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codeName="ЭтаКнига" defaultThemeVersion="124226"/>
  <bookViews>
    <workbookView xWindow="-1170" yWindow="-90" windowWidth="9720" windowHeight="7320"/>
  </bookViews>
  <sheets>
    <sheet name="зведена" sheetId="18" r:id="rId1"/>
    <sheet name="димвенканали" sheetId="26" state="hidden" r:id="rId2"/>
    <sheet name="сходові кл" sheetId="25" state="hidden" r:id="rId3"/>
    <sheet name="електрики" sheetId="10" state="hidden" r:id="rId4"/>
    <sheet name="прибуд тер" sheetId="23" state="hidden" r:id="rId5"/>
    <sheet name="покрівлі" sheetId="16" state="hidden" r:id="rId6"/>
    <sheet name="під зими" sheetId="11" state="hidden" r:id="rId7"/>
    <sheet name="маляри" sheetId="12" state="hidden" r:id="rId8"/>
    <sheet name="слюсарі х.в." sheetId="13" state="hidden" r:id="rId9"/>
    <sheet name="водовідведення" sheetId="33" state="hidden" r:id="rId10"/>
    <sheet name="зварювальник" sheetId="14" state="hidden" r:id="rId11"/>
    <sheet name="слюсарі ц.о. г.в." sheetId="15" state="hidden" r:id="rId12"/>
    <sheet name="гаряча вода" sheetId="34" state="hidden" r:id="rId13"/>
    <sheet name="даратиз" sheetId="28" state="hidden" r:id="rId14"/>
    <sheet name="аварійні служби" sheetId="30" state="hidden" r:id="rId15"/>
    <sheet name="водій" sheetId="32" state="hidden" r:id="rId16"/>
    <sheet name="підкачка" sheetId="35" state="hidden" r:id="rId17"/>
    <sheet name="Лист1" sheetId="36" state="hidden" r:id="rId18"/>
  </sheets>
  <definedNames>
    <definedName name="_xlnm.Print_Area" localSheetId="14">'аварійні служби'!$A$1:$K$2643</definedName>
    <definedName name="_xlnm.Print_Area" localSheetId="1">димвенканали!$A$1:$W$1251</definedName>
    <definedName name="_xlnm.Print_Area" localSheetId="0">зведена!$A$1:$U$1250</definedName>
    <definedName name="_xlnm.Print_Area" localSheetId="5">покрівлі!$B$1:$P$1250</definedName>
    <definedName name="_xlnm.Print_Area" localSheetId="4">'прибуд тер'!$A$1:$P$1250</definedName>
    <definedName name="_xlnm.Print_Area" localSheetId="8">'слюсарі х.в.'!$A$1:$Q$1250</definedName>
    <definedName name="_xlnm.Print_Area" localSheetId="11">'слюсарі ц.о. г.в.'!$A$1:$O$1250</definedName>
    <definedName name="_xlnm.Print_Area" localSheetId="2">'сходові кл'!$A$1:$Q$1250</definedName>
  </definedNames>
  <calcPr calcId="124519"/>
</workbook>
</file>

<file path=xl/calcChain.xml><?xml version="1.0" encoding="utf-8"?>
<calcChain xmlns="http://schemas.openxmlformats.org/spreadsheetml/2006/main">
  <c r="S480" i="18"/>
  <c r="S775"/>
  <c r="S957"/>
  <c r="G1251" i="26"/>
  <c r="J995" i="25"/>
  <c r="C637" i="30"/>
  <c r="D637"/>
  <c r="E637"/>
  <c r="F637"/>
  <c r="G637"/>
  <c r="H637"/>
  <c r="I637"/>
  <c r="O637" i="13"/>
  <c r="C637"/>
  <c r="D637"/>
  <c r="E637"/>
  <c r="F637"/>
  <c r="O637" i="33"/>
  <c r="C637"/>
  <c r="D637"/>
  <c r="E637"/>
  <c r="F637"/>
  <c r="L637" i="14"/>
  <c r="C637"/>
  <c r="D637"/>
  <c r="E637"/>
  <c r="F637"/>
  <c r="M637" i="26"/>
  <c r="N637" i="25"/>
  <c r="C637"/>
  <c r="O637" i="10"/>
  <c r="C637"/>
  <c r="D637"/>
  <c r="E637"/>
  <c r="F637"/>
  <c r="N637" i="23"/>
  <c r="C637"/>
  <c r="D637"/>
  <c r="E637"/>
  <c r="F637"/>
  <c r="M637" i="16"/>
  <c r="C637"/>
  <c r="D637"/>
  <c r="E637"/>
  <c r="F637"/>
  <c r="L637" i="11"/>
  <c r="C637"/>
  <c r="D637"/>
  <c r="E637"/>
  <c r="F637"/>
  <c r="L637" i="12"/>
  <c r="C637"/>
  <c r="D637"/>
  <c r="E637"/>
  <c r="F637"/>
  <c r="C637" i="32"/>
  <c r="D637"/>
  <c r="E637"/>
  <c r="F637"/>
  <c r="G637"/>
  <c r="H637"/>
  <c r="I637"/>
  <c r="J637"/>
  <c r="L637"/>
  <c r="M637"/>
  <c r="C637" i="28"/>
  <c r="D637"/>
  <c r="E637"/>
  <c r="F637"/>
  <c r="C638" i="30"/>
  <c r="D638"/>
  <c r="E638"/>
  <c r="F638"/>
  <c r="G638"/>
  <c r="H638"/>
  <c r="I638"/>
  <c r="O638" i="13"/>
  <c r="C638"/>
  <c r="D638"/>
  <c r="E638"/>
  <c r="F638"/>
  <c r="O638" i="33"/>
  <c r="C638"/>
  <c r="D638"/>
  <c r="E638"/>
  <c r="F638"/>
  <c r="L638" i="14"/>
  <c r="C638"/>
  <c r="D638"/>
  <c r="E638"/>
  <c r="F638"/>
  <c r="M638" i="15"/>
  <c r="M638" i="26"/>
  <c r="N638" i="25"/>
  <c r="C638"/>
  <c r="O638" i="10"/>
  <c r="C638"/>
  <c r="D638"/>
  <c r="E638"/>
  <c r="F638"/>
  <c r="N638" i="23"/>
  <c r="C638"/>
  <c r="D638"/>
  <c r="E638"/>
  <c r="F638"/>
  <c r="M638" i="16"/>
  <c r="C638"/>
  <c r="D638"/>
  <c r="E638"/>
  <c r="F638"/>
  <c r="L638" i="11"/>
  <c r="C638"/>
  <c r="D638"/>
  <c r="E638"/>
  <c r="F638"/>
  <c r="L638" i="12"/>
  <c r="C638"/>
  <c r="D638"/>
  <c r="E638"/>
  <c r="F638"/>
  <c r="C638" i="32"/>
  <c r="D638"/>
  <c r="E638"/>
  <c r="F638"/>
  <c r="G638"/>
  <c r="H638"/>
  <c r="I638"/>
  <c r="J638"/>
  <c r="L638"/>
  <c r="M638"/>
  <c r="C638" i="28"/>
  <c r="D638"/>
  <c r="E638"/>
  <c r="F638"/>
  <c r="C639" i="30"/>
  <c r="D639"/>
  <c r="E639"/>
  <c r="F639"/>
  <c r="G639"/>
  <c r="H639"/>
  <c r="I639"/>
  <c r="O639" i="13"/>
  <c r="C639"/>
  <c r="D639"/>
  <c r="E639"/>
  <c r="F639"/>
  <c r="O639" i="33"/>
  <c r="C639"/>
  <c r="D639"/>
  <c r="E639"/>
  <c r="F639"/>
  <c r="L639" i="14"/>
  <c r="C639"/>
  <c r="D639"/>
  <c r="E639"/>
  <c r="F639"/>
  <c r="M639" i="26"/>
  <c r="N639" i="25"/>
  <c r="C639"/>
  <c r="O639" i="10"/>
  <c r="C639"/>
  <c r="D639"/>
  <c r="E639"/>
  <c r="F639"/>
  <c r="N639" i="23"/>
  <c r="C639"/>
  <c r="D639"/>
  <c r="E639"/>
  <c r="F639"/>
  <c r="M639" i="16"/>
  <c r="C639"/>
  <c r="D639"/>
  <c r="E639"/>
  <c r="F639"/>
  <c r="L639" i="11"/>
  <c r="C639"/>
  <c r="D639"/>
  <c r="E639"/>
  <c r="F639"/>
  <c r="L639" i="12"/>
  <c r="C639"/>
  <c r="D639"/>
  <c r="E639"/>
  <c r="F639"/>
  <c r="C639" i="32"/>
  <c r="D639"/>
  <c r="E639"/>
  <c r="F639"/>
  <c r="G639"/>
  <c r="H639"/>
  <c r="I639"/>
  <c r="J639"/>
  <c r="L639"/>
  <c r="M639"/>
  <c r="C639" i="28"/>
  <c r="D639"/>
  <c r="E639"/>
  <c r="F639"/>
  <c r="C640" i="30"/>
  <c r="D640"/>
  <c r="E640"/>
  <c r="F640"/>
  <c r="G640"/>
  <c r="H640"/>
  <c r="I640"/>
  <c r="O640" i="13"/>
  <c r="C640"/>
  <c r="D640"/>
  <c r="E640"/>
  <c r="F640"/>
  <c r="O640" i="33"/>
  <c r="C640"/>
  <c r="D640"/>
  <c r="E640"/>
  <c r="F640"/>
  <c r="L640" i="14"/>
  <c r="C640"/>
  <c r="D640"/>
  <c r="E640"/>
  <c r="F640"/>
  <c r="M640" i="15"/>
  <c r="M640" i="26"/>
  <c r="N640" i="25"/>
  <c r="C640"/>
  <c r="O640" i="10"/>
  <c r="C640"/>
  <c r="D640"/>
  <c r="E640"/>
  <c r="F640"/>
  <c r="N640" i="23"/>
  <c r="C640"/>
  <c r="D640"/>
  <c r="E640"/>
  <c r="F640"/>
  <c r="M640" i="16"/>
  <c r="C640"/>
  <c r="D640"/>
  <c r="E640"/>
  <c r="F640"/>
  <c r="L640" i="11"/>
  <c r="C640"/>
  <c r="D640"/>
  <c r="E640"/>
  <c r="F640"/>
  <c r="L640" i="12"/>
  <c r="C640"/>
  <c r="D640"/>
  <c r="E640"/>
  <c r="F640"/>
  <c r="C640" i="32"/>
  <c r="D640"/>
  <c r="E640"/>
  <c r="F640"/>
  <c r="G640"/>
  <c r="H640"/>
  <c r="I640"/>
  <c r="J640"/>
  <c r="L640"/>
  <c r="M640"/>
  <c r="C640" i="28"/>
  <c r="D640"/>
  <c r="E640"/>
  <c r="F640"/>
  <c r="C641" i="30"/>
  <c r="D641"/>
  <c r="E641"/>
  <c r="F641"/>
  <c r="G641"/>
  <c r="H641"/>
  <c r="I641"/>
  <c r="O641" i="13"/>
  <c r="C641"/>
  <c r="D641"/>
  <c r="E641"/>
  <c r="F641"/>
  <c r="O641" i="33"/>
  <c r="C641"/>
  <c r="D641"/>
  <c r="E641"/>
  <c r="F641"/>
  <c r="L641" i="14"/>
  <c r="C641"/>
  <c r="D641"/>
  <c r="E641"/>
  <c r="F641"/>
  <c r="M641" i="15"/>
  <c r="M641" i="26"/>
  <c r="N641" i="25"/>
  <c r="C641"/>
  <c r="O641" i="10"/>
  <c r="C641"/>
  <c r="D641"/>
  <c r="E641"/>
  <c r="F641"/>
  <c r="N641" i="23"/>
  <c r="C641"/>
  <c r="D641"/>
  <c r="E641"/>
  <c r="F641"/>
  <c r="M641" i="16"/>
  <c r="C641"/>
  <c r="D641"/>
  <c r="E641"/>
  <c r="F641"/>
  <c r="L641" i="11"/>
  <c r="C641"/>
  <c r="D641"/>
  <c r="E641"/>
  <c r="F641"/>
  <c r="L641" i="12"/>
  <c r="C641"/>
  <c r="D641"/>
  <c r="E641"/>
  <c r="F641"/>
  <c r="C641" i="32"/>
  <c r="D641"/>
  <c r="E641"/>
  <c r="F641"/>
  <c r="G641"/>
  <c r="H641"/>
  <c r="I641"/>
  <c r="J641"/>
  <c r="L641"/>
  <c r="M641"/>
  <c r="C641" i="28"/>
  <c r="D641"/>
  <c r="E641"/>
  <c r="F641"/>
  <c r="C642" i="30"/>
  <c r="D642"/>
  <c r="E642"/>
  <c r="F642"/>
  <c r="G642"/>
  <c r="H642"/>
  <c r="I642"/>
  <c r="O642" i="13"/>
  <c r="C642"/>
  <c r="D642"/>
  <c r="E642"/>
  <c r="F642"/>
  <c r="O642" i="33"/>
  <c r="C642"/>
  <c r="D642"/>
  <c r="E642"/>
  <c r="F642"/>
  <c r="L642" i="14"/>
  <c r="C642"/>
  <c r="D642"/>
  <c r="E642"/>
  <c r="F642"/>
  <c r="M642" i="26"/>
  <c r="N642" i="25"/>
  <c r="C642"/>
  <c r="O642" i="10"/>
  <c r="C642"/>
  <c r="D642"/>
  <c r="E642"/>
  <c r="F642"/>
  <c r="N642" i="23"/>
  <c r="C642"/>
  <c r="D642"/>
  <c r="E642"/>
  <c r="F642"/>
  <c r="M642" i="16"/>
  <c r="C642"/>
  <c r="D642"/>
  <c r="E642"/>
  <c r="F642"/>
  <c r="L642" i="11"/>
  <c r="C642"/>
  <c r="D642"/>
  <c r="E642"/>
  <c r="F642"/>
  <c r="L642" i="12"/>
  <c r="C642"/>
  <c r="D642"/>
  <c r="E642"/>
  <c r="F642"/>
  <c r="C642" i="32"/>
  <c r="D642"/>
  <c r="E642"/>
  <c r="F642"/>
  <c r="G642"/>
  <c r="H642"/>
  <c r="I642"/>
  <c r="J642"/>
  <c r="L642"/>
  <c r="M642"/>
  <c r="C642" i="28"/>
  <c r="D642"/>
  <c r="E642"/>
  <c r="F642"/>
  <c r="C643" i="30"/>
  <c r="D643"/>
  <c r="E643"/>
  <c r="F643"/>
  <c r="G643"/>
  <c r="H643"/>
  <c r="I643"/>
  <c r="O643" i="13"/>
  <c r="C643"/>
  <c r="D643"/>
  <c r="E643"/>
  <c r="F643"/>
  <c r="O643" i="33"/>
  <c r="C643"/>
  <c r="D643"/>
  <c r="E643"/>
  <c r="F643"/>
  <c r="L643" i="14"/>
  <c r="C643"/>
  <c r="D643"/>
  <c r="E643"/>
  <c r="F643"/>
  <c r="M643" i="26"/>
  <c r="N643" i="25"/>
  <c r="C643"/>
  <c r="O643" i="10"/>
  <c r="C643"/>
  <c r="D643"/>
  <c r="E643"/>
  <c r="F643"/>
  <c r="N643" i="23"/>
  <c r="C643"/>
  <c r="D643"/>
  <c r="E643"/>
  <c r="F643"/>
  <c r="M643" i="16"/>
  <c r="C643"/>
  <c r="D643"/>
  <c r="E643"/>
  <c r="F643"/>
  <c r="L643" i="11"/>
  <c r="C643"/>
  <c r="D643"/>
  <c r="E643"/>
  <c r="F643"/>
  <c r="L643" i="12"/>
  <c r="C643"/>
  <c r="D643"/>
  <c r="E643"/>
  <c r="F643"/>
  <c r="C643" i="32"/>
  <c r="D643"/>
  <c r="E643"/>
  <c r="F643"/>
  <c r="G643"/>
  <c r="H643"/>
  <c r="I643"/>
  <c r="J643"/>
  <c r="L643"/>
  <c r="M643"/>
  <c r="C643" i="28"/>
  <c r="D643"/>
  <c r="E643"/>
  <c r="F643"/>
  <c r="C644" i="30"/>
  <c r="D644"/>
  <c r="E644"/>
  <c r="F644"/>
  <c r="G644"/>
  <c r="H644"/>
  <c r="I644"/>
  <c r="O644" i="13"/>
  <c r="C644"/>
  <c r="D644"/>
  <c r="E644"/>
  <c r="F644"/>
  <c r="O644" i="33"/>
  <c r="C644"/>
  <c r="D644"/>
  <c r="E644"/>
  <c r="F644"/>
  <c r="L644" i="14"/>
  <c r="C644"/>
  <c r="D644"/>
  <c r="E644"/>
  <c r="F644"/>
  <c r="M644" i="26"/>
  <c r="N644" i="25"/>
  <c r="C644"/>
  <c r="O644" i="10"/>
  <c r="C644"/>
  <c r="D644"/>
  <c r="E644"/>
  <c r="F644"/>
  <c r="N644" i="23"/>
  <c r="C644"/>
  <c r="D644"/>
  <c r="E644"/>
  <c r="F644"/>
  <c r="M644" i="16"/>
  <c r="C644"/>
  <c r="D644"/>
  <c r="E644"/>
  <c r="F644"/>
  <c r="L644" i="11"/>
  <c r="C644"/>
  <c r="D644"/>
  <c r="E644"/>
  <c r="F644"/>
  <c r="L644" i="12"/>
  <c r="C644"/>
  <c r="D644"/>
  <c r="E644"/>
  <c r="F644"/>
  <c r="C644" i="32"/>
  <c r="D644"/>
  <c r="E644"/>
  <c r="F644"/>
  <c r="G644"/>
  <c r="H644"/>
  <c r="I644"/>
  <c r="J644"/>
  <c r="L644"/>
  <c r="M644"/>
  <c r="C644" i="28"/>
  <c r="D644"/>
  <c r="E644"/>
  <c r="F644"/>
  <c r="C645" i="30"/>
  <c r="D645"/>
  <c r="E645"/>
  <c r="F645"/>
  <c r="G645"/>
  <c r="H645"/>
  <c r="I645"/>
  <c r="O645" i="13"/>
  <c r="C645"/>
  <c r="D645"/>
  <c r="E645"/>
  <c r="F645"/>
  <c r="O645" i="33"/>
  <c r="C645"/>
  <c r="D645"/>
  <c r="E645"/>
  <c r="F645"/>
  <c r="L645" i="14"/>
  <c r="C645"/>
  <c r="D645"/>
  <c r="E645"/>
  <c r="F645"/>
  <c r="M645" i="15"/>
  <c r="M645" i="26"/>
  <c r="N645" i="25"/>
  <c r="C645"/>
  <c r="O645" i="10"/>
  <c r="C645"/>
  <c r="D645"/>
  <c r="E645"/>
  <c r="F645"/>
  <c r="N645" i="23"/>
  <c r="C645"/>
  <c r="D645"/>
  <c r="E645"/>
  <c r="F645"/>
  <c r="M645" i="16"/>
  <c r="C645"/>
  <c r="D645"/>
  <c r="E645"/>
  <c r="F645"/>
  <c r="L645" i="11"/>
  <c r="C645"/>
  <c r="D645"/>
  <c r="E645"/>
  <c r="F645"/>
  <c r="L645" i="12"/>
  <c r="C645"/>
  <c r="D645"/>
  <c r="E645"/>
  <c r="F645"/>
  <c r="C645" i="32"/>
  <c r="D645"/>
  <c r="E645"/>
  <c r="F645"/>
  <c r="G645"/>
  <c r="H645"/>
  <c r="I645"/>
  <c r="J645"/>
  <c r="L645"/>
  <c r="M645"/>
  <c r="C645" i="28"/>
  <c r="D645"/>
  <c r="E645"/>
  <c r="F645"/>
  <c r="C646" i="30"/>
  <c r="D646"/>
  <c r="E646"/>
  <c r="F646"/>
  <c r="G646"/>
  <c r="H646"/>
  <c r="I646"/>
  <c r="O646" i="13"/>
  <c r="C646"/>
  <c r="D646"/>
  <c r="E646"/>
  <c r="F646"/>
  <c r="O646" i="33"/>
  <c r="C646"/>
  <c r="D646"/>
  <c r="E646"/>
  <c r="F646"/>
  <c r="L646" i="14"/>
  <c r="C646"/>
  <c r="D646"/>
  <c r="E646"/>
  <c r="F646"/>
  <c r="M646" i="15"/>
  <c r="M646" i="26"/>
  <c r="N646" i="25"/>
  <c r="C646"/>
  <c r="O646" i="10"/>
  <c r="C646"/>
  <c r="D646"/>
  <c r="E646"/>
  <c r="F646"/>
  <c r="N646" i="23"/>
  <c r="C646"/>
  <c r="D646"/>
  <c r="E646"/>
  <c r="F646"/>
  <c r="M646" i="16"/>
  <c r="C646"/>
  <c r="D646"/>
  <c r="E646"/>
  <c r="F646"/>
  <c r="L646" i="11"/>
  <c r="C646"/>
  <c r="D646"/>
  <c r="E646"/>
  <c r="F646"/>
  <c r="L646" i="12"/>
  <c r="C646"/>
  <c r="D646"/>
  <c r="E646"/>
  <c r="F646"/>
  <c r="C646" i="32"/>
  <c r="D646"/>
  <c r="E646"/>
  <c r="F646"/>
  <c r="G646"/>
  <c r="H646"/>
  <c r="I646"/>
  <c r="J646"/>
  <c r="L646"/>
  <c r="M646"/>
  <c r="C646" i="28"/>
  <c r="D646"/>
  <c r="E646"/>
  <c r="F646"/>
  <c r="C647" i="30"/>
  <c r="D647"/>
  <c r="E647"/>
  <c r="F647"/>
  <c r="G647"/>
  <c r="H647"/>
  <c r="I647"/>
  <c r="O647" i="13"/>
  <c r="C647"/>
  <c r="D647"/>
  <c r="E647"/>
  <c r="F647"/>
  <c r="O647" i="33"/>
  <c r="C647"/>
  <c r="D647"/>
  <c r="E647"/>
  <c r="F647"/>
  <c r="L647" i="14"/>
  <c r="C647"/>
  <c r="D647"/>
  <c r="E647"/>
  <c r="F647"/>
  <c r="M647" i="15"/>
  <c r="M647" i="26"/>
  <c r="N647" i="25"/>
  <c r="C647"/>
  <c r="O647" i="10"/>
  <c r="C647"/>
  <c r="D647"/>
  <c r="E647"/>
  <c r="F647"/>
  <c r="N647" i="23"/>
  <c r="C647"/>
  <c r="D647"/>
  <c r="E647"/>
  <c r="F647"/>
  <c r="M647" i="16"/>
  <c r="C647"/>
  <c r="D647"/>
  <c r="E647"/>
  <c r="F647"/>
  <c r="L647" i="11"/>
  <c r="C647"/>
  <c r="D647"/>
  <c r="E647"/>
  <c r="F647"/>
  <c r="L647" i="12"/>
  <c r="C647"/>
  <c r="D647"/>
  <c r="E647"/>
  <c r="F647"/>
  <c r="C647" i="32"/>
  <c r="D647"/>
  <c r="E647"/>
  <c r="F647"/>
  <c r="G647"/>
  <c r="H647"/>
  <c r="I647"/>
  <c r="J647"/>
  <c r="L647"/>
  <c r="M647"/>
  <c r="C647" i="28"/>
  <c r="D647"/>
  <c r="E647"/>
  <c r="F647"/>
  <c r="C648" i="30"/>
  <c r="D648"/>
  <c r="E648"/>
  <c r="F648"/>
  <c r="G648"/>
  <c r="H648"/>
  <c r="I648"/>
  <c r="O648" i="13"/>
  <c r="C648"/>
  <c r="D648"/>
  <c r="E648"/>
  <c r="F648"/>
  <c r="O648" i="33"/>
  <c r="C648"/>
  <c r="D648"/>
  <c r="E648"/>
  <c r="F648"/>
  <c r="L648" i="14"/>
  <c r="C648"/>
  <c r="D648"/>
  <c r="E648"/>
  <c r="F648"/>
  <c r="M648" i="15"/>
  <c r="M648" i="26"/>
  <c r="N648" i="25"/>
  <c r="C648"/>
  <c r="O648" i="10"/>
  <c r="C648"/>
  <c r="D648"/>
  <c r="E648"/>
  <c r="F648"/>
  <c r="N648" i="23"/>
  <c r="C648"/>
  <c r="D648"/>
  <c r="E648"/>
  <c r="F648"/>
  <c r="M648" i="16"/>
  <c r="C648"/>
  <c r="D648"/>
  <c r="E648"/>
  <c r="F648"/>
  <c r="L648" i="11"/>
  <c r="C648"/>
  <c r="D648"/>
  <c r="E648"/>
  <c r="F648"/>
  <c r="L648" i="12"/>
  <c r="C648"/>
  <c r="D648"/>
  <c r="E648"/>
  <c r="F648"/>
  <c r="C648" i="32"/>
  <c r="D648"/>
  <c r="E648"/>
  <c r="F648"/>
  <c r="G648"/>
  <c r="H648"/>
  <c r="I648"/>
  <c r="J648"/>
  <c r="L648"/>
  <c r="M648"/>
  <c r="C648" i="28"/>
  <c r="D648"/>
  <c r="E648"/>
  <c r="F648"/>
  <c r="C649" i="30"/>
  <c r="D649"/>
  <c r="E649"/>
  <c r="F649"/>
  <c r="G649"/>
  <c r="H649"/>
  <c r="I649"/>
  <c r="O649" i="13"/>
  <c r="C649"/>
  <c r="D649"/>
  <c r="E649"/>
  <c r="F649"/>
  <c r="O649" i="33"/>
  <c r="C649"/>
  <c r="D649"/>
  <c r="E649"/>
  <c r="F649"/>
  <c r="L649" i="14"/>
  <c r="C649"/>
  <c r="D649"/>
  <c r="E649"/>
  <c r="F649"/>
  <c r="M649" i="15"/>
  <c r="M649" i="26"/>
  <c r="N649" i="25"/>
  <c r="C649"/>
  <c r="O649" i="10"/>
  <c r="C649"/>
  <c r="D649"/>
  <c r="E649"/>
  <c r="F649"/>
  <c r="N649" i="23"/>
  <c r="C649"/>
  <c r="D649"/>
  <c r="E649"/>
  <c r="F649"/>
  <c r="M649" i="16"/>
  <c r="C649"/>
  <c r="D649"/>
  <c r="E649"/>
  <c r="F649"/>
  <c r="L649" i="11"/>
  <c r="C649"/>
  <c r="D649"/>
  <c r="E649"/>
  <c r="F649"/>
  <c r="L649" i="12"/>
  <c r="C649"/>
  <c r="D649"/>
  <c r="E649"/>
  <c r="F649"/>
  <c r="C649" i="32"/>
  <c r="D649"/>
  <c r="E649"/>
  <c r="F649"/>
  <c r="G649"/>
  <c r="H649"/>
  <c r="I649"/>
  <c r="J649"/>
  <c r="L649"/>
  <c r="M649"/>
  <c r="C649" i="28"/>
  <c r="D649"/>
  <c r="E649"/>
  <c r="F649"/>
  <c r="C650" i="30"/>
  <c r="D650"/>
  <c r="E650"/>
  <c r="F650"/>
  <c r="G650"/>
  <c r="H650"/>
  <c r="I650"/>
  <c r="O650" i="13"/>
  <c r="C650"/>
  <c r="D650"/>
  <c r="E650"/>
  <c r="F650"/>
  <c r="O650" i="33"/>
  <c r="C650"/>
  <c r="D650"/>
  <c r="E650"/>
  <c r="F650"/>
  <c r="L650" i="14"/>
  <c r="C650"/>
  <c r="D650"/>
  <c r="E650"/>
  <c r="F650"/>
  <c r="M650" i="26"/>
  <c r="N650" i="25"/>
  <c r="C650"/>
  <c r="O650" i="10"/>
  <c r="C650"/>
  <c r="D650"/>
  <c r="E650"/>
  <c r="F650"/>
  <c r="N650" i="23"/>
  <c r="C650"/>
  <c r="D650"/>
  <c r="E650"/>
  <c r="F650"/>
  <c r="M650" i="16"/>
  <c r="C650"/>
  <c r="D650"/>
  <c r="E650"/>
  <c r="F650"/>
  <c r="L650" i="11"/>
  <c r="C650"/>
  <c r="D650"/>
  <c r="E650"/>
  <c r="F650"/>
  <c r="L650" i="12"/>
  <c r="C650"/>
  <c r="D650"/>
  <c r="E650"/>
  <c r="F650"/>
  <c r="C650" i="32"/>
  <c r="D650"/>
  <c r="E650"/>
  <c r="F650"/>
  <c r="G650"/>
  <c r="H650"/>
  <c r="I650"/>
  <c r="J650"/>
  <c r="L650"/>
  <c r="M650"/>
  <c r="C650" i="28"/>
  <c r="D650"/>
  <c r="E650"/>
  <c r="F650"/>
  <c r="C651" i="30"/>
  <c r="D651"/>
  <c r="E651"/>
  <c r="F651"/>
  <c r="G651"/>
  <c r="H651"/>
  <c r="I651"/>
  <c r="O651" i="13"/>
  <c r="C651"/>
  <c r="D651"/>
  <c r="E651"/>
  <c r="F651"/>
  <c r="O651" i="33"/>
  <c r="C651"/>
  <c r="D651"/>
  <c r="E651"/>
  <c r="F651"/>
  <c r="L651" i="14"/>
  <c r="C651"/>
  <c r="D651"/>
  <c r="E651"/>
  <c r="F651"/>
  <c r="M651" i="26"/>
  <c r="N651" i="25"/>
  <c r="C651"/>
  <c r="O651" i="10"/>
  <c r="C651"/>
  <c r="D651"/>
  <c r="E651"/>
  <c r="F651"/>
  <c r="N651" i="23"/>
  <c r="C651"/>
  <c r="D651"/>
  <c r="E651"/>
  <c r="F651"/>
  <c r="M651" i="16"/>
  <c r="C651"/>
  <c r="D651"/>
  <c r="E651"/>
  <c r="F651"/>
  <c r="L651" i="11"/>
  <c r="C651"/>
  <c r="D651"/>
  <c r="E651"/>
  <c r="F651"/>
  <c r="L651" i="12"/>
  <c r="C651"/>
  <c r="D651"/>
  <c r="E651"/>
  <c r="F651"/>
  <c r="C651" i="32"/>
  <c r="D651"/>
  <c r="E651"/>
  <c r="F651"/>
  <c r="G651"/>
  <c r="H651"/>
  <c r="I651"/>
  <c r="J651"/>
  <c r="L651"/>
  <c r="M651"/>
  <c r="C651" i="28"/>
  <c r="D651"/>
  <c r="E651"/>
  <c r="F651"/>
  <c r="C652" i="30"/>
  <c r="D652"/>
  <c r="E652"/>
  <c r="F652"/>
  <c r="G652"/>
  <c r="H652"/>
  <c r="I652"/>
  <c r="O652" i="13"/>
  <c r="C652"/>
  <c r="D652"/>
  <c r="E652"/>
  <c r="F652"/>
  <c r="O652" i="33"/>
  <c r="C652"/>
  <c r="D652"/>
  <c r="E652"/>
  <c r="F652"/>
  <c r="L652" i="14"/>
  <c r="C652"/>
  <c r="D652"/>
  <c r="E652"/>
  <c r="F652"/>
  <c r="M652" i="26"/>
  <c r="N652" i="25"/>
  <c r="C652"/>
  <c r="O652" i="10"/>
  <c r="C652"/>
  <c r="D652"/>
  <c r="E652"/>
  <c r="F652"/>
  <c r="N652" i="23"/>
  <c r="C652"/>
  <c r="D652"/>
  <c r="E652"/>
  <c r="F652"/>
  <c r="M652" i="16"/>
  <c r="C652"/>
  <c r="D652"/>
  <c r="E652"/>
  <c r="F652"/>
  <c r="L652" i="11"/>
  <c r="C652"/>
  <c r="D652"/>
  <c r="E652"/>
  <c r="F652"/>
  <c r="L652" i="12"/>
  <c r="C652"/>
  <c r="D652"/>
  <c r="E652"/>
  <c r="F652"/>
  <c r="C652" i="32"/>
  <c r="D652"/>
  <c r="E652"/>
  <c r="F652"/>
  <c r="G652"/>
  <c r="H652"/>
  <c r="I652"/>
  <c r="J652"/>
  <c r="L652"/>
  <c r="M652"/>
  <c r="C652" i="28"/>
  <c r="D652"/>
  <c r="E652"/>
  <c r="F652"/>
  <c r="C653" i="30"/>
  <c r="D653"/>
  <c r="E653"/>
  <c r="F653"/>
  <c r="G653"/>
  <c r="H653"/>
  <c r="I653"/>
  <c r="O653" i="13"/>
  <c r="C653"/>
  <c r="D653"/>
  <c r="E653"/>
  <c r="F653"/>
  <c r="O653" i="33"/>
  <c r="C653"/>
  <c r="D653"/>
  <c r="E653"/>
  <c r="F653"/>
  <c r="L653" i="14"/>
  <c r="C653"/>
  <c r="D653"/>
  <c r="E653"/>
  <c r="F653"/>
  <c r="M653" i="26"/>
  <c r="N653" i="25"/>
  <c r="C653"/>
  <c r="O653" i="10"/>
  <c r="C653"/>
  <c r="D653"/>
  <c r="E653"/>
  <c r="F653"/>
  <c r="N653" i="23"/>
  <c r="C653"/>
  <c r="D653"/>
  <c r="E653"/>
  <c r="F653"/>
  <c r="M653" i="16"/>
  <c r="C653"/>
  <c r="D653"/>
  <c r="E653"/>
  <c r="F653"/>
  <c r="L653" i="11"/>
  <c r="C653"/>
  <c r="D653"/>
  <c r="E653"/>
  <c r="F653"/>
  <c r="L653" i="12"/>
  <c r="C653"/>
  <c r="D653"/>
  <c r="E653"/>
  <c r="F653"/>
  <c r="C653" i="32"/>
  <c r="D653"/>
  <c r="E653"/>
  <c r="F653"/>
  <c r="G653"/>
  <c r="H653"/>
  <c r="I653"/>
  <c r="J653"/>
  <c r="L653"/>
  <c r="M653"/>
  <c r="C653" i="28"/>
  <c r="D653"/>
  <c r="E653"/>
  <c r="F653"/>
  <c r="C654" i="30"/>
  <c r="D654"/>
  <c r="E654"/>
  <c r="F654"/>
  <c r="G654"/>
  <c r="H654"/>
  <c r="I654"/>
  <c r="O654" i="13"/>
  <c r="C654"/>
  <c r="D654"/>
  <c r="E654"/>
  <c r="F654"/>
  <c r="O654" i="33"/>
  <c r="C654"/>
  <c r="D654"/>
  <c r="E654"/>
  <c r="F654"/>
  <c r="L654" i="14"/>
  <c r="C654"/>
  <c r="D654"/>
  <c r="E654"/>
  <c r="F654"/>
  <c r="M654" i="26"/>
  <c r="N654" i="25"/>
  <c r="C654"/>
  <c r="O654" i="10"/>
  <c r="C654"/>
  <c r="D654"/>
  <c r="E654"/>
  <c r="F654"/>
  <c r="N654" i="23"/>
  <c r="C654"/>
  <c r="D654"/>
  <c r="E654"/>
  <c r="F654"/>
  <c r="M654" i="16"/>
  <c r="C654"/>
  <c r="D654"/>
  <c r="E654"/>
  <c r="F654"/>
  <c r="L654" i="11"/>
  <c r="C654"/>
  <c r="D654"/>
  <c r="E654"/>
  <c r="F654"/>
  <c r="L654" i="12"/>
  <c r="C654"/>
  <c r="D654"/>
  <c r="E654"/>
  <c r="F654"/>
  <c r="C654" i="32"/>
  <c r="D654"/>
  <c r="E654"/>
  <c r="F654"/>
  <c r="G654"/>
  <c r="H654"/>
  <c r="I654"/>
  <c r="J654"/>
  <c r="L654"/>
  <c r="M654"/>
  <c r="C654" i="28"/>
  <c r="D654"/>
  <c r="E654"/>
  <c r="F654"/>
  <c r="C655" i="30"/>
  <c r="D655"/>
  <c r="E655"/>
  <c r="F655"/>
  <c r="G655"/>
  <c r="H655"/>
  <c r="I655"/>
  <c r="O655" i="13"/>
  <c r="C655"/>
  <c r="D655"/>
  <c r="E655"/>
  <c r="F655"/>
  <c r="O655" i="33"/>
  <c r="C655"/>
  <c r="D655"/>
  <c r="E655"/>
  <c r="F655"/>
  <c r="L655" i="14"/>
  <c r="C655"/>
  <c r="D655"/>
  <c r="E655"/>
  <c r="F655"/>
  <c r="M655" i="15"/>
  <c r="M655" i="26"/>
  <c r="N655" i="25"/>
  <c r="C655"/>
  <c r="O655" i="10"/>
  <c r="C655"/>
  <c r="D655"/>
  <c r="E655"/>
  <c r="F655"/>
  <c r="N655" i="23"/>
  <c r="C655"/>
  <c r="D655"/>
  <c r="E655"/>
  <c r="F655"/>
  <c r="M655" i="16"/>
  <c r="C655"/>
  <c r="D655"/>
  <c r="E655"/>
  <c r="F655"/>
  <c r="L655" i="11"/>
  <c r="C655"/>
  <c r="D655"/>
  <c r="E655"/>
  <c r="F655"/>
  <c r="L655" i="12"/>
  <c r="C655"/>
  <c r="D655"/>
  <c r="E655"/>
  <c r="F655"/>
  <c r="C655" i="32"/>
  <c r="D655"/>
  <c r="E655"/>
  <c r="F655"/>
  <c r="G655"/>
  <c r="H655"/>
  <c r="I655"/>
  <c r="J655"/>
  <c r="L655"/>
  <c r="M655"/>
  <c r="C655" i="28"/>
  <c r="D655"/>
  <c r="E655"/>
  <c r="F655"/>
  <c r="C656" i="30"/>
  <c r="D656"/>
  <c r="E656"/>
  <c r="F656"/>
  <c r="G656"/>
  <c r="H656"/>
  <c r="I656"/>
  <c r="O656" i="13"/>
  <c r="C656"/>
  <c r="D656"/>
  <c r="E656"/>
  <c r="F656"/>
  <c r="O656" i="33"/>
  <c r="C656"/>
  <c r="D656"/>
  <c r="E656"/>
  <c r="F656"/>
  <c r="L656" i="14"/>
  <c r="C656"/>
  <c r="D656"/>
  <c r="E656"/>
  <c r="F656"/>
  <c r="M656" i="15"/>
  <c r="M656" i="26"/>
  <c r="N656" i="25"/>
  <c r="C656"/>
  <c r="O656" i="10"/>
  <c r="C656"/>
  <c r="D656"/>
  <c r="E656"/>
  <c r="F656"/>
  <c r="N656" i="23"/>
  <c r="C656"/>
  <c r="D656"/>
  <c r="E656"/>
  <c r="F656"/>
  <c r="M656" i="16"/>
  <c r="C656"/>
  <c r="D656"/>
  <c r="E656"/>
  <c r="F656"/>
  <c r="L656" i="11"/>
  <c r="C656"/>
  <c r="D656"/>
  <c r="E656"/>
  <c r="F656"/>
  <c r="L656" i="12"/>
  <c r="C656"/>
  <c r="D656"/>
  <c r="E656"/>
  <c r="F656"/>
  <c r="C656" i="32"/>
  <c r="D656"/>
  <c r="E656"/>
  <c r="F656"/>
  <c r="G656"/>
  <c r="H656"/>
  <c r="I656"/>
  <c r="J656"/>
  <c r="L656"/>
  <c r="M656"/>
  <c r="C656" i="28"/>
  <c r="D656"/>
  <c r="E656"/>
  <c r="F656"/>
  <c r="C657" i="30"/>
  <c r="D657"/>
  <c r="E657"/>
  <c r="F657"/>
  <c r="G657"/>
  <c r="H657"/>
  <c r="I657"/>
  <c r="O657" i="13"/>
  <c r="C657"/>
  <c r="D657"/>
  <c r="E657"/>
  <c r="F657"/>
  <c r="O657" i="33"/>
  <c r="C657"/>
  <c r="D657"/>
  <c r="E657"/>
  <c r="F657"/>
  <c r="L657" i="14"/>
  <c r="C657"/>
  <c r="D657"/>
  <c r="E657"/>
  <c r="F657"/>
  <c r="M657" i="15"/>
  <c r="M657" i="26"/>
  <c r="N657" i="25"/>
  <c r="C657"/>
  <c r="O657" i="10"/>
  <c r="C657"/>
  <c r="D657"/>
  <c r="E657"/>
  <c r="F657"/>
  <c r="N657" i="23"/>
  <c r="C657"/>
  <c r="D657"/>
  <c r="E657"/>
  <c r="F657"/>
  <c r="M657" i="16"/>
  <c r="C657"/>
  <c r="D657"/>
  <c r="E657"/>
  <c r="F657"/>
  <c r="L657" i="11"/>
  <c r="C657"/>
  <c r="D657"/>
  <c r="E657"/>
  <c r="F657"/>
  <c r="L657" i="12"/>
  <c r="C657"/>
  <c r="D657"/>
  <c r="E657"/>
  <c r="F657"/>
  <c r="C657" i="32"/>
  <c r="D657"/>
  <c r="E657"/>
  <c r="F657"/>
  <c r="G657"/>
  <c r="H657"/>
  <c r="I657"/>
  <c r="J657"/>
  <c r="L657"/>
  <c r="M657"/>
  <c r="C657" i="28"/>
  <c r="D657"/>
  <c r="E657"/>
  <c r="F657"/>
  <c r="C658" i="30"/>
  <c r="D658"/>
  <c r="E658"/>
  <c r="F658"/>
  <c r="G658"/>
  <c r="H658"/>
  <c r="I658"/>
  <c r="O658" i="13"/>
  <c r="C658"/>
  <c r="D658"/>
  <c r="E658"/>
  <c r="F658"/>
  <c r="O658" i="33"/>
  <c r="C658"/>
  <c r="D658"/>
  <c r="E658"/>
  <c r="F658"/>
  <c r="L658" i="14"/>
  <c r="C658"/>
  <c r="D658"/>
  <c r="E658"/>
  <c r="F658"/>
  <c r="M658" i="15"/>
  <c r="M658" i="26"/>
  <c r="N658" i="25"/>
  <c r="C658"/>
  <c r="O658" i="10"/>
  <c r="C658"/>
  <c r="D658"/>
  <c r="E658"/>
  <c r="F658"/>
  <c r="N658" i="23"/>
  <c r="C658"/>
  <c r="D658"/>
  <c r="E658"/>
  <c r="F658"/>
  <c r="M658" i="16"/>
  <c r="C658"/>
  <c r="D658"/>
  <c r="E658"/>
  <c r="F658"/>
  <c r="L658" i="11"/>
  <c r="C658"/>
  <c r="D658"/>
  <c r="E658"/>
  <c r="F658"/>
  <c r="L658" i="12"/>
  <c r="C658"/>
  <c r="D658"/>
  <c r="E658"/>
  <c r="F658"/>
  <c r="C658" i="32"/>
  <c r="D658"/>
  <c r="E658"/>
  <c r="F658"/>
  <c r="G658"/>
  <c r="H658"/>
  <c r="I658"/>
  <c r="J658"/>
  <c r="L658"/>
  <c r="M658"/>
  <c r="C658" i="28"/>
  <c r="D658"/>
  <c r="E658"/>
  <c r="F658"/>
  <c r="C659" i="30"/>
  <c r="D659"/>
  <c r="E659"/>
  <c r="F659"/>
  <c r="G659"/>
  <c r="H659"/>
  <c r="I659"/>
  <c r="O659" i="13"/>
  <c r="C659"/>
  <c r="D659"/>
  <c r="E659"/>
  <c r="F659"/>
  <c r="O659" i="33"/>
  <c r="C659"/>
  <c r="D659"/>
  <c r="E659"/>
  <c r="F659"/>
  <c r="L659" i="14"/>
  <c r="C659"/>
  <c r="D659"/>
  <c r="E659"/>
  <c r="F659"/>
  <c r="M659" i="15"/>
  <c r="M659" i="26"/>
  <c r="N659" i="25"/>
  <c r="C659"/>
  <c r="O659" i="10"/>
  <c r="C659"/>
  <c r="D659"/>
  <c r="E659"/>
  <c r="F659"/>
  <c r="N659" i="23"/>
  <c r="C659"/>
  <c r="D659"/>
  <c r="E659"/>
  <c r="F659"/>
  <c r="M659" i="16"/>
  <c r="C659"/>
  <c r="D659"/>
  <c r="E659"/>
  <c r="F659"/>
  <c r="L659" i="11"/>
  <c r="C659"/>
  <c r="D659"/>
  <c r="E659"/>
  <c r="F659"/>
  <c r="L659" i="12"/>
  <c r="C659"/>
  <c r="D659"/>
  <c r="E659"/>
  <c r="F659"/>
  <c r="C659" i="32"/>
  <c r="D659"/>
  <c r="E659"/>
  <c r="F659"/>
  <c r="G659"/>
  <c r="H659"/>
  <c r="I659"/>
  <c r="J659"/>
  <c r="L659"/>
  <c r="M659"/>
  <c r="C659" i="28"/>
  <c r="D659"/>
  <c r="E659"/>
  <c r="F659"/>
  <c r="C660" i="30"/>
  <c r="D660"/>
  <c r="E660"/>
  <c r="F660"/>
  <c r="G660"/>
  <c r="H660"/>
  <c r="I660"/>
  <c r="O660" i="13"/>
  <c r="C660"/>
  <c r="D660"/>
  <c r="E660"/>
  <c r="F660"/>
  <c r="O660" i="33"/>
  <c r="C660"/>
  <c r="D660"/>
  <c r="E660"/>
  <c r="F660"/>
  <c r="L660" i="14"/>
  <c r="C660"/>
  <c r="D660"/>
  <c r="E660"/>
  <c r="F660"/>
  <c r="M660" i="15"/>
  <c r="M660" i="26"/>
  <c r="N660" i="25"/>
  <c r="C660"/>
  <c r="O660" i="10"/>
  <c r="C660"/>
  <c r="D660"/>
  <c r="E660"/>
  <c r="F660"/>
  <c r="N660" i="23"/>
  <c r="C660"/>
  <c r="D660"/>
  <c r="E660"/>
  <c r="F660"/>
  <c r="M660" i="16"/>
  <c r="C660"/>
  <c r="D660"/>
  <c r="E660"/>
  <c r="F660"/>
  <c r="L660" i="11"/>
  <c r="C660"/>
  <c r="D660"/>
  <c r="E660"/>
  <c r="F660"/>
  <c r="L660" i="12"/>
  <c r="C660"/>
  <c r="D660"/>
  <c r="E660"/>
  <c r="F660"/>
  <c r="C660" i="32"/>
  <c r="D660"/>
  <c r="E660"/>
  <c r="F660"/>
  <c r="G660"/>
  <c r="H660"/>
  <c r="I660"/>
  <c r="J660"/>
  <c r="L660"/>
  <c r="M660"/>
  <c r="C660" i="28"/>
  <c r="D660"/>
  <c r="E660"/>
  <c r="F660"/>
  <c r="C661" i="30"/>
  <c r="D661"/>
  <c r="E661"/>
  <c r="F661"/>
  <c r="G661"/>
  <c r="H661"/>
  <c r="I661"/>
  <c r="O661" i="13"/>
  <c r="C661"/>
  <c r="D661"/>
  <c r="E661"/>
  <c r="F661"/>
  <c r="O661" i="33"/>
  <c r="C661"/>
  <c r="D661"/>
  <c r="E661"/>
  <c r="F661"/>
  <c r="L661" i="14"/>
  <c r="C661"/>
  <c r="D661"/>
  <c r="E661"/>
  <c r="F661"/>
  <c r="M661" i="15"/>
  <c r="M661" i="26"/>
  <c r="N661" i="25"/>
  <c r="C661"/>
  <c r="O661" i="10"/>
  <c r="C661"/>
  <c r="D661"/>
  <c r="E661"/>
  <c r="F661"/>
  <c r="N661" i="23"/>
  <c r="C661"/>
  <c r="D661"/>
  <c r="E661"/>
  <c r="F661"/>
  <c r="M661" i="16"/>
  <c r="C661"/>
  <c r="D661"/>
  <c r="E661"/>
  <c r="F661"/>
  <c r="L661" i="11"/>
  <c r="C661"/>
  <c r="D661"/>
  <c r="E661"/>
  <c r="F661"/>
  <c r="L661" i="12"/>
  <c r="C661"/>
  <c r="D661"/>
  <c r="E661"/>
  <c r="F661"/>
  <c r="C661" i="32"/>
  <c r="D661"/>
  <c r="E661"/>
  <c r="F661"/>
  <c r="G661"/>
  <c r="H661"/>
  <c r="I661"/>
  <c r="J661"/>
  <c r="L661"/>
  <c r="M661"/>
  <c r="C661" i="28"/>
  <c r="D661"/>
  <c r="E661"/>
  <c r="F661"/>
  <c r="C662" i="30"/>
  <c r="D662"/>
  <c r="E662"/>
  <c r="F662"/>
  <c r="G662"/>
  <c r="H662"/>
  <c r="I662"/>
  <c r="O662" i="13"/>
  <c r="C662"/>
  <c r="D662"/>
  <c r="E662"/>
  <c r="F662"/>
  <c r="O662" i="33"/>
  <c r="C662"/>
  <c r="D662"/>
  <c r="E662"/>
  <c r="F662"/>
  <c r="L662" i="14"/>
  <c r="C662"/>
  <c r="D662"/>
  <c r="E662"/>
  <c r="F662"/>
  <c r="M662" i="15"/>
  <c r="M662" i="26"/>
  <c r="N662" i="25"/>
  <c r="C662"/>
  <c r="O662" i="10"/>
  <c r="C662"/>
  <c r="D662"/>
  <c r="E662"/>
  <c r="F662"/>
  <c r="N662" i="23"/>
  <c r="C662"/>
  <c r="D662"/>
  <c r="E662"/>
  <c r="F662"/>
  <c r="M662" i="16"/>
  <c r="C662"/>
  <c r="D662"/>
  <c r="E662"/>
  <c r="F662"/>
  <c r="L662" i="11"/>
  <c r="C662"/>
  <c r="D662"/>
  <c r="E662"/>
  <c r="F662"/>
  <c r="L662" i="12"/>
  <c r="C662"/>
  <c r="D662"/>
  <c r="E662"/>
  <c r="F662"/>
  <c r="C662" i="32"/>
  <c r="D662"/>
  <c r="E662"/>
  <c r="F662"/>
  <c r="G662"/>
  <c r="H662"/>
  <c r="I662"/>
  <c r="J662"/>
  <c r="L662"/>
  <c r="M662"/>
  <c r="C662" i="28"/>
  <c r="D662"/>
  <c r="E662"/>
  <c r="F662"/>
  <c r="C663" i="30"/>
  <c r="D663"/>
  <c r="E663"/>
  <c r="F663"/>
  <c r="G663"/>
  <c r="H663"/>
  <c r="I663"/>
  <c r="O663" i="13"/>
  <c r="C663"/>
  <c r="D663"/>
  <c r="E663"/>
  <c r="F663"/>
  <c r="O663" i="33"/>
  <c r="C663"/>
  <c r="D663"/>
  <c r="E663"/>
  <c r="F663"/>
  <c r="L663" i="14"/>
  <c r="C663"/>
  <c r="D663"/>
  <c r="E663"/>
  <c r="F663"/>
  <c r="M663" i="15"/>
  <c r="M663" i="26"/>
  <c r="N663" i="25"/>
  <c r="C663"/>
  <c r="O663" i="10"/>
  <c r="C663"/>
  <c r="D663"/>
  <c r="E663"/>
  <c r="F663"/>
  <c r="N663" i="23"/>
  <c r="C663"/>
  <c r="D663"/>
  <c r="E663"/>
  <c r="F663"/>
  <c r="M663" i="16"/>
  <c r="C663"/>
  <c r="D663"/>
  <c r="E663"/>
  <c r="F663"/>
  <c r="L663" i="11"/>
  <c r="C663"/>
  <c r="D663"/>
  <c r="E663"/>
  <c r="F663"/>
  <c r="L663" i="12"/>
  <c r="C663"/>
  <c r="D663"/>
  <c r="E663"/>
  <c r="F663"/>
  <c r="C663" i="32"/>
  <c r="D663"/>
  <c r="E663"/>
  <c r="F663"/>
  <c r="G663"/>
  <c r="H663"/>
  <c r="I663"/>
  <c r="J663"/>
  <c r="L663"/>
  <c r="M663"/>
  <c r="C663" i="28"/>
  <c r="D663"/>
  <c r="E663"/>
  <c r="F663"/>
  <c r="C664" i="30"/>
  <c r="D664"/>
  <c r="E664"/>
  <c r="F664"/>
  <c r="G664"/>
  <c r="H664"/>
  <c r="I664"/>
  <c r="O664" i="13"/>
  <c r="C664"/>
  <c r="D664"/>
  <c r="E664"/>
  <c r="F664"/>
  <c r="O664" i="33"/>
  <c r="C664"/>
  <c r="D664"/>
  <c r="E664"/>
  <c r="F664"/>
  <c r="L664" i="14"/>
  <c r="C664"/>
  <c r="D664"/>
  <c r="E664"/>
  <c r="F664"/>
  <c r="M664" i="15"/>
  <c r="M664" i="26"/>
  <c r="N664" i="25"/>
  <c r="C664"/>
  <c r="O664" i="10"/>
  <c r="C664"/>
  <c r="D664"/>
  <c r="E664"/>
  <c r="F664"/>
  <c r="N664" i="23"/>
  <c r="C664"/>
  <c r="D664"/>
  <c r="E664"/>
  <c r="F664"/>
  <c r="M664" i="16"/>
  <c r="C664"/>
  <c r="D664"/>
  <c r="E664"/>
  <c r="F664"/>
  <c r="L664" i="11"/>
  <c r="C664"/>
  <c r="D664"/>
  <c r="E664"/>
  <c r="F664"/>
  <c r="L664" i="12"/>
  <c r="C664"/>
  <c r="D664"/>
  <c r="E664"/>
  <c r="F664"/>
  <c r="C664" i="32"/>
  <c r="D664"/>
  <c r="E664"/>
  <c r="F664"/>
  <c r="G664"/>
  <c r="H664"/>
  <c r="I664"/>
  <c r="J664"/>
  <c r="L664"/>
  <c r="M664"/>
  <c r="C664" i="28"/>
  <c r="D664"/>
  <c r="E664"/>
  <c r="F664"/>
  <c r="C665" i="30"/>
  <c r="D665"/>
  <c r="E665"/>
  <c r="F665"/>
  <c r="G665"/>
  <c r="H665"/>
  <c r="I665"/>
  <c r="O665" i="13"/>
  <c r="C665"/>
  <c r="D665"/>
  <c r="E665"/>
  <c r="F665"/>
  <c r="O665" i="33"/>
  <c r="C665"/>
  <c r="D665"/>
  <c r="E665"/>
  <c r="F665"/>
  <c r="L665" i="14"/>
  <c r="C665"/>
  <c r="D665"/>
  <c r="E665"/>
  <c r="F665"/>
  <c r="M665" i="26"/>
  <c r="N665" i="25"/>
  <c r="C665"/>
  <c r="O665" i="10"/>
  <c r="C665"/>
  <c r="D665"/>
  <c r="E665"/>
  <c r="F665"/>
  <c r="N665" i="23"/>
  <c r="C665"/>
  <c r="D665"/>
  <c r="E665"/>
  <c r="F665"/>
  <c r="M665" i="16"/>
  <c r="C665"/>
  <c r="D665"/>
  <c r="E665"/>
  <c r="F665"/>
  <c r="L665" i="11"/>
  <c r="C665"/>
  <c r="D665"/>
  <c r="E665"/>
  <c r="F665"/>
  <c r="L665" i="12"/>
  <c r="C665"/>
  <c r="D665"/>
  <c r="E665"/>
  <c r="F665"/>
  <c r="C665" i="32"/>
  <c r="D665"/>
  <c r="E665"/>
  <c r="F665"/>
  <c r="G665"/>
  <c r="H665"/>
  <c r="I665"/>
  <c r="J665"/>
  <c r="L665"/>
  <c r="M665"/>
  <c r="C665" i="28"/>
  <c r="D665"/>
  <c r="E665"/>
  <c r="F665"/>
  <c r="C666" i="30"/>
  <c r="D666"/>
  <c r="E666"/>
  <c r="F666"/>
  <c r="G666"/>
  <c r="H666"/>
  <c r="I666"/>
  <c r="O666" i="13"/>
  <c r="C666"/>
  <c r="D666"/>
  <c r="E666"/>
  <c r="F666"/>
  <c r="O666" i="33"/>
  <c r="C666"/>
  <c r="D666"/>
  <c r="E666"/>
  <c r="F666"/>
  <c r="L666" i="14"/>
  <c r="C666"/>
  <c r="D666"/>
  <c r="E666"/>
  <c r="F666"/>
  <c r="M666" i="15"/>
  <c r="M666" i="26"/>
  <c r="N666" i="25"/>
  <c r="C666"/>
  <c r="O666" i="10"/>
  <c r="C666"/>
  <c r="D666"/>
  <c r="E666"/>
  <c r="F666"/>
  <c r="N666" i="23"/>
  <c r="C666"/>
  <c r="D666"/>
  <c r="E666"/>
  <c r="F666"/>
  <c r="M666" i="16"/>
  <c r="C666"/>
  <c r="D666"/>
  <c r="E666"/>
  <c r="F666"/>
  <c r="L666" i="11"/>
  <c r="C666"/>
  <c r="D666"/>
  <c r="E666"/>
  <c r="F666"/>
  <c r="L666" i="12"/>
  <c r="C666"/>
  <c r="D666"/>
  <c r="E666"/>
  <c r="F666"/>
  <c r="C666" i="32"/>
  <c r="D666"/>
  <c r="E666"/>
  <c r="F666"/>
  <c r="G666"/>
  <c r="H666"/>
  <c r="I666"/>
  <c r="J666"/>
  <c r="L666"/>
  <c r="M666"/>
  <c r="C666" i="28"/>
  <c r="D666"/>
  <c r="E666"/>
  <c r="F666"/>
  <c r="C667" i="30"/>
  <c r="D667"/>
  <c r="E667"/>
  <c r="F667"/>
  <c r="G667"/>
  <c r="H667"/>
  <c r="I667"/>
  <c r="O667" i="13"/>
  <c r="C667"/>
  <c r="D667"/>
  <c r="E667"/>
  <c r="F667"/>
  <c r="O667" i="33"/>
  <c r="C667"/>
  <c r="D667"/>
  <c r="E667"/>
  <c r="F667"/>
  <c r="L667" i="14"/>
  <c r="C667"/>
  <c r="D667"/>
  <c r="E667"/>
  <c r="F667"/>
  <c r="M667" i="15"/>
  <c r="M667" i="26"/>
  <c r="N667" i="25"/>
  <c r="C667"/>
  <c r="O667" i="10"/>
  <c r="C667"/>
  <c r="D667"/>
  <c r="E667"/>
  <c r="F667"/>
  <c r="N667" i="23"/>
  <c r="C667"/>
  <c r="D667"/>
  <c r="E667"/>
  <c r="F667"/>
  <c r="M667" i="16"/>
  <c r="C667"/>
  <c r="D667"/>
  <c r="E667"/>
  <c r="F667"/>
  <c r="L667" i="11"/>
  <c r="C667"/>
  <c r="D667"/>
  <c r="E667"/>
  <c r="F667"/>
  <c r="L667" i="12"/>
  <c r="C667"/>
  <c r="D667"/>
  <c r="E667"/>
  <c r="F667"/>
  <c r="C667" i="32"/>
  <c r="D667"/>
  <c r="E667"/>
  <c r="F667"/>
  <c r="G667"/>
  <c r="H667"/>
  <c r="I667"/>
  <c r="J667"/>
  <c r="L667"/>
  <c r="M667"/>
  <c r="C667" i="28"/>
  <c r="D667"/>
  <c r="E667"/>
  <c r="F667"/>
  <c r="C668" i="30"/>
  <c r="D668"/>
  <c r="E668"/>
  <c r="F668"/>
  <c r="G668"/>
  <c r="H668"/>
  <c r="I668"/>
  <c r="O668" i="13"/>
  <c r="C668"/>
  <c r="D668"/>
  <c r="E668"/>
  <c r="F668"/>
  <c r="O668" i="33"/>
  <c r="C668"/>
  <c r="D668"/>
  <c r="E668"/>
  <c r="F668"/>
  <c r="L668" i="14"/>
  <c r="C668"/>
  <c r="D668"/>
  <c r="E668"/>
  <c r="F668"/>
  <c r="M668" i="15"/>
  <c r="M668" i="26"/>
  <c r="N668" i="25"/>
  <c r="C668"/>
  <c r="O668" i="10"/>
  <c r="C668"/>
  <c r="D668"/>
  <c r="E668"/>
  <c r="F668"/>
  <c r="N668" i="23"/>
  <c r="C668"/>
  <c r="D668"/>
  <c r="E668"/>
  <c r="F668"/>
  <c r="M668" i="16"/>
  <c r="C668"/>
  <c r="D668"/>
  <c r="E668"/>
  <c r="F668"/>
  <c r="L668" i="11"/>
  <c r="C668"/>
  <c r="D668"/>
  <c r="E668"/>
  <c r="F668"/>
  <c r="L668" i="12"/>
  <c r="C668"/>
  <c r="D668"/>
  <c r="E668"/>
  <c r="F668"/>
  <c r="C668" i="32"/>
  <c r="D668"/>
  <c r="E668"/>
  <c r="F668"/>
  <c r="G668"/>
  <c r="H668"/>
  <c r="I668"/>
  <c r="J668"/>
  <c r="L668"/>
  <c r="M668"/>
  <c r="C668" i="28"/>
  <c r="D668"/>
  <c r="E668"/>
  <c r="F668"/>
  <c r="C669" i="30"/>
  <c r="D669"/>
  <c r="E669"/>
  <c r="F669"/>
  <c r="G669"/>
  <c r="H669"/>
  <c r="I669"/>
  <c r="O669" i="13"/>
  <c r="C669"/>
  <c r="D669"/>
  <c r="E669"/>
  <c r="F669"/>
  <c r="O669" i="33"/>
  <c r="C669"/>
  <c r="D669"/>
  <c r="E669"/>
  <c r="F669"/>
  <c r="L669" i="14"/>
  <c r="C669"/>
  <c r="D669"/>
  <c r="E669"/>
  <c r="F669"/>
  <c r="M669" i="15"/>
  <c r="M669" i="26"/>
  <c r="N669" i="25"/>
  <c r="C669"/>
  <c r="O669" i="10"/>
  <c r="C669"/>
  <c r="D669"/>
  <c r="E669"/>
  <c r="F669"/>
  <c r="N669" i="23"/>
  <c r="C669"/>
  <c r="D669"/>
  <c r="E669"/>
  <c r="F669"/>
  <c r="M669" i="16"/>
  <c r="C669"/>
  <c r="D669"/>
  <c r="E669"/>
  <c r="F669"/>
  <c r="L669" i="11"/>
  <c r="C669"/>
  <c r="D669"/>
  <c r="E669"/>
  <c r="F669"/>
  <c r="L669" i="12"/>
  <c r="C669"/>
  <c r="D669"/>
  <c r="E669"/>
  <c r="F669"/>
  <c r="C669" i="32"/>
  <c r="D669"/>
  <c r="E669"/>
  <c r="F669"/>
  <c r="G669"/>
  <c r="H669"/>
  <c r="I669"/>
  <c r="J669"/>
  <c r="L669"/>
  <c r="M669"/>
  <c r="C669" i="28"/>
  <c r="D669"/>
  <c r="E669"/>
  <c r="F669"/>
  <c r="C670" i="30"/>
  <c r="D670"/>
  <c r="E670"/>
  <c r="F670"/>
  <c r="G670"/>
  <c r="H670"/>
  <c r="I670"/>
  <c r="O670" i="13"/>
  <c r="C670"/>
  <c r="D670"/>
  <c r="E670"/>
  <c r="F670"/>
  <c r="O670" i="33"/>
  <c r="C670"/>
  <c r="D670"/>
  <c r="E670"/>
  <c r="F670"/>
  <c r="L670" i="14"/>
  <c r="C670"/>
  <c r="D670"/>
  <c r="E670"/>
  <c r="F670"/>
  <c r="M670" i="15"/>
  <c r="M670" i="26"/>
  <c r="N670" i="25"/>
  <c r="C670"/>
  <c r="O670" i="10"/>
  <c r="C670"/>
  <c r="D670"/>
  <c r="E670"/>
  <c r="F670"/>
  <c r="N670" i="23"/>
  <c r="C670"/>
  <c r="D670"/>
  <c r="E670"/>
  <c r="F670"/>
  <c r="M670" i="16"/>
  <c r="C670"/>
  <c r="D670"/>
  <c r="E670"/>
  <c r="F670"/>
  <c r="L670" i="11"/>
  <c r="C670"/>
  <c r="D670"/>
  <c r="E670"/>
  <c r="F670"/>
  <c r="L670" i="12"/>
  <c r="C670"/>
  <c r="D670"/>
  <c r="E670"/>
  <c r="F670"/>
  <c r="C670" i="32"/>
  <c r="D670"/>
  <c r="E670"/>
  <c r="F670"/>
  <c r="G670"/>
  <c r="H670"/>
  <c r="I670"/>
  <c r="J670"/>
  <c r="L670"/>
  <c r="M670"/>
  <c r="C670" i="28"/>
  <c r="D670"/>
  <c r="E670"/>
  <c r="F670"/>
  <c r="C671" i="30"/>
  <c r="D671"/>
  <c r="E671"/>
  <c r="F671"/>
  <c r="G671"/>
  <c r="H671"/>
  <c r="I671"/>
  <c r="O671" i="13"/>
  <c r="C671"/>
  <c r="D671"/>
  <c r="E671"/>
  <c r="F671"/>
  <c r="O671" i="33"/>
  <c r="C671"/>
  <c r="D671"/>
  <c r="E671"/>
  <c r="F671"/>
  <c r="L671" i="14"/>
  <c r="C671"/>
  <c r="D671"/>
  <c r="E671"/>
  <c r="F671"/>
  <c r="M671" i="15"/>
  <c r="M671" i="34"/>
  <c r="M671" i="26"/>
  <c r="N671" i="25"/>
  <c r="C671"/>
  <c r="O671" i="10"/>
  <c r="C671"/>
  <c r="D671"/>
  <c r="E671"/>
  <c r="F671"/>
  <c r="N671" i="23"/>
  <c r="C671"/>
  <c r="D671"/>
  <c r="E671"/>
  <c r="F671"/>
  <c r="M671" i="16"/>
  <c r="C671"/>
  <c r="D671"/>
  <c r="E671"/>
  <c r="F671"/>
  <c r="L671" i="11"/>
  <c r="C671"/>
  <c r="D671"/>
  <c r="E671"/>
  <c r="F671"/>
  <c r="L671" i="12"/>
  <c r="C671"/>
  <c r="D671"/>
  <c r="E671"/>
  <c r="F671"/>
  <c r="C671" i="32"/>
  <c r="D671"/>
  <c r="E671"/>
  <c r="F671"/>
  <c r="G671"/>
  <c r="H671"/>
  <c r="I671"/>
  <c r="J671"/>
  <c r="L671"/>
  <c r="M671"/>
  <c r="C671" i="28"/>
  <c r="D671"/>
  <c r="E671"/>
  <c r="F671"/>
  <c r="C672" i="30"/>
  <c r="D672"/>
  <c r="E672"/>
  <c r="F672"/>
  <c r="G672"/>
  <c r="H672"/>
  <c r="I672"/>
  <c r="O672" i="13"/>
  <c r="C672"/>
  <c r="D672"/>
  <c r="E672"/>
  <c r="F672"/>
  <c r="O672" i="33"/>
  <c r="C672"/>
  <c r="D672"/>
  <c r="E672"/>
  <c r="F672"/>
  <c r="L672" i="14"/>
  <c r="C672"/>
  <c r="D672"/>
  <c r="E672"/>
  <c r="F672"/>
  <c r="M672" i="15"/>
  <c r="M672" i="26"/>
  <c r="N672" i="25"/>
  <c r="C672"/>
  <c r="O672" i="10"/>
  <c r="C672"/>
  <c r="D672"/>
  <c r="E672"/>
  <c r="F672"/>
  <c r="N672" i="23"/>
  <c r="C672"/>
  <c r="D672"/>
  <c r="E672"/>
  <c r="F672"/>
  <c r="M672" i="16"/>
  <c r="C672"/>
  <c r="D672"/>
  <c r="E672"/>
  <c r="F672"/>
  <c r="L672" i="11"/>
  <c r="C672"/>
  <c r="D672"/>
  <c r="E672"/>
  <c r="F672"/>
  <c r="L672" i="12"/>
  <c r="C672"/>
  <c r="D672"/>
  <c r="E672"/>
  <c r="F672"/>
  <c r="C672" i="32"/>
  <c r="D672"/>
  <c r="E672"/>
  <c r="F672"/>
  <c r="G672"/>
  <c r="H672"/>
  <c r="I672"/>
  <c r="J672"/>
  <c r="L672"/>
  <c r="M672"/>
  <c r="C672" i="28"/>
  <c r="D672"/>
  <c r="E672"/>
  <c r="F672"/>
  <c r="C673" i="30"/>
  <c r="D673"/>
  <c r="E673"/>
  <c r="F673"/>
  <c r="G673"/>
  <c r="H673"/>
  <c r="I673"/>
  <c r="O673" i="13"/>
  <c r="C673"/>
  <c r="D673"/>
  <c r="E673"/>
  <c r="F673"/>
  <c r="O673" i="33"/>
  <c r="C673"/>
  <c r="D673"/>
  <c r="E673"/>
  <c r="F673"/>
  <c r="L673" i="14"/>
  <c r="C673"/>
  <c r="D673"/>
  <c r="E673"/>
  <c r="F673"/>
  <c r="M673" i="15"/>
  <c r="M673" i="34"/>
  <c r="M673" i="26"/>
  <c r="N673" i="25"/>
  <c r="C673"/>
  <c r="O673" i="10"/>
  <c r="C673"/>
  <c r="D673"/>
  <c r="E673"/>
  <c r="F673"/>
  <c r="N673" i="23"/>
  <c r="C673"/>
  <c r="D673"/>
  <c r="E673"/>
  <c r="F673"/>
  <c r="M673" i="16"/>
  <c r="C673"/>
  <c r="D673"/>
  <c r="E673"/>
  <c r="F673"/>
  <c r="L673" i="11"/>
  <c r="C673"/>
  <c r="D673"/>
  <c r="E673"/>
  <c r="F673"/>
  <c r="L673" i="12"/>
  <c r="C673"/>
  <c r="D673"/>
  <c r="E673"/>
  <c r="F673"/>
  <c r="C673" i="32"/>
  <c r="D673"/>
  <c r="E673"/>
  <c r="F673"/>
  <c r="G673"/>
  <c r="H673"/>
  <c r="I673"/>
  <c r="J673"/>
  <c r="L673"/>
  <c r="M673"/>
  <c r="C673" i="28"/>
  <c r="D673"/>
  <c r="E673"/>
  <c r="F673"/>
  <c r="C674" i="30"/>
  <c r="D674"/>
  <c r="E674"/>
  <c r="F674"/>
  <c r="G674"/>
  <c r="H674"/>
  <c r="I674"/>
  <c r="O674" i="13"/>
  <c r="C674"/>
  <c r="D674"/>
  <c r="E674"/>
  <c r="F674"/>
  <c r="O674" i="33"/>
  <c r="C674"/>
  <c r="D674"/>
  <c r="E674"/>
  <c r="F674"/>
  <c r="L674" i="14"/>
  <c r="C674"/>
  <c r="D674"/>
  <c r="E674"/>
  <c r="F674"/>
  <c r="M674" i="26"/>
  <c r="N674" i="25"/>
  <c r="C674"/>
  <c r="O674" i="10"/>
  <c r="C674"/>
  <c r="D674"/>
  <c r="E674"/>
  <c r="F674"/>
  <c r="N674" i="23"/>
  <c r="C674"/>
  <c r="D674"/>
  <c r="E674"/>
  <c r="F674"/>
  <c r="M674" i="16"/>
  <c r="C674"/>
  <c r="D674"/>
  <c r="E674"/>
  <c r="F674"/>
  <c r="L674" i="11"/>
  <c r="C674"/>
  <c r="D674"/>
  <c r="E674"/>
  <c r="F674"/>
  <c r="L674" i="12"/>
  <c r="C674"/>
  <c r="D674"/>
  <c r="E674"/>
  <c r="F674"/>
  <c r="C674" i="32"/>
  <c r="D674"/>
  <c r="E674"/>
  <c r="F674"/>
  <c r="G674"/>
  <c r="H674"/>
  <c r="I674"/>
  <c r="J674"/>
  <c r="L674"/>
  <c r="M674"/>
  <c r="C674" i="28"/>
  <c r="D674"/>
  <c r="E674"/>
  <c r="F674"/>
  <c r="C675" i="30"/>
  <c r="D675"/>
  <c r="E675"/>
  <c r="F675"/>
  <c r="G675"/>
  <c r="H675"/>
  <c r="I675"/>
  <c r="O675" i="13"/>
  <c r="C675"/>
  <c r="D675"/>
  <c r="E675"/>
  <c r="F675"/>
  <c r="O675" i="33"/>
  <c r="C675"/>
  <c r="D675"/>
  <c r="E675"/>
  <c r="F675"/>
  <c r="L675" i="14"/>
  <c r="C675"/>
  <c r="D675"/>
  <c r="E675"/>
  <c r="F675"/>
  <c r="M675" i="26"/>
  <c r="N675" i="25"/>
  <c r="C675"/>
  <c r="O675" i="10"/>
  <c r="C675"/>
  <c r="D675"/>
  <c r="E675"/>
  <c r="F675"/>
  <c r="N675" i="23"/>
  <c r="C675"/>
  <c r="D675"/>
  <c r="E675"/>
  <c r="F675"/>
  <c r="M675" i="16"/>
  <c r="C675"/>
  <c r="D675"/>
  <c r="E675"/>
  <c r="F675"/>
  <c r="L675" i="11"/>
  <c r="C675"/>
  <c r="D675"/>
  <c r="E675"/>
  <c r="F675"/>
  <c r="L675" i="12"/>
  <c r="C675"/>
  <c r="D675"/>
  <c r="E675"/>
  <c r="F675"/>
  <c r="C675" i="32"/>
  <c r="D675"/>
  <c r="E675"/>
  <c r="F675"/>
  <c r="G675"/>
  <c r="H675"/>
  <c r="I675"/>
  <c r="J675"/>
  <c r="L675"/>
  <c r="M675"/>
  <c r="C675" i="28"/>
  <c r="D675"/>
  <c r="E675"/>
  <c r="F675"/>
  <c r="C676" i="30"/>
  <c r="D676"/>
  <c r="E676"/>
  <c r="F676"/>
  <c r="G676"/>
  <c r="H676"/>
  <c r="I676"/>
  <c r="O676" i="13"/>
  <c r="C676"/>
  <c r="D676"/>
  <c r="E676"/>
  <c r="F676"/>
  <c r="O676" i="33"/>
  <c r="C676"/>
  <c r="D676"/>
  <c r="E676"/>
  <c r="F676"/>
  <c r="L676" i="14"/>
  <c r="C676"/>
  <c r="D676"/>
  <c r="E676"/>
  <c r="F676"/>
  <c r="M676" i="26"/>
  <c r="N676" i="25"/>
  <c r="C676"/>
  <c r="O676" i="10"/>
  <c r="C676"/>
  <c r="D676"/>
  <c r="E676"/>
  <c r="F676"/>
  <c r="N676" i="23"/>
  <c r="C676"/>
  <c r="D676"/>
  <c r="E676"/>
  <c r="F676"/>
  <c r="M676" i="16"/>
  <c r="C676"/>
  <c r="D676"/>
  <c r="E676"/>
  <c r="F676"/>
  <c r="L676" i="11"/>
  <c r="C676"/>
  <c r="D676"/>
  <c r="E676"/>
  <c r="F676"/>
  <c r="L676" i="12"/>
  <c r="C676"/>
  <c r="D676"/>
  <c r="E676"/>
  <c r="F676"/>
  <c r="C676" i="32"/>
  <c r="D676"/>
  <c r="E676"/>
  <c r="F676"/>
  <c r="G676"/>
  <c r="H676"/>
  <c r="I676"/>
  <c r="J676"/>
  <c r="L676"/>
  <c r="M676"/>
  <c r="C676" i="28"/>
  <c r="D676"/>
  <c r="E676"/>
  <c r="F676"/>
  <c r="C677" i="30"/>
  <c r="D677"/>
  <c r="E677"/>
  <c r="F677"/>
  <c r="G677"/>
  <c r="H677"/>
  <c r="I677"/>
  <c r="O677" i="13"/>
  <c r="C677"/>
  <c r="D677"/>
  <c r="E677"/>
  <c r="F677"/>
  <c r="O677" i="33"/>
  <c r="C677"/>
  <c r="D677"/>
  <c r="E677"/>
  <c r="F677"/>
  <c r="L677" i="14"/>
  <c r="C677"/>
  <c r="D677"/>
  <c r="E677"/>
  <c r="F677"/>
  <c r="M677" i="26"/>
  <c r="N677" i="25"/>
  <c r="C677"/>
  <c r="O677" i="10"/>
  <c r="C677"/>
  <c r="D677"/>
  <c r="E677"/>
  <c r="F677"/>
  <c r="N677" i="23"/>
  <c r="C677"/>
  <c r="D677"/>
  <c r="E677"/>
  <c r="F677"/>
  <c r="M677" i="16"/>
  <c r="C677"/>
  <c r="D677"/>
  <c r="E677"/>
  <c r="F677"/>
  <c r="L677" i="11"/>
  <c r="C677"/>
  <c r="D677"/>
  <c r="E677"/>
  <c r="F677"/>
  <c r="L677" i="12"/>
  <c r="C677"/>
  <c r="D677"/>
  <c r="E677"/>
  <c r="F677"/>
  <c r="C677" i="32"/>
  <c r="D677"/>
  <c r="E677"/>
  <c r="F677"/>
  <c r="G677"/>
  <c r="H677"/>
  <c r="I677"/>
  <c r="J677"/>
  <c r="L677"/>
  <c r="M677"/>
  <c r="C677" i="28"/>
  <c r="D677"/>
  <c r="E677"/>
  <c r="F677"/>
  <c r="C678" i="30"/>
  <c r="D678"/>
  <c r="E678"/>
  <c r="F678"/>
  <c r="G678"/>
  <c r="H678"/>
  <c r="I678"/>
  <c r="O678" i="13"/>
  <c r="C678"/>
  <c r="D678"/>
  <c r="E678"/>
  <c r="F678"/>
  <c r="O678" i="33"/>
  <c r="C678"/>
  <c r="D678"/>
  <c r="E678"/>
  <c r="F678"/>
  <c r="L678" i="14"/>
  <c r="C678"/>
  <c r="D678"/>
  <c r="E678"/>
  <c r="F678"/>
  <c r="M678" i="26"/>
  <c r="N678" i="25"/>
  <c r="C678"/>
  <c r="O678" i="10"/>
  <c r="C678"/>
  <c r="D678"/>
  <c r="E678"/>
  <c r="F678"/>
  <c r="N678" i="23"/>
  <c r="C678"/>
  <c r="D678"/>
  <c r="E678"/>
  <c r="F678"/>
  <c r="M678" i="16"/>
  <c r="C678"/>
  <c r="D678"/>
  <c r="E678"/>
  <c r="F678"/>
  <c r="L678" i="11"/>
  <c r="C678"/>
  <c r="D678"/>
  <c r="E678"/>
  <c r="F678"/>
  <c r="L678" i="12"/>
  <c r="C678"/>
  <c r="D678"/>
  <c r="E678"/>
  <c r="F678"/>
  <c r="C678" i="32"/>
  <c r="D678"/>
  <c r="E678"/>
  <c r="F678"/>
  <c r="G678"/>
  <c r="H678"/>
  <c r="I678"/>
  <c r="J678"/>
  <c r="L678"/>
  <c r="M678"/>
  <c r="C678" i="28"/>
  <c r="D678"/>
  <c r="E678"/>
  <c r="F678"/>
  <c r="C679" i="30"/>
  <c r="D679"/>
  <c r="E679"/>
  <c r="F679"/>
  <c r="G679"/>
  <c r="H679"/>
  <c r="I679"/>
  <c r="O679" i="13"/>
  <c r="C679"/>
  <c r="D679"/>
  <c r="E679"/>
  <c r="F679"/>
  <c r="O679" i="33"/>
  <c r="C679"/>
  <c r="D679"/>
  <c r="E679"/>
  <c r="F679"/>
  <c r="L679" i="14"/>
  <c r="C679"/>
  <c r="D679"/>
  <c r="E679"/>
  <c r="F679"/>
  <c r="M679" i="26"/>
  <c r="N679" i="25"/>
  <c r="C679"/>
  <c r="O679" i="10"/>
  <c r="C679"/>
  <c r="D679"/>
  <c r="E679"/>
  <c r="F679"/>
  <c r="N679" i="23"/>
  <c r="C679"/>
  <c r="D679"/>
  <c r="E679"/>
  <c r="F679"/>
  <c r="M679" i="16"/>
  <c r="C679"/>
  <c r="D679"/>
  <c r="E679"/>
  <c r="F679"/>
  <c r="L679" i="11"/>
  <c r="C679"/>
  <c r="D679"/>
  <c r="E679"/>
  <c r="F679"/>
  <c r="L679" i="12"/>
  <c r="C679"/>
  <c r="D679"/>
  <c r="E679"/>
  <c r="F679"/>
  <c r="C679" i="32"/>
  <c r="D679"/>
  <c r="E679"/>
  <c r="F679"/>
  <c r="G679"/>
  <c r="H679"/>
  <c r="I679"/>
  <c r="J679"/>
  <c r="L679"/>
  <c r="M679"/>
  <c r="C679" i="28"/>
  <c r="D679"/>
  <c r="E679"/>
  <c r="F679"/>
  <c r="C680" i="30"/>
  <c r="D680"/>
  <c r="E680"/>
  <c r="F680"/>
  <c r="G680"/>
  <c r="H680"/>
  <c r="I680"/>
  <c r="O680" i="13"/>
  <c r="C680"/>
  <c r="D680"/>
  <c r="E680"/>
  <c r="F680"/>
  <c r="O680" i="33"/>
  <c r="C680"/>
  <c r="D680"/>
  <c r="E680"/>
  <c r="F680"/>
  <c r="L680" i="14"/>
  <c r="C680"/>
  <c r="D680"/>
  <c r="E680"/>
  <c r="F680"/>
  <c r="M680" i="15"/>
  <c r="M680" i="26"/>
  <c r="N680" i="25"/>
  <c r="C680"/>
  <c r="O680" i="10"/>
  <c r="C680"/>
  <c r="D680"/>
  <c r="E680"/>
  <c r="F680"/>
  <c r="N680" i="23"/>
  <c r="C680"/>
  <c r="D680"/>
  <c r="E680"/>
  <c r="F680"/>
  <c r="M680" i="16"/>
  <c r="C680"/>
  <c r="D680"/>
  <c r="E680"/>
  <c r="F680"/>
  <c r="L680" i="11"/>
  <c r="C680"/>
  <c r="D680"/>
  <c r="E680"/>
  <c r="F680"/>
  <c r="L680" i="12"/>
  <c r="C680"/>
  <c r="D680"/>
  <c r="E680"/>
  <c r="F680"/>
  <c r="C680" i="32"/>
  <c r="D680"/>
  <c r="E680"/>
  <c r="F680"/>
  <c r="G680"/>
  <c r="H680"/>
  <c r="I680"/>
  <c r="J680"/>
  <c r="L680"/>
  <c r="M680"/>
  <c r="C680" i="28"/>
  <c r="D680"/>
  <c r="E680"/>
  <c r="F680"/>
  <c r="C681" i="30"/>
  <c r="D681"/>
  <c r="E681"/>
  <c r="F681"/>
  <c r="G681"/>
  <c r="H681"/>
  <c r="I681"/>
  <c r="O681" i="13"/>
  <c r="C681"/>
  <c r="D681"/>
  <c r="E681"/>
  <c r="F681"/>
  <c r="O681" i="33"/>
  <c r="C681"/>
  <c r="D681"/>
  <c r="E681"/>
  <c r="F681"/>
  <c r="L681" i="14"/>
  <c r="C681"/>
  <c r="D681"/>
  <c r="E681"/>
  <c r="F681"/>
  <c r="M681" i="26"/>
  <c r="N681" i="25"/>
  <c r="C681"/>
  <c r="O681" i="10"/>
  <c r="C681"/>
  <c r="D681"/>
  <c r="E681"/>
  <c r="F681"/>
  <c r="N681" i="23"/>
  <c r="C681"/>
  <c r="D681"/>
  <c r="E681"/>
  <c r="F681"/>
  <c r="M681" i="16"/>
  <c r="C681"/>
  <c r="D681"/>
  <c r="E681"/>
  <c r="F681"/>
  <c r="L681" i="11"/>
  <c r="C681"/>
  <c r="D681"/>
  <c r="E681"/>
  <c r="F681"/>
  <c r="L681" i="12"/>
  <c r="C681"/>
  <c r="D681"/>
  <c r="E681"/>
  <c r="F681"/>
  <c r="C681" i="32"/>
  <c r="D681"/>
  <c r="E681"/>
  <c r="F681"/>
  <c r="G681"/>
  <c r="H681"/>
  <c r="I681"/>
  <c r="J681"/>
  <c r="L681"/>
  <c r="M681"/>
  <c r="C681" i="28"/>
  <c r="D681"/>
  <c r="E681"/>
  <c r="F681"/>
  <c r="C682" i="30"/>
  <c r="D682"/>
  <c r="E682"/>
  <c r="F682"/>
  <c r="G682"/>
  <c r="H682"/>
  <c r="I682"/>
  <c r="O682" i="13"/>
  <c r="C682"/>
  <c r="D682"/>
  <c r="E682"/>
  <c r="F682"/>
  <c r="O682" i="33"/>
  <c r="C682"/>
  <c r="D682"/>
  <c r="E682"/>
  <c r="F682"/>
  <c r="L682" i="14"/>
  <c r="C682"/>
  <c r="D682"/>
  <c r="E682"/>
  <c r="F682"/>
  <c r="M682" i="26"/>
  <c r="N682" i="25"/>
  <c r="C682"/>
  <c r="O682" i="10"/>
  <c r="C682"/>
  <c r="D682"/>
  <c r="E682"/>
  <c r="F682"/>
  <c r="N682" i="23"/>
  <c r="C682"/>
  <c r="D682"/>
  <c r="E682"/>
  <c r="F682"/>
  <c r="M682" i="16"/>
  <c r="C682"/>
  <c r="D682"/>
  <c r="E682"/>
  <c r="F682"/>
  <c r="L682" i="11"/>
  <c r="C682"/>
  <c r="D682"/>
  <c r="E682"/>
  <c r="F682"/>
  <c r="L682" i="12"/>
  <c r="C682"/>
  <c r="D682"/>
  <c r="E682"/>
  <c r="F682"/>
  <c r="C682" i="32"/>
  <c r="D682"/>
  <c r="E682"/>
  <c r="F682"/>
  <c r="G682"/>
  <c r="H682"/>
  <c r="I682"/>
  <c r="J682"/>
  <c r="L682"/>
  <c r="M682"/>
  <c r="C682" i="28"/>
  <c r="D682"/>
  <c r="E682"/>
  <c r="F682"/>
  <c r="C683" i="30"/>
  <c r="D683"/>
  <c r="E683"/>
  <c r="F683"/>
  <c r="G683"/>
  <c r="H683"/>
  <c r="I683"/>
  <c r="O683" i="13"/>
  <c r="C683"/>
  <c r="D683"/>
  <c r="E683"/>
  <c r="F683"/>
  <c r="O683" i="33"/>
  <c r="C683"/>
  <c r="D683"/>
  <c r="E683"/>
  <c r="F683"/>
  <c r="L683" i="14"/>
  <c r="C683"/>
  <c r="D683"/>
  <c r="E683"/>
  <c r="F683"/>
  <c r="M683" i="26"/>
  <c r="N683" i="25"/>
  <c r="C683"/>
  <c r="O683" i="10"/>
  <c r="C683"/>
  <c r="D683"/>
  <c r="E683"/>
  <c r="F683"/>
  <c r="N683" i="23"/>
  <c r="C683"/>
  <c r="D683"/>
  <c r="E683"/>
  <c r="F683"/>
  <c r="M683" i="16"/>
  <c r="C683"/>
  <c r="D683"/>
  <c r="E683"/>
  <c r="F683"/>
  <c r="L683" i="11"/>
  <c r="C683"/>
  <c r="D683"/>
  <c r="E683"/>
  <c r="F683"/>
  <c r="L683" i="12"/>
  <c r="C683"/>
  <c r="D683"/>
  <c r="E683"/>
  <c r="F683"/>
  <c r="C683" i="32"/>
  <c r="D683"/>
  <c r="E683"/>
  <c r="F683"/>
  <c r="G683"/>
  <c r="H683"/>
  <c r="I683"/>
  <c r="J683"/>
  <c r="L683"/>
  <c r="M683"/>
  <c r="C683" i="28"/>
  <c r="D683"/>
  <c r="E683"/>
  <c r="F683"/>
  <c r="C684" i="30"/>
  <c r="D684"/>
  <c r="E684"/>
  <c r="F684"/>
  <c r="G684"/>
  <c r="H684"/>
  <c r="I684"/>
  <c r="O684" i="13"/>
  <c r="C684"/>
  <c r="D684"/>
  <c r="E684"/>
  <c r="F684"/>
  <c r="O684" i="33"/>
  <c r="C684"/>
  <c r="D684"/>
  <c r="E684"/>
  <c r="F684"/>
  <c r="L684" i="14"/>
  <c r="C684"/>
  <c r="D684"/>
  <c r="E684"/>
  <c r="F684"/>
  <c r="M684" i="26"/>
  <c r="N684" i="25"/>
  <c r="C684"/>
  <c r="O684" i="10"/>
  <c r="C684"/>
  <c r="D684"/>
  <c r="E684"/>
  <c r="F684"/>
  <c r="N684" i="23"/>
  <c r="C684"/>
  <c r="D684"/>
  <c r="E684"/>
  <c r="F684"/>
  <c r="M684" i="16"/>
  <c r="C684"/>
  <c r="D684"/>
  <c r="E684"/>
  <c r="F684"/>
  <c r="L684" i="11"/>
  <c r="C684"/>
  <c r="D684"/>
  <c r="E684"/>
  <c r="F684"/>
  <c r="L684" i="12"/>
  <c r="C684"/>
  <c r="D684"/>
  <c r="E684"/>
  <c r="F684"/>
  <c r="C684" i="32"/>
  <c r="D684"/>
  <c r="E684"/>
  <c r="F684"/>
  <c r="G684"/>
  <c r="H684"/>
  <c r="I684"/>
  <c r="J684"/>
  <c r="L684"/>
  <c r="M684"/>
  <c r="C684" i="28"/>
  <c r="D684"/>
  <c r="E684"/>
  <c r="F684"/>
  <c r="C685" i="30"/>
  <c r="D685"/>
  <c r="E685"/>
  <c r="F685"/>
  <c r="G685"/>
  <c r="H685"/>
  <c r="I685"/>
  <c r="O685" i="13"/>
  <c r="C685"/>
  <c r="D685"/>
  <c r="E685"/>
  <c r="F685"/>
  <c r="O685" i="33"/>
  <c r="C685"/>
  <c r="D685"/>
  <c r="E685"/>
  <c r="F685"/>
  <c r="L685" i="14"/>
  <c r="C685"/>
  <c r="D685"/>
  <c r="E685"/>
  <c r="F685"/>
  <c r="M685" i="15"/>
  <c r="M685" i="26"/>
  <c r="N685" i="25"/>
  <c r="C685"/>
  <c r="O685" i="10"/>
  <c r="C685"/>
  <c r="D685"/>
  <c r="E685"/>
  <c r="F685"/>
  <c r="N685" i="23"/>
  <c r="C685"/>
  <c r="D685"/>
  <c r="E685"/>
  <c r="F685"/>
  <c r="M685" i="16"/>
  <c r="C685"/>
  <c r="D685"/>
  <c r="E685"/>
  <c r="F685"/>
  <c r="L685" i="11"/>
  <c r="C685"/>
  <c r="D685"/>
  <c r="E685"/>
  <c r="F685"/>
  <c r="L685" i="12"/>
  <c r="C685"/>
  <c r="D685"/>
  <c r="E685"/>
  <c r="F685"/>
  <c r="C685" i="32"/>
  <c r="D685"/>
  <c r="E685"/>
  <c r="F685"/>
  <c r="G685"/>
  <c r="H685"/>
  <c r="I685"/>
  <c r="J685"/>
  <c r="L685"/>
  <c r="M685"/>
  <c r="C685" i="28"/>
  <c r="D685"/>
  <c r="E685"/>
  <c r="F685"/>
  <c r="C686" i="30"/>
  <c r="D686"/>
  <c r="E686"/>
  <c r="F686"/>
  <c r="G686"/>
  <c r="H686"/>
  <c r="I686"/>
  <c r="O686" i="13"/>
  <c r="C686"/>
  <c r="D686"/>
  <c r="E686"/>
  <c r="F686"/>
  <c r="O686" i="33"/>
  <c r="C686"/>
  <c r="D686"/>
  <c r="E686"/>
  <c r="F686"/>
  <c r="L686" i="14"/>
  <c r="C686"/>
  <c r="D686"/>
  <c r="E686"/>
  <c r="F686"/>
  <c r="M686" i="26"/>
  <c r="N686" i="25"/>
  <c r="C686"/>
  <c r="O686" i="10"/>
  <c r="C686"/>
  <c r="D686"/>
  <c r="E686"/>
  <c r="F686"/>
  <c r="N686" i="23"/>
  <c r="C686"/>
  <c r="D686"/>
  <c r="E686"/>
  <c r="F686"/>
  <c r="M686" i="16"/>
  <c r="C686"/>
  <c r="D686"/>
  <c r="E686"/>
  <c r="F686"/>
  <c r="L686" i="11"/>
  <c r="C686"/>
  <c r="D686"/>
  <c r="E686"/>
  <c r="F686"/>
  <c r="L686" i="12"/>
  <c r="C686"/>
  <c r="D686"/>
  <c r="E686"/>
  <c r="F686"/>
  <c r="C686" i="32"/>
  <c r="D686"/>
  <c r="E686"/>
  <c r="F686"/>
  <c r="G686"/>
  <c r="H686"/>
  <c r="I686"/>
  <c r="J686"/>
  <c r="L686"/>
  <c r="M686"/>
  <c r="C686" i="28"/>
  <c r="D686"/>
  <c r="E686"/>
  <c r="F686"/>
  <c r="C687" i="30"/>
  <c r="D687"/>
  <c r="E687"/>
  <c r="F687"/>
  <c r="G687"/>
  <c r="H687"/>
  <c r="I687"/>
  <c r="O687" i="13"/>
  <c r="C687"/>
  <c r="D687"/>
  <c r="E687"/>
  <c r="F687"/>
  <c r="O687" i="33"/>
  <c r="C687"/>
  <c r="D687"/>
  <c r="E687"/>
  <c r="F687"/>
  <c r="L687" i="14"/>
  <c r="C687"/>
  <c r="D687"/>
  <c r="E687"/>
  <c r="F687"/>
  <c r="M687" i="26"/>
  <c r="N687" i="25"/>
  <c r="C687"/>
  <c r="O687" i="10"/>
  <c r="C687"/>
  <c r="D687"/>
  <c r="E687"/>
  <c r="F687"/>
  <c r="N687" i="23"/>
  <c r="C687"/>
  <c r="D687"/>
  <c r="E687"/>
  <c r="F687"/>
  <c r="M687" i="16"/>
  <c r="C687"/>
  <c r="D687"/>
  <c r="E687"/>
  <c r="F687"/>
  <c r="L687" i="11"/>
  <c r="C687"/>
  <c r="D687"/>
  <c r="E687"/>
  <c r="F687"/>
  <c r="L687" i="12"/>
  <c r="C687"/>
  <c r="D687"/>
  <c r="E687"/>
  <c r="F687"/>
  <c r="C687" i="32"/>
  <c r="D687"/>
  <c r="E687"/>
  <c r="F687"/>
  <c r="G687"/>
  <c r="H687"/>
  <c r="I687"/>
  <c r="J687"/>
  <c r="L687"/>
  <c r="M687"/>
  <c r="C687" i="28"/>
  <c r="D687"/>
  <c r="E687"/>
  <c r="F687"/>
  <c r="C688" i="30"/>
  <c r="D688"/>
  <c r="E688"/>
  <c r="F688"/>
  <c r="G688"/>
  <c r="H688"/>
  <c r="I688"/>
  <c r="O688" i="13"/>
  <c r="C688"/>
  <c r="D688"/>
  <c r="E688"/>
  <c r="F688"/>
  <c r="O688" i="33"/>
  <c r="C688"/>
  <c r="D688"/>
  <c r="E688"/>
  <c r="F688"/>
  <c r="L688" i="14"/>
  <c r="C688"/>
  <c r="D688"/>
  <c r="E688"/>
  <c r="F688"/>
  <c r="M688" i="15"/>
  <c r="M688" i="26"/>
  <c r="N688" i="25"/>
  <c r="C688"/>
  <c r="O688" i="10"/>
  <c r="C688"/>
  <c r="D688"/>
  <c r="E688"/>
  <c r="F688"/>
  <c r="N688" i="23"/>
  <c r="C688"/>
  <c r="D688"/>
  <c r="E688"/>
  <c r="F688"/>
  <c r="M688" i="16"/>
  <c r="C688"/>
  <c r="D688"/>
  <c r="E688"/>
  <c r="F688"/>
  <c r="L688" i="11"/>
  <c r="C688"/>
  <c r="D688"/>
  <c r="E688"/>
  <c r="F688"/>
  <c r="L688" i="12"/>
  <c r="C688"/>
  <c r="D688"/>
  <c r="E688"/>
  <c r="F688"/>
  <c r="C688" i="32"/>
  <c r="D688"/>
  <c r="E688"/>
  <c r="F688"/>
  <c r="G688"/>
  <c r="H688"/>
  <c r="I688"/>
  <c r="J688"/>
  <c r="L688"/>
  <c r="M688"/>
  <c r="C688" i="28"/>
  <c r="D688"/>
  <c r="E688"/>
  <c r="F688"/>
  <c r="C689" i="30"/>
  <c r="D689"/>
  <c r="E689"/>
  <c r="F689"/>
  <c r="G689"/>
  <c r="H689"/>
  <c r="I689"/>
  <c r="O689" i="13"/>
  <c r="C689"/>
  <c r="D689"/>
  <c r="E689"/>
  <c r="F689"/>
  <c r="O689" i="33"/>
  <c r="C689"/>
  <c r="D689"/>
  <c r="E689"/>
  <c r="F689"/>
  <c r="L689" i="14"/>
  <c r="C689"/>
  <c r="D689"/>
  <c r="E689"/>
  <c r="F689"/>
  <c r="M689" i="26"/>
  <c r="N689" i="25"/>
  <c r="C689"/>
  <c r="O689" i="10"/>
  <c r="C689"/>
  <c r="D689"/>
  <c r="E689"/>
  <c r="F689"/>
  <c r="N689" i="23"/>
  <c r="C689"/>
  <c r="D689"/>
  <c r="E689"/>
  <c r="F689"/>
  <c r="M689" i="16"/>
  <c r="C689"/>
  <c r="D689"/>
  <c r="E689"/>
  <c r="F689"/>
  <c r="L689" i="11"/>
  <c r="C689"/>
  <c r="D689"/>
  <c r="E689"/>
  <c r="F689"/>
  <c r="L689" i="12"/>
  <c r="C689"/>
  <c r="D689"/>
  <c r="E689"/>
  <c r="F689"/>
  <c r="C689" i="32"/>
  <c r="D689"/>
  <c r="E689"/>
  <c r="F689"/>
  <c r="G689"/>
  <c r="H689"/>
  <c r="I689"/>
  <c r="J689"/>
  <c r="L689"/>
  <c r="M689"/>
  <c r="C689" i="28"/>
  <c r="D689"/>
  <c r="E689"/>
  <c r="F689"/>
  <c r="C690" i="30"/>
  <c r="D690"/>
  <c r="E690"/>
  <c r="F690"/>
  <c r="G690"/>
  <c r="H690"/>
  <c r="I690"/>
  <c r="O690" i="13"/>
  <c r="C690"/>
  <c r="D690"/>
  <c r="E690"/>
  <c r="F690"/>
  <c r="O690" i="33"/>
  <c r="C690"/>
  <c r="D690"/>
  <c r="E690"/>
  <c r="F690"/>
  <c r="L690" i="14"/>
  <c r="C690"/>
  <c r="D690"/>
  <c r="E690"/>
  <c r="F690"/>
  <c r="M690" i="26"/>
  <c r="N690" i="25"/>
  <c r="C690"/>
  <c r="O690" i="10"/>
  <c r="C690"/>
  <c r="D690"/>
  <c r="E690"/>
  <c r="F690"/>
  <c r="N690" i="23"/>
  <c r="C690"/>
  <c r="D690"/>
  <c r="E690"/>
  <c r="F690"/>
  <c r="M690" i="16"/>
  <c r="C690"/>
  <c r="D690"/>
  <c r="E690"/>
  <c r="F690"/>
  <c r="L690" i="11"/>
  <c r="C690"/>
  <c r="D690"/>
  <c r="E690"/>
  <c r="F690"/>
  <c r="L690" i="12"/>
  <c r="C690"/>
  <c r="D690"/>
  <c r="E690"/>
  <c r="F690"/>
  <c r="C690" i="32"/>
  <c r="D690"/>
  <c r="E690"/>
  <c r="F690"/>
  <c r="G690"/>
  <c r="H690"/>
  <c r="I690"/>
  <c r="J690"/>
  <c r="L690"/>
  <c r="M690"/>
  <c r="C690" i="28"/>
  <c r="D690"/>
  <c r="E690"/>
  <c r="F690"/>
  <c r="C691" i="30"/>
  <c r="D691"/>
  <c r="E691"/>
  <c r="F691"/>
  <c r="G691"/>
  <c r="H691"/>
  <c r="I691"/>
  <c r="O691" i="13"/>
  <c r="C691"/>
  <c r="D691"/>
  <c r="E691"/>
  <c r="F691"/>
  <c r="O691" i="33"/>
  <c r="C691"/>
  <c r="D691"/>
  <c r="E691"/>
  <c r="F691"/>
  <c r="L691" i="14"/>
  <c r="C691"/>
  <c r="D691"/>
  <c r="E691"/>
  <c r="F691"/>
  <c r="M691" i="26"/>
  <c r="N691" i="25"/>
  <c r="C691"/>
  <c r="O691" i="10"/>
  <c r="C691"/>
  <c r="D691"/>
  <c r="E691"/>
  <c r="F691"/>
  <c r="N691" i="23"/>
  <c r="C691"/>
  <c r="D691"/>
  <c r="E691"/>
  <c r="F691"/>
  <c r="M691" i="16"/>
  <c r="C691"/>
  <c r="D691"/>
  <c r="E691"/>
  <c r="F691"/>
  <c r="L691" i="11"/>
  <c r="C691"/>
  <c r="D691"/>
  <c r="E691"/>
  <c r="F691"/>
  <c r="L691" i="12"/>
  <c r="C691"/>
  <c r="D691"/>
  <c r="E691"/>
  <c r="F691"/>
  <c r="C691" i="32"/>
  <c r="D691"/>
  <c r="E691"/>
  <c r="F691"/>
  <c r="G691"/>
  <c r="H691"/>
  <c r="I691"/>
  <c r="J691"/>
  <c r="L691"/>
  <c r="M691"/>
  <c r="C691" i="28"/>
  <c r="D691"/>
  <c r="E691"/>
  <c r="F691"/>
  <c r="C692" i="30"/>
  <c r="D692"/>
  <c r="E692"/>
  <c r="F692"/>
  <c r="G692"/>
  <c r="H692"/>
  <c r="I692"/>
  <c r="O692" i="13"/>
  <c r="C692"/>
  <c r="D692"/>
  <c r="E692"/>
  <c r="F692"/>
  <c r="O692" i="33"/>
  <c r="C692"/>
  <c r="D692"/>
  <c r="E692"/>
  <c r="F692"/>
  <c r="L692" i="14"/>
  <c r="C692"/>
  <c r="D692"/>
  <c r="E692"/>
  <c r="F692"/>
  <c r="M692" i="15"/>
  <c r="M692" i="26"/>
  <c r="N692" i="25"/>
  <c r="C692"/>
  <c r="O692" i="10"/>
  <c r="C692"/>
  <c r="D692"/>
  <c r="E692"/>
  <c r="F692"/>
  <c r="N692" i="23"/>
  <c r="C692"/>
  <c r="D692"/>
  <c r="E692"/>
  <c r="F692"/>
  <c r="M692" i="16"/>
  <c r="C692"/>
  <c r="D692"/>
  <c r="E692"/>
  <c r="F692"/>
  <c r="L692" i="11"/>
  <c r="C692"/>
  <c r="D692"/>
  <c r="E692"/>
  <c r="F692"/>
  <c r="L692" i="12"/>
  <c r="C692"/>
  <c r="D692"/>
  <c r="E692"/>
  <c r="F692"/>
  <c r="C692" i="32"/>
  <c r="D692"/>
  <c r="E692"/>
  <c r="F692"/>
  <c r="G692"/>
  <c r="H692"/>
  <c r="I692"/>
  <c r="J692"/>
  <c r="L692"/>
  <c r="M692"/>
  <c r="C692" i="28"/>
  <c r="D692"/>
  <c r="E692"/>
  <c r="F692"/>
  <c r="C693" i="30"/>
  <c r="D693"/>
  <c r="E693"/>
  <c r="F693"/>
  <c r="G693"/>
  <c r="H693"/>
  <c r="I693"/>
  <c r="O693" i="13"/>
  <c r="C693"/>
  <c r="D693"/>
  <c r="E693"/>
  <c r="F693"/>
  <c r="O693" i="33"/>
  <c r="C693"/>
  <c r="D693"/>
  <c r="E693"/>
  <c r="F693"/>
  <c r="L693" i="14"/>
  <c r="C693"/>
  <c r="D693"/>
  <c r="E693"/>
  <c r="F693"/>
  <c r="M693" i="15"/>
  <c r="M693" i="26"/>
  <c r="N693" i="25"/>
  <c r="C693"/>
  <c r="O693" i="10"/>
  <c r="C693"/>
  <c r="D693"/>
  <c r="E693"/>
  <c r="F693"/>
  <c r="N693" i="23"/>
  <c r="C693"/>
  <c r="D693"/>
  <c r="E693"/>
  <c r="F693"/>
  <c r="M693" i="16"/>
  <c r="C693"/>
  <c r="D693"/>
  <c r="E693"/>
  <c r="F693"/>
  <c r="L693" i="11"/>
  <c r="C693"/>
  <c r="D693"/>
  <c r="E693"/>
  <c r="F693"/>
  <c r="L693" i="12"/>
  <c r="C693"/>
  <c r="D693"/>
  <c r="E693"/>
  <c r="F693"/>
  <c r="C693" i="32"/>
  <c r="D693"/>
  <c r="E693"/>
  <c r="F693"/>
  <c r="G693"/>
  <c r="H693"/>
  <c r="I693"/>
  <c r="J693"/>
  <c r="L693"/>
  <c r="M693"/>
  <c r="C693" i="28"/>
  <c r="D693"/>
  <c r="E693"/>
  <c r="F693"/>
  <c r="C694" i="30"/>
  <c r="D694"/>
  <c r="E694"/>
  <c r="F694"/>
  <c r="G694"/>
  <c r="H694"/>
  <c r="I694"/>
  <c r="O694" i="13"/>
  <c r="C694"/>
  <c r="D694"/>
  <c r="E694"/>
  <c r="F694"/>
  <c r="O694" i="33"/>
  <c r="C694"/>
  <c r="D694"/>
  <c r="E694"/>
  <c r="F694"/>
  <c r="L694" i="14"/>
  <c r="C694"/>
  <c r="D694"/>
  <c r="E694"/>
  <c r="F694"/>
  <c r="M694" i="15"/>
  <c r="M694" i="26"/>
  <c r="N694" i="25"/>
  <c r="C694"/>
  <c r="O694" i="10"/>
  <c r="C694"/>
  <c r="D694"/>
  <c r="E694"/>
  <c r="F694"/>
  <c r="N694" i="23"/>
  <c r="C694"/>
  <c r="D694"/>
  <c r="E694"/>
  <c r="F694"/>
  <c r="M694" i="16"/>
  <c r="C694"/>
  <c r="D694"/>
  <c r="E694"/>
  <c r="F694"/>
  <c r="L694" i="11"/>
  <c r="C694"/>
  <c r="D694"/>
  <c r="E694"/>
  <c r="F694"/>
  <c r="L694" i="12"/>
  <c r="C694"/>
  <c r="D694"/>
  <c r="E694"/>
  <c r="F694"/>
  <c r="C694" i="32"/>
  <c r="D694"/>
  <c r="E694"/>
  <c r="F694"/>
  <c r="G694"/>
  <c r="H694"/>
  <c r="I694"/>
  <c r="J694"/>
  <c r="L694"/>
  <c r="M694"/>
  <c r="C694" i="28"/>
  <c r="D694"/>
  <c r="E694"/>
  <c r="F694"/>
  <c r="C695" i="30"/>
  <c r="D695"/>
  <c r="E695"/>
  <c r="F695"/>
  <c r="G695"/>
  <c r="H695"/>
  <c r="I695"/>
  <c r="O695" i="13"/>
  <c r="C695"/>
  <c r="D695"/>
  <c r="E695"/>
  <c r="F695"/>
  <c r="O695" i="33"/>
  <c r="C695"/>
  <c r="D695"/>
  <c r="E695"/>
  <c r="F695"/>
  <c r="L695" i="14"/>
  <c r="C695"/>
  <c r="D695"/>
  <c r="E695"/>
  <c r="F695"/>
  <c r="M695" i="26"/>
  <c r="N695" i="25"/>
  <c r="C695"/>
  <c r="O695" i="10"/>
  <c r="C695"/>
  <c r="D695"/>
  <c r="E695"/>
  <c r="F695"/>
  <c r="N695" i="23"/>
  <c r="C695"/>
  <c r="D695"/>
  <c r="E695"/>
  <c r="F695"/>
  <c r="M695" i="16"/>
  <c r="C695"/>
  <c r="D695"/>
  <c r="E695"/>
  <c r="F695"/>
  <c r="L695" i="11"/>
  <c r="C695"/>
  <c r="D695"/>
  <c r="E695"/>
  <c r="F695"/>
  <c r="L695" i="12"/>
  <c r="C695"/>
  <c r="D695"/>
  <c r="E695"/>
  <c r="F695"/>
  <c r="C695" i="32"/>
  <c r="D695"/>
  <c r="E695"/>
  <c r="F695"/>
  <c r="G695"/>
  <c r="H695"/>
  <c r="I695"/>
  <c r="J695"/>
  <c r="L695"/>
  <c r="M695"/>
  <c r="C695" i="28"/>
  <c r="D695"/>
  <c r="E695"/>
  <c r="F695"/>
  <c r="C696" i="30"/>
  <c r="D696"/>
  <c r="E696"/>
  <c r="F696"/>
  <c r="G696"/>
  <c r="H696"/>
  <c r="I696"/>
  <c r="O696" i="13"/>
  <c r="C696"/>
  <c r="D696"/>
  <c r="E696"/>
  <c r="F696"/>
  <c r="O696" i="33"/>
  <c r="C696"/>
  <c r="D696"/>
  <c r="E696"/>
  <c r="F696"/>
  <c r="L696" i="14"/>
  <c r="C696"/>
  <c r="D696"/>
  <c r="E696"/>
  <c r="F696"/>
  <c r="M696" i="26"/>
  <c r="N696" i="25"/>
  <c r="C696"/>
  <c r="O696" i="10"/>
  <c r="C696"/>
  <c r="D696"/>
  <c r="E696"/>
  <c r="F696"/>
  <c r="N696" i="23"/>
  <c r="C696"/>
  <c r="D696"/>
  <c r="E696"/>
  <c r="F696"/>
  <c r="M696" i="16"/>
  <c r="C696"/>
  <c r="D696"/>
  <c r="E696"/>
  <c r="F696"/>
  <c r="L696" i="11"/>
  <c r="C696"/>
  <c r="D696"/>
  <c r="E696"/>
  <c r="F696"/>
  <c r="L696" i="12"/>
  <c r="C696"/>
  <c r="D696"/>
  <c r="E696"/>
  <c r="F696"/>
  <c r="C696" i="32"/>
  <c r="D696"/>
  <c r="E696"/>
  <c r="F696"/>
  <c r="G696"/>
  <c r="H696"/>
  <c r="I696"/>
  <c r="J696"/>
  <c r="L696"/>
  <c r="M696"/>
  <c r="C696" i="28"/>
  <c r="D696"/>
  <c r="E696"/>
  <c r="F696"/>
  <c r="C697" i="30"/>
  <c r="D697"/>
  <c r="E697"/>
  <c r="F697"/>
  <c r="G697"/>
  <c r="H697"/>
  <c r="I697"/>
  <c r="O697" i="13"/>
  <c r="C697"/>
  <c r="D697"/>
  <c r="E697"/>
  <c r="F697"/>
  <c r="O697" i="33"/>
  <c r="C697"/>
  <c r="D697"/>
  <c r="E697"/>
  <c r="F697"/>
  <c r="L697" i="14"/>
  <c r="C697"/>
  <c r="D697"/>
  <c r="E697"/>
  <c r="F697"/>
  <c r="M697" i="26"/>
  <c r="N697" i="25"/>
  <c r="C697"/>
  <c r="O697" i="10"/>
  <c r="C697"/>
  <c r="D697"/>
  <c r="E697"/>
  <c r="F697"/>
  <c r="N697" i="23"/>
  <c r="C697"/>
  <c r="D697"/>
  <c r="E697"/>
  <c r="F697"/>
  <c r="M697" i="16"/>
  <c r="C697"/>
  <c r="D697"/>
  <c r="E697"/>
  <c r="F697"/>
  <c r="L697" i="11"/>
  <c r="C697"/>
  <c r="D697"/>
  <c r="E697"/>
  <c r="F697"/>
  <c r="L697" i="12"/>
  <c r="C697"/>
  <c r="D697"/>
  <c r="E697"/>
  <c r="F697"/>
  <c r="C697" i="32"/>
  <c r="D697"/>
  <c r="E697"/>
  <c r="F697"/>
  <c r="G697"/>
  <c r="H697"/>
  <c r="I697"/>
  <c r="J697"/>
  <c r="L697"/>
  <c r="M697"/>
  <c r="C697" i="28"/>
  <c r="D697"/>
  <c r="E697"/>
  <c r="F697"/>
  <c r="C698" i="30"/>
  <c r="D698"/>
  <c r="E698"/>
  <c r="F698"/>
  <c r="G698"/>
  <c r="H698"/>
  <c r="I698"/>
  <c r="O698" i="13"/>
  <c r="C698"/>
  <c r="D698"/>
  <c r="E698"/>
  <c r="F698"/>
  <c r="O698" i="33"/>
  <c r="C698"/>
  <c r="D698"/>
  <c r="E698"/>
  <c r="F698"/>
  <c r="L698" i="14"/>
  <c r="C698"/>
  <c r="D698"/>
  <c r="E698"/>
  <c r="F698"/>
  <c r="M698" i="26"/>
  <c r="N698" i="25"/>
  <c r="C698"/>
  <c r="O698" i="10"/>
  <c r="C698"/>
  <c r="D698"/>
  <c r="E698"/>
  <c r="F698"/>
  <c r="N698" i="23"/>
  <c r="C698"/>
  <c r="D698"/>
  <c r="E698"/>
  <c r="F698"/>
  <c r="M698" i="16"/>
  <c r="C698"/>
  <c r="D698"/>
  <c r="E698"/>
  <c r="F698"/>
  <c r="L698" i="11"/>
  <c r="C698"/>
  <c r="D698"/>
  <c r="E698"/>
  <c r="F698"/>
  <c r="L698" i="12"/>
  <c r="C698"/>
  <c r="D698"/>
  <c r="E698"/>
  <c r="F698"/>
  <c r="C698" i="32"/>
  <c r="D698"/>
  <c r="E698"/>
  <c r="F698"/>
  <c r="G698"/>
  <c r="H698"/>
  <c r="I698"/>
  <c r="J698"/>
  <c r="L698"/>
  <c r="M698"/>
  <c r="C698" i="28"/>
  <c r="D698"/>
  <c r="E698"/>
  <c r="F698"/>
  <c r="C699" i="30"/>
  <c r="D699"/>
  <c r="E699"/>
  <c r="F699"/>
  <c r="G699"/>
  <c r="H699"/>
  <c r="I699"/>
  <c r="O699" i="13"/>
  <c r="C699"/>
  <c r="D699"/>
  <c r="E699"/>
  <c r="F699"/>
  <c r="O699" i="33"/>
  <c r="C699"/>
  <c r="D699"/>
  <c r="E699"/>
  <c r="F699"/>
  <c r="L699" i="14"/>
  <c r="C699"/>
  <c r="D699"/>
  <c r="E699"/>
  <c r="F699"/>
  <c r="M699" i="26"/>
  <c r="N699" i="25"/>
  <c r="C699"/>
  <c r="O699" i="10"/>
  <c r="C699"/>
  <c r="D699"/>
  <c r="E699"/>
  <c r="F699"/>
  <c r="N699" i="23"/>
  <c r="C699"/>
  <c r="D699"/>
  <c r="E699"/>
  <c r="F699"/>
  <c r="M699" i="16"/>
  <c r="C699"/>
  <c r="D699"/>
  <c r="E699"/>
  <c r="F699"/>
  <c r="L699" i="11"/>
  <c r="C699"/>
  <c r="D699"/>
  <c r="E699"/>
  <c r="F699"/>
  <c r="L699" i="12"/>
  <c r="C699"/>
  <c r="D699"/>
  <c r="E699"/>
  <c r="F699"/>
  <c r="C699" i="32"/>
  <c r="D699"/>
  <c r="E699"/>
  <c r="F699"/>
  <c r="G699"/>
  <c r="H699"/>
  <c r="I699"/>
  <c r="J699"/>
  <c r="L699"/>
  <c r="M699"/>
  <c r="C699" i="28"/>
  <c r="D699"/>
  <c r="E699"/>
  <c r="F699"/>
  <c r="C700" i="30"/>
  <c r="D700"/>
  <c r="E700"/>
  <c r="F700"/>
  <c r="G700"/>
  <c r="H700"/>
  <c r="I700"/>
  <c r="O700" i="13"/>
  <c r="C700"/>
  <c r="D700"/>
  <c r="E700"/>
  <c r="F700"/>
  <c r="O700" i="33"/>
  <c r="C700"/>
  <c r="D700"/>
  <c r="E700"/>
  <c r="F700"/>
  <c r="L700" i="14"/>
  <c r="C700"/>
  <c r="D700"/>
  <c r="E700"/>
  <c r="F700"/>
  <c r="M700" i="26"/>
  <c r="N700" i="25"/>
  <c r="C700"/>
  <c r="O700" i="10"/>
  <c r="C700"/>
  <c r="D700"/>
  <c r="E700"/>
  <c r="F700"/>
  <c r="N700" i="23"/>
  <c r="C700"/>
  <c r="D700"/>
  <c r="E700"/>
  <c r="F700"/>
  <c r="M700" i="16"/>
  <c r="C700"/>
  <c r="D700"/>
  <c r="E700"/>
  <c r="F700"/>
  <c r="L700" i="11"/>
  <c r="C700"/>
  <c r="D700"/>
  <c r="E700"/>
  <c r="F700"/>
  <c r="L700" i="12"/>
  <c r="C700"/>
  <c r="D700"/>
  <c r="E700"/>
  <c r="F700"/>
  <c r="C700" i="32"/>
  <c r="D700"/>
  <c r="E700"/>
  <c r="F700"/>
  <c r="G700"/>
  <c r="H700"/>
  <c r="I700"/>
  <c r="J700"/>
  <c r="L700"/>
  <c r="M700"/>
  <c r="C700" i="28"/>
  <c r="D700"/>
  <c r="E700"/>
  <c r="F700"/>
  <c r="C701" i="30"/>
  <c r="D701"/>
  <c r="E701"/>
  <c r="F701"/>
  <c r="G701"/>
  <c r="H701"/>
  <c r="I701"/>
  <c r="O701" i="13"/>
  <c r="C701"/>
  <c r="D701"/>
  <c r="E701"/>
  <c r="F701"/>
  <c r="O701" i="33"/>
  <c r="C701"/>
  <c r="D701"/>
  <c r="E701"/>
  <c r="F701"/>
  <c r="L701" i="14"/>
  <c r="C701"/>
  <c r="D701"/>
  <c r="E701"/>
  <c r="F701"/>
  <c r="M701" i="26"/>
  <c r="N701" i="25"/>
  <c r="C701"/>
  <c r="O701" i="10"/>
  <c r="C701"/>
  <c r="D701"/>
  <c r="E701"/>
  <c r="F701"/>
  <c r="N701" i="23"/>
  <c r="C701"/>
  <c r="D701"/>
  <c r="E701"/>
  <c r="F701"/>
  <c r="M701" i="16"/>
  <c r="C701"/>
  <c r="D701"/>
  <c r="E701"/>
  <c r="F701"/>
  <c r="L701" i="11"/>
  <c r="C701"/>
  <c r="D701"/>
  <c r="E701"/>
  <c r="F701"/>
  <c r="L701" i="12"/>
  <c r="C701"/>
  <c r="D701"/>
  <c r="E701"/>
  <c r="F701"/>
  <c r="C701" i="32"/>
  <c r="D701"/>
  <c r="E701"/>
  <c r="F701"/>
  <c r="G701"/>
  <c r="H701"/>
  <c r="I701"/>
  <c r="J701"/>
  <c r="L701"/>
  <c r="M701"/>
  <c r="C701" i="28"/>
  <c r="D701"/>
  <c r="E701"/>
  <c r="F701"/>
  <c r="C702" i="30"/>
  <c r="D702"/>
  <c r="E702"/>
  <c r="F702"/>
  <c r="G702"/>
  <c r="H702"/>
  <c r="I702"/>
  <c r="O702" i="13"/>
  <c r="C702"/>
  <c r="D702"/>
  <c r="E702"/>
  <c r="F702"/>
  <c r="O702" i="33"/>
  <c r="C702"/>
  <c r="D702"/>
  <c r="E702"/>
  <c r="F702"/>
  <c r="L702" i="14"/>
  <c r="C702"/>
  <c r="D702"/>
  <c r="E702"/>
  <c r="F702"/>
  <c r="M702" i="26"/>
  <c r="N702" i="25"/>
  <c r="C702"/>
  <c r="O702" i="10"/>
  <c r="C702"/>
  <c r="D702"/>
  <c r="E702"/>
  <c r="F702"/>
  <c r="N702" i="23"/>
  <c r="C702"/>
  <c r="D702"/>
  <c r="E702"/>
  <c r="F702"/>
  <c r="M702" i="16"/>
  <c r="C702"/>
  <c r="D702"/>
  <c r="E702"/>
  <c r="F702"/>
  <c r="L702" i="11"/>
  <c r="C702"/>
  <c r="D702"/>
  <c r="E702"/>
  <c r="F702"/>
  <c r="L702" i="12"/>
  <c r="C702"/>
  <c r="D702"/>
  <c r="E702"/>
  <c r="F702"/>
  <c r="C702" i="32"/>
  <c r="D702"/>
  <c r="E702"/>
  <c r="F702"/>
  <c r="G702"/>
  <c r="H702"/>
  <c r="I702"/>
  <c r="J702"/>
  <c r="L702"/>
  <c r="M702"/>
  <c r="C702" i="28"/>
  <c r="D702"/>
  <c r="E702"/>
  <c r="F702"/>
  <c r="C703" i="30"/>
  <c r="D703"/>
  <c r="E703"/>
  <c r="F703"/>
  <c r="G703"/>
  <c r="H703"/>
  <c r="I703"/>
  <c r="O703" i="13"/>
  <c r="C703"/>
  <c r="D703"/>
  <c r="E703"/>
  <c r="F703"/>
  <c r="O703" i="33"/>
  <c r="C703"/>
  <c r="D703"/>
  <c r="E703"/>
  <c r="F703"/>
  <c r="L703" i="14"/>
  <c r="C703"/>
  <c r="D703"/>
  <c r="E703"/>
  <c r="F703"/>
  <c r="M703" i="15"/>
  <c r="M703" i="26"/>
  <c r="N703" i="25"/>
  <c r="C703"/>
  <c r="O703" i="10"/>
  <c r="C703"/>
  <c r="D703"/>
  <c r="E703"/>
  <c r="F703"/>
  <c r="N703" i="23"/>
  <c r="C703"/>
  <c r="D703"/>
  <c r="E703"/>
  <c r="F703"/>
  <c r="M703" i="16"/>
  <c r="C703"/>
  <c r="D703"/>
  <c r="E703"/>
  <c r="F703"/>
  <c r="L703" i="11"/>
  <c r="C703"/>
  <c r="D703"/>
  <c r="E703"/>
  <c r="F703"/>
  <c r="L703" i="12"/>
  <c r="C703"/>
  <c r="D703"/>
  <c r="E703"/>
  <c r="F703"/>
  <c r="C703" i="32"/>
  <c r="D703"/>
  <c r="E703"/>
  <c r="F703"/>
  <c r="G703"/>
  <c r="H703"/>
  <c r="I703"/>
  <c r="J703"/>
  <c r="L703"/>
  <c r="M703"/>
  <c r="C703" i="28"/>
  <c r="D703"/>
  <c r="E703"/>
  <c r="F703"/>
  <c r="C704" i="30"/>
  <c r="D704"/>
  <c r="E704"/>
  <c r="F704"/>
  <c r="G704"/>
  <c r="H704"/>
  <c r="I704"/>
  <c r="O704" i="13"/>
  <c r="C704"/>
  <c r="D704"/>
  <c r="E704"/>
  <c r="F704"/>
  <c r="O704" i="33"/>
  <c r="C704"/>
  <c r="D704"/>
  <c r="E704"/>
  <c r="F704"/>
  <c r="L704" i="14"/>
  <c r="C704"/>
  <c r="D704"/>
  <c r="E704"/>
  <c r="F704"/>
  <c r="M704" i="26"/>
  <c r="N704" i="25"/>
  <c r="C704"/>
  <c r="O704" i="10"/>
  <c r="C704"/>
  <c r="D704"/>
  <c r="E704"/>
  <c r="F704"/>
  <c r="N704" i="23"/>
  <c r="C704"/>
  <c r="D704"/>
  <c r="E704"/>
  <c r="F704"/>
  <c r="M704" i="16"/>
  <c r="C704"/>
  <c r="D704"/>
  <c r="E704"/>
  <c r="F704"/>
  <c r="L704" i="11"/>
  <c r="C704"/>
  <c r="D704"/>
  <c r="E704"/>
  <c r="F704"/>
  <c r="L704" i="12"/>
  <c r="C704"/>
  <c r="D704"/>
  <c r="E704"/>
  <c r="F704"/>
  <c r="C704" i="32"/>
  <c r="D704"/>
  <c r="E704"/>
  <c r="F704"/>
  <c r="G704"/>
  <c r="H704"/>
  <c r="I704"/>
  <c r="J704"/>
  <c r="L704"/>
  <c r="M704"/>
  <c r="C704" i="28"/>
  <c r="D704"/>
  <c r="E704"/>
  <c r="F704"/>
  <c r="C705" i="30"/>
  <c r="D705"/>
  <c r="E705"/>
  <c r="F705"/>
  <c r="G705"/>
  <c r="H705"/>
  <c r="I705"/>
  <c r="O705" i="13"/>
  <c r="C705"/>
  <c r="D705"/>
  <c r="E705"/>
  <c r="F705"/>
  <c r="O705" i="33"/>
  <c r="C705"/>
  <c r="D705"/>
  <c r="E705"/>
  <c r="F705"/>
  <c r="L705" i="14"/>
  <c r="C705"/>
  <c r="D705"/>
  <c r="E705"/>
  <c r="F705"/>
  <c r="M705" i="26"/>
  <c r="N705" i="25"/>
  <c r="C705"/>
  <c r="O705" i="10"/>
  <c r="C705"/>
  <c r="D705"/>
  <c r="E705"/>
  <c r="F705"/>
  <c r="N705" i="23"/>
  <c r="C705"/>
  <c r="D705"/>
  <c r="E705"/>
  <c r="F705"/>
  <c r="M705" i="16"/>
  <c r="C705"/>
  <c r="D705"/>
  <c r="E705"/>
  <c r="F705"/>
  <c r="L705" i="11"/>
  <c r="C705"/>
  <c r="D705"/>
  <c r="E705"/>
  <c r="F705"/>
  <c r="L705" i="12"/>
  <c r="C705"/>
  <c r="D705"/>
  <c r="E705"/>
  <c r="F705"/>
  <c r="C705" i="32"/>
  <c r="D705"/>
  <c r="E705"/>
  <c r="F705"/>
  <c r="G705"/>
  <c r="H705"/>
  <c r="I705"/>
  <c r="J705"/>
  <c r="L705"/>
  <c r="M705"/>
  <c r="C705" i="28"/>
  <c r="D705"/>
  <c r="E705"/>
  <c r="F705"/>
  <c r="C706" i="30"/>
  <c r="D706"/>
  <c r="E706"/>
  <c r="F706"/>
  <c r="G706"/>
  <c r="H706"/>
  <c r="I706"/>
  <c r="O706" i="13"/>
  <c r="C706"/>
  <c r="D706"/>
  <c r="E706"/>
  <c r="F706"/>
  <c r="O706" i="33"/>
  <c r="C706"/>
  <c r="D706"/>
  <c r="E706"/>
  <c r="F706"/>
  <c r="L706" i="14"/>
  <c r="C706"/>
  <c r="D706"/>
  <c r="E706"/>
  <c r="F706"/>
  <c r="M706" i="26"/>
  <c r="N706" i="25"/>
  <c r="C706"/>
  <c r="O706" i="10"/>
  <c r="C706"/>
  <c r="D706"/>
  <c r="E706"/>
  <c r="F706"/>
  <c r="N706" i="23"/>
  <c r="C706"/>
  <c r="D706"/>
  <c r="E706"/>
  <c r="F706"/>
  <c r="M706" i="16"/>
  <c r="C706"/>
  <c r="D706"/>
  <c r="E706"/>
  <c r="F706"/>
  <c r="L706" i="11"/>
  <c r="C706"/>
  <c r="D706"/>
  <c r="E706"/>
  <c r="F706"/>
  <c r="L706" i="12"/>
  <c r="C706"/>
  <c r="D706"/>
  <c r="E706"/>
  <c r="F706"/>
  <c r="C706" i="32"/>
  <c r="D706"/>
  <c r="E706"/>
  <c r="F706"/>
  <c r="G706"/>
  <c r="H706"/>
  <c r="I706"/>
  <c r="J706"/>
  <c r="L706"/>
  <c r="M706"/>
  <c r="C706" i="28"/>
  <c r="D706"/>
  <c r="E706"/>
  <c r="F706"/>
  <c r="C707" i="30"/>
  <c r="D707"/>
  <c r="E707"/>
  <c r="F707"/>
  <c r="G707"/>
  <c r="H707"/>
  <c r="I707"/>
  <c r="O707" i="13"/>
  <c r="C707"/>
  <c r="D707"/>
  <c r="E707"/>
  <c r="F707"/>
  <c r="O707" i="33"/>
  <c r="C707"/>
  <c r="D707"/>
  <c r="E707"/>
  <c r="F707"/>
  <c r="L707" i="14"/>
  <c r="C707"/>
  <c r="D707"/>
  <c r="E707"/>
  <c r="F707"/>
  <c r="M707" i="26"/>
  <c r="N707" i="25"/>
  <c r="C707"/>
  <c r="O707" i="10"/>
  <c r="C707"/>
  <c r="D707"/>
  <c r="E707"/>
  <c r="F707"/>
  <c r="N707" i="23"/>
  <c r="C707"/>
  <c r="D707"/>
  <c r="E707"/>
  <c r="F707"/>
  <c r="M707" i="16"/>
  <c r="C707"/>
  <c r="D707"/>
  <c r="E707"/>
  <c r="F707"/>
  <c r="L707" i="11"/>
  <c r="C707"/>
  <c r="D707"/>
  <c r="E707"/>
  <c r="F707"/>
  <c r="L707" i="12"/>
  <c r="C707"/>
  <c r="D707"/>
  <c r="E707"/>
  <c r="F707"/>
  <c r="C707" i="32"/>
  <c r="D707"/>
  <c r="E707"/>
  <c r="F707"/>
  <c r="G707"/>
  <c r="H707"/>
  <c r="I707"/>
  <c r="J707"/>
  <c r="L707"/>
  <c r="M707"/>
  <c r="C707" i="28"/>
  <c r="D707"/>
  <c r="E707"/>
  <c r="F707"/>
  <c r="C708" i="30"/>
  <c r="D708"/>
  <c r="E708"/>
  <c r="F708"/>
  <c r="G708"/>
  <c r="H708"/>
  <c r="I708"/>
  <c r="O708" i="13"/>
  <c r="C708"/>
  <c r="D708"/>
  <c r="E708"/>
  <c r="F708"/>
  <c r="O708" i="33"/>
  <c r="C708"/>
  <c r="D708"/>
  <c r="E708"/>
  <c r="F708"/>
  <c r="L708" i="14"/>
  <c r="C708"/>
  <c r="D708"/>
  <c r="E708"/>
  <c r="F708"/>
  <c r="M708" i="26"/>
  <c r="N708" i="25"/>
  <c r="C708"/>
  <c r="O708" i="10"/>
  <c r="C708"/>
  <c r="D708"/>
  <c r="E708"/>
  <c r="F708"/>
  <c r="N708" i="23"/>
  <c r="C708"/>
  <c r="D708"/>
  <c r="E708"/>
  <c r="F708"/>
  <c r="M708" i="16"/>
  <c r="C708"/>
  <c r="D708"/>
  <c r="E708"/>
  <c r="F708"/>
  <c r="L708" i="11"/>
  <c r="C708"/>
  <c r="D708"/>
  <c r="E708"/>
  <c r="F708"/>
  <c r="L708" i="12"/>
  <c r="C708"/>
  <c r="D708"/>
  <c r="E708"/>
  <c r="F708"/>
  <c r="C708" i="32"/>
  <c r="D708"/>
  <c r="E708"/>
  <c r="F708"/>
  <c r="G708"/>
  <c r="H708"/>
  <c r="I708"/>
  <c r="J708"/>
  <c r="L708"/>
  <c r="M708"/>
  <c r="C708" i="28"/>
  <c r="D708"/>
  <c r="E708"/>
  <c r="F708"/>
  <c r="C709" i="30"/>
  <c r="D709"/>
  <c r="E709"/>
  <c r="F709"/>
  <c r="G709"/>
  <c r="H709"/>
  <c r="I709"/>
  <c r="O709" i="13"/>
  <c r="C709"/>
  <c r="D709"/>
  <c r="E709"/>
  <c r="F709"/>
  <c r="O709" i="33"/>
  <c r="C709"/>
  <c r="D709"/>
  <c r="E709"/>
  <c r="F709"/>
  <c r="L709" i="14"/>
  <c r="C709"/>
  <c r="D709"/>
  <c r="E709"/>
  <c r="F709"/>
  <c r="M709" i="26"/>
  <c r="N709" i="25"/>
  <c r="C709"/>
  <c r="O709" i="10"/>
  <c r="C709"/>
  <c r="D709"/>
  <c r="E709"/>
  <c r="F709"/>
  <c r="N709" i="23"/>
  <c r="C709"/>
  <c r="D709"/>
  <c r="E709"/>
  <c r="F709"/>
  <c r="M709" i="16"/>
  <c r="C709"/>
  <c r="D709"/>
  <c r="E709"/>
  <c r="F709"/>
  <c r="L709" i="11"/>
  <c r="C709"/>
  <c r="D709"/>
  <c r="E709"/>
  <c r="F709"/>
  <c r="L709" i="12"/>
  <c r="C709"/>
  <c r="D709"/>
  <c r="E709"/>
  <c r="F709"/>
  <c r="C709" i="32"/>
  <c r="D709"/>
  <c r="E709"/>
  <c r="F709"/>
  <c r="G709"/>
  <c r="H709"/>
  <c r="I709"/>
  <c r="J709"/>
  <c r="L709"/>
  <c r="M709"/>
  <c r="C709" i="28"/>
  <c r="D709"/>
  <c r="E709"/>
  <c r="F709"/>
  <c r="C710" i="30"/>
  <c r="D710"/>
  <c r="E710"/>
  <c r="F710"/>
  <c r="G710"/>
  <c r="H710"/>
  <c r="I710"/>
  <c r="O710" i="13"/>
  <c r="C710"/>
  <c r="D710"/>
  <c r="E710"/>
  <c r="F710"/>
  <c r="O710" i="33"/>
  <c r="C710"/>
  <c r="D710"/>
  <c r="E710"/>
  <c r="F710"/>
  <c r="L710" i="14"/>
  <c r="C710"/>
  <c r="D710"/>
  <c r="E710"/>
  <c r="F710"/>
  <c r="M710" i="26"/>
  <c r="N710" i="25"/>
  <c r="C710"/>
  <c r="O710" i="10"/>
  <c r="C710"/>
  <c r="D710"/>
  <c r="E710"/>
  <c r="F710"/>
  <c r="N710" i="23"/>
  <c r="C710"/>
  <c r="D710"/>
  <c r="E710"/>
  <c r="F710"/>
  <c r="M710" i="16"/>
  <c r="C710"/>
  <c r="D710"/>
  <c r="E710"/>
  <c r="F710"/>
  <c r="L710" i="11"/>
  <c r="C710"/>
  <c r="D710"/>
  <c r="E710"/>
  <c r="F710"/>
  <c r="L710" i="12"/>
  <c r="C710"/>
  <c r="D710"/>
  <c r="E710"/>
  <c r="F710"/>
  <c r="C710" i="32"/>
  <c r="D710"/>
  <c r="E710"/>
  <c r="F710"/>
  <c r="G710"/>
  <c r="H710"/>
  <c r="I710"/>
  <c r="J710"/>
  <c r="L710"/>
  <c r="M710"/>
  <c r="C710" i="28"/>
  <c r="D710"/>
  <c r="E710"/>
  <c r="F710"/>
  <c r="C711" i="30"/>
  <c r="D711"/>
  <c r="E711"/>
  <c r="F711"/>
  <c r="G711"/>
  <c r="H711"/>
  <c r="I711"/>
  <c r="O711" i="13"/>
  <c r="C711"/>
  <c r="D711"/>
  <c r="E711"/>
  <c r="F711"/>
  <c r="O711" i="33"/>
  <c r="C711"/>
  <c r="D711"/>
  <c r="E711"/>
  <c r="F711"/>
  <c r="L711" i="14"/>
  <c r="C711"/>
  <c r="D711"/>
  <c r="E711"/>
  <c r="F711"/>
  <c r="M711" i="26"/>
  <c r="N711" i="25"/>
  <c r="C711"/>
  <c r="O711" i="10"/>
  <c r="C711"/>
  <c r="D711"/>
  <c r="E711"/>
  <c r="F711"/>
  <c r="N711" i="23"/>
  <c r="C711"/>
  <c r="D711"/>
  <c r="E711"/>
  <c r="F711"/>
  <c r="M711" i="16"/>
  <c r="C711"/>
  <c r="D711"/>
  <c r="E711"/>
  <c r="F711"/>
  <c r="L711" i="11"/>
  <c r="C711"/>
  <c r="D711"/>
  <c r="E711"/>
  <c r="F711"/>
  <c r="L711" i="12"/>
  <c r="C711"/>
  <c r="D711"/>
  <c r="E711"/>
  <c r="F711"/>
  <c r="C711" i="32"/>
  <c r="D711"/>
  <c r="E711"/>
  <c r="F711"/>
  <c r="G711"/>
  <c r="H711"/>
  <c r="I711"/>
  <c r="J711"/>
  <c r="L711"/>
  <c r="M711"/>
  <c r="C711" i="28"/>
  <c r="D711"/>
  <c r="E711"/>
  <c r="F711"/>
  <c r="C712" i="30"/>
  <c r="D712"/>
  <c r="E712"/>
  <c r="F712"/>
  <c r="G712"/>
  <c r="H712"/>
  <c r="I712"/>
  <c r="O712" i="13"/>
  <c r="C712"/>
  <c r="D712"/>
  <c r="E712"/>
  <c r="F712"/>
  <c r="O712" i="33"/>
  <c r="C712"/>
  <c r="D712"/>
  <c r="E712"/>
  <c r="F712"/>
  <c r="L712" i="14"/>
  <c r="C712"/>
  <c r="D712"/>
  <c r="E712"/>
  <c r="F712"/>
  <c r="M712" i="26"/>
  <c r="N712" i="25"/>
  <c r="C712"/>
  <c r="O712" i="10"/>
  <c r="C712"/>
  <c r="D712"/>
  <c r="E712"/>
  <c r="F712"/>
  <c r="N712" i="23"/>
  <c r="C712"/>
  <c r="D712"/>
  <c r="E712"/>
  <c r="F712"/>
  <c r="M712" i="16"/>
  <c r="C712"/>
  <c r="D712"/>
  <c r="E712"/>
  <c r="F712"/>
  <c r="L712" i="11"/>
  <c r="C712"/>
  <c r="D712"/>
  <c r="E712"/>
  <c r="F712"/>
  <c r="L712" i="12"/>
  <c r="C712"/>
  <c r="D712"/>
  <c r="E712"/>
  <c r="F712"/>
  <c r="C712" i="32"/>
  <c r="D712"/>
  <c r="E712"/>
  <c r="F712"/>
  <c r="G712"/>
  <c r="H712"/>
  <c r="I712"/>
  <c r="J712"/>
  <c r="L712"/>
  <c r="M712"/>
  <c r="C712" i="28"/>
  <c r="D712"/>
  <c r="E712"/>
  <c r="F712"/>
  <c r="C713" i="30"/>
  <c r="D713"/>
  <c r="E713"/>
  <c r="F713"/>
  <c r="G713"/>
  <c r="H713"/>
  <c r="I713"/>
  <c r="O713" i="13"/>
  <c r="C713"/>
  <c r="D713"/>
  <c r="E713"/>
  <c r="F713"/>
  <c r="O713" i="33"/>
  <c r="C713"/>
  <c r="D713"/>
  <c r="E713"/>
  <c r="F713"/>
  <c r="L713" i="14"/>
  <c r="C713"/>
  <c r="D713"/>
  <c r="E713"/>
  <c r="F713"/>
  <c r="M713" i="15"/>
  <c r="M713" i="26"/>
  <c r="N713" i="25"/>
  <c r="C713"/>
  <c r="O713" i="10"/>
  <c r="C713"/>
  <c r="D713"/>
  <c r="E713"/>
  <c r="F713"/>
  <c r="N713" i="23"/>
  <c r="C713"/>
  <c r="D713"/>
  <c r="E713"/>
  <c r="F713"/>
  <c r="M713" i="16"/>
  <c r="C713"/>
  <c r="D713"/>
  <c r="E713"/>
  <c r="F713"/>
  <c r="L713" i="11"/>
  <c r="C713"/>
  <c r="D713"/>
  <c r="E713"/>
  <c r="F713"/>
  <c r="L713" i="12"/>
  <c r="C713"/>
  <c r="D713"/>
  <c r="E713"/>
  <c r="F713"/>
  <c r="C713" i="32"/>
  <c r="D713"/>
  <c r="E713"/>
  <c r="F713"/>
  <c r="G713"/>
  <c r="H713"/>
  <c r="I713"/>
  <c r="J713"/>
  <c r="L713"/>
  <c r="M713"/>
  <c r="C713" i="28"/>
  <c r="D713"/>
  <c r="E713"/>
  <c r="F713"/>
  <c r="C714" i="30"/>
  <c r="D714"/>
  <c r="E714"/>
  <c r="F714"/>
  <c r="G714"/>
  <c r="H714"/>
  <c r="I714"/>
  <c r="O714" i="13"/>
  <c r="C714"/>
  <c r="D714"/>
  <c r="E714"/>
  <c r="F714"/>
  <c r="O714" i="33"/>
  <c r="C714"/>
  <c r="D714"/>
  <c r="E714"/>
  <c r="F714"/>
  <c r="L714" i="14"/>
  <c r="C714"/>
  <c r="D714"/>
  <c r="E714"/>
  <c r="F714"/>
  <c r="M714" i="26"/>
  <c r="N714" i="25"/>
  <c r="C714"/>
  <c r="O714" i="10"/>
  <c r="C714"/>
  <c r="D714"/>
  <c r="E714"/>
  <c r="F714"/>
  <c r="N714" i="23"/>
  <c r="C714"/>
  <c r="D714"/>
  <c r="E714"/>
  <c r="F714"/>
  <c r="M714" i="16"/>
  <c r="C714"/>
  <c r="D714"/>
  <c r="E714"/>
  <c r="F714"/>
  <c r="L714" i="11"/>
  <c r="C714"/>
  <c r="D714"/>
  <c r="E714"/>
  <c r="F714"/>
  <c r="L714" i="12"/>
  <c r="C714"/>
  <c r="D714"/>
  <c r="E714"/>
  <c r="F714"/>
  <c r="C714" i="32"/>
  <c r="D714"/>
  <c r="E714"/>
  <c r="F714"/>
  <c r="G714"/>
  <c r="H714"/>
  <c r="I714"/>
  <c r="J714"/>
  <c r="L714"/>
  <c r="M714"/>
  <c r="C714" i="28"/>
  <c r="D714"/>
  <c r="E714"/>
  <c r="F714"/>
  <c r="C715" i="30"/>
  <c r="D715"/>
  <c r="E715"/>
  <c r="F715"/>
  <c r="G715"/>
  <c r="H715"/>
  <c r="I715"/>
  <c r="O715" i="13"/>
  <c r="C715"/>
  <c r="D715"/>
  <c r="E715"/>
  <c r="F715"/>
  <c r="O715" i="33"/>
  <c r="C715"/>
  <c r="D715"/>
  <c r="E715"/>
  <c r="F715"/>
  <c r="L715" i="14"/>
  <c r="C715"/>
  <c r="D715"/>
  <c r="E715"/>
  <c r="F715"/>
  <c r="M715" i="15"/>
  <c r="M715" i="26"/>
  <c r="N715" i="25"/>
  <c r="C715"/>
  <c r="O715" i="10"/>
  <c r="C715"/>
  <c r="D715"/>
  <c r="E715"/>
  <c r="F715"/>
  <c r="N715" i="23"/>
  <c r="C715"/>
  <c r="D715"/>
  <c r="E715"/>
  <c r="F715"/>
  <c r="M715" i="16"/>
  <c r="C715"/>
  <c r="D715"/>
  <c r="E715"/>
  <c r="F715"/>
  <c r="L715" i="11"/>
  <c r="C715"/>
  <c r="D715"/>
  <c r="E715"/>
  <c r="F715"/>
  <c r="L715" i="12"/>
  <c r="C715"/>
  <c r="D715"/>
  <c r="E715"/>
  <c r="F715"/>
  <c r="C715" i="32"/>
  <c r="D715"/>
  <c r="E715"/>
  <c r="F715"/>
  <c r="G715"/>
  <c r="H715"/>
  <c r="I715"/>
  <c r="J715"/>
  <c r="L715"/>
  <c r="M715"/>
  <c r="C715" i="28"/>
  <c r="D715"/>
  <c r="E715"/>
  <c r="F715"/>
  <c r="C716" i="30"/>
  <c r="D716"/>
  <c r="E716"/>
  <c r="F716"/>
  <c r="G716"/>
  <c r="H716"/>
  <c r="I716"/>
  <c r="O716" i="13"/>
  <c r="C716"/>
  <c r="D716"/>
  <c r="E716"/>
  <c r="F716"/>
  <c r="O716" i="33"/>
  <c r="C716"/>
  <c r="D716"/>
  <c r="E716"/>
  <c r="F716"/>
  <c r="L716" i="14"/>
  <c r="C716"/>
  <c r="D716"/>
  <c r="E716"/>
  <c r="F716"/>
  <c r="M716" i="26"/>
  <c r="N716" i="25"/>
  <c r="C716"/>
  <c r="O716" i="10"/>
  <c r="C716"/>
  <c r="D716"/>
  <c r="E716"/>
  <c r="F716"/>
  <c r="N716" i="23"/>
  <c r="C716"/>
  <c r="D716"/>
  <c r="E716"/>
  <c r="F716"/>
  <c r="M716" i="16"/>
  <c r="C716"/>
  <c r="D716"/>
  <c r="E716"/>
  <c r="F716"/>
  <c r="L716" i="11"/>
  <c r="C716"/>
  <c r="D716"/>
  <c r="E716"/>
  <c r="F716"/>
  <c r="L716" i="12"/>
  <c r="C716"/>
  <c r="D716"/>
  <c r="E716"/>
  <c r="F716"/>
  <c r="C716" i="32"/>
  <c r="D716"/>
  <c r="E716"/>
  <c r="F716"/>
  <c r="G716"/>
  <c r="H716"/>
  <c r="I716"/>
  <c r="J716"/>
  <c r="L716"/>
  <c r="M716"/>
  <c r="C716" i="28"/>
  <c r="D716"/>
  <c r="E716"/>
  <c r="F716"/>
  <c r="C717" i="30"/>
  <c r="D717"/>
  <c r="E717"/>
  <c r="F717"/>
  <c r="G717"/>
  <c r="H717"/>
  <c r="I717"/>
  <c r="O717" i="13"/>
  <c r="C717"/>
  <c r="D717"/>
  <c r="E717"/>
  <c r="F717"/>
  <c r="O717" i="33"/>
  <c r="C717"/>
  <c r="D717"/>
  <c r="E717"/>
  <c r="F717"/>
  <c r="L717" i="14"/>
  <c r="C717"/>
  <c r="D717"/>
  <c r="E717"/>
  <c r="F717"/>
  <c r="M717" i="26"/>
  <c r="N717" i="25"/>
  <c r="C717"/>
  <c r="O717" i="10"/>
  <c r="C717"/>
  <c r="D717"/>
  <c r="E717"/>
  <c r="F717"/>
  <c r="N717" i="23"/>
  <c r="C717"/>
  <c r="D717"/>
  <c r="E717"/>
  <c r="F717"/>
  <c r="M717" i="16"/>
  <c r="C717"/>
  <c r="D717"/>
  <c r="E717"/>
  <c r="F717"/>
  <c r="L717" i="11"/>
  <c r="C717"/>
  <c r="D717"/>
  <c r="E717"/>
  <c r="F717"/>
  <c r="L717" i="12"/>
  <c r="C717"/>
  <c r="D717"/>
  <c r="E717"/>
  <c r="F717"/>
  <c r="C717" i="32"/>
  <c r="D717"/>
  <c r="E717"/>
  <c r="F717"/>
  <c r="G717"/>
  <c r="H717"/>
  <c r="I717"/>
  <c r="J717"/>
  <c r="L717"/>
  <c r="M717"/>
  <c r="C717" i="28"/>
  <c r="D717"/>
  <c r="E717"/>
  <c r="F717"/>
  <c r="C718" i="30"/>
  <c r="D718"/>
  <c r="E718"/>
  <c r="F718"/>
  <c r="G718"/>
  <c r="H718"/>
  <c r="I718"/>
  <c r="O718" i="13"/>
  <c r="C718"/>
  <c r="D718"/>
  <c r="E718"/>
  <c r="F718"/>
  <c r="O718" i="33"/>
  <c r="C718"/>
  <c r="D718"/>
  <c r="E718"/>
  <c r="F718"/>
  <c r="L718" i="14"/>
  <c r="C718"/>
  <c r="D718"/>
  <c r="E718"/>
  <c r="F718"/>
  <c r="M718" i="26"/>
  <c r="N718" i="25"/>
  <c r="C718"/>
  <c r="O718" i="10"/>
  <c r="C718"/>
  <c r="D718"/>
  <c r="E718"/>
  <c r="F718"/>
  <c r="N718" i="23"/>
  <c r="C718"/>
  <c r="D718"/>
  <c r="E718"/>
  <c r="F718"/>
  <c r="M718" i="16"/>
  <c r="C718"/>
  <c r="D718"/>
  <c r="E718"/>
  <c r="F718"/>
  <c r="L718" i="11"/>
  <c r="C718"/>
  <c r="D718"/>
  <c r="E718"/>
  <c r="F718"/>
  <c r="L718" i="12"/>
  <c r="C718"/>
  <c r="D718"/>
  <c r="E718"/>
  <c r="F718"/>
  <c r="C718" i="32"/>
  <c r="D718"/>
  <c r="E718"/>
  <c r="F718"/>
  <c r="G718"/>
  <c r="H718"/>
  <c r="I718"/>
  <c r="J718"/>
  <c r="L718"/>
  <c r="M718"/>
  <c r="C718" i="28"/>
  <c r="D718"/>
  <c r="E718"/>
  <c r="F718"/>
  <c r="C719" i="30"/>
  <c r="D719"/>
  <c r="E719"/>
  <c r="F719"/>
  <c r="G719"/>
  <c r="H719"/>
  <c r="I719"/>
  <c r="O719" i="13"/>
  <c r="C719"/>
  <c r="D719"/>
  <c r="E719"/>
  <c r="F719"/>
  <c r="O719" i="33"/>
  <c r="C719"/>
  <c r="D719"/>
  <c r="E719"/>
  <c r="F719"/>
  <c r="L719" i="14"/>
  <c r="C719"/>
  <c r="D719"/>
  <c r="E719"/>
  <c r="F719"/>
  <c r="M719" i="26"/>
  <c r="N719" i="25"/>
  <c r="C719"/>
  <c r="O719" i="10"/>
  <c r="C719"/>
  <c r="D719"/>
  <c r="E719"/>
  <c r="F719"/>
  <c r="N719" i="23"/>
  <c r="C719"/>
  <c r="D719"/>
  <c r="E719"/>
  <c r="F719"/>
  <c r="M719" i="16"/>
  <c r="C719"/>
  <c r="D719"/>
  <c r="E719"/>
  <c r="F719"/>
  <c r="L719" i="11"/>
  <c r="C719"/>
  <c r="D719"/>
  <c r="E719"/>
  <c r="F719"/>
  <c r="L719" i="12"/>
  <c r="C719"/>
  <c r="D719"/>
  <c r="E719"/>
  <c r="F719"/>
  <c r="C719" i="32"/>
  <c r="D719"/>
  <c r="E719"/>
  <c r="F719"/>
  <c r="G719"/>
  <c r="H719"/>
  <c r="I719"/>
  <c r="J719"/>
  <c r="L719"/>
  <c r="M719"/>
  <c r="C719" i="28"/>
  <c r="D719"/>
  <c r="E719"/>
  <c r="F719"/>
  <c r="C720" i="30"/>
  <c r="D720"/>
  <c r="E720"/>
  <c r="F720"/>
  <c r="G720"/>
  <c r="H720"/>
  <c r="I720"/>
  <c r="O720" i="13"/>
  <c r="C720"/>
  <c r="D720"/>
  <c r="E720"/>
  <c r="F720"/>
  <c r="O720" i="33"/>
  <c r="C720"/>
  <c r="D720"/>
  <c r="E720"/>
  <c r="F720"/>
  <c r="L720" i="14"/>
  <c r="C720"/>
  <c r="D720"/>
  <c r="E720"/>
  <c r="F720"/>
  <c r="M720" i="26"/>
  <c r="N720" i="25"/>
  <c r="C720"/>
  <c r="O720" i="10"/>
  <c r="C720"/>
  <c r="D720"/>
  <c r="E720"/>
  <c r="F720"/>
  <c r="N720" i="23"/>
  <c r="C720"/>
  <c r="D720"/>
  <c r="E720"/>
  <c r="F720"/>
  <c r="M720" i="16"/>
  <c r="C720"/>
  <c r="D720"/>
  <c r="E720"/>
  <c r="F720"/>
  <c r="L720" i="11"/>
  <c r="C720"/>
  <c r="D720"/>
  <c r="E720"/>
  <c r="F720"/>
  <c r="L720" i="12"/>
  <c r="C720"/>
  <c r="D720"/>
  <c r="E720"/>
  <c r="F720"/>
  <c r="C720" i="32"/>
  <c r="D720"/>
  <c r="E720"/>
  <c r="F720"/>
  <c r="G720"/>
  <c r="H720"/>
  <c r="I720"/>
  <c r="J720"/>
  <c r="L720"/>
  <c r="M720"/>
  <c r="C720" i="28"/>
  <c r="D720"/>
  <c r="E720"/>
  <c r="F720"/>
  <c r="C721" i="30"/>
  <c r="D721"/>
  <c r="E721"/>
  <c r="F721"/>
  <c r="G721"/>
  <c r="H721"/>
  <c r="I721"/>
  <c r="O721" i="13"/>
  <c r="C721"/>
  <c r="D721"/>
  <c r="E721"/>
  <c r="F721"/>
  <c r="O721" i="33"/>
  <c r="C721"/>
  <c r="D721"/>
  <c r="E721"/>
  <c r="F721"/>
  <c r="L721" i="14"/>
  <c r="C721"/>
  <c r="D721"/>
  <c r="E721"/>
  <c r="F721"/>
  <c r="M721" i="26"/>
  <c r="N721" i="25"/>
  <c r="C721"/>
  <c r="O721" i="10"/>
  <c r="C721"/>
  <c r="D721"/>
  <c r="E721"/>
  <c r="F721"/>
  <c r="N721" i="23"/>
  <c r="C721"/>
  <c r="D721"/>
  <c r="E721"/>
  <c r="F721"/>
  <c r="M721" i="16"/>
  <c r="C721"/>
  <c r="D721"/>
  <c r="E721"/>
  <c r="F721"/>
  <c r="L721" i="11"/>
  <c r="C721"/>
  <c r="D721"/>
  <c r="E721"/>
  <c r="F721"/>
  <c r="L721" i="12"/>
  <c r="C721"/>
  <c r="D721"/>
  <c r="E721"/>
  <c r="F721"/>
  <c r="C721" i="32"/>
  <c r="D721"/>
  <c r="E721"/>
  <c r="F721"/>
  <c r="G721"/>
  <c r="H721"/>
  <c r="I721"/>
  <c r="J721"/>
  <c r="L721"/>
  <c r="M721"/>
  <c r="C721" i="28"/>
  <c r="D721"/>
  <c r="E721"/>
  <c r="F721"/>
  <c r="C722" i="30"/>
  <c r="D722"/>
  <c r="E722"/>
  <c r="F722"/>
  <c r="G722"/>
  <c r="H722"/>
  <c r="I722"/>
  <c r="O722" i="13"/>
  <c r="C722"/>
  <c r="D722"/>
  <c r="E722"/>
  <c r="F722"/>
  <c r="O722" i="33"/>
  <c r="C722"/>
  <c r="D722"/>
  <c r="E722"/>
  <c r="F722"/>
  <c r="L722" i="14"/>
  <c r="C722"/>
  <c r="D722"/>
  <c r="E722"/>
  <c r="F722"/>
  <c r="M722" i="26"/>
  <c r="N722" i="25"/>
  <c r="C722"/>
  <c r="O722" i="10"/>
  <c r="C722"/>
  <c r="D722"/>
  <c r="E722"/>
  <c r="F722"/>
  <c r="N722" i="23"/>
  <c r="C722"/>
  <c r="D722"/>
  <c r="E722"/>
  <c r="F722"/>
  <c r="M722" i="16"/>
  <c r="C722"/>
  <c r="D722"/>
  <c r="E722"/>
  <c r="F722"/>
  <c r="L722" i="11"/>
  <c r="C722"/>
  <c r="D722"/>
  <c r="E722"/>
  <c r="F722"/>
  <c r="L722" i="12"/>
  <c r="C722"/>
  <c r="D722"/>
  <c r="E722"/>
  <c r="F722"/>
  <c r="C722" i="32"/>
  <c r="D722"/>
  <c r="E722"/>
  <c r="F722"/>
  <c r="G722"/>
  <c r="H722"/>
  <c r="I722"/>
  <c r="J722"/>
  <c r="L722"/>
  <c r="M722"/>
  <c r="C722" i="28"/>
  <c r="D722"/>
  <c r="E722"/>
  <c r="F722"/>
  <c r="C723" i="30"/>
  <c r="D723"/>
  <c r="E723"/>
  <c r="F723"/>
  <c r="G723"/>
  <c r="H723"/>
  <c r="I723"/>
  <c r="O723" i="13"/>
  <c r="C723"/>
  <c r="D723"/>
  <c r="E723"/>
  <c r="F723"/>
  <c r="O723" i="33"/>
  <c r="C723"/>
  <c r="D723"/>
  <c r="E723"/>
  <c r="F723"/>
  <c r="L723" i="14"/>
  <c r="C723"/>
  <c r="D723"/>
  <c r="E723"/>
  <c r="F723"/>
  <c r="M723" i="26"/>
  <c r="N723" i="25"/>
  <c r="C723"/>
  <c r="O723" i="10"/>
  <c r="C723"/>
  <c r="D723"/>
  <c r="E723"/>
  <c r="F723"/>
  <c r="N723" i="23"/>
  <c r="C723"/>
  <c r="D723"/>
  <c r="E723"/>
  <c r="F723"/>
  <c r="M723" i="16"/>
  <c r="C723"/>
  <c r="D723"/>
  <c r="E723"/>
  <c r="F723"/>
  <c r="L723" i="11"/>
  <c r="C723"/>
  <c r="D723"/>
  <c r="E723"/>
  <c r="F723"/>
  <c r="L723" i="12"/>
  <c r="C723"/>
  <c r="D723"/>
  <c r="E723"/>
  <c r="F723"/>
  <c r="C723" i="32"/>
  <c r="D723"/>
  <c r="E723"/>
  <c r="F723"/>
  <c r="G723"/>
  <c r="H723"/>
  <c r="I723"/>
  <c r="J723"/>
  <c r="L723"/>
  <c r="M723"/>
  <c r="C723" i="28"/>
  <c r="D723"/>
  <c r="E723"/>
  <c r="F723"/>
  <c r="C724" i="30"/>
  <c r="D724"/>
  <c r="E724"/>
  <c r="F724"/>
  <c r="G724"/>
  <c r="H724"/>
  <c r="I724"/>
  <c r="O724" i="13"/>
  <c r="C724"/>
  <c r="D724"/>
  <c r="E724"/>
  <c r="F724"/>
  <c r="O724" i="33"/>
  <c r="C724"/>
  <c r="D724"/>
  <c r="E724"/>
  <c r="F724"/>
  <c r="L724" i="14"/>
  <c r="C724"/>
  <c r="D724"/>
  <c r="E724"/>
  <c r="F724"/>
  <c r="M724" i="15"/>
  <c r="M724" i="26"/>
  <c r="N724" i="25"/>
  <c r="C724"/>
  <c r="O724" i="10"/>
  <c r="C724"/>
  <c r="D724"/>
  <c r="E724"/>
  <c r="F724"/>
  <c r="N724" i="23"/>
  <c r="C724"/>
  <c r="D724"/>
  <c r="E724"/>
  <c r="F724"/>
  <c r="M724" i="16"/>
  <c r="C724"/>
  <c r="D724"/>
  <c r="E724"/>
  <c r="F724"/>
  <c r="L724" i="11"/>
  <c r="C724"/>
  <c r="D724"/>
  <c r="E724"/>
  <c r="F724"/>
  <c r="L724" i="12"/>
  <c r="C724"/>
  <c r="D724"/>
  <c r="E724"/>
  <c r="F724"/>
  <c r="C724" i="32"/>
  <c r="D724"/>
  <c r="E724"/>
  <c r="F724"/>
  <c r="G724"/>
  <c r="H724"/>
  <c r="I724"/>
  <c r="J724"/>
  <c r="L724"/>
  <c r="M724"/>
  <c r="C724" i="28"/>
  <c r="D724"/>
  <c r="E724"/>
  <c r="F724"/>
  <c r="C725" i="30"/>
  <c r="D725"/>
  <c r="E725"/>
  <c r="F725"/>
  <c r="G725"/>
  <c r="H725"/>
  <c r="I725"/>
  <c r="O725" i="13"/>
  <c r="C725"/>
  <c r="D725"/>
  <c r="E725"/>
  <c r="F725"/>
  <c r="O725" i="33"/>
  <c r="C725"/>
  <c r="D725"/>
  <c r="E725"/>
  <c r="F725"/>
  <c r="L725" i="14"/>
  <c r="C725"/>
  <c r="D725"/>
  <c r="E725"/>
  <c r="F725"/>
  <c r="M725" i="26"/>
  <c r="N725" i="25"/>
  <c r="C725"/>
  <c r="O725" i="10"/>
  <c r="C725"/>
  <c r="D725"/>
  <c r="E725"/>
  <c r="F725"/>
  <c r="N725" i="23"/>
  <c r="C725"/>
  <c r="D725"/>
  <c r="E725"/>
  <c r="F725"/>
  <c r="M725" i="16"/>
  <c r="C725"/>
  <c r="D725"/>
  <c r="E725"/>
  <c r="F725"/>
  <c r="L725" i="11"/>
  <c r="C725"/>
  <c r="D725"/>
  <c r="E725"/>
  <c r="F725"/>
  <c r="L725" i="12"/>
  <c r="C725"/>
  <c r="D725"/>
  <c r="E725"/>
  <c r="F725"/>
  <c r="C725" i="32"/>
  <c r="D725"/>
  <c r="E725"/>
  <c r="F725"/>
  <c r="G725"/>
  <c r="H725"/>
  <c r="I725"/>
  <c r="J725"/>
  <c r="L725"/>
  <c r="M725"/>
  <c r="C725" i="28"/>
  <c r="D725"/>
  <c r="E725"/>
  <c r="F725"/>
  <c r="C726" i="30"/>
  <c r="D726"/>
  <c r="E726"/>
  <c r="F726"/>
  <c r="G726"/>
  <c r="H726"/>
  <c r="I726"/>
  <c r="O726" i="13"/>
  <c r="C726"/>
  <c r="D726"/>
  <c r="E726"/>
  <c r="F726"/>
  <c r="O726" i="33"/>
  <c r="C726"/>
  <c r="D726"/>
  <c r="E726"/>
  <c r="F726"/>
  <c r="L726" i="14"/>
  <c r="C726"/>
  <c r="D726"/>
  <c r="E726"/>
  <c r="F726"/>
  <c r="M726" i="26"/>
  <c r="N726" i="25"/>
  <c r="C726"/>
  <c r="O726" i="10"/>
  <c r="C726"/>
  <c r="D726"/>
  <c r="E726"/>
  <c r="F726"/>
  <c r="N726" i="23"/>
  <c r="C726"/>
  <c r="D726"/>
  <c r="E726"/>
  <c r="F726"/>
  <c r="M726" i="16"/>
  <c r="C726"/>
  <c r="D726"/>
  <c r="E726"/>
  <c r="F726"/>
  <c r="L726" i="11"/>
  <c r="C726"/>
  <c r="D726"/>
  <c r="E726"/>
  <c r="F726"/>
  <c r="L726" i="12"/>
  <c r="C726"/>
  <c r="D726"/>
  <c r="E726"/>
  <c r="F726"/>
  <c r="C726" i="32"/>
  <c r="D726"/>
  <c r="E726"/>
  <c r="F726"/>
  <c r="G726"/>
  <c r="H726"/>
  <c r="I726"/>
  <c r="J726"/>
  <c r="L726"/>
  <c r="M726"/>
  <c r="C726" i="28"/>
  <c r="D726"/>
  <c r="E726"/>
  <c r="F726"/>
  <c r="C727" i="30"/>
  <c r="D727"/>
  <c r="E727"/>
  <c r="F727"/>
  <c r="G727"/>
  <c r="H727"/>
  <c r="I727"/>
  <c r="O727" i="13"/>
  <c r="C727"/>
  <c r="D727"/>
  <c r="E727"/>
  <c r="F727"/>
  <c r="O727" i="33"/>
  <c r="C727"/>
  <c r="D727"/>
  <c r="E727"/>
  <c r="F727"/>
  <c r="L727" i="14"/>
  <c r="C727"/>
  <c r="D727"/>
  <c r="E727"/>
  <c r="F727"/>
  <c r="M727" i="26"/>
  <c r="N727" i="25"/>
  <c r="C727"/>
  <c r="O727" i="10"/>
  <c r="C727"/>
  <c r="D727"/>
  <c r="E727"/>
  <c r="F727"/>
  <c r="N727" i="23"/>
  <c r="C727"/>
  <c r="D727"/>
  <c r="E727"/>
  <c r="F727"/>
  <c r="M727" i="16"/>
  <c r="C727"/>
  <c r="D727"/>
  <c r="E727"/>
  <c r="F727"/>
  <c r="L727" i="11"/>
  <c r="C727"/>
  <c r="D727"/>
  <c r="E727"/>
  <c r="F727"/>
  <c r="L727" i="12"/>
  <c r="C727"/>
  <c r="D727"/>
  <c r="E727"/>
  <c r="F727"/>
  <c r="C727" i="32"/>
  <c r="D727"/>
  <c r="E727"/>
  <c r="F727"/>
  <c r="G727"/>
  <c r="H727"/>
  <c r="I727"/>
  <c r="J727"/>
  <c r="L727"/>
  <c r="M727"/>
  <c r="C727" i="28"/>
  <c r="D727"/>
  <c r="E727"/>
  <c r="F727"/>
  <c r="C728" i="30"/>
  <c r="D728"/>
  <c r="E728"/>
  <c r="F728"/>
  <c r="G728"/>
  <c r="H728"/>
  <c r="I728"/>
  <c r="O728" i="13"/>
  <c r="C728"/>
  <c r="D728"/>
  <c r="E728"/>
  <c r="F728"/>
  <c r="O728" i="33"/>
  <c r="C728"/>
  <c r="D728"/>
  <c r="E728"/>
  <c r="F728"/>
  <c r="L728" i="14"/>
  <c r="C728"/>
  <c r="D728"/>
  <c r="E728"/>
  <c r="F728"/>
  <c r="M728" i="15"/>
  <c r="M728" i="26"/>
  <c r="N728" i="25"/>
  <c r="C728"/>
  <c r="O728" i="10"/>
  <c r="C728"/>
  <c r="D728"/>
  <c r="E728"/>
  <c r="F728"/>
  <c r="N728" i="23"/>
  <c r="C728"/>
  <c r="D728"/>
  <c r="E728"/>
  <c r="F728"/>
  <c r="M728" i="16"/>
  <c r="C728"/>
  <c r="D728"/>
  <c r="E728"/>
  <c r="F728"/>
  <c r="L728" i="11"/>
  <c r="C728"/>
  <c r="D728"/>
  <c r="E728"/>
  <c r="F728"/>
  <c r="L728" i="12"/>
  <c r="C728"/>
  <c r="D728"/>
  <c r="E728"/>
  <c r="F728"/>
  <c r="C728" i="32"/>
  <c r="D728"/>
  <c r="E728"/>
  <c r="F728"/>
  <c r="G728"/>
  <c r="H728"/>
  <c r="I728"/>
  <c r="J728"/>
  <c r="L728"/>
  <c r="M728"/>
  <c r="C728" i="28"/>
  <c r="D728"/>
  <c r="E728"/>
  <c r="F728"/>
  <c r="C729" i="30"/>
  <c r="D729"/>
  <c r="E729"/>
  <c r="F729"/>
  <c r="G729"/>
  <c r="H729"/>
  <c r="I729"/>
  <c r="O729" i="13"/>
  <c r="C729"/>
  <c r="D729"/>
  <c r="E729"/>
  <c r="F729"/>
  <c r="O729" i="33"/>
  <c r="C729"/>
  <c r="D729"/>
  <c r="E729"/>
  <c r="F729"/>
  <c r="L729" i="14"/>
  <c r="C729"/>
  <c r="D729"/>
  <c r="E729"/>
  <c r="F729"/>
  <c r="M729" i="26"/>
  <c r="N729" i="25"/>
  <c r="C729"/>
  <c r="O729" i="10"/>
  <c r="C729"/>
  <c r="D729"/>
  <c r="E729"/>
  <c r="F729"/>
  <c r="N729" i="23"/>
  <c r="C729"/>
  <c r="D729"/>
  <c r="E729"/>
  <c r="F729"/>
  <c r="M729" i="16"/>
  <c r="C729"/>
  <c r="D729"/>
  <c r="E729"/>
  <c r="F729"/>
  <c r="L729" i="11"/>
  <c r="C729"/>
  <c r="D729"/>
  <c r="E729"/>
  <c r="F729"/>
  <c r="L729" i="12"/>
  <c r="C729"/>
  <c r="D729"/>
  <c r="E729"/>
  <c r="F729"/>
  <c r="C729" i="32"/>
  <c r="D729"/>
  <c r="E729"/>
  <c r="F729"/>
  <c r="G729"/>
  <c r="H729"/>
  <c r="I729"/>
  <c r="J729"/>
  <c r="L729"/>
  <c r="M729"/>
  <c r="C729" i="28"/>
  <c r="D729"/>
  <c r="E729"/>
  <c r="F729"/>
  <c r="C730" i="30"/>
  <c r="D730"/>
  <c r="E730"/>
  <c r="F730"/>
  <c r="G730"/>
  <c r="H730"/>
  <c r="I730"/>
  <c r="O730" i="13"/>
  <c r="C730"/>
  <c r="D730"/>
  <c r="E730"/>
  <c r="F730"/>
  <c r="O730" i="33"/>
  <c r="C730"/>
  <c r="D730"/>
  <c r="E730"/>
  <c r="F730"/>
  <c r="L730" i="14"/>
  <c r="C730"/>
  <c r="D730"/>
  <c r="E730"/>
  <c r="F730"/>
  <c r="M730" i="26"/>
  <c r="N730" i="25"/>
  <c r="C730"/>
  <c r="O730" i="10"/>
  <c r="C730"/>
  <c r="D730"/>
  <c r="E730"/>
  <c r="F730"/>
  <c r="N730" i="23"/>
  <c r="C730"/>
  <c r="D730"/>
  <c r="E730"/>
  <c r="F730"/>
  <c r="M730" i="16"/>
  <c r="C730"/>
  <c r="D730"/>
  <c r="E730"/>
  <c r="F730"/>
  <c r="L730" i="11"/>
  <c r="C730"/>
  <c r="D730"/>
  <c r="E730"/>
  <c r="F730"/>
  <c r="L730" i="12"/>
  <c r="C730"/>
  <c r="D730"/>
  <c r="E730"/>
  <c r="F730"/>
  <c r="C730" i="32"/>
  <c r="D730"/>
  <c r="E730"/>
  <c r="F730"/>
  <c r="G730"/>
  <c r="H730"/>
  <c r="I730"/>
  <c r="J730"/>
  <c r="L730"/>
  <c r="M730"/>
  <c r="C730" i="28"/>
  <c r="D730"/>
  <c r="E730"/>
  <c r="F730"/>
  <c r="C731" i="30"/>
  <c r="D731"/>
  <c r="E731"/>
  <c r="F731"/>
  <c r="G731"/>
  <c r="H731"/>
  <c r="I731"/>
  <c r="O731" i="13"/>
  <c r="C731"/>
  <c r="D731"/>
  <c r="E731"/>
  <c r="F731"/>
  <c r="O731" i="33"/>
  <c r="C731"/>
  <c r="D731"/>
  <c r="E731"/>
  <c r="F731"/>
  <c r="L731" i="14"/>
  <c r="C731"/>
  <c r="D731"/>
  <c r="E731"/>
  <c r="F731"/>
  <c r="M731" i="26"/>
  <c r="N731" i="25"/>
  <c r="C731"/>
  <c r="O731" i="10"/>
  <c r="C731"/>
  <c r="D731"/>
  <c r="E731"/>
  <c r="F731"/>
  <c r="N731" i="23"/>
  <c r="C731"/>
  <c r="D731"/>
  <c r="E731"/>
  <c r="F731"/>
  <c r="M731" i="16"/>
  <c r="C731"/>
  <c r="D731"/>
  <c r="E731"/>
  <c r="F731"/>
  <c r="L731" i="11"/>
  <c r="C731"/>
  <c r="D731"/>
  <c r="E731"/>
  <c r="F731"/>
  <c r="L731" i="12"/>
  <c r="C731"/>
  <c r="D731"/>
  <c r="E731"/>
  <c r="F731"/>
  <c r="C731" i="32"/>
  <c r="D731"/>
  <c r="E731"/>
  <c r="F731"/>
  <c r="G731"/>
  <c r="H731"/>
  <c r="I731"/>
  <c r="J731"/>
  <c r="L731"/>
  <c r="M731"/>
  <c r="C731" i="28"/>
  <c r="D731"/>
  <c r="E731"/>
  <c r="F731"/>
  <c r="C732" i="30"/>
  <c r="D732"/>
  <c r="E732"/>
  <c r="F732"/>
  <c r="G732"/>
  <c r="H732"/>
  <c r="I732"/>
  <c r="O732" i="13"/>
  <c r="C732"/>
  <c r="D732"/>
  <c r="E732"/>
  <c r="F732"/>
  <c r="O732" i="33"/>
  <c r="C732"/>
  <c r="D732"/>
  <c r="E732"/>
  <c r="F732"/>
  <c r="L732" i="14"/>
  <c r="C732"/>
  <c r="D732"/>
  <c r="E732"/>
  <c r="F732"/>
  <c r="M732" i="26"/>
  <c r="N732" i="25"/>
  <c r="C732"/>
  <c r="O732" i="10"/>
  <c r="C732"/>
  <c r="D732"/>
  <c r="E732"/>
  <c r="F732"/>
  <c r="N732" i="23"/>
  <c r="C732"/>
  <c r="D732"/>
  <c r="E732"/>
  <c r="F732"/>
  <c r="M732" i="16"/>
  <c r="C732"/>
  <c r="D732"/>
  <c r="E732"/>
  <c r="F732"/>
  <c r="L732" i="11"/>
  <c r="C732"/>
  <c r="D732"/>
  <c r="E732"/>
  <c r="F732"/>
  <c r="L732" i="12"/>
  <c r="C732"/>
  <c r="D732"/>
  <c r="E732"/>
  <c r="F732"/>
  <c r="C732" i="32"/>
  <c r="D732"/>
  <c r="E732"/>
  <c r="F732"/>
  <c r="G732"/>
  <c r="H732"/>
  <c r="I732"/>
  <c r="J732"/>
  <c r="L732"/>
  <c r="M732"/>
  <c r="C732" i="28"/>
  <c r="D732"/>
  <c r="E732"/>
  <c r="F732"/>
  <c r="C733" i="30"/>
  <c r="D733"/>
  <c r="E733"/>
  <c r="F733"/>
  <c r="G733"/>
  <c r="H733"/>
  <c r="I733"/>
  <c r="O733" i="13"/>
  <c r="C733"/>
  <c r="D733"/>
  <c r="E733"/>
  <c r="F733"/>
  <c r="O733" i="33"/>
  <c r="C733"/>
  <c r="D733"/>
  <c r="E733"/>
  <c r="F733"/>
  <c r="L733" i="14"/>
  <c r="C733"/>
  <c r="D733"/>
  <c r="E733"/>
  <c r="F733"/>
  <c r="M733" i="26"/>
  <c r="N733" i="25"/>
  <c r="C733"/>
  <c r="O733" i="10"/>
  <c r="C733"/>
  <c r="D733"/>
  <c r="E733"/>
  <c r="F733"/>
  <c r="N733" i="23"/>
  <c r="C733"/>
  <c r="D733"/>
  <c r="E733"/>
  <c r="F733"/>
  <c r="M733" i="16"/>
  <c r="C733"/>
  <c r="D733"/>
  <c r="E733"/>
  <c r="F733"/>
  <c r="L733" i="11"/>
  <c r="C733"/>
  <c r="D733"/>
  <c r="E733"/>
  <c r="F733"/>
  <c r="L733" i="12"/>
  <c r="C733"/>
  <c r="D733"/>
  <c r="E733"/>
  <c r="F733"/>
  <c r="C733" i="32"/>
  <c r="D733"/>
  <c r="E733"/>
  <c r="F733"/>
  <c r="G733"/>
  <c r="H733"/>
  <c r="I733"/>
  <c r="J733"/>
  <c r="L733"/>
  <c r="M733"/>
  <c r="C733" i="28"/>
  <c r="D733"/>
  <c r="E733"/>
  <c r="F733"/>
  <c r="C734" i="30"/>
  <c r="D734"/>
  <c r="E734"/>
  <c r="F734"/>
  <c r="G734"/>
  <c r="H734"/>
  <c r="I734"/>
  <c r="O734" i="13"/>
  <c r="C734"/>
  <c r="D734"/>
  <c r="E734"/>
  <c r="F734"/>
  <c r="O734" i="33"/>
  <c r="C734"/>
  <c r="D734"/>
  <c r="E734"/>
  <c r="F734"/>
  <c r="L734" i="14"/>
  <c r="C734"/>
  <c r="D734"/>
  <c r="E734"/>
  <c r="F734"/>
  <c r="M734" i="26"/>
  <c r="N734" i="25"/>
  <c r="C734"/>
  <c r="O734" i="10"/>
  <c r="C734"/>
  <c r="D734"/>
  <c r="E734"/>
  <c r="F734"/>
  <c r="N734" i="23"/>
  <c r="C734"/>
  <c r="D734"/>
  <c r="E734"/>
  <c r="F734"/>
  <c r="M734" i="16"/>
  <c r="C734"/>
  <c r="D734"/>
  <c r="E734"/>
  <c r="F734"/>
  <c r="L734" i="11"/>
  <c r="C734"/>
  <c r="D734"/>
  <c r="E734"/>
  <c r="F734"/>
  <c r="L734" i="12"/>
  <c r="C734"/>
  <c r="D734"/>
  <c r="E734"/>
  <c r="F734"/>
  <c r="C734" i="32"/>
  <c r="D734"/>
  <c r="E734"/>
  <c r="F734"/>
  <c r="G734"/>
  <c r="H734"/>
  <c r="I734"/>
  <c r="J734"/>
  <c r="L734"/>
  <c r="M734"/>
  <c r="C734" i="28"/>
  <c r="D734"/>
  <c r="E734"/>
  <c r="F734"/>
  <c r="C735" i="30"/>
  <c r="D735"/>
  <c r="E735"/>
  <c r="F735"/>
  <c r="G735"/>
  <c r="H735"/>
  <c r="I735"/>
  <c r="O735" i="13"/>
  <c r="C735"/>
  <c r="D735"/>
  <c r="E735"/>
  <c r="F735"/>
  <c r="O735" i="33"/>
  <c r="C735"/>
  <c r="D735"/>
  <c r="E735"/>
  <c r="F735"/>
  <c r="L735" i="14"/>
  <c r="C735"/>
  <c r="D735"/>
  <c r="E735"/>
  <c r="F735"/>
  <c r="M735" i="15"/>
  <c r="M735" i="26"/>
  <c r="N735" i="25"/>
  <c r="C735"/>
  <c r="O735" i="10"/>
  <c r="C735"/>
  <c r="D735"/>
  <c r="E735"/>
  <c r="F735"/>
  <c r="N735" i="23"/>
  <c r="C735"/>
  <c r="D735"/>
  <c r="E735"/>
  <c r="F735"/>
  <c r="M735" i="16"/>
  <c r="C735"/>
  <c r="D735"/>
  <c r="E735"/>
  <c r="F735"/>
  <c r="L735" i="11"/>
  <c r="C735"/>
  <c r="D735"/>
  <c r="E735"/>
  <c r="F735"/>
  <c r="L735" i="12"/>
  <c r="C735"/>
  <c r="D735"/>
  <c r="E735"/>
  <c r="F735"/>
  <c r="C735" i="32"/>
  <c r="D735"/>
  <c r="E735"/>
  <c r="F735"/>
  <c r="G735"/>
  <c r="H735"/>
  <c r="I735"/>
  <c r="J735"/>
  <c r="L735"/>
  <c r="M735"/>
  <c r="C735" i="28"/>
  <c r="D735"/>
  <c r="E735"/>
  <c r="F735"/>
  <c r="C737" i="30"/>
  <c r="D737"/>
  <c r="E737"/>
  <c r="F737"/>
  <c r="G737"/>
  <c r="H737"/>
  <c r="I737"/>
  <c r="O737" i="13"/>
  <c r="C737"/>
  <c r="D737"/>
  <c r="E737"/>
  <c r="F737"/>
  <c r="O737" i="33"/>
  <c r="C737"/>
  <c r="D737"/>
  <c r="E737"/>
  <c r="F737"/>
  <c r="L737" i="14"/>
  <c r="C737"/>
  <c r="D737"/>
  <c r="E737"/>
  <c r="F737"/>
  <c r="M737" i="26"/>
  <c r="N737" i="25"/>
  <c r="C737"/>
  <c r="O737" i="10"/>
  <c r="C737"/>
  <c r="D737"/>
  <c r="E737"/>
  <c r="F737"/>
  <c r="N737" i="23"/>
  <c r="C737"/>
  <c r="D737"/>
  <c r="E737"/>
  <c r="F737"/>
  <c r="M737" i="16"/>
  <c r="C737"/>
  <c r="D737"/>
  <c r="E737"/>
  <c r="F737"/>
  <c r="L737" i="11"/>
  <c r="C737"/>
  <c r="D737"/>
  <c r="E737"/>
  <c r="F737"/>
  <c r="L737" i="12"/>
  <c r="C737"/>
  <c r="D737"/>
  <c r="E737"/>
  <c r="F737"/>
  <c r="C737" i="32"/>
  <c r="D737"/>
  <c r="E737"/>
  <c r="F737"/>
  <c r="G737"/>
  <c r="H737"/>
  <c r="I737"/>
  <c r="J737"/>
  <c r="L737"/>
  <c r="M737"/>
  <c r="C737" i="28"/>
  <c r="D737"/>
  <c r="E737"/>
  <c r="F737"/>
  <c r="C738" i="30"/>
  <c r="D738"/>
  <c r="E738"/>
  <c r="F738"/>
  <c r="G738"/>
  <c r="H738"/>
  <c r="I738"/>
  <c r="O738" i="13"/>
  <c r="O738" i="33"/>
  <c r="L738" i="14"/>
  <c r="M738" i="26"/>
  <c r="N738" i="25"/>
  <c r="O738" i="10"/>
  <c r="N738" i="23"/>
  <c r="M738" i="16"/>
  <c r="C738"/>
  <c r="D738"/>
  <c r="E738"/>
  <c r="F738"/>
  <c r="L738" i="11"/>
  <c r="C738"/>
  <c r="D738"/>
  <c r="E738"/>
  <c r="F738"/>
  <c r="L738" i="12"/>
  <c r="C738" i="32"/>
  <c r="D738"/>
  <c r="E738"/>
  <c r="F738"/>
  <c r="G738"/>
  <c r="H738"/>
  <c r="I738"/>
  <c r="J738"/>
  <c r="L738"/>
  <c r="M738"/>
  <c r="C738" i="28"/>
  <c r="D738"/>
  <c r="E738"/>
  <c r="F738"/>
  <c r="C739" i="30"/>
  <c r="D739"/>
  <c r="E739"/>
  <c r="F739"/>
  <c r="G739"/>
  <c r="H739"/>
  <c r="I739"/>
  <c r="O739" i="13"/>
  <c r="O739" i="33"/>
  <c r="L739" i="14"/>
  <c r="M739" i="26"/>
  <c r="N739" i="25"/>
  <c r="O739" i="10"/>
  <c r="N739" i="23"/>
  <c r="M739" i="16"/>
  <c r="C739"/>
  <c r="D739"/>
  <c r="E739"/>
  <c r="F739"/>
  <c r="L739" i="11"/>
  <c r="C739"/>
  <c r="D739"/>
  <c r="E739"/>
  <c r="F739"/>
  <c r="L739" i="12"/>
  <c r="C739" i="32"/>
  <c r="D739"/>
  <c r="E739"/>
  <c r="F739"/>
  <c r="G739"/>
  <c r="H739"/>
  <c r="I739"/>
  <c r="J739"/>
  <c r="L739"/>
  <c r="M739"/>
  <c r="C739" i="28"/>
  <c r="D739"/>
  <c r="E739"/>
  <c r="F739"/>
  <c r="C740" i="30"/>
  <c r="D740"/>
  <c r="E740"/>
  <c r="F740"/>
  <c r="G740"/>
  <c r="H740"/>
  <c r="I740"/>
  <c r="O740" i="13"/>
  <c r="O740" i="33"/>
  <c r="L740" i="14"/>
  <c r="M740" i="26"/>
  <c r="N740" i="25"/>
  <c r="O740" i="10"/>
  <c r="N740" i="23"/>
  <c r="M740" i="16"/>
  <c r="C740"/>
  <c r="D740"/>
  <c r="E740"/>
  <c r="F740"/>
  <c r="L740" i="11"/>
  <c r="C740"/>
  <c r="D740"/>
  <c r="E740"/>
  <c r="F740"/>
  <c r="L740" i="12"/>
  <c r="C740" i="32"/>
  <c r="D740"/>
  <c r="E740"/>
  <c r="F740"/>
  <c r="G740"/>
  <c r="H740"/>
  <c r="I740"/>
  <c r="J740"/>
  <c r="L740"/>
  <c r="M740"/>
  <c r="C740" i="28"/>
  <c r="D740"/>
  <c r="E740"/>
  <c r="F740"/>
  <c r="C741" i="30"/>
  <c r="D741"/>
  <c r="E741"/>
  <c r="F741"/>
  <c r="G741"/>
  <c r="H741"/>
  <c r="I741"/>
  <c r="O741" i="13"/>
  <c r="O741" i="33"/>
  <c r="L741" i="14"/>
  <c r="M741" i="26"/>
  <c r="N741" i="25"/>
  <c r="O741" i="10"/>
  <c r="N741" i="23"/>
  <c r="M741" i="16"/>
  <c r="C741"/>
  <c r="D741"/>
  <c r="E741"/>
  <c r="F741"/>
  <c r="L741" i="11"/>
  <c r="C741"/>
  <c r="D741"/>
  <c r="E741"/>
  <c r="F741"/>
  <c r="L741" i="12"/>
  <c r="C741" i="32"/>
  <c r="D741"/>
  <c r="E741"/>
  <c r="F741"/>
  <c r="G741"/>
  <c r="H741"/>
  <c r="I741"/>
  <c r="J741"/>
  <c r="L741"/>
  <c r="M741"/>
  <c r="C741" i="28"/>
  <c r="D741"/>
  <c r="E741"/>
  <c r="F741"/>
  <c r="C742" i="30"/>
  <c r="D742"/>
  <c r="E742"/>
  <c r="F742"/>
  <c r="G742"/>
  <c r="H742"/>
  <c r="I742"/>
  <c r="O742" i="13"/>
  <c r="O742" i="33"/>
  <c r="L742" i="14"/>
  <c r="M742" i="26"/>
  <c r="N742" i="25"/>
  <c r="O742" i="10"/>
  <c r="N742" i="23"/>
  <c r="M742" i="16"/>
  <c r="C742"/>
  <c r="D742"/>
  <c r="E742"/>
  <c r="F742"/>
  <c r="L742" i="11"/>
  <c r="C742"/>
  <c r="D742"/>
  <c r="E742"/>
  <c r="F742"/>
  <c r="L742" i="12"/>
  <c r="C742" i="32"/>
  <c r="D742"/>
  <c r="E742"/>
  <c r="F742"/>
  <c r="G742"/>
  <c r="H742"/>
  <c r="I742"/>
  <c r="J742"/>
  <c r="L742"/>
  <c r="M742"/>
  <c r="C742" i="28"/>
  <c r="D742"/>
  <c r="E742"/>
  <c r="F742"/>
  <c r="C743" i="30"/>
  <c r="D743"/>
  <c r="E743"/>
  <c r="F743"/>
  <c r="G743"/>
  <c r="H743"/>
  <c r="I743"/>
  <c r="O743" i="13"/>
  <c r="O743" i="33"/>
  <c r="L743" i="14"/>
  <c r="M743" i="26"/>
  <c r="N743" i="25"/>
  <c r="O743" i="10"/>
  <c r="N743" i="23"/>
  <c r="M743" i="16"/>
  <c r="C743"/>
  <c r="D743"/>
  <c r="E743"/>
  <c r="F743"/>
  <c r="L743" i="11"/>
  <c r="C743"/>
  <c r="D743"/>
  <c r="E743"/>
  <c r="F743"/>
  <c r="L743" i="12"/>
  <c r="C743" i="32"/>
  <c r="D743"/>
  <c r="E743"/>
  <c r="F743"/>
  <c r="G743"/>
  <c r="H743"/>
  <c r="I743"/>
  <c r="J743"/>
  <c r="L743"/>
  <c r="M743"/>
  <c r="C743" i="28"/>
  <c r="D743"/>
  <c r="E743"/>
  <c r="F743"/>
  <c r="C744" i="30"/>
  <c r="D744"/>
  <c r="E744"/>
  <c r="F744"/>
  <c r="G744"/>
  <c r="H744"/>
  <c r="I744"/>
  <c r="O744" i="13"/>
  <c r="O744" i="33"/>
  <c r="L744" i="14"/>
  <c r="M744" i="26"/>
  <c r="N744" i="25"/>
  <c r="O744" i="10"/>
  <c r="N744" i="23"/>
  <c r="M744" i="16"/>
  <c r="C744"/>
  <c r="D744"/>
  <c r="E744"/>
  <c r="F744"/>
  <c r="L744" i="11"/>
  <c r="C744"/>
  <c r="D744"/>
  <c r="E744"/>
  <c r="F744"/>
  <c r="L744" i="12"/>
  <c r="C744" i="32"/>
  <c r="D744"/>
  <c r="E744"/>
  <c r="F744"/>
  <c r="G744"/>
  <c r="H744"/>
  <c r="I744"/>
  <c r="J744"/>
  <c r="L744"/>
  <c r="M744"/>
  <c r="C744" i="28"/>
  <c r="D744"/>
  <c r="E744"/>
  <c r="F744"/>
  <c r="D745" i="30"/>
  <c r="E745"/>
  <c r="F745"/>
  <c r="O745" i="13"/>
  <c r="O745" i="33"/>
  <c r="L745" i="14"/>
  <c r="M745" i="26"/>
  <c r="N745" i="25"/>
  <c r="O745" i="10"/>
  <c r="N745" i="23"/>
  <c r="M745" i="16"/>
  <c r="C745"/>
  <c r="D745"/>
  <c r="E745"/>
  <c r="F745"/>
  <c r="L745" i="11"/>
  <c r="C745"/>
  <c r="D745"/>
  <c r="E745"/>
  <c r="F745"/>
  <c r="L745" i="12"/>
  <c r="C745" i="32"/>
  <c r="D745"/>
  <c r="E745"/>
  <c r="F745"/>
  <c r="G745"/>
  <c r="H745"/>
  <c r="I745"/>
  <c r="J745"/>
  <c r="L745"/>
  <c r="M745"/>
  <c r="C745" i="28"/>
  <c r="D745"/>
  <c r="E745"/>
  <c r="F745"/>
  <c r="C746" i="30"/>
  <c r="D746"/>
  <c r="E746"/>
  <c r="F746"/>
  <c r="G746"/>
  <c r="H746"/>
  <c r="I746"/>
  <c r="O746" i="13"/>
  <c r="O746" i="33"/>
  <c r="L746" i="14"/>
  <c r="M746" i="26"/>
  <c r="N746" i="25"/>
  <c r="O746" i="10"/>
  <c r="N746" i="23"/>
  <c r="M746" i="16"/>
  <c r="C746"/>
  <c r="D746"/>
  <c r="E746"/>
  <c r="F746"/>
  <c r="L746" i="11"/>
  <c r="C746"/>
  <c r="D746"/>
  <c r="E746"/>
  <c r="F746"/>
  <c r="L746" i="12"/>
  <c r="C746" i="32"/>
  <c r="D746"/>
  <c r="E746"/>
  <c r="F746"/>
  <c r="G746"/>
  <c r="H746"/>
  <c r="I746"/>
  <c r="J746"/>
  <c r="L746"/>
  <c r="M746"/>
  <c r="C746" i="28"/>
  <c r="D746"/>
  <c r="E746"/>
  <c r="F746"/>
  <c r="C747" i="30"/>
  <c r="D747"/>
  <c r="E747"/>
  <c r="F747"/>
  <c r="G747"/>
  <c r="H747"/>
  <c r="I747"/>
  <c r="O747" i="13"/>
  <c r="O747" i="33"/>
  <c r="L747" i="14"/>
  <c r="M747" i="26"/>
  <c r="N747" i="25"/>
  <c r="O747" i="10"/>
  <c r="N747" i="23"/>
  <c r="M747" i="16"/>
  <c r="C747"/>
  <c r="D747"/>
  <c r="E747"/>
  <c r="F747"/>
  <c r="L747" i="11"/>
  <c r="C747"/>
  <c r="D747"/>
  <c r="E747"/>
  <c r="F747"/>
  <c r="L747" i="12"/>
  <c r="C747" i="32"/>
  <c r="D747"/>
  <c r="E747"/>
  <c r="F747"/>
  <c r="G747"/>
  <c r="H747"/>
  <c r="I747"/>
  <c r="J747"/>
  <c r="L747"/>
  <c r="M747"/>
  <c r="C747" i="28"/>
  <c r="D747"/>
  <c r="E747"/>
  <c r="F747"/>
  <c r="C748" i="30"/>
  <c r="D748"/>
  <c r="E748"/>
  <c r="F748"/>
  <c r="G748"/>
  <c r="H748"/>
  <c r="I748"/>
  <c r="O748" i="13"/>
  <c r="O748" i="33"/>
  <c r="L748" i="14"/>
  <c r="M748" i="26"/>
  <c r="N748" i="25"/>
  <c r="O748" i="10"/>
  <c r="N748" i="23"/>
  <c r="M748" i="16"/>
  <c r="C748"/>
  <c r="D748"/>
  <c r="E748"/>
  <c r="F748"/>
  <c r="L748" i="11"/>
  <c r="C748"/>
  <c r="D748"/>
  <c r="E748"/>
  <c r="F748"/>
  <c r="L748" i="12"/>
  <c r="C748" i="32"/>
  <c r="D748"/>
  <c r="E748"/>
  <c r="F748"/>
  <c r="G748"/>
  <c r="H748"/>
  <c r="I748"/>
  <c r="J748"/>
  <c r="L748"/>
  <c r="M748"/>
  <c r="C748" i="28"/>
  <c r="D748"/>
  <c r="E748"/>
  <c r="F748"/>
  <c r="C749" i="30"/>
  <c r="D749"/>
  <c r="E749"/>
  <c r="F749"/>
  <c r="G749"/>
  <c r="H749"/>
  <c r="I749"/>
  <c r="O749" i="13"/>
  <c r="O749" i="33"/>
  <c r="L749" i="14"/>
  <c r="M749" i="26"/>
  <c r="N749" i="25"/>
  <c r="O749" i="10"/>
  <c r="N749" i="23"/>
  <c r="M749" i="16"/>
  <c r="C749"/>
  <c r="D749"/>
  <c r="E749"/>
  <c r="F749"/>
  <c r="L749" i="11"/>
  <c r="C749"/>
  <c r="D749"/>
  <c r="E749"/>
  <c r="F749"/>
  <c r="L749" i="12"/>
  <c r="C749" i="32"/>
  <c r="D749"/>
  <c r="E749"/>
  <c r="F749"/>
  <c r="G749"/>
  <c r="H749"/>
  <c r="I749"/>
  <c r="J749"/>
  <c r="L749"/>
  <c r="M749"/>
  <c r="C749" i="28"/>
  <c r="D749"/>
  <c r="E749"/>
  <c r="F749"/>
  <c r="C750" i="30"/>
  <c r="D750"/>
  <c r="E750"/>
  <c r="F750"/>
  <c r="G750"/>
  <c r="H750"/>
  <c r="I750"/>
  <c r="O750" i="13"/>
  <c r="O750" i="33"/>
  <c r="L750" i="14"/>
  <c r="M750" i="26"/>
  <c r="N750" i="25"/>
  <c r="O750" i="10"/>
  <c r="N750" i="23"/>
  <c r="M750" i="16"/>
  <c r="C750"/>
  <c r="D750"/>
  <c r="E750"/>
  <c r="F750"/>
  <c r="L750" i="11"/>
  <c r="C750"/>
  <c r="D750"/>
  <c r="E750"/>
  <c r="F750"/>
  <c r="L750" i="12"/>
  <c r="C750" i="32"/>
  <c r="D750"/>
  <c r="E750"/>
  <c r="F750"/>
  <c r="G750"/>
  <c r="H750"/>
  <c r="I750"/>
  <c r="J750"/>
  <c r="L750"/>
  <c r="M750"/>
  <c r="C750" i="28"/>
  <c r="D750"/>
  <c r="E750"/>
  <c r="F750"/>
  <c r="C751" i="30"/>
  <c r="D751"/>
  <c r="E751"/>
  <c r="F751"/>
  <c r="G751"/>
  <c r="H751"/>
  <c r="I751"/>
  <c r="O751" i="13"/>
  <c r="O751" i="33"/>
  <c r="L751" i="14"/>
  <c r="M751" i="26"/>
  <c r="N751" i="25"/>
  <c r="O751" i="10"/>
  <c r="N751" i="23"/>
  <c r="M751" i="16"/>
  <c r="C751"/>
  <c r="D751"/>
  <c r="E751"/>
  <c r="F751"/>
  <c r="L751" i="11"/>
  <c r="C751"/>
  <c r="D751"/>
  <c r="E751"/>
  <c r="F751"/>
  <c r="L751" i="12"/>
  <c r="C751" i="32"/>
  <c r="D751"/>
  <c r="E751"/>
  <c r="F751"/>
  <c r="G751"/>
  <c r="H751"/>
  <c r="I751"/>
  <c r="J751"/>
  <c r="L751"/>
  <c r="M751"/>
  <c r="C751" i="28"/>
  <c r="D751"/>
  <c r="E751"/>
  <c r="F751"/>
  <c r="C752" i="30"/>
  <c r="D752"/>
  <c r="E752"/>
  <c r="F752"/>
  <c r="G752"/>
  <c r="H752"/>
  <c r="I752"/>
  <c r="O752" i="13"/>
  <c r="O752" i="33"/>
  <c r="L752" i="14"/>
  <c r="M752" i="15"/>
  <c r="M752" i="34"/>
  <c r="M752" i="26"/>
  <c r="N752" i="25"/>
  <c r="O752" i="10"/>
  <c r="N752" i="23"/>
  <c r="M752" i="16"/>
  <c r="C752"/>
  <c r="D752"/>
  <c r="E752"/>
  <c r="F752"/>
  <c r="L752" i="11"/>
  <c r="C752"/>
  <c r="D752"/>
  <c r="E752"/>
  <c r="F752"/>
  <c r="L752" i="12"/>
  <c r="C752" i="32"/>
  <c r="D752"/>
  <c r="E752"/>
  <c r="F752"/>
  <c r="G752"/>
  <c r="H752"/>
  <c r="I752"/>
  <c r="J752"/>
  <c r="L752"/>
  <c r="M752"/>
  <c r="C752" i="28"/>
  <c r="D752"/>
  <c r="E752"/>
  <c r="F752"/>
  <c r="C753" i="30"/>
  <c r="D753"/>
  <c r="E753"/>
  <c r="F753"/>
  <c r="G753"/>
  <c r="H753"/>
  <c r="I753"/>
  <c r="O753" i="13"/>
  <c r="O753" i="33"/>
  <c r="L753" i="14"/>
  <c r="M753" i="15"/>
  <c r="M753" i="34"/>
  <c r="M753" i="26"/>
  <c r="N753" i="25"/>
  <c r="O753" i="10"/>
  <c r="N753" i="23"/>
  <c r="M753" i="16"/>
  <c r="C753"/>
  <c r="D753"/>
  <c r="E753"/>
  <c r="F753"/>
  <c r="L753" i="11"/>
  <c r="C753"/>
  <c r="D753"/>
  <c r="E753"/>
  <c r="F753"/>
  <c r="L753" i="12"/>
  <c r="C753" i="32"/>
  <c r="D753"/>
  <c r="E753"/>
  <c r="F753"/>
  <c r="G753"/>
  <c r="H753"/>
  <c r="I753"/>
  <c r="J753"/>
  <c r="L753"/>
  <c r="M753"/>
  <c r="C753" i="28"/>
  <c r="D753"/>
  <c r="E753"/>
  <c r="F753"/>
  <c r="C754" i="30"/>
  <c r="D754"/>
  <c r="E754"/>
  <c r="F754"/>
  <c r="G754"/>
  <c r="H754"/>
  <c r="I754"/>
  <c r="O754" i="13"/>
  <c r="O754" i="33"/>
  <c r="L754" i="14"/>
  <c r="M754" i="15"/>
  <c r="M754" i="34"/>
  <c r="M754" i="26"/>
  <c r="N754" i="25"/>
  <c r="O754" i="10"/>
  <c r="N754" i="23"/>
  <c r="M754" i="16"/>
  <c r="C754"/>
  <c r="D754"/>
  <c r="E754"/>
  <c r="F754"/>
  <c r="L754" i="11"/>
  <c r="C754"/>
  <c r="D754"/>
  <c r="E754"/>
  <c r="F754"/>
  <c r="L754" i="12"/>
  <c r="C754" i="32"/>
  <c r="D754"/>
  <c r="E754"/>
  <c r="F754"/>
  <c r="G754"/>
  <c r="H754"/>
  <c r="I754"/>
  <c r="J754"/>
  <c r="L754"/>
  <c r="M754"/>
  <c r="C754" i="28"/>
  <c r="D754"/>
  <c r="E754"/>
  <c r="F754"/>
  <c r="C755" i="30"/>
  <c r="D755"/>
  <c r="E755"/>
  <c r="F755"/>
  <c r="G755"/>
  <c r="H755"/>
  <c r="I755"/>
  <c r="O755" i="13"/>
  <c r="O755" i="33"/>
  <c r="L755" i="14"/>
  <c r="M755" i="15"/>
  <c r="M755" i="34"/>
  <c r="M755" i="26"/>
  <c r="N755" i="25"/>
  <c r="O755" i="10"/>
  <c r="N755" i="23"/>
  <c r="M755" i="16"/>
  <c r="C755"/>
  <c r="D755"/>
  <c r="E755"/>
  <c r="F755"/>
  <c r="L755" i="11"/>
  <c r="C755"/>
  <c r="D755"/>
  <c r="E755"/>
  <c r="F755"/>
  <c r="L755" i="12"/>
  <c r="C755" i="32"/>
  <c r="D755"/>
  <c r="E755"/>
  <c r="F755"/>
  <c r="G755"/>
  <c r="H755"/>
  <c r="I755"/>
  <c r="J755"/>
  <c r="L755"/>
  <c r="M755"/>
  <c r="C755" i="28"/>
  <c r="D755"/>
  <c r="E755"/>
  <c r="F755"/>
  <c r="C756" i="30"/>
  <c r="D756"/>
  <c r="E756"/>
  <c r="F756"/>
  <c r="G756"/>
  <c r="H756"/>
  <c r="I756"/>
  <c r="O756" i="13"/>
  <c r="O756" i="33"/>
  <c r="L756" i="14"/>
  <c r="M756" i="15"/>
  <c r="M756" i="34"/>
  <c r="M756" i="26"/>
  <c r="N756" i="25"/>
  <c r="O756" i="10"/>
  <c r="N756" i="23"/>
  <c r="M756" i="16"/>
  <c r="C756"/>
  <c r="D756"/>
  <c r="E756"/>
  <c r="F756"/>
  <c r="L756" i="11"/>
  <c r="C756"/>
  <c r="D756"/>
  <c r="E756"/>
  <c r="F756"/>
  <c r="L756" i="12"/>
  <c r="C756" i="32"/>
  <c r="D756"/>
  <c r="E756"/>
  <c r="F756"/>
  <c r="G756"/>
  <c r="H756"/>
  <c r="I756"/>
  <c r="J756"/>
  <c r="L756"/>
  <c r="M756"/>
  <c r="C756" i="28"/>
  <c r="D756"/>
  <c r="E756"/>
  <c r="F756"/>
  <c r="C757" i="30"/>
  <c r="D757"/>
  <c r="E757"/>
  <c r="F757"/>
  <c r="G757"/>
  <c r="H757"/>
  <c r="I757"/>
  <c r="O757" i="13"/>
  <c r="O757" i="33"/>
  <c r="L757" i="14"/>
  <c r="M757" i="15"/>
  <c r="M757" i="34"/>
  <c r="M757" i="26"/>
  <c r="N757" i="25"/>
  <c r="O757" i="10"/>
  <c r="N757" i="23"/>
  <c r="M757" i="16"/>
  <c r="C757"/>
  <c r="D757"/>
  <c r="E757"/>
  <c r="F757"/>
  <c r="L757" i="11"/>
  <c r="C757"/>
  <c r="D757"/>
  <c r="E757"/>
  <c r="F757"/>
  <c r="L757" i="12"/>
  <c r="C757" i="32"/>
  <c r="D757"/>
  <c r="E757"/>
  <c r="F757"/>
  <c r="G757"/>
  <c r="H757"/>
  <c r="I757"/>
  <c r="J757"/>
  <c r="L757"/>
  <c r="M757"/>
  <c r="C757" i="28"/>
  <c r="D757"/>
  <c r="E757"/>
  <c r="F757"/>
  <c r="C758" i="30"/>
  <c r="D758"/>
  <c r="E758"/>
  <c r="F758"/>
  <c r="G758"/>
  <c r="H758"/>
  <c r="I758"/>
  <c r="O758" i="13"/>
  <c r="O758" i="33"/>
  <c r="L758" i="14"/>
  <c r="M758" i="15"/>
  <c r="M758" i="34"/>
  <c r="M758" i="26"/>
  <c r="N758" i="25"/>
  <c r="O758" i="10"/>
  <c r="N758" i="23"/>
  <c r="M758" i="16"/>
  <c r="C758"/>
  <c r="D758"/>
  <c r="E758"/>
  <c r="F758"/>
  <c r="L758" i="11"/>
  <c r="C758"/>
  <c r="D758"/>
  <c r="E758"/>
  <c r="F758"/>
  <c r="L758" i="12"/>
  <c r="C758" i="32"/>
  <c r="D758"/>
  <c r="E758"/>
  <c r="F758"/>
  <c r="G758"/>
  <c r="H758"/>
  <c r="I758"/>
  <c r="J758"/>
  <c r="L758"/>
  <c r="M758"/>
  <c r="C758" i="28"/>
  <c r="D758"/>
  <c r="E758"/>
  <c r="F758"/>
  <c r="C759" i="30"/>
  <c r="D759"/>
  <c r="E759"/>
  <c r="F759"/>
  <c r="G759"/>
  <c r="H759"/>
  <c r="I759"/>
  <c r="O759" i="13"/>
  <c r="O759" i="33"/>
  <c r="L759" i="14"/>
  <c r="M759" i="15"/>
  <c r="M759" i="34"/>
  <c r="M759" i="26"/>
  <c r="N759" i="25"/>
  <c r="O759" i="10"/>
  <c r="N759" i="23"/>
  <c r="M759" i="16"/>
  <c r="C759"/>
  <c r="D759"/>
  <c r="E759"/>
  <c r="F759"/>
  <c r="L759" i="11"/>
  <c r="C759"/>
  <c r="D759"/>
  <c r="E759"/>
  <c r="F759"/>
  <c r="L759" i="12"/>
  <c r="C759" i="32"/>
  <c r="D759"/>
  <c r="E759"/>
  <c r="F759"/>
  <c r="G759"/>
  <c r="H759"/>
  <c r="I759"/>
  <c r="J759"/>
  <c r="L759"/>
  <c r="M759"/>
  <c r="C759" i="28"/>
  <c r="D759"/>
  <c r="E759"/>
  <c r="F759"/>
  <c r="C760" i="30"/>
  <c r="D760"/>
  <c r="E760"/>
  <c r="F760"/>
  <c r="G760"/>
  <c r="H760"/>
  <c r="I760"/>
  <c r="O760" i="13"/>
  <c r="O760" i="33"/>
  <c r="L760" i="14"/>
  <c r="M760" i="15"/>
  <c r="M760" i="34"/>
  <c r="M760" i="26"/>
  <c r="N760" i="25"/>
  <c r="O760" i="10"/>
  <c r="N760" i="23"/>
  <c r="M760" i="16"/>
  <c r="C760"/>
  <c r="D760"/>
  <c r="E760"/>
  <c r="F760"/>
  <c r="L760" i="11"/>
  <c r="C760"/>
  <c r="D760"/>
  <c r="E760"/>
  <c r="F760"/>
  <c r="L760" i="12"/>
  <c r="C760" i="32"/>
  <c r="D760"/>
  <c r="E760"/>
  <c r="F760"/>
  <c r="G760"/>
  <c r="H760"/>
  <c r="I760"/>
  <c r="J760"/>
  <c r="L760"/>
  <c r="M760"/>
  <c r="C760" i="28"/>
  <c r="D760"/>
  <c r="E760"/>
  <c r="F760"/>
  <c r="C761" i="30"/>
  <c r="D761"/>
  <c r="E761"/>
  <c r="F761"/>
  <c r="G761"/>
  <c r="H761"/>
  <c r="I761"/>
  <c r="O761" i="13"/>
  <c r="O761" i="33"/>
  <c r="L761" i="14"/>
  <c r="M761" i="15"/>
  <c r="M761" i="34"/>
  <c r="M761" i="26"/>
  <c r="N761" i="25"/>
  <c r="O761" i="10"/>
  <c r="N761" i="23"/>
  <c r="M761" i="16"/>
  <c r="C761"/>
  <c r="D761"/>
  <c r="E761"/>
  <c r="F761"/>
  <c r="L761" i="11"/>
  <c r="C761"/>
  <c r="D761"/>
  <c r="E761"/>
  <c r="F761"/>
  <c r="L761" i="12"/>
  <c r="C761" i="32"/>
  <c r="D761"/>
  <c r="E761"/>
  <c r="F761"/>
  <c r="G761"/>
  <c r="H761"/>
  <c r="I761"/>
  <c r="J761"/>
  <c r="L761"/>
  <c r="M761"/>
  <c r="C761" i="28"/>
  <c r="D761"/>
  <c r="E761"/>
  <c r="F761"/>
  <c r="C762" i="30"/>
  <c r="D762"/>
  <c r="E762"/>
  <c r="F762"/>
  <c r="G762"/>
  <c r="H762"/>
  <c r="I762"/>
  <c r="O762" i="13"/>
  <c r="O762" i="33"/>
  <c r="L762" i="14"/>
  <c r="M762" i="15"/>
  <c r="M762" i="34"/>
  <c r="M762" i="26"/>
  <c r="N762" i="25"/>
  <c r="O762" i="10"/>
  <c r="N762" i="23"/>
  <c r="M762" i="16"/>
  <c r="C762"/>
  <c r="D762"/>
  <c r="E762"/>
  <c r="F762"/>
  <c r="L762" i="11"/>
  <c r="C762"/>
  <c r="D762"/>
  <c r="E762"/>
  <c r="F762"/>
  <c r="L762" i="12"/>
  <c r="C762" i="32"/>
  <c r="D762"/>
  <c r="E762"/>
  <c r="F762"/>
  <c r="G762"/>
  <c r="H762"/>
  <c r="I762"/>
  <c r="J762"/>
  <c r="L762"/>
  <c r="M762"/>
  <c r="C762" i="28"/>
  <c r="D762"/>
  <c r="E762"/>
  <c r="F762"/>
  <c r="C763" i="30"/>
  <c r="D763"/>
  <c r="E763"/>
  <c r="F763"/>
  <c r="G763"/>
  <c r="H763"/>
  <c r="I763"/>
  <c r="O763" i="13"/>
  <c r="O763" i="33"/>
  <c r="L763" i="14"/>
  <c r="M763" i="15"/>
  <c r="M763" i="34"/>
  <c r="M763" i="26"/>
  <c r="N763" i="25"/>
  <c r="O763" i="10"/>
  <c r="N763" i="23"/>
  <c r="M763" i="16"/>
  <c r="C763"/>
  <c r="D763"/>
  <c r="E763"/>
  <c r="F763"/>
  <c r="L763" i="11"/>
  <c r="C763"/>
  <c r="D763"/>
  <c r="E763"/>
  <c r="F763"/>
  <c r="L763" i="12"/>
  <c r="C763" i="32"/>
  <c r="D763"/>
  <c r="E763"/>
  <c r="F763"/>
  <c r="G763"/>
  <c r="H763"/>
  <c r="I763"/>
  <c r="J763"/>
  <c r="L763"/>
  <c r="M763"/>
  <c r="C763" i="28"/>
  <c r="D763"/>
  <c r="E763"/>
  <c r="F763"/>
  <c r="C764" i="30"/>
  <c r="D764"/>
  <c r="E764"/>
  <c r="F764"/>
  <c r="G764"/>
  <c r="H764"/>
  <c r="I764"/>
  <c r="O764" i="13"/>
  <c r="O764" i="33"/>
  <c r="L764" i="14"/>
  <c r="M764" i="26"/>
  <c r="N764" i="25"/>
  <c r="O764" i="10"/>
  <c r="N764" i="23"/>
  <c r="M764" i="16"/>
  <c r="C764"/>
  <c r="D764"/>
  <c r="E764"/>
  <c r="F764"/>
  <c r="L764" i="11"/>
  <c r="C764"/>
  <c r="D764"/>
  <c r="E764"/>
  <c r="F764"/>
  <c r="L764" i="12"/>
  <c r="C764" i="32"/>
  <c r="D764"/>
  <c r="E764"/>
  <c r="F764"/>
  <c r="G764"/>
  <c r="H764"/>
  <c r="I764"/>
  <c r="J764"/>
  <c r="L764"/>
  <c r="M764"/>
  <c r="C764" i="28"/>
  <c r="D764"/>
  <c r="E764"/>
  <c r="F764"/>
  <c r="D765" i="30"/>
  <c r="E765"/>
  <c r="F765"/>
  <c r="G765"/>
  <c r="H765"/>
  <c r="O765" i="13"/>
  <c r="O765" i="33"/>
  <c r="L765" i="14"/>
  <c r="M765" i="26"/>
  <c r="N765" i="25"/>
  <c r="O765" i="10"/>
  <c r="N765" i="23"/>
  <c r="M765" i="16"/>
  <c r="C765"/>
  <c r="D765"/>
  <c r="E765"/>
  <c r="F765"/>
  <c r="L765" i="11"/>
  <c r="C765"/>
  <c r="D765"/>
  <c r="E765"/>
  <c r="F765"/>
  <c r="L765" i="12"/>
  <c r="C765" i="32"/>
  <c r="D765"/>
  <c r="E765"/>
  <c r="F765"/>
  <c r="G765"/>
  <c r="H765"/>
  <c r="I765"/>
  <c r="J765"/>
  <c r="L765"/>
  <c r="M765"/>
  <c r="C765" i="28"/>
  <c r="D765"/>
  <c r="E765"/>
  <c r="F765"/>
  <c r="C766" i="30"/>
  <c r="D766"/>
  <c r="E766"/>
  <c r="F766"/>
  <c r="G766"/>
  <c r="H766"/>
  <c r="I766"/>
  <c r="O766" i="13"/>
  <c r="O766" i="33"/>
  <c r="L766" i="14"/>
  <c r="M766" i="15"/>
  <c r="M766" i="34"/>
  <c r="M766" i="26"/>
  <c r="N766" i="25"/>
  <c r="O766" i="10"/>
  <c r="N766" i="23"/>
  <c r="M766" i="16"/>
  <c r="C766"/>
  <c r="D766"/>
  <c r="E766"/>
  <c r="F766"/>
  <c r="L766" i="11"/>
  <c r="C766"/>
  <c r="D766"/>
  <c r="E766"/>
  <c r="F766"/>
  <c r="L766" i="12"/>
  <c r="C766" i="32"/>
  <c r="D766"/>
  <c r="E766"/>
  <c r="F766"/>
  <c r="G766"/>
  <c r="H766"/>
  <c r="I766"/>
  <c r="J766"/>
  <c r="L766"/>
  <c r="M766"/>
  <c r="C766" i="28"/>
  <c r="D766"/>
  <c r="E766"/>
  <c r="F766"/>
  <c r="C767" i="30"/>
  <c r="D767"/>
  <c r="E767"/>
  <c r="F767"/>
  <c r="G767"/>
  <c r="H767"/>
  <c r="I767"/>
  <c r="O767" i="13"/>
  <c r="O767" i="33"/>
  <c r="L767" i="14"/>
  <c r="M767" i="15"/>
  <c r="M767" i="34"/>
  <c r="M767" i="26"/>
  <c r="N767" i="25"/>
  <c r="O767" i="10"/>
  <c r="N767" i="23"/>
  <c r="M767" i="16"/>
  <c r="C767"/>
  <c r="D767"/>
  <c r="E767"/>
  <c r="F767"/>
  <c r="L767" i="11"/>
  <c r="C767"/>
  <c r="D767"/>
  <c r="E767"/>
  <c r="F767"/>
  <c r="L767" i="12"/>
  <c r="C767" i="32"/>
  <c r="D767"/>
  <c r="E767"/>
  <c r="F767"/>
  <c r="G767"/>
  <c r="H767"/>
  <c r="I767"/>
  <c r="J767"/>
  <c r="L767"/>
  <c r="M767"/>
  <c r="C767" i="28"/>
  <c r="D767"/>
  <c r="E767"/>
  <c r="F767"/>
  <c r="C768" i="30"/>
  <c r="D768"/>
  <c r="E768"/>
  <c r="F768"/>
  <c r="G768"/>
  <c r="H768"/>
  <c r="I768"/>
  <c r="O768" i="13"/>
  <c r="O768" i="33"/>
  <c r="L768" i="14"/>
  <c r="M768" i="15"/>
  <c r="M768" i="34"/>
  <c r="M768" i="26"/>
  <c r="N768" i="25"/>
  <c r="O768" i="10"/>
  <c r="N768" i="23"/>
  <c r="M768" i="16"/>
  <c r="C768"/>
  <c r="D768"/>
  <c r="E768"/>
  <c r="F768"/>
  <c r="L768" i="11"/>
  <c r="C768"/>
  <c r="D768"/>
  <c r="E768"/>
  <c r="F768"/>
  <c r="L768" i="12"/>
  <c r="C768" i="32"/>
  <c r="D768"/>
  <c r="E768"/>
  <c r="F768"/>
  <c r="G768"/>
  <c r="H768"/>
  <c r="I768"/>
  <c r="J768"/>
  <c r="L768"/>
  <c r="M768"/>
  <c r="C768" i="28"/>
  <c r="D768"/>
  <c r="E768"/>
  <c r="F768"/>
  <c r="M736" i="26"/>
  <c r="N736" i="25"/>
  <c r="C736"/>
  <c r="O736" i="10"/>
  <c r="C736"/>
  <c r="D736"/>
  <c r="E736"/>
  <c r="F736"/>
  <c r="N736" i="23"/>
  <c r="C736"/>
  <c r="D736"/>
  <c r="E736"/>
  <c r="F736"/>
  <c r="M736" i="16"/>
  <c r="C736"/>
  <c r="D736"/>
  <c r="E736"/>
  <c r="F736"/>
  <c r="L736" i="11"/>
  <c r="C736"/>
  <c r="D736"/>
  <c r="E736"/>
  <c r="F736"/>
  <c r="L736" i="12"/>
  <c r="C736"/>
  <c r="D736"/>
  <c r="E736"/>
  <c r="F736"/>
  <c r="C736" i="32"/>
  <c r="D736"/>
  <c r="E736"/>
  <c r="F736"/>
  <c r="G736"/>
  <c r="H736"/>
  <c r="I736"/>
  <c r="J736"/>
  <c r="L736"/>
  <c r="M736"/>
  <c r="O736" i="13"/>
  <c r="C736"/>
  <c r="D736"/>
  <c r="E736"/>
  <c r="F736"/>
  <c r="O736" i="33"/>
  <c r="C736"/>
  <c r="D736"/>
  <c r="E736"/>
  <c r="F736"/>
  <c r="L736" i="14"/>
  <c r="C736"/>
  <c r="D736"/>
  <c r="E736"/>
  <c r="F736"/>
  <c r="C736" i="28"/>
  <c r="D736"/>
  <c r="E736"/>
  <c r="F736"/>
  <c r="M769" i="26"/>
  <c r="N769" i="25"/>
  <c r="O769" i="10"/>
  <c r="N769" i="23"/>
  <c r="L769" i="11"/>
  <c r="L769" i="12"/>
  <c r="O769" i="13"/>
  <c r="O769" i="33"/>
  <c r="M769" i="15"/>
  <c r="M769" i="34"/>
  <c r="M770" i="26"/>
  <c r="N770" i="25"/>
  <c r="O770" i="10"/>
  <c r="N770" i="23"/>
  <c r="L770" i="11"/>
  <c r="L770" i="12"/>
  <c r="O770" i="13"/>
  <c r="O770" i="33"/>
  <c r="M770" i="15"/>
  <c r="M770" i="34"/>
  <c r="M771" i="26"/>
  <c r="N771" i="25"/>
  <c r="O771" i="10"/>
  <c r="N771" i="23"/>
  <c r="L771" i="11"/>
  <c r="L771" i="12"/>
  <c r="O771" i="13"/>
  <c r="O771" i="33"/>
  <c r="M771" i="15"/>
  <c r="M771" i="34"/>
  <c r="M772" i="26"/>
  <c r="N772" i="25"/>
  <c r="O772" i="10"/>
  <c r="N772" i="23"/>
  <c r="L772" i="11"/>
  <c r="L772" i="12"/>
  <c r="O772" i="13"/>
  <c r="O772" i="33"/>
  <c r="M772" i="15"/>
  <c r="M772" i="34"/>
  <c r="M773" i="26"/>
  <c r="N773" i="25"/>
  <c r="O773" i="10"/>
  <c r="N773" i="23"/>
  <c r="L773" i="11"/>
  <c r="L773" i="12"/>
  <c r="O773" i="13"/>
  <c r="O773" i="33"/>
  <c r="M773" i="15"/>
  <c r="M773" i="34"/>
  <c r="F769" i="35"/>
  <c r="G769"/>
  <c r="H769"/>
  <c r="F770"/>
  <c r="G770"/>
  <c r="H770"/>
  <c r="F771"/>
  <c r="G771"/>
  <c r="H771"/>
  <c r="F772"/>
  <c r="G772"/>
  <c r="H772"/>
  <c r="F773"/>
  <c r="G773"/>
  <c r="H773"/>
  <c r="H769" i="32"/>
  <c r="H770"/>
  <c r="H771"/>
  <c r="H772"/>
  <c r="H773"/>
  <c r="D774"/>
  <c r="E774"/>
  <c r="F774"/>
  <c r="G774"/>
  <c r="H774"/>
  <c r="I774"/>
  <c r="J774"/>
  <c r="K774"/>
  <c r="L774"/>
  <c r="C774"/>
  <c r="D736" i="30"/>
  <c r="D774"/>
  <c r="E736"/>
  <c r="E774"/>
  <c r="C736"/>
  <c r="F736"/>
  <c r="F774"/>
  <c r="G736"/>
  <c r="G774"/>
  <c r="H736"/>
  <c r="H774"/>
  <c r="C774"/>
  <c r="K769" i="28"/>
  <c r="G769" i="18"/>
  <c r="K770" i="28"/>
  <c r="G770" i="18"/>
  <c r="K771" i="28"/>
  <c r="G771" i="18"/>
  <c r="K772" i="28"/>
  <c r="G772" i="18"/>
  <c r="K773" i="28"/>
  <c r="G773" i="18"/>
  <c r="D774" i="28"/>
  <c r="E774"/>
  <c r="F774"/>
  <c r="G774"/>
  <c r="C774"/>
  <c r="I769" i="34"/>
  <c r="I770"/>
  <c r="I771"/>
  <c r="I772"/>
  <c r="I773"/>
  <c r="D774"/>
  <c r="E774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74"/>
  <c r="G774"/>
  <c r="H774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N762"/>
  <c r="O762"/>
  <c r="I763"/>
  <c r="N763"/>
  <c r="O763"/>
  <c r="I764"/>
  <c r="I765"/>
  <c r="I766"/>
  <c r="N766"/>
  <c r="O766"/>
  <c r="I767"/>
  <c r="N767"/>
  <c r="O767"/>
  <c r="I768"/>
  <c r="N768"/>
  <c r="O768"/>
  <c r="I774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K774"/>
  <c r="L774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2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64"/>
  <c r="M765"/>
  <c r="M774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2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64"/>
  <c r="N765"/>
  <c r="C774"/>
  <c r="I769" i="15"/>
  <c r="I770"/>
  <c r="I771"/>
  <c r="I772"/>
  <c r="I773"/>
  <c r="D774"/>
  <c r="E774"/>
  <c r="G774"/>
  <c r="H774"/>
  <c r="K774"/>
  <c r="L774"/>
  <c r="M637"/>
  <c r="M639"/>
  <c r="M642"/>
  <c r="M643"/>
  <c r="M644"/>
  <c r="M650"/>
  <c r="M651"/>
  <c r="M652"/>
  <c r="M653"/>
  <c r="M654"/>
  <c r="M665"/>
  <c r="M674"/>
  <c r="M675"/>
  <c r="M676"/>
  <c r="M677"/>
  <c r="M678"/>
  <c r="M679"/>
  <c r="M681"/>
  <c r="M682"/>
  <c r="M683"/>
  <c r="M684"/>
  <c r="M686"/>
  <c r="M687"/>
  <c r="M689"/>
  <c r="M690"/>
  <c r="M691"/>
  <c r="M695"/>
  <c r="M696"/>
  <c r="M697"/>
  <c r="M698"/>
  <c r="M699"/>
  <c r="M700"/>
  <c r="M701"/>
  <c r="M702"/>
  <c r="M704"/>
  <c r="M705"/>
  <c r="M706"/>
  <c r="M707"/>
  <c r="M708"/>
  <c r="M709"/>
  <c r="M710"/>
  <c r="M711"/>
  <c r="M712"/>
  <c r="M714"/>
  <c r="M716"/>
  <c r="M717"/>
  <c r="M718"/>
  <c r="M719"/>
  <c r="M720"/>
  <c r="M721"/>
  <c r="M722"/>
  <c r="M723"/>
  <c r="M725"/>
  <c r="M726"/>
  <c r="M727"/>
  <c r="M729"/>
  <c r="M730"/>
  <c r="M731"/>
  <c r="M732"/>
  <c r="M733"/>
  <c r="M734"/>
  <c r="M736"/>
  <c r="M737"/>
  <c r="M738"/>
  <c r="M739"/>
  <c r="M740"/>
  <c r="M741"/>
  <c r="M742"/>
  <c r="M743"/>
  <c r="M744"/>
  <c r="M745"/>
  <c r="M746"/>
  <c r="M747"/>
  <c r="M748"/>
  <c r="M749"/>
  <c r="M750"/>
  <c r="M751"/>
  <c r="M764"/>
  <c r="M765"/>
  <c r="M774"/>
  <c r="C774"/>
  <c r="L774" i="14"/>
  <c r="F774"/>
  <c r="K769" i="33"/>
  <c r="K770"/>
  <c r="K771"/>
  <c r="K772"/>
  <c r="K773"/>
  <c r="G774"/>
  <c r="H774"/>
  <c r="I774"/>
  <c r="J774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P736"/>
  <c r="Q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P762"/>
  <c r="Q762"/>
  <c r="K763"/>
  <c r="P763"/>
  <c r="Q763"/>
  <c r="K764"/>
  <c r="P764"/>
  <c r="Q764"/>
  <c r="K765"/>
  <c r="P765"/>
  <c r="Q765"/>
  <c r="K766"/>
  <c r="P766"/>
  <c r="Q766"/>
  <c r="K767"/>
  <c r="P767"/>
  <c r="Q767"/>
  <c r="K768"/>
  <c r="P768"/>
  <c r="Q768"/>
  <c r="K774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M774"/>
  <c r="N774"/>
  <c r="O774"/>
  <c r="F774"/>
  <c r="K769" i="13"/>
  <c r="K770"/>
  <c r="K771"/>
  <c r="K772"/>
  <c r="K773"/>
  <c r="D774"/>
  <c r="E774"/>
  <c r="F774"/>
  <c r="G774"/>
  <c r="H774"/>
  <c r="I774"/>
  <c r="J774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P736"/>
  <c r="Q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P762"/>
  <c r="Q762"/>
  <c r="K763"/>
  <c r="P763"/>
  <c r="Q763"/>
  <c r="K764"/>
  <c r="P764"/>
  <c r="Q764"/>
  <c r="K765"/>
  <c r="P765"/>
  <c r="Q765"/>
  <c r="K766"/>
  <c r="P766"/>
  <c r="Q766"/>
  <c r="K767"/>
  <c r="P767"/>
  <c r="Q767"/>
  <c r="K768"/>
  <c r="P768"/>
  <c r="Q768"/>
  <c r="K774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M774"/>
  <c r="N774"/>
  <c r="O774"/>
  <c r="C774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H769" i="12"/>
  <c r="H770"/>
  <c r="H771"/>
  <c r="H772"/>
  <c r="H773"/>
  <c r="D774"/>
  <c r="E774"/>
  <c r="F774"/>
  <c r="G774"/>
  <c r="J774"/>
  <c r="K774"/>
  <c r="L774"/>
  <c r="C774"/>
  <c r="H769" i="11"/>
  <c r="H770"/>
  <c r="H771"/>
  <c r="H772"/>
  <c r="H773"/>
  <c r="D774"/>
  <c r="E774"/>
  <c r="F774"/>
  <c r="G774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M736"/>
  <c r="N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M762"/>
  <c r="N762"/>
  <c r="H763"/>
  <c r="M763"/>
  <c r="N763"/>
  <c r="H764"/>
  <c r="M764"/>
  <c r="N764"/>
  <c r="H765"/>
  <c r="M765"/>
  <c r="N765"/>
  <c r="H766"/>
  <c r="M766"/>
  <c r="N766"/>
  <c r="H767"/>
  <c r="M767"/>
  <c r="N767"/>
  <c r="H768"/>
  <c r="M768"/>
  <c r="N768"/>
  <c r="H774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J774"/>
  <c r="K774"/>
  <c r="L774"/>
  <c r="C774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G774" i="16"/>
  <c r="H774"/>
  <c r="K774"/>
  <c r="L774"/>
  <c r="M774"/>
  <c r="C774"/>
  <c r="D769"/>
  <c r="D770"/>
  <c r="D771"/>
  <c r="D772"/>
  <c r="D773"/>
  <c r="D774"/>
  <c r="E769"/>
  <c r="E770"/>
  <c r="E771"/>
  <c r="E772"/>
  <c r="E773"/>
  <c r="E774"/>
  <c r="F769"/>
  <c r="F770"/>
  <c r="F771"/>
  <c r="F772"/>
  <c r="F773"/>
  <c r="F774"/>
  <c r="J769" i="23"/>
  <c r="O769"/>
  <c r="P769"/>
  <c r="E769" i="18"/>
  <c r="K769" i="23"/>
  <c r="J770"/>
  <c r="O770"/>
  <c r="P770"/>
  <c r="E770" i="18"/>
  <c r="K770" i="23"/>
  <c r="J771"/>
  <c r="O771"/>
  <c r="P771"/>
  <c r="E771" i="18"/>
  <c r="K771" i="23"/>
  <c r="J772"/>
  <c r="O772"/>
  <c r="P772"/>
  <c r="E772" i="18"/>
  <c r="K772" i="23"/>
  <c r="J773"/>
  <c r="O773"/>
  <c r="P773"/>
  <c r="E773" i="18"/>
  <c r="K773" i="23"/>
  <c r="D774"/>
  <c r="E774"/>
  <c r="F774"/>
  <c r="G774"/>
  <c r="H774"/>
  <c r="I774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O736"/>
  <c r="P736"/>
  <c r="E736" i="18"/>
  <c r="J737" i="23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O762"/>
  <c r="P762"/>
  <c r="E762" i="18"/>
  <c r="J763" i="23"/>
  <c r="O763"/>
  <c r="P763"/>
  <c r="E763" i="18"/>
  <c r="J764" i="23"/>
  <c r="O764"/>
  <c r="P764"/>
  <c r="E764" i="18"/>
  <c r="J765" i="23"/>
  <c r="O765"/>
  <c r="P765"/>
  <c r="E765" i="18"/>
  <c r="J766" i="23"/>
  <c r="O766"/>
  <c r="P766"/>
  <c r="E766" i="18"/>
  <c r="J767" i="23"/>
  <c r="O767"/>
  <c r="P767"/>
  <c r="E767" i="18"/>
  <c r="J768" i="23"/>
  <c r="O768"/>
  <c r="P768"/>
  <c r="E768" i="18"/>
  <c r="J774" i="23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74"/>
  <c r="L774"/>
  <c r="M774"/>
  <c r="N774"/>
  <c r="C774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F774" i="10"/>
  <c r="D774"/>
  <c r="E774"/>
  <c r="G774"/>
  <c r="H774"/>
  <c r="I774"/>
  <c r="J774"/>
  <c r="M774"/>
  <c r="N774"/>
  <c r="O774"/>
  <c r="C774"/>
  <c r="K769"/>
  <c r="K770"/>
  <c r="K771"/>
  <c r="K772"/>
  <c r="K773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D637" i="25"/>
  <c r="D638"/>
  <c r="D639"/>
  <c r="D640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684"/>
  <c r="D685"/>
  <c r="D686"/>
  <c r="D687"/>
  <c r="D688"/>
  <c r="D689"/>
  <c r="D690"/>
  <c r="D691"/>
  <c r="D692"/>
  <c r="D693"/>
  <c r="D694"/>
  <c r="D695"/>
  <c r="D696"/>
  <c r="D697"/>
  <c r="D698"/>
  <c r="D699"/>
  <c r="D700"/>
  <c r="D701"/>
  <c r="D702"/>
  <c r="D703"/>
  <c r="D704"/>
  <c r="D705"/>
  <c r="D706"/>
  <c r="D707"/>
  <c r="D708"/>
  <c r="D709"/>
  <c r="D710"/>
  <c r="D711"/>
  <c r="D712"/>
  <c r="D713"/>
  <c r="D714"/>
  <c r="D715"/>
  <c r="D716"/>
  <c r="D717"/>
  <c r="D718"/>
  <c r="D719"/>
  <c r="D720"/>
  <c r="D721"/>
  <c r="D722"/>
  <c r="D723"/>
  <c r="D724"/>
  <c r="D725"/>
  <c r="D726"/>
  <c r="D727"/>
  <c r="D728"/>
  <c r="D729"/>
  <c r="D730"/>
  <c r="D731"/>
  <c r="D732"/>
  <c r="D733"/>
  <c r="D734"/>
  <c r="D735"/>
  <c r="D736"/>
  <c r="D737"/>
  <c r="D774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74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74"/>
  <c r="G774"/>
  <c r="H774"/>
  <c r="I774"/>
  <c r="L774"/>
  <c r="M774"/>
  <c r="N774"/>
  <c r="C774"/>
  <c r="J768"/>
  <c r="J769"/>
  <c r="J770"/>
  <c r="J771"/>
  <c r="J772"/>
  <c r="J773"/>
  <c r="N774" i="26"/>
  <c r="O774"/>
  <c r="P774"/>
  <c r="L774"/>
  <c r="M774"/>
  <c r="G774"/>
  <c r="H774"/>
  <c r="K774"/>
  <c r="I769"/>
  <c r="I770"/>
  <c r="I771"/>
  <c r="I772"/>
  <c r="I773"/>
  <c r="A638" i="32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34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15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33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1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C6" i="30"/>
  <c r="D6"/>
  <c r="E6"/>
  <c r="F6"/>
  <c r="C7"/>
  <c r="D7"/>
  <c r="E7"/>
  <c r="F7"/>
  <c r="C8"/>
  <c r="D8"/>
  <c r="E8"/>
  <c r="F8"/>
  <c r="C9"/>
  <c r="D9"/>
  <c r="E9"/>
  <c r="F9"/>
  <c r="C10"/>
  <c r="D10"/>
  <c r="E10"/>
  <c r="F10"/>
  <c r="C11"/>
  <c r="D11"/>
  <c r="E11"/>
  <c r="F11"/>
  <c r="C12"/>
  <c r="D12"/>
  <c r="E12"/>
  <c r="F12"/>
  <c r="C13"/>
  <c r="D13"/>
  <c r="E13"/>
  <c r="F13"/>
  <c r="C14"/>
  <c r="D14"/>
  <c r="E14"/>
  <c r="F14"/>
  <c r="C15"/>
  <c r="D15"/>
  <c r="E15"/>
  <c r="F15"/>
  <c r="C16"/>
  <c r="D16"/>
  <c r="E16"/>
  <c r="F16"/>
  <c r="C17"/>
  <c r="D17"/>
  <c r="E17"/>
  <c r="F17"/>
  <c r="C18"/>
  <c r="D18"/>
  <c r="E18"/>
  <c r="F18"/>
  <c r="C19"/>
  <c r="D19"/>
  <c r="E19"/>
  <c r="F19"/>
  <c r="C20"/>
  <c r="D20"/>
  <c r="E20"/>
  <c r="F20"/>
  <c r="C21"/>
  <c r="D21"/>
  <c r="E21"/>
  <c r="F21"/>
  <c r="C22"/>
  <c r="D22"/>
  <c r="E22"/>
  <c r="F22"/>
  <c r="C23"/>
  <c r="D23"/>
  <c r="E23"/>
  <c r="F23"/>
  <c r="C24"/>
  <c r="D24"/>
  <c r="E24"/>
  <c r="F24"/>
  <c r="C25"/>
  <c r="D25"/>
  <c r="E25"/>
  <c r="F25"/>
  <c r="C26"/>
  <c r="D26"/>
  <c r="E26"/>
  <c r="F26"/>
  <c r="C27"/>
  <c r="D27"/>
  <c r="E27"/>
  <c r="F27"/>
  <c r="C28"/>
  <c r="D28"/>
  <c r="E28"/>
  <c r="F28"/>
  <c r="C29"/>
  <c r="D29"/>
  <c r="E29"/>
  <c r="F29"/>
  <c r="C30"/>
  <c r="D30"/>
  <c r="E30"/>
  <c r="F30"/>
  <c r="C31"/>
  <c r="D31"/>
  <c r="E31"/>
  <c r="F31"/>
  <c r="C32"/>
  <c r="D32"/>
  <c r="E32"/>
  <c r="F32"/>
  <c r="C33"/>
  <c r="D33"/>
  <c r="E33"/>
  <c r="F33"/>
  <c r="C34"/>
  <c r="D34"/>
  <c r="E34"/>
  <c r="F34"/>
  <c r="C35"/>
  <c r="D35"/>
  <c r="E35"/>
  <c r="F35"/>
  <c r="C36"/>
  <c r="D36"/>
  <c r="E36"/>
  <c r="F36"/>
  <c r="C37"/>
  <c r="D37"/>
  <c r="E37"/>
  <c r="F37"/>
  <c r="C38"/>
  <c r="D38"/>
  <c r="E38"/>
  <c r="F38"/>
  <c r="C39"/>
  <c r="D39"/>
  <c r="E39"/>
  <c r="F39"/>
  <c r="C40"/>
  <c r="D40"/>
  <c r="E40"/>
  <c r="F40"/>
  <c r="C41"/>
  <c r="D41"/>
  <c r="E41"/>
  <c r="F41"/>
  <c r="C42"/>
  <c r="D42"/>
  <c r="E42"/>
  <c r="F42"/>
  <c r="C43"/>
  <c r="D43"/>
  <c r="E43"/>
  <c r="F43"/>
  <c r="C44"/>
  <c r="D44"/>
  <c r="E44"/>
  <c r="F44"/>
  <c r="C45"/>
  <c r="D45"/>
  <c r="E45"/>
  <c r="F45"/>
  <c r="C46"/>
  <c r="D46"/>
  <c r="E46"/>
  <c r="F46"/>
  <c r="C47"/>
  <c r="D47"/>
  <c r="E47"/>
  <c r="F47"/>
  <c r="C48"/>
  <c r="D48"/>
  <c r="E48"/>
  <c r="F48"/>
  <c r="C49"/>
  <c r="D49"/>
  <c r="E49"/>
  <c r="F49"/>
  <c r="C50"/>
  <c r="D50"/>
  <c r="E50"/>
  <c r="F50"/>
  <c r="C51"/>
  <c r="D51"/>
  <c r="E51"/>
  <c r="F51"/>
  <c r="C52"/>
  <c r="D52"/>
  <c r="E52"/>
  <c r="F52"/>
  <c r="C53"/>
  <c r="D53"/>
  <c r="E53"/>
  <c r="F53"/>
  <c r="C54"/>
  <c r="D54"/>
  <c r="E54"/>
  <c r="F54"/>
  <c r="C55"/>
  <c r="D55"/>
  <c r="E55"/>
  <c r="F55"/>
  <c r="C56"/>
  <c r="D56"/>
  <c r="E56"/>
  <c r="F56"/>
  <c r="C57"/>
  <c r="D57"/>
  <c r="E57"/>
  <c r="F57"/>
  <c r="C58"/>
  <c r="D58"/>
  <c r="E58"/>
  <c r="F58"/>
  <c r="C59"/>
  <c r="D59"/>
  <c r="E59"/>
  <c r="F59"/>
  <c r="C60"/>
  <c r="D60"/>
  <c r="E60"/>
  <c r="F60"/>
  <c r="C61"/>
  <c r="D61"/>
  <c r="E61"/>
  <c r="F61"/>
  <c r="C62"/>
  <c r="D62"/>
  <c r="E62"/>
  <c r="F62"/>
  <c r="C63"/>
  <c r="D63"/>
  <c r="E63"/>
  <c r="F63"/>
  <c r="C64"/>
  <c r="D64"/>
  <c r="E64"/>
  <c r="F64"/>
  <c r="C65"/>
  <c r="D65"/>
  <c r="E65"/>
  <c r="F65"/>
  <c r="C66"/>
  <c r="D66"/>
  <c r="E66"/>
  <c r="F66"/>
  <c r="C67"/>
  <c r="D67"/>
  <c r="E67"/>
  <c r="F67"/>
  <c r="C68"/>
  <c r="D68"/>
  <c r="E68"/>
  <c r="F68"/>
  <c r="C69"/>
  <c r="D69"/>
  <c r="E69"/>
  <c r="F69"/>
  <c r="C70"/>
  <c r="D70"/>
  <c r="E70"/>
  <c r="F70"/>
  <c r="C71"/>
  <c r="D71"/>
  <c r="E71"/>
  <c r="F71"/>
  <c r="C72"/>
  <c r="D72"/>
  <c r="E72"/>
  <c r="F72"/>
  <c r="C73"/>
  <c r="D73"/>
  <c r="E73"/>
  <c r="F73"/>
  <c r="C74"/>
  <c r="D74"/>
  <c r="E74"/>
  <c r="F74"/>
  <c r="C75"/>
  <c r="D75"/>
  <c r="E75"/>
  <c r="F75"/>
  <c r="C76"/>
  <c r="D76"/>
  <c r="E76"/>
  <c r="F76"/>
  <c r="C77"/>
  <c r="D77"/>
  <c r="E77"/>
  <c r="F77"/>
  <c r="C78"/>
  <c r="D78"/>
  <c r="E78"/>
  <c r="F78"/>
  <c r="C79"/>
  <c r="D79"/>
  <c r="E79"/>
  <c r="F79"/>
  <c r="C80"/>
  <c r="D80"/>
  <c r="E80"/>
  <c r="F80"/>
  <c r="C81"/>
  <c r="D81"/>
  <c r="E81"/>
  <c r="F81"/>
  <c r="C82"/>
  <c r="D82"/>
  <c r="E82"/>
  <c r="F82"/>
  <c r="C83"/>
  <c r="D83"/>
  <c r="E83"/>
  <c r="F83"/>
  <c r="C84"/>
  <c r="D84"/>
  <c r="E84"/>
  <c r="F84"/>
  <c r="C85"/>
  <c r="D85"/>
  <c r="E85"/>
  <c r="F85"/>
  <c r="C86"/>
  <c r="D86"/>
  <c r="E86"/>
  <c r="F86"/>
  <c r="C87"/>
  <c r="D87"/>
  <c r="E87"/>
  <c r="F87"/>
  <c r="C88"/>
  <c r="D88"/>
  <c r="E88"/>
  <c r="F88"/>
  <c r="C89"/>
  <c r="D89"/>
  <c r="E89"/>
  <c r="F89"/>
  <c r="C90"/>
  <c r="D90"/>
  <c r="E90"/>
  <c r="F90"/>
  <c r="C91"/>
  <c r="D91"/>
  <c r="E91"/>
  <c r="F91"/>
  <c r="C92"/>
  <c r="D92"/>
  <c r="E92"/>
  <c r="F92"/>
  <c r="C93"/>
  <c r="D93"/>
  <c r="E93"/>
  <c r="F93"/>
  <c r="C94"/>
  <c r="D94"/>
  <c r="E94"/>
  <c r="F94"/>
  <c r="C95"/>
  <c r="D95"/>
  <c r="E95"/>
  <c r="F95"/>
  <c r="C96"/>
  <c r="D96"/>
  <c r="E96"/>
  <c r="F96"/>
  <c r="C97"/>
  <c r="D97"/>
  <c r="E97"/>
  <c r="F97"/>
  <c r="C98"/>
  <c r="D98"/>
  <c r="E98"/>
  <c r="F98"/>
  <c r="D99"/>
  <c r="E99"/>
  <c r="F99"/>
  <c r="C100"/>
  <c r="D100"/>
  <c r="E100"/>
  <c r="F100"/>
  <c r="C101"/>
  <c r="D101"/>
  <c r="E101"/>
  <c r="F101"/>
  <c r="C102"/>
  <c r="D102"/>
  <c r="E102"/>
  <c r="F102"/>
  <c r="C103"/>
  <c r="D103"/>
  <c r="E103"/>
  <c r="F103"/>
  <c r="C104"/>
  <c r="D104"/>
  <c r="E104"/>
  <c r="F104"/>
  <c r="C105"/>
  <c r="D105"/>
  <c r="E105"/>
  <c r="F105"/>
  <c r="C106"/>
  <c r="D106"/>
  <c r="E106"/>
  <c r="F106"/>
  <c r="C107"/>
  <c r="D107"/>
  <c r="E107"/>
  <c r="F107"/>
  <c r="C108"/>
  <c r="D108"/>
  <c r="E108"/>
  <c r="F108"/>
  <c r="C109"/>
  <c r="D109"/>
  <c r="E109"/>
  <c r="F109"/>
  <c r="C110"/>
  <c r="D110"/>
  <c r="E110"/>
  <c r="F110"/>
  <c r="C111"/>
  <c r="D111"/>
  <c r="E111"/>
  <c r="F111"/>
  <c r="C112"/>
  <c r="D112"/>
  <c r="E112"/>
  <c r="F112"/>
  <c r="C113"/>
  <c r="D113"/>
  <c r="E113"/>
  <c r="F113"/>
  <c r="C114"/>
  <c r="D114"/>
  <c r="E114"/>
  <c r="F114"/>
  <c r="C115"/>
  <c r="D115"/>
  <c r="E115"/>
  <c r="F115"/>
  <c r="C116"/>
  <c r="D116"/>
  <c r="E116"/>
  <c r="F116"/>
  <c r="C117"/>
  <c r="D117"/>
  <c r="E117"/>
  <c r="F117"/>
  <c r="C118"/>
  <c r="D118"/>
  <c r="E118"/>
  <c r="F118"/>
  <c r="C119"/>
  <c r="D119"/>
  <c r="E119"/>
  <c r="F119"/>
  <c r="C120"/>
  <c r="D120"/>
  <c r="E120"/>
  <c r="F120"/>
  <c r="C121"/>
  <c r="D121"/>
  <c r="E121"/>
  <c r="F121"/>
  <c r="C122"/>
  <c r="D122"/>
  <c r="E122"/>
  <c r="F122"/>
  <c r="C123"/>
  <c r="D123"/>
  <c r="E123"/>
  <c r="F123"/>
  <c r="C124"/>
  <c r="D124"/>
  <c r="E124"/>
  <c r="F124"/>
  <c r="C125"/>
  <c r="D125"/>
  <c r="E125"/>
  <c r="F125"/>
  <c r="C126"/>
  <c r="D126"/>
  <c r="E126"/>
  <c r="F126"/>
  <c r="C127"/>
  <c r="D127"/>
  <c r="E127"/>
  <c r="F127"/>
  <c r="C128"/>
  <c r="D128"/>
  <c r="E128"/>
  <c r="F128"/>
  <c r="C129"/>
  <c r="D129"/>
  <c r="E129"/>
  <c r="F129"/>
  <c r="C130"/>
  <c r="D130"/>
  <c r="E130"/>
  <c r="F130"/>
  <c r="C131"/>
  <c r="D131"/>
  <c r="E131"/>
  <c r="F131"/>
  <c r="C132"/>
  <c r="D132"/>
  <c r="E132"/>
  <c r="F132"/>
  <c r="C133"/>
  <c r="D133"/>
  <c r="E133"/>
  <c r="F133"/>
  <c r="C134"/>
  <c r="D134"/>
  <c r="E134"/>
  <c r="F134"/>
  <c r="C135"/>
  <c r="D135"/>
  <c r="E135"/>
  <c r="F135"/>
  <c r="C136"/>
  <c r="D136"/>
  <c r="E136"/>
  <c r="F136"/>
  <c r="C137"/>
  <c r="D137"/>
  <c r="E137"/>
  <c r="F137"/>
  <c r="C138"/>
  <c r="D138"/>
  <c r="E138"/>
  <c r="F138"/>
  <c r="C139"/>
  <c r="D139"/>
  <c r="E139"/>
  <c r="F139"/>
  <c r="C140"/>
  <c r="D140"/>
  <c r="E140"/>
  <c r="F140"/>
  <c r="C141"/>
  <c r="D141"/>
  <c r="E141"/>
  <c r="F141"/>
  <c r="C142"/>
  <c r="D142"/>
  <c r="E142"/>
  <c r="F142"/>
  <c r="C143"/>
  <c r="D143"/>
  <c r="E143"/>
  <c r="F143"/>
  <c r="C144"/>
  <c r="D144"/>
  <c r="E144"/>
  <c r="F144"/>
  <c r="C145"/>
  <c r="D145"/>
  <c r="E145"/>
  <c r="F145"/>
  <c r="C146"/>
  <c r="D146"/>
  <c r="E146"/>
  <c r="F146"/>
  <c r="C147"/>
  <c r="D147"/>
  <c r="E147"/>
  <c r="F147"/>
  <c r="C148"/>
  <c r="D148"/>
  <c r="E148"/>
  <c r="F148"/>
  <c r="C149"/>
  <c r="D149"/>
  <c r="E149"/>
  <c r="F149"/>
  <c r="C150"/>
  <c r="D150"/>
  <c r="E150"/>
  <c r="F150"/>
  <c r="C151"/>
  <c r="D151"/>
  <c r="E151"/>
  <c r="F151"/>
  <c r="C152"/>
  <c r="D152"/>
  <c r="E152"/>
  <c r="F152"/>
  <c r="C153"/>
  <c r="D153"/>
  <c r="E153"/>
  <c r="F153"/>
  <c r="C154"/>
  <c r="D154"/>
  <c r="E154"/>
  <c r="F154"/>
  <c r="C155"/>
  <c r="D155"/>
  <c r="E155"/>
  <c r="F155"/>
  <c r="C156"/>
  <c r="D156"/>
  <c r="E156"/>
  <c r="F156"/>
  <c r="C157"/>
  <c r="D157"/>
  <c r="E157"/>
  <c r="F157"/>
  <c r="C158"/>
  <c r="D158"/>
  <c r="E158"/>
  <c r="F158"/>
  <c r="C159"/>
  <c r="D159"/>
  <c r="E159"/>
  <c r="F159"/>
  <c r="C160"/>
  <c r="D160"/>
  <c r="E160"/>
  <c r="F160"/>
  <c r="C161"/>
  <c r="D161"/>
  <c r="E161"/>
  <c r="F161"/>
  <c r="C162"/>
  <c r="D162"/>
  <c r="E162"/>
  <c r="F162"/>
  <c r="C163"/>
  <c r="D163"/>
  <c r="E163"/>
  <c r="F163"/>
  <c r="C164"/>
  <c r="D164"/>
  <c r="E164"/>
  <c r="F164"/>
  <c r="C165"/>
  <c r="D165"/>
  <c r="E165"/>
  <c r="F165"/>
  <c r="C166"/>
  <c r="D166"/>
  <c r="E166"/>
  <c r="F166"/>
  <c r="C167"/>
  <c r="D167"/>
  <c r="E167"/>
  <c r="F167"/>
  <c r="C168"/>
  <c r="D168"/>
  <c r="E168"/>
  <c r="F168"/>
  <c r="C169"/>
  <c r="D169"/>
  <c r="E169"/>
  <c r="F169"/>
  <c r="C170"/>
  <c r="D170"/>
  <c r="E170"/>
  <c r="F170"/>
  <c r="C171"/>
  <c r="D171"/>
  <c r="E171"/>
  <c r="F171"/>
  <c r="C172"/>
  <c r="D172"/>
  <c r="E172"/>
  <c r="F172"/>
  <c r="C173"/>
  <c r="D173"/>
  <c r="E173"/>
  <c r="F173"/>
  <c r="C174"/>
  <c r="D174"/>
  <c r="E174"/>
  <c r="F174"/>
  <c r="C175"/>
  <c r="D175"/>
  <c r="E175"/>
  <c r="F175"/>
  <c r="C176"/>
  <c r="D176"/>
  <c r="E176"/>
  <c r="F176"/>
  <c r="C177"/>
  <c r="D177"/>
  <c r="E177"/>
  <c r="F177"/>
  <c r="C178"/>
  <c r="D178"/>
  <c r="E178"/>
  <c r="F178"/>
  <c r="C179"/>
  <c r="D179"/>
  <c r="E179"/>
  <c r="F179"/>
  <c r="C180"/>
  <c r="D180"/>
  <c r="E180"/>
  <c r="F180"/>
  <c r="C181"/>
  <c r="D181"/>
  <c r="E181"/>
  <c r="F181"/>
  <c r="C182"/>
  <c r="D182"/>
  <c r="E182"/>
  <c r="F182"/>
  <c r="C183"/>
  <c r="D183"/>
  <c r="E183"/>
  <c r="F183"/>
  <c r="C184"/>
  <c r="D184"/>
  <c r="E184"/>
  <c r="F184"/>
  <c r="C185"/>
  <c r="D185"/>
  <c r="E185"/>
  <c r="F185"/>
  <c r="C186"/>
  <c r="D186"/>
  <c r="E186"/>
  <c r="F186"/>
  <c r="C187"/>
  <c r="D187"/>
  <c r="E187"/>
  <c r="F187"/>
  <c r="C188"/>
  <c r="D188"/>
  <c r="E188"/>
  <c r="F188"/>
  <c r="C189"/>
  <c r="D189"/>
  <c r="E189"/>
  <c r="F189"/>
  <c r="C190"/>
  <c r="D190"/>
  <c r="E190"/>
  <c r="F190"/>
  <c r="C191"/>
  <c r="D191"/>
  <c r="E191"/>
  <c r="F191"/>
  <c r="C192"/>
  <c r="D192"/>
  <c r="E192"/>
  <c r="F192"/>
  <c r="C193"/>
  <c r="D193"/>
  <c r="E193"/>
  <c r="F193"/>
  <c r="C194"/>
  <c r="D194"/>
  <c r="E194"/>
  <c r="F194"/>
  <c r="C195"/>
  <c r="D195"/>
  <c r="E195"/>
  <c r="F195"/>
  <c r="C196"/>
  <c r="D196"/>
  <c r="E196"/>
  <c r="F196"/>
  <c r="C197"/>
  <c r="D197"/>
  <c r="E197"/>
  <c r="F197"/>
  <c r="C198"/>
  <c r="D198"/>
  <c r="E198"/>
  <c r="F198"/>
  <c r="C199"/>
  <c r="D199"/>
  <c r="E199"/>
  <c r="F199"/>
  <c r="C200"/>
  <c r="D200"/>
  <c r="E200"/>
  <c r="F200"/>
  <c r="C201"/>
  <c r="D201"/>
  <c r="E201"/>
  <c r="F201"/>
  <c r="C202"/>
  <c r="D202"/>
  <c r="E202"/>
  <c r="F202"/>
  <c r="C203"/>
  <c r="D203"/>
  <c r="E203"/>
  <c r="F203"/>
  <c r="C204"/>
  <c r="D204"/>
  <c r="E204"/>
  <c r="F204"/>
  <c r="C205"/>
  <c r="D205"/>
  <c r="E205"/>
  <c r="F205"/>
  <c r="C206"/>
  <c r="D206"/>
  <c r="E206"/>
  <c r="F206"/>
  <c r="C207"/>
  <c r="D207"/>
  <c r="E207"/>
  <c r="F207"/>
  <c r="C208"/>
  <c r="D208"/>
  <c r="E208"/>
  <c r="F208"/>
  <c r="C209"/>
  <c r="D209"/>
  <c r="E209"/>
  <c r="F209"/>
  <c r="C210"/>
  <c r="D210"/>
  <c r="E210"/>
  <c r="F210"/>
  <c r="C211"/>
  <c r="D211"/>
  <c r="E211"/>
  <c r="F211"/>
  <c r="C212"/>
  <c r="D212"/>
  <c r="E212"/>
  <c r="F212"/>
  <c r="C213"/>
  <c r="D213"/>
  <c r="E213"/>
  <c r="F213"/>
  <c r="C214"/>
  <c r="D214"/>
  <c r="E214"/>
  <c r="F214"/>
  <c r="C215"/>
  <c r="D215"/>
  <c r="E215"/>
  <c r="F215"/>
  <c r="C216"/>
  <c r="D216"/>
  <c r="E216"/>
  <c r="F216"/>
  <c r="C217"/>
  <c r="D217"/>
  <c r="E217"/>
  <c r="F217"/>
  <c r="C218"/>
  <c r="D218"/>
  <c r="E218"/>
  <c r="F218"/>
  <c r="C219"/>
  <c r="D219"/>
  <c r="E219"/>
  <c r="F219"/>
  <c r="C220"/>
  <c r="D220"/>
  <c r="E220"/>
  <c r="F220"/>
  <c r="C221"/>
  <c r="D221"/>
  <c r="E221"/>
  <c r="F221"/>
  <c r="C222"/>
  <c r="D222"/>
  <c r="E222"/>
  <c r="F222"/>
  <c r="C223"/>
  <c r="D223"/>
  <c r="E223"/>
  <c r="F223"/>
  <c r="C224"/>
  <c r="D224"/>
  <c r="E224"/>
  <c r="F224"/>
  <c r="C225"/>
  <c r="D225"/>
  <c r="E225"/>
  <c r="F225"/>
  <c r="C226"/>
  <c r="D226"/>
  <c r="E226"/>
  <c r="F226"/>
  <c r="C227"/>
  <c r="D227"/>
  <c r="E227"/>
  <c r="F227"/>
  <c r="C228"/>
  <c r="D228"/>
  <c r="E228"/>
  <c r="F228"/>
  <c r="C229"/>
  <c r="D229"/>
  <c r="E229"/>
  <c r="F229"/>
  <c r="C230"/>
  <c r="D230"/>
  <c r="E230"/>
  <c r="F230"/>
  <c r="C231"/>
  <c r="D231"/>
  <c r="E231"/>
  <c r="F231"/>
  <c r="C232"/>
  <c r="D232"/>
  <c r="E232"/>
  <c r="F232"/>
  <c r="C233"/>
  <c r="D233"/>
  <c r="E233"/>
  <c r="F233"/>
  <c r="C234"/>
  <c r="D234"/>
  <c r="E234"/>
  <c r="F234"/>
  <c r="C235"/>
  <c r="D235"/>
  <c r="E235"/>
  <c r="F235"/>
  <c r="C236"/>
  <c r="D236"/>
  <c r="E236"/>
  <c r="F236"/>
  <c r="C237"/>
  <c r="D237"/>
  <c r="E237"/>
  <c r="F237"/>
  <c r="C238"/>
  <c r="D238"/>
  <c r="E238"/>
  <c r="F238"/>
  <c r="C239"/>
  <c r="D239"/>
  <c r="E239"/>
  <c r="F239"/>
  <c r="C240"/>
  <c r="D240"/>
  <c r="E240"/>
  <c r="F240"/>
  <c r="C241"/>
  <c r="D241"/>
  <c r="E241"/>
  <c r="F241"/>
  <c r="C242"/>
  <c r="D242"/>
  <c r="E242"/>
  <c r="F242"/>
  <c r="C243"/>
  <c r="D243"/>
  <c r="E243"/>
  <c r="F243"/>
  <c r="C244"/>
  <c r="D244"/>
  <c r="E244"/>
  <c r="F244"/>
  <c r="C245"/>
  <c r="D245"/>
  <c r="E245"/>
  <c r="F245"/>
  <c r="C246"/>
  <c r="D246"/>
  <c r="E246"/>
  <c r="F246"/>
  <c r="C247"/>
  <c r="D247"/>
  <c r="E247"/>
  <c r="F247"/>
  <c r="C248"/>
  <c r="D248"/>
  <c r="E248"/>
  <c r="F248"/>
  <c r="C249"/>
  <c r="D249"/>
  <c r="E249"/>
  <c r="F249"/>
  <c r="C250"/>
  <c r="D250"/>
  <c r="E250"/>
  <c r="F250"/>
  <c r="C251"/>
  <c r="D251"/>
  <c r="E251"/>
  <c r="F251"/>
  <c r="C252"/>
  <c r="D252"/>
  <c r="E252"/>
  <c r="F252"/>
  <c r="C253"/>
  <c r="D253"/>
  <c r="E253"/>
  <c r="F253"/>
  <c r="C254"/>
  <c r="D254"/>
  <c r="E254"/>
  <c r="F254"/>
  <c r="C255"/>
  <c r="D255"/>
  <c r="E255"/>
  <c r="F255"/>
  <c r="C256"/>
  <c r="D256"/>
  <c r="E256"/>
  <c r="F256"/>
  <c r="C257"/>
  <c r="D257"/>
  <c r="E257"/>
  <c r="F257"/>
  <c r="C258"/>
  <c r="D258"/>
  <c r="E258"/>
  <c r="F258"/>
  <c r="C259"/>
  <c r="D259"/>
  <c r="E259"/>
  <c r="F259"/>
  <c r="C260"/>
  <c r="D260"/>
  <c r="E260"/>
  <c r="F260"/>
  <c r="E261"/>
  <c r="F261"/>
  <c r="E262"/>
  <c r="F262"/>
  <c r="E263"/>
  <c r="F263"/>
  <c r="E264"/>
  <c r="F264"/>
  <c r="E265"/>
  <c r="F265"/>
  <c r="C266"/>
  <c r="D266"/>
  <c r="E266"/>
  <c r="F266"/>
  <c r="C267"/>
  <c r="D267"/>
  <c r="E267"/>
  <c r="F267"/>
  <c r="C268"/>
  <c r="D268"/>
  <c r="E268"/>
  <c r="F268"/>
  <c r="C269"/>
  <c r="D269"/>
  <c r="E269"/>
  <c r="F269"/>
  <c r="C270"/>
  <c r="D270"/>
  <c r="E270"/>
  <c r="F270"/>
  <c r="C271"/>
  <c r="D271"/>
  <c r="E271"/>
  <c r="F271"/>
  <c r="C272"/>
  <c r="D272"/>
  <c r="E272"/>
  <c r="F272"/>
  <c r="C273"/>
  <c r="D273"/>
  <c r="E273"/>
  <c r="F273"/>
  <c r="C274"/>
  <c r="D274"/>
  <c r="E274"/>
  <c r="F274"/>
  <c r="C275"/>
  <c r="D275"/>
  <c r="E275"/>
  <c r="F275"/>
  <c r="C276"/>
  <c r="D276"/>
  <c r="E276"/>
  <c r="F276"/>
  <c r="C277"/>
  <c r="D277"/>
  <c r="E277"/>
  <c r="F277"/>
  <c r="C278"/>
  <c r="D278"/>
  <c r="E278"/>
  <c r="F278"/>
  <c r="C279"/>
  <c r="D279"/>
  <c r="E279"/>
  <c r="F279"/>
  <c r="C280"/>
  <c r="D280"/>
  <c r="E280"/>
  <c r="F280"/>
  <c r="C281"/>
  <c r="D281"/>
  <c r="E281"/>
  <c r="F281"/>
  <c r="C282"/>
  <c r="D282"/>
  <c r="E282"/>
  <c r="F282"/>
  <c r="C283"/>
  <c r="D283"/>
  <c r="E283"/>
  <c r="F283"/>
  <c r="C284"/>
  <c r="D284"/>
  <c r="E284"/>
  <c r="F284"/>
  <c r="C285"/>
  <c r="D285"/>
  <c r="E285"/>
  <c r="F285"/>
  <c r="C286"/>
  <c r="D286"/>
  <c r="E286"/>
  <c r="F286"/>
  <c r="C287"/>
  <c r="D287"/>
  <c r="E287"/>
  <c r="F287"/>
  <c r="C288"/>
  <c r="D288"/>
  <c r="E288"/>
  <c r="F288"/>
  <c r="C289"/>
  <c r="D289"/>
  <c r="E289"/>
  <c r="F289"/>
  <c r="C290"/>
  <c r="D290"/>
  <c r="E290"/>
  <c r="F290"/>
  <c r="C291"/>
  <c r="D291"/>
  <c r="E291"/>
  <c r="F291"/>
  <c r="C292"/>
  <c r="D292"/>
  <c r="E292"/>
  <c r="F292"/>
  <c r="C293"/>
  <c r="D293"/>
  <c r="E293"/>
  <c r="F293"/>
  <c r="C294"/>
  <c r="D294"/>
  <c r="E294"/>
  <c r="F294"/>
  <c r="C295"/>
  <c r="D295"/>
  <c r="E295"/>
  <c r="F295"/>
  <c r="C296"/>
  <c r="D296"/>
  <c r="E296"/>
  <c r="F296"/>
  <c r="C297"/>
  <c r="D297"/>
  <c r="E297"/>
  <c r="F297"/>
  <c r="C298"/>
  <c r="D298"/>
  <c r="E298"/>
  <c r="F298"/>
  <c r="C299"/>
  <c r="D299"/>
  <c r="E299"/>
  <c r="F299"/>
  <c r="C300"/>
  <c r="D300"/>
  <c r="E300"/>
  <c r="F300"/>
  <c r="C301"/>
  <c r="D301"/>
  <c r="E301"/>
  <c r="F301"/>
  <c r="C302"/>
  <c r="D302"/>
  <c r="E302"/>
  <c r="F302"/>
  <c r="C303"/>
  <c r="D303"/>
  <c r="E303"/>
  <c r="F303"/>
  <c r="C304"/>
  <c r="D304"/>
  <c r="E304"/>
  <c r="F304"/>
  <c r="C305"/>
  <c r="D305"/>
  <c r="E305"/>
  <c r="F305"/>
  <c r="C306"/>
  <c r="D306"/>
  <c r="E306"/>
  <c r="F306"/>
  <c r="C307"/>
  <c r="D307"/>
  <c r="E307"/>
  <c r="F307"/>
  <c r="C308"/>
  <c r="D308"/>
  <c r="E308"/>
  <c r="F308"/>
  <c r="C309"/>
  <c r="D309"/>
  <c r="E309"/>
  <c r="F309"/>
  <c r="C310"/>
  <c r="D310"/>
  <c r="E310"/>
  <c r="F310"/>
  <c r="C311"/>
  <c r="D311"/>
  <c r="E311"/>
  <c r="F311"/>
  <c r="C312"/>
  <c r="D312"/>
  <c r="E312"/>
  <c r="F312"/>
  <c r="C313"/>
  <c r="D313"/>
  <c r="E313"/>
  <c r="F313"/>
  <c r="C314"/>
  <c r="D314"/>
  <c r="E314"/>
  <c r="F314"/>
  <c r="C315"/>
  <c r="D315"/>
  <c r="E315"/>
  <c r="F315"/>
  <c r="C316"/>
  <c r="D316"/>
  <c r="E316"/>
  <c r="F316"/>
  <c r="C317"/>
  <c r="D317"/>
  <c r="E317"/>
  <c r="F317"/>
  <c r="C318"/>
  <c r="D318"/>
  <c r="E318"/>
  <c r="F318"/>
  <c r="C319"/>
  <c r="D319"/>
  <c r="E319"/>
  <c r="F319"/>
  <c r="C320"/>
  <c r="D320"/>
  <c r="E320"/>
  <c r="F320"/>
  <c r="C321"/>
  <c r="D321"/>
  <c r="E321"/>
  <c r="F321"/>
  <c r="C322"/>
  <c r="D322"/>
  <c r="E322"/>
  <c r="F322"/>
  <c r="C323"/>
  <c r="D323"/>
  <c r="E323"/>
  <c r="F323"/>
  <c r="C324"/>
  <c r="D324"/>
  <c r="E324"/>
  <c r="F324"/>
  <c r="C325"/>
  <c r="D325"/>
  <c r="E325"/>
  <c r="F325"/>
  <c r="C326"/>
  <c r="D326"/>
  <c r="E326"/>
  <c r="F326"/>
  <c r="C327"/>
  <c r="D327"/>
  <c r="E327"/>
  <c r="F327"/>
  <c r="C328"/>
  <c r="D328"/>
  <c r="E328"/>
  <c r="F328"/>
  <c r="C329"/>
  <c r="D329"/>
  <c r="E329"/>
  <c r="F329"/>
  <c r="C330"/>
  <c r="D330"/>
  <c r="E330"/>
  <c r="F330"/>
  <c r="C331"/>
  <c r="D331"/>
  <c r="E331"/>
  <c r="F331"/>
  <c r="C332"/>
  <c r="D332"/>
  <c r="E332"/>
  <c r="F332"/>
  <c r="C333"/>
  <c r="D333"/>
  <c r="E333"/>
  <c r="F333"/>
  <c r="C334"/>
  <c r="D334"/>
  <c r="E334"/>
  <c r="F334"/>
  <c r="C335"/>
  <c r="D335"/>
  <c r="E335"/>
  <c r="F335"/>
  <c r="C336"/>
  <c r="D336"/>
  <c r="E336"/>
  <c r="F336"/>
  <c r="C337"/>
  <c r="D337"/>
  <c r="E337"/>
  <c r="F337"/>
  <c r="C338"/>
  <c r="D338"/>
  <c r="E338"/>
  <c r="F338"/>
  <c r="C339"/>
  <c r="D339"/>
  <c r="E339"/>
  <c r="F339"/>
  <c r="C340"/>
  <c r="D340"/>
  <c r="E340"/>
  <c r="F340"/>
  <c r="C341"/>
  <c r="D341"/>
  <c r="E341"/>
  <c r="F341"/>
  <c r="C342"/>
  <c r="D342"/>
  <c r="E342"/>
  <c r="F342"/>
  <c r="C343"/>
  <c r="D343"/>
  <c r="E343"/>
  <c r="F343"/>
  <c r="C344"/>
  <c r="D344"/>
  <c r="E344"/>
  <c r="F344"/>
  <c r="C345"/>
  <c r="D345"/>
  <c r="E345"/>
  <c r="F345"/>
  <c r="C346"/>
  <c r="D346"/>
  <c r="E346"/>
  <c r="F346"/>
  <c r="C347"/>
  <c r="D347"/>
  <c r="E347"/>
  <c r="F347"/>
  <c r="C348"/>
  <c r="D348"/>
  <c r="E348"/>
  <c r="F348"/>
  <c r="C349"/>
  <c r="D349"/>
  <c r="E349"/>
  <c r="F349"/>
  <c r="C350"/>
  <c r="D350"/>
  <c r="E350"/>
  <c r="F350"/>
  <c r="C351"/>
  <c r="D351"/>
  <c r="E351"/>
  <c r="F351"/>
  <c r="C352"/>
  <c r="D352"/>
  <c r="E352"/>
  <c r="F352"/>
  <c r="C353"/>
  <c r="D353"/>
  <c r="E353"/>
  <c r="F353"/>
  <c r="C354"/>
  <c r="D354"/>
  <c r="E354"/>
  <c r="F354"/>
  <c r="C355"/>
  <c r="D355"/>
  <c r="E355"/>
  <c r="F355"/>
  <c r="C356"/>
  <c r="D356"/>
  <c r="E356"/>
  <c r="F356"/>
  <c r="C357"/>
  <c r="D357"/>
  <c r="E357"/>
  <c r="F357"/>
  <c r="C358"/>
  <c r="D358"/>
  <c r="E358"/>
  <c r="F358"/>
  <c r="C359"/>
  <c r="D359"/>
  <c r="E359"/>
  <c r="F359"/>
  <c r="C360"/>
  <c r="D360"/>
  <c r="E360"/>
  <c r="F360"/>
  <c r="C361"/>
  <c r="D361"/>
  <c r="E361"/>
  <c r="F361"/>
  <c r="C362"/>
  <c r="D362"/>
  <c r="E362"/>
  <c r="F362"/>
  <c r="C363"/>
  <c r="D363"/>
  <c r="E363"/>
  <c r="F363"/>
  <c r="C364"/>
  <c r="D364"/>
  <c r="E364"/>
  <c r="F364"/>
  <c r="C365"/>
  <c r="D365"/>
  <c r="E365"/>
  <c r="F365"/>
  <c r="C366"/>
  <c r="D366"/>
  <c r="E366"/>
  <c r="F366"/>
  <c r="C367"/>
  <c r="D367"/>
  <c r="E367"/>
  <c r="F367"/>
  <c r="C368"/>
  <c r="D368"/>
  <c r="E368"/>
  <c r="F368"/>
  <c r="C369"/>
  <c r="D369"/>
  <c r="E369"/>
  <c r="F369"/>
  <c r="C370"/>
  <c r="D370"/>
  <c r="E370"/>
  <c r="F370"/>
  <c r="C371"/>
  <c r="D371"/>
  <c r="E371"/>
  <c r="F371"/>
  <c r="C372"/>
  <c r="D372"/>
  <c r="E372"/>
  <c r="F372"/>
  <c r="C373"/>
  <c r="D373"/>
  <c r="E373"/>
  <c r="F373"/>
  <c r="C374"/>
  <c r="D374"/>
  <c r="E374"/>
  <c r="F374"/>
  <c r="C375"/>
  <c r="D375"/>
  <c r="E375"/>
  <c r="F375"/>
  <c r="C376"/>
  <c r="D376"/>
  <c r="E376"/>
  <c r="F376"/>
  <c r="C377"/>
  <c r="D377"/>
  <c r="E377"/>
  <c r="F377"/>
  <c r="C378"/>
  <c r="D378"/>
  <c r="E378"/>
  <c r="F378"/>
  <c r="C379"/>
  <c r="D379"/>
  <c r="E379"/>
  <c r="F379"/>
  <c r="C380"/>
  <c r="D380"/>
  <c r="E380"/>
  <c r="F380"/>
  <c r="C381"/>
  <c r="D381"/>
  <c r="E381"/>
  <c r="F381"/>
  <c r="C382"/>
  <c r="D382"/>
  <c r="E382"/>
  <c r="F382"/>
  <c r="C383"/>
  <c r="D383"/>
  <c r="E383"/>
  <c r="F383"/>
  <c r="C384"/>
  <c r="D384"/>
  <c r="E384"/>
  <c r="F384"/>
  <c r="C385"/>
  <c r="D385"/>
  <c r="E385"/>
  <c r="F385"/>
  <c r="C386"/>
  <c r="D386"/>
  <c r="E386"/>
  <c r="F386"/>
  <c r="C387"/>
  <c r="D387"/>
  <c r="E387"/>
  <c r="F387"/>
  <c r="C388"/>
  <c r="D388"/>
  <c r="E388"/>
  <c r="F388"/>
  <c r="C389"/>
  <c r="D389"/>
  <c r="E389"/>
  <c r="F389"/>
  <c r="C390"/>
  <c r="D390"/>
  <c r="E390"/>
  <c r="F390"/>
  <c r="C391"/>
  <c r="D391"/>
  <c r="E391"/>
  <c r="F391"/>
  <c r="C392"/>
  <c r="D392"/>
  <c r="E392"/>
  <c r="F392"/>
  <c r="C393"/>
  <c r="D393"/>
  <c r="E393"/>
  <c r="F393"/>
  <c r="C394"/>
  <c r="D394"/>
  <c r="E394"/>
  <c r="F394"/>
  <c r="C395"/>
  <c r="D395"/>
  <c r="E395"/>
  <c r="F395"/>
  <c r="C396"/>
  <c r="D396"/>
  <c r="E396"/>
  <c r="F396"/>
  <c r="C397"/>
  <c r="D397"/>
  <c r="E397"/>
  <c r="F397"/>
  <c r="C398"/>
  <c r="D398"/>
  <c r="E398"/>
  <c r="F398"/>
  <c r="C399"/>
  <c r="D399"/>
  <c r="E399"/>
  <c r="F399"/>
  <c r="C400"/>
  <c r="D400"/>
  <c r="E400"/>
  <c r="F400"/>
  <c r="C401"/>
  <c r="D401"/>
  <c r="E401"/>
  <c r="F401"/>
  <c r="C402"/>
  <c r="D402"/>
  <c r="E402"/>
  <c r="F402"/>
  <c r="C403"/>
  <c r="D403"/>
  <c r="E403"/>
  <c r="F403"/>
  <c r="C404"/>
  <c r="D404"/>
  <c r="E404"/>
  <c r="F404"/>
  <c r="C405"/>
  <c r="D405"/>
  <c r="E405"/>
  <c r="F405"/>
  <c r="C406"/>
  <c r="D406"/>
  <c r="E406"/>
  <c r="F406"/>
  <c r="C407"/>
  <c r="D407"/>
  <c r="E407"/>
  <c r="F407"/>
  <c r="C408"/>
  <c r="D408"/>
  <c r="E408"/>
  <c r="F408"/>
  <c r="C409"/>
  <c r="D409"/>
  <c r="E409"/>
  <c r="F409"/>
  <c r="C410"/>
  <c r="D410"/>
  <c r="E410"/>
  <c r="F410"/>
  <c r="C411"/>
  <c r="D411"/>
  <c r="E411"/>
  <c r="F411"/>
  <c r="C412"/>
  <c r="D412"/>
  <c r="E412"/>
  <c r="F412"/>
  <c r="C413"/>
  <c r="D413"/>
  <c r="E413"/>
  <c r="F413"/>
  <c r="C414"/>
  <c r="D414"/>
  <c r="E414"/>
  <c r="F414"/>
  <c r="C415"/>
  <c r="D415"/>
  <c r="E415"/>
  <c r="F415"/>
  <c r="C416"/>
  <c r="D416"/>
  <c r="E416"/>
  <c r="F416"/>
  <c r="C417"/>
  <c r="D417"/>
  <c r="E417"/>
  <c r="F417"/>
  <c r="C418"/>
  <c r="D418"/>
  <c r="E418"/>
  <c r="F418"/>
  <c r="C419"/>
  <c r="D419"/>
  <c r="E419"/>
  <c r="F419"/>
  <c r="C420"/>
  <c r="D420"/>
  <c r="E420"/>
  <c r="F420"/>
  <c r="C421"/>
  <c r="D421"/>
  <c r="E421"/>
  <c r="F421"/>
  <c r="C422"/>
  <c r="D422"/>
  <c r="E422"/>
  <c r="F422"/>
  <c r="C423"/>
  <c r="D423"/>
  <c r="E423"/>
  <c r="F423"/>
  <c r="C424"/>
  <c r="D424"/>
  <c r="E424"/>
  <c r="F424"/>
  <c r="C425"/>
  <c r="D425"/>
  <c r="E425"/>
  <c r="F425"/>
  <c r="C426"/>
  <c r="D426"/>
  <c r="E426"/>
  <c r="F426"/>
  <c r="C427"/>
  <c r="D427"/>
  <c r="E427"/>
  <c r="F427"/>
  <c r="C428"/>
  <c r="D428"/>
  <c r="E428"/>
  <c r="F428"/>
  <c r="C429"/>
  <c r="D429"/>
  <c r="E429"/>
  <c r="F429"/>
  <c r="C430"/>
  <c r="D430"/>
  <c r="E430"/>
  <c r="F430"/>
  <c r="C431"/>
  <c r="D431"/>
  <c r="E431"/>
  <c r="F431"/>
  <c r="C432"/>
  <c r="D432"/>
  <c r="E432"/>
  <c r="F432"/>
  <c r="C433"/>
  <c r="D433"/>
  <c r="E433"/>
  <c r="F433"/>
  <c r="C434"/>
  <c r="D434"/>
  <c r="E434"/>
  <c r="F434"/>
  <c r="C435"/>
  <c r="D435"/>
  <c r="E435"/>
  <c r="F435"/>
  <c r="C436"/>
  <c r="D436"/>
  <c r="E436"/>
  <c r="F436"/>
  <c r="C437"/>
  <c r="D437"/>
  <c r="E437"/>
  <c r="F437"/>
  <c r="C438"/>
  <c r="D438"/>
  <c r="E438"/>
  <c r="F438"/>
  <c r="C439"/>
  <c r="D439"/>
  <c r="E439"/>
  <c r="F439"/>
  <c r="C440"/>
  <c r="D440"/>
  <c r="E440"/>
  <c r="F440"/>
  <c r="C441"/>
  <c r="D441"/>
  <c r="E441"/>
  <c r="F441"/>
  <c r="C442"/>
  <c r="D442"/>
  <c r="E442"/>
  <c r="F442"/>
  <c r="C443"/>
  <c r="D443"/>
  <c r="E443"/>
  <c r="F443"/>
  <c r="C444"/>
  <c r="D444"/>
  <c r="E444"/>
  <c r="F444"/>
  <c r="C445"/>
  <c r="D445"/>
  <c r="E445"/>
  <c r="F445"/>
  <c r="C446"/>
  <c r="D446"/>
  <c r="E446"/>
  <c r="F446"/>
  <c r="C447"/>
  <c r="D447"/>
  <c r="E447"/>
  <c r="F447"/>
  <c r="C448"/>
  <c r="D448"/>
  <c r="E448"/>
  <c r="F448"/>
  <c r="C449"/>
  <c r="D449"/>
  <c r="E449"/>
  <c r="F449"/>
  <c r="C450"/>
  <c r="D450"/>
  <c r="E450"/>
  <c r="F450"/>
  <c r="C451"/>
  <c r="D451"/>
  <c r="E451"/>
  <c r="F451"/>
  <c r="C452"/>
  <c r="D452"/>
  <c r="E452"/>
  <c r="F452"/>
  <c r="C453"/>
  <c r="D453"/>
  <c r="E453"/>
  <c r="F453"/>
  <c r="C454"/>
  <c r="D454"/>
  <c r="E454"/>
  <c r="F454"/>
  <c r="C455"/>
  <c r="D455"/>
  <c r="E455"/>
  <c r="F455"/>
  <c r="C456"/>
  <c r="D456"/>
  <c r="E456"/>
  <c r="F456"/>
  <c r="C457"/>
  <c r="D457"/>
  <c r="E457"/>
  <c r="F457"/>
  <c r="C458"/>
  <c r="D458"/>
  <c r="E458"/>
  <c r="F458"/>
  <c r="C459"/>
  <c r="D459"/>
  <c r="E459"/>
  <c r="F459"/>
  <c r="C460"/>
  <c r="D460"/>
  <c r="E460"/>
  <c r="F460"/>
  <c r="C461"/>
  <c r="D461"/>
  <c r="E461"/>
  <c r="F461"/>
  <c r="C462"/>
  <c r="D462"/>
  <c r="E462"/>
  <c r="F462"/>
  <c r="C463"/>
  <c r="D463"/>
  <c r="E463"/>
  <c r="F463"/>
  <c r="C464"/>
  <c r="D464"/>
  <c r="E464"/>
  <c r="F464"/>
  <c r="C465"/>
  <c r="D465"/>
  <c r="E465"/>
  <c r="F465"/>
  <c r="C466"/>
  <c r="D466"/>
  <c r="E466"/>
  <c r="F466"/>
  <c r="C467"/>
  <c r="D467"/>
  <c r="E467"/>
  <c r="F467"/>
  <c r="C468"/>
  <c r="D468"/>
  <c r="E468"/>
  <c r="F468"/>
  <c r="C469"/>
  <c r="D469"/>
  <c r="E469"/>
  <c r="F469"/>
  <c r="C470"/>
  <c r="D470"/>
  <c r="E470"/>
  <c r="F470"/>
  <c r="C471"/>
  <c r="D471"/>
  <c r="E471"/>
  <c r="F471"/>
  <c r="C472"/>
  <c r="D472"/>
  <c r="E472"/>
  <c r="F472"/>
  <c r="C473"/>
  <c r="D473"/>
  <c r="E473"/>
  <c r="F473"/>
  <c r="C474"/>
  <c r="D474"/>
  <c r="E474"/>
  <c r="F474"/>
  <c r="C475"/>
  <c r="D475"/>
  <c r="E475"/>
  <c r="F475"/>
  <c r="C476"/>
  <c r="D476"/>
  <c r="E476"/>
  <c r="F476"/>
  <c r="C477"/>
  <c r="D477"/>
  <c r="E477"/>
  <c r="F477"/>
  <c r="C478"/>
  <c r="D478"/>
  <c r="E478"/>
  <c r="F478"/>
  <c r="F479"/>
  <c r="G479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6"/>
  <c r="D506"/>
  <c r="E506"/>
  <c r="F506"/>
  <c r="C507"/>
  <c r="D507"/>
  <c r="E507"/>
  <c r="F507"/>
  <c r="C508"/>
  <c r="D508"/>
  <c r="E508"/>
  <c r="F508"/>
  <c r="C509"/>
  <c r="D509"/>
  <c r="E509"/>
  <c r="F509"/>
  <c r="C510"/>
  <c r="D510"/>
  <c r="E510"/>
  <c r="F510"/>
  <c r="C511"/>
  <c r="D511"/>
  <c r="E511"/>
  <c r="F511"/>
  <c r="C512"/>
  <c r="D512"/>
  <c r="E512"/>
  <c r="F512"/>
  <c r="C513"/>
  <c r="D513"/>
  <c r="E513"/>
  <c r="F513"/>
  <c r="C514"/>
  <c r="D514"/>
  <c r="E514"/>
  <c r="F514"/>
  <c r="C515"/>
  <c r="D515"/>
  <c r="E515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4"/>
  <c r="D524"/>
  <c r="E524"/>
  <c r="F524"/>
  <c r="C525"/>
  <c r="D525"/>
  <c r="E525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C530"/>
  <c r="D530"/>
  <c r="E530"/>
  <c r="F530"/>
  <c r="C531"/>
  <c r="D531"/>
  <c r="E531"/>
  <c r="F531"/>
  <c r="C532"/>
  <c r="D532"/>
  <c r="E532"/>
  <c r="F532"/>
  <c r="C533"/>
  <c r="D533"/>
  <c r="E533"/>
  <c r="F533"/>
  <c r="C534"/>
  <c r="D534"/>
  <c r="E534"/>
  <c r="F534"/>
  <c r="C535"/>
  <c r="D535"/>
  <c r="E535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C547"/>
  <c r="D547"/>
  <c r="E547"/>
  <c r="F547"/>
  <c r="C553"/>
  <c r="D553"/>
  <c r="E553"/>
  <c r="F553"/>
  <c r="D554"/>
  <c r="E554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65"/>
  <c r="D565"/>
  <c r="E565"/>
  <c r="F565"/>
  <c r="C566"/>
  <c r="D566"/>
  <c r="E566"/>
  <c r="F566"/>
  <c r="C567"/>
  <c r="D567"/>
  <c r="E567"/>
  <c r="F567"/>
  <c r="C568"/>
  <c r="D568"/>
  <c r="E568"/>
  <c r="F568"/>
  <c r="C569"/>
  <c r="D569"/>
  <c r="E569"/>
  <c r="F569"/>
  <c r="C570"/>
  <c r="D570"/>
  <c r="E570"/>
  <c r="F570"/>
  <c r="C571"/>
  <c r="D571"/>
  <c r="E571"/>
  <c r="F571"/>
  <c r="C572"/>
  <c r="D572"/>
  <c r="E572"/>
  <c r="F572"/>
  <c r="C573"/>
  <c r="D573"/>
  <c r="E573"/>
  <c r="F573"/>
  <c r="C574"/>
  <c r="D574"/>
  <c r="E574"/>
  <c r="F574"/>
  <c r="C575"/>
  <c r="D575"/>
  <c r="E575"/>
  <c r="F575"/>
  <c r="C576"/>
  <c r="D576"/>
  <c r="E576"/>
  <c r="F576"/>
  <c r="C577"/>
  <c r="D577"/>
  <c r="E577"/>
  <c r="F577"/>
  <c r="C578"/>
  <c r="D578"/>
  <c r="E578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596"/>
  <c r="D596"/>
  <c r="E596"/>
  <c r="F596"/>
  <c r="C597"/>
  <c r="D597"/>
  <c r="E597"/>
  <c r="F597"/>
  <c r="C598"/>
  <c r="D598"/>
  <c r="E598"/>
  <c r="F598"/>
  <c r="C599"/>
  <c r="D599"/>
  <c r="E599"/>
  <c r="F599"/>
  <c r="C600"/>
  <c r="D600"/>
  <c r="E600"/>
  <c r="F600"/>
  <c r="C601"/>
  <c r="D601"/>
  <c r="E601"/>
  <c r="F601"/>
  <c r="C602"/>
  <c r="D602"/>
  <c r="E602"/>
  <c r="F602"/>
  <c r="C603"/>
  <c r="D603"/>
  <c r="E603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C614"/>
  <c r="D614"/>
  <c r="E614"/>
  <c r="F614"/>
  <c r="C615"/>
  <c r="D615"/>
  <c r="E615"/>
  <c r="F615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635"/>
  <c r="G635"/>
  <c r="C776"/>
  <c r="F776"/>
  <c r="G776"/>
  <c r="C777"/>
  <c r="F777"/>
  <c r="G777"/>
  <c r="C778"/>
  <c r="F778"/>
  <c r="G778"/>
  <c r="C779"/>
  <c r="F779"/>
  <c r="G779"/>
  <c r="C780"/>
  <c r="F780"/>
  <c r="G780"/>
  <c r="C781"/>
  <c r="F781"/>
  <c r="G781"/>
  <c r="C782"/>
  <c r="F782"/>
  <c r="G782"/>
  <c r="C783"/>
  <c r="F783"/>
  <c r="G783"/>
  <c r="C784"/>
  <c r="F784"/>
  <c r="G784"/>
  <c r="C785"/>
  <c r="F785"/>
  <c r="G785"/>
  <c r="C786"/>
  <c r="F786"/>
  <c r="G786"/>
  <c r="C787"/>
  <c r="F787"/>
  <c r="G787"/>
  <c r="C788"/>
  <c r="F788"/>
  <c r="G788"/>
  <c r="C789"/>
  <c r="F789"/>
  <c r="G789"/>
  <c r="C790"/>
  <c r="F790"/>
  <c r="G790"/>
  <c r="C791"/>
  <c r="F791"/>
  <c r="G791"/>
  <c r="C792"/>
  <c r="F792"/>
  <c r="G792"/>
  <c r="C793"/>
  <c r="F793"/>
  <c r="G793"/>
  <c r="C794"/>
  <c r="F794"/>
  <c r="G794"/>
  <c r="C795"/>
  <c r="F795"/>
  <c r="G795"/>
  <c r="C796"/>
  <c r="F796"/>
  <c r="G796"/>
  <c r="C797"/>
  <c r="F797"/>
  <c r="G797"/>
  <c r="C798"/>
  <c r="F798"/>
  <c r="G798"/>
  <c r="C799"/>
  <c r="F799"/>
  <c r="G799"/>
  <c r="C800"/>
  <c r="F800"/>
  <c r="G800"/>
  <c r="C801"/>
  <c r="F801"/>
  <c r="G801"/>
  <c r="C802"/>
  <c r="F802"/>
  <c r="G802"/>
  <c r="C803"/>
  <c r="F803"/>
  <c r="G803"/>
  <c r="C804"/>
  <c r="F804"/>
  <c r="G804"/>
  <c r="C805"/>
  <c r="F805"/>
  <c r="G805"/>
  <c r="C806"/>
  <c r="F806"/>
  <c r="G806"/>
  <c r="C807"/>
  <c r="F807"/>
  <c r="G807"/>
  <c r="C808"/>
  <c r="F808"/>
  <c r="G808"/>
  <c r="C809"/>
  <c r="F809"/>
  <c r="G809"/>
  <c r="C810"/>
  <c r="F810"/>
  <c r="G810"/>
  <c r="C811"/>
  <c r="F811"/>
  <c r="G811"/>
  <c r="C812"/>
  <c r="F812"/>
  <c r="G812"/>
  <c r="C813"/>
  <c r="F813"/>
  <c r="G813"/>
  <c r="C814"/>
  <c r="F814"/>
  <c r="G814"/>
  <c r="C815"/>
  <c r="F815"/>
  <c r="G815"/>
  <c r="C816"/>
  <c r="F816"/>
  <c r="G816"/>
  <c r="C817"/>
  <c r="F817"/>
  <c r="G817"/>
  <c r="C818"/>
  <c r="F818"/>
  <c r="G818"/>
  <c r="C819"/>
  <c r="F819"/>
  <c r="G819"/>
  <c r="C820"/>
  <c r="F820"/>
  <c r="G820"/>
  <c r="C821"/>
  <c r="F821"/>
  <c r="G821"/>
  <c r="C822"/>
  <c r="F822"/>
  <c r="G822"/>
  <c r="C823"/>
  <c r="F823"/>
  <c r="G823"/>
  <c r="C824"/>
  <c r="F824"/>
  <c r="G824"/>
  <c r="C825"/>
  <c r="F825"/>
  <c r="G825"/>
  <c r="C826"/>
  <c r="F826"/>
  <c r="G826"/>
  <c r="C827"/>
  <c r="F827"/>
  <c r="G827"/>
  <c r="C828"/>
  <c r="F828"/>
  <c r="G828"/>
  <c r="C829"/>
  <c r="F829"/>
  <c r="G829"/>
  <c r="C830"/>
  <c r="F830"/>
  <c r="G830"/>
  <c r="C831"/>
  <c r="F831"/>
  <c r="G831"/>
  <c r="C832"/>
  <c r="F832"/>
  <c r="G832"/>
  <c r="C833"/>
  <c r="F833"/>
  <c r="G833"/>
  <c r="C834"/>
  <c r="F834"/>
  <c r="G834"/>
  <c r="C835"/>
  <c r="F835"/>
  <c r="G835"/>
  <c r="C836"/>
  <c r="F836"/>
  <c r="G836"/>
  <c r="C837"/>
  <c r="F837"/>
  <c r="G837"/>
  <c r="C838"/>
  <c r="F838"/>
  <c r="G838"/>
  <c r="C839"/>
  <c r="F839"/>
  <c r="G839"/>
  <c r="C840"/>
  <c r="F840"/>
  <c r="G840"/>
  <c r="C841"/>
  <c r="F841"/>
  <c r="G841"/>
  <c r="C842"/>
  <c r="F842"/>
  <c r="G842"/>
  <c r="C843"/>
  <c r="F843"/>
  <c r="G843"/>
  <c r="C844"/>
  <c r="F844"/>
  <c r="G844"/>
  <c r="C845"/>
  <c r="F845"/>
  <c r="G845"/>
  <c r="C846"/>
  <c r="F846"/>
  <c r="G846"/>
  <c r="C847"/>
  <c r="F847"/>
  <c r="G847"/>
  <c r="C848"/>
  <c r="F848"/>
  <c r="G848"/>
  <c r="C849"/>
  <c r="F849"/>
  <c r="G849"/>
  <c r="C850"/>
  <c r="F850"/>
  <c r="G850"/>
  <c r="C851"/>
  <c r="F851"/>
  <c r="G851"/>
  <c r="C852"/>
  <c r="F852"/>
  <c r="G852"/>
  <c r="C853"/>
  <c r="F853"/>
  <c r="G853"/>
  <c r="C854"/>
  <c r="F854"/>
  <c r="G854"/>
  <c r="C855"/>
  <c r="F855"/>
  <c r="G855"/>
  <c r="C856"/>
  <c r="F856"/>
  <c r="G856"/>
  <c r="C857"/>
  <c r="F857"/>
  <c r="G857"/>
  <c r="C858"/>
  <c r="F858"/>
  <c r="G858"/>
  <c r="C859"/>
  <c r="F859"/>
  <c r="G859"/>
  <c r="C860"/>
  <c r="F860"/>
  <c r="G860"/>
  <c r="C861"/>
  <c r="F861"/>
  <c r="G861"/>
  <c r="C862"/>
  <c r="F862"/>
  <c r="G862"/>
  <c r="C863"/>
  <c r="F863"/>
  <c r="G863"/>
  <c r="C864"/>
  <c r="F864"/>
  <c r="G864"/>
  <c r="C865"/>
  <c r="F865"/>
  <c r="G865"/>
  <c r="C866"/>
  <c r="F866"/>
  <c r="G866"/>
  <c r="C867"/>
  <c r="F867"/>
  <c r="G867"/>
  <c r="C868"/>
  <c r="F868"/>
  <c r="G868"/>
  <c r="C869"/>
  <c r="F869"/>
  <c r="G869"/>
  <c r="C870"/>
  <c r="F870"/>
  <c r="G870"/>
  <c r="C871"/>
  <c r="F871"/>
  <c r="G871"/>
  <c r="C872"/>
  <c r="F872"/>
  <c r="G872"/>
  <c r="C873"/>
  <c r="F873"/>
  <c r="G873"/>
  <c r="C874"/>
  <c r="F874"/>
  <c r="G874"/>
  <c r="C875"/>
  <c r="F875"/>
  <c r="G875"/>
  <c r="C876"/>
  <c r="F876"/>
  <c r="G876"/>
  <c r="C877"/>
  <c r="F877"/>
  <c r="G877"/>
  <c r="C878"/>
  <c r="F878"/>
  <c r="G878"/>
  <c r="C879"/>
  <c r="F879"/>
  <c r="G879"/>
  <c r="C880"/>
  <c r="F880"/>
  <c r="G880"/>
  <c r="C881"/>
  <c r="F881"/>
  <c r="G881"/>
  <c r="C882"/>
  <c r="F882"/>
  <c r="G882"/>
  <c r="C883"/>
  <c r="F883"/>
  <c r="G883"/>
  <c r="C884"/>
  <c r="F884"/>
  <c r="G884"/>
  <c r="C885"/>
  <c r="F885"/>
  <c r="G885"/>
  <c r="C886"/>
  <c r="F886"/>
  <c r="G886"/>
  <c r="C887"/>
  <c r="F887"/>
  <c r="G887"/>
  <c r="C888"/>
  <c r="F888"/>
  <c r="G888"/>
  <c r="C889"/>
  <c r="F889"/>
  <c r="G889"/>
  <c r="C890"/>
  <c r="F890"/>
  <c r="G890"/>
  <c r="C891"/>
  <c r="F891"/>
  <c r="G891"/>
  <c r="C892"/>
  <c r="F892"/>
  <c r="G892"/>
  <c r="C893"/>
  <c r="F893"/>
  <c r="G893"/>
  <c r="C894"/>
  <c r="F894"/>
  <c r="G894"/>
  <c r="C895"/>
  <c r="F895"/>
  <c r="G895"/>
  <c r="C896"/>
  <c r="F896"/>
  <c r="G896"/>
  <c r="C897"/>
  <c r="F897"/>
  <c r="G897"/>
  <c r="C898"/>
  <c r="F898"/>
  <c r="G898"/>
  <c r="C899"/>
  <c r="F899"/>
  <c r="G899"/>
  <c r="C900"/>
  <c r="F900"/>
  <c r="G900"/>
  <c r="C901"/>
  <c r="F901"/>
  <c r="G901"/>
  <c r="C902"/>
  <c r="F902"/>
  <c r="G902"/>
  <c r="C903"/>
  <c r="F903"/>
  <c r="G903"/>
  <c r="C904"/>
  <c r="F904"/>
  <c r="G904"/>
  <c r="C905"/>
  <c r="F905"/>
  <c r="G905"/>
  <c r="C906"/>
  <c r="F906"/>
  <c r="G906"/>
  <c r="C907"/>
  <c r="F907"/>
  <c r="G907"/>
  <c r="C908"/>
  <c r="F908"/>
  <c r="G908"/>
  <c r="C909"/>
  <c r="F909"/>
  <c r="G909"/>
  <c r="C910"/>
  <c r="F910"/>
  <c r="G910"/>
  <c r="C911"/>
  <c r="F911"/>
  <c r="G911"/>
  <c r="C912"/>
  <c r="F912"/>
  <c r="G912"/>
  <c r="C913"/>
  <c r="F913"/>
  <c r="G913"/>
  <c r="C914"/>
  <c r="F914"/>
  <c r="G914"/>
  <c r="C915"/>
  <c r="F915"/>
  <c r="G915"/>
  <c r="C916"/>
  <c r="F916"/>
  <c r="G916"/>
  <c r="C917"/>
  <c r="F917"/>
  <c r="G917"/>
  <c r="C918"/>
  <c r="F918"/>
  <c r="G918"/>
  <c r="C919"/>
  <c r="F919"/>
  <c r="G919"/>
  <c r="C920"/>
  <c r="F920"/>
  <c r="G920"/>
  <c r="C921"/>
  <c r="F921"/>
  <c r="G921"/>
  <c r="C922"/>
  <c r="F922"/>
  <c r="G922"/>
  <c r="C923"/>
  <c r="F923"/>
  <c r="G923"/>
  <c r="C924"/>
  <c r="F924"/>
  <c r="G924"/>
  <c r="C925"/>
  <c r="F925"/>
  <c r="G925"/>
  <c r="C926"/>
  <c r="F926"/>
  <c r="G926"/>
  <c r="C927"/>
  <c r="F927"/>
  <c r="G927"/>
  <c r="C928"/>
  <c r="F928"/>
  <c r="G928"/>
  <c r="C929"/>
  <c r="F929"/>
  <c r="G929"/>
  <c r="C930"/>
  <c r="F930"/>
  <c r="G930"/>
  <c r="C931"/>
  <c r="F931"/>
  <c r="G931"/>
  <c r="C932"/>
  <c r="F932"/>
  <c r="G932"/>
  <c r="C933"/>
  <c r="F933"/>
  <c r="G933"/>
  <c r="C934"/>
  <c r="F934"/>
  <c r="G934"/>
  <c r="C935"/>
  <c r="F935"/>
  <c r="G935"/>
  <c r="C936"/>
  <c r="F936"/>
  <c r="G936"/>
  <c r="C937"/>
  <c r="F937"/>
  <c r="G937"/>
  <c r="C938"/>
  <c r="F938"/>
  <c r="G938"/>
  <c r="C939"/>
  <c r="F939"/>
  <c r="G939"/>
  <c r="C940"/>
  <c r="F940"/>
  <c r="G940"/>
  <c r="C941"/>
  <c r="F941"/>
  <c r="G941"/>
  <c r="C942"/>
  <c r="F942"/>
  <c r="G942"/>
  <c r="C943"/>
  <c r="F943"/>
  <c r="G943"/>
  <c r="C944"/>
  <c r="F944"/>
  <c r="G944"/>
  <c r="C945"/>
  <c r="F945"/>
  <c r="G945"/>
  <c r="C946"/>
  <c r="F946"/>
  <c r="G946"/>
  <c r="C947"/>
  <c r="F947"/>
  <c r="G947"/>
  <c r="C948"/>
  <c r="F948"/>
  <c r="G948"/>
  <c r="C949"/>
  <c r="F949"/>
  <c r="G949"/>
  <c r="C950"/>
  <c r="F950"/>
  <c r="G950"/>
  <c r="C951"/>
  <c r="F951"/>
  <c r="G951"/>
  <c r="C952"/>
  <c r="F952"/>
  <c r="G952"/>
  <c r="C953"/>
  <c r="F953"/>
  <c r="G953"/>
  <c r="C954"/>
  <c r="F954"/>
  <c r="G954"/>
  <c r="G956"/>
  <c r="C958"/>
  <c r="D958"/>
  <c r="E958"/>
  <c r="F958"/>
  <c r="G958"/>
  <c r="C959"/>
  <c r="D959"/>
  <c r="E959"/>
  <c r="F959"/>
  <c r="G959"/>
  <c r="C960"/>
  <c r="D960"/>
  <c r="E960"/>
  <c r="F960"/>
  <c r="G960"/>
  <c r="C961"/>
  <c r="D961"/>
  <c r="E961"/>
  <c r="F961"/>
  <c r="G961"/>
  <c r="C962"/>
  <c r="D962"/>
  <c r="E962"/>
  <c r="F962"/>
  <c r="G962"/>
  <c r="C963"/>
  <c r="D963"/>
  <c r="E963"/>
  <c r="F963"/>
  <c r="G963"/>
  <c r="C964"/>
  <c r="D964"/>
  <c r="E964"/>
  <c r="F964"/>
  <c r="G964"/>
  <c r="C965"/>
  <c r="D965"/>
  <c r="E965"/>
  <c r="F965"/>
  <c r="G965"/>
  <c r="C966"/>
  <c r="D966"/>
  <c r="E966"/>
  <c r="F966"/>
  <c r="G966"/>
  <c r="C967"/>
  <c r="D967"/>
  <c r="E967"/>
  <c r="F967"/>
  <c r="G967"/>
  <c r="C968"/>
  <c r="D968"/>
  <c r="E968"/>
  <c r="F968"/>
  <c r="G968"/>
  <c r="C969"/>
  <c r="D969"/>
  <c r="E969"/>
  <c r="F969"/>
  <c r="G969"/>
  <c r="C970"/>
  <c r="D970"/>
  <c r="E970"/>
  <c r="F970"/>
  <c r="G970"/>
  <c r="C971"/>
  <c r="D971"/>
  <c r="E971"/>
  <c r="F971"/>
  <c r="G971"/>
  <c r="C972"/>
  <c r="D972"/>
  <c r="E972"/>
  <c r="F972"/>
  <c r="G972"/>
  <c r="C973"/>
  <c r="D973"/>
  <c r="E973"/>
  <c r="F973"/>
  <c r="G973"/>
  <c r="C974"/>
  <c r="D974"/>
  <c r="E974"/>
  <c r="F974"/>
  <c r="G974"/>
  <c r="C975"/>
  <c r="D975"/>
  <c r="E975"/>
  <c r="F975"/>
  <c r="G975"/>
  <c r="C976"/>
  <c r="D976"/>
  <c r="E976"/>
  <c r="F976"/>
  <c r="G976"/>
  <c r="C977"/>
  <c r="D977"/>
  <c r="E977"/>
  <c r="F977"/>
  <c r="G977"/>
  <c r="C978"/>
  <c r="D978"/>
  <c r="E978"/>
  <c r="F978"/>
  <c r="G978"/>
  <c r="C979"/>
  <c r="D979"/>
  <c r="E979"/>
  <c r="F979"/>
  <c r="G979"/>
  <c r="C980"/>
  <c r="D980"/>
  <c r="E980"/>
  <c r="F980"/>
  <c r="G980"/>
  <c r="C981"/>
  <c r="D981"/>
  <c r="E981"/>
  <c r="F981"/>
  <c r="G981"/>
  <c r="C982"/>
  <c r="D982"/>
  <c r="E982"/>
  <c r="F982"/>
  <c r="G982"/>
  <c r="C983"/>
  <c r="D983"/>
  <c r="E983"/>
  <c r="F983"/>
  <c r="G983"/>
  <c r="C984"/>
  <c r="D984"/>
  <c r="E984"/>
  <c r="F984"/>
  <c r="G984"/>
  <c r="C985"/>
  <c r="D985"/>
  <c r="E985"/>
  <c r="F985"/>
  <c r="G985"/>
  <c r="C986"/>
  <c r="D986"/>
  <c r="E986"/>
  <c r="F986"/>
  <c r="G986"/>
  <c r="C987"/>
  <c r="D987"/>
  <c r="E987"/>
  <c r="F987"/>
  <c r="G987"/>
  <c r="C988"/>
  <c r="D988"/>
  <c r="E988"/>
  <c r="F988"/>
  <c r="G988"/>
  <c r="C989"/>
  <c r="D989"/>
  <c r="E989"/>
  <c r="F989"/>
  <c r="G989"/>
  <c r="C990"/>
  <c r="D990"/>
  <c r="E990"/>
  <c r="F990"/>
  <c r="G990"/>
  <c r="C991"/>
  <c r="D991"/>
  <c r="E991"/>
  <c r="F991"/>
  <c r="G991"/>
  <c r="C992"/>
  <c r="D992"/>
  <c r="E992"/>
  <c r="F992"/>
  <c r="G992"/>
  <c r="C993"/>
  <c r="D993"/>
  <c r="E993"/>
  <c r="F993"/>
  <c r="G993"/>
  <c r="C994"/>
  <c r="D994"/>
  <c r="E994"/>
  <c r="F994"/>
  <c r="G994"/>
  <c r="C995"/>
  <c r="D995"/>
  <c r="E995"/>
  <c r="F995"/>
  <c r="G995"/>
  <c r="C996"/>
  <c r="D996"/>
  <c r="E996"/>
  <c r="F996"/>
  <c r="G996"/>
  <c r="C997"/>
  <c r="D997"/>
  <c r="E997"/>
  <c r="F997"/>
  <c r="G997"/>
  <c r="C998"/>
  <c r="D998"/>
  <c r="E998"/>
  <c r="F998"/>
  <c r="G998"/>
  <c r="C999"/>
  <c r="D999"/>
  <c r="E999"/>
  <c r="F999"/>
  <c r="G999"/>
  <c r="C1000"/>
  <c r="D1000"/>
  <c r="E1000"/>
  <c r="F1000"/>
  <c r="G1000"/>
  <c r="C1001"/>
  <c r="D1001"/>
  <c r="E1001"/>
  <c r="F1001"/>
  <c r="G1001"/>
  <c r="C1002"/>
  <c r="D1002"/>
  <c r="E1002"/>
  <c r="F1002"/>
  <c r="G1002"/>
  <c r="C1003"/>
  <c r="D1003"/>
  <c r="E1003"/>
  <c r="F1003"/>
  <c r="G1003"/>
  <c r="C1004"/>
  <c r="D1004"/>
  <c r="E1004"/>
  <c r="F1004"/>
  <c r="G1004"/>
  <c r="C1005"/>
  <c r="D1005"/>
  <c r="E1005"/>
  <c r="F1005"/>
  <c r="G1005"/>
  <c r="C1006"/>
  <c r="D1006"/>
  <c r="E1006"/>
  <c r="F1006"/>
  <c r="G1006"/>
  <c r="C1007"/>
  <c r="D1007"/>
  <c r="E1007"/>
  <c r="F1007"/>
  <c r="G1007"/>
  <c r="C1008"/>
  <c r="D1008"/>
  <c r="E1008"/>
  <c r="F1008"/>
  <c r="G1008"/>
  <c r="G1011"/>
  <c r="C1013"/>
  <c r="D1013"/>
  <c r="E1013"/>
  <c r="F1013"/>
  <c r="G1013"/>
  <c r="C1014"/>
  <c r="D1014"/>
  <c r="E1014"/>
  <c r="F1014"/>
  <c r="G1014"/>
  <c r="C1015"/>
  <c r="D1015"/>
  <c r="E1015"/>
  <c r="F1015"/>
  <c r="G1015"/>
  <c r="C1016"/>
  <c r="D1016"/>
  <c r="E1016"/>
  <c r="F1016"/>
  <c r="G1016"/>
  <c r="C1017"/>
  <c r="D1017"/>
  <c r="E1017"/>
  <c r="F1017"/>
  <c r="G1017"/>
  <c r="C1018"/>
  <c r="D1018"/>
  <c r="E1018"/>
  <c r="F1018"/>
  <c r="G1018"/>
  <c r="C1019"/>
  <c r="D1019"/>
  <c r="E1019"/>
  <c r="F1019"/>
  <c r="G1019"/>
  <c r="C1020"/>
  <c r="D1020"/>
  <c r="E1020"/>
  <c r="F1020"/>
  <c r="G1020"/>
  <c r="C1021"/>
  <c r="D1021"/>
  <c r="E1021"/>
  <c r="F1021"/>
  <c r="G1021"/>
  <c r="C1022"/>
  <c r="D1022"/>
  <c r="E1022"/>
  <c r="F1022"/>
  <c r="G1022"/>
  <c r="C1023"/>
  <c r="D1023"/>
  <c r="E1023"/>
  <c r="F1023"/>
  <c r="G1023"/>
  <c r="C1024"/>
  <c r="D1024"/>
  <c r="E1024"/>
  <c r="F1024"/>
  <c r="G1024"/>
  <c r="C1025"/>
  <c r="D1025"/>
  <c r="E1025"/>
  <c r="F1025"/>
  <c r="G1025"/>
  <c r="C1026"/>
  <c r="D1026"/>
  <c r="E1026"/>
  <c r="F1026"/>
  <c r="G1026"/>
  <c r="C1027"/>
  <c r="D1027"/>
  <c r="E1027"/>
  <c r="F1027"/>
  <c r="G1027"/>
  <c r="C1028"/>
  <c r="D1028"/>
  <c r="E1028"/>
  <c r="F1028"/>
  <c r="G1028"/>
  <c r="C1029"/>
  <c r="D1029"/>
  <c r="E1029"/>
  <c r="F1029"/>
  <c r="G1029"/>
  <c r="C1030"/>
  <c r="D1030"/>
  <c r="E1030"/>
  <c r="F1030"/>
  <c r="G1030"/>
  <c r="C1031"/>
  <c r="D1031"/>
  <c r="E1031"/>
  <c r="F1031"/>
  <c r="G1031"/>
  <c r="C1032"/>
  <c r="D1032"/>
  <c r="E1032"/>
  <c r="F1032"/>
  <c r="G1032"/>
  <c r="C1033"/>
  <c r="D1033"/>
  <c r="E1033"/>
  <c r="F1033"/>
  <c r="G1033"/>
  <c r="C1034"/>
  <c r="D1034"/>
  <c r="E1034"/>
  <c r="F1034"/>
  <c r="G1034"/>
  <c r="C1035"/>
  <c r="D1035"/>
  <c r="E1035"/>
  <c r="F1035"/>
  <c r="G1035"/>
  <c r="C1036"/>
  <c r="D1036"/>
  <c r="E1036"/>
  <c r="F1036"/>
  <c r="G1036"/>
  <c r="C1037"/>
  <c r="D1037"/>
  <c r="E1037"/>
  <c r="F1037"/>
  <c r="G1037"/>
  <c r="C1038"/>
  <c r="D1038"/>
  <c r="E1038"/>
  <c r="F1038"/>
  <c r="G1038"/>
  <c r="C1039"/>
  <c r="D1039"/>
  <c r="E1039"/>
  <c r="F1039"/>
  <c r="G1039"/>
  <c r="C1040"/>
  <c r="D1040"/>
  <c r="E1040"/>
  <c r="F1040"/>
  <c r="G1040"/>
  <c r="C1041"/>
  <c r="D1041"/>
  <c r="E1041"/>
  <c r="F1041"/>
  <c r="G1041"/>
  <c r="C1042"/>
  <c r="D1042"/>
  <c r="E1042"/>
  <c r="F1042"/>
  <c r="G1042"/>
  <c r="C1043"/>
  <c r="D1043"/>
  <c r="E1043"/>
  <c r="F1043"/>
  <c r="G1043"/>
  <c r="C1044"/>
  <c r="D1044"/>
  <c r="E1044"/>
  <c r="F1044"/>
  <c r="G1044"/>
  <c r="C1045"/>
  <c r="D1045"/>
  <c r="E1045"/>
  <c r="F1045"/>
  <c r="G1045"/>
  <c r="C1046"/>
  <c r="D1046"/>
  <c r="E1046"/>
  <c r="F1046"/>
  <c r="G1046"/>
  <c r="C1047"/>
  <c r="D1047"/>
  <c r="E1047"/>
  <c r="F1047"/>
  <c r="G1047"/>
  <c r="C1048"/>
  <c r="D1048"/>
  <c r="E1048"/>
  <c r="F1048"/>
  <c r="G1048"/>
  <c r="C1049"/>
  <c r="D1049"/>
  <c r="E1049"/>
  <c r="F1049"/>
  <c r="G1049"/>
  <c r="C1050"/>
  <c r="D1050"/>
  <c r="E1050"/>
  <c r="F1050"/>
  <c r="G1050"/>
  <c r="C1051"/>
  <c r="D1051"/>
  <c r="E1051"/>
  <c r="F1051"/>
  <c r="G1051"/>
  <c r="C1052"/>
  <c r="D1052"/>
  <c r="E1052"/>
  <c r="F1052"/>
  <c r="G1052"/>
  <c r="C1053"/>
  <c r="D1053"/>
  <c r="E1053"/>
  <c r="F1053"/>
  <c r="G1053"/>
  <c r="C1054"/>
  <c r="D1054"/>
  <c r="E1054"/>
  <c r="F1054"/>
  <c r="G1054"/>
  <c r="C1055"/>
  <c r="D1055"/>
  <c r="E1055"/>
  <c r="F1055"/>
  <c r="G1055"/>
  <c r="C1056"/>
  <c r="D1056"/>
  <c r="E1056"/>
  <c r="F1056"/>
  <c r="G1056"/>
  <c r="C1057"/>
  <c r="D1057"/>
  <c r="E1057"/>
  <c r="F1057"/>
  <c r="G1057"/>
  <c r="C1058"/>
  <c r="D1058"/>
  <c r="E1058"/>
  <c r="F1058"/>
  <c r="G1058"/>
  <c r="C1059"/>
  <c r="D1059"/>
  <c r="E1059"/>
  <c r="F1059"/>
  <c r="G1059"/>
  <c r="C1060"/>
  <c r="D1060"/>
  <c r="E1060"/>
  <c r="F1060"/>
  <c r="G1060"/>
  <c r="C1061"/>
  <c r="D1061"/>
  <c r="E1061"/>
  <c r="F1061"/>
  <c r="G1061"/>
  <c r="C1062"/>
  <c r="D1062"/>
  <c r="E1062"/>
  <c r="F1062"/>
  <c r="G1062"/>
  <c r="C1063"/>
  <c r="D1063"/>
  <c r="E1063"/>
  <c r="F1063"/>
  <c r="G1063"/>
  <c r="C1064"/>
  <c r="D1064"/>
  <c r="E1064"/>
  <c r="F1064"/>
  <c r="G1064"/>
  <c r="C1065"/>
  <c r="D1065"/>
  <c r="E1065"/>
  <c r="F1065"/>
  <c r="G1065"/>
  <c r="C1066"/>
  <c r="D1066"/>
  <c r="E1066"/>
  <c r="F1066"/>
  <c r="G1066"/>
  <c r="C1067"/>
  <c r="D1067"/>
  <c r="E1067"/>
  <c r="F1067"/>
  <c r="G1067"/>
  <c r="C1068"/>
  <c r="D1068"/>
  <c r="E1068"/>
  <c r="F1068"/>
  <c r="G1068"/>
  <c r="C1069"/>
  <c r="D1069"/>
  <c r="E1069"/>
  <c r="F1069"/>
  <c r="G1069"/>
  <c r="C1070"/>
  <c r="D1070"/>
  <c r="E1070"/>
  <c r="F1070"/>
  <c r="G1070"/>
  <c r="C1071"/>
  <c r="D1071"/>
  <c r="E1071"/>
  <c r="F1071"/>
  <c r="G1071"/>
  <c r="C1072"/>
  <c r="D1072"/>
  <c r="E1072"/>
  <c r="F1072"/>
  <c r="G1072"/>
  <c r="C1073"/>
  <c r="D1073"/>
  <c r="E1073"/>
  <c r="F1073"/>
  <c r="G1073"/>
  <c r="C1074"/>
  <c r="D1074"/>
  <c r="E1074"/>
  <c r="F1074"/>
  <c r="G1074"/>
  <c r="C1075"/>
  <c r="D1075"/>
  <c r="E1075"/>
  <c r="F1075"/>
  <c r="G1075"/>
  <c r="C1076"/>
  <c r="D1076"/>
  <c r="E1076"/>
  <c r="F1076"/>
  <c r="G1076"/>
  <c r="C1077"/>
  <c r="D1077"/>
  <c r="E1077"/>
  <c r="F1077"/>
  <c r="G1077"/>
  <c r="C1078"/>
  <c r="D1078"/>
  <c r="E1078"/>
  <c r="F1078"/>
  <c r="G1078"/>
  <c r="C1079"/>
  <c r="D1079"/>
  <c r="E1079"/>
  <c r="F1079"/>
  <c r="G1079"/>
  <c r="C1080"/>
  <c r="D1080"/>
  <c r="E1080"/>
  <c r="F1080"/>
  <c r="G1080"/>
  <c r="C1081"/>
  <c r="D1081"/>
  <c r="E1081"/>
  <c r="F1081"/>
  <c r="G1081"/>
  <c r="C1082"/>
  <c r="D1082"/>
  <c r="E1082"/>
  <c r="F1082"/>
  <c r="G1082"/>
  <c r="C1083"/>
  <c r="D1083"/>
  <c r="E1083"/>
  <c r="F1083"/>
  <c r="G1083"/>
  <c r="C1084"/>
  <c r="D1084"/>
  <c r="E1084"/>
  <c r="F1084"/>
  <c r="G1084"/>
  <c r="C1085"/>
  <c r="D1085"/>
  <c r="E1085"/>
  <c r="F1085"/>
  <c r="G1085"/>
  <c r="C1086"/>
  <c r="D1086"/>
  <c r="E1086"/>
  <c r="F1086"/>
  <c r="G1086"/>
  <c r="C1087"/>
  <c r="D1087"/>
  <c r="E1087"/>
  <c r="F1087"/>
  <c r="G1087"/>
  <c r="C1088"/>
  <c r="D1088"/>
  <c r="E1088"/>
  <c r="F1088"/>
  <c r="G1088"/>
  <c r="C1089"/>
  <c r="D1089"/>
  <c r="E1089"/>
  <c r="F1089"/>
  <c r="G1089"/>
  <c r="C1090"/>
  <c r="D1090"/>
  <c r="E1090"/>
  <c r="F1090"/>
  <c r="G1090"/>
  <c r="C1091"/>
  <c r="D1091"/>
  <c r="E1091"/>
  <c r="F1091"/>
  <c r="G1091"/>
  <c r="C1092"/>
  <c r="D1092"/>
  <c r="E1092"/>
  <c r="F1092"/>
  <c r="G1092"/>
  <c r="C1093"/>
  <c r="D1093"/>
  <c r="E1093"/>
  <c r="F1093"/>
  <c r="G1093"/>
  <c r="C1094"/>
  <c r="D1094"/>
  <c r="E1094"/>
  <c r="F1094"/>
  <c r="G1094"/>
  <c r="C1095"/>
  <c r="D1095"/>
  <c r="E1095"/>
  <c r="F1095"/>
  <c r="G1095"/>
  <c r="C1096"/>
  <c r="D1096"/>
  <c r="E1096"/>
  <c r="F1096"/>
  <c r="G1096"/>
  <c r="C1097"/>
  <c r="D1097"/>
  <c r="E1097"/>
  <c r="F1097"/>
  <c r="G1097"/>
  <c r="C1098"/>
  <c r="D1098"/>
  <c r="E1098"/>
  <c r="F1098"/>
  <c r="G1098"/>
  <c r="C1099"/>
  <c r="D1099"/>
  <c r="E1099"/>
  <c r="F1099"/>
  <c r="G1099"/>
  <c r="C1100"/>
  <c r="D1100"/>
  <c r="E1100"/>
  <c r="F1100"/>
  <c r="G1100"/>
  <c r="C1101"/>
  <c r="D1101"/>
  <c r="E1101"/>
  <c r="F1101"/>
  <c r="G1101"/>
  <c r="C1102"/>
  <c r="D1102"/>
  <c r="E1102"/>
  <c r="F1102"/>
  <c r="G1102"/>
  <c r="C1103"/>
  <c r="D1103"/>
  <c r="E1103"/>
  <c r="F1103"/>
  <c r="G1103"/>
  <c r="C1104"/>
  <c r="D1104"/>
  <c r="E1104"/>
  <c r="F1104"/>
  <c r="G1104"/>
  <c r="C1105"/>
  <c r="D1105"/>
  <c r="E1105"/>
  <c r="F1105"/>
  <c r="G1105"/>
  <c r="C1106"/>
  <c r="D1106"/>
  <c r="E1106"/>
  <c r="F1106"/>
  <c r="G1106"/>
  <c r="C1107"/>
  <c r="D1107"/>
  <c r="E1107"/>
  <c r="F1107"/>
  <c r="G1107"/>
  <c r="C1108"/>
  <c r="D1108"/>
  <c r="E1108"/>
  <c r="F1108"/>
  <c r="G1108"/>
  <c r="C1109"/>
  <c r="D1109"/>
  <c r="E1109"/>
  <c r="F1109"/>
  <c r="G1109"/>
  <c r="C1110"/>
  <c r="D1110"/>
  <c r="E1110"/>
  <c r="F1110"/>
  <c r="G1110"/>
  <c r="C1111"/>
  <c r="D1111"/>
  <c r="E1111"/>
  <c r="F1111"/>
  <c r="G1111"/>
  <c r="C1112"/>
  <c r="D1112"/>
  <c r="E1112"/>
  <c r="F1112"/>
  <c r="G1112"/>
  <c r="C1113"/>
  <c r="D1113"/>
  <c r="E1113"/>
  <c r="F1113"/>
  <c r="G1113"/>
  <c r="C1114"/>
  <c r="D1114"/>
  <c r="E1114"/>
  <c r="F1114"/>
  <c r="G1114"/>
  <c r="C1115"/>
  <c r="D1115"/>
  <c r="E1115"/>
  <c r="F1115"/>
  <c r="G1115"/>
  <c r="C1116"/>
  <c r="D1116"/>
  <c r="E1116"/>
  <c r="F1116"/>
  <c r="G1116"/>
  <c r="C1117"/>
  <c r="D1117"/>
  <c r="E1117"/>
  <c r="F1117"/>
  <c r="G1117"/>
  <c r="C1118"/>
  <c r="D1118"/>
  <c r="E1118"/>
  <c r="F1118"/>
  <c r="G1118"/>
  <c r="C1119"/>
  <c r="D1119"/>
  <c r="E1119"/>
  <c r="F1119"/>
  <c r="G1119"/>
  <c r="C1120"/>
  <c r="D1120"/>
  <c r="E1120"/>
  <c r="F1120"/>
  <c r="G1120"/>
  <c r="C1121"/>
  <c r="D1121"/>
  <c r="E1121"/>
  <c r="F1121"/>
  <c r="G1121"/>
  <c r="C1122"/>
  <c r="D1122"/>
  <c r="E1122"/>
  <c r="F1122"/>
  <c r="G1122"/>
  <c r="C1123"/>
  <c r="D1123"/>
  <c r="E1123"/>
  <c r="F1123"/>
  <c r="G1123"/>
  <c r="C1124"/>
  <c r="D1124"/>
  <c r="E1124"/>
  <c r="F1124"/>
  <c r="G1124"/>
  <c r="C1125"/>
  <c r="D1125"/>
  <c r="E1125"/>
  <c r="F1125"/>
  <c r="G1125"/>
  <c r="C1126"/>
  <c r="D1126"/>
  <c r="E1126"/>
  <c r="F1126"/>
  <c r="G1126"/>
  <c r="C1127"/>
  <c r="D1127"/>
  <c r="E1127"/>
  <c r="F1127"/>
  <c r="G1127"/>
  <c r="C1128"/>
  <c r="D1128"/>
  <c r="E1128"/>
  <c r="F1128"/>
  <c r="G1128"/>
  <c r="C1129"/>
  <c r="D1129"/>
  <c r="E1129"/>
  <c r="F1129"/>
  <c r="G1129"/>
  <c r="C1130"/>
  <c r="D1130"/>
  <c r="E1130"/>
  <c r="F1130"/>
  <c r="G1130"/>
  <c r="C1131"/>
  <c r="D1131"/>
  <c r="E1131"/>
  <c r="F1131"/>
  <c r="G1131"/>
  <c r="C1132"/>
  <c r="D1132"/>
  <c r="E1132"/>
  <c r="F1132"/>
  <c r="G1132"/>
  <c r="C1133"/>
  <c r="D1133"/>
  <c r="E1133"/>
  <c r="F1133"/>
  <c r="G1133"/>
  <c r="C1134"/>
  <c r="D1134"/>
  <c r="E1134"/>
  <c r="F1134"/>
  <c r="G1134"/>
  <c r="C1135"/>
  <c r="D1135"/>
  <c r="E1135"/>
  <c r="F1135"/>
  <c r="G1135"/>
  <c r="C1136"/>
  <c r="D1136"/>
  <c r="E1136"/>
  <c r="F1136"/>
  <c r="G1136"/>
  <c r="C1137"/>
  <c r="D1137"/>
  <c r="E1137"/>
  <c r="F1137"/>
  <c r="G1137"/>
  <c r="C1138"/>
  <c r="D1138"/>
  <c r="E1138"/>
  <c r="F1138"/>
  <c r="G1138"/>
  <c r="C1139"/>
  <c r="D1139"/>
  <c r="E1139"/>
  <c r="F1139"/>
  <c r="G1139"/>
  <c r="C1140"/>
  <c r="D1140"/>
  <c r="E1140"/>
  <c r="F1140"/>
  <c r="G1140"/>
  <c r="C1141"/>
  <c r="D1141"/>
  <c r="E1141"/>
  <c r="F1141"/>
  <c r="G1141"/>
  <c r="C1142"/>
  <c r="D1142"/>
  <c r="E1142"/>
  <c r="F1142"/>
  <c r="G1142"/>
  <c r="C1143"/>
  <c r="D1143"/>
  <c r="E1143"/>
  <c r="F1143"/>
  <c r="G1143"/>
  <c r="C1144"/>
  <c r="D1144"/>
  <c r="E1144"/>
  <c r="F1144"/>
  <c r="G1144"/>
  <c r="C1145"/>
  <c r="D1145"/>
  <c r="E1145"/>
  <c r="F1145"/>
  <c r="G1145"/>
  <c r="C1146"/>
  <c r="D1146"/>
  <c r="E1146"/>
  <c r="F1146"/>
  <c r="G1146"/>
  <c r="C1147"/>
  <c r="D1147"/>
  <c r="E1147"/>
  <c r="F1147"/>
  <c r="G1147"/>
  <c r="C1148"/>
  <c r="D1148"/>
  <c r="E1148"/>
  <c r="F1148"/>
  <c r="G1148"/>
  <c r="C1149"/>
  <c r="D1149"/>
  <c r="E1149"/>
  <c r="F1149"/>
  <c r="G1149"/>
  <c r="C1150"/>
  <c r="D1150"/>
  <c r="E1150"/>
  <c r="F1150"/>
  <c r="G1150"/>
  <c r="C1151"/>
  <c r="D1151"/>
  <c r="E1151"/>
  <c r="F1151"/>
  <c r="G1151"/>
  <c r="C1152"/>
  <c r="D1152"/>
  <c r="E1152"/>
  <c r="F1152"/>
  <c r="G1152"/>
  <c r="C1153"/>
  <c r="D1153"/>
  <c r="E1153"/>
  <c r="F1153"/>
  <c r="G1153"/>
  <c r="C1154"/>
  <c r="D1154"/>
  <c r="E1154"/>
  <c r="F1154"/>
  <c r="G1154"/>
  <c r="C1155"/>
  <c r="D1155"/>
  <c r="E1155"/>
  <c r="F1155"/>
  <c r="G1155"/>
  <c r="C1156"/>
  <c r="D1156"/>
  <c r="E1156"/>
  <c r="F1156"/>
  <c r="G1156"/>
  <c r="C1157"/>
  <c r="D1157"/>
  <c r="E1157"/>
  <c r="F1157"/>
  <c r="G1157"/>
  <c r="C1158"/>
  <c r="D1158"/>
  <c r="E1158"/>
  <c r="F1158"/>
  <c r="G1158"/>
  <c r="C1159"/>
  <c r="D1159"/>
  <c r="E1159"/>
  <c r="F1159"/>
  <c r="G1159"/>
  <c r="C1160"/>
  <c r="D1160"/>
  <c r="E1160"/>
  <c r="F1160"/>
  <c r="G1160"/>
  <c r="C1161"/>
  <c r="D1161"/>
  <c r="E1161"/>
  <c r="F1161"/>
  <c r="G1161"/>
  <c r="C1162"/>
  <c r="D1162"/>
  <c r="E1162"/>
  <c r="F1162"/>
  <c r="G1162"/>
  <c r="C1163"/>
  <c r="D1163"/>
  <c r="E1163"/>
  <c r="F1163"/>
  <c r="G1163"/>
  <c r="C1164"/>
  <c r="D1164"/>
  <c r="E1164"/>
  <c r="F1164"/>
  <c r="G1164"/>
  <c r="C1165"/>
  <c r="D1165"/>
  <c r="E1165"/>
  <c r="F1165"/>
  <c r="G1165"/>
  <c r="C1166"/>
  <c r="D1166"/>
  <c r="E1166"/>
  <c r="F1166"/>
  <c r="G1166"/>
  <c r="C1167"/>
  <c r="D1167"/>
  <c r="E1167"/>
  <c r="F1167"/>
  <c r="G1167"/>
  <c r="C1168"/>
  <c r="D1168"/>
  <c r="E1168"/>
  <c r="F1168"/>
  <c r="G1168"/>
  <c r="C1169"/>
  <c r="D1169"/>
  <c r="E1169"/>
  <c r="F1169"/>
  <c r="G1169"/>
  <c r="C1170"/>
  <c r="D1170"/>
  <c r="E1170"/>
  <c r="F1170"/>
  <c r="G1170"/>
  <c r="C1171"/>
  <c r="D1171"/>
  <c r="E1171"/>
  <c r="F1171"/>
  <c r="G1171"/>
  <c r="C1172"/>
  <c r="D1172"/>
  <c r="E1172"/>
  <c r="F1172"/>
  <c r="G1172"/>
  <c r="C1173"/>
  <c r="D1173"/>
  <c r="E1173"/>
  <c r="F1173"/>
  <c r="G1173"/>
  <c r="C1174"/>
  <c r="D1174"/>
  <c r="E1174"/>
  <c r="F1174"/>
  <c r="G1174"/>
  <c r="C1175"/>
  <c r="D1175"/>
  <c r="E1175"/>
  <c r="F1175"/>
  <c r="G1175"/>
  <c r="C1176"/>
  <c r="D1176"/>
  <c r="E1176"/>
  <c r="F1176"/>
  <c r="G1176"/>
  <c r="C1177"/>
  <c r="D1177"/>
  <c r="E1177"/>
  <c r="F1177"/>
  <c r="G1177"/>
  <c r="C1178"/>
  <c r="D1178"/>
  <c r="E1178"/>
  <c r="F1178"/>
  <c r="G1178"/>
  <c r="C1179"/>
  <c r="D1179"/>
  <c r="E1179"/>
  <c r="F1179"/>
  <c r="G1179"/>
  <c r="C1180"/>
  <c r="D1180"/>
  <c r="E1180"/>
  <c r="F1180"/>
  <c r="G1180"/>
  <c r="C1181"/>
  <c r="D1181"/>
  <c r="E1181"/>
  <c r="F1181"/>
  <c r="G1181"/>
  <c r="C1182"/>
  <c r="D1182"/>
  <c r="E1182"/>
  <c r="F1182"/>
  <c r="G1182"/>
  <c r="C1183"/>
  <c r="D1183"/>
  <c r="E1183"/>
  <c r="F1183"/>
  <c r="G1183"/>
  <c r="C1184"/>
  <c r="D1184"/>
  <c r="E1184"/>
  <c r="F1184"/>
  <c r="G1184"/>
  <c r="C1185"/>
  <c r="D1185"/>
  <c r="E1185"/>
  <c r="F1185"/>
  <c r="G1185"/>
  <c r="C1186"/>
  <c r="D1186"/>
  <c r="E1186"/>
  <c r="F1186"/>
  <c r="G1186"/>
  <c r="C1187"/>
  <c r="D1187"/>
  <c r="E1187"/>
  <c r="F1187"/>
  <c r="G1187"/>
  <c r="C1188"/>
  <c r="D1188"/>
  <c r="E1188"/>
  <c r="F1188"/>
  <c r="G1188"/>
  <c r="C1189"/>
  <c r="D1189"/>
  <c r="E1189"/>
  <c r="F1189"/>
  <c r="G1189"/>
  <c r="C1190"/>
  <c r="D1190"/>
  <c r="E1190"/>
  <c r="F1190"/>
  <c r="G1190"/>
  <c r="C1191"/>
  <c r="D1191"/>
  <c r="E1191"/>
  <c r="F1191"/>
  <c r="G1191"/>
  <c r="C1192"/>
  <c r="D1192"/>
  <c r="E1192"/>
  <c r="F1192"/>
  <c r="G1192"/>
  <c r="C1193"/>
  <c r="D1193"/>
  <c r="E1193"/>
  <c r="F1193"/>
  <c r="G1193"/>
  <c r="C1194"/>
  <c r="D1194"/>
  <c r="E1194"/>
  <c r="F1194"/>
  <c r="G1194"/>
  <c r="C1195"/>
  <c r="D1195"/>
  <c r="E1195"/>
  <c r="F1195"/>
  <c r="G1195"/>
  <c r="C1196"/>
  <c r="D1196"/>
  <c r="E1196"/>
  <c r="F1196"/>
  <c r="G1196"/>
  <c r="C1197"/>
  <c r="D1197"/>
  <c r="E1197"/>
  <c r="F1197"/>
  <c r="G1197"/>
  <c r="C1198"/>
  <c r="D1198"/>
  <c r="E1198"/>
  <c r="F1198"/>
  <c r="G1198"/>
  <c r="C1199"/>
  <c r="D1199"/>
  <c r="E1199"/>
  <c r="F1199"/>
  <c r="G1199"/>
  <c r="C1200"/>
  <c r="D1200"/>
  <c r="E1200"/>
  <c r="F1200"/>
  <c r="G1200"/>
  <c r="C1201"/>
  <c r="D1201"/>
  <c r="E1201"/>
  <c r="F1201"/>
  <c r="G1201"/>
  <c r="C1202"/>
  <c r="D1202"/>
  <c r="E1202"/>
  <c r="F1202"/>
  <c r="G1202"/>
  <c r="C1203"/>
  <c r="D1203"/>
  <c r="E1203"/>
  <c r="F1203"/>
  <c r="G1203"/>
  <c r="C1204"/>
  <c r="D1204"/>
  <c r="E1204"/>
  <c r="F1204"/>
  <c r="G1204"/>
  <c r="C1205"/>
  <c r="D1205"/>
  <c r="E1205"/>
  <c r="F1205"/>
  <c r="G1205"/>
  <c r="C1206"/>
  <c r="D1206"/>
  <c r="E1206"/>
  <c r="F1206"/>
  <c r="G1206"/>
  <c r="C1207"/>
  <c r="D1207"/>
  <c r="E1207"/>
  <c r="F1207"/>
  <c r="G1207"/>
  <c r="C1208"/>
  <c r="D1208"/>
  <c r="E1208"/>
  <c r="F1208"/>
  <c r="G1208"/>
  <c r="C1209"/>
  <c r="D1209"/>
  <c r="E1209"/>
  <c r="F1209"/>
  <c r="G1209"/>
  <c r="C1210"/>
  <c r="D1210"/>
  <c r="E1210"/>
  <c r="F1210"/>
  <c r="G1210"/>
  <c r="C1211"/>
  <c r="D1211"/>
  <c r="E1211"/>
  <c r="F1211"/>
  <c r="G1211"/>
  <c r="C1212"/>
  <c r="D1212"/>
  <c r="E1212"/>
  <c r="F1212"/>
  <c r="G1212"/>
  <c r="C1213"/>
  <c r="D1213"/>
  <c r="E1213"/>
  <c r="F1213"/>
  <c r="G1213"/>
  <c r="C1214"/>
  <c r="D1214"/>
  <c r="E1214"/>
  <c r="F1214"/>
  <c r="G1214"/>
  <c r="C1215"/>
  <c r="D1215"/>
  <c r="E1215"/>
  <c r="F1215"/>
  <c r="G1215"/>
  <c r="C1216"/>
  <c r="D1216"/>
  <c r="E1216"/>
  <c r="F1216"/>
  <c r="G1216"/>
  <c r="C1217"/>
  <c r="D1217"/>
  <c r="E1217"/>
  <c r="F1217"/>
  <c r="G1217"/>
  <c r="C1218"/>
  <c r="D1218"/>
  <c r="E1218"/>
  <c r="F1218"/>
  <c r="G1218"/>
  <c r="C1219"/>
  <c r="D1219"/>
  <c r="E1219"/>
  <c r="F1219"/>
  <c r="G1219"/>
  <c r="C1220"/>
  <c r="D1220"/>
  <c r="E1220"/>
  <c r="F1220"/>
  <c r="G1220"/>
  <c r="C1221"/>
  <c r="D1221"/>
  <c r="E1221"/>
  <c r="F1221"/>
  <c r="G1221"/>
  <c r="C1222"/>
  <c r="D1222"/>
  <c r="E1222"/>
  <c r="F1222"/>
  <c r="G1222"/>
  <c r="C1223"/>
  <c r="D1223"/>
  <c r="E1223"/>
  <c r="F1223"/>
  <c r="G1223"/>
  <c r="C1224"/>
  <c r="D1224"/>
  <c r="E1224"/>
  <c r="F1224"/>
  <c r="G1224"/>
  <c r="C1225"/>
  <c r="D1225"/>
  <c r="E1225"/>
  <c r="F1225"/>
  <c r="G1225"/>
  <c r="C1226"/>
  <c r="D1226"/>
  <c r="E1226"/>
  <c r="F1226"/>
  <c r="G1226"/>
  <c r="C1227"/>
  <c r="D1227"/>
  <c r="E1227"/>
  <c r="F1227"/>
  <c r="G1227"/>
  <c r="C1228"/>
  <c r="D1228"/>
  <c r="E1228"/>
  <c r="F1228"/>
  <c r="G1228"/>
  <c r="C1229"/>
  <c r="D1229"/>
  <c r="E1229"/>
  <c r="F1229"/>
  <c r="G1229"/>
  <c r="C1230"/>
  <c r="D1230"/>
  <c r="E1230"/>
  <c r="F1230"/>
  <c r="G1230"/>
  <c r="C1231"/>
  <c r="D1231"/>
  <c r="E1231"/>
  <c r="F1231"/>
  <c r="G1231"/>
  <c r="C1232"/>
  <c r="D1232"/>
  <c r="E1232"/>
  <c r="F1232"/>
  <c r="G1232"/>
  <c r="C1233"/>
  <c r="D1233"/>
  <c r="E1233"/>
  <c r="F1233"/>
  <c r="G1233"/>
  <c r="C1234"/>
  <c r="D1234"/>
  <c r="E1234"/>
  <c r="F1234"/>
  <c r="G1234"/>
  <c r="C1235"/>
  <c r="D1235"/>
  <c r="E1235"/>
  <c r="F1235"/>
  <c r="G1235"/>
  <c r="C1236"/>
  <c r="D1236"/>
  <c r="E1236"/>
  <c r="F1236"/>
  <c r="G1236"/>
  <c r="C1237"/>
  <c r="D1237"/>
  <c r="E1237"/>
  <c r="F1237"/>
  <c r="G1237"/>
  <c r="C1238"/>
  <c r="D1238"/>
  <c r="E1238"/>
  <c r="F1238"/>
  <c r="G1238"/>
  <c r="C1239"/>
  <c r="D1239"/>
  <c r="E1239"/>
  <c r="F1239"/>
  <c r="G1239"/>
  <c r="C1240"/>
  <c r="D1240"/>
  <c r="E1240"/>
  <c r="F1240"/>
  <c r="G1240"/>
  <c r="G634"/>
  <c r="G633"/>
  <c r="G632"/>
  <c r="G631"/>
  <c r="G630"/>
  <c r="G629"/>
  <c r="G628"/>
  <c r="G627"/>
  <c r="G626"/>
  <c r="G625"/>
  <c r="G624"/>
  <c r="G623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6"/>
  <c r="H6"/>
  <c r="I6"/>
  <c r="C6" i="13"/>
  <c r="D6"/>
  <c r="E6"/>
  <c r="F6"/>
  <c r="K6"/>
  <c r="L6"/>
  <c r="O6"/>
  <c r="P6"/>
  <c r="Q6"/>
  <c r="C6" i="33"/>
  <c r="D6"/>
  <c r="E6"/>
  <c r="F6"/>
  <c r="K6"/>
  <c r="L6"/>
  <c r="O6"/>
  <c r="P6"/>
  <c r="Q6"/>
  <c r="C6" i="14"/>
  <c r="D6"/>
  <c r="E6"/>
  <c r="F6"/>
  <c r="L6"/>
  <c r="C6" i="25"/>
  <c r="J6"/>
  <c r="K6"/>
  <c r="N6"/>
  <c r="O6"/>
  <c r="P6"/>
  <c r="D6" i="18"/>
  <c r="C6" i="23"/>
  <c r="D6"/>
  <c r="E6"/>
  <c r="F6"/>
  <c r="J6"/>
  <c r="K6"/>
  <c r="N6"/>
  <c r="O6"/>
  <c r="P6"/>
  <c r="E6" i="18"/>
  <c r="C6" i="28"/>
  <c r="D6"/>
  <c r="E6"/>
  <c r="F6"/>
  <c r="I6" i="26"/>
  <c r="J6"/>
  <c r="M6"/>
  <c r="Q6"/>
  <c r="F6"/>
  <c r="R6"/>
  <c r="H6" i="18"/>
  <c r="C6" i="16"/>
  <c r="D6"/>
  <c r="E6"/>
  <c r="F6"/>
  <c r="M6"/>
  <c r="C6" i="11"/>
  <c r="H6"/>
  <c r="I6"/>
  <c r="L6"/>
  <c r="M6"/>
  <c r="N6"/>
  <c r="C6" i="12"/>
  <c r="D6"/>
  <c r="E6"/>
  <c r="F6"/>
  <c r="H6"/>
  <c r="I6"/>
  <c r="L6"/>
  <c r="M6"/>
  <c r="N6"/>
  <c r="C6" i="32"/>
  <c r="D6"/>
  <c r="E6"/>
  <c r="F6"/>
  <c r="H6"/>
  <c r="I6"/>
  <c r="L6"/>
  <c r="M6"/>
  <c r="F6" i="10"/>
  <c r="K6"/>
  <c r="L6"/>
  <c r="O6"/>
  <c r="P6"/>
  <c r="Q6"/>
  <c r="J6" i="18"/>
  <c r="H7" i="30"/>
  <c r="I7"/>
  <c r="C7" i="13"/>
  <c r="D7"/>
  <c r="E7"/>
  <c r="F7"/>
  <c r="K7"/>
  <c r="L7"/>
  <c r="O7"/>
  <c r="P7"/>
  <c r="Q7"/>
  <c r="C7" i="33"/>
  <c r="D7"/>
  <c r="E7"/>
  <c r="F7"/>
  <c r="K7"/>
  <c r="L7"/>
  <c r="O7"/>
  <c r="P7"/>
  <c r="Q7"/>
  <c r="C7" i="14"/>
  <c r="D7"/>
  <c r="E7"/>
  <c r="F7"/>
  <c r="L7"/>
  <c r="C7" i="25"/>
  <c r="J7"/>
  <c r="K7"/>
  <c r="N7"/>
  <c r="O7"/>
  <c r="P7"/>
  <c r="D7" i="18"/>
  <c r="C7" i="23"/>
  <c r="D7"/>
  <c r="E7"/>
  <c r="F7"/>
  <c r="J7"/>
  <c r="K7"/>
  <c r="N7"/>
  <c r="O7"/>
  <c r="P7"/>
  <c r="E7" i="18"/>
  <c r="C7" i="28"/>
  <c r="D7"/>
  <c r="E7"/>
  <c r="F7"/>
  <c r="I7" i="26"/>
  <c r="J7"/>
  <c r="M7"/>
  <c r="Q7"/>
  <c r="F7"/>
  <c r="R7"/>
  <c r="H7" i="18"/>
  <c r="C7" i="16"/>
  <c r="D7"/>
  <c r="E7"/>
  <c r="F7"/>
  <c r="M7"/>
  <c r="C7" i="11"/>
  <c r="H7"/>
  <c r="I7"/>
  <c r="L7"/>
  <c r="M7"/>
  <c r="N7"/>
  <c r="C7" i="12"/>
  <c r="D7"/>
  <c r="E7"/>
  <c r="F7"/>
  <c r="H7"/>
  <c r="I7"/>
  <c r="L7"/>
  <c r="M7"/>
  <c r="N7"/>
  <c r="C7" i="32"/>
  <c r="D7"/>
  <c r="E7"/>
  <c r="F7"/>
  <c r="H7"/>
  <c r="I7"/>
  <c r="L7"/>
  <c r="M7"/>
  <c r="F7" i="10"/>
  <c r="K7"/>
  <c r="L7"/>
  <c r="O7"/>
  <c r="P7"/>
  <c r="Q7"/>
  <c r="J7" i="18"/>
  <c r="H8" i="30"/>
  <c r="I8"/>
  <c r="C8" i="13"/>
  <c r="D8"/>
  <c r="E8"/>
  <c r="F8"/>
  <c r="K8"/>
  <c r="L8"/>
  <c r="O8"/>
  <c r="P8"/>
  <c r="Q8"/>
  <c r="C8" i="33"/>
  <c r="D8"/>
  <c r="E8"/>
  <c r="F8"/>
  <c r="K8"/>
  <c r="L8"/>
  <c r="O8"/>
  <c r="P8"/>
  <c r="Q8"/>
  <c r="C8" i="14"/>
  <c r="D8"/>
  <c r="E8"/>
  <c r="F8"/>
  <c r="L8"/>
  <c r="C8" i="15"/>
  <c r="D8"/>
  <c r="E8"/>
  <c r="F8"/>
  <c r="I8"/>
  <c r="J8"/>
  <c r="M8"/>
  <c r="N8"/>
  <c r="O8"/>
  <c r="C8" i="25"/>
  <c r="J8"/>
  <c r="K8"/>
  <c r="N8"/>
  <c r="O8"/>
  <c r="P8"/>
  <c r="D8" i="18"/>
  <c r="C8" i="23"/>
  <c r="D8"/>
  <c r="E8"/>
  <c r="F8"/>
  <c r="J8"/>
  <c r="K8"/>
  <c r="N8"/>
  <c r="O8"/>
  <c r="P8"/>
  <c r="E8" i="18"/>
  <c r="C8" i="28"/>
  <c r="D8"/>
  <c r="E8"/>
  <c r="F8"/>
  <c r="I8" i="26"/>
  <c r="J8"/>
  <c r="M8"/>
  <c r="Q8"/>
  <c r="F8"/>
  <c r="R8"/>
  <c r="H8" i="18"/>
  <c r="C8" i="16"/>
  <c r="D8"/>
  <c r="E8"/>
  <c r="F8"/>
  <c r="M8"/>
  <c r="C8" i="11"/>
  <c r="H8"/>
  <c r="I8"/>
  <c r="L8"/>
  <c r="M8"/>
  <c r="N8"/>
  <c r="C8" i="12"/>
  <c r="D8"/>
  <c r="E8"/>
  <c r="F8"/>
  <c r="H8"/>
  <c r="I8"/>
  <c r="L8"/>
  <c r="M8"/>
  <c r="N8"/>
  <c r="C8" i="32"/>
  <c r="D8"/>
  <c r="E8"/>
  <c r="F8"/>
  <c r="H8"/>
  <c r="I8"/>
  <c r="L8"/>
  <c r="M8"/>
  <c r="F8" i="10"/>
  <c r="K8"/>
  <c r="L8"/>
  <c r="O8"/>
  <c r="P8"/>
  <c r="Q8"/>
  <c r="J8" i="18"/>
  <c r="H9" i="30"/>
  <c r="I9"/>
  <c r="C9" i="13"/>
  <c r="D9"/>
  <c r="E9"/>
  <c r="F9"/>
  <c r="K9"/>
  <c r="L9"/>
  <c r="O9"/>
  <c r="P9"/>
  <c r="Q9"/>
  <c r="C9" i="33"/>
  <c r="D9"/>
  <c r="E9"/>
  <c r="F9"/>
  <c r="K9"/>
  <c r="L9"/>
  <c r="O9"/>
  <c r="P9"/>
  <c r="Q9"/>
  <c r="C9" i="14"/>
  <c r="D9"/>
  <c r="E9"/>
  <c r="F9"/>
  <c r="L9"/>
  <c r="C9" i="15"/>
  <c r="D9"/>
  <c r="E9"/>
  <c r="F9"/>
  <c r="I9"/>
  <c r="J9"/>
  <c r="M9"/>
  <c r="N9"/>
  <c r="O9"/>
  <c r="C9" i="25"/>
  <c r="J9"/>
  <c r="K9"/>
  <c r="N9"/>
  <c r="O9"/>
  <c r="P9"/>
  <c r="D9" i="18"/>
  <c r="C9" i="23"/>
  <c r="D9"/>
  <c r="E9"/>
  <c r="F9"/>
  <c r="J9"/>
  <c r="K9"/>
  <c r="N9"/>
  <c r="O9"/>
  <c r="P9"/>
  <c r="E9" i="18"/>
  <c r="C9" i="28"/>
  <c r="D9"/>
  <c r="E9"/>
  <c r="F9"/>
  <c r="I9" i="26"/>
  <c r="J9"/>
  <c r="M9"/>
  <c r="Q9"/>
  <c r="F9"/>
  <c r="R9"/>
  <c r="H9" i="18"/>
  <c r="C9" i="16"/>
  <c r="D9"/>
  <c r="E9"/>
  <c r="F9"/>
  <c r="M9"/>
  <c r="C9" i="11"/>
  <c r="H9"/>
  <c r="I9"/>
  <c r="L9"/>
  <c r="M9"/>
  <c r="N9"/>
  <c r="C9" i="12"/>
  <c r="D9"/>
  <c r="E9"/>
  <c r="F9"/>
  <c r="H9"/>
  <c r="I9"/>
  <c r="L9"/>
  <c r="M9"/>
  <c r="N9"/>
  <c r="C9" i="32"/>
  <c r="D9"/>
  <c r="E9"/>
  <c r="F9"/>
  <c r="H9"/>
  <c r="I9"/>
  <c r="L9"/>
  <c r="M9"/>
  <c r="F9" i="10"/>
  <c r="K9"/>
  <c r="L9"/>
  <c r="O9"/>
  <c r="P9"/>
  <c r="Q9"/>
  <c r="J9" i="18"/>
  <c r="H10" i="30"/>
  <c r="I10"/>
  <c r="C10" i="13"/>
  <c r="D10"/>
  <c r="E10"/>
  <c r="F10"/>
  <c r="K10"/>
  <c r="L10"/>
  <c r="O10"/>
  <c r="P10"/>
  <c r="Q10"/>
  <c r="C10" i="33"/>
  <c r="D10"/>
  <c r="E10"/>
  <c r="F10"/>
  <c r="K10"/>
  <c r="L10"/>
  <c r="O10"/>
  <c r="P10"/>
  <c r="Q10"/>
  <c r="C10" i="14"/>
  <c r="D10"/>
  <c r="E10"/>
  <c r="F10"/>
  <c r="L10"/>
  <c r="C10" i="25"/>
  <c r="J10"/>
  <c r="K10"/>
  <c r="N10"/>
  <c r="O10"/>
  <c r="P10"/>
  <c r="D10" i="18"/>
  <c r="C10" i="23"/>
  <c r="D10"/>
  <c r="E10"/>
  <c r="F10"/>
  <c r="J10"/>
  <c r="K10"/>
  <c r="N10"/>
  <c r="O10"/>
  <c r="P10"/>
  <c r="E10" i="18"/>
  <c r="C10" i="28"/>
  <c r="D10"/>
  <c r="E10"/>
  <c r="F10"/>
  <c r="I10" i="26"/>
  <c r="J10"/>
  <c r="M10"/>
  <c r="Q10"/>
  <c r="F10"/>
  <c r="R10"/>
  <c r="H10" i="18"/>
  <c r="C10" i="16"/>
  <c r="D10"/>
  <c r="E10"/>
  <c r="F10"/>
  <c r="M10"/>
  <c r="C10" i="11"/>
  <c r="H10"/>
  <c r="I10"/>
  <c r="L10"/>
  <c r="M10"/>
  <c r="N10"/>
  <c r="C10" i="12"/>
  <c r="D10"/>
  <c r="E10"/>
  <c r="F10"/>
  <c r="H10"/>
  <c r="I10"/>
  <c r="L10"/>
  <c r="M10"/>
  <c r="N10"/>
  <c r="C10" i="32"/>
  <c r="D10"/>
  <c r="E10"/>
  <c r="F10"/>
  <c r="H10"/>
  <c r="I10"/>
  <c r="L10"/>
  <c r="M10"/>
  <c r="F10" i="10"/>
  <c r="K10"/>
  <c r="L10"/>
  <c r="O10"/>
  <c r="P10"/>
  <c r="Q10"/>
  <c r="J10" i="18"/>
  <c r="H11" i="30"/>
  <c r="I11"/>
  <c r="C11" i="13"/>
  <c r="D11"/>
  <c r="E11"/>
  <c r="F11"/>
  <c r="K11"/>
  <c r="L11"/>
  <c r="O11"/>
  <c r="P11"/>
  <c r="Q11"/>
  <c r="C11" i="33"/>
  <c r="D11"/>
  <c r="E11"/>
  <c r="F11"/>
  <c r="K11"/>
  <c r="L11"/>
  <c r="O11"/>
  <c r="P11"/>
  <c r="Q11"/>
  <c r="C11" i="14"/>
  <c r="D11"/>
  <c r="E11"/>
  <c r="F11"/>
  <c r="L11"/>
  <c r="C11" i="15"/>
  <c r="D11"/>
  <c r="E11"/>
  <c r="F11"/>
  <c r="I11"/>
  <c r="J11"/>
  <c r="M11"/>
  <c r="N11"/>
  <c r="O11"/>
  <c r="C11" i="25"/>
  <c r="J11"/>
  <c r="K11"/>
  <c r="N11"/>
  <c r="O11"/>
  <c r="P11"/>
  <c r="D11" i="18"/>
  <c r="C11" i="23"/>
  <c r="D11"/>
  <c r="E11"/>
  <c r="F11"/>
  <c r="J11"/>
  <c r="K11"/>
  <c r="N11"/>
  <c r="O11"/>
  <c r="P11"/>
  <c r="E11" i="18"/>
  <c r="C11" i="28"/>
  <c r="D11"/>
  <c r="E11"/>
  <c r="F11"/>
  <c r="I11" i="26"/>
  <c r="J11"/>
  <c r="M11"/>
  <c r="Q11"/>
  <c r="F11"/>
  <c r="R11"/>
  <c r="H11" i="18"/>
  <c r="C11" i="16"/>
  <c r="D11"/>
  <c r="E11"/>
  <c r="F11"/>
  <c r="M11"/>
  <c r="C11" i="11"/>
  <c r="H11"/>
  <c r="I11"/>
  <c r="L11"/>
  <c r="M11"/>
  <c r="N11"/>
  <c r="C11" i="12"/>
  <c r="D11"/>
  <c r="E11"/>
  <c r="F11"/>
  <c r="H11"/>
  <c r="I11"/>
  <c r="L11"/>
  <c r="M11"/>
  <c r="N11"/>
  <c r="C11" i="32"/>
  <c r="D11"/>
  <c r="E11"/>
  <c r="F11"/>
  <c r="H11"/>
  <c r="I11"/>
  <c r="L11"/>
  <c r="M11"/>
  <c r="F11" i="10"/>
  <c r="K11"/>
  <c r="L11"/>
  <c r="O11"/>
  <c r="P11"/>
  <c r="Q11"/>
  <c r="J11" i="18"/>
  <c r="H12" i="30"/>
  <c r="I12"/>
  <c r="C12" i="13"/>
  <c r="D12"/>
  <c r="E12"/>
  <c r="F12"/>
  <c r="K12"/>
  <c r="L12"/>
  <c r="O12"/>
  <c r="P12"/>
  <c r="Q12"/>
  <c r="C12" i="33"/>
  <c r="D12"/>
  <c r="E12"/>
  <c r="F12"/>
  <c r="K12"/>
  <c r="L12"/>
  <c r="O12"/>
  <c r="P12"/>
  <c r="Q12"/>
  <c r="C12" i="14"/>
  <c r="D12"/>
  <c r="E12"/>
  <c r="F12"/>
  <c r="L12"/>
  <c r="C12" i="25"/>
  <c r="J12"/>
  <c r="K12"/>
  <c r="N12"/>
  <c r="O12"/>
  <c r="P12"/>
  <c r="D12" i="18"/>
  <c r="C12" i="23"/>
  <c r="D12"/>
  <c r="E12"/>
  <c r="F12"/>
  <c r="J12"/>
  <c r="K12"/>
  <c r="N12"/>
  <c r="O12"/>
  <c r="P12"/>
  <c r="E12" i="18"/>
  <c r="C12" i="28"/>
  <c r="D12"/>
  <c r="E12"/>
  <c r="F12"/>
  <c r="I12" i="26"/>
  <c r="J12"/>
  <c r="M12"/>
  <c r="Q12"/>
  <c r="F12"/>
  <c r="R12"/>
  <c r="H12" i="18"/>
  <c r="C12" i="16"/>
  <c r="D12"/>
  <c r="E12"/>
  <c r="F12"/>
  <c r="M12"/>
  <c r="C12" i="11"/>
  <c r="H12"/>
  <c r="I12"/>
  <c r="L12"/>
  <c r="M12"/>
  <c r="N12"/>
  <c r="C12" i="12"/>
  <c r="D12"/>
  <c r="E12"/>
  <c r="F12"/>
  <c r="H12"/>
  <c r="I12"/>
  <c r="L12"/>
  <c r="M12"/>
  <c r="N12"/>
  <c r="C12" i="32"/>
  <c r="D12"/>
  <c r="E12"/>
  <c r="F12"/>
  <c r="H12"/>
  <c r="I12"/>
  <c r="L12"/>
  <c r="M12"/>
  <c r="F12" i="10"/>
  <c r="K12"/>
  <c r="L12"/>
  <c r="O12"/>
  <c r="P12"/>
  <c r="Q12"/>
  <c r="J12" i="18"/>
  <c r="H13" i="30"/>
  <c r="I13"/>
  <c r="C13" i="13"/>
  <c r="D13"/>
  <c r="E13"/>
  <c r="F13"/>
  <c r="K13"/>
  <c r="L13"/>
  <c r="O13"/>
  <c r="P13"/>
  <c r="Q13"/>
  <c r="C13" i="33"/>
  <c r="D13"/>
  <c r="E13"/>
  <c r="F13"/>
  <c r="K13"/>
  <c r="L13"/>
  <c r="O13"/>
  <c r="P13"/>
  <c r="Q13"/>
  <c r="C13" i="14"/>
  <c r="D13"/>
  <c r="E13"/>
  <c r="F13"/>
  <c r="L13"/>
  <c r="C13" i="15"/>
  <c r="D13"/>
  <c r="E13"/>
  <c r="F13"/>
  <c r="I13"/>
  <c r="J13"/>
  <c r="M13"/>
  <c r="N13"/>
  <c r="O13"/>
  <c r="C13" i="25"/>
  <c r="J13"/>
  <c r="K13"/>
  <c r="N13"/>
  <c r="O13"/>
  <c r="P13"/>
  <c r="D13" i="18"/>
  <c r="C13" i="23"/>
  <c r="D13"/>
  <c r="E13"/>
  <c r="F13"/>
  <c r="J13"/>
  <c r="K13"/>
  <c r="N13"/>
  <c r="O13"/>
  <c r="P13"/>
  <c r="E13" i="18"/>
  <c r="C13" i="28"/>
  <c r="D13"/>
  <c r="E13"/>
  <c r="F13"/>
  <c r="I13" i="26"/>
  <c r="J13"/>
  <c r="M13"/>
  <c r="Q13"/>
  <c r="F13"/>
  <c r="R13"/>
  <c r="H13" i="18"/>
  <c r="C13" i="16"/>
  <c r="D13"/>
  <c r="E13"/>
  <c r="F13"/>
  <c r="M13"/>
  <c r="C13" i="11"/>
  <c r="H13"/>
  <c r="I13"/>
  <c r="L13"/>
  <c r="M13"/>
  <c r="N13"/>
  <c r="C13" i="12"/>
  <c r="D13"/>
  <c r="E13"/>
  <c r="F13"/>
  <c r="H13"/>
  <c r="I13"/>
  <c r="L13"/>
  <c r="M13"/>
  <c r="N13"/>
  <c r="C13" i="32"/>
  <c r="D13"/>
  <c r="E13"/>
  <c r="F13"/>
  <c r="H13"/>
  <c r="I13"/>
  <c r="L13"/>
  <c r="M13"/>
  <c r="F13" i="10"/>
  <c r="K13"/>
  <c r="L13"/>
  <c r="O13"/>
  <c r="P13"/>
  <c r="Q13"/>
  <c r="J13" i="18"/>
  <c r="H14" i="30"/>
  <c r="I14"/>
  <c r="C14" i="13"/>
  <c r="D14"/>
  <c r="E14"/>
  <c r="F14"/>
  <c r="K14"/>
  <c r="L14"/>
  <c r="O14"/>
  <c r="P14"/>
  <c r="Q14"/>
  <c r="C14" i="33"/>
  <c r="D14"/>
  <c r="E14"/>
  <c r="F14"/>
  <c r="K14"/>
  <c r="L14"/>
  <c r="O14"/>
  <c r="P14"/>
  <c r="Q14"/>
  <c r="C14" i="14"/>
  <c r="D14"/>
  <c r="E14"/>
  <c r="F14"/>
  <c r="L14"/>
  <c r="C14" i="15"/>
  <c r="D14"/>
  <c r="E14"/>
  <c r="F14"/>
  <c r="I14"/>
  <c r="J14"/>
  <c r="M14"/>
  <c r="N14"/>
  <c r="O14"/>
  <c r="C14" i="25"/>
  <c r="J14"/>
  <c r="K14"/>
  <c r="N14"/>
  <c r="O14"/>
  <c r="P14"/>
  <c r="D14" i="18"/>
  <c r="C14" i="23"/>
  <c r="D14"/>
  <c r="E14"/>
  <c r="F14"/>
  <c r="J14"/>
  <c r="K14"/>
  <c r="N14"/>
  <c r="O14"/>
  <c r="P14"/>
  <c r="E14" i="18"/>
  <c r="C14" i="28"/>
  <c r="D14"/>
  <c r="E14"/>
  <c r="F14"/>
  <c r="I14" i="26"/>
  <c r="J14"/>
  <c r="M14"/>
  <c r="Q14"/>
  <c r="F14"/>
  <c r="R14"/>
  <c r="H14" i="18"/>
  <c r="C14" i="16"/>
  <c r="D14"/>
  <c r="E14"/>
  <c r="F14"/>
  <c r="M14"/>
  <c r="C14" i="11"/>
  <c r="H14"/>
  <c r="I14"/>
  <c r="L14"/>
  <c r="M14"/>
  <c r="N14"/>
  <c r="C14" i="12"/>
  <c r="D14"/>
  <c r="E14"/>
  <c r="F14"/>
  <c r="H14"/>
  <c r="I14"/>
  <c r="L14"/>
  <c r="M14"/>
  <c r="N14"/>
  <c r="C14" i="32"/>
  <c r="D14"/>
  <c r="E14"/>
  <c r="F14"/>
  <c r="H14"/>
  <c r="I14"/>
  <c r="L14"/>
  <c r="M14"/>
  <c r="F14" i="10"/>
  <c r="K14"/>
  <c r="L14"/>
  <c r="O14"/>
  <c r="P14"/>
  <c r="Q14"/>
  <c r="J14" i="18"/>
  <c r="H15" i="30"/>
  <c r="I15"/>
  <c r="C15" i="13"/>
  <c r="D15"/>
  <c r="E15"/>
  <c r="F15"/>
  <c r="K15"/>
  <c r="L15"/>
  <c r="O15"/>
  <c r="P15"/>
  <c r="Q15"/>
  <c r="C15" i="33"/>
  <c r="D15"/>
  <c r="E15"/>
  <c r="F15"/>
  <c r="K15"/>
  <c r="L15"/>
  <c r="O15"/>
  <c r="P15"/>
  <c r="Q15"/>
  <c r="C15" i="14"/>
  <c r="D15"/>
  <c r="E15"/>
  <c r="F15"/>
  <c r="L15"/>
  <c r="C15" i="15"/>
  <c r="D15"/>
  <c r="E15"/>
  <c r="F15"/>
  <c r="I15"/>
  <c r="J15"/>
  <c r="M15"/>
  <c r="N15"/>
  <c r="O15"/>
  <c r="C15" i="25"/>
  <c r="J15"/>
  <c r="K15"/>
  <c r="N15"/>
  <c r="O15"/>
  <c r="P15"/>
  <c r="D15" i="18"/>
  <c r="C15" i="23"/>
  <c r="D15"/>
  <c r="E15"/>
  <c r="F15"/>
  <c r="J15"/>
  <c r="K15"/>
  <c r="N15"/>
  <c r="O15"/>
  <c r="P15"/>
  <c r="E15" i="18"/>
  <c r="C15" i="28"/>
  <c r="D15"/>
  <c r="E15"/>
  <c r="F15"/>
  <c r="I15" i="26"/>
  <c r="J15"/>
  <c r="M15"/>
  <c r="Q15"/>
  <c r="F15"/>
  <c r="R15"/>
  <c r="H15" i="18"/>
  <c r="C15" i="16"/>
  <c r="D15"/>
  <c r="E15"/>
  <c r="F15"/>
  <c r="M15"/>
  <c r="C15" i="11"/>
  <c r="H15"/>
  <c r="I15"/>
  <c r="L15"/>
  <c r="M15"/>
  <c r="N15"/>
  <c r="C15" i="12"/>
  <c r="D15"/>
  <c r="E15"/>
  <c r="F15"/>
  <c r="H15"/>
  <c r="I15"/>
  <c r="L15"/>
  <c r="M15"/>
  <c r="N15"/>
  <c r="C15" i="32"/>
  <c r="D15"/>
  <c r="E15"/>
  <c r="F15"/>
  <c r="H15"/>
  <c r="I15"/>
  <c r="L15"/>
  <c r="M15"/>
  <c r="F15" i="10"/>
  <c r="K15"/>
  <c r="L15"/>
  <c r="O15"/>
  <c r="P15"/>
  <c r="Q15"/>
  <c r="J15" i="18"/>
  <c r="H16" i="30"/>
  <c r="I16"/>
  <c r="C16" i="13"/>
  <c r="D16"/>
  <c r="E16"/>
  <c r="F16"/>
  <c r="K16"/>
  <c r="L16"/>
  <c r="O16"/>
  <c r="P16"/>
  <c r="Q16"/>
  <c r="C16" i="33"/>
  <c r="D16"/>
  <c r="E16"/>
  <c r="F16"/>
  <c r="K16"/>
  <c r="L16"/>
  <c r="O16"/>
  <c r="P16"/>
  <c r="Q16"/>
  <c r="C16" i="14"/>
  <c r="D16"/>
  <c r="E16"/>
  <c r="F16"/>
  <c r="L16"/>
  <c r="C16" i="25"/>
  <c r="J16"/>
  <c r="K16"/>
  <c r="N16"/>
  <c r="O16"/>
  <c r="P16"/>
  <c r="D16" i="18"/>
  <c r="C16" i="23"/>
  <c r="D16"/>
  <c r="E16"/>
  <c r="F16"/>
  <c r="J16"/>
  <c r="K16"/>
  <c r="N16"/>
  <c r="O16"/>
  <c r="P16"/>
  <c r="E16" i="18"/>
  <c r="C16" i="28"/>
  <c r="D16"/>
  <c r="E16"/>
  <c r="F16"/>
  <c r="I16" i="26"/>
  <c r="J16"/>
  <c r="M16"/>
  <c r="Q16"/>
  <c r="F16"/>
  <c r="R16"/>
  <c r="H16" i="18"/>
  <c r="C16" i="16"/>
  <c r="D16"/>
  <c r="E16"/>
  <c r="F16"/>
  <c r="M16"/>
  <c r="C16" i="11"/>
  <c r="H16"/>
  <c r="I16"/>
  <c r="L16"/>
  <c r="M16"/>
  <c r="N16"/>
  <c r="C16" i="12"/>
  <c r="D16"/>
  <c r="E16"/>
  <c r="F16"/>
  <c r="H16"/>
  <c r="I16"/>
  <c r="L16"/>
  <c r="M16"/>
  <c r="N16"/>
  <c r="C16" i="32"/>
  <c r="D16"/>
  <c r="E16"/>
  <c r="F16"/>
  <c r="H16"/>
  <c r="I16"/>
  <c r="L16"/>
  <c r="M16"/>
  <c r="F16" i="10"/>
  <c r="K16"/>
  <c r="L16"/>
  <c r="O16"/>
  <c r="P16"/>
  <c r="Q16"/>
  <c r="J16" i="18"/>
  <c r="H17" i="30"/>
  <c r="I17"/>
  <c r="C17" i="13"/>
  <c r="D17"/>
  <c r="E17"/>
  <c r="F17"/>
  <c r="K17"/>
  <c r="L17"/>
  <c r="O17"/>
  <c r="P17"/>
  <c r="Q17"/>
  <c r="C17" i="33"/>
  <c r="D17"/>
  <c r="E17"/>
  <c r="F17"/>
  <c r="K17"/>
  <c r="L17"/>
  <c r="O17"/>
  <c r="P17"/>
  <c r="Q17"/>
  <c r="C17" i="14"/>
  <c r="D17"/>
  <c r="E17"/>
  <c r="F17"/>
  <c r="L17"/>
  <c r="C17" i="25"/>
  <c r="J17"/>
  <c r="K17"/>
  <c r="N17"/>
  <c r="O17"/>
  <c r="P17"/>
  <c r="D17" i="18"/>
  <c r="C17" i="23"/>
  <c r="D17"/>
  <c r="E17"/>
  <c r="F17"/>
  <c r="J17"/>
  <c r="K17"/>
  <c r="N17"/>
  <c r="O17"/>
  <c r="P17"/>
  <c r="E17" i="18"/>
  <c r="C17" i="28"/>
  <c r="D17"/>
  <c r="E17"/>
  <c r="F17"/>
  <c r="I17" i="26"/>
  <c r="J17"/>
  <c r="M17"/>
  <c r="Q17"/>
  <c r="F17"/>
  <c r="R17"/>
  <c r="H17" i="18"/>
  <c r="C17" i="16"/>
  <c r="D17"/>
  <c r="E17"/>
  <c r="F17"/>
  <c r="M17"/>
  <c r="C17" i="11"/>
  <c r="H17"/>
  <c r="I17"/>
  <c r="L17"/>
  <c r="M17"/>
  <c r="N17"/>
  <c r="C17" i="12"/>
  <c r="D17"/>
  <c r="E17"/>
  <c r="F17"/>
  <c r="H17"/>
  <c r="I17"/>
  <c r="L17"/>
  <c r="M17"/>
  <c r="N17"/>
  <c r="C17" i="32"/>
  <c r="D17"/>
  <c r="E17"/>
  <c r="F17"/>
  <c r="H17"/>
  <c r="I17"/>
  <c r="L17"/>
  <c r="M17"/>
  <c r="F17" i="10"/>
  <c r="K17"/>
  <c r="L17"/>
  <c r="O17"/>
  <c r="P17"/>
  <c r="Q17"/>
  <c r="J17" i="18"/>
  <c r="H18" i="30"/>
  <c r="I18"/>
  <c r="C18" i="13"/>
  <c r="D18"/>
  <c r="E18"/>
  <c r="F18"/>
  <c r="K18"/>
  <c r="L18"/>
  <c r="O18"/>
  <c r="P18"/>
  <c r="Q18"/>
  <c r="C18" i="33"/>
  <c r="D18"/>
  <c r="E18"/>
  <c r="F18"/>
  <c r="K18"/>
  <c r="L18"/>
  <c r="O18"/>
  <c r="P18"/>
  <c r="Q18"/>
  <c r="C18" i="14"/>
  <c r="D18"/>
  <c r="E18"/>
  <c r="F18"/>
  <c r="L18"/>
  <c r="C18" i="25"/>
  <c r="J18"/>
  <c r="K18"/>
  <c r="N18"/>
  <c r="O18"/>
  <c r="P18"/>
  <c r="D18" i="18"/>
  <c r="C18" i="23"/>
  <c r="D18"/>
  <c r="E18"/>
  <c r="F18"/>
  <c r="J18"/>
  <c r="K18"/>
  <c r="N18"/>
  <c r="O18"/>
  <c r="P18"/>
  <c r="E18" i="18"/>
  <c r="C18" i="28"/>
  <c r="D18"/>
  <c r="E18"/>
  <c r="F18"/>
  <c r="I18" i="26"/>
  <c r="J18"/>
  <c r="M18"/>
  <c r="Q18"/>
  <c r="F18"/>
  <c r="R18"/>
  <c r="H18" i="18"/>
  <c r="C18" i="16"/>
  <c r="D18"/>
  <c r="E18"/>
  <c r="F18"/>
  <c r="M18"/>
  <c r="C18" i="11"/>
  <c r="H18"/>
  <c r="I18"/>
  <c r="L18"/>
  <c r="M18"/>
  <c r="N18"/>
  <c r="C18" i="12"/>
  <c r="D18"/>
  <c r="E18"/>
  <c r="F18"/>
  <c r="H18"/>
  <c r="I18"/>
  <c r="L18"/>
  <c r="M18"/>
  <c r="N18"/>
  <c r="C18" i="32"/>
  <c r="D18"/>
  <c r="E18"/>
  <c r="F18"/>
  <c r="H18"/>
  <c r="I18"/>
  <c r="L18"/>
  <c r="M18"/>
  <c r="F18" i="10"/>
  <c r="K18"/>
  <c r="L18"/>
  <c r="O18"/>
  <c r="P18"/>
  <c r="Q18"/>
  <c r="J18" i="18"/>
  <c r="H19" i="30"/>
  <c r="I19"/>
  <c r="C19" i="13"/>
  <c r="D19"/>
  <c r="E19"/>
  <c r="F19"/>
  <c r="K19"/>
  <c r="L19"/>
  <c r="O19"/>
  <c r="P19"/>
  <c r="Q19"/>
  <c r="C19" i="33"/>
  <c r="D19"/>
  <c r="E19"/>
  <c r="F19"/>
  <c r="K19"/>
  <c r="L19"/>
  <c r="O19"/>
  <c r="P19"/>
  <c r="Q19"/>
  <c r="C19" i="14"/>
  <c r="D19"/>
  <c r="E19"/>
  <c r="F19"/>
  <c r="L19"/>
  <c r="C19" i="25"/>
  <c r="J19"/>
  <c r="K19"/>
  <c r="N19"/>
  <c r="O19"/>
  <c r="P19"/>
  <c r="D19" i="18"/>
  <c r="C19" i="23"/>
  <c r="D19"/>
  <c r="E19"/>
  <c r="F19"/>
  <c r="J19"/>
  <c r="K19"/>
  <c r="N19"/>
  <c r="O19"/>
  <c r="P19"/>
  <c r="E19" i="18"/>
  <c r="C19" i="28"/>
  <c r="D19"/>
  <c r="E19"/>
  <c r="F19"/>
  <c r="I19" i="26"/>
  <c r="J19"/>
  <c r="M19"/>
  <c r="Q19"/>
  <c r="F19"/>
  <c r="R19"/>
  <c r="H19" i="18"/>
  <c r="C19" i="16"/>
  <c r="D19"/>
  <c r="E19"/>
  <c r="F19"/>
  <c r="M19"/>
  <c r="C19" i="11"/>
  <c r="H19"/>
  <c r="I19"/>
  <c r="L19"/>
  <c r="M19"/>
  <c r="N19"/>
  <c r="C19" i="12"/>
  <c r="D19"/>
  <c r="E19"/>
  <c r="F19"/>
  <c r="H19"/>
  <c r="I19"/>
  <c r="L19"/>
  <c r="M19"/>
  <c r="N19"/>
  <c r="C19" i="32"/>
  <c r="D19"/>
  <c r="E19"/>
  <c r="F19"/>
  <c r="H19"/>
  <c r="I19"/>
  <c r="L19"/>
  <c r="M19"/>
  <c r="F19" i="10"/>
  <c r="K19"/>
  <c r="L19"/>
  <c r="O19"/>
  <c r="P19"/>
  <c r="Q19"/>
  <c r="J19" i="18"/>
  <c r="H20" i="30"/>
  <c r="I20"/>
  <c r="C20" i="13"/>
  <c r="D20"/>
  <c r="E20"/>
  <c r="F20"/>
  <c r="K20"/>
  <c r="L20"/>
  <c r="O20"/>
  <c r="P20"/>
  <c r="Q20"/>
  <c r="C20" i="33"/>
  <c r="D20"/>
  <c r="E20"/>
  <c r="F20"/>
  <c r="K20"/>
  <c r="L20"/>
  <c r="O20"/>
  <c r="P20"/>
  <c r="Q20"/>
  <c r="C20" i="14"/>
  <c r="D20"/>
  <c r="E20"/>
  <c r="F20"/>
  <c r="L20"/>
  <c r="C20" i="25"/>
  <c r="J20"/>
  <c r="K20"/>
  <c r="N20"/>
  <c r="O20"/>
  <c r="P20"/>
  <c r="D20" i="18"/>
  <c r="C20" i="23"/>
  <c r="D20"/>
  <c r="E20"/>
  <c r="F20"/>
  <c r="J20"/>
  <c r="K20"/>
  <c r="N20"/>
  <c r="O20"/>
  <c r="P20"/>
  <c r="E20" i="18"/>
  <c r="C20" i="28"/>
  <c r="D20"/>
  <c r="E20"/>
  <c r="F20"/>
  <c r="I20" i="26"/>
  <c r="J20"/>
  <c r="M20"/>
  <c r="Q20"/>
  <c r="F20"/>
  <c r="R20"/>
  <c r="H20" i="18"/>
  <c r="C20" i="16"/>
  <c r="D20"/>
  <c r="E20"/>
  <c r="F20"/>
  <c r="M20"/>
  <c r="C20" i="11"/>
  <c r="H20"/>
  <c r="I20"/>
  <c r="L20"/>
  <c r="M20"/>
  <c r="N20"/>
  <c r="C20" i="12"/>
  <c r="D20"/>
  <c r="E20"/>
  <c r="F20"/>
  <c r="H20"/>
  <c r="I20"/>
  <c r="L20"/>
  <c r="M20"/>
  <c r="N20"/>
  <c r="C20" i="32"/>
  <c r="D20"/>
  <c r="E20"/>
  <c r="F20"/>
  <c r="H20"/>
  <c r="I20"/>
  <c r="L20"/>
  <c r="M20"/>
  <c r="F20" i="10"/>
  <c r="K20"/>
  <c r="L20"/>
  <c r="O20"/>
  <c r="P20"/>
  <c r="Q20"/>
  <c r="J20" i="18"/>
  <c r="H21" i="30"/>
  <c r="I21"/>
  <c r="C21" i="13"/>
  <c r="D21"/>
  <c r="E21"/>
  <c r="F21"/>
  <c r="K21"/>
  <c r="L21"/>
  <c r="O21"/>
  <c r="P21"/>
  <c r="Q21"/>
  <c r="C21" i="33"/>
  <c r="D21"/>
  <c r="E21"/>
  <c r="F21"/>
  <c r="K21"/>
  <c r="L21"/>
  <c r="O21"/>
  <c r="P21"/>
  <c r="Q21"/>
  <c r="C21" i="14"/>
  <c r="D21"/>
  <c r="E21"/>
  <c r="F21"/>
  <c r="L21"/>
  <c r="C21" i="25"/>
  <c r="J21"/>
  <c r="K21"/>
  <c r="N21"/>
  <c r="O21"/>
  <c r="P21"/>
  <c r="D21" i="18"/>
  <c r="C21" i="23"/>
  <c r="D21"/>
  <c r="E21"/>
  <c r="F21"/>
  <c r="J21"/>
  <c r="K21"/>
  <c r="N21"/>
  <c r="O21"/>
  <c r="P21"/>
  <c r="E21" i="18"/>
  <c r="C21" i="28"/>
  <c r="D21"/>
  <c r="E21"/>
  <c r="F21"/>
  <c r="I21" i="26"/>
  <c r="J21"/>
  <c r="M21"/>
  <c r="Q21"/>
  <c r="F21"/>
  <c r="R21"/>
  <c r="H21" i="18"/>
  <c r="C21" i="16"/>
  <c r="D21"/>
  <c r="E21"/>
  <c r="F21"/>
  <c r="M21"/>
  <c r="C21" i="11"/>
  <c r="H21"/>
  <c r="I21"/>
  <c r="L21"/>
  <c r="M21"/>
  <c r="N21"/>
  <c r="C21" i="12"/>
  <c r="D21"/>
  <c r="E21"/>
  <c r="F21"/>
  <c r="H21"/>
  <c r="I21"/>
  <c r="L21"/>
  <c r="M21"/>
  <c r="N21"/>
  <c r="C21" i="32"/>
  <c r="D21"/>
  <c r="E21"/>
  <c r="F21"/>
  <c r="H21"/>
  <c r="I21"/>
  <c r="L21"/>
  <c r="M21"/>
  <c r="F21" i="10"/>
  <c r="K21"/>
  <c r="L21"/>
  <c r="O21"/>
  <c r="P21"/>
  <c r="Q21"/>
  <c r="J21" i="18"/>
  <c r="H22" i="30"/>
  <c r="I22"/>
  <c r="C22" i="13"/>
  <c r="D22"/>
  <c r="E22"/>
  <c r="F22"/>
  <c r="K22"/>
  <c r="L22"/>
  <c r="O22"/>
  <c r="P22"/>
  <c r="Q22"/>
  <c r="C22" i="33"/>
  <c r="D22"/>
  <c r="E22"/>
  <c r="F22"/>
  <c r="K22"/>
  <c r="L22"/>
  <c r="O22"/>
  <c r="P22"/>
  <c r="Q22"/>
  <c r="C22" i="14"/>
  <c r="D22"/>
  <c r="E22"/>
  <c r="F22"/>
  <c r="L22"/>
  <c r="C22" i="25"/>
  <c r="J22"/>
  <c r="K22"/>
  <c r="N22"/>
  <c r="O22"/>
  <c r="P22"/>
  <c r="D22" i="18"/>
  <c r="C22" i="23"/>
  <c r="D22"/>
  <c r="E22"/>
  <c r="F22"/>
  <c r="J22"/>
  <c r="K22"/>
  <c r="N22"/>
  <c r="O22"/>
  <c r="P22"/>
  <c r="E22" i="18"/>
  <c r="C22" i="28"/>
  <c r="D22"/>
  <c r="E22"/>
  <c r="F22"/>
  <c r="I22" i="26"/>
  <c r="J22"/>
  <c r="M22"/>
  <c r="Q22"/>
  <c r="F22"/>
  <c r="R22"/>
  <c r="H22" i="18"/>
  <c r="C22" i="16"/>
  <c r="D22"/>
  <c r="E22"/>
  <c r="F22"/>
  <c r="M22"/>
  <c r="C22" i="11"/>
  <c r="H22"/>
  <c r="I22"/>
  <c r="L22"/>
  <c r="M22"/>
  <c r="N22"/>
  <c r="C22" i="12"/>
  <c r="D22"/>
  <c r="E22"/>
  <c r="F22"/>
  <c r="H22"/>
  <c r="I22"/>
  <c r="L22"/>
  <c r="M22"/>
  <c r="N22"/>
  <c r="C22" i="32"/>
  <c r="D22"/>
  <c r="E22"/>
  <c r="F22"/>
  <c r="H22"/>
  <c r="I22"/>
  <c r="L22"/>
  <c r="M22"/>
  <c r="F22" i="10"/>
  <c r="K22"/>
  <c r="L22"/>
  <c r="O22"/>
  <c r="P22"/>
  <c r="Q22"/>
  <c r="J22" i="18"/>
  <c r="H23" i="30"/>
  <c r="I23"/>
  <c r="C23" i="13"/>
  <c r="D23"/>
  <c r="E23"/>
  <c r="F23"/>
  <c r="K23"/>
  <c r="L23"/>
  <c r="O23"/>
  <c r="P23"/>
  <c r="Q23"/>
  <c r="C23" i="33"/>
  <c r="D23"/>
  <c r="E23"/>
  <c r="F23"/>
  <c r="K23"/>
  <c r="L23"/>
  <c r="O23"/>
  <c r="P23"/>
  <c r="Q23"/>
  <c r="C23" i="14"/>
  <c r="D23"/>
  <c r="E23"/>
  <c r="F23"/>
  <c r="L23"/>
  <c r="C23" i="25"/>
  <c r="J23"/>
  <c r="K23"/>
  <c r="N23"/>
  <c r="O23"/>
  <c r="P23"/>
  <c r="D23" i="18"/>
  <c r="C23" i="23"/>
  <c r="D23"/>
  <c r="E23"/>
  <c r="F23"/>
  <c r="J23"/>
  <c r="K23"/>
  <c r="N23"/>
  <c r="O23"/>
  <c r="P23"/>
  <c r="E23" i="18"/>
  <c r="C23" i="28"/>
  <c r="D23"/>
  <c r="E23"/>
  <c r="F23"/>
  <c r="I23" i="26"/>
  <c r="J23"/>
  <c r="M23"/>
  <c r="Q23"/>
  <c r="F23"/>
  <c r="R23"/>
  <c r="H23" i="18"/>
  <c r="C23" i="16"/>
  <c r="D23"/>
  <c r="E23"/>
  <c r="F23"/>
  <c r="M23"/>
  <c r="C23" i="11"/>
  <c r="H23"/>
  <c r="I23"/>
  <c r="L23"/>
  <c r="M23"/>
  <c r="N23"/>
  <c r="C23" i="12"/>
  <c r="D23"/>
  <c r="E23"/>
  <c r="F23"/>
  <c r="H23"/>
  <c r="I23"/>
  <c r="L23"/>
  <c r="M23"/>
  <c r="N23"/>
  <c r="C23" i="32"/>
  <c r="D23"/>
  <c r="E23"/>
  <c r="F23"/>
  <c r="H23"/>
  <c r="I23"/>
  <c r="L23"/>
  <c r="M23"/>
  <c r="F23" i="10"/>
  <c r="K23"/>
  <c r="L23"/>
  <c r="O23"/>
  <c r="P23"/>
  <c r="Q23"/>
  <c r="J23" i="18"/>
  <c r="H24" i="30"/>
  <c r="I24"/>
  <c r="C24" i="13"/>
  <c r="D24"/>
  <c r="E24"/>
  <c r="F24"/>
  <c r="K24"/>
  <c r="L24"/>
  <c r="O24"/>
  <c r="P24"/>
  <c r="Q24"/>
  <c r="C24" i="33"/>
  <c r="D24"/>
  <c r="E24"/>
  <c r="F24"/>
  <c r="K24"/>
  <c r="L24"/>
  <c r="O24"/>
  <c r="P24"/>
  <c r="Q24"/>
  <c r="C24" i="14"/>
  <c r="D24"/>
  <c r="E24"/>
  <c r="F24"/>
  <c r="L24"/>
  <c r="C24" i="25"/>
  <c r="J24"/>
  <c r="K24"/>
  <c r="N24"/>
  <c r="O24"/>
  <c r="P24"/>
  <c r="D24" i="18"/>
  <c r="C24" i="23"/>
  <c r="D24"/>
  <c r="E24"/>
  <c r="F24"/>
  <c r="J24"/>
  <c r="K24"/>
  <c r="N24"/>
  <c r="O24"/>
  <c r="P24"/>
  <c r="E24" i="18"/>
  <c r="C24" i="28"/>
  <c r="D24"/>
  <c r="E24"/>
  <c r="F24"/>
  <c r="I24" i="26"/>
  <c r="J24"/>
  <c r="M24"/>
  <c r="Q24"/>
  <c r="F24"/>
  <c r="R24"/>
  <c r="H24" i="18"/>
  <c r="C24" i="16"/>
  <c r="D24"/>
  <c r="E24"/>
  <c r="F24"/>
  <c r="M24"/>
  <c r="C24" i="11"/>
  <c r="H24"/>
  <c r="I24"/>
  <c r="L24"/>
  <c r="M24"/>
  <c r="N24"/>
  <c r="C24" i="12"/>
  <c r="D24"/>
  <c r="E24"/>
  <c r="F24"/>
  <c r="H24"/>
  <c r="I24"/>
  <c r="L24"/>
  <c r="M24"/>
  <c r="N24"/>
  <c r="C24" i="32"/>
  <c r="D24"/>
  <c r="E24"/>
  <c r="F24"/>
  <c r="H24"/>
  <c r="I24"/>
  <c r="L24"/>
  <c r="M24"/>
  <c r="F24" i="10"/>
  <c r="K24"/>
  <c r="L24"/>
  <c r="O24"/>
  <c r="P24"/>
  <c r="Q24"/>
  <c r="J24" i="18"/>
  <c r="H25" i="30"/>
  <c r="I25"/>
  <c r="C25" i="13"/>
  <c r="D25"/>
  <c r="E25"/>
  <c r="F25"/>
  <c r="K25"/>
  <c r="L25"/>
  <c r="O25"/>
  <c r="P25"/>
  <c r="Q25"/>
  <c r="C25" i="33"/>
  <c r="D25"/>
  <c r="E25"/>
  <c r="F25"/>
  <c r="K25"/>
  <c r="L25"/>
  <c r="O25"/>
  <c r="P25"/>
  <c r="Q25"/>
  <c r="C25" i="14"/>
  <c r="D25"/>
  <c r="E25"/>
  <c r="F25"/>
  <c r="L25"/>
  <c r="C25" i="25"/>
  <c r="J25"/>
  <c r="K25"/>
  <c r="N25"/>
  <c r="O25"/>
  <c r="P25"/>
  <c r="D25" i="18"/>
  <c r="C25" i="23"/>
  <c r="D25"/>
  <c r="E25"/>
  <c r="F25"/>
  <c r="J25"/>
  <c r="K25"/>
  <c r="N25"/>
  <c r="O25"/>
  <c r="P25"/>
  <c r="E25" i="18"/>
  <c r="C25" i="28"/>
  <c r="D25"/>
  <c r="E25"/>
  <c r="F25"/>
  <c r="I25" i="26"/>
  <c r="J25"/>
  <c r="M25"/>
  <c r="Q25"/>
  <c r="F25"/>
  <c r="R25"/>
  <c r="H25" i="18"/>
  <c r="C25" i="16"/>
  <c r="D25"/>
  <c r="E25"/>
  <c r="F25"/>
  <c r="M25"/>
  <c r="C25" i="11"/>
  <c r="H25"/>
  <c r="I25"/>
  <c r="L25"/>
  <c r="M25"/>
  <c r="N25"/>
  <c r="C25" i="12"/>
  <c r="D25"/>
  <c r="E25"/>
  <c r="F25"/>
  <c r="H25"/>
  <c r="I25"/>
  <c r="L25"/>
  <c r="M25"/>
  <c r="N25"/>
  <c r="C25" i="32"/>
  <c r="D25"/>
  <c r="E25"/>
  <c r="F25"/>
  <c r="H25"/>
  <c r="I25"/>
  <c r="L25"/>
  <c r="M25"/>
  <c r="F25" i="10"/>
  <c r="K25"/>
  <c r="L25"/>
  <c r="O25"/>
  <c r="P25"/>
  <c r="Q25"/>
  <c r="J25" i="18"/>
  <c r="H26" i="30"/>
  <c r="I26"/>
  <c r="C26" i="13"/>
  <c r="D26"/>
  <c r="E26"/>
  <c r="F26"/>
  <c r="K26"/>
  <c r="L26"/>
  <c r="O26"/>
  <c r="P26"/>
  <c r="Q26"/>
  <c r="C26" i="33"/>
  <c r="D26"/>
  <c r="E26"/>
  <c r="F26"/>
  <c r="K26"/>
  <c r="L26"/>
  <c r="O26"/>
  <c r="P26"/>
  <c r="Q26"/>
  <c r="C26" i="14"/>
  <c r="D26"/>
  <c r="E26"/>
  <c r="F26"/>
  <c r="L26"/>
  <c r="C26" i="25"/>
  <c r="J26"/>
  <c r="K26"/>
  <c r="N26"/>
  <c r="O26"/>
  <c r="P26"/>
  <c r="D26" i="18"/>
  <c r="C26" i="23"/>
  <c r="D26"/>
  <c r="E26"/>
  <c r="F26"/>
  <c r="J26"/>
  <c r="K26"/>
  <c r="N26"/>
  <c r="O26"/>
  <c r="P26"/>
  <c r="E26" i="18"/>
  <c r="C26" i="28"/>
  <c r="D26"/>
  <c r="E26"/>
  <c r="F26"/>
  <c r="I26" i="26"/>
  <c r="J26"/>
  <c r="M26"/>
  <c r="Q26"/>
  <c r="F26"/>
  <c r="R26"/>
  <c r="H26" i="18"/>
  <c r="C26" i="16"/>
  <c r="D26"/>
  <c r="E26"/>
  <c r="F26"/>
  <c r="M26"/>
  <c r="C26" i="11"/>
  <c r="H26"/>
  <c r="I26"/>
  <c r="L26"/>
  <c r="M26"/>
  <c r="N26"/>
  <c r="C26" i="12"/>
  <c r="D26"/>
  <c r="E26"/>
  <c r="F26"/>
  <c r="H26"/>
  <c r="I26"/>
  <c r="L26"/>
  <c r="M26"/>
  <c r="N26"/>
  <c r="C26" i="32"/>
  <c r="D26"/>
  <c r="E26"/>
  <c r="F26"/>
  <c r="H26"/>
  <c r="I26"/>
  <c r="L26"/>
  <c r="M26"/>
  <c r="F26" i="10"/>
  <c r="K26"/>
  <c r="L26"/>
  <c r="O26"/>
  <c r="P26"/>
  <c r="Q26"/>
  <c r="J26" i="18"/>
  <c r="H27" i="30"/>
  <c r="I27"/>
  <c r="C27" i="13"/>
  <c r="D27"/>
  <c r="E27"/>
  <c r="F27"/>
  <c r="K27"/>
  <c r="L27"/>
  <c r="O27"/>
  <c r="P27"/>
  <c r="Q27"/>
  <c r="C27" i="33"/>
  <c r="D27"/>
  <c r="E27"/>
  <c r="F27"/>
  <c r="K27"/>
  <c r="L27"/>
  <c r="O27"/>
  <c r="P27"/>
  <c r="Q27"/>
  <c r="C27" i="14"/>
  <c r="D27"/>
  <c r="E27"/>
  <c r="F27"/>
  <c r="L27"/>
  <c r="C27" i="25"/>
  <c r="J27"/>
  <c r="K27"/>
  <c r="N27"/>
  <c r="O27"/>
  <c r="P27"/>
  <c r="D27" i="18"/>
  <c r="C27" i="23"/>
  <c r="D27"/>
  <c r="E27"/>
  <c r="F27"/>
  <c r="J27"/>
  <c r="K27"/>
  <c r="N27"/>
  <c r="O27"/>
  <c r="P27"/>
  <c r="E27" i="18"/>
  <c r="C27" i="28"/>
  <c r="D27"/>
  <c r="E27"/>
  <c r="F27"/>
  <c r="I27" i="26"/>
  <c r="J27"/>
  <c r="M27"/>
  <c r="Q27"/>
  <c r="F27"/>
  <c r="R27"/>
  <c r="H27" i="18"/>
  <c r="C27" i="16"/>
  <c r="D27"/>
  <c r="E27"/>
  <c r="F27"/>
  <c r="M27"/>
  <c r="C27" i="11"/>
  <c r="H27"/>
  <c r="I27"/>
  <c r="L27"/>
  <c r="M27"/>
  <c r="N27"/>
  <c r="C27" i="12"/>
  <c r="D27"/>
  <c r="E27"/>
  <c r="F27"/>
  <c r="H27"/>
  <c r="I27"/>
  <c r="L27"/>
  <c r="M27"/>
  <c r="N27"/>
  <c r="C27" i="32"/>
  <c r="D27"/>
  <c r="E27"/>
  <c r="F27"/>
  <c r="H27"/>
  <c r="I27"/>
  <c r="L27"/>
  <c r="M27"/>
  <c r="F27" i="10"/>
  <c r="K27"/>
  <c r="L27"/>
  <c r="O27"/>
  <c r="P27"/>
  <c r="Q27"/>
  <c r="J27" i="18"/>
  <c r="H28" i="30"/>
  <c r="I28"/>
  <c r="C28" i="13"/>
  <c r="D28"/>
  <c r="E28"/>
  <c r="F28"/>
  <c r="K28"/>
  <c r="L28"/>
  <c r="O28"/>
  <c r="P28"/>
  <c r="Q28"/>
  <c r="C28" i="33"/>
  <c r="D28"/>
  <c r="E28"/>
  <c r="F28"/>
  <c r="K28"/>
  <c r="L28"/>
  <c r="O28"/>
  <c r="P28"/>
  <c r="Q28"/>
  <c r="C28" i="14"/>
  <c r="D28"/>
  <c r="E28"/>
  <c r="F28"/>
  <c r="L28"/>
  <c r="C28" i="25"/>
  <c r="J28"/>
  <c r="K28"/>
  <c r="N28"/>
  <c r="O28"/>
  <c r="P28"/>
  <c r="D28" i="18"/>
  <c r="C28" i="23"/>
  <c r="D28"/>
  <c r="E28"/>
  <c r="F28"/>
  <c r="J28"/>
  <c r="K28"/>
  <c r="N28"/>
  <c r="O28"/>
  <c r="P28"/>
  <c r="E28" i="18"/>
  <c r="C28" i="28"/>
  <c r="D28"/>
  <c r="E28"/>
  <c r="F28"/>
  <c r="I28" i="26"/>
  <c r="J28"/>
  <c r="M28"/>
  <c r="Q28"/>
  <c r="F28"/>
  <c r="R28"/>
  <c r="H28" i="18"/>
  <c r="C28" i="16"/>
  <c r="D28"/>
  <c r="E28"/>
  <c r="F28"/>
  <c r="M28"/>
  <c r="C28" i="11"/>
  <c r="H28"/>
  <c r="I28"/>
  <c r="L28"/>
  <c r="M28"/>
  <c r="N28"/>
  <c r="C28" i="12"/>
  <c r="D28"/>
  <c r="E28"/>
  <c r="F28"/>
  <c r="H28"/>
  <c r="I28"/>
  <c r="L28"/>
  <c r="M28"/>
  <c r="N28"/>
  <c r="C28" i="32"/>
  <c r="D28"/>
  <c r="E28"/>
  <c r="F28"/>
  <c r="H28"/>
  <c r="I28"/>
  <c r="L28"/>
  <c r="M28"/>
  <c r="F28" i="10"/>
  <c r="K28"/>
  <c r="L28"/>
  <c r="O28"/>
  <c r="P28"/>
  <c r="Q28"/>
  <c r="J28" i="18"/>
  <c r="H29" i="30"/>
  <c r="I29"/>
  <c r="C29" i="13"/>
  <c r="D29"/>
  <c r="E29"/>
  <c r="F29"/>
  <c r="K29"/>
  <c r="L29"/>
  <c r="O29"/>
  <c r="P29"/>
  <c r="Q29"/>
  <c r="C29" i="33"/>
  <c r="D29"/>
  <c r="E29"/>
  <c r="F29"/>
  <c r="K29"/>
  <c r="L29"/>
  <c r="O29"/>
  <c r="P29"/>
  <c r="Q29"/>
  <c r="C29" i="14"/>
  <c r="D29"/>
  <c r="E29"/>
  <c r="F29"/>
  <c r="L29"/>
  <c r="C29" i="25"/>
  <c r="J29"/>
  <c r="K29"/>
  <c r="N29"/>
  <c r="O29"/>
  <c r="P29"/>
  <c r="D29" i="18"/>
  <c r="C29" i="23"/>
  <c r="D29"/>
  <c r="E29"/>
  <c r="F29"/>
  <c r="J29"/>
  <c r="K29"/>
  <c r="N29"/>
  <c r="O29"/>
  <c r="P29"/>
  <c r="E29" i="18"/>
  <c r="C29" i="28"/>
  <c r="D29"/>
  <c r="E29"/>
  <c r="F29"/>
  <c r="I29" i="26"/>
  <c r="J29"/>
  <c r="M29"/>
  <c r="Q29"/>
  <c r="F29"/>
  <c r="R29"/>
  <c r="H29" i="18"/>
  <c r="C29" i="16"/>
  <c r="D29"/>
  <c r="E29"/>
  <c r="F29"/>
  <c r="M29"/>
  <c r="C29" i="11"/>
  <c r="H29"/>
  <c r="I29"/>
  <c r="L29"/>
  <c r="M29"/>
  <c r="N29"/>
  <c r="C29" i="12"/>
  <c r="D29"/>
  <c r="E29"/>
  <c r="F29"/>
  <c r="H29"/>
  <c r="I29"/>
  <c r="L29"/>
  <c r="M29"/>
  <c r="N29"/>
  <c r="C29" i="32"/>
  <c r="D29"/>
  <c r="E29"/>
  <c r="F29"/>
  <c r="H29"/>
  <c r="I29"/>
  <c r="L29"/>
  <c r="M29"/>
  <c r="F29" i="10"/>
  <c r="K29"/>
  <c r="L29"/>
  <c r="O29"/>
  <c r="P29"/>
  <c r="Q29"/>
  <c r="J29" i="18"/>
  <c r="H30" i="30"/>
  <c r="I30"/>
  <c r="C30" i="13"/>
  <c r="D30"/>
  <c r="E30"/>
  <c r="F30"/>
  <c r="K30"/>
  <c r="L30"/>
  <c r="O30"/>
  <c r="P30"/>
  <c r="Q30"/>
  <c r="C30" i="33"/>
  <c r="D30"/>
  <c r="E30"/>
  <c r="F30"/>
  <c r="K30"/>
  <c r="L30"/>
  <c r="O30"/>
  <c r="P30"/>
  <c r="Q30"/>
  <c r="C30" i="14"/>
  <c r="D30"/>
  <c r="E30"/>
  <c r="F30"/>
  <c r="L30"/>
  <c r="C30" i="25"/>
  <c r="J30"/>
  <c r="K30"/>
  <c r="N30"/>
  <c r="O30"/>
  <c r="P30"/>
  <c r="D30" i="18"/>
  <c r="C30" i="23"/>
  <c r="D30"/>
  <c r="E30"/>
  <c r="F30"/>
  <c r="J30"/>
  <c r="K30"/>
  <c r="N30"/>
  <c r="O30"/>
  <c r="P30"/>
  <c r="E30" i="18"/>
  <c r="C30" i="28"/>
  <c r="D30"/>
  <c r="E30"/>
  <c r="F30"/>
  <c r="I30" i="26"/>
  <c r="J30"/>
  <c r="M30"/>
  <c r="Q30"/>
  <c r="F30"/>
  <c r="R30"/>
  <c r="H30" i="18"/>
  <c r="C30" i="16"/>
  <c r="D30"/>
  <c r="E30"/>
  <c r="F30"/>
  <c r="M30"/>
  <c r="C30" i="11"/>
  <c r="H30"/>
  <c r="I30"/>
  <c r="L30"/>
  <c r="M30"/>
  <c r="N30"/>
  <c r="C30" i="12"/>
  <c r="D30"/>
  <c r="E30"/>
  <c r="F30"/>
  <c r="H30"/>
  <c r="I30"/>
  <c r="L30"/>
  <c r="M30"/>
  <c r="N30"/>
  <c r="C30" i="32"/>
  <c r="D30"/>
  <c r="E30"/>
  <c r="F30"/>
  <c r="H30"/>
  <c r="I30"/>
  <c r="L30"/>
  <c r="M30"/>
  <c r="F30" i="10"/>
  <c r="K30"/>
  <c r="L30"/>
  <c r="O30"/>
  <c r="P30"/>
  <c r="Q30"/>
  <c r="J30" i="18"/>
  <c r="H31" i="30"/>
  <c r="I31"/>
  <c r="C31" i="13"/>
  <c r="D31"/>
  <c r="E31"/>
  <c r="F31"/>
  <c r="K31"/>
  <c r="L31"/>
  <c r="O31"/>
  <c r="P31"/>
  <c r="Q31"/>
  <c r="C31" i="33"/>
  <c r="D31"/>
  <c r="E31"/>
  <c r="F31"/>
  <c r="K31"/>
  <c r="L31"/>
  <c r="O31"/>
  <c r="P31"/>
  <c r="Q31"/>
  <c r="C31" i="14"/>
  <c r="D31"/>
  <c r="E31"/>
  <c r="F31"/>
  <c r="L31"/>
  <c r="C31" i="25"/>
  <c r="J31"/>
  <c r="K31"/>
  <c r="N31"/>
  <c r="O31"/>
  <c r="P31"/>
  <c r="D31" i="18"/>
  <c r="C31" i="23"/>
  <c r="D31"/>
  <c r="E31"/>
  <c r="F31"/>
  <c r="J31"/>
  <c r="K31"/>
  <c r="N31"/>
  <c r="O31"/>
  <c r="P31"/>
  <c r="E31" i="18"/>
  <c r="C31" i="28"/>
  <c r="D31"/>
  <c r="E31"/>
  <c r="F31"/>
  <c r="I31" i="26"/>
  <c r="J31"/>
  <c r="M31"/>
  <c r="Q31"/>
  <c r="F31"/>
  <c r="R31"/>
  <c r="H31" i="18"/>
  <c r="C31" i="16"/>
  <c r="D31"/>
  <c r="E31"/>
  <c r="F31"/>
  <c r="M31"/>
  <c r="C31" i="11"/>
  <c r="H31"/>
  <c r="I31"/>
  <c r="L31"/>
  <c r="M31"/>
  <c r="N31"/>
  <c r="C31" i="12"/>
  <c r="D31"/>
  <c r="E31"/>
  <c r="F31"/>
  <c r="H31"/>
  <c r="I31"/>
  <c r="L31"/>
  <c r="M31"/>
  <c r="N31"/>
  <c r="C31" i="32"/>
  <c r="D31"/>
  <c r="E31"/>
  <c r="F31"/>
  <c r="H31"/>
  <c r="I31"/>
  <c r="L31"/>
  <c r="M31"/>
  <c r="F31" i="10"/>
  <c r="K31"/>
  <c r="L31"/>
  <c r="O31"/>
  <c r="P31"/>
  <c r="Q31"/>
  <c r="J31" i="18"/>
  <c r="H32" i="30"/>
  <c r="I32"/>
  <c r="C32" i="13"/>
  <c r="D32"/>
  <c r="E32"/>
  <c r="F32"/>
  <c r="K32"/>
  <c r="L32"/>
  <c r="O32"/>
  <c r="P32"/>
  <c r="Q32"/>
  <c r="C32" i="33"/>
  <c r="D32"/>
  <c r="E32"/>
  <c r="F32"/>
  <c r="K32"/>
  <c r="L32"/>
  <c r="O32"/>
  <c r="P32"/>
  <c r="Q32"/>
  <c r="C32" i="14"/>
  <c r="D32"/>
  <c r="E32"/>
  <c r="F32"/>
  <c r="L32"/>
  <c r="C32" i="25"/>
  <c r="J32"/>
  <c r="K32"/>
  <c r="N32"/>
  <c r="O32"/>
  <c r="P32"/>
  <c r="D32" i="18"/>
  <c r="C32" i="23"/>
  <c r="D32"/>
  <c r="E32"/>
  <c r="F32"/>
  <c r="J32"/>
  <c r="K32"/>
  <c r="N32"/>
  <c r="O32"/>
  <c r="P32"/>
  <c r="E32" i="18"/>
  <c r="C32" i="28"/>
  <c r="D32"/>
  <c r="E32"/>
  <c r="F32"/>
  <c r="I32" i="26"/>
  <c r="J32"/>
  <c r="M32"/>
  <c r="Q32"/>
  <c r="F32"/>
  <c r="R32"/>
  <c r="H32" i="18"/>
  <c r="C32" i="16"/>
  <c r="D32"/>
  <c r="E32"/>
  <c r="F32"/>
  <c r="M32"/>
  <c r="C32" i="11"/>
  <c r="H32"/>
  <c r="I32"/>
  <c r="L32"/>
  <c r="M32"/>
  <c r="N32"/>
  <c r="C32" i="12"/>
  <c r="D32"/>
  <c r="E32"/>
  <c r="F32"/>
  <c r="H32"/>
  <c r="I32"/>
  <c r="L32"/>
  <c r="M32"/>
  <c r="N32"/>
  <c r="C32" i="32"/>
  <c r="D32"/>
  <c r="E32"/>
  <c r="F32"/>
  <c r="H32"/>
  <c r="I32"/>
  <c r="L32"/>
  <c r="M32"/>
  <c r="F32" i="10"/>
  <c r="K32"/>
  <c r="L32"/>
  <c r="O32"/>
  <c r="P32"/>
  <c r="Q32"/>
  <c r="J32" i="18"/>
  <c r="H33" i="30"/>
  <c r="I33"/>
  <c r="C33" i="13"/>
  <c r="D33"/>
  <c r="E33"/>
  <c r="F33"/>
  <c r="K33"/>
  <c r="L33"/>
  <c r="O33"/>
  <c r="P33"/>
  <c r="Q33"/>
  <c r="C33" i="33"/>
  <c r="D33"/>
  <c r="E33"/>
  <c r="F33"/>
  <c r="K33"/>
  <c r="L33"/>
  <c r="O33"/>
  <c r="P33"/>
  <c r="Q33"/>
  <c r="C33" i="14"/>
  <c r="D33"/>
  <c r="E33"/>
  <c r="F33"/>
  <c r="L33"/>
  <c r="C33" i="25"/>
  <c r="J33"/>
  <c r="K33"/>
  <c r="N33"/>
  <c r="O33"/>
  <c r="P33"/>
  <c r="D33" i="18"/>
  <c r="C33" i="23"/>
  <c r="D33"/>
  <c r="E33"/>
  <c r="F33"/>
  <c r="J33"/>
  <c r="K33"/>
  <c r="N33"/>
  <c r="O33"/>
  <c r="P33"/>
  <c r="E33" i="18"/>
  <c r="C33" i="28"/>
  <c r="D33"/>
  <c r="E33"/>
  <c r="F33"/>
  <c r="I33" i="26"/>
  <c r="J33"/>
  <c r="M33"/>
  <c r="Q33"/>
  <c r="F33"/>
  <c r="R33"/>
  <c r="H33" i="18"/>
  <c r="C33" i="16"/>
  <c r="D33"/>
  <c r="E33"/>
  <c r="F33"/>
  <c r="M33"/>
  <c r="C33" i="11"/>
  <c r="H33"/>
  <c r="I33"/>
  <c r="L33"/>
  <c r="M33"/>
  <c r="N33"/>
  <c r="C33" i="12"/>
  <c r="D33"/>
  <c r="E33"/>
  <c r="F33"/>
  <c r="H33"/>
  <c r="I33"/>
  <c r="L33"/>
  <c r="M33"/>
  <c r="N33"/>
  <c r="C33" i="32"/>
  <c r="D33"/>
  <c r="E33"/>
  <c r="F33"/>
  <c r="H33"/>
  <c r="I33"/>
  <c r="L33"/>
  <c r="M33"/>
  <c r="F33" i="10"/>
  <c r="K33"/>
  <c r="L33"/>
  <c r="O33"/>
  <c r="P33"/>
  <c r="Q33"/>
  <c r="J33" i="18"/>
  <c r="H34" i="30"/>
  <c r="I34"/>
  <c r="C34" i="13"/>
  <c r="D34"/>
  <c r="E34"/>
  <c r="F34"/>
  <c r="K34"/>
  <c r="L34"/>
  <c r="O34"/>
  <c r="P34"/>
  <c r="Q34"/>
  <c r="C34" i="33"/>
  <c r="D34"/>
  <c r="E34"/>
  <c r="F34"/>
  <c r="K34"/>
  <c r="L34"/>
  <c r="O34"/>
  <c r="P34"/>
  <c r="Q34"/>
  <c r="C34" i="14"/>
  <c r="D34"/>
  <c r="E34"/>
  <c r="F34"/>
  <c r="L34"/>
  <c r="C34" i="25"/>
  <c r="J34"/>
  <c r="K34"/>
  <c r="N34"/>
  <c r="O34"/>
  <c r="P34"/>
  <c r="D34" i="18"/>
  <c r="C34" i="23"/>
  <c r="D34"/>
  <c r="E34"/>
  <c r="F34"/>
  <c r="J34"/>
  <c r="K34"/>
  <c r="N34"/>
  <c r="O34"/>
  <c r="P34"/>
  <c r="E34" i="18"/>
  <c r="C34" i="28"/>
  <c r="D34"/>
  <c r="E34"/>
  <c r="F34"/>
  <c r="I34" i="26"/>
  <c r="J34"/>
  <c r="M34"/>
  <c r="Q34"/>
  <c r="F34"/>
  <c r="R34"/>
  <c r="H34" i="18"/>
  <c r="C34" i="16"/>
  <c r="D34"/>
  <c r="E34"/>
  <c r="F34"/>
  <c r="M34"/>
  <c r="C34" i="11"/>
  <c r="H34"/>
  <c r="I34"/>
  <c r="L34"/>
  <c r="M34"/>
  <c r="N34"/>
  <c r="C34" i="12"/>
  <c r="D34"/>
  <c r="E34"/>
  <c r="F34"/>
  <c r="H34"/>
  <c r="I34"/>
  <c r="L34"/>
  <c r="M34"/>
  <c r="N34"/>
  <c r="C34" i="32"/>
  <c r="D34"/>
  <c r="E34"/>
  <c r="F34"/>
  <c r="H34"/>
  <c r="I34"/>
  <c r="L34"/>
  <c r="M34"/>
  <c r="F34" i="10"/>
  <c r="K34"/>
  <c r="L34"/>
  <c r="O34"/>
  <c r="P34"/>
  <c r="Q34"/>
  <c r="J34" i="18"/>
  <c r="H35" i="30"/>
  <c r="I35"/>
  <c r="C35" i="13"/>
  <c r="D35"/>
  <c r="E35"/>
  <c r="F35"/>
  <c r="K35"/>
  <c r="L35"/>
  <c r="O35"/>
  <c r="P35"/>
  <c r="Q35"/>
  <c r="C35" i="33"/>
  <c r="D35"/>
  <c r="E35"/>
  <c r="F35"/>
  <c r="K35"/>
  <c r="L35"/>
  <c r="O35"/>
  <c r="P35"/>
  <c r="Q35"/>
  <c r="C35" i="14"/>
  <c r="D35"/>
  <c r="E35"/>
  <c r="F35"/>
  <c r="L35"/>
  <c r="C35" i="25"/>
  <c r="J35"/>
  <c r="K35"/>
  <c r="N35"/>
  <c r="O35"/>
  <c r="P35"/>
  <c r="D35" i="18"/>
  <c r="C35" i="23"/>
  <c r="D35"/>
  <c r="E35"/>
  <c r="F35"/>
  <c r="J35"/>
  <c r="K35"/>
  <c r="N35"/>
  <c r="O35"/>
  <c r="P35"/>
  <c r="E35" i="18"/>
  <c r="C35" i="28"/>
  <c r="D35"/>
  <c r="E35"/>
  <c r="F35"/>
  <c r="I35" i="26"/>
  <c r="J35"/>
  <c r="M35"/>
  <c r="Q35"/>
  <c r="F35"/>
  <c r="R35"/>
  <c r="H35" i="18"/>
  <c r="C35" i="16"/>
  <c r="D35"/>
  <c r="E35"/>
  <c r="F35"/>
  <c r="M35"/>
  <c r="C35" i="11"/>
  <c r="H35"/>
  <c r="I35"/>
  <c r="L35"/>
  <c r="M35"/>
  <c r="N35"/>
  <c r="C35" i="12"/>
  <c r="D35"/>
  <c r="E35"/>
  <c r="F35"/>
  <c r="H35"/>
  <c r="I35"/>
  <c r="L35"/>
  <c r="M35"/>
  <c r="N35"/>
  <c r="C35" i="32"/>
  <c r="D35"/>
  <c r="E35"/>
  <c r="F35"/>
  <c r="H35"/>
  <c r="I35"/>
  <c r="L35"/>
  <c r="M35"/>
  <c r="F35" i="10"/>
  <c r="K35"/>
  <c r="L35"/>
  <c r="O35"/>
  <c r="P35"/>
  <c r="Q35"/>
  <c r="J35" i="18"/>
  <c r="H36" i="30"/>
  <c r="I36"/>
  <c r="C36" i="13"/>
  <c r="D36"/>
  <c r="E36"/>
  <c r="F36"/>
  <c r="K36"/>
  <c r="L36"/>
  <c r="O36"/>
  <c r="P36"/>
  <c r="Q36"/>
  <c r="C36" i="33"/>
  <c r="D36"/>
  <c r="E36"/>
  <c r="F36"/>
  <c r="K36"/>
  <c r="L36"/>
  <c r="O36"/>
  <c r="P36"/>
  <c r="Q36"/>
  <c r="C36" i="14"/>
  <c r="D36"/>
  <c r="E36"/>
  <c r="F36"/>
  <c r="L36"/>
  <c r="C36" i="25"/>
  <c r="J36"/>
  <c r="K36"/>
  <c r="N36"/>
  <c r="O36"/>
  <c r="P36"/>
  <c r="D36" i="18"/>
  <c r="C36" i="23"/>
  <c r="D36"/>
  <c r="E36"/>
  <c r="F36"/>
  <c r="J36"/>
  <c r="K36"/>
  <c r="N36"/>
  <c r="O36"/>
  <c r="P36"/>
  <c r="E36" i="18"/>
  <c r="C36" i="28"/>
  <c r="D36"/>
  <c r="E36"/>
  <c r="F36"/>
  <c r="I36" i="26"/>
  <c r="J36"/>
  <c r="M36"/>
  <c r="Q36"/>
  <c r="F36"/>
  <c r="R36"/>
  <c r="H36" i="18"/>
  <c r="C36" i="16"/>
  <c r="D36"/>
  <c r="E36"/>
  <c r="F36"/>
  <c r="M36"/>
  <c r="C36" i="11"/>
  <c r="H36"/>
  <c r="I36"/>
  <c r="L36"/>
  <c r="M36"/>
  <c r="N36"/>
  <c r="C36" i="12"/>
  <c r="D36"/>
  <c r="E36"/>
  <c r="F36"/>
  <c r="H36"/>
  <c r="I36"/>
  <c r="L36"/>
  <c r="M36"/>
  <c r="N36"/>
  <c r="C36" i="32"/>
  <c r="D36"/>
  <c r="E36"/>
  <c r="F36"/>
  <c r="H36"/>
  <c r="I36"/>
  <c r="L36"/>
  <c r="M36"/>
  <c r="F36" i="10"/>
  <c r="K36"/>
  <c r="L36"/>
  <c r="O36"/>
  <c r="P36"/>
  <c r="Q36"/>
  <c r="J36" i="18"/>
  <c r="H37" i="30"/>
  <c r="I37"/>
  <c r="C37" i="13"/>
  <c r="D37"/>
  <c r="E37"/>
  <c r="F37"/>
  <c r="K37"/>
  <c r="L37"/>
  <c r="O37"/>
  <c r="P37"/>
  <c r="Q37"/>
  <c r="C37" i="33"/>
  <c r="D37"/>
  <c r="E37"/>
  <c r="F37"/>
  <c r="K37"/>
  <c r="L37"/>
  <c r="O37"/>
  <c r="P37"/>
  <c r="Q37"/>
  <c r="C37" i="14"/>
  <c r="D37"/>
  <c r="E37"/>
  <c r="F37"/>
  <c r="L37"/>
  <c r="C37" i="25"/>
  <c r="J37"/>
  <c r="K37"/>
  <c r="N37"/>
  <c r="O37"/>
  <c r="P37"/>
  <c r="D37" i="18"/>
  <c r="C37" i="23"/>
  <c r="D37"/>
  <c r="E37"/>
  <c r="F37"/>
  <c r="J37"/>
  <c r="K37"/>
  <c r="N37"/>
  <c r="O37"/>
  <c r="P37"/>
  <c r="E37" i="18"/>
  <c r="C37" i="28"/>
  <c r="D37"/>
  <c r="E37"/>
  <c r="F37"/>
  <c r="I37" i="26"/>
  <c r="J37"/>
  <c r="M37"/>
  <c r="Q37"/>
  <c r="F37"/>
  <c r="R37"/>
  <c r="H37" i="18"/>
  <c r="C37" i="16"/>
  <c r="D37"/>
  <c r="E37"/>
  <c r="F37"/>
  <c r="M37"/>
  <c r="C37" i="11"/>
  <c r="H37"/>
  <c r="I37"/>
  <c r="L37"/>
  <c r="M37"/>
  <c r="N37"/>
  <c r="C37" i="12"/>
  <c r="D37"/>
  <c r="E37"/>
  <c r="F37"/>
  <c r="H37"/>
  <c r="I37"/>
  <c r="L37"/>
  <c r="M37"/>
  <c r="N37"/>
  <c r="C37" i="32"/>
  <c r="D37"/>
  <c r="E37"/>
  <c r="F37"/>
  <c r="H37"/>
  <c r="I37"/>
  <c r="L37"/>
  <c r="M37"/>
  <c r="F37" i="10"/>
  <c r="K37"/>
  <c r="L37"/>
  <c r="O37"/>
  <c r="P37"/>
  <c r="Q37"/>
  <c r="J37" i="18"/>
  <c r="H38" i="30"/>
  <c r="I38"/>
  <c r="C38" i="13"/>
  <c r="D38"/>
  <c r="E38"/>
  <c r="F38"/>
  <c r="K38"/>
  <c r="L38"/>
  <c r="O38"/>
  <c r="P38"/>
  <c r="Q38"/>
  <c r="C38" i="33"/>
  <c r="D38"/>
  <c r="E38"/>
  <c r="F38"/>
  <c r="K38"/>
  <c r="L38"/>
  <c r="O38"/>
  <c r="P38"/>
  <c r="Q38"/>
  <c r="C38" i="14"/>
  <c r="D38"/>
  <c r="E38"/>
  <c r="F38"/>
  <c r="L38"/>
  <c r="C38" i="25"/>
  <c r="J38"/>
  <c r="K38"/>
  <c r="N38"/>
  <c r="O38"/>
  <c r="P38"/>
  <c r="D38" i="18"/>
  <c r="C38" i="23"/>
  <c r="D38"/>
  <c r="E38"/>
  <c r="F38"/>
  <c r="J38"/>
  <c r="K38"/>
  <c r="N38"/>
  <c r="O38"/>
  <c r="P38"/>
  <c r="E38" i="18"/>
  <c r="C38" i="28"/>
  <c r="D38"/>
  <c r="E38"/>
  <c r="F38"/>
  <c r="I38" i="26"/>
  <c r="J38"/>
  <c r="M38"/>
  <c r="Q38"/>
  <c r="F38"/>
  <c r="R38"/>
  <c r="H38" i="18"/>
  <c r="C38" i="16"/>
  <c r="D38"/>
  <c r="E38"/>
  <c r="F38"/>
  <c r="M38"/>
  <c r="C38" i="11"/>
  <c r="H38"/>
  <c r="I38"/>
  <c r="L38"/>
  <c r="M38"/>
  <c r="N38"/>
  <c r="C38" i="12"/>
  <c r="D38"/>
  <c r="E38"/>
  <c r="F38"/>
  <c r="H38"/>
  <c r="I38"/>
  <c r="L38"/>
  <c r="M38"/>
  <c r="N38"/>
  <c r="C38" i="32"/>
  <c r="D38"/>
  <c r="E38"/>
  <c r="F38"/>
  <c r="H38"/>
  <c r="I38"/>
  <c r="L38"/>
  <c r="M38"/>
  <c r="F38" i="10"/>
  <c r="K38"/>
  <c r="L38"/>
  <c r="O38"/>
  <c r="P38"/>
  <c r="Q38"/>
  <c r="J38" i="18"/>
  <c r="H39" i="30"/>
  <c r="I39"/>
  <c r="C39" i="13"/>
  <c r="D39"/>
  <c r="E39"/>
  <c r="F39"/>
  <c r="K39"/>
  <c r="L39"/>
  <c r="O39"/>
  <c r="P39"/>
  <c r="Q39"/>
  <c r="C39" i="33"/>
  <c r="D39"/>
  <c r="E39"/>
  <c r="F39"/>
  <c r="K39"/>
  <c r="L39"/>
  <c r="O39"/>
  <c r="P39"/>
  <c r="Q39"/>
  <c r="C39" i="14"/>
  <c r="D39"/>
  <c r="E39"/>
  <c r="F39"/>
  <c r="L39"/>
  <c r="C39" i="25"/>
  <c r="J39"/>
  <c r="K39"/>
  <c r="N39"/>
  <c r="O39"/>
  <c r="P39"/>
  <c r="D39" i="18"/>
  <c r="C39" i="23"/>
  <c r="D39"/>
  <c r="E39"/>
  <c r="F39"/>
  <c r="J39"/>
  <c r="K39"/>
  <c r="N39"/>
  <c r="O39"/>
  <c r="P39"/>
  <c r="E39" i="18"/>
  <c r="C39" i="28"/>
  <c r="D39"/>
  <c r="E39"/>
  <c r="F39"/>
  <c r="I39" i="26"/>
  <c r="J39"/>
  <c r="M39"/>
  <c r="Q39"/>
  <c r="F39"/>
  <c r="R39"/>
  <c r="H39" i="18"/>
  <c r="C39" i="16"/>
  <c r="D39"/>
  <c r="E39"/>
  <c r="F39"/>
  <c r="M39"/>
  <c r="C39" i="11"/>
  <c r="H39"/>
  <c r="I39"/>
  <c r="L39"/>
  <c r="M39"/>
  <c r="N39"/>
  <c r="C39" i="12"/>
  <c r="D39"/>
  <c r="E39"/>
  <c r="F39"/>
  <c r="H39"/>
  <c r="I39"/>
  <c r="L39"/>
  <c r="M39"/>
  <c r="N39"/>
  <c r="C39" i="32"/>
  <c r="D39"/>
  <c r="E39"/>
  <c r="F39"/>
  <c r="H39"/>
  <c r="I39"/>
  <c r="L39"/>
  <c r="M39"/>
  <c r="F39" i="10"/>
  <c r="K39"/>
  <c r="L39"/>
  <c r="O39"/>
  <c r="P39"/>
  <c r="Q39"/>
  <c r="J39" i="18"/>
  <c r="H40" i="30"/>
  <c r="I40"/>
  <c r="C40" i="13"/>
  <c r="D40"/>
  <c r="E40"/>
  <c r="F40"/>
  <c r="K40"/>
  <c r="L40"/>
  <c r="O40"/>
  <c r="P40"/>
  <c r="Q40"/>
  <c r="C40" i="33"/>
  <c r="D40"/>
  <c r="E40"/>
  <c r="F40"/>
  <c r="K40"/>
  <c r="L40"/>
  <c r="O40"/>
  <c r="P40"/>
  <c r="Q40"/>
  <c r="C40" i="14"/>
  <c r="D40"/>
  <c r="E40"/>
  <c r="F40"/>
  <c r="L40"/>
  <c r="C40" i="25"/>
  <c r="J40"/>
  <c r="K40"/>
  <c r="N40"/>
  <c r="O40"/>
  <c r="P40"/>
  <c r="D40" i="18"/>
  <c r="C40" i="23"/>
  <c r="D40"/>
  <c r="E40"/>
  <c r="F40"/>
  <c r="J40"/>
  <c r="K40"/>
  <c r="N40"/>
  <c r="O40"/>
  <c r="P40"/>
  <c r="E40" i="18"/>
  <c r="C40" i="28"/>
  <c r="D40"/>
  <c r="E40"/>
  <c r="F40"/>
  <c r="I40" i="26"/>
  <c r="J40"/>
  <c r="M40"/>
  <c r="Q40"/>
  <c r="F40"/>
  <c r="R40"/>
  <c r="H40" i="18"/>
  <c r="C40" i="16"/>
  <c r="D40"/>
  <c r="E40"/>
  <c r="F40"/>
  <c r="M40"/>
  <c r="C40" i="11"/>
  <c r="H40"/>
  <c r="I40"/>
  <c r="L40"/>
  <c r="M40"/>
  <c r="N40"/>
  <c r="C40" i="12"/>
  <c r="D40"/>
  <c r="E40"/>
  <c r="F40"/>
  <c r="H40"/>
  <c r="I40"/>
  <c r="L40"/>
  <c r="M40"/>
  <c r="N40"/>
  <c r="C40" i="32"/>
  <c r="D40"/>
  <c r="E40"/>
  <c r="F40"/>
  <c r="H40"/>
  <c r="I40"/>
  <c r="L40"/>
  <c r="M40"/>
  <c r="F40" i="10"/>
  <c r="K40"/>
  <c r="L40"/>
  <c r="O40"/>
  <c r="P40"/>
  <c r="Q40"/>
  <c r="J40" i="18"/>
  <c r="H41" i="30"/>
  <c r="I41"/>
  <c r="C41" i="13"/>
  <c r="D41"/>
  <c r="E41"/>
  <c r="F41"/>
  <c r="K41"/>
  <c r="L41"/>
  <c r="O41"/>
  <c r="P41"/>
  <c r="Q41"/>
  <c r="C41" i="33"/>
  <c r="D41"/>
  <c r="E41"/>
  <c r="F41"/>
  <c r="K41"/>
  <c r="L41"/>
  <c r="O41"/>
  <c r="P41"/>
  <c r="Q41"/>
  <c r="C41" i="14"/>
  <c r="D41"/>
  <c r="E41"/>
  <c r="F41"/>
  <c r="L41"/>
  <c r="C41" i="25"/>
  <c r="J41"/>
  <c r="K41"/>
  <c r="N41"/>
  <c r="O41"/>
  <c r="P41"/>
  <c r="D41" i="18"/>
  <c r="C41" i="23"/>
  <c r="D41"/>
  <c r="E41"/>
  <c r="F41"/>
  <c r="J41"/>
  <c r="K41"/>
  <c r="N41"/>
  <c r="O41"/>
  <c r="P41"/>
  <c r="E41" i="18"/>
  <c r="C41" i="28"/>
  <c r="D41"/>
  <c r="E41"/>
  <c r="F41"/>
  <c r="I41" i="26"/>
  <c r="J41"/>
  <c r="M41"/>
  <c r="Q41"/>
  <c r="F41"/>
  <c r="R41"/>
  <c r="H41" i="18"/>
  <c r="C41" i="16"/>
  <c r="D41"/>
  <c r="E41"/>
  <c r="F41"/>
  <c r="M41"/>
  <c r="F41" i="10"/>
  <c r="K41"/>
  <c r="L41"/>
  <c r="O41"/>
  <c r="P41"/>
  <c r="Q41"/>
  <c r="J41" i="18"/>
  <c r="H42" i="30"/>
  <c r="I42"/>
  <c r="C42" i="13"/>
  <c r="D42"/>
  <c r="E42"/>
  <c r="F42"/>
  <c r="K42"/>
  <c r="L42"/>
  <c r="O42"/>
  <c r="P42"/>
  <c r="Q42"/>
  <c r="C42" i="33"/>
  <c r="D42"/>
  <c r="E42"/>
  <c r="F42"/>
  <c r="K42"/>
  <c r="L42"/>
  <c r="O42"/>
  <c r="P42"/>
  <c r="Q42"/>
  <c r="C42" i="14"/>
  <c r="D42"/>
  <c r="E42"/>
  <c r="F42"/>
  <c r="L42"/>
  <c r="C42" i="25"/>
  <c r="J42"/>
  <c r="K42"/>
  <c r="N42"/>
  <c r="O42"/>
  <c r="P42"/>
  <c r="D42" i="18"/>
  <c r="C42" i="23"/>
  <c r="D42"/>
  <c r="E42"/>
  <c r="F42"/>
  <c r="J42"/>
  <c r="K42"/>
  <c r="N42"/>
  <c r="O42"/>
  <c r="P42"/>
  <c r="E42" i="18"/>
  <c r="C42" i="28"/>
  <c r="D42"/>
  <c r="E42"/>
  <c r="F42"/>
  <c r="I42" i="26"/>
  <c r="J42"/>
  <c r="M42"/>
  <c r="Q42"/>
  <c r="F42"/>
  <c r="R42"/>
  <c r="H42" i="18"/>
  <c r="C42" i="16"/>
  <c r="D42"/>
  <c r="E42"/>
  <c r="F42"/>
  <c r="M42"/>
  <c r="C42" i="11"/>
  <c r="H42"/>
  <c r="I42"/>
  <c r="L42"/>
  <c r="M42"/>
  <c r="N42"/>
  <c r="C42" i="12"/>
  <c r="D42"/>
  <c r="E42"/>
  <c r="F42"/>
  <c r="H42"/>
  <c r="I42"/>
  <c r="L42"/>
  <c r="M42"/>
  <c r="N42"/>
  <c r="C42" i="32"/>
  <c r="D42"/>
  <c r="E42"/>
  <c r="F42"/>
  <c r="H42"/>
  <c r="I42"/>
  <c r="L42"/>
  <c r="M42"/>
  <c r="F42" i="10"/>
  <c r="K42"/>
  <c r="L42"/>
  <c r="O42"/>
  <c r="P42"/>
  <c r="Q42"/>
  <c r="J42" i="18"/>
  <c r="H43" i="30"/>
  <c r="I43"/>
  <c r="C43" i="13"/>
  <c r="D43"/>
  <c r="E43"/>
  <c r="F43"/>
  <c r="K43"/>
  <c r="L43"/>
  <c r="O43"/>
  <c r="P43"/>
  <c r="Q43"/>
  <c r="C43" i="33"/>
  <c r="D43"/>
  <c r="E43"/>
  <c r="F43"/>
  <c r="K43"/>
  <c r="L43"/>
  <c r="O43"/>
  <c r="P43"/>
  <c r="Q43"/>
  <c r="C43" i="14"/>
  <c r="D43"/>
  <c r="E43"/>
  <c r="F43"/>
  <c r="L43"/>
  <c r="C43" i="25"/>
  <c r="J43"/>
  <c r="K43"/>
  <c r="N43"/>
  <c r="O43"/>
  <c r="P43"/>
  <c r="D43" i="18"/>
  <c r="C43" i="23"/>
  <c r="D43"/>
  <c r="E43"/>
  <c r="F43"/>
  <c r="J43"/>
  <c r="K43"/>
  <c r="N43"/>
  <c r="O43"/>
  <c r="P43"/>
  <c r="E43" i="18"/>
  <c r="C43" i="28"/>
  <c r="D43"/>
  <c r="E43"/>
  <c r="F43"/>
  <c r="I43" i="26"/>
  <c r="J43"/>
  <c r="M43"/>
  <c r="Q43"/>
  <c r="F43"/>
  <c r="R43"/>
  <c r="H43" i="18"/>
  <c r="C43" i="16"/>
  <c r="D43"/>
  <c r="E43"/>
  <c r="F43"/>
  <c r="M43"/>
  <c r="C43" i="11"/>
  <c r="H43"/>
  <c r="I43"/>
  <c r="L43"/>
  <c r="M43"/>
  <c r="N43"/>
  <c r="C43" i="12"/>
  <c r="D43"/>
  <c r="E43"/>
  <c r="F43"/>
  <c r="H43"/>
  <c r="I43"/>
  <c r="L43"/>
  <c r="M43"/>
  <c r="N43"/>
  <c r="C43" i="32"/>
  <c r="D43"/>
  <c r="E43"/>
  <c r="F43"/>
  <c r="H43"/>
  <c r="I43"/>
  <c r="L43"/>
  <c r="M43"/>
  <c r="F43" i="10"/>
  <c r="K43"/>
  <c r="L43"/>
  <c r="O43"/>
  <c r="P43"/>
  <c r="Q43"/>
  <c r="J43" i="18"/>
  <c r="H44" i="30"/>
  <c r="I44"/>
  <c r="C44" i="13"/>
  <c r="D44"/>
  <c r="E44"/>
  <c r="F44"/>
  <c r="K44"/>
  <c r="L44"/>
  <c r="O44"/>
  <c r="P44"/>
  <c r="Q44"/>
  <c r="C44" i="33"/>
  <c r="D44"/>
  <c r="E44"/>
  <c r="F44"/>
  <c r="K44"/>
  <c r="L44"/>
  <c r="O44"/>
  <c r="P44"/>
  <c r="Q44"/>
  <c r="C44" i="14"/>
  <c r="D44"/>
  <c r="E44"/>
  <c r="F44"/>
  <c r="L44"/>
  <c r="C44" i="25"/>
  <c r="J44"/>
  <c r="K44"/>
  <c r="N44"/>
  <c r="O44"/>
  <c r="P44"/>
  <c r="D44" i="18"/>
  <c r="C44" i="23"/>
  <c r="D44"/>
  <c r="E44"/>
  <c r="F44"/>
  <c r="J44"/>
  <c r="K44"/>
  <c r="N44"/>
  <c r="O44"/>
  <c r="P44"/>
  <c r="E44" i="18"/>
  <c r="C44" i="28"/>
  <c r="D44"/>
  <c r="E44"/>
  <c r="F44"/>
  <c r="I44" i="26"/>
  <c r="J44"/>
  <c r="M44"/>
  <c r="Q44"/>
  <c r="F44"/>
  <c r="R44"/>
  <c r="H44" i="18"/>
  <c r="C44" i="16"/>
  <c r="D44"/>
  <c r="E44"/>
  <c r="F44"/>
  <c r="M44"/>
  <c r="C44" i="11"/>
  <c r="H44"/>
  <c r="I44"/>
  <c r="L44"/>
  <c r="M44"/>
  <c r="N44"/>
  <c r="C44" i="12"/>
  <c r="D44"/>
  <c r="E44"/>
  <c r="F44"/>
  <c r="H44"/>
  <c r="I44"/>
  <c r="L44"/>
  <c r="M44"/>
  <c r="N44"/>
  <c r="C44" i="32"/>
  <c r="D44"/>
  <c r="E44"/>
  <c r="F44"/>
  <c r="H44"/>
  <c r="I44"/>
  <c r="L44"/>
  <c r="M44"/>
  <c r="F44" i="10"/>
  <c r="K44"/>
  <c r="L44"/>
  <c r="O44"/>
  <c r="P44"/>
  <c r="Q44"/>
  <c r="J44" i="18"/>
  <c r="H45" i="30"/>
  <c r="I45"/>
  <c r="C45" i="13"/>
  <c r="D45"/>
  <c r="E45"/>
  <c r="F45"/>
  <c r="K45"/>
  <c r="L45"/>
  <c r="O45"/>
  <c r="P45"/>
  <c r="Q45"/>
  <c r="C45" i="33"/>
  <c r="D45"/>
  <c r="E45"/>
  <c r="F45"/>
  <c r="K45"/>
  <c r="L45"/>
  <c r="O45"/>
  <c r="P45"/>
  <c r="Q45"/>
  <c r="C45" i="14"/>
  <c r="D45"/>
  <c r="E45"/>
  <c r="F45"/>
  <c r="L45"/>
  <c r="C45" i="25"/>
  <c r="J45"/>
  <c r="K45"/>
  <c r="N45"/>
  <c r="O45"/>
  <c r="P45"/>
  <c r="D45" i="18"/>
  <c r="C45" i="23"/>
  <c r="D45"/>
  <c r="E45"/>
  <c r="F45"/>
  <c r="J45"/>
  <c r="K45"/>
  <c r="N45"/>
  <c r="O45"/>
  <c r="P45"/>
  <c r="E45" i="18"/>
  <c r="C45" i="28"/>
  <c r="D45"/>
  <c r="E45"/>
  <c r="F45"/>
  <c r="I45" i="26"/>
  <c r="J45"/>
  <c r="M45"/>
  <c r="Q45"/>
  <c r="F45"/>
  <c r="R45"/>
  <c r="H45" i="18"/>
  <c r="C45" i="16"/>
  <c r="D45"/>
  <c r="E45"/>
  <c r="F45"/>
  <c r="M45"/>
  <c r="C45" i="11"/>
  <c r="H45"/>
  <c r="I45"/>
  <c r="L45"/>
  <c r="M45"/>
  <c r="N45"/>
  <c r="C45" i="12"/>
  <c r="D45"/>
  <c r="E45"/>
  <c r="F45"/>
  <c r="H45"/>
  <c r="I45"/>
  <c r="L45"/>
  <c r="M45"/>
  <c r="N45"/>
  <c r="C45" i="32"/>
  <c r="D45"/>
  <c r="E45"/>
  <c r="F45"/>
  <c r="H45"/>
  <c r="I45"/>
  <c r="L45"/>
  <c r="M45"/>
  <c r="F45" i="10"/>
  <c r="K45"/>
  <c r="L45"/>
  <c r="O45"/>
  <c r="P45"/>
  <c r="Q45"/>
  <c r="J45" i="18"/>
  <c r="H46" i="30"/>
  <c r="I46"/>
  <c r="C46" i="13"/>
  <c r="D46"/>
  <c r="E46"/>
  <c r="F46"/>
  <c r="K46"/>
  <c r="L46"/>
  <c r="O46"/>
  <c r="P46"/>
  <c r="Q46"/>
  <c r="C46" i="33"/>
  <c r="D46"/>
  <c r="E46"/>
  <c r="F46"/>
  <c r="K46"/>
  <c r="L46"/>
  <c r="O46"/>
  <c r="P46"/>
  <c r="Q46"/>
  <c r="C46" i="14"/>
  <c r="D46"/>
  <c r="E46"/>
  <c r="F46"/>
  <c r="L46"/>
  <c r="C46" i="25"/>
  <c r="J46"/>
  <c r="K46"/>
  <c r="N46"/>
  <c r="O46"/>
  <c r="P46"/>
  <c r="D46" i="18"/>
  <c r="C46" i="23"/>
  <c r="D46"/>
  <c r="E46"/>
  <c r="F46"/>
  <c r="J46"/>
  <c r="K46"/>
  <c r="N46"/>
  <c r="O46"/>
  <c r="P46"/>
  <c r="E46" i="18"/>
  <c r="C46" i="28"/>
  <c r="D46"/>
  <c r="E46"/>
  <c r="F46"/>
  <c r="I46" i="26"/>
  <c r="J46"/>
  <c r="M46"/>
  <c r="Q46"/>
  <c r="F46"/>
  <c r="R46"/>
  <c r="H46" i="18"/>
  <c r="C46" i="16"/>
  <c r="D46"/>
  <c r="E46"/>
  <c r="F46"/>
  <c r="M46"/>
  <c r="C46" i="11"/>
  <c r="H46"/>
  <c r="I46"/>
  <c r="L46"/>
  <c r="M46"/>
  <c r="N46"/>
  <c r="C46" i="12"/>
  <c r="D46"/>
  <c r="E46"/>
  <c r="F46"/>
  <c r="H46"/>
  <c r="I46"/>
  <c r="L46"/>
  <c r="M46"/>
  <c r="N46"/>
  <c r="C46" i="32"/>
  <c r="D46"/>
  <c r="E46"/>
  <c r="F46"/>
  <c r="H46"/>
  <c r="I46"/>
  <c r="L46"/>
  <c r="M46"/>
  <c r="F46" i="10"/>
  <c r="K46"/>
  <c r="L46"/>
  <c r="O46"/>
  <c r="P46"/>
  <c r="Q46"/>
  <c r="J46" i="18"/>
  <c r="H47" i="30"/>
  <c r="I47"/>
  <c r="C47" i="13"/>
  <c r="D47"/>
  <c r="E47"/>
  <c r="F47"/>
  <c r="K47"/>
  <c r="L47"/>
  <c r="O47"/>
  <c r="P47"/>
  <c r="Q47"/>
  <c r="C47" i="33"/>
  <c r="D47"/>
  <c r="E47"/>
  <c r="F47"/>
  <c r="K47"/>
  <c r="L47"/>
  <c r="O47"/>
  <c r="P47"/>
  <c r="Q47"/>
  <c r="C47" i="14"/>
  <c r="D47"/>
  <c r="E47"/>
  <c r="F47"/>
  <c r="L47"/>
  <c r="C47" i="25"/>
  <c r="J47"/>
  <c r="K47"/>
  <c r="N47"/>
  <c r="O47"/>
  <c r="P47"/>
  <c r="D47" i="18"/>
  <c r="C47" i="23"/>
  <c r="D47"/>
  <c r="E47"/>
  <c r="F47"/>
  <c r="J47"/>
  <c r="K47"/>
  <c r="N47"/>
  <c r="O47"/>
  <c r="P47"/>
  <c r="E47" i="18"/>
  <c r="C47" i="28"/>
  <c r="D47"/>
  <c r="E47"/>
  <c r="F47"/>
  <c r="I47" i="26"/>
  <c r="J47"/>
  <c r="M47"/>
  <c r="Q47"/>
  <c r="F47"/>
  <c r="R47"/>
  <c r="H47" i="18"/>
  <c r="C47" i="16"/>
  <c r="D47"/>
  <c r="E47"/>
  <c r="F47"/>
  <c r="M47"/>
  <c r="C47" i="11"/>
  <c r="H47"/>
  <c r="I47"/>
  <c r="L47"/>
  <c r="M47"/>
  <c r="N47"/>
  <c r="C47" i="12"/>
  <c r="D47"/>
  <c r="E47"/>
  <c r="F47"/>
  <c r="H47"/>
  <c r="I47"/>
  <c r="L47"/>
  <c r="M47"/>
  <c r="N47"/>
  <c r="C47" i="32"/>
  <c r="D47"/>
  <c r="E47"/>
  <c r="F47"/>
  <c r="H47"/>
  <c r="I47"/>
  <c r="L47"/>
  <c r="M47"/>
  <c r="F47" i="10"/>
  <c r="K47"/>
  <c r="L47"/>
  <c r="O47"/>
  <c r="P47"/>
  <c r="Q47"/>
  <c r="J47" i="18"/>
  <c r="H48" i="30"/>
  <c r="I48"/>
  <c r="C48" i="13"/>
  <c r="D48"/>
  <c r="E48"/>
  <c r="F48"/>
  <c r="K48"/>
  <c r="L48"/>
  <c r="O48"/>
  <c r="P48"/>
  <c r="Q48"/>
  <c r="C48" i="33"/>
  <c r="D48"/>
  <c r="E48"/>
  <c r="F48"/>
  <c r="K48"/>
  <c r="L48"/>
  <c r="O48"/>
  <c r="P48"/>
  <c r="Q48"/>
  <c r="C48" i="14"/>
  <c r="D48"/>
  <c r="E48"/>
  <c r="F48"/>
  <c r="L48"/>
  <c r="C48" i="25"/>
  <c r="J48"/>
  <c r="K48"/>
  <c r="N48"/>
  <c r="O48"/>
  <c r="P48"/>
  <c r="D48" i="18"/>
  <c r="C48" i="23"/>
  <c r="D48"/>
  <c r="E48"/>
  <c r="F48"/>
  <c r="J48"/>
  <c r="K48"/>
  <c r="N48"/>
  <c r="O48"/>
  <c r="P48"/>
  <c r="E48" i="18"/>
  <c r="C48" i="28"/>
  <c r="D48"/>
  <c r="E48"/>
  <c r="F48"/>
  <c r="I48" i="26"/>
  <c r="J48"/>
  <c r="M48"/>
  <c r="Q48"/>
  <c r="F48"/>
  <c r="R48"/>
  <c r="H48" i="18"/>
  <c r="C48" i="16"/>
  <c r="D48"/>
  <c r="E48"/>
  <c r="F48"/>
  <c r="M48"/>
  <c r="C48" i="11"/>
  <c r="H48"/>
  <c r="I48"/>
  <c r="L48"/>
  <c r="M48"/>
  <c r="N48"/>
  <c r="C48" i="12"/>
  <c r="D48"/>
  <c r="E48"/>
  <c r="F48"/>
  <c r="H48"/>
  <c r="I48"/>
  <c r="L48"/>
  <c r="M48"/>
  <c r="N48"/>
  <c r="C48" i="32"/>
  <c r="D48"/>
  <c r="E48"/>
  <c r="F48"/>
  <c r="H48"/>
  <c r="I48"/>
  <c r="L48"/>
  <c r="M48"/>
  <c r="F48" i="10"/>
  <c r="K48"/>
  <c r="L48"/>
  <c r="O48"/>
  <c r="P48"/>
  <c r="Q48"/>
  <c r="J48" i="18"/>
  <c r="H49" i="30"/>
  <c r="I49"/>
  <c r="C49" i="13"/>
  <c r="D49"/>
  <c r="E49"/>
  <c r="F49"/>
  <c r="K49"/>
  <c r="L49"/>
  <c r="O49"/>
  <c r="P49"/>
  <c r="Q49"/>
  <c r="C49" i="33"/>
  <c r="D49"/>
  <c r="E49"/>
  <c r="F49"/>
  <c r="K49"/>
  <c r="L49"/>
  <c r="O49"/>
  <c r="P49"/>
  <c r="Q49"/>
  <c r="C49" i="14"/>
  <c r="D49"/>
  <c r="E49"/>
  <c r="F49"/>
  <c r="L49"/>
  <c r="C49" i="25"/>
  <c r="J49"/>
  <c r="K49"/>
  <c r="N49"/>
  <c r="O49"/>
  <c r="P49"/>
  <c r="D49" i="18"/>
  <c r="C49" i="23"/>
  <c r="D49"/>
  <c r="E49"/>
  <c r="F49"/>
  <c r="J49"/>
  <c r="K49"/>
  <c r="N49"/>
  <c r="O49"/>
  <c r="P49"/>
  <c r="E49" i="18"/>
  <c r="C49" i="28"/>
  <c r="D49"/>
  <c r="E49"/>
  <c r="F49"/>
  <c r="I49" i="26"/>
  <c r="J49"/>
  <c r="M49"/>
  <c r="Q49"/>
  <c r="F49"/>
  <c r="R49"/>
  <c r="H49" i="18"/>
  <c r="C49" i="16"/>
  <c r="D49"/>
  <c r="E49"/>
  <c r="F49"/>
  <c r="M49"/>
  <c r="C49" i="11"/>
  <c r="H49"/>
  <c r="I49"/>
  <c r="L49"/>
  <c r="M49"/>
  <c r="N49"/>
  <c r="C49" i="12"/>
  <c r="D49"/>
  <c r="E49"/>
  <c r="F49"/>
  <c r="H49"/>
  <c r="I49"/>
  <c r="L49"/>
  <c r="M49"/>
  <c r="N49"/>
  <c r="C49" i="32"/>
  <c r="D49"/>
  <c r="E49"/>
  <c r="F49"/>
  <c r="H49"/>
  <c r="I49"/>
  <c r="L49"/>
  <c r="M49"/>
  <c r="F49" i="10"/>
  <c r="K49"/>
  <c r="L49"/>
  <c r="O49"/>
  <c r="P49"/>
  <c r="Q49"/>
  <c r="J49" i="18"/>
  <c r="H50" i="30"/>
  <c r="I50"/>
  <c r="C50" i="13"/>
  <c r="D50"/>
  <c r="E50"/>
  <c r="F50"/>
  <c r="K50"/>
  <c r="L50"/>
  <c r="O50"/>
  <c r="P50"/>
  <c r="Q50"/>
  <c r="C50" i="33"/>
  <c r="D50"/>
  <c r="E50"/>
  <c r="F50"/>
  <c r="K50"/>
  <c r="L50"/>
  <c r="O50"/>
  <c r="P50"/>
  <c r="Q50"/>
  <c r="C50" i="14"/>
  <c r="D50"/>
  <c r="E50"/>
  <c r="F50"/>
  <c r="L50"/>
  <c r="C50" i="15"/>
  <c r="D50"/>
  <c r="E50"/>
  <c r="F50"/>
  <c r="I50"/>
  <c r="J50"/>
  <c r="M50"/>
  <c r="N50"/>
  <c r="O50"/>
  <c r="C50" i="25"/>
  <c r="J50"/>
  <c r="K50"/>
  <c r="N50"/>
  <c r="O50"/>
  <c r="P50"/>
  <c r="D50" i="18"/>
  <c r="C50" i="23"/>
  <c r="D50"/>
  <c r="E50"/>
  <c r="F50"/>
  <c r="J50"/>
  <c r="K50"/>
  <c r="N50"/>
  <c r="O50"/>
  <c r="P50"/>
  <c r="E50" i="18"/>
  <c r="C50" i="28"/>
  <c r="D50"/>
  <c r="E50"/>
  <c r="F50"/>
  <c r="I50" i="26"/>
  <c r="J50"/>
  <c r="M50"/>
  <c r="Q50"/>
  <c r="F50"/>
  <c r="R50"/>
  <c r="H50" i="18"/>
  <c r="C50" i="16"/>
  <c r="D50"/>
  <c r="E50"/>
  <c r="F50"/>
  <c r="M50"/>
  <c r="C50" i="11"/>
  <c r="H50"/>
  <c r="I50"/>
  <c r="L50"/>
  <c r="M50"/>
  <c r="N50"/>
  <c r="C50" i="12"/>
  <c r="D50"/>
  <c r="E50"/>
  <c r="F50"/>
  <c r="H50"/>
  <c r="I50"/>
  <c r="L50"/>
  <c r="M50"/>
  <c r="N50"/>
  <c r="C50" i="32"/>
  <c r="D50"/>
  <c r="E50"/>
  <c r="F50"/>
  <c r="H50"/>
  <c r="I50"/>
  <c r="L50"/>
  <c r="M50"/>
  <c r="F50" i="10"/>
  <c r="K50"/>
  <c r="L50"/>
  <c r="O50"/>
  <c r="P50"/>
  <c r="Q50"/>
  <c r="J50" i="18"/>
  <c r="H51" i="30"/>
  <c r="I51"/>
  <c r="C51" i="13"/>
  <c r="D51"/>
  <c r="E51"/>
  <c r="F51"/>
  <c r="K51"/>
  <c r="L51"/>
  <c r="O51"/>
  <c r="P51"/>
  <c r="Q51"/>
  <c r="C51" i="33"/>
  <c r="D51"/>
  <c r="E51"/>
  <c r="F51"/>
  <c r="K51"/>
  <c r="L51"/>
  <c r="O51"/>
  <c r="P51"/>
  <c r="Q51"/>
  <c r="C51" i="14"/>
  <c r="D51"/>
  <c r="E51"/>
  <c r="F51"/>
  <c r="L51"/>
  <c r="C51" i="25"/>
  <c r="J51"/>
  <c r="K51"/>
  <c r="N51"/>
  <c r="O51"/>
  <c r="P51"/>
  <c r="D51" i="18"/>
  <c r="C51" i="23"/>
  <c r="D51"/>
  <c r="E51"/>
  <c r="F51"/>
  <c r="J51"/>
  <c r="K51"/>
  <c r="N51"/>
  <c r="O51"/>
  <c r="P51"/>
  <c r="E51" i="18"/>
  <c r="C51" i="28"/>
  <c r="D51"/>
  <c r="E51"/>
  <c r="F51"/>
  <c r="I51" i="26"/>
  <c r="J51"/>
  <c r="M51"/>
  <c r="Q51"/>
  <c r="F51"/>
  <c r="R51"/>
  <c r="H51" i="18"/>
  <c r="C51" i="16"/>
  <c r="D51"/>
  <c r="E51"/>
  <c r="F51"/>
  <c r="M51"/>
  <c r="C51" i="11"/>
  <c r="H51"/>
  <c r="I51"/>
  <c r="L51"/>
  <c r="M51"/>
  <c r="N51"/>
  <c r="C51" i="12"/>
  <c r="D51"/>
  <c r="E51"/>
  <c r="F51"/>
  <c r="H51"/>
  <c r="I51"/>
  <c r="L51"/>
  <c r="M51"/>
  <c r="N51"/>
  <c r="C51" i="32"/>
  <c r="D51"/>
  <c r="E51"/>
  <c r="F51"/>
  <c r="H51"/>
  <c r="I51"/>
  <c r="L51"/>
  <c r="M51"/>
  <c r="F51" i="10"/>
  <c r="K51"/>
  <c r="L51"/>
  <c r="O51"/>
  <c r="P51"/>
  <c r="Q51"/>
  <c r="J51" i="18"/>
  <c r="H52" i="30"/>
  <c r="I52"/>
  <c r="C52" i="13"/>
  <c r="D52"/>
  <c r="E52"/>
  <c r="F52"/>
  <c r="K52"/>
  <c r="L52"/>
  <c r="O52"/>
  <c r="P52"/>
  <c r="Q52"/>
  <c r="C52" i="33"/>
  <c r="D52"/>
  <c r="E52"/>
  <c r="F52"/>
  <c r="K52"/>
  <c r="L52"/>
  <c r="O52"/>
  <c r="P52"/>
  <c r="Q52"/>
  <c r="C52" i="14"/>
  <c r="D52"/>
  <c r="E52"/>
  <c r="F52"/>
  <c r="L52"/>
  <c r="C52" i="25"/>
  <c r="J52"/>
  <c r="K52"/>
  <c r="N52"/>
  <c r="O52"/>
  <c r="P52"/>
  <c r="D52" i="18"/>
  <c r="C52" i="23"/>
  <c r="D52"/>
  <c r="E52"/>
  <c r="F52"/>
  <c r="J52"/>
  <c r="K52"/>
  <c r="N52"/>
  <c r="O52"/>
  <c r="P52"/>
  <c r="E52" i="18"/>
  <c r="C52" i="28"/>
  <c r="D52"/>
  <c r="E52"/>
  <c r="F52"/>
  <c r="I52" i="26"/>
  <c r="J52"/>
  <c r="M52"/>
  <c r="Q52"/>
  <c r="F52"/>
  <c r="R52"/>
  <c r="H52" i="18"/>
  <c r="C52" i="16"/>
  <c r="D52"/>
  <c r="E52"/>
  <c r="F52"/>
  <c r="M52"/>
  <c r="C52" i="11"/>
  <c r="H52"/>
  <c r="I52"/>
  <c r="L52"/>
  <c r="M52"/>
  <c r="N52"/>
  <c r="C52" i="12"/>
  <c r="D52"/>
  <c r="E52"/>
  <c r="F52"/>
  <c r="H52"/>
  <c r="I52"/>
  <c r="L52"/>
  <c r="M52"/>
  <c r="N52"/>
  <c r="C52" i="32"/>
  <c r="D52"/>
  <c r="E52"/>
  <c r="F52"/>
  <c r="H52"/>
  <c r="I52"/>
  <c r="L52"/>
  <c r="M52"/>
  <c r="F52" i="10"/>
  <c r="K52"/>
  <c r="L52"/>
  <c r="O52"/>
  <c r="P52"/>
  <c r="Q52"/>
  <c r="J52" i="18"/>
  <c r="H53" i="30"/>
  <c r="I53"/>
  <c r="C53" i="13"/>
  <c r="D53"/>
  <c r="E53"/>
  <c r="F53"/>
  <c r="K53"/>
  <c r="L53"/>
  <c r="O53"/>
  <c r="P53"/>
  <c r="Q53"/>
  <c r="C53" i="33"/>
  <c r="D53"/>
  <c r="E53"/>
  <c r="F53"/>
  <c r="K53"/>
  <c r="L53"/>
  <c r="O53"/>
  <c r="P53"/>
  <c r="Q53"/>
  <c r="C53" i="14"/>
  <c r="D53"/>
  <c r="E53"/>
  <c r="F53"/>
  <c r="L53"/>
  <c r="C53" i="25"/>
  <c r="J53"/>
  <c r="K53"/>
  <c r="N53"/>
  <c r="O53"/>
  <c r="P53"/>
  <c r="D53" i="18"/>
  <c r="C53" i="23"/>
  <c r="D53"/>
  <c r="E53"/>
  <c r="F53"/>
  <c r="J53"/>
  <c r="K53"/>
  <c r="N53"/>
  <c r="O53"/>
  <c r="P53"/>
  <c r="E53" i="18"/>
  <c r="C53" i="28"/>
  <c r="D53"/>
  <c r="E53"/>
  <c r="F53"/>
  <c r="I53" i="26"/>
  <c r="J53"/>
  <c r="M53"/>
  <c r="Q53"/>
  <c r="F53"/>
  <c r="R53"/>
  <c r="H53" i="18"/>
  <c r="C53" i="16"/>
  <c r="D53"/>
  <c r="E53"/>
  <c r="F53"/>
  <c r="M53"/>
  <c r="C53" i="11"/>
  <c r="H53"/>
  <c r="I53"/>
  <c r="L53"/>
  <c r="M53"/>
  <c r="N53"/>
  <c r="C53" i="12"/>
  <c r="D53"/>
  <c r="E53"/>
  <c r="F53"/>
  <c r="H53"/>
  <c r="I53"/>
  <c r="L53"/>
  <c r="M53"/>
  <c r="N53"/>
  <c r="C53" i="32"/>
  <c r="D53"/>
  <c r="E53"/>
  <c r="F53"/>
  <c r="H53"/>
  <c r="I53"/>
  <c r="L53"/>
  <c r="M53"/>
  <c r="F53" i="10"/>
  <c r="K53"/>
  <c r="L53"/>
  <c r="O53"/>
  <c r="P53"/>
  <c r="Q53"/>
  <c r="J53" i="18"/>
  <c r="H54" i="30"/>
  <c r="I54"/>
  <c r="C54" i="13"/>
  <c r="D54"/>
  <c r="E54"/>
  <c r="F54"/>
  <c r="K54"/>
  <c r="L54"/>
  <c r="O54"/>
  <c r="P54"/>
  <c r="Q54"/>
  <c r="C54" i="33"/>
  <c r="D54"/>
  <c r="E54"/>
  <c r="F54"/>
  <c r="K54"/>
  <c r="L54"/>
  <c r="O54"/>
  <c r="P54"/>
  <c r="Q54"/>
  <c r="C54" i="14"/>
  <c r="D54"/>
  <c r="E54"/>
  <c r="F54"/>
  <c r="L54"/>
  <c r="C54" i="25"/>
  <c r="J54"/>
  <c r="K54"/>
  <c r="N54"/>
  <c r="O54"/>
  <c r="P54"/>
  <c r="D54" i="18"/>
  <c r="C54" i="23"/>
  <c r="D54"/>
  <c r="E54"/>
  <c r="F54"/>
  <c r="J54"/>
  <c r="K54"/>
  <c r="N54"/>
  <c r="O54"/>
  <c r="P54"/>
  <c r="E54" i="18"/>
  <c r="C54" i="28"/>
  <c r="D54"/>
  <c r="E54"/>
  <c r="F54"/>
  <c r="I54" i="26"/>
  <c r="J54"/>
  <c r="M54"/>
  <c r="Q54"/>
  <c r="F54"/>
  <c r="R54"/>
  <c r="H54" i="18"/>
  <c r="C54" i="16"/>
  <c r="D54"/>
  <c r="E54"/>
  <c r="F54"/>
  <c r="M54"/>
  <c r="C54" i="11"/>
  <c r="H54"/>
  <c r="I54"/>
  <c r="L54"/>
  <c r="M54"/>
  <c r="N54"/>
  <c r="C54" i="12"/>
  <c r="D54"/>
  <c r="E54"/>
  <c r="F54"/>
  <c r="H54"/>
  <c r="I54"/>
  <c r="L54"/>
  <c r="M54"/>
  <c r="N54"/>
  <c r="C54" i="32"/>
  <c r="D54"/>
  <c r="E54"/>
  <c r="F54"/>
  <c r="H54"/>
  <c r="I54"/>
  <c r="L54"/>
  <c r="M54"/>
  <c r="F54" i="10"/>
  <c r="K54"/>
  <c r="L54"/>
  <c r="O54"/>
  <c r="P54"/>
  <c r="Q54"/>
  <c r="J54" i="18"/>
  <c r="H55" i="30"/>
  <c r="I55"/>
  <c r="C55" i="13"/>
  <c r="D55"/>
  <c r="E55"/>
  <c r="F55"/>
  <c r="K55"/>
  <c r="L55"/>
  <c r="O55"/>
  <c r="P55"/>
  <c r="Q55"/>
  <c r="C55" i="33"/>
  <c r="D55"/>
  <c r="E55"/>
  <c r="F55"/>
  <c r="K55"/>
  <c r="L55"/>
  <c r="O55"/>
  <c r="P55"/>
  <c r="Q55"/>
  <c r="C55" i="14"/>
  <c r="D55"/>
  <c r="E55"/>
  <c r="F55"/>
  <c r="L55"/>
  <c r="C55" i="25"/>
  <c r="J55"/>
  <c r="K55"/>
  <c r="N55"/>
  <c r="O55"/>
  <c r="P55"/>
  <c r="D55" i="18"/>
  <c r="C55" i="23"/>
  <c r="D55"/>
  <c r="E55"/>
  <c r="F55"/>
  <c r="J55"/>
  <c r="K55"/>
  <c r="N55"/>
  <c r="O55"/>
  <c r="P55"/>
  <c r="E55" i="18"/>
  <c r="C55" i="28"/>
  <c r="D55"/>
  <c r="E55"/>
  <c r="F55"/>
  <c r="I55" i="26"/>
  <c r="J55"/>
  <c r="M55"/>
  <c r="Q55"/>
  <c r="F55"/>
  <c r="R55"/>
  <c r="H55" i="18"/>
  <c r="C55" i="16"/>
  <c r="D55"/>
  <c r="E55"/>
  <c r="F55"/>
  <c r="M55"/>
  <c r="C55" i="11"/>
  <c r="H55"/>
  <c r="I55"/>
  <c r="L55"/>
  <c r="M55"/>
  <c r="N55"/>
  <c r="C55" i="12"/>
  <c r="D55"/>
  <c r="E55"/>
  <c r="F55"/>
  <c r="H55"/>
  <c r="I55"/>
  <c r="L55"/>
  <c r="M55"/>
  <c r="N55"/>
  <c r="C55" i="32"/>
  <c r="D55"/>
  <c r="E55"/>
  <c r="F55"/>
  <c r="H55"/>
  <c r="I55"/>
  <c r="L55"/>
  <c r="M55"/>
  <c r="F55" i="10"/>
  <c r="K55"/>
  <c r="L55"/>
  <c r="O55"/>
  <c r="P55"/>
  <c r="Q55"/>
  <c r="J55" i="18"/>
  <c r="H56" i="30"/>
  <c r="I56"/>
  <c r="C56" i="13"/>
  <c r="D56"/>
  <c r="E56"/>
  <c r="F56"/>
  <c r="K56"/>
  <c r="L56"/>
  <c r="O56"/>
  <c r="P56"/>
  <c r="Q56"/>
  <c r="C56" i="33"/>
  <c r="D56"/>
  <c r="E56"/>
  <c r="F56"/>
  <c r="K56"/>
  <c r="L56"/>
  <c r="O56"/>
  <c r="P56"/>
  <c r="Q56"/>
  <c r="C56" i="14"/>
  <c r="D56"/>
  <c r="E56"/>
  <c r="F56"/>
  <c r="L56"/>
  <c r="C56" i="25"/>
  <c r="J56"/>
  <c r="K56"/>
  <c r="N56"/>
  <c r="O56"/>
  <c r="P56"/>
  <c r="D56" i="18"/>
  <c r="C56" i="23"/>
  <c r="D56"/>
  <c r="E56"/>
  <c r="F56"/>
  <c r="J56"/>
  <c r="K56"/>
  <c r="N56"/>
  <c r="O56"/>
  <c r="P56"/>
  <c r="E56" i="18"/>
  <c r="C56" i="28"/>
  <c r="D56"/>
  <c r="E56"/>
  <c r="F56"/>
  <c r="I56" i="26"/>
  <c r="J56"/>
  <c r="M56"/>
  <c r="Q56"/>
  <c r="F56"/>
  <c r="R56"/>
  <c r="H56" i="18"/>
  <c r="C56" i="16"/>
  <c r="D56"/>
  <c r="E56"/>
  <c r="F56"/>
  <c r="M56"/>
  <c r="C56" i="11"/>
  <c r="H56"/>
  <c r="I56"/>
  <c r="L56"/>
  <c r="M56"/>
  <c r="N56"/>
  <c r="C56" i="12"/>
  <c r="D56"/>
  <c r="E56"/>
  <c r="F56"/>
  <c r="H56"/>
  <c r="I56"/>
  <c r="L56"/>
  <c r="M56"/>
  <c r="N56"/>
  <c r="C56" i="32"/>
  <c r="D56"/>
  <c r="E56"/>
  <c r="F56"/>
  <c r="H56"/>
  <c r="I56"/>
  <c r="L56"/>
  <c r="M56"/>
  <c r="F56" i="10"/>
  <c r="K56"/>
  <c r="L56"/>
  <c r="O56"/>
  <c r="P56"/>
  <c r="Q56"/>
  <c r="J56" i="18"/>
  <c r="H57" i="30"/>
  <c r="I57"/>
  <c r="C57" i="13"/>
  <c r="D57"/>
  <c r="E57"/>
  <c r="F57"/>
  <c r="K57"/>
  <c r="L57"/>
  <c r="O57"/>
  <c r="P57"/>
  <c r="Q57"/>
  <c r="C57" i="33"/>
  <c r="D57"/>
  <c r="E57"/>
  <c r="F57"/>
  <c r="K57"/>
  <c r="L57"/>
  <c r="O57"/>
  <c r="P57"/>
  <c r="Q57"/>
  <c r="C57" i="14"/>
  <c r="D57"/>
  <c r="E57"/>
  <c r="F57"/>
  <c r="L57"/>
  <c r="C57" i="25"/>
  <c r="J57"/>
  <c r="K57"/>
  <c r="N57"/>
  <c r="O57"/>
  <c r="P57"/>
  <c r="D57" i="18"/>
  <c r="C57" i="23"/>
  <c r="D57"/>
  <c r="E57"/>
  <c r="F57"/>
  <c r="J57"/>
  <c r="K57"/>
  <c r="N57"/>
  <c r="O57"/>
  <c r="P57"/>
  <c r="E57" i="18"/>
  <c r="C57" i="28"/>
  <c r="D57"/>
  <c r="E57"/>
  <c r="F57"/>
  <c r="I57" i="26"/>
  <c r="J57"/>
  <c r="M57"/>
  <c r="Q57"/>
  <c r="F57"/>
  <c r="R57"/>
  <c r="H57" i="18"/>
  <c r="C57" i="16"/>
  <c r="D57"/>
  <c r="E57"/>
  <c r="F57"/>
  <c r="M57"/>
  <c r="C57" i="11"/>
  <c r="H57"/>
  <c r="I57"/>
  <c r="L57"/>
  <c r="M57"/>
  <c r="N57"/>
  <c r="C57" i="12"/>
  <c r="D57"/>
  <c r="E57"/>
  <c r="F57"/>
  <c r="H57"/>
  <c r="I57"/>
  <c r="L57"/>
  <c r="M57"/>
  <c r="N57"/>
  <c r="C57" i="32"/>
  <c r="D57"/>
  <c r="E57"/>
  <c r="F57"/>
  <c r="H57"/>
  <c r="I57"/>
  <c r="L57"/>
  <c r="M57"/>
  <c r="F57" i="10"/>
  <c r="K57"/>
  <c r="L57"/>
  <c r="O57"/>
  <c r="P57"/>
  <c r="Q57"/>
  <c r="J57" i="18"/>
  <c r="H58" i="30"/>
  <c r="I58"/>
  <c r="C58" i="13"/>
  <c r="D58"/>
  <c r="E58"/>
  <c r="F58"/>
  <c r="K58"/>
  <c r="L58"/>
  <c r="O58"/>
  <c r="P58"/>
  <c r="Q58"/>
  <c r="C58" i="33"/>
  <c r="D58"/>
  <c r="E58"/>
  <c r="F58"/>
  <c r="K58"/>
  <c r="L58"/>
  <c r="O58"/>
  <c r="P58"/>
  <c r="Q58"/>
  <c r="C58" i="14"/>
  <c r="D58"/>
  <c r="E58"/>
  <c r="F58"/>
  <c r="L58"/>
  <c r="C58" i="25"/>
  <c r="J58"/>
  <c r="K58"/>
  <c r="N58"/>
  <c r="O58"/>
  <c r="P58"/>
  <c r="D58" i="18"/>
  <c r="C58" i="23"/>
  <c r="D58"/>
  <c r="E58"/>
  <c r="F58"/>
  <c r="J58"/>
  <c r="K58"/>
  <c r="N58"/>
  <c r="O58"/>
  <c r="P58"/>
  <c r="E58" i="18"/>
  <c r="C58" i="28"/>
  <c r="D58"/>
  <c r="E58"/>
  <c r="F58"/>
  <c r="I58" i="26"/>
  <c r="J58"/>
  <c r="M58"/>
  <c r="Q58"/>
  <c r="F58"/>
  <c r="R58"/>
  <c r="H58" i="18"/>
  <c r="C58" i="16"/>
  <c r="D58"/>
  <c r="E58"/>
  <c r="F58"/>
  <c r="M58"/>
  <c r="C58" i="11"/>
  <c r="H58"/>
  <c r="I58"/>
  <c r="L58"/>
  <c r="M58"/>
  <c r="N58"/>
  <c r="C58" i="12"/>
  <c r="D58"/>
  <c r="E58"/>
  <c r="F58"/>
  <c r="H58"/>
  <c r="I58"/>
  <c r="L58"/>
  <c r="M58"/>
  <c r="N58"/>
  <c r="C58" i="32"/>
  <c r="D58"/>
  <c r="E58"/>
  <c r="F58"/>
  <c r="H58"/>
  <c r="I58"/>
  <c r="L58"/>
  <c r="M58"/>
  <c r="F58" i="10"/>
  <c r="K58"/>
  <c r="L58"/>
  <c r="O58"/>
  <c r="P58"/>
  <c r="Q58"/>
  <c r="J58" i="18"/>
  <c r="H59" i="30"/>
  <c r="I59"/>
  <c r="C59" i="13"/>
  <c r="D59"/>
  <c r="E59"/>
  <c r="F59"/>
  <c r="K59"/>
  <c r="L59"/>
  <c r="O59"/>
  <c r="P59"/>
  <c r="Q59"/>
  <c r="C59" i="33"/>
  <c r="D59"/>
  <c r="E59"/>
  <c r="F59"/>
  <c r="K59"/>
  <c r="L59"/>
  <c r="O59"/>
  <c r="P59"/>
  <c r="Q59"/>
  <c r="C59" i="14"/>
  <c r="D59"/>
  <c r="E59"/>
  <c r="F59"/>
  <c r="L59"/>
  <c r="C59" i="25"/>
  <c r="J59"/>
  <c r="K59"/>
  <c r="N59"/>
  <c r="O59"/>
  <c r="P59"/>
  <c r="D59" i="18"/>
  <c r="C59" i="23"/>
  <c r="D59"/>
  <c r="E59"/>
  <c r="F59"/>
  <c r="J59"/>
  <c r="K59"/>
  <c r="N59"/>
  <c r="O59"/>
  <c r="P59"/>
  <c r="E59" i="18"/>
  <c r="C59" i="28"/>
  <c r="D59"/>
  <c r="E59"/>
  <c r="F59"/>
  <c r="I59" i="26"/>
  <c r="J59"/>
  <c r="M59"/>
  <c r="Q59"/>
  <c r="F59"/>
  <c r="R59"/>
  <c r="H59" i="18"/>
  <c r="C59" i="16"/>
  <c r="D59"/>
  <c r="E59"/>
  <c r="F59"/>
  <c r="M59"/>
  <c r="C59" i="11"/>
  <c r="H59"/>
  <c r="I59"/>
  <c r="L59"/>
  <c r="M59"/>
  <c r="N59"/>
  <c r="C59" i="12"/>
  <c r="D59"/>
  <c r="E59"/>
  <c r="F59"/>
  <c r="H59"/>
  <c r="I59"/>
  <c r="L59"/>
  <c r="M59"/>
  <c r="N59"/>
  <c r="C59" i="32"/>
  <c r="D59"/>
  <c r="E59"/>
  <c r="F59"/>
  <c r="H59"/>
  <c r="I59"/>
  <c r="L59"/>
  <c r="M59"/>
  <c r="F59" i="10"/>
  <c r="K59"/>
  <c r="L59"/>
  <c r="O59"/>
  <c r="P59"/>
  <c r="Q59"/>
  <c r="J59" i="18"/>
  <c r="H60" i="30"/>
  <c r="I60"/>
  <c r="C60" i="13"/>
  <c r="D60"/>
  <c r="E60"/>
  <c r="F60"/>
  <c r="K60"/>
  <c r="L60"/>
  <c r="O60"/>
  <c r="P60"/>
  <c r="Q60"/>
  <c r="C60" i="33"/>
  <c r="D60"/>
  <c r="E60"/>
  <c r="F60"/>
  <c r="K60"/>
  <c r="L60"/>
  <c r="O60"/>
  <c r="P60"/>
  <c r="Q60"/>
  <c r="C60" i="14"/>
  <c r="D60"/>
  <c r="E60"/>
  <c r="F60"/>
  <c r="L60"/>
  <c r="C60" i="25"/>
  <c r="J60"/>
  <c r="K60"/>
  <c r="N60"/>
  <c r="O60"/>
  <c r="P60"/>
  <c r="D60" i="18"/>
  <c r="C60" i="23"/>
  <c r="D60"/>
  <c r="E60"/>
  <c r="F60"/>
  <c r="J60"/>
  <c r="K60"/>
  <c r="N60"/>
  <c r="O60"/>
  <c r="P60"/>
  <c r="E60" i="18"/>
  <c r="C60" i="28"/>
  <c r="D60"/>
  <c r="E60"/>
  <c r="F60"/>
  <c r="I60" i="26"/>
  <c r="J60"/>
  <c r="M60"/>
  <c r="Q60"/>
  <c r="F60"/>
  <c r="R60"/>
  <c r="H60" i="18"/>
  <c r="C60" i="16"/>
  <c r="D60"/>
  <c r="E60"/>
  <c r="F60"/>
  <c r="M60"/>
  <c r="C60" i="11"/>
  <c r="H60"/>
  <c r="I60"/>
  <c r="L60"/>
  <c r="M60"/>
  <c r="N60"/>
  <c r="C60" i="12"/>
  <c r="D60"/>
  <c r="E60"/>
  <c r="F60"/>
  <c r="H60"/>
  <c r="I60"/>
  <c r="L60"/>
  <c r="M60"/>
  <c r="N60"/>
  <c r="C60" i="32"/>
  <c r="D60"/>
  <c r="E60"/>
  <c r="F60"/>
  <c r="H60"/>
  <c r="I60"/>
  <c r="L60"/>
  <c r="M60"/>
  <c r="F60" i="10"/>
  <c r="K60"/>
  <c r="L60"/>
  <c r="O60"/>
  <c r="P60"/>
  <c r="Q60"/>
  <c r="J60" i="18"/>
  <c r="H61" i="30"/>
  <c r="I61"/>
  <c r="C61" i="13"/>
  <c r="D61"/>
  <c r="E61"/>
  <c r="F61"/>
  <c r="K61"/>
  <c r="L61"/>
  <c r="O61"/>
  <c r="P61"/>
  <c r="Q61"/>
  <c r="C61" i="33"/>
  <c r="D61"/>
  <c r="E61"/>
  <c r="F61"/>
  <c r="K61"/>
  <c r="L61"/>
  <c r="O61"/>
  <c r="P61"/>
  <c r="Q61"/>
  <c r="C61" i="14"/>
  <c r="D61"/>
  <c r="E61"/>
  <c r="F61"/>
  <c r="L61"/>
  <c r="C61" i="25"/>
  <c r="J61"/>
  <c r="K61"/>
  <c r="N61"/>
  <c r="O61"/>
  <c r="P61"/>
  <c r="D61" i="18"/>
  <c r="C61" i="23"/>
  <c r="D61"/>
  <c r="E61"/>
  <c r="F61"/>
  <c r="J61"/>
  <c r="K61"/>
  <c r="N61"/>
  <c r="O61"/>
  <c r="P61"/>
  <c r="E61" i="18"/>
  <c r="C61" i="28"/>
  <c r="D61"/>
  <c r="E61"/>
  <c r="F61"/>
  <c r="I61" i="26"/>
  <c r="J61"/>
  <c r="M61"/>
  <c r="Q61"/>
  <c r="F61"/>
  <c r="R61"/>
  <c r="H61" i="18"/>
  <c r="C61" i="16"/>
  <c r="D61"/>
  <c r="E61"/>
  <c r="F61"/>
  <c r="M61"/>
  <c r="C61" i="11"/>
  <c r="H61"/>
  <c r="I61"/>
  <c r="L61"/>
  <c r="M61"/>
  <c r="N61"/>
  <c r="C61" i="12"/>
  <c r="D61"/>
  <c r="E61"/>
  <c r="F61"/>
  <c r="H61"/>
  <c r="I61"/>
  <c r="L61"/>
  <c r="M61"/>
  <c r="N61"/>
  <c r="C61" i="32"/>
  <c r="D61"/>
  <c r="E61"/>
  <c r="F61"/>
  <c r="H61"/>
  <c r="I61"/>
  <c r="L61"/>
  <c r="M61"/>
  <c r="F61" i="10"/>
  <c r="K61"/>
  <c r="L61"/>
  <c r="O61"/>
  <c r="P61"/>
  <c r="Q61"/>
  <c r="J61" i="18"/>
  <c r="H62" i="30"/>
  <c r="I62"/>
  <c r="C62" i="13"/>
  <c r="D62"/>
  <c r="E62"/>
  <c r="F62"/>
  <c r="K62"/>
  <c r="L62"/>
  <c r="O62"/>
  <c r="P62"/>
  <c r="Q62"/>
  <c r="C62" i="33"/>
  <c r="D62"/>
  <c r="E62"/>
  <c r="F62"/>
  <c r="K62"/>
  <c r="L62"/>
  <c r="O62"/>
  <c r="P62"/>
  <c r="Q62"/>
  <c r="C62" i="14"/>
  <c r="D62"/>
  <c r="E62"/>
  <c r="F62"/>
  <c r="L62"/>
  <c r="C62" i="25"/>
  <c r="J62"/>
  <c r="K62"/>
  <c r="N62"/>
  <c r="O62"/>
  <c r="P62"/>
  <c r="D62" i="18"/>
  <c r="C62" i="23"/>
  <c r="D62"/>
  <c r="E62"/>
  <c r="F62"/>
  <c r="J62"/>
  <c r="K62"/>
  <c r="N62"/>
  <c r="O62"/>
  <c r="P62"/>
  <c r="E62" i="18"/>
  <c r="C62" i="28"/>
  <c r="D62"/>
  <c r="E62"/>
  <c r="F62"/>
  <c r="I62" i="26"/>
  <c r="J62"/>
  <c r="M62"/>
  <c r="Q62"/>
  <c r="F62"/>
  <c r="R62"/>
  <c r="H62" i="18"/>
  <c r="C62" i="16"/>
  <c r="D62"/>
  <c r="E62"/>
  <c r="F62"/>
  <c r="M62"/>
  <c r="C62" i="11"/>
  <c r="H62"/>
  <c r="I62"/>
  <c r="L62"/>
  <c r="M62"/>
  <c r="N62"/>
  <c r="C62" i="12"/>
  <c r="D62"/>
  <c r="E62"/>
  <c r="F62"/>
  <c r="H62"/>
  <c r="I62"/>
  <c r="L62"/>
  <c r="M62"/>
  <c r="N62"/>
  <c r="C62" i="32"/>
  <c r="D62"/>
  <c r="E62"/>
  <c r="F62"/>
  <c r="H62"/>
  <c r="I62"/>
  <c r="L62"/>
  <c r="M62"/>
  <c r="F62" i="10"/>
  <c r="K62"/>
  <c r="L62"/>
  <c r="O62"/>
  <c r="P62"/>
  <c r="Q62"/>
  <c r="J62" i="18"/>
  <c r="H63" i="30"/>
  <c r="I63"/>
  <c r="C63" i="13"/>
  <c r="D63"/>
  <c r="E63"/>
  <c r="F63"/>
  <c r="K63"/>
  <c r="L63"/>
  <c r="O63"/>
  <c r="P63"/>
  <c r="Q63"/>
  <c r="C63" i="33"/>
  <c r="D63"/>
  <c r="E63"/>
  <c r="F63"/>
  <c r="K63"/>
  <c r="L63"/>
  <c r="O63"/>
  <c r="P63"/>
  <c r="Q63"/>
  <c r="C63" i="14"/>
  <c r="D63"/>
  <c r="E63"/>
  <c r="F63"/>
  <c r="L63"/>
  <c r="C63" i="25"/>
  <c r="J63"/>
  <c r="K63"/>
  <c r="N63"/>
  <c r="O63"/>
  <c r="P63"/>
  <c r="D63" i="18"/>
  <c r="C63" i="23"/>
  <c r="D63"/>
  <c r="E63"/>
  <c r="F63"/>
  <c r="J63"/>
  <c r="K63"/>
  <c r="N63"/>
  <c r="O63"/>
  <c r="P63"/>
  <c r="E63" i="18"/>
  <c r="C63" i="28"/>
  <c r="D63"/>
  <c r="E63"/>
  <c r="F63"/>
  <c r="I63" i="26"/>
  <c r="J63"/>
  <c r="M63"/>
  <c r="Q63"/>
  <c r="F63"/>
  <c r="R63"/>
  <c r="H63" i="18"/>
  <c r="C63" i="16"/>
  <c r="D63"/>
  <c r="E63"/>
  <c r="F63"/>
  <c r="M63"/>
  <c r="C63" i="11"/>
  <c r="H63"/>
  <c r="I63"/>
  <c r="L63"/>
  <c r="M63"/>
  <c r="N63"/>
  <c r="C63" i="12"/>
  <c r="D63"/>
  <c r="E63"/>
  <c r="F63"/>
  <c r="H63"/>
  <c r="I63"/>
  <c r="L63"/>
  <c r="M63"/>
  <c r="N63"/>
  <c r="C63" i="32"/>
  <c r="D63"/>
  <c r="E63"/>
  <c r="F63"/>
  <c r="H63"/>
  <c r="I63"/>
  <c r="L63"/>
  <c r="M63"/>
  <c r="F63" i="10"/>
  <c r="K63"/>
  <c r="L63"/>
  <c r="O63"/>
  <c r="P63"/>
  <c r="Q63"/>
  <c r="J63" i="18"/>
  <c r="H64" i="30"/>
  <c r="I64"/>
  <c r="C64" i="13"/>
  <c r="D64"/>
  <c r="E64"/>
  <c r="F64"/>
  <c r="K64"/>
  <c r="L64"/>
  <c r="O64"/>
  <c r="P64"/>
  <c r="Q64"/>
  <c r="C64" i="33"/>
  <c r="D64"/>
  <c r="E64"/>
  <c r="F64"/>
  <c r="K64"/>
  <c r="L64"/>
  <c r="O64"/>
  <c r="P64"/>
  <c r="Q64"/>
  <c r="C64" i="14"/>
  <c r="D64"/>
  <c r="E64"/>
  <c r="F64"/>
  <c r="L64"/>
  <c r="C64" i="25"/>
  <c r="J64"/>
  <c r="K64"/>
  <c r="N64"/>
  <c r="O64"/>
  <c r="P64"/>
  <c r="D64" i="18"/>
  <c r="C64" i="23"/>
  <c r="D64"/>
  <c r="E64"/>
  <c r="F64"/>
  <c r="J64"/>
  <c r="K64"/>
  <c r="N64"/>
  <c r="O64"/>
  <c r="P64"/>
  <c r="E64" i="18"/>
  <c r="C64" i="28"/>
  <c r="D64"/>
  <c r="E64"/>
  <c r="F64"/>
  <c r="I64" i="26"/>
  <c r="J64"/>
  <c r="M64"/>
  <c r="Q64"/>
  <c r="F64"/>
  <c r="R64"/>
  <c r="H64" i="18"/>
  <c r="C64" i="16"/>
  <c r="D64"/>
  <c r="E64"/>
  <c r="F64"/>
  <c r="M64"/>
  <c r="C64" i="11"/>
  <c r="H64"/>
  <c r="I64"/>
  <c r="L64"/>
  <c r="M64"/>
  <c r="N64"/>
  <c r="C64" i="12"/>
  <c r="D64"/>
  <c r="E64"/>
  <c r="F64"/>
  <c r="H64"/>
  <c r="I64"/>
  <c r="L64"/>
  <c r="M64"/>
  <c r="N64"/>
  <c r="C64" i="32"/>
  <c r="D64"/>
  <c r="E64"/>
  <c r="F64"/>
  <c r="H64"/>
  <c r="I64"/>
  <c r="L64"/>
  <c r="M64"/>
  <c r="F64" i="10"/>
  <c r="K64"/>
  <c r="L64"/>
  <c r="O64"/>
  <c r="P64"/>
  <c r="Q64"/>
  <c r="J64" i="18"/>
  <c r="H65" i="30"/>
  <c r="I65"/>
  <c r="C65" i="13"/>
  <c r="D65"/>
  <c r="E65"/>
  <c r="F65"/>
  <c r="K65"/>
  <c r="L65"/>
  <c r="O65"/>
  <c r="P65"/>
  <c r="Q65"/>
  <c r="C65" i="33"/>
  <c r="D65"/>
  <c r="E65"/>
  <c r="F65"/>
  <c r="K65"/>
  <c r="L65"/>
  <c r="O65"/>
  <c r="P65"/>
  <c r="Q65"/>
  <c r="C65" i="14"/>
  <c r="D65"/>
  <c r="E65"/>
  <c r="F65"/>
  <c r="L65"/>
  <c r="C65" i="25"/>
  <c r="J65"/>
  <c r="K65"/>
  <c r="N65"/>
  <c r="O65"/>
  <c r="P65"/>
  <c r="D65" i="18"/>
  <c r="C65" i="23"/>
  <c r="D65"/>
  <c r="E65"/>
  <c r="F65"/>
  <c r="J65"/>
  <c r="K65"/>
  <c r="N65"/>
  <c r="O65"/>
  <c r="P65"/>
  <c r="E65" i="18"/>
  <c r="C65" i="28"/>
  <c r="D65"/>
  <c r="E65"/>
  <c r="F65"/>
  <c r="I65" i="26"/>
  <c r="J65"/>
  <c r="M65"/>
  <c r="Q65"/>
  <c r="F65"/>
  <c r="R65"/>
  <c r="H65" i="18"/>
  <c r="C65" i="16"/>
  <c r="D65"/>
  <c r="E65"/>
  <c r="F65"/>
  <c r="M65"/>
  <c r="C65" i="11"/>
  <c r="H65"/>
  <c r="I65"/>
  <c r="L65"/>
  <c r="M65"/>
  <c r="N65"/>
  <c r="C65" i="12"/>
  <c r="D65"/>
  <c r="E65"/>
  <c r="F65"/>
  <c r="H65"/>
  <c r="I65"/>
  <c r="L65"/>
  <c r="M65"/>
  <c r="N65"/>
  <c r="C65" i="32"/>
  <c r="D65"/>
  <c r="E65"/>
  <c r="F65"/>
  <c r="H65"/>
  <c r="I65"/>
  <c r="L65"/>
  <c r="M65"/>
  <c r="F65" i="10"/>
  <c r="K65"/>
  <c r="L65"/>
  <c r="O65"/>
  <c r="P65"/>
  <c r="Q65"/>
  <c r="J65" i="18"/>
  <c r="H66" i="30"/>
  <c r="I66"/>
  <c r="C66" i="13"/>
  <c r="D66"/>
  <c r="E66"/>
  <c r="F66"/>
  <c r="K66"/>
  <c r="L66"/>
  <c r="O66"/>
  <c r="P66"/>
  <c r="Q66"/>
  <c r="C66" i="33"/>
  <c r="D66"/>
  <c r="E66"/>
  <c r="F66"/>
  <c r="K66"/>
  <c r="L66"/>
  <c r="O66"/>
  <c r="P66"/>
  <c r="Q66"/>
  <c r="C66" i="14"/>
  <c r="D66"/>
  <c r="E66"/>
  <c r="F66"/>
  <c r="L66"/>
  <c r="C66" i="25"/>
  <c r="J66"/>
  <c r="K66"/>
  <c r="N66"/>
  <c r="O66"/>
  <c r="P66"/>
  <c r="D66" i="18"/>
  <c r="C66" i="23"/>
  <c r="D66"/>
  <c r="E66"/>
  <c r="F66"/>
  <c r="J66"/>
  <c r="K66"/>
  <c r="N66"/>
  <c r="O66"/>
  <c r="P66"/>
  <c r="E66" i="18"/>
  <c r="C66" i="28"/>
  <c r="D66"/>
  <c r="E66"/>
  <c r="F66"/>
  <c r="I66" i="26"/>
  <c r="J66"/>
  <c r="M66"/>
  <c r="Q66"/>
  <c r="F66"/>
  <c r="R66"/>
  <c r="H66" i="18"/>
  <c r="C66" i="16"/>
  <c r="D66"/>
  <c r="E66"/>
  <c r="F66"/>
  <c r="M66"/>
  <c r="C66" i="11"/>
  <c r="H66"/>
  <c r="I66"/>
  <c r="L66"/>
  <c r="M66"/>
  <c r="N66"/>
  <c r="C66" i="12"/>
  <c r="D66"/>
  <c r="E66"/>
  <c r="F66"/>
  <c r="H66"/>
  <c r="I66"/>
  <c r="L66"/>
  <c r="M66"/>
  <c r="N66"/>
  <c r="C66" i="32"/>
  <c r="D66"/>
  <c r="E66"/>
  <c r="F66"/>
  <c r="H66"/>
  <c r="I66"/>
  <c r="L66"/>
  <c r="M66"/>
  <c r="F66" i="10"/>
  <c r="K66"/>
  <c r="L66"/>
  <c r="O66"/>
  <c r="P66"/>
  <c r="Q66"/>
  <c r="J66" i="18"/>
  <c r="H67" i="30"/>
  <c r="I67"/>
  <c r="C67" i="13"/>
  <c r="D67"/>
  <c r="E67"/>
  <c r="F67"/>
  <c r="K67"/>
  <c r="L67"/>
  <c r="O67"/>
  <c r="P67"/>
  <c r="Q67"/>
  <c r="C67" i="33"/>
  <c r="D67"/>
  <c r="E67"/>
  <c r="F67"/>
  <c r="K67"/>
  <c r="L67"/>
  <c r="O67"/>
  <c r="P67"/>
  <c r="Q67"/>
  <c r="C67" i="14"/>
  <c r="D67"/>
  <c r="E67"/>
  <c r="F67"/>
  <c r="L67"/>
  <c r="C67" i="25"/>
  <c r="J67"/>
  <c r="K67"/>
  <c r="N67"/>
  <c r="O67"/>
  <c r="P67"/>
  <c r="D67" i="18"/>
  <c r="C67" i="23"/>
  <c r="D67"/>
  <c r="E67"/>
  <c r="F67"/>
  <c r="J67"/>
  <c r="K67"/>
  <c r="N67"/>
  <c r="O67"/>
  <c r="P67"/>
  <c r="E67" i="18"/>
  <c r="C67" i="28"/>
  <c r="D67"/>
  <c r="E67"/>
  <c r="F67"/>
  <c r="I67" i="26"/>
  <c r="J67"/>
  <c r="M67"/>
  <c r="Q67"/>
  <c r="F67"/>
  <c r="R67"/>
  <c r="H67" i="18"/>
  <c r="C67" i="16"/>
  <c r="D67"/>
  <c r="E67"/>
  <c r="F67"/>
  <c r="M67"/>
  <c r="C67" i="11"/>
  <c r="H67"/>
  <c r="I67"/>
  <c r="L67"/>
  <c r="M67"/>
  <c r="N67"/>
  <c r="C67" i="12"/>
  <c r="D67"/>
  <c r="E67"/>
  <c r="F67"/>
  <c r="H67"/>
  <c r="I67"/>
  <c r="L67"/>
  <c r="M67"/>
  <c r="N67"/>
  <c r="C67" i="32"/>
  <c r="D67"/>
  <c r="E67"/>
  <c r="F67"/>
  <c r="H67"/>
  <c r="I67"/>
  <c r="L67"/>
  <c r="M67"/>
  <c r="F67" i="10"/>
  <c r="K67"/>
  <c r="L67"/>
  <c r="O67"/>
  <c r="P67"/>
  <c r="Q67"/>
  <c r="J67" i="18"/>
  <c r="H68" i="30"/>
  <c r="I68"/>
  <c r="C68" i="13"/>
  <c r="D68"/>
  <c r="E68"/>
  <c r="F68"/>
  <c r="K68"/>
  <c r="L68"/>
  <c r="O68"/>
  <c r="P68"/>
  <c r="Q68"/>
  <c r="C68" i="33"/>
  <c r="D68"/>
  <c r="E68"/>
  <c r="F68"/>
  <c r="K68"/>
  <c r="L68"/>
  <c r="O68"/>
  <c r="P68"/>
  <c r="Q68"/>
  <c r="C68" i="14"/>
  <c r="D68"/>
  <c r="E68"/>
  <c r="F68"/>
  <c r="L68"/>
  <c r="C68" i="25"/>
  <c r="J68"/>
  <c r="K68"/>
  <c r="N68"/>
  <c r="O68"/>
  <c r="P68"/>
  <c r="D68" i="18"/>
  <c r="C68" i="23"/>
  <c r="D68"/>
  <c r="E68"/>
  <c r="F68"/>
  <c r="J68"/>
  <c r="K68"/>
  <c r="N68"/>
  <c r="O68"/>
  <c r="P68"/>
  <c r="E68" i="18"/>
  <c r="C68" i="28"/>
  <c r="D68"/>
  <c r="E68"/>
  <c r="F68"/>
  <c r="I68" i="26"/>
  <c r="J68"/>
  <c r="M68"/>
  <c r="Q68"/>
  <c r="F68"/>
  <c r="R68"/>
  <c r="H68" i="18"/>
  <c r="C68" i="16"/>
  <c r="D68"/>
  <c r="E68"/>
  <c r="F68"/>
  <c r="M68"/>
  <c r="C68" i="11"/>
  <c r="H68"/>
  <c r="I68"/>
  <c r="L68"/>
  <c r="M68"/>
  <c r="N68"/>
  <c r="C68" i="12"/>
  <c r="D68"/>
  <c r="E68"/>
  <c r="F68"/>
  <c r="H68"/>
  <c r="I68"/>
  <c r="L68"/>
  <c r="M68"/>
  <c r="N68"/>
  <c r="C68" i="32"/>
  <c r="D68"/>
  <c r="E68"/>
  <c r="F68"/>
  <c r="H68"/>
  <c r="I68"/>
  <c r="L68"/>
  <c r="M68"/>
  <c r="F68" i="10"/>
  <c r="K68"/>
  <c r="L68"/>
  <c r="O68"/>
  <c r="P68"/>
  <c r="Q68"/>
  <c r="J68" i="18"/>
  <c r="H69" i="30"/>
  <c r="I69"/>
  <c r="C69" i="13"/>
  <c r="D69"/>
  <c r="E69"/>
  <c r="F69"/>
  <c r="K69"/>
  <c r="L69"/>
  <c r="O69"/>
  <c r="P69"/>
  <c r="Q69"/>
  <c r="C69" i="33"/>
  <c r="D69"/>
  <c r="E69"/>
  <c r="F69"/>
  <c r="K69"/>
  <c r="L69"/>
  <c r="O69"/>
  <c r="P69"/>
  <c r="Q69"/>
  <c r="C69" i="14"/>
  <c r="D69"/>
  <c r="E69"/>
  <c r="F69"/>
  <c r="L69"/>
  <c r="C69" i="25"/>
  <c r="J69"/>
  <c r="K69"/>
  <c r="N69"/>
  <c r="O69"/>
  <c r="P69"/>
  <c r="D69" i="18"/>
  <c r="C69" i="23"/>
  <c r="D69"/>
  <c r="E69"/>
  <c r="F69"/>
  <c r="J69"/>
  <c r="K69"/>
  <c r="N69"/>
  <c r="O69"/>
  <c r="P69"/>
  <c r="E69" i="18"/>
  <c r="C69" i="28"/>
  <c r="D69"/>
  <c r="E69"/>
  <c r="F69"/>
  <c r="I69" i="26"/>
  <c r="J69"/>
  <c r="M69"/>
  <c r="Q69"/>
  <c r="F69"/>
  <c r="R69"/>
  <c r="H69" i="18"/>
  <c r="C69" i="16"/>
  <c r="D69"/>
  <c r="E69"/>
  <c r="F69"/>
  <c r="M69"/>
  <c r="C69" i="11"/>
  <c r="H69"/>
  <c r="I69"/>
  <c r="L69"/>
  <c r="M69"/>
  <c r="N69"/>
  <c r="C69" i="12"/>
  <c r="D69"/>
  <c r="E69"/>
  <c r="F69"/>
  <c r="H69"/>
  <c r="I69"/>
  <c r="L69"/>
  <c r="M69"/>
  <c r="N69"/>
  <c r="C69" i="32"/>
  <c r="D69"/>
  <c r="E69"/>
  <c r="F69"/>
  <c r="H69"/>
  <c r="I69"/>
  <c r="L69"/>
  <c r="M69"/>
  <c r="F69" i="10"/>
  <c r="K69"/>
  <c r="L69"/>
  <c r="O69"/>
  <c r="P69"/>
  <c r="Q69"/>
  <c r="J69" i="18"/>
  <c r="H70" i="30"/>
  <c r="I70"/>
  <c r="C70" i="13"/>
  <c r="D70"/>
  <c r="E70"/>
  <c r="F70"/>
  <c r="K70"/>
  <c r="L70"/>
  <c r="O70"/>
  <c r="P70"/>
  <c r="Q70"/>
  <c r="C70" i="33"/>
  <c r="D70"/>
  <c r="E70"/>
  <c r="F70"/>
  <c r="K70"/>
  <c r="L70"/>
  <c r="O70"/>
  <c r="P70"/>
  <c r="Q70"/>
  <c r="C70" i="14"/>
  <c r="D70"/>
  <c r="E70"/>
  <c r="F70"/>
  <c r="L70"/>
  <c r="C70" i="25"/>
  <c r="J70"/>
  <c r="K70"/>
  <c r="N70"/>
  <c r="O70"/>
  <c r="P70"/>
  <c r="D70" i="18"/>
  <c r="C70" i="23"/>
  <c r="D70"/>
  <c r="E70"/>
  <c r="F70"/>
  <c r="J70"/>
  <c r="K70"/>
  <c r="N70"/>
  <c r="O70"/>
  <c r="P70"/>
  <c r="E70" i="18"/>
  <c r="C70" i="28"/>
  <c r="D70"/>
  <c r="E70"/>
  <c r="F70"/>
  <c r="I70" i="26"/>
  <c r="J70"/>
  <c r="M70"/>
  <c r="Q70"/>
  <c r="F70"/>
  <c r="R70"/>
  <c r="H70" i="18"/>
  <c r="C70" i="16"/>
  <c r="D70"/>
  <c r="E70"/>
  <c r="F70"/>
  <c r="M70"/>
  <c r="C70" i="11"/>
  <c r="H70"/>
  <c r="I70"/>
  <c r="L70"/>
  <c r="M70"/>
  <c r="N70"/>
  <c r="C70" i="12"/>
  <c r="D70"/>
  <c r="E70"/>
  <c r="F70"/>
  <c r="H70"/>
  <c r="I70"/>
  <c r="L70"/>
  <c r="M70"/>
  <c r="N70"/>
  <c r="C70" i="32"/>
  <c r="D70"/>
  <c r="E70"/>
  <c r="F70"/>
  <c r="H70"/>
  <c r="I70"/>
  <c r="L70"/>
  <c r="M70"/>
  <c r="F70" i="10"/>
  <c r="K70"/>
  <c r="L70"/>
  <c r="O70"/>
  <c r="P70"/>
  <c r="Q70"/>
  <c r="J70" i="18"/>
  <c r="H71" i="30"/>
  <c r="I71"/>
  <c r="C71" i="13"/>
  <c r="D71"/>
  <c r="E71"/>
  <c r="F71"/>
  <c r="K71"/>
  <c r="L71"/>
  <c r="O71"/>
  <c r="P71"/>
  <c r="Q71"/>
  <c r="C71" i="33"/>
  <c r="D71"/>
  <c r="E71"/>
  <c r="F71"/>
  <c r="K71"/>
  <c r="L71"/>
  <c r="O71"/>
  <c r="P71"/>
  <c r="Q71"/>
  <c r="C71" i="14"/>
  <c r="D71"/>
  <c r="E71"/>
  <c r="F71"/>
  <c r="L71"/>
  <c r="C71" i="15"/>
  <c r="D71"/>
  <c r="E71"/>
  <c r="F71"/>
  <c r="I71"/>
  <c r="J71"/>
  <c r="M71"/>
  <c r="N71"/>
  <c r="O71"/>
  <c r="C71" i="25"/>
  <c r="J71"/>
  <c r="K71"/>
  <c r="N71"/>
  <c r="O71"/>
  <c r="P71"/>
  <c r="D71" i="18"/>
  <c r="C71" i="23"/>
  <c r="D71"/>
  <c r="E71"/>
  <c r="F71"/>
  <c r="J71"/>
  <c r="K71"/>
  <c r="N71"/>
  <c r="O71"/>
  <c r="P71"/>
  <c r="E71" i="18"/>
  <c r="C71" i="28"/>
  <c r="D71"/>
  <c r="E71"/>
  <c r="F71"/>
  <c r="I71" i="26"/>
  <c r="J71"/>
  <c r="M71"/>
  <c r="Q71"/>
  <c r="F71"/>
  <c r="R71"/>
  <c r="H71" i="18"/>
  <c r="C71" i="16"/>
  <c r="D71"/>
  <c r="E71"/>
  <c r="F71"/>
  <c r="M71"/>
  <c r="C71" i="11"/>
  <c r="H71"/>
  <c r="I71"/>
  <c r="L71"/>
  <c r="M71"/>
  <c r="N71"/>
  <c r="C71" i="12"/>
  <c r="D71"/>
  <c r="E71"/>
  <c r="F71"/>
  <c r="H71"/>
  <c r="I71"/>
  <c r="L71"/>
  <c r="M71"/>
  <c r="N71"/>
  <c r="C71" i="32"/>
  <c r="D71"/>
  <c r="E71"/>
  <c r="F71"/>
  <c r="H71"/>
  <c r="I71"/>
  <c r="L71"/>
  <c r="M71"/>
  <c r="F71" i="10"/>
  <c r="K71"/>
  <c r="L71"/>
  <c r="O71"/>
  <c r="P71"/>
  <c r="Q71"/>
  <c r="J71" i="18"/>
  <c r="H72" i="30"/>
  <c r="I72"/>
  <c r="C72" i="13"/>
  <c r="D72"/>
  <c r="E72"/>
  <c r="F72"/>
  <c r="K72"/>
  <c r="L72"/>
  <c r="O72"/>
  <c r="P72"/>
  <c r="Q72"/>
  <c r="C72" i="33"/>
  <c r="D72"/>
  <c r="E72"/>
  <c r="F72"/>
  <c r="K72"/>
  <c r="L72"/>
  <c r="O72"/>
  <c r="P72"/>
  <c r="Q72"/>
  <c r="C72" i="14"/>
  <c r="D72"/>
  <c r="E72"/>
  <c r="F72"/>
  <c r="L72"/>
  <c r="C72" i="25"/>
  <c r="J72"/>
  <c r="K72"/>
  <c r="N72"/>
  <c r="O72"/>
  <c r="P72"/>
  <c r="D72" i="18"/>
  <c r="C72" i="23"/>
  <c r="D72"/>
  <c r="E72"/>
  <c r="F72"/>
  <c r="J72"/>
  <c r="K72"/>
  <c r="N72"/>
  <c r="O72"/>
  <c r="P72"/>
  <c r="E72" i="18"/>
  <c r="C72" i="28"/>
  <c r="D72"/>
  <c r="E72"/>
  <c r="F72"/>
  <c r="I72" i="26"/>
  <c r="J72"/>
  <c r="M72"/>
  <c r="Q72"/>
  <c r="F72"/>
  <c r="R72"/>
  <c r="H72" i="18"/>
  <c r="C72" i="16"/>
  <c r="D72"/>
  <c r="E72"/>
  <c r="F72"/>
  <c r="M72"/>
  <c r="C72" i="11"/>
  <c r="H72"/>
  <c r="I72"/>
  <c r="L72"/>
  <c r="M72"/>
  <c r="N72"/>
  <c r="C72" i="12"/>
  <c r="D72"/>
  <c r="E72"/>
  <c r="F72"/>
  <c r="H72"/>
  <c r="I72"/>
  <c r="L72"/>
  <c r="M72"/>
  <c r="N72"/>
  <c r="C72" i="32"/>
  <c r="D72"/>
  <c r="E72"/>
  <c r="F72"/>
  <c r="H72"/>
  <c r="I72"/>
  <c r="L72"/>
  <c r="M72"/>
  <c r="F72" i="10"/>
  <c r="K72"/>
  <c r="L72"/>
  <c r="O72"/>
  <c r="P72"/>
  <c r="Q72"/>
  <c r="J72" i="18"/>
  <c r="H73" i="30"/>
  <c r="I73"/>
  <c r="C73" i="13"/>
  <c r="D73"/>
  <c r="E73"/>
  <c r="F73"/>
  <c r="K73"/>
  <c r="L73"/>
  <c r="O73"/>
  <c r="P73"/>
  <c r="Q73"/>
  <c r="C73" i="33"/>
  <c r="D73"/>
  <c r="E73"/>
  <c r="F73"/>
  <c r="K73"/>
  <c r="L73"/>
  <c r="O73"/>
  <c r="P73"/>
  <c r="Q73"/>
  <c r="C73" i="14"/>
  <c r="D73"/>
  <c r="E73"/>
  <c r="F73"/>
  <c r="L73"/>
  <c r="C73" i="15"/>
  <c r="D73"/>
  <c r="E73"/>
  <c r="F73"/>
  <c r="I73"/>
  <c r="J73"/>
  <c r="M73"/>
  <c r="N73"/>
  <c r="O73"/>
  <c r="C73" i="25"/>
  <c r="J73"/>
  <c r="K73"/>
  <c r="N73"/>
  <c r="O73"/>
  <c r="P73"/>
  <c r="D73" i="18"/>
  <c r="C73" i="23"/>
  <c r="D73"/>
  <c r="E73"/>
  <c r="F73"/>
  <c r="J73"/>
  <c r="K73"/>
  <c r="N73"/>
  <c r="O73"/>
  <c r="P73"/>
  <c r="E73" i="18"/>
  <c r="C73" i="28"/>
  <c r="D73"/>
  <c r="E73"/>
  <c r="F73"/>
  <c r="I73" i="26"/>
  <c r="J73"/>
  <c r="M73"/>
  <c r="Q73"/>
  <c r="F73"/>
  <c r="R73"/>
  <c r="H73" i="18"/>
  <c r="C73" i="16"/>
  <c r="D73"/>
  <c r="E73"/>
  <c r="F73"/>
  <c r="M73"/>
  <c r="C73" i="11"/>
  <c r="H73"/>
  <c r="I73"/>
  <c r="L73"/>
  <c r="M73"/>
  <c r="N73"/>
  <c r="C73" i="12"/>
  <c r="D73"/>
  <c r="E73"/>
  <c r="F73"/>
  <c r="H73"/>
  <c r="I73"/>
  <c r="L73"/>
  <c r="M73"/>
  <c r="N73"/>
  <c r="C73" i="32"/>
  <c r="D73"/>
  <c r="E73"/>
  <c r="F73"/>
  <c r="H73"/>
  <c r="I73"/>
  <c r="L73"/>
  <c r="M73"/>
  <c r="F73" i="10"/>
  <c r="K73"/>
  <c r="L73"/>
  <c r="O73"/>
  <c r="P73"/>
  <c r="Q73"/>
  <c r="J73" i="18"/>
  <c r="H74" i="30"/>
  <c r="I74"/>
  <c r="C74" i="13"/>
  <c r="D74"/>
  <c r="E74"/>
  <c r="F74"/>
  <c r="K74"/>
  <c r="L74"/>
  <c r="O74"/>
  <c r="P74"/>
  <c r="Q74"/>
  <c r="C74" i="33"/>
  <c r="D74"/>
  <c r="E74"/>
  <c r="F74"/>
  <c r="K74"/>
  <c r="L74"/>
  <c r="O74"/>
  <c r="P74"/>
  <c r="Q74"/>
  <c r="C74" i="14"/>
  <c r="D74"/>
  <c r="E74"/>
  <c r="F74"/>
  <c r="L74"/>
  <c r="C74" i="25"/>
  <c r="J74"/>
  <c r="K74"/>
  <c r="N74"/>
  <c r="O74"/>
  <c r="P74"/>
  <c r="D74" i="18"/>
  <c r="C74" i="23"/>
  <c r="D74"/>
  <c r="E74"/>
  <c r="F74"/>
  <c r="J74"/>
  <c r="K74"/>
  <c r="N74"/>
  <c r="O74"/>
  <c r="P74"/>
  <c r="E74" i="18"/>
  <c r="C74" i="28"/>
  <c r="D74"/>
  <c r="E74"/>
  <c r="F74"/>
  <c r="I74" i="26"/>
  <c r="J74"/>
  <c r="M74"/>
  <c r="Q74"/>
  <c r="F74"/>
  <c r="R74"/>
  <c r="H74" i="18"/>
  <c r="C74" i="16"/>
  <c r="D74"/>
  <c r="E74"/>
  <c r="F74"/>
  <c r="M74"/>
  <c r="C74" i="11"/>
  <c r="H74"/>
  <c r="I74"/>
  <c r="L74"/>
  <c r="M74"/>
  <c r="N74"/>
  <c r="C74" i="12"/>
  <c r="D74"/>
  <c r="E74"/>
  <c r="F74"/>
  <c r="H74"/>
  <c r="I74"/>
  <c r="L74"/>
  <c r="M74"/>
  <c r="N74"/>
  <c r="C74" i="32"/>
  <c r="D74"/>
  <c r="E74"/>
  <c r="F74"/>
  <c r="H74"/>
  <c r="I74"/>
  <c r="L74"/>
  <c r="M74"/>
  <c r="F74" i="10"/>
  <c r="K74"/>
  <c r="L74"/>
  <c r="O74"/>
  <c r="P74"/>
  <c r="Q74"/>
  <c r="J74" i="18"/>
  <c r="H75" i="30"/>
  <c r="I75"/>
  <c r="C75" i="13"/>
  <c r="D75"/>
  <c r="E75"/>
  <c r="F75"/>
  <c r="K75"/>
  <c r="L75"/>
  <c r="O75"/>
  <c r="P75"/>
  <c r="Q75"/>
  <c r="C75" i="33"/>
  <c r="D75"/>
  <c r="E75"/>
  <c r="F75"/>
  <c r="K75"/>
  <c r="L75"/>
  <c r="O75"/>
  <c r="P75"/>
  <c r="Q75"/>
  <c r="C75" i="14"/>
  <c r="D75"/>
  <c r="E75"/>
  <c r="F75"/>
  <c r="L75"/>
  <c r="C75" i="25"/>
  <c r="J75"/>
  <c r="K75"/>
  <c r="N75"/>
  <c r="O75"/>
  <c r="P75"/>
  <c r="D75" i="18"/>
  <c r="C75" i="23"/>
  <c r="D75"/>
  <c r="E75"/>
  <c r="F75"/>
  <c r="J75"/>
  <c r="K75"/>
  <c r="N75"/>
  <c r="O75"/>
  <c r="P75"/>
  <c r="E75" i="18"/>
  <c r="C75" i="28"/>
  <c r="D75"/>
  <c r="E75"/>
  <c r="F75"/>
  <c r="I75" i="26"/>
  <c r="J75"/>
  <c r="M75"/>
  <c r="Q75"/>
  <c r="F75"/>
  <c r="R75"/>
  <c r="H75" i="18"/>
  <c r="C75" i="16"/>
  <c r="D75"/>
  <c r="E75"/>
  <c r="F75"/>
  <c r="M75"/>
  <c r="C75" i="11"/>
  <c r="H75"/>
  <c r="I75"/>
  <c r="L75"/>
  <c r="M75"/>
  <c r="N75"/>
  <c r="C75" i="12"/>
  <c r="D75"/>
  <c r="E75"/>
  <c r="F75"/>
  <c r="H75"/>
  <c r="I75"/>
  <c r="L75"/>
  <c r="M75"/>
  <c r="N75"/>
  <c r="C75" i="32"/>
  <c r="D75"/>
  <c r="E75"/>
  <c r="F75"/>
  <c r="H75"/>
  <c r="I75"/>
  <c r="L75"/>
  <c r="M75"/>
  <c r="F75" i="10"/>
  <c r="K75"/>
  <c r="L75"/>
  <c r="O75"/>
  <c r="P75"/>
  <c r="Q75"/>
  <c r="J75" i="18"/>
  <c r="H76" i="30"/>
  <c r="I76"/>
  <c r="C76" i="13"/>
  <c r="D76"/>
  <c r="E76"/>
  <c r="F76"/>
  <c r="K76"/>
  <c r="L76"/>
  <c r="O76"/>
  <c r="P76"/>
  <c r="Q76"/>
  <c r="C76" i="33"/>
  <c r="D76"/>
  <c r="E76"/>
  <c r="F76"/>
  <c r="K76"/>
  <c r="L76"/>
  <c r="O76"/>
  <c r="P76"/>
  <c r="Q76"/>
  <c r="C76" i="14"/>
  <c r="D76"/>
  <c r="E76"/>
  <c r="F76"/>
  <c r="L76"/>
  <c r="C76" i="25"/>
  <c r="J76"/>
  <c r="K76"/>
  <c r="N76"/>
  <c r="O76"/>
  <c r="P76"/>
  <c r="D76" i="18"/>
  <c r="C76" i="23"/>
  <c r="D76"/>
  <c r="E76"/>
  <c r="F76"/>
  <c r="J76"/>
  <c r="K76"/>
  <c r="N76"/>
  <c r="O76"/>
  <c r="P76"/>
  <c r="E76" i="18"/>
  <c r="C76" i="28"/>
  <c r="D76"/>
  <c r="E76"/>
  <c r="F76"/>
  <c r="I76" i="26"/>
  <c r="J76"/>
  <c r="M76"/>
  <c r="Q76"/>
  <c r="F76"/>
  <c r="R76"/>
  <c r="H76" i="18"/>
  <c r="C76" i="16"/>
  <c r="D76"/>
  <c r="E76"/>
  <c r="F76"/>
  <c r="M76"/>
  <c r="C76" i="11"/>
  <c r="H76"/>
  <c r="I76"/>
  <c r="L76"/>
  <c r="M76"/>
  <c r="N76"/>
  <c r="C76" i="12"/>
  <c r="D76"/>
  <c r="E76"/>
  <c r="F76"/>
  <c r="H76"/>
  <c r="I76"/>
  <c r="L76"/>
  <c r="M76"/>
  <c r="N76"/>
  <c r="C76" i="32"/>
  <c r="D76"/>
  <c r="E76"/>
  <c r="F76"/>
  <c r="H76"/>
  <c r="I76"/>
  <c r="L76"/>
  <c r="M76"/>
  <c r="F76" i="10"/>
  <c r="K76"/>
  <c r="L76"/>
  <c r="O76"/>
  <c r="P76"/>
  <c r="Q76"/>
  <c r="J76" i="18"/>
  <c r="H77" i="30"/>
  <c r="I77"/>
  <c r="C77" i="13"/>
  <c r="D77"/>
  <c r="E77"/>
  <c r="F77"/>
  <c r="K77"/>
  <c r="L77"/>
  <c r="O77"/>
  <c r="P77"/>
  <c r="Q77"/>
  <c r="C77" i="33"/>
  <c r="D77"/>
  <c r="E77"/>
  <c r="F77"/>
  <c r="K77"/>
  <c r="L77"/>
  <c r="O77"/>
  <c r="P77"/>
  <c r="Q77"/>
  <c r="C77" i="14"/>
  <c r="D77"/>
  <c r="E77"/>
  <c r="F77"/>
  <c r="L77"/>
  <c r="C77" i="25"/>
  <c r="J77"/>
  <c r="K77"/>
  <c r="N77"/>
  <c r="O77"/>
  <c r="P77"/>
  <c r="D77" i="18"/>
  <c r="C77" i="23"/>
  <c r="D77"/>
  <c r="E77"/>
  <c r="F77"/>
  <c r="J77"/>
  <c r="K77"/>
  <c r="N77"/>
  <c r="O77"/>
  <c r="P77"/>
  <c r="E77" i="18"/>
  <c r="C77" i="28"/>
  <c r="D77"/>
  <c r="E77"/>
  <c r="F77"/>
  <c r="I77" i="26"/>
  <c r="J77"/>
  <c r="M77"/>
  <c r="Q77"/>
  <c r="F77"/>
  <c r="R77"/>
  <c r="H77" i="18"/>
  <c r="C77" i="11"/>
  <c r="H77"/>
  <c r="I77"/>
  <c r="L77"/>
  <c r="M77"/>
  <c r="N77"/>
  <c r="C77" i="12"/>
  <c r="D77"/>
  <c r="E77"/>
  <c r="F77"/>
  <c r="H77"/>
  <c r="I77"/>
  <c r="L77"/>
  <c r="M77"/>
  <c r="N77"/>
  <c r="C77" i="32"/>
  <c r="D77"/>
  <c r="E77"/>
  <c r="F77"/>
  <c r="H77"/>
  <c r="I77"/>
  <c r="L77"/>
  <c r="M77"/>
  <c r="I77" i="18"/>
  <c r="F77" i="10"/>
  <c r="K77"/>
  <c r="L77"/>
  <c r="O77"/>
  <c r="P77"/>
  <c r="Q77"/>
  <c r="J77" i="18"/>
  <c r="H78" i="30"/>
  <c r="I78"/>
  <c r="C78" i="13"/>
  <c r="D78"/>
  <c r="E78"/>
  <c r="F78"/>
  <c r="K78"/>
  <c r="L78"/>
  <c r="O78"/>
  <c r="P78"/>
  <c r="Q78"/>
  <c r="C78" i="33"/>
  <c r="D78"/>
  <c r="E78"/>
  <c r="F78"/>
  <c r="K78"/>
  <c r="L78"/>
  <c r="O78"/>
  <c r="P78"/>
  <c r="Q78"/>
  <c r="C78" i="14"/>
  <c r="D78"/>
  <c r="E78"/>
  <c r="F78"/>
  <c r="L78"/>
  <c r="C78" i="15"/>
  <c r="D78"/>
  <c r="E78"/>
  <c r="F78"/>
  <c r="I78"/>
  <c r="J78"/>
  <c r="M78"/>
  <c r="N78"/>
  <c r="O78"/>
  <c r="C78" i="25"/>
  <c r="J78"/>
  <c r="K78"/>
  <c r="N78"/>
  <c r="O78"/>
  <c r="P78"/>
  <c r="D78" i="18"/>
  <c r="C78" i="23"/>
  <c r="D78"/>
  <c r="E78"/>
  <c r="F78"/>
  <c r="J78"/>
  <c r="K78"/>
  <c r="N78"/>
  <c r="O78"/>
  <c r="P78"/>
  <c r="E78" i="18"/>
  <c r="C78" i="28"/>
  <c r="D78"/>
  <c r="E78"/>
  <c r="F78"/>
  <c r="I78" i="26"/>
  <c r="J78"/>
  <c r="M78"/>
  <c r="Q78"/>
  <c r="F78"/>
  <c r="R78"/>
  <c r="H78" i="18"/>
  <c r="C78" i="16"/>
  <c r="D78"/>
  <c r="E78"/>
  <c r="F78"/>
  <c r="M78"/>
  <c r="C78" i="11"/>
  <c r="H78"/>
  <c r="I78"/>
  <c r="L78"/>
  <c r="M78"/>
  <c r="N78"/>
  <c r="C78" i="12"/>
  <c r="D78"/>
  <c r="E78"/>
  <c r="F78"/>
  <c r="H78"/>
  <c r="I78"/>
  <c r="L78"/>
  <c r="M78"/>
  <c r="N78"/>
  <c r="C78" i="32"/>
  <c r="D78"/>
  <c r="E78"/>
  <c r="F78"/>
  <c r="H78"/>
  <c r="I78"/>
  <c r="L78"/>
  <c r="M78"/>
  <c r="F78" i="10"/>
  <c r="K78"/>
  <c r="L78"/>
  <c r="O78"/>
  <c r="P78"/>
  <c r="Q78"/>
  <c r="J78" i="18"/>
  <c r="H79" i="30"/>
  <c r="I79"/>
  <c r="C79" i="13"/>
  <c r="D79"/>
  <c r="E79"/>
  <c r="F79"/>
  <c r="K79"/>
  <c r="L79"/>
  <c r="O79"/>
  <c r="P79"/>
  <c r="Q79"/>
  <c r="C79" i="33"/>
  <c r="D79"/>
  <c r="E79"/>
  <c r="F79"/>
  <c r="K79"/>
  <c r="L79"/>
  <c r="O79"/>
  <c r="P79"/>
  <c r="Q79"/>
  <c r="C79" i="14"/>
  <c r="D79"/>
  <c r="E79"/>
  <c r="F79"/>
  <c r="L79"/>
  <c r="C79" i="25"/>
  <c r="J79"/>
  <c r="K79"/>
  <c r="N79"/>
  <c r="O79"/>
  <c r="P79"/>
  <c r="D79" i="18"/>
  <c r="C79" i="23"/>
  <c r="D79"/>
  <c r="E79"/>
  <c r="F79"/>
  <c r="J79"/>
  <c r="K79"/>
  <c r="N79"/>
  <c r="O79"/>
  <c r="P79"/>
  <c r="E79" i="18"/>
  <c r="C79" i="28"/>
  <c r="D79"/>
  <c r="E79"/>
  <c r="F79"/>
  <c r="I79" i="26"/>
  <c r="J79"/>
  <c r="M79"/>
  <c r="Q79"/>
  <c r="F79"/>
  <c r="R79"/>
  <c r="H79" i="18"/>
  <c r="C79" i="16"/>
  <c r="D79"/>
  <c r="E79"/>
  <c r="F79"/>
  <c r="M79"/>
  <c r="C79" i="11"/>
  <c r="H79"/>
  <c r="I79"/>
  <c r="L79"/>
  <c r="M79"/>
  <c r="N79"/>
  <c r="C79" i="12"/>
  <c r="D79"/>
  <c r="E79"/>
  <c r="F79"/>
  <c r="H79"/>
  <c r="I79"/>
  <c r="L79"/>
  <c r="M79"/>
  <c r="N79"/>
  <c r="C79" i="32"/>
  <c r="D79"/>
  <c r="E79"/>
  <c r="F79"/>
  <c r="H79"/>
  <c r="I79"/>
  <c r="L79"/>
  <c r="M79"/>
  <c r="F79" i="10"/>
  <c r="K79"/>
  <c r="L79"/>
  <c r="O79"/>
  <c r="P79"/>
  <c r="Q79"/>
  <c r="J79" i="18"/>
  <c r="H80" i="30"/>
  <c r="I80"/>
  <c r="C80" i="13"/>
  <c r="D80"/>
  <c r="E80"/>
  <c r="F80"/>
  <c r="K80"/>
  <c r="L80"/>
  <c r="O80"/>
  <c r="P80"/>
  <c r="Q80"/>
  <c r="C80" i="33"/>
  <c r="D80"/>
  <c r="E80"/>
  <c r="F80"/>
  <c r="K80"/>
  <c r="L80"/>
  <c r="O80"/>
  <c r="P80"/>
  <c r="Q80"/>
  <c r="C80" i="14"/>
  <c r="D80"/>
  <c r="E80"/>
  <c r="F80"/>
  <c r="L80"/>
  <c r="C80" i="25"/>
  <c r="J80"/>
  <c r="K80"/>
  <c r="N80"/>
  <c r="O80"/>
  <c r="P80"/>
  <c r="D80" i="18"/>
  <c r="C80" i="23"/>
  <c r="D80"/>
  <c r="E80"/>
  <c r="F80"/>
  <c r="J80"/>
  <c r="K80"/>
  <c r="N80"/>
  <c r="O80"/>
  <c r="P80"/>
  <c r="E80" i="18"/>
  <c r="C80" i="28"/>
  <c r="D80"/>
  <c r="E80"/>
  <c r="F80"/>
  <c r="I80" i="26"/>
  <c r="J80"/>
  <c r="M80"/>
  <c r="Q80"/>
  <c r="F80"/>
  <c r="R80"/>
  <c r="H80" i="18"/>
  <c r="C80" i="16"/>
  <c r="D80"/>
  <c r="E80"/>
  <c r="F80"/>
  <c r="M80"/>
  <c r="C80" i="11"/>
  <c r="H80"/>
  <c r="I80"/>
  <c r="L80"/>
  <c r="M80"/>
  <c r="N80"/>
  <c r="C80" i="12"/>
  <c r="D80"/>
  <c r="E80"/>
  <c r="F80"/>
  <c r="H80"/>
  <c r="I80"/>
  <c r="L80"/>
  <c r="M80"/>
  <c r="N80"/>
  <c r="C80" i="32"/>
  <c r="D80"/>
  <c r="E80"/>
  <c r="F80"/>
  <c r="H80"/>
  <c r="I80"/>
  <c r="L80"/>
  <c r="M80"/>
  <c r="F80" i="10"/>
  <c r="K80"/>
  <c r="L80"/>
  <c r="O80"/>
  <c r="P80"/>
  <c r="Q80"/>
  <c r="J80" i="18"/>
  <c r="H81" i="30"/>
  <c r="I81"/>
  <c r="C81" i="13"/>
  <c r="D81"/>
  <c r="E81"/>
  <c r="F81"/>
  <c r="K81"/>
  <c r="L81"/>
  <c r="O81"/>
  <c r="P81"/>
  <c r="Q81"/>
  <c r="C81" i="33"/>
  <c r="D81"/>
  <c r="E81"/>
  <c r="F81"/>
  <c r="K81"/>
  <c r="L81"/>
  <c r="O81"/>
  <c r="P81"/>
  <c r="Q81"/>
  <c r="C81" i="14"/>
  <c r="D81"/>
  <c r="E81"/>
  <c r="F81"/>
  <c r="L81"/>
  <c r="C81" i="25"/>
  <c r="J81"/>
  <c r="K81"/>
  <c r="N81"/>
  <c r="O81"/>
  <c r="P81"/>
  <c r="D81" i="18"/>
  <c r="C81" i="23"/>
  <c r="D81"/>
  <c r="E81"/>
  <c r="F81"/>
  <c r="J81"/>
  <c r="K81"/>
  <c r="N81"/>
  <c r="O81"/>
  <c r="P81"/>
  <c r="E81" i="18"/>
  <c r="C81" i="28"/>
  <c r="D81"/>
  <c r="E81"/>
  <c r="F81"/>
  <c r="I81" i="26"/>
  <c r="J81"/>
  <c r="M81"/>
  <c r="Q81"/>
  <c r="F81"/>
  <c r="R81"/>
  <c r="H81" i="18"/>
  <c r="C81" i="16"/>
  <c r="D81"/>
  <c r="E81"/>
  <c r="F81"/>
  <c r="M81"/>
  <c r="C81" i="11"/>
  <c r="H81"/>
  <c r="I81"/>
  <c r="L81"/>
  <c r="M81"/>
  <c r="N81"/>
  <c r="C81" i="12"/>
  <c r="D81"/>
  <c r="E81"/>
  <c r="F81"/>
  <c r="H81"/>
  <c r="I81"/>
  <c r="L81"/>
  <c r="M81"/>
  <c r="N81"/>
  <c r="C81" i="32"/>
  <c r="D81"/>
  <c r="E81"/>
  <c r="F81"/>
  <c r="H81"/>
  <c r="I81"/>
  <c r="L81"/>
  <c r="M81"/>
  <c r="F81" i="10"/>
  <c r="K81"/>
  <c r="L81"/>
  <c r="O81"/>
  <c r="P81"/>
  <c r="Q81"/>
  <c r="J81" i="18"/>
  <c r="H82" i="30"/>
  <c r="I82"/>
  <c r="C82" i="13"/>
  <c r="D82"/>
  <c r="E82"/>
  <c r="F82"/>
  <c r="K82"/>
  <c r="L82"/>
  <c r="O82"/>
  <c r="P82"/>
  <c r="Q82"/>
  <c r="C82" i="33"/>
  <c r="D82"/>
  <c r="E82"/>
  <c r="F82"/>
  <c r="K82"/>
  <c r="L82"/>
  <c r="O82"/>
  <c r="P82"/>
  <c r="Q82"/>
  <c r="C82" i="14"/>
  <c r="D82"/>
  <c r="E82"/>
  <c r="F82"/>
  <c r="L82"/>
  <c r="C82" i="25"/>
  <c r="J82"/>
  <c r="K82"/>
  <c r="N82"/>
  <c r="O82"/>
  <c r="P82"/>
  <c r="D82" i="18"/>
  <c r="C82" i="23"/>
  <c r="D82"/>
  <c r="E82"/>
  <c r="F82"/>
  <c r="J82"/>
  <c r="K82"/>
  <c r="N82"/>
  <c r="O82"/>
  <c r="P82"/>
  <c r="E82" i="18"/>
  <c r="C82" i="28"/>
  <c r="D82"/>
  <c r="E82"/>
  <c r="F82"/>
  <c r="I82" i="26"/>
  <c r="J82"/>
  <c r="M82"/>
  <c r="Q82"/>
  <c r="F82"/>
  <c r="R82"/>
  <c r="H82" i="18"/>
  <c r="C82" i="16"/>
  <c r="D82"/>
  <c r="E82"/>
  <c r="F82"/>
  <c r="M82"/>
  <c r="C82" i="11"/>
  <c r="H82"/>
  <c r="I82"/>
  <c r="L82"/>
  <c r="M82"/>
  <c r="N82"/>
  <c r="C82" i="12"/>
  <c r="D82"/>
  <c r="E82"/>
  <c r="F82"/>
  <c r="H82"/>
  <c r="I82"/>
  <c r="L82"/>
  <c r="M82"/>
  <c r="N82"/>
  <c r="C82" i="32"/>
  <c r="D82"/>
  <c r="E82"/>
  <c r="F82"/>
  <c r="H82"/>
  <c r="I82"/>
  <c r="L82"/>
  <c r="M82"/>
  <c r="F82" i="10"/>
  <c r="K82"/>
  <c r="L82"/>
  <c r="O82"/>
  <c r="P82"/>
  <c r="Q82"/>
  <c r="J82" i="18"/>
  <c r="H83" i="30"/>
  <c r="I83"/>
  <c r="C83" i="13"/>
  <c r="D83"/>
  <c r="E83"/>
  <c r="F83"/>
  <c r="K83"/>
  <c r="L83"/>
  <c r="O83"/>
  <c r="P83"/>
  <c r="Q83"/>
  <c r="C83" i="33"/>
  <c r="D83"/>
  <c r="E83"/>
  <c r="F83"/>
  <c r="K83"/>
  <c r="L83"/>
  <c r="O83"/>
  <c r="P83"/>
  <c r="Q83"/>
  <c r="C83" i="14"/>
  <c r="D83"/>
  <c r="E83"/>
  <c r="F83"/>
  <c r="L83"/>
  <c r="C83" i="25"/>
  <c r="J83"/>
  <c r="K83"/>
  <c r="N83"/>
  <c r="O83"/>
  <c r="P83"/>
  <c r="D83" i="18"/>
  <c r="C83" i="23"/>
  <c r="D83"/>
  <c r="E83"/>
  <c r="F83"/>
  <c r="J83"/>
  <c r="K83"/>
  <c r="N83"/>
  <c r="O83"/>
  <c r="P83"/>
  <c r="E83" i="18"/>
  <c r="C83" i="28"/>
  <c r="D83"/>
  <c r="E83"/>
  <c r="F83"/>
  <c r="I83" i="26"/>
  <c r="J83"/>
  <c r="M83"/>
  <c r="Q83"/>
  <c r="F83"/>
  <c r="R83"/>
  <c r="H83" i="18"/>
  <c r="C83" i="16"/>
  <c r="D83"/>
  <c r="E83"/>
  <c r="F83"/>
  <c r="M83"/>
  <c r="C83" i="11"/>
  <c r="H83"/>
  <c r="I83"/>
  <c r="L83"/>
  <c r="M83"/>
  <c r="N83"/>
  <c r="C83" i="12"/>
  <c r="D83"/>
  <c r="E83"/>
  <c r="F83"/>
  <c r="H83"/>
  <c r="I83"/>
  <c r="L83"/>
  <c r="M83"/>
  <c r="N83"/>
  <c r="C83" i="32"/>
  <c r="D83"/>
  <c r="E83"/>
  <c r="F83"/>
  <c r="H83"/>
  <c r="I83"/>
  <c r="L83"/>
  <c r="M83"/>
  <c r="F83" i="10"/>
  <c r="K83"/>
  <c r="L83"/>
  <c r="O83"/>
  <c r="P83"/>
  <c r="Q83"/>
  <c r="J83" i="18"/>
  <c r="H84" i="30"/>
  <c r="I84"/>
  <c r="C84" i="13"/>
  <c r="D84"/>
  <c r="E84"/>
  <c r="F84"/>
  <c r="K84"/>
  <c r="L84"/>
  <c r="O84"/>
  <c r="P84"/>
  <c r="Q84"/>
  <c r="C84" i="33"/>
  <c r="D84"/>
  <c r="E84"/>
  <c r="F84"/>
  <c r="K84"/>
  <c r="L84"/>
  <c r="O84"/>
  <c r="P84"/>
  <c r="Q84"/>
  <c r="C84" i="14"/>
  <c r="D84"/>
  <c r="E84"/>
  <c r="F84"/>
  <c r="L84"/>
  <c r="C84" i="25"/>
  <c r="J84"/>
  <c r="K84"/>
  <c r="N84"/>
  <c r="O84"/>
  <c r="P84"/>
  <c r="D84" i="18"/>
  <c r="C84" i="23"/>
  <c r="D84"/>
  <c r="E84"/>
  <c r="F84"/>
  <c r="J84"/>
  <c r="K84"/>
  <c r="N84"/>
  <c r="O84"/>
  <c r="P84"/>
  <c r="E84" i="18"/>
  <c r="C84" i="28"/>
  <c r="D84"/>
  <c r="E84"/>
  <c r="F84"/>
  <c r="I84" i="26"/>
  <c r="J84"/>
  <c r="M84"/>
  <c r="Q84"/>
  <c r="F84"/>
  <c r="R84"/>
  <c r="H84" i="18"/>
  <c r="C84" i="16"/>
  <c r="D84"/>
  <c r="E84"/>
  <c r="F84"/>
  <c r="M84"/>
  <c r="C84" i="11"/>
  <c r="H84"/>
  <c r="I84"/>
  <c r="L84"/>
  <c r="M84"/>
  <c r="N84"/>
  <c r="C84" i="12"/>
  <c r="D84"/>
  <c r="E84"/>
  <c r="F84"/>
  <c r="H84"/>
  <c r="I84"/>
  <c r="L84"/>
  <c r="M84"/>
  <c r="N84"/>
  <c r="C84" i="32"/>
  <c r="D84"/>
  <c r="E84"/>
  <c r="F84"/>
  <c r="H84"/>
  <c r="I84"/>
  <c r="L84"/>
  <c r="M84"/>
  <c r="F84" i="10"/>
  <c r="K84"/>
  <c r="L84"/>
  <c r="O84"/>
  <c r="P84"/>
  <c r="Q84"/>
  <c r="J84" i="18"/>
  <c r="H85" i="30"/>
  <c r="I85"/>
  <c r="C85" i="13"/>
  <c r="D85"/>
  <c r="E85"/>
  <c r="F85"/>
  <c r="K85"/>
  <c r="L85"/>
  <c r="O85"/>
  <c r="P85"/>
  <c r="Q85"/>
  <c r="C85" i="33"/>
  <c r="D85"/>
  <c r="E85"/>
  <c r="F85"/>
  <c r="K85"/>
  <c r="L85"/>
  <c r="O85"/>
  <c r="P85"/>
  <c r="Q85"/>
  <c r="C85" i="14"/>
  <c r="D85"/>
  <c r="E85"/>
  <c r="F85"/>
  <c r="L85"/>
  <c r="C85" i="25"/>
  <c r="J85"/>
  <c r="K85"/>
  <c r="N85"/>
  <c r="O85"/>
  <c r="P85"/>
  <c r="D85" i="18"/>
  <c r="C85" i="23"/>
  <c r="D85"/>
  <c r="E85"/>
  <c r="F85"/>
  <c r="J85"/>
  <c r="K85"/>
  <c r="N85"/>
  <c r="O85"/>
  <c r="P85"/>
  <c r="E85" i="18"/>
  <c r="C85" i="28"/>
  <c r="D85"/>
  <c r="E85"/>
  <c r="F85"/>
  <c r="I85" i="26"/>
  <c r="J85"/>
  <c r="M85"/>
  <c r="Q85"/>
  <c r="F85"/>
  <c r="R85"/>
  <c r="H85" i="18"/>
  <c r="C85" i="16"/>
  <c r="D85"/>
  <c r="E85"/>
  <c r="F85"/>
  <c r="M85"/>
  <c r="C85" i="11"/>
  <c r="H85"/>
  <c r="I85"/>
  <c r="L85"/>
  <c r="M85"/>
  <c r="N85"/>
  <c r="C85" i="12"/>
  <c r="D85"/>
  <c r="E85"/>
  <c r="F85"/>
  <c r="H85"/>
  <c r="I85"/>
  <c r="L85"/>
  <c r="M85"/>
  <c r="N85"/>
  <c r="C85" i="32"/>
  <c r="D85"/>
  <c r="E85"/>
  <c r="F85"/>
  <c r="H85"/>
  <c r="I85"/>
  <c r="L85"/>
  <c r="M85"/>
  <c r="F85" i="10"/>
  <c r="K85"/>
  <c r="L85"/>
  <c r="O85"/>
  <c r="P85"/>
  <c r="Q85"/>
  <c r="J85" i="18"/>
  <c r="H86" i="30"/>
  <c r="I86"/>
  <c r="C86" i="13"/>
  <c r="D86"/>
  <c r="E86"/>
  <c r="F86"/>
  <c r="K86"/>
  <c r="L86"/>
  <c r="O86"/>
  <c r="P86"/>
  <c r="Q86"/>
  <c r="C86" i="33"/>
  <c r="D86"/>
  <c r="E86"/>
  <c r="F86"/>
  <c r="K86"/>
  <c r="L86"/>
  <c r="O86"/>
  <c r="P86"/>
  <c r="Q86"/>
  <c r="C86" i="14"/>
  <c r="D86"/>
  <c r="E86"/>
  <c r="F86"/>
  <c r="L86"/>
  <c r="C86" i="25"/>
  <c r="J86"/>
  <c r="K86"/>
  <c r="N86"/>
  <c r="O86"/>
  <c r="P86"/>
  <c r="D86" i="18"/>
  <c r="C86" i="23"/>
  <c r="D86"/>
  <c r="E86"/>
  <c r="F86"/>
  <c r="J86"/>
  <c r="K86"/>
  <c r="N86"/>
  <c r="O86"/>
  <c r="P86"/>
  <c r="E86" i="18"/>
  <c r="C86" i="28"/>
  <c r="D86"/>
  <c r="E86"/>
  <c r="F86"/>
  <c r="I86" i="26"/>
  <c r="J86"/>
  <c r="M86"/>
  <c r="Q86"/>
  <c r="F86"/>
  <c r="R86"/>
  <c r="H86" i="18"/>
  <c r="C86" i="16"/>
  <c r="D86"/>
  <c r="E86"/>
  <c r="F86"/>
  <c r="M86"/>
  <c r="C86" i="11"/>
  <c r="H86"/>
  <c r="I86"/>
  <c r="L86"/>
  <c r="M86"/>
  <c r="N86"/>
  <c r="C86" i="12"/>
  <c r="D86"/>
  <c r="E86"/>
  <c r="F86"/>
  <c r="H86"/>
  <c r="I86"/>
  <c r="L86"/>
  <c r="M86"/>
  <c r="N86"/>
  <c r="C86" i="32"/>
  <c r="D86"/>
  <c r="E86"/>
  <c r="F86"/>
  <c r="H86"/>
  <c r="I86"/>
  <c r="L86"/>
  <c r="M86"/>
  <c r="F86" i="10"/>
  <c r="K86"/>
  <c r="L86"/>
  <c r="O86"/>
  <c r="P86"/>
  <c r="Q86"/>
  <c r="J86" i="18"/>
  <c r="H87" i="30"/>
  <c r="I87"/>
  <c r="C87" i="13"/>
  <c r="D87"/>
  <c r="E87"/>
  <c r="F87"/>
  <c r="K87"/>
  <c r="L87"/>
  <c r="O87"/>
  <c r="P87"/>
  <c r="Q87"/>
  <c r="C87" i="33"/>
  <c r="D87"/>
  <c r="E87"/>
  <c r="F87"/>
  <c r="K87"/>
  <c r="L87"/>
  <c r="O87"/>
  <c r="P87"/>
  <c r="Q87"/>
  <c r="C87" i="14"/>
  <c r="D87"/>
  <c r="E87"/>
  <c r="F87"/>
  <c r="L87"/>
  <c r="C87" i="25"/>
  <c r="J87"/>
  <c r="K87"/>
  <c r="N87"/>
  <c r="O87"/>
  <c r="P87"/>
  <c r="D87" i="18"/>
  <c r="C87" i="23"/>
  <c r="D87"/>
  <c r="E87"/>
  <c r="F87"/>
  <c r="J87"/>
  <c r="K87"/>
  <c r="N87"/>
  <c r="O87"/>
  <c r="P87"/>
  <c r="E87" i="18"/>
  <c r="C87" i="28"/>
  <c r="D87"/>
  <c r="E87"/>
  <c r="F87"/>
  <c r="I87" i="26"/>
  <c r="J87"/>
  <c r="M87"/>
  <c r="Q87"/>
  <c r="F87"/>
  <c r="R87"/>
  <c r="H87" i="18"/>
  <c r="C87" i="16"/>
  <c r="D87"/>
  <c r="E87"/>
  <c r="F87"/>
  <c r="M87"/>
  <c r="C87" i="11"/>
  <c r="H87"/>
  <c r="I87"/>
  <c r="L87"/>
  <c r="M87"/>
  <c r="N87"/>
  <c r="C87" i="12"/>
  <c r="D87"/>
  <c r="E87"/>
  <c r="F87"/>
  <c r="H87"/>
  <c r="I87"/>
  <c r="L87"/>
  <c r="M87"/>
  <c r="N87"/>
  <c r="C87" i="32"/>
  <c r="D87"/>
  <c r="E87"/>
  <c r="F87"/>
  <c r="H87"/>
  <c r="I87"/>
  <c r="L87"/>
  <c r="M87"/>
  <c r="F87" i="10"/>
  <c r="K87"/>
  <c r="L87"/>
  <c r="O87"/>
  <c r="P87"/>
  <c r="Q87"/>
  <c r="J87" i="18"/>
  <c r="H88" i="30"/>
  <c r="I88"/>
  <c r="C88" i="13"/>
  <c r="D88"/>
  <c r="E88"/>
  <c r="F88"/>
  <c r="K88"/>
  <c r="L88"/>
  <c r="O88"/>
  <c r="P88"/>
  <c r="Q88"/>
  <c r="C88" i="33"/>
  <c r="D88"/>
  <c r="E88"/>
  <c r="F88"/>
  <c r="K88"/>
  <c r="L88"/>
  <c r="O88"/>
  <c r="P88"/>
  <c r="Q88"/>
  <c r="C88" i="14"/>
  <c r="D88"/>
  <c r="E88"/>
  <c r="F88"/>
  <c r="L88"/>
  <c r="C88" i="25"/>
  <c r="J88"/>
  <c r="K88"/>
  <c r="N88"/>
  <c r="O88"/>
  <c r="P88"/>
  <c r="D88" i="18"/>
  <c r="C88" i="23"/>
  <c r="D88"/>
  <c r="E88"/>
  <c r="F88"/>
  <c r="J88"/>
  <c r="K88"/>
  <c r="N88"/>
  <c r="O88"/>
  <c r="P88"/>
  <c r="E88" i="18"/>
  <c r="C88" i="28"/>
  <c r="D88"/>
  <c r="E88"/>
  <c r="F88"/>
  <c r="I88" i="26"/>
  <c r="J88"/>
  <c r="M88"/>
  <c r="Q88"/>
  <c r="F88"/>
  <c r="R88"/>
  <c r="H88" i="18"/>
  <c r="C88" i="16"/>
  <c r="D88"/>
  <c r="E88"/>
  <c r="F88"/>
  <c r="M88"/>
  <c r="C88" i="11"/>
  <c r="H88"/>
  <c r="I88"/>
  <c r="L88"/>
  <c r="M88"/>
  <c r="N88"/>
  <c r="C88" i="12"/>
  <c r="D88"/>
  <c r="E88"/>
  <c r="F88"/>
  <c r="H88"/>
  <c r="I88"/>
  <c r="L88"/>
  <c r="M88"/>
  <c r="N88"/>
  <c r="C88" i="32"/>
  <c r="D88"/>
  <c r="E88"/>
  <c r="F88"/>
  <c r="H88"/>
  <c r="I88"/>
  <c r="L88"/>
  <c r="M88"/>
  <c r="F88" i="10"/>
  <c r="K88"/>
  <c r="L88"/>
  <c r="O88"/>
  <c r="P88"/>
  <c r="Q88"/>
  <c r="J88" i="18"/>
  <c r="H89" i="30"/>
  <c r="I89"/>
  <c r="C89" i="13"/>
  <c r="D89"/>
  <c r="E89"/>
  <c r="F89"/>
  <c r="K89"/>
  <c r="L89"/>
  <c r="O89"/>
  <c r="P89"/>
  <c r="Q89"/>
  <c r="C89" i="33"/>
  <c r="D89"/>
  <c r="E89"/>
  <c r="F89"/>
  <c r="K89"/>
  <c r="L89"/>
  <c r="O89"/>
  <c r="P89"/>
  <c r="Q89"/>
  <c r="C89" i="14"/>
  <c r="D89"/>
  <c r="E89"/>
  <c r="F89"/>
  <c r="L89"/>
  <c r="C89" i="25"/>
  <c r="J89"/>
  <c r="K89"/>
  <c r="N89"/>
  <c r="O89"/>
  <c r="P89"/>
  <c r="D89" i="18"/>
  <c r="C89" i="23"/>
  <c r="D89"/>
  <c r="E89"/>
  <c r="F89"/>
  <c r="J89"/>
  <c r="K89"/>
  <c r="N89"/>
  <c r="O89"/>
  <c r="P89"/>
  <c r="E89" i="18"/>
  <c r="C89" i="28"/>
  <c r="D89"/>
  <c r="E89"/>
  <c r="F89"/>
  <c r="I89" i="26"/>
  <c r="J89"/>
  <c r="M89"/>
  <c r="Q89"/>
  <c r="F89"/>
  <c r="R89"/>
  <c r="H89" i="18"/>
  <c r="C89" i="16"/>
  <c r="D89"/>
  <c r="E89"/>
  <c r="F89"/>
  <c r="M89"/>
  <c r="C89" i="11"/>
  <c r="H89"/>
  <c r="I89"/>
  <c r="L89"/>
  <c r="M89"/>
  <c r="N89"/>
  <c r="C89" i="12"/>
  <c r="D89"/>
  <c r="E89"/>
  <c r="F89"/>
  <c r="H89"/>
  <c r="I89"/>
  <c r="L89"/>
  <c r="M89"/>
  <c r="N89"/>
  <c r="C89" i="32"/>
  <c r="D89"/>
  <c r="E89"/>
  <c r="F89"/>
  <c r="H89"/>
  <c r="I89"/>
  <c r="L89"/>
  <c r="M89"/>
  <c r="F89" i="10"/>
  <c r="K89"/>
  <c r="L89"/>
  <c r="O89"/>
  <c r="P89"/>
  <c r="Q89"/>
  <c r="J89" i="18"/>
  <c r="H90" i="30"/>
  <c r="I90"/>
  <c r="C90" i="13"/>
  <c r="D90"/>
  <c r="E90"/>
  <c r="F90"/>
  <c r="K90"/>
  <c r="L90"/>
  <c r="O90"/>
  <c r="P90"/>
  <c r="Q90"/>
  <c r="C90" i="33"/>
  <c r="D90"/>
  <c r="E90"/>
  <c r="F90"/>
  <c r="K90"/>
  <c r="L90"/>
  <c r="O90"/>
  <c r="P90"/>
  <c r="Q90"/>
  <c r="C90" i="14"/>
  <c r="D90"/>
  <c r="E90"/>
  <c r="F90"/>
  <c r="L90"/>
  <c r="C90" i="25"/>
  <c r="J90"/>
  <c r="K90"/>
  <c r="N90"/>
  <c r="O90"/>
  <c r="P90"/>
  <c r="D90" i="18"/>
  <c r="C90" i="23"/>
  <c r="D90"/>
  <c r="E90"/>
  <c r="F90"/>
  <c r="J90"/>
  <c r="K90"/>
  <c r="N90"/>
  <c r="O90"/>
  <c r="P90"/>
  <c r="E90" i="18"/>
  <c r="C90" i="28"/>
  <c r="D90"/>
  <c r="E90"/>
  <c r="F90"/>
  <c r="I90" i="26"/>
  <c r="J90"/>
  <c r="M90"/>
  <c r="Q90"/>
  <c r="F90"/>
  <c r="R90"/>
  <c r="H90" i="18"/>
  <c r="C90" i="16"/>
  <c r="D90"/>
  <c r="E90"/>
  <c r="F90"/>
  <c r="M90"/>
  <c r="C90" i="11"/>
  <c r="H90"/>
  <c r="I90"/>
  <c r="L90"/>
  <c r="M90"/>
  <c r="N90"/>
  <c r="C90" i="12"/>
  <c r="D90"/>
  <c r="E90"/>
  <c r="F90"/>
  <c r="H90"/>
  <c r="I90"/>
  <c r="L90"/>
  <c r="M90"/>
  <c r="N90"/>
  <c r="C90" i="32"/>
  <c r="D90"/>
  <c r="E90"/>
  <c r="F90"/>
  <c r="H90"/>
  <c r="I90"/>
  <c r="L90"/>
  <c r="M90"/>
  <c r="F90" i="10"/>
  <c r="K90"/>
  <c r="L90"/>
  <c r="O90"/>
  <c r="P90"/>
  <c r="Q90"/>
  <c r="J90" i="18"/>
  <c r="H91" i="30"/>
  <c r="I91"/>
  <c r="C91" i="13"/>
  <c r="D91"/>
  <c r="E91"/>
  <c r="F91"/>
  <c r="K91"/>
  <c r="L91"/>
  <c r="O91"/>
  <c r="P91"/>
  <c r="Q91"/>
  <c r="C91" i="33"/>
  <c r="D91"/>
  <c r="E91"/>
  <c r="F91"/>
  <c r="K91"/>
  <c r="L91"/>
  <c r="O91"/>
  <c r="P91"/>
  <c r="Q91"/>
  <c r="C91" i="14"/>
  <c r="D91"/>
  <c r="E91"/>
  <c r="F91"/>
  <c r="L91"/>
  <c r="C91" i="25"/>
  <c r="J91"/>
  <c r="K91"/>
  <c r="N91"/>
  <c r="O91"/>
  <c r="P91"/>
  <c r="D91" i="18"/>
  <c r="C91" i="23"/>
  <c r="D91"/>
  <c r="E91"/>
  <c r="F91"/>
  <c r="J91"/>
  <c r="K91"/>
  <c r="N91"/>
  <c r="O91"/>
  <c r="P91"/>
  <c r="E91" i="18"/>
  <c r="C91" i="28"/>
  <c r="D91"/>
  <c r="E91"/>
  <c r="F91"/>
  <c r="I91" i="26"/>
  <c r="J91"/>
  <c r="M91"/>
  <c r="Q91"/>
  <c r="F91"/>
  <c r="R91"/>
  <c r="H91" i="18"/>
  <c r="C91" i="16"/>
  <c r="D91"/>
  <c r="E91"/>
  <c r="F91"/>
  <c r="M91"/>
  <c r="C91" i="11"/>
  <c r="H91"/>
  <c r="I91"/>
  <c r="L91"/>
  <c r="M91"/>
  <c r="N91"/>
  <c r="C91" i="12"/>
  <c r="D91"/>
  <c r="E91"/>
  <c r="F91"/>
  <c r="H91"/>
  <c r="I91"/>
  <c r="L91"/>
  <c r="M91"/>
  <c r="N91"/>
  <c r="C91" i="32"/>
  <c r="D91"/>
  <c r="E91"/>
  <c r="F91"/>
  <c r="H91"/>
  <c r="I91"/>
  <c r="L91"/>
  <c r="M91"/>
  <c r="F91" i="10"/>
  <c r="K91"/>
  <c r="L91"/>
  <c r="O91"/>
  <c r="P91"/>
  <c r="Q91"/>
  <c r="J91" i="18"/>
  <c r="H92" i="30"/>
  <c r="I92"/>
  <c r="C92" i="13"/>
  <c r="D92"/>
  <c r="E92"/>
  <c r="F92"/>
  <c r="K92"/>
  <c r="L92"/>
  <c r="O92"/>
  <c r="P92"/>
  <c r="Q92"/>
  <c r="C92" i="33"/>
  <c r="D92"/>
  <c r="E92"/>
  <c r="F92"/>
  <c r="K92"/>
  <c r="L92"/>
  <c r="O92"/>
  <c r="P92"/>
  <c r="Q92"/>
  <c r="C92" i="14"/>
  <c r="D92"/>
  <c r="E92"/>
  <c r="F92"/>
  <c r="L92"/>
  <c r="C92" i="25"/>
  <c r="J92"/>
  <c r="K92"/>
  <c r="N92"/>
  <c r="O92"/>
  <c r="P92"/>
  <c r="D92" i="18"/>
  <c r="C92" i="23"/>
  <c r="D92"/>
  <c r="E92"/>
  <c r="F92"/>
  <c r="J92"/>
  <c r="K92"/>
  <c r="N92"/>
  <c r="O92"/>
  <c r="P92"/>
  <c r="E92" i="18"/>
  <c r="C92" i="28"/>
  <c r="D92"/>
  <c r="E92"/>
  <c r="F92"/>
  <c r="I92" i="26"/>
  <c r="J92"/>
  <c r="M92"/>
  <c r="Q92"/>
  <c r="F92"/>
  <c r="R92"/>
  <c r="H92" i="18"/>
  <c r="C92" i="16"/>
  <c r="D92"/>
  <c r="E92"/>
  <c r="F92"/>
  <c r="M92"/>
  <c r="C92" i="11"/>
  <c r="H92"/>
  <c r="I92"/>
  <c r="L92"/>
  <c r="M92"/>
  <c r="N92"/>
  <c r="C92" i="12"/>
  <c r="D92"/>
  <c r="E92"/>
  <c r="F92"/>
  <c r="H92"/>
  <c r="I92"/>
  <c r="L92"/>
  <c r="M92"/>
  <c r="N92"/>
  <c r="C92" i="32"/>
  <c r="D92"/>
  <c r="E92"/>
  <c r="F92"/>
  <c r="H92"/>
  <c r="I92"/>
  <c r="L92"/>
  <c r="M92"/>
  <c r="F92" i="10"/>
  <c r="K92"/>
  <c r="L92"/>
  <c r="O92"/>
  <c r="P92"/>
  <c r="Q92"/>
  <c r="J92" i="18"/>
  <c r="H93" i="30"/>
  <c r="I93"/>
  <c r="C93" i="13"/>
  <c r="D93"/>
  <c r="E93"/>
  <c r="F93"/>
  <c r="K93"/>
  <c r="L93"/>
  <c r="O93"/>
  <c r="P93"/>
  <c r="Q93"/>
  <c r="C93" i="33"/>
  <c r="D93"/>
  <c r="E93"/>
  <c r="F93"/>
  <c r="K93"/>
  <c r="L93"/>
  <c r="O93"/>
  <c r="P93"/>
  <c r="Q93"/>
  <c r="C93" i="14"/>
  <c r="D93"/>
  <c r="E93"/>
  <c r="F93"/>
  <c r="L93"/>
  <c r="C93" i="25"/>
  <c r="J93"/>
  <c r="K93"/>
  <c r="N93"/>
  <c r="O93"/>
  <c r="P93"/>
  <c r="D93" i="18"/>
  <c r="C93" i="23"/>
  <c r="D93"/>
  <c r="E93"/>
  <c r="F93"/>
  <c r="J93"/>
  <c r="K93"/>
  <c r="N93"/>
  <c r="O93"/>
  <c r="P93"/>
  <c r="E93" i="18"/>
  <c r="C93" i="28"/>
  <c r="D93"/>
  <c r="E93"/>
  <c r="F93"/>
  <c r="I93" i="26"/>
  <c r="J93"/>
  <c r="M93"/>
  <c r="Q93"/>
  <c r="F93"/>
  <c r="R93"/>
  <c r="H93" i="18"/>
  <c r="C93" i="16"/>
  <c r="D93"/>
  <c r="E93"/>
  <c r="F93"/>
  <c r="M93"/>
  <c r="C93" i="11"/>
  <c r="H93"/>
  <c r="I93"/>
  <c r="L93"/>
  <c r="M93"/>
  <c r="N93"/>
  <c r="C93" i="12"/>
  <c r="D93"/>
  <c r="E93"/>
  <c r="F93"/>
  <c r="H93"/>
  <c r="I93"/>
  <c r="L93"/>
  <c r="M93"/>
  <c r="N93"/>
  <c r="C93" i="32"/>
  <c r="D93"/>
  <c r="E93"/>
  <c r="F93"/>
  <c r="H93"/>
  <c r="I93"/>
  <c r="L93"/>
  <c r="M93"/>
  <c r="F93" i="10"/>
  <c r="K93"/>
  <c r="L93"/>
  <c r="O93"/>
  <c r="P93"/>
  <c r="Q93"/>
  <c r="J93" i="18"/>
  <c r="H94" i="30"/>
  <c r="I94"/>
  <c r="C94" i="13"/>
  <c r="D94"/>
  <c r="E94"/>
  <c r="F94"/>
  <c r="K94"/>
  <c r="L94"/>
  <c r="O94"/>
  <c r="P94"/>
  <c r="Q94"/>
  <c r="C94" i="33"/>
  <c r="D94"/>
  <c r="E94"/>
  <c r="F94"/>
  <c r="K94"/>
  <c r="L94"/>
  <c r="O94"/>
  <c r="P94"/>
  <c r="Q94"/>
  <c r="C94" i="14"/>
  <c r="D94"/>
  <c r="E94"/>
  <c r="F94"/>
  <c r="L94"/>
  <c r="C94" i="25"/>
  <c r="J94"/>
  <c r="K94"/>
  <c r="N94"/>
  <c r="O94"/>
  <c r="P94"/>
  <c r="D94" i="18"/>
  <c r="C94" i="23"/>
  <c r="D94"/>
  <c r="E94"/>
  <c r="F94"/>
  <c r="J94"/>
  <c r="K94"/>
  <c r="N94"/>
  <c r="O94"/>
  <c r="P94"/>
  <c r="E94" i="18"/>
  <c r="C94" i="28"/>
  <c r="D94"/>
  <c r="E94"/>
  <c r="F94"/>
  <c r="I94" i="26"/>
  <c r="J94"/>
  <c r="M94"/>
  <c r="Q94"/>
  <c r="F94"/>
  <c r="R94"/>
  <c r="H94" i="18"/>
  <c r="C94" i="16"/>
  <c r="D94"/>
  <c r="E94"/>
  <c r="F94"/>
  <c r="M94"/>
  <c r="C94" i="11"/>
  <c r="H94"/>
  <c r="I94"/>
  <c r="L94"/>
  <c r="M94"/>
  <c r="N94"/>
  <c r="C94" i="12"/>
  <c r="D94"/>
  <c r="E94"/>
  <c r="F94"/>
  <c r="H94"/>
  <c r="I94"/>
  <c r="L94"/>
  <c r="M94"/>
  <c r="N94"/>
  <c r="C94" i="32"/>
  <c r="D94"/>
  <c r="E94"/>
  <c r="F94"/>
  <c r="H94"/>
  <c r="I94"/>
  <c r="L94"/>
  <c r="M94"/>
  <c r="F94" i="10"/>
  <c r="K94"/>
  <c r="L94"/>
  <c r="O94"/>
  <c r="P94"/>
  <c r="Q94"/>
  <c r="J94" i="18"/>
  <c r="H95" i="30"/>
  <c r="I95"/>
  <c r="C95" i="13"/>
  <c r="D95"/>
  <c r="E95"/>
  <c r="F95"/>
  <c r="K95"/>
  <c r="L95"/>
  <c r="O95"/>
  <c r="P95"/>
  <c r="Q95"/>
  <c r="C95" i="33"/>
  <c r="D95"/>
  <c r="E95"/>
  <c r="F95"/>
  <c r="K95"/>
  <c r="L95"/>
  <c r="O95"/>
  <c r="P95"/>
  <c r="Q95"/>
  <c r="C95" i="14"/>
  <c r="D95"/>
  <c r="E95"/>
  <c r="F95"/>
  <c r="L95"/>
  <c r="C95" i="25"/>
  <c r="J95"/>
  <c r="K95"/>
  <c r="N95"/>
  <c r="O95"/>
  <c r="P95"/>
  <c r="D95" i="18"/>
  <c r="C95" i="23"/>
  <c r="D95"/>
  <c r="E95"/>
  <c r="F95"/>
  <c r="J95"/>
  <c r="K95"/>
  <c r="N95"/>
  <c r="O95"/>
  <c r="P95"/>
  <c r="E95" i="18"/>
  <c r="C95" i="28"/>
  <c r="D95"/>
  <c r="E95"/>
  <c r="F95"/>
  <c r="I95" i="26"/>
  <c r="J95"/>
  <c r="M95"/>
  <c r="Q95"/>
  <c r="F95"/>
  <c r="R95"/>
  <c r="H95" i="18"/>
  <c r="C95" i="16"/>
  <c r="D95"/>
  <c r="E95"/>
  <c r="F95"/>
  <c r="M95"/>
  <c r="C95" i="11"/>
  <c r="H95"/>
  <c r="I95"/>
  <c r="L95"/>
  <c r="M95"/>
  <c r="N95"/>
  <c r="C95" i="12"/>
  <c r="D95"/>
  <c r="E95"/>
  <c r="F95"/>
  <c r="H95"/>
  <c r="I95"/>
  <c r="L95"/>
  <c r="M95"/>
  <c r="N95"/>
  <c r="C95" i="32"/>
  <c r="D95"/>
  <c r="E95"/>
  <c r="F95"/>
  <c r="H95"/>
  <c r="I95"/>
  <c r="L95"/>
  <c r="M95"/>
  <c r="F95" i="10"/>
  <c r="K95"/>
  <c r="L95"/>
  <c r="O95"/>
  <c r="P95"/>
  <c r="Q95"/>
  <c r="J95" i="18"/>
  <c r="H96" i="30"/>
  <c r="I96"/>
  <c r="C96" i="13"/>
  <c r="D96"/>
  <c r="E96"/>
  <c r="F96"/>
  <c r="K96"/>
  <c r="L96"/>
  <c r="O96"/>
  <c r="P96"/>
  <c r="Q96"/>
  <c r="C96" i="33"/>
  <c r="D96"/>
  <c r="E96"/>
  <c r="F96"/>
  <c r="K96"/>
  <c r="L96"/>
  <c r="O96"/>
  <c r="P96"/>
  <c r="Q96"/>
  <c r="C96" i="14"/>
  <c r="D96"/>
  <c r="E96"/>
  <c r="F96"/>
  <c r="L96"/>
  <c r="C96" i="25"/>
  <c r="J96"/>
  <c r="K96"/>
  <c r="N96"/>
  <c r="O96"/>
  <c r="P96"/>
  <c r="D96" i="18"/>
  <c r="C96" i="23"/>
  <c r="D96"/>
  <c r="E96"/>
  <c r="F96"/>
  <c r="J96"/>
  <c r="K96"/>
  <c r="N96"/>
  <c r="O96"/>
  <c r="P96"/>
  <c r="E96" i="18"/>
  <c r="C96" i="28"/>
  <c r="D96"/>
  <c r="E96"/>
  <c r="F96"/>
  <c r="I96" i="26"/>
  <c r="J96"/>
  <c r="M96"/>
  <c r="Q96"/>
  <c r="F96"/>
  <c r="R96"/>
  <c r="H96" i="18"/>
  <c r="C96" i="16"/>
  <c r="D96"/>
  <c r="E96"/>
  <c r="F96"/>
  <c r="M96"/>
  <c r="C96" i="11"/>
  <c r="H96"/>
  <c r="I96"/>
  <c r="L96"/>
  <c r="M96"/>
  <c r="N96"/>
  <c r="C96" i="12"/>
  <c r="D96"/>
  <c r="E96"/>
  <c r="F96"/>
  <c r="H96"/>
  <c r="I96"/>
  <c r="L96"/>
  <c r="M96"/>
  <c r="N96"/>
  <c r="C96" i="32"/>
  <c r="D96"/>
  <c r="E96"/>
  <c r="F96"/>
  <c r="H96"/>
  <c r="I96"/>
  <c r="L96"/>
  <c r="M96"/>
  <c r="F96" i="10"/>
  <c r="K96"/>
  <c r="L96"/>
  <c r="O96"/>
  <c r="P96"/>
  <c r="Q96"/>
  <c r="J96" i="18"/>
  <c r="H97" i="30"/>
  <c r="I97"/>
  <c r="C97" i="13"/>
  <c r="D97"/>
  <c r="E97"/>
  <c r="F97"/>
  <c r="K97"/>
  <c r="L97"/>
  <c r="O97"/>
  <c r="P97"/>
  <c r="Q97"/>
  <c r="C97" i="33"/>
  <c r="D97"/>
  <c r="E97"/>
  <c r="F97"/>
  <c r="K97"/>
  <c r="L97"/>
  <c r="O97"/>
  <c r="P97"/>
  <c r="Q97"/>
  <c r="C97" i="14"/>
  <c r="D97"/>
  <c r="E97"/>
  <c r="F97"/>
  <c r="L97"/>
  <c r="C97" i="25"/>
  <c r="J97"/>
  <c r="K97"/>
  <c r="N97"/>
  <c r="O97"/>
  <c r="P97"/>
  <c r="D97" i="18"/>
  <c r="C97" i="23"/>
  <c r="D97"/>
  <c r="E97"/>
  <c r="F97"/>
  <c r="J97"/>
  <c r="K97"/>
  <c r="N97"/>
  <c r="O97"/>
  <c r="P97"/>
  <c r="E97" i="18"/>
  <c r="C97" i="28"/>
  <c r="D97"/>
  <c r="E97"/>
  <c r="F97"/>
  <c r="I97" i="26"/>
  <c r="J97"/>
  <c r="M97"/>
  <c r="Q97"/>
  <c r="F97"/>
  <c r="R97"/>
  <c r="H97" i="18"/>
  <c r="C97" i="16"/>
  <c r="D97"/>
  <c r="E97"/>
  <c r="F97"/>
  <c r="M97"/>
  <c r="C97" i="11"/>
  <c r="H97"/>
  <c r="I97"/>
  <c r="L97"/>
  <c r="M97"/>
  <c r="N97"/>
  <c r="C97" i="12"/>
  <c r="D97"/>
  <c r="E97"/>
  <c r="F97"/>
  <c r="H97"/>
  <c r="I97"/>
  <c r="L97"/>
  <c r="M97"/>
  <c r="N97"/>
  <c r="C97" i="32"/>
  <c r="D97"/>
  <c r="E97"/>
  <c r="F97"/>
  <c r="H97"/>
  <c r="I97"/>
  <c r="L97"/>
  <c r="M97"/>
  <c r="F97" i="10"/>
  <c r="K97"/>
  <c r="L97"/>
  <c r="O97"/>
  <c r="P97"/>
  <c r="Q97"/>
  <c r="J97" i="18"/>
  <c r="H98" i="30"/>
  <c r="I98"/>
  <c r="C98" i="13"/>
  <c r="D98"/>
  <c r="E98"/>
  <c r="F98"/>
  <c r="K98"/>
  <c r="L98"/>
  <c r="O98"/>
  <c r="P98"/>
  <c r="Q98"/>
  <c r="C98" i="33"/>
  <c r="D98"/>
  <c r="E98"/>
  <c r="F98"/>
  <c r="K98"/>
  <c r="L98"/>
  <c r="O98"/>
  <c r="P98"/>
  <c r="Q98"/>
  <c r="C98" i="14"/>
  <c r="D98"/>
  <c r="E98"/>
  <c r="F98"/>
  <c r="L98"/>
  <c r="C98" i="25"/>
  <c r="J98"/>
  <c r="K98"/>
  <c r="N98"/>
  <c r="O98"/>
  <c r="P98"/>
  <c r="D98" i="18"/>
  <c r="C98" i="23"/>
  <c r="D98"/>
  <c r="E98"/>
  <c r="F98"/>
  <c r="J98"/>
  <c r="K98"/>
  <c r="N98"/>
  <c r="O98"/>
  <c r="P98"/>
  <c r="E98" i="18"/>
  <c r="C98" i="28"/>
  <c r="D98"/>
  <c r="E98"/>
  <c r="F98"/>
  <c r="I98" i="26"/>
  <c r="J98"/>
  <c r="M98"/>
  <c r="Q98"/>
  <c r="F98"/>
  <c r="R98"/>
  <c r="H98" i="18"/>
  <c r="C98" i="16"/>
  <c r="D98"/>
  <c r="E98"/>
  <c r="F98"/>
  <c r="M98"/>
  <c r="C98" i="11"/>
  <c r="H98"/>
  <c r="I98"/>
  <c r="L98"/>
  <c r="M98"/>
  <c r="N98"/>
  <c r="C98" i="12"/>
  <c r="D98"/>
  <c r="E98"/>
  <c r="F98"/>
  <c r="H98"/>
  <c r="I98"/>
  <c r="L98"/>
  <c r="M98"/>
  <c r="N98"/>
  <c r="C98" i="32"/>
  <c r="D98"/>
  <c r="E98"/>
  <c r="F98"/>
  <c r="H98"/>
  <c r="I98"/>
  <c r="L98"/>
  <c r="M98"/>
  <c r="F98" i="10"/>
  <c r="K98"/>
  <c r="L98"/>
  <c r="O98"/>
  <c r="P98"/>
  <c r="Q98"/>
  <c r="J98" i="18"/>
  <c r="H100" i="30"/>
  <c r="I100"/>
  <c r="C100" i="13"/>
  <c r="D100"/>
  <c r="E100"/>
  <c r="F100"/>
  <c r="K100"/>
  <c r="L100"/>
  <c r="O100"/>
  <c r="P100"/>
  <c r="Q100"/>
  <c r="C100" i="33"/>
  <c r="D100"/>
  <c r="E100"/>
  <c r="F100"/>
  <c r="K100"/>
  <c r="L100"/>
  <c r="O100"/>
  <c r="P100"/>
  <c r="Q100"/>
  <c r="C100" i="14"/>
  <c r="D100"/>
  <c r="E100"/>
  <c r="F100"/>
  <c r="L100"/>
  <c r="C100" i="25"/>
  <c r="J100"/>
  <c r="K100"/>
  <c r="N100"/>
  <c r="O100"/>
  <c r="P100"/>
  <c r="D100" i="18"/>
  <c r="C100" i="23"/>
  <c r="D100"/>
  <c r="E100"/>
  <c r="F100"/>
  <c r="J100"/>
  <c r="K100"/>
  <c r="N100"/>
  <c r="O100"/>
  <c r="P100"/>
  <c r="E100" i="18"/>
  <c r="C100" i="28"/>
  <c r="D100"/>
  <c r="E100"/>
  <c r="F100"/>
  <c r="I100" i="26"/>
  <c r="J100"/>
  <c r="M100"/>
  <c r="Q100"/>
  <c r="F100"/>
  <c r="R100"/>
  <c r="H100" i="18"/>
  <c r="C100" i="16"/>
  <c r="D100"/>
  <c r="E100"/>
  <c r="F100"/>
  <c r="M100"/>
  <c r="C100" i="11"/>
  <c r="H100"/>
  <c r="I100"/>
  <c r="L100"/>
  <c r="M100"/>
  <c r="N100"/>
  <c r="C100" i="12"/>
  <c r="D100"/>
  <c r="E100"/>
  <c r="F100"/>
  <c r="H100"/>
  <c r="I100"/>
  <c r="L100"/>
  <c r="M100"/>
  <c r="N100"/>
  <c r="C100" i="32"/>
  <c r="D100"/>
  <c r="E100"/>
  <c r="F100"/>
  <c r="H100"/>
  <c r="I100"/>
  <c r="L100"/>
  <c r="M100"/>
  <c r="F100" i="10"/>
  <c r="K100"/>
  <c r="L100"/>
  <c r="O100"/>
  <c r="P100"/>
  <c r="Q100"/>
  <c r="J100" i="18"/>
  <c r="H101" i="30"/>
  <c r="I101"/>
  <c r="C101" i="13"/>
  <c r="D101"/>
  <c r="E101"/>
  <c r="F101"/>
  <c r="K101"/>
  <c r="L101"/>
  <c r="O101"/>
  <c r="P101"/>
  <c r="Q101"/>
  <c r="C101" i="33"/>
  <c r="D101"/>
  <c r="E101"/>
  <c r="F101"/>
  <c r="K101"/>
  <c r="L101"/>
  <c r="O101"/>
  <c r="P101"/>
  <c r="Q101"/>
  <c r="C101" i="14"/>
  <c r="D101"/>
  <c r="E101"/>
  <c r="F101"/>
  <c r="L101"/>
  <c r="C101" i="25"/>
  <c r="J101"/>
  <c r="K101"/>
  <c r="N101"/>
  <c r="O101"/>
  <c r="P101"/>
  <c r="D101" i="18"/>
  <c r="C101" i="23"/>
  <c r="D101"/>
  <c r="E101"/>
  <c r="F101"/>
  <c r="J101"/>
  <c r="K101"/>
  <c r="N101"/>
  <c r="O101"/>
  <c r="P101"/>
  <c r="E101" i="18"/>
  <c r="C101" i="28"/>
  <c r="D101"/>
  <c r="E101"/>
  <c r="F101"/>
  <c r="I101" i="26"/>
  <c r="J101"/>
  <c r="M101"/>
  <c r="Q101"/>
  <c r="F101"/>
  <c r="R101"/>
  <c r="H101" i="18"/>
  <c r="C101" i="16"/>
  <c r="D101"/>
  <c r="E101"/>
  <c r="F101"/>
  <c r="M101"/>
  <c r="C101" i="11"/>
  <c r="H101"/>
  <c r="I101"/>
  <c r="L101"/>
  <c r="M101"/>
  <c r="N101"/>
  <c r="C101" i="12"/>
  <c r="D101"/>
  <c r="E101"/>
  <c r="F101"/>
  <c r="H101"/>
  <c r="I101"/>
  <c r="L101"/>
  <c r="M101"/>
  <c r="N101"/>
  <c r="C101" i="32"/>
  <c r="D101"/>
  <c r="E101"/>
  <c r="F101"/>
  <c r="H101"/>
  <c r="I101"/>
  <c r="L101"/>
  <c r="M101"/>
  <c r="F101" i="10"/>
  <c r="K101"/>
  <c r="L101"/>
  <c r="O101"/>
  <c r="P101"/>
  <c r="Q101"/>
  <c r="J101" i="18"/>
  <c r="H102" i="30"/>
  <c r="I102"/>
  <c r="C102" i="13"/>
  <c r="D102"/>
  <c r="E102"/>
  <c r="F102"/>
  <c r="K102"/>
  <c r="L102"/>
  <c r="O102"/>
  <c r="P102"/>
  <c r="Q102"/>
  <c r="C102" i="33"/>
  <c r="D102"/>
  <c r="E102"/>
  <c r="F102"/>
  <c r="K102"/>
  <c r="L102"/>
  <c r="O102"/>
  <c r="P102"/>
  <c r="Q102"/>
  <c r="C102" i="14"/>
  <c r="D102"/>
  <c r="E102"/>
  <c r="F102"/>
  <c r="L102"/>
  <c r="C102" i="25"/>
  <c r="J102"/>
  <c r="K102"/>
  <c r="N102"/>
  <c r="O102"/>
  <c r="P102"/>
  <c r="D102" i="18"/>
  <c r="C102" i="23"/>
  <c r="D102"/>
  <c r="E102"/>
  <c r="F102"/>
  <c r="J102"/>
  <c r="K102"/>
  <c r="N102"/>
  <c r="O102"/>
  <c r="P102"/>
  <c r="E102" i="18"/>
  <c r="C102" i="28"/>
  <c r="D102"/>
  <c r="E102"/>
  <c r="F102"/>
  <c r="I102" i="26"/>
  <c r="J102"/>
  <c r="M102"/>
  <c r="Q102"/>
  <c r="F102"/>
  <c r="R102"/>
  <c r="H102" i="18"/>
  <c r="C102" i="16"/>
  <c r="D102"/>
  <c r="E102"/>
  <c r="F102"/>
  <c r="M102"/>
  <c r="C102" i="11"/>
  <c r="H102"/>
  <c r="I102"/>
  <c r="L102"/>
  <c r="M102"/>
  <c r="N102"/>
  <c r="C102" i="12"/>
  <c r="D102"/>
  <c r="E102"/>
  <c r="F102"/>
  <c r="H102"/>
  <c r="I102"/>
  <c r="L102"/>
  <c r="M102"/>
  <c r="N102"/>
  <c r="C102" i="32"/>
  <c r="D102"/>
  <c r="E102"/>
  <c r="F102"/>
  <c r="H102"/>
  <c r="I102"/>
  <c r="L102"/>
  <c r="M102"/>
  <c r="F102" i="10"/>
  <c r="K102"/>
  <c r="L102"/>
  <c r="O102"/>
  <c r="P102"/>
  <c r="Q102"/>
  <c r="J102" i="18"/>
  <c r="H103" i="30"/>
  <c r="I103"/>
  <c r="C103" i="13"/>
  <c r="D103"/>
  <c r="E103"/>
  <c r="F103"/>
  <c r="K103"/>
  <c r="L103"/>
  <c r="O103"/>
  <c r="P103"/>
  <c r="Q103"/>
  <c r="C103" i="33"/>
  <c r="D103"/>
  <c r="E103"/>
  <c r="F103"/>
  <c r="K103"/>
  <c r="L103"/>
  <c r="O103"/>
  <c r="P103"/>
  <c r="Q103"/>
  <c r="C103" i="14"/>
  <c r="D103"/>
  <c r="E103"/>
  <c r="F103"/>
  <c r="L103"/>
  <c r="C103" i="25"/>
  <c r="J103"/>
  <c r="K103"/>
  <c r="N103"/>
  <c r="O103"/>
  <c r="P103"/>
  <c r="D103" i="18"/>
  <c r="C103" i="23"/>
  <c r="D103"/>
  <c r="E103"/>
  <c r="F103"/>
  <c r="J103"/>
  <c r="K103"/>
  <c r="N103"/>
  <c r="O103"/>
  <c r="P103"/>
  <c r="E103" i="18"/>
  <c r="C103" i="28"/>
  <c r="D103"/>
  <c r="E103"/>
  <c r="F103"/>
  <c r="I103" i="26"/>
  <c r="J103"/>
  <c r="M103"/>
  <c r="Q103"/>
  <c r="F103"/>
  <c r="R103"/>
  <c r="H103" i="18"/>
  <c r="C103" i="16"/>
  <c r="D103"/>
  <c r="E103"/>
  <c r="F103"/>
  <c r="M103"/>
  <c r="C103" i="11"/>
  <c r="H103"/>
  <c r="I103"/>
  <c r="L103"/>
  <c r="M103"/>
  <c r="N103"/>
  <c r="C103" i="12"/>
  <c r="D103"/>
  <c r="E103"/>
  <c r="F103"/>
  <c r="H103"/>
  <c r="I103"/>
  <c r="L103"/>
  <c r="M103"/>
  <c r="N103"/>
  <c r="C103" i="32"/>
  <c r="D103"/>
  <c r="E103"/>
  <c r="F103"/>
  <c r="H103"/>
  <c r="I103"/>
  <c r="L103"/>
  <c r="M103"/>
  <c r="F103" i="10"/>
  <c r="K103"/>
  <c r="L103"/>
  <c r="O103"/>
  <c r="P103"/>
  <c r="Q103"/>
  <c r="J103" i="18"/>
  <c r="H104" i="30"/>
  <c r="I104"/>
  <c r="C104" i="13"/>
  <c r="D104"/>
  <c r="E104"/>
  <c r="F104"/>
  <c r="K104"/>
  <c r="L104"/>
  <c r="O104"/>
  <c r="P104"/>
  <c r="Q104"/>
  <c r="C104" i="33"/>
  <c r="D104"/>
  <c r="E104"/>
  <c r="F104"/>
  <c r="K104"/>
  <c r="L104"/>
  <c r="O104"/>
  <c r="P104"/>
  <c r="Q104"/>
  <c r="C104" i="14"/>
  <c r="D104"/>
  <c r="E104"/>
  <c r="F104"/>
  <c r="L104"/>
  <c r="C104" i="25"/>
  <c r="J104"/>
  <c r="K104"/>
  <c r="N104"/>
  <c r="O104"/>
  <c r="P104"/>
  <c r="D104" i="18"/>
  <c r="C104" i="23"/>
  <c r="D104"/>
  <c r="E104"/>
  <c r="F104"/>
  <c r="J104"/>
  <c r="K104"/>
  <c r="N104"/>
  <c r="O104"/>
  <c r="P104"/>
  <c r="E104" i="18"/>
  <c r="C104" i="28"/>
  <c r="D104"/>
  <c r="E104"/>
  <c r="F104"/>
  <c r="I104" i="26"/>
  <c r="J104"/>
  <c r="M104"/>
  <c r="Q104"/>
  <c r="F104"/>
  <c r="R104"/>
  <c r="H104" i="18"/>
  <c r="C104" i="16"/>
  <c r="D104"/>
  <c r="E104"/>
  <c r="F104"/>
  <c r="M104"/>
  <c r="C104" i="11"/>
  <c r="H104"/>
  <c r="I104"/>
  <c r="L104"/>
  <c r="M104"/>
  <c r="N104"/>
  <c r="C104" i="12"/>
  <c r="D104"/>
  <c r="E104"/>
  <c r="F104"/>
  <c r="H104"/>
  <c r="I104"/>
  <c r="L104"/>
  <c r="M104"/>
  <c r="N104"/>
  <c r="C104" i="32"/>
  <c r="D104"/>
  <c r="E104"/>
  <c r="F104"/>
  <c r="H104"/>
  <c r="I104"/>
  <c r="L104"/>
  <c r="M104"/>
  <c r="F104" i="10"/>
  <c r="K104"/>
  <c r="L104"/>
  <c r="O104"/>
  <c r="P104"/>
  <c r="Q104"/>
  <c r="J104" i="18"/>
  <c r="H105" i="30"/>
  <c r="I105"/>
  <c r="C105" i="13"/>
  <c r="D105"/>
  <c r="E105"/>
  <c r="F105"/>
  <c r="K105"/>
  <c r="L105"/>
  <c r="O105"/>
  <c r="P105"/>
  <c r="Q105"/>
  <c r="C105" i="33"/>
  <c r="D105"/>
  <c r="E105"/>
  <c r="F105"/>
  <c r="K105"/>
  <c r="L105"/>
  <c r="O105"/>
  <c r="P105"/>
  <c r="Q105"/>
  <c r="C105" i="14"/>
  <c r="D105"/>
  <c r="E105"/>
  <c r="F105"/>
  <c r="L105"/>
  <c r="C105" i="25"/>
  <c r="J105"/>
  <c r="K105"/>
  <c r="N105"/>
  <c r="O105"/>
  <c r="P105"/>
  <c r="D105" i="18"/>
  <c r="C105" i="23"/>
  <c r="D105"/>
  <c r="E105"/>
  <c r="F105"/>
  <c r="J105"/>
  <c r="K105"/>
  <c r="N105"/>
  <c r="O105"/>
  <c r="P105"/>
  <c r="E105" i="18"/>
  <c r="C105" i="28"/>
  <c r="D105"/>
  <c r="E105"/>
  <c r="F105"/>
  <c r="I105" i="26"/>
  <c r="J105"/>
  <c r="M105"/>
  <c r="Q105"/>
  <c r="F105"/>
  <c r="R105"/>
  <c r="H105" i="18"/>
  <c r="C105" i="16"/>
  <c r="D105"/>
  <c r="E105"/>
  <c r="F105"/>
  <c r="M105"/>
  <c r="C105" i="11"/>
  <c r="H105"/>
  <c r="I105"/>
  <c r="L105"/>
  <c r="M105"/>
  <c r="N105"/>
  <c r="C105" i="12"/>
  <c r="D105"/>
  <c r="E105"/>
  <c r="F105"/>
  <c r="H105"/>
  <c r="I105"/>
  <c r="L105"/>
  <c r="M105"/>
  <c r="N105"/>
  <c r="C105" i="32"/>
  <c r="D105"/>
  <c r="E105"/>
  <c r="F105"/>
  <c r="H105"/>
  <c r="I105"/>
  <c r="L105"/>
  <c r="M105"/>
  <c r="F105" i="10"/>
  <c r="K105"/>
  <c r="L105"/>
  <c r="O105"/>
  <c r="P105"/>
  <c r="Q105"/>
  <c r="J105" i="18"/>
  <c r="H106" i="30"/>
  <c r="I106"/>
  <c r="C106" i="13"/>
  <c r="D106"/>
  <c r="E106"/>
  <c r="F106"/>
  <c r="K106"/>
  <c r="L106"/>
  <c r="O106"/>
  <c r="P106"/>
  <c r="Q106"/>
  <c r="C106" i="33"/>
  <c r="D106"/>
  <c r="E106"/>
  <c r="F106"/>
  <c r="K106"/>
  <c r="L106"/>
  <c r="O106"/>
  <c r="P106"/>
  <c r="Q106"/>
  <c r="C106" i="14"/>
  <c r="D106"/>
  <c r="E106"/>
  <c r="F106"/>
  <c r="L106"/>
  <c r="C106" i="25"/>
  <c r="J106"/>
  <c r="K106"/>
  <c r="N106"/>
  <c r="O106"/>
  <c r="P106"/>
  <c r="D106" i="18"/>
  <c r="C106" i="23"/>
  <c r="D106"/>
  <c r="E106"/>
  <c r="F106"/>
  <c r="J106"/>
  <c r="K106"/>
  <c r="N106"/>
  <c r="O106"/>
  <c r="P106"/>
  <c r="E106" i="18"/>
  <c r="C106" i="28"/>
  <c r="D106"/>
  <c r="E106"/>
  <c r="F106"/>
  <c r="I106" i="26"/>
  <c r="J106"/>
  <c r="M106"/>
  <c r="Q106"/>
  <c r="F106"/>
  <c r="R106"/>
  <c r="H106" i="18"/>
  <c r="C106" i="16"/>
  <c r="D106"/>
  <c r="E106"/>
  <c r="F106"/>
  <c r="M106"/>
  <c r="C106" i="11"/>
  <c r="H106"/>
  <c r="I106"/>
  <c r="L106"/>
  <c r="M106"/>
  <c r="N106"/>
  <c r="C106" i="12"/>
  <c r="D106"/>
  <c r="E106"/>
  <c r="F106"/>
  <c r="H106"/>
  <c r="I106"/>
  <c r="L106"/>
  <c r="M106"/>
  <c r="N106"/>
  <c r="C106" i="32"/>
  <c r="D106"/>
  <c r="E106"/>
  <c r="F106"/>
  <c r="H106"/>
  <c r="I106"/>
  <c r="L106"/>
  <c r="M106"/>
  <c r="F106" i="10"/>
  <c r="K106"/>
  <c r="L106"/>
  <c r="O106"/>
  <c r="P106"/>
  <c r="Q106"/>
  <c r="J106" i="18"/>
  <c r="H107" i="30"/>
  <c r="I107"/>
  <c r="C107" i="13"/>
  <c r="D107"/>
  <c r="E107"/>
  <c r="F107"/>
  <c r="K107"/>
  <c r="L107"/>
  <c r="O107"/>
  <c r="P107"/>
  <c r="Q107"/>
  <c r="C107" i="33"/>
  <c r="D107"/>
  <c r="E107"/>
  <c r="F107"/>
  <c r="K107"/>
  <c r="L107"/>
  <c r="O107"/>
  <c r="P107"/>
  <c r="Q107"/>
  <c r="C107" i="14"/>
  <c r="D107"/>
  <c r="E107"/>
  <c r="F107"/>
  <c r="L107"/>
  <c r="C107" i="25"/>
  <c r="J107"/>
  <c r="K107"/>
  <c r="N107"/>
  <c r="O107"/>
  <c r="P107"/>
  <c r="D107" i="18"/>
  <c r="C107" i="23"/>
  <c r="D107"/>
  <c r="E107"/>
  <c r="F107"/>
  <c r="J107"/>
  <c r="K107"/>
  <c r="N107"/>
  <c r="O107"/>
  <c r="P107"/>
  <c r="E107" i="18"/>
  <c r="C107" i="28"/>
  <c r="D107"/>
  <c r="E107"/>
  <c r="F107"/>
  <c r="I107" i="26"/>
  <c r="J107"/>
  <c r="M107"/>
  <c r="Q107"/>
  <c r="F107"/>
  <c r="R107"/>
  <c r="H107" i="18"/>
  <c r="C107" i="16"/>
  <c r="D107"/>
  <c r="E107"/>
  <c r="F107"/>
  <c r="M107"/>
  <c r="C107" i="11"/>
  <c r="H107"/>
  <c r="I107"/>
  <c r="L107"/>
  <c r="M107"/>
  <c r="N107"/>
  <c r="C107" i="12"/>
  <c r="D107"/>
  <c r="E107"/>
  <c r="F107"/>
  <c r="H107"/>
  <c r="I107"/>
  <c r="L107"/>
  <c r="M107"/>
  <c r="N107"/>
  <c r="C107" i="32"/>
  <c r="D107"/>
  <c r="E107"/>
  <c r="F107"/>
  <c r="H107"/>
  <c r="I107"/>
  <c r="L107"/>
  <c r="M107"/>
  <c r="F107" i="10"/>
  <c r="K107"/>
  <c r="L107"/>
  <c r="O107"/>
  <c r="P107"/>
  <c r="Q107"/>
  <c r="J107" i="18"/>
  <c r="H108" i="30"/>
  <c r="I108"/>
  <c r="C108" i="13"/>
  <c r="D108"/>
  <c r="E108"/>
  <c r="F108"/>
  <c r="K108"/>
  <c r="L108"/>
  <c r="O108"/>
  <c r="P108"/>
  <c r="Q108"/>
  <c r="C108" i="33"/>
  <c r="D108"/>
  <c r="E108"/>
  <c r="F108"/>
  <c r="K108"/>
  <c r="L108"/>
  <c r="O108"/>
  <c r="P108"/>
  <c r="Q108"/>
  <c r="C108" i="14"/>
  <c r="D108"/>
  <c r="E108"/>
  <c r="F108"/>
  <c r="L108"/>
  <c r="C108" i="25"/>
  <c r="J108"/>
  <c r="K108"/>
  <c r="N108"/>
  <c r="O108"/>
  <c r="P108"/>
  <c r="D108" i="18"/>
  <c r="C108" i="23"/>
  <c r="D108"/>
  <c r="E108"/>
  <c r="F108"/>
  <c r="J108"/>
  <c r="K108"/>
  <c r="N108"/>
  <c r="O108"/>
  <c r="P108"/>
  <c r="E108" i="18"/>
  <c r="C108" i="28"/>
  <c r="D108"/>
  <c r="E108"/>
  <c r="F108"/>
  <c r="I108" i="26"/>
  <c r="J108"/>
  <c r="M108"/>
  <c r="Q108"/>
  <c r="F108"/>
  <c r="R108"/>
  <c r="H108" i="18"/>
  <c r="C108" i="16"/>
  <c r="D108"/>
  <c r="E108"/>
  <c r="F108"/>
  <c r="M108"/>
  <c r="C108" i="11"/>
  <c r="H108"/>
  <c r="I108"/>
  <c r="L108"/>
  <c r="M108"/>
  <c r="N108"/>
  <c r="C108" i="12"/>
  <c r="D108"/>
  <c r="E108"/>
  <c r="F108"/>
  <c r="H108"/>
  <c r="I108"/>
  <c r="L108"/>
  <c r="M108"/>
  <c r="N108"/>
  <c r="C108" i="32"/>
  <c r="D108"/>
  <c r="E108"/>
  <c r="F108"/>
  <c r="H108"/>
  <c r="I108"/>
  <c r="L108"/>
  <c r="M108"/>
  <c r="F108" i="10"/>
  <c r="K108"/>
  <c r="L108"/>
  <c r="O108"/>
  <c r="P108"/>
  <c r="Q108"/>
  <c r="J108" i="18"/>
  <c r="H109" i="30"/>
  <c r="I109"/>
  <c r="C109" i="13"/>
  <c r="D109"/>
  <c r="E109"/>
  <c r="F109"/>
  <c r="K109"/>
  <c r="L109"/>
  <c r="O109"/>
  <c r="P109"/>
  <c r="Q109"/>
  <c r="C109" i="33"/>
  <c r="D109"/>
  <c r="E109"/>
  <c r="F109"/>
  <c r="K109"/>
  <c r="L109"/>
  <c r="O109"/>
  <c r="P109"/>
  <c r="Q109"/>
  <c r="C109" i="14"/>
  <c r="D109"/>
  <c r="E109"/>
  <c r="F109"/>
  <c r="L109"/>
  <c r="C109" i="25"/>
  <c r="J109"/>
  <c r="K109"/>
  <c r="N109"/>
  <c r="O109"/>
  <c r="P109"/>
  <c r="D109" i="18"/>
  <c r="C109" i="23"/>
  <c r="D109"/>
  <c r="E109"/>
  <c r="F109"/>
  <c r="J109"/>
  <c r="K109"/>
  <c r="N109"/>
  <c r="O109"/>
  <c r="P109"/>
  <c r="E109" i="18"/>
  <c r="C109" i="28"/>
  <c r="D109"/>
  <c r="E109"/>
  <c r="F109"/>
  <c r="I109" i="26"/>
  <c r="J109"/>
  <c r="M109"/>
  <c r="Q109"/>
  <c r="F109"/>
  <c r="R109"/>
  <c r="H109" i="18"/>
  <c r="C109" i="16"/>
  <c r="D109"/>
  <c r="E109"/>
  <c r="F109"/>
  <c r="M109"/>
  <c r="C109" i="11"/>
  <c r="H109"/>
  <c r="I109"/>
  <c r="L109"/>
  <c r="M109"/>
  <c r="N109"/>
  <c r="C109" i="12"/>
  <c r="D109"/>
  <c r="E109"/>
  <c r="F109"/>
  <c r="H109"/>
  <c r="I109"/>
  <c r="L109"/>
  <c r="M109"/>
  <c r="N109"/>
  <c r="C109" i="32"/>
  <c r="D109"/>
  <c r="E109"/>
  <c r="F109"/>
  <c r="H109"/>
  <c r="I109"/>
  <c r="L109"/>
  <c r="M109"/>
  <c r="F109" i="10"/>
  <c r="K109"/>
  <c r="L109"/>
  <c r="O109"/>
  <c r="P109"/>
  <c r="Q109"/>
  <c r="J109" i="18"/>
  <c r="H110" i="30"/>
  <c r="I110"/>
  <c r="C110" i="13"/>
  <c r="D110"/>
  <c r="E110"/>
  <c r="F110"/>
  <c r="K110"/>
  <c r="L110"/>
  <c r="O110"/>
  <c r="P110"/>
  <c r="Q110"/>
  <c r="C110" i="33"/>
  <c r="D110"/>
  <c r="E110"/>
  <c r="F110"/>
  <c r="K110"/>
  <c r="L110"/>
  <c r="O110"/>
  <c r="P110"/>
  <c r="Q110"/>
  <c r="C110" i="14"/>
  <c r="D110"/>
  <c r="E110"/>
  <c r="F110"/>
  <c r="L110"/>
  <c r="C110" i="25"/>
  <c r="J110"/>
  <c r="K110"/>
  <c r="N110"/>
  <c r="O110"/>
  <c r="P110"/>
  <c r="D110" i="18"/>
  <c r="C110" i="23"/>
  <c r="D110"/>
  <c r="E110"/>
  <c r="F110"/>
  <c r="J110"/>
  <c r="K110"/>
  <c r="N110"/>
  <c r="O110"/>
  <c r="P110"/>
  <c r="E110" i="18"/>
  <c r="C110" i="28"/>
  <c r="D110"/>
  <c r="E110"/>
  <c r="F110"/>
  <c r="I110" i="26"/>
  <c r="J110"/>
  <c r="M110"/>
  <c r="Q110"/>
  <c r="F110"/>
  <c r="R110"/>
  <c r="H110" i="18"/>
  <c r="C110" i="16"/>
  <c r="D110"/>
  <c r="E110"/>
  <c r="F110"/>
  <c r="M110"/>
  <c r="C110" i="11"/>
  <c r="H110"/>
  <c r="I110"/>
  <c r="L110"/>
  <c r="M110"/>
  <c r="N110"/>
  <c r="C110" i="12"/>
  <c r="D110"/>
  <c r="E110"/>
  <c r="F110"/>
  <c r="H110"/>
  <c r="I110"/>
  <c r="L110"/>
  <c r="M110"/>
  <c r="N110"/>
  <c r="C110" i="32"/>
  <c r="D110"/>
  <c r="E110"/>
  <c r="F110"/>
  <c r="H110"/>
  <c r="I110"/>
  <c r="L110"/>
  <c r="M110"/>
  <c r="F110" i="10"/>
  <c r="K110"/>
  <c r="L110"/>
  <c r="O110"/>
  <c r="P110"/>
  <c r="Q110"/>
  <c r="J110" i="18"/>
  <c r="H111" i="30"/>
  <c r="I111"/>
  <c r="C111" i="13"/>
  <c r="D111"/>
  <c r="E111"/>
  <c r="F111"/>
  <c r="K111"/>
  <c r="L111"/>
  <c r="O111"/>
  <c r="P111"/>
  <c r="Q111"/>
  <c r="C111" i="33"/>
  <c r="D111"/>
  <c r="E111"/>
  <c r="F111"/>
  <c r="K111"/>
  <c r="L111"/>
  <c r="O111"/>
  <c r="P111"/>
  <c r="Q111"/>
  <c r="C111" i="14"/>
  <c r="D111"/>
  <c r="E111"/>
  <c r="F111"/>
  <c r="L111"/>
  <c r="C111" i="25"/>
  <c r="J111"/>
  <c r="K111"/>
  <c r="N111"/>
  <c r="O111"/>
  <c r="P111"/>
  <c r="D111" i="18"/>
  <c r="C111" i="23"/>
  <c r="D111"/>
  <c r="E111"/>
  <c r="F111"/>
  <c r="J111"/>
  <c r="K111"/>
  <c r="N111"/>
  <c r="O111"/>
  <c r="P111"/>
  <c r="E111" i="18"/>
  <c r="C111" i="28"/>
  <c r="D111"/>
  <c r="E111"/>
  <c r="F111"/>
  <c r="I111" i="26"/>
  <c r="J111"/>
  <c r="M111"/>
  <c r="Q111"/>
  <c r="F111"/>
  <c r="R111"/>
  <c r="H111" i="18"/>
  <c r="C111" i="16"/>
  <c r="D111"/>
  <c r="E111"/>
  <c r="F111"/>
  <c r="M111"/>
  <c r="C111" i="11"/>
  <c r="H111"/>
  <c r="I111"/>
  <c r="L111"/>
  <c r="M111"/>
  <c r="N111"/>
  <c r="C111" i="12"/>
  <c r="D111"/>
  <c r="E111"/>
  <c r="F111"/>
  <c r="H111"/>
  <c r="I111"/>
  <c r="L111"/>
  <c r="M111"/>
  <c r="N111"/>
  <c r="C111" i="32"/>
  <c r="D111"/>
  <c r="E111"/>
  <c r="F111"/>
  <c r="H111"/>
  <c r="I111"/>
  <c r="L111"/>
  <c r="M111"/>
  <c r="F111" i="10"/>
  <c r="K111"/>
  <c r="L111"/>
  <c r="O111"/>
  <c r="P111"/>
  <c r="Q111"/>
  <c r="J111" i="18"/>
  <c r="H112" i="30"/>
  <c r="I112"/>
  <c r="C112" i="13"/>
  <c r="D112"/>
  <c r="E112"/>
  <c r="F112"/>
  <c r="K112"/>
  <c r="L112"/>
  <c r="O112"/>
  <c r="P112"/>
  <c r="Q112"/>
  <c r="C112" i="33"/>
  <c r="D112"/>
  <c r="E112"/>
  <c r="F112"/>
  <c r="K112"/>
  <c r="L112"/>
  <c r="O112"/>
  <c r="P112"/>
  <c r="Q112"/>
  <c r="C112" i="14"/>
  <c r="D112"/>
  <c r="E112"/>
  <c r="F112"/>
  <c r="L112"/>
  <c r="C112" i="25"/>
  <c r="J112"/>
  <c r="K112"/>
  <c r="N112"/>
  <c r="O112"/>
  <c r="P112"/>
  <c r="D112" i="18"/>
  <c r="C112" i="23"/>
  <c r="D112"/>
  <c r="E112"/>
  <c r="F112"/>
  <c r="J112"/>
  <c r="K112"/>
  <c r="N112"/>
  <c r="O112"/>
  <c r="P112"/>
  <c r="E112" i="18"/>
  <c r="C112" i="28"/>
  <c r="D112"/>
  <c r="E112"/>
  <c r="F112"/>
  <c r="I112" i="26"/>
  <c r="J112"/>
  <c r="M112"/>
  <c r="Q112"/>
  <c r="F112"/>
  <c r="R112"/>
  <c r="H112" i="18"/>
  <c r="C112" i="16"/>
  <c r="D112"/>
  <c r="E112"/>
  <c r="F112"/>
  <c r="M112"/>
  <c r="C112" i="11"/>
  <c r="H112"/>
  <c r="I112"/>
  <c r="L112"/>
  <c r="M112"/>
  <c r="N112"/>
  <c r="C112" i="12"/>
  <c r="D112"/>
  <c r="E112"/>
  <c r="F112"/>
  <c r="H112"/>
  <c r="I112"/>
  <c r="L112"/>
  <c r="M112"/>
  <c r="N112"/>
  <c r="C112" i="32"/>
  <c r="D112"/>
  <c r="E112"/>
  <c r="F112"/>
  <c r="H112"/>
  <c r="I112"/>
  <c r="L112"/>
  <c r="M112"/>
  <c r="F112" i="10"/>
  <c r="K112"/>
  <c r="L112"/>
  <c r="O112"/>
  <c r="P112"/>
  <c r="Q112"/>
  <c r="J112" i="18"/>
  <c r="H113" i="30"/>
  <c r="I113"/>
  <c r="C113" i="13"/>
  <c r="D113"/>
  <c r="E113"/>
  <c r="F113"/>
  <c r="K113"/>
  <c r="L113"/>
  <c r="O113"/>
  <c r="P113"/>
  <c r="Q113"/>
  <c r="C113" i="33"/>
  <c r="D113"/>
  <c r="E113"/>
  <c r="F113"/>
  <c r="K113"/>
  <c r="L113"/>
  <c r="O113"/>
  <c r="P113"/>
  <c r="Q113"/>
  <c r="C113" i="14"/>
  <c r="D113"/>
  <c r="E113"/>
  <c r="F113"/>
  <c r="L113"/>
  <c r="C113" i="25"/>
  <c r="J113"/>
  <c r="K113"/>
  <c r="N113"/>
  <c r="O113"/>
  <c r="P113"/>
  <c r="D113" i="18"/>
  <c r="C113" i="23"/>
  <c r="D113"/>
  <c r="E113"/>
  <c r="F113"/>
  <c r="J113"/>
  <c r="K113"/>
  <c r="N113"/>
  <c r="O113"/>
  <c r="P113"/>
  <c r="E113" i="18"/>
  <c r="C113" i="28"/>
  <c r="D113"/>
  <c r="E113"/>
  <c r="F113"/>
  <c r="I113" i="26"/>
  <c r="J113"/>
  <c r="M113"/>
  <c r="Q113"/>
  <c r="F113"/>
  <c r="R113"/>
  <c r="H113" i="18"/>
  <c r="C113" i="16"/>
  <c r="D113"/>
  <c r="E113"/>
  <c r="F113"/>
  <c r="M113"/>
  <c r="C113" i="11"/>
  <c r="H113"/>
  <c r="I113"/>
  <c r="L113"/>
  <c r="M113"/>
  <c r="N113"/>
  <c r="C113" i="12"/>
  <c r="D113"/>
  <c r="E113"/>
  <c r="F113"/>
  <c r="H113"/>
  <c r="I113"/>
  <c r="L113"/>
  <c r="M113"/>
  <c r="N113"/>
  <c r="C113" i="32"/>
  <c r="D113"/>
  <c r="E113"/>
  <c r="F113"/>
  <c r="H113"/>
  <c r="I113"/>
  <c r="L113"/>
  <c r="M113"/>
  <c r="F113" i="10"/>
  <c r="K113"/>
  <c r="L113"/>
  <c r="O113"/>
  <c r="P113"/>
  <c r="Q113"/>
  <c r="J113" i="18"/>
  <c r="H114" i="30"/>
  <c r="I114"/>
  <c r="C114" i="13"/>
  <c r="D114"/>
  <c r="E114"/>
  <c r="F114"/>
  <c r="K114"/>
  <c r="L114"/>
  <c r="O114"/>
  <c r="P114"/>
  <c r="Q114"/>
  <c r="C114" i="33"/>
  <c r="D114"/>
  <c r="E114"/>
  <c r="F114"/>
  <c r="K114"/>
  <c r="L114"/>
  <c r="O114"/>
  <c r="P114"/>
  <c r="Q114"/>
  <c r="C114" i="14"/>
  <c r="D114"/>
  <c r="E114"/>
  <c r="F114"/>
  <c r="L114"/>
  <c r="C114" i="15"/>
  <c r="D114"/>
  <c r="E114"/>
  <c r="F114"/>
  <c r="I114"/>
  <c r="J114"/>
  <c r="M114"/>
  <c r="N114"/>
  <c r="O114"/>
  <c r="C114" i="25"/>
  <c r="J114"/>
  <c r="K114"/>
  <c r="N114"/>
  <c r="O114"/>
  <c r="P114"/>
  <c r="D114" i="18"/>
  <c r="C114" i="23"/>
  <c r="D114"/>
  <c r="E114"/>
  <c r="F114"/>
  <c r="J114"/>
  <c r="K114"/>
  <c r="N114"/>
  <c r="O114"/>
  <c r="P114"/>
  <c r="E114" i="18"/>
  <c r="C114" i="28"/>
  <c r="D114"/>
  <c r="E114"/>
  <c r="F114"/>
  <c r="I114" i="26"/>
  <c r="J114"/>
  <c r="M114"/>
  <c r="Q114"/>
  <c r="F114"/>
  <c r="R114"/>
  <c r="H114" i="18"/>
  <c r="C114" i="16"/>
  <c r="D114"/>
  <c r="E114"/>
  <c r="F114"/>
  <c r="M114"/>
  <c r="C114" i="11"/>
  <c r="H114"/>
  <c r="I114"/>
  <c r="L114"/>
  <c r="M114"/>
  <c r="N114"/>
  <c r="C114" i="12"/>
  <c r="D114"/>
  <c r="E114"/>
  <c r="F114"/>
  <c r="H114"/>
  <c r="I114"/>
  <c r="L114"/>
  <c r="M114"/>
  <c r="N114"/>
  <c r="C114" i="32"/>
  <c r="D114"/>
  <c r="E114"/>
  <c r="F114"/>
  <c r="H114"/>
  <c r="I114"/>
  <c r="L114"/>
  <c r="M114"/>
  <c r="F114" i="10"/>
  <c r="K114"/>
  <c r="L114"/>
  <c r="O114"/>
  <c r="P114"/>
  <c r="Q114"/>
  <c r="J114" i="18"/>
  <c r="H115" i="30"/>
  <c r="I115"/>
  <c r="C115" i="13"/>
  <c r="D115"/>
  <c r="E115"/>
  <c r="F115"/>
  <c r="K115"/>
  <c r="L115"/>
  <c r="O115"/>
  <c r="P115"/>
  <c r="Q115"/>
  <c r="C115" i="33"/>
  <c r="D115"/>
  <c r="E115"/>
  <c r="F115"/>
  <c r="K115"/>
  <c r="L115"/>
  <c r="O115"/>
  <c r="P115"/>
  <c r="Q115"/>
  <c r="C115" i="14"/>
  <c r="D115"/>
  <c r="E115"/>
  <c r="F115"/>
  <c r="L115"/>
  <c r="C115" i="15"/>
  <c r="D115"/>
  <c r="E115"/>
  <c r="F115"/>
  <c r="I115"/>
  <c r="J115"/>
  <c r="M115"/>
  <c r="N115"/>
  <c r="O115"/>
  <c r="C115" i="25"/>
  <c r="J115"/>
  <c r="K115"/>
  <c r="N115"/>
  <c r="O115"/>
  <c r="P115"/>
  <c r="D115" i="18"/>
  <c r="C115" i="23"/>
  <c r="D115"/>
  <c r="E115"/>
  <c r="F115"/>
  <c r="J115"/>
  <c r="K115"/>
  <c r="N115"/>
  <c r="O115"/>
  <c r="P115"/>
  <c r="E115" i="18"/>
  <c r="C115" i="28"/>
  <c r="D115"/>
  <c r="E115"/>
  <c r="F115"/>
  <c r="I115" i="26"/>
  <c r="J115"/>
  <c r="M115"/>
  <c r="Q115"/>
  <c r="F115"/>
  <c r="R115"/>
  <c r="H115" i="18"/>
  <c r="C115" i="16"/>
  <c r="D115"/>
  <c r="E115"/>
  <c r="F115"/>
  <c r="M115"/>
  <c r="C115" i="11"/>
  <c r="H115"/>
  <c r="I115"/>
  <c r="L115"/>
  <c r="M115"/>
  <c r="N115"/>
  <c r="C115" i="12"/>
  <c r="D115"/>
  <c r="E115"/>
  <c r="F115"/>
  <c r="H115"/>
  <c r="I115"/>
  <c r="L115"/>
  <c r="M115"/>
  <c r="N115"/>
  <c r="C115" i="32"/>
  <c r="D115"/>
  <c r="E115"/>
  <c r="F115"/>
  <c r="H115"/>
  <c r="I115"/>
  <c r="L115"/>
  <c r="M115"/>
  <c r="F115" i="10"/>
  <c r="K115"/>
  <c r="L115"/>
  <c r="O115"/>
  <c r="P115"/>
  <c r="Q115"/>
  <c r="J115" i="18"/>
  <c r="H116" i="30"/>
  <c r="I116"/>
  <c r="C116" i="13"/>
  <c r="D116"/>
  <c r="E116"/>
  <c r="F116"/>
  <c r="K116"/>
  <c r="L116"/>
  <c r="O116"/>
  <c r="P116"/>
  <c r="Q116"/>
  <c r="C116" i="33"/>
  <c r="D116"/>
  <c r="E116"/>
  <c r="F116"/>
  <c r="K116"/>
  <c r="L116"/>
  <c r="O116"/>
  <c r="P116"/>
  <c r="Q116"/>
  <c r="C116" i="14"/>
  <c r="D116"/>
  <c r="E116"/>
  <c r="F116"/>
  <c r="L116"/>
  <c r="C116" i="15"/>
  <c r="D116"/>
  <c r="E116"/>
  <c r="F116"/>
  <c r="I116"/>
  <c r="J116"/>
  <c r="M116"/>
  <c r="N116"/>
  <c r="O116"/>
  <c r="C116" i="25"/>
  <c r="J116"/>
  <c r="K116"/>
  <c r="N116"/>
  <c r="O116"/>
  <c r="P116"/>
  <c r="D116" i="18"/>
  <c r="C116" i="23"/>
  <c r="D116"/>
  <c r="E116"/>
  <c r="F116"/>
  <c r="J116"/>
  <c r="K116"/>
  <c r="N116"/>
  <c r="O116"/>
  <c r="P116"/>
  <c r="E116" i="18"/>
  <c r="C116" i="28"/>
  <c r="D116"/>
  <c r="E116"/>
  <c r="F116"/>
  <c r="I116" i="26"/>
  <c r="J116"/>
  <c r="M116"/>
  <c r="Q116"/>
  <c r="F116"/>
  <c r="R116"/>
  <c r="H116" i="18"/>
  <c r="C116" i="16"/>
  <c r="D116"/>
  <c r="E116"/>
  <c r="F116"/>
  <c r="M116"/>
  <c r="C116" i="11"/>
  <c r="H116"/>
  <c r="I116"/>
  <c r="L116"/>
  <c r="M116"/>
  <c r="N116"/>
  <c r="C116" i="12"/>
  <c r="D116"/>
  <c r="E116"/>
  <c r="F116"/>
  <c r="H116"/>
  <c r="I116"/>
  <c r="L116"/>
  <c r="M116"/>
  <c r="N116"/>
  <c r="C116" i="32"/>
  <c r="D116"/>
  <c r="E116"/>
  <c r="F116"/>
  <c r="H116"/>
  <c r="I116"/>
  <c r="L116"/>
  <c r="M116"/>
  <c r="F116" i="10"/>
  <c r="K116"/>
  <c r="L116"/>
  <c r="O116"/>
  <c r="P116"/>
  <c r="Q116"/>
  <c r="J116" i="18"/>
  <c r="H117" i="30"/>
  <c r="I117"/>
  <c r="C117" i="13"/>
  <c r="D117"/>
  <c r="E117"/>
  <c r="F117"/>
  <c r="K117"/>
  <c r="L117"/>
  <c r="O117"/>
  <c r="P117"/>
  <c r="Q117"/>
  <c r="C117" i="33"/>
  <c r="D117"/>
  <c r="E117"/>
  <c r="F117"/>
  <c r="K117"/>
  <c r="L117"/>
  <c r="O117"/>
  <c r="P117"/>
  <c r="Q117"/>
  <c r="C117" i="14"/>
  <c r="D117"/>
  <c r="E117"/>
  <c r="F117"/>
  <c r="L117"/>
  <c r="C117" i="25"/>
  <c r="J117"/>
  <c r="K117"/>
  <c r="N117"/>
  <c r="O117"/>
  <c r="P117"/>
  <c r="D117" i="18"/>
  <c r="C117" i="23"/>
  <c r="D117"/>
  <c r="E117"/>
  <c r="F117"/>
  <c r="J117"/>
  <c r="K117"/>
  <c r="N117"/>
  <c r="O117"/>
  <c r="P117"/>
  <c r="E117" i="18"/>
  <c r="C117" i="28"/>
  <c r="D117"/>
  <c r="E117"/>
  <c r="F117"/>
  <c r="I117" i="26"/>
  <c r="J117"/>
  <c r="M117"/>
  <c r="Q117"/>
  <c r="F117"/>
  <c r="R117"/>
  <c r="H117" i="18"/>
  <c r="C117" i="16"/>
  <c r="D117"/>
  <c r="E117"/>
  <c r="F117"/>
  <c r="M117"/>
  <c r="C117" i="11"/>
  <c r="H117"/>
  <c r="I117"/>
  <c r="L117"/>
  <c r="M117"/>
  <c r="N117"/>
  <c r="C117" i="12"/>
  <c r="D117"/>
  <c r="E117"/>
  <c r="F117"/>
  <c r="H117"/>
  <c r="I117"/>
  <c r="L117"/>
  <c r="M117"/>
  <c r="N117"/>
  <c r="C117" i="32"/>
  <c r="D117"/>
  <c r="E117"/>
  <c r="F117"/>
  <c r="H117"/>
  <c r="I117"/>
  <c r="L117"/>
  <c r="M117"/>
  <c r="F117" i="10"/>
  <c r="K117"/>
  <c r="L117"/>
  <c r="O117"/>
  <c r="P117"/>
  <c r="Q117"/>
  <c r="J117" i="18"/>
  <c r="H118" i="30"/>
  <c r="I118"/>
  <c r="C118" i="13"/>
  <c r="D118"/>
  <c r="E118"/>
  <c r="F118"/>
  <c r="K118"/>
  <c r="L118"/>
  <c r="O118"/>
  <c r="P118"/>
  <c r="Q118"/>
  <c r="C118" i="33"/>
  <c r="D118"/>
  <c r="E118"/>
  <c r="F118"/>
  <c r="K118"/>
  <c r="L118"/>
  <c r="O118"/>
  <c r="P118"/>
  <c r="Q118"/>
  <c r="C118" i="14"/>
  <c r="D118"/>
  <c r="E118"/>
  <c r="F118"/>
  <c r="L118"/>
  <c r="C118" i="25"/>
  <c r="J118"/>
  <c r="K118"/>
  <c r="N118"/>
  <c r="O118"/>
  <c r="P118"/>
  <c r="D118" i="18"/>
  <c r="C118" i="23"/>
  <c r="D118"/>
  <c r="E118"/>
  <c r="F118"/>
  <c r="J118"/>
  <c r="K118"/>
  <c r="N118"/>
  <c r="O118"/>
  <c r="P118"/>
  <c r="E118" i="18"/>
  <c r="C118" i="28"/>
  <c r="D118"/>
  <c r="E118"/>
  <c r="F118"/>
  <c r="I118" i="26"/>
  <c r="J118"/>
  <c r="M118"/>
  <c r="Q118"/>
  <c r="F118"/>
  <c r="R118"/>
  <c r="H118" i="18"/>
  <c r="C118" i="16"/>
  <c r="D118"/>
  <c r="E118"/>
  <c r="F118"/>
  <c r="M118"/>
  <c r="C118" i="11"/>
  <c r="H118"/>
  <c r="I118"/>
  <c r="L118"/>
  <c r="M118"/>
  <c r="N118"/>
  <c r="C118" i="12"/>
  <c r="D118"/>
  <c r="E118"/>
  <c r="F118"/>
  <c r="H118"/>
  <c r="I118"/>
  <c r="L118"/>
  <c r="M118"/>
  <c r="N118"/>
  <c r="C118" i="32"/>
  <c r="D118"/>
  <c r="E118"/>
  <c r="F118"/>
  <c r="H118"/>
  <c r="I118"/>
  <c r="L118"/>
  <c r="M118"/>
  <c r="F118" i="10"/>
  <c r="K118"/>
  <c r="L118"/>
  <c r="O118"/>
  <c r="P118"/>
  <c r="Q118"/>
  <c r="J118" i="18"/>
  <c r="H119" i="30"/>
  <c r="I119"/>
  <c r="C119" i="13"/>
  <c r="D119"/>
  <c r="E119"/>
  <c r="F119"/>
  <c r="K119"/>
  <c r="L119"/>
  <c r="O119"/>
  <c r="P119"/>
  <c r="Q119"/>
  <c r="C119" i="33"/>
  <c r="D119"/>
  <c r="E119"/>
  <c r="F119"/>
  <c r="K119"/>
  <c r="L119"/>
  <c r="O119"/>
  <c r="P119"/>
  <c r="Q119"/>
  <c r="C119" i="14"/>
  <c r="D119"/>
  <c r="E119"/>
  <c r="F119"/>
  <c r="L119"/>
  <c r="C119" i="25"/>
  <c r="J119"/>
  <c r="K119"/>
  <c r="N119"/>
  <c r="O119"/>
  <c r="P119"/>
  <c r="D119" i="18"/>
  <c r="C119" i="23"/>
  <c r="D119"/>
  <c r="E119"/>
  <c r="F119"/>
  <c r="J119"/>
  <c r="K119"/>
  <c r="N119"/>
  <c r="O119"/>
  <c r="P119"/>
  <c r="E119" i="18"/>
  <c r="C119" i="28"/>
  <c r="D119"/>
  <c r="E119"/>
  <c r="F119"/>
  <c r="I119" i="26"/>
  <c r="J119"/>
  <c r="M119"/>
  <c r="Q119"/>
  <c r="F119"/>
  <c r="R119"/>
  <c r="H119" i="18"/>
  <c r="C119" i="16"/>
  <c r="D119"/>
  <c r="E119"/>
  <c r="F119"/>
  <c r="M119"/>
  <c r="C119" i="11"/>
  <c r="H119"/>
  <c r="I119"/>
  <c r="L119"/>
  <c r="M119"/>
  <c r="N119"/>
  <c r="C119" i="12"/>
  <c r="D119"/>
  <c r="E119"/>
  <c r="F119"/>
  <c r="H119"/>
  <c r="I119"/>
  <c r="L119"/>
  <c r="M119"/>
  <c r="N119"/>
  <c r="C119" i="32"/>
  <c r="D119"/>
  <c r="E119"/>
  <c r="F119"/>
  <c r="H119"/>
  <c r="I119"/>
  <c r="L119"/>
  <c r="M119"/>
  <c r="F119" i="10"/>
  <c r="K119"/>
  <c r="L119"/>
  <c r="O119"/>
  <c r="P119"/>
  <c r="Q119"/>
  <c r="J119" i="18"/>
  <c r="H120" i="30"/>
  <c r="I120"/>
  <c r="C120" i="13"/>
  <c r="D120"/>
  <c r="E120"/>
  <c r="F120"/>
  <c r="K120"/>
  <c r="L120"/>
  <c r="O120"/>
  <c r="P120"/>
  <c r="Q120"/>
  <c r="C120" i="33"/>
  <c r="D120"/>
  <c r="E120"/>
  <c r="F120"/>
  <c r="K120"/>
  <c r="L120"/>
  <c r="O120"/>
  <c r="P120"/>
  <c r="Q120"/>
  <c r="C120" i="14"/>
  <c r="D120"/>
  <c r="E120"/>
  <c r="F120"/>
  <c r="L120"/>
  <c r="C120" i="25"/>
  <c r="J120"/>
  <c r="K120"/>
  <c r="N120"/>
  <c r="O120"/>
  <c r="P120"/>
  <c r="D120" i="18"/>
  <c r="C120" i="23"/>
  <c r="D120"/>
  <c r="E120"/>
  <c r="F120"/>
  <c r="J120"/>
  <c r="K120"/>
  <c r="N120"/>
  <c r="O120"/>
  <c r="P120"/>
  <c r="E120" i="18"/>
  <c r="C120" i="28"/>
  <c r="D120"/>
  <c r="E120"/>
  <c r="F120"/>
  <c r="I120" i="26"/>
  <c r="J120"/>
  <c r="M120"/>
  <c r="Q120"/>
  <c r="F120"/>
  <c r="R120"/>
  <c r="H120" i="18"/>
  <c r="C120" i="16"/>
  <c r="D120"/>
  <c r="E120"/>
  <c r="F120"/>
  <c r="M120"/>
  <c r="C120" i="11"/>
  <c r="H120"/>
  <c r="I120"/>
  <c r="L120"/>
  <c r="M120"/>
  <c r="N120"/>
  <c r="C120" i="12"/>
  <c r="D120"/>
  <c r="E120"/>
  <c r="F120"/>
  <c r="H120"/>
  <c r="I120"/>
  <c r="L120"/>
  <c r="M120"/>
  <c r="N120"/>
  <c r="C120" i="32"/>
  <c r="D120"/>
  <c r="E120"/>
  <c r="F120"/>
  <c r="H120"/>
  <c r="I120"/>
  <c r="L120"/>
  <c r="M120"/>
  <c r="F120" i="10"/>
  <c r="K120"/>
  <c r="L120"/>
  <c r="O120"/>
  <c r="P120"/>
  <c r="Q120"/>
  <c r="J120" i="18"/>
  <c r="H121" i="30"/>
  <c r="I121"/>
  <c r="C121" i="13"/>
  <c r="D121"/>
  <c r="E121"/>
  <c r="F121"/>
  <c r="K121"/>
  <c r="L121"/>
  <c r="O121"/>
  <c r="P121"/>
  <c r="Q121"/>
  <c r="C121" i="33"/>
  <c r="D121"/>
  <c r="E121"/>
  <c r="F121"/>
  <c r="K121"/>
  <c r="L121"/>
  <c r="O121"/>
  <c r="P121"/>
  <c r="Q121"/>
  <c r="C121" i="14"/>
  <c r="D121"/>
  <c r="E121"/>
  <c r="F121"/>
  <c r="L121"/>
  <c r="C121" i="25"/>
  <c r="J121"/>
  <c r="K121"/>
  <c r="N121"/>
  <c r="O121"/>
  <c r="P121"/>
  <c r="D121" i="18"/>
  <c r="C121" i="23"/>
  <c r="D121"/>
  <c r="E121"/>
  <c r="F121"/>
  <c r="J121"/>
  <c r="K121"/>
  <c r="N121"/>
  <c r="O121"/>
  <c r="P121"/>
  <c r="E121" i="18"/>
  <c r="C121" i="28"/>
  <c r="D121"/>
  <c r="E121"/>
  <c r="F121"/>
  <c r="I121" i="26"/>
  <c r="J121"/>
  <c r="M121"/>
  <c r="Q121"/>
  <c r="F121"/>
  <c r="R121"/>
  <c r="H121" i="18"/>
  <c r="C121" i="16"/>
  <c r="D121"/>
  <c r="E121"/>
  <c r="F121"/>
  <c r="M121"/>
  <c r="C121" i="11"/>
  <c r="H121"/>
  <c r="I121"/>
  <c r="L121"/>
  <c r="M121"/>
  <c r="N121"/>
  <c r="C121" i="12"/>
  <c r="D121"/>
  <c r="E121"/>
  <c r="F121"/>
  <c r="H121"/>
  <c r="I121"/>
  <c r="L121"/>
  <c r="M121"/>
  <c r="N121"/>
  <c r="C121" i="32"/>
  <c r="D121"/>
  <c r="E121"/>
  <c r="F121"/>
  <c r="H121"/>
  <c r="I121"/>
  <c r="L121"/>
  <c r="M121"/>
  <c r="F121" i="10"/>
  <c r="K121"/>
  <c r="L121"/>
  <c r="O121"/>
  <c r="P121"/>
  <c r="Q121"/>
  <c r="J121" i="18"/>
  <c r="H122" i="30"/>
  <c r="I122"/>
  <c r="C122" i="13"/>
  <c r="D122"/>
  <c r="E122"/>
  <c r="F122"/>
  <c r="K122"/>
  <c r="L122"/>
  <c r="O122"/>
  <c r="P122"/>
  <c r="Q122"/>
  <c r="C122" i="33"/>
  <c r="D122"/>
  <c r="E122"/>
  <c r="F122"/>
  <c r="K122"/>
  <c r="L122"/>
  <c r="O122"/>
  <c r="P122"/>
  <c r="Q122"/>
  <c r="C122" i="14"/>
  <c r="D122"/>
  <c r="E122"/>
  <c r="F122"/>
  <c r="L122"/>
  <c r="C122" i="25"/>
  <c r="J122"/>
  <c r="K122"/>
  <c r="N122"/>
  <c r="O122"/>
  <c r="P122"/>
  <c r="D122" i="18"/>
  <c r="C122" i="23"/>
  <c r="D122"/>
  <c r="E122"/>
  <c r="F122"/>
  <c r="J122"/>
  <c r="K122"/>
  <c r="N122"/>
  <c r="O122"/>
  <c r="P122"/>
  <c r="E122" i="18"/>
  <c r="C122" i="28"/>
  <c r="D122"/>
  <c r="E122"/>
  <c r="F122"/>
  <c r="I122" i="26"/>
  <c r="J122"/>
  <c r="M122"/>
  <c r="Q122"/>
  <c r="F122"/>
  <c r="R122"/>
  <c r="H122" i="18"/>
  <c r="C122" i="16"/>
  <c r="D122"/>
  <c r="E122"/>
  <c r="F122"/>
  <c r="M122"/>
  <c r="C122" i="11"/>
  <c r="H122"/>
  <c r="I122"/>
  <c r="L122"/>
  <c r="M122"/>
  <c r="N122"/>
  <c r="C122" i="12"/>
  <c r="D122"/>
  <c r="E122"/>
  <c r="F122"/>
  <c r="H122"/>
  <c r="I122"/>
  <c r="L122"/>
  <c r="M122"/>
  <c r="N122"/>
  <c r="C122" i="32"/>
  <c r="D122"/>
  <c r="E122"/>
  <c r="F122"/>
  <c r="H122"/>
  <c r="I122"/>
  <c r="L122"/>
  <c r="M122"/>
  <c r="F122" i="10"/>
  <c r="K122"/>
  <c r="L122"/>
  <c r="O122"/>
  <c r="P122"/>
  <c r="Q122"/>
  <c r="J122" i="18"/>
  <c r="H123" i="30"/>
  <c r="I123"/>
  <c r="C123" i="13"/>
  <c r="D123"/>
  <c r="E123"/>
  <c r="F123"/>
  <c r="K123"/>
  <c r="L123"/>
  <c r="O123"/>
  <c r="P123"/>
  <c r="Q123"/>
  <c r="C123" i="33"/>
  <c r="D123"/>
  <c r="E123"/>
  <c r="F123"/>
  <c r="K123"/>
  <c r="L123"/>
  <c r="O123"/>
  <c r="P123"/>
  <c r="Q123"/>
  <c r="C123" i="14"/>
  <c r="D123"/>
  <c r="E123"/>
  <c r="F123"/>
  <c r="L123"/>
  <c r="C123" i="25"/>
  <c r="J123"/>
  <c r="K123"/>
  <c r="N123"/>
  <c r="O123"/>
  <c r="P123"/>
  <c r="D123" i="18"/>
  <c r="C123" i="23"/>
  <c r="D123"/>
  <c r="E123"/>
  <c r="F123"/>
  <c r="J123"/>
  <c r="K123"/>
  <c r="N123"/>
  <c r="O123"/>
  <c r="P123"/>
  <c r="E123" i="18"/>
  <c r="C123" i="28"/>
  <c r="D123"/>
  <c r="E123"/>
  <c r="F123"/>
  <c r="I123" i="26"/>
  <c r="J123"/>
  <c r="M123"/>
  <c r="Q123"/>
  <c r="F123"/>
  <c r="R123"/>
  <c r="H123" i="18"/>
  <c r="C123" i="16"/>
  <c r="D123"/>
  <c r="E123"/>
  <c r="F123"/>
  <c r="M123"/>
  <c r="C123" i="11"/>
  <c r="H123"/>
  <c r="I123"/>
  <c r="L123"/>
  <c r="M123"/>
  <c r="N123"/>
  <c r="C123" i="12"/>
  <c r="D123"/>
  <c r="E123"/>
  <c r="F123"/>
  <c r="H123"/>
  <c r="I123"/>
  <c r="L123"/>
  <c r="M123"/>
  <c r="N123"/>
  <c r="C123" i="32"/>
  <c r="D123"/>
  <c r="E123"/>
  <c r="F123"/>
  <c r="H123"/>
  <c r="I123"/>
  <c r="L123"/>
  <c r="M123"/>
  <c r="F123" i="10"/>
  <c r="K123"/>
  <c r="L123"/>
  <c r="O123"/>
  <c r="P123"/>
  <c r="Q123"/>
  <c r="J123" i="18"/>
  <c r="H124" i="30"/>
  <c r="I124"/>
  <c r="C124" i="13"/>
  <c r="D124"/>
  <c r="E124"/>
  <c r="F124"/>
  <c r="K124"/>
  <c r="L124"/>
  <c r="O124"/>
  <c r="P124"/>
  <c r="Q124"/>
  <c r="C124" i="33"/>
  <c r="D124"/>
  <c r="E124"/>
  <c r="F124"/>
  <c r="K124"/>
  <c r="L124"/>
  <c r="O124"/>
  <c r="P124"/>
  <c r="Q124"/>
  <c r="C124" i="14"/>
  <c r="D124"/>
  <c r="E124"/>
  <c r="F124"/>
  <c r="L124"/>
  <c r="C124" i="25"/>
  <c r="J124"/>
  <c r="K124"/>
  <c r="N124"/>
  <c r="O124"/>
  <c r="P124"/>
  <c r="D124" i="18"/>
  <c r="C124" i="23"/>
  <c r="D124"/>
  <c r="E124"/>
  <c r="F124"/>
  <c r="J124"/>
  <c r="K124"/>
  <c r="N124"/>
  <c r="O124"/>
  <c r="P124"/>
  <c r="E124" i="18"/>
  <c r="C124" i="28"/>
  <c r="D124"/>
  <c r="E124"/>
  <c r="F124"/>
  <c r="I124" i="26"/>
  <c r="J124"/>
  <c r="M124"/>
  <c r="Q124"/>
  <c r="F124"/>
  <c r="R124"/>
  <c r="H124" i="18"/>
  <c r="C124" i="16"/>
  <c r="D124"/>
  <c r="E124"/>
  <c r="F124"/>
  <c r="M124"/>
  <c r="C124" i="11"/>
  <c r="H124"/>
  <c r="I124"/>
  <c r="L124"/>
  <c r="M124"/>
  <c r="N124"/>
  <c r="C124" i="12"/>
  <c r="D124"/>
  <c r="E124"/>
  <c r="F124"/>
  <c r="H124"/>
  <c r="I124"/>
  <c r="L124"/>
  <c r="M124"/>
  <c r="N124"/>
  <c r="C124" i="32"/>
  <c r="D124"/>
  <c r="E124"/>
  <c r="F124"/>
  <c r="H124"/>
  <c r="I124"/>
  <c r="L124"/>
  <c r="M124"/>
  <c r="F124" i="10"/>
  <c r="K124"/>
  <c r="L124"/>
  <c r="O124"/>
  <c r="P124"/>
  <c r="Q124"/>
  <c r="J124" i="18"/>
  <c r="H125" i="30"/>
  <c r="I125"/>
  <c r="C125" i="13"/>
  <c r="D125"/>
  <c r="E125"/>
  <c r="F125"/>
  <c r="K125"/>
  <c r="L125"/>
  <c r="O125"/>
  <c r="P125"/>
  <c r="Q125"/>
  <c r="C125" i="33"/>
  <c r="D125"/>
  <c r="E125"/>
  <c r="F125"/>
  <c r="K125"/>
  <c r="L125"/>
  <c r="O125"/>
  <c r="P125"/>
  <c r="Q125"/>
  <c r="C125" i="14"/>
  <c r="D125"/>
  <c r="E125"/>
  <c r="F125"/>
  <c r="L125"/>
  <c r="C125" i="25"/>
  <c r="J125"/>
  <c r="K125"/>
  <c r="N125"/>
  <c r="O125"/>
  <c r="P125"/>
  <c r="D125" i="18"/>
  <c r="C125" i="23"/>
  <c r="D125"/>
  <c r="E125"/>
  <c r="F125"/>
  <c r="J125"/>
  <c r="K125"/>
  <c r="N125"/>
  <c r="O125"/>
  <c r="P125"/>
  <c r="E125" i="18"/>
  <c r="C125" i="28"/>
  <c r="D125"/>
  <c r="E125"/>
  <c r="F125"/>
  <c r="I125" i="26"/>
  <c r="J125"/>
  <c r="M125"/>
  <c r="Q125"/>
  <c r="F125"/>
  <c r="R125"/>
  <c r="H125" i="18"/>
  <c r="C125" i="16"/>
  <c r="D125"/>
  <c r="E125"/>
  <c r="F125"/>
  <c r="M125"/>
  <c r="C125" i="11"/>
  <c r="H125"/>
  <c r="I125"/>
  <c r="L125"/>
  <c r="M125"/>
  <c r="N125"/>
  <c r="C125" i="12"/>
  <c r="D125"/>
  <c r="E125"/>
  <c r="F125"/>
  <c r="H125"/>
  <c r="I125"/>
  <c r="L125"/>
  <c r="M125"/>
  <c r="N125"/>
  <c r="C125" i="32"/>
  <c r="D125"/>
  <c r="E125"/>
  <c r="F125"/>
  <c r="H125"/>
  <c r="I125"/>
  <c r="L125"/>
  <c r="M125"/>
  <c r="F125" i="10"/>
  <c r="K125"/>
  <c r="L125"/>
  <c r="O125"/>
  <c r="P125"/>
  <c r="Q125"/>
  <c r="J125" i="18"/>
  <c r="H126" i="30"/>
  <c r="I126"/>
  <c r="C126" i="13"/>
  <c r="D126"/>
  <c r="E126"/>
  <c r="F126"/>
  <c r="K126"/>
  <c r="L126"/>
  <c r="O126"/>
  <c r="P126"/>
  <c r="Q126"/>
  <c r="C126" i="33"/>
  <c r="D126"/>
  <c r="E126"/>
  <c r="F126"/>
  <c r="K126"/>
  <c r="L126"/>
  <c r="O126"/>
  <c r="P126"/>
  <c r="Q126"/>
  <c r="C126" i="14"/>
  <c r="D126"/>
  <c r="E126"/>
  <c r="F126"/>
  <c r="L126"/>
  <c r="C126" i="25"/>
  <c r="J126"/>
  <c r="K126"/>
  <c r="N126"/>
  <c r="O126"/>
  <c r="P126"/>
  <c r="D126" i="18"/>
  <c r="C126" i="23"/>
  <c r="D126"/>
  <c r="E126"/>
  <c r="F126"/>
  <c r="J126"/>
  <c r="K126"/>
  <c r="N126"/>
  <c r="O126"/>
  <c r="P126"/>
  <c r="E126" i="18"/>
  <c r="C126" i="28"/>
  <c r="D126"/>
  <c r="E126"/>
  <c r="F126"/>
  <c r="I126" i="26"/>
  <c r="J126"/>
  <c r="M126"/>
  <c r="Q126"/>
  <c r="F126"/>
  <c r="R126"/>
  <c r="H126" i="18"/>
  <c r="C126" i="16"/>
  <c r="D126"/>
  <c r="E126"/>
  <c r="F126"/>
  <c r="M126"/>
  <c r="C126" i="11"/>
  <c r="H126"/>
  <c r="I126"/>
  <c r="L126"/>
  <c r="M126"/>
  <c r="N126"/>
  <c r="C126" i="12"/>
  <c r="D126"/>
  <c r="E126"/>
  <c r="F126"/>
  <c r="H126"/>
  <c r="I126"/>
  <c r="L126"/>
  <c r="M126"/>
  <c r="N126"/>
  <c r="C126" i="32"/>
  <c r="D126"/>
  <c r="E126"/>
  <c r="F126"/>
  <c r="H126"/>
  <c r="I126"/>
  <c r="L126"/>
  <c r="M126"/>
  <c r="F126" i="10"/>
  <c r="K126"/>
  <c r="L126"/>
  <c r="O126"/>
  <c r="P126"/>
  <c r="Q126"/>
  <c r="J126" i="18"/>
  <c r="H127" i="30"/>
  <c r="I127"/>
  <c r="C127" i="13"/>
  <c r="D127"/>
  <c r="E127"/>
  <c r="F127"/>
  <c r="K127"/>
  <c r="L127"/>
  <c r="O127"/>
  <c r="P127"/>
  <c r="Q127"/>
  <c r="C127" i="33"/>
  <c r="D127"/>
  <c r="E127"/>
  <c r="F127"/>
  <c r="K127"/>
  <c r="L127"/>
  <c r="O127"/>
  <c r="P127"/>
  <c r="Q127"/>
  <c r="C127" i="14"/>
  <c r="D127"/>
  <c r="E127"/>
  <c r="F127"/>
  <c r="L127"/>
  <c r="C127" i="25"/>
  <c r="J127"/>
  <c r="K127"/>
  <c r="N127"/>
  <c r="O127"/>
  <c r="P127"/>
  <c r="D127" i="18"/>
  <c r="C127" i="23"/>
  <c r="D127"/>
  <c r="E127"/>
  <c r="F127"/>
  <c r="J127"/>
  <c r="K127"/>
  <c r="N127"/>
  <c r="O127"/>
  <c r="P127"/>
  <c r="E127" i="18"/>
  <c r="C127" i="28"/>
  <c r="D127"/>
  <c r="E127"/>
  <c r="F127"/>
  <c r="I127" i="26"/>
  <c r="J127"/>
  <c r="M127"/>
  <c r="Q127"/>
  <c r="F127"/>
  <c r="R127"/>
  <c r="H127" i="18"/>
  <c r="C127" i="16"/>
  <c r="D127"/>
  <c r="E127"/>
  <c r="F127"/>
  <c r="M127"/>
  <c r="C127" i="11"/>
  <c r="H127"/>
  <c r="I127"/>
  <c r="L127"/>
  <c r="M127"/>
  <c r="N127"/>
  <c r="C127" i="12"/>
  <c r="D127"/>
  <c r="E127"/>
  <c r="F127"/>
  <c r="H127"/>
  <c r="I127"/>
  <c r="L127"/>
  <c r="M127"/>
  <c r="N127"/>
  <c r="C127" i="32"/>
  <c r="D127"/>
  <c r="E127"/>
  <c r="F127"/>
  <c r="H127"/>
  <c r="I127"/>
  <c r="L127"/>
  <c r="M127"/>
  <c r="F127" i="10"/>
  <c r="K127"/>
  <c r="L127"/>
  <c r="O127"/>
  <c r="P127"/>
  <c r="Q127"/>
  <c r="J127" i="18"/>
  <c r="H128" i="30"/>
  <c r="I128"/>
  <c r="C128" i="13"/>
  <c r="D128"/>
  <c r="E128"/>
  <c r="F128"/>
  <c r="K128"/>
  <c r="L128"/>
  <c r="O128"/>
  <c r="P128"/>
  <c r="Q128"/>
  <c r="C128" i="33"/>
  <c r="D128"/>
  <c r="E128"/>
  <c r="F128"/>
  <c r="K128"/>
  <c r="L128"/>
  <c r="O128"/>
  <c r="P128"/>
  <c r="Q128"/>
  <c r="C128" i="14"/>
  <c r="D128"/>
  <c r="E128"/>
  <c r="F128"/>
  <c r="L128"/>
  <c r="C128" i="25"/>
  <c r="J128"/>
  <c r="K128"/>
  <c r="N128"/>
  <c r="O128"/>
  <c r="P128"/>
  <c r="D128" i="18"/>
  <c r="C128" i="23"/>
  <c r="D128"/>
  <c r="E128"/>
  <c r="F128"/>
  <c r="J128"/>
  <c r="K128"/>
  <c r="N128"/>
  <c r="O128"/>
  <c r="P128"/>
  <c r="E128" i="18"/>
  <c r="C128" i="28"/>
  <c r="D128"/>
  <c r="E128"/>
  <c r="F128"/>
  <c r="I128" i="26"/>
  <c r="J128"/>
  <c r="M128"/>
  <c r="Q128"/>
  <c r="F128"/>
  <c r="R128"/>
  <c r="H128" i="18"/>
  <c r="C128" i="16"/>
  <c r="D128"/>
  <c r="E128"/>
  <c r="F128"/>
  <c r="M128"/>
  <c r="C128" i="11"/>
  <c r="H128"/>
  <c r="I128"/>
  <c r="L128"/>
  <c r="M128"/>
  <c r="N128"/>
  <c r="C128" i="12"/>
  <c r="D128"/>
  <c r="E128"/>
  <c r="F128"/>
  <c r="H128"/>
  <c r="I128"/>
  <c r="L128"/>
  <c r="M128"/>
  <c r="N128"/>
  <c r="C128" i="32"/>
  <c r="D128"/>
  <c r="E128"/>
  <c r="F128"/>
  <c r="H128"/>
  <c r="I128"/>
  <c r="L128"/>
  <c r="M128"/>
  <c r="F128" i="10"/>
  <c r="K128"/>
  <c r="L128"/>
  <c r="O128"/>
  <c r="P128"/>
  <c r="Q128"/>
  <c r="J128" i="18"/>
  <c r="H129" i="30"/>
  <c r="I129"/>
  <c r="C129" i="13"/>
  <c r="D129"/>
  <c r="E129"/>
  <c r="F129"/>
  <c r="K129"/>
  <c r="L129"/>
  <c r="O129"/>
  <c r="P129"/>
  <c r="Q129"/>
  <c r="C129" i="33"/>
  <c r="D129"/>
  <c r="E129"/>
  <c r="F129"/>
  <c r="K129"/>
  <c r="L129"/>
  <c r="O129"/>
  <c r="P129"/>
  <c r="Q129"/>
  <c r="C129" i="14"/>
  <c r="D129"/>
  <c r="E129"/>
  <c r="F129"/>
  <c r="L129"/>
  <c r="C129" i="25"/>
  <c r="J129"/>
  <c r="K129"/>
  <c r="N129"/>
  <c r="O129"/>
  <c r="P129"/>
  <c r="D129" i="18"/>
  <c r="C129" i="23"/>
  <c r="D129"/>
  <c r="E129"/>
  <c r="F129"/>
  <c r="J129"/>
  <c r="K129"/>
  <c r="N129"/>
  <c r="O129"/>
  <c r="P129"/>
  <c r="E129" i="18"/>
  <c r="C129" i="28"/>
  <c r="D129"/>
  <c r="E129"/>
  <c r="F129"/>
  <c r="I129" i="26"/>
  <c r="J129"/>
  <c r="M129"/>
  <c r="Q129"/>
  <c r="F129"/>
  <c r="R129"/>
  <c r="H129" i="18"/>
  <c r="C129" i="16"/>
  <c r="D129"/>
  <c r="E129"/>
  <c r="F129"/>
  <c r="M129"/>
  <c r="C129" i="11"/>
  <c r="H129"/>
  <c r="I129"/>
  <c r="L129"/>
  <c r="M129"/>
  <c r="N129"/>
  <c r="C129" i="12"/>
  <c r="D129"/>
  <c r="E129"/>
  <c r="F129"/>
  <c r="H129"/>
  <c r="I129"/>
  <c r="L129"/>
  <c r="M129"/>
  <c r="N129"/>
  <c r="C129" i="32"/>
  <c r="D129"/>
  <c r="E129"/>
  <c r="F129"/>
  <c r="H129"/>
  <c r="I129"/>
  <c r="L129"/>
  <c r="M129"/>
  <c r="F129" i="10"/>
  <c r="K129"/>
  <c r="L129"/>
  <c r="O129"/>
  <c r="P129"/>
  <c r="Q129"/>
  <c r="J129" i="18"/>
  <c r="H130" i="30"/>
  <c r="I130"/>
  <c r="C130" i="13"/>
  <c r="D130"/>
  <c r="E130"/>
  <c r="F130"/>
  <c r="K130"/>
  <c r="L130"/>
  <c r="O130"/>
  <c r="P130"/>
  <c r="Q130"/>
  <c r="C130" i="33"/>
  <c r="D130"/>
  <c r="E130"/>
  <c r="F130"/>
  <c r="K130"/>
  <c r="L130"/>
  <c r="O130"/>
  <c r="P130"/>
  <c r="Q130"/>
  <c r="C130" i="14"/>
  <c r="D130"/>
  <c r="E130"/>
  <c r="F130"/>
  <c r="L130"/>
  <c r="C130" i="25"/>
  <c r="J130"/>
  <c r="K130"/>
  <c r="N130"/>
  <c r="O130"/>
  <c r="P130"/>
  <c r="D130" i="18"/>
  <c r="C130" i="23"/>
  <c r="D130"/>
  <c r="E130"/>
  <c r="F130"/>
  <c r="J130"/>
  <c r="K130"/>
  <c r="N130"/>
  <c r="O130"/>
  <c r="P130"/>
  <c r="E130" i="18"/>
  <c r="C130" i="28"/>
  <c r="D130"/>
  <c r="E130"/>
  <c r="F130"/>
  <c r="I130" i="26"/>
  <c r="J130"/>
  <c r="M130"/>
  <c r="Q130"/>
  <c r="F130"/>
  <c r="R130"/>
  <c r="H130" i="18"/>
  <c r="C130" i="16"/>
  <c r="D130"/>
  <c r="E130"/>
  <c r="F130"/>
  <c r="M130"/>
  <c r="C130" i="11"/>
  <c r="H130"/>
  <c r="I130"/>
  <c r="L130"/>
  <c r="M130"/>
  <c r="N130"/>
  <c r="C130" i="12"/>
  <c r="D130"/>
  <c r="E130"/>
  <c r="F130"/>
  <c r="H130"/>
  <c r="I130"/>
  <c r="L130"/>
  <c r="M130"/>
  <c r="N130"/>
  <c r="C130" i="32"/>
  <c r="D130"/>
  <c r="E130"/>
  <c r="F130"/>
  <c r="H130"/>
  <c r="I130"/>
  <c r="L130"/>
  <c r="M130"/>
  <c r="F130" i="10"/>
  <c r="K130"/>
  <c r="L130"/>
  <c r="O130"/>
  <c r="P130"/>
  <c r="Q130"/>
  <c r="J130" i="18"/>
  <c r="H131" i="30"/>
  <c r="I131"/>
  <c r="C131" i="13"/>
  <c r="D131"/>
  <c r="E131"/>
  <c r="F131"/>
  <c r="K131"/>
  <c r="L131"/>
  <c r="O131"/>
  <c r="P131"/>
  <c r="Q131"/>
  <c r="C131" i="33"/>
  <c r="D131"/>
  <c r="E131"/>
  <c r="F131"/>
  <c r="K131"/>
  <c r="L131"/>
  <c r="O131"/>
  <c r="P131"/>
  <c r="Q131"/>
  <c r="C131" i="14"/>
  <c r="D131"/>
  <c r="E131"/>
  <c r="F131"/>
  <c r="L131"/>
  <c r="C131" i="25"/>
  <c r="J131"/>
  <c r="K131"/>
  <c r="N131"/>
  <c r="O131"/>
  <c r="P131"/>
  <c r="D131" i="18"/>
  <c r="C131" i="23"/>
  <c r="D131"/>
  <c r="E131"/>
  <c r="F131"/>
  <c r="J131"/>
  <c r="K131"/>
  <c r="N131"/>
  <c r="O131"/>
  <c r="P131"/>
  <c r="E131" i="18"/>
  <c r="C131" i="28"/>
  <c r="D131"/>
  <c r="E131"/>
  <c r="F131"/>
  <c r="I131" i="26"/>
  <c r="J131"/>
  <c r="M131"/>
  <c r="Q131"/>
  <c r="F131"/>
  <c r="R131"/>
  <c r="H131" i="18"/>
  <c r="C131" i="16"/>
  <c r="D131"/>
  <c r="E131"/>
  <c r="F131"/>
  <c r="M131"/>
  <c r="C131" i="11"/>
  <c r="H131"/>
  <c r="I131"/>
  <c r="L131"/>
  <c r="M131"/>
  <c r="N131"/>
  <c r="C131" i="12"/>
  <c r="D131"/>
  <c r="E131"/>
  <c r="F131"/>
  <c r="H131"/>
  <c r="I131"/>
  <c r="L131"/>
  <c r="M131"/>
  <c r="N131"/>
  <c r="C131" i="32"/>
  <c r="D131"/>
  <c r="E131"/>
  <c r="F131"/>
  <c r="H131"/>
  <c r="I131"/>
  <c r="L131"/>
  <c r="M131"/>
  <c r="F131" i="10"/>
  <c r="K131"/>
  <c r="L131"/>
  <c r="O131"/>
  <c r="P131"/>
  <c r="Q131"/>
  <c r="J131" i="18"/>
  <c r="H132" i="30"/>
  <c r="I132"/>
  <c r="C132" i="13"/>
  <c r="D132"/>
  <c r="E132"/>
  <c r="F132"/>
  <c r="K132"/>
  <c r="L132"/>
  <c r="O132"/>
  <c r="P132"/>
  <c r="Q132"/>
  <c r="C132" i="33"/>
  <c r="D132"/>
  <c r="E132"/>
  <c r="F132"/>
  <c r="K132"/>
  <c r="L132"/>
  <c r="O132"/>
  <c r="P132"/>
  <c r="Q132"/>
  <c r="C132" i="14"/>
  <c r="D132"/>
  <c r="E132"/>
  <c r="F132"/>
  <c r="L132"/>
  <c r="C132" i="25"/>
  <c r="J132"/>
  <c r="K132"/>
  <c r="N132"/>
  <c r="O132"/>
  <c r="P132"/>
  <c r="D132" i="18"/>
  <c r="C132" i="23"/>
  <c r="D132"/>
  <c r="E132"/>
  <c r="F132"/>
  <c r="J132"/>
  <c r="K132"/>
  <c r="N132"/>
  <c r="O132"/>
  <c r="P132"/>
  <c r="E132" i="18"/>
  <c r="C132" i="28"/>
  <c r="D132"/>
  <c r="E132"/>
  <c r="F132"/>
  <c r="I132" i="26"/>
  <c r="J132"/>
  <c r="M132"/>
  <c r="Q132"/>
  <c r="F132"/>
  <c r="R132"/>
  <c r="H132" i="18"/>
  <c r="C132" i="16"/>
  <c r="D132"/>
  <c r="E132"/>
  <c r="F132"/>
  <c r="M132"/>
  <c r="C132" i="11"/>
  <c r="H132"/>
  <c r="I132"/>
  <c r="L132"/>
  <c r="M132"/>
  <c r="N132"/>
  <c r="C132" i="12"/>
  <c r="D132"/>
  <c r="E132"/>
  <c r="F132"/>
  <c r="H132"/>
  <c r="I132"/>
  <c r="L132"/>
  <c r="M132"/>
  <c r="N132"/>
  <c r="C132" i="32"/>
  <c r="D132"/>
  <c r="E132"/>
  <c r="F132"/>
  <c r="H132"/>
  <c r="I132"/>
  <c r="L132"/>
  <c r="M132"/>
  <c r="F132" i="10"/>
  <c r="K132"/>
  <c r="L132"/>
  <c r="O132"/>
  <c r="P132"/>
  <c r="Q132"/>
  <c r="J132" i="18"/>
  <c r="H133" i="30"/>
  <c r="I133"/>
  <c r="C133" i="13"/>
  <c r="D133"/>
  <c r="E133"/>
  <c r="F133"/>
  <c r="K133"/>
  <c r="L133"/>
  <c r="O133"/>
  <c r="P133"/>
  <c r="Q133"/>
  <c r="C133" i="33"/>
  <c r="D133"/>
  <c r="E133"/>
  <c r="F133"/>
  <c r="K133"/>
  <c r="L133"/>
  <c r="O133"/>
  <c r="P133"/>
  <c r="Q133"/>
  <c r="C133" i="14"/>
  <c r="D133"/>
  <c r="E133"/>
  <c r="F133"/>
  <c r="L133"/>
  <c r="C133" i="25"/>
  <c r="J133"/>
  <c r="K133"/>
  <c r="N133"/>
  <c r="O133"/>
  <c r="P133"/>
  <c r="D133" i="18"/>
  <c r="C133" i="23"/>
  <c r="D133"/>
  <c r="E133"/>
  <c r="F133"/>
  <c r="J133"/>
  <c r="K133"/>
  <c r="N133"/>
  <c r="O133"/>
  <c r="P133"/>
  <c r="E133" i="18"/>
  <c r="C133" i="28"/>
  <c r="D133"/>
  <c r="E133"/>
  <c r="F133"/>
  <c r="I133" i="26"/>
  <c r="J133"/>
  <c r="M133"/>
  <c r="Q133"/>
  <c r="F133"/>
  <c r="R133"/>
  <c r="H133" i="18"/>
  <c r="C133" i="16"/>
  <c r="D133"/>
  <c r="E133"/>
  <c r="F133"/>
  <c r="M133"/>
  <c r="C133" i="11"/>
  <c r="H133"/>
  <c r="I133"/>
  <c r="L133"/>
  <c r="M133"/>
  <c r="N133"/>
  <c r="C133" i="12"/>
  <c r="D133"/>
  <c r="E133"/>
  <c r="F133"/>
  <c r="H133"/>
  <c r="I133"/>
  <c r="L133"/>
  <c r="M133"/>
  <c r="N133"/>
  <c r="C133" i="32"/>
  <c r="D133"/>
  <c r="E133"/>
  <c r="F133"/>
  <c r="H133"/>
  <c r="I133"/>
  <c r="L133"/>
  <c r="M133"/>
  <c r="F133" i="10"/>
  <c r="K133"/>
  <c r="L133"/>
  <c r="O133"/>
  <c r="P133"/>
  <c r="Q133"/>
  <c r="J133" i="18"/>
  <c r="H134" i="30"/>
  <c r="I134"/>
  <c r="C134" i="13"/>
  <c r="D134"/>
  <c r="E134"/>
  <c r="F134"/>
  <c r="K134"/>
  <c r="L134"/>
  <c r="O134"/>
  <c r="P134"/>
  <c r="Q134"/>
  <c r="C134" i="33"/>
  <c r="D134"/>
  <c r="E134"/>
  <c r="F134"/>
  <c r="K134"/>
  <c r="L134"/>
  <c r="O134"/>
  <c r="P134"/>
  <c r="Q134"/>
  <c r="C134" i="14"/>
  <c r="D134"/>
  <c r="E134"/>
  <c r="F134"/>
  <c r="L134"/>
  <c r="C134" i="25"/>
  <c r="J134"/>
  <c r="K134"/>
  <c r="N134"/>
  <c r="O134"/>
  <c r="P134"/>
  <c r="D134" i="18"/>
  <c r="C134" i="23"/>
  <c r="D134"/>
  <c r="E134"/>
  <c r="F134"/>
  <c r="J134"/>
  <c r="K134"/>
  <c r="N134"/>
  <c r="O134"/>
  <c r="P134"/>
  <c r="E134" i="18"/>
  <c r="C134" i="28"/>
  <c r="D134"/>
  <c r="E134"/>
  <c r="F134"/>
  <c r="I134" i="26"/>
  <c r="J134"/>
  <c r="M134"/>
  <c r="Q134"/>
  <c r="F134"/>
  <c r="R134"/>
  <c r="H134" i="18"/>
  <c r="C134" i="16"/>
  <c r="D134"/>
  <c r="E134"/>
  <c r="F134"/>
  <c r="M134"/>
  <c r="C134" i="11"/>
  <c r="H134"/>
  <c r="I134"/>
  <c r="L134"/>
  <c r="M134"/>
  <c r="N134"/>
  <c r="C134" i="12"/>
  <c r="D134"/>
  <c r="E134"/>
  <c r="F134"/>
  <c r="H134"/>
  <c r="I134"/>
  <c r="L134"/>
  <c r="M134"/>
  <c r="N134"/>
  <c r="C134" i="32"/>
  <c r="D134"/>
  <c r="E134"/>
  <c r="F134"/>
  <c r="H134"/>
  <c r="I134"/>
  <c r="L134"/>
  <c r="M134"/>
  <c r="F134" i="10"/>
  <c r="K134"/>
  <c r="L134"/>
  <c r="O134"/>
  <c r="P134"/>
  <c r="Q134"/>
  <c r="J134" i="18"/>
  <c r="H135" i="30"/>
  <c r="I135"/>
  <c r="C135" i="13"/>
  <c r="D135"/>
  <c r="E135"/>
  <c r="F135"/>
  <c r="K135"/>
  <c r="L135"/>
  <c r="O135"/>
  <c r="P135"/>
  <c r="Q135"/>
  <c r="C135" i="33"/>
  <c r="D135"/>
  <c r="E135"/>
  <c r="F135"/>
  <c r="K135"/>
  <c r="L135"/>
  <c r="O135"/>
  <c r="P135"/>
  <c r="Q135"/>
  <c r="C135" i="14"/>
  <c r="D135"/>
  <c r="E135"/>
  <c r="F135"/>
  <c r="L135"/>
  <c r="C135" i="25"/>
  <c r="J135"/>
  <c r="K135"/>
  <c r="N135"/>
  <c r="O135"/>
  <c r="P135"/>
  <c r="D135" i="18"/>
  <c r="C135" i="23"/>
  <c r="D135"/>
  <c r="E135"/>
  <c r="F135"/>
  <c r="J135"/>
  <c r="K135"/>
  <c r="N135"/>
  <c r="O135"/>
  <c r="P135"/>
  <c r="E135" i="18"/>
  <c r="C135" i="28"/>
  <c r="D135"/>
  <c r="E135"/>
  <c r="F135"/>
  <c r="I135" i="26"/>
  <c r="J135"/>
  <c r="M135"/>
  <c r="Q135"/>
  <c r="F135"/>
  <c r="R135"/>
  <c r="H135" i="18"/>
  <c r="C135" i="16"/>
  <c r="D135"/>
  <c r="E135"/>
  <c r="F135"/>
  <c r="M135"/>
  <c r="C135" i="11"/>
  <c r="H135"/>
  <c r="I135"/>
  <c r="L135"/>
  <c r="M135"/>
  <c r="N135"/>
  <c r="C135" i="12"/>
  <c r="D135"/>
  <c r="E135"/>
  <c r="F135"/>
  <c r="H135"/>
  <c r="I135"/>
  <c r="L135"/>
  <c r="M135"/>
  <c r="N135"/>
  <c r="C135" i="32"/>
  <c r="D135"/>
  <c r="E135"/>
  <c r="F135"/>
  <c r="H135"/>
  <c r="I135"/>
  <c r="L135"/>
  <c r="M135"/>
  <c r="F135" i="10"/>
  <c r="K135"/>
  <c r="L135"/>
  <c r="O135"/>
  <c r="P135"/>
  <c r="Q135"/>
  <c r="J135" i="18"/>
  <c r="H136" i="30"/>
  <c r="I136"/>
  <c r="C136" i="13"/>
  <c r="D136"/>
  <c r="E136"/>
  <c r="F136"/>
  <c r="K136"/>
  <c r="L136"/>
  <c r="O136"/>
  <c r="P136"/>
  <c r="Q136"/>
  <c r="C136" i="33"/>
  <c r="D136"/>
  <c r="E136"/>
  <c r="F136"/>
  <c r="K136"/>
  <c r="L136"/>
  <c r="O136"/>
  <c r="P136"/>
  <c r="Q136"/>
  <c r="C136" i="14"/>
  <c r="D136"/>
  <c r="E136"/>
  <c r="F136"/>
  <c r="L136"/>
  <c r="C136" i="25"/>
  <c r="J136"/>
  <c r="K136"/>
  <c r="N136"/>
  <c r="O136"/>
  <c r="P136"/>
  <c r="D136" i="18"/>
  <c r="C136" i="23"/>
  <c r="D136"/>
  <c r="E136"/>
  <c r="F136"/>
  <c r="J136"/>
  <c r="K136"/>
  <c r="N136"/>
  <c r="O136"/>
  <c r="P136"/>
  <c r="E136" i="18"/>
  <c r="C136" i="28"/>
  <c r="D136"/>
  <c r="E136"/>
  <c r="F136"/>
  <c r="I136" i="26"/>
  <c r="J136"/>
  <c r="M136"/>
  <c r="Q136"/>
  <c r="F136"/>
  <c r="R136"/>
  <c r="H136" i="18"/>
  <c r="C136" i="16"/>
  <c r="D136"/>
  <c r="E136"/>
  <c r="F136"/>
  <c r="M136"/>
  <c r="C136" i="11"/>
  <c r="H136"/>
  <c r="I136"/>
  <c r="L136"/>
  <c r="M136"/>
  <c r="N136"/>
  <c r="C136" i="12"/>
  <c r="D136"/>
  <c r="E136"/>
  <c r="F136"/>
  <c r="H136"/>
  <c r="I136"/>
  <c r="L136"/>
  <c r="M136"/>
  <c r="N136"/>
  <c r="C136" i="32"/>
  <c r="D136"/>
  <c r="E136"/>
  <c r="F136"/>
  <c r="H136"/>
  <c r="I136"/>
  <c r="L136"/>
  <c r="M136"/>
  <c r="F136" i="10"/>
  <c r="K136"/>
  <c r="L136"/>
  <c r="O136"/>
  <c r="P136"/>
  <c r="Q136"/>
  <c r="J136" i="18"/>
  <c r="H137" i="30"/>
  <c r="I137"/>
  <c r="C137" i="13"/>
  <c r="D137"/>
  <c r="E137"/>
  <c r="F137"/>
  <c r="K137"/>
  <c r="L137"/>
  <c r="O137"/>
  <c r="P137"/>
  <c r="Q137"/>
  <c r="C137" i="33"/>
  <c r="D137"/>
  <c r="E137"/>
  <c r="F137"/>
  <c r="K137"/>
  <c r="L137"/>
  <c r="O137"/>
  <c r="P137"/>
  <c r="Q137"/>
  <c r="C137" i="14"/>
  <c r="D137"/>
  <c r="E137"/>
  <c r="F137"/>
  <c r="L137"/>
  <c r="C137" i="25"/>
  <c r="J137"/>
  <c r="K137"/>
  <c r="N137"/>
  <c r="O137"/>
  <c r="P137"/>
  <c r="D137" i="18"/>
  <c r="C137" i="23"/>
  <c r="D137"/>
  <c r="E137"/>
  <c r="F137"/>
  <c r="J137"/>
  <c r="K137"/>
  <c r="N137"/>
  <c r="O137"/>
  <c r="P137"/>
  <c r="E137" i="18"/>
  <c r="C137" i="28"/>
  <c r="D137"/>
  <c r="E137"/>
  <c r="F137"/>
  <c r="I137" i="26"/>
  <c r="J137"/>
  <c r="M137"/>
  <c r="Q137"/>
  <c r="F137"/>
  <c r="R137"/>
  <c r="H137" i="18"/>
  <c r="C137" i="16"/>
  <c r="D137"/>
  <c r="E137"/>
  <c r="F137"/>
  <c r="M137"/>
  <c r="C137" i="11"/>
  <c r="H137"/>
  <c r="I137"/>
  <c r="L137"/>
  <c r="M137"/>
  <c r="N137"/>
  <c r="C137" i="12"/>
  <c r="D137"/>
  <c r="E137"/>
  <c r="F137"/>
  <c r="H137"/>
  <c r="I137"/>
  <c r="L137"/>
  <c r="M137"/>
  <c r="N137"/>
  <c r="C137" i="32"/>
  <c r="D137"/>
  <c r="E137"/>
  <c r="F137"/>
  <c r="H137"/>
  <c r="I137"/>
  <c r="L137"/>
  <c r="M137"/>
  <c r="F137" i="10"/>
  <c r="K137"/>
  <c r="L137"/>
  <c r="O137"/>
  <c r="P137"/>
  <c r="Q137"/>
  <c r="J137" i="18"/>
  <c r="H138" i="30"/>
  <c r="I138"/>
  <c r="C138" i="13"/>
  <c r="D138"/>
  <c r="E138"/>
  <c r="F138"/>
  <c r="K138"/>
  <c r="L138"/>
  <c r="O138"/>
  <c r="P138"/>
  <c r="Q138"/>
  <c r="C138" i="33"/>
  <c r="D138"/>
  <c r="E138"/>
  <c r="F138"/>
  <c r="K138"/>
  <c r="L138"/>
  <c r="O138"/>
  <c r="P138"/>
  <c r="Q138"/>
  <c r="C138" i="14"/>
  <c r="D138"/>
  <c r="E138"/>
  <c r="F138"/>
  <c r="L138"/>
  <c r="C138" i="25"/>
  <c r="J138"/>
  <c r="K138"/>
  <c r="N138"/>
  <c r="O138"/>
  <c r="P138"/>
  <c r="D138" i="18"/>
  <c r="C138" i="23"/>
  <c r="D138"/>
  <c r="E138"/>
  <c r="F138"/>
  <c r="J138"/>
  <c r="K138"/>
  <c r="N138"/>
  <c r="O138"/>
  <c r="P138"/>
  <c r="E138" i="18"/>
  <c r="C138" i="28"/>
  <c r="D138"/>
  <c r="E138"/>
  <c r="F138"/>
  <c r="I138" i="26"/>
  <c r="J138"/>
  <c r="M138"/>
  <c r="Q138"/>
  <c r="F138"/>
  <c r="R138"/>
  <c r="H138" i="18"/>
  <c r="C138" i="16"/>
  <c r="D138"/>
  <c r="E138"/>
  <c r="F138"/>
  <c r="M138"/>
  <c r="C138" i="11"/>
  <c r="H138"/>
  <c r="I138"/>
  <c r="L138"/>
  <c r="M138"/>
  <c r="N138"/>
  <c r="C138" i="12"/>
  <c r="D138"/>
  <c r="E138"/>
  <c r="F138"/>
  <c r="H138"/>
  <c r="I138"/>
  <c r="L138"/>
  <c r="M138"/>
  <c r="N138"/>
  <c r="C138" i="32"/>
  <c r="D138"/>
  <c r="E138"/>
  <c r="F138"/>
  <c r="H138"/>
  <c r="I138"/>
  <c r="L138"/>
  <c r="M138"/>
  <c r="F138" i="10"/>
  <c r="K138"/>
  <c r="L138"/>
  <c r="O138"/>
  <c r="P138"/>
  <c r="Q138"/>
  <c r="J138" i="18"/>
  <c r="H139" i="30"/>
  <c r="I139"/>
  <c r="C139" i="13"/>
  <c r="D139"/>
  <c r="E139"/>
  <c r="F139"/>
  <c r="K139"/>
  <c r="L139"/>
  <c r="O139"/>
  <c r="P139"/>
  <c r="Q139"/>
  <c r="C139" i="33"/>
  <c r="D139"/>
  <c r="E139"/>
  <c r="F139"/>
  <c r="K139"/>
  <c r="L139"/>
  <c r="O139"/>
  <c r="P139"/>
  <c r="Q139"/>
  <c r="C139" i="14"/>
  <c r="D139"/>
  <c r="E139"/>
  <c r="F139"/>
  <c r="L139"/>
  <c r="C139" i="25"/>
  <c r="J139"/>
  <c r="K139"/>
  <c r="N139"/>
  <c r="O139"/>
  <c r="P139"/>
  <c r="D139" i="18"/>
  <c r="C139" i="23"/>
  <c r="D139"/>
  <c r="E139"/>
  <c r="F139"/>
  <c r="J139"/>
  <c r="K139"/>
  <c r="N139"/>
  <c r="O139"/>
  <c r="P139"/>
  <c r="E139" i="18"/>
  <c r="C139" i="28"/>
  <c r="D139"/>
  <c r="E139"/>
  <c r="F139"/>
  <c r="I139" i="26"/>
  <c r="J139"/>
  <c r="M139"/>
  <c r="Q139"/>
  <c r="F139"/>
  <c r="R139"/>
  <c r="H139" i="18"/>
  <c r="C139" i="16"/>
  <c r="D139"/>
  <c r="E139"/>
  <c r="F139"/>
  <c r="M139"/>
  <c r="C139" i="11"/>
  <c r="H139"/>
  <c r="I139"/>
  <c r="L139"/>
  <c r="M139"/>
  <c r="N139"/>
  <c r="C139" i="12"/>
  <c r="D139"/>
  <c r="E139"/>
  <c r="F139"/>
  <c r="H139"/>
  <c r="I139"/>
  <c r="L139"/>
  <c r="M139"/>
  <c r="N139"/>
  <c r="C139" i="32"/>
  <c r="D139"/>
  <c r="E139"/>
  <c r="F139"/>
  <c r="H139"/>
  <c r="I139"/>
  <c r="L139"/>
  <c r="M139"/>
  <c r="F139" i="10"/>
  <c r="K139"/>
  <c r="L139"/>
  <c r="O139"/>
  <c r="P139"/>
  <c r="Q139"/>
  <c r="J139" i="18"/>
  <c r="H140" i="30"/>
  <c r="I140"/>
  <c r="C140" i="13"/>
  <c r="D140"/>
  <c r="E140"/>
  <c r="F140"/>
  <c r="K140"/>
  <c r="L140"/>
  <c r="O140"/>
  <c r="P140"/>
  <c r="Q140"/>
  <c r="C140" i="33"/>
  <c r="D140"/>
  <c r="E140"/>
  <c r="F140"/>
  <c r="K140"/>
  <c r="L140"/>
  <c r="O140"/>
  <c r="P140"/>
  <c r="Q140"/>
  <c r="C140" i="14"/>
  <c r="D140"/>
  <c r="E140"/>
  <c r="F140"/>
  <c r="L140"/>
  <c r="C140" i="25"/>
  <c r="J140"/>
  <c r="K140"/>
  <c r="N140"/>
  <c r="O140"/>
  <c r="P140"/>
  <c r="D140" i="18"/>
  <c r="C140" i="23"/>
  <c r="D140"/>
  <c r="E140"/>
  <c r="F140"/>
  <c r="J140"/>
  <c r="K140"/>
  <c r="N140"/>
  <c r="O140"/>
  <c r="P140"/>
  <c r="E140" i="18"/>
  <c r="C140" i="28"/>
  <c r="D140"/>
  <c r="E140"/>
  <c r="F140"/>
  <c r="I140" i="26"/>
  <c r="J140"/>
  <c r="M140"/>
  <c r="Q140"/>
  <c r="F140"/>
  <c r="R140"/>
  <c r="H140" i="18"/>
  <c r="C140" i="16"/>
  <c r="D140"/>
  <c r="E140"/>
  <c r="F140"/>
  <c r="M140"/>
  <c r="C140" i="11"/>
  <c r="H140"/>
  <c r="I140"/>
  <c r="L140"/>
  <c r="M140"/>
  <c r="N140"/>
  <c r="C140" i="12"/>
  <c r="D140"/>
  <c r="E140"/>
  <c r="F140"/>
  <c r="H140"/>
  <c r="I140"/>
  <c r="L140"/>
  <c r="M140"/>
  <c r="N140"/>
  <c r="C140" i="32"/>
  <c r="D140"/>
  <c r="E140"/>
  <c r="F140"/>
  <c r="H140"/>
  <c r="I140"/>
  <c r="L140"/>
  <c r="M140"/>
  <c r="F140" i="10"/>
  <c r="K140"/>
  <c r="L140"/>
  <c r="O140"/>
  <c r="P140"/>
  <c r="Q140"/>
  <c r="J140" i="18"/>
  <c r="H141" i="30"/>
  <c r="I141"/>
  <c r="C141" i="13"/>
  <c r="D141"/>
  <c r="E141"/>
  <c r="F141"/>
  <c r="K141"/>
  <c r="L141"/>
  <c r="O141"/>
  <c r="P141"/>
  <c r="Q141"/>
  <c r="C141" i="33"/>
  <c r="D141"/>
  <c r="E141"/>
  <c r="F141"/>
  <c r="K141"/>
  <c r="L141"/>
  <c r="O141"/>
  <c r="P141"/>
  <c r="Q141"/>
  <c r="C141" i="14"/>
  <c r="D141"/>
  <c r="E141"/>
  <c r="F141"/>
  <c r="L141"/>
  <c r="C141" i="25"/>
  <c r="J141"/>
  <c r="K141"/>
  <c r="N141"/>
  <c r="O141"/>
  <c r="P141"/>
  <c r="D141" i="18"/>
  <c r="C141" i="23"/>
  <c r="D141"/>
  <c r="E141"/>
  <c r="F141"/>
  <c r="J141"/>
  <c r="K141"/>
  <c r="N141"/>
  <c r="O141"/>
  <c r="P141"/>
  <c r="E141" i="18"/>
  <c r="C141" i="28"/>
  <c r="D141"/>
  <c r="E141"/>
  <c r="F141"/>
  <c r="I141" i="26"/>
  <c r="J141"/>
  <c r="M141"/>
  <c r="Q141"/>
  <c r="F141"/>
  <c r="R141"/>
  <c r="H141" i="18"/>
  <c r="C141" i="16"/>
  <c r="D141"/>
  <c r="E141"/>
  <c r="F141"/>
  <c r="M141"/>
  <c r="C141" i="11"/>
  <c r="H141"/>
  <c r="I141"/>
  <c r="L141"/>
  <c r="M141"/>
  <c r="N141"/>
  <c r="C141" i="12"/>
  <c r="D141"/>
  <c r="E141"/>
  <c r="F141"/>
  <c r="H141"/>
  <c r="I141"/>
  <c r="L141"/>
  <c r="M141"/>
  <c r="N141"/>
  <c r="C141" i="32"/>
  <c r="D141"/>
  <c r="E141"/>
  <c r="F141"/>
  <c r="H141"/>
  <c r="I141"/>
  <c r="L141"/>
  <c r="M141"/>
  <c r="F141" i="10"/>
  <c r="K141"/>
  <c r="L141"/>
  <c r="O141"/>
  <c r="P141"/>
  <c r="Q141"/>
  <c r="J141" i="18"/>
  <c r="H142" i="30"/>
  <c r="I142"/>
  <c r="C142" i="13"/>
  <c r="D142"/>
  <c r="E142"/>
  <c r="F142"/>
  <c r="K142"/>
  <c r="L142"/>
  <c r="O142"/>
  <c r="P142"/>
  <c r="Q142"/>
  <c r="C142" i="33"/>
  <c r="D142"/>
  <c r="E142"/>
  <c r="F142"/>
  <c r="K142"/>
  <c r="L142"/>
  <c r="O142"/>
  <c r="P142"/>
  <c r="Q142"/>
  <c r="C142" i="14"/>
  <c r="D142"/>
  <c r="E142"/>
  <c r="F142"/>
  <c r="L142"/>
  <c r="C142" i="25"/>
  <c r="J142"/>
  <c r="K142"/>
  <c r="N142"/>
  <c r="O142"/>
  <c r="P142"/>
  <c r="D142" i="18"/>
  <c r="C142" i="23"/>
  <c r="D142"/>
  <c r="E142"/>
  <c r="F142"/>
  <c r="J142"/>
  <c r="K142"/>
  <c r="N142"/>
  <c r="O142"/>
  <c r="P142"/>
  <c r="E142" i="18"/>
  <c r="C142" i="28"/>
  <c r="D142"/>
  <c r="E142"/>
  <c r="F142"/>
  <c r="I142" i="26"/>
  <c r="J142"/>
  <c r="M142"/>
  <c r="Q142"/>
  <c r="F142"/>
  <c r="R142"/>
  <c r="H142" i="18"/>
  <c r="C142" i="16"/>
  <c r="D142"/>
  <c r="E142"/>
  <c r="F142"/>
  <c r="M142"/>
  <c r="C142" i="11"/>
  <c r="H142"/>
  <c r="I142"/>
  <c r="L142"/>
  <c r="M142"/>
  <c r="N142"/>
  <c r="C142" i="12"/>
  <c r="D142"/>
  <c r="E142"/>
  <c r="F142"/>
  <c r="H142"/>
  <c r="I142"/>
  <c r="L142"/>
  <c r="M142"/>
  <c r="N142"/>
  <c r="C142" i="32"/>
  <c r="D142"/>
  <c r="E142"/>
  <c r="F142"/>
  <c r="H142"/>
  <c r="I142"/>
  <c r="L142"/>
  <c r="M142"/>
  <c r="F142" i="10"/>
  <c r="K142"/>
  <c r="L142"/>
  <c r="O142"/>
  <c r="P142"/>
  <c r="Q142"/>
  <c r="J142" i="18"/>
  <c r="H143" i="30"/>
  <c r="I143"/>
  <c r="C143" i="13"/>
  <c r="D143"/>
  <c r="E143"/>
  <c r="F143"/>
  <c r="K143"/>
  <c r="L143"/>
  <c r="O143"/>
  <c r="P143"/>
  <c r="Q143"/>
  <c r="C143" i="33"/>
  <c r="D143"/>
  <c r="E143"/>
  <c r="F143"/>
  <c r="K143"/>
  <c r="L143"/>
  <c r="O143"/>
  <c r="P143"/>
  <c r="Q143"/>
  <c r="C143" i="14"/>
  <c r="D143"/>
  <c r="E143"/>
  <c r="F143"/>
  <c r="L143"/>
  <c r="C143" i="25"/>
  <c r="J143"/>
  <c r="K143"/>
  <c r="N143"/>
  <c r="O143"/>
  <c r="P143"/>
  <c r="D143" i="18"/>
  <c r="C143" i="23"/>
  <c r="D143"/>
  <c r="E143"/>
  <c r="F143"/>
  <c r="J143"/>
  <c r="K143"/>
  <c r="N143"/>
  <c r="O143"/>
  <c r="P143"/>
  <c r="E143" i="18"/>
  <c r="C143" i="28"/>
  <c r="D143"/>
  <c r="E143"/>
  <c r="F143"/>
  <c r="I143" i="26"/>
  <c r="J143"/>
  <c r="M143"/>
  <c r="Q143"/>
  <c r="F143"/>
  <c r="R143"/>
  <c r="H143" i="18"/>
  <c r="C143" i="16"/>
  <c r="D143"/>
  <c r="E143"/>
  <c r="F143"/>
  <c r="M143"/>
  <c r="C143" i="11"/>
  <c r="H143"/>
  <c r="I143"/>
  <c r="L143"/>
  <c r="M143"/>
  <c r="N143"/>
  <c r="C143" i="12"/>
  <c r="D143"/>
  <c r="E143"/>
  <c r="F143"/>
  <c r="H143"/>
  <c r="I143"/>
  <c r="L143"/>
  <c r="M143"/>
  <c r="N143"/>
  <c r="C143" i="32"/>
  <c r="D143"/>
  <c r="E143"/>
  <c r="F143"/>
  <c r="H143"/>
  <c r="I143"/>
  <c r="L143"/>
  <c r="M143"/>
  <c r="F143" i="10"/>
  <c r="K143"/>
  <c r="L143"/>
  <c r="O143"/>
  <c r="P143"/>
  <c r="Q143"/>
  <c r="J143" i="18"/>
  <c r="H144" i="30"/>
  <c r="I144"/>
  <c r="C144" i="13"/>
  <c r="D144"/>
  <c r="E144"/>
  <c r="F144"/>
  <c r="K144"/>
  <c r="L144"/>
  <c r="O144"/>
  <c r="P144"/>
  <c r="Q144"/>
  <c r="C144" i="33"/>
  <c r="D144"/>
  <c r="E144"/>
  <c r="F144"/>
  <c r="K144"/>
  <c r="L144"/>
  <c r="O144"/>
  <c r="P144"/>
  <c r="Q144"/>
  <c r="C144" i="14"/>
  <c r="D144"/>
  <c r="E144"/>
  <c r="F144"/>
  <c r="L144"/>
  <c r="C144" i="25"/>
  <c r="J144"/>
  <c r="K144"/>
  <c r="N144"/>
  <c r="O144"/>
  <c r="P144"/>
  <c r="D144" i="18"/>
  <c r="C144" i="23"/>
  <c r="D144"/>
  <c r="E144"/>
  <c r="F144"/>
  <c r="J144"/>
  <c r="K144"/>
  <c r="N144"/>
  <c r="O144"/>
  <c r="P144"/>
  <c r="E144" i="18"/>
  <c r="C144" i="28"/>
  <c r="D144"/>
  <c r="E144"/>
  <c r="F144"/>
  <c r="I144" i="26"/>
  <c r="J144"/>
  <c r="M144"/>
  <c r="Q144"/>
  <c r="F144"/>
  <c r="R144"/>
  <c r="H144" i="18"/>
  <c r="C144" i="16"/>
  <c r="D144"/>
  <c r="E144"/>
  <c r="F144"/>
  <c r="M144"/>
  <c r="C144" i="11"/>
  <c r="H144"/>
  <c r="I144"/>
  <c r="L144"/>
  <c r="M144"/>
  <c r="N144"/>
  <c r="C144" i="12"/>
  <c r="D144"/>
  <c r="E144"/>
  <c r="F144"/>
  <c r="H144"/>
  <c r="I144"/>
  <c r="L144"/>
  <c r="M144"/>
  <c r="N144"/>
  <c r="C144" i="32"/>
  <c r="D144"/>
  <c r="E144"/>
  <c r="F144"/>
  <c r="H144"/>
  <c r="I144"/>
  <c r="L144"/>
  <c r="M144"/>
  <c r="F144" i="10"/>
  <c r="K144"/>
  <c r="L144"/>
  <c r="O144"/>
  <c r="P144"/>
  <c r="Q144"/>
  <c r="J144" i="18"/>
  <c r="H145" i="30"/>
  <c r="I145"/>
  <c r="C145" i="13"/>
  <c r="D145"/>
  <c r="E145"/>
  <c r="F145"/>
  <c r="K145"/>
  <c r="L145"/>
  <c r="O145"/>
  <c r="P145"/>
  <c r="Q145"/>
  <c r="C145" i="33"/>
  <c r="D145"/>
  <c r="E145"/>
  <c r="F145"/>
  <c r="K145"/>
  <c r="L145"/>
  <c r="O145"/>
  <c r="P145"/>
  <c r="Q145"/>
  <c r="C145" i="14"/>
  <c r="D145"/>
  <c r="E145"/>
  <c r="F145"/>
  <c r="L145"/>
  <c r="C145" i="25"/>
  <c r="J145"/>
  <c r="K145"/>
  <c r="N145"/>
  <c r="O145"/>
  <c r="P145"/>
  <c r="D145" i="18"/>
  <c r="C145" i="23"/>
  <c r="D145"/>
  <c r="E145"/>
  <c r="F145"/>
  <c r="J145"/>
  <c r="K145"/>
  <c r="N145"/>
  <c r="O145"/>
  <c r="P145"/>
  <c r="E145" i="18"/>
  <c r="C145" i="28"/>
  <c r="D145"/>
  <c r="E145"/>
  <c r="F145"/>
  <c r="I145" i="26"/>
  <c r="J145"/>
  <c r="M145"/>
  <c r="Q145"/>
  <c r="F145"/>
  <c r="R145"/>
  <c r="H145" i="18"/>
  <c r="C145" i="16"/>
  <c r="D145"/>
  <c r="E145"/>
  <c r="F145"/>
  <c r="M145"/>
  <c r="C145" i="11"/>
  <c r="H145"/>
  <c r="I145"/>
  <c r="L145"/>
  <c r="M145"/>
  <c r="N145"/>
  <c r="C145" i="12"/>
  <c r="D145"/>
  <c r="E145"/>
  <c r="F145"/>
  <c r="H145"/>
  <c r="I145"/>
  <c r="L145"/>
  <c r="M145"/>
  <c r="N145"/>
  <c r="C145" i="32"/>
  <c r="D145"/>
  <c r="E145"/>
  <c r="F145"/>
  <c r="H145"/>
  <c r="I145"/>
  <c r="L145"/>
  <c r="M145"/>
  <c r="F145" i="10"/>
  <c r="K145"/>
  <c r="L145"/>
  <c r="O145"/>
  <c r="P145"/>
  <c r="Q145"/>
  <c r="J145" i="18"/>
  <c r="H146" i="30"/>
  <c r="I146"/>
  <c r="C146" i="13"/>
  <c r="D146"/>
  <c r="E146"/>
  <c r="F146"/>
  <c r="K146"/>
  <c r="L146"/>
  <c r="O146"/>
  <c r="P146"/>
  <c r="Q146"/>
  <c r="C146" i="33"/>
  <c r="D146"/>
  <c r="E146"/>
  <c r="F146"/>
  <c r="K146"/>
  <c r="L146"/>
  <c r="O146"/>
  <c r="P146"/>
  <c r="Q146"/>
  <c r="C146" i="14"/>
  <c r="D146"/>
  <c r="E146"/>
  <c r="F146"/>
  <c r="L146"/>
  <c r="C146" i="25"/>
  <c r="J146"/>
  <c r="K146"/>
  <c r="N146"/>
  <c r="O146"/>
  <c r="P146"/>
  <c r="D146" i="18"/>
  <c r="C146" i="23"/>
  <c r="D146"/>
  <c r="E146"/>
  <c r="F146"/>
  <c r="J146"/>
  <c r="K146"/>
  <c r="N146"/>
  <c r="O146"/>
  <c r="P146"/>
  <c r="E146" i="18"/>
  <c r="C146" i="28"/>
  <c r="D146"/>
  <c r="E146"/>
  <c r="F146"/>
  <c r="I146" i="26"/>
  <c r="J146"/>
  <c r="M146"/>
  <c r="Q146"/>
  <c r="F146"/>
  <c r="R146"/>
  <c r="H146" i="18"/>
  <c r="C146" i="16"/>
  <c r="D146"/>
  <c r="E146"/>
  <c r="F146"/>
  <c r="M146"/>
  <c r="C146" i="11"/>
  <c r="H146"/>
  <c r="I146"/>
  <c r="L146"/>
  <c r="M146"/>
  <c r="N146"/>
  <c r="C146" i="12"/>
  <c r="D146"/>
  <c r="E146"/>
  <c r="F146"/>
  <c r="H146"/>
  <c r="I146"/>
  <c r="L146"/>
  <c r="M146"/>
  <c r="N146"/>
  <c r="C146" i="32"/>
  <c r="D146"/>
  <c r="E146"/>
  <c r="F146"/>
  <c r="H146"/>
  <c r="I146"/>
  <c r="L146"/>
  <c r="M146"/>
  <c r="F146" i="10"/>
  <c r="K146"/>
  <c r="L146"/>
  <c r="O146"/>
  <c r="P146"/>
  <c r="Q146"/>
  <c r="J146" i="18"/>
  <c r="H147" i="30"/>
  <c r="I147"/>
  <c r="C147" i="13"/>
  <c r="D147"/>
  <c r="E147"/>
  <c r="F147"/>
  <c r="K147"/>
  <c r="L147"/>
  <c r="O147"/>
  <c r="P147"/>
  <c r="Q147"/>
  <c r="C147" i="33"/>
  <c r="D147"/>
  <c r="E147"/>
  <c r="F147"/>
  <c r="K147"/>
  <c r="L147"/>
  <c r="O147"/>
  <c r="P147"/>
  <c r="Q147"/>
  <c r="C147" i="14"/>
  <c r="D147"/>
  <c r="E147"/>
  <c r="F147"/>
  <c r="L147"/>
  <c r="C147" i="25"/>
  <c r="J147"/>
  <c r="K147"/>
  <c r="N147"/>
  <c r="O147"/>
  <c r="P147"/>
  <c r="D147" i="18"/>
  <c r="C147" i="23"/>
  <c r="D147"/>
  <c r="E147"/>
  <c r="F147"/>
  <c r="J147"/>
  <c r="K147"/>
  <c r="N147"/>
  <c r="O147"/>
  <c r="P147"/>
  <c r="E147" i="18"/>
  <c r="C147" i="28"/>
  <c r="D147"/>
  <c r="E147"/>
  <c r="F147"/>
  <c r="I147" i="26"/>
  <c r="J147"/>
  <c r="M147"/>
  <c r="Q147"/>
  <c r="F147"/>
  <c r="R147"/>
  <c r="H147" i="18"/>
  <c r="C147" i="16"/>
  <c r="D147"/>
  <c r="E147"/>
  <c r="F147"/>
  <c r="M147"/>
  <c r="C147" i="11"/>
  <c r="H147"/>
  <c r="I147"/>
  <c r="L147"/>
  <c r="M147"/>
  <c r="N147"/>
  <c r="C147" i="12"/>
  <c r="D147"/>
  <c r="E147"/>
  <c r="F147"/>
  <c r="H147"/>
  <c r="I147"/>
  <c r="L147"/>
  <c r="M147"/>
  <c r="N147"/>
  <c r="C147" i="32"/>
  <c r="D147"/>
  <c r="E147"/>
  <c r="F147"/>
  <c r="H147"/>
  <c r="I147"/>
  <c r="L147"/>
  <c r="M147"/>
  <c r="F147" i="10"/>
  <c r="K147"/>
  <c r="L147"/>
  <c r="O147"/>
  <c r="P147"/>
  <c r="Q147"/>
  <c r="J147" i="18"/>
  <c r="H148" i="30"/>
  <c r="I148"/>
  <c r="C148" i="13"/>
  <c r="D148"/>
  <c r="E148"/>
  <c r="F148"/>
  <c r="K148"/>
  <c r="L148"/>
  <c r="O148"/>
  <c r="P148"/>
  <c r="Q148"/>
  <c r="C148" i="33"/>
  <c r="D148"/>
  <c r="E148"/>
  <c r="F148"/>
  <c r="K148"/>
  <c r="L148"/>
  <c r="O148"/>
  <c r="P148"/>
  <c r="Q148"/>
  <c r="C148" i="14"/>
  <c r="D148"/>
  <c r="E148"/>
  <c r="F148"/>
  <c r="L148"/>
  <c r="C148" i="25"/>
  <c r="J148"/>
  <c r="K148"/>
  <c r="N148"/>
  <c r="O148"/>
  <c r="P148"/>
  <c r="D148" i="18"/>
  <c r="C148" i="23"/>
  <c r="D148"/>
  <c r="E148"/>
  <c r="F148"/>
  <c r="J148"/>
  <c r="K148"/>
  <c r="N148"/>
  <c r="O148"/>
  <c r="P148"/>
  <c r="E148" i="18"/>
  <c r="C148" i="28"/>
  <c r="D148"/>
  <c r="E148"/>
  <c r="F148"/>
  <c r="I148" i="26"/>
  <c r="J148"/>
  <c r="M148"/>
  <c r="Q148"/>
  <c r="F148"/>
  <c r="R148"/>
  <c r="H148" i="18"/>
  <c r="C148" i="16"/>
  <c r="D148"/>
  <c r="E148"/>
  <c r="F148"/>
  <c r="M148"/>
  <c r="C148" i="11"/>
  <c r="H148"/>
  <c r="I148"/>
  <c r="L148"/>
  <c r="M148"/>
  <c r="N148"/>
  <c r="C148" i="12"/>
  <c r="D148"/>
  <c r="E148"/>
  <c r="F148"/>
  <c r="H148"/>
  <c r="I148"/>
  <c r="L148"/>
  <c r="M148"/>
  <c r="N148"/>
  <c r="C148" i="32"/>
  <c r="D148"/>
  <c r="E148"/>
  <c r="F148"/>
  <c r="H148"/>
  <c r="I148"/>
  <c r="L148"/>
  <c r="M148"/>
  <c r="F148" i="10"/>
  <c r="K148"/>
  <c r="L148"/>
  <c r="O148"/>
  <c r="P148"/>
  <c r="Q148"/>
  <c r="J148" i="18"/>
  <c r="H149" i="30"/>
  <c r="I149"/>
  <c r="C149" i="13"/>
  <c r="D149"/>
  <c r="E149"/>
  <c r="F149"/>
  <c r="K149"/>
  <c r="L149"/>
  <c r="O149"/>
  <c r="P149"/>
  <c r="Q149"/>
  <c r="C149" i="33"/>
  <c r="D149"/>
  <c r="E149"/>
  <c r="F149"/>
  <c r="K149"/>
  <c r="L149"/>
  <c r="O149"/>
  <c r="P149"/>
  <c r="Q149"/>
  <c r="C149" i="14"/>
  <c r="D149"/>
  <c r="E149"/>
  <c r="F149"/>
  <c r="L149"/>
  <c r="C149" i="25"/>
  <c r="J149"/>
  <c r="K149"/>
  <c r="N149"/>
  <c r="O149"/>
  <c r="P149"/>
  <c r="D149" i="18"/>
  <c r="C149" i="23"/>
  <c r="D149"/>
  <c r="E149"/>
  <c r="F149"/>
  <c r="J149"/>
  <c r="K149"/>
  <c r="N149"/>
  <c r="O149"/>
  <c r="P149"/>
  <c r="E149" i="18"/>
  <c r="C149" i="28"/>
  <c r="D149"/>
  <c r="E149"/>
  <c r="F149"/>
  <c r="I149" i="26"/>
  <c r="J149"/>
  <c r="M149"/>
  <c r="Q149"/>
  <c r="F149"/>
  <c r="R149"/>
  <c r="H149" i="18"/>
  <c r="C149" i="16"/>
  <c r="D149"/>
  <c r="E149"/>
  <c r="F149"/>
  <c r="M149"/>
  <c r="C149" i="11"/>
  <c r="H149"/>
  <c r="I149"/>
  <c r="L149"/>
  <c r="M149"/>
  <c r="N149"/>
  <c r="C149" i="12"/>
  <c r="D149"/>
  <c r="E149"/>
  <c r="F149"/>
  <c r="H149"/>
  <c r="I149"/>
  <c r="L149"/>
  <c r="M149"/>
  <c r="N149"/>
  <c r="C149" i="32"/>
  <c r="D149"/>
  <c r="E149"/>
  <c r="F149"/>
  <c r="H149"/>
  <c r="I149"/>
  <c r="L149"/>
  <c r="M149"/>
  <c r="F149" i="10"/>
  <c r="K149"/>
  <c r="L149"/>
  <c r="O149"/>
  <c r="P149"/>
  <c r="Q149"/>
  <c r="J149" i="18"/>
  <c r="H150" i="30"/>
  <c r="I150"/>
  <c r="C150" i="13"/>
  <c r="D150"/>
  <c r="E150"/>
  <c r="F150"/>
  <c r="K150"/>
  <c r="L150"/>
  <c r="O150"/>
  <c r="P150"/>
  <c r="Q150"/>
  <c r="C150" i="33"/>
  <c r="D150"/>
  <c r="E150"/>
  <c r="F150"/>
  <c r="K150"/>
  <c r="L150"/>
  <c r="O150"/>
  <c r="P150"/>
  <c r="Q150"/>
  <c r="C150" i="14"/>
  <c r="D150"/>
  <c r="E150"/>
  <c r="F150"/>
  <c r="L150"/>
  <c r="C150" i="25"/>
  <c r="J150"/>
  <c r="K150"/>
  <c r="N150"/>
  <c r="O150"/>
  <c r="P150"/>
  <c r="D150" i="18"/>
  <c r="C150" i="23"/>
  <c r="D150"/>
  <c r="E150"/>
  <c r="F150"/>
  <c r="J150"/>
  <c r="K150"/>
  <c r="N150"/>
  <c r="O150"/>
  <c r="P150"/>
  <c r="E150" i="18"/>
  <c r="C150" i="28"/>
  <c r="D150"/>
  <c r="E150"/>
  <c r="F150"/>
  <c r="I150" i="26"/>
  <c r="J150"/>
  <c r="M150"/>
  <c r="Q150"/>
  <c r="F150"/>
  <c r="R150"/>
  <c r="H150" i="18"/>
  <c r="C150" i="16"/>
  <c r="D150"/>
  <c r="E150"/>
  <c r="F150"/>
  <c r="M150"/>
  <c r="C150" i="11"/>
  <c r="H150"/>
  <c r="I150"/>
  <c r="L150"/>
  <c r="M150"/>
  <c r="N150"/>
  <c r="C150" i="12"/>
  <c r="D150"/>
  <c r="E150"/>
  <c r="F150"/>
  <c r="H150"/>
  <c r="I150"/>
  <c r="L150"/>
  <c r="M150"/>
  <c r="N150"/>
  <c r="C150" i="32"/>
  <c r="D150"/>
  <c r="E150"/>
  <c r="F150"/>
  <c r="H150"/>
  <c r="I150"/>
  <c r="L150"/>
  <c r="M150"/>
  <c r="F150" i="10"/>
  <c r="K150"/>
  <c r="L150"/>
  <c r="O150"/>
  <c r="P150"/>
  <c r="Q150"/>
  <c r="J150" i="18"/>
  <c r="H151" i="30"/>
  <c r="I151"/>
  <c r="C151" i="13"/>
  <c r="D151"/>
  <c r="E151"/>
  <c r="F151"/>
  <c r="K151"/>
  <c r="L151"/>
  <c r="O151"/>
  <c r="P151"/>
  <c r="Q151"/>
  <c r="C151" i="33"/>
  <c r="D151"/>
  <c r="E151"/>
  <c r="F151"/>
  <c r="K151"/>
  <c r="L151"/>
  <c r="O151"/>
  <c r="P151"/>
  <c r="Q151"/>
  <c r="C151" i="14"/>
  <c r="D151"/>
  <c r="E151"/>
  <c r="F151"/>
  <c r="L151"/>
  <c r="C151" i="25"/>
  <c r="J151"/>
  <c r="K151"/>
  <c r="N151"/>
  <c r="O151"/>
  <c r="P151"/>
  <c r="D151" i="18"/>
  <c r="C151" i="23"/>
  <c r="D151"/>
  <c r="E151"/>
  <c r="F151"/>
  <c r="J151"/>
  <c r="K151"/>
  <c r="N151"/>
  <c r="O151"/>
  <c r="P151"/>
  <c r="E151" i="18"/>
  <c r="C151" i="28"/>
  <c r="D151"/>
  <c r="E151"/>
  <c r="F151"/>
  <c r="I151" i="26"/>
  <c r="J151"/>
  <c r="M151"/>
  <c r="Q151"/>
  <c r="F151"/>
  <c r="R151"/>
  <c r="H151" i="18"/>
  <c r="C151" i="16"/>
  <c r="D151"/>
  <c r="E151"/>
  <c r="F151"/>
  <c r="M151"/>
  <c r="C151" i="11"/>
  <c r="H151"/>
  <c r="I151"/>
  <c r="L151"/>
  <c r="M151"/>
  <c r="N151"/>
  <c r="C151" i="12"/>
  <c r="D151"/>
  <c r="E151"/>
  <c r="F151"/>
  <c r="H151"/>
  <c r="I151"/>
  <c r="L151"/>
  <c r="M151"/>
  <c r="N151"/>
  <c r="C151" i="32"/>
  <c r="D151"/>
  <c r="E151"/>
  <c r="F151"/>
  <c r="H151"/>
  <c r="I151"/>
  <c r="L151"/>
  <c r="M151"/>
  <c r="F151" i="10"/>
  <c r="K151"/>
  <c r="L151"/>
  <c r="O151"/>
  <c r="P151"/>
  <c r="Q151"/>
  <c r="J151" i="18"/>
  <c r="H152" i="30"/>
  <c r="I152"/>
  <c r="C152" i="13"/>
  <c r="D152"/>
  <c r="E152"/>
  <c r="F152"/>
  <c r="K152"/>
  <c r="L152"/>
  <c r="O152"/>
  <c r="P152"/>
  <c r="Q152"/>
  <c r="C152" i="33"/>
  <c r="D152"/>
  <c r="E152"/>
  <c r="F152"/>
  <c r="K152"/>
  <c r="L152"/>
  <c r="O152"/>
  <c r="P152"/>
  <c r="Q152"/>
  <c r="C152" i="14"/>
  <c r="D152"/>
  <c r="E152"/>
  <c r="F152"/>
  <c r="L152"/>
  <c r="C152" i="25"/>
  <c r="J152"/>
  <c r="K152"/>
  <c r="N152"/>
  <c r="O152"/>
  <c r="P152"/>
  <c r="D152" i="18"/>
  <c r="C152" i="23"/>
  <c r="D152"/>
  <c r="E152"/>
  <c r="F152"/>
  <c r="J152"/>
  <c r="K152"/>
  <c r="N152"/>
  <c r="O152"/>
  <c r="P152"/>
  <c r="E152" i="18"/>
  <c r="C152" i="28"/>
  <c r="D152"/>
  <c r="E152"/>
  <c r="F152"/>
  <c r="I152" i="26"/>
  <c r="J152"/>
  <c r="M152"/>
  <c r="Q152"/>
  <c r="F152"/>
  <c r="R152"/>
  <c r="H152" i="18"/>
  <c r="C152" i="16"/>
  <c r="D152"/>
  <c r="E152"/>
  <c r="F152"/>
  <c r="M152"/>
  <c r="C152" i="11"/>
  <c r="H152"/>
  <c r="I152"/>
  <c r="L152"/>
  <c r="M152"/>
  <c r="N152"/>
  <c r="C152" i="12"/>
  <c r="D152"/>
  <c r="E152"/>
  <c r="F152"/>
  <c r="H152"/>
  <c r="I152"/>
  <c r="L152"/>
  <c r="M152"/>
  <c r="N152"/>
  <c r="C152" i="32"/>
  <c r="D152"/>
  <c r="E152"/>
  <c r="F152"/>
  <c r="H152"/>
  <c r="I152"/>
  <c r="L152"/>
  <c r="M152"/>
  <c r="F152" i="10"/>
  <c r="K152"/>
  <c r="L152"/>
  <c r="O152"/>
  <c r="P152"/>
  <c r="Q152"/>
  <c r="J152" i="18"/>
  <c r="H153" i="30"/>
  <c r="I153"/>
  <c r="C153" i="13"/>
  <c r="D153"/>
  <c r="E153"/>
  <c r="F153"/>
  <c r="K153"/>
  <c r="L153"/>
  <c r="O153"/>
  <c r="P153"/>
  <c r="Q153"/>
  <c r="C153" i="33"/>
  <c r="D153"/>
  <c r="E153"/>
  <c r="F153"/>
  <c r="K153"/>
  <c r="L153"/>
  <c r="O153"/>
  <c r="P153"/>
  <c r="Q153"/>
  <c r="C153" i="14"/>
  <c r="D153"/>
  <c r="E153"/>
  <c r="F153"/>
  <c r="L153"/>
  <c r="C153" i="25"/>
  <c r="J153"/>
  <c r="K153"/>
  <c r="N153"/>
  <c r="O153"/>
  <c r="P153"/>
  <c r="D153" i="18"/>
  <c r="C153" i="23"/>
  <c r="D153"/>
  <c r="E153"/>
  <c r="F153"/>
  <c r="J153"/>
  <c r="K153"/>
  <c r="N153"/>
  <c r="O153"/>
  <c r="P153"/>
  <c r="E153" i="18"/>
  <c r="C153" i="28"/>
  <c r="D153"/>
  <c r="E153"/>
  <c r="F153"/>
  <c r="I153" i="26"/>
  <c r="J153"/>
  <c r="M153"/>
  <c r="Q153"/>
  <c r="F153"/>
  <c r="R153"/>
  <c r="H153" i="18"/>
  <c r="C153" i="16"/>
  <c r="D153"/>
  <c r="E153"/>
  <c r="F153"/>
  <c r="M153"/>
  <c r="C153" i="11"/>
  <c r="H153"/>
  <c r="I153"/>
  <c r="L153"/>
  <c r="M153"/>
  <c r="N153"/>
  <c r="C153" i="12"/>
  <c r="D153"/>
  <c r="E153"/>
  <c r="F153"/>
  <c r="H153"/>
  <c r="I153"/>
  <c r="L153"/>
  <c r="M153"/>
  <c r="N153"/>
  <c r="C153" i="32"/>
  <c r="D153"/>
  <c r="E153"/>
  <c r="F153"/>
  <c r="H153"/>
  <c r="I153"/>
  <c r="L153"/>
  <c r="M153"/>
  <c r="F153" i="10"/>
  <c r="K153"/>
  <c r="L153"/>
  <c r="O153"/>
  <c r="P153"/>
  <c r="Q153"/>
  <c r="J153" i="18"/>
  <c r="H154" i="30"/>
  <c r="I154"/>
  <c r="C154" i="13"/>
  <c r="D154"/>
  <c r="E154"/>
  <c r="F154"/>
  <c r="K154"/>
  <c r="L154"/>
  <c r="O154"/>
  <c r="P154"/>
  <c r="Q154"/>
  <c r="C154" i="33"/>
  <c r="D154"/>
  <c r="E154"/>
  <c r="F154"/>
  <c r="K154"/>
  <c r="L154"/>
  <c r="O154"/>
  <c r="P154"/>
  <c r="Q154"/>
  <c r="C154" i="14"/>
  <c r="D154"/>
  <c r="E154"/>
  <c r="F154"/>
  <c r="L154"/>
  <c r="C154" i="25"/>
  <c r="J154"/>
  <c r="K154"/>
  <c r="N154"/>
  <c r="O154"/>
  <c r="P154"/>
  <c r="D154" i="18"/>
  <c r="C154" i="23"/>
  <c r="D154"/>
  <c r="E154"/>
  <c r="F154"/>
  <c r="J154"/>
  <c r="K154"/>
  <c r="N154"/>
  <c r="O154"/>
  <c r="P154"/>
  <c r="E154" i="18"/>
  <c r="C154" i="28"/>
  <c r="D154"/>
  <c r="E154"/>
  <c r="F154"/>
  <c r="I154" i="26"/>
  <c r="J154"/>
  <c r="M154"/>
  <c r="Q154"/>
  <c r="F154"/>
  <c r="R154"/>
  <c r="H154" i="18"/>
  <c r="C154" i="16"/>
  <c r="D154"/>
  <c r="E154"/>
  <c r="F154"/>
  <c r="M154"/>
  <c r="C154" i="11"/>
  <c r="H154"/>
  <c r="I154"/>
  <c r="L154"/>
  <c r="M154"/>
  <c r="N154"/>
  <c r="C154" i="12"/>
  <c r="D154"/>
  <c r="E154"/>
  <c r="F154"/>
  <c r="H154"/>
  <c r="I154"/>
  <c r="L154"/>
  <c r="M154"/>
  <c r="N154"/>
  <c r="C154" i="32"/>
  <c r="D154"/>
  <c r="E154"/>
  <c r="F154"/>
  <c r="H154"/>
  <c r="I154"/>
  <c r="L154"/>
  <c r="M154"/>
  <c r="F154" i="10"/>
  <c r="K154"/>
  <c r="L154"/>
  <c r="O154"/>
  <c r="P154"/>
  <c r="Q154"/>
  <c r="J154" i="18"/>
  <c r="H155" i="30"/>
  <c r="I155"/>
  <c r="C155" i="13"/>
  <c r="D155"/>
  <c r="E155"/>
  <c r="F155"/>
  <c r="K155"/>
  <c r="L155"/>
  <c r="O155"/>
  <c r="P155"/>
  <c r="Q155"/>
  <c r="C155" i="33"/>
  <c r="D155"/>
  <c r="E155"/>
  <c r="F155"/>
  <c r="K155"/>
  <c r="L155"/>
  <c r="O155"/>
  <c r="P155"/>
  <c r="Q155"/>
  <c r="C155" i="14"/>
  <c r="D155"/>
  <c r="E155"/>
  <c r="F155"/>
  <c r="L155"/>
  <c r="C155" i="25"/>
  <c r="J155"/>
  <c r="K155"/>
  <c r="N155"/>
  <c r="O155"/>
  <c r="P155"/>
  <c r="D155" i="18"/>
  <c r="C155" i="23"/>
  <c r="D155"/>
  <c r="E155"/>
  <c r="F155"/>
  <c r="J155"/>
  <c r="K155"/>
  <c r="N155"/>
  <c r="O155"/>
  <c r="P155"/>
  <c r="E155" i="18"/>
  <c r="C155" i="28"/>
  <c r="D155"/>
  <c r="E155"/>
  <c r="F155"/>
  <c r="I155" i="26"/>
  <c r="J155"/>
  <c r="M155"/>
  <c r="Q155"/>
  <c r="F155"/>
  <c r="R155"/>
  <c r="H155" i="18"/>
  <c r="C155" i="16"/>
  <c r="D155"/>
  <c r="E155"/>
  <c r="F155"/>
  <c r="M155"/>
  <c r="C155" i="11"/>
  <c r="H155"/>
  <c r="I155"/>
  <c r="L155"/>
  <c r="M155"/>
  <c r="N155"/>
  <c r="C155" i="12"/>
  <c r="D155"/>
  <c r="E155"/>
  <c r="F155"/>
  <c r="H155"/>
  <c r="I155"/>
  <c r="L155"/>
  <c r="M155"/>
  <c r="N155"/>
  <c r="C155" i="32"/>
  <c r="D155"/>
  <c r="E155"/>
  <c r="F155"/>
  <c r="H155"/>
  <c r="I155"/>
  <c r="L155"/>
  <c r="M155"/>
  <c r="F155" i="10"/>
  <c r="K155"/>
  <c r="L155"/>
  <c r="O155"/>
  <c r="P155"/>
  <c r="Q155"/>
  <c r="J155" i="18"/>
  <c r="H156" i="30"/>
  <c r="I156"/>
  <c r="C156" i="13"/>
  <c r="D156"/>
  <c r="E156"/>
  <c r="F156"/>
  <c r="K156"/>
  <c r="L156"/>
  <c r="O156"/>
  <c r="P156"/>
  <c r="Q156"/>
  <c r="C156" i="33"/>
  <c r="D156"/>
  <c r="E156"/>
  <c r="F156"/>
  <c r="K156"/>
  <c r="L156"/>
  <c r="O156"/>
  <c r="P156"/>
  <c r="Q156"/>
  <c r="C156" i="14"/>
  <c r="D156"/>
  <c r="E156"/>
  <c r="F156"/>
  <c r="L156"/>
  <c r="C156" i="25"/>
  <c r="J156"/>
  <c r="K156"/>
  <c r="N156"/>
  <c r="O156"/>
  <c r="P156"/>
  <c r="D156" i="18"/>
  <c r="C156" i="23"/>
  <c r="D156"/>
  <c r="E156"/>
  <c r="F156"/>
  <c r="J156"/>
  <c r="K156"/>
  <c r="N156"/>
  <c r="O156"/>
  <c r="P156"/>
  <c r="E156" i="18"/>
  <c r="C156" i="28"/>
  <c r="D156"/>
  <c r="E156"/>
  <c r="F156"/>
  <c r="I156" i="26"/>
  <c r="J156"/>
  <c r="M156"/>
  <c r="Q156"/>
  <c r="F156"/>
  <c r="R156"/>
  <c r="H156" i="18"/>
  <c r="C156" i="16"/>
  <c r="D156"/>
  <c r="E156"/>
  <c r="F156"/>
  <c r="M156"/>
  <c r="C156" i="11"/>
  <c r="H156"/>
  <c r="I156"/>
  <c r="L156"/>
  <c r="M156"/>
  <c r="N156"/>
  <c r="C156" i="12"/>
  <c r="D156"/>
  <c r="E156"/>
  <c r="F156"/>
  <c r="H156"/>
  <c r="I156"/>
  <c r="L156"/>
  <c r="M156"/>
  <c r="N156"/>
  <c r="C156" i="32"/>
  <c r="D156"/>
  <c r="E156"/>
  <c r="F156"/>
  <c r="H156"/>
  <c r="I156"/>
  <c r="L156"/>
  <c r="M156"/>
  <c r="F156" i="10"/>
  <c r="K156"/>
  <c r="L156"/>
  <c r="O156"/>
  <c r="P156"/>
  <c r="Q156"/>
  <c r="J156" i="18"/>
  <c r="H157" i="30"/>
  <c r="I157"/>
  <c r="C157" i="13"/>
  <c r="D157"/>
  <c r="E157"/>
  <c r="F157"/>
  <c r="K157"/>
  <c r="L157"/>
  <c r="O157"/>
  <c r="P157"/>
  <c r="Q157"/>
  <c r="C157" i="33"/>
  <c r="D157"/>
  <c r="E157"/>
  <c r="F157"/>
  <c r="K157"/>
  <c r="L157"/>
  <c r="O157"/>
  <c r="P157"/>
  <c r="Q157"/>
  <c r="C157" i="14"/>
  <c r="D157"/>
  <c r="E157"/>
  <c r="F157"/>
  <c r="L157"/>
  <c r="C157" i="25"/>
  <c r="J157"/>
  <c r="K157"/>
  <c r="N157"/>
  <c r="O157"/>
  <c r="P157"/>
  <c r="D157" i="18"/>
  <c r="C157" i="23"/>
  <c r="D157"/>
  <c r="E157"/>
  <c r="F157"/>
  <c r="J157"/>
  <c r="K157"/>
  <c r="N157"/>
  <c r="O157"/>
  <c r="P157"/>
  <c r="E157" i="18"/>
  <c r="C157" i="28"/>
  <c r="D157"/>
  <c r="E157"/>
  <c r="F157"/>
  <c r="I157" i="26"/>
  <c r="J157"/>
  <c r="M157"/>
  <c r="Q157"/>
  <c r="F157"/>
  <c r="R157"/>
  <c r="H157" i="18"/>
  <c r="C157" i="16"/>
  <c r="D157"/>
  <c r="E157"/>
  <c r="F157"/>
  <c r="M157"/>
  <c r="C157" i="11"/>
  <c r="H157"/>
  <c r="I157"/>
  <c r="L157"/>
  <c r="M157"/>
  <c r="N157"/>
  <c r="C157" i="12"/>
  <c r="D157"/>
  <c r="E157"/>
  <c r="F157"/>
  <c r="H157"/>
  <c r="I157"/>
  <c r="L157"/>
  <c r="M157"/>
  <c r="N157"/>
  <c r="C157" i="32"/>
  <c r="D157"/>
  <c r="E157"/>
  <c r="F157"/>
  <c r="H157"/>
  <c r="I157"/>
  <c r="L157"/>
  <c r="M157"/>
  <c r="F157" i="10"/>
  <c r="K157"/>
  <c r="L157"/>
  <c r="O157"/>
  <c r="P157"/>
  <c r="Q157"/>
  <c r="J157" i="18"/>
  <c r="H158" i="30"/>
  <c r="I158"/>
  <c r="C158" i="13"/>
  <c r="D158"/>
  <c r="E158"/>
  <c r="F158"/>
  <c r="K158"/>
  <c r="L158"/>
  <c r="O158"/>
  <c r="P158"/>
  <c r="Q158"/>
  <c r="C158" i="33"/>
  <c r="D158"/>
  <c r="E158"/>
  <c r="F158"/>
  <c r="K158"/>
  <c r="L158"/>
  <c r="O158"/>
  <c r="P158"/>
  <c r="Q158"/>
  <c r="C158" i="14"/>
  <c r="D158"/>
  <c r="E158"/>
  <c r="F158"/>
  <c r="L158"/>
  <c r="C158" i="25"/>
  <c r="J158"/>
  <c r="K158"/>
  <c r="N158"/>
  <c r="O158"/>
  <c r="P158"/>
  <c r="D158" i="18"/>
  <c r="C158" i="23"/>
  <c r="D158"/>
  <c r="E158"/>
  <c r="F158"/>
  <c r="J158"/>
  <c r="K158"/>
  <c r="N158"/>
  <c r="O158"/>
  <c r="P158"/>
  <c r="E158" i="18"/>
  <c r="C158" i="28"/>
  <c r="D158"/>
  <c r="E158"/>
  <c r="F158"/>
  <c r="I158" i="26"/>
  <c r="J158"/>
  <c r="M158"/>
  <c r="Q158"/>
  <c r="F158"/>
  <c r="R158"/>
  <c r="H158" i="18"/>
  <c r="C158" i="16"/>
  <c r="D158"/>
  <c r="E158"/>
  <c r="F158"/>
  <c r="M158"/>
  <c r="F158" i="10"/>
  <c r="K158"/>
  <c r="L158"/>
  <c r="O158"/>
  <c r="P158"/>
  <c r="Q158"/>
  <c r="J158" i="18"/>
  <c r="H159" i="30"/>
  <c r="I159"/>
  <c r="C159" i="13"/>
  <c r="D159"/>
  <c r="E159"/>
  <c r="F159"/>
  <c r="K159"/>
  <c r="L159"/>
  <c r="O159"/>
  <c r="P159"/>
  <c r="Q159"/>
  <c r="C159" i="33"/>
  <c r="D159"/>
  <c r="E159"/>
  <c r="F159"/>
  <c r="K159"/>
  <c r="L159"/>
  <c r="O159"/>
  <c r="P159"/>
  <c r="Q159"/>
  <c r="C159" i="14"/>
  <c r="D159"/>
  <c r="E159"/>
  <c r="F159"/>
  <c r="L159"/>
  <c r="C159" i="25"/>
  <c r="J159"/>
  <c r="K159"/>
  <c r="N159"/>
  <c r="O159"/>
  <c r="P159"/>
  <c r="D159" i="18"/>
  <c r="C159" i="23"/>
  <c r="D159"/>
  <c r="E159"/>
  <c r="F159"/>
  <c r="J159"/>
  <c r="K159"/>
  <c r="N159"/>
  <c r="O159"/>
  <c r="P159"/>
  <c r="E159" i="18"/>
  <c r="C159" i="28"/>
  <c r="D159"/>
  <c r="E159"/>
  <c r="F159"/>
  <c r="I159" i="26"/>
  <c r="J159"/>
  <c r="M159"/>
  <c r="Q159"/>
  <c r="F159"/>
  <c r="R159"/>
  <c r="H159" i="18"/>
  <c r="C159" i="16"/>
  <c r="D159"/>
  <c r="E159"/>
  <c r="F159"/>
  <c r="M159"/>
  <c r="C159" i="11"/>
  <c r="H159"/>
  <c r="I159"/>
  <c r="L159"/>
  <c r="M159"/>
  <c r="N159"/>
  <c r="C159" i="12"/>
  <c r="D159"/>
  <c r="E159"/>
  <c r="F159"/>
  <c r="H159"/>
  <c r="I159"/>
  <c r="L159"/>
  <c r="M159"/>
  <c r="N159"/>
  <c r="C159" i="32"/>
  <c r="D159"/>
  <c r="E159"/>
  <c r="F159"/>
  <c r="H159"/>
  <c r="I159"/>
  <c r="L159"/>
  <c r="M159"/>
  <c r="F159" i="10"/>
  <c r="K159"/>
  <c r="L159"/>
  <c r="O159"/>
  <c r="P159"/>
  <c r="Q159"/>
  <c r="J159" i="18"/>
  <c r="H160" i="30"/>
  <c r="I160"/>
  <c r="C160" i="13"/>
  <c r="D160"/>
  <c r="E160"/>
  <c r="F160"/>
  <c r="K160"/>
  <c r="L160"/>
  <c r="O160"/>
  <c r="P160"/>
  <c r="Q160"/>
  <c r="C160" i="33"/>
  <c r="D160"/>
  <c r="E160"/>
  <c r="F160"/>
  <c r="K160"/>
  <c r="L160"/>
  <c r="O160"/>
  <c r="P160"/>
  <c r="Q160"/>
  <c r="C160" i="14"/>
  <c r="D160"/>
  <c r="E160"/>
  <c r="F160"/>
  <c r="L160"/>
  <c r="C160" i="25"/>
  <c r="J160"/>
  <c r="K160"/>
  <c r="N160"/>
  <c r="O160"/>
  <c r="P160"/>
  <c r="D160" i="18"/>
  <c r="C160" i="23"/>
  <c r="D160"/>
  <c r="E160"/>
  <c r="F160"/>
  <c r="J160"/>
  <c r="K160"/>
  <c r="N160"/>
  <c r="O160"/>
  <c r="P160"/>
  <c r="E160" i="18"/>
  <c r="C160" i="28"/>
  <c r="D160"/>
  <c r="E160"/>
  <c r="F160"/>
  <c r="I160" i="26"/>
  <c r="J160"/>
  <c r="M160"/>
  <c r="Q160"/>
  <c r="F160"/>
  <c r="R160"/>
  <c r="H160" i="18"/>
  <c r="C160" i="16"/>
  <c r="D160"/>
  <c r="E160"/>
  <c r="F160"/>
  <c r="M160"/>
  <c r="C160" i="11"/>
  <c r="H160"/>
  <c r="I160"/>
  <c r="L160"/>
  <c r="M160"/>
  <c r="N160"/>
  <c r="C160" i="12"/>
  <c r="D160"/>
  <c r="E160"/>
  <c r="F160"/>
  <c r="H160"/>
  <c r="I160"/>
  <c r="L160"/>
  <c r="M160"/>
  <c r="N160"/>
  <c r="C160" i="32"/>
  <c r="D160"/>
  <c r="E160"/>
  <c r="F160"/>
  <c r="H160"/>
  <c r="I160"/>
  <c r="L160"/>
  <c r="M160"/>
  <c r="F160" i="10"/>
  <c r="K160"/>
  <c r="L160"/>
  <c r="O160"/>
  <c r="P160"/>
  <c r="Q160"/>
  <c r="J160" i="18"/>
  <c r="H161" i="30"/>
  <c r="I161"/>
  <c r="C161" i="13"/>
  <c r="D161"/>
  <c r="E161"/>
  <c r="F161"/>
  <c r="K161"/>
  <c r="L161"/>
  <c r="O161"/>
  <c r="P161"/>
  <c r="Q161"/>
  <c r="C161" i="33"/>
  <c r="D161"/>
  <c r="E161"/>
  <c r="F161"/>
  <c r="K161"/>
  <c r="L161"/>
  <c r="O161"/>
  <c r="P161"/>
  <c r="Q161"/>
  <c r="C161" i="14"/>
  <c r="D161"/>
  <c r="E161"/>
  <c r="F161"/>
  <c r="L161"/>
  <c r="C161" i="25"/>
  <c r="J161"/>
  <c r="K161"/>
  <c r="N161"/>
  <c r="O161"/>
  <c r="P161"/>
  <c r="D161" i="18"/>
  <c r="C161" i="23"/>
  <c r="D161"/>
  <c r="E161"/>
  <c r="F161"/>
  <c r="J161"/>
  <c r="K161"/>
  <c r="N161"/>
  <c r="O161"/>
  <c r="P161"/>
  <c r="E161" i="18"/>
  <c r="C161" i="28"/>
  <c r="D161"/>
  <c r="E161"/>
  <c r="F161"/>
  <c r="I161" i="26"/>
  <c r="J161"/>
  <c r="M161"/>
  <c r="Q161"/>
  <c r="F161"/>
  <c r="R161"/>
  <c r="H161" i="18"/>
  <c r="C161" i="16"/>
  <c r="D161"/>
  <c r="E161"/>
  <c r="F161"/>
  <c r="M161"/>
  <c r="C161" i="11"/>
  <c r="H161"/>
  <c r="I161"/>
  <c r="L161"/>
  <c r="M161"/>
  <c r="N161"/>
  <c r="C161" i="12"/>
  <c r="D161"/>
  <c r="E161"/>
  <c r="F161"/>
  <c r="H161"/>
  <c r="I161"/>
  <c r="L161"/>
  <c r="M161"/>
  <c r="N161"/>
  <c r="C161" i="32"/>
  <c r="D161"/>
  <c r="E161"/>
  <c r="F161"/>
  <c r="H161"/>
  <c r="I161"/>
  <c r="L161"/>
  <c r="M161"/>
  <c r="F161" i="10"/>
  <c r="K161"/>
  <c r="L161"/>
  <c r="O161"/>
  <c r="P161"/>
  <c r="Q161"/>
  <c r="J161" i="18"/>
  <c r="H162" i="30"/>
  <c r="I162"/>
  <c r="C162" i="13"/>
  <c r="D162"/>
  <c r="E162"/>
  <c r="F162"/>
  <c r="K162"/>
  <c r="L162"/>
  <c r="O162"/>
  <c r="P162"/>
  <c r="Q162"/>
  <c r="C162" i="33"/>
  <c r="D162"/>
  <c r="E162"/>
  <c r="F162"/>
  <c r="K162"/>
  <c r="L162"/>
  <c r="O162"/>
  <c r="P162"/>
  <c r="Q162"/>
  <c r="C162" i="14"/>
  <c r="D162"/>
  <c r="E162"/>
  <c r="F162"/>
  <c r="L162"/>
  <c r="C162" i="25"/>
  <c r="J162"/>
  <c r="K162"/>
  <c r="N162"/>
  <c r="O162"/>
  <c r="P162"/>
  <c r="D162" i="18"/>
  <c r="C162" i="23"/>
  <c r="D162"/>
  <c r="E162"/>
  <c r="F162"/>
  <c r="J162"/>
  <c r="K162"/>
  <c r="N162"/>
  <c r="O162"/>
  <c r="P162"/>
  <c r="E162" i="18"/>
  <c r="C162" i="28"/>
  <c r="D162"/>
  <c r="E162"/>
  <c r="F162"/>
  <c r="I162" i="26"/>
  <c r="J162"/>
  <c r="M162"/>
  <c r="Q162"/>
  <c r="F162"/>
  <c r="R162"/>
  <c r="H162" i="18"/>
  <c r="C162" i="16"/>
  <c r="D162"/>
  <c r="E162"/>
  <c r="F162"/>
  <c r="M162"/>
  <c r="C162" i="11"/>
  <c r="H162"/>
  <c r="I162"/>
  <c r="L162"/>
  <c r="M162"/>
  <c r="N162"/>
  <c r="C162" i="12"/>
  <c r="D162"/>
  <c r="E162"/>
  <c r="F162"/>
  <c r="H162"/>
  <c r="I162"/>
  <c r="L162"/>
  <c r="M162"/>
  <c r="N162"/>
  <c r="C162" i="32"/>
  <c r="D162"/>
  <c r="E162"/>
  <c r="F162"/>
  <c r="H162"/>
  <c r="I162"/>
  <c r="L162"/>
  <c r="M162"/>
  <c r="F162" i="10"/>
  <c r="K162"/>
  <c r="L162"/>
  <c r="O162"/>
  <c r="P162"/>
  <c r="Q162"/>
  <c r="J162" i="18"/>
  <c r="H163" i="30"/>
  <c r="I163"/>
  <c r="C163" i="13"/>
  <c r="D163"/>
  <c r="E163"/>
  <c r="F163"/>
  <c r="K163"/>
  <c r="L163"/>
  <c r="O163"/>
  <c r="P163"/>
  <c r="Q163"/>
  <c r="C163" i="33"/>
  <c r="D163"/>
  <c r="E163"/>
  <c r="F163"/>
  <c r="K163"/>
  <c r="L163"/>
  <c r="O163"/>
  <c r="P163"/>
  <c r="Q163"/>
  <c r="C163" i="14"/>
  <c r="D163"/>
  <c r="E163"/>
  <c r="F163"/>
  <c r="L163"/>
  <c r="C163" i="25"/>
  <c r="J163"/>
  <c r="K163"/>
  <c r="N163"/>
  <c r="O163"/>
  <c r="P163"/>
  <c r="D163" i="18"/>
  <c r="C163" i="23"/>
  <c r="D163"/>
  <c r="E163"/>
  <c r="F163"/>
  <c r="J163"/>
  <c r="K163"/>
  <c r="N163"/>
  <c r="O163"/>
  <c r="P163"/>
  <c r="E163" i="18"/>
  <c r="C163" i="28"/>
  <c r="D163"/>
  <c r="E163"/>
  <c r="F163"/>
  <c r="I163" i="26"/>
  <c r="J163"/>
  <c r="M163"/>
  <c r="Q163"/>
  <c r="F163"/>
  <c r="R163"/>
  <c r="H163" i="18"/>
  <c r="C163" i="16"/>
  <c r="D163"/>
  <c r="E163"/>
  <c r="F163"/>
  <c r="M163"/>
  <c r="C163" i="11"/>
  <c r="H163"/>
  <c r="I163"/>
  <c r="L163"/>
  <c r="M163"/>
  <c r="N163"/>
  <c r="C163" i="12"/>
  <c r="D163"/>
  <c r="E163"/>
  <c r="F163"/>
  <c r="H163"/>
  <c r="I163"/>
  <c r="L163"/>
  <c r="M163"/>
  <c r="N163"/>
  <c r="C163" i="32"/>
  <c r="D163"/>
  <c r="E163"/>
  <c r="F163"/>
  <c r="H163"/>
  <c r="I163"/>
  <c r="L163"/>
  <c r="M163"/>
  <c r="F163" i="10"/>
  <c r="K163"/>
  <c r="L163"/>
  <c r="O163"/>
  <c r="P163"/>
  <c r="Q163"/>
  <c r="J163" i="18"/>
  <c r="H164" i="30"/>
  <c r="I164"/>
  <c r="C164" i="13"/>
  <c r="D164"/>
  <c r="E164"/>
  <c r="F164"/>
  <c r="K164"/>
  <c r="L164"/>
  <c r="O164"/>
  <c r="P164"/>
  <c r="Q164"/>
  <c r="C164" i="33"/>
  <c r="D164"/>
  <c r="E164"/>
  <c r="F164"/>
  <c r="K164"/>
  <c r="L164"/>
  <c r="O164"/>
  <c r="P164"/>
  <c r="Q164"/>
  <c r="C164" i="14"/>
  <c r="D164"/>
  <c r="E164"/>
  <c r="F164"/>
  <c r="L164"/>
  <c r="C164" i="25"/>
  <c r="J164"/>
  <c r="K164"/>
  <c r="N164"/>
  <c r="O164"/>
  <c r="P164"/>
  <c r="D164" i="18"/>
  <c r="C164" i="23"/>
  <c r="D164"/>
  <c r="E164"/>
  <c r="F164"/>
  <c r="J164"/>
  <c r="K164"/>
  <c r="N164"/>
  <c r="O164"/>
  <c r="P164"/>
  <c r="E164" i="18"/>
  <c r="C164" i="28"/>
  <c r="D164"/>
  <c r="E164"/>
  <c r="F164"/>
  <c r="I164" i="26"/>
  <c r="J164"/>
  <c r="M164"/>
  <c r="Q164"/>
  <c r="F164"/>
  <c r="R164"/>
  <c r="H164" i="18"/>
  <c r="C164" i="16"/>
  <c r="D164"/>
  <c r="E164"/>
  <c r="F164"/>
  <c r="M164"/>
  <c r="C164" i="11"/>
  <c r="H164"/>
  <c r="I164"/>
  <c r="L164"/>
  <c r="M164"/>
  <c r="N164"/>
  <c r="C164" i="12"/>
  <c r="D164"/>
  <c r="E164"/>
  <c r="F164"/>
  <c r="H164"/>
  <c r="I164"/>
  <c r="L164"/>
  <c r="M164"/>
  <c r="N164"/>
  <c r="C164" i="32"/>
  <c r="D164"/>
  <c r="E164"/>
  <c r="F164"/>
  <c r="H164"/>
  <c r="I164"/>
  <c r="L164"/>
  <c r="M164"/>
  <c r="F164" i="10"/>
  <c r="K164"/>
  <c r="L164"/>
  <c r="O164"/>
  <c r="P164"/>
  <c r="Q164"/>
  <c r="J164" i="18"/>
  <c r="H165" i="30"/>
  <c r="I165"/>
  <c r="C165" i="13"/>
  <c r="D165"/>
  <c r="E165"/>
  <c r="F165"/>
  <c r="K165"/>
  <c r="L165"/>
  <c r="O165"/>
  <c r="P165"/>
  <c r="Q165"/>
  <c r="C165" i="33"/>
  <c r="D165"/>
  <c r="E165"/>
  <c r="F165"/>
  <c r="K165"/>
  <c r="L165"/>
  <c r="O165"/>
  <c r="P165"/>
  <c r="Q165"/>
  <c r="C165" i="14"/>
  <c r="D165"/>
  <c r="E165"/>
  <c r="F165"/>
  <c r="L165"/>
  <c r="C165" i="25"/>
  <c r="J165"/>
  <c r="K165"/>
  <c r="N165"/>
  <c r="O165"/>
  <c r="P165"/>
  <c r="D165" i="18"/>
  <c r="C165" i="23"/>
  <c r="D165"/>
  <c r="E165"/>
  <c r="F165"/>
  <c r="J165"/>
  <c r="K165"/>
  <c r="N165"/>
  <c r="O165"/>
  <c r="P165"/>
  <c r="E165" i="18"/>
  <c r="C165" i="28"/>
  <c r="D165"/>
  <c r="E165"/>
  <c r="F165"/>
  <c r="I165" i="26"/>
  <c r="J165"/>
  <c r="M165"/>
  <c r="Q165"/>
  <c r="F165"/>
  <c r="R165"/>
  <c r="H165" i="18"/>
  <c r="C165" i="16"/>
  <c r="D165"/>
  <c r="E165"/>
  <c r="F165"/>
  <c r="M165"/>
  <c r="C165" i="11"/>
  <c r="H165"/>
  <c r="I165"/>
  <c r="L165"/>
  <c r="M165"/>
  <c r="N165"/>
  <c r="C165" i="12"/>
  <c r="D165"/>
  <c r="E165"/>
  <c r="F165"/>
  <c r="H165"/>
  <c r="I165"/>
  <c r="L165"/>
  <c r="M165"/>
  <c r="N165"/>
  <c r="C165" i="32"/>
  <c r="D165"/>
  <c r="E165"/>
  <c r="F165"/>
  <c r="H165"/>
  <c r="I165"/>
  <c r="L165"/>
  <c r="M165"/>
  <c r="F165" i="10"/>
  <c r="K165"/>
  <c r="L165"/>
  <c r="O165"/>
  <c r="P165"/>
  <c r="Q165"/>
  <c r="J165" i="18"/>
  <c r="H166" i="30"/>
  <c r="I166"/>
  <c r="C166" i="13"/>
  <c r="D166"/>
  <c r="E166"/>
  <c r="F166"/>
  <c r="K166"/>
  <c r="L166"/>
  <c r="O166"/>
  <c r="P166"/>
  <c r="Q166"/>
  <c r="C166" i="33"/>
  <c r="D166"/>
  <c r="E166"/>
  <c r="F166"/>
  <c r="K166"/>
  <c r="L166"/>
  <c r="O166"/>
  <c r="P166"/>
  <c r="Q166"/>
  <c r="C166" i="14"/>
  <c r="D166"/>
  <c r="E166"/>
  <c r="F166"/>
  <c r="L166"/>
  <c r="C166" i="25"/>
  <c r="J166"/>
  <c r="K166"/>
  <c r="N166"/>
  <c r="O166"/>
  <c r="P166"/>
  <c r="D166" i="18"/>
  <c r="C166" i="23"/>
  <c r="D166"/>
  <c r="E166"/>
  <c r="F166"/>
  <c r="J166"/>
  <c r="K166"/>
  <c r="N166"/>
  <c r="O166"/>
  <c r="P166"/>
  <c r="E166" i="18"/>
  <c r="C166" i="28"/>
  <c r="D166"/>
  <c r="E166"/>
  <c r="F166"/>
  <c r="I166" i="26"/>
  <c r="J166"/>
  <c r="M166"/>
  <c r="Q166"/>
  <c r="F166"/>
  <c r="R166"/>
  <c r="H166" i="18"/>
  <c r="C166" i="16"/>
  <c r="D166"/>
  <c r="E166"/>
  <c r="F166"/>
  <c r="M166"/>
  <c r="C166" i="11"/>
  <c r="H166"/>
  <c r="I166"/>
  <c r="L166"/>
  <c r="M166"/>
  <c r="N166"/>
  <c r="C166" i="12"/>
  <c r="D166"/>
  <c r="E166"/>
  <c r="F166"/>
  <c r="H166"/>
  <c r="I166"/>
  <c r="L166"/>
  <c r="M166"/>
  <c r="N166"/>
  <c r="C166" i="32"/>
  <c r="D166"/>
  <c r="E166"/>
  <c r="F166"/>
  <c r="H166"/>
  <c r="I166"/>
  <c r="L166"/>
  <c r="M166"/>
  <c r="F166" i="10"/>
  <c r="K166"/>
  <c r="L166"/>
  <c r="O166"/>
  <c r="P166"/>
  <c r="Q166"/>
  <c r="J166" i="18"/>
  <c r="H167" i="30"/>
  <c r="I167"/>
  <c r="C167" i="13"/>
  <c r="D167"/>
  <c r="E167"/>
  <c r="F167"/>
  <c r="K167"/>
  <c r="L167"/>
  <c r="O167"/>
  <c r="P167"/>
  <c r="Q167"/>
  <c r="C167" i="33"/>
  <c r="D167"/>
  <c r="E167"/>
  <c r="F167"/>
  <c r="K167"/>
  <c r="L167"/>
  <c r="O167"/>
  <c r="P167"/>
  <c r="Q167"/>
  <c r="C167" i="14"/>
  <c r="D167"/>
  <c r="E167"/>
  <c r="F167"/>
  <c r="L167"/>
  <c r="C167" i="25"/>
  <c r="J167"/>
  <c r="K167"/>
  <c r="N167"/>
  <c r="O167"/>
  <c r="P167"/>
  <c r="D167" i="18"/>
  <c r="C167" i="23"/>
  <c r="D167"/>
  <c r="E167"/>
  <c r="F167"/>
  <c r="J167"/>
  <c r="K167"/>
  <c r="N167"/>
  <c r="O167"/>
  <c r="P167"/>
  <c r="E167" i="18"/>
  <c r="C167" i="28"/>
  <c r="D167"/>
  <c r="E167"/>
  <c r="F167"/>
  <c r="I167" i="26"/>
  <c r="J167"/>
  <c r="M167"/>
  <c r="Q167"/>
  <c r="F167"/>
  <c r="R167"/>
  <c r="H167" i="18"/>
  <c r="C167" i="16"/>
  <c r="D167"/>
  <c r="E167"/>
  <c r="F167"/>
  <c r="M167"/>
  <c r="C167" i="11"/>
  <c r="H167"/>
  <c r="I167"/>
  <c r="L167"/>
  <c r="M167"/>
  <c r="N167"/>
  <c r="C167" i="12"/>
  <c r="D167"/>
  <c r="E167"/>
  <c r="F167"/>
  <c r="H167"/>
  <c r="I167"/>
  <c r="L167"/>
  <c r="M167"/>
  <c r="N167"/>
  <c r="C167" i="32"/>
  <c r="D167"/>
  <c r="E167"/>
  <c r="F167"/>
  <c r="H167"/>
  <c r="I167"/>
  <c r="L167"/>
  <c r="M167"/>
  <c r="F167" i="10"/>
  <c r="K167"/>
  <c r="L167"/>
  <c r="O167"/>
  <c r="P167"/>
  <c r="Q167"/>
  <c r="J167" i="18"/>
  <c r="H168" i="30"/>
  <c r="I168"/>
  <c r="C168" i="13"/>
  <c r="D168"/>
  <c r="E168"/>
  <c r="F168"/>
  <c r="K168"/>
  <c r="L168"/>
  <c r="O168"/>
  <c r="P168"/>
  <c r="Q168"/>
  <c r="C168" i="33"/>
  <c r="D168"/>
  <c r="E168"/>
  <c r="F168"/>
  <c r="K168"/>
  <c r="L168"/>
  <c r="O168"/>
  <c r="P168"/>
  <c r="Q168"/>
  <c r="C168" i="14"/>
  <c r="D168"/>
  <c r="E168"/>
  <c r="F168"/>
  <c r="L168"/>
  <c r="C168" i="25"/>
  <c r="J168"/>
  <c r="K168"/>
  <c r="N168"/>
  <c r="O168"/>
  <c r="P168"/>
  <c r="D168" i="18"/>
  <c r="C168" i="23"/>
  <c r="D168"/>
  <c r="E168"/>
  <c r="F168"/>
  <c r="J168"/>
  <c r="K168"/>
  <c r="N168"/>
  <c r="O168"/>
  <c r="P168"/>
  <c r="E168" i="18"/>
  <c r="C168" i="28"/>
  <c r="D168"/>
  <c r="E168"/>
  <c r="F168"/>
  <c r="I168" i="26"/>
  <c r="J168"/>
  <c r="M168"/>
  <c r="Q168"/>
  <c r="F168"/>
  <c r="R168"/>
  <c r="H168" i="18"/>
  <c r="C168" i="16"/>
  <c r="D168"/>
  <c r="E168"/>
  <c r="F168"/>
  <c r="M168"/>
  <c r="C168" i="11"/>
  <c r="H168"/>
  <c r="I168"/>
  <c r="L168"/>
  <c r="M168"/>
  <c r="N168"/>
  <c r="C168" i="12"/>
  <c r="D168"/>
  <c r="E168"/>
  <c r="F168"/>
  <c r="H168"/>
  <c r="I168"/>
  <c r="L168"/>
  <c r="M168"/>
  <c r="N168"/>
  <c r="C168" i="32"/>
  <c r="D168"/>
  <c r="E168"/>
  <c r="F168"/>
  <c r="H168"/>
  <c r="I168"/>
  <c r="L168"/>
  <c r="M168"/>
  <c r="F168" i="10"/>
  <c r="K168"/>
  <c r="L168"/>
  <c r="O168"/>
  <c r="P168"/>
  <c r="Q168"/>
  <c r="J168" i="18"/>
  <c r="H169" i="30"/>
  <c r="I169"/>
  <c r="C169" i="13"/>
  <c r="D169"/>
  <c r="E169"/>
  <c r="F169"/>
  <c r="K169"/>
  <c r="L169"/>
  <c r="O169"/>
  <c r="P169"/>
  <c r="Q169"/>
  <c r="C169" i="33"/>
  <c r="D169"/>
  <c r="E169"/>
  <c r="F169"/>
  <c r="K169"/>
  <c r="L169"/>
  <c r="O169"/>
  <c r="P169"/>
  <c r="Q169"/>
  <c r="C169" i="14"/>
  <c r="D169"/>
  <c r="E169"/>
  <c r="F169"/>
  <c r="L169"/>
  <c r="C169" i="25"/>
  <c r="J169"/>
  <c r="K169"/>
  <c r="N169"/>
  <c r="O169"/>
  <c r="P169"/>
  <c r="D169" i="18"/>
  <c r="C169" i="23"/>
  <c r="D169"/>
  <c r="E169"/>
  <c r="F169"/>
  <c r="J169"/>
  <c r="K169"/>
  <c r="N169"/>
  <c r="O169"/>
  <c r="P169"/>
  <c r="E169" i="18"/>
  <c r="C169" i="28"/>
  <c r="D169"/>
  <c r="E169"/>
  <c r="F169"/>
  <c r="I169" i="26"/>
  <c r="J169"/>
  <c r="M169"/>
  <c r="Q169"/>
  <c r="F169"/>
  <c r="R169"/>
  <c r="H169" i="18"/>
  <c r="C169" i="16"/>
  <c r="D169"/>
  <c r="E169"/>
  <c r="F169"/>
  <c r="M169"/>
  <c r="C169" i="11"/>
  <c r="H169"/>
  <c r="I169"/>
  <c r="L169"/>
  <c r="M169"/>
  <c r="N169"/>
  <c r="C169" i="12"/>
  <c r="D169"/>
  <c r="E169"/>
  <c r="F169"/>
  <c r="H169"/>
  <c r="I169"/>
  <c r="L169"/>
  <c r="M169"/>
  <c r="N169"/>
  <c r="C169" i="32"/>
  <c r="D169"/>
  <c r="E169"/>
  <c r="F169"/>
  <c r="H169"/>
  <c r="I169"/>
  <c r="L169"/>
  <c r="M169"/>
  <c r="F169" i="10"/>
  <c r="K169"/>
  <c r="L169"/>
  <c r="O169"/>
  <c r="P169"/>
  <c r="Q169"/>
  <c r="J169" i="18"/>
  <c r="H170" i="30"/>
  <c r="I170"/>
  <c r="C170" i="13"/>
  <c r="D170"/>
  <c r="E170"/>
  <c r="F170"/>
  <c r="K170"/>
  <c r="L170"/>
  <c r="O170"/>
  <c r="P170"/>
  <c r="Q170"/>
  <c r="C170" i="33"/>
  <c r="D170"/>
  <c r="E170"/>
  <c r="F170"/>
  <c r="K170"/>
  <c r="L170"/>
  <c r="O170"/>
  <c r="P170"/>
  <c r="Q170"/>
  <c r="C170" i="14"/>
  <c r="D170"/>
  <c r="E170"/>
  <c r="F170"/>
  <c r="L170"/>
  <c r="C170" i="25"/>
  <c r="J170"/>
  <c r="K170"/>
  <c r="N170"/>
  <c r="O170"/>
  <c r="P170"/>
  <c r="D170" i="18"/>
  <c r="C170" i="23"/>
  <c r="D170"/>
  <c r="E170"/>
  <c r="F170"/>
  <c r="J170"/>
  <c r="K170"/>
  <c r="N170"/>
  <c r="O170"/>
  <c r="P170"/>
  <c r="E170" i="18"/>
  <c r="C170" i="28"/>
  <c r="D170"/>
  <c r="E170"/>
  <c r="F170"/>
  <c r="I170" i="26"/>
  <c r="J170"/>
  <c r="M170"/>
  <c r="Q170"/>
  <c r="F170"/>
  <c r="R170"/>
  <c r="H170" i="18"/>
  <c r="C170" i="16"/>
  <c r="D170"/>
  <c r="E170"/>
  <c r="F170"/>
  <c r="M170"/>
  <c r="C170" i="11"/>
  <c r="H170"/>
  <c r="I170"/>
  <c r="L170"/>
  <c r="M170"/>
  <c r="N170"/>
  <c r="C170" i="12"/>
  <c r="D170"/>
  <c r="E170"/>
  <c r="F170"/>
  <c r="H170"/>
  <c r="I170"/>
  <c r="L170"/>
  <c r="M170"/>
  <c r="N170"/>
  <c r="C170" i="32"/>
  <c r="D170"/>
  <c r="E170"/>
  <c r="F170"/>
  <c r="H170"/>
  <c r="I170"/>
  <c r="L170"/>
  <c r="M170"/>
  <c r="F170" i="10"/>
  <c r="K170"/>
  <c r="L170"/>
  <c r="O170"/>
  <c r="P170"/>
  <c r="Q170"/>
  <c r="J170" i="18"/>
  <c r="H171" i="30"/>
  <c r="I171"/>
  <c r="C171" i="13"/>
  <c r="D171"/>
  <c r="E171"/>
  <c r="F171"/>
  <c r="K171"/>
  <c r="L171"/>
  <c r="O171"/>
  <c r="P171"/>
  <c r="Q171"/>
  <c r="C171" i="33"/>
  <c r="D171"/>
  <c r="E171"/>
  <c r="F171"/>
  <c r="K171"/>
  <c r="L171"/>
  <c r="O171"/>
  <c r="P171"/>
  <c r="Q171"/>
  <c r="C171" i="14"/>
  <c r="D171"/>
  <c r="E171"/>
  <c r="F171"/>
  <c r="L171"/>
  <c r="C171" i="25"/>
  <c r="J171"/>
  <c r="K171"/>
  <c r="N171"/>
  <c r="O171"/>
  <c r="P171"/>
  <c r="D171" i="18"/>
  <c r="C171" i="23"/>
  <c r="D171"/>
  <c r="E171"/>
  <c r="F171"/>
  <c r="J171"/>
  <c r="K171"/>
  <c r="N171"/>
  <c r="O171"/>
  <c r="P171"/>
  <c r="E171" i="18"/>
  <c r="C171" i="28"/>
  <c r="D171"/>
  <c r="E171"/>
  <c r="F171"/>
  <c r="I171" i="26"/>
  <c r="J171"/>
  <c r="M171"/>
  <c r="Q171"/>
  <c r="F171"/>
  <c r="R171"/>
  <c r="H171" i="18"/>
  <c r="C171" i="16"/>
  <c r="D171"/>
  <c r="E171"/>
  <c r="F171"/>
  <c r="M171"/>
  <c r="C171" i="11"/>
  <c r="H171"/>
  <c r="I171"/>
  <c r="L171"/>
  <c r="M171"/>
  <c r="N171"/>
  <c r="C171" i="12"/>
  <c r="D171"/>
  <c r="E171"/>
  <c r="F171"/>
  <c r="H171"/>
  <c r="I171"/>
  <c r="L171"/>
  <c r="M171"/>
  <c r="N171"/>
  <c r="C171" i="32"/>
  <c r="D171"/>
  <c r="E171"/>
  <c r="F171"/>
  <c r="H171"/>
  <c r="I171"/>
  <c r="L171"/>
  <c r="M171"/>
  <c r="F171" i="10"/>
  <c r="K171"/>
  <c r="L171"/>
  <c r="O171"/>
  <c r="P171"/>
  <c r="Q171"/>
  <c r="J171" i="18"/>
  <c r="H172" i="30"/>
  <c r="I172"/>
  <c r="C172" i="13"/>
  <c r="D172"/>
  <c r="E172"/>
  <c r="F172"/>
  <c r="K172"/>
  <c r="L172"/>
  <c r="O172"/>
  <c r="P172"/>
  <c r="Q172"/>
  <c r="C172" i="33"/>
  <c r="D172"/>
  <c r="E172"/>
  <c r="F172"/>
  <c r="K172"/>
  <c r="L172"/>
  <c r="O172"/>
  <c r="P172"/>
  <c r="Q172"/>
  <c r="C172" i="14"/>
  <c r="D172"/>
  <c r="E172"/>
  <c r="F172"/>
  <c r="L172"/>
  <c r="C172" i="25"/>
  <c r="J172"/>
  <c r="K172"/>
  <c r="N172"/>
  <c r="O172"/>
  <c r="P172"/>
  <c r="D172" i="18"/>
  <c r="C172" i="23"/>
  <c r="D172"/>
  <c r="E172"/>
  <c r="F172"/>
  <c r="J172"/>
  <c r="K172"/>
  <c r="N172"/>
  <c r="O172"/>
  <c r="P172"/>
  <c r="E172" i="18"/>
  <c r="C172" i="28"/>
  <c r="D172"/>
  <c r="E172"/>
  <c r="F172"/>
  <c r="I172" i="26"/>
  <c r="J172"/>
  <c r="M172"/>
  <c r="Q172"/>
  <c r="F172"/>
  <c r="R172"/>
  <c r="H172" i="18"/>
  <c r="C172" i="16"/>
  <c r="D172"/>
  <c r="E172"/>
  <c r="F172"/>
  <c r="M172"/>
  <c r="C172" i="11"/>
  <c r="H172"/>
  <c r="I172"/>
  <c r="L172"/>
  <c r="M172"/>
  <c r="N172"/>
  <c r="C172" i="12"/>
  <c r="D172"/>
  <c r="E172"/>
  <c r="F172"/>
  <c r="H172"/>
  <c r="I172"/>
  <c r="L172"/>
  <c r="M172"/>
  <c r="N172"/>
  <c r="C172" i="32"/>
  <c r="D172"/>
  <c r="E172"/>
  <c r="F172"/>
  <c r="H172"/>
  <c r="I172"/>
  <c r="L172"/>
  <c r="M172"/>
  <c r="F172" i="10"/>
  <c r="K172"/>
  <c r="L172"/>
  <c r="O172"/>
  <c r="P172"/>
  <c r="Q172"/>
  <c r="J172" i="18"/>
  <c r="H173" i="30"/>
  <c r="I173"/>
  <c r="C173" i="13"/>
  <c r="D173"/>
  <c r="E173"/>
  <c r="F173"/>
  <c r="K173"/>
  <c r="L173"/>
  <c r="O173"/>
  <c r="P173"/>
  <c r="Q173"/>
  <c r="C173" i="33"/>
  <c r="D173"/>
  <c r="E173"/>
  <c r="F173"/>
  <c r="K173"/>
  <c r="L173"/>
  <c r="O173"/>
  <c r="P173"/>
  <c r="Q173"/>
  <c r="C173" i="14"/>
  <c r="D173"/>
  <c r="E173"/>
  <c r="F173"/>
  <c r="L173"/>
  <c r="C173" i="25"/>
  <c r="J173"/>
  <c r="K173"/>
  <c r="N173"/>
  <c r="O173"/>
  <c r="P173"/>
  <c r="D173" i="18"/>
  <c r="C173" i="23"/>
  <c r="D173"/>
  <c r="E173"/>
  <c r="F173"/>
  <c r="J173"/>
  <c r="K173"/>
  <c r="N173"/>
  <c r="O173"/>
  <c r="P173"/>
  <c r="E173" i="18"/>
  <c r="C173" i="28"/>
  <c r="D173"/>
  <c r="E173"/>
  <c r="F173"/>
  <c r="I173" i="26"/>
  <c r="J173"/>
  <c r="M173"/>
  <c r="Q173"/>
  <c r="F173"/>
  <c r="R173"/>
  <c r="H173" i="18"/>
  <c r="C173" i="16"/>
  <c r="D173"/>
  <c r="E173"/>
  <c r="F173"/>
  <c r="M173"/>
  <c r="C173" i="11"/>
  <c r="H173"/>
  <c r="I173"/>
  <c r="L173"/>
  <c r="M173"/>
  <c r="N173"/>
  <c r="C173" i="12"/>
  <c r="D173"/>
  <c r="E173"/>
  <c r="F173"/>
  <c r="H173"/>
  <c r="I173"/>
  <c r="L173"/>
  <c r="M173"/>
  <c r="N173"/>
  <c r="C173" i="32"/>
  <c r="D173"/>
  <c r="E173"/>
  <c r="F173"/>
  <c r="H173"/>
  <c r="I173"/>
  <c r="L173"/>
  <c r="M173"/>
  <c r="F173" i="10"/>
  <c r="K173"/>
  <c r="L173"/>
  <c r="O173"/>
  <c r="P173"/>
  <c r="Q173"/>
  <c r="J173" i="18"/>
  <c r="H174" i="30"/>
  <c r="I174"/>
  <c r="C174" i="13"/>
  <c r="D174"/>
  <c r="E174"/>
  <c r="F174"/>
  <c r="K174"/>
  <c r="L174"/>
  <c r="O174"/>
  <c r="P174"/>
  <c r="Q174"/>
  <c r="C174" i="33"/>
  <c r="D174"/>
  <c r="E174"/>
  <c r="F174"/>
  <c r="K174"/>
  <c r="L174"/>
  <c r="O174"/>
  <c r="P174"/>
  <c r="Q174"/>
  <c r="C174" i="14"/>
  <c r="D174"/>
  <c r="E174"/>
  <c r="F174"/>
  <c r="L174"/>
  <c r="C174" i="25"/>
  <c r="J174"/>
  <c r="K174"/>
  <c r="N174"/>
  <c r="O174"/>
  <c r="P174"/>
  <c r="D174" i="18"/>
  <c r="C174" i="23"/>
  <c r="D174"/>
  <c r="E174"/>
  <c r="F174"/>
  <c r="J174"/>
  <c r="K174"/>
  <c r="N174"/>
  <c r="O174"/>
  <c r="P174"/>
  <c r="E174" i="18"/>
  <c r="C174" i="28"/>
  <c r="D174"/>
  <c r="E174"/>
  <c r="F174"/>
  <c r="I174" i="26"/>
  <c r="J174"/>
  <c r="M174"/>
  <c r="Q174"/>
  <c r="F174"/>
  <c r="R174"/>
  <c r="H174" i="18"/>
  <c r="C174" i="16"/>
  <c r="D174"/>
  <c r="E174"/>
  <c r="F174"/>
  <c r="M174"/>
  <c r="C174" i="11"/>
  <c r="H174"/>
  <c r="I174"/>
  <c r="L174"/>
  <c r="M174"/>
  <c r="N174"/>
  <c r="C174" i="12"/>
  <c r="D174"/>
  <c r="E174"/>
  <c r="F174"/>
  <c r="H174"/>
  <c r="I174"/>
  <c r="L174"/>
  <c r="M174"/>
  <c r="N174"/>
  <c r="C174" i="32"/>
  <c r="D174"/>
  <c r="E174"/>
  <c r="F174"/>
  <c r="H174"/>
  <c r="I174"/>
  <c r="L174"/>
  <c r="M174"/>
  <c r="F174" i="10"/>
  <c r="K174"/>
  <c r="L174"/>
  <c r="O174"/>
  <c r="P174"/>
  <c r="Q174"/>
  <c r="J174" i="18"/>
  <c r="H175" i="30"/>
  <c r="I175"/>
  <c r="C175" i="13"/>
  <c r="D175"/>
  <c r="E175"/>
  <c r="F175"/>
  <c r="K175"/>
  <c r="L175"/>
  <c r="O175"/>
  <c r="P175"/>
  <c r="Q175"/>
  <c r="C175" i="33"/>
  <c r="D175"/>
  <c r="E175"/>
  <c r="F175"/>
  <c r="K175"/>
  <c r="L175"/>
  <c r="O175"/>
  <c r="P175"/>
  <c r="Q175"/>
  <c r="C175" i="14"/>
  <c r="D175"/>
  <c r="E175"/>
  <c r="F175"/>
  <c r="L175"/>
  <c r="C175" i="15"/>
  <c r="D175"/>
  <c r="E175"/>
  <c r="F175"/>
  <c r="I175"/>
  <c r="J175"/>
  <c r="M175"/>
  <c r="N175"/>
  <c r="O175"/>
  <c r="C175" i="25"/>
  <c r="J175"/>
  <c r="K175"/>
  <c r="N175"/>
  <c r="O175"/>
  <c r="P175"/>
  <c r="D175" i="18"/>
  <c r="C175" i="23"/>
  <c r="D175"/>
  <c r="E175"/>
  <c r="F175"/>
  <c r="J175"/>
  <c r="K175"/>
  <c r="N175"/>
  <c r="O175"/>
  <c r="P175"/>
  <c r="E175" i="18"/>
  <c r="C175" i="28"/>
  <c r="D175"/>
  <c r="E175"/>
  <c r="F175"/>
  <c r="I175" i="26"/>
  <c r="J175"/>
  <c r="M175"/>
  <c r="Q175"/>
  <c r="F175"/>
  <c r="R175"/>
  <c r="H175" i="18"/>
  <c r="C175" i="16"/>
  <c r="D175"/>
  <c r="E175"/>
  <c r="F175"/>
  <c r="M175"/>
  <c r="C175" i="11"/>
  <c r="H175"/>
  <c r="I175"/>
  <c r="L175"/>
  <c r="M175"/>
  <c r="N175"/>
  <c r="C175" i="12"/>
  <c r="D175"/>
  <c r="E175"/>
  <c r="F175"/>
  <c r="H175"/>
  <c r="I175"/>
  <c r="L175"/>
  <c r="M175"/>
  <c r="N175"/>
  <c r="C175" i="32"/>
  <c r="D175"/>
  <c r="E175"/>
  <c r="F175"/>
  <c r="H175"/>
  <c r="I175"/>
  <c r="L175"/>
  <c r="M175"/>
  <c r="F175" i="10"/>
  <c r="K175"/>
  <c r="L175"/>
  <c r="O175"/>
  <c r="P175"/>
  <c r="Q175"/>
  <c r="J175" i="18"/>
  <c r="H176" i="30"/>
  <c r="I176"/>
  <c r="C176" i="13"/>
  <c r="D176"/>
  <c r="E176"/>
  <c r="F176"/>
  <c r="K176"/>
  <c r="L176"/>
  <c r="O176"/>
  <c r="P176"/>
  <c r="Q176"/>
  <c r="C176" i="33"/>
  <c r="D176"/>
  <c r="E176"/>
  <c r="F176"/>
  <c r="K176"/>
  <c r="L176"/>
  <c r="O176"/>
  <c r="P176"/>
  <c r="Q176"/>
  <c r="C176" i="14"/>
  <c r="D176"/>
  <c r="E176"/>
  <c r="F176"/>
  <c r="L176"/>
  <c r="C176" i="25"/>
  <c r="J176"/>
  <c r="K176"/>
  <c r="N176"/>
  <c r="O176"/>
  <c r="P176"/>
  <c r="D176" i="18"/>
  <c r="C176" i="23"/>
  <c r="D176"/>
  <c r="E176"/>
  <c r="F176"/>
  <c r="J176"/>
  <c r="K176"/>
  <c r="N176"/>
  <c r="O176"/>
  <c r="P176"/>
  <c r="E176" i="18"/>
  <c r="C176" i="28"/>
  <c r="D176"/>
  <c r="E176"/>
  <c r="F176"/>
  <c r="I176" i="26"/>
  <c r="J176"/>
  <c r="M176"/>
  <c r="Q176"/>
  <c r="F176"/>
  <c r="R176"/>
  <c r="H176" i="18"/>
  <c r="C176" i="16"/>
  <c r="D176"/>
  <c r="E176"/>
  <c r="F176"/>
  <c r="M176"/>
  <c r="C176" i="11"/>
  <c r="H176"/>
  <c r="I176"/>
  <c r="L176"/>
  <c r="M176"/>
  <c r="N176"/>
  <c r="C176" i="12"/>
  <c r="D176"/>
  <c r="E176"/>
  <c r="F176"/>
  <c r="H176"/>
  <c r="I176"/>
  <c r="L176"/>
  <c r="M176"/>
  <c r="N176"/>
  <c r="C176" i="32"/>
  <c r="D176"/>
  <c r="E176"/>
  <c r="F176"/>
  <c r="H176"/>
  <c r="I176"/>
  <c r="L176"/>
  <c r="M176"/>
  <c r="F176" i="10"/>
  <c r="K176"/>
  <c r="L176"/>
  <c r="O176"/>
  <c r="P176"/>
  <c r="Q176"/>
  <c r="J176" i="18"/>
  <c r="H177" i="30"/>
  <c r="I177"/>
  <c r="C177" i="13"/>
  <c r="D177"/>
  <c r="E177"/>
  <c r="F177"/>
  <c r="K177"/>
  <c r="L177"/>
  <c r="O177"/>
  <c r="P177"/>
  <c r="Q177"/>
  <c r="C177" i="33"/>
  <c r="D177"/>
  <c r="E177"/>
  <c r="F177"/>
  <c r="K177"/>
  <c r="L177"/>
  <c r="O177"/>
  <c r="P177"/>
  <c r="Q177"/>
  <c r="C177" i="14"/>
  <c r="D177"/>
  <c r="E177"/>
  <c r="F177"/>
  <c r="L177"/>
  <c r="C177" i="15"/>
  <c r="D177"/>
  <c r="E177"/>
  <c r="F177"/>
  <c r="I177"/>
  <c r="J177"/>
  <c r="M177"/>
  <c r="N177"/>
  <c r="O177"/>
  <c r="C177" i="25"/>
  <c r="J177"/>
  <c r="K177"/>
  <c r="N177"/>
  <c r="O177"/>
  <c r="P177"/>
  <c r="D177" i="18"/>
  <c r="C177" i="23"/>
  <c r="D177"/>
  <c r="E177"/>
  <c r="F177"/>
  <c r="J177"/>
  <c r="K177"/>
  <c r="N177"/>
  <c r="O177"/>
  <c r="P177"/>
  <c r="E177" i="18"/>
  <c r="C177" i="28"/>
  <c r="D177"/>
  <c r="E177"/>
  <c r="F177"/>
  <c r="I177" i="26"/>
  <c r="J177"/>
  <c r="M177"/>
  <c r="Q177"/>
  <c r="F177"/>
  <c r="R177"/>
  <c r="H177" i="18"/>
  <c r="C177" i="16"/>
  <c r="D177"/>
  <c r="E177"/>
  <c r="F177"/>
  <c r="M177"/>
  <c r="C177" i="11"/>
  <c r="H177"/>
  <c r="I177"/>
  <c r="L177"/>
  <c r="M177"/>
  <c r="N177"/>
  <c r="C177" i="12"/>
  <c r="D177"/>
  <c r="E177"/>
  <c r="F177"/>
  <c r="H177"/>
  <c r="I177"/>
  <c r="L177"/>
  <c r="M177"/>
  <c r="N177"/>
  <c r="C177" i="32"/>
  <c r="D177"/>
  <c r="E177"/>
  <c r="F177"/>
  <c r="H177"/>
  <c r="I177"/>
  <c r="L177"/>
  <c r="M177"/>
  <c r="F177" i="10"/>
  <c r="K177"/>
  <c r="L177"/>
  <c r="O177"/>
  <c r="P177"/>
  <c r="Q177"/>
  <c r="J177" i="18"/>
  <c r="H178" i="30"/>
  <c r="I178"/>
  <c r="C178" i="13"/>
  <c r="D178"/>
  <c r="E178"/>
  <c r="F178"/>
  <c r="K178"/>
  <c r="L178"/>
  <c r="O178"/>
  <c r="P178"/>
  <c r="Q178"/>
  <c r="C178" i="33"/>
  <c r="D178"/>
  <c r="E178"/>
  <c r="F178"/>
  <c r="K178"/>
  <c r="L178"/>
  <c r="O178"/>
  <c r="P178"/>
  <c r="Q178"/>
  <c r="C178" i="14"/>
  <c r="D178"/>
  <c r="E178"/>
  <c r="F178"/>
  <c r="L178"/>
  <c r="C178" i="25"/>
  <c r="J178"/>
  <c r="K178"/>
  <c r="N178"/>
  <c r="O178"/>
  <c r="P178"/>
  <c r="D178" i="18"/>
  <c r="C178" i="23"/>
  <c r="D178"/>
  <c r="E178"/>
  <c r="F178"/>
  <c r="J178"/>
  <c r="K178"/>
  <c r="N178"/>
  <c r="O178"/>
  <c r="P178"/>
  <c r="E178" i="18"/>
  <c r="C178" i="28"/>
  <c r="D178"/>
  <c r="E178"/>
  <c r="F178"/>
  <c r="I178" i="26"/>
  <c r="J178"/>
  <c r="M178"/>
  <c r="Q178"/>
  <c r="F178"/>
  <c r="R178"/>
  <c r="H178" i="18"/>
  <c r="C178" i="16"/>
  <c r="D178"/>
  <c r="E178"/>
  <c r="F178"/>
  <c r="M178"/>
  <c r="C178" i="11"/>
  <c r="H178"/>
  <c r="I178"/>
  <c r="L178"/>
  <c r="M178"/>
  <c r="N178"/>
  <c r="C178" i="12"/>
  <c r="D178"/>
  <c r="E178"/>
  <c r="F178"/>
  <c r="H178"/>
  <c r="I178"/>
  <c r="L178"/>
  <c r="M178"/>
  <c r="N178"/>
  <c r="C178" i="32"/>
  <c r="D178"/>
  <c r="E178"/>
  <c r="F178"/>
  <c r="H178"/>
  <c r="I178"/>
  <c r="L178"/>
  <c r="M178"/>
  <c r="F178" i="10"/>
  <c r="K178"/>
  <c r="L178"/>
  <c r="O178"/>
  <c r="P178"/>
  <c r="Q178"/>
  <c r="J178" i="18"/>
  <c r="H179" i="30"/>
  <c r="I179"/>
  <c r="C179" i="13"/>
  <c r="D179"/>
  <c r="E179"/>
  <c r="F179"/>
  <c r="K179"/>
  <c r="L179"/>
  <c r="O179"/>
  <c r="P179"/>
  <c r="Q179"/>
  <c r="C179" i="33"/>
  <c r="D179"/>
  <c r="E179"/>
  <c r="F179"/>
  <c r="K179"/>
  <c r="L179"/>
  <c r="O179"/>
  <c r="P179"/>
  <c r="Q179"/>
  <c r="C179" i="14"/>
  <c r="D179"/>
  <c r="E179"/>
  <c r="F179"/>
  <c r="L179"/>
  <c r="C179" i="25"/>
  <c r="J179"/>
  <c r="K179"/>
  <c r="N179"/>
  <c r="O179"/>
  <c r="P179"/>
  <c r="D179" i="18"/>
  <c r="C179" i="23"/>
  <c r="D179"/>
  <c r="E179"/>
  <c r="F179"/>
  <c r="J179"/>
  <c r="K179"/>
  <c r="N179"/>
  <c r="O179"/>
  <c r="P179"/>
  <c r="E179" i="18"/>
  <c r="C179" i="28"/>
  <c r="D179"/>
  <c r="E179"/>
  <c r="F179"/>
  <c r="I179" i="26"/>
  <c r="J179"/>
  <c r="M179"/>
  <c r="Q179"/>
  <c r="F179"/>
  <c r="R179"/>
  <c r="H179" i="18"/>
  <c r="C179" i="16"/>
  <c r="D179"/>
  <c r="E179"/>
  <c r="F179"/>
  <c r="M179"/>
  <c r="C179" i="11"/>
  <c r="H179"/>
  <c r="I179"/>
  <c r="L179"/>
  <c r="M179"/>
  <c r="N179"/>
  <c r="C179" i="12"/>
  <c r="D179"/>
  <c r="E179"/>
  <c r="F179"/>
  <c r="H179"/>
  <c r="I179"/>
  <c r="L179"/>
  <c r="M179"/>
  <c r="N179"/>
  <c r="C179" i="32"/>
  <c r="D179"/>
  <c r="E179"/>
  <c r="F179"/>
  <c r="H179"/>
  <c r="I179"/>
  <c r="L179"/>
  <c r="M179"/>
  <c r="F179" i="10"/>
  <c r="K179"/>
  <c r="L179"/>
  <c r="O179"/>
  <c r="P179"/>
  <c r="Q179"/>
  <c r="J179" i="18"/>
  <c r="H180" i="30"/>
  <c r="I180"/>
  <c r="C180" i="13"/>
  <c r="D180"/>
  <c r="E180"/>
  <c r="F180"/>
  <c r="K180"/>
  <c r="L180"/>
  <c r="O180"/>
  <c r="P180"/>
  <c r="Q180"/>
  <c r="C180" i="33"/>
  <c r="D180"/>
  <c r="E180"/>
  <c r="F180"/>
  <c r="K180"/>
  <c r="L180"/>
  <c r="O180"/>
  <c r="P180"/>
  <c r="Q180"/>
  <c r="C180" i="14"/>
  <c r="D180"/>
  <c r="E180"/>
  <c r="F180"/>
  <c r="L180"/>
  <c r="C180" i="25"/>
  <c r="J180"/>
  <c r="K180"/>
  <c r="N180"/>
  <c r="O180"/>
  <c r="P180"/>
  <c r="D180" i="18"/>
  <c r="C180" i="23"/>
  <c r="D180"/>
  <c r="E180"/>
  <c r="F180"/>
  <c r="J180"/>
  <c r="K180"/>
  <c r="N180"/>
  <c r="O180"/>
  <c r="P180"/>
  <c r="E180" i="18"/>
  <c r="C180" i="28"/>
  <c r="D180"/>
  <c r="E180"/>
  <c r="F180"/>
  <c r="I180" i="26"/>
  <c r="J180"/>
  <c r="M180"/>
  <c r="Q180"/>
  <c r="F180"/>
  <c r="R180"/>
  <c r="H180" i="18"/>
  <c r="C180" i="16"/>
  <c r="D180"/>
  <c r="E180"/>
  <c r="F180"/>
  <c r="M180"/>
  <c r="C180" i="11"/>
  <c r="H180"/>
  <c r="I180"/>
  <c r="L180"/>
  <c r="M180"/>
  <c r="N180"/>
  <c r="C180" i="12"/>
  <c r="D180"/>
  <c r="E180"/>
  <c r="F180"/>
  <c r="H180"/>
  <c r="I180"/>
  <c r="L180"/>
  <c r="M180"/>
  <c r="N180"/>
  <c r="C180" i="32"/>
  <c r="D180"/>
  <c r="E180"/>
  <c r="F180"/>
  <c r="H180"/>
  <c r="I180"/>
  <c r="L180"/>
  <c r="M180"/>
  <c r="F180" i="10"/>
  <c r="K180"/>
  <c r="L180"/>
  <c r="O180"/>
  <c r="P180"/>
  <c r="Q180"/>
  <c r="J180" i="18"/>
  <c r="H181" i="30"/>
  <c r="I181"/>
  <c r="C181" i="13"/>
  <c r="D181"/>
  <c r="E181"/>
  <c r="F181"/>
  <c r="K181"/>
  <c r="L181"/>
  <c r="O181"/>
  <c r="P181"/>
  <c r="Q181"/>
  <c r="C181" i="33"/>
  <c r="D181"/>
  <c r="E181"/>
  <c r="F181"/>
  <c r="K181"/>
  <c r="L181"/>
  <c r="O181"/>
  <c r="P181"/>
  <c r="Q181"/>
  <c r="C181" i="14"/>
  <c r="D181"/>
  <c r="E181"/>
  <c r="F181"/>
  <c r="L181"/>
  <c r="C181" i="25"/>
  <c r="J181"/>
  <c r="K181"/>
  <c r="N181"/>
  <c r="O181"/>
  <c r="P181"/>
  <c r="D181" i="18"/>
  <c r="C181" i="23"/>
  <c r="D181"/>
  <c r="E181"/>
  <c r="F181"/>
  <c r="J181"/>
  <c r="K181"/>
  <c r="N181"/>
  <c r="O181"/>
  <c r="P181"/>
  <c r="E181" i="18"/>
  <c r="C181" i="28"/>
  <c r="D181"/>
  <c r="E181"/>
  <c r="F181"/>
  <c r="I181" i="26"/>
  <c r="J181"/>
  <c r="M181"/>
  <c r="Q181"/>
  <c r="F181"/>
  <c r="R181"/>
  <c r="H181" i="18"/>
  <c r="C181" i="16"/>
  <c r="D181"/>
  <c r="E181"/>
  <c r="F181"/>
  <c r="M181"/>
  <c r="C181" i="11"/>
  <c r="H181"/>
  <c r="I181"/>
  <c r="L181"/>
  <c r="M181"/>
  <c r="N181"/>
  <c r="C181" i="12"/>
  <c r="D181"/>
  <c r="E181"/>
  <c r="F181"/>
  <c r="H181"/>
  <c r="I181"/>
  <c r="L181"/>
  <c r="M181"/>
  <c r="N181"/>
  <c r="C181" i="32"/>
  <c r="D181"/>
  <c r="E181"/>
  <c r="F181"/>
  <c r="H181"/>
  <c r="I181"/>
  <c r="L181"/>
  <c r="M181"/>
  <c r="F181" i="10"/>
  <c r="K181"/>
  <c r="L181"/>
  <c r="O181"/>
  <c r="P181"/>
  <c r="Q181"/>
  <c r="J181" i="18"/>
  <c r="H182" i="30"/>
  <c r="I182"/>
  <c r="C182" i="13"/>
  <c r="D182"/>
  <c r="E182"/>
  <c r="F182"/>
  <c r="K182"/>
  <c r="L182"/>
  <c r="O182"/>
  <c r="P182"/>
  <c r="Q182"/>
  <c r="C182" i="33"/>
  <c r="D182"/>
  <c r="E182"/>
  <c r="F182"/>
  <c r="K182"/>
  <c r="L182"/>
  <c r="O182"/>
  <c r="P182"/>
  <c r="Q182"/>
  <c r="C182" i="14"/>
  <c r="D182"/>
  <c r="E182"/>
  <c r="F182"/>
  <c r="L182"/>
  <c r="C182" i="25"/>
  <c r="J182"/>
  <c r="K182"/>
  <c r="N182"/>
  <c r="O182"/>
  <c r="P182"/>
  <c r="D182" i="18"/>
  <c r="C182" i="23"/>
  <c r="D182"/>
  <c r="E182"/>
  <c r="F182"/>
  <c r="J182"/>
  <c r="K182"/>
  <c r="N182"/>
  <c r="O182"/>
  <c r="P182"/>
  <c r="E182" i="18"/>
  <c r="C182" i="28"/>
  <c r="D182"/>
  <c r="E182"/>
  <c r="F182"/>
  <c r="I182" i="26"/>
  <c r="J182"/>
  <c r="M182"/>
  <c r="Q182"/>
  <c r="F182"/>
  <c r="R182"/>
  <c r="H182" i="18"/>
  <c r="C182" i="16"/>
  <c r="D182"/>
  <c r="E182"/>
  <c r="F182"/>
  <c r="M182"/>
  <c r="C182" i="11"/>
  <c r="H182"/>
  <c r="I182"/>
  <c r="L182"/>
  <c r="M182"/>
  <c r="N182"/>
  <c r="C182" i="12"/>
  <c r="D182"/>
  <c r="E182"/>
  <c r="F182"/>
  <c r="H182"/>
  <c r="I182"/>
  <c r="L182"/>
  <c r="M182"/>
  <c r="N182"/>
  <c r="C182" i="32"/>
  <c r="D182"/>
  <c r="E182"/>
  <c r="F182"/>
  <c r="H182"/>
  <c r="I182"/>
  <c r="L182"/>
  <c r="M182"/>
  <c r="F182" i="10"/>
  <c r="K182"/>
  <c r="L182"/>
  <c r="O182"/>
  <c r="P182"/>
  <c r="Q182"/>
  <c r="J182" i="18"/>
  <c r="H183" i="30"/>
  <c r="I183"/>
  <c r="C183" i="13"/>
  <c r="D183"/>
  <c r="E183"/>
  <c r="F183"/>
  <c r="K183"/>
  <c r="L183"/>
  <c r="O183"/>
  <c r="P183"/>
  <c r="Q183"/>
  <c r="C183" i="33"/>
  <c r="D183"/>
  <c r="E183"/>
  <c r="F183"/>
  <c r="K183"/>
  <c r="L183"/>
  <c r="O183"/>
  <c r="P183"/>
  <c r="Q183"/>
  <c r="C183" i="14"/>
  <c r="D183"/>
  <c r="E183"/>
  <c r="F183"/>
  <c r="L183"/>
  <c r="C183" i="25"/>
  <c r="J183"/>
  <c r="K183"/>
  <c r="N183"/>
  <c r="O183"/>
  <c r="P183"/>
  <c r="D183" i="18"/>
  <c r="C183" i="23"/>
  <c r="D183"/>
  <c r="E183"/>
  <c r="F183"/>
  <c r="J183"/>
  <c r="K183"/>
  <c r="N183"/>
  <c r="O183"/>
  <c r="P183"/>
  <c r="E183" i="18"/>
  <c r="C183" i="28"/>
  <c r="D183"/>
  <c r="E183"/>
  <c r="F183"/>
  <c r="I183" i="26"/>
  <c r="J183"/>
  <c r="M183"/>
  <c r="Q183"/>
  <c r="F183"/>
  <c r="R183"/>
  <c r="H183" i="18"/>
  <c r="C183" i="16"/>
  <c r="D183"/>
  <c r="E183"/>
  <c r="F183"/>
  <c r="M183"/>
  <c r="C183" i="11"/>
  <c r="H183"/>
  <c r="I183"/>
  <c r="L183"/>
  <c r="M183"/>
  <c r="N183"/>
  <c r="C183" i="12"/>
  <c r="D183"/>
  <c r="E183"/>
  <c r="F183"/>
  <c r="H183"/>
  <c r="I183"/>
  <c r="L183"/>
  <c r="M183"/>
  <c r="N183"/>
  <c r="C183" i="32"/>
  <c r="D183"/>
  <c r="E183"/>
  <c r="F183"/>
  <c r="H183"/>
  <c r="I183"/>
  <c r="L183"/>
  <c r="M183"/>
  <c r="F183" i="10"/>
  <c r="K183"/>
  <c r="L183"/>
  <c r="O183"/>
  <c r="P183"/>
  <c r="Q183"/>
  <c r="J183" i="18"/>
  <c r="H184" i="30"/>
  <c r="I184"/>
  <c r="C184" i="13"/>
  <c r="D184"/>
  <c r="E184"/>
  <c r="F184"/>
  <c r="K184"/>
  <c r="L184"/>
  <c r="O184"/>
  <c r="P184"/>
  <c r="Q184"/>
  <c r="C184" i="33"/>
  <c r="D184"/>
  <c r="E184"/>
  <c r="F184"/>
  <c r="K184"/>
  <c r="L184"/>
  <c r="O184"/>
  <c r="P184"/>
  <c r="Q184"/>
  <c r="C184" i="14"/>
  <c r="D184"/>
  <c r="E184"/>
  <c r="F184"/>
  <c r="L184"/>
  <c r="C184" i="25"/>
  <c r="J184"/>
  <c r="K184"/>
  <c r="N184"/>
  <c r="O184"/>
  <c r="P184"/>
  <c r="D184" i="18"/>
  <c r="C184" i="23"/>
  <c r="D184"/>
  <c r="E184"/>
  <c r="F184"/>
  <c r="J184"/>
  <c r="K184"/>
  <c r="N184"/>
  <c r="O184"/>
  <c r="P184"/>
  <c r="E184" i="18"/>
  <c r="C184" i="28"/>
  <c r="D184"/>
  <c r="E184"/>
  <c r="F184"/>
  <c r="I184" i="26"/>
  <c r="J184"/>
  <c r="M184"/>
  <c r="Q184"/>
  <c r="F184"/>
  <c r="R184"/>
  <c r="H184" i="18"/>
  <c r="C184" i="16"/>
  <c r="D184"/>
  <c r="E184"/>
  <c r="F184"/>
  <c r="M184"/>
  <c r="C184" i="11"/>
  <c r="H184"/>
  <c r="I184"/>
  <c r="L184"/>
  <c r="M184"/>
  <c r="N184"/>
  <c r="C184" i="12"/>
  <c r="D184"/>
  <c r="E184"/>
  <c r="F184"/>
  <c r="H184"/>
  <c r="I184"/>
  <c r="L184"/>
  <c r="M184"/>
  <c r="N184"/>
  <c r="C184" i="32"/>
  <c r="D184"/>
  <c r="E184"/>
  <c r="F184"/>
  <c r="H184"/>
  <c r="I184"/>
  <c r="L184"/>
  <c r="M184"/>
  <c r="F184" i="10"/>
  <c r="K184"/>
  <c r="L184"/>
  <c r="O184"/>
  <c r="P184"/>
  <c r="Q184"/>
  <c r="J184" i="18"/>
  <c r="H185" i="30"/>
  <c r="I185"/>
  <c r="C185" i="13"/>
  <c r="D185"/>
  <c r="E185"/>
  <c r="F185"/>
  <c r="K185"/>
  <c r="L185"/>
  <c r="O185"/>
  <c r="P185"/>
  <c r="Q185"/>
  <c r="C185" i="33"/>
  <c r="D185"/>
  <c r="E185"/>
  <c r="F185"/>
  <c r="K185"/>
  <c r="L185"/>
  <c r="O185"/>
  <c r="P185"/>
  <c r="Q185"/>
  <c r="C185" i="14"/>
  <c r="D185"/>
  <c r="E185"/>
  <c r="F185"/>
  <c r="L185"/>
  <c r="C185" i="25"/>
  <c r="J185"/>
  <c r="K185"/>
  <c r="N185"/>
  <c r="O185"/>
  <c r="P185"/>
  <c r="D185" i="18"/>
  <c r="C185" i="23"/>
  <c r="D185"/>
  <c r="E185"/>
  <c r="F185"/>
  <c r="J185"/>
  <c r="K185"/>
  <c r="N185"/>
  <c r="O185"/>
  <c r="P185"/>
  <c r="E185" i="18"/>
  <c r="C185" i="28"/>
  <c r="D185"/>
  <c r="E185"/>
  <c r="F185"/>
  <c r="I185" i="26"/>
  <c r="J185"/>
  <c r="M185"/>
  <c r="Q185"/>
  <c r="F185"/>
  <c r="R185"/>
  <c r="H185" i="18"/>
  <c r="C185" i="16"/>
  <c r="D185"/>
  <c r="E185"/>
  <c r="F185"/>
  <c r="M185"/>
  <c r="C185" i="11"/>
  <c r="H185"/>
  <c r="I185"/>
  <c r="L185"/>
  <c r="M185"/>
  <c r="N185"/>
  <c r="C185" i="12"/>
  <c r="D185"/>
  <c r="E185"/>
  <c r="F185"/>
  <c r="H185"/>
  <c r="I185"/>
  <c r="L185"/>
  <c r="M185"/>
  <c r="N185"/>
  <c r="C185" i="32"/>
  <c r="D185"/>
  <c r="E185"/>
  <c r="F185"/>
  <c r="H185"/>
  <c r="I185"/>
  <c r="L185"/>
  <c r="M185"/>
  <c r="F185" i="10"/>
  <c r="K185"/>
  <c r="L185"/>
  <c r="O185"/>
  <c r="P185"/>
  <c r="Q185"/>
  <c r="J185" i="18"/>
  <c r="H186" i="30"/>
  <c r="I186"/>
  <c r="C186" i="13"/>
  <c r="D186"/>
  <c r="E186"/>
  <c r="F186"/>
  <c r="K186"/>
  <c r="L186"/>
  <c r="O186"/>
  <c r="P186"/>
  <c r="Q186"/>
  <c r="C186" i="33"/>
  <c r="D186"/>
  <c r="E186"/>
  <c r="F186"/>
  <c r="K186"/>
  <c r="L186"/>
  <c r="O186"/>
  <c r="P186"/>
  <c r="Q186"/>
  <c r="C186" i="14"/>
  <c r="D186"/>
  <c r="E186"/>
  <c r="F186"/>
  <c r="L186"/>
  <c r="C186" i="25"/>
  <c r="J186"/>
  <c r="K186"/>
  <c r="N186"/>
  <c r="O186"/>
  <c r="P186"/>
  <c r="D186" i="18"/>
  <c r="C186" i="23"/>
  <c r="D186"/>
  <c r="E186"/>
  <c r="F186"/>
  <c r="J186"/>
  <c r="K186"/>
  <c r="N186"/>
  <c r="O186"/>
  <c r="P186"/>
  <c r="E186" i="18"/>
  <c r="C186" i="28"/>
  <c r="D186"/>
  <c r="E186"/>
  <c r="F186"/>
  <c r="I186" i="26"/>
  <c r="J186"/>
  <c r="M186"/>
  <c r="Q186"/>
  <c r="F186"/>
  <c r="R186"/>
  <c r="H186" i="18"/>
  <c r="C186" i="16"/>
  <c r="D186"/>
  <c r="E186"/>
  <c r="F186"/>
  <c r="M186"/>
  <c r="C186" i="11"/>
  <c r="H186"/>
  <c r="I186"/>
  <c r="L186"/>
  <c r="M186"/>
  <c r="N186"/>
  <c r="C186" i="12"/>
  <c r="D186"/>
  <c r="E186"/>
  <c r="F186"/>
  <c r="H186"/>
  <c r="I186"/>
  <c r="L186"/>
  <c r="M186"/>
  <c r="N186"/>
  <c r="C186" i="32"/>
  <c r="D186"/>
  <c r="E186"/>
  <c r="F186"/>
  <c r="H186"/>
  <c r="I186"/>
  <c r="L186"/>
  <c r="M186"/>
  <c r="F186" i="10"/>
  <c r="K186"/>
  <c r="L186"/>
  <c r="O186"/>
  <c r="P186"/>
  <c r="Q186"/>
  <c r="J186" i="18"/>
  <c r="H187" i="30"/>
  <c r="I187"/>
  <c r="C187" i="13"/>
  <c r="D187"/>
  <c r="E187"/>
  <c r="F187"/>
  <c r="K187"/>
  <c r="L187"/>
  <c r="O187"/>
  <c r="P187"/>
  <c r="Q187"/>
  <c r="C187" i="33"/>
  <c r="D187"/>
  <c r="E187"/>
  <c r="F187"/>
  <c r="K187"/>
  <c r="L187"/>
  <c r="O187"/>
  <c r="P187"/>
  <c r="Q187"/>
  <c r="C187" i="14"/>
  <c r="D187"/>
  <c r="E187"/>
  <c r="F187"/>
  <c r="L187"/>
  <c r="C187" i="25"/>
  <c r="J187"/>
  <c r="K187"/>
  <c r="N187"/>
  <c r="O187"/>
  <c r="P187"/>
  <c r="D187" i="18"/>
  <c r="C187" i="23"/>
  <c r="D187"/>
  <c r="E187"/>
  <c r="F187"/>
  <c r="J187"/>
  <c r="K187"/>
  <c r="N187"/>
  <c r="O187"/>
  <c r="P187"/>
  <c r="E187" i="18"/>
  <c r="C187" i="28"/>
  <c r="D187"/>
  <c r="E187"/>
  <c r="F187"/>
  <c r="I187" i="26"/>
  <c r="J187"/>
  <c r="M187"/>
  <c r="Q187"/>
  <c r="F187"/>
  <c r="R187"/>
  <c r="H187" i="18"/>
  <c r="C187" i="16"/>
  <c r="D187"/>
  <c r="E187"/>
  <c r="F187"/>
  <c r="M187"/>
  <c r="C187" i="11"/>
  <c r="H187"/>
  <c r="I187"/>
  <c r="L187"/>
  <c r="M187"/>
  <c r="N187"/>
  <c r="C187" i="12"/>
  <c r="D187"/>
  <c r="E187"/>
  <c r="F187"/>
  <c r="H187"/>
  <c r="I187"/>
  <c r="L187"/>
  <c r="M187"/>
  <c r="N187"/>
  <c r="C187" i="32"/>
  <c r="D187"/>
  <c r="E187"/>
  <c r="F187"/>
  <c r="H187"/>
  <c r="I187"/>
  <c r="L187"/>
  <c r="M187"/>
  <c r="F187" i="10"/>
  <c r="K187"/>
  <c r="L187"/>
  <c r="O187"/>
  <c r="P187"/>
  <c r="Q187"/>
  <c r="J187" i="18"/>
  <c r="H188" i="30"/>
  <c r="I188"/>
  <c r="C188" i="13"/>
  <c r="D188"/>
  <c r="E188"/>
  <c r="F188"/>
  <c r="K188"/>
  <c r="L188"/>
  <c r="O188"/>
  <c r="P188"/>
  <c r="Q188"/>
  <c r="C188" i="33"/>
  <c r="D188"/>
  <c r="E188"/>
  <c r="F188"/>
  <c r="K188"/>
  <c r="L188"/>
  <c r="O188"/>
  <c r="P188"/>
  <c r="Q188"/>
  <c r="C188" i="14"/>
  <c r="D188"/>
  <c r="E188"/>
  <c r="F188"/>
  <c r="L188"/>
  <c r="C188" i="25"/>
  <c r="J188"/>
  <c r="K188"/>
  <c r="N188"/>
  <c r="O188"/>
  <c r="P188"/>
  <c r="D188" i="18"/>
  <c r="C188" i="23"/>
  <c r="D188"/>
  <c r="E188"/>
  <c r="F188"/>
  <c r="J188"/>
  <c r="K188"/>
  <c r="N188"/>
  <c r="O188"/>
  <c r="P188"/>
  <c r="E188" i="18"/>
  <c r="C188" i="28"/>
  <c r="D188"/>
  <c r="E188"/>
  <c r="F188"/>
  <c r="I188" i="26"/>
  <c r="J188"/>
  <c r="M188"/>
  <c r="Q188"/>
  <c r="F188"/>
  <c r="R188"/>
  <c r="H188" i="18"/>
  <c r="C188" i="16"/>
  <c r="D188"/>
  <c r="E188"/>
  <c r="F188"/>
  <c r="M188"/>
  <c r="C188" i="11"/>
  <c r="H188"/>
  <c r="I188"/>
  <c r="L188"/>
  <c r="M188"/>
  <c r="N188"/>
  <c r="C188" i="12"/>
  <c r="D188"/>
  <c r="E188"/>
  <c r="F188"/>
  <c r="H188"/>
  <c r="I188"/>
  <c r="L188"/>
  <c r="M188"/>
  <c r="N188"/>
  <c r="C188" i="32"/>
  <c r="D188"/>
  <c r="E188"/>
  <c r="F188"/>
  <c r="H188"/>
  <c r="I188"/>
  <c r="L188"/>
  <c r="M188"/>
  <c r="F188" i="10"/>
  <c r="K188"/>
  <c r="L188"/>
  <c r="O188"/>
  <c r="P188"/>
  <c r="Q188"/>
  <c r="J188" i="18"/>
  <c r="H189" i="30"/>
  <c r="I189"/>
  <c r="C189" i="13"/>
  <c r="D189"/>
  <c r="E189"/>
  <c r="F189"/>
  <c r="K189"/>
  <c r="L189"/>
  <c r="O189"/>
  <c r="P189"/>
  <c r="Q189"/>
  <c r="C189" i="33"/>
  <c r="D189"/>
  <c r="E189"/>
  <c r="F189"/>
  <c r="K189"/>
  <c r="L189"/>
  <c r="O189"/>
  <c r="P189"/>
  <c r="Q189"/>
  <c r="C189" i="14"/>
  <c r="D189"/>
  <c r="E189"/>
  <c r="F189"/>
  <c r="L189"/>
  <c r="C189" i="25"/>
  <c r="J189"/>
  <c r="K189"/>
  <c r="N189"/>
  <c r="O189"/>
  <c r="P189"/>
  <c r="D189" i="18"/>
  <c r="C189" i="23"/>
  <c r="D189"/>
  <c r="E189"/>
  <c r="F189"/>
  <c r="J189"/>
  <c r="K189"/>
  <c r="N189"/>
  <c r="O189"/>
  <c r="P189"/>
  <c r="E189" i="18"/>
  <c r="C189" i="28"/>
  <c r="D189"/>
  <c r="E189"/>
  <c r="F189"/>
  <c r="I189" i="26"/>
  <c r="J189"/>
  <c r="M189"/>
  <c r="Q189"/>
  <c r="F189"/>
  <c r="R189"/>
  <c r="H189" i="18"/>
  <c r="C189" i="16"/>
  <c r="D189"/>
  <c r="E189"/>
  <c r="F189"/>
  <c r="M189"/>
  <c r="C189" i="11"/>
  <c r="H189"/>
  <c r="I189"/>
  <c r="L189"/>
  <c r="M189"/>
  <c r="N189"/>
  <c r="C189" i="12"/>
  <c r="D189"/>
  <c r="E189"/>
  <c r="F189"/>
  <c r="H189"/>
  <c r="I189"/>
  <c r="L189"/>
  <c r="M189"/>
  <c r="N189"/>
  <c r="C189" i="32"/>
  <c r="D189"/>
  <c r="E189"/>
  <c r="F189"/>
  <c r="H189"/>
  <c r="I189"/>
  <c r="L189"/>
  <c r="M189"/>
  <c r="F189" i="10"/>
  <c r="K189"/>
  <c r="L189"/>
  <c r="O189"/>
  <c r="P189"/>
  <c r="Q189"/>
  <c r="J189" i="18"/>
  <c r="H190" i="30"/>
  <c r="I190"/>
  <c r="C190" i="13"/>
  <c r="D190"/>
  <c r="E190"/>
  <c r="F190"/>
  <c r="K190"/>
  <c r="L190"/>
  <c r="O190"/>
  <c r="P190"/>
  <c r="Q190"/>
  <c r="C190" i="33"/>
  <c r="D190"/>
  <c r="E190"/>
  <c r="F190"/>
  <c r="K190"/>
  <c r="L190"/>
  <c r="O190"/>
  <c r="P190"/>
  <c r="Q190"/>
  <c r="C190" i="14"/>
  <c r="D190"/>
  <c r="E190"/>
  <c r="F190"/>
  <c r="L190"/>
  <c r="C190" i="25"/>
  <c r="J190"/>
  <c r="K190"/>
  <c r="N190"/>
  <c r="O190"/>
  <c r="P190"/>
  <c r="D190" i="18"/>
  <c r="C190" i="23"/>
  <c r="D190"/>
  <c r="E190"/>
  <c r="F190"/>
  <c r="J190"/>
  <c r="K190"/>
  <c r="N190"/>
  <c r="O190"/>
  <c r="P190"/>
  <c r="E190" i="18"/>
  <c r="C190" i="28"/>
  <c r="D190"/>
  <c r="E190"/>
  <c r="F190"/>
  <c r="I190" i="26"/>
  <c r="J190"/>
  <c r="M190"/>
  <c r="Q190"/>
  <c r="F190"/>
  <c r="R190"/>
  <c r="H190" i="18"/>
  <c r="C190" i="16"/>
  <c r="D190"/>
  <c r="E190"/>
  <c r="F190"/>
  <c r="M190"/>
  <c r="C190" i="11"/>
  <c r="H190"/>
  <c r="I190"/>
  <c r="L190"/>
  <c r="M190"/>
  <c r="N190"/>
  <c r="C190" i="12"/>
  <c r="D190"/>
  <c r="E190"/>
  <c r="F190"/>
  <c r="H190"/>
  <c r="I190"/>
  <c r="L190"/>
  <c r="M190"/>
  <c r="N190"/>
  <c r="C190" i="32"/>
  <c r="D190"/>
  <c r="E190"/>
  <c r="F190"/>
  <c r="H190"/>
  <c r="I190"/>
  <c r="L190"/>
  <c r="M190"/>
  <c r="F190" i="10"/>
  <c r="K190"/>
  <c r="L190"/>
  <c r="O190"/>
  <c r="P190"/>
  <c r="Q190"/>
  <c r="J190" i="18"/>
  <c r="H191" i="30"/>
  <c r="I191"/>
  <c r="C191" i="13"/>
  <c r="D191"/>
  <c r="E191"/>
  <c r="F191"/>
  <c r="K191"/>
  <c r="L191"/>
  <c r="O191"/>
  <c r="P191"/>
  <c r="Q191"/>
  <c r="C191" i="33"/>
  <c r="D191"/>
  <c r="E191"/>
  <c r="F191"/>
  <c r="K191"/>
  <c r="L191"/>
  <c r="O191"/>
  <c r="P191"/>
  <c r="Q191"/>
  <c r="C191" i="14"/>
  <c r="D191"/>
  <c r="E191"/>
  <c r="F191"/>
  <c r="L191"/>
  <c r="C191" i="25"/>
  <c r="J191"/>
  <c r="K191"/>
  <c r="N191"/>
  <c r="O191"/>
  <c r="P191"/>
  <c r="D191" i="18"/>
  <c r="C191" i="23"/>
  <c r="D191"/>
  <c r="E191"/>
  <c r="F191"/>
  <c r="J191"/>
  <c r="K191"/>
  <c r="N191"/>
  <c r="O191"/>
  <c r="P191"/>
  <c r="E191" i="18"/>
  <c r="C191" i="28"/>
  <c r="D191"/>
  <c r="E191"/>
  <c r="F191"/>
  <c r="I191" i="26"/>
  <c r="J191"/>
  <c r="M191"/>
  <c r="Q191"/>
  <c r="F191"/>
  <c r="R191"/>
  <c r="H191" i="18"/>
  <c r="C191" i="16"/>
  <c r="D191"/>
  <c r="E191"/>
  <c r="F191"/>
  <c r="M191"/>
  <c r="C191" i="11"/>
  <c r="H191"/>
  <c r="I191"/>
  <c r="L191"/>
  <c r="M191"/>
  <c r="N191"/>
  <c r="C191" i="12"/>
  <c r="D191"/>
  <c r="E191"/>
  <c r="F191"/>
  <c r="H191"/>
  <c r="I191"/>
  <c r="L191"/>
  <c r="M191"/>
  <c r="N191"/>
  <c r="C191" i="32"/>
  <c r="D191"/>
  <c r="E191"/>
  <c r="F191"/>
  <c r="H191"/>
  <c r="I191"/>
  <c r="L191"/>
  <c r="M191"/>
  <c r="F191" i="10"/>
  <c r="K191"/>
  <c r="L191"/>
  <c r="O191"/>
  <c r="P191"/>
  <c r="Q191"/>
  <c r="J191" i="18"/>
  <c r="H192" i="30"/>
  <c r="I192"/>
  <c r="C192" i="13"/>
  <c r="D192"/>
  <c r="E192"/>
  <c r="F192"/>
  <c r="K192"/>
  <c r="L192"/>
  <c r="O192"/>
  <c r="P192"/>
  <c r="Q192"/>
  <c r="C192" i="33"/>
  <c r="D192"/>
  <c r="E192"/>
  <c r="F192"/>
  <c r="K192"/>
  <c r="L192"/>
  <c r="O192"/>
  <c r="P192"/>
  <c r="Q192"/>
  <c r="C192" i="14"/>
  <c r="D192"/>
  <c r="E192"/>
  <c r="F192"/>
  <c r="L192"/>
  <c r="C192" i="25"/>
  <c r="J192"/>
  <c r="K192"/>
  <c r="N192"/>
  <c r="O192"/>
  <c r="P192"/>
  <c r="D192" i="18"/>
  <c r="C192" i="23"/>
  <c r="D192"/>
  <c r="E192"/>
  <c r="F192"/>
  <c r="J192"/>
  <c r="K192"/>
  <c r="N192"/>
  <c r="O192"/>
  <c r="P192"/>
  <c r="E192" i="18"/>
  <c r="C192" i="28"/>
  <c r="D192"/>
  <c r="E192"/>
  <c r="F192"/>
  <c r="I192" i="26"/>
  <c r="J192"/>
  <c r="M192"/>
  <c r="Q192"/>
  <c r="F192"/>
  <c r="R192"/>
  <c r="H192" i="18"/>
  <c r="C192" i="16"/>
  <c r="D192"/>
  <c r="E192"/>
  <c r="F192"/>
  <c r="M192"/>
  <c r="C192" i="11"/>
  <c r="H192"/>
  <c r="I192"/>
  <c r="L192"/>
  <c r="M192"/>
  <c r="N192"/>
  <c r="C192" i="12"/>
  <c r="D192"/>
  <c r="E192"/>
  <c r="F192"/>
  <c r="H192"/>
  <c r="I192"/>
  <c r="L192"/>
  <c r="M192"/>
  <c r="N192"/>
  <c r="C192" i="32"/>
  <c r="D192"/>
  <c r="E192"/>
  <c r="F192"/>
  <c r="H192"/>
  <c r="I192"/>
  <c r="L192"/>
  <c r="M192"/>
  <c r="F192" i="10"/>
  <c r="K192"/>
  <c r="L192"/>
  <c r="O192"/>
  <c r="P192"/>
  <c r="Q192"/>
  <c r="J192" i="18"/>
  <c r="H193" i="30"/>
  <c r="I193"/>
  <c r="C193" i="13"/>
  <c r="D193"/>
  <c r="E193"/>
  <c r="F193"/>
  <c r="K193"/>
  <c r="L193"/>
  <c r="O193"/>
  <c r="P193"/>
  <c r="Q193"/>
  <c r="C193" i="33"/>
  <c r="D193"/>
  <c r="E193"/>
  <c r="F193"/>
  <c r="K193"/>
  <c r="L193"/>
  <c r="O193"/>
  <c r="P193"/>
  <c r="Q193"/>
  <c r="C193" i="14"/>
  <c r="D193"/>
  <c r="E193"/>
  <c r="F193"/>
  <c r="L193"/>
  <c r="C193" i="25"/>
  <c r="J193"/>
  <c r="K193"/>
  <c r="N193"/>
  <c r="O193"/>
  <c r="P193"/>
  <c r="D193" i="18"/>
  <c r="C193" i="23"/>
  <c r="D193"/>
  <c r="E193"/>
  <c r="F193"/>
  <c r="J193"/>
  <c r="K193"/>
  <c r="N193"/>
  <c r="O193"/>
  <c r="P193"/>
  <c r="E193" i="18"/>
  <c r="C193" i="28"/>
  <c r="D193"/>
  <c r="E193"/>
  <c r="F193"/>
  <c r="I193" i="26"/>
  <c r="J193"/>
  <c r="M193"/>
  <c r="Q193"/>
  <c r="F193"/>
  <c r="R193"/>
  <c r="H193" i="18"/>
  <c r="C193" i="16"/>
  <c r="D193"/>
  <c r="E193"/>
  <c r="F193"/>
  <c r="M193"/>
  <c r="C193" i="11"/>
  <c r="H193"/>
  <c r="I193"/>
  <c r="L193"/>
  <c r="M193"/>
  <c r="N193"/>
  <c r="C193" i="12"/>
  <c r="D193"/>
  <c r="E193"/>
  <c r="F193"/>
  <c r="H193"/>
  <c r="I193"/>
  <c r="L193"/>
  <c r="M193"/>
  <c r="N193"/>
  <c r="C193" i="32"/>
  <c r="D193"/>
  <c r="E193"/>
  <c r="F193"/>
  <c r="H193"/>
  <c r="I193"/>
  <c r="L193"/>
  <c r="M193"/>
  <c r="F193" i="10"/>
  <c r="K193"/>
  <c r="L193"/>
  <c r="O193"/>
  <c r="P193"/>
  <c r="Q193"/>
  <c r="J193" i="18"/>
  <c r="H194" i="30"/>
  <c r="I194"/>
  <c r="C194" i="13"/>
  <c r="D194"/>
  <c r="E194"/>
  <c r="F194"/>
  <c r="K194"/>
  <c r="L194"/>
  <c r="O194"/>
  <c r="P194"/>
  <c r="Q194"/>
  <c r="C194" i="33"/>
  <c r="D194"/>
  <c r="E194"/>
  <c r="F194"/>
  <c r="K194"/>
  <c r="L194"/>
  <c r="O194"/>
  <c r="P194"/>
  <c r="Q194"/>
  <c r="C194" i="14"/>
  <c r="D194"/>
  <c r="E194"/>
  <c r="F194"/>
  <c r="L194"/>
  <c r="C194" i="25"/>
  <c r="J194"/>
  <c r="K194"/>
  <c r="N194"/>
  <c r="O194"/>
  <c r="P194"/>
  <c r="D194" i="18"/>
  <c r="C194" i="23"/>
  <c r="D194"/>
  <c r="E194"/>
  <c r="F194"/>
  <c r="J194"/>
  <c r="K194"/>
  <c r="N194"/>
  <c r="O194"/>
  <c r="P194"/>
  <c r="E194" i="18"/>
  <c r="C194" i="28"/>
  <c r="D194"/>
  <c r="E194"/>
  <c r="F194"/>
  <c r="I194" i="26"/>
  <c r="J194"/>
  <c r="M194"/>
  <c r="Q194"/>
  <c r="F194"/>
  <c r="R194"/>
  <c r="H194" i="18"/>
  <c r="C194" i="16"/>
  <c r="D194"/>
  <c r="E194"/>
  <c r="F194"/>
  <c r="M194"/>
  <c r="C194" i="11"/>
  <c r="H194"/>
  <c r="I194"/>
  <c r="L194"/>
  <c r="M194"/>
  <c r="N194"/>
  <c r="C194" i="12"/>
  <c r="D194"/>
  <c r="E194"/>
  <c r="F194"/>
  <c r="H194"/>
  <c r="I194"/>
  <c r="L194"/>
  <c r="M194"/>
  <c r="N194"/>
  <c r="C194" i="32"/>
  <c r="D194"/>
  <c r="E194"/>
  <c r="F194"/>
  <c r="H194"/>
  <c r="I194"/>
  <c r="L194"/>
  <c r="M194"/>
  <c r="F194" i="10"/>
  <c r="K194"/>
  <c r="L194"/>
  <c r="O194"/>
  <c r="P194"/>
  <c r="Q194"/>
  <c r="J194" i="18"/>
  <c r="H195" i="30"/>
  <c r="I195"/>
  <c r="C195" i="13"/>
  <c r="D195"/>
  <c r="E195"/>
  <c r="F195"/>
  <c r="K195"/>
  <c r="L195"/>
  <c r="O195"/>
  <c r="P195"/>
  <c r="Q195"/>
  <c r="C195" i="33"/>
  <c r="D195"/>
  <c r="E195"/>
  <c r="F195"/>
  <c r="K195"/>
  <c r="L195"/>
  <c r="O195"/>
  <c r="P195"/>
  <c r="Q195"/>
  <c r="C195" i="14"/>
  <c r="D195"/>
  <c r="E195"/>
  <c r="F195"/>
  <c r="L195"/>
  <c r="C195" i="25"/>
  <c r="J195"/>
  <c r="K195"/>
  <c r="N195"/>
  <c r="O195"/>
  <c r="P195"/>
  <c r="D195" i="18"/>
  <c r="C195" i="23"/>
  <c r="D195"/>
  <c r="E195"/>
  <c r="F195"/>
  <c r="J195"/>
  <c r="K195"/>
  <c r="N195"/>
  <c r="O195"/>
  <c r="P195"/>
  <c r="E195" i="18"/>
  <c r="C195" i="28"/>
  <c r="D195"/>
  <c r="E195"/>
  <c r="F195"/>
  <c r="I195" i="26"/>
  <c r="J195"/>
  <c r="M195"/>
  <c r="Q195"/>
  <c r="F195"/>
  <c r="R195"/>
  <c r="H195" i="18"/>
  <c r="C195" i="16"/>
  <c r="D195"/>
  <c r="E195"/>
  <c r="F195"/>
  <c r="M195"/>
  <c r="C195" i="11"/>
  <c r="H195"/>
  <c r="I195"/>
  <c r="L195"/>
  <c r="M195"/>
  <c r="N195"/>
  <c r="C195" i="12"/>
  <c r="D195"/>
  <c r="E195"/>
  <c r="F195"/>
  <c r="H195"/>
  <c r="I195"/>
  <c r="L195"/>
  <c r="M195"/>
  <c r="N195"/>
  <c r="C195" i="32"/>
  <c r="D195"/>
  <c r="E195"/>
  <c r="F195"/>
  <c r="H195"/>
  <c r="I195"/>
  <c r="L195"/>
  <c r="M195"/>
  <c r="F195" i="10"/>
  <c r="K195"/>
  <c r="L195"/>
  <c r="O195"/>
  <c r="P195"/>
  <c r="Q195"/>
  <c r="J195" i="18"/>
  <c r="H196" i="30"/>
  <c r="I196"/>
  <c r="C196" i="13"/>
  <c r="D196"/>
  <c r="E196"/>
  <c r="F196"/>
  <c r="K196"/>
  <c r="L196"/>
  <c r="O196"/>
  <c r="P196"/>
  <c r="Q196"/>
  <c r="C196" i="33"/>
  <c r="D196"/>
  <c r="E196"/>
  <c r="F196"/>
  <c r="K196"/>
  <c r="L196"/>
  <c r="O196"/>
  <c r="P196"/>
  <c r="Q196"/>
  <c r="C196" i="14"/>
  <c r="D196"/>
  <c r="E196"/>
  <c r="F196"/>
  <c r="L196"/>
  <c r="C196" i="25"/>
  <c r="J196"/>
  <c r="K196"/>
  <c r="N196"/>
  <c r="O196"/>
  <c r="P196"/>
  <c r="D196" i="18"/>
  <c r="C196" i="23"/>
  <c r="D196"/>
  <c r="E196"/>
  <c r="F196"/>
  <c r="J196"/>
  <c r="K196"/>
  <c r="N196"/>
  <c r="O196"/>
  <c r="P196"/>
  <c r="E196" i="18"/>
  <c r="C196" i="28"/>
  <c r="D196"/>
  <c r="E196"/>
  <c r="F196"/>
  <c r="I196" i="26"/>
  <c r="J196"/>
  <c r="M196"/>
  <c r="Q196"/>
  <c r="F196"/>
  <c r="R196"/>
  <c r="H196" i="18"/>
  <c r="C196" i="16"/>
  <c r="D196"/>
  <c r="E196"/>
  <c r="F196"/>
  <c r="M196"/>
  <c r="C196" i="11"/>
  <c r="H196"/>
  <c r="I196"/>
  <c r="L196"/>
  <c r="M196"/>
  <c r="N196"/>
  <c r="C196" i="12"/>
  <c r="D196"/>
  <c r="E196"/>
  <c r="F196"/>
  <c r="H196"/>
  <c r="I196"/>
  <c r="L196"/>
  <c r="M196"/>
  <c r="N196"/>
  <c r="C196" i="32"/>
  <c r="D196"/>
  <c r="E196"/>
  <c r="F196"/>
  <c r="H196"/>
  <c r="I196"/>
  <c r="L196"/>
  <c r="M196"/>
  <c r="F196" i="10"/>
  <c r="K196"/>
  <c r="L196"/>
  <c r="O196"/>
  <c r="P196"/>
  <c r="Q196"/>
  <c r="J196" i="18"/>
  <c r="H197" i="30"/>
  <c r="I197"/>
  <c r="C197" i="13"/>
  <c r="D197"/>
  <c r="E197"/>
  <c r="F197"/>
  <c r="K197"/>
  <c r="L197"/>
  <c r="O197"/>
  <c r="P197"/>
  <c r="Q197"/>
  <c r="C197" i="33"/>
  <c r="D197"/>
  <c r="E197"/>
  <c r="F197"/>
  <c r="K197"/>
  <c r="L197"/>
  <c r="O197"/>
  <c r="P197"/>
  <c r="Q197"/>
  <c r="C197" i="14"/>
  <c r="D197"/>
  <c r="E197"/>
  <c r="F197"/>
  <c r="L197"/>
  <c r="C197" i="25"/>
  <c r="J197"/>
  <c r="K197"/>
  <c r="N197"/>
  <c r="O197"/>
  <c r="P197"/>
  <c r="D197" i="18"/>
  <c r="C197" i="23"/>
  <c r="D197"/>
  <c r="E197"/>
  <c r="F197"/>
  <c r="J197"/>
  <c r="K197"/>
  <c r="N197"/>
  <c r="O197"/>
  <c r="P197"/>
  <c r="E197" i="18"/>
  <c r="C197" i="28"/>
  <c r="D197"/>
  <c r="E197"/>
  <c r="F197"/>
  <c r="I197" i="26"/>
  <c r="J197"/>
  <c r="M197"/>
  <c r="Q197"/>
  <c r="F197"/>
  <c r="R197"/>
  <c r="H197" i="18"/>
  <c r="C197" i="16"/>
  <c r="D197"/>
  <c r="E197"/>
  <c r="F197"/>
  <c r="M197"/>
  <c r="C197" i="11"/>
  <c r="H197"/>
  <c r="I197"/>
  <c r="L197"/>
  <c r="M197"/>
  <c r="N197"/>
  <c r="C197" i="12"/>
  <c r="D197"/>
  <c r="E197"/>
  <c r="F197"/>
  <c r="H197"/>
  <c r="I197"/>
  <c r="L197"/>
  <c r="M197"/>
  <c r="N197"/>
  <c r="C197" i="32"/>
  <c r="D197"/>
  <c r="E197"/>
  <c r="F197"/>
  <c r="H197"/>
  <c r="I197"/>
  <c r="L197"/>
  <c r="M197"/>
  <c r="F197" i="10"/>
  <c r="K197"/>
  <c r="L197"/>
  <c r="O197"/>
  <c r="P197"/>
  <c r="Q197"/>
  <c r="J197" i="18"/>
  <c r="H198" i="30"/>
  <c r="I198"/>
  <c r="C198" i="13"/>
  <c r="D198"/>
  <c r="E198"/>
  <c r="F198"/>
  <c r="K198"/>
  <c r="L198"/>
  <c r="O198"/>
  <c r="P198"/>
  <c r="Q198"/>
  <c r="C198" i="33"/>
  <c r="D198"/>
  <c r="E198"/>
  <c r="F198"/>
  <c r="K198"/>
  <c r="L198"/>
  <c r="O198"/>
  <c r="P198"/>
  <c r="Q198"/>
  <c r="C198" i="14"/>
  <c r="D198"/>
  <c r="E198"/>
  <c r="F198"/>
  <c r="L198"/>
  <c r="C198" i="25"/>
  <c r="J198"/>
  <c r="K198"/>
  <c r="N198"/>
  <c r="O198"/>
  <c r="P198"/>
  <c r="D198" i="18"/>
  <c r="C198" i="23"/>
  <c r="D198"/>
  <c r="E198"/>
  <c r="F198"/>
  <c r="J198"/>
  <c r="K198"/>
  <c r="N198"/>
  <c r="O198"/>
  <c r="P198"/>
  <c r="E198" i="18"/>
  <c r="C198" i="28"/>
  <c r="D198"/>
  <c r="E198"/>
  <c r="F198"/>
  <c r="I198" i="26"/>
  <c r="J198"/>
  <c r="M198"/>
  <c r="Q198"/>
  <c r="F198"/>
  <c r="R198"/>
  <c r="H198" i="18"/>
  <c r="C198" i="16"/>
  <c r="D198"/>
  <c r="E198"/>
  <c r="F198"/>
  <c r="M198"/>
  <c r="C198" i="11"/>
  <c r="H198"/>
  <c r="I198"/>
  <c r="L198"/>
  <c r="M198"/>
  <c r="N198"/>
  <c r="C198" i="12"/>
  <c r="D198"/>
  <c r="E198"/>
  <c r="F198"/>
  <c r="H198"/>
  <c r="I198"/>
  <c r="L198"/>
  <c r="M198"/>
  <c r="N198"/>
  <c r="C198" i="32"/>
  <c r="D198"/>
  <c r="E198"/>
  <c r="F198"/>
  <c r="H198"/>
  <c r="I198"/>
  <c r="L198"/>
  <c r="M198"/>
  <c r="F198" i="10"/>
  <c r="K198"/>
  <c r="L198"/>
  <c r="O198"/>
  <c r="P198"/>
  <c r="Q198"/>
  <c r="J198" i="18"/>
  <c r="H199" i="30"/>
  <c r="I199"/>
  <c r="C199" i="13"/>
  <c r="D199"/>
  <c r="E199"/>
  <c r="F199"/>
  <c r="K199"/>
  <c r="L199"/>
  <c r="O199"/>
  <c r="P199"/>
  <c r="Q199"/>
  <c r="C199" i="33"/>
  <c r="D199"/>
  <c r="E199"/>
  <c r="F199"/>
  <c r="K199"/>
  <c r="L199"/>
  <c r="O199"/>
  <c r="P199"/>
  <c r="Q199"/>
  <c r="C199" i="14"/>
  <c r="D199"/>
  <c r="E199"/>
  <c r="F199"/>
  <c r="L199"/>
  <c r="C199" i="25"/>
  <c r="J199"/>
  <c r="K199"/>
  <c r="N199"/>
  <c r="O199"/>
  <c r="P199"/>
  <c r="D199" i="18"/>
  <c r="C199" i="23"/>
  <c r="D199"/>
  <c r="E199"/>
  <c r="F199"/>
  <c r="J199"/>
  <c r="K199"/>
  <c r="N199"/>
  <c r="O199"/>
  <c r="P199"/>
  <c r="E199" i="18"/>
  <c r="C199" i="28"/>
  <c r="D199"/>
  <c r="E199"/>
  <c r="F199"/>
  <c r="I199" i="26"/>
  <c r="J199"/>
  <c r="M199"/>
  <c r="Q199"/>
  <c r="F199"/>
  <c r="R199"/>
  <c r="H199" i="18"/>
  <c r="C199" i="16"/>
  <c r="D199"/>
  <c r="E199"/>
  <c r="F199"/>
  <c r="M199"/>
  <c r="C199" i="11"/>
  <c r="H199"/>
  <c r="I199"/>
  <c r="L199"/>
  <c r="M199"/>
  <c r="N199"/>
  <c r="C199" i="12"/>
  <c r="D199"/>
  <c r="E199"/>
  <c r="F199"/>
  <c r="H199"/>
  <c r="I199"/>
  <c r="L199"/>
  <c r="M199"/>
  <c r="N199"/>
  <c r="C199" i="32"/>
  <c r="D199"/>
  <c r="E199"/>
  <c r="F199"/>
  <c r="H199"/>
  <c r="I199"/>
  <c r="L199"/>
  <c r="M199"/>
  <c r="F199" i="10"/>
  <c r="K199"/>
  <c r="L199"/>
  <c r="O199"/>
  <c r="P199"/>
  <c r="Q199"/>
  <c r="J199" i="18"/>
  <c r="H200" i="30"/>
  <c r="I200"/>
  <c r="C200" i="13"/>
  <c r="D200"/>
  <c r="E200"/>
  <c r="F200"/>
  <c r="K200"/>
  <c r="L200"/>
  <c r="O200"/>
  <c r="P200"/>
  <c r="Q200"/>
  <c r="C200" i="33"/>
  <c r="D200"/>
  <c r="E200"/>
  <c r="F200"/>
  <c r="K200"/>
  <c r="L200"/>
  <c r="O200"/>
  <c r="P200"/>
  <c r="Q200"/>
  <c r="C200" i="14"/>
  <c r="D200"/>
  <c r="E200"/>
  <c r="F200"/>
  <c r="L200"/>
  <c r="C200" i="25"/>
  <c r="J200"/>
  <c r="K200"/>
  <c r="N200"/>
  <c r="O200"/>
  <c r="P200"/>
  <c r="D200" i="18"/>
  <c r="C200" i="23"/>
  <c r="D200"/>
  <c r="E200"/>
  <c r="F200"/>
  <c r="J200"/>
  <c r="K200"/>
  <c r="N200"/>
  <c r="O200"/>
  <c r="P200"/>
  <c r="E200" i="18"/>
  <c r="C200" i="28"/>
  <c r="D200"/>
  <c r="E200"/>
  <c r="F200"/>
  <c r="I200" i="26"/>
  <c r="J200"/>
  <c r="M200"/>
  <c r="Q200"/>
  <c r="F200"/>
  <c r="R200"/>
  <c r="H200" i="18"/>
  <c r="C200" i="16"/>
  <c r="D200"/>
  <c r="E200"/>
  <c r="F200"/>
  <c r="M200"/>
  <c r="C200" i="11"/>
  <c r="H200"/>
  <c r="I200"/>
  <c r="L200"/>
  <c r="M200"/>
  <c r="N200"/>
  <c r="C200" i="12"/>
  <c r="D200"/>
  <c r="E200"/>
  <c r="F200"/>
  <c r="H200"/>
  <c r="I200"/>
  <c r="L200"/>
  <c r="M200"/>
  <c r="N200"/>
  <c r="C200" i="32"/>
  <c r="D200"/>
  <c r="E200"/>
  <c r="F200"/>
  <c r="H200"/>
  <c r="I200"/>
  <c r="L200"/>
  <c r="M200"/>
  <c r="F200" i="10"/>
  <c r="K200"/>
  <c r="L200"/>
  <c r="O200"/>
  <c r="P200"/>
  <c r="Q200"/>
  <c r="J200" i="18"/>
  <c r="H201" i="30"/>
  <c r="I201"/>
  <c r="C201" i="13"/>
  <c r="D201"/>
  <c r="E201"/>
  <c r="F201"/>
  <c r="K201"/>
  <c r="L201"/>
  <c r="O201"/>
  <c r="P201"/>
  <c r="Q201"/>
  <c r="C201" i="33"/>
  <c r="D201"/>
  <c r="E201"/>
  <c r="F201"/>
  <c r="K201"/>
  <c r="L201"/>
  <c r="O201"/>
  <c r="P201"/>
  <c r="Q201"/>
  <c r="C201" i="14"/>
  <c r="D201"/>
  <c r="E201"/>
  <c r="F201"/>
  <c r="L201"/>
  <c r="C201" i="25"/>
  <c r="J201"/>
  <c r="K201"/>
  <c r="N201"/>
  <c r="O201"/>
  <c r="P201"/>
  <c r="D201" i="18"/>
  <c r="C201" i="23"/>
  <c r="D201"/>
  <c r="E201"/>
  <c r="F201"/>
  <c r="J201"/>
  <c r="K201"/>
  <c r="N201"/>
  <c r="O201"/>
  <c r="P201"/>
  <c r="E201" i="18"/>
  <c r="C201" i="28"/>
  <c r="D201"/>
  <c r="E201"/>
  <c r="F201"/>
  <c r="I201" i="26"/>
  <c r="J201"/>
  <c r="M201"/>
  <c r="Q201"/>
  <c r="F201"/>
  <c r="R201"/>
  <c r="H201" i="18"/>
  <c r="C201" i="16"/>
  <c r="D201"/>
  <c r="E201"/>
  <c r="F201"/>
  <c r="M201"/>
  <c r="C201" i="11"/>
  <c r="H201"/>
  <c r="I201"/>
  <c r="L201"/>
  <c r="M201"/>
  <c r="N201"/>
  <c r="C201" i="12"/>
  <c r="D201"/>
  <c r="E201"/>
  <c r="F201"/>
  <c r="H201"/>
  <c r="I201"/>
  <c r="L201"/>
  <c r="M201"/>
  <c r="N201"/>
  <c r="C201" i="32"/>
  <c r="D201"/>
  <c r="E201"/>
  <c r="F201"/>
  <c r="H201"/>
  <c r="I201"/>
  <c r="L201"/>
  <c r="M201"/>
  <c r="F201" i="10"/>
  <c r="K201"/>
  <c r="L201"/>
  <c r="O201"/>
  <c r="P201"/>
  <c r="Q201"/>
  <c r="J201" i="18"/>
  <c r="H202" i="30"/>
  <c r="I202"/>
  <c r="C202" i="13"/>
  <c r="D202"/>
  <c r="E202"/>
  <c r="F202"/>
  <c r="K202"/>
  <c r="L202"/>
  <c r="O202"/>
  <c r="P202"/>
  <c r="Q202"/>
  <c r="C202" i="33"/>
  <c r="D202"/>
  <c r="E202"/>
  <c r="F202"/>
  <c r="K202"/>
  <c r="L202"/>
  <c r="O202"/>
  <c r="P202"/>
  <c r="Q202"/>
  <c r="C202" i="14"/>
  <c r="D202"/>
  <c r="E202"/>
  <c r="F202"/>
  <c r="L202"/>
  <c r="C202" i="25"/>
  <c r="J202"/>
  <c r="K202"/>
  <c r="N202"/>
  <c r="O202"/>
  <c r="P202"/>
  <c r="D202" i="18"/>
  <c r="C202" i="23"/>
  <c r="D202"/>
  <c r="E202"/>
  <c r="F202"/>
  <c r="J202"/>
  <c r="K202"/>
  <c r="N202"/>
  <c r="O202"/>
  <c r="P202"/>
  <c r="E202" i="18"/>
  <c r="C202" i="28"/>
  <c r="D202"/>
  <c r="E202"/>
  <c r="F202"/>
  <c r="I202" i="26"/>
  <c r="J202"/>
  <c r="M202"/>
  <c r="Q202"/>
  <c r="F202"/>
  <c r="R202"/>
  <c r="H202" i="18"/>
  <c r="C202" i="16"/>
  <c r="D202"/>
  <c r="E202"/>
  <c r="F202"/>
  <c r="M202"/>
  <c r="C202" i="11"/>
  <c r="H202"/>
  <c r="I202"/>
  <c r="L202"/>
  <c r="M202"/>
  <c r="N202"/>
  <c r="C202" i="12"/>
  <c r="D202"/>
  <c r="E202"/>
  <c r="F202"/>
  <c r="H202"/>
  <c r="I202"/>
  <c r="L202"/>
  <c r="M202"/>
  <c r="N202"/>
  <c r="C202" i="32"/>
  <c r="D202"/>
  <c r="E202"/>
  <c r="F202"/>
  <c r="H202"/>
  <c r="I202"/>
  <c r="L202"/>
  <c r="M202"/>
  <c r="F202" i="10"/>
  <c r="K202"/>
  <c r="L202"/>
  <c r="O202"/>
  <c r="P202"/>
  <c r="Q202"/>
  <c r="J202" i="18"/>
  <c r="H203" i="30"/>
  <c r="I203"/>
  <c r="C203" i="13"/>
  <c r="D203"/>
  <c r="E203"/>
  <c r="F203"/>
  <c r="K203"/>
  <c r="L203"/>
  <c r="O203"/>
  <c r="P203"/>
  <c r="Q203"/>
  <c r="C203" i="33"/>
  <c r="D203"/>
  <c r="E203"/>
  <c r="F203"/>
  <c r="K203"/>
  <c r="L203"/>
  <c r="O203"/>
  <c r="P203"/>
  <c r="Q203"/>
  <c r="C203" i="14"/>
  <c r="D203"/>
  <c r="E203"/>
  <c r="F203"/>
  <c r="L203"/>
  <c r="C203" i="25"/>
  <c r="J203"/>
  <c r="K203"/>
  <c r="N203"/>
  <c r="O203"/>
  <c r="P203"/>
  <c r="D203" i="18"/>
  <c r="C203" i="23"/>
  <c r="D203"/>
  <c r="E203"/>
  <c r="F203"/>
  <c r="J203"/>
  <c r="K203"/>
  <c r="N203"/>
  <c r="O203"/>
  <c r="P203"/>
  <c r="E203" i="18"/>
  <c r="C203" i="28"/>
  <c r="D203"/>
  <c r="E203"/>
  <c r="F203"/>
  <c r="I203" i="26"/>
  <c r="J203"/>
  <c r="M203"/>
  <c r="Q203"/>
  <c r="F203"/>
  <c r="R203"/>
  <c r="H203" i="18"/>
  <c r="C203" i="16"/>
  <c r="D203"/>
  <c r="E203"/>
  <c r="F203"/>
  <c r="M203"/>
  <c r="C203" i="11"/>
  <c r="H203"/>
  <c r="I203"/>
  <c r="L203"/>
  <c r="M203"/>
  <c r="N203"/>
  <c r="C203" i="12"/>
  <c r="D203"/>
  <c r="E203"/>
  <c r="F203"/>
  <c r="H203"/>
  <c r="I203"/>
  <c r="L203"/>
  <c r="M203"/>
  <c r="N203"/>
  <c r="C203" i="32"/>
  <c r="D203"/>
  <c r="E203"/>
  <c r="F203"/>
  <c r="H203"/>
  <c r="I203"/>
  <c r="L203"/>
  <c r="M203"/>
  <c r="F203" i="10"/>
  <c r="K203"/>
  <c r="L203"/>
  <c r="O203"/>
  <c r="P203"/>
  <c r="Q203"/>
  <c r="J203" i="18"/>
  <c r="H204" i="30"/>
  <c r="I204"/>
  <c r="C204" i="13"/>
  <c r="D204"/>
  <c r="E204"/>
  <c r="F204"/>
  <c r="K204"/>
  <c r="L204"/>
  <c r="O204"/>
  <c r="P204"/>
  <c r="Q204"/>
  <c r="C204" i="33"/>
  <c r="D204"/>
  <c r="E204"/>
  <c r="F204"/>
  <c r="K204"/>
  <c r="L204"/>
  <c r="O204"/>
  <c r="P204"/>
  <c r="Q204"/>
  <c r="C204" i="14"/>
  <c r="D204"/>
  <c r="E204"/>
  <c r="F204"/>
  <c r="L204"/>
  <c r="C204" i="25"/>
  <c r="J204"/>
  <c r="K204"/>
  <c r="N204"/>
  <c r="O204"/>
  <c r="P204"/>
  <c r="D204" i="18"/>
  <c r="C204" i="23"/>
  <c r="D204"/>
  <c r="E204"/>
  <c r="F204"/>
  <c r="J204"/>
  <c r="K204"/>
  <c r="N204"/>
  <c r="O204"/>
  <c r="P204"/>
  <c r="E204" i="18"/>
  <c r="C204" i="28"/>
  <c r="D204"/>
  <c r="E204"/>
  <c r="F204"/>
  <c r="I204" i="26"/>
  <c r="J204"/>
  <c r="M204"/>
  <c r="Q204"/>
  <c r="F204"/>
  <c r="R204"/>
  <c r="H204" i="18"/>
  <c r="C204" i="16"/>
  <c r="D204"/>
  <c r="E204"/>
  <c r="F204"/>
  <c r="M204"/>
  <c r="C204" i="11"/>
  <c r="H204"/>
  <c r="I204"/>
  <c r="L204"/>
  <c r="M204"/>
  <c r="N204"/>
  <c r="C204" i="12"/>
  <c r="D204"/>
  <c r="E204"/>
  <c r="F204"/>
  <c r="H204"/>
  <c r="I204"/>
  <c r="L204"/>
  <c r="M204"/>
  <c r="N204"/>
  <c r="C204" i="32"/>
  <c r="D204"/>
  <c r="E204"/>
  <c r="F204"/>
  <c r="H204"/>
  <c r="I204"/>
  <c r="L204"/>
  <c r="M204"/>
  <c r="F204" i="10"/>
  <c r="K204"/>
  <c r="L204"/>
  <c r="O204"/>
  <c r="P204"/>
  <c r="Q204"/>
  <c r="J204" i="18"/>
  <c r="H205" i="30"/>
  <c r="I205"/>
  <c r="C205" i="13"/>
  <c r="D205"/>
  <c r="E205"/>
  <c r="F205"/>
  <c r="K205"/>
  <c r="L205"/>
  <c r="O205"/>
  <c r="P205"/>
  <c r="Q205"/>
  <c r="C205" i="33"/>
  <c r="D205"/>
  <c r="E205"/>
  <c r="F205"/>
  <c r="K205"/>
  <c r="L205"/>
  <c r="O205"/>
  <c r="P205"/>
  <c r="Q205"/>
  <c r="C205" i="14"/>
  <c r="D205"/>
  <c r="E205"/>
  <c r="F205"/>
  <c r="L205"/>
  <c r="C205" i="25"/>
  <c r="J205"/>
  <c r="K205"/>
  <c r="N205"/>
  <c r="O205"/>
  <c r="P205"/>
  <c r="D205" i="18"/>
  <c r="C205" i="23"/>
  <c r="D205"/>
  <c r="E205"/>
  <c r="F205"/>
  <c r="J205"/>
  <c r="K205"/>
  <c r="N205"/>
  <c r="O205"/>
  <c r="P205"/>
  <c r="E205" i="18"/>
  <c r="C205" i="28"/>
  <c r="D205"/>
  <c r="E205"/>
  <c r="F205"/>
  <c r="I205" i="26"/>
  <c r="J205"/>
  <c r="M205"/>
  <c r="Q205"/>
  <c r="F205"/>
  <c r="R205"/>
  <c r="H205" i="18"/>
  <c r="C205" i="16"/>
  <c r="D205"/>
  <c r="E205"/>
  <c r="F205"/>
  <c r="M205"/>
  <c r="C205" i="11"/>
  <c r="H205"/>
  <c r="I205"/>
  <c r="L205"/>
  <c r="M205"/>
  <c r="N205"/>
  <c r="C205" i="12"/>
  <c r="D205"/>
  <c r="E205"/>
  <c r="F205"/>
  <c r="H205"/>
  <c r="I205"/>
  <c r="L205"/>
  <c r="M205"/>
  <c r="N205"/>
  <c r="C205" i="32"/>
  <c r="D205"/>
  <c r="E205"/>
  <c r="F205"/>
  <c r="H205"/>
  <c r="I205"/>
  <c r="L205"/>
  <c r="M205"/>
  <c r="F205" i="10"/>
  <c r="K205"/>
  <c r="L205"/>
  <c r="O205"/>
  <c r="P205"/>
  <c r="Q205"/>
  <c r="J205" i="18"/>
  <c r="H206" i="30"/>
  <c r="I206"/>
  <c r="C206" i="13"/>
  <c r="D206"/>
  <c r="E206"/>
  <c r="F206"/>
  <c r="K206"/>
  <c r="L206"/>
  <c r="O206"/>
  <c r="P206"/>
  <c r="Q206"/>
  <c r="C206" i="33"/>
  <c r="D206"/>
  <c r="E206"/>
  <c r="F206"/>
  <c r="K206"/>
  <c r="L206"/>
  <c r="O206"/>
  <c r="P206"/>
  <c r="Q206"/>
  <c r="C206" i="14"/>
  <c r="D206"/>
  <c r="E206"/>
  <c r="F206"/>
  <c r="L206"/>
  <c r="C206" i="25"/>
  <c r="J206"/>
  <c r="K206"/>
  <c r="N206"/>
  <c r="O206"/>
  <c r="P206"/>
  <c r="D206" i="18"/>
  <c r="C206" i="23"/>
  <c r="D206"/>
  <c r="E206"/>
  <c r="F206"/>
  <c r="J206"/>
  <c r="K206"/>
  <c r="N206"/>
  <c r="O206"/>
  <c r="P206"/>
  <c r="E206" i="18"/>
  <c r="C206" i="28"/>
  <c r="D206"/>
  <c r="E206"/>
  <c r="F206"/>
  <c r="I206" i="26"/>
  <c r="J206"/>
  <c r="M206"/>
  <c r="Q206"/>
  <c r="F206"/>
  <c r="R206"/>
  <c r="H206" i="18"/>
  <c r="C206" i="16"/>
  <c r="D206"/>
  <c r="E206"/>
  <c r="F206"/>
  <c r="M206"/>
  <c r="C206" i="11"/>
  <c r="H206"/>
  <c r="I206"/>
  <c r="L206"/>
  <c r="M206"/>
  <c r="N206"/>
  <c r="C206" i="12"/>
  <c r="D206"/>
  <c r="E206"/>
  <c r="F206"/>
  <c r="H206"/>
  <c r="I206"/>
  <c r="L206"/>
  <c r="M206"/>
  <c r="N206"/>
  <c r="C206" i="32"/>
  <c r="D206"/>
  <c r="E206"/>
  <c r="F206"/>
  <c r="H206"/>
  <c r="I206"/>
  <c r="L206"/>
  <c r="M206"/>
  <c r="F206" i="10"/>
  <c r="K206"/>
  <c r="L206"/>
  <c r="O206"/>
  <c r="P206"/>
  <c r="Q206"/>
  <c r="J206" i="18"/>
  <c r="H207" i="30"/>
  <c r="I207"/>
  <c r="C207" i="13"/>
  <c r="D207"/>
  <c r="E207"/>
  <c r="F207"/>
  <c r="K207"/>
  <c r="L207"/>
  <c r="O207"/>
  <c r="P207"/>
  <c r="Q207"/>
  <c r="C207" i="33"/>
  <c r="D207"/>
  <c r="E207"/>
  <c r="F207"/>
  <c r="K207"/>
  <c r="L207"/>
  <c r="O207"/>
  <c r="P207"/>
  <c r="Q207"/>
  <c r="C207" i="14"/>
  <c r="D207"/>
  <c r="E207"/>
  <c r="F207"/>
  <c r="L207"/>
  <c r="C207" i="25"/>
  <c r="J207"/>
  <c r="K207"/>
  <c r="N207"/>
  <c r="O207"/>
  <c r="P207"/>
  <c r="D207" i="18"/>
  <c r="C207" i="23"/>
  <c r="D207"/>
  <c r="E207"/>
  <c r="F207"/>
  <c r="J207"/>
  <c r="K207"/>
  <c r="N207"/>
  <c r="O207"/>
  <c r="P207"/>
  <c r="E207" i="18"/>
  <c r="C207" i="28"/>
  <c r="D207"/>
  <c r="E207"/>
  <c r="F207"/>
  <c r="I207" i="26"/>
  <c r="J207"/>
  <c r="M207"/>
  <c r="Q207"/>
  <c r="F207"/>
  <c r="R207"/>
  <c r="H207" i="18"/>
  <c r="C207" i="16"/>
  <c r="D207"/>
  <c r="E207"/>
  <c r="F207"/>
  <c r="M207"/>
  <c r="C207" i="11"/>
  <c r="H207"/>
  <c r="I207"/>
  <c r="L207"/>
  <c r="M207"/>
  <c r="N207"/>
  <c r="C207" i="12"/>
  <c r="D207"/>
  <c r="E207"/>
  <c r="F207"/>
  <c r="H207"/>
  <c r="I207"/>
  <c r="L207"/>
  <c r="M207"/>
  <c r="N207"/>
  <c r="C207" i="32"/>
  <c r="D207"/>
  <c r="E207"/>
  <c r="F207"/>
  <c r="H207"/>
  <c r="I207"/>
  <c r="L207"/>
  <c r="M207"/>
  <c r="F207" i="10"/>
  <c r="K207"/>
  <c r="L207"/>
  <c r="O207"/>
  <c r="P207"/>
  <c r="Q207"/>
  <c r="J207" i="18"/>
  <c r="H208" i="30"/>
  <c r="I208"/>
  <c r="C208" i="13"/>
  <c r="D208"/>
  <c r="E208"/>
  <c r="F208"/>
  <c r="K208"/>
  <c r="L208"/>
  <c r="O208"/>
  <c r="P208"/>
  <c r="Q208"/>
  <c r="C208" i="33"/>
  <c r="D208"/>
  <c r="E208"/>
  <c r="F208"/>
  <c r="K208"/>
  <c r="L208"/>
  <c r="O208"/>
  <c r="P208"/>
  <c r="Q208"/>
  <c r="C208" i="14"/>
  <c r="D208"/>
  <c r="E208"/>
  <c r="F208"/>
  <c r="L208"/>
  <c r="C208" i="25"/>
  <c r="J208"/>
  <c r="K208"/>
  <c r="N208"/>
  <c r="O208"/>
  <c r="P208"/>
  <c r="D208" i="18"/>
  <c r="C208" i="23"/>
  <c r="D208"/>
  <c r="E208"/>
  <c r="F208"/>
  <c r="J208"/>
  <c r="K208"/>
  <c r="N208"/>
  <c r="O208"/>
  <c r="P208"/>
  <c r="E208" i="18"/>
  <c r="C208" i="28"/>
  <c r="D208"/>
  <c r="E208"/>
  <c r="F208"/>
  <c r="I208" i="26"/>
  <c r="J208"/>
  <c r="M208"/>
  <c r="Q208"/>
  <c r="F208"/>
  <c r="R208"/>
  <c r="H208" i="18"/>
  <c r="C208" i="16"/>
  <c r="D208"/>
  <c r="E208"/>
  <c r="F208"/>
  <c r="M208"/>
  <c r="C208" i="11"/>
  <c r="H208"/>
  <c r="I208"/>
  <c r="L208"/>
  <c r="M208"/>
  <c r="N208"/>
  <c r="C208" i="12"/>
  <c r="D208"/>
  <c r="E208"/>
  <c r="F208"/>
  <c r="H208"/>
  <c r="I208"/>
  <c r="L208"/>
  <c r="M208"/>
  <c r="N208"/>
  <c r="C208" i="32"/>
  <c r="D208"/>
  <c r="E208"/>
  <c r="F208"/>
  <c r="H208"/>
  <c r="I208"/>
  <c r="L208"/>
  <c r="M208"/>
  <c r="F208" i="10"/>
  <c r="K208"/>
  <c r="L208"/>
  <c r="O208"/>
  <c r="P208"/>
  <c r="Q208"/>
  <c r="J208" i="18"/>
  <c r="H209" i="30"/>
  <c r="I209"/>
  <c r="C209" i="13"/>
  <c r="D209"/>
  <c r="E209"/>
  <c r="F209"/>
  <c r="K209"/>
  <c r="L209"/>
  <c r="O209"/>
  <c r="P209"/>
  <c r="Q209"/>
  <c r="C209" i="33"/>
  <c r="D209"/>
  <c r="E209"/>
  <c r="F209"/>
  <c r="K209"/>
  <c r="L209"/>
  <c r="O209"/>
  <c r="P209"/>
  <c r="Q209"/>
  <c r="C209" i="14"/>
  <c r="D209"/>
  <c r="E209"/>
  <c r="F209"/>
  <c r="L209"/>
  <c r="C209" i="25"/>
  <c r="J209"/>
  <c r="K209"/>
  <c r="N209"/>
  <c r="O209"/>
  <c r="P209"/>
  <c r="D209" i="18"/>
  <c r="C209" i="23"/>
  <c r="D209"/>
  <c r="E209"/>
  <c r="F209"/>
  <c r="J209"/>
  <c r="K209"/>
  <c r="N209"/>
  <c r="O209"/>
  <c r="P209"/>
  <c r="E209" i="18"/>
  <c r="C209" i="28"/>
  <c r="D209"/>
  <c r="E209"/>
  <c r="F209"/>
  <c r="I209" i="26"/>
  <c r="J209"/>
  <c r="M209"/>
  <c r="Q209"/>
  <c r="F209"/>
  <c r="R209"/>
  <c r="H209" i="18"/>
  <c r="C209" i="16"/>
  <c r="D209"/>
  <c r="E209"/>
  <c r="F209"/>
  <c r="M209"/>
  <c r="C209" i="11"/>
  <c r="H209"/>
  <c r="I209"/>
  <c r="L209"/>
  <c r="M209"/>
  <c r="N209"/>
  <c r="C209" i="12"/>
  <c r="D209"/>
  <c r="E209"/>
  <c r="F209"/>
  <c r="H209"/>
  <c r="I209"/>
  <c r="L209"/>
  <c r="M209"/>
  <c r="N209"/>
  <c r="C209" i="32"/>
  <c r="D209"/>
  <c r="E209"/>
  <c r="F209"/>
  <c r="H209"/>
  <c r="I209"/>
  <c r="L209"/>
  <c r="M209"/>
  <c r="F209" i="10"/>
  <c r="K209"/>
  <c r="L209"/>
  <c r="O209"/>
  <c r="P209"/>
  <c r="Q209"/>
  <c r="J209" i="18"/>
  <c r="H210" i="30"/>
  <c r="I210"/>
  <c r="C210" i="13"/>
  <c r="D210"/>
  <c r="E210"/>
  <c r="F210"/>
  <c r="K210"/>
  <c r="L210"/>
  <c r="O210"/>
  <c r="P210"/>
  <c r="Q210"/>
  <c r="C210" i="33"/>
  <c r="D210"/>
  <c r="E210"/>
  <c r="F210"/>
  <c r="K210"/>
  <c r="L210"/>
  <c r="O210"/>
  <c r="P210"/>
  <c r="Q210"/>
  <c r="C210" i="14"/>
  <c r="D210"/>
  <c r="E210"/>
  <c r="F210"/>
  <c r="L210"/>
  <c r="C210" i="25"/>
  <c r="J210"/>
  <c r="K210"/>
  <c r="N210"/>
  <c r="O210"/>
  <c r="P210"/>
  <c r="D210" i="18"/>
  <c r="C210" i="23"/>
  <c r="D210"/>
  <c r="E210"/>
  <c r="F210"/>
  <c r="J210"/>
  <c r="K210"/>
  <c r="N210"/>
  <c r="O210"/>
  <c r="P210"/>
  <c r="E210" i="18"/>
  <c r="C210" i="28"/>
  <c r="D210"/>
  <c r="E210"/>
  <c r="F210"/>
  <c r="I210" i="26"/>
  <c r="J210"/>
  <c r="M210"/>
  <c r="Q210"/>
  <c r="F210"/>
  <c r="R210"/>
  <c r="H210" i="18"/>
  <c r="C210" i="16"/>
  <c r="D210"/>
  <c r="E210"/>
  <c r="F210"/>
  <c r="M210"/>
  <c r="C210" i="11"/>
  <c r="H210"/>
  <c r="I210"/>
  <c r="L210"/>
  <c r="M210"/>
  <c r="N210"/>
  <c r="C210" i="12"/>
  <c r="D210"/>
  <c r="E210"/>
  <c r="F210"/>
  <c r="H210"/>
  <c r="I210"/>
  <c r="L210"/>
  <c r="M210"/>
  <c r="N210"/>
  <c r="C210" i="32"/>
  <c r="D210"/>
  <c r="E210"/>
  <c r="F210"/>
  <c r="H210"/>
  <c r="I210"/>
  <c r="L210"/>
  <c r="M210"/>
  <c r="F210" i="10"/>
  <c r="K210"/>
  <c r="L210"/>
  <c r="O210"/>
  <c r="P210"/>
  <c r="Q210"/>
  <c r="J210" i="18"/>
  <c r="H211" i="30"/>
  <c r="I211"/>
  <c r="C211" i="13"/>
  <c r="D211"/>
  <c r="E211"/>
  <c r="F211"/>
  <c r="K211"/>
  <c r="L211"/>
  <c r="O211"/>
  <c r="P211"/>
  <c r="Q211"/>
  <c r="C211" i="33"/>
  <c r="D211"/>
  <c r="E211"/>
  <c r="F211"/>
  <c r="K211"/>
  <c r="L211"/>
  <c r="O211"/>
  <c r="P211"/>
  <c r="Q211"/>
  <c r="C211" i="14"/>
  <c r="D211"/>
  <c r="E211"/>
  <c r="F211"/>
  <c r="L211"/>
  <c r="C211" i="25"/>
  <c r="J211"/>
  <c r="K211"/>
  <c r="N211"/>
  <c r="O211"/>
  <c r="P211"/>
  <c r="D211" i="18"/>
  <c r="C211" i="23"/>
  <c r="D211"/>
  <c r="E211"/>
  <c r="F211"/>
  <c r="J211"/>
  <c r="K211"/>
  <c r="N211"/>
  <c r="O211"/>
  <c r="P211"/>
  <c r="E211" i="18"/>
  <c r="C211" i="28"/>
  <c r="D211"/>
  <c r="E211"/>
  <c r="F211"/>
  <c r="I211" i="26"/>
  <c r="J211"/>
  <c r="M211"/>
  <c r="Q211"/>
  <c r="F211"/>
  <c r="R211"/>
  <c r="H211" i="18"/>
  <c r="C211" i="16"/>
  <c r="D211"/>
  <c r="E211"/>
  <c r="F211"/>
  <c r="M211"/>
  <c r="C211" i="11"/>
  <c r="H211"/>
  <c r="I211"/>
  <c r="L211"/>
  <c r="M211"/>
  <c r="N211"/>
  <c r="C211" i="12"/>
  <c r="D211"/>
  <c r="E211"/>
  <c r="F211"/>
  <c r="H211"/>
  <c r="I211"/>
  <c r="L211"/>
  <c r="M211"/>
  <c r="N211"/>
  <c r="C211" i="32"/>
  <c r="D211"/>
  <c r="E211"/>
  <c r="F211"/>
  <c r="H211"/>
  <c r="I211"/>
  <c r="L211"/>
  <c r="M211"/>
  <c r="F211" i="10"/>
  <c r="K211"/>
  <c r="L211"/>
  <c r="O211"/>
  <c r="P211"/>
  <c r="Q211"/>
  <c r="J211" i="18"/>
  <c r="H212" i="30"/>
  <c r="I212"/>
  <c r="C212" i="13"/>
  <c r="D212"/>
  <c r="E212"/>
  <c r="F212"/>
  <c r="K212"/>
  <c r="L212"/>
  <c r="O212"/>
  <c r="P212"/>
  <c r="Q212"/>
  <c r="C212" i="33"/>
  <c r="D212"/>
  <c r="E212"/>
  <c r="F212"/>
  <c r="K212"/>
  <c r="L212"/>
  <c r="O212"/>
  <c r="P212"/>
  <c r="Q212"/>
  <c r="C212" i="14"/>
  <c r="D212"/>
  <c r="E212"/>
  <c r="F212"/>
  <c r="L212"/>
  <c r="C212" i="25"/>
  <c r="J212"/>
  <c r="K212"/>
  <c r="N212"/>
  <c r="O212"/>
  <c r="P212"/>
  <c r="D212" i="18"/>
  <c r="C212" i="23"/>
  <c r="D212"/>
  <c r="E212"/>
  <c r="F212"/>
  <c r="J212"/>
  <c r="K212"/>
  <c r="N212"/>
  <c r="O212"/>
  <c r="P212"/>
  <c r="E212" i="18"/>
  <c r="C212" i="28"/>
  <c r="D212"/>
  <c r="E212"/>
  <c r="F212"/>
  <c r="I212" i="26"/>
  <c r="J212"/>
  <c r="M212"/>
  <c r="Q212"/>
  <c r="F212"/>
  <c r="R212"/>
  <c r="H212" i="18"/>
  <c r="C212" i="16"/>
  <c r="D212"/>
  <c r="E212"/>
  <c r="F212"/>
  <c r="M212"/>
  <c r="C212" i="11"/>
  <c r="H212"/>
  <c r="I212"/>
  <c r="L212"/>
  <c r="M212"/>
  <c r="N212"/>
  <c r="C212" i="12"/>
  <c r="D212"/>
  <c r="E212"/>
  <c r="F212"/>
  <c r="H212"/>
  <c r="I212"/>
  <c r="L212"/>
  <c r="M212"/>
  <c r="N212"/>
  <c r="C212" i="32"/>
  <c r="D212"/>
  <c r="E212"/>
  <c r="F212"/>
  <c r="H212"/>
  <c r="I212"/>
  <c r="L212"/>
  <c r="M212"/>
  <c r="F212" i="10"/>
  <c r="K212"/>
  <c r="L212"/>
  <c r="O212"/>
  <c r="P212"/>
  <c r="Q212"/>
  <c r="J212" i="18"/>
  <c r="H213" i="30"/>
  <c r="I213"/>
  <c r="C213" i="13"/>
  <c r="D213"/>
  <c r="E213"/>
  <c r="F213"/>
  <c r="K213"/>
  <c r="L213"/>
  <c r="O213"/>
  <c r="P213"/>
  <c r="Q213"/>
  <c r="C213" i="33"/>
  <c r="D213"/>
  <c r="E213"/>
  <c r="F213"/>
  <c r="K213"/>
  <c r="L213"/>
  <c r="O213"/>
  <c r="P213"/>
  <c r="Q213"/>
  <c r="C213" i="14"/>
  <c r="D213"/>
  <c r="E213"/>
  <c r="F213"/>
  <c r="L213"/>
  <c r="C213" i="25"/>
  <c r="J213"/>
  <c r="K213"/>
  <c r="N213"/>
  <c r="O213"/>
  <c r="P213"/>
  <c r="D213" i="18"/>
  <c r="C213" i="23"/>
  <c r="D213"/>
  <c r="E213"/>
  <c r="F213"/>
  <c r="J213"/>
  <c r="K213"/>
  <c r="N213"/>
  <c r="O213"/>
  <c r="P213"/>
  <c r="E213" i="18"/>
  <c r="C213" i="28"/>
  <c r="D213"/>
  <c r="E213"/>
  <c r="F213"/>
  <c r="I213" i="26"/>
  <c r="J213"/>
  <c r="M213"/>
  <c r="Q213"/>
  <c r="F213"/>
  <c r="R213"/>
  <c r="H213" i="18"/>
  <c r="C213" i="16"/>
  <c r="D213"/>
  <c r="E213"/>
  <c r="F213"/>
  <c r="M213"/>
  <c r="C213" i="11"/>
  <c r="H213"/>
  <c r="I213"/>
  <c r="L213"/>
  <c r="M213"/>
  <c r="N213"/>
  <c r="C213" i="12"/>
  <c r="D213"/>
  <c r="E213"/>
  <c r="F213"/>
  <c r="H213"/>
  <c r="I213"/>
  <c r="L213"/>
  <c r="M213"/>
  <c r="N213"/>
  <c r="C213" i="32"/>
  <c r="D213"/>
  <c r="E213"/>
  <c r="F213"/>
  <c r="H213"/>
  <c r="I213"/>
  <c r="L213"/>
  <c r="M213"/>
  <c r="F213" i="10"/>
  <c r="K213"/>
  <c r="L213"/>
  <c r="O213"/>
  <c r="P213"/>
  <c r="Q213"/>
  <c r="J213" i="18"/>
  <c r="H214" i="30"/>
  <c r="I214"/>
  <c r="C214" i="13"/>
  <c r="D214"/>
  <c r="E214"/>
  <c r="F214"/>
  <c r="K214"/>
  <c r="L214"/>
  <c r="O214"/>
  <c r="P214"/>
  <c r="Q214"/>
  <c r="C214" i="33"/>
  <c r="D214"/>
  <c r="E214"/>
  <c r="F214"/>
  <c r="K214"/>
  <c r="L214"/>
  <c r="O214"/>
  <c r="P214"/>
  <c r="Q214"/>
  <c r="C214" i="14"/>
  <c r="D214"/>
  <c r="E214"/>
  <c r="F214"/>
  <c r="L214"/>
  <c r="C214" i="25"/>
  <c r="J214"/>
  <c r="K214"/>
  <c r="N214"/>
  <c r="O214"/>
  <c r="P214"/>
  <c r="D214" i="18"/>
  <c r="C214" i="23"/>
  <c r="D214"/>
  <c r="E214"/>
  <c r="F214"/>
  <c r="J214"/>
  <c r="K214"/>
  <c r="N214"/>
  <c r="O214"/>
  <c r="P214"/>
  <c r="E214" i="18"/>
  <c r="C214" i="28"/>
  <c r="D214"/>
  <c r="E214"/>
  <c r="F214"/>
  <c r="I214" i="26"/>
  <c r="J214"/>
  <c r="M214"/>
  <c r="Q214"/>
  <c r="F214"/>
  <c r="R214"/>
  <c r="H214" i="18"/>
  <c r="C214" i="16"/>
  <c r="D214"/>
  <c r="E214"/>
  <c r="F214"/>
  <c r="M214"/>
  <c r="C214" i="11"/>
  <c r="H214"/>
  <c r="I214"/>
  <c r="L214"/>
  <c r="M214"/>
  <c r="N214"/>
  <c r="C214" i="12"/>
  <c r="D214"/>
  <c r="E214"/>
  <c r="F214"/>
  <c r="H214"/>
  <c r="I214"/>
  <c r="L214"/>
  <c r="M214"/>
  <c r="N214"/>
  <c r="C214" i="32"/>
  <c r="D214"/>
  <c r="E214"/>
  <c r="F214"/>
  <c r="H214"/>
  <c r="I214"/>
  <c r="L214"/>
  <c r="M214"/>
  <c r="F214" i="10"/>
  <c r="K214"/>
  <c r="L214"/>
  <c r="O214"/>
  <c r="P214"/>
  <c r="Q214"/>
  <c r="J214" i="18"/>
  <c r="H215" i="30"/>
  <c r="I215"/>
  <c r="C215" i="13"/>
  <c r="D215"/>
  <c r="E215"/>
  <c r="F215"/>
  <c r="K215"/>
  <c r="L215"/>
  <c r="O215"/>
  <c r="P215"/>
  <c r="Q215"/>
  <c r="C215" i="33"/>
  <c r="D215"/>
  <c r="E215"/>
  <c r="F215"/>
  <c r="K215"/>
  <c r="L215"/>
  <c r="O215"/>
  <c r="P215"/>
  <c r="Q215"/>
  <c r="C215" i="14"/>
  <c r="D215"/>
  <c r="E215"/>
  <c r="F215"/>
  <c r="L215"/>
  <c r="C215" i="25"/>
  <c r="J215"/>
  <c r="K215"/>
  <c r="N215"/>
  <c r="O215"/>
  <c r="P215"/>
  <c r="D215" i="18"/>
  <c r="C215" i="23"/>
  <c r="D215"/>
  <c r="E215"/>
  <c r="F215"/>
  <c r="J215"/>
  <c r="K215"/>
  <c r="N215"/>
  <c r="O215"/>
  <c r="P215"/>
  <c r="E215" i="18"/>
  <c r="C215" i="28"/>
  <c r="D215"/>
  <c r="E215"/>
  <c r="F215"/>
  <c r="I215" i="26"/>
  <c r="J215"/>
  <c r="M215"/>
  <c r="Q215"/>
  <c r="F215"/>
  <c r="R215"/>
  <c r="H215" i="18"/>
  <c r="C215" i="16"/>
  <c r="D215"/>
  <c r="E215"/>
  <c r="F215"/>
  <c r="M215"/>
  <c r="C215" i="11"/>
  <c r="H215"/>
  <c r="I215"/>
  <c r="L215"/>
  <c r="M215"/>
  <c r="N215"/>
  <c r="C215" i="12"/>
  <c r="D215"/>
  <c r="E215"/>
  <c r="F215"/>
  <c r="H215"/>
  <c r="I215"/>
  <c r="L215"/>
  <c r="M215"/>
  <c r="N215"/>
  <c r="C215" i="32"/>
  <c r="D215"/>
  <c r="E215"/>
  <c r="F215"/>
  <c r="H215"/>
  <c r="I215"/>
  <c r="L215"/>
  <c r="M215"/>
  <c r="F215" i="10"/>
  <c r="K215"/>
  <c r="L215"/>
  <c r="O215"/>
  <c r="P215"/>
  <c r="Q215"/>
  <c r="J215" i="18"/>
  <c r="H216" i="30"/>
  <c r="I216"/>
  <c r="C216" i="13"/>
  <c r="D216"/>
  <c r="E216"/>
  <c r="F216"/>
  <c r="K216"/>
  <c r="L216"/>
  <c r="O216"/>
  <c r="P216"/>
  <c r="Q216"/>
  <c r="C216" i="33"/>
  <c r="D216"/>
  <c r="E216"/>
  <c r="F216"/>
  <c r="K216"/>
  <c r="L216"/>
  <c r="O216"/>
  <c r="P216"/>
  <c r="Q216"/>
  <c r="C216" i="14"/>
  <c r="D216"/>
  <c r="E216"/>
  <c r="F216"/>
  <c r="L216"/>
  <c r="C216" i="25"/>
  <c r="J216"/>
  <c r="K216"/>
  <c r="N216"/>
  <c r="O216"/>
  <c r="P216"/>
  <c r="D216" i="18"/>
  <c r="C216" i="23"/>
  <c r="D216"/>
  <c r="E216"/>
  <c r="F216"/>
  <c r="J216"/>
  <c r="K216"/>
  <c r="N216"/>
  <c r="O216"/>
  <c r="P216"/>
  <c r="E216" i="18"/>
  <c r="C216" i="28"/>
  <c r="D216"/>
  <c r="E216"/>
  <c r="F216"/>
  <c r="I216" i="26"/>
  <c r="J216"/>
  <c r="M216"/>
  <c r="Q216"/>
  <c r="F216"/>
  <c r="R216"/>
  <c r="H216" i="18"/>
  <c r="C216" i="16"/>
  <c r="D216"/>
  <c r="E216"/>
  <c r="F216"/>
  <c r="M216"/>
  <c r="C216" i="11"/>
  <c r="H216"/>
  <c r="I216"/>
  <c r="L216"/>
  <c r="M216"/>
  <c r="N216"/>
  <c r="C216" i="12"/>
  <c r="D216"/>
  <c r="E216"/>
  <c r="F216"/>
  <c r="H216"/>
  <c r="I216"/>
  <c r="L216"/>
  <c r="M216"/>
  <c r="N216"/>
  <c r="C216" i="32"/>
  <c r="D216"/>
  <c r="E216"/>
  <c r="F216"/>
  <c r="H216"/>
  <c r="I216"/>
  <c r="L216"/>
  <c r="M216"/>
  <c r="F216" i="10"/>
  <c r="K216"/>
  <c r="L216"/>
  <c r="O216"/>
  <c r="P216"/>
  <c r="Q216"/>
  <c r="J216" i="18"/>
  <c r="H217" i="30"/>
  <c r="I217"/>
  <c r="C217" i="13"/>
  <c r="D217"/>
  <c r="E217"/>
  <c r="F217"/>
  <c r="K217"/>
  <c r="L217"/>
  <c r="O217"/>
  <c r="P217"/>
  <c r="Q217"/>
  <c r="C217" i="33"/>
  <c r="D217"/>
  <c r="E217"/>
  <c r="F217"/>
  <c r="K217"/>
  <c r="L217"/>
  <c r="O217"/>
  <c r="P217"/>
  <c r="Q217"/>
  <c r="C217" i="14"/>
  <c r="D217"/>
  <c r="E217"/>
  <c r="F217"/>
  <c r="L217"/>
  <c r="C217" i="25"/>
  <c r="J217"/>
  <c r="K217"/>
  <c r="N217"/>
  <c r="O217"/>
  <c r="P217"/>
  <c r="D217" i="18"/>
  <c r="C217" i="23"/>
  <c r="D217"/>
  <c r="E217"/>
  <c r="F217"/>
  <c r="J217"/>
  <c r="K217"/>
  <c r="N217"/>
  <c r="O217"/>
  <c r="P217"/>
  <c r="E217" i="18"/>
  <c r="C217" i="28"/>
  <c r="D217"/>
  <c r="E217"/>
  <c r="F217"/>
  <c r="I217" i="26"/>
  <c r="J217"/>
  <c r="M217"/>
  <c r="Q217"/>
  <c r="F217"/>
  <c r="R217"/>
  <c r="H217" i="18"/>
  <c r="C217" i="16"/>
  <c r="D217"/>
  <c r="E217"/>
  <c r="F217"/>
  <c r="M217"/>
  <c r="C217" i="11"/>
  <c r="H217"/>
  <c r="I217"/>
  <c r="L217"/>
  <c r="M217"/>
  <c r="N217"/>
  <c r="C217" i="12"/>
  <c r="D217"/>
  <c r="E217"/>
  <c r="F217"/>
  <c r="H217"/>
  <c r="I217"/>
  <c r="L217"/>
  <c r="M217"/>
  <c r="N217"/>
  <c r="C217" i="32"/>
  <c r="D217"/>
  <c r="E217"/>
  <c r="F217"/>
  <c r="H217"/>
  <c r="I217"/>
  <c r="L217"/>
  <c r="M217"/>
  <c r="F217" i="10"/>
  <c r="K217"/>
  <c r="L217"/>
  <c r="O217"/>
  <c r="P217"/>
  <c r="Q217"/>
  <c r="J217" i="18"/>
  <c r="H218" i="30"/>
  <c r="I218"/>
  <c r="C218" i="13"/>
  <c r="D218"/>
  <c r="E218"/>
  <c r="F218"/>
  <c r="K218"/>
  <c r="L218"/>
  <c r="O218"/>
  <c r="P218"/>
  <c r="Q218"/>
  <c r="C218" i="33"/>
  <c r="D218"/>
  <c r="E218"/>
  <c r="F218"/>
  <c r="K218"/>
  <c r="L218"/>
  <c r="O218"/>
  <c r="P218"/>
  <c r="Q218"/>
  <c r="C218" i="14"/>
  <c r="D218"/>
  <c r="E218"/>
  <c r="F218"/>
  <c r="L218"/>
  <c r="C218" i="25"/>
  <c r="J218"/>
  <c r="K218"/>
  <c r="N218"/>
  <c r="O218"/>
  <c r="P218"/>
  <c r="D218" i="18"/>
  <c r="C218" i="23"/>
  <c r="D218"/>
  <c r="E218"/>
  <c r="F218"/>
  <c r="J218"/>
  <c r="K218"/>
  <c r="N218"/>
  <c r="O218"/>
  <c r="P218"/>
  <c r="E218" i="18"/>
  <c r="C218" i="28"/>
  <c r="D218"/>
  <c r="E218"/>
  <c r="F218"/>
  <c r="I218" i="26"/>
  <c r="J218"/>
  <c r="M218"/>
  <c r="Q218"/>
  <c r="F218"/>
  <c r="R218"/>
  <c r="H218" i="18"/>
  <c r="C218" i="16"/>
  <c r="D218"/>
  <c r="E218"/>
  <c r="F218"/>
  <c r="M218"/>
  <c r="C218" i="11"/>
  <c r="H218"/>
  <c r="I218"/>
  <c r="L218"/>
  <c r="M218"/>
  <c r="N218"/>
  <c r="C218" i="12"/>
  <c r="D218"/>
  <c r="E218"/>
  <c r="F218"/>
  <c r="H218"/>
  <c r="I218"/>
  <c r="L218"/>
  <c r="M218"/>
  <c r="N218"/>
  <c r="C218" i="32"/>
  <c r="D218"/>
  <c r="E218"/>
  <c r="F218"/>
  <c r="H218"/>
  <c r="I218"/>
  <c r="L218"/>
  <c r="M218"/>
  <c r="F218" i="10"/>
  <c r="K218"/>
  <c r="L218"/>
  <c r="O218"/>
  <c r="P218"/>
  <c r="Q218"/>
  <c r="J218" i="18"/>
  <c r="H219" i="30"/>
  <c r="I219"/>
  <c r="C219" i="13"/>
  <c r="D219"/>
  <c r="E219"/>
  <c r="F219"/>
  <c r="K219"/>
  <c r="L219"/>
  <c r="O219"/>
  <c r="P219"/>
  <c r="Q219"/>
  <c r="C219" i="33"/>
  <c r="D219"/>
  <c r="E219"/>
  <c r="F219"/>
  <c r="K219"/>
  <c r="L219"/>
  <c r="O219"/>
  <c r="P219"/>
  <c r="Q219"/>
  <c r="C219" i="14"/>
  <c r="D219"/>
  <c r="E219"/>
  <c r="F219"/>
  <c r="L219"/>
  <c r="C219" i="25"/>
  <c r="J219"/>
  <c r="K219"/>
  <c r="N219"/>
  <c r="O219"/>
  <c r="P219"/>
  <c r="D219" i="18"/>
  <c r="C219" i="23"/>
  <c r="D219"/>
  <c r="E219"/>
  <c r="F219"/>
  <c r="J219"/>
  <c r="K219"/>
  <c r="N219"/>
  <c r="O219"/>
  <c r="P219"/>
  <c r="E219" i="18"/>
  <c r="C219" i="28"/>
  <c r="D219"/>
  <c r="E219"/>
  <c r="F219"/>
  <c r="I219" i="26"/>
  <c r="J219"/>
  <c r="M219"/>
  <c r="Q219"/>
  <c r="F219"/>
  <c r="R219"/>
  <c r="H219" i="18"/>
  <c r="C219" i="16"/>
  <c r="D219"/>
  <c r="E219"/>
  <c r="F219"/>
  <c r="M219"/>
  <c r="C219" i="11"/>
  <c r="H219"/>
  <c r="I219"/>
  <c r="L219"/>
  <c r="M219"/>
  <c r="N219"/>
  <c r="C219" i="12"/>
  <c r="D219"/>
  <c r="E219"/>
  <c r="F219"/>
  <c r="H219"/>
  <c r="I219"/>
  <c r="L219"/>
  <c r="M219"/>
  <c r="N219"/>
  <c r="C219" i="32"/>
  <c r="D219"/>
  <c r="E219"/>
  <c r="F219"/>
  <c r="H219"/>
  <c r="I219"/>
  <c r="L219"/>
  <c r="M219"/>
  <c r="F219" i="10"/>
  <c r="K219"/>
  <c r="L219"/>
  <c r="O219"/>
  <c r="P219"/>
  <c r="Q219"/>
  <c r="J219" i="18"/>
  <c r="H220" i="30"/>
  <c r="I220"/>
  <c r="C220" i="13"/>
  <c r="D220"/>
  <c r="E220"/>
  <c r="F220"/>
  <c r="K220"/>
  <c r="L220"/>
  <c r="O220"/>
  <c r="P220"/>
  <c r="Q220"/>
  <c r="C220" i="33"/>
  <c r="D220"/>
  <c r="E220"/>
  <c r="F220"/>
  <c r="K220"/>
  <c r="L220"/>
  <c r="O220"/>
  <c r="P220"/>
  <c r="Q220"/>
  <c r="C220" i="14"/>
  <c r="D220"/>
  <c r="E220"/>
  <c r="F220"/>
  <c r="L220"/>
  <c r="C220" i="25"/>
  <c r="J220"/>
  <c r="K220"/>
  <c r="N220"/>
  <c r="O220"/>
  <c r="P220"/>
  <c r="D220" i="18"/>
  <c r="C220" i="23"/>
  <c r="D220"/>
  <c r="E220"/>
  <c r="F220"/>
  <c r="J220"/>
  <c r="K220"/>
  <c r="N220"/>
  <c r="O220"/>
  <c r="P220"/>
  <c r="E220" i="18"/>
  <c r="C220" i="28"/>
  <c r="D220"/>
  <c r="E220"/>
  <c r="F220"/>
  <c r="I220" i="26"/>
  <c r="J220"/>
  <c r="M220"/>
  <c r="Q220"/>
  <c r="F220"/>
  <c r="R220"/>
  <c r="H220" i="18"/>
  <c r="C220" i="16"/>
  <c r="D220"/>
  <c r="E220"/>
  <c r="F220"/>
  <c r="M220"/>
  <c r="C220" i="11"/>
  <c r="H220"/>
  <c r="I220"/>
  <c r="L220"/>
  <c r="M220"/>
  <c r="N220"/>
  <c r="C220" i="12"/>
  <c r="D220"/>
  <c r="E220"/>
  <c r="F220"/>
  <c r="H220"/>
  <c r="I220"/>
  <c r="L220"/>
  <c r="M220"/>
  <c r="N220"/>
  <c r="C220" i="32"/>
  <c r="D220"/>
  <c r="E220"/>
  <c r="F220"/>
  <c r="H220"/>
  <c r="I220"/>
  <c r="L220"/>
  <c r="M220"/>
  <c r="F220" i="10"/>
  <c r="K220"/>
  <c r="L220"/>
  <c r="O220"/>
  <c r="P220"/>
  <c r="Q220"/>
  <c r="J220" i="18"/>
  <c r="H221" i="30"/>
  <c r="I221"/>
  <c r="C221" i="13"/>
  <c r="D221"/>
  <c r="E221"/>
  <c r="F221"/>
  <c r="K221"/>
  <c r="L221"/>
  <c r="O221"/>
  <c r="P221"/>
  <c r="Q221"/>
  <c r="C221" i="33"/>
  <c r="D221"/>
  <c r="E221"/>
  <c r="F221"/>
  <c r="K221"/>
  <c r="L221"/>
  <c r="O221"/>
  <c r="P221"/>
  <c r="Q221"/>
  <c r="C221" i="14"/>
  <c r="D221"/>
  <c r="E221"/>
  <c r="F221"/>
  <c r="L221"/>
  <c r="C221" i="25"/>
  <c r="J221"/>
  <c r="K221"/>
  <c r="N221"/>
  <c r="O221"/>
  <c r="P221"/>
  <c r="D221" i="18"/>
  <c r="C221" i="23"/>
  <c r="D221"/>
  <c r="E221"/>
  <c r="F221"/>
  <c r="J221"/>
  <c r="K221"/>
  <c r="N221"/>
  <c r="O221"/>
  <c r="P221"/>
  <c r="E221" i="18"/>
  <c r="C221" i="28"/>
  <c r="D221"/>
  <c r="E221"/>
  <c r="F221"/>
  <c r="I221" i="26"/>
  <c r="J221"/>
  <c r="M221"/>
  <c r="Q221"/>
  <c r="F221"/>
  <c r="R221"/>
  <c r="H221" i="18"/>
  <c r="C221" i="16"/>
  <c r="D221"/>
  <c r="E221"/>
  <c r="F221"/>
  <c r="M221"/>
  <c r="C221" i="11"/>
  <c r="H221"/>
  <c r="I221"/>
  <c r="L221"/>
  <c r="M221"/>
  <c r="N221"/>
  <c r="C221" i="12"/>
  <c r="D221"/>
  <c r="E221"/>
  <c r="F221"/>
  <c r="H221"/>
  <c r="I221"/>
  <c r="L221"/>
  <c r="M221"/>
  <c r="N221"/>
  <c r="C221" i="32"/>
  <c r="D221"/>
  <c r="E221"/>
  <c r="F221"/>
  <c r="H221"/>
  <c r="I221"/>
  <c r="L221"/>
  <c r="M221"/>
  <c r="F221" i="10"/>
  <c r="K221"/>
  <c r="L221"/>
  <c r="O221"/>
  <c r="P221"/>
  <c r="Q221"/>
  <c r="J221" i="18"/>
  <c r="H222" i="30"/>
  <c r="I222"/>
  <c r="C222" i="13"/>
  <c r="D222"/>
  <c r="E222"/>
  <c r="F222"/>
  <c r="K222"/>
  <c r="L222"/>
  <c r="O222"/>
  <c r="P222"/>
  <c r="Q222"/>
  <c r="C222" i="33"/>
  <c r="D222"/>
  <c r="E222"/>
  <c r="F222"/>
  <c r="K222"/>
  <c r="L222"/>
  <c r="O222"/>
  <c r="P222"/>
  <c r="Q222"/>
  <c r="C222" i="14"/>
  <c r="D222"/>
  <c r="E222"/>
  <c r="F222"/>
  <c r="L222"/>
  <c r="C222" i="25"/>
  <c r="J222"/>
  <c r="K222"/>
  <c r="N222"/>
  <c r="O222"/>
  <c r="P222"/>
  <c r="D222" i="18"/>
  <c r="C222" i="23"/>
  <c r="D222"/>
  <c r="E222"/>
  <c r="F222"/>
  <c r="J222"/>
  <c r="K222"/>
  <c r="N222"/>
  <c r="O222"/>
  <c r="P222"/>
  <c r="E222" i="18"/>
  <c r="C222" i="28"/>
  <c r="D222"/>
  <c r="E222"/>
  <c r="F222"/>
  <c r="I222" i="26"/>
  <c r="J222"/>
  <c r="M222"/>
  <c r="Q222"/>
  <c r="F222"/>
  <c r="R222"/>
  <c r="H222" i="18"/>
  <c r="C222" i="16"/>
  <c r="D222"/>
  <c r="E222"/>
  <c r="F222"/>
  <c r="M222"/>
  <c r="C222" i="11"/>
  <c r="H222"/>
  <c r="I222"/>
  <c r="L222"/>
  <c r="M222"/>
  <c r="N222"/>
  <c r="C222" i="12"/>
  <c r="D222"/>
  <c r="E222"/>
  <c r="F222"/>
  <c r="H222"/>
  <c r="I222"/>
  <c r="L222"/>
  <c r="M222"/>
  <c r="N222"/>
  <c r="C222" i="32"/>
  <c r="D222"/>
  <c r="E222"/>
  <c r="F222"/>
  <c r="H222"/>
  <c r="I222"/>
  <c r="L222"/>
  <c r="M222"/>
  <c r="F222" i="10"/>
  <c r="K222"/>
  <c r="L222"/>
  <c r="O222"/>
  <c r="P222"/>
  <c r="Q222"/>
  <c r="J222" i="18"/>
  <c r="H223" i="30"/>
  <c r="I223"/>
  <c r="C223" i="13"/>
  <c r="D223"/>
  <c r="E223"/>
  <c r="F223"/>
  <c r="K223"/>
  <c r="L223"/>
  <c r="O223"/>
  <c r="P223"/>
  <c r="Q223"/>
  <c r="C223" i="33"/>
  <c r="D223"/>
  <c r="E223"/>
  <c r="F223"/>
  <c r="K223"/>
  <c r="L223"/>
  <c r="O223"/>
  <c r="P223"/>
  <c r="Q223"/>
  <c r="C223" i="14"/>
  <c r="D223"/>
  <c r="E223"/>
  <c r="F223"/>
  <c r="L223"/>
  <c r="C223" i="15"/>
  <c r="D223"/>
  <c r="E223"/>
  <c r="F223"/>
  <c r="I223"/>
  <c r="J223"/>
  <c r="M223"/>
  <c r="N223"/>
  <c r="O223"/>
  <c r="C223" i="25"/>
  <c r="J223"/>
  <c r="K223"/>
  <c r="N223"/>
  <c r="O223"/>
  <c r="P223"/>
  <c r="D223" i="18"/>
  <c r="C223" i="23"/>
  <c r="D223"/>
  <c r="E223"/>
  <c r="F223"/>
  <c r="J223"/>
  <c r="K223"/>
  <c r="N223"/>
  <c r="O223"/>
  <c r="P223"/>
  <c r="E223" i="18"/>
  <c r="C223" i="28"/>
  <c r="D223"/>
  <c r="E223"/>
  <c r="F223"/>
  <c r="I223" i="26"/>
  <c r="J223"/>
  <c r="M223"/>
  <c r="Q223"/>
  <c r="F223"/>
  <c r="R223"/>
  <c r="H223" i="18"/>
  <c r="C223" i="16"/>
  <c r="D223"/>
  <c r="E223"/>
  <c r="F223"/>
  <c r="M223"/>
  <c r="C223" i="11"/>
  <c r="H223"/>
  <c r="I223"/>
  <c r="L223"/>
  <c r="M223"/>
  <c r="N223"/>
  <c r="C223" i="12"/>
  <c r="D223"/>
  <c r="E223"/>
  <c r="F223"/>
  <c r="H223"/>
  <c r="I223"/>
  <c r="L223"/>
  <c r="M223"/>
  <c r="N223"/>
  <c r="C223" i="32"/>
  <c r="D223"/>
  <c r="E223"/>
  <c r="F223"/>
  <c r="H223"/>
  <c r="I223"/>
  <c r="L223"/>
  <c r="M223"/>
  <c r="F223" i="10"/>
  <c r="K223"/>
  <c r="L223"/>
  <c r="O223"/>
  <c r="P223"/>
  <c r="Q223"/>
  <c r="J223" i="18"/>
  <c r="H224" i="30"/>
  <c r="I224"/>
  <c r="C224" i="13"/>
  <c r="D224"/>
  <c r="E224"/>
  <c r="F224"/>
  <c r="K224"/>
  <c r="L224"/>
  <c r="O224"/>
  <c r="P224"/>
  <c r="Q224"/>
  <c r="C224" i="33"/>
  <c r="D224"/>
  <c r="E224"/>
  <c r="F224"/>
  <c r="K224"/>
  <c r="L224"/>
  <c r="O224"/>
  <c r="P224"/>
  <c r="Q224"/>
  <c r="C224" i="14"/>
  <c r="D224"/>
  <c r="E224"/>
  <c r="F224"/>
  <c r="L224"/>
  <c r="C224" i="25"/>
  <c r="J224"/>
  <c r="K224"/>
  <c r="N224"/>
  <c r="O224"/>
  <c r="P224"/>
  <c r="D224" i="18"/>
  <c r="C224" i="23"/>
  <c r="D224"/>
  <c r="E224"/>
  <c r="F224"/>
  <c r="J224"/>
  <c r="K224"/>
  <c r="N224"/>
  <c r="O224"/>
  <c r="P224"/>
  <c r="E224" i="18"/>
  <c r="C224" i="28"/>
  <c r="D224"/>
  <c r="E224"/>
  <c r="F224"/>
  <c r="I224" i="26"/>
  <c r="J224"/>
  <c r="M224"/>
  <c r="Q224"/>
  <c r="F224"/>
  <c r="R224"/>
  <c r="H224" i="18"/>
  <c r="C224" i="16"/>
  <c r="D224"/>
  <c r="E224"/>
  <c r="F224"/>
  <c r="M224"/>
  <c r="C224" i="11"/>
  <c r="H224"/>
  <c r="I224"/>
  <c r="L224"/>
  <c r="M224"/>
  <c r="N224"/>
  <c r="C224" i="12"/>
  <c r="D224"/>
  <c r="E224"/>
  <c r="F224"/>
  <c r="H224"/>
  <c r="I224"/>
  <c r="L224"/>
  <c r="M224"/>
  <c r="N224"/>
  <c r="C224" i="32"/>
  <c r="D224"/>
  <c r="E224"/>
  <c r="F224"/>
  <c r="H224"/>
  <c r="I224"/>
  <c r="L224"/>
  <c r="M224"/>
  <c r="F224" i="10"/>
  <c r="K224"/>
  <c r="L224"/>
  <c r="O224"/>
  <c r="P224"/>
  <c r="Q224"/>
  <c r="J224" i="18"/>
  <c r="H225" i="30"/>
  <c r="I225"/>
  <c r="C225" i="13"/>
  <c r="D225"/>
  <c r="E225"/>
  <c r="F225"/>
  <c r="K225"/>
  <c r="L225"/>
  <c r="O225"/>
  <c r="P225"/>
  <c r="Q225"/>
  <c r="C225" i="33"/>
  <c r="D225"/>
  <c r="E225"/>
  <c r="F225"/>
  <c r="K225"/>
  <c r="L225"/>
  <c r="O225"/>
  <c r="P225"/>
  <c r="Q225"/>
  <c r="C225" i="14"/>
  <c r="D225"/>
  <c r="E225"/>
  <c r="F225"/>
  <c r="L225"/>
  <c r="C225" i="25"/>
  <c r="J225"/>
  <c r="K225"/>
  <c r="N225"/>
  <c r="O225"/>
  <c r="P225"/>
  <c r="D225" i="18"/>
  <c r="C225" i="23"/>
  <c r="D225"/>
  <c r="E225"/>
  <c r="F225"/>
  <c r="J225"/>
  <c r="K225"/>
  <c r="N225"/>
  <c r="O225"/>
  <c r="P225"/>
  <c r="E225" i="18"/>
  <c r="C225" i="28"/>
  <c r="D225"/>
  <c r="E225"/>
  <c r="F225"/>
  <c r="I225" i="26"/>
  <c r="J225"/>
  <c r="M225"/>
  <c r="Q225"/>
  <c r="F225"/>
  <c r="R225"/>
  <c r="H225" i="18"/>
  <c r="C225" i="16"/>
  <c r="D225"/>
  <c r="E225"/>
  <c r="F225"/>
  <c r="M225"/>
  <c r="C225" i="11"/>
  <c r="H225"/>
  <c r="I225"/>
  <c r="L225"/>
  <c r="M225"/>
  <c r="N225"/>
  <c r="C225" i="12"/>
  <c r="D225"/>
  <c r="E225"/>
  <c r="F225"/>
  <c r="H225"/>
  <c r="I225"/>
  <c r="L225"/>
  <c r="M225"/>
  <c r="N225"/>
  <c r="C225" i="32"/>
  <c r="D225"/>
  <c r="E225"/>
  <c r="F225"/>
  <c r="H225"/>
  <c r="I225"/>
  <c r="L225"/>
  <c r="M225"/>
  <c r="F225" i="10"/>
  <c r="K225"/>
  <c r="L225"/>
  <c r="O225"/>
  <c r="P225"/>
  <c r="Q225"/>
  <c r="J225" i="18"/>
  <c r="H226" i="30"/>
  <c r="I226"/>
  <c r="C226" i="13"/>
  <c r="D226"/>
  <c r="E226"/>
  <c r="F226"/>
  <c r="K226"/>
  <c r="L226"/>
  <c r="O226"/>
  <c r="P226"/>
  <c r="Q226"/>
  <c r="C226" i="33"/>
  <c r="D226"/>
  <c r="E226"/>
  <c r="F226"/>
  <c r="K226"/>
  <c r="L226"/>
  <c r="O226"/>
  <c r="P226"/>
  <c r="Q226"/>
  <c r="C226" i="14"/>
  <c r="D226"/>
  <c r="E226"/>
  <c r="F226"/>
  <c r="L226"/>
  <c r="C226" i="25"/>
  <c r="J226"/>
  <c r="K226"/>
  <c r="N226"/>
  <c r="O226"/>
  <c r="P226"/>
  <c r="D226" i="18"/>
  <c r="C226" i="23"/>
  <c r="D226"/>
  <c r="E226"/>
  <c r="F226"/>
  <c r="J226"/>
  <c r="K226"/>
  <c r="N226"/>
  <c r="O226"/>
  <c r="P226"/>
  <c r="E226" i="18"/>
  <c r="C226" i="28"/>
  <c r="D226"/>
  <c r="E226"/>
  <c r="F226"/>
  <c r="I226" i="26"/>
  <c r="J226"/>
  <c r="M226"/>
  <c r="Q226"/>
  <c r="F226"/>
  <c r="R226"/>
  <c r="H226" i="18"/>
  <c r="C226" i="16"/>
  <c r="D226"/>
  <c r="E226"/>
  <c r="F226"/>
  <c r="M226"/>
  <c r="C226" i="11"/>
  <c r="H226"/>
  <c r="I226"/>
  <c r="L226"/>
  <c r="M226"/>
  <c r="N226"/>
  <c r="C226" i="12"/>
  <c r="D226"/>
  <c r="E226"/>
  <c r="F226"/>
  <c r="H226"/>
  <c r="I226"/>
  <c r="L226"/>
  <c r="M226"/>
  <c r="N226"/>
  <c r="C226" i="32"/>
  <c r="D226"/>
  <c r="E226"/>
  <c r="F226"/>
  <c r="H226"/>
  <c r="I226"/>
  <c r="L226"/>
  <c r="M226"/>
  <c r="F226" i="10"/>
  <c r="K226"/>
  <c r="L226"/>
  <c r="O226"/>
  <c r="P226"/>
  <c r="Q226"/>
  <c r="J226" i="18"/>
  <c r="H227" i="30"/>
  <c r="I227"/>
  <c r="C227" i="13"/>
  <c r="D227"/>
  <c r="E227"/>
  <c r="F227"/>
  <c r="K227"/>
  <c r="L227"/>
  <c r="O227"/>
  <c r="P227"/>
  <c r="Q227"/>
  <c r="C227" i="33"/>
  <c r="D227"/>
  <c r="E227"/>
  <c r="F227"/>
  <c r="K227"/>
  <c r="L227"/>
  <c r="O227"/>
  <c r="P227"/>
  <c r="Q227"/>
  <c r="C227" i="14"/>
  <c r="D227"/>
  <c r="E227"/>
  <c r="F227"/>
  <c r="L227"/>
  <c r="C227" i="25"/>
  <c r="J227"/>
  <c r="K227"/>
  <c r="N227"/>
  <c r="O227"/>
  <c r="P227"/>
  <c r="D227" i="18"/>
  <c r="C227" i="23"/>
  <c r="D227"/>
  <c r="E227"/>
  <c r="F227"/>
  <c r="J227"/>
  <c r="K227"/>
  <c r="N227"/>
  <c r="O227"/>
  <c r="P227"/>
  <c r="E227" i="18"/>
  <c r="C227" i="28"/>
  <c r="D227"/>
  <c r="E227"/>
  <c r="F227"/>
  <c r="I227" i="26"/>
  <c r="J227"/>
  <c r="M227"/>
  <c r="Q227"/>
  <c r="F227"/>
  <c r="R227"/>
  <c r="H227" i="18"/>
  <c r="C227" i="16"/>
  <c r="D227"/>
  <c r="E227"/>
  <c r="F227"/>
  <c r="M227"/>
  <c r="C227" i="11"/>
  <c r="H227"/>
  <c r="I227"/>
  <c r="L227"/>
  <c r="M227"/>
  <c r="N227"/>
  <c r="C227" i="12"/>
  <c r="D227"/>
  <c r="E227"/>
  <c r="F227"/>
  <c r="H227"/>
  <c r="I227"/>
  <c r="L227"/>
  <c r="M227"/>
  <c r="N227"/>
  <c r="C227" i="32"/>
  <c r="D227"/>
  <c r="E227"/>
  <c r="F227"/>
  <c r="H227"/>
  <c r="I227"/>
  <c r="L227"/>
  <c r="M227"/>
  <c r="F227" i="10"/>
  <c r="K227"/>
  <c r="L227"/>
  <c r="O227"/>
  <c r="P227"/>
  <c r="Q227"/>
  <c r="J227" i="18"/>
  <c r="H228" i="30"/>
  <c r="I228"/>
  <c r="C228" i="13"/>
  <c r="D228"/>
  <c r="E228"/>
  <c r="F228"/>
  <c r="K228"/>
  <c r="L228"/>
  <c r="O228"/>
  <c r="P228"/>
  <c r="Q228"/>
  <c r="C228" i="33"/>
  <c r="D228"/>
  <c r="E228"/>
  <c r="F228"/>
  <c r="K228"/>
  <c r="L228"/>
  <c r="O228"/>
  <c r="P228"/>
  <c r="Q228"/>
  <c r="C228" i="14"/>
  <c r="D228"/>
  <c r="E228"/>
  <c r="F228"/>
  <c r="L228"/>
  <c r="C228" i="15"/>
  <c r="D228"/>
  <c r="E228"/>
  <c r="F228"/>
  <c r="I228"/>
  <c r="J228"/>
  <c r="M228"/>
  <c r="N228"/>
  <c r="O228"/>
  <c r="C228" i="25"/>
  <c r="J228"/>
  <c r="K228"/>
  <c r="N228"/>
  <c r="O228"/>
  <c r="P228"/>
  <c r="D228" i="18"/>
  <c r="C228" i="23"/>
  <c r="D228"/>
  <c r="E228"/>
  <c r="F228"/>
  <c r="J228"/>
  <c r="K228"/>
  <c r="N228"/>
  <c r="O228"/>
  <c r="P228"/>
  <c r="E228" i="18"/>
  <c r="C228" i="28"/>
  <c r="D228"/>
  <c r="E228"/>
  <c r="F228"/>
  <c r="I228" i="26"/>
  <c r="J228"/>
  <c r="M228"/>
  <c r="Q228"/>
  <c r="F228"/>
  <c r="R228"/>
  <c r="H228" i="18"/>
  <c r="C228" i="16"/>
  <c r="D228"/>
  <c r="E228"/>
  <c r="F228"/>
  <c r="M228"/>
  <c r="C228" i="11"/>
  <c r="H228"/>
  <c r="I228"/>
  <c r="L228"/>
  <c r="M228"/>
  <c r="N228"/>
  <c r="C228" i="12"/>
  <c r="D228"/>
  <c r="E228"/>
  <c r="F228"/>
  <c r="H228"/>
  <c r="I228"/>
  <c r="L228"/>
  <c r="M228"/>
  <c r="N228"/>
  <c r="C228" i="32"/>
  <c r="D228"/>
  <c r="E228"/>
  <c r="F228"/>
  <c r="H228"/>
  <c r="I228"/>
  <c r="L228"/>
  <c r="M228"/>
  <c r="F228" i="10"/>
  <c r="K228"/>
  <c r="L228"/>
  <c r="O228"/>
  <c r="P228"/>
  <c r="Q228"/>
  <c r="J228" i="18"/>
  <c r="H229" i="30"/>
  <c r="I229"/>
  <c r="C229" i="13"/>
  <c r="D229"/>
  <c r="E229"/>
  <c r="F229"/>
  <c r="K229"/>
  <c r="L229"/>
  <c r="O229"/>
  <c r="P229"/>
  <c r="Q229"/>
  <c r="C229" i="33"/>
  <c r="D229"/>
  <c r="E229"/>
  <c r="F229"/>
  <c r="K229"/>
  <c r="L229"/>
  <c r="O229"/>
  <c r="P229"/>
  <c r="Q229"/>
  <c r="C229" i="14"/>
  <c r="D229"/>
  <c r="E229"/>
  <c r="F229"/>
  <c r="L229"/>
  <c r="C229" i="25"/>
  <c r="J229"/>
  <c r="K229"/>
  <c r="N229"/>
  <c r="O229"/>
  <c r="P229"/>
  <c r="D229" i="18"/>
  <c r="C229" i="23"/>
  <c r="D229"/>
  <c r="E229"/>
  <c r="F229"/>
  <c r="J229"/>
  <c r="K229"/>
  <c r="N229"/>
  <c r="O229"/>
  <c r="P229"/>
  <c r="E229" i="18"/>
  <c r="C229" i="28"/>
  <c r="D229"/>
  <c r="E229"/>
  <c r="F229"/>
  <c r="I229" i="26"/>
  <c r="J229"/>
  <c r="M229"/>
  <c r="Q229"/>
  <c r="F229"/>
  <c r="R229"/>
  <c r="H229" i="18"/>
  <c r="C229" i="16"/>
  <c r="D229"/>
  <c r="E229"/>
  <c r="F229"/>
  <c r="M229"/>
  <c r="C229" i="11"/>
  <c r="H229"/>
  <c r="I229"/>
  <c r="L229"/>
  <c r="M229"/>
  <c r="N229"/>
  <c r="C229" i="12"/>
  <c r="D229"/>
  <c r="E229"/>
  <c r="F229"/>
  <c r="H229"/>
  <c r="I229"/>
  <c r="L229"/>
  <c r="M229"/>
  <c r="N229"/>
  <c r="C229" i="32"/>
  <c r="D229"/>
  <c r="E229"/>
  <c r="F229"/>
  <c r="H229"/>
  <c r="I229"/>
  <c r="L229"/>
  <c r="M229"/>
  <c r="F229" i="10"/>
  <c r="K229"/>
  <c r="L229"/>
  <c r="O229"/>
  <c r="P229"/>
  <c r="Q229"/>
  <c r="J229" i="18"/>
  <c r="H230" i="30"/>
  <c r="I230"/>
  <c r="C230" i="13"/>
  <c r="D230"/>
  <c r="E230"/>
  <c r="F230"/>
  <c r="K230"/>
  <c r="L230"/>
  <c r="O230"/>
  <c r="P230"/>
  <c r="Q230"/>
  <c r="C230" i="33"/>
  <c r="D230"/>
  <c r="E230"/>
  <c r="F230"/>
  <c r="K230"/>
  <c r="L230"/>
  <c r="O230"/>
  <c r="P230"/>
  <c r="Q230"/>
  <c r="C230" i="14"/>
  <c r="D230"/>
  <c r="E230"/>
  <c r="F230"/>
  <c r="L230"/>
  <c r="C230" i="25"/>
  <c r="J230"/>
  <c r="K230"/>
  <c r="N230"/>
  <c r="O230"/>
  <c r="P230"/>
  <c r="D230" i="18"/>
  <c r="C230" i="23"/>
  <c r="D230"/>
  <c r="E230"/>
  <c r="F230"/>
  <c r="J230"/>
  <c r="K230"/>
  <c r="N230"/>
  <c r="O230"/>
  <c r="P230"/>
  <c r="E230" i="18"/>
  <c r="C230" i="28"/>
  <c r="D230"/>
  <c r="E230"/>
  <c r="F230"/>
  <c r="I230" i="26"/>
  <c r="J230"/>
  <c r="M230"/>
  <c r="Q230"/>
  <c r="F230"/>
  <c r="R230"/>
  <c r="H230" i="18"/>
  <c r="C230" i="16"/>
  <c r="D230"/>
  <c r="E230"/>
  <c r="F230"/>
  <c r="M230"/>
  <c r="F230" i="10"/>
  <c r="K230"/>
  <c r="L230"/>
  <c r="O230"/>
  <c r="P230"/>
  <c r="Q230"/>
  <c r="J230" i="18"/>
  <c r="H231" i="30"/>
  <c r="I231"/>
  <c r="C231" i="13"/>
  <c r="D231"/>
  <c r="E231"/>
  <c r="F231"/>
  <c r="K231"/>
  <c r="L231"/>
  <c r="O231"/>
  <c r="P231"/>
  <c r="Q231"/>
  <c r="C231" i="33"/>
  <c r="D231"/>
  <c r="E231"/>
  <c r="F231"/>
  <c r="K231"/>
  <c r="L231"/>
  <c r="O231"/>
  <c r="P231"/>
  <c r="Q231"/>
  <c r="C231" i="14"/>
  <c r="D231"/>
  <c r="E231"/>
  <c r="F231"/>
  <c r="L231"/>
  <c r="C231" i="25"/>
  <c r="J231"/>
  <c r="K231"/>
  <c r="N231"/>
  <c r="O231"/>
  <c r="P231"/>
  <c r="D231" i="18"/>
  <c r="C231" i="23"/>
  <c r="D231"/>
  <c r="E231"/>
  <c r="F231"/>
  <c r="J231"/>
  <c r="K231"/>
  <c r="N231"/>
  <c r="O231"/>
  <c r="P231"/>
  <c r="E231" i="18"/>
  <c r="C231" i="28"/>
  <c r="D231"/>
  <c r="E231"/>
  <c r="F231"/>
  <c r="I231" i="26"/>
  <c r="J231"/>
  <c r="M231"/>
  <c r="Q231"/>
  <c r="F231"/>
  <c r="R231"/>
  <c r="H231" i="18"/>
  <c r="C231" i="16"/>
  <c r="D231"/>
  <c r="E231"/>
  <c r="F231"/>
  <c r="M231"/>
  <c r="C231" i="11"/>
  <c r="H231"/>
  <c r="I231"/>
  <c r="L231"/>
  <c r="M231"/>
  <c r="N231"/>
  <c r="C231" i="12"/>
  <c r="D231"/>
  <c r="E231"/>
  <c r="F231"/>
  <c r="H231"/>
  <c r="I231"/>
  <c r="L231"/>
  <c r="M231"/>
  <c r="N231"/>
  <c r="C231" i="32"/>
  <c r="D231"/>
  <c r="E231"/>
  <c r="F231"/>
  <c r="H231"/>
  <c r="I231"/>
  <c r="L231"/>
  <c r="M231"/>
  <c r="F231" i="10"/>
  <c r="K231"/>
  <c r="L231"/>
  <c r="O231"/>
  <c r="P231"/>
  <c r="Q231"/>
  <c r="J231" i="18"/>
  <c r="H232" i="30"/>
  <c r="I232"/>
  <c r="C232" i="13"/>
  <c r="D232"/>
  <c r="E232"/>
  <c r="F232"/>
  <c r="K232"/>
  <c r="L232"/>
  <c r="O232"/>
  <c r="P232"/>
  <c r="Q232"/>
  <c r="C232" i="33"/>
  <c r="D232"/>
  <c r="E232"/>
  <c r="F232"/>
  <c r="K232"/>
  <c r="L232"/>
  <c r="O232"/>
  <c r="P232"/>
  <c r="Q232"/>
  <c r="C232" i="14"/>
  <c r="D232"/>
  <c r="E232"/>
  <c r="F232"/>
  <c r="L232"/>
  <c r="C232" i="25"/>
  <c r="J232"/>
  <c r="K232"/>
  <c r="N232"/>
  <c r="O232"/>
  <c r="P232"/>
  <c r="D232" i="18"/>
  <c r="C232" i="23"/>
  <c r="D232"/>
  <c r="E232"/>
  <c r="F232"/>
  <c r="J232"/>
  <c r="K232"/>
  <c r="N232"/>
  <c r="O232"/>
  <c r="P232"/>
  <c r="E232" i="18"/>
  <c r="C232" i="28"/>
  <c r="D232"/>
  <c r="E232"/>
  <c r="F232"/>
  <c r="I232" i="26"/>
  <c r="J232"/>
  <c r="M232"/>
  <c r="Q232"/>
  <c r="F232"/>
  <c r="R232"/>
  <c r="H232" i="18"/>
  <c r="C232" i="16"/>
  <c r="D232"/>
  <c r="E232"/>
  <c r="F232"/>
  <c r="M232"/>
  <c r="C232" i="11"/>
  <c r="H232"/>
  <c r="I232"/>
  <c r="L232"/>
  <c r="M232"/>
  <c r="N232"/>
  <c r="C232" i="12"/>
  <c r="D232"/>
  <c r="E232"/>
  <c r="F232"/>
  <c r="H232"/>
  <c r="I232"/>
  <c r="L232"/>
  <c r="M232"/>
  <c r="N232"/>
  <c r="C232" i="32"/>
  <c r="D232"/>
  <c r="E232"/>
  <c r="F232"/>
  <c r="H232"/>
  <c r="I232"/>
  <c r="L232"/>
  <c r="M232"/>
  <c r="F232" i="10"/>
  <c r="K232"/>
  <c r="L232"/>
  <c r="O232"/>
  <c r="P232"/>
  <c r="Q232"/>
  <c r="J232" i="18"/>
  <c r="H233" i="30"/>
  <c r="I233"/>
  <c r="C233" i="13"/>
  <c r="D233"/>
  <c r="E233"/>
  <c r="F233"/>
  <c r="K233"/>
  <c r="L233"/>
  <c r="O233"/>
  <c r="P233"/>
  <c r="Q233"/>
  <c r="C233" i="33"/>
  <c r="D233"/>
  <c r="E233"/>
  <c r="F233"/>
  <c r="K233"/>
  <c r="L233"/>
  <c r="O233"/>
  <c r="P233"/>
  <c r="Q233"/>
  <c r="C233" i="14"/>
  <c r="D233"/>
  <c r="E233"/>
  <c r="F233"/>
  <c r="L233"/>
  <c r="C233" i="25"/>
  <c r="J233"/>
  <c r="K233"/>
  <c r="N233"/>
  <c r="O233"/>
  <c r="P233"/>
  <c r="D233" i="18"/>
  <c r="C233" i="23"/>
  <c r="D233"/>
  <c r="E233"/>
  <c r="F233"/>
  <c r="J233"/>
  <c r="K233"/>
  <c r="N233"/>
  <c r="O233"/>
  <c r="P233"/>
  <c r="E233" i="18"/>
  <c r="C233" i="28"/>
  <c r="D233"/>
  <c r="E233"/>
  <c r="F233"/>
  <c r="I233" i="26"/>
  <c r="J233"/>
  <c r="M233"/>
  <c r="Q233"/>
  <c r="F233"/>
  <c r="R233"/>
  <c r="H233" i="18"/>
  <c r="C233" i="16"/>
  <c r="D233"/>
  <c r="E233"/>
  <c r="F233"/>
  <c r="M233"/>
  <c r="C233" i="11"/>
  <c r="H233"/>
  <c r="I233"/>
  <c r="L233"/>
  <c r="M233"/>
  <c r="N233"/>
  <c r="C233" i="12"/>
  <c r="D233"/>
  <c r="E233"/>
  <c r="F233"/>
  <c r="H233"/>
  <c r="I233"/>
  <c r="L233"/>
  <c r="M233"/>
  <c r="N233"/>
  <c r="C233" i="32"/>
  <c r="D233"/>
  <c r="E233"/>
  <c r="F233"/>
  <c r="H233"/>
  <c r="I233"/>
  <c r="L233"/>
  <c r="M233"/>
  <c r="F233" i="10"/>
  <c r="K233"/>
  <c r="L233"/>
  <c r="O233"/>
  <c r="P233"/>
  <c r="Q233"/>
  <c r="J233" i="18"/>
  <c r="H234" i="30"/>
  <c r="I234"/>
  <c r="C234" i="13"/>
  <c r="D234"/>
  <c r="E234"/>
  <c r="F234"/>
  <c r="K234"/>
  <c r="L234"/>
  <c r="O234"/>
  <c r="P234"/>
  <c r="Q234"/>
  <c r="C234" i="33"/>
  <c r="D234"/>
  <c r="E234"/>
  <c r="F234"/>
  <c r="K234"/>
  <c r="L234"/>
  <c r="O234"/>
  <c r="P234"/>
  <c r="Q234"/>
  <c r="C234" i="14"/>
  <c r="D234"/>
  <c r="E234"/>
  <c r="F234"/>
  <c r="L234"/>
  <c r="C234" i="25"/>
  <c r="J234"/>
  <c r="K234"/>
  <c r="N234"/>
  <c r="O234"/>
  <c r="P234"/>
  <c r="D234" i="18"/>
  <c r="C234" i="23"/>
  <c r="D234"/>
  <c r="E234"/>
  <c r="F234"/>
  <c r="J234"/>
  <c r="K234"/>
  <c r="N234"/>
  <c r="O234"/>
  <c r="P234"/>
  <c r="E234" i="18"/>
  <c r="C234" i="28"/>
  <c r="D234"/>
  <c r="E234"/>
  <c r="F234"/>
  <c r="I234" i="26"/>
  <c r="J234"/>
  <c r="M234"/>
  <c r="Q234"/>
  <c r="F234"/>
  <c r="R234"/>
  <c r="H234" i="18"/>
  <c r="C234" i="16"/>
  <c r="D234"/>
  <c r="E234"/>
  <c r="F234"/>
  <c r="M234"/>
  <c r="C234" i="11"/>
  <c r="H234"/>
  <c r="I234"/>
  <c r="L234"/>
  <c r="M234"/>
  <c r="N234"/>
  <c r="C234" i="12"/>
  <c r="D234"/>
  <c r="E234"/>
  <c r="F234"/>
  <c r="H234"/>
  <c r="I234"/>
  <c r="L234"/>
  <c r="M234"/>
  <c r="N234"/>
  <c r="C234" i="32"/>
  <c r="D234"/>
  <c r="E234"/>
  <c r="F234"/>
  <c r="H234"/>
  <c r="I234"/>
  <c r="L234"/>
  <c r="M234"/>
  <c r="F234" i="10"/>
  <c r="K234"/>
  <c r="L234"/>
  <c r="O234"/>
  <c r="P234"/>
  <c r="Q234"/>
  <c r="J234" i="18"/>
  <c r="H235" i="30"/>
  <c r="I235"/>
  <c r="C235" i="13"/>
  <c r="D235"/>
  <c r="E235"/>
  <c r="F235"/>
  <c r="K235"/>
  <c r="L235"/>
  <c r="O235"/>
  <c r="P235"/>
  <c r="Q235"/>
  <c r="C235" i="33"/>
  <c r="D235"/>
  <c r="E235"/>
  <c r="F235"/>
  <c r="K235"/>
  <c r="L235"/>
  <c r="O235"/>
  <c r="P235"/>
  <c r="Q235"/>
  <c r="C235" i="14"/>
  <c r="D235"/>
  <c r="E235"/>
  <c r="F235"/>
  <c r="L235"/>
  <c r="C235" i="25"/>
  <c r="J235"/>
  <c r="K235"/>
  <c r="N235"/>
  <c r="O235"/>
  <c r="P235"/>
  <c r="D235" i="18"/>
  <c r="C235" i="23"/>
  <c r="D235"/>
  <c r="E235"/>
  <c r="F235"/>
  <c r="J235"/>
  <c r="K235"/>
  <c r="N235"/>
  <c r="O235"/>
  <c r="P235"/>
  <c r="E235" i="18"/>
  <c r="C235" i="28"/>
  <c r="D235"/>
  <c r="E235"/>
  <c r="F235"/>
  <c r="I235" i="26"/>
  <c r="J235"/>
  <c r="M235"/>
  <c r="Q235"/>
  <c r="F235"/>
  <c r="R235"/>
  <c r="H235" i="18"/>
  <c r="C235" i="16"/>
  <c r="D235"/>
  <c r="E235"/>
  <c r="F235"/>
  <c r="M235"/>
  <c r="C235" i="11"/>
  <c r="H235"/>
  <c r="I235"/>
  <c r="L235"/>
  <c r="M235"/>
  <c r="N235"/>
  <c r="C235" i="12"/>
  <c r="D235"/>
  <c r="E235"/>
  <c r="F235"/>
  <c r="H235"/>
  <c r="I235"/>
  <c r="L235"/>
  <c r="M235"/>
  <c r="N235"/>
  <c r="C235" i="32"/>
  <c r="D235"/>
  <c r="E235"/>
  <c r="F235"/>
  <c r="H235"/>
  <c r="I235"/>
  <c r="L235"/>
  <c r="M235"/>
  <c r="F235" i="10"/>
  <c r="K235"/>
  <c r="L235"/>
  <c r="O235"/>
  <c r="P235"/>
  <c r="Q235"/>
  <c r="J235" i="18"/>
  <c r="H236" i="30"/>
  <c r="I236"/>
  <c r="C236" i="13"/>
  <c r="D236"/>
  <c r="E236"/>
  <c r="F236"/>
  <c r="K236"/>
  <c r="L236"/>
  <c r="O236"/>
  <c r="P236"/>
  <c r="Q236"/>
  <c r="C236" i="33"/>
  <c r="D236"/>
  <c r="E236"/>
  <c r="F236"/>
  <c r="K236"/>
  <c r="L236"/>
  <c r="O236"/>
  <c r="P236"/>
  <c r="Q236"/>
  <c r="C236" i="14"/>
  <c r="D236"/>
  <c r="E236"/>
  <c r="F236"/>
  <c r="L236"/>
  <c r="C236" i="25"/>
  <c r="J236"/>
  <c r="K236"/>
  <c r="N236"/>
  <c r="O236"/>
  <c r="P236"/>
  <c r="D236" i="18"/>
  <c r="C236" i="23"/>
  <c r="D236"/>
  <c r="E236"/>
  <c r="F236"/>
  <c r="J236"/>
  <c r="K236"/>
  <c r="N236"/>
  <c r="O236"/>
  <c r="P236"/>
  <c r="E236" i="18"/>
  <c r="C236" i="28"/>
  <c r="D236"/>
  <c r="E236"/>
  <c r="F236"/>
  <c r="I236" i="26"/>
  <c r="J236"/>
  <c r="M236"/>
  <c r="Q236"/>
  <c r="F236"/>
  <c r="R236"/>
  <c r="H236" i="18"/>
  <c r="C236" i="16"/>
  <c r="D236"/>
  <c r="E236"/>
  <c r="F236"/>
  <c r="M236"/>
  <c r="C236" i="11"/>
  <c r="H236"/>
  <c r="I236"/>
  <c r="L236"/>
  <c r="M236"/>
  <c r="N236"/>
  <c r="C236" i="12"/>
  <c r="D236"/>
  <c r="E236"/>
  <c r="F236"/>
  <c r="H236"/>
  <c r="I236"/>
  <c r="L236"/>
  <c r="M236"/>
  <c r="N236"/>
  <c r="C236" i="32"/>
  <c r="D236"/>
  <c r="E236"/>
  <c r="F236"/>
  <c r="H236"/>
  <c r="I236"/>
  <c r="L236"/>
  <c r="M236"/>
  <c r="F236" i="10"/>
  <c r="K236"/>
  <c r="L236"/>
  <c r="O236"/>
  <c r="P236"/>
  <c r="Q236"/>
  <c r="J236" i="18"/>
  <c r="H237" i="30"/>
  <c r="I237"/>
  <c r="C237" i="13"/>
  <c r="D237"/>
  <c r="E237"/>
  <c r="F237"/>
  <c r="K237"/>
  <c r="L237"/>
  <c r="O237"/>
  <c r="P237"/>
  <c r="Q237"/>
  <c r="C237" i="33"/>
  <c r="D237"/>
  <c r="E237"/>
  <c r="F237"/>
  <c r="K237"/>
  <c r="L237"/>
  <c r="O237"/>
  <c r="P237"/>
  <c r="Q237"/>
  <c r="C237" i="14"/>
  <c r="D237"/>
  <c r="E237"/>
  <c r="F237"/>
  <c r="L237"/>
  <c r="C237" i="25"/>
  <c r="J237"/>
  <c r="K237"/>
  <c r="N237"/>
  <c r="O237"/>
  <c r="P237"/>
  <c r="D237" i="18"/>
  <c r="C237" i="23"/>
  <c r="D237"/>
  <c r="E237"/>
  <c r="F237"/>
  <c r="J237"/>
  <c r="K237"/>
  <c r="N237"/>
  <c r="O237"/>
  <c r="P237"/>
  <c r="E237" i="18"/>
  <c r="C237" i="28"/>
  <c r="D237"/>
  <c r="E237"/>
  <c r="F237"/>
  <c r="I237" i="26"/>
  <c r="J237"/>
  <c r="M237"/>
  <c r="Q237"/>
  <c r="F237"/>
  <c r="R237"/>
  <c r="H237" i="18"/>
  <c r="C237" i="16"/>
  <c r="D237"/>
  <c r="E237"/>
  <c r="F237"/>
  <c r="M237"/>
  <c r="C237" i="11"/>
  <c r="H237"/>
  <c r="I237"/>
  <c r="L237"/>
  <c r="M237"/>
  <c r="N237"/>
  <c r="C237" i="12"/>
  <c r="D237"/>
  <c r="E237"/>
  <c r="F237"/>
  <c r="H237"/>
  <c r="I237"/>
  <c r="L237"/>
  <c r="M237"/>
  <c r="N237"/>
  <c r="C237" i="32"/>
  <c r="D237"/>
  <c r="E237"/>
  <c r="F237"/>
  <c r="H237"/>
  <c r="I237"/>
  <c r="L237"/>
  <c r="M237"/>
  <c r="F237" i="10"/>
  <c r="K237"/>
  <c r="L237"/>
  <c r="O237"/>
  <c r="P237"/>
  <c r="Q237"/>
  <c r="J237" i="18"/>
  <c r="H238" i="30"/>
  <c r="I238"/>
  <c r="C238" i="13"/>
  <c r="D238"/>
  <c r="E238"/>
  <c r="F238"/>
  <c r="K238"/>
  <c r="L238"/>
  <c r="O238"/>
  <c r="P238"/>
  <c r="Q238"/>
  <c r="C238" i="33"/>
  <c r="D238"/>
  <c r="E238"/>
  <c r="F238"/>
  <c r="K238"/>
  <c r="L238"/>
  <c r="O238"/>
  <c r="P238"/>
  <c r="Q238"/>
  <c r="C238" i="14"/>
  <c r="D238"/>
  <c r="E238"/>
  <c r="F238"/>
  <c r="L238"/>
  <c r="C238" i="25"/>
  <c r="J238"/>
  <c r="K238"/>
  <c r="N238"/>
  <c r="O238"/>
  <c r="P238"/>
  <c r="D238" i="18"/>
  <c r="C238" i="23"/>
  <c r="D238"/>
  <c r="E238"/>
  <c r="F238"/>
  <c r="J238"/>
  <c r="K238"/>
  <c r="N238"/>
  <c r="O238"/>
  <c r="P238"/>
  <c r="E238" i="18"/>
  <c r="C238" i="28"/>
  <c r="D238"/>
  <c r="E238"/>
  <c r="F238"/>
  <c r="I238" i="26"/>
  <c r="J238"/>
  <c r="M238"/>
  <c r="Q238"/>
  <c r="F238"/>
  <c r="R238"/>
  <c r="H238" i="18"/>
  <c r="C238" i="16"/>
  <c r="D238"/>
  <c r="E238"/>
  <c r="F238"/>
  <c r="M238"/>
  <c r="C238" i="11"/>
  <c r="H238"/>
  <c r="I238"/>
  <c r="L238"/>
  <c r="M238"/>
  <c r="N238"/>
  <c r="C238" i="12"/>
  <c r="D238"/>
  <c r="E238"/>
  <c r="F238"/>
  <c r="H238"/>
  <c r="I238"/>
  <c r="L238"/>
  <c r="M238"/>
  <c r="N238"/>
  <c r="C238" i="32"/>
  <c r="D238"/>
  <c r="E238"/>
  <c r="F238"/>
  <c r="H238"/>
  <c r="I238"/>
  <c r="L238"/>
  <c r="M238"/>
  <c r="F238" i="10"/>
  <c r="K238"/>
  <c r="L238"/>
  <c r="O238"/>
  <c r="P238"/>
  <c r="Q238"/>
  <c r="J238" i="18"/>
  <c r="H239" i="30"/>
  <c r="I239"/>
  <c r="C239" i="13"/>
  <c r="D239"/>
  <c r="E239"/>
  <c r="F239"/>
  <c r="K239"/>
  <c r="L239"/>
  <c r="O239"/>
  <c r="P239"/>
  <c r="Q239"/>
  <c r="C239" i="33"/>
  <c r="D239"/>
  <c r="E239"/>
  <c r="F239"/>
  <c r="K239"/>
  <c r="L239"/>
  <c r="O239"/>
  <c r="P239"/>
  <c r="Q239"/>
  <c r="C239" i="14"/>
  <c r="D239"/>
  <c r="E239"/>
  <c r="F239"/>
  <c r="L239"/>
  <c r="C239" i="25"/>
  <c r="J239"/>
  <c r="K239"/>
  <c r="N239"/>
  <c r="O239"/>
  <c r="P239"/>
  <c r="D239" i="18"/>
  <c r="C239" i="23"/>
  <c r="D239"/>
  <c r="E239"/>
  <c r="F239"/>
  <c r="J239"/>
  <c r="K239"/>
  <c r="N239"/>
  <c r="O239"/>
  <c r="P239"/>
  <c r="E239" i="18"/>
  <c r="C239" i="28"/>
  <c r="D239"/>
  <c r="E239"/>
  <c r="F239"/>
  <c r="I239" i="26"/>
  <c r="J239"/>
  <c r="M239"/>
  <c r="Q239"/>
  <c r="F239"/>
  <c r="R239"/>
  <c r="H239" i="18"/>
  <c r="C239" i="16"/>
  <c r="D239"/>
  <c r="E239"/>
  <c r="F239"/>
  <c r="M239"/>
  <c r="C239" i="11"/>
  <c r="H239"/>
  <c r="I239"/>
  <c r="L239"/>
  <c r="M239"/>
  <c r="N239"/>
  <c r="C239" i="12"/>
  <c r="D239"/>
  <c r="E239"/>
  <c r="F239"/>
  <c r="H239"/>
  <c r="I239"/>
  <c r="L239"/>
  <c r="M239"/>
  <c r="N239"/>
  <c r="C239" i="32"/>
  <c r="D239"/>
  <c r="E239"/>
  <c r="F239"/>
  <c r="H239"/>
  <c r="I239"/>
  <c r="L239"/>
  <c r="M239"/>
  <c r="F239" i="10"/>
  <c r="K239"/>
  <c r="L239"/>
  <c r="O239"/>
  <c r="P239"/>
  <c r="Q239"/>
  <c r="J239" i="18"/>
  <c r="H240" i="30"/>
  <c r="I240"/>
  <c r="C240" i="13"/>
  <c r="D240"/>
  <c r="E240"/>
  <c r="F240"/>
  <c r="K240"/>
  <c r="L240"/>
  <c r="O240"/>
  <c r="P240"/>
  <c r="Q240"/>
  <c r="C240" i="33"/>
  <c r="D240"/>
  <c r="E240"/>
  <c r="F240"/>
  <c r="K240"/>
  <c r="L240"/>
  <c r="O240"/>
  <c r="P240"/>
  <c r="Q240"/>
  <c r="C240" i="14"/>
  <c r="D240"/>
  <c r="E240"/>
  <c r="F240"/>
  <c r="L240"/>
  <c r="C240" i="25"/>
  <c r="J240"/>
  <c r="K240"/>
  <c r="N240"/>
  <c r="O240"/>
  <c r="P240"/>
  <c r="D240" i="18"/>
  <c r="C240" i="23"/>
  <c r="D240"/>
  <c r="E240"/>
  <c r="F240"/>
  <c r="J240"/>
  <c r="K240"/>
  <c r="N240"/>
  <c r="O240"/>
  <c r="P240"/>
  <c r="E240" i="18"/>
  <c r="C240" i="28"/>
  <c r="D240"/>
  <c r="E240"/>
  <c r="F240"/>
  <c r="I240" i="26"/>
  <c r="J240"/>
  <c r="M240"/>
  <c r="Q240"/>
  <c r="F240"/>
  <c r="R240"/>
  <c r="H240" i="18"/>
  <c r="C240" i="16"/>
  <c r="D240"/>
  <c r="E240"/>
  <c r="F240"/>
  <c r="M240"/>
  <c r="C240" i="11"/>
  <c r="H240"/>
  <c r="I240"/>
  <c r="L240"/>
  <c r="M240"/>
  <c r="N240"/>
  <c r="C240" i="12"/>
  <c r="D240"/>
  <c r="E240"/>
  <c r="F240"/>
  <c r="H240"/>
  <c r="I240"/>
  <c r="L240"/>
  <c r="M240"/>
  <c r="N240"/>
  <c r="C240" i="32"/>
  <c r="D240"/>
  <c r="E240"/>
  <c r="F240"/>
  <c r="H240"/>
  <c r="I240"/>
  <c r="L240"/>
  <c r="M240"/>
  <c r="F240" i="10"/>
  <c r="K240"/>
  <c r="L240"/>
  <c r="O240"/>
  <c r="P240"/>
  <c r="Q240"/>
  <c r="J240" i="18"/>
  <c r="H241" i="30"/>
  <c r="I241"/>
  <c r="C241" i="13"/>
  <c r="D241"/>
  <c r="E241"/>
  <c r="F241"/>
  <c r="K241"/>
  <c r="L241"/>
  <c r="O241"/>
  <c r="P241"/>
  <c r="Q241"/>
  <c r="C241" i="33"/>
  <c r="D241"/>
  <c r="E241"/>
  <c r="F241"/>
  <c r="K241"/>
  <c r="L241"/>
  <c r="O241"/>
  <c r="P241"/>
  <c r="Q241"/>
  <c r="C241" i="14"/>
  <c r="D241"/>
  <c r="E241"/>
  <c r="F241"/>
  <c r="L241"/>
  <c r="C241" i="25"/>
  <c r="J241"/>
  <c r="K241"/>
  <c r="N241"/>
  <c r="O241"/>
  <c r="P241"/>
  <c r="D241" i="18"/>
  <c r="C241" i="23"/>
  <c r="D241"/>
  <c r="E241"/>
  <c r="F241"/>
  <c r="J241"/>
  <c r="K241"/>
  <c r="N241"/>
  <c r="O241"/>
  <c r="P241"/>
  <c r="E241" i="18"/>
  <c r="C241" i="28"/>
  <c r="D241"/>
  <c r="E241"/>
  <c r="F241"/>
  <c r="I241" i="26"/>
  <c r="J241"/>
  <c r="M241"/>
  <c r="Q241"/>
  <c r="F241"/>
  <c r="R241"/>
  <c r="H241" i="18"/>
  <c r="C241" i="16"/>
  <c r="D241"/>
  <c r="E241"/>
  <c r="F241"/>
  <c r="M241"/>
  <c r="C241" i="11"/>
  <c r="H241"/>
  <c r="I241"/>
  <c r="L241"/>
  <c r="M241"/>
  <c r="N241"/>
  <c r="C241" i="12"/>
  <c r="D241"/>
  <c r="E241"/>
  <c r="F241"/>
  <c r="H241"/>
  <c r="I241"/>
  <c r="L241"/>
  <c r="M241"/>
  <c r="N241"/>
  <c r="C241" i="32"/>
  <c r="D241"/>
  <c r="E241"/>
  <c r="F241"/>
  <c r="H241"/>
  <c r="I241"/>
  <c r="L241"/>
  <c r="M241"/>
  <c r="F241" i="10"/>
  <c r="K241"/>
  <c r="L241"/>
  <c r="O241"/>
  <c r="P241"/>
  <c r="Q241"/>
  <c r="J241" i="18"/>
  <c r="H242" i="30"/>
  <c r="I242"/>
  <c r="C242" i="13"/>
  <c r="D242"/>
  <c r="E242"/>
  <c r="F242"/>
  <c r="K242"/>
  <c r="L242"/>
  <c r="O242"/>
  <c r="P242"/>
  <c r="Q242"/>
  <c r="C242" i="33"/>
  <c r="D242"/>
  <c r="E242"/>
  <c r="F242"/>
  <c r="K242"/>
  <c r="L242"/>
  <c r="O242"/>
  <c r="P242"/>
  <c r="Q242"/>
  <c r="C242" i="14"/>
  <c r="D242"/>
  <c r="E242"/>
  <c r="F242"/>
  <c r="L242"/>
  <c r="C242" i="25"/>
  <c r="J242"/>
  <c r="K242"/>
  <c r="N242"/>
  <c r="O242"/>
  <c r="P242"/>
  <c r="D242" i="18"/>
  <c r="C242" i="23"/>
  <c r="D242"/>
  <c r="E242"/>
  <c r="F242"/>
  <c r="J242"/>
  <c r="K242"/>
  <c r="N242"/>
  <c r="O242"/>
  <c r="P242"/>
  <c r="E242" i="18"/>
  <c r="C242" i="28"/>
  <c r="D242"/>
  <c r="E242"/>
  <c r="F242"/>
  <c r="I242" i="26"/>
  <c r="J242"/>
  <c r="M242"/>
  <c r="Q242"/>
  <c r="F242"/>
  <c r="R242"/>
  <c r="H242" i="18"/>
  <c r="C242" i="16"/>
  <c r="D242"/>
  <c r="E242"/>
  <c r="F242"/>
  <c r="M242"/>
  <c r="C242" i="11"/>
  <c r="H242"/>
  <c r="I242"/>
  <c r="L242"/>
  <c r="M242"/>
  <c r="N242"/>
  <c r="C242" i="12"/>
  <c r="D242"/>
  <c r="E242"/>
  <c r="F242"/>
  <c r="H242"/>
  <c r="I242"/>
  <c r="L242"/>
  <c r="M242"/>
  <c r="N242"/>
  <c r="C242" i="32"/>
  <c r="D242"/>
  <c r="E242"/>
  <c r="F242"/>
  <c r="H242"/>
  <c r="I242"/>
  <c r="L242"/>
  <c r="M242"/>
  <c r="F242" i="10"/>
  <c r="K242"/>
  <c r="L242"/>
  <c r="O242"/>
  <c r="P242"/>
  <c r="Q242"/>
  <c r="J242" i="18"/>
  <c r="H243" i="30"/>
  <c r="I243"/>
  <c r="C243" i="13"/>
  <c r="D243"/>
  <c r="E243"/>
  <c r="F243"/>
  <c r="K243"/>
  <c r="L243"/>
  <c r="O243"/>
  <c r="P243"/>
  <c r="Q243"/>
  <c r="C243" i="33"/>
  <c r="D243"/>
  <c r="E243"/>
  <c r="F243"/>
  <c r="K243"/>
  <c r="L243"/>
  <c r="O243"/>
  <c r="P243"/>
  <c r="Q243"/>
  <c r="C243" i="14"/>
  <c r="D243"/>
  <c r="E243"/>
  <c r="F243"/>
  <c r="L243"/>
  <c r="C243" i="25"/>
  <c r="J243"/>
  <c r="K243"/>
  <c r="N243"/>
  <c r="O243"/>
  <c r="P243"/>
  <c r="D243" i="18"/>
  <c r="C243" i="23"/>
  <c r="D243"/>
  <c r="E243"/>
  <c r="F243"/>
  <c r="J243"/>
  <c r="K243"/>
  <c r="N243"/>
  <c r="O243"/>
  <c r="P243"/>
  <c r="E243" i="18"/>
  <c r="C243" i="28"/>
  <c r="D243"/>
  <c r="E243"/>
  <c r="F243"/>
  <c r="I243" i="26"/>
  <c r="J243"/>
  <c r="M243"/>
  <c r="Q243"/>
  <c r="F243"/>
  <c r="R243"/>
  <c r="H243" i="18"/>
  <c r="C243" i="16"/>
  <c r="D243"/>
  <c r="E243"/>
  <c r="F243"/>
  <c r="M243"/>
  <c r="C243" i="11"/>
  <c r="H243"/>
  <c r="I243"/>
  <c r="L243"/>
  <c r="M243"/>
  <c r="N243"/>
  <c r="C243" i="12"/>
  <c r="D243"/>
  <c r="E243"/>
  <c r="F243"/>
  <c r="H243"/>
  <c r="I243"/>
  <c r="L243"/>
  <c r="M243"/>
  <c r="N243"/>
  <c r="C243" i="32"/>
  <c r="D243"/>
  <c r="E243"/>
  <c r="F243"/>
  <c r="H243"/>
  <c r="I243"/>
  <c r="L243"/>
  <c r="M243"/>
  <c r="F243" i="10"/>
  <c r="K243"/>
  <c r="L243"/>
  <c r="O243"/>
  <c r="P243"/>
  <c r="Q243"/>
  <c r="J243" i="18"/>
  <c r="H244" i="30"/>
  <c r="I244"/>
  <c r="C244" i="13"/>
  <c r="D244"/>
  <c r="E244"/>
  <c r="F244"/>
  <c r="K244"/>
  <c r="L244"/>
  <c r="O244"/>
  <c r="P244"/>
  <c r="Q244"/>
  <c r="C244" i="33"/>
  <c r="D244"/>
  <c r="E244"/>
  <c r="F244"/>
  <c r="K244"/>
  <c r="L244"/>
  <c r="O244"/>
  <c r="P244"/>
  <c r="Q244"/>
  <c r="C244" i="14"/>
  <c r="D244"/>
  <c r="E244"/>
  <c r="F244"/>
  <c r="L244"/>
  <c r="C244" i="25"/>
  <c r="J244"/>
  <c r="K244"/>
  <c r="N244"/>
  <c r="O244"/>
  <c r="P244"/>
  <c r="D244" i="18"/>
  <c r="C244" i="23"/>
  <c r="D244"/>
  <c r="E244"/>
  <c r="F244"/>
  <c r="J244"/>
  <c r="K244"/>
  <c r="N244"/>
  <c r="O244"/>
  <c r="P244"/>
  <c r="E244" i="18"/>
  <c r="C244" i="28"/>
  <c r="D244"/>
  <c r="E244"/>
  <c r="F244"/>
  <c r="I244" i="26"/>
  <c r="J244"/>
  <c r="M244"/>
  <c r="Q244"/>
  <c r="F244"/>
  <c r="R244"/>
  <c r="H244" i="18"/>
  <c r="C244" i="16"/>
  <c r="D244"/>
  <c r="E244"/>
  <c r="F244"/>
  <c r="M244"/>
  <c r="C244" i="11"/>
  <c r="H244"/>
  <c r="I244"/>
  <c r="L244"/>
  <c r="M244"/>
  <c r="N244"/>
  <c r="C244" i="12"/>
  <c r="D244"/>
  <c r="E244"/>
  <c r="F244"/>
  <c r="H244"/>
  <c r="I244"/>
  <c r="L244"/>
  <c r="M244"/>
  <c r="N244"/>
  <c r="C244" i="32"/>
  <c r="D244"/>
  <c r="E244"/>
  <c r="F244"/>
  <c r="H244"/>
  <c r="I244"/>
  <c r="L244"/>
  <c r="M244"/>
  <c r="F244" i="10"/>
  <c r="K244"/>
  <c r="L244"/>
  <c r="O244"/>
  <c r="P244"/>
  <c r="Q244"/>
  <c r="J244" i="18"/>
  <c r="H245" i="30"/>
  <c r="I245"/>
  <c r="C245" i="13"/>
  <c r="D245"/>
  <c r="E245"/>
  <c r="F245"/>
  <c r="K245"/>
  <c r="L245"/>
  <c r="O245"/>
  <c r="P245"/>
  <c r="Q245"/>
  <c r="C245" i="33"/>
  <c r="D245"/>
  <c r="E245"/>
  <c r="F245"/>
  <c r="K245"/>
  <c r="L245"/>
  <c r="O245"/>
  <c r="P245"/>
  <c r="Q245"/>
  <c r="C245" i="14"/>
  <c r="D245"/>
  <c r="E245"/>
  <c r="F245"/>
  <c r="L245"/>
  <c r="C245" i="25"/>
  <c r="J245"/>
  <c r="K245"/>
  <c r="N245"/>
  <c r="O245"/>
  <c r="P245"/>
  <c r="D245" i="18"/>
  <c r="C245" i="23"/>
  <c r="D245"/>
  <c r="E245"/>
  <c r="F245"/>
  <c r="J245"/>
  <c r="K245"/>
  <c r="N245"/>
  <c r="O245"/>
  <c r="P245"/>
  <c r="E245" i="18"/>
  <c r="C245" i="28"/>
  <c r="D245"/>
  <c r="E245"/>
  <c r="F245"/>
  <c r="I245" i="26"/>
  <c r="J245"/>
  <c r="M245"/>
  <c r="Q245"/>
  <c r="F245"/>
  <c r="R245"/>
  <c r="H245" i="18"/>
  <c r="C245" i="16"/>
  <c r="D245"/>
  <c r="E245"/>
  <c r="F245"/>
  <c r="M245"/>
  <c r="C245" i="11"/>
  <c r="H245"/>
  <c r="I245"/>
  <c r="L245"/>
  <c r="M245"/>
  <c r="N245"/>
  <c r="C245" i="12"/>
  <c r="D245"/>
  <c r="E245"/>
  <c r="F245"/>
  <c r="H245"/>
  <c r="I245"/>
  <c r="L245"/>
  <c r="M245"/>
  <c r="N245"/>
  <c r="C245" i="32"/>
  <c r="D245"/>
  <c r="E245"/>
  <c r="F245"/>
  <c r="H245"/>
  <c r="I245"/>
  <c r="L245"/>
  <c r="M245"/>
  <c r="F245" i="10"/>
  <c r="K245"/>
  <c r="L245"/>
  <c r="O245"/>
  <c r="P245"/>
  <c r="Q245"/>
  <c r="J245" i="18"/>
  <c r="H246" i="30"/>
  <c r="I246"/>
  <c r="C246" i="13"/>
  <c r="D246"/>
  <c r="E246"/>
  <c r="F246"/>
  <c r="K246"/>
  <c r="L246"/>
  <c r="O246"/>
  <c r="P246"/>
  <c r="Q246"/>
  <c r="C246" i="33"/>
  <c r="D246"/>
  <c r="E246"/>
  <c r="F246"/>
  <c r="K246"/>
  <c r="L246"/>
  <c r="O246"/>
  <c r="P246"/>
  <c r="Q246"/>
  <c r="C246" i="14"/>
  <c r="D246"/>
  <c r="E246"/>
  <c r="F246"/>
  <c r="L246"/>
  <c r="C246" i="25"/>
  <c r="J246"/>
  <c r="K246"/>
  <c r="N246"/>
  <c r="O246"/>
  <c r="P246"/>
  <c r="D246" i="18"/>
  <c r="C246" i="23"/>
  <c r="D246"/>
  <c r="E246"/>
  <c r="F246"/>
  <c r="J246"/>
  <c r="K246"/>
  <c r="N246"/>
  <c r="O246"/>
  <c r="P246"/>
  <c r="E246" i="18"/>
  <c r="C246" i="28"/>
  <c r="D246"/>
  <c r="E246"/>
  <c r="F246"/>
  <c r="I246" i="26"/>
  <c r="J246"/>
  <c r="M246"/>
  <c r="Q246"/>
  <c r="F246"/>
  <c r="R246"/>
  <c r="H246" i="18"/>
  <c r="C246" i="16"/>
  <c r="D246"/>
  <c r="E246"/>
  <c r="F246"/>
  <c r="M246"/>
  <c r="C246" i="11"/>
  <c r="H246"/>
  <c r="I246"/>
  <c r="L246"/>
  <c r="M246"/>
  <c r="N246"/>
  <c r="C246" i="12"/>
  <c r="D246"/>
  <c r="E246"/>
  <c r="F246"/>
  <c r="H246"/>
  <c r="I246"/>
  <c r="L246"/>
  <c r="M246"/>
  <c r="N246"/>
  <c r="C246" i="32"/>
  <c r="D246"/>
  <c r="E246"/>
  <c r="F246"/>
  <c r="H246"/>
  <c r="I246"/>
  <c r="L246"/>
  <c r="M246"/>
  <c r="F246" i="10"/>
  <c r="K246"/>
  <c r="L246"/>
  <c r="O246"/>
  <c r="P246"/>
  <c r="Q246"/>
  <c r="J246" i="18"/>
  <c r="H247" i="30"/>
  <c r="I247"/>
  <c r="C247" i="13"/>
  <c r="D247"/>
  <c r="E247"/>
  <c r="F247"/>
  <c r="K247"/>
  <c r="L247"/>
  <c r="O247"/>
  <c r="P247"/>
  <c r="Q247"/>
  <c r="C247" i="33"/>
  <c r="D247"/>
  <c r="E247"/>
  <c r="F247"/>
  <c r="K247"/>
  <c r="L247"/>
  <c r="O247"/>
  <c r="P247"/>
  <c r="Q247"/>
  <c r="C247" i="14"/>
  <c r="D247"/>
  <c r="E247"/>
  <c r="F247"/>
  <c r="L247"/>
  <c r="C247" i="25"/>
  <c r="J247"/>
  <c r="K247"/>
  <c r="N247"/>
  <c r="O247"/>
  <c r="P247"/>
  <c r="D247" i="18"/>
  <c r="C247" i="23"/>
  <c r="D247"/>
  <c r="E247"/>
  <c r="F247"/>
  <c r="J247"/>
  <c r="K247"/>
  <c r="N247"/>
  <c r="O247"/>
  <c r="P247"/>
  <c r="E247" i="18"/>
  <c r="C247" i="28"/>
  <c r="D247"/>
  <c r="E247"/>
  <c r="F247"/>
  <c r="I247" i="26"/>
  <c r="J247"/>
  <c r="M247"/>
  <c r="Q247"/>
  <c r="F247"/>
  <c r="R247"/>
  <c r="H247" i="18"/>
  <c r="C247" i="16"/>
  <c r="D247"/>
  <c r="E247"/>
  <c r="F247"/>
  <c r="M247"/>
  <c r="C247" i="11"/>
  <c r="H247"/>
  <c r="I247"/>
  <c r="L247"/>
  <c r="M247"/>
  <c r="N247"/>
  <c r="C247" i="12"/>
  <c r="D247"/>
  <c r="E247"/>
  <c r="F247"/>
  <c r="H247"/>
  <c r="I247"/>
  <c r="L247"/>
  <c r="M247"/>
  <c r="N247"/>
  <c r="C247" i="32"/>
  <c r="D247"/>
  <c r="E247"/>
  <c r="F247"/>
  <c r="H247"/>
  <c r="I247"/>
  <c r="L247"/>
  <c r="M247"/>
  <c r="F247" i="10"/>
  <c r="K247"/>
  <c r="L247"/>
  <c r="O247"/>
  <c r="P247"/>
  <c r="Q247"/>
  <c r="J247" i="18"/>
  <c r="H248" i="30"/>
  <c r="I248"/>
  <c r="C248" i="13"/>
  <c r="D248"/>
  <c r="E248"/>
  <c r="F248"/>
  <c r="K248"/>
  <c r="L248"/>
  <c r="O248"/>
  <c r="P248"/>
  <c r="Q248"/>
  <c r="C248" i="33"/>
  <c r="D248"/>
  <c r="E248"/>
  <c r="F248"/>
  <c r="K248"/>
  <c r="L248"/>
  <c r="O248"/>
  <c r="P248"/>
  <c r="Q248"/>
  <c r="C248" i="14"/>
  <c r="D248"/>
  <c r="E248"/>
  <c r="F248"/>
  <c r="L248"/>
  <c r="C248" i="25"/>
  <c r="J248"/>
  <c r="K248"/>
  <c r="N248"/>
  <c r="O248"/>
  <c r="P248"/>
  <c r="D248" i="18"/>
  <c r="C248" i="23"/>
  <c r="D248"/>
  <c r="E248"/>
  <c r="F248"/>
  <c r="J248"/>
  <c r="K248"/>
  <c r="N248"/>
  <c r="O248"/>
  <c r="P248"/>
  <c r="E248" i="18"/>
  <c r="C248" i="28"/>
  <c r="D248"/>
  <c r="E248"/>
  <c r="F248"/>
  <c r="I248" i="26"/>
  <c r="J248"/>
  <c r="M248"/>
  <c r="Q248"/>
  <c r="F248"/>
  <c r="R248"/>
  <c r="H248" i="18"/>
  <c r="C248" i="16"/>
  <c r="D248"/>
  <c r="E248"/>
  <c r="F248"/>
  <c r="M248"/>
  <c r="C248" i="11"/>
  <c r="H248"/>
  <c r="I248"/>
  <c r="L248"/>
  <c r="M248"/>
  <c r="N248"/>
  <c r="C248" i="12"/>
  <c r="D248"/>
  <c r="E248"/>
  <c r="F248"/>
  <c r="H248"/>
  <c r="I248"/>
  <c r="L248"/>
  <c r="M248"/>
  <c r="N248"/>
  <c r="C248" i="32"/>
  <c r="D248"/>
  <c r="E248"/>
  <c r="F248"/>
  <c r="H248"/>
  <c r="I248"/>
  <c r="L248"/>
  <c r="M248"/>
  <c r="F248" i="10"/>
  <c r="K248"/>
  <c r="L248"/>
  <c r="O248"/>
  <c r="P248"/>
  <c r="Q248"/>
  <c r="J248" i="18"/>
  <c r="H249" i="30"/>
  <c r="I249"/>
  <c r="C249" i="13"/>
  <c r="D249"/>
  <c r="E249"/>
  <c r="F249"/>
  <c r="K249"/>
  <c r="L249"/>
  <c r="O249"/>
  <c r="P249"/>
  <c r="Q249"/>
  <c r="C249" i="33"/>
  <c r="D249"/>
  <c r="E249"/>
  <c r="F249"/>
  <c r="K249"/>
  <c r="L249"/>
  <c r="O249"/>
  <c r="P249"/>
  <c r="Q249"/>
  <c r="C249" i="14"/>
  <c r="D249"/>
  <c r="E249"/>
  <c r="F249"/>
  <c r="L249"/>
  <c r="C249" i="25"/>
  <c r="J249"/>
  <c r="K249"/>
  <c r="N249"/>
  <c r="O249"/>
  <c r="P249"/>
  <c r="D249" i="18"/>
  <c r="C249" i="23"/>
  <c r="D249"/>
  <c r="E249"/>
  <c r="F249"/>
  <c r="J249"/>
  <c r="K249"/>
  <c r="N249"/>
  <c r="O249"/>
  <c r="P249"/>
  <c r="E249" i="18"/>
  <c r="C249" i="28"/>
  <c r="D249"/>
  <c r="E249"/>
  <c r="F249"/>
  <c r="I249" i="26"/>
  <c r="J249"/>
  <c r="M249"/>
  <c r="Q249"/>
  <c r="F249"/>
  <c r="R249"/>
  <c r="H249" i="18"/>
  <c r="C249" i="16"/>
  <c r="D249"/>
  <c r="E249"/>
  <c r="F249"/>
  <c r="M249"/>
  <c r="C249" i="11"/>
  <c r="H249"/>
  <c r="I249"/>
  <c r="L249"/>
  <c r="M249"/>
  <c r="N249"/>
  <c r="C249" i="12"/>
  <c r="D249"/>
  <c r="E249"/>
  <c r="F249"/>
  <c r="H249"/>
  <c r="I249"/>
  <c r="L249"/>
  <c r="M249"/>
  <c r="N249"/>
  <c r="C249" i="32"/>
  <c r="D249"/>
  <c r="E249"/>
  <c r="F249"/>
  <c r="H249"/>
  <c r="I249"/>
  <c r="L249"/>
  <c r="M249"/>
  <c r="F249" i="10"/>
  <c r="K249"/>
  <c r="L249"/>
  <c r="O249"/>
  <c r="P249"/>
  <c r="Q249"/>
  <c r="J249" i="18"/>
  <c r="H250" i="30"/>
  <c r="I250"/>
  <c r="C250" i="13"/>
  <c r="D250"/>
  <c r="E250"/>
  <c r="F250"/>
  <c r="K250"/>
  <c r="L250"/>
  <c r="O250"/>
  <c r="P250"/>
  <c r="Q250"/>
  <c r="C250" i="33"/>
  <c r="D250"/>
  <c r="E250"/>
  <c r="F250"/>
  <c r="K250"/>
  <c r="L250"/>
  <c r="O250"/>
  <c r="P250"/>
  <c r="Q250"/>
  <c r="C250" i="14"/>
  <c r="D250"/>
  <c r="E250"/>
  <c r="F250"/>
  <c r="L250"/>
  <c r="C250" i="25"/>
  <c r="J250"/>
  <c r="K250"/>
  <c r="N250"/>
  <c r="O250"/>
  <c r="P250"/>
  <c r="D250" i="18"/>
  <c r="C250" i="23"/>
  <c r="D250"/>
  <c r="E250"/>
  <c r="F250"/>
  <c r="J250"/>
  <c r="K250"/>
  <c r="N250"/>
  <c r="O250"/>
  <c r="P250"/>
  <c r="E250" i="18"/>
  <c r="C250" i="28"/>
  <c r="D250"/>
  <c r="E250"/>
  <c r="F250"/>
  <c r="I250" i="26"/>
  <c r="J250"/>
  <c r="M250"/>
  <c r="Q250"/>
  <c r="F250"/>
  <c r="R250"/>
  <c r="H250" i="18"/>
  <c r="C250" i="16"/>
  <c r="D250"/>
  <c r="E250"/>
  <c r="F250"/>
  <c r="M250"/>
  <c r="C250" i="11"/>
  <c r="H250"/>
  <c r="I250"/>
  <c r="L250"/>
  <c r="M250"/>
  <c r="N250"/>
  <c r="C250" i="12"/>
  <c r="D250"/>
  <c r="E250"/>
  <c r="F250"/>
  <c r="H250"/>
  <c r="I250"/>
  <c r="L250"/>
  <c r="M250"/>
  <c r="N250"/>
  <c r="C250" i="32"/>
  <c r="D250"/>
  <c r="E250"/>
  <c r="F250"/>
  <c r="H250"/>
  <c r="I250"/>
  <c r="L250"/>
  <c r="M250"/>
  <c r="F250" i="10"/>
  <c r="K250"/>
  <c r="L250"/>
  <c r="O250"/>
  <c r="P250"/>
  <c r="Q250"/>
  <c r="J250" i="18"/>
  <c r="H251" i="30"/>
  <c r="I251"/>
  <c r="C251" i="13"/>
  <c r="D251"/>
  <c r="E251"/>
  <c r="F251"/>
  <c r="K251"/>
  <c r="L251"/>
  <c r="O251"/>
  <c r="P251"/>
  <c r="Q251"/>
  <c r="C251" i="33"/>
  <c r="D251"/>
  <c r="E251"/>
  <c r="F251"/>
  <c r="K251"/>
  <c r="L251"/>
  <c r="O251"/>
  <c r="P251"/>
  <c r="Q251"/>
  <c r="C251" i="14"/>
  <c r="D251"/>
  <c r="E251"/>
  <c r="F251"/>
  <c r="L251"/>
  <c r="C251" i="25"/>
  <c r="J251"/>
  <c r="K251"/>
  <c r="N251"/>
  <c r="O251"/>
  <c r="P251"/>
  <c r="D251" i="18"/>
  <c r="C251" i="23"/>
  <c r="D251"/>
  <c r="E251"/>
  <c r="F251"/>
  <c r="J251"/>
  <c r="K251"/>
  <c r="N251"/>
  <c r="O251"/>
  <c r="P251"/>
  <c r="E251" i="18"/>
  <c r="C251" i="28"/>
  <c r="D251"/>
  <c r="E251"/>
  <c r="F251"/>
  <c r="I251" i="26"/>
  <c r="J251"/>
  <c r="M251"/>
  <c r="Q251"/>
  <c r="F251"/>
  <c r="R251"/>
  <c r="H251" i="18"/>
  <c r="C251" i="16"/>
  <c r="D251"/>
  <c r="E251"/>
  <c r="F251"/>
  <c r="M251"/>
  <c r="C251" i="11"/>
  <c r="H251"/>
  <c r="I251"/>
  <c r="L251"/>
  <c r="M251"/>
  <c r="N251"/>
  <c r="C251" i="12"/>
  <c r="D251"/>
  <c r="E251"/>
  <c r="F251"/>
  <c r="H251"/>
  <c r="I251"/>
  <c r="L251"/>
  <c r="M251"/>
  <c r="N251"/>
  <c r="C251" i="32"/>
  <c r="D251"/>
  <c r="E251"/>
  <c r="F251"/>
  <c r="H251"/>
  <c r="I251"/>
  <c r="L251"/>
  <c r="M251"/>
  <c r="F251" i="10"/>
  <c r="K251"/>
  <c r="L251"/>
  <c r="O251"/>
  <c r="P251"/>
  <c r="Q251"/>
  <c r="J251" i="18"/>
  <c r="H252" i="30"/>
  <c r="I252"/>
  <c r="C252" i="13"/>
  <c r="D252"/>
  <c r="E252"/>
  <c r="F252"/>
  <c r="K252"/>
  <c r="L252"/>
  <c r="O252"/>
  <c r="P252"/>
  <c r="Q252"/>
  <c r="C252" i="33"/>
  <c r="D252"/>
  <c r="E252"/>
  <c r="F252"/>
  <c r="K252"/>
  <c r="L252"/>
  <c r="O252"/>
  <c r="P252"/>
  <c r="Q252"/>
  <c r="C252" i="14"/>
  <c r="D252"/>
  <c r="E252"/>
  <c r="F252"/>
  <c r="L252"/>
  <c r="C252" i="25"/>
  <c r="J252"/>
  <c r="K252"/>
  <c r="N252"/>
  <c r="O252"/>
  <c r="P252"/>
  <c r="D252" i="18"/>
  <c r="C252" i="23"/>
  <c r="D252"/>
  <c r="E252"/>
  <c r="F252"/>
  <c r="J252"/>
  <c r="K252"/>
  <c r="N252"/>
  <c r="O252"/>
  <c r="P252"/>
  <c r="E252" i="18"/>
  <c r="C252" i="28"/>
  <c r="D252"/>
  <c r="E252"/>
  <c r="F252"/>
  <c r="I252" i="26"/>
  <c r="J252"/>
  <c r="M252"/>
  <c r="Q252"/>
  <c r="F252"/>
  <c r="R252"/>
  <c r="H252" i="18"/>
  <c r="C252" i="16"/>
  <c r="D252"/>
  <c r="E252"/>
  <c r="F252"/>
  <c r="M252"/>
  <c r="C252" i="11"/>
  <c r="H252"/>
  <c r="I252"/>
  <c r="L252"/>
  <c r="M252"/>
  <c r="N252"/>
  <c r="C252" i="12"/>
  <c r="D252"/>
  <c r="E252"/>
  <c r="F252"/>
  <c r="H252"/>
  <c r="I252"/>
  <c r="L252"/>
  <c r="M252"/>
  <c r="N252"/>
  <c r="C252" i="32"/>
  <c r="D252"/>
  <c r="E252"/>
  <c r="F252"/>
  <c r="H252"/>
  <c r="I252"/>
  <c r="L252"/>
  <c r="M252"/>
  <c r="F252" i="10"/>
  <c r="K252"/>
  <c r="L252"/>
  <c r="O252"/>
  <c r="P252"/>
  <c r="Q252"/>
  <c r="J252" i="18"/>
  <c r="H253" i="30"/>
  <c r="I253"/>
  <c r="C253" i="13"/>
  <c r="D253"/>
  <c r="E253"/>
  <c r="F253"/>
  <c r="K253"/>
  <c r="L253"/>
  <c r="O253"/>
  <c r="P253"/>
  <c r="Q253"/>
  <c r="C253" i="33"/>
  <c r="D253"/>
  <c r="E253"/>
  <c r="F253"/>
  <c r="K253"/>
  <c r="L253"/>
  <c r="O253"/>
  <c r="P253"/>
  <c r="Q253"/>
  <c r="C253" i="14"/>
  <c r="D253"/>
  <c r="E253"/>
  <c r="F253"/>
  <c r="L253"/>
  <c r="C253" i="25"/>
  <c r="J253"/>
  <c r="K253"/>
  <c r="N253"/>
  <c r="O253"/>
  <c r="P253"/>
  <c r="D253" i="18"/>
  <c r="C253" i="23"/>
  <c r="D253"/>
  <c r="E253"/>
  <c r="F253"/>
  <c r="J253"/>
  <c r="K253"/>
  <c r="N253"/>
  <c r="O253"/>
  <c r="P253"/>
  <c r="E253" i="18"/>
  <c r="C253" i="28"/>
  <c r="D253"/>
  <c r="E253"/>
  <c r="F253"/>
  <c r="I253" i="26"/>
  <c r="J253"/>
  <c r="M253"/>
  <c r="Q253"/>
  <c r="F253"/>
  <c r="R253"/>
  <c r="H253" i="18"/>
  <c r="C253" i="16"/>
  <c r="D253"/>
  <c r="E253"/>
  <c r="F253"/>
  <c r="M253"/>
  <c r="C253" i="11"/>
  <c r="H253"/>
  <c r="I253"/>
  <c r="L253"/>
  <c r="M253"/>
  <c r="N253"/>
  <c r="C253" i="12"/>
  <c r="D253"/>
  <c r="E253"/>
  <c r="F253"/>
  <c r="H253"/>
  <c r="I253"/>
  <c r="L253"/>
  <c r="M253"/>
  <c r="N253"/>
  <c r="C253" i="32"/>
  <c r="D253"/>
  <c r="E253"/>
  <c r="F253"/>
  <c r="H253"/>
  <c r="I253"/>
  <c r="L253"/>
  <c r="M253"/>
  <c r="F253" i="10"/>
  <c r="K253"/>
  <c r="L253"/>
  <c r="O253"/>
  <c r="P253"/>
  <c r="Q253"/>
  <c r="J253" i="18"/>
  <c r="H254" i="30"/>
  <c r="I254"/>
  <c r="C254" i="13"/>
  <c r="D254"/>
  <c r="E254"/>
  <c r="F254"/>
  <c r="K254"/>
  <c r="L254"/>
  <c r="O254"/>
  <c r="P254"/>
  <c r="Q254"/>
  <c r="C254" i="33"/>
  <c r="D254"/>
  <c r="E254"/>
  <c r="F254"/>
  <c r="K254"/>
  <c r="L254"/>
  <c r="O254"/>
  <c r="P254"/>
  <c r="Q254"/>
  <c r="C254" i="14"/>
  <c r="D254"/>
  <c r="E254"/>
  <c r="F254"/>
  <c r="L254"/>
  <c r="C254" i="25"/>
  <c r="J254"/>
  <c r="K254"/>
  <c r="N254"/>
  <c r="O254"/>
  <c r="P254"/>
  <c r="D254" i="18"/>
  <c r="C254" i="23"/>
  <c r="D254"/>
  <c r="E254"/>
  <c r="F254"/>
  <c r="J254"/>
  <c r="K254"/>
  <c r="N254"/>
  <c r="O254"/>
  <c r="P254"/>
  <c r="E254" i="18"/>
  <c r="C254" i="28"/>
  <c r="D254"/>
  <c r="E254"/>
  <c r="F254"/>
  <c r="I254" i="26"/>
  <c r="J254"/>
  <c r="M254"/>
  <c r="Q254"/>
  <c r="F254"/>
  <c r="R254"/>
  <c r="H254" i="18"/>
  <c r="C254" i="16"/>
  <c r="D254"/>
  <c r="E254"/>
  <c r="F254"/>
  <c r="M254"/>
  <c r="C254" i="11"/>
  <c r="H254"/>
  <c r="I254"/>
  <c r="L254"/>
  <c r="M254"/>
  <c r="N254"/>
  <c r="C254" i="12"/>
  <c r="D254"/>
  <c r="E254"/>
  <c r="F254"/>
  <c r="H254"/>
  <c r="I254"/>
  <c r="L254"/>
  <c r="M254"/>
  <c r="N254"/>
  <c r="C254" i="32"/>
  <c r="D254"/>
  <c r="E254"/>
  <c r="F254"/>
  <c r="H254"/>
  <c r="I254"/>
  <c r="L254"/>
  <c r="M254"/>
  <c r="F254" i="10"/>
  <c r="K254"/>
  <c r="L254"/>
  <c r="O254"/>
  <c r="P254"/>
  <c r="Q254"/>
  <c r="J254" i="18"/>
  <c r="H255" i="30"/>
  <c r="I255"/>
  <c r="C255" i="13"/>
  <c r="D255"/>
  <c r="E255"/>
  <c r="F255"/>
  <c r="K255"/>
  <c r="L255"/>
  <c r="O255"/>
  <c r="P255"/>
  <c r="Q255"/>
  <c r="C255" i="33"/>
  <c r="D255"/>
  <c r="E255"/>
  <c r="F255"/>
  <c r="K255"/>
  <c r="L255"/>
  <c r="O255"/>
  <c r="P255"/>
  <c r="Q255"/>
  <c r="C255" i="14"/>
  <c r="D255"/>
  <c r="E255"/>
  <c r="F255"/>
  <c r="L255"/>
  <c r="C255" i="25"/>
  <c r="J255"/>
  <c r="K255"/>
  <c r="N255"/>
  <c r="O255"/>
  <c r="P255"/>
  <c r="D255" i="18"/>
  <c r="C255" i="23"/>
  <c r="D255"/>
  <c r="E255"/>
  <c r="F255"/>
  <c r="J255"/>
  <c r="K255"/>
  <c r="N255"/>
  <c r="O255"/>
  <c r="P255"/>
  <c r="E255" i="18"/>
  <c r="C255" i="28"/>
  <c r="D255"/>
  <c r="E255"/>
  <c r="F255"/>
  <c r="I255" i="26"/>
  <c r="J255"/>
  <c r="M255"/>
  <c r="Q255"/>
  <c r="F255"/>
  <c r="R255"/>
  <c r="H255" i="18"/>
  <c r="C255" i="16"/>
  <c r="D255"/>
  <c r="E255"/>
  <c r="F255"/>
  <c r="M255"/>
  <c r="C255" i="11"/>
  <c r="H255"/>
  <c r="I255"/>
  <c r="L255"/>
  <c r="M255"/>
  <c r="N255"/>
  <c r="C255" i="12"/>
  <c r="D255"/>
  <c r="E255"/>
  <c r="F255"/>
  <c r="H255"/>
  <c r="I255"/>
  <c r="L255"/>
  <c r="M255"/>
  <c r="N255"/>
  <c r="C255" i="32"/>
  <c r="D255"/>
  <c r="E255"/>
  <c r="F255"/>
  <c r="H255"/>
  <c r="I255"/>
  <c r="L255"/>
  <c r="M255"/>
  <c r="F255" i="10"/>
  <c r="K255"/>
  <c r="L255"/>
  <c r="O255"/>
  <c r="P255"/>
  <c r="Q255"/>
  <c r="J255" i="18"/>
  <c r="H256" i="30"/>
  <c r="I256"/>
  <c r="C256" i="13"/>
  <c r="D256"/>
  <c r="E256"/>
  <c r="F256"/>
  <c r="K256"/>
  <c r="L256"/>
  <c r="O256"/>
  <c r="P256"/>
  <c r="Q256"/>
  <c r="C256" i="33"/>
  <c r="D256"/>
  <c r="E256"/>
  <c r="F256"/>
  <c r="K256"/>
  <c r="L256"/>
  <c r="O256"/>
  <c r="P256"/>
  <c r="Q256"/>
  <c r="C256" i="14"/>
  <c r="D256"/>
  <c r="E256"/>
  <c r="F256"/>
  <c r="L256"/>
  <c r="C256" i="25"/>
  <c r="J256"/>
  <c r="K256"/>
  <c r="N256"/>
  <c r="O256"/>
  <c r="P256"/>
  <c r="D256" i="18"/>
  <c r="C256" i="23"/>
  <c r="D256"/>
  <c r="E256"/>
  <c r="F256"/>
  <c r="J256"/>
  <c r="K256"/>
  <c r="N256"/>
  <c r="O256"/>
  <c r="P256"/>
  <c r="E256" i="18"/>
  <c r="C256" i="28"/>
  <c r="D256"/>
  <c r="E256"/>
  <c r="F256"/>
  <c r="I256" i="26"/>
  <c r="J256"/>
  <c r="M256"/>
  <c r="Q256"/>
  <c r="F256"/>
  <c r="R256"/>
  <c r="H256" i="18"/>
  <c r="C256" i="16"/>
  <c r="D256"/>
  <c r="E256"/>
  <c r="F256"/>
  <c r="M256"/>
  <c r="C256" i="11"/>
  <c r="H256"/>
  <c r="I256"/>
  <c r="L256"/>
  <c r="M256"/>
  <c r="N256"/>
  <c r="C256" i="12"/>
  <c r="D256"/>
  <c r="E256"/>
  <c r="F256"/>
  <c r="H256"/>
  <c r="I256"/>
  <c r="L256"/>
  <c r="M256"/>
  <c r="N256"/>
  <c r="C256" i="32"/>
  <c r="D256"/>
  <c r="E256"/>
  <c r="F256"/>
  <c r="H256"/>
  <c r="I256"/>
  <c r="L256"/>
  <c r="M256"/>
  <c r="F256" i="10"/>
  <c r="K256"/>
  <c r="L256"/>
  <c r="O256"/>
  <c r="P256"/>
  <c r="Q256"/>
  <c r="J256" i="18"/>
  <c r="H257" i="30"/>
  <c r="I257"/>
  <c r="C257" i="13"/>
  <c r="D257"/>
  <c r="E257"/>
  <c r="F257"/>
  <c r="K257"/>
  <c r="L257"/>
  <c r="O257"/>
  <c r="P257"/>
  <c r="Q257"/>
  <c r="C257" i="33"/>
  <c r="D257"/>
  <c r="E257"/>
  <c r="F257"/>
  <c r="K257"/>
  <c r="L257"/>
  <c r="O257"/>
  <c r="P257"/>
  <c r="Q257"/>
  <c r="C257" i="14"/>
  <c r="D257"/>
  <c r="E257"/>
  <c r="F257"/>
  <c r="L257"/>
  <c r="C257" i="25"/>
  <c r="J257"/>
  <c r="K257"/>
  <c r="N257"/>
  <c r="O257"/>
  <c r="P257"/>
  <c r="D257" i="18"/>
  <c r="C257" i="23"/>
  <c r="D257"/>
  <c r="E257"/>
  <c r="F257"/>
  <c r="J257"/>
  <c r="K257"/>
  <c r="N257"/>
  <c r="O257"/>
  <c r="P257"/>
  <c r="E257" i="18"/>
  <c r="C257" i="28"/>
  <c r="D257"/>
  <c r="E257"/>
  <c r="F257"/>
  <c r="I257" i="26"/>
  <c r="J257"/>
  <c r="M257"/>
  <c r="Q257"/>
  <c r="F257"/>
  <c r="R257"/>
  <c r="H257" i="18"/>
  <c r="C257" i="16"/>
  <c r="D257"/>
  <c r="E257"/>
  <c r="F257"/>
  <c r="M257"/>
  <c r="C257" i="11"/>
  <c r="H257"/>
  <c r="I257"/>
  <c r="L257"/>
  <c r="M257"/>
  <c r="N257"/>
  <c r="C257" i="12"/>
  <c r="D257"/>
  <c r="E257"/>
  <c r="F257"/>
  <c r="H257"/>
  <c r="I257"/>
  <c r="L257"/>
  <c r="M257"/>
  <c r="N257"/>
  <c r="C257" i="32"/>
  <c r="D257"/>
  <c r="E257"/>
  <c r="F257"/>
  <c r="H257"/>
  <c r="I257"/>
  <c r="L257"/>
  <c r="M257"/>
  <c r="F257" i="10"/>
  <c r="K257"/>
  <c r="L257"/>
  <c r="O257"/>
  <c r="P257"/>
  <c r="Q257"/>
  <c r="J257" i="18"/>
  <c r="H258" i="30"/>
  <c r="I258"/>
  <c r="C258" i="13"/>
  <c r="D258"/>
  <c r="E258"/>
  <c r="F258"/>
  <c r="K258"/>
  <c r="L258"/>
  <c r="O258"/>
  <c r="P258"/>
  <c r="Q258"/>
  <c r="C258" i="33"/>
  <c r="D258"/>
  <c r="E258"/>
  <c r="F258"/>
  <c r="K258"/>
  <c r="L258"/>
  <c r="O258"/>
  <c r="P258"/>
  <c r="Q258"/>
  <c r="C258" i="14"/>
  <c r="D258"/>
  <c r="E258"/>
  <c r="F258"/>
  <c r="L258"/>
  <c r="C258" i="25"/>
  <c r="J258"/>
  <c r="K258"/>
  <c r="N258"/>
  <c r="O258"/>
  <c r="P258"/>
  <c r="D258" i="18"/>
  <c r="C258" i="23"/>
  <c r="D258"/>
  <c r="E258"/>
  <c r="F258"/>
  <c r="J258"/>
  <c r="K258"/>
  <c r="N258"/>
  <c r="O258"/>
  <c r="P258"/>
  <c r="E258" i="18"/>
  <c r="C258" i="28"/>
  <c r="D258"/>
  <c r="E258"/>
  <c r="F258"/>
  <c r="I258" i="26"/>
  <c r="J258"/>
  <c r="M258"/>
  <c r="Q258"/>
  <c r="F258"/>
  <c r="R258"/>
  <c r="H258" i="18"/>
  <c r="C258" i="16"/>
  <c r="D258"/>
  <c r="E258"/>
  <c r="F258"/>
  <c r="M258"/>
  <c r="C258" i="11"/>
  <c r="H258"/>
  <c r="I258"/>
  <c r="L258"/>
  <c r="M258"/>
  <c r="N258"/>
  <c r="C258" i="12"/>
  <c r="D258"/>
  <c r="E258"/>
  <c r="F258"/>
  <c r="H258"/>
  <c r="I258"/>
  <c r="L258"/>
  <c r="M258"/>
  <c r="N258"/>
  <c r="C258" i="32"/>
  <c r="D258"/>
  <c r="E258"/>
  <c r="F258"/>
  <c r="H258"/>
  <c r="I258"/>
  <c r="L258"/>
  <c r="M258"/>
  <c r="F258" i="10"/>
  <c r="K258"/>
  <c r="L258"/>
  <c r="O258"/>
  <c r="P258"/>
  <c r="Q258"/>
  <c r="J258" i="18"/>
  <c r="H259" i="30"/>
  <c r="I259"/>
  <c r="C259" i="13"/>
  <c r="D259"/>
  <c r="E259"/>
  <c r="F259"/>
  <c r="K259"/>
  <c r="L259"/>
  <c r="O259"/>
  <c r="P259"/>
  <c r="Q259"/>
  <c r="C259" i="33"/>
  <c r="D259"/>
  <c r="E259"/>
  <c r="F259"/>
  <c r="K259"/>
  <c r="L259"/>
  <c r="O259"/>
  <c r="P259"/>
  <c r="Q259"/>
  <c r="C259" i="14"/>
  <c r="D259"/>
  <c r="E259"/>
  <c r="F259"/>
  <c r="L259"/>
  <c r="C259" i="15"/>
  <c r="D259"/>
  <c r="E259"/>
  <c r="F259"/>
  <c r="I259"/>
  <c r="J259"/>
  <c r="M259"/>
  <c r="N259"/>
  <c r="O259"/>
  <c r="C259" i="25"/>
  <c r="J259"/>
  <c r="K259"/>
  <c r="N259"/>
  <c r="O259"/>
  <c r="P259"/>
  <c r="D259" i="18"/>
  <c r="C259" i="23"/>
  <c r="D259"/>
  <c r="E259"/>
  <c r="F259"/>
  <c r="J259"/>
  <c r="K259"/>
  <c r="N259"/>
  <c r="O259"/>
  <c r="P259"/>
  <c r="E259" i="18"/>
  <c r="C259" i="28"/>
  <c r="D259"/>
  <c r="E259"/>
  <c r="F259"/>
  <c r="I259" i="26"/>
  <c r="J259"/>
  <c r="M259"/>
  <c r="Q259"/>
  <c r="F259"/>
  <c r="R259"/>
  <c r="H259" i="18"/>
  <c r="C259" i="16"/>
  <c r="D259"/>
  <c r="E259"/>
  <c r="F259"/>
  <c r="M259"/>
  <c r="C259" i="11"/>
  <c r="H259"/>
  <c r="I259"/>
  <c r="L259"/>
  <c r="M259"/>
  <c r="N259"/>
  <c r="C259" i="12"/>
  <c r="D259"/>
  <c r="E259"/>
  <c r="F259"/>
  <c r="H259"/>
  <c r="I259"/>
  <c r="L259"/>
  <c r="M259"/>
  <c r="N259"/>
  <c r="C259" i="32"/>
  <c r="D259"/>
  <c r="E259"/>
  <c r="F259"/>
  <c r="H259"/>
  <c r="I259"/>
  <c r="L259"/>
  <c r="M259"/>
  <c r="F259" i="10"/>
  <c r="K259"/>
  <c r="L259"/>
  <c r="O259"/>
  <c r="P259"/>
  <c r="Q259"/>
  <c r="J259" i="18"/>
  <c r="H260" i="30"/>
  <c r="I260"/>
  <c r="C260" i="13"/>
  <c r="D260"/>
  <c r="E260"/>
  <c r="F260"/>
  <c r="K260"/>
  <c r="L260"/>
  <c r="O260"/>
  <c r="P260"/>
  <c r="Q260"/>
  <c r="C260" i="33"/>
  <c r="D260"/>
  <c r="E260"/>
  <c r="F260"/>
  <c r="K260"/>
  <c r="L260"/>
  <c r="O260"/>
  <c r="P260"/>
  <c r="Q260"/>
  <c r="C260" i="14"/>
  <c r="D260"/>
  <c r="E260"/>
  <c r="F260"/>
  <c r="L260"/>
  <c r="C260" i="15"/>
  <c r="D260"/>
  <c r="E260"/>
  <c r="F260"/>
  <c r="I260"/>
  <c r="J260"/>
  <c r="M260"/>
  <c r="N260"/>
  <c r="O260"/>
  <c r="C260" i="25"/>
  <c r="J260"/>
  <c r="K260"/>
  <c r="N260"/>
  <c r="O260"/>
  <c r="P260"/>
  <c r="D260" i="18"/>
  <c r="C260" i="23"/>
  <c r="D260"/>
  <c r="E260"/>
  <c r="F260"/>
  <c r="J260"/>
  <c r="K260"/>
  <c r="N260"/>
  <c r="O260"/>
  <c r="P260"/>
  <c r="E260" i="18"/>
  <c r="C260" i="28"/>
  <c r="D260"/>
  <c r="E260"/>
  <c r="F260"/>
  <c r="I260" i="26"/>
  <c r="J260"/>
  <c r="M260"/>
  <c r="Q260"/>
  <c r="F260"/>
  <c r="R260"/>
  <c r="H260" i="18"/>
  <c r="C260" i="16"/>
  <c r="D260"/>
  <c r="E260"/>
  <c r="F260"/>
  <c r="M260"/>
  <c r="C260" i="11"/>
  <c r="H260"/>
  <c r="I260"/>
  <c r="L260"/>
  <c r="M260"/>
  <c r="N260"/>
  <c r="C260" i="12"/>
  <c r="D260"/>
  <c r="E260"/>
  <c r="F260"/>
  <c r="H260"/>
  <c r="I260"/>
  <c r="L260"/>
  <c r="M260"/>
  <c r="N260"/>
  <c r="C260" i="32"/>
  <c r="D260"/>
  <c r="E260"/>
  <c r="F260"/>
  <c r="H260"/>
  <c r="I260"/>
  <c r="L260"/>
  <c r="M260"/>
  <c r="F260" i="10"/>
  <c r="K260"/>
  <c r="L260"/>
  <c r="O260"/>
  <c r="P260"/>
  <c r="Q260"/>
  <c r="J260" i="18"/>
  <c r="H266" i="30"/>
  <c r="I266"/>
  <c r="C266" i="13"/>
  <c r="D266"/>
  <c r="E266"/>
  <c r="F266"/>
  <c r="K266"/>
  <c r="L266"/>
  <c r="O266"/>
  <c r="P266"/>
  <c r="Q266"/>
  <c r="C266" i="33"/>
  <c r="D266"/>
  <c r="E266"/>
  <c r="F266"/>
  <c r="K266"/>
  <c r="L266"/>
  <c r="O266"/>
  <c r="P266"/>
  <c r="Q266"/>
  <c r="C266" i="14"/>
  <c r="D266"/>
  <c r="E266"/>
  <c r="F266"/>
  <c r="L266"/>
  <c r="C266" i="15"/>
  <c r="D266"/>
  <c r="E266"/>
  <c r="F266"/>
  <c r="I266"/>
  <c r="J266"/>
  <c r="M266"/>
  <c r="N266"/>
  <c r="O266"/>
  <c r="C266" i="25"/>
  <c r="J266"/>
  <c r="K266"/>
  <c r="N266"/>
  <c r="O266"/>
  <c r="P266"/>
  <c r="D266" i="18"/>
  <c r="C266" i="23"/>
  <c r="D266"/>
  <c r="E266"/>
  <c r="F266"/>
  <c r="J266"/>
  <c r="K266"/>
  <c r="N266"/>
  <c r="O266"/>
  <c r="P266"/>
  <c r="E266" i="18"/>
  <c r="C266" i="28"/>
  <c r="D266"/>
  <c r="E266"/>
  <c r="F266"/>
  <c r="I266" i="26"/>
  <c r="J266"/>
  <c r="M266"/>
  <c r="Q266"/>
  <c r="F266"/>
  <c r="R266"/>
  <c r="H266" i="18"/>
  <c r="C266" i="16"/>
  <c r="D266"/>
  <c r="E266"/>
  <c r="F266"/>
  <c r="M266"/>
  <c r="C266" i="11"/>
  <c r="D266"/>
  <c r="E266"/>
  <c r="F266"/>
  <c r="H266"/>
  <c r="I266"/>
  <c r="L266"/>
  <c r="M266"/>
  <c r="N266"/>
  <c r="C266" i="12"/>
  <c r="D266"/>
  <c r="E266"/>
  <c r="F266"/>
  <c r="H266"/>
  <c r="I266"/>
  <c r="L266"/>
  <c r="M266"/>
  <c r="N266"/>
  <c r="C266" i="32"/>
  <c r="D266"/>
  <c r="E266"/>
  <c r="F266"/>
  <c r="H266"/>
  <c r="I266"/>
  <c r="L266"/>
  <c r="M266"/>
  <c r="F266" i="10"/>
  <c r="K266"/>
  <c r="L266"/>
  <c r="O266"/>
  <c r="P266"/>
  <c r="Q266"/>
  <c r="J266" i="18"/>
  <c r="H267" i="30"/>
  <c r="I267"/>
  <c r="C267" i="13"/>
  <c r="D267"/>
  <c r="E267"/>
  <c r="F267"/>
  <c r="K267"/>
  <c r="L267"/>
  <c r="O267"/>
  <c r="P267"/>
  <c r="Q267"/>
  <c r="C267" i="33"/>
  <c r="D267"/>
  <c r="E267"/>
  <c r="F267"/>
  <c r="K267"/>
  <c r="L267"/>
  <c r="O267"/>
  <c r="P267"/>
  <c r="Q267"/>
  <c r="C267" i="14"/>
  <c r="D267"/>
  <c r="E267"/>
  <c r="F267"/>
  <c r="L267"/>
  <c r="C267" i="25"/>
  <c r="J267"/>
  <c r="K267"/>
  <c r="N267"/>
  <c r="O267"/>
  <c r="P267"/>
  <c r="D267" i="18"/>
  <c r="C267" i="23"/>
  <c r="D267"/>
  <c r="E267"/>
  <c r="F267"/>
  <c r="J267"/>
  <c r="K267"/>
  <c r="N267"/>
  <c r="O267"/>
  <c r="P267"/>
  <c r="E267" i="18"/>
  <c r="C267" i="28"/>
  <c r="D267"/>
  <c r="E267"/>
  <c r="F267"/>
  <c r="I267" i="26"/>
  <c r="J267"/>
  <c r="M267"/>
  <c r="Q267"/>
  <c r="F267"/>
  <c r="R267"/>
  <c r="H267" i="18"/>
  <c r="C267" i="16"/>
  <c r="D267"/>
  <c r="E267"/>
  <c r="F267"/>
  <c r="M267"/>
  <c r="C267" i="11"/>
  <c r="D267"/>
  <c r="E267"/>
  <c r="F267"/>
  <c r="H267"/>
  <c r="I267"/>
  <c r="L267"/>
  <c r="M267"/>
  <c r="N267"/>
  <c r="C267" i="12"/>
  <c r="D267"/>
  <c r="E267"/>
  <c r="F267"/>
  <c r="H267"/>
  <c r="I267"/>
  <c r="L267"/>
  <c r="M267"/>
  <c r="N267"/>
  <c r="C267" i="32"/>
  <c r="D267"/>
  <c r="E267"/>
  <c r="F267"/>
  <c r="H267"/>
  <c r="I267"/>
  <c r="J267"/>
  <c r="L267"/>
  <c r="M267"/>
  <c r="F267" i="10"/>
  <c r="K267"/>
  <c r="L267"/>
  <c r="O267"/>
  <c r="P267"/>
  <c r="Q267"/>
  <c r="J267" i="18"/>
  <c r="H268" i="30"/>
  <c r="I268"/>
  <c r="C268" i="13"/>
  <c r="D268"/>
  <c r="E268"/>
  <c r="F268"/>
  <c r="K268"/>
  <c r="L268"/>
  <c r="O268"/>
  <c r="P268"/>
  <c r="Q268"/>
  <c r="C268" i="33"/>
  <c r="D268"/>
  <c r="E268"/>
  <c r="F268"/>
  <c r="K268"/>
  <c r="L268"/>
  <c r="O268"/>
  <c r="P268"/>
  <c r="Q268"/>
  <c r="C268" i="14"/>
  <c r="D268"/>
  <c r="E268"/>
  <c r="F268"/>
  <c r="L268"/>
  <c r="C268" i="25"/>
  <c r="J268"/>
  <c r="K268"/>
  <c r="N268"/>
  <c r="O268"/>
  <c r="P268"/>
  <c r="D268" i="18"/>
  <c r="C268" i="23"/>
  <c r="D268"/>
  <c r="E268"/>
  <c r="F268"/>
  <c r="J268"/>
  <c r="K268"/>
  <c r="N268"/>
  <c r="O268"/>
  <c r="P268"/>
  <c r="E268" i="18"/>
  <c r="C268" i="28"/>
  <c r="D268"/>
  <c r="E268"/>
  <c r="F268"/>
  <c r="I268" i="26"/>
  <c r="J268"/>
  <c r="M268"/>
  <c r="Q268"/>
  <c r="F268"/>
  <c r="R268"/>
  <c r="H268" i="18"/>
  <c r="C268" i="16"/>
  <c r="D268"/>
  <c r="E268"/>
  <c r="F268"/>
  <c r="M268"/>
  <c r="C268" i="11"/>
  <c r="D268"/>
  <c r="E268"/>
  <c r="F268"/>
  <c r="H268"/>
  <c r="I268"/>
  <c r="L268"/>
  <c r="M268"/>
  <c r="N268"/>
  <c r="C268" i="12"/>
  <c r="D268"/>
  <c r="E268"/>
  <c r="F268"/>
  <c r="H268"/>
  <c r="I268"/>
  <c r="L268"/>
  <c r="M268"/>
  <c r="N268"/>
  <c r="C268" i="32"/>
  <c r="D268"/>
  <c r="E268"/>
  <c r="F268"/>
  <c r="H268"/>
  <c r="I268"/>
  <c r="J268"/>
  <c r="L268"/>
  <c r="M268"/>
  <c r="F268" i="10"/>
  <c r="K268"/>
  <c r="L268"/>
  <c r="O268"/>
  <c r="P268"/>
  <c r="Q268"/>
  <c r="J268" i="18"/>
  <c r="H269" i="30"/>
  <c r="I269"/>
  <c r="C269" i="13"/>
  <c r="D269"/>
  <c r="E269"/>
  <c r="F269"/>
  <c r="K269"/>
  <c r="L269"/>
  <c r="O269"/>
  <c r="P269"/>
  <c r="Q269"/>
  <c r="C269" i="33"/>
  <c r="D269"/>
  <c r="E269"/>
  <c r="F269"/>
  <c r="K269"/>
  <c r="L269"/>
  <c r="O269"/>
  <c r="P269"/>
  <c r="Q269"/>
  <c r="C269" i="14"/>
  <c r="D269"/>
  <c r="E269"/>
  <c r="F269"/>
  <c r="L269"/>
  <c r="C269" i="25"/>
  <c r="J269"/>
  <c r="K269"/>
  <c r="N269"/>
  <c r="O269"/>
  <c r="P269"/>
  <c r="D269" i="18"/>
  <c r="C269" i="23"/>
  <c r="D269"/>
  <c r="E269"/>
  <c r="F269"/>
  <c r="J269"/>
  <c r="K269"/>
  <c r="N269"/>
  <c r="O269"/>
  <c r="P269"/>
  <c r="E269" i="18"/>
  <c r="C269" i="28"/>
  <c r="D269"/>
  <c r="E269"/>
  <c r="F269"/>
  <c r="I269" i="26"/>
  <c r="J269"/>
  <c r="M269"/>
  <c r="Q269"/>
  <c r="F269"/>
  <c r="R269"/>
  <c r="H269" i="18"/>
  <c r="C269" i="16"/>
  <c r="D269"/>
  <c r="E269"/>
  <c r="F269"/>
  <c r="M269"/>
  <c r="C269" i="11"/>
  <c r="D269"/>
  <c r="E269"/>
  <c r="F269"/>
  <c r="H269"/>
  <c r="I269"/>
  <c r="L269"/>
  <c r="M269"/>
  <c r="N269"/>
  <c r="C269" i="12"/>
  <c r="D269"/>
  <c r="E269"/>
  <c r="F269"/>
  <c r="H269"/>
  <c r="I269"/>
  <c r="L269"/>
  <c r="M269"/>
  <c r="N269"/>
  <c r="C269" i="32"/>
  <c r="D269"/>
  <c r="E269"/>
  <c r="F269"/>
  <c r="H269"/>
  <c r="I269"/>
  <c r="J269"/>
  <c r="L269"/>
  <c r="M269"/>
  <c r="F269" i="10"/>
  <c r="K269"/>
  <c r="L269"/>
  <c r="O269"/>
  <c r="P269"/>
  <c r="Q269"/>
  <c r="J269" i="18"/>
  <c r="H270" i="30"/>
  <c r="I270"/>
  <c r="C270" i="13"/>
  <c r="D270"/>
  <c r="E270"/>
  <c r="F270"/>
  <c r="K270"/>
  <c r="L270"/>
  <c r="O270"/>
  <c r="P270"/>
  <c r="Q270"/>
  <c r="C270" i="33"/>
  <c r="D270"/>
  <c r="E270"/>
  <c r="F270"/>
  <c r="K270"/>
  <c r="L270"/>
  <c r="O270"/>
  <c r="P270"/>
  <c r="Q270"/>
  <c r="C270" i="14"/>
  <c r="D270"/>
  <c r="E270"/>
  <c r="F270"/>
  <c r="L270"/>
  <c r="C270" i="25"/>
  <c r="J270"/>
  <c r="K270"/>
  <c r="N270"/>
  <c r="O270"/>
  <c r="P270"/>
  <c r="D270" i="18"/>
  <c r="C270" i="23"/>
  <c r="D270"/>
  <c r="E270"/>
  <c r="F270"/>
  <c r="J270"/>
  <c r="K270"/>
  <c r="N270"/>
  <c r="O270"/>
  <c r="P270"/>
  <c r="E270" i="18"/>
  <c r="C270" i="28"/>
  <c r="D270"/>
  <c r="E270"/>
  <c r="F270"/>
  <c r="I270" i="26"/>
  <c r="J270"/>
  <c r="M270"/>
  <c r="Q270"/>
  <c r="F270"/>
  <c r="R270"/>
  <c r="H270" i="18"/>
  <c r="C270" i="16"/>
  <c r="D270"/>
  <c r="E270"/>
  <c r="F270"/>
  <c r="M270"/>
  <c r="C270" i="11"/>
  <c r="D270"/>
  <c r="E270"/>
  <c r="F270"/>
  <c r="H270"/>
  <c r="I270"/>
  <c r="L270"/>
  <c r="M270"/>
  <c r="N270"/>
  <c r="C270" i="12"/>
  <c r="D270"/>
  <c r="E270"/>
  <c r="F270"/>
  <c r="H270"/>
  <c r="I270"/>
  <c r="L270"/>
  <c r="M270"/>
  <c r="N270"/>
  <c r="C270" i="32"/>
  <c r="D270"/>
  <c r="E270"/>
  <c r="F270"/>
  <c r="H270"/>
  <c r="I270"/>
  <c r="J270"/>
  <c r="L270"/>
  <c r="M270"/>
  <c r="F270" i="10"/>
  <c r="K270"/>
  <c r="L270"/>
  <c r="O270"/>
  <c r="P270"/>
  <c r="Q270"/>
  <c r="J270" i="18"/>
  <c r="H271" i="30"/>
  <c r="I271"/>
  <c r="C271" i="13"/>
  <c r="D271"/>
  <c r="E271"/>
  <c r="F271"/>
  <c r="K271"/>
  <c r="L271"/>
  <c r="O271"/>
  <c r="P271"/>
  <c r="Q271"/>
  <c r="C271" i="33"/>
  <c r="D271"/>
  <c r="E271"/>
  <c r="F271"/>
  <c r="K271"/>
  <c r="L271"/>
  <c r="O271"/>
  <c r="P271"/>
  <c r="Q271"/>
  <c r="C271" i="14"/>
  <c r="D271"/>
  <c r="E271"/>
  <c r="F271"/>
  <c r="L271"/>
  <c r="C271" i="25"/>
  <c r="J271"/>
  <c r="K271"/>
  <c r="N271"/>
  <c r="O271"/>
  <c r="P271"/>
  <c r="D271" i="18"/>
  <c r="C271" i="23"/>
  <c r="D271"/>
  <c r="E271"/>
  <c r="F271"/>
  <c r="J271"/>
  <c r="K271"/>
  <c r="N271"/>
  <c r="O271"/>
  <c r="P271"/>
  <c r="E271" i="18"/>
  <c r="C271" i="28"/>
  <c r="D271"/>
  <c r="E271"/>
  <c r="F271"/>
  <c r="I271" i="26"/>
  <c r="J271"/>
  <c r="M271"/>
  <c r="Q271"/>
  <c r="F271"/>
  <c r="R271"/>
  <c r="H271" i="18"/>
  <c r="C271" i="16"/>
  <c r="D271"/>
  <c r="E271"/>
  <c r="F271"/>
  <c r="M271"/>
  <c r="C271" i="11"/>
  <c r="D271"/>
  <c r="E271"/>
  <c r="F271"/>
  <c r="H271"/>
  <c r="I271"/>
  <c r="L271"/>
  <c r="M271"/>
  <c r="N271"/>
  <c r="C271" i="12"/>
  <c r="D271"/>
  <c r="E271"/>
  <c r="F271"/>
  <c r="H271"/>
  <c r="I271"/>
  <c r="L271"/>
  <c r="M271"/>
  <c r="N271"/>
  <c r="C271" i="32"/>
  <c r="D271"/>
  <c r="E271"/>
  <c r="F271"/>
  <c r="H271"/>
  <c r="I271"/>
  <c r="J271"/>
  <c r="L271"/>
  <c r="M271"/>
  <c r="F271" i="10"/>
  <c r="K271"/>
  <c r="L271"/>
  <c r="O271"/>
  <c r="P271"/>
  <c r="Q271"/>
  <c r="J271" i="18"/>
  <c r="H272" i="30"/>
  <c r="I272"/>
  <c r="C272" i="13"/>
  <c r="D272"/>
  <c r="E272"/>
  <c r="F272"/>
  <c r="K272"/>
  <c r="L272"/>
  <c r="O272"/>
  <c r="P272"/>
  <c r="Q272"/>
  <c r="C272" i="33"/>
  <c r="D272"/>
  <c r="E272"/>
  <c r="F272"/>
  <c r="K272"/>
  <c r="L272"/>
  <c r="O272"/>
  <c r="P272"/>
  <c r="Q272"/>
  <c r="C272" i="14"/>
  <c r="D272"/>
  <c r="E272"/>
  <c r="F272"/>
  <c r="L272"/>
  <c r="C272" i="25"/>
  <c r="J272"/>
  <c r="K272"/>
  <c r="N272"/>
  <c r="O272"/>
  <c r="P272"/>
  <c r="D272" i="18"/>
  <c r="C272" i="23"/>
  <c r="D272"/>
  <c r="E272"/>
  <c r="F272"/>
  <c r="J272"/>
  <c r="K272"/>
  <c r="N272"/>
  <c r="O272"/>
  <c r="P272"/>
  <c r="E272" i="18"/>
  <c r="C272" i="28"/>
  <c r="D272"/>
  <c r="E272"/>
  <c r="F272"/>
  <c r="I272" i="26"/>
  <c r="J272"/>
  <c r="M272"/>
  <c r="Q272"/>
  <c r="F272"/>
  <c r="R272"/>
  <c r="H272" i="18"/>
  <c r="C272" i="16"/>
  <c r="D272"/>
  <c r="E272"/>
  <c r="F272"/>
  <c r="M272"/>
  <c r="C272" i="11"/>
  <c r="D272"/>
  <c r="E272"/>
  <c r="F272"/>
  <c r="H272"/>
  <c r="I272"/>
  <c r="L272"/>
  <c r="M272"/>
  <c r="N272"/>
  <c r="C272" i="12"/>
  <c r="D272"/>
  <c r="E272"/>
  <c r="F272"/>
  <c r="H272"/>
  <c r="I272"/>
  <c r="L272"/>
  <c r="M272"/>
  <c r="N272"/>
  <c r="C272" i="32"/>
  <c r="D272"/>
  <c r="E272"/>
  <c r="F272"/>
  <c r="H272"/>
  <c r="I272"/>
  <c r="J272"/>
  <c r="L272"/>
  <c r="M272"/>
  <c r="F272" i="10"/>
  <c r="K272"/>
  <c r="L272"/>
  <c r="O272"/>
  <c r="P272"/>
  <c r="Q272"/>
  <c r="J272" i="18"/>
  <c r="H273" i="30"/>
  <c r="I273"/>
  <c r="C273" i="13"/>
  <c r="D273"/>
  <c r="E273"/>
  <c r="F273"/>
  <c r="K273"/>
  <c r="L273"/>
  <c r="O273"/>
  <c r="P273"/>
  <c r="Q273"/>
  <c r="C273" i="33"/>
  <c r="D273"/>
  <c r="E273"/>
  <c r="F273"/>
  <c r="K273"/>
  <c r="L273"/>
  <c r="O273"/>
  <c r="P273"/>
  <c r="Q273"/>
  <c r="C273" i="14"/>
  <c r="D273"/>
  <c r="E273"/>
  <c r="F273"/>
  <c r="L273"/>
  <c r="C273" i="25"/>
  <c r="J273"/>
  <c r="K273"/>
  <c r="N273"/>
  <c r="O273"/>
  <c r="P273"/>
  <c r="D273" i="18"/>
  <c r="C273" i="23"/>
  <c r="D273"/>
  <c r="E273"/>
  <c r="F273"/>
  <c r="J273"/>
  <c r="K273"/>
  <c r="N273"/>
  <c r="O273"/>
  <c r="P273"/>
  <c r="E273" i="18"/>
  <c r="C273" i="28"/>
  <c r="D273"/>
  <c r="E273"/>
  <c r="F273"/>
  <c r="I273" i="26"/>
  <c r="J273"/>
  <c r="M273"/>
  <c r="Q273"/>
  <c r="F273"/>
  <c r="R273"/>
  <c r="H273" i="18"/>
  <c r="C273" i="16"/>
  <c r="D273"/>
  <c r="E273"/>
  <c r="F273"/>
  <c r="M273"/>
  <c r="C273" i="11"/>
  <c r="D273"/>
  <c r="E273"/>
  <c r="F273"/>
  <c r="H273"/>
  <c r="I273"/>
  <c r="L273"/>
  <c r="M273"/>
  <c r="N273"/>
  <c r="C273" i="12"/>
  <c r="D273"/>
  <c r="E273"/>
  <c r="F273"/>
  <c r="H273"/>
  <c r="I273"/>
  <c r="L273"/>
  <c r="M273"/>
  <c r="N273"/>
  <c r="C273" i="32"/>
  <c r="D273"/>
  <c r="E273"/>
  <c r="F273"/>
  <c r="H273"/>
  <c r="I273"/>
  <c r="J273"/>
  <c r="L273"/>
  <c r="M273"/>
  <c r="F273" i="10"/>
  <c r="K273"/>
  <c r="L273"/>
  <c r="O273"/>
  <c r="P273"/>
  <c r="Q273"/>
  <c r="J273" i="18"/>
  <c r="H274" i="30"/>
  <c r="I274"/>
  <c r="C274" i="13"/>
  <c r="D274"/>
  <c r="E274"/>
  <c r="F274"/>
  <c r="K274"/>
  <c r="L274"/>
  <c r="O274"/>
  <c r="P274"/>
  <c r="Q274"/>
  <c r="C274" i="33"/>
  <c r="D274"/>
  <c r="E274"/>
  <c r="F274"/>
  <c r="K274"/>
  <c r="L274"/>
  <c r="O274"/>
  <c r="P274"/>
  <c r="Q274"/>
  <c r="C274" i="14"/>
  <c r="D274"/>
  <c r="E274"/>
  <c r="F274"/>
  <c r="L274"/>
  <c r="C274" i="25"/>
  <c r="J274"/>
  <c r="K274"/>
  <c r="N274"/>
  <c r="O274"/>
  <c r="P274"/>
  <c r="D274" i="18"/>
  <c r="C274" i="23"/>
  <c r="D274"/>
  <c r="E274"/>
  <c r="F274"/>
  <c r="J274"/>
  <c r="K274"/>
  <c r="N274"/>
  <c r="O274"/>
  <c r="P274"/>
  <c r="E274" i="18"/>
  <c r="C274" i="28"/>
  <c r="D274"/>
  <c r="E274"/>
  <c r="F274"/>
  <c r="I274" i="26"/>
  <c r="J274"/>
  <c r="M274"/>
  <c r="Q274"/>
  <c r="F274"/>
  <c r="R274"/>
  <c r="H274" i="18"/>
  <c r="C274" i="16"/>
  <c r="D274"/>
  <c r="E274"/>
  <c r="F274"/>
  <c r="M274"/>
  <c r="C274" i="11"/>
  <c r="D274"/>
  <c r="E274"/>
  <c r="F274"/>
  <c r="H274"/>
  <c r="I274"/>
  <c r="L274"/>
  <c r="M274"/>
  <c r="N274"/>
  <c r="C274" i="12"/>
  <c r="D274"/>
  <c r="E274"/>
  <c r="F274"/>
  <c r="H274"/>
  <c r="I274"/>
  <c r="L274"/>
  <c r="M274"/>
  <c r="N274"/>
  <c r="C274" i="32"/>
  <c r="D274"/>
  <c r="E274"/>
  <c r="F274"/>
  <c r="H274"/>
  <c r="I274"/>
  <c r="J274"/>
  <c r="L274"/>
  <c r="M274"/>
  <c r="F274" i="10"/>
  <c r="K274"/>
  <c r="L274"/>
  <c r="O274"/>
  <c r="P274"/>
  <c r="Q274"/>
  <c r="J274" i="18"/>
  <c r="H275" i="30"/>
  <c r="I275"/>
  <c r="C275" i="13"/>
  <c r="D275"/>
  <c r="E275"/>
  <c r="F275"/>
  <c r="K275"/>
  <c r="L275"/>
  <c r="O275"/>
  <c r="P275"/>
  <c r="Q275"/>
  <c r="C275" i="33"/>
  <c r="D275"/>
  <c r="E275"/>
  <c r="F275"/>
  <c r="K275"/>
  <c r="L275"/>
  <c r="O275"/>
  <c r="P275"/>
  <c r="Q275"/>
  <c r="C275" i="14"/>
  <c r="D275"/>
  <c r="E275"/>
  <c r="F275"/>
  <c r="L275"/>
  <c r="C275" i="25"/>
  <c r="J275"/>
  <c r="K275"/>
  <c r="N275"/>
  <c r="O275"/>
  <c r="P275"/>
  <c r="D275" i="18"/>
  <c r="C275" i="23"/>
  <c r="D275"/>
  <c r="E275"/>
  <c r="F275"/>
  <c r="J275"/>
  <c r="K275"/>
  <c r="N275"/>
  <c r="O275"/>
  <c r="P275"/>
  <c r="E275" i="18"/>
  <c r="C275" i="28"/>
  <c r="D275"/>
  <c r="E275"/>
  <c r="F275"/>
  <c r="I275" i="26"/>
  <c r="J275"/>
  <c r="M275"/>
  <c r="Q275"/>
  <c r="F275"/>
  <c r="R275"/>
  <c r="H275" i="18"/>
  <c r="C275" i="16"/>
  <c r="D275"/>
  <c r="E275"/>
  <c r="F275"/>
  <c r="M275"/>
  <c r="C275" i="11"/>
  <c r="D275"/>
  <c r="E275"/>
  <c r="F275"/>
  <c r="H275"/>
  <c r="I275"/>
  <c r="L275"/>
  <c r="M275"/>
  <c r="N275"/>
  <c r="C275" i="12"/>
  <c r="D275"/>
  <c r="E275"/>
  <c r="F275"/>
  <c r="H275"/>
  <c r="I275"/>
  <c r="L275"/>
  <c r="M275"/>
  <c r="N275"/>
  <c r="C275" i="32"/>
  <c r="D275"/>
  <c r="E275"/>
  <c r="F275"/>
  <c r="H275"/>
  <c r="I275"/>
  <c r="J275"/>
  <c r="L275"/>
  <c r="M275"/>
  <c r="F275" i="10"/>
  <c r="K275"/>
  <c r="L275"/>
  <c r="O275"/>
  <c r="P275"/>
  <c r="Q275"/>
  <c r="J275" i="18"/>
  <c r="H276" i="30"/>
  <c r="I276"/>
  <c r="C276" i="13"/>
  <c r="D276"/>
  <c r="E276"/>
  <c r="F276"/>
  <c r="K276"/>
  <c r="L276"/>
  <c r="O276"/>
  <c r="P276"/>
  <c r="Q276"/>
  <c r="C276" i="33"/>
  <c r="D276"/>
  <c r="E276"/>
  <c r="F276"/>
  <c r="K276"/>
  <c r="L276"/>
  <c r="O276"/>
  <c r="P276"/>
  <c r="Q276"/>
  <c r="C276" i="14"/>
  <c r="D276"/>
  <c r="E276"/>
  <c r="F276"/>
  <c r="L276"/>
  <c r="C276" i="25"/>
  <c r="J276"/>
  <c r="K276"/>
  <c r="N276"/>
  <c r="O276"/>
  <c r="P276"/>
  <c r="D276" i="18"/>
  <c r="C276" i="23"/>
  <c r="D276"/>
  <c r="E276"/>
  <c r="F276"/>
  <c r="J276"/>
  <c r="K276"/>
  <c r="N276"/>
  <c r="O276"/>
  <c r="P276"/>
  <c r="E276" i="18"/>
  <c r="C276" i="28"/>
  <c r="D276"/>
  <c r="E276"/>
  <c r="F276"/>
  <c r="I276" i="26"/>
  <c r="J276"/>
  <c r="M276"/>
  <c r="Q276"/>
  <c r="F276"/>
  <c r="R276"/>
  <c r="H276" i="18"/>
  <c r="C276" i="16"/>
  <c r="D276"/>
  <c r="E276"/>
  <c r="F276"/>
  <c r="M276"/>
  <c r="C276" i="11"/>
  <c r="D276"/>
  <c r="E276"/>
  <c r="F276"/>
  <c r="H276"/>
  <c r="I276"/>
  <c r="L276"/>
  <c r="M276"/>
  <c r="N276"/>
  <c r="C276" i="12"/>
  <c r="D276"/>
  <c r="E276"/>
  <c r="F276"/>
  <c r="H276"/>
  <c r="I276"/>
  <c r="L276"/>
  <c r="M276"/>
  <c r="N276"/>
  <c r="C276" i="32"/>
  <c r="D276"/>
  <c r="E276"/>
  <c r="F276"/>
  <c r="H276"/>
  <c r="I276"/>
  <c r="J276"/>
  <c r="L276"/>
  <c r="M276"/>
  <c r="F276" i="10"/>
  <c r="K276"/>
  <c r="L276"/>
  <c r="O276"/>
  <c r="P276"/>
  <c r="Q276"/>
  <c r="J276" i="18"/>
  <c r="H277" i="30"/>
  <c r="I277"/>
  <c r="C277" i="13"/>
  <c r="D277"/>
  <c r="E277"/>
  <c r="F277"/>
  <c r="K277"/>
  <c r="L277"/>
  <c r="O277"/>
  <c r="P277"/>
  <c r="Q277"/>
  <c r="C277" i="33"/>
  <c r="D277"/>
  <c r="E277"/>
  <c r="F277"/>
  <c r="K277"/>
  <c r="L277"/>
  <c r="O277"/>
  <c r="P277"/>
  <c r="Q277"/>
  <c r="C277" i="14"/>
  <c r="D277"/>
  <c r="E277"/>
  <c r="F277"/>
  <c r="L277"/>
  <c r="C277" i="25"/>
  <c r="J277"/>
  <c r="K277"/>
  <c r="N277"/>
  <c r="O277"/>
  <c r="P277"/>
  <c r="D277" i="18"/>
  <c r="C277" i="23"/>
  <c r="D277"/>
  <c r="E277"/>
  <c r="F277"/>
  <c r="J277"/>
  <c r="K277"/>
  <c r="N277"/>
  <c r="O277"/>
  <c r="P277"/>
  <c r="E277" i="18"/>
  <c r="C277" i="28"/>
  <c r="D277"/>
  <c r="E277"/>
  <c r="F277"/>
  <c r="I277" i="26"/>
  <c r="J277"/>
  <c r="M277"/>
  <c r="Q277"/>
  <c r="F277"/>
  <c r="R277"/>
  <c r="H277" i="18"/>
  <c r="C277" i="16"/>
  <c r="D277"/>
  <c r="E277"/>
  <c r="F277"/>
  <c r="M277"/>
  <c r="C277" i="11"/>
  <c r="D277"/>
  <c r="E277"/>
  <c r="F277"/>
  <c r="H277"/>
  <c r="I277"/>
  <c r="L277"/>
  <c r="M277"/>
  <c r="N277"/>
  <c r="C277" i="12"/>
  <c r="D277"/>
  <c r="E277"/>
  <c r="F277"/>
  <c r="H277"/>
  <c r="I277"/>
  <c r="L277"/>
  <c r="M277"/>
  <c r="N277"/>
  <c r="C277" i="32"/>
  <c r="D277"/>
  <c r="E277"/>
  <c r="F277"/>
  <c r="H277"/>
  <c r="I277"/>
  <c r="J277"/>
  <c r="L277"/>
  <c r="M277"/>
  <c r="F277" i="10"/>
  <c r="K277"/>
  <c r="L277"/>
  <c r="O277"/>
  <c r="P277"/>
  <c r="Q277"/>
  <c r="J277" i="18"/>
  <c r="H278" i="30"/>
  <c r="I278"/>
  <c r="C278" i="13"/>
  <c r="D278"/>
  <c r="E278"/>
  <c r="F278"/>
  <c r="K278"/>
  <c r="L278"/>
  <c r="O278"/>
  <c r="P278"/>
  <c r="Q278"/>
  <c r="C278" i="33"/>
  <c r="D278"/>
  <c r="E278"/>
  <c r="F278"/>
  <c r="K278"/>
  <c r="L278"/>
  <c r="O278"/>
  <c r="P278"/>
  <c r="Q278"/>
  <c r="C278" i="14"/>
  <c r="D278"/>
  <c r="E278"/>
  <c r="F278"/>
  <c r="L278"/>
  <c r="C278" i="25"/>
  <c r="J278"/>
  <c r="K278"/>
  <c r="N278"/>
  <c r="O278"/>
  <c r="P278"/>
  <c r="D278" i="18"/>
  <c r="C278" i="23"/>
  <c r="D278"/>
  <c r="E278"/>
  <c r="F278"/>
  <c r="J278"/>
  <c r="K278"/>
  <c r="N278"/>
  <c r="O278"/>
  <c r="P278"/>
  <c r="E278" i="18"/>
  <c r="C278" i="28"/>
  <c r="D278"/>
  <c r="E278"/>
  <c r="F278"/>
  <c r="I278" i="26"/>
  <c r="J278"/>
  <c r="M278"/>
  <c r="Q278"/>
  <c r="F278"/>
  <c r="R278"/>
  <c r="H278" i="18"/>
  <c r="C278" i="16"/>
  <c r="D278"/>
  <c r="E278"/>
  <c r="F278"/>
  <c r="M278"/>
  <c r="C278" i="11"/>
  <c r="D278"/>
  <c r="E278"/>
  <c r="F278"/>
  <c r="H278"/>
  <c r="I278"/>
  <c r="L278"/>
  <c r="M278"/>
  <c r="N278"/>
  <c r="C278" i="12"/>
  <c r="D278"/>
  <c r="E278"/>
  <c r="F278"/>
  <c r="H278"/>
  <c r="I278"/>
  <c r="L278"/>
  <c r="M278"/>
  <c r="N278"/>
  <c r="C278" i="32"/>
  <c r="D278"/>
  <c r="E278"/>
  <c r="F278"/>
  <c r="H278"/>
  <c r="I278"/>
  <c r="J278"/>
  <c r="L278"/>
  <c r="M278"/>
  <c r="F278" i="10"/>
  <c r="K278"/>
  <c r="L278"/>
  <c r="O278"/>
  <c r="P278"/>
  <c r="Q278"/>
  <c r="J278" i="18"/>
  <c r="H279" i="30"/>
  <c r="I279"/>
  <c r="C279" i="13"/>
  <c r="D279"/>
  <c r="E279"/>
  <c r="F279"/>
  <c r="K279"/>
  <c r="L279"/>
  <c r="O279"/>
  <c r="P279"/>
  <c r="Q279"/>
  <c r="C279" i="33"/>
  <c r="D279"/>
  <c r="E279"/>
  <c r="F279"/>
  <c r="K279"/>
  <c r="L279"/>
  <c r="O279"/>
  <c r="P279"/>
  <c r="Q279"/>
  <c r="C279" i="14"/>
  <c r="D279"/>
  <c r="E279"/>
  <c r="F279"/>
  <c r="L279"/>
  <c r="C279" i="25"/>
  <c r="J279"/>
  <c r="K279"/>
  <c r="N279"/>
  <c r="O279"/>
  <c r="P279"/>
  <c r="D279" i="18"/>
  <c r="C279" i="23"/>
  <c r="D279"/>
  <c r="E279"/>
  <c r="F279"/>
  <c r="J279"/>
  <c r="K279"/>
  <c r="N279"/>
  <c r="O279"/>
  <c r="P279"/>
  <c r="E279" i="18"/>
  <c r="C279" i="28"/>
  <c r="D279"/>
  <c r="E279"/>
  <c r="F279"/>
  <c r="I279" i="26"/>
  <c r="J279"/>
  <c r="M279"/>
  <c r="Q279"/>
  <c r="F279"/>
  <c r="R279"/>
  <c r="H279" i="18"/>
  <c r="C279" i="16"/>
  <c r="D279"/>
  <c r="E279"/>
  <c r="F279"/>
  <c r="M279"/>
  <c r="C279" i="11"/>
  <c r="D279"/>
  <c r="E279"/>
  <c r="F279"/>
  <c r="H279"/>
  <c r="I279"/>
  <c r="L279"/>
  <c r="M279"/>
  <c r="N279"/>
  <c r="C279" i="12"/>
  <c r="D279"/>
  <c r="E279"/>
  <c r="F279"/>
  <c r="H279"/>
  <c r="I279"/>
  <c r="L279"/>
  <c r="M279"/>
  <c r="N279"/>
  <c r="C279" i="32"/>
  <c r="D279"/>
  <c r="E279"/>
  <c r="F279"/>
  <c r="H279"/>
  <c r="I279"/>
  <c r="J279"/>
  <c r="L279"/>
  <c r="M279"/>
  <c r="F279" i="10"/>
  <c r="K279"/>
  <c r="L279"/>
  <c r="O279"/>
  <c r="P279"/>
  <c r="Q279"/>
  <c r="J279" i="18"/>
  <c r="H280" i="30"/>
  <c r="I280"/>
  <c r="C280" i="13"/>
  <c r="D280"/>
  <c r="E280"/>
  <c r="F280"/>
  <c r="K280"/>
  <c r="L280"/>
  <c r="O280"/>
  <c r="P280"/>
  <c r="Q280"/>
  <c r="C280" i="33"/>
  <c r="D280"/>
  <c r="E280"/>
  <c r="F280"/>
  <c r="K280"/>
  <c r="L280"/>
  <c r="O280"/>
  <c r="P280"/>
  <c r="Q280"/>
  <c r="C280" i="14"/>
  <c r="D280"/>
  <c r="E280"/>
  <c r="F280"/>
  <c r="L280"/>
  <c r="C280" i="25"/>
  <c r="J280"/>
  <c r="K280"/>
  <c r="N280"/>
  <c r="O280"/>
  <c r="P280"/>
  <c r="D280" i="18"/>
  <c r="C280" i="23"/>
  <c r="D280"/>
  <c r="E280"/>
  <c r="F280"/>
  <c r="J280"/>
  <c r="K280"/>
  <c r="N280"/>
  <c r="O280"/>
  <c r="P280"/>
  <c r="E280" i="18"/>
  <c r="C280" i="28"/>
  <c r="D280"/>
  <c r="E280"/>
  <c r="F280"/>
  <c r="I280" i="26"/>
  <c r="J280"/>
  <c r="M280"/>
  <c r="Q280"/>
  <c r="F280"/>
  <c r="R280"/>
  <c r="H280" i="18"/>
  <c r="C280" i="16"/>
  <c r="D280"/>
  <c r="E280"/>
  <c r="F280"/>
  <c r="M280"/>
  <c r="C280" i="11"/>
  <c r="D280"/>
  <c r="E280"/>
  <c r="F280"/>
  <c r="H280"/>
  <c r="I280"/>
  <c r="L280"/>
  <c r="M280"/>
  <c r="N280"/>
  <c r="C280" i="12"/>
  <c r="D280"/>
  <c r="E280"/>
  <c r="F280"/>
  <c r="H280"/>
  <c r="I280"/>
  <c r="L280"/>
  <c r="M280"/>
  <c r="N280"/>
  <c r="C280" i="32"/>
  <c r="D280"/>
  <c r="E280"/>
  <c r="F280"/>
  <c r="H280"/>
  <c r="I280"/>
  <c r="J280"/>
  <c r="L280"/>
  <c r="M280"/>
  <c r="F280" i="10"/>
  <c r="K280"/>
  <c r="L280"/>
  <c r="O280"/>
  <c r="P280"/>
  <c r="Q280"/>
  <c r="J280" i="18"/>
  <c r="H281" i="30"/>
  <c r="I281"/>
  <c r="C281" i="13"/>
  <c r="D281"/>
  <c r="E281"/>
  <c r="F281"/>
  <c r="K281"/>
  <c r="L281"/>
  <c r="O281"/>
  <c r="P281"/>
  <c r="Q281"/>
  <c r="C281" i="33"/>
  <c r="D281"/>
  <c r="E281"/>
  <c r="F281"/>
  <c r="K281"/>
  <c r="L281"/>
  <c r="O281"/>
  <c r="P281"/>
  <c r="Q281"/>
  <c r="C281" i="14"/>
  <c r="D281"/>
  <c r="E281"/>
  <c r="F281"/>
  <c r="L281"/>
  <c r="C281" i="25"/>
  <c r="J281"/>
  <c r="K281"/>
  <c r="N281"/>
  <c r="O281"/>
  <c r="P281"/>
  <c r="D281" i="18"/>
  <c r="C281" i="23"/>
  <c r="D281"/>
  <c r="E281"/>
  <c r="F281"/>
  <c r="J281"/>
  <c r="K281"/>
  <c r="N281"/>
  <c r="O281"/>
  <c r="P281"/>
  <c r="E281" i="18"/>
  <c r="C281" i="28"/>
  <c r="D281"/>
  <c r="E281"/>
  <c r="F281"/>
  <c r="I281" i="26"/>
  <c r="J281"/>
  <c r="M281"/>
  <c r="Q281"/>
  <c r="F281"/>
  <c r="R281"/>
  <c r="H281" i="18"/>
  <c r="C281" i="16"/>
  <c r="D281"/>
  <c r="E281"/>
  <c r="F281"/>
  <c r="M281"/>
  <c r="C281" i="11"/>
  <c r="D281"/>
  <c r="E281"/>
  <c r="F281"/>
  <c r="H281"/>
  <c r="I281"/>
  <c r="L281"/>
  <c r="M281"/>
  <c r="N281"/>
  <c r="C281" i="12"/>
  <c r="D281"/>
  <c r="E281"/>
  <c r="F281"/>
  <c r="H281"/>
  <c r="I281"/>
  <c r="L281"/>
  <c r="M281"/>
  <c r="N281"/>
  <c r="C281" i="32"/>
  <c r="D281"/>
  <c r="E281"/>
  <c r="F281"/>
  <c r="H281"/>
  <c r="I281"/>
  <c r="J281"/>
  <c r="L281"/>
  <c r="M281"/>
  <c r="F281" i="10"/>
  <c r="K281"/>
  <c r="L281"/>
  <c r="O281"/>
  <c r="P281"/>
  <c r="Q281"/>
  <c r="J281" i="18"/>
  <c r="H282" i="30"/>
  <c r="I282"/>
  <c r="C282" i="13"/>
  <c r="D282"/>
  <c r="E282"/>
  <c r="F282"/>
  <c r="K282"/>
  <c r="L282"/>
  <c r="O282"/>
  <c r="P282"/>
  <c r="Q282"/>
  <c r="C282" i="33"/>
  <c r="D282"/>
  <c r="E282"/>
  <c r="F282"/>
  <c r="K282"/>
  <c r="L282"/>
  <c r="O282"/>
  <c r="P282"/>
  <c r="Q282"/>
  <c r="C282" i="14"/>
  <c r="D282"/>
  <c r="E282"/>
  <c r="F282"/>
  <c r="L282"/>
  <c r="C282" i="25"/>
  <c r="J282"/>
  <c r="K282"/>
  <c r="N282"/>
  <c r="O282"/>
  <c r="P282"/>
  <c r="D282" i="18"/>
  <c r="C282" i="23"/>
  <c r="D282"/>
  <c r="E282"/>
  <c r="F282"/>
  <c r="J282"/>
  <c r="K282"/>
  <c r="N282"/>
  <c r="O282"/>
  <c r="P282"/>
  <c r="E282" i="18"/>
  <c r="C282" i="28"/>
  <c r="D282"/>
  <c r="E282"/>
  <c r="F282"/>
  <c r="I282" i="26"/>
  <c r="J282"/>
  <c r="M282"/>
  <c r="Q282"/>
  <c r="F282"/>
  <c r="R282"/>
  <c r="H282" i="18"/>
  <c r="C282" i="16"/>
  <c r="D282"/>
  <c r="E282"/>
  <c r="F282"/>
  <c r="M282"/>
  <c r="C282" i="11"/>
  <c r="D282"/>
  <c r="E282"/>
  <c r="F282"/>
  <c r="H282"/>
  <c r="I282"/>
  <c r="L282"/>
  <c r="M282"/>
  <c r="N282"/>
  <c r="C282" i="12"/>
  <c r="D282"/>
  <c r="E282"/>
  <c r="F282"/>
  <c r="H282"/>
  <c r="I282"/>
  <c r="L282"/>
  <c r="M282"/>
  <c r="N282"/>
  <c r="C282" i="32"/>
  <c r="D282"/>
  <c r="E282"/>
  <c r="F282"/>
  <c r="H282"/>
  <c r="I282"/>
  <c r="J282"/>
  <c r="L282"/>
  <c r="M282"/>
  <c r="F282" i="10"/>
  <c r="K282"/>
  <c r="L282"/>
  <c r="O282"/>
  <c r="P282"/>
  <c r="Q282"/>
  <c r="J282" i="18"/>
  <c r="H283" i="30"/>
  <c r="I283"/>
  <c r="C283" i="13"/>
  <c r="D283"/>
  <c r="E283"/>
  <c r="F283"/>
  <c r="K283"/>
  <c r="L283"/>
  <c r="O283"/>
  <c r="P283"/>
  <c r="Q283"/>
  <c r="C283" i="33"/>
  <c r="D283"/>
  <c r="E283"/>
  <c r="F283"/>
  <c r="K283"/>
  <c r="L283"/>
  <c r="O283"/>
  <c r="P283"/>
  <c r="Q283"/>
  <c r="C283" i="14"/>
  <c r="D283"/>
  <c r="E283"/>
  <c r="F283"/>
  <c r="L283"/>
  <c r="C283" i="25"/>
  <c r="J283"/>
  <c r="K283"/>
  <c r="N283"/>
  <c r="O283"/>
  <c r="P283"/>
  <c r="D283" i="18"/>
  <c r="C283" i="23"/>
  <c r="D283"/>
  <c r="E283"/>
  <c r="F283"/>
  <c r="J283"/>
  <c r="K283"/>
  <c r="N283"/>
  <c r="O283"/>
  <c r="P283"/>
  <c r="E283" i="18"/>
  <c r="C283" i="28"/>
  <c r="D283"/>
  <c r="E283"/>
  <c r="F283"/>
  <c r="I283" i="26"/>
  <c r="J283"/>
  <c r="M283"/>
  <c r="Q283"/>
  <c r="F283"/>
  <c r="R283"/>
  <c r="H283" i="18"/>
  <c r="C283" i="16"/>
  <c r="D283"/>
  <c r="E283"/>
  <c r="F283"/>
  <c r="M283"/>
  <c r="C283" i="11"/>
  <c r="D283"/>
  <c r="E283"/>
  <c r="F283"/>
  <c r="H283"/>
  <c r="I283"/>
  <c r="L283"/>
  <c r="M283"/>
  <c r="N283"/>
  <c r="C283" i="12"/>
  <c r="D283"/>
  <c r="E283"/>
  <c r="F283"/>
  <c r="H283"/>
  <c r="I283"/>
  <c r="L283"/>
  <c r="M283"/>
  <c r="N283"/>
  <c r="C283" i="32"/>
  <c r="D283"/>
  <c r="E283"/>
  <c r="F283"/>
  <c r="H283"/>
  <c r="I283"/>
  <c r="J283"/>
  <c r="L283"/>
  <c r="M283"/>
  <c r="F283" i="10"/>
  <c r="K283"/>
  <c r="L283"/>
  <c r="O283"/>
  <c r="P283"/>
  <c r="Q283"/>
  <c r="J283" i="18"/>
  <c r="H284" i="30"/>
  <c r="I284"/>
  <c r="C284" i="13"/>
  <c r="D284"/>
  <c r="E284"/>
  <c r="F284"/>
  <c r="K284"/>
  <c r="L284"/>
  <c r="O284"/>
  <c r="P284"/>
  <c r="Q284"/>
  <c r="C284" i="33"/>
  <c r="D284"/>
  <c r="E284"/>
  <c r="F284"/>
  <c r="K284"/>
  <c r="L284"/>
  <c r="O284"/>
  <c r="P284"/>
  <c r="Q284"/>
  <c r="C284" i="14"/>
  <c r="D284"/>
  <c r="E284"/>
  <c r="F284"/>
  <c r="L284"/>
  <c r="C284" i="25"/>
  <c r="J284"/>
  <c r="K284"/>
  <c r="N284"/>
  <c r="O284"/>
  <c r="P284"/>
  <c r="D284" i="18"/>
  <c r="C284" i="23"/>
  <c r="D284"/>
  <c r="E284"/>
  <c r="F284"/>
  <c r="J284"/>
  <c r="K284"/>
  <c r="N284"/>
  <c r="O284"/>
  <c r="P284"/>
  <c r="E284" i="18"/>
  <c r="C284" i="28"/>
  <c r="D284"/>
  <c r="E284"/>
  <c r="F284"/>
  <c r="I284" i="26"/>
  <c r="J284"/>
  <c r="M284"/>
  <c r="Q284"/>
  <c r="F284"/>
  <c r="R284"/>
  <c r="H284" i="18"/>
  <c r="C284" i="16"/>
  <c r="D284"/>
  <c r="E284"/>
  <c r="F284"/>
  <c r="M284"/>
  <c r="C284" i="11"/>
  <c r="D284"/>
  <c r="E284"/>
  <c r="F284"/>
  <c r="H284"/>
  <c r="I284"/>
  <c r="L284"/>
  <c r="M284"/>
  <c r="N284"/>
  <c r="C284" i="12"/>
  <c r="D284"/>
  <c r="E284"/>
  <c r="F284"/>
  <c r="H284"/>
  <c r="I284"/>
  <c r="L284"/>
  <c r="M284"/>
  <c r="N284"/>
  <c r="C284" i="32"/>
  <c r="D284"/>
  <c r="E284"/>
  <c r="F284"/>
  <c r="H284"/>
  <c r="I284"/>
  <c r="J284"/>
  <c r="L284"/>
  <c r="M284"/>
  <c r="F284" i="10"/>
  <c r="K284"/>
  <c r="L284"/>
  <c r="O284"/>
  <c r="P284"/>
  <c r="Q284"/>
  <c r="J284" i="18"/>
  <c r="H285" i="30"/>
  <c r="I285"/>
  <c r="C285" i="13"/>
  <c r="D285"/>
  <c r="E285"/>
  <c r="F285"/>
  <c r="K285"/>
  <c r="L285"/>
  <c r="O285"/>
  <c r="P285"/>
  <c r="Q285"/>
  <c r="C285" i="33"/>
  <c r="D285"/>
  <c r="E285"/>
  <c r="F285"/>
  <c r="K285"/>
  <c r="L285"/>
  <c r="O285"/>
  <c r="P285"/>
  <c r="Q285"/>
  <c r="C285" i="14"/>
  <c r="D285"/>
  <c r="E285"/>
  <c r="F285"/>
  <c r="L285"/>
  <c r="C285" i="25"/>
  <c r="J285"/>
  <c r="K285"/>
  <c r="N285"/>
  <c r="O285"/>
  <c r="P285"/>
  <c r="D285" i="18"/>
  <c r="C285" i="23"/>
  <c r="D285"/>
  <c r="E285"/>
  <c r="F285"/>
  <c r="J285"/>
  <c r="K285"/>
  <c r="N285"/>
  <c r="O285"/>
  <c r="P285"/>
  <c r="E285" i="18"/>
  <c r="C285" i="28"/>
  <c r="D285"/>
  <c r="E285"/>
  <c r="F285"/>
  <c r="I285" i="26"/>
  <c r="J285"/>
  <c r="M285"/>
  <c r="Q285"/>
  <c r="F285"/>
  <c r="R285"/>
  <c r="H285" i="18"/>
  <c r="C285" i="16"/>
  <c r="D285"/>
  <c r="E285"/>
  <c r="F285"/>
  <c r="M285"/>
  <c r="C285" i="11"/>
  <c r="D285"/>
  <c r="E285"/>
  <c r="F285"/>
  <c r="H285"/>
  <c r="I285"/>
  <c r="L285"/>
  <c r="M285"/>
  <c r="N285"/>
  <c r="C285" i="12"/>
  <c r="D285"/>
  <c r="E285"/>
  <c r="F285"/>
  <c r="H285"/>
  <c r="I285"/>
  <c r="L285"/>
  <c r="M285"/>
  <c r="N285"/>
  <c r="C285" i="32"/>
  <c r="D285"/>
  <c r="E285"/>
  <c r="F285"/>
  <c r="H285"/>
  <c r="I285"/>
  <c r="J285"/>
  <c r="L285"/>
  <c r="M285"/>
  <c r="F285" i="10"/>
  <c r="K285"/>
  <c r="L285"/>
  <c r="O285"/>
  <c r="P285"/>
  <c r="Q285"/>
  <c r="J285" i="18"/>
  <c r="H286" i="30"/>
  <c r="I286"/>
  <c r="C286" i="13"/>
  <c r="D286"/>
  <c r="E286"/>
  <c r="F286"/>
  <c r="K286"/>
  <c r="L286"/>
  <c r="O286"/>
  <c r="P286"/>
  <c r="Q286"/>
  <c r="C286" i="33"/>
  <c r="D286"/>
  <c r="E286"/>
  <c r="F286"/>
  <c r="K286"/>
  <c r="L286"/>
  <c r="O286"/>
  <c r="P286"/>
  <c r="Q286"/>
  <c r="C286" i="14"/>
  <c r="D286"/>
  <c r="E286"/>
  <c r="F286"/>
  <c r="L286"/>
  <c r="C286" i="25"/>
  <c r="J286"/>
  <c r="K286"/>
  <c r="N286"/>
  <c r="O286"/>
  <c r="P286"/>
  <c r="D286" i="18"/>
  <c r="C286" i="23"/>
  <c r="D286"/>
  <c r="E286"/>
  <c r="F286"/>
  <c r="J286"/>
  <c r="K286"/>
  <c r="N286"/>
  <c r="O286"/>
  <c r="P286"/>
  <c r="E286" i="18"/>
  <c r="C286" i="28"/>
  <c r="D286"/>
  <c r="E286"/>
  <c r="F286"/>
  <c r="I286" i="26"/>
  <c r="J286"/>
  <c r="M286"/>
  <c r="Q286"/>
  <c r="F286"/>
  <c r="R286"/>
  <c r="H286" i="18"/>
  <c r="C286" i="16"/>
  <c r="D286"/>
  <c r="E286"/>
  <c r="F286"/>
  <c r="M286"/>
  <c r="C286" i="11"/>
  <c r="D286"/>
  <c r="E286"/>
  <c r="F286"/>
  <c r="H286"/>
  <c r="I286"/>
  <c r="L286"/>
  <c r="M286"/>
  <c r="N286"/>
  <c r="C286" i="12"/>
  <c r="D286"/>
  <c r="E286"/>
  <c r="F286"/>
  <c r="H286"/>
  <c r="I286"/>
  <c r="L286"/>
  <c r="M286"/>
  <c r="N286"/>
  <c r="C286" i="32"/>
  <c r="D286"/>
  <c r="E286"/>
  <c r="F286"/>
  <c r="H286"/>
  <c r="I286"/>
  <c r="J286"/>
  <c r="L286"/>
  <c r="M286"/>
  <c r="F286" i="10"/>
  <c r="K286"/>
  <c r="L286"/>
  <c r="O286"/>
  <c r="P286"/>
  <c r="Q286"/>
  <c r="J286" i="18"/>
  <c r="H287" i="30"/>
  <c r="I287"/>
  <c r="C287" i="13"/>
  <c r="D287"/>
  <c r="E287"/>
  <c r="F287"/>
  <c r="K287"/>
  <c r="L287"/>
  <c r="O287"/>
  <c r="P287"/>
  <c r="Q287"/>
  <c r="C287" i="33"/>
  <c r="D287"/>
  <c r="E287"/>
  <c r="F287"/>
  <c r="K287"/>
  <c r="L287"/>
  <c r="O287"/>
  <c r="P287"/>
  <c r="Q287"/>
  <c r="C287" i="14"/>
  <c r="D287"/>
  <c r="E287"/>
  <c r="F287"/>
  <c r="L287"/>
  <c r="C287" i="25"/>
  <c r="J287"/>
  <c r="K287"/>
  <c r="N287"/>
  <c r="O287"/>
  <c r="P287"/>
  <c r="D287" i="18"/>
  <c r="C287" i="23"/>
  <c r="D287"/>
  <c r="E287"/>
  <c r="F287"/>
  <c r="J287"/>
  <c r="K287"/>
  <c r="N287"/>
  <c r="O287"/>
  <c r="P287"/>
  <c r="E287" i="18"/>
  <c r="C287" i="28"/>
  <c r="D287"/>
  <c r="E287"/>
  <c r="F287"/>
  <c r="I287" i="26"/>
  <c r="J287"/>
  <c r="M287"/>
  <c r="Q287"/>
  <c r="F287"/>
  <c r="R287"/>
  <c r="H287" i="18"/>
  <c r="C287" i="16"/>
  <c r="D287"/>
  <c r="E287"/>
  <c r="F287"/>
  <c r="M287"/>
  <c r="C287" i="11"/>
  <c r="D287"/>
  <c r="E287"/>
  <c r="F287"/>
  <c r="H287"/>
  <c r="I287"/>
  <c r="L287"/>
  <c r="M287"/>
  <c r="N287"/>
  <c r="C287" i="12"/>
  <c r="D287"/>
  <c r="E287"/>
  <c r="F287"/>
  <c r="H287"/>
  <c r="I287"/>
  <c r="L287"/>
  <c r="M287"/>
  <c r="N287"/>
  <c r="C287" i="32"/>
  <c r="D287"/>
  <c r="E287"/>
  <c r="F287"/>
  <c r="H287"/>
  <c r="I287"/>
  <c r="J287"/>
  <c r="L287"/>
  <c r="M287"/>
  <c r="F287" i="10"/>
  <c r="K287"/>
  <c r="L287"/>
  <c r="O287"/>
  <c r="P287"/>
  <c r="Q287"/>
  <c r="J287" i="18"/>
  <c r="H288" i="30"/>
  <c r="I288"/>
  <c r="C288" i="13"/>
  <c r="D288"/>
  <c r="E288"/>
  <c r="F288"/>
  <c r="K288"/>
  <c r="L288"/>
  <c r="O288"/>
  <c r="P288"/>
  <c r="Q288"/>
  <c r="C288" i="33"/>
  <c r="D288"/>
  <c r="E288"/>
  <c r="F288"/>
  <c r="K288"/>
  <c r="L288"/>
  <c r="O288"/>
  <c r="P288"/>
  <c r="Q288"/>
  <c r="C288" i="14"/>
  <c r="D288"/>
  <c r="E288"/>
  <c r="F288"/>
  <c r="L288"/>
  <c r="C288" i="25"/>
  <c r="J288"/>
  <c r="K288"/>
  <c r="N288"/>
  <c r="O288"/>
  <c r="P288"/>
  <c r="D288" i="18"/>
  <c r="C288" i="23"/>
  <c r="D288"/>
  <c r="E288"/>
  <c r="F288"/>
  <c r="J288"/>
  <c r="K288"/>
  <c r="N288"/>
  <c r="O288"/>
  <c r="P288"/>
  <c r="E288" i="18"/>
  <c r="C288" i="28"/>
  <c r="D288"/>
  <c r="E288"/>
  <c r="F288"/>
  <c r="I288" i="26"/>
  <c r="J288"/>
  <c r="M288"/>
  <c r="Q288"/>
  <c r="F288"/>
  <c r="R288"/>
  <c r="H288" i="18"/>
  <c r="C288" i="16"/>
  <c r="D288"/>
  <c r="E288"/>
  <c r="F288"/>
  <c r="M288"/>
  <c r="C288" i="11"/>
  <c r="D288"/>
  <c r="E288"/>
  <c r="F288"/>
  <c r="H288"/>
  <c r="I288"/>
  <c r="L288"/>
  <c r="M288"/>
  <c r="N288"/>
  <c r="C288" i="12"/>
  <c r="D288"/>
  <c r="E288"/>
  <c r="F288"/>
  <c r="H288"/>
  <c r="I288"/>
  <c r="L288"/>
  <c r="M288"/>
  <c r="N288"/>
  <c r="C288" i="32"/>
  <c r="D288"/>
  <c r="E288"/>
  <c r="F288"/>
  <c r="H288"/>
  <c r="I288"/>
  <c r="J288"/>
  <c r="L288"/>
  <c r="M288"/>
  <c r="F288" i="10"/>
  <c r="K288"/>
  <c r="L288"/>
  <c r="O288"/>
  <c r="P288"/>
  <c r="Q288"/>
  <c r="J288" i="18"/>
  <c r="H289" i="30"/>
  <c r="I289"/>
  <c r="C289" i="13"/>
  <c r="D289"/>
  <c r="E289"/>
  <c r="F289"/>
  <c r="K289"/>
  <c r="L289"/>
  <c r="O289"/>
  <c r="P289"/>
  <c r="Q289"/>
  <c r="C289" i="33"/>
  <c r="D289"/>
  <c r="E289"/>
  <c r="F289"/>
  <c r="K289"/>
  <c r="L289"/>
  <c r="O289"/>
  <c r="P289"/>
  <c r="Q289"/>
  <c r="C289" i="14"/>
  <c r="D289"/>
  <c r="E289"/>
  <c r="F289"/>
  <c r="L289"/>
  <c r="C289" i="25"/>
  <c r="J289"/>
  <c r="K289"/>
  <c r="N289"/>
  <c r="O289"/>
  <c r="P289"/>
  <c r="D289" i="18"/>
  <c r="C289" i="23"/>
  <c r="D289"/>
  <c r="E289"/>
  <c r="F289"/>
  <c r="J289"/>
  <c r="K289"/>
  <c r="N289"/>
  <c r="O289"/>
  <c r="P289"/>
  <c r="E289" i="18"/>
  <c r="C289" i="28"/>
  <c r="D289"/>
  <c r="E289"/>
  <c r="F289"/>
  <c r="I289" i="26"/>
  <c r="J289"/>
  <c r="M289"/>
  <c r="Q289"/>
  <c r="F289"/>
  <c r="R289"/>
  <c r="H289" i="18"/>
  <c r="C289" i="16"/>
  <c r="D289"/>
  <c r="E289"/>
  <c r="F289"/>
  <c r="M289"/>
  <c r="C289" i="11"/>
  <c r="D289"/>
  <c r="E289"/>
  <c r="F289"/>
  <c r="H289"/>
  <c r="I289"/>
  <c r="L289"/>
  <c r="M289"/>
  <c r="N289"/>
  <c r="C289" i="12"/>
  <c r="D289"/>
  <c r="E289"/>
  <c r="F289"/>
  <c r="H289"/>
  <c r="I289"/>
  <c r="L289"/>
  <c r="M289"/>
  <c r="N289"/>
  <c r="C289" i="32"/>
  <c r="D289"/>
  <c r="E289"/>
  <c r="F289"/>
  <c r="H289"/>
  <c r="I289"/>
  <c r="J289"/>
  <c r="L289"/>
  <c r="M289"/>
  <c r="F289" i="10"/>
  <c r="K289"/>
  <c r="L289"/>
  <c r="O289"/>
  <c r="P289"/>
  <c r="Q289"/>
  <c r="J289" i="18"/>
  <c r="H290" i="30"/>
  <c r="I290"/>
  <c r="C290" i="13"/>
  <c r="D290"/>
  <c r="E290"/>
  <c r="F290"/>
  <c r="K290"/>
  <c r="L290"/>
  <c r="O290"/>
  <c r="P290"/>
  <c r="Q290"/>
  <c r="C290" i="33"/>
  <c r="D290"/>
  <c r="E290"/>
  <c r="F290"/>
  <c r="K290"/>
  <c r="L290"/>
  <c r="O290"/>
  <c r="P290"/>
  <c r="Q290"/>
  <c r="C290" i="14"/>
  <c r="D290"/>
  <c r="E290"/>
  <c r="F290"/>
  <c r="L290"/>
  <c r="C290" i="25"/>
  <c r="J290"/>
  <c r="K290"/>
  <c r="N290"/>
  <c r="O290"/>
  <c r="P290"/>
  <c r="D290" i="18"/>
  <c r="C290" i="23"/>
  <c r="D290"/>
  <c r="E290"/>
  <c r="F290"/>
  <c r="J290"/>
  <c r="K290"/>
  <c r="N290"/>
  <c r="O290"/>
  <c r="P290"/>
  <c r="E290" i="18"/>
  <c r="C290" i="28"/>
  <c r="D290"/>
  <c r="E290"/>
  <c r="F290"/>
  <c r="I290" i="26"/>
  <c r="J290"/>
  <c r="M290"/>
  <c r="Q290"/>
  <c r="F290"/>
  <c r="R290"/>
  <c r="H290" i="18"/>
  <c r="C290" i="16"/>
  <c r="D290"/>
  <c r="E290"/>
  <c r="F290"/>
  <c r="M290"/>
  <c r="C290" i="11"/>
  <c r="D290"/>
  <c r="E290"/>
  <c r="F290"/>
  <c r="H290"/>
  <c r="I290"/>
  <c r="L290"/>
  <c r="M290"/>
  <c r="N290"/>
  <c r="C290" i="12"/>
  <c r="D290"/>
  <c r="E290"/>
  <c r="F290"/>
  <c r="H290"/>
  <c r="I290"/>
  <c r="L290"/>
  <c r="M290"/>
  <c r="N290"/>
  <c r="C290" i="32"/>
  <c r="D290"/>
  <c r="E290"/>
  <c r="F290"/>
  <c r="H290"/>
  <c r="I290"/>
  <c r="J290"/>
  <c r="L290"/>
  <c r="M290"/>
  <c r="F290" i="10"/>
  <c r="K290"/>
  <c r="L290"/>
  <c r="O290"/>
  <c r="P290"/>
  <c r="Q290"/>
  <c r="J290" i="18"/>
  <c r="H291" i="30"/>
  <c r="I291"/>
  <c r="C291" i="13"/>
  <c r="D291"/>
  <c r="E291"/>
  <c r="F291"/>
  <c r="K291"/>
  <c r="L291"/>
  <c r="O291"/>
  <c r="P291"/>
  <c r="Q291"/>
  <c r="C291" i="33"/>
  <c r="D291"/>
  <c r="E291"/>
  <c r="F291"/>
  <c r="K291"/>
  <c r="L291"/>
  <c r="O291"/>
  <c r="P291"/>
  <c r="Q291"/>
  <c r="C291" i="14"/>
  <c r="D291"/>
  <c r="E291"/>
  <c r="F291"/>
  <c r="L291"/>
  <c r="C291" i="25"/>
  <c r="J291"/>
  <c r="K291"/>
  <c r="N291"/>
  <c r="O291"/>
  <c r="P291"/>
  <c r="D291" i="18"/>
  <c r="C291" i="23"/>
  <c r="D291"/>
  <c r="E291"/>
  <c r="F291"/>
  <c r="J291"/>
  <c r="K291"/>
  <c r="N291"/>
  <c r="O291"/>
  <c r="P291"/>
  <c r="E291" i="18"/>
  <c r="C291" i="28"/>
  <c r="D291"/>
  <c r="E291"/>
  <c r="F291"/>
  <c r="I291" i="26"/>
  <c r="J291"/>
  <c r="M291"/>
  <c r="Q291"/>
  <c r="F291"/>
  <c r="R291"/>
  <c r="H291" i="18"/>
  <c r="C291" i="16"/>
  <c r="D291"/>
  <c r="E291"/>
  <c r="F291"/>
  <c r="M291"/>
  <c r="C291" i="11"/>
  <c r="D291"/>
  <c r="E291"/>
  <c r="F291"/>
  <c r="H291"/>
  <c r="I291"/>
  <c r="L291"/>
  <c r="M291"/>
  <c r="N291"/>
  <c r="C291" i="12"/>
  <c r="D291"/>
  <c r="E291"/>
  <c r="F291"/>
  <c r="H291"/>
  <c r="I291"/>
  <c r="L291"/>
  <c r="M291"/>
  <c r="N291"/>
  <c r="C291" i="32"/>
  <c r="D291"/>
  <c r="E291"/>
  <c r="F291"/>
  <c r="H291"/>
  <c r="I291"/>
  <c r="J291"/>
  <c r="L291"/>
  <c r="M291"/>
  <c r="F291" i="10"/>
  <c r="K291"/>
  <c r="L291"/>
  <c r="O291"/>
  <c r="P291"/>
  <c r="Q291"/>
  <c r="J291" i="18"/>
  <c r="H292" i="30"/>
  <c r="I292"/>
  <c r="C292" i="13"/>
  <c r="D292"/>
  <c r="E292"/>
  <c r="F292"/>
  <c r="K292"/>
  <c r="L292"/>
  <c r="O292"/>
  <c r="P292"/>
  <c r="Q292"/>
  <c r="C292" i="33"/>
  <c r="D292"/>
  <c r="E292"/>
  <c r="F292"/>
  <c r="K292"/>
  <c r="L292"/>
  <c r="O292"/>
  <c r="P292"/>
  <c r="Q292"/>
  <c r="C292" i="14"/>
  <c r="D292"/>
  <c r="E292"/>
  <c r="F292"/>
  <c r="L292"/>
  <c r="C292" i="25"/>
  <c r="J292"/>
  <c r="K292"/>
  <c r="N292"/>
  <c r="O292"/>
  <c r="P292"/>
  <c r="D292" i="18"/>
  <c r="C292" i="23"/>
  <c r="D292"/>
  <c r="E292"/>
  <c r="F292"/>
  <c r="J292"/>
  <c r="K292"/>
  <c r="N292"/>
  <c r="O292"/>
  <c r="P292"/>
  <c r="E292" i="18"/>
  <c r="C292" i="28"/>
  <c r="D292"/>
  <c r="E292"/>
  <c r="F292"/>
  <c r="I292" i="26"/>
  <c r="J292"/>
  <c r="M292"/>
  <c r="Q292"/>
  <c r="F292"/>
  <c r="R292"/>
  <c r="H292" i="18"/>
  <c r="C292" i="16"/>
  <c r="D292"/>
  <c r="E292"/>
  <c r="F292"/>
  <c r="M292"/>
  <c r="C292" i="11"/>
  <c r="D292"/>
  <c r="E292"/>
  <c r="F292"/>
  <c r="H292"/>
  <c r="I292"/>
  <c r="L292"/>
  <c r="M292"/>
  <c r="N292"/>
  <c r="C292" i="12"/>
  <c r="D292"/>
  <c r="E292"/>
  <c r="F292"/>
  <c r="H292"/>
  <c r="I292"/>
  <c r="L292"/>
  <c r="M292"/>
  <c r="N292"/>
  <c r="C292" i="32"/>
  <c r="D292"/>
  <c r="E292"/>
  <c r="F292"/>
  <c r="H292"/>
  <c r="I292"/>
  <c r="J292"/>
  <c r="L292"/>
  <c r="M292"/>
  <c r="F292" i="10"/>
  <c r="K292"/>
  <c r="L292"/>
  <c r="O292"/>
  <c r="P292"/>
  <c r="Q292"/>
  <c r="J292" i="18"/>
  <c r="H293" i="30"/>
  <c r="I293"/>
  <c r="C293" i="13"/>
  <c r="D293"/>
  <c r="E293"/>
  <c r="F293"/>
  <c r="K293"/>
  <c r="L293"/>
  <c r="O293"/>
  <c r="P293"/>
  <c r="Q293"/>
  <c r="C293" i="33"/>
  <c r="D293"/>
  <c r="E293"/>
  <c r="F293"/>
  <c r="K293"/>
  <c r="L293"/>
  <c r="O293"/>
  <c r="P293"/>
  <c r="Q293"/>
  <c r="C293" i="14"/>
  <c r="D293"/>
  <c r="E293"/>
  <c r="F293"/>
  <c r="L293"/>
  <c r="C293" i="25"/>
  <c r="J293"/>
  <c r="K293"/>
  <c r="N293"/>
  <c r="O293"/>
  <c r="P293"/>
  <c r="D293" i="18"/>
  <c r="C293" i="23"/>
  <c r="D293"/>
  <c r="E293"/>
  <c r="F293"/>
  <c r="J293"/>
  <c r="K293"/>
  <c r="N293"/>
  <c r="O293"/>
  <c r="P293"/>
  <c r="E293" i="18"/>
  <c r="C293" i="28"/>
  <c r="D293"/>
  <c r="E293"/>
  <c r="F293"/>
  <c r="I293" i="26"/>
  <c r="J293"/>
  <c r="M293"/>
  <c r="Q293"/>
  <c r="F293"/>
  <c r="R293"/>
  <c r="H293" i="18"/>
  <c r="C293" i="16"/>
  <c r="D293"/>
  <c r="E293"/>
  <c r="F293"/>
  <c r="M293"/>
  <c r="C293" i="11"/>
  <c r="D293"/>
  <c r="E293"/>
  <c r="F293"/>
  <c r="H293"/>
  <c r="I293"/>
  <c r="L293"/>
  <c r="M293"/>
  <c r="N293"/>
  <c r="C293" i="12"/>
  <c r="D293"/>
  <c r="E293"/>
  <c r="F293"/>
  <c r="H293"/>
  <c r="I293"/>
  <c r="L293"/>
  <c r="M293"/>
  <c r="N293"/>
  <c r="C293" i="32"/>
  <c r="D293"/>
  <c r="E293"/>
  <c r="F293"/>
  <c r="H293"/>
  <c r="I293"/>
  <c r="J293"/>
  <c r="L293"/>
  <c r="M293"/>
  <c r="F293" i="10"/>
  <c r="K293"/>
  <c r="L293"/>
  <c r="O293"/>
  <c r="P293"/>
  <c r="Q293"/>
  <c r="J293" i="18"/>
  <c r="H294" i="30"/>
  <c r="I294"/>
  <c r="C294" i="13"/>
  <c r="D294"/>
  <c r="E294"/>
  <c r="F294"/>
  <c r="K294"/>
  <c r="L294"/>
  <c r="O294"/>
  <c r="P294"/>
  <c r="Q294"/>
  <c r="C294" i="33"/>
  <c r="D294"/>
  <c r="E294"/>
  <c r="F294"/>
  <c r="K294"/>
  <c r="L294"/>
  <c r="O294"/>
  <c r="P294"/>
  <c r="Q294"/>
  <c r="C294" i="14"/>
  <c r="D294"/>
  <c r="E294"/>
  <c r="F294"/>
  <c r="L294"/>
  <c r="C294" i="25"/>
  <c r="J294"/>
  <c r="K294"/>
  <c r="N294"/>
  <c r="O294"/>
  <c r="P294"/>
  <c r="D294" i="18"/>
  <c r="C294" i="23"/>
  <c r="D294"/>
  <c r="E294"/>
  <c r="F294"/>
  <c r="J294"/>
  <c r="K294"/>
  <c r="N294"/>
  <c r="O294"/>
  <c r="P294"/>
  <c r="E294" i="18"/>
  <c r="C294" i="28"/>
  <c r="D294"/>
  <c r="E294"/>
  <c r="F294"/>
  <c r="I294" i="26"/>
  <c r="J294"/>
  <c r="M294"/>
  <c r="Q294"/>
  <c r="F294"/>
  <c r="R294"/>
  <c r="H294" i="18"/>
  <c r="C294" i="16"/>
  <c r="D294"/>
  <c r="E294"/>
  <c r="F294"/>
  <c r="M294"/>
  <c r="C294" i="11"/>
  <c r="D294"/>
  <c r="E294"/>
  <c r="F294"/>
  <c r="H294"/>
  <c r="I294"/>
  <c r="L294"/>
  <c r="M294"/>
  <c r="N294"/>
  <c r="C294" i="12"/>
  <c r="D294"/>
  <c r="E294"/>
  <c r="F294"/>
  <c r="H294"/>
  <c r="I294"/>
  <c r="L294"/>
  <c r="M294"/>
  <c r="N294"/>
  <c r="C294" i="32"/>
  <c r="D294"/>
  <c r="E294"/>
  <c r="F294"/>
  <c r="H294"/>
  <c r="I294"/>
  <c r="J294"/>
  <c r="L294"/>
  <c r="M294"/>
  <c r="F294" i="10"/>
  <c r="K294"/>
  <c r="L294"/>
  <c r="O294"/>
  <c r="P294"/>
  <c r="Q294"/>
  <c r="J294" i="18"/>
  <c r="H295" i="30"/>
  <c r="I295"/>
  <c r="C295" i="13"/>
  <c r="D295"/>
  <c r="E295"/>
  <c r="F295"/>
  <c r="K295"/>
  <c r="L295"/>
  <c r="O295"/>
  <c r="P295"/>
  <c r="Q295"/>
  <c r="C295" i="33"/>
  <c r="D295"/>
  <c r="E295"/>
  <c r="F295"/>
  <c r="K295"/>
  <c r="L295"/>
  <c r="O295"/>
  <c r="P295"/>
  <c r="Q295"/>
  <c r="C295" i="14"/>
  <c r="D295"/>
  <c r="E295"/>
  <c r="F295"/>
  <c r="L295"/>
  <c r="C295" i="25"/>
  <c r="J295"/>
  <c r="K295"/>
  <c r="N295"/>
  <c r="O295"/>
  <c r="P295"/>
  <c r="D295" i="18"/>
  <c r="C295" i="23"/>
  <c r="D295"/>
  <c r="E295"/>
  <c r="F295"/>
  <c r="J295"/>
  <c r="K295"/>
  <c r="N295"/>
  <c r="O295"/>
  <c r="P295"/>
  <c r="E295" i="18"/>
  <c r="C295" i="28"/>
  <c r="D295"/>
  <c r="E295"/>
  <c r="F295"/>
  <c r="I295" i="26"/>
  <c r="J295"/>
  <c r="M295"/>
  <c r="Q295"/>
  <c r="F295"/>
  <c r="R295"/>
  <c r="H295" i="18"/>
  <c r="C295" i="16"/>
  <c r="D295"/>
  <c r="E295"/>
  <c r="F295"/>
  <c r="M295"/>
  <c r="C295" i="11"/>
  <c r="D295"/>
  <c r="E295"/>
  <c r="F295"/>
  <c r="H295"/>
  <c r="I295"/>
  <c r="L295"/>
  <c r="M295"/>
  <c r="N295"/>
  <c r="C295" i="12"/>
  <c r="D295"/>
  <c r="E295"/>
  <c r="F295"/>
  <c r="H295"/>
  <c r="I295"/>
  <c r="L295"/>
  <c r="M295"/>
  <c r="N295"/>
  <c r="C295" i="32"/>
  <c r="D295"/>
  <c r="E295"/>
  <c r="F295"/>
  <c r="H295"/>
  <c r="I295"/>
  <c r="J295"/>
  <c r="L295"/>
  <c r="M295"/>
  <c r="F295" i="10"/>
  <c r="K295"/>
  <c r="L295"/>
  <c r="O295"/>
  <c r="P295"/>
  <c r="Q295"/>
  <c r="J295" i="18"/>
  <c r="H296" i="30"/>
  <c r="I296"/>
  <c r="C296" i="13"/>
  <c r="D296"/>
  <c r="E296"/>
  <c r="F296"/>
  <c r="K296"/>
  <c r="L296"/>
  <c r="O296"/>
  <c r="P296"/>
  <c r="Q296"/>
  <c r="C296" i="33"/>
  <c r="D296"/>
  <c r="E296"/>
  <c r="F296"/>
  <c r="K296"/>
  <c r="L296"/>
  <c r="O296"/>
  <c r="P296"/>
  <c r="Q296"/>
  <c r="C296" i="14"/>
  <c r="D296"/>
  <c r="E296"/>
  <c r="F296"/>
  <c r="L296"/>
  <c r="C296" i="25"/>
  <c r="J296"/>
  <c r="K296"/>
  <c r="N296"/>
  <c r="O296"/>
  <c r="P296"/>
  <c r="D296" i="18"/>
  <c r="C296" i="23"/>
  <c r="D296"/>
  <c r="E296"/>
  <c r="F296"/>
  <c r="J296"/>
  <c r="K296"/>
  <c r="N296"/>
  <c r="O296"/>
  <c r="P296"/>
  <c r="E296" i="18"/>
  <c r="C296" i="28"/>
  <c r="D296"/>
  <c r="E296"/>
  <c r="F296"/>
  <c r="I296" i="26"/>
  <c r="J296"/>
  <c r="M296"/>
  <c r="Q296"/>
  <c r="F296"/>
  <c r="R296"/>
  <c r="H296" i="18"/>
  <c r="C296" i="16"/>
  <c r="D296"/>
  <c r="E296"/>
  <c r="F296"/>
  <c r="M296"/>
  <c r="C296" i="11"/>
  <c r="D296"/>
  <c r="E296"/>
  <c r="F296"/>
  <c r="H296"/>
  <c r="I296"/>
  <c r="L296"/>
  <c r="M296"/>
  <c r="N296"/>
  <c r="C296" i="12"/>
  <c r="D296"/>
  <c r="E296"/>
  <c r="F296"/>
  <c r="H296"/>
  <c r="I296"/>
  <c r="L296"/>
  <c r="M296"/>
  <c r="N296"/>
  <c r="C296" i="32"/>
  <c r="D296"/>
  <c r="E296"/>
  <c r="F296"/>
  <c r="H296"/>
  <c r="I296"/>
  <c r="J296"/>
  <c r="L296"/>
  <c r="M296"/>
  <c r="F296" i="10"/>
  <c r="K296"/>
  <c r="L296"/>
  <c r="O296"/>
  <c r="P296"/>
  <c r="Q296"/>
  <c r="J296" i="18"/>
  <c r="H297" i="30"/>
  <c r="I297"/>
  <c r="C297" i="13"/>
  <c r="D297"/>
  <c r="E297"/>
  <c r="F297"/>
  <c r="K297"/>
  <c r="L297"/>
  <c r="O297"/>
  <c r="P297"/>
  <c r="Q297"/>
  <c r="C297" i="33"/>
  <c r="D297"/>
  <c r="E297"/>
  <c r="F297"/>
  <c r="K297"/>
  <c r="L297"/>
  <c r="O297"/>
  <c r="P297"/>
  <c r="Q297"/>
  <c r="C297" i="14"/>
  <c r="D297"/>
  <c r="E297"/>
  <c r="F297"/>
  <c r="L297"/>
  <c r="C297" i="25"/>
  <c r="J297"/>
  <c r="K297"/>
  <c r="N297"/>
  <c r="O297"/>
  <c r="P297"/>
  <c r="D297" i="18"/>
  <c r="C297" i="23"/>
  <c r="D297"/>
  <c r="E297"/>
  <c r="F297"/>
  <c r="J297"/>
  <c r="K297"/>
  <c r="N297"/>
  <c r="O297"/>
  <c r="P297"/>
  <c r="E297" i="18"/>
  <c r="C297" i="28"/>
  <c r="D297"/>
  <c r="E297"/>
  <c r="F297"/>
  <c r="I297" i="26"/>
  <c r="J297"/>
  <c r="M297"/>
  <c r="Q297"/>
  <c r="F297"/>
  <c r="R297"/>
  <c r="H297" i="18"/>
  <c r="C297" i="16"/>
  <c r="D297"/>
  <c r="E297"/>
  <c r="F297"/>
  <c r="M297"/>
  <c r="C297" i="11"/>
  <c r="D297"/>
  <c r="E297"/>
  <c r="F297"/>
  <c r="H297"/>
  <c r="I297"/>
  <c r="L297"/>
  <c r="M297"/>
  <c r="N297"/>
  <c r="C297" i="12"/>
  <c r="D297"/>
  <c r="E297"/>
  <c r="F297"/>
  <c r="H297"/>
  <c r="I297"/>
  <c r="L297"/>
  <c r="M297"/>
  <c r="N297"/>
  <c r="C297" i="32"/>
  <c r="D297"/>
  <c r="E297"/>
  <c r="F297"/>
  <c r="H297"/>
  <c r="I297"/>
  <c r="J297"/>
  <c r="L297"/>
  <c r="M297"/>
  <c r="F297" i="10"/>
  <c r="K297"/>
  <c r="L297"/>
  <c r="O297"/>
  <c r="P297"/>
  <c r="Q297"/>
  <c r="J297" i="18"/>
  <c r="H298" i="30"/>
  <c r="I298"/>
  <c r="C298" i="13"/>
  <c r="D298"/>
  <c r="E298"/>
  <c r="F298"/>
  <c r="K298"/>
  <c r="L298"/>
  <c r="O298"/>
  <c r="P298"/>
  <c r="Q298"/>
  <c r="C298" i="33"/>
  <c r="D298"/>
  <c r="E298"/>
  <c r="F298"/>
  <c r="K298"/>
  <c r="L298"/>
  <c r="O298"/>
  <c r="P298"/>
  <c r="Q298"/>
  <c r="C298" i="14"/>
  <c r="D298"/>
  <c r="E298"/>
  <c r="F298"/>
  <c r="L298"/>
  <c r="C298" i="25"/>
  <c r="J298"/>
  <c r="K298"/>
  <c r="N298"/>
  <c r="O298"/>
  <c r="P298"/>
  <c r="D298" i="18"/>
  <c r="C298" i="23"/>
  <c r="D298"/>
  <c r="E298"/>
  <c r="F298"/>
  <c r="J298"/>
  <c r="K298"/>
  <c r="N298"/>
  <c r="O298"/>
  <c r="P298"/>
  <c r="E298" i="18"/>
  <c r="C298" i="28"/>
  <c r="D298"/>
  <c r="E298"/>
  <c r="F298"/>
  <c r="I298" i="26"/>
  <c r="J298"/>
  <c r="M298"/>
  <c r="Q298"/>
  <c r="F298"/>
  <c r="R298"/>
  <c r="H298" i="18"/>
  <c r="C298" i="16"/>
  <c r="D298"/>
  <c r="E298"/>
  <c r="F298"/>
  <c r="M298"/>
  <c r="C298" i="11"/>
  <c r="D298"/>
  <c r="E298"/>
  <c r="F298"/>
  <c r="H298"/>
  <c r="I298"/>
  <c r="L298"/>
  <c r="M298"/>
  <c r="N298"/>
  <c r="C298" i="12"/>
  <c r="D298"/>
  <c r="E298"/>
  <c r="F298"/>
  <c r="H298"/>
  <c r="I298"/>
  <c r="L298"/>
  <c r="M298"/>
  <c r="N298"/>
  <c r="C298" i="32"/>
  <c r="D298"/>
  <c r="E298"/>
  <c r="F298"/>
  <c r="H298"/>
  <c r="I298"/>
  <c r="J298"/>
  <c r="L298"/>
  <c r="M298"/>
  <c r="F298" i="10"/>
  <c r="K298"/>
  <c r="L298"/>
  <c r="O298"/>
  <c r="P298"/>
  <c r="Q298"/>
  <c r="J298" i="18"/>
  <c r="H299" i="30"/>
  <c r="I299"/>
  <c r="C299" i="13"/>
  <c r="D299"/>
  <c r="E299"/>
  <c r="F299"/>
  <c r="K299"/>
  <c r="L299"/>
  <c r="O299"/>
  <c r="P299"/>
  <c r="Q299"/>
  <c r="C299" i="33"/>
  <c r="D299"/>
  <c r="E299"/>
  <c r="F299"/>
  <c r="K299"/>
  <c r="L299"/>
  <c r="O299"/>
  <c r="P299"/>
  <c r="Q299"/>
  <c r="C299" i="14"/>
  <c r="D299"/>
  <c r="E299"/>
  <c r="F299"/>
  <c r="L299"/>
  <c r="C299" i="25"/>
  <c r="J299"/>
  <c r="K299"/>
  <c r="N299"/>
  <c r="O299"/>
  <c r="P299"/>
  <c r="D299" i="18"/>
  <c r="C299" i="23"/>
  <c r="D299"/>
  <c r="E299"/>
  <c r="F299"/>
  <c r="J299"/>
  <c r="K299"/>
  <c r="N299"/>
  <c r="O299"/>
  <c r="P299"/>
  <c r="E299" i="18"/>
  <c r="C299" i="28"/>
  <c r="D299"/>
  <c r="E299"/>
  <c r="F299"/>
  <c r="I299" i="26"/>
  <c r="J299"/>
  <c r="M299"/>
  <c r="Q299"/>
  <c r="F299"/>
  <c r="R299"/>
  <c r="H299" i="18"/>
  <c r="C299" i="16"/>
  <c r="D299"/>
  <c r="E299"/>
  <c r="F299"/>
  <c r="M299"/>
  <c r="C299" i="11"/>
  <c r="D299"/>
  <c r="E299"/>
  <c r="F299"/>
  <c r="H299"/>
  <c r="I299"/>
  <c r="L299"/>
  <c r="M299"/>
  <c r="N299"/>
  <c r="C299" i="12"/>
  <c r="D299"/>
  <c r="E299"/>
  <c r="F299"/>
  <c r="H299"/>
  <c r="I299"/>
  <c r="L299"/>
  <c r="M299"/>
  <c r="N299"/>
  <c r="C299" i="32"/>
  <c r="D299"/>
  <c r="E299"/>
  <c r="F299"/>
  <c r="H299"/>
  <c r="I299"/>
  <c r="J299"/>
  <c r="L299"/>
  <c r="M299"/>
  <c r="F299" i="10"/>
  <c r="K299"/>
  <c r="L299"/>
  <c r="O299"/>
  <c r="P299"/>
  <c r="Q299"/>
  <c r="J299" i="18"/>
  <c r="H300" i="30"/>
  <c r="I300"/>
  <c r="C300" i="13"/>
  <c r="D300"/>
  <c r="E300"/>
  <c r="F300"/>
  <c r="K300"/>
  <c r="L300"/>
  <c r="O300"/>
  <c r="P300"/>
  <c r="Q300"/>
  <c r="C300" i="33"/>
  <c r="D300"/>
  <c r="E300"/>
  <c r="F300"/>
  <c r="K300"/>
  <c r="L300"/>
  <c r="O300"/>
  <c r="P300"/>
  <c r="Q300"/>
  <c r="C300" i="14"/>
  <c r="D300"/>
  <c r="E300"/>
  <c r="F300"/>
  <c r="L300"/>
  <c r="C300" i="25"/>
  <c r="J300"/>
  <c r="K300"/>
  <c r="N300"/>
  <c r="O300"/>
  <c r="P300"/>
  <c r="D300" i="18"/>
  <c r="C300" i="23"/>
  <c r="D300"/>
  <c r="E300"/>
  <c r="F300"/>
  <c r="J300"/>
  <c r="K300"/>
  <c r="N300"/>
  <c r="O300"/>
  <c r="P300"/>
  <c r="E300" i="18"/>
  <c r="C300" i="28"/>
  <c r="D300"/>
  <c r="E300"/>
  <c r="F300"/>
  <c r="I300" i="26"/>
  <c r="J300"/>
  <c r="M300"/>
  <c r="Q300"/>
  <c r="F300"/>
  <c r="R300"/>
  <c r="H300" i="18"/>
  <c r="C300" i="16"/>
  <c r="D300"/>
  <c r="E300"/>
  <c r="F300"/>
  <c r="M300"/>
  <c r="C300" i="11"/>
  <c r="D300"/>
  <c r="E300"/>
  <c r="F300"/>
  <c r="H300"/>
  <c r="I300"/>
  <c r="L300"/>
  <c r="M300"/>
  <c r="N300"/>
  <c r="C300" i="12"/>
  <c r="D300"/>
  <c r="E300"/>
  <c r="F300"/>
  <c r="H300"/>
  <c r="I300"/>
  <c r="L300"/>
  <c r="M300"/>
  <c r="N300"/>
  <c r="C300" i="32"/>
  <c r="D300"/>
  <c r="E300"/>
  <c r="F300"/>
  <c r="H300"/>
  <c r="I300"/>
  <c r="J300"/>
  <c r="L300"/>
  <c r="M300"/>
  <c r="F300" i="10"/>
  <c r="K300"/>
  <c r="L300"/>
  <c r="O300"/>
  <c r="P300"/>
  <c r="Q300"/>
  <c r="J300" i="18"/>
  <c r="H301" i="30"/>
  <c r="I301"/>
  <c r="C301" i="13"/>
  <c r="D301"/>
  <c r="E301"/>
  <c r="F301"/>
  <c r="K301"/>
  <c r="L301"/>
  <c r="O301"/>
  <c r="P301"/>
  <c r="Q301"/>
  <c r="C301" i="33"/>
  <c r="D301"/>
  <c r="E301"/>
  <c r="F301"/>
  <c r="K301"/>
  <c r="L301"/>
  <c r="O301"/>
  <c r="P301"/>
  <c r="Q301"/>
  <c r="C301" i="14"/>
  <c r="D301"/>
  <c r="E301"/>
  <c r="F301"/>
  <c r="L301"/>
  <c r="C301" i="25"/>
  <c r="J301"/>
  <c r="K301"/>
  <c r="N301"/>
  <c r="O301"/>
  <c r="P301"/>
  <c r="D301" i="18"/>
  <c r="C301" i="23"/>
  <c r="D301"/>
  <c r="E301"/>
  <c r="F301"/>
  <c r="J301"/>
  <c r="K301"/>
  <c r="N301"/>
  <c r="O301"/>
  <c r="P301"/>
  <c r="E301" i="18"/>
  <c r="C301" i="28"/>
  <c r="D301"/>
  <c r="E301"/>
  <c r="F301"/>
  <c r="I301" i="26"/>
  <c r="J301"/>
  <c r="M301"/>
  <c r="Q301"/>
  <c r="F301"/>
  <c r="R301"/>
  <c r="H301" i="18"/>
  <c r="C301" i="16"/>
  <c r="D301"/>
  <c r="E301"/>
  <c r="F301"/>
  <c r="M301"/>
  <c r="C301" i="11"/>
  <c r="D301"/>
  <c r="E301"/>
  <c r="F301"/>
  <c r="H301"/>
  <c r="I301"/>
  <c r="L301"/>
  <c r="M301"/>
  <c r="N301"/>
  <c r="C301" i="12"/>
  <c r="D301"/>
  <c r="E301"/>
  <c r="F301"/>
  <c r="H301"/>
  <c r="I301"/>
  <c r="L301"/>
  <c r="M301"/>
  <c r="N301"/>
  <c r="C301" i="32"/>
  <c r="D301"/>
  <c r="E301"/>
  <c r="F301"/>
  <c r="H301"/>
  <c r="I301"/>
  <c r="J301"/>
  <c r="L301"/>
  <c r="M301"/>
  <c r="F301" i="10"/>
  <c r="K301"/>
  <c r="L301"/>
  <c r="O301"/>
  <c r="P301"/>
  <c r="Q301"/>
  <c r="J301" i="18"/>
  <c r="H302" i="30"/>
  <c r="I302"/>
  <c r="C302" i="13"/>
  <c r="D302"/>
  <c r="E302"/>
  <c r="F302"/>
  <c r="K302"/>
  <c r="L302"/>
  <c r="O302"/>
  <c r="P302"/>
  <c r="Q302"/>
  <c r="C302" i="33"/>
  <c r="D302"/>
  <c r="E302"/>
  <c r="F302"/>
  <c r="K302"/>
  <c r="L302"/>
  <c r="O302"/>
  <c r="P302"/>
  <c r="Q302"/>
  <c r="C302" i="14"/>
  <c r="D302"/>
  <c r="E302"/>
  <c r="F302"/>
  <c r="L302"/>
  <c r="C302" i="25"/>
  <c r="J302"/>
  <c r="K302"/>
  <c r="N302"/>
  <c r="O302"/>
  <c r="P302"/>
  <c r="D302" i="18"/>
  <c r="C302" i="23"/>
  <c r="D302"/>
  <c r="E302"/>
  <c r="F302"/>
  <c r="J302"/>
  <c r="K302"/>
  <c r="N302"/>
  <c r="O302"/>
  <c r="P302"/>
  <c r="E302" i="18"/>
  <c r="C302" i="28"/>
  <c r="D302"/>
  <c r="E302"/>
  <c r="F302"/>
  <c r="I302" i="26"/>
  <c r="J302"/>
  <c r="M302"/>
  <c r="Q302"/>
  <c r="F302"/>
  <c r="R302"/>
  <c r="H302" i="18"/>
  <c r="C302" i="16"/>
  <c r="D302"/>
  <c r="E302"/>
  <c r="F302"/>
  <c r="M302"/>
  <c r="C302" i="11"/>
  <c r="D302"/>
  <c r="E302"/>
  <c r="F302"/>
  <c r="H302"/>
  <c r="I302"/>
  <c r="L302"/>
  <c r="M302"/>
  <c r="N302"/>
  <c r="C302" i="12"/>
  <c r="D302"/>
  <c r="E302"/>
  <c r="F302"/>
  <c r="H302"/>
  <c r="I302"/>
  <c r="L302"/>
  <c r="M302"/>
  <c r="N302"/>
  <c r="C302" i="32"/>
  <c r="D302"/>
  <c r="E302"/>
  <c r="F302"/>
  <c r="H302"/>
  <c r="I302"/>
  <c r="J302"/>
  <c r="L302"/>
  <c r="M302"/>
  <c r="F302" i="10"/>
  <c r="K302"/>
  <c r="L302"/>
  <c r="O302"/>
  <c r="P302"/>
  <c r="Q302"/>
  <c r="J302" i="18"/>
  <c r="H303" i="30"/>
  <c r="I303"/>
  <c r="C303" i="13"/>
  <c r="D303"/>
  <c r="E303"/>
  <c r="F303"/>
  <c r="K303"/>
  <c r="L303"/>
  <c r="O303"/>
  <c r="P303"/>
  <c r="Q303"/>
  <c r="C303" i="33"/>
  <c r="D303"/>
  <c r="E303"/>
  <c r="F303"/>
  <c r="K303"/>
  <c r="L303"/>
  <c r="O303"/>
  <c r="P303"/>
  <c r="Q303"/>
  <c r="C303" i="14"/>
  <c r="D303"/>
  <c r="E303"/>
  <c r="F303"/>
  <c r="L303"/>
  <c r="C303" i="25"/>
  <c r="J303"/>
  <c r="K303"/>
  <c r="N303"/>
  <c r="O303"/>
  <c r="P303"/>
  <c r="D303" i="18"/>
  <c r="C303" i="23"/>
  <c r="D303"/>
  <c r="E303"/>
  <c r="F303"/>
  <c r="J303"/>
  <c r="K303"/>
  <c r="N303"/>
  <c r="O303"/>
  <c r="P303"/>
  <c r="E303" i="18"/>
  <c r="C303" i="28"/>
  <c r="D303"/>
  <c r="E303"/>
  <c r="F303"/>
  <c r="I303" i="26"/>
  <c r="J303"/>
  <c r="M303"/>
  <c r="Q303"/>
  <c r="F303"/>
  <c r="R303"/>
  <c r="H303" i="18"/>
  <c r="C303" i="16"/>
  <c r="D303"/>
  <c r="E303"/>
  <c r="F303"/>
  <c r="M303"/>
  <c r="C303" i="11"/>
  <c r="D303"/>
  <c r="E303"/>
  <c r="F303"/>
  <c r="H303"/>
  <c r="I303"/>
  <c r="L303"/>
  <c r="M303"/>
  <c r="N303"/>
  <c r="C303" i="12"/>
  <c r="D303"/>
  <c r="E303"/>
  <c r="F303"/>
  <c r="H303"/>
  <c r="I303"/>
  <c r="L303"/>
  <c r="M303"/>
  <c r="N303"/>
  <c r="C303" i="32"/>
  <c r="D303"/>
  <c r="E303"/>
  <c r="F303"/>
  <c r="H303"/>
  <c r="I303"/>
  <c r="J303"/>
  <c r="L303"/>
  <c r="M303"/>
  <c r="F303" i="10"/>
  <c r="K303"/>
  <c r="L303"/>
  <c r="O303"/>
  <c r="P303"/>
  <c r="Q303"/>
  <c r="J303" i="18"/>
  <c r="H304" i="30"/>
  <c r="I304"/>
  <c r="C304" i="13"/>
  <c r="D304"/>
  <c r="E304"/>
  <c r="F304"/>
  <c r="K304"/>
  <c r="L304"/>
  <c r="O304"/>
  <c r="P304"/>
  <c r="Q304"/>
  <c r="C304" i="33"/>
  <c r="D304"/>
  <c r="E304"/>
  <c r="F304"/>
  <c r="K304"/>
  <c r="L304"/>
  <c r="O304"/>
  <c r="P304"/>
  <c r="Q304"/>
  <c r="C304" i="14"/>
  <c r="D304"/>
  <c r="E304"/>
  <c r="F304"/>
  <c r="L304"/>
  <c r="C304" i="25"/>
  <c r="J304"/>
  <c r="K304"/>
  <c r="N304"/>
  <c r="O304"/>
  <c r="P304"/>
  <c r="D304" i="18"/>
  <c r="C304" i="23"/>
  <c r="D304"/>
  <c r="E304"/>
  <c r="F304"/>
  <c r="J304"/>
  <c r="K304"/>
  <c r="N304"/>
  <c r="O304"/>
  <c r="P304"/>
  <c r="E304" i="18"/>
  <c r="C304" i="28"/>
  <c r="D304"/>
  <c r="E304"/>
  <c r="F304"/>
  <c r="I304" i="26"/>
  <c r="J304"/>
  <c r="M304"/>
  <c r="Q304"/>
  <c r="F304"/>
  <c r="R304"/>
  <c r="H304" i="18"/>
  <c r="C304" i="16"/>
  <c r="D304"/>
  <c r="E304"/>
  <c r="F304"/>
  <c r="M304"/>
  <c r="C304" i="11"/>
  <c r="D304"/>
  <c r="E304"/>
  <c r="F304"/>
  <c r="H304"/>
  <c r="I304"/>
  <c r="L304"/>
  <c r="M304"/>
  <c r="N304"/>
  <c r="C304" i="12"/>
  <c r="D304"/>
  <c r="E304"/>
  <c r="F304"/>
  <c r="H304"/>
  <c r="I304"/>
  <c r="L304"/>
  <c r="M304"/>
  <c r="N304"/>
  <c r="C304" i="32"/>
  <c r="D304"/>
  <c r="E304"/>
  <c r="F304"/>
  <c r="H304"/>
  <c r="I304"/>
  <c r="J304"/>
  <c r="L304"/>
  <c r="M304"/>
  <c r="F304" i="10"/>
  <c r="K304"/>
  <c r="L304"/>
  <c r="O304"/>
  <c r="P304"/>
  <c r="Q304"/>
  <c r="J304" i="18"/>
  <c r="H305" i="30"/>
  <c r="I305"/>
  <c r="C305" i="13"/>
  <c r="D305"/>
  <c r="E305"/>
  <c r="F305"/>
  <c r="K305"/>
  <c r="L305"/>
  <c r="O305"/>
  <c r="P305"/>
  <c r="Q305"/>
  <c r="C305" i="33"/>
  <c r="D305"/>
  <c r="E305"/>
  <c r="F305"/>
  <c r="K305"/>
  <c r="L305"/>
  <c r="O305"/>
  <c r="P305"/>
  <c r="Q305"/>
  <c r="C305" i="14"/>
  <c r="D305"/>
  <c r="E305"/>
  <c r="F305"/>
  <c r="L305"/>
  <c r="C305" i="25"/>
  <c r="J305"/>
  <c r="K305"/>
  <c r="N305"/>
  <c r="O305"/>
  <c r="P305"/>
  <c r="D305" i="18"/>
  <c r="C305" i="23"/>
  <c r="D305"/>
  <c r="E305"/>
  <c r="F305"/>
  <c r="J305"/>
  <c r="K305"/>
  <c r="N305"/>
  <c r="O305"/>
  <c r="P305"/>
  <c r="E305" i="18"/>
  <c r="C305" i="28"/>
  <c r="D305"/>
  <c r="E305"/>
  <c r="F305"/>
  <c r="I305" i="26"/>
  <c r="J305"/>
  <c r="M305"/>
  <c r="Q305"/>
  <c r="F305"/>
  <c r="R305"/>
  <c r="H305" i="18"/>
  <c r="C305" i="16"/>
  <c r="D305"/>
  <c r="E305"/>
  <c r="F305"/>
  <c r="M305"/>
  <c r="C305" i="11"/>
  <c r="D305"/>
  <c r="E305"/>
  <c r="F305"/>
  <c r="H305"/>
  <c r="I305"/>
  <c r="L305"/>
  <c r="M305"/>
  <c r="N305"/>
  <c r="C305" i="12"/>
  <c r="D305"/>
  <c r="E305"/>
  <c r="F305"/>
  <c r="H305"/>
  <c r="I305"/>
  <c r="L305"/>
  <c r="M305"/>
  <c r="N305"/>
  <c r="C305" i="32"/>
  <c r="D305"/>
  <c r="E305"/>
  <c r="F305"/>
  <c r="H305"/>
  <c r="I305"/>
  <c r="J305"/>
  <c r="L305"/>
  <c r="M305"/>
  <c r="F305" i="10"/>
  <c r="K305"/>
  <c r="L305"/>
  <c r="O305"/>
  <c r="P305"/>
  <c r="Q305"/>
  <c r="J305" i="18"/>
  <c r="H306" i="30"/>
  <c r="I306"/>
  <c r="C306" i="13"/>
  <c r="D306"/>
  <c r="E306"/>
  <c r="F306"/>
  <c r="K306"/>
  <c r="L306"/>
  <c r="O306"/>
  <c r="P306"/>
  <c r="Q306"/>
  <c r="C306" i="33"/>
  <c r="D306"/>
  <c r="E306"/>
  <c r="F306"/>
  <c r="K306"/>
  <c r="L306"/>
  <c r="O306"/>
  <c r="P306"/>
  <c r="Q306"/>
  <c r="C306" i="14"/>
  <c r="D306"/>
  <c r="E306"/>
  <c r="F306"/>
  <c r="L306"/>
  <c r="C306" i="25"/>
  <c r="J306"/>
  <c r="K306"/>
  <c r="N306"/>
  <c r="O306"/>
  <c r="P306"/>
  <c r="D306" i="18"/>
  <c r="C306" i="23"/>
  <c r="D306"/>
  <c r="E306"/>
  <c r="F306"/>
  <c r="J306"/>
  <c r="K306"/>
  <c r="N306"/>
  <c r="O306"/>
  <c r="P306"/>
  <c r="E306" i="18"/>
  <c r="C306" i="28"/>
  <c r="D306"/>
  <c r="E306"/>
  <c r="F306"/>
  <c r="I306" i="26"/>
  <c r="J306"/>
  <c r="M306"/>
  <c r="Q306"/>
  <c r="F306"/>
  <c r="R306"/>
  <c r="H306" i="18"/>
  <c r="C306" i="16"/>
  <c r="D306"/>
  <c r="E306"/>
  <c r="F306"/>
  <c r="M306"/>
  <c r="C306" i="11"/>
  <c r="D306"/>
  <c r="E306"/>
  <c r="F306"/>
  <c r="H306"/>
  <c r="I306"/>
  <c r="L306"/>
  <c r="M306"/>
  <c r="N306"/>
  <c r="C306" i="12"/>
  <c r="D306"/>
  <c r="E306"/>
  <c r="F306"/>
  <c r="H306"/>
  <c r="I306"/>
  <c r="L306"/>
  <c r="M306"/>
  <c r="N306"/>
  <c r="C306" i="32"/>
  <c r="D306"/>
  <c r="E306"/>
  <c r="F306"/>
  <c r="H306"/>
  <c r="I306"/>
  <c r="J306"/>
  <c r="L306"/>
  <c r="M306"/>
  <c r="F306" i="10"/>
  <c r="K306"/>
  <c r="L306"/>
  <c r="O306"/>
  <c r="P306"/>
  <c r="Q306"/>
  <c r="J306" i="18"/>
  <c r="H307" i="30"/>
  <c r="I307"/>
  <c r="C307" i="13"/>
  <c r="D307"/>
  <c r="E307"/>
  <c r="F307"/>
  <c r="K307"/>
  <c r="L307"/>
  <c r="O307"/>
  <c r="P307"/>
  <c r="Q307"/>
  <c r="C307" i="33"/>
  <c r="D307"/>
  <c r="E307"/>
  <c r="F307"/>
  <c r="K307"/>
  <c r="L307"/>
  <c r="O307"/>
  <c r="P307"/>
  <c r="Q307"/>
  <c r="C307" i="14"/>
  <c r="D307"/>
  <c r="E307"/>
  <c r="F307"/>
  <c r="L307"/>
  <c r="C307" i="25"/>
  <c r="J307"/>
  <c r="K307"/>
  <c r="N307"/>
  <c r="O307"/>
  <c r="P307"/>
  <c r="D307" i="18"/>
  <c r="C307" i="23"/>
  <c r="D307"/>
  <c r="E307"/>
  <c r="F307"/>
  <c r="J307"/>
  <c r="K307"/>
  <c r="N307"/>
  <c r="O307"/>
  <c r="P307"/>
  <c r="E307" i="18"/>
  <c r="C307" i="28"/>
  <c r="D307"/>
  <c r="E307"/>
  <c r="F307"/>
  <c r="I307" i="26"/>
  <c r="J307"/>
  <c r="M307"/>
  <c r="Q307"/>
  <c r="F307"/>
  <c r="R307"/>
  <c r="H307" i="18"/>
  <c r="C307" i="16"/>
  <c r="D307"/>
  <c r="E307"/>
  <c r="F307"/>
  <c r="M307"/>
  <c r="C307" i="11"/>
  <c r="D307"/>
  <c r="E307"/>
  <c r="F307"/>
  <c r="H307"/>
  <c r="I307"/>
  <c r="L307"/>
  <c r="M307"/>
  <c r="N307"/>
  <c r="C307" i="12"/>
  <c r="D307"/>
  <c r="E307"/>
  <c r="F307"/>
  <c r="H307"/>
  <c r="I307"/>
  <c r="L307"/>
  <c r="M307"/>
  <c r="N307"/>
  <c r="C307" i="32"/>
  <c r="D307"/>
  <c r="E307"/>
  <c r="F307"/>
  <c r="H307"/>
  <c r="I307"/>
  <c r="J307"/>
  <c r="L307"/>
  <c r="M307"/>
  <c r="F307" i="10"/>
  <c r="K307"/>
  <c r="L307"/>
  <c r="O307"/>
  <c r="P307"/>
  <c r="Q307"/>
  <c r="J307" i="18"/>
  <c r="H308" i="30"/>
  <c r="I308"/>
  <c r="C308" i="13"/>
  <c r="D308"/>
  <c r="E308"/>
  <c r="F308"/>
  <c r="K308"/>
  <c r="L308"/>
  <c r="O308"/>
  <c r="P308"/>
  <c r="Q308"/>
  <c r="C308" i="33"/>
  <c r="D308"/>
  <c r="E308"/>
  <c r="F308"/>
  <c r="K308"/>
  <c r="L308"/>
  <c r="O308"/>
  <c r="P308"/>
  <c r="Q308"/>
  <c r="C308" i="14"/>
  <c r="D308"/>
  <c r="E308"/>
  <c r="F308"/>
  <c r="L308"/>
  <c r="C308" i="25"/>
  <c r="J308"/>
  <c r="K308"/>
  <c r="N308"/>
  <c r="O308"/>
  <c r="P308"/>
  <c r="D308" i="18"/>
  <c r="C308" i="23"/>
  <c r="D308"/>
  <c r="E308"/>
  <c r="F308"/>
  <c r="J308"/>
  <c r="K308"/>
  <c r="N308"/>
  <c r="O308"/>
  <c r="P308"/>
  <c r="E308" i="18"/>
  <c r="C308" i="28"/>
  <c r="D308"/>
  <c r="E308"/>
  <c r="F308"/>
  <c r="I308" i="26"/>
  <c r="J308"/>
  <c r="M308"/>
  <c r="Q308"/>
  <c r="F308"/>
  <c r="R308"/>
  <c r="H308" i="18"/>
  <c r="C308" i="16"/>
  <c r="D308"/>
  <c r="E308"/>
  <c r="F308"/>
  <c r="M308"/>
  <c r="C308" i="11"/>
  <c r="D308"/>
  <c r="E308"/>
  <c r="F308"/>
  <c r="H308"/>
  <c r="I308"/>
  <c r="L308"/>
  <c r="M308"/>
  <c r="N308"/>
  <c r="C308" i="12"/>
  <c r="D308"/>
  <c r="E308"/>
  <c r="F308"/>
  <c r="H308"/>
  <c r="I308"/>
  <c r="L308"/>
  <c r="M308"/>
  <c r="N308"/>
  <c r="C308" i="32"/>
  <c r="D308"/>
  <c r="E308"/>
  <c r="F308"/>
  <c r="H308"/>
  <c r="I308"/>
  <c r="J308"/>
  <c r="L308"/>
  <c r="M308"/>
  <c r="F308" i="10"/>
  <c r="K308"/>
  <c r="L308"/>
  <c r="O308"/>
  <c r="P308"/>
  <c r="Q308"/>
  <c r="J308" i="18"/>
  <c r="H309" i="30"/>
  <c r="I309"/>
  <c r="C309" i="13"/>
  <c r="D309"/>
  <c r="E309"/>
  <c r="F309"/>
  <c r="K309"/>
  <c r="L309"/>
  <c r="O309"/>
  <c r="P309"/>
  <c r="Q309"/>
  <c r="C309" i="33"/>
  <c r="D309"/>
  <c r="E309"/>
  <c r="F309"/>
  <c r="K309"/>
  <c r="L309"/>
  <c r="O309"/>
  <c r="P309"/>
  <c r="Q309"/>
  <c r="C309" i="14"/>
  <c r="D309"/>
  <c r="E309"/>
  <c r="F309"/>
  <c r="L309"/>
  <c r="C309" i="25"/>
  <c r="J309"/>
  <c r="K309"/>
  <c r="N309"/>
  <c r="O309"/>
  <c r="P309"/>
  <c r="D309" i="18"/>
  <c r="C309" i="23"/>
  <c r="D309"/>
  <c r="E309"/>
  <c r="F309"/>
  <c r="J309"/>
  <c r="K309"/>
  <c r="N309"/>
  <c r="O309"/>
  <c r="P309"/>
  <c r="E309" i="18"/>
  <c r="C309" i="28"/>
  <c r="D309"/>
  <c r="E309"/>
  <c r="F309"/>
  <c r="I309" i="26"/>
  <c r="J309"/>
  <c r="M309"/>
  <c r="Q309"/>
  <c r="F309"/>
  <c r="R309"/>
  <c r="H309" i="18"/>
  <c r="C309" i="16"/>
  <c r="D309"/>
  <c r="E309"/>
  <c r="F309"/>
  <c r="M309"/>
  <c r="C309" i="11"/>
  <c r="D309"/>
  <c r="E309"/>
  <c r="F309"/>
  <c r="H309"/>
  <c r="I309"/>
  <c r="L309"/>
  <c r="M309"/>
  <c r="N309"/>
  <c r="C309" i="12"/>
  <c r="D309"/>
  <c r="E309"/>
  <c r="F309"/>
  <c r="H309"/>
  <c r="I309"/>
  <c r="L309"/>
  <c r="M309"/>
  <c r="N309"/>
  <c r="C309" i="32"/>
  <c r="D309"/>
  <c r="E309"/>
  <c r="F309"/>
  <c r="H309"/>
  <c r="I309"/>
  <c r="J309"/>
  <c r="L309"/>
  <c r="M309"/>
  <c r="F309" i="10"/>
  <c r="K309"/>
  <c r="L309"/>
  <c r="O309"/>
  <c r="P309"/>
  <c r="Q309"/>
  <c r="J309" i="18"/>
  <c r="H310" i="30"/>
  <c r="I310"/>
  <c r="C310" i="13"/>
  <c r="D310"/>
  <c r="E310"/>
  <c r="F310"/>
  <c r="K310"/>
  <c r="L310"/>
  <c r="O310"/>
  <c r="P310"/>
  <c r="Q310"/>
  <c r="C310" i="33"/>
  <c r="D310"/>
  <c r="E310"/>
  <c r="F310"/>
  <c r="K310"/>
  <c r="L310"/>
  <c r="O310"/>
  <c r="P310"/>
  <c r="Q310"/>
  <c r="C310" i="14"/>
  <c r="D310"/>
  <c r="E310"/>
  <c r="F310"/>
  <c r="L310"/>
  <c r="C310" i="25"/>
  <c r="J310"/>
  <c r="K310"/>
  <c r="N310"/>
  <c r="O310"/>
  <c r="P310"/>
  <c r="D310" i="18"/>
  <c r="C310" i="23"/>
  <c r="D310"/>
  <c r="E310"/>
  <c r="F310"/>
  <c r="J310"/>
  <c r="K310"/>
  <c r="N310"/>
  <c r="O310"/>
  <c r="P310"/>
  <c r="E310" i="18"/>
  <c r="C310" i="28"/>
  <c r="D310"/>
  <c r="E310"/>
  <c r="F310"/>
  <c r="I310" i="26"/>
  <c r="J310"/>
  <c r="M310"/>
  <c r="Q310"/>
  <c r="F310"/>
  <c r="R310"/>
  <c r="H310" i="18"/>
  <c r="C310" i="16"/>
  <c r="D310"/>
  <c r="E310"/>
  <c r="F310"/>
  <c r="M310"/>
  <c r="C310" i="11"/>
  <c r="D310"/>
  <c r="E310"/>
  <c r="F310"/>
  <c r="H310"/>
  <c r="I310"/>
  <c r="L310"/>
  <c r="M310"/>
  <c r="N310"/>
  <c r="C310" i="12"/>
  <c r="D310"/>
  <c r="E310"/>
  <c r="F310"/>
  <c r="H310"/>
  <c r="I310"/>
  <c r="L310"/>
  <c r="M310"/>
  <c r="N310"/>
  <c r="C310" i="32"/>
  <c r="D310"/>
  <c r="E310"/>
  <c r="F310"/>
  <c r="H310"/>
  <c r="I310"/>
  <c r="J310"/>
  <c r="L310"/>
  <c r="M310"/>
  <c r="F310" i="10"/>
  <c r="K310"/>
  <c r="L310"/>
  <c r="O310"/>
  <c r="P310"/>
  <c r="Q310"/>
  <c r="J310" i="18"/>
  <c r="H311" i="30"/>
  <c r="I311"/>
  <c r="C311" i="13"/>
  <c r="D311"/>
  <c r="E311"/>
  <c r="F311"/>
  <c r="K311"/>
  <c r="L311"/>
  <c r="O311"/>
  <c r="P311"/>
  <c r="Q311"/>
  <c r="C311" i="33"/>
  <c r="D311"/>
  <c r="E311"/>
  <c r="F311"/>
  <c r="K311"/>
  <c r="L311"/>
  <c r="O311"/>
  <c r="P311"/>
  <c r="Q311"/>
  <c r="C311" i="14"/>
  <c r="D311"/>
  <c r="E311"/>
  <c r="F311"/>
  <c r="L311"/>
  <c r="C311" i="25"/>
  <c r="J311"/>
  <c r="K311"/>
  <c r="N311"/>
  <c r="O311"/>
  <c r="P311"/>
  <c r="D311" i="18"/>
  <c r="C311" i="23"/>
  <c r="D311"/>
  <c r="E311"/>
  <c r="F311"/>
  <c r="J311"/>
  <c r="K311"/>
  <c r="N311"/>
  <c r="O311"/>
  <c r="P311"/>
  <c r="E311" i="18"/>
  <c r="C311" i="28"/>
  <c r="D311"/>
  <c r="E311"/>
  <c r="F311"/>
  <c r="I311" i="26"/>
  <c r="J311"/>
  <c r="M311"/>
  <c r="Q311"/>
  <c r="F311"/>
  <c r="R311"/>
  <c r="H311" i="18"/>
  <c r="C311" i="16"/>
  <c r="D311"/>
  <c r="E311"/>
  <c r="F311"/>
  <c r="M311"/>
  <c r="C311" i="11"/>
  <c r="D311"/>
  <c r="E311"/>
  <c r="F311"/>
  <c r="H311"/>
  <c r="I311"/>
  <c r="L311"/>
  <c r="M311"/>
  <c r="N311"/>
  <c r="C311" i="12"/>
  <c r="D311"/>
  <c r="E311"/>
  <c r="F311"/>
  <c r="H311"/>
  <c r="I311"/>
  <c r="L311"/>
  <c r="M311"/>
  <c r="N311"/>
  <c r="C311" i="32"/>
  <c r="D311"/>
  <c r="E311"/>
  <c r="F311"/>
  <c r="H311"/>
  <c r="I311"/>
  <c r="J311"/>
  <c r="L311"/>
  <c r="M311"/>
  <c r="F311" i="10"/>
  <c r="K311"/>
  <c r="L311"/>
  <c r="O311"/>
  <c r="P311"/>
  <c r="Q311"/>
  <c r="J311" i="18"/>
  <c r="H312" i="30"/>
  <c r="I312"/>
  <c r="C312" i="13"/>
  <c r="D312"/>
  <c r="E312"/>
  <c r="F312"/>
  <c r="K312"/>
  <c r="L312"/>
  <c r="O312"/>
  <c r="P312"/>
  <c r="Q312"/>
  <c r="C312" i="33"/>
  <c r="D312"/>
  <c r="E312"/>
  <c r="F312"/>
  <c r="K312"/>
  <c r="L312"/>
  <c r="O312"/>
  <c r="P312"/>
  <c r="Q312"/>
  <c r="C312" i="14"/>
  <c r="D312"/>
  <c r="E312"/>
  <c r="F312"/>
  <c r="L312"/>
  <c r="C312" i="25"/>
  <c r="J312"/>
  <c r="K312"/>
  <c r="N312"/>
  <c r="O312"/>
  <c r="P312"/>
  <c r="D312" i="18"/>
  <c r="C312" i="23"/>
  <c r="D312"/>
  <c r="E312"/>
  <c r="F312"/>
  <c r="J312"/>
  <c r="K312"/>
  <c r="N312"/>
  <c r="O312"/>
  <c r="P312"/>
  <c r="E312" i="18"/>
  <c r="C312" i="28"/>
  <c r="D312"/>
  <c r="E312"/>
  <c r="F312"/>
  <c r="I312" i="26"/>
  <c r="J312"/>
  <c r="M312"/>
  <c r="Q312"/>
  <c r="F312"/>
  <c r="R312"/>
  <c r="H312" i="18"/>
  <c r="C312" i="16"/>
  <c r="D312"/>
  <c r="E312"/>
  <c r="F312"/>
  <c r="M312"/>
  <c r="C312" i="11"/>
  <c r="D312"/>
  <c r="E312"/>
  <c r="F312"/>
  <c r="H312"/>
  <c r="I312"/>
  <c r="L312"/>
  <c r="M312"/>
  <c r="N312"/>
  <c r="C312" i="12"/>
  <c r="D312"/>
  <c r="E312"/>
  <c r="F312"/>
  <c r="H312"/>
  <c r="I312"/>
  <c r="L312"/>
  <c r="M312"/>
  <c r="N312"/>
  <c r="C312" i="32"/>
  <c r="D312"/>
  <c r="E312"/>
  <c r="F312"/>
  <c r="H312"/>
  <c r="I312"/>
  <c r="J312"/>
  <c r="L312"/>
  <c r="M312"/>
  <c r="F312" i="10"/>
  <c r="K312"/>
  <c r="L312"/>
  <c r="O312"/>
  <c r="P312"/>
  <c r="Q312"/>
  <c r="J312" i="18"/>
  <c r="H313" i="30"/>
  <c r="I313"/>
  <c r="C313" i="13"/>
  <c r="D313"/>
  <c r="E313"/>
  <c r="F313"/>
  <c r="K313"/>
  <c r="L313"/>
  <c r="O313"/>
  <c r="P313"/>
  <c r="Q313"/>
  <c r="C313" i="33"/>
  <c r="D313"/>
  <c r="E313"/>
  <c r="F313"/>
  <c r="K313"/>
  <c r="L313"/>
  <c r="O313"/>
  <c r="P313"/>
  <c r="Q313"/>
  <c r="C313" i="14"/>
  <c r="D313"/>
  <c r="E313"/>
  <c r="F313"/>
  <c r="L313"/>
  <c r="C313" i="25"/>
  <c r="J313"/>
  <c r="K313"/>
  <c r="N313"/>
  <c r="O313"/>
  <c r="P313"/>
  <c r="D313" i="18"/>
  <c r="C313" i="23"/>
  <c r="D313"/>
  <c r="E313"/>
  <c r="F313"/>
  <c r="J313"/>
  <c r="K313"/>
  <c r="N313"/>
  <c r="O313"/>
  <c r="P313"/>
  <c r="E313" i="18"/>
  <c r="C313" i="28"/>
  <c r="D313"/>
  <c r="E313"/>
  <c r="F313"/>
  <c r="I313" i="26"/>
  <c r="J313"/>
  <c r="M313"/>
  <c r="Q313"/>
  <c r="F313"/>
  <c r="R313"/>
  <c r="H313" i="18"/>
  <c r="C313" i="16"/>
  <c r="D313"/>
  <c r="E313"/>
  <c r="F313"/>
  <c r="M313"/>
  <c r="C313" i="11"/>
  <c r="D313"/>
  <c r="E313"/>
  <c r="F313"/>
  <c r="H313"/>
  <c r="I313"/>
  <c r="L313"/>
  <c r="M313"/>
  <c r="N313"/>
  <c r="C313" i="12"/>
  <c r="D313"/>
  <c r="E313"/>
  <c r="F313"/>
  <c r="H313"/>
  <c r="I313"/>
  <c r="L313"/>
  <c r="M313"/>
  <c r="N313"/>
  <c r="C313" i="32"/>
  <c r="D313"/>
  <c r="E313"/>
  <c r="F313"/>
  <c r="H313"/>
  <c r="I313"/>
  <c r="J313"/>
  <c r="L313"/>
  <c r="M313"/>
  <c r="F313" i="10"/>
  <c r="K313"/>
  <c r="L313"/>
  <c r="O313"/>
  <c r="P313"/>
  <c r="Q313"/>
  <c r="J313" i="18"/>
  <c r="H314" i="30"/>
  <c r="I314"/>
  <c r="C314" i="13"/>
  <c r="D314"/>
  <c r="E314"/>
  <c r="F314"/>
  <c r="K314"/>
  <c r="L314"/>
  <c r="O314"/>
  <c r="P314"/>
  <c r="Q314"/>
  <c r="C314" i="33"/>
  <c r="D314"/>
  <c r="E314"/>
  <c r="F314"/>
  <c r="K314"/>
  <c r="L314"/>
  <c r="O314"/>
  <c r="P314"/>
  <c r="Q314"/>
  <c r="C314" i="14"/>
  <c r="D314"/>
  <c r="E314"/>
  <c r="F314"/>
  <c r="L314"/>
  <c r="C314" i="25"/>
  <c r="J314"/>
  <c r="K314"/>
  <c r="N314"/>
  <c r="O314"/>
  <c r="P314"/>
  <c r="D314" i="18"/>
  <c r="C314" i="23"/>
  <c r="D314"/>
  <c r="E314"/>
  <c r="F314"/>
  <c r="J314"/>
  <c r="K314"/>
  <c r="N314"/>
  <c r="O314"/>
  <c r="P314"/>
  <c r="E314" i="18"/>
  <c r="C314" i="28"/>
  <c r="D314"/>
  <c r="E314"/>
  <c r="F314"/>
  <c r="I314" i="26"/>
  <c r="J314"/>
  <c r="M314"/>
  <c r="Q314"/>
  <c r="F314"/>
  <c r="R314"/>
  <c r="H314" i="18"/>
  <c r="C314" i="16"/>
  <c r="D314"/>
  <c r="E314"/>
  <c r="F314"/>
  <c r="M314"/>
  <c r="C314" i="11"/>
  <c r="D314"/>
  <c r="E314"/>
  <c r="F314"/>
  <c r="H314"/>
  <c r="I314"/>
  <c r="L314"/>
  <c r="M314"/>
  <c r="N314"/>
  <c r="C314" i="12"/>
  <c r="D314"/>
  <c r="E314"/>
  <c r="F314"/>
  <c r="H314"/>
  <c r="I314"/>
  <c r="L314"/>
  <c r="M314"/>
  <c r="N314"/>
  <c r="C314" i="32"/>
  <c r="D314"/>
  <c r="E314"/>
  <c r="F314"/>
  <c r="H314"/>
  <c r="I314"/>
  <c r="J314"/>
  <c r="L314"/>
  <c r="M314"/>
  <c r="F314" i="10"/>
  <c r="K314"/>
  <c r="L314"/>
  <c r="O314"/>
  <c r="P314"/>
  <c r="Q314"/>
  <c r="J314" i="18"/>
  <c r="H315" i="30"/>
  <c r="I315"/>
  <c r="C315" i="13"/>
  <c r="D315"/>
  <c r="E315"/>
  <c r="F315"/>
  <c r="K315"/>
  <c r="L315"/>
  <c r="O315"/>
  <c r="P315"/>
  <c r="Q315"/>
  <c r="C315" i="33"/>
  <c r="D315"/>
  <c r="E315"/>
  <c r="F315"/>
  <c r="K315"/>
  <c r="L315"/>
  <c r="O315"/>
  <c r="P315"/>
  <c r="Q315"/>
  <c r="C315" i="14"/>
  <c r="D315"/>
  <c r="E315"/>
  <c r="F315"/>
  <c r="L315"/>
  <c r="C315" i="25"/>
  <c r="J315"/>
  <c r="K315"/>
  <c r="N315"/>
  <c r="O315"/>
  <c r="P315"/>
  <c r="D315" i="18"/>
  <c r="C315" i="23"/>
  <c r="D315"/>
  <c r="E315"/>
  <c r="F315"/>
  <c r="J315"/>
  <c r="K315"/>
  <c r="N315"/>
  <c r="O315"/>
  <c r="P315"/>
  <c r="E315" i="18"/>
  <c r="C315" i="28"/>
  <c r="D315"/>
  <c r="E315"/>
  <c r="F315"/>
  <c r="I315" i="26"/>
  <c r="J315"/>
  <c r="M315"/>
  <c r="Q315"/>
  <c r="F315"/>
  <c r="R315"/>
  <c r="H315" i="18"/>
  <c r="C315" i="16"/>
  <c r="D315"/>
  <c r="E315"/>
  <c r="F315"/>
  <c r="M315"/>
  <c r="C315" i="11"/>
  <c r="D315"/>
  <c r="E315"/>
  <c r="F315"/>
  <c r="H315"/>
  <c r="I315"/>
  <c r="L315"/>
  <c r="M315"/>
  <c r="N315"/>
  <c r="C315" i="12"/>
  <c r="D315"/>
  <c r="E315"/>
  <c r="F315"/>
  <c r="H315"/>
  <c r="I315"/>
  <c r="L315"/>
  <c r="M315"/>
  <c r="N315"/>
  <c r="C315" i="32"/>
  <c r="D315"/>
  <c r="E315"/>
  <c r="F315"/>
  <c r="H315"/>
  <c r="I315"/>
  <c r="J315"/>
  <c r="L315"/>
  <c r="M315"/>
  <c r="F315" i="10"/>
  <c r="K315"/>
  <c r="L315"/>
  <c r="O315"/>
  <c r="P315"/>
  <c r="Q315"/>
  <c r="J315" i="18"/>
  <c r="H316" i="30"/>
  <c r="I316"/>
  <c r="C316" i="13"/>
  <c r="D316"/>
  <c r="E316"/>
  <c r="F316"/>
  <c r="K316"/>
  <c r="L316"/>
  <c r="O316"/>
  <c r="P316"/>
  <c r="Q316"/>
  <c r="C316" i="33"/>
  <c r="D316"/>
  <c r="E316"/>
  <c r="F316"/>
  <c r="K316"/>
  <c r="L316"/>
  <c r="O316"/>
  <c r="P316"/>
  <c r="Q316"/>
  <c r="C316" i="14"/>
  <c r="D316"/>
  <c r="E316"/>
  <c r="F316"/>
  <c r="L316"/>
  <c r="C316" i="25"/>
  <c r="J316"/>
  <c r="K316"/>
  <c r="N316"/>
  <c r="O316"/>
  <c r="P316"/>
  <c r="D316" i="18"/>
  <c r="C316" i="23"/>
  <c r="D316"/>
  <c r="E316"/>
  <c r="F316"/>
  <c r="J316"/>
  <c r="K316"/>
  <c r="N316"/>
  <c r="O316"/>
  <c r="P316"/>
  <c r="E316" i="18"/>
  <c r="C316" i="28"/>
  <c r="D316"/>
  <c r="E316"/>
  <c r="F316"/>
  <c r="I316" i="26"/>
  <c r="J316"/>
  <c r="M316"/>
  <c r="Q316"/>
  <c r="F316"/>
  <c r="R316"/>
  <c r="H316" i="18"/>
  <c r="C316" i="16"/>
  <c r="D316"/>
  <c r="E316"/>
  <c r="F316"/>
  <c r="M316"/>
  <c r="C316" i="11"/>
  <c r="D316"/>
  <c r="E316"/>
  <c r="F316"/>
  <c r="H316"/>
  <c r="I316"/>
  <c r="L316"/>
  <c r="M316"/>
  <c r="N316"/>
  <c r="C316" i="12"/>
  <c r="D316"/>
  <c r="E316"/>
  <c r="F316"/>
  <c r="H316"/>
  <c r="I316"/>
  <c r="L316"/>
  <c r="M316"/>
  <c r="N316"/>
  <c r="C316" i="32"/>
  <c r="D316"/>
  <c r="E316"/>
  <c r="F316"/>
  <c r="H316"/>
  <c r="I316"/>
  <c r="J316"/>
  <c r="L316"/>
  <c r="M316"/>
  <c r="F316" i="10"/>
  <c r="K316"/>
  <c r="L316"/>
  <c r="O316"/>
  <c r="P316"/>
  <c r="Q316"/>
  <c r="J316" i="18"/>
  <c r="H317" i="30"/>
  <c r="I317"/>
  <c r="C317" i="13"/>
  <c r="D317"/>
  <c r="E317"/>
  <c r="F317"/>
  <c r="K317"/>
  <c r="L317"/>
  <c r="O317"/>
  <c r="P317"/>
  <c r="Q317"/>
  <c r="C317" i="33"/>
  <c r="D317"/>
  <c r="E317"/>
  <c r="F317"/>
  <c r="K317"/>
  <c r="L317"/>
  <c r="O317"/>
  <c r="P317"/>
  <c r="Q317"/>
  <c r="C317" i="14"/>
  <c r="D317"/>
  <c r="E317"/>
  <c r="F317"/>
  <c r="L317"/>
  <c r="C317" i="25"/>
  <c r="J317"/>
  <c r="K317"/>
  <c r="N317"/>
  <c r="O317"/>
  <c r="P317"/>
  <c r="D317" i="18"/>
  <c r="C317" i="23"/>
  <c r="D317"/>
  <c r="E317"/>
  <c r="F317"/>
  <c r="J317"/>
  <c r="K317"/>
  <c r="N317"/>
  <c r="O317"/>
  <c r="P317"/>
  <c r="E317" i="18"/>
  <c r="C317" i="28"/>
  <c r="D317"/>
  <c r="E317"/>
  <c r="F317"/>
  <c r="I317" i="26"/>
  <c r="J317"/>
  <c r="M317"/>
  <c r="Q317"/>
  <c r="F317"/>
  <c r="R317"/>
  <c r="H317" i="18"/>
  <c r="C317" i="16"/>
  <c r="D317"/>
  <c r="E317"/>
  <c r="F317"/>
  <c r="M317"/>
  <c r="C317" i="11"/>
  <c r="D317"/>
  <c r="E317"/>
  <c r="F317"/>
  <c r="H317"/>
  <c r="I317"/>
  <c r="L317"/>
  <c r="M317"/>
  <c r="N317"/>
  <c r="C317" i="12"/>
  <c r="D317"/>
  <c r="E317"/>
  <c r="F317"/>
  <c r="H317"/>
  <c r="I317"/>
  <c r="L317"/>
  <c r="M317"/>
  <c r="N317"/>
  <c r="C317" i="32"/>
  <c r="D317"/>
  <c r="E317"/>
  <c r="F317"/>
  <c r="H317"/>
  <c r="I317"/>
  <c r="J317"/>
  <c r="L317"/>
  <c r="M317"/>
  <c r="F317" i="10"/>
  <c r="K317"/>
  <c r="L317"/>
  <c r="O317"/>
  <c r="P317"/>
  <c r="Q317"/>
  <c r="J317" i="18"/>
  <c r="H318" i="30"/>
  <c r="I318"/>
  <c r="C318" i="13"/>
  <c r="D318"/>
  <c r="E318"/>
  <c r="F318"/>
  <c r="K318"/>
  <c r="L318"/>
  <c r="O318"/>
  <c r="P318"/>
  <c r="Q318"/>
  <c r="C318" i="33"/>
  <c r="D318"/>
  <c r="E318"/>
  <c r="F318"/>
  <c r="K318"/>
  <c r="L318"/>
  <c r="O318"/>
  <c r="P318"/>
  <c r="Q318"/>
  <c r="C318" i="14"/>
  <c r="D318"/>
  <c r="E318"/>
  <c r="F318"/>
  <c r="L318"/>
  <c r="C318" i="25"/>
  <c r="J318"/>
  <c r="K318"/>
  <c r="N318"/>
  <c r="O318"/>
  <c r="P318"/>
  <c r="D318" i="18"/>
  <c r="C318" i="23"/>
  <c r="D318"/>
  <c r="E318"/>
  <c r="F318"/>
  <c r="J318"/>
  <c r="K318"/>
  <c r="N318"/>
  <c r="O318"/>
  <c r="P318"/>
  <c r="E318" i="18"/>
  <c r="C318" i="28"/>
  <c r="D318"/>
  <c r="E318"/>
  <c r="F318"/>
  <c r="I318" i="26"/>
  <c r="J318"/>
  <c r="M318"/>
  <c r="Q318"/>
  <c r="F318"/>
  <c r="R318"/>
  <c r="H318" i="18"/>
  <c r="C318" i="16"/>
  <c r="D318"/>
  <c r="E318"/>
  <c r="F318"/>
  <c r="M318"/>
  <c r="C318" i="11"/>
  <c r="D318"/>
  <c r="E318"/>
  <c r="F318"/>
  <c r="H318"/>
  <c r="I318"/>
  <c r="L318"/>
  <c r="M318"/>
  <c r="N318"/>
  <c r="C318" i="12"/>
  <c r="D318"/>
  <c r="E318"/>
  <c r="F318"/>
  <c r="H318"/>
  <c r="I318"/>
  <c r="L318"/>
  <c r="M318"/>
  <c r="N318"/>
  <c r="C318" i="32"/>
  <c r="D318"/>
  <c r="E318"/>
  <c r="F318"/>
  <c r="H318"/>
  <c r="I318"/>
  <c r="J318"/>
  <c r="L318"/>
  <c r="M318"/>
  <c r="F318" i="10"/>
  <c r="K318"/>
  <c r="L318"/>
  <c r="O318"/>
  <c r="P318"/>
  <c r="Q318"/>
  <c r="J318" i="18"/>
  <c r="H319" i="30"/>
  <c r="I319"/>
  <c r="C319" i="13"/>
  <c r="D319"/>
  <c r="E319"/>
  <c r="F319"/>
  <c r="K319"/>
  <c r="L319"/>
  <c r="O319"/>
  <c r="P319"/>
  <c r="Q319"/>
  <c r="C319" i="33"/>
  <c r="D319"/>
  <c r="E319"/>
  <c r="F319"/>
  <c r="K319"/>
  <c r="L319"/>
  <c r="O319"/>
  <c r="P319"/>
  <c r="Q319"/>
  <c r="C319" i="14"/>
  <c r="D319"/>
  <c r="E319"/>
  <c r="F319"/>
  <c r="L319"/>
  <c r="C319" i="25"/>
  <c r="J319"/>
  <c r="K319"/>
  <c r="N319"/>
  <c r="O319"/>
  <c r="P319"/>
  <c r="D319" i="18"/>
  <c r="C319" i="23"/>
  <c r="D319"/>
  <c r="E319"/>
  <c r="F319"/>
  <c r="J319"/>
  <c r="K319"/>
  <c r="N319"/>
  <c r="O319"/>
  <c r="P319"/>
  <c r="E319" i="18"/>
  <c r="C319" i="28"/>
  <c r="D319"/>
  <c r="E319"/>
  <c r="F319"/>
  <c r="I319" i="26"/>
  <c r="J319"/>
  <c r="M319"/>
  <c r="Q319"/>
  <c r="F319"/>
  <c r="R319"/>
  <c r="H319" i="18"/>
  <c r="C319" i="16"/>
  <c r="D319"/>
  <c r="E319"/>
  <c r="F319"/>
  <c r="M319"/>
  <c r="C319" i="11"/>
  <c r="D319"/>
  <c r="E319"/>
  <c r="F319"/>
  <c r="H319"/>
  <c r="I319"/>
  <c r="L319"/>
  <c r="M319"/>
  <c r="N319"/>
  <c r="C319" i="12"/>
  <c r="D319"/>
  <c r="E319"/>
  <c r="F319"/>
  <c r="H319"/>
  <c r="I319"/>
  <c r="L319"/>
  <c r="M319"/>
  <c r="N319"/>
  <c r="C319" i="32"/>
  <c r="D319"/>
  <c r="E319"/>
  <c r="F319"/>
  <c r="H319"/>
  <c r="I319"/>
  <c r="J319"/>
  <c r="L319"/>
  <c r="M319"/>
  <c r="F319" i="10"/>
  <c r="K319"/>
  <c r="L319"/>
  <c r="O319"/>
  <c r="P319"/>
  <c r="Q319"/>
  <c r="J319" i="18"/>
  <c r="H320" i="30"/>
  <c r="I320"/>
  <c r="C320" i="13"/>
  <c r="D320"/>
  <c r="E320"/>
  <c r="F320"/>
  <c r="K320"/>
  <c r="L320"/>
  <c r="O320"/>
  <c r="P320"/>
  <c r="Q320"/>
  <c r="C320" i="33"/>
  <c r="D320"/>
  <c r="E320"/>
  <c r="F320"/>
  <c r="K320"/>
  <c r="L320"/>
  <c r="O320"/>
  <c r="P320"/>
  <c r="Q320"/>
  <c r="C320" i="14"/>
  <c r="D320"/>
  <c r="E320"/>
  <c r="F320"/>
  <c r="L320"/>
  <c r="C320" i="25"/>
  <c r="J320"/>
  <c r="K320"/>
  <c r="N320"/>
  <c r="O320"/>
  <c r="P320"/>
  <c r="D320" i="18"/>
  <c r="C320" i="23"/>
  <c r="D320"/>
  <c r="E320"/>
  <c r="F320"/>
  <c r="J320"/>
  <c r="K320"/>
  <c r="N320"/>
  <c r="O320"/>
  <c r="P320"/>
  <c r="E320" i="18"/>
  <c r="C320" i="28"/>
  <c r="D320"/>
  <c r="E320"/>
  <c r="F320"/>
  <c r="I320" i="26"/>
  <c r="J320"/>
  <c r="M320"/>
  <c r="Q320"/>
  <c r="F320"/>
  <c r="R320"/>
  <c r="H320" i="18"/>
  <c r="C320" i="16"/>
  <c r="D320"/>
  <c r="E320"/>
  <c r="F320"/>
  <c r="M320"/>
  <c r="C320" i="11"/>
  <c r="D320"/>
  <c r="E320"/>
  <c r="F320"/>
  <c r="H320"/>
  <c r="I320"/>
  <c r="L320"/>
  <c r="M320"/>
  <c r="N320"/>
  <c r="C320" i="12"/>
  <c r="D320"/>
  <c r="E320"/>
  <c r="F320"/>
  <c r="H320"/>
  <c r="I320"/>
  <c r="L320"/>
  <c r="M320"/>
  <c r="N320"/>
  <c r="C320" i="32"/>
  <c r="D320"/>
  <c r="E320"/>
  <c r="F320"/>
  <c r="H320"/>
  <c r="I320"/>
  <c r="J320"/>
  <c r="L320"/>
  <c r="M320"/>
  <c r="F320" i="10"/>
  <c r="K320"/>
  <c r="L320"/>
  <c r="O320"/>
  <c r="P320"/>
  <c r="Q320"/>
  <c r="J320" i="18"/>
  <c r="H321" i="30"/>
  <c r="I321"/>
  <c r="C321" i="13"/>
  <c r="D321"/>
  <c r="E321"/>
  <c r="F321"/>
  <c r="K321"/>
  <c r="L321"/>
  <c r="O321"/>
  <c r="P321"/>
  <c r="Q321"/>
  <c r="C321" i="33"/>
  <c r="D321"/>
  <c r="E321"/>
  <c r="F321"/>
  <c r="K321"/>
  <c r="L321"/>
  <c r="O321"/>
  <c r="P321"/>
  <c r="Q321"/>
  <c r="C321" i="14"/>
  <c r="D321"/>
  <c r="E321"/>
  <c r="F321"/>
  <c r="L321"/>
  <c r="C321" i="25"/>
  <c r="J321"/>
  <c r="K321"/>
  <c r="N321"/>
  <c r="O321"/>
  <c r="P321"/>
  <c r="D321" i="18"/>
  <c r="C321" i="23"/>
  <c r="D321"/>
  <c r="E321"/>
  <c r="F321"/>
  <c r="J321"/>
  <c r="K321"/>
  <c r="N321"/>
  <c r="O321"/>
  <c r="P321"/>
  <c r="E321" i="18"/>
  <c r="C321" i="28"/>
  <c r="D321"/>
  <c r="E321"/>
  <c r="F321"/>
  <c r="I321" i="26"/>
  <c r="J321"/>
  <c r="M321"/>
  <c r="Q321"/>
  <c r="F321"/>
  <c r="R321"/>
  <c r="H321" i="18"/>
  <c r="C321" i="16"/>
  <c r="D321"/>
  <c r="E321"/>
  <c r="F321"/>
  <c r="M321"/>
  <c r="C321" i="11"/>
  <c r="D321"/>
  <c r="E321"/>
  <c r="F321"/>
  <c r="H321"/>
  <c r="I321"/>
  <c r="L321"/>
  <c r="M321"/>
  <c r="N321"/>
  <c r="C321" i="12"/>
  <c r="D321"/>
  <c r="E321"/>
  <c r="F321"/>
  <c r="H321"/>
  <c r="I321"/>
  <c r="L321"/>
  <c r="M321"/>
  <c r="N321"/>
  <c r="C321" i="32"/>
  <c r="D321"/>
  <c r="E321"/>
  <c r="F321"/>
  <c r="H321"/>
  <c r="I321"/>
  <c r="J321"/>
  <c r="L321"/>
  <c r="M321"/>
  <c r="F321" i="10"/>
  <c r="K321"/>
  <c r="L321"/>
  <c r="O321"/>
  <c r="P321"/>
  <c r="Q321"/>
  <c r="J321" i="18"/>
  <c r="H322" i="30"/>
  <c r="I322"/>
  <c r="C322" i="13"/>
  <c r="D322"/>
  <c r="E322"/>
  <c r="F322"/>
  <c r="K322"/>
  <c r="L322"/>
  <c r="O322"/>
  <c r="P322"/>
  <c r="Q322"/>
  <c r="C322" i="33"/>
  <c r="D322"/>
  <c r="E322"/>
  <c r="F322"/>
  <c r="K322"/>
  <c r="L322"/>
  <c r="O322"/>
  <c r="P322"/>
  <c r="Q322"/>
  <c r="C322" i="14"/>
  <c r="D322"/>
  <c r="E322"/>
  <c r="F322"/>
  <c r="L322"/>
  <c r="C322" i="25"/>
  <c r="J322"/>
  <c r="K322"/>
  <c r="N322"/>
  <c r="O322"/>
  <c r="P322"/>
  <c r="D322" i="18"/>
  <c r="C322" i="23"/>
  <c r="D322"/>
  <c r="E322"/>
  <c r="F322"/>
  <c r="J322"/>
  <c r="K322"/>
  <c r="N322"/>
  <c r="O322"/>
  <c r="P322"/>
  <c r="E322" i="18"/>
  <c r="C322" i="28"/>
  <c r="D322"/>
  <c r="E322"/>
  <c r="F322"/>
  <c r="I322" i="26"/>
  <c r="J322"/>
  <c r="M322"/>
  <c r="Q322"/>
  <c r="F322"/>
  <c r="R322"/>
  <c r="H322" i="18"/>
  <c r="C322" i="16"/>
  <c r="D322"/>
  <c r="E322"/>
  <c r="F322"/>
  <c r="M322"/>
  <c r="C322" i="11"/>
  <c r="D322"/>
  <c r="E322"/>
  <c r="F322"/>
  <c r="H322"/>
  <c r="I322"/>
  <c r="L322"/>
  <c r="M322"/>
  <c r="N322"/>
  <c r="C322" i="12"/>
  <c r="D322"/>
  <c r="E322"/>
  <c r="F322"/>
  <c r="H322"/>
  <c r="I322"/>
  <c r="L322"/>
  <c r="M322"/>
  <c r="N322"/>
  <c r="C322" i="32"/>
  <c r="D322"/>
  <c r="E322"/>
  <c r="F322"/>
  <c r="H322"/>
  <c r="I322"/>
  <c r="J322"/>
  <c r="L322"/>
  <c r="M322"/>
  <c r="F322" i="10"/>
  <c r="K322"/>
  <c r="L322"/>
  <c r="O322"/>
  <c r="P322"/>
  <c r="Q322"/>
  <c r="J322" i="18"/>
  <c r="H323" i="30"/>
  <c r="I323"/>
  <c r="C323" i="13"/>
  <c r="D323"/>
  <c r="E323"/>
  <c r="F323"/>
  <c r="K323"/>
  <c r="L323"/>
  <c r="O323"/>
  <c r="P323"/>
  <c r="Q323"/>
  <c r="C323" i="33"/>
  <c r="D323"/>
  <c r="E323"/>
  <c r="F323"/>
  <c r="K323"/>
  <c r="L323"/>
  <c r="O323"/>
  <c r="P323"/>
  <c r="Q323"/>
  <c r="C323" i="14"/>
  <c r="D323"/>
  <c r="E323"/>
  <c r="F323"/>
  <c r="L323"/>
  <c r="C323" i="25"/>
  <c r="J323"/>
  <c r="K323"/>
  <c r="N323"/>
  <c r="O323"/>
  <c r="P323"/>
  <c r="D323" i="18"/>
  <c r="C323" i="23"/>
  <c r="D323"/>
  <c r="E323"/>
  <c r="F323"/>
  <c r="J323"/>
  <c r="K323"/>
  <c r="N323"/>
  <c r="O323"/>
  <c r="P323"/>
  <c r="E323" i="18"/>
  <c r="C323" i="28"/>
  <c r="D323"/>
  <c r="E323"/>
  <c r="F323"/>
  <c r="I323" i="26"/>
  <c r="J323"/>
  <c r="M323"/>
  <c r="Q323"/>
  <c r="F323"/>
  <c r="R323"/>
  <c r="H323" i="18"/>
  <c r="C323" i="16"/>
  <c r="D323"/>
  <c r="E323"/>
  <c r="F323"/>
  <c r="M323"/>
  <c r="C323" i="11"/>
  <c r="D323"/>
  <c r="E323"/>
  <c r="F323"/>
  <c r="H323"/>
  <c r="I323"/>
  <c r="L323"/>
  <c r="M323"/>
  <c r="N323"/>
  <c r="C323" i="12"/>
  <c r="D323"/>
  <c r="E323"/>
  <c r="F323"/>
  <c r="H323"/>
  <c r="I323"/>
  <c r="L323"/>
  <c r="M323"/>
  <c r="N323"/>
  <c r="C323" i="32"/>
  <c r="D323"/>
  <c r="E323"/>
  <c r="F323"/>
  <c r="H323"/>
  <c r="I323"/>
  <c r="J323"/>
  <c r="L323"/>
  <c r="M323"/>
  <c r="F323" i="10"/>
  <c r="K323"/>
  <c r="L323"/>
  <c r="O323"/>
  <c r="P323"/>
  <c r="Q323"/>
  <c r="J323" i="18"/>
  <c r="H324" i="30"/>
  <c r="I324"/>
  <c r="C324" i="13"/>
  <c r="D324"/>
  <c r="E324"/>
  <c r="F324"/>
  <c r="K324"/>
  <c r="L324"/>
  <c r="O324"/>
  <c r="P324"/>
  <c r="Q324"/>
  <c r="C324" i="33"/>
  <c r="D324"/>
  <c r="E324"/>
  <c r="F324"/>
  <c r="K324"/>
  <c r="L324"/>
  <c r="O324"/>
  <c r="P324"/>
  <c r="Q324"/>
  <c r="C324" i="14"/>
  <c r="D324"/>
  <c r="E324"/>
  <c r="F324"/>
  <c r="L324"/>
  <c r="C324" i="25"/>
  <c r="J324"/>
  <c r="K324"/>
  <c r="N324"/>
  <c r="O324"/>
  <c r="P324"/>
  <c r="D324" i="18"/>
  <c r="C324" i="23"/>
  <c r="D324"/>
  <c r="E324"/>
  <c r="F324"/>
  <c r="J324"/>
  <c r="K324"/>
  <c r="N324"/>
  <c r="O324"/>
  <c r="P324"/>
  <c r="E324" i="18"/>
  <c r="C324" i="28"/>
  <c r="D324"/>
  <c r="E324"/>
  <c r="F324"/>
  <c r="I324" i="26"/>
  <c r="J324"/>
  <c r="M324"/>
  <c r="Q324"/>
  <c r="F324"/>
  <c r="R324"/>
  <c r="H324" i="18"/>
  <c r="C324" i="16"/>
  <c r="D324"/>
  <c r="E324"/>
  <c r="F324"/>
  <c r="M324"/>
  <c r="C324" i="11"/>
  <c r="D324"/>
  <c r="E324"/>
  <c r="F324"/>
  <c r="H324"/>
  <c r="I324"/>
  <c r="L324"/>
  <c r="M324"/>
  <c r="N324"/>
  <c r="C324" i="12"/>
  <c r="D324"/>
  <c r="E324"/>
  <c r="F324"/>
  <c r="H324"/>
  <c r="I324"/>
  <c r="L324"/>
  <c r="M324"/>
  <c r="N324"/>
  <c r="C324" i="32"/>
  <c r="D324"/>
  <c r="E324"/>
  <c r="F324"/>
  <c r="H324"/>
  <c r="I324"/>
  <c r="J324"/>
  <c r="L324"/>
  <c r="M324"/>
  <c r="F324" i="10"/>
  <c r="K324"/>
  <c r="L324"/>
  <c r="O324"/>
  <c r="P324"/>
  <c r="Q324"/>
  <c r="J324" i="18"/>
  <c r="H325" i="30"/>
  <c r="I325"/>
  <c r="C325" i="13"/>
  <c r="D325"/>
  <c r="E325"/>
  <c r="F325"/>
  <c r="K325"/>
  <c r="L325"/>
  <c r="O325"/>
  <c r="P325"/>
  <c r="Q325"/>
  <c r="C325" i="33"/>
  <c r="D325"/>
  <c r="E325"/>
  <c r="F325"/>
  <c r="K325"/>
  <c r="L325"/>
  <c r="O325"/>
  <c r="P325"/>
  <c r="Q325"/>
  <c r="C325" i="14"/>
  <c r="D325"/>
  <c r="E325"/>
  <c r="F325"/>
  <c r="L325"/>
  <c r="C325" i="25"/>
  <c r="J325"/>
  <c r="K325"/>
  <c r="N325"/>
  <c r="O325"/>
  <c r="P325"/>
  <c r="D325" i="18"/>
  <c r="C325" i="23"/>
  <c r="D325"/>
  <c r="E325"/>
  <c r="F325"/>
  <c r="J325"/>
  <c r="K325"/>
  <c r="N325"/>
  <c r="O325"/>
  <c r="P325"/>
  <c r="E325" i="18"/>
  <c r="C325" i="28"/>
  <c r="D325"/>
  <c r="E325"/>
  <c r="F325"/>
  <c r="I325" i="26"/>
  <c r="J325"/>
  <c r="M325"/>
  <c r="Q325"/>
  <c r="F325"/>
  <c r="R325"/>
  <c r="H325" i="18"/>
  <c r="C325" i="16"/>
  <c r="D325"/>
  <c r="E325"/>
  <c r="F325"/>
  <c r="M325"/>
  <c r="C325" i="11"/>
  <c r="D325"/>
  <c r="E325"/>
  <c r="F325"/>
  <c r="H325"/>
  <c r="I325"/>
  <c r="L325"/>
  <c r="M325"/>
  <c r="N325"/>
  <c r="C325" i="12"/>
  <c r="D325"/>
  <c r="E325"/>
  <c r="F325"/>
  <c r="H325"/>
  <c r="I325"/>
  <c r="L325"/>
  <c r="M325"/>
  <c r="N325"/>
  <c r="C325" i="32"/>
  <c r="D325"/>
  <c r="E325"/>
  <c r="F325"/>
  <c r="H325"/>
  <c r="I325"/>
  <c r="J325"/>
  <c r="L325"/>
  <c r="M325"/>
  <c r="F325" i="10"/>
  <c r="K325"/>
  <c r="L325"/>
  <c r="O325"/>
  <c r="P325"/>
  <c r="Q325"/>
  <c r="J325" i="18"/>
  <c r="H326" i="30"/>
  <c r="I326"/>
  <c r="C326" i="13"/>
  <c r="D326"/>
  <c r="E326"/>
  <c r="F326"/>
  <c r="K326"/>
  <c r="L326"/>
  <c r="O326"/>
  <c r="P326"/>
  <c r="Q326"/>
  <c r="C326" i="33"/>
  <c r="D326"/>
  <c r="E326"/>
  <c r="F326"/>
  <c r="K326"/>
  <c r="L326"/>
  <c r="O326"/>
  <c r="P326"/>
  <c r="Q326"/>
  <c r="C326" i="14"/>
  <c r="D326"/>
  <c r="E326"/>
  <c r="F326"/>
  <c r="L326"/>
  <c r="C326" i="25"/>
  <c r="J326"/>
  <c r="K326"/>
  <c r="N326"/>
  <c r="O326"/>
  <c r="P326"/>
  <c r="D326" i="18"/>
  <c r="C326" i="23"/>
  <c r="D326"/>
  <c r="E326"/>
  <c r="F326"/>
  <c r="J326"/>
  <c r="K326"/>
  <c r="N326"/>
  <c r="O326"/>
  <c r="P326"/>
  <c r="E326" i="18"/>
  <c r="C326" i="28"/>
  <c r="D326"/>
  <c r="E326"/>
  <c r="F326"/>
  <c r="I326" i="26"/>
  <c r="J326"/>
  <c r="M326"/>
  <c r="Q326"/>
  <c r="F326"/>
  <c r="R326"/>
  <c r="H326" i="18"/>
  <c r="C326" i="16"/>
  <c r="D326"/>
  <c r="E326"/>
  <c r="F326"/>
  <c r="M326"/>
  <c r="C326" i="11"/>
  <c r="D326"/>
  <c r="E326"/>
  <c r="F326"/>
  <c r="H326"/>
  <c r="I326"/>
  <c r="L326"/>
  <c r="M326"/>
  <c r="N326"/>
  <c r="C326" i="12"/>
  <c r="D326"/>
  <c r="E326"/>
  <c r="F326"/>
  <c r="H326"/>
  <c r="I326"/>
  <c r="L326"/>
  <c r="M326"/>
  <c r="N326"/>
  <c r="C326" i="32"/>
  <c r="D326"/>
  <c r="E326"/>
  <c r="F326"/>
  <c r="H326"/>
  <c r="I326"/>
  <c r="J326"/>
  <c r="L326"/>
  <c r="M326"/>
  <c r="F326" i="10"/>
  <c r="K326"/>
  <c r="L326"/>
  <c r="O326"/>
  <c r="P326"/>
  <c r="Q326"/>
  <c r="J326" i="18"/>
  <c r="H327" i="30"/>
  <c r="I327"/>
  <c r="C327" i="13"/>
  <c r="D327"/>
  <c r="E327"/>
  <c r="F327"/>
  <c r="K327"/>
  <c r="L327"/>
  <c r="O327"/>
  <c r="P327"/>
  <c r="Q327"/>
  <c r="C327" i="33"/>
  <c r="D327"/>
  <c r="E327"/>
  <c r="F327"/>
  <c r="K327"/>
  <c r="L327"/>
  <c r="O327"/>
  <c r="P327"/>
  <c r="Q327"/>
  <c r="C327" i="14"/>
  <c r="D327"/>
  <c r="E327"/>
  <c r="F327"/>
  <c r="L327"/>
  <c r="C327" i="25"/>
  <c r="J327"/>
  <c r="K327"/>
  <c r="N327"/>
  <c r="O327"/>
  <c r="P327"/>
  <c r="D327" i="18"/>
  <c r="C327" i="23"/>
  <c r="D327"/>
  <c r="E327"/>
  <c r="F327"/>
  <c r="J327"/>
  <c r="K327"/>
  <c r="N327"/>
  <c r="O327"/>
  <c r="P327"/>
  <c r="E327" i="18"/>
  <c r="C327" i="28"/>
  <c r="D327"/>
  <c r="E327"/>
  <c r="F327"/>
  <c r="I327" i="26"/>
  <c r="J327"/>
  <c r="M327"/>
  <c r="Q327"/>
  <c r="F327"/>
  <c r="R327"/>
  <c r="H327" i="18"/>
  <c r="C327" i="16"/>
  <c r="D327"/>
  <c r="E327"/>
  <c r="F327"/>
  <c r="M327"/>
  <c r="C327" i="11"/>
  <c r="D327"/>
  <c r="E327"/>
  <c r="F327"/>
  <c r="H327"/>
  <c r="I327"/>
  <c r="L327"/>
  <c r="M327"/>
  <c r="N327"/>
  <c r="C327" i="12"/>
  <c r="D327"/>
  <c r="E327"/>
  <c r="F327"/>
  <c r="H327"/>
  <c r="I327"/>
  <c r="L327"/>
  <c r="M327"/>
  <c r="N327"/>
  <c r="C327" i="32"/>
  <c r="D327"/>
  <c r="E327"/>
  <c r="F327"/>
  <c r="H327"/>
  <c r="I327"/>
  <c r="J327"/>
  <c r="L327"/>
  <c r="M327"/>
  <c r="F327" i="10"/>
  <c r="K327"/>
  <c r="L327"/>
  <c r="O327"/>
  <c r="P327"/>
  <c r="Q327"/>
  <c r="J327" i="18"/>
  <c r="H328" i="30"/>
  <c r="I328"/>
  <c r="C328" i="13"/>
  <c r="D328"/>
  <c r="E328"/>
  <c r="F328"/>
  <c r="K328"/>
  <c r="L328"/>
  <c r="O328"/>
  <c r="P328"/>
  <c r="Q328"/>
  <c r="C328" i="33"/>
  <c r="D328"/>
  <c r="E328"/>
  <c r="F328"/>
  <c r="K328"/>
  <c r="L328"/>
  <c r="O328"/>
  <c r="P328"/>
  <c r="Q328"/>
  <c r="C328" i="14"/>
  <c r="D328"/>
  <c r="E328"/>
  <c r="F328"/>
  <c r="L328"/>
  <c r="C328" i="25"/>
  <c r="J328"/>
  <c r="K328"/>
  <c r="N328"/>
  <c r="O328"/>
  <c r="P328"/>
  <c r="D328" i="18"/>
  <c r="C328" i="23"/>
  <c r="D328"/>
  <c r="E328"/>
  <c r="F328"/>
  <c r="J328"/>
  <c r="K328"/>
  <c r="N328"/>
  <c r="O328"/>
  <c r="P328"/>
  <c r="E328" i="18"/>
  <c r="C328" i="28"/>
  <c r="D328"/>
  <c r="E328"/>
  <c r="F328"/>
  <c r="I328" i="26"/>
  <c r="J328"/>
  <c r="M328"/>
  <c r="Q328"/>
  <c r="F328"/>
  <c r="R328"/>
  <c r="H328" i="18"/>
  <c r="C328" i="16"/>
  <c r="D328"/>
  <c r="E328"/>
  <c r="F328"/>
  <c r="M328"/>
  <c r="C328" i="11"/>
  <c r="D328"/>
  <c r="E328"/>
  <c r="F328"/>
  <c r="H328"/>
  <c r="I328"/>
  <c r="L328"/>
  <c r="M328"/>
  <c r="N328"/>
  <c r="C328" i="12"/>
  <c r="D328"/>
  <c r="E328"/>
  <c r="F328"/>
  <c r="H328"/>
  <c r="I328"/>
  <c r="L328"/>
  <c r="M328"/>
  <c r="N328"/>
  <c r="C328" i="32"/>
  <c r="D328"/>
  <c r="E328"/>
  <c r="F328"/>
  <c r="H328"/>
  <c r="I328"/>
  <c r="J328"/>
  <c r="L328"/>
  <c r="M328"/>
  <c r="F328" i="10"/>
  <c r="K328"/>
  <c r="L328"/>
  <c r="O328"/>
  <c r="P328"/>
  <c r="Q328"/>
  <c r="J328" i="18"/>
  <c r="H329" i="30"/>
  <c r="I329"/>
  <c r="C329" i="13"/>
  <c r="D329"/>
  <c r="E329"/>
  <c r="F329"/>
  <c r="K329"/>
  <c r="L329"/>
  <c r="O329"/>
  <c r="P329"/>
  <c r="Q329"/>
  <c r="C329" i="33"/>
  <c r="D329"/>
  <c r="E329"/>
  <c r="F329"/>
  <c r="K329"/>
  <c r="L329"/>
  <c r="O329"/>
  <c r="P329"/>
  <c r="Q329"/>
  <c r="C329" i="14"/>
  <c r="D329"/>
  <c r="E329"/>
  <c r="F329"/>
  <c r="L329"/>
  <c r="C329" i="25"/>
  <c r="J329"/>
  <c r="K329"/>
  <c r="N329"/>
  <c r="O329"/>
  <c r="P329"/>
  <c r="D329" i="18"/>
  <c r="C329" i="23"/>
  <c r="D329"/>
  <c r="E329"/>
  <c r="F329"/>
  <c r="J329"/>
  <c r="K329"/>
  <c r="N329"/>
  <c r="O329"/>
  <c r="P329"/>
  <c r="E329" i="18"/>
  <c r="C329" i="28"/>
  <c r="D329"/>
  <c r="E329"/>
  <c r="F329"/>
  <c r="I329" i="26"/>
  <c r="J329"/>
  <c r="M329"/>
  <c r="Q329"/>
  <c r="F329"/>
  <c r="R329"/>
  <c r="H329" i="18"/>
  <c r="C329" i="16"/>
  <c r="D329"/>
  <c r="E329"/>
  <c r="F329"/>
  <c r="M329"/>
  <c r="C329" i="11"/>
  <c r="D329"/>
  <c r="E329"/>
  <c r="F329"/>
  <c r="H329"/>
  <c r="I329"/>
  <c r="L329"/>
  <c r="M329"/>
  <c r="N329"/>
  <c r="C329" i="12"/>
  <c r="D329"/>
  <c r="E329"/>
  <c r="F329"/>
  <c r="H329"/>
  <c r="I329"/>
  <c r="L329"/>
  <c r="M329"/>
  <c r="N329"/>
  <c r="C329" i="32"/>
  <c r="D329"/>
  <c r="E329"/>
  <c r="F329"/>
  <c r="H329"/>
  <c r="I329"/>
  <c r="J329"/>
  <c r="L329"/>
  <c r="M329"/>
  <c r="F329" i="10"/>
  <c r="K329"/>
  <c r="L329"/>
  <c r="O329"/>
  <c r="P329"/>
  <c r="Q329"/>
  <c r="J329" i="18"/>
  <c r="H330" i="30"/>
  <c r="I330"/>
  <c r="C330" i="13"/>
  <c r="D330"/>
  <c r="E330"/>
  <c r="F330"/>
  <c r="K330"/>
  <c r="L330"/>
  <c r="O330"/>
  <c r="P330"/>
  <c r="Q330"/>
  <c r="C330" i="33"/>
  <c r="D330"/>
  <c r="E330"/>
  <c r="F330"/>
  <c r="K330"/>
  <c r="L330"/>
  <c r="O330"/>
  <c r="P330"/>
  <c r="Q330"/>
  <c r="C330" i="14"/>
  <c r="D330"/>
  <c r="E330"/>
  <c r="F330"/>
  <c r="L330"/>
  <c r="C330" i="25"/>
  <c r="J330"/>
  <c r="K330"/>
  <c r="N330"/>
  <c r="O330"/>
  <c r="P330"/>
  <c r="D330" i="18"/>
  <c r="C330" i="23"/>
  <c r="D330"/>
  <c r="E330"/>
  <c r="F330"/>
  <c r="J330"/>
  <c r="K330"/>
  <c r="N330"/>
  <c r="O330"/>
  <c r="P330"/>
  <c r="E330" i="18"/>
  <c r="C330" i="28"/>
  <c r="D330"/>
  <c r="E330"/>
  <c r="F330"/>
  <c r="I330" i="26"/>
  <c r="J330"/>
  <c r="M330"/>
  <c r="Q330"/>
  <c r="F330"/>
  <c r="R330"/>
  <c r="H330" i="18"/>
  <c r="C330" i="16"/>
  <c r="D330"/>
  <c r="E330"/>
  <c r="F330"/>
  <c r="M330"/>
  <c r="C330" i="11"/>
  <c r="D330"/>
  <c r="E330"/>
  <c r="F330"/>
  <c r="H330"/>
  <c r="I330"/>
  <c r="L330"/>
  <c r="M330"/>
  <c r="N330"/>
  <c r="C330" i="12"/>
  <c r="D330"/>
  <c r="E330"/>
  <c r="F330"/>
  <c r="H330"/>
  <c r="I330"/>
  <c r="L330"/>
  <c r="M330"/>
  <c r="N330"/>
  <c r="C330" i="32"/>
  <c r="D330"/>
  <c r="E330"/>
  <c r="F330"/>
  <c r="H330"/>
  <c r="I330"/>
  <c r="J330"/>
  <c r="L330"/>
  <c r="M330"/>
  <c r="F330" i="10"/>
  <c r="K330"/>
  <c r="L330"/>
  <c r="O330"/>
  <c r="P330"/>
  <c r="Q330"/>
  <c r="J330" i="18"/>
  <c r="H331" i="30"/>
  <c r="I331"/>
  <c r="C331" i="13"/>
  <c r="D331"/>
  <c r="E331"/>
  <c r="F331"/>
  <c r="K331"/>
  <c r="L331"/>
  <c r="O331"/>
  <c r="P331"/>
  <c r="Q331"/>
  <c r="C331" i="33"/>
  <c r="D331"/>
  <c r="E331"/>
  <c r="F331"/>
  <c r="K331"/>
  <c r="L331"/>
  <c r="O331"/>
  <c r="P331"/>
  <c r="Q331"/>
  <c r="C331" i="14"/>
  <c r="D331"/>
  <c r="E331"/>
  <c r="F331"/>
  <c r="L331"/>
  <c r="C331" i="25"/>
  <c r="J331"/>
  <c r="K331"/>
  <c r="N331"/>
  <c r="O331"/>
  <c r="P331"/>
  <c r="D331" i="18"/>
  <c r="C331" i="23"/>
  <c r="D331"/>
  <c r="E331"/>
  <c r="F331"/>
  <c r="J331"/>
  <c r="K331"/>
  <c r="N331"/>
  <c r="O331"/>
  <c r="P331"/>
  <c r="E331" i="18"/>
  <c r="C331" i="28"/>
  <c r="D331"/>
  <c r="E331"/>
  <c r="F331"/>
  <c r="I331" i="26"/>
  <c r="J331"/>
  <c r="M331"/>
  <c r="Q331"/>
  <c r="F331"/>
  <c r="R331"/>
  <c r="H331" i="18"/>
  <c r="C331" i="16"/>
  <c r="D331"/>
  <c r="E331"/>
  <c r="F331"/>
  <c r="M331"/>
  <c r="C331" i="11"/>
  <c r="D331"/>
  <c r="E331"/>
  <c r="F331"/>
  <c r="H331"/>
  <c r="I331"/>
  <c r="L331"/>
  <c r="M331"/>
  <c r="N331"/>
  <c r="C331" i="12"/>
  <c r="D331"/>
  <c r="E331"/>
  <c r="F331"/>
  <c r="H331"/>
  <c r="I331"/>
  <c r="L331"/>
  <c r="M331"/>
  <c r="N331"/>
  <c r="C331" i="32"/>
  <c r="D331"/>
  <c r="E331"/>
  <c r="F331"/>
  <c r="H331"/>
  <c r="I331"/>
  <c r="J331"/>
  <c r="L331"/>
  <c r="M331"/>
  <c r="F331" i="10"/>
  <c r="K331"/>
  <c r="L331"/>
  <c r="O331"/>
  <c r="P331"/>
  <c r="Q331"/>
  <c r="J331" i="18"/>
  <c r="H332" i="30"/>
  <c r="I332"/>
  <c r="C332" i="13"/>
  <c r="D332"/>
  <c r="E332"/>
  <c r="F332"/>
  <c r="K332"/>
  <c r="L332"/>
  <c r="O332"/>
  <c r="P332"/>
  <c r="Q332"/>
  <c r="C332" i="33"/>
  <c r="D332"/>
  <c r="E332"/>
  <c r="F332"/>
  <c r="K332"/>
  <c r="L332"/>
  <c r="O332"/>
  <c r="P332"/>
  <c r="Q332"/>
  <c r="C332" i="14"/>
  <c r="D332"/>
  <c r="E332"/>
  <c r="F332"/>
  <c r="L332"/>
  <c r="C332" i="25"/>
  <c r="J332"/>
  <c r="K332"/>
  <c r="N332"/>
  <c r="O332"/>
  <c r="P332"/>
  <c r="D332" i="18"/>
  <c r="C332" i="23"/>
  <c r="D332"/>
  <c r="E332"/>
  <c r="F332"/>
  <c r="J332"/>
  <c r="K332"/>
  <c r="N332"/>
  <c r="O332"/>
  <c r="P332"/>
  <c r="E332" i="18"/>
  <c r="C332" i="28"/>
  <c r="D332"/>
  <c r="E332"/>
  <c r="F332"/>
  <c r="I332" i="26"/>
  <c r="J332"/>
  <c r="M332"/>
  <c r="Q332"/>
  <c r="F332"/>
  <c r="R332"/>
  <c r="H332" i="18"/>
  <c r="C332" i="16"/>
  <c r="D332"/>
  <c r="E332"/>
  <c r="F332"/>
  <c r="M332"/>
  <c r="C332" i="11"/>
  <c r="D332"/>
  <c r="E332"/>
  <c r="F332"/>
  <c r="H332"/>
  <c r="I332"/>
  <c r="L332"/>
  <c r="M332"/>
  <c r="N332"/>
  <c r="C332" i="12"/>
  <c r="D332"/>
  <c r="E332"/>
  <c r="F332"/>
  <c r="H332"/>
  <c r="I332"/>
  <c r="L332"/>
  <c r="M332"/>
  <c r="N332"/>
  <c r="C332" i="32"/>
  <c r="D332"/>
  <c r="E332"/>
  <c r="F332"/>
  <c r="H332"/>
  <c r="I332"/>
  <c r="J332"/>
  <c r="L332"/>
  <c r="M332"/>
  <c r="F332" i="10"/>
  <c r="K332"/>
  <c r="L332"/>
  <c r="O332"/>
  <c r="P332"/>
  <c r="Q332"/>
  <c r="J332" i="18"/>
  <c r="H333" i="30"/>
  <c r="I333"/>
  <c r="C333" i="13"/>
  <c r="D333"/>
  <c r="E333"/>
  <c r="F333"/>
  <c r="K333"/>
  <c r="L333"/>
  <c r="O333"/>
  <c r="P333"/>
  <c r="Q333"/>
  <c r="C333" i="33"/>
  <c r="D333"/>
  <c r="E333"/>
  <c r="F333"/>
  <c r="K333"/>
  <c r="L333"/>
  <c r="O333"/>
  <c r="P333"/>
  <c r="Q333"/>
  <c r="C333" i="14"/>
  <c r="D333"/>
  <c r="E333"/>
  <c r="F333"/>
  <c r="L333"/>
  <c r="C333" i="25"/>
  <c r="J333"/>
  <c r="K333"/>
  <c r="N333"/>
  <c r="O333"/>
  <c r="P333"/>
  <c r="D333" i="18"/>
  <c r="C333" i="23"/>
  <c r="D333"/>
  <c r="E333"/>
  <c r="F333"/>
  <c r="J333"/>
  <c r="K333"/>
  <c r="N333"/>
  <c r="O333"/>
  <c r="P333"/>
  <c r="E333" i="18"/>
  <c r="C333" i="28"/>
  <c r="D333"/>
  <c r="E333"/>
  <c r="F333"/>
  <c r="I333" i="26"/>
  <c r="J333"/>
  <c r="M333"/>
  <c r="Q333"/>
  <c r="F333"/>
  <c r="R333"/>
  <c r="H333" i="18"/>
  <c r="C333" i="16"/>
  <c r="D333"/>
  <c r="E333"/>
  <c r="F333"/>
  <c r="M333"/>
  <c r="C333" i="11"/>
  <c r="D333"/>
  <c r="E333"/>
  <c r="F333"/>
  <c r="H333"/>
  <c r="I333"/>
  <c r="L333"/>
  <c r="M333"/>
  <c r="N333"/>
  <c r="C333" i="12"/>
  <c r="D333"/>
  <c r="E333"/>
  <c r="F333"/>
  <c r="H333"/>
  <c r="I333"/>
  <c r="L333"/>
  <c r="M333"/>
  <c r="N333"/>
  <c r="C333" i="32"/>
  <c r="D333"/>
  <c r="E333"/>
  <c r="F333"/>
  <c r="H333"/>
  <c r="I333"/>
  <c r="J333"/>
  <c r="L333"/>
  <c r="M333"/>
  <c r="F333" i="10"/>
  <c r="K333"/>
  <c r="L333"/>
  <c r="O333"/>
  <c r="P333"/>
  <c r="Q333"/>
  <c r="J333" i="18"/>
  <c r="H334" i="30"/>
  <c r="I334"/>
  <c r="C334" i="13"/>
  <c r="D334"/>
  <c r="E334"/>
  <c r="F334"/>
  <c r="K334"/>
  <c r="L334"/>
  <c r="O334"/>
  <c r="P334"/>
  <c r="Q334"/>
  <c r="C334" i="33"/>
  <c r="D334"/>
  <c r="E334"/>
  <c r="F334"/>
  <c r="K334"/>
  <c r="L334"/>
  <c r="O334"/>
  <c r="P334"/>
  <c r="Q334"/>
  <c r="C334" i="14"/>
  <c r="D334"/>
  <c r="E334"/>
  <c r="F334"/>
  <c r="L334"/>
  <c r="C334" i="25"/>
  <c r="J334"/>
  <c r="K334"/>
  <c r="N334"/>
  <c r="O334"/>
  <c r="P334"/>
  <c r="D334" i="18"/>
  <c r="C334" i="23"/>
  <c r="D334"/>
  <c r="E334"/>
  <c r="F334"/>
  <c r="J334"/>
  <c r="K334"/>
  <c r="N334"/>
  <c r="O334"/>
  <c r="P334"/>
  <c r="E334" i="18"/>
  <c r="C334" i="28"/>
  <c r="D334"/>
  <c r="E334"/>
  <c r="F334"/>
  <c r="I334" i="26"/>
  <c r="J334"/>
  <c r="M334"/>
  <c r="Q334"/>
  <c r="F334"/>
  <c r="R334"/>
  <c r="H334" i="18"/>
  <c r="C334" i="16"/>
  <c r="D334"/>
  <c r="E334"/>
  <c r="F334"/>
  <c r="M334"/>
  <c r="C334" i="11"/>
  <c r="D334"/>
  <c r="E334"/>
  <c r="F334"/>
  <c r="H334"/>
  <c r="I334"/>
  <c r="L334"/>
  <c r="M334"/>
  <c r="N334"/>
  <c r="C334" i="12"/>
  <c r="D334"/>
  <c r="E334"/>
  <c r="F334"/>
  <c r="H334"/>
  <c r="I334"/>
  <c r="L334"/>
  <c r="M334"/>
  <c r="N334"/>
  <c r="C334" i="32"/>
  <c r="D334"/>
  <c r="E334"/>
  <c r="F334"/>
  <c r="H334"/>
  <c r="I334"/>
  <c r="J334"/>
  <c r="L334"/>
  <c r="M334"/>
  <c r="F334" i="10"/>
  <c r="K334"/>
  <c r="L334"/>
  <c r="O334"/>
  <c r="P334"/>
  <c r="Q334"/>
  <c r="J334" i="18"/>
  <c r="H335" i="30"/>
  <c r="I335"/>
  <c r="C335" i="13"/>
  <c r="D335"/>
  <c r="E335"/>
  <c r="F335"/>
  <c r="K335"/>
  <c r="L335"/>
  <c r="O335"/>
  <c r="P335"/>
  <c r="Q335"/>
  <c r="C335" i="33"/>
  <c r="D335"/>
  <c r="E335"/>
  <c r="F335"/>
  <c r="K335"/>
  <c r="L335"/>
  <c r="O335"/>
  <c r="P335"/>
  <c r="Q335"/>
  <c r="C335" i="14"/>
  <c r="D335"/>
  <c r="E335"/>
  <c r="F335"/>
  <c r="L335"/>
  <c r="C335" i="25"/>
  <c r="J335"/>
  <c r="K335"/>
  <c r="N335"/>
  <c r="O335"/>
  <c r="P335"/>
  <c r="D335" i="18"/>
  <c r="C335" i="23"/>
  <c r="D335"/>
  <c r="E335"/>
  <c r="F335"/>
  <c r="J335"/>
  <c r="K335"/>
  <c r="N335"/>
  <c r="O335"/>
  <c r="P335"/>
  <c r="E335" i="18"/>
  <c r="C335" i="28"/>
  <c r="D335"/>
  <c r="E335"/>
  <c r="F335"/>
  <c r="I335" i="26"/>
  <c r="J335"/>
  <c r="M335"/>
  <c r="Q335"/>
  <c r="F335"/>
  <c r="R335"/>
  <c r="H335" i="18"/>
  <c r="C335" i="16"/>
  <c r="D335"/>
  <c r="E335"/>
  <c r="F335"/>
  <c r="M335"/>
  <c r="C335" i="11"/>
  <c r="D335"/>
  <c r="E335"/>
  <c r="F335"/>
  <c r="H335"/>
  <c r="I335"/>
  <c r="L335"/>
  <c r="M335"/>
  <c r="N335"/>
  <c r="C335" i="12"/>
  <c r="D335"/>
  <c r="E335"/>
  <c r="F335"/>
  <c r="H335"/>
  <c r="I335"/>
  <c r="L335"/>
  <c r="M335"/>
  <c r="N335"/>
  <c r="C335" i="32"/>
  <c r="D335"/>
  <c r="E335"/>
  <c r="F335"/>
  <c r="H335"/>
  <c r="I335"/>
  <c r="J335"/>
  <c r="L335"/>
  <c r="M335"/>
  <c r="F335" i="10"/>
  <c r="K335"/>
  <c r="L335"/>
  <c r="O335"/>
  <c r="P335"/>
  <c r="Q335"/>
  <c r="J335" i="18"/>
  <c r="H336" i="30"/>
  <c r="I336"/>
  <c r="C336" i="13"/>
  <c r="D336"/>
  <c r="E336"/>
  <c r="F336"/>
  <c r="K336"/>
  <c r="L336"/>
  <c r="O336"/>
  <c r="P336"/>
  <c r="Q336"/>
  <c r="C336" i="33"/>
  <c r="D336"/>
  <c r="E336"/>
  <c r="F336"/>
  <c r="K336"/>
  <c r="L336"/>
  <c r="O336"/>
  <c r="P336"/>
  <c r="Q336"/>
  <c r="C336" i="14"/>
  <c r="D336"/>
  <c r="E336"/>
  <c r="F336"/>
  <c r="L336"/>
  <c r="C336" i="25"/>
  <c r="J336"/>
  <c r="K336"/>
  <c r="N336"/>
  <c r="O336"/>
  <c r="P336"/>
  <c r="D336" i="18"/>
  <c r="C336" i="23"/>
  <c r="D336"/>
  <c r="E336"/>
  <c r="F336"/>
  <c r="J336"/>
  <c r="K336"/>
  <c r="N336"/>
  <c r="O336"/>
  <c r="P336"/>
  <c r="E336" i="18"/>
  <c r="C336" i="28"/>
  <c r="D336"/>
  <c r="E336"/>
  <c r="F336"/>
  <c r="I336" i="26"/>
  <c r="J336"/>
  <c r="M336"/>
  <c r="Q336"/>
  <c r="F336"/>
  <c r="R336"/>
  <c r="H336" i="18"/>
  <c r="C336" i="16"/>
  <c r="D336"/>
  <c r="E336"/>
  <c r="F336"/>
  <c r="M336"/>
  <c r="C336" i="11"/>
  <c r="D336"/>
  <c r="E336"/>
  <c r="F336"/>
  <c r="H336"/>
  <c r="I336"/>
  <c r="L336"/>
  <c r="M336"/>
  <c r="N336"/>
  <c r="C336" i="12"/>
  <c r="D336"/>
  <c r="E336"/>
  <c r="F336"/>
  <c r="H336"/>
  <c r="I336"/>
  <c r="L336"/>
  <c r="M336"/>
  <c r="N336"/>
  <c r="C336" i="32"/>
  <c r="D336"/>
  <c r="E336"/>
  <c r="F336"/>
  <c r="H336"/>
  <c r="I336"/>
  <c r="J336"/>
  <c r="L336"/>
  <c r="M336"/>
  <c r="F336" i="10"/>
  <c r="K336"/>
  <c r="L336"/>
  <c r="O336"/>
  <c r="P336"/>
  <c r="Q336"/>
  <c r="J336" i="18"/>
  <c r="H337" i="30"/>
  <c r="I337"/>
  <c r="C337" i="13"/>
  <c r="D337"/>
  <c r="E337"/>
  <c r="F337"/>
  <c r="K337"/>
  <c r="L337"/>
  <c r="O337"/>
  <c r="P337"/>
  <c r="Q337"/>
  <c r="C337" i="33"/>
  <c r="D337"/>
  <c r="E337"/>
  <c r="F337"/>
  <c r="K337"/>
  <c r="L337"/>
  <c r="O337"/>
  <c r="P337"/>
  <c r="Q337"/>
  <c r="C337" i="14"/>
  <c r="D337"/>
  <c r="E337"/>
  <c r="F337"/>
  <c r="L337"/>
  <c r="C337" i="25"/>
  <c r="J337"/>
  <c r="K337"/>
  <c r="N337"/>
  <c r="O337"/>
  <c r="P337"/>
  <c r="D337" i="18"/>
  <c r="C337" i="23"/>
  <c r="D337"/>
  <c r="E337"/>
  <c r="F337"/>
  <c r="J337"/>
  <c r="K337"/>
  <c r="N337"/>
  <c r="O337"/>
  <c r="P337"/>
  <c r="E337" i="18"/>
  <c r="C337" i="28"/>
  <c r="D337"/>
  <c r="E337"/>
  <c r="F337"/>
  <c r="I337" i="26"/>
  <c r="J337"/>
  <c r="M337"/>
  <c r="Q337"/>
  <c r="F337"/>
  <c r="R337"/>
  <c r="H337" i="18"/>
  <c r="C337" i="16"/>
  <c r="D337"/>
  <c r="E337"/>
  <c r="F337"/>
  <c r="M337"/>
  <c r="C337" i="11"/>
  <c r="D337"/>
  <c r="E337"/>
  <c r="F337"/>
  <c r="H337"/>
  <c r="I337"/>
  <c r="L337"/>
  <c r="M337"/>
  <c r="N337"/>
  <c r="C337" i="12"/>
  <c r="D337"/>
  <c r="E337"/>
  <c r="F337"/>
  <c r="H337"/>
  <c r="I337"/>
  <c r="L337"/>
  <c r="M337"/>
  <c r="N337"/>
  <c r="C337" i="32"/>
  <c r="D337"/>
  <c r="E337"/>
  <c r="F337"/>
  <c r="H337"/>
  <c r="I337"/>
  <c r="J337"/>
  <c r="L337"/>
  <c r="M337"/>
  <c r="F337" i="10"/>
  <c r="K337"/>
  <c r="L337"/>
  <c r="O337"/>
  <c r="P337"/>
  <c r="Q337"/>
  <c r="J337" i="18"/>
  <c r="H338" i="30"/>
  <c r="I338"/>
  <c r="C338" i="13"/>
  <c r="D338"/>
  <c r="E338"/>
  <c r="F338"/>
  <c r="K338"/>
  <c r="L338"/>
  <c r="O338"/>
  <c r="P338"/>
  <c r="Q338"/>
  <c r="C338" i="33"/>
  <c r="D338"/>
  <c r="E338"/>
  <c r="F338"/>
  <c r="K338"/>
  <c r="L338"/>
  <c r="O338"/>
  <c r="P338"/>
  <c r="Q338"/>
  <c r="C338" i="14"/>
  <c r="D338"/>
  <c r="E338"/>
  <c r="F338"/>
  <c r="L338"/>
  <c r="C338" i="25"/>
  <c r="J338"/>
  <c r="K338"/>
  <c r="N338"/>
  <c r="O338"/>
  <c r="P338"/>
  <c r="D338" i="18"/>
  <c r="C338" i="23"/>
  <c r="D338"/>
  <c r="E338"/>
  <c r="F338"/>
  <c r="J338"/>
  <c r="K338"/>
  <c r="N338"/>
  <c r="O338"/>
  <c r="P338"/>
  <c r="E338" i="18"/>
  <c r="C338" i="28"/>
  <c r="D338"/>
  <c r="E338"/>
  <c r="F338"/>
  <c r="I338" i="26"/>
  <c r="J338"/>
  <c r="M338"/>
  <c r="Q338"/>
  <c r="F338"/>
  <c r="R338"/>
  <c r="H338" i="18"/>
  <c r="C338" i="16"/>
  <c r="D338"/>
  <c r="E338"/>
  <c r="F338"/>
  <c r="M338"/>
  <c r="C338" i="11"/>
  <c r="D338"/>
  <c r="E338"/>
  <c r="F338"/>
  <c r="H338"/>
  <c r="I338"/>
  <c r="L338"/>
  <c r="M338"/>
  <c r="N338"/>
  <c r="C338" i="12"/>
  <c r="D338"/>
  <c r="E338"/>
  <c r="F338"/>
  <c r="H338"/>
  <c r="I338"/>
  <c r="L338"/>
  <c r="M338"/>
  <c r="N338"/>
  <c r="C338" i="32"/>
  <c r="D338"/>
  <c r="E338"/>
  <c r="F338"/>
  <c r="H338"/>
  <c r="I338"/>
  <c r="J338"/>
  <c r="L338"/>
  <c r="M338"/>
  <c r="F338" i="10"/>
  <c r="K338"/>
  <c r="L338"/>
  <c r="O338"/>
  <c r="P338"/>
  <c r="Q338"/>
  <c r="J338" i="18"/>
  <c r="H339" i="30"/>
  <c r="I339"/>
  <c r="C339" i="13"/>
  <c r="D339"/>
  <c r="E339"/>
  <c r="F339"/>
  <c r="K339"/>
  <c r="L339"/>
  <c r="O339"/>
  <c r="P339"/>
  <c r="Q339"/>
  <c r="C339" i="33"/>
  <c r="D339"/>
  <c r="E339"/>
  <c r="F339"/>
  <c r="K339"/>
  <c r="L339"/>
  <c r="O339"/>
  <c r="P339"/>
  <c r="Q339"/>
  <c r="C339" i="14"/>
  <c r="D339"/>
  <c r="E339"/>
  <c r="F339"/>
  <c r="L339"/>
  <c r="C339" i="25"/>
  <c r="J339"/>
  <c r="K339"/>
  <c r="N339"/>
  <c r="O339"/>
  <c r="P339"/>
  <c r="D339" i="18"/>
  <c r="C339" i="23"/>
  <c r="D339"/>
  <c r="E339"/>
  <c r="F339"/>
  <c r="J339"/>
  <c r="K339"/>
  <c r="N339"/>
  <c r="O339"/>
  <c r="P339"/>
  <c r="E339" i="18"/>
  <c r="C339" i="28"/>
  <c r="D339"/>
  <c r="E339"/>
  <c r="F339"/>
  <c r="I339" i="26"/>
  <c r="J339"/>
  <c r="M339"/>
  <c r="Q339"/>
  <c r="F339"/>
  <c r="R339"/>
  <c r="H339" i="18"/>
  <c r="C339" i="16"/>
  <c r="D339"/>
  <c r="E339"/>
  <c r="F339"/>
  <c r="M339"/>
  <c r="C339" i="11"/>
  <c r="D339"/>
  <c r="E339"/>
  <c r="F339"/>
  <c r="H339"/>
  <c r="I339"/>
  <c r="L339"/>
  <c r="M339"/>
  <c r="N339"/>
  <c r="C339" i="12"/>
  <c r="D339"/>
  <c r="E339"/>
  <c r="F339"/>
  <c r="H339"/>
  <c r="I339"/>
  <c r="L339"/>
  <c r="M339"/>
  <c r="N339"/>
  <c r="C339" i="32"/>
  <c r="D339"/>
  <c r="E339"/>
  <c r="F339"/>
  <c r="H339"/>
  <c r="I339"/>
  <c r="J339"/>
  <c r="L339"/>
  <c r="M339"/>
  <c r="F339" i="10"/>
  <c r="K339"/>
  <c r="L339"/>
  <c r="O339"/>
  <c r="P339"/>
  <c r="Q339"/>
  <c r="J339" i="18"/>
  <c r="H340" i="30"/>
  <c r="I340"/>
  <c r="C340" i="13"/>
  <c r="D340"/>
  <c r="E340"/>
  <c r="F340"/>
  <c r="K340"/>
  <c r="L340"/>
  <c r="O340"/>
  <c r="P340"/>
  <c r="Q340"/>
  <c r="C340" i="33"/>
  <c r="D340"/>
  <c r="E340"/>
  <c r="F340"/>
  <c r="K340"/>
  <c r="L340"/>
  <c r="O340"/>
  <c r="P340"/>
  <c r="Q340"/>
  <c r="C340" i="14"/>
  <c r="D340"/>
  <c r="E340"/>
  <c r="F340"/>
  <c r="L340"/>
  <c r="C340" i="25"/>
  <c r="J340"/>
  <c r="K340"/>
  <c r="N340"/>
  <c r="O340"/>
  <c r="P340"/>
  <c r="D340" i="18"/>
  <c r="C340" i="23"/>
  <c r="D340"/>
  <c r="E340"/>
  <c r="F340"/>
  <c r="J340"/>
  <c r="K340"/>
  <c r="N340"/>
  <c r="O340"/>
  <c r="P340"/>
  <c r="E340" i="18"/>
  <c r="C340" i="28"/>
  <c r="D340"/>
  <c r="E340"/>
  <c r="F340"/>
  <c r="I340" i="26"/>
  <c r="J340"/>
  <c r="M340"/>
  <c r="Q340"/>
  <c r="F340"/>
  <c r="R340"/>
  <c r="H340" i="18"/>
  <c r="C340" i="16"/>
  <c r="D340"/>
  <c r="E340"/>
  <c r="F340"/>
  <c r="M340"/>
  <c r="C340" i="11"/>
  <c r="D340"/>
  <c r="E340"/>
  <c r="F340"/>
  <c r="H340"/>
  <c r="I340"/>
  <c r="L340"/>
  <c r="M340"/>
  <c r="N340"/>
  <c r="C340" i="12"/>
  <c r="D340"/>
  <c r="E340"/>
  <c r="F340"/>
  <c r="H340"/>
  <c r="I340"/>
  <c r="L340"/>
  <c r="M340"/>
  <c r="N340"/>
  <c r="C340" i="32"/>
  <c r="D340"/>
  <c r="E340"/>
  <c r="F340"/>
  <c r="H340"/>
  <c r="I340"/>
  <c r="J340"/>
  <c r="L340"/>
  <c r="M340"/>
  <c r="F340" i="10"/>
  <c r="K340"/>
  <c r="L340"/>
  <c r="O340"/>
  <c r="P340"/>
  <c r="Q340"/>
  <c r="J340" i="18"/>
  <c r="H341" i="30"/>
  <c r="I341"/>
  <c r="C341" i="13"/>
  <c r="D341"/>
  <c r="E341"/>
  <c r="F341"/>
  <c r="K341"/>
  <c r="L341"/>
  <c r="O341"/>
  <c r="P341"/>
  <c r="Q341"/>
  <c r="C341" i="33"/>
  <c r="D341"/>
  <c r="E341"/>
  <c r="F341"/>
  <c r="K341"/>
  <c r="L341"/>
  <c r="O341"/>
  <c r="P341"/>
  <c r="Q341"/>
  <c r="C341" i="14"/>
  <c r="D341"/>
  <c r="E341"/>
  <c r="F341"/>
  <c r="L341"/>
  <c r="C341" i="25"/>
  <c r="J341"/>
  <c r="K341"/>
  <c r="N341"/>
  <c r="O341"/>
  <c r="P341"/>
  <c r="D341" i="18"/>
  <c r="C341" i="23"/>
  <c r="D341"/>
  <c r="E341"/>
  <c r="F341"/>
  <c r="J341"/>
  <c r="K341"/>
  <c r="N341"/>
  <c r="O341"/>
  <c r="P341"/>
  <c r="E341" i="18"/>
  <c r="C341" i="28"/>
  <c r="D341"/>
  <c r="E341"/>
  <c r="F341"/>
  <c r="I341" i="26"/>
  <c r="J341"/>
  <c r="M341"/>
  <c r="Q341"/>
  <c r="F341"/>
  <c r="R341"/>
  <c r="H341" i="18"/>
  <c r="C341" i="16"/>
  <c r="D341"/>
  <c r="E341"/>
  <c r="F341"/>
  <c r="M341"/>
  <c r="C341" i="11"/>
  <c r="D341"/>
  <c r="E341"/>
  <c r="F341"/>
  <c r="H341"/>
  <c r="I341"/>
  <c r="L341"/>
  <c r="M341"/>
  <c r="N341"/>
  <c r="C341" i="12"/>
  <c r="D341"/>
  <c r="E341"/>
  <c r="F341"/>
  <c r="H341"/>
  <c r="I341"/>
  <c r="L341"/>
  <c r="M341"/>
  <c r="N341"/>
  <c r="C341" i="32"/>
  <c r="D341"/>
  <c r="E341"/>
  <c r="F341"/>
  <c r="H341"/>
  <c r="I341"/>
  <c r="J341"/>
  <c r="L341"/>
  <c r="M341"/>
  <c r="F341" i="10"/>
  <c r="K341"/>
  <c r="L341"/>
  <c r="O341"/>
  <c r="P341"/>
  <c r="Q341"/>
  <c r="J341" i="18"/>
  <c r="H342" i="30"/>
  <c r="I342"/>
  <c r="C342" i="13"/>
  <c r="D342"/>
  <c r="E342"/>
  <c r="F342"/>
  <c r="K342"/>
  <c r="L342"/>
  <c r="O342"/>
  <c r="P342"/>
  <c r="Q342"/>
  <c r="C342" i="33"/>
  <c r="D342"/>
  <c r="E342"/>
  <c r="F342"/>
  <c r="K342"/>
  <c r="L342"/>
  <c r="O342"/>
  <c r="P342"/>
  <c r="Q342"/>
  <c r="C342" i="14"/>
  <c r="D342"/>
  <c r="E342"/>
  <c r="F342"/>
  <c r="L342"/>
  <c r="C342" i="25"/>
  <c r="J342"/>
  <c r="K342"/>
  <c r="N342"/>
  <c r="O342"/>
  <c r="P342"/>
  <c r="D342" i="18"/>
  <c r="C342" i="23"/>
  <c r="D342"/>
  <c r="E342"/>
  <c r="F342"/>
  <c r="J342"/>
  <c r="K342"/>
  <c r="N342"/>
  <c r="O342"/>
  <c r="P342"/>
  <c r="E342" i="18"/>
  <c r="C342" i="28"/>
  <c r="D342"/>
  <c r="E342"/>
  <c r="F342"/>
  <c r="I342" i="26"/>
  <c r="J342"/>
  <c r="M342"/>
  <c r="Q342"/>
  <c r="F342"/>
  <c r="R342"/>
  <c r="H342" i="18"/>
  <c r="C342" i="16"/>
  <c r="D342"/>
  <c r="E342"/>
  <c r="F342"/>
  <c r="M342"/>
  <c r="C342" i="11"/>
  <c r="D342"/>
  <c r="E342"/>
  <c r="F342"/>
  <c r="H342"/>
  <c r="I342"/>
  <c r="L342"/>
  <c r="M342"/>
  <c r="N342"/>
  <c r="C342" i="12"/>
  <c r="D342"/>
  <c r="E342"/>
  <c r="F342"/>
  <c r="H342"/>
  <c r="I342"/>
  <c r="L342"/>
  <c r="M342"/>
  <c r="N342"/>
  <c r="C342" i="32"/>
  <c r="D342"/>
  <c r="E342"/>
  <c r="F342"/>
  <c r="H342"/>
  <c r="I342"/>
  <c r="J342"/>
  <c r="L342"/>
  <c r="M342"/>
  <c r="F342" i="10"/>
  <c r="K342"/>
  <c r="L342"/>
  <c r="O342"/>
  <c r="P342"/>
  <c r="Q342"/>
  <c r="J342" i="18"/>
  <c r="H343" i="30"/>
  <c r="I343"/>
  <c r="C343" i="13"/>
  <c r="D343"/>
  <c r="E343"/>
  <c r="F343"/>
  <c r="K343"/>
  <c r="L343"/>
  <c r="O343"/>
  <c r="P343"/>
  <c r="Q343"/>
  <c r="C343" i="33"/>
  <c r="D343"/>
  <c r="E343"/>
  <c r="F343"/>
  <c r="K343"/>
  <c r="L343"/>
  <c r="O343"/>
  <c r="P343"/>
  <c r="Q343"/>
  <c r="C343" i="14"/>
  <c r="D343"/>
  <c r="E343"/>
  <c r="F343"/>
  <c r="L343"/>
  <c r="C343" i="25"/>
  <c r="J343"/>
  <c r="K343"/>
  <c r="N343"/>
  <c r="O343"/>
  <c r="P343"/>
  <c r="D343" i="18"/>
  <c r="C343" i="23"/>
  <c r="D343"/>
  <c r="E343"/>
  <c r="F343"/>
  <c r="J343"/>
  <c r="K343"/>
  <c r="N343"/>
  <c r="O343"/>
  <c r="P343"/>
  <c r="E343" i="18"/>
  <c r="C343" i="28"/>
  <c r="D343"/>
  <c r="E343"/>
  <c r="F343"/>
  <c r="I343" i="26"/>
  <c r="J343"/>
  <c r="M343"/>
  <c r="Q343"/>
  <c r="F343"/>
  <c r="R343"/>
  <c r="H343" i="18"/>
  <c r="C343" i="16"/>
  <c r="D343"/>
  <c r="E343"/>
  <c r="F343"/>
  <c r="M343"/>
  <c r="C343" i="11"/>
  <c r="D343"/>
  <c r="E343"/>
  <c r="F343"/>
  <c r="H343"/>
  <c r="I343"/>
  <c r="L343"/>
  <c r="M343"/>
  <c r="N343"/>
  <c r="C343" i="12"/>
  <c r="D343"/>
  <c r="E343"/>
  <c r="F343"/>
  <c r="H343"/>
  <c r="I343"/>
  <c r="L343"/>
  <c r="M343"/>
  <c r="N343"/>
  <c r="C343" i="32"/>
  <c r="D343"/>
  <c r="E343"/>
  <c r="F343"/>
  <c r="H343"/>
  <c r="I343"/>
  <c r="J343"/>
  <c r="L343"/>
  <c r="M343"/>
  <c r="F343" i="10"/>
  <c r="K343"/>
  <c r="L343"/>
  <c r="O343"/>
  <c r="P343"/>
  <c r="Q343"/>
  <c r="J343" i="18"/>
  <c r="H344" i="30"/>
  <c r="I344"/>
  <c r="C344" i="13"/>
  <c r="D344"/>
  <c r="E344"/>
  <c r="F344"/>
  <c r="K344"/>
  <c r="L344"/>
  <c r="O344"/>
  <c r="P344"/>
  <c r="Q344"/>
  <c r="C344" i="33"/>
  <c r="D344"/>
  <c r="E344"/>
  <c r="F344"/>
  <c r="K344"/>
  <c r="L344"/>
  <c r="O344"/>
  <c r="P344"/>
  <c r="Q344"/>
  <c r="C344" i="14"/>
  <c r="D344"/>
  <c r="E344"/>
  <c r="F344"/>
  <c r="L344"/>
  <c r="C344" i="25"/>
  <c r="J344"/>
  <c r="K344"/>
  <c r="N344"/>
  <c r="O344"/>
  <c r="P344"/>
  <c r="D344" i="18"/>
  <c r="C344" i="23"/>
  <c r="D344"/>
  <c r="E344"/>
  <c r="F344"/>
  <c r="J344"/>
  <c r="K344"/>
  <c r="N344"/>
  <c r="O344"/>
  <c r="P344"/>
  <c r="E344" i="18"/>
  <c r="C344" i="28"/>
  <c r="D344"/>
  <c r="E344"/>
  <c r="F344"/>
  <c r="I344" i="26"/>
  <c r="J344"/>
  <c r="M344"/>
  <c r="Q344"/>
  <c r="F344"/>
  <c r="R344"/>
  <c r="H344" i="18"/>
  <c r="C344" i="16"/>
  <c r="D344"/>
  <c r="E344"/>
  <c r="F344"/>
  <c r="M344"/>
  <c r="C344" i="11"/>
  <c r="D344"/>
  <c r="E344"/>
  <c r="F344"/>
  <c r="H344"/>
  <c r="I344"/>
  <c r="L344"/>
  <c r="M344"/>
  <c r="N344"/>
  <c r="C344" i="12"/>
  <c r="D344"/>
  <c r="E344"/>
  <c r="F344"/>
  <c r="H344"/>
  <c r="I344"/>
  <c r="L344"/>
  <c r="M344"/>
  <c r="N344"/>
  <c r="C344" i="32"/>
  <c r="D344"/>
  <c r="E344"/>
  <c r="F344"/>
  <c r="H344"/>
  <c r="I344"/>
  <c r="J344"/>
  <c r="L344"/>
  <c r="M344"/>
  <c r="F344" i="10"/>
  <c r="K344"/>
  <c r="L344"/>
  <c r="O344"/>
  <c r="P344"/>
  <c r="Q344"/>
  <c r="J344" i="18"/>
  <c r="H345" i="30"/>
  <c r="I345"/>
  <c r="C345" i="13"/>
  <c r="D345"/>
  <c r="E345"/>
  <c r="F345"/>
  <c r="K345"/>
  <c r="L345"/>
  <c r="O345"/>
  <c r="P345"/>
  <c r="Q345"/>
  <c r="C345" i="33"/>
  <c r="D345"/>
  <c r="E345"/>
  <c r="F345"/>
  <c r="K345"/>
  <c r="L345"/>
  <c r="O345"/>
  <c r="P345"/>
  <c r="Q345"/>
  <c r="C345" i="14"/>
  <c r="D345"/>
  <c r="E345"/>
  <c r="F345"/>
  <c r="L345"/>
  <c r="C345" i="25"/>
  <c r="J345"/>
  <c r="K345"/>
  <c r="N345"/>
  <c r="O345"/>
  <c r="P345"/>
  <c r="D345" i="18"/>
  <c r="C345" i="23"/>
  <c r="D345"/>
  <c r="E345"/>
  <c r="F345"/>
  <c r="J345"/>
  <c r="K345"/>
  <c r="N345"/>
  <c r="O345"/>
  <c r="P345"/>
  <c r="E345" i="18"/>
  <c r="C345" i="28"/>
  <c r="D345"/>
  <c r="E345"/>
  <c r="F345"/>
  <c r="I345" i="26"/>
  <c r="J345"/>
  <c r="M345"/>
  <c r="Q345"/>
  <c r="F345"/>
  <c r="R345"/>
  <c r="H345" i="18"/>
  <c r="C345" i="16"/>
  <c r="D345"/>
  <c r="E345"/>
  <c r="F345"/>
  <c r="M345"/>
  <c r="C345" i="11"/>
  <c r="D345"/>
  <c r="E345"/>
  <c r="F345"/>
  <c r="H345"/>
  <c r="I345"/>
  <c r="L345"/>
  <c r="M345"/>
  <c r="N345"/>
  <c r="C345" i="12"/>
  <c r="D345"/>
  <c r="E345"/>
  <c r="F345"/>
  <c r="H345"/>
  <c r="I345"/>
  <c r="L345"/>
  <c r="M345"/>
  <c r="N345"/>
  <c r="C345" i="32"/>
  <c r="D345"/>
  <c r="E345"/>
  <c r="F345"/>
  <c r="H345"/>
  <c r="I345"/>
  <c r="J345"/>
  <c r="L345"/>
  <c r="M345"/>
  <c r="F345" i="10"/>
  <c r="K345"/>
  <c r="L345"/>
  <c r="O345"/>
  <c r="P345"/>
  <c r="Q345"/>
  <c r="J345" i="18"/>
  <c r="H346" i="30"/>
  <c r="I346"/>
  <c r="C346" i="13"/>
  <c r="D346"/>
  <c r="E346"/>
  <c r="F346"/>
  <c r="K346"/>
  <c r="L346"/>
  <c r="O346"/>
  <c r="P346"/>
  <c r="Q346"/>
  <c r="C346" i="33"/>
  <c r="D346"/>
  <c r="E346"/>
  <c r="F346"/>
  <c r="K346"/>
  <c r="L346"/>
  <c r="O346"/>
  <c r="P346"/>
  <c r="Q346"/>
  <c r="C346" i="14"/>
  <c r="D346"/>
  <c r="E346"/>
  <c r="F346"/>
  <c r="L346"/>
  <c r="C346" i="25"/>
  <c r="J346"/>
  <c r="K346"/>
  <c r="N346"/>
  <c r="O346"/>
  <c r="P346"/>
  <c r="D346" i="18"/>
  <c r="C346" i="23"/>
  <c r="D346"/>
  <c r="E346"/>
  <c r="F346"/>
  <c r="J346"/>
  <c r="K346"/>
  <c r="N346"/>
  <c r="O346"/>
  <c r="P346"/>
  <c r="E346" i="18"/>
  <c r="C346" i="28"/>
  <c r="D346"/>
  <c r="E346"/>
  <c r="F346"/>
  <c r="I346" i="26"/>
  <c r="J346"/>
  <c r="M346"/>
  <c r="Q346"/>
  <c r="F346"/>
  <c r="R346"/>
  <c r="H346" i="18"/>
  <c r="C346" i="16"/>
  <c r="D346"/>
  <c r="E346"/>
  <c r="F346"/>
  <c r="M346"/>
  <c r="C346" i="11"/>
  <c r="D346"/>
  <c r="E346"/>
  <c r="F346"/>
  <c r="H346"/>
  <c r="I346"/>
  <c r="L346"/>
  <c r="M346"/>
  <c r="N346"/>
  <c r="C346" i="12"/>
  <c r="D346"/>
  <c r="E346"/>
  <c r="F346"/>
  <c r="H346"/>
  <c r="I346"/>
  <c r="L346"/>
  <c r="M346"/>
  <c r="N346"/>
  <c r="C346" i="32"/>
  <c r="D346"/>
  <c r="E346"/>
  <c r="F346"/>
  <c r="H346"/>
  <c r="I346"/>
  <c r="J346"/>
  <c r="L346"/>
  <c r="M346"/>
  <c r="F346" i="10"/>
  <c r="K346"/>
  <c r="L346"/>
  <c r="O346"/>
  <c r="P346"/>
  <c r="Q346"/>
  <c r="J346" i="18"/>
  <c r="H347" i="30"/>
  <c r="I347"/>
  <c r="C347" i="13"/>
  <c r="D347"/>
  <c r="E347"/>
  <c r="F347"/>
  <c r="K347"/>
  <c r="L347"/>
  <c r="O347"/>
  <c r="P347"/>
  <c r="Q347"/>
  <c r="C347" i="33"/>
  <c r="D347"/>
  <c r="E347"/>
  <c r="F347"/>
  <c r="K347"/>
  <c r="L347"/>
  <c r="O347"/>
  <c r="P347"/>
  <c r="Q347"/>
  <c r="C347" i="14"/>
  <c r="D347"/>
  <c r="E347"/>
  <c r="F347"/>
  <c r="L347"/>
  <c r="C347" i="25"/>
  <c r="J347"/>
  <c r="K347"/>
  <c r="N347"/>
  <c r="O347"/>
  <c r="P347"/>
  <c r="D347" i="18"/>
  <c r="C347" i="23"/>
  <c r="D347"/>
  <c r="E347"/>
  <c r="F347"/>
  <c r="J347"/>
  <c r="K347"/>
  <c r="N347"/>
  <c r="O347"/>
  <c r="P347"/>
  <c r="E347" i="18"/>
  <c r="C347" i="28"/>
  <c r="D347"/>
  <c r="E347"/>
  <c r="F347"/>
  <c r="I347" i="26"/>
  <c r="J347"/>
  <c r="M347"/>
  <c r="Q347"/>
  <c r="F347"/>
  <c r="R347"/>
  <c r="H347" i="18"/>
  <c r="C347" i="16"/>
  <c r="D347"/>
  <c r="E347"/>
  <c r="F347"/>
  <c r="M347"/>
  <c r="C347" i="11"/>
  <c r="D347"/>
  <c r="E347"/>
  <c r="F347"/>
  <c r="H347"/>
  <c r="I347"/>
  <c r="L347"/>
  <c r="M347"/>
  <c r="N347"/>
  <c r="C347" i="12"/>
  <c r="D347"/>
  <c r="E347"/>
  <c r="F347"/>
  <c r="H347"/>
  <c r="I347"/>
  <c r="L347"/>
  <c r="M347"/>
  <c r="N347"/>
  <c r="C347" i="32"/>
  <c r="D347"/>
  <c r="E347"/>
  <c r="F347"/>
  <c r="H347"/>
  <c r="I347"/>
  <c r="J347"/>
  <c r="L347"/>
  <c r="M347"/>
  <c r="F347" i="10"/>
  <c r="K347"/>
  <c r="L347"/>
  <c r="O347"/>
  <c r="P347"/>
  <c r="Q347"/>
  <c r="J347" i="18"/>
  <c r="H348" i="30"/>
  <c r="I348"/>
  <c r="C348" i="13"/>
  <c r="D348"/>
  <c r="E348"/>
  <c r="F348"/>
  <c r="K348"/>
  <c r="L348"/>
  <c r="O348"/>
  <c r="P348"/>
  <c r="Q348"/>
  <c r="C348" i="33"/>
  <c r="D348"/>
  <c r="E348"/>
  <c r="F348"/>
  <c r="K348"/>
  <c r="L348"/>
  <c r="O348"/>
  <c r="P348"/>
  <c r="Q348"/>
  <c r="C348" i="14"/>
  <c r="D348"/>
  <c r="E348"/>
  <c r="F348"/>
  <c r="L348"/>
  <c r="C348" i="25"/>
  <c r="J348"/>
  <c r="K348"/>
  <c r="N348"/>
  <c r="O348"/>
  <c r="P348"/>
  <c r="D348" i="18"/>
  <c r="C348" i="23"/>
  <c r="D348"/>
  <c r="E348"/>
  <c r="F348"/>
  <c r="J348"/>
  <c r="K348"/>
  <c r="N348"/>
  <c r="O348"/>
  <c r="P348"/>
  <c r="E348" i="18"/>
  <c r="C348" i="28"/>
  <c r="D348"/>
  <c r="E348"/>
  <c r="F348"/>
  <c r="I348" i="26"/>
  <c r="J348"/>
  <c r="M348"/>
  <c r="Q348"/>
  <c r="F348"/>
  <c r="R348"/>
  <c r="H348" i="18"/>
  <c r="C348" i="16"/>
  <c r="D348"/>
  <c r="E348"/>
  <c r="F348"/>
  <c r="M348"/>
  <c r="C348" i="11"/>
  <c r="D348"/>
  <c r="E348"/>
  <c r="F348"/>
  <c r="H348"/>
  <c r="I348"/>
  <c r="L348"/>
  <c r="M348"/>
  <c r="N348"/>
  <c r="C348" i="12"/>
  <c r="D348"/>
  <c r="E348"/>
  <c r="F348"/>
  <c r="H348"/>
  <c r="I348"/>
  <c r="L348"/>
  <c r="M348"/>
  <c r="N348"/>
  <c r="C348" i="32"/>
  <c r="D348"/>
  <c r="E348"/>
  <c r="F348"/>
  <c r="H348"/>
  <c r="I348"/>
  <c r="J348"/>
  <c r="L348"/>
  <c r="M348"/>
  <c r="F348" i="10"/>
  <c r="K348"/>
  <c r="L348"/>
  <c r="O348"/>
  <c r="P348"/>
  <c r="Q348"/>
  <c r="J348" i="18"/>
  <c r="H349" i="30"/>
  <c r="I349"/>
  <c r="C349" i="13"/>
  <c r="D349"/>
  <c r="E349"/>
  <c r="F349"/>
  <c r="K349"/>
  <c r="L349"/>
  <c r="O349"/>
  <c r="P349"/>
  <c r="Q349"/>
  <c r="C349" i="33"/>
  <c r="D349"/>
  <c r="E349"/>
  <c r="F349"/>
  <c r="K349"/>
  <c r="L349"/>
  <c r="O349"/>
  <c r="P349"/>
  <c r="Q349"/>
  <c r="C349" i="14"/>
  <c r="D349"/>
  <c r="E349"/>
  <c r="F349"/>
  <c r="L349"/>
  <c r="C349" i="25"/>
  <c r="J349"/>
  <c r="K349"/>
  <c r="N349"/>
  <c r="O349"/>
  <c r="P349"/>
  <c r="D349" i="18"/>
  <c r="C349" i="23"/>
  <c r="D349"/>
  <c r="E349"/>
  <c r="F349"/>
  <c r="J349"/>
  <c r="K349"/>
  <c r="N349"/>
  <c r="O349"/>
  <c r="P349"/>
  <c r="E349" i="18"/>
  <c r="C349" i="28"/>
  <c r="D349"/>
  <c r="E349"/>
  <c r="F349"/>
  <c r="I349" i="26"/>
  <c r="J349"/>
  <c r="M349"/>
  <c r="Q349"/>
  <c r="F349"/>
  <c r="R349"/>
  <c r="H349" i="18"/>
  <c r="C349" i="16"/>
  <c r="D349"/>
  <c r="E349"/>
  <c r="F349"/>
  <c r="M349"/>
  <c r="C349" i="11"/>
  <c r="D349"/>
  <c r="E349"/>
  <c r="F349"/>
  <c r="H349"/>
  <c r="I349"/>
  <c r="L349"/>
  <c r="M349"/>
  <c r="N349"/>
  <c r="C349" i="12"/>
  <c r="D349"/>
  <c r="E349"/>
  <c r="F349"/>
  <c r="H349"/>
  <c r="I349"/>
  <c r="L349"/>
  <c r="M349"/>
  <c r="N349"/>
  <c r="C349" i="32"/>
  <c r="D349"/>
  <c r="E349"/>
  <c r="F349"/>
  <c r="H349"/>
  <c r="I349"/>
  <c r="J349"/>
  <c r="L349"/>
  <c r="M349"/>
  <c r="F349" i="10"/>
  <c r="K349"/>
  <c r="L349"/>
  <c r="O349"/>
  <c r="P349"/>
  <c r="Q349"/>
  <c r="J349" i="18"/>
  <c r="H350" i="30"/>
  <c r="I350"/>
  <c r="C350" i="13"/>
  <c r="D350"/>
  <c r="E350"/>
  <c r="F350"/>
  <c r="K350"/>
  <c r="L350"/>
  <c r="O350"/>
  <c r="P350"/>
  <c r="Q350"/>
  <c r="C350" i="33"/>
  <c r="D350"/>
  <c r="E350"/>
  <c r="F350"/>
  <c r="K350"/>
  <c r="L350"/>
  <c r="O350"/>
  <c r="P350"/>
  <c r="Q350"/>
  <c r="C350" i="14"/>
  <c r="D350"/>
  <c r="E350"/>
  <c r="F350"/>
  <c r="L350"/>
  <c r="C350" i="25"/>
  <c r="J350"/>
  <c r="K350"/>
  <c r="N350"/>
  <c r="O350"/>
  <c r="P350"/>
  <c r="D350" i="18"/>
  <c r="C350" i="23"/>
  <c r="D350"/>
  <c r="E350"/>
  <c r="F350"/>
  <c r="J350"/>
  <c r="K350"/>
  <c r="N350"/>
  <c r="O350"/>
  <c r="P350"/>
  <c r="E350" i="18"/>
  <c r="C350" i="28"/>
  <c r="D350"/>
  <c r="E350"/>
  <c r="F350"/>
  <c r="I350" i="26"/>
  <c r="J350"/>
  <c r="M350"/>
  <c r="Q350"/>
  <c r="F350"/>
  <c r="R350"/>
  <c r="H350" i="18"/>
  <c r="C350" i="16"/>
  <c r="D350"/>
  <c r="E350"/>
  <c r="F350"/>
  <c r="M350"/>
  <c r="C350" i="11"/>
  <c r="D350"/>
  <c r="E350"/>
  <c r="F350"/>
  <c r="H350"/>
  <c r="I350"/>
  <c r="L350"/>
  <c r="M350"/>
  <c r="N350"/>
  <c r="C350" i="12"/>
  <c r="D350"/>
  <c r="E350"/>
  <c r="F350"/>
  <c r="H350"/>
  <c r="I350"/>
  <c r="L350"/>
  <c r="M350"/>
  <c r="N350"/>
  <c r="C350" i="32"/>
  <c r="D350"/>
  <c r="E350"/>
  <c r="F350"/>
  <c r="H350"/>
  <c r="I350"/>
  <c r="J350"/>
  <c r="L350"/>
  <c r="M350"/>
  <c r="F350" i="10"/>
  <c r="K350"/>
  <c r="L350"/>
  <c r="O350"/>
  <c r="P350"/>
  <c r="Q350"/>
  <c r="J350" i="18"/>
  <c r="H351" i="30"/>
  <c r="I351"/>
  <c r="C351" i="13"/>
  <c r="D351"/>
  <c r="E351"/>
  <c r="F351"/>
  <c r="K351"/>
  <c r="L351"/>
  <c r="O351"/>
  <c r="P351"/>
  <c r="Q351"/>
  <c r="C351" i="33"/>
  <c r="D351"/>
  <c r="E351"/>
  <c r="F351"/>
  <c r="K351"/>
  <c r="L351"/>
  <c r="O351"/>
  <c r="P351"/>
  <c r="Q351"/>
  <c r="C351" i="14"/>
  <c r="D351"/>
  <c r="E351"/>
  <c r="F351"/>
  <c r="L351"/>
  <c r="C351" i="25"/>
  <c r="J351"/>
  <c r="K351"/>
  <c r="N351"/>
  <c r="O351"/>
  <c r="P351"/>
  <c r="D351" i="18"/>
  <c r="C351" i="23"/>
  <c r="D351"/>
  <c r="E351"/>
  <c r="F351"/>
  <c r="J351"/>
  <c r="K351"/>
  <c r="N351"/>
  <c r="O351"/>
  <c r="P351"/>
  <c r="E351" i="18"/>
  <c r="C351" i="28"/>
  <c r="D351"/>
  <c r="E351"/>
  <c r="F351"/>
  <c r="I351" i="26"/>
  <c r="J351"/>
  <c r="M351"/>
  <c r="Q351"/>
  <c r="F351"/>
  <c r="R351"/>
  <c r="H351" i="18"/>
  <c r="C351" i="16"/>
  <c r="D351"/>
  <c r="E351"/>
  <c r="F351"/>
  <c r="M351"/>
  <c r="C351" i="11"/>
  <c r="D351"/>
  <c r="E351"/>
  <c r="F351"/>
  <c r="H351"/>
  <c r="I351"/>
  <c r="L351"/>
  <c r="M351"/>
  <c r="N351"/>
  <c r="C351" i="12"/>
  <c r="D351"/>
  <c r="E351"/>
  <c r="F351"/>
  <c r="H351"/>
  <c r="I351"/>
  <c r="L351"/>
  <c r="M351"/>
  <c r="N351"/>
  <c r="C351" i="32"/>
  <c r="D351"/>
  <c r="E351"/>
  <c r="F351"/>
  <c r="H351"/>
  <c r="I351"/>
  <c r="J351"/>
  <c r="L351"/>
  <c r="M351"/>
  <c r="F351" i="10"/>
  <c r="K351"/>
  <c r="L351"/>
  <c r="O351"/>
  <c r="P351"/>
  <c r="Q351"/>
  <c r="J351" i="18"/>
  <c r="H352" i="30"/>
  <c r="I352"/>
  <c r="C352" i="13"/>
  <c r="D352"/>
  <c r="E352"/>
  <c r="F352"/>
  <c r="K352"/>
  <c r="L352"/>
  <c r="O352"/>
  <c r="P352"/>
  <c r="Q352"/>
  <c r="C352" i="33"/>
  <c r="D352"/>
  <c r="E352"/>
  <c r="F352"/>
  <c r="K352"/>
  <c r="L352"/>
  <c r="O352"/>
  <c r="P352"/>
  <c r="Q352"/>
  <c r="C352" i="14"/>
  <c r="D352"/>
  <c r="E352"/>
  <c r="F352"/>
  <c r="L352"/>
  <c r="C352" i="25"/>
  <c r="J352"/>
  <c r="K352"/>
  <c r="N352"/>
  <c r="O352"/>
  <c r="P352"/>
  <c r="D352" i="18"/>
  <c r="C352" i="23"/>
  <c r="D352"/>
  <c r="E352"/>
  <c r="F352"/>
  <c r="J352"/>
  <c r="K352"/>
  <c r="N352"/>
  <c r="O352"/>
  <c r="P352"/>
  <c r="E352" i="18"/>
  <c r="C352" i="28"/>
  <c r="D352"/>
  <c r="E352"/>
  <c r="F352"/>
  <c r="I352" i="26"/>
  <c r="J352"/>
  <c r="M352"/>
  <c r="Q352"/>
  <c r="F352"/>
  <c r="R352"/>
  <c r="H352" i="18"/>
  <c r="C352" i="16"/>
  <c r="D352"/>
  <c r="E352"/>
  <c r="F352"/>
  <c r="M352"/>
  <c r="C352" i="11"/>
  <c r="D352"/>
  <c r="E352"/>
  <c r="F352"/>
  <c r="H352"/>
  <c r="I352"/>
  <c r="L352"/>
  <c r="M352"/>
  <c r="N352"/>
  <c r="C352" i="12"/>
  <c r="D352"/>
  <c r="E352"/>
  <c r="F352"/>
  <c r="H352"/>
  <c r="I352"/>
  <c r="L352"/>
  <c r="M352"/>
  <c r="N352"/>
  <c r="C352" i="32"/>
  <c r="D352"/>
  <c r="E352"/>
  <c r="F352"/>
  <c r="H352"/>
  <c r="I352"/>
  <c r="J352"/>
  <c r="L352"/>
  <c r="M352"/>
  <c r="F352" i="10"/>
  <c r="K352"/>
  <c r="L352"/>
  <c r="O352"/>
  <c r="P352"/>
  <c r="Q352"/>
  <c r="J352" i="18"/>
  <c r="H353" i="30"/>
  <c r="I353"/>
  <c r="C353" i="13"/>
  <c r="D353"/>
  <c r="E353"/>
  <c r="F353"/>
  <c r="K353"/>
  <c r="L353"/>
  <c r="O353"/>
  <c r="P353"/>
  <c r="Q353"/>
  <c r="C353" i="33"/>
  <c r="D353"/>
  <c r="E353"/>
  <c r="F353"/>
  <c r="K353"/>
  <c r="L353"/>
  <c r="O353"/>
  <c r="P353"/>
  <c r="Q353"/>
  <c r="C353" i="14"/>
  <c r="D353"/>
  <c r="E353"/>
  <c r="F353"/>
  <c r="L353"/>
  <c r="C353" i="25"/>
  <c r="J353"/>
  <c r="K353"/>
  <c r="N353"/>
  <c r="O353"/>
  <c r="P353"/>
  <c r="D353" i="18"/>
  <c r="C353" i="23"/>
  <c r="D353"/>
  <c r="E353"/>
  <c r="F353"/>
  <c r="J353"/>
  <c r="K353"/>
  <c r="N353"/>
  <c r="O353"/>
  <c r="P353"/>
  <c r="E353" i="18"/>
  <c r="C353" i="28"/>
  <c r="D353"/>
  <c r="E353"/>
  <c r="F353"/>
  <c r="I353" i="26"/>
  <c r="J353"/>
  <c r="M353"/>
  <c r="Q353"/>
  <c r="F353"/>
  <c r="R353"/>
  <c r="H353" i="18"/>
  <c r="C353" i="16"/>
  <c r="D353"/>
  <c r="E353"/>
  <c r="F353"/>
  <c r="M353"/>
  <c r="C353" i="11"/>
  <c r="D353"/>
  <c r="E353"/>
  <c r="F353"/>
  <c r="H353"/>
  <c r="I353"/>
  <c r="L353"/>
  <c r="M353"/>
  <c r="N353"/>
  <c r="C353" i="12"/>
  <c r="D353"/>
  <c r="E353"/>
  <c r="F353"/>
  <c r="H353"/>
  <c r="I353"/>
  <c r="L353"/>
  <c r="M353"/>
  <c r="N353"/>
  <c r="C353" i="32"/>
  <c r="D353"/>
  <c r="E353"/>
  <c r="F353"/>
  <c r="H353"/>
  <c r="I353"/>
  <c r="J353"/>
  <c r="L353"/>
  <c r="M353"/>
  <c r="F353" i="10"/>
  <c r="K353"/>
  <c r="L353"/>
  <c r="O353"/>
  <c r="P353"/>
  <c r="Q353"/>
  <c r="J353" i="18"/>
  <c r="H354" i="30"/>
  <c r="I354"/>
  <c r="C354" i="13"/>
  <c r="D354"/>
  <c r="E354"/>
  <c r="F354"/>
  <c r="K354"/>
  <c r="L354"/>
  <c r="O354"/>
  <c r="P354"/>
  <c r="Q354"/>
  <c r="C354" i="33"/>
  <c r="D354"/>
  <c r="E354"/>
  <c r="F354"/>
  <c r="K354"/>
  <c r="L354"/>
  <c r="O354"/>
  <c r="P354"/>
  <c r="Q354"/>
  <c r="C354" i="14"/>
  <c r="D354"/>
  <c r="E354"/>
  <c r="F354"/>
  <c r="L354"/>
  <c r="C354" i="25"/>
  <c r="J354"/>
  <c r="K354"/>
  <c r="N354"/>
  <c r="O354"/>
  <c r="P354"/>
  <c r="D354" i="18"/>
  <c r="C354" i="23"/>
  <c r="D354"/>
  <c r="E354"/>
  <c r="F354"/>
  <c r="J354"/>
  <c r="K354"/>
  <c r="N354"/>
  <c r="O354"/>
  <c r="P354"/>
  <c r="E354" i="18"/>
  <c r="C354" i="28"/>
  <c r="D354"/>
  <c r="E354"/>
  <c r="F354"/>
  <c r="I354" i="26"/>
  <c r="J354"/>
  <c r="M354"/>
  <c r="Q354"/>
  <c r="F354"/>
  <c r="R354"/>
  <c r="H354" i="18"/>
  <c r="C354" i="16"/>
  <c r="D354"/>
  <c r="E354"/>
  <c r="F354"/>
  <c r="M354"/>
  <c r="C354" i="11"/>
  <c r="D354"/>
  <c r="E354"/>
  <c r="F354"/>
  <c r="H354"/>
  <c r="I354"/>
  <c r="L354"/>
  <c r="M354"/>
  <c r="N354"/>
  <c r="C354" i="12"/>
  <c r="D354"/>
  <c r="E354"/>
  <c r="F354"/>
  <c r="H354"/>
  <c r="I354"/>
  <c r="L354"/>
  <c r="M354"/>
  <c r="N354"/>
  <c r="C354" i="32"/>
  <c r="D354"/>
  <c r="E354"/>
  <c r="F354"/>
  <c r="H354"/>
  <c r="I354"/>
  <c r="J354"/>
  <c r="L354"/>
  <c r="M354"/>
  <c r="F354" i="10"/>
  <c r="K354"/>
  <c r="L354"/>
  <c r="O354"/>
  <c r="P354"/>
  <c r="Q354"/>
  <c r="J354" i="18"/>
  <c r="H355" i="30"/>
  <c r="I355"/>
  <c r="C355" i="13"/>
  <c r="D355"/>
  <c r="E355"/>
  <c r="F355"/>
  <c r="K355"/>
  <c r="L355"/>
  <c r="O355"/>
  <c r="P355"/>
  <c r="Q355"/>
  <c r="C355" i="33"/>
  <c r="D355"/>
  <c r="E355"/>
  <c r="F355"/>
  <c r="K355"/>
  <c r="L355"/>
  <c r="O355"/>
  <c r="P355"/>
  <c r="Q355"/>
  <c r="C355" i="14"/>
  <c r="D355"/>
  <c r="E355"/>
  <c r="F355"/>
  <c r="L355"/>
  <c r="C355" i="25"/>
  <c r="J355"/>
  <c r="K355"/>
  <c r="N355"/>
  <c r="O355"/>
  <c r="P355"/>
  <c r="D355" i="18"/>
  <c r="C355" i="23"/>
  <c r="D355"/>
  <c r="E355"/>
  <c r="F355"/>
  <c r="J355"/>
  <c r="K355"/>
  <c r="N355"/>
  <c r="O355"/>
  <c r="P355"/>
  <c r="E355" i="18"/>
  <c r="C355" i="28"/>
  <c r="D355"/>
  <c r="E355"/>
  <c r="F355"/>
  <c r="I355" i="26"/>
  <c r="J355"/>
  <c r="M355"/>
  <c r="Q355"/>
  <c r="F355"/>
  <c r="R355"/>
  <c r="H355" i="18"/>
  <c r="C355" i="16"/>
  <c r="D355"/>
  <c r="E355"/>
  <c r="F355"/>
  <c r="M355"/>
  <c r="C355" i="11"/>
  <c r="D355"/>
  <c r="E355"/>
  <c r="F355"/>
  <c r="H355"/>
  <c r="I355"/>
  <c r="L355"/>
  <c r="M355"/>
  <c r="N355"/>
  <c r="C355" i="12"/>
  <c r="D355"/>
  <c r="E355"/>
  <c r="F355"/>
  <c r="H355"/>
  <c r="I355"/>
  <c r="L355"/>
  <c r="M355"/>
  <c r="N355"/>
  <c r="C355" i="32"/>
  <c r="D355"/>
  <c r="E355"/>
  <c r="F355"/>
  <c r="H355"/>
  <c r="I355"/>
  <c r="J355"/>
  <c r="L355"/>
  <c r="M355"/>
  <c r="F355" i="10"/>
  <c r="K355"/>
  <c r="L355"/>
  <c r="O355"/>
  <c r="P355"/>
  <c r="Q355"/>
  <c r="J355" i="18"/>
  <c r="H356" i="30"/>
  <c r="I356"/>
  <c r="C356" i="13"/>
  <c r="D356"/>
  <c r="E356"/>
  <c r="F356"/>
  <c r="K356"/>
  <c r="L356"/>
  <c r="O356"/>
  <c r="P356"/>
  <c r="Q356"/>
  <c r="C356" i="33"/>
  <c r="D356"/>
  <c r="E356"/>
  <c r="F356"/>
  <c r="K356"/>
  <c r="L356"/>
  <c r="O356"/>
  <c r="P356"/>
  <c r="Q356"/>
  <c r="C356" i="14"/>
  <c r="D356"/>
  <c r="E356"/>
  <c r="F356"/>
  <c r="L356"/>
  <c r="C356" i="25"/>
  <c r="J356"/>
  <c r="K356"/>
  <c r="N356"/>
  <c r="O356"/>
  <c r="P356"/>
  <c r="D356" i="18"/>
  <c r="C356" i="23"/>
  <c r="D356"/>
  <c r="E356"/>
  <c r="F356"/>
  <c r="J356"/>
  <c r="K356"/>
  <c r="N356"/>
  <c r="O356"/>
  <c r="P356"/>
  <c r="E356" i="18"/>
  <c r="C356" i="28"/>
  <c r="D356"/>
  <c r="E356"/>
  <c r="F356"/>
  <c r="I356" i="26"/>
  <c r="J356"/>
  <c r="M356"/>
  <c r="Q356"/>
  <c r="F356"/>
  <c r="R356"/>
  <c r="H356" i="18"/>
  <c r="C356" i="16"/>
  <c r="D356"/>
  <c r="E356"/>
  <c r="F356"/>
  <c r="M356"/>
  <c r="C356" i="11"/>
  <c r="D356"/>
  <c r="E356"/>
  <c r="F356"/>
  <c r="H356"/>
  <c r="I356"/>
  <c r="L356"/>
  <c r="M356"/>
  <c r="N356"/>
  <c r="C356" i="12"/>
  <c r="D356"/>
  <c r="E356"/>
  <c r="F356"/>
  <c r="H356"/>
  <c r="I356"/>
  <c r="L356"/>
  <c r="M356"/>
  <c r="N356"/>
  <c r="C356" i="32"/>
  <c r="D356"/>
  <c r="E356"/>
  <c r="F356"/>
  <c r="H356"/>
  <c r="I356"/>
  <c r="J356"/>
  <c r="L356"/>
  <c r="M356"/>
  <c r="F356" i="10"/>
  <c r="K356"/>
  <c r="L356"/>
  <c r="O356"/>
  <c r="P356"/>
  <c r="Q356"/>
  <c r="J356" i="18"/>
  <c r="H357" i="30"/>
  <c r="I357"/>
  <c r="C357" i="13"/>
  <c r="D357"/>
  <c r="E357"/>
  <c r="F357"/>
  <c r="K357"/>
  <c r="L357"/>
  <c r="O357"/>
  <c r="P357"/>
  <c r="Q357"/>
  <c r="C357" i="33"/>
  <c r="D357"/>
  <c r="E357"/>
  <c r="F357"/>
  <c r="K357"/>
  <c r="L357"/>
  <c r="O357"/>
  <c r="P357"/>
  <c r="Q357"/>
  <c r="C357" i="14"/>
  <c r="D357"/>
  <c r="E357"/>
  <c r="F357"/>
  <c r="L357"/>
  <c r="C357" i="25"/>
  <c r="J357"/>
  <c r="K357"/>
  <c r="N357"/>
  <c r="O357"/>
  <c r="P357"/>
  <c r="D357" i="18"/>
  <c r="C357" i="23"/>
  <c r="D357"/>
  <c r="E357"/>
  <c r="F357"/>
  <c r="J357"/>
  <c r="K357"/>
  <c r="N357"/>
  <c r="O357"/>
  <c r="P357"/>
  <c r="E357" i="18"/>
  <c r="C357" i="28"/>
  <c r="D357"/>
  <c r="E357"/>
  <c r="F357"/>
  <c r="I357" i="26"/>
  <c r="J357"/>
  <c r="M357"/>
  <c r="Q357"/>
  <c r="F357"/>
  <c r="R357"/>
  <c r="H357" i="18"/>
  <c r="C357" i="16"/>
  <c r="D357"/>
  <c r="E357"/>
  <c r="F357"/>
  <c r="M357"/>
  <c r="C357" i="11"/>
  <c r="D357"/>
  <c r="E357"/>
  <c r="F357"/>
  <c r="H357"/>
  <c r="I357"/>
  <c r="L357"/>
  <c r="M357"/>
  <c r="N357"/>
  <c r="C357" i="12"/>
  <c r="D357"/>
  <c r="E357"/>
  <c r="F357"/>
  <c r="H357"/>
  <c r="I357"/>
  <c r="L357"/>
  <c r="M357"/>
  <c r="N357"/>
  <c r="C357" i="32"/>
  <c r="D357"/>
  <c r="E357"/>
  <c r="F357"/>
  <c r="H357"/>
  <c r="I357"/>
  <c r="J357"/>
  <c r="L357"/>
  <c r="M357"/>
  <c r="F357" i="10"/>
  <c r="K357"/>
  <c r="L357"/>
  <c r="O357"/>
  <c r="P357"/>
  <c r="Q357"/>
  <c r="J357" i="18"/>
  <c r="H358" i="30"/>
  <c r="I358"/>
  <c r="C358" i="13"/>
  <c r="D358"/>
  <c r="E358"/>
  <c r="F358"/>
  <c r="K358"/>
  <c r="L358"/>
  <c r="O358"/>
  <c r="P358"/>
  <c r="Q358"/>
  <c r="C358" i="33"/>
  <c r="D358"/>
  <c r="E358"/>
  <c r="F358"/>
  <c r="K358"/>
  <c r="L358"/>
  <c r="O358"/>
  <c r="P358"/>
  <c r="Q358"/>
  <c r="C358" i="14"/>
  <c r="D358"/>
  <c r="E358"/>
  <c r="F358"/>
  <c r="L358"/>
  <c r="C358" i="15"/>
  <c r="D358"/>
  <c r="E358"/>
  <c r="F358"/>
  <c r="I358"/>
  <c r="J358"/>
  <c r="M358"/>
  <c r="N358"/>
  <c r="O358"/>
  <c r="C358" i="25"/>
  <c r="J358"/>
  <c r="K358"/>
  <c r="N358"/>
  <c r="O358"/>
  <c r="P358"/>
  <c r="D358" i="18"/>
  <c r="C358" i="23"/>
  <c r="D358"/>
  <c r="E358"/>
  <c r="F358"/>
  <c r="J358"/>
  <c r="K358"/>
  <c r="N358"/>
  <c r="O358"/>
  <c r="P358"/>
  <c r="E358" i="18"/>
  <c r="C358" i="28"/>
  <c r="D358"/>
  <c r="E358"/>
  <c r="F358"/>
  <c r="I358" i="26"/>
  <c r="J358"/>
  <c r="M358"/>
  <c r="Q358"/>
  <c r="F358"/>
  <c r="R358"/>
  <c r="H358" i="18"/>
  <c r="C358" i="16"/>
  <c r="D358"/>
  <c r="E358"/>
  <c r="F358"/>
  <c r="M358"/>
  <c r="C358" i="11"/>
  <c r="D358"/>
  <c r="E358"/>
  <c r="F358"/>
  <c r="H358"/>
  <c r="I358"/>
  <c r="L358"/>
  <c r="M358"/>
  <c r="N358"/>
  <c r="C358" i="12"/>
  <c r="D358"/>
  <c r="E358"/>
  <c r="F358"/>
  <c r="H358"/>
  <c r="I358"/>
  <c r="L358"/>
  <c r="M358"/>
  <c r="N358"/>
  <c r="C358" i="32"/>
  <c r="D358"/>
  <c r="E358"/>
  <c r="F358"/>
  <c r="H358"/>
  <c r="I358"/>
  <c r="J358"/>
  <c r="L358"/>
  <c r="M358"/>
  <c r="F358" i="10"/>
  <c r="K358"/>
  <c r="L358"/>
  <c r="O358"/>
  <c r="P358"/>
  <c r="Q358"/>
  <c r="J358" i="18"/>
  <c r="H359" i="30"/>
  <c r="I359"/>
  <c r="C359" i="13"/>
  <c r="D359"/>
  <c r="E359"/>
  <c r="F359"/>
  <c r="K359"/>
  <c r="L359"/>
  <c r="O359"/>
  <c r="P359"/>
  <c r="Q359"/>
  <c r="C359" i="33"/>
  <c r="D359"/>
  <c r="E359"/>
  <c r="F359"/>
  <c r="K359"/>
  <c r="L359"/>
  <c r="O359"/>
  <c r="P359"/>
  <c r="Q359"/>
  <c r="C359" i="14"/>
  <c r="D359"/>
  <c r="E359"/>
  <c r="F359"/>
  <c r="L359"/>
  <c r="C359" i="25"/>
  <c r="J359"/>
  <c r="K359"/>
  <c r="N359"/>
  <c r="O359"/>
  <c r="P359"/>
  <c r="D359" i="18"/>
  <c r="C359" i="23"/>
  <c r="D359"/>
  <c r="E359"/>
  <c r="F359"/>
  <c r="J359"/>
  <c r="K359"/>
  <c r="N359"/>
  <c r="O359"/>
  <c r="P359"/>
  <c r="E359" i="18"/>
  <c r="C359" i="28"/>
  <c r="D359"/>
  <c r="E359"/>
  <c r="F359"/>
  <c r="I359" i="26"/>
  <c r="J359"/>
  <c r="M359"/>
  <c r="Q359"/>
  <c r="F359"/>
  <c r="R359"/>
  <c r="H359" i="18"/>
  <c r="C359" i="16"/>
  <c r="D359"/>
  <c r="E359"/>
  <c r="F359"/>
  <c r="M359"/>
  <c r="C359" i="11"/>
  <c r="D359"/>
  <c r="E359"/>
  <c r="F359"/>
  <c r="H359"/>
  <c r="I359"/>
  <c r="L359"/>
  <c r="M359"/>
  <c r="N359"/>
  <c r="C359" i="12"/>
  <c r="D359"/>
  <c r="E359"/>
  <c r="F359"/>
  <c r="H359"/>
  <c r="I359"/>
  <c r="L359"/>
  <c r="M359"/>
  <c r="N359"/>
  <c r="C359" i="32"/>
  <c r="D359"/>
  <c r="E359"/>
  <c r="F359"/>
  <c r="H359"/>
  <c r="I359"/>
  <c r="J359"/>
  <c r="L359"/>
  <c r="M359"/>
  <c r="F359" i="10"/>
  <c r="K359"/>
  <c r="L359"/>
  <c r="O359"/>
  <c r="P359"/>
  <c r="Q359"/>
  <c r="J359" i="18"/>
  <c r="H360" i="30"/>
  <c r="I360"/>
  <c r="C360" i="13"/>
  <c r="D360"/>
  <c r="E360"/>
  <c r="F360"/>
  <c r="K360"/>
  <c r="L360"/>
  <c r="O360"/>
  <c r="P360"/>
  <c r="Q360"/>
  <c r="C360" i="33"/>
  <c r="D360"/>
  <c r="E360"/>
  <c r="F360"/>
  <c r="K360"/>
  <c r="L360"/>
  <c r="O360"/>
  <c r="P360"/>
  <c r="Q360"/>
  <c r="C360" i="14"/>
  <c r="D360"/>
  <c r="E360"/>
  <c r="F360"/>
  <c r="L360"/>
  <c r="C360" i="25"/>
  <c r="J360"/>
  <c r="K360"/>
  <c r="N360"/>
  <c r="O360"/>
  <c r="P360"/>
  <c r="D360" i="18"/>
  <c r="C360" i="23"/>
  <c r="D360"/>
  <c r="E360"/>
  <c r="F360"/>
  <c r="J360"/>
  <c r="K360"/>
  <c r="N360"/>
  <c r="O360"/>
  <c r="P360"/>
  <c r="E360" i="18"/>
  <c r="C360" i="28"/>
  <c r="D360"/>
  <c r="E360"/>
  <c r="F360"/>
  <c r="I360" i="26"/>
  <c r="J360"/>
  <c r="M360"/>
  <c r="Q360"/>
  <c r="F360"/>
  <c r="R360"/>
  <c r="H360" i="18"/>
  <c r="C360" i="16"/>
  <c r="D360"/>
  <c r="E360"/>
  <c r="F360"/>
  <c r="M360"/>
  <c r="C360" i="11"/>
  <c r="D360"/>
  <c r="E360"/>
  <c r="F360"/>
  <c r="H360"/>
  <c r="I360"/>
  <c r="L360"/>
  <c r="M360"/>
  <c r="N360"/>
  <c r="C360" i="12"/>
  <c r="D360"/>
  <c r="E360"/>
  <c r="F360"/>
  <c r="H360"/>
  <c r="I360"/>
  <c r="L360"/>
  <c r="M360"/>
  <c r="N360"/>
  <c r="C360" i="32"/>
  <c r="D360"/>
  <c r="E360"/>
  <c r="F360"/>
  <c r="H360"/>
  <c r="I360"/>
  <c r="J360"/>
  <c r="L360"/>
  <c r="M360"/>
  <c r="F360" i="10"/>
  <c r="K360"/>
  <c r="L360"/>
  <c r="O360"/>
  <c r="P360"/>
  <c r="Q360"/>
  <c r="J360" i="18"/>
  <c r="H361" i="30"/>
  <c r="I361"/>
  <c r="C361" i="13"/>
  <c r="D361"/>
  <c r="E361"/>
  <c r="F361"/>
  <c r="K361"/>
  <c r="L361"/>
  <c r="O361"/>
  <c r="P361"/>
  <c r="Q361"/>
  <c r="C361" i="33"/>
  <c r="D361"/>
  <c r="E361"/>
  <c r="F361"/>
  <c r="K361"/>
  <c r="L361"/>
  <c r="O361"/>
  <c r="P361"/>
  <c r="Q361"/>
  <c r="C361" i="14"/>
  <c r="D361"/>
  <c r="E361"/>
  <c r="F361"/>
  <c r="L361"/>
  <c r="C361" i="15"/>
  <c r="D361"/>
  <c r="E361"/>
  <c r="F361"/>
  <c r="I361"/>
  <c r="J361"/>
  <c r="M361"/>
  <c r="N361"/>
  <c r="O361"/>
  <c r="C361" i="25"/>
  <c r="J361"/>
  <c r="K361"/>
  <c r="N361"/>
  <c r="O361"/>
  <c r="P361"/>
  <c r="D361" i="18"/>
  <c r="C361" i="23"/>
  <c r="D361"/>
  <c r="E361"/>
  <c r="F361"/>
  <c r="J361"/>
  <c r="K361"/>
  <c r="N361"/>
  <c r="O361"/>
  <c r="P361"/>
  <c r="E361" i="18"/>
  <c r="C361" i="28"/>
  <c r="D361"/>
  <c r="E361"/>
  <c r="F361"/>
  <c r="I361" i="26"/>
  <c r="J361"/>
  <c r="M361"/>
  <c r="Q361"/>
  <c r="F361"/>
  <c r="R361"/>
  <c r="H361" i="18"/>
  <c r="C361" i="16"/>
  <c r="D361"/>
  <c r="E361"/>
  <c r="F361"/>
  <c r="M361"/>
  <c r="C361" i="11"/>
  <c r="D361"/>
  <c r="E361"/>
  <c r="F361"/>
  <c r="H361"/>
  <c r="I361"/>
  <c r="L361"/>
  <c r="M361"/>
  <c r="N361"/>
  <c r="C361" i="12"/>
  <c r="D361"/>
  <c r="E361"/>
  <c r="F361"/>
  <c r="H361"/>
  <c r="I361"/>
  <c r="L361"/>
  <c r="M361"/>
  <c r="N361"/>
  <c r="C361" i="32"/>
  <c r="D361"/>
  <c r="E361"/>
  <c r="F361"/>
  <c r="H361"/>
  <c r="I361"/>
  <c r="J361"/>
  <c r="L361"/>
  <c r="M361"/>
  <c r="F361" i="10"/>
  <c r="K361"/>
  <c r="L361"/>
  <c r="O361"/>
  <c r="P361"/>
  <c r="Q361"/>
  <c r="J361" i="18"/>
  <c r="H362" i="30"/>
  <c r="I362"/>
  <c r="C362" i="13"/>
  <c r="D362"/>
  <c r="E362"/>
  <c r="F362"/>
  <c r="K362"/>
  <c r="L362"/>
  <c r="O362"/>
  <c r="P362"/>
  <c r="Q362"/>
  <c r="C362" i="33"/>
  <c r="D362"/>
  <c r="E362"/>
  <c r="F362"/>
  <c r="K362"/>
  <c r="L362"/>
  <c r="O362"/>
  <c r="P362"/>
  <c r="Q362"/>
  <c r="C362" i="14"/>
  <c r="D362"/>
  <c r="E362"/>
  <c r="F362"/>
  <c r="L362"/>
  <c r="C362" i="25"/>
  <c r="J362"/>
  <c r="K362"/>
  <c r="N362"/>
  <c r="O362"/>
  <c r="P362"/>
  <c r="D362" i="18"/>
  <c r="C362" i="23"/>
  <c r="D362"/>
  <c r="E362"/>
  <c r="F362"/>
  <c r="J362"/>
  <c r="K362"/>
  <c r="N362"/>
  <c r="O362"/>
  <c r="P362"/>
  <c r="E362" i="18"/>
  <c r="C362" i="28"/>
  <c r="D362"/>
  <c r="E362"/>
  <c r="F362"/>
  <c r="I362" i="26"/>
  <c r="J362"/>
  <c r="M362"/>
  <c r="Q362"/>
  <c r="F362"/>
  <c r="R362"/>
  <c r="H362" i="18"/>
  <c r="C362" i="16"/>
  <c r="D362"/>
  <c r="E362"/>
  <c r="F362"/>
  <c r="M362"/>
  <c r="C362" i="11"/>
  <c r="D362"/>
  <c r="E362"/>
  <c r="F362"/>
  <c r="H362"/>
  <c r="I362"/>
  <c r="L362"/>
  <c r="M362"/>
  <c r="N362"/>
  <c r="C362" i="12"/>
  <c r="D362"/>
  <c r="E362"/>
  <c r="F362"/>
  <c r="H362"/>
  <c r="I362"/>
  <c r="L362"/>
  <c r="M362"/>
  <c r="N362"/>
  <c r="C362" i="32"/>
  <c r="D362"/>
  <c r="E362"/>
  <c r="F362"/>
  <c r="H362"/>
  <c r="I362"/>
  <c r="J362"/>
  <c r="L362"/>
  <c r="M362"/>
  <c r="F362" i="10"/>
  <c r="K362"/>
  <c r="L362"/>
  <c r="O362"/>
  <c r="P362"/>
  <c r="Q362"/>
  <c r="J362" i="18"/>
  <c r="H363" i="30"/>
  <c r="I363"/>
  <c r="C363" i="13"/>
  <c r="D363"/>
  <c r="E363"/>
  <c r="F363"/>
  <c r="K363"/>
  <c r="L363"/>
  <c r="O363"/>
  <c r="P363"/>
  <c r="Q363"/>
  <c r="C363" i="33"/>
  <c r="D363"/>
  <c r="E363"/>
  <c r="F363"/>
  <c r="K363"/>
  <c r="L363"/>
  <c r="O363"/>
  <c r="P363"/>
  <c r="Q363"/>
  <c r="C363" i="14"/>
  <c r="D363"/>
  <c r="E363"/>
  <c r="F363"/>
  <c r="L363"/>
  <c r="C363" i="25"/>
  <c r="J363"/>
  <c r="K363"/>
  <c r="N363"/>
  <c r="O363"/>
  <c r="P363"/>
  <c r="D363" i="18"/>
  <c r="C363" i="23"/>
  <c r="D363"/>
  <c r="E363"/>
  <c r="F363"/>
  <c r="J363"/>
  <c r="K363"/>
  <c r="N363"/>
  <c r="O363"/>
  <c r="P363"/>
  <c r="E363" i="18"/>
  <c r="C363" i="28"/>
  <c r="D363"/>
  <c r="E363"/>
  <c r="F363"/>
  <c r="I363" i="26"/>
  <c r="J363"/>
  <c r="M363"/>
  <c r="Q363"/>
  <c r="F363"/>
  <c r="R363"/>
  <c r="H363" i="18"/>
  <c r="C363" i="16"/>
  <c r="D363"/>
  <c r="E363"/>
  <c r="F363"/>
  <c r="M363"/>
  <c r="C363" i="11"/>
  <c r="D363"/>
  <c r="E363"/>
  <c r="F363"/>
  <c r="H363"/>
  <c r="I363"/>
  <c r="L363"/>
  <c r="M363"/>
  <c r="N363"/>
  <c r="C363" i="12"/>
  <c r="D363"/>
  <c r="E363"/>
  <c r="F363"/>
  <c r="H363"/>
  <c r="I363"/>
  <c r="L363"/>
  <c r="M363"/>
  <c r="N363"/>
  <c r="C363" i="32"/>
  <c r="D363"/>
  <c r="E363"/>
  <c r="F363"/>
  <c r="H363"/>
  <c r="I363"/>
  <c r="J363"/>
  <c r="L363"/>
  <c r="M363"/>
  <c r="F363" i="10"/>
  <c r="K363"/>
  <c r="L363"/>
  <c r="O363"/>
  <c r="P363"/>
  <c r="Q363"/>
  <c r="J363" i="18"/>
  <c r="H364" i="30"/>
  <c r="I364"/>
  <c r="C364" i="13"/>
  <c r="D364"/>
  <c r="E364"/>
  <c r="F364"/>
  <c r="K364"/>
  <c r="L364"/>
  <c r="O364"/>
  <c r="P364"/>
  <c r="Q364"/>
  <c r="C364" i="33"/>
  <c r="D364"/>
  <c r="E364"/>
  <c r="F364"/>
  <c r="K364"/>
  <c r="L364"/>
  <c r="O364"/>
  <c r="P364"/>
  <c r="Q364"/>
  <c r="C364" i="14"/>
  <c r="D364"/>
  <c r="E364"/>
  <c r="F364"/>
  <c r="L364"/>
  <c r="C364" i="25"/>
  <c r="J364"/>
  <c r="K364"/>
  <c r="N364"/>
  <c r="O364"/>
  <c r="P364"/>
  <c r="D364" i="18"/>
  <c r="C364" i="23"/>
  <c r="D364"/>
  <c r="E364"/>
  <c r="F364"/>
  <c r="J364"/>
  <c r="K364"/>
  <c r="N364"/>
  <c r="O364"/>
  <c r="P364"/>
  <c r="E364" i="18"/>
  <c r="C364" i="28"/>
  <c r="D364"/>
  <c r="E364"/>
  <c r="F364"/>
  <c r="I364" i="26"/>
  <c r="J364"/>
  <c r="M364"/>
  <c r="Q364"/>
  <c r="F364"/>
  <c r="R364"/>
  <c r="H364" i="18"/>
  <c r="C364" i="16"/>
  <c r="D364"/>
  <c r="E364"/>
  <c r="F364"/>
  <c r="M364"/>
  <c r="C364" i="11"/>
  <c r="D364"/>
  <c r="E364"/>
  <c r="F364"/>
  <c r="H364"/>
  <c r="I364"/>
  <c r="L364"/>
  <c r="M364"/>
  <c r="N364"/>
  <c r="C364" i="12"/>
  <c r="D364"/>
  <c r="E364"/>
  <c r="F364"/>
  <c r="H364"/>
  <c r="I364"/>
  <c r="L364"/>
  <c r="M364"/>
  <c r="N364"/>
  <c r="C364" i="32"/>
  <c r="D364"/>
  <c r="E364"/>
  <c r="F364"/>
  <c r="H364"/>
  <c r="I364"/>
  <c r="J364"/>
  <c r="L364"/>
  <c r="M364"/>
  <c r="F364" i="10"/>
  <c r="K364"/>
  <c r="L364"/>
  <c r="O364"/>
  <c r="P364"/>
  <c r="Q364"/>
  <c r="J364" i="18"/>
  <c r="H365" i="30"/>
  <c r="I365"/>
  <c r="C365" i="13"/>
  <c r="D365"/>
  <c r="E365"/>
  <c r="F365"/>
  <c r="K365"/>
  <c r="L365"/>
  <c r="O365"/>
  <c r="P365"/>
  <c r="Q365"/>
  <c r="C365" i="33"/>
  <c r="D365"/>
  <c r="E365"/>
  <c r="F365"/>
  <c r="K365"/>
  <c r="L365"/>
  <c r="O365"/>
  <c r="P365"/>
  <c r="Q365"/>
  <c r="C365" i="14"/>
  <c r="D365"/>
  <c r="E365"/>
  <c r="F365"/>
  <c r="L365"/>
  <c r="C365" i="25"/>
  <c r="J365"/>
  <c r="K365"/>
  <c r="N365"/>
  <c r="O365"/>
  <c r="P365"/>
  <c r="D365" i="18"/>
  <c r="C365" i="23"/>
  <c r="D365"/>
  <c r="E365"/>
  <c r="F365"/>
  <c r="J365"/>
  <c r="K365"/>
  <c r="N365"/>
  <c r="O365"/>
  <c r="P365"/>
  <c r="E365" i="18"/>
  <c r="C365" i="28"/>
  <c r="D365"/>
  <c r="E365"/>
  <c r="F365"/>
  <c r="I365" i="26"/>
  <c r="J365"/>
  <c r="M365"/>
  <c r="Q365"/>
  <c r="F365"/>
  <c r="R365"/>
  <c r="H365" i="18"/>
  <c r="C365" i="16"/>
  <c r="D365"/>
  <c r="E365"/>
  <c r="F365"/>
  <c r="M365"/>
  <c r="C365" i="11"/>
  <c r="D365"/>
  <c r="E365"/>
  <c r="F365"/>
  <c r="H365"/>
  <c r="I365"/>
  <c r="L365"/>
  <c r="M365"/>
  <c r="N365"/>
  <c r="C365" i="12"/>
  <c r="D365"/>
  <c r="E365"/>
  <c r="F365"/>
  <c r="H365"/>
  <c r="I365"/>
  <c r="L365"/>
  <c r="M365"/>
  <c r="N365"/>
  <c r="C365" i="32"/>
  <c r="D365"/>
  <c r="E365"/>
  <c r="F365"/>
  <c r="H365"/>
  <c r="I365"/>
  <c r="J365"/>
  <c r="L365"/>
  <c r="M365"/>
  <c r="F365" i="10"/>
  <c r="K365"/>
  <c r="L365"/>
  <c r="O365"/>
  <c r="P365"/>
  <c r="Q365"/>
  <c r="J365" i="18"/>
  <c r="H366" i="30"/>
  <c r="I366"/>
  <c r="C366" i="13"/>
  <c r="D366"/>
  <c r="E366"/>
  <c r="F366"/>
  <c r="K366"/>
  <c r="L366"/>
  <c r="O366"/>
  <c r="P366"/>
  <c r="Q366"/>
  <c r="C366" i="33"/>
  <c r="D366"/>
  <c r="E366"/>
  <c r="F366"/>
  <c r="K366"/>
  <c r="L366"/>
  <c r="O366"/>
  <c r="P366"/>
  <c r="Q366"/>
  <c r="C366" i="14"/>
  <c r="D366"/>
  <c r="E366"/>
  <c r="F366"/>
  <c r="L366"/>
  <c r="C366" i="25"/>
  <c r="J366"/>
  <c r="K366"/>
  <c r="N366"/>
  <c r="O366"/>
  <c r="P366"/>
  <c r="D366" i="18"/>
  <c r="C366" i="23"/>
  <c r="D366"/>
  <c r="E366"/>
  <c r="F366"/>
  <c r="J366"/>
  <c r="K366"/>
  <c r="N366"/>
  <c r="O366"/>
  <c r="P366"/>
  <c r="E366" i="18"/>
  <c r="C366" i="28"/>
  <c r="D366"/>
  <c r="E366"/>
  <c r="F366"/>
  <c r="I366" i="26"/>
  <c r="J366"/>
  <c r="M366"/>
  <c r="Q366"/>
  <c r="F366"/>
  <c r="R366"/>
  <c r="H366" i="18"/>
  <c r="C366" i="16"/>
  <c r="D366"/>
  <c r="E366"/>
  <c r="F366"/>
  <c r="M366"/>
  <c r="C366" i="11"/>
  <c r="D366"/>
  <c r="E366"/>
  <c r="F366"/>
  <c r="H366"/>
  <c r="I366"/>
  <c r="L366"/>
  <c r="M366"/>
  <c r="N366"/>
  <c r="C366" i="12"/>
  <c r="D366"/>
  <c r="E366"/>
  <c r="F366"/>
  <c r="H366"/>
  <c r="I366"/>
  <c r="L366"/>
  <c r="M366"/>
  <c r="N366"/>
  <c r="C366" i="32"/>
  <c r="D366"/>
  <c r="E366"/>
  <c r="F366"/>
  <c r="H366"/>
  <c r="I366"/>
  <c r="J366"/>
  <c r="L366"/>
  <c r="M366"/>
  <c r="F366" i="10"/>
  <c r="K366"/>
  <c r="L366"/>
  <c r="O366"/>
  <c r="P366"/>
  <c r="Q366"/>
  <c r="J366" i="18"/>
  <c r="H367" i="30"/>
  <c r="I367"/>
  <c r="C367" i="13"/>
  <c r="D367"/>
  <c r="E367"/>
  <c r="F367"/>
  <c r="K367"/>
  <c r="L367"/>
  <c r="O367"/>
  <c r="P367"/>
  <c r="Q367"/>
  <c r="C367" i="33"/>
  <c r="D367"/>
  <c r="E367"/>
  <c r="F367"/>
  <c r="K367"/>
  <c r="L367"/>
  <c r="O367"/>
  <c r="P367"/>
  <c r="Q367"/>
  <c r="C367" i="14"/>
  <c r="D367"/>
  <c r="E367"/>
  <c r="F367"/>
  <c r="L367"/>
  <c r="C367" i="25"/>
  <c r="J367"/>
  <c r="K367"/>
  <c r="N367"/>
  <c r="O367"/>
  <c r="P367"/>
  <c r="D367" i="18"/>
  <c r="C367" i="23"/>
  <c r="D367"/>
  <c r="E367"/>
  <c r="F367"/>
  <c r="J367"/>
  <c r="K367"/>
  <c r="N367"/>
  <c r="O367"/>
  <c r="P367"/>
  <c r="E367" i="18"/>
  <c r="C367" i="28"/>
  <c r="D367"/>
  <c r="E367"/>
  <c r="F367"/>
  <c r="I367" i="26"/>
  <c r="J367"/>
  <c r="M367"/>
  <c r="Q367"/>
  <c r="F367"/>
  <c r="R367"/>
  <c r="H367" i="18"/>
  <c r="C367" i="16"/>
  <c r="D367"/>
  <c r="E367"/>
  <c r="F367"/>
  <c r="M367"/>
  <c r="C367" i="11"/>
  <c r="D367"/>
  <c r="E367"/>
  <c r="F367"/>
  <c r="H367"/>
  <c r="I367"/>
  <c r="L367"/>
  <c r="M367"/>
  <c r="N367"/>
  <c r="C367" i="12"/>
  <c r="D367"/>
  <c r="E367"/>
  <c r="F367"/>
  <c r="H367"/>
  <c r="I367"/>
  <c r="L367"/>
  <c r="M367"/>
  <c r="N367"/>
  <c r="C367" i="32"/>
  <c r="D367"/>
  <c r="E367"/>
  <c r="F367"/>
  <c r="H367"/>
  <c r="I367"/>
  <c r="J367"/>
  <c r="L367"/>
  <c r="M367"/>
  <c r="F367" i="10"/>
  <c r="K367"/>
  <c r="L367"/>
  <c r="O367"/>
  <c r="P367"/>
  <c r="Q367"/>
  <c r="J367" i="18"/>
  <c r="H368" i="30"/>
  <c r="I368"/>
  <c r="C368" i="13"/>
  <c r="D368"/>
  <c r="E368"/>
  <c r="F368"/>
  <c r="K368"/>
  <c r="L368"/>
  <c r="O368"/>
  <c r="P368"/>
  <c r="Q368"/>
  <c r="C368" i="33"/>
  <c r="D368"/>
  <c r="E368"/>
  <c r="F368"/>
  <c r="K368"/>
  <c r="L368"/>
  <c r="O368"/>
  <c r="P368"/>
  <c r="Q368"/>
  <c r="C368" i="14"/>
  <c r="D368"/>
  <c r="E368"/>
  <c r="F368"/>
  <c r="L368"/>
  <c r="C368" i="25"/>
  <c r="J368"/>
  <c r="K368"/>
  <c r="N368"/>
  <c r="O368"/>
  <c r="P368"/>
  <c r="D368" i="18"/>
  <c r="C368" i="23"/>
  <c r="D368"/>
  <c r="E368"/>
  <c r="F368"/>
  <c r="J368"/>
  <c r="K368"/>
  <c r="N368"/>
  <c r="O368"/>
  <c r="P368"/>
  <c r="E368" i="18"/>
  <c r="C368" i="28"/>
  <c r="D368"/>
  <c r="E368"/>
  <c r="F368"/>
  <c r="I368" i="26"/>
  <c r="J368"/>
  <c r="M368"/>
  <c r="Q368"/>
  <c r="F368"/>
  <c r="R368"/>
  <c r="H368" i="18"/>
  <c r="C368" i="16"/>
  <c r="D368"/>
  <c r="E368"/>
  <c r="F368"/>
  <c r="M368"/>
  <c r="C368" i="11"/>
  <c r="D368"/>
  <c r="E368"/>
  <c r="F368"/>
  <c r="H368"/>
  <c r="I368"/>
  <c r="L368"/>
  <c r="M368"/>
  <c r="N368"/>
  <c r="C368" i="12"/>
  <c r="D368"/>
  <c r="E368"/>
  <c r="F368"/>
  <c r="H368"/>
  <c r="I368"/>
  <c r="L368"/>
  <c r="M368"/>
  <c r="N368"/>
  <c r="C368" i="32"/>
  <c r="D368"/>
  <c r="E368"/>
  <c r="F368"/>
  <c r="H368"/>
  <c r="I368"/>
  <c r="J368"/>
  <c r="L368"/>
  <c r="M368"/>
  <c r="F368" i="10"/>
  <c r="K368"/>
  <c r="L368"/>
  <c r="O368"/>
  <c r="P368"/>
  <c r="Q368"/>
  <c r="J368" i="18"/>
  <c r="H369" i="30"/>
  <c r="I369"/>
  <c r="C369" i="13"/>
  <c r="D369"/>
  <c r="E369"/>
  <c r="F369"/>
  <c r="K369"/>
  <c r="L369"/>
  <c r="O369"/>
  <c r="P369"/>
  <c r="Q369"/>
  <c r="C369" i="33"/>
  <c r="D369"/>
  <c r="E369"/>
  <c r="F369"/>
  <c r="K369"/>
  <c r="L369"/>
  <c r="O369"/>
  <c r="P369"/>
  <c r="Q369"/>
  <c r="C369" i="14"/>
  <c r="D369"/>
  <c r="E369"/>
  <c r="F369"/>
  <c r="L369"/>
  <c r="C369" i="25"/>
  <c r="J369"/>
  <c r="K369"/>
  <c r="N369"/>
  <c r="O369"/>
  <c r="P369"/>
  <c r="D369" i="18"/>
  <c r="C369" i="23"/>
  <c r="D369"/>
  <c r="E369"/>
  <c r="F369"/>
  <c r="J369"/>
  <c r="K369"/>
  <c r="N369"/>
  <c r="O369"/>
  <c r="P369"/>
  <c r="E369" i="18"/>
  <c r="C369" i="28"/>
  <c r="D369"/>
  <c r="E369"/>
  <c r="F369"/>
  <c r="I369" i="26"/>
  <c r="J369"/>
  <c r="M369"/>
  <c r="Q369"/>
  <c r="F369"/>
  <c r="R369"/>
  <c r="H369" i="18"/>
  <c r="C369" i="16"/>
  <c r="D369"/>
  <c r="E369"/>
  <c r="F369"/>
  <c r="M369"/>
  <c r="C369" i="11"/>
  <c r="D369"/>
  <c r="E369"/>
  <c r="F369"/>
  <c r="H369"/>
  <c r="I369"/>
  <c r="L369"/>
  <c r="M369"/>
  <c r="N369"/>
  <c r="C369" i="12"/>
  <c r="D369"/>
  <c r="E369"/>
  <c r="F369"/>
  <c r="H369"/>
  <c r="I369"/>
  <c r="L369"/>
  <c r="M369"/>
  <c r="N369"/>
  <c r="C369" i="32"/>
  <c r="D369"/>
  <c r="E369"/>
  <c r="F369"/>
  <c r="H369"/>
  <c r="I369"/>
  <c r="J369"/>
  <c r="L369"/>
  <c r="M369"/>
  <c r="F369" i="10"/>
  <c r="K369"/>
  <c r="L369"/>
  <c r="O369"/>
  <c r="P369"/>
  <c r="Q369"/>
  <c r="J369" i="18"/>
  <c r="H370" i="30"/>
  <c r="I370"/>
  <c r="C370" i="13"/>
  <c r="D370"/>
  <c r="E370"/>
  <c r="F370"/>
  <c r="K370"/>
  <c r="L370"/>
  <c r="O370"/>
  <c r="P370"/>
  <c r="Q370"/>
  <c r="C370" i="33"/>
  <c r="D370"/>
  <c r="E370"/>
  <c r="F370"/>
  <c r="K370"/>
  <c r="L370"/>
  <c r="O370"/>
  <c r="P370"/>
  <c r="Q370"/>
  <c r="C370" i="14"/>
  <c r="D370"/>
  <c r="E370"/>
  <c r="F370"/>
  <c r="L370"/>
  <c r="C370" i="25"/>
  <c r="J370"/>
  <c r="K370"/>
  <c r="N370"/>
  <c r="O370"/>
  <c r="P370"/>
  <c r="D370" i="18"/>
  <c r="C370" i="23"/>
  <c r="D370"/>
  <c r="E370"/>
  <c r="F370"/>
  <c r="J370"/>
  <c r="K370"/>
  <c r="N370"/>
  <c r="O370"/>
  <c r="P370"/>
  <c r="E370" i="18"/>
  <c r="C370" i="28"/>
  <c r="D370"/>
  <c r="E370"/>
  <c r="F370"/>
  <c r="I370" i="26"/>
  <c r="J370"/>
  <c r="M370"/>
  <c r="Q370"/>
  <c r="F370"/>
  <c r="R370"/>
  <c r="H370" i="18"/>
  <c r="C370" i="16"/>
  <c r="D370"/>
  <c r="E370"/>
  <c r="F370"/>
  <c r="M370"/>
  <c r="C370" i="11"/>
  <c r="D370"/>
  <c r="E370"/>
  <c r="F370"/>
  <c r="H370"/>
  <c r="I370"/>
  <c r="L370"/>
  <c r="M370"/>
  <c r="N370"/>
  <c r="C370" i="12"/>
  <c r="D370"/>
  <c r="E370"/>
  <c r="F370"/>
  <c r="H370"/>
  <c r="I370"/>
  <c r="L370"/>
  <c r="M370"/>
  <c r="N370"/>
  <c r="C370" i="32"/>
  <c r="D370"/>
  <c r="E370"/>
  <c r="F370"/>
  <c r="H370"/>
  <c r="I370"/>
  <c r="J370"/>
  <c r="L370"/>
  <c r="M370"/>
  <c r="F370" i="10"/>
  <c r="K370"/>
  <c r="L370"/>
  <c r="O370"/>
  <c r="P370"/>
  <c r="Q370"/>
  <c r="J370" i="18"/>
  <c r="H371" i="30"/>
  <c r="I371"/>
  <c r="C371" i="13"/>
  <c r="D371"/>
  <c r="E371"/>
  <c r="F371"/>
  <c r="K371"/>
  <c r="L371"/>
  <c r="O371"/>
  <c r="P371"/>
  <c r="Q371"/>
  <c r="C371" i="33"/>
  <c r="D371"/>
  <c r="E371"/>
  <c r="F371"/>
  <c r="K371"/>
  <c r="L371"/>
  <c r="O371"/>
  <c r="P371"/>
  <c r="Q371"/>
  <c r="C371" i="14"/>
  <c r="D371"/>
  <c r="E371"/>
  <c r="F371"/>
  <c r="L371"/>
  <c r="C371" i="25"/>
  <c r="J371"/>
  <c r="K371"/>
  <c r="N371"/>
  <c r="O371"/>
  <c r="P371"/>
  <c r="D371" i="18"/>
  <c r="C371" i="23"/>
  <c r="D371"/>
  <c r="E371"/>
  <c r="F371"/>
  <c r="J371"/>
  <c r="K371"/>
  <c r="N371"/>
  <c r="O371"/>
  <c r="P371"/>
  <c r="E371" i="18"/>
  <c r="C371" i="28"/>
  <c r="D371"/>
  <c r="E371"/>
  <c r="F371"/>
  <c r="I371" i="26"/>
  <c r="J371"/>
  <c r="M371"/>
  <c r="Q371"/>
  <c r="F371"/>
  <c r="R371"/>
  <c r="H371" i="18"/>
  <c r="C371" i="16"/>
  <c r="D371"/>
  <c r="E371"/>
  <c r="F371"/>
  <c r="M371"/>
  <c r="C371" i="11"/>
  <c r="D371"/>
  <c r="E371"/>
  <c r="F371"/>
  <c r="H371"/>
  <c r="I371"/>
  <c r="L371"/>
  <c r="M371"/>
  <c r="N371"/>
  <c r="C371" i="12"/>
  <c r="D371"/>
  <c r="E371"/>
  <c r="F371"/>
  <c r="H371"/>
  <c r="I371"/>
  <c r="L371"/>
  <c r="M371"/>
  <c r="N371"/>
  <c r="C371" i="32"/>
  <c r="D371"/>
  <c r="E371"/>
  <c r="F371"/>
  <c r="H371"/>
  <c r="I371"/>
  <c r="J371"/>
  <c r="L371"/>
  <c r="M371"/>
  <c r="F371" i="10"/>
  <c r="K371"/>
  <c r="L371"/>
  <c r="O371"/>
  <c r="P371"/>
  <c r="Q371"/>
  <c r="J371" i="18"/>
  <c r="H372" i="30"/>
  <c r="I372"/>
  <c r="C372" i="13"/>
  <c r="D372"/>
  <c r="E372"/>
  <c r="F372"/>
  <c r="K372"/>
  <c r="L372"/>
  <c r="O372"/>
  <c r="P372"/>
  <c r="Q372"/>
  <c r="C372" i="33"/>
  <c r="D372"/>
  <c r="E372"/>
  <c r="F372"/>
  <c r="K372"/>
  <c r="L372"/>
  <c r="O372"/>
  <c r="P372"/>
  <c r="Q372"/>
  <c r="C372" i="14"/>
  <c r="D372"/>
  <c r="E372"/>
  <c r="F372"/>
  <c r="L372"/>
  <c r="C372" i="25"/>
  <c r="J372"/>
  <c r="K372"/>
  <c r="N372"/>
  <c r="O372"/>
  <c r="P372"/>
  <c r="D372" i="18"/>
  <c r="C372" i="23"/>
  <c r="D372"/>
  <c r="E372"/>
  <c r="F372"/>
  <c r="J372"/>
  <c r="K372"/>
  <c r="N372"/>
  <c r="O372"/>
  <c r="P372"/>
  <c r="E372" i="18"/>
  <c r="C372" i="28"/>
  <c r="D372"/>
  <c r="E372"/>
  <c r="F372"/>
  <c r="I372" i="26"/>
  <c r="J372"/>
  <c r="M372"/>
  <c r="Q372"/>
  <c r="F372"/>
  <c r="R372"/>
  <c r="H372" i="18"/>
  <c r="C372" i="16"/>
  <c r="D372"/>
  <c r="E372"/>
  <c r="F372"/>
  <c r="M372"/>
  <c r="C372" i="11"/>
  <c r="D372"/>
  <c r="E372"/>
  <c r="F372"/>
  <c r="H372"/>
  <c r="I372"/>
  <c r="L372"/>
  <c r="M372"/>
  <c r="N372"/>
  <c r="C372" i="12"/>
  <c r="D372"/>
  <c r="E372"/>
  <c r="F372"/>
  <c r="H372"/>
  <c r="I372"/>
  <c r="L372"/>
  <c r="M372"/>
  <c r="N372"/>
  <c r="C372" i="32"/>
  <c r="D372"/>
  <c r="E372"/>
  <c r="F372"/>
  <c r="H372"/>
  <c r="I372"/>
  <c r="J372"/>
  <c r="L372"/>
  <c r="M372"/>
  <c r="F372" i="10"/>
  <c r="K372"/>
  <c r="L372"/>
  <c r="O372"/>
  <c r="P372"/>
  <c r="Q372"/>
  <c r="J372" i="18"/>
  <c r="H373" i="30"/>
  <c r="I373"/>
  <c r="C373" i="13"/>
  <c r="D373"/>
  <c r="E373"/>
  <c r="F373"/>
  <c r="K373"/>
  <c r="L373"/>
  <c r="O373"/>
  <c r="P373"/>
  <c r="Q373"/>
  <c r="C373" i="33"/>
  <c r="D373"/>
  <c r="E373"/>
  <c r="F373"/>
  <c r="K373"/>
  <c r="L373"/>
  <c r="O373"/>
  <c r="P373"/>
  <c r="Q373"/>
  <c r="C373" i="14"/>
  <c r="D373"/>
  <c r="E373"/>
  <c r="F373"/>
  <c r="L373"/>
  <c r="C373" i="25"/>
  <c r="J373"/>
  <c r="K373"/>
  <c r="N373"/>
  <c r="O373"/>
  <c r="P373"/>
  <c r="D373" i="18"/>
  <c r="C373" i="23"/>
  <c r="D373"/>
  <c r="E373"/>
  <c r="F373"/>
  <c r="J373"/>
  <c r="K373"/>
  <c r="N373"/>
  <c r="O373"/>
  <c r="P373"/>
  <c r="E373" i="18"/>
  <c r="C373" i="28"/>
  <c r="D373"/>
  <c r="E373"/>
  <c r="F373"/>
  <c r="I373" i="26"/>
  <c r="J373"/>
  <c r="M373"/>
  <c r="Q373"/>
  <c r="F373"/>
  <c r="R373"/>
  <c r="H373" i="18"/>
  <c r="C373" i="16"/>
  <c r="D373"/>
  <c r="E373"/>
  <c r="F373"/>
  <c r="M373"/>
  <c r="C373" i="11"/>
  <c r="D373"/>
  <c r="E373"/>
  <c r="F373"/>
  <c r="H373"/>
  <c r="I373"/>
  <c r="L373"/>
  <c r="M373"/>
  <c r="N373"/>
  <c r="C373" i="12"/>
  <c r="D373"/>
  <c r="E373"/>
  <c r="F373"/>
  <c r="H373"/>
  <c r="I373"/>
  <c r="L373"/>
  <c r="M373"/>
  <c r="N373"/>
  <c r="C373" i="32"/>
  <c r="D373"/>
  <c r="E373"/>
  <c r="F373"/>
  <c r="H373"/>
  <c r="I373"/>
  <c r="J373"/>
  <c r="L373"/>
  <c r="M373"/>
  <c r="F373" i="10"/>
  <c r="K373"/>
  <c r="L373"/>
  <c r="O373"/>
  <c r="P373"/>
  <c r="Q373"/>
  <c r="J373" i="18"/>
  <c r="H374" i="30"/>
  <c r="I374"/>
  <c r="C374" i="13"/>
  <c r="D374"/>
  <c r="E374"/>
  <c r="F374"/>
  <c r="K374"/>
  <c r="L374"/>
  <c r="O374"/>
  <c r="P374"/>
  <c r="Q374"/>
  <c r="C374" i="33"/>
  <c r="D374"/>
  <c r="E374"/>
  <c r="F374"/>
  <c r="K374"/>
  <c r="L374"/>
  <c r="O374"/>
  <c r="P374"/>
  <c r="Q374"/>
  <c r="C374" i="14"/>
  <c r="D374"/>
  <c r="E374"/>
  <c r="F374"/>
  <c r="L374"/>
  <c r="C374" i="25"/>
  <c r="J374"/>
  <c r="K374"/>
  <c r="N374"/>
  <c r="O374"/>
  <c r="P374"/>
  <c r="D374" i="18"/>
  <c r="C374" i="23"/>
  <c r="D374"/>
  <c r="E374"/>
  <c r="F374"/>
  <c r="J374"/>
  <c r="K374"/>
  <c r="N374"/>
  <c r="O374"/>
  <c r="P374"/>
  <c r="E374" i="18"/>
  <c r="C374" i="28"/>
  <c r="D374"/>
  <c r="E374"/>
  <c r="F374"/>
  <c r="I374" i="26"/>
  <c r="J374"/>
  <c r="M374"/>
  <c r="Q374"/>
  <c r="F374"/>
  <c r="R374"/>
  <c r="H374" i="18"/>
  <c r="C374" i="16"/>
  <c r="D374"/>
  <c r="E374"/>
  <c r="F374"/>
  <c r="M374"/>
  <c r="C374" i="11"/>
  <c r="D374"/>
  <c r="E374"/>
  <c r="F374"/>
  <c r="H374"/>
  <c r="I374"/>
  <c r="L374"/>
  <c r="M374"/>
  <c r="N374"/>
  <c r="C374" i="12"/>
  <c r="D374"/>
  <c r="E374"/>
  <c r="F374"/>
  <c r="H374"/>
  <c r="I374"/>
  <c r="L374"/>
  <c r="M374"/>
  <c r="N374"/>
  <c r="C374" i="32"/>
  <c r="D374"/>
  <c r="E374"/>
  <c r="F374"/>
  <c r="H374"/>
  <c r="I374"/>
  <c r="J374"/>
  <c r="L374"/>
  <c r="M374"/>
  <c r="F374" i="10"/>
  <c r="K374"/>
  <c r="L374"/>
  <c r="O374"/>
  <c r="P374"/>
  <c r="Q374"/>
  <c r="J374" i="18"/>
  <c r="H375" i="30"/>
  <c r="I375"/>
  <c r="C375" i="13"/>
  <c r="D375"/>
  <c r="E375"/>
  <c r="F375"/>
  <c r="K375"/>
  <c r="L375"/>
  <c r="O375"/>
  <c r="P375"/>
  <c r="Q375"/>
  <c r="C375" i="33"/>
  <c r="D375"/>
  <c r="E375"/>
  <c r="F375"/>
  <c r="K375"/>
  <c r="L375"/>
  <c r="O375"/>
  <c r="P375"/>
  <c r="Q375"/>
  <c r="C375" i="14"/>
  <c r="D375"/>
  <c r="E375"/>
  <c r="F375"/>
  <c r="L375"/>
  <c r="C375" i="25"/>
  <c r="J375"/>
  <c r="K375"/>
  <c r="N375"/>
  <c r="O375"/>
  <c r="P375"/>
  <c r="D375" i="18"/>
  <c r="C375" i="23"/>
  <c r="D375"/>
  <c r="E375"/>
  <c r="F375"/>
  <c r="J375"/>
  <c r="K375"/>
  <c r="N375"/>
  <c r="O375"/>
  <c r="P375"/>
  <c r="E375" i="18"/>
  <c r="C375" i="28"/>
  <c r="D375"/>
  <c r="E375"/>
  <c r="F375"/>
  <c r="I375" i="26"/>
  <c r="J375"/>
  <c r="M375"/>
  <c r="Q375"/>
  <c r="F375"/>
  <c r="R375"/>
  <c r="H375" i="18"/>
  <c r="C375" i="16"/>
  <c r="D375"/>
  <c r="E375"/>
  <c r="F375"/>
  <c r="M375"/>
  <c r="C375" i="11"/>
  <c r="D375"/>
  <c r="E375"/>
  <c r="F375"/>
  <c r="H375"/>
  <c r="I375"/>
  <c r="L375"/>
  <c r="M375"/>
  <c r="N375"/>
  <c r="C375" i="12"/>
  <c r="D375"/>
  <c r="E375"/>
  <c r="F375"/>
  <c r="H375"/>
  <c r="I375"/>
  <c r="L375"/>
  <c r="M375"/>
  <c r="N375"/>
  <c r="C375" i="32"/>
  <c r="D375"/>
  <c r="E375"/>
  <c r="F375"/>
  <c r="H375"/>
  <c r="I375"/>
  <c r="J375"/>
  <c r="L375"/>
  <c r="M375"/>
  <c r="F375" i="10"/>
  <c r="K375"/>
  <c r="L375"/>
  <c r="O375"/>
  <c r="P375"/>
  <c r="Q375"/>
  <c r="J375" i="18"/>
  <c r="H376" i="30"/>
  <c r="I376"/>
  <c r="C376" i="13"/>
  <c r="D376"/>
  <c r="E376"/>
  <c r="F376"/>
  <c r="K376"/>
  <c r="L376"/>
  <c r="O376"/>
  <c r="P376"/>
  <c r="Q376"/>
  <c r="C376" i="33"/>
  <c r="D376"/>
  <c r="E376"/>
  <c r="F376"/>
  <c r="K376"/>
  <c r="L376"/>
  <c r="O376"/>
  <c r="P376"/>
  <c r="Q376"/>
  <c r="C376" i="14"/>
  <c r="D376"/>
  <c r="E376"/>
  <c r="F376"/>
  <c r="L376"/>
  <c r="C376" i="25"/>
  <c r="J376"/>
  <c r="K376"/>
  <c r="N376"/>
  <c r="O376"/>
  <c r="P376"/>
  <c r="D376" i="18"/>
  <c r="C376" i="23"/>
  <c r="D376"/>
  <c r="E376"/>
  <c r="F376"/>
  <c r="J376"/>
  <c r="K376"/>
  <c r="N376"/>
  <c r="O376"/>
  <c r="P376"/>
  <c r="E376" i="18"/>
  <c r="C376" i="28"/>
  <c r="D376"/>
  <c r="E376"/>
  <c r="F376"/>
  <c r="I376" i="26"/>
  <c r="J376"/>
  <c r="M376"/>
  <c r="Q376"/>
  <c r="F376"/>
  <c r="R376"/>
  <c r="H376" i="18"/>
  <c r="C376" i="16"/>
  <c r="D376"/>
  <c r="E376"/>
  <c r="F376"/>
  <c r="M376"/>
  <c r="C376" i="11"/>
  <c r="D376"/>
  <c r="E376"/>
  <c r="F376"/>
  <c r="H376"/>
  <c r="I376"/>
  <c r="L376"/>
  <c r="M376"/>
  <c r="N376"/>
  <c r="C376" i="12"/>
  <c r="D376"/>
  <c r="E376"/>
  <c r="F376"/>
  <c r="H376"/>
  <c r="I376"/>
  <c r="L376"/>
  <c r="M376"/>
  <c r="N376"/>
  <c r="C376" i="32"/>
  <c r="D376"/>
  <c r="E376"/>
  <c r="F376"/>
  <c r="H376"/>
  <c r="I376"/>
  <c r="J376"/>
  <c r="L376"/>
  <c r="M376"/>
  <c r="F376" i="10"/>
  <c r="K376"/>
  <c r="L376"/>
  <c r="O376"/>
  <c r="P376"/>
  <c r="Q376"/>
  <c r="J376" i="18"/>
  <c r="H377" i="30"/>
  <c r="I377"/>
  <c r="C377" i="13"/>
  <c r="D377"/>
  <c r="E377"/>
  <c r="F377"/>
  <c r="K377"/>
  <c r="L377"/>
  <c r="O377"/>
  <c r="P377"/>
  <c r="Q377"/>
  <c r="C377" i="33"/>
  <c r="D377"/>
  <c r="E377"/>
  <c r="F377"/>
  <c r="K377"/>
  <c r="L377"/>
  <c r="O377"/>
  <c r="P377"/>
  <c r="Q377"/>
  <c r="C377" i="14"/>
  <c r="D377"/>
  <c r="E377"/>
  <c r="F377"/>
  <c r="L377"/>
  <c r="C377" i="25"/>
  <c r="J377"/>
  <c r="K377"/>
  <c r="N377"/>
  <c r="O377"/>
  <c r="P377"/>
  <c r="D377" i="18"/>
  <c r="C377" i="23"/>
  <c r="D377"/>
  <c r="E377"/>
  <c r="F377"/>
  <c r="J377"/>
  <c r="K377"/>
  <c r="N377"/>
  <c r="O377"/>
  <c r="P377"/>
  <c r="E377" i="18"/>
  <c r="C377" i="28"/>
  <c r="D377"/>
  <c r="E377"/>
  <c r="F377"/>
  <c r="I377" i="26"/>
  <c r="J377"/>
  <c r="M377"/>
  <c r="Q377"/>
  <c r="F377"/>
  <c r="R377"/>
  <c r="H377" i="18"/>
  <c r="C377" i="16"/>
  <c r="D377"/>
  <c r="E377"/>
  <c r="F377"/>
  <c r="M377"/>
  <c r="C377" i="11"/>
  <c r="D377"/>
  <c r="E377"/>
  <c r="F377"/>
  <c r="H377"/>
  <c r="I377"/>
  <c r="L377"/>
  <c r="M377"/>
  <c r="N377"/>
  <c r="C377" i="12"/>
  <c r="D377"/>
  <c r="E377"/>
  <c r="F377"/>
  <c r="H377"/>
  <c r="I377"/>
  <c r="L377"/>
  <c r="M377"/>
  <c r="N377"/>
  <c r="C377" i="32"/>
  <c r="D377"/>
  <c r="E377"/>
  <c r="F377"/>
  <c r="H377"/>
  <c r="I377"/>
  <c r="J377"/>
  <c r="L377"/>
  <c r="M377"/>
  <c r="F377" i="10"/>
  <c r="K377"/>
  <c r="L377"/>
  <c r="O377"/>
  <c r="P377"/>
  <c r="Q377"/>
  <c r="J377" i="18"/>
  <c r="H378" i="30"/>
  <c r="I378"/>
  <c r="C378" i="13"/>
  <c r="D378"/>
  <c r="E378"/>
  <c r="F378"/>
  <c r="K378"/>
  <c r="L378"/>
  <c r="O378"/>
  <c r="P378"/>
  <c r="Q378"/>
  <c r="C378" i="33"/>
  <c r="D378"/>
  <c r="E378"/>
  <c r="F378"/>
  <c r="K378"/>
  <c r="L378"/>
  <c r="O378"/>
  <c r="P378"/>
  <c r="Q378"/>
  <c r="C378" i="14"/>
  <c r="D378"/>
  <c r="E378"/>
  <c r="F378"/>
  <c r="L378"/>
  <c r="C378" i="25"/>
  <c r="J378"/>
  <c r="K378"/>
  <c r="N378"/>
  <c r="O378"/>
  <c r="P378"/>
  <c r="D378" i="18"/>
  <c r="C378" i="23"/>
  <c r="D378"/>
  <c r="E378"/>
  <c r="F378"/>
  <c r="J378"/>
  <c r="K378"/>
  <c r="N378"/>
  <c r="O378"/>
  <c r="P378"/>
  <c r="E378" i="18"/>
  <c r="C378" i="28"/>
  <c r="D378"/>
  <c r="E378"/>
  <c r="F378"/>
  <c r="I378" i="26"/>
  <c r="J378"/>
  <c r="M378"/>
  <c r="Q378"/>
  <c r="F378"/>
  <c r="R378"/>
  <c r="H378" i="18"/>
  <c r="C378" i="16"/>
  <c r="D378"/>
  <c r="E378"/>
  <c r="F378"/>
  <c r="M378"/>
  <c r="C378" i="11"/>
  <c r="D378"/>
  <c r="E378"/>
  <c r="F378"/>
  <c r="H378"/>
  <c r="I378"/>
  <c r="L378"/>
  <c r="M378"/>
  <c r="N378"/>
  <c r="C378" i="12"/>
  <c r="D378"/>
  <c r="E378"/>
  <c r="F378"/>
  <c r="H378"/>
  <c r="I378"/>
  <c r="L378"/>
  <c r="M378"/>
  <c r="N378"/>
  <c r="C378" i="32"/>
  <c r="D378"/>
  <c r="E378"/>
  <c r="F378"/>
  <c r="H378"/>
  <c r="I378"/>
  <c r="J378"/>
  <c r="L378"/>
  <c r="M378"/>
  <c r="F378" i="10"/>
  <c r="K378"/>
  <c r="L378"/>
  <c r="O378"/>
  <c r="P378"/>
  <c r="Q378"/>
  <c r="J378" i="18"/>
  <c r="H379" i="30"/>
  <c r="I379"/>
  <c r="C379" i="13"/>
  <c r="D379"/>
  <c r="E379"/>
  <c r="F379"/>
  <c r="K379"/>
  <c r="L379"/>
  <c r="O379"/>
  <c r="P379"/>
  <c r="Q379"/>
  <c r="C379" i="33"/>
  <c r="D379"/>
  <c r="E379"/>
  <c r="F379"/>
  <c r="K379"/>
  <c r="L379"/>
  <c r="O379"/>
  <c r="P379"/>
  <c r="Q379"/>
  <c r="C379" i="14"/>
  <c r="D379"/>
  <c r="E379"/>
  <c r="F379"/>
  <c r="L379"/>
  <c r="C379" i="25"/>
  <c r="J379"/>
  <c r="K379"/>
  <c r="N379"/>
  <c r="O379"/>
  <c r="P379"/>
  <c r="D379" i="18"/>
  <c r="C379" i="23"/>
  <c r="D379"/>
  <c r="E379"/>
  <c r="F379"/>
  <c r="J379"/>
  <c r="K379"/>
  <c r="N379"/>
  <c r="O379"/>
  <c r="P379"/>
  <c r="E379" i="18"/>
  <c r="C379" i="28"/>
  <c r="D379"/>
  <c r="E379"/>
  <c r="F379"/>
  <c r="I379" i="26"/>
  <c r="J379"/>
  <c r="M379"/>
  <c r="Q379"/>
  <c r="F379"/>
  <c r="R379"/>
  <c r="H379" i="18"/>
  <c r="C379" i="16"/>
  <c r="D379"/>
  <c r="E379"/>
  <c r="F379"/>
  <c r="M379"/>
  <c r="C379" i="11"/>
  <c r="D379"/>
  <c r="E379"/>
  <c r="F379"/>
  <c r="H379"/>
  <c r="I379"/>
  <c r="L379"/>
  <c r="M379"/>
  <c r="N379"/>
  <c r="C379" i="12"/>
  <c r="D379"/>
  <c r="E379"/>
  <c r="F379"/>
  <c r="H379"/>
  <c r="I379"/>
  <c r="L379"/>
  <c r="M379"/>
  <c r="N379"/>
  <c r="C379" i="32"/>
  <c r="D379"/>
  <c r="E379"/>
  <c r="F379"/>
  <c r="H379"/>
  <c r="I379"/>
  <c r="J379"/>
  <c r="L379"/>
  <c r="M379"/>
  <c r="F379" i="10"/>
  <c r="K379"/>
  <c r="L379"/>
  <c r="O379"/>
  <c r="P379"/>
  <c r="Q379"/>
  <c r="J379" i="18"/>
  <c r="H380" i="30"/>
  <c r="I380"/>
  <c r="C380" i="13"/>
  <c r="D380"/>
  <c r="E380"/>
  <c r="F380"/>
  <c r="K380"/>
  <c r="L380"/>
  <c r="O380"/>
  <c r="P380"/>
  <c r="Q380"/>
  <c r="C380" i="33"/>
  <c r="D380"/>
  <c r="E380"/>
  <c r="F380"/>
  <c r="K380"/>
  <c r="L380"/>
  <c r="O380"/>
  <c r="P380"/>
  <c r="Q380"/>
  <c r="C380" i="14"/>
  <c r="D380"/>
  <c r="E380"/>
  <c r="F380"/>
  <c r="L380"/>
  <c r="C380" i="25"/>
  <c r="J380"/>
  <c r="K380"/>
  <c r="N380"/>
  <c r="O380"/>
  <c r="P380"/>
  <c r="D380" i="18"/>
  <c r="C380" i="23"/>
  <c r="D380"/>
  <c r="E380"/>
  <c r="F380"/>
  <c r="J380"/>
  <c r="K380"/>
  <c r="N380"/>
  <c r="O380"/>
  <c r="P380"/>
  <c r="E380" i="18"/>
  <c r="C380" i="28"/>
  <c r="D380"/>
  <c r="E380"/>
  <c r="F380"/>
  <c r="I380" i="26"/>
  <c r="J380"/>
  <c r="M380"/>
  <c r="Q380"/>
  <c r="F380"/>
  <c r="R380"/>
  <c r="H380" i="18"/>
  <c r="C380" i="16"/>
  <c r="D380"/>
  <c r="E380"/>
  <c r="F380"/>
  <c r="M380"/>
  <c r="C380" i="11"/>
  <c r="D380"/>
  <c r="E380"/>
  <c r="F380"/>
  <c r="H380"/>
  <c r="I380"/>
  <c r="L380"/>
  <c r="M380"/>
  <c r="N380"/>
  <c r="C380" i="12"/>
  <c r="D380"/>
  <c r="E380"/>
  <c r="F380"/>
  <c r="H380"/>
  <c r="I380"/>
  <c r="L380"/>
  <c r="M380"/>
  <c r="N380"/>
  <c r="C380" i="32"/>
  <c r="D380"/>
  <c r="E380"/>
  <c r="F380"/>
  <c r="H380"/>
  <c r="I380"/>
  <c r="J380"/>
  <c r="L380"/>
  <c r="M380"/>
  <c r="F380" i="10"/>
  <c r="K380"/>
  <c r="L380"/>
  <c r="O380"/>
  <c r="P380"/>
  <c r="Q380"/>
  <c r="J380" i="18"/>
  <c r="H381" i="30"/>
  <c r="I381"/>
  <c r="C381" i="13"/>
  <c r="D381"/>
  <c r="E381"/>
  <c r="F381"/>
  <c r="K381"/>
  <c r="L381"/>
  <c r="O381"/>
  <c r="P381"/>
  <c r="Q381"/>
  <c r="C381" i="33"/>
  <c r="D381"/>
  <c r="E381"/>
  <c r="F381"/>
  <c r="K381"/>
  <c r="L381"/>
  <c r="O381"/>
  <c r="P381"/>
  <c r="Q381"/>
  <c r="C381" i="14"/>
  <c r="D381"/>
  <c r="E381"/>
  <c r="F381"/>
  <c r="L381"/>
  <c r="C381" i="25"/>
  <c r="J381"/>
  <c r="K381"/>
  <c r="N381"/>
  <c r="O381"/>
  <c r="P381"/>
  <c r="D381" i="18"/>
  <c r="C381" i="23"/>
  <c r="D381"/>
  <c r="E381"/>
  <c r="F381"/>
  <c r="J381"/>
  <c r="K381"/>
  <c r="N381"/>
  <c r="O381"/>
  <c r="P381"/>
  <c r="E381" i="18"/>
  <c r="C381" i="28"/>
  <c r="D381"/>
  <c r="E381"/>
  <c r="F381"/>
  <c r="I381" i="26"/>
  <c r="J381"/>
  <c r="M381"/>
  <c r="Q381"/>
  <c r="F381"/>
  <c r="R381"/>
  <c r="H381" i="18"/>
  <c r="C381" i="16"/>
  <c r="D381"/>
  <c r="E381"/>
  <c r="F381"/>
  <c r="M381"/>
  <c r="C381" i="11"/>
  <c r="D381"/>
  <c r="E381"/>
  <c r="F381"/>
  <c r="H381"/>
  <c r="I381"/>
  <c r="L381"/>
  <c r="M381"/>
  <c r="N381"/>
  <c r="C381" i="12"/>
  <c r="D381"/>
  <c r="E381"/>
  <c r="F381"/>
  <c r="H381"/>
  <c r="I381"/>
  <c r="L381"/>
  <c r="M381"/>
  <c r="N381"/>
  <c r="C381" i="32"/>
  <c r="D381"/>
  <c r="E381"/>
  <c r="F381"/>
  <c r="H381"/>
  <c r="I381"/>
  <c r="J381"/>
  <c r="L381"/>
  <c r="M381"/>
  <c r="F381" i="10"/>
  <c r="K381"/>
  <c r="L381"/>
  <c r="O381"/>
  <c r="P381"/>
  <c r="Q381"/>
  <c r="J381" i="18"/>
  <c r="H382" i="30"/>
  <c r="I382"/>
  <c r="C382" i="13"/>
  <c r="D382"/>
  <c r="E382"/>
  <c r="F382"/>
  <c r="K382"/>
  <c r="L382"/>
  <c r="O382"/>
  <c r="P382"/>
  <c r="Q382"/>
  <c r="C382" i="33"/>
  <c r="D382"/>
  <c r="E382"/>
  <c r="F382"/>
  <c r="K382"/>
  <c r="L382"/>
  <c r="O382"/>
  <c r="P382"/>
  <c r="Q382"/>
  <c r="C382" i="14"/>
  <c r="D382"/>
  <c r="E382"/>
  <c r="F382"/>
  <c r="L382"/>
  <c r="C382" i="25"/>
  <c r="J382"/>
  <c r="K382"/>
  <c r="N382"/>
  <c r="O382"/>
  <c r="P382"/>
  <c r="D382" i="18"/>
  <c r="C382" i="23"/>
  <c r="D382"/>
  <c r="E382"/>
  <c r="F382"/>
  <c r="J382"/>
  <c r="K382"/>
  <c r="N382"/>
  <c r="O382"/>
  <c r="P382"/>
  <c r="E382" i="18"/>
  <c r="C382" i="28"/>
  <c r="D382"/>
  <c r="E382"/>
  <c r="F382"/>
  <c r="I382" i="26"/>
  <c r="J382"/>
  <c r="M382"/>
  <c r="Q382"/>
  <c r="F382"/>
  <c r="R382"/>
  <c r="H382" i="18"/>
  <c r="C382" i="16"/>
  <c r="D382"/>
  <c r="E382"/>
  <c r="F382"/>
  <c r="M382"/>
  <c r="C382" i="11"/>
  <c r="D382"/>
  <c r="E382"/>
  <c r="F382"/>
  <c r="H382"/>
  <c r="I382"/>
  <c r="L382"/>
  <c r="M382"/>
  <c r="N382"/>
  <c r="C382" i="12"/>
  <c r="D382"/>
  <c r="E382"/>
  <c r="F382"/>
  <c r="H382"/>
  <c r="I382"/>
  <c r="L382"/>
  <c r="M382"/>
  <c r="N382"/>
  <c r="C382" i="32"/>
  <c r="D382"/>
  <c r="E382"/>
  <c r="F382"/>
  <c r="H382"/>
  <c r="I382"/>
  <c r="J382"/>
  <c r="L382"/>
  <c r="M382"/>
  <c r="F382" i="10"/>
  <c r="K382"/>
  <c r="L382"/>
  <c r="O382"/>
  <c r="P382"/>
  <c r="Q382"/>
  <c r="J382" i="18"/>
  <c r="H383" i="30"/>
  <c r="I383"/>
  <c r="C383" i="13"/>
  <c r="D383"/>
  <c r="E383"/>
  <c r="F383"/>
  <c r="K383"/>
  <c r="L383"/>
  <c r="O383"/>
  <c r="P383"/>
  <c r="Q383"/>
  <c r="C383" i="33"/>
  <c r="D383"/>
  <c r="E383"/>
  <c r="F383"/>
  <c r="K383"/>
  <c r="L383"/>
  <c r="O383"/>
  <c r="P383"/>
  <c r="Q383"/>
  <c r="C383" i="14"/>
  <c r="D383"/>
  <c r="E383"/>
  <c r="F383"/>
  <c r="L383"/>
  <c r="C383" i="25"/>
  <c r="J383"/>
  <c r="K383"/>
  <c r="N383"/>
  <c r="O383"/>
  <c r="P383"/>
  <c r="D383" i="18"/>
  <c r="C383" i="23"/>
  <c r="D383"/>
  <c r="E383"/>
  <c r="F383"/>
  <c r="J383"/>
  <c r="K383"/>
  <c r="N383"/>
  <c r="O383"/>
  <c r="P383"/>
  <c r="E383" i="18"/>
  <c r="C383" i="28"/>
  <c r="D383"/>
  <c r="E383"/>
  <c r="F383"/>
  <c r="I383" i="26"/>
  <c r="J383"/>
  <c r="M383"/>
  <c r="Q383"/>
  <c r="F383"/>
  <c r="R383"/>
  <c r="H383" i="18"/>
  <c r="C383" i="16"/>
  <c r="D383"/>
  <c r="E383"/>
  <c r="F383"/>
  <c r="M383"/>
  <c r="C383" i="11"/>
  <c r="D383"/>
  <c r="E383"/>
  <c r="F383"/>
  <c r="H383"/>
  <c r="I383"/>
  <c r="L383"/>
  <c r="M383"/>
  <c r="N383"/>
  <c r="C383" i="12"/>
  <c r="D383"/>
  <c r="E383"/>
  <c r="F383"/>
  <c r="H383"/>
  <c r="I383"/>
  <c r="L383"/>
  <c r="M383"/>
  <c r="N383"/>
  <c r="C383" i="32"/>
  <c r="D383"/>
  <c r="E383"/>
  <c r="F383"/>
  <c r="H383"/>
  <c r="I383"/>
  <c r="J383"/>
  <c r="L383"/>
  <c r="M383"/>
  <c r="F383" i="10"/>
  <c r="K383"/>
  <c r="L383"/>
  <c r="O383"/>
  <c r="P383"/>
  <c r="Q383"/>
  <c r="J383" i="18"/>
  <c r="H384" i="30"/>
  <c r="I384"/>
  <c r="C384" i="13"/>
  <c r="D384"/>
  <c r="E384"/>
  <c r="F384"/>
  <c r="K384"/>
  <c r="L384"/>
  <c r="O384"/>
  <c r="P384"/>
  <c r="Q384"/>
  <c r="C384" i="33"/>
  <c r="D384"/>
  <c r="E384"/>
  <c r="F384"/>
  <c r="K384"/>
  <c r="L384"/>
  <c r="O384"/>
  <c r="P384"/>
  <c r="Q384"/>
  <c r="C384" i="14"/>
  <c r="D384"/>
  <c r="E384"/>
  <c r="F384"/>
  <c r="L384"/>
  <c r="C384" i="25"/>
  <c r="J384"/>
  <c r="K384"/>
  <c r="N384"/>
  <c r="O384"/>
  <c r="P384"/>
  <c r="D384" i="18"/>
  <c r="C384" i="23"/>
  <c r="D384"/>
  <c r="E384"/>
  <c r="F384"/>
  <c r="J384"/>
  <c r="K384"/>
  <c r="N384"/>
  <c r="O384"/>
  <c r="P384"/>
  <c r="E384" i="18"/>
  <c r="C384" i="28"/>
  <c r="D384"/>
  <c r="E384"/>
  <c r="F384"/>
  <c r="I384" i="26"/>
  <c r="J384"/>
  <c r="M384"/>
  <c r="Q384"/>
  <c r="F384"/>
  <c r="R384"/>
  <c r="H384" i="18"/>
  <c r="C384" i="16"/>
  <c r="D384"/>
  <c r="E384"/>
  <c r="F384"/>
  <c r="M384"/>
  <c r="C384" i="11"/>
  <c r="D384"/>
  <c r="E384"/>
  <c r="F384"/>
  <c r="H384"/>
  <c r="I384"/>
  <c r="L384"/>
  <c r="M384"/>
  <c r="N384"/>
  <c r="C384" i="12"/>
  <c r="D384"/>
  <c r="E384"/>
  <c r="F384"/>
  <c r="H384"/>
  <c r="I384"/>
  <c r="L384"/>
  <c r="M384"/>
  <c r="N384"/>
  <c r="C384" i="32"/>
  <c r="D384"/>
  <c r="E384"/>
  <c r="F384"/>
  <c r="H384"/>
  <c r="I384"/>
  <c r="J384"/>
  <c r="L384"/>
  <c r="M384"/>
  <c r="F384" i="10"/>
  <c r="K384"/>
  <c r="L384"/>
  <c r="O384"/>
  <c r="P384"/>
  <c r="Q384"/>
  <c r="J384" i="18"/>
  <c r="H385" i="30"/>
  <c r="I385"/>
  <c r="C385" i="13"/>
  <c r="D385"/>
  <c r="E385"/>
  <c r="F385"/>
  <c r="K385"/>
  <c r="L385"/>
  <c r="O385"/>
  <c r="P385"/>
  <c r="Q385"/>
  <c r="C385" i="33"/>
  <c r="D385"/>
  <c r="E385"/>
  <c r="F385"/>
  <c r="K385"/>
  <c r="L385"/>
  <c r="O385"/>
  <c r="P385"/>
  <c r="Q385"/>
  <c r="C385" i="14"/>
  <c r="D385"/>
  <c r="E385"/>
  <c r="F385"/>
  <c r="L385"/>
  <c r="C385" i="25"/>
  <c r="J385"/>
  <c r="K385"/>
  <c r="N385"/>
  <c r="O385"/>
  <c r="P385"/>
  <c r="D385" i="18"/>
  <c r="C385" i="23"/>
  <c r="D385"/>
  <c r="E385"/>
  <c r="F385"/>
  <c r="J385"/>
  <c r="K385"/>
  <c r="N385"/>
  <c r="O385"/>
  <c r="P385"/>
  <c r="E385" i="18"/>
  <c r="C385" i="28"/>
  <c r="D385"/>
  <c r="E385"/>
  <c r="F385"/>
  <c r="I385" i="26"/>
  <c r="J385"/>
  <c r="M385"/>
  <c r="Q385"/>
  <c r="F385"/>
  <c r="R385"/>
  <c r="H385" i="18"/>
  <c r="C385" i="16"/>
  <c r="D385"/>
  <c r="E385"/>
  <c r="F385"/>
  <c r="M385"/>
  <c r="C385" i="11"/>
  <c r="D385"/>
  <c r="E385"/>
  <c r="F385"/>
  <c r="H385"/>
  <c r="I385"/>
  <c r="L385"/>
  <c r="M385"/>
  <c r="N385"/>
  <c r="C385" i="12"/>
  <c r="D385"/>
  <c r="E385"/>
  <c r="F385"/>
  <c r="H385"/>
  <c r="I385"/>
  <c r="L385"/>
  <c r="M385"/>
  <c r="N385"/>
  <c r="C385" i="32"/>
  <c r="D385"/>
  <c r="E385"/>
  <c r="F385"/>
  <c r="H385"/>
  <c r="I385"/>
  <c r="J385"/>
  <c r="L385"/>
  <c r="M385"/>
  <c r="F385" i="10"/>
  <c r="K385"/>
  <c r="L385"/>
  <c r="O385"/>
  <c r="P385"/>
  <c r="Q385"/>
  <c r="J385" i="18"/>
  <c r="H386" i="30"/>
  <c r="I386"/>
  <c r="C386" i="13"/>
  <c r="D386"/>
  <c r="E386"/>
  <c r="F386"/>
  <c r="K386"/>
  <c r="L386"/>
  <c r="O386"/>
  <c r="P386"/>
  <c r="Q386"/>
  <c r="C386" i="33"/>
  <c r="D386"/>
  <c r="E386"/>
  <c r="F386"/>
  <c r="K386"/>
  <c r="L386"/>
  <c r="O386"/>
  <c r="P386"/>
  <c r="Q386"/>
  <c r="C386" i="14"/>
  <c r="D386"/>
  <c r="E386"/>
  <c r="F386"/>
  <c r="L386"/>
  <c r="C386" i="25"/>
  <c r="J386"/>
  <c r="K386"/>
  <c r="N386"/>
  <c r="O386"/>
  <c r="P386"/>
  <c r="D386" i="18"/>
  <c r="C386" i="23"/>
  <c r="D386"/>
  <c r="E386"/>
  <c r="F386"/>
  <c r="J386"/>
  <c r="K386"/>
  <c r="N386"/>
  <c r="O386"/>
  <c r="P386"/>
  <c r="E386" i="18"/>
  <c r="C386" i="28"/>
  <c r="D386"/>
  <c r="E386"/>
  <c r="F386"/>
  <c r="I386" i="26"/>
  <c r="J386"/>
  <c r="M386"/>
  <c r="Q386"/>
  <c r="F386"/>
  <c r="R386"/>
  <c r="H386" i="18"/>
  <c r="C386" i="16"/>
  <c r="D386"/>
  <c r="E386"/>
  <c r="F386"/>
  <c r="M386"/>
  <c r="C386" i="11"/>
  <c r="D386"/>
  <c r="E386"/>
  <c r="F386"/>
  <c r="H386"/>
  <c r="I386"/>
  <c r="L386"/>
  <c r="M386"/>
  <c r="N386"/>
  <c r="C386" i="12"/>
  <c r="D386"/>
  <c r="E386"/>
  <c r="F386"/>
  <c r="H386"/>
  <c r="I386"/>
  <c r="L386"/>
  <c r="M386"/>
  <c r="N386"/>
  <c r="C386" i="32"/>
  <c r="D386"/>
  <c r="E386"/>
  <c r="F386"/>
  <c r="H386"/>
  <c r="I386"/>
  <c r="J386"/>
  <c r="L386"/>
  <c r="M386"/>
  <c r="F386" i="10"/>
  <c r="K386"/>
  <c r="L386"/>
  <c r="O386"/>
  <c r="P386"/>
  <c r="Q386"/>
  <c r="J386" i="18"/>
  <c r="H387" i="30"/>
  <c r="I387"/>
  <c r="C387" i="13"/>
  <c r="D387"/>
  <c r="E387"/>
  <c r="F387"/>
  <c r="K387"/>
  <c r="L387"/>
  <c r="O387"/>
  <c r="P387"/>
  <c r="Q387"/>
  <c r="C387" i="33"/>
  <c r="D387"/>
  <c r="E387"/>
  <c r="F387"/>
  <c r="K387"/>
  <c r="L387"/>
  <c r="O387"/>
  <c r="P387"/>
  <c r="Q387"/>
  <c r="C387" i="14"/>
  <c r="D387"/>
  <c r="E387"/>
  <c r="F387"/>
  <c r="L387"/>
  <c r="C387" i="25"/>
  <c r="J387"/>
  <c r="K387"/>
  <c r="N387"/>
  <c r="O387"/>
  <c r="P387"/>
  <c r="D387" i="18"/>
  <c r="C387" i="23"/>
  <c r="D387"/>
  <c r="E387"/>
  <c r="F387"/>
  <c r="J387"/>
  <c r="K387"/>
  <c r="N387"/>
  <c r="O387"/>
  <c r="P387"/>
  <c r="E387" i="18"/>
  <c r="C387" i="28"/>
  <c r="D387"/>
  <c r="E387"/>
  <c r="F387"/>
  <c r="I387" i="26"/>
  <c r="J387"/>
  <c r="M387"/>
  <c r="Q387"/>
  <c r="F387"/>
  <c r="R387"/>
  <c r="H387" i="18"/>
  <c r="C387" i="16"/>
  <c r="D387"/>
  <c r="E387"/>
  <c r="F387"/>
  <c r="M387"/>
  <c r="C387" i="11"/>
  <c r="D387"/>
  <c r="E387"/>
  <c r="F387"/>
  <c r="H387"/>
  <c r="I387"/>
  <c r="L387"/>
  <c r="M387"/>
  <c r="N387"/>
  <c r="C387" i="12"/>
  <c r="D387"/>
  <c r="E387"/>
  <c r="F387"/>
  <c r="H387"/>
  <c r="I387"/>
  <c r="L387"/>
  <c r="M387"/>
  <c r="N387"/>
  <c r="C387" i="32"/>
  <c r="D387"/>
  <c r="E387"/>
  <c r="F387"/>
  <c r="H387"/>
  <c r="I387"/>
  <c r="J387"/>
  <c r="L387"/>
  <c r="M387"/>
  <c r="F387" i="10"/>
  <c r="K387"/>
  <c r="L387"/>
  <c r="O387"/>
  <c r="P387"/>
  <c r="Q387"/>
  <c r="J387" i="18"/>
  <c r="H388" i="30"/>
  <c r="I388"/>
  <c r="C388" i="13"/>
  <c r="D388"/>
  <c r="E388"/>
  <c r="F388"/>
  <c r="K388"/>
  <c r="L388"/>
  <c r="O388"/>
  <c r="P388"/>
  <c r="Q388"/>
  <c r="C388" i="33"/>
  <c r="D388"/>
  <c r="E388"/>
  <c r="F388"/>
  <c r="K388"/>
  <c r="L388"/>
  <c r="O388"/>
  <c r="P388"/>
  <c r="Q388"/>
  <c r="C388" i="14"/>
  <c r="D388"/>
  <c r="E388"/>
  <c r="F388"/>
  <c r="L388"/>
  <c r="C388" i="25"/>
  <c r="J388"/>
  <c r="K388"/>
  <c r="N388"/>
  <c r="O388"/>
  <c r="P388"/>
  <c r="D388" i="18"/>
  <c r="C388" i="23"/>
  <c r="D388"/>
  <c r="E388"/>
  <c r="F388"/>
  <c r="J388"/>
  <c r="K388"/>
  <c r="N388"/>
  <c r="O388"/>
  <c r="P388"/>
  <c r="E388" i="18"/>
  <c r="C388" i="28"/>
  <c r="D388"/>
  <c r="E388"/>
  <c r="F388"/>
  <c r="I388" i="26"/>
  <c r="J388"/>
  <c r="M388"/>
  <c r="Q388"/>
  <c r="F388"/>
  <c r="R388"/>
  <c r="H388" i="18"/>
  <c r="C388" i="16"/>
  <c r="D388"/>
  <c r="E388"/>
  <c r="F388"/>
  <c r="M388"/>
  <c r="C388" i="11"/>
  <c r="D388"/>
  <c r="E388"/>
  <c r="F388"/>
  <c r="H388"/>
  <c r="I388"/>
  <c r="L388"/>
  <c r="M388"/>
  <c r="N388"/>
  <c r="C388" i="12"/>
  <c r="D388"/>
  <c r="E388"/>
  <c r="F388"/>
  <c r="H388"/>
  <c r="I388"/>
  <c r="L388"/>
  <c r="M388"/>
  <c r="N388"/>
  <c r="C388" i="32"/>
  <c r="D388"/>
  <c r="E388"/>
  <c r="F388"/>
  <c r="H388"/>
  <c r="I388"/>
  <c r="J388"/>
  <c r="L388"/>
  <c r="M388"/>
  <c r="F388" i="10"/>
  <c r="K388"/>
  <c r="L388"/>
  <c r="O388"/>
  <c r="P388"/>
  <c r="Q388"/>
  <c r="J388" i="18"/>
  <c r="H389" i="30"/>
  <c r="I389"/>
  <c r="C389" i="13"/>
  <c r="D389"/>
  <c r="E389"/>
  <c r="F389"/>
  <c r="K389"/>
  <c r="L389"/>
  <c r="O389"/>
  <c r="P389"/>
  <c r="Q389"/>
  <c r="C389" i="33"/>
  <c r="D389"/>
  <c r="E389"/>
  <c r="F389"/>
  <c r="K389"/>
  <c r="L389"/>
  <c r="O389"/>
  <c r="P389"/>
  <c r="Q389"/>
  <c r="C389" i="14"/>
  <c r="D389"/>
  <c r="E389"/>
  <c r="F389"/>
  <c r="L389"/>
  <c r="C389" i="25"/>
  <c r="J389"/>
  <c r="K389"/>
  <c r="N389"/>
  <c r="O389"/>
  <c r="P389"/>
  <c r="D389" i="18"/>
  <c r="C389" i="23"/>
  <c r="D389"/>
  <c r="E389"/>
  <c r="F389"/>
  <c r="J389"/>
  <c r="K389"/>
  <c r="N389"/>
  <c r="O389"/>
  <c r="P389"/>
  <c r="E389" i="18"/>
  <c r="C389" i="28"/>
  <c r="D389"/>
  <c r="E389"/>
  <c r="F389"/>
  <c r="I389" i="26"/>
  <c r="J389"/>
  <c r="M389"/>
  <c r="Q389"/>
  <c r="F389"/>
  <c r="R389"/>
  <c r="H389" i="18"/>
  <c r="C389" i="16"/>
  <c r="D389"/>
  <c r="E389"/>
  <c r="F389"/>
  <c r="M389"/>
  <c r="C389" i="11"/>
  <c r="D389"/>
  <c r="E389"/>
  <c r="F389"/>
  <c r="H389"/>
  <c r="I389"/>
  <c r="L389"/>
  <c r="M389"/>
  <c r="N389"/>
  <c r="C389" i="12"/>
  <c r="D389"/>
  <c r="E389"/>
  <c r="F389"/>
  <c r="H389"/>
  <c r="I389"/>
  <c r="L389"/>
  <c r="M389"/>
  <c r="N389"/>
  <c r="C389" i="32"/>
  <c r="D389"/>
  <c r="E389"/>
  <c r="F389"/>
  <c r="H389"/>
  <c r="I389"/>
  <c r="J389"/>
  <c r="L389"/>
  <c r="M389"/>
  <c r="F389" i="10"/>
  <c r="K389"/>
  <c r="L389"/>
  <c r="O389"/>
  <c r="P389"/>
  <c r="Q389"/>
  <c r="J389" i="18"/>
  <c r="H390" i="30"/>
  <c r="I390"/>
  <c r="C390" i="13"/>
  <c r="D390"/>
  <c r="E390"/>
  <c r="F390"/>
  <c r="K390"/>
  <c r="L390"/>
  <c r="O390"/>
  <c r="P390"/>
  <c r="Q390"/>
  <c r="C390" i="33"/>
  <c r="D390"/>
  <c r="E390"/>
  <c r="F390"/>
  <c r="K390"/>
  <c r="L390"/>
  <c r="O390"/>
  <c r="P390"/>
  <c r="Q390"/>
  <c r="C390" i="14"/>
  <c r="D390"/>
  <c r="E390"/>
  <c r="F390"/>
  <c r="L390"/>
  <c r="C390" i="25"/>
  <c r="J390"/>
  <c r="K390"/>
  <c r="N390"/>
  <c r="O390"/>
  <c r="P390"/>
  <c r="D390" i="18"/>
  <c r="C390" i="23"/>
  <c r="D390"/>
  <c r="E390"/>
  <c r="F390"/>
  <c r="J390"/>
  <c r="K390"/>
  <c r="N390"/>
  <c r="O390"/>
  <c r="P390"/>
  <c r="E390" i="18"/>
  <c r="C390" i="28"/>
  <c r="D390"/>
  <c r="E390"/>
  <c r="F390"/>
  <c r="I390" i="26"/>
  <c r="J390"/>
  <c r="M390"/>
  <c r="Q390"/>
  <c r="F390"/>
  <c r="R390"/>
  <c r="H390" i="18"/>
  <c r="C390" i="16"/>
  <c r="D390"/>
  <c r="E390"/>
  <c r="F390"/>
  <c r="M390"/>
  <c r="C390" i="11"/>
  <c r="D390"/>
  <c r="E390"/>
  <c r="F390"/>
  <c r="H390"/>
  <c r="I390"/>
  <c r="L390"/>
  <c r="M390"/>
  <c r="N390"/>
  <c r="C390" i="12"/>
  <c r="D390"/>
  <c r="E390"/>
  <c r="F390"/>
  <c r="H390"/>
  <c r="I390"/>
  <c r="L390"/>
  <c r="M390"/>
  <c r="N390"/>
  <c r="C390" i="32"/>
  <c r="D390"/>
  <c r="E390"/>
  <c r="F390"/>
  <c r="H390"/>
  <c r="I390"/>
  <c r="J390"/>
  <c r="L390"/>
  <c r="M390"/>
  <c r="F390" i="10"/>
  <c r="K390"/>
  <c r="L390"/>
  <c r="O390"/>
  <c r="P390"/>
  <c r="Q390"/>
  <c r="J390" i="18"/>
  <c r="H391" i="30"/>
  <c r="I391"/>
  <c r="C391" i="13"/>
  <c r="D391"/>
  <c r="E391"/>
  <c r="F391"/>
  <c r="K391"/>
  <c r="L391"/>
  <c r="O391"/>
  <c r="P391"/>
  <c r="Q391"/>
  <c r="C391" i="33"/>
  <c r="D391"/>
  <c r="E391"/>
  <c r="F391"/>
  <c r="K391"/>
  <c r="L391"/>
  <c r="O391"/>
  <c r="P391"/>
  <c r="Q391"/>
  <c r="C391" i="14"/>
  <c r="D391"/>
  <c r="E391"/>
  <c r="F391"/>
  <c r="L391"/>
  <c r="C391" i="25"/>
  <c r="J391"/>
  <c r="K391"/>
  <c r="N391"/>
  <c r="O391"/>
  <c r="P391"/>
  <c r="D391" i="18"/>
  <c r="C391" i="23"/>
  <c r="D391"/>
  <c r="E391"/>
  <c r="F391"/>
  <c r="J391"/>
  <c r="K391"/>
  <c r="N391"/>
  <c r="O391"/>
  <c r="P391"/>
  <c r="E391" i="18"/>
  <c r="C391" i="28"/>
  <c r="D391"/>
  <c r="E391"/>
  <c r="F391"/>
  <c r="I391" i="26"/>
  <c r="J391"/>
  <c r="M391"/>
  <c r="Q391"/>
  <c r="F391"/>
  <c r="R391"/>
  <c r="H391" i="18"/>
  <c r="C391" i="16"/>
  <c r="D391"/>
  <c r="E391"/>
  <c r="F391"/>
  <c r="M391"/>
  <c r="C391" i="11"/>
  <c r="D391"/>
  <c r="E391"/>
  <c r="F391"/>
  <c r="H391"/>
  <c r="I391"/>
  <c r="L391"/>
  <c r="M391"/>
  <c r="N391"/>
  <c r="C391" i="12"/>
  <c r="D391"/>
  <c r="E391"/>
  <c r="F391"/>
  <c r="H391"/>
  <c r="I391"/>
  <c r="L391"/>
  <c r="M391"/>
  <c r="N391"/>
  <c r="C391" i="32"/>
  <c r="D391"/>
  <c r="E391"/>
  <c r="F391"/>
  <c r="H391"/>
  <c r="I391"/>
  <c r="J391"/>
  <c r="L391"/>
  <c r="M391"/>
  <c r="F391" i="10"/>
  <c r="K391"/>
  <c r="L391"/>
  <c r="O391"/>
  <c r="P391"/>
  <c r="Q391"/>
  <c r="J391" i="18"/>
  <c r="H392" i="30"/>
  <c r="I392"/>
  <c r="C392" i="13"/>
  <c r="D392"/>
  <c r="E392"/>
  <c r="F392"/>
  <c r="K392"/>
  <c r="L392"/>
  <c r="O392"/>
  <c r="P392"/>
  <c r="Q392"/>
  <c r="C392" i="33"/>
  <c r="D392"/>
  <c r="E392"/>
  <c r="F392"/>
  <c r="K392"/>
  <c r="L392"/>
  <c r="O392"/>
  <c r="P392"/>
  <c r="Q392"/>
  <c r="C392" i="14"/>
  <c r="D392"/>
  <c r="E392"/>
  <c r="F392"/>
  <c r="L392"/>
  <c r="C392" i="25"/>
  <c r="J392"/>
  <c r="K392"/>
  <c r="N392"/>
  <c r="O392"/>
  <c r="P392"/>
  <c r="D392" i="18"/>
  <c r="C392" i="23"/>
  <c r="D392"/>
  <c r="E392"/>
  <c r="F392"/>
  <c r="J392"/>
  <c r="K392"/>
  <c r="N392"/>
  <c r="O392"/>
  <c r="P392"/>
  <c r="E392" i="18"/>
  <c r="C392" i="28"/>
  <c r="D392"/>
  <c r="E392"/>
  <c r="F392"/>
  <c r="I392" i="26"/>
  <c r="J392"/>
  <c r="M392"/>
  <c r="Q392"/>
  <c r="F392"/>
  <c r="R392"/>
  <c r="H392" i="18"/>
  <c r="C392" i="16"/>
  <c r="D392"/>
  <c r="E392"/>
  <c r="F392"/>
  <c r="M392"/>
  <c r="C392" i="11"/>
  <c r="D392"/>
  <c r="E392"/>
  <c r="F392"/>
  <c r="H392"/>
  <c r="I392"/>
  <c r="L392"/>
  <c r="M392"/>
  <c r="N392"/>
  <c r="C392" i="12"/>
  <c r="D392"/>
  <c r="E392"/>
  <c r="F392"/>
  <c r="H392"/>
  <c r="I392"/>
  <c r="L392"/>
  <c r="M392"/>
  <c r="N392"/>
  <c r="C392" i="32"/>
  <c r="D392"/>
  <c r="E392"/>
  <c r="F392"/>
  <c r="H392"/>
  <c r="I392"/>
  <c r="J392"/>
  <c r="L392"/>
  <c r="M392"/>
  <c r="F392" i="10"/>
  <c r="K392"/>
  <c r="L392"/>
  <c r="O392"/>
  <c r="P392"/>
  <c r="Q392"/>
  <c r="J392" i="18"/>
  <c r="H393" i="30"/>
  <c r="I393"/>
  <c r="C393" i="13"/>
  <c r="D393"/>
  <c r="E393"/>
  <c r="F393"/>
  <c r="K393"/>
  <c r="L393"/>
  <c r="O393"/>
  <c r="P393"/>
  <c r="Q393"/>
  <c r="C393" i="33"/>
  <c r="D393"/>
  <c r="E393"/>
  <c r="F393"/>
  <c r="K393"/>
  <c r="L393"/>
  <c r="O393"/>
  <c r="P393"/>
  <c r="Q393"/>
  <c r="C393" i="14"/>
  <c r="D393"/>
  <c r="E393"/>
  <c r="F393"/>
  <c r="L393"/>
  <c r="C393" i="25"/>
  <c r="J393"/>
  <c r="K393"/>
  <c r="N393"/>
  <c r="O393"/>
  <c r="P393"/>
  <c r="D393" i="18"/>
  <c r="C393" i="23"/>
  <c r="D393"/>
  <c r="E393"/>
  <c r="F393"/>
  <c r="J393"/>
  <c r="K393"/>
  <c r="N393"/>
  <c r="O393"/>
  <c r="P393"/>
  <c r="E393" i="18"/>
  <c r="C393" i="28"/>
  <c r="D393"/>
  <c r="E393"/>
  <c r="F393"/>
  <c r="I393" i="26"/>
  <c r="J393"/>
  <c r="M393"/>
  <c r="Q393"/>
  <c r="F393"/>
  <c r="R393"/>
  <c r="H393" i="18"/>
  <c r="C393" i="16"/>
  <c r="D393"/>
  <c r="E393"/>
  <c r="F393"/>
  <c r="M393"/>
  <c r="C393" i="11"/>
  <c r="D393"/>
  <c r="E393"/>
  <c r="F393"/>
  <c r="H393"/>
  <c r="I393"/>
  <c r="L393"/>
  <c r="M393"/>
  <c r="N393"/>
  <c r="C393" i="12"/>
  <c r="D393"/>
  <c r="E393"/>
  <c r="F393"/>
  <c r="H393"/>
  <c r="I393"/>
  <c r="L393"/>
  <c r="M393"/>
  <c r="N393"/>
  <c r="C393" i="32"/>
  <c r="D393"/>
  <c r="E393"/>
  <c r="F393"/>
  <c r="H393"/>
  <c r="I393"/>
  <c r="J393"/>
  <c r="L393"/>
  <c r="M393"/>
  <c r="F393" i="10"/>
  <c r="K393"/>
  <c r="L393"/>
  <c r="O393"/>
  <c r="P393"/>
  <c r="Q393"/>
  <c r="J393" i="18"/>
  <c r="H394" i="30"/>
  <c r="I394"/>
  <c r="C394" i="13"/>
  <c r="D394"/>
  <c r="E394"/>
  <c r="F394"/>
  <c r="K394"/>
  <c r="L394"/>
  <c r="O394"/>
  <c r="P394"/>
  <c r="Q394"/>
  <c r="C394" i="33"/>
  <c r="D394"/>
  <c r="E394"/>
  <c r="F394"/>
  <c r="K394"/>
  <c r="L394"/>
  <c r="O394"/>
  <c r="P394"/>
  <c r="Q394"/>
  <c r="C394" i="14"/>
  <c r="D394"/>
  <c r="E394"/>
  <c r="F394"/>
  <c r="L394"/>
  <c r="C394" i="25"/>
  <c r="J394"/>
  <c r="K394"/>
  <c r="N394"/>
  <c r="O394"/>
  <c r="P394"/>
  <c r="D394" i="18"/>
  <c r="C394" i="23"/>
  <c r="D394"/>
  <c r="E394"/>
  <c r="F394"/>
  <c r="J394"/>
  <c r="K394"/>
  <c r="N394"/>
  <c r="O394"/>
  <c r="P394"/>
  <c r="E394" i="18"/>
  <c r="C394" i="28"/>
  <c r="D394"/>
  <c r="E394"/>
  <c r="F394"/>
  <c r="I394" i="26"/>
  <c r="J394"/>
  <c r="M394"/>
  <c r="Q394"/>
  <c r="F394"/>
  <c r="R394"/>
  <c r="H394" i="18"/>
  <c r="C394" i="16"/>
  <c r="D394"/>
  <c r="E394"/>
  <c r="F394"/>
  <c r="M394"/>
  <c r="C394" i="11"/>
  <c r="D394"/>
  <c r="E394"/>
  <c r="F394"/>
  <c r="H394"/>
  <c r="I394"/>
  <c r="L394"/>
  <c r="M394"/>
  <c r="N394"/>
  <c r="C394" i="12"/>
  <c r="D394"/>
  <c r="E394"/>
  <c r="F394"/>
  <c r="H394"/>
  <c r="I394"/>
  <c r="L394"/>
  <c r="M394"/>
  <c r="N394"/>
  <c r="C394" i="32"/>
  <c r="D394"/>
  <c r="E394"/>
  <c r="F394"/>
  <c r="H394"/>
  <c r="I394"/>
  <c r="J394"/>
  <c r="L394"/>
  <c r="M394"/>
  <c r="F394" i="10"/>
  <c r="K394"/>
  <c r="L394"/>
  <c r="O394"/>
  <c r="P394"/>
  <c r="Q394"/>
  <c r="J394" i="18"/>
  <c r="H395" i="30"/>
  <c r="I395"/>
  <c r="C395" i="13"/>
  <c r="D395"/>
  <c r="E395"/>
  <c r="F395"/>
  <c r="K395"/>
  <c r="L395"/>
  <c r="O395"/>
  <c r="P395"/>
  <c r="Q395"/>
  <c r="C395" i="33"/>
  <c r="D395"/>
  <c r="E395"/>
  <c r="F395"/>
  <c r="K395"/>
  <c r="L395"/>
  <c r="O395"/>
  <c r="P395"/>
  <c r="Q395"/>
  <c r="C395" i="14"/>
  <c r="D395"/>
  <c r="E395"/>
  <c r="F395"/>
  <c r="L395"/>
  <c r="C395" i="25"/>
  <c r="J395"/>
  <c r="K395"/>
  <c r="N395"/>
  <c r="O395"/>
  <c r="P395"/>
  <c r="D395" i="18"/>
  <c r="C395" i="23"/>
  <c r="D395"/>
  <c r="E395"/>
  <c r="F395"/>
  <c r="J395"/>
  <c r="K395"/>
  <c r="N395"/>
  <c r="O395"/>
  <c r="P395"/>
  <c r="E395" i="18"/>
  <c r="C395" i="28"/>
  <c r="D395"/>
  <c r="E395"/>
  <c r="F395"/>
  <c r="I395" i="26"/>
  <c r="J395"/>
  <c r="M395"/>
  <c r="Q395"/>
  <c r="F395"/>
  <c r="R395"/>
  <c r="H395" i="18"/>
  <c r="C395" i="16"/>
  <c r="D395"/>
  <c r="E395"/>
  <c r="F395"/>
  <c r="M395"/>
  <c r="C395" i="11"/>
  <c r="D395"/>
  <c r="E395"/>
  <c r="F395"/>
  <c r="H395"/>
  <c r="I395"/>
  <c r="L395"/>
  <c r="M395"/>
  <c r="N395"/>
  <c r="C395" i="12"/>
  <c r="D395"/>
  <c r="E395"/>
  <c r="F395"/>
  <c r="H395"/>
  <c r="I395"/>
  <c r="L395"/>
  <c r="M395"/>
  <c r="N395"/>
  <c r="C395" i="32"/>
  <c r="D395"/>
  <c r="E395"/>
  <c r="F395"/>
  <c r="H395"/>
  <c r="I395"/>
  <c r="J395"/>
  <c r="L395"/>
  <c r="M395"/>
  <c r="F395" i="10"/>
  <c r="K395"/>
  <c r="L395"/>
  <c r="O395"/>
  <c r="P395"/>
  <c r="Q395"/>
  <c r="J395" i="18"/>
  <c r="H396" i="30"/>
  <c r="I396"/>
  <c r="C396" i="13"/>
  <c r="D396"/>
  <c r="E396"/>
  <c r="F396"/>
  <c r="K396"/>
  <c r="L396"/>
  <c r="O396"/>
  <c r="P396"/>
  <c r="Q396"/>
  <c r="C396" i="33"/>
  <c r="D396"/>
  <c r="E396"/>
  <c r="F396"/>
  <c r="K396"/>
  <c r="L396"/>
  <c r="O396"/>
  <c r="P396"/>
  <c r="Q396"/>
  <c r="C396" i="14"/>
  <c r="D396"/>
  <c r="E396"/>
  <c r="F396"/>
  <c r="L396"/>
  <c r="C396" i="25"/>
  <c r="J396"/>
  <c r="K396"/>
  <c r="N396"/>
  <c r="O396"/>
  <c r="P396"/>
  <c r="D396" i="18"/>
  <c r="C396" i="23"/>
  <c r="D396"/>
  <c r="E396"/>
  <c r="F396"/>
  <c r="J396"/>
  <c r="K396"/>
  <c r="N396"/>
  <c r="O396"/>
  <c r="P396"/>
  <c r="E396" i="18"/>
  <c r="C396" i="28"/>
  <c r="D396"/>
  <c r="E396"/>
  <c r="F396"/>
  <c r="I396" i="26"/>
  <c r="J396"/>
  <c r="M396"/>
  <c r="Q396"/>
  <c r="F396"/>
  <c r="R396"/>
  <c r="H396" i="18"/>
  <c r="C396" i="16"/>
  <c r="D396"/>
  <c r="E396"/>
  <c r="F396"/>
  <c r="M396"/>
  <c r="C396" i="11"/>
  <c r="D396"/>
  <c r="E396"/>
  <c r="F396"/>
  <c r="H396"/>
  <c r="I396"/>
  <c r="L396"/>
  <c r="M396"/>
  <c r="N396"/>
  <c r="C396" i="12"/>
  <c r="D396"/>
  <c r="E396"/>
  <c r="F396"/>
  <c r="H396"/>
  <c r="I396"/>
  <c r="L396"/>
  <c r="M396"/>
  <c r="N396"/>
  <c r="C396" i="32"/>
  <c r="D396"/>
  <c r="E396"/>
  <c r="F396"/>
  <c r="H396"/>
  <c r="I396"/>
  <c r="J396"/>
  <c r="L396"/>
  <c r="M396"/>
  <c r="F396" i="10"/>
  <c r="K396"/>
  <c r="L396"/>
  <c r="O396"/>
  <c r="P396"/>
  <c r="Q396"/>
  <c r="J396" i="18"/>
  <c r="H397" i="30"/>
  <c r="I397"/>
  <c r="C397" i="13"/>
  <c r="D397"/>
  <c r="E397"/>
  <c r="F397"/>
  <c r="K397"/>
  <c r="L397"/>
  <c r="O397"/>
  <c r="P397"/>
  <c r="Q397"/>
  <c r="C397" i="33"/>
  <c r="D397"/>
  <c r="E397"/>
  <c r="F397"/>
  <c r="K397"/>
  <c r="L397"/>
  <c r="O397"/>
  <c r="P397"/>
  <c r="Q397"/>
  <c r="C397" i="14"/>
  <c r="D397"/>
  <c r="E397"/>
  <c r="F397"/>
  <c r="L397"/>
  <c r="C397" i="25"/>
  <c r="J397"/>
  <c r="K397"/>
  <c r="N397"/>
  <c r="O397"/>
  <c r="P397"/>
  <c r="D397" i="18"/>
  <c r="C397" i="23"/>
  <c r="D397"/>
  <c r="E397"/>
  <c r="F397"/>
  <c r="J397"/>
  <c r="K397"/>
  <c r="N397"/>
  <c r="O397"/>
  <c r="P397"/>
  <c r="E397" i="18"/>
  <c r="C397" i="28"/>
  <c r="D397"/>
  <c r="E397"/>
  <c r="F397"/>
  <c r="I397" i="26"/>
  <c r="J397"/>
  <c r="M397"/>
  <c r="Q397"/>
  <c r="F397"/>
  <c r="R397"/>
  <c r="H397" i="18"/>
  <c r="C397" i="16"/>
  <c r="D397"/>
  <c r="E397"/>
  <c r="F397"/>
  <c r="M397"/>
  <c r="C397" i="11"/>
  <c r="D397"/>
  <c r="E397"/>
  <c r="F397"/>
  <c r="H397"/>
  <c r="I397"/>
  <c r="L397"/>
  <c r="M397"/>
  <c r="N397"/>
  <c r="C397" i="12"/>
  <c r="D397"/>
  <c r="E397"/>
  <c r="F397"/>
  <c r="H397"/>
  <c r="I397"/>
  <c r="L397"/>
  <c r="M397"/>
  <c r="N397"/>
  <c r="C397" i="32"/>
  <c r="D397"/>
  <c r="E397"/>
  <c r="F397"/>
  <c r="H397"/>
  <c r="I397"/>
  <c r="J397"/>
  <c r="L397"/>
  <c r="M397"/>
  <c r="F397" i="10"/>
  <c r="K397"/>
  <c r="L397"/>
  <c r="O397"/>
  <c r="P397"/>
  <c r="Q397"/>
  <c r="J397" i="18"/>
  <c r="H398" i="30"/>
  <c r="I398"/>
  <c r="C398" i="13"/>
  <c r="D398"/>
  <c r="E398"/>
  <c r="F398"/>
  <c r="K398"/>
  <c r="L398"/>
  <c r="O398"/>
  <c r="P398"/>
  <c r="Q398"/>
  <c r="C398" i="33"/>
  <c r="D398"/>
  <c r="E398"/>
  <c r="F398"/>
  <c r="K398"/>
  <c r="L398"/>
  <c r="O398"/>
  <c r="P398"/>
  <c r="Q398"/>
  <c r="C398" i="14"/>
  <c r="D398"/>
  <c r="E398"/>
  <c r="F398"/>
  <c r="L398"/>
  <c r="C398" i="25"/>
  <c r="J398"/>
  <c r="K398"/>
  <c r="N398"/>
  <c r="O398"/>
  <c r="P398"/>
  <c r="D398" i="18"/>
  <c r="C398" i="23"/>
  <c r="D398"/>
  <c r="E398"/>
  <c r="F398"/>
  <c r="J398"/>
  <c r="K398"/>
  <c r="N398"/>
  <c r="O398"/>
  <c r="P398"/>
  <c r="E398" i="18"/>
  <c r="C398" i="28"/>
  <c r="D398"/>
  <c r="E398"/>
  <c r="F398"/>
  <c r="I398" i="26"/>
  <c r="J398"/>
  <c r="M398"/>
  <c r="Q398"/>
  <c r="F398"/>
  <c r="R398"/>
  <c r="H398" i="18"/>
  <c r="C398" i="16"/>
  <c r="D398"/>
  <c r="E398"/>
  <c r="F398"/>
  <c r="M398"/>
  <c r="C398" i="11"/>
  <c r="D398"/>
  <c r="E398"/>
  <c r="F398"/>
  <c r="H398"/>
  <c r="I398"/>
  <c r="L398"/>
  <c r="M398"/>
  <c r="N398"/>
  <c r="C398" i="12"/>
  <c r="D398"/>
  <c r="E398"/>
  <c r="F398"/>
  <c r="H398"/>
  <c r="I398"/>
  <c r="L398"/>
  <c r="M398"/>
  <c r="N398"/>
  <c r="C398" i="32"/>
  <c r="D398"/>
  <c r="E398"/>
  <c r="F398"/>
  <c r="H398"/>
  <c r="I398"/>
  <c r="J398"/>
  <c r="L398"/>
  <c r="M398"/>
  <c r="F398" i="10"/>
  <c r="K398"/>
  <c r="L398"/>
  <c r="O398"/>
  <c r="P398"/>
  <c r="Q398"/>
  <c r="J398" i="18"/>
  <c r="H399" i="30"/>
  <c r="I399"/>
  <c r="C399" i="13"/>
  <c r="D399"/>
  <c r="E399"/>
  <c r="F399"/>
  <c r="K399"/>
  <c r="L399"/>
  <c r="O399"/>
  <c r="P399"/>
  <c r="Q399"/>
  <c r="C399" i="33"/>
  <c r="D399"/>
  <c r="E399"/>
  <c r="F399"/>
  <c r="K399"/>
  <c r="L399"/>
  <c r="O399"/>
  <c r="P399"/>
  <c r="Q399"/>
  <c r="C399" i="14"/>
  <c r="D399"/>
  <c r="E399"/>
  <c r="F399"/>
  <c r="L399"/>
  <c r="C399" i="25"/>
  <c r="J399"/>
  <c r="K399"/>
  <c r="N399"/>
  <c r="O399"/>
  <c r="P399"/>
  <c r="D399" i="18"/>
  <c r="C399" i="23"/>
  <c r="D399"/>
  <c r="E399"/>
  <c r="F399"/>
  <c r="J399"/>
  <c r="K399"/>
  <c r="N399"/>
  <c r="O399"/>
  <c r="P399"/>
  <c r="E399" i="18"/>
  <c r="C399" i="28"/>
  <c r="D399"/>
  <c r="E399"/>
  <c r="F399"/>
  <c r="I399" i="26"/>
  <c r="J399"/>
  <c r="M399"/>
  <c r="Q399"/>
  <c r="F399"/>
  <c r="R399"/>
  <c r="H399" i="18"/>
  <c r="C399" i="16"/>
  <c r="D399"/>
  <c r="E399"/>
  <c r="F399"/>
  <c r="M399"/>
  <c r="C399" i="11"/>
  <c r="D399"/>
  <c r="E399"/>
  <c r="F399"/>
  <c r="H399"/>
  <c r="I399"/>
  <c r="L399"/>
  <c r="M399"/>
  <c r="N399"/>
  <c r="C399" i="12"/>
  <c r="D399"/>
  <c r="E399"/>
  <c r="F399"/>
  <c r="H399"/>
  <c r="I399"/>
  <c r="L399"/>
  <c r="M399"/>
  <c r="N399"/>
  <c r="C399" i="32"/>
  <c r="D399"/>
  <c r="E399"/>
  <c r="F399"/>
  <c r="H399"/>
  <c r="I399"/>
  <c r="J399"/>
  <c r="L399"/>
  <c r="M399"/>
  <c r="F399" i="10"/>
  <c r="K399"/>
  <c r="L399"/>
  <c r="O399"/>
  <c r="P399"/>
  <c r="Q399"/>
  <c r="J399" i="18"/>
  <c r="H400" i="30"/>
  <c r="I400"/>
  <c r="C400" i="13"/>
  <c r="D400"/>
  <c r="E400"/>
  <c r="F400"/>
  <c r="K400"/>
  <c r="L400"/>
  <c r="O400"/>
  <c r="P400"/>
  <c r="Q400"/>
  <c r="C400" i="33"/>
  <c r="D400"/>
  <c r="E400"/>
  <c r="F400"/>
  <c r="K400"/>
  <c r="L400"/>
  <c r="O400"/>
  <c r="P400"/>
  <c r="Q400"/>
  <c r="C400" i="14"/>
  <c r="D400"/>
  <c r="E400"/>
  <c r="F400"/>
  <c r="L400"/>
  <c r="C400" i="25"/>
  <c r="J400"/>
  <c r="K400"/>
  <c r="N400"/>
  <c r="O400"/>
  <c r="P400"/>
  <c r="D400" i="18"/>
  <c r="C400" i="23"/>
  <c r="D400"/>
  <c r="E400"/>
  <c r="F400"/>
  <c r="J400"/>
  <c r="K400"/>
  <c r="N400"/>
  <c r="O400"/>
  <c r="P400"/>
  <c r="E400" i="18"/>
  <c r="C400" i="28"/>
  <c r="D400"/>
  <c r="E400"/>
  <c r="F400"/>
  <c r="I400" i="26"/>
  <c r="J400"/>
  <c r="M400"/>
  <c r="Q400"/>
  <c r="F400"/>
  <c r="R400"/>
  <c r="H400" i="18"/>
  <c r="C400" i="16"/>
  <c r="D400"/>
  <c r="E400"/>
  <c r="F400"/>
  <c r="M400"/>
  <c r="C400" i="11"/>
  <c r="D400"/>
  <c r="E400"/>
  <c r="F400"/>
  <c r="H400"/>
  <c r="I400"/>
  <c r="L400"/>
  <c r="M400"/>
  <c r="N400"/>
  <c r="C400" i="12"/>
  <c r="D400"/>
  <c r="E400"/>
  <c r="F400"/>
  <c r="H400"/>
  <c r="I400"/>
  <c r="L400"/>
  <c r="M400"/>
  <c r="N400"/>
  <c r="C400" i="32"/>
  <c r="D400"/>
  <c r="E400"/>
  <c r="F400"/>
  <c r="H400"/>
  <c r="I400"/>
  <c r="J400"/>
  <c r="L400"/>
  <c r="M400"/>
  <c r="F400" i="10"/>
  <c r="K400"/>
  <c r="L400"/>
  <c r="O400"/>
  <c r="P400"/>
  <c r="Q400"/>
  <c r="J400" i="18"/>
  <c r="H401" i="30"/>
  <c r="I401"/>
  <c r="C401" i="13"/>
  <c r="D401"/>
  <c r="E401"/>
  <c r="F401"/>
  <c r="K401"/>
  <c r="L401"/>
  <c r="O401"/>
  <c r="P401"/>
  <c r="Q401"/>
  <c r="C401" i="33"/>
  <c r="D401"/>
  <c r="E401"/>
  <c r="F401"/>
  <c r="K401"/>
  <c r="L401"/>
  <c r="O401"/>
  <c r="P401"/>
  <c r="Q401"/>
  <c r="C401" i="14"/>
  <c r="D401"/>
  <c r="E401"/>
  <c r="F401"/>
  <c r="L401"/>
  <c r="C401" i="25"/>
  <c r="J401"/>
  <c r="K401"/>
  <c r="N401"/>
  <c r="O401"/>
  <c r="P401"/>
  <c r="D401" i="18"/>
  <c r="C401" i="23"/>
  <c r="D401"/>
  <c r="E401"/>
  <c r="F401"/>
  <c r="J401"/>
  <c r="K401"/>
  <c r="N401"/>
  <c r="O401"/>
  <c r="P401"/>
  <c r="E401" i="18"/>
  <c r="C401" i="28"/>
  <c r="D401"/>
  <c r="E401"/>
  <c r="F401"/>
  <c r="I401" i="26"/>
  <c r="J401"/>
  <c r="M401"/>
  <c r="Q401"/>
  <c r="F401"/>
  <c r="R401"/>
  <c r="H401" i="18"/>
  <c r="C401" i="16"/>
  <c r="D401"/>
  <c r="E401"/>
  <c r="F401"/>
  <c r="M401"/>
  <c r="C401" i="11"/>
  <c r="D401"/>
  <c r="E401"/>
  <c r="F401"/>
  <c r="H401"/>
  <c r="I401"/>
  <c r="L401"/>
  <c r="M401"/>
  <c r="N401"/>
  <c r="C401" i="12"/>
  <c r="D401"/>
  <c r="E401"/>
  <c r="F401"/>
  <c r="H401"/>
  <c r="I401"/>
  <c r="L401"/>
  <c r="M401"/>
  <c r="N401"/>
  <c r="C401" i="32"/>
  <c r="D401"/>
  <c r="E401"/>
  <c r="F401"/>
  <c r="H401"/>
  <c r="I401"/>
  <c r="J401"/>
  <c r="L401"/>
  <c r="M401"/>
  <c r="F401" i="10"/>
  <c r="K401"/>
  <c r="L401"/>
  <c r="O401"/>
  <c r="P401"/>
  <c r="Q401"/>
  <c r="J401" i="18"/>
  <c r="H402" i="30"/>
  <c r="I402"/>
  <c r="C402" i="13"/>
  <c r="D402"/>
  <c r="E402"/>
  <c r="F402"/>
  <c r="K402"/>
  <c r="L402"/>
  <c r="O402"/>
  <c r="P402"/>
  <c r="Q402"/>
  <c r="C402" i="33"/>
  <c r="D402"/>
  <c r="E402"/>
  <c r="F402"/>
  <c r="K402"/>
  <c r="L402"/>
  <c r="O402"/>
  <c r="P402"/>
  <c r="Q402"/>
  <c r="C402" i="14"/>
  <c r="D402"/>
  <c r="E402"/>
  <c r="F402"/>
  <c r="L402"/>
  <c r="C402" i="25"/>
  <c r="J402"/>
  <c r="K402"/>
  <c r="N402"/>
  <c r="O402"/>
  <c r="P402"/>
  <c r="D402" i="18"/>
  <c r="C402" i="23"/>
  <c r="D402"/>
  <c r="E402"/>
  <c r="F402"/>
  <c r="J402"/>
  <c r="K402"/>
  <c r="N402"/>
  <c r="O402"/>
  <c r="P402"/>
  <c r="E402" i="18"/>
  <c r="C402" i="28"/>
  <c r="D402"/>
  <c r="E402"/>
  <c r="F402"/>
  <c r="I402" i="26"/>
  <c r="J402"/>
  <c r="M402"/>
  <c r="Q402"/>
  <c r="F402"/>
  <c r="R402"/>
  <c r="H402" i="18"/>
  <c r="C402" i="16"/>
  <c r="D402"/>
  <c r="E402"/>
  <c r="F402"/>
  <c r="M402"/>
  <c r="C402" i="11"/>
  <c r="D402"/>
  <c r="E402"/>
  <c r="F402"/>
  <c r="H402"/>
  <c r="I402"/>
  <c r="L402"/>
  <c r="M402"/>
  <c r="N402"/>
  <c r="C402" i="12"/>
  <c r="D402"/>
  <c r="E402"/>
  <c r="F402"/>
  <c r="H402"/>
  <c r="I402"/>
  <c r="L402"/>
  <c r="M402"/>
  <c r="N402"/>
  <c r="C402" i="32"/>
  <c r="D402"/>
  <c r="E402"/>
  <c r="F402"/>
  <c r="H402"/>
  <c r="I402"/>
  <c r="J402"/>
  <c r="L402"/>
  <c r="M402"/>
  <c r="F402" i="10"/>
  <c r="K402"/>
  <c r="L402"/>
  <c r="O402"/>
  <c r="P402"/>
  <c r="Q402"/>
  <c r="J402" i="18"/>
  <c r="H403" i="30"/>
  <c r="I403"/>
  <c r="C403" i="13"/>
  <c r="D403"/>
  <c r="E403"/>
  <c r="F403"/>
  <c r="K403"/>
  <c r="L403"/>
  <c r="O403"/>
  <c r="P403"/>
  <c r="Q403"/>
  <c r="C403" i="33"/>
  <c r="D403"/>
  <c r="E403"/>
  <c r="F403"/>
  <c r="K403"/>
  <c r="L403"/>
  <c r="O403"/>
  <c r="P403"/>
  <c r="Q403"/>
  <c r="C403" i="14"/>
  <c r="D403"/>
  <c r="E403"/>
  <c r="F403"/>
  <c r="L403"/>
  <c r="C403" i="25"/>
  <c r="J403"/>
  <c r="K403"/>
  <c r="N403"/>
  <c r="O403"/>
  <c r="P403"/>
  <c r="D403" i="18"/>
  <c r="C403" i="23"/>
  <c r="D403"/>
  <c r="E403"/>
  <c r="F403"/>
  <c r="J403"/>
  <c r="K403"/>
  <c r="N403"/>
  <c r="O403"/>
  <c r="P403"/>
  <c r="E403" i="18"/>
  <c r="C403" i="28"/>
  <c r="D403"/>
  <c r="E403"/>
  <c r="F403"/>
  <c r="I403" i="26"/>
  <c r="J403"/>
  <c r="M403"/>
  <c r="Q403"/>
  <c r="F403"/>
  <c r="R403"/>
  <c r="H403" i="18"/>
  <c r="C403" i="16"/>
  <c r="D403"/>
  <c r="E403"/>
  <c r="F403"/>
  <c r="M403"/>
  <c r="C403" i="11"/>
  <c r="D403"/>
  <c r="E403"/>
  <c r="F403"/>
  <c r="H403"/>
  <c r="I403"/>
  <c r="L403"/>
  <c r="M403"/>
  <c r="N403"/>
  <c r="C403" i="12"/>
  <c r="D403"/>
  <c r="E403"/>
  <c r="F403"/>
  <c r="H403"/>
  <c r="I403"/>
  <c r="L403"/>
  <c r="M403"/>
  <c r="N403"/>
  <c r="C403" i="32"/>
  <c r="D403"/>
  <c r="E403"/>
  <c r="F403"/>
  <c r="H403"/>
  <c r="I403"/>
  <c r="J403"/>
  <c r="L403"/>
  <c r="M403"/>
  <c r="F403" i="10"/>
  <c r="K403"/>
  <c r="L403"/>
  <c r="O403"/>
  <c r="P403"/>
  <c r="Q403"/>
  <c r="J403" i="18"/>
  <c r="H404" i="30"/>
  <c r="I404"/>
  <c r="C404" i="13"/>
  <c r="D404"/>
  <c r="E404"/>
  <c r="F404"/>
  <c r="K404"/>
  <c r="L404"/>
  <c r="O404"/>
  <c r="P404"/>
  <c r="Q404"/>
  <c r="C404" i="33"/>
  <c r="D404"/>
  <c r="E404"/>
  <c r="F404"/>
  <c r="K404"/>
  <c r="L404"/>
  <c r="O404"/>
  <c r="P404"/>
  <c r="Q404"/>
  <c r="C404" i="14"/>
  <c r="D404"/>
  <c r="E404"/>
  <c r="F404"/>
  <c r="L404"/>
  <c r="C404" i="25"/>
  <c r="J404"/>
  <c r="K404"/>
  <c r="N404"/>
  <c r="O404"/>
  <c r="P404"/>
  <c r="D404" i="18"/>
  <c r="C404" i="23"/>
  <c r="D404"/>
  <c r="E404"/>
  <c r="F404"/>
  <c r="J404"/>
  <c r="K404"/>
  <c r="N404"/>
  <c r="O404"/>
  <c r="P404"/>
  <c r="E404" i="18"/>
  <c r="C404" i="28"/>
  <c r="D404"/>
  <c r="E404"/>
  <c r="F404"/>
  <c r="I404" i="26"/>
  <c r="J404"/>
  <c r="M404"/>
  <c r="Q404"/>
  <c r="F404"/>
  <c r="R404"/>
  <c r="H404" i="18"/>
  <c r="C404" i="16"/>
  <c r="D404"/>
  <c r="E404"/>
  <c r="F404"/>
  <c r="M404"/>
  <c r="C404" i="11"/>
  <c r="D404"/>
  <c r="E404"/>
  <c r="F404"/>
  <c r="H404"/>
  <c r="I404"/>
  <c r="L404"/>
  <c r="M404"/>
  <c r="N404"/>
  <c r="C404" i="12"/>
  <c r="D404"/>
  <c r="E404"/>
  <c r="F404"/>
  <c r="H404"/>
  <c r="I404"/>
  <c r="L404"/>
  <c r="M404"/>
  <c r="N404"/>
  <c r="C404" i="32"/>
  <c r="D404"/>
  <c r="E404"/>
  <c r="F404"/>
  <c r="H404"/>
  <c r="I404"/>
  <c r="J404"/>
  <c r="L404"/>
  <c r="M404"/>
  <c r="F404" i="10"/>
  <c r="K404"/>
  <c r="L404"/>
  <c r="O404"/>
  <c r="P404"/>
  <c r="Q404"/>
  <c r="J404" i="18"/>
  <c r="H405" i="30"/>
  <c r="I405"/>
  <c r="C405" i="13"/>
  <c r="D405"/>
  <c r="E405"/>
  <c r="F405"/>
  <c r="K405"/>
  <c r="L405"/>
  <c r="O405"/>
  <c r="P405"/>
  <c r="Q405"/>
  <c r="C405" i="33"/>
  <c r="D405"/>
  <c r="E405"/>
  <c r="F405"/>
  <c r="K405"/>
  <c r="L405"/>
  <c r="O405"/>
  <c r="P405"/>
  <c r="Q405"/>
  <c r="C405" i="14"/>
  <c r="D405"/>
  <c r="E405"/>
  <c r="F405"/>
  <c r="L405"/>
  <c r="C405" i="25"/>
  <c r="J405"/>
  <c r="K405"/>
  <c r="N405"/>
  <c r="O405"/>
  <c r="P405"/>
  <c r="D405" i="18"/>
  <c r="C405" i="23"/>
  <c r="D405"/>
  <c r="E405"/>
  <c r="F405"/>
  <c r="J405"/>
  <c r="K405"/>
  <c r="N405"/>
  <c r="O405"/>
  <c r="P405"/>
  <c r="E405" i="18"/>
  <c r="C405" i="28"/>
  <c r="D405"/>
  <c r="E405"/>
  <c r="F405"/>
  <c r="I405" i="26"/>
  <c r="J405"/>
  <c r="M405"/>
  <c r="Q405"/>
  <c r="F405"/>
  <c r="R405"/>
  <c r="H405" i="18"/>
  <c r="C405" i="16"/>
  <c r="D405"/>
  <c r="E405"/>
  <c r="F405"/>
  <c r="M405"/>
  <c r="C405" i="11"/>
  <c r="D405"/>
  <c r="E405"/>
  <c r="F405"/>
  <c r="H405"/>
  <c r="I405"/>
  <c r="L405"/>
  <c r="M405"/>
  <c r="N405"/>
  <c r="C405" i="12"/>
  <c r="D405"/>
  <c r="E405"/>
  <c r="F405"/>
  <c r="H405"/>
  <c r="I405"/>
  <c r="L405"/>
  <c r="M405"/>
  <c r="N405"/>
  <c r="C405" i="32"/>
  <c r="D405"/>
  <c r="E405"/>
  <c r="F405"/>
  <c r="H405"/>
  <c r="I405"/>
  <c r="J405"/>
  <c r="L405"/>
  <c r="M405"/>
  <c r="F405" i="10"/>
  <c r="K405"/>
  <c r="L405"/>
  <c r="O405"/>
  <c r="P405"/>
  <c r="Q405"/>
  <c r="J405" i="18"/>
  <c r="H406" i="30"/>
  <c r="I406"/>
  <c r="C406" i="13"/>
  <c r="D406"/>
  <c r="E406"/>
  <c r="F406"/>
  <c r="K406"/>
  <c r="L406"/>
  <c r="O406"/>
  <c r="P406"/>
  <c r="Q406"/>
  <c r="C406" i="33"/>
  <c r="D406"/>
  <c r="E406"/>
  <c r="F406"/>
  <c r="K406"/>
  <c r="L406"/>
  <c r="O406"/>
  <c r="P406"/>
  <c r="Q406"/>
  <c r="C406" i="14"/>
  <c r="D406"/>
  <c r="E406"/>
  <c r="F406"/>
  <c r="L406"/>
  <c r="C406" i="25"/>
  <c r="J406"/>
  <c r="K406"/>
  <c r="N406"/>
  <c r="O406"/>
  <c r="P406"/>
  <c r="D406" i="18"/>
  <c r="C406" i="23"/>
  <c r="D406"/>
  <c r="E406"/>
  <c r="F406"/>
  <c r="J406"/>
  <c r="K406"/>
  <c r="N406"/>
  <c r="O406"/>
  <c r="P406"/>
  <c r="E406" i="18"/>
  <c r="C406" i="28"/>
  <c r="D406"/>
  <c r="E406"/>
  <c r="F406"/>
  <c r="I406" i="26"/>
  <c r="J406"/>
  <c r="M406"/>
  <c r="Q406"/>
  <c r="F406"/>
  <c r="R406"/>
  <c r="H406" i="18"/>
  <c r="C406" i="16"/>
  <c r="D406"/>
  <c r="E406"/>
  <c r="F406"/>
  <c r="M406"/>
  <c r="C406" i="11"/>
  <c r="D406"/>
  <c r="E406"/>
  <c r="F406"/>
  <c r="H406"/>
  <c r="I406"/>
  <c r="L406"/>
  <c r="M406"/>
  <c r="N406"/>
  <c r="C406" i="12"/>
  <c r="D406"/>
  <c r="E406"/>
  <c r="F406"/>
  <c r="H406"/>
  <c r="I406"/>
  <c r="L406"/>
  <c r="M406"/>
  <c r="N406"/>
  <c r="C406" i="32"/>
  <c r="D406"/>
  <c r="E406"/>
  <c r="F406"/>
  <c r="H406"/>
  <c r="I406"/>
  <c r="J406"/>
  <c r="L406"/>
  <c r="M406"/>
  <c r="F406" i="10"/>
  <c r="K406"/>
  <c r="L406"/>
  <c r="O406"/>
  <c r="P406"/>
  <c r="Q406"/>
  <c r="J406" i="18"/>
  <c r="H407" i="30"/>
  <c r="I407"/>
  <c r="C407" i="13"/>
  <c r="D407"/>
  <c r="E407"/>
  <c r="F407"/>
  <c r="K407"/>
  <c r="L407"/>
  <c r="O407"/>
  <c r="P407"/>
  <c r="Q407"/>
  <c r="C407" i="33"/>
  <c r="D407"/>
  <c r="E407"/>
  <c r="F407"/>
  <c r="K407"/>
  <c r="L407"/>
  <c r="O407"/>
  <c r="P407"/>
  <c r="Q407"/>
  <c r="C407" i="14"/>
  <c r="D407"/>
  <c r="E407"/>
  <c r="F407"/>
  <c r="L407"/>
  <c r="C407" i="25"/>
  <c r="J407"/>
  <c r="K407"/>
  <c r="N407"/>
  <c r="O407"/>
  <c r="P407"/>
  <c r="D407" i="18"/>
  <c r="C407" i="23"/>
  <c r="D407"/>
  <c r="E407"/>
  <c r="F407"/>
  <c r="J407"/>
  <c r="K407"/>
  <c r="N407"/>
  <c r="O407"/>
  <c r="P407"/>
  <c r="E407" i="18"/>
  <c r="C407" i="28"/>
  <c r="D407"/>
  <c r="E407"/>
  <c r="F407"/>
  <c r="I407" i="26"/>
  <c r="J407"/>
  <c r="M407"/>
  <c r="Q407"/>
  <c r="F407"/>
  <c r="R407"/>
  <c r="H407" i="18"/>
  <c r="C407" i="16"/>
  <c r="D407"/>
  <c r="E407"/>
  <c r="F407"/>
  <c r="M407"/>
  <c r="C407" i="11"/>
  <c r="D407"/>
  <c r="E407"/>
  <c r="F407"/>
  <c r="H407"/>
  <c r="I407"/>
  <c r="L407"/>
  <c r="M407"/>
  <c r="N407"/>
  <c r="C407" i="12"/>
  <c r="D407"/>
  <c r="E407"/>
  <c r="F407"/>
  <c r="H407"/>
  <c r="I407"/>
  <c r="L407"/>
  <c r="M407"/>
  <c r="N407"/>
  <c r="C407" i="32"/>
  <c r="D407"/>
  <c r="E407"/>
  <c r="F407"/>
  <c r="H407"/>
  <c r="I407"/>
  <c r="J407"/>
  <c r="L407"/>
  <c r="M407"/>
  <c r="F407" i="10"/>
  <c r="K407"/>
  <c r="L407"/>
  <c r="O407"/>
  <c r="P407"/>
  <c r="Q407"/>
  <c r="J407" i="18"/>
  <c r="H408" i="30"/>
  <c r="I408"/>
  <c r="C408" i="13"/>
  <c r="D408"/>
  <c r="E408"/>
  <c r="F408"/>
  <c r="K408"/>
  <c r="L408"/>
  <c r="O408"/>
  <c r="P408"/>
  <c r="Q408"/>
  <c r="C408" i="33"/>
  <c r="D408"/>
  <c r="E408"/>
  <c r="F408"/>
  <c r="K408"/>
  <c r="L408"/>
  <c r="O408"/>
  <c r="P408"/>
  <c r="Q408"/>
  <c r="C408" i="14"/>
  <c r="D408"/>
  <c r="E408"/>
  <c r="F408"/>
  <c r="L408"/>
  <c r="C408" i="25"/>
  <c r="J408"/>
  <c r="K408"/>
  <c r="N408"/>
  <c r="O408"/>
  <c r="P408"/>
  <c r="D408" i="18"/>
  <c r="C408" i="23"/>
  <c r="D408"/>
  <c r="E408"/>
  <c r="F408"/>
  <c r="J408"/>
  <c r="K408"/>
  <c r="N408"/>
  <c r="O408"/>
  <c r="P408"/>
  <c r="E408" i="18"/>
  <c r="C408" i="28"/>
  <c r="D408"/>
  <c r="E408"/>
  <c r="F408"/>
  <c r="I408" i="26"/>
  <c r="J408"/>
  <c r="M408"/>
  <c r="Q408"/>
  <c r="F408"/>
  <c r="R408"/>
  <c r="H408" i="18"/>
  <c r="C408" i="16"/>
  <c r="D408"/>
  <c r="E408"/>
  <c r="F408"/>
  <c r="M408"/>
  <c r="C408" i="11"/>
  <c r="D408"/>
  <c r="E408"/>
  <c r="F408"/>
  <c r="H408"/>
  <c r="I408"/>
  <c r="L408"/>
  <c r="M408"/>
  <c r="N408"/>
  <c r="C408" i="12"/>
  <c r="D408"/>
  <c r="E408"/>
  <c r="F408"/>
  <c r="H408"/>
  <c r="I408"/>
  <c r="L408"/>
  <c r="M408"/>
  <c r="N408"/>
  <c r="C408" i="32"/>
  <c r="D408"/>
  <c r="E408"/>
  <c r="F408"/>
  <c r="H408"/>
  <c r="I408"/>
  <c r="J408"/>
  <c r="L408"/>
  <c r="M408"/>
  <c r="F408" i="10"/>
  <c r="K408"/>
  <c r="L408"/>
  <c r="O408"/>
  <c r="P408"/>
  <c r="Q408"/>
  <c r="J408" i="18"/>
  <c r="H409" i="30"/>
  <c r="I409"/>
  <c r="C409" i="13"/>
  <c r="D409"/>
  <c r="E409"/>
  <c r="F409"/>
  <c r="K409"/>
  <c r="L409"/>
  <c r="O409"/>
  <c r="P409"/>
  <c r="Q409"/>
  <c r="C409" i="33"/>
  <c r="D409"/>
  <c r="E409"/>
  <c r="F409"/>
  <c r="K409"/>
  <c r="L409"/>
  <c r="O409"/>
  <c r="P409"/>
  <c r="Q409"/>
  <c r="C409" i="14"/>
  <c r="D409"/>
  <c r="E409"/>
  <c r="F409"/>
  <c r="L409"/>
  <c r="C409" i="25"/>
  <c r="J409"/>
  <c r="K409"/>
  <c r="N409"/>
  <c r="O409"/>
  <c r="P409"/>
  <c r="D409" i="18"/>
  <c r="C409" i="23"/>
  <c r="D409"/>
  <c r="E409"/>
  <c r="F409"/>
  <c r="J409"/>
  <c r="K409"/>
  <c r="N409"/>
  <c r="O409"/>
  <c r="P409"/>
  <c r="E409" i="18"/>
  <c r="C409" i="28"/>
  <c r="D409"/>
  <c r="E409"/>
  <c r="F409"/>
  <c r="I409" i="26"/>
  <c r="J409"/>
  <c r="M409"/>
  <c r="Q409"/>
  <c r="F409"/>
  <c r="R409"/>
  <c r="H409" i="18"/>
  <c r="C409" i="16"/>
  <c r="D409"/>
  <c r="E409"/>
  <c r="F409"/>
  <c r="M409"/>
  <c r="C409" i="11"/>
  <c r="D409"/>
  <c r="E409"/>
  <c r="F409"/>
  <c r="H409"/>
  <c r="I409"/>
  <c r="L409"/>
  <c r="M409"/>
  <c r="N409"/>
  <c r="C409" i="12"/>
  <c r="D409"/>
  <c r="E409"/>
  <c r="F409"/>
  <c r="H409"/>
  <c r="I409"/>
  <c r="L409"/>
  <c r="M409"/>
  <c r="N409"/>
  <c r="C409" i="32"/>
  <c r="D409"/>
  <c r="E409"/>
  <c r="F409"/>
  <c r="H409"/>
  <c r="I409"/>
  <c r="J409"/>
  <c r="L409"/>
  <c r="M409"/>
  <c r="F409" i="10"/>
  <c r="K409"/>
  <c r="L409"/>
  <c r="O409"/>
  <c r="P409"/>
  <c r="Q409"/>
  <c r="J409" i="18"/>
  <c r="H410" i="30"/>
  <c r="I410"/>
  <c r="C410" i="13"/>
  <c r="D410"/>
  <c r="E410"/>
  <c r="F410"/>
  <c r="K410"/>
  <c r="L410"/>
  <c r="O410"/>
  <c r="P410"/>
  <c r="Q410"/>
  <c r="C410" i="33"/>
  <c r="D410"/>
  <c r="E410"/>
  <c r="F410"/>
  <c r="K410"/>
  <c r="L410"/>
  <c r="O410"/>
  <c r="P410"/>
  <c r="Q410"/>
  <c r="C410" i="14"/>
  <c r="D410"/>
  <c r="E410"/>
  <c r="F410"/>
  <c r="L410"/>
  <c r="C410" i="25"/>
  <c r="J410"/>
  <c r="K410"/>
  <c r="N410"/>
  <c r="O410"/>
  <c r="P410"/>
  <c r="D410" i="18"/>
  <c r="C410" i="23"/>
  <c r="D410"/>
  <c r="E410"/>
  <c r="F410"/>
  <c r="J410"/>
  <c r="K410"/>
  <c r="N410"/>
  <c r="O410"/>
  <c r="P410"/>
  <c r="E410" i="18"/>
  <c r="C410" i="28"/>
  <c r="D410"/>
  <c r="E410"/>
  <c r="F410"/>
  <c r="I410" i="26"/>
  <c r="J410"/>
  <c r="M410"/>
  <c r="Q410"/>
  <c r="F410"/>
  <c r="R410"/>
  <c r="H410" i="18"/>
  <c r="C410" i="16"/>
  <c r="D410"/>
  <c r="E410"/>
  <c r="F410"/>
  <c r="M410"/>
  <c r="C410" i="11"/>
  <c r="D410"/>
  <c r="E410"/>
  <c r="F410"/>
  <c r="H410"/>
  <c r="I410"/>
  <c r="L410"/>
  <c r="M410"/>
  <c r="N410"/>
  <c r="C410" i="12"/>
  <c r="D410"/>
  <c r="E410"/>
  <c r="F410"/>
  <c r="H410"/>
  <c r="I410"/>
  <c r="L410"/>
  <c r="M410"/>
  <c r="N410"/>
  <c r="C410" i="32"/>
  <c r="D410"/>
  <c r="E410"/>
  <c r="F410"/>
  <c r="H410"/>
  <c r="I410"/>
  <c r="J410"/>
  <c r="L410"/>
  <c r="M410"/>
  <c r="F410" i="10"/>
  <c r="K410"/>
  <c r="L410"/>
  <c r="O410"/>
  <c r="P410"/>
  <c r="Q410"/>
  <c r="J410" i="18"/>
  <c r="H411" i="30"/>
  <c r="I411"/>
  <c r="C411" i="13"/>
  <c r="D411"/>
  <c r="E411"/>
  <c r="F411"/>
  <c r="K411"/>
  <c r="L411"/>
  <c r="O411"/>
  <c r="P411"/>
  <c r="Q411"/>
  <c r="C411" i="33"/>
  <c r="D411"/>
  <c r="E411"/>
  <c r="F411"/>
  <c r="K411"/>
  <c r="L411"/>
  <c r="O411"/>
  <c r="P411"/>
  <c r="Q411"/>
  <c r="C411" i="14"/>
  <c r="D411"/>
  <c r="E411"/>
  <c r="F411"/>
  <c r="L411"/>
  <c r="C411" i="25"/>
  <c r="J411"/>
  <c r="K411"/>
  <c r="N411"/>
  <c r="O411"/>
  <c r="P411"/>
  <c r="D411" i="18"/>
  <c r="C411" i="23"/>
  <c r="D411"/>
  <c r="E411"/>
  <c r="F411"/>
  <c r="J411"/>
  <c r="K411"/>
  <c r="N411"/>
  <c r="O411"/>
  <c r="P411"/>
  <c r="E411" i="18"/>
  <c r="C411" i="28"/>
  <c r="D411"/>
  <c r="E411"/>
  <c r="F411"/>
  <c r="I411" i="26"/>
  <c r="J411"/>
  <c r="M411"/>
  <c r="Q411"/>
  <c r="F411"/>
  <c r="R411"/>
  <c r="H411" i="18"/>
  <c r="C411" i="16"/>
  <c r="D411"/>
  <c r="E411"/>
  <c r="F411"/>
  <c r="M411"/>
  <c r="C411" i="11"/>
  <c r="D411"/>
  <c r="E411"/>
  <c r="F411"/>
  <c r="H411"/>
  <c r="I411"/>
  <c r="L411"/>
  <c r="M411"/>
  <c r="N411"/>
  <c r="C411" i="12"/>
  <c r="D411"/>
  <c r="E411"/>
  <c r="F411"/>
  <c r="H411"/>
  <c r="I411"/>
  <c r="L411"/>
  <c r="M411"/>
  <c r="N411"/>
  <c r="C411" i="32"/>
  <c r="D411"/>
  <c r="E411"/>
  <c r="F411"/>
  <c r="H411"/>
  <c r="I411"/>
  <c r="J411"/>
  <c r="L411"/>
  <c r="M411"/>
  <c r="F411" i="10"/>
  <c r="K411"/>
  <c r="L411"/>
  <c r="O411"/>
  <c r="P411"/>
  <c r="Q411"/>
  <c r="J411" i="18"/>
  <c r="H412" i="30"/>
  <c r="I412"/>
  <c r="C412" i="13"/>
  <c r="D412"/>
  <c r="E412"/>
  <c r="F412"/>
  <c r="K412"/>
  <c r="L412"/>
  <c r="O412"/>
  <c r="P412"/>
  <c r="Q412"/>
  <c r="C412" i="33"/>
  <c r="D412"/>
  <c r="E412"/>
  <c r="F412"/>
  <c r="K412"/>
  <c r="L412"/>
  <c r="O412"/>
  <c r="P412"/>
  <c r="Q412"/>
  <c r="C412" i="14"/>
  <c r="D412"/>
  <c r="E412"/>
  <c r="F412"/>
  <c r="L412"/>
  <c r="C412" i="25"/>
  <c r="J412"/>
  <c r="K412"/>
  <c r="N412"/>
  <c r="O412"/>
  <c r="P412"/>
  <c r="D412" i="18"/>
  <c r="C412" i="23"/>
  <c r="D412"/>
  <c r="E412"/>
  <c r="F412"/>
  <c r="J412"/>
  <c r="K412"/>
  <c r="N412"/>
  <c r="O412"/>
  <c r="P412"/>
  <c r="E412" i="18"/>
  <c r="C412" i="28"/>
  <c r="D412"/>
  <c r="E412"/>
  <c r="F412"/>
  <c r="I412" i="26"/>
  <c r="J412"/>
  <c r="M412"/>
  <c r="Q412"/>
  <c r="F412"/>
  <c r="R412"/>
  <c r="H412" i="18"/>
  <c r="C412" i="16"/>
  <c r="D412"/>
  <c r="E412"/>
  <c r="F412"/>
  <c r="M412"/>
  <c r="C412" i="11"/>
  <c r="D412"/>
  <c r="E412"/>
  <c r="F412"/>
  <c r="H412"/>
  <c r="I412"/>
  <c r="L412"/>
  <c r="M412"/>
  <c r="N412"/>
  <c r="C412" i="12"/>
  <c r="D412"/>
  <c r="E412"/>
  <c r="F412"/>
  <c r="H412"/>
  <c r="I412"/>
  <c r="L412"/>
  <c r="M412"/>
  <c r="N412"/>
  <c r="C412" i="32"/>
  <c r="D412"/>
  <c r="E412"/>
  <c r="F412"/>
  <c r="H412"/>
  <c r="I412"/>
  <c r="J412"/>
  <c r="L412"/>
  <c r="M412"/>
  <c r="F412" i="10"/>
  <c r="K412"/>
  <c r="L412"/>
  <c r="O412"/>
  <c r="P412"/>
  <c r="Q412"/>
  <c r="J412" i="18"/>
  <c r="H413" i="30"/>
  <c r="I413"/>
  <c r="C413" i="13"/>
  <c r="D413"/>
  <c r="E413"/>
  <c r="F413"/>
  <c r="K413"/>
  <c r="L413"/>
  <c r="O413"/>
  <c r="P413"/>
  <c r="Q413"/>
  <c r="C413" i="33"/>
  <c r="D413"/>
  <c r="E413"/>
  <c r="F413"/>
  <c r="K413"/>
  <c r="L413"/>
  <c r="O413"/>
  <c r="P413"/>
  <c r="Q413"/>
  <c r="C413" i="14"/>
  <c r="D413"/>
  <c r="E413"/>
  <c r="F413"/>
  <c r="L413"/>
  <c r="C413" i="25"/>
  <c r="J413"/>
  <c r="K413"/>
  <c r="N413"/>
  <c r="O413"/>
  <c r="P413"/>
  <c r="D413" i="18"/>
  <c r="C413" i="23"/>
  <c r="D413"/>
  <c r="E413"/>
  <c r="F413"/>
  <c r="J413"/>
  <c r="K413"/>
  <c r="N413"/>
  <c r="O413"/>
  <c r="P413"/>
  <c r="E413" i="18"/>
  <c r="C413" i="28"/>
  <c r="D413"/>
  <c r="E413"/>
  <c r="F413"/>
  <c r="I413" i="26"/>
  <c r="J413"/>
  <c r="M413"/>
  <c r="Q413"/>
  <c r="F413"/>
  <c r="R413"/>
  <c r="H413" i="18"/>
  <c r="C413" i="16"/>
  <c r="D413"/>
  <c r="E413"/>
  <c r="F413"/>
  <c r="M413"/>
  <c r="C413" i="11"/>
  <c r="D413"/>
  <c r="E413"/>
  <c r="F413"/>
  <c r="H413"/>
  <c r="I413"/>
  <c r="L413"/>
  <c r="M413"/>
  <c r="N413"/>
  <c r="C413" i="12"/>
  <c r="D413"/>
  <c r="E413"/>
  <c r="F413"/>
  <c r="H413"/>
  <c r="I413"/>
  <c r="L413"/>
  <c r="M413"/>
  <c r="N413"/>
  <c r="C413" i="32"/>
  <c r="D413"/>
  <c r="E413"/>
  <c r="F413"/>
  <c r="H413"/>
  <c r="I413"/>
  <c r="J413"/>
  <c r="L413"/>
  <c r="M413"/>
  <c r="F413" i="10"/>
  <c r="K413"/>
  <c r="L413"/>
  <c r="O413"/>
  <c r="P413"/>
  <c r="Q413"/>
  <c r="J413" i="18"/>
  <c r="H414" i="30"/>
  <c r="I414"/>
  <c r="C414" i="13"/>
  <c r="D414"/>
  <c r="E414"/>
  <c r="F414"/>
  <c r="K414"/>
  <c r="L414"/>
  <c r="O414"/>
  <c r="P414"/>
  <c r="Q414"/>
  <c r="C414" i="33"/>
  <c r="D414"/>
  <c r="E414"/>
  <c r="F414"/>
  <c r="K414"/>
  <c r="L414"/>
  <c r="O414"/>
  <c r="P414"/>
  <c r="Q414"/>
  <c r="C414" i="14"/>
  <c r="D414"/>
  <c r="E414"/>
  <c r="F414"/>
  <c r="L414"/>
  <c r="C414" i="25"/>
  <c r="J414"/>
  <c r="K414"/>
  <c r="N414"/>
  <c r="O414"/>
  <c r="P414"/>
  <c r="D414" i="18"/>
  <c r="C414" i="23"/>
  <c r="D414"/>
  <c r="E414"/>
  <c r="F414"/>
  <c r="J414"/>
  <c r="K414"/>
  <c r="N414"/>
  <c r="O414"/>
  <c r="P414"/>
  <c r="E414" i="18"/>
  <c r="C414" i="28"/>
  <c r="D414"/>
  <c r="E414"/>
  <c r="F414"/>
  <c r="I414" i="26"/>
  <c r="J414"/>
  <c r="M414"/>
  <c r="Q414"/>
  <c r="F414"/>
  <c r="R414"/>
  <c r="H414" i="18"/>
  <c r="C414" i="16"/>
  <c r="D414"/>
  <c r="E414"/>
  <c r="F414"/>
  <c r="M414"/>
  <c r="C414" i="11"/>
  <c r="D414"/>
  <c r="E414"/>
  <c r="F414"/>
  <c r="H414"/>
  <c r="I414"/>
  <c r="L414"/>
  <c r="M414"/>
  <c r="N414"/>
  <c r="C414" i="12"/>
  <c r="D414"/>
  <c r="E414"/>
  <c r="F414"/>
  <c r="H414"/>
  <c r="I414"/>
  <c r="L414"/>
  <c r="M414"/>
  <c r="N414"/>
  <c r="C414" i="32"/>
  <c r="D414"/>
  <c r="E414"/>
  <c r="F414"/>
  <c r="H414"/>
  <c r="I414"/>
  <c r="J414"/>
  <c r="L414"/>
  <c r="M414"/>
  <c r="F414" i="10"/>
  <c r="K414"/>
  <c r="L414"/>
  <c r="O414"/>
  <c r="P414"/>
  <c r="Q414"/>
  <c r="J414" i="18"/>
  <c r="H415" i="30"/>
  <c r="I415"/>
  <c r="C415" i="13"/>
  <c r="D415"/>
  <c r="E415"/>
  <c r="F415"/>
  <c r="K415"/>
  <c r="L415"/>
  <c r="O415"/>
  <c r="P415"/>
  <c r="Q415"/>
  <c r="C415" i="33"/>
  <c r="D415"/>
  <c r="E415"/>
  <c r="F415"/>
  <c r="K415"/>
  <c r="L415"/>
  <c r="O415"/>
  <c r="P415"/>
  <c r="Q415"/>
  <c r="C415" i="14"/>
  <c r="D415"/>
  <c r="E415"/>
  <c r="F415"/>
  <c r="L415"/>
  <c r="C415" i="25"/>
  <c r="J415"/>
  <c r="K415"/>
  <c r="N415"/>
  <c r="O415"/>
  <c r="P415"/>
  <c r="D415" i="18"/>
  <c r="C415" i="23"/>
  <c r="D415"/>
  <c r="E415"/>
  <c r="F415"/>
  <c r="J415"/>
  <c r="K415"/>
  <c r="N415"/>
  <c r="O415"/>
  <c r="P415"/>
  <c r="E415" i="18"/>
  <c r="C415" i="28"/>
  <c r="D415"/>
  <c r="E415"/>
  <c r="F415"/>
  <c r="I415" i="26"/>
  <c r="J415"/>
  <c r="M415"/>
  <c r="Q415"/>
  <c r="F415"/>
  <c r="R415"/>
  <c r="H415" i="18"/>
  <c r="C415" i="16"/>
  <c r="D415"/>
  <c r="E415"/>
  <c r="F415"/>
  <c r="M415"/>
  <c r="C415" i="11"/>
  <c r="D415"/>
  <c r="E415"/>
  <c r="F415"/>
  <c r="H415"/>
  <c r="I415"/>
  <c r="L415"/>
  <c r="M415"/>
  <c r="N415"/>
  <c r="C415" i="12"/>
  <c r="D415"/>
  <c r="E415"/>
  <c r="F415"/>
  <c r="H415"/>
  <c r="I415"/>
  <c r="L415"/>
  <c r="M415"/>
  <c r="N415"/>
  <c r="C415" i="32"/>
  <c r="D415"/>
  <c r="E415"/>
  <c r="F415"/>
  <c r="H415"/>
  <c r="I415"/>
  <c r="J415"/>
  <c r="L415"/>
  <c r="M415"/>
  <c r="F415" i="10"/>
  <c r="K415"/>
  <c r="L415"/>
  <c r="O415"/>
  <c r="P415"/>
  <c r="Q415"/>
  <c r="J415" i="18"/>
  <c r="H416" i="30"/>
  <c r="I416"/>
  <c r="C416" i="13"/>
  <c r="D416"/>
  <c r="E416"/>
  <c r="F416"/>
  <c r="K416"/>
  <c r="L416"/>
  <c r="O416"/>
  <c r="P416"/>
  <c r="Q416"/>
  <c r="C416" i="33"/>
  <c r="D416"/>
  <c r="E416"/>
  <c r="F416"/>
  <c r="K416"/>
  <c r="L416"/>
  <c r="O416"/>
  <c r="P416"/>
  <c r="Q416"/>
  <c r="C416" i="14"/>
  <c r="D416"/>
  <c r="E416"/>
  <c r="F416"/>
  <c r="L416"/>
  <c r="C416" i="25"/>
  <c r="J416"/>
  <c r="K416"/>
  <c r="N416"/>
  <c r="O416"/>
  <c r="P416"/>
  <c r="D416" i="18"/>
  <c r="C416" i="23"/>
  <c r="D416"/>
  <c r="E416"/>
  <c r="F416"/>
  <c r="J416"/>
  <c r="K416"/>
  <c r="N416"/>
  <c r="O416"/>
  <c r="P416"/>
  <c r="E416" i="18"/>
  <c r="C416" i="28"/>
  <c r="D416"/>
  <c r="E416"/>
  <c r="F416"/>
  <c r="I416" i="26"/>
  <c r="J416"/>
  <c r="M416"/>
  <c r="Q416"/>
  <c r="F416"/>
  <c r="R416"/>
  <c r="H416" i="18"/>
  <c r="C416" i="16"/>
  <c r="D416"/>
  <c r="E416"/>
  <c r="F416"/>
  <c r="M416"/>
  <c r="C416" i="11"/>
  <c r="D416"/>
  <c r="E416"/>
  <c r="F416"/>
  <c r="H416"/>
  <c r="I416"/>
  <c r="L416"/>
  <c r="M416"/>
  <c r="N416"/>
  <c r="C416" i="12"/>
  <c r="D416"/>
  <c r="E416"/>
  <c r="F416"/>
  <c r="H416"/>
  <c r="I416"/>
  <c r="L416"/>
  <c r="M416"/>
  <c r="N416"/>
  <c r="C416" i="32"/>
  <c r="D416"/>
  <c r="E416"/>
  <c r="F416"/>
  <c r="H416"/>
  <c r="I416"/>
  <c r="J416"/>
  <c r="L416"/>
  <c r="M416"/>
  <c r="F416" i="10"/>
  <c r="K416"/>
  <c r="L416"/>
  <c r="O416"/>
  <c r="P416"/>
  <c r="Q416"/>
  <c r="J416" i="18"/>
  <c r="H417" i="30"/>
  <c r="I417"/>
  <c r="C417" i="13"/>
  <c r="D417"/>
  <c r="E417"/>
  <c r="F417"/>
  <c r="K417"/>
  <c r="L417"/>
  <c r="O417"/>
  <c r="P417"/>
  <c r="Q417"/>
  <c r="C417" i="33"/>
  <c r="D417"/>
  <c r="E417"/>
  <c r="F417"/>
  <c r="K417"/>
  <c r="L417"/>
  <c r="O417"/>
  <c r="P417"/>
  <c r="Q417"/>
  <c r="C417" i="14"/>
  <c r="D417"/>
  <c r="E417"/>
  <c r="F417"/>
  <c r="L417"/>
  <c r="C417" i="25"/>
  <c r="J417"/>
  <c r="K417"/>
  <c r="N417"/>
  <c r="O417"/>
  <c r="P417"/>
  <c r="D417" i="18"/>
  <c r="C417" i="23"/>
  <c r="D417"/>
  <c r="E417"/>
  <c r="F417"/>
  <c r="J417"/>
  <c r="K417"/>
  <c r="N417"/>
  <c r="O417"/>
  <c r="P417"/>
  <c r="E417" i="18"/>
  <c r="C417" i="28"/>
  <c r="D417"/>
  <c r="E417"/>
  <c r="F417"/>
  <c r="I417" i="26"/>
  <c r="J417"/>
  <c r="M417"/>
  <c r="Q417"/>
  <c r="F417"/>
  <c r="R417"/>
  <c r="H417" i="18"/>
  <c r="C417" i="16"/>
  <c r="D417"/>
  <c r="E417"/>
  <c r="F417"/>
  <c r="M417"/>
  <c r="C417" i="11"/>
  <c r="D417"/>
  <c r="E417"/>
  <c r="F417"/>
  <c r="H417"/>
  <c r="I417"/>
  <c r="L417"/>
  <c r="M417"/>
  <c r="N417"/>
  <c r="C417" i="12"/>
  <c r="D417"/>
  <c r="E417"/>
  <c r="F417"/>
  <c r="H417"/>
  <c r="I417"/>
  <c r="L417"/>
  <c r="M417"/>
  <c r="N417"/>
  <c r="C417" i="32"/>
  <c r="D417"/>
  <c r="E417"/>
  <c r="F417"/>
  <c r="H417"/>
  <c r="I417"/>
  <c r="J417"/>
  <c r="L417"/>
  <c r="M417"/>
  <c r="F417" i="10"/>
  <c r="K417"/>
  <c r="L417"/>
  <c r="O417"/>
  <c r="P417"/>
  <c r="Q417"/>
  <c r="J417" i="18"/>
  <c r="H418" i="30"/>
  <c r="I418"/>
  <c r="C418" i="13"/>
  <c r="D418"/>
  <c r="E418"/>
  <c r="F418"/>
  <c r="K418"/>
  <c r="L418"/>
  <c r="O418"/>
  <c r="P418"/>
  <c r="Q418"/>
  <c r="C418" i="33"/>
  <c r="D418"/>
  <c r="E418"/>
  <c r="F418"/>
  <c r="K418"/>
  <c r="L418"/>
  <c r="O418"/>
  <c r="P418"/>
  <c r="Q418"/>
  <c r="C418" i="14"/>
  <c r="D418"/>
  <c r="E418"/>
  <c r="F418"/>
  <c r="L418"/>
  <c r="C418" i="25"/>
  <c r="J418"/>
  <c r="K418"/>
  <c r="N418"/>
  <c r="O418"/>
  <c r="P418"/>
  <c r="D418" i="18"/>
  <c r="C418" i="23"/>
  <c r="D418"/>
  <c r="E418"/>
  <c r="F418"/>
  <c r="J418"/>
  <c r="K418"/>
  <c r="N418"/>
  <c r="O418"/>
  <c r="P418"/>
  <c r="E418" i="18"/>
  <c r="C418" i="28"/>
  <c r="D418"/>
  <c r="E418"/>
  <c r="F418"/>
  <c r="I418" i="26"/>
  <c r="J418"/>
  <c r="M418"/>
  <c r="Q418"/>
  <c r="F418"/>
  <c r="R418"/>
  <c r="H418" i="18"/>
  <c r="C418" i="16"/>
  <c r="D418"/>
  <c r="E418"/>
  <c r="F418"/>
  <c r="M418"/>
  <c r="C418" i="11"/>
  <c r="D418"/>
  <c r="E418"/>
  <c r="F418"/>
  <c r="H418"/>
  <c r="I418"/>
  <c r="L418"/>
  <c r="M418"/>
  <c r="N418"/>
  <c r="C418" i="12"/>
  <c r="D418"/>
  <c r="E418"/>
  <c r="F418"/>
  <c r="H418"/>
  <c r="I418"/>
  <c r="L418"/>
  <c r="M418"/>
  <c r="N418"/>
  <c r="C418" i="32"/>
  <c r="D418"/>
  <c r="E418"/>
  <c r="F418"/>
  <c r="H418"/>
  <c r="I418"/>
  <c r="J418"/>
  <c r="L418"/>
  <c r="M418"/>
  <c r="F418" i="10"/>
  <c r="K418"/>
  <c r="L418"/>
  <c r="O418"/>
  <c r="P418"/>
  <c r="Q418"/>
  <c r="J418" i="18"/>
  <c r="H419" i="30"/>
  <c r="I419"/>
  <c r="C419" i="13"/>
  <c r="D419"/>
  <c r="E419"/>
  <c r="F419"/>
  <c r="K419"/>
  <c r="L419"/>
  <c r="O419"/>
  <c r="P419"/>
  <c r="Q419"/>
  <c r="C419" i="33"/>
  <c r="D419"/>
  <c r="E419"/>
  <c r="F419"/>
  <c r="K419"/>
  <c r="L419"/>
  <c r="O419"/>
  <c r="P419"/>
  <c r="Q419"/>
  <c r="C419" i="14"/>
  <c r="D419"/>
  <c r="E419"/>
  <c r="F419"/>
  <c r="L419"/>
  <c r="C419" i="25"/>
  <c r="J419"/>
  <c r="K419"/>
  <c r="N419"/>
  <c r="O419"/>
  <c r="P419"/>
  <c r="D419" i="18"/>
  <c r="C419" i="23"/>
  <c r="D419"/>
  <c r="E419"/>
  <c r="F419"/>
  <c r="J419"/>
  <c r="K419"/>
  <c r="N419"/>
  <c r="O419"/>
  <c r="P419"/>
  <c r="E419" i="18"/>
  <c r="C419" i="28"/>
  <c r="D419"/>
  <c r="E419"/>
  <c r="F419"/>
  <c r="I419" i="26"/>
  <c r="J419"/>
  <c r="M419"/>
  <c r="Q419"/>
  <c r="F419"/>
  <c r="R419"/>
  <c r="H419" i="18"/>
  <c r="C419" i="16"/>
  <c r="D419"/>
  <c r="E419"/>
  <c r="F419"/>
  <c r="M419"/>
  <c r="C419" i="11"/>
  <c r="D419"/>
  <c r="E419"/>
  <c r="F419"/>
  <c r="H419"/>
  <c r="I419"/>
  <c r="L419"/>
  <c r="M419"/>
  <c r="N419"/>
  <c r="C419" i="12"/>
  <c r="D419"/>
  <c r="E419"/>
  <c r="F419"/>
  <c r="H419"/>
  <c r="I419"/>
  <c r="L419"/>
  <c r="M419"/>
  <c r="N419"/>
  <c r="C419" i="32"/>
  <c r="D419"/>
  <c r="E419"/>
  <c r="F419"/>
  <c r="H419"/>
  <c r="I419"/>
  <c r="J419"/>
  <c r="L419"/>
  <c r="M419"/>
  <c r="F419" i="10"/>
  <c r="K419"/>
  <c r="L419"/>
  <c r="O419"/>
  <c r="P419"/>
  <c r="Q419"/>
  <c r="J419" i="18"/>
  <c r="H420" i="30"/>
  <c r="I420"/>
  <c r="C420" i="13"/>
  <c r="D420"/>
  <c r="E420"/>
  <c r="F420"/>
  <c r="K420"/>
  <c r="L420"/>
  <c r="O420"/>
  <c r="P420"/>
  <c r="Q420"/>
  <c r="C420" i="33"/>
  <c r="D420"/>
  <c r="E420"/>
  <c r="F420"/>
  <c r="K420"/>
  <c r="L420"/>
  <c r="O420"/>
  <c r="P420"/>
  <c r="Q420"/>
  <c r="C420" i="14"/>
  <c r="D420"/>
  <c r="E420"/>
  <c r="F420"/>
  <c r="L420"/>
  <c r="C420" i="25"/>
  <c r="J420"/>
  <c r="K420"/>
  <c r="N420"/>
  <c r="O420"/>
  <c r="P420"/>
  <c r="D420" i="18"/>
  <c r="C420" i="23"/>
  <c r="D420"/>
  <c r="E420"/>
  <c r="F420"/>
  <c r="J420"/>
  <c r="K420"/>
  <c r="N420"/>
  <c r="O420"/>
  <c r="P420"/>
  <c r="E420" i="18"/>
  <c r="C420" i="28"/>
  <c r="D420"/>
  <c r="E420"/>
  <c r="F420"/>
  <c r="I420" i="26"/>
  <c r="J420"/>
  <c r="M420"/>
  <c r="Q420"/>
  <c r="F420"/>
  <c r="R420"/>
  <c r="H420" i="18"/>
  <c r="C420" i="16"/>
  <c r="D420"/>
  <c r="E420"/>
  <c r="F420"/>
  <c r="M420"/>
  <c r="C420" i="11"/>
  <c r="D420"/>
  <c r="E420"/>
  <c r="F420"/>
  <c r="H420"/>
  <c r="I420"/>
  <c r="L420"/>
  <c r="M420"/>
  <c r="N420"/>
  <c r="C420" i="12"/>
  <c r="D420"/>
  <c r="E420"/>
  <c r="F420"/>
  <c r="H420"/>
  <c r="I420"/>
  <c r="L420"/>
  <c r="M420"/>
  <c r="N420"/>
  <c r="C420" i="32"/>
  <c r="D420"/>
  <c r="E420"/>
  <c r="F420"/>
  <c r="H420"/>
  <c r="I420"/>
  <c r="J420"/>
  <c r="L420"/>
  <c r="M420"/>
  <c r="F420" i="10"/>
  <c r="K420"/>
  <c r="L420"/>
  <c r="O420"/>
  <c r="P420"/>
  <c r="Q420"/>
  <c r="J420" i="18"/>
  <c r="H421" i="30"/>
  <c r="I421"/>
  <c r="C421" i="13"/>
  <c r="D421"/>
  <c r="E421"/>
  <c r="F421"/>
  <c r="K421"/>
  <c r="L421"/>
  <c r="O421"/>
  <c r="P421"/>
  <c r="Q421"/>
  <c r="C421" i="33"/>
  <c r="D421"/>
  <c r="E421"/>
  <c r="F421"/>
  <c r="K421"/>
  <c r="L421"/>
  <c r="O421"/>
  <c r="P421"/>
  <c r="Q421"/>
  <c r="C421" i="14"/>
  <c r="D421"/>
  <c r="E421"/>
  <c r="F421"/>
  <c r="L421"/>
  <c r="C421" i="25"/>
  <c r="J421"/>
  <c r="K421"/>
  <c r="N421"/>
  <c r="O421"/>
  <c r="P421"/>
  <c r="D421" i="18"/>
  <c r="C421" i="23"/>
  <c r="D421"/>
  <c r="E421"/>
  <c r="F421"/>
  <c r="J421"/>
  <c r="K421"/>
  <c r="N421"/>
  <c r="O421"/>
  <c r="P421"/>
  <c r="E421" i="18"/>
  <c r="C421" i="28"/>
  <c r="D421"/>
  <c r="E421"/>
  <c r="F421"/>
  <c r="I421" i="26"/>
  <c r="J421"/>
  <c r="M421"/>
  <c r="Q421"/>
  <c r="F421"/>
  <c r="R421"/>
  <c r="H421" i="18"/>
  <c r="C421" i="16"/>
  <c r="D421"/>
  <c r="E421"/>
  <c r="F421"/>
  <c r="M421"/>
  <c r="C421" i="11"/>
  <c r="D421"/>
  <c r="E421"/>
  <c r="F421"/>
  <c r="H421"/>
  <c r="I421"/>
  <c r="L421"/>
  <c r="M421"/>
  <c r="N421"/>
  <c r="C421" i="12"/>
  <c r="D421"/>
  <c r="E421"/>
  <c r="F421"/>
  <c r="H421"/>
  <c r="I421"/>
  <c r="L421"/>
  <c r="M421"/>
  <c r="N421"/>
  <c r="C421" i="32"/>
  <c r="D421"/>
  <c r="E421"/>
  <c r="F421"/>
  <c r="H421"/>
  <c r="I421"/>
  <c r="J421"/>
  <c r="L421"/>
  <c r="M421"/>
  <c r="F421" i="10"/>
  <c r="K421"/>
  <c r="L421"/>
  <c r="O421"/>
  <c r="P421"/>
  <c r="Q421"/>
  <c r="J421" i="18"/>
  <c r="H422" i="30"/>
  <c r="I422"/>
  <c r="C422" i="13"/>
  <c r="D422"/>
  <c r="E422"/>
  <c r="F422"/>
  <c r="K422"/>
  <c r="L422"/>
  <c r="O422"/>
  <c r="P422"/>
  <c r="Q422"/>
  <c r="C422" i="33"/>
  <c r="D422"/>
  <c r="E422"/>
  <c r="F422"/>
  <c r="K422"/>
  <c r="L422"/>
  <c r="O422"/>
  <c r="P422"/>
  <c r="Q422"/>
  <c r="C422" i="14"/>
  <c r="D422"/>
  <c r="E422"/>
  <c r="F422"/>
  <c r="L422"/>
  <c r="C422" i="25"/>
  <c r="J422"/>
  <c r="K422"/>
  <c r="N422"/>
  <c r="O422"/>
  <c r="P422"/>
  <c r="D422" i="18"/>
  <c r="C422" i="23"/>
  <c r="D422"/>
  <c r="E422"/>
  <c r="F422"/>
  <c r="J422"/>
  <c r="K422"/>
  <c r="N422"/>
  <c r="O422"/>
  <c r="P422"/>
  <c r="E422" i="18"/>
  <c r="C422" i="28"/>
  <c r="D422"/>
  <c r="E422"/>
  <c r="F422"/>
  <c r="I422" i="26"/>
  <c r="J422"/>
  <c r="M422"/>
  <c r="Q422"/>
  <c r="F422"/>
  <c r="R422"/>
  <c r="H422" i="18"/>
  <c r="C422" i="16"/>
  <c r="D422"/>
  <c r="E422"/>
  <c r="F422"/>
  <c r="M422"/>
  <c r="C422" i="11"/>
  <c r="D422"/>
  <c r="E422"/>
  <c r="F422"/>
  <c r="H422"/>
  <c r="I422"/>
  <c r="L422"/>
  <c r="M422"/>
  <c r="N422"/>
  <c r="C422" i="12"/>
  <c r="D422"/>
  <c r="E422"/>
  <c r="F422"/>
  <c r="H422"/>
  <c r="I422"/>
  <c r="L422"/>
  <c r="M422"/>
  <c r="N422"/>
  <c r="C422" i="32"/>
  <c r="D422"/>
  <c r="E422"/>
  <c r="F422"/>
  <c r="H422"/>
  <c r="I422"/>
  <c r="J422"/>
  <c r="L422"/>
  <c r="M422"/>
  <c r="F422" i="10"/>
  <c r="K422"/>
  <c r="L422"/>
  <c r="O422"/>
  <c r="P422"/>
  <c r="Q422"/>
  <c r="J422" i="18"/>
  <c r="H423" i="30"/>
  <c r="I423"/>
  <c r="C423" i="13"/>
  <c r="D423"/>
  <c r="E423"/>
  <c r="F423"/>
  <c r="K423"/>
  <c r="L423"/>
  <c r="O423"/>
  <c r="P423"/>
  <c r="Q423"/>
  <c r="C423" i="33"/>
  <c r="D423"/>
  <c r="E423"/>
  <c r="F423"/>
  <c r="K423"/>
  <c r="L423"/>
  <c r="O423"/>
  <c r="P423"/>
  <c r="Q423"/>
  <c r="C423" i="14"/>
  <c r="D423"/>
  <c r="E423"/>
  <c r="F423"/>
  <c r="L423"/>
  <c r="C423" i="25"/>
  <c r="J423"/>
  <c r="K423"/>
  <c r="N423"/>
  <c r="O423"/>
  <c r="P423"/>
  <c r="D423" i="18"/>
  <c r="C423" i="23"/>
  <c r="D423"/>
  <c r="E423"/>
  <c r="F423"/>
  <c r="J423"/>
  <c r="K423"/>
  <c r="N423"/>
  <c r="O423"/>
  <c r="P423"/>
  <c r="E423" i="18"/>
  <c r="C423" i="28"/>
  <c r="D423"/>
  <c r="E423"/>
  <c r="F423"/>
  <c r="I423" i="26"/>
  <c r="J423"/>
  <c r="M423"/>
  <c r="Q423"/>
  <c r="F423"/>
  <c r="R423"/>
  <c r="H423" i="18"/>
  <c r="C423" i="16"/>
  <c r="D423"/>
  <c r="E423"/>
  <c r="F423"/>
  <c r="M423"/>
  <c r="C423" i="11"/>
  <c r="D423"/>
  <c r="E423"/>
  <c r="F423"/>
  <c r="H423"/>
  <c r="I423"/>
  <c r="L423"/>
  <c r="M423"/>
  <c r="N423"/>
  <c r="C423" i="12"/>
  <c r="D423"/>
  <c r="E423"/>
  <c r="F423"/>
  <c r="H423"/>
  <c r="I423"/>
  <c r="L423"/>
  <c r="M423"/>
  <c r="N423"/>
  <c r="C423" i="32"/>
  <c r="D423"/>
  <c r="E423"/>
  <c r="F423"/>
  <c r="H423"/>
  <c r="I423"/>
  <c r="J423"/>
  <c r="L423"/>
  <c r="M423"/>
  <c r="F423" i="10"/>
  <c r="K423"/>
  <c r="L423"/>
  <c r="O423"/>
  <c r="P423"/>
  <c r="Q423"/>
  <c r="J423" i="18"/>
  <c r="H424" i="30"/>
  <c r="I424"/>
  <c r="C424" i="13"/>
  <c r="D424"/>
  <c r="E424"/>
  <c r="F424"/>
  <c r="K424"/>
  <c r="L424"/>
  <c r="O424"/>
  <c r="P424"/>
  <c r="Q424"/>
  <c r="C424" i="33"/>
  <c r="D424"/>
  <c r="E424"/>
  <c r="F424"/>
  <c r="K424"/>
  <c r="L424"/>
  <c r="O424"/>
  <c r="P424"/>
  <c r="Q424"/>
  <c r="C424" i="14"/>
  <c r="D424"/>
  <c r="E424"/>
  <c r="F424"/>
  <c r="L424"/>
  <c r="C424" i="25"/>
  <c r="J424"/>
  <c r="K424"/>
  <c r="N424"/>
  <c r="O424"/>
  <c r="P424"/>
  <c r="D424" i="18"/>
  <c r="C424" i="23"/>
  <c r="D424"/>
  <c r="E424"/>
  <c r="F424"/>
  <c r="J424"/>
  <c r="K424"/>
  <c r="N424"/>
  <c r="O424"/>
  <c r="P424"/>
  <c r="E424" i="18"/>
  <c r="C424" i="28"/>
  <c r="D424"/>
  <c r="E424"/>
  <c r="F424"/>
  <c r="I424" i="26"/>
  <c r="J424"/>
  <c r="M424"/>
  <c r="Q424"/>
  <c r="F424"/>
  <c r="R424"/>
  <c r="H424" i="18"/>
  <c r="C424" i="16"/>
  <c r="D424"/>
  <c r="E424"/>
  <c r="F424"/>
  <c r="M424"/>
  <c r="C424" i="11"/>
  <c r="D424"/>
  <c r="E424"/>
  <c r="F424"/>
  <c r="H424"/>
  <c r="I424"/>
  <c r="L424"/>
  <c r="M424"/>
  <c r="N424"/>
  <c r="C424" i="12"/>
  <c r="D424"/>
  <c r="E424"/>
  <c r="F424"/>
  <c r="H424"/>
  <c r="I424"/>
  <c r="L424"/>
  <c r="M424"/>
  <c r="N424"/>
  <c r="C424" i="32"/>
  <c r="D424"/>
  <c r="E424"/>
  <c r="F424"/>
  <c r="H424"/>
  <c r="I424"/>
  <c r="J424"/>
  <c r="L424"/>
  <c r="M424"/>
  <c r="F424" i="10"/>
  <c r="K424"/>
  <c r="L424"/>
  <c r="O424"/>
  <c r="P424"/>
  <c r="Q424"/>
  <c r="J424" i="18"/>
  <c r="H425" i="30"/>
  <c r="I425"/>
  <c r="C425" i="13"/>
  <c r="D425"/>
  <c r="E425"/>
  <c r="F425"/>
  <c r="K425"/>
  <c r="L425"/>
  <c r="O425"/>
  <c r="P425"/>
  <c r="Q425"/>
  <c r="C425" i="33"/>
  <c r="D425"/>
  <c r="E425"/>
  <c r="F425"/>
  <c r="K425"/>
  <c r="L425"/>
  <c r="O425"/>
  <c r="P425"/>
  <c r="Q425"/>
  <c r="C425" i="14"/>
  <c r="D425"/>
  <c r="E425"/>
  <c r="F425"/>
  <c r="L425"/>
  <c r="C425" i="25"/>
  <c r="J425"/>
  <c r="K425"/>
  <c r="N425"/>
  <c r="O425"/>
  <c r="P425"/>
  <c r="D425" i="18"/>
  <c r="C425" i="23"/>
  <c r="D425"/>
  <c r="E425"/>
  <c r="F425"/>
  <c r="J425"/>
  <c r="K425"/>
  <c r="N425"/>
  <c r="O425"/>
  <c r="P425"/>
  <c r="E425" i="18"/>
  <c r="C425" i="28"/>
  <c r="D425"/>
  <c r="E425"/>
  <c r="F425"/>
  <c r="I425" i="26"/>
  <c r="J425"/>
  <c r="M425"/>
  <c r="Q425"/>
  <c r="F425"/>
  <c r="R425"/>
  <c r="H425" i="18"/>
  <c r="C425" i="16"/>
  <c r="D425"/>
  <c r="E425"/>
  <c r="F425"/>
  <c r="M425"/>
  <c r="C425" i="11"/>
  <c r="D425"/>
  <c r="E425"/>
  <c r="F425"/>
  <c r="H425"/>
  <c r="I425"/>
  <c r="L425"/>
  <c r="M425"/>
  <c r="N425"/>
  <c r="C425" i="12"/>
  <c r="D425"/>
  <c r="E425"/>
  <c r="F425"/>
  <c r="H425"/>
  <c r="I425"/>
  <c r="L425"/>
  <c r="M425"/>
  <c r="N425"/>
  <c r="C425" i="32"/>
  <c r="D425"/>
  <c r="E425"/>
  <c r="F425"/>
  <c r="H425"/>
  <c r="I425"/>
  <c r="J425"/>
  <c r="L425"/>
  <c r="M425"/>
  <c r="F425" i="10"/>
  <c r="K425"/>
  <c r="L425"/>
  <c r="O425"/>
  <c r="P425"/>
  <c r="Q425"/>
  <c r="J425" i="18"/>
  <c r="H426" i="30"/>
  <c r="I426"/>
  <c r="C426" i="13"/>
  <c r="D426"/>
  <c r="E426"/>
  <c r="F426"/>
  <c r="K426"/>
  <c r="L426"/>
  <c r="O426"/>
  <c r="P426"/>
  <c r="Q426"/>
  <c r="C426" i="33"/>
  <c r="D426"/>
  <c r="E426"/>
  <c r="F426"/>
  <c r="K426"/>
  <c r="L426"/>
  <c r="O426"/>
  <c r="P426"/>
  <c r="Q426"/>
  <c r="C426" i="14"/>
  <c r="D426"/>
  <c r="E426"/>
  <c r="F426"/>
  <c r="L426"/>
  <c r="C426" i="25"/>
  <c r="J426"/>
  <c r="K426"/>
  <c r="N426"/>
  <c r="O426"/>
  <c r="P426"/>
  <c r="D426" i="18"/>
  <c r="C426" i="23"/>
  <c r="D426"/>
  <c r="E426"/>
  <c r="F426"/>
  <c r="J426"/>
  <c r="K426"/>
  <c r="N426"/>
  <c r="O426"/>
  <c r="P426"/>
  <c r="E426" i="18"/>
  <c r="C426" i="28"/>
  <c r="D426"/>
  <c r="E426"/>
  <c r="F426"/>
  <c r="I426" i="26"/>
  <c r="J426"/>
  <c r="M426"/>
  <c r="Q426"/>
  <c r="F426"/>
  <c r="R426"/>
  <c r="H426" i="18"/>
  <c r="C426" i="16"/>
  <c r="D426"/>
  <c r="E426"/>
  <c r="F426"/>
  <c r="M426"/>
  <c r="C426" i="11"/>
  <c r="D426"/>
  <c r="E426"/>
  <c r="F426"/>
  <c r="H426"/>
  <c r="I426"/>
  <c r="L426"/>
  <c r="M426"/>
  <c r="N426"/>
  <c r="C426" i="12"/>
  <c r="D426"/>
  <c r="E426"/>
  <c r="F426"/>
  <c r="H426"/>
  <c r="I426"/>
  <c r="L426"/>
  <c r="M426"/>
  <c r="N426"/>
  <c r="C426" i="32"/>
  <c r="D426"/>
  <c r="E426"/>
  <c r="F426"/>
  <c r="H426"/>
  <c r="I426"/>
  <c r="J426"/>
  <c r="L426"/>
  <c r="M426"/>
  <c r="F426" i="10"/>
  <c r="K426"/>
  <c r="L426"/>
  <c r="O426"/>
  <c r="P426"/>
  <c r="Q426"/>
  <c r="J426" i="18"/>
  <c r="H427" i="30"/>
  <c r="I427"/>
  <c r="C427" i="13"/>
  <c r="D427"/>
  <c r="E427"/>
  <c r="F427"/>
  <c r="K427"/>
  <c r="L427"/>
  <c r="O427"/>
  <c r="P427"/>
  <c r="Q427"/>
  <c r="C427" i="33"/>
  <c r="D427"/>
  <c r="E427"/>
  <c r="F427"/>
  <c r="K427"/>
  <c r="L427"/>
  <c r="O427"/>
  <c r="P427"/>
  <c r="Q427"/>
  <c r="C427" i="14"/>
  <c r="D427"/>
  <c r="E427"/>
  <c r="F427"/>
  <c r="L427"/>
  <c r="C427" i="25"/>
  <c r="J427"/>
  <c r="K427"/>
  <c r="N427"/>
  <c r="O427"/>
  <c r="P427"/>
  <c r="D427" i="18"/>
  <c r="C427" i="23"/>
  <c r="D427"/>
  <c r="E427"/>
  <c r="F427"/>
  <c r="J427"/>
  <c r="K427"/>
  <c r="N427"/>
  <c r="O427"/>
  <c r="P427"/>
  <c r="E427" i="18"/>
  <c r="C427" i="28"/>
  <c r="D427"/>
  <c r="E427"/>
  <c r="F427"/>
  <c r="I427" i="26"/>
  <c r="J427"/>
  <c r="M427"/>
  <c r="Q427"/>
  <c r="F427"/>
  <c r="R427"/>
  <c r="H427" i="18"/>
  <c r="C427" i="16"/>
  <c r="D427"/>
  <c r="E427"/>
  <c r="F427"/>
  <c r="M427"/>
  <c r="C427" i="11"/>
  <c r="D427"/>
  <c r="E427"/>
  <c r="F427"/>
  <c r="H427"/>
  <c r="I427"/>
  <c r="L427"/>
  <c r="M427"/>
  <c r="N427"/>
  <c r="C427" i="12"/>
  <c r="D427"/>
  <c r="E427"/>
  <c r="F427"/>
  <c r="H427"/>
  <c r="I427"/>
  <c r="L427"/>
  <c r="M427"/>
  <c r="N427"/>
  <c r="C427" i="32"/>
  <c r="D427"/>
  <c r="E427"/>
  <c r="F427"/>
  <c r="H427"/>
  <c r="I427"/>
  <c r="J427"/>
  <c r="L427"/>
  <c r="M427"/>
  <c r="F427" i="10"/>
  <c r="K427"/>
  <c r="L427"/>
  <c r="O427"/>
  <c r="P427"/>
  <c r="Q427"/>
  <c r="J427" i="18"/>
  <c r="H428" i="30"/>
  <c r="I428"/>
  <c r="C428" i="13"/>
  <c r="D428"/>
  <c r="E428"/>
  <c r="F428"/>
  <c r="K428"/>
  <c r="L428"/>
  <c r="O428"/>
  <c r="P428"/>
  <c r="Q428"/>
  <c r="C428" i="33"/>
  <c r="D428"/>
  <c r="E428"/>
  <c r="F428"/>
  <c r="K428"/>
  <c r="L428"/>
  <c r="O428"/>
  <c r="P428"/>
  <c r="Q428"/>
  <c r="C428" i="14"/>
  <c r="D428"/>
  <c r="E428"/>
  <c r="F428"/>
  <c r="L428"/>
  <c r="C428" i="25"/>
  <c r="J428"/>
  <c r="K428"/>
  <c r="N428"/>
  <c r="O428"/>
  <c r="P428"/>
  <c r="D428" i="18"/>
  <c r="C428" i="23"/>
  <c r="D428"/>
  <c r="E428"/>
  <c r="F428"/>
  <c r="J428"/>
  <c r="K428"/>
  <c r="N428"/>
  <c r="O428"/>
  <c r="P428"/>
  <c r="E428" i="18"/>
  <c r="C428" i="28"/>
  <c r="D428"/>
  <c r="E428"/>
  <c r="F428"/>
  <c r="I428" i="26"/>
  <c r="J428"/>
  <c r="M428"/>
  <c r="Q428"/>
  <c r="F428"/>
  <c r="R428"/>
  <c r="H428" i="18"/>
  <c r="C428" i="16"/>
  <c r="D428"/>
  <c r="E428"/>
  <c r="F428"/>
  <c r="M428"/>
  <c r="C428" i="11"/>
  <c r="D428"/>
  <c r="E428"/>
  <c r="F428"/>
  <c r="H428"/>
  <c r="I428"/>
  <c r="L428"/>
  <c r="M428"/>
  <c r="N428"/>
  <c r="C428" i="12"/>
  <c r="D428"/>
  <c r="E428"/>
  <c r="F428"/>
  <c r="H428"/>
  <c r="I428"/>
  <c r="L428"/>
  <c r="M428"/>
  <c r="N428"/>
  <c r="C428" i="32"/>
  <c r="D428"/>
  <c r="E428"/>
  <c r="F428"/>
  <c r="H428"/>
  <c r="I428"/>
  <c r="J428"/>
  <c r="L428"/>
  <c r="M428"/>
  <c r="F428" i="10"/>
  <c r="K428"/>
  <c r="L428"/>
  <c r="O428"/>
  <c r="P428"/>
  <c r="Q428"/>
  <c r="J428" i="18"/>
  <c r="H429" i="30"/>
  <c r="I429"/>
  <c r="C429" i="13"/>
  <c r="D429"/>
  <c r="E429"/>
  <c r="F429"/>
  <c r="K429"/>
  <c r="L429"/>
  <c r="O429"/>
  <c r="P429"/>
  <c r="Q429"/>
  <c r="C429" i="33"/>
  <c r="D429"/>
  <c r="E429"/>
  <c r="F429"/>
  <c r="K429"/>
  <c r="L429"/>
  <c r="O429"/>
  <c r="P429"/>
  <c r="Q429"/>
  <c r="C429" i="14"/>
  <c r="D429"/>
  <c r="E429"/>
  <c r="F429"/>
  <c r="L429"/>
  <c r="C429" i="25"/>
  <c r="J429"/>
  <c r="K429"/>
  <c r="N429"/>
  <c r="O429"/>
  <c r="P429"/>
  <c r="D429" i="18"/>
  <c r="C429" i="23"/>
  <c r="D429"/>
  <c r="E429"/>
  <c r="F429"/>
  <c r="J429"/>
  <c r="K429"/>
  <c r="N429"/>
  <c r="O429"/>
  <c r="P429"/>
  <c r="E429" i="18"/>
  <c r="C429" i="28"/>
  <c r="D429"/>
  <c r="E429"/>
  <c r="F429"/>
  <c r="I429" i="26"/>
  <c r="J429"/>
  <c r="M429"/>
  <c r="Q429"/>
  <c r="F429"/>
  <c r="R429"/>
  <c r="H429" i="18"/>
  <c r="C429" i="16"/>
  <c r="D429"/>
  <c r="E429"/>
  <c r="F429"/>
  <c r="M429"/>
  <c r="C429" i="11"/>
  <c r="D429"/>
  <c r="E429"/>
  <c r="F429"/>
  <c r="H429"/>
  <c r="I429"/>
  <c r="L429"/>
  <c r="M429"/>
  <c r="N429"/>
  <c r="C429" i="12"/>
  <c r="D429"/>
  <c r="E429"/>
  <c r="F429"/>
  <c r="H429"/>
  <c r="I429"/>
  <c r="L429"/>
  <c r="M429"/>
  <c r="N429"/>
  <c r="C429" i="32"/>
  <c r="D429"/>
  <c r="E429"/>
  <c r="F429"/>
  <c r="H429"/>
  <c r="I429"/>
  <c r="J429"/>
  <c r="L429"/>
  <c r="M429"/>
  <c r="F429" i="10"/>
  <c r="K429"/>
  <c r="L429"/>
  <c r="O429"/>
  <c r="P429"/>
  <c r="Q429"/>
  <c r="J429" i="18"/>
  <c r="H430" i="30"/>
  <c r="I430"/>
  <c r="C430" i="13"/>
  <c r="D430"/>
  <c r="E430"/>
  <c r="F430"/>
  <c r="K430"/>
  <c r="L430"/>
  <c r="O430"/>
  <c r="P430"/>
  <c r="Q430"/>
  <c r="C430" i="33"/>
  <c r="D430"/>
  <c r="E430"/>
  <c r="F430"/>
  <c r="K430"/>
  <c r="L430"/>
  <c r="O430"/>
  <c r="P430"/>
  <c r="Q430"/>
  <c r="C430" i="14"/>
  <c r="D430"/>
  <c r="E430"/>
  <c r="F430"/>
  <c r="L430"/>
  <c r="C430" i="25"/>
  <c r="J430"/>
  <c r="K430"/>
  <c r="N430"/>
  <c r="O430"/>
  <c r="P430"/>
  <c r="D430" i="18"/>
  <c r="C430" i="23"/>
  <c r="D430"/>
  <c r="E430"/>
  <c r="F430"/>
  <c r="J430"/>
  <c r="K430"/>
  <c r="N430"/>
  <c r="O430"/>
  <c r="P430"/>
  <c r="E430" i="18"/>
  <c r="C430" i="28"/>
  <c r="D430"/>
  <c r="E430"/>
  <c r="F430"/>
  <c r="I430" i="26"/>
  <c r="J430"/>
  <c r="M430"/>
  <c r="Q430"/>
  <c r="F430"/>
  <c r="R430"/>
  <c r="H430" i="18"/>
  <c r="C430" i="16"/>
  <c r="D430"/>
  <c r="E430"/>
  <c r="F430"/>
  <c r="M430"/>
  <c r="C430" i="11"/>
  <c r="D430"/>
  <c r="E430"/>
  <c r="F430"/>
  <c r="H430"/>
  <c r="I430"/>
  <c r="L430"/>
  <c r="M430"/>
  <c r="N430"/>
  <c r="C430" i="12"/>
  <c r="D430"/>
  <c r="E430"/>
  <c r="F430"/>
  <c r="H430"/>
  <c r="I430"/>
  <c r="L430"/>
  <c r="M430"/>
  <c r="N430"/>
  <c r="C430" i="32"/>
  <c r="D430"/>
  <c r="E430"/>
  <c r="F430"/>
  <c r="H430"/>
  <c r="I430"/>
  <c r="J430"/>
  <c r="L430"/>
  <c r="M430"/>
  <c r="F430" i="10"/>
  <c r="K430"/>
  <c r="L430"/>
  <c r="O430"/>
  <c r="P430"/>
  <c r="Q430"/>
  <c r="J430" i="18"/>
  <c r="H431" i="30"/>
  <c r="I431"/>
  <c r="C431" i="13"/>
  <c r="D431"/>
  <c r="E431"/>
  <c r="F431"/>
  <c r="K431"/>
  <c r="L431"/>
  <c r="O431"/>
  <c r="P431"/>
  <c r="Q431"/>
  <c r="C431" i="33"/>
  <c r="D431"/>
  <c r="E431"/>
  <c r="F431"/>
  <c r="K431"/>
  <c r="L431"/>
  <c r="O431"/>
  <c r="P431"/>
  <c r="Q431"/>
  <c r="C431" i="14"/>
  <c r="D431"/>
  <c r="E431"/>
  <c r="F431"/>
  <c r="L431"/>
  <c r="C431" i="25"/>
  <c r="J431"/>
  <c r="K431"/>
  <c r="N431"/>
  <c r="O431"/>
  <c r="P431"/>
  <c r="D431" i="18"/>
  <c r="C431" i="23"/>
  <c r="D431"/>
  <c r="E431"/>
  <c r="F431"/>
  <c r="J431"/>
  <c r="K431"/>
  <c r="N431"/>
  <c r="O431"/>
  <c r="P431"/>
  <c r="E431" i="18"/>
  <c r="C431" i="28"/>
  <c r="D431"/>
  <c r="E431"/>
  <c r="F431"/>
  <c r="I431" i="26"/>
  <c r="J431"/>
  <c r="M431"/>
  <c r="Q431"/>
  <c r="F431"/>
  <c r="R431"/>
  <c r="H431" i="18"/>
  <c r="C431" i="16"/>
  <c r="D431"/>
  <c r="E431"/>
  <c r="F431"/>
  <c r="M431"/>
  <c r="C431" i="11"/>
  <c r="D431"/>
  <c r="E431"/>
  <c r="F431"/>
  <c r="H431"/>
  <c r="I431"/>
  <c r="L431"/>
  <c r="M431"/>
  <c r="N431"/>
  <c r="C431" i="12"/>
  <c r="D431"/>
  <c r="E431"/>
  <c r="F431"/>
  <c r="H431"/>
  <c r="I431"/>
  <c r="L431"/>
  <c r="M431"/>
  <c r="N431"/>
  <c r="C431" i="32"/>
  <c r="D431"/>
  <c r="E431"/>
  <c r="F431"/>
  <c r="H431"/>
  <c r="I431"/>
  <c r="J431"/>
  <c r="L431"/>
  <c r="M431"/>
  <c r="F431" i="10"/>
  <c r="K431"/>
  <c r="L431"/>
  <c r="O431"/>
  <c r="P431"/>
  <c r="Q431"/>
  <c r="J431" i="18"/>
  <c r="H432" i="30"/>
  <c r="I432"/>
  <c r="C432" i="13"/>
  <c r="D432"/>
  <c r="E432"/>
  <c r="F432"/>
  <c r="K432"/>
  <c r="L432"/>
  <c r="O432"/>
  <c r="P432"/>
  <c r="Q432"/>
  <c r="C432" i="33"/>
  <c r="D432"/>
  <c r="E432"/>
  <c r="F432"/>
  <c r="K432"/>
  <c r="L432"/>
  <c r="O432"/>
  <c r="P432"/>
  <c r="Q432"/>
  <c r="C432" i="14"/>
  <c r="D432"/>
  <c r="E432"/>
  <c r="F432"/>
  <c r="L432"/>
  <c r="C432" i="25"/>
  <c r="J432"/>
  <c r="K432"/>
  <c r="N432"/>
  <c r="O432"/>
  <c r="P432"/>
  <c r="D432" i="18"/>
  <c r="C432" i="23"/>
  <c r="D432"/>
  <c r="E432"/>
  <c r="F432"/>
  <c r="J432"/>
  <c r="K432"/>
  <c r="N432"/>
  <c r="O432"/>
  <c r="P432"/>
  <c r="E432" i="18"/>
  <c r="C432" i="28"/>
  <c r="D432"/>
  <c r="E432"/>
  <c r="F432"/>
  <c r="I432" i="26"/>
  <c r="J432"/>
  <c r="M432"/>
  <c r="Q432"/>
  <c r="F432"/>
  <c r="R432"/>
  <c r="H432" i="18"/>
  <c r="C432" i="16"/>
  <c r="D432"/>
  <c r="E432"/>
  <c r="F432"/>
  <c r="M432"/>
  <c r="C432" i="11"/>
  <c r="D432"/>
  <c r="E432"/>
  <c r="F432"/>
  <c r="H432"/>
  <c r="I432"/>
  <c r="L432"/>
  <c r="M432"/>
  <c r="N432"/>
  <c r="C432" i="12"/>
  <c r="D432"/>
  <c r="E432"/>
  <c r="F432"/>
  <c r="H432"/>
  <c r="I432"/>
  <c r="L432"/>
  <c r="M432"/>
  <c r="N432"/>
  <c r="C432" i="32"/>
  <c r="D432"/>
  <c r="E432"/>
  <c r="F432"/>
  <c r="H432"/>
  <c r="I432"/>
  <c r="J432"/>
  <c r="L432"/>
  <c r="M432"/>
  <c r="F432" i="10"/>
  <c r="K432"/>
  <c r="L432"/>
  <c r="O432"/>
  <c r="P432"/>
  <c r="Q432"/>
  <c r="J432" i="18"/>
  <c r="H433" i="30"/>
  <c r="I433"/>
  <c r="C433" i="13"/>
  <c r="D433"/>
  <c r="E433"/>
  <c r="F433"/>
  <c r="K433"/>
  <c r="L433"/>
  <c r="O433"/>
  <c r="P433"/>
  <c r="Q433"/>
  <c r="C433" i="33"/>
  <c r="D433"/>
  <c r="E433"/>
  <c r="F433"/>
  <c r="K433"/>
  <c r="L433"/>
  <c r="O433"/>
  <c r="P433"/>
  <c r="Q433"/>
  <c r="C433" i="14"/>
  <c r="D433"/>
  <c r="E433"/>
  <c r="F433"/>
  <c r="L433"/>
  <c r="C433" i="25"/>
  <c r="J433"/>
  <c r="K433"/>
  <c r="N433"/>
  <c r="O433"/>
  <c r="P433"/>
  <c r="D433" i="18"/>
  <c r="C433" i="23"/>
  <c r="D433"/>
  <c r="E433"/>
  <c r="F433"/>
  <c r="J433"/>
  <c r="K433"/>
  <c r="N433"/>
  <c r="O433"/>
  <c r="P433"/>
  <c r="E433" i="18"/>
  <c r="C433" i="28"/>
  <c r="D433"/>
  <c r="E433"/>
  <c r="F433"/>
  <c r="I433" i="26"/>
  <c r="J433"/>
  <c r="M433"/>
  <c r="Q433"/>
  <c r="F433"/>
  <c r="R433"/>
  <c r="H433" i="18"/>
  <c r="C433" i="16"/>
  <c r="D433"/>
  <c r="E433"/>
  <c r="F433"/>
  <c r="M433"/>
  <c r="C433" i="11"/>
  <c r="D433"/>
  <c r="E433"/>
  <c r="F433"/>
  <c r="H433"/>
  <c r="I433"/>
  <c r="L433"/>
  <c r="M433"/>
  <c r="N433"/>
  <c r="C433" i="12"/>
  <c r="D433"/>
  <c r="E433"/>
  <c r="F433"/>
  <c r="H433"/>
  <c r="I433"/>
  <c r="L433"/>
  <c r="M433"/>
  <c r="N433"/>
  <c r="C433" i="32"/>
  <c r="D433"/>
  <c r="E433"/>
  <c r="F433"/>
  <c r="H433"/>
  <c r="I433"/>
  <c r="J433"/>
  <c r="L433"/>
  <c r="M433"/>
  <c r="F433" i="10"/>
  <c r="K433"/>
  <c r="L433"/>
  <c r="O433"/>
  <c r="P433"/>
  <c r="Q433"/>
  <c r="J433" i="18"/>
  <c r="H434" i="30"/>
  <c r="I434"/>
  <c r="C434" i="13"/>
  <c r="D434"/>
  <c r="E434"/>
  <c r="F434"/>
  <c r="K434"/>
  <c r="L434"/>
  <c r="O434"/>
  <c r="P434"/>
  <c r="Q434"/>
  <c r="C434" i="33"/>
  <c r="D434"/>
  <c r="E434"/>
  <c r="F434"/>
  <c r="K434"/>
  <c r="L434"/>
  <c r="O434"/>
  <c r="P434"/>
  <c r="Q434"/>
  <c r="C434" i="14"/>
  <c r="D434"/>
  <c r="E434"/>
  <c r="F434"/>
  <c r="L434"/>
  <c r="C434" i="25"/>
  <c r="J434"/>
  <c r="K434"/>
  <c r="N434"/>
  <c r="O434"/>
  <c r="P434"/>
  <c r="D434" i="18"/>
  <c r="C434" i="23"/>
  <c r="D434"/>
  <c r="E434"/>
  <c r="F434"/>
  <c r="J434"/>
  <c r="K434"/>
  <c r="N434"/>
  <c r="O434"/>
  <c r="P434"/>
  <c r="E434" i="18"/>
  <c r="C434" i="28"/>
  <c r="D434"/>
  <c r="E434"/>
  <c r="F434"/>
  <c r="I434" i="26"/>
  <c r="J434"/>
  <c r="M434"/>
  <c r="Q434"/>
  <c r="F434"/>
  <c r="R434"/>
  <c r="H434" i="18"/>
  <c r="C434" i="16"/>
  <c r="D434"/>
  <c r="E434"/>
  <c r="F434"/>
  <c r="M434"/>
  <c r="C434" i="11"/>
  <c r="D434"/>
  <c r="E434"/>
  <c r="F434"/>
  <c r="H434"/>
  <c r="I434"/>
  <c r="L434"/>
  <c r="M434"/>
  <c r="N434"/>
  <c r="C434" i="12"/>
  <c r="D434"/>
  <c r="E434"/>
  <c r="F434"/>
  <c r="H434"/>
  <c r="I434"/>
  <c r="L434"/>
  <c r="M434"/>
  <c r="N434"/>
  <c r="C434" i="32"/>
  <c r="D434"/>
  <c r="E434"/>
  <c r="F434"/>
  <c r="H434"/>
  <c r="I434"/>
  <c r="J434"/>
  <c r="L434"/>
  <c r="M434"/>
  <c r="F434" i="10"/>
  <c r="K434"/>
  <c r="L434"/>
  <c r="O434"/>
  <c r="P434"/>
  <c r="Q434"/>
  <c r="J434" i="18"/>
  <c r="H435" i="30"/>
  <c r="I435"/>
  <c r="C435" i="13"/>
  <c r="D435"/>
  <c r="E435"/>
  <c r="F435"/>
  <c r="K435"/>
  <c r="L435"/>
  <c r="O435"/>
  <c r="P435"/>
  <c r="Q435"/>
  <c r="C435" i="33"/>
  <c r="D435"/>
  <c r="E435"/>
  <c r="F435"/>
  <c r="K435"/>
  <c r="L435"/>
  <c r="O435"/>
  <c r="P435"/>
  <c r="Q435"/>
  <c r="C435" i="14"/>
  <c r="D435"/>
  <c r="E435"/>
  <c r="F435"/>
  <c r="L435"/>
  <c r="C435" i="25"/>
  <c r="J435"/>
  <c r="K435"/>
  <c r="N435"/>
  <c r="O435"/>
  <c r="P435"/>
  <c r="D435" i="18"/>
  <c r="C435" i="23"/>
  <c r="D435"/>
  <c r="E435"/>
  <c r="F435"/>
  <c r="J435"/>
  <c r="K435"/>
  <c r="N435"/>
  <c r="O435"/>
  <c r="P435"/>
  <c r="E435" i="18"/>
  <c r="C435" i="28"/>
  <c r="D435"/>
  <c r="E435"/>
  <c r="F435"/>
  <c r="I435" i="26"/>
  <c r="J435"/>
  <c r="M435"/>
  <c r="Q435"/>
  <c r="F435"/>
  <c r="R435"/>
  <c r="H435" i="18"/>
  <c r="C435" i="16"/>
  <c r="D435"/>
  <c r="E435"/>
  <c r="F435"/>
  <c r="M435"/>
  <c r="C435" i="11"/>
  <c r="D435"/>
  <c r="E435"/>
  <c r="F435"/>
  <c r="H435"/>
  <c r="I435"/>
  <c r="L435"/>
  <c r="M435"/>
  <c r="N435"/>
  <c r="C435" i="12"/>
  <c r="D435"/>
  <c r="E435"/>
  <c r="F435"/>
  <c r="H435"/>
  <c r="I435"/>
  <c r="L435"/>
  <c r="M435"/>
  <c r="N435"/>
  <c r="C435" i="32"/>
  <c r="D435"/>
  <c r="E435"/>
  <c r="F435"/>
  <c r="H435"/>
  <c r="I435"/>
  <c r="J435"/>
  <c r="L435"/>
  <c r="M435"/>
  <c r="F435" i="10"/>
  <c r="K435"/>
  <c r="L435"/>
  <c r="O435"/>
  <c r="P435"/>
  <c r="Q435"/>
  <c r="J435" i="18"/>
  <c r="H436" i="30"/>
  <c r="I436"/>
  <c r="C436" i="13"/>
  <c r="D436"/>
  <c r="E436"/>
  <c r="F436"/>
  <c r="K436"/>
  <c r="L436"/>
  <c r="O436"/>
  <c r="P436"/>
  <c r="Q436"/>
  <c r="C436" i="33"/>
  <c r="D436"/>
  <c r="E436"/>
  <c r="F436"/>
  <c r="K436"/>
  <c r="L436"/>
  <c r="O436"/>
  <c r="P436"/>
  <c r="Q436"/>
  <c r="C436" i="14"/>
  <c r="D436"/>
  <c r="E436"/>
  <c r="F436"/>
  <c r="L436"/>
  <c r="C436" i="25"/>
  <c r="J436"/>
  <c r="K436"/>
  <c r="N436"/>
  <c r="O436"/>
  <c r="P436"/>
  <c r="D436" i="18"/>
  <c r="C436" i="23"/>
  <c r="D436"/>
  <c r="E436"/>
  <c r="F436"/>
  <c r="J436"/>
  <c r="K436"/>
  <c r="N436"/>
  <c r="O436"/>
  <c r="P436"/>
  <c r="E436" i="18"/>
  <c r="C436" i="28"/>
  <c r="D436"/>
  <c r="E436"/>
  <c r="F436"/>
  <c r="I436" i="26"/>
  <c r="J436"/>
  <c r="M436"/>
  <c r="Q436"/>
  <c r="F436"/>
  <c r="R436"/>
  <c r="H436" i="18"/>
  <c r="C436" i="16"/>
  <c r="D436"/>
  <c r="E436"/>
  <c r="F436"/>
  <c r="M436"/>
  <c r="C436" i="11"/>
  <c r="D436"/>
  <c r="E436"/>
  <c r="F436"/>
  <c r="H436"/>
  <c r="I436"/>
  <c r="L436"/>
  <c r="M436"/>
  <c r="N436"/>
  <c r="C436" i="12"/>
  <c r="D436"/>
  <c r="E436"/>
  <c r="F436"/>
  <c r="H436"/>
  <c r="I436"/>
  <c r="L436"/>
  <c r="M436"/>
  <c r="N436"/>
  <c r="C436" i="32"/>
  <c r="D436"/>
  <c r="E436"/>
  <c r="F436"/>
  <c r="H436"/>
  <c r="I436"/>
  <c r="J436"/>
  <c r="L436"/>
  <c r="M436"/>
  <c r="F436" i="10"/>
  <c r="K436"/>
  <c r="L436"/>
  <c r="O436"/>
  <c r="P436"/>
  <c r="Q436"/>
  <c r="J436" i="18"/>
  <c r="H437" i="30"/>
  <c r="I437"/>
  <c r="C437" i="13"/>
  <c r="D437"/>
  <c r="E437"/>
  <c r="F437"/>
  <c r="K437"/>
  <c r="L437"/>
  <c r="O437"/>
  <c r="P437"/>
  <c r="Q437"/>
  <c r="C437" i="33"/>
  <c r="D437"/>
  <c r="E437"/>
  <c r="F437"/>
  <c r="K437"/>
  <c r="L437"/>
  <c r="O437"/>
  <c r="P437"/>
  <c r="Q437"/>
  <c r="C437" i="14"/>
  <c r="D437"/>
  <c r="E437"/>
  <c r="F437"/>
  <c r="L437"/>
  <c r="C437" i="25"/>
  <c r="J437"/>
  <c r="K437"/>
  <c r="N437"/>
  <c r="O437"/>
  <c r="P437"/>
  <c r="D437" i="18"/>
  <c r="C437" i="23"/>
  <c r="D437"/>
  <c r="E437"/>
  <c r="F437"/>
  <c r="J437"/>
  <c r="K437"/>
  <c r="N437"/>
  <c r="O437"/>
  <c r="P437"/>
  <c r="E437" i="18"/>
  <c r="C437" i="28"/>
  <c r="D437"/>
  <c r="E437"/>
  <c r="F437"/>
  <c r="I437" i="26"/>
  <c r="J437"/>
  <c r="M437"/>
  <c r="Q437"/>
  <c r="F437"/>
  <c r="R437"/>
  <c r="H437" i="18"/>
  <c r="C437" i="16"/>
  <c r="D437"/>
  <c r="E437"/>
  <c r="F437"/>
  <c r="M437"/>
  <c r="C437" i="11"/>
  <c r="D437"/>
  <c r="E437"/>
  <c r="F437"/>
  <c r="H437"/>
  <c r="I437"/>
  <c r="L437"/>
  <c r="M437"/>
  <c r="N437"/>
  <c r="C437" i="12"/>
  <c r="D437"/>
  <c r="E437"/>
  <c r="F437"/>
  <c r="H437"/>
  <c r="I437"/>
  <c r="L437"/>
  <c r="M437"/>
  <c r="N437"/>
  <c r="C437" i="32"/>
  <c r="D437"/>
  <c r="E437"/>
  <c r="F437"/>
  <c r="H437"/>
  <c r="I437"/>
  <c r="J437"/>
  <c r="L437"/>
  <c r="M437"/>
  <c r="F437" i="10"/>
  <c r="K437"/>
  <c r="L437"/>
  <c r="O437"/>
  <c r="P437"/>
  <c r="Q437"/>
  <c r="J437" i="18"/>
  <c r="H438" i="30"/>
  <c r="I438"/>
  <c r="C438" i="13"/>
  <c r="D438"/>
  <c r="E438"/>
  <c r="F438"/>
  <c r="K438"/>
  <c r="L438"/>
  <c r="O438"/>
  <c r="P438"/>
  <c r="Q438"/>
  <c r="C438" i="33"/>
  <c r="D438"/>
  <c r="E438"/>
  <c r="F438"/>
  <c r="K438"/>
  <c r="L438"/>
  <c r="O438"/>
  <c r="P438"/>
  <c r="Q438"/>
  <c r="C438" i="14"/>
  <c r="D438"/>
  <c r="E438"/>
  <c r="F438"/>
  <c r="L438"/>
  <c r="C438" i="25"/>
  <c r="J438"/>
  <c r="K438"/>
  <c r="N438"/>
  <c r="O438"/>
  <c r="P438"/>
  <c r="D438" i="18"/>
  <c r="C438" i="23"/>
  <c r="D438"/>
  <c r="E438"/>
  <c r="F438"/>
  <c r="J438"/>
  <c r="K438"/>
  <c r="N438"/>
  <c r="O438"/>
  <c r="P438"/>
  <c r="E438" i="18"/>
  <c r="C438" i="28"/>
  <c r="D438"/>
  <c r="E438"/>
  <c r="F438"/>
  <c r="I438" i="26"/>
  <c r="J438"/>
  <c r="M438"/>
  <c r="Q438"/>
  <c r="F438"/>
  <c r="R438"/>
  <c r="H438" i="18"/>
  <c r="C438" i="16"/>
  <c r="D438"/>
  <c r="E438"/>
  <c r="F438"/>
  <c r="M438"/>
  <c r="C438" i="11"/>
  <c r="D438"/>
  <c r="E438"/>
  <c r="F438"/>
  <c r="H438"/>
  <c r="I438"/>
  <c r="L438"/>
  <c r="M438"/>
  <c r="N438"/>
  <c r="C438" i="12"/>
  <c r="D438"/>
  <c r="E438"/>
  <c r="F438"/>
  <c r="H438"/>
  <c r="I438"/>
  <c r="L438"/>
  <c r="M438"/>
  <c r="N438"/>
  <c r="C438" i="32"/>
  <c r="D438"/>
  <c r="E438"/>
  <c r="F438"/>
  <c r="H438"/>
  <c r="I438"/>
  <c r="J438"/>
  <c r="L438"/>
  <c r="M438"/>
  <c r="F438" i="10"/>
  <c r="K438"/>
  <c r="L438"/>
  <c r="O438"/>
  <c r="P438"/>
  <c r="Q438"/>
  <c r="J438" i="18"/>
  <c r="H439" i="30"/>
  <c r="I439"/>
  <c r="C439" i="13"/>
  <c r="D439"/>
  <c r="E439"/>
  <c r="F439"/>
  <c r="K439"/>
  <c r="L439"/>
  <c r="O439"/>
  <c r="P439"/>
  <c r="Q439"/>
  <c r="C439" i="33"/>
  <c r="D439"/>
  <c r="E439"/>
  <c r="F439"/>
  <c r="K439"/>
  <c r="L439"/>
  <c r="O439"/>
  <c r="P439"/>
  <c r="Q439"/>
  <c r="C439" i="14"/>
  <c r="D439"/>
  <c r="E439"/>
  <c r="F439"/>
  <c r="L439"/>
  <c r="C439" i="25"/>
  <c r="J439"/>
  <c r="K439"/>
  <c r="N439"/>
  <c r="O439"/>
  <c r="P439"/>
  <c r="D439" i="18"/>
  <c r="C439" i="23"/>
  <c r="D439"/>
  <c r="E439"/>
  <c r="F439"/>
  <c r="J439"/>
  <c r="K439"/>
  <c r="N439"/>
  <c r="O439"/>
  <c r="P439"/>
  <c r="E439" i="18"/>
  <c r="C439" i="28"/>
  <c r="D439"/>
  <c r="E439"/>
  <c r="F439"/>
  <c r="I439" i="26"/>
  <c r="J439"/>
  <c r="M439"/>
  <c r="Q439"/>
  <c r="F439"/>
  <c r="R439"/>
  <c r="H439" i="18"/>
  <c r="C439" i="16"/>
  <c r="D439"/>
  <c r="E439"/>
  <c r="F439"/>
  <c r="M439"/>
  <c r="C439" i="11"/>
  <c r="D439"/>
  <c r="E439"/>
  <c r="F439"/>
  <c r="H439"/>
  <c r="I439"/>
  <c r="L439"/>
  <c r="M439"/>
  <c r="N439"/>
  <c r="C439" i="12"/>
  <c r="D439"/>
  <c r="E439"/>
  <c r="F439"/>
  <c r="H439"/>
  <c r="I439"/>
  <c r="L439"/>
  <c r="M439"/>
  <c r="N439"/>
  <c r="C439" i="32"/>
  <c r="D439"/>
  <c r="E439"/>
  <c r="F439"/>
  <c r="H439"/>
  <c r="I439"/>
  <c r="J439"/>
  <c r="L439"/>
  <c r="M439"/>
  <c r="F439" i="10"/>
  <c r="K439"/>
  <c r="L439"/>
  <c r="O439"/>
  <c r="P439"/>
  <c r="Q439"/>
  <c r="J439" i="18"/>
  <c r="H440" i="30"/>
  <c r="I440"/>
  <c r="C440" i="13"/>
  <c r="D440"/>
  <c r="E440"/>
  <c r="F440"/>
  <c r="K440"/>
  <c r="L440"/>
  <c r="O440"/>
  <c r="P440"/>
  <c r="Q440"/>
  <c r="C440" i="33"/>
  <c r="D440"/>
  <c r="E440"/>
  <c r="F440"/>
  <c r="K440"/>
  <c r="L440"/>
  <c r="O440"/>
  <c r="P440"/>
  <c r="Q440"/>
  <c r="C440" i="14"/>
  <c r="D440"/>
  <c r="E440"/>
  <c r="F440"/>
  <c r="L440"/>
  <c r="C440" i="25"/>
  <c r="J440"/>
  <c r="K440"/>
  <c r="N440"/>
  <c r="O440"/>
  <c r="P440"/>
  <c r="D440" i="18"/>
  <c r="C440" i="23"/>
  <c r="D440"/>
  <c r="E440"/>
  <c r="F440"/>
  <c r="J440"/>
  <c r="K440"/>
  <c r="N440"/>
  <c r="O440"/>
  <c r="P440"/>
  <c r="E440" i="18"/>
  <c r="C440" i="28"/>
  <c r="D440"/>
  <c r="E440"/>
  <c r="F440"/>
  <c r="I440" i="26"/>
  <c r="J440"/>
  <c r="M440"/>
  <c r="Q440"/>
  <c r="F440"/>
  <c r="R440"/>
  <c r="H440" i="18"/>
  <c r="C440" i="16"/>
  <c r="D440"/>
  <c r="E440"/>
  <c r="F440"/>
  <c r="M440"/>
  <c r="C440" i="11"/>
  <c r="D440"/>
  <c r="E440"/>
  <c r="F440"/>
  <c r="H440"/>
  <c r="I440"/>
  <c r="L440"/>
  <c r="M440"/>
  <c r="N440"/>
  <c r="C440" i="12"/>
  <c r="D440"/>
  <c r="E440"/>
  <c r="F440"/>
  <c r="H440"/>
  <c r="I440"/>
  <c r="L440"/>
  <c r="M440"/>
  <c r="N440"/>
  <c r="C440" i="32"/>
  <c r="D440"/>
  <c r="E440"/>
  <c r="F440"/>
  <c r="H440"/>
  <c r="I440"/>
  <c r="J440"/>
  <c r="L440"/>
  <c r="M440"/>
  <c r="F440" i="10"/>
  <c r="K440"/>
  <c r="L440"/>
  <c r="O440"/>
  <c r="P440"/>
  <c r="Q440"/>
  <c r="J440" i="18"/>
  <c r="H441" i="30"/>
  <c r="I441"/>
  <c r="C441" i="13"/>
  <c r="D441"/>
  <c r="E441"/>
  <c r="F441"/>
  <c r="K441"/>
  <c r="L441"/>
  <c r="O441"/>
  <c r="P441"/>
  <c r="Q441"/>
  <c r="C441" i="33"/>
  <c r="D441"/>
  <c r="E441"/>
  <c r="F441"/>
  <c r="K441"/>
  <c r="L441"/>
  <c r="O441"/>
  <c r="P441"/>
  <c r="Q441"/>
  <c r="C441" i="14"/>
  <c r="D441"/>
  <c r="E441"/>
  <c r="F441"/>
  <c r="L441"/>
  <c r="C441" i="25"/>
  <c r="J441"/>
  <c r="K441"/>
  <c r="N441"/>
  <c r="O441"/>
  <c r="P441"/>
  <c r="D441" i="18"/>
  <c r="C441" i="23"/>
  <c r="D441"/>
  <c r="E441"/>
  <c r="F441"/>
  <c r="J441"/>
  <c r="K441"/>
  <c r="N441"/>
  <c r="O441"/>
  <c r="P441"/>
  <c r="E441" i="18"/>
  <c r="C441" i="28"/>
  <c r="D441"/>
  <c r="E441"/>
  <c r="F441"/>
  <c r="I441" i="26"/>
  <c r="J441"/>
  <c r="M441"/>
  <c r="Q441"/>
  <c r="F441"/>
  <c r="R441"/>
  <c r="H441" i="18"/>
  <c r="C441" i="16"/>
  <c r="D441"/>
  <c r="E441"/>
  <c r="F441"/>
  <c r="M441"/>
  <c r="C441" i="11"/>
  <c r="D441"/>
  <c r="E441"/>
  <c r="F441"/>
  <c r="H441"/>
  <c r="I441"/>
  <c r="L441"/>
  <c r="M441"/>
  <c r="N441"/>
  <c r="C441" i="12"/>
  <c r="D441"/>
  <c r="E441"/>
  <c r="F441"/>
  <c r="H441"/>
  <c r="I441"/>
  <c r="L441"/>
  <c r="M441"/>
  <c r="N441"/>
  <c r="C441" i="32"/>
  <c r="D441"/>
  <c r="E441"/>
  <c r="F441"/>
  <c r="H441"/>
  <c r="I441"/>
  <c r="J441"/>
  <c r="L441"/>
  <c r="M441"/>
  <c r="F441" i="10"/>
  <c r="K441"/>
  <c r="L441"/>
  <c r="O441"/>
  <c r="P441"/>
  <c r="Q441"/>
  <c r="J441" i="18"/>
  <c r="H442" i="30"/>
  <c r="I442"/>
  <c r="C442" i="13"/>
  <c r="D442"/>
  <c r="E442"/>
  <c r="F442"/>
  <c r="K442"/>
  <c r="L442"/>
  <c r="O442"/>
  <c r="P442"/>
  <c r="Q442"/>
  <c r="C442" i="33"/>
  <c r="D442"/>
  <c r="E442"/>
  <c r="F442"/>
  <c r="K442"/>
  <c r="L442"/>
  <c r="O442"/>
  <c r="P442"/>
  <c r="Q442"/>
  <c r="C442" i="14"/>
  <c r="D442"/>
  <c r="E442"/>
  <c r="F442"/>
  <c r="L442"/>
  <c r="C442" i="25"/>
  <c r="J442"/>
  <c r="K442"/>
  <c r="N442"/>
  <c r="O442"/>
  <c r="P442"/>
  <c r="D442" i="18"/>
  <c r="C442" i="23"/>
  <c r="D442"/>
  <c r="E442"/>
  <c r="F442"/>
  <c r="J442"/>
  <c r="K442"/>
  <c r="N442"/>
  <c r="O442"/>
  <c r="P442"/>
  <c r="E442" i="18"/>
  <c r="C442" i="28"/>
  <c r="D442"/>
  <c r="E442"/>
  <c r="F442"/>
  <c r="I442" i="26"/>
  <c r="J442"/>
  <c r="M442"/>
  <c r="Q442"/>
  <c r="F442"/>
  <c r="R442"/>
  <c r="H442" i="18"/>
  <c r="C442" i="16"/>
  <c r="D442"/>
  <c r="E442"/>
  <c r="F442"/>
  <c r="M442"/>
  <c r="C442" i="11"/>
  <c r="D442"/>
  <c r="E442"/>
  <c r="F442"/>
  <c r="H442"/>
  <c r="I442"/>
  <c r="L442"/>
  <c r="M442"/>
  <c r="N442"/>
  <c r="C442" i="12"/>
  <c r="D442"/>
  <c r="E442"/>
  <c r="F442"/>
  <c r="H442"/>
  <c r="I442"/>
  <c r="L442"/>
  <c r="M442"/>
  <c r="N442"/>
  <c r="C442" i="32"/>
  <c r="D442"/>
  <c r="E442"/>
  <c r="F442"/>
  <c r="H442"/>
  <c r="I442"/>
  <c r="J442"/>
  <c r="L442"/>
  <c r="M442"/>
  <c r="F442" i="10"/>
  <c r="K442"/>
  <c r="L442"/>
  <c r="O442"/>
  <c r="P442"/>
  <c r="Q442"/>
  <c r="J442" i="18"/>
  <c r="H443" i="30"/>
  <c r="I443"/>
  <c r="C443" i="13"/>
  <c r="D443"/>
  <c r="E443"/>
  <c r="F443"/>
  <c r="K443"/>
  <c r="L443"/>
  <c r="O443"/>
  <c r="P443"/>
  <c r="Q443"/>
  <c r="C443" i="33"/>
  <c r="D443"/>
  <c r="E443"/>
  <c r="F443"/>
  <c r="K443"/>
  <c r="L443"/>
  <c r="O443"/>
  <c r="P443"/>
  <c r="Q443"/>
  <c r="C443" i="14"/>
  <c r="D443"/>
  <c r="E443"/>
  <c r="F443"/>
  <c r="L443"/>
  <c r="C443" i="25"/>
  <c r="J443"/>
  <c r="K443"/>
  <c r="N443"/>
  <c r="O443"/>
  <c r="P443"/>
  <c r="D443" i="18"/>
  <c r="C443" i="23"/>
  <c r="D443"/>
  <c r="E443"/>
  <c r="F443"/>
  <c r="J443"/>
  <c r="K443"/>
  <c r="N443"/>
  <c r="O443"/>
  <c r="P443"/>
  <c r="E443" i="18"/>
  <c r="C443" i="28"/>
  <c r="D443"/>
  <c r="E443"/>
  <c r="F443"/>
  <c r="I443" i="26"/>
  <c r="J443"/>
  <c r="M443"/>
  <c r="Q443"/>
  <c r="F443"/>
  <c r="R443"/>
  <c r="H443" i="18"/>
  <c r="C443" i="16"/>
  <c r="D443"/>
  <c r="E443"/>
  <c r="F443"/>
  <c r="M443"/>
  <c r="C443" i="11"/>
  <c r="D443"/>
  <c r="E443"/>
  <c r="F443"/>
  <c r="H443"/>
  <c r="I443"/>
  <c r="L443"/>
  <c r="M443"/>
  <c r="N443"/>
  <c r="C443" i="12"/>
  <c r="D443"/>
  <c r="E443"/>
  <c r="F443"/>
  <c r="H443"/>
  <c r="I443"/>
  <c r="L443"/>
  <c r="M443"/>
  <c r="N443"/>
  <c r="C443" i="32"/>
  <c r="D443"/>
  <c r="E443"/>
  <c r="F443"/>
  <c r="H443"/>
  <c r="I443"/>
  <c r="J443"/>
  <c r="L443"/>
  <c r="M443"/>
  <c r="F443" i="10"/>
  <c r="K443"/>
  <c r="L443"/>
  <c r="O443"/>
  <c r="P443"/>
  <c r="Q443"/>
  <c r="J443" i="18"/>
  <c r="H444" i="30"/>
  <c r="I444"/>
  <c r="C444" i="13"/>
  <c r="D444"/>
  <c r="E444"/>
  <c r="F444"/>
  <c r="K444"/>
  <c r="L444"/>
  <c r="O444"/>
  <c r="P444"/>
  <c r="Q444"/>
  <c r="C444" i="33"/>
  <c r="D444"/>
  <c r="E444"/>
  <c r="F444"/>
  <c r="K444"/>
  <c r="L444"/>
  <c r="O444"/>
  <c r="P444"/>
  <c r="Q444"/>
  <c r="C444" i="14"/>
  <c r="D444"/>
  <c r="E444"/>
  <c r="F444"/>
  <c r="L444"/>
  <c r="C444" i="25"/>
  <c r="J444"/>
  <c r="K444"/>
  <c r="N444"/>
  <c r="O444"/>
  <c r="P444"/>
  <c r="D444" i="18"/>
  <c r="C444" i="23"/>
  <c r="D444"/>
  <c r="E444"/>
  <c r="F444"/>
  <c r="J444"/>
  <c r="K444"/>
  <c r="N444"/>
  <c r="O444"/>
  <c r="P444"/>
  <c r="E444" i="18"/>
  <c r="C444" i="28"/>
  <c r="D444"/>
  <c r="E444"/>
  <c r="F444"/>
  <c r="I444" i="26"/>
  <c r="J444"/>
  <c r="M444"/>
  <c r="Q444"/>
  <c r="F444"/>
  <c r="R444"/>
  <c r="H444" i="18"/>
  <c r="C444" i="16"/>
  <c r="D444"/>
  <c r="E444"/>
  <c r="F444"/>
  <c r="M444"/>
  <c r="C444" i="11"/>
  <c r="D444"/>
  <c r="E444"/>
  <c r="F444"/>
  <c r="H444"/>
  <c r="I444"/>
  <c r="L444"/>
  <c r="M444"/>
  <c r="N444"/>
  <c r="C444" i="12"/>
  <c r="D444"/>
  <c r="E444"/>
  <c r="F444"/>
  <c r="H444"/>
  <c r="I444"/>
  <c r="L444"/>
  <c r="M444"/>
  <c r="N444"/>
  <c r="C444" i="32"/>
  <c r="D444"/>
  <c r="E444"/>
  <c r="F444"/>
  <c r="H444"/>
  <c r="I444"/>
  <c r="J444"/>
  <c r="L444"/>
  <c r="M444"/>
  <c r="F444" i="10"/>
  <c r="K444"/>
  <c r="L444"/>
  <c r="O444"/>
  <c r="P444"/>
  <c r="Q444"/>
  <c r="J444" i="18"/>
  <c r="H445" i="30"/>
  <c r="I445"/>
  <c r="C445" i="13"/>
  <c r="D445"/>
  <c r="E445"/>
  <c r="F445"/>
  <c r="K445"/>
  <c r="L445"/>
  <c r="O445"/>
  <c r="P445"/>
  <c r="Q445"/>
  <c r="C445" i="33"/>
  <c r="D445"/>
  <c r="E445"/>
  <c r="F445"/>
  <c r="K445"/>
  <c r="L445"/>
  <c r="O445"/>
  <c r="P445"/>
  <c r="Q445"/>
  <c r="C445" i="14"/>
  <c r="D445"/>
  <c r="E445"/>
  <c r="F445"/>
  <c r="L445"/>
  <c r="C445" i="25"/>
  <c r="J445"/>
  <c r="K445"/>
  <c r="N445"/>
  <c r="O445"/>
  <c r="P445"/>
  <c r="D445" i="18"/>
  <c r="C445" i="23"/>
  <c r="D445"/>
  <c r="E445"/>
  <c r="F445"/>
  <c r="J445"/>
  <c r="K445"/>
  <c r="N445"/>
  <c r="O445"/>
  <c r="P445"/>
  <c r="E445" i="18"/>
  <c r="C445" i="28"/>
  <c r="D445"/>
  <c r="E445"/>
  <c r="F445"/>
  <c r="I445" i="26"/>
  <c r="J445"/>
  <c r="M445"/>
  <c r="Q445"/>
  <c r="F445"/>
  <c r="R445"/>
  <c r="H445" i="18"/>
  <c r="C445" i="16"/>
  <c r="D445"/>
  <c r="E445"/>
  <c r="F445"/>
  <c r="M445"/>
  <c r="C445" i="11"/>
  <c r="D445"/>
  <c r="E445"/>
  <c r="F445"/>
  <c r="H445"/>
  <c r="I445"/>
  <c r="L445"/>
  <c r="M445"/>
  <c r="N445"/>
  <c r="C445" i="12"/>
  <c r="D445"/>
  <c r="E445"/>
  <c r="F445"/>
  <c r="H445"/>
  <c r="I445"/>
  <c r="L445"/>
  <c r="M445"/>
  <c r="N445"/>
  <c r="C445" i="32"/>
  <c r="D445"/>
  <c r="E445"/>
  <c r="F445"/>
  <c r="H445"/>
  <c r="I445"/>
  <c r="J445"/>
  <c r="L445"/>
  <c r="M445"/>
  <c r="F445" i="10"/>
  <c r="K445"/>
  <c r="L445"/>
  <c r="O445"/>
  <c r="P445"/>
  <c r="Q445"/>
  <c r="J445" i="18"/>
  <c r="H446" i="30"/>
  <c r="I446"/>
  <c r="C446" i="13"/>
  <c r="D446"/>
  <c r="E446"/>
  <c r="F446"/>
  <c r="K446"/>
  <c r="L446"/>
  <c r="O446"/>
  <c r="P446"/>
  <c r="Q446"/>
  <c r="C446" i="33"/>
  <c r="D446"/>
  <c r="E446"/>
  <c r="F446"/>
  <c r="K446"/>
  <c r="L446"/>
  <c r="O446"/>
  <c r="P446"/>
  <c r="Q446"/>
  <c r="C446" i="14"/>
  <c r="D446"/>
  <c r="E446"/>
  <c r="F446"/>
  <c r="L446"/>
  <c r="C446" i="25"/>
  <c r="J446"/>
  <c r="K446"/>
  <c r="N446"/>
  <c r="O446"/>
  <c r="P446"/>
  <c r="D446" i="18"/>
  <c r="C446" i="23"/>
  <c r="D446"/>
  <c r="E446"/>
  <c r="F446"/>
  <c r="J446"/>
  <c r="K446"/>
  <c r="N446"/>
  <c r="O446"/>
  <c r="P446"/>
  <c r="E446" i="18"/>
  <c r="C446" i="28"/>
  <c r="D446"/>
  <c r="E446"/>
  <c r="F446"/>
  <c r="I446" i="26"/>
  <c r="J446"/>
  <c r="M446"/>
  <c r="Q446"/>
  <c r="F446"/>
  <c r="R446"/>
  <c r="H446" i="18"/>
  <c r="C446" i="16"/>
  <c r="D446"/>
  <c r="E446"/>
  <c r="F446"/>
  <c r="M446"/>
  <c r="C446" i="11"/>
  <c r="D446"/>
  <c r="E446"/>
  <c r="F446"/>
  <c r="H446"/>
  <c r="I446"/>
  <c r="L446"/>
  <c r="M446"/>
  <c r="N446"/>
  <c r="C446" i="12"/>
  <c r="D446"/>
  <c r="E446"/>
  <c r="F446"/>
  <c r="H446"/>
  <c r="I446"/>
  <c r="L446"/>
  <c r="M446"/>
  <c r="N446"/>
  <c r="C446" i="32"/>
  <c r="D446"/>
  <c r="E446"/>
  <c r="F446"/>
  <c r="H446"/>
  <c r="I446"/>
  <c r="J446"/>
  <c r="L446"/>
  <c r="M446"/>
  <c r="F446" i="10"/>
  <c r="K446"/>
  <c r="L446"/>
  <c r="O446"/>
  <c r="P446"/>
  <c r="Q446"/>
  <c r="J446" i="18"/>
  <c r="H447" i="30"/>
  <c r="I447"/>
  <c r="C447" i="13"/>
  <c r="D447"/>
  <c r="E447"/>
  <c r="F447"/>
  <c r="K447"/>
  <c r="L447"/>
  <c r="O447"/>
  <c r="P447"/>
  <c r="Q447"/>
  <c r="C447" i="33"/>
  <c r="D447"/>
  <c r="E447"/>
  <c r="F447"/>
  <c r="K447"/>
  <c r="L447"/>
  <c r="O447"/>
  <c r="P447"/>
  <c r="Q447"/>
  <c r="C447" i="14"/>
  <c r="D447"/>
  <c r="E447"/>
  <c r="F447"/>
  <c r="L447"/>
  <c r="C447" i="25"/>
  <c r="J447"/>
  <c r="K447"/>
  <c r="N447"/>
  <c r="O447"/>
  <c r="P447"/>
  <c r="D447" i="18"/>
  <c r="C447" i="23"/>
  <c r="D447"/>
  <c r="E447"/>
  <c r="F447"/>
  <c r="J447"/>
  <c r="K447"/>
  <c r="N447"/>
  <c r="O447"/>
  <c r="P447"/>
  <c r="E447" i="18"/>
  <c r="C447" i="28"/>
  <c r="D447"/>
  <c r="E447"/>
  <c r="F447"/>
  <c r="I447" i="26"/>
  <c r="J447"/>
  <c r="M447"/>
  <c r="Q447"/>
  <c r="F447"/>
  <c r="R447"/>
  <c r="H447" i="18"/>
  <c r="C447" i="16"/>
  <c r="D447"/>
  <c r="E447"/>
  <c r="F447"/>
  <c r="M447"/>
  <c r="C447" i="11"/>
  <c r="D447"/>
  <c r="E447"/>
  <c r="F447"/>
  <c r="H447"/>
  <c r="I447"/>
  <c r="L447"/>
  <c r="M447"/>
  <c r="N447"/>
  <c r="C447" i="12"/>
  <c r="D447"/>
  <c r="E447"/>
  <c r="F447"/>
  <c r="H447"/>
  <c r="I447"/>
  <c r="L447"/>
  <c r="M447"/>
  <c r="N447"/>
  <c r="C447" i="32"/>
  <c r="D447"/>
  <c r="E447"/>
  <c r="F447"/>
  <c r="H447"/>
  <c r="I447"/>
  <c r="J447"/>
  <c r="L447"/>
  <c r="M447"/>
  <c r="F447" i="10"/>
  <c r="K447"/>
  <c r="L447"/>
  <c r="O447"/>
  <c r="P447"/>
  <c r="Q447"/>
  <c r="J447" i="18"/>
  <c r="H448" i="30"/>
  <c r="I448"/>
  <c r="C448" i="13"/>
  <c r="D448"/>
  <c r="E448"/>
  <c r="F448"/>
  <c r="K448"/>
  <c r="L448"/>
  <c r="O448"/>
  <c r="P448"/>
  <c r="Q448"/>
  <c r="C448" i="33"/>
  <c r="D448"/>
  <c r="E448"/>
  <c r="F448"/>
  <c r="K448"/>
  <c r="L448"/>
  <c r="O448"/>
  <c r="P448"/>
  <c r="Q448"/>
  <c r="C448" i="14"/>
  <c r="D448"/>
  <c r="E448"/>
  <c r="F448"/>
  <c r="L448"/>
  <c r="C448" i="25"/>
  <c r="J448"/>
  <c r="K448"/>
  <c r="N448"/>
  <c r="O448"/>
  <c r="P448"/>
  <c r="D448" i="18"/>
  <c r="C448" i="23"/>
  <c r="D448"/>
  <c r="E448"/>
  <c r="F448"/>
  <c r="J448"/>
  <c r="K448"/>
  <c r="N448"/>
  <c r="O448"/>
  <c r="P448"/>
  <c r="E448" i="18"/>
  <c r="C448" i="28"/>
  <c r="D448"/>
  <c r="E448"/>
  <c r="F448"/>
  <c r="I448" i="26"/>
  <c r="J448"/>
  <c r="M448"/>
  <c r="Q448"/>
  <c r="F448"/>
  <c r="R448"/>
  <c r="H448" i="18"/>
  <c r="C448" i="16"/>
  <c r="D448"/>
  <c r="E448"/>
  <c r="F448"/>
  <c r="M448"/>
  <c r="C448" i="11"/>
  <c r="D448"/>
  <c r="E448"/>
  <c r="F448"/>
  <c r="H448"/>
  <c r="I448"/>
  <c r="L448"/>
  <c r="M448"/>
  <c r="N448"/>
  <c r="C448" i="12"/>
  <c r="D448"/>
  <c r="E448"/>
  <c r="F448"/>
  <c r="H448"/>
  <c r="I448"/>
  <c r="L448"/>
  <c r="M448"/>
  <c r="N448"/>
  <c r="C448" i="32"/>
  <c r="D448"/>
  <c r="E448"/>
  <c r="F448"/>
  <c r="H448"/>
  <c r="I448"/>
  <c r="J448"/>
  <c r="L448"/>
  <c r="M448"/>
  <c r="F448" i="10"/>
  <c r="K448"/>
  <c r="L448"/>
  <c r="O448"/>
  <c r="P448"/>
  <c r="Q448"/>
  <c r="J448" i="18"/>
  <c r="H449" i="30"/>
  <c r="I449"/>
  <c r="C449" i="13"/>
  <c r="D449"/>
  <c r="E449"/>
  <c r="F449"/>
  <c r="K449"/>
  <c r="L449"/>
  <c r="O449"/>
  <c r="P449"/>
  <c r="Q449"/>
  <c r="C449" i="33"/>
  <c r="D449"/>
  <c r="E449"/>
  <c r="F449"/>
  <c r="K449"/>
  <c r="L449"/>
  <c r="O449"/>
  <c r="P449"/>
  <c r="Q449"/>
  <c r="C449" i="14"/>
  <c r="D449"/>
  <c r="E449"/>
  <c r="F449"/>
  <c r="L449"/>
  <c r="C449" i="15"/>
  <c r="D449"/>
  <c r="E449"/>
  <c r="F449"/>
  <c r="I449"/>
  <c r="J449"/>
  <c r="M449"/>
  <c r="N449"/>
  <c r="O449"/>
  <c r="C449" i="25"/>
  <c r="J449"/>
  <c r="K449"/>
  <c r="N449"/>
  <c r="O449"/>
  <c r="P449"/>
  <c r="D449" i="18"/>
  <c r="C449" i="23"/>
  <c r="D449"/>
  <c r="E449"/>
  <c r="F449"/>
  <c r="J449"/>
  <c r="K449"/>
  <c r="N449"/>
  <c r="O449"/>
  <c r="P449"/>
  <c r="E449" i="18"/>
  <c r="C449" i="28"/>
  <c r="D449"/>
  <c r="E449"/>
  <c r="F449"/>
  <c r="I449" i="26"/>
  <c r="J449"/>
  <c r="M449"/>
  <c r="Q449"/>
  <c r="F449"/>
  <c r="R449"/>
  <c r="H449" i="18"/>
  <c r="C449" i="16"/>
  <c r="D449"/>
  <c r="E449"/>
  <c r="F449"/>
  <c r="M449"/>
  <c r="C449" i="11"/>
  <c r="D449"/>
  <c r="E449"/>
  <c r="F449"/>
  <c r="H449"/>
  <c r="I449"/>
  <c r="L449"/>
  <c r="M449"/>
  <c r="N449"/>
  <c r="C449" i="12"/>
  <c r="D449"/>
  <c r="E449"/>
  <c r="F449"/>
  <c r="H449"/>
  <c r="I449"/>
  <c r="L449"/>
  <c r="M449"/>
  <c r="N449"/>
  <c r="C449" i="32"/>
  <c r="D449"/>
  <c r="E449"/>
  <c r="F449"/>
  <c r="H449"/>
  <c r="I449"/>
  <c r="J449"/>
  <c r="L449"/>
  <c r="M449"/>
  <c r="F449" i="10"/>
  <c r="K449"/>
  <c r="L449"/>
  <c r="O449"/>
  <c r="P449"/>
  <c r="Q449"/>
  <c r="J449" i="18"/>
  <c r="H450" i="30"/>
  <c r="I450"/>
  <c r="C450" i="13"/>
  <c r="D450"/>
  <c r="E450"/>
  <c r="F450"/>
  <c r="K450"/>
  <c r="L450"/>
  <c r="O450"/>
  <c r="P450"/>
  <c r="Q450"/>
  <c r="C450" i="33"/>
  <c r="D450"/>
  <c r="E450"/>
  <c r="F450"/>
  <c r="K450"/>
  <c r="L450"/>
  <c r="O450"/>
  <c r="P450"/>
  <c r="Q450"/>
  <c r="C450" i="14"/>
  <c r="D450"/>
  <c r="E450"/>
  <c r="F450"/>
  <c r="L450"/>
  <c r="C450" i="25"/>
  <c r="J450"/>
  <c r="K450"/>
  <c r="N450"/>
  <c r="O450"/>
  <c r="P450"/>
  <c r="D450" i="18"/>
  <c r="C450" i="23"/>
  <c r="D450"/>
  <c r="E450"/>
  <c r="F450"/>
  <c r="J450"/>
  <c r="K450"/>
  <c r="N450"/>
  <c r="O450"/>
  <c r="P450"/>
  <c r="E450" i="18"/>
  <c r="C450" i="28"/>
  <c r="D450"/>
  <c r="E450"/>
  <c r="F450"/>
  <c r="I450" i="26"/>
  <c r="J450"/>
  <c r="M450"/>
  <c r="Q450"/>
  <c r="F450"/>
  <c r="R450"/>
  <c r="H450" i="18"/>
  <c r="C450" i="16"/>
  <c r="D450"/>
  <c r="E450"/>
  <c r="F450"/>
  <c r="M450"/>
  <c r="C450" i="11"/>
  <c r="D450"/>
  <c r="E450"/>
  <c r="F450"/>
  <c r="H450"/>
  <c r="I450"/>
  <c r="L450"/>
  <c r="M450"/>
  <c r="N450"/>
  <c r="C450" i="12"/>
  <c r="D450"/>
  <c r="E450"/>
  <c r="F450"/>
  <c r="H450"/>
  <c r="I450"/>
  <c r="L450"/>
  <c r="M450"/>
  <c r="N450"/>
  <c r="C450" i="32"/>
  <c r="D450"/>
  <c r="E450"/>
  <c r="F450"/>
  <c r="H450"/>
  <c r="I450"/>
  <c r="J450"/>
  <c r="L450"/>
  <c r="M450"/>
  <c r="F450" i="10"/>
  <c r="K450"/>
  <c r="L450"/>
  <c r="O450"/>
  <c r="P450"/>
  <c r="Q450"/>
  <c r="J450" i="18"/>
  <c r="H451" i="30"/>
  <c r="I451"/>
  <c r="C451" i="13"/>
  <c r="D451"/>
  <c r="E451"/>
  <c r="F451"/>
  <c r="K451"/>
  <c r="L451"/>
  <c r="O451"/>
  <c r="P451"/>
  <c r="Q451"/>
  <c r="C451" i="33"/>
  <c r="D451"/>
  <c r="E451"/>
  <c r="F451"/>
  <c r="K451"/>
  <c r="L451"/>
  <c r="O451"/>
  <c r="P451"/>
  <c r="Q451"/>
  <c r="C451" i="14"/>
  <c r="D451"/>
  <c r="E451"/>
  <c r="F451"/>
  <c r="L451"/>
  <c r="C451" i="25"/>
  <c r="J451"/>
  <c r="K451"/>
  <c r="N451"/>
  <c r="O451"/>
  <c r="P451"/>
  <c r="D451" i="18"/>
  <c r="C451" i="23"/>
  <c r="D451"/>
  <c r="E451"/>
  <c r="F451"/>
  <c r="J451"/>
  <c r="K451"/>
  <c r="N451"/>
  <c r="O451"/>
  <c r="P451"/>
  <c r="E451" i="18"/>
  <c r="C451" i="28"/>
  <c r="D451"/>
  <c r="E451"/>
  <c r="F451"/>
  <c r="I451" i="26"/>
  <c r="J451"/>
  <c r="M451"/>
  <c r="Q451"/>
  <c r="F451"/>
  <c r="R451"/>
  <c r="H451" i="18"/>
  <c r="C451" i="16"/>
  <c r="D451"/>
  <c r="E451"/>
  <c r="F451"/>
  <c r="M451"/>
  <c r="C451" i="11"/>
  <c r="D451"/>
  <c r="E451"/>
  <c r="F451"/>
  <c r="H451"/>
  <c r="I451"/>
  <c r="L451"/>
  <c r="M451"/>
  <c r="N451"/>
  <c r="C451" i="12"/>
  <c r="D451"/>
  <c r="E451"/>
  <c r="F451"/>
  <c r="H451"/>
  <c r="I451"/>
  <c r="L451"/>
  <c r="M451"/>
  <c r="N451"/>
  <c r="C451" i="32"/>
  <c r="D451"/>
  <c r="E451"/>
  <c r="F451"/>
  <c r="H451"/>
  <c r="I451"/>
  <c r="J451"/>
  <c r="L451"/>
  <c r="M451"/>
  <c r="F451" i="10"/>
  <c r="K451"/>
  <c r="L451"/>
  <c r="O451"/>
  <c r="P451"/>
  <c r="Q451"/>
  <c r="J451" i="18"/>
  <c r="H452" i="30"/>
  <c r="I452"/>
  <c r="C452" i="13"/>
  <c r="D452"/>
  <c r="E452"/>
  <c r="F452"/>
  <c r="K452"/>
  <c r="L452"/>
  <c r="O452"/>
  <c r="P452"/>
  <c r="Q452"/>
  <c r="C452" i="33"/>
  <c r="D452"/>
  <c r="E452"/>
  <c r="F452"/>
  <c r="K452"/>
  <c r="L452"/>
  <c r="O452"/>
  <c r="P452"/>
  <c r="Q452"/>
  <c r="C452" i="14"/>
  <c r="D452"/>
  <c r="E452"/>
  <c r="F452"/>
  <c r="L452"/>
  <c r="C452" i="25"/>
  <c r="J452"/>
  <c r="K452"/>
  <c r="N452"/>
  <c r="O452"/>
  <c r="P452"/>
  <c r="D452" i="18"/>
  <c r="C452" i="23"/>
  <c r="D452"/>
  <c r="E452"/>
  <c r="F452"/>
  <c r="J452"/>
  <c r="K452"/>
  <c r="N452"/>
  <c r="O452"/>
  <c r="P452"/>
  <c r="E452" i="18"/>
  <c r="C452" i="28"/>
  <c r="D452"/>
  <c r="E452"/>
  <c r="F452"/>
  <c r="I452" i="26"/>
  <c r="J452"/>
  <c r="M452"/>
  <c r="Q452"/>
  <c r="F452"/>
  <c r="R452"/>
  <c r="H452" i="18"/>
  <c r="C452" i="16"/>
  <c r="D452"/>
  <c r="E452"/>
  <c r="F452"/>
  <c r="M452"/>
  <c r="C452" i="11"/>
  <c r="D452"/>
  <c r="E452"/>
  <c r="F452"/>
  <c r="H452"/>
  <c r="I452"/>
  <c r="L452"/>
  <c r="M452"/>
  <c r="N452"/>
  <c r="C452" i="12"/>
  <c r="D452"/>
  <c r="E452"/>
  <c r="F452"/>
  <c r="H452"/>
  <c r="I452"/>
  <c r="L452"/>
  <c r="M452"/>
  <c r="N452"/>
  <c r="C452" i="32"/>
  <c r="D452"/>
  <c r="E452"/>
  <c r="F452"/>
  <c r="H452"/>
  <c r="I452"/>
  <c r="J452"/>
  <c r="L452"/>
  <c r="M452"/>
  <c r="F452" i="10"/>
  <c r="K452"/>
  <c r="L452"/>
  <c r="O452"/>
  <c r="P452"/>
  <c r="Q452"/>
  <c r="J452" i="18"/>
  <c r="H453" i="30"/>
  <c r="I453"/>
  <c r="C453" i="13"/>
  <c r="D453"/>
  <c r="E453"/>
  <c r="F453"/>
  <c r="K453"/>
  <c r="L453"/>
  <c r="O453"/>
  <c r="P453"/>
  <c r="Q453"/>
  <c r="C453" i="33"/>
  <c r="D453"/>
  <c r="E453"/>
  <c r="F453"/>
  <c r="K453"/>
  <c r="L453"/>
  <c r="O453"/>
  <c r="P453"/>
  <c r="Q453"/>
  <c r="C453" i="14"/>
  <c r="D453"/>
  <c r="E453"/>
  <c r="F453"/>
  <c r="L453"/>
  <c r="C453" i="25"/>
  <c r="J453"/>
  <c r="K453"/>
  <c r="N453"/>
  <c r="O453"/>
  <c r="P453"/>
  <c r="D453" i="18"/>
  <c r="C453" i="23"/>
  <c r="D453"/>
  <c r="E453"/>
  <c r="F453"/>
  <c r="J453"/>
  <c r="K453"/>
  <c r="N453"/>
  <c r="O453"/>
  <c r="P453"/>
  <c r="E453" i="18"/>
  <c r="C453" i="28"/>
  <c r="D453"/>
  <c r="E453"/>
  <c r="F453"/>
  <c r="I453" i="26"/>
  <c r="J453"/>
  <c r="M453"/>
  <c r="Q453"/>
  <c r="F453"/>
  <c r="R453"/>
  <c r="H453" i="18"/>
  <c r="C453" i="16"/>
  <c r="D453"/>
  <c r="E453"/>
  <c r="F453"/>
  <c r="M453"/>
  <c r="C453" i="11"/>
  <c r="D453"/>
  <c r="E453"/>
  <c r="F453"/>
  <c r="H453"/>
  <c r="I453"/>
  <c r="L453"/>
  <c r="M453"/>
  <c r="N453"/>
  <c r="C453" i="12"/>
  <c r="D453"/>
  <c r="E453"/>
  <c r="F453"/>
  <c r="H453"/>
  <c r="I453"/>
  <c r="L453"/>
  <c r="M453"/>
  <c r="N453"/>
  <c r="C453" i="32"/>
  <c r="D453"/>
  <c r="E453"/>
  <c r="F453"/>
  <c r="H453"/>
  <c r="I453"/>
  <c r="J453"/>
  <c r="L453"/>
  <c r="M453"/>
  <c r="F453" i="10"/>
  <c r="K453"/>
  <c r="L453"/>
  <c r="O453"/>
  <c r="P453"/>
  <c r="Q453"/>
  <c r="J453" i="18"/>
  <c r="H454" i="30"/>
  <c r="I454"/>
  <c r="C454" i="13"/>
  <c r="D454"/>
  <c r="E454"/>
  <c r="F454"/>
  <c r="K454"/>
  <c r="L454"/>
  <c r="O454"/>
  <c r="P454"/>
  <c r="Q454"/>
  <c r="C454" i="33"/>
  <c r="D454"/>
  <c r="E454"/>
  <c r="F454"/>
  <c r="K454"/>
  <c r="L454"/>
  <c r="O454"/>
  <c r="P454"/>
  <c r="Q454"/>
  <c r="C454" i="14"/>
  <c r="D454"/>
  <c r="E454"/>
  <c r="F454"/>
  <c r="L454"/>
  <c r="C454" i="25"/>
  <c r="J454"/>
  <c r="K454"/>
  <c r="N454"/>
  <c r="O454"/>
  <c r="P454"/>
  <c r="D454" i="18"/>
  <c r="C454" i="23"/>
  <c r="D454"/>
  <c r="E454"/>
  <c r="F454"/>
  <c r="J454"/>
  <c r="K454"/>
  <c r="N454"/>
  <c r="O454"/>
  <c r="P454"/>
  <c r="E454" i="18"/>
  <c r="C454" i="28"/>
  <c r="D454"/>
  <c r="E454"/>
  <c r="F454"/>
  <c r="I454" i="26"/>
  <c r="J454"/>
  <c r="M454"/>
  <c r="Q454"/>
  <c r="F454"/>
  <c r="R454"/>
  <c r="H454" i="18"/>
  <c r="C454" i="16"/>
  <c r="D454"/>
  <c r="E454"/>
  <c r="F454"/>
  <c r="M454"/>
  <c r="C454" i="11"/>
  <c r="D454"/>
  <c r="E454"/>
  <c r="F454"/>
  <c r="H454"/>
  <c r="I454"/>
  <c r="L454"/>
  <c r="M454"/>
  <c r="N454"/>
  <c r="C454" i="12"/>
  <c r="D454"/>
  <c r="E454"/>
  <c r="F454"/>
  <c r="H454"/>
  <c r="I454"/>
  <c r="L454"/>
  <c r="M454"/>
  <c r="N454"/>
  <c r="C454" i="32"/>
  <c r="D454"/>
  <c r="E454"/>
  <c r="F454"/>
  <c r="H454"/>
  <c r="I454"/>
  <c r="J454"/>
  <c r="L454"/>
  <c r="M454"/>
  <c r="F454" i="10"/>
  <c r="K454"/>
  <c r="L454"/>
  <c r="O454"/>
  <c r="P454"/>
  <c r="Q454"/>
  <c r="J454" i="18"/>
  <c r="H455" i="30"/>
  <c r="I455"/>
  <c r="C455" i="13"/>
  <c r="D455"/>
  <c r="E455"/>
  <c r="F455"/>
  <c r="K455"/>
  <c r="L455"/>
  <c r="O455"/>
  <c r="P455"/>
  <c r="Q455"/>
  <c r="C455" i="33"/>
  <c r="D455"/>
  <c r="E455"/>
  <c r="F455"/>
  <c r="K455"/>
  <c r="L455"/>
  <c r="O455"/>
  <c r="P455"/>
  <c r="Q455"/>
  <c r="C455" i="14"/>
  <c r="D455"/>
  <c r="E455"/>
  <c r="F455"/>
  <c r="L455"/>
  <c r="C455" i="25"/>
  <c r="J455"/>
  <c r="K455"/>
  <c r="N455"/>
  <c r="O455"/>
  <c r="P455"/>
  <c r="D455" i="18"/>
  <c r="C455" i="23"/>
  <c r="D455"/>
  <c r="E455"/>
  <c r="F455"/>
  <c r="J455"/>
  <c r="K455"/>
  <c r="N455"/>
  <c r="O455"/>
  <c r="P455"/>
  <c r="E455" i="18"/>
  <c r="C455" i="28"/>
  <c r="D455"/>
  <c r="E455"/>
  <c r="F455"/>
  <c r="I455" i="26"/>
  <c r="J455"/>
  <c r="M455"/>
  <c r="Q455"/>
  <c r="F455"/>
  <c r="R455"/>
  <c r="H455" i="18"/>
  <c r="C455" i="16"/>
  <c r="D455"/>
  <c r="E455"/>
  <c r="F455"/>
  <c r="M455"/>
  <c r="C455" i="11"/>
  <c r="D455"/>
  <c r="E455"/>
  <c r="F455"/>
  <c r="H455"/>
  <c r="I455"/>
  <c r="L455"/>
  <c r="M455"/>
  <c r="N455"/>
  <c r="C455" i="12"/>
  <c r="D455"/>
  <c r="E455"/>
  <c r="F455"/>
  <c r="H455"/>
  <c r="I455"/>
  <c r="L455"/>
  <c r="M455"/>
  <c r="N455"/>
  <c r="C455" i="32"/>
  <c r="D455"/>
  <c r="E455"/>
  <c r="F455"/>
  <c r="H455"/>
  <c r="I455"/>
  <c r="J455"/>
  <c r="L455"/>
  <c r="M455"/>
  <c r="F455" i="10"/>
  <c r="K455"/>
  <c r="L455"/>
  <c r="O455"/>
  <c r="P455"/>
  <c r="Q455"/>
  <c r="J455" i="18"/>
  <c r="H456" i="30"/>
  <c r="I456"/>
  <c r="C456" i="13"/>
  <c r="D456"/>
  <c r="E456"/>
  <c r="F456"/>
  <c r="K456"/>
  <c r="L456"/>
  <c r="O456"/>
  <c r="P456"/>
  <c r="Q456"/>
  <c r="C456" i="33"/>
  <c r="D456"/>
  <c r="E456"/>
  <c r="F456"/>
  <c r="K456"/>
  <c r="L456"/>
  <c r="O456"/>
  <c r="P456"/>
  <c r="Q456"/>
  <c r="C456" i="14"/>
  <c r="D456"/>
  <c r="E456"/>
  <c r="F456"/>
  <c r="L456"/>
  <c r="C456" i="25"/>
  <c r="J456"/>
  <c r="K456"/>
  <c r="N456"/>
  <c r="O456"/>
  <c r="P456"/>
  <c r="D456" i="18"/>
  <c r="C456" i="23"/>
  <c r="D456"/>
  <c r="E456"/>
  <c r="F456"/>
  <c r="J456"/>
  <c r="K456"/>
  <c r="N456"/>
  <c r="O456"/>
  <c r="P456"/>
  <c r="E456" i="18"/>
  <c r="C456" i="28"/>
  <c r="D456"/>
  <c r="E456"/>
  <c r="F456"/>
  <c r="I456" i="26"/>
  <c r="J456"/>
  <c r="M456"/>
  <c r="Q456"/>
  <c r="F456"/>
  <c r="R456"/>
  <c r="H456" i="18"/>
  <c r="C456" i="16"/>
  <c r="D456"/>
  <c r="E456"/>
  <c r="F456"/>
  <c r="M456"/>
  <c r="C456" i="11"/>
  <c r="D456"/>
  <c r="E456"/>
  <c r="F456"/>
  <c r="H456"/>
  <c r="I456"/>
  <c r="L456"/>
  <c r="M456"/>
  <c r="N456"/>
  <c r="C456" i="12"/>
  <c r="D456"/>
  <c r="E456"/>
  <c r="F456"/>
  <c r="H456"/>
  <c r="I456"/>
  <c r="L456"/>
  <c r="M456"/>
  <c r="N456"/>
  <c r="C456" i="32"/>
  <c r="D456"/>
  <c r="E456"/>
  <c r="F456"/>
  <c r="H456"/>
  <c r="I456"/>
  <c r="J456"/>
  <c r="L456"/>
  <c r="M456"/>
  <c r="F456" i="10"/>
  <c r="K456"/>
  <c r="L456"/>
  <c r="O456"/>
  <c r="P456"/>
  <c r="Q456"/>
  <c r="J456" i="18"/>
  <c r="H457" i="30"/>
  <c r="I457"/>
  <c r="C457" i="13"/>
  <c r="D457"/>
  <c r="E457"/>
  <c r="F457"/>
  <c r="K457"/>
  <c r="L457"/>
  <c r="O457"/>
  <c r="P457"/>
  <c r="Q457"/>
  <c r="C457" i="33"/>
  <c r="D457"/>
  <c r="E457"/>
  <c r="F457"/>
  <c r="K457"/>
  <c r="L457"/>
  <c r="O457"/>
  <c r="P457"/>
  <c r="Q457"/>
  <c r="C457" i="14"/>
  <c r="D457"/>
  <c r="E457"/>
  <c r="F457"/>
  <c r="L457"/>
  <c r="C457" i="25"/>
  <c r="J457"/>
  <c r="K457"/>
  <c r="N457"/>
  <c r="O457"/>
  <c r="P457"/>
  <c r="D457" i="18"/>
  <c r="C457" i="23"/>
  <c r="D457"/>
  <c r="E457"/>
  <c r="F457"/>
  <c r="J457"/>
  <c r="K457"/>
  <c r="N457"/>
  <c r="O457"/>
  <c r="P457"/>
  <c r="E457" i="18"/>
  <c r="C457" i="28"/>
  <c r="D457"/>
  <c r="E457"/>
  <c r="F457"/>
  <c r="I457" i="26"/>
  <c r="J457"/>
  <c r="M457"/>
  <c r="Q457"/>
  <c r="F457"/>
  <c r="R457"/>
  <c r="H457" i="18"/>
  <c r="C457" i="16"/>
  <c r="D457"/>
  <c r="E457"/>
  <c r="F457"/>
  <c r="M457"/>
  <c r="C457" i="11"/>
  <c r="D457"/>
  <c r="E457"/>
  <c r="F457"/>
  <c r="H457"/>
  <c r="I457"/>
  <c r="L457"/>
  <c r="M457"/>
  <c r="N457"/>
  <c r="C457" i="12"/>
  <c r="D457"/>
  <c r="E457"/>
  <c r="F457"/>
  <c r="H457"/>
  <c r="I457"/>
  <c r="L457"/>
  <c r="M457"/>
  <c r="N457"/>
  <c r="C457" i="32"/>
  <c r="D457"/>
  <c r="E457"/>
  <c r="F457"/>
  <c r="H457"/>
  <c r="I457"/>
  <c r="J457"/>
  <c r="L457"/>
  <c r="M457"/>
  <c r="F457" i="10"/>
  <c r="K457"/>
  <c r="L457"/>
  <c r="O457"/>
  <c r="P457"/>
  <c r="Q457"/>
  <c r="J457" i="18"/>
  <c r="H458" i="30"/>
  <c r="I458"/>
  <c r="C458" i="13"/>
  <c r="D458"/>
  <c r="E458"/>
  <c r="F458"/>
  <c r="K458"/>
  <c r="L458"/>
  <c r="O458"/>
  <c r="P458"/>
  <c r="Q458"/>
  <c r="C458" i="33"/>
  <c r="D458"/>
  <c r="E458"/>
  <c r="F458"/>
  <c r="K458"/>
  <c r="L458"/>
  <c r="O458"/>
  <c r="P458"/>
  <c r="Q458"/>
  <c r="C458" i="14"/>
  <c r="D458"/>
  <c r="E458"/>
  <c r="F458"/>
  <c r="L458"/>
  <c r="C458" i="25"/>
  <c r="J458"/>
  <c r="K458"/>
  <c r="N458"/>
  <c r="O458"/>
  <c r="P458"/>
  <c r="D458" i="18"/>
  <c r="C458" i="23"/>
  <c r="D458"/>
  <c r="E458"/>
  <c r="F458"/>
  <c r="J458"/>
  <c r="K458"/>
  <c r="N458"/>
  <c r="O458"/>
  <c r="P458"/>
  <c r="E458" i="18"/>
  <c r="C458" i="28"/>
  <c r="D458"/>
  <c r="E458"/>
  <c r="F458"/>
  <c r="I458" i="26"/>
  <c r="J458"/>
  <c r="M458"/>
  <c r="Q458"/>
  <c r="F458"/>
  <c r="R458"/>
  <c r="H458" i="18"/>
  <c r="C458" i="16"/>
  <c r="D458"/>
  <c r="E458"/>
  <c r="F458"/>
  <c r="M458"/>
  <c r="C458" i="11"/>
  <c r="D458"/>
  <c r="E458"/>
  <c r="F458"/>
  <c r="H458"/>
  <c r="I458"/>
  <c r="L458"/>
  <c r="M458"/>
  <c r="N458"/>
  <c r="C458" i="12"/>
  <c r="D458"/>
  <c r="E458"/>
  <c r="F458"/>
  <c r="H458"/>
  <c r="I458"/>
  <c r="L458"/>
  <c r="M458"/>
  <c r="N458"/>
  <c r="C458" i="32"/>
  <c r="D458"/>
  <c r="E458"/>
  <c r="F458"/>
  <c r="H458"/>
  <c r="I458"/>
  <c r="J458"/>
  <c r="L458"/>
  <c r="M458"/>
  <c r="F458" i="10"/>
  <c r="K458"/>
  <c r="L458"/>
  <c r="O458"/>
  <c r="P458"/>
  <c r="Q458"/>
  <c r="J458" i="18"/>
  <c r="H459" i="30"/>
  <c r="I459"/>
  <c r="C459" i="13"/>
  <c r="D459"/>
  <c r="E459"/>
  <c r="F459"/>
  <c r="K459"/>
  <c r="L459"/>
  <c r="O459"/>
  <c r="P459"/>
  <c r="Q459"/>
  <c r="C459" i="33"/>
  <c r="D459"/>
  <c r="E459"/>
  <c r="F459"/>
  <c r="K459"/>
  <c r="L459"/>
  <c r="O459"/>
  <c r="P459"/>
  <c r="Q459"/>
  <c r="C459" i="14"/>
  <c r="D459"/>
  <c r="E459"/>
  <c r="F459"/>
  <c r="L459"/>
  <c r="C459" i="25"/>
  <c r="J459"/>
  <c r="K459"/>
  <c r="N459"/>
  <c r="O459"/>
  <c r="P459"/>
  <c r="D459" i="18"/>
  <c r="C459" i="23"/>
  <c r="D459"/>
  <c r="E459"/>
  <c r="F459"/>
  <c r="J459"/>
  <c r="K459"/>
  <c r="N459"/>
  <c r="O459"/>
  <c r="P459"/>
  <c r="E459" i="18"/>
  <c r="C459" i="28"/>
  <c r="D459"/>
  <c r="E459"/>
  <c r="F459"/>
  <c r="I459" i="26"/>
  <c r="J459"/>
  <c r="M459"/>
  <c r="Q459"/>
  <c r="F459"/>
  <c r="R459"/>
  <c r="H459" i="18"/>
  <c r="C459" i="16"/>
  <c r="D459"/>
  <c r="E459"/>
  <c r="F459"/>
  <c r="M459"/>
  <c r="C459" i="11"/>
  <c r="D459"/>
  <c r="E459"/>
  <c r="F459"/>
  <c r="H459"/>
  <c r="I459"/>
  <c r="L459"/>
  <c r="M459"/>
  <c r="N459"/>
  <c r="C459" i="12"/>
  <c r="D459"/>
  <c r="E459"/>
  <c r="F459"/>
  <c r="H459"/>
  <c r="I459"/>
  <c r="L459"/>
  <c r="M459"/>
  <c r="N459"/>
  <c r="C459" i="32"/>
  <c r="D459"/>
  <c r="E459"/>
  <c r="F459"/>
  <c r="H459"/>
  <c r="I459"/>
  <c r="J459"/>
  <c r="L459"/>
  <c r="M459"/>
  <c r="F459" i="10"/>
  <c r="K459"/>
  <c r="L459"/>
  <c r="O459"/>
  <c r="P459"/>
  <c r="Q459"/>
  <c r="J459" i="18"/>
  <c r="H460" i="30"/>
  <c r="I460"/>
  <c r="C460" i="13"/>
  <c r="D460"/>
  <c r="E460"/>
  <c r="F460"/>
  <c r="K460"/>
  <c r="L460"/>
  <c r="O460"/>
  <c r="P460"/>
  <c r="Q460"/>
  <c r="C460" i="33"/>
  <c r="D460"/>
  <c r="E460"/>
  <c r="F460"/>
  <c r="K460"/>
  <c r="L460"/>
  <c r="O460"/>
  <c r="P460"/>
  <c r="Q460"/>
  <c r="C460" i="14"/>
  <c r="D460"/>
  <c r="E460"/>
  <c r="F460"/>
  <c r="L460"/>
  <c r="C460" i="25"/>
  <c r="J460"/>
  <c r="K460"/>
  <c r="N460"/>
  <c r="O460"/>
  <c r="P460"/>
  <c r="D460" i="18"/>
  <c r="C460" i="23"/>
  <c r="D460"/>
  <c r="E460"/>
  <c r="F460"/>
  <c r="J460"/>
  <c r="K460"/>
  <c r="N460"/>
  <c r="O460"/>
  <c r="P460"/>
  <c r="E460" i="18"/>
  <c r="C460" i="28"/>
  <c r="D460"/>
  <c r="E460"/>
  <c r="F460"/>
  <c r="I460" i="26"/>
  <c r="J460"/>
  <c r="M460"/>
  <c r="Q460"/>
  <c r="F460"/>
  <c r="R460"/>
  <c r="H460" i="18"/>
  <c r="C460" i="16"/>
  <c r="D460"/>
  <c r="E460"/>
  <c r="F460"/>
  <c r="M460"/>
  <c r="C460" i="11"/>
  <c r="D460"/>
  <c r="E460"/>
  <c r="F460"/>
  <c r="H460"/>
  <c r="I460"/>
  <c r="L460"/>
  <c r="M460"/>
  <c r="N460"/>
  <c r="C460" i="12"/>
  <c r="D460"/>
  <c r="E460"/>
  <c r="F460"/>
  <c r="H460"/>
  <c r="I460"/>
  <c r="L460"/>
  <c r="M460"/>
  <c r="N460"/>
  <c r="C460" i="32"/>
  <c r="D460"/>
  <c r="E460"/>
  <c r="F460"/>
  <c r="H460"/>
  <c r="I460"/>
  <c r="J460"/>
  <c r="L460"/>
  <c r="M460"/>
  <c r="F460" i="10"/>
  <c r="K460"/>
  <c r="L460"/>
  <c r="O460"/>
  <c r="P460"/>
  <c r="Q460"/>
  <c r="J460" i="18"/>
  <c r="H461" i="30"/>
  <c r="I461"/>
  <c r="C461" i="13"/>
  <c r="D461"/>
  <c r="E461"/>
  <c r="F461"/>
  <c r="K461"/>
  <c r="L461"/>
  <c r="O461"/>
  <c r="P461"/>
  <c r="Q461"/>
  <c r="C461" i="33"/>
  <c r="D461"/>
  <c r="E461"/>
  <c r="F461"/>
  <c r="K461"/>
  <c r="L461"/>
  <c r="O461"/>
  <c r="P461"/>
  <c r="Q461"/>
  <c r="C461" i="14"/>
  <c r="D461"/>
  <c r="E461"/>
  <c r="F461"/>
  <c r="L461"/>
  <c r="C461" i="25"/>
  <c r="J461"/>
  <c r="K461"/>
  <c r="N461"/>
  <c r="O461"/>
  <c r="P461"/>
  <c r="D461" i="18"/>
  <c r="C461" i="23"/>
  <c r="D461"/>
  <c r="E461"/>
  <c r="F461"/>
  <c r="J461"/>
  <c r="K461"/>
  <c r="N461"/>
  <c r="O461"/>
  <c r="P461"/>
  <c r="E461" i="18"/>
  <c r="C461" i="28"/>
  <c r="D461"/>
  <c r="E461"/>
  <c r="F461"/>
  <c r="I461" i="26"/>
  <c r="J461"/>
  <c r="M461"/>
  <c r="Q461"/>
  <c r="F461"/>
  <c r="R461"/>
  <c r="H461" i="18"/>
  <c r="C461" i="16"/>
  <c r="D461"/>
  <c r="E461"/>
  <c r="F461"/>
  <c r="M461"/>
  <c r="C461" i="11"/>
  <c r="D461"/>
  <c r="E461"/>
  <c r="F461"/>
  <c r="H461"/>
  <c r="I461"/>
  <c r="L461"/>
  <c r="M461"/>
  <c r="N461"/>
  <c r="C461" i="12"/>
  <c r="D461"/>
  <c r="E461"/>
  <c r="F461"/>
  <c r="H461"/>
  <c r="I461"/>
  <c r="L461"/>
  <c r="M461"/>
  <c r="N461"/>
  <c r="C461" i="32"/>
  <c r="D461"/>
  <c r="E461"/>
  <c r="F461"/>
  <c r="H461"/>
  <c r="I461"/>
  <c r="J461"/>
  <c r="L461"/>
  <c r="M461"/>
  <c r="F461" i="10"/>
  <c r="K461"/>
  <c r="L461"/>
  <c r="O461"/>
  <c r="P461"/>
  <c r="Q461"/>
  <c r="J461" i="18"/>
  <c r="H462" i="30"/>
  <c r="I462"/>
  <c r="C462" i="13"/>
  <c r="D462"/>
  <c r="E462"/>
  <c r="F462"/>
  <c r="K462"/>
  <c r="L462"/>
  <c r="O462"/>
  <c r="P462"/>
  <c r="Q462"/>
  <c r="C462" i="33"/>
  <c r="D462"/>
  <c r="E462"/>
  <c r="F462"/>
  <c r="K462"/>
  <c r="L462"/>
  <c r="O462"/>
  <c r="P462"/>
  <c r="Q462"/>
  <c r="C462" i="14"/>
  <c r="D462"/>
  <c r="E462"/>
  <c r="F462"/>
  <c r="L462"/>
  <c r="C462" i="25"/>
  <c r="J462"/>
  <c r="K462"/>
  <c r="N462"/>
  <c r="O462"/>
  <c r="P462"/>
  <c r="D462" i="18"/>
  <c r="C462" i="23"/>
  <c r="D462"/>
  <c r="E462"/>
  <c r="F462"/>
  <c r="J462"/>
  <c r="K462"/>
  <c r="N462"/>
  <c r="O462"/>
  <c r="P462"/>
  <c r="E462" i="18"/>
  <c r="C462" i="28"/>
  <c r="D462"/>
  <c r="E462"/>
  <c r="F462"/>
  <c r="I462" i="26"/>
  <c r="J462"/>
  <c r="M462"/>
  <c r="Q462"/>
  <c r="F462"/>
  <c r="R462"/>
  <c r="H462" i="18"/>
  <c r="C462" i="16"/>
  <c r="D462"/>
  <c r="E462"/>
  <c r="F462"/>
  <c r="M462"/>
  <c r="C462" i="11"/>
  <c r="D462"/>
  <c r="E462"/>
  <c r="F462"/>
  <c r="H462"/>
  <c r="I462"/>
  <c r="L462"/>
  <c r="M462"/>
  <c r="N462"/>
  <c r="C462" i="12"/>
  <c r="D462"/>
  <c r="E462"/>
  <c r="F462"/>
  <c r="H462"/>
  <c r="I462"/>
  <c r="L462"/>
  <c r="M462"/>
  <c r="N462"/>
  <c r="C462" i="32"/>
  <c r="D462"/>
  <c r="E462"/>
  <c r="F462"/>
  <c r="H462"/>
  <c r="I462"/>
  <c r="J462"/>
  <c r="L462"/>
  <c r="M462"/>
  <c r="F462" i="10"/>
  <c r="K462"/>
  <c r="L462"/>
  <c r="O462"/>
  <c r="P462"/>
  <c r="Q462"/>
  <c r="J462" i="18"/>
  <c r="H463" i="30"/>
  <c r="I463"/>
  <c r="C463" i="13"/>
  <c r="D463"/>
  <c r="E463"/>
  <c r="F463"/>
  <c r="K463"/>
  <c r="L463"/>
  <c r="O463"/>
  <c r="P463"/>
  <c r="Q463"/>
  <c r="C463" i="33"/>
  <c r="D463"/>
  <c r="E463"/>
  <c r="F463"/>
  <c r="K463"/>
  <c r="L463"/>
  <c r="O463"/>
  <c r="P463"/>
  <c r="Q463"/>
  <c r="C463" i="14"/>
  <c r="D463"/>
  <c r="E463"/>
  <c r="F463"/>
  <c r="L463"/>
  <c r="C463" i="25"/>
  <c r="J463"/>
  <c r="K463"/>
  <c r="N463"/>
  <c r="O463"/>
  <c r="P463"/>
  <c r="D463" i="18"/>
  <c r="C463" i="23"/>
  <c r="D463"/>
  <c r="E463"/>
  <c r="F463"/>
  <c r="J463"/>
  <c r="K463"/>
  <c r="N463"/>
  <c r="O463"/>
  <c r="P463"/>
  <c r="E463" i="18"/>
  <c r="C463" i="28"/>
  <c r="D463"/>
  <c r="E463"/>
  <c r="F463"/>
  <c r="I463" i="26"/>
  <c r="J463"/>
  <c r="M463"/>
  <c r="Q463"/>
  <c r="F463"/>
  <c r="R463"/>
  <c r="H463" i="18"/>
  <c r="C463" i="16"/>
  <c r="D463"/>
  <c r="E463"/>
  <c r="F463"/>
  <c r="M463"/>
  <c r="C463" i="11"/>
  <c r="D463"/>
  <c r="E463"/>
  <c r="F463"/>
  <c r="H463"/>
  <c r="I463"/>
  <c r="L463"/>
  <c r="M463"/>
  <c r="N463"/>
  <c r="C463" i="12"/>
  <c r="D463"/>
  <c r="E463"/>
  <c r="F463"/>
  <c r="H463"/>
  <c r="I463"/>
  <c r="L463"/>
  <c r="M463"/>
  <c r="N463"/>
  <c r="C463" i="32"/>
  <c r="D463"/>
  <c r="E463"/>
  <c r="F463"/>
  <c r="H463"/>
  <c r="I463"/>
  <c r="J463"/>
  <c r="L463"/>
  <c r="M463"/>
  <c r="F463" i="10"/>
  <c r="K463"/>
  <c r="L463"/>
  <c r="O463"/>
  <c r="P463"/>
  <c r="Q463"/>
  <c r="J463" i="18"/>
  <c r="H464" i="30"/>
  <c r="I464"/>
  <c r="C464" i="13"/>
  <c r="D464"/>
  <c r="E464"/>
  <c r="F464"/>
  <c r="K464"/>
  <c r="L464"/>
  <c r="O464"/>
  <c r="P464"/>
  <c r="Q464"/>
  <c r="C464" i="33"/>
  <c r="D464"/>
  <c r="E464"/>
  <c r="F464"/>
  <c r="K464"/>
  <c r="L464"/>
  <c r="O464"/>
  <c r="P464"/>
  <c r="Q464"/>
  <c r="C464" i="14"/>
  <c r="D464"/>
  <c r="E464"/>
  <c r="F464"/>
  <c r="L464"/>
  <c r="C464" i="25"/>
  <c r="J464"/>
  <c r="K464"/>
  <c r="N464"/>
  <c r="O464"/>
  <c r="P464"/>
  <c r="D464" i="18"/>
  <c r="C464" i="23"/>
  <c r="D464"/>
  <c r="E464"/>
  <c r="F464"/>
  <c r="J464"/>
  <c r="K464"/>
  <c r="N464"/>
  <c r="O464"/>
  <c r="P464"/>
  <c r="E464" i="18"/>
  <c r="C464" i="28"/>
  <c r="D464"/>
  <c r="E464"/>
  <c r="F464"/>
  <c r="I464" i="26"/>
  <c r="J464"/>
  <c r="M464"/>
  <c r="Q464"/>
  <c r="F464"/>
  <c r="R464"/>
  <c r="H464" i="18"/>
  <c r="C464" i="16"/>
  <c r="D464"/>
  <c r="E464"/>
  <c r="F464"/>
  <c r="M464"/>
  <c r="C464" i="11"/>
  <c r="D464"/>
  <c r="E464"/>
  <c r="F464"/>
  <c r="H464"/>
  <c r="I464"/>
  <c r="L464"/>
  <c r="M464"/>
  <c r="N464"/>
  <c r="C464" i="12"/>
  <c r="D464"/>
  <c r="E464"/>
  <c r="F464"/>
  <c r="H464"/>
  <c r="I464"/>
  <c r="L464"/>
  <c r="M464"/>
  <c r="N464"/>
  <c r="C464" i="32"/>
  <c r="D464"/>
  <c r="E464"/>
  <c r="F464"/>
  <c r="H464"/>
  <c r="I464"/>
  <c r="J464"/>
  <c r="L464"/>
  <c r="M464"/>
  <c r="F464" i="10"/>
  <c r="K464"/>
  <c r="L464"/>
  <c r="O464"/>
  <c r="P464"/>
  <c r="Q464"/>
  <c r="J464" i="18"/>
  <c r="H465" i="30"/>
  <c r="I465"/>
  <c r="C465" i="13"/>
  <c r="D465"/>
  <c r="E465"/>
  <c r="F465"/>
  <c r="K465"/>
  <c r="L465"/>
  <c r="O465"/>
  <c r="P465"/>
  <c r="Q465"/>
  <c r="C465" i="33"/>
  <c r="D465"/>
  <c r="E465"/>
  <c r="F465"/>
  <c r="K465"/>
  <c r="L465"/>
  <c r="O465"/>
  <c r="P465"/>
  <c r="Q465"/>
  <c r="C465" i="14"/>
  <c r="D465"/>
  <c r="E465"/>
  <c r="F465"/>
  <c r="L465"/>
  <c r="C465" i="25"/>
  <c r="J465"/>
  <c r="K465"/>
  <c r="N465"/>
  <c r="O465"/>
  <c r="P465"/>
  <c r="D465" i="18"/>
  <c r="C465" i="23"/>
  <c r="D465"/>
  <c r="E465"/>
  <c r="F465"/>
  <c r="J465"/>
  <c r="K465"/>
  <c r="N465"/>
  <c r="O465"/>
  <c r="P465"/>
  <c r="E465" i="18"/>
  <c r="C465" i="28"/>
  <c r="D465"/>
  <c r="E465"/>
  <c r="F465"/>
  <c r="I465" i="26"/>
  <c r="J465"/>
  <c r="M465"/>
  <c r="Q465"/>
  <c r="F465"/>
  <c r="R465"/>
  <c r="H465" i="18"/>
  <c r="C465" i="16"/>
  <c r="D465"/>
  <c r="E465"/>
  <c r="F465"/>
  <c r="M465"/>
  <c r="C465" i="11"/>
  <c r="D465"/>
  <c r="E465"/>
  <c r="F465"/>
  <c r="H465"/>
  <c r="I465"/>
  <c r="L465"/>
  <c r="M465"/>
  <c r="N465"/>
  <c r="C465" i="12"/>
  <c r="D465"/>
  <c r="E465"/>
  <c r="F465"/>
  <c r="H465"/>
  <c r="I465"/>
  <c r="L465"/>
  <c r="M465"/>
  <c r="N465"/>
  <c r="C465" i="32"/>
  <c r="D465"/>
  <c r="E465"/>
  <c r="F465"/>
  <c r="H465"/>
  <c r="I465"/>
  <c r="J465"/>
  <c r="L465"/>
  <c r="M465"/>
  <c r="F465" i="10"/>
  <c r="K465"/>
  <c r="L465"/>
  <c r="O465"/>
  <c r="P465"/>
  <c r="Q465"/>
  <c r="J465" i="18"/>
  <c r="H466" i="30"/>
  <c r="I466"/>
  <c r="C466" i="13"/>
  <c r="D466"/>
  <c r="E466"/>
  <c r="F466"/>
  <c r="K466"/>
  <c r="L466"/>
  <c r="O466"/>
  <c r="P466"/>
  <c r="Q466"/>
  <c r="C466" i="33"/>
  <c r="D466"/>
  <c r="E466"/>
  <c r="F466"/>
  <c r="K466"/>
  <c r="L466"/>
  <c r="O466"/>
  <c r="P466"/>
  <c r="Q466"/>
  <c r="C466" i="14"/>
  <c r="D466"/>
  <c r="E466"/>
  <c r="F466"/>
  <c r="L466"/>
  <c r="C466" i="25"/>
  <c r="J466"/>
  <c r="K466"/>
  <c r="N466"/>
  <c r="O466"/>
  <c r="P466"/>
  <c r="D466" i="18"/>
  <c r="C466" i="23"/>
  <c r="D466"/>
  <c r="E466"/>
  <c r="F466"/>
  <c r="J466"/>
  <c r="K466"/>
  <c r="N466"/>
  <c r="O466"/>
  <c r="P466"/>
  <c r="E466" i="18"/>
  <c r="C466" i="28"/>
  <c r="D466"/>
  <c r="E466"/>
  <c r="F466"/>
  <c r="I466" i="26"/>
  <c r="J466"/>
  <c r="M466"/>
  <c r="Q466"/>
  <c r="F466"/>
  <c r="R466"/>
  <c r="H466" i="18"/>
  <c r="C466" i="16"/>
  <c r="D466"/>
  <c r="E466"/>
  <c r="F466"/>
  <c r="M466"/>
  <c r="C466" i="11"/>
  <c r="D466"/>
  <c r="E466"/>
  <c r="F466"/>
  <c r="H466"/>
  <c r="I466"/>
  <c r="L466"/>
  <c r="M466"/>
  <c r="N466"/>
  <c r="C466" i="12"/>
  <c r="D466"/>
  <c r="E466"/>
  <c r="F466"/>
  <c r="H466"/>
  <c r="I466"/>
  <c r="L466"/>
  <c r="M466"/>
  <c r="N466"/>
  <c r="C466" i="32"/>
  <c r="D466"/>
  <c r="E466"/>
  <c r="F466"/>
  <c r="H466"/>
  <c r="I466"/>
  <c r="J466"/>
  <c r="L466"/>
  <c r="M466"/>
  <c r="F466" i="10"/>
  <c r="K466"/>
  <c r="L466"/>
  <c r="O466"/>
  <c r="P466"/>
  <c r="Q466"/>
  <c r="J466" i="18"/>
  <c r="H467" i="30"/>
  <c r="I467"/>
  <c r="C467" i="13"/>
  <c r="D467"/>
  <c r="E467"/>
  <c r="F467"/>
  <c r="K467"/>
  <c r="L467"/>
  <c r="O467"/>
  <c r="P467"/>
  <c r="Q467"/>
  <c r="C467" i="33"/>
  <c r="D467"/>
  <c r="E467"/>
  <c r="F467"/>
  <c r="K467"/>
  <c r="L467"/>
  <c r="O467"/>
  <c r="P467"/>
  <c r="Q467"/>
  <c r="C467" i="14"/>
  <c r="D467"/>
  <c r="E467"/>
  <c r="F467"/>
  <c r="L467"/>
  <c r="C467" i="25"/>
  <c r="J467"/>
  <c r="K467"/>
  <c r="N467"/>
  <c r="O467"/>
  <c r="P467"/>
  <c r="D467" i="18"/>
  <c r="C467" i="23"/>
  <c r="D467"/>
  <c r="E467"/>
  <c r="F467"/>
  <c r="J467"/>
  <c r="K467"/>
  <c r="N467"/>
  <c r="O467"/>
  <c r="P467"/>
  <c r="E467" i="18"/>
  <c r="C467" i="28"/>
  <c r="D467"/>
  <c r="E467"/>
  <c r="F467"/>
  <c r="I467" i="26"/>
  <c r="J467"/>
  <c r="M467"/>
  <c r="Q467"/>
  <c r="F467"/>
  <c r="R467"/>
  <c r="H467" i="18"/>
  <c r="C467" i="16"/>
  <c r="D467"/>
  <c r="E467"/>
  <c r="F467"/>
  <c r="M467"/>
  <c r="C467" i="11"/>
  <c r="D467"/>
  <c r="E467"/>
  <c r="F467"/>
  <c r="H467"/>
  <c r="I467"/>
  <c r="L467"/>
  <c r="M467"/>
  <c r="N467"/>
  <c r="C467" i="12"/>
  <c r="D467"/>
  <c r="E467"/>
  <c r="F467"/>
  <c r="H467"/>
  <c r="I467"/>
  <c r="L467"/>
  <c r="M467"/>
  <c r="N467"/>
  <c r="C467" i="32"/>
  <c r="D467"/>
  <c r="E467"/>
  <c r="F467"/>
  <c r="H467"/>
  <c r="I467"/>
  <c r="J467"/>
  <c r="L467"/>
  <c r="M467"/>
  <c r="F467" i="10"/>
  <c r="K467"/>
  <c r="L467"/>
  <c r="O467"/>
  <c r="P467"/>
  <c r="Q467"/>
  <c r="J467" i="18"/>
  <c r="H468" i="30"/>
  <c r="I468"/>
  <c r="C468" i="13"/>
  <c r="D468"/>
  <c r="E468"/>
  <c r="F468"/>
  <c r="K468"/>
  <c r="L468"/>
  <c r="O468"/>
  <c r="P468"/>
  <c r="Q468"/>
  <c r="C468" i="33"/>
  <c r="D468"/>
  <c r="E468"/>
  <c r="F468"/>
  <c r="K468"/>
  <c r="L468"/>
  <c r="O468"/>
  <c r="P468"/>
  <c r="Q468"/>
  <c r="C468" i="14"/>
  <c r="D468"/>
  <c r="E468"/>
  <c r="F468"/>
  <c r="L468"/>
  <c r="C468" i="25"/>
  <c r="J468"/>
  <c r="K468"/>
  <c r="N468"/>
  <c r="O468"/>
  <c r="P468"/>
  <c r="D468" i="18"/>
  <c r="C468" i="23"/>
  <c r="D468"/>
  <c r="E468"/>
  <c r="F468"/>
  <c r="J468"/>
  <c r="K468"/>
  <c r="N468"/>
  <c r="O468"/>
  <c r="P468"/>
  <c r="E468" i="18"/>
  <c r="C468" i="28"/>
  <c r="D468"/>
  <c r="E468"/>
  <c r="F468"/>
  <c r="I468" i="26"/>
  <c r="J468"/>
  <c r="M468"/>
  <c r="Q468"/>
  <c r="F468"/>
  <c r="R468"/>
  <c r="H468" i="18"/>
  <c r="C468" i="16"/>
  <c r="D468"/>
  <c r="E468"/>
  <c r="F468"/>
  <c r="M468"/>
  <c r="C468" i="11"/>
  <c r="D468"/>
  <c r="E468"/>
  <c r="F468"/>
  <c r="H468"/>
  <c r="I468"/>
  <c r="L468"/>
  <c r="M468"/>
  <c r="N468"/>
  <c r="C468" i="12"/>
  <c r="D468"/>
  <c r="E468"/>
  <c r="F468"/>
  <c r="H468"/>
  <c r="I468"/>
  <c r="L468"/>
  <c r="M468"/>
  <c r="N468"/>
  <c r="C468" i="32"/>
  <c r="D468"/>
  <c r="E468"/>
  <c r="F468"/>
  <c r="H468"/>
  <c r="I468"/>
  <c r="J468"/>
  <c r="L468"/>
  <c r="M468"/>
  <c r="F468" i="10"/>
  <c r="K468"/>
  <c r="L468"/>
  <c r="O468"/>
  <c r="P468"/>
  <c r="Q468"/>
  <c r="J468" i="18"/>
  <c r="H469" i="30"/>
  <c r="I469"/>
  <c r="C469" i="13"/>
  <c r="D469"/>
  <c r="E469"/>
  <c r="F469"/>
  <c r="K469"/>
  <c r="L469"/>
  <c r="O469"/>
  <c r="P469"/>
  <c r="Q469"/>
  <c r="C469" i="33"/>
  <c r="D469"/>
  <c r="E469"/>
  <c r="F469"/>
  <c r="K469"/>
  <c r="L469"/>
  <c r="O469"/>
  <c r="P469"/>
  <c r="Q469"/>
  <c r="C469" i="14"/>
  <c r="D469"/>
  <c r="E469"/>
  <c r="F469"/>
  <c r="L469"/>
  <c r="C469" i="25"/>
  <c r="J469"/>
  <c r="K469"/>
  <c r="N469"/>
  <c r="O469"/>
  <c r="P469"/>
  <c r="D469" i="18"/>
  <c r="C469" i="23"/>
  <c r="D469"/>
  <c r="E469"/>
  <c r="F469"/>
  <c r="J469"/>
  <c r="K469"/>
  <c r="N469"/>
  <c r="O469"/>
  <c r="P469"/>
  <c r="E469" i="18"/>
  <c r="C469" i="28"/>
  <c r="D469"/>
  <c r="E469"/>
  <c r="F469"/>
  <c r="I469" i="26"/>
  <c r="J469"/>
  <c r="M469"/>
  <c r="Q469"/>
  <c r="F469"/>
  <c r="R469"/>
  <c r="H469" i="18"/>
  <c r="C469" i="16"/>
  <c r="D469"/>
  <c r="E469"/>
  <c r="F469"/>
  <c r="M469"/>
  <c r="C469" i="11"/>
  <c r="D469"/>
  <c r="E469"/>
  <c r="F469"/>
  <c r="H469"/>
  <c r="I469"/>
  <c r="L469"/>
  <c r="M469"/>
  <c r="N469"/>
  <c r="C469" i="12"/>
  <c r="D469"/>
  <c r="E469"/>
  <c r="F469"/>
  <c r="H469"/>
  <c r="I469"/>
  <c r="L469"/>
  <c r="M469"/>
  <c r="N469"/>
  <c r="C469" i="32"/>
  <c r="D469"/>
  <c r="E469"/>
  <c r="F469"/>
  <c r="H469"/>
  <c r="I469"/>
  <c r="J469"/>
  <c r="L469"/>
  <c r="M469"/>
  <c r="F469" i="10"/>
  <c r="K469"/>
  <c r="L469"/>
  <c r="O469"/>
  <c r="P469"/>
  <c r="Q469"/>
  <c r="J469" i="18"/>
  <c r="H470" i="30"/>
  <c r="I470"/>
  <c r="C470" i="13"/>
  <c r="D470"/>
  <c r="E470"/>
  <c r="F470"/>
  <c r="K470"/>
  <c r="L470"/>
  <c r="O470"/>
  <c r="P470"/>
  <c r="Q470"/>
  <c r="C470" i="33"/>
  <c r="D470"/>
  <c r="E470"/>
  <c r="F470"/>
  <c r="K470"/>
  <c r="L470"/>
  <c r="O470"/>
  <c r="P470"/>
  <c r="Q470"/>
  <c r="C470" i="14"/>
  <c r="D470"/>
  <c r="E470"/>
  <c r="F470"/>
  <c r="L470"/>
  <c r="C470" i="25"/>
  <c r="J470"/>
  <c r="K470"/>
  <c r="N470"/>
  <c r="O470"/>
  <c r="P470"/>
  <c r="D470" i="18"/>
  <c r="C470" i="23"/>
  <c r="D470"/>
  <c r="E470"/>
  <c r="F470"/>
  <c r="J470"/>
  <c r="K470"/>
  <c r="N470"/>
  <c r="O470"/>
  <c r="P470"/>
  <c r="E470" i="18"/>
  <c r="C470" i="28"/>
  <c r="D470"/>
  <c r="E470"/>
  <c r="F470"/>
  <c r="I470" i="26"/>
  <c r="J470"/>
  <c r="M470"/>
  <c r="Q470"/>
  <c r="F470"/>
  <c r="R470"/>
  <c r="H470" i="18"/>
  <c r="C470" i="16"/>
  <c r="D470"/>
  <c r="E470"/>
  <c r="F470"/>
  <c r="M470"/>
  <c r="C470" i="11"/>
  <c r="D470"/>
  <c r="E470"/>
  <c r="F470"/>
  <c r="H470"/>
  <c r="I470"/>
  <c r="L470"/>
  <c r="M470"/>
  <c r="N470"/>
  <c r="C470" i="12"/>
  <c r="D470"/>
  <c r="E470"/>
  <c r="F470"/>
  <c r="H470"/>
  <c r="I470"/>
  <c r="L470"/>
  <c r="M470"/>
  <c r="N470"/>
  <c r="C470" i="32"/>
  <c r="D470"/>
  <c r="E470"/>
  <c r="F470"/>
  <c r="H470"/>
  <c r="I470"/>
  <c r="J470"/>
  <c r="L470"/>
  <c r="M470"/>
  <c r="F470" i="10"/>
  <c r="K470"/>
  <c r="L470"/>
  <c r="O470"/>
  <c r="P470"/>
  <c r="Q470"/>
  <c r="J470" i="18"/>
  <c r="H471" i="30"/>
  <c r="I471"/>
  <c r="C471" i="13"/>
  <c r="D471"/>
  <c r="E471"/>
  <c r="F471"/>
  <c r="K471"/>
  <c r="L471"/>
  <c r="O471"/>
  <c r="P471"/>
  <c r="Q471"/>
  <c r="C471" i="33"/>
  <c r="D471"/>
  <c r="E471"/>
  <c r="F471"/>
  <c r="K471"/>
  <c r="L471"/>
  <c r="O471"/>
  <c r="P471"/>
  <c r="Q471"/>
  <c r="C471" i="14"/>
  <c r="D471"/>
  <c r="E471"/>
  <c r="F471"/>
  <c r="L471"/>
  <c r="C471" i="25"/>
  <c r="J471"/>
  <c r="K471"/>
  <c r="N471"/>
  <c r="O471"/>
  <c r="P471"/>
  <c r="D471" i="18"/>
  <c r="C471" i="23"/>
  <c r="D471"/>
  <c r="E471"/>
  <c r="F471"/>
  <c r="J471"/>
  <c r="K471"/>
  <c r="N471"/>
  <c r="O471"/>
  <c r="P471"/>
  <c r="E471" i="18"/>
  <c r="C471" i="28"/>
  <c r="D471"/>
  <c r="E471"/>
  <c r="F471"/>
  <c r="I471" i="26"/>
  <c r="J471"/>
  <c r="M471"/>
  <c r="Q471"/>
  <c r="F471"/>
  <c r="R471"/>
  <c r="H471" i="18"/>
  <c r="C471" i="16"/>
  <c r="D471"/>
  <c r="E471"/>
  <c r="F471"/>
  <c r="M471"/>
  <c r="C471" i="11"/>
  <c r="D471"/>
  <c r="E471"/>
  <c r="F471"/>
  <c r="H471"/>
  <c r="I471"/>
  <c r="L471"/>
  <c r="M471"/>
  <c r="N471"/>
  <c r="C471" i="12"/>
  <c r="D471"/>
  <c r="E471"/>
  <c r="F471"/>
  <c r="H471"/>
  <c r="I471"/>
  <c r="L471"/>
  <c r="M471"/>
  <c r="N471"/>
  <c r="C471" i="32"/>
  <c r="D471"/>
  <c r="E471"/>
  <c r="F471"/>
  <c r="H471"/>
  <c r="I471"/>
  <c r="J471"/>
  <c r="L471"/>
  <c r="M471"/>
  <c r="F471" i="10"/>
  <c r="K471"/>
  <c r="L471"/>
  <c r="O471"/>
  <c r="P471"/>
  <c r="Q471"/>
  <c r="J471" i="18"/>
  <c r="H472" i="30"/>
  <c r="I472"/>
  <c r="C472" i="13"/>
  <c r="D472"/>
  <c r="E472"/>
  <c r="F472"/>
  <c r="K472"/>
  <c r="L472"/>
  <c r="O472"/>
  <c r="P472"/>
  <c r="Q472"/>
  <c r="C472" i="33"/>
  <c r="D472"/>
  <c r="E472"/>
  <c r="F472"/>
  <c r="K472"/>
  <c r="L472"/>
  <c r="O472"/>
  <c r="P472"/>
  <c r="Q472"/>
  <c r="C472" i="14"/>
  <c r="D472"/>
  <c r="E472"/>
  <c r="F472"/>
  <c r="L472"/>
  <c r="C472" i="25"/>
  <c r="J472"/>
  <c r="K472"/>
  <c r="N472"/>
  <c r="O472"/>
  <c r="P472"/>
  <c r="D472" i="18"/>
  <c r="C472" i="23"/>
  <c r="D472"/>
  <c r="E472"/>
  <c r="F472"/>
  <c r="J472"/>
  <c r="K472"/>
  <c r="N472"/>
  <c r="O472"/>
  <c r="P472"/>
  <c r="E472" i="18"/>
  <c r="C472" i="28"/>
  <c r="D472"/>
  <c r="E472"/>
  <c r="F472"/>
  <c r="I472" i="26"/>
  <c r="J472"/>
  <c r="M472"/>
  <c r="Q472"/>
  <c r="F472"/>
  <c r="R472"/>
  <c r="H472" i="18"/>
  <c r="C472" i="16"/>
  <c r="D472"/>
  <c r="E472"/>
  <c r="F472"/>
  <c r="M472"/>
  <c r="C472" i="11"/>
  <c r="D472"/>
  <c r="E472"/>
  <c r="F472"/>
  <c r="H472"/>
  <c r="I472"/>
  <c r="L472"/>
  <c r="M472"/>
  <c r="N472"/>
  <c r="C472" i="12"/>
  <c r="D472"/>
  <c r="E472"/>
  <c r="F472"/>
  <c r="H472"/>
  <c r="I472"/>
  <c r="L472"/>
  <c r="M472"/>
  <c r="N472"/>
  <c r="C472" i="32"/>
  <c r="D472"/>
  <c r="E472"/>
  <c r="F472"/>
  <c r="H472"/>
  <c r="I472"/>
  <c r="J472"/>
  <c r="L472"/>
  <c r="M472"/>
  <c r="F472" i="10"/>
  <c r="K472"/>
  <c r="L472"/>
  <c r="O472"/>
  <c r="P472"/>
  <c r="Q472"/>
  <c r="J472" i="18"/>
  <c r="H473" i="30"/>
  <c r="I473"/>
  <c r="C473" i="13"/>
  <c r="D473"/>
  <c r="E473"/>
  <c r="F473"/>
  <c r="K473"/>
  <c r="L473"/>
  <c r="O473"/>
  <c r="P473"/>
  <c r="Q473"/>
  <c r="C473" i="33"/>
  <c r="D473"/>
  <c r="E473"/>
  <c r="F473"/>
  <c r="K473"/>
  <c r="L473"/>
  <c r="O473"/>
  <c r="P473"/>
  <c r="Q473"/>
  <c r="C473" i="14"/>
  <c r="D473"/>
  <c r="E473"/>
  <c r="F473"/>
  <c r="L473"/>
  <c r="C473" i="25"/>
  <c r="J473"/>
  <c r="K473"/>
  <c r="N473"/>
  <c r="O473"/>
  <c r="P473"/>
  <c r="D473" i="18"/>
  <c r="C473" i="23"/>
  <c r="D473"/>
  <c r="E473"/>
  <c r="F473"/>
  <c r="J473"/>
  <c r="K473"/>
  <c r="N473"/>
  <c r="O473"/>
  <c r="P473"/>
  <c r="E473" i="18"/>
  <c r="C473" i="28"/>
  <c r="D473"/>
  <c r="E473"/>
  <c r="F473"/>
  <c r="I473" i="26"/>
  <c r="J473"/>
  <c r="M473"/>
  <c r="Q473"/>
  <c r="F473"/>
  <c r="R473"/>
  <c r="H473" i="18"/>
  <c r="C473" i="16"/>
  <c r="D473"/>
  <c r="E473"/>
  <c r="F473"/>
  <c r="M473"/>
  <c r="C473" i="11"/>
  <c r="D473"/>
  <c r="E473"/>
  <c r="F473"/>
  <c r="H473"/>
  <c r="I473"/>
  <c r="L473"/>
  <c r="M473"/>
  <c r="N473"/>
  <c r="C473" i="12"/>
  <c r="D473"/>
  <c r="E473"/>
  <c r="F473"/>
  <c r="H473"/>
  <c r="I473"/>
  <c r="L473"/>
  <c r="M473"/>
  <c r="N473"/>
  <c r="C473" i="32"/>
  <c r="D473"/>
  <c r="E473"/>
  <c r="F473"/>
  <c r="H473"/>
  <c r="I473"/>
  <c r="J473"/>
  <c r="L473"/>
  <c r="M473"/>
  <c r="F473" i="10"/>
  <c r="K473"/>
  <c r="L473"/>
  <c r="O473"/>
  <c r="P473"/>
  <c r="Q473"/>
  <c r="J473" i="18"/>
  <c r="H474" i="30"/>
  <c r="I474"/>
  <c r="C474" i="13"/>
  <c r="D474"/>
  <c r="E474"/>
  <c r="F474"/>
  <c r="K474"/>
  <c r="L474"/>
  <c r="O474"/>
  <c r="P474"/>
  <c r="Q474"/>
  <c r="C474" i="33"/>
  <c r="D474"/>
  <c r="E474"/>
  <c r="F474"/>
  <c r="K474"/>
  <c r="L474"/>
  <c r="O474"/>
  <c r="P474"/>
  <c r="Q474"/>
  <c r="C474" i="14"/>
  <c r="D474"/>
  <c r="E474"/>
  <c r="F474"/>
  <c r="L474"/>
  <c r="C474" i="25"/>
  <c r="J474"/>
  <c r="K474"/>
  <c r="N474"/>
  <c r="O474"/>
  <c r="P474"/>
  <c r="D474" i="18"/>
  <c r="C474" i="23"/>
  <c r="D474"/>
  <c r="E474"/>
  <c r="F474"/>
  <c r="J474"/>
  <c r="K474"/>
  <c r="N474"/>
  <c r="O474"/>
  <c r="P474"/>
  <c r="E474" i="18"/>
  <c r="C474" i="28"/>
  <c r="D474"/>
  <c r="E474"/>
  <c r="F474"/>
  <c r="I474" i="26"/>
  <c r="J474"/>
  <c r="M474"/>
  <c r="Q474"/>
  <c r="F474"/>
  <c r="R474"/>
  <c r="H474" i="18"/>
  <c r="C474" i="16"/>
  <c r="D474"/>
  <c r="E474"/>
  <c r="F474"/>
  <c r="M474"/>
  <c r="C474" i="11"/>
  <c r="D474"/>
  <c r="E474"/>
  <c r="F474"/>
  <c r="H474"/>
  <c r="I474"/>
  <c r="L474"/>
  <c r="M474"/>
  <c r="N474"/>
  <c r="C474" i="12"/>
  <c r="D474"/>
  <c r="E474"/>
  <c r="F474"/>
  <c r="H474"/>
  <c r="I474"/>
  <c r="L474"/>
  <c r="M474"/>
  <c r="N474"/>
  <c r="C474" i="32"/>
  <c r="D474"/>
  <c r="E474"/>
  <c r="F474"/>
  <c r="H474"/>
  <c r="I474"/>
  <c r="J474"/>
  <c r="L474"/>
  <c r="M474"/>
  <c r="F474" i="10"/>
  <c r="K474"/>
  <c r="L474"/>
  <c r="O474"/>
  <c r="P474"/>
  <c r="Q474"/>
  <c r="J474" i="18"/>
  <c r="H475" i="30"/>
  <c r="I475"/>
  <c r="C475" i="13"/>
  <c r="D475"/>
  <c r="E475"/>
  <c r="F475"/>
  <c r="K475"/>
  <c r="L475"/>
  <c r="O475"/>
  <c r="P475"/>
  <c r="Q475"/>
  <c r="C475" i="33"/>
  <c r="D475"/>
  <c r="E475"/>
  <c r="F475"/>
  <c r="K475"/>
  <c r="L475"/>
  <c r="O475"/>
  <c r="P475"/>
  <c r="Q475"/>
  <c r="C475" i="14"/>
  <c r="D475"/>
  <c r="E475"/>
  <c r="F475"/>
  <c r="L475"/>
  <c r="C475" i="25"/>
  <c r="J475"/>
  <c r="K475"/>
  <c r="N475"/>
  <c r="O475"/>
  <c r="P475"/>
  <c r="D475" i="18"/>
  <c r="C475" i="23"/>
  <c r="D475"/>
  <c r="E475"/>
  <c r="F475"/>
  <c r="J475"/>
  <c r="K475"/>
  <c r="N475"/>
  <c r="O475"/>
  <c r="P475"/>
  <c r="E475" i="18"/>
  <c r="C475" i="28"/>
  <c r="D475"/>
  <c r="E475"/>
  <c r="F475"/>
  <c r="I475" i="26"/>
  <c r="J475"/>
  <c r="M475"/>
  <c r="Q475"/>
  <c r="F475"/>
  <c r="R475"/>
  <c r="H475" i="18"/>
  <c r="C475" i="16"/>
  <c r="D475"/>
  <c r="E475"/>
  <c r="F475"/>
  <c r="M475"/>
  <c r="C475" i="11"/>
  <c r="D475"/>
  <c r="E475"/>
  <c r="F475"/>
  <c r="H475"/>
  <c r="I475"/>
  <c r="L475"/>
  <c r="M475"/>
  <c r="N475"/>
  <c r="C475" i="12"/>
  <c r="D475"/>
  <c r="E475"/>
  <c r="F475"/>
  <c r="H475"/>
  <c r="I475"/>
  <c r="L475"/>
  <c r="M475"/>
  <c r="N475"/>
  <c r="C475" i="32"/>
  <c r="D475"/>
  <c r="E475"/>
  <c r="F475"/>
  <c r="H475"/>
  <c r="I475"/>
  <c r="J475"/>
  <c r="L475"/>
  <c r="M475"/>
  <c r="F475" i="10"/>
  <c r="K475"/>
  <c r="L475"/>
  <c r="O475"/>
  <c r="P475"/>
  <c r="Q475"/>
  <c r="J475" i="18"/>
  <c r="H476" i="30"/>
  <c r="I476"/>
  <c r="C476" i="13"/>
  <c r="D476"/>
  <c r="E476"/>
  <c r="F476"/>
  <c r="K476"/>
  <c r="L476"/>
  <c r="O476"/>
  <c r="P476"/>
  <c r="Q476"/>
  <c r="C476" i="33"/>
  <c r="D476"/>
  <c r="E476"/>
  <c r="F476"/>
  <c r="K476"/>
  <c r="L476"/>
  <c r="O476"/>
  <c r="P476"/>
  <c r="Q476"/>
  <c r="C476" i="14"/>
  <c r="D476"/>
  <c r="E476"/>
  <c r="F476"/>
  <c r="L476"/>
  <c r="C476" i="25"/>
  <c r="J476"/>
  <c r="K476"/>
  <c r="N476"/>
  <c r="O476"/>
  <c r="P476"/>
  <c r="D476" i="18"/>
  <c r="C476" i="23"/>
  <c r="D476"/>
  <c r="E476"/>
  <c r="F476"/>
  <c r="J476"/>
  <c r="K476"/>
  <c r="N476"/>
  <c r="O476"/>
  <c r="P476"/>
  <c r="E476" i="18"/>
  <c r="C476" i="28"/>
  <c r="D476"/>
  <c r="E476"/>
  <c r="F476"/>
  <c r="I476" i="26"/>
  <c r="J476"/>
  <c r="M476"/>
  <c r="Q476"/>
  <c r="F476"/>
  <c r="R476"/>
  <c r="H476" i="18"/>
  <c r="C476" i="16"/>
  <c r="D476"/>
  <c r="E476"/>
  <c r="F476"/>
  <c r="M476"/>
  <c r="C476" i="11"/>
  <c r="D476"/>
  <c r="E476"/>
  <c r="F476"/>
  <c r="H476"/>
  <c r="I476"/>
  <c r="L476"/>
  <c r="M476"/>
  <c r="N476"/>
  <c r="C476" i="12"/>
  <c r="D476"/>
  <c r="E476"/>
  <c r="F476"/>
  <c r="H476"/>
  <c r="I476"/>
  <c r="L476"/>
  <c r="M476"/>
  <c r="N476"/>
  <c r="C476" i="32"/>
  <c r="D476"/>
  <c r="E476"/>
  <c r="F476"/>
  <c r="H476"/>
  <c r="I476"/>
  <c r="J476"/>
  <c r="L476"/>
  <c r="M476"/>
  <c r="F476" i="10"/>
  <c r="K476"/>
  <c r="L476"/>
  <c r="O476"/>
  <c r="P476"/>
  <c r="Q476"/>
  <c r="J476" i="18"/>
  <c r="H477" i="30"/>
  <c r="I477"/>
  <c r="C477" i="13"/>
  <c r="D477"/>
  <c r="E477"/>
  <c r="F477"/>
  <c r="K477"/>
  <c r="L477"/>
  <c r="O477"/>
  <c r="P477"/>
  <c r="Q477"/>
  <c r="C477" i="33"/>
  <c r="D477"/>
  <c r="E477"/>
  <c r="F477"/>
  <c r="K477"/>
  <c r="L477"/>
  <c r="O477"/>
  <c r="P477"/>
  <c r="Q477"/>
  <c r="C477" i="14"/>
  <c r="D477"/>
  <c r="E477"/>
  <c r="F477"/>
  <c r="L477"/>
  <c r="C477" i="25"/>
  <c r="J477"/>
  <c r="K477"/>
  <c r="N477"/>
  <c r="O477"/>
  <c r="P477"/>
  <c r="D477" i="18"/>
  <c r="C477" i="23"/>
  <c r="D477"/>
  <c r="E477"/>
  <c r="F477"/>
  <c r="J477"/>
  <c r="K477"/>
  <c r="N477"/>
  <c r="O477"/>
  <c r="P477"/>
  <c r="E477" i="18"/>
  <c r="C477" i="28"/>
  <c r="D477"/>
  <c r="E477"/>
  <c r="F477"/>
  <c r="I477" i="26"/>
  <c r="J477"/>
  <c r="M477"/>
  <c r="Q477"/>
  <c r="F477"/>
  <c r="R477"/>
  <c r="H477" i="18"/>
  <c r="C477" i="16"/>
  <c r="D477"/>
  <c r="E477"/>
  <c r="F477"/>
  <c r="M477"/>
  <c r="C477" i="11"/>
  <c r="D477"/>
  <c r="E477"/>
  <c r="F477"/>
  <c r="H477"/>
  <c r="I477"/>
  <c r="L477"/>
  <c r="M477"/>
  <c r="N477"/>
  <c r="C477" i="12"/>
  <c r="D477"/>
  <c r="E477"/>
  <c r="F477"/>
  <c r="H477"/>
  <c r="I477"/>
  <c r="L477"/>
  <c r="M477"/>
  <c r="N477"/>
  <c r="C477" i="32"/>
  <c r="D477"/>
  <c r="E477"/>
  <c r="F477"/>
  <c r="H477"/>
  <c r="I477"/>
  <c r="J477"/>
  <c r="L477"/>
  <c r="M477"/>
  <c r="F477" i="10"/>
  <c r="K477"/>
  <c r="L477"/>
  <c r="O477"/>
  <c r="P477"/>
  <c r="Q477"/>
  <c r="J477" i="18"/>
  <c r="H478" i="30"/>
  <c r="I478"/>
  <c r="C478" i="13"/>
  <c r="D478"/>
  <c r="E478"/>
  <c r="F478"/>
  <c r="K478"/>
  <c r="L478"/>
  <c r="O478"/>
  <c r="P478"/>
  <c r="Q478"/>
  <c r="C478" i="33"/>
  <c r="D478"/>
  <c r="E478"/>
  <c r="F478"/>
  <c r="K478"/>
  <c r="L478"/>
  <c r="O478"/>
  <c r="P478"/>
  <c r="Q478"/>
  <c r="C478" i="14"/>
  <c r="D478"/>
  <c r="E478"/>
  <c r="F478"/>
  <c r="L478"/>
  <c r="C478" i="25"/>
  <c r="J478"/>
  <c r="K478"/>
  <c r="N478"/>
  <c r="O478"/>
  <c r="P478"/>
  <c r="D478" i="18"/>
  <c r="C478" i="23"/>
  <c r="D478"/>
  <c r="E478"/>
  <c r="F478"/>
  <c r="J478"/>
  <c r="K478"/>
  <c r="N478"/>
  <c r="O478"/>
  <c r="P478"/>
  <c r="E478" i="18"/>
  <c r="C478" i="28"/>
  <c r="D478"/>
  <c r="E478"/>
  <c r="F478"/>
  <c r="I478" i="26"/>
  <c r="J478"/>
  <c r="M478"/>
  <c r="Q478"/>
  <c r="F478"/>
  <c r="R478"/>
  <c r="H478" i="18"/>
  <c r="C478" i="16"/>
  <c r="D478"/>
  <c r="E478"/>
  <c r="F478"/>
  <c r="M478"/>
  <c r="C478" i="11"/>
  <c r="D478"/>
  <c r="E478"/>
  <c r="F478"/>
  <c r="H478"/>
  <c r="I478"/>
  <c r="L478"/>
  <c r="M478"/>
  <c r="N478"/>
  <c r="C478" i="12"/>
  <c r="D478"/>
  <c r="E478"/>
  <c r="F478"/>
  <c r="H478"/>
  <c r="I478"/>
  <c r="L478"/>
  <c r="M478"/>
  <c r="N478"/>
  <c r="C478" i="32"/>
  <c r="D478"/>
  <c r="E478"/>
  <c r="F478"/>
  <c r="H478"/>
  <c r="I478"/>
  <c r="J478"/>
  <c r="L478"/>
  <c r="M478"/>
  <c r="F478" i="10"/>
  <c r="K478"/>
  <c r="L478"/>
  <c r="O478"/>
  <c r="P478"/>
  <c r="Q478"/>
  <c r="J478" i="18"/>
  <c r="C99" i="25"/>
  <c r="J99"/>
  <c r="K99"/>
  <c r="N99"/>
  <c r="O99"/>
  <c r="P99"/>
  <c r="D99" i="18"/>
  <c r="C99" i="23"/>
  <c r="D99"/>
  <c r="E99"/>
  <c r="F99"/>
  <c r="J99"/>
  <c r="K99"/>
  <c r="N99"/>
  <c r="O99"/>
  <c r="P99"/>
  <c r="E99" i="18"/>
  <c r="C99" i="13"/>
  <c r="D99"/>
  <c r="E99"/>
  <c r="F99"/>
  <c r="K99"/>
  <c r="L99"/>
  <c r="O99"/>
  <c r="P99"/>
  <c r="Q99"/>
  <c r="C99" i="33"/>
  <c r="D99"/>
  <c r="E99"/>
  <c r="F99"/>
  <c r="K99"/>
  <c r="L99"/>
  <c r="O99"/>
  <c r="P99"/>
  <c r="Q99"/>
  <c r="F99" i="18"/>
  <c r="C99" i="28"/>
  <c r="D99"/>
  <c r="E99"/>
  <c r="F99"/>
  <c r="I99" i="26"/>
  <c r="J99"/>
  <c r="M99"/>
  <c r="Q99"/>
  <c r="F99"/>
  <c r="R99"/>
  <c r="H99" i="18"/>
  <c r="C99" i="16"/>
  <c r="D99"/>
  <c r="E99"/>
  <c r="F99"/>
  <c r="M99"/>
  <c r="C99" i="12"/>
  <c r="D99"/>
  <c r="E99"/>
  <c r="F99"/>
  <c r="H99"/>
  <c r="I99"/>
  <c r="L99"/>
  <c r="M99"/>
  <c r="N99"/>
  <c r="C99" i="32"/>
  <c r="D99"/>
  <c r="E99"/>
  <c r="F99"/>
  <c r="H99"/>
  <c r="I99"/>
  <c r="L99"/>
  <c r="M99"/>
  <c r="F99" i="10"/>
  <c r="K99"/>
  <c r="L99"/>
  <c r="O99"/>
  <c r="P99"/>
  <c r="Q99"/>
  <c r="J99" i="18"/>
  <c r="J261" i="25"/>
  <c r="K261"/>
  <c r="N261"/>
  <c r="O261"/>
  <c r="P261"/>
  <c r="D261" i="18"/>
  <c r="C261" i="23"/>
  <c r="D261"/>
  <c r="E261"/>
  <c r="F261"/>
  <c r="J261"/>
  <c r="K261"/>
  <c r="N261"/>
  <c r="O261"/>
  <c r="P261"/>
  <c r="E261" i="18"/>
  <c r="C261" i="13"/>
  <c r="D261"/>
  <c r="E261"/>
  <c r="F261"/>
  <c r="K261"/>
  <c r="L261"/>
  <c r="O261"/>
  <c r="P261"/>
  <c r="Q261"/>
  <c r="C261" i="14"/>
  <c r="D261"/>
  <c r="E261"/>
  <c r="F261"/>
  <c r="L261"/>
  <c r="C261" i="15"/>
  <c r="D261"/>
  <c r="E261"/>
  <c r="F261"/>
  <c r="I261"/>
  <c r="J261"/>
  <c r="M261"/>
  <c r="N261"/>
  <c r="O261"/>
  <c r="K261" i="33"/>
  <c r="L261"/>
  <c r="O261"/>
  <c r="P261"/>
  <c r="F261"/>
  <c r="Q261"/>
  <c r="C261" i="28"/>
  <c r="D261"/>
  <c r="E261"/>
  <c r="F261"/>
  <c r="I261" i="26"/>
  <c r="J261"/>
  <c r="M261"/>
  <c r="Q261"/>
  <c r="F261"/>
  <c r="R261"/>
  <c r="H261" i="18"/>
  <c r="C261" i="11"/>
  <c r="H261"/>
  <c r="I261"/>
  <c r="L261"/>
  <c r="M261"/>
  <c r="N261"/>
  <c r="E261" i="32"/>
  <c r="F261"/>
  <c r="H261"/>
  <c r="I261"/>
  <c r="L261"/>
  <c r="M261"/>
  <c r="H261" i="12"/>
  <c r="I261"/>
  <c r="L261"/>
  <c r="M261"/>
  <c r="F261"/>
  <c r="N261"/>
  <c r="M261" i="16"/>
  <c r="F261" i="10"/>
  <c r="K261"/>
  <c r="L261"/>
  <c r="O261"/>
  <c r="P261"/>
  <c r="Q261"/>
  <c r="J261" i="18"/>
  <c r="J262" i="25"/>
  <c r="K262"/>
  <c r="N262"/>
  <c r="O262"/>
  <c r="P262"/>
  <c r="D262" i="18"/>
  <c r="C262" i="23"/>
  <c r="D262"/>
  <c r="E262"/>
  <c r="F262"/>
  <c r="J262"/>
  <c r="K262"/>
  <c r="N262"/>
  <c r="O262"/>
  <c r="P262"/>
  <c r="E262" i="18"/>
  <c r="C262" i="13"/>
  <c r="D262"/>
  <c r="E262"/>
  <c r="F262"/>
  <c r="K262"/>
  <c r="L262"/>
  <c r="O262"/>
  <c r="P262"/>
  <c r="Q262"/>
  <c r="C262" i="14"/>
  <c r="D262"/>
  <c r="E262"/>
  <c r="F262"/>
  <c r="L262"/>
  <c r="C262" i="15"/>
  <c r="D262"/>
  <c r="E262"/>
  <c r="F262"/>
  <c r="I262"/>
  <c r="J262"/>
  <c r="M262"/>
  <c r="N262"/>
  <c r="O262"/>
  <c r="K262" i="33"/>
  <c r="L262"/>
  <c r="O262"/>
  <c r="P262"/>
  <c r="F262"/>
  <c r="Q262"/>
  <c r="C262" i="28"/>
  <c r="D262"/>
  <c r="E262"/>
  <c r="F262"/>
  <c r="I262" i="26"/>
  <c r="J262"/>
  <c r="M262"/>
  <c r="Q262"/>
  <c r="F262"/>
  <c r="R262"/>
  <c r="H262" i="18"/>
  <c r="C262" i="11"/>
  <c r="H262"/>
  <c r="I262"/>
  <c r="L262"/>
  <c r="M262"/>
  <c r="N262"/>
  <c r="E262" i="32"/>
  <c r="F262"/>
  <c r="H262"/>
  <c r="I262"/>
  <c r="L262"/>
  <c r="M262"/>
  <c r="H262" i="12"/>
  <c r="I262"/>
  <c r="L262"/>
  <c r="M262"/>
  <c r="F262"/>
  <c r="N262"/>
  <c r="M262" i="16"/>
  <c r="F262" i="10"/>
  <c r="K262"/>
  <c r="L262"/>
  <c r="O262"/>
  <c r="P262"/>
  <c r="Q262"/>
  <c r="J262" i="18"/>
  <c r="J263" i="25"/>
  <c r="K263"/>
  <c r="N263"/>
  <c r="O263"/>
  <c r="P263"/>
  <c r="D263" i="18"/>
  <c r="C263" i="23"/>
  <c r="D263"/>
  <c r="E263"/>
  <c r="F263"/>
  <c r="J263"/>
  <c r="K263"/>
  <c r="N263"/>
  <c r="O263"/>
  <c r="P263"/>
  <c r="E263" i="18"/>
  <c r="C263" i="13"/>
  <c r="D263"/>
  <c r="E263"/>
  <c r="F263"/>
  <c r="K263"/>
  <c r="L263"/>
  <c r="O263"/>
  <c r="P263"/>
  <c r="Q263"/>
  <c r="C263" i="14"/>
  <c r="D263"/>
  <c r="E263"/>
  <c r="F263"/>
  <c r="L263"/>
  <c r="C263" i="15"/>
  <c r="D263"/>
  <c r="E263"/>
  <c r="F263"/>
  <c r="I263"/>
  <c r="J263"/>
  <c r="M263"/>
  <c r="N263"/>
  <c r="O263"/>
  <c r="K263" i="33"/>
  <c r="L263"/>
  <c r="O263"/>
  <c r="P263"/>
  <c r="F263"/>
  <c r="Q263"/>
  <c r="C263" i="28"/>
  <c r="D263"/>
  <c r="E263"/>
  <c r="F263"/>
  <c r="I263" i="26"/>
  <c r="J263"/>
  <c r="M263"/>
  <c r="Q263"/>
  <c r="F263"/>
  <c r="R263"/>
  <c r="H263" i="18"/>
  <c r="C263" i="11"/>
  <c r="H263"/>
  <c r="I263"/>
  <c r="L263"/>
  <c r="M263"/>
  <c r="N263"/>
  <c r="E263" i="32"/>
  <c r="F263"/>
  <c r="H263"/>
  <c r="I263"/>
  <c r="L263"/>
  <c r="M263"/>
  <c r="H263" i="12"/>
  <c r="I263"/>
  <c r="L263"/>
  <c r="M263"/>
  <c r="F263"/>
  <c r="N263"/>
  <c r="M263" i="16"/>
  <c r="F263" i="10"/>
  <c r="K263"/>
  <c r="L263"/>
  <c r="O263"/>
  <c r="P263"/>
  <c r="Q263"/>
  <c r="J263" i="18"/>
  <c r="J264" i="25"/>
  <c r="K264"/>
  <c r="N264"/>
  <c r="O264"/>
  <c r="P264"/>
  <c r="D264" i="18"/>
  <c r="C264" i="23"/>
  <c r="D264"/>
  <c r="E264"/>
  <c r="F264"/>
  <c r="J264"/>
  <c r="K264"/>
  <c r="N264"/>
  <c r="O264"/>
  <c r="P264"/>
  <c r="E264" i="18"/>
  <c r="C264" i="13"/>
  <c r="D264"/>
  <c r="E264"/>
  <c r="F264"/>
  <c r="K264"/>
  <c r="L264"/>
  <c r="O264"/>
  <c r="P264"/>
  <c r="Q264"/>
  <c r="C264" i="14"/>
  <c r="D264"/>
  <c r="E264"/>
  <c r="F264"/>
  <c r="L264"/>
  <c r="C264" i="15"/>
  <c r="D264"/>
  <c r="E264"/>
  <c r="F264"/>
  <c r="I264"/>
  <c r="J264"/>
  <c r="M264"/>
  <c r="N264"/>
  <c r="O264"/>
  <c r="K264" i="33"/>
  <c r="L264"/>
  <c r="O264"/>
  <c r="P264"/>
  <c r="F264"/>
  <c r="Q264"/>
  <c r="C264" i="28"/>
  <c r="D264"/>
  <c r="E264"/>
  <c r="F264"/>
  <c r="I264" i="26"/>
  <c r="J264"/>
  <c r="M264"/>
  <c r="Q264"/>
  <c r="F264"/>
  <c r="R264"/>
  <c r="H264" i="18"/>
  <c r="C264" i="11"/>
  <c r="H264"/>
  <c r="I264"/>
  <c r="L264"/>
  <c r="M264"/>
  <c r="N264"/>
  <c r="E264" i="32"/>
  <c r="F264"/>
  <c r="H264"/>
  <c r="I264"/>
  <c r="L264"/>
  <c r="M264"/>
  <c r="H264" i="12"/>
  <c r="I264"/>
  <c r="L264"/>
  <c r="M264"/>
  <c r="F264"/>
  <c r="N264"/>
  <c r="M264" i="16"/>
  <c r="F264" i="10"/>
  <c r="K264"/>
  <c r="L264"/>
  <c r="O264"/>
  <c r="P264"/>
  <c r="Q264"/>
  <c r="J264" i="18"/>
  <c r="J265" i="25"/>
  <c r="K265"/>
  <c r="N265"/>
  <c r="O265"/>
  <c r="P265"/>
  <c r="D265" i="18"/>
  <c r="C265" i="23"/>
  <c r="D265"/>
  <c r="E265"/>
  <c r="F265"/>
  <c r="J265"/>
  <c r="K265"/>
  <c r="N265"/>
  <c r="O265"/>
  <c r="P265"/>
  <c r="E265" i="18"/>
  <c r="C265" i="13"/>
  <c r="D265"/>
  <c r="E265"/>
  <c r="F265"/>
  <c r="K265"/>
  <c r="L265"/>
  <c r="O265"/>
  <c r="P265"/>
  <c r="Q265"/>
  <c r="C265" i="14"/>
  <c r="D265"/>
  <c r="E265"/>
  <c r="F265"/>
  <c r="L265"/>
  <c r="K265" i="33"/>
  <c r="L265"/>
  <c r="O265"/>
  <c r="P265"/>
  <c r="F265"/>
  <c r="Q265"/>
  <c r="C265" i="28"/>
  <c r="D265"/>
  <c r="E265"/>
  <c r="F265"/>
  <c r="I265" i="26"/>
  <c r="J265"/>
  <c r="M265"/>
  <c r="Q265"/>
  <c r="F265"/>
  <c r="R265"/>
  <c r="H265" i="18"/>
  <c r="C265" i="11"/>
  <c r="H265"/>
  <c r="I265"/>
  <c r="L265"/>
  <c r="M265"/>
  <c r="N265"/>
  <c r="E265" i="32"/>
  <c r="F265"/>
  <c r="H265"/>
  <c r="I265"/>
  <c r="L265"/>
  <c r="M265"/>
  <c r="H265" i="12"/>
  <c r="I265"/>
  <c r="L265"/>
  <c r="M265"/>
  <c r="F265"/>
  <c r="N265"/>
  <c r="M265" i="16"/>
  <c r="F265" i="10"/>
  <c r="K265"/>
  <c r="L265"/>
  <c r="O265"/>
  <c r="P265"/>
  <c r="Q265"/>
  <c r="J265" i="18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L551"/>
  <c r="C479" i="25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51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995"/>
  <c r="C996"/>
  <c r="C997"/>
  <c r="C998"/>
  <c r="C999"/>
  <c r="C1000"/>
  <c r="C1001"/>
  <c r="C1002"/>
  <c r="C1003"/>
  <c r="C1004"/>
  <c r="C1005"/>
  <c r="C1006"/>
  <c r="C1007"/>
  <c r="C1008"/>
  <c r="C1009"/>
  <c r="C1010"/>
  <c r="C1011"/>
  <c r="C1013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9"/>
  <c r="C1250"/>
  <c r="I1014"/>
  <c r="J1014"/>
  <c r="I1015"/>
  <c r="J1015"/>
  <c r="I1016"/>
  <c r="J1016"/>
  <c r="I1017"/>
  <c r="J1017"/>
  <c r="I1018"/>
  <c r="J1018"/>
  <c r="I1019"/>
  <c r="J1019"/>
  <c r="I1020"/>
  <c r="J1020"/>
  <c r="I1021"/>
  <c r="J1021"/>
  <c r="I1022"/>
  <c r="J1022"/>
  <c r="I1023"/>
  <c r="J1023"/>
  <c r="I1024"/>
  <c r="J1024"/>
  <c r="I1025"/>
  <c r="J1025"/>
  <c r="I1026"/>
  <c r="J1026"/>
  <c r="I1027"/>
  <c r="J1027"/>
  <c r="I1028"/>
  <c r="J1028"/>
  <c r="I1029"/>
  <c r="J1029"/>
  <c r="I1030"/>
  <c r="J1030"/>
  <c r="I1031"/>
  <c r="J1031"/>
  <c r="I1032"/>
  <c r="J1032"/>
  <c r="I1033"/>
  <c r="J1033"/>
  <c r="I1034"/>
  <c r="J1034"/>
  <c r="I1035"/>
  <c r="J1035"/>
  <c r="I1036"/>
  <c r="J1036"/>
  <c r="I1037"/>
  <c r="J1037"/>
  <c r="I1038"/>
  <c r="J1038"/>
  <c r="I1039"/>
  <c r="J1039"/>
  <c r="I1040"/>
  <c r="J1040"/>
  <c r="I1041"/>
  <c r="J1041"/>
  <c r="I1042"/>
  <c r="J1042"/>
  <c r="I1043"/>
  <c r="J1043"/>
  <c r="I1044"/>
  <c r="J1044"/>
  <c r="I1045"/>
  <c r="J1045"/>
  <c r="I1046"/>
  <c r="J1046"/>
  <c r="I1047"/>
  <c r="J1047"/>
  <c r="I1048"/>
  <c r="J1048"/>
  <c r="I1049"/>
  <c r="J1049"/>
  <c r="I1050"/>
  <c r="J1050"/>
  <c r="I1051"/>
  <c r="J1051"/>
  <c r="I1052"/>
  <c r="J1052"/>
  <c r="I1053"/>
  <c r="J1053"/>
  <c r="I1054"/>
  <c r="J1054"/>
  <c r="I1055"/>
  <c r="J1055"/>
  <c r="I1056"/>
  <c r="J1056"/>
  <c r="I1057"/>
  <c r="J1057"/>
  <c r="I1058"/>
  <c r="J1058"/>
  <c r="I1059"/>
  <c r="J1059"/>
  <c r="I1060"/>
  <c r="J1060"/>
  <c r="I1061"/>
  <c r="J1061"/>
  <c r="I1062"/>
  <c r="J1062"/>
  <c r="I1063"/>
  <c r="J1063"/>
  <c r="I1064"/>
  <c r="J1064"/>
  <c r="I1065"/>
  <c r="J1065"/>
  <c r="I1066"/>
  <c r="J1066"/>
  <c r="I1067"/>
  <c r="J1067"/>
  <c r="I1068"/>
  <c r="J1068"/>
  <c r="I1069"/>
  <c r="J1069"/>
  <c r="I1070"/>
  <c r="J1070"/>
  <c r="I1071"/>
  <c r="J1071"/>
  <c r="I1072"/>
  <c r="J1072"/>
  <c r="I1073"/>
  <c r="J1073"/>
  <c r="I1074"/>
  <c r="J1074"/>
  <c r="I1075"/>
  <c r="J1075"/>
  <c r="I1076"/>
  <c r="J1076"/>
  <c r="I1077"/>
  <c r="J1077"/>
  <c r="I1078"/>
  <c r="J1078"/>
  <c r="I1079"/>
  <c r="J1079"/>
  <c r="I1080"/>
  <c r="J1080"/>
  <c r="I1081"/>
  <c r="J1081"/>
  <c r="I1082"/>
  <c r="J1082"/>
  <c r="I1083"/>
  <c r="J1083"/>
  <c r="I1084"/>
  <c r="J1084"/>
  <c r="I1085"/>
  <c r="J1085"/>
  <c r="I1086"/>
  <c r="J1086"/>
  <c r="I1087"/>
  <c r="J1087"/>
  <c r="I1088"/>
  <c r="J1088"/>
  <c r="I1089"/>
  <c r="J1089"/>
  <c r="I1090"/>
  <c r="J1090"/>
  <c r="I1091"/>
  <c r="J1091"/>
  <c r="I1092"/>
  <c r="J1092"/>
  <c r="I1093"/>
  <c r="J1093"/>
  <c r="I1094"/>
  <c r="J1094"/>
  <c r="I1095"/>
  <c r="J1095"/>
  <c r="I1096"/>
  <c r="J1096"/>
  <c r="I1097"/>
  <c r="J1097"/>
  <c r="I1098"/>
  <c r="J1098"/>
  <c r="I1099"/>
  <c r="J1099"/>
  <c r="I1100"/>
  <c r="J1100"/>
  <c r="I1101"/>
  <c r="J1101"/>
  <c r="I1102"/>
  <c r="J1102"/>
  <c r="I1103"/>
  <c r="J1103"/>
  <c r="I1104"/>
  <c r="J1104"/>
  <c r="I1105"/>
  <c r="J1105"/>
  <c r="I1106"/>
  <c r="J1106"/>
  <c r="I1107"/>
  <c r="J1107"/>
  <c r="I1108"/>
  <c r="J1108"/>
  <c r="I1109"/>
  <c r="J1109"/>
  <c r="I1110"/>
  <c r="J1110"/>
  <c r="I1111"/>
  <c r="J1111"/>
  <c r="I1112"/>
  <c r="J1112"/>
  <c r="I1113"/>
  <c r="J1113"/>
  <c r="I1114"/>
  <c r="J1114"/>
  <c r="I1115"/>
  <c r="J1115"/>
  <c r="I1116"/>
  <c r="J1116"/>
  <c r="I1117"/>
  <c r="J1117"/>
  <c r="I1118"/>
  <c r="J1118"/>
  <c r="I1119"/>
  <c r="J1119"/>
  <c r="I1120"/>
  <c r="J1120"/>
  <c r="I1121"/>
  <c r="J1121"/>
  <c r="I1122"/>
  <c r="J1122"/>
  <c r="I1123"/>
  <c r="J1123"/>
  <c r="I1124"/>
  <c r="J1124"/>
  <c r="I1125"/>
  <c r="J1125"/>
  <c r="I1126"/>
  <c r="J1126"/>
  <c r="I1127"/>
  <c r="J1127"/>
  <c r="I1128"/>
  <c r="J1128"/>
  <c r="I1129"/>
  <c r="J1129"/>
  <c r="I1130"/>
  <c r="J1130"/>
  <c r="I1131"/>
  <c r="J1131"/>
  <c r="I1132"/>
  <c r="J1132"/>
  <c r="I1133"/>
  <c r="J1133"/>
  <c r="I1134"/>
  <c r="J1134"/>
  <c r="I1135"/>
  <c r="J1135"/>
  <c r="I1136"/>
  <c r="J1136"/>
  <c r="I1137"/>
  <c r="J1137"/>
  <c r="I1138"/>
  <c r="J1138"/>
  <c r="I1139"/>
  <c r="J1139"/>
  <c r="I1140"/>
  <c r="J1140"/>
  <c r="I1141"/>
  <c r="J1141"/>
  <c r="I1142"/>
  <c r="J1142"/>
  <c r="I1143"/>
  <c r="J1143"/>
  <c r="I1144"/>
  <c r="J1144"/>
  <c r="I1145"/>
  <c r="J1145"/>
  <c r="I1146"/>
  <c r="J1146"/>
  <c r="I1147"/>
  <c r="J1147"/>
  <c r="I1148"/>
  <c r="J1148"/>
  <c r="I1149"/>
  <c r="J1149"/>
  <c r="I1150"/>
  <c r="J1150"/>
  <c r="I1151"/>
  <c r="J1151"/>
  <c r="I1152"/>
  <c r="J1152"/>
  <c r="I1153"/>
  <c r="J1153"/>
  <c r="I1154"/>
  <c r="J1154"/>
  <c r="I1155"/>
  <c r="J1155"/>
  <c r="I1156"/>
  <c r="J1156"/>
  <c r="I1157"/>
  <c r="J1157"/>
  <c r="I1158"/>
  <c r="J1158"/>
  <c r="I1159"/>
  <c r="J1159"/>
  <c r="I1160"/>
  <c r="J1160"/>
  <c r="I1161"/>
  <c r="J1161"/>
  <c r="I1162"/>
  <c r="J1162"/>
  <c r="I1163"/>
  <c r="J1163"/>
  <c r="I1164"/>
  <c r="J1164"/>
  <c r="I1165"/>
  <c r="J1165"/>
  <c r="I1166"/>
  <c r="J1166"/>
  <c r="I1167"/>
  <c r="J1167"/>
  <c r="I1168"/>
  <c r="J1168"/>
  <c r="I1169"/>
  <c r="J1169"/>
  <c r="I1170"/>
  <c r="J1170"/>
  <c r="I1171"/>
  <c r="J1171"/>
  <c r="I1172"/>
  <c r="J1172"/>
  <c r="I1173"/>
  <c r="J1173"/>
  <c r="I1174"/>
  <c r="J1174"/>
  <c r="I1175"/>
  <c r="J1175"/>
  <c r="I1176"/>
  <c r="J1176"/>
  <c r="I1177"/>
  <c r="J1177"/>
  <c r="I1178"/>
  <c r="J1178"/>
  <c r="I1179"/>
  <c r="J1179"/>
  <c r="I1180"/>
  <c r="J1180"/>
  <c r="I1181"/>
  <c r="J1181"/>
  <c r="I1182"/>
  <c r="J1182"/>
  <c r="I1183"/>
  <c r="J1183"/>
  <c r="I1184"/>
  <c r="J1184"/>
  <c r="I1185"/>
  <c r="J1185"/>
  <c r="I1186"/>
  <c r="J1186"/>
  <c r="I1187"/>
  <c r="J1187"/>
  <c r="I1188"/>
  <c r="J1188"/>
  <c r="I1189"/>
  <c r="J1189"/>
  <c r="I1190"/>
  <c r="J1190"/>
  <c r="I1191"/>
  <c r="J1191"/>
  <c r="I1192"/>
  <c r="J1192"/>
  <c r="I1193"/>
  <c r="J1193"/>
  <c r="I1194"/>
  <c r="J1194"/>
  <c r="I1195"/>
  <c r="J1195"/>
  <c r="I1196"/>
  <c r="J1196"/>
  <c r="I1197"/>
  <c r="J1197"/>
  <c r="I1198"/>
  <c r="J1198"/>
  <c r="I1199"/>
  <c r="J1199"/>
  <c r="I1200"/>
  <c r="J1200"/>
  <c r="I1201"/>
  <c r="J1201"/>
  <c r="I1202"/>
  <c r="J1202"/>
  <c r="I1203"/>
  <c r="J1203"/>
  <c r="I1204"/>
  <c r="J1204"/>
  <c r="I1205"/>
  <c r="J1205"/>
  <c r="I1206"/>
  <c r="J1206"/>
  <c r="I1207"/>
  <c r="J1207"/>
  <c r="I1208"/>
  <c r="J1208"/>
  <c r="I1209"/>
  <c r="J1209"/>
  <c r="I1210"/>
  <c r="J1210"/>
  <c r="I1211"/>
  <c r="J1211"/>
  <c r="I1212"/>
  <c r="J1212"/>
  <c r="I1213"/>
  <c r="J1213"/>
  <c r="I1214"/>
  <c r="J1214"/>
  <c r="I1215"/>
  <c r="J1215"/>
  <c r="I1216"/>
  <c r="J1216"/>
  <c r="I1217"/>
  <c r="J1217"/>
  <c r="I1218"/>
  <c r="J1218"/>
  <c r="I1219"/>
  <c r="J1219"/>
  <c r="I1220"/>
  <c r="J1220"/>
  <c r="I1221"/>
  <c r="J1221"/>
  <c r="I1222"/>
  <c r="J1222"/>
  <c r="I1223"/>
  <c r="J1223"/>
  <c r="I1224"/>
  <c r="J1224"/>
  <c r="I1225"/>
  <c r="J1225"/>
  <c r="I1226"/>
  <c r="J1226"/>
  <c r="I1227"/>
  <c r="J1227"/>
  <c r="I1228"/>
  <c r="J1228"/>
  <c r="I1229"/>
  <c r="J1229"/>
  <c r="I1230"/>
  <c r="J1230"/>
  <c r="I1231"/>
  <c r="J1231"/>
  <c r="I1232"/>
  <c r="J1232"/>
  <c r="I1233"/>
  <c r="J1233"/>
  <c r="I1234"/>
  <c r="J1234"/>
  <c r="I1235"/>
  <c r="J1235"/>
  <c r="I1236"/>
  <c r="J1236"/>
  <c r="I1237"/>
  <c r="J1237"/>
  <c r="I1238"/>
  <c r="J1238"/>
  <c r="I1239"/>
  <c r="J1239"/>
  <c r="I1240"/>
  <c r="J1240"/>
  <c r="J1241"/>
  <c r="J1242"/>
  <c r="I1243"/>
  <c r="J1243"/>
  <c r="J1244"/>
  <c r="J1250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50"/>
  <c r="L479"/>
  <c r="L551"/>
  <c r="L956"/>
  <c r="L1011"/>
  <c r="L1250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50"/>
  <c r="O1250"/>
  <c r="P1250"/>
  <c r="D1250" i="18"/>
  <c r="F479" i="23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6"/>
  <c r="D506"/>
  <c r="E506"/>
  <c r="F506"/>
  <c r="C507"/>
  <c r="D507"/>
  <c r="E507"/>
  <c r="F507"/>
  <c r="C508"/>
  <c r="D508"/>
  <c r="E508"/>
  <c r="F508"/>
  <c r="C509"/>
  <c r="D509"/>
  <c r="E509"/>
  <c r="F509"/>
  <c r="C510"/>
  <c r="D510"/>
  <c r="E510"/>
  <c r="F510"/>
  <c r="C511"/>
  <c r="D511"/>
  <c r="E511"/>
  <c r="F511"/>
  <c r="C512"/>
  <c r="D512"/>
  <c r="E512"/>
  <c r="F512"/>
  <c r="C513"/>
  <c r="D513"/>
  <c r="E513"/>
  <c r="F513"/>
  <c r="C514"/>
  <c r="D514"/>
  <c r="E514"/>
  <c r="F514"/>
  <c r="C515"/>
  <c r="D515"/>
  <c r="E515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4"/>
  <c r="D524"/>
  <c r="E524"/>
  <c r="F524"/>
  <c r="C525"/>
  <c r="D525"/>
  <c r="E525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C530"/>
  <c r="D530"/>
  <c r="E530"/>
  <c r="F530"/>
  <c r="C531"/>
  <c r="D531"/>
  <c r="E531"/>
  <c r="F531"/>
  <c r="C532"/>
  <c r="D532"/>
  <c r="E532"/>
  <c r="F532"/>
  <c r="C533"/>
  <c r="D533"/>
  <c r="E533"/>
  <c r="F533"/>
  <c r="C534"/>
  <c r="D534"/>
  <c r="E534"/>
  <c r="F534"/>
  <c r="C535"/>
  <c r="D535"/>
  <c r="E535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C547"/>
  <c r="D547"/>
  <c r="E547"/>
  <c r="F547"/>
  <c r="F548"/>
  <c r="F549"/>
  <c r="F550"/>
  <c r="F551"/>
  <c r="C553"/>
  <c r="D553"/>
  <c r="E553"/>
  <c r="F553"/>
  <c r="C554"/>
  <c r="D554"/>
  <c r="E554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65"/>
  <c r="D565"/>
  <c r="E565"/>
  <c r="F565"/>
  <c r="C566"/>
  <c r="D566"/>
  <c r="E566"/>
  <c r="F566"/>
  <c r="C567"/>
  <c r="D567"/>
  <c r="E567"/>
  <c r="F567"/>
  <c r="C568"/>
  <c r="D568"/>
  <c r="E568"/>
  <c r="F568"/>
  <c r="C569"/>
  <c r="D569"/>
  <c r="E569"/>
  <c r="F569"/>
  <c r="C570"/>
  <c r="D570"/>
  <c r="E570"/>
  <c r="F570"/>
  <c r="C571"/>
  <c r="D571"/>
  <c r="E571"/>
  <c r="F571"/>
  <c r="C572"/>
  <c r="D572"/>
  <c r="E572"/>
  <c r="F572"/>
  <c r="C573"/>
  <c r="D573"/>
  <c r="E573"/>
  <c r="F573"/>
  <c r="C574"/>
  <c r="D574"/>
  <c r="E574"/>
  <c r="F574"/>
  <c r="C575"/>
  <c r="D575"/>
  <c r="E575"/>
  <c r="F575"/>
  <c r="C576"/>
  <c r="D576"/>
  <c r="E576"/>
  <c r="F576"/>
  <c r="C577"/>
  <c r="D577"/>
  <c r="E577"/>
  <c r="F577"/>
  <c r="C578"/>
  <c r="D578"/>
  <c r="E578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596"/>
  <c r="D596"/>
  <c r="E596"/>
  <c r="F596"/>
  <c r="C597"/>
  <c r="D597"/>
  <c r="E597"/>
  <c r="F597"/>
  <c r="C598"/>
  <c r="D598"/>
  <c r="E598"/>
  <c r="F598"/>
  <c r="C599"/>
  <c r="D599"/>
  <c r="E599"/>
  <c r="F599"/>
  <c r="C600"/>
  <c r="D600"/>
  <c r="E600"/>
  <c r="F600"/>
  <c r="C601"/>
  <c r="D601"/>
  <c r="E601"/>
  <c r="F601"/>
  <c r="C602"/>
  <c r="D602"/>
  <c r="E602"/>
  <c r="F602"/>
  <c r="C603"/>
  <c r="D603"/>
  <c r="E603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C614"/>
  <c r="D614"/>
  <c r="E614"/>
  <c r="F614"/>
  <c r="C615"/>
  <c r="D615"/>
  <c r="E615"/>
  <c r="F615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635"/>
  <c r="C776"/>
  <c r="D776"/>
  <c r="E776"/>
  <c r="F776"/>
  <c r="C777"/>
  <c r="D777"/>
  <c r="E777"/>
  <c r="F777"/>
  <c r="C778"/>
  <c r="D778"/>
  <c r="E778"/>
  <c r="F778"/>
  <c r="C779"/>
  <c r="D779"/>
  <c r="E779"/>
  <c r="F779"/>
  <c r="C780"/>
  <c r="D780"/>
  <c r="E780"/>
  <c r="F780"/>
  <c r="C781"/>
  <c r="D781"/>
  <c r="E781"/>
  <c r="F781"/>
  <c r="C782"/>
  <c r="D782"/>
  <c r="E782"/>
  <c r="F782"/>
  <c r="C783"/>
  <c r="D783"/>
  <c r="E783"/>
  <c r="F783"/>
  <c r="C784"/>
  <c r="D784"/>
  <c r="E784"/>
  <c r="F784"/>
  <c r="C785"/>
  <c r="D785"/>
  <c r="E785"/>
  <c r="F785"/>
  <c r="C786"/>
  <c r="D786"/>
  <c r="E786"/>
  <c r="F786"/>
  <c r="C787"/>
  <c r="D787"/>
  <c r="E787"/>
  <c r="F787"/>
  <c r="C788"/>
  <c r="D788"/>
  <c r="E788"/>
  <c r="F788"/>
  <c r="C789"/>
  <c r="D789"/>
  <c r="E789"/>
  <c r="F789"/>
  <c r="C790"/>
  <c r="D790"/>
  <c r="E790"/>
  <c r="F790"/>
  <c r="C791"/>
  <c r="D791"/>
  <c r="E791"/>
  <c r="F791"/>
  <c r="C792"/>
  <c r="D792"/>
  <c r="E792"/>
  <c r="F792"/>
  <c r="C793"/>
  <c r="D793"/>
  <c r="E793"/>
  <c r="F793"/>
  <c r="C794"/>
  <c r="D794"/>
  <c r="E794"/>
  <c r="F794"/>
  <c r="C795"/>
  <c r="D795"/>
  <c r="E795"/>
  <c r="F795"/>
  <c r="C796"/>
  <c r="D796"/>
  <c r="E796"/>
  <c r="F796"/>
  <c r="C797"/>
  <c r="D797"/>
  <c r="E797"/>
  <c r="F797"/>
  <c r="C798"/>
  <c r="D798"/>
  <c r="E798"/>
  <c r="F798"/>
  <c r="C799"/>
  <c r="D799"/>
  <c r="E799"/>
  <c r="F799"/>
  <c r="C800"/>
  <c r="D800"/>
  <c r="E800"/>
  <c r="F800"/>
  <c r="C801"/>
  <c r="D801"/>
  <c r="E801"/>
  <c r="F801"/>
  <c r="C802"/>
  <c r="D802"/>
  <c r="E802"/>
  <c r="F802"/>
  <c r="C803"/>
  <c r="D803"/>
  <c r="E803"/>
  <c r="F803"/>
  <c r="C804"/>
  <c r="D804"/>
  <c r="E804"/>
  <c r="F804"/>
  <c r="C805"/>
  <c r="D805"/>
  <c r="E805"/>
  <c r="F805"/>
  <c r="C806"/>
  <c r="D806"/>
  <c r="E806"/>
  <c r="F806"/>
  <c r="C807"/>
  <c r="D807"/>
  <c r="E807"/>
  <c r="F807"/>
  <c r="C808"/>
  <c r="D808"/>
  <c r="E808"/>
  <c r="F808"/>
  <c r="C809"/>
  <c r="D809"/>
  <c r="E809"/>
  <c r="F809"/>
  <c r="C810"/>
  <c r="D810"/>
  <c r="E810"/>
  <c r="F810"/>
  <c r="C811"/>
  <c r="D811"/>
  <c r="E811"/>
  <c r="F811"/>
  <c r="C812"/>
  <c r="D812"/>
  <c r="E812"/>
  <c r="F812"/>
  <c r="C813"/>
  <c r="D813"/>
  <c r="E813"/>
  <c r="F813"/>
  <c r="C814"/>
  <c r="D814"/>
  <c r="E814"/>
  <c r="F814"/>
  <c r="C815"/>
  <c r="D815"/>
  <c r="E815"/>
  <c r="F815"/>
  <c r="C816"/>
  <c r="D816"/>
  <c r="E816"/>
  <c r="F816"/>
  <c r="C817"/>
  <c r="D817"/>
  <c r="E817"/>
  <c r="F817"/>
  <c r="C818"/>
  <c r="D818"/>
  <c r="E818"/>
  <c r="F818"/>
  <c r="C819"/>
  <c r="D819"/>
  <c r="E819"/>
  <c r="F819"/>
  <c r="C820"/>
  <c r="D820"/>
  <c r="E820"/>
  <c r="F820"/>
  <c r="C821"/>
  <c r="D821"/>
  <c r="E821"/>
  <c r="F821"/>
  <c r="C822"/>
  <c r="D822"/>
  <c r="E822"/>
  <c r="F822"/>
  <c r="C823"/>
  <c r="D823"/>
  <c r="E823"/>
  <c r="F823"/>
  <c r="C824"/>
  <c r="D824"/>
  <c r="E824"/>
  <c r="F824"/>
  <c r="C825"/>
  <c r="D825"/>
  <c r="E825"/>
  <c r="F825"/>
  <c r="C826"/>
  <c r="D826"/>
  <c r="E826"/>
  <c r="F826"/>
  <c r="C827"/>
  <c r="D827"/>
  <c r="E827"/>
  <c r="F827"/>
  <c r="C828"/>
  <c r="D828"/>
  <c r="E828"/>
  <c r="F828"/>
  <c r="C829"/>
  <c r="D829"/>
  <c r="E829"/>
  <c r="F829"/>
  <c r="C830"/>
  <c r="D830"/>
  <c r="E830"/>
  <c r="F830"/>
  <c r="C831"/>
  <c r="D831"/>
  <c r="E831"/>
  <c r="F831"/>
  <c r="C832"/>
  <c r="D832"/>
  <c r="E832"/>
  <c r="F832"/>
  <c r="C833"/>
  <c r="D833"/>
  <c r="E833"/>
  <c r="F833"/>
  <c r="C834"/>
  <c r="D834"/>
  <c r="E834"/>
  <c r="F834"/>
  <c r="C835"/>
  <c r="D835"/>
  <c r="E835"/>
  <c r="F835"/>
  <c r="C836"/>
  <c r="D836"/>
  <c r="E836"/>
  <c r="F836"/>
  <c r="C837"/>
  <c r="D837"/>
  <c r="E837"/>
  <c r="F837"/>
  <c r="C838"/>
  <c r="D838"/>
  <c r="E838"/>
  <c r="F838"/>
  <c r="C839"/>
  <c r="D839"/>
  <c r="E839"/>
  <c r="F839"/>
  <c r="C840"/>
  <c r="D840"/>
  <c r="E840"/>
  <c r="F840"/>
  <c r="C841"/>
  <c r="D841"/>
  <c r="E841"/>
  <c r="F841"/>
  <c r="C842"/>
  <c r="D842"/>
  <c r="E842"/>
  <c r="F842"/>
  <c r="C843"/>
  <c r="D843"/>
  <c r="E843"/>
  <c r="F843"/>
  <c r="C844"/>
  <c r="D844"/>
  <c r="E844"/>
  <c r="F844"/>
  <c r="C845"/>
  <c r="D845"/>
  <c r="E845"/>
  <c r="F845"/>
  <c r="C846"/>
  <c r="D846"/>
  <c r="E846"/>
  <c r="F846"/>
  <c r="C847"/>
  <c r="D847"/>
  <c r="E847"/>
  <c r="F847"/>
  <c r="C848"/>
  <c r="D848"/>
  <c r="E848"/>
  <c r="F848"/>
  <c r="C849"/>
  <c r="D849"/>
  <c r="E849"/>
  <c r="F849"/>
  <c r="C850"/>
  <c r="D850"/>
  <c r="E850"/>
  <c r="F850"/>
  <c r="C851"/>
  <c r="D851"/>
  <c r="E851"/>
  <c r="F851"/>
  <c r="C852"/>
  <c r="D852"/>
  <c r="E852"/>
  <c r="F852"/>
  <c r="C853"/>
  <c r="D853"/>
  <c r="E853"/>
  <c r="F853"/>
  <c r="C854"/>
  <c r="D854"/>
  <c r="E854"/>
  <c r="F854"/>
  <c r="C855"/>
  <c r="D855"/>
  <c r="E855"/>
  <c r="F855"/>
  <c r="C856"/>
  <c r="D856"/>
  <c r="E856"/>
  <c r="F856"/>
  <c r="C857"/>
  <c r="D857"/>
  <c r="E857"/>
  <c r="F857"/>
  <c r="C858"/>
  <c r="D858"/>
  <c r="E858"/>
  <c r="F858"/>
  <c r="C859"/>
  <c r="D859"/>
  <c r="E859"/>
  <c r="F859"/>
  <c r="C860"/>
  <c r="D860"/>
  <c r="E860"/>
  <c r="F860"/>
  <c r="C861"/>
  <c r="D861"/>
  <c r="E861"/>
  <c r="F861"/>
  <c r="C862"/>
  <c r="D862"/>
  <c r="E862"/>
  <c r="F862"/>
  <c r="C863"/>
  <c r="D863"/>
  <c r="E863"/>
  <c r="F863"/>
  <c r="C864"/>
  <c r="D864"/>
  <c r="E864"/>
  <c r="F864"/>
  <c r="C865"/>
  <c r="D865"/>
  <c r="E865"/>
  <c r="F865"/>
  <c r="C866"/>
  <c r="D866"/>
  <c r="E866"/>
  <c r="F866"/>
  <c r="C867"/>
  <c r="D867"/>
  <c r="E867"/>
  <c r="F867"/>
  <c r="C868"/>
  <c r="D868"/>
  <c r="E868"/>
  <c r="F868"/>
  <c r="C869"/>
  <c r="D869"/>
  <c r="E869"/>
  <c r="F869"/>
  <c r="C870"/>
  <c r="D870"/>
  <c r="E870"/>
  <c r="F870"/>
  <c r="C871"/>
  <c r="D871"/>
  <c r="E871"/>
  <c r="F871"/>
  <c r="C872"/>
  <c r="D872"/>
  <c r="E872"/>
  <c r="F872"/>
  <c r="C873"/>
  <c r="D873"/>
  <c r="E873"/>
  <c r="F873"/>
  <c r="C874"/>
  <c r="D874"/>
  <c r="E874"/>
  <c r="F874"/>
  <c r="C875"/>
  <c r="D875"/>
  <c r="E875"/>
  <c r="F875"/>
  <c r="C876"/>
  <c r="D876"/>
  <c r="E876"/>
  <c r="F876"/>
  <c r="C877"/>
  <c r="D877"/>
  <c r="E877"/>
  <c r="F877"/>
  <c r="C878"/>
  <c r="D878"/>
  <c r="E878"/>
  <c r="F878"/>
  <c r="C879"/>
  <c r="D879"/>
  <c r="E879"/>
  <c r="F879"/>
  <c r="C880"/>
  <c r="D880"/>
  <c r="E880"/>
  <c r="F880"/>
  <c r="C881"/>
  <c r="D881"/>
  <c r="E881"/>
  <c r="F881"/>
  <c r="C882"/>
  <c r="D882"/>
  <c r="E882"/>
  <c r="F882"/>
  <c r="C883"/>
  <c r="D883"/>
  <c r="E883"/>
  <c r="F883"/>
  <c r="C884"/>
  <c r="D884"/>
  <c r="E884"/>
  <c r="F884"/>
  <c r="C885"/>
  <c r="D885"/>
  <c r="E885"/>
  <c r="F885"/>
  <c r="C886"/>
  <c r="D886"/>
  <c r="E886"/>
  <c r="F886"/>
  <c r="C887"/>
  <c r="D887"/>
  <c r="E887"/>
  <c r="F887"/>
  <c r="C888"/>
  <c r="D888"/>
  <c r="E888"/>
  <c r="F888"/>
  <c r="C889"/>
  <c r="D889"/>
  <c r="E889"/>
  <c r="F889"/>
  <c r="C890"/>
  <c r="D890"/>
  <c r="E890"/>
  <c r="F890"/>
  <c r="C891"/>
  <c r="D891"/>
  <c r="E891"/>
  <c r="F891"/>
  <c r="C892"/>
  <c r="D892"/>
  <c r="E892"/>
  <c r="F892"/>
  <c r="C893"/>
  <c r="D893"/>
  <c r="E893"/>
  <c r="F893"/>
  <c r="C894"/>
  <c r="D894"/>
  <c r="E894"/>
  <c r="F894"/>
  <c r="C895"/>
  <c r="D895"/>
  <c r="E895"/>
  <c r="F895"/>
  <c r="C896"/>
  <c r="D896"/>
  <c r="E896"/>
  <c r="F896"/>
  <c r="C897"/>
  <c r="D897"/>
  <c r="E897"/>
  <c r="F897"/>
  <c r="C898"/>
  <c r="D898"/>
  <c r="E898"/>
  <c r="F898"/>
  <c r="C899"/>
  <c r="D899"/>
  <c r="E899"/>
  <c r="F899"/>
  <c r="C900"/>
  <c r="D900"/>
  <c r="E900"/>
  <c r="F900"/>
  <c r="C901"/>
  <c r="D901"/>
  <c r="E901"/>
  <c r="F901"/>
  <c r="C902"/>
  <c r="D902"/>
  <c r="E902"/>
  <c r="F902"/>
  <c r="C903"/>
  <c r="D903"/>
  <c r="E903"/>
  <c r="F903"/>
  <c r="C904"/>
  <c r="D904"/>
  <c r="E904"/>
  <c r="F904"/>
  <c r="C905"/>
  <c r="D905"/>
  <c r="E905"/>
  <c r="F905"/>
  <c r="C906"/>
  <c r="D906"/>
  <c r="E906"/>
  <c r="F906"/>
  <c r="C907"/>
  <c r="D907"/>
  <c r="E907"/>
  <c r="F907"/>
  <c r="C908"/>
  <c r="D908"/>
  <c r="E908"/>
  <c r="F908"/>
  <c r="C909"/>
  <c r="D909"/>
  <c r="E909"/>
  <c r="F909"/>
  <c r="C910"/>
  <c r="D910"/>
  <c r="E910"/>
  <c r="F910"/>
  <c r="C911"/>
  <c r="D911"/>
  <c r="E911"/>
  <c r="F911"/>
  <c r="C912"/>
  <c r="D912"/>
  <c r="E912"/>
  <c r="F912"/>
  <c r="C913"/>
  <c r="D913"/>
  <c r="E913"/>
  <c r="F913"/>
  <c r="C914"/>
  <c r="D914"/>
  <c r="E914"/>
  <c r="F914"/>
  <c r="C915"/>
  <c r="D915"/>
  <c r="E915"/>
  <c r="F915"/>
  <c r="C916"/>
  <c r="D916"/>
  <c r="E916"/>
  <c r="F916"/>
  <c r="C917"/>
  <c r="D917"/>
  <c r="E917"/>
  <c r="F917"/>
  <c r="C918"/>
  <c r="D918"/>
  <c r="E918"/>
  <c r="F918"/>
  <c r="C919"/>
  <c r="D919"/>
  <c r="E919"/>
  <c r="F919"/>
  <c r="C920"/>
  <c r="D920"/>
  <c r="E920"/>
  <c r="F920"/>
  <c r="C921"/>
  <c r="D921"/>
  <c r="E921"/>
  <c r="F921"/>
  <c r="C922"/>
  <c r="D922"/>
  <c r="E922"/>
  <c r="F922"/>
  <c r="C923"/>
  <c r="D923"/>
  <c r="E923"/>
  <c r="F923"/>
  <c r="C924"/>
  <c r="D924"/>
  <c r="E924"/>
  <c r="F924"/>
  <c r="C925"/>
  <c r="D925"/>
  <c r="E925"/>
  <c r="F925"/>
  <c r="C926"/>
  <c r="D926"/>
  <c r="E926"/>
  <c r="F926"/>
  <c r="C927"/>
  <c r="D927"/>
  <c r="E927"/>
  <c r="F927"/>
  <c r="C928"/>
  <c r="D928"/>
  <c r="E928"/>
  <c r="F928"/>
  <c r="C929"/>
  <c r="D929"/>
  <c r="E929"/>
  <c r="F929"/>
  <c r="C930"/>
  <c r="D930"/>
  <c r="E930"/>
  <c r="F930"/>
  <c r="C931"/>
  <c r="D931"/>
  <c r="E931"/>
  <c r="F931"/>
  <c r="C932"/>
  <c r="D932"/>
  <c r="E932"/>
  <c r="F932"/>
  <c r="C933"/>
  <c r="D933"/>
  <c r="E933"/>
  <c r="F933"/>
  <c r="C934"/>
  <c r="D934"/>
  <c r="E934"/>
  <c r="F934"/>
  <c r="C935"/>
  <c r="D935"/>
  <c r="E935"/>
  <c r="F935"/>
  <c r="C936"/>
  <c r="D936"/>
  <c r="E936"/>
  <c r="F936"/>
  <c r="C937"/>
  <c r="D937"/>
  <c r="E937"/>
  <c r="F937"/>
  <c r="C938"/>
  <c r="D938"/>
  <c r="E938"/>
  <c r="F938"/>
  <c r="C939"/>
  <c r="D939"/>
  <c r="E939"/>
  <c r="F939"/>
  <c r="C940"/>
  <c r="D940"/>
  <c r="E940"/>
  <c r="F940"/>
  <c r="C941"/>
  <c r="D941"/>
  <c r="E941"/>
  <c r="F941"/>
  <c r="C942"/>
  <c r="D942"/>
  <c r="E942"/>
  <c r="F942"/>
  <c r="C943"/>
  <c r="D943"/>
  <c r="E943"/>
  <c r="F943"/>
  <c r="C944"/>
  <c r="D944"/>
  <c r="E944"/>
  <c r="F944"/>
  <c r="C945"/>
  <c r="D945"/>
  <c r="E945"/>
  <c r="F945"/>
  <c r="C946"/>
  <c r="D946"/>
  <c r="E946"/>
  <c r="F946"/>
  <c r="C947"/>
  <c r="D947"/>
  <c r="E947"/>
  <c r="F947"/>
  <c r="C948"/>
  <c r="D948"/>
  <c r="E948"/>
  <c r="F948"/>
  <c r="C949"/>
  <c r="D949"/>
  <c r="E949"/>
  <c r="F949"/>
  <c r="C950"/>
  <c r="D950"/>
  <c r="E950"/>
  <c r="F950"/>
  <c r="C951"/>
  <c r="D951"/>
  <c r="E951"/>
  <c r="F951"/>
  <c r="C952"/>
  <c r="D952"/>
  <c r="E952"/>
  <c r="F952"/>
  <c r="C953"/>
  <c r="D953"/>
  <c r="E953"/>
  <c r="F953"/>
  <c r="C954"/>
  <c r="D954"/>
  <c r="E954"/>
  <c r="F954"/>
  <c r="C955"/>
  <c r="D955"/>
  <c r="E955"/>
  <c r="F955"/>
  <c r="F956"/>
  <c r="C958"/>
  <c r="D958"/>
  <c r="E958"/>
  <c r="F958"/>
  <c r="C959"/>
  <c r="D959"/>
  <c r="E959"/>
  <c r="F959"/>
  <c r="C960"/>
  <c r="D960"/>
  <c r="E960"/>
  <c r="F960"/>
  <c r="C961"/>
  <c r="D961"/>
  <c r="E961"/>
  <c r="F961"/>
  <c r="C962"/>
  <c r="D962"/>
  <c r="E962"/>
  <c r="F962"/>
  <c r="C963"/>
  <c r="D963"/>
  <c r="E963"/>
  <c r="F963"/>
  <c r="C964"/>
  <c r="D964"/>
  <c r="E964"/>
  <c r="F964"/>
  <c r="C965"/>
  <c r="D965"/>
  <c r="E965"/>
  <c r="F965"/>
  <c r="C966"/>
  <c r="D966"/>
  <c r="E966"/>
  <c r="F966"/>
  <c r="C967"/>
  <c r="D967"/>
  <c r="E967"/>
  <c r="F967"/>
  <c r="C968"/>
  <c r="D968"/>
  <c r="E968"/>
  <c r="F968"/>
  <c r="C969"/>
  <c r="D969"/>
  <c r="E969"/>
  <c r="F969"/>
  <c r="C970"/>
  <c r="D970"/>
  <c r="E970"/>
  <c r="F970"/>
  <c r="C971"/>
  <c r="D971"/>
  <c r="E971"/>
  <c r="F971"/>
  <c r="C972"/>
  <c r="D972"/>
  <c r="E972"/>
  <c r="F972"/>
  <c r="C973"/>
  <c r="D973"/>
  <c r="E973"/>
  <c r="F973"/>
  <c r="C974"/>
  <c r="D974"/>
  <c r="E974"/>
  <c r="F974"/>
  <c r="C975"/>
  <c r="D975"/>
  <c r="E975"/>
  <c r="F975"/>
  <c r="C976"/>
  <c r="D976"/>
  <c r="E976"/>
  <c r="F976"/>
  <c r="C977"/>
  <c r="D977"/>
  <c r="E977"/>
  <c r="F977"/>
  <c r="C978"/>
  <c r="D978"/>
  <c r="E978"/>
  <c r="F978"/>
  <c r="C979"/>
  <c r="D979"/>
  <c r="E979"/>
  <c r="F979"/>
  <c r="C980"/>
  <c r="D980"/>
  <c r="E980"/>
  <c r="F980"/>
  <c r="C981"/>
  <c r="D981"/>
  <c r="E981"/>
  <c r="F981"/>
  <c r="C982"/>
  <c r="D982"/>
  <c r="E982"/>
  <c r="F982"/>
  <c r="C983"/>
  <c r="D983"/>
  <c r="E983"/>
  <c r="F983"/>
  <c r="C984"/>
  <c r="D984"/>
  <c r="E984"/>
  <c r="F984"/>
  <c r="C985"/>
  <c r="D985"/>
  <c r="E985"/>
  <c r="F985"/>
  <c r="C986"/>
  <c r="D986"/>
  <c r="E986"/>
  <c r="F986"/>
  <c r="C987"/>
  <c r="D987"/>
  <c r="E987"/>
  <c r="F987"/>
  <c r="C988"/>
  <c r="D988"/>
  <c r="E988"/>
  <c r="F988"/>
  <c r="C989"/>
  <c r="D989"/>
  <c r="E989"/>
  <c r="F989"/>
  <c r="C990"/>
  <c r="D990"/>
  <c r="E990"/>
  <c r="F990"/>
  <c r="C991"/>
  <c r="D991"/>
  <c r="E991"/>
  <c r="F991"/>
  <c r="C992"/>
  <c r="D992"/>
  <c r="E992"/>
  <c r="F992"/>
  <c r="C993"/>
  <c r="D993"/>
  <c r="E993"/>
  <c r="F993"/>
  <c r="C994"/>
  <c r="F994"/>
  <c r="C1009"/>
  <c r="F1009"/>
  <c r="C1010"/>
  <c r="F1010"/>
  <c r="F995"/>
  <c r="F996"/>
  <c r="F997"/>
  <c r="F998"/>
  <c r="F999"/>
  <c r="F1000"/>
  <c r="F1001"/>
  <c r="F1002"/>
  <c r="F1003"/>
  <c r="F1004"/>
  <c r="F1005"/>
  <c r="F1006"/>
  <c r="F1007"/>
  <c r="F1008"/>
  <c r="F1011"/>
  <c r="C1013"/>
  <c r="D1013"/>
  <c r="E1013"/>
  <c r="F1013"/>
  <c r="C1014"/>
  <c r="D1014"/>
  <c r="E1014"/>
  <c r="F1014"/>
  <c r="C1015"/>
  <c r="D1015"/>
  <c r="E1015"/>
  <c r="F1015"/>
  <c r="C1016"/>
  <c r="D1016"/>
  <c r="E1016"/>
  <c r="F1016"/>
  <c r="C1017"/>
  <c r="D1017"/>
  <c r="E1017"/>
  <c r="F1017"/>
  <c r="C1018"/>
  <c r="D1018"/>
  <c r="E1018"/>
  <c r="F1018"/>
  <c r="C1019"/>
  <c r="D1019"/>
  <c r="E1019"/>
  <c r="F1019"/>
  <c r="C1020"/>
  <c r="D1020"/>
  <c r="E1020"/>
  <c r="F1020"/>
  <c r="C1021"/>
  <c r="D1021"/>
  <c r="E1021"/>
  <c r="F1021"/>
  <c r="C1022"/>
  <c r="D1022"/>
  <c r="E1022"/>
  <c r="F1022"/>
  <c r="C1023"/>
  <c r="D1023"/>
  <c r="E1023"/>
  <c r="F1023"/>
  <c r="C1024"/>
  <c r="D1024"/>
  <c r="E1024"/>
  <c r="F1024"/>
  <c r="C1025"/>
  <c r="D1025"/>
  <c r="E1025"/>
  <c r="F1025"/>
  <c r="C1026"/>
  <c r="D1026"/>
  <c r="E1026"/>
  <c r="F1026"/>
  <c r="C1027"/>
  <c r="D1027"/>
  <c r="E1027"/>
  <c r="F1027"/>
  <c r="C1028"/>
  <c r="D1028"/>
  <c r="E1028"/>
  <c r="F1028"/>
  <c r="C1029"/>
  <c r="D1029"/>
  <c r="E1029"/>
  <c r="F1029"/>
  <c r="C1030"/>
  <c r="D1030"/>
  <c r="E1030"/>
  <c r="F1030"/>
  <c r="C1031"/>
  <c r="D1031"/>
  <c r="E1031"/>
  <c r="F1031"/>
  <c r="C1032"/>
  <c r="D1032"/>
  <c r="E1032"/>
  <c r="F1032"/>
  <c r="C1033"/>
  <c r="D1033"/>
  <c r="E1033"/>
  <c r="F1033"/>
  <c r="C1034"/>
  <c r="D1034"/>
  <c r="E1034"/>
  <c r="F1034"/>
  <c r="C1035"/>
  <c r="D1035"/>
  <c r="E1035"/>
  <c r="F1035"/>
  <c r="C1036"/>
  <c r="D1036"/>
  <c r="E1036"/>
  <c r="F1036"/>
  <c r="C1037"/>
  <c r="D1037"/>
  <c r="E1037"/>
  <c r="F1037"/>
  <c r="C1038"/>
  <c r="D1038"/>
  <c r="E1038"/>
  <c r="F1038"/>
  <c r="C1039"/>
  <c r="D1039"/>
  <c r="E1039"/>
  <c r="F1039"/>
  <c r="C1040"/>
  <c r="D1040"/>
  <c r="E1040"/>
  <c r="F1040"/>
  <c r="C1041"/>
  <c r="D1041"/>
  <c r="E1041"/>
  <c r="F1041"/>
  <c r="C1042"/>
  <c r="D1042"/>
  <c r="E1042"/>
  <c r="F1042"/>
  <c r="C1043"/>
  <c r="D1043"/>
  <c r="E1043"/>
  <c r="F1043"/>
  <c r="C1044"/>
  <c r="D1044"/>
  <c r="E1044"/>
  <c r="F1044"/>
  <c r="C1045"/>
  <c r="D1045"/>
  <c r="E1045"/>
  <c r="F1045"/>
  <c r="C1046"/>
  <c r="D1046"/>
  <c r="E1046"/>
  <c r="F1046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52"/>
  <c r="D1052"/>
  <c r="E1052"/>
  <c r="F1052"/>
  <c r="C1053"/>
  <c r="D1053"/>
  <c r="E1053"/>
  <c r="F1053"/>
  <c r="C1054"/>
  <c r="D1054"/>
  <c r="E1054"/>
  <c r="F1054"/>
  <c r="C1055"/>
  <c r="D1055"/>
  <c r="E1055"/>
  <c r="F1055"/>
  <c r="C1056"/>
  <c r="D1056"/>
  <c r="E1056"/>
  <c r="F1056"/>
  <c r="C1057"/>
  <c r="D1057"/>
  <c r="E1057"/>
  <c r="F1057"/>
  <c r="C1058"/>
  <c r="D1058"/>
  <c r="E1058"/>
  <c r="F1058"/>
  <c r="C1059"/>
  <c r="D1059"/>
  <c r="E1059"/>
  <c r="F1059"/>
  <c r="C1060"/>
  <c r="D1060"/>
  <c r="E1060"/>
  <c r="F1060"/>
  <c r="C1061"/>
  <c r="D1061"/>
  <c r="E1061"/>
  <c r="F1061"/>
  <c r="C1062"/>
  <c r="D1062"/>
  <c r="E1062"/>
  <c r="F1062"/>
  <c r="C1063"/>
  <c r="D1063"/>
  <c r="E1063"/>
  <c r="F1063"/>
  <c r="C1064"/>
  <c r="D1064"/>
  <c r="E1064"/>
  <c r="F1064"/>
  <c r="C1065"/>
  <c r="D1065"/>
  <c r="E1065"/>
  <c r="F1065"/>
  <c r="C1066"/>
  <c r="D1066"/>
  <c r="E1066"/>
  <c r="F1066"/>
  <c r="C1067"/>
  <c r="D1067"/>
  <c r="E1067"/>
  <c r="F1067"/>
  <c r="C1068"/>
  <c r="D1068"/>
  <c r="E1068"/>
  <c r="F1068"/>
  <c r="C1069"/>
  <c r="D1069"/>
  <c r="E1069"/>
  <c r="F1069"/>
  <c r="C1070"/>
  <c r="D1070"/>
  <c r="E1070"/>
  <c r="F1070"/>
  <c r="C1071"/>
  <c r="D1071"/>
  <c r="E1071"/>
  <c r="F1071"/>
  <c r="C1072"/>
  <c r="D1072"/>
  <c r="E1072"/>
  <c r="F1072"/>
  <c r="C1073"/>
  <c r="D1073"/>
  <c r="E1073"/>
  <c r="F1073"/>
  <c r="C1074"/>
  <c r="D1074"/>
  <c r="E1074"/>
  <c r="F1074"/>
  <c r="C1075"/>
  <c r="D1075"/>
  <c r="E1075"/>
  <c r="F1075"/>
  <c r="C1076"/>
  <c r="D1076"/>
  <c r="E1076"/>
  <c r="F1076"/>
  <c r="C1077"/>
  <c r="D1077"/>
  <c r="E1077"/>
  <c r="F1077"/>
  <c r="C1078"/>
  <c r="D1078"/>
  <c r="E1078"/>
  <c r="F1078"/>
  <c r="C1079"/>
  <c r="D1079"/>
  <c r="E1079"/>
  <c r="F1079"/>
  <c r="C1080"/>
  <c r="D1080"/>
  <c r="E1080"/>
  <c r="F1080"/>
  <c r="C1081"/>
  <c r="D1081"/>
  <c r="E1081"/>
  <c r="F1081"/>
  <c r="C1082"/>
  <c r="D1082"/>
  <c r="E1082"/>
  <c r="F1082"/>
  <c r="C1083"/>
  <c r="D1083"/>
  <c r="E1083"/>
  <c r="F1083"/>
  <c r="C1084"/>
  <c r="D1084"/>
  <c r="E1084"/>
  <c r="F1084"/>
  <c r="C1085"/>
  <c r="D1085"/>
  <c r="E1085"/>
  <c r="F1085"/>
  <c r="C1086"/>
  <c r="D1086"/>
  <c r="E1086"/>
  <c r="F1086"/>
  <c r="C1087"/>
  <c r="D1087"/>
  <c r="E1087"/>
  <c r="F1087"/>
  <c r="C1088"/>
  <c r="D1088"/>
  <c r="E1088"/>
  <c r="F1088"/>
  <c r="C1089"/>
  <c r="D1089"/>
  <c r="E1089"/>
  <c r="F1089"/>
  <c r="C1090"/>
  <c r="D1090"/>
  <c r="E1090"/>
  <c r="F1090"/>
  <c r="C1091"/>
  <c r="D1091"/>
  <c r="E1091"/>
  <c r="F1091"/>
  <c r="C1092"/>
  <c r="D1092"/>
  <c r="E1092"/>
  <c r="F1092"/>
  <c r="C1093"/>
  <c r="D1093"/>
  <c r="E1093"/>
  <c r="F1093"/>
  <c r="C1094"/>
  <c r="D1094"/>
  <c r="E1094"/>
  <c r="F1094"/>
  <c r="C1095"/>
  <c r="D1095"/>
  <c r="E1095"/>
  <c r="F1095"/>
  <c r="C1096"/>
  <c r="D1096"/>
  <c r="E1096"/>
  <c r="F1096"/>
  <c r="C1097"/>
  <c r="D1097"/>
  <c r="E1097"/>
  <c r="F1097"/>
  <c r="C1098"/>
  <c r="D1098"/>
  <c r="E1098"/>
  <c r="F1098"/>
  <c r="C1099"/>
  <c r="D1099"/>
  <c r="E1099"/>
  <c r="F1099"/>
  <c r="C1100"/>
  <c r="D1100"/>
  <c r="E1100"/>
  <c r="F1100"/>
  <c r="C1101"/>
  <c r="D1101"/>
  <c r="E1101"/>
  <c r="F1101"/>
  <c r="C1102"/>
  <c r="D1102"/>
  <c r="E1102"/>
  <c r="F1102"/>
  <c r="C1103"/>
  <c r="D1103"/>
  <c r="E1103"/>
  <c r="F1103"/>
  <c r="C1104"/>
  <c r="D1104"/>
  <c r="E1104"/>
  <c r="F1104"/>
  <c r="C1105"/>
  <c r="D1105"/>
  <c r="E1105"/>
  <c r="F1105"/>
  <c r="C1106"/>
  <c r="D1106"/>
  <c r="E1106"/>
  <c r="F1106"/>
  <c r="C1107"/>
  <c r="D1107"/>
  <c r="E1107"/>
  <c r="F1107"/>
  <c r="C1108"/>
  <c r="D1108"/>
  <c r="E1108"/>
  <c r="F1108"/>
  <c r="C1109"/>
  <c r="D1109"/>
  <c r="E1109"/>
  <c r="F1109"/>
  <c r="C1110"/>
  <c r="D1110"/>
  <c r="E1110"/>
  <c r="F1110"/>
  <c r="C1111"/>
  <c r="D1111"/>
  <c r="E1111"/>
  <c r="F1111"/>
  <c r="C1112"/>
  <c r="D1112"/>
  <c r="E1112"/>
  <c r="F1112"/>
  <c r="C1113"/>
  <c r="D1113"/>
  <c r="E1113"/>
  <c r="F1113"/>
  <c r="C1114"/>
  <c r="D1114"/>
  <c r="E1114"/>
  <c r="F1114"/>
  <c r="C1115"/>
  <c r="D1115"/>
  <c r="E1115"/>
  <c r="F1115"/>
  <c r="C1116"/>
  <c r="D1116"/>
  <c r="E1116"/>
  <c r="F1116"/>
  <c r="C1117"/>
  <c r="D1117"/>
  <c r="E1117"/>
  <c r="F1117"/>
  <c r="C1118"/>
  <c r="D1118"/>
  <c r="E1118"/>
  <c r="F1118"/>
  <c r="C1119"/>
  <c r="D1119"/>
  <c r="E1119"/>
  <c r="F1119"/>
  <c r="C1120"/>
  <c r="D1120"/>
  <c r="E1120"/>
  <c r="F1120"/>
  <c r="C1121"/>
  <c r="D1121"/>
  <c r="E1121"/>
  <c r="F1121"/>
  <c r="C1122"/>
  <c r="D1122"/>
  <c r="E1122"/>
  <c r="F1122"/>
  <c r="C1123"/>
  <c r="D1123"/>
  <c r="E1123"/>
  <c r="F1123"/>
  <c r="C1124"/>
  <c r="D1124"/>
  <c r="E1124"/>
  <c r="F1124"/>
  <c r="C1125"/>
  <c r="D1125"/>
  <c r="E1125"/>
  <c r="F1125"/>
  <c r="C1126"/>
  <c r="D1126"/>
  <c r="E1126"/>
  <c r="F1126"/>
  <c r="C1127"/>
  <c r="D1127"/>
  <c r="E1127"/>
  <c r="F1127"/>
  <c r="C1128"/>
  <c r="D1128"/>
  <c r="E1128"/>
  <c r="F1128"/>
  <c r="C1129"/>
  <c r="D1129"/>
  <c r="E1129"/>
  <c r="F1129"/>
  <c r="C1130"/>
  <c r="D1130"/>
  <c r="E1130"/>
  <c r="F1130"/>
  <c r="C1131"/>
  <c r="D1131"/>
  <c r="E1131"/>
  <c r="F1131"/>
  <c r="C1132"/>
  <c r="D1132"/>
  <c r="E1132"/>
  <c r="F1132"/>
  <c r="C1133"/>
  <c r="D1133"/>
  <c r="E1133"/>
  <c r="F1133"/>
  <c r="C1134"/>
  <c r="D1134"/>
  <c r="E1134"/>
  <c r="F1134"/>
  <c r="C1135"/>
  <c r="D1135"/>
  <c r="E1135"/>
  <c r="F1135"/>
  <c r="C1136"/>
  <c r="D1136"/>
  <c r="E1136"/>
  <c r="F1136"/>
  <c r="C1137"/>
  <c r="D1137"/>
  <c r="E1137"/>
  <c r="F1137"/>
  <c r="C1138"/>
  <c r="D1138"/>
  <c r="E1138"/>
  <c r="F1138"/>
  <c r="C1139"/>
  <c r="D1139"/>
  <c r="E1139"/>
  <c r="F1139"/>
  <c r="C1140"/>
  <c r="D1140"/>
  <c r="E1140"/>
  <c r="F1140"/>
  <c r="C1141"/>
  <c r="D1141"/>
  <c r="E1141"/>
  <c r="F1141"/>
  <c r="C1142"/>
  <c r="D1142"/>
  <c r="E1142"/>
  <c r="F1142"/>
  <c r="C1143"/>
  <c r="D1143"/>
  <c r="E1143"/>
  <c r="F1143"/>
  <c r="C1144"/>
  <c r="D1144"/>
  <c r="E1144"/>
  <c r="F1144"/>
  <c r="C1145"/>
  <c r="D1145"/>
  <c r="E1145"/>
  <c r="F1145"/>
  <c r="C1146"/>
  <c r="D1146"/>
  <c r="E1146"/>
  <c r="F1146"/>
  <c r="C1147"/>
  <c r="D1147"/>
  <c r="E1147"/>
  <c r="F1147"/>
  <c r="C1148"/>
  <c r="D1148"/>
  <c r="E1148"/>
  <c r="F1148"/>
  <c r="C1149"/>
  <c r="D1149"/>
  <c r="E1149"/>
  <c r="F1149"/>
  <c r="C1150"/>
  <c r="D1150"/>
  <c r="E1150"/>
  <c r="F1150"/>
  <c r="C1151"/>
  <c r="D1151"/>
  <c r="E1151"/>
  <c r="F1151"/>
  <c r="C1152"/>
  <c r="D1152"/>
  <c r="E1152"/>
  <c r="F1152"/>
  <c r="C1153"/>
  <c r="D1153"/>
  <c r="E1153"/>
  <c r="F1153"/>
  <c r="C1154"/>
  <c r="D1154"/>
  <c r="E1154"/>
  <c r="F1154"/>
  <c r="C1155"/>
  <c r="D1155"/>
  <c r="E1155"/>
  <c r="F1155"/>
  <c r="C1156"/>
  <c r="D1156"/>
  <c r="E1156"/>
  <c r="F1156"/>
  <c r="C1157"/>
  <c r="D1157"/>
  <c r="E1157"/>
  <c r="F1157"/>
  <c r="C1158"/>
  <c r="D1158"/>
  <c r="E1158"/>
  <c r="F1158"/>
  <c r="C1159"/>
  <c r="D1159"/>
  <c r="E1159"/>
  <c r="F1159"/>
  <c r="C1160"/>
  <c r="D1160"/>
  <c r="E1160"/>
  <c r="F1160"/>
  <c r="C1161"/>
  <c r="D1161"/>
  <c r="E1161"/>
  <c r="F1161"/>
  <c r="C1162"/>
  <c r="D1162"/>
  <c r="E1162"/>
  <c r="F1162"/>
  <c r="C1163"/>
  <c r="D1163"/>
  <c r="E1163"/>
  <c r="F1163"/>
  <c r="C1164"/>
  <c r="D1164"/>
  <c r="E1164"/>
  <c r="F1164"/>
  <c r="C1165"/>
  <c r="D1165"/>
  <c r="E1165"/>
  <c r="F1165"/>
  <c r="C1166"/>
  <c r="D1166"/>
  <c r="E1166"/>
  <c r="F1166"/>
  <c r="C1167"/>
  <c r="D1167"/>
  <c r="E1167"/>
  <c r="F1167"/>
  <c r="C1168"/>
  <c r="D1168"/>
  <c r="E1168"/>
  <c r="F1168"/>
  <c r="C1169"/>
  <c r="D1169"/>
  <c r="E1169"/>
  <c r="F1169"/>
  <c r="C1170"/>
  <c r="D1170"/>
  <c r="E1170"/>
  <c r="F1170"/>
  <c r="C1171"/>
  <c r="D1171"/>
  <c r="E1171"/>
  <c r="F1171"/>
  <c r="C1172"/>
  <c r="D1172"/>
  <c r="E1172"/>
  <c r="F1172"/>
  <c r="C1173"/>
  <c r="D1173"/>
  <c r="E1173"/>
  <c r="F1173"/>
  <c r="C1174"/>
  <c r="D1174"/>
  <c r="E1174"/>
  <c r="F1174"/>
  <c r="C1175"/>
  <c r="D1175"/>
  <c r="E1175"/>
  <c r="F1175"/>
  <c r="C1176"/>
  <c r="D1176"/>
  <c r="E1176"/>
  <c r="F1176"/>
  <c r="C1177"/>
  <c r="D1177"/>
  <c r="E1177"/>
  <c r="F1177"/>
  <c r="C1178"/>
  <c r="D1178"/>
  <c r="E1178"/>
  <c r="F1178"/>
  <c r="C1179"/>
  <c r="D1179"/>
  <c r="E1179"/>
  <c r="F1179"/>
  <c r="C1180"/>
  <c r="D1180"/>
  <c r="E1180"/>
  <c r="F1180"/>
  <c r="C1181"/>
  <c r="D1181"/>
  <c r="E1181"/>
  <c r="F1181"/>
  <c r="C1182"/>
  <c r="D1182"/>
  <c r="E1182"/>
  <c r="F1182"/>
  <c r="C1183"/>
  <c r="D1183"/>
  <c r="E1183"/>
  <c r="F1183"/>
  <c r="C1184"/>
  <c r="D1184"/>
  <c r="E1184"/>
  <c r="F1184"/>
  <c r="C1185"/>
  <c r="D1185"/>
  <c r="E1185"/>
  <c r="F1185"/>
  <c r="C1186"/>
  <c r="D1186"/>
  <c r="E1186"/>
  <c r="F1186"/>
  <c r="C1187"/>
  <c r="D1187"/>
  <c r="E1187"/>
  <c r="F1187"/>
  <c r="C1188"/>
  <c r="D1188"/>
  <c r="E1188"/>
  <c r="F1188"/>
  <c r="C1189"/>
  <c r="D1189"/>
  <c r="E1189"/>
  <c r="F1189"/>
  <c r="C1190"/>
  <c r="D1190"/>
  <c r="E1190"/>
  <c r="F1190"/>
  <c r="C1191"/>
  <c r="D1191"/>
  <c r="E1191"/>
  <c r="F1191"/>
  <c r="C1192"/>
  <c r="D1192"/>
  <c r="E1192"/>
  <c r="F1192"/>
  <c r="C1193"/>
  <c r="D1193"/>
  <c r="E1193"/>
  <c r="F1193"/>
  <c r="C1194"/>
  <c r="D1194"/>
  <c r="E1194"/>
  <c r="F1194"/>
  <c r="C1195"/>
  <c r="D1195"/>
  <c r="E1195"/>
  <c r="F1195"/>
  <c r="C1196"/>
  <c r="D1196"/>
  <c r="E1196"/>
  <c r="F1196"/>
  <c r="C1197"/>
  <c r="D1197"/>
  <c r="E1197"/>
  <c r="F1197"/>
  <c r="C1198"/>
  <c r="D1198"/>
  <c r="E1198"/>
  <c r="F1198"/>
  <c r="C1199"/>
  <c r="D1199"/>
  <c r="E1199"/>
  <c r="F1199"/>
  <c r="C1200"/>
  <c r="D1200"/>
  <c r="E1200"/>
  <c r="F1200"/>
  <c r="C1201"/>
  <c r="D1201"/>
  <c r="E1201"/>
  <c r="F1201"/>
  <c r="C1202"/>
  <c r="D1202"/>
  <c r="E1202"/>
  <c r="F1202"/>
  <c r="C1203"/>
  <c r="D1203"/>
  <c r="E1203"/>
  <c r="F1203"/>
  <c r="C1204"/>
  <c r="D1204"/>
  <c r="E1204"/>
  <c r="F1204"/>
  <c r="C1205"/>
  <c r="D1205"/>
  <c r="E1205"/>
  <c r="F1205"/>
  <c r="C1206"/>
  <c r="D1206"/>
  <c r="E1206"/>
  <c r="F1206"/>
  <c r="C1207"/>
  <c r="D1207"/>
  <c r="E1207"/>
  <c r="F1207"/>
  <c r="C1208"/>
  <c r="D1208"/>
  <c r="E1208"/>
  <c r="F1208"/>
  <c r="C1209"/>
  <c r="D1209"/>
  <c r="E1209"/>
  <c r="F1209"/>
  <c r="C1210"/>
  <c r="D1210"/>
  <c r="E1210"/>
  <c r="F1210"/>
  <c r="C1211"/>
  <c r="D1211"/>
  <c r="E1211"/>
  <c r="F1211"/>
  <c r="C1212"/>
  <c r="D1212"/>
  <c r="E1212"/>
  <c r="F1212"/>
  <c r="C1213"/>
  <c r="D1213"/>
  <c r="E1213"/>
  <c r="F1213"/>
  <c r="C1214"/>
  <c r="D1214"/>
  <c r="E1214"/>
  <c r="F1214"/>
  <c r="C1215"/>
  <c r="D1215"/>
  <c r="E1215"/>
  <c r="F1215"/>
  <c r="C1216"/>
  <c r="D1216"/>
  <c r="E1216"/>
  <c r="F1216"/>
  <c r="C1217"/>
  <c r="D1217"/>
  <c r="E1217"/>
  <c r="F1217"/>
  <c r="C1218"/>
  <c r="D1218"/>
  <c r="E1218"/>
  <c r="F1218"/>
  <c r="C1219"/>
  <c r="D1219"/>
  <c r="E1219"/>
  <c r="F1219"/>
  <c r="C1220"/>
  <c r="D1220"/>
  <c r="E1220"/>
  <c r="F1220"/>
  <c r="C1221"/>
  <c r="D1221"/>
  <c r="E1221"/>
  <c r="F1221"/>
  <c r="C1222"/>
  <c r="D1222"/>
  <c r="E1222"/>
  <c r="F1222"/>
  <c r="C1223"/>
  <c r="D1223"/>
  <c r="E1223"/>
  <c r="F1223"/>
  <c r="C1224"/>
  <c r="D1224"/>
  <c r="E1224"/>
  <c r="F1224"/>
  <c r="C1225"/>
  <c r="D1225"/>
  <c r="E1225"/>
  <c r="F1225"/>
  <c r="C1226"/>
  <c r="D1226"/>
  <c r="E1226"/>
  <c r="F1226"/>
  <c r="C1227"/>
  <c r="D1227"/>
  <c r="E1227"/>
  <c r="F1227"/>
  <c r="C1228"/>
  <c r="D1228"/>
  <c r="E1228"/>
  <c r="F1228"/>
  <c r="C1229"/>
  <c r="D1229"/>
  <c r="E1229"/>
  <c r="F1229"/>
  <c r="C1230"/>
  <c r="D1230"/>
  <c r="E1230"/>
  <c r="F1230"/>
  <c r="C1231"/>
  <c r="D1231"/>
  <c r="E1231"/>
  <c r="F1231"/>
  <c r="C1232"/>
  <c r="D1232"/>
  <c r="E1232"/>
  <c r="F1232"/>
  <c r="C1233"/>
  <c r="D1233"/>
  <c r="E1233"/>
  <c r="F1233"/>
  <c r="C1234"/>
  <c r="D1234"/>
  <c r="E1234"/>
  <c r="F1234"/>
  <c r="C1235"/>
  <c r="D1235"/>
  <c r="E1235"/>
  <c r="F1235"/>
  <c r="C1236"/>
  <c r="D1236"/>
  <c r="E1236"/>
  <c r="F1236"/>
  <c r="C1237"/>
  <c r="D1237"/>
  <c r="E1237"/>
  <c r="F1237"/>
  <c r="C1238"/>
  <c r="D1238"/>
  <c r="E1238"/>
  <c r="F1238"/>
  <c r="C1239"/>
  <c r="D1239"/>
  <c r="E1239"/>
  <c r="F1239"/>
  <c r="C1240"/>
  <c r="D1240"/>
  <c r="E1240"/>
  <c r="F1240"/>
  <c r="F1241"/>
  <c r="F1242"/>
  <c r="F1243"/>
  <c r="F1249"/>
  <c r="F1250"/>
  <c r="J479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J551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J63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I1243"/>
  <c r="J1243"/>
  <c r="J1249"/>
  <c r="J1250"/>
  <c r="K479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9"/>
  <c r="K1250"/>
  <c r="L956"/>
  <c r="L1011"/>
  <c r="L1249"/>
  <c r="L1250"/>
  <c r="N479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9"/>
  <c r="N1250"/>
  <c r="O1250"/>
  <c r="P1250"/>
  <c r="E1250" i="18"/>
  <c r="F479" i="13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6"/>
  <c r="D506"/>
  <c r="E506"/>
  <c r="F506"/>
  <c r="C507"/>
  <c r="D507"/>
  <c r="E507"/>
  <c r="F507"/>
  <c r="C508"/>
  <c r="D508"/>
  <c r="E508"/>
  <c r="F508"/>
  <c r="C509"/>
  <c r="D509"/>
  <c r="E509"/>
  <c r="F509"/>
  <c r="C510"/>
  <c r="D510"/>
  <c r="E510"/>
  <c r="F510"/>
  <c r="C511"/>
  <c r="D511"/>
  <c r="E511"/>
  <c r="F511"/>
  <c r="C512"/>
  <c r="D512"/>
  <c r="E512"/>
  <c r="F512"/>
  <c r="C513"/>
  <c r="D513"/>
  <c r="E513"/>
  <c r="F513"/>
  <c r="C514"/>
  <c r="D514"/>
  <c r="E514"/>
  <c r="F514"/>
  <c r="C515"/>
  <c r="D515"/>
  <c r="E515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4"/>
  <c r="D524"/>
  <c r="E524"/>
  <c r="F524"/>
  <c r="C525"/>
  <c r="D525"/>
  <c r="E525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C530"/>
  <c r="D530"/>
  <c r="E530"/>
  <c r="F530"/>
  <c r="C531"/>
  <c r="D531"/>
  <c r="E531"/>
  <c r="F531"/>
  <c r="C532"/>
  <c r="D532"/>
  <c r="E532"/>
  <c r="F532"/>
  <c r="C533"/>
  <c r="D533"/>
  <c r="E533"/>
  <c r="F533"/>
  <c r="C534"/>
  <c r="D534"/>
  <c r="E534"/>
  <c r="F534"/>
  <c r="C535"/>
  <c r="D535"/>
  <c r="E535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C547"/>
  <c r="D547"/>
  <c r="E547"/>
  <c r="F547"/>
  <c r="F548"/>
  <c r="F549"/>
  <c r="F550"/>
  <c r="F551"/>
  <c r="C553"/>
  <c r="D553"/>
  <c r="E553"/>
  <c r="F553"/>
  <c r="C554"/>
  <c r="D554"/>
  <c r="E554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65"/>
  <c r="D565"/>
  <c r="E565"/>
  <c r="F565"/>
  <c r="C566"/>
  <c r="D566"/>
  <c r="E566"/>
  <c r="F566"/>
  <c r="C567"/>
  <c r="D567"/>
  <c r="E567"/>
  <c r="F567"/>
  <c r="C568"/>
  <c r="D568"/>
  <c r="E568"/>
  <c r="F568"/>
  <c r="C569"/>
  <c r="D569"/>
  <c r="E569"/>
  <c r="F569"/>
  <c r="C570"/>
  <c r="D570"/>
  <c r="E570"/>
  <c r="F570"/>
  <c r="C571"/>
  <c r="D571"/>
  <c r="E571"/>
  <c r="F571"/>
  <c r="C572"/>
  <c r="D572"/>
  <c r="E572"/>
  <c r="F572"/>
  <c r="C573"/>
  <c r="D573"/>
  <c r="E573"/>
  <c r="F573"/>
  <c r="C574"/>
  <c r="D574"/>
  <c r="E574"/>
  <c r="F574"/>
  <c r="C575"/>
  <c r="D575"/>
  <c r="E575"/>
  <c r="F575"/>
  <c r="C576"/>
  <c r="D576"/>
  <c r="E576"/>
  <c r="F576"/>
  <c r="C577"/>
  <c r="D577"/>
  <c r="E577"/>
  <c r="F577"/>
  <c r="C578"/>
  <c r="D578"/>
  <c r="E578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596"/>
  <c r="D596"/>
  <c r="E596"/>
  <c r="F596"/>
  <c r="C597"/>
  <c r="D597"/>
  <c r="E597"/>
  <c r="F597"/>
  <c r="C598"/>
  <c r="D598"/>
  <c r="E598"/>
  <c r="F598"/>
  <c r="C599"/>
  <c r="D599"/>
  <c r="E599"/>
  <c r="F599"/>
  <c r="C600"/>
  <c r="D600"/>
  <c r="E600"/>
  <c r="F600"/>
  <c r="C601"/>
  <c r="D601"/>
  <c r="E601"/>
  <c r="F601"/>
  <c r="C602"/>
  <c r="D602"/>
  <c r="E602"/>
  <c r="F602"/>
  <c r="C603"/>
  <c r="D603"/>
  <c r="E603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C614"/>
  <c r="D614"/>
  <c r="E614"/>
  <c r="F614"/>
  <c r="C615"/>
  <c r="D615"/>
  <c r="E615"/>
  <c r="F615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635"/>
  <c r="C776"/>
  <c r="F776"/>
  <c r="C777"/>
  <c r="F777"/>
  <c r="C778"/>
  <c r="F778"/>
  <c r="C779"/>
  <c r="F779"/>
  <c r="C780"/>
  <c r="F780"/>
  <c r="C781"/>
  <c r="F781"/>
  <c r="C782"/>
  <c r="F782"/>
  <c r="C783"/>
  <c r="F783"/>
  <c r="C784"/>
  <c r="F784"/>
  <c r="C785"/>
  <c r="F785"/>
  <c r="C786"/>
  <c r="F786"/>
  <c r="C787"/>
  <c r="F787"/>
  <c r="C788"/>
  <c r="F788"/>
  <c r="C789"/>
  <c r="F789"/>
  <c r="C790"/>
  <c r="F790"/>
  <c r="C791"/>
  <c r="F791"/>
  <c r="C792"/>
  <c r="F792"/>
  <c r="C793"/>
  <c r="F793"/>
  <c r="C794"/>
  <c r="F794"/>
  <c r="C795"/>
  <c r="F795"/>
  <c r="C796"/>
  <c r="F796"/>
  <c r="C797"/>
  <c r="F797"/>
  <c r="C798"/>
  <c r="F798"/>
  <c r="C799"/>
  <c r="F799"/>
  <c r="C800"/>
  <c r="F800"/>
  <c r="C801"/>
  <c r="F801"/>
  <c r="C802"/>
  <c r="F802"/>
  <c r="C803"/>
  <c r="F803"/>
  <c r="C804"/>
  <c r="F804"/>
  <c r="C805"/>
  <c r="F805"/>
  <c r="C806"/>
  <c r="F806"/>
  <c r="C807"/>
  <c r="F807"/>
  <c r="C808"/>
  <c r="F808"/>
  <c r="C809"/>
  <c r="F809"/>
  <c r="C810"/>
  <c r="F810"/>
  <c r="C811"/>
  <c r="F811"/>
  <c r="C812"/>
  <c r="F812"/>
  <c r="C813"/>
  <c r="F813"/>
  <c r="C814"/>
  <c r="F814"/>
  <c r="C815"/>
  <c r="F815"/>
  <c r="C816"/>
  <c r="F816"/>
  <c r="C817"/>
  <c r="F817"/>
  <c r="C818"/>
  <c r="F818"/>
  <c r="C819"/>
  <c r="F819"/>
  <c r="C820"/>
  <c r="F820"/>
  <c r="C821"/>
  <c r="F821"/>
  <c r="C822"/>
  <c r="F822"/>
  <c r="C823"/>
  <c r="F823"/>
  <c r="C824"/>
  <c r="F824"/>
  <c r="C825"/>
  <c r="F825"/>
  <c r="C826"/>
  <c r="F826"/>
  <c r="C827"/>
  <c r="F827"/>
  <c r="C828"/>
  <c r="F828"/>
  <c r="C829"/>
  <c r="F829"/>
  <c r="C830"/>
  <c r="F830"/>
  <c r="C831"/>
  <c r="F831"/>
  <c r="C832"/>
  <c r="F832"/>
  <c r="C833"/>
  <c r="F833"/>
  <c r="C834"/>
  <c r="F834"/>
  <c r="C835"/>
  <c r="F835"/>
  <c r="C836"/>
  <c r="F836"/>
  <c r="C837"/>
  <c r="F837"/>
  <c r="C838"/>
  <c r="F838"/>
  <c r="C839"/>
  <c r="F839"/>
  <c r="C840"/>
  <c r="F840"/>
  <c r="C841"/>
  <c r="F841"/>
  <c r="C842"/>
  <c r="F842"/>
  <c r="C843"/>
  <c r="F843"/>
  <c r="C844"/>
  <c r="F844"/>
  <c r="C845"/>
  <c r="F845"/>
  <c r="C846"/>
  <c r="F846"/>
  <c r="C847"/>
  <c r="F847"/>
  <c r="C848"/>
  <c r="F848"/>
  <c r="C849"/>
  <c r="F849"/>
  <c r="C850"/>
  <c r="F850"/>
  <c r="C851"/>
  <c r="F851"/>
  <c r="C852"/>
  <c r="F852"/>
  <c r="C853"/>
  <c r="F853"/>
  <c r="C854"/>
  <c r="F854"/>
  <c r="C855"/>
  <c r="F855"/>
  <c r="C856"/>
  <c r="F856"/>
  <c r="C857"/>
  <c r="F857"/>
  <c r="C858"/>
  <c r="F858"/>
  <c r="C859"/>
  <c r="F859"/>
  <c r="C860"/>
  <c r="F860"/>
  <c r="C861"/>
  <c r="F861"/>
  <c r="C862"/>
  <c r="F862"/>
  <c r="C863"/>
  <c r="F863"/>
  <c r="C864"/>
  <c r="F864"/>
  <c r="C865"/>
  <c r="F865"/>
  <c r="C866"/>
  <c r="F866"/>
  <c r="C867"/>
  <c r="F867"/>
  <c r="C868"/>
  <c r="F868"/>
  <c r="C869"/>
  <c r="F869"/>
  <c r="C870"/>
  <c r="F870"/>
  <c r="C871"/>
  <c r="F871"/>
  <c r="C872"/>
  <c r="F872"/>
  <c r="C873"/>
  <c r="F873"/>
  <c r="C874"/>
  <c r="F874"/>
  <c r="C875"/>
  <c r="F875"/>
  <c r="C876"/>
  <c r="F876"/>
  <c r="C877"/>
  <c r="F877"/>
  <c r="C878"/>
  <c r="F878"/>
  <c r="C879"/>
  <c r="F879"/>
  <c r="C880"/>
  <c r="F880"/>
  <c r="C881"/>
  <c r="F881"/>
  <c r="C882"/>
  <c r="F882"/>
  <c r="C883"/>
  <c r="F883"/>
  <c r="C884"/>
  <c r="F884"/>
  <c r="C885"/>
  <c r="F885"/>
  <c r="C886"/>
  <c r="F886"/>
  <c r="C887"/>
  <c r="F887"/>
  <c r="C888"/>
  <c r="F888"/>
  <c r="C889"/>
  <c r="F889"/>
  <c r="C890"/>
  <c r="F890"/>
  <c r="C891"/>
  <c r="F891"/>
  <c r="C892"/>
  <c r="F892"/>
  <c r="C893"/>
  <c r="F893"/>
  <c r="C894"/>
  <c r="F894"/>
  <c r="C895"/>
  <c r="F895"/>
  <c r="C896"/>
  <c r="F896"/>
  <c r="C897"/>
  <c r="F897"/>
  <c r="C898"/>
  <c r="F898"/>
  <c r="C899"/>
  <c r="F899"/>
  <c r="C900"/>
  <c r="F900"/>
  <c r="C901"/>
  <c r="F901"/>
  <c r="C902"/>
  <c r="F902"/>
  <c r="C903"/>
  <c r="F903"/>
  <c r="C904"/>
  <c r="F904"/>
  <c r="C905"/>
  <c r="F905"/>
  <c r="C906"/>
  <c r="F906"/>
  <c r="C907"/>
  <c r="F907"/>
  <c r="C908"/>
  <c r="F908"/>
  <c r="C909"/>
  <c r="F909"/>
  <c r="C910"/>
  <c r="F910"/>
  <c r="C911"/>
  <c r="F911"/>
  <c r="C912"/>
  <c r="F912"/>
  <c r="C913"/>
  <c r="F913"/>
  <c r="C914"/>
  <c r="F914"/>
  <c r="C915"/>
  <c r="F915"/>
  <c r="C916"/>
  <c r="F916"/>
  <c r="C917"/>
  <c r="F917"/>
  <c r="C918"/>
  <c r="F918"/>
  <c r="C919"/>
  <c r="F919"/>
  <c r="C920"/>
  <c r="F920"/>
  <c r="C921"/>
  <c r="F921"/>
  <c r="C922"/>
  <c r="F922"/>
  <c r="C923"/>
  <c r="F923"/>
  <c r="C924"/>
  <c r="F924"/>
  <c r="C925"/>
  <c r="F925"/>
  <c r="C926"/>
  <c r="F926"/>
  <c r="C927"/>
  <c r="F927"/>
  <c r="C928"/>
  <c r="F928"/>
  <c r="C929"/>
  <c r="F929"/>
  <c r="C930"/>
  <c r="F930"/>
  <c r="C931"/>
  <c r="F931"/>
  <c r="C932"/>
  <c r="F932"/>
  <c r="C933"/>
  <c r="F933"/>
  <c r="C934"/>
  <c r="F934"/>
  <c r="C935"/>
  <c r="F935"/>
  <c r="C936"/>
  <c r="F936"/>
  <c r="C937"/>
  <c r="F937"/>
  <c r="C938"/>
  <c r="F938"/>
  <c r="C939"/>
  <c r="F939"/>
  <c r="C940"/>
  <c r="F940"/>
  <c r="C941"/>
  <c r="F941"/>
  <c r="C942"/>
  <c r="F942"/>
  <c r="C943"/>
  <c r="F943"/>
  <c r="C944"/>
  <c r="F944"/>
  <c r="C945"/>
  <c r="F945"/>
  <c r="C946"/>
  <c r="F946"/>
  <c r="C947"/>
  <c r="F947"/>
  <c r="C948"/>
  <c r="F948"/>
  <c r="C949"/>
  <c r="F949"/>
  <c r="C950"/>
  <c r="F950"/>
  <c r="C951"/>
  <c r="F951"/>
  <c r="C952"/>
  <c r="F952"/>
  <c r="C953"/>
  <c r="F953"/>
  <c r="C954"/>
  <c r="F954"/>
  <c r="F956"/>
  <c r="C958"/>
  <c r="D958"/>
  <c r="E958"/>
  <c r="F958"/>
  <c r="C959"/>
  <c r="D959"/>
  <c r="E959"/>
  <c r="F959"/>
  <c r="C960"/>
  <c r="D960"/>
  <c r="E960"/>
  <c r="F960"/>
  <c r="C961"/>
  <c r="D961"/>
  <c r="E961"/>
  <c r="F961"/>
  <c r="C962"/>
  <c r="D962"/>
  <c r="E962"/>
  <c r="F962"/>
  <c r="C963"/>
  <c r="D963"/>
  <c r="E963"/>
  <c r="F963"/>
  <c r="C964"/>
  <c r="D964"/>
  <c r="E964"/>
  <c r="F964"/>
  <c r="C965"/>
  <c r="D965"/>
  <c r="E965"/>
  <c r="F965"/>
  <c r="C966"/>
  <c r="D966"/>
  <c r="E966"/>
  <c r="F966"/>
  <c r="C967"/>
  <c r="D967"/>
  <c r="E967"/>
  <c r="F967"/>
  <c r="C968"/>
  <c r="D968"/>
  <c r="E968"/>
  <c r="F968"/>
  <c r="C969"/>
  <c r="D969"/>
  <c r="E969"/>
  <c r="F969"/>
  <c r="C970"/>
  <c r="D970"/>
  <c r="E970"/>
  <c r="F970"/>
  <c r="C971"/>
  <c r="D971"/>
  <c r="E971"/>
  <c r="F971"/>
  <c r="C972"/>
  <c r="D972"/>
  <c r="E972"/>
  <c r="F972"/>
  <c r="C973"/>
  <c r="D973"/>
  <c r="E973"/>
  <c r="F973"/>
  <c r="C974"/>
  <c r="D974"/>
  <c r="E974"/>
  <c r="F974"/>
  <c r="C975"/>
  <c r="D975"/>
  <c r="E975"/>
  <c r="F975"/>
  <c r="C976"/>
  <c r="D976"/>
  <c r="E976"/>
  <c r="F976"/>
  <c r="C977"/>
  <c r="D977"/>
  <c r="E977"/>
  <c r="F977"/>
  <c r="C978"/>
  <c r="D978"/>
  <c r="E978"/>
  <c r="F978"/>
  <c r="C979"/>
  <c r="D979"/>
  <c r="E979"/>
  <c r="F979"/>
  <c r="C980"/>
  <c r="D980"/>
  <c r="E980"/>
  <c r="F980"/>
  <c r="C981"/>
  <c r="D981"/>
  <c r="E981"/>
  <c r="F981"/>
  <c r="C982"/>
  <c r="D982"/>
  <c r="E982"/>
  <c r="F982"/>
  <c r="C983"/>
  <c r="D983"/>
  <c r="E983"/>
  <c r="F983"/>
  <c r="C984"/>
  <c r="D984"/>
  <c r="E984"/>
  <c r="F984"/>
  <c r="C985"/>
  <c r="D985"/>
  <c r="E985"/>
  <c r="F985"/>
  <c r="C986"/>
  <c r="D986"/>
  <c r="E986"/>
  <c r="F986"/>
  <c r="C987"/>
  <c r="D987"/>
  <c r="E987"/>
  <c r="F987"/>
  <c r="C988"/>
  <c r="D988"/>
  <c r="E988"/>
  <c r="F988"/>
  <c r="C989"/>
  <c r="D989"/>
  <c r="E989"/>
  <c r="F989"/>
  <c r="C990"/>
  <c r="D990"/>
  <c r="E990"/>
  <c r="F990"/>
  <c r="C991"/>
  <c r="D991"/>
  <c r="E991"/>
  <c r="F991"/>
  <c r="C992"/>
  <c r="D992"/>
  <c r="E992"/>
  <c r="F992"/>
  <c r="C993"/>
  <c r="D993"/>
  <c r="E993"/>
  <c r="F993"/>
  <c r="C994"/>
  <c r="D994"/>
  <c r="E994"/>
  <c r="F994"/>
  <c r="C995"/>
  <c r="D995"/>
  <c r="E995"/>
  <c r="F995"/>
  <c r="C996"/>
  <c r="D996"/>
  <c r="E996"/>
  <c r="F996"/>
  <c r="C997"/>
  <c r="D997"/>
  <c r="E997"/>
  <c r="F997"/>
  <c r="C998"/>
  <c r="D998"/>
  <c r="E998"/>
  <c r="F998"/>
  <c r="C999"/>
  <c r="D999"/>
  <c r="E999"/>
  <c r="F999"/>
  <c r="C1000"/>
  <c r="D1000"/>
  <c r="E1000"/>
  <c r="F1000"/>
  <c r="C1001"/>
  <c r="D1001"/>
  <c r="E1001"/>
  <c r="F1001"/>
  <c r="C1002"/>
  <c r="D1002"/>
  <c r="E1002"/>
  <c r="F1002"/>
  <c r="C1003"/>
  <c r="D1003"/>
  <c r="E1003"/>
  <c r="F1003"/>
  <c r="C1004"/>
  <c r="D1004"/>
  <c r="E1004"/>
  <c r="F1004"/>
  <c r="C1005"/>
  <c r="D1005"/>
  <c r="E1005"/>
  <c r="F1005"/>
  <c r="C1006"/>
  <c r="D1006"/>
  <c r="E1006"/>
  <c r="F1006"/>
  <c r="C1007"/>
  <c r="D1007"/>
  <c r="E1007"/>
  <c r="F1007"/>
  <c r="C1008"/>
  <c r="D1008"/>
  <c r="E1008"/>
  <c r="F1008"/>
  <c r="C1009"/>
  <c r="D1009"/>
  <c r="E1009"/>
  <c r="F1009"/>
  <c r="C1010"/>
  <c r="D1010"/>
  <c r="E1010"/>
  <c r="F1010"/>
  <c r="F1011"/>
  <c r="C1013"/>
  <c r="D1013"/>
  <c r="E1013"/>
  <c r="F1013"/>
  <c r="C1014"/>
  <c r="D1014"/>
  <c r="E1014"/>
  <c r="F1014"/>
  <c r="C1015"/>
  <c r="D1015"/>
  <c r="E1015"/>
  <c r="F1015"/>
  <c r="C1016"/>
  <c r="D1016"/>
  <c r="E1016"/>
  <c r="F1016"/>
  <c r="C1017"/>
  <c r="D1017"/>
  <c r="E1017"/>
  <c r="F1017"/>
  <c r="C1018"/>
  <c r="D1018"/>
  <c r="E1018"/>
  <c r="F1018"/>
  <c r="C1019"/>
  <c r="D1019"/>
  <c r="E1019"/>
  <c r="F1019"/>
  <c r="C1020"/>
  <c r="D1020"/>
  <c r="E1020"/>
  <c r="F1020"/>
  <c r="C1021"/>
  <c r="D1021"/>
  <c r="E1021"/>
  <c r="F1021"/>
  <c r="C1022"/>
  <c r="D1022"/>
  <c r="E1022"/>
  <c r="F1022"/>
  <c r="C1023"/>
  <c r="D1023"/>
  <c r="E1023"/>
  <c r="F1023"/>
  <c r="C1024"/>
  <c r="D1024"/>
  <c r="E1024"/>
  <c r="F1024"/>
  <c r="C1025"/>
  <c r="D1025"/>
  <c r="E1025"/>
  <c r="F1025"/>
  <c r="C1026"/>
  <c r="D1026"/>
  <c r="E1026"/>
  <c r="F1026"/>
  <c r="C1027"/>
  <c r="D1027"/>
  <c r="E1027"/>
  <c r="F1027"/>
  <c r="C1028"/>
  <c r="D1028"/>
  <c r="E1028"/>
  <c r="F1028"/>
  <c r="C1029"/>
  <c r="D1029"/>
  <c r="E1029"/>
  <c r="F1029"/>
  <c r="C1030"/>
  <c r="D1030"/>
  <c r="E1030"/>
  <c r="F1030"/>
  <c r="C1031"/>
  <c r="D1031"/>
  <c r="E1031"/>
  <c r="F1031"/>
  <c r="C1032"/>
  <c r="D1032"/>
  <c r="E1032"/>
  <c r="F1032"/>
  <c r="C1033"/>
  <c r="D1033"/>
  <c r="E1033"/>
  <c r="F1033"/>
  <c r="C1034"/>
  <c r="D1034"/>
  <c r="E1034"/>
  <c r="F1034"/>
  <c r="C1035"/>
  <c r="D1035"/>
  <c r="E1035"/>
  <c r="F1035"/>
  <c r="C1036"/>
  <c r="D1036"/>
  <c r="E1036"/>
  <c r="F1036"/>
  <c r="C1037"/>
  <c r="D1037"/>
  <c r="E1037"/>
  <c r="F1037"/>
  <c r="C1038"/>
  <c r="D1038"/>
  <c r="E1038"/>
  <c r="F1038"/>
  <c r="C1039"/>
  <c r="D1039"/>
  <c r="E1039"/>
  <c r="F1039"/>
  <c r="C1040"/>
  <c r="D1040"/>
  <c r="E1040"/>
  <c r="F1040"/>
  <c r="C1041"/>
  <c r="D1041"/>
  <c r="E1041"/>
  <c r="F1041"/>
  <c r="C1042"/>
  <c r="D1042"/>
  <c r="E1042"/>
  <c r="F1042"/>
  <c r="C1043"/>
  <c r="D1043"/>
  <c r="E1043"/>
  <c r="F1043"/>
  <c r="C1044"/>
  <c r="D1044"/>
  <c r="E1044"/>
  <c r="F1044"/>
  <c r="C1045"/>
  <c r="D1045"/>
  <c r="E1045"/>
  <c r="F1045"/>
  <c r="C1046"/>
  <c r="D1046"/>
  <c r="E1046"/>
  <c r="F1046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52"/>
  <c r="D1052"/>
  <c r="E1052"/>
  <c r="F1052"/>
  <c r="C1053"/>
  <c r="D1053"/>
  <c r="E1053"/>
  <c r="F1053"/>
  <c r="C1054"/>
  <c r="D1054"/>
  <c r="E1054"/>
  <c r="F1054"/>
  <c r="C1055"/>
  <c r="D1055"/>
  <c r="E1055"/>
  <c r="F1055"/>
  <c r="C1056"/>
  <c r="D1056"/>
  <c r="E1056"/>
  <c r="F1056"/>
  <c r="C1057"/>
  <c r="D1057"/>
  <c r="E1057"/>
  <c r="F1057"/>
  <c r="C1058"/>
  <c r="D1058"/>
  <c r="E1058"/>
  <c r="F1058"/>
  <c r="C1059"/>
  <c r="D1059"/>
  <c r="E1059"/>
  <c r="F1059"/>
  <c r="C1060"/>
  <c r="D1060"/>
  <c r="E1060"/>
  <c r="F1060"/>
  <c r="C1061"/>
  <c r="D1061"/>
  <c r="E1061"/>
  <c r="F1061"/>
  <c r="C1062"/>
  <c r="D1062"/>
  <c r="E1062"/>
  <c r="F1062"/>
  <c r="C1063"/>
  <c r="D1063"/>
  <c r="E1063"/>
  <c r="F1063"/>
  <c r="C1064"/>
  <c r="D1064"/>
  <c r="E1064"/>
  <c r="F1064"/>
  <c r="C1065"/>
  <c r="D1065"/>
  <c r="E1065"/>
  <c r="F1065"/>
  <c r="C1066"/>
  <c r="D1066"/>
  <c r="E1066"/>
  <c r="F1066"/>
  <c r="C1067"/>
  <c r="D1067"/>
  <c r="E1067"/>
  <c r="F1067"/>
  <c r="C1068"/>
  <c r="D1068"/>
  <c r="E1068"/>
  <c r="F1068"/>
  <c r="C1069"/>
  <c r="D1069"/>
  <c r="E1069"/>
  <c r="F1069"/>
  <c r="C1070"/>
  <c r="D1070"/>
  <c r="E1070"/>
  <c r="F1070"/>
  <c r="C1071"/>
  <c r="D1071"/>
  <c r="E1071"/>
  <c r="F1071"/>
  <c r="C1072"/>
  <c r="D1072"/>
  <c r="E1072"/>
  <c r="F1072"/>
  <c r="C1073"/>
  <c r="D1073"/>
  <c r="E1073"/>
  <c r="F1073"/>
  <c r="C1074"/>
  <c r="D1074"/>
  <c r="E1074"/>
  <c r="F1074"/>
  <c r="C1075"/>
  <c r="D1075"/>
  <c r="E1075"/>
  <c r="F1075"/>
  <c r="C1076"/>
  <c r="D1076"/>
  <c r="E1076"/>
  <c r="F1076"/>
  <c r="C1077"/>
  <c r="D1077"/>
  <c r="E1077"/>
  <c r="F1077"/>
  <c r="C1078"/>
  <c r="D1078"/>
  <c r="E1078"/>
  <c r="F1078"/>
  <c r="C1079"/>
  <c r="D1079"/>
  <c r="E1079"/>
  <c r="F1079"/>
  <c r="C1080"/>
  <c r="D1080"/>
  <c r="E1080"/>
  <c r="F1080"/>
  <c r="C1081"/>
  <c r="D1081"/>
  <c r="E1081"/>
  <c r="F1081"/>
  <c r="C1082"/>
  <c r="D1082"/>
  <c r="E1082"/>
  <c r="F1082"/>
  <c r="C1083"/>
  <c r="D1083"/>
  <c r="E1083"/>
  <c r="F1083"/>
  <c r="C1084"/>
  <c r="D1084"/>
  <c r="E1084"/>
  <c r="F1084"/>
  <c r="C1085"/>
  <c r="D1085"/>
  <c r="E1085"/>
  <c r="F1085"/>
  <c r="C1086"/>
  <c r="D1086"/>
  <c r="E1086"/>
  <c r="F1086"/>
  <c r="C1087"/>
  <c r="D1087"/>
  <c r="E1087"/>
  <c r="F1087"/>
  <c r="C1088"/>
  <c r="D1088"/>
  <c r="E1088"/>
  <c r="F1088"/>
  <c r="C1089"/>
  <c r="D1089"/>
  <c r="E1089"/>
  <c r="F1089"/>
  <c r="C1090"/>
  <c r="D1090"/>
  <c r="E1090"/>
  <c r="F1090"/>
  <c r="C1091"/>
  <c r="D1091"/>
  <c r="E1091"/>
  <c r="F1091"/>
  <c r="C1092"/>
  <c r="D1092"/>
  <c r="E1092"/>
  <c r="F1092"/>
  <c r="C1093"/>
  <c r="D1093"/>
  <c r="E1093"/>
  <c r="F1093"/>
  <c r="C1094"/>
  <c r="D1094"/>
  <c r="E1094"/>
  <c r="F1094"/>
  <c r="C1095"/>
  <c r="D1095"/>
  <c r="E1095"/>
  <c r="F1095"/>
  <c r="C1096"/>
  <c r="D1096"/>
  <c r="E1096"/>
  <c r="F1096"/>
  <c r="C1097"/>
  <c r="D1097"/>
  <c r="E1097"/>
  <c r="F1097"/>
  <c r="C1098"/>
  <c r="D1098"/>
  <c r="E1098"/>
  <c r="F1098"/>
  <c r="C1099"/>
  <c r="D1099"/>
  <c r="E1099"/>
  <c r="F1099"/>
  <c r="C1100"/>
  <c r="D1100"/>
  <c r="E1100"/>
  <c r="F1100"/>
  <c r="C1101"/>
  <c r="D1101"/>
  <c r="E1101"/>
  <c r="F1101"/>
  <c r="C1102"/>
  <c r="D1102"/>
  <c r="E1102"/>
  <c r="F1102"/>
  <c r="C1103"/>
  <c r="D1103"/>
  <c r="E1103"/>
  <c r="F1103"/>
  <c r="C1104"/>
  <c r="D1104"/>
  <c r="E1104"/>
  <c r="F1104"/>
  <c r="C1105"/>
  <c r="D1105"/>
  <c r="E1105"/>
  <c r="F1105"/>
  <c r="C1106"/>
  <c r="D1106"/>
  <c r="E1106"/>
  <c r="F1106"/>
  <c r="C1107"/>
  <c r="D1107"/>
  <c r="E1107"/>
  <c r="F1107"/>
  <c r="C1108"/>
  <c r="D1108"/>
  <c r="E1108"/>
  <c r="F1108"/>
  <c r="C1109"/>
  <c r="D1109"/>
  <c r="E1109"/>
  <c r="F1109"/>
  <c r="C1110"/>
  <c r="D1110"/>
  <c r="E1110"/>
  <c r="F1110"/>
  <c r="C1111"/>
  <c r="D1111"/>
  <c r="E1111"/>
  <c r="F1111"/>
  <c r="C1112"/>
  <c r="D1112"/>
  <c r="E1112"/>
  <c r="F1112"/>
  <c r="C1113"/>
  <c r="D1113"/>
  <c r="E1113"/>
  <c r="F1113"/>
  <c r="C1114"/>
  <c r="D1114"/>
  <c r="E1114"/>
  <c r="F1114"/>
  <c r="C1115"/>
  <c r="D1115"/>
  <c r="E1115"/>
  <c r="F1115"/>
  <c r="C1116"/>
  <c r="D1116"/>
  <c r="E1116"/>
  <c r="F1116"/>
  <c r="C1117"/>
  <c r="D1117"/>
  <c r="E1117"/>
  <c r="F1117"/>
  <c r="C1118"/>
  <c r="D1118"/>
  <c r="E1118"/>
  <c r="F1118"/>
  <c r="C1119"/>
  <c r="D1119"/>
  <c r="E1119"/>
  <c r="F1119"/>
  <c r="C1120"/>
  <c r="D1120"/>
  <c r="E1120"/>
  <c r="F1120"/>
  <c r="C1121"/>
  <c r="D1121"/>
  <c r="E1121"/>
  <c r="F1121"/>
  <c r="C1122"/>
  <c r="D1122"/>
  <c r="E1122"/>
  <c r="F1122"/>
  <c r="C1123"/>
  <c r="D1123"/>
  <c r="E1123"/>
  <c r="F1123"/>
  <c r="C1124"/>
  <c r="D1124"/>
  <c r="E1124"/>
  <c r="F1124"/>
  <c r="C1125"/>
  <c r="D1125"/>
  <c r="E1125"/>
  <c r="F1125"/>
  <c r="C1126"/>
  <c r="D1126"/>
  <c r="E1126"/>
  <c r="F1126"/>
  <c r="C1127"/>
  <c r="D1127"/>
  <c r="E1127"/>
  <c r="F1127"/>
  <c r="C1128"/>
  <c r="D1128"/>
  <c r="E1128"/>
  <c r="F1128"/>
  <c r="C1129"/>
  <c r="D1129"/>
  <c r="E1129"/>
  <c r="F1129"/>
  <c r="C1130"/>
  <c r="D1130"/>
  <c r="E1130"/>
  <c r="F1130"/>
  <c r="C1131"/>
  <c r="D1131"/>
  <c r="E1131"/>
  <c r="F1131"/>
  <c r="C1132"/>
  <c r="D1132"/>
  <c r="E1132"/>
  <c r="F1132"/>
  <c r="C1133"/>
  <c r="D1133"/>
  <c r="E1133"/>
  <c r="F1133"/>
  <c r="C1134"/>
  <c r="D1134"/>
  <c r="E1134"/>
  <c r="F1134"/>
  <c r="C1135"/>
  <c r="D1135"/>
  <c r="E1135"/>
  <c r="F1135"/>
  <c r="C1136"/>
  <c r="D1136"/>
  <c r="E1136"/>
  <c r="F1136"/>
  <c r="C1137"/>
  <c r="D1137"/>
  <c r="E1137"/>
  <c r="F1137"/>
  <c r="C1138"/>
  <c r="D1138"/>
  <c r="E1138"/>
  <c r="F1138"/>
  <c r="C1139"/>
  <c r="D1139"/>
  <c r="E1139"/>
  <c r="F1139"/>
  <c r="C1140"/>
  <c r="D1140"/>
  <c r="E1140"/>
  <c r="F1140"/>
  <c r="C1141"/>
  <c r="D1141"/>
  <c r="E1141"/>
  <c r="F1141"/>
  <c r="C1142"/>
  <c r="D1142"/>
  <c r="E1142"/>
  <c r="F1142"/>
  <c r="C1143"/>
  <c r="D1143"/>
  <c r="E1143"/>
  <c r="F1143"/>
  <c r="C1144"/>
  <c r="D1144"/>
  <c r="E1144"/>
  <c r="F1144"/>
  <c r="C1145"/>
  <c r="D1145"/>
  <c r="E1145"/>
  <c r="F1145"/>
  <c r="C1146"/>
  <c r="D1146"/>
  <c r="E1146"/>
  <c r="F1146"/>
  <c r="C1147"/>
  <c r="D1147"/>
  <c r="E1147"/>
  <c r="F1147"/>
  <c r="C1148"/>
  <c r="D1148"/>
  <c r="E1148"/>
  <c r="F1148"/>
  <c r="C1149"/>
  <c r="D1149"/>
  <c r="E1149"/>
  <c r="F1149"/>
  <c r="C1150"/>
  <c r="D1150"/>
  <c r="E1150"/>
  <c r="F1150"/>
  <c r="C1151"/>
  <c r="D1151"/>
  <c r="E1151"/>
  <c r="F1151"/>
  <c r="C1152"/>
  <c r="D1152"/>
  <c r="E1152"/>
  <c r="F1152"/>
  <c r="C1153"/>
  <c r="D1153"/>
  <c r="E1153"/>
  <c r="F1153"/>
  <c r="C1154"/>
  <c r="D1154"/>
  <c r="E1154"/>
  <c r="F1154"/>
  <c r="C1155"/>
  <c r="D1155"/>
  <c r="E1155"/>
  <c r="F1155"/>
  <c r="C1156"/>
  <c r="D1156"/>
  <c r="E1156"/>
  <c r="F1156"/>
  <c r="C1157"/>
  <c r="D1157"/>
  <c r="E1157"/>
  <c r="F1157"/>
  <c r="C1158"/>
  <c r="D1158"/>
  <c r="E1158"/>
  <c r="F1158"/>
  <c r="C1159"/>
  <c r="D1159"/>
  <c r="E1159"/>
  <c r="F1159"/>
  <c r="C1160"/>
  <c r="D1160"/>
  <c r="E1160"/>
  <c r="F1160"/>
  <c r="C1161"/>
  <c r="D1161"/>
  <c r="E1161"/>
  <c r="F1161"/>
  <c r="C1162"/>
  <c r="D1162"/>
  <c r="E1162"/>
  <c r="F1162"/>
  <c r="C1163"/>
  <c r="D1163"/>
  <c r="E1163"/>
  <c r="F1163"/>
  <c r="C1164"/>
  <c r="D1164"/>
  <c r="E1164"/>
  <c r="F1164"/>
  <c r="C1165"/>
  <c r="D1165"/>
  <c r="E1165"/>
  <c r="F1165"/>
  <c r="C1166"/>
  <c r="D1166"/>
  <c r="E1166"/>
  <c r="F1166"/>
  <c r="C1167"/>
  <c r="D1167"/>
  <c r="E1167"/>
  <c r="F1167"/>
  <c r="C1168"/>
  <c r="D1168"/>
  <c r="E1168"/>
  <c r="F1168"/>
  <c r="C1169"/>
  <c r="D1169"/>
  <c r="E1169"/>
  <c r="F1169"/>
  <c r="C1170"/>
  <c r="D1170"/>
  <c r="E1170"/>
  <c r="F1170"/>
  <c r="C1171"/>
  <c r="D1171"/>
  <c r="E1171"/>
  <c r="F1171"/>
  <c r="C1172"/>
  <c r="D1172"/>
  <c r="E1172"/>
  <c r="F1172"/>
  <c r="C1173"/>
  <c r="D1173"/>
  <c r="E1173"/>
  <c r="F1173"/>
  <c r="C1174"/>
  <c r="D1174"/>
  <c r="E1174"/>
  <c r="F1174"/>
  <c r="C1175"/>
  <c r="D1175"/>
  <c r="E1175"/>
  <c r="F1175"/>
  <c r="C1176"/>
  <c r="D1176"/>
  <c r="E1176"/>
  <c r="F1176"/>
  <c r="C1177"/>
  <c r="D1177"/>
  <c r="E1177"/>
  <c r="F1177"/>
  <c r="C1178"/>
  <c r="D1178"/>
  <c r="E1178"/>
  <c r="F1178"/>
  <c r="C1179"/>
  <c r="D1179"/>
  <c r="E1179"/>
  <c r="F1179"/>
  <c r="C1180"/>
  <c r="D1180"/>
  <c r="E1180"/>
  <c r="F1180"/>
  <c r="C1181"/>
  <c r="D1181"/>
  <c r="E1181"/>
  <c r="F1181"/>
  <c r="C1182"/>
  <c r="D1182"/>
  <c r="E1182"/>
  <c r="F1182"/>
  <c r="C1183"/>
  <c r="D1183"/>
  <c r="E1183"/>
  <c r="F1183"/>
  <c r="C1184"/>
  <c r="D1184"/>
  <c r="E1184"/>
  <c r="F1184"/>
  <c r="C1185"/>
  <c r="D1185"/>
  <c r="E1185"/>
  <c r="F1185"/>
  <c r="C1186"/>
  <c r="D1186"/>
  <c r="E1186"/>
  <c r="F1186"/>
  <c r="C1187"/>
  <c r="D1187"/>
  <c r="E1187"/>
  <c r="F1187"/>
  <c r="C1188"/>
  <c r="D1188"/>
  <c r="E1188"/>
  <c r="F1188"/>
  <c r="C1189"/>
  <c r="D1189"/>
  <c r="E1189"/>
  <c r="F1189"/>
  <c r="C1190"/>
  <c r="D1190"/>
  <c r="E1190"/>
  <c r="F1190"/>
  <c r="C1191"/>
  <c r="D1191"/>
  <c r="E1191"/>
  <c r="F1191"/>
  <c r="C1192"/>
  <c r="D1192"/>
  <c r="E1192"/>
  <c r="F1192"/>
  <c r="C1193"/>
  <c r="D1193"/>
  <c r="E1193"/>
  <c r="F1193"/>
  <c r="C1194"/>
  <c r="D1194"/>
  <c r="E1194"/>
  <c r="F1194"/>
  <c r="C1195"/>
  <c r="D1195"/>
  <c r="E1195"/>
  <c r="F1195"/>
  <c r="C1196"/>
  <c r="D1196"/>
  <c r="E1196"/>
  <c r="F1196"/>
  <c r="C1197"/>
  <c r="D1197"/>
  <c r="E1197"/>
  <c r="F1197"/>
  <c r="C1198"/>
  <c r="D1198"/>
  <c r="E1198"/>
  <c r="F1198"/>
  <c r="C1199"/>
  <c r="D1199"/>
  <c r="E1199"/>
  <c r="F1199"/>
  <c r="C1200"/>
  <c r="D1200"/>
  <c r="E1200"/>
  <c r="F1200"/>
  <c r="C1201"/>
  <c r="D1201"/>
  <c r="E1201"/>
  <c r="F1201"/>
  <c r="C1202"/>
  <c r="D1202"/>
  <c r="E1202"/>
  <c r="F1202"/>
  <c r="C1203"/>
  <c r="D1203"/>
  <c r="E1203"/>
  <c r="F1203"/>
  <c r="C1204"/>
  <c r="D1204"/>
  <c r="E1204"/>
  <c r="F1204"/>
  <c r="C1205"/>
  <c r="D1205"/>
  <c r="E1205"/>
  <c r="F1205"/>
  <c r="C1206"/>
  <c r="D1206"/>
  <c r="E1206"/>
  <c r="F1206"/>
  <c r="C1207"/>
  <c r="D1207"/>
  <c r="E1207"/>
  <c r="F1207"/>
  <c r="C1208"/>
  <c r="D1208"/>
  <c r="E1208"/>
  <c r="F1208"/>
  <c r="C1209"/>
  <c r="D1209"/>
  <c r="E1209"/>
  <c r="F1209"/>
  <c r="C1210"/>
  <c r="D1210"/>
  <c r="E1210"/>
  <c r="F1210"/>
  <c r="C1211"/>
  <c r="D1211"/>
  <c r="E1211"/>
  <c r="F1211"/>
  <c r="C1212"/>
  <c r="D1212"/>
  <c r="E1212"/>
  <c r="F1212"/>
  <c r="C1213"/>
  <c r="D1213"/>
  <c r="E1213"/>
  <c r="F1213"/>
  <c r="C1214"/>
  <c r="D1214"/>
  <c r="E1214"/>
  <c r="F1214"/>
  <c r="C1215"/>
  <c r="D1215"/>
  <c r="E1215"/>
  <c r="F1215"/>
  <c r="C1216"/>
  <c r="D1216"/>
  <c r="E1216"/>
  <c r="F1216"/>
  <c r="C1217"/>
  <c r="D1217"/>
  <c r="E1217"/>
  <c r="F1217"/>
  <c r="C1218"/>
  <c r="D1218"/>
  <c r="E1218"/>
  <c r="F1218"/>
  <c r="C1219"/>
  <c r="D1219"/>
  <c r="E1219"/>
  <c r="F1219"/>
  <c r="C1220"/>
  <c r="D1220"/>
  <c r="E1220"/>
  <c r="F1220"/>
  <c r="C1221"/>
  <c r="D1221"/>
  <c r="E1221"/>
  <c r="F1221"/>
  <c r="C1222"/>
  <c r="D1222"/>
  <c r="E1222"/>
  <c r="F1222"/>
  <c r="C1223"/>
  <c r="D1223"/>
  <c r="E1223"/>
  <c r="F1223"/>
  <c r="C1224"/>
  <c r="D1224"/>
  <c r="E1224"/>
  <c r="F1224"/>
  <c r="C1225"/>
  <c r="D1225"/>
  <c r="E1225"/>
  <c r="F1225"/>
  <c r="C1226"/>
  <c r="D1226"/>
  <c r="E1226"/>
  <c r="F1226"/>
  <c r="C1227"/>
  <c r="D1227"/>
  <c r="E1227"/>
  <c r="F1227"/>
  <c r="C1228"/>
  <c r="D1228"/>
  <c r="E1228"/>
  <c r="F1228"/>
  <c r="C1229"/>
  <c r="D1229"/>
  <c r="E1229"/>
  <c r="F1229"/>
  <c r="C1230"/>
  <c r="D1230"/>
  <c r="E1230"/>
  <c r="F1230"/>
  <c r="C1231"/>
  <c r="D1231"/>
  <c r="E1231"/>
  <c r="F1231"/>
  <c r="C1232"/>
  <c r="D1232"/>
  <c r="E1232"/>
  <c r="F1232"/>
  <c r="C1233"/>
  <c r="D1233"/>
  <c r="E1233"/>
  <c r="F1233"/>
  <c r="C1234"/>
  <c r="D1234"/>
  <c r="E1234"/>
  <c r="F1234"/>
  <c r="C1235"/>
  <c r="D1235"/>
  <c r="E1235"/>
  <c r="F1235"/>
  <c r="C1236"/>
  <c r="D1236"/>
  <c r="E1236"/>
  <c r="F1236"/>
  <c r="C1237"/>
  <c r="D1237"/>
  <c r="E1237"/>
  <c r="F1237"/>
  <c r="C1238"/>
  <c r="D1238"/>
  <c r="E1238"/>
  <c r="F1238"/>
  <c r="C1239"/>
  <c r="D1239"/>
  <c r="E1239"/>
  <c r="F1239"/>
  <c r="C1240"/>
  <c r="D1240"/>
  <c r="E1240"/>
  <c r="F1240"/>
  <c r="C1241"/>
  <c r="D1241"/>
  <c r="E1241"/>
  <c r="F1241"/>
  <c r="C1242"/>
  <c r="D1242"/>
  <c r="E1242"/>
  <c r="F1242"/>
  <c r="C1243"/>
  <c r="D1243"/>
  <c r="E1243"/>
  <c r="F1243"/>
  <c r="F1249"/>
  <c r="F1250"/>
  <c r="K479"/>
  <c r="L479"/>
  <c r="O479"/>
  <c r="P479"/>
  <c r="K481"/>
  <c r="L481"/>
  <c r="O481"/>
  <c r="P481"/>
  <c r="K482"/>
  <c r="L482"/>
  <c r="O482"/>
  <c r="P482"/>
  <c r="K483"/>
  <c r="L483"/>
  <c r="O483"/>
  <c r="P483"/>
  <c r="K484"/>
  <c r="L484"/>
  <c r="O484"/>
  <c r="P484"/>
  <c r="K485"/>
  <c r="L485"/>
  <c r="O485"/>
  <c r="P485"/>
  <c r="K486"/>
  <c r="L486"/>
  <c r="O486"/>
  <c r="P486"/>
  <c r="K487"/>
  <c r="L487"/>
  <c r="O487"/>
  <c r="P487"/>
  <c r="K488"/>
  <c r="L488"/>
  <c r="O488"/>
  <c r="P488"/>
  <c r="K489"/>
  <c r="L489"/>
  <c r="O489"/>
  <c r="P489"/>
  <c r="K490"/>
  <c r="L490"/>
  <c r="O490"/>
  <c r="P490"/>
  <c r="K491"/>
  <c r="L491"/>
  <c r="O491"/>
  <c r="P491"/>
  <c r="K492"/>
  <c r="L492"/>
  <c r="O492"/>
  <c r="P492"/>
  <c r="K493"/>
  <c r="L493"/>
  <c r="O493"/>
  <c r="P493"/>
  <c r="K494"/>
  <c r="L494"/>
  <c r="O494"/>
  <c r="P494"/>
  <c r="K495"/>
  <c r="L495"/>
  <c r="O495"/>
  <c r="P495"/>
  <c r="K496"/>
  <c r="L496"/>
  <c r="O496"/>
  <c r="P496"/>
  <c r="K497"/>
  <c r="L497"/>
  <c r="O497"/>
  <c r="P497"/>
  <c r="K498"/>
  <c r="L498"/>
  <c r="O498"/>
  <c r="P498"/>
  <c r="K499"/>
  <c r="L499"/>
  <c r="O499"/>
  <c r="P499"/>
  <c r="K500"/>
  <c r="L500"/>
  <c r="O500"/>
  <c r="P500"/>
  <c r="K501"/>
  <c r="L501"/>
  <c r="O501"/>
  <c r="P501"/>
  <c r="K502"/>
  <c r="L502"/>
  <c r="O502"/>
  <c r="P502"/>
  <c r="K503"/>
  <c r="L503"/>
  <c r="O503"/>
  <c r="P503"/>
  <c r="K504"/>
  <c r="L504"/>
  <c r="O504"/>
  <c r="P504"/>
  <c r="K505"/>
  <c r="L505"/>
  <c r="O505"/>
  <c r="P505"/>
  <c r="K506"/>
  <c r="L506"/>
  <c r="O506"/>
  <c r="P506"/>
  <c r="K507"/>
  <c r="L507"/>
  <c r="O507"/>
  <c r="P507"/>
  <c r="K508"/>
  <c r="L508"/>
  <c r="O508"/>
  <c r="P508"/>
  <c r="K509"/>
  <c r="L509"/>
  <c r="O509"/>
  <c r="P509"/>
  <c r="K510"/>
  <c r="L510"/>
  <c r="O510"/>
  <c r="P510"/>
  <c r="K511"/>
  <c r="L511"/>
  <c r="O511"/>
  <c r="P511"/>
  <c r="K512"/>
  <c r="L512"/>
  <c r="O512"/>
  <c r="P512"/>
  <c r="K513"/>
  <c r="L513"/>
  <c r="O513"/>
  <c r="P513"/>
  <c r="K514"/>
  <c r="L514"/>
  <c r="O514"/>
  <c r="P514"/>
  <c r="K515"/>
  <c r="L515"/>
  <c r="O515"/>
  <c r="P515"/>
  <c r="K516"/>
  <c r="L516"/>
  <c r="O516"/>
  <c r="P516"/>
  <c r="K517"/>
  <c r="L517"/>
  <c r="O517"/>
  <c r="P517"/>
  <c r="K518"/>
  <c r="L518"/>
  <c r="O518"/>
  <c r="P518"/>
  <c r="K519"/>
  <c r="L519"/>
  <c r="O519"/>
  <c r="P519"/>
  <c r="K520"/>
  <c r="L520"/>
  <c r="O520"/>
  <c r="P520"/>
  <c r="K521"/>
  <c r="L521"/>
  <c r="O521"/>
  <c r="P521"/>
  <c r="K522"/>
  <c r="L522"/>
  <c r="O522"/>
  <c r="P522"/>
  <c r="K523"/>
  <c r="L523"/>
  <c r="O523"/>
  <c r="P523"/>
  <c r="K524"/>
  <c r="L524"/>
  <c r="O524"/>
  <c r="P524"/>
  <c r="K525"/>
  <c r="L525"/>
  <c r="O525"/>
  <c r="P525"/>
  <c r="K526"/>
  <c r="L526"/>
  <c r="O526"/>
  <c r="P526"/>
  <c r="K527"/>
  <c r="L527"/>
  <c r="O527"/>
  <c r="P527"/>
  <c r="K528"/>
  <c r="L528"/>
  <c r="O528"/>
  <c r="P528"/>
  <c r="K529"/>
  <c r="L529"/>
  <c r="O529"/>
  <c r="P529"/>
  <c r="K530"/>
  <c r="L530"/>
  <c r="O530"/>
  <c r="P530"/>
  <c r="K531"/>
  <c r="L531"/>
  <c r="O531"/>
  <c r="P531"/>
  <c r="K532"/>
  <c r="L532"/>
  <c r="O532"/>
  <c r="P532"/>
  <c r="K533"/>
  <c r="L533"/>
  <c r="O533"/>
  <c r="P533"/>
  <c r="K534"/>
  <c r="L534"/>
  <c r="O534"/>
  <c r="P534"/>
  <c r="K535"/>
  <c r="L535"/>
  <c r="O535"/>
  <c r="P535"/>
  <c r="K536"/>
  <c r="L536"/>
  <c r="O536"/>
  <c r="P536"/>
  <c r="K537"/>
  <c r="L537"/>
  <c r="O537"/>
  <c r="P537"/>
  <c r="K538"/>
  <c r="L538"/>
  <c r="O538"/>
  <c r="P538"/>
  <c r="K539"/>
  <c r="L539"/>
  <c r="O539"/>
  <c r="P539"/>
  <c r="K540"/>
  <c r="L540"/>
  <c r="O540"/>
  <c r="P540"/>
  <c r="K541"/>
  <c r="L541"/>
  <c r="O541"/>
  <c r="P541"/>
  <c r="K542"/>
  <c r="L542"/>
  <c r="O542"/>
  <c r="P542"/>
  <c r="K543"/>
  <c r="L543"/>
  <c r="O543"/>
  <c r="P543"/>
  <c r="K544"/>
  <c r="L544"/>
  <c r="O544"/>
  <c r="P544"/>
  <c r="K545"/>
  <c r="L545"/>
  <c r="O545"/>
  <c r="P545"/>
  <c r="K546"/>
  <c r="L546"/>
  <c r="O546"/>
  <c r="P546"/>
  <c r="K547"/>
  <c r="L547"/>
  <c r="O547"/>
  <c r="P547"/>
  <c r="K548"/>
  <c r="L548"/>
  <c r="O548"/>
  <c r="P548"/>
  <c r="K549"/>
  <c r="L549"/>
  <c r="O549"/>
  <c r="P549"/>
  <c r="K550"/>
  <c r="L550"/>
  <c r="O550"/>
  <c r="P550"/>
  <c r="P551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P63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6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6"/>
  <c r="M956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6"/>
  <c r="P956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M1011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P1011"/>
  <c r="K1013"/>
  <c r="L1013"/>
  <c r="O1013"/>
  <c r="P1013"/>
  <c r="K1014"/>
  <c r="L1014"/>
  <c r="O1014"/>
  <c r="P1014"/>
  <c r="K1015"/>
  <c r="L1015"/>
  <c r="O1015"/>
  <c r="P1015"/>
  <c r="K1016"/>
  <c r="L1016"/>
  <c r="O1016"/>
  <c r="P1016"/>
  <c r="K1017"/>
  <c r="L1017"/>
  <c r="O1017"/>
  <c r="P1017"/>
  <c r="K1018"/>
  <c r="L1018"/>
  <c r="O1018"/>
  <c r="P1018"/>
  <c r="K1019"/>
  <c r="L1019"/>
  <c r="O1019"/>
  <c r="P1019"/>
  <c r="K1020"/>
  <c r="L1020"/>
  <c r="O1020"/>
  <c r="P1020"/>
  <c r="K1021"/>
  <c r="L1021"/>
  <c r="O1021"/>
  <c r="P1021"/>
  <c r="K1022"/>
  <c r="L1022"/>
  <c r="O1022"/>
  <c r="P1022"/>
  <c r="K1023"/>
  <c r="L1023"/>
  <c r="O1023"/>
  <c r="P1023"/>
  <c r="K1024"/>
  <c r="L1024"/>
  <c r="O1024"/>
  <c r="P1024"/>
  <c r="K1025"/>
  <c r="L1025"/>
  <c r="O1025"/>
  <c r="P1025"/>
  <c r="K1026"/>
  <c r="L1026"/>
  <c r="O1026"/>
  <c r="P1026"/>
  <c r="K1027"/>
  <c r="L1027"/>
  <c r="O1027"/>
  <c r="P1027"/>
  <c r="K1028"/>
  <c r="L1028"/>
  <c r="O1028"/>
  <c r="P1028"/>
  <c r="K1029"/>
  <c r="L1029"/>
  <c r="O1029"/>
  <c r="P1029"/>
  <c r="K1030"/>
  <c r="L1030"/>
  <c r="O1030"/>
  <c r="P1030"/>
  <c r="K1031"/>
  <c r="L1031"/>
  <c r="O1031"/>
  <c r="P1031"/>
  <c r="K1032"/>
  <c r="L1032"/>
  <c r="O1032"/>
  <c r="P1032"/>
  <c r="K1033"/>
  <c r="L1033"/>
  <c r="O1033"/>
  <c r="P1033"/>
  <c r="K1034"/>
  <c r="L1034"/>
  <c r="O1034"/>
  <c r="P1034"/>
  <c r="K1035"/>
  <c r="L1035"/>
  <c r="O1035"/>
  <c r="P1035"/>
  <c r="K1036"/>
  <c r="L1036"/>
  <c r="O1036"/>
  <c r="P1036"/>
  <c r="K1037"/>
  <c r="L1037"/>
  <c r="O1037"/>
  <c r="P1037"/>
  <c r="K1038"/>
  <c r="L1038"/>
  <c r="O1038"/>
  <c r="P1038"/>
  <c r="K1039"/>
  <c r="L1039"/>
  <c r="O1039"/>
  <c r="P1039"/>
  <c r="K1040"/>
  <c r="L1040"/>
  <c r="O1040"/>
  <c r="P1040"/>
  <c r="K1041"/>
  <c r="L1041"/>
  <c r="O1041"/>
  <c r="P1041"/>
  <c r="K1042"/>
  <c r="L1042"/>
  <c r="O1042"/>
  <c r="P1042"/>
  <c r="K1043"/>
  <c r="L1043"/>
  <c r="O1043"/>
  <c r="P1043"/>
  <c r="K1044"/>
  <c r="L1044"/>
  <c r="O1044"/>
  <c r="P1044"/>
  <c r="K1045"/>
  <c r="L1045"/>
  <c r="O1045"/>
  <c r="P1045"/>
  <c r="K1046"/>
  <c r="L1046"/>
  <c r="O1046"/>
  <c r="P1046"/>
  <c r="K1047"/>
  <c r="L1047"/>
  <c r="O1047"/>
  <c r="P1047"/>
  <c r="K1048"/>
  <c r="L1048"/>
  <c r="O1048"/>
  <c r="P1048"/>
  <c r="K1049"/>
  <c r="L1049"/>
  <c r="O1049"/>
  <c r="P1049"/>
  <c r="K1050"/>
  <c r="L1050"/>
  <c r="O1050"/>
  <c r="P1050"/>
  <c r="K1051"/>
  <c r="L1051"/>
  <c r="O1051"/>
  <c r="P1051"/>
  <c r="K1052"/>
  <c r="L1052"/>
  <c r="O1052"/>
  <c r="P1052"/>
  <c r="K1053"/>
  <c r="L1053"/>
  <c r="O1053"/>
  <c r="P1053"/>
  <c r="K1054"/>
  <c r="L1054"/>
  <c r="O1054"/>
  <c r="P1054"/>
  <c r="K1055"/>
  <c r="L1055"/>
  <c r="O1055"/>
  <c r="P1055"/>
  <c r="K1056"/>
  <c r="L1056"/>
  <c r="O1056"/>
  <c r="P1056"/>
  <c r="K1057"/>
  <c r="L1057"/>
  <c r="O1057"/>
  <c r="P1057"/>
  <c r="K1058"/>
  <c r="L1058"/>
  <c r="O1058"/>
  <c r="P1058"/>
  <c r="K1059"/>
  <c r="L1059"/>
  <c r="O1059"/>
  <c r="P1059"/>
  <c r="K1060"/>
  <c r="L1060"/>
  <c r="O1060"/>
  <c r="P1060"/>
  <c r="K1061"/>
  <c r="L1061"/>
  <c r="O1061"/>
  <c r="P1061"/>
  <c r="K1062"/>
  <c r="L1062"/>
  <c r="O1062"/>
  <c r="P1062"/>
  <c r="K1063"/>
  <c r="L1063"/>
  <c r="O1063"/>
  <c r="P1063"/>
  <c r="K1064"/>
  <c r="L1064"/>
  <c r="O1064"/>
  <c r="P1064"/>
  <c r="K1065"/>
  <c r="L1065"/>
  <c r="O1065"/>
  <c r="P1065"/>
  <c r="K1066"/>
  <c r="L1066"/>
  <c r="O1066"/>
  <c r="P1066"/>
  <c r="K1067"/>
  <c r="L1067"/>
  <c r="O1067"/>
  <c r="P1067"/>
  <c r="K1068"/>
  <c r="L1068"/>
  <c r="O1068"/>
  <c r="P1068"/>
  <c r="K1069"/>
  <c r="L1069"/>
  <c r="O1069"/>
  <c r="P1069"/>
  <c r="K1070"/>
  <c r="L1070"/>
  <c r="O1070"/>
  <c r="P1070"/>
  <c r="K1071"/>
  <c r="L1071"/>
  <c r="O1071"/>
  <c r="P1071"/>
  <c r="K1072"/>
  <c r="L1072"/>
  <c r="O1072"/>
  <c r="P1072"/>
  <c r="K1073"/>
  <c r="L1073"/>
  <c r="O1073"/>
  <c r="P1073"/>
  <c r="K1074"/>
  <c r="L1074"/>
  <c r="O1074"/>
  <c r="P1074"/>
  <c r="K1075"/>
  <c r="L1075"/>
  <c r="O1075"/>
  <c r="P1075"/>
  <c r="K1076"/>
  <c r="L1076"/>
  <c r="O1076"/>
  <c r="P1076"/>
  <c r="K1077"/>
  <c r="L1077"/>
  <c r="O1077"/>
  <c r="P1077"/>
  <c r="K1078"/>
  <c r="L1078"/>
  <c r="O1078"/>
  <c r="P1078"/>
  <c r="K1079"/>
  <c r="L1079"/>
  <c r="O1079"/>
  <c r="P1079"/>
  <c r="K1080"/>
  <c r="L1080"/>
  <c r="O1080"/>
  <c r="P1080"/>
  <c r="K1081"/>
  <c r="L1081"/>
  <c r="O1081"/>
  <c r="P1081"/>
  <c r="K1082"/>
  <c r="L1082"/>
  <c r="O1082"/>
  <c r="P1082"/>
  <c r="K1083"/>
  <c r="L1083"/>
  <c r="O1083"/>
  <c r="P1083"/>
  <c r="K1084"/>
  <c r="L1084"/>
  <c r="O1084"/>
  <c r="P1084"/>
  <c r="K1085"/>
  <c r="L1085"/>
  <c r="O1085"/>
  <c r="P1085"/>
  <c r="K1086"/>
  <c r="L1086"/>
  <c r="O1086"/>
  <c r="P1086"/>
  <c r="K1087"/>
  <c r="L1087"/>
  <c r="O1087"/>
  <c r="P1087"/>
  <c r="K1088"/>
  <c r="L1088"/>
  <c r="O1088"/>
  <c r="P1088"/>
  <c r="K1089"/>
  <c r="L1089"/>
  <c r="O1089"/>
  <c r="P1089"/>
  <c r="K1090"/>
  <c r="L1090"/>
  <c r="O1090"/>
  <c r="P1090"/>
  <c r="K1091"/>
  <c r="L1091"/>
  <c r="O1091"/>
  <c r="P1091"/>
  <c r="K1092"/>
  <c r="L1092"/>
  <c r="O1092"/>
  <c r="P1092"/>
  <c r="K1093"/>
  <c r="L1093"/>
  <c r="O1093"/>
  <c r="P1093"/>
  <c r="K1094"/>
  <c r="L1094"/>
  <c r="O1094"/>
  <c r="P1094"/>
  <c r="K1095"/>
  <c r="L1095"/>
  <c r="O1095"/>
  <c r="P1095"/>
  <c r="K1096"/>
  <c r="L1096"/>
  <c r="O1096"/>
  <c r="P1096"/>
  <c r="K1097"/>
  <c r="L1097"/>
  <c r="O1097"/>
  <c r="P1097"/>
  <c r="K1098"/>
  <c r="L1098"/>
  <c r="O1098"/>
  <c r="P1098"/>
  <c r="K1099"/>
  <c r="L1099"/>
  <c r="O1099"/>
  <c r="P1099"/>
  <c r="K1100"/>
  <c r="L1100"/>
  <c r="O1100"/>
  <c r="P1100"/>
  <c r="K1101"/>
  <c r="L1101"/>
  <c r="O1101"/>
  <c r="P1101"/>
  <c r="K1102"/>
  <c r="L1102"/>
  <c r="O1102"/>
  <c r="P1102"/>
  <c r="K1103"/>
  <c r="L1103"/>
  <c r="O1103"/>
  <c r="P1103"/>
  <c r="K1104"/>
  <c r="L1104"/>
  <c r="O1104"/>
  <c r="P1104"/>
  <c r="K1105"/>
  <c r="L1105"/>
  <c r="O1105"/>
  <c r="P1105"/>
  <c r="K1106"/>
  <c r="L1106"/>
  <c r="O1106"/>
  <c r="P1106"/>
  <c r="K1107"/>
  <c r="L1107"/>
  <c r="O1107"/>
  <c r="P1107"/>
  <c r="K1108"/>
  <c r="L1108"/>
  <c r="O1108"/>
  <c r="P1108"/>
  <c r="K1109"/>
  <c r="L1109"/>
  <c r="O1109"/>
  <c r="P1109"/>
  <c r="K1110"/>
  <c r="L1110"/>
  <c r="O1110"/>
  <c r="P1110"/>
  <c r="K1111"/>
  <c r="L1111"/>
  <c r="O1111"/>
  <c r="P1111"/>
  <c r="K1112"/>
  <c r="L1112"/>
  <c r="O1112"/>
  <c r="P1112"/>
  <c r="K1113"/>
  <c r="L1113"/>
  <c r="O1113"/>
  <c r="P1113"/>
  <c r="K1114"/>
  <c r="L1114"/>
  <c r="O1114"/>
  <c r="P1114"/>
  <c r="K1115"/>
  <c r="L1115"/>
  <c r="O1115"/>
  <c r="P1115"/>
  <c r="K1116"/>
  <c r="L1116"/>
  <c r="O1116"/>
  <c r="P1116"/>
  <c r="K1117"/>
  <c r="L1117"/>
  <c r="O1117"/>
  <c r="P1117"/>
  <c r="K1118"/>
  <c r="L1118"/>
  <c r="O1118"/>
  <c r="P1118"/>
  <c r="K1119"/>
  <c r="L1119"/>
  <c r="O1119"/>
  <c r="P1119"/>
  <c r="K1120"/>
  <c r="L1120"/>
  <c r="O1120"/>
  <c r="P1120"/>
  <c r="K1121"/>
  <c r="L1121"/>
  <c r="O1121"/>
  <c r="P1121"/>
  <c r="K1122"/>
  <c r="L1122"/>
  <c r="O1122"/>
  <c r="P1122"/>
  <c r="K1123"/>
  <c r="L1123"/>
  <c r="O1123"/>
  <c r="P1123"/>
  <c r="K1124"/>
  <c r="L1124"/>
  <c r="O1124"/>
  <c r="P1124"/>
  <c r="K1125"/>
  <c r="L1125"/>
  <c r="O1125"/>
  <c r="P1125"/>
  <c r="K1126"/>
  <c r="L1126"/>
  <c r="O1126"/>
  <c r="P1126"/>
  <c r="K1127"/>
  <c r="L1127"/>
  <c r="O1127"/>
  <c r="P1127"/>
  <c r="K1128"/>
  <c r="L1128"/>
  <c r="O1128"/>
  <c r="P1128"/>
  <c r="K1129"/>
  <c r="L1129"/>
  <c r="O1129"/>
  <c r="P1129"/>
  <c r="K1130"/>
  <c r="L1130"/>
  <c r="O1130"/>
  <c r="P1130"/>
  <c r="K1131"/>
  <c r="L1131"/>
  <c r="O1131"/>
  <c r="P1131"/>
  <c r="K1132"/>
  <c r="L1132"/>
  <c r="O1132"/>
  <c r="P1132"/>
  <c r="K1133"/>
  <c r="L1133"/>
  <c r="O1133"/>
  <c r="P1133"/>
  <c r="K1134"/>
  <c r="L1134"/>
  <c r="O1134"/>
  <c r="P1134"/>
  <c r="K1135"/>
  <c r="L1135"/>
  <c r="O1135"/>
  <c r="P1135"/>
  <c r="K1136"/>
  <c r="L1136"/>
  <c r="O1136"/>
  <c r="P1136"/>
  <c r="K1137"/>
  <c r="L1137"/>
  <c r="O1137"/>
  <c r="P1137"/>
  <c r="K1138"/>
  <c r="L1138"/>
  <c r="O1138"/>
  <c r="P1138"/>
  <c r="K1139"/>
  <c r="L1139"/>
  <c r="O1139"/>
  <c r="P1139"/>
  <c r="K1140"/>
  <c r="L1140"/>
  <c r="O1140"/>
  <c r="P1140"/>
  <c r="K1141"/>
  <c r="L1141"/>
  <c r="O1141"/>
  <c r="P1141"/>
  <c r="K1142"/>
  <c r="L1142"/>
  <c r="O1142"/>
  <c r="P1142"/>
  <c r="K1143"/>
  <c r="L1143"/>
  <c r="O1143"/>
  <c r="P1143"/>
  <c r="K1144"/>
  <c r="L1144"/>
  <c r="O1144"/>
  <c r="P1144"/>
  <c r="K1145"/>
  <c r="L1145"/>
  <c r="O1145"/>
  <c r="P1145"/>
  <c r="K1146"/>
  <c r="L1146"/>
  <c r="O1146"/>
  <c r="P1146"/>
  <c r="K1147"/>
  <c r="L1147"/>
  <c r="O1147"/>
  <c r="P1147"/>
  <c r="K1148"/>
  <c r="L1148"/>
  <c r="O1148"/>
  <c r="P1148"/>
  <c r="K1149"/>
  <c r="L1149"/>
  <c r="O1149"/>
  <c r="P1149"/>
  <c r="K1150"/>
  <c r="L1150"/>
  <c r="O1150"/>
  <c r="P1150"/>
  <c r="K1151"/>
  <c r="L1151"/>
  <c r="O1151"/>
  <c r="P1151"/>
  <c r="K1152"/>
  <c r="L1152"/>
  <c r="O1152"/>
  <c r="P1152"/>
  <c r="K1153"/>
  <c r="L1153"/>
  <c r="O1153"/>
  <c r="P1153"/>
  <c r="K1154"/>
  <c r="L1154"/>
  <c r="O1154"/>
  <c r="P1154"/>
  <c r="K1155"/>
  <c r="L1155"/>
  <c r="O1155"/>
  <c r="P1155"/>
  <c r="K1156"/>
  <c r="L1156"/>
  <c r="O1156"/>
  <c r="P1156"/>
  <c r="K1157"/>
  <c r="L1157"/>
  <c r="O1157"/>
  <c r="P1157"/>
  <c r="K1158"/>
  <c r="L1158"/>
  <c r="O1158"/>
  <c r="P1158"/>
  <c r="K1159"/>
  <c r="L1159"/>
  <c r="O1159"/>
  <c r="P1159"/>
  <c r="K1160"/>
  <c r="L1160"/>
  <c r="O1160"/>
  <c r="P1160"/>
  <c r="K1161"/>
  <c r="L1161"/>
  <c r="O1161"/>
  <c r="P1161"/>
  <c r="K1162"/>
  <c r="L1162"/>
  <c r="O1162"/>
  <c r="P1162"/>
  <c r="K1163"/>
  <c r="L1163"/>
  <c r="O1163"/>
  <c r="P1163"/>
  <c r="K1164"/>
  <c r="L1164"/>
  <c r="O1164"/>
  <c r="P1164"/>
  <c r="K1165"/>
  <c r="L1165"/>
  <c r="O1165"/>
  <c r="P1165"/>
  <c r="K1166"/>
  <c r="L1166"/>
  <c r="O1166"/>
  <c r="P1166"/>
  <c r="K1167"/>
  <c r="L1167"/>
  <c r="O1167"/>
  <c r="P1167"/>
  <c r="K1168"/>
  <c r="L1168"/>
  <c r="O1168"/>
  <c r="P1168"/>
  <c r="K1169"/>
  <c r="L1169"/>
  <c r="O1169"/>
  <c r="P1169"/>
  <c r="K1170"/>
  <c r="L1170"/>
  <c r="O1170"/>
  <c r="P1170"/>
  <c r="K1171"/>
  <c r="L1171"/>
  <c r="O1171"/>
  <c r="P1171"/>
  <c r="K1172"/>
  <c r="L1172"/>
  <c r="O1172"/>
  <c r="P1172"/>
  <c r="K1173"/>
  <c r="L1173"/>
  <c r="O1173"/>
  <c r="P1173"/>
  <c r="K1174"/>
  <c r="L1174"/>
  <c r="O1174"/>
  <c r="P1174"/>
  <c r="K1175"/>
  <c r="L1175"/>
  <c r="O1175"/>
  <c r="P1175"/>
  <c r="K1176"/>
  <c r="L1176"/>
  <c r="O1176"/>
  <c r="P1176"/>
  <c r="K1177"/>
  <c r="L1177"/>
  <c r="O1177"/>
  <c r="P1177"/>
  <c r="K1178"/>
  <c r="L1178"/>
  <c r="O1178"/>
  <c r="P1178"/>
  <c r="K1179"/>
  <c r="L1179"/>
  <c r="O1179"/>
  <c r="P1179"/>
  <c r="K1180"/>
  <c r="L1180"/>
  <c r="O1180"/>
  <c r="P1180"/>
  <c r="K1181"/>
  <c r="L1181"/>
  <c r="O1181"/>
  <c r="P1181"/>
  <c r="K1182"/>
  <c r="L1182"/>
  <c r="O1182"/>
  <c r="P1182"/>
  <c r="K1183"/>
  <c r="L1183"/>
  <c r="O1183"/>
  <c r="P1183"/>
  <c r="K1184"/>
  <c r="L1184"/>
  <c r="O1184"/>
  <c r="P1184"/>
  <c r="K1185"/>
  <c r="L1185"/>
  <c r="O1185"/>
  <c r="P1185"/>
  <c r="K1186"/>
  <c r="L1186"/>
  <c r="O1186"/>
  <c r="P1186"/>
  <c r="K1187"/>
  <c r="L1187"/>
  <c r="O1187"/>
  <c r="P1187"/>
  <c r="K1188"/>
  <c r="L1188"/>
  <c r="O1188"/>
  <c r="P1188"/>
  <c r="K1189"/>
  <c r="L1189"/>
  <c r="O1189"/>
  <c r="P1189"/>
  <c r="K1190"/>
  <c r="L1190"/>
  <c r="O1190"/>
  <c r="P1190"/>
  <c r="K1191"/>
  <c r="L1191"/>
  <c r="O1191"/>
  <c r="P1191"/>
  <c r="K1192"/>
  <c r="L1192"/>
  <c r="O1192"/>
  <c r="P1192"/>
  <c r="K1193"/>
  <c r="L1193"/>
  <c r="O1193"/>
  <c r="P1193"/>
  <c r="K1194"/>
  <c r="L1194"/>
  <c r="O1194"/>
  <c r="P1194"/>
  <c r="K1195"/>
  <c r="L1195"/>
  <c r="O1195"/>
  <c r="P1195"/>
  <c r="K1196"/>
  <c r="L1196"/>
  <c r="O1196"/>
  <c r="P1196"/>
  <c r="K1197"/>
  <c r="L1197"/>
  <c r="O1197"/>
  <c r="P1197"/>
  <c r="K1198"/>
  <c r="L1198"/>
  <c r="O1198"/>
  <c r="P1198"/>
  <c r="K1199"/>
  <c r="L1199"/>
  <c r="O1199"/>
  <c r="P1199"/>
  <c r="K1200"/>
  <c r="L1200"/>
  <c r="O1200"/>
  <c r="P1200"/>
  <c r="K1201"/>
  <c r="L1201"/>
  <c r="O1201"/>
  <c r="P1201"/>
  <c r="K1202"/>
  <c r="L1202"/>
  <c r="O1202"/>
  <c r="P1202"/>
  <c r="K1203"/>
  <c r="L1203"/>
  <c r="O1203"/>
  <c r="P1203"/>
  <c r="K1204"/>
  <c r="L1204"/>
  <c r="O1204"/>
  <c r="P1204"/>
  <c r="K1205"/>
  <c r="L1205"/>
  <c r="O1205"/>
  <c r="P1205"/>
  <c r="K1206"/>
  <c r="L1206"/>
  <c r="O1206"/>
  <c r="P1206"/>
  <c r="K1207"/>
  <c r="L1207"/>
  <c r="O1207"/>
  <c r="P1207"/>
  <c r="K1208"/>
  <c r="L1208"/>
  <c r="O1208"/>
  <c r="P1208"/>
  <c r="K1209"/>
  <c r="L1209"/>
  <c r="O1209"/>
  <c r="P1209"/>
  <c r="K1210"/>
  <c r="L1210"/>
  <c r="O1210"/>
  <c r="P1210"/>
  <c r="K1211"/>
  <c r="L1211"/>
  <c r="O1211"/>
  <c r="P1211"/>
  <c r="K1212"/>
  <c r="L1212"/>
  <c r="O1212"/>
  <c r="P1212"/>
  <c r="K1213"/>
  <c r="L1213"/>
  <c r="O1213"/>
  <c r="P1213"/>
  <c r="K1214"/>
  <c r="L1214"/>
  <c r="O1214"/>
  <c r="P1214"/>
  <c r="K1215"/>
  <c r="L1215"/>
  <c r="O1215"/>
  <c r="P1215"/>
  <c r="K1216"/>
  <c r="L1216"/>
  <c r="O1216"/>
  <c r="P1216"/>
  <c r="K1217"/>
  <c r="L1217"/>
  <c r="O1217"/>
  <c r="P1217"/>
  <c r="K1218"/>
  <c r="L1218"/>
  <c r="O1218"/>
  <c r="P1218"/>
  <c r="K1219"/>
  <c r="L1219"/>
  <c r="O1219"/>
  <c r="P1219"/>
  <c r="K1220"/>
  <c r="L1220"/>
  <c r="O1220"/>
  <c r="P1220"/>
  <c r="K1221"/>
  <c r="L1221"/>
  <c r="O1221"/>
  <c r="P1221"/>
  <c r="K1222"/>
  <c r="L1222"/>
  <c r="O1222"/>
  <c r="P1222"/>
  <c r="K1223"/>
  <c r="L1223"/>
  <c r="O1223"/>
  <c r="P1223"/>
  <c r="K1224"/>
  <c r="L1224"/>
  <c r="O1224"/>
  <c r="P1224"/>
  <c r="K1225"/>
  <c r="L1225"/>
  <c r="O1225"/>
  <c r="P1225"/>
  <c r="K1226"/>
  <c r="L1226"/>
  <c r="O1226"/>
  <c r="P1226"/>
  <c r="K1227"/>
  <c r="L1227"/>
  <c r="O1227"/>
  <c r="P1227"/>
  <c r="K1228"/>
  <c r="L1228"/>
  <c r="O1228"/>
  <c r="P1228"/>
  <c r="K1229"/>
  <c r="L1229"/>
  <c r="O1229"/>
  <c r="P1229"/>
  <c r="K1230"/>
  <c r="L1230"/>
  <c r="O1230"/>
  <c r="P1230"/>
  <c r="K1231"/>
  <c r="L1231"/>
  <c r="O1231"/>
  <c r="P1231"/>
  <c r="K1232"/>
  <c r="L1232"/>
  <c r="O1232"/>
  <c r="P1232"/>
  <c r="K1233"/>
  <c r="L1233"/>
  <c r="O1233"/>
  <c r="P1233"/>
  <c r="K1234"/>
  <c r="L1234"/>
  <c r="O1234"/>
  <c r="P1234"/>
  <c r="K1235"/>
  <c r="L1235"/>
  <c r="O1235"/>
  <c r="P1235"/>
  <c r="K1236"/>
  <c r="L1236"/>
  <c r="O1236"/>
  <c r="P1236"/>
  <c r="K1237"/>
  <c r="L1237"/>
  <c r="O1237"/>
  <c r="P1237"/>
  <c r="K1238"/>
  <c r="L1238"/>
  <c r="O1238"/>
  <c r="P1238"/>
  <c r="K1239"/>
  <c r="L1239"/>
  <c r="O1239"/>
  <c r="P1239"/>
  <c r="K1240"/>
  <c r="L1240"/>
  <c r="O1240"/>
  <c r="P1240"/>
  <c r="J1241"/>
  <c r="K1241"/>
  <c r="L1241"/>
  <c r="O1241"/>
  <c r="P1241"/>
  <c r="J1242"/>
  <c r="K1242"/>
  <c r="L1242"/>
  <c r="O1242"/>
  <c r="P1242"/>
  <c r="J1243"/>
  <c r="K1243"/>
  <c r="L1243"/>
  <c r="O1243"/>
  <c r="P1243"/>
  <c r="P1249"/>
  <c r="F479" i="33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6"/>
  <c r="D506"/>
  <c r="E506"/>
  <c r="F506"/>
  <c r="C507"/>
  <c r="D507"/>
  <c r="E507"/>
  <c r="F507"/>
  <c r="C508"/>
  <c r="D508"/>
  <c r="E508"/>
  <c r="F508"/>
  <c r="C509"/>
  <c r="D509"/>
  <c r="E509"/>
  <c r="F509"/>
  <c r="C510"/>
  <c r="D510"/>
  <c r="E510"/>
  <c r="F510"/>
  <c r="C511"/>
  <c r="D511"/>
  <c r="E511"/>
  <c r="F511"/>
  <c r="C512"/>
  <c r="D512"/>
  <c r="E512"/>
  <c r="F512"/>
  <c r="C513"/>
  <c r="D513"/>
  <c r="E513"/>
  <c r="F513"/>
  <c r="C514"/>
  <c r="D514"/>
  <c r="E514"/>
  <c r="F514"/>
  <c r="C515"/>
  <c r="D515"/>
  <c r="E515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4"/>
  <c r="D524"/>
  <c r="E524"/>
  <c r="F524"/>
  <c r="C525"/>
  <c r="D525"/>
  <c r="E525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C530"/>
  <c r="D530"/>
  <c r="E530"/>
  <c r="F530"/>
  <c r="C531"/>
  <c r="D531"/>
  <c r="E531"/>
  <c r="F531"/>
  <c r="C532"/>
  <c r="D532"/>
  <c r="E532"/>
  <c r="F532"/>
  <c r="C533"/>
  <c r="D533"/>
  <c r="E533"/>
  <c r="F533"/>
  <c r="C534"/>
  <c r="D534"/>
  <c r="E534"/>
  <c r="F534"/>
  <c r="C535"/>
  <c r="D535"/>
  <c r="E535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C547"/>
  <c r="D547"/>
  <c r="E547"/>
  <c r="F547"/>
  <c r="F548"/>
  <c r="F549"/>
  <c r="F550"/>
  <c r="F551"/>
  <c r="C553"/>
  <c r="D553"/>
  <c r="E553"/>
  <c r="F553"/>
  <c r="C554"/>
  <c r="D554"/>
  <c r="E554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65"/>
  <c r="D565"/>
  <c r="E565"/>
  <c r="F565"/>
  <c r="C566"/>
  <c r="D566"/>
  <c r="E566"/>
  <c r="F566"/>
  <c r="C567"/>
  <c r="D567"/>
  <c r="E567"/>
  <c r="F567"/>
  <c r="C568"/>
  <c r="D568"/>
  <c r="E568"/>
  <c r="F568"/>
  <c r="C569"/>
  <c r="D569"/>
  <c r="E569"/>
  <c r="F569"/>
  <c r="C570"/>
  <c r="D570"/>
  <c r="E570"/>
  <c r="F570"/>
  <c r="C571"/>
  <c r="D571"/>
  <c r="E571"/>
  <c r="F571"/>
  <c r="C572"/>
  <c r="D572"/>
  <c r="E572"/>
  <c r="F572"/>
  <c r="C573"/>
  <c r="D573"/>
  <c r="E573"/>
  <c r="F573"/>
  <c r="C574"/>
  <c r="D574"/>
  <c r="E574"/>
  <c r="F574"/>
  <c r="C575"/>
  <c r="D575"/>
  <c r="E575"/>
  <c r="F575"/>
  <c r="C576"/>
  <c r="D576"/>
  <c r="E576"/>
  <c r="F576"/>
  <c r="C577"/>
  <c r="D577"/>
  <c r="E577"/>
  <c r="F577"/>
  <c r="C578"/>
  <c r="D578"/>
  <c r="E578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596"/>
  <c r="D596"/>
  <c r="E596"/>
  <c r="F596"/>
  <c r="C597"/>
  <c r="D597"/>
  <c r="E597"/>
  <c r="F597"/>
  <c r="C598"/>
  <c r="D598"/>
  <c r="E598"/>
  <c r="F598"/>
  <c r="C599"/>
  <c r="D599"/>
  <c r="E599"/>
  <c r="F599"/>
  <c r="C600"/>
  <c r="D600"/>
  <c r="E600"/>
  <c r="F600"/>
  <c r="C601"/>
  <c r="D601"/>
  <c r="E601"/>
  <c r="F601"/>
  <c r="C602"/>
  <c r="D602"/>
  <c r="E602"/>
  <c r="F602"/>
  <c r="C603"/>
  <c r="D603"/>
  <c r="E603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C614"/>
  <c r="D614"/>
  <c r="E614"/>
  <c r="F614"/>
  <c r="C615"/>
  <c r="D615"/>
  <c r="E615"/>
  <c r="F615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635"/>
  <c r="C776"/>
  <c r="F776"/>
  <c r="C777"/>
  <c r="F777"/>
  <c r="C778"/>
  <c r="F778"/>
  <c r="C779"/>
  <c r="F779"/>
  <c r="C780"/>
  <c r="F780"/>
  <c r="C781"/>
  <c r="F781"/>
  <c r="C782"/>
  <c r="F782"/>
  <c r="C783"/>
  <c r="F783"/>
  <c r="C784"/>
  <c r="F784"/>
  <c r="C785"/>
  <c r="F785"/>
  <c r="C786"/>
  <c r="F786"/>
  <c r="C787"/>
  <c r="F787"/>
  <c r="C788"/>
  <c r="F788"/>
  <c r="C789"/>
  <c r="F789"/>
  <c r="C790"/>
  <c r="F790"/>
  <c r="C791"/>
  <c r="F791"/>
  <c r="C792"/>
  <c r="F792"/>
  <c r="C793"/>
  <c r="F793"/>
  <c r="C794"/>
  <c r="F794"/>
  <c r="C795"/>
  <c r="F795"/>
  <c r="C796"/>
  <c r="F796"/>
  <c r="C797"/>
  <c r="F797"/>
  <c r="C798"/>
  <c r="F798"/>
  <c r="C799"/>
  <c r="F799"/>
  <c r="C800"/>
  <c r="F800"/>
  <c r="C801"/>
  <c r="F801"/>
  <c r="C802"/>
  <c r="F802"/>
  <c r="C803"/>
  <c r="F803"/>
  <c r="C804"/>
  <c r="F804"/>
  <c r="C805"/>
  <c r="F805"/>
  <c r="C806"/>
  <c r="F806"/>
  <c r="C807"/>
  <c r="F807"/>
  <c r="C808"/>
  <c r="F808"/>
  <c r="C809"/>
  <c r="F809"/>
  <c r="C810"/>
  <c r="F810"/>
  <c r="C811"/>
  <c r="F811"/>
  <c r="C812"/>
  <c r="F812"/>
  <c r="C813"/>
  <c r="F813"/>
  <c r="C814"/>
  <c r="F814"/>
  <c r="C815"/>
  <c r="F815"/>
  <c r="C816"/>
  <c r="F816"/>
  <c r="C817"/>
  <c r="F817"/>
  <c r="C818"/>
  <c r="F818"/>
  <c r="C819"/>
  <c r="F819"/>
  <c r="C820"/>
  <c r="F820"/>
  <c r="C821"/>
  <c r="F821"/>
  <c r="C822"/>
  <c r="F822"/>
  <c r="C823"/>
  <c r="F823"/>
  <c r="C824"/>
  <c r="F824"/>
  <c r="C825"/>
  <c r="F825"/>
  <c r="C826"/>
  <c r="F826"/>
  <c r="C827"/>
  <c r="F827"/>
  <c r="C828"/>
  <c r="F828"/>
  <c r="C829"/>
  <c r="F829"/>
  <c r="C830"/>
  <c r="F830"/>
  <c r="C831"/>
  <c r="F831"/>
  <c r="C832"/>
  <c r="F832"/>
  <c r="C833"/>
  <c r="F833"/>
  <c r="C834"/>
  <c r="F834"/>
  <c r="C835"/>
  <c r="F835"/>
  <c r="C836"/>
  <c r="F836"/>
  <c r="C837"/>
  <c r="F837"/>
  <c r="C838"/>
  <c r="F838"/>
  <c r="C839"/>
  <c r="F839"/>
  <c r="C840"/>
  <c r="F840"/>
  <c r="C841"/>
  <c r="F841"/>
  <c r="C842"/>
  <c r="F842"/>
  <c r="C843"/>
  <c r="F843"/>
  <c r="C844"/>
  <c r="F844"/>
  <c r="C845"/>
  <c r="F845"/>
  <c r="C846"/>
  <c r="F846"/>
  <c r="C847"/>
  <c r="F847"/>
  <c r="C848"/>
  <c r="F848"/>
  <c r="C849"/>
  <c r="F849"/>
  <c r="C850"/>
  <c r="F850"/>
  <c r="C851"/>
  <c r="F851"/>
  <c r="C852"/>
  <c r="F852"/>
  <c r="C853"/>
  <c r="F853"/>
  <c r="C854"/>
  <c r="F854"/>
  <c r="C855"/>
  <c r="F855"/>
  <c r="C856"/>
  <c r="F856"/>
  <c r="C857"/>
  <c r="F857"/>
  <c r="C858"/>
  <c r="F858"/>
  <c r="C859"/>
  <c r="F859"/>
  <c r="C860"/>
  <c r="F860"/>
  <c r="C861"/>
  <c r="F861"/>
  <c r="C862"/>
  <c r="F862"/>
  <c r="C863"/>
  <c r="F863"/>
  <c r="C864"/>
  <c r="F864"/>
  <c r="C865"/>
  <c r="F865"/>
  <c r="C866"/>
  <c r="F866"/>
  <c r="C867"/>
  <c r="F867"/>
  <c r="C868"/>
  <c r="F868"/>
  <c r="C869"/>
  <c r="F869"/>
  <c r="C870"/>
  <c r="F870"/>
  <c r="C871"/>
  <c r="F871"/>
  <c r="C872"/>
  <c r="F872"/>
  <c r="C873"/>
  <c r="F873"/>
  <c r="C874"/>
  <c r="F874"/>
  <c r="C875"/>
  <c r="F875"/>
  <c r="C876"/>
  <c r="F876"/>
  <c r="C877"/>
  <c r="F877"/>
  <c r="C878"/>
  <c r="F878"/>
  <c r="C879"/>
  <c r="F879"/>
  <c r="C880"/>
  <c r="F880"/>
  <c r="C881"/>
  <c r="F881"/>
  <c r="C882"/>
  <c r="F882"/>
  <c r="C883"/>
  <c r="F883"/>
  <c r="C884"/>
  <c r="F884"/>
  <c r="C885"/>
  <c r="F885"/>
  <c r="C886"/>
  <c r="F886"/>
  <c r="C887"/>
  <c r="F887"/>
  <c r="C888"/>
  <c r="F888"/>
  <c r="C889"/>
  <c r="F889"/>
  <c r="C890"/>
  <c r="F890"/>
  <c r="C891"/>
  <c r="F891"/>
  <c r="C892"/>
  <c r="F892"/>
  <c r="C893"/>
  <c r="F893"/>
  <c r="C894"/>
  <c r="F894"/>
  <c r="C895"/>
  <c r="F895"/>
  <c r="C896"/>
  <c r="F896"/>
  <c r="C897"/>
  <c r="F897"/>
  <c r="C898"/>
  <c r="F898"/>
  <c r="C899"/>
  <c r="F899"/>
  <c r="C900"/>
  <c r="F900"/>
  <c r="C901"/>
  <c r="F901"/>
  <c r="C902"/>
  <c r="F902"/>
  <c r="C903"/>
  <c r="F903"/>
  <c r="C904"/>
  <c r="F904"/>
  <c r="C905"/>
  <c r="F905"/>
  <c r="C906"/>
  <c r="F906"/>
  <c r="C907"/>
  <c r="F907"/>
  <c r="C908"/>
  <c r="F908"/>
  <c r="C909"/>
  <c r="F909"/>
  <c r="C910"/>
  <c r="F910"/>
  <c r="C911"/>
  <c r="F911"/>
  <c r="C912"/>
  <c r="F912"/>
  <c r="C913"/>
  <c r="F913"/>
  <c r="C914"/>
  <c r="F914"/>
  <c r="C915"/>
  <c r="F915"/>
  <c r="C916"/>
  <c r="F916"/>
  <c r="C917"/>
  <c r="F917"/>
  <c r="C918"/>
  <c r="F918"/>
  <c r="C919"/>
  <c r="F919"/>
  <c r="C920"/>
  <c r="F920"/>
  <c r="C921"/>
  <c r="F921"/>
  <c r="C922"/>
  <c r="F922"/>
  <c r="C923"/>
  <c r="F923"/>
  <c r="C924"/>
  <c r="F924"/>
  <c r="C925"/>
  <c r="F925"/>
  <c r="C926"/>
  <c r="F926"/>
  <c r="C927"/>
  <c r="F927"/>
  <c r="C928"/>
  <c r="F928"/>
  <c r="C929"/>
  <c r="F929"/>
  <c r="C930"/>
  <c r="F930"/>
  <c r="C931"/>
  <c r="F931"/>
  <c r="C932"/>
  <c r="F932"/>
  <c r="C933"/>
  <c r="F933"/>
  <c r="C934"/>
  <c r="F934"/>
  <c r="C935"/>
  <c r="F935"/>
  <c r="C936"/>
  <c r="F936"/>
  <c r="C937"/>
  <c r="F937"/>
  <c r="C938"/>
  <c r="F938"/>
  <c r="C939"/>
  <c r="F939"/>
  <c r="C940"/>
  <c r="F940"/>
  <c r="C941"/>
  <c r="F941"/>
  <c r="C942"/>
  <c r="F942"/>
  <c r="C943"/>
  <c r="F943"/>
  <c r="C944"/>
  <c r="F944"/>
  <c r="C945"/>
  <c r="F945"/>
  <c r="C946"/>
  <c r="F946"/>
  <c r="C947"/>
  <c r="F947"/>
  <c r="C948"/>
  <c r="F948"/>
  <c r="C949"/>
  <c r="F949"/>
  <c r="C950"/>
  <c r="F950"/>
  <c r="C951"/>
  <c r="F951"/>
  <c r="C952"/>
  <c r="F952"/>
  <c r="C953"/>
  <c r="F953"/>
  <c r="C954"/>
  <c r="F954"/>
  <c r="F956"/>
  <c r="C958"/>
  <c r="D958"/>
  <c r="E958"/>
  <c r="F958"/>
  <c r="C959"/>
  <c r="D959"/>
  <c r="E959"/>
  <c r="F959"/>
  <c r="C960"/>
  <c r="D960"/>
  <c r="E960"/>
  <c r="F960"/>
  <c r="C961"/>
  <c r="D961"/>
  <c r="E961"/>
  <c r="F961"/>
  <c r="C962"/>
  <c r="D962"/>
  <c r="E962"/>
  <c r="F962"/>
  <c r="C963"/>
  <c r="D963"/>
  <c r="E963"/>
  <c r="F963"/>
  <c r="C964"/>
  <c r="D964"/>
  <c r="E964"/>
  <c r="F964"/>
  <c r="C965"/>
  <c r="D965"/>
  <c r="E965"/>
  <c r="F965"/>
  <c r="C966"/>
  <c r="D966"/>
  <c r="E966"/>
  <c r="F966"/>
  <c r="C967"/>
  <c r="D967"/>
  <c r="E967"/>
  <c r="F967"/>
  <c r="C968"/>
  <c r="D968"/>
  <c r="E968"/>
  <c r="F968"/>
  <c r="C969"/>
  <c r="D969"/>
  <c r="E969"/>
  <c r="F969"/>
  <c r="C970"/>
  <c r="D970"/>
  <c r="E970"/>
  <c r="F970"/>
  <c r="C971"/>
  <c r="D971"/>
  <c r="E971"/>
  <c r="F971"/>
  <c r="C972"/>
  <c r="D972"/>
  <c r="E972"/>
  <c r="F972"/>
  <c r="C973"/>
  <c r="D973"/>
  <c r="E973"/>
  <c r="F973"/>
  <c r="C974"/>
  <c r="D974"/>
  <c r="E974"/>
  <c r="F974"/>
  <c r="C975"/>
  <c r="D975"/>
  <c r="E975"/>
  <c r="F975"/>
  <c r="C976"/>
  <c r="D976"/>
  <c r="E976"/>
  <c r="F976"/>
  <c r="C977"/>
  <c r="D977"/>
  <c r="E977"/>
  <c r="F977"/>
  <c r="C978"/>
  <c r="D978"/>
  <c r="E978"/>
  <c r="F978"/>
  <c r="C979"/>
  <c r="D979"/>
  <c r="E979"/>
  <c r="F979"/>
  <c r="C980"/>
  <c r="D980"/>
  <c r="E980"/>
  <c r="F980"/>
  <c r="C981"/>
  <c r="D981"/>
  <c r="E981"/>
  <c r="F981"/>
  <c r="C982"/>
  <c r="D982"/>
  <c r="E982"/>
  <c r="F982"/>
  <c r="C983"/>
  <c r="D983"/>
  <c r="E983"/>
  <c r="F983"/>
  <c r="C984"/>
  <c r="D984"/>
  <c r="E984"/>
  <c r="F984"/>
  <c r="C985"/>
  <c r="D985"/>
  <c r="E985"/>
  <c r="F985"/>
  <c r="C986"/>
  <c r="D986"/>
  <c r="E986"/>
  <c r="F986"/>
  <c r="C987"/>
  <c r="D987"/>
  <c r="E987"/>
  <c r="F987"/>
  <c r="C988"/>
  <c r="D988"/>
  <c r="E988"/>
  <c r="F988"/>
  <c r="C989"/>
  <c r="D989"/>
  <c r="E989"/>
  <c r="F989"/>
  <c r="C990"/>
  <c r="D990"/>
  <c r="E990"/>
  <c r="F990"/>
  <c r="C991"/>
  <c r="D991"/>
  <c r="E991"/>
  <c r="F991"/>
  <c r="C992"/>
  <c r="D992"/>
  <c r="E992"/>
  <c r="F992"/>
  <c r="C993"/>
  <c r="D993"/>
  <c r="E993"/>
  <c r="F993"/>
  <c r="C994"/>
  <c r="D994"/>
  <c r="E994"/>
  <c r="F994"/>
  <c r="C995"/>
  <c r="D995"/>
  <c r="E995"/>
  <c r="F995"/>
  <c r="C996"/>
  <c r="D996"/>
  <c r="E996"/>
  <c r="F996"/>
  <c r="C997"/>
  <c r="D997"/>
  <c r="E997"/>
  <c r="F997"/>
  <c r="C998"/>
  <c r="D998"/>
  <c r="E998"/>
  <c r="F998"/>
  <c r="C999"/>
  <c r="D999"/>
  <c r="E999"/>
  <c r="F999"/>
  <c r="C1000"/>
  <c r="D1000"/>
  <c r="E1000"/>
  <c r="F1000"/>
  <c r="C1001"/>
  <c r="D1001"/>
  <c r="E1001"/>
  <c r="F1001"/>
  <c r="C1002"/>
  <c r="D1002"/>
  <c r="E1002"/>
  <c r="F1002"/>
  <c r="C1003"/>
  <c r="D1003"/>
  <c r="E1003"/>
  <c r="F1003"/>
  <c r="C1004"/>
  <c r="D1004"/>
  <c r="E1004"/>
  <c r="F1004"/>
  <c r="C1005"/>
  <c r="D1005"/>
  <c r="E1005"/>
  <c r="F1005"/>
  <c r="C1006"/>
  <c r="D1006"/>
  <c r="E1006"/>
  <c r="F1006"/>
  <c r="C1007"/>
  <c r="D1007"/>
  <c r="E1007"/>
  <c r="F1007"/>
  <c r="C1008"/>
  <c r="D1008"/>
  <c r="E1008"/>
  <c r="F1008"/>
  <c r="C1009"/>
  <c r="D1009"/>
  <c r="E1009"/>
  <c r="F1009"/>
  <c r="C1010"/>
  <c r="D1010"/>
  <c r="E1010"/>
  <c r="F1010"/>
  <c r="F1011"/>
  <c r="C1013"/>
  <c r="D1013"/>
  <c r="E1013"/>
  <c r="F1013"/>
  <c r="C1014"/>
  <c r="D1014"/>
  <c r="E1014"/>
  <c r="F1014"/>
  <c r="C1015"/>
  <c r="D1015"/>
  <c r="E1015"/>
  <c r="F1015"/>
  <c r="C1016"/>
  <c r="D1016"/>
  <c r="E1016"/>
  <c r="F1016"/>
  <c r="C1017"/>
  <c r="D1017"/>
  <c r="E1017"/>
  <c r="F1017"/>
  <c r="C1018"/>
  <c r="D1018"/>
  <c r="E1018"/>
  <c r="F1018"/>
  <c r="C1019"/>
  <c r="D1019"/>
  <c r="E1019"/>
  <c r="F1019"/>
  <c r="C1020"/>
  <c r="D1020"/>
  <c r="E1020"/>
  <c r="F1020"/>
  <c r="C1021"/>
  <c r="D1021"/>
  <c r="E1021"/>
  <c r="F1021"/>
  <c r="C1022"/>
  <c r="D1022"/>
  <c r="E1022"/>
  <c r="F1022"/>
  <c r="C1023"/>
  <c r="D1023"/>
  <c r="E1023"/>
  <c r="F1023"/>
  <c r="C1024"/>
  <c r="D1024"/>
  <c r="E1024"/>
  <c r="F1024"/>
  <c r="C1025"/>
  <c r="D1025"/>
  <c r="E1025"/>
  <c r="F1025"/>
  <c r="C1026"/>
  <c r="D1026"/>
  <c r="E1026"/>
  <c r="F1026"/>
  <c r="C1027"/>
  <c r="D1027"/>
  <c r="E1027"/>
  <c r="F1027"/>
  <c r="C1028"/>
  <c r="D1028"/>
  <c r="E1028"/>
  <c r="F1028"/>
  <c r="C1029"/>
  <c r="D1029"/>
  <c r="E1029"/>
  <c r="F1029"/>
  <c r="C1030"/>
  <c r="D1030"/>
  <c r="E1030"/>
  <c r="F1030"/>
  <c r="C1031"/>
  <c r="D1031"/>
  <c r="E1031"/>
  <c r="F1031"/>
  <c r="C1032"/>
  <c r="D1032"/>
  <c r="E1032"/>
  <c r="F1032"/>
  <c r="C1033"/>
  <c r="D1033"/>
  <c r="E1033"/>
  <c r="F1033"/>
  <c r="C1034"/>
  <c r="D1034"/>
  <c r="E1034"/>
  <c r="F1034"/>
  <c r="C1035"/>
  <c r="D1035"/>
  <c r="E1035"/>
  <c r="F1035"/>
  <c r="C1036"/>
  <c r="D1036"/>
  <c r="E1036"/>
  <c r="F1036"/>
  <c r="C1037"/>
  <c r="D1037"/>
  <c r="E1037"/>
  <c r="F1037"/>
  <c r="C1038"/>
  <c r="D1038"/>
  <c r="E1038"/>
  <c r="F1038"/>
  <c r="C1039"/>
  <c r="D1039"/>
  <c r="E1039"/>
  <c r="F1039"/>
  <c r="C1040"/>
  <c r="D1040"/>
  <c r="E1040"/>
  <c r="F1040"/>
  <c r="C1041"/>
  <c r="D1041"/>
  <c r="E1041"/>
  <c r="F1041"/>
  <c r="C1042"/>
  <c r="D1042"/>
  <c r="E1042"/>
  <c r="F1042"/>
  <c r="C1043"/>
  <c r="D1043"/>
  <c r="E1043"/>
  <c r="F1043"/>
  <c r="C1044"/>
  <c r="D1044"/>
  <c r="E1044"/>
  <c r="F1044"/>
  <c r="C1045"/>
  <c r="D1045"/>
  <c r="E1045"/>
  <c r="F1045"/>
  <c r="C1046"/>
  <c r="D1046"/>
  <c r="E1046"/>
  <c r="F1046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52"/>
  <c r="D1052"/>
  <c r="E1052"/>
  <c r="F1052"/>
  <c r="C1053"/>
  <c r="D1053"/>
  <c r="E1053"/>
  <c r="F1053"/>
  <c r="C1054"/>
  <c r="D1054"/>
  <c r="E1054"/>
  <c r="F1054"/>
  <c r="C1055"/>
  <c r="D1055"/>
  <c r="E1055"/>
  <c r="F1055"/>
  <c r="C1056"/>
  <c r="D1056"/>
  <c r="E1056"/>
  <c r="F1056"/>
  <c r="C1057"/>
  <c r="D1057"/>
  <c r="E1057"/>
  <c r="F1057"/>
  <c r="C1058"/>
  <c r="D1058"/>
  <c r="E1058"/>
  <c r="F1058"/>
  <c r="C1059"/>
  <c r="D1059"/>
  <c r="E1059"/>
  <c r="F1059"/>
  <c r="C1060"/>
  <c r="D1060"/>
  <c r="E1060"/>
  <c r="F1060"/>
  <c r="C1061"/>
  <c r="D1061"/>
  <c r="E1061"/>
  <c r="F1061"/>
  <c r="C1062"/>
  <c r="D1062"/>
  <c r="E1062"/>
  <c r="F1062"/>
  <c r="C1063"/>
  <c r="D1063"/>
  <c r="E1063"/>
  <c r="F1063"/>
  <c r="C1064"/>
  <c r="D1064"/>
  <c r="E1064"/>
  <c r="F1064"/>
  <c r="C1065"/>
  <c r="D1065"/>
  <c r="E1065"/>
  <c r="F1065"/>
  <c r="C1066"/>
  <c r="D1066"/>
  <c r="E1066"/>
  <c r="F1066"/>
  <c r="C1067"/>
  <c r="D1067"/>
  <c r="E1067"/>
  <c r="F1067"/>
  <c r="C1068"/>
  <c r="D1068"/>
  <c r="E1068"/>
  <c r="F1068"/>
  <c r="C1069"/>
  <c r="D1069"/>
  <c r="E1069"/>
  <c r="F1069"/>
  <c r="C1070"/>
  <c r="D1070"/>
  <c r="E1070"/>
  <c r="F1070"/>
  <c r="C1071"/>
  <c r="D1071"/>
  <c r="E1071"/>
  <c r="F1071"/>
  <c r="C1072"/>
  <c r="D1072"/>
  <c r="E1072"/>
  <c r="F1072"/>
  <c r="C1073"/>
  <c r="D1073"/>
  <c r="E1073"/>
  <c r="F1073"/>
  <c r="C1074"/>
  <c r="D1074"/>
  <c r="E1074"/>
  <c r="F1074"/>
  <c r="C1075"/>
  <c r="D1075"/>
  <c r="E1075"/>
  <c r="F1075"/>
  <c r="C1076"/>
  <c r="D1076"/>
  <c r="E1076"/>
  <c r="F1076"/>
  <c r="C1077"/>
  <c r="D1077"/>
  <c r="E1077"/>
  <c r="F1077"/>
  <c r="C1078"/>
  <c r="D1078"/>
  <c r="E1078"/>
  <c r="F1078"/>
  <c r="C1079"/>
  <c r="D1079"/>
  <c r="E1079"/>
  <c r="F1079"/>
  <c r="C1080"/>
  <c r="D1080"/>
  <c r="E1080"/>
  <c r="F1080"/>
  <c r="C1081"/>
  <c r="D1081"/>
  <c r="E1081"/>
  <c r="F1081"/>
  <c r="C1082"/>
  <c r="D1082"/>
  <c r="E1082"/>
  <c r="F1082"/>
  <c r="C1083"/>
  <c r="D1083"/>
  <c r="E1083"/>
  <c r="F1083"/>
  <c r="C1084"/>
  <c r="D1084"/>
  <c r="E1084"/>
  <c r="F1084"/>
  <c r="C1085"/>
  <c r="D1085"/>
  <c r="E1085"/>
  <c r="F1085"/>
  <c r="C1086"/>
  <c r="D1086"/>
  <c r="E1086"/>
  <c r="F1086"/>
  <c r="C1087"/>
  <c r="D1087"/>
  <c r="E1087"/>
  <c r="F1087"/>
  <c r="C1088"/>
  <c r="D1088"/>
  <c r="E1088"/>
  <c r="F1088"/>
  <c r="C1089"/>
  <c r="D1089"/>
  <c r="E1089"/>
  <c r="F1089"/>
  <c r="C1090"/>
  <c r="D1090"/>
  <c r="E1090"/>
  <c r="F1090"/>
  <c r="C1091"/>
  <c r="D1091"/>
  <c r="E1091"/>
  <c r="F1091"/>
  <c r="C1092"/>
  <c r="D1092"/>
  <c r="E1092"/>
  <c r="F1092"/>
  <c r="C1093"/>
  <c r="D1093"/>
  <c r="E1093"/>
  <c r="F1093"/>
  <c r="C1094"/>
  <c r="D1094"/>
  <c r="E1094"/>
  <c r="F1094"/>
  <c r="C1095"/>
  <c r="D1095"/>
  <c r="E1095"/>
  <c r="F1095"/>
  <c r="C1096"/>
  <c r="D1096"/>
  <c r="E1096"/>
  <c r="F1096"/>
  <c r="C1097"/>
  <c r="D1097"/>
  <c r="E1097"/>
  <c r="F1097"/>
  <c r="C1098"/>
  <c r="D1098"/>
  <c r="E1098"/>
  <c r="F1098"/>
  <c r="C1099"/>
  <c r="D1099"/>
  <c r="E1099"/>
  <c r="F1099"/>
  <c r="C1100"/>
  <c r="D1100"/>
  <c r="E1100"/>
  <c r="F1100"/>
  <c r="C1101"/>
  <c r="D1101"/>
  <c r="E1101"/>
  <c r="F1101"/>
  <c r="C1102"/>
  <c r="D1102"/>
  <c r="E1102"/>
  <c r="F1102"/>
  <c r="C1103"/>
  <c r="D1103"/>
  <c r="E1103"/>
  <c r="F1103"/>
  <c r="C1104"/>
  <c r="D1104"/>
  <c r="E1104"/>
  <c r="F1104"/>
  <c r="C1105"/>
  <c r="D1105"/>
  <c r="E1105"/>
  <c r="F1105"/>
  <c r="C1106"/>
  <c r="D1106"/>
  <c r="E1106"/>
  <c r="F1106"/>
  <c r="C1107"/>
  <c r="D1107"/>
  <c r="E1107"/>
  <c r="F1107"/>
  <c r="C1108"/>
  <c r="D1108"/>
  <c r="E1108"/>
  <c r="F1108"/>
  <c r="C1109"/>
  <c r="D1109"/>
  <c r="E1109"/>
  <c r="F1109"/>
  <c r="C1110"/>
  <c r="D1110"/>
  <c r="E1110"/>
  <c r="F1110"/>
  <c r="C1111"/>
  <c r="D1111"/>
  <c r="E1111"/>
  <c r="F1111"/>
  <c r="C1112"/>
  <c r="D1112"/>
  <c r="E1112"/>
  <c r="F1112"/>
  <c r="C1113"/>
  <c r="D1113"/>
  <c r="E1113"/>
  <c r="F1113"/>
  <c r="C1114"/>
  <c r="D1114"/>
  <c r="E1114"/>
  <c r="F1114"/>
  <c r="C1115"/>
  <c r="D1115"/>
  <c r="E1115"/>
  <c r="F1115"/>
  <c r="C1116"/>
  <c r="D1116"/>
  <c r="E1116"/>
  <c r="F1116"/>
  <c r="C1117"/>
  <c r="D1117"/>
  <c r="E1117"/>
  <c r="F1117"/>
  <c r="C1118"/>
  <c r="D1118"/>
  <c r="E1118"/>
  <c r="F1118"/>
  <c r="C1119"/>
  <c r="D1119"/>
  <c r="E1119"/>
  <c r="F1119"/>
  <c r="C1120"/>
  <c r="D1120"/>
  <c r="E1120"/>
  <c r="F1120"/>
  <c r="C1121"/>
  <c r="D1121"/>
  <c r="E1121"/>
  <c r="F1121"/>
  <c r="C1122"/>
  <c r="D1122"/>
  <c r="E1122"/>
  <c r="F1122"/>
  <c r="C1123"/>
  <c r="D1123"/>
  <c r="E1123"/>
  <c r="F1123"/>
  <c r="C1124"/>
  <c r="D1124"/>
  <c r="E1124"/>
  <c r="F1124"/>
  <c r="C1125"/>
  <c r="D1125"/>
  <c r="E1125"/>
  <c r="F1125"/>
  <c r="C1126"/>
  <c r="D1126"/>
  <c r="E1126"/>
  <c r="F1126"/>
  <c r="C1127"/>
  <c r="D1127"/>
  <c r="E1127"/>
  <c r="F1127"/>
  <c r="C1128"/>
  <c r="D1128"/>
  <c r="E1128"/>
  <c r="F1128"/>
  <c r="C1129"/>
  <c r="D1129"/>
  <c r="E1129"/>
  <c r="F1129"/>
  <c r="C1130"/>
  <c r="D1130"/>
  <c r="E1130"/>
  <c r="F1130"/>
  <c r="C1131"/>
  <c r="D1131"/>
  <c r="E1131"/>
  <c r="F1131"/>
  <c r="C1132"/>
  <c r="D1132"/>
  <c r="E1132"/>
  <c r="F1132"/>
  <c r="C1133"/>
  <c r="D1133"/>
  <c r="E1133"/>
  <c r="F1133"/>
  <c r="C1134"/>
  <c r="D1134"/>
  <c r="E1134"/>
  <c r="F1134"/>
  <c r="C1135"/>
  <c r="D1135"/>
  <c r="E1135"/>
  <c r="F1135"/>
  <c r="C1136"/>
  <c r="D1136"/>
  <c r="E1136"/>
  <c r="F1136"/>
  <c r="C1137"/>
  <c r="D1137"/>
  <c r="E1137"/>
  <c r="F1137"/>
  <c r="C1138"/>
  <c r="D1138"/>
  <c r="E1138"/>
  <c r="F1138"/>
  <c r="C1139"/>
  <c r="D1139"/>
  <c r="E1139"/>
  <c r="F1139"/>
  <c r="C1140"/>
  <c r="D1140"/>
  <c r="E1140"/>
  <c r="F1140"/>
  <c r="C1141"/>
  <c r="D1141"/>
  <c r="E1141"/>
  <c r="F1141"/>
  <c r="C1142"/>
  <c r="D1142"/>
  <c r="E1142"/>
  <c r="F1142"/>
  <c r="C1143"/>
  <c r="D1143"/>
  <c r="E1143"/>
  <c r="F1143"/>
  <c r="C1144"/>
  <c r="D1144"/>
  <c r="E1144"/>
  <c r="F1144"/>
  <c r="C1145"/>
  <c r="D1145"/>
  <c r="E1145"/>
  <c r="F1145"/>
  <c r="C1146"/>
  <c r="D1146"/>
  <c r="E1146"/>
  <c r="F1146"/>
  <c r="C1147"/>
  <c r="D1147"/>
  <c r="E1147"/>
  <c r="F1147"/>
  <c r="C1148"/>
  <c r="D1148"/>
  <c r="E1148"/>
  <c r="F1148"/>
  <c r="C1149"/>
  <c r="D1149"/>
  <c r="E1149"/>
  <c r="F1149"/>
  <c r="C1150"/>
  <c r="D1150"/>
  <c r="E1150"/>
  <c r="F1150"/>
  <c r="C1151"/>
  <c r="D1151"/>
  <c r="E1151"/>
  <c r="F1151"/>
  <c r="C1152"/>
  <c r="D1152"/>
  <c r="E1152"/>
  <c r="F1152"/>
  <c r="C1153"/>
  <c r="D1153"/>
  <c r="E1153"/>
  <c r="F1153"/>
  <c r="C1154"/>
  <c r="D1154"/>
  <c r="E1154"/>
  <c r="F1154"/>
  <c r="C1155"/>
  <c r="D1155"/>
  <c r="E1155"/>
  <c r="F1155"/>
  <c r="C1156"/>
  <c r="D1156"/>
  <c r="E1156"/>
  <c r="F1156"/>
  <c r="C1157"/>
  <c r="D1157"/>
  <c r="E1157"/>
  <c r="F1157"/>
  <c r="C1158"/>
  <c r="D1158"/>
  <c r="E1158"/>
  <c r="F1158"/>
  <c r="C1159"/>
  <c r="D1159"/>
  <c r="E1159"/>
  <c r="F1159"/>
  <c r="C1160"/>
  <c r="D1160"/>
  <c r="E1160"/>
  <c r="F1160"/>
  <c r="C1161"/>
  <c r="D1161"/>
  <c r="E1161"/>
  <c r="F1161"/>
  <c r="C1162"/>
  <c r="D1162"/>
  <c r="E1162"/>
  <c r="F1162"/>
  <c r="C1163"/>
  <c r="D1163"/>
  <c r="E1163"/>
  <c r="F1163"/>
  <c r="C1164"/>
  <c r="D1164"/>
  <c r="E1164"/>
  <c r="F1164"/>
  <c r="C1165"/>
  <c r="D1165"/>
  <c r="E1165"/>
  <c r="F1165"/>
  <c r="C1166"/>
  <c r="D1166"/>
  <c r="E1166"/>
  <c r="F1166"/>
  <c r="C1167"/>
  <c r="D1167"/>
  <c r="E1167"/>
  <c r="F1167"/>
  <c r="C1168"/>
  <c r="D1168"/>
  <c r="E1168"/>
  <c r="F1168"/>
  <c r="C1169"/>
  <c r="D1169"/>
  <c r="E1169"/>
  <c r="F1169"/>
  <c r="C1170"/>
  <c r="D1170"/>
  <c r="E1170"/>
  <c r="F1170"/>
  <c r="C1171"/>
  <c r="D1171"/>
  <c r="E1171"/>
  <c r="F1171"/>
  <c r="C1172"/>
  <c r="D1172"/>
  <c r="E1172"/>
  <c r="F1172"/>
  <c r="C1173"/>
  <c r="D1173"/>
  <c r="E1173"/>
  <c r="F1173"/>
  <c r="C1174"/>
  <c r="D1174"/>
  <c r="E1174"/>
  <c r="F1174"/>
  <c r="C1175"/>
  <c r="D1175"/>
  <c r="E1175"/>
  <c r="F1175"/>
  <c r="C1176"/>
  <c r="D1176"/>
  <c r="E1176"/>
  <c r="F1176"/>
  <c r="C1177"/>
  <c r="D1177"/>
  <c r="E1177"/>
  <c r="F1177"/>
  <c r="C1178"/>
  <c r="D1178"/>
  <c r="E1178"/>
  <c r="F1178"/>
  <c r="C1179"/>
  <c r="D1179"/>
  <c r="E1179"/>
  <c r="F1179"/>
  <c r="C1180"/>
  <c r="D1180"/>
  <c r="E1180"/>
  <c r="F1180"/>
  <c r="C1181"/>
  <c r="D1181"/>
  <c r="E1181"/>
  <c r="F1181"/>
  <c r="C1182"/>
  <c r="D1182"/>
  <c r="E1182"/>
  <c r="F1182"/>
  <c r="C1183"/>
  <c r="D1183"/>
  <c r="E1183"/>
  <c r="F1183"/>
  <c r="C1184"/>
  <c r="D1184"/>
  <c r="E1184"/>
  <c r="F1184"/>
  <c r="C1185"/>
  <c r="D1185"/>
  <c r="E1185"/>
  <c r="F1185"/>
  <c r="C1186"/>
  <c r="D1186"/>
  <c r="E1186"/>
  <c r="F1186"/>
  <c r="C1187"/>
  <c r="D1187"/>
  <c r="E1187"/>
  <c r="F1187"/>
  <c r="C1188"/>
  <c r="D1188"/>
  <c r="E1188"/>
  <c r="F1188"/>
  <c r="C1189"/>
  <c r="D1189"/>
  <c r="E1189"/>
  <c r="F1189"/>
  <c r="C1190"/>
  <c r="D1190"/>
  <c r="E1190"/>
  <c r="F1190"/>
  <c r="C1191"/>
  <c r="D1191"/>
  <c r="E1191"/>
  <c r="F1191"/>
  <c r="C1192"/>
  <c r="D1192"/>
  <c r="E1192"/>
  <c r="F1192"/>
  <c r="C1193"/>
  <c r="D1193"/>
  <c r="E1193"/>
  <c r="F1193"/>
  <c r="C1194"/>
  <c r="D1194"/>
  <c r="E1194"/>
  <c r="F1194"/>
  <c r="C1195"/>
  <c r="D1195"/>
  <c r="E1195"/>
  <c r="F1195"/>
  <c r="C1196"/>
  <c r="D1196"/>
  <c r="E1196"/>
  <c r="F1196"/>
  <c r="C1197"/>
  <c r="D1197"/>
  <c r="E1197"/>
  <c r="F1197"/>
  <c r="C1198"/>
  <c r="D1198"/>
  <c r="E1198"/>
  <c r="F1198"/>
  <c r="C1199"/>
  <c r="D1199"/>
  <c r="E1199"/>
  <c r="F1199"/>
  <c r="C1200"/>
  <c r="D1200"/>
  <c r="E1200"/>
  <c r="F1200"/>
  <c r="C1201"/>
  <c r="D1201"/>
  <c r="E1201"/>
  <c r="F1201"/>
  <c r="C1202"/>
  <c r="D1202"/>
  <c r="E1202"/>
  <c r="F1202"/>
  <c r="C1203"/>
  <c r="D1203"/>
  <c r="E1203"/>
  <c r="F1203"/>
  <c r="C1204"/>
  <c r="D1204"/>
  <c r="E1204"/>
  <c r="F1204"/>
  <c r="C1205"/>
  <c r="D1205"/>
  <c r="E1205"/>
  <c r="F1205"/>
  <c r="C1206"/>
  <c r="D1206"/>
  <c r="E1206"/>
  <c r="F1206"/>
  <c r="C1207"/>
  <c r="D1207"/>
  <c r="E1207"/>
  <c r="F1207"/>
  <c r="C1208"/>
  <c r="D1208"/>
  <c r="E1208"/>
  <c r="F1208"/>
  <c r="C1209"/>
  <c r="D1209"/>
  <c r="E1209"/>
  <c r="F1209"/>
  <c r="C1210"/>
  <c r="D1210"/>
  <c r="E1210"/>
  <c r="F1210"/>
  <c r="C1211"/>
  <c r="D1211"/>
  <c r="E1211"/>
  <c r="F1211"/>
  <c r="C1212"/>
  <c r="D1212"/>
  <c r="E1212"/>
  <c r="F1212"/>
  <c r="C1213"/>
  <c r="D1213"/>
  <c r="E1213"/>
  <c r="F1213"/>
  <c r="C1214"/>
  <c r="D1214"/>
  <c r="E1214"/>
  <c r="F1214"/>
  <c r="C1215"/>
  <c r="D1215"/>
  <c r="E1215"/>
  <c r="F1215"/>
  <c r="C1216"/>
  <c r="D1216"/>
  <c r="E1216"/>
  <c r="F1216"/>
  <c r="C1217"/>
  <c r="D1217"/>
  <c r="E1217"/>
  <c r="F1217"/>
  <c r="C1218"/>
  <c r="D1218"/>
  <c r="E1218"/>
  <c r="F1218"/>
  <c r="C1219"/>
  <c r="D1219"/>
  <c r="E1219"/>
  <c r="F1219"/>
  <c r="C1220"/>
  <c r="D1220"/>
  <c r="E1220"/>
  <c r="F1220"/>
  <c r="C1221"/>
  <c r="D1221"/>
  <c r="E1221"/>
  <c r="F1221"/>
  <c r="C1222"/>
  <c r="D1222"/>
  <c r="E1222"/>
  <c r="F1222"/>
  <c r="C1223"/>
  <c r="D1223"/>
  <c r="E1223"/>
  <c r="F1223"/>
  <c r="C1224"/>
  <c r="D1224"/>
  <c r="E1224"/>
  <c r="F1224"/>
  <c r="C1225"/>
  <c r="D1225"/>
  <c r="E1225"/>
  <c r="F1225"/>
  <c r="C1226"/>
  <c r="D1226"/>
  <c r="E1226"/>
  <c r="F1226"/>
  <c r="C1227"/>
  <c r="D1227"/>
  <c r="E1227"/>
  <c r="F1227"/>
  <c r="C1228"/>
  <c r="D1228"/>
  <c r="E1228"/>
  <c r="F1228"/>
  <c r="C1229"/>
  <c r="D1229"/>
  <c r="E1229"/>
  <c r="F1229"/>
  <c r="C1230"/>
  <c r="D1230"/>
  <c r="E1230"/>
  <c r="F1230"/>
  <c r="C1231"/>
  <c r="D1231"/>
  <c r="E1231"/>
  <c r="F1231"/>
  <c r="C1232"/>
  <c r="D1232"/>
  <c r="E1232"/>
  <c r="F1232"/>
  <c r="C1233"/>
  <c r="D1233"/>
  <c r="E1233"/>
  <c r="F1233"/>
  <c r="C1234"/>
  <c r="D1234"/>
  <c r="E1234"/>
  <c r="F1234"/>
  <c r="C1235"/>
  <c r="D1235"/>
  <c r="E1235"/>
  <c r="F1235"/>
  <c r="C1236"/>
  <c r="D1236"/>
  <c r="E1236"/>
  <c r="F1236"/>
  <c r="C1237"/>
  <c r="D1237"/>
  <c r="E1237"/>
  <c r="F1237"/>
  <c r="C1238"/>
  <c r="D1238"/>
  <c r="E1238"/>
  <c r="F1238"/>
  <c r="C1239"/>
  <c r="D1239"/>
  <c r="E1239"/>
  <c r="F1239"/>
  <c r="C1240"/>
  <c r="D1240"/>
  <c r="E1240"/>
  <c r="F1240"/>
  <c r="F1241"/>
  <c r="F1242"/>
  <c r="F1243"/>
  <c r="F1249"/>
  <c r="F1250"/>
  <c r="K479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6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J1004"/>
  <c r="K1004"/>
  <c r="J1005"/>
  <c r="K1005"/>
  <c r="J1006"/>
  <c r="K1006"/>
  <c r="J1007"/>
  <c r="K1007"/>
  <c r="J1008"/>
  <c r="K1008"/>
  <c r="K1009"/>
  <c r="K1010"/>
  <c r="K1011"/>
  <c r="J1013"/>
  <c r="K1013"/>
  <c r="J1014"/>
  <c r="K1014"/>
  <c r="J1015"/>
  <c r="K1015"/>
  <c r="J1016"/>
  <c r="K1016"/>
  <c r="J1017"/>
  <c r="K1017"/>
  <c r="J1018"/>
  <c r="K1018"/>
  <c r="J1019"/>
  <c r="K1019"/>
  <c r="J1020"/>
  <c r="K1020"/>
  <c r="J1021"/>
  <c r="K1021"/>
  <c r="J1022"/>
  <c r="K1022"/>
  <c r="J1023"/>
  <c r="K1023"/>
  <c r="J1024"/>
  <c r="K1024"/>
  <c r="J1025"/>
  <c r="K1025"/>
  <c r="J1026"/>
  <c r="K1026"/>
  <c r="J1027"/>
  <c r="K1027"/>
  <c r="J1028"/>
  <c r="K1028"/>
  <c r="J1029"/>
  <c r="K1029"/>
  <c r="J1030"/>
  <c r="K1030"/>
  <c r="J1031"/>
  <c r="K1031"/>
  <c r="J1032"/>
  <c r="K1032"/>
  <c r="J1033"/>
  <c r="K1033"/>
  <c r="J1034"/>
  <c r="K1034"/>
  <c r="J1035"/>
  <c r="K1035"/>
  <c r="J1036"/>
  <c r="K1036"/>
  <c r="J1037"/>
  <c r="K1037"/>
  <c r="J1038"/>
  <c r="K1038"/>
  <c r="J1039"/>
  <c r="K1039"/>
  <c r="J1040"/>
  <c r="K1040"/>
  <c r="J1041"/>
  <c r="K1041"/>
  <c r="J1042"/>
  <c r="K1042"/>
  <c r="J1043"/>
  <c r="K1043"/>
  <c r="J1044"/>
  <c r="K1044"/>
  <c r="J1045"/>
  <c r="K1045"/>
  <c r="J1046"/>
  <c r="K1046"/>
  <c r="J1047"/>
  <c r="K1047"/>
  <c r="J1048"/>
  <c r="K1048"/>
  <c r="J1049"/>
  <c r="K1049"/>
  <c r="J1050"/>
  <c r="K1050"/>
  <c r="J1051"/>
  <c r="K1051"/>
  <c r="J1052"/>
  <c r="K1052"/>
  <c r="J1053"/>
  <c r="K1053"/>
  <c r="J1054"/>
  <c r="K1054"/>
  <c r="J1055"/>
  <c r="K1055"/>
  <c r="J1056"/>
  <c r="K1056"/>
  <c r="J1057"/>
  <c r="K1057"/>
  <c r="J1058"/>
  <c r="K1058"/>
  <c r="J1059"/>
  <c r="K1059"/>
  <c r="J1060"/>
  <c r="K1060"/>
  <c r="J1061"/>
  <c r="K1061"/>
  <c r="J1062"/>
  <c r="K1062"/>
  <c r="J1063"/>
  <c r="K1063"/>
  <c r="J1064"/>
  <c r="K1064"/>
  <c r="J1065"/>
  <c r="K1065"/>
  <c r="J1066"/>
  <c r="K1066"/>
  <c r="J1067"/>
  <c r="K1067"/>
  <c r="J1068"/>
  <c r="K1068"/>
  <c r="J1069"/>
  <c r="K1069"/>
  <c r="J1070"/>
  <c r="K1070"/>
  <c r="J1071"/>
  <c r="K1071"/>
  <c r="J1072"/>
  <c r="K1072"/>
  <c r="J1073"/>
  <c r="K1073"/>
  <c r="J1074"/>
  <c r="K1074"/>
  <c r="J1075"/>
  <c r="K1075"/>
  <c r="J1076"/>
  <c r="K1076"/>
  <c r="J1077"/>
  <c r="K1077"/>
  <c r="J1078"/>
  <c r="K1078"/>
  <c r="J1079"/>
  <c r="K1079"/>
  <c r="J1080"/>
  <c r="K1080"/>
  <c r="J1081"/>
  <c r="K1081"/>
  <c r="J1082"/>
  <c r="K1082"/>
  <c r="J1083"/>
  <c r="K1083"/>
  <c r="J1084"/>
  <c r="K1084"/>
  <c r="J1085"/>
  <c r="K1085"/>
  <c r="J1086"/>
  <c r="K1086"/>
  <c r="J1087"/>
  <c r="K1087"/>
  <c r="J1088"/>
  <c r="K1088"/>
  <c r="J1089"/>
  <c r="K1089"/>
  <c r="J1090"/>
  <c r="K1090"/>
  <c r="J1091"/>
  <c r="K1091"/>
  <c r="J1092"/>
  <c r="K1092"/>
  <c r="J1093"/>
  <c r="K1093"/>
  <c r="J1094"/>
  <c r="K1094"/>
  <c r="J1095"/>
  <c r="K1095"/>
  <c r="J1096"/>
  <c r="K1096"/>
  <c r="J1097"/>
  <c r="K1097"/>
  <c r="J1098"/>
  <c r="K1098"/>
  <c r="J1099"/>
  <c r="K1099"/>
  <c r="J1100"/>
  <c r="K1100"/>
  <c r="J1101"/>
  <c r="K1101"/>
  <c r="J1102"/>
  <c r="K1102"/>
  <c r="J1103"/>
  <c r="K1103"/>
  <c r="J1104"/>
  <c r="K1104"/>
  <c r="J1105"/>
  <c r="K1105"/>
  <c r="J1106"/>
  <c r="K1106"/>
  <c r="J1107"/>
  <c r="K1107"/>
  <c r="J1108"/>
  <c r="K1108"/>
  <c r="J1109"/>
  <c r="K1109"/>
  <c r="J1110"/>
  <c r="K1110"/>
  <c r="J1111"/>
  <c r="K1111"/>
  <c r="J1112"/>
  <c r="K1112"/>
  <c r="J1113"/>
  <c r="K1113"/>
  <c r="J1114"/>
  <c r="K1114"/>
  <c r="J1115"/>
  <c r="K1115"/>
  <c r="J1116"/>
  <c r="K1116"/>
  <c r="J1117"/>
  <c r="K1117"/>
  <c r="J1118"/>
  <c r="K1118"/>
  <c r="J1119"/>
  <c r="K1119"/>
  <c r="J1120"/>
  <c r="K1120"/>
  <c r="J1121"/>
  <c r="K1121"/>
  <c r="J1122"/>
  <c r="K1122"/>
  <c r="J1123"/>
  <c r="K1123"/>
  <c r="J1124"/>
  <c r="K1124"/>
  <c r="J1125"/>
  <c r="K1125"/>
  <c r="J1126"/>
  <c r="K1126"/>
  <c r="J1127"/>
  <c r="K1127"/>
  <c r="J1128"/>
  <c r="K1128"/>
  <c r="J1129"/>
  <c r="K1129"/>
  <c r="J1130"/>
  <c r="K1130"/>
  <c r="J1131"/>
  <c r="K1131"/>
  <c r="J1132"/>
  <c r="K1132"/>
  <c r="J1133"/>
  <c r="K1133"/>
  <c r="J1134"/>
  <c r="K1134"/>
  <c r="J1135"/>
  <c r="K1135"/>
  <c r="J1136"/>
  <c r="K1136"/>
  <c r="J1137"/>
  <c r="K1137"/>
  <c r="J1138"/>
  <c r="K1138"/>
  <c r="J1139"/>
  <c r="K1139"/>
  <c r="J1140"/>
  <c r="K1140"/>
  <c r="J1141"/>
  <c r="K1141"/>
  <c r="J1142"/>
  <c r="K1142"/>
  <c r="J1143"/>
  <c r="K1143"/>
  <c r="J1144"/>
  <c r="K1144"/>
  <c r="J1145"/>
  <c r="K1145"/>
  <c r="J1146"/>
  <c r="K1146"/>
  <c r="J1147"/>
  <c r="K1147"/>
  <c r="J1148"/>
  <c r="K1148"/>
  <c r="J1149"/>
  <c r="K1149"/>
  <c r="J1150"/>
  <c r="K1150"/>
  <c r="J1151"/>
  <c r="K1151"/>
  <c r="J1152"/>
  <c r="K1152"/>
  <c r="J1153"/>
  <c r="K1153"/>
  <c r="J1154"/>
  <c r="K1154"/>
  <c r="J1155"/>
  <c r="K1155"/>
  <c r="J1156"/>
  <c r="K1156"/>
  <c r="J1157"/>
  <c r="K1157"/>
  <c r="J1158"/>
  <c r="K1158"/>
  <c r="J1159"/>
  <c r="K1159"/>
  <c r="J1160"/>
  <c r="K1160"/>
  <c r="J1161"/>
  <c r="K1161"/>
  <c r="J1162"/>
  <c r="K1162"/>
  <c r="J1163"/>
  <c r="K1163"/>
  <c r="J1164"/>
  <c r="K1164"/>
  <c r="J1165"/>
  <c r="K1165"/>
  <c r="J1166"/>
  <c r="K1166"/>
  <c r="J1167"/>
  <c r="K1167"/>
  <c r="J1168"/>
  <c r="K1168"/>
  <c r="J1169"/>
  <c r="K1169"/>
  <c r="J1170"/>
  <c r="K1170"/>
  <c r="J1171"/>
  <c r="K1171"/>
  <c r="J1172"/>
  <c r="K1172"/>
  <c r="J1173"/>
  <c r="K1173"/>
  <c r="J1174"/>
  <c r="K1174"/>
  <c r="J1175"/>
  <c r="K1175"/>
  <c r="J1176"/>
  <c r="K1176"/>
  <c r="J1177"/>
  <c r="K1177"/>
  <c r="J1178"/>
  <c r="K1178"/>
  <c r="J1179"/>
  <c r="K1179"/>
  <c r="J1180"/>
  <c r="K1180"/>
  <c r="J1181"/>
  <c r="K1181"/>
  <c r="J1182"/>
  <c r="K1182"/>
  <c r="J1183"/>
  <c r="K1183"/>
  <c r="J1184"/>
  <c r="K1184"/>
  <c r="J1185"/>
  <c r="K1185"/>
  <c r="J1186"/>
  <c r="K1186"/>
  <c r="J1187"/>
  <c r="K1187"/>
  <c r="J1188"/>
  <c r="K1188"/>
  <c r="J1189"/>
  <c r="K1189"/>
  <c r="J1190"/>
  <c r="K1190"/>
  <c r="J1191"/>
  <c r="K1191"/>
  <c r="J1192"/>
  <c r="K1192"/>
  <c r="J1193"/>
  <c r="K1193"/>
  <c r="J1194"/>
  <c r="K1194"/>
  <c r="J1195"/>
  <c r="K1195"/>
  <c r="J1196"/>
  <c r="K1196"/>
  <c r="J1197"/>
  <c r="K1197"/>
  <c r="J1198"/>
  <c r="K1198"/>
  <c r="J1199"/>
  <c r="K1199"/>
  <c r="J1200"/>
  <c r="K1200"/>
  <c r="J1201"/>
  <c r="K1201"/>
  <c r="J1202"/>
  <c r="K1202"/>
  <c r="J1203"/>
  <c r="K1203"/>
  <c r="J1204"/>
  <c r="K1204"/>
  <c r="J1205"/>
  <c r="K1205"/>
  <c r="J1206"/>
  <c r="K1206"/>
  <c r="J1207"/>
  <c r="K1207"/>
  <c r="J1208"/>
  <c r="K1208"/>
  <c r="J1209"/>
  <c r="K1209"/>
  <c r="J1210"/>
  <c r="K1210"/>
  <c r="J1211"/>
  <c r="K1211"/>
  <c r="J1212"/>
  <c r="K1212"/>
  <c r="J1213"/>
  <c r="K1213"/>
  <c r="J1214"/>
  <c r="K1214"/>
  <c r="J1215"/>
  <c r="K1215"/>
  <c r="J1216"/>
  <c r="K1216"/>
  <c r="J1217"/>
  <c r="K1217"/>
  <c r="J1218"/>
  <c r="K1218"/>
  <c r="J1219"/>
  <c r="K1219"/>
  <c r="J1220"/>
  <c r="K1220"/>
  <c r="J1221"/>
  <c r="K1221"/>
  <c r="J1222"/>
  <c r="K1222"/>
  <c r="J1223"/>
  <c r="K1223"/>
  <c r="J1224"/>
  <c r="K1224"/>
  <c r="J1225"/>
  <c r="K1225"/>
  <c r="J1226"/>
  <c r="K1226"/>
  <c r="J1227"/>
  <c r="K1227"/>
  <c r="J1228"/>
  <c r="K1228"/>
  <c r="J1229"/>
  <c r="K1229"/>
  <c r="J1230"/>
  <c r="K1230"/>
  <c r="J1231"/>
  <c r="K1231"/>
  <c r="J1232"/>
  <c r="K1232"/>
  <c r="J1233"/>
  <c r="K1233"/>
  <c r="J1234"/>
  <c r="K1234"/>
  <c r="J1235"/>
  <c r="K1235"/>
  <c r="J1236"/>
  <c r="K1236"/>
  <c r="J1237"/>
  <c r="K1237"/>
  <c r="J1238"/>
  <c r="K1238"/>
  <c r="J1239"/>
  <c r="K1239"/>
  <c r="J1240"/>
  <c r="K1240"/>
  <c r="J1241"/>
  <c r="K1241"/>
  <c r="J1242"/>
  <c r="K1242"/>
  <c r="J1243"/>
  <c r="K1243"/>
  <c r="K1249"/>
  <c r="K1250"/>
  <c r="L479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6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9"/>
  <c r="M551"/>
  <c r="M635"/>
  <c r="M1011"/>
  <c r="M1249"/>
  <c r="M1250"/>
  <c r="O479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6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11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9"/>
  <c r="O1250"/>
  <c r="C1004" i="14"/>
  <c r="D1004"/>
  <c r="E1004"/>
  <c r="F1004"/>
  <c r="G1004"/>
  <c r="H1004"/>
  <c r="C1005"/>
  <c r="D1005"/>
  <c r="E1005"/>
  <c r="F1005"/>
  <c r="G1005"/>
  <c r="H1005"/>
  <c r="C1006"/>
  <c r="D1006"/>
  <c r="E1006"/>
  <c r="F1006"/>
  <c r="G1006"/>
  <c r="H1006"/>
  <c r="C1007"/>
  <c r="D1007"/>
  <c r="E1007"/>
  <c r="F1007"/>
  <c r="G1007"/>
  <c r="H1007"/>
  <c r="C1008"/>
  <c r="D1008"/>
  <c r="E1008"/>
  <c r="F1008"/>
  <c r="G1008"/>
  <c r="H1008"/>
  <c r="C1013"/>
  <c r="D1013"/>
  <c r="E1013"/>
  <c r="F1013"/>
  <c r="G1013"/>
  <c r="H1013"/>
  <c r="C1014"/>
  <c r="D1014"/>
  <c r="E1014"/>
  <c r="F1014"/>
  <c r="G1014"/>
  <c r="H1014"/>
  <c r="C1015"/>
  <c r="D1015"/>
  <c r="E1015"/>
  <c r="F1015"/>
  <c r="G1015"/>
  <c r="H1015"/>
  <c r="C1016"/>
  <c r="D1016"/>
  <c r="E1016"/>
  <c r="F1016"/>
  <c r="G1016"/>
  <c r="H1016"/>
  <c r="C1017"/>
  <c r="D1017"/>
  <c r="E1017"/>
  <c r="F1017"/>
  <c r="G1017"/>
  <c r="H1017"/>
  <c r="C1018"/>
  <c r="D1018"/>
  <c r="E1018"/>
  <c r="F1018"/>
  <c r="G1018"/>
  <c r="H1018"/>
  <c r="C1019"/>
  <c r="D1019"/>
  <c r="E1019"/>
  <c r="F1019"/>
  <c r="G1019"/>
  <c r="H1019"/>
  <c r="C1020"/>
  <c r="D1020"/>
  <c r="E1020"/>
  <c r="F1020"/>
  <c r="G1020"/>
  <c r="H1020"/>
  <c r="C1021"/>
  <c r="D1021"/>
  <c r="E1021"/>
  <c r="F1021"/>
  <c r="G1021"/>
  <c r="H1021"/>
  <c r="C1022"/>
  <c r="D1022"/>
  <c r="E1022"/>
  <c r="F1022"/>
  <c r="G1022"/>
  <c r="H1022"/>
  <c r="C1023"/>
  <c r="D1023"/>
  <c r="E1023"/>
  <c r="F1023"/>
  <c r="G1023"/>
  <c r="H1023"/>
  <c r="C1024"/>
  <c r="D1024"/>
  <c r="E1024"/>
  <c r="F1024"/>
  <c r="G1024"/>
  <c r="H1024"/>
  <c r="C1025"/>
  <c r="D1025"/>
  <c r="E1025"/>
  <c r="F1025"/>
  <c r="G1025"/>
  <c r="H1025"/>
  <c r="C1026"/>
  <c r="D1026"/>
  <c r="E1026"/>
  <c r="F1026"/>
  <c r="G1026"/>
  <c r="H1026"/>
  <c r="C1027"/>
  <c r="D1027"/>
  <c r="E1027"/>
  <c r="F1027"/>
  <c r="G1027"/>
  <c r="H1027"/>
  <c r="C1028"/>
  <c r="D1028"/>
  <c r="E1028"/>
  <c r="F1028"/>
  <c r="G1028"/>
  <c r="H1028"/>
  <c r="C1029"/>
  <c r="D1029"/>
  <c r="E1029"/>
  <c r="F1029"/>
  <c r="G1029"/>
  <c r="H1029"/>
  <c r="C1030"/>
  <c r="D1030"/>
  <c r="E1030"/>
  <c r="F1030"/>
  <c r="G1030"/>
  <c r="H1030"/>
  <c r="C1031"/>
  <c r="D1031"/>
  <c r="E1031"/>
  <c r="F1031"/>
  <c r="G1031"/>
  <c r="H1031"/>
  <c r="C1032"/>
  <c r="D1032"/>
  <c r="E1032"/>
  <c r="F1032"/>
  <c r="G1032"/>
  <c r="H1032"/>
  <c r="C1033"/>
  <c r="D1033"/>
  <c r="E1033"/>
  <c r="F1033"/>
  <c r="G1033"/>
  <c r="H1033"/>
  <c r="C1034"/>
  <c r="D1034"/>
  <c r="E1034"/>
  <c r="F1034"/>
  <c r="G1034"/>
  <c r="H1034"/>
  <c r="C1035"/>
  <c r="D1035"/>
  <c r="E1035"/>
  <c r="F1035"/>
  <c r="G1035"/>
  <c r="H1035"/>
  <c r="C1036"/>
  <c r="D1036"/>
  <c r="E1036"/>
  <c r="F1036"/>
  <c r="G1036"/>
  <c r="H1036"/>
  <c r="C1037"/>
  <c r="D1037"/>
  <c r="E1037"/>
  <c r="F1037"/>
  <c r="G1037"/>
  <c r="H1037"/>
  <c r="C1038"/>
  <c r="D1038"/>
  <c r="E1038"/>
  <c r="F1038"/>
  <c r="G1038"/>
  <c r="H1038"/>
  <c r="C1039"/>
  <c r="D1039"/>
  <c r="E1039"/>
  <c r="F1039"/>
  <c r="G1039"/>
  <c r="H1039"/>
  <c r="C1040"/>
  <c r="D1040"/>
  <c r="E1040"/>
  <c r="F1040"/>
  <c r="G1040"/>
  <c r="H1040"/>
  <c r="C1041"/>
  <c r="D1041"/>
  <c r="E1041"/>
  <c r="F1041"/>
  <c r="G1041"/>
  <c r="H1041"/>
  <c r="C1042"/>
  <c r="D1042"/>
  <c r="E1042"/>
  <c r="F1042"/>
  <c r="G1042"/>
  <c r="H1042"/>
  <c r="C1043"/>
  <c r="D1043"/>
  <c r="E1043"/>
  <c r="F1043"/>
  <c r="G1043"/>
  <c r="H1043"/>
  <c r="C1044"/>
  <c r="D1044"/>
  <c r="E1044"/>
  <c r="F1044"/>
  <c r="G1044"/>
  <c r="H1044"/>
  <c r="C1045"/>
  <c r="D1045"/>
  <c r="E1045"/>
  <c r="F1045"/>
  <c r="G1045"/>
  <c r="H1045"/>
  <c r="C1046"/>
  <c r="D1046"/>
  <c r="E1046"/>
  <c r="F1046"/>
  <c r="G1046"/>
  <c r="H1046"/>
  <c r="C1047"/>
  <c r="D1047"/>
  <c r="E1047"/>
  <c r="F1047"/>
  <c r="G1047"/>
  <c r="H1047"/>
  <c r="C1048"/>
  <c r="D1048"/>
  <c r="E1048"/>
  <c r="F1048"/>
  <c r="G1048"/>
  <c r="H1048"/>
  <c r="C1049"/>
  <c r="D1049"/>
  <c r="E1049"/>
  <c r="F1049"/>
  <c r="G1049"/>
  <c r="H1049"/>
  <c r="C1050"/>
  <c r="D1050"/>
  <c r="E1050"/>
  <c r="F1050"/>
  <c r="G1050"/>
  <c r="H1050"/>
  <c r="C1051"/>
  <c r="D1051"/>
  <c r="E1051"/>
  <c r="F1051"/>
  <c r="G1051"/>
  <c r="H1051"/>
  <c r="C1052"/>
  <c r="D1052"/>
  <c r="E1052"/>
  <c r="F1052"/>
  <c r="G1052"/>
  <c r="H1052"/>
  <c r="C1053"/>
  <c r="D1053"/>
  <c r="E1053"/>
  <c r="F1053"/>
  <c r="G1053"/>
  <c r="H1053"/>
  <c r="C1054"/>
  <c r="D1054"/>
  <c r="E1054"/>
  <c r="F1054"/>
  <c r="G1054"/>
  <c r="H1054"/>
  <c r="C1055"/>
  <c r="D1055"/>
  <c r="E1055"/>
  <c r="F1055"/>
  <c r="G1055"/>
  <c r="H1055"/>
  <c r="C1056"/>
  <c r="D1056"/>
  <c r="E1056"/>
  <c r="F1056"/>
  <c r="G1056"/>
  <c r="H1056"/>
  <c r="C1057"/>
  <c r="D1057"/>
  <c r="E1057"/>
  <c r="F1057"/>
  <c r="G1057"/>
  <c r="H1057"/>
  <c r="C1058"/>
  <c r="D1058"/>
  <c r="E1058"/>
  <c r="F1058"/>
  <c r="G1058"/>
  <c r="H1058"/>
  <c r="C1059"/>
  <c r="D1059"/>
  <c r="E1059"/>
  <c r="F1059"/>
  <c r="G1059"/>
  <c r="H1059"/>
  <c r="C1060"/>
  <c r="D1060"/>
  <c r="E1060"/>
  <c r="F1060"/>
  <c r="G1060"/>
  <c r="H1060"/>
  <c r="C1061"/>
  <c r="D1061"/>
  <c r="E1061"/>
  <c r="F1061"/>
  <c r="G1061"/>
  <c r="H1061"/>
  <c r="C1062"/>
  <c r="D1062"/>
  <c r="E1062"/>
  <c r="F1062"/>
  <c r="G1062"/>
  <c r="H1062"/>
  <c r="C1063"/>
  <c r="D1063"/>
  <c r="E1063"/>
  <c r="F1063"/>
  <c r="G1063"/>
  <c r="H1063"/>
  <c r="C1064"/>
  <c r="D1064"/>
  <c r="E1064"/>
  <c r="F1064"/>
  <c r="G1064"/>
  <c r="H1064"/>
  <c r="C1065"/>
  <c r="D1065"/>
  <c r="E1065"/>
  <c r="F1065"/>
  <c r="G1065"/>
  <c r="H1065"/>
  <c r="C1066"/>
  <c r="D1066"/>
  <c r="E1066"/>
  <c r="F1066"/>
  <c r="G1066"/>
  <c r="H1066"/>
  <c r="C1067"/>
  <c r="D1067"/>
  <c r="E1067"/>
  <c r="F1067"/>
  <c r="G1067"/>
  <c r="H1067"/>
  <c r="C1068"/>
  <c r="D1068"/>
  <c r="E1068"/>
  <c r="F1068"/>
  <c r="G1068"/>
  <c r="H1068"/>
  <c r="C1069"/>
  <c r="D1069"/>
  <c r="E1069"/>
  <c r="F1069"/>
  <c r="G1069"/>
  <c r="H1069"/>
  <c r="C1070"/>
  <c r="D1070"/>
  <c r="E1070"/>
  <c r="F1070"/>
  <c r="G1070"/>
  <c r="H1070"/>
  <c r="C1071"/>
  <c r="D1071"/>
  <c r="E1071"/>
  <c r="F1071"/>
  <c r="G1071"/>
  <c r="H1071"/>
  <c r="C1072"/>
  <c r="D1072"/>
  <c r="E1072"/>
  <c r="F1072"/>
  <c r="G1072"/>
  <c r="H1072"/>
  <c r="C1073"/>
  <c r="D1073"/>
  <c r="E1073"/>
  <c r="F1073"/>
  <c r="G1073"/>
  <c r="H1073"/>
  <c r="C1074"/>
  <c r="D1074"/>
  <c r="E1074"/>
  <c r="F1074"/>
  <c r="G1074"/>
  <c r="H1074"/>
  <c r="C1075"/>
  <c r="D1075"/>
  <c r="E1075"/>
  <c r="F1075"/>
  <c r="G1075"/>
  <c r="H1075"/>
  <c r="C1076"/>
  <c r="D1076"/>
  <c r="E1076"/>
  <c r="F1076"/>
  <c r="G1076"/>
  <c r="H1076"/>
  <c r="C1077"/>
  <c r="D1077"/>
  <c r="E1077"/>
  <c r="F1077"/>
  <c r="G1077"/>
  <c r="H1077"/>
  <c r="C1078"/>
  <c r="D1078"/>
  <c r="E1078"/>
  <c r="F1078"/>
  <c r="G1078"/>
  <c r="H1078"/>
  <c r="C1079"/>
  <c r="D1079"/>
  <c r="E1079"/>
  <c r="F1079"/>
  <c r="G1079"/>
  <c r="H1079"/>
  <c r="C1080"/>
  <c r="D1080"/>
  <c r="E1080"/>
  <c r="F1080"/>
  <c r="G1080"/>
  <c r="H1080"/>
  <c r="C1081"/>
  <c r="D1081"/>
  <c r="E1081"/>
  <c r="F1081"/>
  <c r="G1081"/>
  <c r="H1081"/>
  <c r="C1082"/>
  <c r="D1082"/>
  <c r="E1082"/>
  <c r="F1082"/>
  <c r="G1082"/>
  <c r="H1082"/>
  <c r="C1083"/>
  <c r="D1083"/>
  <c r="E1083"/>
  <c r="F1083"/>
  <c r="G1083"/>
  <c r="H1083"/>
  <c r="C1084"/>
  <c r="D1084"/>
  <c r="E1084"/>
  <c r="F1084"/>
  <c r="G1084"/>
  <c r="H1084"/>
  <c r="C1085"/>
  <c r="D1085"/>
  <c r="E1085"/>
  <c r="F1085"/>
  <c r="G1085"/>
  <c r="H1085"/>
  <c r="C1086"/>
  <c r="D1086"/>
  <c r="E1086"/>
  <c r="F1086"/>
  <c r="G1086"/>
  <c r="H1086"/>
  <c r="C1087"/>
  <c r="D1087"/>
  <c r="E1087"/>
  <c r="F1087"/>
  <c r="G1087"/>
  <c r="H1087"/>
  <c r="C1088"/>
  <c r="D1088"/>
  <c r="E1088"/>
  <c r="F1088"/>
  <c r="G1088"/>
  <c r="H1088"/>
  <c r="C1089"/>
  <c r="D1089"/>
  <c r="E1089"/>
  <c r="F1089"/>
  <c r="G1089"/>
  <c r="H1089"/>
  <c r="C1090"/>
  <c r="D1090"/>
  <c r="E1090"/>
  <c r="F1090"/>
  <c r="G1090"/>
  <c r="H1090"/>
  <c r="C1091"/>
  <c r="D1091"/>
  <c r="E1091"/>
  <c r="F1091"/>
  <c r="G1091"/>
  <c r="H1091"/>
  <c r="C1092"/>
  <c r="D1092"/>
  <c r="E1092"/>
  <c r="F1092"/>
  <c r="G1092"/>
  <c r="H1092"/>
  <c r="C1093"/>
  <c r="D1093"/>
  <c r="E1093"/>
  <c r="F1093"/>
  <c r="G1093"/>
  <c r="H1093"/>
  <c r="C1094"/>
  <c r="D1094"/>
  <c r="E1094"/>
  <c r="F1094"/>
  <c r="G1094"/>
  <c r="H1094"/>
  <c r="C1095"/>
  <c r="D1095"/>
  <c r="E1095"/>
  <c r="F1095"/>
  <c r="G1095"/>
  <c r="H1095"/>
  <c r="C1096"/>
  <c r="D1096"/>
  <c r="E1096"/>
  <c r="F1096"/>
  <c r="G1096"/>
  <c r="H1096"/>
  <c r="C1097"/>
  <c r="D1097"/>
  <c r="E1097"/>
  <c r="F1097"/>
  <c r="G1097"/>
  <c r="H1097"/>
  <c r="C1098"/>
  <c r="D1098"/>
  <c r="E1098"/>
  <c r="F1098"/>
  <c r="G1098"/>
  <c r="H1098"/>
  <c r="C1099"/>
  <c r="D1099"/>
  <c r="E1099"/>
  <c r="F1099"/>
  <c r="G1099"/>
  <c r="H1099"/>
  <c r="C1100"/>
  <c r="D1100"/>
  <c r="E1100"/>
  <c r="F1100"/>
  <c r="G1100"/>
  <c r="H1100"/>
  <c r="C1101"/>
  <c r="D1101"/>
  <c r="E1101"/>
  <c r="F1101"/>
  <c r="G1101"/>
  <c r="H1101"/>
  <c r="C1102"/>
  <c r="D1102"/>
  <c r="E1102"/>
  <c r="F1102"/>
  <c r="G1102"/>
  <c r="H1102"/>
  <c r="C1103"/>
  <c r="D1103"/>
  <c r="E1103"/>
  <c r="F1103"/>
  <c r="G1103"/>
  <c r="H1103"/>
  <c r="C1104"/>
  <c r="D1104"/>
  <c r="E1104"/>
  <c r="F1104"/>
  <c r="G1104"/>
  <c r="H1104"/>
  <c r="C1105"/>
  <c r="D1105"/>
  <c r="E1105"/>
  <c r="F1105"/>
  <c r="G1105"/>
  <c r="H1105"/>
  <c r="C1106"/>
  <c r="D1106"/>
  <c r="E1106"/>
  <c r="F1106"/>
  <c r="G1106"/>
  <c r="H1106"/>
  <c r="C1107"/>
  <c r="D1107"/>
  <c r="E1107"/>
  <c r="F1107"/>
  <c r="G1107"/>
  <c r="H1107"/>
  <c r="C1108"/>
  <c r="D1108"/>
  <c r="E1108"/>
  <c r="F1108"/>
  <c r="G1108"/>
  <c r="H1108"/>
  <c r="C1109"/>
  <c r="D1109"/>
  <c r="E1109"/>
  <c r="F1109"/>
  <c r="G1109"/>
  <c r="H1109"/>
  <c r="C1110"/>
  <c r="D1110"/>
  <c r="E1110"/>
  <c r="F1110"/>
  <c r="G1110"/>
  <c r="H1110"/>
  <c r="C1111"/>
  <c r="D1111"/>
  <c r="E1111"/>
  <c r="F1111"/>
  <c r="G1111"/>
  <c r="H1111"/>
  <c r="C1112"/>
  <c r="D1112"/>
  <c r="E1112"/>
  <c r="F1112"/>
  <c r="G1112"/>
  <c r="H1112"/>
  <c r="C1113"/>
  <c r="D1113"/>
  <c r="E1113"/>
  <c r="F1113"/>
  <c r="G1113"/>
  <c r="H1113"/>
  <c r="C1114"/>
  <c r="D1114"/>
  <c r="E1114"/>
  <c r="F1114"/>
  <c r="G1114"/>
  <c r="H1114"/>
  <c r="C1115"/>
  <c r="D1115"/>
  <c r="E1115"/>
  <c r="F1115"/>
  <c r="G1115"/>
  <c r="H1115"/>
  <c r="C1116"/>
  <c r="D1116"/>
  <c r="E1116"/>
  <c r="F1116"/>
  <c r="G1116"/>
  <c r="H1116"/>
  <c r="C1117"/>
  <c r="D1117"/>
  <c r="E1117"/>
  <c r="F1117"/>
  <c r="G1117"/>
  <c r="H1117"/>
  <c r="C1118"/>
  <c r="D1118"/>
  <c r="E1118"/>
  <c r="F1118"/>
  <c r="G1118"/>
  <c r="H1118"/>
  <c r="C1119"/>
  <c r="D1119"/>
  <c r="E1119"/>
  <c r="F1119"/>
  <c r="G1119"/>
  <c r="H1119"/>
  <c r="C1120"/>
  <c r="D1120"/>
  <c r="E1120"/>
  <c r="F1120"/>
  <c r="G1120"/>
  <c r="H1120"/>
  <c r="C1121"/>
  <c r="D1121"/>
  <c r="E1121"/>
  <c r="F1121"/>
  <c r="G1121"/>
  <c r="H1121"/>
  <c r="C1122"/>
  <c r="D1122"/>
  <c r="E1122"/>
  <c r="F1122"/>
  <c r="G1122"/>
  <c r="H1122"/>
  <c r="C1123"/>
  <c r="D1123"/>
  <c r="E1123"/>
  <c r="F1123"/>
  <c r="G1123"/>
  <c r="H1123"/>
  <c r="C1124"/>
  <c r="D1124"/>
  <c r="E1124"/>
  <c r="F1124"/>
  <c r="G1124"/>
  <c r="H1124"/>
  <c r="C1125"/>
  <c r="D1125"/>
  <c r="E1125"/>
  <c r="F1125"/>
  <c r="G1125"/>
  <c r="H1125"/>
  <c r="C1126"/>
  <c r="D1126"/>
  <c r="E1126"/>
  <c r="F1126"/>
  <c r="G1126"/>
  <c r="H1126"/>
  <c r="C1127"/>
  <c r="D1127"/>
  <c r="E1127"/>
  <c r="F1127"/>
  <c r="G1127"/>
  <c r="H1127"/>
  <c r="C1128"/>
  <c r="D1128"/>
  <c r="E1128"/>
  <c r="F1128"/>
  <c r="G1128"/>
  <c r="H1128"/>
  <c r="C1129"/>
  <c r="D1129"/>
  <c r="E1129"/>
  <c r="F1129"/>
  <c r="G1129"/>
  <c r="H1129"/>
  <c r="C1130"/>
  <c r="D1130"/>
  <c r="E1130"/>
  <c r="F1130"/>
  <c r="G1130"/>
  <c r="H1130"/>
  <c r="C1131"/>
  <c r="D1131"/>
  <c r="E1131"/>
  <c r="F1131"/>
  <c r="G1131"/>
  <c r="H1131"/>
  <c r="C1132"/>
  <c r="D1132"/>
  <c r="E1132"/>
  <c r="F1132"/>
  <c r="G1132"/>
  <c r="H1132"/>
  <c r="C1133"/>
  <c r="D1133"/>
  <c r="E1133"/>
  <c r="F1133"/>
  <c r="G1133"/>
  <c r="H1133"/>
  <c r="C1134"/>
  <c r="D1134"/>
  <c r="E1134"/>
  <c r="F1134"/>
  <c r="G1134"/>
  <c r="H1134"/>
  <c r="C1135"/>
  <c r="D1135"/>
  <c r="E1135"/>
  <c r="F1135"/>
  <c r="G1135"/>
  <c r="H1135"/>
  <c r="C1136"/>
  <c r="D1136"/>
  <c r="E1136"/>
  <c r="F1136"/>
  <c r="G1136"/>
  <c r="H1136"/>
  <c r="C1137"/>
  <c r="D1137"/>
  <c r="E1137"/>
  <c r="F1137"/>
  <c r="G1137"/>
  <c r="H1137"/>
  <c r="C1138"/>
  <c r="D1138"/>
  <c r="E1138"/>
  <c r="F1138"/>
  <c r="G1138"/>
  <c r="H1138"/>
  <c r="C1139"/>
  <c r="D1139"/>
  <c r="E1139"/>
  <c r="F1139"/>
  <c r="G1139"/>
  <c r="H1139"/>
  <c r="C1140"/>
  <c r="D1140"/>
  <c r="E1140"/>
  <c r="F1140"/>
  <c r="G1140"/>
  <c r="H1140"/>
  <c r="C1141"/>
  <c r="D1141"/>
  <c r="E1141"/>
  <c r="F1141"/>
  <c r="G1141"/>
  <c r="H1141"/>
  <c r="C1142"/>
  <c r="D1142"/>
  <c r="E1142"/>
  <c r="F1142"/>
  <c r="G1142"/>
  <c r="H1142"/>
  <c r="C1143"/>
  <c r="D1143"/>
  <c r="E1143"/>
  <c r="F1143"/>
  <c r="G1143"/>
  <c r="H1143"/>
  <c r="C1144"/>
  <c r="D1144"/>
  <c r="E1144"/>
  <c r="F1144"/>
  <c r="G1144"/>
  <c r="H1144"/>
  <c r="C1145"/>
  <c r="D1145"/>
  <c r="E1145"/>
  <c r="F1145"/>
  <c r="G1145"/>
  <c r="H1145"/>
  <c r="C1146"/>
  <c r="D1146"/>
  <c r="E1146"/>
  <c r="F1146"/>
  <c r="G1146"/>
  <c r="H1146"/>
  <c r="C1147"/>
  <c r="D1147"/>
  <c r="E1147"/>
  <c r="F1147"/>
  <c r="G1147"/>
  <c r="H1147"/>
  <c r="C1148"/>
  <c r="D1148"/>
  <c r="E1148"/>
  <c r="F1148"/>
  <c r="G1148"/>
  <c r="H1148"/>
  <c r="C1149"/>
  <c r="D1149"/>
  <c r="E1149"/>
  <c r="F1149"/>
  <c r="G1149"/>
  <c r="H1149"/>
  <c r="C1150"/>
  <c r="D1150"/>
  <c r="E1150"/>
  <c r="F1150"/>
  <c r="G1150"/>
  <c r="H1150"/>
  <c r="C1151"/>
  <c r="D1151"/>
  <c r="E1151"/>
  <c r="F1151"/>
  <c r="G1151"/>
  <c r="H1151"/>
  <c r="C1152"/>
  <c r="D1152"/>
  <c r="E1152"/>
  <c r="F1152"/>
  <c r="G1152"/>
  <c r="H1152"/>
  <c r="C1153"/>
  <c r="D1153"/>
  <c r="E1153"/>
  <c r="F1153"/>
  <c r="G1153"/>
  <c r="H1153"/>
  <c r="C1154"/>
  <c r="D1154"/>
  <c r="E1154"/>
  <c r="F1154"/>
  <c r="G1154"/>
  <c r="H1154"/>
  <c r="C1155"/>
  <c r="D1155"/>
  <c r="E1155"/>
  <c r="F1155"/>
  <c r="G1155"/>
  <c r="H1155"/>
  <c r="C1156"/>
  <c r="D1156"/>
  <c r="E1156"/>
  <c r="F1156"/>
  <c r="G1156"/>
  <c r="H1156"/>
  <c r="C1157"/>
  <c r="D1157"/>
  <c r="E1157"/>
  <c r="F1157"/>
  <c r="G1157"/>
  <c r="H1157"/>
  <c r="C1158"/>
  <c r="D1158"/>
  <c r="E1158"/>
  <c r="F1158"/>
  <c r="G1158"/>
  <c r="H1158"/>
  <c r="C1159"/>
  <c r="D1159"/>
  <c r="E1159"/>
  <c r="F1159"/>
  <c r="G1159"/>
  <c r="H1159"/>
  <c r="C1160"/>
  <c r="D1160"/>
  <c r="E1160"/>
  <c r="F1160"/>
  <c r="G1160"/>
  <c r="H1160"/>
  <c r="C1161"/>
  <c r="D1161"/>
  <c r="E1161"/>
  <c r="F1161"/>
  <c r="G1161"/>
  <c r="H1161"/>
  <c r="C1162"/>
  <c r="D1162"/>
  <c r="E1162"/>
  <c r="F1162"/>
  <c r="G1162"/>
  <c r="H1162"/>
  <c r="C1163"/>
  <c r="D1163"/>
  <c r="E1163"/>
  <c r="F1163"/>
  <c r="G1163"/>
  <c r="H1163"/>
  <c r="C1164"/>
  <c r="D1164"/>
  <c r="E1164"/>
  <c r="F1164"/>
  <c r="G1164"/>
  <c r="H1164"/>
  <c r="C1165"/>
  <c r="D1165"/>
  <c r="E1165"/>
  <c r="F1165"/>
  <c r="G1165"/>
  <c r="H1165"/>
  <c r="C1166"/>
  <c r="D1166"/>
  <c r="E1166"/>
  <c r="F1166"/>
  <c r="G1166"/>
  <c r="H1166"/>
  <c r="C1167"/>
  <c r="D1167"/>
  <c r="E1167"/>
  <c r="F1167"/>
  <c r="G1167"/>
  <c r="H1167"/>
  <c r="C1168"/>
  <c r="D1168"/>
  <c r="E1168"/>
  <c r="F1168"/>
  <c r="G1168"/>
  <c r="H1168"/>
  <c r="C1169"/>
  <c r="D1169"/>
  <c r="E1169"/>
  <c r="F1169"/>
  <c r="G1169"/>
  <c r="H1169"/>
  <c r="C1170"/>
  <c r="D1170"/>
  <c r="E1170"/>
  <c r="F1170"/>
  <c r="G1170"/>
  <c r="H1170"/>
  <c r="C1171"/>
  <c r="D1171"/>
  <c r="E1171"/>
  <c r="F1171"/>
  <c r="G1171"/>
  <c r="H1171"/>
  <c r="C1172"/>
  <c r="D1172"/>
  <c r="E1172"/>
  <c r="F1172"/>
  <c r="G1172"/>
  <c r="H1172"/>
  <c r="C1173"/>
  <c r="D1173"/>
  <c r="E1173"/>
  <c r="F1173"/>
  <c r="G1173"/>
  <c r="H1173"/>
  <c r="C1174"/>
  <c r="D1174"/>
  <c r="E1174"/>
  <c r="F1174"/>
  <c r="G1174"/>
  <c r="H1174"/>
  <c r="C1175"/>
  <c r="D1175"/>
  <c r="E1175"/>
  <c r="F1175"/>
  <c r="G1175"/>
  <c r="H1175"/>
  <c r="C1176"/>
  <c r="D1176"/>
  <c r="E1176"/>
  <c r="F1176"/>
  <c r="G1176"/>
  <c r="H1176"/>
  <c r="C1177"/>
  <c r="D1177"/>
  <c r="E1177"/>
  <c r="F1177"/>
  <c r="G1177"/>
  <c r="H1177"/>
  <c r="C1178"/>
  <c r="D1178"/>
  <c r="E1178"/>
  <c r="F1178"/>
  <c r="G1178"/>
  <c r="H1178"/>
  <c r="C1179"/>
  <c r="D1179"/>
  <c r="E1179"/>
  <c r="F1179"/>
  <c r="G1179"/>
  <c r="H1179"/>
  <c r="C1180"/>
  <c r="D1180"/>
  <c r="E1180"/>
  <c r="F1180"/>
  <c r="G1180"/>
  <c r="H1180"/>
  <c r="C1181"/>
  <c r="D1181"/>
  <c r="E1181"/>
  <c r="F1181"/>
  <c r="G1181"/>
  <c r="H1181"/>
  <c r="C1182"/>
  <c r="D1182"/>
  <c r="E1182"/>
  <c r="F1182"/>
  <c r="G1182"/>
  <c r="H1182"/>
  <c r="C1183"/>
  <c r="D1183"/>
  <c r="E1183"/>
  <c r="F1183"/>
  <c r="G1183"/>
  <c r="H1183"/>
  <c r="C1184"/>
  <c r="D1184"/>
  <c r="E1184"/>
  <c r="F1184"/>
  <c r="G1184"/>
  <c r="H1184"/>
  <c r="C1185"/>
  <c r="D1185"/>
  <c r="E1185"/>
  <c r="F1185"/>
  <c r="G1185"/>
  <c r="H1185"/>
  <c r="C1186"/>
  <c r="D1186"/>
  <c r="E1186"/>
  <c r="F1186"/>
  <c r="G1186"/>
  <c r="H1186"/>
  <c r="C1187"/>
  <c r="D1187"/>
  <c r="E1187"/>
  <c r="F1187"/>
  <c r="G1187"/>
  <c r="H1187"/>
  <c r="C1188"/>
  <c r="D1188"/>
  <c r="E1188"/>
  <c r="F1188"/>
  <c r="G1188"/>
  <c r="H1188"/>
  <c r="C1189"/>
  <c r="D1189"/>
  <c r="E1189"/>
  <c r="F1189"/>
  <c r="G1189"/>
  <c r="H1189"/>
  <c r="C1190"/>
  <c r="D1190"/>
  <c r="E1190"/>
  <c r="F1190"/>
  <c r="G1190"/>
  <c r="H1190"/>
  <c r="C1191"/>
  <c r="D1191"/>
  <c r="E1191"/>
  <c r="F1191"/>
  <c r="G1191"/>
  <c r="H1191"/>
  <c r="C1192"/>
  <c r="D1192"/>
  <c r="E1192"/>
  <c r="F1192"/>
  <c r="G1192"/>
  <c r="H1192"/>
  <c r="C1193"/>
  <c r="D1193"/>
  <c r="E1193"/>
  <c r="F1193"/>
  <c r="G1193"/>
  <c r="H1193"/>
  <c r="C1194"/>
  <c r="D1194"/>
  <c r="E1194"/>
  <c r="F1194"/>
  <c r="G1194"/>
  <c r="H1194"/>
  <c r="C1195"/>
  <c r="D1195"/>
  <c r="E1195"/>
  <c r="F1195"/>
  <c r="G1195"/>
  <c r="H1195"/>
  <c r="C1196"/>
  <c r="D1196"/>
  <c r="E1196"/>
  <c r="F1196"/>
  <c r="G1196"/>
  <c r="H1196"/>
  <c r="C1197"/>
  <c r="D1197"/>
  <c r="E1197"/>
  <c r="F1197"/>
  <c r="G1197"/>
  <c r="H1197"/>
  <c r="C1198"/>
  <c r="D1198"/>
  <c r="E1198"/>
  <c r="F1198"/>
  <c r="G1198"/>
  <c r="H1198"/>
  <c r="C1199"/>
  <c r="D1199"/>
  <c r="E1199"/>
  <c r="F1199"/>
  <c r="G1199"/>
  <c r="H1199"/>
  <c r="C1200"/>
  <c r="D1200"/>
  <c r="E1200"/>
  <c r="F1200"/>
  <c r="G1200"/>
  <c r="H1200"/>
  <c r="C1201"/>
  <c r="D1201"/>
  <c r="E1201"/>
  <c r="F1201"/>
  <c r="G1201"/>
  <c r="H1201"/>
  <c r="C1202"/>
  <c r="D1202"/>
  <c r="E1202"/>
  <c r="F1202"/>
  <c r="G1202"/>
  <c r="H1202"/>
  <c r="C1203"/>
  <c r="D1203"/>
  <c r="E1203"/>
  <c r="F1203"/>
  <c r="G1203"/>
  <c r="H1203"/>
  <c r="C1204"/>
  <c r="D1204"/>
  <c r="E1204"/>
  <c r="F1204"/>
  <c r="G1204"/>
  <c r="H1204"/>
  <c r="C1205"/>
  <c r="D1205"/>
  <c r="E1205"/>
  <c r="F1205"/>
  <c r="G1205"/>
  <c r="H1205"/>
  <c r="C1206"/>
  <c r="D1206"/>
  <c r="E1206"/>
  <c r="F1206"/>
  <c r="G1206"/>
  <c r="H1206"/>
  <c r="C1207"/>
  <c r="D1207"/>
  <c r="E1207"/>
  <c r="F1207"/>
  <c r="G1207"/>
  <c r="H1207"/>
  <c r="C1208"/>
  <c r="D1208"/>
  <c r="E1208"/>
  <c r="F1208"/>
  <c r="G1208"/>
  <c r="H1208"/>
  <c r="C1209"/>
  <c r="D1209"/>
  <c r="E1209"/>
  <c r="F1209"/>
  <c r="G1209"/>
  <c r="H1209"/>
  <c r="C1210"/>
  <c r="D1210"/>
  <c r="E1210"/>
  <c r="F1210"/>
  <c r="G1210"/>
  <c r="H1210"/>
  <c r="C1211"/>
  <c r="D1211"/>
  <c r="E1211"/>
  <c r="F1211"/>
  <c r="G1211"/>
  <c r="H1211"/>
  <c r="C1212"/>
  <c r="D1212"/>
  <c r="E1212"/>
  <c r="F1212"/>
  <c r="G1212"/>
  <c r="H1212"/>
  <c r="C1213"/>
  <c r="D1213"/>
  <c r="E1213"/>
  <c r="F1213"/>
  <c r="G1213"/>
  <c r="H1213"/>
  <c r="C1214"/>
  <c r="D1214"/>
  <c r="E1214"/>
  <c r="F1214"/>
  <c r="G1214"/>
  <c r="H1214"/>
  <c r="C1215"/>
  <c r="D1215"/>
  <c r="E1215"/>
  <c r="F1215"/>
  <c r="G1215"/>
  <c r="H1215"/>
  <c r="C1216"/>
  <c r="D1216"/>
  <c r="E1216"/>
  <c r="F1216"/>
  <c r="G1216"/>
  <c r="H1216"/>
  <c r="C1217"/>
  <c r="D1217"/>
  <c r="E1217"/>
  <c r="F1217"/>
  <c r="G1217"/>
  <c r="H1217"/>
  <c r="C1218"/>
  <c r="D1218"/>
  <c r="E1218"/>
  <c r="F1218"/>
  <c r="G1218"/>
  <c r="H1218"/>
  <c r="C1219"/>
  <c r="D1219"/>
  <c r="E1219"/>
  <c r="F1219"/>
  <c r="G1219"/>
  <c r="H1219"/>
  <c r="C1220"/>
  <c r="D1220"/>
  <c r="E1220"/>
  <c r="F1220"/>
  <c r="G1220"/>
  <c r="H1220"/>
  <c r="C1221"/>
  <c r="D1221"/>
  <c r="E1221"/>
  <c r="F1221"/>
  <c r="G1221"/>
  <c r="H1221"/>
  <c r="C1222"/>
  <c r="D1222"/>
  <c r="E1222"/>
  <c r="F1222"/>
  <c r="G1222"/>
  <c r="H1222"/>
  <c r="C1223"/>
  <c r="D1223"/>
  <c r="E1223"/>
  <c r="F1223"/>
  <c r="G1223"/>
  <c r="H1223"/>
  <c r="C1224"/>
  <c r="D1224"/>
  <c r="E1224"/>
  <c r="F1224"/>
  <c r="G1224"/>
  <c r="H1224"/>
  <c r="C1225"/>
  <c r="D1225"/>
  <c r="E1225"/>
  <c r="F1225"/>
  <c r="G1225"/>
  <c r="H1225"/>
  <c r="C1226"/>
  <c r="D1226"/>
  <c r="E1226"/>
  <c r="F1226"/>
  <c r="G1226"/>
  <c r="H1226"/>
  <c r="C1227"/>
  <c r="D1227"/>
  <c r="E1227"/>
  <c r="F1227"/>
  <c r="G1227"/>
  <c r="H1227"/>
  <c r="C1228"/>
  <c r="D1228"/>
  <c r="E1228"/>
  <c r="F1228"/>
  <c r="G1228"/>
  <c r="H1228"/>
  <c r="C1229"/>
  <c r="D1229"/>
  <c r="E1229"/>
  <c r="F1229"/>
  <c r="G1229"/>
  <c r="H1229"/>
  <c r="C1230"/>
  <c r="D1230"/>
  <c r="E1230"/>
  <c r="F1230"/>
  <c r="G1230"/>
  <c r="H1230"/>
  <c r="C1231"/>
  <c r="D1231"/>
  <c r="E1231"/>
  <c r="F1231"/>
  <c r="G1231"/>
  <c r="H1231"/>
  <c r="C1232"/>
  <c r="D1232"/>
  <c r="E1232"/>
  <c r="F1232"/>
  <c r="G1232"/>
  <c r="H1232"/>
  <c r="C1233"/>
  <c r="D1233"/>
  <c r="E1233"/>
  <c r="F1233"/>
  <c r="G1233"/>
  <c r="H1233"/>
  <c r="C1234"/>
  <c r="D1234"/>
  <c r="E1234"/>
  <c r="F1234"/>
  <c r="G1234"/>
  <c r="H1234"/>
  <c r="C1235"/>
  <c r="D1235"/>
  <c r="E1235"/>
  <c r="F1235"/>
  <c r="G1235"/>
  <c r="H1235"/>
  <c r="C1236"/>
  <c r="D1236"/>
  <c r="E1236"/>
  <c r="F1236"/>
  <c r="G1236"/>
  <c r="H1236"/>
  <c r="C1237"/>
  <c r="D1237"/>
  <c r="E1237"/>
  <c r="F1237"/>
  <c r="G1237"/>
  <c r="H1237"/>
  <c r="C1238"/>
  <c r="D1238"/>
  <c r="E1238"/>
  <c r="F1238"/>
  <c r="G1238"/>
  <c r="H1238"/>
  <c r="C1239"/>
  <c r="D1239"/>
  <c r="E1239"/>
  <c r="F1239"/>
  <c r="G1239"/>
  <c r="H1239"/>
  <c r="C1240"/>
  <c r="D1240"/>
  <c r="E1240"/>
  <c r="F1240"/>
  <c r="G1240"/>
  <c r="H1240"/>
  <c r="C1243"/>
  <c r="D1243"/>
  <c r="E1243"/>
  <c r="F1243"/>
  <c r="G1243"/>
  <c r="H1243"/>
  <c r="I1004"/>
  <c r="I1005"/>
  <c r="I1006"/>
  <c r="I1007"/>
  <c r="I1008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3"/>
  <c r="L99"/>
  <c r="L479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11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9"/>
  <c r="L1250"/>
  <c r="J1249"/>
  <c r="D99"/>
  <c r="E99"/>
  <c r="F99"/>
  <c r="F479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6"/>
  <c r="D506"/>
  <c r="E506"/>
  <c r="F506"/>
  <c r="C507"/>
  <c r="D507"/>
  <c r="E507"/>
  <c r="F507"/>
  <c r="C508"/>
  <c r="D508"/>
  <c r="E508"/>
  <c r="F508"/>
  <c r="C509"/>
  <c r="D509"/>
  <c r="E509"/>
  <c r="F509"/>
  <c r="C510"/>
  <c r="D510"/>
  <c r="E510"/>
  <c r="F510"/>
  <c r="C511"/>
  <c r="D511"/>
  <c r="E511"/>
  <c r="F511"/>
  <c r="C512"/>
  <c r="D512"/>
  <c r="E512"/>
  <c r="F512"/>
  <c r="C513"/>
  <c r="D513"/>
  <c r="E513"/>
  <c r="F513"/>
  <c r="C514"/>
  <c r="D514"/>
  <c r="E514"/>
  <c r="F514"/>
  <c r="C515"/>
  <c r="D515"/>
  <c r="E515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4"/>
  <c r="D524"/>
  <c r="E524"/>
  <c r="F524"/>
  <c r="C525"/>
  <c r="D525"/>
  <c r="E525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C530"/>
  <c r="D530"/>
  <c r="E530"/>
  <c r="F530"/>
  <c r="C531"/>
  <c r="D531"/>
  <c r="E531"/>
  <c r="F531"/>
  <c r="C532"/>
  <c r="D532"/>
  <c r="E532"/>
  <c r="F532"/>
  <c r="C533"/>
  <c r="D533"/>
  <c r="E533"/>
  <c r="F533"/>
  <c r="C534"/>
  <c r="D534"/>
  <c r="E534"/>
  <c r="F534"/>
  <c r="C535"/>
  <c r="D535"/>
  <c r="E535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C547"/>
  <c r="D547"/>
  <c r="E547"/>
  <c r="F547"/>
  <c r="C553"/>
  <c r="D553"/>
  <c r="E553"/>
  <c r="F553"/>
  <c r="D554"/>
  <c r="E554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65"/>
  <c r="D565"/>
  <c r="E565"/>
  <c r="F565"/>
  <c r="D566"/>
  <c r="E566"/>
  <c r="F566"/>
  <c r="C567"/>
  <c r="D567"/>
  <c r="E567"/>
  <c r="F567"/>
  <c r="C568"/>
  <c r="D568"/>
  <c r="E568"/>
  <c r="F568"/>
  <c r="C569"/>
  <c r="D569"/>
  <c r="E569"/>
  <c r="F569"/>
  <c r="C570"/>
  <c r="D570"/>
  <c r="E570"/>
  <c r="F570"/>
  <c r="C571"/>
  <c r="D571"/>
  <c r="E571"/>
  <c r="F571"/>
  <c r="C572"/>
  <c r="D572"/>
  <c r="E572"/>
  <c r="F572"/>
  <c r="C573"/>
  <c r="D573"/>
  <c r="E573"/>
  <c r="F573"/>
  <c r="C574"/>
  <c r="D574"/>
  <c r="E574"/>
  <c r="F574"/>
  <c r="C575"/>
  <c r="D575"/>
  <c r="E575"/>
  <c r="F575"/>
  <c r="C576"/>
  <c r="D576"/>
  <c r="E576"/>
  <c r="F576"/>
  <c r="C577"/>
  <c r="D577"/>
  <c r="E577"/>
  <c r="F577"/>
  <c r="C578"/>
  <c r="D578"/>
  <c r="E578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596"/>
  <c r="D596"/>
  <c r="E596"/>
  <c r="F596"/>
  <c r="C597"/>
  <c r="D597"/>
  <c r="E597"/>
  <c r="F597"/>
  <c r="C598"/>
  <c r="D598"/>
  <c r="E598"/>
  <c r="F598"/>
  <c r="C599"/>
  <c r="D599"/>
  <c r="E599"/>
  <c r="F599"/>
  <c r="C600"/>
  <c r="D600"/>
  <c r="E600"/>
  <c r="F600"/>
  <c r="C601"/>
  <c r="D601"/>
  <c r="E601"/>
  <c r="F601"/>
  <c r="C602"/>
  <c r="D602"/>
  <c r="E602"/>
  <c r="F602"/>
  <c r="C603"/>
  <c r="D603"/>
  <c r="E603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D614"/>
  <c r="E614"/>
  <c r="F614"/>
  <c r="C615"/>
  <c r="D615"/>
  <c r="E615"/>
  <c r="F615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635"/>
  <c r="C776"/>
  <c r="F776"/>
  <c r="C777"/>
  <c r="F777"/>
  <c r="C778"/>
  <c r="F778"/>
  <c r="C779"/>
  <c r="F779"/>
  <c r="C780"/>
  <c r="F780"/>
  <c r="C781"/>
  <c r="F781"/>
  <c r="C782"/>
  <c r="F782"/>
  <c r="C783"/>
  <c r="F783"/>
  <c r="C784"/>
  <c r="F784"/>
  <c r="C785"/>
  <c r="F785"/>
  <c r="C786"/>
  <c r="F786"/>
  <c r="C787"/>
  <c r="F787"/>
  <c r="C788"/>
  <c r="F788"/>
  <c r="C789"/>
  <c r="F789"/>
  <c r="C790"/>
  <c r="F790"/>
  <c r="C791"/>
  <c r="F791"/>
  <c r="C792"/>
  <c r="F792"/>
  <c r="C793"/>
  <c r="F793"/>
  <c r="C794"/>
  <c r="F794"/>
  <c r="C795"/>
  <c r="F795"/>
  <c r="C796"/>
  <c r="F796"/>
  <c r="C797"/>
  <c r="F797"/>
  <c r="C798"/>
  <c r="F798"/>
  <c r="C799"/>
  <c r="F799"/>
  <c r="C800"/>
  <c r="F800"/>
  <c r="C801"/>
  <c r="F801"/>
  <c r="C802"/>
  <c r="F802"/>
  <c r="C803"/>
  <c r="F803"/>
  <c r="C804"/>
  <c r="F804"/>
  <c r="C805"/>
  <c r="F805"/>
  <c r="C806"/>
  <c r="F806"/>
  <c r="C807"/>
  <c r="F807"/>
  <c r="C808"/>
  <c r="F808"/>
  <c r="C809"/>
  <c r="F809"/>
  <c r="C810"/>
  <c r="F810"/>
  <c r="C811"/>
  <c r="F811"/>
  <c r="C812"/>
  <c r="F812"/>
  <c r="C813"/>
  <c r="F813"/>
  <c r="C814"/>
  <c r="F814"/>
  <c r="C815"/>
  <c r="F815"/>
  <c r="C816"/>
  <c r="F816"/>
  <c r="C817"/>
  <c r="F817"/>
  <c r="C818"/>
  <c r="F818"/>
  <c r="C819"/>
  <c r="F819"/>
  <c r="C820"/>
  <c r="F820"/>
  <c r="C821"/>
  <c r="F821"/>
  <c r="C822"/>
  <c r="F822"/>
  <c r="C823"/>
  <c r="F823"/>
  <c r="C824"/>
  <c r="F824"/>
  <c r="C825"/>
  <c r="F825"/>
  <c r="C826"/>
  <c r="F826"/>
  <c r="C827"/>
  <c r="F827"/>
  <c r="C828"/>
  <c r="F828"/>
  <c r="C829"/>
  <c r="F829"/>
  <c r="C830"/>
  <c r="F830"/>
  <c r="C831"/>
  <c r="F831"/>
  <c r="C832"/>
  <c r="F832"/>
  <c r="C833"/>
  <c r="F833"/>
  <c r="C834"/>
  <c r="F834"/>
  <c r="C835"/>
  <c r="F835"/>
  <c r="C836"/>
  <c r="F836"/>
  <c r="C837"/>
  <c r="F837"/>
  <c r="C838"/>
  <c r="F838"/>
  <c r="C839"/>
  <c r="F839"/>
  <c r="C840"/>
  <c r="F840"/>
  <c r="C841"/>
  <c r="F841"/>
  <c r="C842"/>
  <c r="F842"/>
  <c r="C843"/>
  <c r="F843"/>
  <c r="C844"/>
  <c r="F844"/>
  <c r="C845"/>
  <c r="F845"/>
  <c r="C846"/>
  <c r="F846"/>
  <c r="C847"/>
  <c r="F847"/>
  <c r="C848"/>
  <c r="F848"/>
  <c r="C849"/>
  <c r="F849"/>
  <c r="C850"/>
  <c r="F850"/>
  <c r="C851"/>
  <c r="F851"/>
  <c r="C852"/>
  <c r="F852"/>
  <c r="C853"/>
  <c r="F853"/>
  <c r="C854"/>
  <c r="F854"/>
  <c r="C855"/>
  <c r="F855"/>
  <c r="C856"/>
  <c r="F856"/>
  <c r="C857"/>
  <c r="F857"/>
  <c r="C858"/>
  <c r="F858"/>
  <c r="C859"/>
  <c r="F859"/>
  <c r="C860"/>
  <c r="F860"/>
  <c r="C861"/>
  <c r="F861"/>
  <c r="C862"/>
  <c r="F862"/>
  <c r="C863"/>
  <c r="F863"/>
  <c r="C864"/>
  <c r="F864"/>
  <c r="C865"/>
  <c r="F865"/>
  <c r="C866"/>
  <c r="F866"/>
  <c r="C867"/>
  <c r="F867"/>
  <c r="C868"/>
  <c r="F868"/>
  <c r="C869"/>
  <c r="F869"/>
  <c r="C870"/>
  <c r="F870"/>
  <c r="C871"/>
  <c r="F871"/>
  <c r="C872"/>
  <c r="F872"/>
  <c r="C873"/>
  <c r="F873"/>
  <c r="C874"/>
  <c r="F874"/>
  <c r="C875"/>
  <c r="F875"/>
  <c r="C876"/>
  <c r="F876"/>
  <c r="C877"/>
  <c r="F877"/>
  <c r="C878"/>
  <c r="F878"/>
  <c r="C879"/>
  <c r="F879"/>
  <c r="C880"/>
  <c r="F880"/>
  <c r="C881"/>
  <c r="F881"/>
  <c r="C882"/>
  <c r="F882"/>
  <c r="C883"/>
  <c r="F883"/>
  <c r="C884"/>
  <c r="F884"/>
  <c r="C885"/>
  <c r="F885"/>
  <c r="C886"/>
  <c r="F886"/>
  <c r="C887"/>
  <c r="F887"/>
  <c r="C888"/>
  <c r="F888"/>
  <c r="C889"/>
  <c r="F889"/>
  <c r="C890"/>
  <c r="F890"/>
  <c r="C891"/>
  <c r="F891"/>
  <c r="C892"/>
  <c r="F892"/>
  <c r="C893"/>
  <c r="F893"/>
  <c r="C894"/>
  <c r="F894"/>
  <c r="C895"/>
  <c r="F895"/>
  <c r="C896"/>
  <c r="F896"/>
  <c r="C897"/>
  <c r="F897"/>
  <c r="C898"/>
  <c r="F898"/>
  <c r="C899"/>
  <c r="F899"/>
  <c r="C900"/>
  <c r="F900"/>
  <c r="C901"/>
  <c r="F901"/>
  <c r="C902"/>
  <c r="F902"/>
  <c r="C903"/>
  <c r="F903"/>
  <c r="C904"/>
  <c r="F904"/>
  <c r="C905"/>
  <c r="F905"/>
  <c r="C906"/>
  <c r="F906"/>
  <c r="C907"/>
  <c r="F907"/>
  <c r="C908"/>
  <c r="F908"/>
  <c r="C909"/>
  <c r="F909"/>
  <c r="C910"/>
  <c r="F910"/>
  <c r="C911"/>
  <c r="F911"/>
  <c r="C912"/>
  <c r="F912"/>
  <c r="C913"/>
  <c r="F913"/>
  <c r="C914"/>
  <c r="F914"/>
  <c r="C915"/>
  <c r="F915"/>
  <c r="C916"/>
  <c r="F916"/>
  <c r="C917"/>
  <c r="F917"/>
  <c r="C918"/>
  <c r="F918"/>
  <c r="C919"/>
  <c r="F919"/>
  <c r="C920"/>
  <c r="F920"/>
  <c r="C921"/>
  <c r="F921"/>
  <c r="C922"/>
  <c r="F922"/>
  <c r="C923"/>
  <c r="F923"/>
  <c r="C924"/>
  <c r="F924"/>
  <c r="C925"/>
  <c r="F925"/>
  <c r="C926"/>
  <c r="F926"/>
  <c r="C927"/>
  <c r="F927"/>
  <c r="C928"/>
  <c r="F928"/>
  <c r="C929"/>
  <c r="F929"/>
  <c r="C930"/>
  <c r="F930"/>
  <c r="C931"/>
  <c r="F931"/>
  <c r="C932"/>
  <c r="F932"/>
  <c r="C933"/>
  <c r="F933"/>
  <c r="C934"/>
  <c r="F934"/>
  <c r="C935"/>
  <c r="F935"/>
  <c r="C936"/>
  <c r="F936"/>
  <c r="C937"/>
  <c r="F937"/>
  <c r="C938"/>
  <c r="F938"/>
  <c r="C939"/>
  <c r="F939"/>
  <c r="C940"/>
  <c r="F940"/>
  <c r="C941"/>
  <c r="F941"/>
  <c r="C942"/>
  <c r="F942"/>
  <c r="C943"/>
  <c r="F943"/>
  <c r="C944"/>
  <c r="F944"/>
  <c r="C945"/>
  <c r="F945"/>
  <c r="C946"/>
  <c r="F946"/>
  <c r="C947"/>
  <c r="F947"/>
  <c r="C948"/>
  <c r="F948"/>
  <c r="C949"/>
  <c r="F949"/>
  <c r="C950"/>
  <c r="F950"/>
  <c r="C951"/>
  <c r="F951"/>
  <c r="C952"/>
  <c r="F952"/>
  <c r="C953"/>
  <c r="F953"/>
  <c r="C954"/>
  <c r="F954"/>
  <c r="F956"/>
  <c r="C958"/>
  <c r="D958"/>
  <c r="E958"/>
  <c r="F958"/>
  <c r="C959"/>
  <c r="D959"/>
  <c r="E959"/>
  <c r="F959"/>
  <c r="C960"/>
  <c r="D960"/>
  <c r="E960"/>
  <c r="F960"/>
  <c r="C961"/>
  <c r="D961"/>
  <c r="E961"/>
  <c r="F961"/>
  <c r="C962"/>
  <c r="D962"/>
  <c r="E962"/>
  <c r="F962"/>
  <c r="C963"/>
  <c r="D963"/>
  <c r="E963"/>
  <c r="F963"/>
  <c r="C964"/>
  <c r="D964"/>
  <c r="E964"/>
  <c r="F964"/>
  <c r="C965"/>
  <c r="D965"/>
  <c r="E965"/>
  <c r="F965"/>
  <c r="C966"/>
  <c r="D966"/>
  <c r="E966"/>
  <c r="F966"/>
  <c r="C967"/>
  <c r="D967"/>
  <c r="E967"/>
  <c r="F967"/>
  <c r="C968"/>
  <c r="D968"/>
  <c r="E968"/>
  <c r="F968"/>
  <c r="C969"/>
  <c r="D969"/>
  <c r="E969"/>
  <c r="F969"/>
  <c r="C970"/>
  <c r="D970"/>
  <c r="E970"/>
  <c r="F970"/>
  <c r="C971"/>
  <c r="D971"/>
  <c r="E971"/>
  <c r="F971"/>
  <c r="C972"/>
  <c r="D972"/>
  <c r="E972"/>
  <c r="F972"/>
  <c r="C973"/>
  <c r="D973"/>
  <c r="E973"/>
  <c r="F973"/>
  <c r="C974"/>
  <c r="D974"/>
  <c r="E974"/>
  <c r="F974"/>
  <c r="C975"/>
  <c r="D975"/>
  <c r="E975"/>
  <c r="F975"/>
  <c r="C976"/>
  <c r="D976"/>
  <c r="E976"/>
  <c r="F976"/>
  <c r="C977"/>
  <c r="D977"/>
  <c r="E977"/>
  <c r="F977"/>
  <c r="C978"/>
  <c r="D978"/>
  <c r="E978"/>
  <c r="F978"/>
  <c r="C979"/>
  <c r="D979"/>
  <c r="E979"/>
  <c r="F979"/>
  <c r="C980"/>
  <c r="D980"/>
  <c r="E980"/>
  <c r="F980"/>
  <c r="C981"/>
  <c r="D981"/>
  <c r="E981"/>
  <c r="F981"/>
  <c r="C982"/>
  <c r="D982"/>
  <c r="E982"/>
  <c r="F982"/>
  <c r="C983"/>
  <c r="D983"/>
  <c r="E983"/>
  <c r="F983"/>
  <c r="C984"/>
  <c r="D984"/>
  <c r="E984"/>
  <c r="F984"/>
  <c r="C985"/>
  <c r="D985"/>
  <c r="E985"/>
  <c r="F985"/>
  <c r="C986"/>
  <c r="D986"/>
  <c r="E986"/>
  <c r="F986"/>
  <c r="C987"/>
  <c r="D987"/>
  <c r="E987"/>
  <c r="F987"/>
  <c r="C988"/>
  <c r="D988"/>
  <c r="E988"/>
  <c r="F988"/>
  <c r="C989"/>
  <c r="D989"/>
  <c r="E989"/>
  <c r="F989"/>
  <c r="C990"/>
  <c r="D990"/>
  <c r="E990"/>
  <c r="F990"/>
  <c r="C991"/>
  <c r="D991"/>
  <c r="E991"/>
  <c r="F991"/>
  <c r="C992"/>
  <c r="D992"/>
  <c r="E992"/>
  <c r="F992"/>
  <c r="C993"/>
  <c r="D993"/>
  <c r="E993"/>
  <c r="F993"/>
  <c r="C994"/>
  <c r="D994"/>
  <c r="E994"/>
  <c r="F994"/>
  <c r="C995"/>
  <c r="D995"/>
  <c r="E995"/>
  <c r="F995"/>
  <c r="C996"/>
  <c r="D996"/>
  <c r="E996"/>
  <c r="F996"/>
  <c r="C997"/>
  <c r="D997"/>
  <c r="E997"/>
  <c r="F997"/>
  <c r="C998"/>
  <c r="D998"/>
  <c r="E998"/>
  <c r="F998"/>
  <c r="C999"/>
  <c r="D999"/>
  <c r="E999"/>
  <c r="F999"/>
  <c r="C1000"/>
  <c r="D1000"/>
  <c r="E1000"/>
  <c r="F1000"/>
  <c r="C1001"/>
  <c r="D1001"/>
  <c r="E1001"/>
  <c r="F1001"/>
  <c r="C1002"/>
  <c r="D1002"/>
  <c r="E1002"/>
  <c r="F1002"/>
  <c r="C1003"/>
  <c r="D1003"/>
  <c r="E1003"/>
  <c r="F1003"/>
  <c r="C1009"/>
  <c r="D1009"/>
  <c r="E1009"/>
  <c r="F1009"/>
  <c r="C1010"/>
  <c r="D1010"/>
  <c r="E1010"/>
  <c r="F1010"/>
  <c r="F1011"/>
  <c r="C1241"/>
  <c r="D1241"/>
  <c r="E1241"/>
  <c r="F1241"/>
  <c r="C1242"/>
  <c r="D1242"/>
  <c r="E1242"/>
  <c r="F1242"/>
  <c r="F1249"/>
  <c r="C958" i="15"/>
  <c r="D958"/>
  <c r="E958"/>
  <c r="F958"/>
  <c r="H958"/>
  <c r="I958"/>
  <c r="C959"/>
  <c r="D959"/>
  <c r="E959"/>
  <c r="F959"/>
  <c r="H959"/>
  <c r="I959"/>
  <c r="C960"/>
  <c r="D960"/>
  <c r="E960"/>
  <c r="F960"/>
  <c r="H960"/>
  <c r="I960"/>
  <c r="C961"/>
  <c r="D961"/>
  <c r="E961"/>
  <c r="F961"/>
  <c r="H961"/>
  <c r="I961"/>
  <c r="C962"/>
  <c r="D962"/>
  <c r="E962"/>
  <c r="F962"/>
  <c r="H962"/>
  <c r="I962"/>
  <c r="C963"/>
  <c r="D963"/>
  <c r="E963"/>
  <c r="F963"/>
  <c r="H963"/>
  <c r="I963"/>
  <c r="C964"/>
  <c r="D964"/>
  <c r="E964"/>
  <c r="F964"/>
  <c r="H964"/>
  <c r="I964"/>
  <c r="C965"/>
  <c r="D965"/>
  <c r="E965"/>
  <c r="F965"/>
  <c r="H965"/>
  <c r="I965"/>
  <c r="C966"/>
  <c r="D966"/>
  <c r="E966"/>
  <c r="F966"/>
  <c r="H966"/>
  <c r="I966"/>
  <c r="C967"/>
  <c r="D967"/>
  <c r="E967"/>
  <c r="F967"/>
  <c r="H967"/>
  <c r="I967"/>
  <c r="C968"/>
  <c r="D968"/>
  <c r="E968"/>
  <c r="F968"/>
  <c r="H968"/>
  <c r="I968"/>
  <c r="C969"/>
  <c r="D969"/>
  <c r="E969"/>
  <c r="F969"/>
  <c r="H969"/>
  <c r="I969"/>
  <c r="C970"/>
  <c r="D970"/>
  <c r="E970"/>
  <c r="F970"/>
  <c r="H970"/>
  <c r="I970"/>
  <c r="C971"/>
  <c r="D971"/>
  <c r="E971"/>
  <c r="F971"/>
  <c r="H971"/>
  <c r="I971"/>
  <c r="C972"/>
  <c r="D972"/>
  <c r="E972"/>
  <c r="F972"/>
  <c r="H972"/>
  <c r="I972"/>
  <c r="C973"/>
  <c r="D973"/>
  <c r="E973"/>
  <c r="F973"/>
  <c r="H973"/>
  <c r="I973"/>
  <c r="C974"/>
  <c r="D974"/>
  <c r="E974"/>
  <c r="F974"/>
  <c r="H974"/>
  <c r="I974"/>
  <c r="C975"/>
  <c r="D975"/>
  <c r="E975"/>
  <c r="F975"/>
  <c r="H975"/>
  <c r="I975"/>
  <c r="C976"/>
  <c r="D976"/>
  <c r="E976"/>
  <c r="F976"/>
  <c r="H976"/>
  <c r="I976"/>
  <c r="C977"/>
  <c r="D977"/>
  <c r="E977"/>
  <c r="F977"/>
  <c r="H977"/>
  <c r="I977"/>
  <c r="C978"/>
  <c r="D978"/>
  <c r="E978"/>
  <c r="F978"/>
  <c r="H978"/>
  <c r="I978"/>
  <c r="C979"/>
  <c r="D979"/>
  <c r="E979"/>
  <c r="F979"/>
  <c r="H979"/>
  <c r="I979"/>
  <c r="C980"/>
  <c r="D980"/>
  <c r="E980"/>
  <c r="F980"/>
  <c r="H980"/>
  <c r="I980"/>
  <c r="C981"/>
  <c r="D981"/>
  <c r="E981"/>
  <c r="F981"/>
  <c r="H981"/>
  <c r="I981"/>
  <c r="C982"/>
  <c r="D982"/>
  <c r="E982"/>
  <c r="F982"/>
  <c r="H982"/>
  <c r="I982"/>
  <c r="C983"/>
  <c r="D983"/>
  <c r="E983"/>
  <c r="F983"/>
  <c r="H983"/>
  <c r="I983"/>
  <c r="C984"/>
  <c r="D984"/>
  <c r="E984"/>
  <c r="F984"/>
  <c r="H984"/>
  <c r="I984"/>
  <c r="C985"/>
  <c r="D985"/>
  <c r="E985"/>
  <c r="F985"/>
  <c r="H985"/>
  <c r="I985"/>
  <c r="C986"/>
  <c r="D986"/>
  <c r="E986"/>
  <c r="F986"/>
  <c r="H986"/>
  <c r="I986"/>
  <c r="C987"/>
  <c r="D987"/>
  <c r="E987"/>
  <c r="F987"/>
  <c r="H987"/>
  <c r="I987"/>
  <c r="C988"/>
  <c r="D988"/>
  <c r="E988"/>
  <c r="F988"/>
  <c r="H988"/>
  <c r="I988"/>
  <c r="C989"/>
  <c r="D989"/>
  <c r="E989"/>
  <c r="F989"/>
  <c r="H989"/>
  <c r="I989"/>
  <c r="C990"/>
  <c r="D990"/>
  <c r="E990"/>
  <c r="F990"/>
  <c r="H990"/>
  <c r="I990"/>
  <c r="C991"/>
  <c r="D991"/>
  <c r="E991"/>
  <c r="F991"/>
  <c r="H991"/>
  <c r="I991"/>
  <c r="C992"/>
  <c r="D992"/>
  <c r="E992"/>
  <c r="F992"/>
  <c r="H992"/>
  <c r="I992"/>
  <c r="C993"/>
  <c r="D993"/>
  <c r="E993"/>
  <c r="F993"/>
  <c r="H993"/>
  <c r="I993"/>
  <c r="C994"/>
  <c r="F994"/>
  <c r="H994"/>
  <c r="I994"/>
  <c r="F995"/>
  <c r="H995"/>
  <c r="I995"/>
  <c r="F996"/>
  <c r="H996"/>
  <c r="I996"/>
  <c r="F997"/>
  <c r="H997"/>
  <c r="I997"/>
  <c r="F998"/>
  <c r="H998"/>
  <c r="I998"/>
  <c r="F999"/>
  <c r="H999"/>
  <c r="I999"/>
  <c r="F1000"/>
  <c r="H1000"/>
  <c r="I1000"/>
  <c r="F1001"/>
  <c r="H1001"/>
  <c r="I1001"/>
  <c r="F1002"/>
  <c r="H1002"/>
  <c r="I1002"/>
  <c r="F1003"/>
  <c r="H1003"/>
  <c r="I1003"/>
  <c r="F1004"/>
  <c r="H1004"/>
  <c r="I1004"/>
  <c r="F1005"/>
  <c r="H1005"/>
  <c r="I1005"/>
  <c r="F1006"/>
  <c r="H1006"/>
  <c r="I1006"/>
  <c r="F1007"/>
  <c r="H1007"/>
  <c r="I1007"/>
  <c r="H1008"/>
  <c r="I1008"/>
  <c r="I1011"/>
  <c r="I6"/>
  <c r="I7"/>
  <c r="I10"/>
  <c r="I12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2"/>
  <c r="I74"/>
  <c r="I75"/>
  <c r="I76"/>
  <c r="I77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6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4"/>
  <c r="I225"/>
  <c r="I226"/>
  <c r="I227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65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9"/>
  <c r="I360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1"/>
  <c r="I1242"/>
  <c r="H1243"/>
  <c r="I1243"/>
  <c r="I1249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11"/>
  <c r="J6"/>
  <c r="J7"/>
  <c r="J10"/>
  <c r="J12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2"/>
  <c r="J74"/>
  <c r="J75"/>
  <c r="J76"/>
  <c r="J77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6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4"/>
  <c r="J225"/>
  <c r="J226"/>
  <c r="J227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65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9"/>
  <c r="J360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9"/>
  <c r="K479"/>
  <c r="K551"/>
  <c r="K635"/>
  <c r="K956"/>
  <c r="K1250"/>
  <c r="M6"/>
  <c r="M7"/>
  <c r="M10"/>
  <c r="M12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2"/>
  <c r="M74"/>
  <c r="M75"/>
  <c r="M76"/>
  <c r="M77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6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4"/>
  <c r="M225"/>
  <c r="M226"/>
  <c r="M227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65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9"/>
  <c r="M360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11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9"/>
  <c r="M1250"/>
  <c r="C265"/>
  <c r="D265"/>
  <c r="E265"/>
  <c r="F265"/>
  <c r="F6"/>
  <c r="F7"/>
  <c r="F10"/>
  <c r="F12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2"/>
  <c r="F74"/>
  <c r="F75"/>
  <c r="F76"/>
  <c r="F77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6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4"/>
  <c r="F225"/>
  <c r="F226"/>
  <c r="F227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9"/>
  <c r="F360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7"/>
  <c r="D507"/>
  <c r="E507"/>
  <c r="F507"/>
  <c r="C508"/>
  <c r="D508"/>
  <c r="E508"/>
  <c r="F508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6"/>
  <c r="D526"/>
  <c r="E526"/>
  <c r="F526"/>
  <c r="C527"/>
  <c r="D527"/>
  <c r="E527"/>
  <c r="F527"/>
  <c r="C528"/>
  <c r="D528"/>
  <c r="E528"/>
  <c r="F528"/>
  <c r="C529"/>
  <c r="D529"/>
  <c r="E529"/>
  <c r="F529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F506"/>
  <c r="F509"/>
  <c r="F510"/>
  <c r="F511"/>
  <c r="F512"/>
  <c r="F513"/>
  <c r="F514"/>
  <c r="F515"/>
  <c r="F524"/>
  <c r="F525"/>
  <c r="F530"/>
  <c r="F531"/>
  <c r="F532"/>
  <c r="F533"/>
  <c r="F534"/>
  <c r="F535"/>
  <c r="F547"/>
  <c r="F548"/>
  <c r="F549"/>
  <c r="F550"/>
  <c r="F551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71"/>
  <c r="D571"/>
  <c r="E571"/>
  <c r="F571"/>
  <c r="C573"/>
  <c r="D573"/>
  <c r="E573"/>
  <c r="F573"/>
  <c r="C574"/>
  <c r="D574"/>
  <c r="E574"/>
  <c r="F574"/>
  <c r="C575"/>
  <c r="D575"/>
  <c r="E575"/>
  <c r="F575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600"/>
  <c r="D600"/>
  <c r="E600"/>
  <c r="F600"/>
  <c r="C601"/>
  <c r="D601"/>
  <c r="E601"/>
  <c r="F601"/>
  <c r="C602"/>
  <c r="D602"/>
  <c r="E602"/>
  <c r="F602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553"/>
  <c r="F554"/>
  <c r="F565"/>
  <c r="F566"/>
  <c r="F567"/>
  <c r="F568"/>
  <c r="F569"/>
  <c r="F570"/>
  <c r="F572"/>
  <c r="F576"/>
  <c r="F577"/>
  <c r="F578"/>
  <c r="F596"/>
  <c r="F597"/>
  <c r="F598"/>
  <c r="F599"/>
  <c r="F603"/>
  <c r="F614"/>
  <c r="F615"/>
  <c r="F635"/>
  <c r="C796"/>
  <c r="D796"/>
  <c r="E796"/>
  <c r="F796"/>
  <c r="C797"/>
  <c r="D797"/>
  <c r="E797"/>
  <c r="F797"/>
  <c r="C799"/>
  <c r="D799"/>
  <c r="E799"/>
  <c r="F799"/>
  <c r="C801"/>
  <c r="D801"/>
  <c r="E801"/>
  <c r="F801"/>
  <c r="C803"/>
  <c r="D803"/>
  <c r="E803"/>
  <c r="F803"/>
  <c r="C805"/>
  <c r="D805"/>
  <c r="E805"/>
  <c r="F805"/>
  <c r="C813"/>
  <c r="D813"/>
  <c r="E813"/>
  <c r="F813"/>
  <c r="C830"/>
  <c r="D830"/>
  <c r="E830"/>
  <c r="F830"/>
  <c r="C831"/>
  <c r="D831"/>
  <c r="E831"/>
  <c r="F831"/>
  <c r="C837"/>
  <c r="D837"/>
  <c r="E837"/>
  <c r="F837"/>
  <c r="C838"/>
  <c r="D838"/>
  <c r="E838"/>
  <c r="F838"/>
  <c r="C864"/>
  <c r="D864"/>
  <c r="E864"/>
  <c r="F864"/>
  <c r="C866"/>
  <c r="D866"/>
  <c r="E866"/>
  <c r="F866"/>
  <c r="C867"/>
  <c r="D867"/>
  <c r="E867"/>
  <c r="F867"/>
  <c r="C868"/>
  <c r="D868"/>
  <c r="E868"/>
  <c r="F868"/>
  <c r="C886"/>
  <c r="D886"/>
  <c r="E886"/>
  <c r="F886"/>
  <c r="C888"/>
  <c r="D888"/>
  <c r="E888"/>
  <c r="F888"/>
  <c r="C892"/>
  <c r="D892"/>
  <c r="E892"/>
  <c r="F892"/>
  <c r="C893"/>
  <c r="D893"/>
  <c r="E893"/>
  <c r="F893"/>
  <c r="C894"/>
  <c r="D894"/>
  <c r="E894"/>
  <c r="F894"/>
  <c r="C895"/>
  <c r="D895"/>
  <c r="E895"/>
  <c r="F895"/>
  <c r="C896"/>
  <c r="D896"/>
  <c r="E896"/>
  <c r="F896"/>
  <c r="C897"/>
  <c r="D897"/>
  <c r="E897"/>
  <c r="F897"/>
  <c r="C898"/>
  <c r="D898"/>
  <c r="E898"/>
  <c r="F898"/>
  <c r="C899"/>
  <c r="D899"/>
  <c r="E899"/>
  <c r="F899"/>
  <c r="C900"/>
  <c r="D900"/>
  <c r="E900"/>
  <c r="F900"/>
  <c r="C901"/>
  <c r="D901"/>
  <c r="E901"/>
  <c r="F901"/>
  <c r="C902"/>
  <c r="D902"/>
  <c r="E902"/>
  <c r="F902"/>
  <c r="C903"/>
  <c r="D903"/>
  <c r="E903"/>
  <c r="F903"/>
  <c r="C904"/>
  <c r="D904"/>
  <c r="E904"/>
  <c r="F904"/>
  <c r="C905"/>
  <c r="D905"/>
  <c r="E905"/>
  <c r="F905"/>
  <c r="C906"/>
  <c r="D906"/>
  <c r="E906"/>
  <c r="F906"/>
  <c r="C907"/>
  <c r="D907"/>
  <c r="E907"/>
  <c r="F907"/>
  <c r="C908"/>
  <c r="D908"/>
  <c r="E908"/>
  <c r="F908"/>
  <c r="C911"/>
  <c r="D911"/>
  <c r="E911"/>
  <c r="F911"/>
  <c r="C912"/>
  <c r="D912"/>
  <c r="E912"/>
  <c r="F912"/>
  <c r="C913"/>
  <c r="D913"/>
  <c r="E913"/>
  <c r="F913"/>
  <c r="C914"/>
  <c r="D914"/>
  <c r="E914"/>
  <c r="F914"/>
  <c r="C915"/>
  <c r="D915"/>
  <c r="E915"/>
  <c r="F915"/>
  <c r="C916"/>
  <c r="D916"/>
  <c r="E916"/>
  <c r="F916"/>
  <c r="C937"/>
  <c r="D937"/>
  <c r="E937"/>
  <c r="F937"/>
  <c r="C938"/>
  <c r="D938"/>
  <c r="E938"/>
  <c r="F938"/>
  <c r="C939"/>
  <c r="D939"/>
  <c r="E939"/>
  <c r="F939"/>
  <c r="C940"/>
  <c r="D940"/>
  <c r="E940"/>
  <c r="F940"/>
  <c r="C941"/>
  <c r="D941"/>
  <c r="E941"/>
  <c r="F941"/>
  <c r="C942"/>
  <c r="D942"/>
  <c r="E942"/>
  <c r="F942"/>
  <c r="C943"/>
  <c r="D943"/>
  <c r="E943"/>
  <c r="F943"/>
  <c r="C944"/>
  <c r="D944"/>
  <c r="E944"/>
  <c r="F944"/>
  <c r="C945"/>
  <c r="D945"/>
  <c r="E945"/>
  <c r="F945"/>
  <c r="C946"/>
  <c r="D946"/>
  <c r="E946"/>
  <c r="F946"/>
  <c r="C947"/>
  <c r="D947"/>
  <c r="E947"/>
  <c r="F947"/>
  <c r="C948"/>
  <c r="D948"/>
  <c r="E948"/>
  <c r="F948"/>
  <c r="C949"/>
  <c r="D949"/>
  <c r="E949"/>
  <c r="F949"/>
  <c r="C950"/>
  <c r="D950"/>
  <c r="E950"/>
  <c r="F950"/>
  <c r="C951"/>
  <c r="D951"/>
  <c r="E951"/>
  <c r="F951"/>
  <c r="C952"/>
  <c r="D952"/>
  <c r="E952"/>
  <c r="F952"/>
  <c r="C953"/>
  <c r="D953"/>
  <c r="E953"/>
  <c r="F953"/>
  <c r="C954"/>
  <c r="D954"/>
  <c r="E954"/>
  <c r="F954"/>
  <c r="C955"/>
  <c r="D955"/>
  <c r="E955"/>
  <c r="F95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8"/>
  <c r="F800"/>
  <c r="F802"/>
  <c r="F804"/>
  <c r="F806"/>
  <c r="F807"/>
  <c r="F808"/>
  <c r="F809"/>
  <c r="F810"/>
  <c r="F811"/>
  <c r="F812"/>
  <c r="F814"/>
  <c r="F815"/>
  <c r="F816"/>
  <c r="F817"/>
  <c r="F818"/>
  <c r="F819"/>
  <c r="F820"/>
  <c r="F821"/>
  <c r="F822"/>
  <c r="F823"/>
  <c r="F824"/>
  <c r="F825"/>
  <c r="F826"/>
  <c r="F827"/>
  <c r="F828"/>
  <c r="F829"/>
  <c r="F832"/>
  <c r="F833"/>
  <c r="F834"/>
  <c r="F835"/>
  <c r="F836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5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7"/>
  <c r="F889"/>
  <c r="F890"/>
  <c r="F891"/>
  <c r="F909"/>
  <c r="F910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56"/>
  <c r="F1011"/>
  <c r="E1022"/>
  <c r="F1022"/>
  <c r="C1025"/>
  <c r="D1025"/>
  <c r="E1025"/>
  <c r="F1025"/>
  <c r="C1041"/>
  <c r="D1041"/>
  <c r="E1041"/>
  <c r="F1041"/>
  <c r="C1042"/>
  <c r="D1042"/>
  <c r="E1042"/>
  <c r="F1042"/>
  <c r="C1043"/>
  <c r="D1043"/>
  <c r="E1043"/>
  <c r="F1043"/>
  <c r="C1044"/>
  <c r="D1044"/>
  <c r="E1044"/>
  <c r="F1044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66"/>
  <c r="D1066"/>
  <c r="E1066"/>
  <c r="F1066"/>
  <c r="C1105"/>
  <c r="D1105"/>
  <c r="E1105"/>
  <c r="F1105"/>
  <c r="C1106"/>
  <c r="D1106"/>
  <c r="E1106"/>
  <c r="F1106"/>
  <c r="C1121"/>
  <c r="D1121"/>
  <c r="E1121"/>
  <c r="F1121"/>
  <c r="C1122"/>
  <c r="D1122"/>
  <c r="E1122"/>
  <c r="F1122"/>
  <c r="C1123"/>
  <c r="D1123"/>
  <c r="E1123"/>
  <c r="F1123"/>
  <c r="C1124"/>
  <c r="D1124"/>
  <c r="E1124"/>
  <c r="F1124"/>
  <c r="C1125"/>
  <c r="D1125"/>
  <c r="E1125"/>
  <c r="F1125"/>
  <c r="C1194"/>
  <c r="D1194"/>
  <c r="E1194"/>
  <c r="F1194"/>
  <c r="C1205"/>
  <c r="D1205"/>
  <c r="E1205"/>
  <c r="F1205"/>
  <c r="C1206"/>
  <c r="D1206"/>
  <c r="E1206"/>
  <c r="F1206"/>
  <c r="C1207"/>
  <c r="D1207"/>
  <c r="E1207"/>
  <c r="F1207"/>
  <c r="C1212"/>
  <c r="D1212"/>
  <c r="E1212"/>
  <c r="F1212"/>
  <c r="C1214"/>
  <c r="D1214"/>
  <c r="E1214"/>
  <c r="F1214"/>
  <c r="C1215"/>
  <c r="D1215"/>
  <c r="E1215"/>
  <c r="F1215"/>
  <c r="C1217"/>
  <c r="D1217"/>
  <c r="E1217"/>
  <c r="F1217"/>
  <c r="C1218"/>
  <c r="D1218"/>
  <c r="E1218"/>
  <c r="F1218"/>
  <c r="C1219"/>
  <c r="D1219"/>
  <c r="E1219"/>
  <c r="F1219"/>
  <c r="C1226"/>
  <c r="D1226"/>
  <c r="E1226"/>
  <c r="F1226"/>
  <c r="C1229"/>
  <c r="D1229"/>
  <c r="E1229"/>
  <c r="F1229"/>
  <c r="C1230"/>
  <c r="D1230"/>
  <c r="E1230"/>
  <c r="F1230"/>
  <c r="C1231"/>
  <c r="D1231"/>
  <c r="E1231"/>
  <c r="F1231"/>
  <c r="C1232"/>
  <c r="D1232"/>
  <c r="E1232"/>
  <c r="F1232"/>
  <c r="C1233"/>
  <c r="D1233"/>
  <c r="E1233"/>
  <c r="F1233"/>
  <c r="C1234"/>
  <c r="D1234"/>
  <c r="E1234"/>
  <c r="F1234"/>
  <c r="C1235"/>
  <c r="D1235"/>
  <c r="E1235"/>
  <c r="F1235"/>
  <c r="F1013"/>
  <c r="F1014"/>
  <c r="F1015"/>
  <c r="F1019"/>
  <c r="F1020"/>
  <c r="F1021"/>
  <c r="F1023"/>
  <c r="F1024"/>
  <c r="F1026"/>
  <c r="F1027"/>
  <c r="F1028"/>
  <c r="F1029"/>
  <c r="F1030"/>
  <c r="F1031"/>
  <c r="F1032"/>
  <c r="F1033"/>
  <c r="F1034"/>
  <c r="F1035"/>
  <c r="F1036"/>
  <c r="F1037"/>
  <c r="F1038"/>
  <c r="F1039"/>
  <c r="F1040"/>
  <c r="F1045"/>
  <c r="F1046"/>
  <c r="F1053"/>
  <c r="F1054"/>
  <c r="F1055"/>
  <c r="F1056"/>
  <c r="F1057"/>
  <c r="F1058"/>
  <c r="F1059"/>
  <c r="F1060"/>
  <c r="F1061"/>
  <c r="F1062"/>
  <c r="F1063"/>
  <c r="F1064"/>
  <c r="F1065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7"/>
  <c r="F1108"/>
  <c r="F1109"/>
  <c r="F1110"/>
  <c r="F1111"/>
  <c r="F1112"/>
  <c r="F1113"/>
  <c r="F1114"/>
  <c r="F1115"/>
  <c r="F1116"/>
  <c r="F1117"/>
  <c r="F1118"/>
  <c r="F1119"/>
  <c r="F1120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5"/>
  <c r="F1196"/>
  <c r="F1197"/>
  <c r="F1198"/>
  <c r="F1199"/>
  <c r="F1200"/>
  <c r="F1201"/>
  <c r="F1202"/>
  <c r="F1203"/>
  <c r="F1204"/>
  <c r="F1208"/>
  <c r="F1209"/>
  <c r="F1210"/>
  <c r="F1211"/>
  <c r="F1213"/>
  <c r="F1216"/>
  <c r="F1220"/>
  <c r="F1221"/>
  <c r="F1222"/>
  <c r="F1223"/>
  <c r="F1224"/>
  <c r="F1225"/>
  <c r="F1227"/>
  <c r="F1228"/>
  <c r="F1236"/>
  <c r="F1237"/>
  <c r="F1238"/>
  <c r="F1239"/>
  <c r="F1240"/>
  <c r="F1241"/>
  <c r="F1242"/>
  <c r="F1249"/>
  <c r="C958" i="34"/>
  <c r="D958"/>
  <c r="E958"/>
  <c r="F958"/>
  <c r="H958"/>
  <c r="I958"/>
  <c r="C959"/>
  <c r="D959"/>
  <c r="E959"/>
  <c r="F959"/>
  <c r="H959"/>
  <c r="I959"/>
  <c r="C960"/>
  <c r="D960"/>
  <c r="E960"/>
  <c r="F960"/>
  <c r="H960"/>
  <c r="I960"/>
  <c r="C961"/>
  <c r="D961"/>
  <c r="E961"/>
  <c r="F961"/>
  <c r="H961"/>
  <c r="I961"/>
  <c r="C962"/>
  <c r="D962"/>
  <c r="E962"/>
  <c r="F962"/>
  <c r="H962"/>
  <c r="I962"/>
  <c r="C963"/>
  <c r="D963"/>
  <c r="E963"/>
  <c r="F963"/>
  <c r="H963"/>
  <c r="I963"/>
  <c r="C964"/>
  <c r="D964"/>
  <c r="E964"/>
  <c r="F964"/>
  <c r="H964"/>
  <c r="I964"/>
  <c r="C965"/>
  <c r="D965"/>
  <c r="E965"/>
  <c r="F965"/>
  <c r="H965"/>
  <c r="I965"/>
  <c r="C966"/>
  <c r="D966"/>
  <c r="E966"/>
  <c r="F966"/>
  <c r="H966"/>
  <c r="I966"/>
  <c r="C967"/>
  <c r="D967"/>
  <c r="E967"/>
  <c r="F967"/>
  <c r="H967"/>
  <c r="I967"/>
  <c r="C968"/>
  <c r="D968"/>
  <c r="E968"/>
  <c r="F968"/>
  <c r="H968"/>
  <c r="I968"/>
  <c r="C969"/>
  <c r="D969"/>
  <c r="E969"/>
  <c r="F969"/>
  <c r="H969"/>
  <c r="I969"/>
  <c r="C970"/>
  <c r="D970"/>
  <c r="E970"/>
  <c r="F970"/>
  <c r="H970"/>
  <c r="I970"/>
  <c r="C971"/>
  <c r="D971"/>
  <c r="E971"/>
  <c r="F971"/>
  <c r="H971"/>
  <c r="I971"/>
  <c r="C972"/>
  <c r="D972"/>
  <c r="E972"/>
  <c r="F972"/>
  <c r="H972"/>
  <c r="I972"/>
  <c r="C973"/>
  <c r="D973"/>
  <c r="E973"/>
  <c r="F973"/>
  <c r="H973"/>
  <c r="I973"/>
  <c r="C974"/>
  <c r="D974"/>
  <c r="E974"/>
  <c r="F974"/>
  <c r="H974"/>
  <c r="I974"/>
  <c r="C975"/>
  <c r="D975"/>
  <c r="E975"/>
  <c r="F975"/>
  <c r="H975"/>
  <c r="I975"/>
  <c r="C976"/>
  <c r="D976"/>
  <c r="E976"/>
  <c r="F976"/>
  <c r="H976"/>
  <c r="I976"/>
  <c r="C977"/>
  <c r="D977"/>
  <c r="E977"/>
  <c r="F977"/>
  <c r="H977"/>
  <c r="I977"/>
  <c r="C978"/>
  <c r="D978"/>
  <c r="E978"/>
  <c r="F978"/>
  <c r="H978"/>
  <c r="I978"/>
  <c r="C979"/>
  <c r="D979"/>
  <c r="E979"/>
  <c r="F979"/>
  <c r="H979"/>
  <c r="I979"/>
  <c r="C980"/>
  <c r="D980"/>
  <c r="E980"/>
  <c r="F980"/>
  <c r="H980"/>
  <c r="I980"/>
  <c r="C981"/>
  <c r="D981"/>
  <c r="E981"/>
  <c r="F981"/>
  <c r="H981"/>
  <c r="I981"/>
  <c r="C982"/>
  <c r="D982"/>
  <c r="E982"/>
  <c r="F982"/>
  <c r="H982"/>
  <c r="I982"/>
  <c r="C983"/>
  <c r="D983"/>
  <c r="E983"/>
  <c r="F983"/>
  <c r="H983"/>
  <c r="I983"/>
  <c r="C984"/>
  <c r="D984"/>
  <c r="E984"/>
  <c r="F984"/>
  <c r="H984"/>
  <c r="I984"/>
  <c r="C985"/>
  <c r="D985"/>
  <c r="E985"/>
  <c r="F985"/>
  <c r="H985"/>
  <c r="I985"/>
  <c r="C986"/>
  <c r="D986"/>
  <c r="E986"/>
  <c r="F986"/>
  <c r="H986"/>
  <c r="I986"/>
  <c r="C987"/>
  <c r="D987"/>
  <c r="E987"/>
  <c r="F987"/>
  <c r="H987"/>
  <c r="I987"/>
  <c r="C988"/>
  <c r="D988"/>
  <c r="E988"/>
  <c r="F988"/>
  <c r="H988"/>
  <c r="I988"/>
  <c r="C989"/>
  <c r="D989"/>
  <c r="E989"/>
  <c r="F989"/>
  <c r="H989"/>
  <c r="I989"/>
  <c r="C990"/>
  <c r="D990"/>
  <c r="E990"/>
  <c r="F990"/>
  <c r="H990"/>
  <c r="I990"/>
  <c r="C991"/>
  <c r="D991"/>
  <c r="E991"/>
  <c r="F991"/>
  <c r="H991"/>
  <c r="I991"/>
  <c r="C992"/>
  <c r="D992"/>
  <c r="E992"/>
  <c r="F992"/>
  <c r="H992"/>
  <c r="I992"/>
  <c r="C993"/>
  <c r="D993"/>
  <c r="E993"/>
  <c r="F993"/>
  <c r="H993"/>
  <c r="I993"/>
  <c r="C994"/>
  <c r="F994"/>
  <c r="H994"/>
  <c r="I994"/>
  <c r="F995"/>
  <c r="H995"/>
  <c r="I995"/>
  <c r="F996"/>
  <c r="H996"/>
  <c r="I996"/>
  <c r="F997"/>
  <c r="H997"/>
  <c r="I997"/>
  <c r="F998"/>
  <c r="H998"/>
  <c r="I998"/>
  <c r="F999"/>
  <c r="H999"/>
  <c r="I999"/>
  <c r="F1000"/>
  <c r="H1000"/>
  <c r="I1000"/>
  <c r="F1001"/>
  <c r="H1001"/>
  <c r="I1001"/>
  <c r="F1002"/>
  <c r="H1002"/>
  <c r="I1002"/>
  <c r="F1003"/>
  <c r="H1003"/>
  <c r="I1003"/>
  <c r="F1004"/>
  <c r="H1004"/>
  <c r="I1004"/>
  <c r="F1005"/>
  <c r="H1005"/>
  <c r="I1005"/>
  <c r="F1006"/>
  <c r="H1006"/>
  <c r="I1006"/>
  <c r="F1007"/>
  <c r="H1007"/>
  <c r="I1007"/>
  <c r="H1008"/>
  <c r="I1008"/>
  <c r="I1009"/>
  <c r="I1010"/>
  <c r="I1011"/>
  <c r="F266"/>
  <c r="H266"/>
  <c r="I266"/>
  <c r="F267"/>
  <c r="H267"/>
  <c r="I267"/>
  <c r="F268"/>
  <c r="H268"/>
  <c r="I268"/>
  <c r="F269"/>
  <c r="H269"/>
  <c r="I269"/>
  <c r="F270"/>
  <c r="H270"/>
  <c r="I270"/>
  <c r="F271"/>
  <c r="H271"/>
  <c r="I271"/>
  <c r="F272"/>
  <c r="H272"/>
  <c r="I272"/>
  <c r="F273"/>
  <c r="H273"/>
  <c r="I273"/>
  <c r="F274"/>
  <c r="H274"/>
  <c r="I274"/>
  <c r="F275"/>
  <c r="H275"/>
  <c r="I275"/>
  <c r="F276"/>
  <c r="H276"/>
  <c r="I276"/>
  <c r="F277"/>
  <c r="H277"/>
  <c r="I277"/>
  <c r="F278"/>
  <c r="H278"/>
  <c r="I278"/>
  <c r="F279"/>
  <c r="H279"/>
  <c r="I279"/>
  <c r="F280"/>
  <c r="H280"/>
  <c r="I280"/>
  <c r="F281"/>
  <c r="H281"/>
  <c r="I281"/>
  <c r="F282"/>
  <c r="H282"/>
  <c r="I282"/>
  <c r="F283"/>
  <c r="H283"/>
  <c r="I283"/>
  <c r="F284"/>
  <c r="H284"/>
  <c r="I284"/>
  <c r="F285"/>
  <c r="H285"/>
  <c r="I285"/>
  <c r="F286"/>
  <c r="H286"/>
  <c r="I286"/>
  <c r="F287"/>
  <c r="H287"/>
  <c r="I287"/>
  <c r="F288"/>
  <c r="H288"/>
  <c r="I288"/>
  <c r="F289"/>
  <c r="H289"/>
  <c r="I289"/>
  <c r="F290"/>
  <c r="H290"/>
  <c r="I290"/>
  <c r="F291"/>
  <c r="H291"/>
  <c r="I291"/>
  <c r="F292"/>
  <c r="H292"/>
  <c r="I292"/>
  <c r="F293"/>
  <c r="H293"/>
  <c r="I293"/>
  <c r="F294"/>
  <c r="H294"/>
  <c r="I294"/>
  <c r="F295"/>
  <c r="H295"/>
  <c r="I295"/>
  <c r="F296"/>
  <c r="H296"/>
  <c r="I296"/>
  <c r="F297"/>
  <c r="H297"/>
  <c r="I297"/>
  <c r="F298"/>
  <c r="H298"/>
  <c r="I298"/>
  <c r="F299"/>
  <c r="H299"/>
  <c r="I299"/>
  <c r="F300"/>
  <c r="H300"/>
  <c r="I300"/>
  <c r="F301"/>
  <c r="H301"/>
  <c r="I301"/>
  <c r="F302"/>
  <c r="H302"/>
  <c r="I302"/>
  <c r="F303"/>
  <c r="H303"/>
  <c r="I303"/>
  <c r="F304"/>
  <c r="H304"/>
  <c r="I304"/>
  <c r="F305"/>
  <c r="H305"/>
  <c r="I305"/>
  <c r="F306"/>
  <c r="H306"/>
  <c r="I306"/>
  <c r="F307"/>
  <c r="H307"/>
  <c r="I307"/>
  <c r="F308"/>
  <c r="H308"/>
  <c r="I308"/>
  <c r="F309"/>
  <c r="H309"/>
  <c r="I309"/>
  <c r="F310"/>
  <c r="H310"/>
  <c r="I310"/>
  <c r="F311"/>
  <c r="H311"/>
  <c r="I311"/>
  <c r="F312"/>
  <c r="H312"/>
  <c r="I312"/>
  <c r="F313"/>
  <c r="H313"/>
  <c r="I313"/>
  <c r="F314"/>
  <c r="H314"/>
  <c r="I314"/>
  <c r="F315"/>
  <c r="H315"/>
  <c r="I315"/>
  <c r="F316"/>
  <c r="H316"/>
  <c r="I316"/>
  <c r="F317"/>
  <c r="H317"/>
  <c r="I317"/>
  <c r="F318"/>
  <c r="H318"/>
  <c r="I318"/>
  <c r="F319"/>
  <c r="H319"/>
  <c r="I319"/>
  <c r="F320"/>
  <c r="H320"/>
  <c r="I320"/>
  <c r="F321"/>
  <c r="H321"/>
  <c r="I321"/>
  <c r="F322"/>
  <c r="H322"/>
  <c r="I322"/>
  <c r="F323"/>
  <c r="H323"/>
  <c r="I323"/>
  <c r="F324"/>
  <c r="H324"/>
  <c r="I324"/>
  <c r="F325"/>
  <c r="H325"/>
  <c r="I325"/>
  <c r="F326"/>
  <c r="H326"/>
  <c r="I326"/>
  <c r="F327"/>
  <c r="H327"/>
  <c r="I327"/>
  <c r="F328"/>
  <c r="H328"/>
  <c r="I328"/>
  <c r="F329"/>
  <c r="H329"/>
  <c r="I329"/>
  <c r="F330"/>
  <c r="H330"/>
  <c r="I330"/>
  <c r="F331"/>
  <c r="H331"/>
  <c r="I331"/>
  <c r="F332"/>
  <c r="H332"/>
  <c r="I332"/>
  <c r="F333"/>
  <c r="H333"/>
  <c r="I333"/>
  <c r="F334"/>
  <c r="H334"/>
  <c r="I334"/>
  <c r="F335"/>
  <c r="H335"/>
  <c r="I335"/>
  <c r="F336"/>
  <c r="H336"/>
  <c r="I336"/>
  <c r="F337"/>
  <c r="H337"/>
  <c r="I337"/>
  <c r="F338"/>
  <c r="H338"/>
  <c r="I338"/>
  <c r="F339"/>
  <c r="H339"/>
  <c r="I339"/>
  <c r="F340"/>
  <c r="H340"/>
  <c r="I340"/>
  <c r="F341"/>
  <c r="H341"/>
  <c r="I341"/>
  <c r="F342"/>
  <c r="H342"/>
  <c r="I342"/>
  <c r="F343"/>
  <c r="H343"/>
  <c r="I343"/>
  <c r="F344"/>
  <c r="H344"/>
  <c r="I344"/>
  <c r="F345"/>
  <c r="H345"/>
  <c r="I345"/>
  <c r="F346"/>
  <c r="H346"/>
  <c r="I346"/>
  <c r="F347"/>
  <c r="H347"/>
  <c r="I347"/>
  <c r="F348"/>
  <c r="H348"/>
  <c r="I348"/>
  <c r="F349"/>
  <c r="H349"/>
  <c r="I349"/>
  <c r="F350"/>
  <c r="H350"/>
  <c r="I350"/>
  <c r="F351"/>
  <c r="H351"/>
  <c r="I351"/>
  <c r="F352"/>
  <c r="H352"/>
  <c r="I352"/>
  <c r="F353"/>
  <c r="H353"/>
  <c r="I353"/>
  <c r="F354"/>
  <c r="H354"/>
  <c r="I354"/>
  <c r="F355"/>
  <c r="H355"/>
  <c r="I355"/>
  <c r="F356"/>
  <c r="H356"/>
  <c r="I356"/>
  <c r="F357"/>
  <c r="H357"/>
  <c r="I357"/>
  <c r="F358"/>
  <c r="H358"/>
  <c r="I358"/>
  <c r="F359"/>
  <c r="H359"/>
  <c r="I359"/>
  <c r="F360"/>
  <c r="H360"/>
  <c r="I360"/>
  <c r="F361"/>
  <c r="H361"/>
  <c r="I361"/>
  <c r="F362"/>
  <c r="H362"/>
  <c r="I362"/>
  <c r="F363"/>
  <c r="H363"/>
  <c r="I363"/>
  <c r="F364"/>
  <c r="H364"/>
  <c r="I364"/>
  <c r="F365"/>
  <c r="H365"/>
  <c r="I365"/>
  <c r="F366"/>
  <c r="H366"/>
  <c r="I366"/>
  <c r="F367"/>
  <c r="H367"/>
  <c r="I367"/>
  <c r="F368"/>
  <c r="H368"/>
  <c r="I368"/>
  <c r="F369"/>
  <c r="H369"/>
  <c r="I369"/>
  <c r="F370"/>
  <c r="H370"/>
  <c r="I370"/>
  <c r="F371"/>
  <c r="H371"/>
  <c r="I371"/>
  <c r="F372"/>
  <c r="H372"/>
  <c r="I372"/>
  <c r="F373"/>
  <c r="H373"/>
  <c r="I373"/>
  <c r="F374"/>
  <c r="H374"/>
  <c r="I374"/>
  <c r="F375"/>
  <c r="H375"/>
  <c r="I375"/>
  <c r="F376"/>
  <c r="H376"/>
  <c r="I376"/>
  <c r="F377"/>
  <c r="H377"/>
  <c r="I377"/>
  <c r="F378"/>
  <c r="H378"/>
  <c r="I378"/>
  <c r="F379"/>
  <c r="H379"/>
  <c r="I379"/>
  <c r="F380"/>
  <c r="H380"/>
  <c r="I380"/>
  <c r="F381"/>
  <c r="H381"/>
  <c r="I381"/>
  <c r="F382"/>
  <c r="H382"/>
  <c r="I382"/>
  <c r="F383"/>
  <c r="H383"/>
  <c r="I383"/>
  <c r="F384"/>
  <c r="H384"/>
  <c r="I384"/>
  <c r="F385"/>
  <c r="H385"/>
  <c r="I385"/>
  <c r="F386"/>
  <c r="H386"/>
  <c r="I386"/>
  <c r="F387"/>
  <c r="H387"/>
  <c r="I387"/>
  <c r="F388"/>
  <c r="H388"/>
  <c r="I388"/>
  <c r="F389"/>
  <c r="H389"/>
  <c r="I389"/>
  <c r="F390"/>
  <c r="H390"/>
  <c r="I390"/>
  <c r="F391"/>
  <c r="H391"/>
  <c r="I391"/>
  <c r="F392"/>
  <c r="H392"/>
  <c r="I392"/>
  <c r="F393"/>
  <c r="H393"/>
  <c r="I393"/>
  <c r="F394"/>
  <c r="H394"/>
  <c r="I394"/>
  <c r="F395"/>
  <c r="H395"/>
  <c r="I395"/>
  <c r="F396"/>
  <c r="H396"/>
  <c r="I396"/>
  <c r="F397"/>
  <c r="H397"/>
  <c r="I397"/>
  <c r="F398"/>
  <c r="H398"/>
  <c r="I398"/>
  <c r="F399"/>
  <c r="H399"/>
  <c r="I399"/>
  <c r="F400"/>
  <c r="H400"/>
  <c r="I400"/>
  <c r="F401"/>
  <c r="H401"/>
  <c r="I401"/>
  <c r="F402"/>
  <c r="H402"/>
  <c r="I402"/>
  <c r="F403"/>
  <c r="H403"/>
  <c r="I403"/>
  <c r="F404"/>
  <c r="H404"/>
  <c r="I404"/>
  <c r="F405"/>
  <c r="H405"/>
  <c r="I405"/>
  <c r="F406"/>
  <c r="H406"/>
  <c r="I406"/>
  <c r="F407"/>
  <c r="H407"/>
  <c r="I407"/>
  <c r="F408"/>
  <c r="H408"/>
  <c r="I408"/>
  <c r="F409"/>
  <c r="H409"/>
  <c r="I409"/>
  <c r="F410"/>
  <c r="H410"/>
  <c r="I410"/>
  <c r="F411"/>
  <c r="H411"/>
  <c r="I411"/>
  <c r="F412"/>
  <c r="H412"/>
  <c r="I412"/>
  <c r="F413"/>
  <c r="H413"/>
  <c r="I413"/>
  <c r="F414"/>
  <c r="H414"/>
  <c r="I414"/>
  <c r="F415"/>
  <c r="H415"/>
  <c r="I415"/>
  <c r="F416"/>
  <c r="H416"/>
  <c r="I416"/>
  <c r="F417"/>
  <c r="H417"/>
  <c r="I417"/>
  <c r="F418"/>
  <c r="H418"/>
  <c r="I418"/>
  <c r="F419"/>
  <c r="H419"/>
  <c r="I419"/>
  <c r="F420"/>
  <c r="H420"/>
  <c r="I420"/>
  <c r="F421"/>
  <c r="H421"/>
  <c r="I421"/>
  <c r="F422"/>
  <c r="H422"/>
  <c r="I422"/>
  <c r="F423"/>
  <c r="H423"/>
  <c r="I423"/>
  <c r="F424"/>
  <c r="H424"/>
  <c r="I424"/>
  <c r="F425"/>
  <c r="H425"/>
  <c r="I425"/>
  <c r="F426"/>
  <c r="H426"/>
  <c r="I426"/>
  <c r="F427"/>
  <c r="H427"/>
  <c r="I427"/>
  <c r="F428"/>
  <c r="H428"/>
  <c r="I428"/>
  <c r="F429"/>
  <c r="H429"/>
  <c r="I429"/>
  <c r="F430"/>
  <c r="H430"/>
  <c r="I430"/>
  <c r="F431"/>
  <c r="H431"/>
  <c r="I431"/>
  <c r="F432"/>
  <c r="H432"/>
  <c r="I432"/>
  <c r="F433"/>
  <c r="H433"/>
  <c r="I433"/>
  <c r="F434"/>
  <c r="H434"/>
  <c r="I434"/>
  <c r="F435"/>
  <c r="H435"/>
  <c r="I435"/>
  <c r="F436"/>
  <c r="H436"/>
  <c r="I436"/>
  <c r="F437"/>
  <c r="H437"/>
  <c r="I437"/>
  <c r="F438"/>
  <c r="H438"/>
  <c r="I438"/>
  <c r="F439"/>
  <c r="H439"/>
  <c r="I439"/>
  <c r="F440"/>
  <c r="H440"/>
  <c r="I440"/>
  <c r="F441"/>
  <c r="H441"/>
  <c r="I441"/>
  <c r="F442"/>
  <c r="H442"/>
  <c r="I442"/>
  <c r="F443"/>
  <c r="H443"/>
  <c r="I443"/>
  <c r="F444"/>
  <c r="H444"/>
  <c r="I444"/>
  <c r="F445"/>
  <c r="H445"/>
  <c r="I445"/>
  <c r="F446"/>
  <c r="H446"/>
  <c r="I446"/>
  <c r="F447"/>
  <c r="H447"/>
  <c r="I447"/>
  <c r="F448"/>
  <c r="H448"/>
  <c r="I448"/>
  <c r="F449"/>
  <c r="H449"/>
  <c r="I449"/>
  <c r="F450"/>
  <c r="H450"/>
  <c r="I450"/>
  <c r="F451"/>
  <c r="H451"/>
  <c r="I451"/>
  <c r="F452"/>
  <c r="H452"/>
  <c r="I452"/>
  <c r="F453"/>
  <c r="H453"/>
  <c r="I453"/>
  <c r="F454"/>
  <c r="H454"/>
  <c r="I454"/>
  <c r="F455"/>
  <c r="H455"/>
  <c r="I455"/>
  <c r="F456"/>
  <c r="H456"/>
  <c r="I456"/>
  <c r="F457"/>
  <c r="H457"/>
  <c r="I457"/>
  <c r="F458"/>
  <c r="H458"/>
  <c r="I458"/>
  <c r="F459"/>
  <c r="H459"/>
  <c r="I459"/>
  <c r="F460"/>
  <c r="H460"/>
  <c r="I460"/>
  <c r="F461"/>
  <c r="H461"/>
  <c r="I461"/>
  <c r="F462"/>
  <c r="H462"/>
  <c r="I462"/>
  <c r="F463"/>
  <c r="H463"/>
  <c r="I463"/>
  <c r="F464"/>
  <c r="H464"/>
  <c r="I464"/>
  <c r="F465"/>
  <c r="H465"/>
  <c r="I465"/>
  <c r="F466"/>
  <c r="H466"/>
  <c r="I466"/>
  <c r="F467"/>
  <c r="H467"/>
  <c r="I467"/>
  <c r="F468"/>
  <c r="H468"/>
  <c r="I468"/>
  <c r="F469"/>
  <c r="H469"/>
  <c r="I469"/>
  <c r="F470"/>
  <c r="H470"/>
  <c r="I470"/>
  <c r="F471"/>
  <c r="H471"/>
  <c r="I471"/>
  <c r="F472"/>
  <c r="H472"/>
  <c r="I472"/>
  <c r="F473"/>
  <c r="H473"/>
  <c r="I473"/>
  <c r="F474"/>
  <c r="H474"/>
  <c r="I474"/>
  <c r="F475"/>
  <c r="H475"/>
  <c r="I475"/>
  <c r="F476"/>
  <c r="H476"/>
  <c r="I476"/>
  <c r="F477"/>
  <c r="H477"/>
  <c r="I477"/>
  <c r="F478"/>
  <c r="H478"/>
  <c r="I478"/>
  <c r="I479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6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H1241"/>
  <c r="I1241"/>
  <c r="H1242"/>
  <c r="I1242"/>
  <c r="H1243"/>
  <c r="I1243"/>
  <c r="I1249"/>
  <c r="I1250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6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9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11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6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9"/>
  <c r="M1250"/>
  <c r="K635"/>
  <c r="K1011"/>
  <c r="K1249"/>
  <c r="K1250"/>
  <c r="C481"/>
  <c r="D481"/>
  <c r="E481"/>
  <c r="F481"/>
  <c r="C482"/>
  <c r="D482"/>
  <c r="E482"/>
  <c r="F482"/>
  <c r="C483"/>
  <c r="D483"/>
  <c r="E483"/>
  <c r="F483"/>
  <c r="F484"/>
  <c r="C485"/>
  <c r="D485"/>
  <c r="E485"/>
  <c r="F485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F494"/>
  <c r="F495"/>
  <c r="F496"/>
  <c r="C497"/>
  <c r="D497"/>
  <c r="E497"/>
  <c r="F497"/>
  <c r="F498"/>
  <c r="F499"/>
  <c r="F500"/>
  <c r="C501"/>
  <c r="D501"/>
  <c r="E501"/>
  <c r="F501"/>
  <c r="C502"/>
  <c r="D502"/>
  <c r="E502"/>
  <c r="F502"/>
  <c r="F503"/>
  <c r="C504"/>
  <c r="D504"/>
  <c r="E504"/>
  <c r="F504"/>
  <c r="C505"/>
  <c r="D505"/>
  <c r="E505"/>
  <c r="F505"/>
  <c r="F506"/>
  <c r="C507"/>
  <c r="D507"/>
  <c r="E507"/>
  <c r="F507"/>
  <c r="F508"/>
  <c r="F509"/>
  <c r="F510"/>
  <c r="F511"/>
  <c r="F512"/>
  <c r="F513"/>
  <c r="F514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F524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F530"/>
  <c r="F531"/>
  <c r="F532"/>
  <c r="F533"/>
  <c r="F534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F541"/>
  <c r="C542"/>
  <c r="D542"/>
  <c r="E542"/>
  <c r="F542"/>
  <c r="C543"/>
  <c r="D543"/>
  <c r="E543"/>
  <c r="F543"/>
  <c r="C545"/>
  <c r="D545"/>
  <c r="E545"/>
  <c r="F545"/>
  <c r="F544"/>
  <c r="F546"/>
  <c r="F547"/>
  <c r="F548"/>
  <c r="F549"/>
  <c r="F550"/>
  <c r="F551"/>
  <c r="F553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F565"/>
  <c r="F566"/>
  <c r="F567"/>
  <c r="F568"/>
  <c r="F569"/>
  <c r="F570"/>
  <c r="F571"/>
  <c r="F572"/>
  <c r="F573"/>
  <c r="F574"/>
  <c r="F575"/>
  <c r="F576"/>
  <c r="F577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F596"/>
  <c r="F597"/>
  <c r="F598"/>
  <c r="F599"/>
  <c r="C600"/>
  <c r="D600"/>
  <c r="E600"/>
  <c r="F600"/>
  <c r="C601"/>
  <c r="D601"/>
  <c r="E601"/>
  <c r="F601"/>
  <c r="C602"/>
  <c r="D602"/>
  <c r="E602"/>
  <c r="F602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C624"/>
  <c r="D624"/>
  <c r="E624"/>
  <c r="F624"/>
  <c r="C625"/>
  <c r="D625"/>
  <c r="E625"/>
  <c r="F625"/>
  <c r="C626"/>
  <c r="D626"/>
  <c r="E626"/>
  <c r="F626"/>
  <c r="C632"/>
  <c r="D632"/>
  <c r="E632"/>
  <c r="F632"/>
  <c r="C634"/>
  <c r="D634"/>
  <c r="E634"/>
  <c r="F634"/>
  <c r="F614"/>
  <c r="F615"/>
  <c r="F616"/>
  <c r="F617"/>
  <c r="F618"/>
  <c r="F619"/>
  <c r="F620"/>
  <c r="F621"/>
  <c r="F622"/>
  <c r="F623"/>
  <c r="F627"/>
  <c r="F628"/>
  <c r="F629"/>
  <c r="F630"/>
  <c r="F631"/>
  <c r="F633"/>
  <c r="F635"/>
  <c r="C796"/>
  <c r="F796"/>
  <c r="C797"/>
  <c r="F797"/>
  <c r="C799"/>
  <c r="F799"/>
  <c r="C837"/>
  <c r="F837"/>
  <c r="C838"/>
  <c r="F838"/>
  <c r="C864"/>
  <c r="F864"/>
  <c r="C866"/>
  <c r="F866"/>
  <c r="C867"/>
  <c r="F867"/>
  <c r="C868"/>
  <c r="F868"/>
  <c r="C897"/>
  <c r="F897"/>
  <c r="C900"/>
  <c r="F900"/>
  <c r="C901"/>
  <c r="F901"/>
  <c r="C902"/>
  <c r="F902"/>
  <c r="C903"/>
  <c r="F903"/>
  <c r="C904"/>
  <c r="F904"/>
  <c r="C908"/>
  <c r="F908"/>
  <c r="C911"/>
  <c r="F911"/>
  <c r="C912"/>
  <c r="F912"/>
  <c r="C913"/>
  <c r="F913"/>
  <c r="C914"/>
  <c r="F914"/>
  <c r="C915"/>
  <c r="F915"/>
  <c r="C916"/>
  <c r="F916"/>
  <c r="C937"/>
  <c r="F937"/>
  <c r="C938"/>
  <c r="F938"/>
  <c r="C939"/>
  <c r="F939"/>
  <c r="C940"/>
  <c r="F940"/>
  <c r="C941"/>
  <c r="F941"/>
  <c r="C942"/>
  <c r="F942"/>
  <c r="C943"/>
  <c r="F943"/>
  <c r="C944"/>
  <c r="F944"/>
  <c r="C945"/>
  <c r="F945"/>
  <c r="C946"/>
  <c r="F946"/>
  <c r="C947"/>
  <c r="F947"/>
  <c r="C948"/>
  <c r="F948"/>
  <c r="C949"/>
  <c r="F949"/>
  <c r="C950"/>
  <c r="F950"/>
  <c r="C951"/>
  <c r="F951"/>
  <c r="C952"/>
  <c r="F952"/>
  <c r="C953"/>
  <c r="F953"/>
  <c r="F954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8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5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8"/>
  <c r="F899"/>
  <c r="F905"/>
  <c r="F906"/>
  <c r="F907"/>
  <c r="F909"/>
  <c r="F910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56"/>
  <c r="C1009"/>
  <c r="D1009"/>
  <c r="E1009"/>
  <c r="F1009"/>
  <c r="C1010"/>
  <c r="D1010"/>
  <c r="E1010"/>
  <c r="F1010"/>
  <c r="F1011"/>
  <c r="C1025"/>
  <c r="D1025"/>
  <c r="E1025"/>
  <c r="F1025"/>
  <c r="C1041"/>
  <c r="D1041"/>
  <c r="E1041"/>
  <c r="F1041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66"/>
  <c r="D1066"/>
  <c r="E1066"/>
  <c r="F1066"/>
  <c r="C1124"/>
  <c r="D1124"/>
  <c r="E1124"/>
  <c r="F1124"/>
  <c r="C1125"/>
  <c r="D1125"/>
  <c r="E1125"/>
  <c r="F1125"/>
  <c r="C1194"/>
  <c r="D1194"/>
  <c r="E1194"/>
  <c r="F1194"/>
  <c r="C1207"/>
  <c r="D1207"/>
  <c r="E1207"/>
  <c r="F1207"/>
  <c r="C1212"/>
  <c r="D1212"/>
  <c r="E1212"/>
  <c r="F1212"/>
  <c r="C1214"/>
  <c r="D1214"/>
  <c r="E1214"/>
  <c r="F1214"/>
  <c r="C1215"/>
  <c r="D1215"/>
  <c r="E1215"/>
  <c r="F1215"/>
  <c r="C1217"/>
  <c r="D1217"/>
  <c r="E1217"/>
  <c r="F1217"/>
  <c r="C1218"/>
  <c r="D1218"/>
  <c r="E1218"/>
  <c r="F1218"/>
  <c r="C1219"/>
  <c r="D1219"/>
  <c r="E1219"/>
  <c r="F1219"/>
  <c r="C1226"/>
  <c r="D1226"/>
  <c r="E1226"/>
  <c r="F1226"/>
  <c r="C1234"/>
  <c r="D1234"/>
  <c r="E1234"/>
  <c r="F1234"/>
  <c r="F1013"/>
  <c r="F1014"/>
  <c r="F1015"/>
  <c r="F1016"/>
  <c r="F1017"/>
  <c r="F1019"/>
  <c r="F1020"/>
  <c r="F1021"/>
  <c r="F1022"/>
  <c r="F1023"/>
  <c r="F1024"/>
  <c r="F1026"/>
  <c r="F1027"/>
  <c r="F1028"/>
  <c r="F1029"/>
  <c r="F1030"/>
  <c r="F1031"/>
  <c r="F1032"/>
  <c r="F1033"/>
  <c r="F1034"/>
  <c r="F1035"/>
  <c r="F1036"/>
  <c r="F1037"/>
  <c r="F1038"/>
  <c r="F1039"/>
  <c r="F1040"/>
  <c r="F1045"/>
  <c r="F1046"/>
  <c r="F1053"/>
  <c r="F1054"/>
  <c r="F1055"/>
  <c r="F1056"/>
  <c r="F1057"/>
  <c r="F1058"/>
  <c r="F1059"/>
  <c r="F1060"/>
  <c r="F1061"/>
  <c r="F1062"/>
  <c r="F1063"/>
  <c r="F1064"/>
  <c r="F1065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7"/>
  <c r="F1108"/>
  <c r="F1109"/>
  <c r="F1110"/>
  <c r="F1111"/>
  <c r="F1112"/>
  <c r="F1113"/>
  <c r="F1114"/>
  <c r="F1115"/>
  <c r="F1116"/>
  <c r="F1117"/>
  <c r="F1118"/>
  <c r="F1119"/>
  <c r="F1120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5"/>
  <c r="F1196"/>
  <c r="F1197"/>
  <c r="F1198"/>
  <c r="F1199"/>
  <c r="F1200"/>
  <c r="F1201"/>
  <c r="F1202"/>
  <c r="F1203"/>
  <c r="F1204"/>
  <c r="F1208"/>
  <c r="F1209"/>
  <c r="F1210"/>
  <c r="F1211"/>
  <c r="F1213"/>
  <c r="F1216"/>
  <c r="F1220"/>
  <c r="F1221"/>
  <c r="F1222"/>
  <c r="F1223"/>
  <c r="F1224"/>
  <c r="F1225"/>
  <c r="F1227"/>
  <c r="F1228"/>
  <c r="F1236"/>
  <c r="F1237"/>
  <c r="F1249"/>
  <c r="F479"/>
  <c r="F1250"/>
  <c r="F955" i="30"/>
  <c r="F956"/>
  <c r="D1009"/>
  <c r="E1009"/>
  <c r="F1009"/>
  <c r="D1010"/>
  <c r="E1010"/>
  <c r="F1010"/>
  <c r="F1011"/>
  <c r="F479" i="28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6"/>
  <c r="D506"/>
  <c r="E506"/>
  <c r="F506"/>
  <c r="C507"/>
  <c r="D507"/>
  <c r="E507"/>
  <c r="F507"/>
  <c r="C508"/>
  <c r="D508"/>
  <c r="E508"/>
  <c r="F508"/>
  <c r="C509"/>
  <c r="D509"/>
  <c r="E509"/>
  <c r="F509"/>
  <c r="C510"/>
  <c r="D510"/>
  <c r="E510"/>
  <c r="F510"/>
  <c r="C511"/>
  <c r="D511"/>
  <c r="E511"/>
  <c r="F511"/>
  <c r="C512"/>
  <c r="D512"/>
  <c r="E512"/>
  <c r="F512"/>
  <c r="C513"/>
  <c r="D513"/>
  <c r="E513"/>
  <c r="F513"/>
  <c r="C514"/>
  <c r="D514"/>
  <c r="E514"/>
  <c r="F514"/>
  <c r="C515"/>
  <c r="D515"/>
  <c r="E515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4"/>
  <c r="D524"/>
  <c r="E524"/>
  <c r="F524"/>
  <c r="C525"/>
  <c r="D525"/>
  <c r="E525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C530"/>
  <c r="D530"/>
  <c r="E530"/>
  <c r="F530"/>
  <c r="C531"/>
  <c r="D531"/>
  <c r="E531"/>
  <c r="F531"/>
  <c r="C532"/>
  <c r="D532"/>
  <c r="E532"/>
  <c r="F532"/>
  <c r="C533"/>
  <c r="D533"/>
  <c r="E533"/>
  <c r="F533"/>
  <c r="C534"/>
  <c r="D534"/>
  <c r="E534"/>
  <c r="F534"/>
  <c r="C535"/>
  <c r="D535"/>
  <c r="E535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C547"/>
  <c r="D547"/>
  <c r="E547"/>
  <c r="F547"/>
  <c r="C553"/>
  <c r="D553"/>
  <c r="E553"/>
  <c r="F553"/>
  <c r="C554"/>
  <c r="D554"/>
  <c r="E554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65"/>
  <c r="D565"/>
  <c r="E565"/>
  <c r="F565"/>
  <c r="C566"/>
  <c r="D566"/>
  <c r="E566"/>
  <c r="F566"/>
  <c r="C567"/>
  <c r="D567"/>
  <c r="E567"/>
  <c r="F567"/>
  <c r="C568"/>
  <c r="D568"/>
  <c r="E568"/>
  <c r="F568"/>
  <c r="C569"/>
  <c r="D569"/>
  <c r="E569"/>
  <c r="F569"/>
  <c r="C570"/>
  <c r="D570"/>
  <c r="E570"/>
  <c r="F570"/>
  <c r="C571"/>
  <c r="D571"/>
  <c r="E571"/>
  <c r="F571"/>
  <c r="C572"/>
  <c r="D572"/>
  <c r="E572"/>
  <c r="F572"/>
  <c r="C573"/>
  <c r="D573"/>
  <c r="E573"/>
  <c r="F573"/>
  <c r="C574"/>
  <c r="D574"/>
  <c r="E574"/>
  <c r="F574"/>
  <c r="C575"/>
  <c r="D575"/>
  <c r="E575"/>
  <c r="F575"/>
  <c r="C576"/>
  <c r="D576"/>
  <c r="E576"/>
  <c r="F576"/>
  <c r="C577"/>
  <c r="D577"/>
  <c r="E577"/>
  <c r="F577"/>
  <c r="C578"/>
  <c r="D578"/>
  <c r="E578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596"/>
  <c r="D596"/>
  <c r="E596"/>
  <c r="F596"/>
  <c r="C597"/>
  <c r="D597"/>
  <c r="E597"/>
  <c r="F597"/>
  <c r="C598"/>
  <c r="D598"/>
  <c r="E598"/>
  <c r="F598"/>
  <c r="C599"/>
  <c r="D599"/>
  <c r="E599"/>
  <c r="F599"/>
  <c r="C600"/>
  <c r="D600"/>
  <c r="E600"/>
  <c r="F600"/>
  <c r="C601"/>
  <c r="D601"/>
  <c r="E601"/>
  <c r="F601"/>
  <c r="C602"/>
  <c r="D602"/>
  <c r="E602"/>
  <c r="F602"/>
  <c r="C603"/>
  <c r="D603"/>
  <c r="E603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C614"/>
  <c r="D614"/>
  <c r="E614"/>
  <c r="F614"/>
  <c r="C615"/>
  <c r="D615"/>
  <c r="E615"/>
  <c r="F615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635"/>
  <c r="C776"/>
  <c r="F776"/>
  <c r="C777"/>
  <c r="F777"/>
  <c r="C778"/>
  <c r="F778"/>
  <c r="C779"/>
  <c r="F779"/>
  <c r="C780"/>
  <c r="F780"/>
  <c r="C781"/>
  <c r="F781"/>
  <c r="C782"/>
  <c r="F782"/>
  <c r="C783"/>
  <c r="F783"/>
  <c r="C784"/>
  <c r="F784"/>
  <c r="C785"/>
  <c r="F785"/>
  <c r="C786"/>
  <c r="F786"/>
  <c r="C787"/>
  <c r="F787"/>
  <c r="C788"/>
  <c r="F788"/>
  <c r="C789"/>
  <c r="F789"/>
  <c r="C790"/>
  <c r="F790"/>
  <c r="C791"/>
  <c r="F791"/>
  <c r="C792"/>
  <c r="F792"/>
  <c r="C793"/>
  <c r="F793"/>
  <c r="C794"/>
  <c r="F794"/>
  <c r="C795"/>
  <c r="F795"/>
  <c r="C796"/>
  <c r="F796"/>
  <c r="C797"/>
  <c r="F797"/>
  <c r="C798"/>
  <c r="F798"/>
  <c r="C799"/>
  <c r="F799"/>
  <c r="C800"/>
  <c r="F800"/>
  <c r="C801"/>
  <c r="F801"/>
  <c r="C802"/>
  <c r="F802"/>
  <c r="C803"/>
  <c r="F803"/>
  <c r="C804"/>
  <c r="F804"/>
  <c r="C805"/>
  <c r="F805"/>
  <c r="C806"/>
  <c r="F806"/>
  <c r="C807"/>
  <c r="F807"/>
  <c r="C808"/>
  <c r="F808"/>
  <c r="C809"/>
  <c r="F809"/>
  <c r="C810"/>
  <c r="F810"/>
  <c r="C811"/>
  <c r="F811"/>
  <c r="C812"/>
  <c r="F812"/>
  <c r="C813"/>
  <c r="F813"/>
  <c r="C814"/>
  <c r="F814"/>
  <c r="C815"/>
  <c r="F815"/>
  <c r="C816"/>
  <c r="F816"/>
  <c r="C817"/>
  <c r="F817"/>
  <c r="C818"/>
  <c r="F818"/>
  <c r="C819"/>
  <c r="F819"/>
  <c r="C820"/>
  <c r="F820"/>
  <c r="C821"/>
  <c r="F821"/>
  <c r="C822"/>
  <c r="F822"/>
  <c r="C823"/>
  <c r="F823"/>
  <c r="C824"/>
  <c r="F824"/>
  <c r="C825"/>
  <c r="F825"/>
  <c r="C826"/>
  <c r="F826"/>
  <c r="C827"/>
  <c r="F827"/>
  <c r="C828"/>
  <c r="F828"/>
  <c r="C829"/>
  <c r="F829"/>
  <c r="C830"/>
  <c r="F830"/>
  <c r="C831"/>
  <c r="F831"/>
  <c r="C832"/>
  <c r="F832"/>
  <c r="C833"/>
  <c r="F833"/>
  <c r="C834"/>
  <c r="F834"/>
  <c r="C835"/>
  <c r="F835"/>
  <c r="C836"/>
  <c r="F836"/>
  <c r="C837"/>
  <c r="F837"/>
  <c r="C838"/>
  <c r="F838"/>
  <c r="C839"/>
  <c r="F839"/>
  <c r="C840"/>
  <c r="F840"/>
  <c r="C841"/>
  <c r="F841"/>
  <c r="C842"/>
  <c r="F842"/>
  <c r="C843"/>
  <c r="F843"/>
  <c r="C844"/>
  <c r="F844"/>
  <c r="C845"/>
  <c r="F845"/>
  <c r="C846"/>
  <c r="F846"/>
  <c r="C847"/>
  <c r="F847"/>
  <c r="C848"/>
  <c r="F848"/>
  <c r="C849"/>
  <c r="F849"/>
  <c r="C850"/>
  <c r="F850"/>
  <c r="C851"/>
  <c r="F851"/>
  <c r="C852"/>
  <c r="F852"/>
  <c r="C853"/>
  <c r="F853"/>
  <c r="C854"/>
  <c r="F854"/>
  <c r="C855"/>
  <c r="F855"/>
  <c r="C856"/>
  <c r="F856"/>
  <c r="C857"/>
  <c r="F857"/>
  <c r="C858"/>
  <c r="F858"/>
  <c r="C859"/>
  <c r="F859"/>
  <c r="C860"/>
  <c r="F860"/>
  <c r="C861"/>
  <c r="F861"/>
  <c r="C862"/>
  <c r="F862"/>
  <c r="C863"/>
  <c r="F863"/>
  <c r="C864"/>
  <c r="F864"/>
  <c r="C865"/>
  <c r="F865"/>
  <c r="C866"/>
  <c r="F866"/>
  <c r="C867"/>
  <c r="F867"/>
  <c r="C868"/>
  <c r="F868"/>
  <c r="C869"/>
  <c r="F869"/>
  <c r="C870"/>
  <c r="F870"/>
  <c r="C871"/>
  <c r="F871"/>
  <c r="C872"/>
  <c r="F872"/>
  <c r="C873"/>
  <c r="F873"/>
  <c r="C874"/>
  <c r="F874"/>
  <c r="C875"/>
  <c r="F875"/>
  <c r="C876"/>
  <c r="F876"/>
  <c r="C877"/>
  <c r="F877"/>
  <c r="C878"/>
  <c r="F878"/>
  <c r="C879"/>
  <c r="F879"/>
  <c r="C880"/>
  <c r="F880"/>
  <c r="C881"/>
  <c r="F881"/>
  <c r="C882"/>
  <c r="F882"/>
  <c r="C883"/>
  <c r="F883"/>
  <c r="C884"/>
  <c r="F884"/>
  <c r="C885"/>
  <c r="F885"/>
  <c r="C886"/>
  <c r="F886"/>
  <c r="C887"/>
  <c r="F887"/>
  <c r="C888"/>
  <c r="F888"/>
  <c r="C889"/>
  <c r="F889"/>
  <c r="C890"/>
  <c r="F890"/>
  <c r="C891"/>
  <c r="F891"/>
  <c r="C892"/>
  <c r="F892"/>
  <c r="C893"/>
  <c r="F893"/>
  <c r="C894"/>
  <c r="F894"/>
  <c r="C895"/>
  <c r="F895"/>
  <c r="C896"/>
  <c r="F896"/>
  <c r="C897"/>
  <c r="F897"/>
  <c r="C898"/>
  <c r="F898"/>
  <c r="C899"/>
  <c r="F899"/>
  <c r="C900"/>
  <c r="F900"/>
  <c r="C901"/>
  <c r="F901"/>
  <c r="C902"/>
  <c r="F902"/>
  <c r="C903"/>
  <c r="F903"/>
  <c r="C904"/>
  <c r="F904"/>
  <c r="C905"/>
  <c r="F905"/>
  <c r="C906"/>
  <c r="F906"/>
  <c r="C907"/>
  <c r="F907"/>
  <c r="C908"/>
  <c r="F908"/>
  <c r="C909"/>
  <c r="F909"/>
  <c r="C910"/>
  <c r="F910"/>
  <c r="C911"/>
  <c r="F911"/>
  <c r="C912"/>
  <c r="F912"/>
  <c r="C913"/>
  <c r="F913"/>
  <c r="C914"/>
  <c r="F914"/>
  <c r="C915"/>
  <c r="F915"/>
  <c r="C916"/>
  <c r="F916"/>
  <c r="C917"/>
  <c r="F917"/>
  <c r="C918"/>
  <c r="F918"/>
  <c r="C919"/>
  <c r="F919"/>
  <c r="C920"/>
  <c r="F920"/>
  <c r="C921"/>
  <c r="F921"/>
  <c r="C922"/>
  <c r="F922"/>
  <c r="C923"/>
  <c r="F923"/>
  <c r="C924"/>
  <c r="F924"/>
  <c r="C925"/>
  <c r="F925"/>
  <c r="C926"/>
  <c r="F926"/>
  <c r="C927"/>
  <c r="F927"/>
  <c r="C928"/>
  <c r="F928"/>
  <c r="C929"/>
  <c r="F929"/>
  <c r="C930"/>
  <c r="F930"/>
  <c r="C931"/>
  <c r="F931"/>
  <c r="C932"/>
  <c r="F932"/>
  <c r="C933"/>
  <c r="F933"/>
  <c r="C934"/>
  <c r="F934"/>
  <c r="C935"/>
  <c r="F935"/>
  <c r="C936"/>
  <c r="F936"/>
  <c r="C937"/>
  <c r="F937"/>
  <c r="C938"/>
  <c r="F938"/>
  <c r="C939"/>
  <c r="F939"/>
  <c r="C940"/>
  <c r="F940"/>
  <c r="C941"/>
  <c r="F941"/>
  <c r="C942"/>
  <c r="F942"/>
  <c r="C943"/>
  <c r="F943"/>
  <c r="C944"/>
  <c r="F944"/>
  <c r="C945"/>
  <c r="F945"/>
  <c r="C946"/>
  <c r="F946"/>
  <c r="C947"/>
  <c r="F947"/>
  <c r="C948"/>
  <c r="F948"/>
  <c r="C949"/>
  <c r="F949"/>
  <c r="C950"/>
  <c r="F950"/>
  <c r="C951"/>
  <c r="F951"/>
  <c r="C952"/>
  <c r="F952"/>
  <c r="C953"/>
  <c r="F953"/>
  <c r="C954"/>
  <c r="F954"/>
  <c r="C955"/>
  <c r="F955"/>
  <c r="F956"/>
  <c r="C958"/>
  <c r="D958"/>
  <c r="E958"/>
  <c r="F958"/>
  <c r="C959"/>
  <c r="D959"/>
  <c r="E959"/>
  <c r="F959"/>
  <c r="C960"/>
  <c r="D960"/>
  <c r="E960"/>
  <c r="F960"/>
  <c r="C961"/>
  <c r="D961"/>
  <c r="E961"/>
  <c r="F961"/>
  <c r="C962"/>
  <c r="D962"/>
  <c r="E962"/>
  <c r="F962"/>
  <c r="C963"/>
  <c r="D963"/>
  <c r="E963"/>
  <c r="F963"/>
  <c r="C964"/>
  <c r="D964"/>
  <c r="E964"/>
  <c r="F964"/>
  <c r="C965"/>
  <c r="D965"/>
  <c r="E965"/>
  <c r="F965"/>
  <c r="C966"/>
  <c r="D966"/>
  <c r="E966"/>
  <c r="F966"/>
  <c r="C967"/>
  <c r="D967"/>
  <c r="E967"/>
  <c r="F967"/>
  <c r="C968"/>
  <c r="D968"/>
  <c r="E968"/>
  <c r="F968"/>
  <c r="C969"/>
  <c r="D969"/>
  <c r="E969"/>
  <c r="F969"/>
  <c r="C970"/>
  <c r="D970"/>
  <c r="E970"/>
  <c r="F970"/>
  <c r="C971"/>
  <c r="D971"/>
  <c r="E971"/>
  <c r="F971"/>
  <c r="C972"/>
  <c r="D972"/>
  <c r="E972"/>
  <c r="F972"/>
  <c r="C973"/>
  <c r="D973"/>
  <c r="E973"/>
  <c r="F973"/>
  <c r="C974"/>
  <c r="D974"/>
  <c r="E974"/>
  <c r="F974"/>
  <c r="C975"/>
  <c r="D975"/>
  <c r="E975"/>
  <c r="F975"/>
  <c r="C976"/>
  <c r="D976"/>
  <c r="E976"/>
  <c r="F976"/>
  <c r="C977"/>
  <c r="D977"/>
  <c r="E977"/>
  <c r="F977"/>
  <c r="C978"/>
  <c r="D978"/>
  <c r="E978"/>
  <c r="F978"/>
  <c r="C979"/>
  <c r="D979"/>
  <c r="E979"/>
  <c r="F979"/>
  <c r="C980"/>
  <c r="D980"/>
  <c r="E980"/>
  <c r="F980"/>
  <c r="C981"/>
  <c r="D981"/>
  <c r="E981"/>
  <c r="F981"/>
  <c r="C982"/>
  <c r="D982"/>
  <c r="E982"/>
  <c r="F982"/>
  <c r="C983"/>
  <c r="D983"/>
  <c r="E983"/>
  <c r="F983"/>
  <c r="C984"/>
  <c r="D984"/>
  <c r="E984"/>
  <c r="F984"/>
  <c r="C985"/>
  <c r="D985"/>
  <c r="E985"/>
  <c r="F985"/>
  <c r="C986"/>
  <c r="D986"/>
  <c r="E986"/>
  <c r="F986"/>
  <c r="C987"/>
  <c r="D987"/>
  <c r="E987"/>
  <c r="F987"/>
  <c r="C988"/>
  <c r="D988"/>
  <c r="E988"/>
  <c r="F988"/>
  <c r="C989"/>
  <c r="D989"/>
  <c r="E989"/>
  <c r="F989"/>
  <c r="C990"/>
  <c r="D990"/>
  <c r="E990"/>
  <c r="F990"/>
  <c r="C991"/>
  <c r="D991"/>
  <c r="E991"/>
  <c r="F991"/>
  <c r="C992"/>
  <c r="D992"/>
  <c r="E992"/>
  <c r="F992"/>
  <c r="C993"/>
  <c r="D993"/>
  <c r="E993"/>
  <c r="F993"/>
  <c r="C994"/>
  <c r="D994"/>
  <c r="E994"/>
  <c r="F994"/>
  <c r="C995"/>
  <c r="D995"/>
  <c r="E995"/>
  <c r="F995"/>
  <c r="C996"/>
  <c r="D996"/>
  <c r="E996"/>
  <c r="F996"/>
  <c r="C997"/>
  <c r="D997"/>
  <c r="E997"/>
  <c r="F997"/>
  <c r="C998"/>
  <c r="D998"/>
  <c r="E998"/>
  <c r="F998"/>
  <c r="C999"/>
  <c r="D999"/>
  <c r="E999"/>
  <c r="F999"/>
  <c r="C1000"/>
  <c r="D1000"/>
  <c r="E1000"/>
  <c r="F1000"/>
  <c r="C1001"/>
  <c r="D1001"/>
  <c r="E1001"/>
  <c r="F1001"/>
  <c r="C1002"/>
  <c r="D1002"/>
  <c r="E1002"/>
  <c r="F1002"/>
  <c r="C1003"/>
  <c r="D1003"/>
  <c r="E1003"/>
  <c r="F1003"/>
  <c r="C1004"/>
  <c r="D1004"/>
  <c r="E1004"/>
  <c r="F1004"/>
  <c r="C1005"/>
  <c r="D1005"/>
  <c r="E1005"/>
  <c r="F1005"/>
  <c r="C1006"/>
  <c r="D1006"/>
  <c r="E1006"/>
  <c r="F1006"/>
  <c r="C1007"/>
  <c r="D1007"/>
  <c r="E1007"/>
  <c r="F1007"/>
  <c r="C1008"/>
  <c r="D1008"/>
  <c r="E1008"/>
  <c r="F1008"/>
  <c r="C1009"/>
  <c r="D1009"/>
  <c r="E1009"/>
  <c r="F1009"/>
  <c r="C1010"/>
  <c r="D1010"/>
  <c r="E1010"/>
  <c r="F1010"/>
  <c r="F1011"/>
  <c r="C1013"/>
  <c r="D1013"/>
  <c r="E1013"/>
  <c r="F1013"/>
  <c r="C1014"/>
  <c r="D1014"/>
  <c r="E1014"/>
  <c r="F1014"/>
  <c r="C1015"/>
  <c r="D1015"/>
  <c r="E1015"/>
  <c r="F1015"/>
  <c r="C1016"/>
  <c r="D1016"/>
  <c r="E1016"/>
  <c r="F1016"/>
  <c r="C1017"/>
  <c r="D1017"/>
  <c r="E1017"/>
  <c r="F1017"/>
  <c r="C1018"/>
  <c r="D1018"/>
  <c r="E1018"/>
  <c r="F1018"/>
  <c r="C1019"/>
  <c r="D1019"/>
  <c r="E1019"/>
  <c r="F1019"/>
  <c r="C1020"/>
  <c r="D1020"/>
  <c r="E1020"/>
  <c r="F1020"/>
  <c r="C1021"/>
  <c r="D1021"/>
  <c r="E1021"/>
  <c r="F1021"/>
  <c r="C1022"/>
  <c r="D1022"/>
  <c r="E1022"/>
  <c r="F1022"/>
  <c r="C1023"/>
  <c r="D1023"/>
  <c r="E1023"/>
  <c r="F1023"/>
  <c r="C1024"/>
  <c r="D1024"/>
  <c r="E1024"/>
  <c r="F1024"/>
  <c r="C1025"/>
  <c r="D1025"/>
  <c r="E1025"/>
  <c r="F1025"/>
  <c r="C1026"/>
  <c r="D1026"/>
  <c r="E1026"/>
  <c r="F1026"/>
  <c r="C1027"/>
  <c r="D1027"/>
  <c r="E1027"/>
  <c r="F1027"/>
  <c r="C1028"/>
  <c r="D1028"/>
  <c r="E1028"/>
  <c r="F1028"/>
  <c r="C1029"/>
  <c r="D1029"/>
  <c r="E1029"/>
  <c r="F1029"/>
  <c r="C1030"/>
  <c r="D1030"/>
  <c r="E1030"/>
  <c r="F1030"/>
  <c r="C1031"/>
  <c r="D1031"/>
  <c r="E1031"/>
  <c r="F1031"/>
  <c r="C1032"/>
  <c r="D1032"/>
  <c r="E1032"/>
  <c r="F1032"/>
  <c r="C1033"/>
  <c r="D1033"/>
  <c r="E1033"/>
  <c r="F1033"/>
  <c r="C1034"/>
  <c r="D1034"/>
  <c r="E1034"/>
  <c r="F1034"/>
  <c r="C1035"/>
  <c r="D1035"/>
  <c r="E1035"/>
  <c r="F1035"/>
  <c r="C1036"/>
  <c r="D1036"/>
  <c r="E1036"/>
  <c r="F1036"/>
  <c r="C1037"/>
  <c r="D1037"/>
  <c r="E1037"/>
  <c r="F1037"/>
  <c r="C1038"/>
  <c r="D1038"/>
  <c r="E1038"/>
  <c r="F1038"/>
  <c r="C1039"/>
  <c r="D1039"/>
  <c r="E1039"/>
  <c r="F1039"/>
  <c r="C1040"/>
  <c r="D1040"/>
  <c r="E1040"/>
  <c r="F1040"/>
  <c r="C1041"/>
  <c r="D1041"/>
  <c r="E1041"/>
  <c r="F1041"/>
  <c r="C1042"/>
  <c r="D1042"/>
  <c r="E1042"/>
  <c r="F1042"/>
  <c r="C1043"/>
  <c r="D1043"/>
  <c r="E1043"/>
  <c r="F1043"/>
  <c r="C1044"/>
  <c r="D1044"/>
  <c r="E1044"/>
  <c r="F1044"/>
  <c r="C1045"/>
  <c r="D1045"/>
  <c r="E1045"/>
  <c r="F1045"/>
  <c r="C1046"/>
  <c r="D1046"/>
  <c r="E1046"/>
  <c r="F1046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52"/>
  <c r="D1052"/>
  <c r="E1052"/>
  <c r="F1052"/>
  <c r="C1053"/>
  <c r="D1053"/>
  <c r="E1053"/>
  <c r="F1053"/>
  <c r="C1054"/>
  <c r="D1054"/>
  <c r="E1054"/>
  <c r="F1054"/>
  <c r="C1055"/>
  <c r="D1055"/>
  <c r="E1055"/>
  <c r="F1055"/>
  <c r="C1056"/>
  <c r="D1056"/>
  <c r="E1056"/>
  <c r="F1056"/>
  <c r="C1057"/>
  <c r="D1057"/>
  <c r="E1057"/>
  <c r="F1057"/>
  <c r="C1058"/>
  <c r="D1058"/>
  <c r="E1058"/>
  <c r="F1058"/>
  <c r="C1059"/>
  <c r="D1059"/>
  <c r="E1059"/>
  <c r="F1059"/>
  <c r="C1060"/>
  <c r="D1060"/>
  <c r="E1060"/>
  <c r="F1060"/>
  <c r="C1061"/>
  <c r="D1061"/>
  <c r="E1061"/>
  <c r="F1061"/>
  <c r="C1062"/>
  <c r="D1062"/>
  <c r="E1062"/>
  <c r="F1062"/>
  <c r="C1063"/>
  <c r="D1063"/>
  <c r="E1063"/>
  <c r="F1063"/>
  <c r="C1064"/>
  <c r="D1064"/>
  <c r="E1064"/>
  <c r="F1064"/>
  <c r="C1065"/>
  <c r="D1065"/>
  <c r="E1065"/>
  <c r="F1065"/>
  <c r="C1066"/>
  <c r="D1066"/>
  <c r="E1066"/>
  <c r="F1066"/>
  <c r="C1067"/>
  <c r="D1067"/>
  <c r="E1067"/>
  <c r="F1067"/>
  <c r="C1068"/>
  <c r="D1068"/>
  <c r="E1068"/>
  <c r="F1068"/>
  <c r="C1069"/>
  <c r="D1069"/>
  <c r="E1069"/>
  <c r="F1069"/>
  <c r="C1070"/>
  <c r="D1070"/>
  <c r="E1070"/>
  <c r="F1070"/>
  <c r="C1071"/>
  <c r="D1071"/>
  <c r="E1071"/>
  <c r="F1071"/>
  <c r="C1072"/>
  <c r="D1072"/>
  <c r="E1072"/>
  <c r="F1072"/>
  <c r="C1073"/>
  <c r="D1073"/>
  <c r="E1073"/>
  <c r="F1073"/>
  <c r="C1074"/>
  <c r="D1074"/>
  <c r="E1074"/>
  <c r="F1074"/>
  <c r="C1075"/>
  <c r="D1075"/>
  <c r="E1075"/>
  <c r="F1075"/>
  <c r="C1076"/>
  <c r="D1076"/>
  <c r="E1076"/>
  <c r="F1076"/>
  <c r="C1077"/>
  <c r="D1077"/>
  <c r="E1077"/>
  <c r="F1077"/>
  <c r="C1078"/>
  <c r="D1078"/>
  <c r="E1078"/>
  <c r="F1078"/>
  <c r="C1079"/>
  <c r="D1079"/>
  <c r="E1079"/>
  <c r="F1079"/>
  <c r="C1080"/>
  <c r="D1080"/>
  <c r="E1080"/>
  <c r="F1080"/>
  <c r="C1081"/>
  <c r="D1081"/>
  <c r="E1081"/>
  <c r="F1081"/>
  <c r="C1082"/>
  <c r="D1082"/>
  <c r="E1082"/>
  <c r="F1082"/>
  <c r="C1083"/>
  <c r="D1083"/>
  <c r="E1083"/>
  <c r="F1083"/>
  <c r="C1084"/>
  <c r="D1084"/>
  <c r="E1084"/>
  <c r="F1084"/>
  <c r="C1085"/>
  <c r="D1085"/>
  <c r="E1085"/>
  <c r="F1085"/>
  <c r="C1086"/>
  <c r="D1086"/>
  <c r="E1086"/>
  <c r="F1086"/>
  <c r="C1087"/>
  <c r="D1087"/>
  <c r="E1087"/>
  <c r="F1087"/>
  <c r="C1088"/>
  <c r="D1088"/>
  <c r="E1088"/>
  <c r="F1088"/>
  <c r="C1089"/>
  <c r="D1089"/>
  <c r="E1089"/>
  <c r="F1089"/>
  <c r="C1090"/>
  <c r="D1090"/>
  <c r="E1090"/>
  <c r="F1090"/>
  <c r="C1091"/>
  <c r="D1091"/>
  <c r="E1091"/>
  <c r="F1091"/>
  <c r="C1092"/>
  <c r="D1092"/>
  <c r="E1092"/>
  <c r="F1092"/>
  <c r="C1093"/>
  <c r="D1093"/>
  <c r="E1093"/>
  <c r="F1093"/>
  <c r="C1094"/>
  <c r="D1094"/>
  <c r="E1094"/>
  <c r="F1094"/>
  <c r="C1095"/>
  <c r="D1095"/>
  <c r="E1095"/>
  <c r="F1095"/>
  <c r="C1096"/>
  <c r="D1096"/>
  <c r="E1096"/>
  <c r="F1096"/>
  <c r="C1097"/>
  <c r="D1097"/>
  <c r="E1097"/>
  <c r="F1097"/>
  <c r="C1098"/>
  <c r="D1098"/>
  <c r="E1098"/>
  <c r="F1098"/>
  <c r="C1099"/>
  <c r="D1099"/>
  <c r="E1099"/>
  <c r="F1099"/>
  <c r="C1100"/>
  <c r="D1100"/>
  <c r="E1100"/>
  <c r="F1100"/>
  <c r="C1101"/>
  <c r="D1101"/>
  <c r="E1101"/>
  <c r="F1101"/>
  <c r="C1102"/>
  <c r="D1102"/>
  <c r="E1102"/>
  <c r="F1102"/>
  <c r="C1103"/>
  <c r="D1103"/>
  <c r="E1103"/>
  <c r="F1103"/>
  <c r="C1104"/>
  <c r="D1104"/>
  <c r="E1104"/>
  <c r="F1104"/>
  <c r="C1105"/>
  <c r="D1105"/>
  <c r="E1105"/>
  <c r="F1105"/>
  <c r="C1106"/>
  <c r="D1106"/>
  <c r="E1106"/>
  <c r="F1106"/>
  <c r="C1107"/>
  <c r="D1107"/>
  <c r="E1107"/>
  <c r="F1107"/>
  <c r="C1108"/>
  <c r="D1108"/>
  <c r="E1108"/>
  <c r="F1108"/>
  <c r="C1109"/>
  <c r="D1109"/>
  <c r="E1109"/>
  <c r="F1109"/>
  <c r="C1110"/>
  <c r="D1110"/>
  <c r="E1110"/>
  <c r="F1110"/>
  <c r="C1111"/>
  <c r="D1111"/>
  <c r="E1111"/>
  <c r="F1111"/>
  <c r="C1112"/>
  <c r="D1112"/>
  <c r="E1112"/>
  <c r="F1112"/>
  <c r="C1113"/>
  <c r="D1113"/>
  <c r="E1113"/>
  <c r="F1113"/>
  <c r="C1114"/>
  <c r="D1114"/>
  <c r="E1114"/>
  <c r="F1114"/>
  <c r="C1115"/>
  <c r="D1115"/>
  <c r="E1115"/>
  <c r="F1115"/>
  <c r="C1116"/>
  <c r="D1116"/>
  <c r="E1116"/>
  <c r="F1116"/>
  <c r="C1117"/>
  <c r="D1117"/>
  <c r="E1117"/>
  <c r="F1117"/>
  <c r="C1118"/>
  <c r="D1118"/>
  <c r="E1118"/>
  <c r="F1118"/>
  <c r="C1119"/>
  <c r="D1119"/>
  <c r="E1119"/>
  <c r="F1119"/>
  <c r="C1120"/>
  <c r="D1120"/>
  <c r="E1120"/>
  <c r="F1120"/>
  <c r="C1121"/>
  <c r="D1121"/>
  <c r="E1121"/>
  <c r="F1121"/>
  <c r="C1122"/>
  <c r="D1122"/>
  <c r="E1122"/>
  <c r="F1122"/>
  <c r="C1123"/>
  <c r="D1123"/>
  <c r="E1123"/>
  <c r="F1123"/>
  <c r="C1124"/>
  <c r="D1124"/>
  <c r="E1124"/>
  <c r="F1124"/>
  <c r="C1125"/>
  <c r="D1125"/>
  <c r="E1125"/>
  <c r="F1125"/>
  <c r="C1126"/>
  <c r="D1126"/>
  <c r="E1126"/>
  <c r="F1126"/>
  <c r="C1127"/>
  <c r="D1127"/>
  <c r="E1127"/>
  <c r="F1127"/>
  <c r="C1128"/>
  <c r="D1128"/>
  <c r="E1128"/>
  <c r="F1128"/>
  <c r="C1129"/>
  <c r="D1129"/>
  <c r="E1129"/>
  <c r="F1129"/>
  <c r="C1130"/>
  <c r="D1130"/>
  <c r="E1130"/>
  <c r="F1130"/>
  <c r="C1131"/>
  <c r="D1131"/>
  <c r="E1131"/>
  <c r="F1131"/>
  <c r="C1132"/>
  <c r="D1132"/>
  <c r="E1132"/>
  <c r="F1132"/>
  <c r="C1133"/>
  <c r="D1133"/>
  <c r="E1133"/>
  <c r="F1133"/>
  <c r="C1134"/>
  <c r="D1134"/>
  <c r="E1134"/>
  <c r="F1134"/>
  <c r="C1135"/>
  <c r="D1135"/>
  <c r="E1135"/>
  <c r="F1135"/>
  <c r="C1136"/>
  <c r="D1136"/>
  <c r="E1136"/>
  <c r="F1136"/>
  <c r="C1137"/>
  <c r="D1137"/>
  <c r="E1137"/>
  <c r="F1137"/>
  <c r="C1138"/>
  <c r="D1138"/>
  <c r="E1138"/>
  <c r="F1138"/>
  <c r="C1139"/>
  <c r="D1139"/>
  <c r="E1139"/>
  <c r="F1139"/>
  <c r="C1140"/>
  <c r="D1140"/>
  <c r="E1140"/>
  <c r="F1140"/>
  <c r="C1141"/>
  <c r="D1141"/>
  <c r="E1141"/>
  <c r="F1141"/>
  <c r="C1142"/>
  <c r="D1142"/>
  <c r="E1142"/>
  <c r="F1142"/>
  <c r="C1143"/>
  <c r="D1143"/>
  <c r="E1143"/>
  <c r="F1143"/>
  <c r="C1144"/>
  <c r="D1144"/>
  <c r="E1144"/>
  <c r="F1144"/>
  <c r="C1145"/>
  <c r="D1145"/>
  <c r="E1145"/>
  <c r="F1145"/>
  <c r="C1146"/>
  <c r="D1146"/>
  <c r="E1146"/>
  <c r="F1146"/>
  <c r="C1147"/>
  <c r="D1147"/>
  <c r="E1147"/>
  <c r="F1147"/>
  <c r="C1148"/>
  <c r="D1148"/>
  <c r="E1148"/>
  <c r="F1148"/>
  <c r="C1149"/>
  <c r="D1149"/>
  <c r="E1149"/>
  <c r="F1149"/>
  <c r="C1150"/>
  <c r="D1150"/>
  <c r="E1150"/>
  <c r="F1150"/>
  <c r="C1151"/>
  <c r="D1151"/>
  <c r="E1151"/>
  <c r="F1151"/>
  <c r="C1152"/>
  <c r="D1152"/>
  <c r="E1152"/>
  <c r="F1152"/>
  <c r="C1153"/>
  <c r="D1153"/>
  <c r="E1153"/>
  <c r="F1153"/>
  <c r="C1154"/>
  <c r="D1154"/>
  <c r="E1154"/>
  <c r="F1154"/>
  <c r="C1155"/>
  <c r="D1155"/>
  <c r="E1155"/>
  <c r="F1155"/>
  <c r="C1156"/>
  <c r="D1156"/>
  <c r="E1156"/>
  <c r="F1156"/>
  <c r="C1157"/>
  <c r="D1157"/>
  <c r="E1157"/>
  <c r="F1157"/>
  <c r="C1158"/>
  <c r="D1158"/>
  <c r="E1158"/>
  <c r="F1158"/>
  <c r="C1159"/>
  <c r="D1159"/>
  <c r="E1159"/>
  <c r="F1159"/>
  <c r="C1160"/>
  <c r="D1160"/>
  <c r="E1160"/>
  <c r="F1160"/>
  <c r="C1161"/>
  <c r="D1161"/>
  <c r="E1161"/>
  <c r="F1161"/>
  <c r="C1162"/>
  <c r="D1162"/>
  <c r="E1162"/>
  <c r="F1162"/>
  <c r="C1163"/>
  <c r="D1163"/>
  <c r="E1163"/>
  <c r="F1163"/>
  <c r="C1164"/>
  <c r="D1164"/>
  <c r="E1164"/>
  <c r="F1164"/>
  <c r="C1165"/>
  <c r="D1165"/>
  <c r="E1165"/>
  <c r="F1165"/>
  <c r="C1166"/>
  <c r="D1166"/>
  <c r="E1166"/>
  <c r="F1166"/>
  <c r="C1167"/>
  <c r="D1167"/>
  <c r="E1167"/>
  <c r="F1167"/>
  <c r="C1168"/>
  <c r="D1168"/>
  <c r="E1168"/>
  <c r="F1168"/>
  <c r="C1169"/>
  <c r="D1169"/>
  <c r="E1169"/>
  <c r="F1169"/>
  <c r="C1170"/>
  <c r="D1170"/>
  <c r="E1170"/>
  <c r="F1170"/>
  <c r="C1171"/>
  <c r="D1171"/>
  <c r="E1171"/>
  <c r="F1171"/>
  <c r="C1172"/>
  <c r="D1172"/>
  <c r="E1172"/>
  <c r="F1172"/>
  <c r="C1173"/>
  <c r="D1173"/>
  <c r="E1173"/>
  <c r="F1173"/>
  <c r="C1174"/>
  <c r="D1174"/>
  <c r="E1174"/>
  <c r="F1174"/>
  <c r="C1175"/>
  <c r="D1175"/>
  <c r="E1175"/>
  <c r="F1175"/>
  <c r="C1176"/>
  <c r="D1176"/>
  <c r="E1176"/>
  <c r="F1176"/>
  <c r="C1177"/>
  <c r="D1177"/>
  <c r="E1177"/>
  <c r="F1177"/>
  <c r="C1178"/>
  <c r="D1178"/>
  <c r="E1178"/>
  <c r="F1178"/>
  <c r="C1179"/>
  <c r="D1179"/>
  <c r="E1179"/>
  <c r="F1179"/>
  <c r="C1180"/>
  <c r="D1180"/>
  <c r="E1180"/>
  <c r="F1180"/>
  <c r="C1181"/>
  <c r="D1181"/>
  <c r="E1181"/>
  <c r="F1181"/>
  <c r="C1182"/>
  <c r="D1182"/>
  <c r="E1182"/>
  <c r="F1182"/>
  <c r="C1183"/>
  <c r="D1183"/>
  <c r="E1183"/>
  <c r="F1183"/>
  <c r="C1184"/>
  <c r="D1184"/>
  <c r="E1184"/>
  <c r="F1184"/>
  <c r="C1185"/>
  <c r="D1185"/>
  <c r="E1185"/>
  <c r="F1185"/>
  <c r="C1186"/>
  <c r="D1186"/>
  <c r="E1186"/>
  <c r="F1186"/>
  <c r="C1187"/>
  <c r="D1187"/>
  <c r="E1187"/>
  <c r="F1187"/>
  <c r="C1188"/>
  <c r="D1188"/>
  <c r="E1188"/>
  <c r="F1188"/>
  <c r="C1189"/>
  <c r="D1189"/>
  <c r="E1189"/>
  <c r="F1189"/>
  <c r="C1190"/>
  <c r="D1190"/>
  <c r="E1190"/>
  <c r="F1190"/>
  <c r="C1191"/>
  <c r="D1191"/>
  <c r="E1191"/>
  <c r="F1191"/>
  <c r="C1192"/>
  <c r="D1192"/>
  <c r="E1192"/>
  <c r="F1192"/>
  <c r="C1193"/>
  <c r="D1193"/>
  <c r="E1193"/>
  <c r="F1193"/>
  <c r="C1194"/>
  <c r="D1194"/>
  <c r="E1194"/>
  <c r="F1194"/>
  <c r="C1195"/>
  <c r="D1195"/>
  <c r="E1195"/>
  <c r="F1195"/>
  <c r="C1196"/>
  <c r="D1196"/>
  <c r="E1196"/>
  <c r="F1196"/>
  <c r="C1197"/>
  <c r="D1197"/>
  <c r="E1197"/>
  <c r="F1197"/>
  <c r="C1198"/>
  <c r="D1198"/>
  <c r="E1198"/>
  <c r="F1198"/>
  <c r="C1199"/>
  <c r="D1199"/>
  <c r="E1199"/>
  <c r="F1199"/>
  <c r="C1200"/>
  <c r="D1200"/>
  <c r="E1200"/>
  <c r="F1200"/>
  <c r="C1201"/>
  <c r="D1201"/>
  <c r="E1201"/>
  <c r="F1201"/>
  <c r="C1202"/>
  <c r="D1202"/>
  <c r="E1202"/>
  <c r="F1202"/>
  <c r="C1203"/>
  <c r="D1203"/>
  <c r="E1203"/>
  <c r="F1203"/>
  <c r="C1204"/>
  <c r="D1204"/>
  <c r="E1204"/>
  <c r="F1204"/>
  <c r="C1205"/>
  <c r="D1205"/>
  <c r="E1205"/>
  <c r="F1205"/>
  <c r="C1206"/>
  <c r="D1206"/>
  <c r="E1206"/>
  <c r="F1206"/>
  <c r="C1207"/>
  <c r="D1207"/>
  <c r="E1207"/>
  <c r="F1207"/>
  <c r="C1208"/>
  <c r="D1208"/>
  <c r="E1208"/>
  <c r="F1208"/>
  <c r="C1209"/>
  <c r="D1209"/>
  <c r="E1209"/>
  <c r="F1209"/>
  <c r="C1210"/>
  <c r="D1210"/>
  <c r="E1210"/>
  <c r="F1210"/>
  <c r="C1211"/>
  <c r="D1211"/>
  <c r="E1211"/>
  <c r="F1211"/>
  <c r="C1212"/>
  <c r="D1212"/>
  <c r="E1212"/>
  <c r="F1212"/>
  <c r="C1213"/>
  <c r="D1213"/>
  <c r="E1213"/>
  <c r="F1213"/>
  <c r="C1214"/>
  <c r="D1214"/>
  <c r="E1214"/>
  <c r="F1214"/>
  <c r="C1215"/>
  <c r="D1215"/>
  <c r="E1215"/>
  <c r="F1215"/>
  <c r="C1216"/>
  <c r="D1216"/>
  <c r="E1216"/>
  <c r="F1216"/>
  <c r="C1217"/>
  <c r="D1217"/>
  <c r="E1217"/>
  <c r="F1217"/>
  <c r="C1218"/>
  <c r="D1218"/>
  <c r="E1218"/>
  <c r="F1218"/>
  <c r="C1219"/>
  <c r="D1219"/>
  <c r="E1219"/>
  <c r="F1219"/>
  <c r="C1220"/>
  <c r="D1220"/>
  <c r="E1220"/>
  <c r="F1220"/>
  <c r="C1221"/>
  <c r="D1221"/>
  <c r="E1221"/>
  <c r="F1221"/>
  <c r="C1222"/>
  <c r="D1222"/>
  <c r="E1222"/>
  <c r="F1222"/>
  <c r="C1223"/>
  <c r="D1223"/>
  <c r="E1223"/>
  <c r="F1223"/>
  <c r="C1224"/>
  <c r="D1224"/>
  <c r="E1224"/>
  <c r="F1224"/>
  <c r="C1225"/>
  <c r="D1225"/>
  <c r="E1225"/>
  <c r="F1225"/>
  <c r="C1226"/>
  <c r="D1226"/>
  <c r="E1226"/>
  <c r="F1226"/>
  <c r="C1227"/>
  <c r="D1227"/>
  <c r="E1227"/>
  <c r="F1227"/>
  <c r="C1228"/>
  <c r="D1228"/>
  <c r="E1228"/>
  <c r="F1228"/>
  <c r="C1229"/>
  <c r="D1229"/>
  <c r="E1229"/>
  <c r="F1229"/>
  <c r="C1230"/>
  <c r="D1230"/>
  <c r="E1230"/>
  <c r="F1230"/>
  <c r="C1231"/>
  <c r="D1231"/>
  <c r="E1231"/>
  <c r="F1231"/>
  <c r="C1232"/>
  <c r="D1232"/>
  <c r="E1232"/>
  <c r="F1232"/>
  <c r="C1233"/>
  <c r="D1233"/>
  <c r="E1233"/>
  <c r="F1233"/>
  <c r="C1234"/>
  <c r="D1234"/>
  <c r="E1234"/>
  <c r="F1234"/>
  <c r="C1235"/>
  <c r="D1235"/>
  <c r="E1235"/>
  <c r="F1235"/>
  <c r="C1236"/>
  <c r="D1236"/>
  <c r="E1236"/>
  <c r="F1236"/>
  <c r="C1237"/>
  <c r="D1237"/>
  <c r="E1237"/>
  <c r="F1237"/>
  <c r="C1238"/>
  <c r="D1238"/>
  <c r="E1238"/>
  <c r="F1238"/>
  <c r="C1239"/>
  <c r="D1239"/>
  <c r="E1239"/>
  <c r="F1239"/>
  <c r="C1240"/>
  <c r="D1240"/>
  <c r="E1240"/>
  <c r="F1240"/>
  <c r="G1249"/>
  <c r="G1011"/>
  <c r="I479" i="26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1"/>
  <c r="I1242"/>
  <c r="G1243"/>
  <c r="H1243"/>
  <c r="I1243"/>
  <c r="I1249"/>
  <c r="J479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9"/>
  <c r="K479"/>
  <c r="K956"/>
  <c r="K1011"/>
  <c r="K1249"/>
  <c r="K1250"/>
  <c r="M479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9"/>
  <c r="M1250"/>
  <c r="F479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11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3"/>
  <c r="F1249"/>
  <c r="C77" i="16"/>
  <c r="D77"/>
  <c r="E77"/>
  <c r="F77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6"/>
  <c r="D506"/>
  <c r="E506"/>
  <c r="F506"/>
  <c r="C507"/>
  <c r="D507"/>
  <c r="E507"/>
  <c r="F507"/>
  <c r="C508"/>
  <c r="D508"/>
  <c r="E508"/>
  <c r="F508"/>
  <c r="C509"/>
  <c r="D509"/>
  <c r="E509"/>
  <c r="F509"/>
  <c r="C510"/>
  <c r="D510"/>
  <c r="E510"/>
  <c r="F510"/>
  <c r="C511"/>
  <c r="D511"/>
  <c r="E511"/>
  <c r="F511"/>
  <c r="C512"/>
  <c r="D512"/>
  <c r="E512"/>
  <c r="F512"/>
  <c r="C513"/>
  <c r="D513"/>
  <c r="E513"/>
  <c r="F513"/>
  <c r="C514"/>
  <c r="D514"/>
  <c r="E514"/>
  <c r="F514"/>
  <c r="C515"/>
  <c r="D515"/>
  <c r="E515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4"/>
  <c r="D524"/>
  <c r="E524"/>
  <c r="F524"/>
  <c r="C525"/>
  <c r="D525"/>
  <c r="E525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C530"/>
  <c r="D530"/>
  <c r="E530"/>
  <c r="F530"/>
  <c r="C531"/>
  <c r="D531"/>
  <c r="E531"/>
  <c r="F531"/>
  <c r="C532"/>
  <c r="D532"/>
  <c r="E532"/>
  <c r="F532"/>
  <c r="C533"/>
  <c r="D533"/>
  <c r="E533"/>
  <c r="F533"/>
  <c r="C534"/>
  <c r="D534"/>
  <c r="E534"/>
  <c r="F534"/>
  <c r="C535"/>
  <c r="D535"/>
  <c r="E535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C547"/>
  <c r="D547"/>
  <c r="E547"/>
  <c r="F547"/>
  <c r="C553"/>
  <c r="D553"/>
  <c r="E553"/>
  <c r="F553"/>
  <c r="C554"/>
  <c r="D554"/>
  <c r="E554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65"/>
  <c r="D565"/>
  <c r="E565"/>
  <c r="F565"/>
  <c r="C566"/>
  <c r="D566"/>
  <c r="E566"/>
  <c r="F566"/>
  <c r="C567"/>
  <c r="D567"/>
  <c r="E567"/>
  <c r="F567"/>
  <c r="C568"/>
  <c r="D568"/>
  <c r="E568"/>
  <c r="F568"/>
  <c r="C569"/>
  <c r="D569"/>
  <c r="E569"/>
  <c r="F569"/>
  <c r="C570"/>
  <c r="D570"/>
  <c r="E570"/>
  <c r="F570"/>
  <c r="C571"/>
  <c r="D571"/>
  <c r="E571"/>
  <c r="F571"/>
  <c r="C572"/>
  <c r="D572"/>
  <c r="E572"/>
  <c r="F572"/>
  <c r="C573"/>
  <c r="D573"/>
  <c r="E573"/>
  <c r="F573"/>
  <c r="C574"/>
  <c r="D574"/>
  <c r="E574"/>
  <c r="F574"/>
  <c r="C575"/>
  <c r="D575"/>
  <c r="E575"/>
  <c r="F575"/>
  <c r="C576"/>
  <c r="D576"/>
  <c r="E576"/>
  <c r="F576"/>
  <c r="C577"/>
  <c r="D577"/>
  <c r="E577"/>
  <c r="F577"/>
  <c r="C578"/>
  <c r="D578"/>
  <c r="E578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596"/>
  <c r="D596"/>
  <c r="E596"/>
  <c r="F596"/>
  <c r="C597"/>
  <c r="D597"/>
  <c r="E597"/>
  <c r="F597"/>
  <c r="C598"/>
  <c r="D598"/>
  <c r="E598"/>
  <c r="F598"/>
  <c r="C599"/>
  <c r="D599"/>
  <c r="E599"/>
  <c r="F599"/>
  <c r="C600"/>
  <c r="D600"/>
  <c r="E600"/>
  <c r="F600"/>
  <c r="C601"/>
  <c r="D601"/>
  <c r="E601"/>
  <c r="F601"/>
  <c r="C602"/>
  <c r="D602"/>
  <c r="E602"/>
  <c r="F602"/>
  <c r="C603"/>
  <c r="D603"/>
  <c r="E603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C614"/>
  <c r="D614"/>
  <c r="E614"/>
  <c r="F614"/>
  <c r="C615"/>
  <c r="D615"/>
  <c r="E615"/>
  <c r="F615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635"/>
  <c r="C776"/>
  <c r="D776"/>
  <c r="E776"/>
  <c r="F776"/>
  <c r="C777"/>
  <c r="D777"/>
  <c r="E777"/>
  <c r="F777"/>
  <c r="C778"/>
  <c r="D778"/>
  <c r="E778"/>
  <c r="F778"/>
  <c r="C779"/>
  <c r="D779"/>
  <c r="E779"/>
  <c r="F779"/>
  <c r="C780"/>
  <c r="D780"/>
  <c r="E780"/>
  <c r="F780"/>
  <c r="C781"/>
  <c r="D781"/>
  <c r="E781"/>
  <c r="F781"/>
  <c r="C782"/>
  <c r="D782"/>
  <c r="E782"/>
  <c r="F782"/>
  <c r="C783"/>
  <c r="D783"/>
  <c r="E783"/>
  <c r="F783"/>
  <c r="C784"/>
  <c r="D784"/>
  <c r="E784"/>
  <c r="F784"/>
  <c r="C785"/>
  <c r="D785"/>
  <c r="E785"/>
  <c r="F785"/>
  <c r="C786"/>
  <c r="D786"/>
  <c r="E786"/>
  <c r="F786"/>
  <c r="C787"/>
  <c r="D787"/>
  <c r="E787"/>
  <c r="F787"/>
  <c r="C788"/>
  <c r="D788"/>
  <c r="E788"/>
  <c r="F788"/>
  <c r="C789"/>
  <c r="D789"/>
  <c r="E789"/>
  <c r="F789"/>
  <c r="C790"/>
  <c r="D790"/>
  <c r="E790"/>
  <c r="F790"/>
  <c r="C791"/>
  <c r="D791"/>
  <c r="E791"/>
  <c r="F791"/>
  <c r="C792"/>
  <c r="D792"/>
  <c r="E792"/>
  <c r="F792"/>
  <c r="C793"/>
  <c r="D793"/>
  <c r="E793"/>
  <c r="F793"/>
  <c r="C794"/>
  <c r="D794"/>
  <c r="E794"/>
  <c r="F794"/>
  <c r="C795"/>
  <c r="D795"/>
  <c r="E795"/>
  <c r="F795"/>
  <c r="C796"/>
  <c r="D796"/>
  <c r="E796"/>
  <c r="F796"/>
  <c r="C797"/>
  <c r="D797"/>
  <c r="E797"/>
  <c r="F797"/>
  <c r="C798"/>
  <c r="D798"/>
  <c r="E798"/>
  <c r="F798"/>
  <c r="C799"/>
  <c r="D799"/>
  <c r="E799"/>
  <c r="F799"/>
  <c r="C800"/>
  <c r="D800"/>
  <c r="E800"/>
  <c r="F800"/>
  <c r="C801"/>
  <c r="D801"/>
  <c r="E801"/>
  <c r="F801"/>
  <c r="C802"/>
  <c r="D802"/>
  <c r="E802"/>
  <c r="F802"/>
  <c r="C803"/>
  <c r="D803"/>
  <c r="E803"/>
  <c r="F803"/>
  <c r="C804"/>
  <c r="D804"/>
  <c r="E804"/>
  <c r="F804"/>
  <c r="C805"/>
  <c r="D805"/>
  <c r="E805"/>
  <c r="F805"/>
  <c r="C806"/>
  <c r="D806"/>
  <c r="E806"/>
  <c r="F806"/>
  <c r="C807"/>
  <c r="D807"/>
  <c r="E807"/>
  <c r="F807"/>
  <c r="C808"/>
  <c r="D808"/>
  <c r="E808"/>
  <c r="F808"/>
  <c r="C809"/>
  <c r="D809"/>
  <c r="E809"/>
  <c r="F809"/>
  <c r="C810"/>
  <c r="D810"/>
  <c r="E810"/>
  <c r="F810"/>
  <c r="C811"/>
  <c r="D811"/>
  <c r="E811"/>
  <c r="F811"/>
  <c r="C812"/>
  <c r="D812"/>
  <c r="E812"/>
  <c r="F812"/>
  <c r="C813"/>
  <c r="D813"/>
  <c r="E813"/>
  <c r="F813"/>
  <c r="C814"/>
  <c r="D814"/>
  <c r="E814"/>
  <c r="F814"/>
  <c r="C815"/>
  <c r="D815"/>
  <c r="E815"/>
  <c r="F815"/>
  <c r="C816"/>
  <c r="D816"/>
  <c r="E816"/>
  <c r="F816"/>
  <c r="C817"/>
  <c r="D817"/>
  <c r="E817"/>
  <c r="F817"/>
  <c r="C818"/>
  <c r="D818"/>
  <c r="E818"/>
  <c r="F818"/>
  <c r="C819"/>
  <c r="D819"/>
  <c r="E819"/>
  <c r="F819"/>
  <c r="C820"/>
  <c r="D820"/>
  <c r="E820"/>
  <c r="F820"/>
  <c r="C821"/>
  <c r="D821"/>
  <c r="E821"/>
  <c r="F821"/>
  <c r="C822"/>
  <c r="D822"/>
  <c r="E822"/>
  <c r="F822"/>
  <c r="C823"/>
  <c r="D823"/>
  <c r="E823"/>
  <c r="F823"/>
  <c r="C824"/>
  <c r="D824"/>
  <c r="E824"/>
  <c r="F824"/>
  <c r="C825"/>
  <c r="D825"/>
  <c r="E825"/>
  <c r="F825"/>
  <c r="C826"/>
  <c r="D826"/>
  <c r="E826"/>
  <c r="F826"/>
  <c r="C827"/>
  <c r="D827"/>
  <c r="E827"/>
  <c r="F827"/>
  <c r="C828"/>
  <c r="D828"/>
  <c r="E828"/>
  <c r="F828"/>
  <c r="C829"/>
  <c r="D829"/>
  <c r="E829"/>
  <c r="F829"/>
  <c r="C830"/>
  <c r="D830"/>
  <c r="E830"/>
  <c r="F830"/>
  <c r="C831"/>
  <c r="D831"/>
  <c r="E831"/>
  <c r="F831"/>
  <c r="C832"/>
  <c r="D832"/>
  <c r="E832"/>
  <c r="F832"/>
  <c r="C833"/>
  <c r="D833"/>
  <c r="E833"/>
  <c r="F833"/>
  <c r="C834"/>
  <c r="D834"/>
  <c r="E834"/>
  <c r="F834"/>
  <c r="C835"/>
  <c r="D835"/>
  <c r="E835"/>
  <c r="F835"/>
  <c r="C836"/>
  <c r="D836"/>
  <c r="E836"/>
  <c r="F836"/>
  <c r="C837"/>
  <c r="D837"/>
  <c r="E837"/>
  <c r="F837"/>
  <c r="C838"/>
  <c r="D838"/>
  <c r="E838"/>
  <c r="F838"/>
  <c r="C839"/>
  <c r="D839"/>
  <c r="E839"/>
  <c r="F839"/>
  <c r="C840"/>
  <c r="D840"/>
  <c r="E840"/>
  <c r="F840"/>
  <c r="C841"/>
  <c r="D841"/>
  <c r="E841"/>
  <c r="F841"/>
  <c r="C842"/>
  <c r="D842"/>
  <c r="E842"/>
  <c r="F842"/>
  <c r="C843"/>
  <c r="D843"/>
  <c r="E843"/>
  <c r="F843"/>
  <c r="C844"/>
  <c r="D844"/>
  <c r="E844"/>
  <c r="F844"/>
  <c r="C845"/>
  <c r="D845"/>
  <c r="E845"/>
  <c r="F845"/>
  <c r="C846"/>
  <c r="D846"/>
  <c r="E846"/>
  <c r="F846"/>
  <c r="C847"/>
  <c r="D847"/>
  <c r="E847"/>
  <c r="F847"/>
  <c r="C848"/>
  <c r="D848"/>
  <c r="E848"/>
  <c r="F848"/>
  <c r="C849"/>
  <c r="D849"/>
  <c r="E849"/>
  <c r="F849"/>
  <c r="C850"/>
  <c r="D850"/>
  <c r="E850"/>
  <c r="F850"/>
  <c r="C851"/>
  <c r="D851"/>
  <c r="E851"/>
  <c r="F851"/>
  <c r="C852"/>
  <c r="D852"/>
  <c r="E852"/>
  <c r="F852"/>
  <c r="C853"/>
  <c r="D853"/>
  <c r="E853"/>
  <c r="F853"/>
  <c r="C854"/>
  <c r="D854"/>
  <c r="E854"/>
  <c r="F854"/>
  <c r="C855"/>
  <c r="D855"/>
  <c r="E855"/>
  <c r="F855"/>
  <c r="C856"/>
  <c r="D856"/>
  <c r="E856"/>
  <c r="F856"/>
  <c r="C857"/>
  <c r="D857"/>
  <c r="E857"/>
  <c r="F857"/>
  <c r="C858"/>
  <c r="D858"/>
  <c r="E858"/>
  <c r="F858"/>
  <c r="C859"/>
  <c r="D859"/>
  <c r="E859"/>
  <c r="F859"/>
  <c r="C860"/>
  <c r="D860"/>
  <c r="E860"/>
  <c r="F860"/>
  <c r="C861"/>
  <c r="D861"/>
  <c r="E861"/>
  <c r="F861"/>
  <c r="C862"/>
  <c r="D862"/>
  <c r="E862"/>
  <c r="F862"/>
  <c r="C863"/>
  <c r="D863"/>
  <c r="E863"/>
  <c r="F863"/>
  <c r="C864"/>
  <c r="D864"/>
  <c r="E864"/>
  <c r="F864"/>
  <c r="C865"/>
  <c r="D865"/>
  <c r="E865"/>
  <c r="F865"/>
  <c r="C866"/>
  <c r="D866"/>
  <c r="E866"/>
  <c r="F866"/>
  <c r="C867"/>
  <c r="D867"/>
  <c r="E867"/>
  <c r="F867"/>
  <c r="C868"/>
  <c r="D868"/>
  <c r="E868"/>
  <c r="F868"/>
  <c r="C869"/>
  <c r="D869"/>
  <c r="E869"/>
  <c r="F869"/>
  <c r="C870"/>
  <c r="D870"/>
  <c r="E870"/>
  <c r="F870"/>
  <c r="C871"/>
  <c r="D871"/>
  <c r="E871"/>
  <c r="F871"/>
  <c r="C872"/>
  <c r="D872"/>
  <c r="E872"/>
  <c r="F872"/>
  <c r="C873"/>
  <c r="D873"/>
  <c r="E873"/>
  <c r="F873"/>
  <c r="C874"/>
  <c r="D874"/>
  <c r="E874"/>
  <c r="F874"/>
  <c r="C875"/>
  <c r="D875"/>
  <c r="E875"/>
  <c r="F875"/>
  <c r="C876"/>
  <c r="D876"/>
  <c r="E876"/>
  <c r="F876"/>
  <c r="C877"/>
  <c r="D877"/>
  <c r="E877"/>
  <c r="F877"/>
  <c r="C878"/>
  <c r="D878"/>
  <c r="E878"/>
  <c r="F878"/>
  <c r="C879"/>
  <c r="D879"/>
  <c r="E879"/>
  <c r="F879"/>
  <c r="C880"/>
  <c r="D880"/>
  <c r="E880"/>
  <c r="F880"/>
  <c r="C881"/>
  <c r="D881"/>
  <c r="E881"/>
  <c r="F881"/>
  <c r="C882"/>
  <c r="D882"/>
  <c r="E882"/>
  <c r="F882"/>
  <c r="C883"/>
  <c r="D883"/>
  <c r="E883"/>
  <c r="F883"/>
  <c r="C884"/>
  <c r="D884"/>
  <c r="E884"/>
  <c r="F884"/>
  <c r="C885"/>
  <c r="D885"/>
  <c r="E885"/>
  <c r="F885"/>
  <c r="C886"/>
  <c r="D886"/>
  <c r="E886"/>
  <c r="F886"/>
  <c r="C887"/>
  <c r="D887"/>
  <c r="E887"/>
  <c r="F887"/>
  <c r="C888"/>
  <c r="D888"/>
  <c r="E888"/>
  <c r="F888"/>
  <c r="C889"/>
  <c r="D889"/>
  <c r="E889"/>
  <c r="F889"/>
  <c r="C890"/>
  <c r="D890"/>
  <c r="E890"/>
  <c r="F890"/>
  <c r="C891"/>
  <c r="D891"/>
  <c r="E891"/>
  <c r="F891"/>
  <c r="C892"/>
  <c r="D892"/>
  <c r="E892"/>
  <c r="F892"/>
  <c r="C893"/>
  <c r="D893"/>
  <c r="E893"/>
  <c r="F893"/>
  <c r="C894"/>
  <c r="D894"/>
  <c r="E894"/>
  <c r="F894"/>
  <c r="C895"/>
  <c r="D895"/>
  <c r="E895"/>
  <c r="F895"/>
  <c r="C896"/>
  <c r="D896"/>
  <c r="E896"/>
  <c r="F896"/>
  <c r="C897"/>
  <c r="D897"/>
  <c r="E897"/>
  <c r="F897"/>
  <c r="C898"/>
  <c r="D898"/>
  <c r="E898"/>
  <c r="F898"/>
  <c r="C899"/>
  <c r="D899"/>
  <c r="E899"/>
  <c r="F899"/>
  <c r="C900"/>
  <c r="D900"/>
  <c r="E900"/>
  <c r="F900"/>
  <c r="C901"/>
  <c r="D901"/>
  <c r="E901"/>
  <c r="F901"/>
  <c r="C902"/>
  <c r="D902"/>
  <c r="E902"/>
  <c r="F902"/>
  <c r="C903"/>
  <c r="D903"/>
  <c r="E903"/>
  <c r="F903"/>
  <c r="C904"/>
  <c r="D904"/>
  <c r="E904"/>
  <c r="F904"/>
  <c r="C905"/>
  <c r="D905"/>
  <c r="E905"/>
  <c r="F905"/>
  <c r="C906"/>
  <c r="D906"/>
  <c r="E906"/>
  <c r="F906"/>
  <c r="C907"/>
  <c r="D907"/>
  <c r="E907"/>
  <c r="F907"/>
  <c r="C908"/>
  <c r="D908"/>
  <c r="E908"/>
  <c r="F908"/>
  <c r="C909"/>
  <c r="D909"/>
  <c r="E909"/>
  <c r="F909"/>
  <c r="C910"/>
  <c r="D910"/>
  <c r="E910"/>
  <c r="F910"/>
  <c r="C911"/>
  <c r="D911"/>
  <c r="E911"/>
  <c r="F911"/>
  <c r="C912"/>
  <c r="D912"/>
  <c r="E912"/>
  <c r="F912"/>
  <c r="C913"/>
  <c r="D913"/>
  <c r="E913"/>
  <c r="F913"/>
  <c r="C914"/>
  <c r="D914"/>
  <c r="E914"/>
  <c r="F914"/>
  <c r="C915"/>
  <c r="D915"/>
  <c r="E915"/>
  <c r="F915"/>
  <c r="C916"/>
  <c r="D916"/>
  <c r="E916"/>
  <c r="F916"/>
  <c r="C917"/>
  <c r="D917"/>
  <c r="E917"/>
  <c r="F917"/>
  <c r="C918"/>
  <c r="D918"/>
  <c r="E918"/>
  <c r="F918"/>
  <c r="C919"/>
  <c r="D919"/>
  <c r="E919"/>
  <c r="F919"/>
  <c r="C920"/>
  <c r="D920"/>
  <c r="E920"/>
  <c r="F920"/>
  <c r="C921"/>
  <c r="D921"/>
  <c r="E921"/>
  <c r="F921"/>
  <c r="C922"/>
  <c r="D922"/>
  <c r="E922"/>
  <c r="F922"/>
  <c r="C923"/>
  <c r="D923"/>
  <c r="E923"/>
  <c r="F923"/>
  <c r="C924"/>
  <c r="D924"/>
  <c r="E924"/>
  <c r="F924"/>
  <c r="C925"/>
  <c r="D925"/>
  <c r="E925"/>
  <c r="F925"/>
  <c r="C926"/>
  <c r="D926"/>
  <c r="E926"/>
  <c r="F926"/>
  <c r="C927"/>
  <c r="D927"/>
  <c r="E927"/>
  <c r="F927"/>
  <c r="C928"/>
  <c r="D928"/>
  <c r="E928"/>
  <c r="F928"/>
  <c r="C929"/>
  <c r="D929"/>
  <c r="E929"/>
  <c r="F929"/>
  <c r="C930"/>
  <c r="D930"/>
  <c r="E930"/>
  <c r="F930"/>
  <c r="C931"/>
  <c r="D931"/>
  <c r="E931"/>
  <c r="F931"/>
  <c r="C932"/>
  <c r="D932"/>
  <c r="E932"/>
  <c r="F932"/>
  <c r="C933"/>
  <c r="D933"/>
  <c r="E933"/>
  <c r="F933"/>
  <c r="C934"/>
  <c r="D934"/>
  <c r="E934"/>
  <c r="F934"/>
  <c r="C935"/>
  <c r="D935"/>
  <c r="E935"/>
  <c r="F935"/>
  <c r="C936"/>
  <c r="D936"/>
  <c r="E936"/>
  <c r="F936"/>
  <c r="C937"/>
  <c r="D937"/>
  <c r="E937"/>
  <c r="F937"/>
  <c r="C938"/>
  <c r="D938"/>
  <c r="E938"/>
  <c r="F938"/>
  <c r="C939"/>
  <c r="D939"/>
  <c r="E939"/>
  <c r="F939"/>
  <c r="C940"/>
  <c r="D940"/>
  <c r="E940"/>
  <c r="F940"/>
  <c r="C941"/>
  <c r="D941"/>
  <c r="E941"/>
  <c r="F941"/>
  <c r="C942"/>
  <c r="D942"/>
  <c r="E942"/>
  <c r="F942"/>
  <c r="C943"/>
  <c r="D943"/>
  <c r="E943"/>
  <c r="F943"/>
  <c r="C944"/>
  <c r="D944"/>
  <c r="E944"/>
  <c r="F944"/>
  <c r="C945"/>
  <c r="D945"/>
  <c r="E945"/>
  <c r="F945"/>
  <c r="C946"/>
  <c r="D946"/>
  <c r="E946"/>
  <c r="F946"/>
  <c r="C947"/>
  <c r="D947"/>
  <c r="E947"/>
  <c r="F947"/>
  <c r="C948"/>
  <c r="D948"/>
  <c r="E948"/>
  <c r="F948"/>
  <c r="C949"/>
  <c r="D949"/>
  <c r="E949"/>
  <c r="F949"/>
  <c r="C950"/>
  <c r="D950"/>
  <c r="E950"/>
  <c r="F950"/>
  <c r="C951"/>
  <c r="D951"/>
  <c r="E951"/>
  <c r="F951"/>
  <c r="C952"/>
  <c r="D952"/>
  <c r="E952"/>
  <c r="F952"/>
  <c r="C953"/>
  <c r="D953"/>
  <c r="E953"/>
  <c r="F953"/>
  <c r="C954"/>
  <c r="D954"/>
  <c r="E954"/>
  <c r="F954"/>
  <c r="F956"/>
  <c r="C958"/>
  <c r="D958"/>
  <c r="E958"/>
  <c r="F958"/>
  <c r="C959"/>
  <c r="D959"/>
  <c r="E959"/>
  <c r="F959"/>
  <c r="C960"/>
  <c r="D960"/>
  <c r="E960"/>
  <c r="F960"/>
  <c r="C961"/>
  <c r="D961"/>
  <c r="E961"/>
  <c r="F961"/>
  <c r="C962"/>
  <c r="D962"/>
  <c r="E962"/>
  <c r="F962"/>
  <c r="C963"/>
  <c r="D963"/>
  <c r="E963"/>
  <c r="F963"/>
  <c r="C964"/>
  <c r="D964"/>
  <c r="E964"/>
  <c r="F964"/>
  <c r="C965"/>
  <c r="D965"/>
  <c r="E965"/>
  <c r="F965"/>
  <c r="C966"/>
  <c r="D966"/>
  <c r="E966"/>
  <c r="F966"/>
  <c r="C967"/>
  <c r="D967"/>
  <c r="E967"/>
  <c r="F967"/>
  <c r="C968"/>
  <c r="D968"/>
  <c r="E968"/>
  <c r="F968"/>
  <c r="C969"/>
  <c r="D969"/>
  <c r="E969"/>
  <c r="F969"/>
  <c r="C970"/>
  <c r="D970"/>
  <c r="E970"/>
  <c r="F970"/>
  <c r="C971"/>
  <c r="D971"/>
  <c r="E971"/>
  <c r="F971"/>
  <c r="C972"/>
  <c r="D972"/>
  <c r="E972"/>
  <c r="F972"/>
  <c r="C973"/>
  <c r="D973"/>
  <c r="E973"/>
  <c r="F973"/>
  <c r="C974"/>
  <c r="D974"/>
  <c r="E974"/>
  <c r="F974"/>
  <c r="C975"/>
  <c r="D975"/>
  <c r="E975"/>
  <c r="F975"/>
  <c r="C976"/>
  <c r="D976"/>
  <c r="E976"/>
  <c r="F976"/>
  <c r="C977"/>
  <c r="D977"/>
  <c r="E977"/>
  <c r="F977"/>
  <c r="C978"/>
  <c r="D978"/>
  <c r="E978"/>
  <c r="F978"/>
  <c r="C979"/>
  <c r="D979"/>
  <c r="E979"/>
  <c r="F979"/>
  <c r="C980"/>
  <c r="D980"/>
  <c r="E980"/>
  <c r="F980"/>
  <c r="C981"/>
  <c r="D981"/>
  <c r="E981"/>
  <c r="F981"/>
  <c r="C982"/>
  <c r="D982"/>
  <c r="E982"/>
  <c r="F982"/>
  <c r="C983"/>
  <c r="D983"/>
  <c r="E983"/>
  <c r="F983"/>
  <c r="C984"/>
  <c r="D984"/>
  <c r="E984"/>
  <c r="F984"/>
  <c r="C985"/>
  <c r="D985"/>
  <c r="E985"/>
  <c r="F985"/>
  <c r="C986"/>
  <c r="D986"/>
  <c r="E986"/>
  <c r="F986"/>
  <c r="C987"/>
  <c r="D987"/>
  <c r="E987"/>
  <c r="F987"/>
  <c r="C988"/>
  <c r="D988"/>
  <c r="E988"/>
  <c r="F988"/>
  <c r="C989"/>
  <c r="D989"/>
  <c r="E989"/>
  <c r="F989"/>
  <c r="C990"/>
  <c r="D990"/>
  <c r="E990"/>
  <c r="F990"/>
  <c r="C991"/>
  <c r="D991"/>
  <c r="E991"/>
  <c r="F991"/>
  <c r="C992"/>
  <c r="D992"/>
  <c r="E992"/>
  <c r="F992"/>
  <c r="C993"/>
  <c r="D993"/>
  <c r="E993"/>
  <c r="F993"/>
  <c r="C994"/>
  <c r="D994"/>
  <c r="E994"/>
  <c r="F994"/>
  <c r="C995"/>
  <c r="D995"/>
  <c r="E995"/>
  <c r="F995"/>
  <c r="C996"/>
  <c r="D996"/>
  <c r="E996"/>
  <c r="F996"/>
  <c r="C997"/>
  <c r="D997"/>
  <c r="E997"/>
  <c r="F997"/>
  <c r="C998"/>
  <c r="D998"/>
  <c r="E998"/>
  <c r="F998"/>
  <c r="C999"/>
  <c r="D999"/>
  <c r="E999"/>
  <c r="F999"/>
  <c r="C1000"/>
  <c r="D1000"/>
  <c r="E1000"/>
  <c r="F1000"/>
  <c r="C1001"/>
  <c r="D1001"/>
  <c r="E1001"/>
  <c r="F1001"/>
  <c r="C1002"/>
  <c r="D1002"/>
  <c r="E1002"/>
  <c r="F1002"/>
  <c r="C1003"/>
  <c r="D1003"/>
  <c r="E1003"/>
  <c r="F1003"/>
  <c r="C1004"/>
  <c r="D1004"/>
  <c r="E1004"/>
  <c r="F1004"/>
  <c r="C1005"/>
  <c r="D1005"/>
  <c r="E1005"/>
  <c r="F1005"/>
  <c r="C1006"/>
  <c r="D1006"/>
  <c r="E1006"/>
  <c r="F1006"/>
  <c r="C1007"/>
  <c r="D1007"/>
  <c r="E1007"/>
  <c r="F1007"/>
  <c r="C1008"/>
  <c r="D1008"/>
  <c r="E1008"/>
  <c r="F1008"/>
  <c r="F1011"/>
  <c r="C1013"/>
  <c r="D1013"/>
  <c r="E1013"/>
  <c r="F1013"/>
  <c r="C1014"/>
  <c r="D1014"/>
  <c r="E1014"/>
  <c r="F1014"/>
  <c r="C1015"/>
  <c r="D1015"/>
  <c r="E1015"/>
  <c r="F1015"/>
  <c r="C1016"/>
  <c r="D1016"/>
  <c r="E1016"/>
  <c r="F1016"/>
  <c r="C1017"/>
  <c r="D1017"/>
  <c r="E1017"/>
  <c r="F1017"/>
  <c r="C1018"/>
  <c r="D1018"/>
  <c r="E1018"/>
  <c r="F1018"/>
  <c r="C1019"/>
  <c r="D1019"/>
  <c r="E1019"/>
  <c r="F1019"/>
  <c r="C1020"/>
  <c r="D1020"/>
  <c r="E1020"/>
  <c r="F1020"/>
  <c r="C1021"/>
  <c r="D1021"/>
  <c r="E1021"/>
  <c r="F1021"/>
  <c r="C1022"/>
  <c r="D1022"/>
  <c r="E1022"/>
  <c r="F1022"/>
  <c r="C1023"/>
  <c r="D1023"/>
  <c r="E1023"/>
  <c r="F1023"/>
  <c r="C1024"/>
  <c r="D1024"/>
  <c r="E1024"/>
  <c r="F1024"/>
  <c r="C1025"/>
  <c r="D1025"/>
  <c r="E1025"/>
  <c r="F1025"/>
  <c r="C1026"/>
  <c r="D1026"/>
  <c r="E1026"/>
  <c r="F1026"/>
  <c r="C1027"/>
  <c r="D1027"/>
  <c r="E1027"/>
  <c r="F1027"/>
  <c r="C1028"/>
  <c r="D1028"/>
  <c r="E1028"/>
  <c r="F1028"/>
  <c r="C1029"/>
  <c r="D1029"/>
  <c r="E1029"/>
  <c r="F1029"/>
  <c r="C1030"/>
  <c r="D1030"/>
  <c r="E1030"/>
  <c r="F1030"/>
  <c r="C1031"/>
  <c r="D1031"/>
  <c r="E1031"/>
  <c r="F1031"/>
  <c r="C1032"/>
  <c r="D1032"/>
  <c r="E1032"/>
  <c r="F1032"/>
  <c r="C1033"/>
  <c r="D1033"/>
  <c r="E1033"/>
  <c r="F1033"/>
  <c r="C1034"/>
  <c r="D1034"/>
  <c r="E1034"/>
  <c r="F1034"/>
  <c r="C1035"/>
  <c r="D1035"/>
  <c r="E1035"/>
  <c r="F1035"/>
  <c r="C1036"/>
  <c r="D1036"/>
  <c r="E1036"/>
  <c r="F1036"/>
  <c r="C1037"/>
  <c r="D1037"/>
  <c r="E1037"/>
  <c r="F1037"/>
  <c r="C1038"/>
  <c r="D1038"/>
  <c r="E1038"/>
  <c r="F1038"/>
  <c r="C1039"/>
  <c r="D1039"/>
  <c r="E1039"/>
  <c r="F1039"/>
  <c r="C1040"/>
  <c r="D1040"/>
  <c r="E1040"/>
  <c r="F1040"/>
  <c r="C1041"/>
  <c r="D1041"/>
  <c r="E1041"/>
  <c r="F1041"/>
  <c r="C1042"/>
  <c r="D1042"/>
  <c r="E1042"/>
  <c r="F1042"/>
  <c r="C1043"/>
  <c r="D1043"/>
  <c r="E1043"/>
  <c r="F1043"/>
  <c r="C1044"/>
  <c r="D1044"/>
  <c r="E1044"/>
  <c r="F1044"/>
  <c r="C1045"/>
  <c r="D1045"/>
  <c r="E1045"/>
  <c r="F1045"/>
  <c r="C1046"/>
  <c r="D1046"/>
  <c r="E1046"/>
  <c r="F1046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52"/>
  <c r="D1052"/>
  <c r="E1052"/>
  <c r="F1052"/>
  <c r="C1053"/>
  <c r="D1053"/>
  <c r="E1053"/>
  <c r="F1053"/>
  <c r="C1054"/>
  <c r="D1054"/>
  <c r="E1054"/>
  <c r="F1054"/>
  <c r="C1055"/>
  <c r="D1055"/>
  <c r="E1055"/>
  <c r="F1055"/>
  <c r="C1056"/>
  <c r="D1056"/>
  <c r="E1056"/>
  <c r="F1056"/>
  <c r="C1057"/>
  <c r="D1057"/>
  <c r="E1057"/>
  <c r="F1057"/>
  <c r="C1058"/>
  <c r="D1058"/>
  <c r="E1058"/>
  <c r="F1058"/>
  <c r="C1059"/>
  <c r="D1059"/>
  <c r="E1059"/>
  <c r="F1059"/>
  <c r="C1060"/>
  <c r="D1060"/>
  <c r="E1060"/>
  <c r="F1060"/>
  <c r="C1061"/>
  <c r="D1061"/>
  <c r="E1061"/>
  <c r="F1061"/>
  <c r="C1062"/>
  <c r="D1062"/>
  <c r="E1062"/>
  <c r="F1062"/>
  <c r="C1063"/>
  <c r="D1063"/>
  <c r="E1063"/>
  <c r="F1063"/>
  <c r="C1064"/>
  <c r="D1064"/>
  <c r="E1064"/>
  <c r="F1064"/>
  <c r="C1065"/>
  <c r="D1065"/>
  <c r="E1065"/>
  <c r="F1065"/>
  <c r="C1066"/>
  <c r="D1066"/>
  <c r="E1066"/>
  <c r="F1066"/>
  <c r="C1067"/>
  <c r="D1067"/>
  <c r="E1067"/>
  <c r="F1067"/>
  <c r="C1068"/>
  <c r="D1068"/>
  <c r="E1068"/>
  <c r="F1068"/>
  <c r="C1069"/>
  <c r="D1069"/>
  <c r="E1069"/>
  <c r="F1069"/>
  <c r="C1070"/>
  <c r="D1070"/>
  <c r="E1070"/>
  <c r="F1070"/>
  <c r="C1071"/>
  <c r="D1071"/>
  <c r="E1071"/>
  <c r="F1071"/>
  <c r="C1072"/>
  <c r="D1072"/>
  <c r="E1072"/>
  <c r="F1072"/>
  <c r="C1073"/>
  <c r="D1073"/>
  <c r="E1073"/>
  <c r="F1073"/>
  <c r="C1074"/>
  <c r="D1074"/>
  <c r="E1074"/>
  <c r="F1074"/>
  <c r="C1075"/>
  <c r="D1075"/>
  <c r="E1075"/>
  <c r="F1075"/>
  <c r="C1076"/>
  <c r="D1076"/>
  <c r="E1076"/>
  <c r="F1076"/>
  <c r="C1077"/>
  <c r="D1077"/>
  <c r="E1077"/>
  <c r="F1077"/>
  <c r="C1078"/>
  <c r="D1078"/>
  <c r="E1078"/>
  <c r="F1078"/>
  <c r="C1079"/>
  <c r="D1079"/>
  <c r="E1079"/>
  <c r="F1079"/>
  <c r="C1080"/>
  <c r="D1080"/>
  <c r="E1080"/>
  <c r="F1080"/>
  <c r="C1081"/>
  <c r="D1081"/>
  <c r="E1081"/>
  <c r="F1081"/>
  <c r="C1082"/>
  <c r="D1082"/>
  <c r="E1082"/>
  <c r="F1082"/>
  <c r="C1083"/>
  <c r="D1083"/>
  <c r="E1083"/>
  <c r="F1083"/>
  <c r="C1084"/>
  <c r="D1084"/>
  <c r="E1084"/>
  <c r="F1084"/>
  <c r="C1085"/>
  <c r="D1085"/>
  <c r="E1085"/>
  <c r="F1085"/>
  <c r="C1086"/>
  <c r="D1086"/>
  <c r="E1086"/>
  <c r="F1086"/>
  <c r="C1087"/>
  <c r="D1087"/>
  <c r="E1087"/>
  <c r="F1087"/>
  <c r="C1088"/>
  <c r="D1088"/>
  <c r="E1088"/>
  <c r="F1088"/>
  <c r="C1089"/>
  <c r="D1089"/>
  <c r="E1089"/>
  <c r="F1089"/>
  <c r="C1090"/>
  <c r="D1090"/>
  <c r="E1090"/>
  <c r="F1090"/>
  <c r="C1091"/>
  <c r="D1091"/>
  <c r="E1091"/>
  <c r="F1091"/>
  <c r="C1092"/>
  <c r="D1092"/>
  <c r="E1092"/>
  <c r="F1092"/>
  <c r="C1093"/>
  <c r="D1093"/>
  <c r="E1093"/>
  <c r="F1093"/>
  <c r="C1094"/>
  <c r="D1094"/>
  <c r="E1094"/>
  <c r="F1094"/>
  <c r="C1095"/>
  <c r="D1095"/>
  <c r="E1095"/>
  <c r="F1095"/>
  <c r="C1096"/>
  <c r="D1096"/>
  <c r="E1096"/>
  <c r="F1096"/>
  <c r="C1097"/>
  <c r="D1097"/>
  <c r="E1097"/>
  <c r="F1097"/>
  <c r="C1098"/>
  <c r="D1098"/>
  <c r="E1098"/>
  <c r="F1098"/>
  <c r="C1099"/>
  <c r="D1099"/>
  <c r="E1099"/>
  <c r="F1099"/>
  <c r="C1100"/>
  <c r="D1100"/>
  <c r="E1100"/>
  <c r="F1100"/>
  <c r="C1101"/>
  <c r="D1101"/>
  <c r="E1101"/>
  <c r="F1101"/>
  <c r="C1102"/>
  <c r="D1102"/>
  <c r="E1102"/>
  <c r="F1102"/>
  <c r="C1103"/>
  <c r="D1103"/>
  <c r="E1103"/>
  <c r="F1103"/>
  <c r="C1104"/>
  <c r="D1104"/>
  <c r="E1104"/>
  <c r="F1104"/>
  <c r="C1105"/>
  <c r="D1105"/>
  <c r="E1105"/>
  <c r="F1105"/>
  <c r="C1106"/>
  <c r="D1106"/>
  <c r="E1106"/>
  <c r="F1106"/>
  <c r="C1107"/>
  <c r="D1107"/>
  <c r="E1107"/>
  <c r="F1107"/>
  <c r="C1108"/>
  <c r="D1108"/>
  <c r="E1108"/>
  <c r="F1108"/>
  <c r="C1109"/>
  <c r="D1109"/>
  <c r="E1109"/>
  <c r="F1109"/>
  <c r="C1110"/>
  <c r="D1110"/>
  <c r="E1110"/>
  <c r="F1110"/>
  <c r="C1111"/>
  <c r="D1111"/>
  <c r="E1111"/>
  <c r="F1111"/>
  <c r="C1112"/>
  <c r="D1112"/>
  <c r="E1112"/>
  <c r="F1112"/>
  <c r="C1113"/>
  <c r="D1113"/>
  <c r="E1113"/>
  <c r="F1113"/>
  <c r="C1114"/>
  <c r="D1114"/>
  <c r="E1114"/>
  <c r="F1114"/>
  <c r="C1115"/>
  <c r="D1115"/>
  <c r="E1115"/>
  <c r="F1115"/>
  <c r="C1116"/>
  <c r="D1116"/>
  <c r="E1116"/>
  <c r="F1116"/>
  <c r="C1117"/>
  <c r="D1117"/>
  <c r="E1117"/>
  <c r="F1117"/>
  <c r="C1118"/>
  <c r="D1118"/>
  <c r="E1118"/>
  <c r="F1118"/>
  <c r="C1119"/>
  <c r="D1119"/>
  <c r="E1119"/>
  <c r="F1119"/>
  <c r="C1120"/>
  <c r="D1120"/>
  <c r="E1120"/>
  <c r="F1120"/>
  <c r="C1121"/>
  <c r="D1121"/>
  <c r="E1121"/>
  <c r="F1121"/>
  <c r="C1122"/>
  <c r="D1122"/>
  <c r="E1122"/>
  <c r="F1122"/>
  <c r="C1123"/>
  <c r="D1123"/>
  <c r="E1123"/>
  <c r="F1123"/>
  <c r="C1124"/>
  <c r="D1124"/>
  <c r="E1124"/>
  <c r="F1124"/>
  <c r="C1125"/>
  <c r="D1125"/>
  <c r="E1125"/>
  <c r="F1125"/>
  <c r="C1126"/>
  <c r="D1126"/>
  <c r="E1126"/>
  <c r="F1126"/>
  <c r="C1127"/>
  <c r="D1127"/>
  <c r="E1127"/>
  <c r="F1127"/>
  <c r="C1128"/>
  <c r="D1128"/>
  <c r="E1128"/>
  <c r="F1128"/>
  <c r="C1129"/>
  <c r="D1129"/>
  <c r="E1129"/>
  <c r="F1129"/>
  <c r="C1130"/>
  <c r="D1130"/>
  <c r="E1130"/>
  <c r="F1130"/>
  <c r="C1131"/>
  <c r="D1131"/>
  <c r="E1131"/>
  <c r="F1131"/>
  <c r="C1132"/>
  <c r="D1132"/>
  <c r="E1132"/>
  <c r="F1132"/>
  <c r="C1133"/>
  <c r="D1133"/>
  <c r="E1133"/>
  <c r="F1133"/>
  <c r="C1134"/>
  <c r="D1134"/>
  <c r="E1134"/>
  <c r="F1134"/>
  <c r="C1135"/>
  <c r="D1135"/>
  <c r="E1135"/>
  <c r="F1135"/>
  <c r="C1136"/>
  <c r="D1136"/>
  <c r="E1136"/>
  <c r="F1136"/>
  <c r="C1137"/>
  <c r="D1137"/>
  <c r="E1137"/>
  <c r="F1137"/>
  <c r="C1138"/>
  <c r="D1138"/>
  <c r="E1138"/>
  <c r="F1138"/>
  <c r="C1139"/>
  <c r="D1139"/>
  <c r="E1139"/>
  <c r="F1139"/>
  <c r="C1140"/>
  <c r="D1140"/>
  <c r="E1140"/>
  <c r="F1140"/>
  <c r="C1141"/>
  <c r="D1141"/>
  <c r="E1141"/>
  <c r="F1141"/>
  <c r="C1142"/>
  <c r="D1142"/>
  <c r="E1142"/>
  <c r="F1142"/>
  <c r="C1143"/>
  <c r="D1143"/>
  <c r="E1143"/>
  <c r="F1143"/>
  <c r="C1144"/>
  <c r="D1144"/>
  <c r="E1144"/>
  <c r="F1144"/>
  <c r="C1145"/>
  <c r="D1145"/>
  <c r="E1145"/>
  <c r="F1145"/>
  <c r="C1146"/>
  <c r="D1146"/>
  <c r="E1146"/>
  <c r="F1146"/>
  <c r="C1147"/>
  <c r="D1147"/>
  <c r="E1147"/>
  <c r="F1147"/>
  <c r="C1148"/>
  <c r="D1148"/>
  <c r="E1148"/>
  <c r="F1148"/>
  <c r="C1149"/>
  <c r="D1149"/>
  <c r="E1149"/>
  <c r="F1149"/>
  <c r="C1150"/>
  <c r="D1150"/>
  <c r="E1150"/>
  <c r="F1150"/>
  <c r="C1151"/>
  <c r="D1151"/>
  <c r="E1151"/>
  <c r="F1151"/>
  <c r="C1152"/>
  <c r="D1152"/>
  <c r="E1152"/>
  <c r="F1152"/>
  <c r="C1153"/>
  <c r="D1153"/>
  <c r="E1153"/>
  <c r="F1153"/>
  <c r="C1154"/>
  <c r="D1154"/>
  <c r="E1154"/>
  <c r="F1154"/>
  <c r="C1155"/>
  <c r="D1155"/>
  <c r="E1155"/>
  <c r="F1155"/>
  <c r="C1156"/>
  <c r="D1156"/>
  <c r="E1156"/>
  <c r="F1156"/>
  <c r="C1157"/>
  <c r="D1157"/>
  <c r="E1157"/>
  <c r="F1157"/>
  <c r="C1158"/>
  <c r="D1158"/>
  <c r="E1158"/>
  <c r="F1158"/>
  <c r="C1159"/>
  <c r="D1159"/>
  <c r="E1159"/>
  <c r="F1159"/>
  <c r="C1160"/>
  <c r="D1160"/>
  <c r="E1160"/>
  <c r="F1160"/>
  <c r="C1161"/>
  <c r="D1161"/>
  <c r="E1161"/>
  <c r="F1161"/>
  <c r="C1162"/>
  <c r="D1162"/>
  <c r="E1162"/>
  <c r="F1162"/>
  <c r="C1163"/>
  <c r="D1163"/>
  <c r="E1163"/>
  <c r="F1163"/>
  <c r="C1164"/>
  <c r="D1164"/>
  <c r="E1164"/>
  <c r="F1164"/>
  <c r="C1165"/>
  <c r="D1165"/>
  <c r="E1165"/>
  <c r="F1165"/>
  <c r="C1166"/>
  <c r="D1166"/>
  <c r="E1166"/>
  <c r="F1166"/>
  <c r="C1167"/>
  <c r="D1167"/>
  <c r="E1167"/>
  <c r="F1167"/>
  <c r="C1168"/>
  <c r="D1168"/>
  <c r="E1168"/>
  <c r="F1168"/>
  <c r="C1169"/>
  <c r="D1169"/>
  <c r="E1169"/>
  <c r="F1169"/>
  <c r="C1170"/>
  <c r="D1170"/>
  <c r="E1170"/>
  <c r="F1170"/>
  <c r="C1171"/>
  <c r="D1171"/>
  <c r="E1171"/>
  <c r="F1171"/>
  <c r="C1172"/>
  <c r="D1172"/>
  <c r="E1172"/>
  <c r="F1172"/>
  <c r="C1173"/>
  <c r="D1173"/>
  <c r="E1173"/>
  <c r="F1173"/>
  <c r="C1174"/>
  <c r="D1174"/>
  <c r="E1174"/>
  <c r="F1174"/>
  <c r="C1175"/>
  <c r="D1175"/>
  <c r="E1175"/>
  <c r="F1175"/>
  <c r="C1176"/>
  <c r="D1176"/>
  <c r="E1176"/>
  <c r="F1176"/>
  <c r="C1177"/>
  <c r="D1177"/>
  <c r="E1177"/>
  <c r="F1177"/>
  <c r="C1178"/>
  <c r="D1178"/>
  <c r="E1178"/>
  <c r="F1178"/>
  <c r="C1179"/>
  <c r="D1179"/>
  <c r="E1179"/>
  <c r="F1179"/>
  <c r="C1180"/>
  <c r="D1180"/>
  <c r="E1180"/>
  <c r="F1180"/>
  <c r="C1181"/>
  <c r="D1181"/>
  <c r="E1181"/>
  <c r="F1181"/>
  <c r="C1182"/>
  <c r="D1182"/>
  <c r="E1182"/>
  <c r="F1182"/>
  <c r="C1183"/>
  <c r="D1183"/>
  <c r="E1183"/>
  <c r="F1183"/>
  <c r="C1184"/>
  <c r="D1184"/>
  <c r="E1184"/>
  <c r="F1184"/>
  <c r="C1185"/>
  <c r="D1185"/>
  <c r="E1185"/>
  <c r="F1185"/>
  <c r="C1186"/>
  <c r="D1186"/>
  <c r="E1186"/>
  <c r="F1186"/>
  <c r="C1187"/>
  <c r="D1187"/>
  <c r="E1187"/>
  <c r="F1187"/>
  <c r="C1188"/>
  <c r="D1188"/>
  <c r="E1188"/>
  <c r="F1188"/>
  <c r="C1189"/>
  <c r="D1189"/>
  <c r="E1189"/>
  <c r="F1189"/>
  <c r="C1190"/>
  <c r="D1190"/>
  <c r="E1190"/>
  <c r="F1190"/>
  <c r="C1191"/>
  <c r="D1191"/>
  <c r="E1191"/>
  <c r="F1191"/>
  <c r="C1192"/>
  <c r="D1192"/>
  <c r="E1192"/>
  <c r="F1192"/>
  <c r="C1193"/>
  <c r="D1193"/>
  <c r="E1193"/>
  <c r="F1193"/>
  <c r="C1194"/>
  <c r="D1194"/>
  <c r="E1194"/>
  <c r="F1194"/>
  <c r="C1195"/>
  <c r="D1195"/>
  <c r="E1195"/>
  <c r="F1195"/>
  <c r="C1196"/>
  <c r="D1196"/>
  <c r="E1196"/>
  <c r="F1196"/>
  <c r="C1197"/>
  <c r="D1197"/>
  <c r="E1197"/>
  <c r="F1197"/>
  <c r="C1198"/>
  <c r="D1198"/>
  <c r="E1198"/>
  <c r="F1198"/>
  <c r="C1199"/>
  <c r="D1199"/>
  <c r="E1199"/>
  <c r="F1199"/>
  <c r="C1200"/>
  <c r="D1200"/>
  <c r="E1200"/>
  <c r="F1200"/>
  <c r="C1201"/>
  <c r="D1201"/>
  <c r="E1201"/>
  <c r="F1201"/>
  <c r="C1202"/>
  <c r="D1202"/>
  <c r="E1202"/>
  <c r="F1202"/>
  <c r="C1203"/>
  <c r="D1203"/>
  <c r="E1203"/>
  <c r="F1203"/>
  <c r="C1204"/>
  <c r="D1204"/>
  <c r="E1204"/>
  <c r="F1204"/>
  <c r="C1205"/>
  <c r="D1205"/>
  <c r="E1205"/>
  <c r="F1205"/>
  <c r="C1206"/>
  <c r="D1206"/>
  <c r="E1206"/>
  <c r="F1206"/>
  <c r="C1207"/>
  <c r="D1207"/>
  <c r="E1207"/>
  <c r="F1207"/>
  <c r="C1208"/>
  <c r="D1208"/>
  <c r="E1208"/>
  <c r="F1208"/>
  <c r="C1209"/>
  <c r="D1209"/>
  <c r="E1209"/>
  <c r="F1209"/>
  <c r="C1210"/>
  <c r="D1210"/>
  <c r="E1210"/>
  <c r="F1210"/>
  <c r="C1211"/>
  <c r="D1211"/>
  <c r="E1211"/>
  <c r="F1211"/>
  <c r="C1212"/>
  <c r="D1212"/>
  <c r="E1212"/>
  <c r="F1212"/>
  <c r="C1213"/>
  <c r="D1213"/>
  <c r="E1213"/>
  <c r="F1213"/>
  <c r="C1214"/>
  <c r="D1214"/>
  <c r="E1214"/>
  <c r="F1214"/>
  <c r="C1215"/>
  <c r="D1215"/>
  <c r="E1215"/>
  <c r="F1215"/>
  <c r="C1216"/>
  <c r="D1216"/>
  <c r="E1216"/>
  <c r="F1216"/>
  <c r="C1217"/>
  <c r="D1217"/>
  <c r="E1217"/>
  <c r="F1217"/>
  <c r="C1218"/>
  <c r="D1218"/>
  <c r="E1218"/>
  <c r="F1218"/>
  <c r="C1219"/>
  <c r="D1219"/>
  <c r="E1219"/>
  <c r="F1219"/>
  <c r="C1220"/>
  <c r="D1220"/>
  <c r="E1220"/>
  <c r="F1220"/>
  <c r="C1221"/>
  <c r="D1221"/>
  <c r="E1221"/>
  <c r="F1221"/>
  <c r="C1222"/>
  <c r="D1222"/>
  <c r="E1222"/>
  <c r="F1222"/>
  <c r="C1223"/>
  <c r="D1223"/>
  <c r="E1223"/>
  <c r="F1223"/>
  <c r="C1224"/>
  <c r="D1224"/>
  <c r="E1224"/>
  <c r="F1224"/>
  <c r="C1225"/>
  <c r="D1225"/>
  <c r="E1225"/>
  <c r="F1225"/>
  <c r="C1226"/>
  <c r="D1226"/>
  <c r="E1226"/>
  <c r="F1226"/>
  <c r="C1227"/>
  <c r="D1227"/>
  <c r="E1227"/>
  <c r="F1227"/>
  <c r="C1228"/>
  <c r="D1228"/>
  <c r="E1228"/>
  <c r="F1228"/>
  <c r="C1229"/>
  <c r="D1229"/>
  <c r="E1229"/>
  <c r="F1229"/>
  <c r="C1230"/>
  <c r="D1230"/>
  <c r="E1230"/>
  <c r="F1230"/>
  <c r="C1231"/>
  <c r="D1231"/>
  <c r="E1231"/>
  <c r="F1231"/>
  <c r="C1232"/>
  <c r="D1232"/>
  <c r="E1232"/>
  <c r="F1232"/>
  <c r="C1233"/>
  <c r="D1233"/>
  <c r="E1233"/>
  <c r="F1233"/>
  <c r="C1234"/>
  <c r="D1234"/>
  <c r="E1234"/>
  <c r="F1234"/>
  <c r="C1235"/>
  <c r="D1235"/>
  <c r="E1235"/>
  <c r="F1235"/>
  <c r="C1236"/>
  <c r="D1236"/>
  <c r="E1236"/>
  <c r="F1236"/>
  <c r="C1237"/>
  <c r="D1237"/>
  <c r="E1237"/>
  <c r="F1237"/>
  <c r="C1238"/>
  <c r="D1238"/>
  <c r="E1238"/>
  <c r="F1238"/>
  <c r="C1239"/>
  <c r="D1239"/>
  <c r="E1239"/>
  <c r="F1239"/>
  <c r="C1240"/>
  <c r="D1240"/>
  <c r="E1240"/>
  <c r="F1240"/>
  <c r="C1241"/>
  <c r="D1241"/>
  <c r="E1241"/>
  <c r="F1241"/>
  <c r="C1242"/>
  <c r="D1242"/>
  <c r="E1242"/>
  <c r="F1242"/>
  <c r="C1243"/>
  <c r="D1243"/>
  <c r="E1243"/>
  <c r="F1243"/>
  <c r="F1249"/>
  <c r="M77"/>
  <c r="M479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6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9"/>
  <c r="M1250"/>
  <c r="C1243" i="11"/>
  <c r="D1243"/>
  <c r="E1243"/>
  <c r="F1243"/>
  <c r="G1243"/>
  <c r="H1243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9"/>
  <c r="H41"/>
  <c r="H99"/>
  <c r="H158"/>
  <c r="H230"/>
  <c r="H479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5"/>
  <c r="H956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H1250"/>
  <c r="I1243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1"/>
  <c r="I1242"/>
  <c r="I1249"/>
  <c r="I41"/>
  <c r="I99"/>
  <c r="I158"/>
  <c r="I230"/>
  <c r="I479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J551"/>
  <c r="J956"/>
  <c r="J1011"/>
  <c r="J1250"/>
  <c r="L41"/>
  <c r="L99"/>
  <c r="L158"/>
  <c r="L230"/>
  <c r="L479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11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9"/>
  <c r="L1250"/>
  <c r="D6"/>
  <c r="E6"/>
  <c r="F6"/>
  <c r="D7"/>
  <c r="E7"/>
  <c r="F7"/>
  <c r="D8"/>
  <c r="E8"/>
  <c r="F8"/>
  <c r="D9"/>
  <c r="E9"/>
  <c r="F9"/>
  <c r="D10"/>
  <c r="E10"/>
  <c r="F10"/>
  <c r="D11"/>
  <c r="E11"/>
  <c r="F11"/>
  <c r="D12"/>
  <c r="E12"/>
  <c r="F12"/>
  <c r="D13"/>
  <c r="E13"/>
  <c r="F13"/>
  <c r="D14"/>
  <c r="E14"/>
  <c r="F14"/>
  <c r="D15"/>
  <c r="E15"/>
  <c r="F15"/>
  <c r="D16"/>
  <c r="E16"/>
  <c r="F16"/>
  <c r="D17"/>
  <c r="E17"/>
  <c r="F17"/>
  <c r="D18"/>
  <c r="E18"/>
  <c r="F18"/>
  <c r="D19"/>
  <c r="E19"/>
  <c r="F19"/>
  <c r="D20"/>
  <c r="E20"/>
  <c r="F20"/>
  <c r="D21"/>
  <c r="E21"/>
  <c r="F21"/>
  <c r="D22"/>
  <c r="E22"/>
  <c r="F22"/>
  <c r="D23"/>
  <c r="E23"/>
  <c r="F23"/>
  <c r="D24"/>
  <c r="E24"/>
  <c r="F24"/>
  <c r="D25"/>
  <c r="E25"/>
  <c r="F25"/>
  <c r="D26"/>
  <c r="E26"/>
  <c r="F26"/>
  <c r="D27"/>
  <c r="E27"/>
  <c r="F27"/>
  <c r="D28"/>
  <c r="E28"/>
  <c r="F28"/>
  <c r="D29"/>
  <c r="E29"/>
  <c r="F29"/>
  <c r="D30"/>
  <c r="E30"/>
  <c r="F30"/>
  <c r="D31"/>
  <c r="E31"/>
  <c r="F31"/>
  <c r="D32"/>
  <c r="E32"/>
  <c r="F32"/>
  <c r="D33"/>
  <c r="E33"/>
  <c r="F33"/>
  <c r="D34"/>
  <c r="E34"/>
  <c r="F34"/>
  <c r="D35"/>
  <c r="E35"/>
  <c r="F35"/>
  <c r="D36"/>
  <c r="E36"/>
  <c r="F36"/>
  <c r="D37"/>
  <c r="E37"/>
  <c r="F37"/>
  <c r="D38"/>
  <c r="E38"/>
  <c r="F38"/>
  <c r="D39"/>
  <c r="E39"/>
  <c r="F39"/>
  <c r="D40"/>
  <c r="E40"/>
  <c r="F40"/>
  <c r="D41"/>
  <c r="E41"/>
  <c r="F41"/>
  <c r="D42"/>
  <c r="E42"/>
  <c r="F42"/>
  <c r="D43"/>
  <c r="E43"/>
  <c r="F43"/>
  <c r="D44"/>
  <c r="E44"/>
  <c r="F44"/>
  <c r="D45"/>
  <c r="E45"/>
  <c r="F45"/>
  <c r="D46"/>
  <c r="E46"/>
  <c r="F46"/>
  <c r="D47"/>
  <c r="E47"/>
  <c r="F47"/>
  <c r="D48"/>
  <c r="E48"/>
  <c r="F48"/>
  <c r="D49"/>
  <c r="E49"/>
  <c r="F49"/>
  <c r="D50"/>
  <c r="E50"/>
  <c r="F50"/>
  <c r="D51"/>
  <c r="E51"/>
  <c r="F51"/>
  <c r="D52"/>
  <c r="E52"/>
  <c r="F52"/>
  <c r="D53"/>
  <c r="E53"/>
  <c r="F53"/>
  <c r="D54"/>
  <c r="E54"/>
  <c r="F54"/>
  <c r="D55"/>
  <c r="E55"/>
  <c r="F55"/>
  <c r="D56"/>
  <c r="E56"/>
  <c r="F56"/>
  <c r="D57"/>
  <c r="E57"/>
  <c r="F57"/>
  <c r="D58"/>
  <c r="E58"/>
  <c r="F58"/>
  <c r="D59"/>
  <c r="E59"/>
  <c r="F59"/>
  <c r="D60"/>
  <c r="E60"/>
  <c r="F60"/>
  <c r="D61"/>
  <c r="E61"/>
  <c r="F61"/>
  <c r="D62"/>
  <c r="E62"/>
  <c r="F62"/>
  <c r="D63"/>
  <c r="E63"/>
  <c r="F63"/>
  <c r="D64"/>
  <c r="E64"/>
  <c r="F64"/>
  <c r="D65"/>
  <c r="E65"/>
  <c r="F65"/>
  <c r="D66"/>
  <c r="E66"/>
  <c r="F66"/>
  <c r="D67"/>
  <c r="E67"/>
  <c r="F67"/>
  <c r="D68"/>
  <c r="E68"/>
  <c r="F68"/>
  <c r="D69"/>
  <c r="E69"/>
  <c r="F69"/>
  <c r="D70"/>
  <c r="E70"/>
  <c r="F70"/>
  <c r="D71"/>
  <c r="E71"/>
  <c r="F71"/>
  <c r="D72"/>
  <c r="E72"/>
  <c r="F72"/>
  <c r="D73"/>
  <c r="E73"/>
  <c r="F73"/>
  <c r="D74"/>
  <c r="E74"/>
  <c r="F74"/>
  <c r="D75"/>
  <c r="E75"/>
  <c r="F75"/>
  <c r="D76"/>
  <c r="E76"/>
  <c r="F76"/>
  <c r="D77"/>
  <c r="E77"/>
  <c r="F77"/>
  <c r="D78"/>
  <c r="E78"/>
  <c r="F78"/>
  <c r="D79"/>
  <c r="E79"/>
  <c r="F79"/>
  <c r="D80"/>
  <c r="E80"/>
  <c r="F80"/>
  <c r="D81"/>
  <c r="E81"/>
  <c r="F81"/>
  <c r="D82"/>
  <c r="E82"/>
  <c r="F82"/>
  <c r="D83"/>
  <c r="E83"/>
  <c r="F83"/>
  <c r="D84"/>
  <c r="E84"/>
  <c r="F84"/>
  <c r="D85"/>
  <c r="E85"/>
  <c r="F85"/>
  <c r="D86"/>
  <c r="E86"/>
  <c r="F86"/>
  <c r="D87"/>
  <c r="E87"/>
  <c r="F87"/>
  <c r="D88"/>
  <c r="E88"/>
  <c r="F88"/>
  <c r="D89"/>
  <c r="E89"/>
  <c r="F89"/>
  <c r="D90"/>
  <c r="E90"/>
  <c r="F90"/>
  <c r="D91"/>
  <c r="E91"/>
  <c r="F91"/>
  <c r="D92"/>
  <c r="E92"/>
  <c r="F92"/>
  <c r="D93"/>
  <c r="E93"/>
  <c r="F93"/>
  <c r="D94"/>
  <c r="E94"/>
  <c r="F94"/>
  <c r="D95"/>
  <c r="E95"/>
  <c r="F95"/>
  <c r="D96"/>
  <c r="E96"/>
  <c r="F96"/>
  <c r="D97"/>
  <c r="E97"/>
  <c r="F97"/>
  <c r="D98"/>
  <c r="E98"/>
  <c r="F98"/>
  <c r="D99"/>
  <c r="E99"/>
  <c r="F99"/>
  <c r="D100"/>
  <c r="E100"/>
  <c r="F100"/>
  <c r="D101"/>
  <c r="E101"/>
  <c r="F101"/>
  <c r="D102"/>
  <c r="E102"/>
  <c r="F102"/>
  <c r="D103"/>
  <c r="E103"/>
  <c r="F103"/>
  <c r="D104"/>
  <c r="E104"/>
  <c r="F104"/>
  <c r="D105"/>
  <c r="E105"/>
  <c r="F105"/>
  <c r="D106"/>
  <c r="E106"/>
  <c r="F106"/>
  <c r="D107"/>
  <c r="E107"/>
  <c r="F107"/>
  <c r="D108"/>
  <c r="E108"/>
  <c r="F108"/>
  <c r="D109"/>
  <c r="E109"/>
  <c r="F109"/>
  <c r="D110"/>
  <c r="E110"/>
  <c r="F110"/>
  <c r="D111"/>
  <c r="E111"/>
  <c r="F111"/>
  <c r="D112"/>
  <c r="E112"/>
  <c r="F112"/>
  <c r="D113"/>
  <c r="E113"/>
  <c r="F113"/>
  <c r="D114"/>
  <c r="E114"/>
  <c r="F114"/>
  <c r="D115"/>
  <c r="E115"/>
  <c r="F115"/>
  <c r="D116"/>
  <c r="E116"/>
  <c r="F116"/>
  <c r="D117"/>
  <c r="E117"/>
  <c r="F117"/>
  <c r="D118"/>
  <c r="E118"/>
  <c r="F118"/>
  <c r="D119"/>
  <c r="E119"/>
  <c r="F119"/>
  <c r="D120"/>
  <c r="E120"/>
  <c r="F120"/>
  <c r="D121"/>
  <c r="E121"/>
  <c r="F121"/>
  <c r="D122"/>
  <c r="E122"/>
  <c r="F122"/>
  <c r="D123"/>
  <c r="E123"/>
  <c r="F123"/>
  <c r="D124"/>
  <c r="E124"/>
  <c r="F124"/>
  <c r="D125"/>
  <c r="E125"/>
  <c r="F125"/>
  <c r="D126"/>
  <c r="E126"/>
  <c r="F126"/>
  <c r="D127"/>
  <c r="E127"/>
  <c r="F127"/>
  <c r="D128"/>
  <c r="E128"/>
  <c r="F128"/>
  <c r="D129"/>
  <c r="E129"/>
  <c r="F129"/>
  <c r="D130"/>
  <c r="E130"/>
  <c r="F130"/>
  <c r="D131"/>
  <c r="E131"/>
  <c r="F131"/>
  <c r="D132"/>
  <c r="E132"/>
  <c r="F132"/>
  <c r="D133"/>
  <c r="E133"/>
  <c r="F133"/>
  <c r="D134"/>
  <c r="E134"/>
  <c r="F134"/>
  <c r="D135"/>
  <c r="E135"/>
  <c r="F135"/>
  <c r="D136"/>
  <c r="E136"/>
  <c r="F136"/>
  <c r="D137"/>
  <c r="E137"/>
  <c r="F137"/>
  <c r="D138"/>
  <c r="E138"/>
  <c r="F138"/>
  <c r="D139"/>
  <c r="E139"/>
  <c r="F139"/>
  <c r="D140"/>
  <c r="E140"/>
  <c r="F140"/>
  <c r="D141"/>
  <c r="E141"/>
  <c r="F141"/>
  <c r="D142"/>
  <c r="E142"/>
  <c r="F142"/>
  <c r="D143"/>
  <c r="E143"/>
  <c r="F143"/>
  <c r="D144"/>
  <c r="E144"/>
  <c r="F144"/>
  <c r="D145"/>
  <c r="E145"/>
  <c r="F145"/>
  <c r="D146"/>
  <c r="E146"/>
  <c r="F146"/>
  <c r="D147"/>
  <c r="E147"/>
  <c r="F147"/>
  <c r="D148"/>
  <c r="E148"/>
  <c r="F148"/>
  <c r="D149"/>
  <c r="E149"/>
  <c r="F149"/>
  <c r="D150"/>
  <c r="E150"/>
  <c r="F150"/>
  <c r="D151"/>
  <c r="E151"/>
  <c r="F151"/>
  <c r="D152"/>
  <c r="E152"/>
  <c r="F152"/>
  <c r="D153"/>
  <c r="E153"/>
  <c r="F153"/>
  <c r="D154"/>
  <c r="E154"/>
  <c r="F154"/>
  <c r="D155"/>
  <c r="E155"/>
  <c r="F155"/>
  <c r="D156"/>
  <c r="E156"/>
  <c r="F156"/>
  <c r="D157"/>
  <c r="E157"/>
  <c r="F157"/>
  <c r="D158"/>
  <c r="E158"/>
  <c r="F158"/>
  <c r="D159"/>
  <c r="E159"/>
  <c r="F159"/>
  <c r="D160"/>
  <c r="E160"/>
  <c r="F160"/>
  <c r="D161"/>
  <c r="E161"/>
  <c r="F161"/>
  <c r="D162"/>
  <c r="E162"/>
  <c r="F162"/>
  <c r="D163"/>
  <c r="E163"/>
  <c r="F163"/>
  <c r="D164"/>
  <c r="E164"/>
  <c r="F164"/>
  <c r="D165"/>
  <c r="E165"/>
  <c r="F165"/>
  <c r="D166"/>
  <c r="E166"/>
  <c r="F166"/>
  <c r="D167"/>
  <c r="E167"/>
  <c r="F167"/>
  <c r="D168"/>
  <c r="E168"/>
  <c r="F168"/>
  <c r="D169"/>
  <c r="E169"/>
  <c r="F169"/>
  <c r="D170"/>
  <c r="E170"/>
  <c r="F170"/>
  <c r="D171"/>
  <c r="E171"/>
  <c r="F171"/>
  <c r="D172"/>
  <c r="E172"/>
  <c r="F172"/>
  <c r="D173"/>
  <c r="E173"/>
  <c r="F173"/>
  <c r="D174"/>
  <c r="E174"/>
  <c r="F174"/>
  <c r="D175"/>
  <c r="E175"/>
  <c r="F175"/>
  <c r="D176"/>
  <c r="E176"/>
  <c r="F176"/>
  <c r="D177"/>
  <c r="E177"/>
  <c r="F177"/>
  <c r="D178"/>
  <c r="E178"/>
  <c r="F178"/>
  <c r="D179"/>
  <c r="E179"/>
  <c r="F179"/>
  <c r="D180"/>
  <c r="E180"/>
  <c r="F180"/>
  <c r="D181"/>
  <c r="E181"/>
  <c r="F181"/>
  <c r="D182"/>
  <c r="E182"/>
  <c r="F182"/>
  <c r="D183"/>
  <c r="E183"/>
  <c r="F183"/>
  <c r="D184"/>
  <c r="E184"/>
  <c r="F184"/>
  <c r="D185"/>
  <c r="E185"/>
  <c r="F185"/>
  <c r="D186"/>
  <c r="E186"/>
  <c r="F186"/>
  <c r="D187"/>
  <c r="E187"/>
  <c r="F187"/>
  <c r="D188"/>
  <c r="E188"/>
  <c r="F188"/>
  <c r="D189"/>
  <c r="E189"/>
  <c r="F189"/>
  <c r="D190"/>
  <c r="E190"/>
  <c r="F190"/>
  <c r="D191"/>
  <c r="E191"/>
  <c r="F191"/>
  <c r="D192"/>
  <c r="E192"/>
  <c r="F192"/>
  <c r="D193"/>
  <c r="E193"/>
  <c r="F193"/>
  <c r="D194"/>
  <c r="E194"/>
  <c r="F194"/>
  <c r="D195"/>
  <c r="E195"/>
  <c r="F195"/>
  <c r="D196"/>
  <c r="E196"/>
  <c r="F196"/>
  <c r="D197"/>
  <c r="E197"/>
  <c r="F197"/>
  <c r="D198"/>
  <c r="E198"/>
  <c r="F198"/>
  <c r="D199"/>
  <c r="E199"/>
  <c r="F199"/>
  <c r="D200"/>
  <c r="E200"/>
  <c r="F200"/>
  <c r="D201"/>
  <c r="E201"/>
  <c r="F201"/>
  <c r="D202"/>
  <c r="E202"/>
  <c r="F202"/>
  <c r="D203"/>
  <c r="E203"/>
  <c r="F203"/>
  <c r="D204"/>
  <c r="E204"/>
  <c r="F204"/>
  <c r="D205"/>
  <c r="E205"/>
  <c r="F205"/>
  <c r="D206"/>
  <c r="E206"/>
  <c r="F206"/>
  <c r="D207"/>
  <c r="E207"/>
  <c r="F207"/>
  <c r="D208"/>
  <c r="E208"/>
  <c r="F208"/>
  <c r="D209"/>
  <c r="E209"/>
  <c r="F209"/>
  <c r="D210"/>
  <c r="E210"/>
  <c r="F210"/>
  <c r="D211"/>
  <c r="E211"/>
  <c r="F211"/>
  <c r="D212"/>
  <c r="E212"/>
  <c r="F212"/>
  <c r="D213"/>
  <c r="E213"/>
  <c r="F213"/>
  <c r="D214"/>
  <c r="E214"/>
  <c r="F214"/>
  <c r="D215"/>
  <c r="E215"/>
  <c r="F215"/>
  <c r="D216"/>
  <c r="E216"/>
  <c r="F216"/>
  <c r="D217"/>
  <c r="E217"/>
  <c r="F217"/>
  <c r="D218"/>
  <c r="E218"/>
  <c r="F218"/>
  <c r="D219"/>
  <c r="E219"/>
  <c r="F219"/>
  <c r="D220"/>
  <c r="E220"/>
  <c r="F220"/>
  <c r="D221"/>
  <c r="E221"/>
  <c r="F221"/>
  <c r="D222"/>
  <c r="E222"/>
  <c r="F222"/>
  <c r="D223"/>
  <c r="E223"/>
  <c r="F223"/>
  <c r="D224"/>
  <c r="E224"/>
  <c r="F224"/>
  <c r="D225"/>
  <c r="E225"/>
  <c r="F225"/>
  <c r="D226"/>
  <c r="E226"/>
  <c r="F226"/>
  <c r="D227"/>
  <c r="E227"/>
  <c r="F227"/>
  <c r="D228"/>
  <c r="E228"/>
  <c r="F228"/>
  <c r="D229"/>
  <c r="E229"/>
  <c r="F229"/>
  <c r="D230"/>
  <c r="E230"/>
  <c r="F230"/>
  <c r="D231"/>
  <c r="E231"/>
  <c r="F231"/>
  <c r="D232"/>
  <c r="E232"/>
  <c r="F232"/>
  <c r="D233"/>
  <c r="E233"/>
  <c r="F233"/>
  <c r="D234"/>
  <c r="E234"/>
  <c r="F234"/>
  <c r="D235"/>
  <c r="E235"/>
  <c r="F235"/>
  <c r="D236"/>
  <c r="E236"/>
  <c r="F236"/>
  <c r="D237"/>
  <c r="E237"/>
  <c r="F237"/>
  <c r="D238"/>
  <c r="E238"/>
  <c r="F238"/>
  <c r="D239"/>
  <c r="E239"/>
  <c r="F239"/>
  <c r="D240"/>
  <c r="E240"/>
  <c r="F240"/>
  <c r="D241"/>
  <c r="E241"/>
  <c r="F241"/>
  <c r="D242"/>
  <c r="E242"/>
  <c r="F242"/>
  <c r="D243"/>
  <c r="E243"/>
  <c r="F243"/>
  <c r="D244"/>
  <c r="E244"/>
  <c r="F244"/>
  <c r="D245"/>
  <c r="E245"/>
  <c r="F245"/>
  <c r="D246"/>
  <c r="E246"/>
  <c r="F246"/>
  <c r="D247"/>
  <c r="E247"/>
  <c r="F247"/>
  <c r="D248"/>
  <c r="E248"/>
  <c r="F248"/>
  <c r="D249"/>
  <c r="E249"/>
  <c r="F249"/>
  <c r="D250"/>
  <c r="E250"/>
  <c r="F250"/>
  <c r="D251"/>
  <c r="E251"/>
  <c r="F251"/>
  <c r="D252"/>
  <c r="E252"/>
  <c r="F252"/>
  <c r="D253"/>
  <c r="E253"/>
  <c r="F253"/>
  <c r="D254"/>
  <c r="E254"/>
  <c r="F254"/>
  <c r="D255"/>
  <c r="E255"/>
  <c r="F255"/>
  <c r="D256"/>
  <c r="E256"/>
  <c r="F256"/>
  <c r="D257"/>
  <c r="E257"/>
  <c r="F257"/>
  <c r="D258"/>
  <c r="E258"/>
  <c r="F258"/>
  <c r="D259"/>
  <c r="E259"/>
  <c r="F259"/>
  <c r="D260"/>
  <c r="E260"/>
  <c r="F260"/>
  <c r="D261"/>
  <c r="E261"/>
  <c r="F261"/>
  <c r="D262"/>
  <c r="E262"/>
  <c r="F262"/>
  <c r="D263"/>
  <c r="E263"/>
  <c r="F263"/>
  <c r="D264"/>
  <c r="E264"/>
  <c r="F264"/>
  <c r="D265"/>
  <c r="E265"/>
  <c r="F265"/>
  <c r="F479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6"/>
  <c r="D506"/>
  <c r="E506"/>
  <c r="F506"/>
  <c r="C507"/>
  <c r="D507"/>
  <c r="E507"/>
  <c r="F507"/>
  <c r="C508"/>
  <c r="D508"/>
  <c r="E508"/>
  <c r="F508"/>
  <c r="C509"/>
  <c r="D509"/>
  <c r="E509"/>
  <c r="F509"/>
  <c r="C510"/>
  <c r="D510"/>
  <c r="E510"/>
  <c r="F510"/>
  <c r="C511"/>
  <c r="D511"/>
  <c r="E511"/>
  <c r="F511"/>
  <c r="C512"/>
  <c r="D512"/>
  <c r="E512"/>
  <c r="F512"/>
  <c r="C513"/>
  <c r="D513"/>
  <c r="E513"/>
  <c r="F513"/>
  <c r="C514"/>
  <c r="D514"/>
  <c r="E514"/>
  <c r="F514"/>
  <c r="C515"/>
  <c r="D515"/>
  <c r="E515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4"/>
  <c r="D524"/>
  <c r="E524"/>
  <c r="F524"/>
  <c r="C525"/>
  <c r="D525"/>
  <c r="E525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C530"/>
  <c r="D530"/>
  <c r="E530"/>
  <c r="F530"/>
  <c r="C531"/>
  <c r="D531"/>
  <c r="E531"/>
  <c r="F531"/>
  <c r="C532"/>
  <c r="D532"/>
  <c r="E532"/>
  <c r="F532"/>
  <c r="C533"/>
  <c r="D533"/>
  <c r="E533"/>
  <c r="F533"/>
  <c r="C534"/>
  <c r="D534"/>
  <c r="E534"/>
  <c r="F534"/>
  <c r="C535"/>
  <c r="D535"/>
  <c r="E535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C547"/>
  <c r="D547"/>
  <c r="E547"/>
  <c r="F547"/>
  <c r="F548"/>
  <c r="F549"/>
  <c r="F550"/>
  <c r="F551"/>
  <c r="C553"/>
  <c r="D553"/>
  <c r="E553"/>
  <c r="F553"/>
  <c r="D554"/>
  <c r="E554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65"/>
  <c r="D565"/>
  <c r="E565"/>
  <c r="F565"/>
  <c r="D566"/>
  <c r="E566"/>
  <c r="F566"/>
  <c r="D567"/>
  <c r="E567"/>
  <c r="F567"/>
  <c r="C568"/>
  <c r="D568"/>
  <c r="E568"/>
  <c r="F568"/>
  <c r="C569"/>
  <c r="D569"/>
  <c r="E569"/>
  <c r="F569"/>
  <c r="C570"/>
  <c r="D570"/>
  <c r="E570"/>
  <c r="F570"/>
  <c r="C571"/>
  <c r="D571"/>
  <c r="E571"/>
  <c r="F571"/>
  <c r="C572"/>
  <c r="D572"/>
  <c r="E572"/>
  <c r="F572"/>
  <c r="C573"/>
  <c r="D573"/>
  <c r="E573"/>
  <c r="F573"/>
  <c r="C574"/>
  <c r="D574"/>
  <c r="E574"/>
  <c r="F574"/>
  <c r="C575"/>
  <c r="D575"/>
  <c r="E575"/>
  <c r="F575"/>
  <c r="C576"/>
  <c r="D576"/>
  <c r="E576"/>
  <c r="F576"/>
  <c r="C577"/>
  <c r="D577"/>
  <c r="E577"/>
  <c r="F577"/>
  <c r="C578"/>
  <c r="D578"/>
  <c r="E578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596"/>
  <c r="D596"/>
  <c r="E596"/>
  <c r="F596"/>
  <c r="C597"/>
  <c r="D597"/>
  <c r="E597"/>
  <c r="F597"/>
  <c r="C598"/>
  <c r="D598"/>
  <c r="E598"/>
  <c r="F598"/>
  <c r="C599"/>
  <c r="D599"/>
  <c r="E599"/>
  <c r="F599"/>
  <c r="C600"/>
  <c r="D600"/>
  <c r="E600"/>
  <c r="F600"/>
  <c r="C601"/>
  <c r="D601"/>
  <c r="E601"/>
  <c r="F601"/>
  <c r="C602"/>
  <c r="D602"/>
  <c r="E602"/>
  <c r="F602"/>
  <c r="C603"/>
  <c r="D603"/>
  <c r="E603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D614"/>
  <c r="E614"/>
  <c r="F614"/>
  <c r="C615"/>
  <c r="D615"/>
  <c r="E615"/>
  <c r="F615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635"/>
  <c r="C776"/>
  <c r="D776"/>
  <c r="E776"/>
  <c r="F776"/>
  <c r="C777"/>
  <c r="D777"/>
  <c r="E777"/>
  <c r="F777"/>
  <c r="C778"/>
  <c r="D778"/>
  <c r="E778"/>
  <c r="F778"/>
  <c r="C779"/>
  <c r="D779"/>
  <c r="E779"/>
  <c r="F779"/>
  <c r="C780"/>
  <c r="D780"/>
  <c r="E780"/>
  <c r="F780"/>
  <c r="C781"/>
  <c r="D781"/>
  <c r="E781"/>
  <c r="F781"/>
  <c r="C782"/>
  <c r="D782"/>
  <c r="E782"/>
  <c r="F782"/>
  <c r="C783"/>
  <c r="D783"/>
  <c r="E783"/>
  <c r="F783"/>
  <c r="C784"/>
  <c r="D784"/>
  <c r="E784"/>
  <c r="F784"/>
  <c r="C785"/>
  <c r="D785"/>
  <c r="E785"/>
  <c r="F785"/>
  <c r="C786"/>
  <c r="D786"/>
  <c r="E786"/>
  <c r="F786"/>
  <c r="C787"/>
  <c r="D787"/>
  <c r="E787"/>
  <c r="F787"/>
  <c r="C788"/>
  <c r="D788"/>
  <c r="E788"/>
  <c r="F788"/>
  <c r="C789"/>
  <c r="D789"/>
  <c r="E789"/>
  <c r="F789"/>
  <c r="C790"/>
  <c r="D790"/>
  <c r="E790"/>
  <c r="F790"/>
  <c r="C791"/>
  <c r="D791"/>
  <c r="E791"/>
  <c r="F791"/>
  <c r="C792"/>
  <c r="D792"/>
  <c r="E792"/>
  <c r="F792"/>
  <c r="C793"/>
  <c r="D793"/>
  <c r="E793"/>
  <c r="F793"/>
  <c r="C794"/>
  <c r="D794"/>
  <c r="E794"/>
  <c r="F794"/>
  <c r="C795"/>
  <c r="D795"/>
  <c r="E795"/>
  <c r="F795"/>
  <c r="C796"/>
  <c r="D796"/>
  <c r="E796"/>
  <c r="F796"/>
  <c r="C797"/>
  <c r="D797"/>
  <c r="E797"/>
  <c r="F797"/>
  <c r="C798"/>
  <c r="D798"/>
  <c r="E798"/>
  <c r="F798"/>
  <c r="C799"/>
  <c r="D799"/>
  <c r="E799"/>
  <c r="F799"/>
  <c r="C800"/>
  <c r="D800"/>
  <c r="E800"/>
  <c r="F800"/>
  <c r="C801"/>
  <c r="D801"/>
  <c r="E801"/>
  <c r="F801"/>
  <c r="C802"/>
  <c r="D802"/>
  <c r="E802"/>
  <c r="F802"/>
  <c r="C803"/>
  <c r="D803"/>
  <c r="E803"/>
  <c r="F803"/>
  <c r="C804"/>
  <c r="D804"/>
  <c r="E804"/>
  <c r="F804"/>
  <c r="C805"/>
  <c r="D805"/>
  <c r="E805"/>
  <c r="F805"/>
  <c r="C806"/>
  <c r="D806"/>
  <c r="E806"/>
  <c r="F806"/>
  <c r="C807"/>
  <c r="D807"/>
  <c r="E807"/>
  <c r="F807"/>
  <c r="C808"/>
  <c r="D808"/>
  <c r="E808"/>
  <c r="F808"/>
  <c r="C809"/>
  <c r="D809"/>
  <c r="E809"/>
  <c r="F809"/>
  <c r="C810"/>
  <c r="D810"/>
  <c r="E810"/>
  <c r="F810"/>
  <c r="C811"/>
  <c r="D811"/>
  <c r="E811"/>
  <c r="F811"/>
  <c r="C812"/>
  <c r="D812"/>
  <c r="E812"/>
  <c r="F812"/>
  <c r="C813"/>
  <c r="D813"/>
  <c r="E813"/>
  <c r="F813"/>
  <c r="C814"/>
  <c r="D814"/>
  <c r="E814"/>
  <c r="F814"/>
  <c r="C815"/>
  <c r="D815"/>
  <c r="E815"/>
  <c r="F815"/>
  <c r="C816"/>
  <c r="D816"/>
  <c r="E816"/>
  <c r="F816"/>
  <c r="C817"/>
  <c r="D817"/>
  <c r="E817"/>
  <c r="F817"/>
  <c r="C818"/>
  <c r="D818"/>
  <c r="E818"/>
  <c r="F818"/>
  <c r="C819"/>
  <c r="D819"/>
  <c r="E819"/>
  <c r="F819"/>
  <c r="C820"/>
  <c r="D820"/>
  <c r="E820"/>
  <c r="F820"/>
  <c r="C821"/>
  <c r="D821"/>
  <c r="E821"/>
  <c r="F821"/>
  <c r="C822"/>
  <c r="D822"/>
  <c r="E822"/>
  <c r="F822"/>
  <c r="C823"/>
  <c r="D823"/>
  <c r="E823"/>
  <c r="F823"/>
  <c r="C824"/>
  <c r="D824"/>
  <c r="E824"/>
  <c r="F824"/>
  <c r="C825"/>
  <c r="D825"/>
  <c r="E825"/>
  <c r="F825"/>
  <c r="C826"/>
  <c r="D826"/>
  <c r="E826"/>
  <c r="F826"/>
  <c r="C827"/>
  <c r="D827"/>
  <c r="E827"/>
  <c r="F827"/>
  <c r="C828"/>
  <c r="D828"/>
  <c r="E828"/>
  <c r="F828"/>
  <c r="C829"/>
  <c r="D829"/>
  <c r="E829"/>
  <c r="F829"/>
  <c r="C830"/>
  <c r="D830"/>
  <c r="E830"/>
  <c r="F830"/>
  <c r="C831"/>
  <c r="D831"/>
  <c r="E831"/>
  <c r="F831"/>
  <c r="C832"/>
  <c r="D832"/>
  <c r="E832"/>
  <c r="F832"/>
  <c r="C833"/>
  <c r="D833"/>
  <c r="E833"/>
  <c r="F833"/>
  <c r="C834"/>
  <c r="D834"/>
  <c r="E834"/>
  <c r="F834"/>
  <c r="C835"/>
  <c r="D835"/>
  <c r="E835"/>
  <c r="F835"/>
  <c r="C836"/>
  <c r="D836"/>
  <c r="E836"/>
  <c r="F836"/>
  <c r="C837"/>
  <c r="D837"/>
  <c r="E837"/>
  <c r="F837"/>
  <c r="C838"/>
  <c r="D838"/>
  <c r="E838"/>
  <c r="F838"/>
  <c r="C839"/>
  <c r="D839"/>
  <c r="E839"/>
  <c r="F839"/>
  <c r="C840"/>
  <c r="D840"/>
  <c r="E840"/>
  <c r="F840"/>
  <c r="C841"/>
  <c r="D841"/>
  <c r="E841"/>
  <c r="F841"/>
  <c r="C842"/>
  <c r="D842"/>
  <c r="E842"/>
  <c r="F842"/>
  <c r="C843"/>
  <c r="D843"/>
  <c r="E843"/>
  <c r="F843"/>
  <c r="C844"/>
  <c r="D844"/>
  <c r="E844"/>
  <c r="F844"/>
  <c r="C845"/>
  <c r="D845"/>
  <c r="E845"/>
  <c r="F845"/>
  <c r="C846"/>
  <c r="D846"/>
  <c r="E846"/>
  <c r="F846"/>
  <c r="C847"/>
  <c r="D847"/>
  <c r="E847"/>
  <c r="F847"/>
  <c r="C848"/>
  <c r="D848"/>
  <c r="E848"/>
  <c r="F848"/>
  <c r="C849"/>
  <c r="D849"/>
  <c r="E849"/>
  <c r="F849"/>
  <c r="C850"/>
  <c r="D850"/>
  <c r="E850"/>
  <c r="F850"/>
  <c r="C851"/>
  <c r="D851"/>
  <c r="E851"/>
  <c r="F851"/>
  <c r="C852"/>
  <c r="D852"/>
  <c r="E852"/>
  <c r="F852"/>
  <c r="C853"/>
  <c r="D853"/>
  <c r="E853"/>
  <c r="F853"/>
  <c r="C854"/>
  <c r="D854"/>
  <c r="E854"/>
  <c r="F854"/>
  <c r="C855"/>
  <c r="D855"/>
  <c r="E855"/>
  <c r="F855"/>
  <c r="C856"/>
  <c r="D856"/>
  <c r="E856"/>
  <c r="F856"/>
  <c r="C857"/>
  <c r="D857"/>
  <c r="E857"/>
  <c r="F857"/>
  <c r="C858"/>
  <c r="D858"/>
  <c r="E858"/>
  <c r="F858"/>
  <c r="C859"/>
  <c r="D859"/>
  <c r="E859"/>
  <c r="F859"/>
  <c r="C860"/>
  <c r="D860"/>
  <c r="E860"/>
  <c r="F860"/>
  <c r="C861"/>
  <c r="D861"/>
  <c r="E861"/>
  <c r="F861"/>
  <c r="C862"/>
  <c r="D862"/>
  <c r="E862"/>
  <c r="F862"/>
  <c r="C863"/>
  <c r="D863"/>
  <c r="E863"/>
  <c r="F863"/>
  <c r="C864"/>
  <c r="D864"/>
  <c r="E864"/>
  <c r="F864"/>
  <c r="C865"/>
  <c r="D865"/>
  <c r="E865"/>
  <c r="F865"/>
  <c r="C866"/>
  <c r="D866"/>
  <c r="E866"/>
  <c r="F866"/>
  <c r="C867"/>
  <c r="D867"/>
  <c r="E867"/>
  <c r="F867"/>
  <c r="C868"/>
  <c r="D868"/>
  <c r="E868"/>
  <c r="F868"/>
  <c r="C869"/>
  <c r="D869"/>
  <c r="E869"/>
  <c r="F869"/>
  <c r="C870"/>
  <c r="D870"/>
  <c r="E870"/>
  <c r="F870"/>
  <c r="C871"/>
  <c r="D871"/>
  <c r="E871"/>
  <c r="F871"/>
  <c r="C872"/>
  <c r="D872"/>
  <c r="E872"/>
  <c r="F872"/>
  <c r="C873"/>
  <c r="D873"/>
  <c r="E873"/>
  <c r="F873"/>
  <c r="C874"/>
  <c r="D874"/>
  <c r="E874"/>
  <c r="F874"/>
  <c r="C875"/>
  <c r="D875"/>
  <c r="E875"/>
  <c r="F875"/>
  <c r="C876"/>
  <c r="D876"/>
  <c r="E876"/>
  <c r="F876"/>
  <c r="C877"/>
  <c r="D877"/>
  <c r="E877"/>
  <c r="F877"/>
  <c r="C878"/>
  <c r="D878"/>
  <c r="E878"/>
  <c r="F878"/>
  <c r="C879"/>
  <c r="D879"/>
  <c r="E879"/>
  <c r="F879"/>
  <c r="C880"/>
  <c r="D880"/>
  <c r="E880"/>
  <c r="F880"/>
  <c r="C881"/>
  <c r="D881"/>
  <c r="E881"/>
  <c r="F881"/>
  <c r="C882"/>
  <c r="D882"/>
  <c r="E882"/>
  <c r="F882"/>
  <c r="C883"/>
  <c r="D883"/>
  <c r="E883"/>
  <c r="F883"/>
  <c r="C884"/>
  <c r="D884"/>
  <c r="E884"/>
  <c r="F884"/>
  <c r="C885"/>
  <c r="D885"/>
  <c r="E885"/>
  <c r="F885"/>
  <c r="C886"/>
  <c r="D886"/>
  <c r="E886"/>
  <c r="F886"/>
  <c r="C887"/>
  <c r="D887"/>
  <c r="E887"/>
  <c r="F887"/>
  <c r="C888"/>
  <c r="D888"/>
  <c r="E888"/>
  <c r="F888"/>
  <c r="C889"/>
  <c r="D889"/>
  <c r="E889"/>
  <c r="F889"/>
  <c r="C890"/>
  <c r="D890"/>
  <c r="E890"/>
  <c r="F890"/>
  <c r="C891"/>
  <c r="D891"/>
  <c r="E891"/>
  <c r="F891"/>
  <c r="C892"/>
  <c r="D892"/>
  <c r="E892"/>
  <c r="F892"/>
  <c r="C893"/>
  <c r="D893"/>
  <c r="E893"/>
  <c r="F893"/>
  <c r="C894"/>
  <c r="D894"/>
  <c r="E894"/>
  <c r="F894"/>
  <c r="C895"/>
  <c r="D895"/>
  <c r="E895"/>
  <c r="F895"/>
  <c r="C896"/>
  <c r="D896"/>
  <c r="E896"/>
  <c r="F896"/>
  <c r="C897"/>
  <c r="D897"/>
  <c r="E897"/>
  <c r="F897"/>
  <c r="C898"/>
  <c r="D898"/>
  <c r="E898"/>
  <c r="F898"/>
  <c r="C899"/>
  <c r="D899"/>
  <c r="E899"/>
  <c r="F899"/>
  <c r="C900"/>
  <c r="D900"/>
  <c r="E900"/>
  <c r="F900"/>
  <c r="C901"/>
  <c r="D901"/>
  <c r="E901"/>
  <c r="F901"/>
  <c r="C902"/>
  <c r="D902"/>
  <c r="E902"/>
  <c r="F902"/>
  <c r="C903"/>
  <c r="D903"/>
  <c r="E903"/>
  <c r="F903"/>
  <c r="C904"/>
  <c r="D904"/>
  <c r="E904"/>
  <c r="F904"/>
  <c r="C905"/>
  <c r="D905"/>
  <c r="E905"/>
  <c r="F905"/>
  <c r="C906"/>
  <c r="D906"/>
  <c r="E906"/>
  <c r="F906"/>
  <c r="C907"/>
  <c r="D907"/>
  <c r="E907"/>
  <c r="F907"/>
  <c r="C908"/>
  <c r="D908"/>
  <c r="E908"/>
  <c r="F908"/>
  <c r="C909"/>
  <c r="D909"/>
  <c r="E909"/>
  <c r="F909"/>
  <c r="C910"/>
  <c r="D910"/>
  <c r="E910"/>
  <c r="F910"/>
  <c r="C911"/>
  <c r="D911"/>
  <c r="E911"/>
  <c r="F911"/>
  <c r="C912"/>
  <c r="D912"/>
  <c r="E912"/>
  <c r="F912"/>
  <c r="C913"/>
  <c r="D913"/>
  <c r="E913"/>
  <c r="F913"/>
  <c r="C914"/>
  <c r="D914"/>
  <c r="E914"/>
  <c r="F914"/>
  <c r="C915"/>
  <c r="D915"/>
  <c r="E915"/>
  <c r="F915"/>
  <c r="C916"/>
  <c r="D916"/>
  <c r="E916"/>
  <c r="F916"/>
  <c r="C917"/>
  <c r="D917"/>
  <c r="E917"/>
  <c r="F917"/>
  <c r="C918"/>
  <c r="D918"/>
  <c r="E918"/>
  <c r="F918"/>
  <c r="C919"/>
  <c r="D919"/>
  <c r="E919"/>
  <c r="F919"/>
  <c r="C920"/>
  <c r="D920"/>
  <c r="E920"/>
  <c r="F920"/>
  <c r="C921"/>
  <c r="D921"/>
  <c r="E921"/>
  <c r="F921"/>
  <c r="C922"/>
  <c r="D922"/>
  <c r="E922"/>
  <c r="F922"/>
  <c r="C923"/>
  <c r="D923"/>
  <c r="E923"/>
  <c r="F923"/>
  <c r="C924"/>
  <c r="D924"/>
  <c r="E924"/>
  <c r="F924"/>
  <c r="C925"/>
  <c r="D925"/>
  <c r="E925"/>
  <c r="F925"/>
  <c r="C926"/>
  <c r="D926"/>
  <c r="E926"/>
  <c r="F926"/>
  <c r="C927"/>
  <c r="D927"/>
  <c r="E927"/>
  <c r="F927"/>
  <c r="C928"/>
  <c r="D928"/>
  <c r="E928"/>
  <c r="F928"/>
  <c r="C929"/>
  <c r="D929"/>
  <c r="E929"/>
  <c r="F929"/>
  <c r="C930"/>
  <c r="D930"/>
  <c r="E930"/>
  <c r="F930"/>
  <c r="C931"/>
  <c r="D931"/>
  <c r="E931"/>
  <c r="F931"/>
  <c r="C932"/>
  <c r="D932"/>
  <c r="E932"/>
  <c r="F932"/>
  <c r="C933"/>
  <c r="D933"/>
  <c r="E933"/>
  <c r="F933"/>
  <c r="C934"/>
  <c r="D934"/>
  <c r="E934"/>
  <c r="F934"/>
  <c r="C935"/>
  <c r="D935"/>
  <c r="E935"/>
  <c r="F935"/>
  <c r="C936"/>
  <c r="D936"/>
  <c r="E936"/>
  <c r="F936"/>
  <c r="C937"/>
  <c r="D937"/>
  <c r="E937"/>
  <c r="F937"/>
  <c r="C938"/>
  <c r="D938"/>
  <c r="E938"/>
  <c r="F938"/>
  <c r="C939"/>
  <c r="D939"/>
  <c r="E939"/>
  <c r="F939"/>
  <c r="C940"/>
  <c r="D940"/>
  <c r="E940"/>
  <c r="F940"/>
  <c r="C941"/>
  <c r="D941"/>
  <c r="E941"/>
  <c r="F941"/>
  <c r="C942"/>
  <c r="D942"/>
  <c r="E942"/>
  <c r="F942"/>
  <c r="C943"/>
  <c r="D943"/>
  <c r="E943"/>
  <c r="F943"/>
  <c r="C944"/>
  <c r="D944"/>
  <c r="E944"/>
  <c r="F944"/>
  <c r="C945"/>
  <c r="D945"/>
  <c r="E945"/>
  <c r="F945"/>
  <c r="C946"/>
  <c r="D946"/>
  <c r="E946"/>
  <c r="F946"/>
  <c r="C947"/>
  <c r="D947"/>
  <c r="E947"/>
  <c r="F947"/>
  <c r="C948"/>
  <c r="D948"/>
  <c r="E948"/>
  <c r="F948"/>
  <c r="C949"/>
  <c r="D949"/>
  <c r="E949"/>
  <c r="F949"/>
  <c r="C950"/>
  <c r="D950"/>
  <c r="E950"/>
  <c r="F950"/>
  <c r="C951"/>
  <c r="D951"/>
  <c r="E951"/>
  <c r="F951"/>
  <c r="C952"/>
  <c r="D952"/>
  <c r="E952"/>
  <c r="F952"/>
  <c r="C953"/>
  <c r="D953"/>
  <c r="E953"/>
  <c r="F953"/>
  <c r="C954"/>
  <c r="D954"/>
  <c r="E954"/>
  <c r="F954"/>
  <c r="C955"/>
  <c r="D955"/>
  <c r="E955"/>
  <c r="F955"/>
  <c r="F956"/>
  <c r="C958"/>
  <c r="D958"/>
  <c r="E958"/>
  <c r="F958"/>
  <c r="C959"/>
  <c r="D959"/>
  <c r="E959"/>
  <c r="F959"/>
  <c r="C960"/>
  <c r="D960"/>
  <c r="E960"/>
  <c r="F960"/>
  <c r="C961"/>
  <c r="D961"/>
  <c r="E961"/>
  <c r="F961"/>
  <c r="C962"/>
  <c r="D962"/>
  <c r="E962"/>
  <c r="F962"/>
  <c r="C963"/>
  <c r="D963"/>
  <c r="E963"/>
  <c r="F963"/>
  <c r="C964"/>
  <c r="D964"/>
  <c r="E964"/>
  <c r="F964"/>
  <c r="C965"/>
  <c r="D965"/>
  <c r="E965"/>
  <c r="F965"/>
  <c r="C966"/>
  <c r="D966"/>
  <c r="E966"/>
  <c r="F966"/>
  <c r="C967"/>
  <c r="D967"/>
  <c r="E967"/>
  <c r="F967"/>
  <c r="C968"/>
  <c r="D968"/>
  <c r="E968"/>
  <c r="F968"/>
  <c r="C969"/>
  <c r="D969"/>
  <c r="E969"/>
  <c r="F969"/>
  <c r="C970"/>
  <c r="D970"/>
  <c r="E970"/>
  <c r="F970"/>
  <c r="C971"/>
  <c r="D971"/>
  <c r="E971"/>
  <c r="F971"/>
  <c r="C972"/>
  <c r="D972"/>
  <c r="E972"/>
  <c r="F972"/>
  <c r="C973"/>
  <c r="D973"/>
  <c r="E973"/>
  <c r="F973"/>
  <c r="C974"/>
  <c r="D974"/>
  <c r="E974"/>
  <c r="F974"/>
  <c r="C975"/>
  <c r="D975"/>
  <c r="E975"/>
  <c r="F975"/>
  <c r="C976"/>
  <c r="D976"/>
  <c r="E976"/>
  <c r="F976"/>
  <c r="C977"/>
  <c r="D977"/>
  <c r="E977"/>
  <c r="F977"/>
  <c r="C978"/>
  <c r="D978"/>
  <c r="E978"/>
  <c r="F978"/>
  <c r="C979"/>
  <c r="D979"/>
  <c r="E979"/>
  <c r="F979"/>
  <c r="C980"/>
  <c r="D980"/>
  <c r="E980"/>
  <c r="F980"/>
  <c r="C981"/>
  <c r="D981"/>
  <c r="E981"/>
  <c r="F981"/>
  <c r="C982"/>
  <c r="D982"/>
  <c r="E982"/>
  <c r="F982"/>
  <c r="C983"/>
  <c r="D983"/>
  <c r="E983"/>
  <c r="F983"/>
  <c r="C984"/>
  <c r="D984"/>
  <c r="E984"/>
  <c r="F984"/>
  <c r="C985"/>
  <c r="D985"/>
  <c r="E985"/>
  <c r="F985"/>
  <c r="C986"/>
  <c r="D986"/>
  <c r="E986"/>
  <c r="F986"/>
  <c r="C987"/>
  <c r="D987"/>
  <c r="E987"/>
  <c r="F987"/>
  <c r="C988"/>
  <c r="D988"/>
  <c r="E988"/>
  <c r="F988"/>
  <c r="C989"/>
  <c r="D989"/>
  <c r="E989"/>
  <c r="F989"/>
  <c r="C990"/>
  <c r="D990"/>
  <c r="E990"/>
  <c r="F990"/>
  <c r="C991"/>
  <c r="D991"/>
  <c r="E991"/>
  <c r="F991"/>
  <c r="C992"/>
  <c r="D992"/>
  <c r="E992"/>
  <c r="F992"/>
  <c r="C993"/>
  <c r="D993"/>
  <c r="E993"/>
  <c r="F993"/>
  <c r="C994"/>
  <c r="D994"/>
  <c r="E994"/>
  <c r="F994"/>
  <c r="C995"/>
  <c r="D995"/>
  <c r="E995"/>
  <c r="F995"/>
  <c r="C996"/>
  <c r="D996"/>
  <c r="E996"/>
  <c r="F996"/>
  <c r="C997"/>
  <c r="D997"/>
  <c r="E997"/>
  <c r="F997"/>
  <c r="C998"/>
  <c r="D998"/>
  <c r="E998"/>
  <c r="F998"/>
  <c r="C999"/>
  <c r="D999"/>
  <c r="E999"/>
  <c r="F999"/>
  <c r="C1000"/>
  <c r="D1000"/>
  <c r="E1000"/>
  <c r="F1000"/>
  <c r="C1001"/>
  <c r="D1001"/>
  <c r="E1001"/>
  <c r="F1001"/>
  <c r="C1002"/>
  <c r="D1002"/>
  <c r="E1002"/>
  <c r="F1002"/>
  <c r="C1003"/>
  <c r="D1003"/>
  <c r="E1003"/>
  <c r="F1003"/>
  <c r="C1004"/>
  <c r="D1004"/>
  <c r="E1004"/>
  <c r="F1004"/>
  <c r="C1005"/>
  <c r="D1005"/>
  <c r="E1005"/>
  <c r="F1005"/>
  <c r="C1006"/>
  <c r="D1006"/>
  <c r="E1006"/>
  <c r="F1006"/>
  <c r="C1007"/>
  <c r="D1007"/>
  <c r="E1007"/>
  <c r="F1007"/>
  <c r="C1008"/>
  <c r="D1008"/>
  <c r="E1008"/>
  <c r="F1008"/>
  <c r="C1009"/>
  <c r="D1009"/>
  <c r="E1009"/>
  <c r="F1009"/>
  <c r="C1010"/>
  <c r="D1010"/>
  <c r="E1010"/>
  <c r="F1010"/>
  <c r="F1011"/>
  <c r="C1013"/>
  <c r="D1013"/>
  <c r="E1013"/>
  <c r="F1013"/>
  <c r="C1014"/>
  <c r="D1014"/>
  <c r="E1014"/>
  <c r="F1014"/>
  <c r="C1015"/>
  <c r="D1015"/>
  <c r="E1015"/>
  <c r="F1015"/>
  <c r="C1016"/>
  <c r="D1016"/>
  <c r="E1016"/>
  <c r="F1016"/>
  <c r="C1017"/>
  <c r="D1017"/>
  <c r="E1017"/>
  <c r="F1017"/>
  <c r="C1018"/>
  <c r="D1018"/>
  <c r="E1018"/>
  <c r="F1018"/>
  <c r="C1019"/>
  <c r="D1019"/>
  <c r="E1019"/>
  <c r="F1019"/>
  <c r="C1020"/>
  <c r="D1020"/>
  <c r="E1020"/>
  <c r="F1020"/>
  <c r="C1021"/>
  <c r="D1021"/>
  <c r="E1021"/>
  <c r="F1021"/>
  <c r="C1022"/>
  <c r="D1022"/>
  <c r="E1022"/>
  <c r="F1022"/>
  <c r="C1023"/>
  <c r="D1023"/>
  <c r="E1023"/>
  <c r="F1023"/>
  <c r="C1024"/>
  <c r="D1024"/>
  <c r="E1024"/>
  <c r="F1024"/>
  <c r="C1025"/>
  <c r="D1025"/>
  <c r="E1025"/>
  <c r="F1025"/>
  <c r="C1026"/>
  <c r="D1026"/>
  <c r="E1026"/>
  <c r="F1026"/>
  <c r="C1027"/>
  <c r="D1027"/>
  <c r="E1027"/>
  <c r="F1027"/>
  <c r="C1028"/>
  <c r="D1028"/>
  <c r="E1028"/>
  <c r="F1028"/>
  <c r="C1029"/>
  <c r="D1029"/>
  <c r="E1029"/>
  <c r="F1029"/>
  <c r="C1030"/>
  <c r="D1030"/>
  <c r="E1030"/>
  <c r="F1030"/>
  <c r="C1031"/>
  <c r="D1031"/>
  <c r="E1031"/>
  <c r="F1031"/>
  <c r="C1032"/>
  <c r="D1032"/>
  <c r="E1032"/>
  <c r="F1032"/>
  <c r="C1033"/>
  <c r="D1033"/>
  <c r="E1033"/>
  <c r="F1033"/>
  <c r="C1034"/>
  <c r="D1034"/>
  <c r="E1034"/>
  <c r="F1034"/>
  <c r="C1035"/>
  <c r="D1035"/>
  <c r="E1035"/>
  <c r="F1035"/>
  <c r="C1036"/>
  <c r="D1036"/>
  <c r="E1036"/>
  <c r="F1036"/>
  <c r="C1037"/>
  <c r="D1037"/>
  <c r="E1037"/>
  <c r="F1037"/>
  <c r="C1038"/>
  <c r="D1038"/>
  <c r="E1038"/>
  <c r="F1038"/>
  <c r="C1039"/>
  <c r="D1039"/>
  <c r="E1039"/>
  <c r="F1039"/>
  <c r="C1040"/>
  <c r="D1040"/>
  <c r="E1040"/>
  <c r="F1040"/>
  <c r="C1041"/>
  <c r="D1041"/>
  <c r="E1041"/>
  <c r="F1041"/>
  <c r="C1042"/>
  <c r="D1042"/>
  <c r="E1042"/>
  <c r="F1042"/>
  <c r="C1043"/>
  <c r="D1043"/>
  <c r="E1043"/>
  <c r="F1043"/>
  <c r="C1044"/>
  <c r="D1044"/>
  <c r="E1044"/>
  <c r="F1044"/>
  <c r="C1045"/>
  <c r="D1045"/>
  <c r="E1045"/>
  <c r="F1045"/>
  <c r="C1046"/>
  <c r="D1046"/>
  <c r="E1046"/>
  <c r="F1046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52"/>
  <c r="D1052"/>
  <c r="E1052"/>
  <c r="F1052"/>
  <c r="C1053"/>
  <c r="D1053"/>
  <c r="E1053"/>
  <c r="F1053"/>
  <c r="C1054"/>
  <c r="D1054"/>
  <c r="E1054"/>
  <c r="F1054"/>
  <c r="C1055"/>
  <c r="D1055"/>
  <c r="E1055"/>
  <c r="F1055"/>
  <c r="C1056"/>
  <c r="D1056"/>
  <c r="E1056"/>
  <c r="F1056"/>
  <c r="C1057"/>
  <c r="D1057"/>
  <c r="E1057"/>
  <c r="F1057"/>
  <c r="C1058"/>
  <c r="D1058"/>
  <c r="E1058"/>
  <c r="F1058"/>
  <c r="C1059"/>
  <c r="D1059"/>
  <c r="E1059"/>
  <c r="F1059"/>
  <c r="C1060"/>
  <c r="D1060"/>
  <c r="E1060"/>
  <c r="F1060"/>
  <c r="C1061"/>
  <c r="D1061"/>
  <c r="E1061"/>
  <c r="F1061"/>
  <c r="C1062"/>
  <c r="D1062"/>
  <c r="E1062"/>
  <c r="F1062"/>
  <c r="C1063"/>
  <c r="D1063"/>
  <c r="E1063"/>
  <c r="F1063"/>
  <c r="C1064"/>
  <c r="D1064"/>
  <c r="E1064"/>
  <c r="F1064"/>
  <c r="C1065"/>
  <c r="D1065"/>
  <c r="E1065"/>
  <c r="F1065"/>
  <c r="C1066"/>
  <c r="D1066"/>
  <c r="E1066"/>
  <c r="F1066"/>
  <c r="C1067"/>
  <c r="D1067"/>
  <c r="E1067"/>
  <c r="F1067"/>
  <c r="C1068"/>
  <c r="D1068"/>
  <c r="E1068"/>
  <c r="F1068"/>
  <c r="C1069"/>
  <c r="D1069"/>
  <c r="E1069"/>
  <c r="F1069"/>
  <c r="C1070"/>
  <c r="D1070"/>
  <c r="E1070"/>
  <c r="F1070"/>
  <c r="C1071"/>
  <c r="D1071"/>
  <c r="E1071"/>
  <c r="F1071"/>
  <c r="C1072"/>
  <c r="D1072"/>
  <c r="E1072"/>
  <c r="F1072"/>
  <c r="C1073"/>
  <c r="D1073"/>
  <c r="E1073"/>
  <c r="F1073"/>
  <c r="C1074"/>
  <c r="D1074"/>
  <c r="E1074"/>
  <c r="F1074"/>
  <c r="C1075"/>
  <c r="D1075"/>
  <c r="E1075"/>
  <c r="F1075"/>
  <c r="C1076"/>
  <c r="D1076"/>
  <c r="E1076"/>
  <c r="F1076"/>
  <c r="C1077"/>
  <c r="D1077"/>
  <c r="E1077"/>
  <c r="F1077"/>
  <c r="C1078"/>
  <c r="D1078"/>
  <c r="E1078"/>
  <c r="F1078"/>
  <c r="C1079"/>
  <c r="D1079"/>
  <c r="E1079"/>
  <c r="F1079"/>
  <c r="C1080"/>
  <c r="D1080"/>
  <c r="E1080"/>
  <c r="F1080"/>
  <c r="C1081"/>
  <c r="D1081"/>
  <c r="E1081"/>
  <c r="F1081"/>
  <c r="C1082"/>
  <c r="D1082"/>
  <c r="E1082"/>
  <c r="F1082"/>
  <c r="C1083"/>
  <c r="D1083"/>
  <c r="E1083"/>
  <c r="F1083"/>
  <c r="C1084"/>
  <c r="D1084"/>
  <c r="E1084"/>
  <c r="F1084"/>
  <c r="C1085"/>
  <c r="D1085"/>
  <c r="E1085"/>
  <c r="F1085"/>
  <c r="C1086"/>
  <c r="D1086"/>
  <c r="E1086"/>
  <c r="F1086"/>
  <c r="C1087"/>
  <c r="D1087"/>
  <c r="E1087"/>
  <c r="F1087"/>
  <c r="C1088"/>
  <c r="D1088"/>
  <c r="E1088"/>
  <c r="F1088"/>
  <c r="C1089"/>
  <c r="D1089"/>
  <c r="E1089"/>
  <c r="F1089"/>
  <c r="C1090"/>
  <c r="D1090"/>
  <c r="E1090"/>
  <c r="F1090"/>
  <c r="C1091"/>
  <c r="D1091"/>
  <c r="E1091"/>
  <c r="F1091"/>
  <c r="C1092"/>
  <c r="D1092"/>
  <c r="E1092"/>
  <c r="F1092"/>
  <c r="C1093"/>
  <c r="D1093"/>
  <c r="E1093"/>
  <c r="F1093"/>
  <c r="C1094"/>
  <c r="D1094"/>
  <c r="E1094"/>
  <c r="F1094"/>
  <c r="C1095"/>
  <c r="D1095"/>
  <c r="E1095"/>
  <c r="F1095"/>
  <c r="C1096"/>
  <c r="D1096"/>
  <c r="E1096"/>
  <c r="F1096"/>
  <c r="C1097"/>
  <c r="D1097"/>
  <c r="E1097"/>
  <c r="F1097"/>
  <c r="C1098"/>
  <c r="D1098"/>
  <c r="E1098"/>
  <c r="F1098"/>
  <c r="C1099"/>
  <c r="D1099"/>
  <c r="E1099"/>
  <c r="F1099"/>
  <c r="C1100"/>
  <c r="D1100"/>
  <c r="E1100"/>
  <c r="F1100"/>
  <c r="C1101"/>
  <c r="D1101"/>
  <c r="E1101"/>
  <c r="F1101"/>
  <c r="C1102"/>
  <c r="D1102"/>
  <c r="E1102"/>
  <c r="F1102"/>
  <c r="C1103"/>
  <c r="D1103"/>
  <c r="E1103"/>
  <c r="F1103"/>
  <c r="C1104"/>
  <c r="D1104"/>
  <c r="E1104"/>
  <c r="F1104"/>
  <c r="C1105"/>
  <c r="D1105"/>
  <c r="E1105"/>
  <c r="F1105"/>
  <c r="C1106"/>
  <c r="D1106"/>
  <c r="E1106"/>
  <c r="F1106"/>
  <c r="C1107"/>
  <c r="D1107"/>
  <c r="E1107"/>
  <c r="F1107"/>
  <c r="C1108"/>
  <c r="D1108"/>
  <c r="E1108"/>
  <c r="F1108"/>
  <c r="C1109"/>
  <c r="D1109"/>
  <c r="E1109"/>
  <c r="F1109"/>
  <c r="C1110"/>
  <c r="D1110"/>
  <c r="E1110"/>
  <c r="F1110"/>
  <c r="C1111"/>
  <c r="D1111"/>
  <c r="E1111"/>
  <c r="F1111"/>
  <c r="C1112"/>
  <c r="D1112"/>
  <c r="E1112"/>
  <c r="F1112"/>
  <c r="C1113"/>
  <c r="D1113"/>
  <c r="E1113"/>
  <c r="F1113"/>
  <c r="C1114"/>
  <c r="D1114"/>
  <c r="E1114"/>
  <c r="F1114"/>
  <c r="C1115"/>
  <c r="D1115"/>
  <c r="E1115"/>
  <c r="F1115"/>
  <c r="C1116"/>
  <c r="D1116"/>
  <c r="E1116"/>
  <c r="F1116"/>
  <c r="C1117"/>
  <c r="D1117"/>
  <c r="E1117"/>
  <c r="F1117"/>
  <c r="C1118"/>
  <c r="D1118"/>
  <c r="E1118"/>
  <c r="F1118"/>
  <c r="C1119"/>
  <c r="D1119"/>
  <c r="E1119"/>
  <c r="F1119"/>
  <c r="C1120"/>
  <c r="D1120"/>
  <c r="E1120"/>
  <c r="F1120"/>
  <c r="C1121"/>
  <c r="D1121"/>
  <c r="E1121"/>
  <c r="F1121"/>
  <c r="C1122"/>
  <c r="D1122"/>
  <c r="E1122"/>
  <c r="F1122"/>
  <c r="C1123"/>
  <c r="D1123"/>
  <c r="E1123"/>
  <c r="F1123"/>
  <c r="C1124"/>
  <c r="D1124"/>
  <c r="E1124"/>
  <c r="F1124"/>
  <c r="C1125"/>
  <c r="D1125"/>
  <c r="E1125"/>
  <c r="F1125"/>
  <c r="C1126"/>
  <c r="D1126"/>
  <c r="E1126"/>
  <c r="F1126"/>
  <c r="C1127"/>
  <c r="D1127"/>
  <c r="E1127"/>
  <c r="F1127"/>
  <c r="C1128"/>
  <c r="D1128"/>
  <c r="E1128"/>
  <c r="F1128"/>
  <c r="C1129"/>
  <c r="D1129"/>
  <c r="E1129"/>
  <c r="F1129"/>
  <c r="C1130"/>
  <c r="D1130"/>
  <c r="E1130"/>
  <c r="F1130"/>
  <c r="C1131"/>
  <c r="D1131"/>
  <c r="E1131"/>
  <c r="F1131"/>
  <c r="C1132"/>
  <c r="D1132"/>
  <c r="E1132"/>
  <c r="F1132"/>
  <c r="C1133"/>
  <c r="D1133"/>
  <c r="E1133"/>
  <c r="F1133"/>
  <c r="C1134"/>
  <c r="D1134"/>
  <c r="E1134"/>
  <c r="F1134"/>
  <c r="C1135"/>
  <c r="D1135"/>
  <c r="E1135"/>
  <c r="F1135"/>
  <c r="C1136"/>
  <c r="D1136"/>
  <c r="E1136"/>
  <c r="F1136"/>
  <c r="C1137"/>
  <c r="D1137"/>
  <c r="E1137"/>
  <c r="F1137"/>
  <c r="C1138"/>
  <c r="D1138"/>
  <c r="E1138"/>
  <c r="F1138"/>
  <c r="C1139"/>
  <c r="D1139"/>
  <c r="E1139"/>
  <c r="F1139"/>
  <c r="C1140"/>
  <c r="D1140"/>
  <c r="E1140"/>
  <c r="F1140"/>
  <c r="C1141"/>
  <c r="D1141"/>
  <c r="E1141"/>
  <c r="F1141"/>
  <c r="C1142"/>
  <c r="D1142"/>
  <c r="E1142"/>
  <c r="F1142"/>
  <c r="C1143"/>
  <c r="D1143"/>
  <c r="E1143"/>
  <c r="F1143"/>
  <c r="C1144"/>
  <c r="D1144"/>
  <c r="E1144"/>
  <c r="F1144"/>
  <c r="C1145"/>
  <c r="D1145"/>
  <c r="E1145"/>
  <c r="F1145"/>
  <c r="C1146"/>
  <c r="D1146"/>
  <c r="E1146"/>
  <c r="F1146"/>
  <c r="C1147"/>
  <c r="D1147"/>
  <c r="E1147"/>
  <c r="F1147"/>
  <c r="C1148"/>
  <c r="D1148"/>
  <c r="E1148"/>
  <c r="F1148"/>
  <c r="C1149"/>
  <c r="D1149"/>
  <c r="E1149"/>
  <c r="F1149"/>
  <c r="C1150"/>
  <c r="D1150"/>
  <c r="E1150"/>
  <c r="F1150"/>
  <c r="C1151"/>
  <c r="D1151"/>
  <c r="E1151"/>
  <c r="F1151"/>
  <c r="C1152"/>
  <c r="D1152"/>
  <c r="E1152"/>
  <c r="F1152"/>
  <c r="C1153"/>
  <c r="D1153"/>
  <c r="E1153"/>
  <c r="F1153"/>
  <c r="C1154"/>
  <c r="D1154"/>
  <c r="E1154"/>
  <c r="F1154"/>
  <c r="C1155"/>
  <c r="D1155"/>
  <c r="E1155"/>
  <c r="F1155"/>
  <c r="C1156"/>
  <c r="D1156"/>
  <c r="E1156"/>
  <c r="F1156"/>
  <c r="C1157"/>
  <c r="D1157"/>
  <c r="E1157"/>
  <c r="F1157"/>
  <c r="C1158"/>
  <c r="D1158"/>
  <c r="E1158"/>
  <c r="F1158"/>
  <c r="C1159"/>
  <c r="D1159"/>
  <c r="E1159"/>
  <c r="F1159"/>
  <c r="C1160"/>
  <c r="D1160"/>
  <c r="E1160"/>
  <c r="F1160"/>
  <c r="C1161"/>
  <c r="D1161"/>
  <c r="E1161"/>
  <c r="F1161"/>
  <c r="C1162"/>
  <c r="D1162"/>
  <c r="E1162"/>
  <c r="F1162"/>
  <c r="C1163"/>
  <c r="D1163"/>
  <c r="E1163"/>
  <c r="F1163"/>
  <c r="C1164"/>
  <c r="D1164"/>
  <c r="E1164"/>
  <c r="F1164"/>
  <c r="C1165"/>
  <c r="D1165"/>
  <c r="E1165"/>
  <c r="F1165"/>
  <c r="C1166"/>
  <c r="D1166"/>
  <c r="E1166"/>
  <c r="F1166"/>
  <c r="C1167"/>
  <c r="D1167"/>
  <c r="E1167"/>
  <c r="F1167"/>
  <c r="C1168"/>
  <c r="D1168"/>
  <c r="E1168"/>
  <c r="F1168"/>
  <c r="C1169"/>
  <c r="D1169"/>
  <c r="E1169"/>
  <c r="F1169"/>
  <c r="C1170"/>
  <c r="D1170"/>
  <c r="E1170"/>
  <c r="F1170"/>
  <c r="C1171"/>
  <c r="D1171"/>
  <c r="E1171"/>
  <c r="F1171"/>
  <c r="C1172"/>
  <c r="D1172"/>
  <c r="E1172"/>
  <c r="F1172"/>
  <c r="C1173"/>
  <c r="D1173"/>
  <c r="E1173"/>
  <c r="F1173"/>
  <c r="C1174"/>
  <c r="D1174"/>
  <c r="E1174"/>
  <c r="F1174"/>
  <c r="C1175"/>
  <c r="D1175"/>
  <c r="E1175"/>
  <c r="F1175"/>
  <c r="C1176"/>
  <c r="D1176"/>
  <c r="E1176"/>
  <c r="F1176"/>
  <c r="C1177"/>
  <c r="D1177"/>
  <c r="E1177"/>
  <c r="F1177"/>
  <c r="C1178"/>
  <c r="D1178"/>
  <c r="E1178"/>
  <c r="F1178"/>
  <c r="C1179"/>
  <c r="D1179"/>
  <c r="E1179"/>
  <c r="F1179"/>
  <c r="C1180"/>
  <c r="D1180"/>
  <c r="E1180"/>
  <c r="F1180"/>
  <c r="C1181"/>
  <c r="D1181"/>
  <c r="E1181"/>
  <c r="F1181"/>
  <c r="C1182"/>
  <c r="D1182"/>
  <c r="E1182"/>
  <c r="F1182"/>
  <c r="C1183"/>
  <c r="D1183"/>
  <c r="E1183"/>
  <c r="F1183"/>
  <c r="C1184"/>
  <c r="D1184"/>
  <c r="E1184"/>
  <c r="F1184"/>
  <c r="C1185"/>
  <c r="D1185"/>
  <c r="E1185"/>
  <c r="F1185"/>
  <c r="C1186"/>
  <c r="D1186"/>
  <c r="E1186"/>
  <c r="F1186"/>
  <c r="C1187"/>
  <c r="D1187"/>
  <c r="E1187"/>
  <c r="F1187"/>
  <c r="C1188"/>
  <c r="D1188"/>
  <c r="E1188"/>
  <c r="F1188"/>
  <c r="C1189"/>
  <c r="D1189"/>
  <c r="E1189"/>
  <c r="F1189"/>
  <c r="C1190"/>
  <c r="D1190"/>
  <c r="E1190"/>
  <c r="F1190"/>
  <c r="C1191"/>
  <c r="D1191"/>
  <c r="E1191"/>
  <c r="F1191"/>
  <c r="C1192"/>
  <c r="D1192"/>
  <c r="E1192"/>
  <c r="F1192"/>
  <c r="C1193"/>
  <c r="D1193"/>
  <c r="E1193"/>
  <c r="F1193"/>
  <c r="C1194"/>
  <c r="D1194"/>
  <c r="E1194"/>
  <c r="F1194"/>
  <c r="C1195"/>
  <c r="D1195"/>
  <c r="E1195"/>
  <c r="F1195"/>
  <c r="C1196"/>
  <c r="D1196"/>
  <c r="E1196"/>
  <c r="F1196"/>
  <c r="C1197"/>
  <c r="D1197"/>
  <c r="E1197"/>
  <c r="F1197"/>
  <c r="C1198"/>
  <c r="D1198"/>
  <c r="E1198"/>
  <c r="F1198"/>
  <c r="C1199"/>
  <c r="D1199"/>
  <c r="E1199"/>
  <c r="F1199"/>
  <c r="C1200"/>
  <c r="D1200"/>
  <c r="E1200"/>
  <c r="F1200"/>
  <c r="C1201"/>
  <c r="D1201"/>
  <c r="E1201"/>
  <c r="F1201"/>
  <c r="C1202"/>
  <c r="D1202"/>
  <c r="E1202"/>
  <c r="F1202"/>
  <c r="C1203"/>
  <c r="D1203"/>
  <c r="E1203"/>
  <c r="F1203"/>
  <c r="C1204"/>
  <c r="D1204"/>
  <c r="E1204"/>
  <c r="F1204"/>
  <c r="C1205"/>
  <c r="D1205"/>
  <c r="E1205"/>
  <c r="F1205"/>
  <c r="C1206"/>
  <c r="D1206"/>
  <c r="E1206"/>
  <c r="F1206"/>
  <c r="C1207"/>
  <c r="D1207"/>
  <c r="E1207"/>
  <c r="F1207"/>
  <c r="C1208"/>
  <c r="D1208"/>
  <c r="E1208"/>
  <c r="F1208"/>
  <c r="C1209"/>
  <c r="D1209"/>
  <c r="E1209"/>
  <c r="F1209"/>
  <c r="C1210"/>
  <c r="D1210"/>
  <c r="E1210"/>
  <c r="F1210"/>
  <c r="C1211"/>
  <c r="D1211"/>
  <c r="E1211"/>
  <c r="F1211"/>
  <c r="C1212"/>
  <c r="D1212"/>
  <c r="E1212"/>
  <c r="F1212"/>
  <c r="C1213"/>
  <c r="D1213"/>
  <c r="E1213"/>
  <c r="F1213"/>
  <c r="C1214"/>
  <c r="D1214"/>
  <c r="E1214"/>
  <c r="F1214"/>
  <c r="C1215"/>
  <c r="D1215"/>
  <c r="E1215"/>
  <c r="F1215"/>
  <c r="C1216"/>
  <c r="D1216"/>
  <c r="E1216"/>
  <c r="F1216"/>
  <c r="C1217"/>
  <c r="D1217"/>
  <c r="E1217"/>
  <c r="F1217"/>
  <c r="C1218"/>
  <c r="D1218"/>
  <c r="E1218"/>
  <c r="F1218"/>
  <c r="C1219"/>
  <c r="D1219"/>
  <c r="E1219"/>
  <c r="F1219"/>
  <c r="C1220"/>
  <c r="D1220"/>
  <c r="E1220"/>
  <c r="F1220"/>
  <c r="C1221"/>
  <c r="D1221"/>
  <c r="E1221"/>
  <c r="F1221"/>
  <c r="C1222"/>
  <c r="D1222"/>
  <c r="E1222"/>
  <c r="F1222"/>
  <c r="C1223"/>
  <c r="D1223"/>
  <c r="E1223"/>
  <c r="F1223"/>
  <c r="C1224"/>
  <c r="D1224"/>
  <c r="E1224"/>
  <c r="F1224"/>
  <c r="C1225"/>
  <c r="D1225"/>
  <c r="E1225"/>
  <c r="F1225"/>
  <c r="C1226"/>
  <c r="D1226"/>
  <c r="E1226"/>
  <c r="F1226"/>
  <c r="C1227"/>
  <c r="D1227"/>
  <c r="E1227"/>
  <c r="F1227"/>
  <c r="C1228"/>
  <c r="D1228"/>
  <c r="E1228"/>
  <c r="F1228"/>
  <c r="C1229"/>
  <c r="D1229"/>
  <c r="E1229"/>
  <c r="F1229"/>
  <c r="C1230"/>
  <c r="D1230"/>
  <c r="E1230"/>
  <c r="F1230"/>
  <c r="C1231"/>
  <c r="D1231"/>
  <c r="E1231"/>
  <c r="F1231"/>
  <c r="C1232"/>
  <c r="D1232"/>
  <c r="E1232"/>
  <c r="F1232"/>
  <c r="C1233"/>
  <c r="D1233"/>
  <c r="E1233"/>
  <c r="F1233"/>
  <c r="C1234"/>
  <c r="D1234"/>
  <c r="E1234"/>
  <c r="F1234"/>
  <c r="C1235"/>
  <c r="D1235"/>
  <c r="E1235"/>
  <c r="F1235"/>
  <c r="C1236"/>
  <c r="D1236"/>
  <c r="E1236"/>
  <c r="F1236"/>
  <c r="C1237"/>
  <c r="D1237"/>
  <c r="E1237"/>
  <c r="F1237"/>
  <c r="C1238"/>
  <c r="D1238"/>
  <c r="E1238"/>
  <c r="F1238"/>
  <c r="C1239"/>
  <c r="D1239"/>
  <c r="E1239"/>
  <c r="F1239"/>
  <c r="C1240"/>
  <c r="D1240"/>
  <c r="E1240"/>
  <c r="F1240"/>
  <c r="C1241"/>
  <c r="D1241"/>
  <c r="E1241"/>
  <c r="F1241"/>
  <c r="C1242"/>
  <c r="D1242"/>
  <c r="E1242"/>
  <c r="F1242"/>
  <c r="F1249"/>
  <c r="F1250"/>
  <c r="D41" i="12"/>
  <c r="E41"/>
  <c r="F41"/>
  <c r="D158"/>
  <c r="E158"/>
  <c r="F158"/>
  <c r="D230"/>
  <c r="E230"/>
  <c r="F230"/>
  <c r="F479"/>
  <c r="H41"/>
  <c r="H158"/>
  <c r="H230"/>
  <c r="H479"/>
  <c r="I41"/>
  <c r="I158"/>
  <c r="I230"/>
  <c r="I479"/>
  <c r="L41"/>
  <c r="L158"/>
  <c r="L230"/>
  <c r="L479"/>
  <c r="M479"/>
  <c r="N479"/>
  <c r="C481"/>
  <c r="D481"/>
  <c r="E481"/>
  <c r="F481"/>
  <c r="C482"/>
  <c r="D482"/>
  <c r="E482"/>
  <c r="F482"/>
  <c r="C483"/>
  <c r="D483"/>
  <c r="E483"/>
  <c r="F483"/>
  <c r="C484"/>
  <c r="D484"/>
  <c r="E484"/>
  <c r="F484"/>
  <c r="C485"/>
  <c r="D485"/>
  <c r="E485"/>
  <c r="F485"/>
  <c r="C486"/>
  <c r="D486"/>
  <c r="E486"/>
  <c r="F486"/>
  <c r="C487"/>
  <c r="D487"/>
  <c r="E487"/>
  <c r="F487"/>
  <c r="C488"/>
  <c r="D488"/>
  <c r="E488"/>
  <c r="F488"/>
  <c r="C489"/>
  <c r="D489"/>
  <c r="E489"/>
  <c r="F489"/>
  <c r="C490"/>
  <c r="D490"/>
  <c r="E490"/>
  <c r="F490"/>
  <c r="C491"/>
  <c r="D491"/>
  <c r="E491"/>
  <c r="F491"/>
  <c r="C492"/>
  <c r="D492"/>
  <c r="E492"/>
  <c r="F492"/>
  <c r="C493"/>
  <c r="D493"/>
  <c r="E493"/>
  <c r="F493"/>
  <c r="C494"/>
  <c r="D494"/>
  <c r="E494"/>
  <c r="F494"/>
  <c r="C495"/>
  <c r="D495"/>
  <c r="E495"/>
  <c r="F495"/>
  <c r="C496"/>
  <c r="D496"/>
  <c r="E496"/>
  <c r="F496"/>
  <c r="C497"/>
  <c r="D497"/>
  <c r="E497"/>
  <c r="F497"/>
  <c r="C498"/>
  <c r="D498"/>
  <c r="E498"/>
  <c r="F498"/>
  <c r="C499"/>
  <c r="D499"/>
  <c r="E499"/>
  <c r="F499"/>
  <c r="C500"/>
  <c r="D500"/>
  <c r="E500"/>
  <c r="F500"/>
  <c r="C501"/>
  <c r="D501"/>
  <c r="E501"/>
  <c r="F501"/>
  <c r="C502"/>
  <c r="D502"/>
  <c r="E502"/>
  <c r="F502"/>
  <c r="C503"/>
  <c r="D503"/>
  <c r="E503"/>
  <c r="F503"/>
  <c r="C504"/>
  <c r="D504"/>
  <c r="E504"/>
  <c r="F504"/>
  <c r="C505"/>
  <c r="D505"/>
  <c r="E505"/>
  <c r="F505"/>
  <c r="C506"/>
  <c r="D506"/>
  <c r="E506"/>
  <c r="F506"/>
  <c r="C507"/>
  <c r="D507"/>
  <c r="E507"/>
  <c r="F507"/>
  <c r="C508"/>
  <c r="D508"/>
  <c r="E508"/>
  <c r="F508"/>
  <c r="C509"/>
  <c r="D509"/>
  <c r="E509"/>
  <c r="F509"/>
  <c r="C510"/>
  <c r="D510"/>
  <c r="E510"/>
  <c r="F510"/>
  <c r="C511"/>
  <c r="D511"/>
  <c r="E511"/>
  <c r="F511"/>
  <c r="C512"/>
  <c r="D512"/>
  <c r="E512"/>
  <c r="F512"/>
  <c r="C513"/>
  <c r="D513"/>
  <c r="E513"/>
  <c r="F513"/>
  <c r="C514"/>
  <c r="D514"/>
  <c r="E514"/>
  <c r="F514"/>
  <c r="C515"/>
  <c r="D515"/>
  <c r="E515"/>
  <c r="F515"/>
  <c r="C516"/>
  <c r="D516"/>
  <c r="E516"/>
  <c r="F516"/>
  <c r="C517"/>
  <c r="D517"/>
  <c r="E517"/>
  <c r="F517"/>
  <c r="C518"/>
  <c r="D518"/>
  <c r="E518"/>
  <c r="F518"/>
  <c r="C519"/>
  <c r="D519"/>
  <c r="E519"/>
  <c r="F519"/>
  <c r="C520"/>
  <c r="D520"/>
  <c r="E520"/>
  <c r="F520"/>
  <c r="C521"/>
  <c r="D521"/>
  <c r="E521"/>
  <c r="F521"/>
  <c r="C522"/>
  <c r="D522"/>
  <c r="E522"/>
  <c r="F522"/>
  <c r="C523"/>
  <c r="D523"/>
  <c r="E523"/>
  <c r="F523"/>
  <c r="C524"/>
  <c r="D524"/>
  <c r="E524"/>
  <c r="F524"/>
  <c r="C525"/>
  <c r="D525"/>
  <c r="E525"/>
  <c r="F525"/>
  <c r="C526"/>
  <c r="D526"/>
  <c r="E526"/>
  <c r="F526"/>
  <c r="C527"/>
  <c r="D527"/>
  <c r="E527"/>
  <c r="F527"/>
  <c r="C528"/>
  <c r="D528"/>
  <c r="E528"/>
  <c r="F528"/>
  <c r="C529"/>
  <c r="D529"/>
  <c r="E529"/>
  <c r="F529"/>
  <c r="C530"/>
  <c r="D530"/>
  <c r="E530"/>
  <c r="F530"/>
  <c r="C531"/>
  <c r="D531"/>
  <c r="E531"/>
  <c r="F531"/>
  <c r="C532"/>
  <c r="D532"/>
  <c r="E532"/>
  <c r="F532"/>
  <c r="C533"/>
  <c r="D533"/>
  <c r="E533"/>
  <c r="F533"/>
  <c r="C534"/>
  <c r="D534"/>
  <c r="E534"/>
  <c r="F534"/>
  <c r="C535"/>
  <c r="D535"/>
  <c r="E535"/>
  <c r="F535"/>
  <c r="C536"/>
  <c r="D536"/>
  <c r="E536"/>
  <c r="F536"/>
  <c r="C537"/>
  <c r="D537"/>
  <c r="E537"/>
  <c r="F537"/>
  <c r="C538"/>
  <c r="D538"/>
  <c r="E538"/>
  <c r="F538"/>
  <c r="C539"/>
  <c r="D539"/>
  <c r="E539"/>
  <c r="F539"/>
  <c r="C540"/>
  <c r="D540"/>
  <c r="E540"/>
  <c r="F540"/>
  <c r="C541"/>
  <c r="D541"/>
  <c r="E541"/>
  <c r="F541"/>
  <c r="C542"/>
  <c r="D542"/>
  <c r="E542"/>
  <c r="F542"/>
  <c r="C543"/>
  <c r="D543"/>
  <c r="E543"/>
  <c r="F543"/>
  <c r="C544"/>
  <c r="D544"/>
  <c r="E544"/>
  <c r="F544"/>
  <c r="C545"/>
  <c r="D545"/>
  <c r="E545"/>
  <c r="F545"/>
  <c r="C546"/>
  <c r="D546"/>
  <c r="E546"/>
  <c r="F546"/>
  <c r="C547"/>
  <c r="D547"/>
  <c r="E547"/>
  <c r="F547"/>
  <c r="F548"/>
  <c r="F549"/>
  <c r="F550"/>
  <c r="F551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M551"/>
  <c r="N551"/>
  <c r="C553"/>
  <c r="D553"/>
  <c r="E553"/>
  <c r="F553"/>
  <c r="D554"/>
  <c r="E554"/>
  <c r="F554"/>
  <c r="C555"/>
  <c r="D555"/>
  <c r="E555"/>
  <c r="F555"/>
  <c r="C556"/>
  <c r="D556"/>
  <c r="E556"/>
  <c r="F556"/>
  <c r="C557"/>
  <c r="D557"/>
  <c r="E557"/>
  <c r="F557"/>
  <c r="C558"/>
  <c r="D558"/>
  <c r="E558"/>
  <c r="F558"/>
  <c r="C559"/>
  <c r="D559"/>
  <c r="E559"/>
  <c r="F559"/>
  <c r="C560"/>
  <c r="D560"/>
  <c r="E560"/>
  <c r="F560"/>
  <c r="C561"/>
  <c r="D561"/>
  <c r="E561"/>
  <c r="F561"/>
  <c r="C562"/>
  <c r="D562"/>
  <c r="E562"/>
  <c r="F562"/>
  <c r="C563"/>
  <c r="D563"/>
  <c r="E563"/>
  <c r="F563"/>
  <c r="C564"/>
  <c r="D564"/>
  <c r="E564"/>
  <c r="F564"/>
  <c r="C565"/>
  <c r="D565"/>
  <c r="E565"/>
  <c r="F565"/>
  <c r="D566"/>
  <c r="E566"/>
  <c r="F566"/>
  <c r="D567"/>
  <c r="E567"/>
  <c r="F567"/>
  <c r="C568"/>
  <c r="D568"/>
  <c r="E568"/>
  <c r="F568"/>
  <c r="C569"/>
  <c r="D569"/>
  <c r="E569"/>
  <c r="F569"/>
  <c r="C570"/>
  <c r="D570"/>
  <c r="E570"/>
  <c r="F570"/>
  <c r="C571"/>
  <c r="D571"/>
  <c r="E571"/>
  <c r="F571"/>
  <c r="C572"/>
  <c r="D572"/>
  <c r="E572"/>
  <c r="F572"/>
  <c r="C573"/>
  <c r="D573"/>
  <c r="E573"/>
  <c r="F573"/>
  <c r="C574"/>
  <c r="D574"/>
  <c r="E574"/>
  <c r="F574"/>
  <c r="C575"/>
  <c r="D575"/>
  <c r="E575"/>
  <c r="F575"/>
  <c r="C576"/>
  <c r="D576"/>
  <c r="E576"/>
  <c r="F576"/>
  <c r="C577"/>
  <c r="D577"/>
  <c r="E577"/>
  <c r="F577"/>
  <c r="C578"/>
  <c r="D578"/>
  <c r="E578"/>
  <c r="F578"/>
  <c r="C579"/>
  <c r="D579"/>
  <c r="E579"/>
  <c r="F579"/>
  <c r="C580"/>
  <c r="D580"/>
  <c r="E580"/>
  <c r="F580"/>
  <c r="C581"/>
  <c r="D581"/>
  <c r="E581"/>
  <c r="F581"/>
  <c r="C582"/>
  <c r="D582"/>
  <c r="E582"/>
  <c r="F582"/>
  <c r="C583"/>
  <c r="D583"/>
  <c r="E583"/>
  <c r="F583"/>
  <c r="C584"/>
  <c r="D584"/>
  <c r="E584"/>
  <c r="F584"/>
  <c r="C585"/>
  <c r="D585"/>
  <c r="E585"/>
  <c r="F585"/>
  <c r="C586"/>
  <c r="D586"/>
  <c r="E586"/>
  <c r="F586"/>
  <c r="C587"/>
  <c r="D587"/>
  <c r="E587"/>
  <c r="F587"/>
  <c r="C588"/>
  <c r="D588"/>
  <c r="E588"/>
  <c r="F588"/>
  <c r="C589"/>
  <c r="D589"/>
  <c r="E589"/>
  <c r="F589"/>
  <c r="C590"/>
  <c r="D590"/>
  <c r="E590"/>
  <c r="F590"/>
  <c r="C591"/>
  <c r="D591"/>
  <c r="E591"/>
  <c r="F591"/>
  <c r="C592"/>
  <c r="D592"/>
  <c r="E592"/>
  <c r="F592"/>
  <c r="C593"/>
  <c r="D593"/>
  <c r="E593"/>
  <c r="F593"/>
  <c r="C594"/>
  <c r="D594"/>
  <c r="E594"/>
  <c r="F594"/>
  <c r="C595"/>
  <c r="D595"/>
  <c r="E595"/>
  <c r="F595"/>
  <c r="C596"/>
  <c r="D596"/>
  <c r="E596"/>
  <c r="F596"/>
  <c r="C597"/>
  <c r="D597"/>
  <c r="E597"/>
  <c r="F597"/>
  <c r="C598"/>
  <c r="D598"/>
  <c r="E598"/>
  <c r="F598"/>
  <c r="C599"/>
  <c r="D599"/>
  <c r="E599"/>
  <c r="F599"/>
  <c r="C600"/>
  <c r="D600"/>
  <c r="E600"/>
  <c r="F600"/>
  <c r="C601"/>
  <c r="D601"/>
  <c r="E601"/>
  <c r="F601"/>
  <c r="C602"/>
  <c r="D602"/>
  <c r="E602"/>
  <c r="F602"/>
  <c r="C603"/>
  <c r="D603"/>
  <c r="E603"/>
  <c r="F603"/>
  <c r="C604"/>
  <c r="D604"/>
  <c r="E604"/>
  <c r="F604"/>
  <c r="C605"/>
  <c r="D605"/>
  <c r="E605"/>
  <c r="F605"/>
  <c r="C606"/>
  <c r="D606"/>
  <c r="E606"/>
  <c r="F606"/>
  <c r="C607"/>
  <c r="D607"/>
  <c r="E607"/>
  <c r="F607"/>
  <c r="C608"/>
  <c r="D608"/>
  <c r="E608"/>
  <c r="F608"/>
  <c r="C609"/>
  <c r="D609"/>
  <c r="E609"/>
  <c r="F609"/>
  <c r="C610"/>
  <c r="D610"/>
  <c r="E610"/>
  <c r="F610"/>
  <c r="C611"/>
  <c r="D611"/>
  <c r="E611"/>
  <c r="F611"/>
  <c r="C612"/>
  <c r="D612"/>
  <c r="E612"/>
  <c r="F612"/>
  <c r="C613"/>
  <c r="D613"/>
  <c r="E613"/>
  <c r="F613"/>
  <c r="D614"/>
  <c r="E614"/>
  <c r="F614"/>
  <c r="C615"/>
  <c r="D615"/>
  <c r="E615"/>
  <c r="F615"/>
  <c r="C616"/>
  <c r="D616"/>
  <c r="E616"/>
  <c r="F616"/>
  <c r="C617"/>
  <c r="D617"/>
  <c r="E617"/>
  <c r="F617"/>
  <c r="C618"/>
  <c r="D618"/>
  <c r="E618"/>
  <c r="F618"/>
  <c r="C619"/>
  <c r="D619"/>
  <c r="E619"/>
  <c r="F619"/>
  <c r="C620"/>
  <c r="D620"/>
  <c r="E620"/>
  <c r="F620"/>
  <c r="C621"/>
  <c r="D621"/>
  <c r="E621"/>
  <c r="F621"/>
  <c r="C622"/>
  <c r="D622"/>
  <c r="E622"/>
  <c r="F622"/>
  <c r="C623"/>
  <c r="D623"/>
  <c r="E623"/>
  <c r="F623"/>
  <c r="C624"/>
  <c r="D624"/>
  <c r="E624"/>
  <c r="F624"/>
  <c r="C625"/>
  <c r="D625"/>
  <c r="E625"/>
  <c r="F625"/>
  <c r="C626"/>
  <c r="D626"/>
  <c r="E626"/>
  <c r="F626"/>
  <c r="C627"/>
  <c r="D627"/>
  <c r="E627"/>
  <c r="F627"/>
  <c r="C628"/>
  <c r="D628"/>
  <c r="E628"/>
  <c r="F628"/>
  <c r="C629"/>
  <c r="D629"/>
  <c r="E629"/>
  <c r="F629"/>
  <c r="C630"/>
  <c r="D630"/>
  <c r="E630"/>
  <c r="F630"/>
  <c r="C631"/>
  <c r="D631"/>
  <c r="E631"/>
  <c r="F631"/>
  <c r="C632"/>
  <c r="D632"/>
  <c r="E632"/>
  <c r="F632"/>
  <c r="C633"/>
  <c r="D633"/>
  <c r="E633"/>
  <c r="F633"/>
  <c r="C634"/>
  <c r="D634"/>
  <c r="E634"/>
  <c r="F634"/>
  <c r="F635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M635"/>
  <c r="N635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H673"/>
  <c r="H674"/>
  <c r="H675"/>
  <c r="H676"/>
  <c r="H677"/>
  <c r="H678"/>
  <c r="H679"/>
  <c r="H680"/>
  <c r="H681"/>
  <c r="H682"/>
  <c r="H683"/>
  <c r="H684"/>
  <c r="H685"/>
  <c r="H686"/>
  <c r="H687"/>
  <c r="H688"/>
  <c r="H689"/>
  <c r="H690"/>
  <c r="H691"/>
  <c r="H692"/>
  <c r="H693"/>
  <c r="H694"/>
  <c r="H695"/>
  <c r="H696"/>
  <c r="H697"/>
  <c r="H698"/>
  <c r="H699"/>
  <c r="H700"/>
  <c r="H701"/>
  <c r="H702"/>
  <c r="H703"/>
  <c r="H704"/>
  <c r="H705"/>
  <c r="H706"/>
  <c r="H707"/>
  <c r="H708"/>
  <c r="H709"/>
  <c r="H710"/>
  <c r="H711"/>
  <c r="H712"/>
  <c r="H713"/>
  <c r="H714"/>
  <c r="H715"/>
  <c r="H716"/>
  <c r="H717"/>
  <c r="H718"/>
  <c r="H719"/>
  <c r="H720"/>
  <c r="H721"/>
  <c r="H722"/>
  <c r="H723"/>
  <c r="H724"/>
  <c r="H725"/>
  <c r="H726"/>
  <c r="H727"/>
  <c r="H728"/>
  <c r="H729"/>
  <c r="H730"/>
  <c r="H731"/>
  <c r="H732"/>
  <c r="H733"/>
  <c r="H734"/>
  <c r="H735"/>
  <c r="H736"/>
  <c r="H737"/>
  <c r="H738"/>
  <c r="H739"/>
  <c r="H740"/>
  <c r="H741"/>
  <c r="H742"/>
  <c r="H743"/>
  <c r="H744"/>
  <c r="H745"/>
  <c r="H746"/>
  <c r="H747"/>
  <c r="H748"/>
  <c r="H749"/>
  <c r="H750"/>
  <c r="H751"/>
  <c r="H752"/>
  <c r="H753"/>
  <c r="H754"/>
  <c r="H755"/>
  <c r="H756"/>
  <c r="H757"/>
  <c r="H758"/>
  <c r="H759"/>
  <c r="H760"/>
  <c r="H761"/>
  <c r="H762"/>
  <c r="H763"/>
  <c r="H764"/>
  <c r="H765"/>
  <c r="H766"/>
  <c r="H767"/>
  <c r="H768"/>
  <c r="I637"/>
  <c r="I638"/>
  <c r="I639"/>
  <c r="I640"/>
  <c r="I641"/>
  <c r="I642"/>
  <c r="I643"/>
  <c r="I644"/>
  <c r="I645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673"/>
  <c r="I674"/>
  <c r="I675"/>
  <c r="I676"/>
  <c r="I677"/>
  <c r="I678"/>
  <c r="I679"/>
  <c r="I680"/>
  <c r="I681"/>
  <c r="I682"/>
  <c r="I683"/>
  <c r="I684"/>
  <c r="I685"/>
  <c r="I686"/>
  <c r="I687"/>
  <c r="I688"/>
  <c r="I689"/>
  <c r="I690"/>
  <c r="I691"/>
  <c r="I692"/>
  <c r="I693"/>
  <c r="I694"/>
  <c r="I695"/>
  <c r="I696"/>
  <c r="I697"/>
  <c r="I698"/>
  <c r="I699"/>
  <c r="I700"/>
  <c r="I701"/>
  <c r="I702"/>
  <c r="I703"/>
  <c r="I704"/>
  <c r="I705"/>
  <c r="I706"/>
  <c r="I707"/>
  <c r="I708"/>
  <c r="I709"/>
  <c r="I710"/>
  <c r="I711"/>
  <c r="I712"/>
  <c r="I713"/>
  <c r="I714"/>
  <c r="I715"/>
  <c r="I716"/>
  <c r="I717"/>
  <c r="I718"/>
  <c r="I719"/>
  <c r="I720"/>
  <c r="I721"/>
  <c r="I722"/>
  <c r="I723"/>
  <c r="I724"/>
  <c r="I725"/>
  <c r="I726"/>
  <c r="I727"/>
  <c r="I728"/>
  <c r="I729"/>
  <c r="I730"/>
  <c r="I731"/>
  <c r="I732"/>
  <c r="I733"/>
  <c r="I734"/>
  <c r="I735"/>
  <c r="I736"/>
  <c r="I737"/>
  <c r="I738"/>
  <c r="I739"/>
  <c r="I740"/>
  <c r="I741"/>
  <c r="I742"/>
  <c r="I743"/>
  <c r="I744"/>
  <c r="I745"/>
  <c r="I746"/>
  <c r="I747"/>
  <c r="I748"/>
  <c r="I749"/>
  <c r="I750"/>
  <c r="I751"/>
  <c r="I752"/>
  <c r="I753"/>
  <c r="I754"/>
  <c r="I755"/>
  <c r="I756"/>
  <c r="I757"/>
  <c r="I758"/>
  <c r="I759"/>
  <c r="I760"/>
  <c r="I761"/>
  <c r="I762"/>
  <c r="I763"/>
  <c r="I764"/>
  <c r="I765"/>
  <c r="I766"/>
  <c r="I767"/>
  <c r="I768"/>
  <c r="C776"/>
  <c r="F776"/>
  <c r="C777"/>
  <c r="F777"/>
  <c r="C778"/>
  <c r="F778"/>
  <c r="C779"/>
  <c r="F779"/>
  <c r="C780"/>
  <c r="F780"/>
  <c r="C781"/>
  <c r="F781"/>
  <c r="C782"/>
  <c r="F782"/>
  <c r="C783"/>
  <c r="F783"/>
  <c r="C784"/>
  <c r="F784"/>
  <c r="C785"/>
  <c r="F785"/>
  <c r="C786"/>
  <c r="F786"/>
  <c r="C787"/>
  <c r="F787"/>
  <c r="C788"/>
  <c r="F788"/>
  <c r="C789"/>
  <c r="F789"/>
  <c r="C790"/>
  <c r="F790"/>
  <c r="C791"/>
  <c r="F791"/>
  <c r="C792"/>
  <c r="F792"/>
  <c r="C793"/>
  <c r="F793"/>
  <c r="C794"/>
  <c r="F794"/>
  <c r="C795"/>
  <c r="F795"/>
  <c r="C796"/>
  <c r="F796"/>
  <c r="C797"/>
  <c r="F797"/>
  <c r="C798"/>
  <c r="F798"/>
  <c r="C799"/>
  <c r="F799"/>
  <c r="C800"/>
  <c r="F800"/>
  <c r="C801"/>
  <c r="F801"/>
  <c r="C802"/>
  <c r="F802"/>
  <c r="C803"/>
  <c r="F803"/>
  <c r="C804"/>
  <c r="F804"/>
  <c r="C805"/>
  <c r="F805"/>
  <c r="C806"/>
  <c r="F806"/>
  <c r="C807"/>
  <c r="F807"/>
  <c r="C808"/>
  <c r="F808"/>
  <c r="C809"/>
  <c r="F809"/>
  <c r="C810"/>
  <c r="F810"/>
  <c r="C811"/>
  <c r="F811"/>
  <c r="C812"/>
  <c r="F812"/>
  <c r="C813"/>
  <c r="F813"/>
  <c r="C814"/>
  <c r="F814"/>
  <c r="C815"/>
  <c r="F815"/>
  <c r="C816"/>
  <c r="F816"/>
  <c r="C817"/>
  <c r="F817"/>
  <c r="C818"/>
  <c r="F818"/>
  <c r="C819"/>
  <c r="F819"/>
  <c r="C820"/>
  <c r="F820"/>
  <c r="C821"/>
  <c r="F821"/>
  <c r="C822"/>
  <c r="F822"/>
  <c r="C823"/>
  <c r="F823"/>
  <c r="C824"/>
  <c r="F824"/>
  <c r="C825"/>
  <c r="F825"/>
  <c r="C826"/>
  <c r="F826"/>
  <c r="C827"/>
  <c r="F827"/>
  <c r="C828"/>
  <c r="F828"/>
  <c r="C829"/>
  <c r="F829"/>
  <c r="C830"/>
  <c r="F830"/>
  <c r="C831"/>
  <c r="F831"/>
  <c r="C832"/>
  <c r="F832"/>
  <c r="C833"/>
  <c r="F833"/>
  <c r="C834"/>
  <c r="F834"/>
  <c r="C835"/>
  <c r="F835"/>
  <c r="C836"/>
  <c r="F836"/>
  <c r="C837"/>
  <c r="F837"/>
  <c r="C838"/>
  <c r="F838"/>
  <c r="C839"/>
  <c r="F839"/>
  <c r="C840"/>
  <c r="F840"/>
  <c r="C841"/>
  <c r="F841"/>
  <c r="C842"/>
  <c r="F842"/>
  <c r="C843"/>
  <c r="F843"/>
  <c r="C844"/>
  <c r="F844"/>
  <c r="C845"/>
  <c r="F845"/>
  <c r="C846"/>
  <c r="F846"/>
  <c r="C847"/>
  <c r="F847"/>
  <c r="C848"/>
  <c r="F848"/>
  <c r="C849"/>
  <c r="F849"/>
  <c r="C850"/>
  <c r="F850"/>
  <c r="C851"/>
  <c r="F851"/>
  <c r="C852"/>
  <c r="F852"/>
  <c r="C853"/>
  <c r="F853"/>
  <c r="C854"/>
  <c r="F854"/>
  <c r="C855"/>
  <c r="F855"/>
  <c r="C856"/>
  <c r="F856"/>
  <c r="C857"/>
  <c r="F857"/>
  <c r="C858"/>
  <c r="F858"/>
  <c r="C859"/>
  <c r="F859"/>
  <c r="C860"/>
  <c r="F860"/>
  <c r="C861"/>
  <c r="F861"/>
  <c r="C862"/>
  <c r="F862"/>
  <c r="C863"/>
  <c r="F863"/>
  <c r="C864"/>
  <c r="F864"/>
  <c r="C865"/>
  <c r="F865"/>
  <c r="C866"/>
  <c r="F866"/>
  <c r="C867"/>
  <c r="F867"/>
  <c r="C868"/>
  <c r="F868"/>
  <c r="C869"/>
  <c r="F869"/>
  <c r="C870"/>
  <c r="F870"/>
  <c r="C871"/>
  <c r="F871"/>
  <c r="C872"/>
  <c r="F872"/>
  <c r="C873"/>
  <c r="F873"/>
  <c r="C874"/>
  <c r="F874"/>
  <c r="C875"/>
  <c r="F875"/>
  <c r="C876"/>
  <c r="F876"/>
  <c r="C877"/>
  <c r="F877"/>
  <c r="C878"/>
  <c r="F878"/>
  <c r="C879"/>
  <c r="F879"/>
  <c r="C880"/>
  <c r="F880"/>
  <c r="C881"/>
  <c r="F881"/>
  <c r="C882"/>
  <c r="F882"/>
  <c r="C883"/>
  <c r="F883"/>
  <c r="C884"/>
  <c r="F884"/>
  <c r="C885"/>
  <c r="F885"/>
  <c r="C886"/>
  <c r="F886"/>
  <c r="C887"/>
  <c r="F887"/>
  <c r="C888"/>
  <c r="F888"/>
  <c r="C889"/>
  <c r="F889"/>
  <c r="C890"/>
  <c r="F890"/>
  <c r="C891"/>
  <c r="F891"/>
  <c r="C892"/>
  <c r="F892"/>
  <c r="C893"/>
  <c r="F893"/>
  <c r="C894"/>
  <c r="F894"/>
  <c r="C895"/>
  <c r="F895"/>
  <c r="C896"/>
  <c r="F896"/>
  <c r="C897"/>
  <c r="F897"/>
  <c r="C898"/>
  <c r="F898"/>
  <c r="C899"/>
  <c r="F899"/>
  <c r="C900"/>
  <c r="F900"/>
  <c r="C901"/>
  <c r="F901"/>
  <c r="C902"/>
  <c r="F902"/>
  <c r="C903"/>
  <c r="F903"/>
  <c r="C904"/>
  <c r="F904"/>
  <c r="C905"/>
  <c r="F905"/>
  <c r="C906"/>
  <c r="F906"/>
  <c r="C907"/>
  <c r="F907"/>
  <c r="C908"/>
  <c r="F908"/>
  <c r="C909"/>
  <c r="F909"/>
  <c r="C910"/>
  <c r="F910"/>
  <c r="C911"/>
  <c r="F911"/>
  <c r="C912"/>
  <c r="F912"/>
  <c r="C913"/>
  <c r="F913"/>
  <c r="C914"/>
  <c r="F914"/>
  <c r="C915"/>
  <c r="F915"/>
  <c r="C916"/>
  <c r="F916"/>
  <c r="C917"/>
  <c r="F917"/>
  <c r="C918"/>
  <c r="F918"/>
  <c r="C919"/>
  <c r="F919"/>
  <c r="C920"/>
  <c r="F920"/>
  <c r="C921"/>
  <c r="F921"/>
  <c r="C922"/>
  <c r="F922"/>
  <c r="C923"/>
  <c r="F923"/>
  <c r="C924"/>
  <c r="F924"/>
  <c r="C925"/>
  <c r="F925"/>
  <c r="C926"/>
  <c r="F926"/>
  <c r="C927"/>
  <c r="F927"/>
  <c r="C928"/>
  <c r="F928"/>
  <c r="C929"/>
  <c r="F929"/>
  <c r="C930"/>
  <c r="F930"/>
  <c r="C931"/>
  <c r="F931"/>
  <c r="C932"/>
  <c r="F932"/>
  <c r="C933"/>
  <c r="F933"/>
  <c r="C934"/>
  <c r="F934"/>
  <c r="C935"/>
  <c r="F935"/>
  <c r="C936"/>
  <c r="F936"/>
  <c r="C937"/>
  <c r="F937"/>
  <c r="C938"/>
  <c r="F938"/>
  <c r="C939"/>
  <c r="F939"/>
  <c r="C940"/>
  <c r="F940"/>
  <c r="C941"/>
  <c r="F941"/>
  <c r="C942"/>
  <c r="F942"/>
  <c r="C943"/>
  <c r="F943"/>
  <c r="C944"/>
  <c r="F944"/>
  <c r="C945"/>
  <c r="F945"/>
  <c r="C946"/>
  <c r="F946"/>
  <c r="C947"/>
  <c r="F947"/>
  <c r="C948"/>
  <c r="F948"/>
  <c r="C949"/>
  <c r="F949"/>
  <c r="C950"/>
  <c r="F950"/>
  <c r="C951"/>
  <c r="F951"/>
  <c r="C952"/>
  <c r="F952"/>
  <c r="C953"/>
  <c r="F953"/>
  <c r="C954"/>
  <c r="F954"/>
  <c r="F956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6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6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6"/>
  <c r="M956"/>
  <c r="N956"/>
  <c r="C958"/>
  <c r="D958"/>
  <c r="E958"/>
  <c r="F958"/>
  <c r="C959"/>
  <c r="D959"/>
  <c r="E959"/>
  <c r="F959"/>
  <c r="C960"/>
  <c r="D960"/>
  <c r="E960"/>
  <c r="F960"/>
  <c r="C961"/>
  <c r="D961"/>
  <c r="E961"/>
  <c r="F961"/>
  <c r="C962"/>
  <c r="D962"/>
  <c r="E962"/>
  <c r="F962"/>
  <c r="C963"/>
  <c r="D963"/>
  <c r="E963"/>
  <c r="F963"/>
  <c r="C964"/>
  <c r="D964"/>
  <c r="E964"/>
  <c r="F964"/>
  <c r="C965"/>
  <c r="D965"/>
  <c r="E965"/>
  <c r="F965"/>
  <c r="C966"/>
  <c r="D966"/>
  <c r="E966"/>
  <c r="F966"/>
  <c r="C967"/>
  <c r="D967"/>
  <c r="E967"/>
  <c r="F967"/>
  <c r="C968"/>
  <c r="D968"/>
  <c r="E968"/>
  <c r="F968"/>
  <c r="C969"/>
  <c r="D969"/>
  <c r="E969"/>
  <c r="F969"/>
  <c r="C970"/>
  <c r="D970"/>
  <c r="E970"/>
  <c r="F970"/>
  <c r="C971"/>
  <c r="D971"/>
  <c r="E971"/>
  <c r="F971"/>
  <c r="C972"/>
  <c r="D972"/>
  <c r="E972"/>
  <c r="F972"/>
  <c r="C973"/>
  <c r="D973"/>
  <c r="E973"/>
  <c r="F973"/>
  <c r="C974"/>
  <c r="D974"/>
  <c r="E974"/>
  <c r="F974"/>
  <c r="C975"/>
  <c r="D975"/>
  <c r="E975"/>
  <c r="F975"/>
  <c r="C976"/>
  <c r="D976"/>
  <c r="E976"/>
  <c r="F976"/>
  <c r="C977"/>
  <c r="D977"/>
  <c r="E977"/>
  <c r="F977"/>
  <c r="C978"/>
  <c r="D978"/>
  <c r="E978"/>
  <c r="F978"/>
  <c r="C979"/>
  <c r="D979"/>
  <c r="E979"/>
  <c r="F979"/>
  <c r="C980"/>
  <c r="D980"/>
  <c r="E980"/>
  <c r="F980"/>
  <c r="C981"/>
  <c r="D981"/>
  <c r="E981"/>
  <c r="F981"/>
  <c r="C982"/>
  <c r="D982"/>
  <c r="E982"/>
  <c r="F982"/>
  <c r="C983"/>
  <c r="D983"/>
  <c r="E983"/>
  <c r="F983"/>
  <c r="C984"/>
  <c r="D984"/>
  <c r="E984"/>
  <c r="F984"/>
  <c r="C985"/>
  <c r="D985"/>
  <c r="E985"/>
  <c r="F985"/>
  <c r="C986"/>
  <c r="D986"/>
  <c r="E986"/>
  <c r="F986"/>
  <c r="C987"/>
  <c r="D987"/>
  <c r="E987"/>
  <c r="F987"/>
  <c r="C988"/>
  <c r="D988"/>
  <c r="E988"/>
  <c r="F988"/>
  <c r="C989"/>
  <c r="D989"/>
  <c r="E989"/>
  <c r="F989"/>
  <c r="C990"/>
  <c r="D990"/>
  <c r="E990"/>
  <c r="F990"/>
  <c r="C991"/>
  <c r="D991"/>
  <c r="E991"/>
  <c r="F991"/>
  <c r="C992"/>
  <c r="D992"/>
  <c r="E992"/>
  <c r="F992"/>
  <c r="C993"/>
  <c r="D993"/>
  <c r="E993"/>
  <c r="F993"/>
  <c r="C994"/>
  <c r="D994"/>
  <c r="E994"/>
  <c r="F994"/>
  <c r="C995"/>
  <c r="D995"/>
  <c r="E995"/>
  <c r="F995"/>
  <c r="C996"/>
  <c r="D996"/>
  <c r="E996"/>
  <c r="F996"/>
  <c r="C997"/>
  <c r="D997"/>
  <c r="E997"/>
  <c r="F997"/>
  <c r="C998"/>
  <c r="D998"/>
  <c r="E998"/>
  <c r="F998"/>
  <c r="C999"/>
  <c r="D999"/>
  <c r="E999"/>
  <c r="F999"/>
  <c r="C1000"/>
  <c r="D1000"/>
  <c r="E1000"/>
  <c r="F1000"/>
  <c r="C1001"/>
  <c r="D1001"/>
  <c r="E1001"/>
  <c r="F1001"/>
  <c r="C1002"/>
  <c r="D1002"/>
  <c r="E1002"/>
  <c r="F1002"/>
  <c r="C1003"/>
  <c r="D1003"/>
  <c r="E1003"/>
  <c r="F1003"/>
  <c r="C1004"/>
  <c r="D1004"/>
  <c r="E1004"/>
  <c r="F1004"/>
  <c r="C1005"/>
  <c r="D1005"/>
  <c r="E1005"/>
  <c r="F1005"/>
  <c r="C1006"/>
  <c r="D1006"/>
  <c r="E1006"/>
  <c r="F1006"/>
  <c r="C1007"/>
  <c r="D1007"/>
  <c r="E1007"/>
  <c r="F1007"/>
  <c r="C1008"/>
  <c r="D1008"/>
  <c r="E1008"/>
  <c r="F1008"/>
  <c r="C1009"/>
  <c r="D1009"/>
  <c r="E1009"/>
  <c r="F1009"/>
  <c r="C1010"/>
  <c r="D1010"/>
  <c r="E1010"/>
  <c r="F1010"/>
  <c r="F1011"/>
  <c r="H958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09"/>
  <c r="H1010"/>
  <c r="H1011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09"/>
  <c r="I1010"/>
  <c r="I1011"/>
  <c r="J1009"/>
  <c r="J1010"/>
  <c r="J1011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11"/>
  <c r="M1011"/>
  <c r="N1011"/>
  <c r="C1243"/>
  <c r="D1243"/>
  <c r="E1243"/>
  <c r="F1243"/>
  <c r="G1243"/>
  <c r="H1243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H1249"/>
  <c r="I1243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1"/>
  <c r="I1242"/>
  <c r="I1249"/>
  <c r="J1249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9"/>
  <c r="M1249"/>
  <c r="C1013"/>
  <c r="D1013"/>
  <c r="E1013"/>
  <c r="F1013"/>
  <c r="C1014"/>
  <c r="D1014"/>
  <c r="E1014"/>
  <c r="F1014"/>
  <c r="C1015"/>
  <c r="D1015"/>
  <c r="E1015"/>
  <c r="F1015"/>
  <c r="C1016"/>
  <c r="D1016"/>
  <c r="E1016"/>
  <c r="F1016"/>
  <c r="C1017"/>
  <c r="D1017"/>
  <c r="E1017"/>
  <c r="F1017"/>
  <c r="C1018"/>
  <c r="D1018"/>
  <c r="E1018"/>
  <c r="F1018"/>
  <c r="C1019"/>
  <c r="D1019"/>
  <c r="E1019"/>
  <c r="F1019"/>
  <c r="C1020"/>
  <c r="D1020"/>
  <c r="E1020"/>
  <c r="F1020"/>
  <c r="C1021"/>
  <c r="D1021"/>
  <c r="E1021"/>
  <c r="F1021"/>
  <c r="C1022"/>
  <c r="D1022"/>
  <c r="E1022"/>
  <c r="F1022"/>
  <c r="C1023"/>
  <c r="D1023"/>
  <c r="E1023"/>
  <c r="F1023"/>
  <c r="C1024"/>
  <c r="D1024"/>
  <c r="E1024"/>
  <c r="F1024"/>
  <c r="C1025"/>
  <c r="D1025"/>
  <c r="E1025"/>
  <c r="F1025"/>
  <c r="C1026"/>
  <c r="D1026"/>
  <c r="E1026"/>
  <c r="F1026"/>
  <c r="C1027"/>
  <c r="D1027"/>
  <c r="E1027"/>
  <c r="F1027"/>
  <c r="C1028"/>
  <c r="D1028"/>
  <c r="E1028"/>
  <c r="F1028"/>
  <c r="C1029"/>
  <c r="D1029"/>
  <c r="E1029"/>
  <c r="F1029"/>
  <c r="C1030"/>
  <c r="D1030"/>
  <c r="E1030"/>
  <c r="F1030"/>
  <c r="C1031"/>
  <c r="D1031"/>
  <c r="E1031"/>
  <c r="F1031"/>
  <c r="C1032"/>
  <c r="D1032"/>
  <c r="E1032"/>
  <c r="F1032"/>
  <c r="C1033"/>
  <c r="D1033"/>
  <c r="E1033"/>
  <c r="F1033"/>
  <c r="C1034"/>
  <c r="D1034"/>
  <c r="E1034"/>
  <c r="F1034"/>
  <c r="C1035"/>
  <c r="D1035"/>
  <c r="E1035"/>
  <c r="F1035"/>
  <c r="C1036"/>
  <c r="D1036"/>
  <c r="E1036"/>
  <c r="F1036"/>
  <c r="C1037"/>
  <c r="D1037"/>
  <c r="E1037"/>
  <c r="F1037"/>
  <c r="C1038"/>
  <c r="D1038"/>
  <c r="E1038"/>
  <c r="F1038"/>
  <c r="C1039"/>
  <c r="D1039"/>
  <c r="E1039"/>
  <c r="F1039"/>
  <c r="C1040"/>
  <c r="D1040"/>
  <c r="E1040"/>
  <c r="F1040"/>
  <c r="C1041"/>
  <c r="D1041"/>
  <c r="E1041"/>
  <c r="F1041"/>
  <c r="C1042"/>
  <c r="D1042"/>
  <c r="E1042"/>
  <c r="F1042"/>
  <c r="C1043"/>
  <c r="D1043"/>
  <c r="E1043"/>
  <c r="F1043"/>
  <c r="C1044"/>
  <c r="D1044"/>
  <c r="E1044"/>
  <c r="F1044"/>
  <c r="C1045"/>
  <c r="D1045"/>
  <c r="E1045"/>
  <c r="F1045"/>
  <c r="C1046"/>
  <c r="D1046"/>
  <c r="E1046"/>
  <c r="F1046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52"/>
  <c r="D1052"/>
  <c r="E1052"/>
  <c r="F1052"/>
  <c r="C1053"/>
  <c r="D1053"/>
  <c r="E1053"/>
  <c r="F1053"/>
  <c r="C1054"/>
  <c r="D1054"/>
  <c r="E1054"/>
  <c r="F1054"/>
  <c r="C1055"/>
  <c r="D1055"/>
  <c r="E1055"/>
  <c r="F1055"/>
  <c r="C1056"/>
  <c r="D1056"/>
  <c r="E1056"/>
  <c r="F1056"/>
  <c r="C1057"/>
  <c r="D1057"/>
  <c r="E1057"/>
  <c r="F1057"/>
  <c r="C1058"/>
  <c r="D1058"/>
  <c r="E1058"/>
  <c r="F1058"/>
  <c r="C1059"/>
  <c r="D1059"/>
  <c r="E1059"/>
  <c r="F1059"/>
  <c r="C1060"/>
  <c r="D1060"/>
  <c r="E1060"/>
  <c r="F1060"/>
  <c r="C1061"/>
  <c r="D1061"/>
  <c r="E1061"/>
  <c r="F1061"/>
  <c r="C1062"/>
  <c r="D1062"/>
  <c r="E1062"/>
  <c r="F1062"/>
  <c r="C1063"/>
  <c r="D1063"/>
  <c r="E1063"/>
  <c r="F1063"/>
  <c r="C1064"/>
  <c r="D1064"/>
  <c r="E1064"/>
  <c r="F1064"/>
  <c r="C1065"/>
  <c r="D1065"/>
  <c r="E1065"/>
  <c r="F1065"/>
  <c r="C1066"/>
  <c r="D1066"/>
  <c r="E1066"/>
  <c r="F1066"/>
  <c r="C1067"/>
  <c r="D1067"/>
  <c r="E1067"/>
  <c r="F1067"/>
  <c r="C1068"/>
  <c r="D1068"/>
  <c r="E1068"/>
  <c r="F1068"/>
  <c r="C1069"/>
  <c r="D1069"/>
  <c r="E1069"/>
  <c r="F1069"/>
  <c r="C1070"/>
  <c r="D1070"/>
  <c r="E1070"/>
  <c r="F1070"/>
  <c r="C1071"/>
  <c r="D1071"/>
  <c r="E1071"/>
  <c r="F1071"/>
  <c r="C1072"/>
  <c r="D1072"/>
  <c r="E1072"/>
  <c r="F1072"/>
  <c r="C1073"/>
  <c r="D1073"/>
  <c r="E1073"/>
  <c r="F1073"/>
  <c r="C1074"/>
  <c r="D1074"/>
  <c r="E1074"/>
  <c r="F1074"/>
  <c r="C1075"/>
  <c r="D1075"/>
  <c r="E1075"/>
  <c r="F1075"/>
  <c r="C1076"/>
  <c r="D1076"/>
  <c r="E1076"/>
  <c r="F1076"/>
  <c r="C1077"/>
  <c r="D1077"/>
  <c r="E1077"/>
  <c r="F1077"/>
  <c r="C1078"/>
  <c r="D1078"/>
  <c r="E1078"/>
  <c r="F1078"/>
  <c r="C1079"/>
  <c r="D1079"/>
  <c r="E1079"/>
  <c r="F1079"/>
  <c r="C1080"/>
  <c r="D1080"/>
  <c r="E1080"/>
  <c r="F1080"/>
  <c r="C1081"/>
  <c r="D1081"/>
  <c r="E1081"/>
  <c r="F1081"/>
  <c r="C1082"/>
  <c r="D1082"/>
  <c r="E1082"/>
  <c r="F1082"/>
  <c r="C1083"/>
  <c r="D1083"/>
  <c r="E1083"/>
  <c r="F1083"/>
  <c r="C1084"/>
  <c r="D1084"/>
  <c r="E1084"/>
  <c r="F1084"/>
  <c r="C1085"/>
  <c r="D1085"/>
  <c r="E1085"/>
  <c r="F1085"/>
  <c r="C1086"/>
  <c r="D1086"/>
  <c r="E1086"/>
  <c r="F1086"/>
  <c r="C1087"/>
  <c r="D1087"/>
  <c r="E1087"/>
  <c r="F1087"/>
  <c r="C1088"/>
  <c r="D1088"/>
  <c r="E1088"/>
  <c r="F1088"/>
  <c r="C1089"/>
  <c r="D1089"/>
  <c r="E1089"/>
  <c r="F1089"/>
  <c r="C1090"/>
  <c r="D1090"/>
  <c r="E1090"/>
  <c r="F1090"/>
  <c r="C1091"/>
  <c r="D1091"/>
  <c r="E1091"/>
  <c r="F1091"/>
  <c r="C1092"/>
  <c r="D1092"/>
  <c r="E1092"/>
  <c r="F1092"/>
  <c r="C1093"/>
  <c r="D1093"/>
  <c r="E1093"/>
  <c r="F1093"/>
  <c r="C1094"/>
  <c r="D1094"/>
  <c r="E1094"/>
  <c r="F1094"/>
  <c r="C1095"/>
  <c r="D1095"/>
  <c r="E1095"/>
  <c r="F1095"/>
  <c r="C1096"/>
  <c r="D1096"/>
  <c r="E1096"/>
  <c r="F1096"/>
  <c r="C1097"/>
  <c r="D1097"/>
  <c r="E1097"/>
  <c r="F1097"/>
  <c r="C1098"/>
  <c r="D1098"/>
  <c r="E1098"/>
  <c r="F1098"/>
  <c r="C1099"/>
  <c r="D1099"/>
  <c r="E1099"/>
  <c r="F1099"/>
  <c r="C1100"/>
  <c r="D1100"/>
  <c r="E1100"/>
  <c r="F1100"/>
  <c r="C1101"/>
  <c r="D1101"/>
  <c r="E1101"/>
  <c r="F1101"/>
  <c r="C1102"/>
  <c r="D1102"/>
  <c r="E1102"/>
  <c r="F1102"/>
  <c r="C1103"/>
  <c r="D1103"/>
  <c r="E1103"/>
  <c r="F1103"/>
  <c r="C1104"/>
  <c r="D1104"/>
  <c r="E1104"/>
  <c r="F1104"/>
  <c r="C1105"/>
  <c r="D1105"/>
  <c r="E1105"/>
  <c r="F1105"/>
  <c r="C1106"/>
  <c r="D1106"/>
  <c r="E1106"/>
  <c r="F1106"/>
  <c r="C1107"/>
  <c r="D1107"/>
  <c r="E1107"/>
  <c r="F1107"/>
  <c r="C1108"/>
  <c r="D1108"/>
  <c r="E1108"/>
  <c r="F1108"/>
  <c r="C1109"/>
  <c r="D1109"/>
  <c r="E1109"/>
  <c r="F1109"/>
  <c r="C1110"/>
  <c r="D1110"/>
  <c r="E1110"/>
  <c r="F1110"/>
  <c r="C1111"/>
  <c r="D1111"/>
  <c r="E1111"/>
  <c r="F1111"/>
  <c r="C1112"/>
  <c r="D1112"/>
  <c r="E1112"/>
  <c r="F1112"/>
  <c r="C1113"/>
  <c r="D1113"/>
  <c r="E1113"/>
  <c r="F1113"/>
  <c r="C1114"/>
  <c r="D1114"/>
  <c r="E1114"/>
  <c r="F1114"/>
  <c r="C1115"/>
  <c r="D1115"/>
  <c r="E1115"/>
  <c r="F1115"/>
  <c r="C1116"/>
  <c r="D1116"/>
  <c r="E1116"/>
  <c r="F1116"/>
  <c r="C1117"/>
  <c r="D1117"/>
  <c r="E1117"/>
  <c r="F1117"/>
  <c r="C1118"/>
  <c r="D1118"/>
  <c r="E1118"/>
  <c r="F1118"/>
  <c r="C1119"/>
  <c r="D1119"/>
  <c r="E1119"/>
  <c r="F1119"/>
  <c r="C1120"/>
  <c r="D1120"/>
  <c r="E1120"/>
  <c r="F1120"/>
  <c r="C1121"/>
  <c r="D1121"/>
  <c r="E1121"/>
  <c r="F1121"/>
  <c r="C1122"/>
  <c r="D1122"/>
  <c r="E1122"/>
  <c r="F1122"/>
  <c r="C1123"/>
  <c r="D1123"/>
  <c r="E1123"/>
  <c r="F1123"/>
  <c r="C1124"/>
  <c r="D1124"/>
  <c r="E1124"/>
  <c r="F1124"/>
  <c r="C1125"/>
  <c r="D1125"/>
  <c r="E1125"/>
  <c r="F1125"/>
  <c r="C1126"/>
  <c r="D1126"/>
  <c r="E1126"/>
  <c r="F1126"/>
  <c r="C1127"/>
  <c r="D1127"/>
  <c r="E1127"/>
  <c r="F1127"/>
  <c r="C1128"/>
  <c r="D1128"/>
  <c r="E1128"/>
  <c r="F1128"/>
  <c r="C1129"/>
  <c r="D1129"/>
  <c r="E1129"/>
  <c r="F1129"/>
  <c r="C1130"/>
  <c r="D1130"/>
  <c r="E1130"/>
  <c r="F1130"/>
  <c r="C1131"/>
  <c r="D1131"/>
  <c r="E1131"/>
  <c r="F1131"/>
  <c r="C1132"/>
  <c r="D1132"/>
  <c r="E1132"/>
  <c r="F1132"/>
  <c r="C1133"/>
  <c r="D1133"/>
  <c r="E1133"/>
  <c r="F1133"/>
  <c r="C1134"/>
  <c r="D1134"/>
  <c r="E1134"/>
  <c r="F1134"/>
  <c r="C1135"/>
  <c r="D1135"/>
  <c r="E1135"/>
  <c r="F1135"/>
  <c r="C1136"/>
  <c r="D1136"/>
  <c r="E1136"/>
  <c r="F1136"/>
  <c r="C1137"/>
  <c r="D1137"/>
  <c r="E1137"/>
  <c r="F1137"/>
  <c r="C1138"/>
  <c r="D1138"/>
  <c r="E1138"/>
  <c r="F1138"/>
  <c r="C1139"/>
  <c r="D1139"/>
  <c r="E1139"/>
  <c r="F1139"/>
  <c r="C1140"/>
  <c r="D1140"/>
  <c r="E1140"/>
  <c r="F1140"/>
  <c r="C1141"/>
  <c r="D1141"/>
  <c r="E1141"/>
  <c r="F1141"/>
  <c r="C1142"/>
  <c r="D1142"/>
  <c r="E1142"/>
  <c r="F1142"/>
  <c r="C1143"/>
  <c r="D1143"/>
  <c r="E1143"/>
  <c r="F1143"/>
  <c r="C1144"/>
  <c r="D1144"/>
  <c r="E1144"/>
  <c r="F1144"/>
  <c r="C1145"/>
  <c r="D1145"/>
  <c r="E1145"/>
  <c r="F1145"/>
  <c r="C1146"/>
  <c r="D1146"/>
  <c r="E1146"/>
  <c r="F1146"/>
  <c r="C1147"/>
  <c r="D1147"/>
  <c r="E1147"/>
  <c r="F1147"/>
  <c r="C1148"/>
  <c r="D1148"/>
  <c r="E1148"/>
  <c r="F1148"/>
  <c r="C1149"/>
  <c r="D1149"/>
  <c r="E1149"/>
  <c r="F1149"/>
  <c r="C1150"/>
  <c r="D1150"/>
  <c r="E1150"/>
  <c r="F1150"/>
  <c r="C1151"/>
  <c r="D1151"/>
  <c r="E1151"/>
  <c r="F1151"/>
  <c r="C1152"/>
  <c r="D1152"/>
  <c r="E1152"/>
  <c r="F1152"/>
  <c r="C1153"/>
  <c r="D1153"/>
  <c r="E1153"/>
  <c r="F1153"/>
  <c r="C1154"/>
  <c r="D1154"/>
  <c r="E1154"/>
  <c r="F1154"/>
  <c r="C1155"/>
  <c r="D1155"/>
  <c r="E1155"/>
  <c r="F1155"/>
  <c r="C1156"/>
  <c r="D1156"/>
  <c r="E1156"/>
  <c r="F1156"/>
  <c r="C1157"/>
  <c r="D1157"/>
  <c r="E1157"/>
  <c r="F1157"/>
  <c r="C1158"/>
  <c r="D1158"/>
  <c r="E1158"/>
  <c r="F1158"/>
  <c r="C1159"/>
  <c r="D1159"/>
  <c r="E1159"/>
  <c r="F1159"/>
  <c r="C1160"/>
  <c r="D1160"/>
  <c r="E1160"/>
  <c r="F1160"/>
  <c r="C1161"/>
  <c r="D1161"/>
  <c r="E1161"/>
  <c r="F1161"/>
  <c r="C1162"/>
  <c r="D1162"/>
  <c r="E1162"/>
  <c r="F1162"/>
  <c r="C1163"/>
  <c r="D1163"/>
  <c r="E1163"/>
  <c r="F1163"/>
  <c r="C1164"/>
  <c r="D1164"/>
  <c r="E1164"/>
  <c r="F1164"/>
  <c r="C1165"/>
  <c r="D1165"/>
  <c r="E1165"/>
  <c r="F1165"/>
  <c r="C1166"/>
  <c r="D1166"/>
  <c r="E1166"/>
  <c r="F1166"/>
  <c r="C1167"/>
  <c r="D1167"/>
  <c r="E1167"/>
  <c r="F1167"/>
  <c r="C1168"/>
  <c r="D1168"/>
  <c r="E1168"/>
  <c r="F1168"/>
  <c r="C1169"/>
  <c r="D1169"/>
  <c r="E1169"/>
  <c r="F1169"/>
  <c r="C1170"/>
  <c r="D1170"/>
  <c r="E1170"/>
  <c r="F1170"/>
  <c r="C1171"/>
  <c r="D1171"/>
  <c r="E1171"/>
  <c r="F1171"/>
  <c r="C1172"/>
  <c r="D1172"/>
  <c r="E1172"/>
  <c r="F1172"/>
  <c r="C1173"/>
  <c r="D1173"/>
  <c r="E1173"/>
  <c r="F1173"/>
  <c r="C1174"/>
  <c r="D1174"/>
  <c r="E1174"/>
  <c r="F1174"/>
  <c r="C1175"/>
  <c r="D1175"/>
  <c r="E1175"/>
  <c r="F1175"/>
  <c r="C1176"/>
  <c r="D1176"/>
  <c r="E1176"/>
  <c r="F1176"/>
  <c r="C1177"/>
  <c r="D1177"/>
  <c r="E1177"/>
  <c r="F1177"/>
  <c r="C1178"/>
  <c r="D1178"/>
  <c r="E1178"/>
  <c r="F1178"/>
  <c r="C1179"/>
  <c r="D1179"/>
  <c r="E1179"/>
  <c r="F1179"/>
  <c r="C1180"/>
  <c r="D1180"/>
  <c r="E1180"/>
  <c r="F1180"/>
  <c r="C1181"/>
  <c r="D1181"/>
  <c r="E1181"/>
  <c r="F1181"/>
  <c r="C1182"/>
  <c r="D1182"/>
  <c r="E1182"/>
  <c r="F1182"/>
  <c r="C1183"/>
  <c r="D1183"/>
  <c r="E1183"/>
  <c r="F1183"/>
  <c r="C1184"/>
  <c r="D1184"/>
  <c r="E1184"/>
  <c r="F1184"/>
  <c r="C1185"/>
  <c r="D1185"/>
  <c r="E1185"/>
  <c r="F1185"/>
  <c r="C1186"/>
  <c r="D1186"/>
  <c r="E1186"/>
  <c r="F1186"/>
  <c r="C1187"/>
  <c r="D1187"/>
  <c r="E1187"/>
  <c r="F1187"/>
  <c r="C1188"/>
  <c r="D1188"/>
  <c r="E1188"/>
  <c r="F1188"/>
  <c r="C1189"/>
  <c r="D1189"/>
  <c r="E1189"/>
  <c r="F1189"/>
  <c r="C1190"/>
  <c r="D1190"/>
  <c r="E1190"/>
  <c r="F1190"/>
  <c r="C1191"/>
  <c r="D1191"/>
  <c r="E1191"/>
  <c r="F1191"/>
  <c r="C1192"/>
  <c r="D1192"/>
  <c r="E1192"/>
  <c r="F1192"/>
  <c r="C1193"/>
  <c r="D1193"/>
  <c r="E1193"/>
  <c r="F1193"/>
  <c r="C1194"/>
  <c r="D1194"/>
  <c r="E1194"/>
  <c r="F1194"/>
  <c r="C1195"/>
  <c r="D1195"/>
  <c r="E1195"/>
  <c r="F1195"/>
  <c r="C1196"/>
  <c r="D1196"/>
  <c r="E1196"/>
  <c r="F1196"/>
  <c r="C1197"/>
  <c r="D1197"/>
  <c r="E1197"/>
  <c r="F1197"/>
  <c r="C1198"/>
  <c r="D1198"/>
  <c r="E1198"/>
  <c r="F1198"/>
  <c r="C1199"/>
  <c r="D1199"/>
  <c r="E1199"/>
  <c r="F1199"/>
  <c r="C1200"/>
  <c r="D1200"/>
  <c r="E1200"/>
  <c r="F1200"/>
  <c r="C1201"/>
  <c r="D1201"/>
  <c r="E1201"/>
  <c r="F1201"/>
  <c r="C1202"/>
  <c r="D1202"/>
  <c r="E1202"/>
  <c r="F1202"/>
  <c r="C1203"/>
  <c r="D1203"/>
  <c r="E1203"/>
  <c r="F1203"/>
  <c r="C1204"/>
  <c r="D1204"/>
  <c r="E1204"/>
  <c r="F1204"/>
  <c r="C1205"/>
  <c r="D1205"/>
  <c r="E1205"/>
  <c r="F1205"/>
  <c r="C1206"/>
  <c r="D1206"/>
  <c r="E1206"/>
  <c r="F1206"/>
  <c r="C1207"/>
  <c r="D1207"/>
  <c r="E1207"/>
  <c r="F1207"/>
  <c r="C1208"/>
  <c r="D1208"/>
  <c r="E1208"/>
  <c r="F1208"/>
  <c r="C1209"/>
  <c r="D1209"/>
  <c r="E1209"/>
  <c r="F1209"/>
  <c r="C1210"/>
  <c r="D1210"/>
  <c r="E1210"/>
  <c r="F1210"/>
  <c r="C1211"/>
  <c r="D1211"/>
  <c r="E1211"/>
  <c r="F1211"/>
  <c r="C1212"/>
  <c r="D1212"/>
  <c r="E1212"/>
  <c r="F1212"/>
  <c r="C1213"/>
  <c r="D1213"/>
  <c r="E1213"/>
  <c r="F1213"/>
  <c r="C1214"/>
  <c r="D1214"/>
  <c r="E1214"/>
  <c r="F1214"/>
  <c r="C1215"/>
  <c r="D1215"/>
  <c r="E1215"/>
  <c r="F1215"/>
  <c r="C1216"/>
  <c r="D1216"/>
  <c r="E1216"/>
  <c r="F1216"/>
  <c r="C1217"/>
  <c r="D1217"/>
  <c r="E1217"/>
  <c r="F1217"/>
  <c r="C1218"/>
  <c r="D1218"/>
  <c r="E1218"/>
  <c r="F1218"/>
  <c r="C1219"/>
  <c r="D1219"/>
  <c r="E1219"/>
  <c r="F1219"/>
  <c r="C1220"/>
  <c r="D1220"/>
  <c r="E1220"/>
  <c r="F1220"/>
  <c r="C1221"/>
  <c r="D1221"/>
  <c r="E1221"/>
  <c r="F1221"/>
  <c r="C1222"/>
  <c r="D1222"/>
  <c r="E1222"/>
  <c r="F1222"/>
  <c r="C1223"/>
  <c r="D1223"/>
  <c r="E1223"/>
  <c r="F1223"/>
  <c r="C1224"/>
  <c r="D1224"/>
  <c r="E1224"/>
  <c r="F1224"/>
  <c r="C1225"/>
  <c r="D1225"/>
  <c r="E1225"/>
  <c r="F1225"/>
  <c r="C1226"/>
  <c r="D1226"/>
  <c r="E1226"/>
  <c r="F1226"/>
  <c r="C1227"/>
  <c r="D1227"/>
  <c r="E1227"/>
  <c r="F1227"/>
  <c r="C1228"/>
  <c r="D1228"/>
  <c r="E1228"/>
  <c r="F1228"/>
  <c r="C1229"/>
  <c r="D1229"/>
  <c r="E1229"/>
  <c r="F1229"/>
  <c r="C1230"/>
  <c r="D1230"/>
  <c r="E1230"/>
  <c r="F1230"/>
  <c r="C1231"/>
  <c r="D1231"/>
  <c r="E1231"/>
  <c r="F1231"/>
  <c r="C1232"/>
  <c r="D1232"/>
  <c r="E1232"/>
  <c r="F1232"/>
  <c r="C1233"/>
  <c r="D1233"/>
  <c r="E1233"/>
  <c r="F1233"/>
  <c r="C1234"/>
  <c r="D1234"/>
  <c r="E1234"/>
  <c r="F1234"/>
  <c r="C1235"/>
  <c r="D1235"/>
  <c r="E1235"/>
  <c r="F1235"/>
  <c r="C1236"/>
  <c r="D1236"/>
  <c r="E1236"/>
  <c r="F1236"/>
  <c r="C1237"/>
  <c r="D1237"/>
  <c r="E1237"/>
  <c r="F1237"/>
  <c r="C1238"/>
  <c r="D1238"/>
  <c r="E1238"/>
  <c r="F1238"/>
  <c r="C1239"/>
  <c r="D1239"/>
  <c r="E1239"/>
  <c r="F1239"/>
  <c r="C1240"/>
  <c r="D1240"/>
  <c r="E1240"/>
  <c r="F1240"/>
  <c r="C1241"/>
  <c r="D1241"/>
  <c r="E1241"/>
  <c r="F1241"/>
  <c r="C1242"/>
  <c r="D1242"/>
  <c r="E1242"/>
  <c r="F1242"/>
  <c r="F1249"/>
  <c r="N1249"/>
  <c r="C481" i="32"/>
  <c r="D481"/>
  <c r="E481"/>
  <c r="F481"/>
  <c r="G481"/>
  <c r="H481"/>
  <c r="C482"/>
  <c r="D482"/>
  <c r="E482"/>
  <c r="F482"/>
  <c r="G482"/>
  <c r="H482"/>
  <c r="C483"/>
  <c r="D483"/>
  <c r="E483"/>
  <c r="F483"/>
  <c r="G483"/>
  <c r="H483"/>
  <c r="C484"/>
  <c r="D484"/>
  <c r="E484"/>
  <c r="F484"/>
  <c r="G484"/>
  <c r="H484"/>
  <c r="C485"/>
  <c r="D485"/>
  <c r="E485"/>
  <c r="F485"/>
  <c r="G485"/>
  <c r="H485"/>
  <c r="C486"/>
  <c r="D486"/>
  <c r="E486"/>
  <c r="F486"/>
  <c r="G486"/>
  <c r="H486"/>
  <c r="C487"/>
  <c r="D487"/>
  <c r="E487"/>
  <c r="F487"/>
  <c r="G487"/>
  <c r="H487"/>
  <c r="C488"/>
  <c r="D488"/>
  <c r="E488"/>
  <c r="F488"/>
  <c r="G488"/>
  <c r="H488"/>
  <c r="C489"/>
  <c r="D489"/>
  <c r="E489"/>
  <c r="F489"/>
  <c r="G489"/>
  <c r="H489"/>
  <c r="C490"/>
  <c r="D490"/>
  <c r="E490"/>
  <c r="F490"/>
  <c r="G490"/>
  <c r="H490"/>
  <c r="C491"/>
  <c r="D491"/>
  <c r="E491"/>
  <c r="F491"/>
  <c r="G491"/>
  <c r="H491"/>
  <c r="C492"/>
  <c r="D492"/>
  <c r="E492"/>
  <c r="F492"/>
  <c r="G492"/>
  <c r="H492"/>
  <c r="C493"/>
  <c r="D493"/>
  <c r="E493"/>
  <c r="F493"/>
  <c r="G493"/>
  <c r="H493"/>
  <c r="C494"/>
  <c r="D494"/>
  <c r="E494"/>
  <c r="F494"/>
  <c r="G494"/>
  <c r="H494"/>
  <c r="C495"/>
  <c r="D495"/>
  <c r="E495"/>
  <c r="F495"/>
  <c r="G495"/>
  <c r="H495"/>
  <c r="C496"/>
  <c r="D496"/>
  <c r="E496"/>
  <c r="F496"/>
  <c r="G496"/>
  <c r="H496"/>
  <c r="C497"/>
  <c r="D497"/>
  <c r="E497"/>
  <c r="F497"/>
  <c r="G497"/>
  <c r="H497"/>
  <c r="C498"/>
  <c r="D498"/>
  <c r="E498"/>
  <c r="F498"/>
  <c r="G498"/>
  <c r="H498"/>
  <c r="C499"/>
  <c r="D499"/>
  <c r="E499"/>
  <c r="F499"/>
  <c r="G499"/>
  <c r="H499"/>
  <c r="C500"/>
  <c r="D500"/>
  <c r="E500"/>
  <c r="F500"/>
  <c r="G500"/>
  <c r="H500"/>
  <c r="C501"/>
  <c r="D501"/>
  <c r="E501"/>
  <c r="F501"/>
  <c r="G501"/>
  <c r="H501"/>
  <c r="C502"/>
  <c r="D502"/>
  <c r="E502"/>
  <c r="F502"/>
  <c r="G502"/>
  <c r="H502"/>
  <c r="C503"/>
  <c r="D503"/>
  <c r="E503"/>
  <c r="F503"/>
  <c r="G503"/>
  <c r="H503"/>
  <c r="C504"/>
  <c r="D504"/>
  <c r="E504"/>
  <c r="F504"/>
  <c r="G504"/>
  <c r="H504"/>
  <c r="C505"/>
  <c r="D505"/>
  <c r="E505"/>
  <c r="F505"/>
  <c r="G505"/>
  <c r="H505"/>
  <c r="C506"/>
  <c r="D506"/>
  <c r="E506"/>
  <c r="F506"/>
  <c r="G506"/>
  <c r="H506"/>
  <c r="C507"/>
  <c r="D507"/>
  <c r="E507"/>
  <c r="F507"/>
  <c r="G507"/>
  <c r="H507"/>
  <c r="C508"/>
  <c r="D508"/>
  <c r="E508"/>
  <c r="F508"/>
  <c r="G508"/>
  <c r="H508"/>
  <c r="C509"/>
  <c r="D509"/>
  <c r="E509"/>
  <c r="F509"/>
  <c r="G509"/>
  <c r="H509"/>
  <c r="C510"/>
  <c r="D510"/>
  <c r="E510"/>
  <c r="F510"/>
  <c r="G510"/>
  <c r="H510"/>
  <c r="C511"/>
  <c r="D511"/>
  <c r="E511"/>
  <c r="F511"/>
  <c r="G511"/>
  <c r="H511"/>
  <c r="C512"/>
  <c r="D512"/>
  <c r="E512"/>
  <c r="F512"/>
  <c r="G512"/>
  <c r="H512"/>
  <c r="C513"/>
  <c r="D513"/>
  <c r="E513"/>
  <c r="F513"/>
  <c r="G513"/>
  <c r="H513"/>
  <c r="C514"/>
  <c r="D514"/>
  <c r="E514"/>
  <c r="F514"/>
  <c r="G514"/>
  <c r="H514"/>
  <c r="C515"/>
  <c r="D515"/>
  <c r="E515"/>
  <c r="F515"/>
  <c r="G515"/>
  <c r="H515"/>
  <c r="C516"/>
  <c r="D516"/>
  <c r="E516"/>
  <c r="F516"/>
  <c r="G516"/>
  <c r="H516"/>
  <c r="C517"/>
  <c r="D517"/>
  <c r="E517"/>
  <c r="F517"/>
  <c r="G517"/>
  <c r="H517"/>
  <c r="C518"/>
  <c r="D518"/>
  <c r="E518"/>
  <c r="F518"/>
  <c r="G518"/>
  <c r="H518"/>
  <c r="C519"/>
  <c r="D519"/>
  <c r="E519"/>
  <c r="F519"/>
  <c r="G519"/>
  <c r="H519"/>
  <c r="C520"/>
  <c r="D520"/>
  <c r="E520"/>
  <c r="F520"/>
  <c r="G520"/>
  <c r="H520"/>
  <c r="C521"/>
  <c r="D521"/>
  <c r="E521"/>
  <c r="F521"/>
  <c r="G521"/>
  <c r="H521"/>
  <c r="C522"/>
  <c r="D522"/>
  <c r="E522"/>
  <c r="F522"/>
  <c r="G522"/>
  <c r="H522"/>
  <c r="C523"/>
  <c r="D523"/>
  <c r="E523"/>
  <c r="F523"/>
  <c r="G523"/>
  <c r="H523"/>
  <c r="C524"/>
  <c r="D524"/>
  <c r="E524"/>
  <c r="F524"/>
  <c r="G524"/>
  <c r="H524"/>
  <c r="C525"/>
  <c r="D525"/>
  <c r="E525"/>
  <c r="F525"/>
  <c r="G525"/>
  <c r="H525"/>
  <c r="C526"/>
  <c r="D526"/>
  <c r="E526"/>
  <c r="F526"/>
  <c r="G526"/>
  <c r="H526"/>
  <c r="C527"/>
  <c r="D527"/>
  <c r="E527"/>
  <c r="F527"/>
  <c r="G527"/>
  <c r="H527"/>
  <c r="C528"/>
  <c r="D528"/>
  <c r="E528"/>
  <c r="F528"/>
  <c r="G528"/>
  <c r="H528"/>
  <c r="C529"/>
  <c r="D529"/>
  <c r="E529"/>
  <c r="F529"/>
  <c r="G529"/>
  <c r="H529"/>
  <c r="C530"/>
  <c r="D530"/>
  <c r="E530"/>
  <c r="F530"/>
  <c r="G530"/>
  <c r="H530"/>
  <c r="C531"/>
  <c r="D531"/>
  <c r="E531"/>
  <c r="F531"/>
  <c r="G531"/>
  <c r="H531"/>
  <c r="C532"/>
  <c r="D532"/>
  <c r="E532"/>
  <c r="F532"/>
  <c r="G532"/>
  <c r="H532"/>
  <c r="C533"/>
  <c r="D533"/>
  <c r="E533"/>
  <c r="F533"/>
  <c r="G533"/>
  <c r="H533"/>
  <c r="C534"/>
  <c r="D534"/>
  <c r="E534"/>
  <c r="F534"/>
  <c r="G534"/>
  <c r="H534"/>
  <c r="C535"/>
  <c r="D535"/>
  <c r="E535"/>
  <c r="F535"/>
  <c r="G535"/>
  <c r="H535"/>
  <c r="C536"/>
  <c r="D536"/>
  <c r="E536"/>
  <c r="F536"/>
  <c r="G536"/>
  <c r="H536"/>
  <c r="C537"/>
  <c r="D537"/>
  <c r="E537"/>
  <c r="F537"/>
  <c r="G537"/>
  <c r="H537"/>
  <c r="C538"/>
  <c r="D538"/>
  <c r="E538"/>
  <c r="F538"/>
  <c r="G538"/>
  <c r="H538"/>
  <c r="C539"/>
  <c r="D539"/>
  <c r="E539"/>
  <c r="F539"/>
  <c r="G539"/>
  <c r="H539"/>
  <c r="C540"/>
  <c r="D540"/>
  <c r="E540"/>
  <c r="F540"/>
  <c r="G540"/>
  <c r="H540"/>
  <c r="C541"/>
  <c r="D541"/>
  <c r="E541"/>
  <c r="F541"/>
  <c r="G541"/>
  <c r="H541"/>
  <c r="C542"/>
  <c r="D542"/>
  <c r="E542"/>
  <c r="F542"/>
  <c r="G542"/>
  <c r="H542"/>
  <c r="C543"/>
  <c r="D543"/>
  <c r="E543"/>
  <c r="F543"/>
  <c r="G543"/>
  <c r="H543"/>
  <c r="C544"/>
  <c r="D544"/>
  <c r="E544"/>
  <c r="F544"/>
  <c r="G544"/>
  <c r="H544"/>
  <c r="C545"/>
  <c r="D545"/>
  <c r="E545"/>
  <c r="F545"/>
  <c r="G545"/>
  <c r="H545"/>
  <c r="C546"/>
  <c r="D546"/>
  <c r="E546"/>
  <c r="F546"/>
  <c r="G546"/>
  <c r="H546"/>
  <c r="C547"/>
  <c r="D547"/>
  <c r="E547"/>
  <c r="F547"/>
  <c r="G547"/>
  <c r="H547"/>
  <c r="F548"/>
  <c r="G548"/>
  <c r="H548"/>
  <c r="F549"/>
  <c r="G549"/>
  <c r="H549"/>
  <c r="F550"/>
  <c r="G550"/>
  <c r="H550"/>
  <c r="H551"/>
  <c r="C553"/>
  <c r="D553"/>
  <c r="E553"/>
  <c r="F553"/>
  <c r="G553"/>
  <c r="H553"/>
  <c r="D554"/>
  <c r="E554"/>
  <c r="F554"/>
  <c r="G554"/>
  <c r="H554"/>
  <c r="C555"/>
  <c r="D555"/>
  <c r="E555"/>
  <c r="F555"/>
  <c r="G555"/>
  <c r="H555"/>
  <c r="C556"/>
  <c r="D556"/>
  <c r="E556"/>
  <c r="F556"/>
  <c r="G556"/>
  <c r="H556"/>
  <c r="C557"/>
  <c r="D557"/>
  <c r="E557"/>
  <c r="F557"/>
  <c r="G557"/>
  <c r="H557"/>
  <c r="C558"/>
  <c r="D558"/>
  <c r="E558"/>
  <c r="F558"/>
  <c r="G558"/>
  <c r="H558"/>
  <c r="C559"/>
  <c r="D559"/>
  <c r="E559"/>
  <c r="F559"/>
  <c r="G559"/>
  <c r="H559"/>
  <c r="C560"/>
  <c r="D560"/>
  <c r="E560"/>
  <c r="F560"/>
  <c r="G560"/>
  <c r="H560"/>
  <c r="C561"/>
  <c r="D561"/>
  <c r="E561"/>
  <c r="F561"/>
  <c r="G561"/>
  <c r="H561"/>
  <c r="C562"/>
  <c r="D562"/>
  <c r="E562"/>
  <c r="F562"/>
  <c r="G562"/>
  <c r="H562"/>
  <c r="C563"/>
  <c r="D563"/>
  <c r="E563"/>
  <c r="F563"/>
  <c r="G563"/>
  <c r="H563"/>
  <c r="C564"/>
  <c r="D564"/>
  <c r="E564"/>
  <c r="F564"/>
  <c r="G564"/>
  <c r="H564"/>
  <c r="C565"/>
  <c r="D565"/>
  <c r="E565"/>
  <c r="F565"/>
  <c r="G565"/>
  <c r="H565"/>
  <c r="D566"/>
  <c r="E566"/>
  <c r="F566"/>
  <c r="G566"/>
  <c r="H566"/>
  <c r="D567"/>
  <c r="E567"/>
  <c r="F567"/>
  <c r="G567"/>
  <c r="H567"/>
  <c r="C568"/>
  <c r="D568"/>
  <c r="E568"/>
  <c r="F568"/>
  <c r="G568"/>
  <c r="H568"/>
  <c r="C569"/>
  <c r="D569"/>
  <c r="E569"/>
  <c r="F569"/>
  <c r="G569"/>
  <c r="H569"/>
  <c r="C570"/>
  <c r="D570"/>
  <c r="E570"/>
  <c r="F570"/>
  <c r="G570"/>
  <c r="H570"/>
  <c r="C571"/>
  <c r="D571"/>
  <c r="E571"/>
  <c r="F571"/>
  <c r="G571"/>
  <c r="H571"/>
  <c r="C572"/>
  <c r="D572"/>
  <c r="E572"/>
  <c r="F572"/>
  <c r="G572"/>
  <c r="H572"/>
  <c r="C573"/>
  <c r="D573"/>
  <c r="E573"/>
  <c r="F573"/>
  <c r="G573"/>
  <c r="H573"/>
  <c r="C574"/>
  <c r="D574"/>
  <c r="E574"/>
  <c r="F574"/>
  <c r="G574"/>
  <c r="H574"/>
  <c r="C575"/>
  <c r="D575"/>
  <c r="E575"/>
  <c r="F575"/>
  <c r="G575"/>
  <c r="H575"/>
  <c r="C576"/>
  <c r="D576"/>
  <c r="E576"/>
  <c r="F576"/>
  <c r="G576"/>
  <c r="H576"/>
  <c r="C577"/>
  <c r="D577"/>
  <c r="E577"/>
  <c r="F577"/>
  <c r="G577"/>
  <c r="H577"/>
  <c r="C578"/>
  <c r="D578"/>
  <c r="E578"/>
  <c r="F578"/>
  <c r="G578"/>
  <c r="H578"/>
  <c r="C579"/>
  <c r="D579"/>
  <c r="E579"/>
  <c r="F579"/>
  <c r="G579"/>
  <c r="H579"/>
  <c r="C580"/>
  <c r="D580"/>
  <c r="E580"/>
  <c r="F580"/>
  <c r="G580"/>
  <c r="H580"/>
  <c r="C581"/>
  <c r="D581"/>
  <c r="E581"/>
  <c r="F581"/>
  <c r="G581"/>
  <c r="H581"/>
  <c r="C582"/>
  <c r="D582"/>
  <c r="E582"/>
  <c r="F582"/>
  <c r="G582"/>
  <c r="H582"/>
  <c r="C583"/>
  <c r="D583"/>
  <c r="E583"/>
  <c r="F583"/>
  <c r="G583"/>
  <c r="H583"/>
  <c r="C584"/>
  <c r="D584"/>
  <c r="E584"/>
  <c r="F584"/>
  <c r="G584"/>
  <c r="H584"/>
  <c r="C585"/>
  <c r="D585"/>
  <c r="E585"/>
  <c r="F585"/>
  <c r="G585"/>
  <c r="H585"/>
  <c r="C586"/>
  <c r="D586"/>
  <c r="E586"/>
  <c r="F586"/>
  <c r="G586"/>
  <c r="H586"/>
  <c r="C587"/>
  <c r="D587"/>
  <c r="E587"/>
  <c r="F587"/>
  <c r="G587"/>
  <c r="H587"/>
  <c r="C588"/>
  <c r="D588"/>
  <c r="E588"/>
  <c r="F588"/>
  <c r="G588"/>
  <c r="H588"/>
  <c r="C589"/>
  <c r="D589"/>
  <c r="E589"/>
  <c r="F589"/>
  <c r="G589"/>
  <c r="H589"/>
  <c r="C590"/>
  <c r="D590"/>
  <c r="E590"/>
  <c r="F590"/>
  <c r="G590"/>
  <c r="H590"/>
  <c r="C591"/>
  <c r="D591"/>
  <c r="E591"/>
  <c r="F591"/>
  <c r="G591"/>
  <c r="H591"/>
  <c r="C592"/>
  <c r="D592"/>
  <c r="E592"/>
  <c r="F592"/>
  <c r="G592"/>
  <c r="H592"/>
  <c r="C593"/>
  <c r="D593"/>
  <c r="E593"/>
  <c r="F593"/>
  <c r="G593"/>
  <c r="H593"/>
  <c r="C594"/>
  <c r="D594"/>
  <c r="E594"/>
  <c r="F594"/>
  <c r="G594"/>
  <c r="H594"/>
  <c r="C595"/>
  <c r="D595"/>
  <c r="E595"/>
  <c r="F595"/>
  <c r="G595"/>
  <c r="H595"/>
  <c r="C596"/>
  <c r="D596"/>
  <c r="E596"/>
  <c r="F596"/>
  <c r="G596"/>
  <c r="H596"/>
  <c r="C597"/>
  <c r="D597"/>
  <c r="E597"/>
  <c r="F597"/>
  <c r="G597"/>
  <c r="H597"/>
  <c r="C598"/>
  <c r="D598"/>
  <c r="E598"/>
  <c r="F598"/>
  <c r="G598"/>
  <c r="H598"/>
  <c r="C599"/>
  <c r="D599"/>
  <c r="E599"/>
  <c r="F599"/>
  <c r="G599"/>
  <c r="H599"/>
  <c r="C600"/>
  <c r="D600"/>
  <c r="E600"/>
  <c r="F600"/>
  <c r="G600"/>
  <c r="H600"/>
  <c r="C601"/>
  <c r="D601"/>
  <c r="E601"/>
  <c r="F601"/>
  <c r="G601"/>
  <c r="H601"/>
  <c r="C602"/>
  <c r="D602"/>
  <c r="E602"/>
  <c r="F602"/>
  <c r="G602"/>
  <c r="H602"/>
  <c r="C603"/>
  <c r="D603"/>
  <c r="E603"/>
  <c r="F603"/>
  <c r="G603"/>
  <c r="H603"/>
  <c r="C604"/>
  <c r="D604"/>
  <c r="E604"/>
  <c r="F604"/>
  <c r="G604"/>
  <c r="H604"/>
  <c r="C605"/>
  <c r="D605"/>
  <c r="E605"/>
  <c r="F605"/>
  <c r="G605"/>
  <c r="H605"/>
  <c r="C606"/>
  <c r="D606"/>
  <c r="E606"/>
  <c r="F606"/>
  <c r="G606"/>
  <c r="H606"/>
  <c r="C607"/>
  <c r="D607"/>
  <c r="E607"/>
  <c r="F607"/>
  <c r="G607"/>
  <c r="H607"/>
  <c r="C608"/>
  <c r="D608"/>
  <c r="E608"/>
  <c r="F608"/>
  <c r="G608"/>
  <c r="H608"/>
  <c r="C609"/>
  <c r="D609"/>
  <c r="E609"/>
  <c r="F609"/>
  <c r="G609"/>
  <c r="H609"/>
  <c r="C610"/>
  <c r="D610"/>
  <c r="E610"/>
  <c r="F610"/>
  <c r="G610"/>
  <c r="H610"/>
  <c r="C611"/>
  <c r="D611"/>
  <c r="E611"/>
  <c r="F611"/>
  <c r="G611"/>
  <c r="H611"/>
  <c r="C612"/>
  <c r="D612"/>
  <c r="E612"/>
  <c r="F612"/>
  <c r="G612"/>
  <c r="H612"/>
  <c r="C613"/>
  <c r="D613"/>
  <c r="E613"/>
  <c r="F613"/>
  <c r="G613"/>
  <c r="H613"/>
  <c r="D614"/>
  <c r="E614"/>
  <c r="F614"/>
  <c r="G614"/>
  <c r="H614"/>
  <c r="C615"/>
  <c r="D615"/>
  <c r="E615"/>
  <c r="F615"/>
  <c r="G615"/>
  <c r="H615"/>
  <c r="C616"/>
  <c r="D616"/>
  <c r="E616"/>
  <c r="F616"/>
  <c r="G616"/>
  <c r="H616"/>
  <c r="C617"/>
  <c r="D617"/>
  <c r="E617"/>
  <c r="F617"/>
  <c r="G617"/>
  <c r="H617"/>
  <c r="C618"/>
  <c r="D618"/>
  <c r="E618"/>
  <c r="F618"/>
  <c r="G618"/>
  <c r="H618"/>
  <c r="C619"/>
  <c r="D619"/>
  <c r="E619"/>
  <c r="F619"/>
  <c r="G619"/>
  <c r="H619"/>
  <c r="C620"/>
  <c r="D620"/>
  <c r="E620"/>
  <c r="F620"/>
  <c r="G620"/>
  <c r="H620"/>
  <c r="C621"/>
  <c r="D621"/>
  <c r="E621"/>
  <c r="F621"/>
  <c r="G621"/>
  <c r="H621"/>
  <c r="C622"/>
  <c r="D622"/>
  <c r="E622"/>
  <c r="F622"/>
  <c r="G622"/>
  <c r="H622"/>
  <c r="C623"/>
  <c r="D623"/>
  <c r="E623"/>
  <c r="F623"/>
  <c r="G623"/>
  <c r="H623"/>
  <c r="C624"/>
  <c r="D624"/>
  <c r="E624"/>
  <c r="F624"/>
  <c r="G624"/>
  <c r="H624"/>
  <c r="C625"/>
  <c r="D625"/>
  <c r="E625"/>
  <c r="F625"/>
  <c r="G625"/>
  <c r="H625"/>
  <c r="C626"/>
  <c r="D626"/>
  <c r="E626"/>
  <c r="F626"/>
  <c r="G626"/>
  <c r="H626"/>
  <c r="C627"/>
  <c r="D627"/>
  <c r="E627"/>
  <c r="F627"/>
  <c r="G627"/>
  <c r="H627"/>
  <c r="C628"/>
  <c r="D628"/>
  <c r="E628"/>
  <c r="F628"/>
  <c r="G628"/>
  <c r="H628"/>
  <c r="C629"/>
  <c r="D629"/>
  <c r="E629"/>
  <c r="F629"/>
  <c r="G629"/>
  <c r="H629"/>
  <c r="C630"/>
  <c r="D630"/>
  <c r="E630"/>
  <c r="F630"/>
  <c r="G630"/>
  <c r="H630"/>
  <c r="C631"/>
  <c r="D631"/>
  <c r="E631"/>
  <c r="F631"/>
  <c r="G631"/>
  <c r="H631"/>
  <c r="C632"/>
  <c r="D632"/>
  <c r="E632"/>
  <c r="F632"/>
  <c r="G632"/>
  <c r="H632"/>
  <c r="C633"/>
  <c r="D633"/>
  <c r="E633"/>
  <c r="F633"/>
  <c r="G633"/>
  <c r="H633"/>
  <c r="C634"/>
  <c r="D634"/>
  <c r="E634"/>
  <c r="F634"/>
  <c r="G634"/>
  <c r="H634"/>
  <c r="H635"/>
  <c r="C958"/>
  <c r="D958"/>
  <c r="E958"/>
  <c r="F958"/>
  <c r="G958"/>
  <c r="H958"/>
  <c r="C959"/>
  <c r="D959"/>
  <c r="E959"/>
  <c r="F959"/>
  <c r="G959"/>
  <c r="H959"/>
  <c r="C960"/>
  <c r="D960"/>
  <c r="E960"/>
  <c r="F960"/>
  <c r="G960"/>
  <c r="H960"/>
  <c r="C961"/>
  <c r="D961"/>
  <c r="E961"/>
  <c r="F961"/>
  <c r="G961"/>
  <c r="H961"/>
  <c r="C962"/>
  <c r="D962"/>
  <c r="E962"/>
  <c r="F962"/>
  <c r="G962"/>
  <c r="H962"/>
  <c r="C963"/>
  <c r="D963"/>
  <c r="E963"/>
  <c r="F963"/>
  <c r="G963"/>
  <c r="H963"/>
  <c r="C964"/>
  <c r="D964"/>
  <c r="E964"/>
  <c r="F964"/>
  <c r="G964"/>
  <c r="H964"/>
  <c r="C965"/>
  <c r="D965"/>
  <c r="E965"/>
  <c r="F965"/>
  <c r="G965"/>
  <c r="H965"/>
  <c r="C966"/>
  <c r="D966"/>
  <c r="E966"/>
  <c r="F966"/>
  <c r="G966"/>
  <c r="H966"/>
  <c r="C967"/>
  <c r="D967"/>
  <c r="E967"/>
  <c r="F967"/>
  <c r="G967"/>
  <c r="H967"/>
  <c r="C968"/>
  <c r="D968"/>
  <c r="E968"/>
  <c r="F968"/>
  <c r="G968"/>
  <c r="H968"/>
  <c r="C969"/>
  <c r="D969"/>
  <c r="E969"/>
  <c r="F969"/>
  <c r="G969"/>
  <c r="H969"/>
  <c r="C970"/>
  <c r="D970"/>
  <c r="E970"/>
  <c r="F970"/>
  <c r="G970"/>
  <c r="H970"/>
  <c r="C971"/>
  <c r="D971"/>
  <c r="E971"/>
  <c r="F971"/>
  <c r="G971"/>
  <c r="H971"/>
  <c r="C972"/>
  <c r="D972"/>
  <c r="E972"/>
  <c r="F972"/>
  <c r="G972"/>
  <c r="H972"/>
  <c r="C973"/>
  <c r="D973"/>
  <c r="E973"/>
  <c r="F973"/>
  <c r="G973"/>
  <c r="H973"/>
  <c r="C974"/>
  <c r="D974"/>
  <c r="E974"/>
  <c r="F974"/>
  <c r="G974"/>
  <c r="H974"/>
  <c r="C975"/>
  <c r="D975"/>
  <c r="E975"/>
  <c r="F975"/>
  <c r="G975"/>
  <c r="H975"/>
  <c r="C976"/>
  <c r="D976"/>
  <c r="E976"/>
  <c r="F976"/>
  <c r="G976"/>
  <c r="H976"/>
  <c r="C977"/>
  <c r="D977"/>
  <c r="E977"/>
  <c r="F977"/>
  <c r="G977"/>
  <c r="H977"/>
  <c r="C978"/>
  <c r="D978"/>
  <c r="E978"/>
  <c r="F978"/>
  <c r="G978"/>
  <c r="H978"/>
  <c r="C979"/>
  <c r="D979"/>
  <c r="E979"/>
  <c r="F979"/>
  <c r="G979"/>
  <c r="H979"/>
  <c r="C980"/>
  <c r="D980"/>
  <c r="E980"/>
  <c r="F980"/>
  <c r="G980"/>
  <c r="H980"/>
  <c r="C981"/>
  <c r="D981"/>
  <c r="E981"/>
  <c r="F981"/>
  <c r="G981"/>
  <c r="H981"/>
  <c r="C982"/>
  <c r="D982"/>
  <c r="E982"/>
  <c r="F982"/>
  <c r="G982"/>
  <c r="H982"/>
  <c r="C983"/>
  <c r="D983"/>
  <c r="E983"/>
  <c r="F983"/>
  <c r="G983"/>
  <c r="H983"/>
  <c r="C984"/>
  <c r="D984"/>
  <c r="E984"/>
  <c r="F984"/>
  <c r="G984"/>
  <c r="H984"/>
  <c r="C985"/>
  <c r="D985"/>
  <c r="E985"/>
  <c r="F985"/>
  <c r="G985"/>
  <c r="H985"/>
  <c r="C986"/>
  <c r="D986"/>
  <c r="E986"/>
  <c r="F986"/>
  <c r="G986"/>
  <c r="H986"/>
  <c r="C987"/>
  <c r="D987"/>
  <c r="E987"/>
  <c r="F987"/>
  <c r="G987"/>
  <c r="H987"/>
  <c r="C988"/>
  <c r="D988"/>
  <c r="E988"/>
  <c r="F988"/>
  <c r="G988"/>
  <c r="H988"/>
  <c r="C989"/>
  <c r="D989"/>
  <c r="E989"/>
  <c r="F989"/>
  <c r="G989"/>
  <c r="H989"/>
  <c r="C990"/>
  <c r="D990"/>
  <c r="E990"/>
  <c r="F990"/>
  <c r="G990"/>
  <c r="H990"/>
  <c r="C991"/>
  <c r="D991"/>
  <c r="E991"/>
  <c r="F991"/>
  <c r="G991"/>
  <c r="H991"/>
  <c r="C992"/>
  <c r="D992"/>
  <c r="E992"/>
  <c r="F992"/>
  <c r="G992"/>
  <c r="H992"/>
  <c r="C993"/>
  <c r="D993"/>
  <c r="E993"/>
  <c r="F993"/>
  <c r="G993"/>
  <c r="H993"/>
  <c r="C994"/>
  <c r="D994"/>
  <c r="E994"/>
  <c r="F994"/>
  <c r="G994"/>
  <c r="H994"/>
  <c r="H1011"/>
  <c r="H41"/>
  <c r="H158"/>
  <c r="H230"/>
  <c r="H479"/>
  <c r="H776"/>
  <c r="H777"/>
  <c r="H778"/>
  <c r="H779"/>
  <c r="H780"/>
  <c r="H781"/>
  <c r="H782"/>
  <c r="H783"/>
  <c r="H784"/>
  <c r="H785"/>
  <c r="H786"/>
  <c r="H787"/>
  <c r="H788"/>
  <c r="H789"/>
  <c r="H790"/>
  <c r="H791"/>
  <c r="H792"/>
  <c r="H793"/>
  <c r="H794"/>
  <c r="H795"/>
  <c r="H796"/>
  <c r="H797"/>
  <c r="H798"/>
  <c r="H799"/>
  <c r="H800"/>
  <c r="H801"/>
  <c r="H802"/>
  <c r="H803"/>
  <c r="H804"/>
  <c r="H805"/>
  <c r="H806"/>
  <c r="H807"/>
  <c r="H808"/>
  <c r="H809"/>
  <c r="H810"/>
  <c r="H811"/>
  <c r="H812"/>
  <c r="H813"/>
  <c r="H814"/>
  <c r="H815"/>
  <c r="H816"/>
  <c r="H817"/>
  <c r="H818"/>
  <c r="H819"/>
  <c r="H820"/>
  <c r="H821"/>
  <c r="H822"/>
  <c r="H823"/>
  <c r="H824"/>
  <c r="H825"/>
  <c r="H826"/>
  <c r="H827"/>
  <c r="H828"/>
  <c r="H829"/>
  <c r="H830"/>
  <c r="H831"/>
  <c r="H832"/>
  <c r="H833"/>
  <c r="H834"/>
  <c r="H835"/>
  <c r="H836"/>
  <c r="H837"/>
  <c r="H838"/>
  <c r="H839"/>
  <c r="H840"/>
  <c r="H841"/>
  <c r="H842"/>
  <c r="H843"/>
  <c r="H844"/>
  <c r="H845"/>
  <c r="H846"/>
  <c r="H847"/>
  <c r="H848"/>
  <c r="H849"/>
  <c r="H850"/>
  <c r="H851"/>
  <c r="H852"/>
  <c r="H853"/>
  <c r="H854"/>
  <c r="H855"/>
  <c r="H856"/>
  <c r="H857"/>
  <c r="H858"/>
  <c r="H859"/>
  <c r="H860"/>
  <c r="H861"/>
  <c r="H862"/>
  <c r="H863"/>
  <c r="H864"/>
  <c r="H865"/>
  <c r="H866"/>
  <c r="H867"/>
  <c r="H868"/>
  <c r="H869"/>
  <c r="H870"/>
  <c r="H871"/>
  <c r="H872"/>
  <c r="H873"/>
  <c r="H874"/>
  <c r="H875"/>
  <c r="H876"/>
  <c r="H877"/>
  <c r="H878"/>
  <c r="H879"/>
  <c r="H880"/>
  <c r="H881"/>
  <c r="H882"/>
  <c r="H883"/>
  <c r="H884"/>
  <c r="H885"/>
  <c r="H886"/>
  <c r="H887"/>
  <c r="H888"/>
  <c r="H889"/>
  <c r="H890"/>
  <c r="H891"/>
  <c r="H892"/>
  <c r="H893"/>
  <c r="H894"/>
  <c r="H895"/>
  <c r="H896"/>
  <c r="H897"/>
  <c r="H898"/>
  <c r="H899"/>
  <c r="H900"/>
  <c r="H901"/>
  <c r="H902"/>
  <c r="H903"/>
  <c r="H904"/>
  <c r="H905"/>
  <c r="H906"/>
  <c r="H907"/>
  <c r="H908"/>
  <c r="H909"/>
  <c r="H910"/>
  <c r="H911"/>
  <c r="H912"/>
  <c r="H913"/>
  <c r="H914"/>
  <c r="H915"/>
  <c r="H916"/>
  <c r="H917"/>
  <c r="H918"/>
  <c r="H919"/>
  <c r="H920"/>
  <c r="H921"/>
  <c r="H922"/>
  <c r="H923"/>
  <c r="H924"/>
  <c r="H925"/>
  <c r="H926"/>
  <c r="H927"/>
  <c r="H928"/>
  <c r="H929"/>
  <c r="H930"/>
  <c r="H931"/>
  <c r="H932"/>
  <c r="H933"/>
  <c r="H934"/>
  <c r="H935"/>
  <c r="H936"/>
  <c r="H937"/>
  <c r="H938"/>
  <c r="H939"/>
  <c r="H940"/>
  <c r="H941"/>
  <c r="H942"/>
  <c r="H943"/>
  <c r="H944"/>
  <c r="H945"/>
  <c r="H946"/>
  <c r="H947"/>
  <c r="H948"/>
  <c r="H949"/>
  <c r="H950"/>
  <c r="H951"/>
  <c r="H952"/>
  <c r="H953"/>
  <c r="H954"/>
  <c r="H956"/>
  <c r="H1013"/>
  <c r="H1014"/>
  <c r="H1015"/>
  <c r="H1016"/>
  <c r="H1017"/>
  <c r="H1018"/>
  <c r="H1019"/>
  <c r="H1020"/>
  <c r="H1021"/>
  <c r="H1022"/>
  <c r="H1023"/>
  <c r="H1024"/>
  <c r="H1025"/>
  <c r="H1026"/>
  <c r="H1027"/>
  <c r="H1028"/>
  <c r="H1029"/>
  <c r="H1030"/>
  <c r="H1031"/>
  <c r="H1032"/>
  <c r="H1033"/>
  <c r="H1034"/>
  <c r="H1035"/>
  <c r="H1036"/>
  <c r="H1037"/>
  <c r="H1038"/>
  <c r="H1039"/>
  <c r="H1040"/>
  <c r="H1041"/>
  <c r="H1042"/>
  <c r="H1043"/>
  <c r="H1044"/>
  <c r="H1045"/>
  <c r="H1046"/>
  <c r="H1047"/>
  <c r="H1048"/>
  <c r="H1049"/>
  <c r="H1050"/>
  <c r="H1051"/>
  <c r="H1052"/>
  <c r="H1053"/>
  <c r="H1054"/>
  <c r="H1055"/>
  <c r="H1056"/>
  <c r="H1057"/>
  <c r="H1058"/>
  <c r="H1059"/>
  <c r="H1060"/>
  <c r="H1061"/>
  <c r="H1062"/>
  <c r="H1063"/>
  <c r="H1064"/>
  <c r="H1065"/>
  <c r="H1066"/>
  <c r="H1067"/>
  <c r="H1068"/>
  <c r="H1069"/>
  <c r="H1070"/>
  <c r="H1071"/>
  <c r="H1072"/>
  <c r="H1073"/>
  <c r="H1074"/>
  <c r="H1075"/>
  <c r="H1076"/>
  <c r="H1077"/>
  <c r="H1078"/>
  <c r="H1079"/>
  <c r="H1080"/>
  <c r="H1081"/>
  <c r="H1082"/>
  <c r="H1083"/>
  <c r="H1084"/>
  <c r="H1085"/>
  <c r="H1086"/>
  <c r="H1087"/>
  <c r="H1088"/>
  <c r="H1089"/>
  <c r="H1090"/>
  <c r="H1091"/>
  <c r="H1092"/>
  <c r="H1093"/>
  <c r="H1094"/>
  <c r="H1095"/>
  <c r="H1096"/>
  <c r="H1097"/>
  <c r="H1098"/>
  <c r="H1099"/>
  <c r="H1100"/>
  <c r="H1101"/>
  <c r="H1102"/>
  <c r="H1103"/>
  <c r="H1104"/>
  <c r="H1105"/>
  <c r="H1106"/>
  <c r="H1107"/>
  <c r="H1108"/>
  <c r="H1109"/>
  <c r="H1110"/>
  <c r="H1111"/>
  <c r="H1112"/>
  <c r="H1113"/>
  <c r="H1114"/>
  <c r="H1115"/>
  <c r="H1116"/>
  <c r="H1117"/>
  <c r="H1118"/>
  <c r="H1119"/>
  <c r="H1120"/>
  <c r="H1121"/>
  <c r="H1122"/>
  <c r="H1123"/>
  <c r="H1124"/>
  <c r="H1125"/>
  <c r="H1126"/>
  <c r="H1127"/>
  <c r="H1128"/>
  <c r="H1129"/>
  <c r="H1130"/>
  <c r="H1131"/>
  <c r="H1132"/>
  <c r="H1133"/>
  <c r="H1134"/>
  <c r="H1135"/>
  <c r="H1136"/>
  <c r="H1137"/>
  <c r="H1138"/>
  <c r="H1139"/>
  <c r="H1140"/>
  <c r="H1141"/>
  <c r="H1142"/>
  <c r="H1143"/>
  <c r="H1144"/>
  <c r="H1145"/>
  <c r="H1146"/>
  <c r="H1147"/>
  <c r="H1148"/>
  <c r="H1149"/>
  <c r="H1150"/>
  <c r="H1151"/>
  <c r="H1152"/>
  <c r="H1153"/>
  <c r="H1154"/>
  <c r="H1155"/>
  <c r="H1156"/>
  <c r="H1157"/>
  <c r="H1158"/>
  <c r="H1159"/>
  <c r="H1160"/>
  <c r="H1161"/>
  <c r="H1162"/>
  <c r="H1163"/>
  <c r="H1164"/>
  <c r="H1165"/>
  <c r="H1166"/>
  <c r="H1167"/>
  <c r="H1168"/>
  <c r="H1169"/>
  <c r="H1170"/>
  <c r="H1171"/>
  <c r="H1172"/>
  <c r="H1173"/>
  <c r="H1174"/>
  <c r="H1175"/>
  <c r="H1176"/>
  <c r="H1177"/>
  <c r="H1178"/>
  <c r="H1179"/>
  <c r="H1180"/>
  <c r="H1181"/>
  <c r="H1182"/>
  <c r="H1183"/>
  <c r="H1184"/>
  <c r="H1185"/>
  <c r="H1186"/>
  <c r="H1187"/>
  <c r="H1188"/>
  <c r="H1189"/>
  <c r="H1190"/>
  <c r="H1191"/>
  <c r="H1192"/>
  <c r="H1193"/>
  <c r="H1194"/>
  <c r="H1195"/>
  <c r="H1196"/>
  <c r="H1197"/>
  <c r="H1198"/>
  <c r="H1199"/>
  <c r="H1200"/>
  <c r="H1201"/>
  <c r="H1202"/>
  <c r="H1203"/>
  <c r="H1204"/>
  <c r="H1205"/>
  <c r="H1206"/>
  <c r="H1207"/>
  <c r="H1208"/>
  <c r="H1209"/>
  <c r="H1210"/>
  <c r="H1211"/>
  <c r="H1212"/>
  <c r="H1213"/>
  <c r="H1214"/>
  <c r="H1215"/>
  <c r="H1216"/>
  <c r="H1217"/>
  <c r="H1218"/>
  <c r="H1219"/>
  <c r="H1220"/>
  <c r="H1221"/>
  <c r="H1222"/>
  <c r="H1223"/>
  <c r="H1224"/>
  <c r="H1225"/>
  <c r="H1226"/>
  <c r="H1227"/>
  <c r="H1228"/>
  <c r="H1229"/>
  <c r="H1230"/>
  <c r="H1231"/>
  <c r="H1232"/>
  <c r="H1233"/>
  <c r="H1234"/>
  <c r="H1235"/>
  <c r="H1236"/>
  <c r="H1237"/>
  <c r="H1238"/>
  <c r="H1239"/>
  <c r="H1240"/>
  <c r="H1241"/>
  <c r="H1242"/>
  <c r="F1243"/>
  <c r="G1243"/>
  <c r="H1243"/>
  <c r="H1249"/>
  <c r="H125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95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1011"/>
  <c r="I41"/>
  <c r="I158"/>
  <c r="I230"/>
  <c r="I479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6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1"/>
  <c r="I1242"/>
  <c r="I1243"/>
  <c r="I1249"/>
  <c r="I125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1011"/>
  <c r="J479"/>
  <c r="J956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9"/>
  <c r="J125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41"/>
  <c r="L158"/>
  <c r="L230"/>
  <c r="L479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6"/>
  <c r="L1011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9"/>
  <c r="L1250"/>
  <c r="D41"/>
  <c r="E41"/>
  <c r="F41"/>
  <c r="D158"/>
  <c r="E158"/>
  <c r="F158"/>
  <c r="D230"/>
  <c r="E230"/>
  <c r="F230"/>
  <c r="F479"/>
  <c r="F551"/>
  <c r="F635"/>
  <c r="C776"/>
  <c r="F776"/>
  <c r="C777"/>
  <c r="F777"/>
  <c r="C778"/>
  <c r="F778"/>
  <c r="C779"/>
  <c r="F779"/>
  <c r="C780"/>
  <c r="F780"/>
  <c r="C781"/>
  <c r="F781"/>
  <c r="C782"/>
  <c r="F782"/>
  <c r="C783"/>
  <c r="F783"/>
  <c r="C784"/>
  <c r="F784"/>
  <c r="C785"/>
  <c r="F785"/>
  <c r="C786"/>
  <c r="F786"/>
  <c r="C787"/>
  <c r="F787"/>
  <c r="C788"/>
  <c r="F788"/>
  <c r="C789"/>
  <c r="F789"/>
  <c r="C790"/>
  <c r="F790"/>
  <c r="C791"/>
  <c r="F791"/>
  <c r="C792"/>
  <c r="F792"/>
  <c r="C793"/>
  <c r="F793"/>
  <c r="C794"/>
  <c r="F794"/>
  <c r="C795"/>
  <c r="F795"/>
  <c r="C796"/>
  <c r="F796"/>
  <c r="C797"/>
  <c r="F797"/>
  <c r="C798"/>
  <c r="F798"/>
  <c r="C799"/>
  <c r="F799"/>
  <c r="C800"/>
  <c r="F800"/>
  <c r="C801"/>
  <c r="F801"/>
  <c r="C802"/>
  <c r="F802"/>
  <c r="C803"/>
  <c r="F803"/>
  <c r="C804"/>
  <c r="F804"/>
  <c r="C805"/>
  <c r="F805"/>
  <c r="C806"/>
  <c r="F806"/>
  <c r="C807"/>
  <c r="F807"/>
  <c r="C808"/>
  <c r="F808"/>
  <c r="C809"/>
  <c r="F809"/>
  <c r="C810"/>
  <c r="F810"/>
  <c r="C811"/>
  <c r="F811"/>
  <c r="C812"/>
  <c r="F812"/>
  <c r="C813"/>
  <c r="F813"/>
  <c r="C814"/>
  <c r="F814"/>
  <c r="C815"/>
  <c r="F815"/>
  <c r="C816"/>
  <c r="F816"/>
  <c r="C817"/>
  <c r="F817"/>
  <c r="C818"/>
  <c r="F818"/>
  <c r="C819"/>
  <c r="F819"/>
  <c r="C820"/>
  <c r="F820"/>
  <c r="C821"/>
  <c r="F821"/>
  <c r="C822"/>
  <c r="F822"/>
  <c r="C823"/>
  <c r="F823"/>
  <c r="C824"/>
  <c r="F824"/>
  <c r="C825"/>
  <c r="F825"/>
  <c r="C826"/>
  <c r="F826"/>
  <c r="C827"/>
  <c r="F827"/>
  <c r="C828"/>
  <c r="F828"/>
  <c r="C829"/>
  <c r="F829"/>
  <c r="C830"/>
  <c r="F830"/>
  <c r="C831"/>
  <c r="F831"/>
  <c r="C832"/>
  <c r="F832"/>
  <c r="C833"/>
  <c r="F833"/>
  <c r="C834"/>
  <c r="F834"/>
  <c r="C835"/>
  <c r="F835"/>
  <c r="C836"/>
  <c r="F836"/>
  <c r="C837"/>
  <c r="F837"/>
  <c r="C838"/>
  <c r="F838"/>
  <c r="C839"/>
  <c r="F839"/>
  <c r="C840"/>
  <c r="F840"/>
  <c r="C841"/>
  <c r="F841"/>
  <c r="C842"/>
  <c r="F842"/>
  <c r="C843"/>
  <c r="F843"/>
  <c r="C844"/>
  <c r="F844"/>
  <c r="C845"/>
  <c r="F845"/>
  <c r="C846"/>
  <c r="F846"/>
  <c r="C847"/>
  <c r="F847"/>
  <c r="C848"/>
  <c r="F848"/>
  <c r="C849"/>
  <c r="F849"/>
  <c r="C850"/>
  <c r="F850"/>
  <c r="C851"/>
  <c r="F851"/>
  <c r="C852"/>
  <c r="F852"/>
  <c r="C853"/>
  <c r="F853"/>
  <c r="C854"/>
  <c r="F854"/>
  <c r="C855"/>
  <c r="F855"/>
  <c r="C856"/>
  <c r="F856"/>
  <c r="C857"/>
  <c r="F857"/>
  <c r="C858"/>
  <c r="F858"/>
  <c r="C859"/>
  <c r="F859"/>
  <c r="C860"/>
  <c r="F860"/>
  <c r="C861"/>
  <c r="F861"/>
  <c r="C862"/>
  <c r="F862"/>
  <c r="C863"/>
  <c r="F863"/>
  <c r="C864"/>
  <c r="F864"/>
  <c r="C865"/>
  <c r="F865"/>
  <c r="C866"/>
  <c r="F866"/>
  <c r="C867"/>
  <c r="F867"/>
  <c r="C868"/>
  <c r="F868"/>
  <c r="C869"/>
  <c r="F869"/>
  <c r="C870"/>
  <c r="F870"/>
  <c r="C871"/>
  <c r="F871"/>
  <c r="C872"/>
  <c r="F872"/>
  <c r="C873"/>
  <c r="F873"/>
  <c r="C874"/>
  <c r="F874"/>
  <c r="C875"/>
  <c r="F875"/>
  <c r="C876"/>
  <c r="F876"/>
  <c r="C877"/>
  <c r="F877"/>
  <c r="C878"/>
  <c r="F878"/>
  <c r="C879"/>
  <c r="F879"/>
  <c r="C880"/>
  <c r="F880"/>
  <c r="C881"/>
  <c r="F881"/>
  <c r="C882"/>
  <c r="F882"/>
  <c r="C883"/>
  <c r="F883"/>
  <c r="C884"/>
  <c r="F884"/>
  <c r="C885"/>
  <c r="F885"/>
  <c r="C886"/>
  <c r="F886"/>
  <c r="C887"/>
  <c r="F887"/>
  <c r="C888"/>
  <c r="F888"/>
  <c r="C889"/>
  <c r="F889"/>
  <c r="C890"/>
  <c r="F890"/>
  <c r="C891"/>
  <c r="F891"/>
  <c r="C892"/>
  <c r="F892"/>
  <c r="C893"/>
  <c r="F893"/>
  <c r="C894"/>
  <c r="F894"/>
  <c r="C895"/>
  <c r="F895"/>
  <c r="C896"/>
  <c r="F896"/>
  <c r="C897"/>
  <c r="F897"/>
  <c r="C898"/>
  <c r="F898"/>
  <c r="C899"/>
  <c r="F899"/>
  <c r="C900"/>
  <c r="F900"/>
  <c r="C901"/>
  <c r="F901"/>
  <c r="C902"/>
  <c r="F902"/>
  <c r="C903"/>
  <c r="F903"/>
  <c r="C904"/>
  <c r="F904"/>
  <c r="C905"/>
  <c r="F905"/>
  <c r="C906"/>
  <c r="F906"/>
  <c r="C907"/>
  <c r="F907"/>
  <c r="C908"/>
  <c r="F908"/>
  <c r="C909"/>
  <c r="F909"/>
  <c r="C910"/>
  <c r="F910"/>
  <c r="C911"/>
  <c r="F911"/>
  <c r="C912"/>
  <c r="F912"/>
  <c r="C913"/>
  <c r="F913"/>
  <c r="C914"/>
  <c r="F914"/>
  <c r="C915"/>
  <c r="F915"/>
  <c r="C916"/>
  <c r="F916"/>
  <c r="C917"/>
  <c r="F917"/>
  <c r="C918"/>
  <c r="F918"/>
  <c r="C919"/>
  <c r="F919"/>
  <c r="C920"/>
  <c r="F920"/>
  <c r="C921"/>
  <c r="F921"/>
  <c r="C922"/>
  <c r="F922"/>
  <c r="C923"/>
  <c r="F923"/>
  <c r="C924"/>
  <c r="F924"/>
  <c r="C925"/>
  <c r="F925"/>
  <c r="C926"/>
  <c r="F926"/>
  <c r="C927"/>
  <c r="F927"/>
  <c r="C928"/>
  <c r="F928"/>
  <c r="C929"/>
  <c r="F929"/>
  <c r="C930"/>
  <c r="F930"/>
  <c r="C931"/>
  <c r="F931"/>
  <c r="C932"/>
  <c r="F932"/>
  <c r="C933"/>
  <c r="F933"/>
  <c r="C934"/>
  <c r="F934"/>
  <c r="C935"/>
  <c r="F935"/>
  <c r="C936"/>
  <c r="F936"/>
  <c r="C937"/>
  <c r="F937"/>
  <c r="C938"/>
  <c r="F938"/>
  <c r="C939"/>
  <c r="F939"/>
  <c r="C940"/>
  <c r="F940"/>
  <c r="C941"/>
  <c r="F941"/>
  <c r="C942"/>
  <c r="F942"/>
  <c r="C943"/>
  <c r="F943"/>
  <c r="C944"/>
  <c r="F944"/>
  <c r="C945"/>
  <c r="F945"/>
  <c r="C946"/>
  <c r="F946"/>
  <c r="C947"/>
  <c r="F947"/>
  <c r="C948"/>
  <c r="F948"/>
  <c r="C949"/>
  <c r="F949"/>
  <c r="C950"/>
  <c r="F950"/>
  <c r="C951"/>
  <c r="F951"/>
  <c r="C952"/>
  <c r="F952"/>
  <c r="C953"/>
  <c r="F953"/>
  <c r="C954"/>
  <c r="F954"/>
  <c r="F956"/>
  <c r="C995"/>
  <c r="D995"/>
  <c r="E995"/>
  <c r="F995"/>
  <c r="C996"/>
  <c r="D996"/>
  <c r="E996"/>
  <c r="F996"/>
  <c r="C997"/>
  <c r="D997"/>
  <c r="E997"/>
  <c r="F997"/>
  <c r="C998"/>
  <c r="D998"/>
  <c r="E998"/>
  <c r="F998"/>
  <c r="C999"/>
  <c r="D999"/>
  <c r="E999"/>
  <c r="F999"/>
  <c r="C1000"/>
  <c r="D1000"/>
  <c r="E1000"/>
  <c r="F1000"/>
  <c r="C1001"/>
  <c r="D1001"/>
  <c r="E1001"/>
  <c r="F1001"/>
  <c r="C1002"/>
  <c r="D1002"/>
  <c r="E1002"/>
  <c r="F1002"/>
  <c r="C1003"/>
  <c r="D1003"/>
  <c r="E1003"/>
  <c r="F1003"/>
  <c r="C1004"/>
  <c r="D1004"/>
  <c r="E1004"/>
  <c r="F1004"/>
  <c r="C1005"/>
  <c r="D1005"/>
  <c r="E1005"/>
  <c r="F1005"/>
  <c r="C1006"/>
  <c r="D1006"/>
  <c r="E1006"/>
  <c r="F1006"/>
  <c r="C1007"/>
  <c r="D1007"/>
  <c r="E1007"/>
  <c r="F1007"/>
  <c r="C1008"/>
  <c r="D1008"/>
  <c r="E1008"/>
  <c r="F1008"/>
  <c r="C1009"/>
  <c r="D1009"/>
  <c r="E1009"/>
  <c r="F1009"/>
  <c r="C1010"/>
  <c r="D1010"/>
  <c r="E1010"/>
  <c r="F1010"/>
  <c r="F1011"/>
  <c r="C1013"/>
  <c r="D1013"/>
  <c r="E1013"/>
  <c r="F1013"/>
  <c r="C1014"/>
  <c r="D1014"/>
  <c r="E1014"/>
  <c r="F1014"/>
  <c r="C1015"/>
  <c r="D1015"/>
  <c r="E1015"/>
  <c r="F1015"/>
  <c r="C1016"/>
  <c r="D1016"/>
  <c r="E1016"/>
  <c r="F1016"/>
  <c r="C1017"/>
  <c r="D1017"/>
  <c r="E1017"/>
  <c r="F1017"/>
  <c r="C1018"/>
  <c r="D1018"/>
  <c r="E1018"/>
  <c r="F1018"/>
  <c r="C1019"/>
  <c r="D1019"/>
  <c r="E1019"/>
  <c r="F1019"/>
  <c r="C1020"/>
  <c r="D1020"/>
  <c r="E1020"/>
  <c r="F1020"/>
  <c r="C1021"/>
  <c r="D1021"/>
  <c r="E1021"/>
  <c r="F1021"/>
  <c r="C1022"/>
  <c r="D1022"/>
  <c r="E1022"/>
  <c r="F1022"/>
  <c r="C1023"/>
  <c r="D1023"/>
  <c r="E1023"/>
  <c r="F1023"/>
  <c r="C1024"/>
  <c r="D1024"/>
  <c r="E1024"/>
  <c r="F1024"/>
  <c r="C1025"/>
  <c r="D1025"/>
  <c r="E1025"/>
  <c r="F1025"/>
  <c r="C1026"/>
  <c r="D1026"/>
  <c r="E1026"/>
  <c r="F1026"/>
  <c r="C1027"/>
  <c r="D1027"/>
  <c r="E1027"/>
  <c r="F1027"/>
  <c r="C1028"/>
  <c r="D1028"/>
  <c r="E1028"/>
  <c r="F1028"/>
  <c r="C1029"/>
  <c r="D1029"/>
  <c r="E1029"/>
  <c r="F1029"/>
  <c r="C1030"/>
  <c r="D1030"/>
  <c r="E1030"/>
  <c r="F1030"/>
  <c r="C1031"/>
  <c r="D1031"/>
  <c r="E1031"/>
  <c r="F1031"/>
  <c r="C1032"/>
  <c r="D1032"/>
  <c r="E1032"/>
  <c r="F1032"/>
  <c r="C1033"/>
  <c r="D1033"/>
  <c r="E1033"/>
  <c r="F1033"/>
  <c r="C1034"/>
  <c r="D1034"/>
  <c r="E1034"/>
  <c r="F1034"/>
  <c r="C1035"/>
  <c r="D1035"/>
  <c r="E1035"/>
  <c r="F1035"/>
  <c r="C1036"/>
  <c r="D1036"/>
  <c r="E1036"/>
  <c r="F1036"/>
  <c r="C1037"/>
  <c r="D1037"/>
  <c r="E1037"/>
  <c r="F1037"/>
  <c r="C1038"/>
  <c r="D1038"/>
  <c r="E1038"/>
  <c r="F1038"/>
  <c r="C1039"/>
  <c r="D1039"/>
  <c r="E1039"/>
  <c r="F1039"/>
  <c r="C1040"/>
  <c r="D1040"/>
  <c r="E1040"/>
  <c r="F1040"/>
  <c r="C1041"/>
  <c r="D1041"/>
  <c r="E1041"/>
  <c r="F1041"/>
  <c r="C1042"/>
  <c r="D1042"/>
  <c r="E1042"/>
  <c r="F1042"/>
  <c r="C1043"/>
  <c r="D1043"/>
  <c r="E1043"/>
  <c r="F1043"/>
  <c r="C1044"/>
  <c r="D1044"/>
  <c r="E1044"/>
  <c r="F1044"/>
  <c r="C1045"/>
  <c r="D1045"/>
  <c r="E1045"/>
  <c r="F1045"/>
  <c r="C1046"/>
  <c r="D1046"/>
  <c r="E1046"/>
  <c r="F1046"/>
  <c r="C1047"/>
  <c r="D1047"/>
  <c r="E1047"/>
  <c r="F1047"/>
  <c r="C1048"/>
  <c r="D1048"/>
  <c r="E1048"/>
  <c r="F1048"/>
  <c r="C1049"/>
  <c r="D1049"/>
  <c r="E1049"/>
  <c r="F1049"/>
  <c r="C1050"/>
  <c r="D1050"/>
  <c r="E1050"/>
  <c r="F1050"/>
  <c r="C1051"/>
  <c r="D1051"/>
  <c r="E1051"/>
  <c r="F1051"/>
  <c r="C1052"/>
  <c r="D1052"/>
  <c r="E1052"/>
  <c r="F1052"/>
  <c r="C1053"/>
  <c r="D1053"/>
  <c r="E1053"/>
  <c r="F1053"/>
  <c r="C1054"/>
  <c r="D1054"/>
  <c r="E1054"/>
  <c r="F1054"/>
  <c r="C1055"/>
  <c r="D1055"/>
  <c r="E1055"/>
  <c r="F1055"/>
  <c r="C1056"/>
  <c r="D1056"/>
  <c r="E1056"/>
  <c r="F1056"/>
  <c r="C1057"/>
  <c r="D1057"/>
  <c r="E1057"/>
  <c r="F1057"/>
  <c r="C1058"/>
  <c r="D1058"/>
  <c r="E1058"/>
  <c r="F1058"/>
  <c r="C1059"/>
  <c r="D1059"/>
  <c r="E1059"/>
  <c r="F1059"/>
  <c r="C1060"/>
  <c r="D1060"/>
  <c r="E1060"/>
  <c r="F1060"/>
  <c r="C1061"/>
  <c r="D1061"/>
  <c r="E1061"/>
  <c r="F1061"/>
  <c r="C1062"/>
  <c r="D1062"/>
  <c r="E1062"/>
  <c r="F1062"/>
  <c r="C1063"/>
  <c r="D1063"/>
  <c r="E1063"/>
  <c r="F1063"/>
  <c r="C1064"/>
  <c r="D1064"/>
  <c r="E1064"/>
  <c r="F1064"/>
  <c r="C1065"/>
  <c r="D1065"/>
  <c r="E1065"/>
  <c r="F1065"/>
  <c r="C1066"/>
  <c r="D1066"/>
  <c r="E1066"/>
  <c r="F1066"/>
  <c r="C1067"/>
  <c r="D1067"/>
  <c r="E1067"/>
  <c r="F1067"/>
  <c r="C1068"/>
  <c r="D1068"/>
  <c r="E1068"/>
  <c r="F1068"/>
  <c r="C1069"/>
  <c r="D1069"/>
  <c r="E1069"/>
  <c r="F1069"/>
  <c r="C1070"/>
  <c r="D1070"/>
  <c r="E1070"/>
  <c r="F1070"/>
  <c r="C1071"/>
  <c r="D1071"/>
  <c r="E1071"/>
  <c r="F1071"/>
  <c r="C1072"/>
  <c r="D1072"/>
  <c r="E1072"/>
  <c r="F1072"/>
  <c r="C1073"/>
  <c r="D1073"/>
  <c r="E1073"/>
  <c r="F1073"/>
  <c r="C1074"/>
  <c r="D1074"/>
  <c r="E1074"/>
  <c r="F1074"/>
  <c r="C1075"/>
  <c r="D1075"/>
  <c r="E1075"/>
  <c r="F1075"/>
  <c r="C1076"/>
  <c r="D1076"/>
  <c r="E1076"/>
  <c r="F1076"/>
  <c r="C1077"/>
  <c r="D1077"/>
  <c r="E1077"/>
  <c r="F1077"/>
  <c r="C1078"/>
  <c r="D1078"/>
  <c r="E1078"/>
  <c r="F1078"/>
  <c r="C1079"/>
  <c r="D1079"/>
  <c r="E1079"/>
  <c r="F1079"/>
  <c r="C1080"/>
  <c r="D1080"/>
  <c r="E1080"/>
  <c r="F1080"/>
  <c r="C1081"/>
  <c r="D1081"/>
  <c r="E1081"/>
  <c r="F1081"/>
  <c r="C1082"/>
  <c r="D1082"/>
  <c r="E1082"/>
  <c r="F1082"/>
  <c r="C1083"/>
  <c r="D1083"/>
  <c r="E1083"/>
  <c r="F1083"/>
  <c r="C1084"/>
  <c r="D1084"/>
  <c r="E1084"/>
  <c r="F1084"/>
  <c r="C1085"/>
  <c r="D1085"/>
  <c r="E1085"/>
  <c r="F1085"/>
  <c r="C1086"/>
  <c r="D1086"/>
  <c r="E1086"/>
  <c r="F1086"/>
  <c r="C1087"/>
  <c r="D1087"/>
  <c r="E1087"/>
  <c r="F1087"/>
  <c r="C1088"/>
  <c r="D1088"/>
  <c r="E1088"/>
  <c r="F1088"/>
  <c r="C1089"/>
  <c r="D1089"/>
  <c r="E1089"/>
  <c r="F1089"/>
  <c r="C1090"/>
  <c r="D1090"/>
  <c r="E1090"/>
  <c r="F1090"/>
  <c r="C1091"/>
  <c r="D1091"/>
  <c r="E1091"/>
  <c r="F1091"/>
  <c r="C1092"/>
  <c r="D1092"/>
  <c r="E1092"/>
  <c r="F1092"/>
  <c r="C1093"/>
  <c r="D1093"/>
  <c r="E1093"/>
  <c r="F1093"/>
  <c r="C1094"/>
  <c r="D1094"/>
  <c r="E1094"/>
  <c r="F1094"/>
  <c r="C1095"/>
  <c r="D1095"/>
  <c r="E1095"/>
  <c r="F1095"/>
  <c r="C1096"/>
  <c r="D1096"/>
  <c r="E1096"/>
  <c r="F1096"/>
  <c r="C1097"/>
  <c r="D1097"/>
  <c r="E1097"/>
  <c r="F1097"/>
  <c r="C1098"/>
  <c r="D1098"/>
  <c r="E1098"/>
  <c r="F1098"/>
  <c r="C1099"/>
  <c r="D1099"/>
  <c r="E1099"/>
  <c r="F1099"/>
  <c r="C1100"/>
  <c r="D1100"/>
  <c r="E1100"/>
  <c r="F1100"/>
  <c r="C1101"/>
  <c r="D1101"/>
  <c r="E1101"/>
  <c r="F1101"/>
  <c r="C1102"/>
  <c r="D1102"/>
  <c r="E1102"/>
  <c r="F1102"/>
  <c r="C1103"/>
  <c r="D1103"/>
  <c r="E1103"/>
  <c r="F1103"/>
  <c r="C1104"/>
  <c r="D1104"/>
  <c r="E1104"/>
  <c r="F1104"/>
  <c r="C1105"/>
  <c r="D1105"/>
  <c r="E1105"/>
  <c r="F1105"/>
  <c r="C1106"/>
  <c r="D1106"/>
  <c r="E1106"/>
  <c r="F1106"/>
  <c r="C1107"/>
  <c r="D1107"/>
  <c r="E1107"/>
  <c r="F1107"/>
  <c r="C1108"/>
  <c r="D1108"/>
  <c r="E1108"/>
  <c r="F1108"/>
  <c r="C1109"/>
  <c r="D1109"/>
  <c r="E1109"/>
  <c r="F1109"/>
  <c r="C1110"/>
  <c r="D1110"/>
  <c r="E1110"/>
  <c r="F1110"/>
  <c r="C1111"/>
  <c r="D1111"/>
  <c r="E1111"/>
  <c r="F1111"/>
  <c r="C1112"/>
  <c r="D1112"/>
  <c r="E1112"/>
  <c r="F1112"/>
  <c r="C1113"/>
  <c r="D1113"/>
  <c r="E1113"/>
  <c r="F1113"/>
  <c r="C1114"/>
  <c r="D1114"/>
  <c r="E1114"/>
  <c r="F1114"/>
  <c r="C1115"/>
  <c r="D1115"/>
  <c r="E1115"/>
  <c r="F1115"/>
  <c r="C1116"/>
  <c r="D1116"/>
  <c r="E1116"/>
  <c r="F1116"/>
  <c r="C1117"/>
  <c r="D1117"/>
  <c r="E1117"/>
  <c r="F1117"/>
  <c r="C1118"/>
  <c r="D1118"/>
  <c r="E1118"/>
  <c r="F1118"/>
  <c r="C1119"/>
  <c r="D1119"/>
  <c r="E1119"/>
  <c r="F1119"/>
  <c r="C1120"/>
  <c r="D1120"/>
  <c r="E1120"/>
  <c r="F1120"/>
  <c r="C1121"/>
  <c r="D1121"/>
  <c r="E1121"/>
  <c r="F1121"/>
  <c r="C1122"/>
  <c r="D1122"/>
  <c r="E1122"/>
  <c r="F1122"/>
  <c r="C1123"/>
  <c r="D1123"/>
  <c r="E1123"/>
  <c r="F1123"/>
  <c r="C1124"/>
  <c r="D1124"/>
  <c r="E1124"/>
  <c r="F1124"/>
  <c r="C1125"/>
  <c r="D1125"/>
  <c r="E1125"/>
  <c r="F1125"/>
  <c r="C1126"/>
  <c r="D1126"/>
  <c r="E1126"/>
  <c r="F1126"/>
  <c r="C1127"/>
  <c r="D1127"/>
  <c r="E1127"/>
  <c r="F1127"/>
  <c r="C1128"/>
  <c r="D1128"/>
  <c r="E1128"/>
  <c r="F1128"/>
  <c r="C1129"/>
  <c r="D1129"/>
  <c r="E1129"/>
  <c r="F1129"/>
  <c r="C1130"/>
  <c r="D1130"/>
  <c r="E1130"/>
  <c r="F1130"/>
  <c r="C1131"/>
  <c r="D1131"/>
  <c r="E1131"/>
  <c r="F1131"/>
  <c r="C1132"/>
  <c r="D1132"/>
  <c r="E1132"/>
  <c r="F1132"/>
  <c r="C1133"/>
  <c r="D1133"/>
  <c r="E1133"/>
  <c r="F1133"/>
  <c r="C1134"/>
  <c r="D1134"/>
  <c r="E1134"/>
  <c r="F1134"/>
  <c r="C1135"/>
  <c r="D1135"/>
  <c r="E1135"/>
  <c r="F1135"/>
  <c r="C1136"/>
  <c r="D1136"/>
  <c r="E1136"/>
  <c r="F1136"/>
  <c r="C1137"/>
  <c r="D1137"/>
  <c r="E1137"/>
  <c r="F1137"/>
  <c r="C1138"/>
  <c r="D1138"/>
  <c r="E1138"/>
  <c r="F1138"/>
  <c r="C1139"/>
  <c r="D1139"/>
  <c r="E1139"/>
  <c r="F1139"/>
  <c r="C1140"/>
  <c r="D1140"/>
  <c r="E1140"/>
  <c r="F1140"/>
  <c r="C1141"/>
  <c r="D1141"/>
  <c r="E1141"/>
  <c r="F1141"/>
  <c r="C1142"/>
  <c r="D1142"/>
  <c r="E1142"/>
  <c r="F1142"/>
  <c r="C1143"/>
  <c r="D1143"/>
  <c r="E1143"/>
  <c r="F1143"/>
  <c r="C1144"/>
  <c r="D1144"/>
  <c r="E1144"/>
  <c r="F1144"/>
  <c r="C1145"/>
  <c r="D1145"/>
  <c r="E1145"/>
  <c r="F1145"/>
  <c r="C1146"/>
  <c r="D1146"/>
  <c r="E1146"/>
  <c r="F1146"/>
  <c r="C1147"/>
  <c r="D1147"/>
  <c r="E1147"/>
  <c r="F1147"/>
  <c r="C1148"/>
  <c r="D1148"/>
  <c r="E1148"/>
  <c r="F1148"/>
  <c r="C1149"/>
  <c r="D1149"/>
  <c r="E1149"/>
  <c r="F1149"/>
  <c r="C1150"/>
  <c r="D1150"/>
  <c r="E1150"/>
  <c r="F1150"/>
  <c r="C1151"/>
  <c r="D1151"/>
  <c r="E1151"/>
  <c r="F1151"/>
  <c r="C1152"/>
  <c r="D1152"/>
  <c r="E1152"/>
  <c r="F1152"/>
  <c r="C1153"/>
  <c r="D1153"/>
  <c r="E1153"/>
  <c r="F1153"/>
  <c r="C1154"/>
  <c r="D1154"/>
  <c r="E1154"/>
  <c r="F1154"/>
  <c r="C1155"/>
  <c r="D1155"/>
  <c r="E1155"/>
  <c r="F1155"/>
  <c r="C1156"/>
  <c r="D1156"/>
  <c r="E1156"/>
  <c r="F1156"/>
  <c r="C1157"/>
  <c r="D1157"/>
  <c r="E1157"/>
  <c r="F1157"/>
  <c r="C1158"/>
  <c r="D1158"/>
  <c r="E1158"/>
  <c r="F1158"/>
  <c r="C1159"/>
  <c r="D1159"/>
  <c r="E1159"/>
  <c r="F1159"/>
  <c r="C1160"/>
  <c r="D1160"/>
  <c r="E1160"/>
  <c r="F1160"/>
  <c r="C1161"/>
  <c r="D1161"/>
  <c r="E1161"/>
  <c r="F1161"/>
  <c r="C1162"/>
  <c r="D1162"/>
  <c r="E1162"/>
  <c r="F1162"/>
  <c r="C1163"/>
  <c r="D1163"/>
  <c r="E1163"/>
  <c r="F1163"/>
  <c r="C1164"/>
  <c r="D1164"/>
  <c r="E1164"/>
  <c r="F1164"/>
  <c r="C1165"/>
  <c r="D1165"/>
  <c r="E1165"/>
  <c r="F1165"/>
  <c r="C1166"/>
  <c r="D1166"/>
  <c r="E1166"/>
  <c r="F1166"/>
  <c r="C1167"/>
  <c r="D1167"/>
  <c r="E1167"/>
  <c r="F1167"/>
  <c r="C1168"/>
  <c r="D1168"/>
  <c r="E1168"/>
  <c r="F1168"/>
  <c r="C1169"/>
  <c r="D1169"/>
  <c r="E1169"/>
  <c r="F1169"/>
  <c r="C1170"/>
  <c r="D1170"/>
  <c r="E1170"/>
  <c r="F1170"/>
  <c r="C1171"/>
  <c r="D1171"/>
  <c r="E1171"/>
  <c r="F1171"/>
  <c r="C1172"/>
  <c r="D1172"/>
  <c r="E1172"/>
  <c r="F1172"/>
  <c r="C1173"/>
  <c r="D1173"/>
  <c r="E1173"/>
  <c r="F1173"/>
  <c r="C1174"/>
  <c r="D1174"/>
  <c r="E1174"/>
  <c r="F1174"/>
  <c r="C1175"/>
  <c r="D1175"/>
  <c r="E1175"/>
  <c r="F1175"/>
  <c r="C1176"/>
  <c r="D1176"/>
  <c r="E1176"/>
  <c r="F1176"/>
  <c r="C1177"/>
  <c r="D1177"/>
  <c r="E1177"/>
  <c r="F1177"/>
  <c r="C1178"/>
  <c r="D1178"/>
  <c r="E1178"/>
  <c r="F1178"/>
  <c r="C1179"/>
  <c r="D1179"/>
  <c r="E1179"/>
  <c r="F1179"/>
  <c r="C1180"/>
  <c r="D1180"/>
  <c r="E1180"/>
  <c r="F1180"/>
  <c r="C1181"/>
  <c r="D1181"/>
  <c r="E1181"/>
  <c r="F1181"/>
  <c r="C1182"/>
  <c r="D1182"/>
  <c r="E1182"/>
  <c r="F1182"/>
  <c r="C1183"/>
  <c r="D1183"/>
  <c r="E1183"/>
  <c r="F1183"/>
  <c r="C1184"/>
  <c r="D1184"/>
  <c r="E1184"/>
  <c r="F1184"/>
  <c r="C1185"/>
  <c r="D1185"/>
  <c r="E1185"/>
  <c r="F1185"/>
  <c r="C1186"/>
  <c r="D1186"/>
  <c r="E1186"/>
  <c r="F1186"/>
  <c r="C1187"/>
  <c r="D1187"/>
  <c r="E1187"/>
  <c r="F1187"/>
  <c r="C1188"/>
  <c r="D1188"/>
  <c r="E1188"/>
  <c r="F1188"/>
  <c r="C1189"/>
  <c r="D1189"/>
  <c r="E1189"/>
  <c r="F1189"/>
  <c r="C1190"/>
  <c r="D1190"/>
  <c r="E1190"/>
  <c r="F1190"/>
  <c r="C1191"/>
  <c r="D1191"/>
  <c r="E1191"/>
  <c r="F1191"/>
  <c r="C1192"/>
  <c r="D1192"/>
  <c r="E1192"/>
  <c r="F1192"/>
  <c r="C1193"/>
  <c r="D1193"/>
  <c r="E1193"/>
  <c r="F1193"/>
  <c r="C1194"/>
  <c r="D1194"/>
  <c r="E1194"/>
  <c r="F1194"/>
  <c r="C1195"/>
  <c r="D1195"/>
  <c r="E1195"/>
  <c r="F1195"/>
  <c r="C1196"/>
  <c r="D1196"/>
  <c r="E1196"/>
  <c r="F1196"/>
  <c r="C1197"/>
  <c r="D1197"/>
  <c r="E1197"/>
  <c r="F1197"/>
  <c r="C1198"/>
  <c r="D1198"/>
  <c r="E1198"/>
  <c r="F1198"/>
  <c r="C1199"/>
  <c r="D1199"/>
  <c r="E1199"/>
  <c r="F1199"/>
  <c r="C1200"/>
  <c r="D1200"/>
  <c r="E1200"/>
  <c r="F1200"/>
  <c r="C1201"/>
  <c r="D1201"/>
  <c r="E1201"/>
  <c r="F1201"/>
  <c r="C1202"/>
  <c r="D1202"/>
  <c r="E1202"/>
  <c r="F1202"/>
  <c r="C1203"/>
  <c r="D1203"/>
  <c r="E1203"/>
  <c r="F1203"/>
  <c r="C1204"/>
  <c r="D1204"/>
  <c r="E1204"/>
  <c r="F1204"/>
  <c r="C1205"/>
  <c r="D1205"/>
  <c r="E1205"/>
  <c r="F1205"/>
  <c r="C1206"/>
  <c r="D1206"/>
  <c r="E1206"/>
  <c r="F1206"/>
  <c r="C1207"/>
  <c r="D1207"/>
  <c r="E1207"/>
  <c r="F1207"/>
  <c r="C1208"/>
  <c r="D1208"/>
  <c r="E1208"/>
  <c r="F1208"/>
  <c r="C1209"/>
  <c r="D1209"/>
  <c r="E1209"/>
  <c r="F1209"/>
  <c r="C1210"/>
  <c r="D1210"/>
  <c r="E1210"/>
  <c r="F1210"/>
  <c r="C1211"/>
  <c r="D1211"/>
  <c r="E1211"/>
  <c r="F1211"/>
  <c r="C1212"/>
  <c r="D1212"/>
  <c r="E1212"/>
  <c r="F1212"/>
  <c r="C1213"/>
  <c r="D1213"/>
  <c r="E1213"/>
  <c r="F1213"/>
  <c r="C1214"/>
  <c r="D1214"/>
  <c r="E1214"/>
  <c r="F1214"/>
  <c r="C1215"/>
  <c r="D1215"/>
  <c r="E1215"/>
  <c r="F1215"/>
  <c r="C1216"/>
  <c r="D1216"/>
  <c r="E1216"/>
  <c r="F1216"/>
  <c r="C1217"/>
  <c r="D1217"/>
  <c r="E1217"/>
  <c r="F1217"/>
  <c r="C1218"/>
  <c r="D1218"/>
  <c r="E1218"/>
  <c r="F1218"/>
  <c r="C1219"/>
  <c r="D1219"/>
  <c r="E1219"/>
  <c r="F1219"/>
  <c r="C1220"/>
  <c r="D1220"/>
  <c r="E1220"/>
  <c r="F1220"/>
  <c r="C1221"/>
  <c r="D1221"/>
  <c r="E1221"/>
  <c r="F1221"/>
  <c r="C1222"/>
  <c r="D1222"/>
  <c r="E1222"/>
  <c r="F1222"/>
  <c r="C1223"/>
  <c r="D1223"/>
  <c r="E1223"/>
  <c r="F1223"/>
  <c r="C1224"/>
  <c r="D1224"/>
  <c r="E1224"/>
  <c r="F1224"/>
  <c r="C1225"/>
  <c r="D1225"/>
  <c r="E1225"/>
  <c r="F1225"/>
  <c r="C1226"/>
  <c r="D1226"/>
  <c r="E1226"/>
  <c r="F1226"/>
  <c r="C1227"/>
  <c r="D1227"/>
  <c r="E1227"/>
  <c r="F1227"/>
  <c r="C1228"/>
  <c r="D1228"/>
  <c r="E1228"/>
  <c r="F1228"/>
  <c r="C1229"/>
  <c r="D1229"/>
  <c r="E1229"/>
  <c r="F1229"/>
  <c r="C1230"/>
  <c r="D1230"/>
  <c r="E1230"/>
  <c r="F1230"/>
  <c r="C1231"/>
  <c r="D1231"/>
  <c r="E1231"/>
  <c r="F1231"/>
  <c r="C1232"/>
  <c r="D1232"/>
  <c r="E1232"/>
  <c r="F1232"/>
  <c r="C1233"/>
  <c r="D1233"/>
  <c r="E1233"/>
  <c r="F1233"/>
  <c r="C1234"/>
  <c r="D1234"/>
  <c r="E1234"/>
  <c r="F1234"/>
  <c r="C1235"/>
  <c r="D1235"/>
  <c r="E1235"/>
  <c r="F1235"/>
  <c r="C1236"/>
  <c r="D1236"/>
  <c r="E1236"/>
  <c r="F1236"/>
  <c r="C1237"/>
  <c r="D1237"/>
  <c r="E1237"/>
  <c r="F1237"/>
  <c r="C1238"/>
  <c r="D1238"/>
  <c r="E1238"/>
  <c r="F1238"/>
  <c r="C1239"/>
  <c r="F1239"/>
  <c r="C1240"/>
  <c r="F1240"/>
  <c r="F1241"/>
  <c r="F1242"/>
  <c r="F1249"/>
  <c r="F1250"/>
  <c r="M1250"/>
  <c r="F479" i="1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9"/>
  <c r="F1250"/>
  <c r="K479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J1243"/>
  <c r="K1243"/>
  <c r="K1249"/>
  <c r="L479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9"/>
  <c r="M551"/>
  <c r="M635"/>
  <c r="M956"/>
  <c r="M1011"/>
  <c r="M1250"/>
  <c r="O479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9"/>
  <c r="O1250"/>
  <c r="I479" i="25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I514"/>
  <c r="I515"/>
  <c r="I516"/>
  <c r="I517"/>
  <c r="I518"/>
  <c r="I519"/>
  <c r="I520"/>
  <c r="I521"/>
  <c r="I522"/>
  <c r="I523"/>
  <c r="I524"/>
  <c r="I525"/>
  <c r="I526"/>
  <c r="I527"/>
  <c r="I528"/>
  <c r="I529"/>
  <c r="I530"/>
  <c r="I531"/>
  <c r="I532"/>
  <c r="I533"/>
  <c r="I534"/>
  <c r="I535"/>
  <c r="I536"/>
  <c r="I537"/>
  <c r="I538"/>
  <c r="I539"/>
  <c r="I540"/>
  <c r="I541"/>
  <c r="I542"/>
  <c r="I543"/>
  <c r="I544"/>
  <c r="I545"/>
  <c r="I546"/>
  <c r="I547"/>
  <c r="I548"/>
  <c r="I549"/>
  <c r="I550"/>
  <c r="I551"/>
  <c r="I635"/>
  <c r="I956"/>
  <c r="I1011"/>
  <c r="I1013"/>
  <c r="I1249"/>
  <c r="I1250"/>
  <c r="I261" i="16"/>
  <c r="N261"/>
  <c r="I262"/>
  <c r="N262"/>
  <c r="I263"/>
  <c r="N263"/>
  <c r="I264"/>
  <c r="N264"/>
  <c r="I265"/>
  <c r="N265"/>
  <c r="A525" i="13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25" i="11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25" i="16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25" i="23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25" i="10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25" i="26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K956" i="32"/>
  <c r="A777" i="34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O958" i="23"/>
  <c r="P958"/>
  <c r="E958" i="18"/>
  <c r="M1244" i="15"/>
  <c r="M1245"/>
  <c r="L1244" i="14"/>
  <c r="L1245"/>
  <c r="L1009"/>
  <c r="L1010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776"/>
  <c r="O1009" i="33"/>
  <c r="O1010"/>
  <c r="O1244" i="13"/>
  <c r="O1245"/>
  <c r="N956"/>
  <c r="O955"/>
  <c r="L1244" i="12"/>
  <c r="L1245"/>
  <c r="L1009"/>
  <c r="L1010"/>
  <c r="L955"/>
  <c r="L1244" i="11"/>
  <c r="L1245"/>
  <c r="L1009"/>
  <c r="L1010"/>
  <c r="M1244" i="16"/>
  <c r="M1245"/>
  <c r="M955"/>
  <c r="K635"/>
  <c r="L635"/>
  <c r="N1244" i="23"/>
  <c r="N1245"/>
  <c r="N1246"/>
  <c r="N1247"/>
  <c r="N1248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1244" i="10"/>
  <c r="O1245"/>
  <c r="A85" i="18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35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32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30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28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34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15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14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33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13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11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D479" i="16"/>
  <c r="E479"/>
  <c r="F261"/>
  <c r="F479"/>
  <c r="F262"/>
  <c r="F263"/>
  <c r="F264"/>
  <c r="F265"/>
  <c r="G479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23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10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25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7" i="26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L7" i="34"/>
  <c r="M7"/>
  <c r="L8"/>
  <c r="M8"/>
  <c r="L9"/>
  <c r="M9"/>
  <c r="L10"/>
  <c r="M10"/>
  <c r="L11"/>
  <c r="M11"/>
  <c r="L12"/>
  <c r="M12"/>
  <c r="L13"/>
  <c r="M13"/>
  <c r="L14"/>
  <c r="M14"/>
  <c r="L15"/>
  <c r="M15"/>
  <c r="L16"/>
  <c r="M16"/>
  <c r="L17"/>
  <c r="M17"/>
  <c r="L18"/>
  <c r="M18"/>
  <c r="L19"/>
  <c r="M19"/>
  <c r="L20"/>
  <c r="M20"/>
  <c r="L21"/>
  <c r="M21"/>
  <c r="L22"/>
  <c r="M22"/>
  <c r="L23"/>
  <c r="M23"/>
  <c r="L24"/>
  <c r="M24"/>
  <c r="L25"/>
  <c r="M25"/>
  <c r="L26"/>
  <c r="M26"/>
  <c r="L27"/>
  <c r="M27"/>
  <c r="L28"/>
  <c r="M28"/>
  <c r="L29"/>
  <c r="M29"/>
  <c r="L30"/>
  <c r="M30"/>
  <c r="L31"/>
  <c r="M31"/>
  <c r="L32"/>
  <c r="M32"/>
  <c r="L33"/>
  <c r="M33"/>
  <c r="L34"/>
  <c r="M34"/>
  <c r="L35"/>
  <c r="M35"/>
  <c r="L36"/>
  <c r="M36"/>
  <c r="L37"/>
  <c r="M37"/>
  <c r="L38"/>
  <c r="M38"/>
  <c r="L39"/>
  <c r="M39"/>
  <c r="L40"/>
  <c r="M40"/>
  <c r="L41"/>
  <c r="M41"/>
  <c r="L42"/>
  <c r="M42"/>
  <c r="L43"/>
  <c r="M43"/>
  <c r="L44"/>
  <c r="M44"/>
  <c r="L45"/>
  <c r="M45"/>
  <c r="L46"/>
  <c r="M46"/>
  <c r="L47"/>
  <c r="M47"/>
  <c r="L48"/>
  <c r="M48"/>
  <c r="L49"/>
  <c r="M49"/>
  <c r="L50"/>
  <c r="M50"/>
  <c r="L51"/>
  <c r="M51"/>
  <c r="L52"/>
  <c r="M52"/>
  <c r="L53"/>
  <c r="M53"/>
  <c r="L54"/>
  <c r="M54"/>
  <c r="L55"/>
  <c r="M55"/>
  <c r="L56"/>
  <c r="M56"/>
  <c r="L57"/>
  <c r="M57"/>
  <c r="L58"/>
  <c r="M58"/>
  <c r="L59"/>
  <c r="M59"/>
  <c r="L60"/>
  <c r="M60"/>
  <c r="L61"/>
  <c r="M61"/>
  <c r="L62"/>
  <c r="M62"/>
  <c r="L63"/>
  <c r="M63"/>
  <c r="L64"/>
  <c r="M64"/>
  <c r="L65"/>
  <c r="M65"/>
  <c r="L66"/>
  <c r="M66"/>
  <c r="L67"/>
  <c r="M67"/>
  <c r="L68"/>
  <c r="M68"/>
  <c r="L69"/>
  <c r="M69"/>
  <c r="L70"/>
  <c r="M70"/>
  <c r="L71"/>
  <c r="M71"/>
  <c r="L72"/>
  <c r="M72"/>
  <c r="L73"/>
  <c r="M73"/>
  <c r="L74"/>
  <c r="M74"/>
  <c r="L75"/>
  <c r="M75"/>
  <c r="L76"/>
  <c r="M76"/>
  <c r="L77"/>
  <c r="M77"/>
  <c r="L78"/>
  <c r="M78"/>
  <c r="L79"/>
  <c r="M79"/>
  <c r="L80"/>
  <c r="M80"/>
  <c r="L81"/>
  <c r="M81"/>
  <c r="L82"/>
  <c r="M82"/>
  <c r="L83"/>
  <c r="M83"/>
  <c r="L84"/>
  <c r="M84"/>
  <c r="L85"/>
  <c r="M85"/>
  <c r="L86"/>
  <c r="M86"/>
  <c r="L87"/>
  <c r="M87"/>
  <c r="L88"/>
  <c r="M88"/>
  <c r="L89"/>
  <c r="M89"/>
  <c r="L90"/>
  <c r="M90"/>
  <c r="L91"/>
  <c r="M91"/>
  <c r="L92"/>
  <c r="M92"/>
  <c r="L93"/>
  <c r="M93"/>
  <c r="L94"/>
  <c r="M94"/>
  <c r="L95"/>
  <c r="M95"/>
  <c r="L96"/>
  <c r="M96"/>
  <c r="L97"/>
  <c r="M97"/>
  <c r="L98"/>
  <c r="M98"/>
  <c r="L99"/>
  <c r="M99"/>
  <c r="L100"/>
  <c r="M100"/>
  <c r="L101"/>
  <c r="M101"/>
  <c r="L102"/>
  <c r="M102"/>
  <c r="L103"/>
  <c r="M103"/>
  <c r="L104"/>
  <c r="M104"/>
  <c r="L105"/>
  <c r="M105"/>
  <c r="L106"/>
  <c r="M106"/>
  <c r="L107"/>
  <c r="M107"/>
  <c r="L108"/>
  <c r="M108"/>
  <c r="L109"/>
  <c r="M109"/>
  <c r="L110"/>
  <c r="M110"/>
  <c r="L111"/>
  <c r="M111"/>
  <c r="L112"/>
  <c r="M112"/>
  <c r="L113"/>
  <c r="M113"/>
  <c r="L114"/>
  <c r="M114"/>
  <c r="L115"/>
  <c r="M115"/>
  <c r="L116"/>
  <c r="M116"/>
  <c r="L117"/>
  <c r="M117"/>
  <c r="L118"/>
  <c r="M118"/>
  <c r="L119"/>
  <c r="M119"/>
  <c r="L120"/>
  <c r="M120"/>
  <c r="L121"/>
  <c r="M121"/>
  <c r="L122"/>
  <c r="M122"/>
  <c r="L123"/>
  <c r="M123"/>
  <c r="L124"/>
  <c r="M124"/>
  <c r="L125"/>
  <c r="M125"/>
  <c r="L126"/>
  <c r="M126"/>
  <c r="L127"/>
  <c r="M127"/>
  <c r="L128"/>
  <c r="M128"/>
  <c r="L129"/>
  <c r="M129"/>
  <c r="L130"/>
  <c r="M130"/>
  <c r="L131"/>
  <c r="M131"/>
  <c r="L132"/>
  <c r="M132"/>
  <c r="L133"/>
  <c r="M133"/>
  <c r="L134"/>
  <c r="M134"/>
  <c r="L135"/>
  <c r="M135"/>
  <c r="L136"/>
  <c r="M136"/>
  <c r="L137"/>
  <c r="M137"/>
  <c r="L138"/>
  <c r="M138"/>
  <c r="L139"/>
  <c r="M139"/>
  <c r="L140"/>
  <c r="M140"/>
  <c r="L141"/>
  <c r="M141"/>
  <c r="L142"/>
  <c r="M142"/>
  <c r="L143"/>
  <c r="M143"/>
  <c r="L144"/>
  <c r="M144"/>
  <c r="L145"/>
  <c r="M145"/>
  <c r="L146"/>
  <c r="M146"/>
  <c r="L147"/>
  <c r="M147"/>
  <c r="L148"/>
  <c r="M148"/>
  <c r="L149"/>
  <c r="M149"/>
  <c r="L150"/>
  <c r="M150"/>
  <c r="L151"/>
  <c r="M151"/>
  <c r="L152"/>
  <c r="M152"/>
  <c r="L153"/>
  <c r="M153"/>
  <c r="L154"/>
  <c r="M154"/>
  <c r="L155"/>
  <c r="M155"/>
  <c r="L156"/>
  <c r="M156"/>
  <c r="L157"/>
  <c r="M157"/>
  <c r="L158"/>
  <c r="M158"/>
  <c r="L159"/>
  <c r="M159"/>
  <c r="L160"/>
  <c r="M160"/>
  <c r="L161"/>
  <c r="M161"/>
  <c r="L162"/>
  <c r="M162"/>
  <c r="L163"/>
  <c r="M163"/>
  <c r="L164"/>
  <c r="M164"/>
  <c r="L165"/>
  <c r="M165"/>
  <c r="L166"/>
  <c r="M166"/>
  <c r="L167"/>
  <c r="M167"/>
  <c r="L168"/>
  <c r="M168"/>
  <c r="L169"/>
  <c r="M169"/>
  <c r="L170"/>
  <c r="M170"/>
  <c r="L171"/>
  <c r="M171"/>
  <c r="L172"/>
  <c r="M172"/>
  <c r="L173"/>
  <c r="M173"/>
  <c r="L174"/>
  <c r="M174"/>
  <c r="L175"/>
  <c r="M175"/>
  <c r="L176"/>
  <c r="M176"/>
  <c r="L177"/>
  <c r="M177"/>
  <c r="L178"/>
  <c r="M178"/>
  <c r="L179"/>
  <c r="M179"/>
  <c r="L180"/>
  <c r="M180"/>
  <c r="L181"/>
  <c r="M181"/>
  <c r="L182"/>
  <c r="M182"/>
  <c r="L183"/>
  <c r="M183"/>
  <c r="L184"/>
  <c r="M184"/>
  <c r="L185"/>
  <c r="M185"/>
  <c r="L186"/>
  <c r="M186"/>
  <c r="L187"/>
  <c r="M187"/>
  <c r="L188"/>
  <c r="M188"/>
  <c r="L189"/>
  <c r="M189"/>
  <c r="L190"/>
  <c r="M190"/>
  <c r="L191"/>
  <c r="M191"/>
  <c r="L192"/>
  <c r="M192"/>
  <c r="L193"/>
  <c r="M193"/>
  <c r="L194"/>
  <c r="M194"/>
  <c r="L195"/>
  <c r="M195"/>
  <c r="L196"/>
  <c r="M196"/>
  <c r="L197"/>
  <c r="M197"/>
  <c r="L198"/>
  <c r="M198"/>
  <c r="L199"/>
  <c r="M199"/>
  <c r="L200"/>
  <c r="M200"/>
  <c r="L201"/>
  <c r="M201"/>
  <c r="L202"/>
  <c r="M202"/>
  <c r="L203"/>
  <c r="M203"/>
  <c r="L204"/>
  <c r="M204"/>
  <c r="L205"/>
  <c r="M205"/>
  <c r="L206"/>
  <c r="M206"/>
  <c r="L207"/>
  <c r="M207"/>
  <c r="L208"/>
  <c r="M208"/>
  <c r="L209"/>
  <c r="M209"/>
  <c r="L210"/>
  <c r="M210"/>
  <c r="L211"/>
  <c r="M211"/>
  <c r="L212"/>
  <c r="M212"/>
  <c r="L213"/>
  <c r="M213"/>
  <c r="L214"/>
  <c r="M214"/>
  <c r="L215"/>
  <c r="M215"/>
  <c r="L216"/>
  <c r="M216"/>
  <c r="L217"/>
  <c r="M217"/>
  <c r="L218"/>
  <c r="M218"/>
  <c r="L219"/>
  <c r="M219"/>
  <c r="L220"/>
  <c r="M220"/>
  <c r="L221"/>
  <c r="M221"/>
  <c r="L222"/>
  <c r="M222"/>
  <c r="L223"/>
  <c r="M223"/>
  <c r="L224"/>
  <c r="M224"/>
  <c r="L225"/>
  <c r="M225"/>
  <c r="L226"/>
  <c r="M226"/>
  <c r="L227"/>
  <c r="M227"/>
  <c r="L228"/>
  <c r="M228"/>
  <c r="L229"/>
  <c r="M229"/>
  <c r="L230"/>
  <c r="M230"/>
  <c r="L231"/>
  <c r="M231"/>
  <c r="L232"/>
  <c r="M232"/>
  <c r="L233"/>
  <c r="M233"/>
  <c r="L234"/>
  <c r="M234"/>
  <c r="L235"/>
  <c r="M235"/>
  <c r="L236"/>
  <c r="M236"/>
  <c r="L237"/>
  <c r="M237"/>
  <c r="L238"/>
  <c r="M238"/>
  <c r="L239"/>
  <c r="M239"/>
  <c r="L240"/>
  <c r="M240"/>
  <c r="L241"/>
  <c r="M241"/>
  <c r="L242"/>
  <c r="M242"/>
  <c r="L243"/>
  <c r="M243"/>
  <c r="L244"/>
  <c r="M244"/>
  <c r="L245"/>
  <c r="M245"/>
  <c r="L246"/>
  <c r="M246"/>
  <c r="L247"/>
  <c r="M247"/>
  <c r="L248"/>
  <c r="M248"/>
  <c r="L249"/>
  <c r="M249"/>
  <c r="L250"/>
  <c r="M250"/>
  <c r="L251"/>
  <c r="M251"/>
  <c r="L252"/>
  <c r="M252"/>
  <c r="L253"/>
  <c r="M253"/>
  <c r="L254"/>
  <c r="M254"/>
  <c r="L255"/>
  <c r="M255"/>
  <c r="L256"/>
  <c r="M256"/>
  <c r="L257"/>
  <c r="M257"/>
  <c r="L258"/>
  <c r="M258"/>
  <c r="L259"/>
  <c r="M259"/>
  <c r="L260"/>
  <c r="M260"/>
  <c r="L261"/>
  <c r="M261"/>
  <c r="L262"/>
  <c r="M262"/>
  <c r="L263"/>
  <c r="M263"/>
  <c r="L264"/>
  <c r="M264"/>
  <c r="L265"/>
  <c r="M265"/>
  <c r="L266"/>
  <c r="M266"/>
  <c r="L267"/>
  <c r="M267"/>
  <c r="L268"/>
  <c r="M268"/>
  <c r="L269"/>
  <c r="M269"/>
  <c r="L270"/>
  <c r="M270"/>
  <c r="L271"/>
  <c r="M271"/>
  <c r="L272"/>
  <c r="M272"/>
  <c r="L273"/>
  <c r="M273"/>
  <c r="L274"/>
  <c r="M274"/>
  <c r="L275"/>
  <c r="M275"/>
  <c r="L276"/>
  <c r="M276"/>
  <c r="L277"/>
  <c r="M277"/>
  <c r="L278"/>
  <c r="M278"/>
  <c r="L279"/>
  <c r="M279"/>
  <c r="L280"/>
  <c r="M280"/>
  <c r="L281"/>
  <c r="M281"/>
  <c r="L282"/>
  <c r="M282"/>
  <c r="L283"/>
  <c r="M283"/>
  <c r="L284"/>
  <c r="M284"/>
  <c r="L285"/>
  <c r="M285"/>
  <c r="L286"/>
  <c r="M286"/>
  <c r="L287"/>
  <c r="M287"/>
  <c r="L288"/>
  <c r="M288"/>
  <c r="L289"/>
  <c r="M289"/>
  <c r="L290"/>
  <c r="M290"/>
  <c r="L291"/>
  <c r="M291"/>
  <c r="L292"/>
  <c r="M292"/>
  <c r="L293"/>
  <c r="M293"/>
  <c r="L294"/>
  <c r="M294"/>
  <c r="L295"/>
  <c r="M295"/>
  <c r="L296"/>
  <c r="M296"/>
  <c r="L297"/>
  <c r="M297"/>
  <c r="L298"/>
  <c r="M298"/>
  <c r="L299"/>
  <c r="M299"/>
  <c r="L300"/>
  <c r="M300"/>
  <c r="L301"/>
  <c r="M301"/>
  <c r="L302"/>
  <c r="M302"/>
  <c r="L303"/>
  <c r="M303"/>
  <c r="L304"/>
  <c r="M304"/>
  <c r="L305"/>
  <c r="M305"/>
  <c r="L306"/>
  <c r="M306"/>
  <c r="L307"/>
  <c r="M307"/>
  <c r="L308"/>
  <c r="M308"/>
  <c r="L309"/>
  <c r="M309"/>
  <c r="L310"/>
  <c r="M310"/>
  <c r="L311"/>
  <c r="M311"/>
  <c r="L312"/>
  <c r="M312"/>
  <c r="L313"/>
  <c r="M313"/>
  <c r="L314"/>
  <c r="M314"/>
  <c r="L315"/>
  <c r="M315"/>
  <c r="L316"/>
  <c r="M316"/>
  <c r="L317"/>
  <c r="M317"/>
  <c r="L318"/>
  <c r="M318"/>
  <c r="L319"/>
  <c r="M319"/>
  <c r="L320"/>
  <c r="M320"/>
  <c r="L321"/>
  <c r="M321"/>
  <c r="L322"/>
  <c r="M322"/>
  <c r="L323"/>
  <c r="M323"/>
  <c r="L324"/>
  <c r="M324"/>
  <c r="L325"/>
  <c r="M325"/>
  <c r="L326"/>
  <c r="M326"/>
  <c r="L327"/>
  <c r="M327"/>
  <c r="L328"/>
  <c r="M328"/>
  <c r="L329"/>
  <c r="M329"/>
  <c r="L330"/>
  <c r="M330"/>
  <c r="L331"/>
  <c r="M331"/>
  <c r="L332"/>
  <c r="M332"/>
  <c r="L333"/>
  <c r="M333"/>
  <c r="L334"/>
  <c r="M334"/>
  <c r="L335"/>
  <c r="M335"/>
  <c r="L336"/>
  <c r="M336"/>
  <c r="L337"/>
  <c r="M337"/>
  <c r="L338"/>
  <c r="M338"/>
  <c r="L339"/>
  <c r="M339"/>
  <c r="L340"/>
  <c r="M340"/>
  <c r="L341"/>
  <c r="M341"/>
  <c r="L342"/>
  <c r="M342"/>
  <c r="L343"/>
  <c r="M343"/>
  <c r="L344"/>
  <c r="M344"/>
  <c r="L345"/>
  <c r="M345"/>
  <c r="L346"/>
  <c r="M346"/>
  <c r="L347"/>
  <c r="M347"/>
  <c r="L348"/>
  <c r="M348"/>
  <c r="L349"/>
  <c r="M349"/>
  <c r="L350"/>
  <c r="M350"/>
  <c r="L351"/>
  <c r="M351"/>
  <c r="L352"/>
  <c r="M352"/>
  <c r="L353"/>
  <c r="M353"/>
  <c r="L354"/>
  <c r="M354"/>
  <c r="L355"/>
  <c r="M355"/>
  <c r="L356"/>
  <c r="M356"/>
  <c r="L357"/>
  <c r="M357"/>
  <c r="L358"/>
  <c r="M358"/>
  <c r="L359"/>
  <c r="M359"/>
  <c r="L360"/>
  <c r="M360"/>
  <c r="L361"/>
  <c r="M361"/>
  <c r="L362"/>
  <c r="M362"/>
  <c r="L363"/>
  <c r="M363"/>
  <c r="L364"/>
  <c r="M364"/>
  <c r="L365"/>
  <c r="M365"/>
  <c r="L366"/>
  <c r="M366"/>
  <c r="L367"/>
  <c r="M367"/>
  <c r="L368"/>
  <c r="M368"/>
  <c r="L369"/>
  <c r="M369"/>
  <c r="L370"/>
  <c r="M370"/>
  <c r="L371"/>
  <c r="M371"/>
  <c r="L372"/>
  <c r="M372"/>
  <c r="L373"/>
  <c r="M373"/>
  <c r="L374"/>
  <c r="M374"/>
  <c r="L375"/>
  <c r="M375"/>
  <c r="L376"/>
  <c r="M376"/>
  <c r="L377"/>
  <c r="M377"/>
  <c r="L378"/>
  <c r="M378"/>
  <c r="L379"/>
  <c r="M379"/>
  <c r="L380"/>
  <c r="M380"/>
  <c r="L381"/>
  <c r="M381"/>
  <c r="L382"/>
  <c r="M382"/>
  <c r="L383"/>
  <c r="M383"/>
  <c r="L384"/>
  <c r="M384"/>
  <c r="L385"/>
  <c r="M385"/>
  <c r="L386"/>
  <c r="M386"/>
  <c r="L387"/>
  <c r="M387"/>
  <c r="L388"/>
  <c r="M388"/>
  <c r="L389"/>
  <c r="M389"/>
  <c r="L390"/>
  <c r="M390"/>
  <c r="L391"/>
  <c r="M391"/>
  <c r="L392"/>
  <c r="M392"/>
  <c r="L393"/>
  <c r="M393"/>
  <c r="L394"/>
  <c r="M394"/>
  <c r="L395"/>
  <c r="M395"/>
  <c r="L396"/>
  <c r="M396"/>
  <c r="L397"/>
  <c r="M397"/>
  <c r="L398"/>
  <c r="M398"/>
  <c r="L399"/>
  <c r="M399"/>
  <c r="L400"/>
  <c r="M400"/>
  <c r="L401"/>
  <c r="M401"/>
  <c r="L402"/>
  <c r="M402"/>
  <c r="L403"/>
  <c r="M403"/>
  <c r="L404"/>
  <c r="M404"/>
  <c r="L405"/>
  <c r="M405"/>
  <c r="L406"/>
  <c r="M406"/>
  <c r="L407"/>
  <c r="M407"/>
  <c r="L408"/>
  <c r="M408"/>
  <c r="L409"/>
  <c r="M409"/>
  <c r="L410"/>
  <c r="M410"/>
  <c r="L411"/>
  <c r="M411"/>
  <c r="L412"/>
  <c r="M412"/>
  <c r="L413"/>
  <c r="M413"/>
  <c r="L414"/>
  <c r="M414"/>
  <c r="L415"/>
  <c r="M415"/>
  <c r="L416"/>
  <c r="M416"/>
  <c r="L417"/>
  <c r="M417"/>
  <c r="L418"/>
  <c r="M418"/>
  <c r="L419"/>
  <c r="M419"/>
  <c r="L420"/>
  <c r="M420"/>
  <c r="L421"/>
  <c r="M421"/>
  <c r="L422"/>
  <c r="M422"/>
  <c r="L423"/>
  <c r="M423"/>
  <c r="L424"/>
  <c r="M424"/>
  <c r="L425"/>
  <c r="M425"/>
  <c r="L426"/>
  <c r="M426"/>
  <c r="L427"/>
  <c r="M427"/>
  <c r="L428"/>
  <c r="M428"/>
  <c r="L429"/>
  <c r="M429"/>
  <c r="L430"/>
  <c r="M430"/>
  <c r="L431"/>
  <c r="M431"/>
  <c r="L432"/>
  <c r="M432"/>
  <c r="L433"/>
  <c r="M433"/>
  <c r="L434"/>
  <c r="M434"/>
  <c r="L435"/>
  <c r="M435"/>
  <c r="L436"/>
  <c r="M436"/>
  <c r="L437"/>
  <c r="M437"/>
  <c r="L438"/>
  <c r="M438"/>
  <c r="L439"/>
  <c r="M439"/>
  <c r="L440"/>
  <c r="M440"/>
  <c r="L441"/>
  <c r="M441"/>
  <c r="L442"/>
  <c r="M442"/>
  <c r="L443"/>
  <c r="M443"/>
  <c r="L444"/>
  <c r="M444"/>
  <c r="L445"/>
  <c r="M445"/>
  <c r="L446"/>
  <c r="M446"/>
  <c r="L447"/>
  <c r="M447"/>
  <c r="L448"/>
  <c r="M448"/>
  <c r="L449"/>
  <c r="M449"/>
  <c r="L450"/>
  <c r="M450"/>
  <c r="L451"/>
  <c r="M451"/>
  <c r="L452"/>
  <c r="M452"/>
  <c r="L453"/>
  <c r="M453"/>
  <c r="L454"/>
  <c r="M454"/>
  <c r="L455"/>
  <c r="M455"/>
  <c r="L456"/>
  <c r="M456"/>
  <c r="L457"/>
  <c r="M457"/>
  <c r="L458"/>
  <c r="M458"/>
  <c r="L459"/>
  <c r="M459"/>
  <c r="L460"/>
  <c r="M460"/>
  <c r="L461"/>
  <c r="M461"/>
  <c r="L462"/>
  <c r="M462"/>
  <c r="L463"/>
  <c r="M463"/>
  <c r="L464"/>
  <c r="M464"/>
  <c r="L465"/>
  <c r="M465"/>
  <c r="L466"/>
  <c r="M466"/>
  <c r="L467"/>
  <c r="M467"/>
  <c r="L468"/>
  <c r="M468"/>
  <c r="L469"/>
  <c r="M469"/>
  <c r="L470"/>
  <c r="M470"/>
  <c r="L471"/>
  <c r="M471"/>
  <c r="L472"/>
  <c r="M472"/>
  <c r="L473"/>
  <c r="M473"/>
  <c r="L474"/>
  <c r="M474"/>
  <c r="L475"/>
  <c r="M475"/>
  <c r="L476"/>
  <c r="M476"/>
  <c r="L477"/>
  <c r="M477"/>
  <c r="L478"/>
  <c r="M478"/>
  <c r="L6"/>
  <c r="M6"/>
  <c r="I259"/>
  <c r="N259"/>
  <c r="I260"/>
  <c r="N260"/>
  <c r="I261"/>
  <c r="N261"/>
  <c r="I262"/>
  <c r="N262"/>
  <c r="I263"/>
  <c r="N263"/>
  <c r="I264"/>
  <c r="N264"/>
  <c r="I265"/>
  <c r="N265"/>
  <c r="N266"/>
  <c r="N267"/>
  <c r="Q479" i="26"/>
  <c r="R479"/>
  <c r="H479"/>
  <c r="L479"/>
  <c r="N479"/>
  <c r="O479"/>
  <c r="G479"/>
  <c r="D479"/>
  <c r="E479"/>
  <c r="C479"/>
  <c r="H261" i="14"/>
  <c r="M261"/>
  <c r="N261"/>
  <c r="F261" i="18"/>
  <c r="I261" i="14"/>
  <c r="I261" i="28"/>
  <c r="K261"/>
  <c r="G261" i="18"/>
  <c r="J261" i="16"/>
  <c r="H262" i="14"/>
  <c r="M262"/>
  <c r="N262"/>
  <c r="F262" i="18"/>
  <c r="I262" i="14"/>
  <c r="I262" i="28"/>
  <c r="K262"/>
  <c r="G262" i="18"/>
  <c r="J262" i="16"/>
  <c r="H263" i="14"/>
  <c r="M263"/>
  <c r="N263"/>
  <c r="F263" i="18"/>
  <c r="I263" i="14"/>
  <c r="I263" i="28"/>
  <c r="K263"/>
  <c r="G263" i="18"/>
  <c r="J263" i="16"/>
  <c r="H264" i="14"/>
  <c r="M264"/>
  <c r="N264"/>
  <c r="F264" i="18"/>
  <c r="I264" i="14"/>
  <c r="I264" i="28"/>
  <c r="K264"/>
  <c r="G264" i="18"/>
  <c r="J264" i="16"/>
  <c r="H265" i="14"/>
  <c r="M265"/>
  <c r="N265"/>
  <c r="F265" i="18"/>
  <c r="I265" i="14"/>
  <c r="I265" i="28"/>
  <c r="K265"/>
  <c r="G265" i="18"/>
  <c r="J265" i="16"/>
  <c r="H266" i="14"/>
  <c r="I266"/>
  <c r="I266" i="28"/>
  <c r="K266"/>
  <c r="G266" i="18"/>
  <c r="I266" i="16"/>
  <c r="J266"/>
  <c r="I267"/>
  <c r="J267"/>
  <c r="H267" i="14"/>
  <c r="I267"/>
  <c r="I267" i="28"/>
  <c r="K267"/>
  <c r="G267" i="18"/>
  <c r="I268" i="16"/>
  <c r="J268"/>
  <c r="H268" i="14"/>
  <c r="I268"/>
  <c r="I268" i="28"/>
  <c r="K268"/>
  <c r="G268" i="18"/>
  <c r="I269" i="16"/>
  <c r="J269"/>
  <c r="H269" i="14"/>
  <c r="I269"/>
  <c r="I269" i="28"/>
  <c r="K269"/>
  <c r="G269" i="18"/>
  <c r="T479"/>
  <c r="I6" i="16"/>
  <c r="J6"/>
  <c r="H6" i="14"/>
  <c r="I6"/>
  <c r="I6" i="28"/>
  <c r="K6"/>
  <c r="G6" i="18"/>
  <c r="I7" i="16"/>
  <c r="J7"/>
  <c r="H7" i="14"/>
  <c r="I7"/>
  <c r="I7" i="28"/>
  <c r="K7"/>
  <c r="G7" i="18"/>
  <c r="I8" i="16"/>
  <c r="J8"/>
  <c r="H8" i="14"/>
  <c r="I8"/>
  <c r="I8" i="28"/>
  <c r="K8"/>
  <c r="G8" i="18"/>
  <c r="I9" i="16"/>
  <c r="J9"/>
  <c r="H9" i="14"/>
  <c r="I9"/>
  <c r="I9" i="28"/>
  <c r="K9"/>
  <c r="G9" i="18"/>
  <c r="I10" i="16"/>
  <c r="J10"/>
  <c r="H10" i="14"/>
  <c r="I10"/>
  <c r="I10" i="28"/>
  <c r="K10"/>
  <c r="G10" i="18"/>
  <c r="I11" i="16"/>
  <c r="J11"/>
  <c r="H11" i="14"/>
  <c r="I11"/>
  <c r="I11" i="28"/>
  <c r="K11"/>
  <c r="G11" i="18"/>
  <c r="I12" i="16"/>
  <c r="J12"/>
  <c r="H12" i="14"/>
  <c r="I12"/>
  <c r="I12" i="28"/>
  <c r="K12"/>
  <c r="G12" i="18"/>
  <c r="I13" i="16"/>
  <c r="J13"/>
  <c r="H13" i="14"/>
  <c r="I13"/>
  <c r="I13" i="28"/>
  <c r="K13"/>
  <c r="G13" i="18"/>
  <c r="I14" i="16"/>
  <c r="J14"/>
  <c r="H14" i="14"/>
  <c r="I14"/>
  <c r="I14" i="28"/>
  <c r="K14"/>
  <c r="G14" i="18"/>
  <c r="I15" i="16"/>
  <c r="J15"/>
  <c r="H15" i="14"/>
  <c r="I15"/>
  <c r="I15" i="28"/>
  <c r="K15"/>
  <c r="G15" i="18"/>
  <c r="I16" i="16"/>
  <c r="J16"/>
  <c r="H16" i="14"/>
  <c r="I16"/>
  <c r="I16" i="28"/>
  <c r="K16"/>
  <c r="G16" i="18"/>
  <c r="I17" i="16"/>
  <c r="J17"/>
  <c r="H17" i="14"/>
  <c r="I17"/>
  <c r="I17" i="28"/>
  <c r="K17"/>
  <c r="G17" i="18"/>
  <c r="I18" i="16"/>
  <c r="J18"/>
  <c r="H18" i="14"/>
  <c r="I18"/>
  <c r="I18" i="28"/>
  <c r="K18"/>
  <c r="G18" i="18"/>
  <c r="I19" i="16"/>
  <c r="J19"/>
  <c r="H19" i="14"/>
  <c r="I19"/>
  <c r="I19" i="28"/>
  <c r="K19"/>
  <c r="G19" i="18"/>
  <c r="I20" i="16"/>
  <c r="J20"/>
  <c r="H20" i="14"/>
  <c r="I20"/>
  <c r="I20" i="28"/>
  <c r="K20"/>
  <c r="G20" i="18"/>
  <c r="I21" i="16"/>
  <c r="J21"/>
  <c r="H21" i="14"/>
  <c r="I21"/>
  <c r="I21" i="28"/>
  <c r="K21"/>
  <c r="G21" i="18"/>
  <c r="I22" i="16"/>
  <c r="J22"/>
  <c r="H22" i="14"/>
  <c r="I22"/>
  <c r="I22" i="28"/>
  <c r="K22"/>
  <c r="G22" i="18"/>
  <c r="I23" i="16"/>
  <c r="J23"/>
  <c r="H23" i="14"/>
  <c r="I23"/>
  <c r="I23" i="28"/>
  <c r="K23"/>
  <c r="G23" i="18"/>
  <c r="I24" i="16"/>
  <c r="J24"/>
  <c r="H24" i="14"/>
  <c r="I24"/>
  <c r="I24" i="28"/>
  <c r="K24"/>
  <c r="G24" i="18"/>
  <c r="I25" i="16"/>
  <c r="J25"/>
  <c r="H25" i="14"/>
  <c r="I25"/>
  <c r="I25" i="28"/>
  <c r="K25"/>
  <c r="G25" i="18"/>
  <c r="I26" i="16"/>
  <c r="J26"/>
  <c r="H26" i="14"/>
  <c r="I26"/>
  <c r="I26" i="28"/>
  <c r="K26"/>
  <c r="G26" i="18"/>
  <c r="I27" i="16"/>
  <c r="J27"/>
  <c r="H27" i="14"/>
  <c r="I27"/>
  <c r="I27" i="28"/>
  <c r="K27"/>
  <c r="G27" i="18"/>
  <c r="I28" i="16"/>
  <c r="J28"/>
  <c r="H28" i="14"/>
  <c r="I28"/>
  <c r="I28" i="28"/>
  <c r="K28"/>
  <c r="G28" i="18"/>
  <c r="I29" i="16"/>
  <c r="J29"/>
  <c r="H29" i="14"/>
  <c r="I29"/>
  <c r="I29" i="28"/>
  <c r="K29"/>
  <c r="G29" i="18"/>
  <c r="I30" i="16"/>
  <c r="J30"/>
  <c r="H30" i="14"/>
  <c r="I30"/>
  <c r="I30" i="28"/>
  <c r="K30"/>
  <c r="G30" i="18"/>
  <c r="I31" i="16"/>
  <c r="J31"/>
  <c r="H31" i="14"/>
  <c r="I31"/>
  <c r="I31" i="28"/>
  <c r="K31"/>
  <c r="G31" i="18"/>
  <c r="I32" i="16"/>
  <c r="J32"/>
  <c r="H32" i="14"/>
  <c r="I32"/>
  <c r="I32" i="28"/>
  <c r="K32"/>
  <c r="G32" i="18"/>
  <c r="I33" i="16"/>
  <c r="J33"/>
  <c r="H33" i="14"/>
  <c r="I33"/>
  <c r="I33" i="28"/>
  <c r="K33"/>
  <c r="G33" i="18"/>
  <c r="I34" i="16"/>
  <c r="J34"/>
  <c r="H34" i="14"/>
  <c r="I34"/>
  <c r="I34" i="28"/>
  <c r="K34"/>
  <c r="G34" i="18"/>
  <c r="I35" i="16"/>
  <c r="J35"/>
  <c r="H35" i="14"/>
  <c r="I35"/>
  <c r="I35" i="28"/>
  <c r="K35"/>
  <c r="G35" i="18"/>
  <c r="I36" i="16"/>
  <c r="J36"/>
  <c r="H36" i="14"/>
  <c r="I36"/>
  <c r="I36" i="28"/>
  <c r="K36"/>
  <c r="G36" i="18"/>
  <c r="I37" i="16"/>
  <c r="J37"/>
  <c r="H37" i="14"/>
  <c r="I37"/>
  <c r="I37" i="28"/>
  <c r="K37"/>
  <c r="G37" i="18"/>
  <c r="I38" i="16"/>
  <c r="J38"/>
  <c r="H38" i="14"/>
  <c r="I38"/>
  <c r="I38" i="28"/>
  <c r="K38"/>
  <c r="G38" i="18"/>
  <c r="I39" i="16"/>
  <c r="J39"/>
  <c r="H39" i="14"/>
  <c r="I39"/>
  <c r="I39" i="28"/>
  <c r="K39"/>
  <c r="G39" i="18"/>
  <c r="I40" i="16"/>
  <c r="J40"/>
  <c r="H40" i="14"/>
  <c r="I40"/>
  <c r="I40" i="28"/>
  <c r="K40"/>
  <c r="G40" i="18"/>
  <c r="I41" i="16"/>
  <c r="J41"/>
  <c r="H41" i="14"/>
  <c r="I41"/>
  <c r="I41" i="28"/>
  <c r="K41"/>
  <c r="G41" i="18"/>
  <c r="I42" i="16"/>
  <c r="J42"/>
  <c r="H42" i="14"/>
  <c r="I42"/>
  <c r="I42" i="28"/>
  <c r="K42"/>
  <c r="G42" i="18"/>
  <c r="I43" i="16"/>
  <c r="J43"/>
  <c r="H43" i="14"/>
  <c r="I43"/>
  <c r="I43" i="28"/>
  <c r="K43"/>
  <c r="G43" i="18"/>
  <c r="I44" i="16"/>
  <c r="J44"/>
  <c r="H44" i="14"/>
  <c r="I44"/>
  <c r="I44" i="28"/>
  <c r="K44"/>
  <c r="G44" i="18"/>
  <c r="I45" i="16"/>
  <c r="J45"/>
  <c r="H45" i="14"/>
  <c r="I45"/>
  <c r="I45" i="28"/>
  <c r="K45"/>
  <c r="G45" i="18"/>
  <c r="I46" i="16"/>
  <c r="J46"/>
  <c r="H46" i="14"/>
  <c r="I46"/>
  <c r="I46" i="28"/>
  <c r="K46"/>
  <c r="G46" i="18"/>
  <c r="I47" i="16"/>
  <c r="J47"/>
  <c r="H47" i="14"/>
  <c r="I47"/>
  <c r="I47" i="28"/>
  <c r="K47"/>
  <c r="G47" i="18"/>
  <c r="I48" i="16"/>
  <c r="J48"/>
  <c r="H48" i="14"/>
  <c r="I48"/>
  <c r="I48" i="28"/>
  <c r="K48"/>
  <c r="G48" i="18"/>
  <c r="I49" i="16"/>
  <c r="J49"/>
  <c r="H49" i="14"/>
  <c r="I49"/>
  <c r="I49" i="28"/>
  <c r="K49"/>
  <c r="G49" i="18"/>
  <c r="I50" i="16"/>
  <c r="J50"/>
  <c r="H50" i="14"/>
  <c r="I50"/>
  <c r="I50" i="28"/>
  <c r="K50"/>
  <c r="G50" i="18"/>
  <c r="I51" i="16"/>
  <c r="J51"/>
  <c r="H51" i="14"/>
  <c r="I51"/>
  <c r="I51" i="28"/>
  <c r="K51"/>
  <c r="G51" i="18"/>
  <c r="I52" i="16"/>
  <c r="J52"/>
  <c r="H52" i="14"/>
  <c r="I52"/>
  <c r="I52" i="28"/>
  <c r="K52"/>
  <c r="G52" i="18"/>
  <c r="I53" i="16"/>
  <c r="J53"/>
  <c r="H53" i="14"/>
  <c r="I53"/>
  <c r="I53" i="28"/>
  <c r="K53"/>
  <c r="G53" i="18"/>
  <c r="I54" i="16"/>
  <c r="J54"/>
  <c r="H54" i="14"/>
  <c r="I54"/>
  <c r="I54" i="28"/>
  <c r="K54"/>
  <c r="G54" i="18"/>
  <c r="I55" i="16"/>
  <c r="J55"/>
  <c r="H55" i="14"/>
  <c r="I55"/>
  <c r="I55" i="28"/>
  <c r="K55"/>
  <c r="G55" i="18"/>
  <c r="I56" i="16"/>
  <c r="J56"/>
  <c r="H56" i="14"/>
  <c r="I56"/>
  <c r="I56" i="28"/>
  <c r="K56"/>
  <c r="G56" i="18"/>
  <c r="I57" i="16"/>
  <c r="J57"/>
  <c r="H57" i="14"/>
  <c r="I57"/>
  <c r="I57" i="28"/>
  <c r="K57"/>
  <c r="G57" i="18"/>
  <c r="I58" i="16"/>
  <c r="J58"/>
  <c r="H58" i="14"/>
  <c r="I58"/>
  <c r="I58" i="28"/>
  <c r="K58"/>
  <c r="G58" i="18"/>
  <c r="I59" i="16"/>
  <c r="J59"/>
  <c r="H59" i="14"/>
  <c r="I59"/>
  <c r="I59" i="28"/>
  <c r="K59"/>
  <c r="G59" i="18"/>
  <c r="I60" i="16"/>
  <c r="J60"/>
  <c r="H60" i="14"/>
  <c r="I60"/>
  <c r="I60" i="28"/>
  <c r="K60"/>
  <c r="G60" i="18"/>
  <c r="I61" i="16"/>
  <c r="J61"/>
  <c r="H61" i="14"/>
  <c r="I61"/>
  <c r="I61" i="28"/>
  <c r="K61"/>
  <c r="G61" i="18"/>
  <c r="I62" i="16"/>
  <c r="J62"/>
  <c r="H62" i="14"/>
  <c r="I62"/>
  <c r="I62" i="28"/>
  <c r="K62"/>
  <c r="G62" i="18"/>
  <c r="I63" i="16"/>
  <c r="J63"/>
  <c r="H63" i="14"/>
  <c r="I63"/>
  <c r="I63" i="28"/>
  <c r="K63"/>
  <c r="G63" i="18"/>
  <c r="I64" i="16"/>
  <c r="J64"/>
  <c r="H64" i="14"/>
  <c r="I64"/>
  <c r="I64" i="28"/>
  <c r="K64"/>
  <c r="G64" i="18"/>
  <c r="I65" i="16"/>
  <c r="J65"/>
  <c r="H65" i="14"/>
  <c r="I65"/>
  <c r="I65" i="28"/>
  <c r="K65"/>
  <c r="G65" i="18"/>
  <c r="I66" i="16"/>
  <c r="J66"/>
  <c r="H66" i="14"/>
  <c r="I66"/>
  <c r="I66" i="28"/>
  <c r="K66"/>
  <c r="G66" i="18"/>
  <c r="I67" i="16"/>
  <c r="J67"/>
  <c r="H67" i="14"/>
  <c r="I67"/>
  <c r="I67" i="28"/>
  <c r="K67"/>
  <c r="G67" i="18"/>
  <c r="I68" i="16"/>
  <c r="J68"/>
  <c r="H68" i="14"/>
  <c r="I68"/>
  <c r="I68" i="28"/>
  <c r="K68"/>
  <c r="G68" i="18"/>
  <c r="I69" i="16"/>
  <c r="J69"/>
  <c r="H69" i="14"/>
  <c r="I69"/>
  <c r="I69" i="28"/>
  <c r="K69"/>
  <c r="G69" i="18"/>
  <c r="I70" i="16"/>
  <c r="J70"/>
  <c r="H70" i="14"/>
  <c r="I70"/>
  <c r="I70" i="28"/>
  <c r="K70"/>
  <c r="G70" i="18"/>
  <c r="I71" i="16"/>
  <c r="J71"/>
  <c r="H71" i="14"/>
  <c r="I71"/>
  <c r="I71" i="28"/>
  <c r="K71"/>
  <c r="G71" i="18"/>
  <c r="I72" i="16"/>
  <c r="J72"/>
  <c r="H72" i="14"/>
  <c r="I72"/>
  <c r="I72" i="28"/>
  <c r="K72"/>
  <c r="G72" i="18"/>
  <c r="I73" i="16"/>
  <c r="J73"/>
  <c r="H73" i="14"/>
  <c r="I73"/>
  <c r="I73" i="28"/>
  <c r="K73"/>
  <c r="G73" i="18"/>
  <c r="I74" i="16"/>
  <c r="J74"/>
  <c r="H74" i="14"/>
  <c r="I74"/>
  <c r="I74" i="28"/>
  <c r="K74"/>
  <c r="G74" i="18"/>
  <c r="I75" i="16"/>
  <c r="J75"/>
  <c r="H75" i="14"/>
  <c r="I75"/>
  <c r="I75" i="28"/>
  <c r="K75"/>
  <c r="G75" i="18"/>
  <c r="I76" i="16"/>
  <c r="J76"/>
  <c r="H76" i="14"/>
  <c r="I76"/>
  <c r="I76" i="28"/>
  <c r="K76"/>
  <c r="G76" i="18"/>
  <c r="H77" i="14"/>
  <c r="I77"/>
  <c r="I77" i="28"/>
  <c r="K77"/>
  <c r="G77" i="18"/>
  <c r="I78" i="16"/>
  <c r="J78"/>
  <c r="H78" i="14"/>
  <c r="I78"/>
  <c r="I78" i="28"/>
  <c r="K78"/>
  <c r="G78" i="18"/>
  <c r="I79" i="16"/>
  <c r="J79"/>
  <c r="H79" i="14"/>
  <c r="I79"/>
  <c r="I79" i="28"/>
  <c r="K79"/>
  <c r="G79" i="18"/>
  <c r="I80" i="16"/>
  <c r="J80"/>
  <c r="H80" i="14"/>
  <c r="I80"/>
  <c r="I80" i="28"/>
  <c r="K80"/>
  <c r="G80" i="18"/>
  <c r="I81" i="16"/>
  <c r="J81"/>
  <c r="H81" i="14"/>
  <c r="I81"/>
  <c r="I81" i="28"/>
  <c r="K81"/>
  <c r="G81" i="18"/>
  <c r="I82" i="16"/>
  <c r="J82"/>
  <c r="H82" i="14"/>
  <c r="I82"/>
  <c r="I82" i="28"/>
  <c r="K82"/>
  <c r="G82" i="18"/>
  <c r="I83" i="16"/>
  <c r="J83"/>
  <c r="H83" i="14"/>
  <c r="I83"/>
  <c r="I83" i="28"/>
  <c r="K83"/>
  <c r="G83" i="18"/>
  <c r="I84" i="16"/>
  <c r="J84"/>
  <c r="H84" i="14"/>
  <c r="I84"/>
  <c r="I84" i="28"/>
  <c r="K84"/>
  <c r="G84" i="18"/>
  <c r="I85" i="16"/>
  <c r="J85"/>
  <c r="H85" i="14"/>
  <c r="I85"/>
  <c r="I85" i="28"/>
  <c r="K85"/>
  <c r="G85" i="18"/>
  <c r="I86" i="16"/>
  <c r="J86"/>
  <c r="H86" i="14"/>
  <c r="I86"/>
  <c r="I86" i="28"/>
  <c r="K86"/>
  <c r="G86" i="18"/>
  <c r="I87" i="16"/>
  <c r="J87"/>
  <c r="H87" i="14"/>
  <c r="I87"/>
  <c r="I87" i="28"/>
  <c r="K87"/>
  <c r="G87" i="18"/>
  <c r="I88" i="16"/>
  <c r="J88"/>
  <c r="H88" i="14"/>
  <c r="I88"/>
  <c r="I88" i="28"/>
  <c r="K88"/>
  <c r="G88" i="18"/>
  <c r="I89" i="16"/>
  <c r="J89"/>
  <c r="H89" i="14"/>
  <c r="I89"/>
  <c r="I89" i="28"/>
  <c r="K89"/>
  <c r="G89" i="18"/>
  <c r="I90" i="16"/>
  <c r="J90"/>
  <c r="H90" i="14"/>
  <c r="I90"/>
  <c r="I90" i="28"/>
  <c r="K90"/>
  <c r="G90" i="18"/>
  <c r="I91" i="16"/>
  <c r="J91"/>
  <c r="H91" i="14"/>
  <c r="I91"/>
  <c r="I91" i="28"/>
  <c r="K91"/>
  <c r="G91" i="18"/>
  <c r="I92" i="16"/>
  <c r="J92"/>
  <c r="H92" i="14"/>
  <c r="I92"/>
  <c r="I92" i="28"/>
  <c r="K92"/>
  <c r="G92" i="18"/>
  <c r="I93" i="16"/>
  <c r="J93"/>
  <c r="H93" i="14"/>
  <c r="I93"/>
  <c r="I93" i="28"/>
  <c r="K93"/>
  <c r="G93" i="18"/>
  <c r="I94" i="16"/>
  <c r="J94"/>
  <c r="H94" i="14"/>
  <c r="I94"/>
  <c r="I94" i="28"/>
  <c r="K94"/>
  <c r="G94" i="18"/>
  <c r="I95" i="16"/>
  <c r="J95"/>
  <c r="H95" i="14"/>
  <c r="I95"/>
  <c r="I95" i="28"/>
  <c r="K95"/>
  <c r="G95" i="18"/>
  <c r="I96" i="16"/>
  <c r="J96"/>
  <c r="H96" i="14"/>
  <c r="I96"/>
  <c r="I96" i="28"/>
  <c r="K96"/>
  <c r="G96" i="18"/>
  <c r="I97" i="16"/>
  <c r="J97"/>
  <c r="H97" i="14"/>
  <c r="I97"/>
  <c r="I97" i="28"/>
  <c r="K97"/>
  <c r="G97" i="18"/>
  <c r="I98" i="16"/>
  <c r="J98"/>
  <c r="H98" i="14"/>
  <c r="I98"/>
  <c r="I98" i="28"/>
  <c r="K98"/>
  <c r="G98" i="18"/>
  <c r="I99" i="16"/>
  <c r="N99"/>
  <c r="J99"/>
  <c r="I99" i="28"/>
  <c r="K99"/>
  <c r="G99" i="18"/>
  <c r="I100" i="16"/>
  <c r="J100"/>
  <c r="H100" i="14"/>
  <c r="I100"/>
  <c r="I100" i="28"/>
  <c r="K100"/>
  <c r="G100" i="18"/>
  <c r="I101" i="16"/>
  <c r="J101"/>
  <c r="H101" i="14"/>
  <c r="I101"/>
  <c r="I101" i="28"/>
  <c r="K101"/>
  <c r="G101" i="18"/>
  <c r="I102" i="16"/>
  <c r="J102"/>
  <c r="H102" i="14"/>
  <c r="I102"/>
  <c r="I102" i="28"/>
  <c r="K102"/>
  <c r="G102" i="18"/>
  <c r="I103" i="16"/>
  <c r="J103"/>
  <c r="H103" i="14"/>
  <c r="I103"/>
  <c r="I103" i="28"/>
  <c r="K103"/>
  <c r="G103" i="18"/>
  <c r="I104" i="16"/>
  <c r="J104"/>
  <c r="H104" i="14"/>
  <c r="I104"/>
  <c r="I104" i="28"/>
  <c r="K104"/>
  <c r="G104" i="18"/>
  <c r="I105" i="16"/>
  <c r="J105"/>
  <c r="H105" i="14"/>
  <c r="I105"/>
  <c r="I105" i="28"/>
  <c r="K105"/>
  <c r="G105" i="18"/>
  <c r="I106" i="16"/>
  <c r="J106"/>
  <c r="H106" i="14"/>
  <c r="I106"/>
  <c r="I106" i="28"/>
  <c r="K106"/>
  <c r="G106" i="18"/>
  <c r="I107" i="16"/>
  <c r="J107"/>
  <c r="H107" i="14"/>
  <c r="I107"/>
  <c r="I107" i="28"/>
  <c r="K107"/>
  <c r="G107" i="18"/>
  <c r="I108" i="16"/>
  <c r="J108"/>
  <c r="H108" i="14"/>
  <c r="I108"/>
  <c r="I108" i="28"/>
  <c r="K108"/>
  <c r="G108" i="18"/>
  <c r="I109" i="16"/>
  <c r="J109"/>
  <c r="H109" i="14"/>
  <c r="I109"/>
  <c r="I109" i="28"/>
  <c r="K109"/>
  <c r="G109" i="18"/>
  <c r="I110" i="16"/>
  <c r="J110"/>
  <c r="H110" i="14"/>
  <c r="I110"/>
  <c r="I110" i="28"/>
  <c r="K110"/>
  <c r="G110" i="18"/>
  <c r="I111" i="16"/>
  <c r="J111"/>
  <c r="H111" i="14"/>
  <c r="I111"/>
  <c r="I111" i="28"/>
  <c r="K111"/>
  <c r="G111" i="18"/>
  <c r="I112" i="16"/>
  <c r="J112"/>
  <c r="H112" i="14"/>
  <c r="I112"/>
  <c r="I112" i="28"/>
  <c r="K112"/>
  <c r="G112" i="18"/>
  <c r="I113" i="16"/>
  <c r="J113"/>
  <c r="H113" i="14"/>
  <c r="I113"/>
  <c r="I113" i="28"/>
  <c r="K113"/>
  <c r="G113" i="18"/>
  <c r="I114" i="16"/>
  <c r="J114"/>
  <c r="H114" i="14"/>
  <c r="I114"/>
  <c r="I114" i="28"/>
  <c r="K114"/>
  <c r="G114" i="18"/>
  <c r="I115" i="16"/>
  <c r="J115"/>
  <c r="H115" i="14"/>
  <c r="I115"/>
  <c r="I115" i="28"/>
  <c r="K115"/>
  <c r="G115" i="18"/>
  <c r="I116" i="16"/>
  <c r="J116"/>
  <c r="H116" i="14"/>
  <c r="I116"/>
  <c r="I116" i="28"/>
  <c r="K116"/>
  <c r="G116" i="18"/>
  <c r="I117" i="16"/>
  <c r="J117"/>
  <c r="H117" i="14"/>
  <c r="I117"/>
  <c r="I117" i="28"/>
  <c r="K117"/>
  <c r="G117" i="18"/>
  <c r="I118" i="16"/>
  <c r="J118"/>
  <c r="H118" i="14"/>
  <c r="I118"/>
  <c r="I118" i="28"/>
  <c r="K118"/>
  <c r="G118" i="18"/>
  <c r="I119" i="16"/>
  <c r="J119"/>
  <c r="H119" i="14"/>
  <c r="I119"/>
  <c r="I119" i="28"/>
  <c r="K119"/>
  <c r="G119" i="18"/>
  <c r="I120" i="16"/>
  <c r="J120"/>
  <c r="H120" i="14"/>
  <c r="I120"/>
  <c r="I120" i="28"/>
  <c r="K120"/>
  <c r="G120" i="18"/>
  <c r="I121" i="16"/>
  <c r="J121"/>
  <c r="H121" i="14"/>
  <c r="I121"/>
  <c r="I121" i="28"/>
  <c r="K121"/>
  <c r="G121" i="18"/>
  <c r="I122" i="16"/>
  <c r="J122"/>
  <c r="H122" i="14"/>
  <c r="I122"/>
  <c r="I122" i="28"/>
  <c r="K122"/>
  <c r="G122" i="18"/>
  <c r="I123" i="16"/>
  <c r="J123"/>
  <c r="H123" i="14"/>
  <c r="I123"/>
  <c r="I123" i="28"/>
  <c r="K123"/>
  <c r="G123" i="18"/>
  <c r="I124" i="16"/>
  <c r="J124"/>
  <c r="H124" i="14"/>
  <c r="I124"/>
  <c r="I124" i="28"/>
  <c r="K124"/>
  <c r="G124" i="18"/>
  <c r="I125" i="16"/>
  <c r="J125"/>
  <c r="H125" i="14"/>
  <c r="I125"/>
  <c r="I125" i="28"/>
  <c r="K125"/>
  <c r="G125" i="18"/>
  <c r="I126" i="16"/>
  <c r="J126"/>
  <c r="H126" i="14"/>
  <c r="I126"/>
  <c r="I126" i="28"/>
  <c r="K126"/>
  <c r="G126" i="18"/>
  <c r="I127" i="16"/>
  <c r="J127"/>
  <c r="H127" i="14"/>
  <c r="I127"/>
  <c r="I127" i="28"/>
  <c r="K127"/>
  <c r="G127" i="18"/>
  <c r="I128" i="16"/>
  <c r="J128"/>
  <c r="H128" i="14"/>
  <c r="I128"/>
  <c r="I128" i="28"/>
  <c r="K128"/>
  <c r="G128" i="18"/>
  <c r="I129" i="16"/>
  <c r="J129"/>
  <c r="H129" i="14"/>
  <c r="I129"/>
  <c r="I129" i="28"/>
  <c r="K129"/>
  <c r="G129" i="18"/>
  <c r="I130" i="16"/>
  <c r="J130"/>
  <c r="H130" i="14"/>
  <c r="I130"/>
  <c r="I130" i="28"/>
  <c r="K130"/>
  <c r="G130" i="18"/>
  <c r="I131" i="16"/>
  <c r="J131"/>
  <c r="H131" i="14"/>
  <c r="I131"/>
  <c r="I131" i="28"/>
  <c r="K131"/>
  <c r="G131" i="18"/>
  <c r="I132" i="16"/>
  <c r="J132"/>
  <c r="H132" i="14"/>
  <c r="I132"/>
  <c r="I132" i="28"/>
  <c r="K132"/>
  <c r="G132" i="18"/>
  <c r="I133" i="16"/>
  <c r="J133"/>
  <c r="H133" i="14"/>
  <c r="I133"/>
  <c r="I133" i="28"/>
  <c r="K133"/>
  <c r="G133" i="18"/>
  <c r="I134" i="16"/>
  <c r="J134"/>
  <c r="H134" i="14"/>
  <c r="I134"/>
  <c r="I134" i="28"/>
  <c r="K134"/>
  <c r="G134" i="18"/>
  <c r="I135" i="16"/>
  <c r="J135"/>
  <c r="H135" i="14"/>
  <c r="I135"/>
  <c r="I135" i="28"/>
  <c r="K135"/>
  <c r="G135" i="18"/>
  <c r="I136" i="16"/>
  <c r="J136"/>
  <c r="H136" i="14"/>
  <c r="I136"/>
  <c r="I136" i="28"/>
  <c r="K136"/>
  <c r="G136" i="18"/>
  <c r="I137" i="16"/>
  <c r="J137"/>
  <c r="H137" i="14"/>
  <c r="I137"/>
  <c r="I137" i="28"/>
  <c r="K137"/>
  <c r="G137" i="18"/>
  <c r="I138" i="16"/>
  <c r="J138"/>
  <c r="H138" i="14"/>
  <c r="I138"/>
  <c r="I138" i="28"/>
  <c r="K138"/>
  <c r="G138" i="18"/>
  <c r="I139" i="16"/>
  <c r="J139"/>
  <c r="H139" i="14"/>
  <c r="I139"/>
  <c r="I139" i="28"/>
  <c r="K139"/>
  <c r="G139" i="18"/>
  <c r="I140" i="16"/>
  <c r="J140"/>
  <c r="H140" i="14"/>
  <c r="I140"/>
  <c r="I140" i="28"/>
  <c r="K140"/>
  <c r="G140" i="18"/>
  <c r="I141" i="16"/>
  <c r="J141"/>
  <c r="H141" i="14"/>
  <c r="I141"/>
  <c r="I141" i="28"/>
  <c r="K141"/>
  <c r="G141" i="18"/>
  <c r="I142" i="16"/>
  <c r="J142"/>
  <c r="H142" i="14"/>
  <c r="I142"/>
  <c r="I142" i="28"/>
  <c r="K142"/>
  <c r="G142" i="18"/>
  <c r="I143" i="16"/>
  <c r="J143"/>
  <c r="H143" i="14"/>
  <c r="I143"/>
  <c r="I143" i="28"/>
  <c r="K143"/>
  <c r="G143" i="18"/>
  <c r="I144" i="16"/>
  <c r="J144"/>
  <c r="H144" i="14"/>
  <c r="I144"/>
  <c r="I144" i="28"/>
  <c r="K144"/>
  <c r="G144" i="18"/>
  <c r="I145" i="16"/>
  <c r="J145"/>
  <c r="H145" i="14"/>
  <c r="I145"/>
  <c r="I145" i="28"/>
  <c r="K145"/>
  <c r="G145" i="18"/>
  <c r="I146" i="16"/>
  <c r="J146"/>
  <c r="H146" i="14"/>
  <c r="I146"/>
  <c r="I146" i="28"/>
  <c r="K146"/>
  <c r="G146" i="18"/>
  <c r="I147" i="16"/>
  <c r="J147"/>
  <c r="H147" i="14"/>
  <c r="I147"/>
  <c r="I147" i="28"/>
  <c r="K147"/>
  <c r="G147" i="18"/>
  <c r="I148" i="16"/>
  <c r="J148"/>
  <c r="H148" i="14"/>
  <c r="I148"/>
  <c r="I148" i="28"/>
  <c r="K148"/>
  <c r="G148" i="18"/>
  <c r="I149" i="16"/>
  <c r="J149"/>
  <c r="H149" i="14"/>
  <c r="I149"/>
  <c r="I149" i="28"/>
  <c r="K149"/>
  <c r="G149" i="18"/>
  <c r="I150" i="16"/>
  <c r="J150"/>
  <c r="H150" i="14"/>
  <c r="I150"/>
  <c r="I150" i="28"/>
  <c r="K150"/>
  <c r="G150" i="18"/>
  <c r="I151" i="16"/>
  <c r="J151"/>
  <c r="H151" i="14"/>
  <c r="I151"/>
  <c r="I151" i="28"/>
  <c r="K151"/>
  <c r="G151" i="18"/>
  <c r="I152" i="16"/>
  <c r="J152"/>
  <c r="H152" i="14"/>
  <c r="I152"/>
  <c r="I152" i="28"/>
  <c r="K152"/>
  <c r="G152" i="18"/>
  <c r="I153" i="16"/>
  <c r="J153"/>
  <c r="H153" i="14"/>
  <c r="I153"/>
  <c r="I153" i="28"/>
  <c r="K153"/>
  <c r="G153" i="18"/>
  <c r="I154" i="16"/>
  <c r="J154"/>
  <c r="H154" i="14"/>
  <c r="I154"/>
  <c r="I154" i="28"/>
  <c r="K154"/>
  <c r="G154" i="18"/>
  <c r="I155" i="16"/>
  <c r="J155"/>
  <c r="H155" i="14"/>
  <c r="I155"/>
  <c r="I155" i="28"/>
  <c r="K155"/>
  <c r="G155" i="18"/>
  <c r="I156" i="16"/>
  <c r="J156"/>
  <c r="H156" i="14"/>
  <c r="I156"/>
  <c r="I156" i="28"/>
  <c r="K156"/>
  <c r="G156" i="18"/>
  <c r="I157" i="16"/>
  <c r="J157"/>
  <c r="H157" i="14"/>
  <c r="I157"/>
  <c r="I157" i="28"/>
  <c r="K157"/>
  <c r="G157" i="18"/>
  <c r="I158" i="16"/>
  <c r="J158"/>
  <c r="H158" i="14"/>
  <c r="I158"/>
  <c r="I158" i="28"/>
  <c r="K158"/>
  <c r="G158" i="18"/>
  <c r="I159" i="16"/>
  <c r="J159"/>
  <c r="H159" i="14"/>
  <c r="I159"/>
  <c r="I159" i="28"/>
  <c r="K159"/>
  <c r="G159" i="18"/>
  <c r="I160" i="16"/>
  <c r="J160"/>
  <c r="H160" i="14"/>
  <c r="I160"/>
  <c r="I160" i="28"/>
  <c r="K160"/>
  <c r="G160" i="18"/>
  <c r="I161" i="16"/>
  <c r="J161"/>
  <c r="H161" i="14"/>
  <c r="I161"/>
  <c r="I161" i="28"/>
  <c r="K161"/>
  <c r="G161" i="18"/>
  <c r="I162" i="16"/>
  <c r="J162"/>
  <c r="H162" i="14"/>
  <c r="I162"/>
  <c r="I162" i="28"/>
  <c r="K162"/>
  <c r="G162" i="18"/>
  <c r="I163" i="16"/>
  <c r="J163"/>
  <c r="H163" i="14"/>
  <c r="I163"/>
  <c r="I163" i="28"/>
  <c r="K163"/>
  <c r="G163" i="18"/>
  <c r="I164" i="16"/>
  <c r="J164"/>
  <c r="H164" i="14"/>
  <c r="I164"/>
  <c r="I164" i="28"/>
  <c r="K164"/>
  <c r="G164" i="18"/>
  <c r="I165" i="16"/>
  <c r="J165"/>
  <c r="H165" i="14"/>
  <c r="I165"/>
  <c r="I165" i="28"/>
  <c r="K165"/>
  <c r="G165" i="18"/>
  <c r="I166" i="16"/>
  <c r="J166"/>
  <c r="H166" i="14"/>
  <c r="I166"/>
  <c r="I166" i="28"/>
  <c r="K166"/>
  <c r="G166" i="18"/>
  <c r="I167" i="16"/>
  <c r="J167"/>
  <c r="H167" i="14"/>
  <c r="I167"/>
  <c r="I167" i="28"/>
  <c r="K167"/>
  <c r="G167" i="18"/>
  <c r="I168" i="16"/>
  <c r="J168"/>
  <c r="H168" i="14"/>
  <c r="I168"/>
  <c r="I168" i="28"/>
  <c r="K168"/>
  <c r="G168" i="18"/>
  <c r="I169" i="16"/>
  <c r="J169"/>
  <c r="H169" i="14"/>
  <c r="I169"/>
  <c r="I169" i="28"/>
  <c r="K169"/>
  <c r="G169" i="18"/>
  <c r="I170" i="16"/>
  <c r="J170"/>
  <c r="H170" i="14"/>
  <c r="I170"/>
  <c r="I170" i="28"/>
  <c r="K170"/>
  <c r="G170" i="18"/>
  <c r="I171" i="16"/>
  <c r="J171"/>
  <c r="H171" i="14"/>
  <c r="I171"/>
  <c r="I171" i="28"/>
  <c r="K171"/>
  <c r="G171" i="18"/>
  <c r="I172" i="16"/>
  <c r="J172"/>
  <c r="H172" i="14"/>
  <c r="I172"/>
  <c r="I172" i="28"/>
  <c r="K172"/>
  <c r="G172" i="18"/>
  <c r="I173" i="16"/>
  <c r="J173"/>
  <c r="H173" i="14"/>
  <c r="I173"/>
  <c r="I173" i="28"/>
  <c r="K173"/>
  <c r="G173" i="18"/>
  <c r="I174" i="16"/>
  <c r="J174"/>
  <c r="H174" i="14"/>
  <c r="I174"/>
  <c r="I174" i="28"/>
  <c r="K174"/>
  <c r="G174" i="18"/>
  <c r="I175" i="16"/>
  <c r="J175"/>
  <c r="H175" i="14"/>
  <c r="I175"/>
  <c r="I175" i="28"/>
  <c r="K175"/>
  <c r="G175" i="18"/>
  <c r="I176" i="16"/>
  <c r="J176"/>
  <c r="H176" i="14"/>
  <c r="I176"/>
  <c r="I176" i="28"/>
  <c r="K176"/>
  <c r="G176" i="18"/>
  <c r="I177" i="16"/>
  <c r="J177"/>
  <c r="H177" i="14"/>
  <c r="I177"/>
  <c r="I177" i="28"/>
  <c r="K177"/>
  <c r="G177" i="18"/>
  <c r="I178" i="16"/>
  <c r="J178"/>
  <c r="H178" i="14"/>
  <c r="I178"/>
  <c r="I178" i="28"/>
  <c r="K178"/>
  <c r="G178" i="18"/>
  <c r="I179" i="16"/>
  <c r="J179"/>
  <c r="H179" i="14"/>
  <c r="I179"/>
  <c r="I179" i="28"/>
  <c r="K179"/>
  <c r="G179" i="18"/>
  <c r="I180" i="16"/>
  <c r="J180"/>
  <c r="H180" i="14"/>
  <c r="I180"/>
  <c r="I180" i="28"/>
  <c r="K180"/>
  <c r="G180" i="18"/>
  <c r="I181" i="16"/>
  <c r="J181"/>
  <c r="H181" i="14"/>
  <c r="I181"/>
  <c r="I181" i="28"/>
  <c r="K181"/>
  <c r="G181" i="18"/>
  <c r="I182" i="16"/>
  <c r="J182"/>
  <c r="H182" i="14"/>
  <c r="I182"/>
  <c r="I182" i="28"/>
  <c r="K182"/>
  <c r="G182" i="18"/>
  <c r="I183" i="16"/>
  <c r="J183"/>
  <c r="H183" i="14"/>
  <c r="I183"/>
  <c r="I183" i="28"/>
  <c r="K183"/>
  <c r="G183" i="18"/>
  <c r="I184" i="16"/>
  <c r="J184"/>
  <c r="H184" i="14"/>
  <c r="I184"/>
  <c r="I184" i="28"/>
  <c r="K184"/>
  <c r="G184" i="18"/>
  <c r="I185" i="16"/>
  <c r="J185"/>
  <c r="H185" i="14"/>
  <c r="I185"/>
  <c r="I185" i="28"/>
  <c r="K185"/>
  <c r="G185" i="18"/>
  <c r="I186" i="16"/>
  <c r="J186"/>
  <c r="H186" i="14"/>
  <c r="I186"/>
  <c r="I186" i="28"/>
  <c r="K186"/>
  <c r="G186" i="18"/>
  <c r="I187" i="16"/>
  <c r="J187"/>
  <c r="H187" i="14"/>
  <c r="I187"/>
  <c r="I187" i="28"/>
  <c r="K187"/>
  <c r="G187" i="18"/>
  <c r="I188" i="16"/>
  <c r="J188"/>
  <c r="H188" i="14"/>
  <c r="I188"/>
  <c r="I188" i="28"/>
  <c r="K188"/>
  <c r="G188" i="18"/>
  <c r="I189" i="16"/>
  <c r="J189"/>
  <c r="H189" i="14"/>
  <c r="I189"/>
  <c r="I189" i="28"/>
  <c r="K189"/>
  <c r="G189" i="18"/>
  <c r="I190" i="16"/>
  <c r="J190"/>
  <c r="H190" i="14"/>
  <c r="I190"/>
  <c r="I190" i="28"/>
  <c r="K190"/>
  <c r="G190" i="18"/>
  <c r="I191" i="16"/>
  <c r="J191"/>
  <c r="H191" i="14"/>
  <c r="I191"/>
  <c r="I191" i="28"/>
  <c r="K191"/>
  <c r="G191" i="18"/>
  <c r="I192" i="16"/>
  <c r="J192"/>
  <c r="H192" i="14"/>
  <c r="I192"/>
  <c r="I192" i="28"/>
  <c r="K192"/>
  <c r="G192" i="18"/>
  <c r="I193" i="16"/>
  <c r="J193"/>
  <c r="H193" i="14"/>
  <c r="I193"/>
  <c r="I193" i="28"/>
  <c r="K193"/>
  <c r="G193" i="18"/>
  <c r="I194" i="16"/>
  <c r="J194"/>
  <c r="H194" i="14"/>
  <c r="I194"/>
  <c r="I194" i="28"/>
  <c r="K194"/>
  <c r="G194" i="18"/>
  <c r="I195" i="16"/>
  <c r="J195"/>
  <c r="H195" i="14"/>
  <c r="I195"/>
  <c r="I195" i="28"/>
  <c r="K195"/>
  <c r="G195" i="18"/>
  <c r="I196" i="16"/>
  <c r="J196"/>
  <c r="H196" i="14"/>
  <c r="I196"/>
  <c r="I196" i="28"/>
  <c r="K196"/>
  <c r="G196" i="18"/>
  <c r="I197" i="16"/>
  <c r="J197"/>
  <c r="H197" i="14"/>
  <c r="I197"/>
  <c r="I197" i="28"/>
  <c r="K197"/>
  <c r="G197" i="18"/>
  <c r="I198" i="16"/>
  <c r="J198"/>
  <c r="H198" i="14"/>
  <c r="I198"/>
  <c r="I198" i="28"/>
  <c r="K198"/>
  <c r="G198" i="18"/>
  <c r="I199" i="16"/>
  <c r="J199"/>
  <c r="H199" i="14"/>
  <c r="I199"/>
  <c r="I199" i="28"/>
  <c r="K199"/>
  <c r="G199" i="18"/>
  <c r="I200" i="16"/>
  <c r="J200"/>
  <c r="H200" i="14"/>
  <c r="I200"/>
  <c r="I200" i="28"/>
  <c r="K200"/>
  <c r="G200" i="18"/>
  <c r="I201" i="16"/>
  <c r="J201"/>
  <c r="H201" i="14"/>
  <c r="I201"/>
  <c r="I201" i="28"/>
  <c r="K201"/>
  <c r="G201" i="18"/>
  <c r="I202" i="16"/>
  <c r="J202"/>
  <c r="H202" i="14"/>
  <c r="I202"/>
  <c r="I202" i="28"/>
  <c r="K202"/>
  <c r="G202" i="18"/>
  <c r="I203" i="16"/>
  <c r="J203"/>
  <c r="H203" i="14"/>
  <c r="I203"/>
  <c r="I203" i="28"/>
  <c r="K203"/>
  <c r="G203" i="18"/>
  <c r="I204" i="16"/>
  <c r="J204"/>
  <c r="H204" i="14"/>
  <c r="I204"/>
  <c r="I204" i="28"/>
  <c r="K204"/>
  <c r="G204" i="18"/>
  <c r="I205" i="16"/>
  <c r="J205"/>
  <c r="H205" i="14"/>
  <c r="I205"/>
  <c r="I205" i="28"/>
  <c r="K205"/>
  <c r="G205" i="18"/>
  <c r="I206" i="16"/>
  <c r="J206"/>
  <c r="H206" i="14"/>
  <c r="I206"/>
  <c r="I206" i="28"/>
  <c r="K206"/>
  <c r="G206" i="18"/>
  <c r="I207" i="16"/>
  <c r="J207"/>
  <c r="H207" i="14"/>
  <c r="I207"/>
  <c r="I207" i="28"/>
  <c r="K207"/>
  <c r="G207" i="18"/>
  <c r="I208" i="16"/>
  <c r="J208"/>
  <c r="H208" i="14"/>
  <c r="I208"/>
  <c r="I208" i="28"/>
  <c r="K208"/>
  <c r="G208" i="18"/>
  <c r="I209" i="16"/>
  <c r="J209"/>
  <c r="H209" i="14"/>
  <c r="I209"/>
  <c r="I209" i="28"/>
  <c r="K209"/>
  <c r="G209" i="18"/>
  <c r="I210" i="16"/>
  <c r="J210"/>
  <c r="H210" i="14"/>
  <c r="I210"/>
  <c r="I210" i="28"/>
  <c r="K210"/>
  <c r="G210" i="18"/>
  <c r="I211" i="16"/>
  <c r="J211"/>
  <c r="H211" i="14"/>
  <c r="I211"/>
  <c r="I211" i="28"/>
  <c r="K211"/>
  <c r="G211" i="18"/>
  <c r="I212" i="16"/>
  <c r="J212"/>
  <c r="H212" i="14"/>
  <c r="I212"/>
  <c r="I212" i="28"/>
  <c r="K212"/>
  <c r="G212" i="18"/>
  <c r="I213" i="16"/>
  <c r="J213"/>
  <c r="H213" i="14"/>
  <c r="I213"/>
  <c r="I213" i="28"/>
  <c r="K213"/>
  <c r="G213" i="18"/>
  <c r="I214" i="16"/>
  <c r="J214"/>
  <c r="H214" i="14"/>
  <c r="I214"/>
  <c r="I214" i="28"/>
  <c r="K214"/>
  <c r="G214" i="18"/>
  <c r="I215" i="16"/>
  <c r="J215"/>
  <c r="H215" i="14"/>
  <c r="I215"/>
  <c r="I215" i="28"/>
  <c r="K215"/>
  <c r="G215" i="18"/>
  <c r="I216" i="16"/>
  <c r="J216"/>
  <c r="H216" i="14"/>
  <c r="I216"/>
  <c r="I216" i="28"/>
  <c r="K216"/>
  <c r="G216" i="18"/>
  <c r="I217" i="16"/>
  <c r="J217"/>
  <c r="H217" i="14"/>
  <c r="I217"/>
  <c r="I217" i="28"/>
  <c r="K217"/>
  <c r="G217" i="18"/>
  <c r="I218" i="16"/>
  <c r="J218"/>
  <c r="H218" i="14"/>
  <c r="I218"/>
  <c r="I218" i="28"/>
  <c r="K218"/>
  <c r="G218" i="18"/>
  <c r="I219" i="16"/>
  <c r="J219"/>
  <c r="H219" i="14"/>
  <c r="I219"/>
  <c r="I219" i="28"/>
  <c r="K219"/>
  <c r="G219" i="18"/>
  <c r="I220" i="16"/>
  <c r="J220"/>
  <c r="H220" i="14"/>
  <c r="I220"/>
  <c r="I220" i="28"/>
  <c r="K220"/>
  <c r="G220" i="18"/>
  <c r="I221" i="16"/>
  <c r="J221"/>
  <c r="H221" i="14"/>
  <c r="I221"/>
  <c r="I221" i="28"/>
  <c r="K221"/>
  <c r="G221" i="18"/>
  <c r="I222" i="16"/>
  <c r="J222"/>
  <c r="H222" i="14"/>
  <c r="I222"/>
  <c r="I222" i="28"/>
  <c r="K222"/>
  <c r="G222" i="18"/>
  <c r="I223" i="16"/>
  <c r="J223"/>
  <c r="H223" i="14"/>
  <c r="I223"/>
  <c r="I223" i="28"/>
  <c r="K223"/>
  <c r="G223" i="18"/>
  <c r="I224" i="16"/>
  <c r="J224"/>
  <c r="H224" i="14"/>
  <c r="I224"/>
  <c r="I224" i="28"/>
  <c r="K224"/>
  <c r="G224" i="18"/>
  <c r="I225" i="16"/>
  <c r="J225"/>
  <c r="H225" i="14"/>
  <c r="I225"/>
  <c r="I225" i="28"/>
  <c r="K225"/>
  <c r="G225" i="18"/>
  <c r="I226" i="16"/>
  <c r="J226"/>
  <c r="H226" i="14"/>
  <c r="I226"/>
  <c r="I226" i="28"/>
  <c r="K226"/>
  <c r="G226" i="18"/>
  <c r="I227" i="16"/>
  <c r="J227"/>
  <c r="H227" i="14"/>
  <c r="I227"/>
  <c r="I227" i="28"/>
  <c r="K227"/>
  <c r="G227" i="18"/>
  <c r="I228" i="16"/>
  <c r="J228"/>
  <c r="H228" i="14"/>
  <c r="I228"/>
  <c r="I228" i="28"/>
  <c r="K228"/>
  <c r="G228" i="18"/>
  <c r="I229" i="16"/>
  <c r="J229"/>
  <c r="H229" i="14"/>
  <c r="I229"/>
  <c r="I229" i="28"/>
  <c r="K229"/>
  <c r="G229" i="18"/>
  <c r="I230" i="16"/>
  <c r="J230"/>
  <c r="H230" i="14"/>
  <c r="I230"/>
  <c r="I230" i="28"/>
  <c r="K230"/>
  <c r="G230" i="18"/>
  <c r="I231" i="16"/>
  <c r="J231"/>
  <c r="H231" i="14"/>
  <c r="I231"/>
  <c r="I231" i="28"/>
  <c r="K231"/>
  <c r="G231" i="18"/>
  <c r="I232" i="16"/>
  <c r="J232"/>
  <c r="H232" i="14"/>
  <c r="I232"/>
  <c r="I232" i="28"/>
  <c r="K232"/>
  <c r="G232" i="18"/>
  <c r="I233" i="16"/>
  <c r="J233"/>
  <c r="H233" i="14"/>
  <c r="I233"/>
  <c r="I233" i="28"/>
  <c r="K233"/>
  <c r="G233" i="18"/>
  <c r="I234" i="16"/>
  <c r="J234"/>
  <c r="H234" i="14"/>
  <c r="I234"/>
  <c r="I234" i="28"/>
  <c r="K234"/>
  <c r="G234" i="18"/>
  <c r="I235" i="16"/>
  <c r="J235"/>
  <c r="H235" i="14"/>
  <c r="I235"/>
  <c r="I235" i="28"/>
  <c r="K235"/>
  <c r="G235" i="18"/>
  <c r="I236" i="16"/>
  <c r="J236"/>
  <c r="H236" i="14"/>
  <c r="I236"/>
  <c r="I236" i="28"/>
  <c r="K236"/>
  <c r="G236" i="18"/>
  <c r="I237" i="16"/>
  <c r="J237"/>
  <c r="H237" i="14"/>
  <c r="I237"/>
  <c r="I237" i="28"/>
  <c r="K237"/>
  <c r="G237" i="18"/>
  <c r="I238" i="16"/>
  <c r="J238"/>
  <c r="H238" i="14"/>
  <c r="I238"/>
  <c r="I238" i="28"/>
  <c r="K238"/>
  <c r="G238" i="18"/>
  <c r="I239" i="16"/>
  <c r="J239"/>
  <c r="H239" i="14"/>
  <c r="I239"/>
  <c r="I239" i="28"/>
  <c r="K239"/>
  <c r="G239" i="18"/>
  <c r="I240" i="16"/>
  <c r="J240"/>
  <c r="H240" i="14"/>
  <c r="I240"/>
  <c r="I240" i="28"/>
  <c r="K240"/>
  <c r="G240" i="18"/>
  <c r="I241" i="16"/>
  <c r="J241"/>
  <c r="H241" i="14"/>
  <c r="I241"/>
  <c r="I241" i="28"/>
  <c r="K241"/>
  <c r="G241" i="18"/>
  <c r="I242" i="16"/>
  <c r="J242"/>
  <c r="H242" i="14"/>
  <c r="I242"/>
  <c r="I242" i="28"/>
  <c r="K242"/>
  <c r="G242" i="18"/>
  <c r="I243" i="16"/>
  <c r="J243"/>
  <c r="H243" i="14"/>
  <c r="I243"/>
  <c r="I243" i="28"/>
  <c r="K243"/>
  <c r="G243" i="18"/>
  <c r="I244" i="16"/>
  <c r="J244"/>
  <c r="H244" i="14"/>
  <c r="I244"/>
  <c r="I244" i="28"/>
  <c r="K244"/>
  <c r="G244" i="18"/>
  <c r="I245" i="16"/>
  <c r="J245"/>
  <c r="H245" i="14"/>
  <c r="I245"/>
  <c r="I245" i="28"/>
  <c r="K245"/>
  <c r="G245" i="18"/>
  <c r="I246" i="16"/>
  <c r="J246"/>
  <c r="H246" i="14"/>
  <c r="I246"/>
  <c r="I246" i="28"/>
  <c r="K246"/>
  <c r="G246" i="18"/>
  <c r="I247" i="16"/>
  <c r="J247"/>
  <c r="H247" i="14"/>
  <c r="I247"/>
  <c r="I247" i="28"/>
  <c r="K247"/>
  <c r="G247" i="18"/>
  <c r="I248" i="16"/>
  <c r="J248"/>
  <c r="H248" i="14"/>
  <c r="I248"/>
  <c r="I248" i="28"/>
  <c r="K248"/>
  <c r="G248" i="18"/>
  <c r="I249" i="16"/>
  <c r="J249"/>
  <c r="H249" i="14"/>
  <c r="I249"/>
  <c r="I249" i="28"/>
  <c r="K249"/>
  <c r="G249" i="18"/>
  <c r="I250" i="16"/>
  <c r="J250"/>
  <c r="H250" i="14"/>
  <c r="I250"/>
  <c r="I250" i="28"/>
  <c r="K250"/>
  <c r="G250" i="18"/>
  <c r="I251" i="16"/>
  <c r="J251"/>
  <c r="H251" i="14"/>
  <c r="I251"/>
  <c r="I251" i="28"/>
  <c r="K251"/>
  <c r="G251" i="18"/>
  <c r="I252" i="16"/>
  <c r="J252"/>
  <c r="H252" i="14"/>
  <c r="I252"/>
  <c r="I252" i="28"/>
  <c r="K252"/>
  <c r="G252" i="18"/>
  <c r="I253" i="16"/>
  <c r="J253"/>
  <c r="H253" i="14"/>
  <c r="I253"/>
  <c r="I253" i="28"/>
  <c r="K253"/>
  <c r="G253" i="18"/>
  <c r="I254" i="16"/>
  <c r="J254"/>
  <c r="H254" i="14"/>
  <c r="I254"/>
  <c r="I254" i="28"/>
  <c r="K254"/>
  <c r="G254" i="18"/>
  <c r="I255" i="16"/>
  <c r="J255"/>
  <c r="H255" i="14"/>
  <c r="I255"/>
  <c r="I255" i="28"/>
  <c r="K255"/>
  <c r="G255" i="18"/>
  <c r="I256" i="16"/>
  <c r="J256"/>
  <c r="H256" i="14"/>
  <c r="I256"/>
  <c r="I256" i="28"/>
  <c r="K256"/>
  <c r="G256" i="18"/>
  <c r="I257" i="16"/>
  <c r="J257"/>
  <c r="H257" i="14"/>
  <c r="I257"/>
  <c r="I257" i="28"/>
  <c r="K257"/>
  <c r="G257" i="18"/>
  <c r="I258" i="16"/>
  <c r="J258"/>
  <c r="H258" i="14"/>
  <c r="I258"/>
  <c r="I258" i="28"/>
  <c r="K258"/>
  <c r="G258" i="18"/>
  <c r="H259" i="14"/>
  <c r="I259"/>
  <c r="I259" i="16"/>
  <c r="J259"/>
  <c r="I259" i="28"/>
  <c r="K259"/>
  <c r="G259" i="18"/>
  <c r="H260" i="14"/>
  <c r="I260"/>
  <c r="I260" i="16"/>
  <c r="J260"/>
  <c r="I260" i="28"/>
  <c r="K260"/>
  <c r="G260" i="18"/>
  <c r="I270" i="16"/>
  <c r="J270"/>
  <c r="H270" i="14"/>
  <c r="I270"/>
  <c r="I270" i="28"/>
  <c r="K270"/>
  <c r="G270" i="18"/>
  <c r="I271" i="16"/>
  <c r="J271"/>
  <c r="H271" i="14"/>
  <c r="I271"/>
  <c r="I271" i="28"/>
  <c r="K271"/>
  <c r="G271" i="18"/>
  <c r="I272" i="16"/>
  <c r="J272"/>
  <c r="H272" i="14"/>
  <c r="I272"/>
  <c r="I272" i="28"/>
  <c r="K272"/>
  <c r="G272" i="18"/>
  <c r="I273" i="16"/>
  <c r="J273"/>
  <c r="H273" i="14"/>
  <c r="I273"/>
  <c r="I273" i="28"/>
  <c r="K273"/>
  <c r="G273" i="18"/>
  <c r="I274" i="16"/>
  <c r="J274"/>
  <c r="H274" i="14"/>
  <c r="I274"/>
  <c r="I274" i="28"/>
  <c r="K274"/>
  <c r="G274" i="18"/>
  <c r="I275" i="16"/>
  <c r="J275"/>
  <c r="H275" i="14"/>
  <c r="I275"/>
  <c r="I275" i="28"/>
  <c r="K275"/>
  <c r="G275" i="18"/>
  <c r="I276" i="16"/>
  <c r="J276"/>
  <c r="H276" i="14"/>
  <c r="I276"/>
  <c r="I276" i="28"/>
  <c r="K276"/>
  <c r="G276" i="18"/>
  <c r="I277" i="16"/>
  <c r="J277"/>
  <c r="H277" i="14"/>
  <c r="I277"/>
  <c r="I277" i="28"/>
  <c r="K277"/>
  <c r="G277" i="18"/>
  <c r="I278" i="16"/>
  <c r="J278"/>
  <c r="H278" i="14"/>
  <c r="I278"/>
  <c r="I278" i="28"/>
  <c r="K278"/>
  <c r="G278" i="18"/>
  <c r="I279" i="16"/>
  <c r="J279"/>
  <c r="H279" i="14"/>
  <c r="I279"/>
  <c r="I279" i="28"/>
  <c r="K279"/>
  <c r="G279" i="18"/>
  <c r="I280" i="16"/>
  <c r="J280"/>
  <c r="H280" i="14"/>
  <c r="I280"/>
  <c r="I280" i="28"/>
  <c r="K280"/>
  <c r="G280" i="18"/>
  <c r="I281" i="16"/>
  <c r="J281"/>
  <c r="H281" i="14"/>
  <c r="I281"/>
  <c r="I281" i="28"/>
  <c r="K281"/>
  <c r="G281" i="18"/>
  <c r="I282" i="16"/>
  <c r="N282"/>
  <c r="J282"/>
  <c r="H282" i="14"/>
  <c r="M282"/>
  <c r="N282"/>
  <c r="F282" i="18"/>
  <c r="I282" i="14"/>
  <c r="I282" i="28"/>
  <c r="K282"/>
  <c r="G282" i="18"/>
  <c r="I283" i="16"/>
  <c r="N283"/>
  <c r="J283"/>
  <c r="H283" i="14"/>
  <c r="M283"/>
  <c r="N283"/>
  <c r="F283" i="18"/>
  <c r="I283" i="14"/>
  <c r="I283" i="28"/>
  <c r="K283"/>
  <c r="G283" i="18"/>
  <c r="I284" i="16"/>
  <c r="N284"/>
  <c r="J284"/>
  <c r="H284" i="14"/>
  <c r="M284"/>
  <c r="N284"/>
  <c r="F284" i="18"/>
  <c r="I284" i="14"/>
  <c r="I284" i="28"/>
  <c r="K284"/>
  <c r="G284" i="18"/>
  <c r="I285" i="16"/>
  <c r="N285"/>
  <c r="J285"/>
  <c r="H285" i="14"/>
  <c r="M285"/>
  <c r="N285"/>
  <c r="F285" i="18"/>
  <c r="I285" i="14"/>
  <c r="I285" i="28"/>
  <c r="K285"/>
  <c r="G285" i="18"/>
  <c r="I286" i="16"/>
  <c r="N286"/>
  <c r="J286"/>
  <c r="H286" i="14"/>
  <c r="M286"/>
  <c r="N286"/>
  <c r="F286" i="18"/>
  <c r="I286" i="14"/>
  <c r="I286" i="28"/>
  <c r="K286"/>
  <c r="G286" i="18"/>
  <c r="I287" i="16"/>
  <c r="N287"/>
  <c r="J287"/>
  <c r="H287" i="14"/>
  <c r="M287"/>
  <c r="N287"/>
  <c r="F287" i="18"/>
  <c r="I287" i="14"/>
  <c r="I287" i="28"/>
  <c r="K287"/>
  <c r="G287" i="18"/>
  <c r="I288" i="16"/>
  <c r="N288"/>
  <c r="J288"/>
  <c r="H288" i="14"/>
  <c r="M288"/>
  <c r="N288"/>
  <c r="F288" i="18"/>
  <c r="I288" i="14"/>
  <c r="I288" i="28"/>
  <c r="K288"/>
  <c r="G288" i="18"/>
  <c r="I289" i="16"/>
  <c r="N289"/>
  <c r="J289"/>
  <c r="H289" i="14"/>
  <c r="M289"/>
  <c r="N289"/>
  <c r="F289" i="18"/>
  <c r="I289" i="14"/>
  <c r="I289" i="28"/>
  <c r="K289"/>
  <c r="G289" i="18"/>
  <c r="I290" i="16"/>
  <c r="N290"/>
  <c r="J290"/>
  <c r="H290" i="14"/>
  <c r="M290"/>
  <c r="N290"/>
  <c r="F290" i="18"/>
  <c r="I290" i="14"/>
  <c r="I290" i="28"/>
  <c r="K290"/>
  <c r="G290" i="18"/>
  <c r="I291" i="16"/>
  <c r="N291"/>
  <c r="J291"/>
  <c r="H291" i="14"/>
  <c r="M291"/>
  <c r="N291"/>
  <c r="F291" i="18"/>
  <c r="I291" i="14"/>
  <c r="I291" i="28"/>
  <c r="K291"/>
  <c r="G291" i="18"/>
  <c r="I292" i="16"/>
  <c r="N292"/>
  <c r="J292"/>
  <c r="H292" i="14"/>
  <c r="M292"/>
  <c r="N292"/>
  <c r="F292" i="18"/>
  <c r="I292" i="14"/>
  <c r="I292" i="28"/>
  <c r="K292"/>
  <c r="G292" i="18"/>
  <c r="I293" i="16"/>
  <c r="N293"/>
  <c r="J293"/>
  <c r="H293" i="14"/>
  <c r="M293"/>
  <c r="N293"/>
  <c r="F293" i="18"/>
  <c r="I293" i="14"/>
  <c r="I293" i="28"/>
  <c r="K293"/>
  <c r="G293" i="18"/>
  <c r="I294" i="16"/>
  <c r="N294"/>
  <c r="J294"/>
  <c r="H294" i="14"/>
  <c r="M294"/>
  <c r="N294"/>
  <c r="F294" i="18"/>
  <c r="I294" i="14"/>
  <c r="I294" i="28"/>
  <c r="K294"/>
  <c r="G294" i="18"/>
  <c r="I295" i="16"/>
  <c r="N295"/>
  <c r="J295"/>
  <c r="H295" i="14"/>
  <c r="M295"/>
  <c r="N295"/>
  <c r="F295" i="18"/>
  <c r="I295" i="14"/>
  <c r="I295" i="28"/>
  <c r="K295"/>
  <c r="G295" i="18"/>
  <c r="I296" i="16"/>
  <c r="N296"/>
  <c r="J296"/>
  <c r="H296" i="14"/>
  <c r="M296"/>
  <c r="N296"/>
  <c r="F296" i="18"/>
  <c r="I296" i="14"/>
  <c r="I296" i="28"/>
  <c r="K296"/>
  <c r="G296" i="18"/>
  <c r="I297" i="16"/>
  <c r="N297"/>
  <c r="J297"/>
  <c r="H297" i="14"/>
  <c r="M297"/>
  <c r="N297"/>
  <c r="F297" i="18"/>
  <c r="I297" i="14"/>
  <c r="I297" i="28"/>
  <c r="K297"/>
  <c r="G297" i="18"/>
  <c r="I298" i="16"/>
  <c r="N298"/>
  <c r="J298"/>
  <c r="H298" i="14"/>
  <c r="M298"/>
  <c r="N298"/>
  <c r="F298" i="18"/>
  <c r="I298" i="14"/>
  <c r="I298" i="28"/>
  <c r="K298"/>
  <c r="G298" i="18"/>
  <c r="I299" i="16"/>
  <c r="N299"/>
  <c r="J299"/>
  <c r="H299" i="14"/>
  <c r="M299"/>
  <c r="N299"/>
  <c r="F299" i="18"/>
  <c r="I299" i="14"/>
  <c r="I299" i="28"/>
  <c r="K299"/>
  <c r="G299" i="18"/>
  <c r="I300" i="16"/>
  <c r="N300"/>
  <c r="J300"/>
  <c r="H300" i="14"/>
  <c r="M300"/>
  <c r="N300"/>
  <c r="F300" i="18"/>
  <c r="I300" i="14"/>
  <c r="I300" i="28"/>
  <c r="K300"/>
  <c r="G300" i="18"/>
  <c r="I301" i="16"/>
  <c r="N301"/>
  <c r="J301"/>
  <c r="H301" i="14"/>
  <c r="M301"/>
  <c r="N301"/>
  <c r="F301" i="18"/>
  <c r="I301" i="14"/>
  <c r="I301" i="28"/>
  <c r="K301"/>
  <c r="G301" i="18"/>
  <c r="I302" i="16"/>
  <c r="N302"/>
  <c r="J302"/>
  <c r="H302" i="14"/>
  <c r="M302"/>
  <c r="N302"/>
  <c r="F302" i="18"/>
  <c r="I302" i="14"/>
  <c r="I302" i="28"/>
  <c r="K302"/>
  <c r="G302" i="18"/>
  <c r="I303" i="16"/>
  <c r="N303"/>
  <c r="J303"/>
  <c r="H303" i="14"/>
  <c r="M303"/>
  <c r="N303"/>
  <c r="F303" i="18"/>
  <c r="I303" i="14"/>
  <c r="I303" i="28"/>
  <c r="K303"/>
  <c r="G303" i="18"/>
  <c r="I304" i="16"/>
  <c r="N304"/>
  <c r="J304"/>
  <c r="H304" i="14"/>
  <c r="M304"/>
  <c r="N304"/>
  <c r="F304" i="18"/>
  <c r="I304" i="14"/>
  <c r="I304" i="28"/>
  <c r="K304"/>
  <c r="G304" i="18"/>
  <c r="I305" i="16"/>
  <c r="N305"/>
  <c r="J305"/>
  <c r="H305" i="14"/>
  <c r="M305"/>
  <c r="N305"/>
  <c r="F305" i="18"/>
  <c r="I305" i="14"/>
  <c r="I305" i="28"/>
  <c r="K305"/>
  <c r="G305" i="18"/>
  <c r="I306" i="16"/>
  <c r="N306"/>
  <c r="J306"/>
  <c r="H306" i="14"/>
  <c r="M306"/>
  <c r="N306"/>
  <c r="F306" i="18"/>
  <c r="I306" i="14"/>
  <c r="I306" i="28"/>
  <c r="K306"/>
  <c r="G306" i="18"/>
  <c r="I307" i="16"/>
  <c r="N307"/>
  <c r="J307"/>
  <c r="H307" i="14"/>
  <c r="M307"/>
  <c r="N307"/>
  <c r="F307" i="18"/>
  <c r="I307" i="14"/>
  <c r="I307" i="28"/>
  <c r="K307"/>
  <c r="G307" i="18"/>
  <c r="I308" i="16"/>
  <c r="N308"/>
  <c r="J308"/>
  <c r="H308" i="14"/>
  <c r="M308"/>
  <c r="N308"/>
  <c r="F308" i="18"/>
  <c r="I308" i="14"/>
  <c r="I308" i="28"/>
  <c r="K308"/>
  <c r="G308" i="18"/>
  <c r="I309" i="16"/>
  <c r="N309"/>
  <c r="J309"/>
  <c r="H309" i="14"/>
  <c r="M309"/>
  <c r="N309"/>
  <c r="F309" i="18"/>
  <c r="I309" i="14"/>
  <c r="I309" i="28"/>
  <c r="K309"/>
  <c r="G309" i="18"/>
  <c r="I310" i="16"/>
  <c r="N310"/>
  <c r="J310"/>
  <c r="H310" i="14"/>
  <c r="M310"/>
  <c r="N310"/>
  <c r="F310" i="18"/>
  <c r="I310" i="14"/>
  <c r="I310" i="28"/>
  <c r="K310"/>
  <c r="G310" i="18"/>
  <c r="I311" i="16"/>
  <c r="N311"/>
  <c r="J311"/>
  <c r="H311" i="14"/>
  <c r="M311"/>
  <c r="N311"/>
  <c r="F311" i="18"/>
  <c r="I311" i="14"/>
  <c r="I311" i="28"/>
  <c r="K311"/>
  <c r="G311" i="18"/>
  <c r="I312" i="16"/>
  <c r="N312"/>
  <c r="J312"/>
  <c r="H312" i="14"/>
  <c r="M312"/>
  <c r="N312"/>
  <c r="F312" i="18"/>
  <c r="I312" i="14"/>
  <c r="I312" i="28"/>
  <c r="K312"/>
  <c r="G312" i="18"/>
  <c r="I313" i="16"/>
  <c r="N313"/>
  <c r="J313"/>
  <c r="H313" i="14"/>
  <c r="M313"/>
  <c r="N313"/>
  <c r="F313" i="18"/>
  <c r="I313" i="14"/>
  <c r="I313" i="28"/>
  <c r="K313"/>
  <c r="G313" i="18"/>
  <c r="I314" i="16"/>
  <c r="N314"/>
  <c r="J314"/>
  <c r="H314" i="14"/>
  <c r="M314"/>
  <c r="N314"/>
  <c r="F314" i="18"/>
  <c r="I314" i="14"/>
  <c r="I314" i="28"/>
  <c r="K314"/>
  <c r="G314" i="18"/>
  <c r="I315" i="16"/>
  <c r="N315"/>
  <c r="J315"/>
  <c r="H315" i="14"/>
  <c r="M315"/>
  <c r="N315"/>
  <c r="F315" i="18"/>
  <c r="I315" i="14"/>
  <c r="I315" i="28"/>
  <c r="K315"/>
  <c r="G315" i="18"/>
  <c r="I316" i="16"/>
  <c r="N316"/>
  <c r="J316"/>
  <c r="H316" i="14"/>
  <c r="M316"/>
  <c r="N316"/>
  <c r="F316" i="18"/>
  <c r="I316" i="14"/>
  <c r="I316" i="28"/>
  <c r="K316"/>
  <c r="G316" i="18"/>
  <c r="I317" i="16"/>
  <c r="N317"/>
  <c r="J317"/>
  <c r="H317" i="14"/>
  <c r="M317"/>
  <c r="N317"/>
  <c r="F317" i="18"/>
  <c r="I317" i="14"/>
  <c r="I317" i="28"/>
  <c r="K317"/>
  <c r="G317" i="18"/>
  <c r="I318" i="16"/>
  <c r="N318"/>
  <c r="J318"/>
  <c r="H318" i="14"/>
  <c r="M318"/>
  <c r="N318"/>
  <c r="F318" i="18"/>
  <c r="I318" i="14"/>
  <c r="I318" i="28"/>
  <c r="K318"/>
  <c r="G318" i="18"/>
  <c r="I319" i="16"/>
  <c r="N319"/>
  <c r="J319"/>
  <c r="H319" i="14"/>
  <c r="M319"/>
  <c r="N319"/>
  <c r="F319" i="18"/>
  <c r="I319" i="14"/>
  <c r="I319" i="28"/>
  <c r="K319"/>
  <c r="G319" i="18"/>
  <c r="I320" i="16"/>
  <c r="N320"/>
  <c r="J320"/>
  <c r="H320" i="14"/>
  <c r="M320"/>
  <c r="N320"/>
  <c r="F320" i="18"/>
  <c r="I320" i="14"/>
  <c r="I320" i="28"/>
  <c r="K320"/>
  <c r="G320" i="18"/>
  <c r="I321" i="16"/>
  <c r="N321"/>
  <c r="J321"/>
  <c r="H321" i="14"/>
  <c r="M321"/>
  <c r="N321"/>
  <c r="F321" i="18"/>
  <c r="I321" i="14"/>
  <c r="I321" i="28"/>
  <c r="K321"/>
  <c r="G321" i="18"/>
  <c r="I322" i="16"/>
  <c r="N322"/>
  <c r="J322"/>
  <c r="H322" i="14"/>
  <c r="M322"/>
  <c r="N322"/>
  <c r="F322" i="18"/>
  <c r="I322" i="14"/>
  <c r="I322" i="28"/>
  <c r="K322"/>
  <c r="G322" i="18"/>
  <c r="I323" i="16"/>
  <c r="N323"/>
  <c r="J323"/>
  <c r="H323" i="14"/>
  <c r="M323"/>
  <c r="N323"/>
  <c r="F323" i="18"/>
  <c r="I323" i="14"/>
  <c r="I323" i="28"/>
  <c r="K323"/>
  <c r="G323" i="18"/>
  <c r="I324" i="16"/>
  <c r="N324"/>
  <c r="J324"/>
  <c r="H324" i="14"/>
  <c r="M324"/>
  <c r="N324"/>
  <c r="F324" i="18"/>
  <c r="I324" i="14"/>
  <c r="I324" i="28"/>
  <c r="K324"/>
  <c r="G324" i="18"/>
  <c r="I325" i="16"/>
  <c r="N325"/>
  <c r="J325"/>
  <c r="H325" i="14"/>
  <c r="M325"/>
  <c r="N325"/>
  <c r="F325" i="18"/>
  <c r="I325" i="14"/>
  <c r="I325" i="28"/>
  <c r="K325"/>
  <c r="G325" i="18"/>
  <c r="I326" i="16"/>
  <c r="N326"/>
  <c r="J326"/>
  <c r="H326" i="14"/>
  <c r="M326"/>
  <c r="N326"/>
  <c r="F326" i="18"/>
  <c r="I326" i="14"/>
  <c r="I326" i="28"/>
  <c r="K326"/>
  <c r="G326" i="18"/>
  <c r="I327" i="16"/>
  <c r="N327"/>
  <c r="J327"/>
  <c r="H327" i="14"/>
  <c r="M327"/>
  <c r="N327"/>
  <c r="F327" i="18"/>
  <c r="I327" i="14"/>
  <c r="I327" i="28"/>
  <c r="K327"/>
  <c r="G327" i="18"/>
  <c r="I328" i="16"/>
  <c r="N328"/>
  <c r="J328"/>
  <c r="H328" i="14"/>
  <c r="M328"/>
  <c r="N328"/>
  <c r="F328" i="18"/>
  <c r="I328" i="14"/>
  <c r="I328" i="28"/>
  <c r="K328"/>
  <c r="G328" i="18"/>
  <c r="I329" i="16"/>
  <c r="N329"/>
  <c r="J329"/>
  <c r="H329" i="14"/>
  <c r="M329"/>
  <c r="N329"/>
  <c r="F329" i="18"/>
  <c r="I329" i="14"/>
  <c r="I329" i="28"/>
  <c r="K329"/>
  <c r="G329" i="18"/>
  <c r="I330" i="16"/>
  <c r="N330"/>
  <c r="J330"/>
  <c r="H330" i="14"/>
  <c r="M330"/>
  <c r="N330"/>
  <c r="F330" i="18"/>
  <c r="I330" i="14"/>
  <c r="I330" i="28"/>
  <c r="K330"/>
  <c r="G330" i="18"/>
  <c r="I331" i="16"/>
  <c r="N331"/>
  <c r="J331"/>
  <c r="H331" i="14"/>
  <c r="M331"/>
  <c r="N331"/>
  <c r="F331" i="18"/>
  <c r="I331" i="14"/>
  <c r="I331" i="28"/>
  <c r="K331"/>
  <c r="G331" i="18"/>
  <c r="I332" i="16"/>
  <c r="N332"/>
  <c r="J332"/>
  <c r="H332" i="14"/>
  <c r="M332"/>
  <c r="N332"/>
  <c r="F332" i="18"/>
  <c r="I332" i="14"/>
  <c r="I332" i="28"/>
  <c r="K332"/>
  <c r="G332" i="18"/>
  <c r="I333" i="16"/>
  <c r="N333"/>
  <c r="J333"/>
  <c r="H333" i="14"/>
  <c r="M333"/>
  <c r="N333"/>
  <c r="F333" i="18"/>
  <c r="I333" i="14"/>
  <c r="I333" i="28"/>
  <c r="K333"/>
  <c r="G333" i="18"/>
  <c r="I334" i="16"/>
  <c r="N334"/>
  <c r="J334"/>
  <c r="H334" i="14"/>
  <c r="M334"/>
  <c r="N334"/>
  <c r="F334" i="18"/>
  <c r="I334" i="14"/>
  <c r="I334" i="28"/>
  <c r="K334"/>
  <c r="G334" i="18"/>
  <c r="I335" i="16"/>
  <c r="N335"/>
  <c r="J335"/>
  <c r="H335" i="14"/>
  <c r="M335"/>
  <c r="N335"/>
  <c r="F335" i="18"/>
  <c r="I335" i="14"/>
  <c r="I335" i="28"/>
  <c r="K335"/>
  <c r="G335" i="18"/>
  <c r="I336" i="16"/>
  <c r="N336"/>
  <c r="J336"/>
  <c r="H336" i="14"/>
  <c r="M336"/>
  <c r="N336"/>
  <c r="F336" i="18"/>
  <c r="I336" i="14"/>
  <c r="I336" i="28"/>
  <c r="K336"/>
  <c r="G336" i="18"/>
  <c r="I337" i="16"/>
  <c r="N337"/>
  <c r="J337"/>
  <c r="H337" i="14"/>
  <c r="M337"/>
  <c r="N337"/>
  <c r="F337" i="18"/>
  <c r="I337" i="14"/>
  <c r="I337" i="28"/>
  <c r="K337"/>
  <c r="G337" i="18"/>
  <c r="I338" i="16"/>
  <c r="N338"/>
  <c r="J338"/>
  <c r="H338" i="14"/>
  <c r="M338"/>
  <c r="N338"/>
  <c r="F338" i="18"/>
  <c r="I338" i="14"/>
  <c r="I338" i="28"/>
  <c r="K338"/>
  <c r="G338" i="18"/>
  <c r="I339" i="16"/>
  <c r="N339"/>
  <c r="J339"/>
  <c r="H339" i="14"/>
  <c r="M339"/>
  <c r="N339"/>
  <c r="F339" i="18"/>
  <c r="I339" i="14"/>
  <c r="I339" i="28"/>
  <c r="K339"/>
  <c r="G339" i="18"/>
  <c r="I340" i="16"/>
  <c r="N340"/>
  <c r="J340"/>
  <c r="H340" i="14"/>
  <c r="M340"/>
  <c r="N340"/>
  <c r="F340" i="18"/>
  <c r="I340" i="14"/>
  <c r="I340" i="28"/>
  <c r="K340"/>
  <c r="G340" i="18"/>
  <c r="I341" i="16"/>
  <c r="N341"/>
  <c r="J341"/>
  <c r="H341" i="14"/>
  <c r="M341"/>
  <c r="N341"/>
  <c r="F341" i="18"/>
  <c r="I341" i="14"/>
  <c r="I341" i="28"/>
  <c r="K341"/>
  <c r="G341" i="18"/>
  <c r="I342" i="16"/>
  <c r="N342"/>
  <c r="J342"/>
  <c r="H342" i="14"/>
  <c r="M342"/>
  <c r="N342"/>
  <c r="F342" i="18"/>
  <c r="I342" i="14"/>
  <c r="I342" i="28"/>
  <c r="K342"/>
  <c r="G342" i="18"/>
  <c r="I343" i="16"/>
  <c r="N343"/>
  <c r="J343"/>
  <c r="H343" i="14"/>
  <c r="M343"/>
  <c r="N343"/>
  <c r="F343" i="18"/>
  <c r="I343" i="14"/>
  <c r="I343" i="28"/>
  <c r="K343"/>
  <c r="G343" i="18"/>
  <c r="I344" i="16"/>
  <c r="N344"/>
  <c r="J344"/>
  <c r="H344" i="14"/>
  <c r="M344"/>
  <c r="N344"/>
  <c r="F344" i="18"/>
  <c r="I344" i="14"/>
  <c r="I344" i="28"/>
  <c r="K344"/>
  <c r="G344" i="18"/>
  <c r="I345" i="16"/>
  <c r="N345"/>
  <c r="J345"/>
  <c r="H345" i="14"/>
  <c r="M345"/>
  <c r="N345"/>
  <c r="F345" i="18"/>
  <c r="I345" i="14"/>
  <c r="I345" i="28"/>
  <c r="K345"/>
  <c r="G345" i="18"/>
  <c r="I346" i="16"/>
  <c r="N346"/>
  <c r="J346"/>
  <c r="H346" i="14"/>
  <c r="M346"/>
  <c r="N346"/>
  <c r="F346" i="18"/>
  <c r="I346" i="14"/>
  <c r="I346" i="28"/>
  <c r="K346"/>
  <c r="G346" i="18"/>
  <c r="I347" i="16"/>
  <c r="N347"/>
  <c r="J347"/>
  <c r="H347" i="14"/>
  <c r="M347"/>
  <c r="N347"/>
  <c r="F347" i="18"/>
  <c r="I347" i="14"/>
  <c r="I347" i="28"/>
  <c r="K347"/>
  <c r="G347" i="18"/>
  <c r="I348" i="16"/>
  <c r="N348"/>
  <c r="J348"/>
  <c r="H348" i="14"/>
  <c r="M348"/>
  <c r="N348"/>
  <c r="F348" i="18"/>
  <c r="I348" i="14"/>
  <c r="I348" i="28"/>
  <c r="K348"/>
  <c r="G348" i="18"/>
  <c r="I349" i="16"/>
  <c r="N349"/>
  <c r="J349"/>
  <c r="H349" i="14"/>
  <c r="M349"/>
  <c r="N349"/>
  <c r="F349" i="18"/>
  <c r="I349" i="14"/>
  <c r="I349" i="28"/>
  <c r="K349"/>
  <c r="G349" i="18"/>
  <c r="I350" i="16"/>
  <c r="N350"/>
  <c r="J350"/>
  <c r="H350" i="14"/>
  <c r="M350"/>
  <c r="N350"/>
  <c r="F350" i="18"/>
  <c r="I350" i="14"/>
  <c r="I350" i="28"/>
  <c r="K350"/>
  <c r="G350" i="18"/>
  <c r="I351" i="16"/>
  <c r="N351"/>
  <c r="J351"/>
  <c r="H351" i="14"/>
  <c r="M351"/>
  <c r="N351"/>
  <c r="F351" i="18"/>
  <c r="I351" i="14"/>
  <c r="I351" i="28"/>
  <c r="K351"/>
  <c r="G351" i="18"/>
  <c r="I352" i="16"/>
  <c r="N352"/>
  <c r="J352"/>
  <c r="H352" i="14"/>
  <c r="M352"/>
  <c r="N352"/>
  <c r="F352" i="18"/>
  <c r="I352" i="14"/>
  <c r="I352" i="28"/>
  <c r="K352"/>
  <c r="G352" i="18"/>
  <c r="I353" i="16"/>
  <c r="N353"/>
  <c r="J353"/>
  <c r="H353" i="14"/>
  <c r="M353"/>
  <c r="N353"/>
  <c r="F353" i="18"/>
  <c r="I353" i="14"/>
  <c r="I353" i="28"/>
  <c r="K353"/>
  <c r="G353" i="18"/>
  <c r="I354" i="16"/>
  <c r="N354"/>
  <c r="J354"/>
  <c r="H354" i="14"/>
  <c r="M354"/>
  <c r="N354"/>
  <c r="F354" i="18"/>
  <c r="I354" i="14"/>
  <c r="I354" i="28"/>
  <c r="K354"/>
  <c r="G354" i="18"/>
  <c r="I355" i="16"/>
  <c r="N355"/>
  <c r="J355"/>
  <c r="H355" i="14"/>
  <c r="M355"/>
  <c r="N355"/>
  <c r="F355" i="18"/>
  <c r="I355" i="14"/>
  <c r="I355" i="28"/>
  <c r="K355"/>
  <c r="G355" i="18"/>
  <c r="I356" i="16"/>
  <c r="N356"/>
  <c r="J356"/>
  <c r="H356" i="14"/>
  <c r="M356"/>
  <c r="N356"/>
  <c r="F356" i="18"/>
  <c r="I356" i="14"/>
  <c r="I356" i="28"/>
  <c r="K356"/>
  <c r="G356" i="18"/>
  <c r="I357" i="16"/>
  <c r="N357"/>
  <c r="J357"/>
  <c r="H357" i="14"/>
  <c r="M357"/>
  <c r="N357"/>
  <c r="F357" i="18"/>
  <c r="I357" i="14"/>
  <c r="I357" i="28"/>
  <c r="K357"/>
  <c r="G357" i="18"/>
  <c r="I358" i="16"/>
  <c r="N358"/>
  <c r="J358"/>
  <c r="H358" i="14"/>
  <c r="M358"/>
  <c r="N358"/>
  <c r="F358" i="18"/>
  <c r="I358" i="14"/>
  <c r="I358" i="28"/>
  <c r="K358"/>
  <c r="G358" i="18"/>
  <c r="I359" i="16"/>
  <c r="N359"/>
  <c r="J359"/>
  <c r="H359" i="14"/>
  <c r="M359"/>
  <c r="N359"/>
  <c r="F359" i="18"/>
  <c r="I359" i="14"/>
  <c r="I359" i="28"/>
  <c r="K359"/>
  <c r="G359" i="18"/>
  <c r="I360" i="16"/>
  <c r="N360"/>
  <c r="J360"/>
  <c r="H360" i="14"/>
  <c r="M360"/>
  <c r="N360"/>
  <c r="F360" i="18"/>
  <c r="I360" i="14"/>
  <c r="I360" i="28"/>
  <c r="K360"/>
  <c r="G360" i="18"/>
  <c r="I361" i="16"/>
  <c r="N361"/>
  <c r="J361"/>
  <c r="H361" i="14"/>
  <c r="M361"/>
  <c r="N361"/>
  <c r="F361" i="18"/>
  <c r="I361" i="14"/>
  <c r="I361" i="28"/>
  <c r="K361"/>
  <c r="G361" i="18"/>
  <c r="I362" i="16"/>
  <c r="N362"/>
  <c r="J362"/>
  <c r="H362" i="14"/>
  <c r="M362"/>
  <c r="N362"/>
  <c r="F362" i="18"/>
  <c r="I362" i="14"/>
  <c r="I362" i="28"/>
  <c r="K362"/>
  <c r="G362" i="18"/>
  <c r="I363" i="16"/>
  <c r="N363"/>
  <c r="J363"/>
  <c r="H363" i="14"/>
  <c r="M363"/>
  <c r="N363"/>
  <c r="F363" i="18"/>
  <c r="I363" i="14"/>
  <c r="I363" i="28"/>
  <c r="K363"/>
  <c r="G363" i="18"/>
  <c r="I364" i="16"/>
  <c r="N364"/>
  <c r="J364"/>
  <c r="H364" i="14"/>
  <c r="M364"/>
  <c r="N364"/>
  <c r="F364" i="18"/>
  <c r="I364" i="14"/>
  <c r="I364" i="28"/>
  <c r="K364"/>
  <c r="G364" i="18"/>
  <c r="I365" i="16"/>
  <c r="N365"/>
  <c r="J365"/>
  <c r="H365" i="14"/>
  <c r="M365"/>
  <c r="N365"/>
  <c r="F365" i="18"/>
  <c r="I365" i="14"/>
  <c r="I365" i="28"/>
  <c r="K365"/>
  <c r="G365" i="18"/>
  <c r="I366" i="16"/>
  <c r="N366"/>
  <c r="J366"/>
  <c r="H366" i="14"/>
  <c r="M366"/>
  <c r="N366"/>
  <c r="F366" i="18"/>
  <c r="I366" i="14"/>
  <c r="I366" i="28"/>
  <c r="K366"/>
  <c r="G366" i="18"/>
  <c r="I367" i="16"/>
  <c r="N367"/>
  <c r="J367"/>
  <c r="H367" i="14"/>
  <c r="M367"/>
  <c r="N367"/>
  <c r="F367" i="18"/>
  <c r="I367" i="14"/>
  <c r="I367" i="28"/>
  <c r="K367"/>
  <c r="G367" i="18"/>
  <c r="I368" i="16"/>
  <c r="N368"/>
  <c r="J368"/>
  <c r="H368" i="14"/>
  <c r="M368"/>
  <c r="N368"/>
  <c r="F368" i="18"/>
  <c r="I368" i="14"/>
  <c r="I368" i="28"/>
  <c r="K368"/>
  <c r="G368" i="18"/>
  <c r="I369" i="16"/>
  <c r="N369"/>
  <c r="J369"/>
  <c r="H369" i="14"/>
  <c r="M369"/>
  <c r="N369"/>
  <c r="F369" i="18"/>
  <c r="I369" i="14"/>
  <c r="I369" i="28"/>
  <c r="K369"/>
  <c r="G369" i="18"/>
  <c r="I370" i="16"/>
  <c r="N370"/>
  <c r="J370"/>
  <c r="H370" i="14"/>
  <c r="M370"/>
  <c r="N370"/>
  <c r="F370" i="18"/>
  <c r="I370" i="14"/>
  <c r="I370" i="28"/>
  <c r="K370"/>
  <c r="G370" i="18"/>
  <c r="I371" i="16"/>
  <c r="N371"/>
  <c r="J371"/>
  <c r="H371" i="14"/>
  <c r="M371"/>
  <c r="N371"/>
  <c r="F371" i="18"/>
  <c r="I371" i="14"/>
  <c r="I371" i="28"/>
  <c r="K371"/>
  <c r="G371" i="18"/>
  <c r="I372" i="16"/>
  <c r="N372"/>
  <c r="J372"/>
  <c r="H372" i="14"/>
  <c r="M372"/>
  <c r="N372"/>
  <c r="F372" i="18"/>
  <c r="I372" i="14"/>
  <c r="I372" i="28"/>
  <c r="K372"/>
  <c r="G372" i="18"/>
  <c r="I373" i="16"/>
  <c r="N373"/>
  <c r="J373"/>
  <c r="H373" i="14"/>
  <c r="M373"/>
  <c r="N373"/>
  <c r="F373" i="18"/>
  <c r="I373" i="14"/>
  <c r="I373" i="28"/>
  <c r="K373"/>
  <c r="G373" i="18"/>
  <c r="I374" i="16"/>
  <c r="N374"/>
  <c r="J374"/>
  <c r="H374" i="14"/>
  <c r="M374"/>
  <c r="N374"/>
  <c r="F374" i="18"/>
  <c r="I374" i="14"/>
  <c r="I374" i="28"/>
  <c r="K374"/>
  <c r="G374" i="18"/>
  <c r="I375" i="16"/>
  <c r="N375"/>
  <c r="J375"/>
  <c r="H375" i="14"/>
  <c r="M375"/>
  <c r="N375"/>
  <c r="F375" i="18"/>
  <c r="I375" i="14"/>
  <c r="I375" i="28"/>
  <c r="K375"/>
  <c r="G375" i="18"/>
  <c r="I376" i="16"/>
  <c r="N376"/>
  <c r="J376"/>
  <c r="H376" i="14"/>
  <c r="M376"/>
  <c r="N376"/>
  <c r="F376" i="18"/>
  <c r="I376" i="14"/>
  <c r="I376" i="28"/>
  <c r="K376"/>
  <c r="G376" i="18"/>
  <c r="I377" i="16"/>
  <c r="N377"/>
  <c r="J377"/>
  <c r="H377" i="14"/>
  <c r="M377"/>
  <c r="N377"/>
  <c r="F377" i="18"/>
  <c r="I377" i="14"/>
  <c r="I377" i="28"/>
  <c r="K377"/>
  <c r="G377" i="18"/>
  <c r="I378" i="16"/>
  <c r="N378"/>
  <c r="J378"/>
  <c r="H378" i="14"/>
  <c r="M378"/>
  <c r="N378"/>
  <c r="F378" i="18"/>
  <c r="I378" i="14"/>
  <c r="I378" i="28"/>
  <c r="K378"/>
  <c r="G378" i="18"/>
  <c r="I379" i="16"/>
  <c r="N379"/>
  <c r="J379"/>
  <c r="H379" i="14"/>
  <c r="M379"/>
  <c r="N379"/>
  <c r="F379" i="18"/>
  <c r="I379" i="14"/>
  <c r="I379" i="28"/>
  <c r="K379"/>
  <c r="G379" i="18"/>
  <c r="I380" i="16"/>
  <c r="N380"/>
  <c r="J380"/>
  <c r="H380" i="14"/>
  <c r="M380"/>
  <c r="N380"/>
  <c r="F380" i="18"/>
  <c r="I380" i="14"/>
  <c r="I380" i="28"/>
  <c r="K380"/>
  <c r="G380" i="18"/>
  <c r="I381" i="16"/>
  <c r="N381"/>
  <c r="J381"/>
  <c r="H381" i="14"/>
  <c r="M381"/>
  <c r="N381"/>
  <c r="F381" i="18"/>
  <c r="I381" i="14"/>
  <c r="I381" i="28"/>
  <c r="K381"/>
  <c r="G381" i="18"/>
  <c r="I382" i="16"/>
  <c r="N382"/>
  <c r="J382"/>
  <c r="H382" i="14"/>
  <c r="M382"/>
  <c r="N382"/>
  <c r="F382" i="18"/>
  <c r="I382" i="14"/>
  <c r="I382" i="28"/>
  <c r="K382"/>
  <c r="G382" i="18"/>
  <c r="I383" i="16"/>
  <c r="N383"/>
  <c r="J383"/>
  <c r="H383" i="14"/>
  <c r="M383"/>
  <c r="N383"/>
  <c r="F383" i="18"/>
  <c r="I383" i="14"/>
  <c r="I383" i="28"/>
  <c r="K383"/>
  <c r="G383" i="18"/>
  <c r="I384" i="16"/>
  <c r="N384"/>
  <c r="J384"/>
  <c r="H384" i="14"/>
  <c r="M384"/>
  <c r="N384"/>
  <c r="F384" i="18"/>
  <c r="I384" i="14"/>
  <c r="I384" i="28"/>
  <c r="K384"/>
  <c r="G384" i="18"/>
  <c r="I385" i="16"/>
  <c r="N385"/>
  <c r="J385"/>
  <c r="H385" i="14"/>
  <c r="M385"/>
  <c r="N385"/>
  <c r="F385" i="18"/>
  <c r="I385" i="14"/>
  <c r="I385" i="28"/>
  <c r="K385"/>
  <c r="G385" i="18"/>
  <c r="I386" i="16"/>
  <c r="N386"/>
  <c r="J386"/>
  <c r="H386" i="14"/>
  <c r="M386"/>
  <c r="N386"/>
  <c r="F386" i="18"/>
  <c r="I386" i="14"/>
  <c r="I386" i="28"/>
  <c r="K386"/>
  <c r="G386" i="18"/>
  <c r="I387" i="16"/>
  <c r="N387"/>
  <c r="J387"/>
  <c r="H387" i="14"/>
  <c r="M387"/>
  <c r="N387"/>
  <c r="F387" i="18"/>
  <c r="I387" i="14"/>
  <c r="I387" i="28"/>
  <c r="K387"/>
  <c r="G387" i="18"/>
  <c r="I388" i="16"/>
  <c r="N388"/>
  <c r="J388"/>
  <c r="H388" i="14"/>
  <c r="M388"/>
  <c r="N388"/>
  <c r="F388" i="18"/>
  <c r="I388" i="14"/>
  <c r="I388" i="28"/>
  <c r="K388"/>
  <c r="G388" i="18"/>
  <c r="I389" i="16"/>
  <c r="N389"/>
  <c r="J389"/>
  <c r="H389" i="14"/>
  <c r="M389"/>
  <c r="N389"/>
  <c r="F389" i="18"/>
  <c r="I389" i="14"/>
  <c r="I389" i="28"/>
  <c r="K389"/>
  <c r="G389" i="18"/>
  <c r="I390" i="16"/>
  <c r="N390"/>
  <c r="J390"/>
  <c r="H390" i="14"/>
  <c r="M390"/>
  <c r="N390"/>
  <c r="F390" i="18"/>
  <c r="I390" i="14"/>
  <c r="I390" i="28"/>
  <c r="K390"/>
  <c r="G390" i="18"/>
  <c r="I391" i="16"/>
  <c r="N391"/>
  <c r="J391"/>
  <c r="H391" i="14"/>
  <c r="M391"/>
  <c r="N391"/>
  <c r="F391" i="18"/>
  <c r="I391" i="14"/>
  <c r="I391" i="28"/>
  <c r="K391"/>
  <c r="G391" i="18"/>
  <c r="I392" i="16"/>
  <c r="N392"/>
  <c r="J392"/>
  <c r="H392" i="14"/>
  <c r="M392"/>
  <c r="N392"/>
  <c r="F392" i="18"/>
  <c r="I392" i="14"/>
  <c r="I392" i="28"/>
  <c r="K392"/>
  <c r="G392" i="18"/>
  <c r="I393" i="16"/>
  <c r="N393"/>
  <c r="J393"/>
  <c r="H393" i="14"/>
  <c r="M393"/>
  <c r="N393"/>
  <c r="F393" i="18"/>
  <c r="I393" i="14"/>
  <c r="I393" i="28"/>
  <c r="K393"/>
  <c r="G393" i="18"/>
  <c r="I394" i="16"/>
  <c r="N394"/>
  <c r="J394"/>
  <c r="H394" i="14"/>
  <c r="M394"/>
  <c r="N394"/>
  <c r="F394" i="18"/>
  <c r="I394" i="14"/>
  <c r="I394" i="28"/>
  <c r="K394"/>
  <c r="G394" i="18"/>
  <c r="I395" i="16"/>
  <c r="N395"/>
  <c r="J395"/>
  <c r="H395" i="14"/>
  <c r="M395"/>
  <c r="N395"/>
  <c r="F395" i="18"/>
  <c r="I395" i="14"/>
  <c r="I395" i="28"/>
  <c r="K395"/>
  <c r="G395" i="18"/>
  <c r="I396" i="16"/>
  <c r="N396"/>
  <c r="J396"/>
  <c r="H396" i="14"/>
  <c r="M396"/>
  <c r="N396"/>
  <c r="F396" i="18"/>
  <c r="I396" i="14"/>
  <c r="I396" i="28"/>
  <c r="K396"/>
  <c r="G396" i="18"/>
  <c r="I397" i="16"/>
  <c r="N397"/>
  <c r="J397"/>
  <c r="H397" i="14"/>
  <c r="M397"/>
  <c r="N397"/>
  <c r="F397" i="18"/>
  <c r="I397" i="14"/>
  <c r="I397" i="28"/>
  <c r="K397"/>
  <c r="G397" i="18"/>
  <c r="I398" i="16"/>
  <c r="N398"/>
  <c r="J398"/>
  <c r="H398" i="14"/>
  <c r="M398"/>
  <c r="N398"/>
  <c r="F398" i="18"/>
  <c r="I398" i="14"/>
  <c r="I398" i="28"/>
  <c r="K398"/>
  <c r="G398" i="18"/>
  <c r="I399" i="16"/>
  <c r="N399"/>
  <c r="J399"/>
  <c r="H399" i="14"/>
  <c r="M399"/>
  <c r="N399"/>
  <c r="F399" i="18"/>
  <c r="I399" i="14"/>
  <c r="I399" i="28"/>
  <c r="K399"/>
  <c r="G399" i="18"/>
  <c r="I400" i="16"/>
  <c r="N400"/>
  <c r="J400"/>
  <c r="H400" i="14"/>
  <c r="M400"/>
  <c r="N400"/>
  <c r="F400" i="18"/>
  <c r="I400" i="14"/>
  <c r="I400" i="28"/>
  <c r="K400"/>
  <c r="G400" i="18"/>
  <c r="I401" i="16"/>
  <c r="N401"/>
  <c r="J401"/>
  <c r="H401" i="14"/>
  <c r="M401"/>
  <c r="N401"/>
  <c r="F401" i="18"/>
  <c r="I401" i="14"/>
  <c r="I401" i="28"/>
  <c r="K401"/>
  <c r="G401" i="18"/>
  <c r="I402" i="16"/>
  <c r="N402"/>
  <c r="J402"/>
  <c r="H402" i="14"/>
  <c r="M402"/>
  <c r="N402"/>
  <c r="F402" i="18"/>
  <c r="I402" i="14"/>
  <c r="I402" i="28"/>
  <c r="K402"/>
  <c r="G402" i="18"/>
  <c r="I403" i="16"/>
  <c r="N403"/>
  <c r="J403"/>
  <c r="H403" i="14"/>
  <c r="M403"/>
  <c r="N403"/>
  <c r="F403" i="18"/>
  <c r="I403" i="14"/>
  <c r="I403" i="28"/>
  <c r="K403"/>
  <c r="G403" i="18"/>
  <c r="I404" i="16"/>
  <c r="N404"/>
  <c r="J404"/>
  <c r="H404" i="14"/>
  <c r="M404"/>
  <c r="N404"/>
  <c r="F404" i="18"/>
  <c r="I404" i="14"/>
  <c r="I404" i="28"/>
  <c r="K404"/>
  <c r="G404" i="18"/>
  <c r="I405" i="16"/>
  <c r="N405"/>
  <c r="J405"/>
  <c r="H405" i="14"/>
  <c r="M405"/>
  <c r="N405"/>
  <c r="F405" i="18"/>
  <c r="I405" i="14"/>
  <c r="I405" i="28"/>
  <c r="K405"/>
  <c r="G405" i="18"/>
  <c r="I406" i="16"/>
  <c r="N406"/>
  <c r="J406"/>
  <c r="H406" i="14"/>
  <c r="M406"/>
  <c r="N406"/>
  <c r="F406" i="18"/>
  <c r="I406" i="14"/>
  <c r="I406" i="28"/>
  <c r="K406"/>
  <c r="G406" i="18"/>
  <c r="I407" i="16"/>
  <c r="N407"/>
  <c r="J407"/>
  <c r="H407" i="14"/>
  <c r="M407"/>
  <c r="N407"/>
  <c r="F407" i="18"/>
  <c r="I407" i="14"/>
  <c r="I407" i="28"/>
  <c r="K407"/>
  <c r="G407" i="18"/>
  <c r="I408" i="16"/>
  <c r="N408"/>
  <c r="J408"/>
  <c r="H408" i="14"/>
  <c r="M408"/>
  <c r="N408"/>
  <c r="F408" i="18"/>
  <c r="I408" i="14"/>
  <c r="I408" i="28"/>
  <c r="K408"/>
  <c r="G408" i="18"/>
  <c r="I409" i="16"/>
  <c r="N409"/>
  <c r="J409"/>
  <c r="H409" i="14"/>
  <c r="M409"/>
  <c r="N409"/>
  <c r="F409" i="18"/>
  <c r="I409" i="14"/>
  <c r="I409" i="28"/>
  <c r="K409"/>
  <c r="G409" i="18"/>
  <c r="I410" i="16"/>
  <c r="N410"/>
  <c r="J410"/>
  <c r="H410" i="14"/>
  <c r="M410"/>
  <c r="N410"/>
  <c r="F410" i="18"/>
  <c r="I410" i="14"/>
  <c r="I410" i="28"/>
  <c r="K410"/>
  <c r="G410" i="18"/>
  <c r="I411" i="16"/>
  <c r="N411"/>
  <c r="J411"/>
  <c r="H411" i="14"/>
  <c r="M411"/>
  <c r="N411"/>
  <c r="F411" i="18"/>
  <c r="I411" i="14"/>
  <c r="I411" i="28"/>
  <c r="K411"/>
  <c r="G411" i="18"/>
  <c r="I412" i="16"/>
  <c r="N412"/>
  <c r="J412"/>
  <c r="H412" i="14"/>
  <c r="M412"/>
  <c r="N412"/>
  <c r="F412" i="18"/>
  <c r="I412" i="14"/>
  <c r="I412" i="28"/>
  <c r="K412"/>
  <c r="G412" i="18"/>
  <c r="I413" i="16"/>
  <c r="N413"/>
  <c r="J413"/>
  <c r="H413" i="14"/>
  <c r="M413"/>
  <c r="N413"/>
  <c r="F413" i="18"/>
  <c r="I413" i="14"/>
  <c r="I413" i="28"/>
  <c r="K413"/>
  <c r="G413" i="18"/>
  <c r="I414" i="16"/>
  <c r="N414"/>
  <c r="J414"/>
  <c r="H414" i="14"/>
  <c r="M414"/>
  <c r="N414"/>
  <c r="F414" i="18"/>
  <c r="I414" i="14"/>
  <c r="I414" i="28"/>
  <c r="K414"/>
  <c r="G414" i="18"/>
  <c r="I415" i="16"/>
  <c r="N415"/>
  <c r="J415"/>
  <c r="H415" i="14"/>
  <c r="M415"/>
  <c r="N415"/>
  <c r="F415" i="18"/>
  <c r="I415" i="14"/>
  <c r="I415" i="28"/>
  <c r="K415"/>
  <c r="G415" i="18"/>
  <c r="I416" i="16"/>
  <c r="N416"/>
  <c r="J416"/>
  <c r="H416" i="14"/>
  <c r="M416"/>
  <c r="N416"/>
  <c r="F416" i="18"/>
  <c r="I416" i="14"/>
  <c r="I416" i="28"/>
  <c r="K416"/>
  <c r="G416" i="18"/>
  <c r="I417" i="16"/>
  <c r="N417"/>
  <c r="J417"/>
  <c r="H417" i="14"/>
  <c r="M417"/>
  <c r="N417"/>
  <c r="F417" i="18"/>
  <c r="I417" i="14"/>
  <c r="I417" i="28"/>
  <c r="K417"/>
  <c r="G417" i="18"/>
  <c r="I418" i="16"/>
  <c r="N418"/>
  <c r="J418"/>
  <c r="H418" i="14"/>
  <c r="M418"/>
  <c r="N418"/>
  <c r="F418" i="18"/>
  <c r="I418" i="14"/>
  <c r="I418" i="28"/>
  <c r="K418"/>
  <c r="G418" i="18"/>
  <c r="I419" i="16"/>
  <c r="N419"/>
  <c r="J419"/>
  <c r="H419" i="14"/>
  <c r="M419"/>
  <c r="N419"/>
  <c r="F419" i="18"/>
  <c r="I419" i="14"/>
  <c r="I419" i="28"/>
  <c r="K419"/>
  <c r="G419" i="18"/>
  <c r="I420" i="16"/>
  <c r="N420"/>
  <c r="J420"/>
  <c r="H420" i="14"/>
  <c r="M420"/>
  <c r="N420"/>
  <c r="F420" i="18"/>
  <c r="I420" i="14"/>
  <c r="I420" i="28"/>
  <c r="K420"/>
  <c r="G420" i="18"/>
  <c r="I421" i="16"/>
  <c r="N421"/>
  <c r="J421"/>
  <c r="H421" i="14"/>
  <c r="M421"/>
  <c r="N421"/>
  <c r="F421" i="18"/>
  <c r="I421" i="14"/>
  <c r="I421" i="28"/>
  <c r="K421"/>
  <c r="G421" i="18"/>
  <c r="I422" i="16"/>
  <c r="N422"/>
  <c r="J422"/>
  <c r="H422" i="14"/>
  <c r="M422"/>
  <c r="N422"/>
  <c r="F422" i="18"/>
  <c r="I422" i="14"/>
  <c r="I422" i="28"/>
  <c r="K422"/>
  <c r="G422" i="18"/>
  <c r="I423" i="16"/>
  <c r="N423"/>
  <c r="J423"/>
  <c r="H423" i="14"/>
  <c r="M423"/>
  <c r="N423"/>
  <c r="F423" i="18"/>
  <c r="I423" i="14"/>
  <c r="I423" i="28"/>
  <c r="K423"/>
  <c r="G423" i="18"/>
  <c r="I424" i="16"/>
  <c r="N424"/>
  <c r="J424"/>
  <c r="H424" i="14"/>
  <c r="M424"/>
  <c r="N424"/>
  <c r="F424" i="18"/>
  <c r="I424" i="14"/>
  <c r="I424" i="28"/>
  <c r="K424"/>
  <c r="G424" i="18"/>
  <c r="I425" i="16"/>
  <c r="N425"/>
  <c r="J425"/>
  <c r="H425" i="14"/>
  <c r="M425"/>
  <c r="N425"/>
  <c r="F425" i="18"/>
  <c r="I425" i="14"/>
  <c r="I425" i="28"/>
  <c r="K425"/>
  <c r="G425" i="18"/>
  <c r="I426" i="16"/>
  <c r="N426"/>
  <c r="J426"/>
  <c r="H426" i="14"/>
  <c r="M426"/>
  <c r="N426"/>
  <c r="F426" i="18"/>
  <c r="I426" i="14"/>
  <c r="I426" i="28"/>
  <c r="K426"/>
  <c r="G426" i="18"/>
  <c r="I427" i="16"/>
  <c r="N427"/>
  <c r="J427"/>
  <c r="H427" i="14"/>
  <c r="M427"/>
  <c r="N427"/>
  <c r="F427" i="18"/>
  <c r="I427" i="14"/>
  <c r="I427" i="28"/>
  <c r="K427"/>
  <c r="G427" i="18"/>
  <c r="I428" i="16"/>
  <c r="N428"/>
  <c r="J428"/>
  <c r="H428" i="14"/>
  <c r="M428"/>
  <c r="N428"/>
  <c r="F428" i="18"/>
  <c r="I428" i="14"/>
  <c r="I428" i="28"/>
  <c r="K428"/>
  <c r="G428" i="18"/>
  <c r="I429" i="16"/>
  <c r="N429"/>
  <c r="J429"/>
  <c r="H429" i="14"/>
  <c r="M429"/>
  <c r="N429"/>
  <c r="F429" i="18"/>
  <c r="I429" i="14"/>
  <c r="I429" i="28"/>
  <c r="K429"/>
  <c r="G429" i="18"/>
  <c r="I430" i="16"/>
  <c r="N430"/>
  <c r="J430"/>
  <c r="H430" i="14"/>
  <c r="M430"/>
  <c r="N430"/>
  <c r="F430" i="18"/>
  <c r="I430" i="14"/>
  <c r="I430" i="28"/>
  <c r="K430"/>
  <c r="G430" i="18"/>
  <c r="I431" i="16"/>
  <c r="N431"/>
  <c r="J431"/>
  <c r="H431" i="14"/>
  <c r="M431"/>
  <c r="N431"/>
  <c r="F431" i="18"/>
  <c r="I431" i="14"/>
  <c r="I431" i="28"/>
  <c r="K431"/>
  <c r="G431" i="18"/>
  <c r="I432" i="16"/>
  <c r="N432"/>
  <c r="J432"/>
  <c r="H432" i="14"/>
  <c r="M432"/>
  <c r="N432"/>
  <c r="F432" i="18"/>
  <c r="I432" i="14"/>
  <c r="I432" i="28"/>
  <c r="K432"/>
  <c r="G432" i="18"/>
  <c r="I433" i="16"/>
  <c r="N433"/>
  <c r="J433"/>
  <c r="H433" i="14"/>
  <c r="M433"/>
  <c r="N433"/>
  <c r="F433" i="18"/>
  <c r="I433" i="14"/>
  <c r="I433" i="28"/>
  <c r="K433"/>
  <c r="G433" i="18"/>
  <c r="I434" i="16"/>
  <c r="N434"/>
  <c r="J434"/>
  <c r="H434" i="14"/>
  <c r="M434"/>
  <c r="N434"/>
  <c r="F434" i="18"/>
  <c r="I434" i="14"/>
  <c r="I434" i="28"/>
  <c r="K434"/>
  <c r="G434" i="18"/>
  <c r="I435" i="16"/>
  <c r="N435"/>
  <c r="J435"/>
  <c r="H435" i="14"/>
  <c r="M435"/>
  <c r="N435"/>
  <c r="F435" i="18"/>
  <c r="I435" i="14"/>
  <c r="I435" i="28"/>
  <c r="K435"/>
  <c r="G435" i="18"/>
  <c r="I436" i="16"/>
  <c r="N436"/>
  <c r="J436"/>
  <c r="H436" i="14"/>
  <c r="M436"/>
  <c r="N436"/>
  <c r="F436" i="18"/>
  <c r="I436" i="14"/>
  <c r="I436" i="28"/>
  <c r="K436"/>
  <c r="G436" i="18"/>
  <c r="I437" i="16"/>
  <c r="N437"/>
  <c r="J437"/>
  <c r="H437" i="14"/>
  <c r="M437"/>
  <c r="N437"/>
  <c r="F437" i="18"/>
  <c r="I437" i="14"/>
  <c r="I437" i="28"/>
  <c r="K437"/>
  <c r="G437" i="18"/>
  <c r="I438" i="16"/>
  <c r="N438"/>
  <c r="J438"/>
  <c r="H438" i="14"/>
  <c r="M438"/>
  <c r="N438"/>
  <c r="F438" i="18"/>
  <c r="I438" i="14"/>
  <c r="I438" i="28"/>
  <c r="K438"/>
  <c r="G438" i="18"/>
  <c r="I439" i="16"/>
  <c r="N439"/>
  <c r="J439"/>
  <c r="H439" i="14"/>
  <c r="M439"/>
  <c r="N439"/>
  <c r="F439" i="18"/>
  <c r="I439" i="14"/>
  <c r="I439" i="28"/>
  <c r="K439"/>
  <c r="G439" i="18"/>
  <c r="I440" i="16"/>
  <c r="N440"/>
  <c r="J440"/>
  <c r="H440" i="14"/>
  <c r="M440"/>
  <c r="N440"/>
  <c r="F440" i="18"/>
  <c r="I440" i="14"/>
  <c r="I440" i="28"/>
  <c r="K440"/>
  <c r="G440" i="18"/>
  <c r="I441" i="16"/>
  <c r="N441"/>
  <c r="J441"/>
  <c r="H441" i="14"/>
  <c r="M441"/>
  <c r="N441"/>
  <c r="F441" i="18"/>
  <c r="I441" i="14"/>
  <c r="I441" i="28"/>
  <c r="K441"/>
  <c r="G441" i="18"/>
  <c r="I442" i="16"/>
  <c r="N442"/>
  <c r="J442"/>
  <c r="H442" i="14"/>
  <c r="M442"/>
  <c r="N442"/>
  <c r="F442" i="18"/>
  <c r="I442" i="14"/>
  <c r="I442" i="28"/>
  <c r="K442"/>
  <c r="G442" i="18"/>
  <c r="I443" i="16"/>
  <c r="N443"/>
  <c r="J443"/>
  <c r="H443" i="14"/>
  <c r="M443"/>
  <c r="N443"/>
  <c r="F443" i="18"/>
  <c r="I443" i="14"/>
  <c r="I443" i="28"/>
  <c r="K443"/>
  <c r="G443" i="18"/>
  <c r="I444" i="16"/>
  <c r="N444"/>
  <c r="J444"/>
  <c r="H444" i="14"/>
  <c r="M444"/>
  <c r="N444"/>
  <c r="F444" i="18"/>
  <c r="I444" i="14"/>
  <c r="I444" i="28"/>
  <c r="K444"/>
  <c r="G444" i="18"/>
  <c r="I445" i="16"/>
  <c r="N445"/>
  <c r="J445"/>
  <c r="H445" i="14"/>
  <c r="M445"/>
  <c r="N445"/>
  <c r="F445" i="18"/>
  <c r="I445" i="14"/>
  <c r="I445" i="28"/>
  <c r="K445"/>
  <c r="G445" i="18"/>
  <c r="I446" i="16"/>
  <c r="N446"/>
  <c r="J446"/>
  <c r="H446" i="14"/>
  <c r="M446"/>
  <c r="N446"/>
  <c r="F446" i="18"/>
  <c r="I446" i="14"/>
  <c r="I446" i="28"/>
  <c r="K446"/>
  <c r="G446" i="18"/>
  <c r="I447" i="16"/>
  <c r="N447"/>
  <c r="J447"/>
  <c r="H447" i="14"/>
  <c r="M447"/>
  <c r="N447"/>
  <c r="F447" i="18"/>
  <c r="I447" i="14"/>
  <c r="I447" i="28"/>
  <c r="K447"/>
  <c r="G447" i="18"/>
  <c r="I448" i="16"/>
  <c r="N448"/>
  <c r="J448"/>
  <c r="H448" i="14"/>
  <c r="M448"/>
  <c r="N448"/>
  <c r="F448" i="18"/>
  <c r="I448" i="14"/>
  <c r="I448" i="28"/>
  <c r="K448"/>
  <c r="G448" i="18"/>
  <c r="I449" i="16"/>
  <c r="N449"/>
  <c r="J449"/>
  <c r="H449" i="14"/>
  <c r="M449"/>
  <c r="N449"/>
  <c r="F449" i="18"/>
  <c r="I449" i="14"/>
  <c r="I449" i="28"/>
  <c r="K449"/>
  <c r="G449" i="18"/>
  <c r="I450" i="16"/>
  <c r="N450"/>
  <c r="J450"/>
  <c r="H450" i="14"/>
  <c r="M450"/>
  <c r="N450"/>
  <c r="F450" i="18"/>
  <c r="I450" i="14"/>
  <c r="I450" i="28"/>
  <c r="K450"/>
  <c r="G450" i="18"/>
  <c r="I451" i="16"/>
  <c r="N451"/>
  <c r="J451"/>
  <c r="H451" i="14"/>
  <c r="M451"/>
  <c r="N451"/>
  <c r="F451" i="18"/>
  <c r="I451" i="14"/>
  <c r="I451" i="28"/>
  <c r="K451"/>
  <c r="G451" i="18"/>
  <c r="I452" i="16"/>
  <c r="N452"/>
  <c r="J452"/>
  <c r="H452" i="14"/>
  <c r="M452"/>
  <c r="N452"/>
  <c r="F452" i="18"/>
  <c r="I452" i="14"/>
  <c r="I452" i="28"/>
  <c r="K452"/>
  <c r="G452" i="18"/>
  <c r="I453" i="16"/>
  <c r="N453"/>
  <c r="J453"/>
  <c r="H453" i="14"/>
  <c r="M453"/>
  <c r="N453"/>
  <c r="F453" i="18"/>
  <c r="I453" i="14"/>
  <c r="I453" i="28"/>
  <c r="K453"/>
  <c r="G453" i="18"/>
  <c r="I454" i="16"/>
  <c r="N454"/>
  <c r="J454"/>
  <c r="H454" i="14"/>
  <c r="M454"/>
  <c r="N454"/>
  <c r="F454" i="18"/>
  <c r="I454" i="14"/>
  <c r="I454" i="28"/>
  <c r="K454"/>
  <c r="G454" i="18"/>
  <c r="I455" i="16"/>
  <c r="N455"/>
  <c r="J455"/>
  <c r="H455" i="14"/>
  <c r="M455"/>
  <c r="N455"/>
  <c r="F455" i="18"/>
  <c r="I455" i="14"/>
  <c r="I455" i="28"/>
  <c r="K455"/>
  <c r="G455" i="18"/>
  <c r="I456" i="16"/>
  <c r="N456"/>
  <c r="J456"/>
  <c r="H456" i="14"/>
  <c r="M456"/>
  <c r="N456"/>
  <c r="F456" i="18"/>
  <c r="I456" i="14"/>
  <c r="I456" i="28"/>
  <c r="K456"/>
  <c r="G456" i="18"/>
  <c r="I457" i="16"/>
  <c r="N457"/>
  <c r="J457"/>
  <c r="H457" i="14"/>
  <c r="M457"/>
  <c r="N457"/>
  <c r="F457" i="18"/>
  <c r="I457" i="14"/>
  <c r="I457" i="28"/>
  <c r="K457"/>
  <c r="G457" i="18"/>
  <c r="I458" i="16"/>
  <c r="N458"/>
  <c r="J458"/>
  <c r="H458" i="14"/>
  <c r="M458"/>
  <c r="N458"/>
  <c r="F458" i="18"/>
  <c r="I458" i="14"/>
  <c r="I458" i="28"/>
  <c r="K458"/>
  <c r="G458" i="18"/>
  <c r="I459" i="16"/>
  <c r="N459"/>
  <c r="J459"/>
  <c r="H459" i="14"/>
  <c r="M459"/>
  <c r="N459"/>
  <c r="F459" i="18"/>
  <c r="I459" i="14"/>
  <c r="I459" i="28"/>
  <c r="K459"/>
  <c r="G459" i="18"/>
  <c r="I460" i="16"/>
  <c r="N460"/>
  <c r="J460"/>
  <c r="H460" i="14"/>
  <c r="M460"/>
  <c r="N460"/>
  <c r="F460" i="18"/>
  <c r="I460" i="14"/>
  <c r="I460" i="28"/>
  <c r="K460"/>
  <c r="G460" i="18"/>
  <c r="I461" i="16"/>
  <c r="N461"/>
  <c r="J461"/>
  <c r="H461" i="14"/>
  <c r="M461"/>
  <c r="N461"/>
  <c r="F461" i="18"/>
  <c r="I461" i="14"/>
  <c r="I461" i="28"/>
  <c r="K461"/>
  <c r="G461" i="18"/>
  <c r="I462" i="16"/>
  <c r="N462"/>
  <c r="J462"/>
  <c r="H462" i="14"/>
  <c r="M462"/>
  <c r="N462"/>
  <c r="F462" i="18"/>
  <c r="I462" i="14"/>
  <c r="I462" i="28"/>
  <c r="K462"/>
  <c r="G462" i="18"/>
  <c r="I463" i="16"/>
  <c r="N463"/>
  <c r="J463"/>
  <c r="H463" i="14"/>
  <c r="M463"/>
  <c r="N463"/>
  <c r="F463" i="18"/>
  <c r="I463" i="14"/>
  <c r="I463" i="28"/>
  <c r="K463"/>
  <c r="G463" i="18"/>
  <c r="I464" i="16"/>
  <c r="N464"/>
  <c r="J464"/>
  <c r="H464" i="14"/>
  <c r="M464"/>
  <c r="N464"/>
  <c r="F464" i="18"/>
  <c r="I464" i="14"/>
  <c r="I464" i="28"/>
  <c r="K464"/>
  <c r="G464" i="18"/>
  <c r="I465" i="16"/>
  <c r="N465"/>
  <c r="J465"/>
  <c r="H465" i="14"/>
  <c r="M465"/>
  <c r="N465"/>
  <c r="F465" i="18"/>
  <c r="I465" i="14"/>
  <c r="I465" i="28"/>
  <c r="K465"/>
  <c r="G465" i="18"/>
  <c r="I466" i="16"/>
  <c r="N466"/>
  <c r="J466"/>
  <c r="H466" i="14"/>
  <c r="M466"/>
  <c r="N466"/>
  <c r="F466" i="18"/>
  <c r="I466" i="14"/>
  <c r="I466" i="28"/>
  <c r="K466"/>
  <c r="G466" i="18"/>
  <c r="I467" i="16"/>
  <c r="N467"/>
  <c r="J467"/>
  <c r="H467" i="14"/>
  <c r="M467"/>
  <c r="N467"/>
  <c r="F467" i="18"/>
  <c r="I467" i="14"/>
  <c r="I467" i="28"/>
  <c r="K467"/>
  <c r="G467" i="18"/>
  <c r="I468" i="16"/>
  <c r="N468"/>
  <c r="J468"/>
  <c r="H468" i="14"/>
  <c r="M468"/>
  <c r="N468"/>
  <c r="F468" i="18"/>
  <c r="I468" i="14"/>
  <c r="I468" i="28"/>
  <c r="K468"/>
  <c r="G468" i="18"/>
  <c r="I469" i="16"/>
  <c r="N469"/>
  <c r="J469"/>
  <c r="H469" i="14"/>
  <c r="M469"/>
  <c r="N469"/>
  <c r="F469" i="18"/>
  <c r="I469" i="14"/>
  <c r="I469" i="28"/>
  <c r="K469"/>
  <c r="G469" i="18"/>
  <c r="I470" i="16"/>
  <c r="N470"/>
  <c r="J470"/>
  <c r="H470" i="14"/>
  <c r="M470"/>
  <c r="N470"/>
  <c r="F470" i="18"/>
  <c r="I470" i="14"/>
  <c r="I470" i="28"/>
  <c r="K470"/>
  <c r="G470" i="18"/>
  <c r="I471" i="16"/>
  <c r="N471"/>
  <c r="J471"/>
  <c r="H471" i="14"/>
  <c r="M471"/>
  <c r="N471"/>
  <c r="F471" i="18"/>
  <c r="I471" i="14"/>
  <c r="I471" i="28"/>
  <c r="K471"/>
  <c r="G471" i="18"/>
  <c r="I472" i="16"/>
  <c r="N472"/>
  <c r="J472"/>
  <c r="H472" i="14"/>
  <c r="M472"/>
  <c r="N472"/>
  <c r="F472" i="18"/>
  <c r="I472" i="14"/>
  <c r="I472" i="28"/>
  <c r="K472"/>
  <c r="G472" i="18"/>
  <c r="I473" i="16"/>
  <c r="N473"/>
  <c r="J473"/>
  <c r="H473" i="14"/>
  <c r="M473"/>
  <c r="N473"/>
  <c r="F473" i="18"/>
  <c r="I473" i="14"/>
  <c r="I473" i="28"/>
  <c r="K473"/>
  <c r="G473" i="18"/>
  <c r="I474" i="16"/>
  <c r="N474"/>
  <c r="J474"/>
  <c r="H474" i="14"/>
  <c r="M474"/>
  <c r="N474"/>
  <c r="F474" i="18"/>
  <c r="I474" i="14"/>
  <c r="I474" i="28"/>
  <c r="K474"/>
  <c r="G474" i="18"/>
  <c r="I475" i="16"/>
  <c r="N475"/>
  <c r="J475"/>
  <c r="H475" i="14"/>
  <c r="M475"/>
  <c r="N475"/>
  <c r="F475" i="18"/>
  <c r="I475" i="14"/>
  <c r="I475" i="28"/>
  <c r="K475"/>
  <c r="G475" i="18"/>
  <c r="I476" i="16"/>
  <c r="N476"/>
  <c r="J476"/>
  <c r="H476" i="14"/>
  <c r="M476"/>
  <c r="N476"/>
  <c r="F476" i="18"/>
  <c r="I476" i="14"/>
  <c r="I476" i="28"/>
  <c r="K476"/>
  <c r="G476" i="18"/>
  <c r="I477" i="16"/>
  <c r="N477"/>
  <c r="J477"/>
  <c r="H477" i="14"/>
  <c r="M477"/>
  <c r="N477"/>
  <c r="F477" i="18"/>
  <c r="I477" i="14"/>
  <c r="I477" i="28"/>
  <c r="K477"/>
  <c r="G477" i="18"/>
  <c r="I478" i="16"/>
  <c r="N478"/>
  <c r="J478"/>
  <c r="H478" i="14"/>
  <c r="M478"/>
  <c r="N478"/>
  <c r="F478" i="18"/>
  <c r="I478" i="14"/>
  <c r="I478" i="28"/>
  <c r="K478"/>
  <c r="G478" i="18"/>
  <c r="H99" i="14"/>
  <c r="H479"/>
  <c r="I99"/>
  <c r="I479"/>
  <c r="M479"/>
  <c r="N479"/>
  <c r="N479" i="15"/>
  <c r="O479"/>
  <c r="H479" i="30"/>
  <c r="I479"/>
  <c r="Q479" i="13"/>
  <c r="P479" i="33"/>
  <c r="Q479"/>
  <c r="F479" i="18"/>
  <c r="H479"/>
  <c r="P479" i="10"/>
  <c r="Q479"/>
  <c r="J479" i="18"/>
  <c r="O479" i="23"/>
  <c r="P479"/>
  <c r="E479" i="18"/>
  <c r="I479" i="28"/>
  <c r="J479"/>
  <c r="K479"/>
  <c r="G479" i="18"/>
  <c r="M479" i="32"/>
  <c r="I77" i="16"/>
  <c r="I479"/>
  <c r="J77"/>
  <c r="J479"/>
  <c r="J1250"/>
  <c r="N479"/>
  <c r="O479"/>
  <c r="M479" i="11"/>
  <c r="N479"/>
  <c r="J479" i="25"/>
  <c r="K479"/>
  <c r="N479"/>
  <c r="O479"/>
  <c r="P479"/>
  <c r="D479" i="18"/>
  <c r="H479" i="15"/>
  <c r="N635" i="10"/>
  <c r="N1245" i="25"/>
  <c r="N1013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959"/>
  <c r="N960"/>
  <c r="N961"/>
  <c r="N962"/>
  <c r="N963"/>
  <c r="N964"/>
  <c r="N958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776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55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482"/>
  <c r="N483"/>
  <c r="N481"/>
  <c r="M1244" i="26"/>
  <c r="M1245"/>
  <c r="Q481" i="13"/>
  <c r="P481" i="33"/>
  <c r="Q481"/>
  <c r="H481" i="14"/>
  <c r="I481"/>
  <c r="M481"/>
  <c r="N481"/>
  <c r="N481" i="15"/>
  <c r="O481"/>
  <c r="N481" i="34"/>
  <c r="O481"/>
  <c r="H481" i="30"/>
  <c r="I481"/>
  <c r="F481" i="18"/>
  <c r="Q482" i="13"/>
  <c r="P482" i="33"/>
  <c r="Q482"/>
  <c r="H482" i="14"/>
  <c r="I482"/>
  <c r="M482"/>
  <c r="N482"/>
  <c r="N482" i="15"/>
  <c r="O482"/>
  <c r="N482" i="34"/>
  <c r="O482"/>
  <c r="H482" i="30"/>
  <c r="I482"/>
  <c r="F482" i="18"/>
  <c r="Q483" i="13"/>
  <c r="P483" i="33"/>
  <c r="Q483"/>
  <c r="H483" i="14"/>
  <c r="I483"/>
  <c r="M483"/>
  <c r="N483"/>
  <c r="N483" i="15"/>
  <c r="O483"/>
  <c r="N483" i="34"/>
  <c r="O483"/>
  <c r="H483" i="30"/>
  <c r="I483"/>
  <c r="F483" i="18"/>
  <c r="D477" i="25"/>
  <c r="E477"/>
  <c r="F477"/>
  <c r="D478"/>
  <c r="E478"/>
  <c r="F478"/>
  <c r="O481" i="23"/>
  <c r="P481"/>
  <c r="O482"/>
  <c r="P482"/>
  <c r="O483"/>
  <c r="P483"/>
  <c r="O484"/>
  <c r="P484"/>
  <c r="O485"/>
  <c r="P485"/>
  <c r="O486"/>
  <c r="P486"/>
  <c r="O487"/>
  <c r="P487"/>
  <c r="O488"/>
  <c r="P488"/>
  <c r="O489"/>
  <c r="P489"/>
  <c r="O490"/>
  <c r="P490"/>
  <c r="O491"/>
  <c r="P491"/>
  <c r="O492"/>
  <c r="P492"/>
  <c r="O493"/>
  <c r="P493"/>
  <c r="O494"/>
  <c r="P494"/>
  <c r="O495"/>
  <c r="P495"/>
  <c r="O496"/>
  <c r="P496"/>
  <c r="O497"/>
  <c r="P497"/>
  <c r="O498"/>
  <c r="P498"/>
  <c r="O499"/>
  <c r="P499"/>
  <c r="O500"/>
  <c r="P500"/>
  <c r="O501"/>
  <c r="P501"/>
  <c r="O502"/>
  <c r="P502"/>
  <c r="O503"/>
  <c r="P503"/>
  <c r="O504"/>
  <c r="P504"/>
  <c r="O505"/>
  <c r="P505"/>
  <c r="O506"/>
  <c r="P506"/>
  <c r="O507"/>
  <c r="P507"/>
  <c r="O508"/>
  <c r="P508"/>
  <c r="O509"/>
  <c r="P509"/>
  <c r="O510"/>
  <c r="P510"/>
  <c r="O511"/>
  <c r="P511"/>
  <c r="O512"/>
  <c r="P512"/>
  <c r="O513"/>
  <c r="P513"/>
  <c r="O514"/>
  <c r="P514"/>
  <c r="O515"/>
  <c r="P515"/>
  <c r="O516"/>
  <c r="P516"/>
  <c r="O517"/>
  <c r="P517"/>
  <c r="O518"/>
  <c r="P518"/>
  <c r="O519"/>
  <c r="P519"/>
  <c r="O520"/>
  <c r="P520"/>
  <c r="O521"/>
  <c r="P521"/>
  <c r="O522"/>
  <c r="P522"/>
  <c r="O523"/>
  <c r="P523"/>
  <c r="O524"/>
  <c r="P524"/>
  <c r="O525"/>
  <c r="P525"/>
  <c r="O526"/>
  <c r="P526"/>
  <c r="O527"/>
  <c r="P527"/>
  <c r="O528"/>
  <c r="P528"/>
  <c r="O529"/>
  <c r="P529"/>
  <c r="O530"/>
  <c r="P530"/>
  <c r="O531"/>
  <c r="P531"/>
  <c r="O532"/>
  <c r="P532"/>
  <c r="O533"/>
  <c r="P533"/>
  <c r="O534"/>
  <c r="P534"/>
  <c r="O535"/>
  <c r="P535"/>
  <c r="O536"/>
  <c r="P536"/>
  <c r="O537"/>
  <c r="P537"/>
  <c r="O538"/>
  <c r="P538"/>
  <c r="O539"/>
  <c r="P539"/>
  <c r="O540"/>
  <c r="P540"/>
  <c r="O541"/>
  <c r="P541"/>
  <c r="O542"/>
  <c r="P542"/>
  <c r="O543"/>
  <c r="P543"/>
  <c r="O544"/>
  <c r="P544"/>
  <c r="O545"/>
  <c r="P545"/>
  <c r="O546"/>
  <c r="P546"/>
  <c r="O547"/>
  <c r="P547"/>
  <c r="O548"/>
  <c r="P548"/>
  <c r="O549"/>
  <c r="P549"/>
  <c r="O550"/>
  <c r="P550"/>
  <c r="C479"/>
  <c r="A525" i="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J1010"/>
  <c r="K1010"/>
  <c r="O1010"/>
  <c r="P1010"/>
  <c r="D1010" i="18"/>
  <c r="O1010" i="23"/>
  <c r="P1010"/>
  <c r="E1010" i="18"/>
  <c r="P1010" i="13"/>
  <c r="Q1010"/>
  <c r="P1010" i="33"/>
  <c r="Q1010"/>
  <c r="H1010" i="14"/>
  <c r="I1010"/>
  <c r="M1010"/>
  <c r="N1010"/>
  <c r="N1010" i="34"/>
  <c r="O1010"/>
  <c r="F1010" i="18"/>
  <c r="I1010" i="28"/>
  <c r="K1010"/>
  <c r="G1010" i="18"/>
  <c r="Q1010" i="26"/>
  <c r="R1010"/>
  <c r="H1010" i="18"/>
  <c r="C1010" i="16"/>
  <c r="D1010"/>
  <c r="E1010"/>
  <c r="F1010"/>
  <c r="I1010"/>
  <c r="J1010"/>
  <c r="N1010"/>
  <c r="O1010"/>
  <c r="P1010"/>
  <c r="M1010" i="11"/>
  <c r="N1010"/>
  <c r="M1010" i="12"/>
  <c r="N1010"/>
  <c r="G1010" i="32"/>
  <c r="H1010"/>
  <c r="I1010"/>
  <c r="J1010"/>
  <c r="L1010"/>
  <c r="M1010"/>
  <c r="I1010" i="18"/>
  <c r="P1010" i="10"/>
  <c r="Q1010"/>
  <c r="J1010" i="18"/>
  <c r="L1010"/>
  <c r="N1010"/>
  <c r="J1009" i="25"/>
  <c r="K1009"/>
  <c r="O1009"/>
  <c r="P1009"/>
  <c r="D1009" i="18"/>
  <c r="O1009" i="23"/>
  <c r="P1009"/>
  <c r="E1009" i="18"/>
  <c r="P1009" i="13"/>
  <c r="Q1009"/>
  <c r="P1009" i="33"/>
  <c r="Q1009"/>
  <c r="H1009" i="14"/>
  <c r="I1009"/>
  <c r="M1009"/>
  <c r="N1009"/>
  <c r="N1009" i="34"/>
  <c r="O1009"/>
  <c r="F1009" i="18"/>
  <c r="I1009" i="28"/>
  <c r="K1009"/>
  <c r="G1009" i="18"/>
  <c r="Q1009" i="26"/>
  <c r="R1009"/>
  <c r="H1009" i="18"/>
  <c r="C1009" i="16"/>
  <c r="D1009"/>
  <c r="E1009"/>
  <c r="F1009"/>
  <c r="I1009"/>
  <c r="J1009"/>
  <c r="N1009"/>
  <c r="O1009"/>
  <c r="P1009"/>
  <c r="M1009" i="11"/>
  <c r="N1009"/>
  <c r="M1009" i="12"/>
  <c r="N1009"/>
  <c r="G1009" i="32"/>
  <c r="H1009"/>
  <c r="I1009"/>
  <c r="J1009"/>
  <c r="L1009"/>
  <c r="M1009"/>
  <c r="I1009" i="18"/>
  <c r="P1009" i="10"/>
  <c r="Q1009"/>
  <c r="J1009" i="18"/>
  <c r="L1009"/>
  <c r="N1009"/>
  <c r="K1009"/>
  <c r="M1009"/>
  <c r="K1010"/>
  <c r="M1010"/>
  <c r="J958" i="25"/>
  <c r="K958"/>
  <c r="O958"/>
  <c r="P958"/>
  <c r="J959"/>
  <c r="K959"/>
  <c r="O959"/>
  <c r="P959"/>
  <c r="J960"/>
  <c r="K960"/>
  <c r="O960"/>
  <c r="P960"/>
  <c r="J961"/>
  <c r="K961"/>
  <c r="O961"/>
  <c r="P961"/>
  <c r="J962"/>
  <c r="K962"/>
  <c r="O962"/>
  <c r="P962"/>
  <c r="J963"/>
  <c r="K963"/>
  <c r="O963"/>
  <c r="P963"/>
  <c r="J964"/>
  <c r="K964"/>
  <c r="O964"/>
  <c r="P964"/>
  <c r="J965"/>
  <c r="K965"/>
  <c r="O965"/>
  <c r="P965"/>
  <c r="J966"/>
  <c r="K966"/>
  <c r="O966"/>
  <c r="P966"/>
  <c r="J967"/>
  <c r="K967"/>
  <c r="O967"/>
  <c r="P967"/>
  <c r="J968"/>
  <c r="K968"/>
  <c r="O968"/>
  <c r="P968"/>
  <c r="J969"/>
  <c r="K969"/>
  <c r="O969"/>
  <c r="P969"/>
  <c r="J970"/>
  <c r="K970"/>
  <c r="O970"/>
  <c r="P970"/>
  <c r="J971"/>
  <c r="K971"/>
  <c r="O971"/>
  <c r="P971"/>
  <c r="J972"/>
  <c r="K972"/>
  <c r="O972"/>
  <c r="P972"/>
  <c r="J973"/>
  <c r="K973"/>
  <c r="O973"/>
  <c r="P973"/>
  <c r="J974"/>
  <c r="K974"/>
  <c r="O974"/>
  <c r="P974"/>
  <c r="J975"/>
  <c r="K975"/>
  <c r="O975"/>
  <c r="P975"/>
  <c r="J976"/>
  <c r="K976"/>
  <c r="O976"/>
  <c r="P976"/>
  <c r="J977"/>
  <c r="K977"/>
  <c r="O977"/>
  <c r="P977"/>
  <c r="J978"/>
  <c r="K978"/>
  <c r="O978"/>
  <c r="P978"/>
  <c r="J979"/>
  <c r="K979"/>
  <c r="O979"/>
  <c r="P979"/>
  <c r="J980"/>
  <c r="K980"/>
  <c r="O980"/>
  <c r="P980"/>
  <c r="J981"/>
  <c r="K981"/>
  <c r="O981"/>
  <c r="P981"/>
  <c r="J982"/>
  <c r="K982"/>
  <c r="O982"/>
  <c r="P982"/>
  <c r="J983"/>
  <c r="K983"/>
  <c r="O983"/>
  <c r="P983"/>
  <c r="J984"/>
  <c r="K984"/>
  <c r="O984"/>
  <c r="P984"/>
  <c r="J985"/>
  <c r="K985"/>
  <c r="O985"/>
  <c r="P985"/>
  <c r="J986"/>
  <c r="K986"/>
  <c r="O986"/>
  <c r="P986"/>
  <c r="J987"/>
  <c r="K987"/>
  <c r="O987"/>
  <c r="P987"/>
  <c r="J988"/>
  <c r="K988"/>
  <c r="O988"/>
  <c r="P988"/>
  <c r="J989"/>
  <c r="K989"/>
  <c r="O989"/>
  <c r="P989"/>
  <c r="J990"/>
  <c r="K990"/>
  <c r="O990"/>
  <c r="P990"/>
  <c r="J991"/>
  <c r="K991"/>
  <c r="O991"/>
  <c r="P991"/>
  <c r="J992"/>
  <c r="K992"/>
  <c r="O992"/>
  <c r="P992"/>
  <c r="J993"/>
  <c r="K993"/>
  <c r="O993"/>
  <c r="P993"/>
  <c r="J994"/>
  <c r="K994"/>
  <c r="O994"/>
  <c r="P994"/>
  <c r="K995"/>
  <c r="O995"/>
  <c r="P995"/>
  <c r="J996"/>
  <c r="K996"/>
  <c r="O996"/>
  <c r="P996"/>
  <c r="J997"/>
  <c r="K997"/>
  <c r="O997"/>
  <c r="P997"/>
  <c r="J998"/>
  <c r="K998"/>
  <c r="O998"/>
  <c r="P998"/>
  <c r="J999"/>
  <c r="K999"/>
  <c r="O999"/>
  <c r="P999"/>
  <c r="J1000"/>
  <c r="K1000"/>
  <c r="O1000"/>
  <c r="P1000"/>
  <c r="J1001"/>
  <c r="K1001"/>
  <c r="O1001"/>
  <c r="P1001"/>
  <c r="J1002"/>
  <c r="K1002"/>
  <c r="O1002"/>
  <c r="P1002"/>
  <c r="J1003"/>
  <c r="K1003"/>
  <c r="O1003"/>
  <c r="P1003"/>
  <c r="J1004"/>
  <c r="K1004"/>
  <c r="O1004"/>
  <c r="P1004"/>
  <c r="J1005"/>
  <c r="K1005"/>
  <c r="O1005"/>
  <c r="P1005"/>
  <c r="J1006"/>
  <c r="K1006"/>
  <c r="O1006"/>
  <c r="P1006"/>
  <c r="J1007"/>
  <c r="K1007"/>
  <c r="O1007"/>
  <c r="P1007"/>
  <c r="J1008"/>
  <c r="K1008"/>
  <c r="O1008"/>
  <c r="P1008"/>
  <c r="P1011"/>
  <c r="D1011" i="18"/>
  <c r="O1011" i="23"/>
  <c r="P1011"/>
  <c r="E1011" i="18"/>
  <c r="Q1011" i="13"/>
  <c r="P1011" i="33"/>
  <c r="Q1011"/>
  <c r="H958" i="14"/>
  <c r="H1011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I958"/>
  <c r="I1011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J1011"/>
  <c r="N1011" i="15"/>
  <c r="O1011"/>
  <c r="N1011" i="34"/>
  <c r="O1011"/>
  <c r="H958" i="30"/>
  <c r="H959"/>
  <c r="H960"/>
  <c r="H961"/>
  <c r="H962"/>
  <c r="H963"/>
  <c r="H964"/>
  <c r="H965"/>
  <c r="H966"/>
  <c r="H967"/>
  <c r="H968"/>
  <c r="H969"/>
  <c r="H970"/>
  <c r="H971"/>
  <c r="H972"/>
  <c r="H973"/>
  <c r="H974"/>
  <c r="H975"/>
  <c r="H976"/>
  <c r="H977"/>
  <c r="H978"/>
  <c r="H979"/>
  <c r="H980"/>
  <c r="H981"/>
  <c r="H982"/>
  <c r="H983"/>
  <c r="H984"/>
  <c r="H985"/>
  <c r="H986"/>
  <c r="H987"/>
  <c r="H988"/>
  <c r="H989"/>
  <c r="H990"/>
  <c r="H991"/>
  <c r="H992"/>
  <c r="H993"/>
  <c r="H994"/>
  <c r="H995"/>
  <c r="H996"/>
  <c r="H997"/>
  <c r="H998"/>
  <c r="H999"/>
  <c r="H1000"/>
  <c r="H1001"/>
  <c r="H1002"/>
  <c r="H1003"/>
  <c r="H1004"/>
  <c r="H1005"/>
  <c r="H1006"/>
  <c r="H1007"/>
  <c r="H1008"/>
  <c r="H1011"/>
  <c r="I1011"/>
  <c r="I958" i="28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11"/>
  <c r="J1011"/>
  <c r="K1011"/>
  <c r="G1011" i="18"/>
  <c r="Q1011" i="26"/>
  <c r="R1011"/>
  <c r="H1011" i="18"/>
  <c r="I958" i="16"/>
  <c r="I959"/>
  <c r="I960"/>
  <c r="I961"/>
  <c r="I962"/>
  <c r="I963"/>
  <c r="I964"/>
  <c r="I965"/>
  <c r="I966"/>
  <c r="I967"/>
  <c r="I968"/>
  <c r="I969"/>
  <c r="I970"/>
  <c r="I971"/>
  <c r="I972"/>
  <c r="I973"/>
  <c r="I974"/>
  <c r="I975"/>
  <c r="I976"/>
  <c r="I977"/>
  <c r="I978"/>
  <c r="I979"/>
  <c r="I980"/>
  <c r="I981"/>
  <c r="I982"/>
  <c r="I983"/>
  <c r="I984"/>
  <c r="I985"/>
  <c r="I986"/>
  <c r="I987"/>
  <c r="I988"/>
  <c r="I989"/>
  <c r="I990"/>
  <c r="I991"/>
  <c r="I992"/>
  <c r="I993"/>
  <c r="I994"/>
  <c r="I995"/>
  <c r="I996"/>
  <c r="I997"/>
  <c r="I998"/>
  <c r="I999"/>
  <c r="I1000"/>
  <c r="I1001"/>
  <c r="I1002"/>
  <c r="I1003"/>
  <c r="I1004"/>
  <c r="I1005"/>
  <c r="I1006"/>
  <c r="I1007"/>
  <c r="I1008"/>
  <c r="I1011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11"/>
  <c r="N1011"/>
  <c r="O1011"/>
  <c r="P1011"/>
  <c r="M1011" i="11"/>
  <c r="N1011"/>
  <c r="C1011" i="32"/>
  <c r="M1011"/>
  <c r="I1011" i="18"/>
  <c r="P1011" i="10"/>
  <c r="Q1011"/>
  <c r="J1011" i="18"/>
  <c r="G1009" i="35"/>
  <c r="H1009"/>
  <c r="I1009"/>
  <c r="G1010"/>
  <c r="H1010"/>
  <c r="I1010"/>
  <c r="D1011" i="32"/>
  <c r="E1011"/>
  <c r="D1011" i="30"/>
  <c r="E1011"/>
  <c r="C1011"/>
  <c r="D1011" i="28"/>
  <c r="E1011"/>
  <c r="C1011"/>
  <c r="D1011" i="34"/>
  <c r="E1011"/>
  <c r="G1011"/>
  <c r="H1011"/>
  <c r="C1011"/>
  <c r="D1011" i="14"/>
  <c r="E1011"/>
  <c r="G1011"/>
  <c r="C1011"/>
  <c r="D1011" i="33"/>
  <c r="E1011"/>
  <c r="G1011"/>
  <c r="H1011"/>
  <c r="I1011"/>
  <c r="J1011"/>
  <c r="C1011"/>
  <c r="G1011" i="13"/>
  <c r="H1011"/>
  <c r="I1011"/>
  <c r="J1011"/>
  <c r="D1011"/>
  <c r="E1011"/>
  <c r="C1011"/>
  <c r="D1011" i="12"/>
  <c r="E1011"/>
  <c r="G1011"/>
  <c r="C1011"/>
  <c r="D1011" i="11"/>
  <c r="E1011"/>
  <c r="G1011"/>
  <c r="C1011"/>
  <c r="H1011" i="16"/>
  <c r="G1011"/>
  <c r="D1011" i="23"/>
  <c r="E1011"/>
  <c r="G1011"/>
  <c r="H1011"/>
  <c r="I1011"/>
  <c r="C1011"/>
  <c r="D958" i="10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1009"/>
  <c r="D1010"/>
  <c r="D1011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1009"/>
  <c r="E1010"/>
  <c r="E1011"/>
  <c r="G1011"/>
  <c r="H1011"/>
  <c r="I1011"/>
  <c r="J1011"/>
  <c r="C958"/>
  <c r="C959"/>
  <c r="C960"/>
  <c r="C961"/>
  <c r="C962"/>
  <c r="C963"/>
  <c r="C964"/>
  <c r="C965"/>
  <c r="C966"/>
  <c r="C967"/>
  <c r="C968"/>
  <c r="C969"/>
  <c r="C970"/>
  <c r="C971"/>
  <c r="C972"/>
  <c r="C973"/>
  <c r="C974"/>
  <c r="C975"/>
  <c r="C976"/>
  <c r="C977"/>
  <c r="C978"/>
  <c r="C979"/>
  <c r="C980"/>
  <c r="C981"/>
  <c r="C982"/>
  <c r="C983"/>
  <c r="C984"/>
  <c r="C985"/>
  <c r="C986"/>
  <c r="C987"/>
  <c r="C988"/>
  <c r="C989"/>
  <c r="C990"/>
  <c r="C991"/>
  <c r="C992"/>
  <c r="C993"/>
  <c r="C994"/>
  <c r="C1009"/>
  <c r="C1010"/>
  <c r="C1011"/>
  <c r="N1011" i="25"/>
  <c r="J1011"/>
  <c r="K1011"/>
  <c r="O1011"/>
  <c r="D958"/>
  <c r="D959"/>
  <c r="D960"/>
  <c r="D961"/>
  <c r="D962"/>
  <c r="D963"/>
  <c r="D964"/>
  <c r="D965"/>
  <c r="D966"/>
  <c r="D967"/>
  <c r="D968"/>
  <c r="D969"/>
  <c r="D970"/>
  <c r="D971"/>
  <c r="D972"/>
  <c r="D973"/>
  <c r="D974"/>
  <c r="D975"/>
  <c r="D976"/>
  <c r="D977"/>
  <c r="D978"/>
  <c r="D979"/>
  <c r="D980"/>
  <c r="D981"/>
  <c r="D982"/>
  <c r="D983"/>
  <c r="D984"/>
  <c r="D985"/>
  <c r="D986"/>
  <c r="D987"/>
  <c r="D988"/>
  <c r="D989"/>
  <c r="D990"/>
  <c r="D991"/>
  <c r="D992"/>
  <c r="D993"/>
  <c r="D994"/>
  <c r="D995"/>
  <c r="D996"/>
  <c r="D997"/>
  <c r="D998"/>
  <c r="D999"/>
  <c r="D1000"/>
  <c r="D1001"/>
  <c r="D1002"/>
  <c r="D1003"/>
  <c r="D1004"/>
  <c r="D1005"/>
  <c r="D1006"/>
  <c r="D1007"/>
  <c r="D1008"/>
  <c r="D1009"/>
  <c r="D1010"/>
  <c r="D1011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G1011"/>
  <c r="H1011"/>
  <c r="D1011" i="26"/>
  <c r="E1011"/>
  <c r="G1011"/>
  <c r="H1011"/>
  <c r="C1011"/>
  <c r="O1011"/>
  <c r="A777" i="32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D956" i="30"/>
  <c r="E956"/>
  <c r="C95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I796" i="28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5"/>
  <c r="I956"/>
  <c r="D956"/>
  <c r="E956"/>
  <c r="G956"/>
  <c r="C956"/>
  <c r="K955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777" i="15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O956"/>
  <c r="D956"/>
  <c r="E956"/>
  <c r="G956"/>
  <c r="H956"/>
  <c r="O954"/>
  <c r="O955"/>
  <c r="C956"/>
  <c r="C955" i="14"/>
  <c r="F955"/>
  <c r="H955"/>
  <c r="I955"/>
  <c r="M955"/>
  <c r="N955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777" i="33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C955" i="13"/>
  <c r="F955"/>
  <c r="K955"/>
  <c r="L955"/>
  <c r="P955"/>
  <c r="Q955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C955" i="12"/>
  <c r="F955"/>
  <c r="H955"/>
  <c r="I955"/>
  <c r="M955"/>
  <c r="N955"/>
  <c r="M955" i="11"/>
  <c r="N955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D956"/>
  <c r="E956"/>
  <c r="G956"/>
  <c r="K956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6"/>
  <c r="C956"/>
  <c r="C955" i="16"/>
  <c r="D955"/>
  <c r="E955"/>
  <c r="F955"/>
  <c r="I938"/>
  <c r="J938"/>
  <c r="N938"/>
  <c r="O938"/>
  <c r="P938"/>
  <c r="I939"/>
  <c r="J939"/>
  <c r="N939"/>
  <c r="O939"/>
  <c r="P939"/>
  <c r="I940"/>
  <c r="J940"/>
  <c r="N940"/>
  <c r="O940"/>
  <c r="P940"/>
  <c r="I941"/>
  <c r="J941"/>
  <c r="N941"/>
  <c r="O941"/>
  <c r="P941"/>
  <c r="I942"/>
  <c r="J942"/>
  <c r="N942"/>
  <c r="O942"/>
  <c r="P942"/>
  <c r="I943"/>
  <c r="J943"/>
  <c r="N943"/>
  <c r="O943"/>
  <c r="P943"/>
  <c r="I944"/>
  <c r="J944"/>
  <c r="N944"/>
  <c r="O944"/>
  <c r="P944"/>
  <c r="I945"/>
  <c r="J945"/>
  <c r="N945"/>
  <c r="O945"/>
  <c r="P945"/>
  <c r="I946"/>
  <c r="J946"/>
  <c r="N946"/>
  <c r="O946"/>
  <c r="P946"/>
  <c r="I947"/>
  <c r="J947"/>
  <c r="N947"/>
  <c r="O947"/>
  <c r="P947"/>
  <c r="I948"/>
  <c r="J948"/>
  <c r="N948"/>
  <c r="O948"/>
  <c r="P948"/>
  <c r="I949"/>
  <c r="J949"/>
  <c r="N949"/>
  <c r="O949"/>
  <c r="P949"/>
  <c r="I950"/>
  <c r="J950"/>
  <c r="N950"/>
  <c r="O950"/>
  <c r="P950"/>
  <c r="I951"/>
  <c r="J951"/>
  <c r="N951"/>
  <c r="O951"/>
  <c r="P951"/>
  <c r="I952"/>
  <c r="J952"/>
  <c r="N952"/>
  <c r="O952"/>
  <c r="P952"/>
  <c r="I953"/>
  <c r="J953"/>
  <c r="N953"/>
  <c r="O953"/>
  <c r="P953"/>
  <c r="I954"/>
  <c r="J954"/>
  <c r="N954"/>
  <c r="O954"/>
  <c r="P954"/>
  <c r="I955"/>
  <c r="J955"/>
  <c r="N955"/>
  <c r="O955"/>
  <c r="P955"/>
  <c r="Q954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O776" i="23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P956"/>
  <c r="D956"/>
  <c r="E956"/>
  <c r="G956"/>
  <c r="H956"/>
  <c r="I956"/>
  <c r="C956"/>
  <c r="P955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P776" i="10"/>
  <c r="P777"/>
  <c r="P778"/>
  <c r="P779"/>
  <c r="P780"/>
  <c r="P781"/>
  <c r="P782"/>
  <c r="P783"/>
  <c r="P784"/>
  <c r="P785"/>
  <c r="P786"/>
  <c r="P787"/>
  <c r="P788"/>
  <c r="P789"/>
  <c r="P790"/>
  <c r="P791"/>
  <c r="P792"/>
  <c r="P793"/>
  <c r="P794"/>
  <c r="P795"/>
  <c r="P796"/>
  <c r="P797"/>
  <c r="P798"/>
  <c r="P799"/>
  <c r="P800"/>
  <c r="P801"/>
  <c r="P802"/>
  <c r="P803"/>
  <c r="P804"/>
  <c r="P805"/>
  <c r="P806"/>
  <c r="P807"/>
  <c r="P808"/>
  <c r="P809"/>
  <c r="P810"/>
  <c r="P811"/>
  <c r="P812"/>
  <c r="P813"/>
  <c r="P814"/>
  <c r="P815"/>
  <c r="P816"/>
  <c r="P817"/>
  <c r="P818"/>
  <c r="P819"/>
  <c r="P820"/>
  <c r="P821"/>
  <c r="P822"/>
  <c r="P823"/>
  <c r="P824"/>
  <c r="P825"/>
  <c r="P826"/>
  <c r="P827"/>
  <c r="P828"/>
  <c r="P829"/>
  <c r="P830"/>
  <c r="P831"/>
  <c r="P832"/>
  <c r="P833"/>
  <c r="P834"/>
  <c r="P835"/>
  <c r="P836"/>
  <c r="P837"/>
  <c r="P838"/>
  <c r="P839"/>
  <c r="P840"/>
  <c r="P841"/>
  <c r="P842"/>
  <c r="P843"/>
  <c r="P844"/>
  <c r="P845"/>
  <c r="P846"/>
  <c r="P847"/>
  <c r="P848"/>
  <c r="P849"/>
  <c r="P850"/>
  <c r="P851"/>
  <c r="P852"/>
  <c r="P853"/>
  <c r="P854"/>
  <c r="P855"/>
  <c r="P856"/>
  <c r="P857"/>
  <c r="P858"/>
  <c r="P859"/>
  <c r="P860"/>
  <c r="P861"/>
  <c r="P862"/>
  <c r="P863"/>
  <c r="P864"/>
  <c r="P865"/>
  <c r="P866"/>
  <c r="P867"/>
  <c r="P868"/>
  <c r="P869"/>
  <c r="P870"/>
  <c r="P871"/>
  <c r="P872"/>
  <c r="P873"/>
  <c r="P874"/>
  <c r="P875"/>
  <c r="P876"/>
  <c r="P877"/>
  <c r="P878"/>
  <c r="P879"/>
  <c r="P880"/>
  <c r="P881"/>
  <c r="P882"/>
  <c r="P883"/>
  <c r="P884"/>
  <c r="P885"/>
  <c r="P886"/>
  <c r="P887"/>
  <c r="P888"/>
  <c r="P889"/>
  <c r="P890"/>
  <c r="P891"/>
  <c r="P892"/>
  <c r="P893"/>
  <c r="P894"/>
  <c r="P895"/>
  <c r="P896"/>
  <c r="P897"/>
  <c r="P898"/>
  <c r="P899"/>
  <c r="P900"/>
  <c r="P901"/>
  <c r="P902"/>
  <c r="P903"/>
  <c r="P904"/>
  <c r="P905"/>
  <c r="P906"/>
  <c r="P907"/>
  <c r="P908"/>
  <c r="P909"/>
  <c r="P910"/>
  <c r="P911"/>
  <c r="P912"/>
  <c r="P913"/>
  <c r="P914"/>
  <c r="P915"/>
  <c r="P916"/>
  <c r="P917"/>
  <c r="P918"/>
  <c r="P919"/>
  <c r="P920"/>
  <c r="P921"/>
  <c r="P922"/>
  <c r="P923"/>
  <c r="P924"/>
  <c r="P925"/>
  <c r="P926"/>
  <c r="P927"/>
  <c r="P928"/>
  <c r="P929"/>
  <c r="P930"/>
  <c r="P931"/>
  <c r="P932"/>
  <c r="P933"/>
  <c r="P934"/>
  <c r="P935"/>
  <c r="P936"/>
  <c r="P937"/>
  <c r="P938"/>
  <c r="P939"/>
  <c r="P940"/>
  <c r="P941"/>
  <c r="P942"/>
  <c r="P943"/>
  <c r="P944"/>
  <c r="P945"/>
  <c r="P946"/>
  <c r="P947"/>
  <c r="P948"/>
  <c r="P949"/>
  <c r="P950"/>
  <c r="P951"/>
  <c r="P952"/>
  <c r="P953"/>
  <c r="P954"/>
  <c r="P955"/>
  <c r="P956"/>
  <c r="Q776"/>
  <c r="Q777"/>
  <c r="Q778"/>
  <c r="Q779"/>
  <c r="Q780"/>
  <c r="Q781"/>
  <c r="Q782"/>
  <c r="Q783"/>
  <c r="Q784"/>
  <c r="Q785"/>
  <c r="Q786"/>
  <c r="Q787"/>
  <c r="Q788"/>
  <c r="Q789"/>
  <c r="Q790"/>
  <c r="Q791"/>
  <c r="Q792"/>
  <c r="Q793"/>
  <c r="Q794"/>
  <c r="Q795"/>
  <c r="Q796"/>
  <c r="Q797"/>
  <c r="Q798"/>
  <c r="Q799"/>
  <c r="Q800"/>
  <c r="Q801"/>
  <c r="Q802"/>
  <c r="Q803"/>
  <c r="Q804"/>
  <c r="Q805"/>
  <c r="Q806"/>
  <c r="Q807"/>
  <c r="Q808"/>
  <c r="Q809"/>
  <c r="Q810"/>
  <c r="Q811"/>
  <c r="Q812"/>
  <c r="Q813"/>
  <c r="Q814"/>
  <c r="Q815"/>
  <c r="Q816"/>
  <c r="Q817"/>
  <c r="Q818"/>
  <c r="Q819"/>
  <c r="Q820"/>
  <c r="Q821"/>
  <c r="Q822"/>
  <c r="Q823"/>
  <c r="Q824"/>
  <c r="Q825"/>
  <c r="Q826"/>
  <c r="Q827"/>
  <c r="Q828"/>
  <c r="Q829"/>
  <c r="Q830"/>
  <c r="Q831"/>
  <c r="Q832"/>
  <c r="Q833"/>
  <c r="Q834"/>
  <c r="Q835"/>
  <c r="Q836"/>
  <c r="Q837"/>
  <c r="Q838"/>
  <c r="Q839"/>
  <c r="Q840"/>
  <c r="Q841"/>
  <c r="Q842"/>
  <c r="Q843"/>
  <c r="Q844"/>
  <c r="Q845"/>
  <c r="Q846"/>
  <c r="Q847"/>
  <c r="Q848"/>
  <c r="Q849"/>
  <c r="Q850"/>
  <c r="Q851"/>
  <c r="Q852"/>
  <c r="Q853"/>
  <c r="Q854"/>
  <c r="Q855"/>
  <c r="Q856"/>
  <c r="Q857"/>
  <c r="Q858"/>
  <c r="Q859"/>
  <c r="Q860"/>
  <c r="Q861"/>
  <c r="Q862"/>
  <c r="Q863"/>
  <c r="Q864"/>
  <c r="Q865"/>
  <c r="Q866"/>
  <c r="Q867"/>
  <c r="Q868"/>
  <c r="Q869"/>
  <c r="Q870"/>
  <c r="Q871"/>
  <c r="Q872"/>
  <c r="Q873"/>
  <c r="Q874"/>
  <c r="Q875"/>
  <c r="Q876"/>
  <c r="Q877"/>
  <c r="Q878"/>
  <c r="Q879"/>
  <c r="Q880"/>
  <c r="Q881"/>
  <c r="Q882"/>
  <c r="Q883"/>
  <c r="Q884"/>
  <c r="Q885"/>
  <c r="Q886"/>
  <c r="Q887"/>
  <c r="Q888"/>
  <c r="Q889"/>
  <c r="Q890"/>
  <c r="Q891"/>
  <c r="Q892"/>
  <c r="Q893"/>
  <c r="Q894"/>
  <c r="Q895"/>
  <c r="Q896"/>
  <c r="Q897"/>
  <c r="Q898"/>
  <c r="Q899"/>
  <c r="Q900"/>
  <c r="Q901"/>
  <c r="Q902"/>
  <c r="Q903"/>
  <c r="Q904"/>
  <c r="Q905"/>
  <c r="Q906"/>
  <c r="Q907"/>
  <c r="Q908"/>
  <c r="Q909"/>
  <c r="Q910"/>
  <c r="Q911"/>
  <c r="Q912"/>
  <c r="Q913"/>
  <c r="Q914"/>
  <c r="Q915"/>
  <c r="Q916"/>
  <c r="Q917"/>
  <c r="Q918"/>
  <c r="Q919"/>
  <c r="Q920"/>
  <c r="Q921"/>
  <c r="Q922"/>
  <c r="Q923"/>
  <c r="Q924"/>
  <c r="Q925"/>
  <c r="Q926"/>
  <c r="Q927"/>
  <c r="Q928"/>
  <c r="Q929"/>
  <c r="Q930"/>
  <c r="Q931"/>
  <c r="Q932"/>
  <c r="Q933"/>
  <c r="Q934"/>
  <c r="Q935"/>
  <c r="Q936"/>
  <c r="Q937"/>
  <c r="Q938"/>
  <c r="Q939"/>
  <c r="Q940"/>
  <c r="Q941"/>
  <c r="Q942"/>
  <c r="Q943"/>
  <c r="Q944"/>
  <c r="Q945"/>
  <c r="Q946"/>
  <c r="Q947"/>
  <c r="Q948"/>
  <c r="Q949"/>
  <c r="Q950"/>
  <c r="Q951"/>
  <c r="Q952"/>
  <c r="Q953"/>
  <c r="Q954"/>
  <c r="Q955"/>
  <c r="Q956"/>
  <c r="J956"/>
  <c r="I956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C776"/>
  <c r="C777"/>
  <c r="C778"/>
  <c r="C779"/>
  <c r="C780"/>
  <c r="C781"/>
  <c r="C782"/>
  <c r="C783"/>
  <c r="C784"/>
  <c r="C785"/>
  <c r="C786"/>
  <c r="C787"/>
  <c r="C788"/>
  <c r="C789"/>
  <c r="C790"/>
  <c r="C791"/>
  <c r="C792"/>
  <c r="C793"/>
  <c r="C794"/>
  <c r="C795"/>
  <c r="C796"/>
  <c r="C797"/>
  <c r="C798"/>
  <c r="C799"/>
  <c r="C800"/>
  <c r="C801"/>
  <c r="C802"/>
  <c r="C803"/>
  <c r="C804"/>
  <c r="C805"/>
  <c r="C806"/>
  <c r="C807"/>
  <c r="C808"/>
  <c r="C809"/>
  <c r="C810"/>
  <c r="C811"/>
  <c r="C812"/>
  <c r="C813"/>
  <c r="C814"/>
  <c r="C815"/>
  <c r="C816"/>
  <c r="C817"/>
  <c r="C818"/>
  <c r="C819"/>
  <c r="C820"/>
  <c r="C821"/>
  <c r="C822"/>
  <c r="C823"/>
  <c r="C824"/>
  <c r="C825"/>
  <c r="C826"/>
  <c r="C827"/>
  <c r="C828"/>
  <c r="C829"/>
  <c r="C830"/>
  <c r="C831"/>
  <c r="C832"/>
  <c r="C833"/>
  <c r="C834"/>
  <c r="C835"/>
  <c r="C836"/>
  <c r="C837"/>
  <c r="C838"/>
  <c r="C839"/>
  <c r="C840"/>
  <c r="C841"/>
  <c r="C842"/>
  <c r="C843"/>
  <c r="C844"/>
  <c r="C845"/>
  <c r="C846"/>
  <c r="C847"/>
  <c r="C848"/>
  <c r="C849"/>
  <c r="C850"/>
  <c r="C851"/>
  <c r="C852"/>
  <c r="C853"/>
  <c r="C854"/>
  <c r="C855"/>
  <c r="C856"/>
  <c r="C857"/>
  <c r="C858"/>
  <c r="C859"/>
  <c r="C860"/>
  <c r="C861"/>
  <c r="C862"/>
  <c r="C863"/>
  <c r="C864"/>
  <c r="C865"/>
  <c r="C866"/>
  <c r="C867"/>
  <c r="C868"/>
  <c r="C869"/>
  <c r="C870"/>
  <c r="C871"/>
  <c r="C872"/>
  <c r="C873"/>
  <c r="C874"/>
  <c r="C875"/>
  <c r="C876"/>
  <c r="C877"/>
  <c r="C878"/>
  <c r="C879"/>
  <c r="C880"/>
  <c r="C881"/>
  <c r="C882"/>
  <c r="C883"/>
  <c r="C884"/>
  <c r="C885"/>
  <c r="C886"/>
  <c r="C887"/>
  <c r="C888"/>
  <c r="C889"/>
  <c r="C890"/>
  <c r="C891"/>
  <c r="C892"/>
  <c r="C893"/>
  <c r="C894"/>
  <c r="C895"/>
  <c r="C896"/>
  <c r="C897"/>
  <c r="C898"/>
  <c r="C899"/>
  <c r="C900"/>
  <c r="C901"/>
  <c r="C902"/>
  <c r="C903"/>
  <c r="C904"/>
  <c r="C905"/>
  <c r="C906"/>
  <c r="C907"/>
  <c r="C908"/>
  <c r="C909"/>
  <c r="C910"/>
  <c r="C911"/>
  <c r="C912"/>
  <c r="C913"/>
  <c r="C914"/>
  <c r="C915"/>
  <c r="C916"/>
  <c r="C917"/>
  <c r="C918"/>
  <c r="C919"/>
  <c r="C920"/>
  <c r="C921"/>
  <c r="C922"/>
  <c r="C923"/>
  <c r="C924"/>
  <c r="C925"/>
  <c r="C926"/>
  <c r="C927"/>
  <c r="C928"/>
  <c r="C929"/>
  <c r="C930"/>
  <c r="C931"/>
  <c r="C932"/>
  <c r="C933"/>
  <c r="C934"/>
  <c r="C935"/>
  <c r="C936"/>
  <c r="C937"/>
  <c r="C938"/>
  <c r="C939"/>
  <c r="C940"/>
  <c r="C941"/>
  <c r="C942"/>
  <c r="C943"/>
  <c r="C944"/>
  <c r="C945"/>
  <c r="C946"/>
  <c r="C947"/>
  <c r="C948"/>
  <c r="C949"/>
  <c r="C950"/>
  <c r="C951"/>
  <c r="C952"/>
  <c r="C953"/>
  <c r="C954"/>
  <c r="C955"/>
  <c r="C956"/>
  <c r="G956" i="25"/>
  <c r="H956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D776"/>
  <c r="D777"/>
  <c r="D778"/>
  <c r="D779"/>
  <c r="D780"/>
  <c r="D781"/>
  <c r="D782"/>
  <c r="D783"/>
  <c r="D784"/>
  <c r="D785"/>
  <c r="D786"/>
  <c r="D787"/>
  <c r="D788"/>
  <c r="D789"/>
  <c r="D790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810"/>
  <c r="D811"/>
  <c r="D812"/>
  <c r="D813"/>
  <c r="D814"/>
  <c r="D815"/>
  <c r="D816"/>
  <c r="D817"/>
  <c r="D818"/>
  <c r="D819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69"/>
  <c r="D870"/>
  <c r="D871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890"/>
  <c r="D891"/>
  <c r="D892"/>
  <c r="D893"/>
  <c r="D894"/>
  <c r="D895"/>
  <c r="D896"/>
  <c r="D897"/>
  <c r="D898"/>
  <c r="D899"/>
  <c r="D900"/>
  <c r="D901"/>
  <c r="D902"/>
  <c r="D903"/>
  <c r="D904"/>
  <c r="D905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928"/>
  <c r="D929"/>
  <c r="D930"/>
  <c r="D931"/>
  <c r="D932"/>
  <c r="D933"/>
  <c r="D934"/>
  <c r="D935"/>
  <c r="D936"/>
  <c r="D937"/>
  <c r="D938"/>
  <c r="D939"/>
  <c r="D940"/>
  <c r="D941"/>
  <c r="D942"/>
  <c r="D943"/>
  <c r="D944"/>
  <c r="D945"/>
  <c r="D946"/>
  <c r="D947"/>
  <c r="D948"/>
  <c r="D949"/>
  <c r="D950"/>
  <c r="D951"/>
  <c r="D952"/>
  <c r="D953"/>
  <c r="D954"/>
  <c r="D955"/>
  <c r="D956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N956"/>
  <c r="O956"/>
  <c r="P956"/>
  <c r="Q956" i="26"/>
  <c r="R956"/>
  <c r="N956"/>
  <c r="D956"/>
  <c r="E956"/>
  <c r="G956"/>
  <c r="H956"/>
  <c r="C956"/>
  <c r="A777" i="10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O955" i="25"/>
  <c r="P955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Q955" i="26"/>
  <c r="R955"/>
  <c r="O95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H955" i="18"/>
  <c r="D955"/>
  <c r="J955"/>
  <c r="E955"/>
  <c r="J958" i="32"/>
  <c r="L958"/>
  <c r="M958"/>
  <c r="I955" i="18"/>
  <c r="F955"/>
  <c r="G955"/>
  <c r="N955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K955"/>
  <c r="M955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N1002" i="16"/>
  <c r="O1002"/>
  <c r="P1002"/>
  <c r="M1002" i="11"/>
  <c r="N1002"/>
  <c r="M1002" i="12"/>
  <c r="N1002"/>
  <c r="G1002" i="32"/>
  <c r="H1002"/>
  <c r="I1002"/>
  <c r="J1002"/>
  <c r="L1002"/>
  <c r="M1002"/>
  <c r="I1002" i="18"/>
  <c r="A959" i="35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32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30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28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34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15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14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33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13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11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16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23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10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25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959" i="26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O1241" i="25"/>
  <c r="P1241"/>
  <c r="D1241" i="18"/>
  <c r="O1241" i="23"/>
  <c r="P1241"/>
  <c r="E1241" i="18"/>
  <c r="Q1241" i="13"/>
  <c r="P1241" i="33"/>
  <c r="Q1241"/>
  <c r="H1241" i="14"/>
  <c r="H1249"/>
  <c r="I1241"/>
  <c r="I1249"/>
  <c r="M1241"/>
  <c r="N1241"/>
  <c r="F1241" i="30"/>
  <c r="G1241"/>
  <c r="H1241"/>
  <c r="I1241"/>
  <c r="N1241" i="15"/>
  <c r="O1241"/>
  <c r="F1241" i="18"/>
  <c r="F1241" i="28"/>
  <c r="F1249"/>
  <c r="K1249"/>
  <c r="G1249" i="18"/>
  <c r="I1241" i="28"/>
  <c r="K1241"/>
  <c r="G1241" i="18"/>
  <c r="Q1241" i="26"/>
  <c r="R1241"/>
  <c r="H1241" i="18"/>
  <c r="I1241" i="16"/>
  <c r="J1241"/>
  <c r="N1241"/>
  <c r="O1241"/>
  <c r="P1241"/>
  <c r="M1241" i="11"/>
  <c r="N1241"/>
  <c r="M1241" i="12"/>
  <c r="N1241"/>
  <c r="M1241" i="32"/>
  <c r="I1241" i="18"/>
  <c r="P1241" i="10"/>
  <c r="Q1241"/>
  <c r="J1241" i="18"/>
  <c r="N1241"/>
  <c r="O1242" i="25"/>
  <c r="P1242"/>
  <c r="D1242" i="18"/>
  <c r="O1242" i="23"/>
  <c r="P1242"/>
  <c r="E1242" i="18"/>
  <c r="Q1242" i="13"/>
  <c r="P1242" i="33"/>
  <c r="Q1242"/>
  <c r="H1242" i="14"/>
  <c r="I1242"/>
  <c r="M1242"/>
  <c r="N1242"/>
  <c r="F1242" i="30"/>
  <c r="G1242"/>
  <c r="H1242"/>
  <c r="I1242"/>
  <c r="N1242" i="15"/>
  <c r="O1242"/>
  <c r="F1242" i="18"/>
  <c r="F1242" i="28"/>
  <c r="I1242"/>
  <c r="K1242"/>
  <c r="G1242" i="18"/>
  <c r="Q1242" i="26"/>
  <c r="R1242"/>
  <c r="H1242" i="18"/>
  <c r="I1242" i="16"/>
  <c r="J1242"/>
  <c r="N1242"/>
  <c r="O1242"/>
  <c r="P1242"/>
  <c r="M1242" i="11"/>
  <c r="N1242"/>
  <c r="M1242" i="12"/>
  <c r="N1242"/>
  <c r="M1242" i="32"/>
  <c r="I1242" i="18"/>
  <c r="P1242" i="10"/>
  <c r="Q1242"/>
  <c r="J1242" i="18"/>
  <c r="N1242"/>
  <c r="O1243" i="25"/>
  <c r="P1243"/>
  <c r="D1243" i="18"/>
  <c r="O1243" i="23"/>
  <c r="P1243"/>
  <c r="E1243" i="18"/>
  <c r="Q1243" i="13"/>
  <c r="P1243" i="33"/>
  <c r="Q1243"/>
  <c r="M1243" i="14"/>
  <c r="N1243"/>
  <c r="F1243" i="30"/>
  <c r="G1243"/>
  <c r="H1243"/>
  <c r="I1243"/>
  <c r="F1243" i="18"/>
  <c r="F1243" i="28"/>
  <c r="I1243"/>
  <c r="K1243"/>
  <c r="G1243" i="18"/>
  <c r="Q1243" i="26"/>
  <c r="R1243"/>
  <c r="H1243" i="18"/>
  <c r="H1243" i="16"/>
  <c r="I1243"/>
  <c r="J1243"/>
  <c r="N1243"/>
  <c r="O1243"/>
  <c r="P1243"/>
  <c r="M1243" i="11"/>
  <c r="N1243"/>
  <c r="M1243" i="12"/>
  <c r="N1243"/>
  <c r="M1243" i="32"/>
  <c r="I1243" i="18"/>
  <c r="P1243" i="10"/>
  <c r="Q1243"/>
  <c r="J1243" i="18"/>
  <c r="N124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54" i="35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54" i="32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54" i="30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25" i="28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25" i="14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4" i="3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4" i="15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4" i="1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25" i="33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54" i="13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54" i="11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54" i="16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54" i="23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54" i="10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54" i="25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525" i="18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777" i="35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25" i="32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25" i="30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H765" i="14"/>
  <c r="I765"/>
  <c r="I765" i="28"/>
  <c r="K765"/>
  <c r="G765" i="18"/>
  <c r="I765" i="16"/>
  <c r="J765"/>
  <c r="J765" i="25"/>
  <c r="K765"/>
  <c r="J1245"/>
  <c r="K1245"/>
  <c r="O1245"/>
  <c r="P1245"/>
  <c r="D1245" i="18"/>
  <c r="F1245" i="23"/>
  <c r="J1245"/>
  <c r="K1245"/>
  <c r="O1245"/>
  <c r="P1245"/>
  <c r="E1245" i="18"/>
  <c r="C1245" i="13"/>
  <c r="D1245"/>
  <c r="E1245"/>
  <c r="F1245"/>
  <c r="K1245"/>
  <c r="L1245"/>
  <c r="P1245"/>
  <c r="Q1245"/>
  <c r="C1245" i="14"/>
  <c r="D1245"/>
  <c r="E1245"/>
  <c r="F1245"/>
  <c r="H1245"/>
  <c r="I1245"/>
  <c r="M1245"/>
  <c r="N1245"/>
  <c r="C1245" i="15"/>
  <c r="D1245"/>
  <c r="E1245"/>
  <c r="F1245"/>
  <c r="I1245"/>
  <c r="J1245"/>
  <c r="N1245"/>
  <c r="O1245"/>
  <c r="F1245" i="18"/>
  <c r="F1245" i="28"/>
  <c r="I1245"/>
  <c r="K1245"/>
  <c r="G1245" i="18"/>
  <c r="I1245" i="26"/>
  <c r="J1245"/>
  <c r="Q1245"/>
  <c r="F1245"/>
  <c r="R1245"/>
  <c r="H1245" i="18"/>
  <c r="C1245" i="16"/>
  <c r="D1245"/>
  <c r="E1245"/>
  <c r="F1245"/>
  <c r="I1245"/>
  <c r="J1245"/>
  <c r="N1245"/>
  <c r="O1245"/>
  <c r="P1245"/>
  <c r="C1245" i="11"/>
  <c r="D1245"/>
  <c r="E1245"/>
  <c r="F1245"/>
  <c r="I1245"/>
  <c r="M1245"/>
  <c r="N1245"/>
  <c r="C1245" i="12"/>
  <c r="D1245"/>
  <c r="E1245"/>
  <c r="F1245"/>
  <c r="H1245"/>
  <c r="I1245"/>
  <c r="M1245"/>
  <c r="N1245"/>
  <c r="I1245" i="18"/>
  <c r="F1245" i="10"/>
  <c r="K1245"/>
  <c r="L1245"/>
  <c r="P1245"/>
  <c r="Q1245"/>
  <c r="J1245" i="18"/>
  <c r="N1245"/>
  <c r="O1244" i="25"/>
  <c r="P1244"/>
  <c r="D1244" i="18"/>
  <c r="F1244" i="23"/>
  <c r="J1244"/>
  <c r="K1244"/>
  <c r="O1244"/>
  <c r="P1244"/>
  <c r="E1244" i="18"/>
  <c r="C1244" i="13"/>
  <c r="D1244"/>
  <c r="E1244"/>
  <c r="F1244"/>
  <c r="K1244"/>
  <c r="L1244"/>
  <c r="P1244"/>
  <c r="Q1244"/>
  <c r="C1244" i="14"/>
  <c r="D1244"/>
  <c r="E1244"/>
  <c r="F1244"/>
  <c r="H1244"/>
  <c r="I1244"/>
  <c r="M1244"/>
  <c r="N1244"/>
  <c r="C1244" i="15"/>
  <c r="D1244"/>
  <c r="E1244"/>
  <c r="F1244"/>
  <c r="I1244"/>
  <c r="J1244"/>
  <c r="N1244"/>
  <c r="O1244"/>
  <c r="F1244" i="18"/>
  <c r="F1244" i="28"/>
  <c r="I1244"/>
  <c r="K1244"/>
  <c r="G1244" i="18"/>
  <c r="I1244" i="26"/>
  <c r="J1244"/>
  <c r="Q1244"/>
  <c r="F1244"/>
  <c r="R1244"/>
  <c r="H1244" i="18"/>
  <c r="C1244" i="16"/>
  <c r="D1244"/>
  <c r="E1244"/>
  <c r="F1244"/>
  <c r="I1244"/>
  <c r="J1244"/>
  <c r="N1244"/>
  <c r="O1244"/>
  <c r="P1244"/>
  <c r="C1244" i="11"/>
  <c r="D1244"/>
  <c r="E1244"/>
  <c r="F1244"/>
  <c r="I1244"/>
  <c r="M1244"/>
  <c r="N1244"/>
  <c r="C1244" i="12"/>
  <c r="D1244"/>
  <c r="E1244"/>
  <c r="F1244"/>
  <c r="H1244"/>
  <c r="I1244"/>
  <c r="M1244"/>
  <c r="N1244"/>
  <c r="I1244" i="18"/>
  <c r="F1244" i="10"/>
  <c r="K1244"/>
  <c r="L1244"/>
  <c r="P1244"/>
  <c r="Q1244"/>
  <c r="J1244" i="18"/>
  <c r="N1244"/>
  <c r="N1241" i="34"/>
  <c r="N1242"/>
  <c r="N1243"/>
  <c r="D1240"/>
  <c r="E1240"/>
  <c r="C1246" i="10"/>
  <c r="C1247"/>
  <c r="C1248"/>
  <c r="D1038"/>
  <c r="E1038"/>
  <c r="D1039"/>
  <c r="E1039"/>
  <c r="D1040"/>
  <c r="E1040"/>
  <c r="D1041"/>
  <c r="E1041"/>
  <c r="D1042"/>
  <c r="E1042"/>
  <c r="D1043"/>
  <c r="E1043"/>
  <c r="D1044"/>
  <c r="E1044"/>
  <c r="D1045"/>
  <c r="E1045"/>
  <c r="D1046"/>
  <c r="E1046"/>
  <c r="D1047"/>
  <c r="E1047"/>
  <c r="D1048"/>
  <c r="E1048"/>
  <c r="D1049"/>
  <c r="E1049"/>
  <c r="D1050"/>
  <c r="E1050"/>
  <c r="D1051"/>
  <c r="E1051"/>
  <c r="D1052"/>
  <c r="E1052"/>
  <c r="D1053"/>
  <c r="E1053"/>
  <c r="D1054"/>
  <c r="E1054"/>
  <c r="D1055"/>
  <c r="E1055"/>
  <c r="D1056"/>
  <c r="E1056"/>
  <c r="D1057"/>
  <c r="E1057"/>
  <c r="D1058"/>
  <c r="E1058"/>
  <c r="D1059"/>
  <c r="E1059"/>
  <c r="D1060"/>
  <c r="E1060"/>
  <c r="D1061"/>
  <c r="E1061"/>
  <c r="D1062"/>
  <c r="E1062"/>
  <c r="D1063"/>
  <c r="E1063"/>
  <c r="D1064"/>
  <c r="E1064"/>
  <c r="D1065"/>
  <c r="E1065"/>
  <c r="D1066"/>
  <c r="E1066"/>
  <c r="D1067"/>
  <c r="E1067"/>
  <c r="D1068"/>
  <c r="E1068"/>
  <c r="D1069"/>
  <c r="E1069"/>
  <c r="D1070"/>
  <c r="E1070"/>
  <c r="D1071"/>
  <c r="E1071"/>
  <c r="D1072"/>
  <c r="E1072"/>
  <c r="D1073"/>
  <c r="E1073"/>
  <c r="D1074"/>
  <c r="E1074"/>
  <c r="D1075"/>
  <c r="E1075"/>
  <c r="D1076"/>
  <c r="E1076"/>
  <c r="D1077"/>
  <c r="E1077"/>
  <c r="D1078"/>
  <c r="E1078"/>
  <c r="D1079"/>
  <c r="E1079"/>
  <c r="D1080"/>
  <c r="E1080"/>
  <c r="D1081"/>
  <c r="E1081"/>
  <c r="D1082"/>
  <c r="E1082"/>
  <c r="D1083"/>
  <c r="E1083"/>
  <c r="D1084"/>
  <c r="E1084"/>
  <c r="D1085"/>
  <c r="E1085"/>
  <c r="D1086"/>
  <c r="E1086"/>
  <c r="D1087"/>
  <c r="E1087"/>
  <c r="D1088"/>
  <c r="E1088"/>
  <c r="D1089"/>
  <c r="E1089"/>
  <c r="D1090"/>
  <c r="E1090"/>
  <c r="D1091"/>
  <c r="E1091"/>
  <c r="D1092"/>
  <c r="E1092"/>
  <c r="D1093"/>
  <c r="E1093"/>
  <c r="D1094"/>
  <c r="E1094"/>
  <c r="D1095"/>
  <c r="E1095"/>
  <c r="D1096"/>
  <c r="E1096"/>
  <c r="D1097"/>
  <c r="E1097"/>
  <c r="D1098"/>
  <c r="E1098"/>
  <c r="D1099"/>
  <c r="E1099"/>
  <c r="D1100"/>
  <c r="E1100"/>
  <c r="D1101"/>
  <c r="E1101"/>
  <c r="D1102"/>
  <c r="E1102"/>
  <c r="D1103"/>
  <c r="E1103"/>
  <c r="D1104"/>
  <c r="E1104"/>
  <c r="D1105"/>
  <c r="E1105"/>
  <c r="D1106"/>
  <c r="E1106"/>
  <c r="D1107"/>
  <c r="E1107"/>
  <c r="D1108"/>
  <c r="E1108"/>
  <c r="D1109"/>
  <c r="E1109"/>
  <c r="D1110"/>
  <c r="E1110"/>
  <c r="D1111"/>
  <c r="E1111"/>
  <c r="D1112"/>
  <c r="E1112"/>
  <c r="D1113"/>
  <c r="E1113"/>
  <c r="D1114"/>
  <c r="E1114"/>
  <c r="D1115"/>
  <c r="E1115"/>
  <c r="D1116"/>
  <c r="E1116"/>
  <c r="D1117"/>
  <c r="E1117"/>
  <c r="D1118"/>
  <c r="E1118"/>
  <c r="D1119"/>
  <c r="E1119"/>
  <c r="D1120"/>
  <c r="E1120"/>
  <c r="D1121"/>
  <c r="E1121"/>
  <c r="D1122"/>
  <c r="E1122"/>
  <c r="D1123"/>
  <c r="E1123"/>
  <c r="D1124"/>
  <c r="E1124"/>
  <c r="D1125"/>
  <c r="E1125"/>
  <c r="D1126"/>
  <c r="E1126"/>
  <c r="D1127"/>
  <c r="E1127"/>
  <c r="D1128"/>
  <c r="E1128"/>
  <c r="D1129"/>
  <c r="E1129"/>
  <c r="D1130"/>
  <c r="E1130"/>
  <c r="D1131"/>
  <c r="E1131"/>
  <c r="D1132"/>
  <c r="E1132"/>
  <c r="D1133"/>
  <c r="E1133"/>
  <c r="D1134"/>
  <c r="E1134"/>
  <c r="D1135"/>
  <c r="E1135"/>
  <c r="D1136"/>
  <c r="E1136"/>
  <c r="D1137"/>
  <c r="E1137"/>
  <c r="D1138"/>
  <c r="E1138"/>
  <c r="D1139"/>
  <c r="E1139"/>
  <c r="D1140"/>
  <c r="E1140"/>
  <c r="D1141"/>
  <c r="E1141"/>
  <c r="D1142"/>
  <c r="E1142"/>
  <c r="D1143"/>
  <c r="E1143"/>
  <c r="D1144"/>
  <c r="E1144"/>
  <c r="D1145"/>
  <c r="E1145"/>
  <c r="D1146"/>
  <c r="E1146"/>
  <c r="D1147"/>
  <c r="E1147"/>
  <c r="D1148"/>
  <c r="E1148"/>
  <c r="D1149"/>
  <c r="E1149"/>
  <c r="D1150"/>
  <c r="E1150"/>
  <c r="D1151"/>
  <c r="E1151"/>
  <c r="D1152"/>
  <c r="E1152"/>
  <c r="D1153"/>
  <c r="E1153"/>
  <c r="D1154"/>
  <c r="E1154"/>
  <c r="D1155"/>
  <c r="E1155"/>
  <c r="D1156"/>
  <c r="E1156"/>
  <c r="D1157"/>
  <c r="E1157"/>
  <c r="D1158"/>
  <c r="E1158"/>
  <c r="D1159"/>
  <c r="E1159"/>
  <c r="D1160"/>
  <c r="E1160"/>
  <c r="D1161"/>
  <c r="E1161"/>
  <c r="D1162"/>
  <c r="E1162"/>
  <c r="D1163"/>
  <c r="E1163"/>
  <c r="D1164"/>
  <c r="E1164"/>
  <c r="D1165"/>
  <c r="E1165"/>
  <c r="D1166"/>
  <c r="E1166"/>
  <c r="D1167"/>
  <c r="E1167"/>
  <c r="D1168"/>
  <c r="E1168"/>
  <c r="D1169"/>
  <c r="E1169"/>
  <c r="D1170"/>
  <c r="E1170"/>
  <c r="D1171"/>
  <c r="E1171"/>
  <c r="D1172"/>
  <c r="E1172"/>
  <c r="D1173"/>
  <c r="E1173"/>
  <c r="D1174"/>
  <c r="E1174"/>
  <c r="D1175"/>
  <c r="E1175"/>
  <c r="D1176"/>
  <c r="E1176"/>
  <c r="D1177"/>
  <c r="E1177"/>
  <c r="D1178"/>
  <c r="E1178"/>
  <c r="D1179"/>
  <c r="E1179"/>
  <c r="D1180"/>
  <c r="E1180"/>
  <c r="D1181"/>
  <c r="E1181"/>
  <c r="D1182"/>
  <c r="E1182"/>
  <c r="D1183"/>
  <c r="E1183"/>
  <c r="D1184"/>
  <c r="E1184"/>
  <c r="D1185"/>
  <c r="E1185"/>
  <c r="D1186"/>
  <c r="E1186"/>
  <c r="D1187"/>
  <c r="E1187"/>
  <c r="D1188"/>
  <c r="E1188"/>
  <c r="D1189"/>
  <c r="E1189"/>
  <c r="D1190"/>
  <c r="E1190"/>
  <c r="D1191"/>
  <c r="E1191"/>
  <c r="D1192"/>
  <c r="E1192"/>
  <c r="D1193"/>
  <c r="E1193"/>
  <c r="D1194"/>
  <c r="E1194"/>
  <c r="D1195"/>
  <c r="E1195"/>
  <c r="D1196"/>
  <c r="E1196"/>
  <c r="D1197"/>
  <c r="E1197"/>
  <c r="D1198"/>
  <c r="E1198"/>
  <c r="D1199"/>
  <c r="E1199"/>
  <c r="D1200"/>
  <c r="E1200"/>
  <c r="D1201"/>
  <c r="E1201"/>
  <c r="D1202"/>
  <c r="E1202"/>
  <c r="D1203"/>
  <c r="E1203"/>
  <c r="D1204"/>
  <c r="E1204"/>
  <c r="D1205"/>
  <c r="E1205"/>
  <c r="D1206"/>
  <c r="E1206"/>
  <c r="D1207"/>
  <c r="E1207"/>
  <c r="D1208"/>
  <c r="E1208"/>
  <c r="D1209"/>
  <c r="E1209"/>
  <c r="D1210"/>
  <c r="E1210"/>
  <c r="D1211"/>
  <c r="E1211"/>
  <c r="D1212"/>
  <c r="E1212"/>
  <c r="D1213"/>
  <c r="E1213"/>
  <c r="D1214"/>
  <c r="E1214"/>
  <c r="D1215"/>
  <c r="E1215"/>
  <c r="D1216"/>
  <c r="E1216"/>
  <c r="D1217"/>
  <c r="E1217"/>
  <c r="D1218"/>
  <c r="E1218"/>
  <c r="D1219"/>
  <c r="E1219"/>
  <c r="D1220"/>
  <c r="E1220"/>
  <c r="D1221"/>
  <c r="E1221"/>
  <c r="D1222"/>
  <c r="E1222"/>
  <c r="D1223"/>
  <c r="E1223"/>
  <c r="D1224"/>
  <c r="E1224"/>
  <c r="D1225"/>
  <c r="E1225"/>
  <c r="D1226"/>
  <c r="E1226"/>
  <c r="D1227"/>
  <c r="E1227"/>
  <c r="D1228"/>
  <c r="E1228"/>
  <c r="D1229"/>
  <c r="E1229"/>
  <c r="D1230"/>
  <c r="E1230"/>
  <c r="D1231"/>
  <c r="E1231"/>
  <c r="D1232"/>
  <c r="E1232"/>
  <c r="D1233"/>
  <c r="E1233"/>
  <c r="D1234"/>
  <c r="E1234"/>
  <c r="D1235"/>
  <c r="E1235"/>
  <c r="D1236"/>
  <c r="E1236"/>
  <c r="D1237"/>
  <c r="E1237"/>
  <c r="D1238"/>
  <c r="E1238"/>
  <c r="D1239"/>
  <c r="E1239"/>
  <c r="D1240"/>
  <c r="E1240"/>
  <c r="D1241"/>
  <c r="E1241"/>
  <c r="D1242"/>
  <c r="E1242"/>
  <c r="D1243"/>
  <c r="E1243"/>
  <c r="D1244"/>
  <c r="E1244"/>
  <c r="D1245"/>
  <c r="E1245"/>
  <c r="D1246"/>
  <c r="E1246"/>
  <c r="F1246"/>
  <c r="D1247"/>
  <c r="E1247"/>
  <c r="F1247"/>
  <c r="D1248"/>
  <c r="E1248"/>
  <c r="F1248"/>
  <c r="C1062"/>
  <c r="C1063"/>
  <c r="C1064"/>
  <c r="C1065"/>
  <c r="C1066"/>
  <c r="C1067"/>
  <c r="C1068"/>
  <c r="C1069"/>
  <c r="C1070"/>
  <c r="C1071"/>
  <c r="C1072"/>
  <c r="C1073"/>
  <c r="C1074"/>
  <c r="C1075"/>
  <c r="C1076"/>
  <c r="C1077"/>
  <c r="C1078"/>
  <c r="C1079"/>
  <c r="C1080"/>
  <c r="C1081"/>
  <c r="C1082"/>
  <c r="C1083"/>
  <c r="C1084"/>
  <c r="C1085"/>
  <c r="C1086"/>
  <c r="C1087"/>
  <c r="C1088"/>
  <c r="C1089"/>
  <c r="C1090"/>
  <c r="C1091"/>
  <c r="C1092"/>
  <c r="C1093"/>
  <c r="C1094"/>
  <c r="C1095"/>
  <c r="C1096"/>
  <c r="C1097"/>
  <c r="C1098"/>
  <c r="C1099"/>
  <c r="C1100"/>
  <c r="C1101"/>
  <c r="C1102"/>
  <c r="C1103"/>
  <c r="C1104"/>
  <c r="C1105"/>
  <c r="C1106"/>
  <c r="C1107"/>
  <c r="C1108"/>
  <c r="C1109"/>
  <c r="C1110"/>
  <c r="C1111"/>
  <c r="C1112"/>
  <c r="C1113"/>
  <c r="C1114"/>
  <c r="C1115"/>
  <c r="C1116"/>
  <c r="C1117"/>
  <c r="C1118"/>
  <c r="C1119"/>
  <c r="C1120"/>
  <c r="C1121"/>
  <c r="C1122"/>
  <c r="C1123"/>
  <c r="C1124"/>
  <c r="C1125"/>
  <c r="C1126"/>
  <c r="C1127"/>
  <c r="C1128"/>
  <c r="C1129"/>
  <c r="C1130"/>
  <c r="C1131"/>
  <c r="C1132"/>
  <c r="C1133"/>
  <c r="C1134"/>
  <c r="C1135"/>
  <c r="C1136"/>
  <c r="C1137"/>
  <c r="C1138"/>
  <c r="C1139"/>
  <c r="C1140"/>
  <c r="C1141"/>
  <c r="C1142"/>
  <c r="C1143"/>
  <c r="C1144"/>
  <c r="C1145"/>
  <c r="C1146"/>
  <c r="C1147"/>
  <c r="C1148"/>
  <c r="C1149"/>
  <c r="C1150"/>
  <c r="C1151"/>
  <c r="C1152"/>
  <c r="C1153"/>
  <c r="C1154"/>
  <c r="C1155"/>
  <c r="C1156"/>
  <c r="C1157"/>
  <c r="C1158"/>
  <c r="C1159"/>
  <c r="C1160"/>
  <c r="C1161"/>
  <c r="C1162"/>
  <c r="C1163"/>
  <c r="C1164"/>
  <c r="C1165"/>
  <c r="C1166"/>
  <c r="C1167"/>
  <c r="C1168"/>
  <c r="C1169"/>
  <c r="C1170"/>
  <c r="C1171"/>
  <c r="C1172"/>
  <c r="C1173"/>
  <c r="C1174"/>
  <c r="C1175"/>
  <c r="C1176"/>
  <c r="C1177"/>
  <c r="C1178"/>
  <c r="C1179"/>
  <c r="C1180"/>
  <c r="C1181"/>
  <c r="C1182"/>
  <c r="C1183"/>
  <c r="C1184"/>
  <c r="C1185"/>
  <c r="C1186"/>
  <c r="C1187"/>
  <c r="C1188"/>
  <c r="C1189"/>
  <c r="C1190"/>
  <c r="C1191"/>
  <c r="C1192"/>
  <c r="C1193"/>
  <c r="C1194"/>
  <c r="C1195"/>
  <c r="C1196"/>
  <c r="C1197"/>
  <c r="C1198"/>
  <c r="C1199"/>
  <c r="C1200"/>
  <c r="C1201"/>
  <c r="C1202"/>
  <c r="C1203"/>
  <c r="C1204"/>
  <c r="C1205"/>
  <c r="C1206"/>
  <c r="C1207"/>
  <c r="C1208"/>
  <c r="C1209"/>
  <c r="C1210"/>
  <c r="C1211"/>
  <c r="C1212"/>
  <c r="C1213"/>
  <c r="C1214"/>
  <c r="C1215"/>
  <c r="C1216"/>
  <c r="C1217"/>
  <c r="C1218"/>
  <c r="C1219"/>
  <c r="C1220"/>
  <c r="C1221"/>
  <c r="C1222"/>
  <c r="C1223"/>
  <c r="C1224"/>
  <c r="C1225"/>
  <c r="C1226"/>
  <c r="C1227"/>
  <c r="C1228"/>
  <c r="C1229"/>
  <c r="C1230"/>
  <c r="C1231"/>
  <c r="C1232"/>
  <c r="C1233"/>
  <c r="C1234"/>
  <c r="C1235"/>
  <c r="C1236"/>
  <c r="C1237"/>
  <c r="C1238"/>
  <c r="C1239"/>
  <c r="C1240"/>
  <c r="C1241"/>
  <c r="C1242"/>
  <c r="C1243"/>
  <c r="C1244"/>
  <c r="C1245"/>
  <c r="O1247" i="23"/>
  <c r="O1248"/>
  <c r="O1246"/>
  <c r="P1246"/>
  <c r="P1247"/>
  <c r="P1248"/>
  <c r="F1244" i="25"/>
  <c r="F1245"/>
  <c r="A1014" i="18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K1244"/>
  <c r="M1244"/>
  <c r="K1245"/>
  <c r="M1245"/>
  <c r="A1014" i="32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30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28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3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15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33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13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11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16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23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10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3" i="25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3" i="26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014" i="35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P482" i="10"/>
  <c r="J545" i="25"/>
  <c r="K545"/>
  <c r="O545"/>
  <c r="Q502" i="26"/>
  <c r="R502"/>
  <c r="L551" i="15"/>
  <c r="J551" i="14"/>
  <c r="J1250"/>
  <c r="K551"/>
  <c r="N551" i="33"/>
  <c r="M551" i="13"/>
  <c r="N551"/>
  <c r="O551"/>
  <c r="K551" i="12"/>
  <c r="K551" i="11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K551" i="16"/>
  <c r="K1250"/>
  <c r="L551"/>
  <c r="N551" i="10"/>
  <c r="P481"/>
  <c r="P483"/>
  <c r="P484"/>
  <c r="P485"/>
  <c r="P486"/>
  <c r="P487"/>
  <c r="P488"/>
  <c r="P489"/>
  <c r="P490"/>
  <c r="P491"/>
  <c r="P492"/>
  <c r="P493"/>
  <c r="P494"/>
  <c r="P495"/>
  <c r="P496"/>
  <c r="P497"/>
  <c r="P498"/>
  <c r="P499"/>
  <c r="P500"/>
  <c r="P501"/>
  <c r="P502"/>
  <c r="P503"/>
  <c r="P504"/>
  <c r="P505"/>
  <c r="P506"/>
  <c r="P507"/>
  <c r="P508"/>
  <c r="P509"/>
  <c r="P510"/>
  <c r="P511"/>
  <c r="P512"/>
  <c r="P513"/>
  <c r="P514"/>
  <c r="P515"/>
  <c r="P516"/>
  <c r="P517"/>
  <c r="P518"/>
  <c r="P519"/>
  <c r="P520"/>
  <c r="P521"/>
  <c r="P522"/>
  <c r="P523"/>
  <c r="P524"/>
  <c r="P525"/>
  <c r="P526"/>
  <c r="P527"/>
  <c r="P528"/>
  <c r="P529"/>
  <c r="P530"/>
  <c r="P531"/>
  <c r="P532"/>
  <c r="P533"/>
  <c r="P534"/>
  <c r="P535"/>
  <c r="P536"/>
  <c r="P537"/>
  <c r="P538"/>
  <c r="P539"/>
  <c r="P540"/>
  <c r="P541"/>
  <c r="P542"/>
  <c r="P543"/>
  <c r="P544"/>
  <c r="P545"/>
  <c r="P546"/>
  <c r="P547"/>
  <c r="P548"/>
  <c r="P549"/>
  <c r="P550"/>
  <c r="P551"/>
  <c r="J481" i="25"/>
  <c r="K481"/>
  <c r="J482"/>
  <c r="K482"/>
  <c r="J483"/>
  <c r="K483"/>
  <c r="J484"/>
  <c r="K484"/>
  <c r="J485"/>
  <c r="K485"/>
  <c r="J486"/>
  <c r="K486"/>
  <c r="J487"/>
  <c r="K487"/>
  <c r="J488"/>
  <c r="K488"/>
  <c r="J489"/>
  <c r="K489"/>
  <c r="J490"/>
  <c r="K490"/>
  <c r="J491"/>
  <c r="K491"/>
  <c r="J492"/>
  <c r="K492"/>
  <c r="J493"/>
  <c r="K493"/>
  <c r="J494"/>
  <c r="K494"/>
  <c r="J495"/>
  <c r="K495"/>
  <c r="J496"/>
  <c r="K496"/>
  <c r="J497"/>
  <c r="K497"/>
  <c r="J498"/>
  <c r="K498"/>
  <c r="J499"/>
  <c r="K499"/>
  <c r="J500"/>
  <c r="K500"/>
  <c r="J501"/>
  <c r="K501"/>
  <c r="J502"/>
  <c r="K502"/>
  <c r="J503"/>
  <c r="K503"/>
  <c r="J504"/>
  <c r="K504"/>
  <c r="J505"/>
  <c r="K505"/>
  <c r="J506"/>
  <c r="K506"/>
  <c r="J507"/>
  <c r="K507"/>
  <c r="J508"/>
  <c r="K508"/>
  <c r="J509"/>
  <c r="K509"/>
  <c r="J510"/>
  <c r="K510"/>
  <c r="J511"/>
  <c r="K511"/>
  <c r="J512"/>
  <c r="K512"/>
  <c r="J513"/>
  <c r="K513"/>
  <c r="J514"/>
  <c r="K514"/>
  <c r="J515"/>
  <c r="K515"/>
  <c r="J516"/>
  <c r="K516"/>
  <c r="J517"/>
  <c r="K517"/>
  <c r="J518"/>
  <c r="K518"/>
  <c r="J519"/>
  <c r="K519"/>
  <c r="J520"/>
  <c r="K520"/>
  <c r="J521"/>
  <c r="K521"/>
  <c r="J522"/>
  <c r="K522"/>
  <c r="J523"/>
  <c r="K523"/>
  <c r="J524"/>
  <c r="K524"/>
  <c r="J525"/>
  <c r="K525"/>
  <c r="J526"/>
  <c r="K526"/>
  <c r="J527"/>
  <c r="K527"/>
  <c r="J528"/>
  <c r="K528"/>
  <c r="J529"/>
  <c r="K529"/>
  <c r="J530"/>
  <c r="K530"/>
  <c r="J531"/>
  <c r="K531"/>
  <c r="J532"/>
  <c r="K532"/>
  <c r="J533"/>
  <c r="K533"/>
  <c r="J534"/>
  <c r="K534"/>
  <c r="J535"/>
  <c r="K535"/>
  <c r="J536"/>
  <c r="K536"/>
  <c r="J537"/>
  <c r="K537"/>
  <c r="J538"/>
  <c r="K538"/>
  <c r="J539"/>
  <c r="K539"/>
  <c r="J540"/>
  <c r="K540"/>
  <c r="J541"/>
  <c r="K541"/>
  <c r="J542"/>
  <c r="K542"/>
  <c r="J543"/>
  <c r="K543"/>
  <c r="J544"/>
  <c r="K544"/>
  <c r="J546"/>
  <c r="K546"/>
  <c r="J547"/>
  <c r="K547"/>
  <c r="J548"/>
  <c r="K548"/>
  <c r="J549"/>
  <c r="K549"/>
  <c r="J550"/>
  <c r="K550"/>
  <c r="K551"/>
  <c r="M551"/>
  <c r="N551"/>
  <c r="L1249" i="34"/>
  <c r="L1250"/>
  <c r="L1250" i="15"/>
  <c r="H484" i="14"/>
  <c r="I484"/>
  <c r="H485"/>
  <c r="I485"/>
  <c r="H486"/>
  <c r="I486"/>
  <c r="H487"/>
  <c r="I487"/>
  <c r="H488"/>
  <c r="I488"/>
  <c r="H489"/>
  <c r="I489"/>
  <c r="H490"/>
  <c r="I490"/>
  <c r="H491"/>
  <c r="I491"/>
  <c r="H492"/>
  <c r="I492"/>
  <c r="H493"/>
  <c r="I493"/>
  <c r="H494"/>
  <c r="I494"/>
  <c r="H495"/>
  <c r="I495"/>
  <c r="H496"/>
  <c r="I496"/>
  <c r="H497"/>
  <c r="I497"/>
  <c r="H498"/>
  <c r="I498"/>
  <c r="H499"/>
  <c r="I499"/>
  <c r="H500"/>
  <c r="I500"/>
  <c r="H501"/>
  <c r="I501"/>
  <c r="H502"/>
  <c r="I502"/>
  <c r="H503"/>
  <c r="I503"/>
  <c r="H504"/>
  <c r="I504"/>
  <c r="H505"/>
  <c r="I505"/>
  <c r="H506"/>
  <c r="I506"/>
  <c r="H507"/>
  <c r="I507"/>
  <c r="H508"/>
  <c r="I508"/>
  <c r="H509"/>
  <c r="I509"/>
  <c r="H510"/>
  <c r="I510"/>
  <c r="H511"/>
  <c r="I511"/>
  <c r="H512"/>
  <c r="I512"/>
  <c r="H513"/>
  <c r="I513"/>
  <c r="H514"/>
  <c r="I514"/>
  <c r="H515"/>
  <c r="I515"/>
  <c r="H516"/>
  <c r="I516"/>
  <c r="H517"/>
  <c r="I517"/>
  <c r="H518"/>
  <c r="I518"/>
  <c r="H519"/>
  <c r="I519"/>
  <c r="H520"/>
  <c r="I520"/>
  <c r="H521"/>
  <c r="I521"/>
  <c r="H522"/>
  <c r="I522"/>
  <c r="H523"/>
  <c r="I523"/>
  <c r="H524"/>
  <c r="I524"/>
  <c r="H525"/>
  <c r="I525"/>
  <c r="H526"/>
  <c r="I526"/>
  <c r="H527"/>
  <c r="I527"/>
  <c r="H528"/>
  <c r="I528"/>
  <c r="H529"/>
  <c r="I529"/>
  <c r="H530"/>
  <c r="I530"/>
  <c r="H531"/>
  <c r="I531"/>
  <c r="H532"/>
  <c r="I532"/>
  <c r="H533"/>
  <c r="I533"/>
  <c r="H534"/>
  <c r="I534"/>
  <c r="H535"/>
  <c r="I535"/>
  <c r="H536"/>
  <c r="I536"/>
  <c r="H537"/>
  <c r="I537"/>
  <c r="H538"/>
  <c r="I538"/>
  <c r="H539"/>
  <c r="I539"/>
  <c r="H540"/>
  <c r="I540"/>
  <c r="H541"/>
  <c r="I541"/>
  <c r="H542"/>
  <c r="I542"/>
  <c r="H543"/>
  <c r="I543"/>
  <c r="H544"/>
  <c r="I544"/>
  <c r="H545"/>
  <c r="I545"/>
  <c r="H546"/>
  <c r="I546"/>
  <c r="H547"/>
  <c r="I547"/>
  <c r="H548"/>
  <c r="I548"/>
  <c r="H549"/>
  <c r="I549"/>
  <c r="H550"/>
  <c r="I550"/>
  <c r="I551"/>
  <c r="H553"/>
  <c r="I553"/>
  <c r="H554"/>
  <c r="I554"/>
  <c r="H555"/>
  <c r="I555"/>
  <c r="H556"/>
  <c r="I556"/>
  <c r="H557"/>
  <c r="I557"/>
  <c r="H558"/>
  <c r="I558"/>
  <c r="H559"/>
  <c r="I559"/>
  <c r="H560"/>
  <c r="I560"/>
  <c r="H561"/>
  <c r="I561"/>
  <c r="H562"/>
  <c r="I562"/>
  <c r="H563"/>
  <c r="I563"/>
  <c r="H564"/>
  <c r="I564"/>
  <c r="H565"/>
  <c r="I565"/>
  <c r="H566"/>
  <c r="I566"/>
  <c r="H567"/>
  <c r="I567"/>
  <c r="H568"/>
  <c r="I568"/>
  <c r="H569"/>
  <c r="I569"/>
  <c r="H570"/>
  <c r="I570"/>
  <c r="H571"/>
  <c r="I571"/>
  <c r="H572"/>
  <c r="I572"/>
  <c r="H573"/>
  <c r="I573"/>
  <c r="H574"/>
  <c r="I574"/>
  <c r="H575"/>
  <c r="I575"/>
  <c r="H576"/>
  <c r="I576"/>
  <c r="H577"/>
  <c r="I577"/>
  <c r="H578"/>
  <c r="I578"/>
  <c r="H579"/>
  <c r="I579"/>
  <c r="H580"/>
  <c r="I580"/>
  <c r="H581"/>
  <c r="I581"/>
  <c r="H582"/>
  <c r="I582"/>
  <c r="H583"/>
  <c r="I583"/>
  <c r="H584"/>
  <c r="I584"/>
  <c r="H585"/>
  <c r="I585"/>
  <c r="H586"/>
  <c r="I586"/>
  <c r="H587"/>
  <c r="I587"/>
  <c r="H588"/>
  <c r="I588"/>
  <c r="H589"/>
  <c r="I589"/>
  <c r="H590"/>
  <c r="I590"/>
  <c r="H591"/>
  <c r="I591"/>
  <c r="H592"/>
  <c r="I592"/>
  <c r="H593"/>
  <c r="I593"/>
  <c r="H594"/>
  <c r="I594"/>
  <c r="H595"/>
  <c r="I595"/>
  <c r="H596"/>
  <c r="I596"/>
  <c r="H597"/>
  <c r="I597"/>
  <c r="H598"/>
  <c r="I598"/>
  <c r="H599"/>
  <c r="I599"/>
  <c r="H600"/>
  <c r="I600"/>
  <c r="H601"/>
  <c r="I601"/>
  <c r="H602"/>
  <c r="I602"/>
  <c r="H603"/>
  <c r="I603"/>
  <c r="H604"/>
  <c r="I604"/>
  <c r="H605"/>
  <c r="I605"/>
  <c r="H606"/>
  <c r="I606"/>
  <c r="H607"/>
  <c r="I607"/>
  <c r="H608"/>
  <c r="I608"/>
  <c r="H609"/>
  <c r="I609"/>
  <c r="H610"/>
  <c r="I610"/>
  <c r="H611"/>
  <c r="I611"/>
  <c r="H612"/>
  <c r="I612"/>
  <c r="H613"/>
  <c r="I613"/>
  <c r="H614"/>
  <c r="I614"/>
  <c r="H615"/>
  <c r="I615"/>
  <c r="H616"/>
  <c r="I616"/>
  <c r="H617"/>
  <c r="I617"/>
  <c r="H618"/>
  <c r="I618"/>
  <c r="H619"/>
  <c r="I619"/>
  <c r="H620"/>
  <c r="I620"/>
  <c r="H621"/>
  <c r="I621"/>
  <c r="H622"/>
  <c r="I622"/>
  <c r="H623"/>
  <c r="I623"/>
  <c r="H624"/>
  <c r="I624"/>
  <c r="H625"/>
  <c r="I625"/>
  <c r="H626"/>
  <c r="I626"/>
  <c r="H627"/>
  <c r="I627"/>
  <c r="H628"/>
  <c r="I628"/>
  <c r="H629"/>
  <c r="I629"/>
  <c r="H630"/>
  <c r="I630"/>
  <c r="H631"/>
  <c r="I631"/>
  <c r="H632"/>
  <c r="I632"/>
  <c r="H633"/>
  <c r="I633"/>
  <c r="H634"/>
  <c r="I634"/>
  <c r="I635"/>
  <c r="H637"/>
  <c r="I637"/>
  <c r="H638"/>
  <c r="I638"/>
  <c r="H639"/>
  <c r="I639"/>
  <c r="H640"/>
  <c r="I640"/>
  <c r="H641"/>
  <c r="I641"/>
  <c r="H642"/>
  <c r="I642"/>
  <c r="H643"/>
  <c r="I643"/>
  <c r="H644"/>
  <c r="I644"/>
  <c r="H645"/>
  <c r="I645"/>
  <c r="H646"/>
  <c r="I646"/>
  <c r="H647"/>
  <c r="I647"/>
  <c r="H648"/>
  <c r="I648"/>
  <c r="H649"/>
  <c r="I649"/>
  <c r="H650"/>
  <c r="I650"/>
  <c r="H651"/>
  <c r="I651"/>
  <c r="H652"/>
  <c r="I652"/>
  <c r="H653"/>
  <c r="I653"/>
  <c r="H654"/>
  <c r="I654"/>
  <c r="H655"/>
  <c r="I655"/>
  <c r="H656"/>
  <c r="I656"/>
  <c r="H657"/>
  <c r="I657"/>
  <c r="H658"/>
  <c r="I658"/>
  <c r="H659"/>
  <c r="I659"/>
  <c r="H660"/>
  <c r="I660"/>
  <c r="H661"/>
  <c r="I661"/>
  <c r="H662"/>
  <c r="I662"/>
  <c r="H663"/>
  <c r="I663"/>
  <c r="H664"/>
  <c r="I664"/>
  <c r="H665"/>
  <c r="I665"/>
  <c r="H666"/>
  <c r="I666"/>
  <c r="H667"/>
  <c r="I667"/>
  <c r="H668"/>
  <c r="I668"/>
  <c r="H669"/>
  <c r="I669"/>
  <c r="H670"/>
  <c r="I670"/>
  <c r="H671"/>
  <c r="I671"/>
  <c r="H672"/>
  <c r="I672"/>
  <c r="H673"/>
  <c r="I673"/>
  <c r="H674"/>
  <c r="I674"/>
  <c r="H675"/>
  <c r="I675"/>
  <c r="H676"/>
  <c r="I676"/>
  <c r="H677"/>
  <c r="I677"/>
  <c r="H678"/>
  <c r="I678"/>
  <c r="H679"/>
  <c r="I679"/>
  <c r="H680"/>
  <c r="I680"/>
  <c r="H681"/>
  <c r="I681"/>
  <c r="H682"/>
  <c r="I682"/>
  <c r="H683"/>
  <c r="I683"/>
  <c r="H684"/>
  <c r="I684"/>
  <c r="H685"/>
  <c r="I685"/>
  <c r="H686"/>
  <c r="I686"/>
  <c r="H687"/>
  <c r="I687"/>
  <c r="H688"/>
  <c r="I688"/>
  <c r="H689"/>
  <c r="I689"/>
  <c r="H690"/>
  <c r="I690"/>
  <c r="H691"/>
  <c r="I691"/>
  <c r="H692"/>
  <c r="I692"/>
  <c r="H693"/>
  <c r="I693"/>
  <c r="H694"/>
  <c r="I694"/>
  <c r="H695"/>
  <c r="I695"/>
  <c r="H696"/>
  <c r="I696"/>
  <c r="H697"/>
  <c r="I697"/>
  <c r="H698"/>
  <c r="I698"/>
  <c r="H699"/>
  <c r="I699"/>
  <c r="H700"/>
  <c r="I700"/>
  <c r="H701"/>
  <c r="I701"/>
  <c r="H702"/>
  <c r="I702"/>
  <c r="H703"/>
  <c r="I703"/>
  <c r="H704"/>
  <c r="I704"/>
  <c r="H705"/>
  <c r="I705"/>
  <c r="H706"/>
  <c r="I706"/>
  <c r="H707"/>
  <c r="I707"/>
  <c r="H708"/>
  <c r="I708"/>
  <c r="H709"/>
  <c r="I709"/>
  <c r="H710"/>
  <c r="I710"/>
  <c r="H711"/>
  <c r="I711"/>
  <c r="H712"/>
  <c r="I712"/>
  <c r="H713"/>
  <c r="I713"/>
  <c r="H714"/>
  <c r="I714"/>
  <c r="H715"/>
  <c r="I715"/>
  <c r="H716"/>
  <c r="I716"/>
  <c r="H717"/>
  <c r="I717"/>
  <c r="H718"/>
  <c r="I718"/>
  <c r="H719"/>
  <c r="I719"/>
  <c r="H720"/>
  <c r="I720"/>
  <c r="H721"/>
  <c r="I721"/>
  <c r="H722"/>
  <c r="I722"/>
  <c r="H723"/>
  <c r="I723"/>
  <c r="H724"/>
  <c r="I724"/>
  <c r="H725"/>
  <c r="I725"/>
  <c r="H726"/>
  <c r="I726"/>
  <c r="H727"/>
  <c r="I727"/>
  <c r="H728"/>
  <c r="I728"/>
  <c r="H729"/>
  <c r="I729"/>
  <c r="H730"/>
  <c r="I730"/>
  <c r="H731"/>
  <c r="I731"/>
  <c r="H732"/>
  <c r="I732"/>
  <c r="H733"/>
  <c r="I733"/>
  <c r="H734"/>
  <c r="I734"/>
  <c r="H735"/>
  <c r="I735"/>
  <c r="H736"/>
  <c r="I736"/>
  <c r="H737"/>
  <c r="I737"/>
  <c r="H738"/>
  <c r="I738"/>
  <c r="H739"/>
  <c r="I739"/>
  <c r="H740"/>
  <c r="I740"/>
  <c r="H741"/>
  <c r="I741"/>
  <c r="H742"/>
  <c r="I742"/>
  <c r="H743"/>
  <c r="I743"/>
  <c r="H744"/>
  <c r="I744"/>
  <c r="H745"/>
  <c r="I745"/>
  <c r="H746"/>
  <c r="I746"/>
  <c r="H747"/>
  <c r="I747"/>
  <c r="H748"/>
  <c r="I748"/>
  <c r="H749"/>
  <c r="I749"/>
  <c r="H750"/>
  <c r="I750"/>
  <c r="H751"/>
  <c r="I751"/>
  <c r="H752"/>
  <c r="I752"/>
  <c r="H753"/>
  <c r="I753"/>
  <c r="H754"/>
  <c r="I754"/>
  <c r="H755"/>
  <c r="I755"/>
  <c r="H756"/>
  <c r="I756"/>
  <c r="H757"/>
  <c r="I757"/>
  <c r="H758"/>
  <c r="I758"/>
  <c r="H759"/>
  <c r="I759"/>
  <c r="H760"/>
  <c r="I760"/>
  <c r="H761"/>
  <c r="I761"/>
  <c r="H762"/>
  <c r="I762"/>
  <c r="H763"/>
  <c r="I763"/>
  <c r="H764"/>
  <c r="I764"/>
  <c r="H766"/>
  <c r="I766"/>
  <c r="H767"/>
  <c r="I767"/>
  <c r="H768"/>
  <c r="I768"/>
  <c r="I774"/>
  <c r="H776"/>
  <c r="I776"/>
  <c r="H777"/>
  <c r="I777"/>
  <c r="H778"/>
  <c r="I778"/>
  <c r="H779"/>
  <c r="I779"/>
  <c r="H780"/>
  <c r="I780"/>
  <c r="H781"/>
  <c r="I781"/>
  <c r="H782"/>
  <c r="I782"/>
  <c r="H783"/>
  <c r="I783"/>
  <c r="H784"/>
  <c r="I784"/>
  <c r="H785"/>
  <c r="I785"/>
  <c r="H786"/>
  <c r="I786"/>
  <c r="H787"/>
  <c r="I787"/>
  <c r="H788"/>
  <c r="I788"/>
  <c r="H789"/>
  <c r="I789"/>
  <c r="H790"/>
  <c r="I790"/>
  <c r="H791"/>
  <c r="I791"/>
  <c r="H792"/>
  <c r="I792"/>
  <c r="H793"/>
  <c r="I793"/>
  <c r="H794"/>
  <c r="I794"/>
  <c r="H795"/>
  <c r="I795"/>
  <c r="H796"/>
  <c r="I796"/>
  <c r="H797"/>
  <c r="I797"/>
  <c r="H798"/>
  <c r="I798"/>
  <c r="H799"/>
  <c r="I799"/>
  <c r="H800"/>
  <c r="I800"/>
  <c r="H801"/>
  <c r="I801"/>
  <c r="H802"/>
  <c r="I802"/>
  <c r="H803"/>
  <c r="I803"/>
  <c r="H804"/>
  <c r="I804"/>
  <c r="H805"/>
  <c r="I805"/>
  <c r="H806"/>
  <c r="I806"/>
  <c r="H807"/>
  <c r="I807"/>
  <c r="H808"/>
  <c r="I808"/>
  <c r="H809"/>
  <c r="I809"/>
  <c r="H810"/>
  <c r="I810"/>
  <c r="H811"/>
  <c r="I811"/>
  <c r="H812"/>
  <c r="I812"/>
  <c r="H813"/>
  <c r="I813"/>
  <c r="H814"/>
  <c r="I814"/>
  <c r="H815"/>
  <c r="I815"/>
  <c r="H816"/>
  <c r="I816"/>
  <c r="H817"/>
  <c r="I817"/>
  <c r="H818"/>
  <c r="I818"/>
  <c r="H819"/>
  <c r="I819"/>
  <c r="H820"/>
  <c r="I820"/>
  <c r="H821"/>
  <c r="I821"/>
  <c r="H822"/>
  <c r="I822"/>
  <c r="H823"/>
  <c r="I823"/>
  <c r="H824"/>
  <c r="I824"/>
  <c r="H825"/>
  <c r="I825"/>
  <c r="H826"/>
  <c r="I826"/>
  <c r="H827"/>
  <c r="I827"/>
  <c r="H828"/>
  <c r="I828"/>
  <c r="H829"/>
  <c r="I829"/>
  <c r="H830"/>
  <c r="I830"/>
  <c r="H831"/>
  <c r="I831"/>
  <c r="H832"/>
  <c r="I832"/>
  <c r="H833"/>
  <c r="I833"/>
  <c r="H834"/>
  <c r="I834"/>
  <c r="H835"/>
  <c r="I835"/>
  <c r="H836"/>
  <c r="I836"/>
  <c r="H837"/>
  <c r="I837"/>
  <c r="H838"/>
  <c r="I838"/>
  <c r="H839"/>
  <c r="I839"/>
  <c r="H840"/>
  <c r="I840"/>
  <c r="H841"/>
  <c r="I841"/>
  <c r="H842"/>
  <c r="I842"/>
  <c r="H843"/>
  <c r="I843"/>
  <c r="H844"/>
  <c r="I844"/>
  <c r="H845"/>
  <c r="I845"/>
  <c r="H846"/>
  <c r="I846"/>
  <c r="H847"/>
  <c r="I847"/>
  <c r="H848"/>
  <c r="I848"/>
  <c r="H849"/>
  <c r="I849"/>
  <c r="H850"/>
  <c r="I850"/>
  <c r="H851"/>
  <c r="I851"/>
  <c r="H852"/>
  <c r="I852"/>
  <c r="H853"/>
  <c r="I853"/>
  <c r="H854"/>
  <c r="I854"/>
  <c r="H855"/>
  <c r="I855"/>
  <c r="H856"/>
  <c r="I856"/>
  <c r="H857"/>
  <c r="I857"/>
  <c r="H858"/>
  <c r="I858"/>
  <c r="H859"/>
  <c r="I859"/>
  <c r="H860"/>
  <c r="I860"/>
  <c r="H861"/>
  <c r="I861"/>
  <c r="H862"/>
  <c r="I862"/>
  <c r="H863"/>
  <c r="I863"/>
  <c r="H864"/>
  <c r="I864"/>
  <c r="H865"/>
  <c r="I865"/>
  <c r="H866"/>
  <c r="I866"/>
  <c r="H867"/>
  <c r="I867"/>
  <c r="H868"/>
  <c r="I868"/>
  <c r="H869"/>
  <c r="I869"/>
  <c r="H870"/>
  <c r="I870"/>
  <c r="H871"/>
  <c r="I871"/>
  <c r="H872"/>
  <c r="I872"/>
  <c r="H873"/>
  <c r="I873"/>
  <c r="H874"/>
  <c r="I874"/>
  <c r="H875"/>
  <c r="I875"/>
  <c r="H876"/>
  <c r="I876"/>
  <c r="H877"/>
  <c r="I877"/>
  <c r="H878"/>
  <c r="I878"/>
  <c r="H879"/>
  <c r="I879"/>
  <c r="H880"/>
  <c r="I880"/>
  <c r="H881"/>
  <c r="I881"/>
  <c r="H882"/>
  <c r="I882"/>
  <c r="H883"/>
  <c r="I883"/>
  <c r="H884"/>
  <c r="I884"/>
  <c r="H885"/>
  <c r="I885"/>
  <c r="H886"/>
  <c r="I886"/>
  <c r="H887"/>
  <c r="I887"/>
  <c r="H888"/>
  <c r="I888"/>
  <c r="H889"/>
  <c r="I889"/>
  <c r="H890"/>
  <c r="I890"/>
  <c r="H891"/>
  <c r="I891"/>
  <c r="H892"/>
  <c r="I892"/>
  <c r="H893"/>
  <c r="I893"/>
  <c r="H894"/>
  <c r="I894"/>
  <c r="H895"/>
  <c r="I895"/>
  <c r="H896"/>
  <c r="I896"/>
  <c r="H897"/>
  <c r="I897"/>
  <c r="H898"/>
  <c r="I898"/>
  <c r="H899"/>
  <c r="I899"/>
  <c r="H900"/>
  <c r="I900"/>
  <c r="H901"/>
  <c r="I901"/>
  <c r="H902"/>
  <c r="I902"/>
  <c r="H903"/>
  <c r="I903"/>
  <c r="H904"/>
  <c r="I904"/>
  <c r="H905"/>
  <c r="I905"/>
  <c r="H906"/>
  <c r="I906"/>
  <c r="H907"/>
  <c r="I907"/>
  <c r="H908"/>
  <c r="I908"/>
  <c r="H909"/>
  <c r="I909"/>
  <c r="H910"/>
  <c r="I910"/>
  <c r="H911"/>
  <c r="I911"/>
  <c r="H912"/>
  <c r="I912"/>
  <c r="H913"/>
  <c r="I913"/>
  <c r="H914"/>
  <c r="I914"/>
  <c r="H915"/>
  <c r="I915"/>
  <c r="H916"/>
  <c r="I916"/>
  <c r="H917"/>
  <c r="I917"/>
  <c r="H918"/>
  <c r="I918"/>
  <c r="H919"/>
  <c r="I919"/>
  <c r="H920"/>
  <c r="I920"/>
  <c r="H921"/>
  <c r="I921"/>
  <c r="H922"/>
  <c r="I922"/>
  <c r="H923"/>
  <c r="I923"/>
  <c r="H924"/>
  <c r="I924"/>
  <c r="H925"/>
  <c r="I925"/>
  <c r="H926"/>
  <c r="I926"/>
  <c r="H927"/>
  <c r="I927"/>
  <c r="H928"/>
  <c r="I928"/>
  <c r="H929"/>
  <c r="I929"/>
  <c r="H930"/>
  <c r="I930"/>
  <c r="H931"/>
  <c r="I931"/>
  <c r="H932"/>
  <c r="I932"/>
  <c r="H933"/>
  <c r="I933"/>
  <c r="H934"/>
  <c r="I934"/>
  <c r="H935"/>
  <c r="I935"/>
  <c r="H936"/>
  <c r="I936"/>
  <c r="H937"/>
  <c r="I937"/>
  <c r="H938"/>
  <c r="I938"/>
  <c r="H939"/>
  <c r="I939"/>
  <c r="H940"/>
  <c r="I940"/>
  <c r="H941"/>
  <c r="I941"/>
  <c r="H942"/>
  <c r="I942"/>
  <c r="H943"/>
  <c r="I943"/>
  <c r="H944"/>
  <c r="I944"/>
  <c r="H945"/>
  <c r="I945"/>
  <c r="H946"/>
  <c r="I946"/>
  <c r="H947"/>
  <c r="I947"/>
  <c r="H948"/>
  <c r="I948"/>
  <c r="H949"/>
  <c r="I949"/>
  <c r="H950"/>
  <c r="I950"/>
  <c r="H951"/>
  <c r="I951"/>
  <c r="H952"/>
  <c r="I952"/>
  <c r="H953"/>
  <c r="I953"/>
  <c r="H954"/>
  <c r="I954"/>
  <c r="I956"/>
  <c r="J635"/>
  <c r="K1249"/>
  <c r="K1250"/>
  <c r="N1249" i="33"/>
  <c r="N1250"/>
  <c r="M1249" i="13"/>
  <c r="M1250"/>
  <c r="N1249"/>
  <c r="N1250"/>
  <c r="O1249"/>
  <c r="O1250"/>
  <c r="Q1249"/>
  <c r="J1250" i="12"/>
  <c r="K1249"/>
  <c r="K1250"/>
  <c r="L1250"/>
  <c r="K1250" i="11"/>
  <c r="L1249" i="16"/>
  <c r="L1250"/>
  <c r="M1249" i="23"/>
  <c r="M1250"/>
  <c r="N1249" i="10"/>
  <c r="N1250"/>
  <c r="J551" i="25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6"/>
  <c r="J767"/>
  <c r="J1013"/>
  <c r="J1249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6"/>
  <c r="K767"/>
  <c r="K1013"/>
  <c r="K1249"/>
  <c r="M1249"/>
  <c r="M1250"/>
  <c r="N635"/>
  <c r="N1249"/>
  <c r="O551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1249"/>
  <c r="P551"/>
  <c r="P635"/>
  <c r="P1249"/>
  <c r="Q1013" i="26"/>
  <c r="R1013"/>
  <c r="F638" i="15"/>
  <c r="I638" i="28"/>
  <c r="K638"/>
  <c r="G638" i="18"/>
  <c r="I638" i="16"/>
  <c r="J638"/>
  <c r="I639" i="28"/>
  <c r="K639"/>
  <c r="G639" i="18"/>
  <c r="I639" i="16"/>
  <c r="J639"/>
  <c r="F640" i="15"/>
  <c r="I640" i="28"/>
  <c r="K640"/>
  <c r="G640" i="18"/>
  <c r="I640" i="16"/>
  <c r="J640"/>
  <c r="F641" i="15"/>
  <c r="I641" i="28"/>
  <c r="K641"/>
  <c r="G641" i="18"/>
  <c r="I641" i="16"/>
  <c r="J641"/>
  <c r="I642" i="28"/>
  <c r="K642"/>
  <c r="G642" i="18"/>
  <c r="I642" i="16"/>
  <c r="J642"/>
  <c r="I643" i="28"/>
  <c r="K643"/>
  <c r="G643" i="18"/>
  <c r="I643" i="16"/>
  <c r="J643"/>
  <c r="I644" i="28"/>
  <c r="K644"/>
  <c r="G644" i="18"/>
  <c r="I644" i="16"/>
  <c r="J644"/>
  <c r="F645" i="15"/>
  <c r="I645" i="28"/>
  <c r="K645"/>
  <c r="G645" i="18"/>
  <c r="I645" i="16"/>
  <c r="J645"/>
  <c r="G645" i="35"/>
  <c r="H645"/>
  <c r="I645"/>
  <c r="F646" i="15"/>
  <c r="I646" i="28"/>
  <c r="K646"/>
  <c r="G646" i="18"/>
  <c r="I646" i="16"/>
  <c r="J646"/>
  <c r="F647" i="15"/>
  <c r="I647" i="28"/>
  <c r="K647"/>
  <c r="G647" i="18"/>
  <c r="I647" i="16"/>
  <c r="J647"/>
  <c r="F648" i="15"/>
  <c r="I648" i="28"/>
  <c r="K648"/>
  <c r="G648" i="18"/>
  <c r="I648" i="16"/>
  <c r="J648"/>
  <c r="F649" i="15"/>
  <c r="I649" i="28"/>
  <c r="K649"/>
  <c r="G649" i="18"/>
  <c r="I649" i="16"/>
  <c r="J649"/>
  <c r="I650" i="28"/>
  <c r="K650"/>
  <c r="G650" i="18"/>
  <c r="I650" i="16"/>
  <c r="J650"/>
  <c r="I651" i="28"/>
  <c r="K651"/>
  <c r="G651" i="18"/>
  <c r="I651" i="16"/>
  <c r="J651"/>
  <c r="I652" i="28"/>
  <c r="K652"/>
  <c r="G652" i="18"/>
  <c r="I652" i="16"/>
  <c r="J652"/>
  <c r="I653" i="28"/>
  <c r="K653"/>
  <c r="G653" i="18"/>
  <c r="I653" i="16"/>
  <c r="J653"/>
  <c r="I654" i="28"/>
  <c r="K654"/>
  <c r="G654" i="18"/>
  <c r="I654" i="16"/>
  <c r="J654"/>
  <c r="F655" i="15"/>
  <c r="I655" i="28"/>
  <c r="K655"/>
  <c r="G655" i="18"/>
  <c r="I655" i="16"/>
  <c r="J655"/>
  <c r="F656" i="15"/>
  <c r="I656" i="28"/>
  <c r="K656"/>
  <c r="G656" i="18"/>
  <c r="I656" i="16"/>
  <c r="J656"/>
  <c r="F657" i="15"/>
  <c r="I657" i="28"/>
  <c r="K657"/>
  <c r="G657" i="18"/>
  <c r="I657" i="16"/>
  <c r="J657"/>
  <c r="F658" i="15"/>
  <c r="I658" i="28"/>
  <c r="K658"/>
  <c r="G658" i="18"/>
  <c r="I658" i="16"/>
  <c r="J658"/>
  <c r="F659" i="15"/>
  <c r="I659" i="28"/>
  <c r="K659"/>
  <c r="G659" i="18"/>
  <c r="I659" i="16"/>
  <c r="J659"/>
  <c r="F660" i="15"/>
  <c r="I660" i="28"/>
  <c r="K660"/>
  <c r="G660" i="18"/>
  <c r="I660" i="16"/>
  <c r="J660"/>
  <c r="F661" i="15"/>
  <c r="I661" i="28"/>
  <c r="K661"/>
  <c r="G661" i="18"/>
  <c r="I661" i="16"/>
  <c r="J661"/>
  <c r="F662" i="15"/>
  <c r="I662" i="28"/>
  <c r="K662"/>
  <c r="G662" i="18"/>
  <c r="I662" i="16"/>
  <c r="J662"/>
  <c r="F663" i="15"/>
  <c r="I663" i="28"/>
  <c r="K663"/>
  <c r="G663" i="18"/>
  <c r="I663" i="16"/>
  <c r="J663"/>
  <c r="F664" i="15"/>
  <c r="I664" i="28"/>
  <c r="K664"/>
  <c r="G664" i="18"/>
  <c r="I664" i="16"/>
  <c r="J664"/>
  <c r="I665" i="28"/>
  <c r="K665"/>
  <c r="G665" i="18"/>
  <c r="I665" i="16"/>
  <c r="J665"/>
  <c r="F666" i="15"/>
  <c r="I666" i="28"/>
  <c r="K666"/>
  <c r="G666" i="18"/>
  <c r="I666" i="16"/>
  <c r="J666"/>
  <c r="F667" i="15"/>
  <c r="I667" i="28"/>
  <c r="K667"/>
  <c r="G667" i="18"/>
  <c r="I667" i="16"/>
  <c r="J667"/>
  <c r="F668" i="15"/>
  <c r="I668" i="28"/>
  <c r="K668"/>
  <c r="G668" i="18"/>
  <c r="I668" i="16"/>
  <c r="J668"/>
  <c r="F669" i="15"/>
  <c r="I669" i="28"/>
  <c r="K669"/>
  <c r="G669" i="18"/>
  <c r="I669" i="16"/>
  <c r="J669"/>
  <c r="F670" i="15"/>
  <c r="I670" i="28"/>
  <c r="K670"/>
  <c r="G670" i="18"/>
  <c r="I670" i="16"/>
  <c r="J670"/>
  <c r="F671" i="15"/>
  <c r="I671" i="28"/>
  <c r="K671"/>
  <c r="G671" i="18"/>
  <c r="I671" i="16"/>
  <c r="J671"/>
  <c r="F672" i="15"/>
  <c r="I672" i="28"/>
  <c r="K672"/>
  <c r="G672" i="18"/>
  <c r="I672" i="16"/>
  <c r="J672"/>
  <c r="F673" i="15"/>
  <c r="I673" i="28"/>
  <c r="K673"/>
  <c r="G673" i="18"/>
  <c r="I673" i="16"/>
  <c r="J673"/>
  <c r="I674" i="28"/>
  <c r="K674"/>
  <c r="G674" i="18"/>
  <c r="I674" i="16"/>
  <c r="J674"/>
  <c r="I675" i="28"/>
  <c r="K675"/>
  <c r="G675" i="18"/>
  <c r="I675" i="16"/>
  <c r="J675"/>
  <c r="I676" i="28"/>
  <c r="K676"/>
  <c r="G676" i="18"/>
  <c r="I676" i="16"/>
  <c r="J676"/>
  <c r="I677" i="28"/>
  <c r="K677"/>
  <c r="G677" i="18"/>
  <c r="I677" i="16"/>
  <c r="J677"/>
  <c r="I678" i="28"/>
  <c r="K678"/>
  <c r="G678" i="18"/>
  <c r="I678" i="16"/>
  <c r="J678"/>
  <c r="I679" i="28"/>
  <c r="K679"/>
  <c r="G679" i="18"/>
  <c r="I679" i="16"/>
  <c r="J679"/>
  <c r="F680" i="15"/>
  <c r="I680" i="28"/>
  <c r="K680"/>
  <c r="G680" i="18"/>
  <c r="I680" i="16"/>
  <c r="J680"/>
  <c r="I681" i="28"/>
  <c r="K681"/>
  <c r="G681" i="18"/>
  <c r="I681" i="16"/>
  <c r="J681"/>
  <c r="I682" i="28"/>
  <c r="K682"/>
  <c r="G682" i="18"/>
  <c r="I682" i="16"/>
  <c r="J682"/>
  <c r="I683" i="28"/>
  <c r="K683"/>
  <c r="G683" i="18"/>
  <c r="I683" i="16"/>
  <c r="J683"/>
  <c r="I684" i="28"/>
  <c r="K684"/>
  <c r="G684" i="18"/>
  <c r="I684" i="16"/>
  <c r="J684"/>
  <c r="F685" i="15"/>
  <c r="I685" i="28"/>
  <c r="K685"/>
  <c r="G685" i="18"/>
  <c r="I685" i="16"/>
  <c r="J685"/>
  <c r="I686" i="28"/>
  <c r="K686"/>
  <c r="G686" i="18"/>
  <c r="I686" i="16"/>
  <c r="J686"/>
  <c r="I687" i="28"/>
  <c r="K687"/>
  <c r="G687" i="18"/>
  <c r="I687" i="16"/>
  <c r="J687"/>
  <c r="F688" i="15"/>
  <c r="I688" i="28"/>
  <c r="K688"/>
  <c r="G688" i="18"/>
  <c r="I688" i="16"/>
  <c r="J688"/>
  <c r="I689" i="28"/>
  <c r="K689"/>
  <c r="G689" i="18"/>
  <c r="I689" i="16"/>
  <c r="J689"/>
  <c r="I690" i="28"/>
  <c r="K690"/>
  <c r="G690" i="18"/>
  <c r="I690" i="16"/>
  <c r="J690"/>
  <c r="I691" i="28"/>
  <c r="K691"/>
  <c r="G691" i="18"/>
  <c r="I691" i="16"/>
  <c r="J691"/>
  <c r="F692" i="15"/>
  <c r="I692" i="28"/>
  <c r="K692"/>
  <c r="G692" i="18"/>
  <c r="I692" i="16"/>
  <c r="J692"/>
  <c r="F693" i="15"/>
  <c r="I693" i="28"/>
  <c r="K693"/>
  <c r="G693" i="18"/>
  <c r="I693" i="16"/>
  <c r="J693"/>
  <c r="F694" i="15"/>
  <c r="I694" i="28"/>
  <c r="K694"/>
  <c r="G694" i="18"/>
  <c r="I694" i="16"/>
  <c r="J694"/>
  <c r="I695" i="28"/>
  <c r="K695"/>
  <c r="G695" i="18"/>
  <c r="I695" i="16"/>
  <c r="J695"/>
  <c r="I696" i="28"/>
  <c r="K696"/>
  <c r="G696" i="18"/>
  <c r="I696" i="16"/>
  <c r="J696"/>
  <c r="I697" i="28"/>
  <c r="K697"/>
  <c r="G697" i="18"/>
  <c r="I697" i="16"/>
  <c r="J697"/>
  <c r="I698" i="28"/>
  <c r="K698"/>
  <c r="G698" i="18"/>
  <c r="I698" i="16"/>
  <c r="J698"/>
  <c r="I699" i="28"/>
  <c r="K699"/>
  <c r="G699" i="18"/>
  <c r="I699" i="16"/>
  <c r="J699"/>
  <c r="I700" i="28"/>
  <c r="K700"/>
  <c r="G700" i="18"/>
  <c r="I700" i="16"/>
  <c r="J700"/>
  <c r="I701" i="28"/>
  <c r="K701"/>
  <c r="G701" i="18"/>
  <c r="I701" i="16"/>
  <c r="J701"/>
  <c r="I702" i="28"/>
  <c r="K702"/>
  <c r="G702" i="18"/>
  <c r="I702" i="16"/>
  <c r="J702"/>
  <c r="F703" i="15"/>
  <c r="I703" i="28"/>
  <c r="K703"/>
  <c r="G703" i="18"/>
  <c r="I703" i="16"/>
  <c r="J703"/>
  <c r="I704" i="28"/>
  <c r="K704"/>
  <c r="G704" i="18"/>
  <c r="I704" i="16"/>
  <c r="J704"/>
  <c r="I705" i="28"/>
  <c r="K705"/>
  <c r="G705" i="18"/>
  <c r="I705" i="16"/>
  <c r="J705"/>
  <c r="I706" i="28"/>
  <c r="K706"/>
  <c r="G706" i="18"/>
  <c r="I706" i="16"/>
  <c r="J706"/>
  <c r="I707" i="28"/>
  <c r="K707"/>
  <c r="G707" i="18"/>
  <c r="I707" i="16"/>
  <c r="J707"/>
  <c r="I708" i="28"/>
  <c r="K708"/>
  <c r="G708" i="18"/>
  <c r="I708" i="16"/>
  <c r="J708"/>
  <c r="I709" i="28"/>
  <c r="K709"/>
  <c r="G709" i="18"/>
  <c r="I709" i="16"/>
  <c r="J709"/>
  <c r="I710" i="28"/>
  <c r="K710"/>
  <c r="G710" i="18"/>
  <c r="I710" i="16"/>
  <c r="J710"/>
  <c r="I711" i="28"/>
  <c r="K711"/>
  <c r="G711" i="18"/>
  <c r="I711" i="16"/>
  <c r="J711"/>
  <c r="I712" i="28"/>
  <c r="K712"/>
  <c r="G712" i="18"/>
  <c r="I712" i="16"/>
  <c r="J712"/>
  <c r="F713" i="15"/>
  <c r="I713" i="28"/>
  <c r="K713"/>
  <c r="G713" i="18"/>
  <c r="I713" i="16"/>
  <c r="J713"/>
  <c r="I714" i="28"/>
  <c r="K714"/>
  <c r="G714" i="18"/>
  <c r="I714" i="16"/>
  <c r="J714"/>
  <c r="F715" i="15"/>
  <c r="I715" i="28"/>
  <c r="K715"/>
  <c r="G715" i="18"/>
  <c r="I715" i="16"/>
  <c r="J715"/>
  <c r="I716" i="28"/>
  <c r="K716"/>
  <c r="G716" i="18"/>
  <c r="I716" i="16"/>
  <c r="J716"/>
  <c r="I717" i="28"/>
  <c r="K717"/>
  <c r="G717" i="18"/>
  <c r="I717" i="16"/>
  <c r="J717"/>
  <c r="I718" i="28"/>
  <c r="K718"/>
  <c r="G718" i="18"/>
  <c r="I718" i="16"/>
  <c r="J718"/>
  <c r="I719" i="28"/>
  <c r="K719"/>
  <c r="G719" i="18"/>
  <c r="I719" i="16"/>
  <c r="J719"/>
  <c r="I720" i="28"/>
  <c r="K720"/>
  <c r="G720" i="18"/>
  <c r="I720" i="16"/>
  <c r="J720"/>
  <c r="I721" i="28"/>
  <c r="K721"/>
  <c r="G721" i="18"/>
  <c r="I721" i="16"/>
  <c r="J721"/>
  <c r="I722" i="28"/>
  <c r="K722"/>
  <c r="G722" i="18"/>
  <c r="I722" i="16"/>
  <c r="J722"/>
  <c r="I723" i="28"/>
  <c r="K723"/>
  <c r="G723" i="18"/>
  <c r="I723" i="16"/>
  <c r="J723"/>
  <c r="F724" i="15"/>
  <c r="I724" i="28"/>
  <c r="K724"/>
  <c r="G724" i="18"/>
  <c r="I724" i="16"/>
  <c r="J724"/>
  <c r="I725" i="28"/>
  <c r="K725"/>
  <c r="G725" i="18"/>
  <c r="I725" i="16"/>
  <c r="J725"/>
  <c r="I726" i="28"/>
  <c r="K726"/>
  <c r="G726" i="18"/>
  <c r="I726" i="16"/>
  <c r="J726"/>
  <c r="I727" i="28"/>
  <c r="K727"/>
  <c r="G727" i="18"/>
  <c r="I727" i="16"/>
  <c r="J727"/>
  <c r="F728" i="15"/>
  <c r="I728" i="28"/>
  <c r="K728"/>
  <c r="G728" i="18"/>
  <c r="I728" i="16"/>
  <c r="J728"/>
  <c r="I729" i="28"/>
  <c r="K729"/>
  <c r="G729" i="18"/>
  <c r="I729" i="16"/>
  <c r="J729"/>
  <c r="I730" i="28"/>
  <c r="K730"/>
  <c r="G730" i="18"/>
  <c r="I730" i="16"/>
  <c r="J730"/>
  <c r="I731" i="28"/>
  <c r="K731"/>
  <c r="G731" i="18"/>
  <c r="I731" i="16"/>
  <c r="J731"/>
  <c r="I732" i="28"/>
  <c r="K732"/>
  <c r="G732" i="18"/>
  <c r="I732" i="16"/>
  <c r="J732"/>
  <c r="I733" i="28"/>
  <c r="K733"/>
  <c r="G733" i="18"/>
  <c r="I733" i="16"/>
  <c r="J733"/>
  <c r="I734" i="28"/>
  <c r="K734"/>
  <c r="G734" i="18"/>
  <c r="I734" i="16"/>
  <c r="J734"/>
  <c r="F735" i="15"/>
  <c r="I735" i="28"/>
  <c r="K735"/>
  <c r="G735" i="18"/>
  <c r="I735" i="16"/>
  <c r="J735"/>
  <c r="I736" i="28"/>
  <c r="K736"/>
  <c r="G736" i="18"/>
  <c r="I736" i="16"/>
  <c r="J736"/>
  <c r="I737" i="28"/>
  <c r="K737"/>
  <c r="G737" i="18"/>
  <c r="I737" i="16"/>
  <c r="J737"/>
  <c r="I738" i="28"/>
  <c r="K738"/>
  <c r="G738" i="18"/>
  <c r="I738" i="16"/>
  <c r="J738"/>
  <c r="I739" i="28"/>
  <c r="K739"/>
  <c r="G739" i="18"/>
  <c r="I739" i="16"/>
  <c r="J739"/>
  <c r="I740" i="28"/>
  <c r="K740"/>
  <c r="G740" i="18"/>
  <c r="I740" i="16"/>
  <c r="J740"/>
  <c r="I741" i="28"/>
  <c r="K741"/>
  <c r="G741" i="18"/>
  <c r="I741" i="16"/>
  <c r="J741"/>
  <c r="I742" i="28"/>
  <c r="K742"/>
  <c r="G742" i="18"/>
  <c r="I742" i="16"/>
  <c r="J742"/>
  <c r="I743" i="28"/>
  <c r="K743"/>
  <c r="G743" i="18"/>
  <c r="I743" i="16"/>
  <c r="J743"/>
  <c r="I744" i="28"/>
  <c r="K744"/>
  <c r="G744" i="18"/>
  <c r="I744" i="16"/>
  <c r="J744"/>
  <c r="I745" i="28"/>
  <c r="K745"/>
  <c r="G745" i="18"/>
  <c r="I745" i="16"/>
  <c r="J745"/>
  <c r="I746" i="28"/>
  <c r="K746"/>
  <c r="G746" i="18"/>
  <c r="I746" i="16"/>
  <c r="J746"/>
  <c r="I747" i="28"/>
  <c r="K747"/>
  <c r="G747" i="18"/>
  <c r="I747" i="16"/>
  <c r="J747"/>
  <c r="I748" i="28"/>
  <c r="K748"/>
  <c r="G748" i="18"/>
  <c r="I748" i="16"/>
  <c r="J748"/>
  <c r="I749" i="28"/>
  <c r="K749"/>
  <c r="G749" i="18"/>
  <c r="I749" i="16"/>
  <c r="J749"/>
  <c r="I750" i="28"/>
  <c r="K750"/>
  <c r="G750" i="18"/>
  <c r="I750" i="16"/>
  <c r="J750"/>
  <c r="I751" i="28"/>
  <c r="K751"/>
  <c r="G751" i="18"/>
  <c r="I751" i="16"/>
  <c r="J751"/>
  <c r="F752" i="15"/>
  <c r="I752" i="28"/>
  <c r="K752"/>
  <c r="G752" i="18"/>
  <c r="I752" i="16"/>
  <c r="J752"/>
  <c r="F753" i="15"/>
  <c r="I753" i="28"/>
  <c r="K753"/>
  <c r="G753" i="18"/>
  <c r="I753" i="16"/>
  <c r="J753"/>
  <c r="F754" i="15"/>
  <c r="I754" i="28"/>
  <c r="K754"/>
  <c r="G754" i="18"/>
  <c r="I754" i="16"/>
  <c r="J754"/>
  <c r="F755" i="15"/>
  <c r="I755" i="28"/>
  <c r="K755"/>
  <c r="G755" i="18"/>
  <c r="I755" i="16"/>
  <c r="J755"/>
  <c r="F756" i="15"/>
  <c r="I756" i="28"/>
  <c r="K756"/>
  <c r="G756" i="18"/>
  <c r="I756" i="16"/>
  <c r="J756"/>
  <c r="F757" i="15"/>
  <c r="I757" i="28"/>
  <c r="K757"/>
  <c r="G757" i="18"/>
  <c r="I757" i="16"/>
  <c r="J757"/>
  <c r="F758" i="15"/>
  <c r="I758" i="28"/>
  <c r="K758"/>
  <c r="G758" i="18"/>
  <c r="I758" i="16"/>
  <c r="J758"/>
  <c r="F759" i="15"/>
  <c r="I759" i="28"/>
  <c r="K759"/>
  <c r="G759" i="18"/>
  <c r="I759" i="16"/>
  <c r="J759"/>
  <c r="F760" i="15"/>
  <c r="I760" i="28"/>
  <c r="K760"/>
  <c r="G760" i="18"/>
  <c r="I760" i="16"/>
  <c r="J760"/>
  <c r="F761" i="15"/>
  <c r="I761" i="28"/>
  <c r="K761"/>
  <c r="G761" i="18"/>
  <c r="I761" i="16"/>
  <c r="J761"/>
  <c r="F762" i="15"/>
  <c r="I762" i="28"/>
  <c r="K762"/>
  <c r="G762" i="18"/>
  <c r="I762" i="16"/>
  <c r="J762"/>
  <c r="F763" i="15"/>
  <c r="I763" i="28"/>
  <c r="K763"/>
  <c r="G763" i="18"/>
  <c r="I763" i="16"/>
  <c r="J763"/>
  <c r="I764" i="28"/>
  <c r="K764"/>
  <c r="G764" i="18"/>
  <c r="I764" i="16"/>
  <c r="J764"/>
  <c r="F766" i="15"/>
  <c r="I766" i="28"/>
  <c r="K766"/>
  <c r="G766" i="18"/>
  <c r="I766" i="16"/>
  <c r="J766"/>
  <c r="F767" i="15"/>
  <c r="I767" i="28"/>
  <c r="K767"/>
  <c r="G767" i="18"/>
  <c r="I767" i="16"/>
  <c r="J767"/>
  <c r="F768" i="15"/>
  <c r="I768" i="28"/>
  <c r="K768"/>
  <c r="G768" i="18"/>
  <c r="I768" i="16"/>
  <c r="J768"/>
  <c r="I637" i="28"/>
  <c r="I637" i="16"/>
  <c r="J637"/>
  <c r="J774"/>
  <c r="D959" i="18"/>
  <c r="O959" i="23"/>
  <c r="P959"/>
  <c r="E959" i="18"/>
  <c r="P959" i="13"/>
  <c r="Q959"/>
  <c r="P959" i="33"/>
  <c r="Q959"/>
  <c r="M959" i="14"/>
  <c r="N959"/>
  <c r="N959" i="15"/>
  <c r="O959"/>
  <c r="N959" i="34"/>
  <c r="O959"/>
  <c r="I959" i="30"/>
  <c r="F959" i="18"/>
  <c r="K959" i="28"/>
  <c r="G959" i="18"/>
  <c r="Q959" i="26"/>
  <c r="R959"/>
  <c r="H959" i="18"/>
  <c r="N959" i="16"/>
  <c r="O959"/>
  <c r="P959"/>
  <c r="M959" i="11"/>
  <c r="N959"/>
  <c r="M959" i="12"/>
  <c r="N959"/>
  <c r="J960" i="32"/>
  <c r="L960"/>
  <c r="M960"/>
  <c r="I959" i="18"/>
  <c r="P959" i="10"/>
  <c r="Q959"/>
  <c r="J959" i="18"/>
  <c r="N959"/>
  <c r="D960"/>
  <c r="O960" i="23"/>
  <c r="P960"/>
  <c r="E960" i="18"/>
  <c r="P960" i="13"/>
  <c r="Q960"/>
  <c r="P960" i="33"/>
  <c r="Q960"/>
  <c r="M960" i="14"/>
  <c r="N960"/>
  <c r="N960" i="15"/>
  <c r="O960"/>
  <c r="N960" i="34"/>
  <c r="O960"/>
  <c r="I960" i="30"/>
  <c r="F960" i="18"/>
  <c r="K960" i="28"/>
  <c r="G960" i="18"/>
  <c r="Q960" i="26"/>
  <c r="R960"/>
  <c r="H960" i="18"/>
  <c r="N960" i="16"/>
  <c r="O960"/>
  <c r="P960"/>
  <c r="M960" i="11"/>
  <c r="N960"/>
  <c r="M960" i="12"/>
  <c r="N960"/>
  <c r="J961" i="32"/>
  <c r="L961"/>
  <c r="M961"/>
  <c r="I960" i="18"/>
  <c r="P960" i="10"/>
  <c r="Q960"/>
  <c r="J960" i="18"/>
  <c r="N960"/>
  <c r="D961"/>
  <c r="O961" i="23"/>
  <c r="P961"/>
  <c r="E961" i="18"/>
  <c r="P961" i="13"/>
  <c r="Q961"/>
  <c r="P961" i="33"/>
  <c r="Q961"/>
  <c r="M961" i="14"/>
  <c r="N961"/>
  <c r="N961" i="15"/>
  <c r="O961"/>
  <c r="N961" i="34"/>
  <c r="O961"/>
  <c r="I961" i="30"/>
  <c r="F961" i="18"/>
  <c r="K961" i="28"/>
  <c r="G961" i="18"/>
  <c r="Q961" i="26"/>
  <c r="R961"/>
  <c r="H961" i="18"/>
  <c r="N961" i="16"/>
  <c r="O961"/>
  <c r="P961"/>
  <c r="M961" i="11"/>
  <c r="N961"/>
  <c r="M961" i="12"/>
  <c r="N961"/>
  <c r="I961" i="18"/>
  <c r="P961" i="10"/>
  <c r="Q961"/>
  <c r="J961" i="18"/>
  <c r="N961"/>
  <c r="D962"/>
  <c r="O962" i="23"/>
  <c r="P962"/>
  <c r="E962" i="18"/>
  <c r="P962" i="13"/>
  <c r="Q962"/>
  <c r="P962" i="33"/>
  <c r="Q962"/>
  <c r="M962" i="14"/>
  <c r="N962"/>
  <c r="N962" i="15"/>
  <c r="O962"/>
  <c r="N962" i="34"/>
  <c r="O962"/>
  <c r="I962" i="30"/>
  <c r="F962" i="18"/>
  <c r="K962" i="28"/>
  <c r="G962" i="18"/>
  <c r="Q962" i="26"/>
  <c r="R962"/>
  <c r="H962" i="18"/>
  <c r="N962" i="16"/>
  <c r="O962"/>
  <c r="P962"/>
  <c r="M962" i="11"/>
  <c r="N962"/>
  <c r="M962" i="12"/>
  <c r="N962"/>
  <c r="J962" i="32"/>
  <c r="L962"/>
  <c r="M962"/>
  <c r="I962" i="18"/>
  <c r="P962" i="10"/>
  <c r="Q962"/>
  <c r="J962" i="18"/>
  <c r="N962"/>
  <c r="D963"/>
  <c r="O963" i="23"/>
  <c r="P963"/>
  <c r="E963" i="18"/>
  <c r="P963" i="13"/>
  <c r="Q963"/>
  <c r="P963" i="33"/>
  <c r="Q963"/>
  <c r="M963" i="14"/>
  <c r="N963"/>
  <c r="N963" i="15"/>
  <c r="O963"/>
  <c r="N963" i="34"/>
  <c r="O963"/>
  <c r="I963" i="30"/>
  <c r="F963" i="18"/>
  <c r="K963" i="28"/>
  <c r="G963" i="18"/>
  <c r="Q963" i="26"/>
  <c r="R963"/>
  <c r="H963" i="18"/>
  <c r="N963" i="16"/>
  <c r="O963"/>
  <c r="P963"/>
  <c r="M963" i="11"/>
  <c r="N963"/>
  <c r="M963" i="12"/>
  <c r="N963"/>
  <c r="J963" i="32"/>
  <c r="L963"/>
  <c r="M963"/>
  <c r="I963" i="18"/>
  <c r="P963" i="10"/>
  <c r="Q963"/>
  <c r="J963" i="18"/>
  <c r="N963"/>
  <c r="D964"/>
  <c r="O964" i="23"/>
  <c r="P964"/>
  <c r="E964" i="18"/>
  <c r="P964" i="13"/>
  <c r="Q964"/>
  <c r="P964" i="33"/>
  <c r="Q964"/>
  <c r="M964" i="14"/>
  <c r="N964"/>
  <c r="N964" i="15"/>
  <c r="O964"/>
  <c r="N964" i="34"/>
  <c r="O964"/>
  <c r="I964" i="30"/>
  <c r="F964" i="18"/>
  <c r="K964" i="28"/>
  <c r="G964" i="18"/>
  <c r="Q964" i="26"/>
  <c r="R964"/>
  <c r="H964" i="18"/>
  <c r="N964" i="16"/>
  <c r="O964"/>
  <c r="P964"/>
  <c r="M964" i="11"/>
  <c r="N964"/>
  <c r="M964" i="12"/>
  <c r="N964"/>
  <c r="J964" i="32"/>
  <c r="L964"/>
  <c r="M964"/>
  <c r="I964" i="18"/>
  <c r="P964" i="10"/>
  <c r="Q964"/>
  <c r="J964" i="18"/>
  <c r="N964"/>
  <c r="D965"/>
  <c r="O965" i="23"/>
  <c r="P965"/>
  <c r="E965" i="18"/>
  <c r="P965" i="13"/>
  <c r="Q965"/>
  <c r="P965" i="33"/>
  <c r="Q965"/>
  <c r="M965" i="14"/>
  <c r="N965"/>
  <c r="N965" i="15"/>
  <c r="O965"/>
  <c r="N965" i="34"/>
  <c r="O965"/>
  <c r="I965" i="30"/>
  <c r="F965" i="18"/>
  <c r="K965" i="28"/>
  <c r="G965" i="18"/>
  <c r="Q965" i="26"/>
  <c r="R965"/>
  <c r="H965" i="18"/>
  <c r="N965" i="16"/>
  <c r="O965"/>
  <c r="P965"/>
  <c r="M965" i="11"/>
  <c r="N965"/>
  <c r="M965" i="12"/>
  <c r="N965"/>
  <c r="J965" i="32"/>
  <c r="L965"/>
  <c r="M965"/>
  <c r="I965" i="18"/>
  <c r="P965" i="10"/>
  <c r="Q965"/>
  <c r="J965" i="18"/>
  <c r="N965"/>
  <c r="D966"/>
  <c r="O966" i="23"/>
  <c r="P966"/>
  <c r="E966" i="18"/>
  <c r="P966" i="13"/>
  <c r="Q966"/>
  <c r="P966" i="33"/>
  <c r="Q966"/>
  <c r="M966" i="14"/>
  <c r="N966"/>
  <c r="N966" i="15"/>
  <c r="O966"/>
  <c r="N966" i="34"/>
  <c r="O966"/>
  <c r="I966" i="30"/>
  <c r="F966" i="18"/>
  <c r="K966" i="28"/>
  <c r="G966" i="18"/>
  <c r="Q966" i="26"/>
  <c r="R966"/>
  <c r="H966" i="18"/>
  <c r="N966" i="16"/>
  <c r="O966"/>
  <c r="P966"/>
  <c r="M966" i="11"/>
  <c r="N966"/>
  <c r="M966" i="12"/>
  <c r="N966"/>
  <c r="J966" i="32"/>
  <c r="L966"/>
  <c r="M966"/>
  <c r="I966" i="18"/>
  <c r="P966" i="10"/>
  <c r="Q966"/>
  <c r="J966" i="18"/>
  <c r="N966"/>
  <c r="D967"/>
  <c r="O967" i="23"/>
  <c r="P967"/>
  <c r="E967" i="18"/>
  <c r="P967" i="13"/>
  <c r="Q967"/>
  <c r="P967" i="33"/>
  <c r="Q967"/>
  <c r="M967" i="14"/>
  <c r="N967"/>
  <c r="N967" i="15"/>
  <c r="O967"/>
  <c r="N967" i="34"/>
  <c r="O967"/>
  <c r="I967" i="30"/>
  <c r="F967" i="18"/>
  <c r="K967" i="28"/>
  <c r="G967" i="18"/>
  <c r="Q967" i="26"/>
  <c r="R967"/>
  <c r="H967" i="18"/>
  <c r="N967" i="16"/>
  <c r="O967"/>
  <c r="P967"/>
  <c r="M967" i="11"/>
  <c r="N967"/>
  <c r="M967" i="12"/>
  <c r="N967"/>
  <c r="J967" i="32"/>
  <c r="L967"/>
  <c r="M967"/>
  <c r="I967" i="18"/>
  <c r="P967" i="10"/>
  <c r="Q967"/>
  <c r="J967" i="18"/>
  <c r="N967"/>
  <c r="D968"/>
  <c r="O968" i="23"/>
  <c r="P968"/>
  <c r="E968" i="18"/>
  <c r="P968" i="13"/>
  <c r="Q968"/>
  <c r="P968" i="33"/>
  <c r="Q968"/>
  <c r="M968" i="14"/>
  <c r="N968"/>
  <c r="N968" i="15"/>
  <c r="O968"/>
  <c r="N968" i="34"/>
  <c r="O968"/>
  <c r="I968" i="30"/>
  <c r="F968" i="18"/>
  <c r="K968" i="28"/>
  <c r="G968" i="18"/>
  <c r="Q968" i="26"/>
  <c r="R968"/>
  <c r="H968" i="18"/>
  <c r="N968" i="16"/>
  <c r="O968"/>
  <c r="P968"/>
  <c r="M968" i="11"/>
  <c r="N968"/>
  <c r="M968" i="12"/>
  <c r="N968"/>
  <c r="J968" i="32"/>
  <c r="L968"/>
  <c r="M968"/>
  <c r="I968" i="18"/>
  <c r="P968" i="10"/>
  <c r="Q968"/>
  <c r="J968" i="18"/>
  <c r="N968"/>
  <c r="D969"/>
  <c r="O969" i="23"/>
  <c r="P969"/>
  <c r="E969" i="18"/>
  <c r="P969" i="13"/>
  <c r="Q969"/>
  <c r="P969" i="33"/>
  <c r="Q969"/>
  <c r="M969" i="14"/>
  <c r="N969"/>
  <c r="N969" i="15"/>
  <c r="O969"/>
  <c r="N969" i="34"/>
  <c r="O969"/>
  <c r="I969" i="30"/>
  <c r="F969" i="18"/>
  <c r="K969" i="28"/>
  <c r="G969" i="18"/>
  <c r="Q969" i="26"/>
  <c r="R969"/>
  <c r="H969" i="18"/>
  <c r="N969" i="16"/>
  <c r="O969"/>
  <c r="P969"/>
  <c r="M969" i="11"/>
  <c r="N969"/>
  <c r="M969" i="12"/>
  <c r="N969"/>
  <c r="J969" i="32"/>
  <c r="L969"/>
  <c r="M969"/>
  <c r="I969" i="18"/>
  <c r="P969" i="10"/>
  <c r="Q969"/>
  <c r="J969" i="18"/>
  <c r="N969"/>
  <c r="D970"/>
  <c r="O970" i="23"/>
  <c r="P970"/>
  <c r="E970" i="18"/>
  <c r="P970" i="13"/>
  <c r="Q970"/>
  <c r="P970" i="33"/>
  <c r="Q970"/>
  <c r="M970" i="14"/>
  <c r="N970"/>
  <c r="N970" i="15"/>
  <c r="O970"/>
  <c r="N970" i="34"/>
  <c r="O970"/>
  <c r="I970" i="30"/>
  <c r="F970" i="18"/>
  <c r="K970" i="28"/>
  <c r="G970" i="18"/>
  <c r="Q970" i="26"/>
  <c r="R970"/>
  <c r="H970" i="18"/>
  <c r="N970" i="16"/>
  <c r="O970"/>
  <c r="P970"/>
  <c r="M970" i="11"/>
  <c r="N970"/>
  <c r="M970" i="12"/>
  <c r="N970"/>
  <c r="J970" i="32"/>
  <c r="L970"/>
  <c r="M970"/>
  <c r="I970" i="18"/>
  <c r="P970" i="10"/>
  <c r="Q970"/>
  <c r="J970" i="18"/>
  <c r="N970"/>
  <c r="D971"/>
  <c r="O971" i="23"/>
  <c r="P971"/>
  <c r="E971" i="18"/>
  <c r="P971" i="13"/>
  <c r="Q971"/>
  <c r="P971" i="33"/>
  <c r="Q971"/>
  <c r="M971" i="14"/>
  <c r="N971"/>
  <c r="N971" i="15"/>
  <c r="O971"/>
  <c r="N971" i="34"/>
  <c r="O971"/>
  <c r="I971" i="30"/>
  <c r="F971" i="18"/>
  <c r="K971" i="28"/>
  <c r="G971" i="18"/>
  <c r="Q971" i="26"/>
  <c r="R971"/>
  <c r="H971" i="18"/>
  <c r="N971" i="16"/>
  <c r="O971"/>
  <c r="P971"/>
  <c r="M971" i="11"/>
  <c r="N971"/>
  <c r="M971" i="12"/>
  <c r="N971"/>
  <c r="J971" i="32"/>
  <c r="L971"/>
  <c r="M971"/>
  <c r="I971" i="18"/>
  <c r="P971" i="10"/>
  <c r="Q971"/>
  <c r="J971" i="18"/>
  <c r="N971"/>
  <c r="D972"/>
  <c r="O972" i="23"/>
  <c r="P972"/>
  <c r="E972" i="18"/>
  <c r="P972" i="13"/>
  <c r="Q972"/>
  <c r="P972" i="33"/>
  <c r="Q972"/>
  <c r="M972" i="14"/>
  <c r="N972"/>
  <c r="N972" i="15"/>
  <c r="O972"/>
  <c r="N972" i="34"/>
  <c r="O972"/>
  <c r="I972" i="30"/>
  <c r="F972" i="18"/>
  <c r="K972" i="28"/>
  <c r="G972" i="18"/>
  <c r="Q972" i="26"/>
  <c r="R972"/>
  <c r="H972" i="18"/>
  <c r="N972" i="16"/>
  <c r="O972"/>
  <c r="P972"/>
  <c r="M972" i="11"/>
  <c r="N972"/>
  <c r="M972" i="12"/>
  <c r="N972"/>
  <c r="J972" i="32"/>
  <c r="L972"/>
  <c r="M972"/>
  <c r="I972" i="18"/>
  <c r="P972" i="10"/>
  <c r="Q972"/>
  <c r="J972" i="18"/>
  <c r="N972"/>
  <c r="D973"/>
  <c r="O973" i="23"/>
  <c r="P973"/>
  <c r="E973" i="18"/>
  <c r="P973" i="13"/>
  <c r="Q973"/>
  <c r="P973" i="33"/>
  <c r="Q973"/>
  <c r="M973" i="14"/>
  <c r="N973"/>
  <c r="N973" i="15"/>
  <c r="O973"/>
  <c r="N973" i="34"/>
  <c r="O973"/>
  <c r="I973" i="30"/>
  <c r="F973" i="18"/>
  <c r="K973" i="28"/>
  <c r="G973" i="18"/>
  <c r="Q973" i="26"/>
  <c r="R973"/>
  <c r="H973" i="18"/>
  <c r="N973" i="16"/>
  <c r="O973"/>
  <c r="P973"/>
  <c r="M973" i="11"/>
  <c r="N973"/>
  <c r="M973" i="12"/>
  <c r="N973"/>
  <c r="J973" i="32"/>
  <c r="L973"/>
  <c r="M973"/>
  <c r="I973" i="18"/>
  <c r="P973" i="10"/>
  <c r="Q973"/>
  <c r="J973" i="18"/>
  <c r="N973"/>
  <c r="D974"/>
  <c r="O974" i="23"/>
  <c r="P974"/>
  <c r="E974" i="18"/>
  <c r="P974" i="13"/>
  <c r="Q974"/>
  <c r="P974" i="33"/>
  <c r="Q974"/>
  <c r="M974" i="14"/>
  <c r="N974"/>
  <c r="N974" i="15"/>
  <c r="O974"/>
  <c r="N974" i="34"/>
  <c r="O974"/>
  <c r="I974" i="30"/>
  <c r="F974" i="18"/>
  <c r="K974" i="28"/>
  <c r="G974" i="18"/>
  <c r="Q974" i="26"/>
  <c r="R974"/>
  <c r="H974" i="18"/>
  <c r="N974" i="16"/>
  <c r="O974"/>
  <c r="P974"/>
  <c r="M974" i="11"/>
  <c r="N974"/>
  <c r="M974" i="12"/>
  <c r="N974"/>
  <c r="J974" i="32"/>
  <c r="L974"/>
  <c r="M974"/>
  <c r="I974" i="18"/>
  <c r="P974" i="10"/>
  <c r="Q974"/>
  <c r="J974" i="18"/>
  <c r="N974"/>
  <c r="D975"/>
  <c r="O975" i="23"/>
  <c r="P975"/>
  <c r="E975" i="18"/>
  <c r="P975" i="13"/>
  <c r="Q975"/>
  <c r="P975" i="33"/>
  <c r="Q975"/>
  <c r="M975" i="14"/>
  <c r="N975"/>
  <c r="N975" i="15"/>
  <c r="O975"/>
  <c r="N975" i="34"/>
  <c r="O975"/>
  <c r="I975" i="30"/>
  <c r="F975" i="18"/>
  <c r="K975" i="28"/>
  <c r="G975" i="18"/>
  <c r="Q975" i="26"/>
  <c r="R975"/>
  <c r="H975" i="18"/>
  <c r="N975" i="16"/>
  <c r="O975"/>
  <c r="P975"/>
  <c r="M975" i="11"/>
  <c r="N975"/>
  <c r="M975" i="12"/>
  <c r="N975"/>
  <c r="J975" i="32"/>
  <c r="L975"/>
  <c r="M975"/>
  <c r="I975" i="18"/>
  <c r="P975" i="10"/>
  <c r="Q975"/>
  <c r="J975" i="18"/>
  <c r="N975"/>
  <c r="D976"/>
  <c r="O976" i="23"/>
  <c r="P976"/>
  <c r="E976" i="18"/>
  <c r="P976" i="13"/>
  <c r="Q976"/>
  <c r="P976" i="33"/>
  <c r="Q976"/>
  <c r="M976" i="14"/>
  <c r="N976"/>
  <c r="N976" i="15"/>
  <c r="O976"/>
  <c r="N976" i="34"/>
  <c r="O976"/>
  <c r="I976" i="30"/>
  <c r="F976" i="18"/>
  <c r="K976" i="28"/>
  <c r="G976" i="18"/>
  <c r="Q976" i="26"/>
  <c r="R976"/>
  <c r="H976" i="18"/>
  <c r="N976" i="16"/>
  <c r="O976"/>
  <c r="P976"/>
  <c r="M976" i="11"/>
  <c r="N976"/>
  <c r="M976" i="12"/>
  <c r="N976"/>
  <c r="J976" i="32"/>
  <c r="L976"/>
  <c r="M976"/>
  <c r="I976" i="18"/>
  <c r="P976" i="10"/>
  <c r="Q976"/>
  <c r="J976" i="18"/>
  <c r="N976"/>
  <c r="D977"/>
  <c r="O977" i="23"/>
  <c r="P977"/>
  <c r="E977" i="18"/>
  <c r="P977" i="13"/>
  <c r="Q977"/>
  <c r="P977" i="33"/>
  <c r="Q977"/>
  <c r="M977" i="14"/>
  <c r="N977"/>
  <c r="N977" i="15"/>
  <c r="O977"/>
  <c r="N977" i="34"/>
  <c r="O977"/>
  <c r="I977" i="30"/>
  <c r="F977" i="18"/>
  <c r="K977" i="28"/>
  <c r="G977" i="18"/>
  <c r="Q977" i="26"/>
  <c r="R977"/>
  <c r="H977" i="18"/>
  <c r="N977" i="16"/>
  <c r="O977"/>
  <c r="P977"/>
  <c r="M977" i="11"/>
  <c r="N977"/>
  <c r="M977" i="12"/>
  <c r="N977"/>
  <c r="J977" i="32"/>
  <c r="L977"/>
  <c r="M977"/>
  <c r="I977" i="18"/>
  <c r="P977" i="10"/>
  <c r="Q977"/>
  <c r="J977" i="18"/>
  <c r="N977"/>
  <c r="D978"/>
  <c r="O978" i="23"/>
  <c r="P978"/>
  <c r="E978" i="18"/>
  <c r="P978" i="13"/>
  <c r="Q978"/>
  <c r="P978" i="33"/>
  <c r="Q978"/>
  <c r="M978" i="14"/>
  <c r="N978"/>
  <c r="N978" i="15"/>
  <c r="O978"/>
  <c r="N978" i="34"/>
  <c r="O978"/>
  <c r="I978" i="30"/>
  <c r="F978" i="18"/>
  <c r="K978" i="28"/>
  <c r="G978" i="18"/>
  <c r="Q978" i="26"/>
  <c r="R978"/>
  <c r="H978" i="18"/>
  <c r="N978" i="16"/>
  <c r="O978"/>
  <c r="P978"/>
  <c r="M978" i="11"/>
  <c r="N978"/>
  <c r="M978" i="12"/>
  <c r="N978"/>
  <c r="J978" i="32"/>
  <c r="L978"/>
  <c r="M978"/>
  <c r="I978" i="18"/>
  <c r="P978" i="10"/>
  <c r="Q978"/>
  <c r="J978" i="18"/>
  <c r="N978"/>
  <c r="D979"/>
  <c r="O979" i="23"/>
  <c r="P979"/>
  <c r="E979" i="18"/>
  <c r="P979" i="13"/>
  <c r="Q979"/>
  <c r="P979" i="33"/>
  <c r="Q979"/>
  <c r="M979" i="14"/>
  <c r="N979"/>
  <c r="N979" i="15"/>
  <c r="O979"/>
  <c r="N979" i="34"/>
  <c r="O979"/>
  <c r="I979" i="30"/>
  <c r="F979" i="18"/>
  <c r="K979" i="28"/>
  <c r="G979" i="18"/>
  <c r="Q979" i="26"/>
  <c r="R979"/>
  <c r="H979" i="18"/>
  <c r="N979" i="16"/>
  <c r="O979"/>
  <c r="P979"/>
  <c r="M979" i="11"/>
  <c r="N979"/>
  <c r="M979" i="12"/>
  <c r="N979"/>
  <c r="J979" i="32"/>
  <c r="L979"/>
  <c r="M979"/>
  <c r="I979" i="18"/>
  <c r="P979" i="10"/>
  <c r="Q979"/>
  <c r="J979" i="18"/>
  <c r="N979"/>
  <c r="D980"/>
  <c r="O980" i="23"/>
  <c r="P980"/>
  <c r="E980" i="18"/>
  <c r="P980" i="13"/>
  <c r="Q980"/>
  <c r="P980" i="33"/>
  <c r="Q980"/>
  <c r="M980" i="14"/>
  <c r="N980"/>
  <c r="N980" i="15"/>
  <c r="O980"/>
  <c r="N980" i="34"/>
  <c r="O980"/>
  <c r="I980" i="30"/>
  <c r="F980" i="18"/>
  <c r="K980" i="28"/>
  <c r="G980" i="18"/>
  <c r="Q980" i="26"/>
  <c r="R980"/>
  <c r="H980" i="18"/>
  <c r="N980" i="16"/>
  <c r="O980"/>
  <c r="P980"/>
  <c r="M980" i="11"/>
  <c r="N980"/>
  <c r="M980" i="12"/>
  <c r="N980"/>
  <c r="J980" i="32"/>
  <c r="L980"/>
  <c r="M980"/>
  <c r="I980" i="18"/>
  <c r="P980" i="10"/>
  <c r="Q980"/>
  <c r="J980" i="18"/>
  <c r="N980"/>
  <c r="D981"/>
  <c r="O981" i="23"/>
  <c r="P981"/>
  <c r="E981" i="18"/>
  <c r="P981" i="13"/>
  <c r="Q981"/>
  <c r="P981" i="33"/>
  <c r="Q981"/>
  <c r="M981" i="14"/>
  <c r="N981"/>
  <c r="N981" i="15"/>
  <c r="O981"/>
  <c r="N981" i="34"/>
  <c r="O981"/>
  <c r="I981" i="30"/>
  <c r="F981" i="18"/>
  <c r="K981" i="28"/>
  <c r="G981" i="18"/>
  <c r="Q981" i="26"/>
  <c r="R981"/>
  <c r="H981" i="18"/>
  <c r="N981" i="16"/>
  <c r="O981"/>
  <c r="P981"/>
  <c r="M981" i="11"/>
  <c r="N981"/>
  <c r="M981" i="12"/>
  <c r="N981"/>
  <c r="J981" i="32"/>
  <c r="L981"/>
  <c r="M981"/>
  <c r="I981" i="18"/>
  <c r="P981" i="10"/>
  <c r="Q981"/>
  <c r="J981" i="18"/>
  <c r="N981"/>
  <c r="D982"/>
  <c r="O982" i="23"/>
  <c r="P982"/>
  <c r="E982" i="18"/>
  <c r="P982" i="13"/>
  <c r="Q982"/>
  <c r="P982" i="33"/>
  <c r="Q982"/>
  <c r="M982" i="14"/>
  <c r="N982"/>
  <c r="N982" i="15"/>
  <c r="O982"/>
  <c r="N982" i="34"/>
  <c r="O982"/>
  <c r="I982" i="30"/>
  <c r="F982" i="18"/>
  <c r="K982" i="28"/>
  <c r="G982" i="18"/>
  <c r="Q982" i="26"/>
  <c r="R982"/>
  <c r="H982" i="18"/>
  <c r="N982" i="16"/>
  <c r="O982"/>
  <c r="P982"/>
  <c r="M982" i="11"/>
  <c r="N982"/>
  <c r="M982" i="12"/>
  <c r="N982"/>
  <c r="J982" i="32"/>
  <c r="L982"/>
  <c r="M982"/>
  <c r="I982" i="18"/>
  <c r="P982" i="10"/>
  <c r="Q982"/>
  <c r="J982" i="18"/>
  <c r="N982"/>
  <c r="D983"/>
  <c r="O983" i="23"/>
  <c r="P983"/>
  <c r="E983" i="18"/>
  <c r="P983" i="13"/>
  <c r="Q983"/>
  <c r="P983" i="33"/>
  <c r="Q983"/>
  <c r="M983" i="14"/>
  <c r="N983"/>
  <c r="N983" i="15"/>
  <c r="O983"/>
  <c r="N983" i="34"/>
  <c r="O983"/>
  <c r="I983" i="30"/>
  <c r="F983" i="18"/>
  <c r="K983" i="28"/>
  <c r="G983" i="18"/>
  <c r="Q983" i="26"/>
  <c r="R983"/>
  <c r="H983" i="18"/>
  <c r="N983" i="16"/>
  <c r="O983"/>
  <c r="P983"/>
  <c r="M983" i="11"/>
  <c r="N983"/>
  <c r="M983" i="12"/>
  <c r="N983"/>
  <c r="J983" i="32"/>
  <c r="L983"/>
  <c r="M983"/>
  <c r="I983" i="18"/>
  <c r="P983" i="10"/>
  <c r="Q983"/>
  <c r="J983" i="18"/>
  <c r="N983"/>
  <c r="D984"/>
  <c r="O984" i="23"/>
  <c r="P984"/>
  <c r="E984" i="18"/>
  <c r="P984" i="13"/>
  <c r="Q984"/>
  <c r="P984" i="33"/>
  <c r="Q984"/>
  <c r="M984" i="14"/>
  <c r="N984"/>
  <c r="N984" i="15"/>
  <c r="O984"/>
  <c r="N984" i="34"/>
  <c r="O984"/>
  <c r="I984" i="30"/>
  <c r="F984" i="18"/>
  <c r="K984" i="28"/>
  <c r="G984" i="18"/>
  <c r="Q984" i="26"/>
  <c r="R984"/>
  <c r="H984" i="18"/>
  <c r="N984" i="16"/>
  <c r="O984"/>
  <c r="P984"/>
  <c r="M984" i="11"/>
  <c r="N984"/>
  <c r="M984" i="12"/>
  <c r="N984"/>
  <c r="J984" i="32"/>
  <c r="L984"/>
  <c r="M984"/>
  <c r="I984" i="18"/>
  <c r="P984" i="10"/>
  <c r="Q984"/>
  <c r="J984" i="18"/>
  <c r="N984"/>
  <c r="D985"/>
  <c r="O985" i="23"/>
  <c r="P985"/>
  <c r="E985" i="18"/>
  <c r="P985" i="13"/>
  <c r="Q985"/>
  <c r="P985" i="33"/>
  <c r="Q985"/>
  <c r="M985" i="14"/>
  <c r="N985"/>
  <c r="N985" i="15"/>
  <c r="O985"/>
  <c r="N985" i="34"/>
  <c r="O985"/>
  <c r="I985" i="30"/>
  <c r="F985" i="18"/>
  <c r="K985" i="28"/>
  <c r="G985" i="18"/>
  <c r="Q985" i="26"/>
  <c r="R985"/>
  <c r="H985" i="18"/>
  <c r="N985" i="16"/>
  <c r="O985"/>
  <c r="P985"/>
  <c r="M985" i="11"/>
  <c r="N985"/>
  <c r="M985" i="12"/>
  <c r="N985"/>
  <c r="J985" i="32"/>
  <c r="L985"/>
  <c r="M985"/>
  <c r="I985" i="18"/>
  <c r="P985" i="10"/>
  <c r="Q985"/>
  <c r="J985" i="18"/>
  <c r="N985"/>
  <c r="D986"/>
  <c r="O986" i="23"/>
  <c r="P986"/>
  <c r="E986" i="18"/>
  <c r="P986" i="13"/>
  <c r="Q986"/>
  <c r="P986" i="33"/>
  <c r="Q986"/>
  <c r="M986" i="14"/>
  <c r="N986"/>
  <c r="N986" i="15"/>
  <c r="O986"/>
  <c r="N986" i="34"/>
  <c r="O986"/>
  <c r="I986" i="30"/>
  <c r="F986" i="18"/>
  <c r="K986" i="28"/>
  <c r="G986" i="18"/>
  <c r="Q986" i="26"/>
  <c r="R986"/>
  <c r="H986" i="18"/>
  <c r="N986" i="16"/>
  <c r="O986"/>
  <c r="P986"/>
  <c r="M986" i="11"/>
  <c r="N986"/>
  <c r="M986" i="12"/>
  <c r="N986"/>
  <c r="J986" i="32"/>
  <c r="L986"/>
  <c r="M986"/>
  <c r="I986" i="18"/>
  <c r="P986" i="10"/>
  <c r="Q986"/>
  <c r="J986" i="18"/>
  <c r="N986"/>
  <c r="D987"/>
  <c r="O987" i="23"/>
  <c r="P987"/>
  <c r="E987" i="18"/>
  <c r="P987" i="13"/>
  <c r="Q987"/>
  <c r="P987" i="33"/>
  <c r="Q987"/>
  <c r="M987" i="14"/>
  <c r="N987"/>
  <c r="N987" i="15"/>
  <c r="O987"/>
  <c r="N987" i="34"/>
  <c r="O987"/>
  <c r="I987" i="30"/>
  <c r="F987" i="18"/>
  <c r="K987" i="28"/>
  <c r="G987" i="18"/>
  <c r="Q987" i="26"/>
  <c r="R987"/>
  <c r="H987" i="18"/>
  <c r="N987" i="16"/>
  <c r="O987"/>
  <c r="P987"/>
  <c r="M987" i="11"/>
  <c r="N987"/>
  <c r="M987" i="12"/>
  <c r="N987"/>
  <c r="J987" i="32"/>
  <c r="L987"/>
  <c r="M987"/>
  <c r="I987" i="18"/>
  <c r="P987" i="10"/>
  <c r="Q987"/>
  <c r="J987" i="18"/>
  <c r="N987"/>
  <c r="D988"/>
  <c r="O988" i="23"/>
  <c r="P988"/>
  <c r="E988" i="18"/>
  <c r="P988" i="13"/>
  <c r="Q988"/>
  <c r="P988" i="33"/>
  <c r="Q988"/>
  <c r="M988" i="14"/>
  <c r="N988"/>
  <c r="N988" i="15"/>
  <c r="O988"/>
  <c r="N988" i="34"/>
  <c r="O988"/>
  <c r="I988" i="30"/>
  <c r="F988" i="18"/>
  <c r="K988" i="28"/>
  <c r="G988" i="18"/>
  <c r="Q988" i="26"/>
  <c r="R988"/>
  <c r="H988" i="18"/>
  <c r="N988" i="16"/>
  <c r="O988"/>
  <c r="P988"/>
  <c r="M988" i="11"/>
  <c r="N988"/>
  <c r="M988" i="12"/>
  <c r="N988"/>
  <c r="J988" i="32"/>
  <c r="L988"/>
  <c r="M988"/>
  <c r="I988" i="18"/>
  <c r="P988" i="10"/>
  <c r="Q988"/>
  <c r="J988" i="18"/>
  <c r="N988"/>
  <c r="D989"/>
  <c r="O989" i="23"/>
  <c r="P989"/>
  <c r="E989" i="18"/>
  <c r="P989" i="13"/>
  <c r="Q989"/>
  <c r="P989" i="33"/>
  <c r="Q989"/>
  <c r="M989" i="14"/>
  <c r="N989"/>
  <c r="N989" i="15"/>
  <c r="O989"/>
  <c r="N989" i="34"/>
  <c r="O989"/>
  <c r="I989" i="30"/>
  <c r="F989" i="18"/>
  <c r="K989" i="28"/>
  <c r="G989" i="18"/>
  <c r="Q989" i="26"/>
  <c r="R989"/>
  <c r="H989" i="18"/>
  <c r="N989" i="16"/>
  <c r="O989"/>
  <c r="P989"/>
  <c r="M989" i="11"/>
  <c r="N989"/>
  <c r="M989" i="12"/>
  <c r="N989"/>
  <c r="J989" i="32"/>
  <c r="L989"/>
  <c r="M989"/>
  <c r="I989" i="18"/>
  <c r="P989" i="10"/>
  <c r="Q989"/>
  <c r="J989" i="18"/>
  <c r="N989"/>
  <c r="D990"/>
  <c r="O990" i="23"/>
  <c r="P990"/>
  <c r="E990" i="18"/>
  <c r="P990" i="13"/>
  <c r="Q990"/>
  <c r="P990" i="33"/>
  <c r="Q990"/>
  <c r="M990" i="14"/>
  <c r="N990"/>
  <c r="N990" i="15"/>
  <c r="O990"/>
  <c r="N990" i="34"/>
  <c r="O990"/>
  <c r="I990" i="30"/>
  <c r="F990" i="18"/>
  <c r="K990" i="28"/>
  <c r="G990" i="18"/>
  <c r="Q990" i="26"/>
  <c r="R990"/>
  <c r="H990" i="18"/>
  <c r="N990" i="16"/>
  <c r="O990"/>
  <c r="P990"/>
  <c r="M990" i="11"/>
  <c r="N990"/>
  <c r="M990" i="12"/>
  <c r="N990"/>
  <c r="J990" i="32"/>
  <c r="L990"/>
  <c r="M990"/>
  <c r="I990" i="18"/>
  <c r="P990" i="10"/>
  <c r="Q990"/>
  <c r="J990" i="18"/>
  <c r="N990"/>
  <c r="D991"/>
  <c r="O991" i="23"/>
  <c r="P991"/>
  <c r="E991" i="18"/>
  <c r="P991" i="13"/>
  <c r="Q991"/>
  <c r="P991" i="33"/>
  <c r="Q991"/>
  <c r="M991" i="14"/>
  <c r="N991"/>
  <c r="N991" i="15"/>
  <c r="O991"/>
  <c r="N991" i="34"/>
  <c r="O991"/>
  <c r="I991" i="30"/>
  <c r="F991" i="18"/>
  <c r="K991" i="28"/>
  <c r="G991" i="18"/>
  <c r="Q991" i="26"/>
  <c r="R991"/>
  <c r="H991" i="18"/>
  <c r="N991" i="16"/>
  <c r="O991"/>
  <c r="P991"/>
  <c r="M991" i="11"/>
  <c r="N991"/>
  <c r="M991" i="12"/>
  <c r="N991"/>
  <c r="J991" i="32"/>
  <c r="L991"/>
  <c r="M991"/>
  <c r="I991" i="18"/>
  <c r="P991" i="10"/>
  <c r="Q991"/>
  <c r="J991" i="18"/>
  <c r="N991"/>
  <c r="D992"/>
  <c r="O992" i="23"/>
  <c r="P992"/>
  <c r="E992" i="18"/>
  <c r="P992" i="13"/>
  <c r="Q992"/>
  <c r="P992" i="33"/>
  <c r="Q992"/>
  <c r="M992" i="14"/>
  <c r="N992"/>
  <c r="N992" i="15"/>
  <c r="O992"/>
  <c r="N992" i="34"/>
  <c r="O992"/>
  <c r="I992" i="30"/>
  <c r="F992" i="18"/>
  <c r="K992" i="28"/>
  <c r="G992" i="18"/>
  <c r="Q992" i="26"/>
  <c r="R992"/>
  <c r="H992" i="18"/>
  <c r="N992" i="16"/>
  <c r="O992"/>
  <c r="P992"/>
  <c r="M992" i="11"/>
  <c r="N992"/>
  <c r="M992" i="12"/>
  <c r="N992"/>
  <c r="J992" i="32"/>
  <c r="L992"/>
  <c r="M992"/>
  <c r="I992" i="18"/>
  <c r="P992" i="10"/>
  <c r="Q992"/>
  <c r="J992" i="18"/>
  <c r="N992"/>
  <c r="D993"/>
  <c r="O993" i="23"/>
  <c r="P993"/>
  <c r="E993" i="18"/>
  <c r="P993" i="13"/>
  <c r="Q993"/>
  <c r="P993" i="33"/>
  <c r="Q993"/>
  <c r="M993" i="14"/>
  <c r="N993"/>
  <c r="N993" i="15"/>
  <c r="O993"/>
  <c r="N993" i="34"/>
  <c r="O993"/>
  <c r="I993" i="30"/>
  <c r="F993" i="18"/>
  <c r="K993" i="28"/>
  <c r="G993" i="18"/>
  <c r="Q993" i="26"/>
  <c r="R993"/>
  <c r="H993" i="18"/>
  <c r="N993" i="16"/>
  <c r="O993"/>
  <c r="P993"/>
  <c r="M993" i="11"/>
  <c r="N993"/>
  <c r="M993" i="12"/>
  <c r="N993"/>
  <c r="J993" i="32"/>
  <c r="L993"/>
  <c r="M993"/>
  <c r="I993" i="18"/>
  <c r="P993" i="10"/>
  <c r="Q993"/>
  <c r="J993" i="18"/>
  <c r="N993"/>
  <c r="D994"/>
  <c r="O994" i="23"/>
  <c r="P994"/>
  <c r="E994" i="18"/>
  <c r="P994" i="13"/>
  <c r="Q994"/>
  <c r="P994" i="33"/>
  <c r="Q994"/>
  <c r="M994" i="14"/>
  <c r="N994"/>
  <c r="N994" i="15"/>
  <c r="O994"/>
  <c r="N994" i="34"/>
  <c r="O994"/>
  <c r="I994" i="30"/>
  <c r="F994" i="18"/>
  <c r="K994" i="28"/>
  <c r="G994" i="18"/>
  <c r="Q994" i="26"/>
  <c r="R994"/>
  <c r="H994" i="18"/>
  <c r="N994" i="16"/>
  <c r="O994"/>
  <c r="P994"/>
  <c r="M994" i="11"/>
  <c r="N994"/>
  <c r="M994" i="12"/>
  <c r="N994"/>
  <c r="J994" i="32"/>
  <c r="L994"/>
  <c r="M994"/>
  <c r="I994" i="18"/>
  <c r="P994" i="10"/>
  <c r="Q994"/>
  <c r="J994" i="18"/>
  <c r="N994"/>
  <c r="D995"/>
  <c r="O995" i="23"/>
  <c r="P995"/>
  <c r="E995" i="18"/>
  <c r="P995" i="13"/>
  <c r="Q995"/>
  <c r="P995" i="33"/>
  <c r="Q995"/>
  <c r="M995" i="14"/>
  <c r="N995"/>
  <c r="N995" i="15"/>
  <c r="O995"/>
  <c r="N995" i="34"/>
  <c r="O995"/>
  <c r="I995" i="30"/>
  <c r="F995" i="18"/>
  <c r="K995" i="28"/>
  <c r="G995" i="18"/>
  <c r="Q995" i="26"/>
  <c r="R995"/>
  <c r="H995" i="18"/>
  <c r="M995" i="11"/>
  <c r="N995"/>
  <c r="M995" i="12"/>
  <c r="N995"/>
  <c r="N995" i="16"/>
  <c r="O995"/>
  <c r="P995"/>
  <c r="G995" i="32"/>
  <c r="H995"/>
  <c r="I995"/>
  <c r="J995"/>
  <c r="L995"/>
  <c r="M995"/>
  <c r="I995" i="18"/>
  <c r="P995" i="10"/>
  <c r="Q995"/>
  <c r="J995" i="18"/>
  <c r="N995"/>
  <c r="D996"/>
  <c r="O996" i="23"/>
  <c r="P996"/>
  <c r="E996" i="18"/>
  <c r="P996" i="13"/>
  <c r="Q996"/>
  <c r="P996" i="33"/>
  <c r="Q996"/>
  <c r="M996" i="14"/>
  <c r="N996"/>
  <c r="N996" i="15"/>
  <c r="O996"/>
  <c r="N996" i="34"/>
  <c r="O996"/>
  <c r="I996" i="30"/>
  <c r="F996" i="18"/>
  <c r="K996" i="28"/>
  <c r="G996" i="18"/>
  <c r="Q996" i="26"/>
  <c r="R996"/>
  <c r="H996" i="18"/>
  <c r="M996" i="11"/>
  <c r="N996"/>
  <c r="M996" i="12"/>
  <c r="N996"/>
  <c r="N996" i="16"/>
  <c r="O996"/>
  <c r="P996"/>
  <c r="G996" i="32"/>
  <c r="H996"/>
  <c r="I996"/>
  <c r="J996"/>
  <c r="L996"/>
  <c r="M996"/>
  <c r="I996" i="18"/>
  <c r="P996" i="10"/>
  <c r="Q996"/>
  <c r="J996" i="18"/>
  <c r="N996"/>
  <c r="D997"/>
  <c r="O997" i="23"/>
  <c r="P997"/>
  <c r="E997" i="18"/>
  <c r="P997" i="13"/>
  <c r="Q997"/>
  <c r="P997" i="33"/>
  <c r="Q997"/>
  <c r="M997" i="14"/>
  <c r="N997"/>
  <c r="N997" i="15"/>
  <c r="O997"/>
  <c r="N997" i="34"/>
  <c r="O997"/>
  <c r="I997" i="30"/>
  <c r="F997" i="18"/>
  <c r="K997" i="28"/>
  <c r="G997" i="18"/>
  <c r="Q997" i="26"/>
  <c r="R997"/>
  <c r="H997" i="18"/>
  <c r="M997" i="11"/>
  <c r="N997"/>
  <c r="M997" i="12"/>
  <c r="N997"/>
  <c r="N997" i="16"/>
  <c r="O997"/>
  <c r="P997"/>
  <c r="G997" i="32"/>
  <c r="H997"/>
  <c r="I997"/>
  <c r="J997"/>
  <c r="L997"/>
  <c r="M997"/>
  <c r="I997" i="18"/>
  <c r="P997" i="10"/>
  <c r="Q997"/>
  <c r="J997" i="18"/>
  <c r="N997"/>
  <c r="D998"/>
  <c r="O998" i="23"/>
  <c r="P998"/>
  <c r="E998" i="18"/>
  <c r="P998" i="13"/>
  <c r="Q998"/>
  <c r="P998" i="33"/>
  <c r="Q998"/>
  <c r="M998" i="14"/>
  <c r="N998"/>
  <c r="N998" i="15"/>
  <c r="O998"/>
  <c r="N998" i="34"/>
  <c r="O998"/>
  <c r="I998" i="30"/>
  <c r="F998" i="18"/>
  <c r="K998" i="28"/>
  <c r="G998" i="18"/>
  <c r="Q998" i="26"/>
  <c r="R998"/>
  <c r="H998" i="18"/>
  <c r="M998" i="11"/>
  <c r="N998"/>
  <c r="M998" i="12"/>
  <c r="N998"/>
  <c r="N998" i="16"/>
  <c r="O998"/>
  <c r="P998"/>
  <c r="G998" i="32"/>
  <c r="H998"/>
  <c r="I998"/>
  <c r="J998"/>
  <c r="L998"/>
  <c r="M998"/>
  <c r="I998" i="18"/>
  <c r="P998" i="10"/>
  <c r="Q998"/>
  <c r="J998" i="18"/>
  <c r="N998"/>
  <c r="D999"/>
  <c r="O999" i="23"/>
  <c r="P999"/>
  <c r="E999" i="18"/>
  <c r="P999" i="13"/>
  <c r="Q999"/>
  <c r="P999" i="33"/>
  <c r="Q999"/>
  <c r="M999" i="14"/>
  <c r="N999"/>
  <c r="N999" i="15"/>
  <c r="O999"/>
  <c r="N999" i="34"/>
  <c r="O999"/>
  <c r="I999" i="30"/>
  <c r="F999" i="18"/>
  <c r="K999" i="28"/>
  <c r="G999" i="18"/>
  <c r="Q999" i="26"/>
  <c r="R999"/>
  <c r="H999" i="18"/>
  <c r="M999" i="11"/>
  <c r="N999"/>
  <c r="M999" i="12"/>
  <c r="N999"/>
  <c r="N999" i="16"/>
  <c r="O999"/>
  <c r="P999"/>
  <c r="G999" i="32"/>
  <c r="H999"/>
  <c r="I999"/>
  <c r="J999"/>
  <c r="L999"/>
  <c r="M999"/>
  <c r="I999" i="18"/>
  <c r="P999" i="10"/>
  <c r="Q999"/>
  <c r="J999" i="18"/>
  <c r="N999"/>
  <c r="D1000"/>
  <c r="O1000" i="23"/>
  <c r="P1000"/>
  <c r="E1000" i="18"/>
  <c r="P1000" i="13"/>
  <c r="Q1000"/>
  <c r="P1000" i="33"/>
  <c r="Q1000"/>
  <c r="M1000" i="14"/>
  <c r="N1000"/>
  <c r="N1000" i="15"/>
  <c r="O1000"/>
  <c r="N1000" i="34"/>
  <c r="O1000"/>
  <c r="I1000" i="30"/>
  <c r="F1000" i="18"/>
  <c r="K1000" i="28"/>
  <c r="G1000" i="18"/>
  <c r="Q1000" i="26"/>
  <c r="R1000"/>
  <c r="H1000" i="18"/>
  <c r="M1000" i="11"/>
  <c r="N1000"/>
  <c r="M1000" i="12"/>
  <c r="N1000"/>
  <c r="N1000" i="16"/>
  <c r="O1000"/>
  <c r="P1000"/>
  <c r="G1000" i="32"/>
  <c r="H1000"/>
  <c r="I1000"/>
  <c r="J1000"/>
  <c r="L1000"/>
  <c r="M1000"/>
  <c r="I1000" i="18"/>
  <c r="P1000" i="10"/>
  <c r="Q1000"/>
  <c r="J1000" i="18"/>
  <c r="N1000"/>
  <c r="D1001"/>
  <c r="O1001" i="23"/>
  <c r="P1001"/>
  <c r="E1001" i="18"/>
  <c r="P1001" i="13"/>
  <c r="Q1001"/>
  <c r="P1001" i="33"/>
  <c r="Q1001"/>
  <c r="M1001" i="14"/>
  <c r="N1001"/>
  <c r="N1001" i="15"/>
  <c r="O1001"/>
  <c r="N1001" i="34"/>
  <c r="O1001"/>
  <c r="I1001" i="30"/>
  <c r="F1001" i="18"/>
  <c r="K1001" i="28"/>
  <c r="G1001" i="18"/>
  <c r="Q1001" i="26"/>
  <c r="R1001"/>
  <c r="H1001" i="18"/>
  <c r="M1001" i="11"/>
  <c r="N1001"/>
  <c r="M1001" i="12"/>
  <c r="N1001"/>
  <c r="N1001" i="16"/>
  <c r="O1001"/>
  <c r="P1001"/>
  <c r="G1001" i="32"/>
  <c r="H1001"/>
  <c r="I1001"/>
  <c r="J1001"/>
  <c r="L1001"/>
  <c r="M1001"/>
  <c r="I1001" i="18"/>
  <c r="P1001" i="10"/>
  <c r="Q1001"/>
  <c r="J1001" i="18"/>
  <c r="N1001"/>
  <c r="D1002"/>
  <c r="O1002" i="23"/>
  <c r="P1002"/>
  <c r="E1002" i="18"/>
  <c r="P1002" i="13"/>
  <c r="Q1002"/>
  <c r="P1002" i="33"/>
  <c r="Q1002"/>
  <c r="M1002" i="14"/>
  <c r="N1002"/>
  <c r="N1002" i="15"/>
  <c r="O1002"/>
  <c r="N1002" i="34"/>
  <c r="O1002"/>
  <c r="I1002" i="30"/>
  <c r="F1002" i="18"/>
  <c r="K1002" i="28"/>
  <c r="G1002" i="18"/>
  <c r="Q1002" i="26"/>
  <c r="R1002"/>
  <c r="H1002" i="18"/>
  <c r="P1002" i="10"/>
  <c r="Q1002"/>
  <c r="J1002" i="18"/>
  <c r="N1002"/>
  <c r="D1003"/>
  <c r="O1003" i="23"/>
  <c r="P1003"/>
  <c r="E1003" i="18"/>
  <c r="P1003" i="13"/>
  <c r="Q1003"/>
  <c r="P1003" i="33"/>
  <c r="Q1003"/>
  <c r="M1003" i="14"/>
  <c r="N1003"/>
  <c r="N1003" i="15"/>
  <c r="O1003"/>
  <c r="N1003" i="34"/>
  <c r="O1003"/>
  <c r="I1003" i="30"/>
  <c r="F1003" i="18"/>
  <c r="K1003" i="28"/>
  <c r="G1003" i="18"/>
  <c r="Q1003" i="26"/>
  <c r="R1003"/>
  <c r="H1003" i="18"/>
  <c r="M1003" i="11"/>
  <c r="N1003"/>
  <c r="M1003" i="12"/>
  <c r="N1003"/>
  <c r="N1003" i="16"/>
  <c r="O1003"/>
  <c r="P1003"/>
  <c r="G1003" i="32"/>
  <c r="H1003"/>
  <c r="I1003"/>
  <c r="J1003"/>
  <c r="L1003"/>
  <c r="M1003"/>
  <c r="I1003" i="18"/>
  <c r="P1003" i="10"/>
  <c r="Q1003"/>
  <c r="J1003" i="18"/>
  <c r="N1003"/>
  <c r="D1004"/>
  <c r="O1004" i="23"/>
  <c r="P1004"/>
  <c r="E1004" i="18"/>
  <c r="P1004" i="13"/>
  <c r="Q1004"/>
  <c r="P1004" i="33"/>
  <c r="Q1004"/>
  <c r="M1004" i="14"/>
  <c r="N1004"/>
  <c r="N1004" i="15"/>
  <c r="O1004"/>
  <c r="N1004" i="34"/>
  <c r="O1004"/>
  <c r="I1004" i="30"/>
  <c r="F1004" i="18"/>
  <c r="K1004" i="28"/>
  <c r="G1004" i="18"/>
  <c r="Q1004" i="26"/>
  <c r="R1004"/>
  <c r="H1004" i="18"/>
  <c r="M1004" i="11"/>
  <c r="N1004"/>
  <c r="M1004" i="12"/>
  <c r="N1004"/>
  <c r="N1004" i="16"/>
  <c r="O1004"/>
  <c r="P1004"/>
  <c r="G1004" i="32"/>
  <c r="H1004"/>
  <c r="I1004"/>
  <c r="J1004"/>
  <c r="L1004"/>
  <c r="M1004"/>
  <c r="I1004" i="18"/>
  <c r="P1004" i="10"/>
  <c r="Q1004"/>
  <c r="J1004" i="18"/>
  <c r="N1004"/>
  <c r="D1005"/>
  <c r="O1005" i="23"/>
  <c r="P1005"/>
  <c r="E1005" i="18"/>
  <c r="P1005" i="13"/>
  <c r="Q1005"/>
  <c r="P1005" i="33"/>
  <c r="Q1005"/>
  <c r="M1005" i="14"/>
  <c r="N1005"/>
  <c r="N1005" i="15"/>
  <c r="O1005"/>
  <c r="N1005" i="34"/>
  <c r="O1005"/>
  <c r="I1005" i="30"/>
  <c r="F1005" i="18"/>
  <c r="K1005" i="28"/>
  <c r="G1005" i="18"/>
  <c r="Q1005" i="26"/>
  <c r="R1005"/>
  <c r="H1005" i="18"/>
  <c r="M1005" i="11"/>
  <c r="N1005"/>
  <c r="M1005" i="12"/>
  <c r="N1005"/>
  <c r="N1005" i="16"/>
  <c r="O1005"/>
  <c r="P1005"/>
  <c r="G1005" i="32"/>
  <c r="H1005"/>
  <c r="I1005"/>
  <c r="J1005"/>
  <c r="L1005"/>
  <c r="M1005"/>
  <c r="I1005" i="18"/>
  <c r="P1005" i="10"/>
  <c r="Q1005"/>
  <c r="J1005" i="18"/>
  <c r="N1005"/>
  <c r="D1006"/>
  <c r="O1006" i="23"/>
  <c r="P1006"/>
  <c r="E1006" i="18"/>
  <c r="P1006" i="13"/>
  <c r="Q1006"/>
  <c r="P1006" i="33"/>
  <c r="Q1006"/>
  <c r="M1006" i="14"/>
  <c r="N1006"/>
  <c r="N1006" i="15"/>
  <c r="O1006"/>
  <c r="N1006" i="34"/>
  <c r="O1006"/>
  <c r="I1006" i="30"/>
  <c r="F1006" i="18"/>
  <c r="K1006" i="28"/>
  <c r="G1006" i="18"/>
  <c r="Q1006" i="26"/>
  <c r="R1006"/>
  <c r="H1006" i="18"/>
  <c r="M1006" i="11"/>
  <c r="N1006"/>
  <c r="M1006" i="12"/>
  <c r="N1006"/>
  <c r="N1006" i="16"/>
  <c r="O1006"/>
  <c r="P1006"/>
  <c r="G1006" i="32"/>
  <c r="H1006"/>
  <c r="I1006"/>
  <c r="J1006"/>
  <c r="L1006"/>
  <c r="M1006"/>
  <c r="I1006" i="18"/>
  <c r="P1006" i="10"/>
  <c r="Q1006"/>
  <c r="J1006" i="18"/>
  <c r="N1006"/>
  <c r="D1007"/>
  <c r="O1007" i="23"/>
  <c r="P1007"/>
  <c r="E1007" i="18"/>
  <c r="P1007" i="13"/>
  <c r="Q1007"/>
  <c r="P1007" i="33"/>
  <c r="Q1007"/>
  <c r="M1007" i="14"/>
  <c r="N1007"/>
  <c r="N1007" i="15"/>
  <c r="O1007"/>
  <c r="N1007" i="34"/>
  <c r="O1007"/>
  <c r="I1007" i="30"/>
  <c r="F1007" i="18"/>
  <c r="K1007" i="28"/>
  <c r="G1007" i="18"/>
  <c r="Q1007" i="26"/>
  <c r="R1007"/>
  <c r="H1007" i="18"/>
  <c r="M1007" i="11"/>
  <c r="N1007"/>
  <c r="M1007" i="12"/>
  <c r="N1007"/>
  <c r="N1007" i="16"/>
  <c r="O1007"/>
  <c r="P1007"/>
  <c r="G1007" i="32"/>
  <c r="H1007"/>
  <c r="I1007"/>
  <c r="J1007"/>
  <c r="L1007"/>
  <c r="M1007"/>
  <c r="I1007" i="18"/>
  <c r="P1007" i="10"/>
  <c r="Q1007"/>
  <c r="J1007" i="18"/>
  <c r="N1007"/>
  <c r="D1008"/>
  <c r="O1008" i="23"/>
  <c r="P1008"/>
  <c r="E1008" i="18"/>
  <c r="P1008" i="13"/>
  <c r="Q1008"/>
  <c r="P1008" i="33"/>
  <c r="Q1008"/>
  <c r="M1008" i="14"/>
  <c r="N1008"/>
  <c r="I1008" i="30"/>
  <c r="F1008" i="18"/>
  <c r="K1008" i="28"/>
  <c r="G1008" i="18"/>
  <c r="Q1008" i="26"/>
  <c r="R1008"/>
  <c r="H1008" i="18"/>
  <c r="M1008" i="11"/>
  <c r="N1008"/>
  <c r="M1008" i="12"/>
  <c r="N1008"/>
  <c r="N1008" i="16"/>
  <c r="O1008"/>
  <c r="P1008"/>
  <c r="G1008" i="32"/>
  <c r="H1008"/>
  <c r="I1008"/>
  <c r="J1008"/>
  <c r="L1008"/>
  <c r="M1008"/>
  <c r="I1008" i="18"/>
  <c r="P1008" i="10"/>
  <c r="Q1008"/>
  <c r="J1008" i="18"/>
  <c r="N1008"/>
  <c r="D958"/>
  <c r="P958" i="13"/>
  <c r="Q958"/>
  <c r="P958" i="33"/>
  <c r="Q958"/>
  <c r="M958" i="14"/>
  <c r="N958"/>
  <c r="N958" i="15"/>
  <c r="O958"/>
  <c r="N958" i="34"/>
  <c r="O958"/>
  <c r="I958" i="30"/>
  <c r="F958" i="18"/>
  <c r="K958" i="28"/>
  <c r="G958" i="18"/>
  <c r="Q958" i="26"/>
  <c r="R958"/>
  <c r="H958" i="18"/>
  <c r="N958" i="16"/>
  <c r="O958"/>
  <c r="P958"/>
  <c r="M958" i="11"/>
  <c r="N958"/>
  <c r="M958" i="12"/>
  <c r="N958"/>
  <c r="I958" i="18"/>
  <c r="P958" i="10"/>
  <c r="Q958"/>
  <c r="J958" i="18"/>
  <c r="N958"/>
  <c r="N1011"/>
  <c r="H775" i="10"/>
  <c r="D774" i="26"/>
  <c r="E774"/>
  <c r="C774"/>
  <c r="I481" i="28"/>
  <c r="K481"/>
  <c r="G481" i="18"/>
  <c r="I482" i="28"/>
  <c r="K482"/>
  <c r="G482" i="18"/>
  <c r="I483" i="28"/>
  <c r="K483"/>
  <c r="G483" i="18"/>
  <c r="I484" i="28"/>
  <c r="K484"/>
  <c r="G484" i="18"/>
  <c r="I485" i="28"/>
  <c r="K485"/>
  <c r="G485" i="18"/>
  <c r="I486" i="28"/>
  <c r="K486"/>
  <c r="G486" i="18"/>
  <c r="I487" i="28"/>
  <c r="K487"/>
  <c r="G487" i="18"/>
  <c r="I488" i="28"/>
  <c r="K488"/>
  <c r="G488" i="18"/>
  <c r="I489" i="28"/>
  <c r="K489"/>
  <c r="G489" i="18"/>
  <c r="I490" i="28"/>
  <c r="K490"/>
  <c r="G490" i="18"/>
  <c r="I491" i="28"/>
  <c r="K491"/>
  <c r="G491" i="18"/>
  <c r="I492" i="28"/>
  <c r="K492"/>
  <c r="G492" i="18"/>
  <c r="I493" i="28"/>
  <c r="K493"/>
  <c r="G493" i="18"/>
  <c r="I494" i="28"/>
  <c r="K494"/>
  <c r="G494" i="18"/>
  <c r="I495" i="28"/>
  <c r="K495"/>
  <c r="G495" i="18"/>
  <c r="I496" i="28"/>
  <c r="K496"/>
  <c r="G496" i="18"/>
  <c r="I497" i="28"/>
  <c r="K497"/>
  <c r="G497" i="18"/>
  <c r="I498" i="28"/>
  <c r="K498"/>
  <c r="G498" i="18"/>
  <c r="I499" i="28"/>
  <c r="K499"/>
  <c r="G499" i="18"/>
  <c r="I500" i="28"/>
  <c r="K500"/>
  <c r="G500" i="18"/>
  <c r="I501" i="28"/>
  <c r="K501"/>
  <c r="G501" i="18"/>
  <c r="I502" i="28"/>
  <c r="K502"/>
  <c r="G502" i="18"/>
  <c r="I503" i="28"/>
  <c r="K503"/>
  <c r="G503" i="18"/>
  <c r="I504" i="28"/>
  <c r="K504"/>
  <c r="G504" i="18"/>
  <c r="I505" i="28"/>
  <c r="K505"/>
  <c r="G505" i="18"/>
  <c r="I506" i="28"/>
  <c r="K506"/>
  <c r="G506" i="18"/>
  <c r="I507" i="28"/>
  <c r="K507"/>
  <c r="G507" i="18"/>
  <c r="I508" i="28"/>
  <c r="K508"/>
  <c r="G508" i="18"/>
  <c r="I509" i="28"/>
  <c r="K509"/>
  <c r="G509" i="18"/>
  <c r="I510" i="28"/>
  <c r="K510"/>
  <c r="G510" i="18"/>
  <c r="I511" i="28"/>
  <c r="K511"/>
  <c r="G511" i="18"/>
  <c r="I512" i="28"/>
  <c r="K512"/>
  <c r="G512" i="18"/>
  <c r="I513" i="28"/>
  <c r="K513"/>
  <c r="G513" i="18"/>
  <c r="I514" i="28"/>
  <c r="K514"/>
  <c r="G514" i="18"/>
  <c r="I515" i="28"/>
  <c r="K515"/>
  <c r="G515" i="18"/>
  <c r="I516" i="28"/>
  <c r="K516"/>
  <c r="G516" i="18"/>
  <c r="I517" i="28"/>
  <c r="K517"/>
  <c r="G517" i="18"/>
  <c r="I518" i="28"/>
  <c r="K518"/>
  <c r="G518" i="18"/>
  <c r="I519" i="28"/>
  <c r="K519"/>
  <c r="G519" i="18"/>
  <c r="I520" i="28"/>
  <c r="K520"/>
  <c r="G520" i="18"/>
  <c r="I521" i="28"/>
  <c r="K521"/>
  <c r="G521" i="18"/>
  <c r="I522" i="28"/>
  <c r="K522"/>
  <c r="G522" i="18"/>
  <c r="I523" i="28"/>
  <c r="K523"/>
  <c r="G523" i="18"/>
  <c r="I524" i="28"/>
  <c r="K524"/>
  <c r="G524" i="18"/>
  <c r="I525" i="28"/>
  <c r="K525"/>
  <c r="G525" i="18"/>
  <c r="I526" i="28"/>
  <c r="K526"/>
  <c r="G526" i="18"/>
  <c r="I527" i="28"/>
  <c r="K527"/>
  <c r="G527" i="18"/>
  <c r="I528" i="28"/>
  <c r="K528"/>
  <c r="G528" i="18"/>
  <c r="I529" i="28"/>
  <c r="K529"/>
  <c r="G529" i="18"/>
  <c r="I530" i="28"/>
  <c r="K530"/>
  <c r="G530" i="18"/>
  <c r="I531" i="28"/>
  <c r="K531"/>
  <c r="G531" i="18"/>
  <c r="I532" i="28"/>
  <c r="K532"/>
  <c r="G532" i="18"/>
  <c r="I533" i="28"/>
  <c r="K533"/>
  <c r="G533" i="18"/>
  <c r="I534" i="28"/>
  <c r="K534"/>
  <c r="G534" i="18"/>
  <c r="I535" i="28"/>
  <c r="K535"/>
  <c r="G535" i="18"/>
  <c r="I536" i="28"/>
  <c r="K536"/>
  <c r="G536" i="18"/>
  <c r="I537" i="28"/>
  <c r="K537"/>
  <c r="G537" i="18"/>
  <c r="I538" i="28"/>
  <c r="K538"/>
  <c r="G538" i="18"/>
  <c r="I539" i="28"/>
  <c r="K539"/>
  <c r="G539" i="18"/>
  <c r="I540" i="28"/>
  <c r="K540"/>
  <c r="G540" i="18"/>
  <c r="I541" i="28"/>
  <c r="K541"/>
  <c r="G541" i="18"/>
  <c r="I542" i="28"/>
  <c r="K542"/>
  <c r="G542" i="18"/>
  <c r="I543" i="28"/>
  <c r="K543"/>
  <c r="G543" i="18"/>
  <c r="I544" i="28"/>
  <c r="K544"/>
  <c r="G544" i="18"/>
  <c r="I545" i="28"/>
  <c r="K545"/>
  <c r="G545" i="18"/>
  <c r="I546" i="28"/>
  <c r="K546"/>
  <c r="G546" i="18"/>
  <c r="I547" i="28"/>
  <c r="K547"/>
  <c r="G547" i="18"/>
  <c r="F548" i="28"/>
  <c r="F551"/>
  <c r="I548"/>
  <c r="K548"/>
  <c r="G548" i="18"/>
  <c r="F549" i="28"/>
  <c r="I549"/>
  <c r="K549"/>
  <c r="G549" i="18"/>
  <c r="F550" i="28"/>
  <c r="I550"/>
  <c r="K550"/>
  <c r="G550" i="18"/>
  <c r="I551" i="28"/>
  <c r="J551"/>
  <c r="I553"/>
  <c r="K553"/>
  <c r="G553" i="18"/>
  <c r="I554" i="28"/>
  <c r="K554"/>
  <c r="G554" i="18"/>
  <c r="I555" i="28"/>
  <c r="K555"/>
  <c r="G555" i="18"/>
  <c r="I556" i="28"/>
  <c r="K556"/>
  <c r="G556" i="18"/>
  <c r="I557" i="28"/>
  <c r="K557"/>
  <c r="G557" i="18"/>
  <c r="I558" i="28"/>
  <c r="K558"/>
  <c r="G558" i="18"/>
  <c r="I559" i="28"/>
  <c r="K559"/>
  <c r="G559" i="18"/>
  <c r="I560" i="28"/>
  <c r="K560"/>
  <c r="G560" i="18"/>
  <c r="I561" i="28"/>
  <c r="K561"/>
  <c r="G561" i="18"/>
  <c r="I562" i="28"/>
  <c r="K562"/>
  <c r="G562" i="18"/>
  <c r="I563" i="28"/>
  <c r="K563"/>
  <c r="G563" i="18"/>
  <c r="I564" i="28"/>
  <c r="K564"/>
  <c r="G564" i="18"/>
  <c r="I565" i="28"/>
  <c r="K565"/>
  <c r="G565" i="18"/>
  <c r="I566" i="28"/>
  <c r="K566"/>
  <c r="G566" i="18"/>
  <c r="I567" i="28"/>
  <c r="K567"/>
  <c r="G567" i="18"/>
  <c r="I568" i="28"/>
  <c r="K568"/>
  <c r="G568" i="18"/>
  <c r="I569" i="28"/>
  <c r="K569"/>
  <c r="G569" i="18"/>
  <c r="I570" i="28"/>
  <c r="K570"/>
  <c r="G570" i="18"/>
  <c r="I571" i="28"/>
  <c r="K571"/>
  <c r="G571" i="18"/>
  <c r="I572" i="28"/>
  <c r="K572"/>
  <c r="G572" i="18"/>
  <c r="I573" i="28"/>
  <c r="K573"/>
  <c r="G573" i="18"/>
  <c r="I574" i="28"/>
  <c r="K574"/>
  <c r="G574" i="18"/>
  <c r="I575" i="28"/>
  <c r="K575"/>
  <c r="G575" i="18"/>
  <c r="I576" i="28"/>
  <c r="K576"/>
  <c r="G576" i="18"/>
  <c r="I577" i="28"/>
  <c r="K577"/>
  <c r="G577" i="18"/>
  <c r="I578" i="28"/>
  <c r="K578"/>
  <c r="G578" i="18"/>
  <c r="I579" i="28"/>
  <c r="K579"/>
  <c r="G579" i="18"/>
  <c r="I580" i="28"/>
  <c r="K580"/>
  <c r="G580" i="18"/>
  <c r="I581" i="28"/>
  <c r="K581"/>
  <c r="G581" i="18"/>
  <c r="I582" i="28"/>
  <c r="K582"/>
  <c r="G582" i="18"/>
  <c r="I583" i="28"/>
  <c r="K583"/>
  <c r="G583" i="18"/>
  <c r="I584" i="28"/>
  <c r="K584"/>
  <c r="G584" i="18"/>
  <c r="I585" i="28"/>
  <c r="K585"/>
  <c r="G585" i="18"/>
  <c r="I586" i="28"/>
  <c r="K586"/>
  <c r="G586" i="18"/>
  <c r="I587" i="28"/>
  <c r="K587"/>
  <c r="G587" i="18"/>
  <c r="I588" i="28"/>
  <c r="K588"/>
  <c r="G588" i="18"/>
  <c r="I589" i="28"/>
  <c r="K589"/>
  <c r="G589" i="18"/>
  <c r="I590" i="28"/>
  <c r="K590"/>
  <c r="G590" i="18"/>
  <c r="I591" i="28"/>
  <c r="K591"/>
  <c r="G591" i="18"/>
  <c r="I592" i="28"/>
  <c r="K592"/>
  <c r="G592" i="18"/>
  <c r="I593" i="28"/>
  <c r="K593"/>
  <c r="G593" i="18"/>
  <c r="I594" i="28"/>
  <c r="K594"/>
  <c r="G594" i="18"/>
  <c r="I595" i="28"/>
  <c r="K595"/>
  <c r="G595" i="18"/>
  <c r="I596" i="28"/>
  <c r="K596"/>
  <c r="G596" i="18"/>
  <c r="I597" i="28"/>
  <c r="K597"/>
  <c r="G597" i="18"/>
  <c r="I598" i="28"/>
  <c r="K598"/>
  <c r="G598" i="18"/>
  <c r="I599" i="28"/>
  <c r="K599"/>
  <c r="G599" i="18"/>
  <c r="I600" i="28"/>
  <c r="K600"/>
  <c r="G600" i="18"/>
  <c r="I601" i="28"/>
  <c r="K601"/>
  <c r="G601" i="18"/>
  <c r="I602" i="28"/>
  <c r="K602"/>
  <c r="G602" i="18"/>
  <c r="I603" i="28"/>
  <c r="K603"/>
  <c r="G603" i="18"/>
  <c r="I604" i="28"/>
  <c r="K604"/>
  <c r="G604" i="18"/>
  <c r="I605" i="28"/>
  <c r="K605"/>
  <c r="G605" i="18"/>
  <c r="I606" i="28"/>
  <c r="K606"/>
  <c r="G606" i="18"/>
  <c r="I607" i="28"/>
  <c r="K607"/>
  <c r="G607" i="18"/>
  <c r="I608" i="28"/>
  <c r="K608"/>
  <c r="G608" i="18"/>
  <c r="I609" i="28"/>
  <c r="K609"/>
  <c r="G609" i="18"/>
  <c r="I610" i="28"/>
  <c r="K610"/>
  <c r="G610" i="18"/>
  <c r="I611" i="28"/>
  <c r="K611"/>
  <c r="G611" i="18"/>
  <c r="I612" i="28"/>
  <c r="K612"/>
  <c r="G612" i="18"/>
  <c r="I613" i="28"/>
  <c r="K613"/>
  <c r="G613" i="18"/>
  <c r="I614" i="28"/>
  <c r="K614"/>
  <c r="G614" i="18"/>
  <c r="I615" i="28"/>
  <c r="K615"/>
  <c r="G615" i="18"/>
  <c r="I616" i="28"/>
  <c r="K616"/>
  <c r="G616" i="18"/>
  <c r="I617" i="28"/>
  <c r="K617"/>
  <c r="G617" i="18"/>
  <c r="I618" i="28"/>
  <c r="K618"/>
  <c r="G618" i="18"/>
  <c r="I619" i="28"/>
  <c r="K619"/>
  <c r="G619" i="18"/>
  <c r="I620" i="28"/>
  <c r="K620"/>
  <c r="G620" i="18"/>
  <c r="I621" i="28"/>
  <c r="K621"/>
  <c r="G621" i="18"/>
  <c r="I622" i="28"/>
  <c r="K622"/>
  <c r="G622" i="18"/>
  <c r="I623" i="28"/>
  <c r="K623"/>
  <c r="G623" i="18"/>
  <c r="I624" i="28"/>
  <c r="K624"/>
  <c r="G624" i="18"/>
  <c r="I625" i="28"/>
  <c r="K625"/>
  <c r="G625" i="18"/>
  <c r="I626" i="28"/>
  <c r="K626"/>
  <c r="G626" i="18"/>
  <c r="I627" i="28"/>
  <c r="K627"/>
  <c r="G627" i="18"/>
  <c r="I628" i="28"/>
  <c r="K628"/>
  <c r="G628" i="18"/>
  <c r="I629" i="28"/>
  <c r="K629"/>
  <c r="G629" i="18"/>
  <c r="I630" i="28"/>
  <c r="K630"/>
  <c r="G630" i="18"/>
  <c r="I631" i="28"/>
  <c r="K631"/>
  <c r="G631" i="18"/>
  <c r="I632" i="28"/>
  <c r="K632"/>
  <c r="G632" i="18"/>
  <c r="I633" i="28"/>
  <c r="K633"/>
  <c r="G633" i="18"/>
  <c r="I634" i="28"/>
  <c r="K634"/>
  <c r="G634" i="18"/>
  <c r="I635" i="28"/>
  <c r="J635"/>
  <c r="K635"/>
  <c r="G635" i="18"/>
  <c r="J774" i="28"/>
  <c r="K776"/>
  <c r="G776" i="18"/>
  <c r="K777" i="28"/>
  <c r="G777" i="18"/>
  <c r="K778" i="28"/>
  <c r="G778" i="18"/>
  <c r="K779" i="28"/>
  <c r="G779" i="18"/>
  <c r="K780" i="28"/>
  <c r="G780" i="18"/>
  <c r="K781" i="28"/>
  <c r="G781" i="18"/>
  <c r="K782" i="28"/>
  <c r="G782" i="18"/>
  <c r="K783" i="28"/>
  <c r="G783" i="18"/>
  <c r="K784" i="28"/>
  <c r="G784" i="18"/>
  <c r="K785" i="28"/>
  <c r="G785" i="18"/>
  <c r="K786" i="28"/>
  <c r="G786" i="18"/>
  <c r="K787" i="28"/>
  <c r="G787" i="18"/>
  <c r="K788" i="28"/>
  <c r="G788" i="18"/>
  <c r="K789" i="28"/>
  <c r="G789" i="18"/>
  <c r="K790" i="28"/>
  <c r="G790" i="18"/>
  <c r="K791" i="28"/>
  <c r="G791" i="18"/>
  <c r="K792" i="28"/>
  <c r="G792" i="18"/>
  <c r="K793" i="28"/>
  <c r="G793" i="18"/>
  <c r="K794" i="28"/>
  <c r="G794" i="18"/>
  <c r="K795" i="28"/>
  <c r="G795" i="18"/>
  <c r="K796" i="28"/>
  <c r="G796" i="18"/>
  <c r="K797" i="28"/>
  <c r="G797" i="18"/>
  <c r="K798" i="28"/>
  <c r="G798" i="18"/>
  <c r="K799" i="28"/>
  <c r="G799" i="18"/>
  <c r="K800" i="28"/>
  <c r="G800" i="18"/>
  <c r="K801" i="28"/>
  <c r="G801" i="18"/>
  <c r="K802" i="28"/>
  <c r="G802" i="18"/>
  <c r="K803" i="28"/>
  <c r="G803" i="18"/>
  <c r="K804" i="28"/>
  <c r="G804" i="18"/>
  <c r="K805" i="28"/>
  <c r="G805" i="18"/>
  <c r="K806" i="28"/>
  <c r="G806" i="18"/>
  <c r="K807" i="28"/>
  <c r="G807" i="18"/>
  <c r="K808" i="28"/>
  <c r="G808" i="18"/>
  <c r="K809" i="28"/>
  <c r="G809" i="18"/>
  <c r="K810" i="28"/>
  <c r="G810" i="18"/>
  <c r="K811" i="28"/>
  <c r="G811" i="18"/>
  <c r="K812" i="28"/>
  <c r="G812" i="18"/>
  <c r="K813" i="28"/>
  <c r="G813" i="18"/>
  <c r="K814" i="28"/>
  <c r="G814" i="18"/>
  <c r="K815" i="28"/>
  <c r="G815" i="18"/>
  <c r="K816" i="28"/>
  <c r="G816" i="18"/>
  <c r="K817" i="28"/>
  <c r="G817" i="18"/>
  <c r="K818" i="28"/>
  <c r="G818" i="18"/>
  <c r="K819" i="28"/>
  <c r="G819" i="18"/>
  <c r="K820" i="28"/>
  <c r="G820" i="18"/>
  <c r="K821" i="28"/>
  <c r="G821" i="18"/>
  <c r="K822" i="28"/>
  <c r="G822" i="18"/>
  <c r="K823" i="28"/>
  <c r="G823" i="18"/>
  <c r="K824" i="28"/>
  <c r="G824" i="18"/>
  <c r="K825" i="28"/>
  <c r="G825" i="18"/>
  <c r="K826" i="28"/>
  <c r="G826" i="18"/>
  <c r="K827" i="28"/>
  <c r="G827" i="18"/>
  <c r="K828" i="28"/>
  <c r="G828" i="18"/>
  <c r="K829" i="28"/>
  <c r="G829" i="18"/>
  <c r="K830" i="28"/>
  <c r="G830" i="18"/>
  <c r="K831" i="28"/>
  <c r="G831" i="18"/>
  <c r="K832" i="28"/>
  <c r="G832" i="18"/>
  <c r="K833" i="28"/>
  <c r="G833" i="18"/>
  <c r="K834" i="28"/>
  <c r="G834" i="18"/>
  <c r="K835" i="28"/>
  <c r="G835" i="18"/>
  <c r="K836" i="28"/>
  <c r="G836" i="18"/>
  <c r="K837" i="28"/>
  <c r="G837" i="18"/>
  <c r="K838" i="28"/>
  <c r="G838" i="18"/>
  <c r="K839" i="28"/>
  <c r="G839" i="18"/>
  <c r="K840" i="28"/>
  <c r="G840" i="18"/>
  <c r="K841" i="28"/>
  <c r="G841" i="18"/>
  <c r="K842" i="28"/>
  <c r="G842" i="18"/>
  <c r="K843" i="28"/>
  <c r="G843" i="18"/>
  <c r="K844" i="28"/>
  <c r="G844" i="18"/>
  <c r="K845" i="28"/>
  <c r="G845" i="18"/>
  <c r="K846" i="28"/>
  <c r="G846" i="18"/>
  <c r="K847" i="28"/>
  <c r="G847" i="18"/>
  <c r="K848" i="28"/>
  <c r="G848" i="18"/>
  <c r="K849" i="28"/>
  <c r="G849" i="18"/>
  <c r="K850" i="28"/>
  <c r="G850" i="18"/>
  <c r="K851" i="28"/>
  <c r="G851" i="18"/>
  <c r="K852" i="28"/>
  <c r="G852" i="18"/>
  <c r="K853" i="28"/>
  <c r="G853" i="18"/>
  <c r="K854" i="28"/>
  <c r="G854" i="18"/>
  <c r="K855" i="28"/>
  <c r="G855" i="18"/>
  <c r="K856" i="28"/>
  <c r="G856" i="18"/>
  <c r="K857" i="28"/>
  <c r="G857" i="18"/>
  <c r="K858" i="28"/>
  <c r="G858" i="18"/>
  <c r="K859" i="28"/>
  <c r="G859" i="18"/>
  <c r="K860" i="28"/>
  <c r="G860" i="18"/>
  <c r="K861" i="28"/>
  <c r="G861" i="18"/>
  <c r="K862" i="28"/>
  <c r="G862" i="18"/>
  <c r="K863" i="28"/>
  <c r="G863" i="18"/>
  <c r="K864" i="28"/>
  <c r="G864" i="18"/>
  <c r="K865" i="28"/>
  <c r="G865" i="18"/>
  <c r="K866" i="28"/>
  <c r="G866" i="18"/>
  <c r="K867" i="28"/>
  <c r="G867" i="18"/>
  <c r="K868" i="28"/>
  <c r="G868" i="18"/>
  <c r="K869" i="28"/>
  <c r="G869" i="18"/>
  <c r="K870" i="28"/>
  <c r="G870" i="18"/>
  <c r="K871" i="28"/>
  <c r="G871" i="18"/>
  <c r="K872" i="28"/>
  <c r="G872" i="18"/>
  <c r="K873" i="28"/>
  <c r="G873" i="18"/>
  <c r="K874" i="28"/>
  <c r="G874" i="18"/>
  <c r="K875" i="28"/>
  <c r="G875" i="18"/>
  <c r="K876" i="28"/>
  <c r="G876" i="18"/>
  <c r="K877" i="28"/>
  <c r="G877" i="18"/>
  <c r="K878" i="28"/>
  <c r="G878" i="18"/>
  <c r="K879" i="28"/>
  <c r="G879" i="18"/>
  <c r="K880" i="28"/>
  <c r="G880" i="18"/>
  <c r="K881" i="28"/>
  <c r="G881" i="18"/>
  <c r="K882" i="28"/>
  <c r="G882" i="18"/>
  <c r="K883" i="28"/>
  <c r="G883" i="18"/>
  <c r="K884" i="28"/>
  <c r="G884" i="18"/>
  <c r="K885" i="28"/>
  <c r="G885" i="18"/>
  <c r="K886" i="28"/>
  <c r="G886" i="18"/>
  <c r="K887" i="28"/>
  <c r="G887" i="18"/>
  <c r="K888" i="28"/>
  <c r="G888" i="18"/>
  <c r="K889" i="28"/>
  <c r="G889" i="18"/>
  <c r="K890" i="28"/>
  <c r="G890" i="18"/>
  <c r="K891" i="28"/>
  <c r="G891" i="18"/>
  <c r="K892" i="28"/>
  <c r="G892" i="18"/>
  <c r="K893" i="28"/>
  <c r="G893" i="18"/>
  <c r="K894" i="28"/>
  <c r="G894" i="18"/>
  <c r="K895" i="28"/>
  <c r="G895" i="18"/>
  <c r="K896" i="28"/>
  <c r="G896" i="18"/>
  <c r="K897" i="28"/>
  <c r="G897" i="18"/>
  <c r="K898" i="28"/>
  <c r="G898" i="18"/>
  <c r="K899" i="28"/>
  <c r="G899" i="18"/>
  <c r="K900" i="28"/>
  <c r="G900" i="18"/>
  <c r="K901" i="28"/>
  <c r="G901" i="18"/>
  <c r="K902" i="28"/>
  <c r="G902" i="18"/>
  <c r="K903" i="28"/>
  <c r="G903" i="18"/>
  <c r="K904" i="28"/>
  <c r="G904" i="18"/>
  <c r="K905" i="28"/>
  <c r="G905" i="18"/>
  <c r="K906" i="28"/>
  <c r="G906" i="18"/>
  <c r="K907" i="28"/>
  <c r="G907" i="18"/>
  <c r="K908" i="28"/>
  <c r="G908" i="18"/>
  <c r="K909" i="28"/>
  <c r="G909" i="18"/>
  <c r="K910" i="28"/>
  <c r="G910" i="18"/>
  <c r="K911" i="28"/>
  <c r="G911" i="18"/>
  <c r="K912" i="28"/>
  <c r="G912" i="18"/>
  <c r="K913" i="28"/>
  <c r="G913" i="18"/>
  <c r="K914" i="28"/>
  <c r="G914" i="18"/>
  <c r="K915" i="28"/>
  <c r="G915" i="18"/>
  <c r="K916" i="28"/>
  <c r="G916" i="18"/>
  <c r="K917" i="28"/>
  <c r="G917" i="18"/>
  <c r="K918" i="28"/>
  <c r="G918" i="18"/>
  <c r="K919" i="28"/>
  <c r="G919" i="18"/>
  <c r="K920" i="28"/>
  <c r="G920" i="18"/>
  <c r="K921" i="28"/>
  <c r="G921" i="18"/>
  <c r="K922" i="28"/>
  <c r="G922" i="18"/>
  <c r="K923" i="28"/>
  <c r="G923" i="18"/>
  <c r="K924" i="28"/>
  <c r="G924" i="18"/>
  <c r="K925" i="28"/>
  <c r="G925" i="18"/>
  <c r="K926" i="28"/>
  <c r="G926" i="18"/>
  <c r="K927" i="28"/>
  <c r="G927" i="18"/>
  <c r="K928" i="28"/>
  <c r="G928" i="18"/>
  <c r="K929" i="28"/>
  <c r="G929" i="18"/>
  <c r="K930" i="28"/>
  <c r="G930" i="18"/>
  <c r="K931" i="28"/>
  <c r="G931" i="18"/>
  <c r="K932" i="28"/>
  <c r="G932" i="18"/>
  <c r="K933" i="28"/>
  <c r="G933" i="18"/>
  <c r="K934" i="28"/>
  <c r="G934" i="18"/>
  <c r="K935" i="28"/>
  <c r="G935" i="18"/>
  <c r="K936" i="28"/>
  <c r="G936" i="18"/>
  <c r="K937" i="28"/>
  <c r="G937" i="18"/>
  <c r="K938" i="28"/>
  <c r="G938" i="18"/>
  <c r="K939" i="28"/>
  <c r="G939" i="18"/>
  <c r="K940" i="28"/>
  <c r="G940" i="18"/>
  <c r="K941" i="28"/>
  <c r="G941" i="18"/>
  <c r="K942" i="28"/>
  <c r="G942" i="18"/>
  <c r="K943" i="28"/>
  <c r="G943" i="18"/>
  <c r="K944" i="28"/>
  <c r="G944" i="18"/>
  <c r="K945" i="28"/>
  <c r="G945" i="18"/>
  <c r="K946" i="28"/>
  <c r="G946" i="18"/>
  <c r="K947" i="28"/>
  <c r="G947" i="18"/>
  <c r="K948" i="28"/>
  <c r="G948" i="18"/>
  <c r="K949" i="28"/>
  <c r="G949" i="18"/>
  <c r="K950" i="28"/>
  <c r="G950" i="18"/>
  <c r="K951" i="28"/>
  <c r="G951" i="18"/>
  <c r="K952" i="28"/>
  <c r="G952" i="18"/>
  <c r="K953" i="28"/>
  <c r="G953" i="18"/>
  <c r="K954" i="28"/>
  <c r="G954" i="18"/>
  <c r="J956" i="28"/>
  <c r="K956"/>
  <c r="G956" i="18"/>
  <c r="I1013" i="28"/>
  <c r="K1013"/>
  <c r="G1013" i="18"/>
  <c r="I1014" i="28"/>
  <c r="K1014"/>
  <c r="G1014" i="18"/>
  <c r="I1015" i="28"/>
  <c r="K1015"/>
  <c r="G1015" i="18"/>
  <c r="I1016" i="28"/>
  <c r="K1016"/>
  <c r="G1016" i="18"/>
  <c r="I1017" i="28"/>
  <c r="K1017"/>
  <c r="G1017" i="18"/>
  <c r="I1018" i="28"/>
  <c r="K1018"/>
  <c r="G1018" i="18"/>
  <c r="I1019" i="28"/>
  <c r="K1019"/>
  <c r="G1019" i="18"/>
  <c r="I1020" i="28"/>
  <c r="K1020"/>
  <c r="G1020" i="18"/>
  <c r="I1021" i="28"/>
  <c r="K1021"/>
  <c r="G1021" i="18"/>
  <c r="I1022" i="28"/>
  <c r="K1022"/>
  <c r="G1022" i="18"/>
  <c r="I1023" i="28"/>
  <c r="K1023"/>
  <c r="G1023" i="18"/>
  <c r="I1024" i="28"/>
  <c r="K1024"/>
  <c r="G1024" i="18"/>
  <c r="I1025" i="28"/>
  <c r="K1025"/>
  <c r="G1025" i="18"/>
  <c r="I1026" i="28"/>
  <c r="K1026"/>
  <c r="G1026" i="18"/>
  <c r="I1027" i="28"/>
  <c r="K1027"/>
  <c r="G1027" i="18"/>
  <c r="I1028" i="28"/>
  <c r="K1028"/>
  <c r="G1028" i="18"/>
  <c r="I1029" i="28"/>
  <c r="K1029"/>
  <c r="G1029" i="18"/>
  <c r="I1030" i="28"/>
  <c r="K1030"/>
  <c r="G1030" i="18"/>
  <c r="I1031" i="28"/>
  <c r="K1031"/>
  <c r="G1031" i="18"/>
  <c r="I1032" i="28"/>
  <c r="K1032"/>
  <c r="G1032" i="18"/>
  <c r="I1033" i="28"/>
  <c r="K1033"/>
  <c r="G1033" i="18"/>
  <c r="I1034" i="28"/>
  <c r="K1034"/>
  <c r="G1034" i="18"/>
  <c r="I1035" i="28"/>
  <c r="K1035"/>
  <c r="G1035" i="18"/>
  <c r="I1036" i="28"/>
  <c r="K1036"/>
  <c r="G1036" i="18"/>
  <c r="I1037" i="28"/>
  <c r="K1037"/>
  <c r="G1037" i="18"/>
  <c r="I1038" i="28"/>
  <c r="K1038"/>
  <c r="G1038" i="18"/>
  <c r="I1039" i="28"/>
  <c r="K1039"/>
  <c r="G1039" i="18"/>
  <c r="I1040" i="28"/>
  <c r="K1040"/>
  <c r="G1040" i="18"/>
  <c r="I1041" i="28"/>
  <c r="K1041"/>
  <c r="G1041" i="18"/>
  <c r="I1042" i="28"/>
  <c r="K1042"/>
  <c r="G1042" i="18"/>
  <c r="I1043" i="28"/>
  <c r="K1043"/>
  <c r="G1043" i="18"/>
  <c r="I1044" i="28"/>
  <c r="K1044"/>
  <c r="G1044" i="18"/>
  <c r="I1045" i="28"/>
  <c r="K1045"/>
  <c r="G1045" i="18"/>
  <c r="I1046" i="28"/>
  <c r="K1046"/>
  <c r="G1046" i="18"/>
  <c r="I1047" i="28"/>
  <c r="K1047"/>
  <c r="G1047" i="18"/>
  <c r="I1048" i="28"/>
  <c r="K1048"/>
  <c r="G1048" i="18"/>
  <c r="I1049" i="28"/>
  <c r="K1049"/>
  <c r="G1049" i="18"/>
  <c r="I1050" i="28"/>
  <c r="K1050"/>
  <c r="G1050" i="18"/>
  <c r="I1051" i="28"/>
  <c r="K1051"/>
  <c r="G1051" i="18"/>
  <c r="I1052" i="28"/>
  <c r="K1052"/>
  <c r="G1052" i="18"/>
  <c r="I1053" i="28"/>
  <c r="K1053"/>
  <c r="G1053" i="18"/>
  <c r="I1054" i="28"/>
  <c r="K1054"/>
  <c r="G1054" i="18"/>
  <c r="I1055" i="28"/>
  <c r="K1055"/>
  <c r="G1055" i="18"/>
  <c r="I1056" i="28"/>
  <c r="K1056"/>
  <c r="G1056" i="18"/>
  <c r="I1057" i="28"/>
  <c r="K1057"/>
  <c r="G1057" i="18"/>
  <c r="I1058" i="28"/>
  <c r="K1058"/>
  <c r="G1058" i="18"/>
  <c r="I1059" i="28"/>
  <c r="K1059"/>
  <c r="G1059" i="18"/>
  <c r="I1060" i="28"/>
  <c r="K1060"/>
  <c r="G1060" i="18"/>
  <c r="I1061" i="28"/>
  <c r="K1061"/>
  <c r="G1061" i="18"/>
  <c r="I1062" i="28"/>
  <c r="K1062"/>
  <c r="G1062" i="18"/>
  <c r="I1063" i="28"/>
  <c r="K1063"/>
  <c r="G1063" i="18"/>
  <c r="I1064" i="28"/>
  <c r="K1064"/>
  <c r="G1064" i="18"/>
  <c r="I1065" i="28"/>
  <c r="K1065"/>
  <c r="G1065" i="18"/>
  <c r="I1066" i="28"/>
  <c r="K1066"/>
  <c r="G1066" i="18"/>
  <c r="I1067" i="28"/>
  <c r="K1067"/>
  <c r="G1067" i="18"/>
  <c r="I1068" i="28"/>
  <c r="K1068"/>
  <c r="G1068" i="18"/>
  <c r="I1069" i="28"/>
  <c r="K1069"/>
  <c r="G1069" i="18"/>
  <c r="I1070" i="28"/>
  <c r="K1070"/>
  <c r="G1070" i="18"/>
  <c r="I1071" i="28"/>
  <c r="K1071"/>
  <c r="G1071" i="18"/>
  <c r="I1072" i="28"/>
  <c r="K1072"/>
  <c r="G1072" i="18"/>
  <c r="I1073" i="28"/>
  <c r="K1073"/>
  <c r="G1073" i="18"/>
  <c r="I1074" i="28"/>
  <c r="K1074"/>
  <c r="G1074" i="18"/>
  <c r="I1075" i="28"/>
  <c r="K1075"/>
  <c r="G1075" i="18"/>
  <c r="I1076" i="28"/>
  <c r="K1076"/>
  <c r="G1076" i="18"/>
  <c r="I1077" i="28"/>
  <c r="K1077"/>
  <c r="G1077" i="18"/>
  <c r="I1078" i="28"/>
  <c r="K1078"/>
  <c r="G1078" i="18"/>
  <c r="I1079" i="28"/>
  <c r="K1079"/>
  <c r="G1079" i="18"/>
  <c r="I1080" i="28"/>
  <c r="K1080"/>
  <c r="G1080" i="18"/>
  <c r="I1081" i="28"/>
  <c r="K1081"/>
  <c r="G1081" i="18"/>
  <c r="I1082" i="28"/>
  <c r="K1082"/>
  <c r="G1082" i="18"/>
  <c r="I1083" i="28"/>
  <c r="K1083"/>
  <c r="G1083" i="18"/>
  <c r="I1084" i="28"/>
  <c r="K1084"/>
  <c r="G1084" i="18"/>
  <c r="I1085" i="28"/>
  <c r="K1085"/>
  <c r="G1085" i="18"/>
  <c r="I1086" i="28"/>
  <c r="K1086"/>
  <c r="G1086" i="18"/>
  <c r="I1087" i="28"/>
  <c r="K1087"/>
  <c r="G1087" i="18"/>
  <c r="I1088" i="28"/>
  <c r="K1088"/>
  <c r="G1088" i="18"/>
  <c r="I1089" i="28"/>
  <c r="K1089"/>
  <c r="G1089" i="18"/>
  <c r="I1090" i="28"/>
  <c r="K1090"/>
  <c r="G1090" i="18"/>
  <c r="I1091" i="28"/>
  <c r="K1091"/>
  <c r="G1091" i="18"/>
  <c r="I1092" i="28"/>
  <c r="K1092"/>
  <c r="G1092" i="18"/>
  <c r="I1093" i="28"/>
  <c r="K1093"/>
  <c r="G1093" i="18"/>
  <c r="I1094" i="28"/>
  <c r="K1094"/>
  <c r="G1094" i="18"/>
  <c r="I1095" i="28"/>
  <c r="K1095"/>
  <c r="G1095" i="18"/>
  <c r="I1096" i="28"/>
  <c r="K1096"/>
  <c r="G1096" i="18"/>
  <c r="I1097" i="28"/>
  <c r="K1097"/>
  <c r="G1097" i="18"/>
  <c r="I1098" i="28"/>
  <c r="K1098"/>
  <c r="G1098" i="18"/>
  <c r="I1099" i="28"/>
  <c r="K1099"/>
  <c r="G1099" i="18"/>
  <c r="I1100" i="28"/>
  <c r="K1100"/>
  <c r="G1100" i="18"/>
  <c r="I1101" i="28"/>
  <c r="K1101"/>
  <c r="G1101" i="18"/>
  <c r="I1102" i="28"/>
  <c r="K1102"/>
  <c r="G1102" i="18"/>
  <c r="I1103" i="28"/>
  <c r="K1103"/>
  <c r="G1103" i="18"/>
  <c r="I1104" i="28"/>
  <c r="K1104"/>
  <c r="G1104" i="18"/>
  <c r="I1105" i="28"/>
  <c r="K1105"/>
  <c r="G1105" i="18"/>
  <c r="I1106" i="28"/>
  <c r="K1106"/>
  <c r="G1106" i="18"/>
  <c r="I1107" i="28"/>
  <c r="K1107"/>
  <c r="G1107" i="18"/>
  <c r="I1108" i="28"/>
  <c r="K1108"/>
  <c r="G1108" i="18"/>
  <c r="I1109" i="28"/>
  <c r="K1109"/>
  <c r="G1109" i="18"/>
  <c r="I1110" i="28"/>
  <c r="K1110"/>
  <c r="G1110" i="18"/>
  <c r="I1111" i="28"/>
  <c r="K1111"/>
  <c r="G1111" i="18"/>
  <c r="I1112" i="28"/>
  <c r="K1112"/>
  <c r="G1112" i="18"/>
  <c r="I1113" i="28"/>
  <c r="K1113"/>
  <c r="G1113" i="18"/>
  <c r="I1114" i="28"/>
  <c r="K1114"/>
  <c r="G1114" i="18"/>
  <c r="I1115" i="28"/>
  <c r="K1115"/>
  <c r="G1115" i="18"/>
  <c r="I1116" i="28"/>
  <c r="K1116"/>
  <c r="G1116" i="18"/>
  <c r="I1117" i="28"/>
  <c r="K1117"/>
  <c r="G1117" i="18"/>
  <c r="I1118" i="28"/>
  <c r="K1118"/>
  <c r="G1118" i="18"/>
  <c r="I1119" i="28"/>
  <c r="K1119"/>
  <c r="G1119" i="18"/>
  <c r="I1120" i="28"/>
  <c r="K1120"/>
  <c r="G1120" i="18"/>
  <c r="I1121" i="28"/>
  <c r="K1121"/>
  <c r="G1121" i="18"/>
  <c r="I1122" i="28"/>
  <c r="K1122"/>
  <c r="G1122" i="18"/>
  <c r="I1123" i="28"/>
  <c r="K1123"/>
  <c r="G1123" i="18"/>
  <c r="I1124" i="28"/>
  <c r="K1124"/>
  <c r="G1124" i="18"/>
  <c r="I1125" i="28"/>
  <c r="K1125"/>
  <c r="G1125" i="18"/>
  <c r="I1126" i="28"/>
  <c r="K1126"/>
  <c r="G1126" i="18"/>
  <c r="I1127" i="28"/>
  <c r="K1127"/>
  <c r="G1127" i="18"/>
  <c r="I1128" i="28"/>
  <c r="K1128"/>
  <c r="G1128" i="18"/>
  <c r="I1129" i="28"/>
  <c r="K1129"/>
  <c r="G1129" i="18"/>
  <c r="I1130" i="28"/>
  <c r="K1130"/>
  <c r="G1130" i="18"/>
  <c r="I1131" i="28"/>
  <c r="K1131"/>
  <c r="G1131" i="18"/>
  <c r="I1132" i="28"/>
  <c r="K1132"/>
  <c r="G1132" i="18"/>
  <c r="I1133" i="28"/>
  <c r="K1133"/>
  <c r="G1133" i="18"/>
  <c r="I1134" i="28"/>
  <c r="K1134"/>
  <c r="G1134" i="18"/>
  <c r="I1135" i="28"/>
  <c r="K1135"/>
  <c r="G1135" i="18"/>
  <c r="I1136" i="28"/>
  <c r="K1136"/>
  <c r="G1136" i="18"/>
  <c r="I1137" i="28"/>
  <c r="K1137"/>
  <c r="G1137" i="18"/>
  <c r="I1138" i="28"/>
  <c r="K1138"/>
  <c r="G1138" i="18"/>
  <c r="I1139" i="28"/>
  <c r="K1139"/>
  <c r="G1139" i="18"/>
  <c r="I1140" i="28"/>
  <c r="K1140"/>
  <c r="G1140" i="18"/>
  <c r="I1141" i="28"/>
  <c r="K1141"/>
  <c r="G1141" i="18"/>
  <c r="I1142" i="28"/>
  <c r="K1142"/>
  <c r="G1142" i="18"/>
  <c r="I1143" i="28"/>
  <c r="K1143"/>
  <c r="G1143" i="18"/>
  <c r="I1144" i="28"/>
  <c r="K1144"/>
  <c r="G1144" i="18"/>
  <c r="I1145" i="28"/>
  <c r="K1145"/>
  <c r="G1145" i="18"/>
  <c r="I1146" i="28"/>
  <c r="K1146"/>
  <c r="G1146" i="18"/>
  <c r="I1147" i="28"/>
  <c r="K1147"/>
  <c r="G1147" i="18"/>
  <c r="I1148" i="28"/>
  <c r="K1148"/>
  <c r="G1148" i="18"/>
  <c r="I1149" i="28"/>
  <c r="K1149"/>
  <c r="G1149" i="18"/>
  <c r="I1150" i="28"/>
  <c r="K1150"/>
  <c r="G1150" i="18"/>
  <c r="I1151" i="28"/>
  <c r="K1151"/>
  <c r="G1151" i="18"/>
  <c r="I1152" i="28"/>
  <c r="K1152"/>
  <c r="G1152" i="18"/>
  <c r="I1153" i="28"/>
  <c r="K1153"/>
  <c r="G1153" i="18"/>
  <c r="I1154" i="28"/>
  <c r="K1154"/>
  <c r="G1154" i="18"/>
  <c r="I1155" i="28"/>
  <c r="K1155"/>
  <c r="G1155" i="18"/>
  <c r="I1156" i="28"/>
  <c r="K1156"/>
  <c r="G1156" i="18"/>
  <c r="I1157" i="28"/>
  <c r="K1157"/>
  <c r="G1157" i="18"/>
  <c r="I1158" i="28"/>
  <c r="K1158"/>
  <c r="G1158" i="18"/>
  <c r="I1159" i="28"/>
  <c r="K1159"/>
  <c r="G1159" i="18"/>
  <c r="I1160" i="28"/>
  <c r="K1160"/>
  <c r="G1160" i="18"/>
  <c r="I1161" i="28"/>
  <c r="K1161"/>
  <c r="G1161" i="18"/>
  <c r="I1162" i="28"/>
  <c r="K1162"/>
  <c r="G1162" i="18"/>
  <c r="I1163" i="28"/>
  <c r="K1163"/>
  <c r="G1163" i="18"/>
  <c r="I1164" i="28"/>
  <c r="K1164"/>
  <c r="G1164" i="18"/>
  <c r="I1165" i="28"/>
  <c r="K1165"/>
  <c r="G1165" i="18"/>
  <c r="I1166" i="28"/>
  <c r="K1166"/>
  <c r="G1166" i="18"/>
  <c r="I1167" i="28"/>
  <c r="K1167"/>
  <c r="G1167" i="18"/>
  <c r="I1168" i="28"/>
  <c r="K1168"/>
  <c r="G1168" i="18"/>
  <c r="I1169" i="28"/>
  <c r="K1169"/>
  <c r="G1169" i="18"/>
  <c r="I1170" i="28"/>
  <c r="K1170"/>
  <c r="G1170" i="18"/>
  <c r="I1171" i="28"/>
  <c r="K1171"/>
  <c r="G1171" i="18"/>
  <c r="I1172" i="28"/>
  <c r="K1172"/>
  <c r="G1172" i="18"/>
  <c r="I1173" i="28"/>
  <c r="K1173"/>
  <c r="G1173" i="18"/>
  <c r="I1174" i="28"/>
  <c r="K1174"/>
  <c r="G1174" i="18"/>
  <c r="I1175" i="28"/>
  <c r="K1175"/>
  <c r="G1175" i="18"/>
  <c r="I1176" i="28"/>
  <c r="K1176"/>
  <c r="G1176" i="18"/>
  <c r="I1177" i="28"/>
  <c r="K1177"/>
  <c r="G1177" i="18"/>
  <c r="I1178" i="28"/>
  <c r="K1178"/>
  <c r="G1178" i="18"/>
  <c r="I1179" i="28"/>
  <c r="K1179"/>
  <c r="G1179" i="18"/>
  <c r="I1180" i="28"/>
  <c r="K1180"/>
  <c r="G1180" i="18"/>
  <c r="I1181" i="28"/>
  <c r="K1181"/>
  <c r="G1181" i="18"/>
  <c r="I1182" i="28"/>
  <c r="K1182"/>
  <c r="G1182" i="18"/>
  <c r="I1183" i="28"/>
  <c r="K1183"/>
  <c r="G1183" i="18"/>
  <c r="I1184" i="28"/>
  <c r="K1184"/>
  <c r="G1184" i="18"/>
  <c r="I1185" i="28"/>
  <c r="K1185"/>
  <c r="G1185" i="18"/>
  <c r="I1186" i="28"/>
  <c r="K1186"/>
  <c r="G1186" i="18"/>
  <c r="I1187" i="28"/>
  <c r="K1187"/>
  <c r="G1187" i="18"/>
  <c r="I1188" i="28"/>
  <c r="K1188"/>
  <c r="G1188" i="18"/>
  <c r="I1189" i="28"/>
  <c r="K1189"/>
  <c r="G1189" i="18"/>
  <c r="I1190" i="28"/>
  <c r="K1190"/>
  <c r="G1190" i="18"/>
  <c r="I1191" i="28"/>
  <c r="K1191"/>
  <c r="G1191" i="18"/>
  <c r="I1192" i="28"/>
  <c r="K1192"/>
  <c r="G1192" i="18"/>
  <c r="I1193" i="28"/>
  <c r="K1193"/>
  <c r="G1193" i="18"/>
  <c r="I1194" i="28"/>
  <c r="K1194"/>
  <c r="G1194" i="18"/>
  <c r="I1195" i="28"/>
  <c r="K1195"/>
  <c r="G1195" i="18"/>
  <c r="I1196" i="28"/>
  <c r="K1196"/>
  <c r="G1196" i="18"/>
  <c r="I1197" i="28"/>
  <c r="K1197"/>
  <c r="G1197" i="18"/>
  <c r="I1198" i="28"/>
  <c r="K1198"/>
  <c r="G1198" i="18"/>
  <c r="I1199" i="28"/>
  <c r="K1199"/>
  <c r="G1199" i="18"/>
  <c r="I1200" i="28"/>
  <c r="K1200"/>
  <c r="G1200" i="18"/>
  <c r="I1201" i="28"/>
  <c r="K1201"/>
  <c r="G1201" i="18"/>
  <c r="I1202" i="28"/>
  <c r="K1202"/>
  <c r="G1202" i="18"/>
  <c r="I1203" i="28"/>
  <c r="K1203"/>
  <c r="G1203" i="18"/>
  <c r="I1204" i="28"/>
  <c r="K1204"/>
  <c r="G1204" i="18"/>
  <c r="I1205" i="28"/>
  <c r="K1205"/>
  <c r="G1205" i="18"/>
  <c r="I1206" i="28"/>
  <c r="K1206"/>
  <c r="G1206" i="18"/>
  <c r="I1207" i="28"/>
  <c r="K1207"/>
  <c r="G1207" i="18"/>
  <c r="I1208" i="28"/>
  <c r="K1208"/>
  <c r="G1208" i="18"/>
  <c r="I1209" i="28"/>
  <c r="K1209"/>
  <c r="G1209" i="18"/>
  <c r="I1210" i="28"/>
  <c r="K1210"/>
  <c r="G1210" i="18"/>
  <c r="I1211" i="28"/>
  <c r="K1211"/>
  <c r="G1211" i="18"/>
  <c r="I1212" i="28"/>
  <c r="K1212"/>
  <c r="G1212" i="18"/>
  <c r="I1213" i="28"/>
  <c r="K1213"/>
  <c r="G1213" i="18"/>
  <c r="I1214" i="28"/>
  <c r="K1214"/>
  <c r="G1214" i="18"/>
  <c r="I1215" i="28"/>
  <c r="K1215"/>
  <c r="G1215" i="18"/>
  <c r="I1216" i="28"/>
  <c r="K1216"/>
  <c r="G1216" i="18"/>
  <c r="I1217" i="28"/>
  <c r="K1217"/>
  <c r="G1217" i="18"/>
  <c r="I1218" i="28"/>
  <c r="K1218"/>
  <c r="G1218" i="18"/>
  <c r="I1219" i="28"/>
  <c r="K1219"/>
  <c r="G1219" i="18"/>
  <c r="I1220" i="28"/>
  <c r="K1220"/>
  <c r="G1220" i="18"/>
  <c r="I1221" i="28"/>
  <c r="K1221"/>
  <c r="G1221" i="18"/>
  <c r="I1222" i="28"/>
  <c r="K1222"/>
  <c r="G1222" i="18"/>
  <c r="I1223" i="28"/>
  <c r="K1223"/>
  <c r="G1223" i="18"/>
  <c r="I1224" i="28"/>
  <c r="K1224"/>
  <c r="G1224" i="18"/>
  <c r="I1225" i="28"/>
  <c r="K1225"/>
  <c r="G1225" i="18"/>
  <c r="I1226" i="28"/>
  <c r="K1226"/>
  <c r="G1226" i="18"/>
  <c r="I1227" i="28"/>
  <c r="K1227"/>
  <c r="G1227" i="18"/>
  <c r="I1228" i="28"/>
  <c r="K1228"/>
  <c r="G1228" i="18"/>
  <c r="I1229" i="28"/>
  <c r="K1229"/>
  <c r="G1229" i="18"/>
  <c r="I1230" i="28"/>
  <c r="K1230"/>
  <c r="G1230" i="18"/>
  <c r="I1231" i="28"/>
  <c r="K1231"/>
  <c r="G1231" i="18"/>
  <c r="I1232" i="28"/>
  <c r="K1232"/>
  <c r="G1232" i="18"/>
  <c r="I1233" i="28"/>
  <c r="K1233"/>
  <c r="G1233" i="18"/>
  <c r="I1234" i="28"/>
  <c r="K1234"/>
  <c r="G1234" i="18"/>
  <c r="I1235" i="28"/>
  <c r="K1235"/>
  <c r="G1235" i="18"/>
  <c r="I1236" i="28"/>
  <c r="K1236"/>
  <c r="G1236" i="18"/>
  <c r="I1237" i="28"/>
  <c r="K1237"/>
  <c r="G1237" i="18"/>
  <c r="I1238" i="28"/>
  <c r="K1238"/>
  <c r="G1238" i="18"/>
  <c r="I1239" i="28"/>
  <c r="K1239"/>
  <c r="G1239" i="18"/>
  <c r="I1240" i="28"/>
  <c r="K1240"/>
  <c r="G1240" i="18"/>
  <c r="I1249" i="28"/>
  <c r="J1249"/>
  <c r="G479"/>
  <c r="G1250"/>
  <c r="I1250"/>
  <c r="G551"/>
  <c r="G635"/>
  <c r="J1250"/>
  <c r="O1239" i="25"/>
  <c r="P1239"/>
  <c r="D1239" i="18"/>
  <c r="O1240" i="25"/>
  <c r="P1240"/>
  <c r="D1240" i="18"/>
  <c r="O1239" i="23"/>
  <c r="P1239"/>
  <c r="E1239" i="18"/>
  <c r="O1240" i="23"/>
  <c r="P1240"/>
  <c r="E1240" i="18"/>
  <c r="Q1239" i="13"/>
  <c r="P1239" i="33"/>
  <c r="Q1239"/>
  <c r="M1239" i="14"/>
  <c r="N1239"/>
  <c r="H1239" i="30"/>
  <c r="I1239"/>
  <c r="F1239" i="18"/>
  <c r="Q1240" i="13"/>
  <c r="P1240" i="33"/>
  <c r="Q1240"/>
  <c r="M1240" i="14"/>
  <c r="N1240"/>
  <c r="H1240" i="30"/>
  <c r="I1240"/>
  <c r="N1240" i="15"/>
  <c r="O1240"/>
  <c r="F1240" i="18"/>
  <c r="Q1240" i="26"/>
  <c r="R1240"/>
  <c r="H1240" i="18"/>
  <c r="I1240" i="16"/>
  <c r="J1240"/>
  <c r="N1240"/>
  <c r="O1240"/>
  <c r="P1240"/>
  <c r="M1240" i="11"/>
  <c r="N1240"/>
  <c r="M1240" i="12"/>
  <c r="N1240"/>
  <c r="M1240" i="32"/>
  <c r="I1240" i="18"/>
  <c r="P1240" i="10"/>
  <c r="Q1240"/>
  <c r="J1240" i="18"/>
  <c r="K1240"/>
  <c r="K1241"/>
  <c r="K1242"/>
  <c r="K1243"/>
  <c r="O1014" i="25"/>
  <c r="P1014"/>
  <c r="D1014" i="18"/>
  <c r="O1014" i="23"/>
  <c r="P1014"/>
  <c r="E1014" i="18"/>
  <c r="Q1014" i="13"/>
  <c r="P1014" i="33"/>
  <c r="Q1014"/>
  <c r="M1014" i="14"/>
  <c r="N1014"/>
  <c r="H1014" i="30"/>
  <c r="I1014"/>
  <c r="F1014" i="18"/>
  <c r="Q1014" i="26"/>
  <c r="R1014"/>
  <c r="H1014" i="18"/>
  <c r="I1014" i="16"/>
  <c r="J1014"/>
  <c r="N1014"/>
  <c r="O1014"/>
  <c r="P1014"/>
  <c r="M1014" i="11"/>
  <c r="N1014"/>
  <c r="M1014" i="12"/>
  <c r="N1014"/>
  <c r="M1014" i="32"/>
  <c r="I1014" i="18"/>
  <c r="P1014" i="10"/>
  <c r="Q1014"/>
  <c r="J1014" i="18"/>
  <c r="N1014"/>
  <c r="O1015" i="25"/>
  <c r="P1015"/>
  <c r="D1015" i="18"/>
  <c r="O1015" i="23"/>
  <c r="P1015"/>
  <c r="E1015" i="18"/>
  <c r="Q1015" i="13"/>
  <c r="P1015" i="33"/>
  <c r="Q1015"/>
  <c r="M1015" i="14"/>
  <c r="N1015"/>
  <c r="H1015" i="30"/>
  <c r="I1015"/>
  <c r="F1015" i="18"/>
  <c r="Q1015" i="26"/>
  <c r="R1015"/>
  <c r="H1015" i="18"/>
  <c r="I1015" i="16"/>
  <c r="J1015"/>
  <c r="N1015"/>
  <c r="O1015"/>
  <c r="P1015"/>
  <c r="M1015" i="11"/>
  <c r="N1015"/>
  <c r="M1015" i="12"/>
  <c r="N1015"/>
  <c r="M1015" i="32"/>
  <c r="I1015" i="18"/>
  <c r="P1015" i="10"/>
  <c r="Q1015"/>
  <c r="J1015" i="18"/>
  <c r="N1015"/>
  <c r="O1016" i="25"/>
  <c r="P1016"/>
  <c r="D1016" i="18"/>
  <c r="O1016" i="23"/>
  <c r="P1016"/>
  <c r="E1016" i="18"/>
  <c r="Q1016" i="13"/>
  <c r="P1016" i="33"/>
  <c r="Q1016"/>
  <c r="M1016" i="14"/>
  <c r="N1016"/>
  <c r="H1016" i="30"/>
  <c r="I1016"/>
  <c r="F1016" i="18"/>
  <c r="Q1016" i="26"/>
  <c r="R1016"/>
  <c r="H1016" i="18"/>
  <c r="I1016" i="16"/>
  <c r="J1016"/>
  <c r="N1016"/>
  <c r="O1016"/>
  <c r="P1016"/>
  <c r="M1016" i="11"/>
  <c r="N1016"/>
  <c r="M1016" i="12"/>
  <c r="N1016"/>
  <c r="M1016" i="32"/>
  <c r="I1016" i="18"/>
  <c r="P1016" i="10"/>
  <c r="Q1016"/>
  <c r="J1016" i="18"/>
  <c r="N1016"/>
  <c r="O1017" i="25"/>
  <c r="P1017"/>
  <c r="D1017" i="18"/>
  <c r="O1017" i="23"/>
  <c r="P1017"/>
  <c r="E1017" i="18"/>
  <c r="Q1017" i="13"/>
  <c r="P1017" i="33"/>
  <c r="Q1017"/>
  <c r="M1017" i="14"/>
  <c r="N1017"/>
  <c r="H1017" i="30"/>
  <c r="I1017"/>
  <c r="F1017" i="18"/>
  <c r="Q1017" i="26"/>
  <c r="R1017"/>
  <c r="H1017" i="18"/>
  <c r="I1017" i="16"/>
  <c r="J1017"/>
  <c r="N1017"/>
  <c r="O1017"/>
  <c r="P1017"/>
  <c r="M1017" i="11"/>
  <c r="N1017"/>
  <c r="M1017" i="12"/>
  <c r="N1017"/>
  <c r="M1017" i="32"/>
  <c r="I1017" i="18"/>
  <c r="P1017" i="10"/>
  <c r="Q1017"/>
  <c r="J1017" i="18"/>
  <c r="N1017"/>
  <c r="O1018" i="25"/>
  <c r="P1018"/>
  <c r="D1018" i="18"/>
  <c r="O1018" i="23"/>
  <c r="P1018"/>
  <c r="E1018" i="18"/>
  <c r="Q1018" i="13"/>
  <c r="P1018" i="33"/>
  <c r="Q1018"/>
  <c r="M1018" i="14"/>
  <c r="N1018"/>
  <c r="H1018" i="30"/>
  <c r="I1018"/>
  <c r="F1018" i="18"/>
  <c r="Q1018" i="26"/>
  <c r="R1018"/>
  <c r="H1018" i="18"/>
  <c r="I1018" i="16"/>
  <c r="J1018"/>
  <c r="N1018"/>
  <c r="O1018"/>
  <c r="P1018"/>
  <c r="M1018" i="11"/>
  <c r="N1018"/>
  <c r="M1018" i="12"/>
  <c r="N1018"/>
  <c r="M1018" i="32"/>
  <c r="I1018" i="18"/>
  <c r="P1018" i="10"/>
  <c r="Q1018"/>
  <c r="J1018" i="18"/>
  <c r="N1018"/>
  <c r="O1019" i="25"/>
  <c r="P1019"/>
  <c r="D1019" i="18"/>
  <c r="O1019" i="23"/>
  <c r="P1019"/>
  <c r="E1019" i="18"/>
  <c r="Q1019" i="13"/>
  <c r="P1019" i="33"/>
  <c r="Q1019"/>
  <c r="M1019" i="14"/>
  <c r="N1019"/>
  <c r="H1019" i="30"/>
  <c r="I1019"/>
  <c r="F1019" i="18"/>
  <c r="Q1019" i="26"/>
  <c r="R1019"/>
  <c r="H1019" i="18"/>
  <c r="I1019" i="16"/>
  <c r="J1019"/>
  <c r="N1019"/>
  <c r="O1019"/>
  <c r="P1019"/>
  <c r="M1019" i="11"/>
  <c r="N1019"/>
  <c r="M1019" i="12"/>
  <c r="N1019"/>
  <c r="M1019" i="32"/>
  <c r="I1019" i="18"/>
  <c r="P1019" i="10"/>
  <c r="Q1019"/>
  <c r="J1019" i="18"/>
  <c r="N1019"/>
  <c r="O1020" i="25"/>
  <c r="P1020"/>
  <c r="D1020" i="18"/>
  <c r="O1020" i="23"/>
  <c r="P1020"/>
  <c r="E1020" i="18"/>
  <c r="Q1020" i="13"/>
  <c r="P1020" i="33"/>
  <c r="Q1020"/>
  <c r="M1020" i="14"/>
  <c r="N1020"/>
  <c r="H1020" i="30"/>
  <c r="I1020"/>
  <c r="F1020" i="18"/>
  <c r="Q1020" i="26"/>
  <c r="R1020"/>
  <c r="H1020" i="18"/>
  <c r="I1020" i="16"/>
  <c r="J1020"/>
  <c r="N1020"/>
  <c r="O1020"/>
  <c r="P1020"/>
  <c r="M1020" i="11"/>
  <c r="N1020"/>
  <c r="M1020" i="12"/>
  <c r="N1020"/>
  <c r="M1020" i="32"/>
  <c r="I1020" i="18"/>
  <c r="P1020" i="10"/>
  <c r="Q1020"/>
  <c r="J1020" i="18"/>
  <c r="N1020"/>
  <c r="O1021" i="25"/>
  <c r="P1021"/>
  <c r="D1021" i="18"/>
  <c r="O1021" i="23"/>
  <c r="P1021"/>
  <c r="E1021" i="18"/>
  <c r="Q1021" i="13"/>
  <c r="P1021" i="33"/>
  <c r="Q1021"/>
  <c r="M1021" i="14"/>
  <c r="N1021"/>
  <c r="H1021" i="30"/>
  <c r="I1021"/>
  <c r="F1021" i="18"/>
  <c r="Q1021" i="26"/>
  <c r="R1021"/>
  <c r="H1021" i="18"/>
  <c r="I1021" i="16"/>
  <c r="J1021"/>
  <c r="N1021"/>
  <c r="O1021"/>
  <c r="P1021"/>
  <c r="M1021" i="11"/>
  <c r="N1021"/>
  <c r="M1021" i="12"/>
  <c r="N1021"/>
  <c r="M1021" i="32"/>
  <c r="I1021" i="18"/>
  <c r="P1021" i="10"/>
  <c r="Q1021"/>
  <c r="J1021" i="18"/>
  <c r="N1021"/>
  <c r="O1022" i="25"/>
  <c r="P1022"/>
  <c r="D1022" i="18"/>
  <c r="O1022" i="23"/>
  <c r="P1022"/>
  <c r="E1022" i="18"/>
  <c r="Q1022" i="13"/>
  <c r="P1022" i="33"/>
  <c r="Q1022"/>
  <c r="M1022" i="14"/>
  <c r="N1022"/>
  <c r="H1022" i="30"/>
  <c r="I1022"/>
  <c r="F1022" i="18"/>
  <c r="Q1022" i="26"/>
  <c r="R1022"/>
  <c r="H1022" i="18"/>
  <c r="I1022" i="16"/>
  <c r="J1022"/>
  <c r="N1022"/>
  <c r="O1022"/>
  <c r="P1022"/>
  <c r="M1022" i="11"/>
  <c r="N1022"/>
  <c r="M1022" i="12"/>
  <c r="N1022"/>
  <c r="M1022" i="32"/>
  <c r="I1022" i="18"/>
  <c r="P1022" i="10"/>
  <c r="Q1022"/>
  <c r="J1022" i="18"/>
  <c r="N1022"/>
  <c r="O1023" i="25"/>
  <c r="P1023"/>
  <c r="D1023" i="18"/>
  <c r="O1023" i="23"/>
  <c r="P1023"/>
  <c r="E1023" i="18"/>
  <c r="Q1023" i="13"/>
  <c r="P1023" i="33"/>
  <c r="Q1023"/>
  <c r="M1023" i="14"/>
  <c r="N1023"/>
  <c r="H1023" i="30"/>
  <c r="I1023"/>
  <c r="F1023" i="18"/>
  <c r="Q1023" i="26"/>
  <c r="R1023"/>
  <c r="H1023" i="18"/>
  <c r="I1023" i="16"/>
  <c r="J1023"/>
  <c r="N1023"/>
  <c r="O1023"/>
  <c r="P1023"/>
  <c r="M1023" i="11"/>
  <c r="N1023"/>
  <c r="M1023" i="12"/>
  <c r="N1023"/>
  <c r="M1023" i="32"/>
  <c r="I1023" i="18"/>
  <c r="P1023" i="10"/>
  <c r="Q1023"/>
  <c r="J1023" i="18"/>
  <c r="N1023"/>
  <c r="O1024" i="25"/>
  <c r="P1024"/>
  <c r="D1024" i="18"/>
  <c r="O1024" i="23"/>
  <c r="P1024"/>
  <c r="E1024" i="18"/>
  <c r="Q1024" i="13"/>
  <c r="P1024" i="33"/>
  <c r="Q1024"/>
  <c r="M1024" i="14"/>
  <c r="N1024"/>
  <c r="H1024" i="30"/>
  <c r="I1024"/>
  <c r="F1024" i="18"/>
  <c r="Q1024" i="26"/>
  <c r="R1024"/>
  <c r="H1024" i="18"/>
  <c r="I1024" i="16"/>
  <c r="J1024"/>
  <c r="N1024"/>
  <c r="O1024"/>
  <c r="P1024"/>
  <c r="M1024" i="11"/>
  <c r="N1024"/>
  <c r="M1024" i="12"/>
  <c r="N1024"/>
  <c r="M1024" i="32"/>
  <c r="I1024" i="18"/>
  <c r="P1024" i="10"/>
  <c r="Q1024"/>
  <c r="J1024" i="18"/>
  <c r="N1024"/>
  <c r="O1025" i="25"/>
  <c r="P1025"/>
  <c r="D1025" i="18"/>
  <c r="O1025" i="23"/>
  <c r="P1025"/>
  <c r="E1025" i="18"/>
  <c r="Q1025" i="13"/>
  <c r="P1025" i="33"/>
  <c r="Q1025"/>
  <c r="M1025" i="14"/>
  <c r="N1025"/>
  <c r="N1025" i="15"/>
  <c r="O1025"/>
  <c r="N1025" i="34"/>
  <c r="O1025"/>
  <c r="H1025" i="30"/>
  <c r="I1025"/>
  <c r="F1025" i="18"/>
  <c r="Q1025" i="26"/>
  <c r="R1025"/>
  <c r="H1025" i="18"/>
  <c r="I1025" i="16"/>
  <c r="J1025"/>
  <c r="N1025"/>
  <c r="O1025"/>
  <c r="P1025"/>
  <c r="M1025" i="11"/>
  <c r="N1025"/>
  <c r="M1025" i="12"/>
  <c r="N1025"/>
  <c r="M1025" i="32"/>
  <c r="I1025" i="18"/>
  <c r="P1025" i="10"/>
  <c r="Q1025"/>
  <c r="J1025" i="18"/>
  <c r="N1025"/>
  <c r="O1026" i="25"/>
  <c r="P1026"/>
  <c r="D1026" i="18"/>
  <c r="O1026" i="23"/>
  <c r="P1026"/>
  <c r="E1026" i="18"/>
  <c r="Q1026" i="13"/>
  <c r="P1026" i="33"/>
  <c r="Q1026"/>
  <c r="M1026" i="14"/>
  <c r="N1026"/>
  <c r="H1026" i="30"/>
  <c r="I1026"/>
  <c r="F1026" i="18"/>
  <c r="Q1026" i="26"/>
  <c r="R1026"/>
  <c r="H1026" i="18"/>
  <c r="I1026" i="16"/>
  <c r="J1026"/>
  <c r="N1026"/>
  <c r="O1026"/>
  <c r="P1026"/>
  <c r="M1026" i="11"/>
  <c r="N1026"/>
  <c r="M1026" i="12"/>
  <c r="N1026"/>
  <c r="M1026" i="32"/>
  <c r="I1026" i="18"/>
  <c r="P1026" i="10"/>
  <c r="Q1026"/>
  <c r="J1026" i="18"/>
  <c r="N1026"/>
  <c r="O1027" i="25"/>
  <c r="P1027"/>
  <c r="D1027" i="18"/>
  <c r="O1027" i="23"/>
  <c r="P1027"/>
  <c r="E1027" i="18"/>
  <c r="Q1027" i="13"/>
  <c r="P1027" i="33"/>
  <c r="Q1027"/>
  <c r="M1027" i="14"/>
  <c r="N1027"/>
  <c r="H1027" i="30"/>
  <c r="I1027"/>
  <c r="F1027" i="18"/>
  <c r="Q1027" i="26"/>
  <c r="R1027"/>
  <c r="H1027" i="18"/>
  <c r="I1027" i="16"/>
  <c r="J1027"/>
  <c r="N1027"/>
  <c r="O1027"/>
  <c r="P1027"/>
  <c r="M1027" i="11"/>
  <c r="N1027"/>
  <c r="M1027" i="12"/>
  <c r="N1027"/>
  <c r="M1027" i="32"/>
  <c r="I1027" i="18"/>
  <c r="P1027" i="10"/>
  <c r="Q1027"/>
  <c r="J1027" i="18"/>
  <c r="N1027"/>
  <c r="O1028" i="25"/>
  <c r="P1028"/>
  <c r="D1028" i="18"/>
  <c r="O1028" i="23"/>
  <c r="P1028"/>
  <c r="E1028" i="18"/>
  <c r="Q1028" i="13"/>
  <c r="P1028" i="33"/>
  <c r="Q1028"/>
  <c r="M1028" i="14"/>
  <c r="N1028"/>
  <c r="H1028" i="30"/>
  <c r="I1028"/>
  <c r="F1028" i="18"/>
  <c r="Q1028" i="26"/>
  <c r="R1028"/>
  <c r="H1028" i="18"/>
  <c r="I1028" i="16"/>
  <c r="J1028"/>
  <c r="N1028"/>
  <c r="O1028"/>
  <c r="P1028"/>
  <c r="M1028" i="11"/>
  <c r="N1028"/>
  <c r="M1028" i="12"/>
  <c r="N1028"/>
  <c r="M1028" i="32"/>
  <c r="I1028" i="18"/>
  <c r="P1028" i="10"/>
  <c r="Q1028"/>
  <c r="J1028" i="18"/>
  <c r="N1028"/>
  <c r="O1029" i="25"/>
  <c r="P1029"/>
  <c r="D1029" i="18"/>
  <c r="O1029" i="23"/>
  <c r="P1029"/>
  <c r="E1029" i="18"/>
  <c r="Q1029" i="13"/>
  <c r="P1029" i="33"/>
  <c r="Q1029"/>
  <c r="M1029" i="14"/>
  <c r="N1029"/>
  <c r="H1029" i="30"/>
  <c r="I1029"/>
  <c r="F1029" i="18"/>
  <c r="Q1029" i="26"/>
  <c r="R1029"/>
  <c r="H1029" i="18"/>
  <c r="I1029" i="16"/>
  <c r="J1029"/>
  <c r="N1029"/>
  <c r="O1029"/>
  <c r="P1029"/>
  <c r="M1029" i="11"/>
  <c r="N1029"/>
  <c r="M1029" i="12"/>
  <c r="N1029"/>
  <c r="M1029" i="32"/>
  <c r="I1029" i="18"/>
  <c r="P1029" i="10"/>
  <c r="Q1029"/>
  <c r="J1029" i="18"/>
  <c r="N1029"/>
  <c r="O1030" i="25"/>
  <c r="P1030"/>
  <c r="D1030" i="18"/>
  <c r="O1030" i="23"/>
  <c r="P1030"/>
  <c r="E1030" i="18"/>
  <c r="Q1030" i="13"/>
  <c r="P1030" i="33"/>
  <c r="Q1030"/>
  <c r="M1030" i="14"/>
  <c r="N1030"/>
  <c r="H1030" i="30"/>
  <c r="I1030"/>
  <c r="F1030" i="18"/>
  <c r="Q1030" i="26"/>
  <c r="R1030"/>
  <c r="H1030" i="18"/>
  <c r="I1030" i="16"/>
  <c r="J1030"/>
  <c r="N1030"/>
  <c r="O1030"/>
  <c r="P1030"/>
  <c r="M1030" i="11"/>
  <c r="N1030"/>
  <c r="M1030" i="12"/>
  <c r="N1030"/>
  <c r="M1030" i="32"/>
  <c r="I1030" i="18"/>
  <c r="P1030" i="10"/>
  <c r="Q1030"/>
  <c r="J1030" i="18"/>
  <c r="N1030"/>
  <c r="O1031" i="25"/>
  <c r="P1031"/>
  <c r="D1031" i="18"/>
  <c r="O1031" i="23"/>
  <c r="P1031"/>
  <c r="E1031" i="18"/>
  <c r="Q1031" i="13"/>
  <c r="P1031" i="33"/>
  <c r="Q1031"/>
  <c r="M1031" i="14"/>
  <c r="N1031"/>
  <c r="H1031" i="30"/>
  <c r="I1031"/>
  <c r="F1031" i="18"/>
  <c r="Q1031" i="26"/>
  <c r="R1031"/>
  <c r="H1031" i="18"/>
  <c r="I1031" i="16"/>
  <c r="J1031"/>
  <c r="N1031"/>
  <c r="O1031"/>
  <c r="P1031"/>
  <c r="M1031" i="11"/>
  <c r="N1031"/>
  <c r="M1031" i="12"/>
  <c r="N1031"/>
  <c r="M1031" i="32"/>
  <c r="I1031" i="18"/>
  <c r="P1031" i="10"/>
  <c r="Q1031"/>
  <c r="J1031" i="18"/>
  <c r="N1031"/>
  <c r="O1032" i="25"/>
  <c r="P1032"/>
  <c r="D1032" i="18"/>
  <c r="O1032" i="23"/>
  <c r="P1032"/>
  <c r="E1032" i="18"/>
  <c r="Q1032" i="13"/>
  <c r="P1032" i="33"/>
  <c r="Q1032"/>
  <c r="M1032" i="14"/>
  <c r="N1032"/>
  <c r="H1032" i="30"/>
  <c r="I1032"/>
  <c r="F1032" i="18"/>
  <c r="Q1032" i="26"/>
  <c r="R1032"/>
  <c r="H1032" i="18"/>
  <c r="I1032" i="16"/>
  <c r="J1032"/>
  <c r="N1032"/>
  <c r="O1032"/>
  <c r="P1032"/>
  <c r="M1032" i="11"/>
  <c r="N1032"/>
  <c r="M1032" i="12"/>
  <c r="N1032"/>
  <c r="M1032" i="32"/>
  <c r="I1032" i="18"/>
  <c r="P1032" i="10"/>
  <c r="Q1032"/>
  <c r="J1032" i="18"/>
  <c r="N1032"/>
  <c r="O1033" i="25"/>
  <c r="P1033"/>
  <c r="D1033" i="18"/>
  <c r="O1033" i="23"/>
  <c r="P1033"/>
  <c r="E1033" i="18"/>
  <c r="Q1033" i="13"/>
  <c r="P1033" i="33"/>
  <c r="Q1033"/>
  <c r="M1033" i="14"/>
  <c r="N1033"/>
  <c r="H1033" i="30"/>
  <c r="I1033"/>
  <c r="F1033" i="18"/>
  <c r="Q1033" i="26"/>
  <c r="R1033"/>
  <c r="H1033" i="18"/>
  <c r="I1033" i="16"/>
  <c r="J1033"/>
  <c r="N1033"/>
  <c r="O1033"/>
  <c r="P1033"/>
  <c r="M1033" i="11"/>
  <c r="N1033"/>
  <c r="M1033" i="12"/>
  <c r="N1033"/>
  <c r="M1033" i="32"/>
  <c r="I1033" i="18"/>
  <c r="P1033" i="10"/>
  <c r="Q1033"/>
  <c r="J1033" i="18"/>
  <c r="N1033"/>
  <c r="O1034" i="25"/>
  <c r="P1034"/>
  <c r="D1034" i="18"/>
  <c r="O1034" i="23"/>
  <c r="P1034"/>
  <c r="E1034" i="18"/>
  <c r="Q1034" i="13"/>
  <c r="P1034" i="33"/>
  <c r="Q1034"/>
  <c r="M1034" i="14"/>
  <c r="N1034"/>
  <c r="H1034" i="30"/>
  <c r="I1034"/>
  <c r="F1034" i="18"/>
  <c r="Q1034" i="26"/>
  <c r="R1034"/>
  <c r="H1034" i="18"/>
  <c r="I1034" i="16"/>
  <c r="J1034"/>
  <c r="N1034"/>
  <c r="O1034"/>
  <c r="P1034"/>
  <c r="M1034" i="11"/>
  <c r="N1034"/>
  <c r="M1034" i="12"/>
  <c r="N1034"/>
  <c r="M1034" i="32"/>
  <c r="I1034" i="18"/>
  <c r="P1034" i="10"/>
  <c r="Q1034"/>
  <c r="J1034" i="18"/>
  <c r="N1034"/>
  <c r="O1035" i="25"/>
  <c r="P1035"/>
  <c r="D1035" i="18"/>
  <c r="O1035" i="23"/>
  <c r="P1035"/>
  <c r="E1035" i="18"/>
  <c r="Q1035" i="13"/>
  <c r="P1035" i="33"/>
  <c r="Q1035"/>
  <c r="M1035" i="14"/>
  <c r="N1035"/>
  <c r="H1035" i="30"/>
  <c r="I1035"/>
  <c r="F1035" i="18"/>
  <c r="Q1035" i="26"/>
  <c r="R1035"/>
  <c r="H1035" i="18"/>
  <c r="I1035" i="16"/>
  <c r="J1035"/>
  <c r="N1035"/>
  <c r="O1035"/>
  <c r="P1035"/>
  <c r="M1035" i="11"/>
  <c r="N1035"/>
  <c r="M1035" i="12"/>
  <c r="N1035"/>
  <c r="M1035" i="32"/>
  <c r="I1035" i="18"/>
  <c r="P1035" i="10"/>
  <c r="Q1035"/>
  <c r="J1035" i="18"/>
  <c r="N1035"/>
  <c r="O1036" i="25"/>
  <c r="P1036"/>
  <c r="D1036" i="18"/>
  <c r="O1036" i="23"/>
  <c r="P1036"/>
  <c r="E1036" i="18"/>
  <c r="Q1036" i="13"/>
  <c r="P1036" i="33"/>
  <c r="Q1036"/>
  <c r="M1036" i="14"/>
  <c r="N1036"/>
  <c r="H1036" i="30"/>
  <c r="I1036"/>
  <c r="F1036" i="18"/>
  <c r="Q1036" i="26"/>
  <c r="R1036"/>
  <c r="H1036" i="18"/>
  <c r="I1036" i="16"/>
  <c r="J1036"/>
  <c r="N1036"/>
  <c r="O1036"/>
  <c r="P1036"/>
  <c r="M1036" i="11"/>
  <c r="N1036"/>
  <c r="M1036" i="12"/>
  <c r="N1036"/>
  <c r="M1036" i="32"/>
  <c r="I1036" i="18"/>
  <c r="P1036" i="10"/>
  <c r="Q1036"/>
  <c r="J1036" i="18"/>
  <c r="N1036"/>
  <c r="O1037" i="25"/>
  <c r="P1037"/>
  <c r="D1037" i="18"/>
  <c r="O1037" i="23"/>
  <c r="P1037"/>
  <c r="E1037" i="18"/>
  <c r="Q1037" i="13"/>
  <c r="P1037" i="33"/>
  <c r="Q1037"/>
  <c r="M1037" i="14"/>
  <c r="N1037"/>
  <c r="H1037" i="30"/>
  <c r="I1037"/>
  <c r="F1037" i="18"/>
  <c r="Q1037" i="26"/>
  <c r="R1037"/>
  <c r="H1037" i="18"/>
  <c r="I1037" i="16"/>
  <c r="J1037"/>
  <c r="N1037"/>
  <c r="O1037"/>
  <c r="P1037"/>
  <c r="M1037" i="11"/>
  <c r="N1037"/>
  <c r="M1037" i="12"/>
  <c r="N1037"/>
  <c r="M1037" i="32"/>
  <c r="I1037" i="18"/>
  <c r="P1037" i="10"/>
  <c r="Q1037"/>
  <c r="J1037" i="18"/>
  <c r="N1037"/>
  <c r="O1038" i="25"/>
  <c r="P1038"/>
  <c r="D1038" i="18"/>
  <c r="O1038" i="23"/>
  <c r="P1038"/>
  <c r="E1038" i="18"/>
  <c r="Q1038" i="13"/>
  <c r="P1038" i="33"/>
  <c r="Q1038"/>
  <c r="M1038" i="14"/>
  <c r="N1038"/>
  <c r="H1038" i="30"/>
  <c r="I1038"/>
  <c r="F1038" i="18"/>
  <c r="Q1038" i="26"/>
  <c r="R1038"/>
  <c r="H1038" i="18"/>
  <c r="I1038" i="16"/>
  <c r="J1038"/>
  <c r="N1038"/>
  <c r="O1038"/>
  <c r="P1038"/>
  <c r="M1038" i="11"/>
  <c r="N1038"/>
  <c r="M1038" i="12"/>
  <c r="N1038"/>
  <c r="M1038" i="32"/>
  <c r="I1038" i="18"/>
  <c r="P1038" i="10"/>
  <c r="Q1038"/>
  <c r="J1038" i="18"/>
  <c r="N1038"/>
  <c r="O1039" i="25"/>
  <c r="P1039"/>
  <c r="D1039" i="18"/>
  <c r="O1039" i="23"/>
  <c r="P1039"/>
  <c r="E1039" i="18"/>
  <c r="Q1039" i="13"/>
  <c r="P1039" i="33"/>
  <c r="Q1039"/>
  <c r="M1039" i="14"/>
  <c r="N1039"/>
  <c r="H1039" i="30"/>
  <c r="I1039"/>
  <c r="F1039" i="18"/>
  <c r="Q1039" i="26"/>
  <c r="R1039"/>
  <c r="H1039" i="18"/>
  <c r="I1039" i="16"/>
  <c r="J1039"/>
  <c r="N1039"/>
  <c r="O1039"/>
  <c r="P1039"/>
  <c r="M1039" i="11"/>
  <c r="N1039"/>
  <c r="M1039" i="12"/>
  <c r="N1039"/>
  <c r="M1039" i="32"/>
  <c r="I1039" i="18"/>
  <c r="P1039" i="10"/>
  <c r="Q1039"/>
  <c r="J1039" i="18"/>
  <c r="N1039"/>
  <c r="O1040" i="25"/>
  <c r="P1040"/>
  <c r="D1040" i="18"/>
  <c r="O1040" i="23"/>
  <c r="P1040"/>
  <c r="E1040" i="18"/>
  <c r="Q1040" i="13"/>
  <c r="P1040" i="33"/>
  <c r="Q1040"/>
  <c r="M1040" i="14"/>
  <c r="N1040"/>
  <c r="H1040" i="30"/>
  <c r="I1040"/>
  <c r="F1040" i="18"/>
  <c r="Q1040" i="26"/>
  <c r="R1040"/>
  <c r="H1040" i="18"/>
  <c r="I1040" i="16"/>
  <c r="J1040"/>
  <c r="N1040"/>
  <c r="O1040"/>
  <c r="P1040"/>
  <c r="M1040" i="11"/>
  <c r="N1040"/>
  <c r="M1040" i="12"/>
  <c r="N1040"/>
  <c r="M1040" i="32"/>
  <c r="I1040" i="18"/>
  <c r="P1040" i="10"/>
  <c r="Q1040"/>
  <c r="J1040" i="18"/>
  <c r="N1040"/>
  <c r="O1041" i="25"/>
  <c r="P1041"/>
  <c r="D1041" i="18"/>
  <c r="O1041" i="23"/>
  <c r="P1041"/>
  <c r="E1041" i="18"/>
  <c r="Q1041" i="13"/>
  <c r="P1041" i="33"/>
  <c r="Q1041"/>
  <c r="M1041" i="14"/>
  <c r="N1041"/>
  <c r="N1041" i="15"/>
  <c r="O1041"/>
  <c r="N1041" i="34"/>
  <c r="O1041"/>
  <c r="H1041" i="30"/>
  <c r="I1041"/>
  <c r="F1041" i="18"/>
  <c r="Q1041" i="26"/>
  <c r="R1041"/>
  <c r="H1041" i="18"/>
  <c r="I1041" i="16"/>
  <c r="J1041"/>
  <c r="N1041"/>
  <c r="O1041"/>
  <c r="P1041"/>
  <c r="M1041" i="11"/>
  <c r="N1041"/>
  <c r="M1041" i="12"/>
  <c r="N1041"/>
  <c r="M1041" i="32"/>
  <c r="I1041" i="18"/>
  <c r="P1041" i="10"/>
  <c r="Q1041"/>
  <c r="J1041" i="18"/>
  <c r="N1041"/>
  <c r="O1042" i="25"/>
  <c r="P1042"/>
  <c r="D1042" i="18"/>
  <c r="O1042" i="23"/>
  <c r="P1042"/>
  <c r="E1042" i="18"/>
  <c r="Q1042" i="13"/>
  <c r="P1042" i="33"/>
  <c r="Q1042"/>
  <c r="M1042" i="14"/>
  <c r="N1042"/>
  <c r="N1042" i="15"/>
  <c r="O1042"/>
  <c r="H1042" i="30"/>
  <c r="I1042"/>
  <c r="F1042" i="18"/>
  <c r="Q1042" i="26"/>
  <c r="R1042"/>
  <c r="H1042" i="18"/>
  <c r="I1042" i="16"/>
  <c r="J1042"/>
  <c r="N1042"/>
  <c r="O1042"/>
  <c r="P1042"/>
  <c r="M1042" i="11"/>
  <c r="N1042"/>
  <c r="M1042" i="12"/>
  <c r="N1042"/>
  <c r="M1042" i="32"/>
  <c r="I1042" i="18"/>
  <c r="P1042" i="10"/>
  <c r="Q1042"/>
  <c r="J1042" i="18"/>
  <c r="N1042"/>
  <c r="O1043" i="25"/>
  <c r="P1043"/>
  <c r="D1043" i="18"/>
  <c r="O1043" i="23"/>
  <c r="P1043"/>
  <c r="E1043" i="18"/>
  <c r="Q1043" i="13"/>
  <c r="P1043" i="33"/>
  <c r="Q1043"/>
  <c r="M1043" i="14"/>
  <c r="N1043"/>
  <c r="N1043" i="15"/>
  <c r="O1043"/>
  <c r="H1043" i="30"/>
  <c r="I1043"/>
  <c r="F1043" i="18"/>
  <c r="Q1043" i="26"/>
  <c r="R1043"/>
  <c r="H1043" i="18"/>
  <c r="I1043" i="16"/>
  <c r="J1043"/>
  <c r="N1043"/>
  <c r="O1043"/>
  <c r="P1043"/>
  <c r="M1043" i="11"/>
  <c r="N1043"/>
  <c r="M1043" i="12"/>
  <c r="N1043"/>
  <c r="M1043" i="32"/>
  <c r="I1043" i="18"/>
  <c r="P1043" i="10"/>
  <c r="Q1043"/>
  <c r="J1043" i="18"/>
  <c r="N1043"/>
  <c r="O1044" i="25"/>
  <c r="P1044"/>
  <c r="D1044" i="18"/>
  <c r="O1044" i="23"/>
  <c r="P1044"/>
  <c r="E1044" i="18"/>
  <c r="Q1044" i="13"/>
  <c r="P1044" i="33"/>
  <c r="Q1044"/>
  <c r="M1044" i="14"/>
  <c r="N1044"/>
  <c r="N1044" i="15"/>
  <c r="O1044"/>
  <c r="H1044" i="30"/>
  <c r="I1044"/>
  <c r="F1044" i="18"/>
  <c r="Q1044" i="26"/>
  <c r="R1044"/>
  <c r="H1044" i="18"/>
  <c r="I1044" i="16"/>
  <c r="J1044"/>
  <c r="N1044"/>
  <c r="O1044"/>
  <c r="P1044"/>
  <c r="M1044" i="11"/>
  <c r="N1044"/>
  <c r="M1044" i="12"/>
  <c r="N1044"/>
  <c r="M1044" i="32"/>
  <c r="I1044" i="18"/>
  <c r="P1044" i="10"/>
  <c r="Q1044"/>
  <c r="J1044" i="18"/>
  <c r="N1044"/>
  <c r="O1045" i="25"/>
  <c r="P1045"/>
  <c r="D1045" i="18"/>
  <c r="O1045" i="23"/>
  <c r="P1045"/>
  <c r="E1045" i="18"/>
  <c r="Q1045" i="13"/>
  <c r="P1045" i="33"/>
  <c r="Q1045"/>
  <c r="M1045" i="14"/>
  <c r="N1045"/>
  <c r="H1045" i="30"/>
  <c r="I1045"/>
  <c r="F1045" i="18"/>
  <c r="Q1045" i="26"/>
  <c r="R1045"/>
  <c r="H1045" i="18"/>
  <c r="I1045" i="16"/>
  <c r="J1045"/>
  <c r="N1045"/>
  <c r="O1045"/>
  <c r="P1045"/>
  <c r="M1045" i="11"/>
  <c r="N1045"/>
  <c r="M1045" i="12"/>
  <c r="N1045"/>
  <c r="M1045" i="32"/>
  <c r="I1045" i="18"/>
  <c r="P1045" i="10"/>
  <c r="Q1045"/>
  <c r="J1045" i="18"/>
  <c r="N1045"/>
  <c r="O1046" i="25"/>
  <c r="P1046"/>
  <c r="D1046" i="18"/>
  <c r="O1046" i="23"/>
  <c r="P1046"/>
  <c r="E1046" i="18"/>
  <c r="Q1046" i="13"/>
  <c r="P1046" i="33"/>
  <c r="Q1046"/>
  <c r="M1046" i="14"/>
  <c r="N1046"/>
  <c r="H1046" i="30"/>
  <c r="I1046"/>
  <c r="F1046" i="18"/>
  <c r="Q1046" i="26"/>
  <c r="R1046"/>
  <c r="H1046" i="18"/>
  <c r="I1046" i="16"/>
  <c r="J1046"/>
  <c r="N1046"/>
  <c r="O1046"/>
  <c r="P1046"/>
  <c r="M1046" i="11"/>
  <c r="N1046"/>
  <c r="M1046" i="12"/>
  <c r="N1046"/>
  <c r="M1046" i="32"/>
  <c r="I1046" i="18"/>
  <c r="P1046" i="10"/>
  <c r="Q1046"/>
  <c r="J1046" i="18"/>
  <c r="N1046"/>
  <c r="O1047" i="25"/>
  <c r="P1047"/>
  <c r="D1047" i="18"/>
  <c r="O1047" i="23"/>
  <c r="P1047"/>
  <c r="E1047" i="18"/>
  <c r="Q1047" i="13"/>
  <c r="P1047" i="33"/>
  <c r="Q1047"/>
  <c r="M1047" i="14"/>
  <c r="N1047"/>
  <c r="N1047" i="15"/>
  <c r="O1047"/>
  <c r="N1047" i="34"/>
  <c r="O1047"/>
  <c r="H1047" i="30"/>
  <c r="I1047"/>
  <c r="F1047" i="18"/>
  <c r="Q1047" i="26"/>
  <c r="R1047"/>
  <c r="H1047" i="18"/>
  <c r="I1047" i="16"/>
  <c r="J1047"/>
  <c r="N1047"/>
  <c r="O1047"/>
  <c r="P1047"/>
  <c r="M1047" i="11"/>
  <c r="N1047"/>
  <c r="M1047" i="12"/>
  <c r="N1047"/>
  <c r="M1047" i="32"/>
  <c r="I1047" i="18"/>
  <c r="P1047" i="10"/>
  <c r="Q1047"/>
  <c r="J1047" i="18"/>
  <c r="N1047"/>
  <c r="O1048" i="25"/>
  <c r="P1048"/>
  <c r="D1048" i="18"/>
  <c r="O1048" i="23"/>
  <c r="P1048"/>
  <c r="E1048" i="18"/>
  <c r="Q1048" i="13"/>
  <c r="P1048" i="33"/>
  <c r="Q1048"/>
  <c r="M1048" i="14"/>
  <c r="N1048"/>
  <c r="N1048" i="15"/>
  <c r="O1048"/>
  <c r="N1048" i="34"/>
  <c r="O1048"/>
  <c r="H1048" i="30"/>
  <c r="I1048"/>
  <c r="F1048" i="18"/>
  <c r="Q1048" i="26"/>
  <c r="R1048"/>
  <c r="H1048" i="18"/>
  <c r="I1048" i="16"/>
  <c r="J1048"/>
  <c r="N1048"/>
  <c r="O1048"/>
  <c r="P1048"/>
  <c r="M1048" i="11"/>
  <c r="N1048"/>
  <c r="M1048" i="12"/>
  <c r="N1048"/>
  <c r="M1048" i="32"/>
  <c r="I1048" i="18"/>
  <c r="P1048" i="10"/>
  <c r="Q1048"/>
  <c r="J1048" i="18"/>
  <c r="N1048"/>
  <c r="O1049" i="25"/>
  <c r="P1049"/>
  <c r="D1049" i="18"/>
  <c r="O1049" i="23"/>
  <c r="P1049"/>
  <c r="E1049" i="18"/>
  <c r="Q1049" i="13"/>
  <c r="P1049" i="33"/>
  <c r="Q1049"/>
  <c r="M1049" i="14"/>
  <c r="N1049"/>
  <c r="N1049" i="15"/>
  <c r="O1049"/>
  <c r="N1049" i="34"/>
  <c r="O1049"/>
  <c r="H1049" i="30"/>
  <c r="I1049"/>
  <c r="F1049" i="18"/>
  <c r="Q1049" i="26"/>
  <c r="R1049"/>
  <c r="H1049" i="18"/>
  <c r="I1049" i="16"/>
  <c r="J1049"/>
  <c r="N1049"/>
  <c r="O1049"/>
  <c r="P1049"/>
  <c r="M1049" i="11"/>
  <c r="N1049"/>
  <c r="M1049" i="12"/>
  <c r="N1049"/>
  <c r="M1049" i="32"/>
  <c r="I1049" i="18"/>
  <c r="P1049" i="10"/>
  <c r="Q1049"/>
  <c r="J1049" i="18"/>
  <c r="N1049"/>
  <c r="O1050" i="25"/>
  <c r="P1050"/>
  <c r="D1050" i="18"/>
  <c r="O1050" i="23"/>
  <c r="P1050"/>
  <c r="E1050" i="18"/>
  <c r="Q1050" i="13"/>
  <c r="P1050" i="33"/>
  <c r="Q1050"/>
  <c r="M1050" i="14"/>
  <c r="N1050"/>
  <c r="N1050" i="15"/>
  <c r="O1050"/>
  <c r="N1050" i="34"/>
  <c r="O1050"/>
  <c r="H1050" i="30"/>
  <c r="I1050"/>
  <c r="F1050" i="18"/>
  <c r="Q1050" i="26"/>
  <c r="R1050"/>
  <c r="H1050" i="18"/>
  <c r="I1050" i="16"/>
  <c r="J1050"/>
  <c r="N1050"/>
  <c r="O1050"/>
  <c r="P1050"/>
  <c r="M1050" i="11"/>
  <c r="N1050"/>
  <c r="M1050" i="12"/>
  <c r="N1050"/>
  <c r="M1050" i="32"/>
  <c r="I1050" i="18"/>
  <c r="P1050" i="10"/>
  <c r="Q1050"/>
  <c r="J1050" i="18"/>
  <c r="N1050"/>
  <c r="O1051" i="25"/>
  <c r="P1051"/>
  <c r="D1051" i="18"/>
  <c r="O1051" i="23"/>
  <c r="P1051"/>
  <c r="E1051" i="18"/>
  <c r="Q1051" i="13"/>
  <c r="P1051" i="33"/>
  <c r="Q1051"/>
  <c r="M1051" i="14"/>
  <c r="N1051"/>
  <c r="N1051" i="15"/>
  <c r="O1051"/>
  <c r="N1051" i="34"/>
  <c r="O1051"/>
  <c r="H1051" i="30"/>
  <c r="I1051"/>
  <c r="F1051" i="18"/>
  <c r="Q1051" i="26"/>
  <c r="R1051"/>
  <c r="H1051" i="18"/>
  <c r="I1051" i="16"/>
  <c r="J1051"/>
  <c r="N1051"/>
  <c r="O1051"/>
  <c r="P1051"/>
  <c r="M1051" i="11"/>
  <c r="N1051"/>
  <c r="M1051" i="12"/>
  <c r="N1051"/>
  <c r="M1051" i="32"/>
  <c r="I1051" i="18"/>
  <c r="P1051" i="10"/>
  <c r="Q1051"/>
  <c r="J1051" i="18"/>
  <c r="N1051"/>
  <c r="O1052" i="25"/>
  <c r="P1052"/>
  <c r="D1052" i="18"/>
  <c r="O1052" i="23"/>
  <c r="P1052"/>
  <c r="E1052" i="18"/>
  <c r="Q1052" i="13"/>
  <c r="P1052" i="33"/>
  <c r="Q1052"/>
  <c r="M1052" i="14"/>
  <c r="N1052"/>
  <c r="H1052" i="30"/>
  <c r="I1052"/>
  <c r="F1052" i="18"/>
  <c r="Q1052" i="26"/>
  <c r="R1052"/>
  <c r="H1052" i="18"/>
  <c r="I1052" i="16"/>
  <c r="J1052"/>
  <c r="N1052"/>
  <c r="O1052"/>
  <c r="P1052"/>
  <c r="M1052" i="11"/>
  <c r="N1052"/>
  <c r="M1052" i="12"/>
  <c r="N1052"/>
  <c r="M1052" i="32"/>
  <c r="I1052" i="18"/>
  <c r="P1052" i="10"/>
  <c r="Q1052"/>
  <c r="J1052" i="18"/>
  <c r="N1052"/>
  <c r="O1053" i="25"/>
  <c r="P1053"/>
  <c r="D1053" i="18"/>
  <c r="O1053" i="23"/>
  <c r="P1053"/>
  <c r="E1053" i="18"/>
  <c r="Q1053" i="13"/>
  <c r="P1053" i="33"/>
  <c r="Q1053"/>
  <c r="M1053" i="14"/>
  <c r="N1053"/>
  <c r="H1053" i="30"/>
  <c r="I1053"/>
  <c r="F1053" i="18"/>
  <c r="Q1053" i="26"/>
  <c r="R1053"/>
  <c r="H1053" i="18"/>
  <c r="I1053" i="16"/>
  <c r="J1053"/>
  <c r="N1053"/>
  <c r="O1053"/>
  <c r="P1053"/>
  <c r="M1053" i="11"/>
  <c r="N1053"/>
  <c r="M1053" i="12"/>
  <c r="N1053"/>
  <c r="M1053" i="32"/>
  <c r="I1053" i="18"/>
  <c r="P1053" i="10"/>
  <c r="Q1053"/>
  <c r="J1053" i="18"/>
  <c r="N1053"/>
  <c r="O1054" i="25"/>
  <c r="P1054"/>
  <c r="D1054" i="18"/>
  <c r="O1054" i="23"/>
  <c r="P1054"/>
  <c r="E1054" i="18"/>
  <c r="Q1054" i="13"/>
  <c r="P1054" i="33"/>
  <c r="Q1054"/>
  <c r="M1054" i="14"/>
  <c r="N1054"/>
  <c r="H1054" i="30"/>
  <c r="I1054"/>
  <c r="F1054" i="18"/>
  <c r="Q1054" i="26"/>
  <c r="R1054"/>
  <c r="H1054" i="18"/>
  <c r="I1054" i="16"/>
  <c r="J1054"/>
  <c r="N1054"/>
  <c r="O1054"/>
  <c r="P1054"/>
  <c r="M1054" i="11"/>
  <c r="N1054"/>
  <c r="M1054" i="12"/>
  <c r="N1054"/>
  <c r="M1054" i="32"/>
  <c r="I1054" i="18"/>
  <c r="P1054" i="10"/>
  <c r="Q1054"/>
  <c r="J1054" i="18"/>
  <c r="N1054"/>
  <c r="O1055" i="25"/>
  <c r="P1055"/>
  <c r="D1055" i="18"/>
  <c r="O1055" i="23"/>
  <c r="P1055"/>
  <c r="E1055" i="18"/>
  <c r="Q1055" i="13"/>
  <c r="P1055" i="33"/>
  <c r="Q1055"/>
  <c r="M1055" i="14"/>
  <c r="N1055"/>
  <c r="H1055" i="30"/>
  <c r="I1055"/>
  <c r="F1055" i="18"/>
  <c r="Q1055" i="26"/>
  <c r="R1055"/>
  <c r="H1055" i="18"/>
  <c r="I1055" i="16"/>
  <c r="J1055"/>
  <c r="N1055"/>
  <c r="O1055"/>
  <c r="P1055"/>
  <c r="M1055" i="11"/>
  <c r="N1055"/>
  <c r="M1055" i="12"/>
  <c r="N1055"/>
  <c r="M1055" i="32"/>
  <c r="I1055" i="18"/>
  <c r="P1055" i="10"/>
  <c r="Q1055"/>
  <c r="J1055" i="18"/>
  <c r="N1055"/>
  <c r="O1056" i="25"/>
  <c r="P1056"/>
  <c r="D1056" i="18"/>
  <c r="O1056" i="23"/>
  <c r="P1056"/>
  <c r="E1056" i="18"/>
  <c r="Q1056" i="13"/>
  <c r="P1056" i="33"/>
  <c r="Q1056"/>
  <c r="M1056" i="14"/>
  <c r="N1056"/>
  <c r="H1056" i="30"/>
  <c r="I1056"/>
  <c r="F1056" i="18"/>
  <c r="Q1056" i="26"/>
  <c r="R1056"/>
  <c r="H1056" i="18"/>
  <c r="I1056" i="16"/>
  <c r="J1056"/>
  <c r="N1056"/>
  <c r="O1056"/>
  <c r="P1056"/>
  <c r="M1056" i="11"/>
  <c r="N1056"/>
  <c r="M1056" i="12"/>
  <c r="N1056"/>
  <c r="M1056" i="32"/>
  <c r="I1056" i="18"/>
  <c r="P1056" i="10"/>
  <c r="Q1056"/>
  <c r="J1056" i="18"/>
  <c r="N1056"/>
  <c r="O1057" i="25"/>
  <c r="P1057"/>
  <c r="D1057" i="18"/>
  <c r="O1057" i="23"/>
  <c r="P1057"/>
  <c r="E1057" i="18"/>
  <c r="Q1057" i="13"/>
  <c r="P1057" i="33"/>
  <c r="Q1057"/>
  <c r="M1057" i="14"/>
  <c r="N1057"/>
  <c r="H1057" i="30"/>
  <c r="I1057"/>
  <c r="F1057" i="18"/>
  <c r="Q1057" i="26"/>
  <c r="R1057"/>
  <c r="H1057" i="18"/>
  <c r="I1057" i="16"/>
  <c r="J1057"/>
  <c r="N1057"/>
  <c r="O1057"/>
  <c r="P1057"/>
  <c r="M1057" i="11"/>
  <c r="N1057"/>
  <c r="M1057" i="12"/>
  <c r="N1057"/>
  <c r="M1057" i="32"/>
  <c r="I1057" i="18"/>
  <c r="P1057" i="10"/>
  <c r="Q1057"/>
  <c r="J1057" i="18"/>
  <c r="N1057"/>
  <c r="O1058" i="25"/>
  <c r="P1058"/>
  <c r="D1058" i="18"/>
  <c r="O1058" i="23"/>
  <c r="P1058"/>
  <c r="E1058" i="18"/>
  <c r="Q1058" i="13"/>
  <c r="P1058" i="33"/>
  <c r="Q1058"/>
  <c r="M1058" i="14"/>
  <c r="N1058"/>
  <c r="H1058" i="30"/>
  <c r="I1058"/>
  <c r="F1058" i="18"/>
  <c r="Q1058" i="26"/>
  <c r="R1058"/>
  <c r="H1058" i="18"/>
  <c r="I1058" i="16"/>
  <c r="J1058"/>
  <c r="N1058"/>
  <c r="O1058"/>
  <c r="P1058"/>
  <c r="M1058" i="11"/>
  <c r="N1058"/>
  <c r="M1058" i="12"/>
  <c r="N1058"/>
  <c r="M1058" i="32"/>
  <c r="I1058" i="18"/>
  <c r="P1058" i="10"/>
  <c r="Q1058"/>
  <c r="J1058" i="18"/>
  <c r="N1058"/>
  <c r="O1059" i="25"/>
  <c r="P1059"/>
  <c r="D1059" i="18"/>
  <c r="O1059" i="23"/>
  <c r="P1059"/>
  <c r="E1059" i="18"/>
  <c r="Q1059" i="13"/>
  <c r="P1059" i="33"/>
  <c r="Q1059"/>
  <c r="M1059" i="14"/>
  <c r="N1059"/>
  <c r="H1059" i="30"/>
  <c r="I1059"/>
  <c r="F1059" i="18"/>
  <c r="Q1059" i="26"/>
  <c r="R1059"/>
  <c r="H1059" i="18"/>
  <c r="I1059" i="16"/>
  <c r="J1059"/>
  <c r="N1059"/>
  <c r="O1059"/>
  <c r="P1059"/>
  <c r="M1059" i="11"/>
  <c r="N1059"/>
  <c r="M1059" i="12"/>
  <c r="N1059"/>
  <c r="M1059" i="32"/>
  <c r="I1059" i="18"/>
  <c r="P1059" i="10"/>
  <c r="Q1059"/>
  <c r="J1059" i="18"/>
  <c r="N1059"/>
  <c r="O1060" i="25"/>
  <c r="P1060"/>
  <c r="D1060" i="18"/>
  <c r="O1060" i="23"/>
  <c r="P1060"/>
  <c r="E1060" i="18"/>
  <c r="Q1060" i="13"/>
  <c r="P1060" i="33"/>
  <c r="Q1060"/>
  <c r="M1060" i="14"/>
  <c r="N1060"/>
  <c r="H1060" i="30"/>
  <c r="I1060"/>
  <c r="F1060" i="18"/>
  <c r="Q1060" i="26"/>
  <c r="R1060"/>
  <c r="H1060" i="18"/>
  <c r="I1060" i="16"/>
  <c r="J1060"/>
  <c r="N1060"/>
  <c r="O1060"/>
  <c r="P1060"/>
  <c r="M1060" i="11"/>
  <c r="N1060"/>
  <c r="M1060" i="12"/>
  <c r="N1060"/>
  <c r="M1060" i="32"/>
  <c r="I1060" i="18"/>
  <c r="P1060" i="10"/>
  <c r="Q1060"/>
  <c r="J1060" i="18"/>
  <c r="N1060"/>
  <c r="O1061" i="25"/>
  <c r="P1061"/>
  <c r="D1061" i="18"/>
  <c r="O1061" i="23"/>
  <c r="P1061"/>
  <c r="E1061" i="18"/>
  <c r="Q1061" i="13"/>
  <c r="P1061" i="33"/>
  <c r="Q1061"/>
  <c r="M1061" i="14"/>
  <c r="N1061"/>
  <c r="H1061" i="30"/>
  <c r="I1061"/>
  <c r="F1061" i="18"/>
  <c r="Q1061" i="26"/>
  <c r="R1061"/>
  <c r="H1061" i="18"/>
  <c r="I1061" i="16"/>
  <c r="J1061"/>
  <c r="N1061"/>
  <c r="O1061"/>
  <c r="P1061"/>
  <c r="M1061" i="11"/>
  <c r="N1061"/>
  <c r="M1061" i="12"/>
  <c r="N1061"/>
  <c r="M1061" i="32"/>
  <c r="I1061" i="18"/>
  <c r="P1061" i="10"/>
  <c r="Q1061"/>
  <c r="J1061" i="18"/>
  <c r="N1061"/>
  <c r="O1062" i="25"/>
  <c r="P1062"/>
  <c r="D1062" i="18"/>
  <c r="O1062" i="23"/>
  <c r="P1062"/>
  <c r="E1062" i="18"/>
  <c r="Q1062" i="13"/>
  <c r="P1062" i="33"/>
  <c r="Q1062"/>
  <c r="M1062" i="14"/>
  <c r="N1062"/>
  <c r="H1062" i="30"/>
  <c r="I1062"/>
  <c r="F1062" i="18"/>
  <c r="Q1062" i="26"/>
  <c r="R1062"/>
  <c r="H1062" i="18"/>
  <c r="I1062" i="16"/>
  <c r="J1062"/>
  <c r="N1062"/>
  <c r="O1062"/>
  <c r="P1062"/>
  <c r="M1062" i="11"/>
  <c r="N1062"/>
  <c r="M1062" i="12"/>
  <c r="N1062"/>
  <c r="M1062" i="32"/>
  <c r="I1062" i="18"/>
  <c r="P1062" i="10"/>
  <c r="Q1062"/>
  <c r="J1062" i="18"/>
  <c r="N1062"/>
  <c r="O1063" i="25"/>
  <c r="P1063"/>
  <c r="D1063" i="18"/>
  <c r="O1063" i="23"/>
  <c r="P1063"/>
  <c r="E1063" i="18"/>
  <c r="Q1063" i="13"/>
  <c r="P1063" i="33"/>
  <c r="Q1063"/>
  <c r="M1063" i="14"/>
  <c r="N1063"/>
  <c r="H1063" i="30"/>
  <c r="I1063"/>
  <c r="F1063" i="18"/>
  <c r="Q1063" i="26"/>
  <c r="R1063"/>
  <c r="H1063" i="18"/>
  <c r="I1063" i="16"/>
  <c r="J1063"/>
  <c r="N1063"/>
  <c r="O1063"/>
  <c r="P1063"/>
  <c r="M1063" i="11"/>
  <c r="N1063"/>
  <c r="M1063" i="12"/>
  <c r="N1063"/>
  <c r="M1063" i="32"/>
  <c r="I1063" i="18"/>
  <c r="P1063" i="10"/>
  <c r="Q1063"/>
  <c r="J1063" i="18"/>
  <c r="N1063"/>
  <c r="O1064" i="25"/>
  <c r="P1064"/>
  <c r="D1064" i="18"/>
  <c r="O1064" i="23"/>
  <c r="P1064"/>
  <c r="E1064" i="18"/>
  <c r="Q1064" i="13"/>
  <c r="P1064" i="33"/>
  <c r="Q1064"/>
  <c r="M1064" i="14"/>
  <c r="N1064"/>
  <c r="H1064" i="30"/>
  <c r="I1064"/>
  <c r="F1064" i="18"/>
  <c r="Q1064" i="26"/>
  <c r="R1064"/>
  <c r="H1064" i="18"/>
  <c r="I1064" i="16"/>
  <c r="J1064"/>
  <c r="N1064"/>
  <c r="O1064"/>
  <c r="P1064"/>
  <c r="M1064" i="11"/>
  <c r="N1064"/>
  <c r="M1064" i="12"/>
  <c r="N1064"/>
  <c r="M1064" i="32"/>
  <c r="I1064" i="18"/>
  <c r="P1064" i="10"/>
  <c r="Q1064"/>
  <c r="J1064" i="18"/>
  <c r="N1064"/>
  <c r="O1065" i="25"/>
  <c r="P1065"/>
  <c r="D1065" i="18"/>
  <c r="O1065" i="23"/>
  <c r="P1065"/>
  <c r="E1065" i="18"/>
  <c r="Q1065" i="13"/>
  <c r="P1065" i="33"/>
  <c r="Q1065"/>
  <c r="M1065" i="14"/>
  <c r="N1065"/>
  <c r="H1065" i="30"/>
  <c r="I1065"/>
  <c r="F1065" i="18"/>
  <c r="Q1065" i="26"/>
  <c r="R1065"/>
  <c r="H1065" i="18"/>
  <c r="I1065" i="16"/>
  <c r="J1065"/>
  <c r="N1065"/>
  <c r="O1065"/>
  <c r="P1065"/>
  <c r="M1065" i="11"/>
  <c r="N1065"/>
  <c r="M1065" i="12"/>
  <c r="N1065"/>
  <c r="M1065" i="32"/>
  <c r="I1065" i="18"/>
  <c r="P1065" i="10"/>
  <c r="Q1065"/>
  <c r="J1065" i="18"/>
  <c r="N1065"/>
  <c r="O1066" i="25"/>
  <c r="P1066"/>
  <c r="D1066" i="18"/>
  <c r="O1066" i="23"/>
  <c r="P1066"/>
  <c r="E1066" i="18"/>
  <c r="Q1066" i="13"/>
  <c r="P1066" i="33"/>
  <c r="Q1066"/>
  <c r="M1066" i="14"/>
  <c r="N1066"/>
  <c r="N1066" i="15"/>
  <c r="O1066"/>
  <c r="N1066" i="34"/>
  <c r="O1066"/>
  <c r="H1066" i="30"/>
  <c r="I1066"/>
  <c r="F1066" i="18"/>
  <c r="Q1066" i="26"/>
  <c r="R1066"/>
  <c r="H1066" i="18"/>
  <c r="I1066" i="16"/>
  <c r="J1066"/>
  <c r="N1066"/>
  <c r="O1066"/>
  <c r="P1066"/>
  <c r="M1066" i="11"/>
  <c r="N1066"/>
  <c r="M1066" i="12"/>
  <c r="N1066"/>
  <c r="M1066" i="32"/>
  <c r="I1066" i="18"/>
  <c r="P1066" i="10"/>
  <c r="Q1066"/>
  <c r="J1066" i="18"/>
  <c r="N1066"/>
  <c r="O1067" i="25"/>
  <c r="P1067"/>
  <c r="D1067" i="18"/>
  <c r="O1067" i="23"/>
  <c r="P1067"/>
  <c r="E1067" i="18"/>
  <c r="Q1067" i="13"/>
  <c r="P1067" i="33"/>
  <c r="Q1067"/>
  <c r="M1067" i="14"/>
  <c r="N1067"/>
  <c r="H1067" i="30"/>
  <c r="I1067"/>
  <c r="F1067" i="18"/>
  <c r="Q1067" i="26"/>
  <c r="R1067"/>
  <c r="H1067" i="18"/>
  <c r="I1067" i="16"/>
  <c r="J1067"/>
  <c r="N1067"/>
  <c r="O1067"/>
  <c r="P1067"/>
  <c r="M1067" i="11"/>
  <c r="N1067"/>
  <c r="M1067" i="12"/>
  <c r="N1067"/>
  <c r="M1067" i="32"/>
  <c r="I1067" i="18"/>
  <c r="P1067" i="10"/>
  <c r="Q1067"/>
  <c r="J1067" i="18"/>
  <c r="N1067"/>
  <c r="O1068" i="25"/>
  <c r="P1068"/>
  <c r="D1068" i="18"/>
  <c r="O1068" i="23"/>
  <c r="P1068"/>
  <c r="E1068" i="18"/>
  <c r="Q1068" i="13"/>
  <c r="P1068" i="33"/>
  <c r="Q1068"/>
  <c r="M1068" i="14"/>
  <c r="N1068"/>
  <c r="H1068" i="30"/>
  <c r="I1068"/>
  <c r="F1068" i="18"/>
  <c r="Q1068" i="26"/>
  <c r="R1068"/>
  <c r="H1068" i="18"/>
  <c r="I1068" i="16"/>
  <c r="J1068"/>
  <c r="N1068"/>
  <c r="O1068"/>
  <c r="P1068"/>
  <c r="M1068" i="11"/>
  <c r="N1068"/>
  <c r="M1068" i="12"/>
  <c r="N1068"/>
  <c r="M1068" i="32"/>
  <c r="I1068" i="18"/>
  <c r="P1068" i="10"/>
  <c r="Q1068"/>
  <c r="J1068" i="18"/>
  <c r="N1068"/>
  <c r="O1069" i="25"/>
  <c r="P1069"/>
  <c r="D1069" i="18"/>
  <c r="O1069" i="23"/>
  <c r="P1069"/>
  <c r="E1069" i="18"/>
  <c r="Q1069" i="13"/>
  <c r="P1069" i="33"/>
  <c r="Q1069"/>
  <c r="M1069" i="14"/>
  <c r="N1069"/>
  <c r="H1069" i="30"/>
  <c r="I1069"/>
  <c r="F1069" i="18"/>
  <c r="Q1069" i="26"/>
  <c r="R1069"/>
  <c r="H1069" i="18"/>
  <c r="I1069" i="16"/>
  <c r="J1069"/>
  <c r="N1069"/>
  <c r="O1069"/>
  <c r="P1069"/>
  <c r="M1069" i="11"/>
  <c r="N1069"/>
  <c r="M1069" i="12"/>
  <c r="N1069"/>
  <c r="M1069" i="32"/>
  <c r="I1069" i="18"/>
  <c r="P1069" i="10"/>
  <c r="Q1069"/>
  <c r="J1069" i="18"/>
  <c r="N1069"/>
  <c r="O1070" i="25"/>
  <c r="P1070"/>
  <c r="D1070" i="18"/>
  <c r="O1070" i="23"/>
  <c r="P1070"/>
  <c r="E1070" i="18"/>
  <c r="Q1070" i="13"/>
  <c r="P1070" i="33"/>
  <c r="Q1070"/>
  <c r="M1070" i="14"/>
  <c r="N1070"/>
  <c r="H1070" i="30"/>
  <c r="I1070"/>
  <c r="F1070" i="18"/>
  <c r="Q1070" i="26"/>
  <c r="R1070"/>
  <c r="H1070" i="18"/>
  <c r="I1070" i="16"/>
  <c r="J1070"/>
  <c r="N1070"/>
  <c r="O1070"/>
  <c r="P1070"/>
  <c r="M1070" i="11"/>
  <c r="N1070"/>
  <c r="M1070" i="12"/>
  <c r="N1070"/>
  <c r="M1070" i="32"/>
  <c r="I1070" i="18"/>
  <c r="P1070" i="10"/>
  <c r="Q1070"/>
  <c r="J1070" i="18"/>
  <c r="N1070"/>
  <c r="O1071" i="25"/>
  <c r="P1071"/>
  <c r="D1071" i="18"/>
  <c r="O1071" i="23"/>
  <c r="P1071"/>
  <c r="E1071" i="18"/>
  <c r="Q1071" i="13"/>
  <c r="P1071" i="33"/>
  <c r="Q1071"/>
  <c r="M1071" i="14"/>
  <c r="N1071"/>
  <c r="H1071" i="30"/>
  <c r="I1071"/>
  <c r="F1071" i="18"/>
  <c r="Q1071" i="26"/>
  <c r="R1071"/>
  <c r="H1071" i="18"/>
  <c r="I1071" i="16"/>
  <c r="J1071"/>
  <c r="N1071"/>
  <c r="O1071"/>
  <c r="P1071"/>
  <c r="M1071" i="11"/>
  <c r="N1071"/>
  <c r="M1071" i="12"/>
  <c r="N1071"/>
  <c r="M1071" i="32"/>
  <c r="I1071" i="18"/>
  <c r="P1071" i="10"/>
  <c r="Q1071"/>
  <c r="J1071" i="18"/>
  <c r="N1071"/>
  <c r="O1072" i="25"/>
  <c r="P1072"/>
  <c r="D1072" i="18"/>
  <c r="O1072" i="23"/>
  <c r="P1072"/>
  <c r="E1072" i="18"/>
  <c r="Q1072" i="13"/>
  <c r="P1072" i="33"/>
  <c r="Q1072"/>
  <c r="M1072" i="14"/>
  <c r="N1072"/>
  <c r="H1072" i="30"/>
  <c r="I1072"/>
  <c r="F1072" i="18"/>
  <c r="Q1072" i="26"/>
  <c r="R1072"/>
  <c r="H1072" i="18"/>
  <c r="I1072" i="16"/>
  <c r="J1072"/>
  <c r="N1072"/>
  <c r="O1072"/>
  <c r="P1072"/>
  <c r="M1072" i="11"/>
  <c r="N1072"/>
  <c r="M1072" i="12"/>
  <c r="N1072"/>
  <c r="M1072" i="32"/>
  <c r="I1072" i="18"/>
  <c r="P1072" i="10"/>
  <c r="Q1072"/>
  <c r="J1072" i="18"/>
  <c r="N1072"/>
  <c r="O1073" i="25"/>
  <c r="P1073"/>
  <c r="D1073" i="18"/>
  <c r="O1073" i="23"/>
  <c r="P1073"/>
  <c r="E1073" i="18"/>
  <c r="Q1073" i="13"/>
  <c r="P1073" i="33"/>
  <c r="Q1073"/>
  <c r="M1073" i="14"/>
  <c r="N1073"/>
  <c r="H1073" i="30"/>
  <c r="I1073"/>
  <c r="F1073" i="18"/>
  <c r="Q1073" i="26"/>
  <c r="R1073"/>
  <c r="H1073" i="18"/>
  <c r="I1073" i="16"/>
  <c r="J1073"/>
  <c r="N1073"/>
  <c r="O1073"/>
  <c r="P1073"/>
  <c r="M1073" i="11"/>
  <c r="N1073"/>
  <c r="M1073" i="12"/>
  <c r="N1073"/>
  <c r="M1073" i="32"/>
  <c r="I1073" i="18"/>
  <c r="P1073" i="10"/>
  <c r="Q1073"/>
  <c r="J1073" i="18"/>
  <c r="N1073"/>
  <c r="O1074" i="25"/>
  <c r="P1074"/>
  <c r="D1074" i="18"/>
  <c r="O1074" i="23"/>
  <c r="P1074"/>
  <c r="E1074" i="18"/>
  <c r="Q1074" i="13"/>
  <c r="P1074" i="33"/>
  <c r="Q1074"/>
  <c r="M1074" i="14"/>
  <c r="N1074"/>
  <c r="H1074" i="30"/>
  <c r="I1074"/>
  <c r="F1074" i="18"/>
  <c r="Q1074" i="26"/>
  <c r="R1074"/>
  <c r="H1074" i="18"/>
  <c r="I1074" i="16"/>
  <c r="J1074"/>
  <c r="N1074"/>
  <c r="O1074"/>
  <c r="P1074"/>
  <c r="M1074" i="11"/>
  <c r="N1074"/>
  <c r="M1074" i="12"/>
  <c r="N1074"/>
  <c r="M1074" i="32"/>
  <c r="I1074" i="18"/>
  <c r="P1074" i="10"/>
  <c r="Q1074"/>
  <c r="J1074" i="18"/>
  <c r="N1074"/>
  <c r="O1075" i="25"/>
  <c r="P1075"/>
  <c r="D1075" i="18"/>
  <c r="O1075" i="23"/>
  <c r="P1075"/>
  <c r="E1075" i="18"/>
  <c r="Q1075" i="13"/>
  <c r="P1075" i="33"/>
  <c r="Q1075"/>
  <c r="M1075" i="14"/>
  <c r="N1075"/>
  <c r="H1075" i="30"/>
  <c r="I1075"/>
  <c r="F1075" i="18"/>
  <c r="Q1075" i="26"/>
  <c r="R1075"/>
  <c r="H1075" i="18"/>
  <c r="I1075" i="16"/>
  <c r="J1075"/>
  <c r="N1075"/>
  <c r="O1075"/>
  <c r="P1075"/>
  <c r="M1075" i="11"/>
  <c r="N1075"/>
  <c r="M1075" i="12"/>
  <c r="N1075"/>
  <c r="M1075" i="32"/>
  <c r="I1075" i="18"/>
  <c r="P1075" i="10"/>
  <c r="Q1075"/>
  <c r="J1075" i="18"/>
  <c r="N1075"/>
  <c r="O1076" i="25"/>
  <c r="P1076"/>
  <c r="D1076" i="18"/>
  <c r="O1076" i="23"/>
  <c r="P1076"/>
  <c r="E1076" i="18"/>
  <c r="Q1076" i="13"/>
  <c r="P1076" i="33"/>
  <c r="Q1076"/>
  <c r="M1076" i="14"/>
  <c r="N1076"/>
  <c r="H1076" i="30"/>
  <c r="I1076"/>
  <c r="F1076" i="18"/>
  <c r="Q1076" i="26"/>
  <c r="R1076"/>
  <c r="H1076" i="18"/>
  <c r="I1076" i="16"/>
  <c r="J1076"/>
  <c r="N1076"/>
  <c r="O1076"/>
  <c r="P1076"/>
  <c r="M1076" i="11"/>
  <c r="N1076"/>
  <c r="M1076" i="12"/>
  <c r="N1076"/>
  <c r="M1076" i="32"/>
  <c r="I1076" i="18"/>
  <c r="P1076" i="10"/>
  <c r="Q1076"/>
  <c r="J1076" i="18"/>
  <c r="N1076"/>
  <c r="O1077" i="25"/>
  <c r="P1077"/>
  <c r="D1077" i="18"/>
  <c r="O1077" i="23"/>
  <c r="P1077"/>
  <c r="E1077" i="18"/>
  <c r="Q1077" i="13"/>
  <c r="P1077" i="33"/>
  <c r="Q1077"/>
  <c r="M1077" i="14"/>
  <c r="N1077"/>
  <c r="H1077" i="30"/>
  <c r="I1077"/>
  <c r="F1077" i="18"/>
  <c r="Q1077" i="26"/>
  <c r="R1077"/>
  <c r="H1077" i="18"/>
  <c r="I1077" i="16"/>
  <c r="J1077"/>
  <c r="N1077"/>
  <c r="O1077"/>
  <c r="P1077"/>
  <c r="M1077" i="11"/>
  <c r="N1077"/>
  <c r="M1077" i="12"/>
  <c r="N1077"/>
  <c r="M1077" i="32"/>
  <c r="I1077" i="18"/>
  <c r="P1077" i="10"/>
  <c r="Q1077"/>
  <c r="J1077" i="18"/>
  <c r="N1077"/>
  <c r="O1078" i="25"/>
  <c r="P1078"/>
  <c r="D1078" i="18"/>
  <c r="O1078" i="23"/>
  <c r="P1078"/>
  <c r="E1078" i="18"/>
  <c r="Q1078" i="13"/>
  <c r="P1078" i="33"/>
  <c r="Q1078"/>
  <c r="M1078" i="14"/>
  <c r="N1078"/>
  <c r="H1078" i="30"/>
  <c r="I1078"/>
  <c r="F1078" i="18"/>
  <c r="Q1078" i="26"/>
  <c r="R1078"/>
  <c r="H1078" i="18"/>
  <c r="I1078" i="16"/>
  <c r="J1078"/>
  <c r="N1078"/>
  <c r="O1078"/>
  <c r="P1078"/>
  <c r="M1078" i="11"/>
  <c r="N1078"/>
  <c r="M1078" i="12"/>
  <c r="N1078"/>
  <c r="M1078" i="32"/>
  <c r="I1078" i="18"/>
  <c r="P1078" i="10"/>
  <c r="Q1078"/>
  <c r="J1078" i="18"/>
  <c r="N1078"/>
  <c r="O1079" i="25"/>
  <c r="P1079"/>
  <c r="D1079" i="18"/>
  <c r="O1079" i="23"/>
  <c r="P1079"/>
  <c r="E1079" i="18"/>
  <c r="Q1079" i="13"/>
  <c r="P1079" i="33"/>
  <c r="Q1079"/>
  <c r="M1079" i="14"/>
  <c r="N1079"/>
  <c r="H1079" i="30"/>
  <c r="I1079"/>
  <c r="F1079" i="18"/>
  <c r="Q1079" i="26"/>
  <c r="R1079"/>
  <c r="H1079" i="18"/>
  <c r="I1079" i="16"/>
  <c r="J1079"/>
  <c r="N1079"/>
  <c r="O1079"/>
  <c r="P1079"/>
  <c r="M1079" i="11"/>
  <c r="N1079"/>
  <c r="M1079" i="12"/>
  <c r="N1079"/>
  <c r="M1079" i="32"/>
  <c r="I1079" i="18"/>
  <c r="P1079" i="10"/>
  <c r="Q1079"/>
  <c r="J1079" i="18"/>
  <c r="N1079"/>
  <c r="O1080" i="25"/>
  <c r="P1080"/>
  <c r="D1080" i="18"/>
  <c r="O1080" i="23"/>
  <c r="P1080"/>
  <c r="E1080" i="18"/>
  <c r="Q1080" i="13"/>
  <c r="P1080" i="33"/>
  <c r="Q1080"/>
  <c r="M1080" i="14"/>
  <c r="N1080"/>
  <c r="H1080" i="30"/>
  <c r="I1080"/>
  <c r="F1080" i="18"/>
  <c r="Q1080" i="26"/>
  <c r="R1080"/>
  <c r="H1080" i="18"/>
  <c r="I1080" i="16"/>
  <c r="J1080"/>
  <c r="N1080"/>
  <c r="O1080"/>
  <c r="P1080"/>
  <c r="M1080" i="11"/>
  <c r="N1080"/>
  <c r="M1080" i="12"/>
  <c r="N1080"/>
  <c r="M1080" i="32"/>
  <c r="I1080" i="18"/>
  <c r="P1080" i="10"/>
  <c r="Q1080"/>
  <c r="J1080" i="18"/>
  <c r="N1080"/>
  <c r="O1081" i="25"/>
  <c r="P1081"/>
  <c r="D1081" i="18"/>
  <c r="O1081" i="23"/>
  <c r="P1081"/>
  <c r="E1081" i="18"/>
  <c r="Q1081" i="13"/>
  <c r="P1081" i="33"/>
  <c r="Q1081"/>
  <c r="M1081" i="14"/>
  <c r="N1081"/>
  <c r="H1081" i="30"/>
  <c r="I1081"/>
  <c r="F1081" i="18"/>
  <c r="Q1081" i="26"/>
  <c r="R1081"/>
  <c r="H1081" i="18"/>
  <c r="I1081" i="16"/>
  <c r="J1081"/>
  <c r="N1081"/>
  <c r="O1081"/>
  <c r="P1081"/>
  <c r="M1081" i="11"/>
  <c r="N1081"/>
  <c r="M1081" i="12"/>
  <c r="N1081"/>
  <c r="M1081" i="32"/>
  <c r="I1081" i="18"/>
  <c r="P1081" i="10"/>
  <c r="Q1081"/>
  <c r="J1081" i="18"/>
  <c r="N1081"/>
  <c r="O1082" i="25"/>
  <c r="P1082"/>
  <c r="D1082" i="18"/>
  <c r="O1082" i="23"/>
  <c r="P1082"/>
  <c r="E1082" i="18"/>
  <c r="Q1082" i="13"/>
  <c r="P1082" i="33"/>
  <c r="Q1082"/>
  <c r="M1082" i="14"/>
  <c r="N1082"/>
  <c r="H1082" i="30"/>
  <c r="I1082"/>
  <c r="F1082" i="18"/>
  <c r="Q1082" i="26"/>
  <c r="R1082"/>
  <c r="H1082" i="18"/>
  <c r="I1082" i="16"/>
  <c r="J1082"/>
  <c r="N1082"/>
  <c r="O1082"/>
  <c r="P1082"/>
  <c r="M1082" i="11"/>
  <c r="N1082"/>
  <c r="M1082" i="12"/>
  <c r="N1082"/>
  <c r="M1082" i="32"/>
  <c r="I1082" i="18"/>
  <c r="P1082" i="10"/>
  <c r="Q1082"/>
  <c r="J1082" i="18"/>
  <c r="N1082"/>
  <c r="O1083" i="25"/>
  <c r="P1083"/>
  <c r="D1083" i="18"/>
  <c r="O1083" i="23"/>
  <c r="P1083"/>
  <c r="E1083" i="18"/>
  <c r="Q1083" i="13"/>
  <c r="P1083" i="33"/>
  <c r="Q1083"/>
  <c r="M1083" i="14"/>
  <c r="N1083"/>
  <c r="H1083" i="30"/>
  <c r="I1083"/>
  <c r="F1083" i="18"/>
  <c r="Q1083" i="26"/>
  <c r="R1083"/>
  <c r="H1083" i="18"/>
  <c r="I1083" i="16"/>
  <c r="J1083"/>
  <c r="N1083"/>
  <c r="O1083"/>
  <c r="P1083"/>
  <c r="M1083" i="11"/>
  <c r="N1083"/>
  <c r="M1083" i="12"/>
  <c r="N1083"/>
  <c r="M1083" i="32"/>
  <c r="I1083" i="18"/>
  <c r="P1083" i="10"/>
  <c r="Q1083"/>
  <c r="J1083" i="18"/>
  <c r="N1083"/>
  <c r="O1084" i="25"/>
  <c r="P1084"/>
  <c r="D1084" i="18"/>
  <c r="O1084" i="23"/>
  <c r="P1084"/>
  <c r="E1084" i="18"/>
  <c r="Q1084" i="13"/>
  <c r="P1084" i="33"/>
  <c r="Q1084"/>
  <c r="M1084" i="14"/>
  <c r="N1084"/>
  <c r="H1084" i="30"/>
  <c r="I1084"/>
  <c r="F1084" i="18"/>
  <c r="Q1084" i="26"/>
  <c r="R1084"/>
  <c r="H1084" i="18"/>
  <c r="I1084" i="16"/>
  <c r="J1084"/>
  <c r="N1084"/>
  <c r="O1084"/>
  <c r="P1084"/>
  <c r="M1084" i="11"/>
  <c r="N1084"/>
  <c r="M1084" i="12"/>
  <c r="N1084"/>
  <c r="M1084" i="32"/>
  <c r="I1084" i="18"/>
  <c r="P1084" i="10"/>
  <c r="Q1084"/>
  <c r="J1084" i="18"/>
  <c r="N1084"/>
  <c r="O1085" i="25"/>
  <c r="P1085"/>
  <c r="D1085" i="18"/>
  <c r="O1085" i="23"/>
  <c r="P1085"/>
  <c r="E1085" i="18"/>
  <c r="Q1085" i="13"/>
  <c r="P1085" i="33"/>
  <c r="Q1085"/>
  <c r="M1085" i="14"/>
  <c r="N1085"/>
  <c r="H1085" i="30"/>
  <c r="I1085"/>
  <c r="F1085" i="18"/>
  <c r="Q1085" i="26"/>
  <c r="R1085"/>
  <c r="H1085" i="18"/>
  <c r="I1085" i="16"/>
  <c r="J1085"/>
  <c r="N1085"/>
  <c r="O1085"/>
  <c r="P1085"/>
  <c r="M1085" i="11"/>
  <c r="N1085"/>
  <c r="M1085" i="12"/>
  <c r="N1085"/>
  <c r="M1085" i="32"/>
  <c r="I1085" i="18"/>
  <c r="P1085" i="10"/>
  <c r="Q1085"/>
  <c r="J1085" i="18"/>
  <c r="N1085"/>
  <c r="O1086" i="25"/>
  <c r="P1086"/>
  <c r="D1086" i="18"/>
  <c r="O1086" i="23"/>
  <c r="P1086"/>
  <c r="E1086" i="18"/>
  <c r="Q1086" i="13"/>
  <c r="P1086" i="33"/>
  <c r="Q1086"/>
  <c r="M1086" i="14"/>
  <c r="N1086"/>
  <c r="H1086" i="30"/>
  <c r="I1086"/>
  <c r="F1086" i="18"/>
  <c r="Q1086" i="26"/>
  <c r="R1086"/>
  <c r="H1086" i="18"/>
  <c r="I1086" i="16"/>
  <c r="J1086"/>
  <c r="N1086"/>
  <c r="O1086"/>
  <c r="P1086"/>
  <c r="M1086" i="11"/>
  <c r="N1086"/>
  <c r="M1086" i="12"/>
  <c r="N1086"/>
  <c r="M1086" i="32"/>
  <c r="I1086" i="18"/>
  <c r="P1086" i="10"/>
  <c r="Q1086"/>
  <c r="J1086" i="18"/>
  <c r="N1086"/>
  <c r="O1087" i="25"/>
  <c r="P1087"/>
  <c r="D1087" i="18"/>
  <c r="O1087" i="23"/>
  <c r="P1087"/>
  <c r="E1087" i="18"/>
  <c r="Q1087" i="13"/>
  <c r="P1087" i="33"/>
  <c r="Q1087"/>
  <c r="M1087" i="14"/>
  <c r="N1087"/>
  <c r="H1087" i="30"/>
  <c r="I1087"/>
  <c r="F1087" i="18"/>
  <c r="Q1087" i="26"/>
  <c r="R1087"/>
  <c r="H1087" i="18"/>
  <c r="I1087" i="16"/>
  <c r="J1087"/>
  <c r="N1087"/>
  <c r="O1087"/>
  <c r="P1087"/>
  <c r="M1087" i="11"/>
  <c r="N1087"/>
  <c r="M1087" i="12"/>
  <c r="N1087"/>
  <c r="M1087" i="32"/>
  <c r="I1087" i="18"/>
  <c r="P1087" i="10"/>
  <c r="Q1087"/>
  <c r="J1087" i="18"/>
  <c r="N1087"/>
  <c r="O1088" i="25"/>
  <c r="P1088"/>
  <c r="D1088" i="18"/>
  <c r="O1088" i="23"/>
  <c r="P1088"/>
  <c r="E1088" i="18"/>
  <c r="Q1088" i="13"/>
  <c r="P1088" i="33"/>
  <c r="Q1088"/>
  <c r="M1088" i="14"/>
  <c r="N1088"/>
  <c r="H1088" i="30"/>
  <c r="I1088"/>
  <c r="F1088" i="18"/>
  <c r="Q1088" i="26"/>
  <c r="R1088"/>
  <c r="H1088" i="18"/>
  <c r="I1088" i="16"/>
  <c r="J1088"/>
  <c r="N1088"/>
  <c r="O1088"/>
  <c r="P1088"/>
  <c r="M1088" i="11"/>
  <c r="N1088"/>
  <c r="M1088" i="12"/>
  <c r="N1088"/>
  <c r="M1088" i="32"/>
  <c r="I1088" i="18"/>
  <c r="P1088" i="10"/>
  <c r="Q1088"/>
  <c r="J1088" i="18"/>
  <c r="N1088"/>
  <c r="O1089" i="25"/>
  <c r="P1089"/>
  <c r="D1089" i="18"/>
  <c r="O1089" i="23"/>
  <c r="P1089"/>
  <c r="E1089" i="18"/>
  <c r="Q1089" i="13"/>
  <c r="P1089" i="33"/>
  <c r="Q1089"/>
  <c r="M1089" i="14"/>
  <c r="N1089"/>
  <c r="H1089" i="30"/>
  <c r="I1089"/>
  <c r="F1089" i="18"/>
  <c r="Q1089" i="26"/>
  <c r="R1089"/>
  <c r="H1089" i="18"/>
  <c r="I1089" i="16"/>
  <c r="J1089"/>
  <c r="N1089"/>
  <c r="O1089"/>
  <c r="P1089"/>
  <c r="M1089" i="11"/>
  <c r="N1089"/>
  <c r="M1089" i="12"/>
  <c r="N1089"/>
  <c r="M1089" i="32"/>
  <c r="I1089" i="18"/>
  <c r="P1089" i="10"/>
  <c r="Q1089"/>
  <c r="J1089" i="18"/>
  <c r="N1089"/>
  <c r="O1090" i="25"/>
  <c r="P1090"/>
  <c r="D1090" i="18"/>
  <c r="O1090" i="23"/>
  <c r="P1090"/>
  <c r="E1090" i="18"/>
  <c r="Q1090" i="13"/>
  <c r="P1090" i="33"/>
  <c r="Q1090"/>
  <c r="M1090" i="14"/>
  <c r="N1090"/>
  <c r="H1090" i="30"/>
  <c r="I1090"/>
  <c r="F1090" i="18"/>
  <c r="Q1090" i="26"/>
  <c r="R1090"/>
  <c r="H1090" i="18"/>
  <c r="I1090" i="16"/>
  <c r="J1090"/>
  <c r="N1090"/>
  <c r="O1090"/>
  <c r="P1090"/>
  <c r="M1090" i="11"/>
  <c r="N1090"/>
  <c r="M1090" i="12"/>
  <c r="N1090"/>
  <c r="M1090" i="32"/>
  <c r="I1090" i="18"/>
  <c r="P1090" i="10"/>
  <c r="Q1090"/>
  <c r="J1090" i="18"/>
  <c r="N1090"/>
  <c r="O1091" i="25"/>
  <c r="P1091"/>
  <c r="D1091" i="18"/>
  <c r="O1091" i="23"/>
  <c r="P1091"/>
  <c r="E1091" i="18"/>
  <c r="Q1091" i="13"/>
  <c r="P1091" i="33"/>
  <c r="Q1091"/>
  <c r="M1091" i="14"/>
  <c r="N1091"/>
  <c r="H1091" i="30"/>
  <c r="I1091"/>
  <c r="F1091" i="18"/>
  <c r="Q1091" i="26"/>
  <c r="R1091"/>
  <c r="H1091" i="18"/>
  <c r="I1091" i="16"/>
  <c r="J1091"/>
  <c r="N1091"/>
  <c r="O1091"/>
  <c r="P1091"/>
  <c r="M1091" i="11"/>
  <c r="N1091"/>
  <c r="M1091" i="12"/>
  <c r="N1091"/>
  <c r="M1091" i="32"/>
  <c r="I1091" i="18"/>
  <c r="P1091" i="10"/>
  <c r="Q1091"/>
  <c r="J1091" i="18"/>
  <c r="N1091"/>
  <c r="O1092" i="25"/>
  <c r="P1092"/>
  <c r="D1092" i="18"/>
  <c r="O1092" i="23"/>
  <c r="P1092"/>
  <c r="E1092" i="18"/>
  <c r="Q1092" i="13"/>
  <c r="P1092" i="33"/>
  <c r="Q1092"/>
  <c r="M1092" i="14"/>
  <c r="N1092"/>
  <c r="H1092" i="30"/>
  <c r="I1092"/>
  <c r="F1092" i="18"/>
  <c r="Q1092" i="26"/>
  <c r="R1092"/>
  <c r="H1092" i="18"/>
  <c r="I1092" i="16"/>
  <c r="J1092"/>
  <c r="N1092"/>
  <c r="O1092"/>
  <c r="P1092"/>
  <c r="M1092" i="11"/>
  <c r="N1092"/>
  <c r="M1092" i="12"/>
  <c r="N1092"/>
  <c r="M1092" i="32"/>
  <c r="I1092" i="18"/>
  <c r="P1092" i="10"/>
  <c r="Q1092"/>
  <c r="J1092" i="18"/>
  <c r="N1092"/>
  <c r="O1093" i="25"/>
  <c r="P1093"/>
  <c r="D1093" i="18"/>
  <c r="O1093" i="23"/>
  <c r="P1093"/>
  <c r="E1093" i="18"/>
  <c r="Q1093" i="13"/>
  <c r="P1093" i="33"/>
  <c r="Q1093"/>
  <c r="M1093" i="14"/>
  <c r="N1093"/>
  <c r="H1093" i="30"/>
  <c r="I1093"/>
  <c r="F1093" i="18"/>
  <c r="Q1093" i="26"/>
  <c r="R1093"/>
  <c r="H1093" i="18"/>
  <c r="I1093" i="16"/>
  <c r="J1093"/>
  <c r="N1093"/>
  <c r="O1093"/>
  <c r="P1093"/>
  <c r="M1093" i="11"/>
  <c r="N1093"/>
  <c r="M1093" i="12"/>
  <c r="N1093"/>
  <c r="M1093" i="32"/>
  <c r="I1093" i="18"/>
  <c r="P1093" i="10"/>
  <c r="Q1093"/>
  <c r="J1093" i="18"/>
  <c r="N1093"/>
  <c r="O1094" i="25"/>
  <c r="P1094"/>
  <c r="D1094" i="18"/>
  <c r="O1094" i="23"/>
  <c r="P1094"/>
  <c r="E1094" i="18"/>
  <c r="Q1094" i="13"/>
  <c r="P1094" i="33"/>
  <c r="Q1094"/>
  <c r="M1094" i="14"/>
  <c r="N1094"/>
  <c r="H1094" i="30"/>
  <c r="I1094"/>
  <c r="F1094" i="18"/>
  <c r="Q1094" i="26"/>
  <c r="R1094"/>
  <c r="H1094" i="18"/>
  <c r="I1094" i="16"/>
  <c r="J1094"/>
  <c r="N1094"/>
  <c r="O1094"/>
  <c r="P1094"/>
  <c r="M1094" i="11"/>
  <c r="N1094"/>
  <c r="M1094" i="12"/>
  <c r="N1094"/>
  <c r="M1094" i="32"/>
  <c r="I1094" i="18"/>
  <c r="P1094" i="10"/>
  <c r="Q1094"/>
  <c r="J1094" i="18"/>
  <c r="N1094"/>
  <c r="O1095" i="25"/>
  <c r="P1095"/>
  <c r="D1095" i="18"/>
  <c r="O1095" i="23"/>
  <c r="P1095"/>
  <c r="E1095" i="18"/>
  <c r="Q1095" i="13"/>
  <c r="P1095" i="33"/>
  <c r="Q1095"/>
  <c r="M1095" i="14"/>
  <c r="N1095"/>
  <c r="H1095" i="30"/>
  <c r="I1095"/>
  <c r="F1095" i="18"/>
  <c r="Q1095" i="26"/>
  <c r="R1095"/>
  <c r="H1095" i="18"/>
  <c r="I1095" i="16"/>
  <c r="J1095"/>
  <c r="N1095"/>
  <c r="O1095"/>
  <c r="P1095"/>
  <c r="M1095" i="11"/>
  <c r="N1095"/>
  <c r="M1095" i="12"/>
  <c r="N1095"/>
  <c r="M1095" i="32"/>
  <c r="I1095" i="18"/>
  <c r="P1095" i="10"/>
  <c r="Q1095"/>
  <c r="J1095" i="18"/>
  <c r="N1095"/>
  <c r="O1096" i="25"/>
  <c r="P1096"/>
  <c r="D1096" i="18"/>
  <c r="O1096" i="23"/>
  <c r="P1096"/>
  <c r="E1096" i="18"/>
  <c r="Q1096" i="13"/>
  <c r="P1096" i="33"/>
  <c r="Q1096"/>
  <c r="M1096" i="14"/>
  <c r="N1096"/>
  <c r="H1096" i="30"/>
  <c r="I1096"/>
  <c r="F1096" i="18"/>
  <c r="Q1096" i="26"/>
  <c r="R1096"/>
  <c r="H1096" i="18"/>
  <c r="I1096" i="16"/>
  <c r="J1096"/>
  <c r="N1096"/>
  <c r="O1096"/>
  <c r="P1096"/>
  <c r="M1096" i="11"/>
  <c r="N1096"/>
  <c r="M1096" i="12"/>
  <c r="N1096"/>
  <c r="M1096" i="32"/>
  <c r="I1096" i="18"/>
  <c r="P1096" i="10"/>
  <c r="Q1096"/>
  <c r="J1096" i="18"/>
  <c r="N1096"/>
  <c r="O1097" i="25"/>
  <c r="P1097"/>
  <c r="D1097" i="18"/>
  <c r="O1097" i="23"/>
  <c r="P1097"/>
  <c r="E1097" i="18"/>
  <c r="Q1097" i="13"/>
  <c r="P1097" i="33"/>
  <c r="Q1097"/>
  <c r="M1097" i="14"/>
  <c r="N1097"/>
  <c r="H1097" i="30"/>
  <c r="I1097"/>
  <c r="F1097" i="18"/>
  <c r="Q1097" i="26"/>
  <c r="R1097"/>
  <c r="H1097" i="18"/>
  <c r="I1097" i="16"/>
  <c r="J1097"/>
  <c r="N1097"/>
  <c r="O1097"/>
  <c r="P1097"/>
  <c r="M1097" i="11"/>
  <c r="N1097"/>
  <c r="M1097" i="12"/>
  <c r="N1097"/>
  <c r="M1097" i="32"/>
  <c r="I1097" i="18"/>
  <c r="P1097" i="10"/>
  <c r="Q1097"/>
  <c r="J1097" i="18"/>
  <c r="N1097"/>
  <c r="O1098" i="25"/>
  <c r="P1098"/>
  <c r="D1098" i="18"/>
  <c r="O1098" i="23"/>
  <c r="P1098"/>
  <c r="E1098" i="18"/>
  <c r="Q1098" i="13"/>
  <c r="P1098" i="33"/>
  <c r="Q1098"/>
  <c r="M1098" i="14"/>
  <c r="N1098"/>
  <c r="H1098" i="30"/>
  <c r="I1098"/>
  <c r="F1098" i="18"/>
  <c r="Q1098" i="26"/>
  <c r="R1098"/>
  <c r="H1098" i="18"/>
  <c r="I1098" i="16"/>
  <c r="J1098"/>
  <c r="N1098"/>
  <c r="O1098"/>
  <c r="P1098"/>
  <c r="M1098" i="11"/>
  <c r="N1098"/>
  <c r="M1098" i="12"/>
  <c r="N1098"/>
  <c r="M1098" i="32"/>
  <c r="I1098" i="18"/>
  <c r="P1098" i="10"/>
  <c r="Q1098"/>
  <c r="J1098" i="18"/>
  <c r="N1098"/>
  <c r="O1099" i="25"/>
  <c r="P1099"/>
  <c r="D1099" i="18"/>
  <c r="O1099" i="23"/>
  <c r="P1099"/>
  <c r="E1099" i="18"/>
  <c r="Q1099" i="13"/>
  <c r="P1099" i="33"/>
  <c r="Q1099"/>
  <c r="M1099" i="14"/>
  <c r="N1099"/>
  <c r="H1099" i="30"/>
  <c r="I1099"/>
  <c r="F1099" i="18"/>
  <c r="Q1099" i="26"/>
  <c r="R1099"/>
  <c r="H1099" i="18"/>
  <c r="I1099" i="16"/>
  <c r="J1099"/>
  <c r="N1099"/>
  <c r="O1099"/>
  <c r="P1099"/>
  <c r="M1099" i="11"/>
  <c r="N1099"/>
  <c r="M1099" i="12"/>
  <c r="N1099"/>
  <c r="M1099" i="32"/>
  <c r="I1099" i="18"/>
  <c r="P1099" i="10"/>
  <c r="Q1099"/>
  <c r="J1099" i="18"/>
  <c r="N1099"/>
  <c r="O1100" i="25"/>
  <c r="P1100"/>
  <c r="D1100" i="18"/>
  <c r="O1100" i="23"/>
  <c r="P1100"/>
  <c r="E1100" i="18"/>
  <c r="Q1100" i="13"/>
  <c r="P1100" i="33"/>
  <c r="Q1100"/>
  <c r="M1100" i="14"/>
  <c r="N1100"/>
  <c r="H1100" i="30"/>
  <c r="I1100"/>
  <c r="F1100" i="18"/>
  <c r="Q1100" i="26"/>
  <c r="R1100"/>
  <c r="H1100" i="18"/>
  <c r="I1100" i="16"/>
  <c r="J1100"/>
  <c r="N1100"/>
  <c r="O1100"/>
  <c r="P1100"/>
  <c r="M1100" i="11"/>
  <c r="N1100"/>
  <c r="M1100" i="12"/>
  <c r="N1100"/>
  <c r="M1100" i="32"/>
  <c r="I1100" i="18"/>
  <c r="P1100" i="10"/>
  <c r="Q1100"/>
  <c r="J1100" i="18"/>
  <c r="N1100"/>
  <c r="O1101" i="25"/>
  <c r="P1101"/>
  <c r="D1101" i="18"/>
  <c r="O1101" i="23"/>
  <c r="P1101"/>
  <c r="E1101" i="18"/>
  <c r="Q1101" i="13"/>
  <c r="P1101" i="33"/>
  <c r="Q1101"/>
  <c r="M1101" i="14"/>
  <c r="N1101"/>
  <c r="H1101" i="30"/>
  <c r="I1101"/>
  <c r="F1101" i="18"/>
  <c r="Q1101" i="26"/>
  <c r="R1101"/>
  <c r="H1101" i="18"/>
  <c r="I1101" i="16"/>
  <c r="J1101"/>
  <c r="N1101"/>
  <c r="O1101"/>
  <c r="P1101"/>
  <c r="M1101" i="11"/>
  <c r="N1101"/>
  <c r="M1101" i="12"/>
  <c r="N1101"/>
  <c r="M1101" i="32"/>
  <c r="I1101" i="18"/>
  <c r="P1101" i="10"/>
  <c r="Q1101"/>
  <c r="J1101" i="18"/>
  <c r="N1101"/>
  <c r="O1102" i="25"/>
  <c r="P1102"/>
  <c r="D1102" i="18"/>
  <c r="O1102" i="23"/>
  <c r="P1102"/>
  <c r="E1102" i="18"/>
  <c r="Q1102" i="13"/>
  <c r="P1102" i="33"/>
  <c r="Q1102"/>
  <c r="M1102" i="14"/>
  <c r="N1102"/>
  <c r="H1102" i="30"/>
  <c r="I1102"/>
  <c r="F1102" i="18"/>
  <c r="Q1102" i="26"/>
  <c r="R1102"/>
  <c r="H1102" i="18"/>
  <c r="I1102" i="16"/>
  <c r="J1102"/>
  <c r="N1102"/>
  <c r="O1102"/>
  <c r="P1102"/>
  <c r="M1102" i="11"/>
  <c r="N1102"/>
  <c r="M1102" i="12"/>
  <c r="N1102"/>
  <c r="M1102" i="32"/>
  <c r="I1102" i="18"/>
  <c r="P1102" i="10"/>
  <c r="Q1102"/>
  <c r="J1102" i="18"/>
  <c r="N1102"/>
  <c r="O1103" i="25"/>
  <c r="P1103"/>
  <c r="D1103" i="18"/>
  <c r="O1103" i="23"/>
  <c r="P1103"/>
  <c r="E1103" i="18"/>
  <c r="Q1103" i="13"/>
  <c r="P1103" i="33"/>
  <c r="Q1103"/>
  <c r="M1103" i="14"/>
  <c r="N1103"/>
  <c r="H1103" i="30"/>
  <c r="I1103"/>
  <c r="F1103" i="18"/>
  <c r="Q1103" i="26"/>
  <c r="R1103"/>
  <c r="H1103" i="18"/>
  <c r="I1103" i="16"/>
  <c r="J1103"/>
  <c r="N1103"/>
  <c r="O1103"/>
  <c r="P1103"/>
  <c r="M1103" i="11"/>
  <c r="N1103"/>
  <c r="M1103" i="12"/>
  <c r="N1103"/>
  <c r="M1103" i="32"/>
  <c r="I1103" i="18"/>
  <c r="P1103" i="10"/>
  <c r="Q1103"/>
  <c r="J1103" i="18"/>
  <c r="N1103"/>
  <c r="O1104" i="25"/>
  <c r="P1104"/>
  <c r="D1104" i="18"/>
  <c r="O1104" i="23"/>
  <c r="P1104"/>
  <c r="E1104" i="18"/>
  <c r="Q1104" i="13"/>
  <c r="P1104" i="33"/>
  <c r="Q1104"/>
  <c r="M1104" i="14"/>
  <c r="N1104"/>
  <c r="H1104" i="30"/>
  <c r="I1104"/>
  <c r="F1104" i="18"/>
  <c r="Q1104" i="26"/>
  <c r="R1104"/>
  <c r="H1104" i="18"/>
  <c r="I1104" i="16"/>
  <c r="J1104"/>
  <c r="N1104"/>
  <c r="O1104"/>
  <c r="P1104"/>
  <c r="M1104" i="11"/>
  <c r="N1104"/>
  <c r="M1104" i="12"/>
  <c r="N1104"/>
  <c r="M1104" i="32"/>
  <c r="I1104" i="18"/>
  <c r="P1104" i="10"/>
  <c r="Q1104"/>
  <c r="J1104" i="18"/>
  <c r="N1104"/>
  <c r="O1105" i="25"/>
  <c r="P1105"/>
  <c r="D1105" i="18"/>
  <c r="O1105" i="23"/>
  <c r="P1105"/>
  <c r="E1105" i="18"/>
  <c r="Q1105" i="13"/>
  <c r="P1105" i="33"/>
  <c r="Q1105"/>
  <c r="M1105" i="14"/>
  <c r="N1105"/>
  <c r="N1105" i="15"/>
  <c r="O1105"/>
  <c r="H1105" i="30"/>
  <c r="I1105"/>
  <c r="F1105" i="18"/>
  <c r="Q1105" i="26"/>
  <c r="R1105"/>
  <c r="H1105" i="18"/>
  <c r="I1105" i="16"/>
  <c r="J1105"/>
  <c r="N1105"/>
  <c r="O1105"/>
  <c r="P1105"/>
  <c r="M1105" i="11"/>
  <c r="N1105"/>
  <c r="M1105" i="12"/>
  <c r="N1105"/>
  <c r="M1105" i="32"/>
  <c r="I1105" i="18"/>
  <c r="P1105" i="10"/>
  <c r="Q1105"/>
  <c r="J1105" i="18"/>
  <c r="N1105"/>
  <c r="O1106" i="25"/>
  <c r="P1106"/>
  <c r="D1106" i="18"/>
  <c r="O1106" i="23"/>
  <c r="P1106"/>
  <c r="E1106" i="18"/>
  <c r="Q1106" i="13"/>
  <c r="P1106" i="33"/>
  <c r="Q1106"/>
  <c r="M1106" i="14"/>
  <c r="N1106"/>
  <c r="N1106" i="15"/>
  <c r="O1106"/>
  <c r="H1106" i="30"/>
  <c r="I1106"/>
  <c r="F1106" i="18"/>
  <c r="Q1106" i="26"/>
  <c r="R1106"/>
  <c r="H1106" i="18"/>
  <c r="I1106" i="16"/>
  <c r="J1106"/>
  <c r="N1106"/>
  <c r="O1106"/>
  <c r="P1106"/>
  <c r="M1106" i="11"/>
  <c r="N1106"/>
  <c r="M1106" i="12"/>
  <c r="N1106"/>
  <c r="M1106" i="32"/>
  <c r="I1106" i="18"/>
  <c r="P1106" i="10"/>
  <c r="Q1106"/>
  <c r="J1106" i="18"/>
  <c r="N1106"/>
  <c r="O1107" i="25"/>
  <c r="P1107"/>
  <c r="D1107" i="18"/>
  <c r="O1107" i="23"/>
  <c r="P1107"/>
  <c r="E1107" i="18"/>
  <c r="Q1107" i="13"/>
  <c r="P1107" i="33"/>
  <c r="Q1107"/>
  <c r="M1107" i="14"/>
  <c r="N1107"/>
  <c r="H1107" i="30"/>
  <c r="I1107"/>
  <c r="F1107" i="18"/>
  <c r="Q1107" i="26"/>
  <c r="R1107"/>
  <c r="H1107" i="18"/>
  <c r="I1107" i="16"/>
  <c r="J1107"/>
  <c r="N1107"/>
  <c r="O1107"/>
  <c r="P1107"/>
  <c r="M1107" i="11"/>
  <c r="N1107"/>
  <c r="M1107" i="12"/>
  <c r="N1107"/>
  <c r="M1107" i="32"/>
  <c r="I1107" i="18"/>
  <c r="P1107" i="10"/>
  <c r="Q1107"/>
  <c r="J1107" i="18"/>
  <c r="N1107"/>
  <c r="O1108" i="25"/>
  <c r="P1108"/>
  <c r="D1108" i="18"/>
  <c r="O1108" i="23"/>
  <c r="P1108"/>
  <c r="E1108" i="18"/>
  <c r="Q1108" i="13"/>
  <c r="P1108" i="33"/>
  <c r="Q1108"/>
  <c r="M1108" i="14"/>
  <c r="N1108"/>
  <c r="H1108" i="30"/>
  <c r="I1108"/>
  <c r="F1108" i="18"/>
  <c r="Q1108" i="26"/>
  <c r="R1108"/>
  <c r="H1108" i="18"/>
  <c r="I1108" i="16"/>
  <c r="J1108"/>
  <c r="N1108"/>
  <c r="O1108"/>
  <c r="P1108"/>
  <c r="M1108" i="11"/>
  <c r="N1108"/>
  <c r="M1108" i="12"/>
  <c r="N1108"/>
  <c r="M1108" i="32"/>
  <c r="I1108" i="18"/>
  <c r="P1108" i="10"/>
  <c r="Q1108"/>
  <c r="J1108" i="18"/>
  <c r="N1108"/>
  <c r="O1109" i="25"/>
  <c r="P1109"/>
  <c r="D1109" i="18"/>
  <c r="O1109" i="23"/>
  <c r="P1109"/>
  <c r="E1109" i="18"/>
  <c r="Q1109" i="13"/>
  <c r="P1109" i="33"/>
  <c r="Q1109"/>
  <c r="M1109" i="14"/>
  <c r="N1109"/>
  <c r="H1109" i="30"/>
  <c r="I1109"/>
  <c r="F1109" i="18"/>
  <c r="Q1109" i="26"/>
  <c r="R1109"/>
  <c r="H1109" i="18"/>
  <c r="I1109" i="16"/>
  <c r="J1109"/>
  <c r="N1109"/>
  <c r="O1109"/>
  <c r="P1109"/>
  <c r="M1109" i="11"/>
  <c r="N1109"/>
  <c r="M1109" i="12"/>
  <c r="N1109"/>
  <c r="M1109" i="32"/>
  <c r="I1109" i="18"/>
  <c r="P1109" i="10"/>
  <c r="Q1109"/>
  <c r="J1109" i="18"/>
  <c r="N1109"/>
  <c r="O1110" i="25"/>
  <c r="P1110"/>
  <c r="D1110" i="18"/>
  <c r="O1110" i="23"/>
  <c r="P1110"/>
  <c r="E1110" i="18"/>
  <c r="Q1110" i="13"/>
  <c r="P1110" i="33"/>
  <c r="Q1110"/>
  <c r="M1110" i="14"/>
  <c r="N1110"/>
  <c r="H1110" i="30"/>
  <c r="I1110"/>
  <c r="F1110" i="18"/>
  <c r="Q1110" i="26"/>
  <c r="R1110"/>
  <c r="H1110" i="18"/>
  <c r="I1110" i="16"/>
  <c r="J1110"/>
  <c r="N1110"/>
  <c r="O1110"/>
  <c r="P1110"/>
  <c r="M1110" i="11"/>
  <c r="N1110"/>
  <c r="M1110" i="12"/>
  <c r="N1110"/>
  <c r="M1110" i="32"/>
  <c r="I1110" i="18"/>
  <c r="P1110" i="10"/>
  <c r="Q1110"/>
  <c r="J1110" i="18"/>
  <c r="N1110"/>
  <c r="O1111" i="25"/>
  <c r="P1111"/>
  <c r="D1111" i="18"/>
  <c r="O1111" i="23"/>
  <c r="P1111"/>
  <c r="E1111" i="18"/>
  <c r="Q1111" i="13"/>
  <c r="P1111" i="33"/>
  <c r="Q1111"/>
  <c r="M1111" i="14"/>
  <c r="N1111"/>
  <c r="H1111" i="30"/>
  <c r="I1111"/>
  <c r="F1111" i="18"/>
  <c r="Q1111" i="26"/>
  <c r="R1111"/>
  <c r="H1111" i="18"/>
  <c r="I1111" i="16"/>
  <c r="J1111"/>
  <c r="N1111"/>
  <c r="O1111"/>
  <c r="P1111"/>
  <c r="M1111" i="11"/>
  <c r="N1111"/>
  <c r="M1111" i="12"/>
  <c r="N1111"/>
  <c r="M1111" i="32"/>
  <c r="I1111" i="18"/>
  <c r="P1111" i="10"/>
  <c r="Q1111"/>
  <c r="J1111" i="18"/>
  <c r="N1111"/>
  <c r="O1112" i="25"/>
  <c r="P1112"/>
  <c r="D1112" i="18"/>
  <c r="O1112" i="23"/>
  <c r="P1112"/>
  <c r="E1112" i="18"/>
  <c r="Q1112" i="13"/>
  <c r="P1112" i="33"/>
  <c r="Q1112"/>
  <c r="M1112" i="14"/>
  <c r="N1112"/>
  <c r="H1112" i="30"/>
  <c r="I1112"/>
  <c r="F1112" i="18"/>
  <c r="Q1112" i="26"/>
  <c r="R1112"/>
  <c r="H1112" i="18"/>
  <c r="I1112" i="16"/>
  <c r="J1112"/>
  <c r="N1112"/>
  <c r="O1112"/>
  <c r="P1112"/>
  <c r="M1112" i="11"/>
  <c r="N1112"/>
  <c r="M1112" i="12"/>
  <c r="N1112"/>
  <c r="M1112" i="32"/>
  <c r="I1112" i="18"/>
  <c r="P1112" i="10"/>
  <c r="Q1112"/>
  <c r="J1112" i="18"/>
  <c r="N1112"/>
  <c r="O1113" i="25"/>
  <c r="P1113"/>
  <c r="D1113" i="18"/>
  <c r="O1113" i="23"/>
  <c r="P1113"/>
  <c r="E1113" i="18"/>
  <c r="Q1113" i="13"/>
  <c r="P1113" i="33"/>
  <c r="Q1113"/>
  <c r="M1113" i="14"/>
  <c r="N1113"/>
  <c r="H1113" i="30"/>
  <c r="I1113"/>
  <c r="F1113" i="18"/>
  <c r="Q1113" i="26"/>
  <c r="R1113"/>
  <c r="H1113" i="18"/>
  <c r="I1113" i="16"/>
  <c r="J1113"/>
  <c r="N1113"/>
  <c r="O1113"/>
  <c r="P1113"/>
  <c r="M1113" i="11"/>
  <c r="N1113"/>
  <c r="M1113" i="12"/>
  <c r="N1113"/>
  <c r="M1113" i="32"/>
  <c r="I1113" i="18"/>
  <c r="P1113" i="10"/>
  <c r="Q1113"/>
  <c r="J1113" i="18"/>
  <c r="N1113"/>
  <c r="O1114" i="25"/>
  <c r="P1114"/>
  <c r="D1114" i="18"/>
  <c r="O1114" i="23"/>
  <c r="P1114"/>
  <c r="E1114" i="18"/>
  <c r="Q1114" i="13"/>
  <c r="P1114" i="33"/>
  <c r="Q1114"/>
  <c r="M1114" i="14"/>
  <c r="N1114"/>
  <c r="H1114" i="30"/>
  <c r="I1114"/>
  <c r="F1114" i="18"/>
  <c r="Q1114" i="26"/>
  <c r="R1114"/>
  <c r="H1114" i="18"/>
  <c r="I1114" i="16"/>
  <c r="J1114"/>
  <c r="N1114"/>
  <c r="O1114"/>
  <c r="P1114"/>
  <c r="M1114" i="11"/>
  <c r="N1114"/>
  <c r="M1114" i="12"/>
  <c r="N1114"/>
  <c r="M1114" i="32"/>
  <c r="I1114" i="18"/>
  <c r="P1114" i="10"/>
  <c r="Q1114"/>
  <c r="J1114" i="18"/>
  <c r="N1114"/>
  <c r="O1115" i="25"/>
  <c r="P1115"/>
  <c r="D1115" i="18"/>
  <c r="O1115" i="23"/>
  <c r="P1115"/>
  <c r="E1115" i="18"/>
  <c r="Q1115" i="13"/>
  <c r="P1115" i="33"/>
  <c r="Q1115"/>
  <c r="M1115" i="14"/>
  <c r="N1115"/>
  <c r="H1115" i="30"/>
  <c r="I1115"/>
  <c r="F1115" i="18"/>
  <c r="Q1115" i="26"/>
  <c r="R1115"/>
  <c r="H1115" i="18"/>
  <c r="I1115" i="16"/>
  <c r="J1115"/>
  <c r="N1115"/>
  <c r="O1115"/>
  <c r="P1115"/>
  <c r="M1115" i="11"/>
  <c r="N1115"/>
  <c r="M1115" i="12"/>
  <c r="N1115"/>
  <c r="M1115" i="32"/>
  <c r="I1115" i="18"/>
  <c r="P1115" i="10"/>
  <c r="Q1115"/>
  <c r="J1115" i="18"/>
  <c r="N1115"/>
  <c r="O1116" i="25"/>
  <c r="P1116"/>
  <c r="D1116" i="18"/>
  <c r="O1116" i="23"/>
  <c r="P1116"/>
  <c r="E1116" i="18"/>
  <c r="Q1116" i="13"/>
  <c r="P1116" i="33"/>
  <c r="Q1116"/>
  <c r="M1116" i="14"/>
  <c r="N1116"/>
  <c r="H1116" i="30"/>
  <c r="I1116"/>
  <c r="F1116" i="18"/>
  <c r="Q1116" i="26"/>
  <c r="R1116"/>
  <c r="H1116" i="18"/>
  <c r="I1116" i="16"/>
  <c r="J1116"/>
  <c r="N1116"/>
  <c r="O1116"/>
  <c r="P1116"/>
  <c r="M1116" i="11"/>
  <c r="N1116"/>
  <c r="M1116" i="12"/>
  <c r="N1116"/>
  <c r="M1116" i="32"/>
  <c r="I1116" i="18"/>
  <c r="P1116" i="10"/>
  <c r="Q1116"/>
  <c r="J1116" i="18"/>
  <c r="N1116"/>
  <c r="O1117" i="25"/>
  <c r="P1117"/>
  <c r="D1117" i="18"/>
  <c r="O1117" i="23"/>
  <c r="P1117"/>
  <c r="E1117" i="18"/>
  <c r="Q1117" i="13"/>
  <c r="P1117" i="33"/>
  <c r="Q1117"/>
  <c r="M1117" i="14"/>
  <c r="N1117"/>
  <c r="H1117" i="30"/>
  <c r="I1117"/>
  <c r="F1117" i="18"/>
  <c r="Q1117" i="26"/>
  <c r="R1117"/>
  <c r="H1117" i="18"/>
  <c r="I1117" i="16"/>
  <c r="J1117"/>
  <c r="N1117"/>
  <c r="O1117"/>
  <c r="P1117"/>
  <c r="M1117" i="11"/>
  <c r="N1117"/>
  <c r="M1117" i="12"/>
  <c r="N1117"/>
  <c r="M1117" i="32"/>
  <c r="I1117" i="18"/>
  <c r="P1117" i="10"/>
  <c r="Q1117"/>
  <c r="J1117" i="18"/>
  <c r="N1117"/>
  <c r="O1118" i="25"/>
  <c r="P1118"/>
  <c r="D1118" i="18"/>
  <c r="O1118" i="23"/>
  <c r="P1118"/>
  <c r="E1118" i="18"/>
  <c r="Q1118" i="13"/>
  <c r="P1118" i="33"/>
  <c r="Q1118"/>
  <c r="M1118" i="14"/>
  <c r="N1118"/>
  <c r="H1118" i="30"/>
  <c r="I1118"/>
  <c r="F1118" i="18"/>
  <c r="Q1118" i="26"/>
  <c r="R1118"/>
  <c r="H1118" i="18"/>
  <c r="I1118" i="16"/>
  <c r="J1118"/>
  <c r="N1118"/>
  <c r="O1118"/>
  <c r="P1118"/>
  <c r="M1118" i="11"/>
  <c r="N1118"/>
  <c r="M1118" i="12"/>
  <c r="N1118"/>
  <c r="M1118" i="32"/>
  <c r="I1118" i="18"/>
  <c r="P1118" i="10"/>
  <c r="Q1118"/>
  <c r="J1118" i="18"/>
  <c r="N1118"/>
  <c r="O1119" i="25"/>
  <c r="P1119"/>
  <c r="D1119" i="18"/>
  <c r="O1119" i="23"/>
  <c r="P1119"/>
  <c r="E1119" i="18"/>
  <c r="Q1119" i="13"/>
  <c r="P1119" i="33"/>
  <c r="Q1119"/>
  <c r="M1119" i="14"/>
  <c r="N1119"/>
  <c r="H1119" i="30"/>
  <c r="I1119"/>
  <c r="F1119" i="18"/>
  <c r="Q1119" i="26"/>
  <c r="R1119"/>
  <c r="H1119" i="18"/>
  <c r="I1119" i="16"/>
  <c r="J1119"/>
  <c r="N1119"/>
  <c r="O1119"/>
  <c r="P1119"/>
  <c r="M1119" i="11"/>
  <c r="N1119"/>
  <c r="M1119" i="12"/>
  <c r="N1119"/>
  <c r="M1119" i="32"/>
  <c r="I1119" i="18"/>
  <c r="P1119" i="10"/>
  <c r="Q1119"/>
  <c r="J1119" i="18"/>
  <c r="N1119"/>
  <c r="O1120" i="25"/>
  <c r="P1120"/>
  <c r="D1120" i="18"/>
  <c r="O1120" i="23"/>
  <c r="P1120"/>
  <c r="E1120" i="18"/>
  <c r="Q1120" i="13"/>
  <c r="P1120" i="33"/>
  <c r="Q1120"/>
  <c r="M1120" i="14"/>
  <c r="N1120"/>
  <c r="H1120" i="30"/>
  <c r="I1120"/>
  <c r="F1120" i="18"/>
  <c r="Q1120" i="26"/>
  <c r="R1120"/>
  <c r="H1120" i="18"/>
  <c r="I1120" i="16"/>
  <c r="J1120"/>
  <c r="N1120"/>
  <c r="O1120"/>
  <c r="P1120"/>
  <c r="M1120" i="11"/>
  <c r="N1120"/>
  <c r="M1120" i="12"/>
  <c r="N1120"/>
  <c r="M1120" i="32"/>
  <c r="I1120" i="18"/>
  <c r="P1120" i="10"/>
  <c r="Q1120"/>
  <c r="J1120" i="18"/>
  <c r="N1120"/>
  <c r="O1121" i="25"/>
  <c r="P1121"/>
  <c r="D1121" i="18"/>
  <c r="O1121" i="23"/>
  <c r="P1121"/>
  <c r="E1121" i="18"/>
  <c r="Q1121" i="13"/>
  <c r="P1121" i="33"/>
  <c r="Q1121"/>
  <c r="M1121" i="14"/>
  <c r="N1121"/>
  <c r="N1121" i="15"/>
  <c r="O1121"/>
  <c r="H1121" i="30"/>
  <c r="I1121"/>
  <c r="F1121" i="18"/>
  <c r="Q1121" i="26"/>
  <c r="R1121"/>
  <c r="H1121" i="18"/>
  <c r="I1121" i="16"/>
  <c r="J1121"/>
  <c r="N1121"/>
  <c r="O1121"/>
  <c r="P1121"/>
  <c r="M1121" i="11"/>
  <c r="N1121"/>
  <c r="M1121" i="12"/>
  <c r="N1121"/>
  <c r="M1121" i="32"/>
  <c r="I1121" i="18"/>
  <c r="P1121" i="10"/>
  <c r="Q1121"/>
  <c r="J1121" i="18"/>
  <c r="N1121"/>
  <c r="O1122" i="25"/>
  <c r="P1122"/>
  <c r="D1122" i="18"/>
  <c r="O1122" i="23"/>
  <c r="P1122"/>
  <c r="E1122" i="18"/>
  <c r="Q1122" i="13"/>
  <c r="P1122" i="33"/>
  <c r="Q1122"/>
  <c r="M1122" i="14"/>
  <c r="N1122"/>
  <c r="N1122" i="15"/>
  <c r="O1122"/>
  <c r="H1122" i="30"/>
  <c r="I1122"/>
  <c r="F1122" i="18"/>
  <c r="Q1122" i="26"/>
  <c r="R1122"/>
  <c r="H1122" i="18"/>
  <c r="I1122" i="16"/>
  <c r="J1122"/>
  <c r="N1122"/>
  <c r="O1122"/>
  <c r="P1122"/>
  <c r="M1122" i="11"/>
  <c r="N1122"/>
  <c r="M1122" i="12"/>
  <c r="N1122"/>
  <c r="M1122" i="32"/>
  <c r="I1122" i="18"/>
  <c r="P1122" i="10"/>
  <c r="Q1122"/>
  <c r="J1122" i="18"/>
  <c r="N1122"/>
  <c r="O1123" i="25"/>
  <c r="P1123"/>
  <c r="D1123" i="18"/>
  <c r="O1123" i="23"/>
  <c r="P1123"/>
  <c r="E1123" i="18"/>
  <c r="Q1123" i="13"/>
  <c r="P1123" i="33"/>
  <c r="Q1123"/>
  <c r="M1123" i="14"/>
  <c r="N1123"/>
  <c r="N1123" i="15"/>
  <c r="O1123"/>
  <c r="H1123" i="30"/>
  <c r="I1123"/>
  <c r="F1123" i="18"/>
  <c r="Q1123" i="26"/>
  <c r="R1123"/>
  <c r="H1123" i="18"/>
  <c r="I1123" i="16"/>
  <c r="J1123"/>
  <c r="N1123"/>
  <c r="O1123"/>
  <c r="P1123"/>
  <c r="M1123" i="11"/>
  <c r="N1123"/>
  <c r="M1123" i="12"/>
  <c r="N1123"/>
  <c r="M1123" i="32"/>
  <c r="I1123" i="18"/>
  <c r="P1123" i="10"/>
  <c r="Q1123"/>
  <c r="J1123" i="18"/>
  <c r="N1123"/>
  <c r="O1124" i="25"/>
  <c r="P1124"/>
  <c r="D1124" i="18"/>
  <c r="O1124" i="23"/>
  <c r="P1124"/>
  <c r="E1124" i="18"/>
  <c r="Q1124" i="13"/>
  <c r="P1124" i="33"/>
  <c r="Q1124"/>
  <c r="M1124" i="14"/>
  <c r="N1124"/>
  <c r="N1124" i="15"/>
  <c r="O1124"/>
  <c r="N1124" i="34"/>
  <c r="O1124"/>
  <c r="H1124" i="30"/>
  <c r="I1124"/>
  <c r="F1124" i="18"/>
  <c r="Q1124" i="26"/>
  <c r="R1124"/>
  <c r="H1124" i="18"/>
  <c r="I1124" i="16"/>
  <c r="J1124"/>
  <c r="N1124"/>
  <c r="O1124"/>
  <c r="P1124"/>
  <c r="M1124" i="11"/>
  <c r="N1124"/>
  <c r="M1124" i="12"/>
  <c r="N1124"/>
  <c r="M1124" i="32"/>
  <c r="I1124" i="18"/>
  <c r="P1124" i="10"/>
  <c r="Q1124"/>
  <c r="J1124" i="18"/>
  <c r="N1124"/>
  <c r="O1125" i="25"/>
  <c r="P1125"/>
  <c r="D1125" i="18"/>
  <c r="O1125" i="23"/>
  <c r="P1125"/>
  <c r="E1125" i="18"/>
  <c r="Q1125" i="13"/>
  <c r="P1125" i="33"/>
  <c r="Q1125"/>
  <c r="M1125" i="14"/>
  <c r="N1125"/>
  <c r="N1125" i="15"/>
  <c r="O1125"/>
  <c r="N1125" i="34"/>
  <c r="O1125"/>
  <c r="H1125" i="30"/>
  <c r="I1125"/>
  <c r="F1125" i="18"/>
  <c r="Q1125" i="26"/>
  <c r="R1125"/>
  <c r="H1125" i="18"/>
  <c r="I1125" i="16"/>
  <c r="J1125"/>
  <c r="N1125"/>
  <c r="O1125"/>
  <c r="P1125"/>
  <c r="M1125" i="11"/>
  <c r="N1125"/>
  <c r="M1125" i="12"/>
  <c r="N1125"/>
  <c r="M1125" i="32"/>
  <c r="I1125" i="18"/>
  <c r="P1125" i="10"/>
  <c r="Q1125"/>
  <c r="J1125" i="18"/>
  <c r="N1125"/>
  <c r="O1126" i="25"/>
  <c r="P1126"/>
  <c r="D1126" i="18"/>
  <c r="O1126" i="23"/>
  <c r="P1126"/>
  <c r="E1126" i="18"/>
  <c r="Q1126" i="13"/>
  <c r="P1126" i="33"/>
  <c r="Q1126"/>
  <c r="M1126" i="14"/>
  <c r="N1126"/>
  <c r="H1126" i="30"/>
  <c r="I1126"/>
  <c r="F1126" i="18"/>
  <c r="Q1126" i="26"/>
  <c r="R1126"/>
  <c r="H1126" i="18"/>
  <c r="I1126" i="16"/>
  <c r="J1126"/>
  <c r="N1126"/>
  <c r="O1126"/>
  <c r="P1126"/>
  <c r="M1126" i="11"/>
  <c r="N1126"/>
  <c r="M1126" i="12"/>
  <c r="N1126"/>
  <c r="M1126" i="32"/>
  <c r="I1126" i="18"/>
  <c r="P1126" i="10"/>
  <c r="Q1126"/>
  <c r="J1126" i="18"/>
  <c r="N1126"/>
  <c r="O1127" i="25"/>
  <c r="P1127"/>
  <c r="D1127" i="18"/>
  <c r="O1127" i="23"/>
  <c r="P1127"/>
  <c r="E1127" i="18"/>
  <c r="Q1127" i="13"/>
  <c r="P1127" i="33"/>
  <c r="Q1127"/>
  <c r="M1127" i="14"/>
  <c r="N1127"/>
  <c r="H1127" i="30"/>
  <c r="I1127"/>
  <c r="F1127" i="18"/>
  <c r="Q1127" i="26"/>
  <c r="R1127"/>
  <c r="H1127" i="18"/>
  <c r="I1127" i="16"/>
  <c r="J1127"/>
  <c r="N1127"/>
  <c r="O1127"/>
  <c r="P1127"/>
  <c r="M1127" i="11"/>
  <c r="N1127"/>
  <c r="M1127" i="12"/>
  <c r="N1127"/>
  <c r="M1127" i="32"/>
  <c r="I1127" i="18"/>
  <c r="P1127" i="10"/>
  <c r="Q1127"/>
  <c r="J1127" i="18"/>
  <c r="N1127"/>
  <c r="O1128" i="25"/>
  <c r="P1128"/>
  <c r="D1128" i="18"/>
  <c r="O1128" i="23"/>
  <c r="P1128"/>
  <c r="E1128" i="18"/>
  <c r="Q1128" i="13"/>
  <c r="P1128" i="33"/>
  <c r="Q1128"/>
  <c r="M1128" i="14"/>
  <c r="N1128"/>
  <c r="H1128" i="30"/>
  <c r="I1128"/>
  <c r="F1128" i="18"/>
  <c r="Q1128" i="26"/>
  <c r="R1128"/>
  <c r="H1128" i="18"/>
  <c r="I1128" i="16"/>
  <c r="J1128"/>
  <c r="N1128"/>
  <c r="O1128"/>
  <c r="P1128"/>
  <c r="M1128" i="11"/>
  <c r="N1128"/>
  <c r="M1128" i="12"/>
  <c r="N1128"/>
  <c r="M1128" i="32"/>
  <c r="I1128" i="18"/>
  <c r="P1128" i="10"/>
  <c r="Q1128"/>
  <c r="J1128" i="18"/>
  <c r="N1128"/>
  <c r="O1129" i="25"/>
  <c r="P1129"/>
  <c r="D1129" i="18"/>
  <c r="O1129" i="23"/>
  <c r="P1129"/>
  <c r="E1129" i="18"/>
  <c r="Q1129" i="13"/>
  <c r="P1129" i="33"/>
  <c r="Q1129"/>
  <c r="M1129" i="14"/>
  <c r="N1129"/>
  <c r="H1129" i="30"/>
  <c r="I1129"/>
  <c r="F1129" i="18"/>
  <c r="Q1129" i="26"/>
  <c r="R1129"/>
  <c r="H1129" i="18"/>
  <c r="I1129" i="16"/>
  <c r="J1129"/>
  <c r="N1129"/>
  <c r="O1129"/>
  <c r="P1129"/>
  <c r="M1129" i="11"/>
  <c r="N1129"/>
  <c r="M1129" i="12"/>
  <c r="N1129"/>
  <c r="M1129" i="32"/>
  <c r="I1129" i="18"/>
  <c r="P1129" i="10"/>
  <c r="Q1129"/>
  <c r="J1129" i="18"/>
  <c r="N1129"/>
  <c r="O1130" i="25"/>
  <c r="P1130"/>
  <c r="D1130" i="18"/>
  <c r="O1130" i="23"/>
  <c r="P1130"/>
  <c r="E1130" i="18"/>
  <c r="Q1130" i="13"/>
  <c r="P1130" i="33"/>
  <c r="Q1130"/>
  <c r="M1130" i="14"/>
  <c r="N1130"/>
  <c r="H1130" i="30"/>
  <c r="I1130"/>
  <c r="F1130" i="18"/>
  <c r="Q1130" i="26"/>
  <c r="R1130"/>
  <c r="H1130" i="18"/>
  <c r="I1130" i="16"/>
  <c r="J1130"/>
  <c r="N1130"/>
  <c r="O1130"/>
  <c r="P1130"/>
  <c r="M1130" i="11"/>
  <c r="N1130"/>
  <c r="M1130" i="12"/>
  <c r="N1130"/>
  <c r="M1130" i="32"/>
  <c r="I1130" i="18"/>
  <c r="P1130" i="10"/>
  <c r="Q1130"/>
  <c r="J1130" i="18"/>
  <c r="N1130"/>
  <c r="O1131" i="25"/>
  <c r="P1131"/>
  <c r="D1131" i="18"/>
  <c r="O1131" i="23"/>
  <c r="P1131"/>
  <c r="E1131" i="18"/>
  <c r="Q1131" i="13"/>
  <c r="P1131" i="33"/>
  <c r="Q1131"/>
  <c r="M1131" i="14"/>
  <c r="N1131"/>
  <c r="H1131" i="30"/>
  <c r="I1131"/>
  <c r="F1131" i="18"/>
  <c r="Q1131" i="26"/>
  <c r="R1131"/>
  <c r="H1131" i="18"/>
  <c r="I1131" i="16"/>
  <c r="J1131"/>
  <c r="N1131"/>
  <c r="O1131"/>
  <c r="P1131"/>
  <c r="M1131" i="11"/>
  <c r="N1131"/>
  <c r="M1131" i="12"/>
  <c r="N1131"/>
  <c r="M1131" i="32"/>
  <c r="I1131" i="18"/>
  <c r="P1131" i="10"/>
  <c r="Q1131"/>
  <c r="J1131" i="18"/>
  <c r="N1131"/>
  <c r="O1132" i="25"/>
  <c r="P1132"/>
  <c r="D1132" i="18"/>
  <c r="O1132" i="23"/>
  <c r="P1132"/>
  <c r="E1132" i="18"/>
  <c r="Q1132" i="13"/>
  <c r="P1132" i="33"/>
  <c r="Q1132"/>
  <c r="M1132" i="14"/>
  <c r="N1132"/>
  <c r="H1132" i="30"/>
  <c r="I1132"/>
  <c r="F1132" i="18"/>
  <c r="Q1132" i="26"/>
  <c r="R1132"/>
  <c r="H1132" i="18"/>
  <c r="I1132" i="16"/>
  <c r="J1132"/>
  <c r="N1132"/>
  <c r="O1132"/>
  <c r="P1132"/>
  <c r="M1132" i="11"/>
  <c r="N1132"/>
  <c r="M1132" i="12"/>
  <c r="N1132"/>
  <c r="M1132" i="32"/>
  <c r="I1132" i="18"/>
  <c r="P1132" i="10"/>
  <c r="Q1132"/>
  <c r="J1132" i="18"/>
  <c r="N1132"/>
  <c r="O1133" i="25"/>
  <c r="P1133"/>
  <c r="D1133" i="18"/>
  <c r="O1133" i="23"/>
  <c r="P1133"/>
  <c r="E1133" i="18"/>
  <c r="Q1133" i="13"/>
  <c r="P1133" i="33"/>
  <c r="Q1133"/>
  <c r="M1133" i="14"/>
  <c r="N1133"/>
  <c r="H1133" i="30"/>
  <c r="I1133"/>
  <c r="F1133" i="18"/>
  <c r="Q1133" i="26"/>
  <c r="R1133"/>
  <c r="H1133" i="18"/>
  <c r="I1133" i="16"/>
  <c r="J1133"/>
  <c r="N1133"/>
  <c r="O1133"/>
  <c r="P1133"/>
  <c r="M1133" i="11"/>
  <c r="N1133"/>
  <c r="M1133" i="12"/>
  <c r="N1133"/>
  <c r="M1133" i="32"/>
  <c r="I1133" i="18"/>
  <c r="P1133" i="10"/>
  <c r="Q1133"/>
  <c r="J1133" i="18"/>
  <c r="N1133"/>
  <c r="O1134" i="25"/>
  <c r="P1134"/>
  <c r="D1134" i="18"/>
  <c r="O1134" i="23"/>
  <c r="P1134"/>
  <c r="E1134" i="18"/>
  <c r="Q1134" i="13"/>
  <c r="P1134" i="33"/>
  <c r="Q1134"/>
  <c r="M1134" i="14"/>
  <c r="N1134"/>
  <c r="H1134" i="30"/>
  <c r="I1134"/>
  <c r="F1134" i="18"/>
  <c r="Q1134" i="26"/>
  <c r="R1134"/>
  <c r="H1134" i="18"/>
  <c r="I1134" i="16"/>
  <c r="J1134"/>
  <c r="N1134"/>
  <c r="O1134"/>
  <c r="P1134"/>
  <c r="M1134" i="11"/>
  <c r="N1134"/>
  <c r="M1134" i="12"/>
  <c r="N1134"/>
  <c r="M1134" i="32"/>
  <c r="I1134" i="18"/>
  <c r="P1134" i="10"/>
  <c r="Q1134"/>
  <c r="J1134" i="18"/>
  <c r="N1134"/>
  <c r="O1135" i="25"/>
  <c r="P1135"/>
  <c r="D1135" i="18"/>
  <c r="O1135" i="23"/>
  <c r="P1135"/>
  <c r="E1135" i="18"/>
  <c r="Q1135" i="13"/>
  <c r="P1135" i="33"/>
  <c r="Q1135"/>
  <c r="M1135" i="14"/>
  <c r="N1135"/>
  <c r="H1135" i="30"/>
  <c r="I1135"/>
  <c r="F1135" i="18"/>
  <c r="Q1135" i="26"/>
  <c r="R1135"/>
  <c r="H1135" i="18"/>
  <c r="I1135" i="16"/>
  <c r="J1135"/>
  <c r="N1135"/>
  <c r="O1135"/>
  <c r="P1135"/>
  <c r="M1135" i="11"/>
  <c r="N1135"/>
  <c r="M1135" i="12"/>
  <c r="N1135"/>
  <c r="M1135" i="32"/>
  <c r="I1135" i="18"/>
  <c r="P1135" i="10"/>
  <c r="Q1135"/>
  <c r="J1135" i="18"/>
  <c r="N1135"/>
  <c r="O1136" i="25"/>
  <c r="P1136"/>
  <c r="D1136" i="18"/>
  <c r="O1136" i="23"/>
  <c r="P1136"/>
  <c r="E1136" i="18"/>
  <c r="Q1136" i="13"/>
  <c r="P1136" i="33"/>
  <c r="Q1136"/>
  <c r="M1136" i="14"/>
  <c r="N1136"/>
  <c r="H1136" i="30"/>
  <c r="I1136"/>
  <c r="F1136" i="18"/>
  <c r="Q1136" i="26"/>
  <c r="R1136"/>
  <c r="H1136" i="18"/>
  <c r="I1136" i="16"/>
  <c r="J1136"/>
  <c r="N1136"/>
  <c r="O1136"/>
  <c r="P1136"/>
  <c r="M1136" i="11"/>
  <c r="N1136"/>
  <c r="M1136" i="12"/>
  <c r="N1136"/>
  <c r="M1136" i="32"/>
  <c r="I1136" i="18"/>
  <c r="P1136" i="10"/>
  <c r="Q1136"/>
  <c r="J1136" i="18"/>
  <c r="N1136"/>
  <c r="O1137" i="25"/>
  <c r="P1137"/>
  <c r="D1137" i="18"/>
  <c r="O1137" i="23"/>
  <c r="P1137"/>
  <c r="E1137" i="18"/>
  <c r="Q1137" i="13"/>
  <c r="P1137" i="33"/>
  <c r="Q1137"/>
  <c r="M1137" i="14"/>
  <c r="N1137"/>
  <c r="H1137" i="30"/>
  <c r="I1137"/>
  <c r="F1137" i="18"/>
  <c r="Q1137" i="26"/>
  <c r="R1137"/>
  <c r="H1137" i="18"/>
  <c r="I1137" i="16"/>
  <c r="J1137"/>
  <c r="N1137"/>
  <c r="O1137"/>
  <c r="P1137"/>
  <c r="M1137" i="11"/>
  <c r="N1137"/>
  <c r="M1137" i="12"/>
  <c r="N1137"/>
  <c r="M1137" i="32"/>
  <c r="I1137" i="18"/>
  <c r="P1137" i="10"/>
  <c r="Q1137"/>
  <c r="J1137" i="18"/>
  <c r="N1137"/>
  <c r="O1138" i="25"/>
  <c r="P1138"/>
  <c r="D1138" i="18"/>
  <c r="O1138" i="23"/>
  <c r="P1138"/>
  <c r="E1138" i="18"/>
  <c r="Q1138" i="13"/>
  <c r="P1138" i="33"/>
  <c r="Q1138"/>
  <c r="M1138" i="14"/>
  <c r="N1138"/>
  <c r="H1138" i="30"/>
  <c r="I1138"/>
  <c r="F1138" i="18"/>
  <c r="Q1138" i="26"/>
  <c r="R1138"/>
  <c r="H1138" i="18"/>
  <c r="I1138" i="16"/>
  <c r="J1138"/>
  <c r="N1138"/>
  <c r="O1138"/>
  <c r="P1138"/>
  <c r="M1138" i="11"/>
  <c r="N1138"/>
  <c r="M1138" i="12"/>
  <c r="N1138"/>
  <c r="M1138" i="32"/>
  <c r="I1138" i="18"/>
  <c r="P1138" i="10"/>
  <c r="Q1138"/>
  <c r="J1138" i="18"/>
  <c r="N1138"/>
  <c r="O1139" i="25"/>
  <c r="P1139"/>
  <c r="D1139" i="18"/>
  <c r="O1139" i="23"/>
  <c r="P1139"/>
  <c r="E1139" i="18"/>
  <c r="Q1139" i="13"/>
  <c r="P1139" i="33"/>
  <c r="Q1139"/>
  <c r="M1139" i="14"/>
  <c r="N1139"/>
  <c r="H1139" i="30"/>
  <c r="I1139"/>
  <c r="F1139" i="18"/>
  <c r="Q1139" i="26"/>
  <c r="R1139"/>
  <c r="H1139" i="18"/>
  <c r="I1139" i="16"/>
  <c r="J1139"/>
  <c r="N1139"/>
  <c r="O1139"/>
  <c r="P1139"/>
  <c r="M1139" i="11"/>
  <c r="N1139"/>
  <c r="M1139" i="12"/>
  <c r="N1139"/>
  <c r="M1139" i="32"/>
  <c r="I1139" i="18"/>
  <c r="P1139" i="10"/>
  <c r="Q1139"/>
  <c r="J1139" i="18"/>
  <c r="N1139"/>
  <c r="O1140" i="25"/>
  <c r="P1140"/>
  <c r="D1140" i="18"/>
  <c r="O1140" i="23"/>
  <c r="P1140"/>
  <c r="E1140" i="18"/>
  <c r="Q1140" i="13"/>
  <c r="P1140" i="33"/>
  <c r="Q1140"/>
  <c r="M1140" i="14"/>
  <c r="N1140"/>
  <c r="H1140" i="30"/>
  <c r="I1140"/>
  <c r="F1140" i="18"/>
  <c r="Q1140" i="26"/>
  <c r="R1140"/>
  <c r="H1140" i="18"/>
  <c r="I1140" i="16"/>
  <c r="J1140"/>
  <c r="N1140"/>
  <c r="O1140"/>
  <c r="P1140"/>
  <c r="M1140" i="11"/>
  <c r="N1140"/>
  <c r="M1140" i="12"/>
  <c r="N1140"/>
  <c r="M1140" i="32"/>
  <c r="I1140" i="18"/>
  <c r="P1140" i="10"/>
  <c r="Q1140"/>
  <c r="J1140" i="18"/>
  <c r="N1140"/>
  <c r="O1141" i="25"/>
  <c r="P1141"/>
  <c r="D1141" i="18"/>
  <c r="O1141" i="23"/>
  <c r="P1141"/>
  <c r="E1141" i="18"/>
  <c r="Q1141" i="13"/>
  <c r="P1141" i="33"/>
  <c r="Q1141"/>
  <c r="M1141" i="14"/>
  <c r="N1141"/>
  <c r="H1141" i="30"/>
  <c r="I1141"/>
  <c r="F1141" i="18"/>
  <c r="Q1141" i="26"/>
  <c r="R1141"/>
  <c r="H1141" i="18"/>
  <c r="I1141" i="16"/>
  <c r="J1141"/>
  <c r="N1141"/>
  <c r="O1141"/>
  <c r="P1141"/>
  <c r="M1141" i="11"/>
  <c r="N1141"/>
  <c r="M1141" i="12"/>
  <c r="N1141"/>
  <c r="M1141" i="32"/>
  <c r="I1141" i="18"/>
  <c r="P1141" i="10"/>
  <c r="Q1141"/>
  <c r="J1141" i="18"/>
  <c r="N1141"/>
  <c r="O1142" i="25"/>
  <c r="P1142"/>
  <c r="D1142" i="18"/>
  <c r="O1142" i="23"/>
  <c r="P1142"/>
  <c r="E1142" i="18"/>
  <c r="Q1142" i="13"/>
  <c r="P1142" i="33"/>
  <c r="Q1142"/>
  <c r="M1142" i="14"/>
  <c r="N1142"/>
  <c r="H1142" i="30"/>
  <c r="I1142"/>
  <c r="F1142" i="18"/>
  <c r="Q1142" i="26"/>
  <c r="R1142"/>
  <c r="H1142" i="18"/>
  <c r="I1142" i="16"/>
  <c r="J1142"/>
  <c r="N1142"/>
  <c r="O1142"/>
  <c r="P1142"/>
  <c r="M1142" i="11"/>
  <c r="N1142"/>
  <c r="M1142" i="12"/>
  <c r="N1142"/>
  <c r="M1142" i="32"/>
  <c r="I1142" i="18"/>
  <c r="P1142" i="10"/>
  <c r="Q1142"/>
  <c r="J1142" i="18"/>
  <c r="N1142"/>
  <c r="O1143" i="25"/>
  <c r="P1143"/>
  <c r="D1143" i="18"/>
  <c r="O1143" i="23"/>
  <c r="P1143"/>
  <c r="E1143" i="18"/>
  <c r="Q1143" i="13"/>
  <c r="P1143" i="33"/>
  <c r="Q1143"/>
  <c r="M1143" i="14"/>
  <c r="N1143"/>
  <c r="H1143" i="30"/>
  <c r="I1143"/>
  <c r="F1143" i="18"/>
  <c r="Q1143" i="26"/>
  <c r="R1143"/>
  <c r="H1143" i="18"/>
  <c r="I1143" i="16"/>
  <c r="J1143"/>
  <c r="N1143"/>
  <c r="O1143"/>
  <c r="P1143"/>
  <c r="M1143" i="11"/>
  <c r="N1143"/>
  <c r="M1143" i="12"/>
  <c r="N1143"/>
  <c r="M1143" i="32"/>
  <c r="I1143" i="18"/>
  <c r="P1143" i="10"/>
  <c r="Q1143"/>
  <c r="J1143" i="18"/>
  <c r="N1143"/>
  <c r="O1144" i="25"/>
  <c r="P1144"/>
  <c r="D1144" i="18"/>
  <c r="O1144" i="23"/>
  <c r="P1144"/>
  <c r="E1144" i="18"/>
  <c r="Q1144" i="13"/>
  <c r="P1144" i="33"/>
  <c r="Q1144"/>
  <c r="M1144" i="14"/>
  <c r="N1144"/>
  <c r="H1144" i="30"/>
  <c r="I1144"/>
  <c r="F1144" i="18"/>
  <c r="Q1144" i="26"/>
  <c r="R1144"/>
  <c r="H1144" i="18"/>
  <c r="I1144" i="16"/>
  <c r="J1144"/>
  <c r="N1144"/>
  <c r="O1144"/>
  <c r="P1144"/>
  <c r="M1144" i="11"/>
  <c r="N1144"/>
  <c r="M1144" i="12"/>
  <c r="N1144"/>
  <c r="M1144" i="32"/>
  <c r="I1144" i="18"/>
  <c r="P1144" i="10"/>
  <c r="Q1144"/>
  <c r="J1144" i="18"/>
  <c r="N1144"/>
  <c r="O1145" i="25"/>
  <c r="P1145"/>
  <c r="D1145" i="18"/>
  <c r="O1145" i="23"/>
  <c r="P1145"/>
  <c r="E1145" i="18"/>
  <c r="Q1145" i="13"/>
  <c r="P1145" i="33"/>
  <c r="Q1145"/>
  <c r="M1145" i="14"/>
  <c r="N1145"/>
  <c r="H1145" i="30"/>
  <c r="I1145"/>
  <c r="F1145" i="18"/>
  <c r="Q1145" i="26"/>
  <c r="R1145"/>
  <c r="H1145" i="18"/>
  <c r="I1145" i="16"/>
  <c r="J1145"/>
  <c r="N1145"/>
  <c r="O1145"/>
  <c r="P1145"/>
  <c r="M1145" i="11"/>
  <c r="N1145"/>
  <c r="M1145" i="12"/>
  <c r="N1145"/>
  <c r="M1145" i="32"/>
  <c r="I1145" i="18"/>
  <c r="P1145" i="10"/>
  <c r="Q1145"/>
  <c r="J1145" i="18"/>
  <c r="N1145"/>
  <c r="O1146" i="25"/>
  <c r="P1146"/>
  <c r="D1146" i="18"/>
  <c r="O1146" i="23"/>
  <c r="P1146"/>
  <c r="E1146" i="18"/>
  <c r="Q1146" i="13"/>
  <c r="P1146" i="33"/>
  <c r="Q1146"/>
  <c r="M1146" i="14"/>
  <c r="N1146"/>
  <c r="H1146" i="30"/>
  <c r="I1146"/>
  <c r="F1146" i="18"/>
  <c r="Q1146" i="26"/>
  <c r="R1146"/>
  <c r="H1146" i="18"/>
  <c r="I1146" i="16"/>
  <c r="J1146"/>
  <c r="N1146"/>
  <c r="O1146"/>
  <c r="P1146"/>
  <c r="M1146" i="11"/>
  <c r="N1146"/>
  <c r="M1146" i="12"/>
  <c r="N1146"/>
  <c r="M1146" i="32"/>
  <c r="I1146" i="18"/>
  <c r="P1146" i="10"/>
  <c r="Q1146"/>
  <c r="J1146" i="18"/>
  <c r="N1146"/>
  <c r="O1147" i="25"/>
  <c r="P1147"/>
  <c r="D1147" i="18"/>
  <c r="O1147" i="23"/>
  <c r="P1147"/>
  <c r="E1147" i="18"/>
  <c r="Q1147" i="13"/>
  <c r="P1147" i="33"/>
  <c r="Q1147"/>
  <c r="M1147" i="14"/>
  <c r="N1147"/>
  <c r="H1147" i="30"/>
  <c r="I1147"/>
  <c r="F1147" i="18"/>
  <c r="Q1147" i="26"/>
  <c r="R1147"/>
  <c r="H1147" i="18"/>
  <c r="I1147" i="16"/>
  <c r="J1147"/>
  <c r="N1147"/>
  <c r="O1147"/>
  <c r="P1147"/>
  <c r="M1147" i="11"/>
  <c r="N1147"/>
  <c r="M1147" i="12"/>
  <c r="N1147"/>
  <c r="M1147" i="32"/>
  <c r="I1147" i="18"/>
  <c r="P1147" i="10"/>
  <c r="Q1147"/>
  <c r="J1147" i="18"/>
  <c r="N1147"/>
  <c r="O1148" i="25"/>
  <c r="P1148"/>
  <c r="D1148" i="18"/>
  <c r="O1148" i="23"/>
  <c r="P1148"/>
  <c r="E1148" i="18"/>
  <c r="Q1148" i="13"/>
  <c r="P1148" i="33"/>
  <c r="Q1148"/>
  <c r="M1148" i="14"/>
  <c r="N1148"/>
  <c r="H1148" i="30"/>
  <c r="I1148"/>
  <c r="F1148" i="18"/>
  <c r="Q1148" i="26"/>
  <c r="R1148"/>
  <c r="H1148" i="18"/>
  <c r="I1148" i="16"/>
  <c r="J1148"/>
  <c r="N1148"/>
  <c r="O1148"/>
  <c r="P1148"/>
  <c r="M1148" i="11"/>
  <c r="N1148"/>
  <c r="M1148" i="12"/>
  <c r="N1148"/>
  <c r="M1148" i="32"/>
  <c r="I1148" i="18"/>
  <c r="P1148" i="10"/>
  <c r="Q1148"/>
  <c r="J1148" i="18"/>
  <c r="N1148"/>
  <c r="O1149" i="25"/>
  <c r="P1149"/>
  <c r="D1149" i="18"/>
  <c r="O1149" i="23"/>
  <c r="P1149"/>
  <c r="E1149" i="18"/>
  <c r="Q1149" i="13"/>
  <c r="P1149" i="33"/>
  <c r="Q1149"/>
  <c r="M1149" i="14"/>
  <c r="N1149"/>
  <c r="H1149" i="30"/>
  <c r="I1149"/>
  <c r="F1149" i="18"/>
  <c r="Q1149" i="26"/>
  <c r="R1149"/>
  <c r="H1149" i="18"/>
  <c r="I1149" i="16"/>
  <c r="J1149"/>
  <c r="N1149"/>
  <c r="O1149"/>
  <c r="P1149"/>
  <c r="M1149" i="11"/>
  <c r="N1149"/>
  <c r="M1149" i="12"/>
  <c r="N1149"/>
  <c r="M1149" i="32"/>
  <c r="I1149" i="18"/>
  <c r="P1149" i="10"/>
  <c r="Q1149"/>
  <c r="J1149" i="18"/>
  <c r="N1149"/>
  <c r="O1150" i="25"/>
  <c r="P1150"/>
  <c r="D1150" i="18"/>
  <c r="O1150" i="23"/>
  <c r="P1150"/>
  <c r="E1150" i="18"/>
  <c r="Q1150" i="13"/>
  <c r="P1150" i="33"/>
  <c r="Q1150"/>
  <c r="M1150" i="14"/>
  <c r="N1150"/>
  <c r="H1150" i="30"/>
  <c r="I1150"/>
  <c r="F1150" i="18"/>
  <c r="Q1150" i="26"/>
  <c r="R1150"/>
  <c r="H1150" i="18"/>
  <c r="I1150" i="16"/>
  <c r="J1150"/>
  <c r="N1150"/>
  <c r="O1150"/>
  <c r="P1150"/>
  <c r="M1150" i="11"/>
  <c r="N1150"/>
  <c r="M1150" i="12"/>
  <c r="N1150"/>
  <c r="M1150" i="32"/>
  <c r="I1150" i="18"/>
  <c r="P1150" i="10"/>
  <c r="Q1150"/>
  <c r="J1150" i="18"/>
  <c r="N1150"/>
  <c r="O1151" i="25"/>
  <c r="P1151"/>
  <c r="D1151" i="18"/>
  <c r="O1151" i="23"/>
  <c r="P1151"/>
  <c r="E1151" i="18"/>
  <c r="Q1151" i="13"/>
  <c r="P1151" i="33"/>
  <c r="Q1151"/>
  <c r="M1151" i="14"/>
  <c r="N1151"/>
  <c r="H1151" i="30"/>
  <c r="I1151"/>
  <c r="F1151" i="18"/>
  <c r="Q1151" i="26"/>
  <c r="R1151"/>
  <c r="H1151" i="18"/>
  <c r="I1151" i="16"/>
  <c r="J1151"/>
  <c r="N1151"/>
  <c r="O1151"/>
  <c r="P1151"/>
  <c r="M1151" i="11"/>
  <c r="N1151"/>
  <c r="M1151" i="12"/>
  <c r="N1151"/>
  <c r="M1151" i="32"/>
  <c r="I1151" i="18"/>
  <c r="P1151" i="10"/>
  <c r="Q1151"/>
  <c r="J1151" i="18"/>
  <c r="N1151"/>
  <c r="O1152" i="25"/>
  <c r="P1152"/>
  <c r="D1152" i="18"/>
  <c r="O1152" i="23"/>
  <c r="P1152"/>
  <c r="E1152" i="18"/>
  <c r="Q1152" i="13"/>
  <c r="P1152" i="33"/>
  <c r="Q1152"/>
  <c r="M1152" i="14"/>
  <c r="N1152"/>
  <c r="H1152" i="30"/>
  <c r="I1152"/>
  <c r="F1152" i="18"/>
  <c r="Q1152" i="26"/>
  <c r="R1152"/>
  <c r="H1152" i="18"/>
  <c r="I1152" i="16"/>
  <c r="J1152"/>
  <c r="N1152"/>
  <c r="O1152"/>
  <c r="P1152"/>
  <c r="M1152" i="11"/>
  <c r="N1152"/>
  <c r="M1152" i="12"/>
  <c r="N1152"/>
  <c r="M1152" i="32"/>
  <c r="I1152" i="18"/>
  <c r="P1152" i="10"/>
  <c r="Q1152"/>
  <c r="J1152" i="18"/>
  <c r="N1152"/>
  <c r="O1153" i="25"/>
  <c r="P1153"/>
  <c r="D1153" i="18"/>
  <c r="O1153" i="23"/>
  <c r="P1153"/>
  <c r="E1153" i="18"/>
  <c r="Q1153" i="13"/>
  <c r="P1153" i="33"/>
  <c r="Q1153"/>
  <c r="M1153" i="14"/>
  <c r="N1153"/>
  <c r="H1153" i="30"/>
  <c r="I1153"/>
  <c r="F1153" i="18"/>
  <c r="Q1153" i="26"/>
  <c r="R1153"/>
  <c r="H1153" i="18"/>
  <c r="I1153" i="16"/>
  <c r="J1153"/>
  <c r="N1153"/>
  <c r="O1153"/>
  <c r="P1153"/>
  <c r="M1153" i="11"/>
  <c r="N1153"/>
  <c r="M1153" i="12"/>
  <c r="N1153"/>
  <c r="M1153" i="32"/>
  <c r="I1153" i="18"/>
  <c r="P1153" i="10"/>
  <c r="Q1153"/>
  <c r="J1153" i="18"/>
  <c r="N1153"/>
  <c r="O1154" i="25"/>
  <c r="P1154"/>
  <c r="D1154" i="18"/>
  <c r="O1154" i="23"/>
  <c r="P1154"/>
  <c r="E1154" i="18"/>
  <c r="Q1154" i="13"/>
  <c r="P1154" i="33"/>
  <c r="Q1154"/>
  <c r="M1154" i="14"/>
  <c r="N1154"/>
  <c r="H1154" i="30"/>
  <c r="I1154"/>
  <c r="F1154" i="18"/>
  <c r="Q1154" i="26"/>
  <c r="R1154"/>
  <c r="H1154" i="18"/>
  <c r="I1154" i="16"/>
  <c r="J1154"/>
  <c r="N1154"/>
  <c r="O1154"/>
  <c r="P1154"/>
  <c r="M1154" i="11"/>
  <c r="N1154"/>
  <c r="M1154" i="12"/>
  <c r="N1154"/>
  <c r="M1154" i="32"/>
  <c r="I1154" i="18"/>
  <c r="P1154" i="10"/>
  <c r="Q1154"/>
  <c r="J1154" i="18"/>
  <c r="N1154"/>
  <c r="O1155" i="25"/>
  <c r="P1155"/>
  <c r="D1155" i="18"/>
  <c r="O1155" i="23"/>
  <c r="P1155"/>
  <c r="E1155" i="18"/>
  <c r="Q1155" i="13"/>
  <c r="P1155" i="33"/>
  <c r="Q1155"/>
  <c r="M1155" i="14"/>
  <c r="N1155"/>
  <c r="H1155" i="30"/>
  <c r="I1155"/>
  <c r="F1155" i="18"/>
  <c r="Q1155" i="26"/>
  <c r="R1155"/>
  <c r="H1155" i="18"/>
  <c r="I1155" i="16"/>
  <c r="J1155"/>
  <c r="N1155"/>
  <c r="O1155"/>
  <c r="P1155"/>
  <c r="M1155" i="11"/>
  <c r="N1155"/>
  <c r="M1155" i="12"/>
  <c r="N1155"/>
  <c r="M1155" i="32"/>
  <c r="I1155" i="18"/>
  <c r="P1155" i="10"/>
  <c r="Q1155"/>
  <c r="J1155" i="18"/>
  <c r="N1155"/>
  <c r="O1156" i="25"/>
  <c r="P1156"/>
  <c r="D1156" i="18"/>
  <c r="O1156" i="23"/>
  <c r="P1156"/>
  <c r="E1156" i="18"/>
  <c r="Q1156" i="13"/>
  <c r="P1156" i="33"/>
  <c r="Q1156"/>
  <c r="M1156" i="14"/>
  <c r="N1156"/>
  <c r="H1156" i="30"/>
  <c r="I1156"/>
  <c r="F1156" i="18"/>
  <c r="Q1156" i="26"/>
  <c r="R1156"/>
  <c r="H1156" i="18"/>
  <c r="I1156" i="16"/>
  <c r="J1156"/>
  <c r="N1156"/>
  <c r="O1156"/>
  <c r="P1156"/>
  <c r="M1156" i="11"/>
  <c r="N1156"/>
  <c r="M1156" i="12"/>
  <c r="N1156"/>
  <c r="M1156" i="32"/>
  <c r="I1156" i="18"/>
  <c r="P1156" i="10"/>
  <c r="Q1156"/>
  <c r="J1156" i="18"/>
  <c r="N1156"/>
  <c r="O1157" i="25"/>
  <c r="P1157"/>
  <c r="D1157" i="18"/>
  <c r="O1157" i="23"/>
  <c r="P1157"/>
  <c r="E1157" i="18"/>
  <c r="Q1157" i="13"/>
  <c r="P1157" i="33"/>
  <c r="Q1157"/>
  <c r="M1157" i="14"/>
  <c r="N1157"/>
  <c r="H1157" i="30"/>
  <c r="I1157"/>
  <c r="F1157" i="18"/>
  <c r="Q1157" i="26"/>
  <c r="R1157"/>
  <c r="H1157" i="18"/>
  <c r="I1157" i="16"/>
  <c r="J1157"/>
  <c r="N1157"/>
  <c r="O1157"/>
  <c r="P1157"/>
  <c r="M1157" i="11"/>
  <c r="N1157"/>
  <c r="M1157" i="12"/>
  <c r="N1157"/>
  <c r="M1157" i="32"/>
  <c r="I1157" i="18"/>
  <c r="P1157" i="10"/>
  <c r="Q1157"/>
  <c r="J1157" i="18"/>
  <c r="N1157"/>
  <c r="O1158" i="25"/>
  <c r="P1158"/>
  <c r="D1158" i="18"/>
  <c r="O1158" i="23"/>
  <c r="P1158"/>
  <c r="E1158" i="18"/>
  <c r="Q1158" i="13"/>
  <c r="P1158" i="33"/>
  <c r="Q1158"/>
  <c r="M1158" i="14"/>
  <c r="N1158"/>
  <c r="H1158" i="30"/>
  <c r="I1158"/>
  <c r="F1158" i="18"/>
  <c r="Q1158" i="26"/>
  <c r="R1158"/>
  <c r="H1158" i="18"/>
  <c r="I1158" i="16"/>
  <c r="J1158"/>
  <c r="N1158"/>
  <c r="O1158"/>
  <c r="P1158"/>
  <c r="M1158" i="11"/>
  <c r="N1158"/>
  <c r="M1158" i="12"/>
  <c r="N1158"/>
  <c r="M1158" i="32"/>
  <c r="I1158" i="18"/>
  <c r="P1158" i="10"/>
  <c r="Q1158"/>
  <c r="J1158" i="18"/>
  <c r="N1158"/>
  <c r="O1159" i="25"/>
  <c r="P1159"/>
  <c r="D1159" i="18"/>
  <c r="O1159" i="23"/>
  <c r="P1159"/>
  <c r="E1159" i="18"/>
  <c r="Q1159" i="13"/>
  <c r="P1159" i="33"/>
  <c r="Q1159"/>
  <c r="M1159" i="14"/>
  <c r="N1159"/>
  <c r="H1159" i="30"/>
  <c r="I1159"/>
  <c r="F1159" i="18"/>
  <c r="Q1159" i="26"/>
  <c r="R1159"/>
  <c r="H1159" i="18"/>
  <c r="I1159" i="16"/>
  <c r="J1159"/>
  <c r="N1159"/>
  <c r="O1159"/>
  <c r="P1159"/>
  <c r="M1159" i="11"/>
  <c r="N1159"/>
  <c r="M1159" i="12"/>
  <c r="N1159"/>
  <c r="M1159" i="32"/>
  <c r="I1159" i="18"/>
  <c r="P1159" i="10"/>
  <c r="Q1159"/>
  <c r="J1159" i="18"/>
  <c r="N1159"/>
  <c r="O1160" i="25"/>
  <c r="P1160"/>
  <c r="D1160" i="18"/>
  <c r="O1160" i="23"/>
  <c r="P1160"/>
  <c r="E1160" i="18"/>
  <c r="Q1160" i="13"/>
  <c r="P1160" i="33"/>
  <c r="Q1160"/>
  <c r="M1160" i="14"/>
  <c r="N1160"/>
  <c r="H1160" i="30"/>
  <c r="I1160"/>
  <c r="F1160" i="18"/>
  <c r="Q1160" i="26"/>
  <c r="R1160"/>
  <c r="H1160" i="18"/>
  <c r="I1160" i="16"/>
  <c r="J1160"/>
  <c r="N1160"/>
  <c r="O1160"/>
  <c r="P1160"/>
  <c r="M1160" i="11"/>
  <c r="N1160"/>
  <c r="M1160" i="12"/>
  <c r="N1160"/>
  <c r="M1160" i="32"/>
  <c r="I1160" i="18"/>
  <c r="P1160" i="10"/>
  <c r="Q1160"/>
  <c r="J1160" i="18"/>
  <c r="N1160"/>
  <c r="O1161" i="25"/>
  <c r="P1161"/>
  <c r="D1161" i="18"/>
  <c r="O1161" i="23"/>
  <c r="P1161"/>
  <c r="E1161" i="18"/>
  <c r="Q1161" i="13"/>
  <c r="P1161" i="33"/>
  <c r="Q1161"/>
  <c r="M1161" i="14"/>
  <c r="N1161"/>
  <c r="H1161" i="30"/>
  <c r="I1161"/>
  <c r="F1161" i="18"/>
  <c r="Q1161" i="26"/>
  <c r="R1161"/>
  <c r="H1161" i="18"/>
  <c r="I1161" i="16"/>
  <c r="J1161"/>
  <c r="N1161"/>
  <c r="O1161"/>
  <c r="P1161"/>
  <c r="M1161" i="11"/>
  <c r="N1161"/>
  <c r="M1161" i="12"/>
  <c r="N1161"/>
  <c r="M1161" i="32"/>
  <c r="I1161" i="18"/>
  <c r="P1161" i="10"/>
  <c r="Q1161"/>
  <c r="J1161" i="18"/>
  <c r="N1161"/>
  <c r="O1162" i="25"/>
  <c r="P1162"/>
  <c r="D1162" i="18"/>
  <c r="O1162" i="23"/>
  <c r="P1162"/>
  <c r="E1162" i="18"/>
  <c r="Q1162" i="13"/>
  <c r="P1162" i="33"/>
  <c r="Q1162"/>
  <c r="M1162" i="14"/>
  <c r="N1162"/>
  <c r="H1162" i="30"/>
  <c r="I1162"/>
  <c r="F1162" i="18"/>
  <c r="Q1162" i="26"/>
  <c r="R1162"/>
  <c r="H1162" i="18"/>
  <c r="I1162" i="16"/>
  <c r="J1162"/>
  <c r="N1162"/>
  <c r="O1162"/>
  <c r="P1162"/>
  <c r="M1162" i="11"/>
  <c r="N1162"/>
  <c r="M1162" i="12"/>
  <c r="N1162"/>
  <c r="M1162" i="32"/>
  <c r="I1162" i="18"/>
  <c r="P1162" i="10"/>
  <c r="Q1162"/>
  <c r="J1162" i="18"/>
  <c r="N1162"/>
  <c r="O1163" i="25"/>
  <c r="P1163"/>
  <c r="D1163" i="18"/>
  <c r="O1163" i="23"/>
  <c r="P1163"/>
  <c r="E1163" i="18"/>
  <c r="Q1163" i="13"/>
  <c r="P1163" i="33"/>
  <c r="Q1163"/>
  <c r="M1163" i="14"/>
  <c r="N1163"/>
  <c r="H1163" i="30"/>
  <c r="I1163"/>
  <c r="F1163" i="18"/>
  <c r="Q1163" i="26"/>
  <c r="R1163"/>
  <c r="H1163" i="18"/>
  <c r="I1163" i="16"/>
  <c r="J1163"/>
  <c r="N1163"/>
  <c r="O1163"/>
  <c r="P1163"/>
  <c r="M1163" i="11"/>
  <c r="N1163"/>
  <c r="M1163" i="12"/>
  <c r="N1163"/>
  <c r="M1163" i="32"/>
  <c r="I1163" i="18"/>
  <c r="P1163" i="10"/>
  <c r="Q1163"/>
  <c r="J1163" i="18"/>
  <c r="N1163"/>
  <c r="O1164" i="25"/>
  <c r="P1164"/>
  <c r="D1164" i="18"/>
  <c r="O1164" i="23"/>
  <c r="P1164"/>
  <c r="E1164" i="18"/>
  <c r="Q1164" i="13"/>
  <c r="P1164" i="33"/>
  <c r="Q1164"/>
  <c r="M1164" i="14"/>
  <c r="N1164"/>
  <c r="H1164" i="30"/>
  <c r="I1164"/>
  <c r="F1164" i="18"/>
  <c r="Q1164" i="26"/>
  <c r="R1164"/>
  <c r="H1164" i="18"/>
  <c r="I1164" i="16"/>
  <c r="J1164"/>
  <c r="N1164"/>
  <c r="O1164"/>
  <c r="P1164"/>
  <c r="M1164" i="11"/>
  <c r="N1164"/>
  <c r="M1164" i="12"/>
  <c r="N1164"/>
  <c r="M1164" i="32"/>
  <c r="I1164" i="18"/>
  <c r="P1164" i="10"/>
  <c r="Q1164"/>
  <c r="J1164" i="18"/>
  <c r="N1164"/>
  <c r="O1165" i="25"/>
  <c r="P1165"/>
  <c r="D1165" i="18"/>
  <c r="O1165" i="23"/>
  <c r="P1165"/>
  <c r="E1165" i="18"/>
  <c r="Q1165" i="13"/>
  <c r="P1165" i="33"/>
  <c r="Q1165"/>
  <c r="M1165" i="14"/>
  <c r="N1165"/>
  <c r="H1165" i="30"/>
  <c r="I1165"/>
  <c r="F1165" i="18"/>
  <c r="Q1165" i="26"/>
  <c r="R1165"/>
  <c r="H1165" i="18"/>
  <c r="I1165" i="16"/>
  <c r="J1165"/>
  <c r="N1165"/>
  <c r="O1165"/>
  <c r="P1165"/>
  <c r="M1165" i="11"/>
  <c r="N1165"/>
  <c r="M1165" i="12"/>
  <c r="N1165"/>
  <c r="M1165" i="32"/>
  <c r="I1165" i="18"/>
  <c r="P1165" i="10"/>
  <c r="Q1165"/>
  <c r="J1165" i="18"/>
  <c r="N1165"/>
  <c r="O1166" i="25"/>
  <c r="P1166"/>
  <c r="D1166" i="18"/>
  <c r="O1166" i="23"/>
  <c r="P1166"/>
  <c r="E1166" i="18"/>
  <c r="Q1166" i="13"/>
  <c r="P1166" i="33"/>
  <c r="Q1166"/>
  <c r="M1166" i="14"/>
  <c r="N1166"/>
  <c r="H1166" i="30"/>
  <c r="I1166"/>
  <c r="F1166" i="18"/>
  <c r="Q1166" i="26"/>
  <c r="R1166"/>
  <c r="H1166" i="18"/>
  <c r="I1166" i="16"/>
  <c r="J1166"/>
  <c r="N1166"/>
  <c r="O1166"/>
  <c r="P1166"/>
  <c r="M1166" i="11"/>
  <c r="N1166"/>
  <c r="M1166" i="12"/>
  <c r="N1166"/>
  <c r="M1166" i="32"/>
  <c r="I1166" i="18"/>
  <c r="P1166" i="10"/>
  <c r="Q1166"/>
  <c r="J1166" i="18"/>
  <c r="N1166"/>
  <c r="O1167" i="25"/>
  <c r="P1167"/>
  <c r="D1167" i="18"/>
  <c r="O1167" i="23"/>
  <c r="P1167"/>
  <c r="E1167" i="18"/>
  <c r="Q1167" i="13"/>
  <c r="P1167" i="33"/>
  <c r="Q1167"/>
  <c r="M1167" i="14"/>
  <c r="N1167"/>
  <c r="H1167" i="30"/>
  <c r="I1167"/>
  <c r="F1167" i="18"/>
  <c r="Q1167" i="26"/>
  <c r="R1167"/>
  <c r="H1167" i="18"/>
  <c r="I1167" i="16"/>
  <c r="J1167"/>
  <c r="N1167"/>
  <c r="O1167"/>
  <c r="P1167"/>
  <c r="M1167" i="11"/>
  <c r="N1167"/>
  <c r="M1167" i="12"/>
  <c r="N1167"/>
  <c r="M1167" i="32"/>
  <c r="I1167" i="18"/>
  <c r="P1167" i="10"/>
  <c r="Q1167"/>
  <c r="J1167" i="18"/>
  <c r="N1167"/>
  <c r="O1168" i="25"/>
  <c r="P1168"/>
  <c r="D1168" i="18"/>
  <c r="O1168" i="23"/>
  <c r="P1168"/>
  <c r="E1168" i="18"/>
  <c r="Q1168" i="13"/>
  <c r="P1168" i="33"/>
  <c r="Q1168"/>
  <c r="M1168" i="14"/>
  <c r="N1168"/>
  <c r="H1168" i="30"/>
  <c r="I1168"/>
  <c r="F1168" i="18"/>
  <c r="Q1168" i="26"/>
  <c r="R1168"/>
  <c r="H1168" i="18"/>
  <c r="I1168" i="16"/>
  <c r="J1168"/>
  <c r="N1168"/>
  <c r="O1168"/>
  <c r="P1168"/>
  <c r="M1168" i="11"/>
  <c r="N1168"/>
  <c r="M1168" i="12"/>
  <c r="N1168"/>
  <c r="M1168" i="32"/>
  <c r="I1168" i="18"/>
  <c r="P1168" i="10"/>
  <c r="Q1168"/>
  <c r="J1168" i="18"/>
  <c r="N1168"/>
  <c r="O1169" i="25"/>
  <c r="P1169"/>
  <c r="D1169" i="18"/>
  <c r="O1169" i="23"/>
  <c r="P1169"/>
  <c r="E1169" i="18"/>
  <c r="Q1169" i="13"/>
  <c r="P1169" i="33"/>
  <c r="Q1169"/>
  <c r="M1169" i="14"/>
  <c r="N1169"/>
  <c r="H1169" i="30"/>
  <c r="I1169"/>
  <c r="F1169" i="18"/>
  <c r="Q1169" i="26"/>
  <c r="R1169"/>
  <c r="H1169" i="18"/>
  <c r="I1169" i="16"/>
  <c r="J1169"/>
  <c r="N1169"/>
  <c r="O1169"/>
  <c r="P1169"/>
  <c r="M1169" i="11"/>
  <c r="N1169"/>
  <c r="M1169" i="12"/>
  <c r="N1169"/>
  <c r="M1169" i="32"/>
  <c r="I1169" i="18"/>
  <c r="P1169" i="10"/>
  <c r="Q1169"/>
  <c r="J1169" i="18"/>
  <c r="N1169"/>
  <c r="O1170" i="25"/>
  <c r="P1170"/>
  <c r="D1170" i="18"/>
  <c r="O1170" i="23"/>
  <c r="P1170"/>
  <c r="E1170" i="18"/>
  <c r="Q1170" i="13"/>
  <c r="P1170" i="33"/>
  <c r="Q1170"/>
  <c r="M1170" i="14"/>
  <c r="N1170"/>
  <c r="H1170" i="30"/>
  <c r="I1170"/>
  <c r="F1170" i="18"/>
  <c r="Q1170" i="26"/>
  <c r="R1170"/>
  <c r="H1170" i="18"/>
  <c r="I1170" i="16"/>
  <c r="J1170"/>
  <c r="N1170"/>
  <c r="O1170"/>
  <c r="P1170"/>
  <c r="M1170" i="11"/>
  <c r="N1170"/>
  <c r="M1170" i="12"/>
  <c r="N1170"/>
  <c r="M1170" i="32"/>
  <c r="I1170" i="18"/>
  <c r="P1170" i="10"/>
  <c r="Q1170"/>
  <c r="J1170" i="18"/>
  <c r="N1170"/>
  <c r="O1171" i="25"/>
  <c r="P1171"/>
  <c r="D1171" i="18"/>
  <c r="O1171" i="23"/>
  <c r="P1171"/>
  <c r="E1171" i="18"/>
  <c r="Q1171" i="13"/>
  <c r="P1171" i="33"/>
  <c r="Q1171"/>
  <c r="M1171" i="14"/>
  <c r="N1171"/>
  <c r="H1171" i="30"/>
  <c r="I1171"/>
  <c r="F1171" i="18"/>
  <c r="Q1171" i="26"/>
  <c r="R1171"/>
  <c r="H1171" i="18"/>
  <c r="I1171" i="16"/>
  <c r="J1171"/>
  <c r="N1171"/>
  <c r="O1171"/>
  <c r="P1171"/>
  <c r="M1171" i="11"/>
  <c r="N1171"/>
  <c r="M1171" i="12"/>
  <c r="N1171"/>
  <c r="M1171" i="32"/>
  <c r="I1171" i="18"/>
  <c r="P1171" i="10"/>
  <c r="Q1171"/>
  <c r="J1171" i="18"/>
  <c r="N1171"/>
  <c r="O1172" i="25"/>
  <c r="P1172"/>
  <c r="D1172" i="18"/>
  <c r="O1172" i="23"/>
  <c r="P1172"/>
  <c r="E1172" i="18"/>
  <c r="Q1172" i="13"/>
  <c r="P1172" i="33"/>
  <c r="Q1172"/>
  <c r="M1172" i="14"/>
  <c r="N1172"/>
  <c r="H1172" i="30"/>
  <c r="I1172"/>
  <c r="F1172" i="18"/>
  <c r="Q1172" i="26"/>
  <c r="R1172"/>
  <c r="H1172" i="18"/>
  <c r="I1172" i="16"/>
  <c r="J1172"/>
  <c r="N1172"/>
  <c r="O1172"/>
  <c r="P1172"/>
  <c r="M1172" i="11"/>
  <c r="N1172"/>
  <c r="M1172" i="12"/>
  <c r="N1172"/>
  <c r="M1172" i="32"/>
  <c r="I1172" i="18"/>
  <c r="P1172" i="10"/>
  <c r="Q1172"/>
  <c r="J1172" i="18"/>
  <c r="N1172"/>
  <c r="O1173" i="25"/>
  <c r="P1173"/>
  <c r="D1173" i="18"/>
  <c r="O1173" i="23"/>
  <c r="P1173"/>
  <c r="E1173" i="18"/>
  <c r="Q1173" i="13"/>
  <c r="P1173" i="33"/>
  <c r="Q1173"/>
  <c r="M1173" i="14"/>
  <c r="N1173"/>
  <c r="H1173" i="30"/>
  <c r="I1173"/>
  <c r="F1173" i="18"/>
  <c r="Q1173" i="26"/>
  <c r="R1173"/>
  <c r="H1173" i="18"/>
  <c r="I1173" i="16"/>
  <c r="J1173"/>
  <c r="N1173"/>
  <c r="O1173"/>
  <c r="P1173"/>
  <c r="M1173" i="11"/>
  <c r="N1173"/>
  <c r="M1173" i="12"/>
  <c r="N1173"/>
  <c r="M1173" i="32"/>
  <c r="I1173" i="18"/>
  <c r="P1173" i="10"/>
  <c r="Q1173"/>
  <c r="J1173" i="18"/>
  <c r="N1173"/>
  <c r="O1174" i="25"/>
  <c r="P1174"/>
  <c r="D1174" i="18"/>
  <c r="O1174" i="23"/>
  <c r="P1174"/>
  <c r="E1174" i="18"/>
  <c r="Q1174" i="13"/>
  <c r="P1174" i="33"/>
  <c r="Q1174"/>
  <c r="M1174" i="14"/>
  <c r="N1174"/>
  <c r="H1174" i="30"/>
  <c r="I1174"/>
  <c r="F1174" i="18"/>
  <c r="Q1174" i="26"/>
  <c r="R1174"/>
  <c r="H1174" i="18"/>
  <c r="I1174" i="16"/>
  <c r="J1174"/>
  <c r="N1174"/>
  <c r="O1174"/>
  <c r="P1174"/>
  <c r="M1174" i="11"/>
  <c r="N1174"/>
  <c r="M1174" i="12"/>
  <c r="N1174"/>
  <c r="M1174" i="32"/>
  <c r="I1174" i="18"/>
  <c r="P1174" i="10"/>
  <c r="Q1174"/>
  <c r="J1174" i="18"/>
  <c r="N1174"/>
  <c r="O1175" i="25"/>
  <c r="P1175"/>
  <c r="D1175" i="18"/>
  <c r="O1175" i="23"/>
  <c r="P1175"/>
  <c r="E1175" i="18"/>
  <c r="Q1175" i="13"/>
  <c r="P1175" i="33"/>
  <c r="Q1175"/>
  <c r="M1175" i="14"/>
  <c r="N1175"/>
  <c r="H1175" i="30"/>
  <c r="I1175"/>
  <c r="F1175" i="18"/>
  <c r="Q1175" i="26"/>
  <c r="R1175"/>
  <c r="H1175" i="18"/>
  <c r="I1175" i="16"/>
  <c r="J1175"/>
  <c r="N1175"/>
  <c r="O1175"/>
  <c r="P1175"/>
  <c r="M1175" i="11"/>
  <c r="N1175"/>
  <c r="M1175" i="12"/>
  <c r="N1175"/>
  <c r="M1175" i="32"/>
  <c r="I1175" i="18"/>
  <c r="P1175" i="10"/>
  <c r="Q1175"/>
  <c r="J1175" i="18"/>
  <c r="N1175"/>
  <c r="O1176" i="25"/>
  <c r="P1176"/>
  <c r="D1176" i="18"/>
  <c r="O1176" i="23"/>
  <c r="P1176"/>
  <c r="E1176" i="18"/>
  <c r="Q1176" i="13"/>
  <c r="P1176" i="33"/>
  <c r="Q1176"/>
  <c r="M1176" i="14"/>
  <c r="N1176"/>
  <c r="H1176" i="30"/>
  <c r="I1176"/>
  <c r="F1176" i="18"/>
  <c r="Q1176" i="26"/>
  <c r="R1176"/>
  <c r="H1176" i="18"/>
  <c r="I1176" i="16"/>
  <c r="J1176"/>
  <c r="N1176"/>
  <c r="O1176"/>
  <c r="P1176"/>
  <c r="M1176" i="11"/>
  <c r="N1176"/>
  <c r="M1176" i="12"/>
  <c r="N1176"/>
  <c r="M1176" i="32"/>
  <c r="I1176" i="18"/>
  <c r="P1176" i="10"/>
  <c r="Q1176"/>
  <c r="J1176" i="18"/>
  <c r="N1176"/>
  <c r="O1177" i="25"/>
  <c r="P1177"/>
  <c r="D1177" i="18"/>
  <c r="O1177" i="23"/>
  <c r="P1177"/>
  <c r="E1177" i="18"/>
  <c r="Q1177" i="13"/>
  <c r="P1177" i="33"/>
  <c r="Q1177"/>
  <c r="M1177" i="14"/>
  <c r="N1177"/>
  <c r="H1177" i="30"/>
  <c r="I1177"/>
  <c r="F1177" i="18"/>
  <c r="Q1177" i="26"/>
  <c r="R1177"/>
  <c r="H1177" i="18"/>
  <c r="I1177" i="16"/>
  <c r="J1177"/>
  <c r="N1177"/>
  <c r="O1177"/>
  <c r="P1177"/>
  <c r="M1177" i="11"/>
  <c r="N1177"/>
  <c r="M1177" i="12"/>
  <c r="N1177"/>
  <c r="M1177" i="32"/>
  <c r="I1177" i="18"/>
  <c r="P1177" i="10"/>
  <c r="Q1177"/>
  <c r="J1177" i="18"/>
  <c r="N1177"/>
  <c r="O1178" i="25"/>
  <c r="P1178"/>
  <c r="D1178" i="18"/>
  <c r="O1178" i="23"/>
  <c r="P1178"/>
  <c r="E1178" i="18"/>
  <c r="Q1178" i="13"/>
  <c r="P1178" i="33"/>
  <c r="Q1178"/>
  <c r="M1178" i="14"/>
  <c r="N1178"/>
  <c r="H1178" i="30"/>
  <c r="I1178"/>
  <c r="F1178" i="18"/>
  <c r="Q1178" i="26"/>
  <c r="R1178"/>
  <c r="H1178" i="18"/>
  <c r="I1178" i="16"/>
  <c r="J1178"/>
  <c r="N1178"/>
  <c r="O1178"/>
  <c r="P1178"/>
  <c r="M1178" i="11"/>
  <c r="N1178"/>
  <c r="M1178" i="12"/>
  <c r="N1178"/>
  <c r="M1178" i="32"/>
  <c r="I1178" i="18"/>
  <c r="P1178" i="10"/>
  <c r="Q1178"/>
  <c r="J1178" i="18"/>
  <c r="N1178"/>
  <c r="O1179" i="25"/>
  <c r="P1179"/>
  <c r="D1179" i="18"/>
  <c r="O1179" i="23"/>
  <c r="P1179"/>
  <c r="E1179" i="18"/>
  <c r="Q1179" i="13"/>
  <c r="P1179" i="33"/>
  <c r="Q1179"/>
  <c r="M1179" i="14"/>
  <c r="N1179"/>
  <c r="H1179" i="30"/>
  <c r="I1179"/>
  <c r="F1179" i="18"/>
  <c r="Q1179" i="26"/>
  <c r="R1179"/>
  <c r="H1179" i="18"/>
  <c r="I1179" i="16"/>
  <c r="J1179"/>
  <c r="N1179"/>
  <c r="O1179"/>
  <c r="P1179"/>
  <c r="M1179" i="11"/>
  <c r="N1179"/>
  <c r="M1179" i="12"/>
  <c r="N1179"/>
  <c r="M1179" i="32"/>
  <c r="I1179" i="18"/>
  <c r="P1179" i="10"/>
  <c r="Q1179"/>
  <c r="J1179" i="18"/>
  <c r="N1179"/>
  <c r="O1180" i="25"/>
  <c r="P1180"/>
  <c r="D1180" i="18"/>
  <c r="O1180" i="23"/>
  <c r="P1180"/>
  <c r="E1180" i="18"/>
  <c r="Q1180" i="13"/>
  <c r="P1180" i="33"/>
  <c r="Q1180"/>
  <c r="M1180" i="14"/>
  <c r="N1180"/>
  <c r="H1180" i="30"/>
  <c r="I1180"/>
  <c r="F1180" i="18"/>
  <c r="Q1180" i="26"/>
  <c r="R1180"/>
  <c r="H1180" i="18"/>
  <c r="I1180" i="16"/>
  <c r="J1180"/>
  <c r="N1180"/>
  <c r="O1180"/>
  <c r="P1180"/>
  <c r="M1180" i="11"/>
  <c r="N1180"/>
  <c r="M1180" i="12"/>
  <c r="N1180"/>
  <c r="M1180" i="32"/>
  <c r="I1180" i="18"/>
  <c r="P1180" i="10"/>
  <c r="Q1180"/>
  <c r="J1180" i="18"/>
  <c r="N1180"/>
  <c r="O1181" i="25"/>
  <c r="P1181"/>
  <c r="D1181" i="18"/>
  <c r="O1181" i="23"/>
  <c r="P1181"/>
  <c r="E1181" i="18"/>
  <c r="Q1181" i="13"/>
  <c r="P1181" i="33"/>
  <c r="Q1181"/>
  <c r="M1181" i="14"/>
  <c r="N1181"/>
  <c r="H1181" i="30"/>
  <c r="I1181"/>
  <c r="F1181" i="18"/>
  <c r="Q1181" i="26"/>
  <c r="R1181"/>
  <c r="H1181" i="18"/>
  <c r="I1181" i="16"/>
  <c r="J1181"/>
  <c r="N1181"/>
  <c r="O1181"/>
  <c r="P1181"/>
  <c r="M1181" i="11"/>
  <c r="N1181"/>
  <c r="M1181" i="12"/>
  <c r="N1181"/>
  <c r="M1181" i="32"/>
  <c r="I1181" i="18"/>
  <c r="P1181" i="10"/>
  <c r="Q1181"/>
  <c r="J1181" i="18"/>
  <c r="N1181"/>
  <c r="O1182" i="25"/>
  <c r="P1182"/>
  <c r="D1182" i="18"/>
  <c r="O1182" i="23"/>
  <c r="P1182"/>
  <c r="E1182" i="18"/>
  <c r="Q1182" i="13"/>
  <c r="P1182" i="33"/>
  <c r="Q1182"/>
  <c r="M1182" i="14"/>
  <c r="N1182"/>
  <c r="H1182" i="30"/>
  <c r="I1182"/>
  <c r="F1182" i="18"/>
  <c r="Q1182" i="26"/>
  <c r="R1182"/>
  <c r="H1182" i="18"/>
  <c r="I1182" i="16"/>
  <c r="J1182"/>
  <c r="N1182"/>
  <c r="O1182"/>
  <c r="P1182"/>
  <c r="M1182" i="11"/>
  <c r="N1182"/>
  <c r="M1182" i="12"/>
  <c r="N1182"/>
  <c r="M1182" i="32"/>
  <c r="I1182" i="18"/>
  <c r="P1182" i="10"/>
  <c r="Q1182"/>
  <c r="J1182" i="18"/>
  <c r="N1182"/>
  <c r="O1183" i="25"/>
  <c r="P1183"/>
  <c r="D1183" i="18"/>
  <c r="O1183" i="23"/>
  <c r="P1183"/>
  <c r="E1183" i="18"/>
  <c r="Q1183" i="13"/>
  <c r="P1183" i="33"/>
  <c r="Q1183"/>
  <c r="M1183" i="14"/>
  <c r="N1183"/>
  <c r="H1183" i="30"/>
  <c r="I1183"/>
  <c r="F1183" i="18"/>
  <c r="Q1183" i="26"/>
  <c r="R1183"/>
  <c r="H1183" i="18"/>
  <c r="I1183" i="16"/>
  <c r="J1183"/>
  <c r="N1183"/>
  <c r="O1183"/>
  <c r="P1183"/>
  <c r="M1183" i="11"/>
  <c r="N1183"/>
  <c r="M1183" i="12"/>
  <c r="N1183"/>
  <c r="M1183" i="32"/>
  <c r="I1183" i="18"/>
  <c r="P1183" i="10"/>
  <c r="Q1183"/>
  <c r="J1183" i="18"/>
  <c r="N1183"/>
  <c r="O1184" i="25"/>
  <c r="P1184"/>
  <c r="D1184" i="18"/>
  <c r="O1184" i="23"/>
  <c r="P1184"/>
  <c r="E1184" i="18"/>
  <c r="Q1184" i="13"/>
  <c r="P1184" i="33"/>
  <c r="Q1184"/>
  <c r="M1184" i="14"/>
  <c r="N1184"/>
  <c r="H1184" i="30"/>
  <c r="I1184"/>
  <c r="F1184" i="18"/>
  <c r="Q1184" i="26"/>
  <c r="R1184"/>
  <c r="H1184" i="18"/>
  <c r="I1184" i="16"/>
  <c r="J1184"/>
  <c r="N1184"/>
  <c r="O1184"/>
  <c r="P1184"/>
  <c r="M1184" i="11"/>
  <c r="N1184"/>
  <c r="M1184" i="12"/>
  <c r="N1184"/>
  <c r="M1184" i="32"/>
  <c r="I1184" i="18"/>
  <c r="P1184" i="10"/>
  <c r="Q1184"/>
  <c r="J1184" i="18"/>
  <c r="N1184"/>
  <c r="O1185" i="25"/>
  <c r="P1185"/>
  <c r="D1185" i="18"/>
  <c r="O1185" i="23"/>
  <c r="P1185"/>
  <c r="E1185" i="18"/>
  <c r="Q1185" i="13"/>
  <c r="P1185" i="33"/>
  <c r="Q1185"/>
  <c r="M1185" i="14"/>
  <c r="N1185"/>
  <c r="H1185" i="30"/>
  <c r="I1185"/>
  <c r="F1185" i="18"/>
  <c r="Q1185" i="26"/>
  <c r="R1185"/>
  <c r="H1185" i="18"/>
  <c r="I1185" i="16"/>
  <c r="J1185"/>
  <c r="N1185"/>
  <c r="O1185"/>
  <c r="P1185"/>
  <c r="M1185" i="11"/>
  <c r="N1185"/>
  <c r="M1185" i="12"/>
  <c r="N1185"/>
  <c r="M1185" i="32"/>
  <c r="I1185" i="18"/>
  <c r="P1185" i="10"/>
  <c r="Q1185"/>
  <c r="J1185" i="18"/>
  <c r="N1185"/>
  <c r="O1186" i="25"/>
  <c r="P1186"/>
  <c r="D1186" i="18"/>
  <c r="O1186" i="23"/>
  <c r="P1186"/>
  <c r="E1186" i="18"/>
  <c r="Q1186" i="13"/>
  <c r="P1186" i="33"/>
  <c r="Q1186"/>
  <c r="M1186" i="14"/>
  <c r="N1186"/>
  <c r="H1186" i="30"/>
  <c r="I1186"/>
  <c r="F1186" i="18"/>
  <c r="Q1186" i="26"/>
  <c r="R1186"/>
  <c r="H1186" i="18"/>
  <c r="I1186" i="16"/>
  <c r="J1186"/>
  <c r="N1186"/>
  <c r="O1186"/>
  <c r="P1186"/>
  <c r="M1186" i="11"/>
  <c r="N1186"/>
  <c r="M1186" i="12"/>
  <c r="N1186"/>
  <c r="M1186" i="32"/>
  <c r="I1186" i="18"/>
  <c r="P1186" i="10"/>
  <c r="Q1186"/>
  <c r="J1186" i="18"/>
  <c r="N1186"/>
  <c r="O1187" i="25"/>
  <c r="P1187"/>
  <c r="D1187" i="18"/>
  <c r="O1187" i="23"/>
  <c r="P1187"/>
  <c r="E1187" i="18"/>
  <c r="Q1187" i="13"/>
  <c r="P1187" i="33"/>
  <c r="Q1187"/>
  <c r="M1187" i="14"/>
  <c r="N1187"/>
  <c r="H1187" i="30"/>
  <c r="I1187"/>
  <c r="F1187" i="18"/>
  <c r="Q1187" i="26"/>
  <c r="R1187"/>
  <c r="H1187" i="18"/>
  <c r="I1187" i="16"/>
  <c r="J1187"/>
  <c r="N1187"/>
  <c r="O1187"/>
  <c r="P1187"/>
  <c r="M1187" i="11"/>
  <c r="N1187"/>
  <c r="M1187" i="12"/>
  <c r="N1187"/>
  <c r="M1187" i="32"/>
  <c r="I1187" i="18"/>
  <c r="P1187" i="10"/>
  <c r="Q1187"/>
  <c r="J1187" i="18"/>
  <c r="N1187"/>
  <c r="O1188" i="25"/>
  <c r="P1188"/>
  <c r="D1188" i="18"/>
  <c r="O1188" i="23"/>
  <c r="P1188"/>
  <c r="E1188" i="18"/>
  <c r="Q1188" i="13"/>
  <c r="P1188" i="33"/>
  <c r="Q1188"/>
  <c r="M1188" i="14"/>
  <c r="N1188"/>
  <c r="H1188" i="30"/>
  <c r="I1188"/>
  <c r="F1188" i="18"/>
  <c r="Q1188" i="26"/>
  <c r="R1188"/>
  <c r="H1188" i="18"/>
  <c r="I1188" i="16"/>
  <c r="J1188"/>
  <c r="N1188"/>
  <c r="O1188"/>
  <c r="P1188"/>
  <c r="M1188" i="11"/>
  <c r="N1188"/>
  <c r="M1188" i="12"/>
  <c r="N1188"/>
  <c r="M1188" i="32"/>
  <c r="I1188" i="18"/>
  <c r="P1188" i="10"/>
  <c r="Q1188"/>
  <c r="J1188" i="18"/>
  <c r="N1188"/>
  <c r="O1189" i="25"/>
  <c r="P1189"/>
  <c r="D1189" i="18"/>
  <c r="O1189" i="23"/>
  <c r="P1189"/>
  <c r="E1189" i="18"/>
  <c r="Q1189" i="13"/>
  <c r="P1189" i="33"/>
  <c r="Q1189"/>
  <c r="M1189" i="14"/>
  <c r="N1189"/>
  <c r="H1189" i="30"/>
  <c r="I1189"/>
  <c r="F1189" i="18"/>
  <c r="Q1189" i="26"/>
  <c r="R1189"/>
  <c r="H1189" i="18"/>
  <c r="I1189" i="16"/>
  <c r="J1189"/>
  <c r="N1189"/>
  <c r="O1189"/>
  <c r="P1189"/>
  <c r="M1189" i="11"/>
  <c r="N1189"/>
  <c r="M1189" i="12"/>
  <c r="N1189"/>
  <c r="M1189" i="32"/>
  <c r="I1189" i="18"/>
  <c r="P1189" i="10"/>
  <c r="Q1189"/>
  <c r="J1189" i="18"/>
  <c r="N1189"/>
  <c r="O1190" i="25"/>
  <c r="P1190"/>
  <c r="D1190" i="18"/>
  <c r="O1190" i="23"/>
  <c r="P1190"/>
  <c r="E1190" i="18"/>
  <c r="Q1190" i="13"/>
  <c r="P1190" i="33"/>
  <c r="Q1190"/>
  <c r="M1190" i="14"/>
  <c r="N1190"/>
  <c r="H1190" i="30"/>
  <c r="I1190"/>
  <c r="F1190" i="18"/>
  <c r="Q1190" i="26"/>
  <c r="R1190"/>
  <c r="H1190" i="18"/>
  <c r="I1190" i="16"/>
  <c r="J1190"/>
  <c r="N1190"/>
  <c r="O1190"/>
  <c r="P1190"/>
  <c r="M1190" i="11"/>
  <c r="N1190"/>
  <c r="M1190" i="12"/>
  <c r="N1190"/>
  <c r="M1190" i="32"/>
  <c r="I1190" i="18"/>
  <c r="P1190" i="10"/>
  <c r="Q1190"/>
  <c r="J1190" i="18"/>
  <c r="N1190"/>
  <c r="O1191" i="25"/>
  <c r="P1191"/>
  <c r="D1191" i="18"/>
  <c r="O1191" i="23"/>
  <c r="P1191"/>
  <c r="E1191" i="18"/>
  <c r="Q1191" i="13"/>
  <c r="P1191" i="33"/>
  <c r="Q1191"/>
  <c r="M1191" i="14"/>
  <c r="N1191"/>
  <c r="H1191" i="30"/>
  <c r="I1191"/>
  <c r="F1191" i="18"/>
  <c r="Q1191" i="26"/>
  <c r="R1191"/>
  <c r="H1191" i="18"/>
  <c r="I1191" i="16"/>
  <c r="J1191"/>
  <c r="N1191"/>
  <c r="O1191"/>
  <c r="P1191"/>
  <c r="M1191" i="11"/>
  <c r="N1191"/>
  <c r="M1191" i="12"/>
  <c r="N1191"/>
  <c r="M1191" i="32"/>
  <c r="I1191" i="18"/>
  <c r="P1191" i="10"/>
  <c r="Q1191"/>
  <c r="J1191" i="18"/>
  <c r="N1191"/>
  <c r="O1192" i="25"/>
  <c r="P1192"/>
  <c r="D1192" i="18"/>
  <c r="O1192" i="23"/>
  <c r="P1192"/>
  <c r="E1192" i="18"/>
  <c r="Q1192" i="13"/>
  <c r="P1192" i="33"/>
  <c r="Q1192"/>
  <c r="M1192" i="14"/>
  <c r="N1192"/>
  <c r="H1192" i="30"/>
  <c r="I1192"/>
  <c r="F1192" i="18"/>
  <c r="Q1192" i="26"/>
  <c r="R1192"/>
  <c r="H1192" i="18"/>
  <c r="I1192" i="16"/>
  <c r="J1192"/>
  <c r="N1192"/>
  <c r="O1192"/>
  <c r="P1192"/>
  <c r="M1192" i="11"/>
  <c r="N1192"/>
  <c r="M1192" i="12"/>
  <c r="N1192"/>
  <c r="M1192" i="32"/>
  <c r="I1192" i="18"/>
  <c r="P1192" i="10"/>
  <c r="Q1192"/>
  <c r="J1192" i="18"/>
  <c r="N1192"/>
  <c r="O1193" i="25"/>
  <c r="P1193"/>
  <c r="D1193" i="18"/>
  <c r="O1193" i="23"/>
  <c r="P1193"/>
  <c r="E1193" i="18"/>
  <c r="Q1193" i="13"/>
  <c r="P1193" i="33"/>
  <c r="Q1193"/>
  <c r="M1193" i="14"/>
  <c r="N1193"/>
  <c r="H1193" i="30"/>
  <c r="I1193"/>
  <c r="F1193" i="18"/>
  <c r="Q1193" i="26"/>
  <c r="R1193"/>
  <c r="H1193" i="18"/>
  <c r="I1193" i="16"/>
  <c r="J1193"/>
  <c r="N1193"/>
  <c r="O1193"/>
  <c r="P1193"/>
  <c r="M1193" i="11"/>
  <c r="N1193"/>
  <c r="M1193" i="12"/>
  <c r="N1193"/>
  <c r="M1193" i="32"/>
  <c r="I1193" i="18"/>
  <c r="P1193" i="10"/>
  <c r="Q1193"/>
  <c r="J1193" i="18"/>
  <c r="N1193"/>
  <c r="O1194" i="25"/>
  <c r="P1194"/>
  <c r="D1194" i="18"/>
  <c r="O1194" i="23"/>
  <c r="P1194"/>
  <c r="E1194" i="18"/>
  <c r="Q1194" i="13"/>
  <c r="P1194" i="33"/>
  <c r="Q1194"/>
  <c r="M1194" i="14"/>
  <c r="N1194"/>
  <c r="N1194" i="15"/>
  <c r="O1194"/>
  <c r="N1194" i="34"/>
  <c r="O1194"/>
  <c r="H1194" i="30"/>
  <c r="I1194"/>
  <c r="F1194" i="18"/>
  <c r="Q1194" i="26"/>
  <c r="R1194"/>
  <c r="H1194" i="18"/>
  <c r="I1194" i="16"/>
  <c r="J1194"/>
  <c r="N1194"/>
  <c r="O1194"/>
  <c r="P1194"/>
  <c r="M1194" i="11"/>
  <c r="N1194"/>
  <c r="M1194" i="12"/>
  <c r="N1194"/>
  <c r="M1194" i="32"/>
  <c r="I1194" i="18"/>
  <c r="P1194" i="10"/>
  <c r="Q1194"/>
  <c r="J1194" i="18"/>
  <c r="N1194"/>
  <c r="O1195" i="25"/>
  <c r="P1195"/>
  <c r="D1195" i="18"/>
  <c r="O1195" i="23"/>
  <c r="P1195"/>
  <c r="E1195" i="18"/>
  <c r="Q1195" i="13"/>
  <c r="P1195" i="33"/>
  <c r="Q1195"/>
  <c r="M1195" i="14"/>
  <c r="N1195"/>
  <c r="H1195" i="30"/>
  <c r="I1195"/>
  <c r="F1195" i="18"/>
  <c r="Q1195" i="26"/>
  <c r="R1195"/>
  <c r="H1195" i="18"/>
  <c r="I1195" i="16"/>
  <c r="J1195"/>
  <c r="N1195"/>
  <c r="O1195"/>
  <c r="P1195"/>
  <c r="M1195" i="11"/>
  <c r="N1195"/>
  <c r="M1195" i="12"/>
  <c r="N1195"/>
  <c r="M1195" i="32"/>
  <c r="I1195" i="18"/>
  <c r="P1195" i="10"/>
  <c r="Q1195"/>
  <c r="J1195" i="18"/>
  <c r="N1195"/>
  <c r="O1196" i="25"/>
  <c r="P1196"/>
  <c r="D1196" i="18"/>
  <c r="O1196" i="23"/>
  <c r="P1196"/>
  <c r="E1196" i="18"/>
  <c r="Q1196" i="13"/>
  <c r="P1196" i="33"/>
  <c r="Q1196"/>
  <c r="M1196" i="14"/>
  <c r="N1196"/>
  <c r="H1196" i="30"/>
  <c r="I1196"/>
  <c r="F1196" i="18"/>
  <c r="Q1196" i="26"/>
  <c r="R1196"/>
  <c r="H1196" i="18"/>
  <c r="I1196" i="16"/>
  <c r="J1196"/>
  <c r="N1196"/>
  <c r="O1196"/>
  <c r="P1196"/>
  <c r="M1196" i="11"/>
  <c r="N1196"/>
  <c r="M1196" i="12"/>
  <c r="N1196"/>
  <c r="M1196" i="32"/>
  <c r="I1196" i="18"/>
  <c r="P1196" i="10"/>
  <c r="Q1196"/>
  <c r="J1196" i="18"/>
  <c r="N1196"/>
  <c r="O1197" i="25"/>
  <c r="P1197"/>
  <c r="D1197" i="18"/>
  <c r="O1197" i="23"/>
  <c r="P1197"/>
  <c r="E1197" i="18"/>
  <c r="Q1197" i="13"/>
  <c r="P1197" i="33"/>
  <c r="Q1197"/>
  <c r="M1197" i="14"/>
  <c r="N1197"/>
  <c r="H1197" i="30"/>
  <c r="I1197"/>
  <c r="F1197" i="18"/>
  <c r="Q1197" i="26"/>
  <c r="R1197"/>
  <c r="H1197" i="18"/>
  <c r="I1197" i="16"/>
  <c r="J1197"/>
  <c r="N1197"/>
  <c r="O1197"/>
  <c r="P1197"/>
  <c r="M1197" i="11"/>
  <c r="N1197"/>
  <c r="M1197" i="12"/>
  <c r="N1197"/>
  <c r="M1197" i="32"/>
  <c r="I1197" i="18"/>
  <c r="P1197" i="10"/>
  <c r="Q1197"/>
  <c r="J1197" i="18"/>
  <c r="N1197"/>
  <c r="O1198" i="25"/>
  <c r="P1198"/>
  <c r="D1198" i="18"/>
  <c r="O1198" i="23"/>
  <c r="P1198"/>
  <c r="E1198" i="18"/>
  <c r="Q1198" i="13"/>
  <c r="P1198" i="33"/>
  <c r="Q1198"/>
  <c r="M1198" i="14"/>
  <c r="N1198"/>
  <c r="H1198" i="30"/>
  <c r="I1198"/>
  <c r="F1198" i="18"/>
  <c r="Q1198" i="26"/>
  <c r="R1198"/>
  <c r="H1198" i="18"/>
  <c r="I1198" i="16"/>
  <c r="J1198"/>
  <c r="N1198"/>
  <c r="O1198"/>
  <c r="P1198"/>
  <c r="M1198" i="11"/>
  <c r="N1198"/>
  <c r="M1198" i="12"/>
  <c r="N1198"/>
  <c r="M1198" i="32"/>
  <c r="I1198" i="18"/>
  <c r="P1198" i="10"/>
  <c r="Q1198"/>
  <c r="J1198" i="18"/>
  <c r="N1198"/>
  <c r="O1199" i="25"/>
  <c r="P1199"/>
  <c r="D1199" i="18"/>
  <c r="O1199" i="23"/>
  <c r="P1199"/>
  <c r="E1199" i="18"/>
  <c r="Q1199" i="13"/>
  <c r="P1199" i="33"/>
  <c r="Q1199"/>
  <c r="M1199" i="14"/>
  <c r="N1199"/>
  <c r="H1199" i="30"/>
  <c r="I1199"/>
  <c r="F1199" i="18"/>
  <c r="Q1199" i="26"/>
  <c r="R1199"/>
  <c r="H1199" i="18"/>
  <c r="I1199" i="16"/>
  <c r="J1199"/>
  <c r="N1199"/>
  <c r="O1199"/>
  <c r="P1199"/>
  <c r="M1199" i="11"/>
  <c r="N1199"/>
  <c r="M1199" i="12"/>
  <c r="N1199"/>
  <c r="M1199" i="32"/>
  <c r="I1199" i="18"/>
  <c r="P1199" i="10"/>
  <c r="Q1199"/>
  <c r="J1199" i="18"/>
  <c r="N1199"/>
  <c r="O1200" i="25"/>
  <c r="P1200"/>
  <c r="D1200" i="18"/>
  <c r="O1200" i="23"/>
  <c r="P1200"/>
  <c r="E1200" i="18"/>
  <c r="Q1200" i="13"/>
  <c r="P1200" i="33"/>
  <c r="Q1200"/>
  <c r="M1200" i="14"/>
  <c r="N1200"/>
  <c r="H1200" i="30"/>
  <c r="I1200"/>
  <c r="F1200" i="18"/>
  <c r="Q1200" i="26"/>
  <c r="R1200"/>
  <c r="H1200" i="18"/>
  <c r="I1200" i="16"/>
  <c r="J1200"/>
  <c r="N1200"/>
  <c r="O1200"/>
  <c r="P1200"/>
  <c r="M1200" i="11"/>
  <c r="N1200"/>
  <c r="M1200" i="12"/>
  <c r="N1200"/>
  <c r="M1200" i="32"/>
  <c r="I1200" i="18"/>
  <c r="P1200" i="10"/>
  <c r="Q1200"/>
  <c r="J1200" i="18"/>
  <c r="N1200"/>
  <c r="O1201" i="25"/>
  <c r="P1201"/>
  <c r="D1201" i="18"/>
  <c r="O1201" i="23"/>
  <c r="P1201"/>
  <c r="E1201" i="18"/>
  <c r="Q1201" i="13"/>
  <c r="P1201" i="33"/>
  <c r="Q1201"/>
  <c r="M1201" i="14"/>
  <c r="N1201"/>
  <c r="H1201" i="30"/>
  <c r="I1201"/>
  <c r="F1201" i="18"/>
  <c r="Q1201" i="26"/>
  <c r="R1201"/>
  <c r="H1201" i="18"/>
  <c r="I1201" i="16"/>
  <c r="J1201"/>
  <c r="N1201"/>
  <c r="O1201"/>
  <c r="P1201"/>
  <c r="M1201" i="11"/>
  <c r="N1201"/>
  <c r="M1201" i="12"/>
  <c r="N1201"/>
  <c r="M1201" i="32"/>
  <c r="I1201" i="18"/>
  <c r="P1201" i="10"/>
  <c r="Q1201"/>
  <c r="J1201" i="18"/>
  <c r="N1201"/>
  <c r="O1202" i="25"/>
  <c r="P1202"/>
  <c r="D1202" i="18"/>
  <c r="O1202" i="23"/>
  <c r="P1202"/>
  <c r="E1202" i="18"/>
  <c r="Q1202" i="13"/>
  <c r="P1202" i="33"/>
  <c r="Q1202"/>
  <c r="M1202" i="14"/>
  <c r="N1202"/>
  <c r="H1202" i="30"/>
  <c r="I1202"/>
  <c r="F1202" i="18"/>
  <c r="Q1202" i="26"/>
  <c r="R1202"/>
  <c r="H1202" i="18"/>
  <c r="I1202" i="16"/>
  <c r="J1202"/>
  <c r="N1202"/>
  <c r="O1202"/>
  <c r="P1202"/>
  <c r="M1202" i="11"/>
  <c r="N1202"/>
  <c r="M1202" i="12"/>
  <c r="N1202"/>
  <c r="M1202" i="32"/>
  <c r="I1202" i="18"/>
  <c r="P1202" i="10"/>
  <c r="Q1202"/>
  <c r="J1202" i="18"/>
  <c r="N1202"/>
  <c r="O1203" i="25"/>
  <c r="P1203"/>
  <c r="D1203" i="18"/>
  <c r="O1203" i="23"/>
  <c r="P1203"/>
  <c r="E1203" i="18"/>
  <c r="Q1203" i="13"/>
  <c r="P1203" i="33"/>
  <c r="Q1203"/>
  <c r="M1203" i="14"/>
  <c r="N1203"/>
  <c r="H1203" i="30"/>
  <c r="I1203"/>
  <c r="F1203" i="18"/>
  <c r="Q1203" i="26"/>
  <c r="R1203"/>
  <c r="H1203" i="18"/>
  <c r="I1203" i="16"/>
  <c r="J1203"/>
  <c r="N1203"/>
  <c r="O1203"/>
  <c r="P1203"/>
  <c r="M1203" i="11"/>
  <c r="N1203"/>
  <c r="M1203" i="12"/>
  <c r="N1203"/>
  <c r="M1203" i="32"/>
  <c r="I1203" i="18"/>
  <c r="P1203" i="10"/>
  <c r="Q1203"/>
  <c r="J1203" i="18"/>
  <c r="N1203"/>
  <c r="O1204" i="25"/>
  <c r="P1204"/>
  <c r="D1204" i="18"/>
  <c r="O1204" i="23"/>
  <c r="P1204"/>
  <c r="E1204" i="18"/>
  <c r="Q1204" i="13"/>
  <c r="P1204" i="33"/>
  <c r="Q1204"/>
  <c r="M1204" i="14"/>
  <c r="N1204"/>
  <c r="H1204" i="30"/>
  <c r="I1204"/>
  <c r="F1204" i="18"/>
  <c r="Q1204" i="26"/>
  <c r="R1204"/>
  <c r="H1204" i="18"/>
  <c r="I1204" i="16"/>
  <c r="J1204"/>
  <c r="N1204"/>
  <c r="O1204"/>
  <c r="P1204"/>
  <c r="M1204" i="11"/>
  <c r="N1204"/>
  <c r="M1204" i="12"/>
  <c r="N1204"/>
  <c r="M1204" i="32"/>
  <c r="I1204" i="18"/>
  <c r="P1204" i="10"/>
  <c r="Q1204"/>
  <c r="J1204" i="18"/>
  <c r="N1204"/>
  <c r="O1205" i="25"/>
  <c r="P1205"/>
  <c r="D1205" i="18"/>
  <c r="O1205" i="23"/>
  <c r="P1205"/>
  <c r="E1205" i="18"/>
  <c r="Q1205" i="13"/>
  <c r="P1205" i="33"/>
  <c r="Q1205"/>
  <c r="M1205" i="14"/>
  <c r="N1205"/>
  <c r="N1205" i="15"/>
  <c r="O1205"/>
  <c r="H1205" i="30"/>
  <c r="I1205"/>
  <c r="F1205" i="18"/>
  <c r="Q1205" i="26"/>
  <c r="R1205"/>
  <c r="H1205" i="18"/>
  <c r="I1205" i="16"/>
  <c r="J1205"/>
  <c r="N1205"/>
  <c r="O1205"/>
  <c r="P1205"/>
  <c r="M1205" i="11"/>
  <c r="N1205"/>
  <c r="M1205" i="12"/>
  <c r="N1205"/>
  <c r="M1205" i="32"/>
  <c r="I1205" i="18"/>
  <c r="P1205" i="10"/>
  <c r="Q1205"/>
  <c r="J1205" i="18"/>
  <c r="N1205"/>
  <c r="O1206" i="25"/>
  <c r="P1206"/>
  <c r="D1206" i="18"/>
  <c r="O1206" i="23"/>
  <c r="P1206"/>
  <c r="E1206" i="18"/>
  <c r="Q1206" i="13"/>
  <c r="P1206" i="33"/>
  <c r="Q1206"/>
  <c r="M1206" i="14"/>
  <c r="N1206"/>
  <c r="N1206" i="15"/>
  <c r="O1206"/>
  <c r="H1206" i="30"/>
  <c r="I1206"/>
  <c r="F1206" i="18"/>
  <c r="Q1206" i="26"/>
  <c r="R1206"/>
  <c r="H1206" i="18"/>
  <c r="I1206" i="16"/>
  <c r="J1206"/>
  <c r="N1206"/>
  <c r="O1206"/>
  <c r="P1206"/>
  <c r="M1206" i="11"/>
  <c r="N1206"/>
  <c r="M1206" i="12"/>
  <c r="N1206"/>
  <c r="M1206" i="32"/>
  <c r="I1206" i="18"/>
  <c r="P1206" i="10"/>
  <c r="Q1206"/>
  <c r="J1206" i="18"/>
  <c r="N1206"/>
  <c r="O1207" i="25"/>
  <c r="P1207"/>
  <c r="D1207" i="18"/>
  <c r="O1207" i="23"/>
  <c r="P1207"/>
  <c r="E1207" i="18"/>
  <c r="Q1207" i="13"/>
  <c r="P1207" i="33"/>
  <c r="Q1207"/>
  <c r="M1207" i="14"/>
  <c r="N1207"/>
  <c r="N1207" i="15"/>
  <c r="O1207"/>
  <c r="N1207" i="34"/>
  <c r="O1207"/>
  <c r="H1207" i="30"/>
  <c r="I1207"/>
  <c r="F1207" i="18"/>
  <c r="Q1207" i="26"/>
  <c r="R1207"/>
  <c r="H1207" i="18"/>
  <c r="I1207" i="16"/>
  <c r="J1207"/>
  <c r="N1207"/>
  <c r="O1207"/>
  <c r="P1207"/>
  <c r="M1207" i="11"/>
  <c r="N1207"/>
  <c r="M1207" i="12"/>
  <c r="N1207"/>
  <c r="M1207" i="32"/>
  <c r="I1207" i="18"/>
  <c r="P1207" i="10"/>
  <c r="Q1207"/>
  <c r="J1207" i="18"/>
  <c r="N1207"/>
  <c r="O1208" i="25"/>
  <c r="P1208"/>
  <c r="D1208" i="18"/>
  <c r="O1208" i="23"/>
  <c r="P1208"/>
  <c r="E1208" i="18"/>
  <c r="Q1208" i="13"/>
  <c r="P1208" i="33"/>
  <c r="Q1208"/>
  <c r="M1208" i="14"/>
  <c r="N1208"/>
  <c r="H1208" i="30"/>
  <c r="I1208"/>
  <c r="F1208" i="18"/>
  <c r="Q1208" i="26"/>
  <c r="R1208"/>
  <c r="H1208" i="18"/>
  <c r="I1208" i="16"/>
  <c r="J1208"/>
  <c r="N1208"/>
  <c r="O1208"/>
  <c r="P1208"/>
  <c r="M1208" i="11"/>
  <c r="N1208"/>
  <c r="M1208" i="12"/>
  <c r="N1208"/>
  <c r="M1208" i="32"/>
  <c r="I1208" i="18"/>
  <c r="P1208" i="10"/>
  <c r="Q1208"/>
  <c r="J1208" i="18"/>
  <c r="N1208"/>
  <c r="O1209" i="25"/>
  <c r="P1209"/>
  <c r="D1209" i="18"/>
  <c r="O1209" i="23"/>
  <c r="P1209"/>
  <c r="E1209" i="18"/>
  <c r="Q1209" i="13"/>
  <c r="P1209" i="33"/>
  <c r="Q1209"/>
  <c r="M1209" i="14"/>
  <c r="N1209"/>
  <c r="H1209" i="30"/>
  <c r="I1209"/>
  <c r="F1209" i="18"/>
  <c r="Q1209" i="26"/>
  <c r="R1209"/>
  <c r="H1209" i="18"/>
  <c r="I1209" i="16"/>
  <c r="J1209"/>
  <c r="N1209"/>
  <c r="O1209"/>
  <c r="P1209"/>
  <c r="M1209" i="11"/>
  <c r="N1209"/>
  <c r="M1209" i="12"/>
  <c r="N1209"/>
  <c r="M1209" i="32"/>
  <c r="I1209" i="18"/>
  <c r="P1209" i="10"/>
  <c r="Q1209"/>
  <c r="J1209" i="18"/>
  <c r="N1209"/>
  <c r="O1210" i="25"/>
  <c r="P1210"/>
  <c r="D1210" i="18"/>
  <c r="O1210" i="23"/>
  <c r="P1210"/>
  <c r="E1210" i="18"/>
  <c r="Q1210" i="13"/>
  <c r="P1210" i="33"/>
  <c r="Q1210"/>
  <c r="M1210" i="14"/>
  <c r="N1210"/>
  <c r="H1210" i="30"/>
  <c r="I1210"/>
  <c r="F1210" i="18"/>
  <c r="Q1210" i="26"/>
  <c r="R1210"/>
  <c r="H1210" i="18"/>
  <c r="I1210" i="16"/>
  <c r="J1210"/>
  <c r="N1210"/>
  <c r="O1210"/>
  <c r="P1210"/>
  <c r="M1210" i="11"/>
  <c r="N1210"/>
  <c r="M1210" i="12"/>
  <c r="N1210"/>
  <c r="M1210" i="32"/>
  <c r="I1210" i="18"/>
  <c r="P1210" i="10"/>
  <c r="Q1210"/>
  <c r="J1210" i="18"/>
  <c r="N1210"/>
  <c r="O1211" i="25"/>
  <c r="P1211"/>
  <c r="D1211" i="18"/>
  <c r="O1211" i="23"/>
  <c r="P1211"/>
  <c r="E1211" i="18"/>
  <c r="Q1211" i="13"/>
  <c r="P1211" i="33"/>
  <c r="Q1211"/>
  <c r="M1211" i="14"/>
  <c r="N1211"/>
  <c r="H1211" i="30"/>
  <c r="I1211"/>
  <c r="F1211" i="18"/>
  <c r="Q1211" i="26"/>
  <c r="R1211"/>
  <c r="H1211" i="18"/>
  <c r="I1211" i="16"/>
  <c r="J1211"/>
  <c r="N1211"/>
  <c r="O1211"/>
  <c r="P1211"/>
  <c r="M1211" i="11"/>
  <c r="N1211"/>
  <c r="M1211" i="12"/>
  <c r="N1211"/>
  <c r="M1211" i="32"/>
  <c r="I1211" i="18"/>
  <c r="P1211" i="10"/>
  <c r="Q1211"/>
  <c r="J1211" i="18"/>
  <c r="N1211"/>
  <c r="O1212" i="25"/>
  <c r="P1212"/>
  <c r="D1212" i="18"/>
  <c r="O1212" i="23"/>
  <c r="P1212"/>
  <c r="E1212" i="18"/>
  <c r="Q1212" i="13"/>
  <c r="P1212" i="33"/>
  <c r="Q1212"/>
  <c r="M1212" i="14"/>
  <c r="N1212"/>
  <c r="N1212" i="15"/>
  <c r="O1212"/>
  <c r="N1212" i="34"/>
  <c r="O1212"/>
  <c r="H1212" i="30"/>
  <c r="I1212"/>
  <c r="F1212" i="18"/>
  <c r="Q1212" i="26"/>
  <c r="R1212"/>
  <c r="H1212" i="18"/>
  <c r="I1212" i="16"/>
  <c r="J1212"/>
  <c r="N1212"/>
  <c r="O1212"/>
  <c r="P1212"/>
  <c r="M1212" i="11"/>
  <c r="N1212"/>
  <c r="M1212" i="12"/>
  <c r="N1212"/>
  <c r="M1212" i="32"/>
  <c r="I1212" i="18"/>
  <c r="P1212" i="10"/>
  <c r="Q1212"/>
  <c r="J1212" i="18"/>
  <c r="N1212"/>
  <c r="O1213" i="25"/>
  <c r="P1213"/>
  <c r="D1213" i="18"/>
  <c r="O1213" i="23"/>
  <c r="P1213"/>
  <c r="E1213" i="18"/>
  <c r="Q1213" i="13"/>
  <c r="P1213" i="33"/>
  <c r="Q1213"/>
  <c r="M1213" i="14"/>
  <c r="N1213"/>
  <c r="H1213" i="30"/>
  <c r="I1213"/>
  <c r="F1213" i="18"/>
  <c r="Q1213" i="26"/>
  <c r="R1213"/>
  <c r="H1213" i="18"/>
  <c r="I1213" i="16"/>
  <c r="J1213"/>
  <c r="N1213"/>
  <c r="O1213"/>
  <c r="P1213"/>
  <c r="M1213" i="11"/>
  <c r="N1213"/>
  <c r="M1213" i="12"/>
  <c r="N1213"/>
  <c r="M1213" i="32"/>
  <c r="I1213" i="18"/>
  <c r="P1213" i="10"/>
  <c r="Q1213"/>
  <c r="J1213" i="18"/>
  <c r="N1213"/>
  <c r="O1214" i="25"/>
  <c r="P1214"/>
  <c r="D1214" i="18"/>
  <c r="O1214" i="23"/>
  <c r="P1214"/>
  <c r="E1214" i="18"/>
  <c r="Q1214" i="13"/>
  <c r="P1214" i="33"/>
  <c r="Q1214"/>
  <c r="M1214" i="14"/>
  <c r="N1214"/>
  <c r="N1214" i="15"/>
  <c r="O1214"/>
  <c r="N1214" i="34"/>
  <c r="O1214"/>
  <c r="H1214" i="30"/>
  <c r="I1214"/>
  <c r="F1214" i="18"/>
  <c r="Q1214" i="26"/>
  <c r="R1214"/>
  <c r="H1214" i="18"/>
  <c r="I1214" i="16"/>
  <c r="J1214"/>
  <c r="N1214"/>
  <c r="O1214"/>
  <c r="P1214"/>
  <c r="M1214" i="11"/>
  <c r="N1214"/>
  <c r="M1214" i="12"/>
  <c r="N1214"/>
  <c r="M1214" i="32"/>
  <c r="I1214" i="18"/>
  <c r="P1214" i="10"/>
  <c r="Q1214"/>
  <c r="J1214" i="18"/>
  <c r="N1214"/>
  <c r="O1215" i="25"/>
  <c r="P1215"/>
  <c r="D1215" i="18"/>
  <c r="O1215" i="23"/>
  <c r="P1215"/>
  <c r="E1215" i="18"/>
  <c r="Q1215" i="13"/>
  <c r="P1215" i="33"/>
  <c r="Q1215"/>
  <c r="M1215" i="14"/>
  <c r="N1215"/>
  <c r="N1215" i="15"/>
  <c r="O1215"/>
  <c r="N1215" i="34"/>
  <c r="O1215"/>
  <c r="H1215" i="30"/>
  <c r="I1215"/>
  <c r="F1215" i="18"/>
  <c r="Q1215" i="26"/>
  <c r="R1215"/>
  <c r="H1215" i="18"/>
  <c r="I1215" i="16"/>
  <c r="J1215"/>
  <c r="N1215"/>
  <c r="O1215"/>
  <c r="P1215"/>
  <c r="M1215" i="11"/>
  <c r="N1215"/>
  <c r="M1215" i="12"/>
  <c r="N1215"/>
  <c r="M1215" i="32"/>
  <c r="I1215" i="18"/>
  <c r="P1215" i="10"/>
  <c r="Q1215"/>
  <c r="J1215" i="18"/>
  <c r="N1215"/>
  <c r="O1216" i="25"/>
  <c r="P1216"/>
  <c r="D1216" i="18"/>
  <c r="O1216" i="23"/>
  <c r="P1216"/>
  <c r="E1216" i="18"/>
  <c r="Q1216" i="13"/>
  <c r="P1216" i="33"/>
  <c r="Q1216"/>
  <c r="M1216" i="14"/>
  <c r="N1216"/>
  <c r="H1216" i="30"/>
  <c r="I1216"/>
  <c r="F1216" i="18"/>
  <c r="Q1216" i="26"/>
  <c r="R1216"/>
  <c r="H1216" i="18"/>
  <c r="I1216" i="16"/>
  <c r="J1216"/>
  <c r="N1216"/>
  <c r="O1216"/>
  <c r="P1216"/>
  <c r="M1216" i="11"/>
  <c r="N1216"/>
  <c r="M1216" i="12"/>
  <c r="N1216"/>
  <c r="M1216" i="32"/>
  <c r="I1216" i="18"/>
  <c r="P1216" i="10"/>
  <c r="Q1216"/>
  <c r="J1216" i="18"/>
  <c r="N1216"/>
  <c r="O1217" i="25"/>
  <c r="P1217"/>
  <c r="D1217" i="18"/>
  <c r="O1217" i="23"/>
  <c r="P1217"/>
  <c r="E1217" i="18"/>
  <c r="Q1217" i="13"/>
  <c r="P1217" i="33"/>
  <c r="Q1217"/>
  <c r="M1217" i="14"/>
  <c r="N1217"/>
  <c r="N1217" i="15"/>
  <c r="O1217"/>
  <c r="N1217" i="34"/>
  <c r="O1217"/>
  <c r="H1217" i="30"/>
  <c r="I1217"/>
  <c r="F1217" i="18"/>
  <c r="Q1217" i="26"/>
  <c r="R1217"/>
  <c r="H1217" i="18"/>
  <c r="I1217" i="16"/>
  <c r="J1217"/>
  <c r="N1217"/>
  <c r="O1217"/>
  <c r="P1217"/>
  <c r="M1217" i="11"/>
  <c r="N1217"/>
  <c r="M1217" i="12"/>
  <c r="N1217"/>
  <c r="M1217" i="32"/>
  <c r="I1217" i="18"/>
  <c r="P1217" i="10"/>
  <c r="Q1217"/>
  <c r="J1217" i="18"/>
  <c r="N1217"/>
  <c r="O1218" i="25"/>
  <c r="P1218"/>
  <c r="D1218" i="18"/>
  <c r="O1218" i="23"/>
  <c r="P1218"/>
  <c r="E1218" i="18"/>
  <c r="Q1218" i="13"/>
  <c r="P1218" i="33"/>
  <c r="Q1218"/>
  <c r="M1218" i="14"/>
  <c r="N1218"/>
  <c r="N1218" i="15"/>
  <c r="O1218"/>
  <c r="N1218" i="34"/>
  <c r="O1218"/>
  <c r="H1218" i="30"/>
  <c r="I1218"/>
  <c r="F1218" i="18"/>
  <c r="Q1218" i="26"/>
  <c r="R1218"/>
  <c r="H1218" i="18"/>
  <c r="I1218" i="16"/>
  <c r="J1218"/>
  <c r="N1218"/>
  <c r="O1218"/>
  <c r="P1218"/>
  <c r="M1218" i="11"/>
  <c r="N1218"/>
  <c r="M1218" i="12"/>
  <c r="N1218"/>
  <c r="M1218" i="32"/>
  <c r="I1218" i="18"/>
  <c r="P1218" i="10"/>
  <c r="Q1218"/>
  <c r="J1218" i="18"/>
  <c r="N1218"/>
  <c r="O1219" i="25"/>
  <c r="P1219"/>
  <c r="D1219" i="18"/>
  <c r="O1219" i="23"/>
  <c r="P1219"/>
  <c r="E1219" i="18"/>
  <c r="Q1219" i="13"/>
  <c r="P1219" i="33"/>
  <c r="Q1219"/>
  <c r="M1219" i="14"/>
  <c r="N1219"/>
  <c r="N1219" i="15"/>
  <c r="O1219"/>
  <c r="N1219" i="34"/>
  <c r="O1219"/>
  <c r="H1219" i="30"/>
  <c r="I1219"/>
  <c r="F1219" i="18"/>
  <c r="Q1219" i="26"/>
  <c r="R1219"/>
  <c r="H1219" i="18"/>
  <c r="I1219" i="16"/>
  <c r="J1219"/>
  <c r="N1219"/>
  <c r="O1219"/>
  <c r="P1219"/>
  <c r="M1219" i="11"/>
  <c r="N1219"/>
  <c r="M1219" i="12"/>
  <c r="N1219"/>
  <c r="M1219" i="32"/>
  <c r="I1219" i="18"/>
  <c r="P1219" i="10"/>
  <c r="Q1219"/>
  <c r="J1219" i="18"/>
  <c r="N1219"/>
  <c r="O1220" i="25"/>
  <c r="P1220"/>
  <c r="D1220" i="18"/>
  <c r="O1220" i="23"/>
  <c r="P1220"/>
  <c r="E1220" i="18"/>
  <c r="Q1220" i="13"/>
  <c r="P1220" i="33"/>
  <c r="Q1220"/>
  <c r="M1220" i="14"/>
  <c r="N1220"/>
  <c r="H1220" i="30"/>
  <c r="I1220"/>
  <c r="F1220" i="18"/>
  <c r="Q1220" i="26"/>
  <c r="R1220"/>
  <c r="H1220" i="18"/>
  <c r="I1220" i="16"/>
  <c r="J1220"/>
  <c r="N1220"/>
  <c r="O1220"/>
  <c r="P1220"/>
  <c r="M1220" i="11"/>
  <c r="N1220"/>
  <c r="M1220" i="12"/>
  <c r="N1220"/>
  <c r="M1220" i="32"/>
  <c r="I1220" i="18"/>
  <c r="P1220" i="10"/>
  <c r="Q1220"/>
  <c r="J1220" i="18"/>
  <c r="N1220"/>
  <c r="O1221" i="25"/>
  <c r="P1221"/>
  <c r="D1221" i="18"/>
  <c r="O1221" i="23"/>
  <c r="P1221"/>
  <c r="E1221" i="18"/>
  <c r="Q1221" i="13"/>
  <c r="P1221" i="33"/>
  <c r="Q1221"/>
  <c r="M1221" i="14"/>
  <c r="N1221"/>
  <c r="H1221" i="30"/>
  <c r="I1221"/>
  <c r="F1221" i="18"/>
  <c r="Q1221" i="26"/>
  <c r="R1221"/>
  <c r="H1221" i="18"/>
  <c r="I1221" i="16"/>
  <c r="J1221"/>
  <c r="N1221"/>
  <c r="O1221"/>
  <c r="P1221"/>
  <c r="M1221" i="11"/>
  <c r="N1221"/>
  <c r="M1221" i="12"/>
  <c r="N1221"/>
  <c r="M1221" i="32"/>
  <c r="I1221" i="18"/>
  <c r="P1221" i="10"/>
  <c r="Q1221"/>
  <c r="J1221" i="18"/>
  <c r="N1221"/>
  <c r="O1222" i="25"/>
  <c r="P1222"/>
  <c r="D1222" i="18"/>
  <c r="O1222" i="23"/>
  <c r="P1222"/>
  <c r="E1222" i="18"/>
  <c r="Q1222" i="13"/>
  <c r="P1222" i="33"/>
  <c r="Q1222"/>
  <c r="M1222" i="14"/>
  <c r="N1222"/>
  <c r="H1222" i="30"/>
  <c r="I1222"/>
  <c r="F1222" i="18"/>
  <c r="Q1222" i="26"/>
  <c r="R1222"/>
  <c r="H1222" i="18"/>
  <c r="I1222" i="16"/>
  <c r="J1222"/>
  <c r="N1222"/>
  <c r="O1222"/>
  <c r="P1222"/>
  <c r="M1222" i="11"/>
  <c r="N1222"/>
  <c r="M1222" i="12"/>
  <c r="N1222"/>
  <c r="M1222" i="32"/>
  <c r="I1222" i="18"/>
  <c r="P1222" i="10"/>
  <c r="Q1222"/>
  <c r="J1222" i="18"/>
  <c r="N1222"/>
  <c r="O1223" i="25"/>
  <c r="P1223"/>
  <c r="D1223" i="18"/>
  <c r="O1223" i="23"/>
  <c r="P1223"/>
  <c r="E1223" i="18"/>
  <c r="Q1223" i="13"/>
  <c r="P1223" i="33"/>
  <c r="Q1223"/>
  <c r="M1223" i="14"/>
  <c r="N1223"/>
  <c r="H1223" i="30"/>
  <c r="I1223"/>
  <c r="F1223" i="18"/>
  <c r="Q1223" i="26"/>
  <c r="R1223"/>
  <c r="H1223" i="18"/>
  <c r="I1223" i="16"/>
  <c r="J1223"/>
  <c r="N1223"/>
  <c r="O1223"/>
  <c r="P1223"/>
  <c r="M1223" i="11"/>
  <c r="N1223"/>
  <c r="M1223" i="12"/>
  <c r="N1223"/>
  <c r="M1223" i="32"/>
  <c r="I1223" i="18"/>
  <c r="P1223" i="10"/>
  <c r="Q1223"/>
  <c r="J1223" i="18"/>
  <c r="N1223"/>
  <c r="O1224" i="25"/>
  <c r="P1224"/>
  <c r="D1224" i="18"/>
  <c r="O1224" i="23"/>
  <c r="P1224"/>
  <c r="E1224" i="18"/>
  <c r="Q1224" i="13"/>
  <c r="P1224" i="33"/>
  <c r="Q1224"/>
  <c r="M1224" i="14"/>
  <c r="N1224"/>
  <c r="H1224" i="30"/>
  <c r="I1224"/>
  <c r="F1224" i="18"/>
  <c r="Q1224" i="26"/>
  <c r="R1224"/>
  <c r="H1224" i="18"/>
  <c r="I1224" i="16"/>
  <c r="J1224"/>
  <c r="N1224"/>
  <c r="O1224"/>
  <c r="P1224"/>
  <c r="M1224" i="11"/>
  <c r="N1224"/>
  <c r="M1224" i="12"/>
  <c r="N1224"/>
  <c r="M1224" i="32"/>
  <c r="I1224" i="18"/>
  <c r="P1224" i="10"/>
  <c r="Q1224"/>
  <c r="J1224" i="18"/>
  <c r="N1224"/>
  <c r="O1225" i="25"/>
  <c r="P1225"/>
  <c r="D1225" i="18"/>
  <c r="O1225" i="23"/>
  <c r="P1225"/>
  <c r="E1225" i="18"/>
  <c r="Q1225" i="13"/>
  <c r="P1225" i="33"/>
  <c r="Q1225"/>
  <c r="M1225" i="14"/>
  <c r="N1225"/>
  <c r="H1225" i="30"/>
  <c r="I1225"/>
  <c r="F1225" i="18"/>
  <c r="Q1225" i="26"/>
  <c r="R1225"/>
  <c r="H1225" i="18"/>
  <c r="I1225" i="16"/>
  <c r="J1225"/>
  <c r="N1225"/>
  <c r="O1225"/>
  <c r="P1225"/>
  <c r="M1225" i="11"/>
  <c r="N1225"/>
  <c r="M1225" i="12"/>
  <c r="N1225"/>
  <c r="M1225" i="32"/>
  <c r="I1225" i="18"/>
  <c r="P1225" i="10"/>
  <c r="Q1225"/>
  <c r="J1225" i="18"/>
  <c r="N1225"/>
  <c r="O1226" i="25"/>
  <c r="P1226"/>
  <c r="D1226" i="18"/>
  <c r="O1226" i="23"/>
  <c r="P1226"/>
  <c r="E1226" i="18"/>
  <c r="Q1226" i="13"/>
  <c r="P1226" i="33"/>
  <c r="Q1226"/>
  <c r="M1226" i="14"/>
  <c r="N1226"/>
  <c r="N1226" i="15"/>
  <c r="O1226"/>
  <c r="N1226" i="34"/>
  <c r="O1226"/>
  <c r="H1226" i="30"/>
  <c r="I1226"/>
  <c r="F1226" i="18"/>
  <c r="Q1226" i="26"/>
  <c r="R1226"/>
  <c r="H1226" i="18"/>
  <c r="I1226" i="16"/>
  <c r="J1226"/>
  <c r="N1226"/>
  <c r="O1226"/>
  <c r="P1226"/>
  <c r="M1226" i="11"/>
  <c r="N1226"/>
  <c r="M1226" i="12"/>
  <c r="N1226"/>
  <c r="M1226" i="32"/>
  <c r="I1226" i="18"/>
  <c r="P1226" i="10"/>
  <c r="Q1226"/>
  <c r="J1226" i="18"/>
  <c r="N1226"/>
  <c r="O1227" i="25"/>
  <c r="P1227"/>
  <c r="D1227" i="18"/>
  <c r="O1227" i="23"/>
  <c r="P1227"/>
  <c r="E1227" i="18"/>
  <c r="Q1227" i="13"/>
  <c r="P1227" i="33"/>
  <c r="Q1227"/>
  <c r="M1227" i="14"/>
  <c r="N1227"/>
  <c r="H1227" i="30"/>
  <c r="I1227"/>
  <c r="F1227" i="18"/>
  <c r="Q1227" i="26"/>
  <c r="R1227"/>
  <c r="H1227" i="18"/>
  <c r="I1227" i="16"/>
  <c r="J1227"/>
  <c r="N1227"/>
  <c r="O1227"/>
  <c r="P1227"/>
  <c r="M1227" i="11"/>
  <c r="N1227"/>
  <c r="M1227" i="12"/>
  <c r="N1227"/>
  <c r="M1227" i="32"/>
  <c r="I1227" i="18"/>
  <c r="P1227" i="10"/>
  <c r="Q1227"/>
  <c r="J1227" i="18"/>
  <c r="N1227"/>
  <c r="O1228" i="25"/>
  <c r="P1228"/>
  <c r="D1228" i="18"/>
  <c r="O1228" i="23"/>
  <c r="P1228"/>
  <c r="E1228" i="18"/>
  <c r="Q1228" i="13"/>
  <c r="P1228" i="33"/>
  <c r="Q1228"/>
  <c r="M1228" i="14"/>
  <c r="N1228"/>
  <c r="H1228" i="30"/>
  <c r="I1228"/>
  <c r="F1228" i="18"/>
  <c r="Q1228" i="26"/>
  <c r="R1228"/>
  <c r="H1228" i="18"/>
  <c r="I1228" i="16"/>
  <c r="J1228"/>
  <c r="N1228"/>
  <c r="O1228"/>
  <c r="P1228"/>
  <c r="M1228" i="11"/>
  <c r="N1228"/>
  <c r="M1228" i="12"/>
  <c r="N1228"/>
  <c r="M1228" i="32"/>
  <c r="I1228" i="18"/>
  <c r="P1228" i="10"/>
  <c r="Q1228"/>
  <c r="J1228" i="18"/>
  <c r="N1228"/>
  <c r="O1229" i="25"/>
  <c r="P1229"/>
  <c r="D1229" i="18"/>
  <c r="O1229" i="23"/>
  <c r="P1229"/>
  <c r="E1229" i="18"/>
  <c r="Q1229" i="13"/>
  <c r="P1229" i="33"/>
  <c r="Q1229"/>
  <c r="M1229" i="14"/>
  <c r="N1229"/>
  <c r="N1229" i="15"/>
  <c r="O1229"/>
  <c r="H1229" i="30"/>
  <c r="I1229"/>
  <c r="F1229" i="18"/>
  <c r="Q1229" i="26"/>
  <c r="R1229"/>
  <c r="H1229" i="18"/>
  <c r="I1229" i="16"/>
  <c r="J1229"/>
  <c r="N1229"/>
  <c r="O1229"/>
  <c r="P1229"/>
  <c r="M1229" i="11"/>
  <c r="N1229"/>
  <c r="M1229" i="12"/>
  <c r="N1229"/>
  <c r="M1229" i="32"/>
  <c r="I1229" i="18"/>
  <c r="P1229" i="10"/>
  <c r="Q1229"/>
  <c r="J1229" i="18"/>
  <c r="N1229"/>
  <c r="O1230" i="25"/>
  <c r="P1230"/>
  <c r="D1230" i="18"/>
  <c r="O1230" i="23"/>
  <c r="P1230"/>
  <c r="E1230" i="18"/>
  <c r="Q1230" i="13"/>
  <c r="P1230" i="33"/>
  <c r="Q1230"/>
  <c r="M1230" i="14"/>
  <c r="N1230"/>
  <c r="N1230" i="15"/>
  <c r="O1230"/>
  <c r="H1230" i="30"/>
  <c r="I1230"/>
  <c r="F1230" i="18"/>
  <c r="Q1230" i="26"/>
  <c r="R1230"/>
  <c r="H1230" i="18"/>
  <c r="I1230" i="16"/>
  <c r="J1230"/>
  <c r="N1230"/>
  <c r="O1230"/>
  <c r="P1230"/>
  <c r="M1230" i="11"/>
  <c r="N1230"/>
  <c r="M1230" i="12"/>
  <c r="N1230"/>
  <c r="M1230" i="32"/>
  <c r="I1230" i="18"/>
  <c r="P1230" i="10"/>
  <c r="Q1230"/>
  <c r="J1230" i="18"/>
  <c r="N1230"/>
  <c r="O1231" i="25"/>
  <c r="P1231"/>
  <c r="D1231" i="18"/>
  <c r="O1231" i="23"/>
  <c r="P1231"/>
  <c r="E1231" i="18"/>
  <c r="Q1231" i="13"/>
  <c r="P1231" i="33"/>
  <c r="Q1231"/>
  <c r="M1231" i="14"/>
  <c r="N1231"/>
  <c r="N1231" i="15"/>
  <c r="O1231"/>
  <c r="H1231" i="30"/>
  <c r="I1231"/>
  <c r="F1231" i="18"/>
  <c r="Q1231" i="26"/>
  <c r="R1231"/>
  <c r="H1231" i="18"/>
  <c r="I1231" i="16"/>
  <c r="J1231"/>
  <c r="N1231"/>
  <c r="O1231"/>
  <c r="P1231"/>
  <c r="M1231" i="11"/>
  <c r="N1231"/>
  <c r="M1231" i="12"/>
  <c r="N1231"/>
  <c r="M1231" i="32"/>
  <c r="I1231" i="18"/>
  <c r="P1231" i="10"/>
  <c r="Q1231"/>
  <c r="J1231" i="18"/>
  <c r="N1231"/>
  <c r="O1232" i="25"/>
  <c r="P1232"/>
  <c r="D1232" i="18"/>
  <c r="O1232" i="23"/>
  <c r="P1232"/>
  <c r="E1232" i="18"/>
  <c r="Q1232" i="13"/>
  <c r="P1232" i="33"/>
  <c r="Q1232"/>
  <c r="M1232" i="14"/>
  <c r="N1232"/>
  <c r="N1232" i="15"/>
  <c r="O1232"/>
  <c r="H1232" i="30"/>
  <c r="I1232"/>
  <c r="F1232" i="18"/>
  <c r="Q1232" i="26"/>
  <c r="R1232"/>
  <c r="H1232" i="18"/>
  <c r="I1232" i="16"/>
  <c r="J1232"/>
  <c r="N1232"/>
  <c r="O1232"/>
  <c r="P1232"/>
  <c r="M1232" i="11"/>
  <c r="N1232"/>
  <c r="M1232" i="12"/>
  <c r="N1232"/>
  <c r="M1232" i="32"/>
  <c r="I1232" i="18"/>
  <c r="P1232" i="10"/>
  <c r="Q1232"/>
  <c r="J1232" i="18"/>
  <c r="N1232"/>
  <c r="O1233" i="25"/>
  <c r="P1233"/>
  <c r="D1233" i="18"/>
  <c r="O1233" i="23"/>
  <c r="P1233"/>
  <c r="E1233" i="18"/>
  <c r="Q1233" i="13"/>
  <c r="P1233" i="33"/>
  <c r="Q1233"/>
  <c r="M1233" i="14"/>
  <c r="N1233"/>
  <c r="N1233" i="15"/>
  <c r="O1233"/>
  <c r="H1233" i="30"/>
  <c r="I1233"/>
  <c r="F1233" i="18"/>
  <c r="Q1233" i="26"/>
  <c r="R1233"/>
  <c r="H1233" i="18"/>
  <c r="I1233" i="16"/>
  <c r="J1233"/>
  <c r="N1233"/>
  <c r="O1233"/>
  <c r="P1233"/>
  <c r="M1233" i="11"/>
  <c r="N1233"/>
  <c r="M1233" i="12"/>
  <c r="N1233"/>
  <c r="M1233" i="32"/>
  <c r="I1233" i="18"/>
  <c r="P1233" i="10"/>
  <c r="Q1233"/>
  <c r="J1233" i="18"/>
  <c r="N1233"/>
  <c r="O1234" i="25"/>
  <c r="P1234"/>
  <c r="D1234" i="18"/>
  <c r="O1234" i="23"/>
  <c r="P1234"/>
  <c r="E1234" i="18"/>
  <c r="Q1234" i="13"/>
  <c r="P1234" i="33"/>
  <c r="Q1234"/>
  <c r="M1234" i="14"/>
  <c r="N1234"/>
  <c r="N1234" i="15"/>
  <c r="O1234"/>
  <c r="N1234" i="34"/>
  <c r="O1234"/>
  <c r="H1234" i="30"/>
  <c r="I1234"/>
  <c r="F1234" i="18"/>
  <c r="Q1234" i="26"/>
  <c r="R1234"/>
  <c r="H1234" i="18"/>
  <c r="I1234" i="16"/>
  <c r="J1234"/>
  <c r="N1234"/>
  <c r="O1234"/>
  <c r="P1234"/>
  <c r="M1234" i="11"/>
  <c r="N1234"/>
  <c r="M1234" i="12"/>
  <c r="N1234"/>
  <c r="M1234" i="32"/>
  <c r="I1234" i="18"/>
  <c r="P1234" i="10"/>
  <c r="Q1234"/>
  <c r="J1234" i="18"/>
  <c r="N1234"/>
  <c r="O1235" i="25"/>
  <c r="P1235"/>
  <c r="D1235" i="18"/>
  <c r="O1235" i="23"/>
  <c r="P1235"/>
  <c r="E1235" i="18"/>
  <c r="Q1235" i="13"/>
  <c r="P1235" i="33"/>
  <c r="Q1235"/>
  <c r="M1235" i="14"/>
  <c r="N1235"/>
  <c r="N1235" i="15"/>
  <c r="O1235"/>
  <c r="H1235" i="30"/>
  <c r="I1235"/>
  <c r="F1235" i="18"/>
  <c r="Q1235" i="26"/>
  <c r="R1235"/>
  <c r="H1235" i="18"/>
  <c r="I1235" i="16"/>
  <c r="J1235"/>
  <c r="N1235"/>
  <c r="O1235"/>
  <c r="P1235"/>
  <c r="M1235" i="11"/>
  <c r="N1235"/>
  <c r="M1235" i="12"/>
  <c r="N1235"/>
  <c r="M1235" i="32"/>
  <c r="I1235" i="18"/>
  <c r="P1235" i="10"/>
  <c r="Q1235"/>
  <c r="J1235" i="18"/>
  <c r="N1235"/>
  <c r="O1236" i="25"/>
  <c r="P1236"/>
  <c r="D1236" i="18"/>
  <c r="O1236" i="23"/>
  <c r="P1236"/>
  <c r="E1236" i="18"/>
  <c r="Q1236" i="13"/>
  <c r="P1236" i="33"/>
  <c r="Q1236"/>
  <c r="M1236" i="14"/>
  <c r="N1236"/>
  <c r="H1236" i="30"/>
  <c r="I1236"/>
  <c r="F1236" i="18"/>
  <c r="Q1236" i="26"/>
  <c r="R1236"/>
  <c r="H1236" i="18"/>
  <c r="I1236" i="16"/>
  <c r="J1236"/>
  <c r="N1236"/>
  <c r="O1236"/>
  <c r="P1236"/>
  <c r="M1236" i="11"/>
  <c r="N1236"/>
  <c r="M1236" i="12"/>
  <c r="N1236"/>
  <c r="M1236" i="32"/>
  <c r="I1236" i="18"/>
  <c r="P1236" i="10"/>
  <c r="Q1236"/>
  <c r="J1236" i="18"/>
  <c r="N1236"/>
  <c r="O1237" i="25"/>
  <c r="P1237"/>
  <c r="D1237" i="18"/>
  <c r="O1237" i="23"/>
  <c r="P1237"/>
  <c r="E1237" i="18"/>
  <c r="Q1237" i="13"/>
  <c r="P1237" i="33"/>
  <c r="Q1237"/>
  <c r="M1237" i="14"/>
  <c r="N1237"/>
  <c r="H1237" i="30"/>
  <c r="I1237"/>
  <c r="F1237" i="18"/>
  <c r="Q1237" i="26"/>
  <c r="R1237"/>
  <c r="H1237" i="18"/>
  <c r="I1237" i="16"/>
  <c r="J1237"/>
  <c r="N1237"/>
  <c r="O1237"/>
  <c r="P1237"/>
  <c r="M1237" i="11"/>
  <c r="N1237"/>
  <c r="M1237" i="12"/>
  <c r="N1237"/>
  <c r="M1237" i="32"/>
  <c r="I1237" i="18"/>
  <c r="P1237" i="10"/>
  <c r="Q1237"/>
  <c r="J1237" i="18"/>
  <c r="N1237"/>
  <c r="O1238" i="25"/>
  <c r="P1238"/>
  <c r="D1238" i="18"/>
  <c r="O1238" i="23"/>
  <c r="P1238"/>
  <c r="E1238" i="18"/>
  <c r="Q1238" i="13"/>
  <c r="P1238" i="33"/>
  <c r="Q1238"/>
  <c r="M1238" i="14"/>
  <c r="N1238"/>
  <c r="H1238" i="30"/>
  <c r="I1238"/>
  <c r="F1238" i="18"/>
  <c r="Q1238" i="26"/>
  <c r="R1238"/>
  <c r="H1238" i="18"/>
  <c r="I1238" i="16"/>
  <c r="J1238"/>
  <c r="N1238"/>
  <c r="O1238"/>
  <c r="P1238"/>
  <c r="M1238" i="11"/>
  <c r="N1238"/>
  <c r="M1238" i="12"/>
  <c r="N1238"/>
  <c r="M1238" i="32"/>
  <c r="I1238" i="18"/>
  <c r="P1238" i="10"/>
  <c r="Q1238"/>
  <c r="J1238" i="18"/>
  <c r="N1238"/>
  <c r="Q1239" i="26"/>
  <c r="R1239"/>
  <c r="H1239" i="18"/>
  <c r="I1239" i="16"/>
  <c r="J1239"/>
  <c r="N1239"/>
  <c r="O1239"/>
  <c r="P1239"/>
  <c r="M1239" i="11"/>
  <c r="N1239"/>
  <c r="M1239" i="12"/>
  <c r="N1239"/>
  <c r="M1239" i="32"/>
  <c r="I1239" i="18"/>
  <c r="P1239" i="10"/>
  <c r="Q1239"/>
  <c r="J1239" i="18"/>
  <c r="N1239"/>
  <c r="N1240"/>
  <c r="O1013" i="25"/>
  <c r="P1013"/>
  <c r="D1013" i="18"/>
  <c r="O1013" i="23"/>
  <c r="P1013"/>
  <c r="E1013" i="18"/>
  <c r="Q1013" i="13"/>
  <c r="P1013" i="33"/>
  <c r="Q1013"/>
  <c r="M1013" i="14"/>
  <c r="N1013"/>
  <c r="H1013" i="30"/>
  <c r="I1013"/>
  <c r="F1013" i="18"/>
  <c r="H1013"/>
  <c r="I1013" i="16"/>
  <c r="J1013"/>
  <c r="N1013"/>
  <c r="O1013"/>
  <c r="P1013"/>
  <c r="M1013" i="11"/>
  <c r="N1013"/>
  <c r="M1013" i="12"/>
  <c r="N1013"/>
  <c r="M1013" i="32"/>
  <c r="I1013" i="18"/>
  <c r="P1013" i="10"/>
  <c r="Q1013"/>
  <c r="J1013" i="18"/>
  <c r="N1013"/>
  <c r="N1249"/>
  <c r="G956" i="34"/>
  <c r="H956"/>
  <c r="P776" i="23"/>
  <c r="E776" i="18"/>
  <c r="P776" i="33"/>
  <c r="Q776"/>
  <c r="M776" i="14"/>
  <c r="N776"/>
  <c r="P776" i="13"/>
  <c r="Q776"/>
  <c r="H776" i="30"/>
  <c r="I776"/>
  <c r="F776" i="18"/>
  <c r="O776" i="25"/>
  <c r="P776"/>
  <c r="D776" i="18"/>
  <c r="Q776" i="26"/>
  <c r="R776"/>
  <c r="H776" i="18"/>
  <c r="I776" i="16"/>
  <c r="J776"/>
  <c r="N776"/>
  <c r="O776"/>
  <c r="P776"/>
  <c r="N776" i="11"/>
  <c r="M776" i="12"/>
  <c r="N776"/>
  <c r="M776" i="32"/>
  <c r="I776" i="18"/>
  <c r="J776"/>
  <c r="N776"/>
  <c r="S776"/>
  <c r="P777" i="23"/>
  <c r="E777" i="18"/>
  <c r="P777" i="33"/>
  <c r="Q777"/>
  <c r="M777" i="14"/>
  <c r="N777"/>
  <c r="P777" i="13"/>
  <c r="Q777"/>
  <c r="H777" i="30"/>
  <c r="I777"/>
  <c r="F777" i="18"/>
  <c r="O777" i="25"/>
  <c r="P777"/>
  <c r="D777" i="18"/>
  <c r="Q777" i="26"/>
  <c r="R777"/>
  <c r="H777" i="18"/>
  <c r="I777" i="16"/>
  <c r="J777"/>
  <c r="N777"/>
  <c r="O777"/>
  <c r="P777"/>
  <c r="N777" i="11"/>
  <c r="M777" i="12"/>
  <c r="N777"/>
  <c r="M777" i="32"/>
  <c r="I777" i="18"/>
  <c r="J777"/>
  <c r="N777"/>
  <c r="S777"/>
  <c r="P778" i="23"/>
  <c r="E778" i="18"/>
  <c r="P778" i="33"/>
  <c r="Q778"/>
  <c r="M778" i="14"/>
  <c r="N778"/>
  <c r="P778" i="13"/>
  <c r="Q778"/>
  <c r="H778" i="30"/>
  <c r="I778"/>
  <c r="F778" i="18"/>
  <c r="O778" i="25"/>
  <c r="P778"/>
  <c r="D778" i="18"/>
  <c r="Q778" i="26"/>
  <c r="R778"/>
  <c r="H778" i="18"/>
  <c r="I778" i="16"/>
  <c r="J778"/>
  <c r="N778"/>
  <c r="O778"/>
  <c r="P778"/>
  <c r="N778" i="11"/>
  <c r="M778" i="12"/>
  <c r="N778"/>
  <c r="M778" i="32"/>
  <c r="I778" i="18"/>
  <c r="J778"/>
  <c r="N778"/>
  <c r="P779" i="23"/>
  <c r="E779" i="18"/>
  <c r="P779" i="33"/>
  <c r="Q779"/>
  <c r="M779" i="14"/>
  <c r="N779"/>
  <c r="P779" i="13"/>
  <c r="Q779"/>
  <c r="H779" i="30"/>
  <c r="I779"/>
  <c r="F779" i="18"/>
  <c r="O779" i="25"/>
  <c r="P779"/>
  <c r="D779" i="18"/>
  <c r="Q779" i="26"/>
  <c r="R779"/>
  <c r="H779" i="18"/>
  <c r="I779" i="16"/>
  <c r="J779"/>
  <c r="N779"/>
  <c r="O779"/>
  <c r="P779"/>
  <c r="N779" i="11"/>
  <c r="M779" i="12"/>
  <c r="N779"/>
  <c r="M779" i="32"/>
  <c r="I779" i="18"/>
  <c r="J779"/>
  <c r="N779"/>
  <c r="P780" i="23"/>
  <c r="E780" i="18"/>
  <c r="P780" i="33"/>
  <c r="Q780"/>
  <c r="M780" i="14"/>
  <c r="N780"/>
  <c r="P780" i="13"/>
  <c r="Q780"/>
  <c r="H780" i="30"/>
  <c r="I780"/>
  <c r="F780" i="18"/>
  <c r="O780" i="25"/>
  <c r="P780"/>
  <c r="D780" i="18"/>
  <c r="Q780" i="26"/>
  <c r="R780"/>
  <c r="H780" i="18"/>
  <c r="I780" i="16"/>
  <c r="J780"/>
  <c r="N780"/>
  <c r="O780"/>
  <c r="P780"/>
  <c r="N780" i="11"/>
  <c r="M780" i="12"/>
  <c r="N780"/>
  <c r="M780" i="32"/>
  <c r="I780" i="18"/>
  <c r="J780"/>
  <c r="N780"/>
  <c r="P781" i="23"/>
  <c r="E781" i="18"/>
  <c r="P781" i="33"/>
  <c r="Q781"/>
  <c r="M781" i="14"/>
  <c r="N781"/>
  <c r="P781" i="13"/>
  <c r="Q781"/>
  <c r="H781" i="30"/>
  <c r="I781"/>
  <c r="F781" i="18"/>
  <c r="O781" i="25"/>
  <c r="P781"/>
  <c r="D781" i="18"/>
  <c r="Q781" i="26"/>
  <c r="R781"/>
  <c r="H781" i="18"/>
  <c r="I781" i="16"/>
  <c r="J781"/>
  <c r="N781"/>
  <c r="O781"/>
  <c r="P781"/>
  <c r="N781" i="11"/>
  <c r="M781" i="12"/>
  <c r="N781"/>
  <c r="M781" i="32"/>
  <c r="I781" i="18"/>
  <c r="J781"/>
  <c r="N781"/>
  <c r="P782" i="23"/>
  <c r="E782" i="18"/>
  <c r="P782" i="33"/>
  <c r="Q782"/>
  <c r="M782" i="14"/>
  <c r="N782"/>
  <c r="P782" i="13"/>
  <c r="Q782"/>
  <c r="H782" i="30"/>
  <c r="I782"/>
  <c r="F782" i="18"/>
  <c r="O782" i="25"/>
  <c r="P782"/>
  <c r="D782" i="18"/>
  <c r="Q782" i="26"/>
  <c r="R782"/>
  <c r="H782" i="18"/>
  <c r="I782" i="16"/>
  <c r="J782"/>
  <c r="N782"/>
  <c r="O782"/>
  <c r="P782"/>
  <c r="N782" i="11"/>
  <c r="M782" i="12"/>
  <c r="N782"/>
  <c r="M782" i="32"/>
  <c r="I782" i="18"/>
  <c r="J782"/>
  <c r="N782"/>
  <c r="P783" i="23"/>
  <c r="E783" i="18"/>
  <c r="P783" i="33"/>
  <c r="Q783"/>
  <c r="M783" i="14"/>
  <c r="N783"/>
  <c r="P783" i="13"/>
  <c r="Q783"/>
  <c r="H783" i="30"/>
  <c r="I783"/>
  <c r="F783" i="18"/>
  <c r="O783" i="25"/>
  <c r="P783"/>
  <c r="D783" i="18"/>
  <c r="Q783" i="26"/>
  <c r="R783"/>
  <c r="H783" i="18"/>
  <c r="I783" i="16"/>
  <c r="J783"/>
  <c r="N783"/>
  <c r="O783"/>
  <c r="P783"/>
  <c r="N783" i="11"/>
  <c r="M783" i="12"/>
  <c r="N783"/>
  <c r="M783" i="32"/>
  <c r="I783" i="18"/>
  <c r="J783"/>
  <c r="N783"/>
  <c r="P784" i="23"/>
  <c r="E784" i="18"/>
  <c r="P784" i="33"/>
  <c r="Q784"/>
  <c r="M784" i="14"/>
  <c r="N784"/>
  <c r="P784" i="13"/>
  <c r="Q784"/>
  <c r="H784" i="30"/>
  <c r="I784"/>
  <c r="F784" i="18"/>
  <c r="O784" i="25"/>
  <c r="P784"/>
  <c r="D784" i="18"/>
  <c r="Q784" i="26"/>
  <c r="R784"/>
  <c r="H784" i="18"/>
  <c r="I784" i="16"/>
  <c r="J784"/>
  <c r="N784"/>
  <c r="O784"/>
  <c r="P784"/>
  <c r="N784" i="11"/>
  <c r="M784" i="12"/>
  <c r="N784"/>
  <c r="M784" i="32"/>
  <c r="I784" i="18"/>
  <c r="J784"/>
  <c r="N784"/>
  <c r="P785" i="23"/>
  <c r="E785" i="18"/>
  <c r="P785" i="33"/>
  <c r="Q785"/>
  <c r="M785" i="14"/>
  <c r="N785"/>
  <c r="P785" i="13"/>
  <c r="Q785"/>
  <c r="H785" i="30"/>
  <c r="I785"/>
  <c r="F785" i="18"/>
  <c r="O785" i="25"/>
  <c r="P785"/>
  <c r="D785" i="18"/>
  <c r="Q785" i="26"/>
  <c r="R785"/>
  <c r="H785" i="18"/>
  <c r="I785" i="16"/>
  <c r="J785"/>
  <c r="N785"/>
  <c r="O785"/>
  <c r="P785"/>
  <c r="N785" i="11"/>
  <c r="M785" i="12"/>
  <c r="N785"/>
  <c r="M785" i="32"/>
  <c r="I785" i="18"/>
  <c r="J785"/>
  <c r="N785"/>
  <c r="P786" i="23"/>
  <c r="E786" i="18"/>
  <c r="P786" i="33"/>
  <c r="Q786"/>
  <c r="M786" i="14"/>
  <c r="N786"/>
  <c r="P786" i="13"/>
  <c r="Q786"/>
  <c r="H786" i="30"/>
  <c r="I786"/>
  <c r="F786" i="18"/>
  <c r="O786" i="25"/>
  <c r="P786"/>
  <c r="D786" i="18"/>
  <c r="Q786" i="26"/>
  <c r="R786"/>
  <c r="H786" i="18"/>
  <c r="I786" i="16"/>
  <c r="J786"/>
  <c r="N786"/>
  <c r="O786"/>
  <c r="P786"/>
  <c r="N786" i="11"/>
  <c r="M786" i="12"/>
  <c r="N786"/>
  <c r="M786" i="32"/>
  <c r="I786" i="18"/>
  <c r="J786"/>
  <c r="N786"/>
  <c r="P787" i="23"/>
  <c r="E787" i="18"/>
  <c r="P787" i="33"/>
  <c r="Q787"/>
  <c r="M787" i="14"/>
  <c r="N787"/>
  <c r="P787" i="13"/>
  <c r="Q787"/>
  <c r="H787" i="30"/>
  <c r="I787"/>
  <c r="F787" i="18"/>
  <c r="O787" i="25"/>
  <c r="P787"/>
  <c r="D787" i="18"/>
  <c r="Q787" i="26"/>
  <c r="R787"/>
  <c r="H787" i="18"/>
  <c r="I787" i="16"/>
  <c r="J787"/>
  <c r="N787"/>
  <c r="O787"/>
  <c r="P787"/>
  <c r="N787" i="11"/>
  <c r="M787" i="12"/>
  <c r="N787"/>
  <c r="M787" i="32"/>
  <c r="I787" i="18"/>
  <c r="J787"/>
  <c r="N787"/>
  <c r="P788" i="23"/>
  <c r="E788" i="18"/>
  <c r="P788" i="33"/>
  <c r="Q788"/>
  <c r="M788" i="14"/>
  <c r="N788"/>
  <c r="P788" i="13"/>
  <c r="Q788"/>
  <c r="H788" i="30"/>
  <c r="I788"/>
  <c r="F788" i="18"/>
  <c r="O788" i="25"/>
  <c r="P788"/>
  <c r="D788" i="18"/>
  <c r="Q788" i="26"/>
  <c r="R788"/>
  <c r="H788" i="18"/>
  <c r="I788" i="16"/>
  <c r="J788"/>
  <c r="N788"/>
  <c r="O788"/>
  <c r="P788"/>
  <c r="N788" i="11"/>
  <c r="M788" i="12"/>
  <c r="N788"/>
  <c r="M788" i="32"/>
  <c r="I788" i="18"/>
  <c r="J788"/>
  <c r="N788"/>
  <c r="P789" i="23"/>
  <c r="E789" i="18"/>
  <c r="P789" i="33"/>
  <c r="Q789"/>
  <c r="M789" i="14"/>
  <c r="N789"/>
  <c r="P789" i="13"/>
  <c r="Q789"/>
  <c r="H789" i="30"/>
  <c r="I789"/>
  <c r="F789" i="18"/>
  <c r="O789" i="25"/>
  <c r="P789"/>
  <c r="D789" i="18"/>
  <c r="Q789" i="26"/>
  <c r="R789"/>
  <c r="H789" i="18"/>
  <c r="I789" i="16"/>
  <c r="J789"/>
  <c r="N789"/>
  <c r="O789"/>
  <c r="P789"/>
  <c r="N789" i="11"/>
  <c r="M789" i="12"/>
  <c r="N789"/>
  <c r="M789" i="32"/>
  <c r="I789" i="18"/>
  <c r="J789"/>
  <c r="N789"/>
  <c r="P790" i="23"/>
  <c r="E790" i="18"/>
  <c r="P790" i="33"/>
  <c r="Q790"/>
  <c r="M790" i="14"/>
  <c r="N790"/>
  <c r="P790" i="13"/>
  <c r="Q790"/>
  <c r="H790" i="30"/>
  <c r="I790"/>
  <c r="F790" i="18"/>
  <c r="O790" i="25"/>
  <c r="P790"/>
  <c r="D790" i="18"/>
  <c r="Q790" i="26"/>
  <c r="R790"/>
  <c r="H790" i="18"/>
  <c r="I790" i="16"/>
  <c r="J790"/>
  <c r="N790"/>
  <c r="O790"/>
  <c r="P790"/>
  <c r="N790" i="11"/>
  <c r="M790" i="12"/>
  <c r="N790"/>
  <c r="M790" i="32"/>
  <c r="I790" i="18"/>
  <c r="J790"/>
  <c r="N790"/>
  <c r="P791" i="23"/>
  <c r="E791" i="18"/>
  <c r="P791" i="33"/>
  <c r="Q791"/>
  <c r="M791" i="14"/>
  <c r="N791"/>
  <c r="P791" i="13"/>
  <c r="Q791"/>
  <c r="H791" i="30"/>
  <c r="I791"/>
  <c r="F791" i="18"/>
  <c r="O791" i="25"/>
  <c r="P791"/>
  <c r="D791" i="18"/>
  <c r="Q791" i="26"/>
  <c r="R791"/>
  <c r="H791" i="18"/>
  <c r="I791" i="16"/>
  <c r="J791"/>
  <c r="N791"/>
  <c r="O791"/>
  <c r="P791"/>
  <c r="N791" i="11"/>
  <c r="M791" i="12"/>
  <c r="N791"/>
  <c r="M791" i="32"/>
  <c r="I791" i="18"/>
  <c r="J791"/>
  <c r="N791"/>
  <c r="P792" i="23"/>
  <c r="E792" i="18"/>
  <c r="P792" i="33"/>
  <c r="Q792"/>
  <c r="M792" i="14"/>
  <c r="N792"/>
  <c r="P792" i="13"/>
  <c r="Q792"/>
  <c r="H792" i="30"/>
  <c r="I792"/>
  <c r="F792" i="18"/>
  <c r="O792" i="25"/>
  <c r="P792"/>
  <c r="D792" i="18"/>
  <c r="Q792" i="26"/>
  <c r="R792"/>
  <c r="H792" i="18"/>
  <c r="I792" i="16"/>
  <c r="J792"/>
  <c r="N792"/>
  <c r="O792"/>
  <c r="P792"/>
  <c r="N792" i="11"/>
  <c r="M792" i="12"/>
  <c r="N792"/>
  <c r="M792" i="32"/>
  <c r="I792" i="18"/>
  <c r="J792"/>
  <c r="N792"/>
  <c r="P793" i="23"/>
  <c r="E793" i="18"/>
  <c r="P793" i="33"/>
  <c r="Q793"/>
  <c r="M793" i="14"/>
  <c r="N793"/>
  <c r="P793" i="13"/>
  <c r="Q793"/>
  <c r="H793" i="30"/>
  <c r="I793"/>
  <c r="F793" i="18"/>
  <c r="O793" i="25"/>
  <c r="P793"/>
  <c r="D793" i="18"/>
  <c r="Q793" i="26"/>
  <c r="R793"/>
  <c r="H793" i="18"/>
  <c r="I793" i="16"/>
  <c r="J793"/>
  <c r="N793"/>
  <c r="O793"/>
  <c r="P793"/>
  <c r="N793" i="11"/>
  <c r="M793" i="12"/>
  <c r="N793"/>
  <c r="M793" i="32"/>
  <c r="I793" i="18"/>
  <c r="J793"/>
  <c r="N793"/>
  <c r="P794" i="23"/>
  <c r="E794" i="18"/>
  <c r="P794" i="33"/>
  <c r="Q794"/>
  <c r="M794" i="14"/>
  <c r="N794"/>
  <c r="P794" i="13"/>
  <c r="Q794"/>
  <c r="H794" i="30"/>
  <c r="I794"/>
  <c r="F794" i="18"/>
  <c r="O794" i="25"/>
  <c r="P794"/>
  <c r="D794" i="18"/>
  <c r="Q794" i="26"/>
  <c r="R794"/>
  <c r="H794" i="18"/>
  <c r="I794" i="16"/>
  <c r="J794"/>
  <c r="N794"/>
  <c r="O794"/>
  <c r="P794"/>
  <c r="N794" i="11"/>
  <c r="M794" i="12"/>
  <c r="N794"/>
  <c r="M794" i="32"/>
  <c r="I794" i="18"/>
  <c r="J794"/>
  <c r="N794"/>
  <c r="P795" i="23"/>
  <c r="E795" i="18"/>
  <c r="P795" i="33"/>
  <c r="Q795"/>
  <c r="M795" i="14"/>
  <c r="N795"/>
  <c r="P795" i="13"/>
  <c r="Q795"/>
  <c r="H795" i="30"/>
  <c r="I795"/>
  <c r="F795" i="18"/>
  <c r="O795" i="25"/>
  <c r="P795"/>
  <c r="D795" i="18"/>
  <c r="Q795" i="26"/>
  <c r="R795"/>
  <c r="H795" i="18"/>
  <c r="I795" i="16"/>
  <c r="J795"/>
  <c r="N795"/>
  <c r="O795"/>
  <c r="P795"/>
  <c r="N795" i="11"/>
  <c r="M795" i="12"/>
  <c r="N795"/>
  <c r="M795" i="32"/>
  <c r="I795" i="18"/>
  <c r="J795"/>
  <c r="N795"/>
  <c r="P796" i="23"/>
  <c r="E796" i="18"/>
  <c r="P796" i="33"/>
  <c r="Q796"/>
  <c r="M796" i="14"/>
  <c r="N796"/>
  <c r="N796" i="34"/>
  <c r="O796"/>
  <c r="P796" i="13"/>
  <c r="Q796"/>
  <c r="O796" i="15"/>
  <c r="H796" i="30"/>
  <c r="I796"/>
  <c r="F796" i="18"/>
  <c r="O796" i="25"/>
  <c r="P796"/>
  <c r="D796" i="18"/>
  <c r="Q796" i="26"/>
  <c r="R796"/>
  <c r="H796" i="18"/>
  <c r="I796" i="16"/>
  <c r="J796"/>
  <c r="N796"/>
  <c r="O796"/>
  <c r="P796"/>
  <c r="N796" i="11"/>
  <c r="M796" i="12"/>
  <c r="N796"/>
  <c r="M796" i="32"/>
  <c r="I796" i="18"/>
  <c r="J796"/>
  <c r="N796"/>
  <c r="P797" i="23"/>
  <c r="E797" i="18"/>
  <c r="P797" i="33"/>
  <c r="Q797"/>
  <c r="M797" i="14"/>
  <c r="N797"/>
  <c r="N797" i="34"/>
  <c r="O797"/>
  <c r="P797" i="13"/>
  <c r="Q797"/>
  <c r="O797" i="15"/>
  <c r="H797" i="30"/>
  <c r="I797"/>
  <c r="F797" i="18"/>
  <c r="O797" i="25"/>
  <c r="P797"/>
  <c r="D797" i="18"/>
  <c r="Q797" i="26"/>
  <c r="R797"/>
  <c r="H797" i="18"/>
  <c r="I797" i="16"/>
  <c r="J797"/>
  <c r="N797"/>
  <c r="O797"/>
  <c r="P797"/>
  <c r="N797" i="11"/>
  <c r="M797" i="12"/>
  <c r="N797"/>
  <c r="M797" i="32"/>
  <c r="I797" i="18"/>
  <c r="J797"/>
  <c r="N797"/>
  <c r="P798" i="23"/>
  <c r="E798" i="18"/>
  <c r="P798" i="33"/>
  <c r="Q798"/>
  <c r="M798" i="14"/>
  <c r="N798"/>
  <c r="P798" i="13"/>
  <c r="Q798"/>
  <c r="H798" i="30"/>
  <c r="I798"/>
  <c r="F798" i="18"/>
  <c r="O798" i="25"/>
  <c r="P798"/>
  <c r="D798" i="18"/>
  <c r="Q798" i="26"/>
  <c r="R798"/>
  <c r="H798" i="18"/>
  <c r="I798" i="16"/>
  <c r="J798"/>
  <c r="N798"/>
  <c r="O798"/>
  <c r="P798"/>
  <c r="N798" i="11"/>
  <c r="M798" i="12"/>
  <c r="N798"/>
  <c r="M798" i="32"/>
  <c r="I798" i="18"/>
  <c r="J798"/>
  <c r="N798"/>
  <c r="P799" i="23"/>
  <c r="E799" i="18"/>
  <c r="P799" i="33"/>
  <c r="Q799"/>
  <c r="M799" i="14"/>
  <c r="N799"/>
  <c r="N799" i="34"/>
  <c r="O799"/>
  <c r="P799" i="13"/>
  <c r="Q799"/>
  <c r="O799" i="15"/>
  <c r="H799" i="30"/>
  <c r="I799"/>
  <c r="F799" i="18"/>
  <c r="O799" i="25"/>
  <c r="P799"/>
  <c r="D799" i="18"/>
  <c r="Q799" i="26"/>
  <c r="R799"/>
  <c r="H799" i="18"/>
  <c r="I799" i="16"/>
  <c r="J799"/>
  <c r="N799"/>
  <c r="O799"/>
  <c r="P799"/>
  <c r="N799" i="11"/>
  <c r="M799" i="12"/>
  <c r="N799"/>
  <c r="M799" i="32"/>
  <c r="I799" i="18"/>
  <c r="J799"/>
  <c r="N799"/>
  <c r="P800" i="23"/>
  <c r="E800" i="18"/>
  <c r="P800" i="33"/>
  <c r="Q800"/>
  <c r="M800" i="14"/>
  <c r="N800"/>
  <c r="P800" i="13"/>
  <c r="Q800"/>
  <c r="H800" i="30"/>
  <c r="I800"/>
  <c r="F800" i="18"/>
  <c r="O800" i="25"/>
  <c r="P800"/>
  <c r="D800" i="18"/>
  <c r="Q800" i="26"/>
  <c r="R800"/>
  <c r="H800" i="18"/>
  <c r="I800" i="16"/>
  <c r="J800"/>
  <c r="N800"/>
  <c r="O800"/>
  <c r="P800"/>
  <c r="N800" i="11"/>
  <c r="M800" i="12"/>
  <c r="N800"/>
  <c r="M800" i="32"/>
  <c r="I800" i="18"/>
  <c r="J800"/>
  <c r="N800"/>
  <c r="P801" i="23"/>
  <c r="E801" i="18"/>
  <c r="P801" i="33"/>
  <c r="Q801"/>
  <c r="M801" i="14"/>
  <c r="N801"/>
  <c r="P801" i="13"/>
  <c r="Q801"/>
  <c r="O801" i="15"/>
  <c r="H801" i="30"/>
  <c r="I801"/>
  <c r="F801" i="18"/>
  <c r="O801" i="25"/>
  <c r="P801"/>
  <c r="D801" i="18"/>
  <c r="Q801" i="26"/>
  <c r="R801"/>
  <c r="H801" i="18"/>
  <c r="I801" i="16"/>
  <c r="J801"/>
  <c r="N801"/>
  <c r="O801"/>
  <c r="P801"/>
  <c r="N801" i="11"/>
  <c r="M801" i="12"/>
  <c r="N801"/>
  <c r="M801" i="32"/>
  <c r="I801" i="18"/>
  <c r="J801"/>
  <c r="N801"/>
  <c r="P802" i="23"/>
  <c r="E802" i="18"/>
  <c r="P802" i="33"/>
  <c r="Q802"/>
  <c r="M802" i="14"/>
  <c r="N802"/>
  <c r="P802" i="13"/>
  <c r="Q802"/>
  <c r="H802" i="30"/>
  <c r="I802"/>
  <c r="F802" i="18"/>
  <c r="O802" i="25"/>
  <c r="P802"/>
  <c r="D802" i="18"/>
  <c r="Q802" i="26"/>
  <c r="R802"/>
  <c r="H802" i="18"/>
  <c r="I802" i="16"/>
  <c r="J802"/>
  <c r="N802"/>
  <c r="O802"/>
  <c r="P802"/>
  <c r="N802" i="11"/>
  <c r="M802" i="12"/>
  <c r="N802"/>
  <c r="M802" i="32"/>
  <c r="I802" i="18"/>
  <c r="J802"/>
  <c r="N802"/>
  <c r="P803" i="23"/>
  <c r="E803" i="18"/>
  <c r="P803" i="33"/>
  <c r="Q803"/>
  <c r="M803" i="14"/>
  <c r="N803"/>
  <c r="P803" i="13"/>
  <c r="Q803"/>
  <c r="O803" i="15"/>
  <c r="H803" i="30"/>
  <c r="I803"/>
  <c r="F803" i="18"/>
  <c r="O803" i="25"/>
  <c r="P803"/>
  <c r="D803" i="18"/>
  <c r="Q803" i="26"/>
  <c r="R803"/>
  <c r="H803" i="18"/>
  <c r="I803" i="16"/>
  <c r="J803"/>
  <c r="N803"/>
  <c r="O803"/>
  <c r="P803"/>
  <c r="N803" i="11"/>
  <c r="M803" i="12"/>
  <c r="N803"/>
  <c r="M803" i="32"/>
  <c r="I803" i="18"/>
  <c r="J803"/>
  <c r="N803"/>
  <c r="P804" i="23"/>
  <c r="E804" i="18"/>
  <c r="P804" i="33"/>
  <c r="Q804"/>
  <c r="M804" i="14"/>
  <c r="N804"/>
  <c r="P804" i="13"/>
  <c r="Q804"/>
  <c r="H804" i="30"/>
  <c r="I804"/>
  <c r="F804" i="18"/>
  <c r="O804" i="25"/>
  <c r="P804"/>
  <c r="D804" i="18"/>
  <c r="Q804" i="26"/>
  <c r="R804"/>
  <c r="H804" i="18"/>
  <c r="I804" i="16"/>
  <c r="J804"/>
  <c r="N804"/>
  <c r="O804"/>
  <c r="P804"/>
  <c r="N804" i="11"/>
  <c r="M804" i="12"/>
  <c r="N804"/>
  <c r="M804" i="32"/>
  <c r="I804" i="18"/>
  <c r="J804"/>
  <c r="N804"/>
  <c r="P805" i="23"/>
  <c r="E805" i="18"/>
  <c r="P805" i="33"/>
  <c r="Q805"/>
  <c r="M805" i="14"/>
  <c r="N805"/>
  <c r="P805" i="13"/>
  <c r="Q805"/>
  <c r="O805" i="15"/>
  <c r="H805" i="30"/>
  <c r="I805"/>
  <c r="F805" i="18"/>
  <c r="O805" i="25"/>
  <c r="P805"/>
  <c r="D805" i="18"/>
  <c r="Q805" i="26"/>
  <c r="R805"/>
  <c r="H805" i="18"/>
  <c r="I805" i="16"/>
  <c r="J805"/>
  <c r="N805"/>
  <c r="O805"/>
  <c r="P805"/>
  <c r="N805" i="11"/>
  <c r="M805" i="12"/>
  <c r="N805"/>
  <c r="M805" i="32"/>
  <c r="I805" i="18"/>
  <c r="J805"/>
  <c r="N805"/>
  <c r="P806" i="23"/>
  <c r="E806" i="18"/>
  <c r="P806" i="33"/>
  <c r="Q806"/>
  <c r="M806" i="14"/>
  <c r="N806"/>
  <c r="P806" i="13"/>
  <c r="Q806"/>
  <c r="H806" i="30"/>
  <c r="I806"/>
  <c r="F806" i="18"/>
  <c r="O806" i="25"/>
  <c r="P806"/>
  <c r="D806" i="18"/>
  <c r="Q806" i="26"/>
  <c r="R806"/>
  <c r="H806" i="18"/>
  <c r="I806" i="16"/>
  <c r="J806"/>
  <c r="N806"/>
  <c r="O806"/>
  <c r="P806"/>
  <c r="N806" i="11"/>
  <c r="M806" i="12"/>
  <c r="N806"/>
  <c r="M806" i="32"/>
  <c r="I806" i="18"/>
  <c r="J806"/>
  <c r="N806"/>
  <c r="P807" i="23"/>
  <c r="E807" i="18"/>
  <c r="P807" i="33"/>
  <c r="Q807"/>
  <c r="M807" i="14"/>
  <c r="N807"/>
  <c r="P807" i="13"/>
  <c r="Q807"/>
  <c r="H807" i="30"/>
  <c r="I807"/>
  <c r="F807" i="18"/>
  <c r="O807" i="25"/>
  <c r="P807"/>
  <c r="D807" i="18"/>
  <c r="Q807" i="26"/>
  <c r="R807"/>
  <c r="H807" i="18"/>
  <c r="I807" i="16"/>
  <c r="J807"/>
  <c r="N807"/>
  <c r="O807"/>
  <c r="P807"/>
  <c r="N807" i="11"/>
  <c r="M807" i="12"/>
  <c r="N807"/>
  <c r="M807" i="32"/>
  <c r="I807" i="18"/>
  <c r="J807"/>
  <c r="N807"/>
  <c r="P808" i="23"/>
  <c r="E808" i="18"/>
  <c r="P808" i="33"/>
  <c r="Q808"/>
  <c r="M808" i="14"/>
  <c r="N808"/>
  <c r="P808" i="13"/>
  <c r="Q808"/>
  <c r="H808" i="30"/>
  <c r="I808"/>
  <c r="F808" i="18"/>
  <c r="O808" i="25"/>
  <c r="P808"/>
  <c r="D808" i="18"/>
  <c r="Q808" i="26"/>
  <c r="R808"/>
  <c r="H808" i="18"/>
  <c r="I808" i="16"/>
  <c r="J808"/>
  <c r="N808"/>
  <c r="O808"/>
  <c r="P808"/>
  <c r="N808" i="11"/>
  <c r="M808" i="12"/>
  <c r="N808"/>
  <c r="M808" i="32"/>
  <c r="I808" i="18"/>
  <c r="J808"/>
  <c r="N808"/>
  <c r="P809" i="23"/>
  <c r="E809" i="18"/>
  <c r="P809" i="33"/>
  <c r="Q809"/>
  <c r="M809" i="14"/>
  <c r="N809"/>
  <c r="P809" i="13"/>
  <c r="Q809"/>
  <c r="H809" i="30"/>
  <c r="I809"/>
  <c r="F809" i="18"/>
  <c r="O809" i="25"/>
  <c r="P809"/>
  <c r="D809" i="18"/>
  <c r="Q809" i="26"/>
  <c r="R809"/>
  <c r="H809" i="18"/>
  <c r="I809" i="16"/>
  <c r="J809"/>
  <c r="N809"/>
  <c r="O809"/>
  <c r="P809"/>
  <c r="N809" i="11"/>
  <c r="M809" i="12"/>
  <c r="N809"/>
  <c r="M809" i="32"/>
  <c r="I809" i="18"/>
  <c r="J809"/>
  <c r="N809"/>
  <c r="P810" i="23"/>
  <c r="E810" i="18"/>
  <c r="P810" i="33"/>
  <c r="Q810"/>
  <c r="M810" i="14"/>
  <c r="N810"/>
  <c r="P810" i="13"/>
  <c r="Q810"/>
  <c r="H810" i="30"/>
  <c r="I810"/>
  <c r="F810" i="18"/>
  <c r="O810" i="25"/>
  <c r="P810"/>
  <c r="D810" i="18"/>
  <c r="Q810" i="26"/>
  <c r="R810"/>
  <c r="H810" i="18"/>
  <c r="I810" i="16"/>
  <c r="J810"/>
  <c r="N810"/>
  <c r="O810"/>
  <c r="P810"/>
  <c r="N810" i="11"/>
  <c r="M810" i="12"/>
  <c r="N810"/>
  <c r="M810" i="32"/>
  <c r="I810" i="18"/>
  <c r="J810"/>
  <c r="N810"/>
  <c r="P811" i="23"/>
  <c r="E811" i="18"/>
  <c r="P811" i="33"/>
  <c r="Q811"/>
  <c r="M811" i="14"/>
  <c r="N811"/>
  <c r="P811" i="13"/>
  <c r="Q811"/>
  <c r="H811" i="30"/>
  <c r="I811"/>
  <c r="F811" i="18"/>
  <c r="O811" i="25"/>
  <c r="P811"/>
  <c r="D811" i="18"/>
  <c r="Q811" i="26"/>
  <c r="R811"/>
  <c r="H811" i="18"/>
  <c r="I811" i="16"/>
  <c r="J811"/>
  <c r="N811"/>
  <c r="O811"/>
  <c r="P811"/>
  <c r="N811" i="11"/>
  <c r="M811" i="12"/>
  <c r="N811"/>
  <c r="M811" i="32"/>
  <c r="I811" i="18"/>
  <c r="J811"/>
  <c r="N811"/>
  <c r="P812" i="23"/>
  <c r="E812" i="18"/>
  <c r="P812" i="33"/>
  <c r="Q812"/>
  <c r="M812" i="14"/>
  <c r="N812"/>
  <c r="P812" i="13"/>
  <c r="Q812"/>
  <c r="H812" i="30"/>
  <c r="I812"/>
  <c r="F812" i="18"/>
  <c r="O812" i="25"/>
  <c r="P812"/>
  <c r="D812" i="18"/>
  <c r="Q812" i="26"/>
  <c r="R812"/>
  <c r="H812" i="18"/>
  <c r="I812" i="16"/>
  <c r="J812"/>
  <c r="N812"/>
  <c r="O812"/>
  <c r="P812"/>
  <c r="N812" i="11"/>
  <c r="M812" i="12"/>
  <c r="N812"/>
  <c r="M812" i="32"/>
  <c r="I812" i="18"/>
  <c r="J812"/>
  <c r="N812"/>
  <c r="P813" i="23"/>
  <c r="E813" i="18"/>
  <c r="P813" i="33"/>
  <c r="Q813"/>
  <c r="M813" i="14"/>
  <c r="N813"/>
  <c r="P813" i="13"/>
  <c r="Q813"/>
  <c r="O813" i="15"/>
  <c r="H813" i="30"/>
  <c r="I813"/>
  <c r="F813" i="18"/>
  <c r="O813" i="25"/>
  <c r="P813"/>
  <c r="D813" i="18"/>
  <c r="Q813" i="26"/>
  <c r="R813"/>
  <c r="H813" i="18"/>
  <c r="I813" i="16"/>
  <c r="J813"/>
  <c r="N813"/>
  <c r="O813"/>
  <c r="P813"/>
  <c r="N813" i="11"/>
  <c r="M813" i="12"/>
  <c r="N813"/>
  <c r="M813" i="32"/>
  <c r="I813" i="18"/>
  <c r="J813"/>
  <c r="N813"/>
  <c r="P814" i="23"/>
  <c r="E814" i="18"/>
  <c r="P814" i="33"/>
  <c r="Q814"/>
  <c r="M814" i="14"/>
  <c r="N814"/>
  <c r="P814" i="13"/>
  <c r="Q814"/>
  <c r="H814" i="30"/>
  <c r="I814"/>
  <c r="F814" i="18"/>
  <c r="O814" i="25"/>
  <c r="P814"/>
  <c r="D814" i="18"/>
  <c r="Q814" i="26"/>
  <c r="R814"/>
  <c r="H814" i="18"/>
  <c r="I814" i="16"/>
  <c r="J814"/>
  <c r="N814"/>
  <c r="O814"/>
  <c r="P814"/>
  <c r="N814" i="11"/>
  <c r="M814" i="12"/>
  <c r="N814"/>
  <c r="M814" i="32"/>
  <c r="I814" i="18"/>
  <c r="J814"/>
  <c r="N814"/>
  <c r="P815" i="23"/>
  <c r="E815" i="18"/>
  <c r="P815" i="33"/>
  <c r="Q815"/>
  <c r="M815" i="14"/>
  <c r="N815"/>
  <c r="P815" i="13"/>
  <c r="Q815"/>
  <c r="H815" i="30"/>
  <c r="I815"/>
  <c r="F815" i="18"/>
  <c r="O815" i="25"/>
  <c r="P815"/>
  <c r="D815" i="18"/>
  <c r="Q815" i="26"/>
  <c r="R815"/>
  <c r="H815" i="18"/>
  <c r="I815" i="16"/>
  <c r="J815"/>
  <c r="N815"/>
  <c r="O815"/>
  <c r="P815"/>
  <c r="N815" i="11"/>
  <c r="M815" i="12"/>
  <c r="N815"/>
  <c r="M815" i="32"/>
  <c r="I815" i="18"/>
  <c r="J815"/>
  <c r="N815"/>
  <c r="P816" i="23"/>
  <c r="E816" i="18"/>
  <c r="P816" i="33"/>
  <c r="Q816"/>
  <c r="M816" i="14"/>
  <c r="N816"/>
  <c r="P816" i="13"/>
  <c r="Q816"/>
  <c r="H816" i="30"/>
  <c r="I816"/>
  <c r="F816" i="18"/>
  <c r="O816" i="25"/>
  <c r="P816"/>
  <c r="D816" i="18"/>
  <c r="Q816" i="26"/>
  <c r="R816"/>
  <c r="H816" i="18"/>
  <c r="I816" i="16"/>
  <c r="J816"/>
  <c r="N816"/>
  <c r="O816"/>
  <c r="P816"/>
  <c r="N816" i="11"/>
  <c r="M816" i="12"/>
  <c r="N816"/>
  <c r="M816" i="32"/>
  <c r="I816" i="18"/>
  <c r="J816"/>
  <c r="N816"/>
  <c r="P817" i="23"/>
  <c r="E817" i="18"/>
  <c r="P817" i="33"/>
  <c r="Q817"/>
  <c r="M817" i="14"/>
  <c r="N817"/>
  <c r="P817" i="13"/>
  <c r="Q817"/>
  <c r="H817" i="30"/>
  <c r="I817"/>
  <c r="F817" i="18"/>
  <c r="O817" i="25"/>
  <c r="P817"/>
  <c r="D817" i="18"/>
  <c r="Q817" i="26"/>
  <c r="R817"/>
  <c r="H817" i="18"/>
  <c r="I817" i="16"/>
  <c r="J817"/>
  <c r="N817"/>
  <c r="O817"/>
  <c r="P817"/>
  <c r="N817" i="11"/>
  <c r="M817" i="12"/>
  <c r="N817"/>
  <c r="M817" i="32"/>
  <c r="I817" i="18"/>
  <c r="J817"/>
  <c r="N817"/>
  <c r="P818" i="23"/>
  <c r="E818" i="18"/>
  <c r="P818" i="33"/>
  <c r="Q818"/>
  <c r="M818" i="14"/>
  <c r="N818"/>
  <c r="P818" i="13"/>
  <c r="Q818"/>
  <c r="H818" i="30"/>
  <c r="I818"/>
  <c r="F818" i="18"/>
  <c r="O818" i="25"/>
  <c r="P818"/>
  <c r="D818" i="18"/>
  <c r="Q818" i="26"/>
  <c r="R818"/>
  <c r="H818" i="18"/>
  <c r="I818" i="16"/>
  <c r="J818"/>
  <c r="N818"/>
  <c r="O818"/>
  <c r="P818"/>
  <c r="N818" i="11"/>
  <c r="M818" i="12"/>
  <c r="N818"/>
  <c r="M818" i="32"/>
  <c r="I818" i="18"/>
  <c r="J818"/>
  <c r="N818"/>
  <c r="P819" i="23"/>
  <c r="E819" i="18"/>
  <c r="P819" i="33"/>
  <c r="Q819"/>
  <c r="M819" i="14"/>
  <c r="N819"/>
  <c r="P819" i="13"/>
  <c r="Q819"/>
  <c r="H819" i="30"/>
  <c r="I819"/>
  <c r="F819" i="18"/>
  <c r="O819" i="25"/>
  <c r="P819"/>
  <c r="D819" i="18"/>
  <c r="Q819" i="26"/>
  <c r="R819"/>
  <c r="H819" i="18"/>
  <c r="I819" i="16"/>
  <c r="J819"/>
  <c r="N819"/>
  <c r="O819"/>
  <c r="P819"/>
  <c r="N819" i="11"/>
  <c r="M819" i="12"/>
  <c r="N819"/>
  <c r="M819" i="32"/>
  <c r="I819" i="18"/>
  <c r="J819"/>
  <c r="N819"/>
  <c r="P820" i="23"/>
  <c r="E820" i="18"/>
  <c r="P820" i="33"/>
  <c r="Q820"/>
  <c r="M820" i="14"/>
  <c r="N820"/>
  <c r="P820" i="13"/>
  <c r="Q820"/>
  <c r="H820" i="30"/>
  <c r="I820"/>
  <c r="F820" i="18"/>
  <c r="O820" i="25"/>
  <c r="P820"/>
  <c r="D820" i="18"/>
  <c r="Q820" i="26"/>
  <c r="R820"/>
  <c r="H820" i="18"/>
  <c r="I820" i="16"/>
  <c r="J820"/>
  <c r="N820"/>
  <c r="O820"/>
  <c r="P820"/>
  <c r="N820" i="11"/>
  <c r="M820" i="12"/>
  <c r="N820"/>
  <c r="M820" i="32"/>
  <c r="I820" i="18"/>
  <c r="J820"/>
  <c r="N820"/>
  <c r="P821" i="23"/>
  <c r="E821" i="18"/>
  <c r="P821" i="33"/>
  <c r="Q821"/>
  <c r="M821" i="14"/>
  <c r="N821"/>
  <c r="P821" i="13"/>
  <c r="Q821"/>
  <c r="H821" i="30"/>
  <c r="I821"/>
  <c r="F821" i="18"/>
  <c r="O821" i="25"/>
  <c r="P821"/>
  <c r="D821" i="18"/>
  <c r="Q821" i="26"/>
  <c r="R821"/>
  <c r="H821" i="18"/>
  <c r="I821" i="16"/>
  <c r="J821"/>
  <c r="N821"/>
  <c r="O821"/>
  <c r="P821"/>
  <c r="N821" i="11"/>
  <c r="M821" i="12"/>
  <c r="N821"/>
  <c r="M821" i="32"/>
  <c r="I821" i="18"/>
  <c r="J821"/>
  <c r="N821"/>
  <c r="P822" i="23"/>
  <c r="E822" i="18"/>
  <c r="P822" i="33"/>
  <c r="Q822"/>
  <c r="M822" i="14"/>
  <c r="N822"/>
  <c r="P822" i="13"/>
  <c r="Q822"/>
  <c r="H822" i="30"/>
  <c r="I822"/>
  <c r="F822" i="18"/>
  <c r="O822" i="25"/>
  <c r="P822"/>
  <c r="D822" i="18"/>
  <c r="Q822" i="26"/>
  <c r="R822"/>
  <c r="H822" i="18"/>
  <c r="I822" i="16"/>
  <c r="J822"/>
  <c r="N822"/>
  <c r="O822"/>
  <c r="P822"/>
  <c r="N822" i="11"/>
  <c r="M822" i="12"/>
  <c r="N822"/>
  <c r="M822" i="32"/>
  <c r="I822" i="18"/>
  <c r="J822"/>
  <c r="N822"/>
  <c r="P823" i="23"/>
  <c r="E823" i="18"/>
  <c r="P823" i="33"/>
  <c r="Q823"/>
  <c r="M823" i="14"/>
  <c r="N823"/>
  <c r="P823" i="13"/>
  <c r="Q823"/>
  <c r="H823" i="30"/>
  <c r="I823"/>
  <c r="F823" i="18"/>
  <c r="O823" i="25"/>
  <c r="P823"/>
  <c r="D823" i="18"/>
  <c r="Q823" i="26"/>
  <c r="R823"/>
  <c r="H823" i="18"/>
  <c r="I823" i="16"/>
  <c r="J823"/>
  <c r="N823"/>
  <c r="O823"/>
  <c r="P823"/>
  <c r="N823" i="11"/>
  <c r="M823" i="12"/>
  <c r="N823"/>
  <c r="M823" i="32"/>
  <c r="I823" i="18"/>
  <c r="J823"/>
  <c r="N823"/>
  <c r="P824" i="23"/>
  <c r="E824" i="18"/>
  <c r="P824" i="33"/>
  <c r="Q824"/>
  <c r="M824" i="14"/>
  <c r="N824"/>
  <c r="P824" i="13"/>
  <c r="Q824"/>
  <c r="H824" i="30"/>
  <c r="I824"/>
  <c r="F824" i="18"/>
  <c r="O824" i="25"/>
  <c r="P824"/>
  <c r="D824" i="18"/>
  <c r="Q824" i="26"/>
  <c r="R824"/>
  <c r="H824" i="18"/>
  <c r="I824" i="16"/>
  <c r="J824"/>
  <c r="N824"/>
  <c r="O824"/>
  <c r="P824"/>
  <c r="N824" i="11"/>
  <c r="M824" i="12"/>
  <c r="N824"/>
  <c r="M824" i="32"/>
  <c r="I824" i="18"/>
  <c r="J824"/>
  <c r="N824"/>
  <c r="P825" i="23"/>
  <c r="E825" i="18"/>
  <c r="P825" i="33"/>
  <c r="Q825"/>
  <c r="M825" i="14"/>
  <c r="N825"/>
  <c r="P825" i="13"/>
  <c r="Q825"/>
  <c r="H825" i="30"/>
  <c r="I825"/>
  <c r="F825" i="18"/>
  <c r="O825" i="25"/>
  <c r="P825"/>
  <c r="D825" i="18"/>
  <c r="Q825" i="26"/>
  <c r="R825"/>
  <c r="H825" i="18"/>
  <c r="I825" i="16"/>
  <c r="J825"/>
  <c r="N825"/>
  <c r="O825"/>
  <c r="P825"/>
  <c r="N825" i="11"/>
  <c r="M825" i="12"/>
  <c r="N825"/>
  <c r="M825" i="32"/>
  <c r="I825" i="18"/>
  <c r="J825"/>
  <c r="N825"/>
  <c r="P826" i="23"/>
  <c r="E826" i="18"/>
  <c r="P826" i="33"/>
  <c r="Q826"/>
  <c r="M826" i="14"/>
  <c r="N826"/>
  <c r="P826" i="13"/>
  <c r="Q826"/>
  <c r="H826" i="30"/>
  <c r="I826"/>
  <c r="F826" i="18"/>
  <c r="O826" i="25"/>
  <c r="P826"/>
  <c r="D826" i="18"/>
  <c r="Q826" i="26"/>
  <c r="R826"/>
  <c r="H826" i="18"/>
  <c r="I826" i="16"/>
  <c r="J826"/>
  <c r="N826"/>
  <c r="O826"/>
  <c r="P826"/>
  <c r="N826" i="11"/>
  <c r="M826" i="12"/>
  <c r="N826"/>
  <c r="M826" i="32"/>
  <c r="I826" i="18"/>
  <c r="J826"/>
  <c r="N826"/>
  <c r="P827" i="23"/>
  <c r="E827" i="18"/>
  <c r="P827" i="33"/>
  <c r="Q827"/>
  <c r="M827" i="14"/>
  <c r="N827"/>
  <c r="P827" i="13"/>
  <c r="Q827"/>
  <c r="H827" i="30"/>
  <c r="I827"/>
  <c r="F827" i="18"/>
  <c r="O827" i="25"/>
  <c r="P827"/>
  <c r="D827" i="18"/>
  <c r="Q827" i="26"/>
  <c r="R827"/>
  <c r="H827" i="18"/>
  <c r="I827" i="16"/>
  <c r="J827"/>
  <c r="N827"/>
  <c r="O827"/>
  <c r="P827"/>
  <c r="N827" i="11"/>
  <c r="M827" i="12"/>
  <c r="N827"/>
  <c r="M827" i="32"/>
  <c r="I827" i="18"/>
  <c r="J827"/>
  <c r="N827"/>
  <c r="P828" i="23"/>
  <c r="E828" i="18"/>
  <c r="P828" i="33"/>
  <c r="Q828"/>
  <c r="M828" i="14"/>
  <c r="N828"/>
  <c r="P828" i="13"/>
  <c r="Q828"/>
  <c r="H828" i="30"/>
  <c r="I828"/>
  <c r="F828" i="18"/>
  <c r="O828" i="25"/>
  <c r="P828"/>
  <c r="D828" i="18"/>
  <c r="Q828" i="26"/>
  <c r="R828"/>
  <c r="H828" i="18"/>
  <c r="I828" i="16"/>
  <c r="J828"/>
  <c r="N828"/>
  <c r="O828"/>
  <c r="P828"/>
  <c r="N828" i="11"/>
  <c r="M828" i="12"/>
  <c r="N828"/>
  <c r="M828" i="32"/>
  <c r="I828" i="18"/>
  <c r="J828"/>
  <c r="N828"/>
  <c r="P829" i="23"/>
  <c r="E829" i="18"/>
  <c r="P829" i="33"/>
  <c r="Q829"/>
  <c r="M829" i="14"/>
  <c r="N829"/>
  <c r="P829" i="13"/>
  <c r="Q829"/>
  <c r="H829" i="30"/>
  <c r="I829"/>
  <c r="F829" i="18"/>
  <c r="O829" i="25"/>
  <c r="P829"/>
  <c r="D829" i="18"/>
  <c r="Q829" i="26"/>
  <c r="R829"/>
  <c r="H829" i="18"/>
  <c r="I829" i="16"/>
  <c r="J829"/>
  <c r="N829"/>
  <c r="O829"/>
  <c r="P829"/>
  <c r="N829" i="11"/>
  <c r="M829" i="12"/>
  <c r="N829"/>
  <c r="M829" i="32"/>
  <c r="I829" i="18"/>
  <c r="J829"/>
  <c r="N829"/>
  <c r="P830" i="23"/>
  <c r="E830" i="18"/>
  <c r="P830" i="33"/>
  <c r="Q830"/>
  <c r="M830" i="14"/>
  <c r="N830"/>
  <c r="P830" i="13"/>
  <c r="Q830"/>
  <c r="O830" i="15"/>
  <c r="H830" i="30"/>
  <c r="I830"/>
  <c r="F830" i="18"/>
  <c r="O830" i="25"/>
  <c r="P830"/>
  <c r="D830" i="18"/>
  <c r="Q830" i="26"/>
  <c r="R830"/>
  <c r="H830" i="18"/>
  <c r="I830" i="16"/>
  <c r="J830"/>
  <c r="N830"/>
  <c r="O830"/>
  <c r="P830"/>
  <c r="N830" i="11"/>
  <c r="M830" i="12"/>
  <c r="N830"/>
  <c r="M830" i="32"/>
  <c r="I830" i="18"/>
  <c r="J830"/>
  <c r="N830"/>
  <c r="P831" i="23"/>
  <c r="E831" i="18"/>
  <c r="P831" i="33"/>
  <c r="Q831"/>
  <c r="M831" i="14"/>
  <c r="N831"/>
  <c r="P831" i="13"/>
  <c r="Q831"/>
  <c r="O831" i="15"/>
  <c r="H831" i="30"/>
  <c r="I831"/>
  <c r="F831" i="18"/>
  <c r="O831" i="25"/>
  <c r="P831"/>
  <c r="D831" i="18"/>
  <c r="Q831" i="26"/>
  <c r="R831"/>
  <c r="H831" i="18"/>
  <c r="I831" i="16"/>
  <c r="J831"/>
  <c r="N831"/>
  <c r="O831"/>
  <c r="P831"/>
  <c r="N831" i="11"/>
  <c r="M831" i="12"/>
  <c r="N831"/>
  <c r="M831" i="32"/>
  <c r="I831" i="18"/>
  <c r="J831"/>
  <c r="N831"/>
  <c r="P832" i="23"/>
  <c r="E832" i="18"/>
  <c r="P832" i="33"/>
  <c r="Q832"/>
  <c r="M832" i="14"/>
  <c r="N832"/>
  <c r="P832" i="13"/>
  <c r="Q832"/>
  <c r="H832" i="30"/>
  <c r="I832"/>
  <c r="F832" i="18"/>
  <c r="O832" i="25"/>
  <c r="P832"/>
  <c r="D832" i="18"/>
  <c r="Q832" i="26"/>
  <c r="R832"/>
  <c r="H832" i="18"/>
  <c r="I832" i="16"/>
  <c r="J832"/>
  <c r="N832"/>
  <c r="O832"/>
  <c r="P832"/>
  <c r="N832" i="11"/>
  <c r="M832" i="12"/>
  <c r="N832"/>
  <c r="M832" i="32"/>
  <c r="I832" i="18"/>
  <c r="J832"/>
  <c r="N832"/>
  <c r="P833" i="23"/>
  <c r="E833" i="18"/>
  <c r="P833" i="33"/>
  <c r="Q833"/>
  <c r="M833" i="14"/>
  <c r="N833"/>
  <c r="P833" i="13"/>
  <c r="Q833"/>
  <c r="H833" i="30"/>
  <c r="I833"/>
  <c r="F833" i="18"/>
  <c r="O833" i="25"/>
  <c r="P833"/>
  <c r="D833" i="18"/>
  <c r="Q833" i="26"/>
  <c r="R833"/>
  <c r="H833" i="18"/>
  <c r="I833" i="16"/>
  <c r="J833"/>
  <c r="N833"/>
  <c r="O833"/>
  <c r="P833"/>
  <c r="N833" i="11"/>
  <c r="M833" i="12"/>
  <c r="N833"/>
  <c r="M833" i="32"/>
  <c r="I833" i="18"/>
  <c r="J833"/>
  <c r="N833"/>
  <c r="P834" i="23"/>
  <c r="E834" i="18"/>
  <c r="P834" i="33"/>
  <c r="Q834"/>
  <c r="M834" i="14"/>
  <c r="N834"/>
  <c r="P834" i="13"/>
  <c r="Q834"/>
  <c r="H834" i="30"/>
  <c r="I834"/>
  <c r="F834" i="18"/>
  <c r="O834" i="25"/>
  <c r="P834"/>
  <c r="D834" i="18"/>
  <c r="Q834" i="26"/>
  <c r="R834"/>
  <c r="H834" i="18"/>
  <c r="I834" i="16"/>
  <c r="J834"/>
  <c r="N834"/>
  <c r="O834"/>
  <c r="P834"/>
  <c r="N834" i="11"/>
  <c r="M834" i="12"/>
  <c r="N834"/>
  <c r="M834" i="32"/>
  <c r="I834" i="18"/>
  <c r="J834"/>
  <c r="N834"/>
  <c r="P835" i="23"/>
  <c r="E835" i="18"/>
  <c r="P835" i="33"/>
  <c r="Q835"/>
  <c r="M835" i="14"/>
  <c r="N835"/>
  <c r="P835" i="13"/>
  <c r="Q835"/>
  <c r="H835" i="30"/>
  <c r="I835"/>
  <c r="F835" i="18"/>
  <c r="O835" i="25"/>
  <c r="P835"/>
  <c r="D835" i="18"/>
  <c r="Q835" i="26"/>
  <c r="R835"/>
  <c r="H835" i="18"/>
  <c r="I835" i="16"/>
  <c r="J835"/>
  <c r="N835"/>
  <c r="O835"/>
  <c r="P835"/>
  <c r="N835" i="11"/>
  <c r="M835" i="12"/>
  <c r="N835"/>
  <c r="M835" i="32"/>
  <c r="I835" i="18"/>
  <c r="J835"/>
  <c r="N835"/>
  <c r="P836" i="23"/>
  <c r="E836" i="18"/>
  <c r="P836" i="33"/>
  <c r="Q836"/>
  <c r="M836" i="14"/>
  <c r="N836"/>
  <c r="P836" i="13"/>
  <c r="Q836"/>
  <c r="H836" i="30"/>
  <c r="I836"/>
  <c r="F836" i="18"/>
  <c r="O836" i="25"/>
  <c r="P836"/>
  <c r="D836" i="18"/>
  <c r="Q836" i="26"/>
  <c r="R836"/>
  <c r="H836" i="18"/>
  <c r="I836" i="16"/>
  <c r="J836"/>
  <c r="N836"/>
  <c r="O836"/>
  <c r="P836"/>
  <c r="N836" i="11"/>
  <c r="M836" i="12"/>
  <c r="N836"/>
  <c r="M836" i="32"/>
  <c r="I836" i="18"/>
  <c r="J836"/>
  <c r="N836"/>
  <c r="P837" i="23"/>
  <c r="E837" i="18"/>
  <c r="P837" i="33"/>
  <c r="Q837"/>
  <c r="M837" i="14"/>
  <c r="N837"/>
  <c r="N837" i="34"/>
  <c r="O837"/>
  <c r="P837" i="13"/>
  <c r="Q837"/>
  <c r="O837" i="15"/>
  <c r="H837" i="30"/>
  <c r="I837"/>
  <c r="F837" i="18"/>
  <c r="O837" i="25"/>
  <c r="P837"/>
  <c r="D837" i="18"/>
  <c r="Q837" i="26"/>
  <c r="R837"/>
  <c r="H837" i="18"/>
  <c r="I837" i="16"/>
  <c r="J837"/>
  <c r="N837"/>
  <c r="O837"/>
  <c r="P837"/>
  <c r="N837" i="11"/>
  <c r="M837" i="12"/>
  <c r="N837"/>
  <c r="M837" i="32"/>
  <c r="I837" i="18"/>
  <c r="J837"/>
  <c r="N837"/>
  <c r="P838" i="23"/>
  <c r="E838" i="18"/>
  <c r="P838" i="33"/>
  <c r="Q838"/>
  <c r="M838" i="14"/>
  <c r="N838"/>
  <c r="N838" i="34"/>
  <c r="O838"/>
  <c r="P838" i="13"/>
  <c r="Q838"/>
  <c r="O838" i="15"/>
  <c r="H838" i="30"/>
  <c r="I838"/>
  <c r="F838" i="18"/>
  <c r="O838" i="25"/>
  <c r="P838"/>
  <c r="D838" i="18"/>
  <c r="Q838" i="26"/>
  <c r="R838"/>
  <c r="H838" i="18"/>
  <c r="I838" i="16"/>
  <c r="J838"/>
  <c r="N838"/>
  <c r="O838"/>
  <c r="P838"/>
  <c r="N838" i="11"/>
  <c r="M838" i="12"/>
  <c r="N838"/>
  <c r="M838" i="32"/>
  <c r="I838" i="18"/>
  <c r="J838"/>
  <c r="N838"/>
  <c r="P839" i="23"/>
  <c r="E839" i="18"/>
  <c r="P839" i="33"/>
  <c r="Q839"/>
  <c r="M839" i="14"/>
  <c r="N839"/>
  <c r="P839" i="13"/>
  <c r="Q839"/>
  <c r="H839" i="30"/>
  <c r="I839"/>
  <c r="F839" i="18"/>
  <c r="O839" i="25"/>
  <c r="P839"/>
  <c r="D839" i="18"/>
  <c r="Q839" i="26"/>
  <c r="R839"/>
  <c r="H839" i="18"/>
  <c r="I839" i="16"/>
  <c r="J839"/>
  <c r="N839"/>
  <c r="O839"/>
  <c r="P839"/>
  <c r="N839" i="11"/>
  <c r="M839" i="12"/>
  <c r="N839"/>
  <c r="M839" i="32"/>
  <c r="I839" i="18"/>
  <c r="J839"/>
  <c r="N839"/>
  <c r="P840" i="23"/>
  <c r="E840" i="18"/>
  <c r="P840" i="33"/>
  <c r="Q840"/>
  <c r="M840" i="14"/>
  <c r="N840"/>
  <c r="P840" i="13"/>
  <c r="Q840"/>
  <c r="H840" i="30"/>
  <c r="I840"/>
  <c r="F840" i="18"/>
  <c r="O840" i="25"/>
  <c r="P840"/>
  <c r="D840" i="18"/>
  <c r="Q840" i="26"/>
  <c r="R840"/>
  <c r="H840" i="18"/>
  <c r="I840" i="16"/>
  <c r="J840"/>
  <c r="N840"/>
  <c r="O840"/>
  <c r="P840"/>
  <c r="N840" i="11"/>
  <c r="M840" i="12"/>
  <c r="N840"/>
  <c r="M840" i="32"/>
  <c r="I840" i="18"/>
  <c r="J840"/>
  <c r="N840"/>
  <c r="P841" i="23"/>
  <c r="E841" i="18"/>
  <c r="P841" i="33"/>
  <c r="Q841"/>
  <c r="M841" i="14"/>
  <c r="N841"/>
  <c r="P841" i="13"/>
  <c r="Q841"/>
  <c r="H841" i="30"/>
  <c r="I841"/>
  <c r="F841" i="18"/>
  <c r="O841" i="25"/>
  <c r="P841"/>
  <c r="D841" i="18"/>
  <c r="Q841" i="26"/>
  <c r="R841"/>
  <c r="H841" i="18"/>
  <c r="I841" i="16"/>
  <c r="J841"/>
  <c r="N841"/>
  <c r="O841"/>
  <c r="P841"/>
  <c r="N841" i="11"/>
  <c r="M841" i="12"/>
  <c r="N841"/>
  <c r="M841" i="32"/>
  <c r="I841" i="18"/>
  <c r="J841"/>
  <c r="N841"/>
  <c r="P842" i="23"/>
  <c r="E842" i="18"/>
  <c r="P842" i="33"/>
  <c r="Q842"/>
  <c r="M842" i="14"/>
  <c r="N842"/>
  <c r="P842" i="13"/>
  <c r="Q842"/>
  <c r="H842" i="30"/>
  <c r="I842"/>
  <c r="F842" i="18"/>
  <c r="O842" i="25"/>
  <c r="P842"/>
  <c r="D842" i="18"/>
  <c r="Q842" i="26"/>
  <c r="R842"/>
  <c r="H842" i="18"/>
  <c r="I842" i="16"/>
  <c r="J842"/>
  <c r="N842"/>
  <c r="O842"/>
  <c r="P842"/>
  <c r="N842" i="11"/>
  <c r="M842" i="12"/>
  <c r="N842"/>
  <c r="M842" i="32"/>
  <c r="I842" i="18"/>
  <c r="J842"/>
  <c r="N842"/>
  <c r="P843" i="23"/>
  <c r="E843" i="18"/>
  <c r="P843" i="33"/>
  <c r="Q843"/>
  <c r="M843" i="14"/>
  <c r="N843"/>
  <c r="P843" i="13"/>
  <c r="Q843"/>
  <c r="H843" i="30"/>
  <c r="I843"/>
  <c r="F843" i="18"/>
  <c r="O843" i="25"/>
  <c r="P843"/>
  <c r="D843" i="18"/>
  <c r="Q843" i="26"/>
  <c r="R843"/>
  <c r="H843" i="18"/>
  <c r="I843" i="16"/>
  <c r="J843"/>
  <c r="N843"/>
  <c r="O843"/>
  <c r="P843"/>
  <c r="N843" i="11"/>
  <c r="M843" i="12"/>
  <c r="N843"/>
  <c r="M843" i="32"/>
  <c r="I843" i="18"/>
  <c r="J843"/>
  <c r="N843"/>
  <c r="P844" i="23"/>
  <c r="E844" i="18"/>
  <c r="P844" i="33"/>
  <c r="Q844"/>
  <c r="M844" i="14"/>
  <c r="N844"/>
  <c r="P844" i="13"/>
  <c r="Q844"/>
  <c r="H844" i="30"/>
  <c r="I844"/>
  <c r="F844" i="18"/>
  <c r="O844" i="25"/>
  <c r="P844"/>
  <c r="D844" i="18"/>
  <c r="Q844" i="26"/>
  <c r="R844"/>
  <c r="H844" i="18"/>
  <c r="I844" i="16"/>
  <c r="J844"/>
  <c r="N844"/>
  <c r="O844"/>
  <c r="P844"/>
  <c r="N844" i="11"/>
  <c r="M844" i="12"/>
  <c r="N844"/>
  <c r="M844" i="32"/>
  <c r="I844" i="18"/>
  <c r="J844"/>
  <c r="N844"/>
  <c r="P845" i="23"/>
  <c r="E845" i="18"/>
  <c r="P845" i="33"/>
  <c r="Q845"/>
  <c r="M845" i="14"/>
  <c r="N845"/>
  <c r="P845" i="13"/>
  <c r="Q845"/>
  <c r="H845" i="30"/>
  <c r="I845"/>
  <c r="F845" i="18"/>
  <c r="O845" i="25"/>
  <c r="P845"/>
  <c r="D845" i="18"/>
  <c r="Q845" i="26"/>
  <c r="R845"/>
  <c r="H845" i="18"/>
  <c r="I845" i="16"/>
  <c r="J845"/>
  <c r="N845"/>
  <c r="O845"/>
  <c r="P845"/>
  <c r="N845" i="11"/>
  <c r="M845" i="12"/>
  <c r="N845"/>
  <c r="M845" i="32"/>
  <c r="I845" i="18"/>
  <c r="J845"/>
  <c r="N845"/>
  <c r="P846" i="23"/>
  <c r="E846" i="18"/>
  <c r="P846" i="33"/>
  <c r="Q846"/>
  <c r="M846" i="14"/>
  <c r="N846"/>
  <c r="P846" i="13"/>
  <c r="Q846"/>
  <c r="H846" i="30"/>
  <c r="I846"/>
  <c r="F846" i="18"/>
  <c r="O846" i="25"/>
  <c r="P846"/>
  <c r="D846" i="18"/>
  <c r="Q846" i="26"/>
  <c r="R846"/>
  <c r="H846" i="18"/>
  <c r="I846" i="16"/>
  <c r="J846"/>
  <c r="N846"/>
  <c r="O846"/>
  <c r="P846"/>
  <c r="N846" i="11"/>
  <c r="M846" i="12"/>
  <c r="N846"/>
  <c r="M846" i="32"/>
  <c r="I846" i="18"/>
  <c r="J846"/>
  <c r="N846"/>
  <c r="P847" i="23"/>
  <c r="E847" i="18"/>
  <c r="P847" i="33"/>
  <c r="Q847"/>
  <c r="M847" i="14"/>
  <c r="N847"/>
  <c r="P847" i="13"/>
  <c r="Q847"/>
  <c r="H847" i="30"/>
  <c r="I847"/>
  <c r="F847" i="18"/>
  <c r="O847" i="25"/>
  <c r="P847"/>
  <c r="D847" i="18"/>
  <c r="Q847" i="26"/>
  <c r="R847"/>
  <c r="H847" i="18"/>
  <c r="I847" i="16"/>
  <c r="J847"/>
  <c r="N847"/>
  <c r="O847"/>
  <c r="P847"/>
  <c r="N847" i="11"/>
  <c r="M847" i="12"/>
  <c r="N847"/>
  <c r="M847" i="32"/>
  <c r="I847" i="18"/>
  <c r="J847"/>
  <c r="N847"/>
  <c r="P848" i="23"/>
  <c r="E848" i="18"/>
  <c r="P848" i="33"/>
  <c r="Q848"/>
  <c r="M848" i="14"/>
  <c r="N848"/>
  <c r="P848" i="13"/>
  <c r="Q848"/>
  <c r="H848" i="30"/>
  <c r="I848"/>
  <c r="F848" i="18"/>
  <c r="O848" i="25"/>
  <c r="P848"/>
  <c r="D848" i="18"/>
  <c r="Q848" i="26"/>
  <c r="R848"/>
  <c r="H848" i="18"/>
  <c r="I848" i="16"/>
  <c r="J848"/>
  <c r="N848"/>
  <c r="O848"/>
  <c r="P848"/>
  <c r="N848" i="11"/>
  <c r="M848" i="12"/>
  <c r="N848"/>
  <c r="M848" i="32"/>
  <c r="I848" i="18"/>
  <c r="J848"/>
  <c r="N848"/>
  <c r="P849" i="23"/>
  <c r="E849" i="18"/>
  <c r="P849" i="33"/>
  <c r="Q849"/>
  <c r="M849" i="14"/>
  <c r="N849"/>
  <c r="P849" i="13"/>
  <c r="Q849"/>
  <c r="H849" i="30"/>
  <c r="I849"/>
  <c r="F849" i="18"/>
  <c r="O849" i="25"/>
  <c r="P849"/>
  <c r="D849" i="18"/>
  <c r="Q849" i="26"/>
  <c r="R849"/>
  <c r="H849" i="18"/>
  <c r="I849" i="16"/>
  <c r="J849"/>
  <c r="N849"/>
  <c r="O849"/>
  <c r="P849"/>
  <c r="N849" i="11"/>
  <c r="M849" i="12"/>
  <c r="N849"/>
  <c r="M849" i="32"/>
  <c r="I849" i="18"/>
  <c r="J849"/>
  <c r="N849"/>
  <c r="P850" i="23"/>
  <c r="E850" i="18"/>
  <c r="P850" i="33"/>
  <c r="Q850"/>
  <c r="M850" i="14"/>
  <c r="N850"/>
  <c r="P850" i="13"/>
  <c r="Q850"/>
  <c r="H850" i="30"/>
  <c r="I850"/>
  <c r="F850" i="18"/>
  <c r="O850" i="25"/>
  <c r="P850"/>
  <c r="D850" i="18"/>
  <c r="Q850" i="26"/>
  <c r="R850"/>
  <c r="H850" i="18"/>
  <c r="I850" i="16"/>
  <c r="J850"/>
  <c r="N850"/>
  <c r="O850"/>
  <c r="P850"/>
  <c r="N850" i="11"/>
  <c r="M850" i="12"/>
  <c r="N850"/>
  <c r="M850" i="32"/>
  <c r="I850" i="18"/>
  <c r="J850"/>
  <c r="N850"/>
  <c r="P851" i="23"/>
  <c r="E851" i="18"/>
  <c r="P851" i="33"/>
  <c r="Q851"/>
  <c r="M851" i="14"/>
  <c r="N851"/>
  <c r="P851" i="13"/>
  <c r="Q851"/>
  <c r="H851" i="30"/>
  <c r="I851"/>
  <c r="F851" i="18"/>
  <c r="O851" i="25"/>
  <c r="P851"/>
  <c r="D851" i="18"/>
  <c r="Q851" i="26"/>
  <c r="R851"/>
  <c r="H851" i="18"/>
  <c r="I851" i="16"/>
  <c r="J851"/>
  <c r="N851"/>
  <c r="O851"/>
  <c r="P851"/>
  <c r="N851" i="11"/>
  <c r="M851" i="12"/>
  <c r="N851"/>
  <c r="M851" i="32"/>
  <c r="I851" i="18"/>
  <c r="J851"/>
  <c r="N851"/>
  <c r="P852" i="23"/>
  <c r="E852" i="18"/>
  <c r="P852" i="33"/>
  <c r="Q852"/>
  <c r="M852" i="14"/>
  <c r="N852"/>
  <c r="P852" i="13"/>
  <c r="Q852"/>
  <c r="H852" i="30"/>
  <c r="I852"/>
  <c r="F852" i="18"/>
  <c r="O852" i="25"/>
  <c r="P852"/>
  <c r="D852" i="18"/>
  <c r="Q852" i="26"/>
  <c r="R852"/>
  <c r="H852" i="18"/>
  <c r="I852" i="16"/>
  <c r="J852"/>
  <c r="N852"/>
  <c r="O852"/>
  <c r="P852"/>
  <c r="N852" i="11"/>
  <c r="M852" i="12"/>
  <c r="N852"/>
  <c r="M852" i="32"/>
  <c r="I852" i="18"/>
  <c r="J852"/>
  <c r="N852"/>
  <c r="P853" i="23"/>
  <c r="E853" i="18"/>
  <c r="P853" i="33"/>
  <c r="Q853"/>
  <c r="M853" i="14"/>
  <c r="N853"/>
  <c r="P853" i="13"/>
  <c r="Q853"/>
  <c r="H853" i="30"/>
  <c r="I853"/>
  <c r="F853" i="18"/>
  <c r="O853" i="25"/>
  <c r="P853"/>
  <c r="D853" i="18"/>
  <c r="Q853" i="26"/>
  <c r="R853"/>
  <c r="H853" i="18"/>
  <c r="I853" i="16"/>
  <c r="J853"/>
  <c r="N853"/>
  <c r="O853"/>
  <c r="P853"/>
  <c r="N853" i="11"/>
  <c r="M853" i="12"/>
  <c r="N853"/>
  <c r="M853" i="32"/>
  <c r="I853" i="18"/>
  <c r="J853"/>
  <c r="N853"/>
  <c r="P854" i="23"/>
  <c r="E854" i="18"/>
  <c r="P854" i="33"/>
  <c r="Q854"/>
  <c r="M854" i="14"/>
  <c r="N854"/>
  <c r="P854" i="13"/>
  <c r="Q854"/>
  <c r="H854" i="30"/>
  <c r="I854"/>
  <c r="F854" i="18"/>
  <c r="O854" i="25"/>
  <c r="P854"/>
  <c r="D854" i="18"/>
  <c r="Q854" i="26"/>
  <c r="R854"/>
  <c r="H854" i="18"/>
  <c r="I854" i="16"/>
  <c r="J854"/>
  <c r="N854"/>
  <c r="O854"/>
  <c r="P854"/>
  <c r="N854" i="11"/>
  <c r="M854" i="12"/>
  <c r="N854"/>
  <c r="M854" i="32"/>
  <c r="I854" i="18"/>
  <c r="J854"/>
  <c r="N854"/>
  <c r="P855" i="23"/>
  <c r="E855" i="18"/>
  <c r="P855" i="33"/>
  <c r="Q855"/>
  <c r="M855" i="14"/>
  <c r="N855"/>
  <c r="P855" i="13"/>
  <c r="Q855"/>
  <c r="H855" i="30"/>
  <c r="I855"/>
  <c r="F855" i="18"/>
  <c r="O855" i="25"/>
  <c r="P855"/>
  <c r="D855" i="18"/>
  <c r="Q855" i="26"/>
  <c r="R855"/>
  <c r="H855" i="18"/>
  <c r="I855" i="16"/>
  <c r="J855"/>
  <c r="N855"/>
  <c r="O855"/>
  <c r="P855"/>
  <c r="N855" i="11"/>
  <c r="M855" i="12"/>
  <c r="N855"/>
  <c r="M855" i="32"/>
  <c r="I855" i="18"/>
  <c r="J855"/>
  <c r="N855"/>
  <c r="P856" i="23"/>
  <c r="E856" i="18"/>
  <c r="P856" i="33"/>
  <c r="Q856"/>
  <c r="M856" i="14"/>
  <c r="N856"/>
  <c r="P856" i="13"/>
  <c r="Q856"/>
  <c r="H856" i="30"/>
  <c r="I856"/>
  <c r="F856" i="18"/>
  <c r="O856" i="25"/>
  <c r="P856"/>
  <c r="D856" i="18"/>
  <c r="Q856" i="26"/>
  <c r="R856"/>
  <c r="H856" i="18"/>
  <c r="I856" i="16"/>
  <c r="J856"/>
  <c r="N856"/>
  <c r="O856"/>
  <c r="P856"/>
  <c r="N856" i="11"/>
  <c r="M856" i="12"/>
  <c r="N856"/>
  <c r="M856" i="32"/>
  <c r="I856" i="18"/>
  <c r="J856"/>
  <c r="N856"/>
  <c r="P857" i="23"/>
  <c r="E857" i="18"/>
  <c r="P857" i="33"/>
  <c r="Q857"/>
  <c r="M857" i="14"/>
  <c r="N857"/>
  <c r="P857" i="13"/>
  <c r="Q857"/>
  <c r="H857" i="30"/>
  <c r="I857"/>
  <c r="F857" i="18"/>
  <c r="O857" i="25"/>
  <c r="P857"/>
  <c r="D857" i="18"/>
  <c r="Q857" i="26"/>
  <c r="R857"/>
  <c r="H857" i="18"/>
  <c r="I857" i="16"/>
  <c r="J857"/>
  <c r="N857"/>
  <c r="O857"/>
  <c r="P857"/>
  <c r="N857" i="11"/>
  <c r="M857" i="12"/>
  <c r="N857"/>
  <c r="M857" i="32"/>
  <c r="I857" i="18"/>
  <c r="J857"/>
  <c r="N857"/>
  <c r="P858" i="23"/>
  <c r="E858" i="18"/>
  <c r="P858" i="33"/>
  <c r="Q858"/>
  <c r="M858" i="14"/>
  <c r="N858"/>
  <c r="P858" i="13"/>
  <c r="Q858"/>
  <c r="H858" i="30"/>
  <c r="I858"/>
  <c r="F858" i="18"/>
  <c r="O858" i="25"/>
  <c r="P858"/>
  <c r="D858" i="18"/>
  <c r="Q858" i="26"/>
  <c r="R858"/>
  <c r="H858" i="18"/>
  <c r="I858" i="16"/>
  <c r="J858"/>
  <c r="N858"/>
  <c r="O858"/>
  <c r="P858"/>
  <c r="N858" i="11"/>
  <c r="M858" i="12"/>
  <c r="N858"/>
  <c r="M858" i="32"/>
  <c r="I858" i="18"/>
  <c r="J858"/>
  <c r="N858"/>
  <c r="P859" i="23"/>
  <c r="E859" i="18"/>
  <c r="P859" i="33"/>
  <c r="Q859"/>
  <c r="M859" i="14"/>
  <c r="N859"/>
  <c r="P859" i="13"/>
  <c r="Q859"/>
  <c r="H859" i="30"/>
  <c r="I859"/>
  <c r="F859" i="18"/>
  <c r="O859" i="25"/>
  <c r="P859"/>
  <c r="D859" i="18"/>
  <c r="Q859" i="26"/>
  <c r="R859"/>
  <c r="H859" i="18"/>
  <c r="I859" i="16"/>
  <c r="J859"/>
  <c r="N859"/>
  <c r="O859"/>
  <c r="P859"/>
  <c r="N859" i="11"/>
  <c r="M859" i="12"/>
  <c r="N859"/>
  <c r="M859" i="32"/>
  <c r="I859" i="18"/>
  <c r="J859"/>
  <c r="N859"/>
  <c r="P860" i="23"/>
  <c r="E860" i="18"/>
  <c r="P860" i="33"/>
  <c r="Q860"/>
  <c r="M860" i="14"/>
  <c r="N860"/>
  <c r="P860" i="13"/>
  <c r="Q860"/>
  <c r="H860" i="30"/>
  <c r="I860"/>
  <c r="F860" i="18"/>
  <c r="O860" i="25"/>
  <c r="P860"/>
  <c r="D860" i="18"/>
  <c r="Q860" i="26"/>
  <c r="R860"/>
  <c r="H860" i="18"/>
  <c r="I860" i="16"/>
  <c r="J860"/>
  <c r="N860"/>
  <c r="O860"/>
  <c r="P860"/>
  <c r="N860" i="11"/>
  <c r="M860" i="12"/>
  <c r="N860"/>
  <c r="M860" i="32"/>
  <c r="I860" i="18"/>
  <c r="J860"/>
  <c r="N860"/>
  <c r="P861" i="23"/>
  <c r="E861" i="18"/>
  <c r="P861" i="33"/>
  <c r="Q861"/>
  <c r="M861" i="14"/>
  <c r="N861"/>
  <c r="P861" i="13"/>
  <c r="Q861"/>
  <c r="H861" i="30"/>
  <c r="I861"/>
  <c r="F861" i="18"/>
  <c r="O861" i="25"/>
  <c r="P861"/>
  <c r="D861" i="18"/>
  <c r="Q861" i="26"/>
  <c r="R861"/>
  <c r="H861" i="18"/>
  <c r="I861" i="16"/>
  <c r="J861"/>
  <c r="N861"/>
  <c r="O861"/>
  <c r="P861"/>
  <c r="N861" i="11"/>
  <c r="M861" i="12"/>
  <c r="N861"/>
  <c r="M861" i="32"/>
  <c r="I861" i="18"/>
  <c r="J861"/>
  <c r="N861"/>
  <c r="P862" i="23"/>
  <c r="E862" i="18"/>
  <c r="P862" i="33"/>
  <c r="Q862"/>
  <c r="M862" i="14"/>
  <c r="N862"/>
  <c r="P862" i="13"/>
  <c r="Q862"/>
  <c r="H862" i="30"/>
  <c r="I862"/>
  <c r="F862" i="18"/>
  <c r="O862" i="25"/>
  <c r="P862"/>
  <c r="D862" i="18"/>
  <c r="Q862" i="26"/>
  <c r="R862"/>
  <c r="H862" i="18"/>
  <c r="I862" i="16"/>
  <c r="J862"/>
  <c r="N862"/>
  <c r="O862"/>
  <c r="P862"/>
  <c r="N862" i="11"/>
  <c r="M862" i="12"/>
  <c r="N862"/>
  <c r="M862" i="32"/>
  <c r="I862" i="18"/>
  <c r="J862"/>
  <c r="N862"/>
  <c r="P863" i="23"/>
  <c r="E863" i="18"/>
  <c r="P863" i="33"/>
  <c r="Q863"/>
  <c r="M863" i="14"/>
  <c r="N863"/>
  <c r="P863" i="13"/>
  <c r="Q863"/>
  <c r="H863" i="30"/>
  <c r="I863"/>
  <c r="F863" i="18"/>
  <c r="O863" i="25"/>
  <c r="P863"/>
  <c r="D863" i="18"/>
  <c r="Q863" i="26"/>
  <c r="R863"/>
  <c r="H863" i="18"/>
  <c r="I863" i="16"/>
  <c r="J863"/>
  <c r="N863"/>
  <c r="O863"/>
  <c r="P863"/>
  <c r="N863" i="11"/>
  <c r="M863" i="12"/>
  <c r="N863"/>
  <c r="M863" i="32"/>
  <c r="I863" i="18"/>
  <c r="J863"/>
  <c r="N863"/>
  <c r="P864" i="23"/>
  <c r="E864" i="18"/>
  <c r="P864" i="33"/>
  <c r="Q864"/>
  <c r="M864" i="14"/>
  <c r="N864"/>
  <c r="N864" i="34"/>
  <c r="O864"/>
  <c r="P864" i="13"/>
  <c r="Q864"/>
  <c r="O864" i="15"/>
  <c r="H864" i="30"/>
  <c r="I864"/>
  <c r="F864" i="18"/>
  <c r="O864" i="25"/>
  <c r="P864"/>
  <c r="D864" i="18"/>
  <c r="Q864" i="26"/>
  <c r="R864"/>
  <c r="H864" i="18"/>
  <c r="I864" i="16"/>
  <c r="J864"/>
  <c r="N864"/>
  <c r="O864"/>
  <c r="P864"/>
  <c r="N864" i="11"/>
  <c r="M864" i="12"/>
  <c r="N864"/>
  <c r="M864" i="32"/>
  <c r="I864" i="18"/>
  <c r="J864"/>
  <c r="N864"/>
  <c r="P865" i="23"/>
  <c r="E865" i="18"/>
  <c r="P865" i="33"/>
  <c r="Q865"/>
  <c r="M865" i="14"/>
  <c r="N865"/>
  <c r="P865" i="13"/>
  <c r="Q865"/>
  <c r="H865" i="30"/>
  <c r="I865"/>
  <c r="F865" i="18"/>
  <c r="O865" i="25"/>
  <c r="P865"/>
  <c r="D865" i="18"/>
  <c r="Q865" i="26"/>
  <c r="R865"/>
  <c r="H865" i="18"/>
  <c r="I865" i="16"/>
  <c r="J865"/>
  <c r="N865"/>
  <c r="O865"/>
  <c r="P865"/>
  <c r="N865" i="11"/>
  <c r="M865" i="12"/>
  <c r="N865"/>
  <c r="M865" i="32"/>
  <c r="I865" i="18"/>
  <c r="J865"/>
  <c r="N865"/>
  <c r="P866" i="23"/>
  <c r="E866" i="18"/>
  <c r="P866" i="33"/>
  <c r="Q866"/>
  <c r="M866" i="14"/>
  <c r="N866"/>
  <c r="N866" i="34"/>
  <c r="O866"/>
  <c r="P866" i="13"/>
  <c r="Q866"/>
  <c r="O866" i="15"/>
  <c r="H866" i="30"/>
  <c r="I866"/>
  <c r="F866" i="18"/>
  <c r="O866" i="25"/>
  <c r="P866"/>
  <c r="D866" i="18"/>
  <c r="Q866" i="26"/>
  <c r="R866"/>
  <c r="H866" i="18"/>
  <c r="I866" i="16"/>
  <c r="J866"/>
  <c r="N866"/>
  <c r="O866"/>
  <c r="P866"/>
  <c r="N866" i="11"/>
  <c r="M866" i="12"/>
  <c r="N866"/>
  <c r="M866" i="32"/>
  <c r="I866" i="18"/>
  <c r="J866"/>
  <c r="N866"/>
  <c r="P867" i="23"/>
  <c r="E867" i="18"/>
  <c r="P867" i="33"/>
  <c r="Q867"/>
  <c r="M867" i="14"/>
  <c r="N867"/>
  <c r="N867" i="34"/>
  <c r="O867"/>
  <c r="P867" i="13"/>
  <c r="Q867"/>
  <c r="O867" i="15"/>
  <c r="H867" i="30"/>
  <c r="I867"/>
  <c r="F867" i="18"/>
  <c r="O867" i="25"/>
  <c r="P867"/>
  <c r="D867" i="18"/>
  <c r="Q867" i="26"/>
  <c r="R867"/>
  <c r="H867" i="18"/>
  <c r="I867" i="16"/>
  <c r="J867"/>
  <c r="N867"/>
  <c r="O867"/>
  <c r="P867"/>
  <c r="N867" i="11"/>
  <c r="M867" i="12"/>
  <c r="N867"/>
  <c r="M867" i="32"/>
  <c r="I867" i="18"/>
  <c r="J867"/>
  <c r="N867"/>
  <c r="P868" i="23"/>
  <c r="E868" i="18"/>
  <c r="P868" i="33"/>
  <c r="Q868"/>
  <c r="M868" i="14"/>
  <c r="N868"/>
  <c r="N868" i="34"/>
  <c r="O868"/>
  <c r="P868" i="13"/>
  <c r="Q868"/>
  <c r="O868" i="15"/>
  <c r="H868" i="30"/>
  <c r="I868"/>
  <c r="F868" i="18"/>
  <c r="O868" i="25"/>
  <c r="P868"/>
  <c r="D868" i="18"/>
  <c r="Q868" i="26"/>
  <c r="R868"/>
  <c r="H868" i="18"/>
  <c r="I868" i="16"/>
  <c r="J868"/>
  <c r="N868"/>
  <c r="O868"/>
  <c r="P868"/>
  <c r="N868" i="11"/>
  <c r="M868" i="12"/>
  <c r="N868"/>
  <c r="M868" i="32"/>
  <c r="I868" i="18"/>
  <c r="J868"/>
  <c r="N868"/>
  <c r="P869" i="23"/>
  <c r="E869" i="18"/>
  <c r="P869" i="33"/>
  <c r="Q869"/>
  <c r="M869" i="14"/>
  <c r="N869"/>
  <c r="P869" i="13"/>
  <c r="Q869"/>
  <c r="H869" i="30"/>
  <c r="I869"/>
  <c r="F869" i="18"/>
  <c r="O869" i="25"/>
  <c r="P869"/>
  <c r="D869" i="18"/>
  <c r="Q869" i="26"/>
  <c r="R869"/>
  <c r="H869" i="18"/>
  <c r="I869" i="16"/>
  <c r="J869"/>
  <c r="N869"/>
  <c r="O869"/>
  <c r="P869"/>
  <c r="N869" i="11"/>
  <c r="M869" i="12"/>
  <c r="N869"/>
  <c r="M869" i="32"/>
  <c r="I869" i="18"/>
  <c r="J869"/>
  <c r="N869"/>
  <c r="P870" i="23"/>
  <c r="E870" i="18"/>
  <c r="P870" i="33"/>
  <c r="Q870"/>
  <c r="M870" i="14"/>
  <c r="N870"/>
  <c r="P870" i="13"/>
  <c r="Q870"/>
  <c r="H870" i="30"/>
  <c r="I870"/>
  <c r="F870" i="18"/>
  <c r="O870" i="25"/>
  <c r="P870"/>
  <c r="D870" i="18"/>
  <c r="Q870" i="26"/>
  <c r="R870"/>
  <c r="H870" i="18"/>
  <c r="I870" i="16"/>
  <c r="J870"/>
  <c r="N870"/>
  <c r="O870"/>
  <c r="P870"/>
  <c r="N870" i="11"/>
  <c r="M870" i="12"/>
  <c r="N870"/>
  <c r="M870" i="32"/>
  <c r="I870" i="18"/>
  <c r="J870"/>
  <c r="N870"/>
  <c r="P871" i="23"/>
  <c r="E871" i="18"/>
  <c r="P871" i="33"/>
  <c r="Q871"/>
  <c r="M871" i="14"/>
  <c r="N871"/>
  <c r="P871" i="13"/>
  <c r="Q871"/>
  <c r="H871" i="30"/>
  <c r="I871"/>
  <c r="F871" i="18"/>
  <c r="O871" i="25"/>
  <c r="P871"/>
  <c r="D871" i="18"/>
  <c r="Q871" i="26"/>
  <c r="R871"/>
  <c r="H871" i="18"/>
  <c r="I871" i="16"/>
  <c r="J871"/>
  <c r="N871"/>
  <c r="O871"/>
  <c r="P871"/>
  <c r="N871" i="11"/>
  <c r="M871" i="12"/>
  <c r="N871"/>
  <c r="M871" i="32"/>
  <c r="I871" i="18"/>
  <c r="J871"/>
  <c r="N871"/>
  <c r="P872" i="23"/>
  <c r="E872" i="18"/>
  <c r="P872" i="33"/>
  <c r="Q872"/>
  <c r="M872" i="14"/>
  <c r="N872"/>
  <c r="P872" i="13"/>
  <c r="Q872"/>
  <c r="H872" i="30"/>
  <c r="I872"/>
  <c r="F872" i="18"/>
  <c r="O872" i="25"/>
  <c r="P872"/>
  <c r="D872" i="18"/>
  <c r="Q872" i="26"/>
  <c r="R872"/>
  <c r="H872" i="18"/>
  <c r="I872" i="16"/>
  <c r="J872"/>
  <c r="N872"/>
  <c r="O872"/>
  <c r="P872"/>
  <c r="N872" i="11"/>
  <c r="M872" i="12"/>
  <c r="N872"/>
  <c r="M872" i="32"/>
  <c r="I872" i="18"/>
  <c r="J872"/>
  <c r="N872"/>
  <c r="P873" i="23"/>
  <c r="E873" i="18"/>
  <c r="P873" i="33"/>
  <c r="Q873"/>
  <c r="M873" i="14"/>
  <c r="N873"/>
  <c r="P873" i="13"/>
  <c r="Q873"/>
  <c r="H873" i="30"/>
  <c r="I873"/>
  <c r="F873" i="18"/>
  <c r="O873" i="25"/>
  <c r="P873"/>
  <c r="D873" i="18"/>
  <c r="Q873" i="26"/>
  <c r="R873"/>
  <c r="H873" i="18"/>
  <c r="I873" i="16"/>
  <c r="J873"/>
  <c r="N873"/>
  <c r="O873"/>
  <c r="P873"/>
  <c r="N873" i="11"/>
  <c r="M873" i="12"/>
  <c r="N873"/>
  <c r="M873" i="32"/>
  <c r="I873" i="18"/>
  <c r="J873"/>
  <c r="N873"/>
  <c r="P874" i="23"/>
  <c r="E874" i="18"/>
  <c r="P874" i="33"/>
  <c r="Q874"/>
  <c r="M874" i="14"/>
  <c r="N874"/>
  <c r="P874" i="13"/>
  <c r="Q874"/>
  <c r="H874" i="30"/>
  <c r="I874"/>
  <c r="F874" i="18"/>
  <c r="O874" i="25"/>
  <c r="P874"/>
  <c r="D874" i="18"/>
  <c r="Q874" i="26"/>
  <c r="R874"/>
  <c r="H874" i="18"/>
  <c r="I874" i="16"/>
  <c r="J874"/>
  <c r="N874"/>
  <c r="O874"/>
  <c r="P874"/>
  <c r="N874" i="11"/>
  <c r="M874" i="12"/>
  <c r="N874"/>
  <c r="M874" i="32"/>
  <c r="I874" i="18"/>
  <c r="J874"/>
  <c r="N874"/>
  <c r="P875" i="23"/>
  <c r="E875" i="18"/>
  <c r="P875" i="33"/>
  <c r="Q875"/>
  <c r="M875" i="14"/>
  <c r="N875"/>
  <c r="P875" i="13"/>
  <c r="Q875"/>
  <c r="H875" i="30"/>
  <c r="I875"/>
  <c r="F875" i="18"/>
  <c r="O875" i="25"/>
  <c r="P875"/>
  <c r="D875" i="18"/>
  <c r="Q875" i="26"/>
  <c r="R875"/>
  <c r="H875" i="18"/>
  <c r="I875" i="16"/>
  <c r="J875"/>
  <c r="N875"/>
  <c r="O875"/>
  <c r="P875"/>
  <c r="N875" i="11"/>
  <c r="M875" i="12"/>
  <c r="N875"/>
  <c r="M875" i="32"/>
  <c r="I875" i="18"/>
  <c r="J875"/>
  <c r="N875"/>
  <c r="P876" i="23"/>
  <c r="E876" i="18"/>
  <c r="P876" i="33"/>
  <c r="Q876"/>
  <c r="M876" i="14"/>
  <c r="N876"/>
  <c r="P876" i="13"/>
  <c r="Q876"/>
  <c r="H876" i="30"/>
  <c r="I876"/>
  <c r="F876" i="18"/>
  <c r="O876" i="25"/>
  <c r="P876"/>
  <c r="D876" i="18"/>
  <c r="Q876" i="26"/>
  <c r="R876"/>
  <c r="H876" i="18"/>
  <c r="I876" i="16"/>
  <c r="J876"/>
  <c r="N876"/>
  <c r="O876"/>
  <c r="P876"/>
  <c r="N876" i="11"/>
  <c r="M876" i="12"/>
  <c r="N876"/>
  <c r="M876" i="32"/>
  <c r="I876" i="18"/>
  <c r="J876"/>
  <c r="N876"/>
  <c r="P877" i="23"/>
  <c r="E877" i="18"/>
  <c r="P877" i="33"/>
  <c r="Q877"/>
  <c r="M877" i="14"/>
  <c r="N877"/>
  <c r="P877" i="13"/>
  <c r="Q877"/>
  <c r="H877" i="30"/>
  <c r="I877"/>
  <c r="F877" i="18"/>
  <c r="O877" i="25"/>
  <c r="P877"/>
  <c r="D877" i="18"/>
  <c r="Q877" i="26"/>
  <c r="R877"/>
  <c r="H877" i="18"/>
  <c r="I877" i="16"/>
  <c r="J877"/>
  <c r="N877"/>
  <c r="O877"/>
  <c r="P877"/>
  <c r="N877" i="11"/>
  <c r="M877" i="12"/>
  <c r="N877"/>
  <c r="M877" i="32"/>
  <c r="I877" i="18"/>
  <c r="J877"/>
  <c r="N877"/>
  <c r="P878" i="23"/>
  <c r="E878" i="18"/>
  <c r="P878" i="33"/>
  <c r="Q878"/>
  <c r="M878" i="14"/>
  <c r="N878"/>
  <c r="P878" i="13"/>
  <c r="Q878"/>
  <c r="H878" i="30"/>
  <c r="I878"/>
  <c r="F878" i="18"/>
  <c r="O878" i="25"/>
  <c r="P878"/>
  <c r="D878" i="18"/>
  <c r="Q878" i="26"/>
  <c r="R878"/>
  <c r="H878" i="18"/>
  <c r="I878" i="16"/>
  <c r="J878"/>
  <c r="N878"/>
  <c r="O878"/>
  <c r="P878"/>
  <c r="N878" i="11"/>
  <c r="M878" i="12"/>
  <c r="N878"/>
  <c r="M878" i="32"/>
  <c r="I878" i="18"/>
  <c r="J878"/>
  <c r="N878"/>
  <c r="P879" i="23"/>
  <c r="E879" i="18"/>
  <c r="P879" i="33"/>
  <c r="Q879"/>
  <c r="M879" i="14"/>
  <c r="N879"/>
  <c r="P879" i="13"/>
  <c r="Q879"/>
  <c r="H879" i="30"/>
  <c r="I879"/>
  <c r="F879" i="18"/>
  <c r="O879" i="25"/>
  <c r="P879"/>
  <c r="D879" i="18"/>
  <c r="Q879" i="26"/>
  <c r="R879"/>
  <c r="H879" i="18"/>
  <c r="I879" i="16"/>
  <c r="J879"/>
  <c r="N879"/>
  <c r="O879"/>
  <c r="P879"/>
  <c r="N879" i="11"/>
  <c r="M879" i="12"/>
  <c r="N879"/>
  <c r="M879" i="32"/>
  <c r="I879" i="18"/>
  <c r="J879"/>
  <c r="N879"/>
  <c r="P880" i="23"/>
  <c r="E880" i="18"/>
  <c r="P880" i="33"/>
  <c r="Q880"/>
  <c r="M880" i="14"/>
  <c r="N880"/>
  <c r="P880" i="13"/>
  <c r="Q880"/>
  <c r="H880" i="30"/>
  <c r="I880"/>
  <c r="F880" i="18"/>
  <c r="O880" i="25"/>
  <c r="P880"/>
  <c r="D880" i="18"/>
  <c r="Q880" i="26"/>
  <c r="R880"/>
  <c r="H880" i="18"/>
  <c r="I880" i="16"/>
  <c r="J880"/>
  <c r="N880"/>
  <c r="O880"/>
  <c r="P880"/>
  <c r="N880" i="11"/>
  <c r="M880" i="12"/>
  <c r="N880"/>
  <c r="M880" i="32"/>
  <c r="I880" i="18"/>
  <c r="J880"/>
  <c r="N880"/>
  <c r="P881" i="23"/>
  <c r="E881" i="18"/>
  <c r="P881" i="33"/>
  <c r="Q881"/>
  <c r="M881" i="14"/>
  <c r="N881"/>
  <c r="P881" i="13"/>
  <c r="Q881"/>
  <c r="H881" i="30"/>
  <c r="I881"/>
  <c r="F881" i="18"/>
  <c r="O881" i="25"/>
  <c r="P881"/>
  <c r="D881" i="18"/>
  <c r="Q881" i="26"/>
  <c r="R881"/>
  <c r="H881" i="18"/>
  <c r="I881" i="16"/>
  <c r="J881"/>
  <c r="N881"/>
  <c r="O881"/>
  <c r="P881"/>
  <c r="N881" i="11"/>
  <c r="M881" i="12"/>
  <c r="N881"/>
  <c r="M881" i="32"/>
  <c r="I881" i="18"/>
  <c r="J881"/>
  <c r="N881"/>
  <c r="P882" i="23"/>
  <c r="E882" i="18"/>
  <c r="P882" i="33"/>
  <c r="Q882"/>
  <c r="M882" i="14"/>
  <c r="N882"/>
  <c r="P882" i="13"/>
  <c r="Q882"/>
  <c r="H882" i="30"/>
  <c r="I882"/>
  <c r="F882" i="18"/>
  <c r="O882" i="25"/>
  <c r="P882"/>
  <c r="D882" i="18"/>
  <c r="Q882" i="26"/>
  <c r="R882"/>
  <c r="H882" i="18"/>
  <c r="I882" i="16"/>
  <c r="J882"/>
  <c r="N882"/>
  <c r="O882"/>
  <c r="P882"/>
  <c r="N882" i="11"/>
  <c r="M882" i="12"/>
  <c r="N882"/>
  <c r="M882" i="32"/>
  <c r="I882" i="18"/>
  <c r="J882"/>
  <c r="N882"/>
  <c r="P883" i="23"/>
  <c r="E883" i="18"/>
  <c r="P883" i="33"/>
  <c r="Q883"/>
  <c r="M883" i="14"/>
  <c r="N883"/>
  <c r="P883" i="13"/>
  <c r="Q883"/>
  <c r="H883" i="30"/>
  <c r="I883"/>
  <c r="F883" i="18"/>
  <c r="O883" i="25"/>
  <c r="P883"/>
  <c r="D883" i="18"/>
  <c r="Q883" i="26"/>
  <c r="R883"/>
  <c r="H883" i="18"/>
  <c r="I883" i="16"/>
  <c r="J883"/>
  <c r="N883"/>
  <c r="O883"/>
  <c r="P883"/>
  <c r="N883" i="11"/>
  <c r="M883" i="12"/>
  <c r="N883"/>
  <c r="M883" i="32"/>
  <c r="I883" i="18"/>
  <c r="J883"/>
  <c r="N883"/>
  <c r="P884" i="23"/>
  <c r="E884" i="18"/>
  <c r="P884" i="33"/>
  <c r="Q884"/>
  <c r="M884" i="14"/>
  <c r="N884"/>
  <c r="P884" i="13"/>
  <c r="Q884"/>
  <c r="H884" i="30"/>
  <c r="I884"/>
  <c r="F884" i="18"/>
  <c r="O884" i="25"/>
  <c r="P884"/>
  <c r="D884" i="18"/>
  <c r="Q884" i="26"/>
  <c r="R884"/>
  <c r="H884" i="18"/>
  <c r="I884" i="16"/>
  <c r="J884"/>
  <c r="N884"/>
  <c r="O884"/>
  <c r="P884"/>
  <c r="N884" i="11"/>
  <c r="M884" i="12"/>
  <c r="N884"/>
  <c r="M884" i="32"/>
  <c r="I884" i="18"/>
  <c r="J884"/>
  <c r="N884"/>
  <c r="P885" i="23"/>
  <c r="E885" i="18"/>
  <c r="P885" i="33"/>
  <c r="Q885"/>
  <c r="M885" i="14"/>
  <c r="N885"/>
  <c r="P885" i="13"/>
  <c r="Q885"/>
  <c r="H885" i="30"/>
  <c r="I885"/>
  <c r="F885" i="18"/>
  <c r="O885" i="25"/>
  <c r="P885"/>
  <c r="D885" i="18"/>
  <c r="Q885" i="26"/>
  <c r="R885"/>
  <c r="H885" i="18"/>
  <c r="I885" i="16"/>
  <c r="J885"/>
  <c r="N885"/>
  <c r="O885"/>
  <c r="P885"/>
  <c r="N885" i="11"/>
  <c r="M885" i="12"/>
  <c r="N885"/>
  <c r="M885" i="32"/>
  <c r="I885" i="18"/>
  <c r="J885"/>
  <c r="N885"/>
  <c r="P886" i="23"/>
  <c r="E886" i="18"/>
  <c r="P886" i="33"/>
  <c r="Q886"/>
  <c r="M886" i="14"/>
  <c r="N886"/>
  <c r="P886" i="13"/>
  <c r="Q886"/>
  <c r="O886" i="15"/>
  <c r="H886" i="30"/>
  <c r="I886"/>
  <c r="F886" i="18"/>
  <c r="O886" i="25"/>
  <c r="P886"/>
  <c r="D886" i="18"/>
  <c r="Q886" i="26"/>
  <c r="R886"/>
  <c r="H886" i="18"/>
  <c r="I886" i="16"/>
  <c r="J886"/>
  <c r="N886"/>
  <c r="O886"/>
  <c r="P886"/>
  <c r="N886" i="11"/>
  <c r="M886" i="12"/>
  <c r="N886"/>
  <c r="M886" i="32"/>
  <c r="I886" i="18"/>
  <c r="J886"/>
  <c r="N886"/>
  <c r="P887" i="23"/>
  <c r="E887" i="18"/>
  <c r="P887" i="33"/>
  <c r="Q887"/>
  <c r="M887" i="14"/>
  <c r="N887"/>
  <c r="P887" i="13"/>
  <c r="Q887"/>
  <c r="H887" i="30"/>
  <c r="I887"/>
  <c r="F887" i="18"/>
  <c r="O887" i="25"/>
  <c r="P887"/>
  <c r="D887" i="18"/>
  <c r="Q887" i="26"/>
  <c r="R887"/>
  <c r="H887" i="18"/>
  <c r="I887" i="16"/>
  <c r="J887"/>
  <c r="N887"/>
  <c r="O887"/>
  <c r="P887"/>
  <c r="N887" i="11"/>
  <c r="M887" i="12"/>
  <c r="N887"/>
  <c r="M887" i="32"/>
  <c r="I887" i="18"/>
  <c r="J887"/>
  <c r="N887"/>
  <c r="P888" i="23"/>
  <c r="E888" i="18"/>
  <c r="P888" i="33"/>
  <c r="Q888"/>
  <c r="M888" i="14"/>
  <c r="N888"/>
  <c r="P888" i="13"/>
  <c r="Q888"/>
  <c r="O888" i="15"/>
  <c r="H888" i="30"/>
  <c r="I888"/>
  <c r="F888" i="18"/>
  <c r="O888" i="25"/>
  <c r="P888"/>
  <c r="D888" i="18"/>
  <c r="Q888" i="26"/>
  <c r="R888"/>
  <c r="H888" i="18"/>
  <c r="I888" i="16"/>
  <c r="J888"/>
  <c r="N888"/>
  <c r="O888"/>
  <c r="P888"/>
  <c r="N888" i="11"/>
  <c r="M888" i="12"/>
  <c r="N888"/>
  <c r="M888" i="32"/>
  <c r="I888" i="18"/>
  <c r="J888"/>
  <c r="N888"/>
  <c r="P889" i="23"/>
  <c r="E889" i="18"/>
  <c r="P889" i="33"/>
  <c r="Q889"/>
  <c r="M889" i="14"/>
  <c r="N889"/>
  <c r="P889" i="13"/>
  <c r="Q889"/>
  <c r="H889" i="30"/>
  <c r="I889"/>
  <c r="F889" i="18"/>
  <c r="O889" i="25"/>
  <c r="P889"/>
  <c r="D889" i="18"/>
  <c r="Q889" i="26"/>
  <c r="R889"/>
  <c r="H889" i="18"/>
  <c r="I889" i="16"/>
  <c r="J889"/>
  <c r="N889"/>
  <c r="O889"/>
  <c r="P889"/>
  <c r="N889" i="11"/>
  <c r="M889" i="12"/>
  <c r="N889"/>
  <c r="M889" i="32"/>
  <c r="I889" i="18"/>
  <c r="J889"/>
  <c r="N889"/>
  <c r="P890" i="23"/>
  <c r="E890" i="18"/>
  <c r="P890" i="33"/>
  <c r="Q890"/>
  <c r="M890" i="14"/>
  <c r="N890"/>
  <c r="P890" i="13"/>
  <c r="Q890"/>
  <c r="H890" i="30"/>
  <c r="I890"/>
  <c r="F890" i="18"/>
  <c r="O890" i="25"/>
  <c r="P890"/>
  <c r="D890" i="18"/>
  <c r="Q890" i="26"/>
  <c r="R890"/>
  <c r="H890" i="18"/>
  <c r="I890" i="16"/>
  <c r="J890"/>
  <c r="N890"/>
  <c r="O890"/>
  <c r="P890"/>
  <c r="N890" i="11"/>
  <c r="M890" i="12"/>
  <c r="N890"/>
  <c r="M890" i="32"/>
  <c r="I890" i="18"/>
  <c r="J890"/>
  <c r="N890"/>
  <c r="P891" i="23"/>
  <c r="E891" i="18"/>
  <c r="P891" i="33"/>
  <c r="Q891"/>
  <c r="M891" i="14"/>
  <c r="N891"/>
  <c r="P891" i="13"/>
  <c r="Q891"/>
  <c r="H891" i="30"/>
  <c r="I891"/>
  <c r="F891" i="18"/>
  <c r="O891" i="25"/>
  <c r="P891"/>
  <c r="D891" i="18"/>
  <c r="Q891" i="26"/>
  <c r="R891"/>
  <c r="H891" i="18"/>
  <c r="I891" i="16"/>
  <c r="J891"/>
  <c r="N891"/>
  <c r="O891"/>
  <c r="P891"/>
  <c r="N891" i="11"/>
  <c r="M891" i="12"/>
  <c r="N891"/>
  <c r="M891" i="32"/>
  <c r="I891" i="18"/>
  <c r="J891"/>
  <c r="N891"/>
  <c r="P892" i="23"/>
  <c r="E892" i="18"/>
  <c r="P892" i="33"/>
  <c r="Q892"/>
  <c r="M892" i="14"/>
  <c r="N892"/>
  <c r="P892" i="13"/>
  <c r="Q892"/>
  <c r="O892" i="15"/>
  <c r="H892" i="30"/>
  <c r="I892"/>
  <c r="F892" i="18"/>
  <c r="O892" i="25"/>
  <c r="P892"/>
  <c r="D892" i="18"/>
  <c r="Q892" i="26"/>
  <c r="R892"/>
  <c r="H892" i="18"/>
  <c r="I892" i="16"/>
  <c r="J892"/>
  <c r="N892"/>
  <c r="O892"/>
  <c r="P892"/>
  <c r="N892" i="11"/>
  <c r="M892" i="12"/>
  <c r="N892"/>
  <c r="M892" i="32"/>
  <c r="I892" i="18"/>
  <c r="J892"/>
  <c r="N892"/>
  <c r="P893" i="23"/>
  <c r="E893" i="18"/>
  <c r="P893" i="33"/>
  <c r="Q893"/>
  <c r="M893" i="14"/>
  <c r="N893"/>
  <c r="P893" i="13"/>
  <c r="Q893"/>
  <c r="O893" i="15"/>
  <c r="H893" i="30"/>
  <c r="I893"/>
  <c r="F893" i="18"/>
  <c r="O893" i="25"/>
  <c r="P893"/>
  <c r="D893" i="18"/>
  <c r="Q893" i="26"/>
  <c r="R893"/>
  <c r="H893" i="18"/>
  <c r="I893" i="16"/>
  <c r="J893"/>
  <c r="N893"/>
  <c r="O893"/>
  <c r="P893"/>
  <c r="N893" i="11"/>
  <c r="M893" i="12"/>
  <c r="N893"/>
  <c r="M893" i="32"/>
  <c r="I893" i="18"/>
  <c r="J893"/>
  <c r="N893"/>
  <c r="P894" i="23"/>
  <c r="E894" i="18"/>
  <c r="P894" i="33"/>
  <c r="Q894"/>
  <c r="M894" i="14"/>
  <c r="N894"/>
  <c r="P894" i="13"/>
  <c r="Q894"/>
  <c r="O894" i="15"/>
  <c r="H894" i="30"/>
  <c r="I894"/>
  <c r="F894" i="18"/>
  <c r="O894" i="25"/>
  <c r="P894"/>
  <c r="D894" i="18"/>
  <c r="Q894" i="26"/>
  <c r="R894"/>
  <c r="H894" i="18"/>
  <c r="I894" i="16"/>
  <c r="J894"/>
  <c r="N894"/>
  <c r="O894"/>
  <c r="P894"/>
  <c r="N894" i="11"/>
  <c r="M894" i="12"/>
  <c r="N894"/>
  <c r="M894" i="32"/>
  <c r="I894" i="18"/>
  <c r="J894"/>
  <c r="N894"/>
  <c r="P895" i="23"/>
  <c r="E895" i="18"/>
  <c r="P895" i="33"/>
  <c r="Q895"/>
  <c r="M895" i="14"/>
  <c r="N895"/>
  <c r="P895" i="13"/>
  <c r="Q895"/>
  <c r="O895" i="15"/>
  <c r="H895" i="30"/>
  <c r="I895"/>
  <c r="F895" i="18"/>
  <c r="O895" i="25"/>
  <c r="P895"/>
  <c r="D895" i="18"/>
  <c r="Q895" i="26"/>
  <c r="R895"/>
  <c r="H895" i="18"/>
  <c r="I895" i="16"/>
  <c r="J895"/>
  <c r="N895"/>
  <c r="O895"/>
  <c r="P895"/>
  <c r="N895" i="11"/>
  <c r="M895" i="12"/>
  <c r="N895"/>
  <c r="M895" i="32"/>
  <c r="I895" i="18"/>
  <c r="J895"/>
  <c r="N895"/>
  <c r="P896" i="23"/>
  <c r="E896" i="18"/>
  <c r="P896" i="33"/>
  <c r="Q896"/>
  <c r="M896" i="14"/>
  <c r="N896"/>
  <c r="P896" i="13"/>
  <c r="Q896"/>
  <c r="O896" i="15"/>
  <c r="H896" i="30"/>
  <c r="I896"/>
  <c r="F896" i="18"/>
  <c r="O896" i="25"/>
  <c r="P896"/>
  <c r="D896" i="18"/>
  <c r="Q896" i="26"/>
  <c r="R896"/>
  <c r="H896" i="18"/>
  <c r="I896" i="16"/>
  <c r="J896"/>
  <c r="N896"/>
  <c r="O896"/>
  <c r="P896"/>
  <c r="N896" i="11"/>
  <c r="M896" i="12"/>
  <c r="N896"/>
  <c r="M896" i="32"/>
  <c r="I896" i="18"/>
  <c r="J896"/>
  <c r="N896"/>
  <c r="P897" i="23"/>
  <c r="E897" i="18"/>
  <c r="P897" i="33"/>
  <c r="Q897"/>
  <c r="M897" i="14"/>
  <c r="N897"/>
  <c r="N897" i="34"/>
  <c r="O897"/>
  <c r="P897" i="13"/>
  <c r="Q897"/>
  <c r="O897" i="15"/>
  <c r="H897" i="30"/>
  <c r="I897"/>
  <c r="F897" i="18"/>
  <c r="O897" i="25"/>
  <c r="P897"/>
  <c r="D897" i="18"/>
  <c r="Q897" i="26"/>
  <c r="R897"/>
  <c r="H897" i="18"/>
  <c r="I897" i="16"/>
  <c r="J897"/>
  <c r="N897"/>
  <c r="O897"/>
  <c r="P897"/>
  <c r="N897" i="11"/>
  <c r="M897" i="12"/>
  <c r="N897"/>
  <c r="M897" i="32"/>
  <c r="I897" i="18"/>
  <c r="J897"/>
  <c r="N897"/>
  <c r="P898" i="23"/>
  <c r="E898" i="18"/>
  <c r="P898" i="33"/>
  <c r="Q898"/>
  <c r="M898" i="14"/>
  <c r="N898"/>
  <c r="P898" i="13"/>
  <c r="Q898"/>
  <c r="O898" i="15"/>
  <c r="H898" i="30"/>
  <c r="I898"/>
  <c r="F898" i="18"/>
  <c r="O898" i="25"/>
  <c r="P898"/>
  <c r="D898" i="18"/>
  <c r="Q898" i="26"/>
  <c r="R898"/>
  <c r="H898" i="18"/>
  <c r="I898" i="16"/>
  <c r="J898"/>
  <c r="N898"/>
  <c r="O898"/>
  <c r="P898"/>
  <c r="N898" i="11"/>
  <c r="M898" i="12"/>
  <c r="N898"/>
  <c r="M898" i="32"/>
  <c r="I898" i="18"/>
  <c r="J898"/>
  <c r="N898"/>
  <c r="P899" i="23"/>
  <c r="E899" i="18"/>
  <c r="P899" i="33"/>
  <c r="Q899"/>
  <c r="M899" i="14"/>
  <c r="N899"/>
  <c r="P899" i="13"/>
  <c r="Q899"/>
  <c r="O899" i="15"/>
  <c r="H899" i="30"/>
  <c r="I899"/>
  <c r="F899" i="18"/>
  <c r="O899" i="25"/>
  <c r="P899"/>
  <c r="D899" i="18"/>
  <c r="Q899" i="26"/>
  <c r="R899"/>
  <c r="H899" i="18"/>
  <c r="I899" i="16"/>
  <c r="J899"/>
  <c r="N899"/>
  <c r="O899"/>
  <c r="P899"/>
  <c r="N899" i="11"/>
  <c r="M899" i="12"/>
  <c r="N899"/>
  <c r="M899" i="32"/>
  <c r="I899" i="18"/>
  <c r="J899"/>
  <c r="N899"/>
  <c r="P900" i="23"/>
  <c r="E900" i="18"/>
  <c r="P900" i="33"/>
  <c r="Q900"/>
  <c r="M900" i="14"/>
  <c r="N900"/>
  <c r="N900" i="34"/>
  <c r="O900"/>
  <c r="P900" i="13"/>
  <c r="Q900"/>
  <c r="O900" i="15"/>
  <c r="H900" i="30"/>
  <c r="I900"/>
  <c r="F900" i="18"/>
  <c r="O900" i="25"/>
  <c r="P900"/>
  <c r="D900" i="18"/>
  <c r="Q900" i="26"/>
  <c r="R900"/>
  <c r="H900" i="18"/>
  <c r="I900" i="16"/>
  <c r="J900"/>
  <c r="N900"/>
  <c r="O900"/>
  <c r="P900"/>
  <c r="N900" i="11"/>
  <c r="M900" i="12"/>
  <c r="N900"/>
  <c r="M900" i="32"/>
  <c r="I900" i="18"/>
  <c r="J900"/>
  <c r="N900"/>
  <c r="P901" i="23"/>
  <c r="E901" i="18"/>
  <c r="P901" i="33"/>
  <c r="Q901"/>
  <c r="M901" i="14"/>
  <c r="N901"/>
  <c r="N901" i="34"/>
  <c r="O901"/>
  <c r="P901" i="13"/>
  <c r="Q901"/>
  <c r="O901" i="15"/>
  <c r="H901" i="30"/>
  <c r="I901"/>
  <c r="F901" i="18"/>
  <c r="O901" i="25"/>
  <c r="P901"/>
  <c r="D901" i="18"/>
  <c r="Q901" i="26"/>
  <c r="R901"/>
  <c r="H901" i="18"/>
  <c r="I901" i="16"/>
  <c r="J901"/>
  <c r="N901"/>
  <c r="O901"/>
  <c r="P901"/>
  <c r="N901" i="11"/>
  <c r="M901" i="12"/>
  <c r="N901"/>
  <c r="M901" i="32"/>
  <c r="I901" i="18"/>
  <c r="J901"/>
  <c r="N901"/>
  <c r="P902" i="23"/>
  <c r="E902" i="18"/>
  <c r="P902" i="33"/>
  <c r="Q902"/>
  <c r="M902" i="14"/>
  <c r="N902"/>
  <c r="N902" i="34"/>
  <c r="O902"/>
  <c r="P902" i="13"/>
  <c r="Q902"/>
  <c r="O902" i="15"/>
  <c r="H902" i="30"/>
  <c r="I902"/>
  <c r="F902" i="18"/>
  <c r="O902" i="25"/>
  <c r="P902"/>
  <c r="D902" i="18"/>
  <c r="Q902" i="26"/>
  <c r="R902"/>
  <c r="H902" i="18"/>
  <c r="I902" i="16"/>
  <c r="J902"/>
  <c r="N902"/>
  <c r="O902"/>
  <c r="P902"/>
  <c r="N902" i="11"/>
  <c r="M902" i="12"/>
  <c r="N902"/>
  <c r="M902" i="32"/>
  <c r="I902" i="18"/>
  <c r="J902"/>
  <c r="N902"/>
  <c r="P903" i="23"/>
  <c r="E903" i="18"/>
  <c r="P903" i="33"/>
  <c r="Q903"/>
  <c r="M903" i="14"/>
  <c r="N903"/>
  <c r="N903" i="34"/>
  <c r="O903"/>
  <c r="P903" i="13"/>
  <c r="Q903"/>
  <c r="O903" i="15"/>
  <c r="H903" i="30"/>
  <c r="I903"/>
  <c r="F903" i="18"/>
  <c r="O903" i="25"/>
  <c r="P903"/>
  <c r="D903" i="18"/>
  <c r="Q903" i="26"/>
  <c r="R903"/>
  <c r="H903" i="18"/>
  <c r="I903" i="16"/>
  <c r="J903"/>
  <c r="N903"/>
  <c r="O903"/>
  <c r="P903"/>
  <c r="N903" i="11"/>
  <c r="M903" i="12"/>
  <c r="N903"/>
  <c r="M903" i="32"/>
  <c r="I903" i="18"/>
  <c r="J903"/>
  <c r="N903"/>
  <c r="P904" i="23"/>
  <c r="E904" i="18"/>
  <c r="P904" i="33"/>
  <c r="Q904"/>
  <c r="M904" i="14"/>
  <c r="N904"/>
  <c r="N904" i="34"/>
  <c r="O904"/>
  <c r="P904" i="13"/>
  <c r="Q904"/>
  <c r="O904" i="15"/>
  <c r="H904" i="30"/>
  <c r="I904"/>
  <c r="F904" i="18"/>
  <c r="O904" i="25"/>
  <c r="P904"/>
  <c r="D904" i="18"/>
  <c r="Q904" i="26"/>
  <c r="R904"/>
  <c r="H904" i="18"/>
  <c r="I904" i="16"/>
  <c r="J904"/>
  <c r="N904"/>
  <c r="O904"/>
  <c r="P904"/>
  <c r="N904" i="11"/>
  <c r="M904" i="12"/>
  <c r="N904"/>
  <c r="M904" i="32"/>
  <c r="I904" i="18"/>
  <c r="J904"/>
  <c r="N904"/>
  <c r="P905" i="23"/>
  <c r="E905" i="18"/>
  <c r="P905" i="33"/>
  <c r="Q905"/>
  <c r="M905" i="14"/>
  <c r="N905"/>
  <c r="P905" i="13"/>
  <c r="Q905"/>
  <c r="O905" i="15"/>
  <c r="H905" i="30"/>
  <c r="I905"/>
  <c r="F905" i="18"/>
  <c r="O905" i="25"/>
  <c r="P905"/>
  <c r="D905" i="18"/>
  <c r="Q905" i="26"/>
  <c r="R905"/>
  <c r="H905" i="18"/>
  <c r="I905" i="16"/>
  <c r="J905"/>
  <c r="N905"/>
  <c r="O905"/>
  <c r="P905"/>
  <c r="N905" i="11"/>
  <c r="M905" i="12"/>
  <c r="N905"/>
  <c r="M905" i="32"/>
  <c r="I905" i="18"/>
  <c r="J905"/>
  <c r="N905"/>
  <c r="P906" i="23"/>
  <c r="E906" i="18"/>
  <c r="P906" i="33"/>
  <c r="Q906"/>
  <c r="M906" i="14"/>
  <c r="N906"/>
  <c r="P906" i="13"/>
  <c r="Q906"/>
  <c r="O906" i="15"/>
  <c r="H906" i="30"/>
  <c r="I906"/>
  <c r="F906" i="18"/>
  <c r="O906" i="25"/>
  <c r="P906"/>
  <c r="D906" i="18"/>
  <c r="Q906" i="26"/>
  <c r="R906"/>
  <c r="H906" i="18"/>
  <c r="I906" i="16"/>
  <c r="J906"/>
  <c r="N906"/>
  <c r="O906"/>
  <c r="P906"/>
  <c r="N906" i="11"/>
  <c r="M906" i="12"/>
  <c r="N906"/>
  <c r="M906" i="32"/>
  <c r="I906" i="18"/>
  <c r="J906"/>
  <c r="N906"/>
  <c r="P907" i="23"/>
  <c r="E907" i="18"/>
  <c r="P907" i="33"/>
  <c r="Q907"/>
  <c r="M907" i="14"/>
  <c r="N907"/>
  <c r="P907" i="13"/>
  <c r="Q907"/>
  <c r="O907" i="15"/>
  <c r="H907" i="30"/>
  <c r="I907"/>
  <c r="F907" i="18"/>
  <c r="O907" i="25"/>
  <c r="P907"/>
  <c r="D907" i="18"/>
  <c r="Q907" i="26"/>
  <c r="R907"/>
  <c r="H907" i="18"/>
  <c r="I907" i="16"/>
  <c r="J907"/>
  <c r="N907"/>
  <c r="O907"/>
  <c r="P907"/>
  <c r="N907" i="11"/>
  <c r="M907" i="12"/>
  <c r="N907"/>
  <c r="M907" i="32"/>
  <c r="I907" i="18"/>
  <c r="J907"/>
  <c r="N907"/>
  <c r="P908" i="23"/>
  <c r="E908" i="18"/>
  <c r="P908" i="33"/>
  <c r="Q908"/>
  <c r="M908" i="14"/>
  <c r="N908"/>
  <c r="N908" i="34"/>
  <c r="O908"/>
  <c r="P908" i="13"/>
  <c r="Q908"/>
  <c r="O908" i="15"/>
  <c r="H908" i="30"/>
  <c r="I908"/>
  <c r="F908" i="18"/>
  <c r="O908" i="25"/>
  <c r="P908"/>
  <c r="D908" i="18"/>
  <c r="Q908" i="26"/>
  <c r="R908"/>
  <c r="H908" i="18"/>
  <c r="I908" i="16"/>
  <c r="J908"/>
  <c r="N908"/>
  <c r="O908"/>
  <c r="P908"/>
  <c r="N908" i="11"/>
  <c r="M908" i="12"/>
  <c r="N908"/>
  <c r="M908" i="32"/>
  <c r="I908" i="18"/>
  <c r="J908"/>
  <c r="N908"/>
  <c r="P909" i="23"/>
  <c r="E909" i="18"/>
  <c r="P909" i="33"/>
  <c r="Q909"/>
  <c r="M909" i="14"/>
  <c r="N909"/>
  <c r="P909" i="13"/>
  <c r="Q909"/>
  <c r="H909" i="30"/>
  <c r="I909"/>
  <c r="F909" i="18"/>
  <c r="O909" i="25"/>
  <c r="P909"/>
  <c r="D909" i="18"/>
  <c r="Q909" i="26"/>
  <c r="R909"/>
  <c r="H909" i="18"/>
  <c r="I909" i="16"/>
  <c r="J909"/>
  <c r="N909"/>
  <c r="O909"/>
  <c r="P909"/>
  <c r="N909" i="11"/>
  <c r="M909" i="12"/>
  <c r="N909"/>
  <c r="M909" i="32"/>
  <c r="I909" i="18"/>
  <c r="J909"/>
  <c r="N909"/>
  <c r="P910" i="23"/>
  <c r="E910" i="18"/>
  <c r="P910" i="33"/>
  <c r="Q910"/>
  <c r="M910" i="14"/>
  <c r="N910"/>
  <c r="P910" i="13"/>
  <c r="Q910"/>
  <c r="H910" i="30"/>
  <c r="I910"/>
  <c r="F910" i="18"/>
  <c r="O910" i="25"/>
  <c r="P910"/>
  <c r="D910" i="18"/>
  <c r="Q910" i="26"/>
  <c r="R910"/>
  <c r="H910" i="18"/>
  <c r="I910" i="16"/>
  <c r="J910"/>
  <c r="N910"/>
  <c r="O910"/>
  <c r="P910"/>
  <c r="N910" i="11"/>
  <c r="M910" i="12"/>
  <c r="N910"/>
  <c r="M910" i="32"/>
  <c r="I910" i="18"/>
  <c r="J910"/>
  <c r="N910"/>
  <c r="P911" i="23"/>
  <c r="E911" i="18"/>
  <c r="P911" i="33"/>
  <c r="Q911"/>
  <c r="M911" i="14"/>
  <c r="N911"/>
  <c r="N911" i="34"/>
  <c r="O911"/>
  <c r="P911" i="13"/>
  <c r="Q911"/>
  <c r="O911" i="15"/>
  <c r="H911" i="30"/>
  <c r="I911"/>
  <c r="F911" i="18"/>
  <c r="O911" i="25"/>
  <c r="P911"/>
  <c r="D911" i="18"/>
  <c r="Q911" i="26"/>
  <c r="R911"/>
  <c r="H911" i="18"/>
  <c r="I911" i="16"/>
  <c r="J911"/>
  <c r="N911"/>
  <c r="O911"/>
  <c r="P911"/>
  <c r="N911" i="11"/>
  <c r="M911" i="12"/>
  <c r="N911"/>
  <c r="M911" i="32"/>
  <c r="I911" i="18"/>
  <c r="J911"/>
  <c r="N911"/>
  <c r="P912" i="23"/>
  <c r="E912" i="18"/>
  <c r="P912" i="33"/>
  <c r="Q912"/>
  <c r="M912" i="14"/>
  <c r="N912"/>
  <c r="N912" i="34"/>
  <c r="O912"/>
  <c r="P912" i="13"/>
  <c r="Q912"/>
  <c r="O912" i="15"/>
  <c r="H912" i="30"/>
  <c r="I912"/>
  <c r="F912" i="18"/>
  <c r="O912" i="25"/>
  <c r="P912"/>
  <c r="D912" i="18"/>
  <c r="Q912" i="26"/>
  <c r="R912"/>
  <c r="H912" i="18"/>
  <c r="I912" i="16"/>
  <c r="J912"/>
  <c r="N912"/>
  <c r="O912"/>
  <c r="P912"/>
  <c r="N912" i="11"/>
  <c r="M912" i="12"/>
  <c r="N912"/>
  <c r="M914" i="32"/>
  <c r="I912" i="18"/>
  <c r="J912"/>
  <c r="N912"/>
  <c r="P913" i="23"/>
  <c r="E913" i="18"/>
  <c r="P913" i="33"/>
  <c r="Q913"/>
  <c r="M913" i="14"/>
  <c r="N913"/>
  <c r="N913" i="34"/>
  <c r="O913"/>
  <c r="P913" i="13"/>
  <c r="Q913"/>
  <c r="O913" i="15"/>
  <c r="H913" i="30"/>
  <c r="I913"/>
  <c r="F913" i="18"/>
  <c r="O913" i="25"/>
  <c r="P913"/>
  <c r="D913" i="18"/>
  <c r="Q913" i="26"/>
  <c r="R913"/>
  <c r="H913" i="18"/>
  <c r="I913" i="16"/>
  <c r="J913"/>
  <c r="N913"/>
  <c r="O913"/>
  <c r="P913"/>
  <c r="N913" i="11"/>
  <c r="M913" i="12"/>
  <c r="N913"/>
  <c r="M915" i="32"/>
  <c r="I913" i="18"/>
  <c r="J913"/>
  <c r="N913"/>
  <c r="P914" i="23"/>
  <c r="E914" i="18"/>
  <c r="P914" i="33"/>
  <c r="Q914"/>
  <c r="M914" i="14"/>
  <c r="N914"/>
  <c r="N914" i="34"/>
  <c r="O914"/>
  <c r="P914" i="13"/>
  <c r="Q914"/>
  <c r="O914" i="15"/>
  <c r="H914" i="30"/>
  <c r="I914"/>
  <c r="F914" i="18"/>
  <c r="O914" i="25"/>
  <c r="P914"/>
  <c r="D914" i="18"/>
  <c r="Q914" i="26"/>
  <c r="R914"/>
  <c r="H914" i="18"/>
  <c r="I914" i="16"/>
  <c r="J914"/>
  <c r="N914"/>
  <c r="O914"/>
  <c r="P914"/>
  <c r="N914" i="11"/>
  <c r="M914" i="12"/>
  <c r="N914"/>
  <c r="M916" i="32"/>
  <c r="I914" i="18"/>
  <c r="J914"/>
  <c r="N914"/>
  <c r="P915" i="23"/>
  <c r="E915" i="18"/>
  <c r="P915" i="33"/>
  <c r="Q915"/>
  <c r="M915" i="14"/>
  <c r="N915"/>
  <c r="N915" i="34"/>
  <c r="O915"/>
  <c r="P915" i="13"/>
  <c r="Q915"/>
  <c r="O915" i="15"/>
  <c r="H915" i="30"/>
  <c r="I915"/>
  <c r="F915" i="18"/>
  <c r="O915" i="25"/>
  <c r="P915"/>
  <c r="D915" i="18"/>
  <c r="Q915" i="26"/>
  <c r="R915"/>
  <c r="H915" i="18"/>
  <c r="I915" i="16"/>
  <c r="J915"/>
  <c r="N915"/>
  <c r="O915"/>
  <c r="P915"/>
  <c r="N915" i="11"/>
  <c r="M915" i="12"/>
  <c r="N915"/>
  <c r="M917" i="32"/>
  <c r="I915" i="18"/>
  <c r="J915"/>
  <c r="N915"/>
  <c r="P916" i="23"/>
  <c r="E916" i="18"/>
  <c r="P916" i="33"/>
  <c r="Q916"/>
  <c r="M916" i="14"/>
  <c r="N916"/>
  <c r="N916" i="34"/>
  <c r="O916"/>
  <c r="P916" i="13"/>
  <c r="Q916"/>
  <c r="O916" i="15"/>
  <c r="H916" i="30"/>
  <c r="I916"/>
  <c r="F916" i="18"/>
  <c r="O916" i="25"/>
  <c r="P916"/>
  <c r="D916" i="18"/>
  <c r="Q916" i="26"/>
  <c r="R916"/>
  <c r="H916" i="18"/>
  <c r="I916" i="16"/>
  <c r="J916"/>
  <c r="N916"/>
  <c r="O916"/>
  <c r="P916"/>
  <c r="N916" i="11"/>
  <c r="M916" i="12"/>
  <c r="N916"/>
  <c r="M918" i="32"/>
  <c r="I916" i="18"/>
  <c r="J916"/>
  <c r="N916"/>
  <c r="P917" i="23"/>
  <c r="E917" i="18"/>
  <c r="P917" i="33"/>
  <c r="Q917"/>
  <c r="M917" i="14"/>
  <c r="N917"/>
  <c r="P917" i="13"/>
  <c r="Q917"/>
  <c r="H917" i="30"/>
  <c r="I917"/>
  <c r="F917" i="18"/>
  <c r="O917" i="25"/>
  <c r="P917"/>
  <c r="D917" i="18"/>
  <c r="Q917" i="26"/>
  <c r="R917"/>
  <c r="H917" i="18"/>
  <c r="I917" i="16"/>
  <c r="J917"/>
  <c r="N917"/>
  <c r="O917"/>
  <c r="P917"/>
  <c r="N917" i="11"/>
  <c r="M917" i="12"/>
  <c r="N917"/>
  <c r="M919" i="32"/>
  <c r="I917" i="18"/>
  <c r="J917"/>
  <c r="N917"/>
  <c r="P918" i="23"/>
  <c r="E918" i="18"/>
  <c r="P918" i="33"/>
  <c r="Q918"/>
  <c r="M918" i="14"/>
  <c r="N918"/>
  <c r="P918" i="13"/>
  <c r="Q918"/>
  <c r="H918" i="30"/>
  <c r="I918"/>
  <c r="F918" i="18"/>
  <c r="O918" i="25"/>
  <c r="P918"/>
  <c r="D918" i="18"/>
  <c r="Q918" i="26"/>
  <c r="R918"/>
  <c r="H918" i="18"/>
  <c r="I918" i="16"/>
  <c r="J918"/>
  <c r="N918"/>
  <c r="O918"/>
  <c r="P918"/>
  <c r="N918" i="11"/>
  <c r="M918" i="12"/>
  <c r="N918"/>
  <c r="M920" i="32"/>
  <c r="I918" i="18"/>
  <c r="J918"/>
  <c r="N918"/>
  <c r="P919" i="23"/>
  <c r="E919" i="18"/>
  <c r="P919" i="33"/>
  <c r="Q919"/>
  <c r="M919" i="14"/>
  <c r="N919"/>
  <c r="P919" i="13"/>
  <c r="Q919"/>
  <c r="H919" i="30"/>
  <c r="I919"/>
  <c r="F919" i="18"/>
  <c r="O919" i="25"/>
  <c r="P919"/>
  <c r="D919" i="18"/>
  <c r="Q919" i="26"/>
  <c r="R919"/>
  <c r="H919" i="18"/>
  <c r="I919" i="16"/>
  <c r="J919"/>
  <c r="N919"/>
  <c r="O919"/>
  <c r="P919"/>
  <c r="N919" i="11"/>
  <c r="M919" i="12"/>
  <c r="N919"/>
  <c r="M921" i="32"/>
  <c r="I919" i="18"/>
  <c r="J919"/>
  <c r="N919"/>
  <c r="P920" i="23"/>
  <c r="E920" i="18"/>
  <c r="P920" i="33"/>
  <c r="Q920"/>
  <c r="M920" i="14"/>
  <c r="N920"/>
  <c r="P920" i="13"/>
  <c r="Q920"/>
  <c r="H920" i="30"/>
  <c r="I920"/>
  <c r="F920" i="18"/>
  <c r="O920" i="25"/>
  <c r="P920"/>
  <c r="D920" i="18"/>
  <c r="Q920" i="26"/>
  <c r="R920"/>
  <c r="H920" i="18"/>
  <c r="I920" i="16"/>
  <c r="J920"/>
  <c r="N920"/>
  <c r="O920"/>
  <c r="P920"/>
  <c r="N920" i="11"/>
  <c r="M920" i="12"/>
  <c r="N920"/>
  <c r="M922" i="32"/>
  <c r="I920" i="18"/>
  <c r="J920"/>
  <c r="N920"/>
  <c r="P921" i="23"/>
  <c r="E921" i="18"/>
  <c r="P921" i="33"/>
  <c r="Q921"/>
  <c r="M921" i="14"/>
  <c r="N921"/>
  <c r="P921" i="13"/>
  <c r="Q921"/>
  <c r="H921" i="30"/>
  <c r="I921"/>
  <c r="F921" i="18"/>
  <c r="O921" i="25"/>
  <c r="P921"/>
  <c r="D921" i="18"/>
  <c r="Q921" i="26"/>
  <c r="R921"/>
  <c r="H921" i="18"/>
  <c r="I921" i="16"/>
  <c r="J921"/>
  <c r="N921"/>
  <c r="O921"/>
  <c r="P921"/>
  <c r="N921" i="11"/>
  <c r="M921" i="12"/>
  <c r="N921"/>
  <c r="M923" i="32"/>
  <c r="I921" i="18"/>
  <c r="J921"/>
  <c r="N921"/>
  <c r="P922" i="23"/>
  <c r="E922" i="18"/>
  <c r="P922" i="33"/>
  <c r="Q922"/>
  <c r="M922" i="14"/>
  <c r="N922"/>
  <c r="P922" i="13"/>
  <c r="Q922"/>
  <c r="H922" i="30"/>
  <c r="I922"/>
  <c r="F922" i="18"/>
  <c r="O922" i="25"/>
  <c r="P922"/>
  <c r="D922" i="18"/>
  <c r="Q922" i="26"/>
  <c r="R922"/>
  <c r="H922" i="18"/>
  <c r="I922" i="16"/>
  <c r="J922"/>
  <c r="N922"/>
  <c r="O922"/>
  <c r="P922"/>
  <c r="N922" i="11"/>
  <c r="M922" i="12"/>
  <c r="N922"/>
  <c r="M924" i="32"/>
  <c r="I922" i="18"/>
  <c r="J922"/>
  <c r="N922"/>
  <c r="P923" i="23"/>
  <c r="E923" i="18"/>
  <c r="P923" i="33"/>
  <c r="Q923"/>
  <c r="M923" i="14"/>
  <c r="N923"/>
  <c r="P923" i="13"/>
  <c r="Q923"/>
  <c r="H923" i="30"/>
  <c r="I923"/>
  <c r="F923" i="18"/>
  <c r="O923" i="25"/>
  <c r="P923"/>
  <c r="D923" i="18"/>
  <c r="Q923" i="26"/>
  <c r="R923"/>
  <c r="H923" i="18"/>
  <c r="I923" i="16"/>
  <c r="J923"/>
  <c r="N923"/>
  <c r="O923"/>
  <c r="P923"/>
  <c r="N923" i="11"/>
  <c r="M923" i="12"/>
  <c r="N923"/>
  <c r="I923" i="18"/>
  <c r="J923"/>
  <c r="N923"/>
  <c r="P924" i="23"/>
  <c r="E924" i="18"/>
  <c r="P924" i="33"/>
  <c r="Q924"/>
  <c r="M924" i="14"/>
  <c r="N924"/>
  <c r="P924" i="13"/>
  <c r="Q924"/>
  <c r="H924" i="30"/>
  <c r="I924"/>
  <c r="F924" i="18"/>
  <c r="O924" i="25"/>
  <c r="P924"/>
  <c r="D924" i="18"/>
  <c r="Q924" i="26"/>
  <c r="R924"/>
  <c r="H924" i="18"/>
  <c r="I924" i="16"/>
  <c r="J924"/>
  <c r="N924"/>
  <c r="O924"/>
  <c r="P924"/>
  <c r="N924" i="11"/>
  <c r="M924" i="12"/>
  <c r="N924"/>
  <c r="M926" i="32"/>
  <c r="I924" i="18"/>
  <c r="J924"/>
  <c r="N924"/>
  <c r="P925" i="23"/>
  <c r="E925" i="18"/>
  <c r="P925" i="33"/>
  <c r="Q925"/>
  <c r="M925" i="14"/>
  <c r="N925"/>
  <c r="P925" i="13"/>
  <c r="Q925"/>
  <c r="H925" i="30"/>
  <c r="I925"/>
  <c r="F925" i="18"/>
  <c r="O925" i="25"/>
  <c r="P925"/>
  <c r="D925" i="18"/>
  <c r="Q925" i="26"/>
  <c r="R925"/>
  <c r="H925" i="18"/>
  <c r="I925" i="16"/>
  <c r="J925"/>
  <c r="N925"/>
  <c r="O925"/>
  <c r="P925"/>
  <c r="N925" i="11"/>
  <c r="M925" i="12"/>
  <c r="N925"/>
  <c r="M927" i="32"/>
  <c r="I925" i="18"/>
  <c r="J925"/>
  <c r="N925"/>
  <c r="P926" i="23"/>
  <c r="E926" i="18"/>
  <c r="P926" i="33"/>
  <c r="Q926"/>
  <c r="M926" i="14"/>
  <c r="N926"/>
  <c r="P926" i="13"/>
  <c r="Q926"/>
  <c r="H926" i="30"/>
  <c r="I926"/>
  <c r="F926" i="18"/>
  <c r="O926" i="25"/>
  <c r="P926"/>
  <c r="D926" i="18"/>
  <c r="Q926" i="26"/>
  <c r="R926"/>
  <c r="H926" i="18"/>
  <c r="I926" i="16"/>
  <c r="J926"/>
  <c r="N926"/>
  <c r="O926"/>
  <c r="P926"/>
  <c r="N926" i="11"/>
  <c r="M926" i="12"/>
  <c r="N926"/>
  <c r="M928" i="32"/>
  <c r="I926" i="18"/>
  <c r="J926"/>
  <c r="N926"/>
  <c r="P927" i="23"/>
  <c r="E927" i="18"/>
  <c r="P927" i="33"/>
  <c r="Q927"/>
  <c r="M927" i="14"/>
  <c r="N927"/>
  <c r="P927" i="13"/>
  <c r="Q927"/>
  <c r="H927" i="30"/>
  <c r="I927"/>
  <c r="F927" i="18"/>
  <c r="O927" i="25"/>
  <c r="P927"/>
  <c r="D927" i="18"/>
  <c r="Q927" i="26"/>
  <c r="R927"/>
  <c r="H927" i="18"/>
  <c r="I927" i="16"/>
  <c r="J927"/>
  <c r="N927"/>
  <c r="O927"/>
  <c r="P927"/>
  <c r="N927" i="11"/>
  <c r="M927" i="12"/>
  <c r="N927"/>
  <c r="M929" i="32"/>
  <c r="I927" i="18"/>
  <c r="J927"/>
  <c r="N927"/>
  <c r="P928" i="23"/>
  <c r="E928" i="18"/>
  <c r="P928" i="33"/>
  <c r="Q928"/>
  <c r="M928" i="14"/>
  <c r="N928"/>
  <c r="P928" i="13"/>
  <c r="Q928"/>
  <c r="H928" i="30"/>
  <c r="I928"/>
  <c r="F928" i="18"/>
  <c r="O928" i="25"/>
  <c r="P928"/>
  <c r="D928" i="18"/>
  <c r="Q928" i="26"/>
  <c r="R928"/>
  <c r="H928" i="18"/>
  <c r="I928" i="16"/>
  <c r="J928"/>
  <c r="N928"/>
  <c r="O928"/>
  <c r="P928"/>
  <c r="N928" i="11"/>
  <c r="M928" i="12"/>
  <c r="N928"/>
  <c r="M930" i="32"/>
  <c r="I928" i="18"/>
  <c r="J928"/>
  <c r="N928"/>
  <c r="P929" i="23"/>
  <c r="E929" i="18"/>
  <c r="P929" i="33"/>
  <c r="Q929"/>
  <c r="M929" i="14"/>
  <c r="N929"/>
  <c r="P929" i="13"/>
  <c r="Q929"/>
  <c r="H929" i="30"/>
  <c r="I929"/>
  <c r="F929" i="18"/>
  <c r="O929" i="25"/>
  <c r="P929"/>
  <c r="D929" i="18"/>
  <c r="Q929" i="26"/>
  <c r="R929"/>
  <c r="H929" i="18"/>
  <c r="I929" i="16"/>
  <c r="J929"/>
  <c r="N929"/>
  <c r="O929"/>
  <c r="P929"/>
  <c r="N929" i="11"/>
  <c r="M929" i="12"/>
  <c r="N929"/>
  <c r="I929" i="18"/>
  <c r="J929"/>
  <c r="N929"/>
  <c r="P930" i="23"/>
  <c r="E930" i="18"/>
  <c r="P930" i="33"/>
  <c r="Q930"/>
  <c r="M930" i="14"/>
  <c r="N930"/>
  <c r="P930" i="13"/>
  <c r="Q930"/>
  <c r="H930" i="30"/>
  <c r="I930"/>
  <c r="F930" i="18"/>
  <c r="O930" i="25"/>
  <c r="P930"/>
  <c r="D930" i="18"/>
  <c r="Q930" i="26"/>
  <c r="R930"/>
  <c r="H930" i="18"/>
  <c r="I930" i="16"/>
  <c r="J930"/>
  <c r="N930"/>
  <c r="O930"/>
  <c r="P930"/>
  <c r="N930" i="11"/>
  <c r="M930" i="12"/>
  <c r="N930"/>
  <c r="M932" i="32"/>
  <c r="I930" i="18"/>
  <c r="J930"/>
  <c r="N930"/>
  <c r="P931" i="23"/>
  <c r="E931" i="18"/>
  <c r="P931" i="33"/>
  <c r="Q931"/>
  <c r="M931" i="14"/>
  <c r="N931"/>
  <c r="P931" i="13"/>
  <c r="Q931"/>
  <c r="H931" i="30"/>
  <c r="I931"/>
  <c r="F931" i="18"/>
  <c r="O931" i="25"/>
  <c r="P931"/>
  <c r="D931" i="18"/>
  <c r="Q931" i="26"/>
  <c r="R931"/>
  <c r="H931" i="18"/>
  <c r="I931" i="16"/>
  <c r="J931"/>
  <c r="N931"/>
  <c r="O931"/>
  <c r="P931"/>
  <c r="N931" i="11"/>
  <c r="M931" i="12"/>
  <c r="N931"/>
  <c r="M933" i="32"/>
  <c r="I931" i="18"/>
  <c r="J931"/>
  <c r="N931"/>
  <c r="P932" i="23"/>
  <c r="E932" i="18"/>
  <c r="P932" i="33"/>
  <c r="Q932"/>
  <c r="M932" i="14"/>
  <c r="N932"/>
  <c r="P932" i="13"/>
  <c r="Q932"/>
  <c r="H932" i="30"/>
  <c r="I932"/>
  <c r="F932" i="18"/>
  <c r="O932" i="25"/>
  <c r="P932"/>
  <c r="D932" i="18"/>
  <c r="Q932" i="26"/>
  <c r="R932"/>
  <c r="H932" i="18"/>
  <c r="I932" i="16"/>
  <c r="J932"/>
  <c r="N932"/>
  <c r="O932"/>
  <c r="P932"/>
  <c r="N932" i="11"/>
  <c r="M932" i="12"/>
  <c r="N932"/>
  <c r="M934" i="32"/>
  <c r="I932" i="18"/>
  <c r="J932"/>
  <c r="N932"/>
  <c r="P933" i="23"/>
  <c r="E933" i="18"/>
  <c r="P933" i="33"/>
  <c r="Q933"/>
  <c r="M933" i="14"/>
  <c r="N933"/>
  <c r="P933" i="13"/>
  <c r="Q933"/>
  <c r="H933" i="30"/>
  <c r="I933"/>
  <c r="F933" i="18"/>
  <c r="O933" i="25"/>
  <c r="P933"/>
  <c r="D933" i="18"/>
  <c r="Q933" i="26"/>
  <c r="R933"/>
  <c r="H933" i="18"/>
  <c r="I933" i="16"/>
  <c r="J933"/>
  <c r="N933"/>
  <c r="O933"/>
  <c r="P933"/>
  <c r="N933" i="11"/>
  <c r="M933" i="12"/>
  <c r="N933"/>
  <c r="M935" i="32"/>
  <c r="I933" i="18"/>
  <c r="J933"/>
  <c r="N933"/>
  <c r="P934" i="23"/>
  <c r="E934" i="18"/>
  <c r="P934" i="33"/>
  <c r="Q934"/>
  <c r="M934" i="14"/>
  <c r="N934"/>
  <c r="P934" i="13"/>
  <c r="Q934"/>
  <c r="H934" i="30"/>
  <c r="I934"/>
  <c r="F934" i="18"/>
  <c r="O934" i="25"/>
  <c r="P934"/>
  <c r="D934" i="18"/>
  <c r="Q934" i="26"/>
  <c r="R934"/>
  <c r="H934" i="18"/>
  <c r="I934" i="16"/>
  <c r="J934"/>
  <c r="N934"/>
  <c r="O934"/>
  <c r="P934"/>
  <c r="N934" i="11"/>
  <c r="M934" i="12"/>
  <c r="N934"/>
  <c r="M936" i="32"/>
  <c r="I934" i="18"/>
  <c r="J934"/>
  <c r="N934"/>
  <c r="P935" i="23"/>
  <c r="E935" i="18"/>
  <c r="P935" i="33"/>
  <c r="Q935"/>
  <c r="M935" i="14"/>
  <c r="N935"/>
  <c r="P935" i="13"/>
  <c r="Q935"/>
  <c r="H935" i="30"/>
  <c r="I935"/>
  <c r="F935" i="18"/>
  <c r="O935" i="25"/>
  <c r="P935"/>
  <c r="D935" i="18"/>
  <c r="Q935" i="26"/>
  <c r="R935"/>
  <c r="H935" i="18"/>
  <c r="I935" i="16"/>
  <c r="J935"/>
  <c r="N935"/>
  <c r="O935"/>
  <c r="P935"/>
  <c r="N935" i="11"/>
  <c r="M935" i="12"/>
  <c r="N935"/>
  <c r="M937" i="32"/>
  <c r="I935" i="18"/>
  <c r="J935"/>
  <c r="N935"/>
  <c r="P936" i="23"/>
  <c r="E936" i="18"/>
  <c r="P936" i="33"/>
  <c r="Q936"/>
  <c r="M936" i="14"/>
  <c r="N936"/>
  <c r="P936" i="13"/>
  <c r="Q936"/>
  <c r="H936" i="30"/>
  <c r="I936"/>
  <c r="F936" i="18"/>
  <c r="O936" i="25"/>
  <c r="P936"/>
  <c r="D936" i="18"/>
  <c r="Q936" i="26"/>
  <c r="R936"/>
  <c r="H936" i="18"/>
  <c r="I936" i="16"/>
  <c r="J936"/>
  <c r="N936"/>
  <c r="O936"/>
  <c r="P936"/>
  <c r="N936" i="11"/>
  <c r="M936" i="12"/>
  <c r="N936"/>
  <c r="M938" i="32"/>
  <c r="I936" i="18"/>
  <c r="J936"/>
  <c r="N936"/>
  <c r="P937" i="23"/>
  <c r="E937" i="18"/>
  <c r="P937" i="33"/>
  <c r="Q937"/>
  <c r="M937" i="14"/>
  <c r="N937"/>
  <c r="N937" i="34"/>
  <c r="O937"/>
  <c r="P937" i="13"/>
  <c r="Q937"/>
  <c r="O937" i="15"/>
  <c r="H937" i="30"/>
  <c r="I937"/>
  <c r="F937" i="18"/>
  <c r="O937" i="25"/>
  <c r="P937"/>
  <c r="D937" i="18"/>
  <c r="Q937" i="26"/>
  <c r="R937"/>
  <c r="H937" i="18"/>
  <c r="I937" i="16"/>
  <c r="J937"/>
  <c r="N937"/>
  <c r="O937"/>
  <c r="P937"/>
  <c r="N937" i="11"/>
  <c r="M937" i="12"/>
  <c r="N937"/>
  <c r="M939" i="32"/>
  <c r="I937" i="18"/>
  <c r="J937"/>
  <c r="N937"/>
  <c r="P938" i="23"/>
  <c r="E938" i="18"/>
  <c r="P938" i="33"/>
  <c r="Q938"/>
  <c r="M938" i="14"/>
  <c r="N938"/>
  <c r="N938" i="34"/>
  <c r="O938"/>
  <c r="P938" i="13"/>
  <c r="Q938"/>
  <c r="O938" i="15"/>
  <c r="H938" i="30"/>
  <c r="I938"/>
  <c r="F938" i="18"/>
  <c r="O938" i="25"/>
  <c r="P938"/>
  <c r="D938" i="18"/>
  <c r="Q938" i="26"/>
  <c r="R938"/>
  <c r="H938" i="18"/>
  <c r="N938" i="11"/>
  <c r="M938" i="12"/>
  <c r="N938"/>
  <c r="M940" i="32"/>
  <c r="I938" i="18"/>
  <c r="J938"/>
  <c r="N938"/>
  <c r="P939" i="23"/>
  <c r="E939" i="18"/>
  <c r="P939" i="33"/>
  <c r="Q939"/>
  <c r="M939" i="14"/>
  <c r="N939"/>
  <c r="N939" i="34"/>
  <c r="O939"/>
  <c r="P939" i="13"/>
  <c r="Q939"/>
  <c r="O939" i="15"/>
  <c r="H939" i="30"/>
  <c r="I939"/>
  <c r="F939" i="18"/>
  <c r="O939" i="25"/>
  <c r="P939"/>
  <c r="D939" i="18"/>
  <c r="Q939" i="26"/>
  <c r="R939"/>
  <c r="H939" i="18"/>
  <c r="N939" i="11"/>
  <c r="M939" i="12"/>
  <c r="N939"/>
  <c r="M941" i="32"/>
  <c r="I939" i="18"/>
  <c r="J939"/>
  <c r="N939"/>
  <c r="P940" i="23"/>
  <c r="E940" i="18"/>
  <c r="P940" i="33"/>
  <c r="Q940"/>
  <c r="M940" i="14"/>
  <c r="N940"/>
  <c r="N940" i="34"/>
  <c r="O940"/>
  <c r="P940" i="13"/>
  <c r="Q940"/>
  <c r="O940" i="15"/>
  <c r="H940" i="30"/>
  <c r="I940"/>
  <c r="F940" i="18"/>
  <c r="O940" i="25"/>
  <c r="P940"/>
  <c r="D940" i="18"/>
  <c r="Q940" i="26"/>
  <c r="R940"/>
  <c r="H940" i="18"/>
  <c r="N940" i="11"/>
  <c r="M940" i="12"/>
  <c r="N940"/>
  <c r="M942" i="32"/>
  <c r="I940" i="18"/>
  <c r="J940"/>
  <c r="N940"/>
  <c r="P941" i="23"/>
  <c r="E941" i="18"/>
  <c r="P941" i="33"/>
  <c r="Q941"/>
  <c r="M941" i="14"/>
  <c r="N941"/>
  <c r="N941" i="34"/>
  <c r="O941"/>
  <c r="P941" i="13"/>
  <c r="Q941"/>
  <c r="O941" i="15"/>
  <c r="H941" i="30"/>
  <c r="I941"/>
  <c r="F941" i="18"/>
  <c r="O941" i="25"/>
  <c r="P941"/>
  <c r="D941" i="18"/>
  <c r="Q941" i="26"/>
  <c r="R941"/>
  <c r="H941" i="18"/>
  <c r="N941" i="11"/>
  <c r="M941" i="12"/>
  <c r="N941"/>
  <c r="M943" i="32"/>
  <c r="I941" i="18"/>
  <c r="J941"/>
  <c r="N941"/>
  <c r="P942" i="23"/>
  <c r="E942" i="18"/>
  <c r="P942" i="33"/>
  <c r="Q942"/>
  <c r="M942" i="14"/>
  <c r="N942"/>
  <c r="N942" i="34"/>
  <c r="O942"/>
  <c r="P942" i="13"/>
  <c r="Q942"/>
  <c r="O942" i="15"/>
  <c r="H942" i="30"/>
  <c r="I942"/>
  <c r="F942" i="18"/>
  <c r="O942" i="25"/>
  <c r="P942"/>
  <c r="D942" i="18"/>
  <c r="Q942" i="26"/>
  <c r="R942"/>
  <c r="H942" i="18"/>
  <c r="N942" i="11"/>
  <c r="M942" i="12"/>
  <c r="N942"/>
  <c r="M944" i="32"/>
  <c r="I942" i="18"/>
  <c r="J942"/>
  <c r="N942"/>
  <c r="P943" i="23"/>
  <c r="E943" i="18"/>
  <c r="P943" i="33"/>
  <c r="Q943"/>
  <c r="M943" i="14"/>
  <c r="N943"/>
  <c r="N943" i="34"/>
  <c r="O943"/>
  <c r="P943" i="13"/>
  <c r="Q943"/>
  <c r="O943" i="15"/>
  <c r="H943" i="30"/>
  <c r="I943"/>
  <c r="F943" i="18"/>
  <c r="O943" i="25"/>
  <c r="P943"/>
  <c r="D943" i="18"/>
  <c r="Q943" i="26"/>
  <c r="R943"/>
  <c r="H943" i="18"/>
  <c r="N943" i="11"/>
  <c r="M943" i="12"/>
  <c r="N943"/>
  <c r="M945" i="32"/>
  <c r="I943" i="18"/>
  <c r="J943"/>
  <c r="N943"/>
  <c r="P944" i="23"/>
  <c r="E944" i="18"/>
  <c r="P944" i="33"/>
  <c r="Q944"/>
  <c r="M944" i="14"/>
  <c r="N944"/>
  <c r="N944" i="34"/>
  <c r="O944"/>
  <c r="P944" i="13"/>
  <c r="Q944"/>
  <c r="O944" i="15"/>
  <c r="H944" i="30"/>
  <c r="I944"/>
  <c r="F944" i="18"/>
  <c r="O944" i="25"/>
  <c r="P944"/>
  <c r="D944" i="18"/>
  <c r="Q944" i="26"/>
  <c r="R944"/>
  <c r="H944" i="18"/>
  <c r="N944" i="11"/>
  <c r="M944" i="12"/>
  <c r="N944"/>
  <c r="M946" i="32"/>
  <c r="I944" i="18"/>
  <c r="J944"/>
  <c r="N944"/>
  <c r="P945" i="23"/>
  <c r="E945" i="18"/>
  <c r="P945" i="33"/>
  <c r="Q945"/>
  <c r="M945" i="14"/>
  <c r="N945"/>
  <c r="N945" i="34"/>
  <c r="O945"/>
  <c r="P945" i="13"/>
  <c r="Q945"/>
  <c r="O945" i="15"/>
  <c r="H945" i="30"/>
  <c r="I945"/>
  <c r="F945" i="18"/>
  <c r="O945" i="25"/>
  <c r="P945"/>
  <c r="D945" i="18"/>
  <c r="Q945" i="26"/>
  <c r="R945"/>
  <c r="H945" i="18"/>
  <c r="N945" i="11"/>
  <c r="M945" i="12"/>
  <c r="N945"/>
  <c r="M947" i="32"/>
  <c r="I945" i="18"/>
  <c r="J945"/>
  <c r="N945"/>
  <c r="P946" i="23"/>
  <c r="E946" i="18"/>
  <c r="P946" i="33"/>
  <c r="Q946"/>
  <c r="M946" i="14"/>
  <c r="N946"/>
  <c r="N946" i="34"/>
  <c r="O946"/>
  <c r="P946" i="13"/>
  <c r="Q946"/>
  <c r="O946" i="15"/>
  <c r="H946" i="30"/>
  <c r="I946"/>
  <c r="F946" i="18"/>
  <c r="O946" i="25"/>
  <c r="P946"/>
  <c r="D946" i="18"/>
  <c r="Q946" i="26"/>
  <c r="R946"/>
  <c r="H946" i="18"/>
  <c r="N946" i="11"/>
  <c r="M946" i="12"/>
  <c r="N946"/>
  <c r="M948" i="32"/>
  <c r="I946" i="18"/>
  <c r="J946"/>
  <c r="N946"/>
  <c r="P947" i="23"/>
  <c r="E947" i="18"/>
  <c r="P947" i="33"/>
  <c r="Q947"/>
  <c r="M947" i="14"/>
  <c r="N947"/>
  <c r="N947" i="34"/>
  <c r="O947"/>
  <c r="P947" i="13"/>
  <c r="Q947"/>
  <c r="O947" i="15"/>
  <c r="H947" i="30"/>
  <c r="I947"/>
  <c r="F947" i="18"/>
  <c r="O947" i="25"/>
  <c r="P947"/>
  <c r="D947" i="18"/>
  <c r="Q947" i="26"/>
  <c r="R947"/>
  <c r="H947" i="18"/>
  <c r="N947" i="11"/>
  <c r="M947" i="12"/>
  <c r="N947"/>
  <c r="M949" i="32"/>
  <c r="I947" i="18"/>
  <c r="J947"/>
  <c r="N947"/>
  <c r="P948" i="23"/>
  <c r="E948" i="18"/>
  <c r="P948" i="33"/>
  <c r="Q948"/>
  <c r="M948" i="14"/>
  <c r="N948"/>
  <c r="N948" i="34"/>
  <c r="O948"/>
  <c r="P948" i="13"/>
  <c r="Q948"/>
  <c r="O948" i="15"/>
  <c r="H948" i="30"/>
  <c r="I948"/>
  <c r="F948" i="18"/>
  <c r="O948" i="25"/>
  <c r="P948"/>
  <c r="D948" i="18"/>
  <c r="Q948" i="26"/>
  <c r="R948"/>
  <c r="H948" i="18"/>
  <c r="N948" i="11"/>
  <c r="M948" i="12"/>
  <c r="N948"/>
  <c r="M950" i="32"/>
  <c r="I948" i="18"/>
  <c r="J948"/>
  <c r="N948"/>
  <c r="P949" i="23"/>
  <c r="E949" i="18"/>
  <c r="P949" i="33"/>
  <c r="Q949"/>
  <c r="M949" i="14"/>
  <c r="N949"/>
  <c r="N949" i="34"/>
  <c r="O949"/>
  <c r="P949" i="13"/>
  <c r="Q949"/>
  <c r="O949" i="15"/>
  <c r="H949" i="30"/>
  <c r="I949"/>
  <c r="F949" i="18"/>
  <c r="O949" i="25"/>
  <c r="P949"/>
  <c r="D949" i="18"/>
  <c r="Q949" i="26"/>
  <c r="R949"/>
  <c r="H949" i="18"/>
  <c r="N949" i="11"/>
  <c r="M949" i="12"/>
  <c r="N949"/>
  <c r="M951" i="32"/>
  <c r="I949" i="18"/>
  <c r="J949"/>
  <c r="N949"/>
  <c r="P950" i="23"/>
  <c r="E950" i="18"/>
  <c r="P950" i="33"/>
  <c r="Q950"/>
  <c r="M950" i="14"/>
  <c r="N950"/>
  <c r="N950" i="34"/>
  <c r="O950"/>
  <c r="P950" i="13"/>
  <c r="Q950"/>
  <c r="O950" i="15"/>
  <c r="H950" i="30"/>
  <c r="I950"/>
  <c r="F950" i="18"/>
  <c r="O950" i="25"/>
  <c r="P950"/>
  <c r="D950" i="18"/>
  <c r="Q950" i="26"/>
  <c r="R950"/>
  <c r="H950" i="18"/>
  <c r="N950" i="11"/>
  <c r="M950" i="12"/>
  <c r="N950"/>
  <c r="M952" i="32"/>
  <c r="I950" i="18"/>
  <c r="J950"/>
  <c r="N950"/>
  <c r="P951" i="23"/>
  <c r="E951" i="18"/>
  <c r="P951" i="33"/>
  <c r="Q951"/>
  <c r="M951" i="14"/>
  <c r="N951"/>
  <c r="N951" i="34"/>
  <c r="O951"/>
  <c r="P951" i="13"/>
  <c r="Q951"/>
  <c r="O951" i="15"/>
  <c r="H951" i="30"/>
  <c r="I951"/>
  <c r="F951" i="18"/>
  <c r="O951" i="25"/>
  <c r="P951"/>
  <c r="D951" i="18"/>
  <c r="Q951" i="26"/>
  <c r="R951"/>
  <c r="H951" i="18"/>
  <c r="N951" i="11"/>
  <c r="M951" i="12"/>
  <c r="N951"/>
  <c r="M953" i="32"/>
  <c r="I951" i="18"/>
  <c r="J951"/>
  <c r="N951"/>
  <c r="P952" i="23"/>
  <c r="E952" i="18"/>
  <c r="P952" i="33"/>
  <c r="Q952"/>
  <c r="M952" i="14"/>
  <c r="N952"/>
  <c r="N952" i="34"/>
  <c r="O952"/>
  <c r="P952" i="13"/>
  <c r="Q952"/>
  <c r="O952" i="15"/>
  <c r="H952" i="30"/>
  <c r="I952"/>
  <c r="F952" i="18"/>
  <c r="O952" i="25"/>
  <c r="P952"/>
  <c r="D952" i="18"/>
  <c r="Q952" i="26"/>
  <c r="R952"/>
  <c r="H952" i="18"/>
  <c r="N952" i="11"/>
  <c r="M952" i="12"/>
  <c r="N952"/>
  <c r="M954" i="32"/>
  <c r="I952" i="18"/>
  <c r="J952"/>
  <c r="N952"/>
  <c r="P953" i="23"/>
  <c r="E953" i="18"/>
  <c r="P953" i="33"/>
  <c r="Q953"/>
  <c r="M953" i="14"/>
  <c r="N953"/>
  <c r="N953" i="34"/>
  <c r="O953"/>
  <c r="P953" i="13"/>
  <c r="Q953"/>
  <c r="O953" i="15"/>
  <c r="H953" i="30"/>
  <c r="I953"/>
  <c r="F953" i="18"/>
  <c r="O953" i="25"/>
  <c r="P953"/>
  <c r="D953" i="18"/>
  <c r="Q953" i="26"/>
  <c r="R953"/>
  <c r="H953" i="18"/>
  <c r="N953" i="11"/>
  <c r="M953" i="12"/>
  <c r="N953"/>
  <c r="M956" i="32"/>
  <c r="I953" i="18"/>
  <c r="J953"/>
  <c r="N953"/>
  <c r="P954" i="23"/>
  <c r="E954" i="18"/>
  <c r="P954" i="33"/>
  <c r="Q954"/>
  <c r="M954" i="14"/>
  <c r="N954"/>
  <c r="P954" i="13"/>
  <c r="Q954"/>
  <c r="H954" i="30"/>
  <c r="I954"/>
  <c r="F954" i="18"/>
  <c r="O954" i="25"/>
  <c r="P954"/>
  <c r="D954" i="18"/>
  <c r="Q954" i="26"/>
  <c r="R954"/>
  <c r="H954" i="18"/>
  <c r="N954" i="11"/>
  <c r="M954" i="12"/>
  <c r="N954"/>
  <c r="I954" i="18"/>
  <c r="J954"/>
  <c r="N954"/>
  <c r="N956"/>
  <c r="U777"/>
  <c r="U776"/>
  <c r="P553" i="23"/>
  <c r="E553" i="18"/>
  <c r="P553" i="25"/>
  <c r="D553" i="18"/>
  <c r="P553" i="13"/>
  <c r="Q553"/>
  <c r="P553" i="33"/>
  <c r="Q553"/>
  <c r="M553" i="14"/>
  <c r="N553"/>
  <c r="H553" i="30"/>
  <c r="I553"/>
  <c r="F553" i="18"/>
  <c r="Q553" i="26"/>
  <c r="R553"/>
  <c r="H553" i="18"/>
  <c r="I553" i="16"/>
  <c r="J553"/>
  <c r="N553"/>
  <c r="O553"/>
  <c r="P553"/>
  <c r="M553" i="11"/>
  <c r="N553"/>
  <c r="M553" i="12"/>
  <c r="N553"/>
  <c r="M553" i="32"/>
  <c r="I553" i="18"/>
  <c r="P553" i="10"/>
  <c r="Q553"/>
  <c r="J553" i="18"/>
  <c r="N553"/>
  <c r="S553"/>
  <c r="P554" i="23"/>
  <c r="E554" i="18"/>
  <c r="P554" i="25"/>
  <c r="D554" i="18"/>
  <c r="P554" i="13"/>
  <c r="Q554"/>
  <c r="P554" i="33"/>
  <c r="Q554"/>
  <c r="F554" i="18"/>
  <c r="Q554" i="26"/>
  <c r="R554"/>
  <c r="H554" i="18"/>
  <c r="I554" i="16"/>
  <c r="J554"/>
  <c r="N554"/>
  <c r="O554"/>
  <c r="P554"/>
  <c r="I554" i="18"/>
  <c r="P554" i="10"/>
  <c r="Q554"/>
  <c r="J554" i="18"/>
  <c r="N554"/>
  <c r="S554"/>
  <c r="P555" i="23"/>
  <c r="E555" i="18"/>
  <c r="P555" i="25"/>
  <c r="D555" i="18"/>
  <c r="P555" i="13"/>
  <c r="Q555"/>
  <c r="P555" i="33"/>
  <c r="Q555"/>
  <c r="M555" i="14"/>
  <c r="N555"/>
  <c r="N555" i="15"/>
  <c r="O555"/>
  <c r="N555" i="34"/>
  <c r="O555"/>
  <c r="H555" i="30"/>
  <c r="I555"/>
  <c r="F555" i="18"/>
  <c r="Q555" i="26"/>
  <c r="R555"/>
  <c r="H555" i="18"/>
  <c r="I555" i="16"/>
  <c r="J555"/>
  <c r="N555"/>
  <c r="O555"/>
  <c r="P555"/>
  <c r="M555" i="11"/>
  <c r="N555"/>
  <c r="M555" i="12"/>
  <c r="N555"/>
  <c r="M555" i="32"/>
  <c r="I555" i="18"/>
  <c r="P555" i="10"/>
  <c r="Q555"/>
  <c r="J555" i="18"/>
  <c r="N555"/>
  <c r="S555"/>
  <c r="P556" i="23"/>
  <c r="E556" i="18"/>
  <c r="P556" i="25"/>
  <c r="D556" i="18"/>
  <c r="P556" i="13"/>
  <c r="Q556"/>
  <c r="P556" i="33"/>
  <c r="Q556"/>
  <c r="M556" i="14"/>
  <c r="N556"/>
  <c r="N556" i="15"/>
  <c r="O556"/>
  <c r="N556" i="34"/>
  <c r="O556"/>
  <c r="H556" i="30"/>
  <c r="I556"/>
  <c r="F556" i="18"/>
  <c r="Q556" i="26"/>
  <c r="R556"/>
  <c r="H556" i="18"/>
  <c r="I556" i="16"/>
  <c r="J556"/>
  <c r="N556"/>
  <c r="O556"/>
  <c r="P556"/>
  <c r="M556" i="11"/>
  <c r="N556"/>
  <c r="M556" i="12"/>
  <c r="N556"/>
  <c r="M556" i="32"/>
  <c r="I556" i="18"/>
  <c r="P556" i="10"/>
  <c r="Q556"/>
  <c r="J556" i="18"/>
  <c r="N556"/>
  <c r="S556"/>
  <c r="P557" i="23"/>
  <c r="E557" i="18"/>
  <c r="P557" i="25"/>
  <c r="D557" i="18"/>
  <c r="P557" i="13"/>
  <c r="Q557"/>
  <c r="P557" i="33"/>
  <c r="Q557"/>
  <c r="M557" i="14"/>
  <c r="N557"/>
  <c r="N557" i="15"/>
  <c r="O557"/>
  <c r="N557" i="34"/>
  <c r="O557"/>
  <c r="H557" i="30"/>
  <c r="I557"/>
  <c r="F557" i="18"/>
  <c r="Q557" i="26"/>
  <c r="R557"/>
  <c r="H557" i="18"/>
  <c r="I557" i="16"/>
  <c r="J557"/>
  <c r="N557"/>
  <c r="O557"/>
  <c r="P557"/>
  <c r="M557" i="11"/>
  <c r="N557"/>
  <c r="M557" i="12"/>
  <c r="N557"/>
  <c r="M557" i="32"/>
  <c r="I557" i="18"/>
  <c r="P557" i="10"/>
  <c r="Q557"/>
  <c r="J557" i="18"/>
  <c r="N557"/>
  <c r="S557"/>
  <c r="P558" i="23"/>
  <c r="E558" i="18"/>
  <c r="P558" i="25"/>
  <c r="D558" i="18"/>
  <c r="P558" i="13"/>
  <c r="Q558"/>
  <c r="P558" i="33"/>
  <c r="Q558"/>
  <c r="M558" i="14"/>
  <c r="N558"/>
  <c r="N558" i="15"/>
  <c r="O558"/>
  <c r="N558" i="34"/>
  <c r="O558"/>
  <c r="H558" i="30"/>
  <c r="I558"/>
  <c r="F558" i="18"/>
  <c r="Q558" i="26"/>
  <c r="R558"/>
  <c r="H558" i="18"/>
  <c r="I558" i="16"/>
  <c r="J558"/>
  <c r="N558"/>
  <c r="O558"/>
  <c r="P558"/>
  <c r="M558" i="11"/>
  <c r="N558"/>
  <c r="M558" i="12"/>
  <c r="N558"/>
  <c r="M558" i="32"/>
  <c r="I558" i="18"/>
  <c r="P558" i="10"/>
  <c r="Q558"/>
  <c r="J558" i="18"/>
  <c r="N558"/>
  <c r="S558"/>
  <c r="P559" i="23"/>
  <c r="E559" i="18"/>
  <c r="P559" i="25"/>
  <c r="D559" i="18"/>
  <c r="P559" i="13"/>
  <c r="Q559"/>
  <c r="P559" i="33"/>
  <c r="Q559"/>
  <c r="M559" i="14"/>
  <c r="N559"/>
  <c r="N559" i="15"/>
  <c r="O559"/>
  <c r="N559" i="34"/>
  <c r="O559"/>
  <c r="H559" i="30"/>
  <c r="I559"/>
  <c r="F559" i="18"/>
  <c r="Q559" i="26"/>
  <c r="R559"/>
  <c r="H559" i="18"/>
  <c r="I559" i="16"/>
  <c r="J559"/>
  <c r="N559"/>
  <c r="O559"/>
  <c r="P559"/>
  <c r="M559" i="11"/>
  <c r="N559"/>
  <c r="M559" i="12"/>
  <c r="N559"/>
  <c r="M559" i="32"/>
  <c r="I559" i="18"/>
  <c r="P559" i="10"/>
  <c r="Q559"/>
  <c r="J559" i="18"/>
  <c r="N559"/>
  <c r="S559"/>
  <c r="P560" i="23"/>
  <c r="E560" i="18"/>
  <c r="P560" i="25"/>
  <c r="D560" i="18"/>
  <c r="P560" i="13"/>
  <c r="Q560"/>
  <c r="P560" i="33"/>
  <c r="Q560"/>
  <c r="M560" i="14"/>
  <c r="N560"/>
  <c r="N560" i="15"/>
  <c r="O560"/>
  <c r="N560" i="34"/>
  <c r="O560"/>
  <c r="H560" i="30"/>
  <c r="I560"/>
  <c r="F560" i="18"/>
  <c r="Q560" i="26"/>
  <c r="R560"/>
  <c r="H560" i="18"/>
  <c r="I560" i="16"/>
  <c r="J560"/>
  <c r="N560"/>
  <c r="O560"/>
  <c r="P560"/>
  <c r="M560" i="11"/>
  <c r="N560"/>
  <c r="M560" i="12"/>
  <c r="N560"/>
  <c r="M560" i="32"/>
  <c r="I560" i="18"/>
  <c r="P560" i="10"/>
  <c r="Q560"/>
  <c r="J560" i="18"/>
  <c r="N560"/>
  <c r="S560"/>
  <c r="P561" i="23"/>
  <c r="E561" i="18"/>
  <c r="P561" i="25"/>
  <c r="D561" i="18"/>
  <c r="P561" i="13"/>
  <c r="Q561"/>
  <c r="P561" i="33"/>
  <c r="Q561"/>
  <c r="M561" i="14"/>
  <c r="N561"/>
  <c r="N561" i="15"/>
  <c r="O561"/>
  <c r="N561" i="34"/>
  <c r="O561"/>
  <c r="H561" i="30"/>
  <c r="I561"/>
  <c r="F561" i="18"/>
  <c r="Q561" i="26"/>
  <c r="R561"/>
  <c r="H561" i="18"/>
  <c r="I561" i="16"/>
  <c r="J561"/>
  <c r="N561"/>
  <c r="O561"/>
  <c r="P561"/>
  <c r="M561" i="11"/>
  <c r="N561"/>
  <c r="M561" i="12"/>
  <c r="N561"/>
  <c r="M561" i="32"/>
  <c r="I561" i="18"/>
  <c r="P561" i="10"/>
  <c r="Q561"/>
  <c r="J561" i="18"/>
  <c r="N561"/>
  <c r="S561"/>
  <c r="P562" i="23"/>
  <c r="E562" i="18"/>
  <c r="P562" i="25"/>
  <c r="D562" i="18"/>
  <c r="P562" i="13"/>
  <c r="Q562"/>
  <c r="P562" i="33"/>
  <c r="Q562"/>
  <c r="M562" i="14"/>
  <c r="N562"/>
  <c r="N562" i="15"/>
  <c r="O562"/>
  <c r="N562" i="34"/>
  <c r="O562"/>
  <c r="H562" i="30"/>
  <c r="I562"/>
  <c r="F562" i="18"/>
  <c r="Q562" i="26"/>
  <c r="R562"/>
  <c r="H562" i="18"/>
  <c r="I562" i="16"/>
  <c r="J562"/>
  <c r="N562"/>
  <c r="O562"/>
  <c r="P562"/>
  <c r="M562" i="11"/>
  <c r="N562"/>
  <c r="M562" i="12"/>
  <c r="N562"/>
  <c r="M562" i="32"/>
  <c r="I562" i="18"/>
  <c r="P562" i="10"/>
  <c r="Q562"/>
  <c r="J562" i="18"/>
  <c r="N562"/>
  <c r="S562"/>
  <c r="P563" i="23"/>
  <c r="E563" i="18"/>
  <c r="P563" i="25"/>
  <c r="D563" i="18"/>
  <c r="P563" i="13"/>
  <c r="Q563"/>
  <c r="P563" i="33"/>
  <c r="Q563"/>
  <c r="M563" i="14"/>
  <c r="N563"/>
  <c r="N563" i="15"/>
  <c r="O563"/>
  <c r="N563" i="34"/>
  <c r="O563"/>
  <c r="H563" i="30"/>
  <c r="I563"/>
  <c r="F563" i="18"/>
  <c r="Q563" i="26"/>
  <c r="R563"/>
  <c r="H563" i="18"/>
  <c r="I563" i="16"/>
  <c r="J563"/>
  <c r="N563"/>
  <c r="O563"/>
  <c r="P563"/>
  <c r="M563" i="11"/>
  <c r="N563"/>
  <c r="M563" i="12"/>
  <c r="N563"/>
  <c r="M563" i="32"/>
  <c r="I563" i="18"/>
  <c r="P563" i="10"/>
  <c r="Q563"/>
  <c r="J563" i="18"/>
  <c r="N563"/>
  <c r="S563"/>
  <c r="P564" i="23"/>
  <c r="E564" i="18"/>
  <c r="P564" i="25"/>
  <c r="D564" i="18"/>
  <c r="P564" i="13"/>
  <c r="Q564"/>
  <c r="P564" i="33"/>
  <c r="Q564"/>
  <c r="M564" i="14"/>
  <c r="N564"/>
  <c r="N564" i="15"/>
  <c r="O564"/>
  <c r="N564" i="34"/>
  <c r="O564"/>
  <c r="H564" i="30"/>
  <c r="I564"/>
  <c r="F564" i="18"/>
  <c r="Q564" i="26"/>
  <c r="R564"/>
  <c r="H564" i="18"/>
  <c r="I564" i="16"/>
  <c r="J564"/>
  <c r="N564"/>
  <c r="O564"/>
  <c r="P564"/>
  <c r="M564" i="11"/>
  <c r="N564"/>
  <c r="M564" i="12"/>
  <c r="N564"/>
  <c r="M564" i="32"/>
  <c r="I564" i="18"/>
  <c r="P564" i="10"/>
  <c r="Q564"/>
  <c r="J564" i="18"/>
  <c r="N564"/>
  <c r="S564"/>
  <c r="P565" i="23"/>
  <c r="E565" i="18"/>
  <c r="P565" i="25"/>
  <c r="D565" i="18"/>
  <c r="P565" i="13"/>
  <c r="Q565"/>
  <c r="P565" i="33"/>
  <c r="Q565"/>
  <c r="M565" i="14"/>
  <c r="N565"/>
  <c r="H565" i="30"/>
  <c r="I565"/>
  <c r="F565" i="18"/>
  <c r="Q565" i="26"/>
  <c r="R565"/>
  <c r="H565" i="18"/>
  <c r="I565" i="16"/>
  <c r="J565"/>
  <c r="N565"/>
  <c r="O565"/>
  <c r="P565"/>
  <c r="M565" i="11"/>
  <c r="N565"/>
  <c r="M565" i="12"/>
  <c r="N565"/>
  <c r="M565" i="32"/>
  <c r="I565" i="18"/>
  <c r="P565" i="10"/>
  <c r="Q565"/>
  <c r="J565" i="18"/>
  <c r="N565"/>
  <c r="S565"/>
  <c r="P566" i="23"/>
  <c r="E566" i="18"/>
  <c r="P566" i="25"/>
  <c r="D566" i="18"/>
  <c r="P566" i="13"/>
  <c r="Q566"/>
  <c r="P566" i="33"/>
  <c r="Q566"/>
  <c r="H566" i="30"/>
  <c r="I566"/>
  <c r="F566" i="18"/>
  <c r="Q566" i="26"/>
  <c r="R566"/>
  <c r="H566" i="18"/>
  <c r="I566" i="16"/>
  <c r="J566"/>
  <c r="N566"/>
  <c r="O566"/>
  <c r="P566"/>
  <c r="I566" i="18"/>
  <c r="P566" i="10"/>
  <c r="Q566"/>
  <c r="J566" i="18"/>
  <c r="N566"/>
  <c r="S566"/>
  <c r="P567" i="23"/>
  <c r="E567" i="18"/>
  <c r="P567" i="25"/>
  <c r="D567" i="18"/>
  <c r="P567" i="13"/>
  <c r="Q567"/>
  <c r="P567" i="33"/>
  <c r="Q567"/>
  <c r="M567" i="14"/>
  <c r="N567"/>
  <c r="H567" i="30"/>
  <c r="I567"/>
  <c r="F567" i="18"/>
  <c r="Q567" i="26"/>
  <c r="R567"/>
  <c r="H567" i="18"/>
  <c r="I567" i="16"/>
  <c r="J567"/>
  <c r="N567"/>
  <c r="O567"/>
  <c r="P567"/>
  <c r="I567" i="18"/>
  <c r="P567" i="10"/>
  <c r="Q567"/>
  <c r="J567" i="18"/>
  <c r="N567"/>
  <c r="S567"/>
  <c r="P568" i="23"/>
  <c r="E568" i="18"/>
  <c r="P568" i="25"/>
  <c r="D568" i="18"/>
  <c r="P568" i="13"/>
  <c r="Q568"/>
  <c r="P568" i="33"/>
  <c r="Q568"/>
  <c r="M568" i="14"/>
  <c r="N568"/>
  <c r="H568" i="30"/>
  <c r="I568"/>
  <c r="F568" i="18"/>
  <c r="Q568" i="26"/>
  <c r="R568"/>
  <c r="H568" i="18"/>
  <c r="I568" i="16"/>
  <c r="J568"/>
  <c r="N568"/>
  <c r="O568"/>
  <c r="P568"/>
  <c r="M568" i="11"/>
  <c r="N568"/>
  <c r="M568" i="12"/>
  <c r="N568"/>
  <c r="M568" i="32"/>
  <c r="I568" i="18"/>
  <c r="P568" i="10"/>
  <c r="Q568"/>
  <c r="J568" i="18"/>
  <c r="N568"/>
  <c r="S568"/>
  <c r="P569" i="23"/>
  <c r="E569" i="18"/>
  <c r="P569" i="25"/>
  <c r="D569" i="18"/>
  <c r="P569" i="13"/>
  <c r="Q569"/>
  <c r="P569" i="33"/>
  <c r="Q569"/>
  <c r="M569" i="14"/>
  <c r="N569"/>
  <c r="H569" i="30"/>
  <c r="I569"/>
  <c r="F569" i="18"/>
  <c r="Q569" i="26"/>
  <c r="R569"/>
  <c r="H569" i="18"/>
  <c r="I569" i="16"/>
  <c r="J569"/>
  <c r="N569"/>
  <c r="O569"/>
  <c r="P569"/>
  <c r="M569" i="11"/>
  <c r="N569"/>
  <c r="M569" i="12"/>
  <c r="N569"/>
  <c r="M569" i="32"/>
  <c r="I569" i="18"/>
  <c r="P569" i="10"/>
  <c r="Q569"/>
  <c r="J569" i="18"/>
  <c r="N569"/>
  <c r="S569"/>
  <c r="P570" i="23"/>
  <c r="E570" i="18"/>
  <c r="P570" i="25"/>
  <c r="D570" i="18"/>
  <c r="P570" i="13"/>
  <c r="Q570"/>
  <c r="P570" i="33"/>
  <c r="Q570"/>
  <c r="M570" i="14"/>
  <c r="N570"/>
  <c r="H570" i="30"/>
  <c r="I570"/>
  <c r="F570" i="18"/>
  <c r="Q570" i="26"/>
  <c r="R570"/>
  <c r="H570" i="18"/>
  <c r="I570" i="16"/>
  <c r="J570"/>
  <c r="N570"/>
  <c r="O570"/>
  <c r="P570"/>
  <c r="M570" i="11"/>
  <c r="N570"/>
  <c r="M570" i="12"/>
  <c r="N570"/>
  <c r="M570" i="32"/>
  <c r="I570" i="18"/>
  <c r="P570" i="10"/>
  <c r="Q570"/>
  <c r="J570" i="18"/>
  <c r="N570"/>
  <c r="S570"/>
  <c r="P571" i="23"/>
  <c r="E571" i="18"/>
  <c r="P571" i="25"/>
  <c r="D571" i="18"/>
  <c r="P571" i="13"/>
  <c r="Q571"/>
  <c r="P571" i="33"/>
  <c r="Q571"/>
  <c r="M571" i="14"/>
  <c r="N571"/>
  <c r="N571" i="15"/>
  <c r="O571"/>
  <c r="H571" i="30"/>
  <c r="I571"/>
  <c r="F571" i="18"/>
  <c r="Q571" i="26"/>
  <c r="R571"/>
  <c r="H571" i="18"/>
  <c r="I571" i="16"/>
  <c r="J571"/>
  <c r="N571"/>
  <c r="O571"/>
  <c r="P571"/>
  <c r="M571" i="11"/>
  <c r="N571"/>
  <c r="M571" i="12"/>
  <c r="N571"/>
  <c r="M571" i="32"/>
  <c r="I571" i="18"/>
  <c r="P571" i="10"/>
  <c r="Q571"/>
  <c r="J571" i="18"/>
  <c r="N571"/>
  <c r="S571"/>
  <c r="P572" i="23"/>
  <c r="E572" i="18"/>
  <c r="P572" i="25"/>
  <c r="D572" i="18"/>
  <c r="P572" i="13"/>
  <c r="Q572"/>
  <c r="P572" i="33"/>
  <c r="Q572"/>
  <c r="M572" i="14"/>
  <c r="N572"/>
  <c r="H572" i="30"/>
  <c r="I572"/>
  <c r="F572" i="18"/>
  <c r="Q572" i="26"/>
  <c r="R572"/>
  <c r="H572" i="18"/>
  <c r="I572" i="16"/>
  <c r="J572"/>
  <c r="N572"/>
  <c r="O572"/>
  <c r="P572"/>
  <c r="M572" i="11"/>
  <c r="N572"/>
  <c r="M572" i="12"/>
  <c r="N572"/>
  <c r="M572" i="32"/>
  <c r="I572" i="18"/>
  <c r="P572" i="10"/>
  <c r="Q572"/>
  <c r="J572" i="18"/>
  <c r="N572"/>
  <c r="S572"/>
  <c r="P573" i="23"/>
  <c r="E573" i="18"/>
  <c r="P573" i="25"/>
  <c r="D573" i="18"/>
  <c r="P573" i="13"/>
  <c r="Q573"/>
  <c r="P573" i="33"/>
  <c r="Q573"/>
  <c r="M573" i="14"/>
  <c r="N573"/>
  <c r="N573" i="15"/>
  <c r="O573"/>
  <c r="H573" i="30"/>
  <c r="I573"/>
  <c r="F573" i="18"/>
  <c r="Q573" i="26"/>
  <c r="R573"/>
  <c r="H573" i="18"/>
  <c r="I573" i="16"/>
  <c r="J573"/>
  <c r="N573"/>
  <c r="O573"/>
  <c r="P573"/>
  <c r="M573" i="11"/>
  <c r="N573"/>
  <c r="M573" i="12"/>
  <c r="N573"/>
  <c r="M573" i="32"/>
  <c r="I573" i="18"/>
  <c r="P573" i="10"/>
  <c r="Q573"/>
  <c r="J573" i="18"/>
  <c r="N573"/>
  <c r="S573"/>
  <c r="P574" i="23"/>
  <c r="E574" i="18"/>
  <c r="P574" i="25"/>
  <c r="D574" i="18"/>
  <c r="P574" i="13"/>
  <c r="Q574"/>
  <c r="P574" i="33"/>
  <c r="Q574"/>
  <c r="M574" i="14"/>
  <c r="N574"/>
  <c r="N574" i="15"/>
  <c r="O574"/>
  <c r="H574" i="30"/>
  <c r="I574"/>
  <c r="F574" i="18"/>
  <c r="Q574" i="26"/>
  <c r="R574"/>
  <c r="H574" i="18"/>
  <c r="I574" i="16"/>
  <c r="J574"/>
  <c r="N574"/>
  <c r="O574"/>
  <c r="P574"/>
  <c r="M574" i="11"/>
  <c r="N574"/>
  <c r="M574" i="12"/>
  <c r="N574"/>
  <c r="M574" i="32"/>
  <c r="I574" i="18"/>
  <c r="P574" i="10"/>
  <c r="Q574"/>
  <c r="J574" i="18"/>
  <c r="N574"/>
  <c r="S574"/>
  <c r="P575" i="23"/>
  <c r="E575" i="18"/>
  <c r="P575" i="25"/>
  <c r="D575" i="18"/>
  <c r="P575" i="13"/>
  <c r="Q575"/>
  <c r="P575" i="33"/>
  <c r="Q575"/>
  <c r="M575" i="14"/>
  <c r="N575"/>
  <c r="N575" i="15"/>
  <c r="O575"/>
  <c r="H575" i="30"/>
  <c r="I575"/>
  <c r="F575" i="18"/>
  <c r="Q575" i="26"/>
  <c r="R575"/>
  <c r="H575" i="18"/>
  <c r="I575" i="16"/>
  <c r="J575"/>
  <c r="N575"/>
  <c r="O575"/>
  <c r="P575"/>
  <c r="M575" i="11"/>
  <c r="N575"/>
  <c r="M575" i="12"/>
  <c r="N575"/>
  <c r="M575" i="32"/>
  <c r="I575" i="18"/>
  <c r="P575" i="10"/>
  <c r="Q575"/>
  <c r="J575" i="18"/>
  <c r="N575"/>
  <c r="S575"/>
  <c r="P576" i="23"/>
  <c r="E576" i="18"/>
  <c r="P576" i="25"/>
  <c r="D576" i="18"/>
  <c r="P576" i="13"/>
  <c r="Q576"/>
  <c r="P576" i="33"/>
  <c r="Q576"/>
  <c r="M576" i="14"/>
  <c r="N576"/>
  <c r="H576" i="30"/>
  <c r="I576"/>
  <c r="F576" i="18"/>
  <c r="Q576" i="26"/>
  <c r="R576"/>
  <c r="H576" i="18"/>
  <c r="I576" i="16"/>
  <c r="J576"/>
  <c r="N576"/>
  <c r="O576"/>
  <c r="P576"/>
  <c r="M576" i="11"/>
  <c r="N576"/>
  <c r="M576" i="12"/>
  <c r="N576"/>
  <c r="M576" i="32"/>
  <c r="I576" i="18"/>
  <c r="P576" i="10"/>
  <c r="Q576"/>
  <c r="J576" i="18"/>
  <c r="N576"/>
  <c r="S576"/>
  <c r="P577" i="23"/>
  <c r="E577" i="18"/>
  <c r="P577" i="25"/>
  <c r="D577" i="18"/>
  <c r="P577" i="13"/>
  <c r="Q577"/>
  <c r="P577" i="33"/>
  <c r="Q577"/>
  <c r="M577" i="14"/>
  <c r="N577"/>
  <c r="H577" i="30"/>
  <c r="I577"/>
  <c r="F577" i="18"/>
  <c r="Q577" i="26"/>
  <c r="R577"/>
  <c r="H577" i="18"/>
  <c r="I577" i="16"/>
  <c r="J577"/>
  <c r="N577"/>
  <c r="O577"/>
  <c r="P577"/>
  <c r="M577" i="11"/>
  <c r="N577"/>
  <c r="M577" i="12"/>
  <c r="N577"/>
  <c r="M577" i="32"/>
  <c r="I577" i="18"/>
  <c r="P577" i="10"/>
  <c r="Q577"/>
  <c r="J577" i="18"/>
  <c r="N577"/>
  <c r="S577"/>
  <c r="P578" i="23"/>
  <c r="E578" i="18"/>
  <c r="P578" i="25"/>
  <c r="D578" i="18"/>
  <c r="P578" i="13"/>
  <c r="Q578"/>
  <c r="P578" i="33"/>
  <c r="Q578"/>
  <c r="M578" i="14"/>
  <c r="N578"/>
  <c r="H578" i="30"/>
  <c r="I578"/>
  <c r="F578" i="18"/>
  <c r="Q578" i="26"/>
  <c r="R578"/>
  <c r="H578" i="18"/>
  <c r="I578" i="16"/>
  <c r="J578"/>
  <c r="N578"/>
  <c r="O578"/>
  <c r="P578"/>
  <c r="M578" i="11"/>
  <c r="N578"/>
  <c r="M578" i="12"/>
  <c r="N578"/>
  <c r="M578" i="32"/>
  <c r="I578" i="18"/>
  <c r="P578" i="10"/>
  <c r="Q578"/>
  <c r="J578" i="18"/>
  <c r="N578"/>
  <c r="S578"/>
  <c r="P579" i="23"/>
  <c r="E579" i="18"/>
  <c r="P579" i="25"/>
  <c r="D579" i="18"/>
  <c r="P579" i="13"/>
  <c r="Q579"/>
  <c r="P579" i="33"/>
  <c r="Q579"/>
  <c r="M579" i="14"/>
  <c r="N579"/>
  <c r="N579" i="15"/>
  <c r="O579"/>
  <c r="N579" i="34"/>
  <c r="O579"/>
  <c r="H579" i="30"/>
  <c r="I579"/>
  <c r="F579" i="18"/>
  <c r="Q579" i="26"/>
  <c r="R579"/>
  <c r="H579" i="18"/>
  <c r="I579" i="16"/>
  <c r="J579"/>
  <c r="N579"/>
  <c r="O579"/>
  <c r="P579"/>
  <c r="M579" i="11"/>
  <c r="N579"/>
  <c r="M579" i="12"/>
  <c r="N579"/>
  <c r="M579" i="32"/>
  <c r="I579" i="18"/>
  <c r="P579" i="10"/>
  <c r="Q579"/>
  <c r="J579" i="18"/>
  <c r="N579"/>
  <c r="S579"/>
  <c r="P580" i="23"/>
  <c r="E580" i="18"/>
  <c r="P580" i="25"/>
  <c r="D580" i="18"/>
  <c r="P580" i="13"/>
  <c r="Q580"/>
  <c r="P580" i="33"/>
  <c r="Q580"/>
  <c r="M580" i="14"/>
  <c r="N580"/>
  <c r="N580" i="15"/>
  <c r="O580"/>
  <c r="N580" i="34"/>
  <c r="O580"/>
  <c r="H580" i="30"/>
  <c r="I580"/>
  <c r="F580" i="18"/>
  <c r="Q580" i="26"/>
  <c r="R580"/>
  <c r="H580" i="18"/>
  <c r="I580" i="16"/>
  <c r="J580"/>
  <c r="N580"/>
  <c r="O580"/>
  <c r="P580"/>
  <c r="M580" i="11"/>
  <c r="N580"/>
  <c r="M580" i="12"/>
  <c r="N580"/>
  <c r="M580" i="32"/>
  <c r="I580" i="18"/>
  <c r="P580" i="10"/>
  <c r="Q580"/>
  <c r="J580" i="18"/>
  <c r="N580"/>
  <c r="S580"/>
  <c r="P581" i="23"/>
  <c r="E581" i="18"/>
  <c r="P581" i="25"/>
  <c r="D581" i="18"/>
  <c r="P581" i="13"/>
  <c r="Q581"/>
  <c r="P581" i="33"/>
  <c r="Q581"/>
  <c r="M581" i="14"/>
  <c r="N581"/>
  <c r="N581" i="15"/>
  <c r="O581"/>
  <c r="N581" i="34"/>
  <c r="O581"/>
  <c r="H581" i="30"/>
  <c r="I581"/>
  <c r="F581" i="18"/>
  <c r="Q581" i="26"/>
  <c r="R581"/>
  <c r="H581" i="18"/>
  <c r="I581" i="16"/>
  <c r="J581"/>
  <c r="N581"/>
  <c r="O581"/>
  <c r="P581"/>
  <c r="M581" i="11"/>
  <c r="N581"/>
  <c r="M581" i="12"/>
  <c r="N581"/>
  <c r="M581" i="32"/>
  <c r="I581" i="18"/>
  <c r="P581" i="10"/>
  <c r="Q581"/>
  <c r="J581" i="18"/>
  <c r="N581"/>
  <c r="S581"/>
  <c r="P582" i="23"/>
  <c r="E582" i="18"/>
  <c r="P582" i="25"/>
  <c r="D582" i="18"/>
  <c r="P582" i="13"/>
  <c r="Q582"/>
  <c r="P582" i="33"/>
  <c r="Q582"/>
  <c r="M582" i="14"/>
  <c r="N582"/>
  <c r="N582" i="15"/>
  <c r="O582"/>
  <c r="N582" i="34"/>
  <c r="O582"/>
  <c r="H582" i="30"/>
  <c r="I582"/>
  <c r="F582" i="18"/>
  <c r="Q582" i="26"/>
  <c r="R582"/>
  <c r="H582" i="18"/>
  <c r="I582" i="16"/>
  <c r="J582"/>
  <c r="N582"/>
  <c r="O582"/>
  <c r="P582"/>
  <c r="M582" i="11"/>
  <c r="N582"/>
  <c r="M582" i="12"/>
  <c r="N582"/>
  <c r="M582" i="32"/>
  <c r="I582" i="18"/>
  <c r="P582" i="10"/>
  <c r="Q582"/>
  <c r="J582" i="18"/>
  <c r="N582"/>
  <c r="S582"/>
  <c r="P583" i="23"/>
  <c r="E583" i="18"/>
  <c r="P583" i="25"/>
  <c r="D583" i="18"/>
  <c r="P583" i="13"/>
  <c r="Q583"/>
  <c r="P583" i="33"/>
  <c r="Q583"/>
  <c r="M583" i="14"/>
  <c r="N583"/>
  <c r="N583" i="15"/>
  <c r="O583"/>
  <c r="N583" i="34"/>
  <c r="O583"/>
  <c r="H583" i="30"/>
  <c r="I583"/>
  <c r="F583" i="18"/>
  <c r="Q583" i="26"/>
  <c r="R583"/>
  <c r="H583" i="18"/>
  <c r="I583" i="16"/>
  <c r="J583"/>
  <c r="N583"/>
  <c r="O583"/>
  <c r="P583"/>
  <c r="M583" i="11"/>
  <c r="N583"/>
  <c r="M583" i="12"/>
  <c r="N583"/>
  <c r="M583" i="32"/>
  <c r="I583" i="18"/>
  <c r="P583" i="10"/>
  <c r="Q583"/>
  <c r="J583" i="18"/>
  <c r="N583"/>
  <c r="S583"/>
  <c r="P584" i="23"/>
  <c r="E584" i="18"/>
  <c r="P584" i="25"/>
  <c r="D584" i="18"/>
  <c r="P584" i="13"/>
  <c r="Q584"/>
  <c r="P584" i="33"/>
  <c r="Q584"/>
  <c r="M584" i="14"/>
  <c r="N584"/>
  <c r="N584" i="15"/>
  <c r="O584"/>
  <c r="N584" i="34"/>
  <c r="O584"/>
  <c r="H584" i="30"/>
  <c r="I584"/>
  <c r="F584" i="18"/>
  <c r="Q584" i="26"/>
  <c r="R584"/>
  <c r="H584" i="18"/>
  <c r="I584" i="16"/>
  <c r="J584"/>
  <c r="N584"/>
  <c r="O584"/>
  <c r="P584"/>
  <c r="M584" i="11"/>
  <c r="N584"/>
  <c r="M584" i="12"/>
  <c r="N584"/>
  <c r="M584" i="32"/>
  <c r="I584" i="18"/>
  <c r="P584" i="10"/>
  <c r="Q584"/>
  <c r="J584" i="18"/>
  <c r="N584"/>
  <c r="S584"/>
  <c r="P585" i="23"/>
  <c r="E585" i="18"/>
  <c r="P585" i="25"/>
  <c r="D585" i="18"/>
  <c r="P585" i="13"/>
  <c r="Q585"/>
  <c r="P585" i="33"/>
  <c r="Q585"/>
  <c r="M585" i="14"/>
  <c r="N585"/>
  <c r="N585" i="15"/>
  <c r="O585"/>
  <c r="N585" i="34"/>
  <c r="O585"/>
  <c r="H585" i="30"/>
  <c r="I585"/>
  <c r="F585" i="18"/>
  <c r="Q585" i="26"/>
  <c r="R585"/>
  <c r="H585" i="18"/>
  <c r="I585" i="16"/>
  <c r="J585"/>
  <c r="N585"/>
  <c r="O585"/>
  <c r="P585"/>
  <c r="M585" i="11"/>
  <c r="N585"/>
  <c r="M585" i="12"/>
  <c r="N585"/>
  <c r="M585" i="32"/>
  <c r="I585" i="18"/>
  <c r="P585" i="10"/>
  <c r="Q585"/>
  <c r="J585" i="18"/>
  <c r="N585"/>
  <c r="S585"/>
  <c r="P586" i="23"/>
  <c r="E586" i="18"/>
  <c r="P586" i="25"/>
  <c r="D586" i="18"/>
  <c r="P586" i="13"/>
  <c r="Q586"/>
  <c r="P586" i="33"/>
  <c r="Q586"/>
  <c r="M586" i="14"/>
  <c r="N586"/>
  <c r="N586" i="15"/>
  <c r="O586"/>
  <c r="N586" i="34"/>
  <c r="O586"/>
  <c r="H586" i="30"/>
  <c r="I586"/>
  <c r="F586" i="18"/>
  <c r="Q586" i="26"/>
  <c r="R586"/>
  <c r="H586" i="18"/>
  <c r="I586" i="16"/>
  <c r="J586"/>
  <c r="N586"/>
  <c r="O586"/>
  <c r="P586"/>
  <c r="M586" i="11"/>
  <c r="N586"/>
  <c r="M586" i="12"/>
  <c r="N586"/>
  <c r="M586" i="32"/>
  <c r="I586" i="18"/>
  <c r="P586" i="10"/>
  <c r="Q586"/>
  <c r="J586" i="18"/>
  <c r="N586"/>
  <c r="S586"/>
  <c r="P587" i="23"/>
  <c r="E587" i="18"/>
  <c r="P587" i="25"/>
  <c r="D587" i="18"/>
  <c r="P587" i="13"/>
  <c r="Q587"/>
  <c r="P587" i="33"/>
  <c r="Q587"/>
  <c r="M587" i="14"/>
  <c r="N587"/>
  <c r="N587" i="15"/>
  <c r="O587"/>
  <c r="N587" i="34"/>
  <c r="O587"/>
  <c r="H587" i="30"/>
  <c r="I587"/>
  <c r="F587" i="18"/>
  <c r="Q587" i="26"/>
  <c r="R587"/>
  <c r="H587" i="18"/>
  <c r="I587" i="16"/>
  <c r="J587"/>
  <c r="N587"/>
  <c r="O587"/>
  <c r="P587"/>
  <c r="M587" i="11"/>
  <c r="N587"/>
  <c r="M587" i="12"/>
  <c r="N587"/>
  <c r="M587" i="32"/>
  <c r="I587" i="18"/>
  <c r="P587" i="10"/>
  <c r="Q587"/>
  <c r="J587" i="18"/>
  <c r="N587"/>
  <c r="S587"/>
  <c r="P588" i="23"/>
  <c r="E588" i="18"/>
  <c r="P588" i="25"/>
  <c r="D588" i="18"/>
  <c r="P588" i="13"/>
  <c r="Q588"/>
  <c r="P588" i="33"/>
  <c r="Q588"/>
  <c r="M588" i="14"/>
  <c r="N588"/>
  <c r="N588" i="15"/>
  <c r="O588"/>
  <c r="N588" i="34"/>
  <c r="O588"/>
  <c r="H588" i="30"/>
  <c r="I588"/>
  <c r="F588" i="18"/>
  <c r="Q588" i="26"/>
  <c r="R588"/>
  <c r="H588" i="18"/>
  <c r="I588" i="16"/>
  <c r="J588"/>
  <c r="N588"/>
  <c r="O588"/>
  <c r="P588"/>
  <c r="M588" i="11"/>
  <c r="N588"/>
  <c r="M588" i="12"/>
  <c r="N588"/>
  <c r="M588" i="32"/>
  <c r="I588" i="18"/>
  <c r="P588" i="10"/>
  <c r="Q588"/>
  <c r="J588" i="18"/>
  <c r="N588"/>
  <c r="S588"/>
  <c r="P589" i="23"/>
  <c r="E589" i="18"/>
  <c r="P589" i="25"/>
  <c r="D589" i="18"/>
  <c r="P589" i="13"/>
  <c r="Q589"/>
  <c r="P589" i="33"/>
  <c r="Q589"/>
  <c r="M589" i="14"/>
  <c r="N589"/>
  <c r="N589" i="15"/>
  <c r="O589"/>
  <c r="N589" i="34"/>
  <c r="O589"/>
  <c r="H589" i="30"/>
  <c r="I589"/>
  <c r="F589" i="18"/>
  <c r="Q589" i="26"/>
  <c r="R589"/>
  <c r="H589" i="18"/>
  <c r="I589" i="16"/>
  <c r="J589"/>
  <c r="N589"/>
  <c r="O589"/>
  <c r="P589"/>
  <c r="M589" i="11"/>
  <c r="N589"/>
  <c r="M589" i="12"/>
  <c r="N589"/>
  <c r="M589" i="32"/>
  <c r="I589" i="18"/>
  <c r="P589" i="10"/>
  <c r="Q589"/>
  <c r="J589" i="18"/>
  <c r="N589"/>
  <c r="S589"/>
  <c r="P590" i="23"/>
  <c r="E590" i="18"/>
  <c r="P590" i="25"/>
  <c r="D590" i="18"/>
  <c r="P590" i="13"/>
  <c r="Q590"/>
  <c r="P590" i="33"/>
  <c r="Q590"/>
  <c r="M590" i="14"/>
  <c r="N590"/>
  <c r="N590" i="15"/>
  <c r="O590"/>
  <c r="N590" i="34"/>
  <c r="O590"/>
  <c r="H590" i="30"/>
  <c r="I590"/>
  <c r="F590" i="18"/>
  <c r="Q590" i="26"/>
  <c r="R590"/>
  <c r="H590" i="18"/>
  <c r="I590" i="16"/>
  <c r="J590"/>
  <c r="N590"/>
  <c r="O590"/>
  <c r="P590"/>
  <c r="M590" i="11"/>
  <c r="N590"/>
  <c r="M590" i="12"/>
  <c r="N590"/>
  <c r="M590" i="32"/>
  <c r="I590" i="18"/>
  <c r="P590" i="10"/>
  <c r="Q590"/>
  <c r="J590" i="18"/>
  <c r="N590"/>
  <c r="S590"/>
  <c r="P591" i="23"/>
  <c r="E591" i="18"/>
  <c r="P591" i="25"/>
  <c r="D591" i="18"/>
  <c r="P591" i="13"/>
  <c r="Q591"/>
  <c r="P591" i="33"/>
  <c r="Q591"/>
  <c r="M591" i="14"/>
  <c r="N591"/>
  <c r="N591" i="15"/>
  <c r="O591"/>
  <c r="N591" i="34"/>
  <c r="O591"/>
  <c r="H591" i="30"/>
  <c r="I591"/>
  <c r="F591" i="18"/>
  <c r="Q591" i="26"/>
  <c r="R591"/>
  <c r="H591" i="18"/>
  <c r="I591" i="16"/>
  <c r="J591"/>
  <c r="N591"/>
  <c r="O591"/>
  <c r="P591"/>
  <c r="M591" i="11"/>
  <c r="N591"/>
  <c r="M591" i="12"/>
  <c r="N591"/>
  <c r="M591" i="32"/>
  <c r="I591" i="18"/>
  <c r="P591" i="10"/>
  <c r="Q591"/>
  <c r="J591" i="18"/>
  <c r="N591"/>
  <c r="S591"/>
  <c r="P592" i="23"/>
  <c r="E592" i="18"/>
  <c r="P592" i="25"/>
  <c r="D592" i="18"/>
  <c r="P592" i="13"/>
  <c r="Q592"/>
  <c r="P592" i="33"/>
  <c r="Q592"/>
  <c r="M592" i="14"/>
  <c r="N592"/>
  <c r="N592" i="15"/>
  <c r="O592"/>
  <c r="N592" i="34"/>
  <c r="O592"/>
  <c r="H592" i="30"/>
  <c r="I592"/>
  <c r="F592" i="18"/>
  <c r="Q592" i="26"/>
  <c r="R592"/>
  <c r="H592" i="18"/>
  <c r="I592" i="16"/>
  <c r="J592"/>
  <c r="N592"/>
  <c r="O592"/>
  <c r="P592"/>
  <c r="M592" i="11"/>
  <c r="N592"/>
  <c r="M592" i="12"/>
  <c r="N592"/>
  <c r="M592" i="32"/>
  <c r="I592" i="18"/>
  <c r="P592" i="10"/>
  <c r="Q592"/>
  <c r="J592" i="18"/>
  <c r="N592"/>
  <c r="S592"/>
  <c r="P593" i="23"/>
  <c r="E593" i="18"/>
  <c r="P593" i="25"/>
  <c r="D593" i="18"/>
  <c r="P593" i="13"/>
  <c r="Q593"/>
  <c r="P593" i="33"/>
  <c r="Q593"/>
  <c r="M593" i="14"/>
  <c r="N593"/>
  <c r="N593" i="15"/>
  <c r="O593"/>
  <c r="N593" i="34"/>
  <c r="O593"/>
  <c r="H593" i="30"/>
  <c r="I593"/>
  <c r="F593" i="18"/>
  <c r="Q593" i="26"/>
  <c r="R593"/>
  <c r="H593" i="18"/>
  <c r="I593" i="16"/>
  <c r="J593"/>
  <c r="N593"/>
  <c r="O593"/>
  <c r="P593"/>
  <c r="M593" i="11"/>
  <c r="N593"/>
  <c r="M593" i="12"/>
  <c r="N593"/>
  <c r="M593" i="32"/>
  <c r="I593" i="18"/>
  <c r="P593" i="10"/>
  <c r="Q593"/>
  <c r="J593" i="18"/>
  <c r="N593"/>
  <c r="S593"/>
  <c r="P594" i="23"/>
  <c r="E594" i="18"/>
  <c r="P594" i="25"/>
  <c r="D594" i="18"/>
  <c r="P594" i="13"/>
  <c r="Q594"/>
  <c r="P594" i="33"/>
  <c r="Q594"/>
  <c r="M594" i="14"/>
  <c r="N594"/>
  <c r="N594" i="15"/>
  <c r="O594"/>
  <c r="N594" i="34"/>
  <c r="O594"/>
  <c r="H594" i="30"/>
  <c r="I594"/>
  <c r="F594" i="18"/>
  <c r="Q594" i="26"/>
  <c r="R594"/>
  <c r="H594" i="18"/>
  <c r="I594" i="16"/>
  <c r="J594"/>
  <c r="N594"/>
  <c r="O594"/>
  <c r="P594"/>
  <c r="M594" i="11"/>
  <c r="N594"/>
  <c r="M594" i="12"/>
  <c r="N594"/>
  <c r="M594" i="32"/>
  <c r="I594" i="18"/>
  <c r="P594" i="10"/>
  <c r="Q594"/>
  <c r="J594" i="18"/>
  <c r="N594"/>
  <c r="S594"/>
  <c r="P595" i="23"/>
  <c r="E595" i="18"/>
  <c r="P595" i="25"/>
  <c r="D595" i="18"/>
  <c r="P595" i="13"/>
  <c r="Q595"/>
  <c r="P595" i="33"/>
  <c r="Q595"/>
  <c r="M595" i="14"/>
  <c r="N595"/>
  <c r="N595" i="15"/>
  <c r="O595"/>
  <c r="N595" i="34"/>
  <c r="O595"/>
  <c r="H595" i="30"/>
  <c r="I595"/>
  <c r="F595" i="18"/>
  <c r="Q595" i="26"/>
  <c r="R595"/>
  <c r="H595" i="18"/>
  <c r="I595" i="16"/>
  <c r="J595"/>
  <c r="N595"/>
  <c r="O595"/>
  <c r="P595"/>
  <c r="M595" i="11"/>
  <c r="N595"/>
  <c r="M595" i="12"/>
  <c r="N595"/>
  <c r="M595" i="32"/>
  <c r="I595" i="18"/>
  <c r="P595" i="10"/>
  <c r="Q595"/>
  <c r="J595" i="18"/>
  <c r="N595"/>
  <c r="S595"/>
  <c r="P596" i="23"/>
  <c r="E596" i="18"/>
  <c r="P596" i="25"/>
  <c r="D596" i="18"/>
  <c r="P596" i="13"/>
  <c r="Q596"/>
  <c r="P596" i="33"/>
  <c r="Q596"/>
  <c r="M596" i="14"/>
  <c r="N596"/>
  <c r="H596" i="30"/>
  <c r="I596"/>
  <c r="F596" i="18"/>
  <c r="Q596" i="26"/>
  <c r="R596"/>
  <c r="H596" i="18"/>
  <c r="I596" i="16"/>
  <c r="J596"/>
  <c r="N596"/>
  <c r="O596"/>
  <c r="P596"/>
  <c r="M596" i="11"/>
  <c r="N596"/>
  <c r="M596" i="12"/>
  <c r="N596"/>
  <c r="M596" i="32"/>
  <c r="I596" i="18"/>
  <c r="P596" i="10"/>
  <c r="Q596"/>
  <c r="J596" i="18"/>
  <c r="N596"/>
  <c r="S596"/>
  <c r="P597" i="23"/>
  <c r="E597" i="18"/>
  <c r="P597" i="25"/>
  <c r="D597" i="18"/>
  <c r="P597" i="13"/>
  <c r="Q597"/>
  <c r="P597" i="33"/>
  <c r="Q597"/>
  <c r="M597" i="14"/>
  <c r="N597"/>
  <c r="H597" i="30"/>
  <c r="I597"/>
  <c r="F597" i="18"/>
  <c r="Q597" i="26"/>
  <c r="R597"/>
  <c r="H597" i="18"/>
  <c r="I597" i="16"/>
  <c r="J597"/>
  <c r="N597"/>
  <c r="O597"/>
  <c r="P597"/>
  <c r="M597" i="11"/>
  <c r="N597"/>
  <c r="M597" i="12"/>
  <c r="N597"/>
  <c r="M597" i="32"/>
  <c r="I597" i="18"/>
  <c r="P597" i="10"/>
  <c r="Q597"/>
  <c r="J597" i="18"/>
  <c r="N597"/>
  <c r="S597"/>
  <c r="P598" i="23"/>
  <c r="E598" i="18"/>
  <c r="P598" i="25"/>
  <c r="D598" i="18"/>
  <c r="P598" i="13"/>
  <c r="Q598"/>
  <c r="P598" i="33"/>
  <c r="Q598"/>
  <c r="M598" i="14"/>
  <c r="N598"/>
  <c r="H598" i="30"/>
  <c r="I598"/>
  <c r="F598" i="18"/>
  <c r="Q598" i="26"/>
  <c r="R598"/>
  <c r="H598" i="18"/>
  <c r="I598" i="16"/>
  <c r="J598"/>
  <c r="N598"/>
  <c r="O598"/>
  <c r="P598"/>
  <c r="M598" i="11"/>
  <c r="N598"/>
  <c r="M598" i="12"/>
  <c r="N598"/>
  <c r="M598" i="32"/>
  <c r="I598" i="18"/>
  <c r="P598" i="10"/>
  <c r="Q598"/>
  <c r="J598" i="18"/>
  <c r="N598"/>
  <c r="S598"/>
  <c r="P599" i="23"/>
  <c r="E599" i="18"/>
  <c r="P599" i="25"/>
  <c r="D599" i="18"/>
  <c r="P599" i="13"/>
  <c r="Q599"/>
  <c r="P599" i="33"/>
  <c r="Q599"/>
  <c r="M599" i="14"/>
  <c r="N599"/>
  <c r="H599" i="30"/>
  <c r="I599"/>
  <c r="F599" i="18"/>
  <c r="Q599" i="26"/>
  <c r="R599"/>
  <c r="H599" i="18"/>
  <c r="I599" i="16"/>
  <c r="J599"/>
  <c r="N599"/>
  <c r="O599"/>
  <c r="P599"/>
  <c r="M599" i="11"/>
  <c r="N599"/>
  <c r="M599" i="12"/>
  <c r="N599"/>
  <c r="M599" i="32"/>
  <c r="I599" i="18"/>
  <c r="P599" i="10"/>
  <c r="Q599"/>
  <c r="J599" i="18"/>
  <c r="N599"/>
  <c r="S599"/>
  <c r="P600" i="23"/>
  <c r="E600" i="18"/>
  <c r="P600" i="25"/>
  <c r="D600" i="18"/>
  <c r="P600" i="13"/>
  <c r="Q600"/>
  <c r="P600" i="33"/>
  <c r="Q600"/>
  <c r="M600" i="14"/>
  <c r="N600"/>
  <c r="N600" i="15"/>
  <c r="O600"/>
  <c r="N600" i="34"/>
  <c r="O600"/>
  <c r="H600" i="30"/>
  <c r="I600"/>
  <c r="F600" i="18"/>
  <c r="Q600" i="26"/>
  <c r="R600"/>
  <c r="H600" i="18"/>
  <c r="I600" i="16"/>
  <c r="J600"/>
  <c r="N600"/>
  <c r="O600"/>
  <c r="P600"/>
  <c r="M600" i="11"/>
  <c r="N600"/>
  <c r="M600" i="12"/>
  <c r="N600"/>
  <c r="M600" i="32"/>
  <c r="I600" i="18"/>
  <c r="P600" i="10"/>
  <c r="Q600"/>
  <c r="J600" i="18"/>
  <c r="N600"/>
  <c r="S600"/>
  <c r="P601" i="23"/>
  <c r="E601" i="18"/>
  <c r="P601" i="25"/>
  <c r="D601" i="18"/>
  <c r="P601" i="13"/>
  <c r="Q601"/>
  <c r="P601" i="33"/>
  <c r="Q601"/>
  <c r="M601" i="14"/>
  <c r="N601"/>
  <c r="N601" i="15"/>
  <c r="O601"/>
  <c r="N601" i="34"/>
  <c r="O601"/>
  <c r="H601" i="30"/>
  <c r="I601"/>
  <c r="F601" i="18"/>
  <c r="Q601" i="26"/>
  <c r="R601"/>
  <c r="H601" i="18"/>
  <c r="I601" i="16"/>
  <c r="J601"/>
  <c r="N601"/>
  <c r="O601"/>
  <c r="P601"/>
  <c r="M601" i="11"/>
  <c r="N601"/>
  <c r="M601" i="12"/>
  <c r="N601"/>
  <c r="M601" i="32"/>
  <c r="I601" i="18"/>
  <c r="P601" i="10"/>
  <c r="Q601"/>
  <c r="J601" i="18"/>
  <c r="N601"/>
  <c r="S601"/>
  <c r="P602" i="23"/>
  <c r="E602" i="18"/>
  <c r="P602" i="25"/>
  <c r="D602" i="18"/>
  <c r="P602" i="13"/>
  <c r="Q602"/>
  <c r="P602" i="33"/>
  <c r="Q602"/>
  <c r="M602" i="14"/>
  <c r="N602"/>
  <c r="N602" i="15"/>
  <c r="O602"/>
  <c r="N602" i="34"/>
  <c r="O602"/>
  <c r="H602" i="30"/>
  <c r="I602"/>
  <c r="F602" i="18"/>
  <c r="Q602" i="26"/>
  <c r="R602"/>
  <c r="H602" i="18"/>
  <c r="I602" i="16"/>
  <c r="J602"/>
  <c r="N602"/>
  <c r="O602"/>
  <c r="P602"/>
  <c r="M602" i="11"/>
  <c r="N602"/>
  <c r="M602" i="12"/>
  <c r="N602"/>
  <c r="M602" i="32"/>
  <c r="I602" i="18"/>
  <c r="P602" i="10"/>
  <c r="Q602"/>
  <c r="J602" i="18"/>
  <c r="N602"/>
  <c r="S602"/>
  <c r="P603" i="23"/>
  <c r="E603" i="18"/>
  <c r="P603" i="25"/>
  <c r="D603" i="18"/>
  <c r="P603" i="13"/>
  <c r="Q603"/>
  <c r="P603" i="33"/>
  <c r="Q603"/>
  <c r="M603" i="14"/>
  <c r="N603"/>
  <c r="H603" i="30"/>
  <c r="I603"/>
  <c r="F603" i="18"/>
  <c r="Q603" i="26"/>
  <c r="R603"/>
  <c r="H603" i="18"/>
  <c r="I603" i="16"/>
  <c r="J603"/>
  <c r="N603"/>
  <c r="O603"/>
  <c r="P603"/>
  <c r="M603" i="11"/>
  <c r="N603"/>
  <c r="M603" i="12"/>
  <c r="N603"/>
  <c r="M603" i="32"/>
  <c r="I603" i="18"/>
  <c r="P603" i="10"/>
  <c r="Q603"/>
  <c r="J603" i="18"/>
  <c r="N603"/>
  <c r="S603"/>
  <c r="P604" i="23"/>
  <c r="E604" i="18"/>
  <c r="P604" i="25"/>
  <c r="D604" i="18"/>
  <c r="P604" i="13"/>
  <c r="Q604"/>
  <c r="P604" i="33"/>
  <c r="Q604"/>
  <c r="M604" i="14"/>
  <c r="N604"/>
  <c r="N604" i="15"/>
  <c r="O604"/>
  <c r="N604" i="34"/>
  <c r="O604"/>
  <c r="H604" i="30"/>
  <c r="I604"/>
  <c r="F604" i="18"/>
  <c r="Q604" i="26"/>
  <c r="R604"/>
  <c r="H604" i="18"/>
  <c r="I604" i="16"/>
  <c r="J604"/>
  <c r="N604"/>
  <c r="O604"/>
  <c r="P604"/>
  <c r="M604" i="11"/>
  <c r="N604"/>
  <c r="M604" i="12"/>
  <c r="N604"/>
  <c r="M604" i="32"/>
  <c r="I604" i="18"/>
  <c r="P604" i="10"/>
  <c r="Q604"/>
  <c r="J604" i="18"/>
  <c r="N604"/>
  <c r="S604"/>
  <c r="P605" i="23"/>
  <c r="E605" i="18"/>
  <c r="P605" i="25"/>
  <c r="D605" i="18"/>
  <c r="P605" i="13"/>
  <c r="Q605"/>
  <c r="P605" i="33"/>
  <c r="Q605"/>
  <c r="M605" i="14"/>
  <c r="N605"/>
  <c r="N605" i="15"/>
  <c r="O605"/>
  <c r="N605" i="34"/>
  <c r="O605"/>
  <c r="H605" i="30"/>
  <c r="I605"/>
  <c r="F605" i="18"/>
  <c r="Q605" i="26"/>
  <c r="R605"/>
  <c r="H605" i="18"/>
  <c r="I605" i="16"/>
  <c r="J605"/>
  <c r="N605"/>
  <c r="O605"/>
  <c r="P605"/>
  <c r="M605" i="11"/>
  <c r="N605"/>
  <c r="M605" i="12"/>
  <c r="N605"/>
  <c r="M605" i="32"/>
  <c r="I605" i="18"/>
  <c r="P605" i="10"/>
  <c r="Q605"/>
  <c r="J605" i="18"/>
  <c r="N605"/>
  <c r="S605"/>
  <c r="P606" i="23"/>
  <c r="E606" i="18"/>
  <c r="P606" i="25"/>
  <c r="D606" i="18"/>
  <c r="P606" i="13"/>
  <c r="Q606"/>
  <c r="P606" i="33"/>
  <c r="Q606"/>
  <c r="M606" i="14"/>
  <c r="N606"/>
  <c r="N606" i="15"/>
  <c r="O606"/>
  <c r="N606" i="34"/>
  <c r="O606"/>
  <c r="H606" i="30"/>
  <c r="I606"/>
  <c r="F606" i="18"/>
  <c r="Q606" i="26"/>
  <c r="R606"/>
  <c r="H606" i="18"/>
  <c r="I606" i="16"/>
  <c r="J606"/>
  <c r="N606"/>
  <c r="O606"/>
  <c r="P606"/>
  <c r="M606" i="11"/>
  <c r="N606"/>
  <c r="M606" i="12"/>
  <c r="N606"/>
  <c r="M606" i="32"/>
  <c r="I606" i="18"/>
  <c r="P606" i="10"/>
  <c r="Q606"/>
  <c r="J606" i="18"/>
  <c r="N606"/>
  <c r="S606"/>
  <c r="P607" i="23"/>
  <c r="E607" i="18"/>
  <c r="P607" i="25"/>
  <c r="D607" i="18"/>
  <c r="P607" i="13"/>
  <c r="Q607"/>
  <c r="P607" i="33"/>
  <c r="Q607"/>
  <c r="M607" i="14"/>
  <c r="N607"/>
  <c r="N607" i="15"/>
  <c r="O607"/>
  <c r="N607" i="34"/>
  <c r="O607"/>
  <c r="H607" i="30"/>
  <c r="I607"/>
  <c r="F607" i="18"/>
  <c r="Q607" i="26"/>
  <c r="R607"/>
  <c r="H607" i="18"/>
  <c r="I607" i="16"/>
  <c r="J607"/>
  <c r="N607"/>
  <c r="O607"/>
  <c r="P607"/>
  <c r="M607" i="11"/>
  <c r="N607"/>
  <c r="M607" i="12"/>
  <c r="N607"/>
  <c r="M607" i="32"/>
  <c r="I607" i="18"/>
  <c r="P607" i="10"/>
  <c r="Q607"/>
  <c r="J607" i="18"/>
  <c r="N607"/>
  <c r="S607"/>
  <c r="P608" i="23"/>
  <c r="E608" i="18"/>
  <c r="P608" i="25"/>
  <c r="D608" i="18"/>
  <c r="P608" i="13"/>
  <c r="Q608"/>
  <c r="P608" i="33"/>
  <c r="Q608"/>
  <c r="M608" i="14"/>
  <c r="N608"/>
  <c r="N608" i="15"/>
  <c r="O608"/>
  <c r="N608" i="34"/>
  <c r="O608"/>
  <c r="H608" i="30"/>
  <c r="I608"/>
  <c r="F608" i="18"/>
  <c r="Q608" i="26"/>
  <c r="R608"/>
  <c r="H608" i="18"/>
  <c r="I608" i="16"/>
  <c r="J608"/>
  <c r="N608"/>
  <c r="O608"/>
  <c r="P608"/>
  <c r="M608" i="11"/>
  <c r="N608"/>
  <c r="M608" i="12"/>
  <c r="N608"/>
  <c r="M608" i="32"/>
  <c r="I608" i="18"/>
  <c r="P608" i="10"/>
  <c r="Q608"/>
  <c r="J608" i="18"/>
  <c r="N608"/>
  <c r="S608"/>
  <c r="P609" i="23"/>
  <c r="E609" i="18"/>
  <c r="P609" i="25"/>
  <c r="D609" i="18"/>
  <c r="P609" i="13"/>
  <c r="Q609"/>
  <c r="P609" i="33"/>
  <c r="Q609"/>
  <c r="M609" i="14"/>
  <c r="N609"/>
  <c r="N609" i="15"/>
  <c r="O609"/>
  <c r="N609" i="34"/>
  <c r="O609"/>
  <c r="H609" i="30"/>
  <c r="I609"/>
  <c r="F609" i="18"/>
  <c r="Q609" i="26"/>
  <c r="R609"/>
  <c r="H609" i="18"/>
  <c r="I609" i="16"/>
  <c r="J609"/>
  <c r="N609"/>
  <c r="O609"/>
  <c r="P609"/>
  <c r="M609" i="11"/>
  <c r="N609"/>
  <c r="M609" i="12"/>
  <c r="N609"/>
  <c r="M609" i="32"/>
  <c r="I609" i="18"/>
  <c r="P609" i="10"/>
  <c r="Q609"/>
  <c r="J609" i="18"/>
  <c r="N609"/>
  <c r="S609"/>
  <c r="P610" i="23"/>
  <c r="E610" i="18"/>
  <c r="P610" i="25"/>
  <c r="D610" i="18"/>
  <c r="P610" i="13"/>
  <c r="Q610"/>
  <c r="P610" i="33"/>
  <c r="Q610"/>
  <c r="M610" i="14"/>
  <c r="N610"/>
  <c r="N610" i="15"/>
  <c r="O610"/>
  <c r="N610" i="34"/>
  <c r="O610"/>
  <c r="H610" i="30"/>
  <c r="I610"/>
  <c r="F610" i="18"/>
  <c r="Q610" i="26"/>
  <c r="R610"/>
  <c r="H610" i="18"/>
  <c r="I610" i="16"/>
  <c r="J610"/>
  <c r="N610"/>
  <c r="O610"/>
  <c r="P610"/>
  <c r="M610" i="11"/>
  <c r="N610"/>
  <c r="M610" i="12"/>
  <c r="N610"/>
  <c r="M610" i="32"/>
  <c r="I610" i="18"/>
  <c r="P610" i="10"/>
  <c r="Q610"/>
  <c r="J610" i="18"/>
  <c r="N610"/>
  <c r="S610"/>
  <c r="P611" i="23"/>
  <c r="E611" i="18"/>
  <c r="P611" i="25"/>
  <c r="D611" i="18"/>
  <c r="P611" i="13"/>
  <c r="Q611"/>
  <c r="P611" i="33"/>
  <c r="Q611"/>
  <c r="M611" i="14"/>
  <c r="N611"/>
  <c r="N611" i="15"/>
  <c r="O611"/>
  <c r="N611" i="34"/>
  <c r="O611"/>
  <c r="H611" i="30"/>
  <c r="I611"/>
  <c r="F611" i="18"/>
  <c r="Q611" i="26"/>
  <c r="R611"/>
  <c r="H611" i="18"/>
  <c r="I611" i="16"/>
  <c r="J611"/>
  <c r="N611"/>
  <c r="O611"/>
  <c r="P611"/>
  <c r="M611" i="11"/>
  <c r="N611"/>
  <c r="M611" i="12"/>
  <c r="N611"/>
  <c r="M611" i="32"/>
  <c r="I611" i="18"/>
  <c r="P611" i="10"/>
  <c r="Q611"/>
  <c r="J611" i="18"/>
  <c r="N611"/>
  <c r="S611"/>
  <c r="P612" i="23"/>
  <c r="E612" i="18"/>
  <c r="P612" i="25"/>
  <c r="D612" i="18"/>
  <c r="P612" i="13"/>
  <c r="Q612"/>
  <c r="P612" i="33"/>
  <c r="Q612"/>
  <c r="M612" i="14"/>
  <c r="N612"/>
  <c r="N612" i="15"/>
  <c r="O612"/>
  <c r="N612" i="34"/>
  <c r="O612"/>
  <c r="H612" i="30"/>
  <c r="I612"/>
  <c r="F612" i="18"/>
  <c r="Q612" i="26"/>
  <c r="R612"/>
  <c r="H612" i="18"/>
  <c r="I612" i="16"/>
  <c r="J612"/>
  <c r="N612"/>
  <c r="O612"/>
  <c r="P612"/>
  <c r="M612" i="11"/>
  <c r="N612"/>
  <c r="M612" i="12"/>
  <c r="N612"/>
  <c r="M612" i="32"/>
  <c r="I612" i="18"/>
  <c r="P612" i="10"/>
  <c r="Q612"/>
  <c r="J612" i="18"/>
  <c r="N612"/>
  <c r="S612"/>
  <c r="P613" i="23"/>
  <c r="E613" i="18"/>
  <c r="P613" i="25"/>
  <c r="D613" i="18"/>
  <c r="P613" i="13"/>
  <c r="Q613"/>
  <c r="P613" i="33"/>
  <c r="Q613"/>
  <c r="M613" i="14"/>
  <c r="N613"/>
  <c r="N613" i="15"/>
  <c r="O613"/>
  <c r="N613" i="34"/>
  <c r="O613"/>
  <c r="H613" i="30"/>
  <c r="I613"/>
  <c r="F613" i="18"/>
  <c r="Q613" i="26"/>
  <c r="R613"/>
  <c r="H613" i="18"/>
  <c r="I613" i="16"/>
  <c r="J613"/>
  <c r="N613"/>
  <c r="O613"/>
  <c r="P613"/>
  <c r="M613" i="11"/>
  <c r="N613"/>
  <c r="M613" i="12"/>
  <c r="N613"/>
  <c r="M613" i="32"/>
  <c r="I613" i="18"/>
  <c r="P613" i="10"/>
  <c r="Q613"/>
  <c r="J613" i="18"/>
  <c r="N613"/>
  <c r="S613"/>
  <c r="P614" i="23"/>
  <c r="E614" i="18"/>
  <c r="P614" i="25"/>
  <c r="D614" i="18"/>
  <c r="P614" i="13"/>
  <c r="Q614"/>
  <c r="P614" i="33"/>
  <c r="Q614"/>
  <c r="H614" i="30"/>
  <c r="I614"/>
  <c r="F614" i="18"/>
  <c r="Q614" i="26"/>
  <c r="R614"/>
  <c r="H614" i="18"/>
  <c r="I614" i="16"/>
  <c r="J614"/>
  <c r="N614"/>
  <c r="O614"/>
  <c r="P614"/>
  <c r="I614" i="18"/>
  <c r="P614" i="10"/>
  <c r="Q614"/>
  <c r="J614" i="18"/>
  <c r="N614"/>
  <c r="S614"/>
  <c r="P615" i="23"/>
  <c r="E615" i="18"/>
  <c r="P615" i="25"/>
  <c r="D615" i="18"/>
  <c r="P615" i="13"/>
  <c r="Q615"/>
  <c r="P615" i="33"/>
  <c r="Q615"/>
  <c r="M615" i="14"/>
  <c r="N615"/>
  <c r="H615" i="30"/>
  <c r="I615"/>
  <c r="F615" i="18"/>
  <c r="Q615" i="26"/>
  <c r="R615"/>
  <c r="H615" i="18"/>
  <c r="I615" i="16"/>
  <c r="J615"/>
  <c r="N615"/>
  <c r="O615"/>
  <c r="P615"/>
  <c r="M615" i="11"/>
  <c r="N615"/>
  <c r="M615" i="12"/>
  <c r="N615"/>
  <c r="M615" i="32"/>
  <c r="I615" i="18"/>
  <c r="P615" i="10"/>
  <c r="Q615"/>
  <c r="J615" i="18"/>
  <c r="N615"/>
  <c r="S615"/>
  <c r="P616" i="23"/>
  <c r="E616" i="18"/>
  <c r="P616" i="25"/>
  <c r="D616" i="18"/>
  <c r="P616" i="13"/>
  <c r="Q616"/>
  <c r="P616" i="33"/>
  <c r="Q616"/>
  <c r="M616" i="14"/>
  <c r="N616"/>
  <c r="N616" i="15"/>
  <c r="O616"/>
  <c r="H616" i="30"/>
  <c r="I616"/>
  <c r="F616" i="18"/>
  <c r="Q616" i="26"/>
  <c r="R616"/>
  <c r="H616" i="18"/>
  <c r="I616" i="16"/>
  <c r="J616"/>
  <c r="N616"/>
  <c r="O616"/>
  <c r="P616"/>
  <c r="M616" i="11"/>
  <c r="N616"/>
  <c r="M616" i="12"/>
  <c r="N616"/>
  <c r="M616" i="32"/>
  <c r="I616" i="18"/>
  <c r="P616" i="10"/>
  <c r="Q616"/>
  <c r="J616" i="18"/>
  <c r="N616"/>
  <c r="S616"/>
  <c r="P617" i="23"/>
  <c r="E617" i="18"/>
  <c r="P617" i="25"/>
  <c r="D617" i="18"/>
  <c r="P617" i="13"/>
  <c r="Q617"/>
  <c r="P617" i="33"/>
  <c r="Q617"/>
  <c r="M617" i="14"/>
  <c r="N617"/>
  <c r="N617" i="15"/>
  <c r="O617"/>
  <c r="H617" i="30"/>
  <c r="I617"/>
  <c r="F617" i="18"/>
  <c r="Q617" i="26"/>
  <c r="R617"/>
  <c r="H617" i="18"/>
  <c r="I617" i="16"/>
  <c r="J617"/>
  <c r="N617"/>
  <c r="O617"/>
  <c r="P617"/>
  <c r="M617" i="11"/>
  <c r="N617"/>
  <c r="M617" i="12"/>
  <c r="N617"/>
  <c r="M617" i="32"/>
  <c r="I617" i="18"/>
  <c r="P617" i="10"/>
  <c r="Q617"/>
  <c r="J617" i="18"/>
  <c r="N617"/>
  <c r="S617"/>
  <c r="P618" i="23"/>
  <c r="E618" i="18"/>
  <c r="P618" i="25"/>
  <c r="D618" i="18"/>
  <c r="P618" i="13"/>
  <c r="Q618"/>
  <c r="P618" i="33"/>
  <c r="Q618"/>
  <c r="M618" i="14"/>
  <c r="N618"/>
  <c r="N618" i="15"/>
  <c r="O618"/>
  <c r="H618" i="30"/>
  <c r="I618"/>
  <c r="F618" i="18"/>
  <c r="Q618" i="26"/>
  <c r="R618"/>
  <c r="H618" i="18"/>
  <c r="I618" i="16"/>
  <c r="J618"/>
  <c r="N618"/>
  <c r="O618"/>
  <c r="P618"/>
  <c r="M618" i="11"/>
  <c r="N618"/>
  <c r="M618" i="12"/>
  <c r="N618"/>
  <c r="M618" i="32"/>
  <c r="I618" i="18"/>
  <c r="P618" i="10"/>
  <c r="Q618"/>
  <c r="J618" i="18"/>
  <c r="N618"/>
  <c r="S618"/>
  <c r="P619" i="23"/>
  <c r="E619" i="18"/>
  <c r="P619" i="25"/>
  <c r="D619" i="18"/>
  <c r="P619" i="13"/>
  <c r="Q619"/>
  <c r="P619" i="33"/>
  <c r="Q619"/>
  <c r="M619" i="14"/>
  <c r="N619"/>
  <c r="N619" i="15"/>
  <c r="O619"/>
  <c r="H619" i="30"/>
  <c r="I619"/>
  <c r="F619" i="18"/>
  <c r="Q619" i="26"/>
  <c r="R619"/>
  <c r="H619" i="18"/>
  <c r="I619" i="16"/>
  <c r="J619"/>
  <c r="N619"/>
  <c r="O619"/>
  <c r="P619"/>
  <c r="M619" i="11"/>
  <c r="N619"/>
  <c r="M619" i="12"/>
  <c r="N619"/>
  <c r="M619" i="32"/>
  <c r="I619" i="18"/>
  <c r="P619" i="10"/>
  <c r="Q619"/>
  <c r="J619" i="18"/>
  <c r="N619"/>
  <c r="S619"/>
  <c r="P620" i="23"/>
  <c r="E620" i="18"/>
  <c r="P620" i="25"/>
  <c r="D620" i="18"/>
  <c r="P620" i="13"/>
  <c r="Q620"/>
  <c r="P620" i="33"/>
  <c r="Q620"/>
  <c r="M620" i="14"/>
  <c r="N620"/>
  <c r="N620" i="15"/>
  <c r="O620"/>
  <c r="H620" i="30"/>
  <c r="I620"/>
  <c r="F620" i="18"/>
  <c r="Q620" i="26"/>
  <c r="R620"/>
  <c r="H620" i="18"/>
  <c r="I620" i="16"/>
  <c r="J620"/>
  <c r="N620"/>
  <c r="O620"/>
  <c r="P620"/>
  <c r="M620" i="11"/>
  <c r="N620"/>
  <c r="M620" i="12"/>
  <c r="N620"/>
  <c r="M620" i="32"/>
  <c r="I620" i="18"/>
  <c r="P620" i="10"/>
  <c r="Q620"/>
  <c r="J620" i="18"/>
  <c r="N620"/>
  <c r="S620"/>
  <c r="P621" i="23"/>
  <c r="E621" i="18"/>
  <c r="P621" i="25"/>
  <c r="D621" i="18"/>
  <c r="P621" i="13"/>
  <c r="Q621"/>
  <c r="P621" i="33"/>
  <c r="Q621"/>
  <c r="M621" i="14"/>
  <c r="N621"/>
  <c r="N621" i="15"/>
  <c r="O621"/>
  <c r="H621" i="30"/>
  <c r="I621"/>
  <c r="F621" i="18"/>
  <c r="Q621" i="26"/>
  <c r="R621"/>
  <c r="H621" i="18"/>
  <c r="I621" i="16"/>
  <c r="J621"/>
  <c r="N621"/>
  <c r="O621"/>
  <c r="P621"/>
  <c r="M621" i="11"/>
  <c r="N621"/>
  <c r="M621" i="12"/>
  <c r="N621"/>
  <c r="M621" i="32"/>
  <c r="I621" i="18"/>
  <c r="P621" i="10"/>
  <c r="Q621"/>
  <c r="J621" i="18"/>
  <c r="N621"/>
  <c r="S621"/>
  <c r="P622" i="23"/>
  <c r="E622" i="18"/>
  <c r="P622" i="25"/>
  <c r="D622" i="18"/>
  <c r="P622" i="13"/>
  <c r="Q622"/>
  <c r="P622" i="33"/>
  <c r="Q622"/>
  <c r="M622" i="14"/>
  <c r="N622"/>
  <c r="N622" i="15"/>
  <c r="O622"/>
  <c r="H622" i="30"/>
  <c r="I622"/>
  <c r="F622" i="18"/>
  <c r="Q622" i="26"/>
  <c r="R622"/>
  <c r="H622" i="18"/>
  <c r="I622" i="16"/>
  <c r="J622"/>
  <c r="N622"/>
  <c r="O622"/>
  <c r="P622"/>
  <c r="M622" i="11"/>
  <c r="N622"/>
  <c r="M622" i="12"/>
  <c r="N622"/>
  <c r="M622" i="32"/>
  <c r="I622" i="18"/>
  <c r="P622" i="10"/>
  <c r="Q622"/>
  <c r="J622" i="18"/>
  <c r="N622"/>
  <c r="S622"/>
  <c r="P623" i="23"/>
  <c r="E623" i="18"/>
  <c r="P623" i="25"/>
  <c r="D623" i="18"/>
  <c r="P623" i="13"/>
  <c r="Q623"/>
  <c r="P623" i="33"/>
  <c r="Q623"/>
  <c r="M623" i="14"/>
  <c r="N623"/>
  <c r="N623" i="15"/>
  <c r="O623"/>
  <c r="H623" i="30"/>
  <c r="I623"/>
  <c r="F623" i="18"/>
  <c r="Q623" i="26"/>
  <c r="R623"/>
  <c r="H623" i="18"/>
  <c r="I623" i="16"/>
  <c r="J623"/>
  <c r="N623"/>
  <c r="O623"/>
  <c r="P623"/>
  <c r="M623" i="11"/>
  <c r="N623"/>
  <c r="M623" i="12"/>
  <c r="N623"/>
  <c r="M623" i="32"/>
  <c r="I623" i="18"/>
  <c r="P623" i="10"/>
  <c r="Q623"/>
  <c r="J623" i="18"/>
  <c r="N623"/>
  <c r="S623"/>
  <c r="P624" i="23"/>
  <c r="E624" i="18"/>
  <c r="P624" i="25"/>
  <c r="D624" i="18"/>
  <c r="P624" i="13"/>
  <c r="Q624"/>
  <c r="P624" i="33"/>
  <c r="Q624"/>
  <c r="M624" i="14"/>
  <c r="N624"/>
  <c r="N624" i="15"/>
  <c r="O624"/>
  <c r="N624" i="34"/>
  <c r="O624"/>
  <c r="H624" i="30"/>
  <c r="I624"/>
  <c r="F624" i="18"/>
  <c r="Q624" i="26"/>
  <c r="R624"/>
  <c r="H624" i="18"/>
  <c r="I624" i="16"/>
  <c r="J624"/>
  <c r="N624"/>
  <c r="O624"/>
  <c r="P624"/>
  <c r="M624" i="11"/>
  <c r="N624"/>
  <c r="M624" i="12"/>
  <c r="N624"/>
  <c r="M624" i="32"/>
  <c r="I624" i="18"/>
  <c r="P624" i="10"/>
  <c r="Q624"/>
  <c r="J624" i="18"/>
  <c r="N624"/>
  <c r="S624"/>
  <c r="P625" i="23"/>
  <c r="E625" i="18"/>
  <c r="P625" i="25"/>
  <c r="D625" i="18"/>
  <c r="P625" i="13"/>
  <c r="Q625"/>
  <c r="P625" i="33"/>
  <c r="Q625"/>
  <c r="M625" i="14"/>
  <c r="N625"/>
  <c r="N625" i="15"/>
  <c r="O625"/>
  <c r="N625" i="34"/>
  <c r="O625"/>
  <c r="H625" i="30"/>
  <c r="I625"/>
  <c r="F625" i="18"/>
  <c r="Q625" i="26"/>
  <c r="R625"/>
  <c r="H625" i="18"/>
  <c r="I625" i="16"/>
  <c r="J625"/>
  <c r="N625"/>
  <c r="O625"/>
  <c r="P625"/>
  <c r="M625" i="11"/>
  <c r="N625"/>
  <c r="M625" i="12"/>
  <c r="N625"/>
  <c r="M625" i="32"/>
  <c r="I625" i="18"/>
  <c r="P625" i="10"/>
  <c r="Q625"/>
  <c r="J625" i="18"/>
  <c r="N625"/>
  <c r="S625"/>
  <c r="P626" i="23"/>
  <c r="E626" i="18"/>
  <c r="P626" i="25"/>
  <c r="D626" i="18"/>
  <c r="P626" i="13"/>
  <c r="Q626"/>
  <c r="P626" i="33"/>
  <c r="Q626"/>
  <c r="M626" i="14"/>
  <c r="N626"/>
  <c r="N626" i="15"/>
  <c r="O626"/>
  <c r="N626" i="34"/>
  <c r="O626"/>
  <c r="H626" i="30"/>
  <c r="I626"/>
  <c r="F626" i="18"/>
  <c r="Q626" i="26"/>
  <c r="R626"/>
  <c r="H626" i="18"/>
  <c r="I626" i="16"/>
  <c r="J626"/>
  <c r="N626"/>
  <c r="O626"/>
  <c r="P626"/>
  <c r="M626" i="11"/>
  <c r="N626"/>
  <c r="M626" i="12"/>
  <c r="N626"/>
  <c r="M626" i="32"/>
  <c r="I626" i="18"/>
  <c r="P626" i="10"/>
  <c r="Q626"/>
  <c r="J626" i="18"/>
  <c r="N626"/>
  <c r="S626"/>
  <c r="P627" i="23"/>
  <c r="E627" i="18"/>
  <c r="P627" i="25"/>
  <c r="D627" i="18"/>
  <c r="P627" i="13"/>
  <c r="Q627"/>
  <c r="P627" i="33"/>
  <c r="Q627"/>
  <c r="M627" i="14"/>
  <c r="N627"/>
  <c r="N627" i="15"/>
  <c r="O627"/>
  <c r="H627" i="30"/>
  <c r="I627"/>
  <c r="F627" i="18"/>
  <c r="Q627" i="26"/>
  <c r="R627"/>
  <c r="H627" i="18"/>
  <c r="I627" i="16"/>
  <c r="J627"/>
  <c r="N627"/>
  <c r="O627"/>
  <c r="P627"/>
  <c r="M627" i="11"/>
  <c r="N627"/>
  <c r="M627" i="12"/>
  <c r="N627"/>
  <c r="M627" i="32"/>
  <c r="I627" i="18"/>
  <c r="P627" i="10"/>
  <c r="Q627"/>
  <c r="J627" i="18"/>
  <c r="N627"/>
  <c r="S627"/>
  <c r="P628" i="23"/>
  <c r="E628" i="18"/>
  <c r="P628" i="25"/>
  <c r="D628" i="18"/>
  <c r="P628" i="13"/>
  <c r="Q628"/>
  <c r="P628" i="33"/>
  <c r="Q628"/>
  <c r="M628" i="14"/>
  <c r="N628"/>
  <c r="N628" i="15"/>
  <c r="O628"/>
  <c r="H628" i="30"/>
  <c r="I628"/>
  <c r="F628" i="18"/>
  <c r="Q628" i="26"/>
  <c r="R628"/>
  <c r="H628" i="18"/>
  <c r="I628" i="16"/>
  <c r="J628"/>
  <c r="N628"/>
  <c r="O628"/>
  <c r="P628"/>
  <c r="M628" i="11"/>
  <c r="N628"/>
  <c r="M628" i="12"/>
  <c r="N628"/>
  <c r="M628" i="32"/>
  <c r="I628" i="18"/>
  <c r="P628" i="10"/>
  <c r="Q628"/>
  <c r="J628" i="18"/>
  <c r="N628"/>
  <c r="S628"/>
  <c r="P629" i="23"/>
  <c r="E629" i="18"/>
  <c r="P629" i="25"/>
  <c r="D629" i="18"/>
  <c r="P629" i="13"/>
  <c r="Q629"/>
  <c r="P629" i="33"/>
  <c r="Q629"/>
  <c r="M629" i="14"/>
  <c r="N629"/>
  <c r="N629" i="15"/>
  <c r="O629"/>
  <c r="H629" i="30"/>
  <c r="I629"/>
  <c r="F629" i="18"/>
  <c r="Q629" i="26"/>
  <c r="R629"/>
  <c r="H629" i="18"/>
  <c r="I629" i="16"/>
  <c r="J629"/>
  <c r="N629"/>
  <c r="O629"/>
  <c r="P629"/>
  <c r="M629" i="11"/>
  <c r="N629"/>
  <c r="M629" i="12"/>
  <c r="N629"/>
  <c r="M629" i="32"/>
  <c r="I629" i="18"/>
  <c r="P629" i="10"/>
  <c r="Q629"/>
  <c r="J629" i="18"/>
  <c r="N629"/>
  <c r="S629"/>
  <c r="P630" i="23"/>
  <c r="E630" i="18"/>
  <c r="P630" i="25"/>
  <c r="D630" i="18"/>
  <c r="P630" i="13"/>
  <c r="Q630"/>
  <c r="P630" i="33"/>
  <c r="Q630"/>
  <c r="M630" i="14"/>
  <c r="N630"/>
  <c r="N630" i="15"/>
  <c r="O630"/>
  <c r="H630" i="30"/>
  <c r="I630"/>
  <c r="F630" i="18"/>
  <c r="Q630" i="26"/>
  <c r="R630"/>
  <c r="H630" i="18"/>
  <c r="I630" i="16"/>
  <c r="J630"/>
  <c r="N630"/>
  <c r="O630"/>
  <c r="P630"/>
  <c r="M630" i="11"/>
  <c r="N630"/>
  <c r="M630" i="12"/>
  <c r="N630"/>
  <c r="M630" i="32"/>
  <c r="I630" i="18"/>
  <c r="P630" i="10"/>
  <c r="Q630"/>
  <c r="J630" i="18"/>
  <c r="N630"/>
  <c r="S630"/>
  <c r="P631" i="23"/>
  <c r="E631" i="18"/>
  <c r="P631" i="25"/>
  <c r="D631" i="18"/>
  <c r="P631" i="13"/>
  <c r="Q631"/>
  <c r="P631" i="33"/>
  <c r="Q631"/>
  <c r="M631" i="14"/>
  <c r="N631"/>
  <c r="N631" i="15"/>
  <c r="O631"/>
  <c r="H631" i="30"/>
  <c r="I631"/>
  <c r="F631" i="18"/>
  <c r="Q631" i="26"/>
  <c r="R631"/>
  <c r="H631" i="18"/>
  <c r="I631" i="16"/>
  <c r="J631"/>
  <c r="N631"/>
  <c r="O631"/>
  <c r="P631"/>
  <c r="M631" i="11"/>
  <c r="N631"/>
  <c r="M631" i="12"/>
  <c r="N631"/>
  <c r="M631" i="32"/>
  <c r="I631" i="18"/>
  <c r="P631" i="10"/>
  <c r="Q631"/>
  <c r="J631" i="18"/>
  <c r="N631"/>
  <c r="S631"/>
  <c r="P632" i="23"/>
  <c r="E632" i="18"/>
  <c r="P632" i="25"/>
  <c r="D632" i="18"/>
  <c r="P632" i="13"/>
  <c r="Q632"/>
  <c r="P632" i="33"/>
  <c r="Q632"/>
  <c r="M632" i="14"/>
  <c r="N632"/>
  <c r="N632" i="15"/>
  <c r="O632"/>
  <c r="N632" i="34"/>
  <c r="O632"/>
  <c r="H632" i="30"/>
  <c r="I632"/>
  <c r="F632" i="18"/>
  <c r="Q632" i="26"/>
  <c r="R632"/>
  <c r="H632" i="18"/>
  <c r="I632" i="16"/>
  <c r="J632"/>
  <c r="N632"/>
  <c r="O632"/>
  <c r="P632"/>
  <c r="M632" i="11"/>
  <c r="N632"/>
  <c r="M632" i="12"/>
  <c r="N632"/>
  <c r="M632" i="32"/>
  <c r="I632" i="18"/>
  <c r="P632" i="10"/>
  <c r="Q632"/>
  <c r="J632" i="18"/>
  <c r="N632"/>
  <c r="S632"/>
  <c r="P633" i="23"/>
  <c r="E633" i="18"/>
  <c r="P633" i="25"/>
  <c r="D633" i="18"/>
  <c r="P633" i="13"/>
  <c r="Q633"/>
  <c r="P633" i="33"/>
  <c r="Q633"/>
  <c r="M633" i="14"/>
  <c r="N633"/>
  <c r="N633" i="15"/>
  <c r="O633"/>
  <c r="H633" i="30"/>
  <c r="I633"/>
  <c r="F633" i="18"/>
  <c r="Q633" i="26"/>
  <c r="R633"/>
  <c r="H633" i="18"/>
  <c r="I633" i="16"/>
  <c r="J633"/>
  <c r="N633"/>
  <c r="O633"/>
  <c r="P633"/>
  <c r="M633" i="11"/>
  <c r="N633"/>
  <c r="M633" i="12"/>
  <c r="N633"/>
  <c r="M633" i="32"/>
  <c r="I633" i="18"/>
  <c r="P633" i="10"/>
  <c r="Q633"/>
  <c r="J633" i="18"/>
  <c r="N633"/>
  <c r="S633"/>
  <c r="O634" i="23"/>
  <c r="P634"/>
  <c r="E634" i="18"/>
  <c r="P634" i="25"/>
  <c r="D634" i="18"/>
  <c r="P634" i="13"/>
  <c r="Q634"/>
  <c r="P634" i="33"/>
  <c r="Q634"/>
  <c r="M634" i="14"/>
  <c r="N634"/>
  <c r="N634" i="15"/>
  <c r="O634"/>
  <c r="N634" i="34"/>
  <c r="O634"/>
  <c r="H634" i="30"/>
  <c r="I634"/>
  <c r="F634" i="18"/>
  <c r="Q634" i="26"/>
  <c r="R634"/>
  <c r="H634" i="18"/>
  <c r="I634" i="16"/>
  <c r="J634"/>
  <c r="N634"/>
  <c r="O634"/>
  <c r="P634"/>
  <c r="M634" i="11"/>
  <c r="N634"/>
  <c r="M634" i="12"/>
  <c r="N634"/>
  <c r="M634" i="32"/>
  <c r="I634" i="18"/>
  <c r="P634" i="10"/>
  <c r="Q634"/>
  <c r="J634" i="18"/>
  <c r="N634"/>
  <c r="S634"/>
  <c r="N635"/>
  <c r="S635"/>
  <c r="U635"/>
  <c r="U634"/>
  <c r="U633"/>
  <c r="U632"/>
  <c r="U631"/>
  <c r="U630"/>
  <c r="U629"/>
  <c r="U628"/>
  <c r="U627"/>
  <c r="U626"/>
  <c r="U625"/>
  <c r="U624"/>
  <c r="U623"/>
  <c r="U622"/>
  <c r="U621"/>
  <c r="U620"/>
  <c r="U619"/>
  <c r="U618"/>
  <c r="U617"/>
  <c r="U616"/>
  <c r="U615"/>
  <c r="U614"/>
  <c r="U613"/>
  <c r="U612"/>
  <c r="U611"/>
  <c r="U610"/>
  <c r="U609"/>
  <c r="U608"/>
  <c r="U607"/>
  <c r="U606"/>
  <c r="U605"/>
  <c r="U604"/>
  <c r="U603"/>
  <c r="U602"/>
  <c r="U601"/>
  <c r="U600"/>
  <c r="U599"/>
  <c r="U598"/>
  <c r="U597"/>
  <c r="U596"/>
  <c r="U595"/>
  <c r="U594"/>
  <c r="U593"/>
  <c r="U592"/>
  <c r="U591"/>
  <c r="U590"/>
  <c r="U589"/>
  <c r="U588"/>
  <c r="U587"/>
  <c r="U586"/>
  <c r="U585"/>
  <c r="U584"/>
  <c r="U583"/>
  <c r="U582"/>
  <c r="U581"/>
  <c r="U580"/>
  <c r="U579"/>
  <c r="U578"/>
  <c r="U577"/>
  <c r="U576"/>
  <c r="U575"/>
  <c r="U574"/>
  <c r="U573"/>
  <c r="U572"/>
  <c r="U571"/>
  <c r="U570"/>
  <c r="U569"/>
  <c r="U568"/>
  <c r="U567"/>
  <c r="U566"/>
  <c r="U565"/>
  <c r="U564"/>
  <c r="U563"/>
  <c r="U562"/>
  <c r="U561"/>
  <c r="U560"/>
  <c r="U559"/>
  <c r="U558"/>
  <c r="U557"/>
  <c r="U556"/>
  <c r="U555"/>
  <c r="U554"/>
  <c r="U553"/>
  <c r="G481" i="35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524"/>
  <c r="G525"/>
  <c r="G526"/>
  <c r="G527"/>
  <c r="G528"/>
  <c r="G529"/>
  <c r="G530"/>
  <c r="G531"/>
  <c r="G532"/>
  <c r="G533"/>
  <c r="G534"/>
  <c r="G535"/>
  <c r="G536"/>
  <c r="G537"/>
  <c r="G538"/>
  <c r="G539"/>
  <c r="G540"/>
  <c r="G541"/>
  <c r="G542"/>
  <c r="G543"/>
  <c r="G544"/>
  <c r="G545"/>
  <c r="G546"/>
  <c r="G547"/>
  <c r="G548"/>
  <c r="G549"/>
  <c r="G550"/>
  <c r="G551"/>
  <c r="H55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1"/>
  <c r="F551"/>
  <c r="E548" i="18"/>
  <c r="E549"/>
  <c r="E550"/>
  <c r="O548" i="25"/>
  <c r="P548"/>
  <c r="D548" i="18"/>
  <c r="O549" i="25"/>
  <c r="P549"/>
  <c r="D549" i="18"/>
  <c r="O550" i="25"/>
  <c r="P550"/>
  <c r="D550" i="18"/>
  <c r="Q548" i="13"/>
  <c r="P548" i="33"/>
  <c r="Q548"/>
  <c r="M548" i="14"/>
  <c r="F548"/>
  <c r="F551"/>
  <c r="N548"/>
  <c r="N548" i="15"/>
  <c r="O548"/>
  <c r="F548" i="30"/>
  <c r="Q548" i="26"/>
  <c r="R548"/>
  <c r="H548" i="18"/>
  <c r="N548" i="11"/>
  <c r="M548" i="12"/>
  <c r="N548"/>
  <c r="I548" i="16"/>
  <c r="J548"/>
  <c r="N548"/>
  <c r="O548"/>
  <c r="F548"/>
  <c r="F551"/>
  <c r="P551"/>
  <c r="P548"/>
  <c r="M548" i="32"/>
  <c r="I548" i="18"/>
  <c r="Q548" i="10"/>
  <c r="J548" i="18"/>
  <c r="Q549" i="13"/>
  <c r="P549" i="33"/>
  <c r="Q549"/>
  <c r="M549" i="14"/>
  <c r="F549"/>
  <c r="N549"/>
  <c r="N549" i="15"/>
  <c r="O549"/>
  <c r="N549" i="34"/>
  <c r="O549"/>
  <c r="F549" i="30"/>
  <c r="G549"/>
  <c r="H549"/>
  <c r="I549"/>
  <c r="F549" i="18"/>
  <c r="Q549" i="26"/>
  <c r="R549"/>
  <c r="H549" i="18"/>
  <c r="N549" i="11"/>
  <c r="M549" i="12"/>
  <c r="N549"/>
  <c r="I549" i="16"/>
  <c r="J549"/>
  <c r="N549"/>
  <c r="O549"/>
  <c r="F549"/>
  <c r="P549"/>
  <c r="M549" i="32"/>
  <c r="I549" i="18"/>
  <c r="Q549" i="10"/>
  <c r="J549" i="18"/>
  <c r="N549"/>
  <c r="S549"/>
  <c r="Q550" i="13"/>
  <c r="P550" i="33"/>
  <c r="Q550"/>
  <c r="M550" i="14"/>
  <c r="F550"/>
  <c r="N550"/>
  <c r="N550" i="15"/>
  <c r="O550"/>
  <c r="N550" i="34"/>
  <c r="O550"/>
  <c r="F550" i="30"/>
  <c r="G550"/>
  <c r="H550"/>
  <c r="I550"/>
  <c r="F550" i="18"/>
  <c r="Q550" i="26"/>
  <c r="R550"/>
  <c r="H550" i="18"/>
  <c r="N550" i="11"/>
  <c r="M550" i="12"/>
  <c r="N550"/>
  <c r="I550" i="16"/>
  <c r="J550"/>
  <c r="N550"/>
  <c r="O550"/>
  <c r="F550"/>
  <c r="P550"/>
  <c r="M550" i="32"/>
  <c r="I550" i="18"/>
  <c r="Q550" i="10"/>
  <c r="J550" i="18"/>
  <c r="N550"/>
  <c r="S550"/>
  <c r="C483" i="35"/>
  <c r="D483"/>
  <c r="I483"/>
  <c r="Q483" i="10"/>
  <c r="J483" i="18"/>
  <c r="E483"/>
  <c r="O483" i="25"/>
  <c r="P483"/>
  <c r="D483" i="18"/>
  <c r="Q483" i="26"/>
  <c r="R483"/>
  <c r="H483" i="18"/>
  <c r="I483" i="16"/>
  <c r="J483"/>
  <c r="N483"/>
  <c r="O483"/>
  <c r="P483"/>
  <c r="N483" i="11"/>
  <c r="M483" i="12"/>
  <c r="N483"/>
  <c r="M483" i="32"/>
  <c r="I483" i="18"/>
  <c r="N483"/>
  <c r="S483"/>
  <c r="D503" i="35"/>
  <c r="I503"/>
  <c r="Q503" i="10"/>
  <c r="J503" i="18"/>
  <c r="E503"/>
  <c r="O503" i="25"/>
  <c r="P503"/>
  <c r="D503" i="18"/>
  <c r="Q503" i="13"/>
  <c r="P503" i="33"/>
  <c r="Q503"/>
  <c r="M503" i="14"/>
  <c r="N503"/>
  <c r="N503" i="15"/>
  <c r="O503"/>
  <c r="H503" i="30"/>
  <c r="I503"/>
  <c r="F503" i="18"/>
  <c r="Q503" i="26"/>
  <c r="R503"/>
  <c r="H503" i="18"/>
  <c r="I503" i="16"/>
  <c r="J503"/>
  <c r="N503"/>
  <c r="O503"/>
  <c r="P503"/>
  <c r="N503" i="11"/>
  <c r="M503" i="12"/>
  <c r="N503"/>
  <c r="M503" i="32"/>
  <c r="I503" i="18"/>
  <c r="N503"/>
  <c r="S503"/>
  <c r="D528" i="35"/>
  <c r="I528"/>
  <c r="Q528" i="10"/>
  <c r="J528" i="18"/>
  <c r="E528"/>
  <c r="O528" i="25"/>
  <c r="P528"/>
  <c r="D528" i="18"/>
  <c r="Q528" i="13"/>
  <c r="P528" i="33"/>
  <c r="Q528"/>
  <c r="M528" i="14"/>
  <c r="N528"/>
  <c r="N528" i="15"/>
  <c r="O528"/>
  <c r="N528" i="34"/>
  <c r="O528"/>
  <c r="H528" i="30"/>
  <c r="I528"/>
  <c r="F528" i="18"/>
  <c r="Q528" i="26"/>
  <c r="R528"/>
  <c r="H528" i="18"/>
  <c r="I528" i="16"/>
  <c r="J528"/>
  <c r="N528"/>
  <c r="O528"/>
  <c r="P528"/>
  <c r="N528" i="11"/>
  <c r="M528" i="12"/>
  <c r="N528"/>
  <c r="M528" i="32"/>
  <c r="I528" i="18"/>
  <c r="N528"/>
  <c r="S528"/>
  <c r="D529" i="35"/>
  <c r="I529"/>
  <c r="Q529" i="10"/>
  <c r="J529" i="18"/>
  <c r="E529"/>
  <c r="O529" i="25"/>
  <c r="P529"/>
  <c r="D529" i="18"/>
  <c r="Q529" i="13"/>
  <c r="P529" i="33"/>
  <c r="Q529"/>
  <c r="M529" i="14"/>
  <c r="N529"/>
  <c r="N529" i="15"/>
  <c r="O529"/>
  <c r="N529" i="34"/>
  <c r="O529"/>
  <c r="H529" i="30"/>
  <c r="I529"/>
  <c r="F529" i="18"/>
  <c r="Q529" i="26"/>
  <c r="R529"/>
  <c r="H529" i="18"/>
  <c r="I529" i="16"/>
  <c r="J529"/>
  <c r="N529"/>
  <c r="O529"/>
  <c r="P529"/>
  <c r="N529" i="11"/>
  <c r="M529" i="12"/>
  <c r="N529"/>
  <c r="M529" i="32"/>
  <c r="I529" i="18"/>
  <c r="N529"/>
  <c r="S529"/>
  <c r="E481"/>
  <c r="O481" i="25"/>
  <c r="P481"/>
  <c r="D481" i="18"/>
  <c r="Q481" i="26"/>
  <c r="R481"/>
  <c r="H481" i="18"/>
  <c r="I481" i="16"/>
  <c r="J481"/>
  <c r="N481"/>
  <c r="O481"/>
  <c r="P481"/>
  <c r="N481" i="11"/>
  <c r="M481" i="12"/>
  <c r="N481"/>
  <c r="M481" i="32"/>
  <c r="I481" i="18"/>
  <c r="Q481" i="10"/>
  <c r="J481" i="18"/>
  <c r="N481"/>
  <c r="S481"/>
  <c r="E482"/>
  <c r="O482" i="25"/>
  <c r="P482"/>
  <c r="D482" i="18"/>
  <c r="Q482" i="26"/>
  <c r="R482"/>
  <c r="H482" i="18"/>
  <c r="I482" i="16"/>
  <c r="J482"/>
  <c r="N482"/>
  <c r="O482"/>
  <c r="P482"/>
  <c r="N482" i="11"/>
  <c r="M482" i="12"/>
  <c r="N482"/>
  <c r="M482" i="32"/>
  <c r="I482" i="18"/>
  <c r="Q482" i="10"/>
  <c r="J482" i="18"/>
  <c r="N482"/>
  <c r="S482"/>
  <c r="E484"/>
  <c r="O484" i="25"/>
  <c r="P484"/>
  <c r="D484" i="18"/>
  <c r="Q484" i="13"/>
  <c r="P484" i="33"/>
  <c r="Q484"/>
  <c r="M484" i="14"/>
  <c r="N484"/>
  <c r="N484" i="15"/>
  <c r="O484"/>
  <c r="H484" i="30"/>
  <c r="I484"/>
  <c r="F484" i="18"/>
  <c r="Q484" i="26"/>
  <c r="R484"/>
  <c r="H484" i="18"/>
  <c r="I484" i="16"/>
  <c r="J484"/>
  <c r="N484"/>
  <c r="O484"/>
  <c r="P484"/>
  <c r="N484" i="11"/>
  <c r="M484" i="12"/>
  <c r="N484"/>
  <c r="M484" i="32"/>
  <c r="I484" i="18"/>
  <c r="Q484" i="10"/>
  <c r="J484" i="18"/>
  <c r="N484"/>
  <c r="S484"/>
  <c r="E485"/>
  <c r="O485" i="25"/>
  <c r="P485"/>
  <c r="D485" i="18"/>
  <c r="Q485" i="13"/>
  <c r="P485" i="33"/>
  <c r="Q485"/>
  <c r="M485" i="14"/>
  <c r="N485"/>
  <c r="N485" i="15"/>
  <c r="O485"/>
  <c r="N485" i="34"/>
  <c r="O485"/>
  <c r="H485" i="30"/>
  <c r="I485"/>
  <c r="F485" i="18"/>
  <c r="Q485" i="26"/>
  <c r="R485"/>
  <c r="H485" i="18"/>
  <c r="I485" i="16"/>
  <c r="J485"/>
  <c r="N485"/>
  <c r="O485"/>
  <c r="P485"/>
  <c r="N485" i="11"/>
  <c r="M485" i="12"/>
  <c r="N485"/>
  <c r="M485" i="32"/>
  <c r="I485" i="18"/>
  <c r="Q485" i="10"/>
  <c r="J485" i="18"/>
  <c r="N485"/>
  <c r="S485"/>
  <c r="E486"/>
  <c r="O486" i="25"/>
  <c r="P486"/>
  <c r="D486" i="18"/>
  <c r="Q486" i="13"/>
  <c r="P486" i="33"/>
  <c r="Q486"/>
  <c r="M486" i="14"/>
  <c r="N486"/>
  <c r="N486" i="15"/>
  <c r="O486"/>
  <c r="H486" i="30"/>
  <c r="I486"/>
  <c r="F486" i="18"/>
  <c r="Q486" i="26"/>
  <c r="R486"/>
  <c r="H486" i="18"/>
  <c r="I486" i="16"/>
  <c r="J486"/>
  <c r="N486"/>
  <c r="O486"/>
  <c r="P486"/>
  <c r="N486" i="11"/>
  <c r="M486" i="12"/>
  <c r="N486"/>
  <c r="M486" i="32"/>
  <c r="I486" i="18"/>
  <c r="Q486" i="10"/>
  <c r="J486" i="18"/>
  <c r="N486"/>
  <c r="S486"/>
  <c r="E487"/>
  <c r="O487" i="25"/>
  <c r="P487"/>
  <c r="D487" i="18"/>
  <c r="Q487" i="13"/>
  <c r="P487" i="33"/>
  <c r="Q487"/>
  <c r="M487" i="14"/>
  <c r="N487"/>
  <c r="N487" i="15"/>
  <c r="O487"/>
  <c r="N487" i="34"/>
  <c r="O487"/>
  <c r="H487" i="30"/>
  <c r="I487"/>
  <c r="F487" i="18"/>
  <c r="Q487" i="26"/>
  <c r="R487"/>
  <c r="H487" i="18"/>
  <c r="I487" i="16"/>
  <c r="J487"/>
  <c r="N487"/>
  <c r="O487"/>
  <c r="P487"/>
  <c r="N487" i="11"/>
  <c r="M487" i="12"/>
  <c r="N487"/>
  <c r="M487" i="32"/>
  <c r="I487" i="18"/>
  <c r="Q487" i="10"/>
  <c r="J487" i="18"/>
  <c r="N487"/>
  <c r="S487"/>
  <c r="E488"/>
  <c r="O488" i="25"/>
  <c r="P488"/>
  <c r="D488" i="18"/>
  <c r="Q488" i="13"/>
  <c r="P488" i="33"/>
  <c r="Q488"/>
  <c r="M488" i="14"/>
  <c r="N488"/>
  <c r="N488" i="15"/>
  <c r="O488"/>
  <c r="N488" i="34"/>
  <c r="O488"/>
  <c r="H488" i="30"/>
  <c r="I488"/>
  <c r="F488" i="18"/>
  <c r="Q488" i="26"/>
  <c r="R488"/>
  <c r="H488" i="18"/>
  <c r="I488" i="16"/>
  <c r="J488"/>
  <c r="N488"/>
  <c r="O488"/>
  <c r="P488"/>
  <c r="N488" i="11"/>
  <c r="M488" i="12"/>
  <c r="N488"/>
  <c r="M488" i="32"/>
  <c r="I488" i="18"/>
  <c r="Q488" i="10"/>
  <c r="J488" i="18"/>
  <c r="N488"/>
  <c r="S488"/>
  <c r="E489"/>
  <c r="O489" i="25"/>
  <c r="P489"/>
  <c r="D489" i="18"/>
  <c r="Q489" i="13"/>
  <c r="P489" i="33"/>
  <c r="Q489"/>
  <c r="M489" i="14"/>
  <c r="N489"/>
  <c r="N489" i="15"/>
  <c r="O489"/>
  <c r="N489" i="34"/>
  <c r="O489"/>
  <c r="H489" i="30"/>
  <c r="I489"/>
  <c r="F489" i="18"/>
  <c r="Q489" i="26"/>
  <c r="R489"/>
  <c r="H489" i="18"/>
  <c r="I489" i="16"/>
  <c r="J489"/>
  <c r="N489"/>
  <c r="O489"/>
  <c r="P489"/>
  <c r="N489" i="11"/>
  <c r="M489" i="12"/>
  <c r="N489"/>
  <c r="M489" i="32"/>
  <c r="I489" i="18"/>
  <c r="Q489" i="10"/>
  <c r="J489" i="18"/>
  <c r="N489"/>
  <c r="S489"/>
  <c r="E490"/>
  <c r="O490" i="25"/>
  <c r="P490"/>
  <c r="D490" i="18"/>
  <c r="Q490" i="13"/>
  <c r="P490" i="33"/>
  <c r="Q490"/>
  <c r="M490" i="14"/>
  <c r="N490"/>
  <c r="N490" i="15"/>
  <c r="O490"/>
  <c r="N490" i="34"/>
  <c r="O490"/>
  <c r="H490" i="30"/>
  <c r="I490"/>
  <c r="F490" i="18"/>
  <c r="Q490" i="26"/>
  <c r="R490"/>
  <c r="H490" i="18"/>
  <c r="I490" i="16"/>
  <c r="J490"/>
  <c r="N490"/>
  <c r="O490"/>
  <c r="P490"/>
  <c r="N490" i="11"/>
  <c r="M490" i="12"/>
  <c r="N490"/>
  <c r="M490" i="32"/>
  <c r="I490" i="18"/>
  <c r="Q490" i="10"/>
  <c r="J490" i="18"/>
  <c r="N490"/>
  <c r="S490"/>
  <c r="E491"/>
  <c r="O491" i="25"/>
  <c r="P491"/>
  <c r="D491" i="18"/>
  <c r="Q491" i="13"/>
  <c r="P491" i="33"/>
  <c r="Q491"/>
  <c r="M491" i="14"/>
  <c r="N491"/>
  <c r="N491" i="15"/>
  <c r="O491"/>
  <c r="N491" i="34"/>
  <c r="O491"/>
  <c r="H491" i="30"/>
  <c r="I491"/>
  <c r="F491" i="18"/>
  <c r="Q491" i="26"/>
  <c r="R491"/>
  <c r="H491" i="18"/>
  <c r="I491" i="16"/>
  <c r="J491"/>
  <c r="N491"/>
  <c r="O491"/>
  <c r="P491"/>
  <c r="N491" i="11"/>
  <c r="M491" i="12"/>
  <c r="N491"/>
  <c r="M491" i="32"/>
  <c r="I491" i="18"/>
  <c r="Q491" i="10"/>
  <c r="J491" i="18"/>
  <c r="N491"/>
  <c r="S491"/>
  <c r="E492"/>
  <c r="O492" i="25"/>
  <c r="P492"/>
  <c r="D492" i="18"/>
  <c r="Q492" i="13"/>
  <c r="P492" i="33"/>
  <c r="Q492"/>
  <c r="M492" i="14"/>
  <c r="N492"/>
  <c r="N492" i="15"/>
  <c r="O492"/>
  <c r="N492" i="34"/>
  <c r="O492"/>
  <c r="H492" i="30"/>
  <c r="I492"/>
  <c r="F492" i="18"/>
  <c r="Q492" i="26"/>
  <c r="R492"/>
  <c r="H492" i="18"/>
  <c r="I492" i="16"/>
  <c r="J492"/>
  <c r="N492"/>
  <c r="O492"/>
  <c r="P492"/>
  <c r="N492" i="11"/>
  <c r="M492" i="12"/>
  <c r="N492"/>
  <c r="M492" i="32"/>
  <c r="I492" i="18"/>
  <c r="Q492" i="10"/>
  <c r="J492" i="18"/>
  <c r="N492"/>
  <c r="S492"/>
  <c r="E493"/>
  <c r="O493" i="25"/>
  <c r="P493"/>
  <c r="D493" i="18"/>
  <c r="Q493" i="13"/>
  <c r="P493" i="33"/>
  <c r="Q493"/>
  <c r="M493" i="14"/>
  <c r="N493"/>
  <c r="N493" i="15"/>
  <c r="O493"/>
  <c r="N493" i="34"/>
  <c r="O493"/>
  <c r="H493" i="30"/>
  <c r="I493"/>
  <c r="F493" i="18"/>
  <c r="Q493" i="26"/>
  <c r="R493"/>
  <c r="H493" i="18"/>
  <c r="I493" i="16"/>
  <c r="J493"/>
  <c r="N493"/>
  <c r="O493"/>
  <c r="P493"/>
  <c r="N493" i="11"/>
  <c r="M493" i="12"/>
  <c r="N493"/>
  <c r="M493" i="32"/>
  <c r="I493" i="18"/>
  <c r="Q493" i="10"/>
  <c r="J493" i="18"/>
  <c r="N493"/>
  <c r="S493"/>
  <c r="E494"/>
  <c r="O494" i="25"/>
  <c r="P494"/>
  <c r="D494" i="18"/>
  <c r="Q494" i="13"/>
  <c r="P494" i="33"/>
  <c r="Q494"/>
  <c r="M494" i="14"/>
  <c r="N494"/>
  <c r="N494" i="15"/>
  <c r="O494"/>
  <c r="H494" i="30"/>
  <c r="I494"/>
  <c r="F494" i="18"/>
  <c r="Q494" i="26"/>
  <c r="R494"/>
  <c r="H494" i="18"/>
  <c r="I494" i="16"/>
  <c r="J494"/>
  <c r="N494"/>
  <c r="O494"/>
  <c r="P494"/>
  <c r="N494" i="11"/>
  <c r="M494" i="12"/>
  <c r="N494"/>
  <c r="M494" i="32"/>
  <c r="I494" i="18"/>
  <c r="Q494" i="10"/>
  <c r="J494" i="18"/>
  <c r="N494"/>
  <c r="S494"/>
  <c r="E495"/>
  <c r="O495" i="25"/>
  <c r="P495"/>
  <c r="D495" i="18"/>
  <c r="Q495" i="13"/>
  <c r="P495" i="33"/>
  <c r="Q495"/>
  <c r="M495" i="14"/>
  <c r="N495"/>
  <c r="N495" i="15"/>
  <c r="O495"/>
  <c r="H495" i="30"/>
  <c r="I495"/>
  <c r="F495" i="18"/>
  <c r="Q495" i="26"/>
  <c r="R495"/>
  <c r="H495" i="18"/>
  <c r="I495" i="16"/>
  <c r="J495"/>
  <c r="N495"/>
  <c r="O495"/>
  <c r="P495"/>
  <c r="N495" i="11"/>
  <c r="M495" i="12"/>
  <c r="N495"/>
  <c r="M495" i="32"/>
  <c r="I495" i="18"/>
  <c r="Q495" i="10"/>
  <c r="J495" i="18"/>
  <c r="N495"/>
  <c r="S495"/>
  <c r="E496"/>
  <c r="O496" i="25"/>
  <c r="P496"/>
  <c r="D496" i="18"/>
  <c r="Q496" i="13"/>
  <c r="P496" i="33"/>
  <c r="Q496"/>
  <c r="M496" i="14"/>
  <c r="N496"/>
  <c r="N496" i="15"/>
  <c r="O496"/>
  <c r="H496" i="30"/>
  <c r="I496"/>
  <c r="F496" i="18"/>
  <c r="Q496" i="26"/>
  <c r="R496"/>
  <c r="H496" i="18"/>
  <c r="I496" i="16"/>
  <c r="J496"/>
  <c r="N496"/>
  <c r="O496"/>
  <c r="P496"/>
  <c r="N496" i="11"/>
  <c r="M496" i="12"/>
  <c r="N496"/>
  <c r="M496" i="32"/>
  <c r="I496" i="18"/>
  <c r="Q496" i="10"/>
  <c r="J496" i="18"/>
  <c r="N496"/>
  <c r="S496"/>
  <c r="E497"/>
  <c r="O497" i="25"/>
  <c r="P497"/>
  <c r="D497" i="18"/>
  <c r="Q497" i="13"/>
  <c r="P497" i="33"/>
  <c r="Q497"/>
  <c r="M497" i="14"/>
  <c r="N497"/>
  <c r="N497" i="15"/>
  <c r="O497"/>
  <c r="N497" i="34"/>
  <c r="O497"/>
  <c r="H497" i="30"/>
  <c r="I497"/>
  <c r="F497" i="18"/>
  <c r="Q497" i="26"/>
  <c r="R497"/>
  <c r="H497" i="18"/>
  <c r="I497" i="16"/>
  <c r="J497"/>
  <c r="N497"/>
  <c r="O497"/>
  <c r="P497"/>
  <c r="N497" i="11"/>
  <c r="M497" i="12"/>
  <c r="N497"/>
  <c r="M497" i="32"/>
  <c r="I497" i="18"/>
  <c r="Q497" i="10"/>
  <c r="J497" i="18"/>
  <c r="N497"/>
  <c r="S497"/>
  <c r="E498"/>
  <c r="O498" i="25"/>
  <c r="P498"/>
  <c r="D498" i="18"/>
  <c r="Q498" i="13"/>
  <c r="P498" i="33"/>
  <c r="Q498"/>
  <c r="M498" i="14"/>
  <c r="N498"/>
  <c r="N498" i="15"/>
  <c r="O498"/>
  <c r="H498" i="30"/>
  <c r="I498"/>
  <c r="F498" i="18"/>
  <c r="Q498" i="26"/>
  <c r="R498"/>
  <c r="H498" i="18"/>
  <c r="I498" i="16"/>
  <c r="J498"/>
  <c r="N498"/>
  <c r="O498"/>
  <c r="P498"/>
  <c r="N498" i="11"/>
  <c r="M498" i="12"/>
  <c r="N498"/>
  <c r="M498" i="32"/>
  <c r="I498" i="18"/>
  <c r="Q498" i="10"/>
  <c r="J498" i="18"/>
  <c r="N498"/>
  <c r="S498"/>
  <c r="E499"/>
  <c r="O499" i="25"/>
  <c r="P499"/>
  <c r="D499" i="18"/>
  <c r="Q499" i="13"/>
  <c r="P499" i="33"/>
  <c r="Q499"/>
  <c r="M499" i="14"/>
  <c r="N499"/>
  <c r="N499" i="15"/>
  <c r="O499"/>
  <c r="H499" i="30"/>
  <c r="I499"/>
  <c r="F499" i="18"/>
  <c r="Q499" i="26"/>
  <c r="R499"/>
  <c r="H499" i="18"/>
  <c r="I499" i="16"/>
  <c r="J499"/>
  <c r="N499"/>
  <c r="O499"/>
  <c r="P499"/>
  <c r="N499" i="11"/>
  <c r="M499" i="12"/>
  <c r="N499"/>
  <c r="M499" i="32"/>
  <c r="I499" i="18"/>
  <c r="Q499" i="10"/>
  <c r="J499" i="18"/>
  <c r="N499"/>
  <c r="S499"/>
  <c r="E500"/>
  <c r="O500" i="25"/>
  <c r="P500"/>
  <c r="D500" i="18"/>
  <c r="Q500" i="13"/>
  <c r="P500" i="33"/>
  <c r="Q500"/>
  <c r="M500" i="14"/>
  <c r="N500"/>
  <c r="N500" i="15"/>
  <c r="O500"/>
  <c r="H500" i="30"/>
  <c r="I500"/>
  <c r="F500" i="18"/>
  <c r="Q500" i="26"/>
  <c r="R500"/>
  <c r="H500" i="18"/>
  <c r="I500" i="16"/>
  <c r="J500"/>
  <c r="N500"/>
  <c r="O500"/>
  <c r="P500"/>
  <c r="N500" i="11"/>
  <c r="M500" i="12"/>
  <c r="N500"/>
  <c r="M500" i="32"/>
  <c r="I500" i="18"/>
  <c r="Q500" i="10"/>
  <c r="J500" i="18"/>
  <c r="N500"/>
  <c r="S500"/>
  <c r="E501"/>
  <c r="O501" i="25"/>
  <c r="P501"/>
  <c r="D501" i="18"/>
  <c r="Q501" i="13"/>
  <c r="P501" i="33"/>
  <c r="Q501"/>
  <c r="M501" i="14"/>
  <c r="N501"/>
  <c r="N501" i="15"/>
  <c r="O501"/>
  <c r="N501" i="34"/>
  <c r="O501"/>
  <c r="H501" i="30"/>
  <c r="I501"/>
  <c r="F501" i="18"/>
  <c r="Q501" i="26"/>
  <c r="R501"/>
  <c r="H501" i="18"/>
  <c r="I501" i="16"/>
  <c r="J501"/>
  <c r="N501"/>
  <c r="O501"/>
  <c r="P501"/>
  <c r="N501" i="11"/>
  <c r="M501" i="12"/>
  <c r="N501"/>
  <c r="M501" i="32"/>
  <c r="I501" i="18"/>
  <c r="Q501" i="10"/>
  <c r="J501" i="18"/>
  <c r="N501"/>
  <c r="S501"/>
  <c r="E502"/>
  <c r="O502" i="25"/>
  <c r="P502"/>
  <c r="D502" i="18"/>
  <c r="Q502" i="13"/>
  <c r="P502" i="33"/>
  <c r="Q502"/>
  <c r="M502" i="14"/>
  <c r="N502"/>
  <c r="N502" i="15"/>
  <c r="O502"/>
  <c r="N502" i="34"/>
  <c r="O502"/>
  <c r="H502" i="30"/>
  <c r="I502"/>
  <c r="F502" i="18"/>
  <c r="H502"/>
  <c r="I502" i="16"/>
  <c r="J502"/>
  <c r="N502"/>
  <c r="O502"/>
  <c r="P502"/>
  <c r="N502" i="11"/>
  <c r="M502" i="12"/>
  <c r="N502"/>
  <c r="M502" i="32"/>
  <c r="I502" i="18"/>
  <c r="Q502" i="10"/>
  <c r="J502" i="18"/>
  <c r="N502"/>
  <c r="S502"/>
  <c r="E504"/>
  <c r="O504" i="25"/>
  <c r="P504"/>
  <c r="D504" i="18"/>
  <c r="Q504" i="13"/>
  <c r="P504" i="33"/>
  <c r="Q504"/>
  <c r="M504" i="14"/>
  <c r="N504"/>
  <c r="N504" i="15"/>
  <c r="O504"/>
  <c r="N504" i="34"/>
  <c r="O504"/>
  <c r="H504" i="30"/>
  <c r="I504"/>
  <c r="F504" i="18"/>
  <c r="Q504" i="26"/>
  <c r="R504"/>
  <c r="H504" i="18"/>
  <c r="I504" i="16"/>
  <c r="J504"/>
  <c r="N504"/>
  <c r="O504"/>
  <c r="P504"/>
  <c r="N504" i="11"/>
  <c r="M504" i="12"/>
  <c r="N504"/>
  <c r="M504" i="32"/>
  <c r="I504" i="18"/>
  <c r="Q504" i="10"/>
  <c r="J504" i="18"/>
  <c r="N504"/>
  <c r="S504"/>
  <c r="E505"/>
  <c r="O505" i="25"/>
  <c r="P505"/>
  <c r="D505" i="18"/>
  <c r="Q505" i="13"/>
  <c r="P505" i="33"/>
  <c r="Q505"/>
  <c r="M505" i="14"/>
  <c r="N505"/>
  <c r="N505" i="15"/>
  <c r="O505"/>
  <c r="N505" i="34"/>
  <c r="O505"/>
  <c r="H505" i="30"/>
  <c r="I505"/>
  <c r="F505" i="18"/>
  <c r="Q505" i="26"/>
  <c r="R505"/>
  <c r="H505" i="18"/>
  <c r="I505" i="16"/>
  <c r="J505"/>
  <c r="N505"/>
  <c r="O505"/>
  <c r="P505"/>
  <c r="N505" i="11"/>
  <c r="M505" i="12"/>
  <c r="N505"/>
  <c r="M505" i="32"/>
  <c r="I505" i="18"/>
  <c r="Q505" i="10"/>
  <c r="J505" i="18"/>
  <c r="N505"/>
  <c r="S505"/>
  <c r="E506"/>
  <c r="O506" i="25"/>
  <c r="P506"/>
  <c r="D506" i="18"/>
  <c r="Q506" i="13"/>
  <c r="P506" i="33"/>
  <c r="Q506"/>
  <c r="M506" i="14"/>
  <c r="N506"/>
  <c r="H506" i="30"/>
  <c r="I506"/>
  <c r="F506" i="18"/>
  <c r="Q506" i="26"/>
  <c r="R506"/>
  <c r="H506" i="18"/>
  <c r="I506" i="16"/>
  <c r="J506"/>
  <c r="N506"/>
  <c r="O506"/>
  <c r="P506"/>
  <c r="N506" i="11"/>
  <c r="M506" i="12"/>
  <c r="N506"/>
  <c r="M506" i="32"/>
  <c r="I506" i="18"/>
  <c r="Q506" i="10"/>
  <c r="J506" i="18"/>
  <c r="N506"/>
  <c r="S506"/>
  <c r="E507"/>
  <c r="O507" i="25"/>
  <c r="P507"/>
  <c r="D507" i="18"/>
  <c r="Q507" i="13"/>
  <c r="P507" i="33"/>
  <c r="Q507"/>
  <c r="M507" i="14"/>
  <c r="N507"/>
  <c r="N507" i="15"/>
  <c r="O507"/>
  <c r="N507" i="34"/>
  <c r="O507"/>
  <c r="H507" i="30"/>
  <c r="I507"/>
  <c r="F507" i="18"/>
  <c r="Q507" i="26"/>
  <c r="R507"/>
  <c r="H507" i="18"/>
  <c r="I507" i="16"/>
  <c r="J507"/>
  <c r="N507"/>
  <c r="O507"/>
  <c r="P507"/>
  <c r="N507" i="11"/>
  <c r="M507" i="12"/>
  <c r="N507"/>
  <c r="M507" i="32"/>
  <c r="I507" i="18"/>
  <c r="Q507" i="10"/>
  <c r="J507" i="18"/>
  <c r="N507"/>
  <c r="S507"/>
  <c r="E508"/>
  <c r="O508" i="25"/>
  <c r="P508"/>
  <c r="D508" i="18"/>
  <c r="Q508" i="13"/>
  <c r="P508" i="33"/>
  <c r="Q508"/>
  <c r="M508" i="14"/>
  <c r="N508"/>
  <c r="N508" i="15"/>
  <c r="O508"/>
  <c r="H508" i="30"/>
  <c r="I508"/>
  <c r="F508" i="18"/>
  <c r="Q508" i="26"/>
  <c r="R508"/>
  <c r="H508" i="18"/>
  <c r="I508" i="16"/>
  <c r="J508"/>
  <c r="N508"/>
  <c r="O508"/>
  <c r="P508"/>
  <c r="N508" i="11"/>
  <c r="M508" i="12"/>
  <c r="N508"/>
  <c r="M508" i="32"/>
  <c r="I508" i="18"/>
  <c r="Q508" i="10"/>
  <c r="J508" i="18"/>
  <c r="N508"/>
  <c r="S508"/>
  <c r="E509"/>
  <c r="O509" i="25"/>
  <c r="P509"/>
  <c r="D509" i="18"/>
  <c r="Q509" i="13"/>
  <c r="P509" i="33"/>
  <c r="Q509"/>
  <c r="M509" i="14"/>
  <c r="N509"/>
  <c r="H509" i="30"/>
  <c r="I509"/>
  <c r="F509" i="18"/>
  <c r="Q509" i="26"/>
  <c r="R509"/>
  <c r="H509" i="18"/>
  <c r="I509" i="16"/>
  <c r="J509"/>
  <c r="N509"/>
  <c r="O509"/>
  <c r="P509"/>
  <c r="N509" i="11"/>
  <c r="M509" i="12"/>
  <c r="N509"/>
  <c r="M509" i="32"/>
  <c r="I509" i="18"/>
  <c r="Q509" i="10"/>
  <c r="J509" i="18"/>
  <c r="N509"/>
  <c r="S509"/>
  <c r="E510"/>
  <c r="O510" i="25"/>
  <c r="P510"/>
  <c r="D510" i="18"/>
  <c r="Q510" i="13"/>
  <c r="P510" i="33"/>
  <c r="Q510"/>
  <c r="M510" i="14"/>
  <c r="N510"/>
  <c r="H510" i="30"/>
  <c r="I510"/>
  <c r="F510" i="18"/>
  <c r="Q510" i="26"/>
  <c r="R510"/>
  <c r="H510" i="18"/>
  <c r="I510" i="16"/>
  <c r="J510"/>
  <c r="N510"/>
  <c r="O510"/>
  <c r="P510"/>
  <c r="N510" i="11"/>
  <c r="M510" i="12"/>
  <c r="N510"/>
  <c r="M510" i="32"/>
  <c r="I510" i="18"/>
  <c r="Q510" i="10"/>
  <c r="J510" i="18"/>
  <c r="N510"/>
  <c r="S510"/>
  <c r="E511"/>
  <c r="O511" i="25"/>
  <c r="P511"/>
  <c r="D511" i="18"/>
  <c r="Q511" i="13"/>
  <c r="P511" i="33"/>
  <c r="Q511"/>
  <c r="M511" i="14"/>
  <c r="N511"/>
  <c r="H511" i="30"/>
  <c r="I511"/>
  <c r="F511" i="18"/>
  <c r="Q511" i="26"/>
  <c r="R511"/>
  <c r="H511" i="18"/>
  <c r="I511" i="16"/>
  <c r="J511"/>
  <c r="N511"/>
  <c r="O511"/>
  <c r="P511"/>
  <c r="N511" i="11"/>
  <c r="M511" i="12"/>
  <c r="N511"/>
  <c r="M511" i="32"/>
  <c r="I511" i="18"/>
  <c r="Q511" i="10"/>
  <c r="J511" i="18"/>
  <c r="N511"/>
  <c r="S511"/>
  <c r="E512"/>
  <c r="O512" i="25"/>
  <c r="P512"/>
  <c r="D512" i="18"/>
  <c r="Q512" i="13"/>
  <c r="P512" i="33"/>
  <c r="Q512"/>
  <c r="M512" i="14"/>
  <c r="N512"/>
  <c r="H512" i="30"/>
  <c r="I512"/>
  <c r="F512" i="18"/>
  <c r="Q512" i="26"/>
  <c r="R512"/>
  <c r="H512" i="18"/>
  <c r="I512" i="16"/>
  <c r="J512"/>
  <c r="N512"/>
  <c r="O512"/>
  <c r="P512"/>
  <c r="N512" i="11"/>
  <c r="M512" i="12"/>
  <c r="N512"/>
  <c r="M512" i="32"/>
  <c r="I512" i="18"/>
  <c r="Q512" i="10"/>
  <c r="J512" i="18"/>
  <c r="N512"/>
  <c r="S512"/>
  <c r="E513"/>
  <c r="O513" i="25"/>
  <c r="P513"/>
  <c r="D513" i="18"/>
  <c r="Q513" i="13"/>
  <c r="P513" i="33"/>
  <c r="Q513"/>
  <c r="M513" i="14"/>
  <c r="N513"/>
  <c r="H513" i="30"/>
  <c r="I513"/>
  <c r="F513" i="18"/>
  <c r="Q513" i="26"/>
  <c r="R513"/>
  <c r="H513" i="18"/>
  <c r="I513" i="16"/>
  <c r="J513"/>
  <c r="N513"/>
  <c r="O513"/>
  <c r="P513"/>
  <c r="N513" i="11"/>
  <c r="M513" i="12"/>
  <c r="N513"/>
  <c r="M513" i="32"/>
  <c r="I513" i="18"/>
  <c r="Q513" i="10"/>
  <c r="J513" i="18"/>
  <c r="N513"/>
  <c r="S513"/>
  <c r="E514"/>
  <c r="O514" i="25"/>
  <c r="P514"/>
  <c r="D514" i="18"/>
  <c r="Q514" i="13"/>
  <c r="P514" i="33"/>
  <c r="Q514"/>
  <c r="M514" i="14"/>
  <c r="N514"/>
  <c r="H514" i="30"/>
  <c r="I514"/>
  <c r="F514" i="18"/>
  <c r="Q514" i="26"/>
  <c r="R514"/>
  <c r="H514" i="18"/>
  <c r="I514" i="16"/>
  <c r="J514"/>
  <c r="N514"/>
  <c r="O514"/>
  <c r="P514"/>
  <c r="N514" i="11"/>
  <c r="M514" i="12"/>
  <c r="N514"/>
  <c r="M514" i="32"/>
  <c r="I514" i="18"/>
  <c r="Q514" i="10"/>
  <c r="J514" i="18"/>
  <c r="N514"/>
  <c r="S514"/>
  <c r="E515"/>
  <c r="O515" i="25"/>
  <c r="P515"/>
  <c r="D515" i="18"/>
  <c r="Q515" i="13"/>
  <c r="P515" i="33"/>
  <c r="Q515"/>
  <c r="M515" i="14"/>
  <c r="N515"/>
  <c r="H515" i="30"/>
  <c r="I515"/>
  <c r="F515" i="18"/>
  <c r="Q515" i="26"/>
  <c r="R515"/>
  <c r="H515" i="18"/>
  <c r="I515" i="16"/>
  <c r="J515"/>
  <c r="N515"/>
  <c r="O515"/>
  <c r="P515"/>
  <c r="N515" i="11"/>
  <c r="M515" i="12"/>
  <c r="N515"/>
  <c r="M515" i="32"/>
  <c r="I515" i="18"/>
  <c r="Q515" i="10"/>
  <c r="J515" i="18"/>
  <c r="N515"/>
  <c r="S515"/>
  <c r="E516"/>
  <c r="O516" i="25"/>
  <c r="P516"/>
  <c r="D516" i="18"/>
  <c r="Q516" i="13"/>
  <c r="P516" i="33"/>
  <c r="Q516"/>
  <c r="M516" i="14"/>
  <c r="N516"/>
  <c r="N516" i="15"/>
  <c r="O516"/>
  <c r="N516" i="34"/>
  <c r="O516"/>
  <c r="H516" i="30"/>
  <c r="I516"/>
  <c r="F516" i="18"/>
  <c r="Q516" i="26"/>
  <c r="R516"/>
  <c r="H516" i="18"/>
  <c r="I516" i="16"/>
  <c r="J516"/>
  <c r="N516"/>
  <c r="O516"/>
  <c r="P516"/>
  <c r="N516" i="11"/>
  <c r="M516" i="12"/>
  <c r="N516"/>
  <c r="M516" i="32"/>
  <c r="I516" i="18"/>
  <c r="Q516" i="10"/>
  <c r="J516" i="18"/>
  <c r="N516"/>
  <c r="S516"/>
  <c r="E517"/>
  <c r="O517" i="25"/>
  <c r="P517"/>
  <c r="D517" i="18"/>
  <c r="Q517" i="13"/>
  <c r="P517" i="33"/>
  <c r="Q517"/>
  <c r="M517" i="14"/>
  <c r="N517"/>
  <c r="N517" i="15"/>
  <c r="O517"/>
  <c r="N517" i="34"/>
  <c r="O517"/>
  <c r="H517" i="30"/>
  <c r="I517"/>
  <c r="F517" i="18"/>
  <c r="Q517" i="26"/>
  <c r="R517"/>
  <c r="H517" i="18"/>
  <c r="I517" i="16"/>
  <c r="J517"/>
  <c r="N517"/>
  <c r="O517"/>
  <c r="P517"/>
  <c r="N517" i="11"/>
  <c r="M517" i="12"/>
  <c r="N517"/>
  <c r="M517" i="32"/>
  <c r="I517" i="18"/>
  <c r="Q517" i="10"/>
  <c r="J517" i="18"/>
  <c r="N517"/>
  <c r="S517"/>
  <c r="E518"/>
  <c r="O518" i="25"/>
  <c r="P518"/>
  <c r="D518" i="18"/>
  <c r="Q518" i="13"/>
  <c r="P518" i="33"/>
  <c r="Q518"/>
  <c r="M518" i="14"/>
  <c r="N518"/>
  <c r="N518" i="15"/>
  <c r="O518"/>
  <c r="N518" i="34"/>
  <c r="O518"/>
  <c r="H518" i="30"/>
  <c r="I518"/>
  <c r="F518" i="18"/>
  <c r="Q518" i="26"/>
  <c r="R518"/>
  <c r="H518" i="18"/>
  <c r="I518" i="16"/>
  <c r="J518"/>
  <c r="N518"/>
  <c r="O518"/>
  <c r="P518"/>
  <c r="N518" i="11"/>
  <c r="M518" i="12"/>
  <c r="N518"/>
  <c r="M518" i="32"/>
  <c r="I518" i="18"/>
  <c r="Q518" i="10"/>
  <c r="J518" i="18"/>
  <c r="N518"/>
  <c r="S518"/>
  <c r="E519"/>
  <c r="O519" i="25"/>
  <c r="P519"/>
  <c r="D519" i="18"/>
  <c r="Q519" i="13"/>
  <c r="P519" i="33"/>
  <c r="Q519"/>
  <c r="M519" i="14"/>
  <c r="N519"/>
  <c r="N519" i="15"/>
  <c r="O519"/>
  <c r="N519" i="34"/>
  <c r="O519"/>
  <c r="H519" i="30"/>
  <c r="I519"/>
  <c r="F519" i="18"/>
  <c r="Q519" i="26"/>
  <c r="R519"/>
  <c r="H519" i="18"/>
  <c r="I519" i="16"/>
  <c r="J519"/>
  <c r="N519"/>
  <c r="O519"/>
  <c r="P519"/>
  <c r="N519" i="11"/>
  <c r="M519" i="12"/>
  <c r="N519"/>
  <c r="M519" i="32"/>
  <c r="I519" i="18"/>
  <c r="Q519" i="10"/>
  <c r="J519" i="18"/>
  <c r="N519"/>
  <c r="S519"/>
  <c r="E520"/>
  <c r="O520" i="25"/>
  <c r="P520"/>
  <c r="D520" i="18"/>
  <c r="Q520" i="13"/>
  <c r="P520" i="33"/>
  <c r="Q520"/>
  <c r="M520" i="14"/>
  <c r="N520"/>
  <c r="N520" i="15"/>
  <c r="O520"/>
  <c r="N520" i="34"/>
  <c r="O520"/>
  <c r="H520" i="30"/>
  <c r="I520"/>
  <c r="F520" i="18"/>
  <c r="Q520" i="26"/>
  <c r="R520"/>
  <c r="H520" i="18"/>
  <c r="I520" i="16"/>
  <c r="J520"/>
  <c r="N520"/>
  <c r="O520"/>
  <c r="P520"/>
  <c r="N520" i="11"/>
  <c r="M520" i="12"/>
  <c r="N520"/>
  <c r="M520" i="32"/>
  <c r="I520" i="18"/>
  <c r="Q520" i="10"/>
  <c r="J520" i="18"/>
  <c r="N520"/>
  <c r="S520"/>
  <c r="E521"/>
  <c r="O521" i="25"/>
  <c r="P521"/>
  <c r="D521" i="18"/>
  <c r="Q521" i="13"/>
  <c r="P521" i="33"/>
  <c r="Q521"/>
  <c r="M521" i="14"/>
  <c r="N521"/>
  <c r="N521" i="15"/>
  <c r="O521"/>
  <c r="N521" i="34"/>
  <c r="O521"/>
  <c r="H521" i="30"/>
  <c r="I521"/>
  <c r="F521" i="18"/>
  <c r="Q521" i="26"/>
  <c r="R521"/>
  <c r="H521" i="18"/>
  <c r="I521" i="16"/>
  <c r="J521"/>
  <c r="N521"/>
  <c r="O521"/>
  <c r="P521"/>
  <c r="N521" i="11"/>
  <c r="M521" i="12"/>
  <c r="N521"/>
  <c r="M521" i="32"/>
  <c r="I521" i="18"/>
  <c r="Q521" i="10"/>
  <c r="J521" i="18"/>
  <c r="N521"/>
  <c r="S521"/>
  <c r="E522"/>
  <c r="O522" i="25"/>
  <c r="P522"/>
  <c r="D522" i="18"/>
  <c r="Q522" i="13"/>
  <c r="P522" i="33"/>
  <c r="Q522"/>
  <c r="M522" i="14"/>
  <c r="N522"/>
  <c r="N522" i="15"/>
  <c r="O522"/>
  <c r="N522" i="34"/>
  <c r="O522"/>
  <c r="H522" i="30"/>
  <c r="I522"/>
  <c r="F522" i="18"/>
  <c r="Q522" i="26"/>
  <c r="R522"/>
  <c r="H522" i="18"/>
  <c r="I522" i="16"/>
  <c r="J522"/>
  <c r="N522"/>
  <c r="O522"/>
  <c r="P522"/>
  <c r="N522" i="11"/>
  <c r="M522" i="12"/>
  <c r="N522"/>
  <c r="M522" i="32"/>
  <c r="I522" i="18"/>
  <c r="Q522" i="10"/>
  <c r="J522" i="18"/>
  <c r="N522"/>
  <c r="S522"/>
  <c r="E523"/>
  <c r="O523" i="25"/>
  <c r="P523"/>
  <c r="D523" i="18"/>
  <c r="Q523" i="13"/>
  <c r="P523" i="33"/>
  <c r="Q523"/>
  <c r="M523" i="14"/>
  <c r="N523"/>
  <c r="N523" i="15"/>
  <c r="O523"/>
  <c r="N523" i="34"/>
  <c r="O523"/>
  <c r="H523" i="30"/>
  <c r="I523"/>
  <c r="F523" i="18"/>
  <c r="Q523" i="26"/>
  <c r="R523"/>
  <c r="H523" i="18"/>
  <c r="I523" i="16"/>
  <c r="J523"/>
  <c r="N523"/>
  <c r="O523"/>
  <c r="P523"/>
  <c r="N523" i="11"/>
  <c r="M523" i="12"/>
  <c r="N523"/>
  <c r="M523" i="32"/>
  <c r="I523" i="18"/>
  <c r="Q523" i="10"/>
  <c r="J523" i="18"/>
  <c r="N523"/>
  <c r="S523"/>
  <c r="E524"/>
  <c r="O524" i="25"/>
  <c r="P524"/>
  <c r="D524" i="18"/>
  <c r="Q524" i="13"/>
  <c r="P524" i="33"/>
  <c r="Q524"/>
  <c r="M524" i="14"/>
  <c r="N524"/>
  <c r="H524" i="30"/>
  <c r="I524"/>
  <c r="F524" i="18"/>
  <c r="Q524" i="26"/>
  <c r="R524"/>
  <c r="H524" i="18"/>
  <c r="I524" i="16"/>
  <c r="J524"/>
  <c r="N524"/>
  <c r="O524"/>
  <c r="P524"/>
  <c r="N524" i="11"/>
  <c r="M524" i="12"/>
  <c r="N524"/>
  <c r="M524" i="32"/>
  <c r="I524" i="18"/>
  <c r="Q524" i="10"/>
  <c r="J524" i="18"/>
  <c r="N524"/>
  <c r="S524"/>
  <c r="E525"/>
  <c r="O525" i="25"/>
  <c r="P525"/>
  <c r="D525" i="18"/>
  <c r="Q525" i="13"/>
  <c r="P525" i="33"/>
  <c r="Q525"/>
  <c r="M525" i="14"/>
  <c r="N525"/>
  <c r="H525" i="30"/>
  <c r="I525"/>
  <c r="F525" i="18"/>
  <c r="Q525" i="26"/>
  <c r="R525"/>
  <c r="H525" i="18"/>
  <c r="I525" i="16"/>
  <c r="J525"/>
  <c r="N525"/>
  <c r="O525"/>
  <c r="P525"/>
  <c r="N525" i="11"/>
  <c r="M525" i="12"/>
  <c r="N525"/>
  <c r="M525" i="32"/>
  <c r="I525" i="18"/>
  <c r="Q525" i="10"/>
  <c r="J525" i="18"/>
  <c r="N525"/>
  <c r="S525"/>
  <c r="E526"/>
  <c r="O526" i="25"/>
  <c r="P526"/>
  <c r="D526" i="18"/>
  <c r="Q526" i="13"/>
  <c r="P526" i="33"/>
  <c r="Q526"/>
  <c r="M526" i="14"/>
  <c r="N526"/>
  <c r="N526" i="15"/>
  <c r="O526"/>
  <c r="N526" i="34"/>
  <c r="O526"/>
  <c r="H526" i="30"/>
  <c r="I526"/>
  <c r="F526" i="18"/>
  <c r="Q526" i="26"/>
  <c r="R526"/>
  <c r="H526" i="18"/>
  <c r="I526" i="16"/>
  <c r="J526"/>
  <c r="N526"/>
  <c r="O526"/>
  <c r="P526"/>
  <c r="N526" i="11"/>
  <c r="M526" i="12"/>
  <c r="N526"/>
  <c r="M526" i="32"/>
  <c r="I526" i="18"/>
  <c r="Q526" i="10"/>
  <c r="J526" i="18"/>
  <c r="N526"/>
  <c r="S526"/>
  <c r="E527"/>
  <c r="O527" i="25"/>
  <c r="P527"/>
  <c r="D527" i="18"/>
  <c r="Q527" i="13"/>
  <c r="P527" i="33"/>
  <c r="Q527"/>
  <c r="M527" i="14"/>
  <c r="N527"/>
  <c r="N527" i="15"/>
  <c r="O527"/>
  <c r="N527" i="34"/>
  <c r="O527"/>
  <c r="H527" i="30"/>
  <c r="I527"/>
  <c r="F527" i="18"/>
  <c r="Q527" i="26"/>
  <c r="R527"/>
  <c r="H527" i="18"/>
  <c r="I527" i="16"/>
  <c r="J527"/>
  <c r="N527"/>
  <c r="O527"/>
  <c r="P527"/>
  <c r="N527" i="11"/>
  <c r="M527" i="12"/>
  <c r="N527"/>
  <c r="M527" i="32"/>
  <c r="I527" i="18"/>
  <c r="Q527" i="10"/>
  <c r="J527" i="18"/>
  <c r="N527"/>
  <c r="S527"/>
  <c r="E530"/>
  <c r="O530" i="25"/>
  <c r="P530"/>
  <c r="D530" i="18"/>
  <c r="Q530" i="13"/>
  <c r="P530" i="33"/>
  <c r="Q530"/>
  <c r="M530" i="14"/>
  <c r="N530"/>
  <c r="H530" i="30"/>
  <c r="I530"/>
  <c r="F530" i="18"/>
  <c r="Q530" i="26"/>
  <c r="R530"/>
  <c r="H530" i="18"/>
  <c r="I530" i="16"/>
  <c r="J530"/>
  <c r="N530"/>
  <c r="O530"/>
  <c r="P530"/>
  <c r="N530" i="11"/>
  <c r="M530" i="12"/>
  <c r="N530"/>
  <c r="M530" i="32"/>
  <c r="I530" i="18"/>
  <c r="Q530" i="10"/>
  <c r="J530" i="18"/>
  <c r="N530"/>
  <c r="S530"/>
  <c r="E531"/>
  <c r="O531" i="25"/>
  <c r="P531"/>
  <c r="D531" i="18"/>
  <c r="Q531" i="13"/>
  <c r="P531" i="33"/>
  <c r="Q531"/>
  <c r="M531" i="14"/>
  <c r="N531"/>
  <c r="H531" i="30"/>
  <c r="I531"/>
  <c r="F531" i="18"/>
  <c r="Q531" i="26"/>
  <c r="R531"/>
  <c r="H531" i="18"/>
  <c r="I531" i="16"/>
  <c r="J531"/>
  <c r="N531"/>
  <c r="O531"/>
  <c r="P531"/>
  <c r="N531" i="11"/>
  <c r="M531" i="12"/>
  <c r="N531"/>
  <c r="M531" i="32"/>
  <c r="I531" i="18"/>
  <c r="Q531" i="10"/>
  <c r="J531" i="18"/>
  <c r="N531"/>
  <c r="S531"/>
  <c r="E532"/>
  <c r="O532" i="25"/>
  <c r="P532"/>
  <c r="D532" i="18"/>
  <c r="Q532" i="13"/>
  <c r="P532" i="33"/>
  <c r="Q532"/>
  <c r="M532" i="14"/>
  <c r="N532"/>
  <c r="H532" i="30"/>
  <c r="I532"/>
  <c r="F532" i="18"/>
  <c r="Q532" i="26"/>
  <c r="R532"/>
  <c r="H532" i="18"/>
  <c r="I532" i="16"/>
  <c r="J532"/>
  <c r="N532"/>
  <c r="O532"/>
  <c r="P532"/>
  <c r="N532" i="11"/>
  <c r="M532" i="12"/>
  <c r="N532"/>
  <c r="M532" i="32"/>
  <c r="I532" i="18"/>
  <c r="Q532" i="10"/>
  <c r="J532" i="18"/>
  <c r="N532"/>
  <c r="S532"/>
  <c r="E533"/>
  <c r="O533" i="25"/>
  <c r="P533"/>
  <c r="D533" i="18"/>
  <c r="Q533" i="13"/>
  <c r="P533" i="33"/>
  <c r="Q533"/>
  <c r="M533" i="14"/>
  <c r="N533"/>
  <c r="H533" i="30"/>
  <c r="I533"/>
  <c r="F533" i="18"/>
  <c r="Q533" i="26"/>
  <c r="R533"/>
  <c r="H533" i="18"/>
  <c r="I533" i="16"/>
  <c r="J533"/>
  <c r="N533"/>
  <c r="O533"/>
  <c r="P533"/>
  <c r="N533" i="11"/>
  <c r="M533" i="12"/>
  <c r="N533"/>
  <c r="M533" i="32"/>
  <c r="I533" i="18"/>
  <c r="Q533" i="10"/>
  <c r="J533" i="18"/>
  <c r="N533"/>
  <c r="S533"/>
  <c r="E534"/>
  <c r="O534" i="25"/>
  <c r="P534"/>
  <c r="D534" i="18"/>
  <c r="Q534" i="13"/>
  <c r="P534" i="33"/>
  <c r="Q534"/>
  <c r="M534" i="14"/>
  <c r="N534"/>
  <c r="H534" i="30"/>
  <c r="I534"/>
  <c r="F534" i="18"/>
  <c r="Q534" i="26"/>
  <c r="R534"/>
  <c r="H534" i="18"/>
  <c r="I534" i="16"/>
  <c r="J534"/>
  <c r="N534"/>
  <c r="O534"/>
  <c r="P534"/>
  <c r="N534" i="11"/>
  <c r="M534" i="12"/>
  <c r="N534"/>
  <c r="M534" i="32"/>
  <c r="I534" i="18"/>
  <c r="Q534" i="10"/>
  <c r="J534" i="18"/>
  <c r="N534"/>
  <c r="S534"/>
  <c r="E535"/>
  <c r="O535" i="25"/>
  <c r="P535"/>
  <c r="D535" i="18"/>
  <c r="Q535" i="13"/>
  <c r="P535" i="33"/>
  <c r="Q535"/>
  <c r="M535" i="14"/>
  <c r="N535"/>
  <c r="H535" i="30"/>
  <c r="I535"/>
  <c r="F535" i="18"/>
  <c r="Q535" i="26"/>
  <c r="R535"/>
  <c r="H535" i="18"/>
  <c r="I535" i="16"/>
  <c r="J535"/>
  <c r="N535"/>
  <c r="O535"/>
  <c r="P535"/>
  <c r="N535" i="11"/>
  <c r="M535" i="12"/>
  <c r="N535"/>
  <c r="M535" i="32"/>
  <c r="I535" i="18"/>
  <c r="Q535" i="10"/>
  <c r="J535" i="18"/>
  <c r="N535"/>
  <c r="S535"/>
  <c r="E536"/>
  <c r="O536" i="25"/>
  <c r="P536"/>
  <c r="D536" i="18"/>
  <c r="Q536" i="13"/>
  <c r="P536" i="33"/>
  <c r="Q536"/>
  <c r="M536" i="14"/>
  <c r="N536"/>
  <c r="N536" i="15"/>
  <c r="O536"/>
  <c r="N536" i="34"/>
  <c r="O536"/>
  <c r="H536" i="30"/>
  <c r="I536"/>
  <c r="F536" i="18"/>
  <c r="Q536" i="26"/>
  <c r="R536"/>
  <c r="H536" i="18"/>
  <c r="I536" i="16"/>
  <c r="J536"/>
  <c r="N536"/>
  <c r="O536"/>
  <c r="P536"/>
  <c r="N536" i="11"/>
  <c r="M536" i="12"/>
  <c r="N536"/>
  <c r="M536" i="32"/>
  <c r="I536" i="18"/>
  <c r="Q536" i="10"/>
  <c r="J536" i="18"/>
  <c r="N536"/>
  <c r="S536"/>
  <c r="E537"/>
  <c r="O537" i="25"/>
  <c r="P537"/>
  <c r="D537" i="18"/>
  <c r="Q537" i="13"/>
  <c r="P537" i="33"/>
  <c r="Q537"/>
  <c r="M537" i="14"/>
  <c r="N537"/>
  <c r="N537" i="15"/>
  <c r="O537"/>
  <c r="N537" i="34"/>
  <c r="O537"/>
  <c r="H537" i="30"/>
  <c r="I537"/>
  <c r="F537" i="18"/>
  <c r="Q537" i="26"/>
  <c r="R537"/>
  <c r="H537" i="18"/>
  <c r="I537" i="16"/>
  <c r="J537"/>
  <c r="N537"/>
  <c r="O537"/>
  <c r="P537"/>
  <c r="N537" i="11"/>
  <c r="M537" i="12"/>
  <c r="N537"/>
  <c r="M537" i="32"/>
  <c r="I537" i="18"/>
  <c r="Q537" i="10"/>
  <c r="J537" i="18"/>
  <c r="N537"/>
  <c r="S537"/>
  <c r="E538"/>
  <c r="O538" i="25"/>
  <c r="P538"/>
  <c r="D538" i="18"/>
  <c r="Q538" i="13"/>
  <c r="P538" i="33"/>
  <c r="Q538"/>
  <c r="M538" i="14"/>
  <c r="N538"/>
  <c r="N538" i="15"/>
  <c r="O538"/>
  <c r="N538" i="34"/>
  <c r="O538"/>
  <c r="H538" i="30"/>
  <c r="I538"/>
  <c r="F538" i="18"/>
  <c r="Q538" i="26"/>
  <c r="R538"/>
  <c r="H538" i="18"/>
  <c r="I538" i="16"/>
  <c r="J538"/>
  <c r="N538"/>
  <c r="O538"/>
  <c r="P538"/>
  <c r="N538" i="11"/>
  <c r="M538" i="12"/>
  <c r="N538"/>
  <c r="M538" i="32"/>
  <c r="I538" i="18"/>
  <c r="Q538" i="10"/>
  <c r="J538" i="18"/>
  <c r="N538"/>
  <c r="S538"/>
  <c r="E539"/>
  <c r="O539" i="25"/>
  <c r="P539"/>
  <c r="D539" i="18"/>
  <c r="Q539" i="13"/>
  <c r="P539" i="33"/>
  <c r="Q539"/>
  <c r="M539" i="14"/>
  <c r="N539"/>
  <c r="N539" i="15"/>
  <c r="O539"/>
  <c r="N539" i="34"/>
  <c r="O539"/>
  <c r="H539" i="30"/>
  <c r="I539"/>
  <c r="F539" i="18"/>
  <c r="Q539" i="26"/>
  <c r="R539"/>
  <c r="H539" i="18"/>
  <c r="I539" i="16"/>
  <c r="J539"/>
  <c r="N539"/>
  <c r="O539"/>
  <c r="P539"/>
  <c r="N539" i="11"/>
  <c r="M539" i="12"/>
  <c r="N539"/>
  <c r="M539" i="32"/>
  <c r="I539" i="18"/>
  <c r="Q539" i="10"/>
  <c r="J539" i="18"/>
  <c r="N539"/>
  <c r="S539"/>
  <c r="E540"/>
  <c r="O540" i="25"/>
  <c r="P540"/>
  <c r="D540" i="18"/>
  <c r="Q540" i="13"/>
  <c r="P540" i="33"/>
  <c r="Q540"/>
  <c r="M540" i="14"/>
  <c r="N540"/>
  <c r="N540" i="15"/>
  <c r="O540"/>
  <c r="N540" i="34"/>
  <c r="O540"/>
  <c r="H540" i="30"/>
  <c r="I540"/>
  <c r="F540" i="18"/>
  <c r="Q540" i="26"/>
  <c r="R540"/>
  <c r="H540" i="18"/>
  <c r="I540" i="16"/>
  <c r="J540"/>
  <c r="N540"/>
  <c r="O540"/>
  <c r="P540"/>
  <c r="N540" i="11"/>
  <c r="M540" i="12"/>
  <c r="N540"/>
  <c r="M540" i="32"/>
  <c r="I540" i="18"/>
  <c r="Q540" i="10"/>
  <c r="J540" i="18"/>
  <c r="N540"/>
  <c r="S540"/>
  <c r="E541"/>
  <c r="O541" i="25"/>
  <c r="P541"/>
  <c r="D541" i="18"/>
  <c r="Q541" i="13"/>
  <c r="P541" i="33"/>
  <c r="Q541"/>
  <c r="M541" i="14"/>
  <c r="N541"/>
  <c r="N541" i="15"/>
  <c r="O541"/>
  <c r="H541" i="30"/>
  <c r="I541"/>
  <c r="F541" i="18"/>
  <c r="Q541" i="26"/>
  <c r="R541"/>
  <c r="H541" i="18"/>
  <c r="I541" i="16"/>
  <c r="J541"/>
  <c r="N541"/>
  <c r="O541"/>
  <c r="P541"/>
  <c r="N541" i="11"/>
  <c r="M541" i="12"/>
  <c r="N541"/>
  <c r="M541" i="32"/>
  <c r="I541" i="18"/>
  <c r="Q541" i="10"/>
  <c r="J541" i="18"/>
  <c r="N541"/>
  <c r="S541"/>
  <c r="E542"/>
  <c r="O542" i="25"/>
  <c r="P542"/>
  <c r="D542" i="18"/>
  <c r="Q542" i="13"/>
  <c r="P542" i="33"/>
  <c r="Q542"/>
  <c r="M542" i="14"/>
  <c r="N542"/>
  <c r="N542" i="15"/>
  <c r="O542"/>
  <c r="N542" i="34"/>
  <c r="O542"/>
  <c r="H542" i="30"/>
  <c r="I542"/>
  <c r="F542" i="18"/>
  <c r="Q542" i="26"/>
  <c r="R542"/>
  <c r="H542" i="18"/>
  <c r="I542" i="16"/>
  <c r="J542"/>
  <c r="N542"/>
  <c r="O542"/>
  <c r="P542"/>
  <c r="N542" i="11"/>
  <c r="M542" i="12"/>
  <c r="N542"/>
  <c r="M542" i="32"/>
  <c r="I542" i="18"/>
  <c r="Q542" i="10"/>
  <c r="J542" i="18"/>
  <c r="N542"/>
  <c r="S542"/>
  <c r="E543"/>
  <c r="O543" i="25"/>
  <c r="P543"/>
  <c r="D543" i="18"/>
  <c r="Q543" i="13"/>
  <c r="P543" i="33"/>
  <c r="Q543"/>
  <c r="M543" i="14"/>
  <c r="N543"/>
  <c r="N543" i="15"/>
  <c r="O543"/>
  <c r="N543" i="34"/>
  <c r="O543"/>
  <c r="H543" i="30"/>
  <c r="I543"/>
  <c r="F543" i="18"/>
  <c r="Q543" i="26"/>
  <c r="R543"/>
  <c r="H543" i="18"/>
  <c r="I543" i="16"/>
  <c r="J543"/>
  <c r="N543"/>
  <c r="O543"/>
  <c r="P543"/>
  <c r="N543" i="11"/>
  <c r="M543" i="12"/>
  <c r="N543"/>
  <c r="M543" i="32"/>
  <c r="I543" i="18"/>
  <c r="Q543" i="10"/>
  <c r="J543" i="18"/>
  <c r="N543"/>
  <c r="S543"/>
  <c r="E544"/>
  <c r="O544" i="25"/>
  <c r="P544"/>
  <c r="D544" i="18"/>
  <c r="Q544" i="13"/>
  <c r="P544" i="33"/>
  <c r="Q544"/>
  <c r="M544" i="14"/>
  <c r="N544"/>
  <c r="N544" i="15"/>
  <c r="O544"/>
  <c r="H544" i="30"/>
  <c r="I544"/>
  <c r="F544" i="18"/>
  <c r="Q544" i="26"/>
  <c r="R544"/>
  <c r="H544" i="18"/>
  <c r="I544" i="16"/>
  <c r="J544"/>
  <c r="N544"/>
  <c r="O544"/>
  <c r="P544"/>
  <c r="N544" i="11"/>
  <c r="M544" i="12"/>
  <c r="N544"/>
  <c r="M544" i="32"/>
  <c r="I544" i="18"/>
  <c r="Q544" i="10"/>
  <c r="J544" i="18"/>
  <c r="N544"/>
  <c r="S544"/>
  <c r="E545"/>
  <c r="P545" i="25"/>
  <c r="D545" i="18"/>
  <c r="Q545" i="13"/>
  <c r="P545" i="33"/>
  <c r="Q545"/>
  <c r="M545" i="14"/>
  <c r="N545"/>
  <c r="N545" i="15"/>
  <c r="O545"/>
  <c r="N545" i="34"/>
  <c r="O545"/>
  <c r="H545" i="30"/>
  <c r="I545"/>
  <c r="F545" i="18"/>
  <c r="Q545" i="26"/>
  <c r="R545"/>
  <c r="H545" i="18"/>
  <c r="I545" i="16"/>
  <c r="J545"/>
  <c r="N545"/>
  <c r="O545"/>
  <c r="P545"/>
  <c r="N545" i="11"/>
  <c r="M545" i="12"/>
  <c r="N545"/>
  <c r="M545" i="32"/>
  <c r="I545" i="18"/>
  <c r="Q545" i="10"/>
  <c r="J545" i="18"/>
  <c r="N545"/>
  <c r="S545"/>
  <c r="E546"/>
  <c r="O546" i="25"/>
  <c r="P546"/>
  <c r="D546" i="18"/>
  <c r="Q546" i="13"/>
  <c r="P546" i="33"/>
  <c r="Q546"/>
  <c r="M546" i="14"/>
  <c r="N546"/>
  <c r="N546" i="15"/>
  <c r="O546"/>
  <c r="H546" i="30"/>
  <c r="I546"/>
  <c r="F546" i="18"/>
  <c r="Q546" i="26"/>
  <c r="R546"/>
  <c r="H546" i="18"/>
  <c r="I546" i="16"/>
  <c r="J546"/>
  <c r="N546"/>
  <c r="O546"/>
  <c r="P546"/>
  <c r="N546" i="11"/>
  <c r="M546" i="12"/>
  <c r="N546"/>
  <c r="M546" i="32"/>
  <c r="I546" i="18"/>
  <c r="Q546" i="10"/>
  <c r="J546" i="18"/>
  <c r="N546"/>
  <c r="S546"/>
  <c r="E547"/>
  <c r="O547" i="25"/>
  <c r="P547"/>
  <c r="D547" i="18"/>
  <c r="Q547" i="13"/>
  <c r="P547" i="33"/>
  <c r="Q547"/>
  <c r="M547" i="14"/>
  <c r="N547"/>
  <c r="H547" i="30"/>
  <c r="I547"/>
  <c r="F547" i="18"/>
  <c r="Q547" i="26"/>
  <c r="R547"/>
  <c r="H547" i="18"/>
  <c r="I547" i="16"/>
  <c r="J547"/>
  <c r="N547"/>
  <c r="O547"/>
  <c r="P547"/>
  <c r="N547" i="11"/>
  <c r="M547" i="12"/>
  <c r="N547"/>
  <c r="M547" i="32"/>
  <c r="I547" i="18"/>
  <c r="Q547" i="10"/>
  <c r="J547" i="18"/>
  <c r="N547"/>
  <c r="S547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0"/>
  <c r="U501"/>
  <c r="U502"/>
  <c r="U503"/>
  <c r="U504"/>
  <c r="U505"/>
  <c r="U506"/>
  <c r="U507"/>
  <c r="U508"/>
  <c r="U509"/>
  <c r="U510"/>
  <c r="U511"/>
  <c r="U512"/>
  <c r="U513"/>
  <c r="U514"/>
  <c r="U515"/>
  <c r="U516"/>
  <c r="U517"/>
  <c r="U518"/>
  <c r="U519"/>
  <c r="U520"/>
  <c r="U521"/>
  <c r="U522"/>
  <c r="U523"/>
  <c r="U524"/>
  <c r="U525"/>
  <c r="U526"/>
  <c r="U527"/>
  <c r="U528"/>
  <c r="U529"/>
  <c r="U530"/>
  <c r="U531"/>
  <c r="U532"/>
  <c r="U533"/>
  <c r="U534"/>
  <c r="U535"/>
  <c r="U536"/>
  <c r="U537"/>
  <c r="U538"/>
  <c r="U539"/>
  <c r="U540"/>
  <c r="U541"/>
  <c r="U542"/>
  <c r="U543"/>
  <c r="U544"/>
  <c r="U545"/>
  <c r="U546"/>
  <c r="U547"/>
  <c r="U549"/>
  <c r="U550"/>
  <c r="U481"/>
  <c r="N635" i="26"/>
  <c r="N551"/>
  <c r="O551"/>
  <c r="F258" i="34"/>
  <c r="H258"/>
  <c r="I258"/>
  <c r="F257"/>
  <c r="H257"/>
  <c r="I257"/>
  <c r="F256"/>
  <c r="H256"/>
  <c r="I256"/>
  <c r="F255"/>
  <c r="H255"/>
  <c r="I255"/>
  <c r="F254"/>
  <c r="H254"/>
  <c r="I254"/>
  <c r="F253"/>
  <c r="H253"/>
  <c r="I253"/>
  <c r="F252"/>
  <c r="H252"/>
  <c r="I252"/>
  <c r="F251"/>
  <c r="H251"/>
  <c r="I251"/>
  <c r="F250"/>
  <c r="H250"/>
  <c r="I250"/>
  <c r="F249"/>
  <c r="H249"/>
  <c r="I249"/>
  <c r="F248"/>
  <c r="H248"/>
  <c r="I248"/>
  <c r="F247"/>
  <c r="H247"/>
  <c r="I247"/>
  <c r="F246"/>
  <c r="H246"/>
  <c r="I246"/>
  <c r="F245"/>
  <c r="H245"/>
  <c r="I245"/>
  <c r="F244"/>
  <c r="H244"/>
  <c r="I244"/>
  <c r="F243"/>
  <c r="H243"/>
  <c r="I243"/>
  <c r="F242"/>
  <c r="H242"/>
  <c r="I242"/>
  <c r="F241"/>
  <c r="H241"/>
  <c r="I241"/>
  <c r="F240"/>
  <c r="H240"/>
  <c r="I240"/>
  <c r="F239"/>
  <c r="H239"/>
  <c r="I239"/>
  <c r="F238"/>
  <c r="H238"/>
  <c r="I238"/>
  <c r="F237"/>
  <c r="H237"/>
  <c r="I237"/>
  <c r="F236"/>
  <c r="H236"/>
  <c r="I236"/>
  <c r="F235"/>
  <c r="H235"/>
  <c r="I235"/>
  <c r="F234"/>
  <c r="H234"/>
  <c r="I234"/>
  <c r="F233"/>
  <c r="H233"/>
  <c r="I233"/>
  <c r="F232"/>
  <c r="H232"/>
  <c r="I232"/>
  <c r="F231"/>
  <c r="H231"/>
  <c r="I231"/>
  <c r="F230"/>
  <c r="H230"/>
  <c r="I230"/>
  <c r="F229"/>
  <c r="H229"/>
  <c r="I229"/>
  <c r="F228"/>
  <c r="H228"/>
  <c r="I228"/>
  <c r="F227"/>
  <c r="H227"/>
  <c r="I227"/>
  <c r="F226"/>
  <c r="H226"/>
  <c r="I226"/>
  <c r="F225"/>
  <c r="H225"/>
  <c r="I225"/>
  <c r="F224"/>
  <c r="H224"/>
  <c r="I224"/>
  <c r="F223"/>
  <c r="H223"/>
  <c r="I223"/>
  <c r="F222"/>
  <c r="H222"/>
  <c r="I222"/>
  <c r="F221"/>
  <c r="H221"/>
  <c r="I221"/>
  <c r="F220"/>
  <c r="H220"/>
  <c r="I220"/>
  <c r="F219"/>
  <c r="H219"/>
  <c r="I219"/>
  <c r="F218"/>
  <c r="H218"/>
  <c r="I218"/>
  <c r="F217"/>
  <c r="H217"/>
  <c r="I217"/>
  <c r="F216"/>
  <c r="H216"/>
  <c r="I216"/>
  <c r="F215"/>
  <c r="H215"/>
  <c r="I215"/>
  <c r="F214"/>
  <c r="H214"/>
  <c r="I214"/>
  <c r="F213"/>
  <c r="H213"/>
  <c r="I213"/>
  <c r="F212"/>
  <c r="H212"/>
  <c r="I212"/>
  <c r="F211"/>
  <c r="H211"/>
  <c r="I211"/>
  <c r="F210"/>
  <c r="H210"/>
  <c r="I210"/>
  <c r="F209"/>
  <c r="H209"/>
  <c r="I209"/>
  <c r="F208"/>
  <c r="H208"/>
  <c r="I208"/>
  <c r="F207"/>
  <c r="H207"/>
  <c r="I207"/>
  <c r="F206"/>
  <c r="H206"/>
  <c r="I206"/>
  <c r="F205"/>
  <c r="H205"/>
  <c r="I205"/>
  <c r="F204"/>
  <c r="H204"/>
  <c r="I204"/>
  <c r="F203"/>
  <c r="H203"/>
  <c r="I203"/>
  <c r="F202"/>
  <c r="H202"/>
  <c r="I202"/>
  <c r="F201"/>
  <c r="H201"/>
  <c r="I201"/>
  <c r="F200"/>
  <c r="H200"/>
  <c r="I200"/>
  <c r="F199"/>
  <c r="H199"/>
  <c r="I199"/>
  <c r="F198"/>
  <c r="H198"/>
  <c r="I198"/>
  <c r="F197"/>
  <c r="H197"/>
  <c r="I197"/>
  <c r="F196"/>
  <c r="H196"/>
  <c r="I196"/>
  <c r="F195"/>
  <c r="H195"/>
  <c r="I195"/>
  <c r="F194"/>
  <c r="H194"/>
  <c r="I194"/>
  <c r="F193"/>
  <c r="H193"/>
  <c r="I193"/>
  <c r="F192"/>
  <c r="H192"/>
  <c r="I192"/>
  <c r="F191"/>
  <c r="H191"/>
  <c r="I191"/>
  <c r="F190"/>
  <c r="H190"/>
  <c r="I190"/>
  <c r="F189"/>
  <c r="H189"/>
  <c r="I189"/>
  <c r="F188"/>
  <c r="H188"/>
  <c r="I188"/>
  <c r="F187"/>
  <c r="H187"/>
  <c r="I187"/>
  <c r="F186"/>
  <c r="H186"/>
  <c r="I186"/>
  <c r="F185"/>
  <c r="H185"/>
  <c r="I185"/>
  <c r="F184"/>
  <c r="H184"/>
  <c r="I184"/>
  <c r="F183"/>
  <c r="H183"/>
  <c r="I183"/>
  <c r="F182"/>
  <c r="H182"/>
  <c r="I182"/>
  <c r="F181"/>
  <c r="H181"/>
  <c r="I181"/>
  <c r="F180"/>
  <c r="H180"/>
  <c r="I180"/>
  <c r="F179"/>
  <c r="H179"/>
  <c r="I179"/>
  <c r="F178"/>
  <c r="H178"/>
  <c r="I178"/>
  <c r="F177"/>
  <c r="H177"/>
  <c r="I177"/>
  <c r="F176"/>
  <c r="H176"/>
  <c r="I176"/>
  <c r="F175"/>
  <c r="H175"/>
  <c r="I175"/>
  <c r="F174"/>
  <c r="H174"/>
  <c r="I174"/>
  <c r="F173"/>
  <c r="H173"/>
  <c r="I173"/>
  <c r="F172"/>
  <c r="H172"/>
  <c r="I172"/>
  <c r="F171"/>
  <c r="H171"/>
  <c r="I171"/>
  <c r="F170"/>
  <c r="H170"/>
  <c r="I170"/>
  <c r="F169"/>
  <c r="H169"/>
  <c r="I169"/>
  <c r="F168"/>
  <c r="H168"/>
  <c r="I168"/>
  <c r="F167"/>
  <c r="H167"/>
  <c r="I167"/>
  <c r="F166"/>
  <c r="H166"/>
  <c r="I166"/>
  <c r="F165"/>
  <c r="H165"/>
  <c r="I165"/>
  <c r="F164"/>
  <c r="H164"/>
  <c r="I164"/>
  <c r="F163"/>
  <c r="H163"/>
  <c r="I163"/>
  <c r="F162"/>
  <c r="H162"/>
  <c r="I162"/>
  <c r="F161"/>
  <c r="H161"/>
  <c r="I161"/>
  <c r="F160"/>
  <c r="H160"/>
  <c r="I160"/>
  <c r="F159"/>
  <c r="H159"/>
  <c r="I159"/>
  <c r="F158"/>
  <c r="H158"/>
  <c r="I158"/>
  <c r="F157"/>
  <c r="H157"/>
  <c r="I157"/>
  <c r="F156"/>
  <c r="H156"/>
  <c r="I156"/>
  <c r="F155"/>
  <c r="H155"/>
  <c r="I155"/>
  <c r="F154"/>
  <c r="H154"/>
  <c r="I154"/>
  <c r="F153"/>
  <c r="H153"/>
  <c r="I153"/>
  <c r="F152"/>
  <c r="H152"/>
  <c r="I152"/>
  <c r="F151"/>
  <c r="H151"/>
  <c r="I151"/>
  <c r="F150"/>
  <c r="H150"/>
  <c r="I150"/>
  <c r="F149"/>
  <c r="H149"/>
  <c r="I149"/>
  <c r="F148"/>
  <c r="H148"/>
  <c r="I148"/>
  <c r="F147"/>
  <c r="H147"/>
  <c r="I147"/>
  <c r="F146"/>
  <c r="H146"/>
  <c r="I146"/>
  <c r="F145"/>
  <c r="H145"/>
  <c r="I145"/>
  <c r="F144"/>
  <c r="H144"/>
  <c r="I144"/>
  <c r="F143"/>
  <c r="H143"/>
  <c r="I143"/>
  <c r="F142"/>
  <c r="H142"/>
  <c r="I142"/>
  <c r="F141"/>
  <c r="H141"/>
  <c r="I141"/>
  <c r="F140"/>
  <c r="H140"/>
  <c r="I140"/>
  <c r="F139"/>
  <c r="H139"/>
  <c r="I139"/>
  <c r="F138"/>
  <c r="H138"/>
  <c r="I138"/>
  <c r="F137"/>
  <c r="H137"/>
  <c r="I137"/>
  <c r="F136"/>
  <c r="H136"/>
  <c r="I136"/>
  <c r="F135"/>
  <c r="H135"/>
  <c r="I135"/>
  <c r="F134"/>
  <c r="H134"/>
  <c r="I134"/>
  <c r="F133"/>
  <c r="H133"/>
  <c r="I133"/>
  <c r="F132"/>
  <c r="H132"/>
  <c r="I132"/>
  <c r="F131"/>
  <c r="H131"/>
  <c r="I131"/>
  <c r="F130"/>
  <c r="H130"/>
  <c r="I130"/>
  <c r="F129"/>
  <c r="H129"/>
  <c r="I129"/>
  <c r="F128"/>
  <c r="H128"/>
  <c r="I128"/>
  <c r="F127"/>
  <c r="H127"/>
  <c r="I127"/>
  <c r="F126"/>
  <c r="H126"/>
  <c r="I126"/>
  <c r="F125"/>
  <c r="H125"/>
  <c r="I125"/>
  <c r="F124"/>
  <c r="H124"/>
  <c r="I124"/>
  <c r="F123"/>
  <c r="H123"/>
  <c r="I123"/>
  <c r="F122"/>
  <c r="H122"/>
  <c r="I122"/>
  <c r="F121"/>
  <c r="H121"/>
  <c r="I121"/>
  <c r="F120"/>
  <c r="H120"/>
  <c r="I120"/>
  <c r="F119"/>
  <c r="H119"/>
  <c r="I119"/>
  <c r="F118"/>
  <c r="H118"/>
  <c r="I118"/>
  <c r="F117"/>
  <c r="H117"/>
  <c r="I117"/>
  <c r="F116"/>
  <c r="H116"/>
  <c r="I116"/>
  <c r="F115"/>
  <c r="H115"/>
  <c r="I115"/>
  <c r="F114"/>
  <c r="H114"/>
  <c r="I114"/>
  <c r="F113"/>
  <c r="H113"/>
  <c r="I113"/>
  <c r="F112"/>
  <c r="H112"/>
  <c r="I112"/>
  <c r="F111"/>
  <c r="H111"/>
  <c r="I111"/>
  <c r="F110"/>
  <c r="H110"/>
  <c r="I110"/>
  <c r="F109"/>
  <c r="H109"/>
  <c r="I109"/>
  <c r="F108"/>
  <c r="H108"/>
  <c r="I108"/>
  <c r="F107"/>
  <c r="H107"/>
  <c r="I107"/>
  <c r="F106"/>
  <c r="H106"/>
  <c r="I106"/>
  <c r="F105"/>
  <c r="H105"/>
  <c r="I105"/>
  <c r="F104"/>
  <c r="H104"/>
  <c r="I104"/>
  <c r="F103"/>
  <c r="H103"/>
  <c r="I103"/>
  <c r="F102"/>
  <c r="H102"/>
  <c r="I102"/>
  <c r="F101"/>
  <c r="H101"/>
  <c r="I101"/>
  <c r="F100"/>
  <c r="H100"/>
  <c r="I100"/>
  <c r="F99"/>
  <c r="H99"/>
  <c r="I99"/>
  <c r="F98"/>
  <c r="H98"/>
  <c r="I98"/>
  <c r="F97"/>
  <c r="H97"/>
  <c r="I97"/>
  <c r="F96"/>
  <c r="H96"/>
  <c r="I96"/>
  <c r="F95"/>
  <c r="H95"/>
  <c r="I95"/>
  <c r="F94"/>
  <c r="H94"/>
  <c r="I94"/>
  <c r="F93"/>
  <c r="H93"/>
  <c r="I93"/>
  <c r="F92"/>
  <c r="H92"/>
  <c r="I92"/>
  <c r="F91"/>
  <c r="H91"/>
  <c r="I91"/>
  <c r="F90"/>
  <c r="H90"/>
  <c r="I90"/>
  <c r="F89"/>
  <c r="H89"/>
  <c r="I89"/>
  <c r="F88"/>
  <c r="H88"/>
  <c r="I88"/>
  <c r="F87"/>
  <c r="H87"/>
  <c r="I87"/>
  <c r="F86"/>
  <c r="H86"/>
  <c r="I86"/>
  <c r="F85"/>
  <c r="H85"/>
  <c r="I85"/>
  <c r="F84"/>
  <c r="H84"/>
  <c r="I84"/>
  <c r="F83"/>
  <c r="H83"/>
  <c r="I83"/>
  <c r="F82"/>
  <c r="H82"/>
  <c r="I82"/>
  <c r="F81"/>
  <c r="H81"/>
  <c r="I81"/>
  <c r="F80"/>
  <c r="H80"/>
  <c r="I80"/>
  <c r="F79"/>
  <c r="H79"/>
  <c r="I79"/>
  <c r="F78"/>
  <c r="H78"/>
  <c r="I78"/>
  <c r="F77"/>
  <c r="H77"/>
  <c r="I77"/>
  <c r="F76"/>
  <c r="H76"/>
  <c r="I76"/>
  <c r="F75"/>
  <c r="H75"/>
  <c r="I75"/>
  <c r="F74"/>
  <c r="H74"/>
  <c r="I74"/>
  <c r="F73"/>
  <c r="H73"/>
  <c r="I73"/>
  <c r="F72"/>
  <c r="H72"/>
  <c r="I72"/>
  <c r="F71"/>
  <c r="H71"/>
  <c r="I71"/>
  <c r="F70"/>
  <c r="H70"/>
  <c r="I70"/>
  <c r="F69"/>
  <c r="H69"/>
  <c r="I69"/>
  <c r="F68"/>
  <c r="H68"/>
  <c r="I68"/>
  <c r="F67"/>
  <c r="H67"/>
  <c r="I67"/>
  <c r="F66"/>
  <c r="H66"/>
  <c r="I66"/>
  <c r="F65"/>
  <c r="H65"/>
  <c r="I65"/>
  <c r="F64"/>
  <c r="H64"/>
  <c r="I64"/>
  <c r="F63"/>
  <c r="H63"/>
  <c r="I63"/>
  <c r="F62"/>
  <c r="H62"/>
  <c r="I62"/>
  <c r="F61"/>
  <c r="H61"/>
  <c r="I61"/>
  <c r="F60"/>
  <c r="H60"/>
  <c r="I60"/>
  <c r="F59"/>
  <c r="H59"/>
  <c r="I59"/>
  <c r="F58"/>
  <c r="H58"/>
  <c r="I58"/>
  <c r="F57"/>
  <c r="H57"/>
  <c r="I57"/>
  <c r="F56"/>
  <c r="H56"/>
  <c r="I56"/>
  <c r="F55"/>
  <c r="H55"/>
  <c r="I55"/>
  <c r="F54"/>
  <c r="H54"/>
  <c r="I54"/>
  <c r="F53"/>
  <c r="H53"/>
  <c r="I53"/>
  <c r="F52"/>
  <c r="H52"/>
  <c r="I52"/>
  <c r="F51"/>
  <c r="H51"/>
  <c r="I51"/>
  <c r="F50"/>
  <c r="H50"/>
  <c r="I50"/>
  <c r="F49"/>
  <c r="H49"/>
  <c r="I49"/>
  <c r="F48"/>
  <c r="H48"/>
  <c r="I48"/>
  <c r="F47"/>
  <c r="H47"/>
  <c r="I47"/>
  <c r="F46"/>
  <c r="H46"/>
  <c r="I46"/>
  <c r="F45"/>
  <c r="H45"/>
  <c r="I45"/>
  <c r="F44"/>
  <c r="H44"/>
  <c r="I44"/>
  <c r="F43"/>
  <c r="H43"/>
  <c r="I43"/>
  <c r="F42"/>
  <c r="H42"/>
  <c r="I42"/>
  <c r="F41"/>
  <c r="H41"/>
  <c r="I41"/>
  <c r="F40"/>
  <c r="H40"/>
  <c r="I40"/>
  <c r="F39"/>
  <c r="H39"/>
  <c r="I39"/>
  <c r="F38"/>
  <c r="H38"/>
  <c r="I38"/>
  <c r="F37"/>
  <c r="H37"/>
  <c r="I37"/>
  <c r="F36"/>
  <c r="H36"/>
  <c r="I36"/>
  <c r="F35"/>
  <c r="H35"/>
  <c r="I35"/>
  <c r="F34"/>
  <c r="H34"/>
  <c r="I34"/>
  <c r="F33"/>
  <c r="H33"/>
  <c r="I33"/>
  <c r="F32"/>
  <c r="H32"/>
  <c r="I32"/>
  <c r="F31"/>
  <c r="H31"/>
  <c r="I31"/>
  <c r="F30"/>
  <c r="H30"/>
  <c r="I30"/>
  <c r="F29"/>
  <c r="H29"/>
  <c r="I29"/>
  <c r="F28"/>
  <c r="H28"/>
  <c r="I28"/>
  <c r="F27"/>
  <c r="H27"/>
  <c r="I27"/>
  <c r="F26"/>
  <c r="H26"/>
  <c r="I26"/>
  <c r="F25"/>
  <c r="H25"/>
  <c r="I25"/>
  <c r="F24"/>
  <c r="H24"/>
  <c r="I24"/>
  <c r="F23"/>
  <c r="H23"/>
  <c r="I23"/>
  <c r="F22"/>
  <c r="H22"/>
  <c r="I22"/>
  <c r="F21"/>
  <c r="H21"/>
  <c r="I21"/>
  <c r="F20"/>
  <c r="H20"/>
  <c r="I20"/>
  <c r="F19"/>
  <c r="H19"/>
  <c r="I19"/>
  <c r="F18"/>
  <c r="H18"/>
  <c r="I18"/>
  <c r="F17"/>
  <c r="H17"/>
  <c r="I17"/>
  <c r="F16"/>
  <c r="H16"/>
  <c r="I16"/>
  <c r="F15"/>
  <c r="H15"/>
  <c r="I15"/>
  <c r="F14"/>
  <c r="H14"/>
  <c r="I14"/>
  <c r="F13"/>
  <c r="H13"/>
  <c r="I13"/>
  <c r="F12"/>
  <c r="H12"/>
  <c r="I12"/>
  <c r="F11"/>
  <c r="H11"/>
  <c r="I11"/>
  <c r="F10"/>
  <c r="H10"/>
  <c r="I10"/>
  <c r="F9"/>
  <c r="H9"/>
  <c r="I9"/>
  <c r="F8"/>
  <c r="H8"/>
  <c r="I8"/>
  <c r="F7"/>
  <c r="H7"/>
  <c r="I7"/>
  <c r="F6"/>
  <c r="H6"/>
  <c r="I6"/>
  <c r="G479" i="13"/>
  <c r="H479"/>
  <c r="I479"/>
  <c r="I480"/>
  <c r="F761" i="35"/>
  <c r="F673"/>
  <c r="G761"/>
  <c r="H761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H673"/>
  <c r="C774"/>
  <c r="E774"/>
  <c r="F774"/>
  <c r="G774"/>
  <c r="F674"/>
  <c r="G674"/>
  <c r="H674"/>
  <c r="F675"/>
  <c r="G675"/>
  <c r="H675"/>
  <c r="F676"/>
  <c r="G676"/>
  <c r="H676"/>
  <c r="F677"/>
  <c r="G677"/>
  <c r="H677"/>
  <c r="F678"/>
  <c r="G678"/>
  <c r="H678"/>
  <c r="F679"/>
  <c r="G679"/>
  <c r="H679"/>
  <c r="F680"/>
  <c r="G680"/>
  <c r="H680"/>
  <c r="F681"/>
  <c r="G681"/>
  <c r="H681"/>
  <c r="F682"/>
  <c r="G682"/>
  <c r="H682"/>
  <c r="F683"/>
  <c r="G683"/>
  <c r="H683"/>
  <c r="F684"/>
  <c r="G684"/>
  <c r="H684"/>
  <c r="F685"/>
  <c r="G685"/>
  <c r="H685"/>
  <c r="F686"/>
  <c r="G686"/>
  <c r="H686"/>
  <c r="F687"/>
  <c r="G687"/>
  <c r="H687"/>
  <c r="F688"/>
  <c r="G688"/>
  <c r="H688"/>
  <c r="F689"/>
  <c r="G689"/>
  <c r="H689"/>
  <c r="F690"/>
  <c r="G690"/>
  <c r="H690"/>
  <c r="F691"/>
  <c r="G691"/>
  <c r="H691"/>
  <c r="F692"/>
  <c r="G692"/>
  <c r="H692"/>
  <c r="F693"/>
  <c r="G693"/>
  <c r="H693"/>
  <c r="F694"/>
  <c r="G694"/>
  <c r="H694"/>
  <c r="F695"/>
  <c r="G695"/>
  <c r="H695"/>
  <c r="F696"/>
  <c r="G696"/>
  <c r="H696"/>
  <c r="F697"/>
  <c r="G697"/>
  <c r="H697"/>
  <c r="F698"/>
  <c r="G698"/>
  <c r="H698"/>
  <c r="F699"/>
  <c r="G699"/>
  <c r="H699"/>
  <c r="F700"/>
  <c r="G700"/>
  <c r="H700"/>
  <c r="F701"/>
  <c r="G701"/>
  <c r="H701"/>
  <c r="F702"/>
  <c r="G702"/>
  <c r="H702"/>
  <c r="F703"/>
  <c r="G703"/>
  <c r="H703"/>
  <c r="F704"/>
  <c r="G704"/>
  <c r="H704"/>
  <c r="F705"/>
  <c r="G705"/>
  <c r="H705"/>
  <c r="F706"/>
  <c r="G706"/>
  <c r="H706"/>
  <c r="F707"/>
  <c r="G707"/>
  <c r="H707"/>
  <c r="F708"/>
  <c r="G708"/>
  <c r="H708"/>
  <c r="F709"/>
  <c r="G709"/>
  <c r="H709"/>
  <c r="F710"/>
  <c r="G710"/>
  <c r="H710"/>
  <c r="F711"/>
  <c r="G711"/>
  <c r="H711"/>
  <c r="F712"/>
  <c r="G712"/>
  <c r="H712"/>
  <c r="F713"/>
  <c r="G713"/>
  <c r="H713"/>
  <c r="F714"/>
  <c r="G714"/>
  <c r="H714"/>
  <c r="F715"/>
  <c r="G715"/>
  <c r="H715"/>
  <c r="F716"/>
  <c r="G716"/>
  <c r="H716"/>
  <c r="F717"/>
  <c r="G717"/>
  <c r="H717"/>
  <c r="F718"/>
  <c r="G718"/>
  <c r="H718"/>
  <c r="F719"/>
  <c r="G719"/>
  <c r="H719"/>
  <c r="F720"/>
  <c r="G720"/>
  <c r="H720"/>
  <c r="F721"/>
  <c r="G721"/>
  <c r="H721"/>
  <c r="F722"/>
  <c r="G722"/>
  <c r="H722"/>
  <c r="F723"/>
  <c r="G723"/>
  <c r="H723"/>
  <c r="F724"/>
  <c r="G724"/>
  <c r="H724"/>
  <c r="F725"/>
  <c r="G725"/>
  <c r="H725"/>
  <c r="F726"/>
  <c r="G726"/>
  <c r="H726"/>
  <c r="F727"/>
  <c r="G727"/>
  <c r="H727"/>
  <c r="F728"/>
  <c r="G728"/>
  <c r="H728"/>
  <c r="F729"/>
  <c r="G729"/>
  <c r="H729"/>
  <c r="F730"/>
  <c r="G730"/>
  <c r="H730"/>
  <c r="F731"/>
  <c r="G731"/>
  <c r="H731"/>
  <c r="F732"/>
  <c r="G732"/>
  <c r="H732"/>
  <c r="F733"/>
  <c r="G733"/>
  <c r="H733"/>
  <c r="F734"/>
  <c r="G734"/>
  <c r="H734"/>
  <c r="F735"/>
  <c r="G735"/>
  <c r="H735"/>
  <c r="F736"/>
  <c r="G736"/>
  <c r="H736"/>
  <c r="F737"/>
  <c r="G737"/>
  <c r="H737"/>
  <c r="F738"/>
  <c r="G738"/>
  <c r="H738"/>
  <c r="F739"/>
  <c r="G739"/>
  <c r="H739"/>
  <c r="F740"/>
  <c r="G740"/>
  <c r="H740"/>
  <c r="F741"/>
  <c r="G741"/>
  <c r="H741"/>
  <c r="F742"/>
  <c r="G742"/>
  <c r="H742"/>
  <c r="F743"/>
  <c r="G743"/>
  <c r="H743"/>
  <c r="F744"/>
  <c r="G744"/>
  <c r="H744"/>
  <c r="F745"/>
  <c r="G745"/>
  <c r="H745"/>
  <c r="F746"/>
  <c r="G746"/>
  <c r="H746"/>
  <c r="F747"/>
  <c r="G747"/>
  <c r="H747"/>
  <c r="F748"/>
  <c r="G748"/>
  <c r="H748"/>
  <c r="F749"/>
  <c r="G749"/>
  <c r="H749"/>
  <c r="F750"/>
  <c r="G750"/>
  <c r="H750"/>
  <c r="F751"/>
  <c r="G751"/>
  <c r="H751"/>
  <c r="F752"/>
  <c r="G752"/>
  <c r="H752"/>
  <c r="F753"/>
  <c r="G753"/>
  <c r="H753"/>
  <c r="F754"/>
  <c r="G754"/>
  <c r="H754"/>
  <c r="F755"/>
  <c r="G755"/>
  <c r="H755"/>
  <c r="F756"/>
  <c r="G756"/>
  <c r="H756"/>
  <c r="F757"/>
  <c r="G757"/>
  <c r="H757"/>
  <c r="F758"/>
  <c r="G758"/>
  <c r="H758"/>
  <c r="F759"/>
  <c r="G759"/>
  <c r="H759"/>
  <c r="F760"/>
  <c r="G760"/>
  <c r="H760"/>
  <c r="F762"/>
  <c r="G762"/>
  <c r="H762"/>
  <c r="F763"/>
  <c r="G763"/>
  <c r="H763"/>
  <c r="F764"/>
  <c r="G764"/>
  <c r="H764"/>
  <c r="F765"/>
  <c r="G765"/>
  <c r="H765"/>
  <c r="F766"/>
  <c r="G766"/>
  <c r="H766"/>
  <c r="F767"/>
  <c r="G767"/>
  <c r="H767"/>
  <c r="F768"/>
  <c r="G768"/>
  <c r="H768"/>
  <c r="G6"/>
  <c r="H6"/>
  <c r="I6"/>
  <c r="G7"/>
  <c r="H7"/>
  <c r="I7"/>
  <c r="G8"/>
  <c r="H8"/>
  <c r="I8"/>
  <c r="G9"/>
  <c r="H9"/>
  <c r="I9"/>
  <c r="G10"/>
  <c r="H10"/>
  <c r="I10"/>
  <c r="G11"/>
  <c r="H11"/>
  <c r="I11"/>
  <c r="G12"/>
  <c r="H12"/>
  <c r="I12"/>
  <c r="G13"/>
  <c r="H13"/>
  <c r="I13"/>
  <c r="G14"/>
  <c r="H14"/>
  <c r="I14"/>
  <c r="G15"/>
  <c r="H15"/>
  <c r="I15"/>
  <c r="G16"/>
  <c r="H16"/>
  <c r="I16"/>
  <c r="G17"/>
  <c r="H17"/>
  <c r="I17"/>
  <c r="G18"/>
  <c r="H18"/>
  <c r="I18"/>
  <c r="G19"/>
  <c r="H19"/>
  <c r="I19"/>
  <c r="G20"/>
  <c r="H20"/>
  <c r="I20"/>
  <c r="G21"/>
  <c r="H21"/>
  <c r="I21"/>
  <c r="G22"/>
  <c r="H22"/>
  <c r="I22"/>
  <c r="G23"/>
  <c r="H23"/>
  <c r="I23"/>
  <c r="G24"/>
  <c r="H24"/>
  <c r="I24"/>
  <c r="G25"/>
  <c r="H25"/>
  <c r="I25"/>
  <c r="G26"/>
  <c r="H26"/>
  <c r="I26"/>
  <c r="G27"/>
  <c r="H27"/>
  <c r="I27"/>
  <c r="G28"/>
  <c r="H28"/>
  <c r="I28"/>
  <c r="G29"/>
  <c r="H29"/>
  <c r="I29"/>
  <c r="G30"/>
  <c r="H30"/>
  <c r="I30"/>
  <c r="G31"/>
  <c r="H31"/>
  <c r="I31"/>
  <c r="G32"/>
  <c r="H32"/>
  <c r="I32"/>
  <c r="G33"/>
  <c r="H33"/>
  <c r="I33"/>
  <c r="G34"/>
  <c r="H34"/>
  <c r="I34"/>
  <c r="G35"/>
  <c r="H35"/>
  <c r="I35"/>
  <c r="G36"/>
  <c r="H36"/>
  <c r="I36"/>
  <c r="G37"/>
  <c r="H37"/>
  <c r="I37"/>
  <c r="G38"/>
  <c r="H38"/>
  <c r="I38"/>
  <c r="G39"/>
  <c r="H39"/>
  <c r="I39"/>
  <c r="G40"/>
  <c r="H40"/>
  <c r="I40"/>
  <c r="G41"/>
  <c r="H41"/>
  <c r="I41"/>
  <c r="G42"/>
  <c r="H42"/>
  <c r="I42"/>
  <c r="G43"/>
  <c r="H43"/>
  <c r="I43"/>
  <c r="G44"/>
  <c r="H44"/>
  <c r="I44"/>
  <c r="G45"/>
  <c r="H45"/>
  <c r="I45"/>
  <c r="G46"/>
  <c r="H46"/>
  <c r="I46"/>
  <c r="G47"/>
  <c r="H47"/>
  <c r="I47"/>
  <c r="G48"/>
  <c r="H48"/>
  <c r="I48"/>
  <c r="G49"/>
  <c r="H49"/>
  <c r="I49"/>
  <c r="G50"/>
  <c r="H50"/>
  <c r="I50"/>
  <c r="G51"/>
  <c r="H51"/>
  <c r="I51"/>
  <c r="G52"/>
  <c r="H52"/>
  <c r="I52"/>
  <c r="G53"/>
  <c r="H53"/>
  <c r="I53"/>
  <c r="G54"/>
  <c r="H54"/>
  <c r="I54"/>
  <c r="G55"/>
  <c r="H55"/>
  <c r="I55"/>
  <c r="G56"/>
  <c r="H56"/>
  <c r="I56"/>
  <c r="G57"/>
  <c r="H57"/>
  <c r="I57"/>
  <c r="G58"/>
  <c r="H58"/>
  <c r="I58"/>
  <c r="G59"/>
  <c r="H59"/>
  <c r="I59"/>
  <c r="G60"/>
  <c r="H60"/>
  <c r="I60"/>
  <c r="G61"/>
  <c r="H61"/>
  <c r="I61"/>
  <c r="G62"/>
  <c r="H62"/>
  <c r="I62"/>
  <c r="G63"/>
  <c r="H63"/>
  <c r="I63"/>
  <c r="G64"/>
  <c r="H64"/>
  <c r="I64"/>
  <c r="G65"/>
  <c r="H65"/>
  <c r="I65"/>
  <c r="G66"/>
  <c r="H66"/>
  <c r="I66"/>
  <c r="G67"/>
  <c r="H67"/>
  <c r="I67"/>
  <c r="G68"/>
  <c r="H68"/>
  <c r="I68"/>
  <c r="G69"/>
  <c r="H69"/>
  <c r="I69"/>
  <c r="G70"/>
  <c r="H70"/>
  <c r="I70"/>
  <c r="G71"/>
  <c r="H71"/>
  <c r="I71"/>
  <c r="G72"/>
  <c r="H72"/>
  <c r="I72"/>
  <c r="G73"/>
  <c r="H73"/>
  <c r="I73"/>
  <c r="G74"/>
  <c r="H74"/>
  <c r="I74"/>
  <c r="G75"/>
  <c r="H75"/>
  <c r="I75"/>
  <c r="G76"/>
  <c r="H76"/>
  <c r="I76"/>
  <c r="G77"/>
  <c r="H77"/>
  <c r="I77"/>
  <c r="G78"/>
  <c r="H78"/>
  <c r="I78"/>
  <c r="G79"/>
  <c r="H79"/>
  <c r="I79"/>
  <c r="G80"/>
  <c r="H80"/>
  <c r="I80"/>
  <c r="G81"/>
  <c r="H81"/>
  <c r="I81"/>
  <c r="G82"/>
  <c r="H82"/>
  <c r="I82"/>
  <c r="G83"/>
  <c r="H83"/>
  <c r="I83"/>
  <c r="G84"/>
  <c r="H84"/>
  <c r="I84"/>
  <c r="G85"/>
  <c r="H85"/>
  <c r="I85"/>
  <c r="G86"/>
  <c r="H86"/>
  <c r="I86"/>
  <c r="G87"/>
  <c r="H87"/>
  <c r="I87"/>
  <c r="G88"/>
  <c r="H88"/>
  <c r="I88"/>
  <c r="G89"/>
  <c r="H89"/>
  <c r="I89"/>
  <c r="G90"/>
  <c r="H90"/>
  <c r="I90"/>
  <c r="G91"/>
  <c r="H91"/>
  <c r="I91"/>
  <c r="G92"/>
  <c r="H92"/>
  <c r="I92"/>
  <c r="G93"/>
  <c r="H93"/>
  <c r="I93"/>
  <c r="G94"/>
  <c r="H94"/>
  <c r="I94"/>
  <c r="G95"/>
  <c r="H95"/>
  <c r="I95"/>
  <c r="G96"/>
  <c r="H96"/>
  <c r="I96"/>
  <c r="G97"/>
  <c r="H97"/>
  <c r="I97"/>
  <c r="G98"/>
  <c r="H98"/>
  <c r="I98"/>
  <c r="G99"/>
  <c r="H99"/>
  <c r="I99"/>
  <c r="G100"/>
  <c r="H100"/>
  <c r="I100"/>
  <c r="G101"/>
  <c r="H101"/>
  <c r="I101"/>
  <c r="G102"/>
  <c r="H102"/>
  <c r="I102"/>
  <c r="G103"/>
  <c r="H103"/>
  <c r="I103"/>
  <c r="G104"/>
  <c r="H104"/>
  <c r="I104"/>
  <c r="G105"/>
  <c r="H105"/>
  <c r="I105"/>
  <c r="G106"/>
  <c r="H106"/>
  <c r="I106"/>
  <c r="G107"/>
  <c r="H107"/>
  <c r="I107"/>
  <c r="G108"/>
  <c r="H108"/>
  <c r="I108"/>
  <c r="G109"/>
  <c r="H109"/>
  <c r="I109"/>
  <c r="G110"/>
  <c r="H110"/>
  <c r="I110"/>
  <c r="G111"/>
  <c r="H111"/>
  <c r="I111"/>
  <c r="G112"/>
  <c r="H112"/>
  <c r="I112"/>
  <c r="G113"/>
  <c r="H113"/>
  <c r="I113"/>
  <c r="G114"/>
  <c r="H114"/>
  <c r="I114"/>
  <c r="G115"/>
  <c r="H115"/>
  <c r="I115"/>
  <c r="G116"/>
  <c r="H116"/>
  <c r="I116"/>
  <c r="G117"/>
  <c r="H117"/>
  <c r="I117"/>
  <c r="G118"/>
  <c r="H118"/>
  <c r="I118"/>
  <c r="G119"/>
  <c r="H119"/>
  <c r="I119"/>
  <c r="G120"/>
  <c r="H120"/>
  <c r="I120"/>
  <c r="G121"/>
  <c r="H121"/>
  <c r="I121"/>
  <c r="G122"/>
  <c r="H122"/>
  <c r="I122"/>
  <c r="G123"/>
  <c r="H123"/>
  <c r="I123"/>
  <c r="G124"/>
  <c r="H124"/>
  <c r="I124"/>
  <c r="G125"/>
  <c r="H125"/>
  <c r="I125"/>
  <c r="G126"/>
  <c r="H126"/>
  <c r="I126"/>
  <c r="G127"/>
  <c r="H127"/>
  <c r="I127"/>
  <c r="G128"/>
  <c r="H128"/>
  <c r="I128"/>
  <c r="G129"/>
  <c r="H129"/>
  <c r="I129"/>
  <c r="G130"/>
  <c r="H130"/>
  <c r="I130"/>
  <c r="G131"/>
  <c r="H131"/>
  <c r="I131"/>
  <c r="G132"/>
  <c r="H132"/>
  <c r="I132"/>
  <c r="G133"/>
  <c r="H133"/>
  <c r="I133"/>
  <c r="G134"/>
  <c r="H134"/>
  <c r="I134"/>
  <c r="G135"/>
  <c r="H135"/>
  <c r="I135"/>
  <c r="G136"/>
  <c r="H136"/>
  <c r="I136"/>
  <c r="G137"/>
  <c r="H137"/>
  <c r="I137"/>
  <c r="G138"/>
  <c r="H138"/>
  <c r="I138"/>
  <c r="G139"/>
  <c r="H139"/>
  <c r="I139"/>
  <c r="G140"/>
  <c r="H140"/>
  <c r="I140"/>
  <c r="G141"/>
  <c r="H141"/>
  <c r="I141"/>
  <c r="G142"/>
  <c r="H142"/>
  <c r="I142"/>
  <c r="G143"/>
  <c r="H143"/>
  <c r="I143"/>
  <c r="G144"/>
  <c r="H144"/>
  <c r="I144"/>
  <c r="G145"/>
  <c r="H145"/>
  <c r="I145"/>
  <c r="G146"/>
  <c r="H146"/>
  <c r="I146"/>
  <c r="G147"/>
  <c r="H147"/>
  <c r="I147"/>
  <c r="G148"/>
  <c r="H148"/>
  <c r="I148"/>
  <c r="G149"/>
  <c r="H149"/>
  <c r="I149"/>
  <c r="G150"/>
  <c r="H150"/>
  <c r="I150"/>
  <c r="G151"/>
  <c r="H151"/>
  <c r="I151"/>
  <c r="G152"/>
  <c r="H152"/>
  <c r="I152"/>
  <c r="G153"/>
  <c r="H153"/>
  <c r="I153"/>
  <c r="G154"/>
  <c r="H154"/>
  <c r="I154"/>
  <c r="G155"/>
  <c r="H155"/>
  <c r="I155"/>
  <c r="G156"/>
  <c r="H156"/>
  <c r="I156"/>
  <c r="G157"/>
  <c r="H157"/>
  <c r="I157"/>
  <c r="G158"/>
  <c r="H158"/>
  <c r="I158"/>
  <c r="G159"/>
  <c r="H159"/>
  <c r="I159"/>
  <c r="G160"/>
  <c r="H160"/>
  <c r="I160"/>
  <c r="G161"/>
  <c r="H161"/>
  <c r="I161"/>
  <c r="G162"/>
  <c r="H162"/>
  <c r="I162"/>
  <c r="G163"/>
  <c r="H163"/>
  <c r="I163"/>
  <c r="G164"/>
  <c r="H164"/>
  <c r="I164"/>
  <c r="G165"/>
  <c r="H165"/>
  <c r="I165"/>
  <c r="G166"/>
  <c r="H166"/>
  <c r="I166"/>
  <c r="G167"/>
  <c r="H167"/>
  <c r="I167"/>
  <c r="G168"/>
  <c r="H168"/>
  <c r="I168"/>
  <c r="G169"/>
  <c r="H169"/>
  <c r="I169"/>
  <c r="G170"/>
  <c r="H170"/>
  <c r="I170"/>
  <c r="G171"/>
  <c r="H171"/>
  <c r="I171"/>
  <c r="G172"/>
  <c r="H172"/>
  <c r="I172"/>
  <c r="G173"/>
  <c r="H173"/>
  <c r="I173"/>
  <c r="G174"/>
  <c r="H174"/>
  <c r="I174"/>
  <c r="G175"/>
  <c r="H175"/>
  <c r="I175"/>
  <c r="G176"/>
  <c r="H176"/>
  <c r="I176"/>
  <c r="G177"/>
  <c r="H177"/>
  <c r="I177"/>
  <c r="G178"/>
  <c r="H178"/>
  <c r="I178"/>
  <c r="G179"/>
  <c r="H179"/>
  <c r="I179"/>
  <c r="G180"/>
  <c r="H180"/>
  <c r="I180"/>
  <c r="G181"/>
  <c r="H181"/>
  <c r="I181"/>
  <c r="G182"/>
  <c r="H182"/>
  <c r="I182"/>
  <c r="G183"/>
  <c r="H183"/>
  <c r="I183"/>
  <c r="G184"/>
  <c r="H184"/>
  <c r="I184"/>
  <c r="G185"/>
  <c r="H185"/>
  <c r="I185"/>
  <c r="G186"/>
  <c r="H186"/>
  <c r="I186"/>
  <c r="G187"/>
  <c r="H187"/>
  <c r="I187"/>
  <c r="G188"/>
  <c r="H188"/>
  <c r="I188"/>
  <c r="G189"/>
  <c r="H189"/>
  <c r="I189"/>
  <c r="G190"/>
  <c r="H190"/>
  <c r="I190"/>
  <c r="G191"/>
  <c r="H191"/>
  <c r="I191"/>
  <c r="G192"/>
  <c r="H192"/>
  <c r="I192"/>
  <c r="G193"/>
  <c r="H193"/>
  <c r="I193"/>
  <c r="G194"/>
  <c r="H194"/>
  <c r="I194"/>
  <c r="G195"/>
  <c r="H195"/>
  <c r="I195"/>
  <c r="G196"/>
  <c r="H196"/>
  <c r="I196"/>
  <c r="G197"/>
  <c r="H197"/>
  <c r="I197"/>
  <c r="G198"/>
  <c r="H198"/>
  <c r="I198"/>
  <c r="G199"/>
  <c r="H199"/>
  <c r="I199"/>
  <c r="G200"/>
  <c r="H200"/>
  <c r="I200"/>
  <c r="G201"/>
  <c r="H201"/>
  <c r="I201"/>
  <c r="G202"/>
  <c r="H202"/>
  <c r="I202"/>
  <c r="G203"/>
  <c r="H203"/>
  <c r="I203"/>
  <c r="G204"/>
  <c r="H204"/>
  <c r="I204"/>
  <c r="G205"/>
  <c r="H205"/>
  <c r="I205"/>
  <c r="G206"/>
  <c r="H206"/>
  <c r="I206"/>
  <c r="G207"/>
  <c r="H207"/>
  <c r="I207"/>
  <c r="G208"/>
  <c r="H208"/>
  <c r="I208"/>
  <c r="G209"/>
  <c r="H209"/>
  <c r="I209"/>
  <c r="G210"/>
  <c r="H210"/>
  <c r="I210"/>
  <c r="G211"/>
  <c r="H211"/>
  <c r="I211"/>
  <c r="G212"/>
  <c r="H212"/>
  <c r="I212"/>
  <c r="G213"/>
  <c r="H213"/>
  <c r="I213"/>
  <c r="G214"/>
  <c r="H214"/>
  <c r="I214"/>
  <c r="G215"/>
  <c r="H215"/>
  <c r="I215"/>
  <c r="G216"/>
  <c r="H216"/>
  <c r="I216"/>
  <c r="G217"/>
  <c r="H217"/>
  <c r="I217"/>
  <c r="G218"/>
  <c r="H218"/>
  <c r="I218"/>
  <c r="G219"/>
  <c r="H219"/>
  <c r="I219"/>
  <c r="G220"/>
  <c r="H220"/>
  <c r="I220"/>
  <c r="G221"/>
  <c r="H221"/>
  <c r="I221"/>
  <c r="G222"/>
  <c r="H222"/>
  <c r="I222"/>
  <c r="G223"/>
  <c r="H223"/>
  <c r="I223"/>
  <c r="G224"/>
  <c r="H224"/>
  <c r="I224"/>
  <c r="G225"/>
  <c r="H225"/>
  <c r="I225"/>
  <c r="G226"/>
  <c r="H226"/>
  <c r="I226"/>
  <c r="G227"/>
  <c r="H227"/>
  <c r="I227"/>
  <c r="G228"/>
  <c r="H228"/>
  <c r="I228"/>
  <c r="G229"/>
  <c r="H229"/>
  <c r="I229"/>
  <c r="G230"/>
  <c r="H230"/>
  <c r="I230"/>
  <c r="G231"/>
  <c r="H231"/>
  <c r="I231"/>
  <c r="G232"/>
  <c r="H232"/>
  <c r="I232"/>
  <c r="G233"/>
  <c r="H233"/>
  <c r="I233"/>
  <c r="G234"/>
  <c r="H234"/>
  <c r="I234"/>
  <c r="G235"/>
  <c r="H235"/>
  <c r="I235"/>
  <c r="G236"/>
  <c r="H236"/>
  <c r="I236"/>
  <c r="G237"/>
  <c r="H237"/>
  <c r="I237"/>
  <c r="G238"/>
  <c r="H238"/>
  <c r="I238"/>
  <c r="G239"/>
  <c r="H239"/>
  <c r="I239"/>
  <c r="G240"/>
  <c r="H240"/>
  <c r="I240"/>
  <c r="G241"/>
  <c r="H241"/>
  <c r="I241"/>
  <c r="G242"/>
  <c r="H242"/>
  <c r="I242"/>
  <c r="G243"/>
  <c r="H243"/>
  <c r="I243"/>
  <c r="G244"/>
  <c r="H244"/>
  <c r="I244"/>
  <c r="G245"/>
  <c r="H245"/>
  <c r="I245"/>
  <c r="G246"/>
  <c r="H246"/>
  <c r="I246"/>
  <c r="G247"/>
  <c r="H247"/>
  <c r="I247"/>
  <c r="G248"/>
  <c r="H248"/>
  <c r="I248"/>
  <c r="G249"/>
  <c r="H249"/>
  <c r="I249"/>
  <c r="G250"/>
  <c r="H250"/>
  <c r="I250"/>
  <c r="G251"/>
  <c r="H251"/>
  <c r="I251"/>
  <c r="G252"/>
  <c r="H252"/>
  <c r="I252"/>
  <c r="G253"/>
  <c r="H253"/>
  <c r="I253"/>
  <c r="G254"/>
  <c r="H254"/>
  <c r="I254"/>
  <c r="G255"/>
  <c r="H255"/>
  <c r="I255"/>
  <c r="G256"/>
  <c r="H256"/>
  <c r="I256"/>
  <c r="G257"/>
  <c r="H257"/>
  <c r="I257"/>
  <c r="G258"/>
  <c r="H258"/>
  <c r="I258"/>
  <c r="G259"/>
  <c r="H259"/>
  <c r="I259"/>
  <c r="G260"/>
  <c r="H260"/>
  <c r="I260"/>
  <c r="G261"/>
  <c r="H261"/>
  <c r="I261"/>
  <c r="G262"/>
  <c r="H262"/>
  <c r="I262"/>
  <c r="G263"/>
  <c r="H263"/>
  <c r="I263"/>
  <c r="G264"/>
  <c r="H264"/>
  <c r="I264"/>
  <c r="G265"/>
  <c r="H265"/>
  <c r="I265"/>
  <c r="G266"/>
  <c r="H266"/>
  <c r="I266"/>
  <c r="G267"/>
  <c r="H267"/>
  <c r="I267"/>
  <c r="G268"/>
  <c r="H268"/>
  <c r="I268"/>
  <c r="G269"/>
  <c r="H269"/>
  <c r="I269"/>
  <c r="G270"/>
  <c r="H270"/>
  <c r="I270"/>
  <c r="G271"/>
  <c r="H271"/>
  <c r="I271"/>
  <c r="G272"/>
  <c r="H272"/>
  <c r="I272"/>
  <c r="G273"/>
  <c r="H273"/>
  <c r="I273"/>
  <c r="G274"/>
  <c r="H274"/>
  <c r="I274"/>
  <c r="G275"/>
  <c r="H275"/>
  <c r="I275"/>
  <c r="G276"/>
  <c r="H276"/>
  <c r="I276"/>
  <c r="G277"/>
  <c r="H277"/>
  <c r="I277"/>
  <c r="G278"/>
  <c r="H278"/>
  <c r="I278"/>
  <c r="G279"/>
  <c r="H279"/>
  <c r="I279"/>
  <c r="G280"/>
  <c r="H280"/>
  <c r="I280"/>
  <c r="G281"/>
  <c r="H281"/>
  <c r="I281"/>
  <c r="G282"/>
  <c r="H282"/>
  <c r="I282"/>
  <c r="G283"/>
  <c r="H283"/>
  <c r="I283"/>
  <c r="G284"/>
  <c r="H284"/>
  <c r="I284"/>
  <c r="G285"/>
  <c r="H285"/>
  <c r="I285"/>
  <c r="G286"/>
  <c r="H286"/>
  <c r="I286"/>
  <c r="G287"/>
  <c r="H287"/>
  <c r="I287"/>
  <c r="G288"/>
  <c r="H288"/>
  <c r="I288"/>
  <c r="G289"/>
  <c r="H289"/>
  <c r="I289"/>
  <c r="G290"/>
  <c r="H290"/>
  <c r="I290"/>
  <c r="G291"/>
  <c r="H291"/>
  <c r="I291"/>
  <c r="G292"/>
  <c r="H292"/>
  <c r="I292"/>
  <c r="G293"/>
  <c r="H293"/>
  <c r="I293"/>
  <c r="G294"/>
  <c r="H294"/>
  <c r="I294"/>
  <c r="G295"/>
  <c r="H295"/>
  <c r="I295"/>
  <c r="G296"/>
  <c r="H296"/>
  <c r="I296"/>
  <c r="G297"/>
  <c r="H297"/>
  <c r="I297"/>
  <c r="G298"/>
  <c r="H298"/>
  <c r="I298"/>
  <c r="G299"/>
  <c r="H299"/>
  <c r="I299"/>
  <c r="G300"/>
  <c r="H300"/>
  <c r="I300"/>
  <c r="G301"/>
  <c r="H301"/>
  <c r="I301"/>
  <c r="G302"/>
  <c r="H302"/>
  <c r="I302"/>
  <c r="G303"/>
  <c r="H303"/>
  <c r="I303"/>
  <c r="G304"/>
  <c r="H304"/>
  <c r="I304"/>
  <c r="G305"/>
  <c r="H305"/>
  <c r="I305"/>
  <c r="G306"/>
  <c r="H306"/>
  <c r="I306"/>
  <c r="G307"/>
  <c r="H307"/>
  <c r="I307"/>
  <c r="G308"/>
  <c r="H308"/>
  <c r="I308"/>
  <c r="G309"/>
  <c r="H309"/>
  <c r="I309"/>
  <c r="G310"/>
  <c r="H310"/>
  <c r="I310"/>
  <c r="G311"/>
  <c r="H311"/>
  <c r="I311"/>
  <c r="G312"/>
  <c r="H312"/>
  <c r="I312"/>
  <c r="G313"/>
  <c r="H313"/>
  <c r="I313"/>
  <c r="G314"/>
  <c r="H314"/>
  <c r="I314"/>
  <c r="G315"/>
  <c r="H315"/>
  <c r="I315"/>
  <c r="G316"/>
  <c r="H316"/>
  <c r="I316"/>
  <c r="G317"/>
  <c r="H317"/>
  <c r="I317"/>
  <c r="G318"/>
  <c r="H318"/>
  <c r="I318"/>
  <c r="G319"/>
  <c r="H319"/>
  <c r="I319"/>
  <c r="G320"/>
  <c r="H320"/>
  <c r="I320"/>
  <c r="G321"/>
  <c r="H321"/>
  <c r="I321"/>
  <c r="G322"/>
  <c r="H322"/>
  <c r="I322"/>
  <c r="G323"/>
  <c r="H323"/>
  <c r="I323"/>
  <c r="G324"/>
  <c r="H324"/>
  <c r="I324"/>
  <c r="G325"/>
  <c r="H325"/>
  <c r="I325"/>
  <c r="G326"/>
  <c r="H326"/>
  <c r="I326"/>
  <c r="G327"/>
  <c r="H327"/>
  <c r="I327"/>
  <c r="G328"/>
  <c r="H328"/>
  <c r="I328"/>
  <c r="G329"/>
  <c r="H329"/>
  <c r="I329"/>
  <c r="G330"/>
  <c r="H330"/>
  <c r="I330"/>
  <c r="G331"/>
  <c r="H331"/>
  <c r="I331"/>
  <c r="G332"/>
  <c r="H332"/>
  <c r="I332"/>
  <c r="G333"/>
  <c r="H333"/>
  <c r="I333"/>
  <c r="G334"/>
  <c r="H334"/>
  <c r="I334"/>
  <c r="G335"/>
  <c r="H335"/>
  <c r="I335"/>
  <c r="G336"/>
  <c r="H336"/>
  <c r="I336"/>
  <c r="G337"/>
  <c r="H337"/>
  <c r="I337"/>
  <c r="G338"/>
  <c r="H338"/>
  <c r="I338"/>
  <c r="G339"/>
  <c r="H339"/>
  <c r="I339"/>
  <c r="G340"/>
  <c r="H340"/>
  <c r="I340"/>
  <c r="G341"/>
  <c r="H341"/>
  <c r="I341"/>
  <c r="G342"/>
  <c r="H342"/>
  <c r="I342"/>
  <c r="G343"/>
  <c r="H343"/>
  <c r="I343"/>
  <c r="G344"/>
  <c r="H344"/>
  <c r="I344"/>
  <c r="G345"/>
  <c r="H345"/>
  <c r="I345"/>
  <c r="G346"/>
  <c r="H346"/>
  <c r="I346"/>
  <c r="G347"/>
  <c r="H347"/>
  <c r="I347"/>
  <c r="G348"/>
  <c r="H348"/>
  <c r="I348"/>
  <c r="G349"/>
  <c r="H349"/>
  <c r="I349"/>
  <c r="G350"/>
  <c r="H350"/>
  <c r="I350"/>
  <c r="G351"/>
  <c r="H351"/>
  <c r="I351"/>
  <c r="G352"/>
  <c r="H352"/>
  <c r="I352"/>
  <c r="G353"/>
  <c r="H353"/>
  <c r="I353"/>
  <c r="G354"/>
  <c r="H354"/>
  <c r="I354"/>
  <c r="G355"/>
  <c r="H355"/>
  <c r="I355"/>
  <c r="G356"/>
  <c r="H356"/>
  <c r="I356"/>
  <c r="G357"/>
  <c r="H357"/>
  <c r="I357"/>
  <c r="G358"/>
  <c r="H358"/>
  <c r="I358"/>
  <c r="G359"/>
  <c r="H359"/>
  <c r="I359"/>
  <c r="G360"/>
  <c r="H360"/>
  <c r="I360"/>
  <c r="G361"/>
  <c r="H361"/>
  <c r="I361"/>
  <c r="G362"/>
  <c r="H362"/>
  <c r="I362"/>
  <c r="G363"/>
  <c r="H363"/>
  <c r="I363"/>
  <c r="G364"/>
  <c r="H364"/>
  <c r="I364"/>
  <c r="G365"/>
  <c r="H365"/>
  <c r="I365"/>
  <c r="G366"/>
  <c r="H366"/>
  <c r="I366"/>
  <c r="E13" i="36"/>
  <c r="F13"/>
  <c r="G13"/>
  <c r="C13"/>
  <c r="F12"/>
  <c r="G12"/>
  <c r="F11"/>
  <c r="G11"/>
  <c r="F10"/>
  <c r="G10"/>
  <c r="F9"/>
  <c r="G9"/>
  <c r="H956" i="10"/>
  <c r="G956"/>
  <c r="H635"/>
  <c r="G635"/>
  <c r="H551"/>
  <c r="G551"/>
  <c r="H479"/>
  <c r="G479"/>
  <c r="P1249"/>
  <c r="P635"/>
  <c r="G551" i="16"/>
  <c r="G551" i="23"/>
  <c r="H551"/>
  <c r="D481" i="10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0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22"/>
  <c r="D523"/>
  <c r="D524"/>
  <c r="D525"/>
  <c r="D526"/>
  <c r="D527"/>
  <c r="D528"/>
  <c r="D529"/>
  <c r="D530"/>
  <c r="D531"/>
  <c r="D532"/>
  <c r="D533"/>
  <c r="D534"/>
  <c r="D535"/>
  <c r="D536"/>
  <c r="D537"/>
  <c r="D538"/>
  <c r="D539"/>
  <c r="D540"/>
  <c r="D541"/>
  <c r="D542"/>
  <c r="D543"/>
  <c r="D544"/>
  <c r="D545"/>
  <c r="D546"/>
  <c r="D547"/>
  <c r="D551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51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51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213"/>
  <c r="D214"/>
  <c r="D215"/>
  <c r="D216"/>
  <c r="D217"/>
  <c r="D218"/>
  <c r="D219"/>
  <c r="D220"/>
  <c r="D221"/>
  <c r="D222"/>
  <c r="D223"/>
  <c r="D224"/>
  <c r="D225"/>
  <c r="D226"/>
  <c r="D227"/>
  <c r="D228"/>
  <c r="D229"/>
  <c r="D230"/>
  <c r="D231"/>
  <c r="D232"/>
  <c r="D233"/>
  <c r="D234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260"/>
  <c r="D266"/>
  <c r="D267"/>
  <c r="D268"/>
  <c r="D269"/>
  <c r="D270"/>
  <c r="D271"/>
  <c r="D272"/>
  <c r="D273"/>
  <c r="D274"/>
  <c r="D275"/>
  <c r="D276"/>
  <c r="D277"/>
  <c r="D278"/>
  <c r="D279"/>
  <c r="D280"/>
  <c r="D281"/>
  <c r="D282"/>
  <c r="D283"/>
  <c r="D284"/>
  <c r="D285"/>
  <c r="D286"/>
  <c r="D287"/>
  <c r="D288"/>
  <c r="D289"/>
  <c r="D290"/>
  <c r="D291"/>
  <c r="D292"/>
  <c r="D293"/>
  <c r="D294"/>
  <c r="D295"/>
  <c r="D296"/>
  <c r="D297"/>
  <c r="D298"/>
  <c r="D299"/>
  <c r="D300"/>
  <c r="D301"/>
  <c r="D302"/>
  <c r="D303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356"/>
  <c r="D357"/>
  <c r="D358"/>
  <c r="D359"/>
  <c r="D360"/>
  <c r="D361"/>
  <c r="D362"/>
  <c r="D363"/>
  <c r="D364"/>
  <c r="D365"/>
  <c r="D366"/>
  <c r="D367"/>
  <c r="D368"/>
  <c r="D369"/>
  <c r="D370"/>
  <c r="D371"/>
  <c r="D372"/>
  <c r="D373"/>
  <c r="D374"/>
  <c r="D375"/>
  <c r="D376"/>
  <c r="D377"/>
  <c r="D378"/>
  <c r="D379"/>
  <c r="D380"/>
  <c r="D381"/>
  <c r="D382"/>
  <c r="D383"/>
  <c r="D384"/>
  <c r="D385"/>
  <c r="D386"/>
  <c r="D387"/>
  <c r="D388"/>
  <c r="D389"/>
  <c r="D390"/>
  <c r="D391"/>
  <c r="D392"/>
  <c r="D393"/>
  <c r="D394"/>
  <c r="D395"/>
  <c r="D396"/>
  <c r="D397"/>
  <c r="D398"/>
  <c r="D399"/>
  <c r="D400"/>
  <c r="D401"/>
  <c r="D402"/>
  <c r="D403"/>
  <c r="D404"/>
  <c r="D405"/>
  <c r="D406"/>
  <c r="D407"/>
  <c r="D408"/>
  <c r="D409"/>
  <c r="D410"/>
  <c r="D411"/>
  <c r="D412"/>
  <c r="D413"/>
  <c r="D414"/>
  <c r="D415"/>
  <c r="D416"/>
  <c r="D417"/>
  <c r="D418"/>
  <c r="D419"/>
  <c r="D420"/>
  <c r="D421"/>
  <c r="D422"/>
  <c r="D423"/>
  <c r="D424"/>
  <c r="D425"/>
  <c r="D426"/>
  <c r="D427"/>
  <c r="D428"/>
  <c r="D429"/>
  <c r="D430"/>
  <c r="D431"/>
  <c r="D432"/>
  <c r="D433"/>
  <c r="D434"/>
  <c r="D435"/>
  <c r="D436"/>
  <c r="D437"/>
  <c r="D438"/>
  <c r="D439"/>
  <c r="D440"/>
  <c r="D441"/>
  <c r="D442"/>
  <c r="D443"/>
  <c r="D444"/>
  <c r="D445"/>
  <c r="D446"/>
  <c r="D447"/>
  <c r="D448"/>
  <c r="D449"/>
  <c r="D450"/>
  <c r="D451"/>
  <c r="D452"/>
  <c r="D453"/>
  <c r="D454"/>
  <c r="D455"/>
  <c r="D456"/>
  <c r="D457"/>
  <c r="D458"/>
  <c r="D459"/>
  <c r="D460"/>
  <c r="D461"/>
  <c r="D462"/>
  <c r="D463"/>
  <c r="D464"/>
  <c r="D465"/>
  <c r="D466"/>
  <c r="D467"/>
  <c r="D468"/>
  <c r="D469"/>
  <c r="D470"/>
  <c r="D471"/>
  <c r="D472"/>
  <c r="D473"/>
  <c r="D474"/>
  <c r="D475"/>
  <c r="D476"/>
  <c r="D477"/>
  <c r="D478"/>
  <c r="D479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G551" i="25"/>
  <c r="G479"/>
  <c r="H479"/>
  <c r="N388" i="15"/>
  <c r="N265"/>
  <c r="G635" i="33"/>
  <c r="H635"/>
  <c r="I635"/>
  <c r="G635" i="13"/>
  <c r="H635"/>
  <c r="I635"/>
  <c r="D553" i="10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74"/>
  <c r="D575"/>
  <c r="D576"/>
  <c r="D577"/>
  <c r="D578"/>
  <c r="D579"/>
  <c r="D580"/>
  <c r="D581"/>
  <c r="D582"/>
  <c r="D583"/>
  <c r="D584"/>
  <c r="D585"/>
  <c r="D586"/>
  <c r="D587"/>
  <c r="D588"/>
  <c r="D589"/>
  <c r="D590"/>
  <c r="D591"/>
  <c r="D592"/>
  <c r="D593"/>
  <c r="D594"/>
  <c r="D595"/>
  <c r="D596"/>
  <c r="D597"/>
  <c r="D598"/>
  <c r="D599"/>
  <c r="D600"/>
  <c r="D601"/>
  <c r="D602"/>
  <c r="D603"/>
  <c r="D604"/>
  <c r="D605"/>
  <c r="D606"/>
  <c r="D607"/>
  <c r="D608"/>
  <c r="D609"/>
  <c r="D610"/>
  <c r="D611"/>
  <c r="D612"/>
  <c r="D613"/>
  <c r="D614"/>
  <c r="D615"/>
  <c r="D616"/>
  <c r="D617"/>
  <c r="D618"/>
  <c r="D619"/>
  <c r="D620"/>
  <c r="D621"/>
  <c r="D622"/>
  <c r="D623"/>
  <c r="D624"/>
  <c r="D625"/>
  <c r="D626"/>
  <c r="D627"/>
  <c r="D628"/>
  <c r="D629"/>
  <c r="D630"/>
  <c r="D631"/>
  <c r="D632"/>
  <c r="D633"/>
  <c r="D634"/>
  <c r="D635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I635"/>
  <c r="J635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G635" i="16"/>
  <c r="G635" i="23"/>
  <c r="H635"/>
  <c r="G635" i="25"/>
  <c r="H635"/>
  <c r="G638" i="35"/>
  <c r="H638"/>
  <c r="G639"/>
  <c r="H639"/>
  <c r="G640"/>
  <c r="H640"/>
  <c r="G641"/>
  <c r="H641"/>
  <c r="G642"/>
  <c r="H642"/>
  <c r="G643"/>
  <c r="H643"/>
  <c r="G644"/>
  <c r="H644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671"/>
  <c r="H672"/>
  <c r="G637"/>
  <c r="H637"/>
  <c r="C956" i="32"/>
  <c r="D956"/>
  <c r="E956"/>
  <c r="F639" i="15"/>
  <c r="F642"/>
  <c r="F643"/>
  <c r="F644"/>
  <c r="F650"/>
  <c r="F651"/>
  <c r="F652"/>
  <c r="F653"/>
  <c r="F654"/>
  <c r="F665"/>
  <c r="F674"/>
  <c r="F675"/>
  <c r="F676"/>
  <c r="F677"/>
  <c r="F678"/>
  <c r="F679"/>
  <c r="F681"/>
  <c r="F682"/>
  <c r="F683"/>
  <c r="F684"/>
  <c r="F686"/>
  <c r="F687"/>
  <c r="F689"/>
  <c r="F690"/>
  <c r="F691"/>
  <c r="F695"/>
  <c r="F696"/>
  <c r="F697"/>
  <c r="F698"/>
  <c r="F699"/>
  <c r="F700"/>
  <c r="F701"/>
  <c r="F702"/>
  <c r="F704"/>
  <c r="F705"/>
  <c r="F706"/>
  <c r="F707"/>
  <c r="F708"/>
  <c r="F709"/>
  <c r="F710"/>
  <c r="F711"/>
  <c r="F712"/>
  <c r="F714"/>
  <c r="F716"/>
  <c r="F717"/>
  <c r="F718"/>
  <c r="F719"/>
  <c r="F720"/>
  <c r="F721"/>
  <c r="F722"/>
  <c r="F723"/>
  <c r="F725"/>
  <c r="F726"/>
  <c r="F727"/>
  <c r="F729"/>
  <c r="F730"/>
  <c r="F731"/>
  <c r="F732"/>
  <c r="F733"/>
  <c r="F734"/>
  <c r="F637"/>
  <c r="F774"/>
  <c r="F1250"/>
  <c r="C635" i="14"/>
  <c r="D635"/>
  <c r="E635"/>
  <c r="C551"/>
  <c r="D551"/>
  <c r="E551"/>
  <c r="J479" i="13"/>
  <c r="K480"/>
  <c r="C635" i="12"/>
  <c r="D635"/>
  <c r="E635"/>
  <c r="C551"/>
  <c r="D551"/>
  <c r="E551"/>
  <c r="C635" i="11"/>
  <c r="D635"/>
  <c r="E635"/>
  <c r="D551"/>
  <c r="E551"/>
  <c r="D479" i="23"/>
  <c r="E479"/>
  <c r="C479" i="13"/>
  <c r="D479"/>
  <c r="E479"/>
  <c r="C479" i="33"/>
  <c r="D479"/>
  <c r="E479"/>
  <c r="C1013" i="10"/>
  <c r="C1014"/>
  <c r="C1015"/>
  <c r="C1016"/>
  <c r="C1017"/>
  <c r="C1018"/>
  <c r="C1019"/>
  <c r="C1020"/>
  <c r="C1021"/>
  <c r="C1022"/>
  <c r="C1023"/>
  <c r="C1024"/>
  <c r="C1025"/>
  <c r="C1026"/>
  <c r="C1027"/>
  <c r="C1028"/>
  <c r="C1029"/>
  <c r="C1030"/>
  <c r="C1031"/>
  <c r="C1032"/>
  <c r="C1033"/>
  <c r="C1034"/>
  <c r="C1035"/>
  <c r="C1036"/>
  <c r="C1037"/>
  <c r="C1038"/>
  <c r="C1039"/>
  <c r="C1040"/>
  <c r="C1041"/>
  <c r="C1042"/>
  <c r="C1043"/>
  <c r="C1044"/>
  <c r="C1045"/>
  <c r="C1046"/>
  <c r="C1047"/>
  <c r="C1048"/>
  <c r="C1049"/>
  <c r="C1050"/>
  <c r="C1051"/>
  <c r="C1052"/>
  <c r="C1053"/>
  <c r="C1054"/>
  <c r="C1055"/>
  <c r="C1056"/>
  <c r="C1057"/>
  <c r="C1058"/>
  <c r="C1059"/>
  <c r="C1060"/>
  <c r="C1061"/>
  <c r="L959" i="32"/>
  <c r="J959"/>
  <c r="C551" i="26"/>
  <c r="D551"/>
  <c r="E551"/>
  <c r="K551" i="13"/>
  <c r="L551"/>
  <c r="H551" i="14"/>
  <c r="I551" i="16"/>
  <c r="J551"/>
  <c r="C551" i="11"/>
  <c r="C635" i="26"/>
  <c r="D635"/>
  <c r="E635"/>
  <c r="C635" i="30"/>
  <c r="D635"/>
  <c r="E635"/>
  <c r="C635" i="28"/>
  <c r="G635" i="26"/>
  <c r="H635"/>
  <c r="Q635"/>
  <c r="R635"/>
  <c r="H635" i="18"/>
  <c r="I635" i="16"/>
  <c r="J635"/>
  <c r="H774" i="14"/>
  <c r="M774"/>
  <c r="N774"/>
  <c r="I774" i="30"/>
  <c r="H956" i="14"/>
  <c r="H956" i="30"/>
  <c r="I956"/>
  <c r="I956" i="16"/>
  <c r="J956"/>
  <c r="G367" i="35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H63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H956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1011"/>
  <c r="H1011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H1249"/>
  <c r="I637"/>
  <c r="I638"/>
  <c r="I639"/>
  <c r="I640"/>
  <c r="I641"/>
  <c r="I642"/>
  <c r="I643"/>
  <c r="I644"/>
  <c r="I646"/>
  <c r="I647"/>
  <c r="I648"/>
  <c r="I649"/>
  <c r="I650"/>
  <c r="I651"/>
  <c r="I652"/>
  <c r="I653"/>
  <c r="I654"/>
  <c r="I655"/>
  <c r="I656"/>
  <c r="I657"/>
  <c r="I658"/>
  <c r="I659"/>
  <c r="I660"/>
  <c r="I661"/>
  <c r="I662"/>
  <c r="I663"/>
  <c r="I664"/>
  <c r="I665"/>
  <c r="I666"/>
  <c r="I667"/>
  <c r="I668"/>
  <c r="I669"/>
  <c r="I670"/>
  <c r="I671"/>
  <c r="I672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553"/>
  <c r="I554"/>
  <c r="I555"/>
  <c r="I556"/>
  <c r="I557"/>
  <c r="I558"/>
  <c r="I559"/>
  <c r="I560"/>
  <c r="I561"/>
  <c r="I562"/>
  <c r="I563"/>
  <c r="I564"/>
  <c r="I565"/>
  <c r="I566"/>
  <c r="I567"/>
  <c r="I568"/>
  <c r="I569"/>
  <c r="I570"/>
  <c r="I571"/>
  <c r="I572"/>
  <c r="I573"/>
  <c r="I574"/>
  <c r="I575"/>
  <c r="I576"/>
  <c r="I577"/>
  <c r="I578"/>
  <c r="I579"/>
  <c r="I580"/>
  <c r="I581"/>
  <c r="I582"/>
  <c r="I583"/>
  <c r="I584"/>
  <c r="I585"/>
  <c r="I586"/>
  <c r="I587"/>
  <c r="I588"/>
  <c r="I589"/>
  <c r="I590"/>
  <c r="I591"/>
  <c r="I592"/>
  <c r="I593"/>
  <c r="I594"/>
  <c r="I595"/>
  <c r="I596"/>
  <c r="I597"/>
  <c r="I598"/>
  <c r="I599"/>
  <c r="I600"/>
  <c r="I601"/>
  <c r="I602"/>
  <c r="I603"/>
  <c r="I604"/>
  <c r="I605"/>
  <c r="I606"/>
  <c r="I607"/>
  <c r="I608"/>
  <c r="I609"/>
  <c r="I610"/>
  <c r="I611"/>
  <c r="I612"/>
  <c r="I613"/>
  <c r="I614"/>
  <c r="I615"/>
  <c r="I616"/>
  <c r="I617"/>
  <c r="I618"/>
  <c r="I619"/>
  <c r="I620"/>
  <c r="I621"/>
  <c r="I622"/>
  <c r="I623"/>
  <c r="I624"/>
  <c r="I625"/>
  <c r="I626"/>
  <c r="I627"/>
  <c r="I628"/>
  <c r="I629"/>
  <c r="I630"/>
  <c r="I631"/>
  <c r="I632"/>
  <c r="I633"/>
  <c r="I634"/>
  <c r="I635"/>
  <c r="I776"/>
  <c r="I777"/>
  <c r="I778"/>
  <c r="I779"/>
  <c r="I780"/>
  <c r="I781"/>
  <c r="I782"/>
  <c r="I783"/>
  <c r="I784"/>
  <c r="I785"/>
  <c r="I786"/>
  <c r="I787"/>
  <c r="I788"/>
  <c r="I789"/>
  <c r="I790"/>
  <c r="I791"/>
  <c r="I792"/>
  <c r="I793"/>
  <c r="I794"/>
  <c r="I795"/>
  <c r="I796"/>
  <c r="I797"/>
  <c r="I798"/>
  <c r="I799"/>
  <c r="I800"/>
  <c r="I801"/>
  <c r="I802"/>
  <c r="I803"/>
  <c r="I804"/>
  <c r="I805"/>
  <c r="I806"/>
  <c r="I807"/>
  <c r="I808"/>
  <c r="I809"/>
  <c r="I810"/>
  <c r="I811"/>
  <c r="I812"/>
  <c r="I813"/>
  <c r="I814"/>
  <c r="I815"/>
  <c r="I816"/>
  <c r="I817"/>
  <c r="I818"/>
  <c r="I819"/>
  <c r="I820"/>
  <c r="I821"/>
  <c r="I822"/>
  <c r="I823"/>
  <c r="I824"/>
  <c r="I825"/>
  <c r="I826"/>
  <c r="I827"/>
  <c r="I828"/>
  <c r="I829"/>
  <c r="I830"/>
  <c r="I831"/>
  <c r="I832"/>
  <c r="I833"/>
  <c r="I834"/>
  <c r="I835"/>
  <c r="I836"/>
  <c r="I837"/>
  <c r="I838"/>
  <c r="I839"/>
  <c r="I840"/>
  <c r="I841"/>
  <c r="I842"/>
  <c r="I843"/>
  <c r="I844"/>
  <c r="I845"/>
  <c r="I846"/>
  <c r="I847"/>
  <c r="I848"/>
  <c r="I849"/>
  <c r="I850"/>
  <c r="I851"/>
  <c r="I852"/>
  <c r="I853"/>
  <c r="I854"/>
  <c r="I855"/>
  <c r="I856"/>
  <c r="I857"/>
  <c r="I858"/>
  <c r="I859"/>
  <c r="I860"/>
  <c r="I861"/>
  <c r="I862"/>
  <c r="I863"/>
  <c r="I864"/>
  <c r="I865"/>
  <c r="I866"/>
  <c r="I867"/>
  <c r="I868"/>
  <c r="I869"/>
  <c r="I870"/>
  <c r="I871"/>
  <c r="I872"/>
  <c r="I873"/>
  <c r="I874"/>
  <c r="I875"/>
  <c r="I876"/>
  <c r="I877"/>
  <c r="I878"/>
  <c r="I879"/>
  <c r="I880"/>
  <c r="I881"/>
  <c r="I882"/>
  <c r="I883"/>
  <c r="I884"/>
  <c r="I885"/>
  <c r="I886"/>
  <c r="I887"/>
  <c r="I888"/>
  <c r="I889"/>
  <c r="I890"/>
  <c r="I891"/>
  <c r="I892"/>
  <c r="I893"/>
  <c r="I894"/>
  <c r="I895"/>
  <c r="I896"/>
  <c r="I897"/>
  <c r="I898"/>
  <c r="I899"/>
  <c r="I900"/>
  <c r="I901"/>
  <c r="I902"/>
  <c r="I903"/>
  <c r="I904"/>
  <c r="I905"/>
  <c r="I906"/>
  <c r="I907"/>
  <c r="I908"/>
  <c r="I909"/>
  <c r="I910"/>
  <c r="I911"/>
  <c r="I912"/>
  <c r="I913"/>
  <c r="I914"/>
  <c r="I915"/>
  <c r="I916"/>
  <c r="I917"/>
  <c r="I918"/>
  <c r="I919"/>
  <c r="I920"/>
  <c r="I921"/>
  <c r="I922"/>
  <c r="I923"/>
  <c r="I924"/>
  <c r="I925"/>
  <c r="I926"/>
  <c r="I927"/>
  <c r="I928"/>
  <c r="I929"/>
  <c r="I930"/>
  <c r="I931"/>
  <c r="I932"/>
  <c r="I933"/>
  <c r="I934"/>
  <c r="I935"/>
  <c r="I936"/>
  <c r="I937"/>
  <c r="I938"/>
  <c r="I939"/>
  <c r="I940"/>
  <c r="I941"/>
  <c r="I942"/>
  <c r="I943"/>
  <c r="I944"/>
  <c r="I945"/>
  <c r="I946"/>
  <c r="I947"/>
  <c r="I948"/>
  <c r="I949"/>
  <c r="I950"/>
  <c r="I951"/>
  <c r="I952"/>
  <c r="I953"/>
  <c r="I954"/>
  <c r="I956"/>
  <c r="H958"/>
  <c r="I958"/>
  <c r="H959"/>
  <c r="I959"/>
  <c r="H960"/>
  <c r="I960"/>
  <c r="H961"/>
  <c r="I961"/>
  <c r="H962"/>
  <c r="I962"/>
  <c r="H963"/>
  <c r="I963"/>
  <c r="H964"/>
  <c r="I964"/>
  <c r="H965"/>
  <c r="I965"/>
  <c r="H966"/>
  <c r="I966"/>
  <c r="H967"/>
  <c r="I967"/>
  <c r="H968"/>
  <c r="I968"/>
  <c r="H969"/>
  <c r="I969"/>
  <c r="H970"/>
  <c r="I970"/>
  <c r="H971"/>
  <c r="I971"/>
  <c r="H972"/>
  <c r="I972"/>
  <c r="H973"/>
  <c r="I973"/>
  <c r="H974"/>
  <c r="I974"/>
  <c r="H975"/>
  <c r="I975"/>
  <c r="H976"/>
  <c r="I976"/>
  <c r="H977"/>
  <c r="I977"/>
  <c r="H978"/>
  <c r="I978"/>
  <c r="H979"/>
  <c r="I979"/>
  <c r="H980"/>
  <c r="I980"/>
  <c r="H981"/>
  <c r="I981"/>
  <c r="H982"/>
  <c r="I982"/>
  <c r="H983"/>
  <c r="I983"/>
  <c r="H984"/>
  <c r="I984"/>
  <c r="H985"/>
  <c r="I985"/>
  <c r="H986"/>
  <c r="I986"/>
  <c r="H987"/>
  <c r="I987"/>
  <c r="H988"/>
  <c r="I988"/>
  <c r="H989"/>
  <c r="I989"/>
  <c r="H990"/>
  <c r="I990"/>
  <c r="H991"/>
  <c r="I991"/>
  <c r="H992"/>
  <c r="I992"/>
  <c r="H993"/>
  <c r="I993"/>
  <c r="H994"/>
  <c r="I994"/>
  <c r="I1011"/>
  <c r="I1013"/>
  <c r="I1014"/>
  <c r="I1015"/>
  <c r="I1016"/>
  <c r="I1017"/>
  <c r="I1018"/>
  <c r="I1019"/>
  <c r="I1020"/>
  <c r="I1021"/>
  <c r="I1022"/>
  <c r="I1023"/>
  <c r="I1024"/>
  <c r="I1025"/>
  <c r="I1026"/>
  <c r="I1027"/>
  <c r="I1028"/>
  <c r="I1029"/>
  <c r="I1030"/>
  <c r="I1031"/>
  <c r="I1032"/>
  <c r="I1033"/>
  <c r="I1034"/>
  <c r="I1035"/>
  <c r="I1036"/>
  <c r="I1037"/>
  <c r="I1038"/>
  <c r="I1039"/>
  <c r="I1040"/>
  <c r="I1041"/>
  <c r="I1042"/>
  <c r="I1043"/>
  <c r="I1044"/>
  <c r="I1045"/>
  <c r="I1046"/>
  <c r="I1047"/>
  <c r="I1048"/>
  <c r="I1049"/>
  <c r="I1050"/>
  <c r="I1051"/>
  <c r="I1052"/>
  <c r="I1053"/>
  <c r="I1054"/>
  <c r="I1055"/>
  <c r="I1056"/>
  <c r="I1057"/>
  <c r="I1058"/>
  <c r="I1059"/>
  <c r="I1060"/>
  <c r="I1061"/>
  <c r="I1062"/>
  <c r="I1063"/>
  <c r="I1064"/>
  <c r="I1065"/>
  <c r="I1066"/>
  <c r="I1067"/>
  <c r="I1068"/>
  <c r="I1069"/>
  <c r="I1070"/>
  <c r="I1071"/>
  <c r="I1072"/>
  <c r="I1073"/>
  <c r="I1074"/>
  <c r="I1075"/>
  <c r="I1076"/>
  <c r="I1077"/>
  <c r="I1078"/>
  <c r="I1079"/>
  <c r="I1080"/>
  <c r="I1081"/>
  <c r="I1082"/>
  <c r="I1083"/>
  <c r="I1084"/>
  <c r="I1085"/>
  <c r="I1086"/>
  <c r="I1087"/>
  <c r="I1088"/>
  <c r="I1089"/>
  <c r="I1090"/>
  <c r="I1091"/>
  <c r="I1092"/>
  <c r="I1093"/>
  <c r="I1094"/>
  <c r="I1095"/>
  <c r="I1096"/>
  <c r="I1097"/>
  <c r="I1098"/>
  <c r="I1099"/>
  <c r="I1100"/>
  <c r="I1101"/>
  <c r="I1102"/>
  <c r="I1103"/>
  <c r="I1104"/>
  <c r="I1105"/>
  <c r="I1106"/>
  <c r="I1107"/>
  <c r="I1108"/>
  <c r="I1109"/>
  <c r="I1110"/>
  <c r="I1111"/>
  <c r="I1112"/>
  <c r="I1113"/>
  <c r="I1114"/>
  <c r="I1115"/>
  <c r="I1116"/>
  <c r="I1117"/>
  <c r="I1118"/>
  <c r="I1119"/>
  <c r="I1120"/>
  <c r="I1121"/>
  <c r="I1122"/>
  <c r="I1123"/>
  <c r="I1124"/>
  <c r="I1125"/>
  <c r="I1126"/>
  <c r="I1127"/>
  <c r="I1128"/>
  <c r="I1129"/>
  <c r="I1130"/>
  <c r="I1131"/>
  <c r="I1132"/>
  <c r="I1133"/>
  <c r="I1134"/>
  <c r="I1135"/>
  <c r="I1136"/>
  <c r="I1137"/>
  <c r="I1138"/>
  <c r="I1139"/>
  <c r="I1140"/>
  <c r="I1141"/>
  <c r="I1142"/>
  <c r="I1143"/>
  <c r="I1144"/>
  <c r="I1145"/>
  <c r="I1146"/>
  <c r="I1147"/>
  <c r="I1148"/>
  <c r="I1149"/>
  <c r="I1150"/>
  <c r="I1151"/>
  <c r="I1152"/>
  <c r="I1153"/>
  <c r="I1154"/>
  <c r="I1155"/>
  <c r="I1156"/>
  <c r="I1157"/>
  <c r="I1158"/>
  <c r="I1159"/>
  <c r="I1160"/>
  <c r="I1161"/>
  <c r="I1162"/>
  <c r="I1163"/>
  <c r="I1164"/>
  <c r="I1165"/>
  <c r="I1166"/>
  <c r="I1167"/>
  <c r="I1168"/>
  <c r="I1169"/>
  <c r="I1170"/>
  <c r="I1171"/>
  <c r="I1172"/>
  <c r="I1173"/>
  <c r="I1174"/>
  <c r="I1175"/>
  <c r="I1176"/>
  <c r="I1177"/>
  <c r="I1178"/>
  <c r="I1179"/>
  <c r="I1180"/>
  <c r="I1181"/>
  <c r="I1182"/>
  <c r="I1183"/>
  <c r="I1184"/>
  <c r="I1185"/>
  <c r="I1186"/>
  <c r="I1187"/>
  <c r="I1188"/>
  <c r="I1189"/>
  <c r="I1190"/>
  <c r="I1191"/>
  <c r="I1192"/>
  <c r="I1193"/>
  <c r="I1194"/>
  <c r="I1195"/>
  <c r="I1196"/>
  <c r="I1197"/>
  <c r="I1198"/>
  <c r="I1199"/>
  <c r="I1200"/>
  <c r="I1201"/>
  <c r="I1202"/>
  <c r="I1203"/>
  <c r="I1204"/>
  <c r="I1205"/>
  <c r="I1206"/>
  <c r="I1207"/>
  <c r="I1208"/>
  <c r="I1209"/>
  <c r="I1210"/>
  <c r="I1211"/>
  <c r="I1212"/>
  <c r="I1213"/>
  <c r="I1214"/>
  <c r="I1215"/>
  <c r="I1216"/>
  <c r="I1217"/>
  <c r="I1218"/>
  <c r="I1219"/>
  <c r="I1220"/>
  <c r="I1221"/>
  <c r="I1222"/>
  <c r="I1223"/>
  <c r="I1224"/>
  <c r="I1225"/>
  <c r="I1226"/>
  <c r="I1227"/>
  <c r="I1228"/>
  <c r="I1229"/>
  <c r="I1230"/>
  <c r="I1231"/>
  <c r="I1232"/>
  <c r="I1233"/>
  <c r="I1234"/>
  <c r="I1235"/>
  <c r="I1236"/>
  <c r="I1237"/>
  <c r="I1238"/>
  <c r="I1239"/>
  <c r="I1240"/>
  <c r="I1241"/>
  <c r="I1242"/>
  <c r="I1243"/>
  <c r="I1249"/>
  <c r="D551"/>
  <c r="E551"/>
  <c r="E1250"/>
  <c r="G635"/>
  <c r="G956"/>
  <c r="G1249"/>
  <c r="C551"/>
  <c r="C1011"/>
  <c r="C1250"/>
  <c r="D479" i="32"/>
  <c r="D1249"/>
  <c r="E479"/>
  <c r="E1249"/>
  <c r="G479"/>
  <c r="G551"/>
  <c r="G635"/>
  <c r="G956"/>
  <c r="G1249"/>
  <c r="G1250"/>
  <c r="C479"/>
  <c r="C1249"/>
  <c r="D479" i="30"/>
  <c r="D551"/>
  <c r="D1249"/>
  <c r="D1250"/>
  <c r="E479"/>
  <c r="E551"/>
  <c r="E1249"/>
  <c r="E1250"/>
  <c r="C479"/>
  <c r="C551"/>
  <c r="C1249"/>
  <c r="C1250"/>
  <c r="D479" i="28"/>
  <c r="D551"/>
  <c r="D1249"/>
  <c r="E479"/>
  <c r="E551"/>
  <c r="E1249"/>
  <c r="C479"/>
  <c r="C551"/>
  <c r="C1249"/>
  <c r="C1250"/>
  <c r="D551" i="34"/>
  <c r="D635"/>
  <c r="D1249"/>
  <c r="D479"/>
  <c r="D1250"/>
  <c r="E551"/>
  <c r="E635"/>
  <c r="E1249"/>
  <c r="E479"/>
  <c r="E1250"/>
  <c r="G479"/>
  <c r="G551"/>
  <c r="G635"/>
  <c r="G1249"/>
  <c r="G1250"/>
  <c r="H551"/>
  <c r="H635"/>
  <c r="H1249"/>
  <c r="H479"/>
  <c r="H1250"/>
  <c r="C551"/>
  <c r="C635"/>
  <c r="C956"/>
  <c r="C1249"/>
  <c r="C479"/>
  <c r="C1250"/>
  <c r="N479"/>
  <c r="D479" i="15"/>
  <c r="D551"/>
  <c r="D635"/>
  <c r="D1011"/>
  <c r="D1249"/>
  <c r="D1250"/>
  <c r="E479"/>
  <c r="E551"/>
  <c r="E635"/>
  <c r="E1011"/>
  <c r="E1249"/>
  <c r="E1250"/>
  <c r="G479"/>
  <c r="G551"/>
  <c r="G635"/>
  <c r="G1011"/>
  <c r="G1249"/>
  <c r="G1250"/>
  <c r="H551"/>
  <c r="H635"/>
  <c r="H1011"/>
  <c r="H1249"/>
  <c r="H1250"/>
  <c r="C479"/>
  <c r="C551"/>
  <c r="C635"/>
  <c r="C1011"/>
  <c r="C1249"/>
  <c r="C1250"/>
  <c r="D774" i="14"/>
  <c r="D956"/>
  <c r="D1249"/>
  <c r="E774"/>
  <c r="E956"/>
  <c r="E1249"/>
  <c r="G774"/>
  <c r="G1249"/>
  <c r="G479"/>
  <c r="G551"/>
  <c r="C774"/>
  <c r="C956"/>
  <c r="C1249"/>
  <c r="D774" i="33"/>
  <c r="D956"/>
  <c r="D1249"/>
  <c r="E774"/>
  <c r="E956"/>
  <c r="E1249"/>
  <c r="G479"/>
  <c r="G551"/>
  <c r="G1249"/>
  <c r="G1250"/>
  <c r="H479"/>
  <c r="H551"/>
  <c r="H1249"/>
  <c r="H1250"/>
  <c r="I479"/>
  <c r="I551"/>
  <c r="I1249"/>
  <c r="I1250"/>
  <c r="J479"/>
  <c r="J551"/>
  <c r="J1249"/>
  <c r="C774"/>
  <c r="C956"/>
  <c r="C1249"/>
  <c r="K1249" i="13"/>
  <c r="K1250"/>
  <c r="L1249"/>
  <c r="D956"/>
  <c r="D1249"/>
  <c r="E956"/>
  <c r="E1249"/>
  <c r="G551"/>
  <c r="G956"/>
  <c r="G1249"/>
  <c r="G1250"/>
  <c r="H551"/>
  <c r="H956"/>
  <c r="H1249"/>
  <c r="H1250"/>
  <c r="I551"/>
  <c r="I956"/>
  <c r="I1249"/>
  <c r="I1250"/>
  <c r="J551"/>
  <c r="J635"/>
  <c r="J956"/>
  <c r="J1249"/>
  <c r="J1250"/>
  <c r="C956"/>
  <c r="C1249"/>
  <c r="D479" i="12"/>
  <c r="D956"/>
  <c r="D1249"/>
  <c r="D1250"/>
  <c r="E479"/>
  <c r="E956"/>
  <c r="E1249"/>
  <c r="E1250"/>
  <c r="G1249"/>
  <c r="G479"/>
  <c r="G551"/>
  <c r="G956"/>
  <c r="C479"/>
  <c r="C956"/>
  <c r="C1249"/>
  <c r="C1250"/>
  <c r="D479" i="11"/>
  <c r="D1249"/>
  <c r="D1250"/>
  <c r="E479"/>
  <c r="E1249"/>
  <c r="E1250"/>
  <c r="G1249"/>
  <c r="G479"/>
  <c r="G551"/>
  <c r="C479"/>
  <c r="C1249"/>
  <c r="C1250"/>
  <c r="D956" i="16"/>
  <c r="D1011"/>
  <c r="D1249"/>
  <c r="E956"/>
  <c r="E1011"/>
  <c r="E1249"/>
  <c r="G956"/>
  <c r="G1249"/>
  <c r="G1250"/>
  <c r="H479"/>
  <c r="H551"/>
  <c r="H635"/>
  <c r="H956"/>
  <c r="H1249"/>
  <c r="H1250"/>
  <c r="C956"/>
  <c r="C1011"/>
  <c r="C1249"/>
  <c r="D1249" i="23"/>
  <c r="E1249"/>
  <c r="G479"/>
  <c r="G1249"/>
  <c r="G1250"/>
  <c r="H479"/>
  <c r="H1249"/>
  <c r="H1250"/>
  <c r="I479"/>
  <c r="I551"/>
  <c r="I1249"/>
  <c r="C1249"/>
  <c r="C1249" i="10"/>
  <c r="C1250"/>
  <c r="D1013"/>
  <c r="D1014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249"/>
  <c r="D1250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249"/>
  <c r="E1250"/>
  <c r="G1249"/>
  <c r="G1250"/>
  <c r="H1249"/>
  <c r="H1250"/>
  <c r="I479"/>
  <c r="I551"/>
  <c r="I1249"/>
  <c r="I1250"/>
  <c r="J479"/>
  <c r="J551"/>
  <c r="J1249"/>
  <c r="J1250"/>
  <c r="D1014" i="25"/>
  <c r="D1015"/>
  <c r="D1016"/>
  <c r="D1017"/>
  <c r="D1018"/>
  <c r="D1019"/>
  <c r="D1020"/>
  <c r="D1021"/>
  <c r="D1022"/>
  <c r="D1023"/>
  <c r="D1024"/>
  <c r="D1025"/>
  <c r="D1026"/>
  <c r="D1027"/>
  <c r="D1028"/>
  <c r="D1029"/>
  <c r="D1030"/>
  <c r="D1031"/>
  <c r="D1032"/>
  <c r="D1033"/>
  <c r="D1034"/>
  <c r="D1035"/>
  <c r="D1036"/>
  <c r="D1037"/>
  <c r="D1038"/>
  <c r="D1039"/>
  <c r="D1040"/>
  <c r="D1041"/>
  <c r="D1042"/>
  <c r="D1043"/>
  <c r="D1044"/>
  <c r="D1045"/>
  <c r="D1046"/>
  <c r="D1047"/>
  <c r="D1048"/>
  <c r="D1049"/>
  <c r="D1050"/>
  <c r="D1051"/>
  <c r="D1052"/>
  <c r="D1053"/>
  <c r="D1054"/>
  <c r="D1055"/>
  <c r="D1056"/>
  <c r="D1057"/>
  <c r="D1058"/>
  <c r="D1059"/>
  <c r="D1060"/>
  <c r="D1061"/>
  <c r="D1062"/>
  <c r="D1063"/>
  <c r="D1064"/>
  <c r="D1065"/>
  <c r="D1066"/>
  <c r="D1067"/>
  <c r="D1068"/>
  <c r="D1069"/>
  <c r="D1070"/>
  <c r="D1071"/>
  <c r="D1072"/>
  <c r="D1073"/>
  <c r="D1074"/>
  <c r="D1075"/>
  <c r="D1076"/>
  <c r="D1077"/>
  <c r="D1078"/>
  <c r="D1079"/>
  <c r="D1080"/>
  <c r="D1081"/>
  <c r="D1082"/>
  <c r="D1083"/>
  <c r="D1084"/>
  <c r="D1085"/>
  <c r="D1086"/>
  <c r="D1087"/>
  <c r="D1088"/>
  <c r="D1089"/>
  <c r="D1090"/>
  <c r="D1091"/>
  <c r="D1092"/>
  <c r="D1093"/>
  <c r="D1094"/>
  <c r="D1095"/>
  <c r="D1096"/>
  <c r="D1097"/>
  <c r="D1098"/>
  <c r="D1099"/>
  <c r="D1100"/>
  <c r="D1101"/>
  <c r="D1102"/>
  <c r="D1103"/>
  <c r="D1104"/>
  <c r="D1105"/>
  <c r="D1106"/>
  <c r="D1107"/>
  <c r="D1108"/>
  <c r="D1109"/>
  <c r="D1110"/>
  <c r="D1111"/>
  <c r="D1112"/>
  <c r="D1113"/>
  <c r="D1114"/>
  <c r="D1115"/>
  <c r="D1116"/>
  <c r="D1117"/>
  <c r="D1118"/>
  <c r="D1119"/>
  <c r="D1120"/>
  <c r="D1121"/>
  <c r="D1122"/>
  <c r="D1123"/>
  <c r="D1124"/>
  <c r="D1125"/>
  <c r="D1126"/>
  <c r="D1127"/>
  <c r="D1128"/>
  <c r="D1129"/>
  <c r="D1130"/>
  <c r="D1131"/>
  <c r="D1132"/>
  <c r="D1133"/>
  <c r="D1134"/>
  <c r="D1135"/>
  <c r="D1136"/>
  <c r="D1137"/>
  <c r="D1138"/>
  <c r="D1139"/>
  <c r="D1140"/>
  <c r="D1141"/>
  <c r="D1142"/>
  <c r="D1143"/>
  <c r="D1144"/>
  <c r="D1145"/>
  <c r="D1146"/>
  <c r="D1147"/>
  <c r="D1148"/>
  <c r="D1149"/>
  <c r="D1150"/>
  <c r="D1151"/>
  <c r="D1152"/>
  <c r="D1153"/>
  <c r="D1154"/>
  <c r="D1155"/>
  <c r="D1156"/>
  <c r="D1157"/>
  <c r="D1158"/>
  <c r="D1159"/>
  <c r="D1160"/>
  <c r="D1161"/>
  <c r="D1162"/>
  <c r="D1163"/>
  <c r="D1164"/>
  <c r="D1165"/>
  <c r="D1166"/>
  <c r="D1167"/>
  <c r="D1168"/>
  <c r="D1169"/>
  <c r="D1170"/>
  <c r="D1171"/>
  <c r="D1172"/>
  <c r="D1173"/>
  <c r="D1174"/>
  <c r="D1175"/>
  <c r="D1176"/>
  <c r="D1177"/>
  <c r="D1178"/>
  <c r="D1179"/>
  <c r="D1180"/>
  <c r="D1181"/>
  <c r="D1182"/>
  <c r="D1183"/>
  <c r="D1184"/>
  <c r="D1185"/>
  <c r="D1186"/>
  <c r="D1187"/>
  <c r="D1188"/>
  <c r="D1189"/>
  <c r="D1190"/>
  <c r="D1191"/>
  <c r="D1192"/>
  <c r="D1193"/>
  <c r="D1194"/>
  <c r="D1195"/>
  <c r="D1196"/>
  <c r="D1197"/>
  <c r="D1198"/>
  <c r="D1199"/>
  <c r="D1200"/>
  <c r="D1201"/>
  <c r="D1202"/>
  <c r="D1203"/>
  <c r="D1204"/>
  <c r="D1205"/>
  <c r="D1206"/>
  <c r="D1207"/>
  <c r="D1208"/>
  <c r="D1209"/>
  <c r="D1210"/>
  <c r="D1211"/>
  <c r="D1212"/>
  <c r="D1213"/>
  <c r="D1214"/>
  <c r="D1215"/>
  <c r="D1216"/>
  <c r="D1217"/>
  <c r="D1218"/>
  <c r="D1219"/>
  <c r="D1220"/>
  <c r="D1221"/>
  <c r="D1222"/>
  <c r="D1223"/>
  <c r="D1224"/>
  <c r="D1225"/>
  <c r="D1226"/>
  <c r="D1227"/>
  <c r="D1228"/>
  <c r="D1229"/>
  <c r="D1230"/>
  <c r="D1231"/>
  <c r="D1232"/>
  <c r="D1233"/>
  <c r="D1234"/>
  <c r="D1235"/>
  <c r="D1236"/>
  <c r="D1237"/>
  <c r="D1238"/>
  <c r="D1239"/>
  <c r="D1240"/>
  <c r="D1249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9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9"/>
  <c r="G1249"/>
  <c r="G1250"/>
  <c r="H551"/>
  <c r="H1249"/>
  <c r="H1250"/>
  <c r="N1011" i="26"/>
  <c r="N1249"/>
  <c r="N1250"/>
  <c r="O635"/>
  <c r="O1249"/>
  <c r="O1250"/>
  <c r="D1249"/>
  <c r="D1250"/>
  <c r="E1249"/>
  <c r="E1250"/>
  <c r="G551"/>
  <c r="G1249"/>
  <c r="G1250"/>
  <c r="H551"/>
  <c r="H1249"/>
  <c r="H1250"/>
  <c r="C1249"/>
  <c r="C1250"/>
  <c r="A638" i="35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30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2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14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12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638" i="16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25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638" i="26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B1239" i="30"/>
  <c r="B1240" i="35"/>
  <c r="B1239"/>
  <c r="N1013" i="34"/>
  <c r="N1014"/>
  <c r="N1015"/>
  <c r="N1016"/>
  <c r="N1017"/>
  <c r="N1018"/>
  <c r="N1019"/>
  <c r="N1020"/>
  <c r="N1021"/>
  <c r="N1022"/>
  <c r="N1023"/>
  <c r="N1024"/>
  <c r="N1026"/>
  <c r="N1027"/>
  <c r="N1028"/>
  <c r="N1029"/>
  <c r="N1030"/>
  <c r="N1031"/>
  <c r="N1032"/>
  <c r="N1033"/>
  <c r="N1034"/>
  <c r="N1035"/>
  <c r="N1036"/>
  <c r="N1037"/>
  <c r="N1038"/>
  <c r="N1039"/>
  <c r="N1040"/>
  <c r="N1042"/>
  <c r="N1043"/>
  <c r="N1044"/>
  <c r="N1045"/>
  <c r="N1046"/>
  <c r="N1052"/>
  <c r="N1053"/>
  <c r="N1054"/>
  <c r="N1055"/>
  <c r="N1056"/>
  <c r="N1057"/>
  <c r="N1058"/>
  <c r="N1059"/>
  <c r="N1060"/>
  <c r="N1061"/>
  <c r="N1062"/>
  <c r="N1063"/>
  <c r="N1064"/>
  <c r="N1065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5"/>
  <c r="N1196"/>
  <c r="N1197"/>
  <c r="N1198"/>
  <c r="N1199"/>
  <c r="N1200"/>
  <c r="N1201"/>
  <c r="N1202"/>
  <c r="N1203"/>
  <c r="N1204"/>
  <c r="N1205"/>
  <c r="N1206"/>
  <c r="N1208"/>
  <c r="N1209"/>
  <c r="N1210"/>
  <c r="N1211"/>
  <c r="N1213"/>
  <c r="N1216"/>
  <c r="N1220"/>
  <c r="N1221"/>
  <c r="N1222"/>
  <c r="N1223"/>
  <c r="N1224"/>
  <c r="N1225"/>
  <c r="N1227"/>
  <c r="N1228"/>
  <c r="N1229"/>
  <c r="N1230"/>
  <c r="N1231"/>
  <c r="N1232"/>
  <c r="N1233"/>
  <c r="N1235"/>
  <c r="N1236"/>
  <c r="N1237"/>
  <c r="N1238"/>
  <c r="N1239"/>
  <c r="N1240"/>
  <c r="N1243" i="15"/>
  <c r="A1014" i="12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M912" i="32"/>
  <c r="M913"/>
  <c r="M925"/>
  <c r="M931"/>
  <c r="A816" i="12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G995" i="35"/>
  <c r="H995"/>
  <c r="I995"/>
  <c r="G996"/>
  <c r="H996"/>
  <c r="I996"/>
  <c r="G997"/>
  <c r="H997"/>
  <c r="I997"/>
  <c r="G998"/>
  <c r="H998"/>
  <c r="I998"/>
  <c r="G999"/>
  <c r="H999"/>
  <c r="I999"/>
  <c r="G1000"/>
  <c r="H1000"/>
  <c r="I1000"/>
  <c r="G1001"/>
  <c r="H1001"/>
  <c r="I1001"/>
  <c r="G1002"/>
  <c r="H1002"/>
  <c r="I1002"/>
  <c r="G1003"/>
  <c r="H1003"/>
  <c r="I1003"/>
  <c r="G1004"/>
  <c r="H1004"/>
  <c r="I1004"/>
  <c r="G1005"/>
  <c r="H1005"/>
  <c r="I1005"/>
  <c r="G1006"/>
  <c r="H1006"/>
  <c r="I1006"/>
  <c r="G1007"/>
  <c r="H1007"/>
  <c r="I1007"/>
  <c r="G1008"/>
  <c r="H1008"/>
  <c r="I1008"/>
  <c r="M959" i="32"/>
  <c r="N1008" i="34"/>
  <c r="N1008" i="15"/>
  <c r="A959" i="12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N548" i="34"/>
  <c r="A525" i="12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P551" i="26"/>
  <c r="F548" i="25"/>
  <c r="F549"/>
  <c r="F550"/>
  <c r="A7" i="12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M41"/>
  <c r="M158"/>
  <c r="M230"/>
  <c r="M41" i="11"/>
  <c r="M99"/>
  <c r="M158"/>
  <c r="M230"/>
  <c r="N77" i="16"/>
  <c r="O77"/>
  <c r="M99" i="14"/>
  <c r="E265" i="34"/>
  <c r="E264"/>
  <c r="E263"/>
  <c r="E262"/>
  <c r="E261"/>
  <c r="F261" i="25"/>
  <c r="F262"/>
  <c r="F263"/>
  <c r="F264"/>
  <c r="F265"/>
  <c r="H99" i="30"/>
  <c r="H554"/>
  <c r="N1016" i="15"/>
  <c r="N1017"/>
  <c r="N1018"/>
  <c r="N1021"/>
  <c r="N1022"/>
  <c r="N1052"/>
  <c r="N1236"/>
  <c r="N1237"/>
  <c r="N1238"/>
  <c r="N1239"/>
  <c r="N1013"/>
  <c r="N1014"/>
  <c r="N1015"/>
  <c r="N1019"/>
  <c r="N1020"/>
  <c r="N1023"/>
  <c r="N1024"/>
  <c r="N1026"/>
  <c r="N1027"/>
  <c r="N1028"/>
  <c r="N1029"/>
  <c r="N1030"/>
  <c r="N1031"/>
  <c r="N1032"/>
  <c r="N1033"/>
  <c r="N1034"/>
  <c r="N1035"/>
  <c r="N1036"/>
  <c r="N1037"/>
  <c r="N1038"/>
  <c r="N1039"/>
  <c r="N1040"/>
  <c r="N1045"/>
  <c r="N1046"/>
  <c r="N1053"/>
  <c r="N1054"/>
  <c r="N1055"/>
  <c r="N1056"/>
  <c r="N1057"/>
  <c r="N1058"/>
  <c r="N1059"/>
  <c r="N1060"/>
  <c r="N1061"/>
  <c r="N1062"/>
  <c r="N1063"/>
  <c r="N1064"/>
  <c r="N1065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7"/>
  <c r="N1108"/>
  <c r="N1109"/>
  <c r="N1110"/>
  <c r="N1111"/>
  <c r="N1112"/>
  <c r="N1113"/>
  <c r="N1114"/>
  <c r="N1115"/>
  <c r="N1116"/>
  <c r="N1117"/>
  <c r="N1118"/>
  <c r="N1119"/>
  <c r="N1120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5"/>
  <c r="N1196"/>
  <c r="N1197"/>
  <c r="N1198"/>
  <c r="N1199"/>
  <c r="N1200"/>
  <c r="N1201"/>
  <c r="N1202"/>
  <c r="N1203"/>
  <c r="N1204"/>
  <c r="N1208"/>
  <c r="N1209"/>
  <c r="N1210"/>
  <c r="N1211"/>
  <c r="N1213"/>
  <c r="N1216"/>
  <c r="N1220"/>
  <c r="N1221"/>
  <c r="N1222"/>
  <c r="N1223"/>
  <c r="N1224"/>
  <c r="N1225"/>
  <c r="N1227"/>
  <c r="N1228"/>
  <c r="N954" i="34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8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5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8"/>
  <c r="N899"/>
  <c r="N905"/>
  <c r="N906"/>
  <c r="N907"/>
  <c r="N909"/>
  <c r="N910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D276" i="25"/>
  <c r="E276"/>
  <c r="F276"/>
  <c r="N553" i="15"/>
  <c r="N554"/>
  <c r="N565"/>
  <c r="N566"/>
  <c r="N567"/>
  <c r="N568"/>
  <c r="N569"/>
  <c r="N570"/>
  <c r="N572"/>
  <c r="N576"/>
  <c r="N577"/>
  <c r="N578"/>
  <c r="N596"/>
  <c r="N597"/>
  <c r="N598"/>
  <c r="N599"/>
  <c r="N603"/>
  <c r="N614"/>
  <c r="N615"/>
  <c r="N553" i="34"/>
  <c r="N554"/>
  <c r="N565"/>
  <c r="N566"/>
  <c r="N567"/>
  <c r="N568"/>
  <c r="N569"/>
  <c r="N570"/>
  <c r="N571"/>
  <c r="N572"/>
  <c r="N573"/>
  <c r="N574"/>
  <c r="N575"/>
  <c r="N576"/>
  <c r="N577"/>
  <c r="N578"/>
  <c r="N596"/>
  <c r="N597"/>
  <c r="N598"/>
  <c r="N599"/>
  <c r="N603"/>
  <c r="N614"/>
  <c r="N615"/>
  <c r="N616"/>
  <c r="N617"/>
  <c r="N618"/>
  <c r="N619"/>
  <c r="N620"/>
  <c r="N621"/>
  <c r="N622"/>
  <c r="N623"/>
  <c r="N627"/>
  <c r="N628"/>
  <c r="N629"/>
  <c r="N630"/>
  <c r="N631"/>
  <c r="N633"/>
  <c r="B1240" i="18"/>
  <c r="B1239"/>
  <c r="B1240" i="28"/>
  <c r="B1240" i="30"/>
  <c r="B1240" i="32"/>
  <c r="B1239"/>
  <c r="D476" i="25"/>
  <c r="E476"/>
  <c r="F476"/>
  <c r="D475"/>
  <c r="E475"/>
  <c r="F475"/>
  <c r="D474"/>
  <c r="E474"/>
  <c r="F474"/>
  <c r="D473"/>
  <c r="E473"/>
  <c r="F473"/>
  <c r="D472"/>
  <c r="E472"/>
  <c r="F472"/>
  <c r="D471"/>
  <c r="E471"/>
  <c r="F471"/>
  <c r="D470"/>
  <c r="E470"/>
  <c r="F470"/>
  <c r="D469"/>
  <c r="E469"/>
  <c r="F469"/>
  <c r="D468"/>
  <c r="E468"/>
  <c r="F468"/>
  <c r="D467"/>
  <c r="E467"/>
  <c r="F467"/>
  <c r="D466"/>
  <c r="E466"/>
  <c r="F466"/>
  <c r="D465"/>
  <c r="E465"/>
  <c r="F465"/>
  <c r="D464"/>
  <c r="E464"/>
  <c r="F464"/>
  <c r="D463"/>
  <c r="E463"/>
  <c r="F463"/>
  <c r="D462"/>
  <c r="E462"/>
  <c r="F462"/>
  <c r="D461"/>
  <c r="E461"/>
  <c r="F461"/>
  <c r="D460"/>
  <c r="E460"/>
  <c r="F460"/>
  <c r="D459"/>
  <c r="E459"/>
  <c r="F459"/>
  <c r="D458"/>
  <c r="E458"/>
  <c r="F458"/>
  <c r="D457"/>
  <c r="E457"/>
  <c r="F457"/>
  <c r="D456"/>
  <c r="E456"/>
  <c r="F456"/>
  <c r="D455"/>
  <c r="E455"/>
  <c r="F455"/>
  <c r="D454"/>
  <c r="E454"/>
  <c r="F454"/>
  <c r="D453"/>
  <c r="E453"/>
  <c r="F453"/>
  <c r="D452"/>
  <c r="E452"/>
  <c r="F452"/>
  <c r="D451"/>
  <c r="E451"/>
  <c r="F451"/>
  <c r="D450"/>
  <c r="E450"/>
  <c r="F450"/>
  <c r="D449"/>
  <c r="E449"/>
  <c r="F449"/>
  <c r="D448"/>
  <c r="E448"/>
  <c r="F448"/>
  <c r="D447"/>
  <c r="E447"/>
  <c r="F447"/>
  <c r="D446"/>
  <c r="E446"/>
  <c r="F446"/>
  <c r="D445"/>
  <c r="E445"/>
  <c r="F445"/>
  <c r="D444"/>
  <c r="E444"/>
  <c r="F444"/>
  <c r="D443"/>
  <c r="E443"/>
  <c r="F443"/>
  <c r="D442"/>
  <c r="E442"/>
  <c r="F442"/>
  <c r="D441"/>
  <c r="E441"/>
  <c r="F441"/>
  <c r="D440"/>
  <c r="E440"/>
  <c r="F440"/>
  <c r="D439"/>
  <c r="E439"/>
  <c r="F439"/>
  <c r="D438"/>
  <c r="E438"/>
  <c r="F438"/>
  <c r="D437"/>
  <c r="E437"/>
  <c r="F437"/>
  <c r="D436"/>
  <c r="E436"/>
  <c r="F436"/>
  <c r="D435"/>
  <c r="E435"/>
  <c r="F435"/>
  <c r="D434"/>
  <c r="E434"/>
  <c r="F434"/>
  <c r="D433"/>
  <c r="E433"/>
  <c r="F433"/>
  <c r="D432"/>
  <c r="E432"/>
  <c r="F432"/>
  <c r="D431"/>
  <c r="E431"/>
  <c r="F431"/>
  <c r="D430"/>
  <c r="E430"/>
  <c r="F430"/>
  <c r="D429"/>
  <c r="E429"/>
  <c r="F429"/>
  <c r="D428"/>
  <c r="E428"/>
  <c r="F428"/>
  <c r="D427"/>
  <c r="E427"/>
  <c r="F427"/>
  <c r="D426"/>
  <c r="E426"/>
  <c r="F426"/>
  <c r="D425"/>
  <c r="E425"/>
  <c r="F425"/>
  <c r="D424"/>
  <c r="E424"/>
  <c r="F424"/>
  <c r="D423"/>
  <c r="E423"/>
  <c r="F423"/>
  <c r="D422"/>
  <c r="E422"/>
  <c r="F422"/>
  <c r="D421"/>
  <c r="E421"/>
  <c r="F421"/>
  <c r="D420"/>
  <c r="E420"/>
  <c r="F420"/>
  <c r="D419"/>
  <c r="E419"/>
  <c r="F419"/>
  <c r="D418"/>
  <c r="E418"/>
  <c r="F418"/>
  <c r="D417"/>
  <c r="E417"/>
  <c r="F417"/>
  <c r="D416"/>
  <c r="E416"/>
  <c r="F416"/>
  <c r="D415"/>
  <c r="E415"/>
  <c r="F415"/>
  <c r="D414"/>
  <c r="E414"/>
  <c r="F414"/>
  <c r="D413"/>
  <c r="E413"/>
  <c r="F413"/>
  <c r="D412"/>
  <c r="E412"/>
  <c r="F412"/>
  <c r="D411"/>
  <c r="E411"/>
  <c r="F411"/>
  <c r="D410"/>
  <c r="E410"/>
  <c r="F410"/>
  <c r="D409"/>
  <c r="E409"/>
  <c r="F409"/>
  <c r="D408"/>
  <c r="E408"/>
  <c r="F408"/>
  <c r="D407"/>
  <c r="E407"/>
  <c r="F407"/>
  <c r="D406"/>
  <c r="E406"/>
  <c r="F406"/>
  <c r="D405"/>
  <c r="E405"/>
  <c r="F405"/>
  <c r="D404"/>
  <c r="E404"/>
  <c r="F404"/>
  <c r="D403"/>
  <c r="E403"/>
  <c r="F403"/>
  <c r="D402"/>
  <c r="E402"/>
  <c r="F402"/>
  <c r="D401"/>
  <c r="E401"/>
  <c r="F401"/>
  <c r="D400"/>
  <c r="E400"/>
  <c r="F400"/>
  <c r="D399"/>
  <c r="E399"/>
  <c r="F399"/>
  <c r="D398"/>
  <c r="E398"/>
  <c r="F398"/>
  <c r="D397"/>
  <c r="E397"/>
  <c r="F397"/>
  <c r="D396"/>
  <c r="E396"/>
  <c r="F396"/>
  <c r="D395"/>
  <c r="E395"/>
  <c r="F395"/>
  <c r="D394"/>
  <c r="E394"/>
  <c r="F394"/>
  <c r="D393"/>
  <c r="E393"/>
  <c r="F393"/>
  <c r="D392"/>
  <c r="E392"/>
  <c r="F392"/>
  <c r="D391"/>
  <c r="E391"/>
  <c r="F391"/>
  <c r="D390"/>
  <c r="E390"/>
  <c r="F390"/>
  <c r="D389"/>
  <c r="E389"/>
  <c r="F389"/>
  <c r="D388"/>
  <c r="E388"/>
  <c r="F388"/>
  <c r="D387"/>
  <c r="E387"/>
  <c r="F387"/>
  <c r="D386"/>
  <c r="E386"/>
  <c r="F386"/>
  <c r="D385"/>
  <c r="E385"/>
  <c r="F385"/>
  <c r="D384"/>
  <c r="E384"/>
  <c r="F384"/>
  <c r="D383"/>
  <c r="E383"/>
  <c r="F383"/>
  <c r="D382"/>
  <c r="E382"/>
  <c r="F382"/>
  <c r="D381"/>
  <c r="E381"/>
  <c r="F381"/>
  <c r="D380"/>
  <c r="E380"/>
  <c r="F380"/>
  <c r="D379"/>
  <c r="E379"/>
  <c r="F379"/>
  <c r="D378"/>
  <c r="E378"/>
  <c r="F378"/>
  <c r="D377"/>
  <c r="E377"/>
  <c r="F377"/>
  <c r="D376"/>
  <c r="E376"/>
  <c r="F376"/>
  <c r="D375"/>
  <c r="E375"/>
  <c r="F375"/>
  <c r="D374"/>
  <c r="E374"/>
  <c r="F374"/>
  <c r="D373"/>
  <c r="E373"/>
  <c r="F373"/>
  <c r="D372"/>
  <c r="E372"/>
  <c r="F372"/>
  <c r="D371"/>
  <c r="E371"/>
  <c r="F371"/>
  <c r="D370"/>
  <c r="E370"/>
  <c r="F370"/>
  <c r="D369"/>
  <c r="E369"/>
  <c r="F369"/>
  <c r="D368"/>
  <c r="E368"/>
  <c r="F368"/>
  <c r="D367"/>
  <c r="E367"/>
  <c r="F367"/>
  <c r="D366"/>
  <c r="E366"/>
  <c r="F366"/>
  <c r="D365"/>
  <c r="E365"/>
  <c r="F365"/>
  <c r="D364"/>
  <c r="E364"/>
  <c r="F364"/>
  <c r="D363"/>
  <c r="E363"/>
  <c r="F363"/>
  <c r="D362"/>
  <c r="E362"/>
  <c r="F362"/>
  <c r="D361"/>
  <c r="E361"/>
  <c r="F361"/>
  <c r="D360"/>
  <c r="E360"/>
  <c r="F360"/>
  <c r="D359"/>
  <c r="E359"/>
  <c r="F359"/>
  <c r="D358"/>
  <c r="E358"/>
  <c r="F358"/>
  <c r="D357"/>
  <c r="E357"/>
  <c r="F357"/>
  <c r="D356"/>
  <c r="E356"/>
  <c r="F356"/>
  <c r="D355"/>
  <c r="E355"/>
  <c r="F355"/>
  <c r="D354"/>
  <c r="E354"/>
  <c r="F354"/>
  <c r="D353"/>
  <c r="E353"/>
  <c r="F353"/>
  <c r="D352"/>
  <c r="E352"/>
  <c r="F352"/>
  <c r="D351"/>
  <c r="E351"/>
  <c r="F351"/>
  <c r="D350"/>
  <c r="E350"/>
  <c r="F350"/>
  <c r="D349"/>
  <c r="E349"/>
  <c r="F349"/>
  <c r="D348"/>
  <c r="E348"/>
  <c r="F348"/>
  <c r="D347"/>
  <c r="E347"/>
  <c r="F347"/>
  <c r="D346"/>
  <c r="E346"/>
  <c r="F346"/>
  <c r="D345"/>
  <c r="E345"/>
  <c r="F345"/>
  <c r="D344"/>
  <c r="E344"/>
  <c r="F344"/>
  <c r="D343"/>
  <c r="E343"/>
  <c r="F343"/>
  <c r="D342"/>
  <c r="E342"/>
  <c r="F342"/>
  <c r="D341"/>
  <c r="E341"/>
  <c r="F341"/>
  <c r="D340"/>
  <c r="E340"/>
  <c r="F340"/>
  <c r="D339"/>
  <c r="E339"/>
  <c r="F339"/>
  <c r="D338"/>
  <c r="E338"/>
  <c r="F338"/>
  <c r="D337"/>
  <c r="E337"/>
  <c r="F337"/>
  <c r="D336"/>
  <c r="E336"/>
  <c r="F336"/>
  <c r="D335"/>
  <c r="E335"/>
  <c r="F335"/>
  <c r="D334"/>
  <c r="E334"/>
  <c r="F334"/>
  <c r="D333"/>
  <c r="E333"/>
  <c r="F333"/>
  <c r="D332"/>
  <c r="E332"/>
  <c r="F332"/>
  <c r="D331"/>
  <c r="E331"/>
  <c r="F331"/>
  <c r="D330"/>
  <c r="E330"/>
  <c r="F330"/>
  <c r="D329"/>
  <c r="E329"/>
  <c r="F329"/>
  <c r="D328"/>
  <c r="E328"/>
  <c r="F328"/>
  <c r="D327"/>
  <c r="E327"/>
  <c r="F327"/>
  <c r="D326"/>
  <c r="E326"/>
  <c r="F326"/>
  <c r="D325"/>
  <c r="E325"/>
  <c r="F325"/>
  <c r="D324"/>
  <c r="E324"/>
  <c r="F324"/>
  <c r="D323"/>
  <c r="E323"/>
  <c r="F323"/>
  <c r="D322"/>
  <c r="E322"/>
  <c r="F322"/>
  <c r="D321"/>
  <c r="E321"/>
  <c r="F321"/>
  <c r="D320"/>
  <c r="E320"/>
  <c r="F320"/>
  <c r="D319"/>
  <c r="E319"/>
  <c r="F319"/>
  <c r="D318"/>
  <c r="E318"/>
  <c r="F318"/>
  <c r="D317"/>
  <c r="E317"/>
  <c r="F317"/>
  <c r="D316"/>
  <c r="E316"/>
  <c r="F316"/>
  <c r="D315"/>
  <c r="E315"/>
  <c r="F315"/>
  <c r="D314"/>
  <c r="E314"/>
  <c r="F314"/>
  <c r="D313"/>
  <c r="E313"/>
  <c r="F313"/>
  <c r="D312"/>
  <c r="E312"/>
  <c r="F312"/>
  <c r="D311"/>
  <c r="E311"/>
  <c r="F311"/>
  <c r="D310"/>
  <c r="E310"/>
  <c r="F310"/>
  <c r="D309"/>
  <c r="E309"/>
  <c r="F309"/>
  <c r="D308"/>
  <c r="E308"/>
  <c r="F308"/>
  <c r="D307"/>
  <c r="E307"/>
  <c r="F307"/>
  <c r="D306"/>
  <c r="E306"/>
  <c r="F306"/>
  <c r="D305"/>
  <c r="E305"/>
  <c r="F305"/>
  <c r="D304"/>
  <c r="E304"/>
  <c r="F304"/>
  <c r="D303"/>
  <c r="E303"/>
  <c r="F303"/>
  <c r="D302"/>
  <c r="E302"/>
  <c r="F302"/>
  <c r="D301"/>
  <c r="E301"/>
  <c r="F301"/>
  <c r="D300"/>
  <c r="E300"/>
  <c r="F300"/>
  <c r="D299"/>
  <c r="E299"/>
  <c r="F299"/>
  <c r="D298"/>
  <c r="E298"/>
  <c r="F298"/>
  <c r="D297"/>
  <c r="E297"/>
  <c r="F297"/>
  <c r="D296"/>
  <c r="E296"/>
  <c r="F296"/>
  <c r="D295"/>
  <c r="E295"/>
  <c r="F295"/>
  <c r="D294"/>
  <c r="E294"/>
  <c r="F294"/>
  <c r="D293"/>
  <c r="E293"/>
  <c r="F293"/>
  <c r="D292"/>
  <c r="E292"/>
  <c r="F292"/>
  <c r="D291"/>
  <c r="E291"/>
  <c r="F291"/>
  <c r="D290"/>
  <c r="E290"/>
  <c r="F290"/>
  <c r="D289"/>
  <c r="E289"/>
  <c r="F289"/>
  <c r="D288"/>
  <c r="E288"/>
  <c r="F288"/>
  <c r="D287"/>
  <c r="E287"/>
  <c r="F287"/>
  <c r="D286"/>
  <c r="E286"/>
  <c r="F286"/>
  <c r="D285"/>
  <c r="E285"/>
  <c r="F285"/>
  <c r="D284"/>
  <c r="E284"/>
  <c r="F284"/>
  <c r="D283"/>
  <c r="E283"/>
  <c r="F283"/>
  <c r="D282"/>
  <c r="E282"/>
  <c r="F282"/>
  <c r="D281"/>
  <c r="E281"/>
  <c r="F281"/>
  <c r="D280"/>
  <c r="E280"/>
  <c r="F280"/>
  <c r="D279"/>
  <c r="E279"/>
  <c r="F279"/>
  <c r="D278"/>
  <c r="E278"/>
  <c r="F278"/>
  <c r="D277"/>
  <c r="E277"/>
  <c r="F277"/>
  <c r="D275"/>
  <c r="E275"/>
  <c r="F275"/>
  <c r="D274"/>
  <c r="E274"/>
  <c r="F274"/>
  <c r="D273"/>
  <c r="E273"/>
  <c r="F273"/>
  <c r="D272"/>
  <c r="E272"/>
  <c r="F272"/>
  <c r="D271"/>
  <c r="E271"/>
  <c r="F271"/>
  <c r="D270"/>
  <c r="E270"/>
  <c r="F270"/>
  <c r="D269"/>
  <c r="E269"/>
  <c r="F269"/>
  <c r="D268"/>
  <c r="E268"/>
  <c r="F268"/>
  <c r="D267"/>
  <c r="E267"/>
  <c r="F267"/>
  <c r="D266"/>
  <c r="E266"/>
  <c r="F266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A482" i="35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E258" i="25"/>
  <c r="E259"/>
  <c r="E260"/>
  <c r="D258"/>
  <c r="D259"/>
  <c r="D260"/>
  <c r="A482" i="30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3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33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N484" i="34"/>
  <c r="N486"/>
  <c r="N494"/>
  <c r="N495"/>
  <c r="N496"/>
  <c r="N498"/>
  <c r="N499"/>
  <c r="N500"/>
  <c r="N503"/>
  <c r="N506"/>
  <c r="N508"/>
  <c r="N509"/>
  <c r="N510"/>
  <c r="N511"/>
  <c r="N512"/>
  <c r="N513"/>
  <c r="N514"/>
  <c r="N515"/>
  <c r="N524"/>
  <c r="N525"/>
  <c r="N530"/>
  <c r="N531"/>
  <c r="N532"/>
  <c r="N533"/>
  <c r="N534"/>
  <c r="N535"/>
  <c r="N541"/>
  <c r="N544"/>
  <c r="N546"/>
  <c r="N547"/>
  <c r="J6"/>
  <c r="N6"/>
  <c r="J7"/>
  <c r="N7"/>
  <c r="J8"/>
  <c r="N8"/>
  <c r="J9"/>
  <c r="N9"/>
  <c r="J10"/>
  <c r="N10"/>
  <c r="J11"/>
  <c r="N11"/>
  <c r="J12"/>
  <c r="N12"/>
  <c r="J13"/>
  <c r="N13"/>
  <c r="J14"/>
  <c r="N14"/>
  <c r="J15"/>
  <c r="N15"/>
  <c r="J16"/>
  <c r="N16"/>
  <c r="J17"/>
  <c r="N17"/>
  <c r="J18"/>
  <c r="N18"/>
  <c r="J19"/>
  <c r="N19"/>
  <c r="J20"/>
  <c r="N20"/>
  <c r="J21"/>
  <c r="N21"/>
  <c r="J22"/>
  <c r="N22"/>
  <c r="J23"/>
  <c r="N23"/>
  <c r="J24"/>
  <c r="N24"/>
  <c r="J25"/>
  <c r="N25"/>
  <c r="J26"/>
  <c r="N26"/>
  <c r="J27"/>
  <c r="N27"/>
  <c r="J28"/>
  <c r="N28"/>
  <c r="J29"/>
  <c r="N29"/>
  <c r="J30"/>
  <c r="N30"/>
  <c r="J31"/>
  <c r="N31"/>
  <c r="J32"/>
  <c r="N32"/>
  <c r="J33"/>
  <c r="N33"/>
  <c r="J34"/>
  <c r="N34"/>
  <c r="J35"/>
  <c r="N35"/>
  <c r="J36"/>
  <c r="N36"/>
  <c r="J37"/>
  <c r="N37"/>
  <c r="J38"/>
  <c r="N38"/>
  <c r="J39"/>
  <c r="N39"/>
  <c r="J40"/>
  <c r="N40"/>
  <c r="J41"/>
  <c r="N41"/>
  <c r="J42"/>
  <c r="N42"/>
  <c r="J43"/>
  <c r="N43"/>
  <c r="J44"/>
  <c r="N44"/>
  <c r="J45"/>
  <c r="N45"/>
  <c r="J46"/>
  <c r="N46"/>
  <c r="J47"/>
  <c r="N47"/>
  <c r="J48"/>
  <c r="N48"/>
  <c r="J49"/>
  <c r="N49"/>
  <c r="J50"/>
  <c r="N50"/>
  <c r="J51"/>
  <c r="N51"/>
  <c r="J52"/>
  <c r="N52"/>
  <c r="J53"/>
  <c r="N53"/>
  <c r="J54"/>
  <c r="N54"/>
  <c r="J55"/>
  <c r="N55"/>
  <c r="J56"/>
  <c r="N56"/>
  <c r="J57"/>
  <c r="N57"/>
  <c r="J58"/>
  <c r="N58"/>
  <c r="J59"/>
  <c r="N59"/>
  <c r="J60"/>
  <c r="N60"/>
  <c r="J61"/>
  <c r="N61"/>
  <c r="J62"/>
  <c r="N62"/>
  <c r="J63"/>
  <c r="N63"/>
  <c r="J64"/>
  <c r="N64"/>
  <c r="J65"/>
  <c r="N65"/>
  <c r="J66"/>
  <c r="N66"/>
  <c r="J67"/>
  <c r="N67"/>
  <c r="J68"/>
  <c r="N68"/>
  <c r="J69"/>
  <c r="N69"/>
  <c r="J70"/>
  <c r="N70"/>
  <c r="J71"/>
  <c r="N71"/>
  <c r="J72"/>
  <c r="N72"/>
  <c r="J73"/>
  <c r="N73"/>
  <c r="J74"/>
  <c r="N74"/>
  <c r="J75"/>
  <c r="N75"/>
  <c r="J76"/>
  <c r="N76"/>
  <c r="J77"/>
  <c r="N77"/>
  <c r="J78"/>
  <c r="N78"/>
  <c r="J79"/>
  <c r="N79"/>
  <c r="J80"/>
  <c r="N80"/>
  <c r="J81"/>
  <c r="N81"/>
  <c r="J82"/>
  <c r="N82"/>
  <c r="J83"/>
  <c r="N83"/>
  <c r="J84"/>
  <c r="N84"/>
  <c r="J85"/>
  <c r="N85"/>
  <c r="J86"/>
  <c r="N86"/>
  <c r="J87"/>
  <c r="N87"/>
  <c r="J88"/>
  <c r="N88"/>
  <c r="J89"/>
  <c r="N89"/>
  <c r="J90"/>
  <c r="N90"/>
  <c r="J91"/>
  <c r="N91"/>
  <c r="J92"/>
  <c r="N92"/>
  <c r="J93"/>
  <c r="N93"/>
  <c r="J94"/>
  <c r="N94"/>
  <c r="J95"/>
  <c r="N95"/>
  <c r="J96"/>
  <c r="N96"/>
  <c r="J97"/>
  <c r="N97"/>
  <c r="J98"/>
  <c r="N98"/>
  <c r="J99"/>
  <c r="N99"/>
  <c r="J100"/>
  <c r="N100"/>
  <c r="J101"/>
  <c r="N101"/>
  <c r="J102"/>
  <c r="N102"/>
  <c r="J103"/>
  <c r="N103"/>
  <c r="J104"/>
  <c r="N104"/>
  <c r="J105"/>
  <c r="N105"/>
  <c r="J106"/>
  <c r="N106"/>
  <c r="J107"/>
  <c r="N107"/>
  <c r="J108"/>
  <c r="N108"/>
  <c r="J109"/>
  <c r="N109"/>
  <c r="J110"/>
  <c r="N110"/>
  <c r="J111"/>
  <c r="N111"/>
  <c r="J112"/>
  <c r="N112"/>
  <c r="J113"/>
  <c r="N113"/>
  <c r="J114"/>
  <c r="N114"/>
  <c r="J115"/>
  <c r="N115"/>
  <c r="J116"/>
  <c r="N116"/>
  <c r="J117"/>
  <c r="N117"/>
  <c r="J118"/>
  <c r="N118"/>
  <c r="J119"/>
  <c r="N119"/>
  <c r="J120"/>
  <c r="N120"/>
  <c r="J121"/>
  <c r="N121"/>
  <c r="J122"/>
  <c r="N122"/>
  <c r="J123"/>
  <c r="N123"/>
  <c r="J124"/>
  <c r="N124"/>
  <c r="J125"/>
  <c r="N125"/>
  <c r="J126"/>
  <c r="N126"/>
  <c r="J127"/>
  <c r="N127"/>
  <c r="J128"/>
  <c r="N128"/>
  <c r="J129"/>
  <c r="N129"/>
  <c r="J130"/>
  <c r="N130"/>
  <c r="J131"/>
  <c r="N131"/>
  <c r="J132"/>
  <c r="N132"/>
  <c r="J133"/>
  <c r="N133"/>
  <c r="J134"/>
  <c r="N134"/>
  <c r="J135"/>
  <c r="N135"/>
  <c r="J136"/>
  <c r="N136"/>
  <c r="J137"/>
  <c r="N137"/>
  <c r="J138"/>
  <c r="N138"/>
  <c r="J139"/>
  <c r="N139"/>
  <c r="J140"/>
  <c r="N140"/>
  <c r="J141"/>
  <c r="N141"/>
  <c r="J142"/>
  <c r="N142"/>
  <c r="J143"/>
  <c r="N143"/>
  <c r="J144"/>
  <c r="N144"/>
  <c r="J145"/>
  <c r="N145"/>
  <c r="J146"/>
  <c r="N146"/>
  <c r="J147"/>
  <c r="N147"/>
  <c r="J148"/>
  <c r="N148"/>
  <c r="J149"/>
  <c r="N149"/>
  <c r="J150"/>
  <c r="N150"/>
  <c r="J151"/>
  <c r="N151"/>
  <c r="J152"/>
  <c r="N152"/>
  <c r="J153"/>
  <c r="N153"/>
  <c r="J154"/>
  <c r="N154"/>
  <c r="J155"/>
  <c r="N155"/>
  <c r="J156"/>
  <c r="N156"/>
  <c r="J157"/>
  <c r="N157"/>
  <c r="J158"/>
  <c r="N158"/>
  <c r="J159"/>
  <c r="N159"/>
  <c r="J160"/>
  <c r="N160"/>
  <c r="J161"/>
  <c r="N161"/>
  <c r="J162"/>
  <c r="N162"/>
  <c r="J163"/>
  <c r="N163"/>
  <c r="J164"/>
  <c r="N164"/>
  <c r="J165"/>
  <c r="N165"/>
  <c r="J166"/>
  <c r="N166"/>
  <c r="J167"/>
  <c r="N167"/>
  <c r="J168"/>
  <c r="N168"/>
  <c r="J169"/>
  <c r="N169"/>
  <c r="J170"/>
  <c r="N170"/>
  <c r="J171"/>
  <c r="N171"/>
  <c r="J172"/>
  <c r="N172"/>
  <c r="J173"/>
  <c r="N173"/>
  <c r="J174"/>
  <c r="N174"/>
  <c r="J175"/>
  <c r="N175"/>
  <c r="J176"/>
  <c r="N176"/>
  <c r="J177"/>
  <c r="N177"/>
  <c r="J178"/>
  <c r="N178"/>
  <c r="J179"/>
  <c r="N179"/>
  <c r="J180"/>
  <c r="N180"/>
  <c r="J181"/>
  <c r="N181"/>
  <c r="J182"/>
  <c r="N182"/>
  <c r="J183"/>
  <c r="N183"/>
  <c r="J184"/>
  <c r="N184"/>
  <c r="J185"/>
  <c r="N185"/>
  <c r="J186"/>
  <c r="N186"/>
  <c r="J187"/>
  <c r="N187"/>
  <c r="J188"/>
  <c r="N188"/>
  <c r="J189"/>
  <c r="N189"/>
  <c r="J190"/>
  <c r="N190"/>
  <c r="J191"/>
  <c r="N191"/>
  <c r="J192"/>
  <c r="N192"/>
  <c r="J193"/>
  <c r="N193"/>
  <c r="J194"/>
  <c r="N194"/>
  <c r="J195"/>
  <c r="N195"/>
  <c r="J196"/>
  <c r="N196"/>
  <c r="J197"/>
  <c r="N197"/>
  <c r="J198"/>
  <c r="N198"/>
  <c r="J199"/>
  <c r="N199"/>
  <c r="J200"/>
  <c r="N200"/>
  <c r="J201"/>
  <c r="N201"/>
  <c r="J202"/>
  <c r="N202"/>
  <c r="J203"/>
  <c r="N203"/>
  <c r="J204"/>
  <c r="N204"/>
  <c r="J205"/>
  <c r="N205"/>
  <c r="J206"/>
  <c r="N206"/>
  <c r="J207"/>
  <c r="N207"/>
  <c r="J208"/>
  <c r="N208"/>
  <c r="J209"/>
  <c r="N209"/>
  <c r="J210"/>
  <c r="N210"/>
  <c r="J211"/>
  <c r="N211"/>
  <c r="J212"/>
  <c r="N212"/>
  <c r="J213"/>
  <c r="N213"/>
  <c r="J214"/>
  <c r="N214"/>
  <c r="J215"/>
  <c r="N215"/>
  <c r="J216"/>
  <c r="N216"/>
  <c r="J217"/>
  <c r="N217"/>
  <c r="J218"/>
  <c r="N218"/>
  <c r="J219"/>
  <c r="N219"/>
  <c r="J220"/>
  <c r="N220"/>
  <c r="J221"/>
  <c r="N221"/>
  <c r="J222"/>
  <c r="N222"/>
  <c r="J223"/>
  <c r="N223"/>
  <c r="J224"/>
  <c r="N224"/>
  <c r="J225"/>
  <c r="N225"/>
  <c r="J226"/>
  <c r="N226"/>
  <c r="J227"/>
  <c r="N227"/>
  <c r="J228"/>
  <c r="N228"/>
  <c r="J229"/>
  <c r="N229"/>
  <c r="J230"/>
  <c r="N230"/>
  <c r="J231"/>
  <c r="N231"/>
  <c r="J232"/>
  <c r="N232"/>
  <c r="J233"/>
  <c r="N233"/>
  <c r="J234"/>
  <c r="N234"/>
  <c r="J235"/>
  <c r="N235"/>
  <c r="J236"/>
  <c r="N236"/>
  <c r="J237"/>
  <c r="N237"/>
  <c r="J238"/>
  <c r="N238"/>
  <c r="J239"/>
  <c r="N239"/>
  <c r="J240"/>
  <c r="N240"/>
  <c r="J241"/>
  <c r="N241"/>
  <c r="J242"/>
  <c r="N242"/>
  <c r="J243"/>
  <c r="N243"/>
  <c r="J244"/>
  <c r="N244"/>
  <c r="J245"/>
  <c r="N245"/>
  <c r="J246"/>
  <c r="N246"/>
  <c r="J247"/>
  <c r="N247"/>
  <c r="J248"/>
  <c r="N248"/>
  <c r="J249"/>
  <c r="N249"/>
  <c r="J250"/>
  <c r="N250"/>
  <c r="J251"/>
  <c r="N251"/>
  <c r="J252"/>
  <c r="N252"/>
  <c r="J253"/>
  <c r="N253"/>
  <c r="J254"/>
  <c r="N254"/>
  <c r="J255"/>
  <c r="N255"/>
  <c r="J256"/>
  <c r="N256"/>
  <c r="J257"/>
  <c r="N257"/>
  <c r="J258"/>
  <c r="N258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28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26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10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14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C774" i="18"/>
  <c r="C1011"/>
  <c r="C551"/>
  <c r="C1249"/>
  <c r="C956"/>
  <c r="C635"/>
  <c r="C1250"/>
  <c r="D481" i="25"/>
  <c r="E481"/>
  <c r="F481"/>
  <c r="D482"/>
  <c r="E482"/>
  <c r="F482"/>
  <c r="D483"/>
  <c r="E483"/>
  <c r="F483"/>
  <c r="D484"/>
  <c r="E484"/>
  <c r="F484"/>
  <c r="D485"/>
  <c r="E485"/>
  <c r="F485"/>
  <c r="D486"/>
  <c r="E486"/>
  <c r="F486"/>
  <c r="D487"/>
  <c r="E487"/>
  <c r="F487"/>
  <c r="D488"/>
  <c r="E488"/>
  <c r="F488"/>
  <c r="D489"/>
  <c r="E489"/>
  <c r="F489"/>
  <c r="D490"/>
  <c r="E490"/>
  <c r="F490"/>
  <c r="D491"/>
  <c r="E491"/>
  <c r="F491"/>
  <c r="D492"/>
  <c r="E492"/>
  <c r="F492"/>
  <c r="D493"/>
  <c r="E493"/>
  <c r="F493"/>
  <c r="D494"/>
  <c r="E494"/>
  <c r="F494"/>
  <c r="D495"/>
  <c r="E495"/>
  <c r="F495"/>
  <c r="D496"/>
  <c r="E496"/>
  <c r="F496"/>
  <c r="D497"/>
  <c r="E497"/>
  <c r="F497"/>
  <c r="D498"/>
  <c r="E498"/>
  <c r="F498"/>
  <c r="D499"/>
  <c r="E499"/>
  <c r="F499"/>
  <c r="D500"/>
  <c r="E500"/>
  <c r="F500"/>
  <c r="D501"/>
  <c r="E501"/>
  <c r="F501"/>
  <c r="D502"/>
  <c r="E502"/>
  <c r="F502"/>
  <c r="D503"/>
  <c r="E503"/>
  <c r="F503"/>
  <c r="D504"/>
  <c r="E504"/>
  <c r="F504"/>
  <c r="D505"/>
  <c r="E505"/>
  <c r="F505"/>
  <c r="D506"/>
  <c r="E506"/>
  <c r="F506"/>
  <c r="D507"/>
  <c r="E507"/>
  <c r="F507"/>
  <c r="D508"/>
  <c r="E508"/>
  <c r="F508"/>
  <c r="D509"/>
  <c r="E509"/>
  <c r="F509"/>
  <c r="D510"/>
  <c r="E510"/>
  <c r="F510"/>
  <c r="D511"/>
  <c r="E511"/>
  <c r="F511"/>
  <c r="D512"/>
  <c r="E512"/>
  <c r="F512"/>
  <c r="D513"/>
  <c r="E513"/>
  <c r="F513"/>
  <c r="D514"/>
  <c r="E514"/>
  <c r="F514"/>
  <c r="D515"/>
  <c r="E515"/>
  <c r="F515"/>
  <c r="D516"/>
  <c r="E516"/>
  <c r="F516"/>
  <c r="D517"/>
  <c r="E517"/>
  <c r="F517"/>
  <c r="D518"/>
  <c r="E518"/>
  <c r="F518"/>
  <c r="D519"/>
  <c r="E519"/>
  <c r="F519"/>
  <c r="D520"/>
  <c r="E520"/>
  <c r="F520"/>
  <c r="D521"/>
  <c r="E521"/>
  <c r="F521"/>
  <c r="D522"/>
  <c r="E522"/>
  <c r="F522"/>
  <c r="D523"/>
  <c r="E523"/>
  <c r="F523"/>
  <c r="D524"/>
  <c r="E524"/>
  <c r="F524"/>
  <c r="D525"/>
  <c r="E525"/>
  <c r="F525"/>
  <c r="D526"/>
  <c r="E526"/>
  <c r="F526"/>
  <c r="D527"/>
  <c r="E527"/>
  <c r="F527"/>
  <c r="D528"/>
  <c r="E528"/>
  <c r="F528"/>
  <c r="D529"/>
  <c r="E529"/>
  <c r="F529"/>
  <c r="D530"/>
  <c r="E530"/>
  <c r="F530"/>
  <c r="D531"/>
  <c r="E531"/>
  <c r="F531"/>
  <c r="D532"/>
  <c r="E532"/>
  <c r="F532"/>
  <c r="D533"/>
  <c r="E533"/>
  <c r="F533"/>
  <c r="D534"/>
  <c r="E534"/>
  <c r="F534"/>
  <c r="D535"/>
  <c r="E535"/>
  <c r="F535"/>
  <c r="D536"/>
  <c r="E536"/>
  <c r="F536"/>
  <c r="D537"/>
  <c r="E537"/>
  <c r="F537"/>
  <c r="D538"/>
  <c r="E538"/>
  <c r="F538"/>
  <c r="D539"/>
  <c r="E539"/>
  <c r="F539"/>
  <c r="D540"/>
  <c r="E540"/>
  <c r="F540"/>
  <c r="D541"/>
  <c r="E541"/>
  <c r="F541"/>
  <c r="D542"/>
  <c r="E542"/>
  <c r="F542"/>
  <c r="D543"/>
  <c r="E543"/>
  <c r="F543"/>
  <c r="D544"/>
  <c r="E544"/>
  <c r="F544"/>
  <c r="D545"/>
  <c r="E545"/>
  <c r="F545"/>
  <c r="D546"/>
  <c r="E546"/>
  <c r="F546"/>
  <c r="F547"/>
  <c r="N506" i="15"/>
  <c r="N509"/>
  <c r="N510"/>
  <c r="N511"/>
  <c r="N512"/>
  <c r="N513"/>
  <c r="N514"/>
  <c r="N515"/>
  <c r="N524"/>
  <c r="N525"/>
  <c r="N530"/>
  <c r="N531"/>
  <c r="N532"/>
  <c r="N533"/>
  <c r="N534"/>
  <c r="N535"/>
  <c r="N547"/>
  <c r="D553" i="25"/>
  <c r="E553"/>
  <c r="F553"/>
  <c r="D554"/>
  <c r="E554"/>
  <c r="F554"/>
  <c r="D555"/>
  <c r="E555"/>
  <c r="F555"/>
  <c r="D556"/>
  <c r="E556"/>
  <c r="F556"/>
  <c r="D557"/>
  <c r="E557"/>
  <c r="F557"/>
  <c r="D558"/>
  <c r="E558"/>
  <c r="F558"/>
  <c r="D559"/>
  <c r="E559"/>
  <c r="F559"/>
  <c r="D560"/>
  <c r="E560"/>
  <c r="F560"/>
  <c r="D561"/>
  <c r="E561"/>
  <c r="F561"/>
  <c r="D562"/>
  <c r="E562"/>
  <c r="F562"/>
  <c r="D563"/>
  <c r="E563"/>
  <c r="F563"/>
  <c r="D564"/>
  <c r="E564"/>
  <c r="F564"/>
  <c r="D565"/>
  <c r="E565"/>
  <c r="F565"/>
  <c r="D566"/>
  <c r="E566"/>
  <c r="F566"/>
  <c r="D567"/>
  <c r="E567"/>
  <c r="F567"/>
  <c r="D568"/>
  <c r="E568"/>
  <c r="F568"/>
  <c r="D569"/>
  <c r="E569"/>
  <c r="F569"/>
  <c r="D570"/>
  <c r="E570"/>
  <c r="F570"/>
  <c r="D571"/>
  <c r="E571"/>
  <c r="F571"/>
  <c r="D572"/>
  <c r="E572"/>
  <c r="F572"/>
  <c r="D573"/>
  <c r="E573"/>
  <c r="F573"/>
  <c r="D574"/>
  <c r="E574"/>
  <c r="F574"/>
  <c r="D575"/>
  <c r="E575"/>
  <c r="F575"/>
  <c r="D576"/>
  <c r="E576"/>
  <c r="F576"/>
  <c r="D577"/>
  <c r="E577"/>
  <c r="F577"/>
  <c r="D578"/>
  <c r="E578"/>
  <c r="F578"/>
  <c r="D579"/>
  <c r="E579"/>
  <c r="F579"/>
  <c r="D580"/>
  <c r="E580"/>
  <c r="F580"/>
  <c r="D581"/>
  <c r="E581"/>
  <c r="F581"/>
  <c r="D582"/>
  <c r="E582"/>
  <c r="F582"/>
  <c r="D583"/>
  <c r="E583"/>
  <c r="F583"/>
  <c r="D584"/>
  <c r="E584"/>
  <c r="F584"/>
  <c r="D585"/>
  <c r="E585"/>
  <c r="F585"/>
  <c r="D586"/>
  <c r="E586"/>
  <c r="F586"/>
  <c r="D587"/>
  <c r="E587"/>
  <c r="F587"/>
  <c r="D588"/>
  <c r="E588"/>
  <c r="F588"/>
  <c r="D589"/>
  <c r="E589"/>
  <c r="F589"/>
  <c r="D590"/>
  <c r="E590"/>
  <c r="F590"/>
  <c r="D591"/>
  <c r="E591"/>
  <c r="F591"/>
  <c r="D592"/>
  <c r="E592"/>
  <c r="F592"/>
  <c r="D593"/>
  <c r="E593"/>
  <c r="F593"/>
  <c r="D594"/>
  <c r="E594"/>
  <c r="F594"/>
  <c r="D595"/>
  <c r="E595"/>
  <c r="F595"/>
  <c r="D596"/>
  <c r="E596"/>
  <c r="F596"/>
  <c r="D597"/>
  <c r="E597"/>
  <c r="F597"/>
  <c r="D598"/>
  <c r="E598"/>
  <c r="F598"/>
  <c r="D599"/>
  <c r="E599"/>
  <c r="F599"/>
  <c r="D600"/>
  <c r="E600"/>
  <c r="F600"/>
  <c r="D601"/>
  <c r="E601"/>
  <c r="F601"/>
  <c r="D602"/>
  <c r="E602"/>
  <c r="F602"/>
  <c r="D603"/>
  <c r="E603"/>
  <c r="F603"/>
  <c r="D604"/>
  <c r="E604"/>
  <c r="F604"/>
  <c r="D605"/>
  <c r="E605"/>
  <c r="F605"/>
  <c r="D606"/>
  <c r="E606"/>
  <c r="F606"/>
  <c r="D607"/>
  <c r="E607"/>
  <c r="F607"/>
  <c r="D608"/>
  <c r="E608"/>
  <c r="F608"/>
  <c r="D609"/>
  <c r="E609"/>
  <c r="F609"/>
  <c r="D610"/>
  <c r="E610"/>
  <c r="F610"/>
  <c r="D611"/>
  <c r="E611"/>
  <c r="F611"/>
  <c r="D612"/>
  <c r="E612"/>
  <c r="F612"/>
  <c r="D613"/>
  <c r="E613"/>
  <c r="F613"/>
  <c r="D614"/>
  <c r="E614"/>
  <c r="F614"/>
  <c r="D615"/>
  <c r="E615"/>
  <c r="F615"/>
  <c r="D616"/>
  <c r="E616"/>
  <c r="F616"/>
  <c r="D617"/>
  <c r="E617"/>
  <c r="F617"/>
  <c r="D618"/>
  <c r="E618"/>
  <c r="F618"/>
  <c r="D619"/>
  <c r="E619"/>
  <c r="F619"/>
  <c r="D620"/>
  <c r="E620"/>
  <c r="F620"/>
  <c r="D621"/>
  <c r="E621"/>
  <c r="F621"/>
  <c r="D622"/>
  <c r="E622"/>
  <c r="F622"/>
  <c r="D623"/>
  <c r="E623"/>
  <c r="F623"/>
  <c r="D624"/>
  <c r="E624"/>
  <c r="F624"/>
  <c r="D625"/>
  <c r="E625"/>
  <c r="F625"/>
  <c r="D626"/>
  <c r="E626"/>
  <c r="F626"/>
  <c r="D627"/>
  <c r="E627"/>
  <c r="F627"/>
  <c r="D628"/>
  <c r="E628"/>
  <c r="F628"/>
  <c r="D629"/>
  <c r="E629"/>
  <c r="F629"/>
  <c r="D630"/>
  <c r="E630"/>
  <c r="F630"/>
  <c r="D631"/>
  <c r="E631"/>
  <c r="F631"/>
  <c r="D632"/>
  <c r="E632"/>
  <c r="F632"/>
  <c r="D633"/>
  <c r="E633"/>
  <c r="F633"/>
  <c r="D634"/>
  <c r="E634"/>
  <c r="F634"/>
  <c r="A482" i="18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777" i="12"/>
  <c r="A779"/>
  <c r="A780"/>
  <c r="A782"/>
  <c r="A783"/>
  <c r="A784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8"/>
  <c r="A809"/>
  <c r="A810"/>
  <c r="A811"/>
  <c r="A812"/>
  <c r="A813"/>
  <c r="A814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11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16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Q956"/>
  <c r="Q635"/>
  <c r="A482" i="23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13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15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482" i="25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E257"/>
  <c r="D257"/>
  <c r="E256"/>
  <c r="D256"/>
  <c r="E255"/>
  <c r="D255"/>
  <c r="E254"/>
  <c r="D254"/>
  <c r="E253"/>
  <c r="D253"/>
  <c r="E252"/>
  <c r="D252"/>
  <c r="E251"/>
  <c r="D251"/>
  <c r="E250"/>
  <c r="D250"/>
  <c r="E249"/>
  <c r="D249"/>
  <c r="E248"/>
  <c r="D248"/>
  <c r="E247"/>
  <c r="D247"/>
  <c r="E246"/>
  <c r="D246"/>
  <c r="E245"/>
  <c r="D245"/>
  <c r="E244"/>
  <c r="D244"/>
  <c r="E243"/>
  <c r="D243"/>
  <c r="E242"/>
  <c r="D242"/>
  <c r="E241"/>
  <c r="D241"/>
  <c r="E240"/>
  <c r="D240"/>
  <c r="E239"/>
  <c r="D239"/>
  <c r="E238"/>
  <c r="D238"/>
  <c r="E237"/>
  <c r="D237"/>
  <c r="E236"/>
  <c r="D236"/>
  <c r="E235"/>
  <c r="D235"/>
  <c r="E234"/>
  <c r="D234"/>
  <c r="E233"/>
  <c r="D233"/>
  <c r="E232"/>
  <c r="D232"/>
  <c r="E231"/>
  <c r="D231"/>
  <c r="E230"/>
  <c r="D230"/>
  <c r="E229"/>
  <c r="D229"/>
  <c r="E228"/>
  <c r="D228"/>
  <c r="E227"/>
  <c r="D227"/>
  <c r="E226"/>
  <c r="D226"/>
  <c r="E225"/>
  <c r="D225"/>
  <c r="E224"/>
  <c r="D224"/>
  <c r="E223"/>
  <c r="D223"/>
  <c r="E222"/>
  <c r="D222"/>
  <c r="E221"/>
  <c r="D221"/>
  <c r="E220"/>
  <c r="D220"/>
  <c r="E219"/>
  <c r="D219"/>
  <c r="E218"/>
  <c r="D218"/>
  <c r="E217"/>
  <c r="D217"/>
  <c r="E216"/>
  <c r="D216"/>
  <c r="E215"/>
  <c r="D215"/>
  <c r="E214"/>
  <c r="D214"/>
  <c r="E213"/>
  <c r="D213"/>
  <c r="E212"/>
  <c r="D212"/>
  <c r="E211"/>
  <c r="D211"/>
  <c r="E210"/>
  <c r="D210"/>
  <c r="E209"/>
  <c r="D209"/>
  <c r="E208"/>
  <c r="D208"/>
  <c r="E207"/>
  <c r="D207"/>
  <c r="E206"/>
  <c r="D206"/>
  <c r="E205"/>
  <c r="D205"/>
  <c r="E204"/>
  <c r="D204"/>
  <c r="E203"/>
  <c r="D203"/>
  <c r="E202"/>
  <c r="D202"/>
  <c r="E201"/>
  <c r="D201"/>
  <c r="E200"/>
  <c r="D200"/>
  <c r="E199"/>
  <c r="D199"/>
  <c r="E198"/>
  <c r="D198"/>
  <c r="E197"/>
  <c r="D197"/>
  <c r="E196"/>
  <c r="D196"/>
  <c r="E195"/>
  <c r="D195"/>
  <c r="E194"/>
  <c r="D194"/>
  <c r="E193"/>
  <c r="D193"/>
  <c r="E192"/>
  <c r="D192"/>
  <c r="E191"/>
  <c r="D191"/>
  <c r="E190"/>
  <c r="D190"/>
  <c r="E189"/>
  <c r="D189"/>
  <c r="E188"/>
  <c r="D188"/>
  <c r="E187"/>
  <c r="D187"/>
  <c r="E186"/>
  <c r="D186"/>
  <c r="E185"/>
  <c r="D185"/>
  <c r="E184"/>
  <c r="D184"/>
  <c r="E183"/>
  <c r="D183"/>
  <c r="E182"/>
  <c r="D182"/>
  <c r="E181"/>
  <c r="D181"/>
  <c r="E180"/>
  <c r="D180"/>
  <c r="E179"/>
  <c r="D179"/>
  <c r="E178"/>
  <c r="D178"/>
  <c r="E177"/>
  <c r="D177"/>
  <c r="E176"/>
  <c r="D176"/>
  <c r="E175"/>
  <c r="D175"/>
  <c r="E174"/>
  <c r="D174"/>
  <c r="E173"/>
  <c r="D173"/>
  <c r="E172"/>
  <c r="D172"/>
  <c r="E171"/>
  <c r="D171"/>
  <c r="E170"/>
  <c r="D170"/>
  <c r="E169"/>
  <c r="D169"/>
  <c r="E168"/>
  <c r="D168"/>
  <c r="E167"/>
  <c r="D167"/>
  <c r="E166"/>
  <c r="D166"/>
  <c r="E165"/>
  <c r="D165"/>
  <c r="E164"/>
  <c r="D164"/>
  <c r="E163"/>
  <c r="D163"/>
  <c r="E162"/>
  <c r="D162"/>
  <c r="E161"/>
  <c r="D161"/>
  <c r="E160"/>
  <c r="D160"/>
  <c r="E159"/>
  <c r="D159"/>
  <c r="E158"/>
  <c r="D158"/>
  <c r="E157"/>
  <c r="D157"/>
  <c r="E156"/>
  <c r="D156"/>
  <c r="E155"/>
  <c r="D155"/>
  <c r="E154"/>
  <c r="D154"/>
  <c r="E153"/>
  <c r="D153"/>
  <c r="E152"/>
  <c r="D152"/>
  <c r="E151"/>
  <c r="D151"/>
  <c r="E150"/>
  <c r="D150"/>
  <c r="E149"/>
  <c r="D149"/>
  <c r="E148"/>
  <c r="D148"/>
  <c r="E147"/>
  <c r="D147"/>
  <c r="E146"/>
  <c r="D146"/>
  <c r="E145"/>
  <c r="D145"/>
  <c r="E144"/>
  <c r="D144"/>
  <c r="E143"/>
  <c r="D143"/>
  <c r="E142"/>
  <c r="D142"/>
  <c r="E141"/>
  <c r="D141"/>
  <c r="E140"/>
  <c r="D140"/>
  <c r="E139"/>
  <c r="D139"/>
  <c r="E138"/>
  <c r="D138"/>
  <c r="E137"/>
  <c r="D137"/>
  <c r="E136"/>
  <c r="D136"/>
  <c r="E135"/>
  <c r="D135"/>
  <c r="E134"/>
  <c r="D134"/>
  <c r="E133"/>
  <c r="D133"/>
  <c r="E132"/>
  <c r="D132"/>
  <c r="E131"/>
  <c r="D131"/>
  <c r="E130"/>
  <c r="D130"/>
  <c r="E129"/>
  <c r="D129"/>
  <c r="E128"/>
  <c r="D128"/>
  <c r="E127"/>
  <c r="D127"/>
  <c r="E126"/>
  <c r="D126"/>
  <c r="E125"/>
  <c r="D125"/>
  <c r="E124"/>
  <c r="D124"/>
  <c r="E123"/>
  <c r="D123"/>
  <c r="E122"/>
  <c r="D122"/>
  <c r="E121"/>
  <c r="D121"/>
  <c r="E120"/>
  <c r="D120"/>
  <c r="E119"/>
  <c r="D119"/>
  <c r="E118"/>
  <c r="D118"/>
  <c r="E117"/>
  <c r="D117"/>
  <c r="E116"/>
  <c r="D116"/>
  <c r="E115"/>
  <c r="D115"/>
  <c r="E114"/>
  <c r="D114"/>
  <c r="E113"/>
  <c r="D113"/>
  <c r="E112"/>
  <c r="D112"/>
  <c r="E111"/>
  <c r="D111"/>
  <c r="E110"/>
  <c r="D110"/>
  <c r="E109"/>
  <c r="D109"/>
  <c r="E108"/>
  <c r="D108"/>
  <c r="E107"/>
  <c r="D107"/>
  <c r="E106"/>
  <c r="D106"/>
  <c r="E105"/>
  <c r="D105"/>
  <c r="E104"/>
  <c r="D104"/>
  <c r="E103"/>
  <c r="D103"/>
  <c r="E102"/>
  <c r="D102"/>
  <c r="E101"/>
  <c r="D101"/>
  <c r="E100"/>
  <c r="D100"/>
  <c r="E99"/>
  <c r="D99"/>
  <c r="E98"/>
  <c r="D98"/>
  <c r="E97"/>
  <c r="D97"/>
  <c r="E96"/>
  <c r="D96"/>
  <c r="E95"/>
  <c r="D95"/>
  <c r="E94"/>
  <c r="D94"/>
  <c r="E93"/>
  <c r="D93"/>
  <c r="E92"/>
  <c r="D92"/>
  <c r="E91"/>
  <c r="D91"/>
  <c r="E90"/>
  <c r="D90"/>
  <c r="E89"/>
  <c r="D89"/>
  <c r="E88"/>
  <c r="D88"/>
  <c r="E87"/>
  <c r="D87"/>
  <c r="E86"/>
  <c r="D86"/>
  <c r="E85"/>
  <c r="D85"/>
  <c r="E84"/>
  <c r="D84"/>
  <c r="E83"/>
  <c r="D83"/>
  <c r="E82"/>
  <c r="D82"/>
  <c r="E81"/>
  <c r="D81"/>
  <c r="E80"/>
  <c r="D80"/>
  <c r="E79"/>
  <c r="D79"/>
  <c r="E78"/>
  <c r="D78"/>
  <c r="E77"/>
  <c r="D77"/>
  <c r="E76"/>
  <c r="D76"/>
  <c r="E75"/>
  <c r="D75"/>
  <c r="E74"/>
  <c r="D74"/>
  <c r="E73"/>
  <c r="D73"/>
  <c r="E72"/>
  <c r="D72"/>
  <c r="E71"/>
  <c r="D71"/>
  <c r="E70"/>
  <c r="D70"/>
  <c r="E69"/>
  <c r="D69"/>
  <c r="E68"/>
  <c r="D68"/>
  <c r="E67"/>
  <c r="D67"/>
  <c r="E66"/>
  <c r="D66"/>
  <c r="E65"/>
  <c r="D65"/>
  <c r="E64"/>
  <c r="D64"/>
  <c r="E63"/>
  <c r="D63"/>
  <c r="E62"/>
  <c r="D62"/>
  <c r="E61"/>
  <c r="D61"/>
  <c r="E60"/>
  <c r="D60"/>
  <c r="E59"/>
  <c r="D59"/>
  <c r="E58"/>
  <c r="D58"/>
  <c r="E57"/>
  <c r="D57"/>
  <c r="E56"/>
  <c r="D56"/>
  <c r="E55"/>
  <c r="D55"/>
  <c r="E54"/>
  <c r="D54"/>
  <c r="E53"/>
  <c r="D53"/>
  <c r="E52"/>
  <c r="D52"/>
  <c r="E51"/>
  <c r="D51"/>
  <c r="E50"/>
  <c r="D50"/>
  <c r="E49"/>
  <c r="D49"/>
  <c r="E48"/>
  <c r="D48"/>
  <c r="E47"/>
  <c r="D47"/>
  <c r="E46"/>
  <c r="D46"/>
  <c r="E45"/>
  <c r="D45"/>
  <c r="E44"/>
  <c r="D44"/>
  <c r="E43"/>
  <c r="D43"/>
  <c r="E42"/>
  <c r="D42"/>
  <c r="E41"/>
  <c r="D41"/>
  <c r="E40"/>
  <c r="D40"/>
  <c r="E39"/>
  <c r="D39"/>
  <c r="E38"/>
  <c r="D38"/>
  <c r="E37"/>
  <c r="D37"/>
  <c r="E36"/>
  <c r="D36"/>
  <c r="E35"/>
  <c r="D35"/>
  <c r="E34"/>
  <c r="D34"/>
  <c r="E33"/>
  <c r="D33"/>
  <c r="E32"/>
  <c r="D32"/>
  <c r="E31"/>
  <c r="D31"/>
  <c r="E30"/>
  <c r="D30"/>
  <c r="E29"/>
  <c r="D29"/>
  <c r="E28"/>
  <c r="D28"/>
  <c r="E27"/>
  <c r="D27"/>
  <c r="E26"/>
  <c r="D26"/>
  <c r="E25"/>
  <c r="D25"/>
  <c r="E24"/>
  <c r="D24"/>
  <c r="E23"/>
  <c r="D23"/>
  <c r="E22"/>
  <c r="D22"/>
  <c r="E21"/>
  <c r="D21"/>
  <c r="E20"/>
  <c r="D20"/>
  <c r="E19"/>
  <c r="D19"/>
  <c r="E18"/>
  <c r="D18"/>
  <c r="E17"/>
  <c r="D17"/>
  <c r="E16"/>
  <c r="D16"/>
  <c r="E15"/>
  <c r="D15"/>
  <c r="E14"/>
  <c r="D14"/>
  <c r="E13"/>
  <c r="D13"/>
  <c r="E12"/>
  <c r="D12"/>
  <c r="E11"/>
  <c r="D11"/>
  <c r="E10"/>
  <c r="D10"/>
  <c r="E9"/>
  <c r="D9"/>
  <c r="E8"/>
  <c r="D8"/>
  <c r="E7"/>
  <c r="D7"/>
  <c r="E6"/>
  <c r="E479"/>
  <c r="D6"/>
  <c r="D479"/>
  <c r="H479" i="35"/>
  <c r="G479"/>
  <c r="G1250"/>
  <c r="Q1249" i="10"/>
  <c r="J1249" i="18"/>
  <c r="J956"/>
  <c r="Q635" i="10"/>
  <c r="J635" i="18"/>
  <c r="Q551" i="10"/>
  <c r="J551" i="18"/>
  <c r="I635" i="23"/>
  <c r="I1250"/>
  <c r="F635" i="25"/>
  <c r="E635"/>
  <c r="D635"/>
  <c r="F551"/>
  <c r="E551"/>
  <c r="E1250"/>
  <c r="D551"/>
  <c r="D1250"/>
  <c r="F479"/>
  <c r="F1250"/>
  <c r="E635" i="28"/>
  <c r="E1250"/>
  <c r="D635"/>
  <c r="D1250"/>
  <c r="E635" i="33"/>
  <c r="D635"/>
  <c r="C635"/>
  <c r="E635" i="13"/>
  <c r="D635"/>
  <c r="C635"/>
  <c r="E635" i="32"/>
  <c r="D635"/>
  <c r="C635"/>
  <c r="E635" i="16"/>
  <c r="D635"/>
  <c r="C635"/>
  <c r="E635" i="23"/>
  <c r="D635"/>
  <c r="C635"/>
  <c r="E551" i="33"/>
  <c r="E1250"/>
  <c r="D551"/>
  <c r="D1250"/>
  <c r="C551"/>
  <c r="C1250"/>
  <c r="E551" i="13"/>
  <c r="E1250"/>
  <c r="D551"/>
  <c r="D1250"/>
  <c r="C551"/>
  <c r="C1250"/>
  <c r="E551" i="32"/>
  <c r="E1250"/>
  <c r="D551"/>
  <c r="D1250"/>
  <c r="C551"/>
  <c r="C1250"/>
  <c r="E551" i="16"/>
  <c r="D551"/>
  <c r="C551"/>
  <c r="E551" i="23"/>
  <c r="E1250"/>
  <c r="D551"/>
  <c r="D1250"/>
  <c r="C551"/>
  <c r="C1250"/>
  <c r="E1250" i="16"/>
  <c r="D1250"/>
  <c r="C479"/>
  <c r="C1250"/>
  <c r="F1250" i="12"/>
  <c r="Q551" i="13"/>
  <c r="J635" i="33"/>
  <c r="J1250"/>
  <c r="E479" i="14"/>
  <c r="E1250"/>
  <c r="D479"/>
  <c r="D1250"/>
  <c r="C479"/>
  <c r="C1250"/>
  <c r="N635" i="15"/>
  <c r="O635"/>
  <c r="N1249"/>
  <c r="O1249"/>
  <c r="N635" i="34"/>
  <c r="O635"/>
  <c r="N956"/>
  <c r="O956"/>
  <c r="N1249"/>
  <c r="O1249"/>
  <c r="I479" i="35"/>
  <c r="N10" i="15"/>
  <c r="N12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2"/>
  <c r="N74"/>
  <c r="N75"/>
  <c r="N76"/>
  <c r="N77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6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4"/>
  <c r="N225"/>
  <c r="N226"/>
  <c r="N227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9"/>
  <c r="N360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7"/>
  <c r="N6"/>
  <c r="M554" i="14"/>
  <c r="M566"/>
  <c r="M614"/>
  <c r="G635"/>
  <c r="G1250"/>
  <c r="M554" i="12"/>
  <c r="M566"/>
  <c r="M567"/>
  <c r="M614"/>
  <c r="G635"/>
  <c r="G1250"/>
  <c r="M554" i="11"/>
  <c r="M566"/>
  <c r="M567"/>
  <c r="M614"/>
  <c r="G635"/>
  <c r="G1250"/>
  <c r="I1249" i="16"/>
  <c r="N551"/>
  <c r="Q1249" i="26"/>
  <c r="R1249"/>
  <c r="H1249" i="18"/>
  <c r="H956"/>
  <c r="Q551" i="26"/>
  <c r="R551"/>
  <c r="H551" i="18"/>
  <c r="M1249" i="32"/>
  <c r="N551" i="15"/>
  <c r="O551"/>
  <c r="M956" i="14"/>
  <c r="N956"/>
  <c r="M551"/>
  <c r="P1249" i="33"/>
  <c r="Q1249"/>
  <c r="P956"/>
  <c r="Q956"/>
  <c r="P635"/>
  <c r="Q635"/>
  <c r="P551"/>
  <c r="Q551"/>
  <c r="K1013" i="18"/>
  <c r="Q956" i="13"/>
  <c r="F956" i="18"/>
  <c r="Q635" i="13"/>
  <c r="M1249" i="11"/>
  <c r="N1249"/>
  <c r="N956"/>
  <c r="N551"/>
  <c r="I551" i="18" s="1"/>
  <c r="K551" s="1"/>
  <c r="J1249" i="16"/>
  <c r="N956"/>
  <c r="N635"/>
  <c r="O1249" i="23"/>
  <c r="P1249"/>
  <c r="E1249" i="18"/>
  <c r="E956"/>
  <c r="O635" i="23"/>
  <c r="P635"/>
  <c r="E635" i="18"/>
  <c r="O551" i="23"/>
  <c r="P551"/>
  <c r="E551" i="18"/>
  <c r="D1249"/>
  <c r="D956"/>
  <c r="M551" i="32"/>
  <c r="M635"/>
  <c r="M774"/>
  <c r="K567" i="18"/>
  <c r="M567"/>
  <c r="D551"/>
  <c r="D635"/>
  <c r="O635" i="16"/>
  <c r="P635"/>
  <c r="O956"/>
  <c r="P956"/>
  <c r="I956" i="18"/>
  <c r="K956"/>
  <c r="K550"/>
  <c r="M550"/>
  <c r="K549"/>
  <c r="M549"/>
  <c r="N551" i="34"/>
  <c r="O551"/>
  <c r="K958" i="18"/>
  <c r="M958"/>
  <c r="O551" i="16"/>
  <c r="M1243" i="18"/>
  <c r="M1242"/>
  <c r="M1241"/>
  <c r="M1240"/>
  <c r="K1239"/>
  <c r="M1239"/>
  <c r="K1238"/>
  <c r="M1238"/>
  <c r="K1237"/>
  <c r="M1237"/>
  <c r="K1236"/>
  <c r="M1236"/>
  <c r="K1235"/>
  <c r="M1235"/>
  <c r="K1234"/>
  <c r="M1234"/>
  <c r="K1233"/>
  <c r="M1233"/>
  <c r="K1232"/>
  <c r="M1232"/>
  <c r="K1231"/>
  <c r="M1231"/>
  <c r="K1230"/>
  <c r="M1230"/>
  <c r="K1229"/>
  <c r="M1229"/>
  <c r="K1228"/>
  <c r="M1228"/>
  <c r="K1227"/>
  <c r="M1227"/>
  <c r="K1226"/>
  <c r="M1226"/>
  <c r="K1225"/>
  <c r="M1225"/>
  <c r="K1224"/>
  <c r="M1224"/>
  <c r="K1223"/>
  <c r="M1223"/>
  <c r="K1222"/>
  <c r="M1222"/>
  <c r="K1221"/>
  <c r="M1221"/>
  <c r="K1220"/>
  <c r="M1220"/>
  <c r="K1219"/>
  <c r="M1219"/>
  <c r="K1218"/>
  <c r="M1218"/>
  <c r="K1217"/>
  <c r="M1217"/>
  <c r="K1216"/>
  <c r="M1216"/>
  <c r="K1215"/>
  <c r="M1215"/>
  <c r="K1214"/>
  <c r="M1214"/>
  <c r="K1213"/>
  <c r="M1213"/>
  <c r="K1212"/>
  <c r="M1212"/>
  <c r="K1211"/>
  <c r="M1211"/>
  <c r="K1210"/>
  <c r="M1210"/>
  <c r="K1209"/>
  <c r="M1209"/>
  <c r="K1208"/>
  <c r="M1208"/>
  <c r="K1207"/>
  <c r="M1207"/>
  <c r="K1206"/>
  <c r="M1206"/>
  <c r="K1205"/>
  <c r="M1205"/>
  <c r="K1204"/>
  <c r="M1204"/>
  <c r="K1203"/>
  <c r="M1203"/>
  <c r="K1202"/>
  <c r="M1202"/>
  <c r="K1201"/>
  <c r="M1201"/>
  <c r="K1200"/>
  <c r="M1200"/>
  <c r="K1199"/>
  <c r="M1199"/>
  <c r="K1198"/>
  <c r="M1198"/>
  <c r="K1197"/>
  <c r="M1197"/>
  <c r="K1196"/>
  <c r="M1196"/>
  <c r="K1195"/>
  <c r="M1195"/>
  <c r="K1194"/>
  <c r="M1194"/>
  <c r="K1193"/>
  <c r="M1193"/>
  <c r="K1192"/>
  <c r="M1192"/>
  <c r="K1191"/>
  <c r="M1191"/>
  <c r="K1190"/>
  <c r="M1190"/>
  <c r="K1189"/>
  <c r="M1189"/>
  <c r="K1188"/>
  <c r="M1188"/>
  <c r="K1187"/>
  <c r="M1187"/>
  <c r="K1186"/>
  <c r="M1186"/>
  <c r="K1185"/>
  <c r="M1185"/>
  <c r="K1184"/>
  <c r="M1184"/>
  <c r="K1183"/>
  <c r="M1183"/>
  <c r="K1182"/>
  <c r="M1182"/>
  <c r="K1181"/>
  <c r="M1181"/>
  <c r="K1180"/>
  <c r="M1180"/>
  <c r="K1179"/>
  <c r="M1179"/>
  <c r="K1178"/>
  <c r="M1178"/>
  <c r="K1177"/>
  <c r="M1177"/>
  <c r="K1176"/>
  <c r="M1176"/>
  <c r="K1175"/>
  <c r="M1175"/>
  <c r="K1174"/>
  <c r="M1174"/>
  <c r="K1173"/>
  <c r="M1173"/>
  <c r="K1172"/>
  <c r="M1172"/>
  <c r="K1171"/>
  <c r="M1171"/>
  <c r="K1170"/>
  <c r="M1170"/>
  <c r="K1169"/>
  <c r="M1169"/>
  <c r="K1168"/>
  <c r="M1168"/>
  <c r="K1167"/>
  <c r="M1167"/>
  <c r="K1166"/>
  <c r="M1166"/>
  <c r="K1165"/>
  <c r="M1165"/>
  <c r="K1164"/>
  <c r="M1164"/>
  <c r="K1163"/>
  <c r="M1163"/>
  <c r="K1162"/>
  <c r="M1162"/>
  <c r="K1161"/>
  <c r="M1161"/>
  <c r="K1160"/>
  <c r="M1160"/>
  <c r="K1159"/>
  <c r="M1159"/>
  <c r="K1158"/>
  <c r="M1158"/>
  <c r="K1157"/>
  <c r="M1157"/>
  <c r="K1156"/>
  <c r="M1156"/>
  <c r="K1155"/>
  <c r="M1155"/>
  <c r="K1154"/>
  <c r="M1154"/>
  <c r="K1153"/>
  <c r="M1153"/>
  <c r="K1152"/>
  <c r="M1152"/>
  <c r="K1151"/>
  <c r="M1151"/>
  <c r="K1150"/>
  <c r="M1150"/>
  <c r="K1149"/>
  <c r="M1149"/>
  <c r="K1148"/>
  <c r="M1148"/>
  <c r="K1147"/>
  <c r="M1147"/>
  <c r="K1146"/>
  <c r="M1146"/>
  <c r="K1145"/>
  <c r="M1145"/>
  <c r="K1144"/>
  <c r="M1144"/>
  <c r="K1143"/>
  <c r="M1143"/>
  <c r="K1142"/>
  <c r="M1142"/>
  <c r="K1141"/>
  <c r="M1141"/>
  <c r="K1140"/>
  <c r="M1140"/>
  <c r="K1139"/>
  <c r="M1139"/>
  <c r="K1138"/>
  <c r="M1138"/>
  <c r="K1137"/>
  <c r="M1137"/>
  <c r="K1136"/>
  <c r="M1136"/>
  <c r="K1135"/>
  <c r="M1135"/>
  <c r="K1134"/>
  <c r="M1134"/>
  <c r="K1133"/>
  <c r="M1133"/>
  <c r="K1132"/>
  <c r="M1132"/>
  <c r="K1131"/>
  <c r="M1131"/>
  <c r="K1130"/>
  <c r="M1130"/>
  <c r="K1129"/>
  <c r="M1129"/>
  <c r="K1128"/>
  <c r="M1128"/>
  <c r="K1127"/>
  <c r="M1127"/>
  <c r="K1126"/>
  <c r="M1126"/>
  <c r="K1125"/>
  <c r="M1125"/>
  <c r="K1124"/>
  <c r="M1124"/>
  <c r="K1123"/>
  <c r="M1123"/>
  <c r="K1122"/>
  <c r="M1122"/>
  <c r="K1121"/>
  <c r="M1121"/>
  <c r="K1120"/>
  <c r="M1120"/>
  <c r="K1119"/>
  <c r="M1119"/>
  <c r="K1118"/>
  <c r="M1118"/>
  <c r="K1117"/>
  <c r="M1117"/>
  <c r="K1116"/>
  <c r="M1116"/>
  <c r="K1115"/>
  <c r="M1115"/>
  <c r="K1114"/>
  <c r="M1114"/>
  <c r="K1113"/>
  <c r="M1113"/>
  <c r="K1112"/>
  <c r="M1112"/>
  <c r="K1111"/>
  <c r="M1111"/>
  <c r="K1110"/>
  <c r="M1110"/>
  <c r="K1109"/>
  <c r="M1109"/>
  <c r="K1108"/>
  <c r="M1108"/>
  <c r="K1107"/>
  <c r="M1107"/>
  <c r="K1106"/>
  <c r="M1106"/>
  <c r="K1105"/>
  <c r="M1105"/>
  <c r="K1104"/>
  <c r="M1104"/>
  <c r="K1103"/>
  <c r="M1103"/>
  <c r="K1102"/>
  <c r="M1102"/>
  <c r="K1101"/>
  <c r="M1101"/>
  <c r="K1100"/>
  <c r="M1100"/>
  <c r="K1099"/>
  <c r="M1099"/>
  <c r="K1098"/>
  <c r="M1098"/>
  <c r="K1097"/>
  <c r="M1097"/>
  <c r="K1096"/>
  <c r="M1096"/>
  <c r="K1095"/>
  <c r="M1095"/>
  <c r="K1094"/>
  <c r="M1094"/>
  <c r="K1093"/>
  <c r="M1093"/>
  <c r="K1092"/>
  <c r="M1092"/>
  <c r="K1091"/>
  <c r="M1091"/>
  <c r="K1090"/>
  <c r="M1090"/>
  <c r="K1089"/>
  <c r="M1089"/>
  <c r="K1088"/>
  <c r="M1088"/>
  <c r="K1087"/>
  <c r="M1087"/>
  <c r="K1086"/>
  <c r="M1086"/>
  <c r="K1085"/>
  <c r="M1085"/>
  <c r="K1084"/>
  <c r="M1084"/>
  <c r="K1083"/>
  <c r="M1083"/>
  <c r="K1082"/>
  <c r="M1082"/>
  <c r="K1081"/>
  <c r="M1081"/>
  <c r="K1080"/>
  <c r="M1080"/>
  <c r="K1079"/>
  <c r="M1079"/>
  <c r="K1078"/>
  <c r="M1078"/>
  <c r="K1077"/>
  <c r="M1077"/>
  <c r="K1076"/>
  <c r="M1076"/>
  <c r="K1075"/>
  <c r="M1075"/>
  <c r="K1074"/>
  <c r="M1074"/>
  <c r="K1073"/>
  <c r="M1073"/>
  <c r="K1072"/>
  <c r="M1072"/>
  <c r="K1071"/>
  <c r="M1071"/>
  <c r="K1070"/>
  <c r="M1070"/>
  <c r="K1069"/>
  <c r="M1069"/>
  <c r="K1068"/>
  <c r="M1068"/>
  <c r="K1067"/>
  <c r="M1067"/>
  <c r="K1066"/>
  <c r="M1066"/>
  <c r="K1065"/>
  <c r="M1065"/>
  <c r="K1064"/>
  <c r="M1064"/>
  <c r="K1063"/>
  <c r="M1063"/>
  <c r="K1062"/>
  <c r="M1062"/>
  <c r="K1061"/>
  <c r="M1061"/>
  <c r="K1060"/>
  <c r="M1060"/>
  <c r="K1059"/>
  <c r="M1059"/>
  <c r="K1058"/>
  <c r="M1058"/>
  <c r="K1057"/>
  <c r="M1057"/>
  <c r="K1056"/>
  <c r="M1056"/>
  <c r="K1055"/>
  <c r="M1055"/>
  <c r="K1054"/>
  <c r="M1054"/>
  <c r="K1053"/>
  <c r="M1053"/>
  <c r="K1052"/>
  <c r="M1052"/>
  <c r="K1051"/>
  <c r="M1051"/>
  <c r="K1050"/>
  <c r="M1050"/>
  <c r="K1049"/>
  <c r="M1049"/>
  <c r="K1048"/>
  <c r="M1048"/>
  <c r="K1047"/>
  <c r="M1047"/>
  <c r="K1046"/>
  <c r="M1046"/>
  <c r="K1045"/>
  <c r="M1045"/>
  <c r="K1044"/>
  <c r="M1044"/>
  <c r="K1043"/>
  <c r="M1043"/>
  <c r="K1042"/>
  <c r="M1042"/>
  <c r="K1041"/>
  <c r="M1041"/>
  <c r="K1040"/>
  <c r="M1040"/>
  <c r="K1039"/>
  <c r="M1039"/>
  <c r="K1038"/>
  <c r="M1038"/>
  <c r="K1037"/>
  <c r="M1037"/>
  <c r="K1036"/>
  <c r="M1036"/>
  <c r="K1035"/>
  <c r="M1035"/>
  <c r="K1034"/>
  <c r="M1034"/>
  <c r="K1033"/>
  <c r="M1033"/>
  <c r="K1032"/>
  <c r="M1032"/>
  <c r="K1031"/>
  <c r="M1031"/>
  <c r="K1030"/>
  <c r="M1030"/>
  <c r="K1029"/>
  <c r="M1029"/>
  <c r="K1028"/>
  <c r="M1028"/>
  <c r="K1027"/>
  <c r="M1027"/>
  <c r="K1026"/>
  <c r="M1026"/>
  <c r="K1025"/>
  <c r="M1025"/>
  <c r="K1024"/>
  <c r="M1024"/>
  <c r="K1023"/>
  <c r="M1023"/>
  <c r="K1022"/>
  <c r="M1022"/>
  <c r="K1021"/>
  <c r="M1021"/>
  <c r="K1020"/>
  <c r="M1020"/>
  <c r="K1019"/>
  <c r="M1019"/>
  <c r="K1018"/>
  <c r="M1018"/>
  <c r="K1017"/>
  <c r="M1017"/>
  <c r="K1016"/>
  <c r="M1016"/>
  <c r="K1015"/>
  <c r="M1015"/>
  <c r="N1249" i="16"/>
  <c r="K1014" i="18"/>
  <c r="M1014"/>
  <c r="H635" i="30"/>
  <c r="I635"/>
  <c r="H635" i="14"/>
  <c r="K481" i="18"/>
  <c r="M481"/>
  <c r="K547"/>
  <c r="M547"/>
  <c r="K546"/>
  <c r="M546"/>
  <c r="K545"/>
  <c r="M545"/>
  <c r="K544"/>
  <c r="M544"/>
  <c r="K543"/>
  <c r="M543"/>
  <c r="K542"/>
  <c r="M542"/>
  <c r="K541"/>
  <c r="M541"/>
  <c r="K540"/>
  <c r="M540"/>
  <c r="K539"/>
  <c r="M539"/>
  <c r="K538"/>
  <c r="M538"/>
  <c r="K537"/>
  <c r="M537"/>
  <c r="K536"/>
  <c r="M536"/>
  <c r="K535"/>
  <c r="M535"/>
  <c r="K534"/>
  <c r="M534"/>
  <c r="K533"/>
  <c r="M533"/>
  <c r="K532"/>
  <c r="M532"/>
  <c r="K531"/>
  <c r="M531"/>
  <c r="K530"/>
  <c r="M530"/>
  <c r="K527"/>
  <c r="M527"/>
  <c r="K526"/>
  <c r="M526"/>
  <c r="K525"/>
  <c r="M525"/>
  <c r="K524"/>
  <c r="M524"/>
  <c r="K523"/>
  <c r="M523"/>
  <c r="K522"/>
  <c r="M522"/>
  <c r="K521"/>
  <c r="M521"/>
  <c r="K520"/>
  <c r="M520"/>
  <c r="K519"/>
  <c r="M519"/>
  <c r="K518"/>
  <c r="M518"/>
  <c r="K517"/>
  <c r="M517"/>
  <c r="K516"/>
  <c r="M516"/>
  <c r="K515"/>
  <c r="M515"/>
  <c r="K514"/>
  <c r="M514"/>
  <c r="K513"/>
  <c r="M513"/>
  <c r="K512"/>
  <c r="M512"/>
  <c r="K511"/>
  <c r="M511"/>
  <c r="K510"/>
  <c r="M510"/>
  <c r="K509"/>
  <c r="M509"/>
  <c r="K508"/>
  <c r="M508"/>
  <c r="K507"/>
  <c r="M507"/>
  <c r="K506"/>
  <c r="M506"/>
  <c r="K505"/>
  <c r="M505"/>
  <c r="K504"/>
  <c r="M504"/>
  <c r="K502"/>
  <c r="M502"/>
  <c r="K501"/>
  <c r="M501"/>
  <c r="K500"/>
  <c r="M500"/>
  <c r="K499"/>
  <c r="M499"/>
  <c r="K498"/>
  <c r="M498"/>
  <c r="K497"/>
  <c r="M497"/>
  <c r="K496"/>
  <c r="M496"/>
  <c r="K495"/>
  <c r="M495"/>
  <c r="K494"/>
  <c r="M494"/>
  <c r="K493"/>
  <c r="M493"/>
  <c r="K492"/>
  <c r="M492"/>
  <c r="K491"/>
  <c r="M491"/>
  <c r="K490"/>
  <c r="M490"/>
  <c r="K489"/>
  <c r="M489"/>
  <c r="K488"/>
  <c r="M488"/>
  <c r="K487"/>
  <c r="M487"/>
  <c r="K486"/>
  <c r="M486"/>
  <c r="K485"/>
  <c r="M485"/>
  <c r="K484"/>
  <c r="M484"/>
  <c r="K482"/>
  <c r="M482"/>
  <c r="K614"/>
  <c r="M614"/>
  <c r="K566"/>
  <c r="M566"/>
  <c r="K554"/>
  <c r="M554"/>
  <c r="K776"/>
  <c r="M776"/>
  <c r="K954"/>
  <c r="M954"/>
  <c r="K952"/>
  <c r="M952"/>
  <c r="K951"/>
  <c r="M951"/>
  <c r="K950"/>
  <c r="M950"/>
  <c r="K949"/>
  <c r="M949"/>
  <c r="K948"/>
  <c r="M948"/>
  <c r="K947"/>
  <c r="M947"/>
  <c r="K946"/>
  <c r="M946"/>
  <c r="K945"/>
  <c r="M945"/>
  <c r="K944"/>
  <c r="M944"/>
  <c r="K943"/>
  <c r="M943"/>
  <c r="K942"/>
  <c r="M942"/>
  <c r="K941"/>
  <c r="M941"/>
  <c r="K940"/>
  <c r="M940"/>
  <c r="K939"/>
  <c r="M939"/>
  <c r="K938"/>
  <c r="M938"/>
  <c r="K937"/>
  <c r="M937"/>
  <c r="K936"/>
  <c r="M936"/>
  <c r="K935"/>
  <c r="M935"/>
  <c r="K934"/>
  <c r="M934"/>
  <c r="K933"/>
  <c r="M933"/>
  <c r="K932"/>
  <c r="M932"/>
  <c r="K931"/>
  <c r="M931"/>
  <c r="K930"/>
  <c r="M930"/>
  <c r="K929"/>
  <c r="M929"/>
  <c r="K928"/>
  <c r="M928"/>
  <c r="K927"/>
  <c r="M927"/>
  <c r="K926"/>
  <c r="M926"/>
  <c r="K925"/>
  <c r="M925"/>
  <c r="K924"/>
  <c r="M924"/>
  <c r="K923"/>
  <c r="M923"/>
  <c r="K922"/>
  <c r="M922"/>
  <c r="K921"/>
  <c r="M921"/>
  <c r="K920"/>
  <c r="M920"/>
  <c r="K919"/>
  <c r="M919"/>
  <c r="K918"/>
  <c r="M918"/>
  <c r="K917"/>
  <c r="M917"/>
  <c r="K916"/>
  <c r="M916"/>
  <c r="K915"/>
  <c r="M915"/>
  <c r="K914"/>
  <c r="M914"/>
  <c r="K913"/>
  <c r="M913"/>
  <c r="K912"/>
  <c r="M912"/>
  <c r="K911"/>
  <c r="M911"/>
  <c r="K910"/>
  <c r="M910"/>
  <c r="K909"/>
  <c r="M909"/>
  <c r="K908"/>
  <c r="M908"/>
  <c r="K907"/>
  <c r="M907"/>
  <c r="K906"/>
  <c r="M906"/>
  <c r="K905"/>
  <c r="M905"/>
  <c r="K904"/>
  <c r="M904"/>
  <c r="K903"/>
  <c r="M903"/>
  <c r="K902"/>
  <c r="M902"/>
  <c r="K901"/>
  <c r="M901"/>
  <c r="K900"/>
  <c r="M900"/>
  <c r="K899"/>
  <c r="M899"/>
  <c r="K898"/>
  <c r="M898"/>
  <c r="K897"/>
  <c r="M897"/>
  <c r="K896"/>
  <c r="M896"/>
  <c r="K895"/>
  <c r="M895"/>
  <c r="K894"/>
  <c r="M894"/>
  <c r="K893"/>
  <c r="M893"/>
  <c r="K892"/>
  <c r="M892"/>
  <c r="K891"/>
  <c r="M891"/>
  <c r="K890"/>
  <c r="M890"/>
  <c r="K889"/>
  <c r="M889"/>
  <c r="K888"/>
  <c r="M888"/>
  <c r="K887"/>
  <c r="M887"/>
  <c r="K886"/>
  <c r="M886"/>
  <c r="K885"/>
  <c r="M885"/>
  <c r="K884"/>
  <c r="M884"/>
  <c r="K883"/>
  <c r="M883"/>
  <c r="K882"/>
  <c r="M882"/>
  <c r="K881"/>
  <c r="M881"/>
  <c r="K880"/>
  <c r="M880"/>
  <c r="K879"/>
  <c r="M879"/>
  <c r="K878"/>
  <c r="M878"/>
  <c r="K877"/>
  <c r="M877"/>
  <c r="K876"/>
  <c r="M876"/>
  <c r="K875"/>
  <c r="M875"/>
  <c r="K874"/>
  <c r="M874"/>
  <c r="K873"/>
  <c r="M873"/>
  <c r="K872"/>
  <c r="M872"/>
  <c r="K871"/>
  <c r="M871"/>
  <c r="K870"/>
  <c r="M870"/>
  <c r="K869"/>
  <c r="M869"/>
  <c r="K868"/>
  <c r="M868"/>
  <c r="K867"/>
  <c r="M867"/>
  <c r="K866"/>
  <c r="M866"/>
  <c r="K865"/>
  <c r="M865"/>
  <c r="K864"/>
  <c r="M864"/>
  <c r="K863"/>
  <c r="M863"/>
  <c r="K862"/>
  <c r="M862"/>
  <c r="K861"/>
  <c r="M861"/>
  <c r="K860"/>
  <c r="M860"/>
  <c r="K859"/>
  <c r="M859"/>
  <c r="K858"/>
  <c r="M858"/>
  <c r="K857"/>
  <c r="M857"/>
  <c r="K856"/>
  <c r="M856"/>
  <c r="K855"/>
  <c r="M855"/>
  <c r="K854"/>
  <c r="M854"/>
  <c r="K853"/>
  <c r="M853"/>
  <c r="K852"/>
  <c r="M852"/>
  <c r="K851"/>
  <c r="M851"/>
  <c r="K850"/>
  <c r="M850"/>
  <c r="K849"/>
  <c r="M849"/>
  <c r="K848"/>
  <c r="M848"/>
  <c r="K847"/>
  <c r="M847"/>
  <c r="K846"/>
  <c r="M846"/>
  <c r="K845"/>
  <c r="M845"/>
  <c r="K844"/>
  <c r="M844"/>
  <c r="K843"/>
  <c r="M843"/>
  <c r="K842"/>
  <c r="M842"/>
  <c r="K841"/>
  <c r="M841"/>
  <c r="K840"/>
  <c r="M840"/>
  <c r="K839"/>
  <c r="M839"/>
  <c r="K838"/>
  <c r="M838"/>
  <c r="K837"/>
  <c r="M837"/>
  <c r="K836"/>
  <c r="M836"/>
  <c r="K835"/>
  <c r="M835"/>
  <c r="K834"/>
  <c r="M834"/>
  <c r="K833"/>
  <c r="M833"/>
  <c r="K832"/>
  <c r="M832"/>
  <c r="K831"/>
  <c r="M831"/>
  <c r="K830"/>
  <c r="M830"/>
  <c r="K829"/>
  <c r="M829"/>
  <c r="K828"/>
  <c r="M828"/>
  <c r="K827"/>
  <c r="M827"/>
  <c r="K826"/>
  <c r="M826"/>
  <c r="K825"/>
  <c r="M825"/>
  <c r="K824"/>
  <c r="M824"/>
  <c r="K823"/>
  <c r="M823"/>
  <c r="K822"/>
  <c r="M822"/>
  <c r="K821"/>
  <c r="M821"/>
  <c r="K820"/>
  <c r="M820"/>
  <c r="K819"/>
  <c r="M819"/>
  <c r="K818"/>
  <c r="M818"/>
  <c r="K817"/>
  <c r="M817"/>
  <c r="K816"/>
  <c r="M816"/>
  <c r="K815"/>
  <c r="M815"/>
  <c r="K814"/>
  <c r="M814"/>
  <c r="K813"/>
  <c r="M813"/>
  <c r="K812"/>
  <c r="M812"/>
  <c r="K811"/>
  <c r="M811"/>
  <c r="K810"/>
  <c r="M810"/>
  <c r="K809"/>
  <c r="M809"/>
  <c r="K808"/>
  <c r="M808"/>
  <c r="K807"/>
  <c r="M807"/>
  <c r="K806"/>
  <c r="M806"/>
  <c r="K805"/>
  <c r="M805"/>
  <c r="K804"/>
  <c r="M804"/>
  <c r="K803"/>
  <c r="M803"/>
  <c r="K802"/>
  <c r="M802"/>
  <c r="K801"/>
  <c r="M801"/>
  <c r="K800"/>
  <c r="M800"/>
  <c r="K799"/>
  <c r="M799"/>
  <c r="K798"/>
  <c r="M798"/>
  <c r="K797"/>
  <c r="M797"/>
  <c r="K796"/>
  <c r="M796"/>
  <c r="K795"/>
  <c r="M795"/>
  <c r="K794"/>
  <c r="M794"/>
  <c r="K793"/>
  <c r="M793"/>
  <c r="K792"/>
  <c r="M792"/>
  <c r="K791"/>
  <c r="M791"/>
  <c r="K790"/>
  <c r="M790"/>
  <c r="K789"/>
  <c r="M789"/>
  <c r="K788"/>
  <c r="M788"/>
  <c r="K787"/>
  <c r="M787"/>
  <c r="K786"/>
  <c r="M786"/>
  <c r="K785"/>
  <c r="M785"/>
  <c r="K784"/>
  <c r="M784"/>
  <c r="K783"/>
  <c r="M783"/>
  <c r="K782"/>
  <c r="M782"/>
  <c r="K781"/>
  <c r="M781"/>
  <c r="K780"/>
  <c r="M780"/>
  <c r="K779"/>
  <c r="M779"/>
  <c r="K778"/>
  <c r="M778"/>
  <c r="K777"/>
  <c r="M777"/>
  <c r="K1008"/>
  <c r="M1008"/>
  <c r="K1007"/>
  <c r="M1007"/>
  <c r="K1006"/>
  <c r="M1006"/>
  <c r="K1005"/>
  <c r="M1005"/>
  <c r="K1004"/>
  <c r="M1004"/>
  <c r="K1003"/>
  <c r="M1003"/>
  <c r="K1002"/>
  <c r="M1002"/>
  <c r="K1001"/>
  <c r="M1001"/>
  <c r="K1000"/>
  <c r="M1000"/>
  <c r="K999"/>
  <c r="M999"/>
  <c r="K998"/>
  <c r="M998"/>
  <c r="K997"/>
  <c r="M997"/>
  <c r="K996"/>
  <c r="M996"/>
  <c r="K995"/>
  <c r="M995"/>
  <c r="K994"/>
  <c r="M994"/>
  <c r="K993"/>
  <c r="M993"/>
  <c r="K992"/>
  <c r="M992"/>
  <c r="K991"/>
  <c r="M991"/>
  <c r="K990"/>
  <c r="M990"/>
  <c r="K989"/>
  <c r="M989"/>
  <c r="K988"/>
  <c r="M988"/>
  <c r="K987"/>
  <c r="M987"/>
  <c r="K986"/>
  <c r="M986"/>
  <c r="K985"/>
  <c r="M985"/>
  <c r="K984"/>
  <c r="M984"/>
  <c r="K983"/>
  <c r="M983"/>
  <c r="K982"/>
  <c r="M982"/>
  <c r="K981"/>
  <c r="M981"/>
  <c r="K980"/>
  <c r="M980"/>
  <c r="K979"/>
  <c r="M979"/>
  <c r="K978"/>
  <c r="M978"/>
  <c r="K977"/>
  <c r="M977"/>
  <c r="K976"/>
  <c r="M976"/>
  <c r="K975"/>
  <c r="M975"/>
  <c r="K974"/>
  <c r="M974"/>
  <c r="K973"/>
  <c r="M973"/>
  <c r="K972"/>
  <c r="M972"/>
  <c r="K971"/>
  <c r="M971"/>
  <c r="K970"/>
  <c r="M970"/>
  <c r="K969"/>
  <c r="M969"/>
  <c r="K968"/>
  <c r="M968"/>
  <c r="K967"/>
  <c r="M967"/>
  <c r="K966"/>
  <c r="M966"/>
  <c r="K965"/>
  <c r="M965"/>
  <c r="K964"/>
  <c r="M964"/>
  <c r="K963"/>
  <c r="M963"/>
  <c r="K962"/>
  <c r="M962"/>
  <c r="K961"/>
  <c r="M961"/>
  <c r="K960"/>
  <c r="M960"/>
  <c r="K959"/>
  <c r="M959"/>
  <c r="M1013"/>
  <c r="M1249"/>
  <c r="M635" i="11"/>
  <c r="N635"/>
  <c r="O1249" i="16"/>
  <c r="P1249"/>
  <c r="I1249" i="18"/>
  <c r="Q1011"/>
  <c r="P1011"/>
  <c r="O1011"/>
  <c r="K953"/>
  <c r="M953"/>
  <c r="M956"/>
  <c r="I635"/>
  <c r="L956"/>
  <c r="K555"/>
  <c r="M555"/>
  <c r="K556"/>
  <c r="M556"/>
  <c r="K557"/>
  <c r="M557"/>
  <c r="K558"/>
  <c r="M558"/>
  <c r="K559"/>
  <c r="M559"/>
  <c r="K560"/>
  <c r="M560"/>
  <c r="K561"/>
  <c r="M561"/>
  <c r="K562"/>
  <c r="M562"/>
  <c r="K563"/>
  <c r="M563"/>
  <c r="K564"/>
  <c r="M564"/>
  <c r="K565"/>
  <c r="M565"/>
  <c r="K568"/>
  <c r="M568"/>
  <c r="K569"/>
  <c r="M569"/>
  <c r="K570"/>
  <c r="M570"/>
  <c r="K571"/>
  <c r="M571"/>
  <c r="K572"/>
  <c r="M572"/>
  <c r="K573"/>
  <c r="M573"/>
  <c r="K574"/>
  <c r="M574"/>
  <c r="K575"/>
  <c r="M575"/>
  <c r="K576"/>
  <c r="M576"/>
  <c r="K577"/>
  <c r="M577"/>
  <c r="K578"/>
  <c r="M578"/>
  <c r="K579"/>
  <c r="M579"/>
  <c r="K580"/>
  <c r="M580"/>
  <c r="K581"/>
  <c r="M581"/>
  <c r="K582"/>
  <c r="M582"/>
  <c r="K583"/>
  <c r="M583"/>
  <c r="K584"/>
  <c r="M584"/>
  <c r="K585"/>
  <c r="M585"/>
  <c r="K586"/>
  <c r="M586"/>
  <c r="K587"/>
  <c r="M587"/>
  <c r="K588"/>
  <c r="M588"/>
  <c r="K589"/>
  <c r="M589"/>
  <c r="K590"/>
  <c r="M590"/>
  <c r="K591"/>
  <c r="M591"/>
  <c r="K592"/>
  <c r="M592"/>
  <c r="K593"/>
  <c r="M593"/>
  <c r="K594"/>
  <c r="M594"/>
  <c r="K595"/>
  <c r="M595"/>
  <c r="K596"/>
  <c r="M596"/>
  <c r="K597"/>
  <c r="M597"/>
  <c r="K598"/>
  <c r="M598"/>
  <c r="K599"/>
  <c r="M599"/>
  <c r="K600"/>
  <c r="M600"/>
  <c r="K601"/>
  <c r="M601"/>
  <c r="K602"/>
  <c r="M602"/>
  <c r="K603"/>
  <c r="M603"/>
  <c r="K604"/>
  <c r="M604"/>
  <c r="K605"/>
  <c r="M605"/>
  <c r="K606"/>
  <c r="M606"/>
  <c r="K607"/>
  <c r="M607"/>
  <c r="K608"/>
  <c r="M608"/>
  <c r="K609"/>
  <c r="M609"/>
  <c r="K610"/>
  <c r="M610"/>
  <c r="K611"/>
  <c r="M611"/>
  <c r="K612"/>
  <c r="M612"/>
  <c r="K613"/>
  <c r="M613"/>
  <c r="K615"/>
  <c r="M615"/>
  <c r="K616"/>
  <c r="M616"/>
  <c r="K617"/>
  <c r="M617"/>
  <c r="K618"/>
  <c r="M618"/>
  <c r="K619"/>
  <c r="M619"/>
  <c r="K620"/>
  <c r="M620"/>
  <c r="K621"/>
  <c r="M621"/>
  <c r="K622"/>
  <c r="M622"/>
  <c r="K623"/>
  <c r="M623"/>
  <c r="K624"/>
  <c r="M624"/>
  <c r="K625"/>
  <c r="M625"/>
  <c r="K626"/>
  <c r="M626"/>
  <c r="K627"/>
  <c r="M627"/>
  <c r="K628"/>
  <c r="M628"/>
  <c r="K629"/>
  <c r="M629"/>
  <c r="K630"/>
  <c r="M630"/>
  <c r="K631"/>
  <c r="M631"/>
  <c r="K632"/>
  <c r="M632"/>
  <c r="K633"/>
  <c r="M633"/>
  <c r="K634"/>
  <c r="M634"/>
  <c r="M635" i="14"/>
  <c r="N635"/>
  <c r="F635" i="18"/>
  <c r="Q1250"/>
  <c r="Q1249"/>
  <c r="O1249"/>
  <c r="P1249"/>
  <c r="O956"/>
  <c r="P956"/>
  <c r="Q956"/>
  <c r="Q957"/>
  <c r="Q1012"/>
  <c r="K635"/>
  <c r="L635"/>
  <c r="K553"/>
  <c r="M553"/>
  <c r="M635"/>
  <c r="Q636"/>
  <c r="Q635"/>
  <c r="P635"/>
  <c r="O635"/>
  <c r="H9" i="36"/>
  <c r="I9"/>
  <c r="H10"/>
  <c r="I10"/>
  <c r="H11"/>
  <c r="I11"/>
  <c r="H12"/>
  <c r="I12"/>
  <c r="H13"/>
  <c r="I13"/>
  <c r="I551" i="35"/>
  <c r="D774"/>
  <c r="D1250"/>
  <c r="H774"/>
  <c r="I774"/>
  <c r="F1250"/>
  <c r="H552" i="10"/>
  <c r="H636"/>
  <c r="H957"/>
  <c r="H1012"/>
  <c r="K529" i="18"/>
  <c r="M529"/>
  <c r="K528"/>
  <c r="M528"/>
  <c r="K503"/>
  <c r="M503"/>
  <c r="K483"/>
  <c r="M483"/>
  <c r="I1250" i="35"/>
  <c r="H1250"/>
  <c r="P551" i="18"/>
  <c r="O551"/>
  <c r="F1250" i="14"/>
  <c r="N551"/>
  <c r="F1250" i="28"/>
  <c r="K551"/>
  <c r="G551" i="18"/>
  <c r="O478" i="16"/>
  <c r="P478"/>
  <c r="I478" i="18"/>
  <c r="N478"/>
  <c r="S478"/>
  <c r="U478"/>
  <c r="O477" i="16"/>
  <c r="P477"/>
  <c r="I477" i="18"/>
  <c r="N477"/>
  <c r="S477"/>
  <c r="U477"/>
  <c r="O476" i="16"/>
  <c r="P476"/>
  <c r="I476" i="18"/>
  <c r="N476"/>
  <c r="S476"/>
  <c r="U476"/>
  <c r="O475" i="16"/>
  <c r="P475"/>
  <c r="I475" i="18"/>
  <c r="N475"/>
  <c r="S475"/>
  <c r="U475"/>
  <c r="O474" i="16"/>
  <c r="P474"/>
  <c r="I474" i="18"/>
  <c r="N474"/>
  <c r="S474"/>
  <c r="U474"/>
  <c r="O473" i="16"/>
  <c r="P473"/>
  <c r="I473" i="18"/>
  <c r="N473"/>
  <c r="S473"/>
  <c r="U473"/>
  <c r="O472" i="16"/>
  <c r="P472"/>
  <c r="I472" i="18"/>
  <c r="N472"/>
  <c r="S472"/>
  <c r="U472"/>
  <c r="O471" i="16"/>
  <c r="P471"/>
  <c r="I471" i="18"/>
  <c r="N471"/>
  <c r="S471"/>
  <c r="U471"/>
  <c r="O470" i="16"/>
  <c r="P470"/>
  <c r="I470" i="18"/>
  <c r="N470"/>
  <c r="S470"/>
  <c r="U470"/>
  <c r="O469" i="16"/>
  <c r="P469"/>
  <c r="I469" i="18"/>
  <c r="N469"/>
  <c r="S469"/>
  <c r="U469"/>
  <c r="O468" i="16"/>
  <c r="P468"/>
  <c r="I468" i="18"/>
  <c r="N468"/>
  <c r="S468"/>
  <c r="U468"/>
  <c r="O467" i="16"/>
  <c r="P467"/>
  <c r="I467" i="18"/>
  <c r="N467"/>
  <c r="S467"/>
  <c r="U467"/>
  <c r="O466" i="16"/>
  <c r="P466"/>
  <c r="I466" i="18"/>
  <c r="N466"/>
  <c r="S466"/>
  <c r="U466"/>
  <c r="O465" i="16"/>
  <c r="P465"/>
  <c r="I465" i="18"/>
  <c r="N465"/>
  <c r="S465"/>
  <c r="U465"/>
  <c r="O464" i="16"/>
  <c r="P464"/>
  <c r="I464" i="18"/>
  <c r="N464"/>
  <c r="S464"/>
  <c r="U464"/>
  <c r="O463" i="16"/>
  <c r="P463"/>
  <c r="I463" i="18"/>
  <c r="N463"/>
  <c r="S463"/>
  <c r="U463"/>
  <c r="O462" i="16"/>
  <c r="P462"/>
  <c r="I462" i="18"/>
  <c r="N462"/>
  <c r="S462"/>
  <c r="U462"/>
  <c r="O461" i="16"/>
  <c r="P461"/>
  <c r="I461" i="18"/>
  <c r="N461"/>
  <c r="S461"/>
  <c r="U461"/>
  <c r="O460" i="16"/>
  <c r="P460"/>
  <c r="I460" i="18"/>
  <c r="N460"/>
  <c r="S460"/>
  <c r="U460"/>
  <c r="O459" i="16"/>
  <c r="P459"/>
  <c r="I459" i="18"/>
  <c r="N459"/>
  <c r="S459"/>
  <c r="U459"/>
  <c r="O458" i="16"/>
  <c r="P458"/>
  <c r="I458" i="18"/>
  <c r="N458"/>
  <c r="S458"/>
  <c r="U458"/>
  <c r="O457" i="16"/>
  <c r="P457"/>
  <c r="I457" i="18"/>
  <c r="N457"/>
  <c r="S457"/>
  <c r="U457"/>
  <c r="O456" i="16"/>
  <c r="P456"/>
  <c r="I456" i="18"/>
  <c r="N456"/>
  <c r="S456"/>
  <c r="U456"/>
  <c r="O455" i="16"/>
  <c r="P455"/>
  <c r="I455" i="18"/>
  <c r="N455"/>
  <c r="S455"/>
  <c r="U455"/>
  <c r="O454" i="16"/>
  <c r="P454"/>
  <c r="I454" i="18"/>
  <c r="N454"/>
  <c r="S454"/>
  <c r="U454"/>
  <c r="O453" i="16"/>
  <c r="P453"/>
  <c r="I453" i="18"/>
  <c r="N453"/>
  <c r="S453"/>
  <c r="U453"/>
  <c r="O452" i="16"/>
  <c r="P452"/>
  <c r="I452" i="18"/>
  <c r="N452"/>
  <c r="S452"/>
  <c r="U452"/>
  <c r="O451" i="16"/>
  <c r="P451"/>
  <c r="I451" i="18"/>
  <c r="N451"/>
  <c r="S451"/>
  <c r="U451"/>
  <c r="O450" i="16"/>
  <c r="P450"/>
  <c r="I450" i="18"/>
  <c r="N450"/>
  <c r="S450"/>
  <c r="U450"/>
  <c r="O449" i="16"/>
  <c r="P449"/>
  <c r="I449" i="18"/>
  <c r="N449"/>
  <c r="S449"/>
  <c r="U449"/>
  <c r="O448" i="16"/>
  <c r="P448"/>
  <c r="I448" i="18"/>
  <c r="N448"/>
  <c r="S448"/>
  <c r="U448"/>
  <c r="O447" i="16"/>
  <c r="P447"/>
  <c r="I447" i="18"/>
  <c r="N447"/>
  <c r="S447"/>
  <c r="U447"/>
  <c r="O446" i="16"/>
  <c r="P446"/>
  <c r="I446" i="18"/>
  <c r="N446"/>
  <c r="S446"/>
  <c r="U446"/>
  <c r="O445" i="16"/>
  <c r="P445"/>
  <c r="I445" i="18"/>
  <c r="N445"/>
  <c r="S445"/>
  <c r="U445"/>
  <c r="O444" i="16"/>
  <c r="P444"/>
  <c r="I444" i="18"/>
  <c r="N444"/>
  <c r="S444"/>
  <c r="U444"/>
  <c r="O443" i="16"/>
  <c r="P443"/>
  <c r="I443" i="18"/>
  <c r="N443"/>
  <c r="S443"/>
  <c r="U443"/>
  <c r="O442" i="16"/>
  <c r="P442"/>
  <c r="I442" i="18"/>
  <c r="N442"/>
  <c r="S442"/>
  <c r="U442"/>
  <c r="O441" i="16"/>
  <c r="P441"/>
  <c r="I441" i="18"/>
  <c r="N441"/>
  <c r="S441"/>
  <c r="U441"/>
  <c r="O440" i="16"/>
  <c r="P440"/>
  <c r="I440" i="18"/>
  <c r="N440"/>
  <c r="S440"/>
  <c r="U440"/>
  <c r="O439" i="16"/>
  <c r="P439"/>
  <c r="I439" i="18"/>
  <c r="N439"/>
  <c r="S439"/>
  <c r="U439"/>
  <c r="O438" i="16"/>
  <c r="P438"/>
  <c r="I438" i="18"/>
  <c r="N438"/>
  <c r="S438"/>
  <c r="U438"/>
  <c r="O437" i="16"/>
  <c r="P437"/>
  <c r="I437" i="18"/>
  <c r="N437"/>
  <c r="S437"/>
  <c r="U437"/>
  <c r="O436" i="16"/>
  <c r="P436"/>
  <c r="I436" i="18"/>
  <c r="N436"/>
  <c r="S436"/>
  <c r="U436"/>
  <c r="O435" i="16"/>
  <c r="P435"/>
  <c r="I435" i="18"/>
  <c r="N435"/>
  <c r="S435"/>
  <c r="U435"/>
  <c r="O434" i="16"/>
  <c r="P434"/>
  <c r="I434" i="18"/>
  <c r="N434"/>
  <c r="S434"/>
  <c r="U434"/>
  <c r="O433" i="16"/>
  <c r="P433"/>
  <c r="I433" i="18"/>
  <c r="N433"/>
  <c r="S433"/>
  <c r="U433"/>
  <c r="O432" i="16"/>
  <c r="P432"/>
  <c r="I432" i="18"/>
  <c r="N432"/>
  <c r="S432"/>
  <c r="U432"/>
  <c r="O431" i="16"/>
  <c r="P431"/>
  <c r="I431" i="18"/>
  <c r="N431"/>
  <c r="S431"/>
  <c r="U431"/>
  <c r="O430" i="16"/>
  <c r="P430"/>
  <c r="I430" i="18"/>
  <c r="N430"/>
  <c r="S430"/>
  <c r="U430"/>
  <c r="O429" i="16"/>
  <c r="P429"/>
  <c r="I429" i="18"/>
  <c r="N429"/>
  <c r="S429"/>
  <c r="U429"/>
  <c r="O428" i="16"/>
  <c r="P428"/>
  <c r="I428" i="18"/>
  <c r="N428"/>
  <c r="S428"/>
  <c r="U428"/>
  <c r="O427" i="16"/>
  <c r="P427"/>
  <c r="I427" i="18"/>
  <c r="N427"/>
  <c r="S427"/>
  <c r="U427"/>
  <c r="O426" i="16"/>
  <c r="P426"/>
  <c r="I426" i="18"/>
  <c r="N426"/>
  <c r="S426"/>
  <c r="U426"/>
  <c r="O425" i="16"/>
  <c r="P425"/>
  <c r="I425" i="18"/>
  <c r="N425"/>
  <c r="S425"/>
  <c r="U425"/>
  <c r="O424" i="16"/>
  <c r="P424"/>
  <c r="I424" i="18"/>
  <c r="N424"/>
  <c r="S424"/>
  <c r="U424"/>
  <c r="O423" i="16"/>
  <c r="P423"/>
  <c r="I423" i="18"/>
  <c r="N423"/>
  <c r="S423"/>
  <c r="U423"/>
  <c r="O422" i="16"/>
  <c r="P422"/>
  <c r="I422" i="18"/>
  <c r="N422"/>
  <c r="S422"/>
  <c r="U422"/>
  <c r="O421" i="16"/>
  <c r="P421"/>
  <c r="I421" i="18"/>
  <c r="N421"/>
  <c r="S421"/>
  <c r="U421"/>
  <c r="O420" i="16"/>
  <c r="P420"/>
  <c r="I420" i="18"/>
  <c r="N420"/>
  <c r="S420"/>
  <c r="U420"/>
  <c r="O419" i="16"/>
  <c r="P419"/>
  <c r="I419" i="18"/>
  <c r="N419"/>
  <c r="S419"/>
  <c r="U419"/>
  <c r="O418" i="16"/>
  <c r="P418"/>
  <c r="I418" i="18"/>
  <c r="N418"/>
  <c r="S418"/>
  <c r="U418"/>
  <c r="O417" i="16"/>
  <c r="P417"/>
  <c r="I417" i="18"/>
  <c r="N417"/>
  <c r="S417"/>
  <c r="U417"/>
  <c r="O416" i="16"/>
  <c r="P416"/>
  <c r="I416" i="18"/>
  <c r="N416"/>
  <c r="S416"/>
  <c r="U416"/>
  <c r="O415" i="16"/>
  <c r="P415"/>
  <c r="I415" i="18"/>
  <c r="N415"/>
  <c r="S415"/>
  <c r="U415"/>
  <c r="O414" i="16"/>
  <c r="P414"/>
  <c r="I414" i="18"/>
  <c r="N414"/>
  <c r="S414"/>
  <c r="U414"/>
  <c r="O413" i="16"/>
  <c r="P413"/>
  <c r="I413" i="18"/>
  <c r="N413"/>
  <c r="S413"/>
  <c r="U413"/>
  <c r="O412" i="16"/>
  <c r="P412"/>
  <c r="I412" i="18"/>
  <c r="N412"/>
  <c r="S412"/>
  <c r="U412"/>
  <c r="O411" i="16"/>
  <c r="P411"/>
  <c r="I411" i="18"/>
  <c r="N411"/>
  <c r="S411"/>
  <c r="U411"/>
  <c r="O410" i="16"/>
  <c r="P410"/>
  <c r="I410" i="18"/>
  <c r="N410"/>
  <c r="S410"/>
  <c r="U410"/>
  <c r="O409" i="16"/>
  <c r="P409"/>
  <c r="I409" i="18"/>
  <c r="N409"/>
  <c r="S409"/>
  <c r="U409"/>
  <c r="O408" i="16"/>
  <c r="P408"/>
  <c r="I408" i="18"/>
  <c r="N408"/>
  <c r="S408"/>
  <c r="U408"/>
  <c r="O407" i="16"/>
  <c r="P407"/>
  <c r="I407" i="18"/>
  <c r="N407"/>
  <c r="S407"/>
  <c r="U407"/>
  <c r="O406" i="16"/>
  <c r="P406"/>
  <c r="I406" i="18"/>
  <c r="N406"/>
  <c r="S406"/>
  <c r="U406"/>
  <c r="O405" i="16"/>
  <c r="P405"/>
  <c r="I405" i="18"/>
  <c r="N405"/>
  <c r="S405"/>
  <c r="U405"/>
  <c r="O404" i="16"/>
  <c r="P404"/>
  <c r="I404" i="18"/>
  <c r="N404"/>
  <c r="S404"/>
  <c r="U404"/>
  <c r="K1250" i="28"/>
  <c r="G1250" i="18"/>
  <c r="M1249" i="14"/>
  <c r="N1249"/>
  <c r="M1011"/>
  <c r="N1011"/>
  <c r="F1011" i="18"/>
  <c r="I1250" i="14"/>
  <c r="H1250"/>
  <c r="M1250"/>
  <c r="N1250"/>
  <c r="O403" i="16"/>
  <c r="P403"/>
  <c r="I403" i="18"/>
  <c r="N403"/>
  <c r="S403"/>
  <c r="U403"/>
  <c r="O402" i="16"/>
  <c r="P402"/>
  <c r="I402" i="18"/>
  <c r="N402"/>
  <c r="S402"/>
  <c r="U402"/>
  <c r="O401" i="16"/>
  <c r="P401"/>
  <c r="I401" i="18"/>
  <c r="N401"/>
  <c r="S401"/>
  <c r="U401"/>
  <c r="O400" i="16"/>
  <c r="P400"/>
  <c r="I400" i="18"/>
  <c r="N400"/>
  <c r="S400"/>
  <c r="U400"/>
  <c r="O399" i="16"/>
  <c r="P399"/>
  <c r="I399" i="18"/>
  <c r="N399"/>
  <c r="S399"/>
  <c r="U399"/>
  <c r="O398" i="16"/>
  <c r="P398"/>
  <c r="I398" i="18"/>
  <c r="N398"/>
  <c r="S398"/>
  <c r="U398"/>
  <c r="O397" i="16"/>
  <c r="P397"/>
  <c r="I397" i="18"/>
  <c r="N397"/>
  <c r="S397"/>
  <c r="U397"/>
  <c r="O396" i="16"/>
  <c r="P396"/>
  <c r="I396" i="18"/>
  <c r="N396"/>
  <c r="S396"/>
  <c r="U396"/>
  <c r="O395" i="16"/>
  <c r="P395"/>
  <c r="I395" i="18"/>
  <c r="N395"/>
  <c r="S395"/>
  <c r="U395"/>
  <c r="O394" i="16"/>
  <c r="P394"/>
  <c r="I394" i="18"/>
  <c r="N394"/>
  <c r="S394"/>
  <c r="U394"/>
  <c r="O393" i="16"/>
  <c r="P393"/>
  <c r="I393" i="18"/>
  <c r="N393"/>
  <c r="S393"/>
  <c r="U393"/>
  <c r="O392" i="16"/>
  <c r="P392"/>
  <c r="I392" i="18"/>
  <c r="N392"/>
  <c r="S392"/>
  <c r="U392"/>
  <c r="O391" i="16"/>
  <c r="P391"/>
  <c r="I391" i="18"/>
  <c r="N391"/>
  <c r="S391"/>
  <c r="U391"/>
  <c r="O390" i="16"/>
  <c r="P390"/>
  <c r="I390" i="18"/>
  <c r="N390"/>
  <c r="S390"/>
  <c r="U390"/>
  <c r="O389" i="16"/>
  <c r="P389"/>
  <c r="I389" i="18"/>
  <c r="N389"/>
  <c r="S389"/>
  <c r="U389"/>
  <c r="O388" i="16"/>
  <c r="P388"/>
  <c r="I388" i="18"/>
  <c r="N388"/>
  <c r="S388"/>
  <c r="U388"/>
  <c r="O387" i="16"/>
  <c r="P387"/>
  <c r="I387" i="18"/>
  <c r="N387"/>
  <c r="S387"/>
  <c r="U387"/>
  <c r="O386" i="16"/>
  <c r="P386"/>
  <c r="I386" i="18"/>
  <c r="N386"/>
  <c r="S386"/>
  <c r="U386"/>
  <c r="O385" i="16"/>
  <c r="P385"/>
  <c r="I385" i="18"/>
  <c r="N385"/>
  <c r="S385"/>
  <c r="U385"/>
  <c r="O384" i="16"/>
  <c r="P384"/>
  <c r="I384" i="18"/>
  <c r="N384"/>
  <c r="S384"/>
  <c r="U384"/>
  <c r="O383" i="16"/>
  <c r="P383"/>
  <c r="I383" i="18"/>
  <c r="N383"/>
  <c r="S383"/>
  <c r="U383"/>
  <c r="O382" i="16"/>
  <c r="P382"/>
  <c r="I382" i="18"/>
  <c r="N382"/>
  <c r="S382"/>
  <c r="U382"/>
  <c r="O381" i="16"/>
  <c r="P381"/>
  <c r="I381" i="18"/>
  <c r="N381"/>
  <c r="S381"/>
  <c r="U381"/>
  <c r="O380" i="16"/>
  <c r="P380"/>
  <c r="I380" i="18"/>
  <c r="N380"/>
  <c r="S380"/>
  <c r="U380"/>
  <c r="O379" i="16"/>
  <c r="P379"/>
  <c r="I379" i="18"/>
  <c r="N379"/>
  <c r="S379"/>
  <c r="U379"/>
  <c r="O378" i="16"/>
  <c r="P378"/>
  <c r="I378" i="18"/>
  <c r="N378"/>
  <c r="S378"/>
  <c r="U378"/>
  <c r="O377" i="16"/>
  <c r="P377"/>
  <c r="I377" i="18"/>
  <c r="N377"/>
  <c r="S377"/>
  <c r="U377"/>
  <c r="O376" i="16"/>
  <c r="P376"/>
  <c r="I376" i="18"/>
  <c r="N376"/>
  <c r="S376"/>
  <c r="U376"/>
  <c r="O375" i="16"/>
  <c r="P375"/>
  <c r="I375" i="18"/>
  <c r="N375"/>
  <c r="S375"/>
  <c r="U375"/>
  <c r="O374" i="16"/>
  <c r="P374"/>
  <c r="I374" i="18"/>
  <c r="N374"/>
  <c r="S374"/>
  <c r="U374"/>
  <c r="O373" i="16"/>
  <c r="P373"/>
  <c r="I373" i="18"/>
  <c r="N373"/>
  <c r="S373"/>
  <c r="U373"/>
  <c r="O372" i="16"/>
  <c r="P372"/>
  <c r="I372" i="18"/>
  <c r="N372"/>
  <c r="S372"/>
  <c r="U372"/>
  <c r="O371" i="16"/>
  <c r="P371"/>
  <c r="I371" i="18"/>
  <c r="N371"/>
  <c r="S371"/>
  <c r="U371"/>
  <c r="O370" i="16"/>
  <c r="P370"/>
  <c r="I370" i="18"/>
  <c r="N370"/>
  <c r="S370"/>
  <c r="U370"/>
  <c r="O369" i="16"/>
  <c r="P369"/>
  <c r="I369" i="18"/>
  <c r="N369"/>
  <c r="S369"/>
  <c r="U369"/>
  <c r="O368" i="16"/>
  <c r="P368"/>
  <c r="I368" i="18"/>
  <c r="N368"/>
  <c r="S368"/>
  <c r="U368"/>
  <c r="O367" i="16"/>
  <c r="P367"/>
  <c r="I367" i="18"/>
  <c r="N367"/>
  <c r="S367"/>
  <c r="U367"/>
  <c r="O366" i="16"/>
  <c r="P366"/>
  <c r="I366" i="18"/>
  <c r="N366"/>
  <c r="S366"/>
  <c r="U366"/>
  <c r="O365" i="16"/>
  <c r="P365"/>
  <c r="I365" i="18"/>
  <c r="N365"/>
  <c r="S365"/>
  <c r="U365"/>
  <c r="O364" i="16"/>
  <c r="P364"/>
  <c r="I364" i="18"/>
  <c r="N364"/>
  <c r="S364"/>
  <c r="U364"/>
  <c r="O363" i="16"/>
  <c r="P363"/>
  <c r="I363" i="18"/>
  <c r="N363"/>
  <c r="S363"/>
  <c r="U363"/>
  <c r="O362" i="16"/>
  <c r="P362"/>
  <c r="I362" i="18"/>
  <c r="N362"/>
  <c r="S362"/>
  <c r="U362"/>
  <c r="O361" i="16"/>
  <c r="P361"/>
  <c r="I361" i="18"/>
  <c r="N361"/>
  <c r="S361"/>
  <c r="U361"/>
  <c r="O360" i="16"/>
  <c r="P360"/>
  <c r="I360" i="18"/>
  <c r="N360"/>
  <c r="S360"/>
  <c r="U360"/>
  <c r="O359" i="16"/>
  <c r="P359"/>
  <c r="I359" i="18"/>
  <c r="N359"/>
  <c r="S359"/>
  <c r="U359"/>
  <c r="O358" i="16"/>
  <c r="P358"/>
  <c r="I358" i="18"/>
  <c r="N358"/>
  <c r="S358"/>
  <c r="U358"/>
  <c r="O357" i="16"/>
  <c r="P357"/>
  <c r="I357" i="18"/>
  <c r="N357"/>
  <c r="S357"/>
  <c r="U357"/>
  <c r="O356" i="16"/>
  <c r="P356"/>
  <c r="I356" i="18"/>
  <c r="N356"/>
  <c r="S356"/>
  <c r="U356"/>
  <c r="O355" i="16"/>
  <c r="P355"/>
  <c r="I355" i="18"/>
  <c r="N355"/>
  <c r="S355"/>
  <c r="U355"/>
  <c r="O354" i="16"/>
  <c r="P354"/>
  <c r="I354" i="18"/>
  <c r="N354"/>
  <c r="S354"/>
  <c r="U354"/>
  <c r="O353" i="16"/>
  <c r="P353"/>
  <c r="I353" i="18"/>
  <c r="N353"/>
  <c r="S353"/>
  <c r="U353"/>
  <c r="O352" i="16"/>
  <c r="P352"/>
  <c r="I352" i="18"/>
  <c r="N352"/>
  <c r="S352"/>
  <c r="U352"/>
  <c r="O351" i="16"/>
  <c r="P351"/>
  <c r="I351" i="18"/>
  <c r="N351"/>
  <c r="S351"/>
  <c r="U351"/>
  <c r="O350" i="16"/>
  <c r="P350"/>
  <c r="I350" i="18"/>
  <c r="N350"/>
  <c r="S350"/>
  <c r="U350"/>
  <c r="O349" i="16"/>
  <c r="P349"/>
  <c r="I349" i="18"/>
  <c r="N349"/>
  <c r="S349"/>
  <c r="U349"/>
  <c r="O348" i="16"/>
  <c r="P348"/>
  <c r="I348" i="18"/>
  <c r="N348"/>
  <c r="S348"/>
  <c r="U348"/>
  <c r="O347" i="16"/>
  <c r="P347"/>
  <c r="I347" i="18"/>
  <c r="N347"/>
  <c r="S347"/>
  <c r="U347"/>
  <c r="O346" i="16"/>
  <c r="P346"/>
  <c r="I346" i="18"/>
  <c r="N346"/>
  <c r="S346"/>
  <c r="U346"/>
  <c r="O345" i="16"/>
  <c r="P345"/>
  <c r="I345" i="18"/>
  <c r="N345"/>
  <c r="S345"/>
  <c r="U345"/>
  <c r="O344" i="16"/>
  <c r="P344"/>
  <c r="I344" i="18"/>
  <c r="N344"/>
  <c r="S344"/>
  <c r="U344"/>
  <c r="O343" i="16"/>
  <c r="P343"/>
  <c r="I343" i="18"/>
  <c r="N343"/>
  <c r="S343"/>
  <c r="U343"/>
  <c r="O342" i="16"/>
  <c r="P342"/>
  <c r="I342" i="18"/>
  <c r="N342"/>
  <c r="S342"/>
  <c r="U342"/>
  <c r="O341" i="16"/>
  <c r="P341"/>
  <c r="I341" i="18"/>
  <c r="N341"/>
  <c r="S341"/>
  <c r="U341"/>
  <c r="O340" i="16"/>
  <c r="P340"/>
  <c r="I340" i="18"/>
  <c r="N340"/>
  <c r="S340"/>
  <c r="U340"/>
  <c r="O339" i="16"/>
  <c r="P339"/>
  <c r="I339" i="18"/>
  <c r="N339"/>
  <c r="S339"/>
  <c r="U339"/>
  <c r="O338" i="16"/>
  <c r="P338"/>
  <c r="I338" i="18"/>
  <c r="N338"/>
  <c r="S338"/>
  <c r="U338"/>
  <c r="O337" i="16"/>
  <c r="P337"/>
  <c r="I337" i="18"/>
  <c r="N337"/>
  <c r="S337"/>
  <c r="U337"/>
  <c r="O336" i="16"/>
  <c r="P336"/>
  <c r="I336" i="18"/>
  <c r="N336"/>
  <c r="S336"/>
  <c r="U336"/>
  <c r="O335" i="16"/>
  <c r="P335"/>
  <c r="I335" i="18"/>
  <c r="N335"/>
  <c r="S335"/>
  <c r="U335"/>
  <c r="O334" i="16"/>
  <c r="P334"/>
  <c r="I334" i="18"/>
  <c r="N334"/>
  <c r="S334"/>
  <c r="U334"/>
  <c r="O333" i="16"/>
  <c r="P333"/>
  <c r="I333" i="18"/>
  <c r="N333"/>
  <c r="S333"/>
  <c r="U333"/>
  <c r="O332" i="16"/>
  <c r="P332"/>
  <c r="I332" i="18"/>
  <c r="N332"/>
  <c r="S332"/>
  <c r="U332"/>
  <c r="O331" i="16"/>
  <c r="P331"/>
  <c r="I331" i="18"/>
  <c r="N331"/>
  <c r="S331"/>
  <c r="U331"/>
  <c r="O330" i="16"/>
  <c r="P330"/>
  <c r="I330" i="18"/>
  <c r="N330"/>
  <c r="S330"/>
  <c r="U330"/>
  <c r="O329" i="16"/>
  <c r="P329"/>
  <c r="I329" i="18"/>
  <c r="N329"/>
  <c r="S329"/>
  <c r="U329"/>
  <c r="O328" i="16"/>
  <c r="P328"/>
  <c r="I328" i="18"/>
  <c r="N328"/>
  <c r="S328"/>
  <c r="U328"/>
  <c r="O327" i="16"/>
  <c r="P327"/>
  <c r="I327" i="18"/>
  <c r="N327"/>
  <c r="S327"/>
  <c r="U327"/>
  <c r="O326" i="16"/>
  <c r="P326"/>
  <c r="I326" i="18"/>
  <c r="N326"/>
  <c r="S326"/>
  <c r="U326"/>
  <c r="O325" i="16"/>
  <c r="P325"/>
  <c r="I325" i="18"/>
  <c r="N325"/>
  <c r="S325"/>
  <c r="U325"/>
  <c r="O324" i="16"/>
  <c r="P324"/>
  <c r="I324" i="18"/>
  <c r="N324"/>
  <c r="S324"/>
  <c r="U324"/>
  <c r="O323" i="16"/>
  <c r="P323"/>
  <c r="I323" i="18"/>
  <c r="N323"/>
  <c r="S323"/>
  <c r="U323"/>
  <c r="O322" i="16"/>
  <c r="P322"/>
  <c r="I322" i="18"/>
  <c r="N322"/>
  <c r="S322"/>
  <c r="U322"/>
  <c r="O321" i="16"/>
  <c r="P321"/>
  <c r="I321" i="18"/>
  <c r="N321"/>
  <c r="S321"/>
  <c r="U321"/>
  <c r="O320" i="16"/>
  <c r="P320"/>
  <c r="I320" i="18"/>
  <c r="N320"/>
  <c r="S320"/>
  <c r="U320"/>
  <c r="O319" i="16"/>
  <c r="P319"/>
  <c r="I319" i="18"/>
  <c r="N319"/>
  <c r="S319"/>
  <c r="U319"/>
  <c r="O318" i="16"/>
  <c r="P318"/>
  <c r="I318" i="18"/>
  <c r="N318"/>
  <c r="S318"/>
  <c r="U318"/>
  <c r="O317" i="16"/>
  <c r="P317"/>
  <c r="I317" i="18"/>
  <c r="N317"/>
  <c r="S317"/>
  <c r="U317"/>
  <c r="O316" i="16"/>
  <c r="P316"/>
  <c r="I316" i="18"/>
  <c r="N316"/>
  <c r="S316"/>
  <c r="U316"/>
  <c r="O315" i="16"/>
  <c r="P315"/>
  <c r="I315" i="18"/>
  <c r="N315"/>
  <c r="S315"/>
  <c r="U315"/>
  <c r="O314" i="16"/>
  <c r="P314"/>
  <c r="I314" i="18"/>
  <c r="N314"/>
  <c r="S314"/>
  <c r="U314"/>
  <c r="O313" i="16"/>
  <c r="P313"/>
  <c r="I313" i="18"/>
  <c r="N313"/>
  <c r="S313"/>
  <c r="U313"/>
  <c r="O312" i="16"/>
  <c r="P312"/>
  <c r="I312" i="18"/>
  <c r="N312"/>
  <c r="S312"/>
  <c r="U312"/>
  <c r="O311" i="16"/>
  <c r="P311"/>
  <c r="I311" i="18"/>
  <c r="N311"/>
  <c r="S311"/>
  <c r="U311"/>
  <c r="O310" i="16"/>
  <c r="P310"/>
  <c r="I310" i="18"/>
  <c r="N310"/>
  <c r="S310"/>
  <c r="U310"/>
  <c r="O309" i="16"/>
  <c r="P309"/>
  <c r="I309" i="18"/>
  <c r="N309"/>
  <c r="S309"/>
  <c r="U309"/>
  <c r="O308" i="16"/>
  <c r="P308"/>
  <c r="I308" i="18"/>
  <c r="N308"/>
  <c r="S308"/>
  <c r="U308"/>
  <c r="O307" i="16"/>
  <c r="P307"/>
  <c r="I307" i="18"/>
  <c r="N307"/>
  <c r="S307"/>
  <c r="U307"/>
  <c r="O306" i="16"/>
  <c r="P306"/>
  <c r="I306" i="18"/>
  <c r="N306"/>
  <c r="S306"/>
  <c r="U306"/>
  <c r="O305" i="16"/>
  <c r="P305"/>
  <c r="I305" i="18"/>
  <c r="N305"/>
  <c r="S305"/>
  <c r="U305"/>
  <c r="O304" i="16"/>
  <c r="P304"/>
  <c r="I304" i="18"/>
  <c r="N304"/>
  <c r="S304"/>
  <c r="U304"/>
  <c r="O303" i="16"/>
  <c r="P303"/>
  <c r="I303" i="18"/>
  <c r="N303"/>
  <c r="S303"/>
  <c r="U303"/>
  <c r="O302" i="16"/>
  <c r="P302"/>
  <c r="I302" i="18"/>
  <c r="N302"/>
  <c r="S302"/>
  <c r="U302"/>
  <c r="O301" i="16"/>
  <c r="P301"/>
  <c r="I301" i="18"/>
  <c r="N301"/>
  <c r="S301"/>
  <c r="U301"/>
  <c r="O300" i="16"/>
  <c r="P300"/>
  <c r="I300" i="18"/>
  <c r="N300"/>
  <c r="S300"/>
  <c r="U300"/>
  <c r="O299" i="16"/>
  <c r="P299"/>
  <c r="I299" i="18"/>
  <c r="N299"/>
  <c r="S299"/>
  <c r="U299"/>
  <c r="O298" i="16"/>
  <c r="P298"/>
  <c r="I298" i="18"/>
  <c r="N298"/>
  <c r="S298"/>
  <c r="U298"/>
  <c r="O297" i="16"/>
  <c r="P297"/>
  <c r="I297" i="18"/>
  <c r="N297"/>
  <c r="S297"/>
  <c r="U297"/>
  <c r="O296" i="16"/>
  <c r="P296"/>
  <c r="I296" i="18"/>
  <c r="N296"/>
  <c r="S296"/>
  <c r="U296"/>
  <c r="O295" i="16"/>
  <c r="P295"/>
  <c r="I295" i="18"/>
  <c r="N295"/>
  <c r="S295"/>
  <c r="U295"/>
  <c r="O294" i="16"/>
  <c r="P294"/>
  <c r="I294" i="18"/>
  <c r="N294"/>
  <c r="S294"/>
  <c r="U294"/>
  <c r="O293" i="16"/>
  <c r="P293"/>
  <c r="I293" i="18"/>
  <c r="N293"/>
  <c r="S293"/>
  <c r="U293"/>
  <c r="O292" i="16"/>
  <c r="P292"/>
  <c r="I292" i="18"/>
  <c r="N292"/>
  <c r="S292"/>
  <c r="U292"/>
  <c r="O291" i="16"/>
  <c r="P291"/>
  <c r="I291" i="18"/>
  <c r="N291"/>
  <c r="S291"/>
  <c r="U291"/>
  <c r="O290" i="16"/>
  <c r="P290"/>
  <c r="I290" i="18"/>
  <c r="N290"/>
  <c r="S290"/>
  <c r="U290"/>
  <c r="O289" i="16"/>
  <c r="P289"/>
  <c r="I289" i="18"/>
  <c r="N289"/>
  <c r="S289"/>
  <c r="U289"/>
  <c r="O288" i="16"/>
  <c r="P288"/>
  <c r="I288" i="18"/>
  <c r="N288"/>
  <c r="S288"/>
  <c r="U288"/>
  <c r="O287" i="16"/>
  <c r="P287"/>
  <c r="I287" i="18"/>
  <c r="N287"/>
  <c r="S287"/>
  <c r="U287"/>
  <c r="O286" i="16"/>
  <c r="P286"/>
  <c r="I286" i="18"/>
  <c r="N286"/>
  <c r="S286"/>
  <c r="U286"/>
  <c r="O285" i="16"/>
  <c r="P285"/>
  <c r="I285" i="18"/>
  <c r="N285"/>
  <c r="S285"/>
  <c r="U285"/>
  <c r="O284" i="16"/>
  <c r="P284"/>
  <c r="I284" i="18"/>
  <c r="N284"/>
  <c r="S284"/>
  <c r="U284"/>
  <c r="O283" i="16"/>
  <c r="P283"/>
  <c r="I283" i="18"/>
  <c r="N283"/>
  <c r="S283"/>
  <c r="U283"/>
  <c r="O282" i="16"/>
  <c r="P282"/>
  <c r="I282" i="18"/>
  <c r="N282"/>
  <c r="S282"/>
  <c r="U282"/>
  <c r="O99" i="16"/>
  <c r="P99"/>
  <c r="I99" i="18"/>
  <c r="N99"/>
  <c r="S99"/>
  <c r="U99"/>
  <c r="F1250" i="16"/>
  <c r="P479"/>
  <c r="I479" i="18"/>
  <c r="O265" i="16"/>
  <c r="P265"/>
  <c r="I265" i="18"/>
  <c r="N265"/>
  <c r="S265"/>
  <c r="U265"/>
  <c r="O264" i="16"/>
  <c r="P264"/>
  <c r="I264" i="18"/>
  <c r="N264"/>
  <c r="S264"/>
  <c r="U264"/>
  <c r="O263" i="16"/>
  <c r="P263"/>
  <c r="I263" i="18"/>
  <c r="N263"/>
  <c r="S263"/>
  <c r="U263"/>
  <c r="O262" i="16"/>
  <c r="P262"/>
  <c r="I262" i="18"/>
  <c r="N262"/>
  <c r="S262"/>
  <c r="U262"/>
  <c r="O261" i="16"/>
  <c r="P261"/>
  <c r="I261" i="18"/>
  <c r="N261"/>
  <c r="S261"/>
  <c r="U261"/>
  <c r="F551" i="30"/>
  <c r="G548"/>
  <c r="N637" i="16"/>
  <c r="I774"/>
  <c r="I1250"/>
  <c r="N1250"/>
  <c r="K637" i="28"/>
  <c r="G637" i="18"/>
  <c r="I774" i="28"/>
  <c r="K774"/>
  <c r="G774" i="18"/>
  <c r="O637" i="25"/>
  <c r="J774"/>
  <c r="P637" i="10"/>
  <c r="K774"/>
  <c r="K1250"/>
  <c r="M637" i="12"/>
  <c r="H774"/>
  <c r="H1250"/>
  <c r="J768" i="26"/>
  <c r="Q768"/>
  <c r="R768"/>
  <c r="H768" i="18"/>
  <c r="Q637" i="26"/>
  <c r="I774"/>
  <c r="I1250"/>
  <c r="I774" i="15"/>
  <c r="I1250"/>
  <c r="N637"/>
  <c r="N768" i="16"/>
  <c r="N767"/>
  <c r="N766"/>
  <c r="N764"/>
  <c r="N763"/>
  <c r="N762"/>
  <c r="N761"/>
  <c r="N760"/>
  <c r="N759"/>
  <c r="N758"/>
  <c r="N757"/>
  <c r="N756"/>
  <c r="N755"/>
  <c r="N754"/>
  <c r="N753"/>
  <c r="N752"/>
  <c r="N751"/>
  <c r="N750"/>
  <c r="N749"/>
  <c r="N748"/>
  <c r="N747"/>
  <c r="N746"/>
  <c r="N745"/>
  <c r="N744"/>
  <c r="N743"/>
  <c r="N742"/>
  <c r="N741"/>
  <c r="N740"/>
  <c r="N739"/>
  <c r="N738"/>
  <c r="N737"/>
  <c r="N736"/>
  <c r="N735"/>
  <c r="N734"/>
  <c r="N733"/>
  <c r="N732"/>
  <c r="N731"/>
  <c r="N730"/>
  <c r="N729"/>
  <c r="N728"/>
  <c r="N727"/>
  <c r="N726"/>
  <c r="N725"/>
  <c r="N724"/>
  <c r="N723"/>
  <c r="N722"/>
  <c r="N721"/>
  <c r="N720"/>
  <c r="N719"/>
  <c r="N718"/>
  <c r="N717"/>
  <c r="N716"/>
  <c r="N715"/>
  <c r="N714"/>
  <c r="N713"/>
  <c r="N712"/>
  <c r="N711"/>
  <c r="N710"/>
  <c r="N709"/>
  <c r="N708"/>
  <c r="N707"/>
  <c r="N706"/>
  <c r="N705"/>
  <c r="N704"/>
  <c r="N703"/>
  <c r="N702"/>
  <c r="N701"/>
  <c r="N700"/>
  <c r="N699"/>
  <c r="N698"/>
  <c r="N697"/>
  <c r="N696"/>
  <c r="N695"/>
  <c r="N694"/>
  <c r="N693"/>
  <c r="N692"/>
  <c r="N691"/>
  <c r="N690"/>
  <c r="N689"/>
  <c r="N688"/>
  <c r="N687"/>
  <c r="N686"/>
  <c r="N685"/>
  <c r="N684"/>
  <c r="N683"/>
  <c r="N682"/>
  <c r="N681"/>
  <c r="N680"/>
  <c r="N679"/>
  <c r="N678"/>
  <c r="N677"/>
  <c r="N676"/>
  <c r="N675"/>
  <c r="N674"/>
  <c r="N673"/>
  <c r="N672"/>
  <c r="N671"/>
  <c r="N670"/>
  <c r="N669"/>
  <c r="N668"/>
  <c r="N667"/>
  <c r="N666"/>
  <c r="N665"/>
  <c r="N664"/>
  <c r="N663"/>
  <c r="N662"/>
  <c r="N661"/>
  <c r="N660"/>
  <c r="N659"/>
  <c r="N658"/>
  <c r="N657"/>
  <c r="N656"/>
  <c r="N655"/>
  <c r="N654"/>
  <c r="N653"/>
  <c r="N652"/>
  <c r="N651"/>
  <c r="N650"/>
  <c r="N649"/>
  <c r="N648"/>
  <c r="N647"/>
  <c r="N646"/>
  <c r="N645"/>
  <c r="N644"/>
  <c r="N643"/>
  <c r="N642"/>
  <c r="N641"/>
  <c r="N640"/>
  <c r="N639"/>
  <c r="N638"/>
  <c r="O767" i="25"/>
  <c r="P767"/>
  <c r="D767" i="18"/>
  <c r="O766" i="25"/>
  <c r="P766"/>
  <c r="D766" i="18"/>
  <c r="O764" i="25"/>
  <c r="P764"/>
  <c r="D764" i="18"/>
  <c r="O763" i="25"/>
  <c r="P763"/>
  <c r="D763" i="18"/>
  <c r="O762" i="25"/>
  <c r="P762"/>
  <c r="D762" i="18"/>
  <c r="O761" i="25"/>
  <c r="P761"/>
  <c r="D761" i="18"/>
  <c r="O760" i="25"/>
  <c r="P760"/>
  <c r="D760" i="18"/>
  <c r="O759" i="25"/>
  <c r="P759"/>
  <c r="D759" i="18"/>
  <c r="O758" i="25"/>
  <c r="P758"/>
  <c r="D758" i="18"/>
  <c r="O757" i="25"/>
  <c r="P757"/>
  <c r="D757" i="18"/>
  <c r="O756" i="25"/>
  <c r="P756"/>
  <c r="D756" i="18"/>
  <c r="O755" i="25"/>
  <c r="P755"/>
  <c r="D755" i="18"/>
  <c r="O754" i="25"/>
  <c r="P754"/>
  <c r="D754" i="18"/>
  <c r="O753" i="25"/>
  <c r="P753"/>
  <c r="D753" i="18"/>
  <c r="O752" i="25"/>
  <c r="P752"/>
  <c r="D752" i="18"/>
  <c r="O751" i="25"/>
  <c r="P751"/>
  <c r="D751" i="18"/>
  <c r="O750" i="25"/>
  <c r="P750"/>
  <c r="D750" i="18"/>
  <c r="O749" i="25"/>
  <c r="P749"/>
  <c r="D749" i="18"/>
  <c r="O748" i="25"/>
  <c r="P748"/>
  <c r="D748" i="18"/>
  <c r="O747" i="25"/>
  <c r="P747"/>
  <c r="D747" i="18"/>
  <c r="O746" i="25"/>
  <c r="P746"/>
  <c r="D746" i="18"/>
  <c r="O745" i="25"/>
  <c r="P745"/>
  <c r="D745" i="18"/>
  <c r="O744" i="25"/>
  <c r="P744"/>
  <c r="D744" i="18"/>
  <c r="O743" i="25"/>
  <c r="P743"/>
  <c r="D743" i="18"/>
  <c r="O742" i="25"/>
  <c r="P742"/>
  <c r="D742" i="18"/>
  <c r="O741" i="25"/>
  <c r="P741"/>
  <c r="D741" i="18"/>
  <c r="O740" i="25"/>
  <c r="P740"/>
  <c r="D740" i="18"/>
  <c r="O739" i="25"/>
  <c r="P739"/>
  <c r="D739" i="18"/>
  <c r="O738" i="25"/>
  <c r="P738"/>
  <c r="D738" i="18"/>
  <c r="O737" i="25"/>
  <c r="P737"/>
  <c r="D737" i="18"/>
  <c r="O736" i="25"/>
  <c r="P736"/>
  <c r="D736" i="18"/>
  <c r="O735" i="25"/>
  <c r="P735"/>
  <c r="D735" i="18"/>
  <c r="O734" i="25"/>
  <c r="P734"/>
  <c r="D734" i="18"/>
  <c r="O733" i="25"/>
  <c r="P733"/>
  <c r="D733" i="18"/>
  <c r="O732" i="25"/>
  <c r="P732"/>
  <c r="D732" i="18"/>
  <c r="O731" i="25"/>
  <c r="P731"/>
  <c r="D731" i="18"/>
  <c r="O730" i="25"/>
  <c r="P730"/>
  <c r="D730" i="18"/>
  <c r="O729" i="25"/>
  <c r="P729"/>
  <c r="D729" i="18"/>
  <c r="O728" i="25"/>
  <c r="P728"/>
  <c r="D728" i="18"/>
  <c r="O727" i="25"/>
  <c r="P727"/>
  <c r="D727" i="18"/>
  <c r="O726" i="25"/>
  <c r="P726"/>
  <c r="D726" i="18"/>
  <c r="O725" i="25"/>
  <c r="P725"/>
  <c r="D725" i="18"/>
  <c r="O724" i="25"/>
  <c r="P724"/>
  <c r="D724" i="18"/>
  <c r="O723" i="25"/>
  <c r="P723"/>
  <c r="D723" i="18"/>
  <c r="O722" i="25"/>
  <c r="P722"/>
  <c r="D722" i="18"/>
  <c r="O721" i="25"/>
  <c r="P721"/>
  <c r="D721" i="18"/>
  <c r="O720" i="25"/>
  <c r="P720"/>
  <c r="D720" i="18"/>
  <c r="O719" i="25"/>
  <c r="P719"/>
  <c r="D719" i="18"/>
  <c r="O718" i="25"/>
  <c r="P718"/>
  <c r="D718" i="18"/>
  <c r="O717" i="25"/>
  <c r="P717"/>
  <c r="D717" i="18"/>
  <c r="O716" i="25"/>
  <c r="P716"/>
  <c r="D716" i="18"/>
  <c r="O715" i="25"/>
  <c r="P715"/>
  <c r="D715" i="18"/>
  <c r="O714" i="25"/>
  <c r="P714"/>
  <c r="D714" i="18"/>
  <c r="O713" i="25"/>
  <c r="P713"/>
  <c r="D713" i="18"/>
  <c r="O712" i="25"/>
  <c r="P712"/>
  <c r="D712" i="18"/>
  <c r="O711" i="25"/>
  <c r="P711"/>
  <c r="D711" i="18"/>
  <c r="O710" i="25"/>
  <c r="P710"/>
  <c r="D710" i="18"/>
  <c r="O709" i="25"/>
  <c r="P709"/>
  <c r="D709" i="18"/>
  <c r="O708" i="25"/>
  <c r="P708"/>
  <c r="D708" i="18"/>
  <c r="O707" i="25"/>
  <c r="P707"/>
  <c r="D707" i="18"/>
  <c r="O706" i="25"/>
  <c r="P706"/>
  <c r="D706" i="18"/>
  <c r="O705" i="25"/>
  <c r="P705"/>
  <c r="D705" i="18"/>
  <c r="O704" i="25"/>
  <c r="P704"/>
  <c r="D704" i="18"/>
  <c r="O703" i="25"/>
  <c r="P703"/>
  <c r="D703" i="18"/>
  <c r="O702" i="25"/>
  <c r="P702"/>
  <c r="D702" i="18"/>
  <c r="O701" i="25"/>
  <c r="P701"/>
  <c r="D701" i="18"/>
  <c r="O700" i="25"/>
  <c r="P700"/>
  <c r="D700" i="18"/>
  <c r="O699" i="25"/>
  <c r="P699"/>
  <c r="D699" i="18"/>
  <c r="O698" i="25"/>
  <c r="P698"/>
  <c r="D698" i="18"/>
  <c r="O697" i="25"/>
  <c r="P697"/>
  <c r="D697" i="18"/>
  <c r="O696" i="25"/>
  <c r="P696"/>
  <c r="D696" i="18"/>
  <c r="O695" i="25"/>
  <c r="P695"/>
  <c r="D695" i="18"/>
  <c r="O694" i="25"/>
  <c r="P694"/>
  <c r="D694" i="18"/>
  <c r="O693" i="25"/>
  <c r="P693"/>
  <c r="D693" i="18"/>
  <c r="O692" i="25"/>
  <c r="P692"/>
  <c r="D692" i="18"/>
  <c r="O691" i="25"/>
  <c r="P691"/>
  <c r="D691" i="18"/>
  <c r="O690" i="25"/>
  <c r="P690"/>
  <c r="D690" i="18"/>
  <c r="O689" i="25"/>
  <c r="P689"/>
  <c r="D689" i="18"/>
  <c r="O688" i="25"/>
  <c r="P688"/>
  <c r="D688" i="18"/>
  <c r="O687" i="25"/>
  <c r="P687"/>
  <c r="D687" i="18"/>
  <c r="O686" i="25"/>
  <c r="P686"/>
  <c r="D686" i="18"/>
  <c r="O685" i="25"/>
  <c r="P685"/>
  <c r="D685" i="18"/>
  <c r="O684" i="25"/>
  <c r="P684"/>
  <c r="D684" i="18"/>
  <c r="O683" i="25"/>
  <c r="P683"/>
  <c r="D683" i="18"/>
  <c r="O682" i="25"/>
  <c r="P682"/>
  <c r="D682" i="18"/>
  <c r="O681" i="25"/>
  <c r="P681"/>
  <c r="D681" i="18"/>
  <c r="O680" i="25"/>
  <c r="P680"/>
  <c r="D680" i="18"/>
  <c r="O679" i="25"/>
  <c r="P679"/>
  <c r="D679" i="18"/>
  <c r="O678" i="25"/>
  <c r="P678"/>
  <c r="D678" i="18"/>
  <c r="O677" i="25"/>
  <c r="P677"/>
  <c r="D677" i="18"/>
  <c r="O676" i="25"/>
  <c r="P676"/>
  <c r="D676" i="18"/>
  <c r="O675" i="25"/>
  <c r="P675"/>
  <c r="D675" i="18"/>
  <c r="O674" i="25"/>
  <c r="P674"/>
  <c r="D674" i="18"/>
  <c r="O673" i="25"/>
  <c r="P673"/>
  <c r="D673" i="18"/>
  <c r="O672" i="25"/>
  <c r="P672"/>
  <c r="D672" i="18"/>
  <c r="O671" i="25"/>
  <c r="P671"/>
  <c r="D671" i="18"/>
  <c r="O670" i="25"/>
  <c r="P670"/>
  <c r="D670" i="18"/>
  <c r="O669" i="25"/>
  <c r="P669"/>
  <c r="D669" i="18"/>
  <c r="O668" i="25"/>
  <c r="P668"/>
  <c r="D668" i="18"/>
  <c r="O667" i="25"/>
  <c r="P667"/>
  <c r="D667" i="18"/>
  <c r="O666" i="25"/>
  <c r="P666"/>
  <c r="D666" i="18"/>
  <c r="O665" i="25"/>
  <c r="P665"/>
  <c r="D665" i="18"/>
  <c r="O664" i="25"/>
  <c r="P664"/>
  <c r="D664" i="18"/>
  <c r="O663" i="25"/>
  <c r="P663"/>
  <c r="D663" i="18"/>
  <c r="O662" i="25"/>
  <c r="P662"/>
  <c r="D662" i="18"/>
  <c r="O661" i="25"/>
  <c r="P661"/>
  <c r="D661" i="18"/>
  <c r="O660" i="25"/>
  <c r="P660"/>
  <c r="D660" i="18"/>
  <c r="O659" i="25"/>
  <c r="P659"/>
  <c r="D659" i="18"/>
  <c r="O658" i="25"/>
  <c r="P658"/>
  <c r="D658" i="18"/>
  <c r="O657" i="25"/>
  <c r="P657"/>
  <c r="D657" i="18"/>
  <c r="O656" i="25"/>
  <c r="P656"/>
  <c r="D656" i="18"/>
  <c r="O655" i="25"/>
  <c r="P655"/>
  <c r="D655" i="18"/>
  <c r="O654" i="25"/>
  <c r="P654"/>
  <c r="D654" i="18"/>
  <c r="O653" i="25"/>
  <c r="P653"/>
  <c r="D653" i="18"/>
  <c r="O652" i="25"/>
  <c r="P652"/>
  <c r="D652" i="18"/>
  <c r="O651" i="25"/>
  <c r="P651"/>
  <c r="D651" i="18"/>
  <c r="O650" i="25"/>
  <c r="P650"/>
  <c r="D650" i="18"/>
  <c r="O649" i="25"/>
  <c r="P649"/>
  <c r="D649" i="18"/>
  <c r="O648" i="25"/>
  <c r="P648"/>
  <c r="D648" i="18"/>
  <c r="O647" i="25"/>
  <c r="P647"/>
  <c r="D647" i="18"/>
  <c r="O646" i="25"/>
  <c r="P646"/>
  <c r="D646" i="18"/>
  <c r="O645" i="25"/>
  <c r="P645"/>
  <c r="D645" i="18"/>
  <c r="O644" i="25"/>
  <c r="P644"/>
  <c r="D644" i="18"/>
  <c r="O643" i="25"/>
  <c r="P643"/>
  <c r="D643" i="18"/>
  <c r="O642" i="25"/>
  <c r="P642"/>
  <c r="D642" i="18"/>
  <c r="O641" i="25"/>
  <c r="P641"/>
  <c r="D641" i="18"/>
  <c r="O640" i="25"/>
  <c r="P640"/>
  <c r="D640" i="18"/>
  <c r="O639" i="25"/>
  <c r="P639"/>
  <c r="D639" i="18"/>
  <c r="O638" i="25"/>
  <c r="P638"/>
  <c r="D638" i="18"/>
  <c r="M768" i="14"/>
  <c r="N768"/>
  <c r="M767"/>
  <c r="N767"/>
  <c r="M766"/>
  <c r="N766"/>
  <c r="M764"/>
  <c r="N764"/>
  <c r="M763"/>
  <c r="N763"/>
  <c r="M762"/>
  <c r="N762"/>
  <c r="M761"/>
  <c r="N761"/>
  <c r="M760"/>
  <c r="N760"/>
  <c r="M759"/>
  <c r="N759"/>
  <c r="M758"/>
  <c r="N758"/>
  <c r="M757"/>
  <c r="N757"/>
  <c r="M756"/>
  <c r="N756"/>
  <c r="M755"/>
  <c r="N755"/>
  <c r="M754"/>
  <c r="N754"/>
  <c r="M753"/>
  <c r="N753"/>
  <c r="M752"/>
  <c r="N752"/>
  <c r="M751"/>
  <c r="N751"/>
  <c r="M750"/>
  <c r="N750"/>
  <c r="M749"/>
  <c r="N749"/>
  <c r="M748"/>
  <c r="N748"/>
  <c r="M747"/>
  <c r="N747"/>
  <c r="M746"/>
  <c r="N746"/>
  <c r="M745"/>
  <c r="N745"/>
  <c r="M744"/>
  <c r="N744"/>
  <c r="M743"/>
  <c r="N743"/>
  <c r="M742"/>
  <c r="N742"/>
  <c r="M741"/>
  <c r="N741"/>
  <c r="M740"/>
  <c r="N740"/>
  <c r="M739"/>
  <c r="N739"/>
  <c r="M738"/>
  <c r="N738"/>
  <c r="M737"/>
  <c r="N737"/>
  <c r="M736"/>
  <c r="N736"/>
  <c r="M735"/>
  <c r="N735"/>
  <c r="M734"/>
  <c r="N734"/>
  <c r="M733"/>
  <c r="N733"/>
  <c r="M732"/>
  <c r="N732"/>
  <c r="M731"/>
  <c r="N731"/>
  <c r="M730"/>
  <c r="N730"/>
  <c r="M729"/>
  <c r="N729"/>
  <c r="M728"/>
  <c r="N728"/>
  <c r="M727"/>
  <c r="N727"/>
  <c r="M726"/>
  <c r="N726"/>
  <c r="M725"/>
  <c r="N725"/>
  <c r="M724"/>
  <c r="N724"/>
  <c r="M723"/>
  <c r="N723"/>
  <c r="M722"/>
  <c r="N722"/>
  <c r="M721"/>
  <c r="N721"/>
  <c r="M720"/>
  <c r="N720"/>
  <c r="M719"/>
  <c r="N719"/>
  <c r="M718"/>
  <c r="N718"/>
  <c r="M717"/>
  <c r="N717"/>
  <c r="M716"/>
  <c r="N716"/>
  <c r="M715"/>
  <c r="N715"/>
  <c r="M714"/>
  <c r="N714"/>
  <c r="M713"/>
  <c r="N713"/>
  <c r="M712"/>
  <c r="N712"/>
  <c r="M711"/>
  <c r="N711"/>
  <c r="M710"/>
  <c r="N710"/>
  <c r="M709"/>
  <c r="N709"/>
  <c r="M708"/>
  <c r="N708"/>
  <c r="M707"/>
  <c r="N707"/>
  <c r="M706"/>
  <c r="N706"/>
  <c r="M705"/>
  <c r="N705"/>
  <c r="M704"/>
  <c r="N704"/>
  <c r="M703"/>
  <c r="N703"/>
  <c r="M702"/>
  <c r="N702"/>
  <c r="M701"/>
  <c r="N701"/>
  <c r="M700"/>
  <c r="N700"/>
  <c r="M699"/>
  <c r="N699"/>
  <c r="M698"/>
  <c r="N698"/>
  <c r="M697"/>
  <c r="N697"/>
  <c r="M696"/>
  <c r="N696"/>
  <c r="M695"/>
  <c r="N695"/>
  <c r="M694"/>
  <c r="N694"/>
  <c r="M693"/>
  <c r="N693"/>
  <c r="M692"/>
  <c r="N692"/>
  <c r="M691"/>
  <c r="N691"/>
  <c r="M690"/>
  <c r="N690"/>
  <c r="M689"/>
  <c r="N689"/>
  <c r="M688"/>
  <c r="N688"/>
  <c r="M687"/>
  <c r="N687"/>
  <c r="M686"/>
  <c r="N686"/>
  <c r="M685"/>
  <c r="N685"/>
  <c r="M684"/>
  <c r="N684"/>
  <c r="M683"/>
  <c r="N683"/>
  <c r="M682"/>
  <c r="N682"/>
  <c r="M681"/>
  <c r="N681"/>
  <c r="M680"/>
  <c r="N680"/>
  <c r="M679"/>
  <c r="N679"/>
  <c r="M678"/>
  <c r="N678"/>
  <c r="M677"/>
  <c r="N677"/>
  <c r="M676"/>
  <c r="N676"/>
  <c r="M675"/>
  <c r="N675"/>
  <c r="M674"/>
  <c r="N674"/>
  <c r="M673"/>
  <c r="N673"/>
  <c r="M672"/>
  <c r="N672"/>
  <c r="M671"/>
  <c r="N671"/>
  <c r="M670"/>
  <c r="N670"/>
  <c r="M669"/>
  <c r="N669"/>
  <c r="M668"/>
  <c r="N668"/>
  <c r="M667"/>
  <c r="N667"/>
  <c r="M666"/>
  <c r="N666"/>
  <c r="M665"/>
  <c r="N665"/>
  <c r="M664"/>
  <c r="N664"/>
  <c r="M663"/>
  <c r="N663"/>
  <c r="M662"/>
  <c r="N662"/>
  <c r="M661"/>
  <c r="N661"/>
  <c r="M660"/>
  <c r="N660"/>
  <c r="M659"/>
  <c r="N659"/>
  <c r="M658"/>
  <c r="N658"/>
  <c r="M657"/>
  <c r="N657"/>
  <c r="M656"/>
  <c r="N656"/>
  <c r="M655"/>
  <c r="N655"/>
  <c r="M654"/>
  <c r="N654"/>
  <c r="M653"/>
  <c r="N653"/>
  <c r="M652"/>
  <c r="N652"/>
  <c r="M651"/>
  <c r="N651"/>
  <c r="M650"/>
  <c r="N650"/>
  <c r="M649"/>
  <c r="N649"/>
  <c r="M648"/>
  <c r="N648"/>
  <c r="M647"/>
  <c r="N647"/>
  <c r="M646"/>
  <c r="N646"/>
  <c r="M645"/>
  <c r="N645"/>
  <c r="M644"/>
  <c r="N644"/>
  <c r="M643"/>
  <c r="N643"/>
  <c r="M642"/>
  <c r="N642"/>
  <c r="M641"/>
  <c r="N641"/>
  <c r="M640"/>
  <c r="N640"/>
  <c r="M639"/>
  <c r="N639"/>
  <c r="M638"/>
  <c r="N638"/>
  <c r="M637"/>
  <c r="N637"/>
  <c r="O765" i="25"/>
  <c r="P765"/>
  <c r="D765" i="18"/>
  <c r="N765" i="16"/>
  <c r="M765" i="14"/>
  <c r="N765"/>
  <c r="G1249" i="30"/>
  <c r="M281" i="14"/>
  <c r="N281"/>
  <c r="F281" i="18"/>
  <c r="N281" i="16"/>
  <c r="M280" i="14"/>
  <c r="N280"/>
  <c r="F280" i="18"/>
  <c r="N280" i="16"/>
  <c r="M279" i="14"/>
  <c r="N279"/>
  <c r="F279" i="18"/>
  <c r="N279" i="16"/>
  <c r="M278" i="14"/>
  <c r="N278"/>
  <c r="F278" i="18"/>
  <c r="N278" i="16"/>
  <c r="M277" i="14"/>
  <c r="N277"/>
  <c r="F277" i="18"/>
  <c r="N277" i="16"/>
  <c r="M276" i="14"/>
  <c r="N276"/>
  <c r="F276" i="18"/>
  <c r="N276" i="16"/>
  <c r="M275" i="14"/>
  <c r="N275"/>
  <c r="F275" i="18"/>
  <c r="N275" i="16"/>
  <c r="M274" i="14"/>
  <c r="N274"/>
  <c r="F274" i="18"/>
  <c r="N274" i="16"/>
  <c r="M273" i="14"/>
  <c r="N273"/>
  <c r="F273" i="18"/>
  <c r="N273" i="16"/>
  <c r="M272" i="14"/>
  <c r="N272"/>
  <c r="F272" i="18"/>
  <c r="N272" i="16"/>
  <c r="M271" i="14"/>
  <c r="N271"/>
  <c r="F271" i="18"/>
  <c r="N271" i="16"/>
  <c r="M270" i="14"/>
  <c r="N270"/>
  <c r="F270" i="18"/>
  <c r="N270" i="16"/>
  <c r="N260"/>
  <c r="M260" i="14"/>
  <c r="N260"/>
  <c r="F260" i="18"/>
  <c r="N259" i="16"/>
  <c r="M259" i="14"/>
  <c r="N259"/>
  <c r="F259" i="18"/>
  <c r="M258" i="14"/>
  <c r="N258"/>
  <c r="F258" i="18"/>
  <c r="N258" i="16"/>
  <c r="M257" i="14"/>
  <c r="N257"/>
  <c r="F257" i="18"/>
  <c r="N257" i="16"/>
  <c r="M256" i="14"/>
  <c r="N256"/>
  <c r="F256" i="18"/>
  <c r="N256" i="16"/>
  <c r="M255" i="14"/>
  <c r="N255"/>
  <c r="F255" i="18"/>
  <c r="N255" i="16"/>
  <c r="M254" i="14"/>
  <c r="N254"/>
  <c r="F254" i="18"/>
  <c r="N254" i="16"/>
  <c r="M253" i="14"/>
  <c r="N253"/>
  <c r="F253" i="18"/>
  <c r="N253" i="16"/>
  <c r="M252" i="14"/>
  <c r="N252"/>
  <c r="F252" i="18"/>
  <c r="N252" i="16"/>
  <c r="M251" i="14"/>
  <c r="N251"/>
  <c r="F251" i="18"/>
  <c r="N251" i="16"/>
  <c r="M250" i="14"/>
  <c r="N250"/>
  <c r="F250" i="18"/>
  <c r="N250" i="16"/>
  <c r="M249" i="14"/>
  <c r="N249"/>
  <c r="F249" i="18"/>
  <c r="N249" i="16"/>
  <c r="M248" i="14"/>
  <c r="N248"/>
  <c r="F248" i="18"/>
  <c r="N248" i="16"/>
  <c r="M247" i="14"/>
  <c r="N247"/>
  <c r="F247" i="18"/>
  <c r="N247" i="16"/>
  <c r="M246" i="14"/>
  <c r="N246"/>
  <c r="F246" i="18"/>
  <c r="N246" i="16"/>
  <c r="M245" i="14"/>
  <c r="N245"/>
  <c r="F245" i="18"/>
  <c r="N245" i="16"/>
  <c r="M244" i="14"/>
  <c r="N244"/>
  <c r="F244" i="18"/>
  <c r="N244" i="16"/>
  <c r="M243" i="14"/>
  <c r="N243"/>
  <c r="F243" i="18"/>
  <c r="N243" i="16"/>
  <c r="M242" i="14"/>
  <c r="N242"/>
  <c r="F242" i="18"/>
  <c r="N242" i="16"/>
  <c r="M241" i="14"/>
  <c r="N241"/>
  <c r="F241" i="18"/>
  <c r="N241" i="16"/>
  <c r="M240" i="14"/>
  <c r="N240"/>
  <c r="F240" i="18"/>
  <c r="N240" i="16"/>
  <c r="M239" i="14"/>
  <c r="N239"/>
  <c r="F239" i="18"/>
  <c r="N239" i="16"/>
  <c r="M238" i="14"/>
  <c r="N238"/>
  <c r="F238" i="18"/>
  <c r="N238" i="16"/>
  <c r="M237" i="14"/>
  <c r="N237"/>
  <c r="F237" i="18"/>
  <c r="N237" i="16"/>
  <c r="M236" i="14"/>
  <c r="N236"/>
  <c r="F236" i="18"/>
  <c r="N236" i="16"/>
  <c r="M235" i="14"/>
  <c r="N235"/>
  <c r="F235" i="18"/>
  <c r="N235" i="16"/>
  <c r="M234" i="14"/>
  <c r="N234"/>
  <c r="F234" i="18"/>
  <c r="N234" i="16"/>
  <c r="M233" i="14"/>
  <c r="N233"/>
  <c r="F233" i="18"/>
  <c r="N233" i="16"/>
  <c r="M232" i="14"/>
  <c r="N232"/>
  <c r="F232" i="18"/>
  <c r="N232" i="16"/>
  <c r="M231" i="14"/>
  <c r="N231"/>
  <c r="F231" i="18"/>
  <c r="N231" i="16"/>
  <c r="M230" i="14"/>
  <c r="N230"/>
  <c r="F230" i="18"/>
  <c r="N230" i="16"/>
  <c r="M229" i="14"/>
  <c r="N229"/>
  <c r="F229" i="18"/>
  <c r="N229" i="16"/>
  <c r="M228" i="14"/>
  <c r="N228"/>
  <c r="F228" i="18"/>
  <c r="N228" i="16"/>
  <c r="M227" i="14"/>
  <c r="N227"/>
  <c r="F227" i="18"/>
  <c r="N227" i="16"/>
  <c r="M226" i="14"/>
  <c r="N226"/>
  <c r="F226" i="18"/>
  <c r="N226" i="16"/>
  <c r="M225" i="14"/>
  <c r="N225"/>
  <c r="F225" i="18"/>
  <c r="N225" i="16"/>
  <c r="M224" i="14"/>
  <c r="N224"/>
  <c r="F224" i="18"/>
  <c r="N224" i="16"/>
  <c r="M223" i="14"/>
  <c r="N223"/>
  <c r="F223" i="18"/>
  <c r="N223" i="16"/>
  <c r="M222" i="14"/>
  <c r="N222"/>
  <c r="F222" i="18"/>
  <c r="N222" i="16"/>
  <c r="M221" i="14"/>
  <c r="N221"/>
  <c r="F221" i="18"/>
  <c r="N221" i="16"/>
  <c r="M220" i="14"/>
  <c r="N220"/>
  <c r="F220" i="18"/>
  <c r="N220" i="16"/>
  <c r="M219" i="14"/>
  <c r="N219"/>
  <c r="F219" i="18"/>
  <c r="N219" i="16"/>
  <c r="M218" i="14"/>
  <c r="N218"/>
  <c r="F218" i="18"/>
  <c r="N218" i="16"/>
  <c r="M217" i="14"/>
  <c r="N217"/>
  <c r="F217" i="18"/>
  <c r="N217" i="16"/>
  <c r="M216" i="14"/>
  <c r="N216"/>
  <c r="F216" i="18"/>
  <c r="N216" i="16"/>
  <c r="M215" i="14"/>
  <c r="N215"/>
  <c r="F215" i="18"/>
  <c r="N215" i="16"/>
  <c r="M214" i="14"/>
  <c r="N214"/>
  <c r="F214" i="18"/>
  <c r="N214" i="16"/>
  <c r="M213" i="14"/>
  <c r="N213"/>
  <c r="F213" i="18"/>
  <c r="N213" i="16"/>
  <c r="M212" i="14"/>
  <c r="N212"/>
  <c r="F212" i="18"/>
  <c r="N212" i="16"/>
  <c r="M211" i="14"/>
  <c r="N211"/>
  <c r="F211" i="18"/>
  <c r="N211" i="16"/>
  <c r="M210" i="14"/>
  <c r="N210"/>
  <c r="F210" i="18"/>
  <c r="N210" i="16"/>
  <c r="M209" i="14"/>
  <c r="N209"/>
  <c r="F209" i="18"/>
  <c r="N209" i="16"/>
  <c r="M208" i="14"/>
  <c r="N208"/>
  <c r="F208" i="18"/>
  <c r="N208" i="16"/>
  <c r="M207" i="14"/>
  <c r="N207"/>
  <c r="F207" i="18"/>
  <c r="N207" i="16"/>
  <c r="M206" i="14"/>
  <c r="N206"/>
  <c r="F206" i="18"/>
  <c r="N206" i="16"/>
  <c r="M205" i="14"/>
  <c r="N205"/>
  <c r="F205" i="18"/>
  <c r="N205" i="16"/>
  <c r="M204" i="14"/>
  <c r="N204"/>
  <c r="F204" i="18"/>
  <c r="N204" i="16"/>
  <c r="M203" i="14"/>
  <c r="N203"/>
  <c r="F203" i="18"/>
  <c r="N203" i="16"/>
  <c r="M202" i="14"/>
  <c r="N202"/>
  <c r="F202" i="18"/>
  <c r="N202" i="16"/>
  <c r="M201" i="14"/>
  <c r="N201"/>
  <c r="F201" i="18"/>
  <c r="N201" i="16"/>
  <c r="M200" i="14"/>
  <c r="N200"/>
  <c r="F200" i="18"/>
  <c r="N200" i="16"/>
  <c r="M199" i="14"/>
  <c r="N199"/>
  <c r="F199" i="18"/>
  <c r="N199" i="16"/>
  <c r="M198" i="14"/>
  <c r="N198"/>
  <c r="F198" i="18"/>
  <c r="N198" i="16"/>
  <c r="M197" i="14"/>
  <c r="N197"/>
  <c r="F197" i="18"/>
  <c r="N197" i="16"/>
  <c r="M196" i="14"/>
  <c r="N196"/>
  <c r="F196" i="18"/>
  <c r="N196" i="16"/>
  <c r="M195" i="14"/>
  <c r="N195"/>
  <c r="F195" i="18"/>
  <c r="N195" i="16"/>
  <c r="M194" i="14"/>
  <c r="N194"/>
  <c r="F194" i="18"/>
  <c r="N194" i="16"/>
  <c r="M193" i="14"/>
  <c r="N193"/>
  <c r="F193" i="18"/>
  <c r="N193" i="16"/>
  <c r="M192" i="14"/>
  <c r="N192"/>
  <c r="F192" i="18"/>
  <c r="N192" i="16"/>
  <c r="M191" i="14"/>
  <c r="N191"/>
  <c r="F191" i="18"/>
  <c r="N191" i="16"/>
  <c r="M190" i="14"/>
  <c r="N190"/>
  <c r="F190" i="18"/>
  <c r="N190" i="16"/>
  <c r="M189" i="14"/>
  <c r="N189"/>
  <c r="F189" i="18"/>
  <c r="N189" i="16"/>
  <c r="M188" i="14"/>
  <c r="N188"/>
  <c r="F188" i="18"/>
  <c r="N188" i="16"/>
  <c r="M187" i="14"/>
  <c r="N187"/>
  <c r="F187" i="18"/>
  <c r="N187" i="16"/>
  <c r="M186" i="14"/>
  <c r="N186"/>
  <c r="F186" i="18"/>
  <c r="N186" i="16"/>
  <c r="M185" i="14"/>
  <c r="N185"/>
  <c r="F185" i="18"/>
  <c r="N185" i="16"/>
  <c r="M184" i="14"/>
  <c r="N184"/>
  <c r="F184" i="18"/>
  <c r="N184" i="16"/>
  <c r="M183" i="14"/>
  <c r="N183"/>
  <c r="F183" i="18"/>
  <c r="N183" i="16"/>
  <c r="M182" i="14"/>
  <c r="N182"/>
  <c r="F182" i="18"/>
  <c r="N182" i="16"/>
  <c r="M181" i="14"/>
  <c r="N181"/>
  <c r="F181" i="18"/>
  <c r="N181" i="16"/>
  <c r="M180" i="14"/>
  <c r="N180"/>
  <c r="F180" i="18"/>
  <c r="N180" i="16"/>
  <c r="M179" i="14"/>
  <c r="N179"/>
  <c r="F179" i="18"/>
  <c r="N179" i="16"/>
  <c r="M178" i="14"/>
  <c r="N178"/>
  <c r="F178" i="18"/>
  <c r="N178" i="16"/>
  <c r="M177" i="14"/>
  <c r="N177"/>
  <c r="F177" i="18"/>
  <c r="N177" i="16"/>
  <c r="M176" i="14"/>
  <c r="N176"/>
  <c r="F176" i="18"/>
  <c r="N176" i="16"/>
  <c r="M175" i="14"/>
  <c r="N175"/>
  <c r="F175" i="18"/>
  <c r="N175" i="16"/>
  <c r="M174" i="14"/>
  <c r="N174"/>
  <c r="F174" i="18"/>
  <c r="N174" i="16"/>
  <c r="M173" i="14"/>
  <c r="N173"/>
  <c r="F173" i="18"/>
  <c r="N173" i="16"/>
  <c r="M172" i="14"/>
  <c r="N172"/>
  <c r="F172" i="18"/>
  <c r="N172" i="16"/>
  <c r="M171" i="14"/>
  <c r="N171"/>
  <c r="F171" i="18"/>
  <c r="N171" i="16"/>
  <c r="M170" i="14"/>
  <c r="N170"/>
  <c r="F170" i="18"/>
  <c r="N170" i="16"/>
  <c r="M169" i="14"/>
  <c r="N169"/>
  <c r="F169" i="18"/>
  <c r="N169" i="16"/>
  <c r="M168" i="14"/>
  <c r="N168"/>
  <c r="F168" i="18"/>
  <c r="N168" i="16"/>
  <c r="M167" i="14"/>
  <c r="N167"/>
  <c r="F167" i="18"/>
  <c r="N167" i="16"/>
  <c r="M166" i="14"/>
  <c r="N166"/>
  <c r="F166" i="18"/>
  <c r="N166" i="16"/>
  <c r="M165" i="14"/>
  <c r="N165"/>
  <c r="F165" i="18"/>
  <c r="N165" i="16"/>
  <c r="M164" i="14"/>
  <c r="N164"/>
  <c r="F164" i="18"/>
  <c r="N164" i="16"/>
  <c r="M163" i="14"/>
  <c r="N163"/>
  <c r="F163" i="18"/>
  <c r="N163" i="16"/>
  <c r="M162" i="14"/>
  <c r="N162"/>
  <c r="F162" i="18"/>
  <c r="N162" i="16"/>
  <c r="M161" i="14"/>
  <c r="N161"/>
  <c r="F161" i="18"/>
  <c r="N161" i="16"/>
  <c r="M160" i="14"/>
  <c r="N160"/>
  <c r="F160" i="18"/>
  <c r="N160" i="16"/>
  <c r="M159" i="14"/>
  <c r="N159"/>
  <c r="F159" i="18"/>
  <c r="N159" i="16"/>
  <c r="M158" i="14"/>
  <c r="N158"/>
  <c r="F158" i="18"/>
  <c r="N158" i="16"/>
  <c r="M157" i="14"/>
  <c r="N157"/>
  <c r="F157" i="18"/>
  <c r="N157" i="16"/>
  <c r="M156" i="14"/>
  <c r="N156"/>
  <c r="F156" i="18"/>
  <c r="N156" i="16"/>
  <c r="M155" i="14"/>
  <c r="N155"/>
  <c r="F155" i="18"/>
  <c r="N155" i="16"/>
  <c r="M154" i="14"/>
  <c r="N154"/>
  <c r="F154" i="18"/>
  <c r="N154" i="16"/>
  <c r="M153" i="14"/>
  <c r="N153"/>
  <c r="F153" i="18"/>
  <c r="N153" i="16"/>
  <c r="M152" i="14"/>
  <c r="N152"/>
  <c r="F152" i="18"/>
  <c r="N152" i="16"/>
  <c r="M151" i="14"/>
  <c r="N151"/>
  <c r="F151" i="18"/>
  <c r="N151" i="16"/>
  <c r="M150" i="14"/>
  <c r="N150"/>
  <c r="F150" i="18"/>
  <c r="N150" i="16"/>
  <c r="M149" i="14"/>
  <c r="N149"/>
  <c r="F149" i="18"/>
  <c r="N149" i="16"/>
  <c r="M148" i="14"/>
  <c r="N148"/>
  <c r="F148" i="18"/>
  <c r="N148" i="16"/>
  <c r="M147" i="14"/>
  <c r="N147"/>
  <c r="F147" i="18"/>
  <c r="N147" i="16"/>
  <c r="M146" i="14"/>
  <c r="N146"/>
  <c r="F146" i="18"/>
  <c r="N146" i="16"/>
  <c r="M145" i="14"/>
  <c r="N145"/>
  <c r="F145" i="18"/>
  <c r="N145" i="16"/>
  <c r="M144" i="14"/>
  <c r="N144"/>
  <c r="F144" i="18"/>
  <c r="N144" i="16"/>
  <c r="M143" i="14"/>
  <c r="N143"/>
  <c r="F143" i="18"/>
  <c r="N143" i="16"/>
  <c r="M142" i="14"/>
  <c r="N142"/>
  <c r="F142" i="18"/>
  <c r="N142" i="16"/>
  <c r="M141" i="14"/>
  <c r="N141"/>
  <c r="F141" i="18"/>
  <c r="N141" i="16"/>
  <c r="M140" i="14"/>
  <c r="N140"/>
  <c r="F140" i="18"/>
  <c r="N140" i="16"/>
  <c r="M139" i="14"/>
  <c r="N139"/>
  <c r="F139" i="18"/>
  <c r="N139" i="16"/>
  <c r="M138" i="14"/>
  <c r="N138"/>
  <c r="F138" i="18"/>
  <c r="N138" i="16"/>
  <c r="M137" i="14"/>
  <c r="N137"/>
  <c r="F137" i="18"/>
  <c r="N137" i="16"/>
  <c r="M136" i="14"/>
  <c r="N136"/>
  <c r="F136" i="18"/>
  <c r="N136" i="16"/>
  <c r="M135" i="14"/>
  <c r="N135"/>
  <c r="F135" i="18"/>
  <c r="N135" i="16"/>
  <c r="M134" i="14"/>
  <c r="N134"/>
  <c r="F134" i="18"/>
  <c r="N134" i="16"/>
  <c r="M133" i="14"/>
  <c r="N133"/>
  <c r="F133" i="18"/>
  <c r="N133" i="16"/>
  <c r="M132" i="14"/>
  <c r="N132"/>
  <c r="F132" i="18"/>
  <c r="N132" i="16"/>
  <c r="M131" i="14"/>
  <c r="N131"/>
  <c r="F131" i="18"/>
  <c r="N131" i="16"/>
  <c r="M130" i="14"/>
  <c r="N130"/>
  <c r="F130" i="18"/>
  <c r="N130" i="16"/>
  <c r="M129" i="14"/>
  <c r="N129"/>
  <c r="F129" i="18"/>
  <c r="N129" i="16"/>
  <c r="M128" i="14"/>
  <c r="N128"/>
  <c r="F128" i="18"/>
  <c r="N128" i="16"/>
  <c r="M127" i="14"/>
  <c r="N127"/>
  <c r="F127" i="18"/>
  <c r="N127" i="16"/>
  <c r="M126" i="14"/>
  <c r="N126"/>
  <c r="F126" i="18"/>
  <c r="N126" i="16"/>
  <c r="M125" i="14"/>
  <c r="N125"/>
  <c r="F125" i="18"/>
  <c r="N125" i="16"/>
  <c r="M124" i="14"/>
  <c r="N124"/>
  <c r="F124" i="18"/>
  <c r="N124" i="16"/>
  <c r="M123" i="14"/>
  <c r="N123"/>
  <c r="F123" i="18"/>
  <c r="N123" i="16"/>
  <c r="M122" i="14"/>
  <c r="N122"/>
  <c r="F122" i="18"/>
  <c r="N122" i="16"/>
  <c r="M121" i="14"/>
  <c r="N121"/>
  <c r="F121" i="18"/>
  <c r="N121" i="16"/>
  <c r="M120" i="14"/>
  <c r="N120"/>
  <c r="F120" i="18"/>
  <c r="N120" i="16"/>
  <c r="M119" i="14"/>
  <c r="N119"/>
  <c r="F119" i="18"/>
  <c r="N119" i="16"/>
  <c r="M118" i="14"/>
  <c r="N118"/>
  <c r="F118" i="18"/>
  <c r="N118" i="16"/>
  <c r="M117" i="14"/>
  <c r="N117"/>
  <c r="F117" i="18"/>
  <c r="N117" i="16"/>
  <c r="M116" i="14"/>
  <c r="N116"/>
  <c r="F116" i="18"/>
  <c r="N116" i="16"/>
  <c r="M115" i="14"/>
  <c r="N115"/>
  <c r="F115" i="18"/>
  <c r="N115" i="16"/>
  <c r="M114" i="14"/>
  <c r="N114"/>
  <c r="F114" i="18"/>
  <c r="N114" i="16"/>
  <c r="M113" i="14"/>
  <c r="N113"/>
  <c r="F113" i="18"/>
  <c r="N113" i="16"/>
  <c r="M112" i="14"/>
  <c r="N112"/>
  <c r="F112" i="18"/>
  <c r="N112" i="16"/>
  <c r="M111" i="14"/>
  <c r="N111"/>
  <c r="F111" i="18"/>
  <c r="N111" i="16"/>
  <c r="M110" i="14"/>
  <c r="N110"/>
  <c r="F110" i="18"/>
  <c r="N110" i="16"/>
  <c r="M109" i="14"/>
  <c r="N109"/>
  <c r="F109" i="18"/>
  <c r="N109" i="16"/>
  <c r="M108" i="14"/>
  <c r="N108"/>
  <c r="F108" i="18"/>
  <c r="N108" i="16"/>
  <c r="M107" i="14"/>
  <c r="N107"/>
  <c r="F107" i="18"/>
  <c r="N107" i="16"/>
  <c r="M106" i="14"/>
  <c r="N106"/>
  <c r="F106" i="18"/>
  <c r="N106" i="16"/>
  <c r="M105" i="14"/>
  <c r="N105"/>
  <c r="F105" i="18"/>
  <c r="N105" i="16"/>
  <c r="M104" i="14"/>
  <c r="N104"/>
  <c r="F104" i="18"/>
  <c r="N104" i="16"/>
  <c r="M103" i="14"/>
  <c r="N103"/>
  <c r="F103" i="18"/>
  <c r="N103" i="16"/>
  <c r="M102" i="14"/>
  <c r="N102"/>
  <c r="F102" i="18"/>
  <c r="N102" i="16"/>
  <c r="M101" i="14"/>
  <c r="N101"/>
  <c r="F101" i="18"/>
  <c r="N101" i="16"/>
  <c r="M100" i="14"/>
  <c r="N100"/>
  <c r="F100" i="18"/>
  <c r="N100" i="16"/>
  <c r="M98" i="14"/>
  <c r="N98"/>
  <c r="F98" i="18"/>
  <c r="N98" i="16"/>
  <c r="M97" i="14"/>
  <c r="N97"/>
  <c r="F97" i="18"/>
  <c r="N97" i="16"/>
  <c r="M96" i="14"/>
  <c r="N96"/>
  <c r="F96" i="18"/>
  <c r="N96" i="16"/>
  <c r="M95" i="14"/>
  <c r="N95"/>
  <c r="F95" i="18"/>
  <c r="N95" i="16"/>
  <c r="M94" i="14"/>
  <c r="N94"/>
  <c r="F94" i="18"/>
  <c r="N94" i="16"/>
  <c r="M93" i="14"/>
  <c r="N93"/>
  <c r="F93" i="18"/>
  <c r="N93" i="16"/>
  <c r="M92" i="14"/>
  <c r="N92"/>
  <c r="F92" i="18"/>
  <c r="N92" i="16"/>
  <c r="M91" i="14"/>
  <c r="N91"/>
  <c r="F91" i="18"/>
  <c r="N91" i="16"/>
  <c r="M90" i="14"/>
  <c r="N90"/>
  <c r="F90" i="18"/>
  <c r="N90" i="16"/>
  <c r="M89" i="14"/>
  <c r="N89"/>
  <c r="F89" i="18"/>
  <c r="N89" i="16"/>
  <c r="M88" i="14"/>
  <c r="N88"/>
  <c r="F88" i="18"/>
  <c r="N88" i="16"/>
  <c r="M87" i="14"/>
  <c r="N87"/>
  <c r="F87" i="18"/>
  <c r="N87" i="16"/>
  <c r="M86" i="14"/>
  <c r="N86"/>
  <c r="F86" i="18"/>
  <c r="N86" i="16"/>
  <c r="M85" i="14"/>
  <c r="N85"/>
  <c r="F85" i="18"/>
  <c r="N85" i="16"/>
  <c r="M84" i="14"/>
  <c r="N84"/>
  <c r="F84" i="18"/>
  <c r="N84" i="16"/>
  <c r="M83" i="14"/>
  <c r="N83"/>
  <c r="F83" i="18"/>
  <c r="N83" i="16"/>
  <c r="M82" i="14"/>
  <c r="N82"/>
  <c r="F82" i="18"/>
  <c r="N82" i="16"/>
  <c r="M81" i="14"/>
  <c r="N81"/>
  <c r="F81" i="18"/>
  <c r="N81" i="16"/>
  <c r="M80" i="14"/>
  <c r="N80"/>
  <c r="F80" i="18"/>
  <c r="N80" i="16"/>
  <c r="M79" i="14"/>
  <c r="N79"/>
  <c r="F79" i="18"/>
  <c r="N79" i="16"/>
  <c r="M78" i="14"/>
  <c r="N78"/>
  <c r="F78" i="18"/>
  <c r="N78" i="16"/>
  <c r="M77" i="14"/>
  <c r="N77"/>
  <c r="F77" i="18"/>
  <c r="M76" i="14"/>
  <c r="N76"/>
  <c r="F76" i="18"/>
  <c r="N76" i="16"/>
  <c r="M75" i="14"/>
  <c r="N75"/>
  <c r="F75" i="18"/>
  <c r="N75" i="16"/>
  <c r="M74" i="14"/>
  <c r="N74"/>
  <c r="F74" i="18"/>
  <c r="N74" i="16"/>
  <c r="M73" i="14"/>
  <c r="N73"/>
  <c r="F73" i="18"/>
  <c r="N73" i="16"/>
  <c r="M72" i="14"/>
  <c r="N72"/>
  <c r="F72" i="18"/>
  <c r="N72" i="16"/>
  <c r="M71" i="14"/>
  <c r="N71"/>
  <c r="F71" i="18"/>
  <c r="N71" i="16"/>
  <c r="M70" i="14"/>
  <c r="N70"/>
  <c r="F70" i="18"/>
  <c r="N70" i="16"/>
  <c r="M69" i="14"/>
  <c r="N69"/>
  <c r="F69" i="18"/>
  <c r="N69" i="16"/>
  <c r="M68" i="14"/>
  <c r="N68"/>
  <c r="F68" i="18"/>
  <c r="N68" i="16"/>
  <c r="M67" i="14"/>
  <c r="N67"/>
  <c r="F67" i="18"/>
  <c r="N67" i="16"/>
  <c r="M66" i="14"/>
  <c r="N66"/>
  <c r="F66" i="18"/>
  <c r="N66" i="16"/>
  <c r="M65" i="14"/>
  <c r="N65"/>
  <c r="F65" i="18"/>
  <c r="N65" i="16"/>
  <c r="M64" i="14"/>
  <c r="N64"/>
  <c r="F64" i="18"/>
  <c r="N64" i="16"/>
  <c r="M63" i="14"/>
  <c r="N63"/>
  <c r="F63" i="18"/>
  <c r="N63" i="16"/>
  <c r="M62" i="14"/>
  <c r="N62"/>
  <c r="F62" i="18"/>
  <c r="N62" i="16"/>
  <c r="M61" i="14"/>
  <c r="N61"/>
  <c r="F61" i="18"/>
  <c r="N61" i="16"/>
  <c r="M60" i="14"/>
  <c r="N60"/>
  <c r="F60" i="18"/>
  <c r="N60" i="16"/>
  <c r="M59" i="14"/>
  <c r="N59"/>
  <c r="F59" i="18"/>
  <c r="N59" i="16"/>
  <c r="M58" i="14"/>
  <c r="N58"/>
  <c r="F58" i="18"/>
  <c r="N58" i="16"/>
  <c r="M57" i="14"/>
  <c r="N57"/>
  <c r="F57" i="18"/>
  <c r="N57" i="16"/>
  <c r="M56" i="14"/>
  <c r="N56"/>
  <c r="F56" i="18"/>
  <c r="N56" i="16"/>
  <c r="M55" i="14"/>
  <c r="N55"/>
  <c r="F55" i="18"/>
  <c r="N55" i="16"/>
  <c r="M54" i="14"/>
  <c r="N54"/>
  <c r="F54" i="18"/>
  <c r="N54" i="16"/>
  <c r="M53" i="14"/>
  <c r="N53"/>
  <c r="F53" i="18"/>
  <c r="N53" i="16"/>
  <c r="M52" i="14"/>
  <c r="N52"/>
  <c r="F52" i="18"/>
  <c r="N52" i="16"/>
  <c r="M51" i="14"/>
  <c r="N51"/>
  <c r="F51" i="18"/>
  <c r="N51" i="16"/>
  <c r="M50" i="14"/>
  <c r="N50"/>
  <c r="F50" i="18"/>
  <c r="N50" i="16"/>
  <c r="M49" i="14"/>
  <c r="N49"/>
  <c r="F49" i="18"/>
  <c r="N49" i="16"/>
  <c r="M48" i="14"/>
  <c r="N48"/>
  <c r="F48" i="18"/>
  <c r="N48" i="16"/>
  <c r="M47" i="14"/>
  <c r="N47"/>
  <c r="F47" i="18"/>
  <c r="N47" i="16"/>
  <c r="M46" i="14"/>
  <c r="N46"/>
  <c r="F46" i="18"/>
  <c r="N46" i="16"/>
  <c r="M45" i="14"/>
  <c r="N45"/>
  <c r="F45" i="18"/>
  <c r="N45" i="16"/>
  <c r="M44" i="14"/>
  <c r="N44"/>
  <c r="F44" i="18"/>
  <c r="N44" i="16"/>
  <c r="M43" i="14"/>
  <c r="N43"/>
  <c r="F43" i="18"/>
  <c r="N43" i="16"/>
  <c r="M42" i="14"/>
  <c r="N42"/>
  <c r="F42" i="18"/>
  <c r="N42" i="16"/>
  <c r="M41" i="14"/>
  <c r="N41"/>
  <c r="F41" i="18"/>
  <c r="N41" i="16"/>
  <c r="M40" i="14"/>
  <c r="N40"/>
  <c r="F40" i="18"/>
  <c r="N40" i="16"/>
  <c r="M39" i="14"/>
  <c r="N39"/>
  <c r="F39" i="18"/>
  <c r="N39" i="16"/>
  <c r="M38" i="14"/>
  <c r="N38"/>
  <c r="F38" i="18"/>
  <c r="N38" i="16"/>
  <c r="M37" i="14"/>
  <c r="N37"/>
  <c r="F37" i="18"/>
  <c r="N37" i="16"/>
  <c r="M36" i="14"/>
  <c r="N36"/>
  <c r="F36" i="18"/>
  <c r="N36" i="16"/>
  <c r="M35" i="14"/>
  <c r="N35"/>
  <c r="F35" i="18"/>
  <c r="N35" i="16"/>
  <c r="M34" i="14"/>
  <c r="N34"/>
  <c r="F34" i="18"/>
  <c r="N34" i="16"/>
  <c r="M33" i="14"/>
  <c r="N33"/>
  <c r="F33" i="18"/>
  <c r="N33" i="16"/>
  <c r="M32" i="14"/>
  <c r="N32"/>
  <c r="F32" i="18"/>
  <c r="N32" i="16"/>
  <c r="M31" i="14"/>
  <c r="N31"/>
  <c r="F31" i="18"/>
  <c r="N31" i="16"/>
  <c r="M30" i="14"/>
  <c r="N30"/>
  <c r="F30" i="18"/>
  <c r="N30" i="16"/>
  <c r="M29" i="14"/>
  <c r="N29"/>
  <c r="F29" i="18"/>
  <c r="N29" i="16"/>
  <c r="M28" i="14"/>
  <c r="N28"/>
  <c r="F28" i="18"/>
  <c r="N28" i="16"/>
  <c r="M27" i="14"/>
  <c r="N27"/>
  <c r="F27" i="18"/>
  <c r="N27" i="16"/>
  <c r="M26" i="14"/>
  <c r="N26"/>
  <c r="F26" i="18"/>
  <c r="N26" i="16"/>
  <c r="M25" i="14"/>
  <c r="N25"/>
  <c r="F25" i="18"/>
  <c r="N25" i="16"/>
  <c r="M24" i="14"/>
  <c r="N24"/>
  <c r="F24" i="18"/>
  <c r="N24" i="16"/>
  <c r="M23" i="14"/>
  <c r="N23"/>
  <c r="F23" i="18"/>
  <c r="N23" i="16"/>
  <c r="M22" i="14"/>
  <c r="N22"/>
  <c r="F22" i="18"/>
  <c r="N22" i="16"/>
  <c r="M21" i="14"/>
  <c r="N21"/>
  <c r="F21" i="18"/>
  <c r="N21" i="16"/>
  <c r="M20" i="14"/>
  <c r="N20"/>
  <c r="F20" i="18"/>
  <c r="N20" i="16"/>
  <c r="M19" i="14"/>
  <c r="N19"/>
  <c r="F19" i="18"/>
  <c r="N19" i="16"/>
  <c r="M18" i="14"/>
  <c r="N18"/>
  <c r="F18" i="18"/>
  <c r="N18" i="16"/>
  <c r="M17" i="14"/>
  <c r="N17"/>
  <c r="F17" i="18"/>
  <c r="N17" i="16"/>
  <c r="M16" i="14"/>
  <c r="N16"/>
  <c r="F16" i="18"/>
  <c r="N16" i="16"/>
  <c r="M15" i="14"/>
  <c r="N15"/>
  <c r="F15" i="18"/>
  <c r="N15" i="16"/>
  <c r="M14" i="14"/>
  <c r="N14"/>
  <c r="F14" i="18"/>
  <c r="N14" i="16"/>
  <c r="M13" i="14"/>
  <c r="N13"/>
  <c r="F13" i="18"/>
  <c r="N13" i="16"/>
  <c r="M12" i="14"/>
  <c r="N12"/>
  <c r="F12" i="18"/>
  <c r="N12" i="16"/>
  <c r="M11" i="14"/>
  <c r="N11"/>
  <c r="F11" i="18"/>
  <c r="N11" i="16"/>
  <c r="M10" i="14"/>
  <c r="N10"/>
  <c r="F10" i="18"/>
  <c r="N10" i="16"/>
  <c r="M9" i="14"/>
  <c r="N9"/>
  <c r="F9" i="18"/>
  <c r="N9" i="16"/>
  <c r="M8" i="14"/>
  <c r="N8"/>
  <c r="F8" i="18"/>
  <c r="N8" i="16"/>
  <c r="M7" i="14"/>
  <c r="N7"/>
  <c r="F7" i="18"/>
  <c r="N7" i="16"/>
  <c r="M6" i="14"/>
  <c r="N6"/>
  <c r="F6" i="18"/>
  <c r="N6" i="16"/>
  <c r="M269" i="14"/>
  <c r="N269"/>
  <c r="F269" i="18"/>
  <c r="N269" i="16"/>
  <c r="M268" i="14"/>
  <c r="N268"/>
  <c r="F268" i="18"/>
  <c r="N268" i="16"/>
  <c r="M267" i="14"/>
  <c r="N267"/>
  <c r="F267" i="18"/>
  <c r="N267" i="16"/>
  <c r="N266"/>
  <c r="M266" i="14"/>
  <c r="N266"/>
  <c r="F266" i="18"/>
  <c r="P768" i="10"/>
  <c r="Q768"/>
  <c r="J768" i="18"/>
  <c r="P767" i="10"/>
  <c r="Q767"/>
  <c r="J767" i="18"/>
  <c r="P766" i="10"/>
  <c r="Q766"/>
  <c r="J766" i="18"/>
  <c r="P765" i="10"/>
  <c r="Q765"/>
  <c r="J765" i="18"/>
  <c r="P764" i="10"/>
  <c r="Q764"/>
  <c r="J764" i="18"/>
  <c r="P763" i="10"/>
  <c r="Q763"/>
  <c r="J763" i="18"/>
  <c r="P762" i="10"/>
  <c r="Q762"/>
  <c r="J762" i="18"/>
  <c r="P761" i="10"/>
  <c r="Q761"/>
  <c r="J761" i="18"/>
  <c r="P760" i="10"/>
  <c r="Q760"/>
  <c r="J760" i="18"/>
  <c r="P759" i="10"/>
  <c r="Q759"/>
  <c r="J759" i="18"/>
  <c r="P758" i="10"/>
  <c r="Q758"/>
  <c r="J758" i="18"/>
  <c r="P757" i="10"/>
  <c r="Q757"/>
  <c r="J757" i="18"/>
  <c r="P756" i="10"/>
  <c r="Q756"/>
  <c r="J756" i="18"/>
  <c r="P755" i="10"/>
  <c r="Q755"/>
  <c r="J755" i="18"/>
  <c r="P754" i="10"/>
  <c r="Q754"/>
  <c r="J754" i="18"/>
  <c r="P753" i="10"/>
  <c r="Q753"/>
  <c r="J753" i="18"/>
  <c r="P752" i="10"/>
  <c r="Q752"/>
  <c r="J752" i="18"/>
  <c r="P751" i="10"/>
  <c r="Q751"/>
  <c r="J751" i="18"/>
  <c r="P750" i="10"/>
  <c r="Q750"/>
  <c r="J750" i="18"/>
  <c r="P749" i="10"/>
  <c r="Q749"/>
  <c r="J749" i="18"/>
  <c r="P748" i="10"/>
  <c r="Q748"/>
  <c r="J748" i="18"/>
  <c r="P747" i="10"/>
  <c r="Q747"/>
  <c r="J747" i="18"/>
  <c r="P746" i="10"/>
  <c r="Q746"/>
  <c r="J746" i="18"/>
  <c r="P745" i="10"/>
  <c r="Q745"/>
  <c r="J745" i="18"/>
  <c r="P744" i="10"/>
  <c r="Q744"/>
  <c r="J744" i="18"/>
  <c r="P743" i="10"/>
  <c r="Q743"/>
  <c r="J743" i="18"/>
  <c r="P742" i="10"/>
  <c r="Q742"/>
  <c r="J742" i="18"/>
  <c r="P741" i="10"/>
  <c r="Q741"/>
  <c r="J741" i="18"/>
  <c r="P740" i="10"/>
  <c r="Q740"/>
  <c r="J740" i="18"/>
  <c r="P739" i="10"/>
  <c r="Q739"/>
  <c r="J739" i="18"/>
  <c r="P738" i="10"/>
  <c r="Q738"/>
  <c r="J738" i="18"/>
  <c r="P737" i="10"/>
  <c r="Q737"/>
  <c r="J737" i="18"/>
  <c r="P736" i="10"/>
  <c r="Q736"/>
  <c r="J736" i="18"/>
  <c r="P735" i="10"/>
  <c r="Q735"/>
  <c r="J735" i="18"/>
  <c r="P734" i="10"/>
  <c r="Q734"/>
  <c r="J734" i="18"/>
  <c r="P733" i="10"/>
  <c r="Q733"/>
  <c r="J733" i="18"/>
  <c r="P732" i="10"/>
  <c r="Q732"/>
  <c r="J732" i="18"/>
  <c r="P731" i="10"/>
  <c r="Q731"/>
  <c r="J731" i="18"/>
  <c r="P730" i="10"/>
  <c r="Q730"/>
  <c r="J730" i="18"/>
  <c r="P729" i="10"/>
  <c r="Q729"/>
  <c r="J729" i="18"/>
  <c r="P728" i="10"/>
  <c r="Q728"/>
  <c r="J728" i="18"/>
  <c r="P727" i="10"/>
  <c r="Q727"/>
  <c r="J727" i="18"/>
  <c r="P726" i="10"/>
  <c r="Q726"/>
  <c r="J726" i="18"/>
  <c r="P725" i="10"/>
  <c r="Q725"/>
  <c r="J725" i="18"/>
  <c r="P724" i="10"/>
  <c r="Q724"/>
  <c r="J724" i="18"/>
  <c r="P723" i="10"/>
  <c r="Q723"/>
  <c r="J723" i="18"/>
  <c r="P722" i="10"/>
  <c r="Q722"/>
  <c r="J722" i="18"/>
  <c r="P721" i="10"/>
  <c r="Q721"/>
  <c r="J721" i="18"/>
  <c r="P720" i="10"/>
  <c r="Q720"/>
  <c r="J720" i="18"/>
  <c r="P719" i="10"/>
  <c r="Q719"/>
  <c r="J719" i="18"/>
  <c r="P718" i="10"/>
  <c r="Q718"/>
  <c r="J718" i="18"/>
  <c r="P717" i="10"/>
  <c r="Q717"/>
  <c r="J717" i="18"/>
  <c r="P716" i="10"/>
  <c r="Q716"/>
  <c r="J716" i="18"/>
  <c r="P715" i="10"/>
  <c r="Q715"/>
  <c r="J715" i="18"/>
  <c r="P714" i="10"/>
  <c r="Q714"/>
  <c r="J714" i="18"/>
  <c r="P713" i="10"/>
  <c r="Q713"/>
  <c r="J713" i="18"/>
  <c r="P712" i="10"/>
  <c r="Q712"/>
  <c r="J712" i="18"/>
  <c r="P711" i="10"/>
  <c r="Q711"/>
  <c r="J711" i="18"/>
  <c r="P710" i="10"/>
  <c r="Q710"/>
  <c r="J710" i="18"/>
  <c r="P709" i="10"/>
  <c r="Q709"/>
  <c r="J709" i="18"/>
  <c r="P708" i="10"/>
  <c r="Q708"/>
  <c r="J708" i="18"/>
  <c r="P707" i="10"/>
  <c r="Q707"/>
  <c r="J707" i="18"/>
  <c r="P706" i="10"/>
  <c r="Q706"/>
  <c r="J706" i="18"/>
  <c r="P705" i="10"/>
  <c r="Q705"/>
  <c r="J705" i="18"/>
  <c r="P704" i="10"/>
  <c r="Q704"/>
  <c r="J704" i="18"/>
  <c r="P703" i="10"/>
  <c r="Q703"/>
  <c r="J703" i="18"/>
  <c r="P702" i="10"/>
  <c r="Q702"/>
  <c r="J702" i="18"/>
  <c r="P701" i="10"/>
  <c r="Q701"/>
  <c r="J701" i="18"/>
  <c r="P700" i="10"/>
  <c r="Q700"/>
  <c r="J700" i="18"/>
  <c r="P699" i="10"/>
  <c r="Q699"/>
  <c r="J699" i="18"/>
  <c r="P698" i="10"/>
  <c r="Q698"/>
  <c r="J698" i="18"/>
  <c r="P697" i="10"/>
  <c r="Q697"/>
  <c r="J697" i="18"/>
  <c r="P696" i="10"/>
  <c r="Q696"/>
  <c r="J696" i="18"/>
  <c r="P695" i="10"/>
  <c r="Q695"/>
  <c r="J695" i="18"/>
  <c r="P694" i="10"/>
  <c r="Q694"/>
  <c r="J694" i="18"/>
  <c r="P693" i="10"/>
  <c r="Q693"/>
  <c r="J693" i="18"/>
  <c r="P692" i="10"/>
  <c r="Q692"/>
  <c r="J692" i="18"/>
  <c r="P691" i="10"/>
  <c r="Q691"/>
  <c r="J691" i="18"/>
  <c r="P690" i="10"/>
  <c r="Q690"/>
  <c r="J690" i="18"/>
  <c r="P689" i="10"/>
  <c r="Q689"/>
  <c r="J689" i="18"/>
  <c r="P688" i="10"/>
  <c r="Q688"/>
  <c r="J688" i="18"/>
  <c r="P687" i="10"/>
  <c r="Q687"/>
  <c r="J687" i="18"/>
  <c r="P686" i="10"/>
  <c r="Q686"/>
  <c r="J686" i="18"/>
  <c r="P685" i="10"/>
  <c r="Q685"/>
  <c r="J685" i="18"/>
  <c r="P684" i="10"/>
  <c r="Q684"/>
  <c r="J684" i="18"/>
  <c r="P683" i="10"/>
  <c r="Q683"/>
  <c r="J683" i="18"/>
  <c r="P682" i="10"/>
  <c r="Q682"/>
  <c r="J682" i="18"/>
  <c r="P681" i="10"/>
  <c r="Q681"/>
  <c r="J681" i="18"/>
  <c r="P680" i="10"/>
  <c r="Q680"/>
  <c r="J680" i="18"/>
  <c r="P679" i="10"/>
  <c r="Q679"/>
  <c r="J679" i="18"/>
  <c r="P678" i="10"/>
  <c r="Q678"/>
  <c r="J678" i="18"/>
  <c r="P677" i="10"/>
  <c r="Q677"/>
  <c r="J677" i="18"/>
  <c r="P676" i="10"/>
  <c r="Q676"/>
  <c r="J676" i="18"/>
  <c r="P675" i="10"/>
  <c r="Q675"/>
  <c r="J675" i="18"/>
  <c r="P674" i="10"/>
  <c r="Q674"/>
  <c r="J674" i="18"/>
  <c r="P673" i="10"/>
  <c r="Q673"/>
  <c r="J673" i="18"/>
  <c r="P672" i="10"/>
  <c r="Q672"/>
  <c r="J672" i="18"/>
  <c r="P671" i="10"/>
  <c r="Q671"/>
  <c r="J671" i="18"/>
  <c r="P670" i="10"/>
  <c r="Q670"/>
  <c r="J670" i="18"/>
  <c r="P669" i="10"/>
  <c r="Q669"/>
  <c r="J669" i="18"/>
  <c r="P668" i="10"/>
  <c r="Q668"/>
  <c r="J668" i="18"/>
  <c r="P667" i="10"/>
  <c r="Q667"/>
  <c r="J667" i="18"/>
  <c r="P666" i="10"/>
  <c r="Q666"/>
  <c r="J666" i="18"/>
  <c r="P665" i="10"/>
  <c r="Q665"/>
  <c r="J665" i="18"/>
  <c r="P664" i="10"/>
  <c r="Q664"/>
  <c r="J664" i="18"/>
  <c r="P663" i="10"/>
  <c r="Q663"/>
  <c r="J663" i="18"/>
  <c r="P662" i="10"/>
  <c r="Q662"/>
  <c r="J662" i="18"/>
  <c r="P661" i="10"/>
  <c r="Q661"/>
  <c r="J661" i="18"/>
  <c r="P660" i="10"/>
  <c r="Q660"/>
  <c r="J660" i="18"/>
  <c r="P659" i="10"/>
  <c r="Q659"/>
  <c r="J659" i="18"/>
  <c r="P658" i="10"/>
  <c r="Q658"/>
  <c r="J658" i="18"/>
  <c r="P657" i="10"/>
  <c r="Q657"/>
  <c r="J657" i="18"/>
  <c r="P656" i="10"/>
  <c r="Q656"/>
  <c r="J656" i="18"/>
  <c r="P655" i="10"/>
  <c r="Q655"/>
  <c r="J655" i="18"/>
  <c r="P654" i="10"/>
  <c r="Q654"/>
  <c r="J654" i="18"/>
  <c r="P653" i="10"/>
  <c r="Q653"/>
  <c r="J653" i="18"/>
  <c r="P652" i="10"/>
  <c r="Q652"/>
  <c r="J652" i="18"/>
  <c r="P651" i="10"/>
  <c r="Q651"/>
  <c r="J651" i="18"/>
  <c r="P650" i="10"/>
  <c r="Q650"/>
  <c r="J650" i="18"/>
  <c r="P649" i="10"/>
  <c r="Q649"/>
  <c r="J649" i="18"/>
  <c r="P648" i="10"/>
  <c r="Q648"/>
  <c r="J648" i="18"/>
  <c r="P647" i="10"/>
  <c r="Q647"/>
  <c r="J647" i="18"/>
  <c r="P646" i="10"/>
  <c r="Q646"/>
  <c r="J646" i="18"/>
  <c r="P645" i="10"/>
  <c r="Q645"/>
  <c r="J645" i="18"/>
  <c r="P644" i="10"/>
  <c r="Q644"/>
  <c r="J644" i="18"/>
  <c r="P643" i="10"/>
  <c r="Q643"/>
  <c r="J643" i="18"/>
  <c r="P642" i="10"/>
  <c r="Q642"/>
  <c r="J642" i="18"/>
  <c r="P641" i="10"/>
  <c r="Q641"/>
  <c r="J641" i="18"/>
  <c r="P640" i="10"/>
  <c r="Q640"/>
  <c r="J640" i="18"/>
  <c r="P639" i="10"/>
  <c r="Q639"/>
  <c r="J639" i="18"/>
  <c r="P638" i="10"/>
  <c r="Q638"/>
  <c r="J638" i="18"/>
  <c r="M768" i="12"/>
  <c r="N768"/>
  <c r="M767"/>
  <c r="N767"/>
  <c r="M766"/>
  <c r="N766"/>
  <c r="M765"/>
  <c r="N765"/>
  <c r="M764"/>
  <c r="N764"/>
  <c r="M763"/>
  <c r="N763"/>
  <c r="M762"/>
  <c r="N762"/>
  <c r="M761"/>
  <c r="N761"/>
  <c r="M760"/>
  <c r="N760"/>
  <c r="M759"/>
  <c r="N759"/>
  <c r="M758"/>
  <c r="N758"/>
  <c r="M757"/>
  <c r="N757"/>
  <c r="M756"/>
  <c r="N756"/>
  <c r="M755"/>
  <c r="N755"/>
  <c r="M754"/>
  <c r="N754"/>
  <c r="M753"/>
  <c r="N753"/>
  <c r="M752"/>
  <c r="N752"/>
  <c r="M751"/>
  <c r="N751"/>
  <c r="M750"/>
  <c r="N750"/>
  <c r="M749"/>
  <c r="N749"/>
  <c r="M748"/>
  <c r="N748"/>
  <c r="M747"/>
  <c r="N747"/>
  <c r="M746"/>
  <c r="N746"/>
  <c r="M745"/>
  <c r="N745"/>
  <c r="M744"/>
  <c r="N744"/>
  <c r="M743"/>
  <c r="N743"/>
  <c r="M742"/>
  <c r="N742"/>
  <c r="M741"/>
  <c r="N741"/>
  <c r="M740"/>
  <c r="N740"/>
  <c r="M739"/>
  <c r="N739"/>
  <c r="M738"/>
  <c r="N738"/>
  <c r="M737"/>
  <c r="N737"/>
  <c r="M736"/>
  <c r="N736"/>
  <c r="M735"/>
  <c r="N735"/>
  <c r="M734"/>
  <c r="N734"/>
  <c r="M733"/>
  <c r="N733"/>
  <c r="M732"/>
  <c r="N732"/>
  <c r="M731"/>
  <c r="N731"/>
  <c r="M730"/>
  <c r="N730"/>
  <c r="M729"/>
  <c r="N729"/>
  <c r="M728"/>
  <c r="N728"/>
  <c r="M727"/>
  <c r="N727"/>
  <c r="M726"/>
  <c r="N726"/>
  <c r="M725"/>
  <c r="N725"/>
  <c r="M724"/>
  <c r="N724"/>
  <c r="M723"/>
  <c r="N723"/>
  <c r="M722"/>
  <c r="N722"/>
  <c r="M721"/>
  <c r="N721"/>
  <c r="M720"/>
  <c r="N720"/>
  <c r="M719"/>
  <c r="N719"/>
  <c r="M718"/>
  <c r="N718"/>
  <c r="M717"/>
  <c r="N717"/>
  <c r="M716"/>
  <c r="N716"/>
  <c r="M715"/>
  <c r="N715"/>
  <c r="M714"/>
  <c r="N714"/>
  <c r="M713"/>
  <c r="N713"/>
  <c r="M712"/>
  <c r="N712"/>
  <c r="M711"/>
  <c r="N711"/>
  <c r="M710"/>
  <c r="N710"/>
  <c r="M709"/>
  <c r="N709"/>
  <c r="M708"/>
  <c r="N708"/>
  <c r="M707"/>
  <c r="N707"/>
  <c r="M706"/>
  <c r="N706"/>
  <c r="M705"/>
  <c r="N705"/>
  <c r="M704"/>
  <c r="N704"/>
  <c r="M703"/>
  <c r="N703"/>
  <c r="M702"/>
  <c r="N702"/>
  <c r="M701"/>
  <c r="N701"/>
  <c r="M700"/>
  <c r="N700"/>
  <c r="M699"/>
  <c r="N699"/>
  <c r="M698"/>
  <c r="N698"/>
  <c r="M697"/>
  <c r="N697"/>
  <c r="M696"/>
  <c r="N696"/>
  <c r="M695"/>
  <c r="N695"/>
  <c r="M694"/>
  <c r="N694"/>
  <c r="M693"/>
  <c r="N693"/>
  <c r="M692"/>
  <c r="N692"/>
  <c r="M691"/>
  <c r="N691"/>
  <c r="M690"/>
  <c r="N690"/>
  <c r="M689"/>
  <c r="N689"/>
  <c r="M688"/>
  <c r="N688"/>
  <c r="M687"/>
  <c r="N687"/>
  <c r="M686"/>
  <c r="N686"/>
  <c r="M685"/>
  <c r="N685"/>
  <c r="M684"/>
  <c r="N684"/>
  <c r="M683"/>
  <c r="N683"/>
  <c r="M682"/>
  <c r="N682"/>
  <c r="M681"/>
  <c r="N681"/>
  <c r="M680"/>
  <c r="N680"/>
  <c r="M679"/>
  <c r="N679"/>
  <c r="M678"/>
  <c r="N678"/>
  <c r="M677"/>
  <c r="N677"/>
  <c r="M676"/>
  <c r="N676"/>
  <c r="M675"/>
  <c r="N675"/>
  <c r="M674"/>
  <c r="N674"/>
  <c r="M673"/>
  <c r="N673"/>
  <c r="M672"/>
  <c r="N672"/>
  <c r="M671"/>
  <c r="N671"/>
  <c r="M670"/>
  <c r="N670"/>
  <c r="M669"/>
  <c r="N669"/>
  <c r="M668"/>
  <c r="N668"/>
  <c r="M667"/>
  <c r="N667"/>
  <c r="M666"/>
  <c r="N666"/>
  <c r="M665"/>
  <c r="N665"/>
  <c r="M664"/>
  <c r="N664"/>
  <c r="M663"/>
  <c r="N663"/>
  <c r="M662"/>
  <c r="N662"/>
  <c r="M661"/>
  <c r="N661"/>
  <c r="M660"/>
  <c r="N660"/>
  <c r="M659"/>
  <c r="N659"/>
  <c r="M658"/>
  <c r="N658"/>
  <c r="M657"/>
  <c r="N657"/>
  <c r="M656"/>
  <c r="N656"/>
  <c r="M655"/>
  <c r="N655"/>
  <c r="M654"/>
  <c r="N654"/>
  <c r="M653"/>
  <c r="N653"/>
  <c r="M652"/>
  <c r="N652"/>
  <c r="M651"/>
  <c r="N651"/>
  <c r="M650"/>
  <c r="N650"/>
  <c r="M649"/>
  <c r="N649"/>
  <c r="M648"/>
  <c r="N648"/>
  <c r="M647"/>
  <c r="N647"/>
  <c r="M646"/>
  <c r="N646"/>
  <c r="M645"/>
  <c r="N645"/>
  <c r="M644"/>
  <c r="N644"/>
  <c r="M643"/>
  <c r="N643"/>
  <c r="M642"/>
  <c r="N642"/>
  <c r="M641"/>
  <c r="N641"/>
  <c r="M640"/>
  <c r="N640"/>
  <c r="M639"/>
  <c r="N639"/>
  <c r="M638"/>
  <c r="N638"/>
  <c r="F774" i="26"/>
  <c r="F1250"/>
  <c r="Q767"/>
  <c r="R767"/>
  <c r="H767" i="18"/>
  <c r="Q766" i="26"/>
  <c r="R766"/>
  <c r="H766" i="18"/>
  <c r="Q765" i="26"/>
  <c r="R765"/>
  <c r="H765" i="18"/>
  <c r="Q764" i="26"/>
  <c r="R764"/>
  <c r="H764" i="18"/>
  <c r="Q763" i="26"/>
  <c r="R763"/>
  <c r="H763" i="18"/>
  <c r="Q762" i="26"/>
  <c r="R762"/>
  <c r="H762" i="18"/>
  <c r="Q761" i="26"/>
  <c r="R761"/>
  <c r="H761" i="18"/>
  <c r="Q760" i="26"/>
  <c r="R760"/>
  <c r="H760" i="18"/>
  <c r="Q759" i="26"/>
  <c r="R759"/>
  <c r="H759" i="18"/>
  <c r="Q758" i="26"/>
  <c r="R758"/>
  <c r="H758" i="18"/>
  <c r="Q757" i="26"/>
  <c r="R757"/>
  <c r="H757" i="18"/>
  <c r="Q756" i="26"/>
  <c r="R756"/>
  <c r="H756" i="18"/>
  <c r="Q755" i="26"/>
  <c r="R755"/>
  <c r="H755" i="18"/>
  <c r="Q754" i="26"/>
  <c r="R754"/>
  <c r="H754" i="18"/>
  <c r="Q753" i="26"/>
  <c r="R753"/>
  <c r="H753" i="18"/>
  <c r="Q752" i="26"/>
  <c r="R752"/>
  <c r="H752" i="18"/>
  <c r="Q751" i="26"/>
  <c r="R751"/>
  <c r="H751" i="18"/>
  <c r="Q750" i="26"/>
  <c r="R750"/>
  <c r="H750" i="18"/>
  <c r="Q749" i="26"/>
  <c r="R749"/>
  <c r="H749" i="18"/>
  <c r="Q748" i="26"/>
  <c r="R748"/>
  <c r="H748" i="18"/>
  <c r="Q747" i="26"/>
  <c r="R747"/>
  <c r="H747" i="18"/>
  <c r="Q746" i="26"/>
  <c r="R746"/>
  <c r="H746" i="18"/>
  <c r="Q745" i="26"/>
  <c r="R745"/>
  <c r="H745" i="18"/>
  <c r="Q744" i="26"/>
  <c r="R744"/>
  <c r="H744" i="18"/>
  <c r="Q743" i="26"/>
  <c r="R743"/>
  <c r="H743" i="18"/>
  <c r="Q742" i="26"/>
  <c r="R742"/>
  <c r="H742" i="18"/>
  <c r="Q741" i="26"/>
  <c r="R741"/>
  <c r="H741" i="18"/>
  <c r="Q740" i="26"/>
  <c r="R740"/>
  <c r="H740" i="18"/>
  <c r="Q739" i="26"/>
  <c r="R739"/>
  <c r="H739" i="18"/>
  <c r="Q738" i="26"/>
  <c r="R738"/>
  <c r="H738" i="18"/>
  <c r="Q737" i="26"/>
  <c r="R737"/>
  <c r="H737" i="18"/>
  <c r="Q736" i="26"/>
  <c r="R736"/>
  <c r="H736" i="18"/>
  <c r="Q735" i="26"/>
  <c r="R735"/>
  <c r="H735" i="18"/>
  <c r="Q734" i="26"/>
  <c r="R734"/>
  <c r="H734" i="18"/>
  <c r="Q733" i="26"/>
  <c r="R733"/>
  <c r="H733" i="18"/>
  <c r="Q732" i="26"/>
  <c r="R732"/>
  <c r="H732" i="18"/>
  <c r="Q731" i="26"/>
  <c r="R731"/>
  <c r="H731" i="18"/>
  <c r="Q730" i="26"/>
  <c r="R730"/>
  <c r="H730" i="18"/>
  <c r="Q729" i="26"/>
  <c r="R729"/>
  <c r="H729" i="18"/>
  <c r="Q728" i="26"/>
  <c r="R728"/>
  <c r="H728" i="18"/>
  <c r="Q727" i="26"/>
  <c r="R727"/>
  <c r="H727" i="18"/>
  <c r="Q726" i="26"/>
  <c r="R726"/>
  <c r="H726" i="18"/>
  <c r="Q725" i="26"/>
  <c r="R725"/>
  <c r="H725" i="18"/>
  <c r="Q724" i="26"/>
  <c r="R724"/>
  <c r="H724" i="18"/>
  <c r="Q723" i="26"/>
  <c r="R723"/>
  <c r="H723" i="18"/>
  <c r="Q722" i="26"/>
  <c r="R722"/>
  <c r="H722" i="18"/>
  <c r="Q721" i="26"/>
  <c r="R721"/>
  <c r="H721" i="18"/>
  <c r="Q720" i="26"/>
  <c r="R720"/>
  <c r="H720" i="18"/>
  <c r="Q719" i="26"/>
  <c r="R719"/>
  <c r="H719" i="18"/>
  <c r="Q718" i="26"/>
  <c r="R718"/>
  <c r="H718" i="18"/>
  <c r="Q717" i="26"/>
  <c r="R717"/>
  <c r="H717" i="18"/>
  <c r="Q716" i="26"/>
  <c r="R716"/>
  <c r="H716" i="18"/>
  <c r="Q715" i="26"/>
  <c r="R715"/>
  <c r="H715" i="18"/>
  <c r="Q714" i="26"/>
  <c r="R714"/>
  <c r="H714" i="18"/>
  <c r="Q713" i="26"/>
  <c r="R713"/>
  <c r="H713" i="18"/>
  <c r="Q712" i="26"/>
  <c r="R712"/>
  <c r="H712" i="18"/>
  <c r="Q711" i="26"/>
  <c r="R711"/>
  <c r="H711" i="18"/>
  <c r="Q710" i="26"/>
  <c r="R710"/>
  <c r="H710" i="18"/>
  <c r="Q709" i="26"/>
  <c r="R709"/>
  <c r="H709" i="18"/>
  <c r="Q708" i="26"/>
  <c r="R708"/>
  <c r="H708" i="18"/>
  <c r="Q707" i="26"/>
  <c r="R707"/>
  <c r="H707" i="18"/>
  <c r="Q706" i="26"/>
  <c r="R706"/>
  <c r="H706" i="18"/>
  <c r="Q705" i="26"/>
  <c r="R705"/>
  <c r="H705" i="18"/>
  <c r="Q704" i="26"/>
  <c r="R704"/>
  <c r="H704" i="18"/>
  <c r="Q703" i="26"/>
  <c r="R703"/>
  <c r="H703" i="18"/>
  <c r="Q702" i="26"/>
  <c r="R702"/>
  <c r="H702" i="18"/>
  <c r="Q701" i="26"/>
  <c r="R701"/>
  <c r="H701" i="18"/>
  <c r="Q700" i="26"/>
  <c r="R700"/>
  <c r="H700" i="18"/>
  <c r="Q699" i="26"/>
  <c r="R699"/>
  <c r="H699" i="18"/>
  <c r="Q698" i="26"/>
  <c r="R698"/>
  <c r="H698" i="18"/>
  <c r="Q697" i="26"/>
  <c r="R697"/>
  <c r="H697" i="18"/>
  <c r="Q696" i="26"/>
  <c r="R696"/>
  <c r="H696" i="18"/>
  <c r="Q695" i="26"/>
  <c r="R695"/>
  <c r="H695" i="18"/>
  <c r="Q694" i="26"/>
  <c r="R694"/>
  <c r="H694" i="18"/>
  <c r="Q693" i="26"/>
  <c r="R693"/>
  <c r="H693" i="18"/>
  <c r="Q692" i="26"/>
  <c r="R692"/>
  <c r="H692" i="18"/>
  <c r="Q691" i="26"/>
  <c r="R691"/>
  <c r="H691" i="18"/>
  <c r="Q690" i="26"/>
  <c r="R690"/>
  <c r="H690" i="18"/>
  <c r="Q689" i="26"/>
  <c r="R689"/>
  <c r="H689" i="18"/>
  <c r="Q688" i="26"/>
  <c r="R688"/>
  <c r="H688" i="18"/>
  <c r="Q687" i="26"/>
  <c r="R687"/>
  <c r="H687" i="18"/>
  <c r="Q686" i="26"/>
  <c r="R686"/>
  <c r="H686" i="18"/>
  <c r="Q685" i="26"/>
  <c r="R685"/>
  <c r="H685" i="18"/>
  <c r="Q684" i="26"/>
  <c r="R684"/>
  <c r="H684" i="18"/>
  <c r="Q683" i="26"/>
  <c r="R683"/>
  <c r="H683" i="18"/>
  <c r="Q682" i="26"/>
  <c r="R682"/>
  <c r="H682" i="18"/>
  <c r="Q681" i="26"/>
  <c r="R681"/>
  <c r="H681" i="18"/>
  <c r="Q680" i="26"/>
  <c r="R680"/>
  <c r="H680" i="18"/>
  <c r="Q679" i="26"/>
  <c r="R679"/>
  <c r="H679" i="18"/>
  <c r="Q678" i="26"/>
  <c r="R678"/>
  <c r="H678" i="18"/>
  <c r="Q677" i="26"/>
  <c r="R677"/>
  <c r="H677" i="18"/>
  <c r="Q676" i="26"/>
  <c r="R676"/>
  <c r="H676" i="18"/>
  <c r="Q675" i="26"/>
  <c r="R675"/>
  <c r="H675" i="18"/>
  <c r="Q674" i="26"/>
  <c r="R674"/>
  <c r="H674" i="18"/>
  <c r="Q673" i="26"/>
  <c r="R673"/>
  <c r="H673" i="18"/>
  <c r="Q672" i="26"/>
  <c r="R672"/>
  <c r="H672" i="18"/>
  <c r="Q671" i="26"/>
  <c r="R671"/>
  <c r="H671" i="18"/>
  <c r="Q670" i="26"/>
  <c r="R670"/>
  <c r="H670" i="18"/>
  <c r="Q669" i="26"/>
  <c r="R669"/>
  <c r="H669" i="18"/>
  <c r="Q668" i="26"/>
  <c r="R668"/>
  <c r="H668" i="18"/>
  <c r="Q667" i="26"/>
  <c r="R667"/>
  <c r="H667" i="18"/>
  <c r="Q666" i="26"/>
  <c r="R666"/>
  <c r="H666" i="18"/>
  <c r="Q665" i="26"/>
  <c r="R665"/>
  <c r="H665" i="18"/>
  <c r="Q664" i="26"/>
  <c r="R664"/>
  <c r="H664" i="18"/>
  <c r="Q663" i="26"/>
  <c r="R663"/>
  <c r="H663" i="18"/>
  <c r="Q662" i="26"/>
  <c r="R662"/>
  <c r="H662" i="18"/>
  <c r="Q661" i="26"/>
  <c r="R661"/>
  <c r="H661" i="18"/>
  <c r="Q660" i="26"/>
  <c r="R660"/>
  <c r="H660" i="18"/>
  <c r="Q659" i="26"/>
  <c r="R659"/>
  <c r="H659" i="18"/>
  <c r="Q658" i="26"/>
  <c r="R658"/>
  <c r="H658" i="18"/>
  <c r="Q657" i="26"/>
  <c r="R657"/>
  <c r="H657" i="18"/>
  <c r="Q656" i="26"/>
  <c r="R656"/>
  <c r="H656" i="18"/>
  <c r="Q655" i="26"/>
  <c r="R655"/>
  <c r="H655" i="18"/>
  <c r="Q654" i="26"/>
  <c r="R654"/>
  <c r="H654" i="18"/>
  <c r="Q653" i="26"/>
  <c r="R653"/>
  <c r="H653" i="18"/>
  <c r="Q652" i="26"/>
  <c r="R652"/>
  <c r="H652" i="18"/>
  <c r="Q651" i="26"/>
  <c r="R651"/>
  <c r="H651" i="18"/>
  <c r="Q650" i="26"/>
  <c r="R650"/>
  <c r="H650" i="18"/>
  <c r="Q649" i="26"/>
  <c r="R649"/>
  <c r="H649" i="18"/>
  <c r="Q648" i="26"/>
  <c r="R648"/>
  <c r="H648" i="18"/>
  <c r="Q647" i="26"/>
  <c r="R647"/>
  <c r="H647" i="18"/>
  <c r="Q646" i="26"/>
  <c r="R646"/>
  <c r="H646" i="18"/>
  <c r="Q645" i="26"/>
  <c r="R645"/>
  <c r="H645" i="18"/>
  <c r="Q644" i="26"/>
  <c r="R644"/>
  <c r="H644" i="18"/>
  <c r="Q643" i="26"/>
  <c r="R643"/>
  <c r="H643" i="18"/>
  <c r="Q642" i="26"/>
  <c r="R642"/>
  <c r="H642" i="18"/>
  <c r="Q641" i="26"/>
  <c r="R641"/>
  <c r="H641" i="18"/>
  <c r="Q640" i="26"/>
  <c r="R640"/>
  <c r="H640" i="18"/>
  <c r="Q639" i="26"/>
  <c r="R639"/>
  <c r="H639" i="18"/>
  <c r="Q638" i="26"/>
  <c r="R638"/>
  <c r="H638" i="18"/>
  <c r="F1249" i="30"/>
  <c r="N768" i="15"/>
  <c r="O768"/>
  <c r="N767"/>
  <c r="O767"/>
  <c r="N766"/>
  <c r="O766"/>
  <c r="N765"/>
  <c r="N764"/>
  <c r="N763"/>
  <c r="O763"/>
  <c r="N762"/>
  <c r="O762"/>
  <c r="N761"/>
  <c r="O761"/>
  <c r="N760"/>
  <c r="O760"/>
  <c r="N759"/>
  <c r="O759"/>
  <c r="N758"/>
  <c r="O758"/>
  <c r="N757"/>
  <c r="O757"/>
  <c r="N756"/>
  <c r="O756"/>
  <c r="N755"/>
  <c r="O755"/>
  <c r="N754"/>
  <c r="O754"/>
  <c r="N753"/>
  <c r="O753"/>
  <c r="N752"/>
  <c r="O752"/>
  <c r="N751"/>
  <c r="N750"/>
  <c r="N749"/>
  <c r="N748"/>
  <c r="N747"/>
  <c r="N746"/>
  <c r="N745"/>
  <c r="N744"/>
  <c r="N743"/>
  <c r="N742"/>
  <c r="N741"/>
  <c r="N740"/>
  <c r="N739"/>
  <c r="N738"/>
  <c r="N737"/>
  <c r="N736"/>
  <c r="N735"/>
  <c r="O735"/>
  <c r="N734"/>
  <c r="N733"/>
  <c r="N732"/>
  <c r="N731"/>
  <c r="N730"/>
  <c r="N729"/>
  <c r="N728"/>
  <c r="O728"/>
  <c r="N727"/>
  <c r="N726"/>
  <c r="N725"/>
  <c r="N724"/>
  <c r="O724"/>
  <c r="N723"/>
  <c r="N722"/>
  <c r="N721"/>
  <c r="N720"/>
  <c r="N719"/>
  <c r="N718"/>
  <c r="N717"/>
  <c r="N716"/>
  <c r="N715"/>
  <c r="O715"/>
  <c r="N714"/>
  <c r="N713"/>
  <c r="O713"/>
  <c r="N712"/>
  <c r="N711"/>
  <c r="N710"/>
  <c r="N709"/>
  <c r="N708"/>
  <c r="N707"/>
  <c r="N706"/>
  <c r="N705"/>
  <c r="N704"/>
  <c r="N703"/>
  <c r="O703"/>
  <c r="N702"/>
  <c r="N701"/>
  <c r="N700"/>
  <c r="N699"/>
  <c r="N698"/>
  <c r="N697"/>
  <c r="N696"/>
  <c r="N695"/>
  <c r="N694"/>
  <c r="O694"/>
  <c r="N693"/>
  <c r="O693"/>
  <c r="N692"/>
  <c r="O692"/>
  <c r="N691"/>
  <c r="N690"/>
  <c r="N689"/>
  <c r="N688"/>
  <c r="O688"/>
  <c r="N687"/>
  <c r="N686"/>
  <c r="N685"/>
  <c r="O685"/>
  <c r="N684"/>
  <c r="N683"/>
  <c r="N682"/>
  <c r="N681"/>
  <c r="N680"/>
  <c r="O680"/>
  <c r="N679"/>
  <c r="N678"/>
  <c r="N677"/>
  <c r="N676"/>
  <c r="N675"/>
  <c r="N674"/>
  <c r="N673"/>
  <c r="O673"/>
  <c r="N672"/>
  <c r="O672"/>
  <c r="N671"/>
  <c r="O671"/>
  <c r="N670"/>
  <c r="O670"/>
  <c r="N669"/>
  <c r="O669"/>
  <c r="N668"/>
  <c r="O668"/>
  <c r="N667"/>
  <c r="O667"/>
  <c r="N666"/>
  <c r="O666"/>
  <c r="N665"/>
  <c r="N664"/>
  <c r="O664"/>
  <c r="N663"/>
  <c r="O663"/>
  <c r="N662"/>
  <c r="O662"/>
  <c r="N661"/>
  <c r="O661"/>
  <c r="N660"/>
  <c r="O660"/>
  <c r="N659"/>
  <c r="O659"/>
  <c r="N658"/>
  <c r="O658"/>
  <c r="N657"/>
  <c r="O657"/>
  <c r="N656"/>
  <c r="O656"/>
  <c r="N655"/>
  <c r="O655"/>
  <c r="N654"/>
  <c r="N653"/>
  <c r="N652"/>
  <c r="N651"/>
  <c r="N650"/>
  <c r="N649"/>
  <c r="O649"/>
  <c r="N648"/>
  <c r="O648"/>
  <c r="N647"/>
  <c r="O647"/>
  <c r="N646"/>
  <c r="O646"/>
  <c r="N645"/>
  <c r="O645"/>
  <c r="N644"/>
  <c r="N643"/>
  <c r="N642"/>
  <c r="N641"/>
  <c r="O641"/>
  <c r="N640"/>
  <c r="O640"/>
  <c r="N639"/>
  <c r="N638"/>
  <c r="O638"/>
  <c r="F768" i="18"/>
  <c r="F767"/>
  <c r="F766"/>
  <c r="F765"/>
  <c r="F764"/>
  <c r="F763"/>
  <c r="F762"/>
  <c r="F736"/>
  <c r="J773" i="26"/>
  <c r="Q773"/>
  <c r="R773"/>
  <c r="H773" i="18"/>
  <c r="J772" i="26"/>
  <c r="Q772"/>
  <c r="R772"/>
  <c r="H772" i="18"/>
  <c r="J771" i="26"/>
  <c r="Q771"/>
  <c r="R771"/>
  <c r="H771" i="18"/>
  <c r="J770" i="26"/>
  <c r="Q770"/>
  <c r="R770"/>
  <c r="H770" i="18"/>
  <c r="J769" i="26"/>
  <c r="J774"/>
  <c r="J1250"/>
  <c r="K773" i="25"/>
  <c r="O773"/>
  <c r="P773"/>
  <c r="D773" i="18"/>
  <c r="K772" i="25"/>
  <c r="O772"/>
  <c r="P772"/>
  <c r="D772" i="18"/>
  <c r="K771" i="25"/>
  <c r="O771"/>
  <c r="P771"/>
  <c r="D771" i="18"/>
  <c r="K770" i="25"/>
  <c r="O770"/>
  <c r="P770"/>
  <c r="D770" i="18"/>
  <c r="K769" i="25"/>
  <c r="O769"/>
  <c r="P769"/>
  <c r="D769" i="18"/>
  <c r="K768" i="25"/>
  <c r="K774"/>
  <c r="L773" i="10"/>
  <c r="P773"/>
  <c r="Q773"/>
  <c r="J773" i="18"/>
  <c r="L772" i="10"/>
  <c r="P772"/>
  <c r="Q772"/>
  <c r="J772" i="18"/>
  <c r="L771" i="10"/>
  <c r="P771"/>
  <c r="Q771"/>
  <c r="J771" i="18"/>
  <c r="L770" i="10"/>
  <c r="P770"/>
  <c r="Q770"/>
  <c r="J770" i="18"/>
  <c r="L769" i="10"/>
  <c r="L774"/>
  <c r="L1250"/>
  <c r="O761" i="23"/>
  <c r="P761"/>
  <c r="E761" i="18"/>
  <c r="O760" i="23"/>
  <c r="P760"/>
  <c r="E760" i="18"/>
  <c r="O759" i="23"/>
  <c r="P759"/>
  <c r="E759" i="18"/>
  <c r="O758" i="23"/>
  <c r="P758"/>
  <c r="E758" i="18"/>
  <c r="O757" i="23"/>
  <c r="P757"/>
  <c r="E757" i="18"/>
  <c r="O756" i="23"/>
  <c r="P756"/>
  <c r="E756" i="18"/>
  <c r="O755" i="23"/>
  <c r="P755"/>
  <c r="E755" i="18"/>
  <c r="O754" i="23"/>
  <c r="P754"/>
  <c r="E754" i="18"/>
  <c r="O753" i="23"/>
  <c r="P753"/>
  <c r="E753" i="18"/>
  <c r="O752" i="23"/>
  <c r="P752"/>
  <c r="E752" i="18"/>
  <c r="O751" i="23"/>
  <c r="P751"/>
  <c r="E751" i="18"/>
  <c r="O750" i="23"/>
  <c r="P750"/>
  <c r="E750" i="18"/>
  <c r="O749" i="23"/>
  <c r="P749"/>
  <c r="E749" i="18"/>
  <c r="O748" i="23"/>
  <c r="P748"/>
  <c r="E748" i="18"/>
  <c r="O747" i="23"/>
  <c r="P747"/>
  <c r="E747" i="18"/>
  <c r="O746" i="23"/>
  <c r="P746"/>
  <c r="E746" i="18"/>
  <c r="O745" i="23"/>
  <c r="P745"/>
  <c r="E745" i="18"/>
  <c r="O744" i="23"/>
  <c r="P744"/>
  <c r="E744" i="18"/>
  <c r="O743" i="23"/>
  <c r="P743"/>
  <c r="E743" i="18"/>
  <c r="O742" i="23"/>
  <c r="P742"/>
  <c r="E742" i="18"/>
  <c r="O741" i="23"/>
  <c r="P741"/>
  <c r="E741" i="18"/>
  <c r="O740" i="23"/>
  <c r="P740"/>
  <c r="E740" i="18"/>
  <c r="O739" i="23"/>
  <c r="P739"/>
  <c r="E739" i="18"/>
  <c r="O738" i="23"/>
  <c r="P738"/>
  <c r="E738" i="18"/>
  <c r="O737" i="23"/>
  <c r="P737"/>
  <c r="E737" i="18"/>
  <c r="O735" i="23"/>
  <c r="P735"/>
  <c r="E735" i="18"/>
  <c r="O734" i="23"/>
  <c r="P734"/>
  <c r="E734" i="18"/>
  <c r="O733" i="23"/>
  <c r="P733"/>
  <c r="E733" i="18"/>
  <c r="O732" i="23"/>
  <c r="P732"/>
  <c r="E732" i="18"/>
  <c r="O731" i="23"/>
  <c r="P731"/>
  <c r="E731" i="18"/>
  <c r="O730" i="23"/>
  <c r="P730"/>
  <c r="E730" i="18"/>
  <c r="O729" i="23"/>
  <c r="P729"/>
  <c r="E729" i="18"/>
  <c r="O728" i="23"/>
  <c r="P728"/>
  <c r="E728" i="18"/>
  <c r="O727" i="23"/>
  <c r="P727"/>
  <c r="E727" i="18"/>
  <c r="O726" i="23"/>
  <c r="P726"/>
  <c r="E726" i="18"/>
  <c r="O725" i="23"/>
  <c r="P725"/>
  <c r="E725" i="18"/>
  <c r="O724" i="23"/>
  <c r="P724"/>
  <c r="E724" i="18"/>
  <c r="O723" i="23"/>
  <c r="P723"/>
  <c r="E723" i="18"/>
  <c r="O722" i="23"/>
  <c r="P722"/>
  <c r="E722" i="18"/>
  <c r="O721" i="23"/>
  <c r="P721"/>
  <c r="E721" i="18"/>
  <c r="O720" i="23"/>
  <c r="P720"/>
  <c r="E720" i="18"/>
  <c r="O719" i="23"/>
  <c r="P719"/>
  <c r="E719" i="18"/>
  <c r="O718" i="23"/>
  <c r="P718"/>
  <c r="E718" i="18"/>
  <c r="O717" i="23"/>
  <c r="P717"/>
  <c r="E717" i="18"/>
  <c r="O716" i="23"/>
  <c r="P716"/>
  <c r="E716" i="18"/>
  <c r="O715" i="23"/>
  <c r="P715"/>
  <c r="E715" i="18"/>
  <c r="O714" i="23"/>
  <c r="P714"/>
  <c r="E714" i="18"/>
  <c r="O713" i="23"/>
  <c r="P713"/>
  <c r="E713" i="18"/>
  <c r="O712" i="23"/>
  <c r="P712"/>
  <c r="E712" i="18"/>
  <c r="O711" i="23"/>
  <c r="P711"/>
  <c r="E711" i="18"/>
  <c r="O710" i="23"/>
  <c r="P710"/>
  <c r="E710" i="18"/>
  <c r="O709" i="23"/>
  <c r="P709"/>
  <c r="E709" i="18"/>
  <c r="O708" i="23"/>
  <c r="P708"/>
  <c r="E708" i="18"/>
  <c r="O707" i="23"/>
  <c r="P707"/>
  <c r="E707" i="18"/>
  <c r="O706" i="23"/>
  <c r="P706"/>
  <c r="E706" i="18"/>
  <c r="O705" i="23"/>
  <c r="P705"/>
  <c r="E705" i="18"/>
  <c r="O704" i="23"/>
  <c r="P704"/>
  <c r="E704" i="18"/>
  <c r="O703" i="23"/>
  <c r="P703"/>
  <c r="E703" i="18"/>
  <c r="O702" i="23"/>
  <c r="P702"/>
  <c r="E702" i="18"/>
  <c r="O701" i="23"/>
  <c r="P701"/>
  <c r="E701" i="18"/>
  <c r="O700" i="23"/>
  <c r="P700"/>
  <c r="E700" i="18"/>
  <c r="O699" i="23"/>
  <c r="P699"/>
  <c r="E699" i="18"/>
  <c r="O698" i="23"/>
  <c r="P698"/>
  <c r="E698" i="18"/>
  <c r="O697" i="23"/>
  <c r="P697"/>
  <c r="E697" i="18"/>
  <c r="O696" i="23"/>
  <c r="P696"/>
  <c r="E696" i="18"/>
  <c r="O695" i="23"/>
  <c r="P695"/>
  <c r="E695" i="18"/>
  <c r="O694" i="23"/>
  <c r="P694"/>
  <c r="E694" i="18"/>
  <c r="O693" i="23"/>
  <c r="P693"/>
  <c r="E693" i="18"/>
  <c r="O692" i="23"/>
  <c r="P692"/>
  <c r="E692" i="18"/>
  <c r="O691" i="23"/>
  <c r="P691"/>
  <c r="E691" i="18"/>
  <c r="O690" i="23"/>
  <c r="P690"/>
  <c r="E690" i="18"/>
  <c r="O689" i="23"/>
  <c r="P689"/>
  <c r="E689" i="18"/>
  <c r="O688" i="23"/>
  <c r="P688"/>
  <c r="E688" i="18"/>
  <c r="O687" i="23"/>
  <c r="P687"/>
  <c r="E687" i="18"/>
  <c r="O686" i="23"/>
  <c r="P686"/>
  <c r="E686" i="18"/>
  <c r="O685" i="23"/>
  <c r="P685"/>
  <c r="E685" i="18"/>
  <c r="O684" i="23"/>
  <c r="P684"/>
  <c r="E684" i="18"/>
  <c r="O683" i="23"/>
  <c r="P683"/>
  <c r="E683" i="18"/>
  <c r="O682" i="23"/>
  <c r="P682"/>
  <c r="E682" i="18"/>
  <c r="O681" i="23"/>
  <c r="P681"/>
  <c r="E681" i="18"/>
  <c r="O680" i="23"/>
  <c r="P680"/>
  <c r="E680" i="18"/>
  <c r="O679" i="23"/>
  <c r="P679"/>
  <c r="E679" i="18"/>
  <c r="O678" i="23"/>
  <c r="P678"/>
  <c r="E678" i="18"/>
  <c r="O677" i="23"/>
  <c r="P677"/>
  <c r="E677" i="18"/>
  <c r="O676" i="23"/>
  <c r="P676"/>
  <c r="E676" i="18"/>
  <c r="O675" i="23"/>
  <c r="P675"/>
  <c r="E675" i="18"/>
  <c r="O674" i="23"/>
  <c r="P674"/>
  <c r="E674" i="18"/>
  <c r="O673" i="23"/>
  <c r="P673"/>
  <c r="E673" i="18"/>
  <c r="O672" i="23"/>
  <c r="P672"/>
  <c r="E672" i="18"/>
  <c r="O671" i="23"/>
  <c r="P671"/>
  <c r="E671" i="18"/>
  <c r="O670" i="23"/>
  <c r="P670"/>
  <c r="E670" i="18"/>
  <c r="O669" i="23"/>
  <c r="P669"/>
  <c r="E669" i="18"/>
  <c r="O668" i="23"/>
  <c r="P668"/>
  <c r="E668" i="18"/>
  <c r="O667" i="23"/>
  <c r="P667"/>
  <c r="E667" i="18"/>
  <c r="O666" i="23"/>
  <c r="P666"/>
  <c r="E666" i="18"/>
  <c r="O665" i="23"/>
  <c r="P665"/>
  <c r="E665" i="18"/>
  <c r="O664" i="23"/>
  <c r="P664"/>
  <c r="E664" i="18"/>
  <c r="O663" i="23"/>
  <c r="P663"/>
  <c r="E663" i="18"/>
  <c r="O662" i="23"/>
  <c r="P662"/>
  <c r="E662" i="18"/>
  <c r="O661" i="23"/>
  <c r="P661"/>
  <c r="E661" i="18"/>
  <c r="O660" i="23"/>
  <c r="P660"/>
  <c r="E660" i="18"/>
  <c r="O659" i="23"/>
  <c r="P659"/>
  <c r="E659" i="18"/>
  <c r="O658" i="23"/>
  <c r="P658"/>
  <c r="E658" i="18"/>
  <c r="O657" i="23"/>
  <c r="P657"/>
  <c r="E657" i="18"/>
  <c r="O656" i="23"/>
  <c r="P656"/>
  <c r="E656" i="18"/>
  <c r="O655" i="23"/>
  <c r="P655"/>
  <c r="E655" i="18"/>
  <c r="O654" i="23"/>
  <c r="P654"/>
  <c r="E654" i="18"/>
  <c r="O653" i="23"/>
  <c r="P653"/>
  <c r="E653" i="18"/>
  <c r="O652" i="23"/>
  <c r="P652"/>
  <c r="E652" i="18"/>
  <c r="O651" i="23"/>
  <c r="P651"/>
  <c r="E651" i="18"/>
  <c r="O650" i="23"/>
  <c r="P650"/>
  <c r="E650" i="18"/>
  <c r="O649" i="23"/>
  <c r="P649"/>
  <c r="E649" i="18"/>
  <c r="O648" i="23"/>
  <c r="P648"/>
  <c r="E648" i="18"/>
  <c r="O647" i="23"/>
  <c r="P647"/>
  <c r="E647" i="18"/>
  <c r="O646" i="23"/>
  <c r="P646"/>
  <c r="E646" i="18"/>
  <c r="O645" i="23"/>
  <c r="P645"/>
  <c r="E645" i="18"/>
  <c r="O644" i="23"/>
  <c r="P644"/>
  <c r="E644" i="18"/>
  <c r="O643" i="23"/>
  <c r="P643"/>
  <c r="E643" i="18"/>
  <c r="O642" i="23"/>
  <c r="P642"/>
  <c r="E642" i="18"/>
  <c r="O641" i="23"/>
  <c r="P641"/>
  <c r="E641" i="18"/>
  <c r="O640" i="23"/>
  <c r="P640"/>
  <c r="E640" i="18"/>
  <c r="O639" i="23"/>
  <c r="P639"/>
  <c r="E639" i="18"/>
  <c r="O638" i="23"/>
  <c r="P638"/>
  <c r="E638" i="18"/>
  <c r="O637" i="23"/>
  <c r="M761" i="11"/>
  <c r="N761"/>
  <c r="M760"/>
  <c r="N760"/>
  <c r="M759"/>
  <c r="N759"/>
  <c r="M758"/>
  <c r="N758"/>
  <c r="M757"/>
  <c r="N757"/>
  <c r="M756"/>
  <c r="N756"/>
  <c r="M755"/>
  <c r="N755"/>
  <c r="M754"/>
  <c r="N754"/>
  <c r="M753"/>
  <c r="N753"/>
  <c r="M752"/>
  <c r="N752"/>
  <c r="M751"/>
  <c r="N751"/>
  <c r="M750"/>
  <c r="N750"/>
  <c r="M749"/>
  <c r="N749"/>
  <c r="M748"/>
  <c r="N748"/>
  <c r="M747"/>
  <c r="N747"/>
  <c r="M746"/>
  <c r="N746"/>
  <c r="M745"/>
  <c r="N745"/>
  <c r="M744"/>
  <c r="N744"/>
  <c r="M743"/>
  <c r="N743"/>
  <c r="M742"/>
  <c r="N742"/>
  <c r="M741"/>
  <c r="N741"/>
  <c r="M740"/>
  <c r="N740"/>
  <c r="M739"/>
  <c r="N739"/>
  <c r="M738"/>
  <c r="N738"/>
  <c r="M737"/>
  <c r="N737"/>
  <c r="M735"/>
  <c r="N735"/>
  <c r="M734"/>
  <c r="N734"/>
  <c r="M733"/>
  <c r="N733"/>
  <c r="M732"/>
  <c r="N732"/>
  <c r="M731"/>
  <c r="N731"/>
  <c r="M730"/>
  <c r="N730"/>
  <c r="M729"/>
  <c r="N729"/>
  <c r="M728"/>
  <c r="N728"/>
  <c r="M727"/>
  <c r="N727"/>
  <c r="M726"/>
  <c r="N726"/>
  <c r="M725"/>
  <c r="N725"/>
  <c r="M724"/>
  <c r="N724"/>
  <c r="M723"/>
  <c r="N723"/>
  <c r="M722"/>
  <c r="N722"/>
  <c r="M721"/>
  <c r="N721"/>
  <c r="M720"/>
  <c r="N720"/>
  <c r="M719"/>
  <c r="N719"/>
  <c r="M718"/>
  <c r="N718"/>
  <c r="M717"/>
  <c r="N717"/>
  <c r="M716"/>
  <c r="N716"/>
  <c r="M715"/>
  <c r="N715"/>
  <c r="M714"/>
  <c r="N714"/>
  <c r="M713"/>
  <c r="N713"/>
  <c r="M712"/>
  <c r="N712"/>
  <c r="M711"/>
  <c r="N711"/>
  <c r="M710"/>
  <c r="N710"/>
  <c r="M709"/>
  <c r="N709"/>
  <c r="M708"/>
  <c r="N708"/>
  <c r="M707"/>
  <c r="N707"/>
  <c r="M706"/>
  <c r="N706"/>
  <c r="M705"/>
  <c r="N705"/>
  <c r="M704"/>
  <c r="N704"/>
  <c r="M703"/>
  <c r="N703"/>
  <c r="M702"/>
  <c r="N702"/>
  <c r="M701"/>
  <c r="N701"/>
  <c r="M700"/>
  <c r="N700"/>
  <c r="M699"/>
  <c r="N699"/>
  <c r="M698"/>
  <c r="N698"/>
  <c r="M697"/>
  <c r="N697"/>
  <c r="M696"/>
  <c r="N696"/>
  <c r="M695"/>
  <c r="N695"/>
  <c r="M694"/>
  <c r="N694"/>
  <c r="M693"/>
  <c r="N693"/>
  <c r="M692"/>
  <c r="N692"/>
  <c r="M691"/>
  <c r="N691"/>
  <c r="M690"/>
  <c r="N690"/>
  <c r="M689"/>
  <c r="N689"/>
  <c r="M688"/>
  <c r="N688"/>
  <c r="M687"/>
  <c r="N687"/>
  <c r="M686"/>
  <c r="N686"/>
  <c r="M685"/>
  <c r="N685"/>
  <c r="M684"/>
  <c r="N684"/>
  <c r="M683"/>
  <c r="N683"/>
  <c r="M682"/>
  <c r="N682"/>
  <c r="M681"/>
  <c r="N681"/>
  <c r="M680"/>
  <c r="N680"/>
  <c r="M679"/>
  <c r="N679"/>
  <c r="M678"/>
  <c r="N678"/>
  <c r="M677"/>
  <c r="N677"/>
  <c r="M676"/>
  <c r="N676"/>
  <c r="M675"/>
  <c r="N675"/>
  <c r="M674"/>
  <c r="N674"/>
  <c r="M673"/>
  <c r="N673"/>
  <c r="M672"/>
  <c r="N672"/>
  <c r="M671"/>
  <c r="N671"/>
  <c r="M670"/>
  <c r="N670"/>
  <c r="M669"/>
  <c r="N669"/>
  <c r="M668"/>
  <c r="N668"/>
  <c r="M667"/>
  <c r="N667"/>
  <c r="M666"/>
  <c r="N666"/>
  <c r="M665"/>
  <c r="N665"/>
  <c r="M664"/>
  <c r="N664"/>
  <c r="M663"/>
  <c r="N663"/>
  <c r="M662"/>
  <c r="N662"/>
  <c r="M661"/>
  <c r="N661"/>
  <c r="M660"/>
  <c r="N660"/>
  <c r="M659"/>
  <c r="N659"/>
  <c r="M658"/>
  <c r="N658"/>
  <c r="M657"/>
  <c r="N657"/>
  <c r="M656"/>
  <c r="N656"/>
  <c r="M655"/>
  <c r="N655"/>
  <c r="M654"/>
  <c r="N654"/>
  <c r="M653"/>
  <c r="N653"/>
  <c r="M652"/>
  <c r="N652"/>
  <c r="M651"/>
  <c r="N651"/>
  <c r="M650"/>
  <c r="N650"/>
  <c r="M649"/>
  <c r="N649"/>
  <c r="M648"/>
  <c r="N648"/>
  <c r="M647"/>
  <c r="N647"/>
  <c r="M646"/>
  <c r="N646"/>
  <c r="M645"/>
  <c r="N645"/>
  <c r="M644"/>
  <c r="N644"/>
  <c r="M643"/>
  <c r="N643"/>
  <c r="M642"/>
  <c r="N642"/>
  <c r="M641"/>
  <c r="N641"/>
  <c r="M640"/>
  <c r="N640"/>
  <c r="M639"/>
  <c r="N639"/>
  <c r="M638"/>
  <c r="N638"/>
  <c r="M637"/>
  <c r="I773"/>
  <c r="M773"/>
  <c r="N773"/>
  <c r="I772"/>
  <c r="M772"/>
  <c r="N772"/>
  <c r="I771"/>
  <c r="M771"/>
  <c r="N771"/>
  <c r="I770"/>
  <c r="M770"/>
  <c r="N770"/>
  <c r="I769"/>
  <c r="I774"/>
  <c r="I1250"/>
  <c r="M1250"/>
  <c r="N1250"/>
  <c r="I773" i="12"/>
  <c r="M773"/>
  <c r="N773"/>
  <c r="I772"/>
  <c r="M772"/>
  <c r="N772"/>
  <c r="I771"/>
  <c r="M771"/>
  <c r="N771"/>
  <c r="I770"/>
  <c r="M770"/>
  <c r="N770"/>
  <c r="I769"/>
  <c r="I774"/>
  <c r="I1250"/>
  <c r="P761" i="13"/>
  <c r="Q761"/>
  <c r="P760"/>
  <c r="Q760"/>
  <c r="P759"/>
  <c r="Q759"/>
  <c r="P758"/>
  <c r="Q758"/>
  <c r="P757"/>
  <c r="Q757"/>
  <c r="P756"/>
  <c r="Q756"/>
  <c r="P755"/>
  <c r="Q755"/>
  <c r="P754"/>
  <c r="Q754"/>
  <c r="P753"/>
  <c r="Q753"/>
  <c r="P752"/>
  <c r="Q752"/>
  <c r="P751"/>
  <c r="Q751"/>
  <c r="P750"/>
  <c r="Q750"/>
  <c r="P749"/>
  <c r="Q749"/>
  <c r="P748"/>
  <c r="Q748"/>
  <c r="P747"/>
  <c r="Q747"/>
  <c r="P746"/>
  <c r="Q746"/>
  <c r="P745"/>
  <c r="Q745"/>
  <c r="P744"/>
  <c r="Q744"/>
  <c r="P743"/>
  <c r="Q743"/>
  <c r="P742"/>
  <c r="Q742"/>
  <c r="P741"/>
  <c r="Q741"/>
  <c r="P740"/>
  <c r="Q740"/>
  <c r="P739"/>
  <c r="Q739"/>
  <c r="P738"/>
  <c r="Q738"/>
  <c r="P737"/>
  <c r="Q737"/>
  <c r="P735"/>
  <c r="Q735"/>
  <c r="P734"/>
  <c r="Q734"/>
  <c r="P733"/>
  <c r="Q733"/>
  <c r="P732"/>
  <c r="Q732"/>
  <c r="P731"/>
  <c r="Q731"/>
  <c r="P730"/>
  <c r="Q730"/>
  <c r="P729"/>
  <c r="Q729"/>
  <c r="P728"/>
  <c r="Q728"/>
  <c r="P727"/>
  <c r="Q727"/>
  <c r="P726"/>
  <c r="Q726"/>
  <c r="P725"/>
  <c r="Q725"/>
  <c r="P724"/>
  <c r="Q724"/>
  <c r="P723"/>
  <c r="Q723"/>
  <c r="P722"/>
  <c r="Q722"/>
  <c r="P721"/>
  <c r="Q721"/>
  <c r="P720"/>
  <c r="Q720"/>
  <c r="P719"/>
  <c r="Q719"/>
  <c r="P718"/>
  <c r="Q718"/>
  <c r="P717"/>
  <c r="Q717"/>
  <c r="P716"/>
  <c r="Q716"/>
  <c r="P715"/>
  <c r="Q715"/>
  <c r="P714"/>
  <c r="Q714"/>
  <c r="P713"/>
  <c r="Q713"/>
  <c r="P712"/>
  <c r="Q712"/>
  <c r="P711"/>
  <c r="Q711"/>
  <c r="P710"/>
  <c r="Q710"/>
  <c r="P709"/>
  <c r="Q709"/>
  <c r="P708"/>
  <c r="Q708"/>
  <c r="P707"/>
  <c r="Q707"/>
  <c r="P706"/>
  <c r="Q706"/>
  <c r="P705"/>
  <c r="Q705"/>
  <c r="P704"/>
  <c r="Q704"/>
  <c r="P703"/>
  <c r="Q703"/>
  <c r="P702"/>
  <c r="Q702"/>
  <c r="P701"/>
  <c r="Q701"/>
  <c r="P700"/>
  <c r="Q700"/>
  <c r="P699"/>
  <c r="Q699"/>
  <c r="P698"/>
  <c r="Q698"/>
  <c r="P697"/>
  <c r="Q697"/>
  <c r="P696"/>
  <c r="Q696"/>
  <c r="P695"/>
  <c r="Q695"/>
  <c r="P694"/>
  <c r="Q694"/>
  <c r="P693"/>
  <c r="Q693"/>
  <c r="P692"/>
  <c r="Q692"/>
  <c r="P691"/>
  <c r="Q691"/>
  <c r="P690"/>
  <c r="Q690"/>
  <c r="P689"/>
  <c r="Q689"/>
  <c r="P688"/>
  <c r="Q688"/>
  <c r="P687"/>
  <c r="Q687"/>
  <c r="P686"/>
  <c r="Q686"/>
  <c r="P685"/>
  <c r="Q685"/>
  <c r="P684"/>
  <c r="Q684"/>
  <c r="P683"/>
  <c r="Q683"/>
  <c r="P682"/>
  <c r="Q682"/>
  <c r="P681"/>
  <c r="Q681"/>
  <c r="P680"/>
  <c r="Q680"/>
  <c r="P679"/>
  <c r="Q679"/>
  <c r="P678"/>
  <c r="Q678"/>
  <c r="P677"/>
  <c r="Q677"/>
  <c r="P676"/>
  <c r="Q676"/>
  <c r="P675"/>
  <c r="Q675"/>
  <c r="P674"/>
  <c r="Q674"/>
  <c r="P673"/>
  <c r="Q673"/>
  <c r="P672"/>
  <c r="Q672"/>
  <c r="P671"/>
  <c r="Q671"/>
  <c r="P670"/>
  <c r="Q670"/>
  <c r="P669"/>
  <c r="Q669"/>
  <c r="P668"/>
  <c r="Q668"/>
  <c r="P667"/>
  <c r="Q667"/>
  <c r="P666"/>
  <c r="Q666"/>
  <c r="P665"/>
  <c r="Q665"/>
  <c r="P664"/>
  <c r="Q664"/>
  <c r="P663"/>
  <c r="Q663"/>
  <c r="P662"/>
  <c r="Q662"/>
  <c r="P661"/>
  <c r="Q661"/>
  <c r="P660"/>
  <c r="Q660"/>
  <c r="P659"/>
  <c r="Q659"/>
  <c r="P658"/>
  <c r="Q658"/>
  <c r="P657"/>
  <c r="Q657"/>
  <c r="P656"/>
  <c r="Q656"/>
  <c r="P655"/>
  <c r="Q655"/>
  <c r="P654"/>
  <c r="Q654"/>
  <c r="P653"/>
  <c r="Q653"/>
  <c r="P652"/>
  <c r="Q652"/>
  <c r="P651"/>
  <c r="Q651"/>
  <c r="P650"/>
  <c r="Q650"/>
  <c r="P649"/>
  <c r="Q649"/>
  <c r="P648"/>
  <c r="Q648"/>
  <c r="P647"/>
  <c r="Q647"/>
  <c r="P646"/>
  <c r="Q646"/>
  <c r="P645"/>
  <c r="Q645"/>
  <c r="P644"/>
  <c r="Q644"/>
  <c r="P643"/>
  <c r="Q643"/>
  <c r="P642"/>
  <c r="Q642"/>
  <c r="P641"/>
  <c r="Q641"/>
  <c r="P640"/>
  <c r="Q640"/>
  <c r="P639"/>
  <c r="Q639"/>
  <c r="P638"/>
  <c r="Q638"/>
  <c r="P637"/>
  <c r="L773"/>
  <c r="P773"/>
  <c r="Q773"/>
  <c r="L772"/>
  <c r="P772"/>
  <c r="Q772"/>
  <c r="L771"/>
  <c r="P771"/>
  <c r="Q771"/>
  <c r="L770"/>
  <c r="P770"/>
  <c r="Q770"/>
  <c r="L769"/>
  <c r="L774"/>
  <c r="L1250"/>
  <c r="P761" i="33"/>
  <c r="Q761"/>
  <c r="P760"/>
  <c r="Q760"/>
  <c r="P759"/>
  <c r="Q759"/>
  <c r="P758"/>
  <c r="Q758"/>
  <c r="P757"/>
  <c r="Q757"/>
  <c r="P756"/>
  <c r="Q756"/>
  <c r="P755"/>
  <c r="Q755"/>
  <c r="P754"/>
  <c r="Q754"/>
  <c r="P753"/>
  <c r="Q753"/>
  <c r="P752"/>
  <c r="Q752"/>
  <c r="P751"/>
  <c r="Q751"/>
  <c r="P750"/>
  <c r="Q750"/>
  <c r="P749"/>
  <c r="Q749"/>
  <c r="P748"/>
  <c r="Q748"/>
  <c r="P747"/>
  <c r="Q747"/>
  <c r="P746"/>
  <c r="Q746"/>
  <c r="P745"/>
  <c r="Q745"/>
  <c r="P744"/>
  <c r="Q744"/>
  <c r="P743"/>
  <c r="Q743"/>
  <c r="P742"/>
  <c r="Q742"/>
  <c r="P741"/>
  <c r="Q741"/>
  <c r="P740"/>
  <c r="Q740"/>
  <c r="P739"/>
  <c r="Q739"/>
  <c r="P738"/>
  <c r="Q738"/>
  <c r="P737"/>
  <c r="Q737"/>
  <c r="P735"/>
  <c r="Q735"/>
  <c r="P734"/>
  <c r="Q734"/>
  <c r="P733"/>
  <c r="Q733"/>
  <c r="P732"/>
  <c r="Q732"/>
  <c r="P731"/>
  <c r="Q731"/>
  <c r="P730"/>
  <c r="Q730"/>
  <c r="P729"/>
  <c r="Q729"/>
  <c r="P728"/>
  <c r="Q728"/>
  <c r="P727"/>
  <c r="Q727"/>
  <c r="P726"/>
  <c r="Q726"/>
  <c r="P725"/>
  <c r="Q725"/>
  <c r="P724"/>
  <c r="Q724"/>
  <c r="P723"/>
  <c r="Q723"/>
  <c r="P722"/>
  <c r="Q722"/>
  <c r="P721"/>
  <c r="Q721"/>
  <c r="P720"/>
  <c r="Q720"/>
  <c r="P719"/>
  <c r="Q719"/>
  <c r="P718"/>
  <c r="Q718"/>
  <c r="P717"/>
  <c r="Q717"/>
  <c r="P716"/>
  <c r="Q716"/>
  <c r="P715"/>
  <c r="Q715"/>
  <c r="P714"/>
  <c r="Q714"/>
  <c r="P713"/>
  <c r="Q713"/>
  <c r="P712"/>
  <c r="Q712"/>
  <c r="P711"/>
  <c r="Q711"/>
  <c r="P710"/>
  <c r="Q710"/>
  <c r="P709"/>
  <c r="Q709"/>
  <c r="P708"/>
  <c r="Q708"/>
  <c r="P707"/>
  <c r="Q707"/>
  <c r="P706"/>
  <c r="Q706"/>
  <c r="P705"/>
  <c r="Q705"/>
  <c r="P704"/>
  <c r="Q704"/>
  <c r="P703"/>
  <c r="Q703"/>
  <c r="P702"/>
  <c r="Q702"/>
  <c r="P701"/>
  <c r="Q701"/>
  <c r="P700"/>
  <c r="Q700"/>
  <c r="P699"/>
  <c r="Q699"/>
  <c r="P698"/>
  <c r="Q698"/>
  <c r="P697"/>
  <c r="Q697"/>
  <c r="P696"/>
  <c r="Q696"/>
  <c r="P695"/>
  <c r="Q695"/>
  <c r="P694"/>
  <c r="Q694"/>
  <c r="P693"/>
  <c r="Q693"/>
  <c r="P692"/>
  <c r="Q692"/>
  <c r="P691"/>
  <c r="Q691"/>
  <c r="P690"/>
  <c r="Q690"/>
  <c r="P689"/>
  <c r="Q689"/>
  <c r="P688"/>
  <c r="Q688"/>
  <c r="P687"/>
  <c r="Q687"/>
  <c r="P686"/>
  <c r="Q686"/>
  <c r="P685"/>
  <c r="Q685"/>
  <c r="P684"/>
  <c r="Q684"/>
  <c r="P683"/>
  <c r="Q683"/>
  <c r="P682"/>
  <c r="Q682"/>
  <c r="P681"/>
  <c r="Q681"/>
  <c r="P680"/>
  <c r="Q680"/>
  <c r="P679"/>
  <c r="Q679"/>
  <c r="P678"/>
  <c r="Q678"/>
  <c r="P677"/>
  <c r="Q677"/>
  <c r="P676"/>
  <c r="Q676"/>
  <c r="P675"/>
  <c r="Q675"/>
  <c r="P674"/>
  <c r="Q674"/>
  <c r="P673"/>
  <c r="Q673"/>
  <c r="P672"/>
  <c r="Q672"/>
  <c r="P671"/>
  <c r="Q671"/>
  <c r="P670"/>
  <c r="Q670"/>
  <c r="P669"/>
  <c r="Q669"/>
  <c r="P668"/>
  <c r="Q668"/>
  <c r="P667"/>
  <c r="Q667"/>
  <c r="P666"/>
  <c r="Q666"/>
  <c r="P665"/>
  <c r="Q665"/>
  <c r="P664"/>
  <c r="Q664"/>
  <c r="P663"/>
  <c r="Q663"/>
  <c r="P662"/>
  <c r="Q662"/>
  <c r="P661"/>
  <c r="Q661"/>
  <c r="P660"/>
  <c r="Q660"/>
  <c r="P659"/>
  <c r="Q659"/>
  <c r="P658"/>
  <c r="Q658"/>
  <c r="P657"/>
  <c r="Q657"/>
  <c r="P656"/>
  <c r="Q656"/>
  <c r="P655"/>
  <c r="Q655"/>
  <c r="P654"/>
  <c r="Q654"/>
  <c r="P653"/>
  <c r="Q653"/>
  <c r="P652"/>
  <c r="Q652"/>
  <c r="P651"/>
  <c r="Q651"/>
  <c r="P650"/>
  <c r="Q650"/>
  <c r="P649"/>
  <c r="Q649"/>
  <c r="P648"/>
  <c r="Q648"/>
  <c r="P647"/>
  <c r="Q647"/>
  <c r="P646"/>
  <c r="Q646"/>
  <c r="P645"/>
  <c r="Q645"/>
  <c r="P644"/>
  <c r="Q644"/>
  <c r="P643"/>
  <c r="Q643"/>
  <c r="P642"/>
  <c r="Q642"/>
  <c r="P641"/>
  <c r="Q641"/>
  <c r="P640"/>
  <c r="Q640"/>
  <c r="P639"/>
  <c r="Q639"/>
  <c r="P638"/>
  <c r="Q638"/>
  <c r="P637"/>
  <c r="L773"/>
  <c r="P773"/>
  <c r="Q773"/>
  <c r="L772"/>
  <c r="P772"/>
  <c r="Q772"/>
  <c r="L771"/>
  <c r="P771"/>
  <c r="Q771"/>
  <c r="L770"/>
  <c r="P770"/>
  <c r="Q770"/>
  <c r="L769"/>
  <c r="L774"/>
  <c r="L1250"/>
  <c r="P1250"/>
  <c r="Q1250"/>
  <c r="J773" i="15"/>
  <c r="N773"/>
  <c r="O773"/>
  <c r="J772"/>
  <c r="N772"/>
  <c r="O772"/>
  <c r="J771"/>
  <c r="N771"/>
  <c r="O771"/>
  <c r="J770"/>
  <c r="N770"/>
  <c r="O770"/>
  <c r="J769"/>
  <c r="J774"/>
  <c r="J1250"/>
  <c r="N761" i="34"/>
  <c r="O761"/>
  <c r="N760"/>
  <c r="O760"/>
  <c r="N759"/>
  <c r="O759"/>
  <c r="N758"/>
  <c r="O758"/>
  <c r="N757"/>
  <c r="O757"/>
  <c r="N756"/>
  <c r="O756"/>
  <c r="N755"/>
  <c r="O755"/>
  <c r="N754"/>
  <c r="O754"/>
  <c r="N753"/>
  <c r="O753"/>
  <c r="N752"/>
  <c r="O752"/>
  <c r="N673"/>
  <c r="O673"/>
  <c r="N671"/>
  <c r="J773"/>
  <c r="N773"/>
  <c r="O773"/>
  <c r="J772"/>
  <c r="N772"/>
  <c r="O772"/>
  <c r="J771"/>
  <c r="N771"/>
  <c r="O771"/>
  <c r="J770"/>
  <c r="N770"/>
  <c r="O770"/>
  <c r="J769"/>
  <c r="J774"/>
  <c r="J1250"/>
  <c r="N1250"/>
  <c r="O1250"/>
  <c r="F770" i="18"/>
  <c r="F771"/>
  <c r="F772"/>
  <c r="F773"/>
  <c r="I770"/>
  <c r="N770"/>
  <c r="I771"/>
  <c r="N771"/>
  <c r="I772"/>
  <c r="N772"/>
  <c r="I773"/>
  <c r="N773"/>
  <c r="O671" i="34"/>
  <c r="Q637" i="33"/>
  <c r="Q637" i="13"/>
  <c r="F637" i="18"/>
  <c r="N637" i="11"/>
  <c r="P637" i="23"/>
  <c r="E637" i="18"/>
  <c r="O774" i="23"/>
  <c r="P774"/>
  <c r="E774" i="18"/>
  <c r="O266" i="16"/>
  <c r="P266"/>
  <c r="I266" i="18"/>
  <c r="N266"/>
  <c r="S266"/>
  <c r="U266"/>
  <c r="O267" i="16"/>
  <c r="P267"/>
  <c r="I267" i="18"/>
  <c r="N267"/>
  <c r="S267"/>
  <c r="U267"/>
  <c r="K267"/>
  <c r="M267"/>
  <c r="O268" i="16"/>
  <c r="P268"/>
  <c r="I268" i="18"/>
  <c r="N268"/>
  <c r="S268"/>
  <c r="U268"/>
  <c r="K268"/>
  <c r="M268"/>
  <c r="O269" i="16"/>
  <c r="P269"/>
  <c r="I269" i="18"/>
  <c r="N269"/>
  <c r="S269"/>
  <c r="U269"/>
  <c r="K269"/>
  <c r="M269"/>
  <c r="O6" i="16"/>
  <c r="P6"/>
  <c r="I6" i="18"/>
  <c r="N6"/>
  <c r="S6"/>
  <c r="K6"/>
  <c r="M6"/>
  <c r="O7" i="16"/>
  <c r="P7"/>
  <c r="I7" i="18"/>
  <c r="N7"/>
  <c r="S7"/>
  <c r="K7"/>
  <c r="M7"/>
  <c r="O8" i="16"/>
  <c r="P8"/>
  <c r="I8" i="18"/>
  <c r="N8"/>
  <c r="S8"/>
  <c r="U8"/>
  <c r="K8"/>
  <c r="M8"/>
  <c r="O9" i="16"/>
  <c r="P9"/>
  <c r="I9" i="18"/>
  <c r="N9"/>
  <c r="S9"/>
  <c r="U9"/>
  <c r="K9"/>
  <c r="M9"/>
  <c r="O10" i="16"/>
  <c r="P10"/>
  <c r="I10" i="18"/>
  <c r="N10"/>
  <c r="S10"/>
  <c r="U10"/>
  <c r="K10"/>
  <c r="M10"/>
  <c r="O11" i="16"/>
  <c r="P11"/>
  <c r="I11" i="18"/>
  <c r="N11"/>
  <c r="S11"/>
  <c r="U11"/>
  <c r="K11"/>
  <c r="M11"/>
  <c r="O12" i="16"/>
  <c r="P12"/>
  <c r="I12" i="18"/>
  <c r="N12"/>
  <c r="S12"/>
  <c r="U12"/>
  <c r="K12"/>
  <c r="M12"/>
  <c r="O13" i="16"/>
  <c r="P13"/>
  <c r="I13" i="18"/>
  <c r="N13"/>
  <c r="S13"/>
  <c r="U13"/>
  <c r="K13"/>
  <c r="M13"/>
  <c r="O14" i="16"/>
  <c r="P14"/>
  <c r="I14" i="18"/>
  <c r="N14"/>
  <c r="S14"/>
  <c r="U14"/>
  <c r="K14"/>
  <c r="M14"/>
  <c r="O15" i="16"/>
  <c r="P15"/>
  <c r="I15" i="18"/>
  <c r="N15"/>
  <c r="S15"/>
  <c r="U15"/>
  <c r="K15"/>
  <c r="M15"/>
  <c r="O16" i="16"/>
  <c r="P16"/>
  <c r="I16" i="18"/>
  <c r="N16"/>
  <c r="S16"/>
  <c r="U16"/>
  <c r="K16"/>
  <c r="M16"/>
  <c r="O17" i="16"/>
  <c r="P17"/>
  <c r="I17" i="18"/>
  <c r="N17"/>
  <c r="S17"/>
  <c r="U17"/>
  <c r="K17"/>
  <c r="M17"/>
  <c r="O18" i="16"/>
  <c r="P18"/>
  <c r="I18" i="18"/>
  <c r="N18"/>
  <c r="S18"/>
  <c r="U18"/>
  <c r="K18"/>
  <c r="M18"/>
  <c r="O19" i="16"/>
  <c r="P19"/>
  <c r="I19" i="18"/>
  <c r="N19"/>
  <c r="S19"/>
  <c r="U19"/>
  <c r="K19"/>
  <c r="M19"/>
  <c r="O20" i="16"/>
  <c r="P20"/>
  <c r="I20" i="18"/>
  <c r="N20"/>
  <c r="S20"/>
  <c r="U20"/>
  <c r="K20"/>
  <c r="M20"/>
  <c r="O21" i="16"/>
  <c r="P21"/>
  <c r="I21" i="18"/>
  <c r="N21"/>
  <c r="S21"/>
  <c r="U21"/>
  <c r="K21"/>
  <c r="M21"/>
  <c r="O22" i="16"/>
  <c r="P22"/>
  <c r="I22" i="18"/>
  <c r="N22"/>
  <c r="S22"/>
  <c r="U22"/>
  <c r="K22"/>
  <c r="M22"/>
  <c r="O23" i="16"/>
  <c r="P23"/>
  <c r="I23" i="18"/>
  <c r="N23"/>
  <c r="S23"/>
  <c r="U23"/>
  <c r="K23"/>
  <c r="M23"/>
  <c r="O24" i="16"/>
  <c r="P24"/>
  <c r="I24" i="18"/>
  <c r="N24"/>
  <c r="S24"/>
  <c r="U24"/>
  <c r="K24"/>
  <c r="M24"/>
  <c r="O25" i="16"/>
  <c r="P25"/>
  <c r="I25" i="18"/>
  <c r="N25"/>
  <c r="S25"/>
  <c r="U25"/>
  <c r="K25"/>
  <c r="M25"/>
  <c r="O26" i="16"/>
  <c r="P26"/>
  <c r="I26" i="18"/>
  <c r="N26"/>
  <c r="S26"/>
  <c r="U26"/>
  <c r="K26"/>
  <c r="M26"/>
  <c r="O27" i="16"/>
  <c r="P27"/>
  <c r="I27" i="18"/>
  <c r="N27"/>
  <c r="S27"/>
  <c r="U27"/>
  <c r="K27"/>
  <c r="M27"/>
  <c r="O28" i="16"/>
  <c r="P28"/>
  <c r="I28" i="18"/>
  <c r="N28"/>
  <c r="S28"/>
  <c r="U28"/>
  <c r="K28"/>
  <c r="M28"/>
  <c r="O29" i="16"/>
  <c r="P29"/>
  <c r="I29" i="18"/>
  <c r="N29"/>
  <c r="S29"/>
  <c r="U29"/>
  <c r="K29"/>
  <c r="M29"/>
  <c r="O30" i="16"/>
  <c r="P30"/>
  <c r="I30" i="18"/>
  <c r="N30"/>
  <c r="S30"/>
  <c r="U30"/>
  <c r="K30"/>
  <c r="M30"/>
  <c r="O31" i="16"/>
  <c r="P31"/>
  <c r="I31" i="18"/>
  <c r="N31"/>
  <c r="S31"/>
  <c r="U31"/>
  <c r="K31"/>
  <c r="M31"/>
  <c r="O32" i="16"/>
  <c r="P32"/>
  <c r="I32" i="18"/>
  <c r="N32"/>
  <c r="S32"/>
  <c r="U32"/>
  <c r="K32"/>
  <c r="M32"/>
  <c r="O33" i="16"/>
  <c r="P33"/>
  <c r="I33" i="18"/>
  <c r="N33"/>
  <c r="S33"/>
  <c r="U33"/>
  <c r="K33"/>
  <c r="M33"/>
  <c r="O34" i="16"/>
  <c r="P34"/>
  <c r="I34" i="18"/>
  <c r="N34"/>
  <c r="S34"/>
  <c r="U34"/>
  <c r="K34"/>
  <c r="M34"/>
  <c r="O35" i="16"/>
  <c r="P35"/>
  <c r="I35" i="18"/>
  <c r="N35"/>
  <c r="S35"/>
  <c r="U35"/>
  <c r="K35"/>
  <c r="M35"/>
  <c r="O36" i="16"/>
  <c r="P36"/>
  <c r="I36" i="18"/>
  <c r="N36"/>
  <c r="S36"/>
  <c r="U36"/>
  <c r="K36"/>
  <c r="M36"/>
  <c r="O37" i="16"/>
  <c r="P37"/>
  <c r="I37" i="18"/>
  <c r="N37"/>
  <c r="S37"/>
  <c r="U37"/>
  <c r="K37"/>
  <c r="M37"/>
  <c r="O38" i="16"/>
  <c r="P38"/>
  <c r="I38" i="18"/>
  <c r="N38"/>
  <c r="S38"/>
  <c r="U38"/>
  <c r="K38"/>
  <c r="M38"/>
  <c r="O39" i="16"/>
  <c r="P39"/>
  <c r="I39" i="18"/>
  <c r="N39"/>
  <c r="S39"/>
  <c r="U39"/>
  <c r="K39"/>
  <c r="M39"/>
  <c r="O40" i="16"/>
  <c r="P40"/>
  <c r="I40" i="18"/>
  <c r="N40"/>
  <c r="S40"/>
  <c r="U40"/>
  <c r="K40"/>
  <c r="M40"/>
  <c r="O41" i="16"/>
  <c r="P41"/>
  <c r="I41" i="18"/>
  <c r="N41"/>
  <c r="S41"/>
  <c r="U41"/>
  <c r="K41"/>
  <c r="M41"/>
  <c r="O42" i="16"/>
  <c r="P42"/>
  <c r="I42" i="18"/>
  <c r="N42"/>
  <c r="S42"/>
  <c r="U42"/>
  <c r="K42"/>
  <c r="M42"/>
  <c r="O43" i="16"/>
  <c r="P43"/>
  <c r="I43" i="18"/>
  <c r="N43"/>
  <c r="S43"/>
  <c r="U43"/>
  <c r="K43"/>
  <c r="M43"/>
  <c r="O44" i="16"/>
  <c r="P44"/>
  <c r="I44" i="18"/>
  <c r="N44"/>
  <c r="S44"/>
  <c r="U44"/>
  <c r="K44"/>
  <c r="M44"/>
  <c r="O45" i="16"/>
  <c r="P45"/>
  <c r="I45" i="18"/>
  <c r="N45"/>
  <c r="S45"/>
  <c r="U45"/>
  <c r="K45"/>
  <c r="M45"/>
  <c r="O46" i="16"/>
  <c r="P46"/>
  <c r="I46" i="18"/>
  <c r="N46"/>
  <c r="S46"/>
  <c r="U46"/>
  <c r="K46"/>
  <c r="M46"/>
  <c r="O47" i="16"/>
  <c r="P47"/>
  <c r="I47" i="18"/>
  <c r="N47"/>
  <c r="S47"/>
  <c r="U47"/>
  <c r="K47"/>
  <c r="M47"/>
  <c r="O48" i="16"/>
  <c r="P48"/>
  <c r="I48" i="18"/>
  <c r="N48"/>
  <c r="S48"/>
  <c r="U48"/>
  <c r="K48"/>
  <c r="M48"/>
  <c r="O49" i="16"/>
  <c r="P49"/>
  <c r="I49" i="18"/>
  <c r="N49"/>
  <c r="S49"/>
  <c r="U49"/>
  <c r="K49"/>
  <c r="M49"/>
  <c r="O50" i="16"/>
  <c r="P50"/>
  <c r="I50" i="18"/>
  <c r="N50"/>
  <c r="S50"/>
  <c r="U50"/>
  <c r="K50"/>
  <c r="M50"/>
  <c r="O51" i="16"/>
  <c r="P51"/>
  <c r="I51" i="18"/>
  <c r="N51"/>
  <c r="S51"/>
  <c r="U51"/>
  <c r="K51"/>
  <c r="M51"/>
  <c r="O52" i="16"/>
  <c r="P52"/>
  <c r="I52" i="18"/>
  <c r="N52"/>
  <c r="S52"/>
  <c r="U52"/>
  <c r="K52"/>
  <c r="M52"/>
  <c r="O53" i="16"/>
  <c r="P53"/>
  <c r="I53" i="18"/>
  <c r="N53"/>
  <c r="S53"/>
  <c r="U53"/>
  <c r="K53"/>
  <c r="M53"/>
  <c r="O54" i="16"/>
  <c r="P54"/>
  <c r="I54" i="18"/>
  <c r="N54"/>
  <c r="S54"/>
  <c r="U54"/>
  <c r="K54"/>
  <c r="M54"/>
  <c r="O55" i="16"/>
  <c r="P55"/>
  <c r="I55" i="18"/>
  <c r="N55"/>
  <c r="S55"/>
  <c r="U55"/>
  <c r="K55"/>
  <c r="M55"/>
  <c r="O56" i="16"/>
  <c r="P56"/>
  <c r="I56" i="18"/>
  <c r="N56"/>
  <c r="S56"/>
  <c r="U56"/>
  <c r="K56"/>
  <c r="M56"/>
  <c r="O57" i="16"/>
  <c r="P57"/>
  <c r="I57" i="18"/>
  <c r="N57"/>
  <c r="S57"/>
  <c r="U57"/>
  <c r="K57"/>
  <c r="M57"/>
  <c r="O58" i="16"/>
  <c r="P58"/>
  <c r="I58" i="18"/>
  <c r="N58"/>
  <c r="S58"/>
  <c r="U58"/>
  <c r="K58"/>
  <c r="M58"/>
  <c r="O59" i="16"/>
  <c r="P59"/>
  <c r="I59" i="18"/>
  <c r="N59"/>
  <c r="S59"/>
  <c r="U59"/>
  <c r="K59"/>
  <c r="M59"/>
  <c r="O60" i="16"/>
  <c r="P60"/>
  <c r="I60" i="18"/>
  <c r="N60"/>
  <c r="S60"/>
  <c r="U60"/>
  <c r="K60"/>
  <c r="M60"/>
  <c r="O61" i="16"/>
  <c r="P61"/>
  <c r="I61" i="18"/>
  <c r="N61"/>
  <c r="S61"/>
  <c r="U61"/>
  <c r="K61"/>
  <c r="M61"/>
  <c r="O62" i="16"/>
  <c r="P62"/>
  <c r="I62" i="18"/>
  <c r="N62"/>
  <c r="S62"/>
  <c r="U62"/>
  <c r="K62"/>
  <c r="M62"/>
  <c r="O63" i="16"/>
  <c r="P63"/>
  <c r="I63" i="18"/>
  <c r="N63"/>
  <c r="S63"/>
  <c r="U63"/>
  <c r="K63"/>
  <c r="M63"/>
  <c r="O64" i="16"/>
  <c r="P64"/>
  <c r="I64" i="18"/>
  <c r="N64"/>
  <c r="S64"/>
  <c r="U64"/>
  <c r="K64"/>
  <c r="M64"/>
  <c r="O65" i="16"/>
  <c r="P65"/>
  <c r="I65" i="18"/>
  <c r="N65"/>
  <c r="S65"/>
  <c r="U65"/>
  <c r="K65"/>
  <c r="M65"/>
  <c r="O66" i="16"/>
  <c r="P66"/>
  <c r="I66" i="18"/>
  <c r="N66"/>
  <c r="S66"/>
  <c r="U66"/>
  <c r="K66"/>
  <c r="M66"/>
  <c r="O67" i="16"/>
  <c r="P67"/>
  <c r="I67" i="18"/>
  <c r="N67"/>
  <c r="S67"/>
  <c r="U67"/>
  <c r="K67"/>
  <c r="M67"/>
  <c r="O68" i="16"/>
  <c r="P68"/>
  <c r="I68" i="18"/>
  <c r="N68"/>
  <c r="S68"/>
  <c r="U68"/>
  <c r="K68"/>
  <c r="M68"/>
  <c r="O69" i="16"/>
  <c r="P69"/>
  <c r="I69" i="18"/>
  <c r="N69"/>
  <c r="S69"/>
  <c r="U69"/>
  <c r="K69"/>
  <c r="M69"/>
  <c r="O70" i="16"/>
  <c r="P70"/>
  <c r="I70" i="18"/>
  <c r="N70"/>
  <c r="S70"/>
  <c r="U70"/>
  <c r="K70"/>
  <c r="M70"/>
  <c r="O71" i="16"/>
  <c r="P71"/>
  <c r="I71" i="18"/>
  <c r="N71"/>
  <c r="S71"/>
  <c r="U71"/>
  <c r="K71"/>
  <c r="M71"/>
  <c r="O72" i="16"/>
  <c r="P72"/>
  <c r="I72" i="18"/>
  <c r="N72"/>
  <c r="S72"/>
  <c r="U72"/>
  <c r="K72"/>
  <c r="M72"/>
  <c r="O73" i="16"/>
  <c r="P73"/>
  <c r="I73" i="18"/>
  <c r="N73"/>
  <c r="S73"/>
  <c r="U73"/>
  <c r="K73"/>
  <c r="M73"/>
  <c r="O74" i="16"/>
  <c r="P74"/>
  <c r="I74" i="18"/>
  <c r="N74"/>
  <c r="S74"/>
  <c r="U74"/>
  <c r="K74"/>
  <c r="M74"/>
  <c r="O75" i="16"/>
  <c r="P75"/>
  <c r="I75" i="18"/>
  <c r="N75"/>
  <c r="S75"/>
  <c r="U75"/>
  <c r="K75"/>
  <c r="M75"/>
  <c r="O76" i="16"/>
  <c r="P76"/>
  <c r="I76" i="18"/>
  <c r="N76"/>
  <c r="S76"/>
  <c r="U76"/>
  <c r="K76"/>
  <c r="M76"/>
  <c r="N77"/>
  <c r="S77"/>
  <c r="U77"/>
  <c r="K77"/>
  <c r="M77"/>
  <c r="O78" i="16"/>
  <c r="P78"/>
  <c r="I78" i="18"/>
  <c r="N78"/>
  <c r="S78"/>
  <c r="U78"/>
  <c r="K78"/>
  <c r="M78"/>
  <c r="O79" i="16"/>
  <c r="P79"/>
  <c r="I79" i="18"/>
  <c r="N79"/>
  <c r="S79"/>
  <c r="U79"/>
  <c r="K79"/>
  <c r="M79"/>
  <c r="O80" i="16"/>
  <c r="P80"/>
  <c r="I80" i="18"/>
  <c r="N80"/>
  <c r="S80"/>
  <c r="U80"/>
  <c r="K80"/>
  <c r="M80"/>
  <c r="O81" i="16"/>
  <c r="P81"/>
  <c r="I81" i="18"/>
  <c r="N81"/>
  <c r="S81"/>
  <c r="U81"/>
  <c r="K81"/>
  <c r="M81"/>
  <c r="O82" i="16"/>
  <c r="P82"/>
  <c r="I82" i="18"/>
  <c r="N82"/>
  <c r="S82"/>
  <c r="U82"/>
  <c r="K82"/>
  <c r="M82"/>
  <c r="O83" i="16"/>
  <c r="P83"/>
  <c r="I83" i="18"/>
  <c r="N83"/>
  <c r="S83"/>
  <c r="U83"/>
  <c r="K83"/>
  <c r="M83"/>
  <c r="O84" i="16"/>
  <c r="P84"/>
  <c r="I84" i="18"/>
  <c r="N84"/>
  <c r="S84"/>
  <c r="U84"/>
  <c r="K84"/>
  <c r="M84"/>
  <c r="O85" i="16"/>
  <c r="P85"/>
  <c r="I85" i="18"/>
  <c r="N85"/>
  <c r="S85"/>
  <c r="U85"/>
  <c r="K85"/>
  <c r="M85"/>
  <c r="O86" i="16"/>
  <c r="P86"/>
  <c r="I86" i="18"/>
  <c r="N86"/>
  <c r="S86"/>
  <c r="U86"/>
  <c r="K86"/>
  <c r="M86"/>
  <c r="O87" i="16"/>
  <c r="P87"/>
  <c r="I87" i="18"/>
  <c r="N87"/>
  <c r="S87"/>
  <c r="U87"/>
  <c r="K87"/>
  <c r="M87"/>
  <c r="O88" i="16"/>
  <c r="P88"/>
  <c r="I88" i="18"/>
  <c r="N88"/>
  <c r="S88"/>
  <c r="U88"/>
  <c r="K88"/>
  <c r="M88"/>
  <c r="O89" i="16"/>
  <c r="P89"/>
  <c r="I89" i="18"/>
  <c r="N89"/>
  <c r="S89"/>
  <c r="U89"/>
  <c r="K89"/>
  <c r="M89"/>
  <c r="O90" i="16"/>
  <c r="P90"/>
  <c r="I90" i="18"/>
  <c r="N90"/>
  <c r="S90"/>
  <c r="U90"/>
  <c r="K90"/>
  <c r="M90"/>
  <c r="O91" i="16"/>
  <c r="P91"/>
  <c r="I91" i="18"/>
  <c r="N91"/>
  <c r="S91"/>
  <c r="U91"/>
  <c r="K91"/>
  <c r="M91"/>
  <c r="O92" i="16"/>
  <c r="P92"/>
  <c r="I92" i="18"/>
  <c r="N92"/>
  <c r="S92"/>
  <c r="U92"/>
  <c r="K92"/>
  <c r="M92"/>
  <c r="O93" i="16"/>
  <c r="P93"/>
  <c r="I93" i="18"/>
  <c r="N93"/>
  <c r="S93"/>
  <c r="U93"/>
  <c r="K93"/>
  <c r="M93"/>
  <c r="O94" i="16"/>
  <c r="P94"/>
  <c r="I94" i="18"/>
  <c r="N94"/>
  <c r="S94"/>
  <c r="U94"/>
  <c r="K94"/>
  <c r="M94"/>
  <c r="O95" i="16"/>
  <c r="P95"/>
  <c r="I95" i="18"/>
  <c r="N95"/>
  <c r="S95"/>
  <c r="U95"/>
  <c r="K95"/>
  <c r="M95"/>
  <c r="O96" i="16"/>
  <c r="P96"/>
  <c r="I96" i="18"/>
  <c r="N96"/>
  <c r="S96"/>
  <c r="U96"/>
  <c r="K96"/>
  <c r="M96"/>
  <c r="O97" i="16"/>
  <c r="P97"/>
  <c r="I97" i="18"/>
  <c r="N97"/>
  <c r="S97"/>
  <c r="U97"/>
  <c r="K97"/>
  <c r="M97"/>
  <c r="O98" i="16"/>
  <c r="P98"/>
  <c r="I98" i="18"/>
  <c r="N98"/>
  <c r="S98"/>
  <c r="U98"/>
  <c r="K98"/>
  <c r="M98"/>
  <c r="O100" i="16"/>
  <c r="P100"/>
  <c r="I100" i="18"/>
  <c r="N100"/>
  <c r="S100"/>
  <c r="U100"/>
  <c r="K100"/>
  <c r="M100"/>
  <c r="O101" i="16"/>
  <c r="P101"/>
  <c r="I101" i="18"/>
  <c r="N101"/>
  <c r="S101"/>
  <c r="U101"/>
  <c r="K101"/>
  <c r="M101"/>
  <c r="O102" i="16"/>
  <c r="P102"/>
  <c r="I102" i="18"/>
  <c r="N102"/>
  <c r="S102"/>
  <c r="U102"/>
  <c r="K102"/>
  <c r="M102"/>
  <c r="O103" i="16"/>
  <c r="P103"/>
  <c r="I103" i="18"/>
  <c r="N103"/>
  <c r="S103"/>
  <c r="U103"/>
  <c r="K103"/>
  <c r="M103"/>
  <c r="O104" i="16"/>
  <c r="P104"/>
  <c r="I104" i="18"/>
  <c r="N104"/>
  <c r="S104"/>
  <c r="U104"/>
  <c r="K104"/>
  <c r="M104"/>
  <c r="O105" i="16"/>
  <c r="P105"/>
  <c r="I105" i="18"/>
  <c r="N105"/>
  <c r="S105"/>
  <c r="U105"/>
  <c r="K105"/>
  <c r="M105"/>
  <c r="O106" i="16"/>
  <c r="P106"/>
  <c r="I106" i="18"/>
  <c r="N106"/>
  <c r="S106"/>
  <c r="U106"/>
  <c r="K106"/>
  <c r="M106"/>
  <c r="O107" i="16"/>
  <c r="P107"/>
  <c r="I107" i="18"/>
  <c r="N107"/>
  <c r="S107"/>
  <c r="U107"/>
  <c r="K107"/>
  <c r="M107"/>
  <c r="O108" i="16"/>
  <c r="P108"/>
  <c r="I108" i="18"/>
  <c r="N108"/>
  <c r="S108"/>
  <c r="U108"/>
  <c r="K108"/>
  <c r="M108"/>
  <c r="O109" i="16"/>
  <c r="P109"/>
  <c r="I109" i="18"/>
  <c r="N109"/>
  <c r="S109"/>
  <c r="U109"/>
  <c r="K109"/>
  <c r="M109"/>
  <c r="O110" i="16"/>
  <c r="P110"/>
  <c r="I110" i="18"/>
  <c r="N110"/>
  <c r="S110"/>
  <c r="U110"/>
  <c r="K110"/>
  <c r="M110"/>
  <c r="O111" i="16"/>
  <c r="P111"/>
  <c r="I111" i="18"/>
  <c r="N111"/>
  <c r="S111"/>
  <c r="U111"/>
  <c r="K111"/>
  <c r="M111"/>
  <c r="O112" i="16"/>
  <c r="P112"/>
  <c r="I112" i="18"/>
  <c r="N112"/>
  <c r="S112"/>
  <c r="U112"/>
  <c r="K112"/>
  <c r="M112"/>
  <c r="O113" i="16"/>
  <c r="P113"/>
  <c r="I113" i="18"/>
  <c r="N113"/>
  <c r="S113"/>
  <c r="U113"/>
  <c r="K113"/>
  <c r="M113"/>
  <c r="O114" i="16"/>
  <c r="P114"/>
  <c r="I114" i="18"/>
  <c r="N114"/>
  <c r="S114"/>
  <c r="U114"/>
  <c r="K114"/>
  <c r="M114"/>
  <c r="O115" i="16"/>
  <c r="P115"/>
  <c r="I115" i="18"/>
  <c r="N115"/>
  <c r="S115"/>
  <c r="U115"/>
  <c r="K115"/>
  <c r="M115"/>
  <c r="O116" i="16"/>
  <c r="P116"/>
  <c r="I116" i="18"/>
  <c r="N116"/>
  <c r="S116"/>
  <c r="U116"/>
  <c r="K116"/>
  <c r="M116"/>
  <c r="O117" i="16"/>
  <c r="P117"/>
  <c r="I117" i="18"/>
  <c r="N117"/>
  <c r="S117"/>
  <c r="U117"/>
  <c r="K117"/>
  <c r="M117"/>
  <c r="O118" i="16"/>
  <c r="P118"/>
  <c r="I118" i="18"/>
  <c r="N118"/>
  <c r="S118"/>
  <c r="U118"/>
  <c r="K118"/>
  <c r="M118"/>
  <c r="O119" i="16"/>
  <c r="P119"/>
  <c r="I119" i="18"/>
  <c r="N119"/>
  <c r="S119"/>
  <c r="U119"/>
  <c r="K119"/>
  <c r="M119"/>
  <c r="O120" i="16"/>
  <c r="P120"/>
  <c r="I120" i="18"/>
  <c r="N120"/>
  <c r="S120"/>
  <c r="U120"/>
  <c r="K120"/>
  <c r="M120"/>
  <c r="O121" i="16"/>
  <c r="P121"/>
  <c r="I121" i="18"/>
  <c r="N121"/>
  <c r="S121"/>
  <c r="U121"/>
  <c r="K121"/>
  <c r="M121"/>
  <c r="O122" i="16"/>
  <c r="P122"/>
  <c r="I122" i="18"/>
  <c r="N122"/>
  <c r="S122"/>
  <c r="U122"/>
  <c r="K122"/>
  <c r="M122"/>
  <c r="O123" i="16"/>
  <c r="P123"/>
  <c r="I123" i="18"/>
  <c r="N123"/>
  <c r="S123"/>
  <c r="U123"/>
  <c r="K123"/>
  <c r="M123"/>
  <c r="O124" i="16"/>
  <c r="P124"/>
  <c r="I124" i="18"/>
  <c r="N124"/>
  <c r="S124"/>
  <c r="U124"/>
  <c r="K124"/>
  <c r="M124"/>
  <c r="O125" i="16"/>
  <c r="P125"/>
  <c r="I125" i="18"/>
  <c r="N125"/>
  <c r="S125"/>
  <c r="U125"/>
  <c r="K125"/>
  <c r="M125"/>
  <c r="O126" i="16"/>
  <c r="P126"/>
  <c r="I126" i="18"/>
  <c r="N126"/>
  <c r="S126"/>
  <c r="U126"/>
  <c r="K126"/>
  <c r="M126"/>
  <c r="O127" i="16"/>
  <c r="P127"/>
  <c r="I127" i="18"/>
  <c r="N127"/>
  <c r="S127"/>
  <c r="U127"/>
  <c r="K127"/>
  <c r="M127"/>
  <c r="O128" i="16"/>
  <c r="P128"/>
  <c r="I128" i="18"/>
  <c r="N128"/>
  <c r="S128"/>
  <c r="U128"/>
  <c r="K128"/>
  <c r="M128"/>
  <c r="O129" i="16"/>
  <c r="P129"/>
  <c r="I129" i="18"/>
  <c r="N129"/>
  <c r="S129"/>
  <c r="U129"/>
  <c r="K129"/>
  <c r="M129"/>
  <c r="O130" i="16"/>
  <c r="P130"/>
  <c r="I130" i="18"/>
  <c r="N130"/>
  <c r="S130"/>
  <c r="U130"/>
  <c r="K130"/>
  <c r="M130"/>
  <c r="O131" i="16"/>
  <c r="P131"/>
  <c r="I131" i="18"/>
  <c r="N131"/>
  <c r="S131"/>
  <c r="U131"/>
  <c r="K131"/>
  <c r="M131"/>
  <c r="O132" i="16"/>
  <c r="P132"/>
  <c r="I132" i="18"/>
  <c r="N132"/>
  <c r="S132"/>
  <c r="U132"/>
  <c r="K132"/>
  <c r="M132"/>
  <c r="O133" i="16"/>
  <c r="P133"/>
  <c r="I133" i="18"/>
  <c r="N133"/>
  <c r="S133"/>
  <c r="U133"/>
  <c r="K133"/>
  <c r="M133"/>
  <c r="O134" i="16"/>
  <c r="P134"/>
  <c r="I134" i="18"/>
  <c r="N134"/>
  <c r="S134"/>
  <c r="U134"/>
  <c r="K134"/>
  <c r="M134"/>
  <c r="O135" i="16"/>
  <c r="P135"/>
  <c r="I135" i="18"/>
  <c r="N135"/>
  <c r="S135"/>
  <c r="U135"/>
  <c r="K135"/>
  <c r="M135"/>
  <c r="O136" i="16"/>
  <c r="P136"/>
  <c r="I136" i="18"/>
  <c r="N136"/>
  <c r="S136"/>
  <c r="U136"/>
  <c r="K136"/>
  <c r="M136"/>
  <c r="O137" i="16"/>
  <c r="P137"/>
  <c r="I137" i="18"/>
  <c r="N137"/>
  <c r="S137"/>
  <c r="U137"/>
  <c r="K137"/>
  <c r="M137"/>
  <c r="O138" i="16"/>
  <c r="P138"/>
  <c r="I138" i="18"/>
  <c r="N138"/>
  <c r="S138"/>
  <c r="U138"/>
  <c r="K138"/>
  <c r="M138"/>
  <c r="O139" i="16"/>
  <c r="P139"/>
  <c r="I139" i="18"/>
  <c r="N139"/>
  <c r="S139"/>
  <c r="U139"/>
  <c r="K139"/>
  <c r="M139"/>
  <c r="O140" i="16"/>
  <c r="P140"/>
  <c r="I140" i="18"/>
  <c r="N140"/>
  <c r="S140"/>
  <c r="U140"/>
  <c r="K140"/>
  <c r="M140"/>
  <c r="O141" i="16"/>
  <c r="P141"/>
  <c r="I141" i="18"/>
  <c r="N141"/>
  <c r="S141"/>
  <c r="U141"/>
  <c r="K141"/>
  <c r="M141"/>
  <c r="O142" i="16"/>
  <c r="P142"/>
  <c r="I142" i="18"/>
  <c r="N142"/>
  <c r="S142"/>
  <c r="U142"/>
  <c r="K142"/>
  <c r="M142"/>
  <c r="O143" i="16"/>
  <c r="P143"/>
  <c r="I143" i="18"/>
  <c r="N143"/>
  <c r="S143"/>
  <c r="U143"/>
  <c r="K143"/>
  <c r="M143"/>
  <c r="O144" i="16"/>
  <c r="P144"/>
  <c r="I144" i="18"/>
  <c r="N144"/>
  <c r="S144"/>
  <c r="U144"/>
  <c r="K144"/>
  <c r="M144"/>
  <c r="O145" i="16"/>
  <c r="P145"/>
  <c r="I145" i="18"/>
  <c r="N145"/>
  <c r="S145"/>
  <c r="U145"/>
  <c r="K145"/>
  <c r="M145"/>
  <c r="O146" i="16"/>
  <c r="P146"/>
  <c r="I146" i="18"/>
  <c r="N146"/>
  <c r="S146"/>
  <c r="U146"/>
  <c r="K146"/>
  <c r="M146"/>
  <c r="O147" i="16"/>
  <c r="P147"/>
  <c r="I147" i="18"/>
  <c r="N147"/>
  <c r="S147"/>
  <c r="U147"/>
  <c r="K147"/>
  <c r="M147"/>
  <c r="O148" i="16"/>
  <c r="P148"/>
  <c r="I148" i="18"/>
  <c r="N148"/>
  <c r="S148"/>
  <c r="U148"/>
  <c r="K148"/>
  <c r="M148"/>
  <c r="O149" i="16"/>
  <c r="P149"/>
  <c r="I149" i="18"/>
  <c r="N149"/>
  <c r="S149"/>
  <c r="U149"/>
  <c r="K149"/>
  <c r="M149"/>
  <c r="O150" i="16"/>
  <c r="P150"/>
  <c r="I150" i="18"/>
  <c r="N150"/>
  <c r="S150"/>
  <c r="U150"/>
  <c r="K150"/>
  <c r="M150"/>
  <c r="O151" i="16"/>
  <c r="P151"/>
  <c r="I151" i="18"/>
  <c r="N151"/>
  <c r="S151"/>
  <c r="U151"/>
  <c r="K151"/>
  <c r="M151"/>
  <c r="O152" i="16"/>
  <c r="P152"/>
  <c r="I152" i="18"/>
  <c r="O1250" i="16"/>
  <c r="P1250"/>
  <c r="F638" i="1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N769" i="34"/>
  <c r="O769"/>
  <c r="N769" i="15"/>
  <c r="O769"/>
  <c r="P769" i="33"/>
  <c r="Q769"/>
  <c r="P769" i="13"/>
  <c r="Q769"/>
  <c r="F769" i="18"/>
  <c r="M769" i="12"/>
  <c r="N769"/>
  <c r="M769" i="11"/>
  <c r="N769"/>
  <c r="I769" i="18"/>
  <c r="P769" i="10"/>
  <c r="Q769"/>
  <c r="J769" i="18"/>
  <c r="O768" i="25"/>
  <c r="P768"/>
  <c r="D768" i="18"/>
  <c r="Q769" i="26"/>
  <c r="R769"/>
  <c r="H769" i="18"/>
  <c r="N769"/>
  <c r="N152"/>
  <c r="S152"/>
  <c r="U152"/>
  <c r="K152"/>
  <c r="M152"/>
  <c r="O153" i="16"/>
  <c r="P153"/>
  <c r="I153" i="18"/>
  <c r="N153"/>
  <c r="S153"/>
  <c r="U153"/>
  <c r="K153"/>
  <c r="M153"/>
  <c r="O154" i="16"/>
  <c r="P154"/>
  <c r="I154" i="18"/>
  <c r="N154"/>
  <c r="S154"/>
  <c r="U154"/>
  <c r="K154"/>
  <c r="M154"/>
  <c r="O155" i="16"/>
  <c r="P155"/>
  <c r="I155" i="18"/>
  <c r="N155"/>
  <c r="S155"/>
  <c r="U155"/>
  <c r="K155"/>
  <c r="M155"/>
  <c r="O156" i="16"/>
  <c r="P156"/>
  <c r="I156" i="18"/>
  <c r="N156"/>
  <c r="S156"/>
  <c r="U156"/>
  <c r="K156"/>
  <c r="M156"/>
  <c r="O157" i="16"/>
  <c r="P157"/>
  <c r="I157" i="18"/>
  <c r="N157"/>
  <c r="S157"/>
  <c r="U157"/>
  <c r="K157"/>
  <c r="M157"/>
  <c r="O158" i="16"/>
  <c r="P158"/>
  <c r="I158" i="18"/>
  <c r="N158"/>
  <c r="S158"/>
  <c r="U158"/>
  <c r="K158"/>
  <c r="M158"/>
  <c r="O159" i="16"/>
  <c r="P159"/>
  <c r="I159" i="18"/>
  <c r="N159"/>
  <c r="S159"/>
  <c r="U159"/>
  <c r="K159"/>
  <c r="M159"/>
  <c r="O160" i="16"/>
  <c r="P160"/>
  <c r="I160" i="18"/>
  <c r="N160"/>
  <c r="S160"/>
  <c r="U160"/>
  <c r="K160"/>
  <c r="M160"/>
  <c r="O161" i="16"/>
  <c r="P161"/>
  <c r="I161" i="18"/>
  <c r="N161"/>
  <c r="S161"/>
  <c r="U161"/>
  <c r="K161"/>
  <c r="M161"/>
  <c r="O162" i="16"/>
  <c r="P162"/>
  <c r="I162" i="18"/>
  <c r="N162"/>
  <c r="S162"/>
  <c r="U162"/>
  <c r="K162"/>
  <c r="M162"/>
  <c r="O163" i="16"/>
  <c r="P163"/>
  <c r="I163" i="18"/>
  <c r="N163"/>
  <c r="S163"/>
  <c r="U163"/>
  <c r="K163"/>
  <c r="M163"/>
  <c r="O164" i="16"/>
  <c r="P164"/>
  <c r="I164" i="18"/>
  <c r="N164"/>
  <c r="S164"/>
  <c r="U164"/>
  <c r="K164"/>
  <c r="M164"/>
  <c r="O165" i="16"/>
  <c r="P165"/>
  <c r="I165" i="18"/>
  <c r="N165"/>
  <c r="S165"/>
  <c r="U165"/>
  <c r="K165"/>
  <c r="M165"/>
  <c r="O166" i="16"/>
  <c r="P166"/>
  <c r="I166" i="18"/>
  <c r="N166"/>
  <c r="S166"/>
  <c r="U166"/>
  <c r="K166"/>
  <c r="M166"/>
  <c r="O167" i="16"/>
  <c r="P167"/>
  <c r="I167" i="18"/>
  <c r="N167"/>
  <c r="S167"/>
  <c r="U167"/>
  <c r="K167"/>
  <c r="M167"/>
  <c r="O168" i="16"/>
  <c r="P168"/>
  <c r="I168" i="18"/>
  <c r="N168"/>
  <c r="S168"/>
  <c r="U168"/>
  <c r="K168"/>
  <c r="M168"/>
  <c r="O169" i="16"/>
  <c r="P169"/>
  <c r="I169" i="18"/>
  <c r="N169"/>
  <c r="S169"/>
  <c r="U169"/>
  <c r="K169"/>
  <c r="M169"/>
  <c r="O170" i="16"/>
  <c r="P170"/>
  <c r="I170" i="18"/>
  <c r="N170"/>
  <c r="S170"/>
  <c r="U170"/>
  <c r="K170"/>
  <c r="M170"/>
  <c r="O171" i="16"/>
  <c r="P171"/>
  <c r="I171" i="18"/>
  <c r="N171"/>
  <c r="S171"/>
  <c r="U171"/>
  <c r="K171"/>
  <c r="M171"/>
  <c r="O172" i="16"/>
  <c r="P172"/>
  <c r="I172" i="18"/>
  <c r="N172"/>
  <c r="S172"/>
  <c r="U172"/>
  <c r="K172"/>
  <c r="M172"/>
  <c r="O173" i="16"/>
  <c r="P173"/>
  <c r="I173" i="18"/>
  <c r="N173"/>
  <c r="S173"/>
  <c r="U173"/>
  <c r="K173"/>
  <c r="M173"/>
  <c r="O174" i="16"/>
  <c r="P174"/>
  <c r="I174" i="18"/>
  <c r="N174"/>
  <c r="S174"/>
  <c r="U174"/>
  <c r="K174"/>
  <c r="M174"/>
  <c r="O175" i="16"/>
  <c r="P175"/>
  <c r="I175" i="18"/>
  <c r="N175"/>
  <c r="S175"/>
  <c r="U175"/>
  <c r="K175"/>
  <c r="M175"/>
  <c r="O176" i="16"/>
  <c r="P176"/>
  <c r="I176" i="18"/>
  <c r="N176"/>
  <c r="S176"/>
  <c r="U176"/>
  <c r="K176"/>
  <c r="M176"/>
  <c r="O177" i="16"/>
  <c r="P177"/>
  <c r="I177" i="18"/>
  <c r="N177"/>
  <c r="S177"/>
  <c r="U177"/>
  <c r="K177"/>
  <c r="M177"/>
  <c r="O178" i="16"/>
  <c r="P178"/>
  <c r="I178" i="18"/>
  <c r="N178"/>
  <c r="S178"/>
  <c r="U178"/>
  <c r="K178"/>
  <c r="M178"/>
  <c r="O179" i="16"/>
  <c r="P179"/>
  <c r="I179" i="18"/>
  <c r="N179"/>
  <c r="S179"/>
  <c r="U179"/>
  <c r="K179"/>
  <c r="M179"/>
  <c r="O180" i="16"/>
  <c r="P180"/>
  <c r="I180" i="18"/>
  <c r="N180"/>
  <c r="S180"/>
  <c r="U180"/>
  <c r="K180"/>
  <c r="M180"/>
  <c r="O181" i="16"/>
  <c r="P181"/>
  <c r="I181" i="18"/>
  <c r="N181"/>
  <c r="S181"/>
  <c r="U181"/>
  <c r="K181"/>
  <c r="M181"/>
  <c r="O182" i="16"/>
  <c r="P182"/>
  <c r="I182" i="18"/>
  <c r="N182"/>
  <c r="S182"/>
  <c r="U182"/>
  <c r="K182"/>
  <c r="M182"/>
  <c r="O183" i="16"/>
  <c r="P183"/>
  <c r="I183" i="18"/>
  <c r="N183"/>
  <c r="S183"/>
  <c r="U183"/>
  <c r="K183"/>
  <c r="M183"/>
  <c r="O184" i="16"/>
  <c r="P184"/>
  <c r="I184" i="18"/>
  <c r="N184"/>
  <c r="S184"/>
  <c r="U184"/>
  <c r="K184"/>
  <c r="M184"/>
  <c r="O185" i="16"/>
  <c r="P185"/>
  <c r="I185" i="18"/>
  <c r="N185"/>
  <c r="S185"/>
  <c r="U185"/>
  <c r="K185"/>
  <c r="M185"/>
  <c r="O186" i="16"/>
  <c r="P186"/>
  <c r="I186" i="18"/>
  <c r="N186"/>
  <c r="S186"/>
  <c r="U186"/>
  <c r="K186"/>
  <c r="M186"/>
  <c r="O187" i="16"/>
  <c r="P187"/>
  <c r="I187" i="18"/>
  <c r="N187"/>
  <c r="S187"/>
  <c r="U187"/>
  <c r="K187"/>
  <c r="M187"/>
  <c r="O188" i="16"/>
  <c r="P188"/>
  <c r="I188" i="18"/>
  <c r="N188"/>
  <c r="S188"/>
  <c r="U188"/>
  <c r="K188"/>
  <c r="M188"/>
  <c r="O189" i="16"/>
  <c r="P189"/>
  <c r="I189" i="18"/>
  <c r="N189"/>
  <c r="S189"/>
  <c r="U189"/>
  <c r="K189"/>
  <c r="M189"/>
  <c r="O190" i="16"/>
  <c r="P190"/>
  <c r="I190" i="18"/>
  <c r="N190"/>
  <c r="S190"/>
  <c r="U190"/>
  <c r="K190"/>
  <c r="M190"/>
  <c r="O191" i="16"/>
  <c r="P191"/>
  <c r="I191" i="18"/>
  <c r="N191"/>
  <c r="S191"/>
  <c r="U191"/>
  <c r="K191"/>
  <c r="M191"/>
  <c r="O192" i="16"/>
  <c r="P192"/>
  <c r="I192" i="18"/>
  <c r="N192"/>
  <c r="S192"/>
  <c r="U192"/>
  <c r="K192"/>
  <c r="M192"/>
  <c r="O193" i="16"/>
  <c r="P193"/>
  <c r="I193" i="18"/>
  <c r="N193"/>
  <c r="S193"/>
  <c r="U193"/>
  <c r="K193"/>
  <c r="M193"/>
  <c r="O194" i="16"/>
  <c r="P194"/>
  <c r="I194" i="18"/>
  <c r="N194"/>
  <c r="S194"/>
  <c r="U194"/>
  <c r="K194"/>
  <c r="M194"/>
  <c r="O195" i="16"/>
  <c r="P195"/>
  <c r="I195" i="18"/>
  <c r="N195"/>
  <c r="S195"/>
  <c r="U195"/>
  <c r="K195"/>
  <c r="M195"/>
  <c r="O196" i="16"/>
  <c r="P196"/>
  <c r="I196" i="18"/>
  <c r="N196"/>
  <c r="S196"/>
  <c r="U196"/>
  <c r="K196"/>
  <c r="M196"/>
  <c r="O197" i="16"/>
  <c r="P197"/>
  <c r="I197" i="18"/>
  <c r="N197"/>
  <c r="S197"/>
  <c r="U197"/>
  <c r="K197"/>
  <c r="M197"/>
  <c r="O198" i="16"/>
  <c r="P198"/>
  <c r="I198" i="18"/>
  <c r="N198"/>
  <c r="S198"/>
  <c r="U198"/>
  <c r="K198"/>
  <c r="M198"/>
  <c r="O199" i="16"/>
  <c r="P199"/>
  <c r="I199" i="18"/>
  <c r="N199"/>
  <c r="S199"/>
  <c r="U199"/>
  <c r="K199"/>
  <c r="M199"/>
  <c r="O200" i="16"/>
  <c r="P200"/>
  <c r="I200" i="18"/>
  <c r="N200"/>
  <c r="S200"/>
  <c r="U200"/>
  <c r="K200"/>
  <c r="M200"/>
  <c r="O201" i="16"/>
  <c r="P201"/>
  <c r="I201" i="18"/>
  <c r="N201"/>
  <c r="S201"/>
  <c r="U201"/>
  <c r="K201"/>
  <c r="M201"/>
  <c r="O202" i="16"/>
  <c r="P202"/>
  <c r="I202" i="18"/>
  <c r="N202"/>
  <c r="S202"/>
  <c r="U202"/>
  <c r="K202"/>
  <c r="M202"/>
  <c r="O203" i="16"/>
  <c r="P203"/>
  <c r="I203" i="18"/>
  <c r="N203"/>
  <c r="S203"/>
  <c r="U203"/>
  <c r="K203"/>
  <c r="M203"/>
  <c r="O204" i="16"/>
  <c r="P204"/>
  <c r="I204" i="18"/>
  <c r="N204"/>
  <c r="S204"/>
  <c r="U204"/>
  <c r="K204"/>
  <c r="M204"/>
  <c r="O205" i="16"/>
  <c r="P205"/>
  <c r="I205" i="18"/>
  <c r="N205"/>
  <c r="S205"/>
  <c r="U205"/>
  <c r="K205"/>
  <c r="M205"/>
  <c r="O206" i="16"/>
  <c r="P206"/>
  <c r="I206" i="18"/>
  <c r="N206"/>
  <c r="S206"/>
  <c r="U206"/>
  <c r="K206"/>
  <c r="M206"/>
  <c r="O207" i="16"/>
  <c r="P207"/>
  <c r="I207" i="18"/>
  <c r="N207"/>
  <c r="S207"/>
  <c r="U207"/>
  <c r="K207"/>
  <c r="M207"/>
  <c r="O208" i="16"/>
  <c r="P208"/>
  <c r="I208" i="18"/>
  <c r="N208"/>
  <c r="S208"/>
  <c r="U208"/>
  <c r="K208"/>
  <c r="M208"/>
  <c r="O209" i="16"/>
  <c r="P209"/>
  <c r="I209" i="18"/>
  <c r="N209"/>
  <c r="S209"/>
  <c r="U209"/>
  <c r="K209"/>
  <c r="M209"/>
  <c r="O210" i="16"/>
  <c r="P210"/>
  <c r="I210" i="18"/>
  <c r="N210"/>
  <c r="S210"/>
  <c r="U210"/>
  <c r="K210"/>
  <c r="M210"/>
  <c r="O211" i="16"/>
  <c r="P211"/>
  <c r="I211" i="18"/>
  <c r="N211"/>
  <c r="S211"/>
  <c r="U211"/>
  <c r="K211"/>
  <c r="M211"/>
  <c r="O212" i="16"/>
  <c r="P212"/>
  <c r="I212" i="18"/>
  <c r="N212"/>
  <c r="S212"/>
  <c r="U212"/>
  <c r="K212"/>
  <c r="M212"/>
  <c r="O213" i="16"/>
  <c r="P213"/>
  <c r="I213" i="18"/>
  <c r="N213"/>
  <c r="S213"/>
  <c r="U213"/>
  <c r="K213"/>
  <c r="M213"/>
  <c r="O214" i="16"/>
  <c r="P214"/>
  <c r="I214" i="18"/>
  <c r="N214"/>
  <c r="S214"/>
  <c r="U214"/>
  <c r="K214"/>
  <c r="M214"/>
  <c r="O215" i="16"/>
  <c r="P215"/>
  <c r="I215" i="18"/>
  <c r="N215"/>
  <c r="S215"/>
  <c r="U215"/>
  <c r="K215"/>
  <c r="M215"/>
  <c r="O216" i="16"/>
  <c r="P216"/>
  <c r="I216" i="18"/>
  <c r="N216"/>
  <c r="S216"/>
  <c r="U216"/>
  <c r="K216"/>
  <c r="M216"/>
  <c r="O217" i="16"/>
  <c r="P217"/>
  <c r="I217" i="18"/>
  <c r="N217"/>
  <c r="S217"/>
  <c r="U217"/>
  <c r="K217"/>
  <c r="M217"/>
  <c r="O218" i="16"/>
  <c r="P218"/>
  <c r="I218" i="18"/>
  <c r="N218"/>
  <c r="S218"/>
  <c r="U218"/>
  <c r="K218"/>
  <c r="M218"/>
  <c r="O219" i="16"/>
  <c r="P219"/>
  <c r="I219" i="18"/>
  <c r="N219"/>
  <c r="S219"/>
  <c r="U219"/>
  <c r="K219"/>
  <c r="M219"/>
  <c r="O220" i="16"/>
  <c r="P220"/>
  <c r="I220" i="18"/>
  <c r="N220"/>
  <c r="S220"/>
  <c r="U220"/>
  <c r="K220"/>
  <c r="M220"/>
  <c r="O221" i="16"/>
  <c r="P221"/>
  <c r="I221" i="18"/>
  <c r="N221"/>
  <c r="S221"/>
  <c r="U221"/>
  <c r="K221"/>
  <c r="M221"/>
  <c r="O222" i="16"/>
  <c r="P222"/>
  <c r="I222" i="18"/>
  <c r="N222"/>
  <c r="S222"/>
  <c r="U222"/>
  <c r="K222"/>
  <c r="M222"/>
  <c r="O223" i="16"/>
  <c r="P223"/>
  <c r="I223" i="18"/>
  <c r="N223"/>
  <c r="S223"/>
  <c r="U223"/>
  <c r="K223"/>
  <c r="M223"/>
  <c r="O224" i="16"/>
  <c r="P224"/>
  <c r="I224" i="18"/>
  <c r="N224"/>
  <c r="S224"/>
  <c r="U224"/>
  <c r="K224"/>
  <c r="M224"/>
  <c r="O225" i="16"/>
  <c r="P225"/>
  <c r="I225" i="18"/>
  <c r="N225"/>
  <c r="S225"/>
  <c r="U225"/>
  <c r="K225"/>
  <c r="M225"/>
  <c r="O226" i="16"/>
  <c r="P226"/>
  <c r="I226" i="18"/>
  <c r="N226"/>
  <c r="S226"/>
  <c r="U226"/>
  <c r="K226"/>
  <c r="M226"/>
  <c r="O227" i="16"/>
  <c r="P227"/>
  <c r="I227" i="18"/>
  <c r="N227"/>
  <c r="S227"/>
  <c r="U227"/>
  <c r="K227"/>
  <c r="M227"/>
  <c r="O228" i="16"/>
  <c r="P228"/>
  <c r="I228" i="18"/>
  <c r="N228"/>
  <c r="S228"/>
  <c r="U228"/>
  <c r="K228"/>
  <c r="M228"/>
  <c r="O229" i="16"/>
  <c r="P229"/>
  <c r="I229" i="18"/>
  <c r="N229"/>
  <c r="S229"/>
  <c r="U229"/>
  <c r="K229"/>
  <c r="M229"/>
  <c r="O230" i="16"/>
  <c r="P230"/>
  <c r="I230" i="18"/>
  <c r="N230"/>
  <c r="S230"/>
  <c r="U230"/>
  <c r="K230"/>
  <c r="M230"/>
  <c r="O231" i="16"/>
  <c r="P231"/>
  <c r="I231" i="18"/>
  <c r="N231"/>
  <c r="S231"/>
  <c r="U231"/>
  <c r="K231"/>
  <c r="M231"/>
  <c r="O232" i="16"/>
  <c r="P232"/>
  <c r="I232" i="18"/>
  <c r="N232"/>
  <c r="S232"/>
  <c r="U232"/>
  <c r="K232"/>
  <c r="M232"/>
  <c r="O233" i="16"/>
  <c r="P233"/>
  <c r="I233" i="18"/>
  <c r="N233"/>
  <c r="S233"/>
  <c r="U233"/>
  <c r="K233"/>
  <c r="M233"/>
  <c r="O234" i="16"/>
  <c r="P234"/>
  <c r="I234" i="18"/>
  <c r="N234"/>
  <c r="S234"/>
  <c r="U234"/>
  <c r="K234"/>
  <c r="M234"/>
  <c r="O235" i="16"/>
  <c r="P235"/>
  <c r="I235" i="18"/>
  <c r="N235"/>
  <c r="S235"/>
  <c r="U235"/>
  <c r="K235"/>
  <c r="M235"/>
  <c r="O236" i="16"/>
  <c r="P236"/>
  <c r="I236" i="18"/>
  <c r="N236"/>
  <c r="S236"/>
  <c r="U236"/>
  <c r="K236"/>
  <c r="M236"/>
  <c r="O237" i="16"/>
  <c r="P237"/>
  <c r="I237" i="18"/>
  <c r="N237"/>
  <c r="S237"/>
  <c r="U237"/>
  <c r="K237"/>
  <c r="M237"/>
  <c r="O238" i="16"/>
  <c r="P238"/>
  <c r="I238" i="18"/>
  <c r="N238"/>
  <c r="S238"/>
  <c r="U238"/>
  <c r="K238"/>
  <c r="M238"/>
  <c r="O239" i="16"/>
  <c r="P239"/>
  <c r="I239" i="18"/>
  <c r="N239"/>
  <c r="S239"/>
  <c r="U239"/>
  <c r="K239"/>
  <c r="M239"/>
  <c r="O240" i="16"/>
  <c r="P240"/>
  <c r="I240" i="18"/>
  <c r="N240"/>
  <c r="S240"/>
  <c r="U240"/>
  <c r="K240"/>
  <c r="M240"/>
  <c r="O241" i="16"/>
  <c r="P241"/>
  <c r="I241" i="18"/>
  <c r="N241"/>
  <c r="S241"/>
  <c r="U241"/>
  <c r="K241"/>
  <c r="M241"/>
  <c r="O242" i="16"/>
  <c r="P242"/>
  <c r="I242" i="18"/>
  <c r="N242"/>
  <c r="S242"/>
  <c r="U242"/>
  <c r="K242"/>
  <c r="M242"/>
  <c r="O243" i="16"/>
  <c r="P243"/>
  <c r="I243" i="18"/>
  <c r="N243"/>
  <c r="S243"/>
  <c r="U243"/>
  <c r="K243"/>
  <c r="M243"/>
  <c r="O244" i="16"/>
  <c r="P244"/>
  <c r="I244" i="18"/>
  <c r="N244"/>
  <c r="S244"/>
  <c r="U244"/>
  <c r="K244"/>
  <c r="M244"/>
  <c r="O245" i="16"/>
  <c r="P245"/>
  <c r="I245" i="18"/>
  <c r="N245"/>
  <c r="S245"/>
  <c r="U245"/>
  <c r="K245"/>
  <c r="M245"/>
  <c r="O246" i="16"/>
  <c r="P246"/>
  <c r="I246" i="18"/>
  <c r="N246"/>
  <c r="S246"/>
  <c r="U246"/>
  <c r="K246"/>
  <c r="M246"/>
  <c r="O247" i="16"/>
  <c r="P247"/>
  <c r="I247" i="18"/>
  <c r="N247"/>
  <c r="S247"/>
  <c r="U247"/>
  <c r="K247"/>
  <c r="M247"/>
  <c r="O248" i="16"/>
  <c r="P248"/>
  <c r="I248" i="18"/>
  <c r="N248"/>
  <c r="S248"/>
  <c r="U248"/>
  <c r="K248"/>
  <c r="M248"/>
  <c r="O249" i="16"/>
  <c r="P249"/>
  <c r="I249" i="18"/>
  <c r="N249"/>
  <c r="S249"/>
  <c r="U249"/>
  <c r="K249"/>
  <c r="M249"/>
  <c r="O250" i="16"/>
  <c r="P250"/>
  <c r="I250" i="18"/>
  <c r="N250"/>
  <c r="S250"/>
  <c r="U250"/>
  <c r="K250"/>
  <c r="M250"/>
  <c r="O251" i="16"/>
  <c r="P251"/>
  <c r="I251" i="18"/>
  <c r="N251"/>
  <c r="S251"/>
  <c r="U251"/>
  <c r="K251"/>
  <c r="M251"/>
  <c r="O252" i="16"/>
  <c r="P252"/>
  <c r="I252" i="18"/>
  <c r="N252"/>
  <c r="S252"/>
  <c r="U252"/>
  <c r="K252"/>
  <c r="M252"/>
  <c r="O253" i="16"/>
  <c r="P253"/>
  <c r="I253" i="18"/>
  <c r="N253"/>
  <c r="S253"/>
  <c r="U253"/>
  <c r="K253"/>
  <c r="M253"/>
  <c r="O254" i="16"/>
  <c r="P254"/>
  <c r="I254" i="18"/>
  <c r="N254"/>
  <c r="S254"/>
  <c r="U254"/>
  <c r="K254"/>
  <c r="M254"/>
  <c r="O255" i="16"/>
  <c r="P255"/>
  <c r="I255" i="18"/>
  <c r="N255"/>
  <c r="S255"/>
  <c r="U255"/>
  <c r="K255"/>
  <c r="M255"/>
  <c r="O256" i="16"/>
  <c r="P256"/>
  <c r="I256" i="18"/>
  <c r="N256"/>
  <c r="S256"/>
  <c r="U256"/>
  <c r="K256"/>
  <c r="M256"/>
  <c r="O257" i="16"/>
  <c r="P257"/>
  <c r="I257" i="18"/>
  <c r="N257"/>
  <c r="S257"/>
  <c r="U257"/>
  <c r="K257"/>
  <c r="M257"/>
  <c r="O258" i="16"/>
  <c r="P258"/>
  <c r="I258" i="18"/>
  <c r="N258"/>
  <c r="S258"/>
  <c r="U258"/>
  <c r="K258"/>
  <c r="M258"/>
  <c r="O259" i="16"/>
  <c r="P259"/>
  <c r="I259" i="18"/>
  <c r="N259"/>
  <c r="S259"/>
  <c r="U259"/>
  <c r="O260" i="16"/>
  <c r="P260"/>
  <c r="I260" i="18"/>
  <c r="N260"/>
  <c r="S260"/>
  <c r="U260"/>
  <c r="O270" i="16"/>
  <c r="P270"/>
  <c r="I270" i="18"/>
  <c r="N270"/>
  <c r="S270"/>
  <c r="U270"/>
  <c r="K270"/>
  <c r="M270"/>
  <c r="O271" i="16"/>
  <c r="P271"/>
  <c r="I271" i="18"/>
  <c r="N271"/>
  <c r="S271"/>
  <c r="U271"/>
  <c r="K271"/>
  <c r="M271"/>
  <c r="O272" i="16"/>
  <c r="P272"/>
  <c r="I272" i="18"/>
  <c r="N272"/>
  <c r="S272"/>
  <c r="U272"/>
  <c r="K272"/>
  <c r="M272"/>
  <c r="O273" i="16"/>
  <c r="P273"/>
  <c r="I273" i="18"/>
  <c r="N273"/>
  <c r="S273"/>
  <c r="U273"/>
  <c r="K273"/>
  <c r="M273"/>
  <c r="O274" i="16"/>
  <c r="P274"/>
  <c r="I274" i="18"/>
  <c r="N274"/>
  <c r="S274"/>
  <c r="U274"/>
  <c r="K274"/>
  <c r="M274"/>
  <c r="O275" i="16"/>
  <c r="P275"/>
  <c r="I275" i="18"/>
  <c r="N275"/>
  <c r="S275"/>
  <c r="U275"/>
  <c r="K275"/>
  <c r="M275"/>
  <c r="O276" i="16"/>
  <c r="P276"/>
  <c r="I276" i="18"/>
  <c r="N276"/>
  <c r="S276"/>
  <c r="U276"/>
  <c r="K276"/>
  <c r="M276"/>
  <c r="O277" i="16"/>
  <c r="P277"/>
  <c r="I277" i="18"/>
  <c r="N277"/>
  <c r="S277"/>
  <c r="U277"/>
  <c r="K277"/>
  <c r="M277"/>
  <c r="O278" i="16"/>
  <c r="P278"/>
  <c r="I278" i="18"/>
  <c r="N278"/>
  <c r="S278"/>
  <c r="U278"/>
  <c r="K278"/>
  <c r="M278"/>
  <c r="O279" i="16"/>
  <c r="P279"/>
  <c r="I279" i="18"/>
  <c r="N279"/>
  <c r="S279"/>
  <c r="U279"/>
  <c r="K279"/>
  <c r="M279"/>
  <c r="O280" i="16"/>
  <c r="P280"/>
  <c r="I280" i="18"/>
  <c r="N280"/>
  <c r="S280"/>
  <c r="U280"/>
  <c r="K280"/>
  <c r="M280"/>
  <c r="O281" i="16"/>
  <c r="P281"/>
  <c r="I281" i="18"/>
  <c r="N281"/>
  <c r="S281"/>
  <c r="U281"/>
  <c r="K281"/>
  <c r="M281"/>
  <c r="H1249" i="30"/>
  <c r="I1249"/>
  <c r="O765" i="16"/>
  <c r="P765"/>
  <c r="I765" i="18"/>
  <c r="N765"/>
  <c r="S765"/>
  <c r="U765"/>
  <c r="K765"/>
  <c r="M765"/>
  <c r="O638" i="16"/>
  <c r="P638"/>
  <c r="I638" i="18"/>
  <c r="N638"/>
  <c r="S638"/>
  <c r="U638"/>
  <c r="O639" i="16"/>
  <c r="P639"/>
  <c r="I639" i="18"/>
  <c r="N639"/>
  <c r="S639"/>
  <c r="U639"/>
  <c r="O640" i="16"/>
  <c r="P640"/>
  <c r="I640" i="18"/>
  <c r="N640"/>
  <c r="S640"/>
  <c r="U640"/>
  <c r="O641" i="16"/>
  <c r="P641"/>
  <c r="I641" i="18"/>
  <c r="N641"/>
  <c r="S641"/>
  <c r="U641"/>
  <c r="O642" i="16"/>
  <c r="P642"/>
  <c r="I642" i="18"/>
  <c r="N642"/>
  <c r="S642"/>
  <c r="U642"/>
  <c r="O643" i="16"/>
  <c r="P643"/>
  <c r="I643" i="18"/>
  <c r="N643"/>
  <c r="S643"/>
  <c r="U643"/>
  <c r="O644" i="16"/>
  <c r="P644"/>
  <c r="I644" i="18"/>
  <c r="N644"/>
  <c r="S644"/>
  <c r="U644"/>
  <c r="O645" i="16"/>
  <c r="P645"/>
  <c r="I645" i="18"/>
  <c r="N645"/>
  <c r="S645"/>
  <c r="U645"/>
  <c r="O646" i="16"/>
  <c r="P646"/>
  <c r="I646" i="18"/>
  <c r="N646"/>
  <c r="S646"/>
  <c r="U646"/>
  <c r="O647" i="16"/>
  <c r="P647"/>
  <c r="I647" i="18"/>
  <c r="N647"/>
  <c r="S647"/>
  <c r="U647"/>
  <c r="O648" i="16"/>
  <c r="P648"/>
  <c r="I648" i="18"/>
  <c r="N648"/>
  <c r="S648"/>
  <c r="U648"/>
  <c r="O649" i="16"/>
  <c r="P649"/>
  <c r="I649" i="18"/>
  <c r="N649"/>
  <c r="S649"/>
  <c r="U649"/>
  <c r="O650" i="16"/>
  <c r="P650"/>
  <c r="I650" i="18"/>
  <c r="N650"/>
  <c r="S650"/>
  <c r="U650"/>
  <c r="O651" i="16"/>
  <c r="P651"/>
  <c r="I651" i="18"/>
  <c r="N651"/>
  <c r="S651"/>
  <c r="U651"/>
  <c r="O652" i="16"/>
  <c r="P652"/>
  <c r="I652" i="18"/>
  <c r="N652"/>
  <c r="S652"/>
  <c r="U652"/>
  <c r="O653" i="16"/>
  <c r="P653"/>
  <c r="I653" i="18"/>
  <c r="N653"/>
  <c r="S653"/>
  <c r="U653"/>
  <c r="O654" i="16"/>
  <c r="P654"/>
  <c r="I654" i="18"/>
  <c r="N654"/>
  <c r="S654"/>
  <c r="U654"/>
  <c r="O655" i="16"/>
  <c r="P655"/>
  <c r="I655" i="18"/>
  <c r="N655"/>
  <c r="S655"/>
  <c r="U655"/>
  <c r="O656" i="16"/>
  <c r="P656"/>
  <c r="I656" i="18"/>
  <c r="N656"/>
  <c r="S656"/>
  <c r="U656"/>
  <c r="O657" i="16"/>
  <c r="P657"/>
  <c r="I657" i="18"/>
  <c r="N657"/>
  <c r="S657"/>
  <c r="U657"/>
  <c r="O658" i="16"/>
  <c r="P658"/>
  <c r="I658" i="18"/>
  <c r="N658"/>
  <c r="S658"/>
  <c r="U658"/>
  <c r="O659" i="16"/>
  <c r="P659"/>
  <c r="I659" i="18"/>
  <c r="N659"/>
  <c r="S659"/>
  <c r="U659"/>
  <c r="O660" i="16"/>
  <c r="P660"/>
  <c r="I660" i="18"/>
  <c r="N660"/>
  <c r="S660"/>
  <c r="U660"/>
  <c r="O661" i="16"/>
  <c r="P661"/>
  <c r="I661" i="18"/>
  <c r="N661"/>
  <c r="S661"/>
  <c r="U661"/>
  <c r="O662" i="16"/>
  <c r="P662"/>
  <c r="I662" i="18"/>
  <c r="N662"/>
  <c r="S662"/>
  <c r="U662"/>
  <c r="O663" i="16"/>
  <c r="P663"/>
  <c r="I663" i="18"/>
  <c r="N663"/>
  <c r="S663"/>
  <c r="U663"/>
  <c r="O664" i="16"/>
  <c r="P664"/>
  <c r="I664" i="18"/>
  <c r="N664"/>
  <c r="S664"/>
  <c r="U664"/>
  <c r="O665" i="16"/>
  <c r="P665"/>
  <c r="I665" i="18"/>
  <c r="N665"/>
  <c r="S665"/>
  <c r="U665"/>
  <c r="O666" i="16"/>
  <c r="P666"/>
  <c r="I666" i="18"/>
  <c r="N666"/>
  <c r="S666"/>
  <c r="U666"/>
  <c r="O667" i="16"/>
  <c r="P667"/>
  <c r="I667" i="18"/>
  <c r="N667"/>
  <c r="S667"/>
  <c r="U667"/>
  <c r="O668" i="16"/>
  <c r="P668"/>
  <c r="I668" i="18"/>
  <c r="N668"/>
  <c r="S668"/>
  <c r="U668"/>
  <c r="O669" i="16"/>
  <c r="P669"/>
  <c r="I669" i="18"/>
  <c r="N669"/>
  <c r="S669"/>
  <c r="U669"/>
  <c r="O670" i="16"/>
  <c r="P670"/>
  <c r="I670" i="18"/>
  <c r="N670"/>
  <c r="S670"/>
  <c r="U670"/>
  <c r="O671" i="16"/>
  <c r="P671"/>
  <c r="I671" i="18"/>
  <c r="N671"/>
  <c r="S671"/>
  <c r="U671"/>
  <c r="O672" i="16"/>
  <c r="P672"/>
  <c r="I672" i="18"/>
  <c r="N672"/>
  <c r="S672"/>
  <c r="U672"/>
  <c r="O673" i="16"/>
  <c r="P673"/>
  <c r="I673" i="18"/>
  <c r="N673"/>
  <c r="S673"/>
  <c r="U673"/>
  <c r="O674" i="16"/>
  <c r="P674"/>
  <c r="I674" i="18"/>
  <c r="N674"/>
  <c r="S674"/>
  <c r="U674"/>
  <c r="O675" i="16"/>
  <c r="P675"/>
  <c r="I675" i="18"/>
  <c r="N675"/>
  <c r="S675"/>
  <c r="U675"/>
  <c r="O676" i="16"/>
  <c r="P676"/>
  <c r="I676" i="18"/>
  <c r="N676"/>
  <c r="S676"/>
  <c r="U676"/>
  <c r="O677" i="16"/>
  <c r="P677"/>
  <c r="I677" i="18"/>
  <c r="N677"/>
  <c r="S677"/>
  <c r="U677"/>
  <c r="O678" i="16"/>
  <c r="P678"/>
  <c r="I678" i="18"/>
  <c r="N678"/>
  <c r="S678"/>
  <c r="U678"/>
  <c r="O679" i="16"/>
  <c r="P679"/>
  <c r="I679" i="18"/>
  <c r="N679"/>
  <c r="S679"/>
  <c r="U679"/>
  <c r="O680" i="16"/>
  <c r="P680"/>
  <c r="I680" i="18"/>
  <c r="N680"/>
  <c r="S680"/>
  <c r="U680"/>
  <c r="O681" i="16"/>
  <c r="P681"/>
  <c r="I681" i="18"/>
  <c r="N681"/>
  <c r="S681"/>
  <c r="U681"/>
  <c r="O682" i="16"/>
  <c r="P682"/>
  <c r="I682" i="18"/>
  <c r="N682"/>
  <c r="S682"/>
  <c r="U682"/>
  <c r="O683" i="16"/>
  <c r="P683"/>
  <c r="I683" i="18"/>
  <c r="N683"/>
  <c r="S683"/>
  <c r="U683"/>
  <c r="O684" i="16"/>
  <c r="P684"/>
  <c r="I684" i="18"/>
  <c r="N684"/>
  <c r="S684"/>
  <c r="U684"/>
  <c r="O685" i="16"/>
  <c r="P685"/>
  <c r="I685" i="18"/>
  <c r="N685"/>
  <c r="S685"/>
  <c r="U685"/>
  <c r="O686" i="16"/>
  <c r="P686"/>
  <c r="I686" i="18"/>
  <c r="N686"/>
  <c r="S686"/>
  <c r="U686"/>
  <c r="O687" i="16"/>
  <c r="P687"/>
  <c r="I687" i="18"/>
  <c r="N687"/>
  <c r="S687"/>
  <c r="U687"/>
  <c r="O688" i="16"/>
  <c r="P688"/>
  <c r="I688" i="18"/>
  <c r="N688"/>
  <c r="S688"/>
  <c r="U688"/>
  <c r="O689" i="16"/>
  <c r="P689"/>
  <c r="I689" i="18"/>
  <c r="N689"/>
  <c r="S689"/>
  <c r="U689"/>
  <c r="O690" i="16"/>
  <c r="P690"/>
  <c r="I690" i="18"/>
  <c r="N690"/>
  <c r="S690"/>
  <c r="U690"/>
  <c r="O691" i="16"/>
  <c r="P691"/>
  <c r="I691" i="18"/>
  <c r="N691"/>
  <c r="S691"/>
  <c r="U691"/>
  <c r="O692" i="16"/>
  <c r="P692"/>
  <c r="I692" i="18"/>
  <c r="N692"/>
  <c r="S692"/>
  <c r="U692"/>
  <c r="O693" i="16"/>
  <c r="P693"/>
  <c r="I693" i="18"/>
  <c r="N693"/>
  <c r="S693"/>
  <c r="U693"/>
  <c r="O694" i="16"/>
  <c r="P694"/>
  <c r="I694" i="18"/>
  <c r="N694"/>
  <c r="S694"/>
  <c r="U694"/>
  <c r="O695" i="16"/>
  <c r="P695"/>
  <c r="I695" i="18"/>
  <c r="N695"/>
  <c r="S695"/>
  <c r="U695"/>
  <c r="O696" i="16"/>
  <c r="P696"/>
  <c r="I696" i="18"/>
  <c r="N696"/>
  <c r="S696"/>
  <c r="U696"/>
  <c r="O697" i="16"/>
  <c r="P697"/>
  <c r="I697" i="18"/>
  <c r="N697"/>
  <c r="S697"/>
  <c r="U697"/>
  <c r="O698" i="16"/>
  <c r="P698"/>
  <c r="I698" i="18"/>
  <c r="N698"/>
  <c r="S698"/>
  <c r="U698"/>
  <c r="O699" i="16"/>
  <c r="P699"/>
  <c r="I699" i="18"/>
  <c r="N699"/>
  <c r="S699"/>
  <c r="U699"/>
  <c r="O700" i="16"/>
  <c r="P700"/>
  <c r="I700" i="18"/>
  <c r="N700"/>
  <c r="S700"/>
  <c r="U700"/>
  <c r="O701" i="16"/>
  <c r="P701"/>
  <c r="I701" i="18"/>
  <c r="N701"/>
  <c r="S701"/>
  <c r="U701"/>
  <c r="O702" i="16"/>
  <c r="P702"/>
  <c r="I702" i="18"/>
  <c r="N702"/>
  <c r="S702"/>
  <c r="U702"/>
  <c r="O703" i="16"/>
  <c r="P703"/>
  <c r="I703" i="18"/>
  <c r="N703"/>
  <c r="S703"/>
  <c r="U703"/>
  <c r="O704" i="16"/>
  <c r="P704"/>
  <c r="I704" i="18"/>
  <c r="N704"/>
  <c r="S704"/>
  <c r="U704"/>
  <c r="O705" i="16"/>
  <c r="P705"/>
  <c r="I705" i="18"/>
  <c r="N705"/>
  <c r="S705"/>
  <c r="U705"/>
  <c r="O706" i="16"/>
  <c r="P706"/>
  <c r="I706" i="18"/>
  <c r="N706"/>
  <c r="S706"/>
  <c r="U706"/>
  <c r="O707" i="16"/>
  <c r="P707"/>
  <c r="I707" i="18"/>
  <c r="N707"/>
  <c r="S707"/>
  <c r="U707"/>
  <c r="O708" i="16"/>
  <c r="P708"/>
  <c r="I708" i="18"/>
  <c r="N708"/>
  <c r="S708"/>
  <c r="U708"/>
  <c r="O709" i="16"/>
  <c r="P709"/>
  <c r="I709" i="18"/>
  <c r="N709"/>
  <c r="S709"/>
  <c r="U709"/>
  <c r="O710" i="16"/>
  <c r="P710"/>
  <c r="I710" i="18"/>
  <c r="N710"/>
  <c r="S710"/>
  <c r="U710"/>
  <c r="O711" i="16"/>
  <c r="P711"/>
  <c r="I711" i="18"/>
  <c r="N711"/>
  <c r="S711"/>
  <c r="U711"/>
  <c r="O712" i="16"/>
  <c r="P712"/>
  <c r="I712" i="18"/>
  <c r="N712"/>
  <c r="S712"/>
  <c r="U712"/>
  <c r="O713" i="16"/>
  <c r="P713"/>
  <c r="I713" i="18"/>
  <c r="N713"/>
  <c r="S713"/>
  <c r="U713"/>
  <c r="O714" i="16"/>
  <c r="P714"/>
  <c r="I714" i="18"/>
  <c r="N714"/>
  <c r="S714"/>
  <c r="U714"/>
  <c r="O715" i="16"/>
  <c r="P715"/>
  <c r="I715" i="18"/>
  <c r="N715"/>
  <c r="S715"/>
  <c r="U715"/>
  <c r="O716" i="16"/>
  <c r="P716"/>
  <c r="I716" i="18"/>
  <c r="N716"/>
  <c r="S716"/>
  <c r="U716"/>
  <c r="O717" i="16"/>
  <c r="P717"/>
  <c r="I717" i="18"/>
  <c r="N717"/>
  <c r="S717"/>
  <c r="U717"/>
  <c r="O718" i="16"/>
  <c r="P718"/>
  <c r="I718" i="18"/>
  <c r="N718"/>
  <c r="S718"/>
  <c r="U718"/>
  <c r="O719" i="16"/>
  <c r="P719"/>
  <c r="I719" i="18"/>
  <c r="N719"/>
  <c r="S719"/>
  <c r="U719"/>
  <c r="O720" i="16"/>
  <c r="P720"/>
  <c r="I720" i="18"/>
  <c r="N720"/>
  <c r="S720"/>
  <c r="U720"/>
  <c r="O721" i="16"/>
  <c r="P721"/>
  <c r="I721" i="18"/>
  <c r="N721"/>
  <c r="S721"/>
  <c r="U721"/>
  <c r="O722" i="16"/>
  <c r="P722"/>
  <c r="I722" i="18"/>
  <c r="N722"/>
  <c r="S722"/>
  <c r="U722"/>
  <c r="O723" i="16"/>
  <c r="P723"/>
  <c r="I723" i="18"/>
  <c r="N723"/>
  <c r="S723"/>
  <c r="U723"/>
  <c r="O724" i="16"/>
  <c r="P724"/>
  <c r="I724" i="18"/>
  <c r="N724"/>
  <c r="S724"/>
  <c r="U724"/>
  <c r="O725" i="16"/>
  <c r="P725"/>
  <c r="I725" i="18"/>
  <c r="N725"/>
  <c r="S725"/>
  <c r="U725"/>
  <c r="O726" i="16"/>
  <c r="P726"/>
  <c r="I726" i="18"/>
  <c r="N726"/>
  <c r="S726"/>
  <c r="U726"/>
  <c r="O727" i="16"/>
  <c r="P727"/>
  <c r="I727" i="18"/>
  <c r="N727"/>
  <c r="S727"/>
  <c r="U727"/>
  <c r="O728" i="16"/>
  <c r="P728"/>
  <c r="I728" i="18"/>
  <c r="N728"/>
  <c r="S728"/>
  <c r="U728"/>
  <c r="O729" i="16"/>
  <c r="P729"/>
  <c r="I729" i="18"/>
  <c r="N729"/>
  <c r="S729"/>
  <c r="U729"/>
  <c r="O730" i="16"/>
  <c r="P730"/>
  <c r="I730" i="18"/>
  <c r="N730"/>
  <c r="S730"/>
  <c r="U730"/>
  <c r="O731" i="16"/>
  <c r="P731"/>
  <c r="I731" i="18"/>
  <c r="N731"/>
  <c r="S731"/>
  <c r="U731"/>
  <c r="O732" i="16"/>
  <c r="P732"/>
  <c r="I732" i="18"/>
  <c r="N732"/>
  <c r="S732"/>
  <c r="U732"/>
  <c r="O733" i="16"/>
  <c r="P733"/>
  <c r="I733" i="18"/>
  <c r="N733"/>
  <c r="S733"/>
  <c r="U733"/>
  <c r="O734" i="16"/>
  <c r="P734"/>
  <c r="I734" i="18"/>
  <c r="N734"/>
  <c r="S734"/>
  <c r="U734"/>
  <c r="O735" i="16"/>
  <c r="P735"/>
  <c r="I735" i="18"/>
  <c r="N735"/>
  <c r="S735"/>
  <c r="U735"/>
  <c r="O736" i="16"/>
  <c r="P736"/>
  <c r="I736" i="18"/>
  <c r="N736"/>
  <c r="S736"/>
  <c r="U736"/>
  <c r="O737" i="16"/>
  <c r="P737"/>
  <c r="I737" i="18"/>
  <c r="N737"/>
  <c r="S737"/>
  <c r="U737"/>
  <c r="O738" i="16"/>
  <c r="P738"/>
  <c r="I738" i="18"/>
  <c r="N738"/>
  <c r="S738"/>
  <c r="U738"/>
  <c r="O739" i="16"/>
  <c r="P739"/>
  <c r="I739" i="18"/>
  <c r="N739"/>
  <c r="S739"/>
  <c r="U739"/>
  <c r="O740" i="16"/>
  <c r="P740"/>
  <c r="I740" i="18"/>
  <c r="N740"/>
  <c r="S740"/>
  <c r="U740"/>
  <c r="O741" i="16"/>
  <c r="P741"/>
  <c r="I741" i="18"/>
  <c r="N741"/>
  <c r="S741"/>
  <c r="U741"/>
  <c r="O742" i="16"/>
  <c r="P742"/>
  <c r="I742" i="18"/>
  <c r="N742"/>
  <c r="S742"/>
  <c r="U742"/>
  <c r="O743" i="16"/>
  <c r="P743"/>
  <c r="I743" i="18"/>
  <c r="N743"/>
  <c r="S743"/>
  <c r="U743"/>
  <c r="O744" i="16"/>
  <c r="P744"/>
  <c r="I744" i="18"/>
  <c r="N744"/>
  <c r="S744"/>
  <c r="U744"/>
  <c r="O745" i="16"/>
  <c r="P745"/>
  <c r="I745" i="18"/>
  <c r="N745"/>
  <c r="S745"/>
  <c r="U745"/>
  <c r="O746" i="16"/>
  <c r="P746"/>
  <c r="I746" i="18"/>
  <c r="N746"/>
  <c r="S746"/>
  <c r="U746"/>
  <c r="O747" i="16"/>
  <c r="P747"/>
  <c r="I747" i="18"/>
  <c r="N747"/>
  <c r="S747"/>
  <c r="U747"/>
  <c r="O748" i="16"/>
  <c r="P748"/>
  <c r="I748" i="18"/>
  <c r="N748"/>
  <c r="S748"/>
  <c r="U748"/>
  <c r="O749" i="16"/>
  <c r="P749"/>
  <c r="I749" i="18"/>
  <c r="N749"/>
  <c r="S749"/>
  <c r="U749"/>
  <c r="O750" i="16"/>
  <c r="P750"/>
  <c r="I750" i="18"/>
  <c r="N750"/>
  <c r="S750"/>
  <c r="U750"/>
  <c r="O751" i="16"/>
  <c r="P751"/>
  <c r="I751" i="18"/>
  <c r="N751"/>
  <c r="S751"/>
  <c r="U751"/>
  <c r="O752" i="16"/>
  <c r="P752"/>
  <c r="I752" i="18"/>
  <c r="N752"/>
  <c r="S752"/>
  <c r="U752"/>
  <c r="O753" i="16"/>
  <c r="P753"/>
  <c r="I753" i="18"/>
  <c r="N753"/>
  <c r="S753"/>
  <c r="U753"/>
  <c r="O754" i="16"/>
  <c r="P754"/>
  <c r="I754" i="18"/>
  <c r="N754"/>
  <c r="S754"/>
  <c r="U754"/>
  <c r="O755" i="16"/>
  <c r="P755"/>
  <c r="I755" i="18"/>
  <c r="N755"/>
  <c r="S755"/>
  <c r="U755"/>
  <c r="O756" i="16"/>
  <c r="P756"/>
  <c r="I756" i="18"/>
  <c r="N756"/>
  <c r="S756"/>
  <c r="U756"/>
  <c r="O757" i="16"/>
  <c r="P757"/>
  <c r="I757" i="18"/>
  <c r="N757"/>
  <c r="S757"/>
  <c r="U757"/>
  <c r="O758" i="16"/>
  <c r="P758"/>
  <c r="I758" i="18"/>
  <c r="N758"/>
  <c r="S758"/>
  <c r="U758"/>
  <c r="O759" i="16"/>
  <c r="P759"/>
  <c r="I759" i="18"/>
  <c r="N759"/>
  <c r="S759"/>
  <c r="U759"/>
  <c r="O760" i="16"/>
  <c r="P760"/>
  <c r="I760" i="18"/>
  <c r="N760"/>
  <c r="S760"/>
  <c r="U760"/>
  <c r="O761" i="16"/>
  <c r="P761"/>
  <c r="I761" i="18"/>
  <c r="N761"/>
  <c r="S761"/>
  <c r="U761"/>
  <c r="O762" i="16"/>
  <c r="P762"/>
  <c r="I762" i="18"/>
  <c r="N762"/>
  <c r="S762"/>
  <c r="U762"/>
  <c r="O763" i="16"/>
  <c r="P763"/>
  <c r="I763" i="18"/>
  <c r="N763"/>
  <c r="S763"/>
  <c r="U763"/>
  <c r="O764" i="16"/>
  <c r="P764"/>
  <c r="I764" i="18"/>
  <c r="N764"/>
  <c r="S764"/>
  <c r="U764"/>
  <c r="O766" i="16"/>
  <c r="P766"/>
  <c r="I766" i="18"/>
  <c r="N766"/>
  <c r="S766"/>
  <c r="U766"/>
  <c r="O767" i="16"/>
  <c r="P767"/>
  <c r="I767" i="18"/>
  <c r="N767"/>
  <c r="S767"/>
  <c r="U767"/>
  <c r="O768" i="16"/>
  <c r="P768"/>
  <c r="I768" i="18"/>
  <c r="R637" i="26"/>
  <c r="H637" i="18"/>
  <c r="Q774" i="26"/>
  <c r="R774"/>
  <c r="H774" i="18"/>
  <c r="N637" i="12"/>
  <c r="M774"/>
  <c r="Q637" i="10"/>
  <c r="J637" i="18"/>
  <c r="P774" i="10"/>
  <c r="Q774"/>
  <c r="J774" i="18"/>
  <c r="P637" i="25"/>
  <c r="D637" i="18"/>
  <c r="O774" i="25"/>
  <c r="P774"/>
  <c r="D774" i="18"/>
  <c r="O637" i="16"/>
  <c r="O774"/>
  <c r="P637"/>
  <c r="I637" i="18"/>
  <c r="N774" i="16"/>
  <c r="P774"/>
  <c r="H548" i="30"/>
  <c r="H551"/>
  <c r="I548"/>
  <c r="F548" i="18"/>
  <c r="G551" i="30"/>
  <c r="F1250"/>
  <c r="L479" i="18"/>
  <c r="K479"/>
  <c r="L1011"/>
  <c r="K1011"/>
  <c r="M1011"/>
  <c r="N774" i="15"/>
  <c r="O774"/>
  <c r="N1250"/>
  <c r="O1250"/>
  <c r="Q1250" i="26"/>
  <c r="R1250"/>
  <c r="H1250" i="18"/>
  <c r="P1250" i="10"/>
  <c r="Q1250"/>
  <c r="J1250" i="18"/>
  <c r="K261"/>
  <c r="M261"/>
  <c r="K262"/>
  <c r="M262"/>
  <c r="K263"/>
  <c r="M263"/>
  <c r="K264"/>
  <c r="M264"/>
  <c r="K265"/>
  <c r="M265"/>
  <c r="K99"/>
  <c r="M99"/>
  <c r="K282"/>
  <c r="M282"/>
  <c r="K283"/>
  <c r="M283"/>
  <c r="K284"/>
  <c r="M284"/>
  <c r="K285"/>
  <c r="M285"/>
  <c r="K286"/>
  <c r="M286"/>
  <c r="K287"/>
  <c r="M287"/>
  <c r="K288"/>
  <c r="M288"/>
  <c r="K289"/>
  <c r="M289"/>
  <c r="K290"/>
  <c r="M290"/>
  <c r="K291"/>
  <c r="M291"/>
  <c r="K292"/>
  <c r="M292"/>
  <c r="K293"/>
  <c r="M293"/>
  <c r="K294"/>
  <c r="M294"/>
  <c r="K295"/>
  <c r="M295"/>
  <c r="K296"/>
  <c r="M296"/>
  <c r="K297"/>
  <c r="M297"/>
  <c r="K298"/>
  <c r="M298"/>
  <c r="K299"/>
  <c r="M299"/>
  <c r="K300"/>
  <c r="M300"/>
  <c r="K301"/>
  <c r="M301"/>
  <c r="K302"/>
  <c r="M302"/>
  <c r="K303"/>
  <c r="M303"/>
  <c r="K304"/>
  <c r="M304"/>
  <c r="K305"/>
  <c r="M305"/>
  <c r="K306"/>
  <c r="M306"/>
  <c r="K307"/>
  <c r="M307"/>
  <c r="K308"/>
  <c r="M308"/>
  <c r="K309"/>
  <c r="M309"/>
  <c r="K310"/>
  <c r="M310"/>
  <c r="K311"/>
  <c r="M311"/>
  <c r="K312"/>
  <c r="M312"/>
  <c r="K313"/>
  <c r="M313"/>
  <c r="K314"/>
  <c r="M314"/>
  <c r="K315"/>
  <c r="M315"/>
  <c r="K316"/>
  <c r="M316"/>
  <c r="K317"/>
  <c r="M317"/>
  <c r="K318"/>
  <c r="M318"/>
  <c r="K319"/>
  <c r="M319"/>
  <c r="K320"/>
  <c r="M320"/>
  <c r="K321"/>
  <c r="M321"/>
  <c r="K322"/>
  <c r="M322"/>
  <c r="K323"/>
  <c r="M323"/>
  <c r="K324"/>
  <c r="M324"/>
  <c r="K325"/>
  <c r="M325"/>
  <c r="K326"/>
  <c r="M326"/>
  <c r="K327"/>
  <c r="M327"/>
  <c r="K328"/>
  <c r="M328"/>
  <c r="K329"/>
  <c r="M329"/>
  <c r="K330"/>
  <c r="M330"/>
  <c r="K331"/>
  <c r="M331"/>
  <c r="K332"/>
  <c r="M332"/>
  <c r="K333"/>
  <c r="M333"/>
  <c r="K334"/>
  <c r="M334"/>
  <c r="K335"/>
  <c r="M335"/>
  <c r="K336"/>
  <c r="M336"/>
  <c r="K337"/>
  <c r="M337"/>
  <c r="K338"/>
  <c r="M338"/>
  <c r="K339"/>
  <c r="M339"/>
  <c r="K340"/>
  <c r="M340"/>
  <c r="K341"/>
  <c r="M341"/>
  <c r="K342"/>
  <c r="M342"/>
  <c r="K343"/>
  <c r="M343"/>
  <c r="K344"/>
  <c r="M344"/>
  <c r="K345"/>
  <c r="M345"/>
  <c r="K346"/>
  <c r="M346"/>
  <c r="K347"/>
  <c r="M347"/>
  <c r="K348"/>
  <c r="M348"/>
  <c r="K349"/>
  <c r="M349"/>
  <c r="K350"/>
  <c r="M350"/>
  <c r="K351"/>
  <c r="M351"/>
  <c r="K352"/>
  <c r="M352"/>
  <c r="K353"/>
  <c r="M353"/>
  <c r="K354"/>
  <c r="M354"/>
  <c r="K355"/>
  <c r="M355"/>
  <c r="K356"/>
  <c r="M356"/>
  <c r="K357"/>
  <c r="M357"/>
  <c r="K358"/>
  <c r="M358"/>
  <c r="K359"/>
  <c r="M359"/>
  <c r="K360"/>
  <c r="M360"/>
  <c r="K361"/>
  <c r="M361"/>
  <c r="K362"/>
  <c r="M362"/>
  <c r="K363"/>
  <c r="M363"/>
  <c r="K364"/>
  <c r="M364"/>
  <c r="K365"/>
  <c r="M365"/>
  <c r="K366"/>
  <c r="M366"/>
  <c r="K367"/>
  <c r="M367"/>
  <c r="K368"/>
  <c r="M368"/>
  <c r="K369"/>
  <c r="M369"/>
  <c r="K370"/>
  <c r="M370"/>
  <c r="K371"/>
  <c r="M371"/>
  <c r="K372"/>
  <c r="M372"/>
  <c r="K373"/>
  <c r="M373"/>
  <c r="K374"/>
  <c r="M374"/>
  <c r="K375"/>
  <c r="M375"/>
  <c r="K376"/>
  <c r="M376"/>
  <c r="K377"/>
  <c r="M377"/>
  <c r="K378"/>
  <c r="M378"/>
  <c r="K379"/>
  <c r="M379"/>
  <c r="K380"/>
  <c r="M380"/>
  <c r="K381"/>
  <c r="M381"/>
  <c r="K382"/>
  <c r="M382"/>
  <c r="K383"/>
  <c r="M383"/>
  <c r="K384"/>
  <c r="M384"/>
  <c r="K385"/>
  <c r="M385"/>
  <c r="K386"/>
  <c r="M386"/>
  <c r="K387"/>
  <c r="M387"/>
  <c r="K388"/>
  <c r="M388"/>
  <c r="K389"/>
  <c r="M389"/>
  <c r="K390"/>
  <c r="M390"/>
  <c r="K391"/>
  <c r="M391"/>
  <c r="K392"/>
  <c r="M392"/>
  <c r="K393"/>
  <c r="M393"/>
  <c r="K394"/>
  <c r="M394"/>
  <c r="K395"/>
  <c r="M395"/>
  <c r="K396"/>
  <c r="M396"/>
  <c r="K397"/>
  <c r="M397"/>
  <c r="K398"/>
  <c r="M398"/>
  <c r="K399"/>
  <c r="M399"/>
  <c r="K400"/>
  <c r="M400"/>
  <c r="K401"/>
  <c r="M401"/>
  <c r="K402"/>
  <c r="M402"/>
  <c r="F1249"/>
  <c r="K403"/>
  <c r="M403"/>
  <c r="K404"/>
  <c r="M404"/>
  <c r="K405"/>
  <c r="M405"/>
  <c r="K406"/>
  <c r="M406"/>
  <c r="K407"/>
  <c r="M407"/>
  <c r="K408"/>
  <c r="M408"/>
  <c r="K409"/>
  <c r="M409"/>
  <c r="K410"/>
  <c r="M410"/>
  <c r="K411"/>
  <c r="M411"/>
  <c r="K412"/>
  <c r="M412"/>
  <c r="K413"/>
  <c r="M413"/>
  <c r="K414"/>
  <c r="M414"/>
  <c r="K415"/>
  <c r="M415"/>
  <c r="K416"/>
  <c r="M416"/>
  <c r="K417"/>
  <c r="M417"/>
  <c r="K418"/>
  <c r="M418"/>
  <c r="K419"/>
  <c r="M419"/>
  <c r="K420"/>
  <c r="M420"/>
  <c r="K421"/>
  <c r="M421"/>
  <c r="K422"/>
  <c r="M422"/>
  <c r="K423"/>
  <c r="M423"/>
  <c r="K424"/>
  <c r="M424"/>
  <c r="K425"/>
  <c r="M425"/>
  <c r="K426"/>
  <c r="M426"/>
  <c r="K427"/>
  <c r="M427"/>
  <c r="K428"/>
  <c r="M428"/>
  <c r="K429"/>
  <c r="M429"/>
  <c r="K430"/>
  <c r="M430"/>
  <c r="K431"/>
  <c r="M431"/>
  <c r="K432"/>
  <c r="M432"/>
  <c r="K433"/>
  <c r="M433"/>
  <c r="K434"/>
  <c r="M434"/>
  <c r="K435"/>
  <c r="M435"/>
  <c r="K436"/>
  <c r="M436"/>
  <c r="K437"/>
  <c r="M437"/>
  <c r="K438"/>
  <c r="M438"/>
  <c r="K439"/>
  <c r="M439"/>
  <c r="K440"/>
  <c r="M440"/>
  <c r="K441"/>
  <c r="M441"/>
  <c r="K442"/>
  <c r="M442"/>
  <c r="K443"/>
  <c r="M443"/>
  <c r="K444"/>
  <c r="M444"/>
  <c r="K445"/>
  <c r="M445"/>
  <c r="K446"/>
  <c r="M446"/>
  <c r="K447"/>
  <c r="M447"/>
  <c r="K448"/>
  <c r="M448"/>
  <c r="K449"/>
  <c r="M449"/>
  <c r="K450"/>
  <c r="M450"/>
  <c r="K451"/>
  <c r="M451"/>
  <c r="K452"/>
  <c r="M452"/>
  <c r="K453"/>
  <c r="M453"/>
  <c r="K454"/>
  <c r="M454"/>
  <c r="K455"/>
  <c r="M455"/>
  <c r="K456"/>
  <c r="M456"/>
  <c r="K457"/>
  <c r="M457"/>
  <c r="K458"/>
  <c r="M458"/>
  <c r="K459"/>
  <c r="M459"/>
  <c r="K460"/>
  <c r="M460"/>
  <c r="K461"/>
  <c r="M461"/>
  <c r="K462"/>
  <c r="M462"/>
  <c r="K463"/>
  <c r="M463"/>
  <c r="K464"/>
  <c r="M464"/>
  <c r="K465"/>
  <c r="M465"/>
  <c r="K466"/>
  <c r="M466"/>
  <c r="K467"/>
  <c r="M467"/>
  <c r="K468"/>
  <c r="M468"/>
  <c r="K469"/>
  <c r="M469"/>
  <c r="K470"/>
  <c r="M470"/>
  <c r="K471"/>
  <c r="M471"/>
  <c r="K472"/>
  <c r="M472"/>
  <c r="K473"/>
  <c r="M473"/>
  <c r="K474"/>
  <c r="M474"/>
  <c r="K475"/>
  <c r="M475"/>
  <c r="K476"/>
  <c r="M476"/>
  <c r="K477"/>
  <c r="M477"/>
  <c r="K478"/>
  <c r="M478"/>
  <c r="K1249"/>
  <c r="L1249"/>
  <c r="G1250" i="30"/>
  <c r="I551"/>
  <c r="F551" i="18"/>
  <c r="N548"/>
  <c r="S548"/>
  <c r="K548"/>
  <c r="M548"/>
  <c r="M551"/>
  <c r="N637"/>
  <c r="S637"/>
  <c r="K637"/>
  <c r="M637"/>
  <c r="N774" i="12"/>
  <c r="N1250"/>
  <c r="M1250"/>
  <c r="N768" i="18"/>
  <c r="S768"/>
  <c r="U768"/>
  <c r="K768"/>
  <c r="M768"/>
  <c r="N479"/>
  <c r="Q479"/>
  <c r="U6"/>
  <c r="Q480"/>
  <c r="K767"/>
  <c r="M767"/>
  <c r="K766"/>
  <c r="M766"/>
  <c r="K764"/>
  <c r="M764"/>
  <c r="K763"/>
  <c r="M763"/>
  <c r="K762"/>
  <c r="M762"/>
  <c r="K761"/>
  <c r="M761"/>
  <c r="K760"/>
  <c r="M760"/>
  <c r="K759"/>
  <c r="M759"/>
  <c r="K758"/>
  <c r="M758"/>
  <c r="K757"/>
  <c r="M757"/>
  <c r="K756"/>
  <c r="M756"/>
  <c r="K755"/>
  <c r="M755"/>
  <c r="K754"/>
  <c r="M754"/>
  <c r="K753"/>
  <c r="M753"/>
  <c r="K752"/>
  <c r="M752"/>
  <c r="K751"/>
  <c r="M751"/>
  <c r="K750"/>
  <c r="M750"/>
  <c r="K749"/>
  <c r="M749"/>
  <c r="K748"/>
  <c r="M748"/>
  <c r="K747"/>
  <c r="M747"/>
  <c r="K746"/>
  <c r="M746"/>
  <c r="K745"/>
  <c r="M745"/>
  <c r="K744"/>
  <c r="M744"/>
  <c r="K743"/>
  <c r="M743"/>
  <c r="K742"/>
  <c r="M742"/>
  <c r="K741"/>
  <c r="M741"/>
  <c r="K740"/>
  <c r="M740"/>
  <c r="K739"/>
  <c r="M739"/>
  <c r="K738"/>
  <c r="M738"/>
  <c r="K737"/>
  <c r="M737"/>
  <c r="K736"/>
  <c r="M736"/>
  <c r="K735"/>
  <c r="M735"/>
  <c r="K734"/>
  <c r="M734"/>
  <c r="K733"/>
  <c r="M733"/>
  <c r="K732"/>
  <c r="M732"/>
  <c r="K731"/>
  <c r="M731"/>
  <c r="K730"/>
  <c r="M730"/>
  <c r="K729"/>
  <c r="M729"/>
  <c r="K728"/>
  <c r="M728"/>
  <c r="K727"/>
  <c r="M727"/>
  <c r="K726"/>
  <c r="M726"/>
  <c r="K725"/>
  <c r="M725"/>
  <c r="K724"/>
  <c r="M724"/>
  <c r="K723"/>
  <c r="M723"/>
  <c r="K722"/>
  <c r="M722"/>
  <c r="K721"/>
  <c r="M721"/>
  <c r="K720"/>
  <c r="M720"/>
  <c r="K719"/>
  <c r="M719"/>
  <c r="K718"/>
  <c r="M718"/>
  <c r="K717"/>
  <c r="M717"/>
  <c r="K716"/>
  <c r="M716"/>
  <c r="K715"/>
  <c r="M715"/>
  <c r="K714"/>
  <c r="M714"/>
  <c r="K713"/>
  <c r="M713"/>
  <c r="K712"/>
  <c r="M712"/>
  <c r="K711"/>
  <c r="M711"/>
  <c r="K710"/>
  <c r="M710"/>
  <c r="K709"/>
  <c r="M709"/>
  <c r="K708"/>
  <c r="M708"/>
  <c r="K707"/>
  <c r="M707"/>
  <c r="K706"/>
  <c r="M706"/>
  <c r="K705"/>
  <c r="M705"/>
  <c r="K704"/>
  <c r="M704"/>
  <c r="K703"/>
  <c r="M703"/>
  <c r="K702"/>
  <c r="M702"/>
  <c r="K701"/>
  <c r="M701"/>
  <c r="K700"/>
  <c r="M700"/>
  <c r="K699"/>
  <c r="M699"/>
  <c r="K698"/>
  <c r="M698"/>
  <c r="K697"/>
  <c r="M697"/>
  <c r="K696"/>
  <c r="M696"/>
  <c r="K695"/>
  <c r="M695"/>
  <c r="K694"/>
  <c r="M694"/>
  <c r="K693"/>
  <c r="M693"/>
  <c r="K692"/>
  <c r="M692"/>
  <c r="K691"/>
  <c r="M691"/>
  <c r="K690"/>
  <c r="M690"/>
  <c r="K689"/>
  <c r="M689"/>
  <c r="K688"/>
  <c r="M688"/>
  <c r="K687"/>
  <c r="M687"/>
  <c r="K686"/>
  <c r="M686"/>
  <c r="K685"/>
  <c r="M685"/>
  <c r="K684"/>
  <c r="M684"/>
  <c r="K683"/>
  <c r="M683"/>
  <c r="K682"/>
  <c r="M682"/>
  <c r="K681"/>
  <c r="M681"/>
  <c r="K680"/>
  <c r="M680"/>
  <c r="K679"/>
  <c r="M679"/>
  <c r="K678"/>
  <c r="M678"/>
  <c r="K677"/>
  <c r="M677"/>
  <c r="K676"/>
  <c r="M676"/>
  <c r="K675"/>
  <c r="M675"/>
  <c r="K674"/>
  <c r="M674"/>
  <c r="K673"/>
  <c r="M673"/>
  <c r="K672"/>
  <c r="M672"/>
  <c r="K671"/>
  <c r="M671"/>
  <c r="K670"/>
  <c r="M670"/>
  <c r="K669"/>
  <c r="M669"/>
  <c r="K668"/>
  <c r="M668"/>
  <c r="K667"/>
  <c r="M667"/>
  <c r="K666"/>
  <c r="M666"/>
  <c r="K665"/>
  <c r="M665"/>
  <c r="K664"/>
  <c r="M664"/>
  <c r="K663"/>
  <c r="M663"/>
  <c r="K662"/>
  <c r="M662"/>
  <c r="K661"/>
  <c r="M661"/>
  <c r="K660"/>
  <c r="M660"/>
  <c r="K659"/>
  <c r="M659"/>
  <c r="K658"/>
  <c r="M658"/>
  <c r="K657"/>
  <c r="M657"/>
  <c r="K656"/>
  <c r="M656"/>
  <c r="K655"/>
  <c r="M655"/>
  <c r="K654"/>
  <c r="M654"/>
  <c r="K653"/>
  <c r="M653"/>
  <c r="K652"/>
  <c r="M652"/>
  <c r="K651"/>
  <c r="M651"/>
  <c r="K650"/>
  <c r="M650"/>
  <c r="K649"/>
  <c r="M649"/>
  <c r="K648"/>
  <c r="M648"/>
  <c r="K647"/>
  <c r="M647"/>
  <c r="K646"/>
  <c r="M646"/>
  <c r="K645"/>
  <c r="M645"/>
  <c r="K644"/>
  <c r="M644"/>
  <c r="K643"/>
  <c r="M643"/>
  <c r="K642"/>
  <c r="M642"/>
  <c r="K641"/>
  <c r="M641"/>
  <c r="K640"/>
  <c r="M640"/>
  <c r="K639"/>
  <c r="M639"/>
  <c r="K638"/>
  <c r="M638"/>
  <c r="K260"/>
  <c r="M260"/>
  <c r="K259"/>
  <c r="M259"/>
  <c r="I1250"/>
  <c r="K266"/>
  <c r="M266"/>
  <c r="M479"/>
  <c r="M774" i="11"/>
  <c r="N774"/>
  <c r="I774" i="18"/>
  <c r="P774" i="13"/>
  <c r="P774" i="33"/>
  <c r="Q774"/>
  <c r="N774" i="34"/>
  <c r="O774"/>
  <c r="K773" i="18"/>
  <c r="M773"/>
  <c r="K772"/>
  <c r="M772"/>
  <c r="K771"/>
  <c r="M771"/>
  <c r="K770"/>
  <c r="M770"/>
  <c r="K769"/>
  <c r="M769"/>
  <c r="P1250" i="13"/>
  <c r="Q1250"/>
  <c r="Q774"/>
  <c r="F774" i="18"/>
  <c r="U7"/>
  <c r="U479"/>
  <c r="U637"/>
  <c r="O774"/>
  <c r="P774"/>
  <c r="N551"/>
  <c r="S551"/>
  <c r="U551"/>
  <c r="U548"/>
  <c r="Q551"/>
  <c r="Q552"/>
  <c r="H1250" i="30"/>
  <c r="I1250"/>
  <c r="M774" i="18"/>
  <c r="K774"/>
  <c r="L774"/>
  <c r="F1250"/>
  <c r="L1250"/>
  <c r="N1250"/>
  <c r="K1250"/>
  <c r="M1250"/>
  <c r="S769"/>
  <c r="U769"/>
  <c r="S773"/>
  <c r="U773"/>
  <c r="S772"/>
  <c r="U772"/>
  <c r="S771"/>
  <c r="U771"/>
  <c r="S770"/>
  <c r="U770"/>
  <c r="S479"/>
  <c r="S1250"/>
  <c r="U1250"/>
  <c r="S1249"/>
  <c r="U1249"/>
  <c r="S1245"/>
  <c r="U1245"/>
  <c r="S1244"/>
  <c r="U1244"/>
  <c r="S1243"/>
  <c r="U1243"/>
  <c r="S1242"/>
  <c r="U1242"/>
  <c r="S1241"/>
  <c r="U1241"/>
  <c r="S1240"/>
  <c r="U1240"/>
  <c r="S1239"/>
  <c r="U1239"/>
  <c r="S1238"/>
  <c r="U1238"/>
  <c r="S1237"/>
  <c r="U1237"/>
  <c r="S1236"/>
  <c r="U1236"/>
  <c r="S1235"/>
  <c r="U1235"/>
  <c r="S1234"/>
  <c r="U1234"/>
  <c r="S1233"/>
  <c r="U1233"/>
  <c r="S1232"/>
  <c r="U1232"/>
  <c r="S1231"/>
  <c r="U1231"/>
  <c r="S1230"/>
  <c r="U1230"/>
  <c r="S1229"/>
  <c r="U1229"/>
  <c r="S1228"/>
  <c r="U1228"/>
  <c r="S1227"/>
  <c r="U1227"/>
  <c r="S1226"/>
  <c r="U1226"/>
  <c r="S1225"/>
  <c r="U1225"/>
  <c r="S1224"/>
  <c r="U1224"/>
  <c r="S1223"/>
  <c r="U1223"/>
  <c r="S1222"/>
  <c r="U1222"/>
  <c r="S1221"/>
  <c r="U1221"/>
  <c r="S1220"/>
  <c r="U1220"/>
  <c r="S1219"/>
  <c r="U1219"/>
  <c r="S1218"/>
  <c r="U1218"/>
  <c r="S1217"/>
  <c r="U1217"/>
  <c r="S1216"/>
  <c r="U1216"/>
  <c r="S1215"/>
  <c r="U1215"/>
  <c r="S1214"/>
  <c r="U1214"/>
  <c r="S1213"/>
  <c r="U1213"/>
  <c r="S1212"/>
  <c r="U1212"/>
  <c r="S1211"/>
  <c r="U1211"/>
  <c r="S1210"/>
  <c r="U1210"/>
  <c r="S1209"/>
  <c r="U1209"/>
  <c r="S1208"/>
  <c r="U1208"/>
  <c r="S1207"/>
  <c r="U1207"/>
  <c r="S1206"/>
  <c r="U1206"/>
  <c r="S1205"/>
  <c r="U1205"/>
  <c r="S1204"/>
  <c r="U1204"/>
  <c r="S1203"/>
  <c r="U1203"/>
  <c r="S1202"/>
  <c r="U1202"/>
  <c r="S1201"/>
  <c r="U1201"/>
  <c r="S1200"/>
  <c r="U1200"/>
  <c r="S1199"/>
  <c r="U1199"/>
  <c r="S1198"/>
  <c r="U1198"/>
  <c r="S1197"/>
  <c r="U1197"/>
  <c r="S1196"/>
  <c r="U1196"/>
  <c r="S1195"/>
  <c r="U1195"/>
  <c r="S1194"/>
  <c r="U1194"/>
  <c r="S1193"/>
  <c r="U1193"/>
  <c r="S1192"/>
  <c r="U1192"/>
  <c r="S1191"/>
  <c r="U1191"/>
  <c r="S1190"/>
  <c r="U1190"/>
  <c r="S1189"/>
  <c r="U1189"/>
  <c r="S1188"/>
  <c r="U1188"/>
  <c r="S1187"/>
  <c r="U1187"/>
  <c r="S1186"/>
  <c r="U1186"/>
  <c r="S1185"/>
  <c r="U1185"/>
  <c r="S1184"/>
  <c r="U1184"/>
  <c r="S1183"/>
  <c r="U1183"/>
  <c r="S1182"/>
  <c r="U1182"/>
  <c r="S1181"/>
  <c r="U1181"/>
  <c r="S1180"/>
  <c r="U1180"/>
  <c r="S1179"/>
  <c r="U1179"/>
  <c r="S1178"/>
  <c r="U1178"/>
  <c r="S1177"/>
  <c r="U1177"/>
  <c r="S1176"/>
  <c r="U1176"/>
  <c r="S1175"/>
  <c r="U1175"/>
  <c r="S1174"/>
  <c r="U1174"/>
  <c r="S1173"/>
  <c r="U1173"/>
  <c r="S1172"/>
  <c r="U1172"/>
  <c r="S1171"/>
  <c r="U1171"/>
  <c r="S1170"/>
  <c r="U1170"/>
  <c r="S1169"/>
  <c r="U1169"/>
  <c r="S1168"/>
  <c r="U1168"/>
  <c r="S1167"/>
  <c r="U1167"/>
  <c r="S1166"/>
  <c r="U1166"/>
  <c r="S1165"/>
  <c r="U1165"/>
  <c r="S1164"/>
  <c r="U1164"/>
  <c r="S1163"/>
  <c r="U1163"/>
  <c r="S1162"/>
  <c r="U1162"/>
  <c r="S1161"/>
  <c r="U1161"/>
  <c r="S1160"/>
  <c r="U1160"/>
  <c r="S1159"/>
  <c r="U1159"/>
  <c r="S1158"/>
  <c r="U1158"/>
  <c r="S1157"/>
  <c r="U1157"/>
  <c r="S1156"/>
  <c r="U1156"/>
  <c r="S1155"/>
  <c r="U1155"/>
  <c r="S1154"/>
  <c r="U1154"/>
  <c r="S1153"/>
  <c r="U1153"/>
  <c r="S1152"/>
  <c r="U1152"/>
  <c r="S1151"/>
  <c r="U1151"/>
  <c r="S1150"/>
  <c r="U1150"/>
  <c r="S1149"/>
  <c r="U1149"/>
  <c r="S1148"/>
  <c r="U1148"/>
  <c r="S1147"/>
  <c r="U1147"/>
  <c r="S1146"/>
  <c r="U1146"/>
  <c r="S1145"/>
  <c r="U1145"/>
  <c r="S1144"/>
  <c r="U1144"/>
  <c r="S1143"/>
  <c r="U1143"/>
  <c r="S1142"/>
  <c r="U1142"/>
  <c r="S1141"/>
  <c r="U1141"/>
  <c r="S1140"/>
  <c r="U1140"/>
  <c r="S1139"/>
  <c r="U1139"/>
  <c r="S1138"/>
  <c r="U1138"/>
  <c r="S1137"/>
  <c r="U1137"/>
  <c r="S1136"/>
  <c r="U1136"/>
  <c r="S1135"/>
  <c r="U1135"/>
  <c r="S1134"/>
  <c r="U1134"/>
  <c r="S1133"/>
  <c r="U1133"/>
  <c r="S1132"/>
  <c r="U1132"/>
  <c r="S1131"/>
  <c r="U1131"/>
  <c r="S1130"/>
  <c r="U1130"/>
  <c r="S1129"/>
  <c r="U1129"/>
  <c r="S1128"/>
  <c r="U1128"/>
  <c r="S1127"/>
  <c r="U1127"/>
  <c r="S1126"/>
  <c r="U1126"/>
  <c r="S1125"/>
  <c r="U1125"/>
  <c r="S1124"/>
  <c r="U1124"/>
  <c r="S1123"/>
  <c r="U1123"/>
  <c r="S1122"/>
  <c r="U1122"/>
  <c r="S1121"/>
  <c r="U1121"/>
  <c r="S1120"/>
  <c r="U1120"/>
  <c r="S1119"/>
  <c r="U1119"/>
  <c r="S1118"/>
  <c r="U1118"/>
  <c r="S1117"/>
  <c r="U1117"/>
  <c r="S1116"/>
  <c r="U1116"/>
  <c r="S1115"/>
  <c r="U1115"/>
  <c r="S1114"/>
  <c r="U1114"/>
  <c r="S1113"/>
  <c r="U1113"/>
  <c r="S1112"/>
  <c r="U1112"/>
  <c r="S1111"/>
  <c r="U1111"/>
  <c r="S1110"/>
  <c r="U1110"/>
  <c r="S1109"/>
  <c r="U1109"/>
  <c r="S1108"/>
  <c r="U1108"/>
  <c r="S1107"/>
  <c r="U1107"/>
  <c r="S1106"/>
  <c r="U1106"/>
  <c r="S1105"/>
  <c r="U1105"/>
  <c r="S1104"/>
  <c r="U1104"/>
  <c r="S1103"/>
  <c r="U1103"/>
  <c r="S1102"/>
  <c r="U1102"/>
  <c r="S1101"/>
  <c r="U1101"/>
  <c r="S1100"/>
  <c r="U1100"/>
  <c r="S1099"/>
  <c r="U1099"/>
  <c r="S1098"/>
  <c r="U1098"/>
  <c r="S1097"/>
  <c r="U1097"/>
  <c r="S1096"/>
  <c r="U1096"/>
  <c r="S1095"/>
  <c r="U1095"/>
  <c r="S1094"/>
  <c r="U1094"/>
  <c r="S1093"/>
  <c r="U1093"/>
  <c r="S1092"/>
  <c r="U1092"/>
  <c r="S1091"/>
  <c r="U1091"/>
  <c r="S1090"/>
  <c r="U1090"/>
  <c r="S1089"/>
  <c r="U1089"/>
  <c r="S1088"/>
  <c r="U1088"/>
  <c r="S1087"/>
  <c r="U1087"/>
  <c r="S1086"/>
  <c r="U1086"/>
  <c r="S1085"/>
  <c r="U1085"/>
  <c r="S1084"/>
  <c r="U1084"/>
  <c r="S1083"/>
  <c r="U1083"/>
  <c r="S1082"/>
  <c r="U1082"/>
  <c r="S1081"/>
  <c r="U1081"/>
  <c r="S1080"/>
  <c r="U1080"/>
  <c r="S1079"/>
  <c r="U1079"/>
  <c r="S1078"/>
  <c r="U1078"/>
  <c r="S1077"/>
  <c r="U1077"/>
  <c r="S1076"/>
  <c r="U1076"/>
  <c r="S1075"/>
  <c r="U1075"/>
  <c r="S1074"/>
  <c r="U1074"/>
  <c r="S1073"/>
  <c r="U1073"/>
  <c r="S1072"/>
  <c r="U1072"/>
  <c r="S1071"/>
  <c r="U1071"/>
  <c r="S1070"/>
  <c r="U1070"/>
  <c r="S1069"/>
  <c r="U1069"/>
  <c r="S1068"/>
  <c r="U1068"/>
  <c r="S1067"/>
  <c r="U1067"/>
  <c r="S1066"/>
  <c r="U1066"/>
  <c r="S1065"/>
  <c r="U1065"/>
  <c r="S1064"/>
  <c r="U1064"/>
  <c r="S1063"/>
  <c r="U1063"/>
  <c r="S1062"/>
  <c r="U1062"/>
  <c r="S1061"/>
  <c r="U1061"/>
  <c r="S1060"/>
  <c r="U1060"/>
  <c r="S1059"/>
  <c r="U1059"/>
  <c r="S1058"/>
  <c r="U1058"/>
  <c r="S1057"/>
  <c r="U1057"/>
  <c r="S1056"/>
  <c r="U1056"/>
  <c r="S1055"/>
  <c r="U1055"/>
  <c r="S1054"/>
  <c r="U1054"/>
  <c r="S1053"/>
  <c r="U1053"/>
  <c r="S1052"/>
  <c r="U1052"/>
  <c r="S1051"/>
  <c r="U1051"/>
  <c r="S1050"/>
  <c r="U1050"/>
  <c r="S1049"/>
  <c r="U1049"/>
  <c r="S1048"/>
  <c r="U1048"/>
  <c r="S1047"/>
  <c r="U1047"/>
  <c r="S1046"/>
  <c r="U1046"/>
  <c r="S1045"/>
  <c r="U1045"/>
  <c r="S1044"/>
  <c r="U1044"/>
  <c r="S1043"/>
  <c r="U1043"/>
  <c r="S1042"/>
  <c r="U1042"/>
  <c r="S1041"/>
  <c r="U1041"/>
  <c r="S1040"/>
  <c r="U1040"/>
  <c r="S1039"/>
  <c r="U1039"/>
  <c r="S1038"/>
  <c r="U1038"/>
  <c r="S1037"/>
  <c r="U1037"/>
  <c r="S1036"/>
  <c r="U1036"/>
  <c r="S1035"/>
  <c r="U1035"/>
  <c r="S1034"/>
  <c r="U1034"/>
  <c r="S1033"/>
  <c r="U1033"/>
  <c r="S1032"/>
  <c r="U1032"/>
  <c r="S1031"/>
  <c r="U1031"/>
  <c r="S1030"/>
  <c r="U1030"/>
  <c r="S1029"/>
  <c r="U1029"/>
  <c r="S1028"/>
  <c r="U1028"/>
  <c r="S1027"/>
  <c r="U1027"/>
  <c r="S1026"/>
  <c r="U1026"/>
  <c r="S1025"/>
  <c r="U1025"/>
  <c r="S1024"/>
  <c r="U1024"/>
  <c r="S1023"/>
  <c r="U1023"/>
  <c r="S1022"/>
  <c r="U1022"/>
  <c r="S1021"/>
  <c r="U1021"/>
  <c r="S1020"/>
  <c r="U1020"/>
  <c r="S1019"/>
  <c r="U1019"/>
  <c r="S1018"/>
  <c r="U1018"/>
  <c r="S1017"/>
  <c r="U1017"/>
  <c r="S1016"/>
  <c r="U1016"/>
  <c r="S1015"/>
  <c r="U1015"/>
  <c r="S1014"/>
  <c r="U1014"/>
  <c r="S1013"/>
  <c r="U1013"/>
  <c r="S1011"/>
  <c r="U1011"/>
  <c r="S1010"/>
  <c r="U1010"/>
  <c r="S1009"/>
  <c r="U1009"/>
  <c r="S1008"/>
  <c r="U1008"/>
  <c r="S1007"/>
  <c r="U1007"/>
  <c r="S1006"/>
  <c r="U1006"/>
  <c r="S1005"/>
  <c r="U1005"/>
  <c r="S1004"/>
  <c r="U1004"/>
  <c r="S1003"/>
  <c r="U1003"/>
  <c r="S1002"/>
  <c r="U1002"/>
  <c r="S1001"/>
  <c r="U1001"/>
  <c r="S1000"/>
  <c r="U1000"/>
  <c r="S999"/>
  <c r="U999"/>
  <c r="S998"/>
  <c r="U998"/>
  <c r="S997"/>
  <c r="U997"/>
  <c r="S996"/>
  <c r="U996"/>
  <c r="S995"/>
  <c r="U995"/>
  <c r="S994"/>
  <c r="U994"/>
  <c r="S993"/>
  <c r="U993"/>
  <c r="S992"/>
  <c r="U992"/>
  <c r="S991"/>
  <c r="U991"/>
  <c r="S990"/>
  <c r="U990"/>
  <c r="S989"/>
  <c r="U989"/>
  <c r="S988"/>
  <c r="U988"/>
  <c r="S987"/>
  <c r="U987"/>
  <c r="S986"/>
  <c r="U986"/>
  <c r="S985"/>
  <c r="U985"/>
  <c r="S984"/>
  <c r="U984"/>
  <c r="S983"/>
  <c r="U983"/>
  <c r="S982"/>
  <c r="U982"/>
  <c r="S981"/>
  <c r="U981"/>
  <c r="S980"/>
  <c r="U980"/>
  <c r="S979"/>
  <c r="U979"/>
  <c r="S978"/>
  <c r="U978"/>
  <c r="S977"/>
  <c r="U977"/>
  <c r="S976"/>
  <c r="U976"/>
  <c r="S975"/>
  <c r="U975"/>
  <c r="S974"/>
  <c r="U974"/>
  <c r="S973"/>
  <c r="U973"/>
  <c r="S972"/>
  <c r="U972"/>
  <c r="S971"/>
  <c r="U971"/>
  <c r="S970"/>
  <c r="U970"/>
  <c r="S969"/>
  <c r="U969"/>
  <c r="S968"/>
  <c r="U968"/>
  <c r="S967"/>
  <c r="U967"/>
  <c r="S966"/>
  <c r="U966"/>
  <c r="S965"/>
  <c r="U965"/>
  <c r="S964"/>
  <c r="U964"/>
  <c r="S963"/>
  <c r="U963"/>
  <c r="S962"/>
  <c r="U962"/>
  <c r="S961"/>
  <c r="U961"/>
  <c r="S960"/>
  <c r="U960"/>
  <c r="S959"/>
  <c r="U959"/>
  <c r="S958"/>
  <c r="U958"/>
  <c r="S956"/>
  <c r="U956"/>
  <c r="S955"/>
  <c r="U955"/>
  <c r="S954"/>
  <c r="U954"/>
  <c r="S953"/>
  <c r="U953"/>
  <c r="S952"/>
  <c r="U952"/>
  <c r="S951"/>
  <c r="U951"/>
  <c r="S950"/>
  <c r="U950"/>
  <c r="S949"/>
  <c r="U949"/>
  <c r="S948"/>
  <c r="U948"/>
  <c r="S947"/>
  <c r="U947"/>
  <c r="S946"/>
  <c r="U946"/>
  <c r="S945"/>
  <c r="U945"/>
  <c r="S944"/>
  <c r="U944"/>
  <c r="S943"/>
  <c r="U943"/>
  <c r="S942"/>
  <c r="U942"/>
  <c r="S941"/>
  <c r="U941"/>
  <c r="S940"/>
  <c r="U940"/>
  <c r="S939"/>
  <c r="U939"/>
  <c r="S938"/>
  <c r="U938"/>
  <c r="S937"/>
  <c r="U937"/>
  <c r="S936"/>
  <c r="U936"/>
  <c r="S935"/>
  <c r="U935"/>
  <c r="S934"/>
  <c r="U934"/>
  <c r="S933"/>
  <c r="U933"/>
  <c r="S932"/>
  <c r="U932"/>
  <c r="S931"/>
  <c r="U931"/>
  <c r="S930"/>
  <c r="U930"/>
  <c r="S929"/>
  <c r="U929"/>
  <c r="S928"/>
  <c r="U928"/>
  <c r="S927"/>
  <c r="U927"/>
  <c r="S926"/>
  <c r="U926"/>
  <c r="S925"/>
  <c r="U925"/>
  <c r="S924"/>
  <c r="U924"/>
  <c r="S923"/>
  <c r="U923"/>
  <c r="S922"/>
  <c r="U922"/>
  <c r="S921"/>
  <c r="U921"/>
  <c r="S920"/>
  <c r="U920"/>
  <c r="S919"/>
  <c r="U919"/>
  <c r="S918"/>
  <c r="U918"/>
  <c r="S917"/>
  <c r="U917"/>
  <c r="S916"/>
  <c r="U916"/>
  <c r="S915"/>
  <c r="U915"/>
  <c r="S914"/>
  <c r="U914"/>
  <c r="S913"/>
  <c r="U913"/>
  <c r="S912"/>
  <c r="U912"/>
  <c r="S911"/>
  <c r="U911"/>
  <c r="S910"/>
  <c r="U910"/>
  <c r="S909"/>
  <c r="U909"/>
  <c r="S908"/>
  <c r="U908"/>
  <c r="S907"/>
  <c r="U907"/>
  <c r="S906"/>
  <c r="U906"/>
  <c r="S905"/>
  <c r="U905"/>
  <c r="S904"/>
  <c r="U904"/>
  <c r="S903"/>
  <c r="U903"/>
  <c r="S902"/>
  <c r="U902"/>
  <c r="S901"/>
  <c r="U901"/>
  <c r="S900"/>
  <c r="U900"/>
  <c r="S899"/>
  <c r="U899"/>
  <c r="S898"/>
  <c r="U898"/>
  <c r="S897"/>
  <c r="U897"/>
  <c r="S896"/>
  <c r="U896"/>
  <c r="S895"/>
  <c r="U895"/>
  <c r="S894"/>
  <c r="U894"/>
  <c r="S893"/>
  <c r="U893"/>
  <c r="S892"/>
  <c r="U892"/>
  <c r="S891"/>
  <c r="U891"/>
  <c r="S890"/>
  <c r="U890"/>
  <c r="S889"/>
  <c r="U889"/>
  <c r="S888"/>
  <c r="U888"/>
  <c r="S887"/>
  <c r="U887"/>
  <c r="S886"/>
  <c r="U886"/>
  <c r="S885"/>
  <c r="U885"/>
  <c r="S884"/>
  <c r="U884"/>
  <c r="S883"/>
  <c r="U883"/>
  <c r="S882"/>
  <c r="U882"/>
  <c r="S881"/>
  <c r="U881"/>
  <c r="S880"/>
  <c r="U880"/>
  <c r="S879"/>
  <c r="U879"/>
  <c r="S878"/>
  <c r="U878"/>
  <c r="S877"/>
  <c r="U877"/>
  <c r="S876"/>
  <c r="U876"/>
  <c r="S875"/>
  <c r="U875"/>
  <c r="S874"/>
  <c r="U874"/>
  <c r="S873"/>
  <c r="U873"/>
  <c r="S872"/>
  <c r="U872"/>
  <c r="S871"/>
  <c r="U871"/>
  <c r="S870"/>
  <c r="U870"/>
  <c r="S869"/>
  <c r="U869"/>
  <c r="S868"/>
  <c r="U868"/>
  <c r="S867"/>
  <c r="U867"/>
  <c r="S866"/>
  <c r="U866"/>
  <c r="S865"/>
  <c r="U865"/>
  <c r="S864"/>
  <c r="U864"/>
  <c r="S863"/>
  <c r="U863"/>
  <c r="S862"/>
  <c r="U862"/>
  <c r="S861"/>
  <c r="U861"/>
  <c r="S860"/>
  <c r="U860"/>
  <c r="S859"/>
  <c r="U859"/>
  <c r="S858"/>
  <c r="U858"/>
  <c r="S857"/>
  <c r="U857"/>
  <c r="S856"/>
  <c r="U856"/>
  <c r="S855"/>
  <c r="U855"/>
  <c r="S854"/>
  <c r="U854"/>
  <c r="S853"/>
  <c r="U853"/>
  <c r="S852"/>
  <c r="U852"/>
  <c r="S851"/>
  <c r="U851"/>
  <c r="S850"/>
  <c r="U850"/>
  <c r="S849"/>
  <c r="U849"/>
  <c r="S848"/>
  <c r="U848"/>
  <c r="S847"/>
  <c r="U847"/>
  <c r="S846"/>
  <c r="U846"/>
  <c r="S845"/>
  <c r="U845"/>
  <c r="S844"/>
  <c r="U844"/>
  <c r="S843"/>
  <c r="U843"/>
  <c r="S842"/>
  <c r="U842"/>
  <c r="S841"/>
  <c r="U841"/>
  <c r="S840"/>
  <c r="U840"/>
  <c r="S839"/>
  <c r="U839"/>
  <c r="S838"/>
  <c r="U838"/>
  <c r="S837"/>
  <c r="U837"/>
  <c r="S836"/>
  <c r="U836"/>
  <c r="S835"/>
  <c r="U835"/>
  <c r="S834"/>
  <c r="U834"/>
  <c r="S833"/>
  <c r="U833"/>
  <c r="S832"/>
  <c r="U832"/>
  <c r="S831"/>
  <c r="U831"/>
  <c r="S830"/>
  <c r="U830"/>
  <c r="S829"/>
  <c r="U829"/>
  <c r="S828"/>
  <c r="U828"/>
  <c r="S827"/>
  <c r="U827"/>
  <c r="S826"/>
  <c r="U826"/>
  <c r="S825"/>
  <c r="U825"/>
  <c r="S824"/>
  <c r="U824"/>
  <c r="S823"/>
  <c r="U823"/>
  <c r="S822"/>
  <c r="U822"/>
  <c r="S821"/>
  <c r="U821"/>
  <c r="S820"/>
  <c r="U820"/>
  <c r="S819"/>
  <c r="U819"/>
  <c r="S818"/>
  <c r="U818"/>
  <c r="S817"/>
  <c r="U817"/>
  <c r="S816"/>
  <c r="U816"/>
  <c r="S815"/>
  <c r="U815"/>
  <c r="S814"/>
  <c r="U814"/>
  <c r="S813"/>
  <c r="U813"/>
  <c r="S812"/>
  <c r="U812"/>
  <c r="S811"/>
  <c r="U811"/>
  <c r="S810"/>
  <c r="U810"/>
  <c r="S809"/>
  <c r="U809"/>
  <c r="S808"/>
  <c r="U808"/>
  <c r="S807"/>
  <c r="U807"/>
  <c r="S806"/>
  <c r="U806"/>
  <c r="S805"/>
  <c r="U805"/>
  <c r="S804"/>
  <c r="U804"/>
  <c r="S803"/>
  <c r="U803"/>
  <c r="S802"/>
  <c r="U802"/>
  <c r="S801"/>
  <c r="U801"/>
  <c r="S800"/>
  <c r="U800"/>
  <c r="S799"/>
  <c r="U799"/>
  <c r="S798"/>
  <c r="U798"/>
  <c r="S797"/>
  <c r="U797"/>
  <c r="S796"/>
  <c r="U796"/>
  <c r="S795"/>
  <c r="U795"/>
  <c r="S794"/>
  <c r="U794"/>
  <c r="S793"/>
  <c r="U793"/>
  <c r="S792"/>
  <c r="U792"/>
  <c r="S791"/>
  <c r="U791"/>
  <c r="S790"/>
  <c r="U790"/>
  <c r="S789"/>
  <c r="U789"/>
  <c r="S788"/>
  <c r="U788"/>
  <c r="S787"/>
  <c r="U787"/>
  <c r="S786"/>
  <c r="U786"/>
  <c r="S785"/>
  <c r="U785"/>
  <c r="S784"/>
  <c r="U784"/>
  <c r="S783"/>
  <c r="U783"/>
  <c r="S782"/>
  <c r="U782"/>
  <c r="S781"/>
  <c r="U781"/>
  <c r="S780"/>
  <c r="U780"/>
  <c r="S779"/>
  <c r="U779"/>
  <c r="S778"/>
  <c r="U778"/>
  <c r="N774"/>
  <c r="Q775"/>
  <c r="Q774"/>
  <c r="S774"/>
  <c r="U774"/>
</calcChain>
</file>

<file path=xl/sharedStrings.xml><?xml version="1.0" encoding="utf-8"?>
<sst xmlns="http://schemas.openxmlformats.org/spreadsheetml/2006/main" count="22555" uniqueCount="1375">
  <si>
    <t>Любінська,105</t>
  </si>
  <si>
    <t>Любінська,107</t>
  </si>
  <si>
    <t>Виговського,45</t>
  </si>
  <si>
    <t>Виговського,47</t>
  </si>
  <si>
    <t>Виговського,65</t>
  </si>
  <si>
    <t>О.Кульчицької,1</t>
  </si>
  <si>
    <t>О.Кульчицької,3</t>
  </si>
  <si>
    <t>О.Кульчицької,9</t>
  </si>
  <si>
    <t>О.Кульчицької,11</t>
  </si>
  <si>
    <t>О.Кульчицької,4</t>
  </si>
  <si>
    <t>О.Кульчицької,6</t>
  </si>
  <si>
    <t>О.Кульчицької,8</t>
  </si>
  <si>
    <t>О.Кульчицької,14</t>
  </si>
  <si>
    <t>О.Кульчицької,14/2</t>
  </si>
  <si>
    <t>О.Кульчицької,16а</t>
  </si>
  <si>
    <t>О.Кульчицької,16б</t>
  </si>
  <si>
    <t>О.Кульчицької,16в</t>
  </si>
  <si>
    <t>С.Петлюри,2</t>
  </si>
  <si>
    <t>С.Петлюри,2а</t>
  </si>
  <si>
    <t>С.Петлюри,24</t>
  </si>
  <si>
    <t>С.Петлюри,26</t>
  </si>
  <si>
    <t>С.Петлюри,28</t>
  </si>
  <si>
    <t>С.Петлюри,30</t>
  </si>
  <si>
    <t>ЛКП "Нове"</t>
  </si>
  <si>
    <t xml:space="preserve">Загальна площа покрівель по ЛКП  Залізничного району </t>
  </si>
  <si>
    <t>шифер</t>
  </si>
  <si>
    <t>Сталь</t>
  </si>
  <si>
    <t>черепиця</t>
  </si>
  <si>
    <t>мягка</t>
  </si>
  <si>
    <t>металева</t>
  </si>
  <si>
    <t>мяка</t>
  </si>
  <si>
    <t>м'яка</t>
  </si>
  <si>
    <t>металічна</t>
  </si>
  <si>
    <t>Витрати на обслуговування димовентиляційних каналів  по ЛКП  Залізничного району</t>
  </si>
  <si>
    <t xml:space="preserve">Витрати на дератизацію по ЛКП </t>
  </si>
  <si>
    <t>сталь</t>
  </si>
  <si>
    <t>Гірника, 1а</t>
  </si>
  <si>
    <t>Кульпарківська, 130б</t>
  </si>
  <si>
    <t>Виговського, 49</t>
  </si>
  <si>
    <t>Виговського, 51</t>
  </si>
  <si>
    <t>Виговського, 53</t>
  </si>
  <si>
    <t>оцинкована</t>
  </si>
  <si>
    <t>Патона, 12</t>
  </si>
  <si>
    <t>Кричевського,65</t>
  </si>
  <si>
    <t>Кількість покрівельників</t>
  </si>
  <si>
    <t>Зарплата покрівельників</t>
  </si>
  <si>
    <t>Нарахування на зарплату</t>
  </si>
  <si>
    <t>Витрати на прибирання прибудинкової території по ЛКП                                  Залізничного р-ну</t>
  </si>
  <si>
    <t>Всього витрат без ПДВ</t>
  </si>
  <si>
    <t>ПДВ</t>
  </si>
  <si>
    <t>Витрати на прибирання сходових кліток</t>
  </si>
  <si>
    <t>Витрати на прибирання сходових кліток на 1кв.м.з ПДВ</t>
  </si>
  <si>
    <t>Вартість обслуговування на м.кв.без ПДВ</t>
  </si>
  <si>
    <t>М.Вовчка 3</t>
  </si>
  <si>
    <t>М.Вовчка 19</t>
  </si>
  <si>
    <t>М.Вовчка 21</t>
  </si>
  <si>
    <t>М.Вовчка 23</t>
  </si>
  <si>
    <t>М.Вовчка 25</t>
  </si>
  <si>
    <t>М.Вовчка 27</t>
  </si>
  <si>
    <t>М.Вовчка 29</t>
  </si>
  <si>
    <t>М.Вовчка 31</t>
  </si>
  <si>
    <t>М.Вовчка 33</t>
  </si>
  <si>
    <t>М.Вовчка 35</t>
  </si>
  <si>
    <t>М.Вовчка 37</t>
  </si>
  <si>
    <t>М.Вовчка 37А</t>
  </si>
  <si>
    <t>М.Вовчка 39</t>
  </si>
  <si>
    <t>М.Вовчка 41</t>
  </si>
  <si>
    <t>М.Вовчка 41А</t>
  </si>
  <si>
    <t>М.Вовчка 43</t>
  </si>
  <si>
    <t>М.Вовчка 45</t>
  </si>
  <si>
    <t>М.Вовчка 47</t>
  </si>
  <si>
    <t>Головацького 3</t>
  </si>
  <si>
    <t>Головацького 4</t>
  </si>
  <si>
    <t>Головацького 5</t>
  </si>
  <si>
    <t>Головацького 6</t>
  </si>
  <si>
    <t>Головацького 7</t>
  </si>
  <si>
    <t>Головацького 8</t>
  </si>
  <si>
    <t>Головацького 9</t>
  </si>
  <si>
    <t>Головацького 10</t>
  </si>
  <si>
    <t>Головацького 11</t>
  </si>
  <si>
    <t>Головацького 11А</t>
  </si>
  <si>
    <t>Головацького 12</t>
  </si>
  <si>
    <t>Головацького 14</t>
  </si>
  <si>
    <t>Головацького 16</t>
  </si>
  <si>
    <t>Головацького 17</t>
  </si>
  <si>
    <t>Головацького 17А</t>
  </si>
  <si>
    <t>Головацького 18</t>
  </si>
  <si>
    <t>Головацького 19</t>
  </si>
  <si>
    <t>Головацького 20</t>
  </si>
  <si>
    <t>Головацького 22</t>
  </si>
  <si>
    <t>Головацького 24</t>
  </si>
  <si>
    <t>Головацького 25</t>
  </si>
  <si>
    <t>Головацького 26</t>
  </si>
  <si>
    <t>Головацького 32</t>
  </si>
  <si>
    <t>Головацького 34</t>
  </si>
  <si>
    <t>Перова 3</t>
  </si>
  <si>
    <t>Перова 4</t>
  </si>
  <si>
    <t>Перова 5</t>
  </si>
  <si>
    <t>Перова 6</t>
  </si>
  <si>
    <t>Перова 7</t>
  </si>
  <si>
    <t>Перова 8</t>
  </si>
  <si>
    <t>Перова 9</t>
  </si>
  <si>
    <t>Перова 10</t>
  </si>
  <si>
    <t>Перова 11</t>
  </si>
  <si>
    <t>Перова 12</t>
  </si>
  <si>
    <t>Перова 13</t>
  </si>
  <si>
    <t>Перова 14</t>
  </si>
  <si>
    <t>Вернигори 8</t>
  </si>
  <si>
    <t>Вернигори 10</t>
  </si>
  <si>
    <t>Загальна площа житлового фонду будинку</t>
  </si>
  <si>
    <t>Загальна площа нежитлових приміщень будинку</t>
  </si>
  <si>
    <t>Загальна площа власних приміщень будинку</t>
  </si>
  <si>
    <t>Собівартість на утримання виробничих майстерень  по ЛКП Залізничного району</t>
  </si>
  <si>
    <t>Площа сходових кліток(згідно рішення)</t>
  </si>
  <si>
    <t>Площа сходових кліток(факт)</t>
  </si>
  <si>
    <t>Площа прибуд.території пропонується</t>
  </si>
  <si>
    <t>Витрати на обслуговування внутрішньобудинкових систем водопостачання   по ЛКП  Залізничного району</t>
  </si>
  <si>
    <t>Витрати на обслуговування внутрішньобудинкових систем водовідведення   по ЛКП  Залізничного району</t>
  </si>
  <si>
    <t>Витрати на обслуговування внутрішньобудинкових систем центрального опалення   по ЛКП  Залізничного району</t>
  </si>
  <si>
    <t>Вернигори 16</t>
  </si>
  <si>
    <t>Вернигори 21</t>
  </si>
  <si>
    <t>Вернигори 22</t>
  </si>
  <si>
    <t>Вернигори 24</t>
  </si>
  <si>
    <t>Вернигори 26</t>
  </si>
  <si>
    <t>Вернигори 28</t>
  </si>
  <si>
    <t>Вернигори 27</t>
  </si>
  <si>
    <t>Вернигори 30</t>
  </si>
  <si>
    <t>Вернигори 32</t>
  </si>
  <si>
    <t>Декарта 2</t>
  </si>
  <si>
    <t>Декарта 3</t>
  </si>
  <si>
    <t>Декарта 5</t>
  </si>
  <si>
    <t>Декарта 7</t>
  </si>
  <si>
    <t>Декарта 10</t>
  </si>
  <si>
    <t>Декарта 11</t>
  </si>
  <si>
    <t>Декарта 11А</t>
  </si>
  <si>
    <t>Декарта 14</t>
  </si>
  <si>
    <t>Декарта 17</t>
  </si>
  <si>
    <t>Декарта 22</t>
  </si>
  <si>
    <t>Декарта 24</t>
  </si>
  <si>
    <t>Хотинська 1</t>
  </si>
  <si>
    <t>Хотинська 2</t>
  </si>
  <si>
    <t>Хотинська 3</t>
  </si>
  <si>
    <t>Хотинська 7</t>
  </si>
  <si>
    <t>Хотинська 9</t>
  </si>
  <si>
    <t>Хотинська 10</t>
  </si>
  <si>
    <t>Хотинська 11</t>
  </si>
  <si>
    <t>Хотинська 12</t>
  </si>
  <si>
    <t>Хотинська 14</t>
  </si>
  <si>
    <t>С.Голубовича 39</t>
  </si>
  <si>
    <t>С.Голубовича 42</t>
  </si>
  <si>
    <t>С.Голубовича 44</t>
  </si>
  <si>
    <t>С.Голубовича 46</t>
  </si>
  <si>
    <t>О.Степанівни 21</t>
  </si>
  <si>
    <t>О.Степанівни 33А</t>
  </si>
  <si>
    <t>О.Степанівни 33Б</t>
  </si>
  <si>
    <t>О.Степанівни 35А</t>
  </si>
  <si>
    <t>О.Степанівни 35</t>
  </si>
  <si>
    <t>О.Степанівни 37</t>
  </si>
  <si>
    <t>О.Степанівни 23</t>
  </si>
  <si>
    <t>О.Степанівни 33</t>
  </si>
  <si>
    <t>О.Степанівни 51</t>
  </si>
  <si>
    <t>Бр.Міхновських 2</t>
  </si>
  <si>
    <t>Бр.Міхновських 3</t>
  </si>
  <si>
    <t>Бр.Міхновських 5</t>
  </si>
  <si>
    <t>Бр.Міхновських 6</t>
  </si>
  <si>
    <t>Бр.Міхновських 7</t>
  </si>
  <si>
    <t>Бр.Міхновських 8</t>
  </si>
  <si>
    <t>Бр.Міхновських 8А</t>
  </si>
  <si>
    <t>Бр.Міхновських 15</t>
  </si>
  <si>
    <t>Бр.Міхновських 21</t>
  </si>
  <si>
    <t>Бр.Міхновських 18</t>
  </si>
  <si>
    <t>Бр.Міхновських 16</t>
  </si>
  <si>
    <t>Бр.Міхновських 17</t>
  </si>
  <si>
    <t>Бр.Міхновських 19</t>
  </si>
  <si>
    <t>Бр.Міхновських 22</t>
  </si>
  <si>
    <t>Бр.Міхновських 22А</t>
  </si>
  <si>
    <t>Бр.Міхновських 24</t>
  </si>
  <si>
    <t>Бр.Міхновських 25</t>
  </si>
  <si>
    <t>Бр.Міхновських 26</t>
  </si>
  <si>
    <t>Бр.Міхновських 27А</t>
  </si>
  <si>
    <t>Бр.Міхновських 28</t>
  </si>
  <si>
    <t>Бр.Міхновських 30</t>
  </si>
  <si>
    <t>Бр.Міхновських 31</t>
  </si>
  <si>
    <t>Бр.Міхновських 33</t>
  </si>
  <si>
    <t>Бр.Міхновських 33А</t>
  </si>
  <si>
    <t>Бр.Міхновських 33Б</t>
  </si>
  <si>
    <t>Бр.Міхновських 35</t>
  </si>
  <si>
    <t>Бр.Міхновських 34</t>
  </si>
  <si>
    <t>Шараневича 1</t>
  </si>
  <si>
    <t>Шараневича 1А</t>
  </si>
  <si>
    <t>Шараневича 3</t>
  </si>
  <si>
    <t>Шараневича 5</t>
  </si>
  <si>
    <t>Шараневича 7</t>
  </si>
  <si>
    <t>Шараневича 7А</t>
  </si>
  <si>
    <t>Шараневича 9</t>
  </si>
  <si>
    <t>Шараневича 9А</t>
  </si>
  <si>
    <t>Шараневича 11</t>
  </si>
  <si>
    <t>Шараневича 29</t>
  </si>
  <si>
    <t>Шараневича 27</t>
  </si>
  <si>
    <t>Шараневича 23</t>
  </si>
  <si>
    <t>Шараневича 21</t>
  </si>
  <si>
    <t>Шараневича 24</t>
  </si>
  <si>
    <t>Шараневича 2</t>
  </si>
  <si>
    <t>Шараневича 4</t>
  </si>
  <si>
    <t>Шараневича 8</t>
  </si>
  <si>
    <t>Шараневича 10</t>
  </si>
  <si>
    <t>Шараневича 17</t>
  </si>
  <si>
    <t>Шараневича 22</t>
  </si>
  <si>
    <t>Щекавицька 12</t>
  </si>
  <si>
    <t>Щекавицька 10</t>
  </si>
  <si>
    <t>Щекавицька 2</t>
  </si>
  <si>
    <t>Стороженка 2</t>
  </si>
  <si>
    <t>Стороженка 4</t>
  </si>
  <si>
    <t>Стороженка 5</t>
  </si>
  <si>
    <t>Стороженка 8</t>
  </si>
  <si>
    <t>Стороженка 10</t>
  </si>
  <si>
    <t>Стороженка 23</t>
  </si>
  <si>
    <t>Стороженка 31</t>
  </si>
  <si>
    <t>Стороженка 37</t>
  </si>
  <si>
    <t>Залізнична 64</t>
  </si>
  <si>
    <t>Залізнична 42</t>
  </si>
  <si>
    <t>Залізнична 46</t>
  </si>
  <si>
    <t>Залізнична 48</t>
  </si>
  <si>
    <t>Залізнична 62</t>
  </si>
  <si>
    <t>Залізнична 50</t>
  </si>
  <si>
    <t>Залізнична 10</t>
  </si>
  <si>
    <t>Залізнична 12</t>
  </si>
  <si>
    <t>Залізнична 24</t>
  </si>
  <si>
    <t>Залізнична 32</t>
  </si>
  <si>
    <t>Залізнична 34</t>
  </si>
  <si>
    <t>Залізнична 36</t>
  </si>
  <si>
    <t>Залізнична 38</t>
  </si>
  <si>
    <t>Залізнична 14</t>
  </si>
  <si>
    <t>Залізнична 2</t>
  </si>
  <si>
    <t>Залізнична 4</t>
  </si>
  <si>
    <t>Залізнична 6</t>
  </si>
  <si>
    <t>Залізнична 8</t>
  </si>
  <si>
    <t>Залізнична 14а/2</t>
  </si>
  <si>
    <t>Залізнична 14А/3</t>
  </si>
  <si>
    <t>Залізнична 14А/4</t>
  </si>
  <si>
    <t>Залізнична 14а/5</t>
  </si>
  <si>
    <t>Залізнична 14а/6</t>
  </si>
  <si>
    <t>Залізнична 14а/7</t>
  </si>
  <si>
    <t>Залізнична 14а/8</t>
  </si>
  <si>
    <t>Залізнична 14а/9</t>
  </si>
  <si>
    <t>Залізнична 14а/10</t>
  </si>
  <si>
    <t>Городоцька 76</t>
  </si>
  <si>
    <t>Городоцька 78</t>
  </si>
  <si>
    <t>Городоцька 80</t>
  </si>
  <si>
    <t>Городоцька 82</t>
  </si>
  <si>
    <t>Городоцька 84</t>
  </si>
  <si>
    <t>Городоцька 86</t>
  </si>
  <si>
    <t>Городоцька 88</t>
  </si>
  <si>
    <t>Городоцька 90</t>
  </si>
  <si>
    <t>Городоцька 94</t>
  </si>
  <si>
    <t>Городоцька 98</t>
  </si>
  <si>
    <t>Городоцька 100</t>
  </si>
  <si>
    <t>Городоцька 102</t>
  </si>
  <si>
    <t>Городоцька 104</t>
  </si>
  <si>
    <t>Городоцька 106</t>
  </si>
  <si>
    <t>Городоцька 110</t>
  </si>
  <si>
    <t>Городоцька 122</t>
  </si>
  <si>
    <t>Стародубська 1</t>
  </si>
  <si>
    <t>Стародубська 3</t>
  </si>
  <si>
    <t>Стародубська 4</t>
  </si>
  <si>
    <t>Стародубська 6</t>
  </si>
  <si>
    <t>Затишна 2</t>
  </si>
  <si>
    <t>Затишна 4</t>
  </si>
  <si>
    <t>Затишна 5</t>
  </si>
  <si>
    <t>Коротка 2</t>
  </si>
  <si>
    <t>Коротка 3</t>
  </si>
  <si>
    <t>Коротка 5</t>
  </si>
  <si>
    <t>Коротка 8</t>
  </si>
  <si>
    <t>Коротка 8/а</t>
  </si>
  <si>
    <t>Коротка 11</t>
  </si>
  <si>
    <t>Коротка 11/а</t>
  </si>
  <si>
    <t>К-сть столярів</t>
  </si>
  <si>
    <t>К-сть малярів</t>
  </si>
  <si>
    <t>К-сть слюсарів-сантехніків</t>
  </si>
  <si>
    <t>К-сть електрогазозварювальників</t>
  </si>
  <si>
    <t>Витрати на електрогазозварювальні роботи по ЛКП  Залізничного району</t>
  </si>
  <si>
    <t>Витрати на поточний ремонт ( маляри, муляри, штукатури) по ЛКП  Залізничного району</t>
  </si>
  <si>
    <t>Витрати на підготовку житлових будинків до експлуатації в осінньо-зимовий період по ЛКП  Залізничного району</t>
  </si>
  <si>
    <t>Витрати на обслуговування внутрішньобудинкових електромереж  по ЛКП  Залізничного району</t>
  </si>
  <si>
    <t>Кількість квартир</t>
  </si>
  <si>
    <t>К-сть електриків</t>
  </si>
  <si>
    <t>№ п/п</t>
  </si>
  <si>
    <t>Адреса</t>
  </si>
  <si>
    <t>Загальна площа квартир будинку</t>
  </si>
  <si>
    <t>Заробітна плата</t>
  </si>
  <si>
    <t>Відрахування на соціальні заходи</t>
  </si>
  <si>
    <t>Накладні витрати</t>
  </si>
  <si>
    <t>Матеріальні витрати</t>
  </si>
  <si>
    <t>РАЗОМ</t>
  </si>
  <si>
    <t>К-сть двірників</t>
  </si>
  <si>
    <t>Витрати на прибирання прибудинкової території на 1кв.м.</t>
  </si>
  <si>
    <t>Нормативна кількість димовентиляційних каналів</t>
  </si>
  <si>
    <t>Площа підвалів</t>
  </si>
  <si>
    <t>Середньомісячний тариф на проведення дератизаційних робіт</t>
  </si>
  <si>
    <t>К-сть прибиральників</t>
  </si>
  <si>
    <t>Загальна площа покрівлі</t>
  </si>
  <si>
    <t>Вид покріввлі</t>
  </si>
  <si>
    <t>Витрати на послуги з утримання міської та районної аварійних служб</t>
  </si>
  <si>
    <t>ПДВ 20%</t>
  </si>
  <si>
    <t>Витрати на послуги з утримання аварійних служб на 1м.кв. з ПДВ</t>
  </si>
  <si>
    <t>Сума витрат згідно з закл. угодами без ПДВ</t>
  </si>
  <si>
    <t>ПДВ, 20%</t>
  </si>
  <si>
    <t>Вартість дератизаційних робіт без ПДВ</t>
  </si>
  <si>
    <t>Вартість дератизаційних робіт на 1м.кв. з ПДВ</t>
  </si>
  <si>
    <t>Витрати на обслуговування внутрішньобуд. систем ц/о та гар. водоп. без ПДВ</t>
  </si>
  <si>
    <t>Витрати на обслуговування внутрішньобуд. систем ц/о та гар. водоп. на 1м.кв. з ПДВ</t>
  </si>
  <si>
    <t>Витрати на електрогазозварювальні роботи без ПДВ</t>
  </si>
  <si>
    <t>Витрати на обслуговування внутрішньобуд. систем водоп. та водов. без ПДВ</t>
  </si>
  <si>
    <t>Витрати на обслуговування внутрішньобуд. систем водоп. та водов. на 1м.кв. з ПДВ</t>
  </si>
  <si>
    <t>Витрати на поточний ремонт (малярів, мулярів, штукатурів) без ПДВ</t>
  </si>
  <si>
    <t>Витрати на підготовку житлових будинків до експлуатації в осінньо-зимовий період без ПДВ</t>
  </si>
  <si>
    <t>Витрати на обслуговування внутрішньобудинкових електромереж без ПДВ</t>
  </si>
  <si>
    <t>Витрати на прибирання прибудинкової території без ПДВ</t>
  </si>
  <si>
    <t>Вартість обслуговування без ПДВ</t>
  </si>
  <si>
    <t>Комарова,1</t>
  </si>
  <si>
    <t>Комарова,3</t>
  </si>
  <si>
    <t>Комарова,5</t>
  </si>
  <si>
    <t>Комарова,14а</t>
  </si>
  <si>
    <t>Комарова,16</t>
  </si>
  <si>
    <t>Комарова,20</t>
  </si>
  <si>
    <t>Комарова,21</t>
  </si>
  <si>
    <t>Комарова,22</t>
  </si>
  <si>
    <t>Комарова,22а</t>
  </si>
  <si>
    <t>Комарова,24</t>
  </si>
  <si>
    <t>Комарова,37</t>
  </si>
  <si>
    <t>Городоцька,50</t>
  </si>
  <si>
    <t>Городоцька,52</t>
  </si>
  <si>
    <t>Городоцька,54</t>
  </si>
  <si>
    <t>Городоцька,56</t>
  </si>
  <si>
    <t>Городоцька,58</t>
  </si>
  <si>
    <t>Городоцька,60</t>
  </si>
  <si>
    <t>Городоцька,62</t>
  </si>
  <si>
    <t>Городоцька,68</t>
  </si>
  <si>
    <t>Городоцька,70</t>
  </si>
  <si>
    <t>Городоцька,72</t>
  </si>
  <si>
    <t>Городоцька,74</t>
  </si>
  <si>
    <t>Юнаківа,11</t>
  </si>
  <si>
    <t>Юнаківа,12</t>
  </si>
  <si>
    <t>Юнаківа,14</t>
  </si>
  <si>
    <t>Юнаківа,24</t>
  </si>
  <si>
    <t>Залізнична,72</t>
  </si>
  <si>
    <t>Залізнична,74</t>
  </si>
  <si>
    <t>Залізнична,76</t>
  </si>
  <si>
    <t>Луцького,9а</t>
  </si>
  <si>
    <t>Луцького,13</t>
  </si>
  <si>
    <t>Луцького,15</t>
  </si>
  <si>
    <t>Луцького,17</t>
  </si>
  <si>
    <t>Луцького,24</t>
  </si>
  <si>
    <t>Луцького,26</t>
  </si>
  <si>
    <t>Кооперативна,4</t>
  </si>
  <si>
    <t>Кооперативна,5</t>
  </si>
  <si>
    <t>Кооперативна,7</t>
  </si>
  <si>
    <t>Кв. Основ"яненко,7а</t>
  </si>
  <si>
    <t xml:space="preserve">Кв. Основ"яненко,7 </t>
  </si>
  <si>
    <t>Кв. Основ"яненко,7б</t>
  </si>
  <si>
    <t>Кв. Основ"яненко,10</t>
  </si>
  <si>
    <t>Кв. Основ"яненко,18</t>
  </si>
  <si>
    <t>Кв. Основ"яненко,19</t>
  </si>
  <si>
    <t>Кв. Основ"яненко,20</t>
  </si>
  <si>
    <t>Кв. Основ"яненко,22</t>
  </si>
  <si>
    <t>Кв. Основ"яненко,23</t>
  </si>
  <si>
    <t>Кв. Основ"яненко,24</t>
  </si>
  <si>
    <t>Кв. Основ"яненко,25</t>
  </si>
  <si>
    <t>Кв. Основ"яненко,27</t>
  </si>
  <si>
    <t>Кв. Основ"яненко,28</t>
  </si>
  <si>
    <t>Кв. Основ"яненко,30</t>
  </si>
  <si>
    <t>Кв. Основ"яненко,31</t>
  </si>
  <si>
    <t>Кв. Основ"яненко,33</t>
  </si>
  <si>
    <t>Кв. Основ"яненко,34</t>
  </si>
  <si>
    <t>Кв. Основ"яненко,35</t>
  </si>
  <si>
    <t>Кв. Основ"яненко,36</t>
  </si>
  <si>
    <t>Кв. Основ"яненко,31а</t>
  </si>
  <si>
    <t>Кв. Основ"яненко,38</t>
  </si>
  <si>
    <t>Бортнянського,1</t>
  </si>
  <si>
    <t>Бортнянського,4</t>
  </si>
  <si>
    <t>Бортнянського,5</t>
  </si>
  <si>
    <t>Бортнянського,6</t>
  </si>
  <si>
    <t>Бортнянського,7</t>
  </si>
  <si>
    <t>Бортнянського,8</t>
  </si>
  <si>
    <t>Бортнянського,20</t>
  </si>
  <si>
    <t>Бортнянського,22</t>
  </si>
  <si>
    <t>Бортнянського,25</t>
  </si>
  <si>
    <t>Бортнянського,33</t>
  </si>
  <si>
    <t>Бортнянського,34</t>
  </si>
  <si>
    <t>Бортнянського,35</t>
  </si>
  <si>
    <t>Бортнянського,36</t>
  </si>
  <si>
    <t>Бортнянського,37</t>
  </si>
  <si>
    <t>Бортнянського,41</t>
  </si>
  <si>
    <t>Бортнянського,42</t>
  </si>
  <si>
    <t>Бортнянського,43</t>
  </si>
  <si>
    <t>Бортнянського,44</t>
  </si>
  <si>
    <t>Бортнянського,48</t>
  </si>
  <si>
    <t>Бортнянського,52</t>
  </si>
  <si>
    <t>Бортнянського,55</t>
  </si>
  <si>
    <t>Бортнянського,56</t>
  </si>
  <si>
    <t>Бортнянського,58</t>
  </si>
  <si>
    <t>Ол. Степанівни,1</t>
  </si>
  <si>
    <t>Ол. Степанівни,4</t>
  </si>
  <si>
    <t>Ол. Степанівни,5</t>
  </si>
  <si>
    <t>Ол. Степанівни,6</t>
  </si>
  <si>
    <t>Ол. Степанівни,7</t>
  </si>
  <si>
    <t>Ол. Степанівни,9</t>
  </si>
  <si>
    <t>Ол. Степанівни,11</t>
  </si>
  <si>
    <t>Ол. Степанівни,12</t>
  </si>
  <si>
    <t>Ол. Степанівни,12а</t>
  </si>
  <si>
    <t>Ол. Степанівни,14</t>
  </si>
  <si>
    <t>Ол. Степанівни,12б</t>
  </si>
  <si>
    <t>Ол. Степанівни,16</t>
  </si>
  <si>
    <t>Ол. Степанівни,17</t>
  </si>
  <si>
    <t>Ол. Степанівни,18</t>
  </si>
  <si>
    <t>Ол. Степанівни,20</t>
  </si>
  <si>
    <t>Ол. Степанівни,24а</t>
  </si>
  <si>
    <t>Ол. Степанівни,24б</t>
  </si>
  <si>
    <t>Ол. Степанівни,24</t>
  </si>
  <si>
    <t>Ол. Степанівни,26</t>
  </si>
  <si>
    <t>Ол. Степанівни,28</t>
  </si>
  <si>
    <t>Ол. Степанівни,30</t>
  </si>
  <si>
    <t>Ол. Степанівни,32</t>
  </si>
  <si>
    <t>Ол. Степанівни,42</t>
  </si>
  <si>
    <t>Ол. Степанівни,44</t>
  </si>
  <si>
    <t>Ол. Степанівни,46</t>
  </si>
  <si>
    <t>Ол. Степанівни,48</t>
  </si>
  <si>
    <t>Ол. Степанівни,50</t>
  </si>
  <si>
    <t>Ол. Степанівни,50а</t>
  </si>
  <si>
    <t>Ол. Степанівни,50б</t>
  </si>
  <si>
    <t>Магазинова,1</t>
  </si>
  <si>
    <t>Магазинова,2</t>
  </si>
  <si>
    <t>Магазинова,3</t>
  </si>
  <si>
    <t>Магазинова,4</t>
  </si>
  <si>
    <t>М.Вовчка,4</t>
  </si>
  <si>
    <t>М.Вовчка,6</t>
  </si>
  <si>
    <t>М.Вовчка,8</t>
  </si>
  <si>
    <t>М.Вовчка,10</t>
  </si>
  <si>
    <t>М.Вовчка,12</t>
  </si>
  <si>
    <t>М.Вовчка,14</t>
  </si>
  <si>
    <t>М.Вовчка,16</t>
  </si>
  <si>
    <t>М.Вовчка,18</t>
  </si>
  <si>
    <t>М.Вовчка,20</t>
  </si>
  <si>
    <t>М.Вовчка,22</t>
  </si>
  <si>
    <t>М.Вовчка,24</t>
  </si>
  <si>
    <t>М.Вовчка,26</t>
  </si>
  <si>
    <t>М.Вовчка,28</t>
  </si>
  <si>
    <t>М.Вовчка,30</t>
  </si>
  <si>
    <t>М.Вовчка,32</t>
  </si>
  <si>
    <t>М.Вовчка,34</t>
  </si>
  <si>
    <t>М.Вовчка,36</t>
  </si>
  <si>
    <t>М.Вовчка,38</t>
  </si>
  <si>
    <t>М.Вовчка,40</t>
  </si>
  <si>
    <t>Морозенка,2</t>
  </si>
  <si>
    <t>Морозенка,4</t>
  </si>
  <si>
    <t>Морозенка,6</t>
  </si>
  <si>
    <t>Морозенка,8</t>
  </si>
  <si>
    <t>Морозенка,10</t>
  </si>
  <si>
    <t>Морозенка,12</t>
  </si>
  <si>
    <t>Морозенка,16</t>
  </si>
  <si>
    <t>Морозенка,18</t>
  </si>
  <si>
    <t>Морозенка,20</t>
  </si>
  <si>
    <t>Морозенка,24</t>
  </si>
  <si>
    <t>Бр.Міхновських,36</t>
  </si>
  <si>
    <t>Бр.Міхновських,37</t>
  </si>
  <si>
    <t>Бр.Міхновських,38</t>
  </si>
  <si>
    <t>Бр.Міхновських,39</t>
  </si>
  <si>
    <t>Бр.Міхновських,41</t>
  </si>
  <si>
    <t>Бр.Міхновських,40а</t>
  </si>
  <si>
    <t>Бр.Міхновських,45</t>
  </si>
  <si>
    <t>Бр.Міхновських,50</t>
  </si>
  <si>
    <t>Левандівська,2</t>
  </si>
  <si>
    <t>Левандівська,6</t>
  </si>
  <si>
    <t>Левандівська,10</t>
  </si>
  <si>
    <t>Одеська,2</t>
  </si>
  <si>
    <t>Одеська,3</t>
  </si>
  <si>
    <t>Одеська,4</t>
  </si>
  <si>
    <t>Одеська,5</t>
  </si>
  <si>
    <t>Одеська,6</t>
  </si>
  <si>
    <t>Одеська,7</t>
  </si>
  <si>
    <t>Одеська,8</t>
  </si>
  <si>
    <t>Одеська,9</t>
  </si>
  <si>
    <t>Одеська,10</t>
  </si>
  <si>
    <t>Одеська,11</t>
  </si>
  <si>
    <t>Одеська,12</t>
  </si>
  <si>
    <t>Одеська,13</t>
  </si>
  <si>
    <t>Одеська,14</t>
  </si>
  <si>
    <t>Одеська,15</t>
  </si>
  <si>
    <t>Одеська,16</t>
  </si>
  <si>
    <t>Одеська,17</t>
  </si>
  <si>
    <t>Одеська,18</t>
  </si>
  <si>
    <t>Одеська,19</t>
  </si>
  <si>
    <t>Одеська,21</t>
  </si>
  <si>
    <t>Одеська,27</t>
  </si>
  <si>
    <t>Одеська,35</t>
  </si>
  <si>
    <t>Одеська,39</t>
  </si>
  <si>
    <t>Гушалевича,1</t>
  </si>
  <si>
    <t>Гушалевича,3</t>
  </si>
  <si>
    <t>Гушалевича,8</t>
  </si>
  <si>
    <t>Гушалевича,8а</t>
  </si>
  <si>
    <t>Яр.Мудрого,5а</t>
  </si>
  <si>
    <t>Яр.Мудрого,7а</t>
  </si>
  <si>
    <t>Яр.Мудрого,9а</t>
  </si>
  <si>
    <t>Яр.Мудрого,11а</t>
  </si>
  <si>
    <t>Голубовича,21</t>
  </si>
  <si>
    <t>Голубовича,19</t>
  </si>
  <si>
    <t>Голубовича,24</t>
  </si>
  <si>
    <t>Голубовича,26</t>
  </si>
  <si>
    <t>Голубовича,28</t>
  </si>
  <si>
    <t>Шевченка,113</t>
  </si>
  <si>
    <t>Шевченка,107</t>
  </si>
  <si>
    <t>Шевченка,109</t>
  </si>
  <si>
    <t>Шевченка,9</t>
  </si>
  <si>
    <t xml:space="preserve">Шевченка,11 </t>
  </si>
  <si>
    <t>Шевченка,13</t>
  </si>
  <si>
    <t>Шевченка,15</t>
  </si>
  <si>
    <t>Шевченка,33</t>
  </si>
  <si>
    <t>Шевченка,35</t>
  </si>
  <si>
    <t>Шевченка,37</t>
  </si>
  <si>
    <t>Шевченка,39</t>
  </si>
  <si>
    <t>Шевченка,41а</t>
  </si>
  <si>
    <t xml:space="preserve">Шевченка,41 </t>
  </si>
  <si>
    <t xml:space="preserve">Шевченка,43 </t>
  </si>
  <si>
    <t>Шевченка,49</t>
  </si>
  <si>
    <t>Шевченка,53</t>
  </si>
  <si>
    <t>Шевченка,55</t>
  </si>
  <si>
    <t>Шевченка,59</t>
  </si>
  <si>
    <t>Шевченка,61</t>
  </si>
  <si>
    <t>Шевченка,67</t>
  </si>
  <si>
    <t>Шевченка,73</t>
  </si>
  <si>
    <t>Шевченка,75б</t>
  </si>
  <si>
    <t>Шевченка,77</t>
  </si>
  <si>
    <t>Шевченка,81</t>
  </si>
  <si>
    <t>Шевченка,91</t>
  </si>
  <si>
    <t xml:space="preserve">Яр.Мудрого,5 </t>
  </si>
  <si>
    <t xml:space="preserve">Яр.Мудрого,9 </t>
  </si>
  <si>
    <t xml:space="preserve">Яр.Мудрого,11 </t>
  </si>
  <si>
    <t>Яр.Мудрого,15</t>
  </si>
  <si>
    <t>Яр.Мудрого,21</t>
  </si>
  <si>
    <t>Яр.Мудрого,27</t>
  </si>
  <si>
    <t>Яр.Мудрого,29</t>
  </si>
  <si>
    <t>Яр.Мудрого,1</t>
  </si>
  <si>
    <t>Яр.Мудрого,3</t>
  </si>
  <si>
    <t>Ясна,1</t>
  </si>
  <si>
    <t>Ясна,3</t>
  </si>
  <si>
    <t>Ясна,4</t>
  </si>
  <si>
    <t>Ясна,5</t>
  </si>
  <si>
    <t>Ясна,6</t>
  </si>
  <si>
    <t>Ясна,1а</t>
  </si>
  <si>
    <t>Ясна,8</t>
  </si>
  <si>
    <t>Ясна,10</t>
  </si>
  <si>
    <t>Ясна,11а</t>
  </si>
  <si>
    <t>Ясна,14</t>
  </si>
  <si>
    <t>Ясна,24</t>
  </si>
  <si>
    <t>Ясна,25</t>
  </si>
  <si>
    <t>Ясна,26</t>
  </si>
  <si>
    <t>Ясна,28а</t>
  </si>
  <si>
    <t>Ясна,29</t>
  </si>
  <si>
    <t>Ясна,31</t>
  </si>
  <si>
    <t>Ясна,32</t>
  </si>
  <si>
    <t>Ясна,33</t>
  </si>
  <si>
    <t>Сорохтея,2</t>
  </si>
  <si>
    <t>Сорохтея,4</t>
  </si>
  <si>
    <t>Сорохтея,6</t>
  </si>
  <si>
    <t>Сорохтея,7</t>
  </si>
  <si>
    <t>Сорохтея,9</t>
  </si>
  <si>
    <t>Сорохтея,10</t>
  </si>
  <si>
    <t>пл.Кн.Святослава,2</t>
  </si>
  <si>
    <t>пл.Кн.Святослава,3</t>
  </si>
  <si>
    <t>пл.Кн.Святослава,6</t>
  </si>
  <si>
    <t>пл.Кн.Святослава,7</t>
  </si>
  <si>
    <t>ЛКП "Граніт"</t>
  </si>
  <si>
    <t>м"яка</t>
  </si>
  <si>
    <t>чорна</t>
  </si>
  <si>
    <t>інші</t>
  </si>
  <si>
    <t>азбест</t>
  </si>
  <si>
    <t>Разом</t>
  </si>
  <si>
    <t>ЛКП "Богданівка"</t>
  </si>
  <si>
    <t>Баштанна,1</t>
  </si>
  <si>
    <t>Баштанна,3</t>
  </si>
  <si>
    <t>Виговського,1</t>
  </si>
  <si>
    <t>Виговського,3</t>
  </si>
  <si>
    <t>Виговського,3а</t>
  </si>
  <si>
    <t>Виговського,5</t>
  </si>
  <si>
    <t>Виговського,5а</t>
  </si>
  <si>
    <t>Виговського,7</t>
  </si>
  <si>
    <t>Виговського,9</t>
  </si>
  <si>
    <t>Виговського,9а</t>
  </si>
  <si>
    <t>Виговського,11</t>
  </si>
  <si>
    <t>Виговського,13</t>
  </si>
  <si>
    <t>Виговського,13а</t>
  </si>
  <si>
    <t>Виговського,17</t>
  </si>
  <si>
    <t>Виговського,21</t>
  </si>
  <si>
    <t>Виговського,23</t>
  </si>
  <si>
    <t>Виговського,25</t>
  </si>
  <si>
    <t>Виговського,27</t>
  </si>
  <si>
    <t>Виговського,29</t>
  </si>
  <si>
    <t>Виговського,31</t>
  </si>
  <si>
    <t>Виговського,33</t>
  </si>
  <si>
    <t>Виговського,35</t>
  </si>
  <si>
    <t>Виговського,37</t>
  </si>
  <si>
    <t>Гірника,1</t>
  </si>
  <si>
    <t xml:space="preserve">Годованця,4 </t>
  </si>
  <si>
    <t>Головатого,1</t>
  </si>
  <si>
    <t>Городоцька,134</t>
  </si>
  <si>
    <t>Городоцька,138</t>
  </si>
  <si>
    <t>Городоцька,140</t>
  </si>
  <si>
    <t>Городоцька,144</t>
  </si>
  <si>
    <t>Городоцька,146</t>
  </si>
  <si>
    <t>Городоцька,148</t>
  </si>
  <si>
    <t>Городоцька,150</t>
  </si>
  <si>
    <t>Городоцька,162</t>
  </si>
  <si>
    <t>Городоцька,241</t>
  </si>
  <si>
    <t>Городоцька, 241а</t>
  </si>
  <si>
    <t>Городоцька,241б</t>
  </si>
  <si>
    <t>Городоцька,243</t>
  </si>
  <si>
    <t>Городоцька,245</t>
  </si>
  <si>
    <t>Городоцька,247</t>
  </si>
  <si>
    <t>Городоцька,249</t>
  </si>
  <si>
    <t>Караджича,13</t>
  </si>
  <si>
    <t>Кузневича,10</t>
  </si>
  <si>
    <t>Кузневича,12</t>
  </si>
  <si>
    <t>Любінська,94</t>
  </si>
  <si>
    <t>Мисливська,15</t>
  </si>
  <si>
    <t>Мисливська,27</t>
  </si>
  <si>
    <t>Мисливська,29</t>
  </si>
  <si>
    <t>Мостова,24</t>
  </si>
  <si>
    <t>Мостова,36</t>
  </si>
  <si>
    <t>Фабрична,1</t>
  </si>
  <si>
    <t>Фабрична,3</t>
  </si>
  <si>
    <t>Фабрична,8</t>
  </si>
  <si>
    <t>Фабрична,19</t>
  </si>
  <si>
    <t>Яворницького,1а</t>
  </si>
  <si>
    <t>Яворницького,3а</t>
  </si>
  <si>
    <t>Яворницького,3б</t>
  </si>
  <si>
    <t>Яворницького,5</t>
  </si>
  <si>
    <t>Яворницького,5а</t>
  </si>
  <si>
    <t>Яворницького,8</t>
  </si>
  <si>
    <t>Яворницького,9</t>
  </si>
  <si>
    <t>Яворницького,9а</t>
  </si>
  <si>
    <t>Яворницького,10</t>
  </si>
  <si>
    <t>Яворницького,11</t>
  </si>
  <si>
    <t>Яворницького,12</t>
  </si>
  <si>
    <t>Бабія О.,5</t>
  </si>
  <si>
    <t>Вечірня, 12</t>
  </si>
  <si>
    <t>Виговського І, 67</t>
  </si>
  <si>
    <t>Виговського І, 69</t>
  </si>
  <si>
    <t>Виговського І, 71</t>
  </si>
  <si>
    <t>Виговського І, 73</t>
  </si>
  <si>
    <t>Виговського І, 79</t>
  </si>
  <si>
    <t>Виговського І, 81</t>
  </si>
  <si>
    <t>Виговського І, 83</t>
  </si>
  <si>
    <t>Виговського І, 85</t>
  </si>
  <si>
    <t>Виговського І, 87</t>
  </si>
  <si>
    <t>Виговського І, 89</t>
  </si>
  <si>
    <t>Зоряна, 13</t>
  </si>
  <si>
    <t>Зоряна, 15</t>
  </si>
  <si>
    <t>Кульпарківська, 107</t>
  </si>
  <si>
    <t>Кульпарківська, 111</t>
  </si>
  <si>
    <t>Кульпарківська, 113</t>
  </si>
  <si>
    <t>Кульпарківська, 114</t>
  </si>
  <si>
    <t>Кульпарківська, 114а</t>
  </si>
  <si>
    <t>Кульпарківська, 115</t>
  </si>
  <si>
    <t>Кульпарківська, 116а</t>
  </si>
  <si>
    <t>Кульпарківська, 118</t>
  </si>
  <si>
    <t>Кульпарківська, 118а</t>
  </si>
  <si>
    <t>Кульпарківська, 122</t>
  </si>
  <si>
    <t>Кульпарківська, 124</t>
  </si>
  <si>
    <t>Кульпарківська, 126</t>
  </si>
  <si>
    <t>Кульпарківська, 128</t>
  </si>
  <si>
    <t>Кульпарківська, 130</t>
  </si>
  <si>
    <t>Кульпарківська, 130а</t>
  </si>
  <si>
    <t>Кульпарківська, 140</t>
  </si>
  <si>
    <t>Кульпарківська, 142</t>
  </si>
  <si>
    <t>Кульпарківська, 154</t>
  </si>
  <si>
    <t>Кульпарківська, 156</t>
  </si>
  <si>
    <t>Кульпарківська, 156/2</t>
  </si>
  <si>
    <t>Кульпарківська, 158</t>
  </si>
  <si>
    <t>Кульпарківська, 160</t>
  </si>
  <si>
    <t>Кульпарківська, 162</t>
  </si>
  <si>
    <t>Кульпарківська, 164</t>
  </si>
  <si>
    <t>Кульпарківська, 166</t>
  </si>
  <si>
    <t>Кульпарківська, 168</t>
  </si>
  <si>
    <t>Кульпарківська, 172</t>
  </si>
  <si>
    <t>Кульпарківська, 174</t>
  </si>
  <si>
    <t>Кульпарківська, 190</t>
  </si>
  <si>
    <t>Листова, 9</t>
  </si>
  <si>
    <t>Підміська, 5</t>
  </si>
  <si>
    <t>Підміська, 19</t>
  </si>
  <si>
    <t>Петлюри С., 17</t>
  </si>
  <si>
    <t>Петлюри С., 25</t>
  </si>
  <si>
    <t>Петлюри С., 27</t>
  </si>
  <si>
    <t>Петлюри С., 27а</t>
  </si>
  <si>
    <t>Петлюри С., 29</t>
  </si>
  <si>
    <t>Петлюри С., 31</t>
  </si>
  <si>
    <t>Петлюри С., 34</t>
  </si>
  <si>
    <t>Петлюри С., 37</t>
  </si>
  <si>
    <t>Петлюри С., 39</t>
  </si>
  <si>
    <t>Петлюри С., 41</t>
  </si>
  <si>
    <t>Петлюри С., 43</t>
  </si>
  <si>
    <t>Петлюри С., 47</t>
  </si>
  <si>
    <t>Петлюри С., 51</t>
  </si>
  <si>
    <t>Петлюри С., 53</t>
  </si>
  <si>
    <t>Пустомитівська, 9</t>
  </si>
  <si>
    <t>Пустомитівська, 13</t>
  </si>
  <si>
    <t>Садова, 1</t>
  </si>
  <si>
    <t>Садова, 3</t>
  </si>
  <si>
    <t>Садова, 4</t>
  </si>
  <si>
    <t>Садова, 5</t>
  </si>
  <si>
    <t>Садова, 6</t>
  </si>
  <si>
    <t>Садова, 6а</t>
  </si>
  <si>
    <t>Садова, 7</t>
  </si>
  <si>
    <t>Садова, 8</t>
  </si>
  <si>
    <t>Садова, 9</t>
  </si>
  <si>
    <t>Садова, 13</t>
  </si>
  <si>
    <t>Садова, 15</t>
  </si>
  <si>
    <t>Садова, 20а</t>
  </si>
  <si>
    <t>Садова, 22</t>
  </si>
  <si>
    <t>Садова, 23</t>
  </si>
  <si>
    <t>Садова, 25а</t>
  </si>
  <si>
    <t>Садова, 27</t>
  </si>
  <si>
    <t>Садова, 27а</t>
  </si>
  <si>
    <t>Садова, 29</t>
  </si>
  <si>
    <t>ЛКП "Сигнівка"</t>
  </si>
  <si>
    <t>Городоцька,200</t>
  </si>
  <si>
    <t>Городоцька,301</t>
  </si>
  <si>
    <t>Городоцька ,202</t>
  </si>
  <si>
    <t>Городоцька,305</t>
  </si>
  <si>
    <t>Городоцька,303</t>
  </si>
  <si>
    <t>Городоцька,206</t>
  </si>
  <si>
    <t>Городоцька,208</t>
  </si>
  <si>
    <t>Городоцька,210а</t>
  </si>
  <si>
    <t>Городоцька,311</t>
  </si>
  <si>
    <t>Городоцька,212</t>
  </si>
  <si>
    <t>Городоцька,313</t>
  </si>
  <si>
    <t>Городоцька,317</t>
  </si>
  <si>
    <t>Городоцька,319</t>
  </si>
  <si>
    <t>Городоцька,234</t>
  </si>
  <si>
    <t>Городоцька,238</t>
  </si>
  <si>
    <t>Городоцька,276</t>
  </si>
  <si>
    <t>Городоцька,278</t>
  </si>
  <si>
    <t>Городоцька,280</t>
  </si>
  <si>
    <t>Городоцька,291</t>
  </si>
  <si>
    <t>Городоцька,293</t>
  </si>
  <si>
    <t>Городоцька,295</t>
  </si>
  <si>
    <t>Городоцька,287</t>
  </si>
  <si>
    <t>Городоцька,289</t>
  </si>
  <si>
    <t>Городоцька,218</t>
  </si>
  <si>
    <t>Городоцька,218а</t>
  </si>
  <si>
    <t>Каховська,6</t>
  </si>
  <si>
    <t>Каховська,8</t>
  </si>
  <si>
    <t>Каховська,15</t>
  </si>
  <si>
    <t>Каховська,24</t>
  </si>
  <si>
    <t>Каховська,39</t>
  </si>
  <si>
    <t>Каховська,37а</t>
  </si>
  <si>
    <t>Ряшівська,1</t>
  </si>
  <si>
    <t>Ряшівська,3</t>
  </si>
  <si>
    <t>Ряшівська,5</t>
  </si>
  <si>
    <t>Ряшівська,7</t>
  </si>
  <si>
    <t>Патона,36</t>
  </si>
  <si>
    <t>Патона,6</t>
  </si>
  <si>
    <t>Патона,8</t>
  </si>
  <si>
    <t>Патона,10</t>
  </si>
  <si>
    <t>Патона,28</t>
  </si>
  <si>
    <t>Патона,14</t>
  </si>
  <si>
    <t>Патона,20</t>
  </si>
  <si>
    <t>Патона,28а</t>
  </si>
  <si>
    <t>Патона,34</t>
  </si>
  <si>
    <t>Сигнівка,40</t>
  </si>
  <si>
    <t>Сигнівка,46</t>
  </si>
  <si>
    <t>Сигнівка,48</t>
  </si>
  <si>
    <t>Сигнівка,50</t>
  </si>
  <si>
    <t>Сигнівка,52</t>
  </si>
  <si>
    <t>Сигнівка,52а</t>
  </si>
  <si>
    <t>Сигнівка,46а</t>
  </si>
  <si>
    <t>Дозвільна,1</t>
  </si>
  <si>
    <t>Дозвільна,2</t>
  </si>
  <si>
    <t>Дозвільна,4</t>
  </si>
  <si>
    <t>Журавлина,3</t>
  </si>
  <si>
    <t>Журавлина,7</t>
  </si>
  <si>
    <t>Журавлина,7а</t>
  </si>
  <si>
    <t>Журавлина,9</t>
  </si>
  <si>
    <t>Журавлина,9а</t>
  </si>
  <si>
    <t>Журавлина,11</t>
  </si>
  <si>
    <t>Журавлина,13</t>
  </si>
  <si>
    <t>Журавлина,5</t>
  </si>
  <si>
    <t>Журавлина,1</t>
  </si>
  <si>
    <t>Гіоцентова,4</t>
  </si>
  <si>
    <t>Гіоцентова,6</t>
  </si>
  <si>
    <t>Тюльпанова,11</t>
  </si>
  <si>
    <t>Городоцька,315</t>
  </si>
  <si>
    <t>Трещаківського,3</t>
  </si>
  <si>
    <t>Трещаківського,5</t>
  </si>
  <si>
    <t>К.Малицької,5</t>
  </si>
  <si>
    <t>К.Малицької,6</t>
  </si>
  <si>
    <t>К.Малицької,7</t>
  </si>
  <si>
    <t>К Малицької,9</t>
  </si>
  <si>
    <t>К Малицької,10</t>
  </si>
  <si>
    <t>К.Малицької,12</t>
  </si>
  <si>
    <t>Вільхова,18</t>
  </si>
  <si>
    <t>Городоцька,188</t>
  </si>
  <si>
    <t>Грузинська,79</t>
  </si>
  <si>
    <t>Городоцька,190</t>
  </si>
  <si>
    <t>Церетелі,3</t>
  </si>
  <si>
    <t>Церетелі,11</t>
  </si>
  <si>
    <t>Вівсяна,5</t>
  </si>
  <si>
    <t>Вівсяна,7</t>
  </si>
  <si>
    <t>Вівсяна,9</t>
  </si>
  <si>
    <t>Вівсяна,14</t>
  </si>
  <si>
    <t>Кавказька,21а</t>
  </si>
  <si>
    <t>Гречана,19</t>
  </si>
  <si>
    <t>Городоцька,297</t>
  </si>
  <si>
    <t>Лютнева,7</t>
  </si>
  <si>
    <t>Лютнева,9а</t>
  </si>
  <si>
    <t>Лютнева,13</t>
  </si>
  <si>
    <t>С.Величка,8/10</t>
  </si>
  <si>
    <t>Пшенична,12</t>
  </si>
  <si>
    <t>С.Величка,16</t>
  </si>
  <si>
    <t>С.Величка,12</t>
  </si>
  <si>
    <t>С.Величка,14</t>
  </si>
  <si>
    <t>С.Величка,6</t>
  </si>
  <si>
    <t>Городоцька,206а</t>
  </si>
  <si>
    <t>Городоцька,210</t>
  </si>
  <si>
    <t>ЛКП "Левандівка"</t>
  </si>
  <si>
    <t>Вигоди,10</t>
  </si>
  <si>
    <t>Вигоди,20</t>
  </si>
  <si>
    <t>Доробок,11</t>
  </si>
  <si>
    <t>Доробок,16</t>
  </si>
  <si>
    <t>Доробок,19</t>
  </si>
  <si>
    <t>Загородня,12</t>
  </si>
  <si>
    <t>Загородня,25</t>
  </si>
  <si>
    <t>Каганця М.,20</t>
  </si>
  <si>
    <t>Каганця М.,22</t>
  </si>
  <si>
    <t>Каганця М.,29</t>
  </si>
  <si>
    <t>Каганця М.,43</t>
  </si>
  <si>
    <t>Каганця М.,48</t>
  </si>
  <si>
    <t>Каганця М.,50</t>
  </si>
  <si>
    <t>Каганця М.,52</t>
  </si>
  <si>
    <t>Каганця М.,54/а</t>
  </si>
  <si>
    <t>Каганця М.,55</t>
  </si>
  <si>
    <t>Каганця М.,81</t>
  </si>
  <si>
    <t>Каганця М.,85</t>
  </si>
  <si>
    <t>Каганця М.,89</t>
  </si>
  <si>
    <t>Каганця М.,97</t>
  </si>
  <si>
    <t>Калнишевського,1</t>
  </si>
  <si>
    <t>Калнишевського,4/а</t>
  </si>
  <si>
    <t>Калнишевського,7</t>
  </si>
  <si>
    <t>Калнишевського,8</t>
  </si>
  <si>
    <t>Калнишевського,11</t>
  </si>
  <si>
    <t>Калнишевського,12</t>
  </si>
  <si>
    <t>Калнишевського,13</t>
  </si>
  <si>
    <t>Калнишевського,14</t>
  </si>
  <si>
    <t>Калнишевського,15</t>
  </si>
  <si>
    <t>Калнишевського,16</t>
  </si>
  <si>
    <t>Калнишевського,17</t>
  </si>
  <si>
    <t>Кругова,6/а</t>
  </si>
  <si>
    <t>Кругова,6/б</t>
  </si>
  <si>
    <t>Кругова,6/в</t>
  </si>
  <si>
    <t>Кругова,6/г</t>
  </si>
  <si>
    <t>Кругова,7/а</t>
  </si>
  <si>
    <t>Кругова,9/а</t>
  </si>
  <si>
    <t>Кругова,10</t>
  </si>
  <si>
    <t>Кругова,11</t>
  </si>
  <si>
    <t>Ловецька,25</t>
  </si>
  <si>
    <t>Мацієвича Л.,8</t>
  </si>
  <si>
    <t>Мацієвича Л.,15</t>
  </si>
  <si>
    <t>Мацієвича Л.,33</t>
  </si>
  <si>
    <t>Мацієвича Л.,34</t>
  </si>
  <si>
    <t>Моторна,6</t>
  </si>
  <si>
    <t>Моторна,12</t>
  </si>
  <si>
    <t>Моторна,24</t>
  </si>
  <si>
    <t>Моторна,30</t>
  </si>
  <si>
    <t>Моторна,44</t>
  </si>
  <si>
    <t>Моторна,53</t>
  </si>
  <si>
    <t>Моторна,58</t>
  </si>
  <si>
    <t>Моторна,61</t>
  </si>
  <si>
    <t>Моторна,90</t>
  </si>
  <si>
    <t>Мундяк М.,3</t>
  </si>
  <si>
    <t>Мундяк М.,4</t>
  </si>
  <si>
    <t>Мундяк М.,8</t>
  </si>
  <si>
    <t>На Четвертях,30</t>
  </si>
  <si>
    <t>На Четвертях,43</t>
  </si>
  <si>
    <t>На Четвертях,44</t>
  </si>
  <si>
    <t>На Четвертях,50</t>
  </si>
  <si>
    <t>Немирівська,3</t>
  </si>
  <si>
    <t>Низинна,2</t>
  </si>
  <si>
    <t>Низинна,4</t>
  </si>
  <si>
    <t>Олесницького,7</t>
  </si>
  <si>
    <t>Олесницького,8</t>
  </si>
  <si>
    <t>Олесницького,11</t>
  </si>
  <si>
    <t>Олесницького,11/а</t>
  </si>
  <si>
    <t>Олесницьеого,16</t>
  </si>
  <si>
    <t>Олесницького,19</t>
  </si>
  <si>
    <t>Олесницьеого,29</t>
  </si>
  <si>
    <t>Олесницького,57</t>
  </si>
  <si>
    <t>Олесницького,59</t>
  </si>
  <si>
    <t>Олесницького,73</t>
  </si>
  <si>
    <t>Олесницького,101</t>
  </si>
  <si>
    <t>Олесницького,103</t>
  </si>
  <si>
    <t>Олесницького,105</t>
  </si>
  <si>
    <t>Олесницького,107</t>
  </si>
  <si>
    <t>Олесницького,109</t>
  </si>
  <si>
    <t>Пілотів,18</t>
  </si>
  <si>
    <t>Пілотів,20</t>
  </si>
  <si>
    <t>Повітряна,28</t>
  </si>
  <si>
    <t>Повітряна,30</t>
  </si>
  <si>
    <t>Повітряна,39</t>
  </si>
  <si>
    <t>Повітряна,46</t>
  </si>
  <si>
    <t>Повітряна,50</t>
  </si>
  <si>
    <t>Повітряна,55</t>
  </si>
  <si>
    <t>Повітряна,58</t>
  </si>
  <si>
    <t>Повітряна,63</t>
  </si>
  <si>
    <t>Повітряна,65</t>
  </si>
  <si>
    <t>Повітряна,83</t>
  </si>
  <si>
    <t>Повітряна,88</t>
  </si>
  <si>
    <t>Повітряна,92</t>
  </si>
  <si>
    <t>Повітряна,94</t>
  </si>
  <si>
    <t>Пропелерна,6</t>
  </si>
  <si>
    <t>Пропелерна,17</t>
  </si>
  <si>
    <t>Пропелерна,19</t>
  </si>
  <si>
    <t>Пропелерна,28</t>
  </si>
  <si>
    <t>Пропелерна,38</t>
  </si>
  <si>
    <t>Пропелерна,56</t>
  </si>
  <si>
    <t>Пропелерна,67</t>
  </si>
  <si>
    <t>Пропелерна,73</t>
  </si>
  <si>
    <t>Пропелерна,75</t>
  </si>
  <si>
    <t>Пропелерна,79</t>
  </si>
  <si>
    <t>Пропелерна,98</t>
  </si>
  <si>
    <t>Роксоляни,2</t>
  </si>
  <si>
    <t>Роксоляни,3</t>
  </si>
  <si>
    <t>Роксоляни,5</t>
  </si>
  <si>
    <t>Роксоляни,6</t>
  </si>
  <si>
    <t>Роксоляни,7</t>
  </si>
  <si>
    <t>Роксоляни,8</t>
  </si>
  <si>
    <t>Роксоляни,9</t>
  </si>
  <si>
    <t>Роксоляни,10</t>
  </si>
  <si>
    <t>Роксоляни,11</t>
  </si>
  <si>
    <t>Роксоляни,12</t>
  </si>
  <si>
    <t>Роксоляни,14</t>
  </si>
  <si>
    <t>Роксоляни,16</t>
  </si>
  <si>
    <t>Роксоляни,21</t>
  </si>
  <si>
    <t>Роксоляни,23</t>
  </si>
  <si>
    <t>Роксоляни,24</t>
  </si>
  <si>
    <t>Роксоляни,25</t>
  </si>
  <si>
    <t>Роксоляни,26</t>
  </si>
  <si>
    <t>Роксоляни,28</t>
  </si>
  <si>
    <t>Роксоляни,29</t>
  </si>
  <si>
    <t>Роксоляни,31</t>
  </si>
  <si>
    <t>Роксоляни,51</t>
  </si>
  <si>
    <t>Роксоляни,63</t>
  </si>
  <si>
    <t>Роксоляни,65а</t>
  </si>
  <si>
    <t>Роксоляни,65</t>
  </si>
  <si>
    <t>Сірка І.,2</t>
  </si>
  <si>
    <t>Сірка І.,16</t>
  </si>
  <si>
    <t>Сірка І.,21</t>
  </si>
  <si>
    <t>Сірка І.,23</t>
  </si>
  <si>
    <t>Сірка І.,25</t>
  </si>
  <si>
    <t>Скромна,4</t>
  </si>
  <si>
    <t>Скромна,7</t>
  </si>
  <si>
    <t>Суботівська,2</t>
  </si>
  <si>
    <t>Суботівська,7</t>
  </si>
  <si>
    <t>Суботівська,8</t>
  </si>
  <si>
    <t>Суботівська,9</t>
  </si>
  <si>
    <t>Суботівська,10</t>
  </si>
  <si>
    <t>Суботівська,11</t>
  </si>
  <si>
    <t>Сяйво,109</t>
  </si>
  <si>
    <t>Сяйво,115</t>
  </si>
  <si>
    <t>Тісна,4</t>
  </si>
  <si>
    <t>Тісна,10/а</t>
  </si>
  <si>
    <t>Тісна,21</t>
  </si>
  <si>
    <t>Тісна,37</t>
  </si>
  <si>
    <t>Чечета Г.,9/а</t>
  </si>
  <si>
    <t>Чечета Г.,14</t>
  </si>
  <si>
    <t>Чечета Г.,16</t>
  </si>
  <si>
    <t>Чечета Г.,32</t>
  </si>
  <si>
    <t>Чечета Г.,40</t>
  </si>
  <si>
    <t>Чечета Г.,52</t>
  </si>
  <si>
    <t>Чечета Г.,81</t>
  </si>
  <si>
    <t>Чижевського,14</t>
  </si>
  <si>
    <t>Чижевського,16</t>
  </si>
  <si>
    <t>Чижевського,20</t>
  </si>
  <si>
    <t>Чижевського,37</t>
  </si>
  <si>
    <t>Чижевського,50</t>
  </si>
  <si>
    <t>Чижевського,58</t>
  </si>
  <si>
    <t>Чижевського,61</t>
  </si>
  <si>
    <t>Широка,64</t>
  </si>
  <si>
    <t>Широка,66</t>
  </si>
  <si>
    <t>Широка,68</t>
  </si>
  <si>
    <t>Широка,70</t>
  </si>
  <si>
    <t>Широка,72</t>
  </si>
  <si>
    <t>Широка,76</t>
  </si>
  <si>
    <t>Широка,82</t>
  </si>
  <si>
    <t>Широка,84</t>
  </si>
  <si>
    <t>Широка,86</t>
  </si>
  <si>
    <t>Широка,88</t>
  </si>
  <si>
    <t xml:space="preserve">Широка,88а </t>
  </si>
  <si>
    <t>Широка,90</t>
  </si>
  <si>
    <t>Широка,92</t>
  </si>
  <si>
    <t>Широка,94</t>
  </si>
  <si>
    <t>Широка,96</t>
  </si>
  <si>
    <t>Широка,98</t>
  </si>
  <si>
    <t>Широка,100</t>
  </si>
  <si>
    <t>Городоцька,251</t>
  </si>
  <si>
    <t>Городоцька,253</t>
  </si>
  <si>
    <t>Городоцька,257</t>
  </si>
  <si>
    <t>Городоцька,259</t>
  </si>
  <si>
    <t>Городоцька,263</t>
  </si>
  <si>
    <t>Городоцька,265</t>
  </si>
  <si>
    <t>Дальня,10</t>
  </si>
  <si>
    <t>Дальня,44</t>
  </si>
  <si>
    <t>Дальня,50</t>
  </si>
  <si>
    <t>Дрогобицька,3</t>
  </si>
  <si>
    <t>Дрогобицька,10</t>
  </si>
  <si>
    <t>Дубнівська,13</t>
  </si>
  <si>
    <t>Кричевського,4</t>
  </si>
  <si>
    <t>Кричевського,18</t>
  </si>
  <si>
    <t>Любінська,150</t>
  </si>
  <si>
    <t>Любінська,152</t>
  </si>
  <si>
    <t>Любінська,156</t>
  </si>
  <si>
    <t>Любінська,160</t>
  </si>
  <si>
    <t>Любінська,162</t>
  </si>
  <si>
    <t>Любінська,164</t>
  </si>
  <si>
    <t>Патона,2</t>
  </si>
  <si>
    <t>Патона,2/2</t>
  </si>
  <si>
    <t>Патона,2/3</t>
  </si>
  <si>
    <t>Патона,2/4</t>
  </si>
  <si>
    <t>К-сть водіїв</t>
  </si>
  <si>
    <t>Собівартість на утримання виробничих майстерень</t>
  </si>
  <si>
    <t>Патона,2/5</t>
  </si>
  <si>
    <t>Патона,2/6</t>
  </si>
  <si>
    <t>Патона,2/7</t>
  </si>
  <si>
    <t>Патона,4</t>
  </si>
  <si>
    <t>Патона,4а</t>
  </si>
  <si>
    <t>Патона,4/2</t>
  </si>
  <si>
    <t>Патона,6а</t>
  </si>
  <si>
    <t>Патона,21</t>
  </si>
  <si>
    <t>Патона,23</t>
  </si>
  <si>
    <t>Патона,33</t>
  </si>
  <si>
    <t>Патона,35</t>
  </si>
  <si>
    <t>Полтави,6</t>
  </si>
  <si>
    <t>Полтави,21</t>
  </si>
  <si>
    <t>Ряшівська,13</t>
  </si>
  <si>
    <t>Ряшівська,15</t>
  </si>
  <si>
    <t>Сигнівка,3</t>
  </si>
  <si>
    <t>Сигнівка,5</t>
  </si>
  <si>
    <t>Сигнівка,7</t>
  </si>
  <si>
    <t>3-й Скнилівський пр,12</t>
  </si>
  <si>
    <t>ЛКП "Сяйво"</t>
  </si>
  <si>
    <t>Алмазна,2</t>
  </si>
  <si>
    <t>Алмазна,10</t>
  </si>
  <si>
    <t>Алмазна,15</t>
  </si>
  <si>
    <t>Алмазна,17</t>
  </si>
  <si>
    <t>Алмазна,19</t>
  </si>
  <si>
    <t>Алмазна,19а</t>
  </si>
  <si>
    <t>Алмазна,21</t>
  </si>
  <si>
    <t>Алмазна,22</t>
  </si>
  <si>
    <t>Алмазна,21а</t>
  </si>
  <si>
    <t>Алмазна,21б</t>
  </si>
  <si>
    <t>Алмазна,22а</t>
  </si>
  <si>
    <t>Алмазна,24</t>
  </si>
  <si>
    <t>Ангарна 18</t>
  </si>
  <si>
    <t>Бандрівського ,1</t>
  </si>
  <si>
    <t>Бандрівського ,3</t>
  </si>
  <si>
    <t>Бандрівського ,4</t>
  </si>
  <si>
    <t>Бандрівського ,6</t>
  </si>
  <si>
    <t>Бандрівського ,7</t>
  </si>
  <si>
    <t>Бандрівського ,9</t>
  </si>
  <si>
    <t>Бандрівського ,12</t>
  </si>
  <si>
    <t>Бандрівського ,14</t>
  </si>
  <si>
    <t>Бандрівського,20</t>
  </si>
  <si>
    <t>Ботанічна,6</t>
  </si>
  <si>
    <t>Ботанічна,8</t>
  </si>
  <si>
    <t>Братів Климових,2</t>
  </si>
  <si>
    <t>Бруснівська.2</t>
  </si>
  <si>
    <t>Бруснівська.4</t>
  </si>
  <si>
    <t>Бруснівська.6</t>
  </si>
  <si>
    <t>Вигоди,21</t>
  </si>
  <si>
    <t>Вигоди,42</t>
  </si>
  <si>
    <t>Вигоди,44</t>
  </si>
  <si>
    <t>Вигоди,46</t>
  </si>
  <si>
    <t>Вигоди,48</t>
  </si>
  <si>
    <t>Вигоди,50</t>
  </si>
  <si>
    <t>Вигоди,54</t>
  </si>
  <si>
    <t>Вигоди,56</t>
  </si>
  <si>
    <t>Вигоди,58</t>
  </si>
  <si>
    <t>Вигоди,60</t>
  </si>
  <si>
    <t>Вигоди,62</t>
  </si>
  <si>
    <t>Гайова ,4</t>
  </si>
  <si>
    <t>Ганкевича ,3</t>
  </si>
  <si>
    <t>Ганкевича ,5</t>
  </si>
  <si>
    <t>Ганкевича, 7</t>
  </si>
  <si>
    <t>Ганкевича,9</t>
  </si>
  <si>
    <t>Ганкквича,11</t>
  </si>
  <si>
    <t>Ганкевича,13</t>
  </si>
  <si>
    <t>Ганкевича,15</t>
  </si>
  <si>
    <t>Ганкевича,17</t>
  </si>
  <si>
    <t>Ганкевича,19</t>
  </si>
  <si>
    <t>Геца,2</t>
  </si>
  <si>
    <t>,Геца,8</t>
  </si>
  <si>
    <t>Геца,12</t>
  </si>
  <si>
    <t>Геца,15</t>
  </si>
  <si>
    <t>Доробок,48</t>
  </si>
  <si>
    <t>Дучимінської ,1</t>
  </si>
  <si>
    <t>Дучимінської ,4</t>
  </si>
  <si>
    <t>Дучимінської ,6</t>
  </si>
  <si>
    <t>Дучимінської ,8</t>
  </si>
  <si>
    <t>Естонська,2</t>
  </si>
  <si>
    <t>Естонська,10</t>
  </si>
  <si>
    <t>Естонська,12</t>
  </si>
  <si>
    <t>Естонська,13</t>
  </si>
  <si>
    <t>Естонська,19</t>
  </si>
  <si>
    <t>Естонська,21</t>
  </si>
  <si>
    <t>Естонська,23</t>
  </si>
  <si>
    <t>Естонська,25</t>
  </si>
  <si>
    <t>Естонська,29</t>
  </si>
  <si>
    <t>Естонська,37</t>
  </si>
  <si>
    <t>Заболотівська ,4</t>
  </si>
  <si>
    <t>Кузнярівка,9</t>
  </si>
  <si>
    <t>Кузнярівка,11</t>
  </si>
  <si>
    <t>Кузнярівка,27</t>
  </si>
  <si>
    <t>Кузнярівка,71</t>
  </si>
  <si>
    <t>Левандівська,13</t>
  </si>
  <si>
    <t>Левандівська,13а</t>
  </si>
  <si>
    <t>Левандівська,14а</t>
  </si>
  <si>
    <t>Левандівська,15</t>
  </si>
  <si>
    <t>Левандівська,15а</t>
  </si>
  <si>
    <t>Левандівська,16</t>
  </si>
  <si>
    <t>Левандівська,16а</t>
  </si>
  <si>
    <t>Левандівська,17</t>
  </si>
  <si>
    <t>Левандівська,17а</t>
  </si>
  <si>
    <t>Левандівська,18</t>
  </si>
  <si>
    <t>Левандівська,19</t>
  </si>
  <si>
    <t>Левандівська,19а</t>
  </si>
  <si>
    <t>Левандівська,20</t>
  </si>
  <si>
    <t>Левандівська,21</t>
  </si>
  <si>
    <t>Левандівська,21а</t>
  </si>
  <si>
    <t>Левандівська,22</t>
  </si>
  <si>
    <t>Левандівська,22а</t>
  </si>
  <si>
    <t>Левандівська,23</t>
  </si>
  <si>
    <t>Левандівська,28</t>
  </si>
  <si>
    <t>Левандівська,36</t>
  </si>
  <si>
    <t>Левандівська,36а</t>
  </si>
  <si>
    <t>Ливарна,2</t>
  </si>
  <si>
    <t>Ливарна,4</t>
  </si>
  <si>
    <t>Ливарна,5</t>
  </si>
  <si>
    <t>Ливарна,6</t>
  </si>
  <si>
    <t>Ливарна,9</t>
  </si>
  <si>
    <t>Машиністів ,6</t>
  </si>
  <si>
    <t>Машиністів ,8</t>
  </si>
  <si>
    <t>Машиністів ,13</t>
  </si>
  <si>
    <t>Машиністів ,17</t>
  </si>
  <si>
    <t>Машиністів ,18</t>
  </si>
  <si>
    <t>Машиністів ,19</t>
  </si>
  <si>
    <t>Машиністів ,22</t>
  </si>
  <si>
    <t>Машиністів ,23</t>
  </si>
  <si>
    <t>Машиністів ,24</t>
  </si>
  <si>
    <t>Низинна, 21</t>
  </si>
  <si>
    <t>Низинна, 25</t>
  </si>
  <si>
    <t>Низинна, 27</t>
  </si>
  <si>
    <t>Низинна, 52</t>
  </si>
  <si>
    <t>Низинна,60</t>
  </si>
  <si>
    <t>Озерна,1</t>
  </si>
  <si>
    <t>Озерна,5</t>
  </si>
  <si>
    <t>Озерна,7</t>
  </si>
  <si>
    <t>Озерна,8</t>
  </si>
  <si>
    <t>Озерна,9</t>
  </si>
  <si>
    <t>Озерна,10</t>
  </si>
  <si>
    <t>Озерна,11</t>
  </si>
  <si>
    <t>Озерна,12</t>
  </si>
  <si>
    <t>Озерна,14</t>
  </si>
  <si>
    <t>Озерна,17</t>
  </si>
  <si>
    <t>Озерна,18</t>
  </si>
  <si>
    <t>Озерна,19</t>
  </si>
  <si>
    <t>Озерна,20</t>
  </si>
  <si>
    <t>Озерна,25</t>
  </si>
  <si>
    <t>Озерна,34</t>
  </si>
  <si>
    <t>Озерна,35</t>
  </si>
  <si>
    <t>Озерна,38</t>
  </si>
  <si>
    <t>Озерна,39</t>
  </si>
  <si>
    <t>Озерна,39а</t>
  </si>
  <si>
    <t>Олешківська,2</t>
  </si>
  <si>
    <t>Олешківська,6</t>
  </si>
  <si>
    <t>Олешківська,13</t>
  </si>
  <si>
    <t>Орельська,5</t>
  </si>
  <si>
    <t>Орельська,7</t>
  </si>
  <si>
    <t>Орельська,8</t>
  </si>
  <si>
    <t>Орельська,11</t>
  </si>
  <si>
    <t>Орельська,14</t>
  </si>
  <si>
    <t>Орельська,20</t>
  </si>
  <si>
    <t>Орельська,22</t>
  </si>
  <si>
    <t>Орельська,28</t>
  </si>
  <si>
    <t>Орельська,33</t>
  </si>
  <si>
    <t>Орельська,39</t>
  </si>
  <si>
    <t>Орельська,47</t>
  </si>
  <si>
    <t>Орельська,51</t>
  </si>
  <si>
    <t>Папоротна,1</t>
  </si>
  <si>
    <t>Папоротна,3</t>
  </si>
  <si>
    <t>Папоротна,5</t>
  </si>
  <si>
    <t>Папоротна,6</t>
  </si>
  <si>
    <t>Папоротна,7</t>
  </si>
  <si>
    <t>Папоротна,8</t>
  </si>
  <si>
    <t>Папоротна,9</t>
  </si>
  <si>
    <t>Папоротна,10</t>
  </si>
  <si>
    <t>Папоротна,11</t>
  </si>
  <si>
    <t>Папоротна,13</t>
  </si>
  <si>
    <t>Папоротна,14</t>
  </si>
  <si>
    <t>Папоротна,15</t>
  </si>
  <si>
    <t>Папоротна,16</t>
  </si>
  <si>
    <t>Папоротна,18</t>
  </si>
  <si>
    <t>Папоротна,20</t>
  </si>
  <si>
    <t>Папоротна,22</t>
  </si>
  <si>
    <t>Папоротна,24</t>
  </si>
  <si>
    <t>Папоротна,26</t>
  </si>
  <si>
    <t>Папоротна,28</t>
  </si>
  <si>
    <t>Папоротна,30</t>
  </si>
  <si>
    <t>Папоротна,32</t>
  </si>
  <si>
    <t>Папоротна,34</t>
  </si>
  <si>
    <t>Папоротна,36</t>
  </si>
  <si>
    <t>Папоротна,38</t>
  </si>
  <si>
    <t>Папоротна,40</t>
  </si>
  <si>
    <t>Папоротна,42</t>
  </si>
  <si>
    <t>Папоротна,44</t>
  </si>
  <si>
    <t>Папоротна,48</t>
  </si>
  <si>
    <t>Параджанова,1</t>
  </si>
  <si>
    <t>Параджанова,3</t>
  </si>
  <si>
    <t>Параджанова,4</t>
  </si>
  <si>
    <t>Параджанова,5</t>
  </si>
  <si>
    <t>Параджанова,6</t>
  </si>
  <si>
    <t>Параджанова,8</t>
  </si>
  <si>
    <t>Планерна,12</t>
  </si>
  <si>
    <t>Повітряна, 4</t>
  </si>
  <si>
    <t>Повітряна, 6</t>
  </si>
  <si>
    <t>Повітряна, 8</t>
  </si>
  <si>
    <t>Повітряна, 10</t>
  </si>
  <si>
    <t>Повітряна, 14</t>
  </si>
  <si>
    <t>Повітряна, 15</t>
  </si>
  <si>
    <t>Повітряна, 17</t>
  </si>
  <si>
    <t>Повітряна, 23</t>
  </si>
  <si>
    <t>Повітряна, 25</t>
  </si>
  <si>
    <t>Сластіона,1</t>
  </si>
  <si>
    <t>Сластіона,2</t>
  </si>
  <si>
    <t>Сластіона,4</t>
  </si>
  <si>
    <t>Сластіона,58</t>
  </si>
  <si>
    <t>Сушка,10</t>
  </si>
  <si>
    <t>Сушка,12</t>
  </si>
  <si>
    <t>Сушка,14</t>
  </si>
  <si>
    <t>Сяйво,6</t>
  </si>
  <si>
    <t>Сяйво,11</t>
  </si>
  <si>
    <t>Сяйво,11а</t>
  </si>
  <si>
    <t>Сяйво,13</t>
  </si>
  <si>
    <t>Сяйво,15</t>
  </si>
  <si>
    <t>Сяйво,15а</t>
  </si>
  <si>
    <t>Сяйво,17</t>
  </si>
  <si>
    <t>Сяйво,19</t>
  </si>
  <si>
    <t>Сяйво,21</t>
  </si>
  <si>
    <t>Талінська,4</t>
  </si>
  <si>
    <t>Талінська,14</t>
  </si>
  <si>
    <t>Талінська,16</t>
  </si>
  <si>
    <t>Талінська,20</t>
  </si>
  <si>
    <t>Талінська,22</t>
  </si>
  <si>
    <t>Широка,9а</t>
  </si>
  <si>
    <t>Широка,29</t>
  </si>
  <si>
    <t>Широка,33</t>
  </si>
  <si>
    <t>Широка,55</t>
  </si>
  <si>
    <t>Широка,63</t>
  </si>
  <si>
    <t>Широка,65</t>
  </si>
  <si>
    <t>Широка,67</t>
  </si>
  <si>
    <t>Широка,71</t>
  </si>
  <si>
    <t>Широка,73</t>
  </si>
  <si>
    <t>Широка,77</t>
  </si>
  <si>
    <t>ЛКП"Скнилівок"</t>
  </si>
  <si>
    <t>Разом по району</t>
  </si>
  <si>
    <t>Любінська,89</t>
  </si>
  <si>
    <t>Любінська,91</t>
  </si>
  <si>
    <t>Любінська,98</t>
  </si>
  <si>
    <t>Любінська,101</t>
  </si>
  <si>
    <t>Любінська,104</t>
  </si>
  <si>
    <t>Любінська,91в</t>
  </si>
  <si>
    <t>Любінська,97а</t>
  </si>
  <si>
    <t>Любінська,97б</t>
  </si>
  <si>
    <t>Любінська,99а</t>
  </si>
  <si>
    <t>Любінська,101а</t>
  </si>
  <si>
    <t>Любінська,101б</t>
  </si>
  <si>
    <t>Любінська,103</t>
  </si>
  <si>
    <t>Петлюри,23</t>
  </si>
  <si>
    <t>Широка,55а</t>
  </si>
  <si>
    <t>Повітряна,12</t>
  </si>
  <si>
    <t>Орельська,45</t>
  </si>
  <si>
    <t>Авіаційна,22а</t>
  </si>
  <si>
    <t>Мисливська,32</t>
  </si>
  <si>
    <t>Пелюри,23</t>
  </si>
  <si>
    <t>Широка,26</t>
  </si>
  <si>
    <t>Широка,55А</t>
  </si>
  <si>
    <t>К-сть робітників димових каналів</t>
  </si>
  <si>
    <t>К-сть робітників вентиляційних каналів</t>
  </si>
  <si>
    <t>Фактична кількість вентиляційних каналів</t>
  </si>
  <si>
    <t>Витрати на електрогазозварювальні роботи на 1м.кв. без ПДВ</t>
  </si>
  <si>
    <t>Олесницького,16</t>
  </si>
  <si>
    <t>К-сть прописаних</t>
  </si>
  <si>
    <t>Шевченка,115</t>
  </si>
  <si>
    <t>Корсунська,5</t>
  </si>
  <si>
    <t>Виговського,55</t>
  </si>
  <si>
    <t>Левандівська,9</t>
  </si>
  <si>
    <t>Витрати з прибирання сходових кліток на 1 кв.м. загальної площі квартири,житлового приміщення у гуртожитку та  нежитлового приміщення у житловому будинку (гуртожитку)</t>
  </si>
  <si>
    <t>Витрати з прибирання прибудинкової території на 1 кв. м. загальної площі квартири,житлового приміщення у гуртожитку та  нежитлового приміщення у житловому будинку (гуртожитку)</t>
  </si>
  <si>
    <t>Витрати з технічного обслуговування внутрішньобудинкових систем гарячого і холодного водопостачання,  водовідведення, теплопостачання і зливної каналізації на  1 кв.м. загальної площі квартири,житлового приміщення у гуртожитку та  нежитлового приміщення у житловому будинку (гуртожитку)</t>
  </si>
  <si>
    <t>Витрати з  дератизації на 1 кв. м. загальної площі квартири,житлового приміщення у гуртожитку та  нежитлового приміщення у житловому будинку (гуртожитку)</t>
  </si>
  <si>
    <t>Витрати з обслуговування димовентиляційних каналів  на 1кв.м. загальної площі квартири,житлового приміщення у гуртожитку та  нежитлового приміщення у житловому будинку (гуртожитку)</t>
  </si>
  <si>
    <t>Витрати з  проведення поточного ремонту конструктивних елементів, внутрішньобудинкових систем гарячого і холодного водопостачання, водовідведення, теплопостачання та зливної каналізації і технічних пристроїв будинку та елементів зовнішнього упорядження, розташованих на прибудинковій території  на 1 кв. м. загальної площі квартири, житлового приміщення у гуртожитку та  нежитлового приміщення у житловому будинку (гуртожитку)</t>
  </si>
  <si>
    <t>Витрати з   освітлення МЗК і підвальних приміщень та підкачування води на 1 кв. м. загальної площі квартири, житлового приміщення у гуртожитку та  нежитлового приміщення у житловому будинку (гуртожитку)</t>
  </si>
  <si>
    <t>Вартість 1кв.м без ПДВ</t>
  </si>
  <si>
    <t>Витрати на поточний ремонт (малярів, мулярів, штукатурів) на 1м.кв. без ПДВ</t>
  </si>
  <si>
    <t>Витрати на підготовку житлових будинків до експлуатації в осінньо-зимовий період на 1 кв.м без ПДВ</t>
  </si>
  <si>
    <t>Витрати на обслуговування внутрішньобудинкових електромереж на 1 кв,м без ПДВ</t>
  </si>
  <si>
    <t>Кількість квартир нежитл. Фонду</t>
  </si>
  <si>
    <t>Кількість квартир власних приміщень</t>
  </si>
  <si>
    <t xml:space="preserve">Кількість нежитл. Приміщень </t>
  </si>
  <si>
    <t>Кількість квартир власних. Фонду</t>
  </si>
  <si>
    <t>Кількість квартир власних Фонду</t>
  </si>
  <si>
    <t>Кв. Основ"яненко,4</t>
  </si>
  <si>
    <t>Комарова,2</t>
  </si>
  <si>
    <t>Левандівська,9а</t>
  </si>
  <si>
    <t>Широка,81</t>
  </si>
  <si>
    <t>Шевченка,45/47</t>
  </si>
  <si>
    <t>Шевченка,63/65</t>
  </si>
  <si>
    <t>Бортнянського,17</t>
  </si>
  <si>
    <t>Бортнянського,20а</t>
  </si>
  <si>
    <t>Левандівська,14</t>
  </si>
  <si>
    <t>Виговського,25а</t>
  </si>
  <si>
    <t>Низинна,17</t>
  </si>
  <si>
    <t>Низинна,19</t>
  </si>
  <si>
    <t>Левандівська,11а</t>
  </si>
  <si>
    <t xml:space="preserve">поверховість </t>
  </si>
  <si>
    <t>Фактична кількість димових каналів</t>
  </si>
  <si>
    <t xml:space="preserve">Витрати на утримання підкачуючих установок </t>
  </si>
  <si>
    <t>Загальна площа обладнана підкачками</t>
  </si>
  <si>
    <t>Загальна площа нежитлових приміщень</t>
  </si>
  <si>
    <t>К-сть насосних установок</t>
  </si>
  <si>
    <t>К-сть машиністів насосних установок</t>
  </si>
  <si>
    <t>Витрати на обслуговування підкачуючих установ</t>
  </si>
  <si>
    <t>Величковського,24</t>
  </si>
  <si>
    <t>Величковського,26</t>
  </si>
  <si>
    <t>Куликівська,18б</t>
  </si>
  <si>
    <t>Освицька,19</t>
  </si>
  <si>
    <t>Ярошинської,6</t>
  </si>
  <si>
    <t>Зелена,115ж</t>
  </si>
  <si>
    <t>Васильченка, 14</t>
  </si>
  <si>
    <t>Черкаська, 4</t>
  </si>
  <si>
    <t>Директор ТзОВ РЕД «Карпатбудсервіс»                                   Р.В.Кропельницький</t>
  </si>
  <si>
    <t>Головний бухгалтер                                                                  О.В.Лаптута</t>
  </si>
  <si>
    <t>сигнівка</t>
  </si>
  <si>
    <t>Леван</t>
  </si>
  <si>
    <t>Скнилівок</t>
  </si>
  <si>
    <t>Леванд</t>
  </si>
  <si>
    <t>Скнил,граніт, сяйво 4р.</t>
  </si>
  <si>
    <t>Богд</t>
  </si>
  <si>
    <t>Сяйво</t>
  </si>
  <si>
    <t>Граніт, леванд., сяйво</t>
  </si>
  <si>
    <t>Вигоди, 36</t>
  </si>
  <si>
    <t>Широка, 83а</t>
  </si>
  <si>
    <t>Роксолани 33</t>
  </si>
  <si>
    <t>Роксоляни, 33</t>
  </si>
  <si>
    <t>Виговського,72</t>
  </si>
  <si>
    <t>Городоцька,214</t>
  </si>
  <si>
    <t>Патона,4/1</t>
  </si>
  <si>
    <t>Каховська,33</t>
  </si>
  <si>
    <t>Каховська,35</t>
  </si>
  <si>
    <t>Полтави,36</t>
  </si>
  <si>
    <t>Скориговані тарифи на послуги з утримання будинків та прибудинкових територій по ЛКП Залізничного району</t>
  </si>
  <si>
    <t>Всього витрат, грн.</t>
  </si>
  <si>
    <t>Прибуток, грн.</t>
  </si>
  <si>
    <t>тариф без ПДВ, грн.</t>
  </si>
  <si>
    <t>тариф з ПДВ, грн.</t>
  </si>
  <si>
    <t>Діючий тариф з ПДВ, грн.</t>
  </si>
  <si>
    <t>Ріст, %</t>
  </si>
</sst>
</file>

<file path=xl/styles.xml><?xml version="1.0" encoding="utf-8"?>
<styleSheet xmlns="http://schemas.openxmlformats.org/spreadsheetml/2006/main">
  <numFmts count="5">
    <numFmt numFmtId="196" formatCode="0.000000"/>
    <numFmt numFmtId="197" formatCode="0.00000"/>
    <numFmt numFmtId="198" formatCode="0.0000"/>
    <numFmt numFmtId="199" formatCode="0.000"/>
    <numFmt numFmtId="200" formatCode="0.0"/>
  </numFmts>
  <fonts count="44">
    <font>
      <sz val="10"/>
      <name val="Arial"/>
    </font>
    <font>
      <sz val="10"/>
      <name val="Arial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sz val="14"/>
      <color indexed="8"/>
      <name val="Arial"/>
      <family val="2"/>
      <charset val="204"/>
    </font>
    <font>
      <sz val="14"/>
      <color indexed="14"/>
      <name val="Arial"/>
      <family val="2"/>
      <charset val="204"/>
    </font>
    <font>
      <i/>
      <sz val="14"/>
      <color indexed="14"/>
      <name val="Arial"/>
      <family val="2"/>
      <charset val="204"/>
    </font>
    <font>
      <b/>
      <i/>
      <sz val="14"/>
      <color indexed="14"/>
      <name val="Arial"/>
      <family val="2"/>
      <charset val="204"/>
    </font>
    <font>
      <b/>
      <sz val="14"/>
      <color indexed="14"/>
      <name val="Arial"/>
      <family val="2"/>
      <charset val="204"/>
    </font>
    <font>
      <sz val="14"/>
      <color indexed="10"/>
      <name val="Arial"/>
      <family val="2"/>
      <charset val="204"/>
    </font>
    <font>
      <sz val="12"/>
      <name val="Arial"/>
      <family val="2"/>
      <charset val="204"/>
    </font>
    <font>
      <b/>
      <i/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4"/>
      <name val="Times New Roman"/>
      <family val="1"/>
      <charset val="204"/>
    </font>
    <font>
      <b/>
      <sz val="14"/>
      <color indexed="8"/>
      <name val="Arial"/>
      <family val="2"/>
      <charset val="204"/>
    </font>
    <font>
      <sz val="14"/>
      <color indexed="9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</font>
    <font>
      <sz val="14"/>
      <color indexed="8"/>
      <name val="Times New Roman"/>
      <family val="1"/>
      <charset val="204"/>
    </font>
    <font>
      <sz val="14"/>
      <color indexed="8"/>
      <name val="Arial Cyr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9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1" applyNumberFormat="0" applyAlignment="0" applyProtection="0"/>
    <xf numFmtId="0" fontId="32" fillId="20" borderId="2" applyNumberFormat="0" applyAlignment="0" applyProtection="0"/>
    <xf numFmtId="0" fontId="29" fillId="20" borderId="1" applyNumberFormat="0" applyAlignment="0" applyProtection="0"/>
    <xf numFmtId="0" fontId="30" fillId="0" borderId="4" applyNumberFormat="0" applyFill="0" applyAlignment="0" applyProtection="0"/>
    <xf numFmtId="0" fontId="27" fillId="21" borderId="5" applyNumberFormat="0" applyAlignment="0" applyProtection="0"/>
    <xf numFmtId="0" fontId="28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8" fillId="0" borderId="0"/>
    <xf numFmtId="0" fontId="31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1" fillId="23" borderId="6" applyNumberFormat="0" applyFont="0" applyAlignment="0" applyProtection="0"/>
    <xf numFmtId="0" fontId="26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25" fillId="4" borderId="0" applyNumberFormat="0" applyBorder="0" applyAlignment="0" applyProtection="0"/>
  </cellStyleXfs>
  <cellXfs count="282">
    <xf numFmtId="0" fontId="0" fillId="0" borderId="0" xfId="0"/>
    <xf numFmtId="0" fontId="3" fillId="0" borderId="0" xfId="0" applyFont="1" applyFill="1" applyBorder="1"/>
    <xf numFmtId="0" fontId="3" fillId="0" borderId="0" xfId="0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8" xfId="0" applyFont="1" applyFill="1" applyBorder="1"/>
    <xf numFmtId="0" fontId="3" fillId="0" borderId="9" xfId="0" applyFont="1" applyFill="1" applyBorder="1"/>
    <xf numFmtId="2" fontId="3" fillId="0" borderId="8" xfId="0" applyNumberFormat="1" applyFont="1" applyFill="1" applyBorder="1"/>
    <xf numFmtId="198" fontId="3" fillId="0" borderId="8" xfId="0" applyNumberFormat="1" applyFont="1" applyFill="1" applyBorder="1"/>
    <xf numFmtId="0" fontId="4" fillId="0" borderId="9" xfId="0" applyFont="1" applyFill="1" applyBorder="1"/>
    <xf numFmtId="0" fontId="4" fillId="0" borderId="8" xfId="0" applyFont="1" applyFill="1" applyBorder="1"/>
    <xf numFmtId="0" fontId="3" fillId="0" borderId="8" xfId="0" applyFont="1" applyFill="1" applyBorder="1" applyAlignment="1"/>
    <xf numFmtId="2" fontId="4" fillId="0" borderId="8" xfId="0" applyNumberFormat="1" applyFont="1" applyFill="1" applyBorder="1"/>
    <xf numFmtId="198" fontId="4" fillId="0" borderId="8" xfId="0" applyNumberFormat="1" applyFont="1" applyFill="1" applyBorder="1"/>
    <xf numFmtId="0" fontId="4" fillId="0" borderId="8" xfId="0" applyFont="1" applyFill="1" applyBorder="1" applyAlignment="1"/>
    <xf numFmtId="199" fontId="3" fillId="0" borderId="8" xfId="0" applyNumberFormat="1" applyFont="1" applyFill="1" applyBorder="1"/>
    <xf numFmtId="0" fontId="3" fillId="0" borderId="10" xfId="0" applyFont="1" applyFill="1" applyBorder="1"/>
    <xf numFmtId="2" fontId="4" fillId="0" borderId="0" xfId="0" applyNumberFormat="1" applyFont="1" applyFill="1" applyBorder="1"/>
    <xf numFmtId="0" fontId="3" fillId="0" borderId="0" xfId="0" applyFont="1" applyFill="1" applyBorder="1" applyAlignment="1"/>
    <xf numFmtId="0" fontId="5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/>
    <xf numFmtId="0" fontId="4" fillId="0" borderId="0" xfId="0" applyFont="1" applyFill="1"/>
    <xf numFmtId="199" fontId="4" fillId="0" borderId="8" xfId="0" applyNumberFormat="1" applyFont="1" applyFill="1" applyBorder="1"/>
    <xf numFmtId="0" fontId="2" fillId="0" borderId="11" xfId="0" applyFont="1" applyFill="1" applyBorder="1" applyAlignment="1"/>
    <xf numFmtId="0" fontId="2" fillId="0" borderId="12" xfId="0" applyFont="1" applyFill="1" applyBorder="1" applyAlignment="1"/>
    <xf numFmtId="0" fontId="3" fillId="0" borderId="8" xfId="0" applyFont="1" applyFill="1" applyBorder="1" applyAlignment="1">
      <alignment horizontal="left"/>
    </xf>
    <xf numFmtId="1" fontId="3" fillId="0" borderId="8" xfId="0" applyNumberFormat="1" applyFont="1" applyFill="1" applyBorder="1"/>
    <xf numFmtId="1" fontId="3" fillId="24" borderId="8" xfId="0" applyNumberFormat="1" applyFont="1" applyFill="1" applyBorder="1"/>
    <xf numFmtId="1" fontId="3" fillId="25" borderId="8" xfId="0" applyNumberFormat="1" applyFont="1" applyFill="1" applyBorder="1"/>
    <xf numFmtId="1" fontId="3" fillId="26" borderId="8" xfId="0" applyNumberFormat="1" applyFont="1" applyFill="1" applyBorder="1"/>
    <xf numFmtId="1" fontId="3" fillId="27" borderId="8" xfId="0" applyNumberFormat="1" applyFont="1" applyFill="1" applyBorder="1"/>
    <xf numFmtId="0" fontId="3" fillId="24" borderId="8" xfId="0" applyFont="1" applyFill="1" applyBorder="1"/>
    <xf numFmtId="0" fontId="3" fillId="26" borderId="8" xfId="0" applyFont="1" applyFill="1" applyBorder="1"/>
    <xf numFmtId="0" fontId="3" fillId="25" borderId="8" xfId="0" applyFont="1" applyFill="1" applyBorder="1"/>
    <xf numFmtId="0" fontId="3" fillId="27" borderId="8" xfId="0" applyFont="1" applyFill="1" applyBorder="1"/>
    <xf numFmtId="1" fontId="4" fillId="0" borderId="8" xfId="0" applyNumberFormat="1" applyFont="1" applyFill="1" applyBorder="1"/>
    <xf numFmtId="200" fontId="3" fillId="24" borderId="8" xfId="0" applyNumberFormat="1" applyFont="1" applyFill="1" applyBorder="1"/>
    <xf numFmtId="0" fontId="5" fillId="0" borderId="8" xfId="0" applyFont="1" applyFill="1" applyBorder="1"/>
    <xf numFmtId="200" fontId="3" fillId="25" borderId="8" xfId="0" applyNumberFormat="1" applyFont="1" applyFill="1" applyBorder="1"/>
    <xf numFmtId="200" fontId="3" fillId="27" borderId="8" xfId="0" applyNumberFormat="1" applyFont="1" applyFill="1" applyBorder="1"/>
    <xf numFmtId="200" fontId="3" fillId="26" borderId="8" xfId="0" applyNumberFormat="1" applyFont="1" applyFill="1" applyBorder="1"/>
    <xf numFmtId="0" fontId="5" fillId="0" borderId="8" xfId="0" applyFont="1" applyFill="1" applyBorder="1" applyAlignment="1">
      <alignment horizontal="center" vertical="center" wrapText="1"/>
    </xf>
    <xf numFmtId="198" fontId="3" fillId="0" borderId="0" xfId="0" applyNumberFormat="1" applyFont="1" applyFill="1"/>
    <xf numFmtId="0" fontId="3" fillId="0" borderId="13" xfId="0" applyFont="1" applyFill="1" applyBorder="1"/>
    <xf numFmtId="0" fontId="3" fillId="0" borderId="14" xfId="0" applyFont="1" applyFill="1" applyBorder="1"/>
    <xf numFmtId="0" fontId="3" fillId="28" borderId="0" xfId="0" applyFont="1" applyFill="1"/>
    <xf numFmtId="0" fontId="8" fillId="0" borderId="0" xfId="0" applyFont="1" applyFill="1" applyBorder="1"/>
    <xf numFmtId="0" fontId="7" fillId="0" borderId="0" xfId="0" applyFont="1" applyFill="1" applyBorder="1"/>
    <xf numFmtId="0" fontId="6" fillId="0" borderId="15" xfId="0" applyFont="1" applyBorder="1" applyAlignment="1">
      <alignment horizontal="center" vertical="center" wrapText="1"/>
    </xf>
    <xf numFmtId="0" fontId="0" fillId="0" borderId="8" xfId="0" applyBorder="1"/>
    <xf numFmtId="198" fontId="7" fillId="0" borderId="16" xfId="0" applyNumberFormat="1" applyFont="1" applyBorder="1"/>
    <xf numFmtId="199" fontId="7" fillId="0" borderId="16" xfId="0" applyNumberFormat="1" applyFont="1" applyBorder="1"/>
    <xf numFmtId="2" fontId="7" fillId="0" borderId="8" xfId="0" applyNumberFormat="1" applyFont="1" applyBorder="1"/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198" fontId="7" fillId="0" borderId="8" xfId="0" applyNumberFormat="1" applyFont="1" applyBorder="1"/>
    <xf numFmtId="200" fontId="11" fillId="0" borderId="17" xfId="0" applyNumberFormat="1" applyFont="1" applyBorder="1"/>
    <xf numFmtId="0" fontId="10" fillId="0" borderId="0" xfId="0" applyFont="1" applyBorder="1" applyAlignment="1">
      <alignment horizontal="center"/>
    </xf>
    <xf numFmtId="200" fontId="11" fillId="0" borderId="18" xfId="0" applyNumberFormat="1" applyFont="1" applyBorder="1"/>
    <xf numFmtId="0" fontId="12" fillId="0" borderId="0" xfId="0" applyFont="1"/>
    <xf numFmtId="0" fontId="13" fillId="0" borderId="0" xfId="0" applyFont="1" applyBorder="1"/>
    <xf numFmtId="0" fontId="6" fillId="0" borderId="18" xfId="0" applyFont="1" applyBorder="1" applyAlignment="1">
      <alignment horizontal="center"/>
    </xf>
    <xf numFmtId="198" fontId="13" fillId="0" borderId="16" xfId="0" applyNumberFormat="1" applyFont="1" applyBorder="1"/>
    <xf numFmtId="198" fontId="3" fillId="0" borderId="19" xfId="0" applyNumberFormat="1" applyFont="1" applyBorder="1"/>
    <xf numFmtId="0" fontId="3" fillId="0" borderId="0" xfId="0" applyFont="1"/>
    <xf numFmtId="0" fontId="3" fillId="0" borderId="0" xfId="0" applyFont="1" applyBorder="1"/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99" fontId="3" fillId="0" borderId="16" xfId="0" applyNumberFormat="1" applyFont="1" applyBorder="1"/>
    <xf numFmtId="2" fontId="3" fillId="0" borderId="16" xfId="0" applyNumberFormat="1" applyFont="1" applyBorder="1"/>
    <xf numFmtId="198" fontId="4" fillId="0" borderId="19" xfId="0" applyNumberFormat="1" applyFont="1" applyBorder="1"/>
    <xf numFmtId="0" fontId="3" fillId="29" borderId="0" xfId="0" applyFont="1" applyFill="1"/>
    <xf numFmtId="0" fontId="14" fillId="0" borderId="8" xfId="0" applyFont="1" applyFill="1" applyBorder="1" applyAlignment="1"/>
    <xf numFmtId="0" fontId="14" fillId="0" borderId="8" xfId="0" applyFont="1" applyFill="1" applyBorder="1"/>
    <xf numFmtId="198" fontId="14" fillId="0" borderId="8" xfId="0" applyNumberFormat="1" applyFont="1" applyFill="1" applyBorder="1"/>
    <xf numFmtId="2" fontId="14" fillId="0" borderId="8" xfId="0" applyNumberFormat="1" applyFont="1" applyFill="1" applyBorder="1"/>
    <xf numFmtId="197" fontId="3" fillId="0" borderId="8" xfId="0" applyNumberFormat="1" applyFont="1" applyFill="1" applyBorder="1"/>
    <xf numFmtId="0" fontId="3" fillId="24" borderId="0" xfId="0" applyFont="1" applyFill="1"/>
    <xf numFmtId="200" fontId="3" fillId="0" borderId="8" xfId="0" applyNumberFormat="1" applyFont="1" applyFill="1" applyBorder="1"/>
    <xf numFmtId="0" fontId="15" fillId="0" borderId="0" xfId="0" applyFont="1" applyFill="1"/>
    <xf numFmtId="0" fontId="16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/>
    </xf>
    <xf numFmtId="0" fontId="15" fillId="0" borderId="8" xfId="0" applyFont="1" applyFill="1" applyBorder="1"/>
    <xf numFmtId="0" fontId="18" fillId="0" borderId="8" xfId="0" applyFont="1" applyFill="1" applyBorder="1"/>
    <xf numFmtId="0" fontId="15" fillId="0" borderId="8" xfId="0" applyFont="1" applyFill="1" applyBorder="1" applyAlignment="1"/>
    <xf numFmtId="0" fontId="15" fillId="0" borderId="8" xfId="0" applyFont="1" applyFill="1" applyBorder="1" applyAlignment="1">
      <alignment horizontal="right" vertical="center" wrapText="1"/>
    </xf>
    <xf numFmtId="0" fontId="15" fillId="0" borderId="8" xfId="0" applyFont="1" applyFill="1" applyBorder="1" applyAlignment="1">
      <alignment horizontal="right"/>
    </xf>
    <xf numFmtId="1" fontId="15" fillId="0" borderId="8" xfId="0" applyNumberFormat="1" applyFont="1" applyFill="1" applyBorder="1"/>
    <xf numFmtId="2" fontId="18" fillId="0" borderId="8" xfId="0" applyNumberFormat="1" applyFont="1" applyFill="1" applyBorder="1"/>
    <xf numFmtId="0" fontId="3" fillId="30" borderId="8" xfId="0" applyFont="1" applyFill="1" applyBorder="1"/>
    <xf numFmtId="197" fontId="4" fillId="0" borderId="8" xfId="0" applyNumberFormat="1" applyFont="1" applyFill="1" applyBorder="1"/>
    <xf numFmtId="0" fontId="19" fillId="24" borderId="8" xfId="0" applyFont="1" applyFill="1" applyBorder="1"/>
    <xf numFmtId="1" fontId="14" fillId="24" borderId="8" xfId="0" applyNumberFormat="1" applyFont="1" applyFill="1" applyBorder="1"/>
    <xf numFmtId="0" fontId="14" fillId="24" borderId="8" xfId="0" applyFont="1" applyFill="1" applyBorder="1"/>
    <xf numFmtId="197" fontId="3" fillId="0" borderId="19" xfId="0" applyNumberFormat="1" applyFont="1" applyBorder="1"/>
    <xf numFmtId="0" fontId="14" fillId="31" borderId="8" xfId="0" applyFont="1" applyFill="1" applyBorder="1"/>
    <xf numFmtId="0" fontId="4" fillId="0" borderId="0" xfId="0" applyFont="1"/>
    <xf numFmtId="2" fontId="4" fillId="0" borderId="16" xfId="0" applyNumberFormat="1" applyFont="1" applyBorder="1"/>
    <xf numFmtId="197" fontId="4" fillId="0" borderId="19" xfId="0" applyNumberFormat="1" applyFont="1" applyBorder="1"/>
    <xf numFmtId="0" fontId="19" fillId="0" borderId="8" xfId="0" applyFont="1" applyFill="1" applyBorder="1" applyAlignment="1"/>
    <xf numFmtId="0" fontId="19" fillId="0" borderId="8" xfId="0" applyFont="1" applyFill="1" applyBorder="1"/>
    <xf numFmtId="200" fontId="15" fillId="0" borderId="8" xfId="0" applyNumberFormat="1" applyFont="1" applyFill="1" applyBorder="1"/>
    <xf numFmtId="1" fontId="36" fillId="28" borderId="8" xfId="0" applyNumberFormat="1" applyFont="1" applyFill="1" applyBorder="1" applyAlignment="1">
      <alignment horizontal="left"/>
    </xf>
    <xf numFmtId="2" fontId="37" fillId="0" borderId="8" xfId="0" applyNumberFormat="1" applyFont="1" applyFill="1" applyBorder="1"/>
    <xf numFmtId="197" fontId="12" fillId="0" borderId="0" xfId="0" applyNumberFormat="1" applyFont="1"/>
    <xf numFmtId="0" fontId="38" fillId="0" borderId="8" xfId="0" applyFont="1" applyFill="1" applyBorder="1"/>
    <xf numFmtId="2" fontId="14" fillId="28" borderId="8" xfId="0" applyNumberFormat="1" applyFont="1" applyFill="1" applyBorder="1"/>
    <xf numFmtId="0" fontId="14" fillId="28" borderId="8" xfId="0" applyFont="1" applyFill="1" applyBorder="1"/>
    <xf numFmtId="0" fontId="3" fillId="28" borderId="8" xfId="0" applyFont="1" applyFill="1" applyBorder="1"/>
    <xf numFmtId="2" fontId="3" fillId="28" borderId="8" xfId="0" applyNumberFormat="1" applyFont="1" applyFill="1" applyBorder="1"/>
    <xf numFmtId="0" fontId="15" fillId="24" borderId="0" xfId="0" applyFont="1" applyFill="1"/>
    <xf numFmtId="0" fontId="3" fillId="24" borderId="0" xfId="0" applyFont="1" applyFill="1" applyBorder="1"/>
    <xf numFmtId="0" fontId="9" fillId="0" borderId="8" xfId="0" applyFont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0" fillId="32" borderId="0" xfId="0" applyFill="1"/>
    <xf numFmtId="0" fontId="9" fillId="0" borderId="8" xfId="0" applyFont="1" applyBorder="1" applyAlignment="1">
      <alignment horizontal="center"/>
    </xf>
    <xf numFmtId="0" fontId="39" fillId="0" borderId="8" xfId="0" applyFont="1" applyFill="1" applyBorder="1" applyAlignment="1">
      <alignment horizontal="center"/>
    </xf>
    <xf numFmtId="0" fontId="8" fillId="0" borderId="8" xfId="0" applyFont="1" applyBorder="1"/>
    <xf numFmtId="0" fontId="8" fillId="0" borderId="8" xfId="0" applyFont="1" applyFill="1" applyBorder="1"/>
    <xf numFmtId="0" fontId="7" fillId="0" borderId="8" xfId="0" applyFont="1" applyBorder="1"/>
    <xf numFmtId="199" fontId="7" fillId="0" borderId="8" xfId="0" applyNumberFormat="1" applyFont="1" applyBorder="1"/>
    <xf numFmtId="199" fontId="7" fillId="32" borderId="8" xfId="0" applyNumberFormat="1" applyFont="1" applyFill="1" applyBorder="1"/>
    <xf numFmtId="0" fontId="7" fillId="0" borderId="8" xfId="0" applyFont="1" applyFill="1" applyBorder="1"/>
    <xf numFmtId="0" fontId="40" fillId="0" borderId="8" xfId="0" applyFont="1" applyBorder="1"/>
    <xf numFmtId="0" fontId="11" fillId="0" borderId="8" xfId="0" applyFont="1" applyBorder="1"/>
    <xf numFmtId="199" fontId="11" fillId="0" borderId="8" xfId="0" applyNumberFormat="1" applyFont="1" applyBorder="1"/>
    <xf numFmtId="0" fontId="0" fillId="0" borderId="0" xfId="0" applyFont="1" applyBorder="1"/>
    <xf numFmtId="0" fontId="2" fillId="0" borderId="8" xfId="0" applyFont="1" applyBorder="1" applyAlignment="1">
      <alignment horizontal="center" vertical="center" wrapText="1"/>
    </xf>
    <xf numFmtId="199" fontId="3" fillId="0" borderId="8" xfId="0" applyNumberFormat="1" applyFont="1" applyBorder="1"/>
    <xf numFmtId="199" fontId="3" fillId="32" borderId="8" xfId="0" applyNumberFormat="1" applyFont="1" applyFill="1" applyBorder="1"/>
    <xf numFmtId="199" fontId="4" fillId="32" borderId="8" xfId="0" applyNumberFormat="1" applyFont="1" applyFill="1" applyBorder="1"/>
    <xf numFmtId="199" fontId="4" fillId="0" borderId="8" xfId="0" applyNumberFormat="1" applyFont="1" applyBorder="1"/>
    <xf numFmtId="0" fontId="3" fillId="33" borderId="0" xfId="0" applyFont="1" applyFill="1"/>
    <xf numFmtId="0" fontId="3" fillId="33" borderId="8" xfId="0" applyFont="1" applyFill="1" applyBorder="1"/>
    <xf numFmtId="0" fontId="3" fillId="33" borderId="0" xfId="0" applyFont="1" applyFill="1" applyBorder="1"/>
    <xf numFmtId="200" fontId="4" fillId="0" borderId="8" xfId="0" applyNumberFormat="1" applyFont="1" applyFill="1" applyBorder="1"/>
    <xf numFmtId="196" fontId="3" fillId="0" borderId="8" xfId="0" applyNumberFormat="1" applyFont="1" applyFill="1" applyBorder="1"/>
    <xf numFmtId="0" fontId="3" fillId="24" borderId="8" xfId="0" applyFont="1" applyFill="1" applyBorder="1" applyAlignment="1"/>
    <xf numFmtId="198" fontId="3" fillId="24" borderId="8" xfId="0" applyNumberFormat="1" applyFont="1" applyFill="1" applyBorder="1"/>
    <xf numFmtId="199" fontId="3" fillId="24" borderId="8" xfId="0" applyNumberFormat="1" applyFont="1" applyFill="1" applyBorder="1"/>
    <xf numFmtId="2" fontId="3" fillId="24" borderId="8" xfId="0" applyNumberFormat="1" applyFont="1" applyFill="1" applyBorder="1"/>
    <xf numFmtId="197" fontId="3" fillId="24" borderId="8" xfId="0" applyNumberFormat="1" applyFont="1" applyFill="1" applyBorder="1"/>
    <xf numFmtId="1" fontId="15" fillId="24" borderId="8" xfId="0" applyNumberFormat="1" applyFont="1" applyFill="1" applyBorder="1"/>
    <xf numFmtId="2" fontId="3" fillId="26" borderId="8" xfId="0" applyNumberFormat="1" applyFont="1" applyFill="1" applyBorder="1"/>
    <xf numFmtId="1" fontId="36" fillId="28" borderId="22" xfId="0" applyNumberFormat="1" applyFont="1" applyFill="1" applyBorder="1" applyAlignment="1">
      <alignment horizontal="left"/>
    </xf>
    <xf numFmtId="1" fontId="36" fillId="28" borderId="22" xfId="0" applyNumberFormat="1" applyFont="1" applyFill="1" applyBorder="1"/>
    <xf numFmtId="0" fontId="3" fillId="28" borderId="0" xfId="0" applyFont="1" applyFill="1" applyBorder="1"/>
    <xf numFmtId="198" fontId="4" fillId="28" borderId="8" xfId="0" applyNumberFormat="1" applyFont="1" applyFill="1" applyBorder="1"/>
    <xf numFmtId="200" fontId="3" fillId="26" borderId="0" xfId="0" applyNumberFormat="1" applyFont="1" applyFill="1" applyBorder="1"/>
    <xf numFmtId="2" fontId="3" fillId="0" borderId="0" xfId="0" applyNumberFormat="1" applyFont="1" applyBorder="1"/>
    <xf numFmtId="2" fontId="3" fillId="24" borderId="16" xfId="0" applyNumberFormat="1" applyFont="1" applyFill="1" applyBorder="1"/>
    <xf numFmtId="0" fontId="4" fillId="28" borderId="8" xfId="0" applyFont="1" applyFill="1" applyBorder="1" applyAlignment="1">
      <alignment horizontal="center"/>
    </xf>
    <xf numFmtId="0" fontId="2" fillId="28" borderId="8" xfId="0" applyFont="1" applyFill="1" applyBorder="1" applyAlignment="1">
      <alignment horizontal="center"/>
    </xf>
    <xf numFmtId="198" fontId="3" fillId="28" borderId="8" xfId="0" applyNumberFormat="1" applyFont="1" applyFill="1" applyBorder="1"/>
    <xf numFmtId="0" fontId="3" fillId="28" borderId="9" xfId="0" applyFont="1" applyFill="1" applyBorder="1"/>
    <xf numFmtId="0" fontId="3" fillId="28" borderId="8" xfId="0" applyFont="1" applyFill="1" applyBorder="1" applyAlignment="1"/>
    <xf numFmtId="197" fontId="3" fillId="28" borderId="8" xfId="0" applyNumberFormat="1" applyFont="1" applyFill="1" applyBorder="1"/>
    <xf numFmtId="198" fontId="4" fillId="28" borderId="22" xfId="0" applyNumberFormat="1" applyFont="1" applyFill="1" applyBorder="1"/>
    <xf numFmtId="1" fontId="36" fillId="28" borderId="11" xfId="0" applyNumberFormat="1" applyFont="1" applyFill="1" applyBorder="1"/>
    <xf numFmtId="2" fontId="3" fillId="28" borderId="0" xfId="0" applyNumberFormat="1" applyFont="1" applyFill="1" applyBorder="1"/>
    <xf numFmtId="200" fontId="3" fillId="28" borderId="0" xfId="0" applyNumberFormat="1" applyFont="1" applyFill="1" applyBorder="1"/>
    <xf numFmtId="1" fontId="4" fillId="28" borderId="22" xfId="0" applyNumberFormat="1" applyFont="1" applyFill="1" applyBorder="1"/>
    <xf numFmtId="198" fontId="3" fillId="29" borderId="8" xfId="0" applyNumberFormat="1" applyFont="1" applyFill="1" applyBorder="1"/>
    <xf numFmtId="0" fontId="14" fillId="0" borderId="8" xfId="32" applyFont="1" applyBorder="1" applyAlignment="1"/>
    <xf numFmtId="0" fontId="42" fillId="0" borderId="8" xfId="0" applyFont="1" applyFill="1" applyBorder="1"/>
    <xf numFmtId="200" fontId="42" fillId="0" borderId="8" xfId="0" applyNumberFormat="1" applyFont="1" applyFill="1" applyBorder="1"/>
    <xf numFmtId="199" fontId="42" fillId="0" borderId="16" xfId="32" applyNumberFormat="1" applyFont="1" applyBorder="1"/>
    <xf numFmtId="0" fontId="14" fillId="0" borderId="8" xfId="32" applyFont="1" applyFill="1" applyBorder="1" applyAlignment="1"/>
    <xf numFmtId="0" fontId="7" fillId="28" borderId="8" xfId="0" applyFont="1" applyFill="1" applyBorder="1"/>
    <xf numFmtId="199" fontId="3" fillId="28" borderId="8" xfId="0" applyNumberFormat="1" applyFont="1" applyFill="1" applyBorder="1"/>
    <xf numFmtId="200" fontId="3" fillId="28" borderId="8" xfId="0" applyNumberFormat="1" applyFont="1" applyFill="1" applyBorder="1"/>
    <xf numFmtId="1" fontId="15" fillId="28" borderId="8" xfId="0" applyNumberFormat="1" applyFont="1" applyFill="1" applyBorder="1"/>
    <xf numFmtId="0" fontId="3" fillId="28" borderId="8" xfId="32" applyFont="1" applyFill="1" applyBorder="1" applyAlignment="1"/>
    <xf numFmtId="0" fontId="13" fillId="28" borderId="8" xfId="0" applyFont="1" applyFill="1" applyBorder="1"/>
    <xf numFmtId="0" fontId="43" fillId="28" borderId="8" xfId="0" applyFont="1" applyFill="1" applyBorder="1"/>
    <xf numFmtId="0" fontId="3" fillId="0" borderId="8" xfId="32" applyFont="1" applyBorder="1" applyAlignment="1"/>
    <xf numFmtId="2" fontId="3" fillId="0" borderId="8" xfId="32" applyNumberFormat="1" applyFont="1" applyBorder="1"/>
    <xf numFmtId="0" fontId="3" fillId="28" borderId="22" xfId="0" applyFont="1" applyFill="1" applyBorder="1"/>
    <xf numFmtId="0" fontId="3" fillId="24" borderId="9" xfId="0" applyFont="1" applyFill="1" applyBorder="1"/>
    <xf numFmtId="200" fontId="14" fillId="0" borderId="8" xfId="0" applyNumberFormat="1" applyFont="1" applyFill="1" applyBorder="1"/>
    <xf numFmtId="0" fontId="3" fillId="24" borderId="8" xfId="32" applyFont="1" applyFill="1" applyBorder="1" applyAlignment="1"/>
    <xf numFmtId="200" fontId="14" fillId="24" borderId="8" xfId="0" applyNumberFormat="1" applyFont="1" applyFill="1" applyBorder="1"/>
    <xf numFmtId="0" fontId="3" fillId="34" borderId="8" xfId="0" applyFont="1" applyFill="1" applyBorder="1" applyAlignment="1"/>
    <xf numFmtId="2" fontId="3" fillId="34" borderId="8" xfId="0" applyNumberFormat="1" applyFont="1" applyFill="1" applyBorder="1"/>
    <xf numFmtId="198" fontId="4" fillId="34" borderId="22" xfId="0" applyNumberFormat="1" applyFont="1" applyFill="1" applyBorder="1"/>
    <xf numFmtId="1" fontId="4" fillId="34" borderId="22" xfId="0" applyNumberFormat="1" applyFont="1" applyFill="1" applyBorder="1"/>
    <xf numFmtId="2" fontId="3" fillId="34" borderId="0" xfId="0" applyNumberFormat="1" applyFont="1" applyFill="1" applyBorder="1"/>
    <xf numFmtId="0" fontId="3" fillId="34" borderId="0" xfId="0" applyFont="1" applyFill="1"/>
    <xf numFmtId="0" fontId="3" fillId="34" borderId="8" xfId="0" applyFont="1" applyFill="1" applyBorder="1"/>
    <xf numFmtId="1" fontId="36" fillId="34" borderId="0" xfId="0" applyNumberFormat="1" applyFont="1" applyFill="1" applyBorder="1"/>
    <xf numFmtId="198" fontId="4" fillId="34" borderId="8" xfId="0" applyNumberFormat="1" applyFont="1" applyFill="1" applyBorder="1"/>
    <xf numFmtId="0" fontId="4" fillId="34" borderId="0" xfId="0" applyFont="1" applyFill="1"/>
    <xf numFmtId="198" fontId="3" fillId="35" borderId="8" xfId="0" applyNumberFormat="1" applyFont="1" applyFill="1" applyBorder="1"/>
    <xf numFmtId="2" fontId="3" fillId="36" borderId="8" xfId="0" applyNumberFormat="1" applyFont="1" applyFill="1" applyBorder="1"/>
    <xf numFmtId="2" fontId="3" fillId="37" borderId="8" xfId="0" applyNumberFormat="1" applyFont="1" applyFill="1" applyBorder="1"/>
    <xf numFmtId="0" fontId="3" fillId="36" borderId="9" xfId="0" applyFont="1" applyFill="1" applyBorder="1"/>
    <xf numFmtId="0" fontId="3" fillId="36" borderId="8" xfId="0" applyFont="1" applyFill="1" applyBorder="1" applyAlignment="1"/>
    <xf numFmtId="0" fontId="3" fillId="36" borderId="8" xfId="0" applyFont="1" applyFill="1" applyBorder="1"/>
    <xf numFmtId="198" fontId="3" fillId="36" borderId="8" xfId="0" applyNumberFormat="1" applyFont="1" applyFill="1" applyBorder="1"/>
    <xf numFmtId="199" fontId="3" fillId="36" borderId="8" xfId="0" applyNumberFormat="1" applyFont="1" applyFill="1" applyBorder="1"/>
    <xf numFmtId="200" fontId="3" fillId="36" borderId="8" xfId="0" applyNumberFormat="1" applyFont="1" applyFill="1" applyBorder="1"/>
    <xf numFmtId="197" fontId="3" fillId="36" borderId="8" xfId="0" applyNumberFormat="1" applyFont="1" applyFill="1" applyBorder="1"/>
    <xf numFmtId="0" fontId="15" fillId="36" borderId="8" xfId="0" applyFont="1" applyFill="1" applyBorder="1"/>
    <xf numFmtId="0" fontId="3" fillId="36" borderId="0" xfId="0" applyFont="1" applyFill="1"/>
    <xf numFmtId="0" fontId="14" fillId="36" borderId="8" xfId="0" applyFont="1" applyFill="1" applyBorder="1"/>
    <xf numFmtId="198" fontId="13" fillId="36" borderId="16" xfId="0" applyNumberFormat="1" applyFont="1" applyFill="1" applyBorder="1"/>
    <xf numFmtId="199" fontId="3" fillId="36" borderId="16" xfId="0" applyNumberFormat="1" applyFont="1" applyFill="1" applyBorder="1"/>
    <xf numFmtId="2" fontId="3" fillId="36" borderId="16" xfId="0" applyNumberFormat="1" applyFont="1" applyFill="1" applyBorder="1"/>
    <xf numFmtId="198" fontId="3" fillId="36" borderId="19" xfId="0" applyNumberFormat="1" applyFont="1" applyFill="1" applyBorder="1"/>
    <xf numFmtId="0" fontId="0" fillId="36" borderId="0" xfId="0" applyFill="1"/>
    <xf numFmtId="0" fontId="2" fillId="28" borderId="0" xfId="0" applyFont="1" applyFill="1" applyAlignment="1"/>
    <xf numFmtId="0" fontId="2" fillId="28" borderId="0" xfId="0" applyFont="1" applyFill="1" applyAlignment="1">
      <alignment horizontal="center"/>
    </xf>
    <xf numFmtId="198" fontId="3" fillId="28" borderId="0" xfId="0" applyNumberFormat="1" applyFont="1" applyFill="1"/>
    <xf numFmtId="198" fontId="4" fillId="28" borderId="0" xfId="0" applyNumberFormat="1" applyFont="1" applyFill="1"/>
    <xf numFmtId="0" fontId="5" fillId="28" borderId="8" xfId="0" applyFont="1" applyFill="1" applyBorder="1" applyAlignment="1">
      <alignment horizontal="center" vertical="center" wrapText="1"/>
    </xf>
    <xf numFmtId="0" fontId="19" fillId="28" borderId="8" xfId="0" applyFont="1" applyFill="1" applyBorder="1" applyAlignment="1"/>
    <xf numFmtId="0" fontId="19" fillId="28" borderId="8" xfId="0" applyFont="1" applyFill="1" applyBorder="1"/>
    <xf numFmtId="1" fontId="36" fillId="28" borderId="0" xfId="0" applyNumberFormat="1" applyFont="1" applyFill="1" applyBorder="1"/>
    <xf numFmtId="0" fontId="4" fillId="28" borderId="0" xfId="0" applyFont="1" applyFill="1"/>
    <xf numFmtId="0" fontId="4" fillId="28" borderId="8" xfId="0" applyFont="1" applyFill="1" applyBorder="1" applyAlignment="1"/>
    <xf numFmtId="2" fontId="4" fillId="28" borderId="8" xfId="0" applyNumberFormat="1" applyFont="1" applyFill="1" applyBorder="1"/>
    <xf numFmtId="0" fontId="4" fillId="28" borderId="22" xfId="0" applyFont="1" applyFill="1" applyBorder="1"/>
    <xf numFmtId="0" fontId="4" fillId="28" borderId="0" xfId="0" applyFont="1" applyFill="1" applyBorder="1"/>
    <xf numFmtId="2" fontId="4" fillId="28" borderId="0" xfId="0" applyNumberFormat="1" applyFont="1" applyFill="1" applyBorder="1"/>
    <xf numFmtId="0" fontId="4" fillId="28" borderId="9" xfId="0" applyFont="1" applyFill="1" applyBorder="1"/>
    <xf numFmtId="197" fontId="4" fillId="28" borderId="8" xfId="0" applyNumberFormat="1" applyFont="1" applyFill="1" applyBorder="1"/>
    <xf numFmtId="1" fontId="4" fillId="28" borderId="22" xfId="0" applyNumberFormat="1" applyFont="1" applyFill="1" applyBorder="1" applyAlignment="1">
      <alignment horizontal="left"/>
    </xf>
    <xf numFmtId="197" fontId="19" fillId="28" borderId="8" xfId="0" applyNumberFormat="1" applyFont="1" applyFill="1" applyBorder="1"/>
    <xf numFmtId="1" fontId="4" fillId="28" borderId="8" xfId="0" applyNumberFormat="1" applyFont="1" applyFill="1" applyBorder="1" applyAlignment="1">
      <alignment horizontal="left"/>
    </xf>
    <xf numFmtId="198" fontId="3" fillId="28" borderId="22" xfId="0" applyNumberFormat="1" applyFont="1" applyFill="1" applyBorder="1"/>
    <xf numFmtId="0" fontId="4" fillId="28" borderId="8" xfId="0" applyFont="1" applyFill="1" applyBorder="1"/>
    <xf numFmtId="2" fontId="4" fillId="28" borderId="22" xfId="0" applyNumberFormat="1" applyFont="1" applyFill="1" applyBorder="1"/>
    <xf numFmtId="0" fontId="14" fillId="28" borderId="8" xfId="0" applyFont="1" applyFill="1" applyBorder="1" applyAlignment="1"/>
    <xf numFmtId="2" fontId="20" fillId="28" borderId="0" xfId="0" applyNumberFormat="1" applyFont="1" applyFill="1" applyBorder="1"/>
    <xf numFmtId="0" fontId="4" fillId="28" borderId="10" xfId="0" applyFont="1" applyFill="1" applyBorder="1"/>
    <xf numFmtId="198" fontId="3" fillId="28" borderId="0" xfId="0" applyNumberFormat="1" applyFont="1" applyFill="1" applyBorder="1"/>
    <xf numFmtId="198" fontId="4" fillId="28" borderId="0" xfId="0" applyNumberFormat="1" applyFont="1" applyFill="1" applyBorder="1"/>
    <xf numFmtId="197" fontId="3" fillId="34" borderId="8" xfId="0" applyNumberFormat="1" applyFont="1" applyFill="1" applyBorder="1"/>
    <xf numFmtId="0" fontId="3" fillId="26" borderId="0" xfId="0" applyFont="1" applyFill="1" applyBorder="1"/>
    <xf numFmtId="200" fontId="4" fillId="26" borderId="0" xfId="0" applyNumberFormat="1" applyFont="1" applyFill="1" applyBorder="1"/>
    <xf numFmtId="2" fontId="3" fillId="35" borderId="8" xfId="0" applyNumberFormat="1" applyFont="1" applyFill="1" applyBorder="1"/>
    <xf numFmtId="2" fontId="3" fillId="26" borderId="16" xfId="0" applyNumberFormat="1" applyFont="1" applyFill="1" applyBorder="1"/>
    <xf numFmtId="198" fontId="3" fillId="26" borderId="8" xfId="0" applyNumberFormat="1" applyFont="1" applyFill="1" applyBorder="1"/>
    <xf numFmtId="2" fontId="3" fillId="26" borderId="22" xfId="0" applyNumberFormat="1" applyFont="1" applyFill="1" applyBorder="1"/>
    <xf numFmtId="0" fontId="3" fillId="33" borderId="8" xfId="0" applyFont="1" applyFill="1" applyBorder="1" applyAlignment="1"/>
    <xf numFmtId="2" fontId="3" fillId="0" borderId="0" xfId="0" applyNumberFormat="1" applyFont="1" applyFill="1"/>
    <xf numFmtId="198" fontId="3" fillId="0" borderId="0" xfId="0" applyNumberFormat="1" applyFont="1" applyFill="1" applyBorder="1"/>
    <xf numFmtId="0" fontId="2" fillId="28" borderId="23" xfId="0" applyFont="1" applyFill="1" applyBorder="1" applyAlignment="1">
      <alignment horizontal="center"/>
    </xf>
    <xf numFmtId="0" fontId="4" fillId="28" borderId="16" xfId="0" applyFont="1" applyFill="1" applyBorder="1" applyAlignment="1">
      <alignment horizontal="center"/>
    </xf>
    <xf numFmtId="0" fontId="2" fillId="28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98" fontId="2" fillId="28" borderId="24" xfId="0" applyNumberFormat="1" applyFont="1" applyFill="1" applyBorder="1" applyAlignment="1">
      <alignment horizontal="center"/>
    </xf>
    <xf numFmtId="198" fontId="3" fillId="28" borderId="16" xfId="0" applyNumberFormat="1" applyFont="1" applyFill="1" applyBorder="1"/>
    <xf numFmtId="0" fontId="2" fillId="28" borderId="8" xfId="0" applyFont="1" applyFill="1" applyBorder="1" applyAlignment="1">
      <alignment horizontal="center" vertical="center" wrapText="1"/>
    </xf>
    <xf numFmtId="0" fontId="21" fillId="28" borderId="8" xfId="0" applyNumberFormat="1" applyFont="1" applyFill="1" applyBorder="1" applyAlignment="1">
      <alignment horizontal="center" vertical="center" textRotation="90" wrapText="1"/>
    </xf>
    <xf numFmtId="0" fontId="21" fillId="28" borderId="8" xfId="0" applyFont="1" applyFill="1" applyBorder="1" applyAlignment="1">
      <alignment horizontal="center" vertical="center" textRotation="90" wrapText="1"/>
    </xf>
    <xf numFmtId="0" fontId="2" fillId="28" borderId="8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198" fontId="2" fillId="28" borderId="8" xfId="0" applyNumberFormat="1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textRotation="90"/>
    </xf>
    <xf numFmtId="0" fontId="3" fillId="26" borderId="8" xfId="0" applyFont="1" applyFill="1" applyBorder="1" applyAlignment="1">
      <alignment horizontal="center" vertical="center" textRotation="90"/>
    </xf>
    <xf numFmtId="1" fontId="2" fillId="28" borderId="8" xfId="0" applyNumberFormat="1" applyFont="1" applyFill="1" applyBorder="1" applyAlignment="1">
      <alignment horizontal="center"/>
    </xf>
    <xf numFmtId="0" fontId="3" fillId="28" borderId="8" xfId="0" applyFont="1" applyFill="1" applyBorder="1" applyAlignment="1">
      <alignment horizontal="center"/>
    </xf>
    <xf numFmtId="0" fontId="3" fillId="26" borderId="8" xfId="0" applyFont="1" applyFill="1" applyBorder="1" applyAlignment="1">
      <alignment horizontal="center"/>
    </xf>
    <xf numFmtId="0" fontId="3" fillId="28" borderId="0" xfId="0" applyFont="1" applyFill="1" applyAlignment="1">
      <alignment horizontal="center"/>
    </xf>
    <xf numFmtId="0" fontId="3" fillId="28" borderId="0" xfId="0" applyFont="1" applyFill="1" applyBorder="1" applyAlignment="1">
      <alignment horizontal="center"/>
    </xf>
    <xf numFmtId="0" fontId="2" fillId="24" borderId="0" xfId="0" applyFont="1" applyFill="1" applyAlignment="1">
      <alignment horizontal="center" vertical="center" wrapText="1"/>
    </xf>
    <xf numFmtId="0" fontId="2" fillId="24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/>
    <xf numFmtId="0" fontId="0" fillId="0" borderId="0" xfId="0" applyFont="1" applyBorder="1"/>
  </cellXfs>
  <cellStyles count="3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Итог" xfId="28"/>
    <cellStyle name="Контрольная ячейка" xfId="29"/>
    <cellStyle name="Название" xfId="30"/>
    <cellStyle name="Нейтральный" xfId="31"/>
    <cellStyle name="Обычный" xfId="0" builtinId="0"/>
    <cellStyle name="Обычный_Лист1" xfId="32"/>
    <cellStyle name="Плохой" xfId="33"/>
    <cellStyle name="Пояснение" xfId="34"/>
    <cellStyle name="Примечание" xfId="35"/>
    <cellStyle name="Связанная ячейка" xfId="36"/>
    <cellStyle name="Текст предупреждения" xfId="37"/>
    <cellStyle name="Хороший" xfId="3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U1285"/>
  <sheetViews>
    <sheetView tabSelected="1" view="pageBreakPreview" zoomScale="60" zoomScaleNormal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T4" sqref="T4:U4"/>
    </sheetView>
  </sheetViews>
  <sheetFormatPr defaultRowHeight="18"/>
  <cols>
    <col min="1" max="1" width="5.5703125" style="49" customWidth="1"/>
    <col min="2" max="2" width="31.28515625" style="49" customWidth="1"/>
    <col min="3" max="3" width="10.5703125" style="49" hidden="1" customWidth="1"/>
    <col min="4" max="4" width="18.140625" style="49" customWidth="1"/>
    <col min="5" max="5" width="26.140625" style="49" customWidth="1"/>
    <col min="6" max="6" width="19.42578125" style="49" customWidth="1"/>
    <col min="7" max="7" width="20.85546875" style="49" customWidth="1"/>
    <col min="8" max="8" width="14.42578125" style="49" customWidth="1"/>
    <col min="9" max="9" width="18.28515625" style="49" customWidth="1"/>
    <col min="10" max="11" width="14" style="49" customWidth="1"/>
    <col min="12" max="12" width="10.140625" style="2" customWidth="1"/>
    <col min="13" max="13" width="9.42578125" style="49" customWidth="1"/>
    <col min="14" max="14" width="12" style="49" customWidth="1"/>
    <col min="15" max="15" width="11" style="220" hidden="1" customWidth="1"/>
    <col min="16" max="16" width="11.42578125" style="220" hidden="1" customWidth="1"/>
    <col min="17" max="17" width="13" style="219" hidden="1" customWidth="1"/>
    <col min="18" max="18" width="9.85546875" style="49" hidden="1" customWidth="1"/>
    <col min="19" max="19" width="11" style="153" hidden="1" customWidth="1"/>
    <col min="20" max="20" width="10" style="153" bestFit="1" customWidth="1"/>
    <col min="21" max="21" width="9.5703125" style="245" customWidth="1"/>
    <col min="22" max="16384" width="9.140625" style="49"/>
  </cols>
  <sheetData>
    <row r="1" spans="1:21" ht="17.25" customHeight="1">
      <c r="A1" s="271" t="s">
        <v>1368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17"/>
      <c r="P1" s="218"/>
    </row>
    <row r="2" spans="1:21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</row>
    <row r="3" spans="1:21" ht="242.25" customHeight="1">
      <c r="A3" s="260" t="s">
        <v>286</v>
      </c>
      <c r="B3" s="221" t="s">
        <v>287</v>
      </c>
      <c r="C3" s="260" t="s">
        <v>1298</v>
      </c>
      <c r="D3" s="261" t="s">
        <v>1303</v>
      </c>
      <c r="E3" s="262" t="s">
        <v>1304</v>
      </c>
      <c r="F3" s="262" t="s">
        <v>1305</v>
      </c>
      <c r="G3" s="262" t="s">
        <v>1306</v>
      </c>
      <c r="H3" s="262" t="s">
        <v>1307</v>
      </c>
      <c r="I3" s="262" t="s">
        <v>1308</v>
      </c>
      <c r="J3" s="262" t="s">
        <v>1309</v>
      </c>
      <c r="K3" s="263" t="s">
        <v>1369</v>
      </c>
      <c r="L3" s="264" t="s">
        <v>1370</v>
      </c>
      <c r="M3" s="263" t="s">
        <v>1371</v>
      </c>
      <c r="N3" s="263" t="s">
        <v>1372</v>
      </c>
      <c r="O3" s="265"/>
      <c r="P3" s="265"/>
      <c r="Q3" s="265"/>
      <c r="R3" s="263" t="s">
        <v>1332</v>
      </c>
      <c r="S3" s="115"/>
      <c r="T3" s="266" t="s">
        <v>1373</v>
      </c>
      <c r="U3" s="267" t="s">
        <v>1374</v>
      </c>
    </row>
    <row r="4" spans="1:21" ht="18.75">
      <c r="A4" s="159">
        <v>1</v>
      </c>
      <c r="B4" s="159">
        <v>2</v>
      </c>
      <c r="C4" s="159"/>
      <c r="D4" s="159">
        <v>3</v>
      </c>
      <c r="E4" s="159">
        <v>4</v>
      </c>
      <c r="F4" s="159">
        <v>5</v>
      </c>
      <c r="G4" s="159">
        <v>6</v>
      </c>
      <c r="H4" s="159">
        <v>7</v>
      </c>
      <c r="I4" s="159">
        <v>8</v>
      </c>
      <c r="J4" s="159">
        <v>9</v>
      </c>
      <c r="K4" s="159">
        <v>10</v>
      </c>
      <c r="L4" s="23">
        <v>11</v>
      </c>
      <c r="M4" s="159">
        <v>12</v>
      </c>
      <c r="N4" s="159">
        <v>13</v>
      </c>
      <c r="O4" s="268"/>
      <c r="P4" s="268"/>
      <c r="Q4" s="160"/>
      <c r="R4" s="115"/>
      <c r="S4" s="115"/>
      <c r="T4" s="269">
        <v>14</v>
      </c>
      <c r="U4" s="270">
        <v>15</v>
      </c>
    </row>
    <row r="5" spans="1:21" ht="18.75">
      <c r="A5" s="254"/>
      <c r="B5" s="255" t="s">
        <v>571</v>
      </c>
      <c r="C5" s="255"/>
      <c r="D5" s="256"/>
      <c r="E5" s="256"/>
      <c r="F5" s="256"/>
      <c r="G5" s="256"/>
      <c r="H5" s="256"/>
      <c r="I5" s="256"/>
      <c r="J5" s="256"/>
      <c r="K5" s="256"/>
      <c r="L5" s="257"/>
      <c r="M5" s="256"/>
      <c r="N5" s="256"/>
      <c r="O5" s="258"/>
      <c r="P5" s="258"/>
      <c r="Q5" s="259"/>
    </row>
    <row r="6" spans="1:21" ht="18.75">
      <c r="A6" s="161">
        <v>1</v>
      </c>
      <c r="B6" s="162" t="s">
        <v>319</v>
      </c>
      <c r="C6" s="162">
        <v>15</v>
      </c>
      <c r="D6" s="163">
        <f>'сходові кл'!P6</f>
        <v>0.39197158934431442</v>
      </c>
      <c r="E6" s="163">
        <f>'прибуд тер'!P6</f>
        <v>0.29210451841871077</v>
      </c>
      <c r="F6" s="163">
        <f>'слюсарі х.в.'!Q6+водовідведення!Q6+зварювальник!N6+'слюсарі ц.о. г.в.'!O6+'гаряча вода'!O6+'аварійні служби'!I6</f>
        <v>0.16007229144466922</v>
      </c>
      <c r="G6" s="163">
        <f>даратиз!K6</f>
        <v>4.818121141331554E-3</v>
      </c>
      <c r="H6" s="163">
        <f>димвенканали!R6</f>
        <v>8.0086161852057719E-2</v>
      </c>
      <c r="I6" s="163">
        <f>покрівлі!P6+'під зими'!N6+маляри!N6+водій!M6</f>
        <v>0.17939000328552587</v>
      </c>
      <c r="J6" s="163">
        <f>електрики!Q6</f>
        <v>1.1286887485180572E-2</v>
      </c>
      <c r="K6" s="163">
        <f t="shared" ref="K6:K69" si="0">D6+E6+F6+G6+H6+I6+J6</f>
        <v>1.11972957297179</v>
      </c>
      <c r="L6" s="10">
        <v>2.7986929052264773E-2</v>
      </c>
      <c r="M6" s="116">
        <f>ROUND(K6+L6,2)</f>
        <v>1.1499999999999999</v>
      </c>
      <c r="N6" s="116">
        <f t="shared" ref="N6:N68" si="1">(D6+E6+F6+G6+H6+I6+J6+L6)*1.2</f>
        <v>1.3772598024288656</v>
      </c>
      <c r="O6" s="164"/>
      <c r="P6" s="164"/>
      <c r="Q6" s="164"/>
      <c r="R6" s="165">
        <v>3</v>
      </c>
      <c r="S6" s="166">
        <f t="shared" ref="S6:S69" si="2">N6-T6</f>
        <v>0.22419832547555685</v>
      </c>
      <c r="T6" s="166">
        <v>1.1530614769533087</v>
      </c>
      <c r="U6" s="155">
        <f t="shared" ref="U6:U69" si="3">S6/T6*100</f>
        <v>19.443744323845394</v>
      </c>
    </row>
    <row r="7" spans="1:21" ht="18.75">
      <c r="A7" s="161">
        <f t="shared" ref="A7:A71" si="4">A6+1</f>
        <v>2</v>
      </c>
      <c r="B7" s="162" t="s">
        <v>320</v>
      </c>
      <c r="C7" s="162">
        <v>11</v>
      </c>
      <c r="D7" s="163">
        <f>'сходові кл'!P7</f>
        <v>0</v>
      </c>
      <c r="E7" s="163">
        <f>'прибуд тер'!P7</f>
        <v>0.74812747393251366</v>
      </c>
      <c r="F7" s="163">
        <f>'слюсарі х.в.'!Q7+водовідведення!Q7+зварювальник!N7+'слюсарі ц.о. г.в.'!O7+'гаряча вода'!O7+'аварійні служби'!I7</f>
        <v>0.19232399320972854</v>
      </c>
      <c r="G7" s="163">
        <f>даратиз!K7</f>
        <v>4.8929208804283173E-3</v>
      </c>
      <c r="H7" s="163">
        <f>димвенканали!R7</f>
        <v>7.3329213010175448E-2</v>
      </c>
      <c r="I7" s="163">
        <f>покрівлі!P7+'під зими'!N7+маляри!N7+водій!M7</f>
        <v>0.2298618885434911</v>
      </c>
      <c r="J7" s="163">
        <f>електрики!Q7</f>
        <v>1.6766388235843536E-2</v>
      </c>
      <c r="K7" s="163">
        <f t="shared" si="0"/>
        <v>1.2653018778121805</v>
      </c>
      <c r="L7" s="10">
        <v>3.1672526527875722E-2</v>
      </c>
      <c r="M7" s="116">
        <f t="shared" ref="M7:M66" si="5">ROUND(K7+L7,2)</f>
        <v>1.3</v>
      </c>
      <c r="N7" s="116">
        <f t="shared" si="1"/>
        <v>1.5563692852080673</v>
      </c>
      <c r="O7" s="164"/>
      <c r="P7" s="168"/>
      <c r="Q7" s="164"/>
      <c r="R7" s="165">
        <v>2</v>
      </c>
      <c r="S7" s="166">
        <f t="shared" si="2"/>
        <v>0.25146119225958774</v>
      </c>
      <c r="T7" s="166">
        <v>1.3049080929484795</v>
      </c>
      <c r="U7" s="155">
        <f t="shared" si="3"/>
        <v>19.270414032869052</v>
      </c>
    </row>
    <row r="8" spans="1:21" ht="18.75">
      <c r="A8" s="161">
        <f t="shared" si="4"/>
        <v>3</v>
      </c>
      <c r="B8" s="162" t="s">
        <v>321</v>
      </c>
      <c r="C8" s="162">
        <v>33</v>
      </c>
      <c r="D8" s="163">
        <f>'сходові кл'!P8</f>
        <v>0.43065391766846195</v>
      </c>
      <c r="E8" s="163">
        <f>'прибуд тер'!P8</f>
        <v>0.34208914155393011</v>
      </c>
      <c r="F8" s="163">
        <f>'слюсарі х.в.'!Q8+водовідведення!Q8+зварювальник!N8+'слюсарі ц.о. г.в.'!O8+'гаряча вода'!O8+'аварійні служби'!I8</f>
        <v>0.16167993330561881</v>
      </c>
      <c r="G8" s="163">
        <f>даратиз!K8</f>
        <v>4.7851796151348403E-3</v>
      </c>
      <c r="H8" s="163">
        <f>димвенканали!R8</f>
        <v>2.3935149246932911E-2</v>
      </c>
      <c r="I8" s="163">
        <f>покрівлі!P8+'під зими'!N8+маляри!N8+водій!M8</f>
        <v>0.15576496978375698</v>
      </c>
      <c r="J8" s="163">
        <f>електрики!Q8</f>
        <v>1.1560022678109027E-2</v>
      </c>
      <c r="K8" s="163">
        <f t="shared" si="0"/>
        <v>1.1304683138519445</v>
      </c>
      <c r="L8" s="10">
        <v>2.8345254900898766E-2</v>
      </c>
      <c r="M8" s="116">
        <f t="shared" si="5"/>
        <v>1.1599999999999999</v>
      </c>
      <c r="N8" s="116">
        <f t="shared" si="1"/>
        <v>1.3905762825034118</v>
      </c>
      <c r="O8" s="164"/>
      <c r="P8" s="168"/>
      <c r="Q8" s="164"/>
      <c r="R8" s="165">
        <v>5</v>
      </c>
      <c r="S8" s="166">
        <f t="shared" si="2"/>
        <v>0.22275178058638256</v>
      </c>
      <c r="T8" s="166">
        <v>1.1678245019170292</v>
      </c>
      <c r="U8" s="155">
        <f t="shared" si="3"/>
        <v>19.074080071168815</v>
      </c>
    </row>
    <row r="9" spans="1:21" ht="18.75">
      <c r="A9" s="161">
        <f t="shared" si="4"/>
        <v>4</v>
      </c>
      <c r="B9" s="162" t="s">
        <v>322</v>
      </c>
      <c r="C9" s="162">
        <v>75</v>
      </c>
      <c r="D9" s="163">
        <f>'сходові кл'!P9</f>
        <v>0.2724625116833263</v>
      </c>
      <c r="E9" s="163">
        <f>'прибуд тер'!P9</f>
        <v>0.30806695748500312</v>
      </c>
      <c r="F9" s="163">
        <f>'слюсарі х.в.'!Q9+водовідведення!Q9+зварювальник!N9+'слюсарі ц.о. г.в.'!O9+'гаряча вода'!O9+'аварійні служби'!I9</f>
        <v>0.17919037898938084</v>
      </c>
      <c r="G9" s="163">
        <f>даратиз!K9</f>
        <v>4.8203733548213808E-3</v>
      </c>
      <c r="H9" s="163">
        <f>димвенканали!R9</f>
        <v>5.0158163596921213E-2</v>
      </c>
      <c r="I9" s="163">
        <f>покрівлі!P9+'під зими'!N9+маляри!N9+водій!M9</f>
        <v>0.1589585370924021</v>
      </c>
      <c r="J9" s="163">
        <f>електрики!Q9</f>
        <v>1.4535012989242474E-2</v>
      </c>
      <c r="K9" s="163">
        <f t="shared" si="0"/>
        <v>0.98819193519109716</v>
      </c>
      <c r="L9" s="10">
        <v>2.4773187551750911E-2</v>
      </c>
      <c r="M9" s="116">
        <f t="shared" si="5"/>
        <v>1.01</v>
      </c>
      <c r="N9" s="116">
        <f t="shared" si="1"/>
        <v>1.2155581472914176</v>
      </c>
      <c r="O9" s="164"/>
      <c r="P9" s="168"/>
      <c r="Q9" s="164"/>
      <c r="R9" s="165">
        <v>4</v>
      </c>
      <c r="S9" s="166">
        <f t="shared" si="2"/>
        <v>0.19490282015927995</v>
      </c>
      <c r="T9" s="166">
        <v>1.0206553271321377</v>
      </c>
      <c r="U9" s="155">
        <f t="shared" si="3"/>
        <v>19.09585096733122</v>
      </c>
    </row>
    <row r="10" spans="1:21" ht="18.75">
      <c r="A10" s="161">
        <f t="shared" si="4"/>
        <v>5</v>
      </c>
      <c r="B10" s="162" t="s">
        <v>323</v>
      </c>
      <c r="C10" s="162">
        <v>18</v>
      </c>
      <c r="D10" s="163">
        <f>'сходові кл'!P10</f>
        <v>0</v>
      </c>
      <c r="E10" s="163">
        <f>'прибуд тер'!P10</f>
        <v>0.53785188253638272</v>
      </c>
      <c r="F10" s="163">
        <f>'слюсарі х.в.'!Q10+водовідведення!Q10+зварювальник!N10+'слюсарі ц.о. г.в.'!O10+'гаряча вода'!O10+'аварійні служби'!I10</f>
        <v>0.18823590757064865</v>
      </c>
      <c r="G10" s="163">
        <f>даратиз!K10</f>
        <v>4.7920997920997931E-3</v>
      </c>
      <c r="H10" s="163">
        <f>димвенканали!R10</f>
        <v>8.3192237780518694E-2</v>
      </c>
      <c r="I10" s="163">
        <f>покрівлі!P10+'під зими'!N10+маляри!N10+водій!M10</f>
        <v>0.18331310268772433</v>
      </c>
      <c r="J10" s="163">
        <f>електрики!Q10</f>
        <v>1.6071830519438592E-2</v>
      </c>
      <c r="K10" s="163">
        <f t="shared" si="0"/>
        <v>1.0134570608868128</v>
      </c>
      <c r="L10" s="10">
        <v>2.537222938663709E-2</v>
      </c>
      <c r="M10" s="116">
        <f t="shared" si="5"/>
        <v>1.04</v>
      </c>
      <c r="N10" s="116">
        <f t="shared" si="1"/>
        <v>1.2465951483281399</v>
      </c>
      <c r="O10" s="164"/>
      <c r="P10" s="168"/>
      <c r="Q10" s="164"/>
      <c r="R10" s="165">
        <v>2</v>
      </c>
      <c r="S10" s="166">
        <f t="shared" si="2"/>
        <v>0.20125929759869177</v>
      </c>
      <c r="T10" s="166">
        <v>1.0453358507294481</v>
      </c>
      <c r="U10" s="155">
        <f t="shared" si="3"/>
        <v>19.25307521580271</v>
      </c>
    </row>
    <row r="11" spans="1:21" ht="18.75">
      <c r="A11" s="161">
        <f t="shared" si="4"/>
        <v>6</v>
      </c>
      <c r="B11" s="162" t="s">
        <v>324</v>
      </c>
      <c r="C11" s="162">
        <v>145</v>
      </c>
      <c r="D11" s="163">
        <f>'сходові кл'!P11</f>
        <v>0.30008673394473301</v>
      </c>
      <c r="E11" s="163">
        <f>'прибуд тер'!P11</f>
        <v>0.16533735962011753</v>
      </c>
      <c r="F11" s="163">
        <f>'слюсарі х.в.'!Q11+водовідведення!Q11+зварювальник!N11+'слюсарі ц.о. г.в.'!O11+'гаряча вода'!O11+'аварійні служби'!I11</f>
        <v>0.18846308737201434</v>
      </c>
      <c r="G11" s="163">
        <f>даратиз!K11</f>
        <v>4.9182280088917122E-3</v>
      </c>
      <c r="H11" s="163">
        <f>димвенканали!R11</f>
        <v>5.4671472638288567E-2</v>
      </c>
      <c r="I11" s="163">
        <f>покрівлі!P11+'під зими'!N11+маляри!N11+водій!M11</f>
        <v>0.15171796874592511</v>
      </c>
      <c r="J11" s="163">
        <f>електрики!Q11</f>
        <v>1.6110427921249719E-2</v>
      </c>
      <c r="K11" s="163">
        <f t="shared" si="0"/>
        <v>0.88130527825122007</v>
      </c>
      <c r="L11" s="10">
        <v>2.211122490344921E-2</v>
      </c>
      <c r="M11" s="116">
        <f t="shared" si="5"/>
        <v>0.9</v>
      </c>
      <c r="N11" s="116">
        <f t="shared" si="1"/>
        <v>1.0840998037856031</v>
      </c>
      <c r="O11" s="164"/>
      <c r="P11" s="168"/>
      <c r="Q11" s="164"/>
      <c r="R11" s="165">
        <v>4</v>
      </c>
      <c r="S11" s="166">
        <f t="shared" si="2"/>
        <v>0.17311733776349569</v>
      </c>
      <c r="T11" s="166">
        <v>0.91098246602210742</v>
      </c>
      <c r="U11" s="155">
        <f t="shared" si="3"/>
        <v>19.003366609176268</v>
      </c>
    </row>
    <row r="12" spans="1:21" ht="18.75">
      <c r="A12" s="161">
        <f t="shared" si="4"/>
        <v>7</v>
      </c>
      <c r="B12" s="162" t="s">
        <v>325</v>
      </c>
      <c r="C12" s="162">
        <v>11</v>
      </c>
      <c r="D12" s="163">
        <f>'сходові кл'!P12</f>
        <v>0</v>
      </c>
      <c r="E12" s="163">
        <f>'прибуд тер'!P12</f>
        <v>0.43524253303227178</v>
      </c>
      <c r="F12" s="163">
        <f>'слюсарі х.в.'!Q12+водовідведення!Q12+зварювальник!N12+'слюсарі ц.о. г.в.'!O12+'гаряча вода'!O12+'аварійні служби'!I12</f>
        <v>0.22043350515437182</v>
      </c>
      <c r="G12" s="163">
        <f>даратиз!K12</f>
        <v>4.8152866242038225E-3</v>
      </c>
      <c r="H12" s="163">
        <f>димвенканали!R12</f>
        <v>0.11404001846879971</v>
      </c>
      <c r="I12" s="163">
        <f>покрівлі!P12+'під зими'!N12+маляри!N12+водій!M12</f>
        <v>0.23650454474819546</v>
      </c>
      <c r="J12" s="163">
        <f>електрики!Q12</f>
        <v>2.1542139076015019E-2</v>
      </c>
      <c r="K12" s="163">
        <f t="shared" si="0"/>
        <v>1.0325780271038576</v>
      </c>
      <c r="L12" s="10">
        <v>2.5823445656167513E-2</v>
      </c>
      <c r="M12" s="116">
        <f t="shared" si="5"/>
        <v>1.06</v>
      </c>
      <c r="N12" s="116">
        <f t="shared" si="1"/>
        <v>1.2700817673120299</v>
      </c>
      <c r="O12" s="164"/>
      <c r="P12" s="168"/>
      <c r="Q12" s="164"/>
      <c r="R12" s="165">
        <v>2</v>
      </c>
      <c r="S12" s="166">
        <f t="shared" si="2"/>
        <v>0.20615580627792829</v>
      </c>
      <c r="T12" s="166">
        <v>1.0639259610341016</v>
      </c>
      <c r="U12" s="155">
        <f t="shared" si="3"/>
        <v>19.376894053562854</v>
      </c>
    </row>
    <row r="13" spans="1:21" ht="18.75">
      <c r="A13" s="161">
        <f>A12+1</f>
        <v>8</v>
      </c>
      <c r="B13" s="162" t="s">
        <v>326</v>
      </c>
      <c r="C13" s="162">
        <v>110</v>
      </c>
      <c r="D13" s="163">
        <f>'сходові кл'!P13</f>
        <v>0.16386207452979273</v>
      </c>
      <c r="E13" s="163">
        <f>'прибуд тер'!P13</f>
        <v>0.69564971134111842</v>
      </c>
      <c r="F13" s="163">
        <f>'слюсарі х.в.'!Q13+водовідведення!Q13+зварювальник!N13+'слюсарі ц.о. г.в.'!O13+'гаряча вода'!O13+'аварійні служби'!I13</f>
        <v>0.18528712582872009</v>
      </c>
      <c r="G13" s="163">
        <f>даратиз!K13</f>
        <v>4.817283713792443E-3</v>
      </c>
      <c r="H13" s="163">
        <f>димвенканали!R13</f>
        <v>5.9702935952214861E-2</v>
      </c>
      <c r="I13" s="163">
        <f>покрівлі!P13+'під зими'!N13+маляри!N13+водій!M13</f>
        <v>0.15850616874669987</v>
      </c>
      <c r="J13" s="163">
        <f>електрики!Q13</f>
        <v>1.5570838296264072E-2</v>
      </c>
      <c r="K13" s="163">
        <f t="shared" si="0"/>
        <v>1.2833961384086023</v>
      </c>
      <c r="L13" s="10">
        <v>3.2081416009192065E-2</v>
      </c>
      <c r="M13" s="116">
        <f t="shared" si="5"/>
        <v>1.32</v>
      </c>
      <c r="N13" s="116">
        <f t="shared" si="1"/>
        <v>1.5785730653013532</v>
      </c>
      <c r="O13" s="164"/>
      <c r="P13" s="168"/>
      <c r="Q13" s="164"/>
      <c r="R13" s="165">
        <v>4</v>
      </c>
      <c r="S13" s="166">
        <f t="shared" si="2"/>
        <v>0.2568187257226402</v>
      </c>
      <c r="T13" s="166">
        <v>1.321754339578713</v>
      </c>
      <c r="U13" s="155">
        <f t="shared" si="3"/>
        <v>19.430140536137515</v>
      </c>
    </row>
    <row r="14" spans="1:21" ht="18.75">
      <c r="A14" s="161">
        <f t="shared" si="4"/>
        <v>9</v>
      </c>
      <c r="B14" s="162" t="s">
        <v>327</v>
      </c>
      <c r="C14" s="162">
        <v>112</v>
      </c>
      <c r="D14" s="163">
        <f>'сходові кл'!P14</f>
        <v>0.2754078005844342</v>
      </c>
      <c r="E14" s="163">
        <f>'прибуд тер'!P14</f>
        <v>0.62337091417287605</v>
      </c>
      <c r="F14" s="163">
        <f>'слюсарі х.в.'!Q14+водовідведення!Q14+зварювальник!N14+'слюсарі ц.о. г.в.'!O14+'гаряча вода'!O14+'аварійні служби'!I14</f>
        <v>0.18491941263282366</v>
      </c>
      <c r="G14" s="163">
        <f>даратиз!K14</f>
        <v>4.8280473824990448E-3</v>
      </c>
      <c r="H14" s="163">
        <f>димвенканали!R14</f>
        <v>4.9800592622673959E-2</v>
      </c>
      <c r="I14" s="163">
        <f>покрівлі!P14+'під зими'!N14+маляри!N14+водій!M14</f>
        <v>0.15830536703789838</v>
      </c>
      <c r="J14" s="163">
        <f>електрики!Q14</f>
        <v>1.5508364546890448E-2</v>
      </c>
      <c r="K14" s="163">
        <f t="shared" si="0"/>
        <v>1.312140498980096</v>
      </c>
      <c r="L14" s="10">
        <v>3.2809975581892845E-2</v>
      </c>
      <c r="M14" s="116">
        <f t="shared" si="5"/>
        <v>1.34</v>
      </c>
      <c r="N14" s="116">
        <f t="shared" si="1"/>
        <v>1.6139405694743867</v>
      </c>
      <c r="O14" s="164"/>
      <c r="P14" s="168"/>
      <c r="Q14" s="164"/>
      <c r="R14" s="165">
        <v>4</v>
      </c>
      <c r="S14" s="166">
        <f t="shared" si="2"/>
        <v>0.26216957550040143</v>
      </c>
      <c r="T14" s="166">
        <v>1.3517709939739853</v>
      </c>
      <c r="U14" s="155">
        <f t="shared" si="3"/>
        <v>19.39452589744257</v>
      </c>
    </row>
    <row r="15" spans="1:21" ht="18.75">
      <c r="A15" s="161">
        <f t="shared" si="4"/>
        <v>10</v>
      </c>
      <c r="B15" s="162" t="s">
        <v>328</v>
      </c>
      <c r="C15" s="162">
        <v>112</v>
      </c>
      <c r="D15" s="163">
        <f>'сходові кл'!P15</f>
        <v>0.24840799549947201</v>
      </c>
      <c r="E15" s="163">
        <f>'прибуд тер'!P15</f>
        <v>0.64599888735538591</v>
      </c>
      <c r="F15" s="163">
        <f>'слюсарі х.в.'!Q15+водовідведення!Q15+зварювальник!N15+'слюсарі ц.о. г.в.'!O15+'гаряча вода'!O15+'аварійні служби'!I15</f>
        <v>0.18626212963195971</v>
      </c>
      <c r="G15" s="163">
        <f>даратиз!K15</f>
        <v>4.8006785411365566E-3</v>
      </c>
      <c r="H15" s="163">
        <f>димвенканали!R15</f>
        <v>5.4304280064365724E-2</v>
      </c>
      <c r="I15" s="163">
        <f>покрівлі!P15+'під зими'!N15+маляри!N15+водій!M15</f>
        <v>0.1588444421405569</v>
      </c>
      <c r="J15" s="163">
        <f>електрики!Q15</f>
        <v>1.5736489526412135E-2</v>
      </c>
      <c r="K15" s="163">
        <f t="shared" si="0"/>
        <v>1.3143549027592889</v>
      </c>
      <c r="L15" s="10">
        <v>3.285693081627164E-2</v>
      </c>
      <c r="M15" s="116">
        <f t="shared" si="5"/>
        <v>1.35</v>
      </c>
      <c r="N15" s="116">
        <f t="shared" si="1"/>
        <v>1.6166542002906725</v>
      </c>
      <c r="O15" s="164"/>
      <c r="P15" s="168"/>
      <c r="Q15" s="164"/>
      <c r="R15" s="165">
        <v>4</v>
      </c>
      <c r="S15" s="166">
        <f t="shared" si="2"/>
        <v>0.26294865066028117</v>
      </c>
      <c r="T15" s="166">
        <v>1.3537055496303914</v>
      </c>
      <c r="U15" s="155">
        <f t="shared" si="3"/>
        <v>19.424360839185102</v>
      </c>
    </row>
    <row r="16" spans="1:21" ht="18.75">
      <c r="A16" s="161">
        <f t="shared" si="4"/>
        <v>11</v>
      </c>
      <c r="B16" s="162" t="s">
        <v>329</v>
      </c>
      <c r="C16" s="162">
        <v>14</v>
      </c>
      <c r="D16" s="163">
        <f>'сходові кл'!P16</f>
        <v>0</v>
      </c>
      <c r="E16" s="163">
        <f>'прибуд тер'!P16</f>
        <v>0.5097481256518519</v>
      </c>
      <c r="F16" s="163">
        <f>'слюсарі х.в.'!Q16+водовідведення!Q16+зварювальник!N16+'слюсарі ц.о. г.в.'!O16+'гаряча вода'!O16+'аварійні служби'!I16</f>
        <v>0.23519802211284968</v>
      </c>
      <c r="G16" s="163">
        <f>даратиз!K16</f>
        <v>4.8999999999999998E-3</v>
      </c>
      <c r="H16" s="163">
        <f>димвенканали!R16</f>
        <v>0.12798836479450185</v>
      </c>
      <c r="I16" s="163">
        <f>покрівлі!P16+'під зими'!N16+маляри!N16+водій!M16</f>
        <v>0.26348004357789234</v>
      </c>
      <c r="J16" s="163">
        <f>електрики!Q16</f>
        <v>2.4050601492866547E-2</v>
      </c>
      <c r="K16" s="163">
        <f t="shared" si="0"/>
        <v>1.1653651576299624</v>
      </c>
      <c r="L16" s="10">
        <v>2.9108309726701177E-2</v>
      </c>
      <c r="M16" s="116">
        <f t="shared" si="5"/>
        <v>1.19</v>
      </c>
      <c r="N16" s="116">
        <f t="shared" si="1"/>
        <v>1.4333681608279962</v>
      </c>
      <c r="O16" s="164"/>
      <c r="P16" s="168"/>
      <c r="Q16" s="164"/>
      <c r="R16" s="165">
        <v>2</v>
      </c>
      <c r="S16" s="166">
        <f t="shared" si="2"/>
        <v>0.23410580008790771</v>
      </c>
      <c r="T16" s="166">
        <v>1.1992623607400885</v>
      </c>
      <c r="U16" s="155">
        <f t="shared" si="3"/>
        <v>19.520816107614383</v>
      </c>
    </row>
    <row r="17" spans="1:21" ht="18.75">
      <c r="A17" s="161">
        <f t="shared" si="4"/>
        <v>12</v>
      </c>
      <c r="B17" s="162" t="s">
        <v>330</v>
      </c>
      <c r="C17" s="162">
        <v>30</v>
      </c>
      <c r="D17" s="163">
        <f>'сходові кл'!P17</f>
        <v>0.70119636544274755</v>
      </c>
      <c r="E17" s="163">
        <f>'прибуд тер'!P17</f>
        <v>0.17258719533860295</v>
      </c>
      <c r="F17" s="163">
        <f>'слюсарі х.в.'!Q17+водовідведення!Q17+зварювальник!N17+'слюсарі ц.о. г.в.'!O17+'гаряча вода'!O17+'аварійні служби'!I17</f>
        <v>0.18068493845878322</v>
      </c>
      <c r="G17" s="163">
        <f>даратиз!K17</f>
        <v>4.5030272452068624E-3</v>
      </c>
      <c r="H17" s="163">
        <f>димвенканали!R17</f>
        <v>4.581437109513696E-2</v>
      </c>
      <c r="I17" s="163">
        <f>покрівлі!P17+'під зими'!N17+маляри!N17+водій!M17</f>
        <v>0.18891059774520355</v>
      </c>
      <c r="J17" s="163">
        <f>електрики!Q17</f>
        <v>1.3651325267141709E-2</v>
      </c>
      <c r="K17" s="163">
        <f t="shared" si="0"/>
        <v>1.3073478205928226</v>
      </c>
      <c r="L17" s="10">
        <v>3.2857805740787976E-2</v>
      </c>
      <c r="M17" s="116">
        <f t="shared" si="5"/>
        <v>1.34</v>
      </c>
      <c r="N17" s="116">
        <f t="shared" si="1"/>
        <v>1.6082467516003327</v>
      </c>
      <c r="O17" s="164"/>
      <c r="P17" s="168"/>
      <c r="Q17" s="164"/>
      <c r="R17" s="165">
        <v>3</v>
      </c>
      <c r="S17" s="166">
        <f t="shared" si="2"/>
        <v>0.25450515507986804</v>
      </c>
      <c r="T17" s="166">
        <v>1.3537415965204647</v>
      </c>
      <c r="U17" s="155">
        <f t="shared" si="3"/>
        <v>18.800128158433274</v>
      </c>
    </row>
    <row r="18" spans="1:21" ht="18.75">
      <c r="A18" s="161">
        <f t="shared" si="4"/>
        <v>13</v>
      </c>
      <c r="B18" s="162" t="s">
        <v>331</v>
      </c>
      <c r="C18" s="162">
        <v>24</v>
      </c>
      <c r="D18" s="163">
        <f>'сходові кл'!P18</f>
        <v>0.67030978191279988</v>
      </c>
      <c r="E18" s="163">
        <f>'прибуд тер'!P18</f>
        <v>0.28818597907368343</v>
      </c>
      <c r="F18" s="163">
        <f>'слюсарі х.в.'!Q18+водовідведення!Q18+зварювальник!N18+'слюсарі ц.о. г.в.'!O18+'гаряча вода'!O18+'аварійні служби'!I18</f>
        <v>0.17099392041837264</v>
      </c>
      <c r="G18" s="163">
        <f>даратиз!K18</f>
        <v>3.8858665482402574E-3</v>
      </c>
      <c r="H18" s="163">
        <f>димвенканали!R18</f>
        <v>3.8873690547214172E-2</v>
      </c>
      <c r="I18" s="163">
        <f>покрівлі!P18+'під зими'!N18+маляри!N18+водій!M18</f>
        <v>0.17108489459140577</v>
      </c>
      <c r="J18" s="163">
        <f>електрики!Q18</f>
        <v>1.1264957815924364E-2</v>
      </c>
      <c r="K18" s="163">
        <f t="shared" si="0"/>
        <v>1.3545990909076404</v>
      </c>
      <c r="L18" s="10">
        <v>3.4268270575787685E-2</v>
      </c>
      <c r="M18" s="116">
        <f t="shared" si="5"/>
        <v>1.39</v>
      </c>
      <c r="N18" s="116">
        <f t="shared" si="1"/>
        <v>1.6666408337801137</v>
      </c>
      <c r="O18" s="164"/>
      <c r="P18" s="168"/>
      <c r="Q18" s="164"/>
      <c r="R18" s="165">
        <v>3</v>
      </c>
      <c r="S18" s="166">
        <f t="shared" si="2"/>
        <v>0.25478808605766101</v>
      </c>
      <c r="T18" s="166">
        <v>1.4118527477224527</v>
      </c>
      <c r="U18" s="155">
        <f t="shared" si="3"/>
        <v>18.046364004226042</v>
      </c>
    </row>
    <row r="19" spans="1:21" ht="18.75">
      <c r="A19" s="161">
        <f t="shared" si="4"/>
        <v>14</v>
      </c>
      <c r="B19" s="162" t="s">
        <v>332</v>
      </c>
      <c r="C19" s="162">
        <v>34</v>
      </c>
      <c r="D19" s="163">
        <f>'сходові кл'!P19</f>
        <v>0.65740872733239375</v>
      </c>
      <c r="E19" s="163">
        <f>'прибуд тер'!P19</f>
        <v>0.27029694364140955</v>
      </c>
      <c r="F19" s="163">
        <f>'слюсарі х.в.'!Q19+водовідведення!Q19+зварювальник!N19+'слюсарі ц.о. г.в.'!O19+'гаряча вода'!O19+'аварійні служби'!I19</f>
        <v>0.17163362886722333</v>
      </c>
      <c r="G19" s="163">
        <f>даратиз!K19</f>
        <v>4.8730147624711402E-3</v>
      </c>
      <c r="H19" s="163">
        <f>димвенканали!R19</f>
        <v>4.1372676815637201E-2</v>
      </c>
      <c r="I19" s="163">
        <f>покрівлі!P19+'під зими'!N19+маляри!N19+водій!M19</f>
        <v>0.19203755657253938</v>
      </c>
      <c r="J19" s="163">
        <f>електрики!Q19</f>
        <v>1.3251135993585956E-2</v>
      </c>
      <c r="K19" s="163">
        <f t="shared" si="0"/>
        <v>1.3508736839852604</v>
      </c>
      <c r="L19" s="10">
        <v>3.3800729663080377E-2</v>
      </c>
      <c r="M19" s="116">
        <f t="shared" si="5"/>
        <v>1.38</v>
      </c>
      <c r="N19" s="116">
        <f t="shared" si="1"/>
        <v>1.6616092963780089</v>
      </c>
      <c r="O19" s="164"/>
      <c r="P19" s="168"/>
      <c r="Q19" s="164"/>
      <c r="R19" s="165">
        <v>3</v>
      </c>
      <c r="S19" s="166">
        <f t="shared" si="2"/>
        <v>0.26901923425909735</v>
      </c>
      <c r="T19" s="166">
        <v>1.3925900621189116</v>
      </c>
      <c r="U19" s="155">
        <f t="shared" si="3"/>
        <v>19.317905647679837</v>
      </c>
    </row>
    <row r="20" spans="1:21" ht="18.75">
      <c r="A20" s="161">
        <f t="shared" si="4"/>
        <v>15</v>
      </c>
      <c r="B20" s="162" t="s">
        <v>333</v>
      </c>
      <c r="C20" s="162">
        <v>38</v>
      </c>
      <c r="D20" s="163">
        <f>'сходові кл'!P20</f>
        <v>0.86995925707690125</v>
      </c>
      <c r="E20" s="163">
        <f>'прибуд тер'!P20</f>
        <v>0.22541806897624789</v>
      </c>
      <c r="F20" s="163">
        <f>'слюсарі х.в.'!Q20+водовідведення!Q20+зварювальник!N20+'слюсарі ц.о. г.в.'!O20+'гаряча вода'!O20+'аварійні служби'!I20</f>
        <v>0.19500745344464857</v>
      </c>
      <c r="G20" s="163">
        <f>даратиз!K20</f>
        <v>4.9130936619479247E-3</v>
      </c>
      <c r="H20" s="163">
        <f>димвенканали!R20</f>
        <v>5.2828089268916738E-2</v>
      </c>
      <c r="I20" s="163">
        <f>покрівлі!P20+'під зими'!N20+маляри!N20+водій!M20</f>
        <v>0.18492847628629933</v>
      </c>
      <c r="J20" s="163">
        <f>електрики!Q20</f>
        <v>1.7222302856372124E-2</v>
      </c>
      <c r="K20" s="163">
        <f t="shared" si="0"/>
        <v>1.5502767415713339</v>
      </c>
      <c r="L20" s="10">
        <v>3.8662313603824661E-2</v>
      </c>
      <c r="M20" s="116">
        <f t="shared" si="5"/>
        <v>1.59</v>
      </c>
      <c r="N20" s="116">
        <f t="shared" si="1"/>
        <v>1.9067268662101902</v>
      </c>
      <c r="O20" s="164"/>
      <c r="P20" s="168"/>
      <c r="Q20" s="164"/>
      <c r="R20" s="165">
        <v>3</v>
      </c>
      <c r="S20" s="166">
        <f t="shared" si="2"/>
        <v>0.31383954573261419</v>
      </c>
      <c r="T20" s="166">
        <v>1.592887320477576</v>
      </c>
      <c r="U20" s="155">
        <f t="shared" si="3"/>
        <v>19.702557845618326</v>
      </c>
    </row>
    <row r="21" spans="1:21" ht="18.75">
      <c r="A21" s="161">
        <f t="shared" si="4"/>
        <v>16</v>
      </c>
      <c r="B21" s="162" t="s">
        <v>334</v>
      </c>
      <c r="C21" s="162">
        <v>77</v>
      </c>
      <c r="D21" s="163">
        <f>'сходові кл'!P21</f>
        <v>0.53169462850825322</v>
      </c>
      <c r="E21" s="163">
        <f>'прибуд тер'!P21</f>
        <v>0.22329342972704611</v>
      </c>
      <c r="F21" s="163">
        <f>'слюсарі х.в.'!Q21+водовідведення!Q21+зварювальник!N21+'слюсарі ц.о. г.в.'!O21+'гаряча вода'!O21+'аварійні служби'!I21</f>
        <v>0.20338528511016543</v>
      </c>
      <c r="G21" s="163">
        <f>даратиз!K21</f>
        <v>4.8892504957274083E-3</v>
      </c>
      <c r="H21" s="163">
        <f>димвенканали!R21</f>
        <v>5.1897427165913564E-2</v>
      </c>
      <c r="I21" s="163">
        <f>покрівлі!P21+'під зими'!N21+маляри!N21+водій!M21</f>
        <v>0.19633818310353521</v>
      </c>
      <c r="J21" s="163">
        <f>електрики!Q21</f>
        <v>1.8645679992702377E-2</v>
      </c>
      <c r="K21" s="163">
        <f t="shared" si="0"/>
        <v>1.2301438841033432</v>
      </c>
      <c r="L21" s="10">
        <v>3.0800120780559936E-2</v>
      </c>
      <c r="M21" s="116">
        <f t="shared" si="5"/>
        <v>1.26</v>
      </c>
      <c r="N21" s="116">
        <f t="shared" si="1"/>
        <v>1.5131328058606837</v>
      </c>
      <c r="O21" s="164"/>
      <c r="P21" s="168"/>
      <c r="Q21" s="164"/>
      <c r="R21" s="165">
        <v>3</v>
      </c>
      <c r="S21" s="166">
        <f t="shared" si="2"/>
        <v>0.24416782970161433</v>
      </c>
      <c r="T21" s="166">
        <v>1.2689649761590693</v>
      </c>
      <c r="U21" s="155">
        <f t="shared" si="3"/>
        <v>19.241494784250609</v>
      </c>
    </row>
    <row r="22" spans="1:21" ht="18.75">
      <c r="A22" s="161">
        <f t="shared" si="4"/>
        <v>17</v>
      </c>
      <c r="B22" s="162" t="s">
        <v>335</v>
      </c>
      <c r="C22" s="162">
        <v>66</v>
      </c>
      <c r="D22" s="163">
        <f>'сходові кл'!P22</f>
        <v>0.55748324564293172</v>
      </c>
      <c r="E22" s="163">
        <f>'прибуд тер'!P22</f>
        <v>0.11683530893548388</v>
      </c>
      <c r="F22" s="163">
        <f>'слюсарі х.в.'!Q22+водовідведення!Q22+зварювальник!N22+'слюсарі ц.о. г.в.'!O22+'гаряча вода'!O22+'аварійні служби'!I22</f>
        <v>0.18032962683004045</v>
      </c>
      <c r="G22" s="163">
        <f>даратиз!K22</f>
        <v>4.7701612903225813E-3</v>
      </c>
      <c r="H22" s="163">
        <f>димвенканали!R22</f>
        <v>5.6473440444960978E-2</v>
      </c>
      <c r="I22" s="163">
        <f>покрівлі!P22+'під зими'!N22+маляри!N22+водій!M22</f>
        <v>0.17965308773435473</v>
      </c>
      <c r="J22" s="163">
        <f>електрики!Q22</f>
        <v>1.4183066404563436E-2</v>
      </c>
      <c r="K22" s="163">
        <f t="shared" si="0"/>
        <v>1.1097279372826578</v>
      </c>
      <c r="L22" s="10">
        <v>2.7927216702998556E-2</v>
      </c>
      <c r="M22" s="116">
        <f t="shared" si="5"/>
        <v>1.1399999999999999</v>
      </c>
      <c r="N22" s="116">
        <f t="shared" si="1"/>
        <v>1.3651861847827875</v>
      </c>
      <c r="O22" s="164"/>
      <c r="P22" s="168"/>
      <c r="Q22" s="164"/>
      <c r="R22" s="165">
        <v>3</v>
      </c>
      <c r="S22" s="166">
        <f t="shared" si="2"/>
        <v>0.21458485661924698</v>
      </c>
      <c r="T22" s="166">
        <v>1.1506013281635405</v>
      </c>
      <c r="U22" s="155">
        <f t="shared" si="3"/>
        <v>18.649800879488208</v>
      </c>
    </row>
    <row r="23" spans="1:21" ht="18.75">
      <c r="A23" s="161">
        <f t="shared" si="4"/>
        <v>18</v>
      </c>
      <c r="B23" s="162" t="s">
        <v>336</v>
      </c>
      <c r="C23" s="162">
        <v>31</v>
      </c>
      <c r="D23" s="163">
        <f>'сходові кл'!P23</f>
        <v>0.89129068710748072</v>
      </c>
      <c r="E23" s="163">
        <f>'прибуд тер'!P23</f>
        <v>0.20579126347695345</v>
      </c>
      <c r="F23" s="163">
        <f>'слюсарі х.в.'!Q23+водовідведення!Q23+зварювальник!N23+'слюсарі ц.о. г.в.'!O23+'гаряча вода'!O23+'аварійні служби'!I23</f>
        <v>0.16693351716713289</v>
      </c>
      <c r="G23" s="163">
        <f>даратиз!K23</f>
        <v>3.5336847350064247E-3</v>
      </c>
      <c r="H23" s="163">
        <f>димвенканали!R23</f>
        <v>4.5920869301052686E-2</v>
      </c>
      <c r="I23" s="163">
        <f>покрівлі!P23+'під зими'!N23+маляри!N23+водій!M23</f>
        <v>0.18986429556703099</v>
      </c>
      <c r="J23" s="163">
        <f>електрики!Q23</f>
        <v>9.7561886513722867E-3</v>
      </c>
      <c r="K23" s="163">
        <f t="shared" si="0"/>
        <v>1.5130905060060296</v>
      </c>
      <c r="L23" s="10">
        <v>3.8584225886870417E-2</v>
      </c>
      <c r="M23" s="116">
        <f t="shared" si="5"/>
        <v>1.55</v>
      </c>
      <c r="N23" s="116">
        <f t="shared" si="1"/>
        <v>1.8620096782714799</v>
      </c>
      <c r="O23" s="164"/>
      <c r="P23" s="168"/>
      <c r="Q23" s="164"/>
      <c r="R23" s="165">
        <v>3</v>
      </c>
      <c r="S23" s="166">
        <f t="shared" si="2"/>
        <v>0.27233957173241863</v>
      </c>
      <c r="T23" s="166">
        <v>1.5896701065390613</v>
      </c>
      <c r="U23" s="155">
        <f t="shared" si="3"/>
        <v>17.1318294665137</v>
      </c>
    </row>
    <row r="24" spans="1:21" ht="18.75">
      <c r="A24" s="161">
        <f t="shared" si="4"/>
        <v>19</v>
      </c>
      <c r="B24" s="162" t="s">
        <v>337</v>
      </c>
      <c r="C24" s="162">
        <v>28</v>
      </c>
      <c r="D24" s="163">
        <f>'сходові кл'!P24</f>
        <v>0.39331363213368414</v>
      </c>
      <c r="E24" s="163">
        <f>'прибуд тер'!P24</f>
        <v>0.27729463781507657</v>
      </c>
      <c r="F24" s="163">
        <f>'слюсарі х.в.'!Q24+водовідведення!Q24+зварювальник!N24+'слюсарі ц.о. г.в.'!O24+'гаряча вода'!O24+'аварійні служби'!I24</f>
        <v>0.1757497998914698</v>
      </c>
      <c r="G24" s="163">
        <f>даратиз!K24</f>
        <v>5.0088339222614849E-3</v>
      </c>
      <c r="H24" s="163">
        <f>димвенканали!R24</f>
        <v>5.4987880763055844E-2</v>
      </c>
      <c r="I24" s="163">
        <f>покрівлі!P24+'під зими'!N24+маляри!N24+водій!M24</f>
        <v>0.20329909236320326</v>
      </c>
      <c r="J24" s="163">
        <f>електрики!Q24</f>
        <v>1.3146033280663584E-2</v>
      </c>
      <c r="K24" s="163">
        <f t="shared" si="0"/>
        <v>1.1227999101694148</v>
      </c>
      <c r="L24" s="10">
        <v>2.8250818110144044E-2</v>
      </c>
      <c r="M24" s="116">
        <f t="shared" si="5"/>
        <v>1.1499999999999999</v>
      </c>
      <c r="N24" s="116">
        <f t="shared" si="1"/>
        <v>1.3812608739354706</v>
      </c>
      <c r="O24" s="164"/>
      <c r="P24" s="168"/>
      <c r="Q24" s="164"/>
      <c r="R24" s="165">
        <v>3</v>
      </c>
      <c r="S24" s="166">
        <f t="shared" si="2"/>
        <v>0.21732716779753591</v>
      </c>
      <c r="T24" s="166">
        <v>1.1639337061379347</v>
      </c>
      <c r="U24" s="155">
        <f t="shared" si="3"/>
        <v>18.671782306111947</v>
      </c>
    </row>
    <row r="25" spans="1:21" ht="18.75">
      <c r="A25" s="161">
        <f t="shared" si="4"/>
        <v>20</v>
      </c>
      <c r="B25" s="162" t="s">
        <v>338</v>
      </c>
      <c r="C25" s="162">
        <v>45</v>
      </c>
      <c r="D25" s="163">
        <f>'сходові кл'!P25</f>
        <v>0.90944211496245808</v>
      </c>
      <c r="E25" s="163">
        <f>'прибуд тер'!P25</f>
        <v>0.14228827087415352</v>
      </c>
      <c r="F25" s="163">
        <f>'слюсарі х.в.'!Q25+водовідведення!Q25+зварювальник!N25+'слюсарі ц.о. г.в.'!O25+'гаряча вода'!O25+'аварійні служби'!I25</f>
        <v>0.20902887597899084</v>
      </c>
      <c r="G25" s="163">
        <f>даратиз!K25</f>
        <v>4.7334227080540374E-3</v>
      </c>
      <c r="H25" s="163">
        <f>димвенканали!R25</f>
        <v>5.0436003127739909E-2</v>
      </c>
      <c r="I25" s="163">
        <f>покрівлі!P25+'під зими'!N25+маляри!N25+водій!M25</f>
        <v>0.2150567405588335</v>
      </c>
      <c r="J25" s="163">
        <f>електрики!Q25</f>
        <v>1.8933750015101225E-2</v>
      </c>
      <c r="K25" s="163">
        <f t="shared" si="0"/>
        <v>1.5499191782253312</v>
      </c>
      <c r="L25" s="10">
        <v>3.8728914619212441E-2</v>
      </c>
      <c r="M25" s="116">
        <f t="shared" si="5"/>
        <v>1.59</v>
      </c>
      <c r="N25" s="116">
        <f t="shared" si="1"/>
        <v>1.9063777114134524</v>
      </c>
      <c r="O25" s="164"/>
      <c r="P25" s="168"/>
      <c r="Q25" s="164"/>
      <c r="R25" s="165">
        <v>4</v>
      </c>
      <c r="S25" s="166">
        <f t="shared" si="2"/>
        <v>0.31074642910189976</v>
      </c>
      <c r="T25" s="166">
        <v>1.5956312823115526</v>
      </c>
      <c r="U25" s="155">
        <f t="shared" si="3"/>
        <v>19.474826831655552</v>
      </c>
    </row>
    <row r="26" spans="1:21" ht="18.75">
      <c r="A26" s="161">
        <f t="shared" si="4"/>
        <v>21</v>
      </c>
      <c r="B26" s="162" t="s">
        <v>339</v>
      </c>
      <c r="C26" s="162">
        <v>38</v>
      </c>
      <c r="D26" s="163">
        <f>'сходові кл'!P26</f>
        <v>0.75222636235266238</v>
      </c>
      <c r="E26" s="163">
        <f>'прибуд тер'!P26</f>
        <v>0.10897928779093434</v>
      </c>
      <c r="F26" s="163">
        <f>'слюсарі х.в.'!Q26+водовідведення!Q26+зварювальник!N26+'слюсарі ц.о. г.в.'!O26+'гаряча вода'!O26+'аварійні служби'!I26</f>
        <v>0.18665619478992354</v>
      </c>
      <c r="G26" s="163">
        <f>даратиз!K26</f>
        <v>4.0737004194764514E-3</v>
      </c>
      <c r="H26" s="163">
        <f>димвенканали!R26</f>
        <v>5.5370612714575607E-2</v>
      </c>
      <c r="I26" s="163">
        <f>покрівлі!P26+'під зими'!N26+маляри!N26+водій!M26</f>
        <v>0.20739257076308401</v>
      </c>
      <c r="J26" s="163">
        <f>електрики!Q26</f>
        <v>1.4366764020323296E-2</v>
      </c>
      <c r="K26" s="163">
        <f t="shared" si="0"/>
        <v>1.3290654928509795</v>
      </c>
      <c r="L26" s="10">
        <v>3.3567878348343461E-2</v>
      </c>
      <c r="M26" s="116">
        <f t="shared" si="5"/>
        <v>1.36</v>
      </c>
      <c r="N26" s="116">
        <f t="shared" si="1"/>
        <v>1.6351600454391877</v>
      </c>
      <c r="O26" s="164"/>
      <c r="P26" s="168"/>
      <c r="Q26" s="164"/>
      <c r="R26" s="165">
        <v>3</v>
      </c>
      <c r="S26" s="166">
        <f t="shared" si="2"/>
        <v>0.25216345748743718</v>
      </c>
      <c r="T26" s="166">
        <v>1.3829965879517505</v>
      </c>
      <c r="U26" s="155">
        <f t="shared" si="3"/>
        <v>18.233122169946711</v>
      </c>
    </row>
    <row r="27" spans="1:21" ht="18.75">
      <c r="A27" s="161">
        <f t="shared" si="4"/>
        <v>22</v>
      </c>
      <c r="B27" s="162" t="s">
        <v>340</v>
      </c>
      <c r="C27" s="162">
        <v>40</v>
      </c>
      <c r="D27" s="163">
        <f>'сходові кл'!P27</f>
        <v>0.66745046598590241</v>
      </c>
      <c r="E27" s="163">
        <f>'прибуд тер'!P27</f>
        <v>0.29633365968331887</v>
      </c>
      <c r="F27" s="163">
        <f>'слюсарі х.в.'!Q27+водовідведення!Q27+зварювальник!N27+'слюсарі ц.о. г.в.'!O27+'гаряча вода'!O27+'аварійні служби'!I27</f>
        <v>0.1779489821275804</v>
      </c>
      <c r="G27" s="163">
        <f>даратиз!K27</f>
        <v>3.2341900086630092E-3</v>
      </c>
      <c r="H27" s="163">
        <f>димвенканали!R27</f>
        <v>3.9702221853420691E-2</v>
      </c>
      <c r="I27" s="163">
        <f>покрівлі!P27+'під зими'!N27+маляри!N27+водій!M27</f>
        <v>0.22914126908116722</v>
      </c>
      <c r="J27" s="163">
        <f>електрики!Q27</f>
        <v>1.3673006551857063E-2</v>
      </c>
      <c r="K27" s="163">
        <f t="shared" si="0"/>
        <v>1.4274837952919095</v>
      </c>
      <c r="L27" s="10">
        <v>3.6642330203611011E-2</v>
      </c>
      <c r="M27" s="116">
        <f t="shared" si="5"/>
        <v>1.46</v>
      </c>
      <c r="N27" s="116">
        <f t="shared" si="1"/>
        <v>1.7569513505946246</v>
      </c>
      <c r="O27" s="164"/>
      <c r="P27" s="168"/>
      <c r="Q27" s="164"/>
      <c r="R27" s="165">
        <v>4</v>
      </c>
      <c r="S27" s="166">
        <f t="shared" si="2"/>
        <v>0.24728734620585113</v>
      </c>
      <c r="T27" s="166">
        <v>1.5096640043887735</v>
      </c>
      <c r="U27" s="155">
        <f t="shared" si="3"/>
        <v>16.380290282271904</v>
      </c>
    </row>
    <row r="28" spans="1:21" ht="18.75">
      <c r="A28" s="161">
        <f t="shared" si="4"/>
        <v>23</v>
      </c>
      <c r="B28" s="162" t="s">
        <v>341</v>
      </c>
      <c r="C28" s="162">
        <v>8</v>
      </c>
      <c r="D28" s="163">
        <f>'сходові кл'!P28</f>
        <v>0</v>
      </c>
      <c r="E28" s="163">
        <f>'прибуд тер'!P28</f>
        <v>0.45236340893366328</v>
      </c>
      <c r="F28" s="163">
        <f>'слюсарі х.в.'!Q28+водовідведення!Q28+зварювальник!N28+'слюсарі ц.о. г.в.'!O28+'гаряча вода'!O28+'аварійні служби'!I28</f>
        <v>0.16400568773699065</v>
      </c>
      <c r="G28" s="163">
        <f>даратиз!K28</f>
        <v>4.255920820077766E-3</v>
      </c>
      <c r="H28" s="163">
        <f>димвенканали!R28</f>
        <v>5.500731797788902E-2</v>
      </c>
      <c r="I28" s="163">
        <f>покрівлі!P28+'під зими'!N28+маляри!N28+водій!M28</f>
        <v>0.18911316522207558</v>
      </c>
      <c r="J28" s="163">
        <f>електрики!Q28</f>
        <v>9.5641310284464015E-3</v>
      </c>
      <c r="K28" s="163">
        <f t="shared" si="0"/>
        <v>0.87430963171914267</v>
      </c>
      <c r="L28" s="10">
        <v>2.2203841158022965E-2</v>
      </c>
      <c r="M28" s="116">
        <f t="shared" si="5"/>
        <v>0.9</v>
      </c>
      <c r="N28" s="116">
        <f t="shared" si="1"/>
        <v>1.0758161674525988</v>
      </c>
      <c r="O28" s="164"/>
      <c r="P28" s="168"/>
      <c r="Q28" s="164"/>
      <c r="R28" s="165">
        <v>3</v>
      </c>
      <c r="S28" s="166">
        <f t="shared" si="2"/>
        <v>0.16101791174205271</v>
      </c>
      <c r="T28" s="166">
        <v>0.91479825571054607</v>
      </c>
      <c r="U28" s="155">
        <f t="shared" si="3"/>
        <v>17.601466852053207</v>
      </c>
    </row>
    <row r="29" spans="1:21" ht="18.75">
      <c r="A29" s="161">
        <f t="shared" si="4"/>
        <v>24</v>
      </c>
      <c r="B29" s="162" t="s">
        <v>342</v>
      </c>
      <c r="C29" s="162">
        <v>4</v>
      </c>
      <c r="D29" s="163">
        <f>'сходові кл'!P29</f>
        <v>0</v>
      </c>
      <c r="E29" s="163">
        <f>'прибуд тер'!P29</f>
        <v>0.22946033646788727</v>
      </c>
      <c r="F29" s="163">
        <f>'слюсарі х.в.'!Q29+водовідведення!Q29+зварювальник!N29+'слюсарі ц.о. г.в.'!O29+'гаряча вода'!O29+'аварійні служби'!I29</f>
        <v>0.16306092125391294</v>
      </c>
      <c r="G29" s="163">
        <f>даратиз!K29</f>
        <v>4.8823016564952049E-3</v>
      </c>
      <c r="H29" s="163">
        <f>димвенканали!R29</f>
        <v>0.12210473609721292</v>
      </c>
      <c r="I29" s="163">
        <f>покрівлі!P29+'під зими'!N29+маляри!N29+водій!M29</f>
        <v>0.29126914761715633</v>
      </c>
      <c r="J29" s="163">
        <f>електрики!Q29</f>
        <v>1.1794649816684771E-2</v>
      </c>
      <c r="K29" s="163">
        <f t="shared" si="0"/>
        <v>0.82257209290934941</v>
      </c>
      <c r="L29" s="10">
        <v>2.0619542257779601E-2</v>
      </c>
      <c r="M29" s="116">
        <f t="shared" si="5"/>
        <v>0.84</v>
      </c>
      <c r="N29" s="116">
        <f t="shared" si="1"/>
        <v>1.0118299622005549</v>
      </c>
      <c r="O29" s="164"/>
      <c r="P29" s="168"/>
      <c r="Q29" s="164"/>
      <c r="R29" s="165">
        <v>1</v>
      </c>
      <c r="S29" s="166">
        <f t="shared" si="2"/>
        <v>0.1623048211800352</v>
      </c>
      <c r="T29" s="166">
        <v>0.84952514102051968</v>
      </c>
      <c r="U29" s="155">
        <f t="shared" si="3"/>
        <v>19.105358198706309</v>
      </c>
    </row>
    <row r="30" spans="1:21" ht="18.75">
      <c r="A30" s="161">
        <f t="shared" si="4"/>
        <v>25</v>
      </c>
      <c r="B30" s="162" t="s">
        <v>343</v>
      </c>
      <c r="C30" s="162">
        <v>6</v>
      </c>
      <c r="D30" s="163">
        <f>'сходові кл'!P30</f>
        <v>0</v>
      </c>
      <c r="E30" s="163">
        <f>'прибуд тер'!P30</f>
        <v>0.41982550155654902</v>
      </c>
      <c r="F30" s="163">
        <f>'слюсарі х.в.'!Q30+водовідведення!Q30+зварювальник!N30+'слюсарі ц.о. г.в.'!O30+'гаряча вода'!O30+'аварійні служби'!I30</f>
        <v>0.1668272707018256</v>
      </c>
      <c r="G30" s="163">
        <f>даратиз!K30</f>
        <v>2.6949826130154E-3</v>
      </c>
      <c r="H30" s="163">
        <f>димвенканали!R30</f>
        <v>3.8652683199068061E-2</v>
      </c>
      <c r="I30" s="163">
        <f>покрівлі!P30+'під зими'!N30+маляри!N30+водій!M30</f>
        <v>0.33164989592227462</v>
      </c>
      <c r="J30" s="163">
        <f>електрики!Q30</f>
        <v>6.7205481071720974E-3</v>
      </c>
      <c r="K30" s="163">
        <f t="shared" si="0"/>
        <v>0.96637088209990485</v>
      </c>
      <c r="L30" s="10">
        <v>2.6110309281841416E-2</v>
      </c>
      <c r="M30" s="116">
        <f t="shared" si="5"/>
        <v>0.99</v>
      </c>
      <c r="N30" s="116">
        <f t="shared" si="1"/>
        <v>1.1909774296580955</v>
      </c>
      <c r="O30" s="164"/>
      <c r="P30" s="168"/>
      <c r="Q30" s="164"/>
      <c r="R30" s="165">
        <v>1</v>
      </c>
      <c r="S30" s="166">
        <f t="shared" si="2"/>
        <v>0.11523268724622926</v>
      </c>
      <c r="T30" s="166">
        <v>1.0757447424118662</v>
      </c>
      <c r="U30" s="155">
        <f t="shared" si="3"/>
        <v>10.711898715663029</v>
      </c>
    </row>
    <row r="31" spans="1:21" ht="18.75">
      <c r="A31" s="161">
        <f t="shared" si="4"/>
        <v>26</v>
      </c>
      <c r="B31" s="162" t="s">
        <v>344</v>
      </c>
      <c r="C31" s="162">
        <v>7</v>
      </c>
      <c r="D31" s="163">
        <f>'сходові кл'!P31</f>
        <v>0</v>
      </c>
      <c r="E31" s="163">
        <f>'прибуд тер'!P31</f>
        <v>0.61139341272788672</v>
      </c>
      <c r="F31" s="163">
        <f>'слюсарі х.в.'!Q31+водовідведення!Q31+зварювальник!N31+'слюсарі ц.о. г.в.'!O31+'гаряча вода'!O31+'аварійні служби'!I31</f>
        <v>0.17428749296590312</v>
      </c>
      <c r="G31" s="163">
        <f>даратиз!K31</f>
        <v>4.8919648885887915E-3</v>
      </c>
      <c r="H31" s="163">
        <f>димвенканали!R31</f>
        <v>6.3044849112538048E-2</v>
      </c>
      <c r="I31" s="163">
        <f>покрівлі!P31+'під зими'!N31+маляри!N31+водій!M31</f>
        <v>0.20175550483956817</v>
      </c>
      <c r="J31" s="163">
        <f>електрики!Q31</f>
        <v>1.3702022288727989E-2</v>
      </c>
      <c r="K31" s="163">
        <f t="shared" si="0"/>
        <v>1.069075246823213</v>
      </c>
      <c r="L31" s="10">
        <v>2.6804330494506933E-2</v>
      </c>
      <c r="M31" s="116">
        <f t="shared" si="5"/>
        <v>1.1000000000000001</v>
      </c>
      <c r="N31" s="116">
        <f t="shared" si="1"/>
        <v>1.3150554927812639</v>
      </c>
      <c r="O31" s="164"/>
      <c r="P31" s="168"/>
      <c r="Q31" s="164"/>
      <c r="R31" s="165">
        <v>2</v>
      </c>
      <c r="S31" s="166">
        <f t="shared" si="2"/>
        <v>0.21071707640757831</v>
      </c>
      <c r="T31" s="166">
        <v>1.1043384163736856</v>
      </c>
      <c r="U31" s="155">
        <f t="shared" si="3"/>
        <v>19.080842727495586</v>
      </c>
    </row>
    <row r="32" spans="1:21" ht="18.75">
      <c r="A32" s="161">
        <f t="shared" si="4"/>
        <v>27</v>
      </c>
      <c r="B32" s="222" t="s">
        <v>345</v>
      </c>
      <c r="C32" s="162">
        <v>16</v>
      </c>
      <c r="D32" s="163">
        <f>'сходові кл'!P32</f>
        <v>0</v>
      </c>
      <c r="E32" s="163">
        <f>'прибуд тер'!P32</f>
        <v>0</v>
      </c>
      <c r="F32" s="163">
        <f>'слюсарі х.в.'!Q32+водовідведення!Q32+зварювальник!N32+'слюсарі ц.о. г.в.'!O32+'гаряча вода'!O32+'аварійні служби'!I32</f>
        <v>0.16448147680122577</v>
      </c>
      <c r="G32" s="163">
        <f>даратиз!K32</f>
        <v>4.8784104389086608E-3</v>
      </c>
      <c r="H32" s="163">
        <f>димвенканали!R32</f>
        <v>7.1556675569334163E-2</v>
      </c>
      <c r="I32" s="163">
        <f>покрівлі!P32+'під зими'!N32+маляри!N32+водій!M32</f>
        <v>0.19131290333534426</v>
      </c>
      <c r="J32" s="163">
        <f>електрики!Q32</f>
        <v>1.2035999412577788E-2</v>
      </c>
      <c r="K32" s="163">
        <f t="shared" si="0"/>
        <v>0.4442654655573906</v>
      </c>
      <c r="L32" s="10">
        <v>1.1279913712513539E-2</v>
      </c>
      <c r="M32" s="116">
        <f t="shared" si="5"/>
        <v>0.46</v>
      </c>
      <c r="N32" s="116">
        <f t="shared" si="1"/>
        <v>0.54665445512388489</v>
      </c>
      <c r="O32" s="164"/>
      <c r="P32" s="168"/>
      <c r="Q32" s="164"/>
      <c r="R32" s="165">
        <v>3</v>
      </c>
      <c r="S32" s="166">
        <f t="shared" si="2"/>
        <v>8.192201016832712E-2</v>
      </c>
      <c r="T32" s="166">
        <v>0.46473244495555777</v>
      </c>
      <c r="U32" s="155">
        <f t="shared" si="3"/>
        <v>17.627779393831926</v>
      </c>
    </row>
    <row r="33" spans="1:21" ht="18.75">
      <c r="A33" s="161">
        <f t="shared" si="4"/>
        <v>28</v>
      </c>
      <c r="B33" s="222" t="s">
        <v>346</v>
      </c>
      <c r="C33" s="162">
        <v>12</v>
      </c>
      <c r="D33" s="163">
        <f>'сходові кл'!P33</f>
        <v>0</v>
      </c>
      <c r="E33" s="163">
        <f>'прибуд тер'!P33</f>
        <v>0.40342359574979481</v>
      </c>
      <c r="F33" s="163">
        <f>'слюсарі х.в.'!Q33+водовідведення!Q33+зварювальник!N33+'слюсарі ц.о. г.в.'!O33+'гаряча вода'!O33+'аварійні служби'!I33</f>
        <v>0.17766321295798271</v>
      </c>
      <c r="G33" s="163">
        <f>даратиз!K33</f>
        <v>4.801266268026733E-3</v>
      </c>
      <c r="H33" s="163">
        <f>димвенканали!R33</f>
        <v>5.2029436681015097E-2</v>
      </c>
      <c r="I33" s="163">
        <f>покрівлі!P33+'під зими'!N33+маляри!N33+водій!M33</f>
        <v>0.20594266165990846</v>
      </c>
      <c r="J33" s="163">
        <f>електрики!Q33</f>
        <v>1.4275550481608265E-2</v>
      </c>
      <c r="K33" s="163">
        <f t="shared" si="0"/>
        <v>0.85813572379833603</v>
      </c>
      <c r="L33" s="10">
        <v>2.1599407191020197E-2</v>
      </c>
      <c r="M33" s="116">
        <f t="shared" si="5"/>
        <v>0.88</v>
      </c>
      <c r="N33" s="116">
        <f t="shared" si="1"/>
        <v>1.0556821571872275</v>
      </c>
      <c r="O33" s="164"/>
      <c r="P33" s="168"/>
      <c r="Q33" s="164"/>
      <c r="R33" s="165">
        <v>3</v>
      </c>
      <c r="S33" s="166">
        <f t="shared" si="2"/>
        <v>0.16578658091719534</v>
      </c>
      <c r="T33" s="166">
        <v>0.88989557627003213</v>
      </c>
      <c r="U33" s="155">
        <f t="shared" si="3"/>
        <v>18.629891566838022</v>
      </c>
    </row>
    <row r="34" spans="1:21" ht="18.75">
      <c r="A34" s="161">
        <f t="shared" si="4"/>
        <v>29</v>
      </c>
      <c r="B34" s="162" t="s">
        <v>347</v>
      </c>
      <c r="C34" s="162">
        <v>6</v>
      </c>
      <c r="D34" s="163">
        <f>'сходові кл'!P34</f>
        <v>0.41947210495178228</v>
      </c>
      <c r="E34" s="163">
        <f>'прибуд тер'!P34</f>
        <v>0.45189657692727586</v>
      </c>
      <c r="F34" s="163">
        <f>'слюсарі х.в.'!Q34+водовідведення!Q34+зварювальник!N34+'слюсарі ц.о. г.в.'!O34+'гаряча вода'!O34+'аварійні служби'!I34</f>
        <v>0.16815071526449207</v>
      </c>
      <c r="G34" s="163">
        <f>даратиз!K34</f>
        <v>3.4716698638469099E-3</v>
      </c>
      <c r="H34" s="163">
        <f>димвенканали!R34</f>
        <v>7.6489617152515219E-2</v>
      </c>
      <c r="I34" s="163">
        <f>покрівлі!P34+'під зими'!N34+маляри!N34+водій!M34</f>
        <v>0.20245830025880263</v>
      </c>
      <c r="J34" s="163">
        <f>електрики!Q34</f>
        <v>9.4945468626800866E-3</v>
      </c>
      <c r="K34" s="163">
        <f t="shared" si="0"/>
        <v>1.331433531281395</v>
      </c>
      <c r="L34" s="10">
        <v>3.3792535155594404E-2</v>
      </c>
      <c r="M34" s="116">
        <f t="shared" si="5"/>
        <v>1.37</v>
      </c>
      <c r="N34" s="116">
        <f t="shared" si="1"/>
        <v>1.638271279724387</v>
      </c>
      <c r="O34" s="164"/>
      <c r="P34" s="168"/>
      <c r="Q34" s="164"/>
      <c r="R34" s="165">
        <v>3</v>
      </c>
      <c r="S34" s="166">
        <f t="shared" si="2"/>
        <v>0.24601883131389757</v>
      </c>
      <c r="T34" s="166">
        <v>1.3922524484104895</v>
      </c>
      <c r="U34" s="155">
        <f t="shared" si="3"/>
        <v>17.67056194404779</v>
      </c>
    </row>
    <row r="35" spans="1:21" ht="18.75">
      <c r="A35" s="161">
        <f t="shared" si="4"/>
        <v>30</v>
      </c>
      <c r="B35" s="162" t="s">
        <v>348</v>
      </c>
      <c r="C35" s="162">
        <v>12</v>
      </c>
      <c r="D35" s="163">
        <f>'сходові кл'!P35</f>
        <v>0</v>
      </c>
      <c r="E35" s="163">
        <f>'прибуд тер'!P35</f>
        <v>0.55137842178175633</v>
      </c>
      <c r="F35" s="163">
        <f>'слюсарі х.в.'!Q35+водовідведення!Q35+зварювальник!N35+'слюсарі ц.о. г.в.'!O35+'гаряча вода'!O35+'аварійні служби'!I35</f>
        <v>0.16637095491169346</v>
      </c>
      <c r="G35" s="163">
        <f>даратиз!K35</f>
        <v>4.8593350383631722E-3</v>
      </c>
      <c r="H35" s="163">
        <f>димвенканали!R35</f>
        <v>6.1645949163495008E-2</v>
      </c>
      <c r="I35" s="163">
        <f>покрівлі!P35+'під зими'!N35+маляри!N35+водій!M35</f>
        <v>0.26468338281626203</v>
      </c>
      <c r="J35" s="163">
        <f>електрики!Q35</f>
        <v>1.2357018030450707E-2</v>
      </c>
      <c r="K35" s="163">
        <f t="shared" si="0"/>
        <v>1.0612950617420207</v>
      </c>
      <c r="L35" s="10">
        <v>2.6654324142450034E-2</v>
      </c>
      <c r="M35" s="116">
        <f t="shared" si="5"/>
        <v>1.0900000000000001</v>
      </c>
      <c r="N35" s="116">
        <f t="shared" si="1"/>
        <v>1.3055392630613647</v>
      </c>
      <c r="O35" s="164"/>
      <c r="P35" s="168"/>
      <c r="Q35" s="164"/>
      <c r="R35" s="165">
        <v>2</v>
      </c>
      <c r="S35" s="166">
        <f t="shared" si="2"/>
        <v>0.2073811083924233</v>
      </c>
      <c r="T35" s="166">
        <v>1.0981581546689414</v>
      </c>
      <c r="U35" s="155">
        <f t="shared" si="3"/>
        <v>18.884448247342103</v>
      </c>
    </row>
    <row r="36" spans="1:21" ht="18.75">
      <c r="A36" s="161">
        <f t="shared" si="4"/>
        <v>31</v>
      </c>
      <c r="B36" s="162" t="s">
        <v>349</v>
      </c>
      <c r="C36" s="162">
        <v>13</v>
      </c>
      <c r="D36" s="163">
        <f>'сходові кл'!P36</f>
        <v>0</v>
      </c>
      <c r="E36" s="163">
        <f>'прибуд тер'!P36</f>
        <v>0.46430856185088065</v>
      </c>
      <c r="F36" s="163">
        <f>'слюсарі х.в.'!Q36+водовідведення!Q36+зварювальник!N36+'слюсарі ц.о. г.в.'!O36+'гаряча вода'!O36+'аварійні служби'!I36</f>
        <v>0.17272813903440487</v>
      </c>
      <c r="G36" s="163">
        <f>даратиз!K36</f>
        <v>4.8669050456893129E-3</v>
      </c>
      <c r="H36" s="163">
        <f>димвенканали!R36</f>
        <v>6.1825865140821626E-2</v>
      </c>
      <c r="I36" s="163">
        <f>покрівлі!P36+'під зими'!N36+маляри!N36+водій!M36</f>
        <v>0.20083519534510114</v>
      </c>
      <c r="J36" s="163">
        <f>електрики!Q36</f>
        <v>1.3437091120120611E-2</v>
      </c>
      <c r="K36" s="163">
        <f t="shared" si="0"/>
        <v>0.91800175753701818</v>
      </c>
      <c r="L36" s="10">
        <v>2.3058711517196216E-2</v>
      </c>
      <c r="M36" s="116">
        <f t="shared" si="5"/>
        <v>0.94</v>
      </c>
      <c r="N36" s="116">
        <f t="shared" si="1"/>
        <v>1.1292725628650573</v>
      </c>
      <c r="O36" s="164"/>
      <c r="P36" s="168"/>
      <c r="Q36" s="164"/>
      <c r="R36" s="165">
        <v>2</v>
      </c>
      <c r="S36" s="166">
        <f t="shared" si="2"/>
        <v>0.1792536483565732</v>
      </c>
      <c r="T36" s="166">
        <v>0.95001891450848408</v>
      </c>
      <c r="U36" s="155">
        <f t="shared" si="3"/>
        <v>18.868429419567352</v>
      </c>
    </row>
    <row r="37" spans="1:21" ht="18.75">
      <c r="A37" s="161">
        <f t="shared" si="4"/>
        <v>32</v>
      </c>
      <c r="B37" s="162" t="s">
        <v>350</v>
      </c>
      <c r="C37" s="162">
        <v>9</v>
      </c>
      <c r="D37" s="163">
        <f>'сходові кл'!P37</f>
        <v>0</v>
      </c>
      <c r="E37" s="163">
        <f>'прибуд тер'!P37</f>
        <v>0.75569947182252384</v>
      </c>
      <c r="F37" s="163">
        <f>'слюсарі х.в.'!Q37+водовідведення!Q37+зварювальник!N37+'слюсарі ц.о. г.в.'!O37+'гаряча вода'!O37+'аварійні служби'!I37</f>
        <v>0.15368948398270979</v>
      </c>
      <c r="G37" s="163">
        <f>даратиз!K37</f>
        <v>4.9095022624434399E-3</v>
      </c>
      <c r="H37" s="163">
        <f>димвенканали!R37</f>
        <v>9.9817585390785168E-2</v>
      </c>
      <c r="I37" s="163">
        <f>покрівлі!P37+'під зими'!N37+маляри!N37+водій!M37</f>
        <v>0.25763768940225679</v>
      </c>
      <c r="J37" s="163">
        <f>електрики!Q37</f>
        <v>1.0202461040525967E-2</v>
      </c>
      <c r="K37" s="163">
        <f t="shared" si="0"/>
        <v>1.2819561939012449</v>
      </c>
      <c r="L37" s="10">
        <v>3.2038644566034433E-2</v>
      </c>
      <c r="M37" s="116">
        <f t="shared" si="5"/>
        <v>1.31</v>
      </c>
      <c r="N37" s="116">
        <f t="shared" si="1"/>
        <v>1.5767938061607352</v>
      </c>
      <c r="O37" s="164"/>
      <c r="P37" s="168"/>
      <c r="Q37" s="164"/>
      <c r="R37" s="165">
        <v>1</v>
      </c>
      <c r="S37" s="166">
        <f t="shared" si="2"/>
        <v>0.25680165004011668</v>
      </c>
      <c r="T37" s="166">
        <v>1.3199921561206185</v>
      </c>
      <c r="U37" s="155">
        <f t="shared" si="3"/>
        <v>19.454786064399205</v>
      </c>
    </row>
    <row r="38" spans="1:21" ht="18.75">
      <c r="A38" s="161">
        <f t="shared" si="4"/>
        <v>33</v>
      </c>
      <c r="B38" s="162" t="s">
        <v>351</v>
      </c>
      <c r="C38" s="162">
        <v>4</v>
      </c>
      <c r="D38" s="163">
        <f>'сходові кл'!P38</f>
        <v>0</v>
      </c>
      <c r="E38" s="163">
        <f>'прибуд тер'!P38</f>
        <v>0.67597883109369172</v>
      </c>
      <c r="F38" s="163">
        <f>'слюсарі х.в.'!Q38+водовідведення!Q38+зварювальник!N38+'слюсарі ц.о. г.в.'!O38+'гаряча вода'!O38+'аварійні служби'!I38</f>
        <v>0.1828069131004306</v>
      </c>
      <c r="G38" s="163">
        <f>даратиз!K38</f>
        <v>4.8992161254199336E-3</v>
      </c>
      <c r="H38" s="163">
        <f>димвенканали!R38</f>
        <v>0.10455702299626971</v>
      </c>
      <c r="I38" s="163">
        <f>покрівлі!P38+'під зими'!N38+маляри!N38+водій!M38</f>
        <v>0.32357183598532269</v>
      </c>
      <c r="J38" s="163">
        <f>електрики!Q38</f>
        <v>1.5149455027701493E-2</v>
      </c>
      <c r="K38" s="163">
        <f t="shared" si="0"/>
        <v>1.3069632743288362</v>
      </c>
      <c r="L38" s="10">
        <v>3.2697416899194948E-2</v>
      </c>
      <c r="M38" s="116">
        <f t="shared" si="5"/>
        <v>1.34</v>
      </c>
      <c r="N38" s="116">
        <f t="shared" si="1"/>
        <v>1.6075928294736372</v>
      </c>
      <c r="O38" s="164"/>
      <c r="P38" s="168"/>
      <c r="Q38" s="164"/>
      <c r="R38" s="165">
        <v>1</v>
      </c>
      <c r="S38" s="166">
        <f t="shared" si="2"/>
        <v>0.26045925322680552</v>
      </c>
      <c r="T38" s="166">
        <v>1.3471335762468317</v>
      </c>
      <c r="U38" s="155">
        <f t="shared" si="3"/>
        <v>19.334330152504659</v>
      </c>
    </row>
    <row r="39" spans="1:21" ht="18.75">
      <c r="A39" s="161">
        <f t="shared" si="4"/>
        <v>34</v>
      </c>
      <c r="B39" s="162" t="s">
        <v>352</v>
      </c>
      <c r="C39" s="162">
        <v>9</v>
      </c>
      <c r="D39" s="163">
        <f>'сходові кл'!P39</f>
        <v>0</v>
      </c>
      <c r="E39" s="163">
        <f>'прибуд тер'!P39</f>
        <v>0.20537271801539084</v>
      </c>
      <c r="F39" s="163">
        <f>'слюсарі х.в.'!Q39+водовідведення!Q39+зварювальник!N39+'слюсарі ц.о. г.в.'!O39+'гаряча вода'!O39+'аварійні служби'!I39</f>
        <v>0.15814037119568772</v>
      </c>
      <c r="G39" s="163">
        <f>даратиз!K39</f>
        <v>4.8481166464155543E-3</v>
      </c>
      <c r="H39" s="163">
        <f>димвенканали!R39</f>
        <v>6.3027826067010129E-2</v>
      </c>
      <c r="I39" s="163">
        <f>покрівлі!P39+'під зими'!N39+маляри!N39+водій!M39</f>
        <v>0.3071136935673392</v>
      </c>
      <c r="J39" s="163">
        <f>електрики!Q39</f>
        <v>1.0958658031379047E-2</v>
      </c>
      <c r="K39" s="163">
        <f t="shared" si="0"/>
        <v>0.74946138352322256</v>
      </c>
      <c r="L39" s="10">
        <v>1.894180656819125E-2</v>
      </c>
      <c r="M39" s="116">
        <f t="shared" si="5"/>
        <v>0.77</v>
      </c>
      <c r="N39" s="116">
        <f t="shared" si="1"/>
        <v>0.92208382810969647</v>
      </c>
      <c r="O39" s="164"/>
      <c r="P39" s="168"/>
      <c r="Q39" s="164"/>
      <c r="R39" s="165">
        <v>2</v>
      </c>
      <c r="S39" s="166">
        <f t="shared" si="2"/>
        <v>0.14168139750021691</v>
      </c>
      <c r="T39" s="166">
        <v>0.78040243060947956</v>
      </c>
      <c r="U39" s="155">
        <f t="shared" si="3"/>
        <v>18.154914944276431</v>
      </c>
    </row>
    <row r="40" spans="1:21" ht="17.25" customHeight="1">
      <c r="A40" s="161">
        <f t="shared" si="4"/>
        <v>35</v>
      </c>
      <c r="B40" s="162" t="s">
        <v>353</v>
      </c>
      <c r="C40" s="162">
        <v>13</v>
      </c>
      <c r="D40" s="163">
        <f>'сходові кл'!P40</f>
        <v>0</v>
      </c>
      <c r="E40" s="163">
        <f>'прибуд тер'!P40</f>
        <v>0.3752480912764195</v>
      </c>
      <c r="F40" s="163">
        <f>'слюсарі х.в.'!Q40+водовідведення!Q40+зварювальник!N40+'слюсарі ц.о. г.в.'!O40+'гаряча вода'!O40+'аварійні служби'!I40</f>
        <v>0.19263644800871321</v>
      </c>
      <c r="G40" s="163">
        <f>даратиз!K40</f>
        <v>4.061334438458351E-3</v>
      </c>
      <c r="H40" s="163">
        <f>димвенканали!R40</f>
        <v>6.1301155608837928E-2</v>
      </c>
      <c r="I40" s="163">
        <f>покрівлі!P40+'під зими'!N40+маляри!N40+водій!M40</f>
        <v>0.20226354767663579</v>
      </c>
      <c r="J40" s="163">
        <f>електрики!Q40</f>
        <v>1.4016228076810433E-2</v>
      </c>
      <c r="K40" s="163">
        <f t="shared" si="0"/>
        <v>0.8495268050858753</v>
      </c>
      <c r="L40" s="10">
        <v>2.168079048708383E-2</v>
      </c>
      <c r="M40" s="116">
        <f t="shared" si="5"/>
        <v>0.87</v>
      </c>
      <c r="N40" s="116">
        <f t="shared" si="1"/>
        <v>1.0454491146875509</v>
      </c>
      <c r="O40" s="164"/>
      <c r="P40" s="168"/>
      <c r="Q40" s="164"/>
      <c r="R40" s="165">
        <v>2</v>
      </c>
      <c r="S40" s="166">
        <f t="shared" si="2"/>
        <v>0.15220054661969706</v>
      </c>
      <c r="T40" s="166">
        <v>0.8932485680678538</v>
      </c>
      <c r="U40" s="155">
        <f t="shared" si="3"/>
        <v>17.03899139171477</v>
      </c>
    </row>
    <row r="41" spans="1:21" ht="18.75">
      <c r="A41" s="161">
        <f t="shared" si="4"/>
        <v>36</v>
      </c>
      <c r="B41" s="222" t="s">
        <v>354</v>
      </c>
      <c r="C41" s="162">
        <v>6</v>
      </c>
      <c r="D41" s="163">
        <f>'сходові кл'!P41</f>
        <v>0</v>
      </c>
      <c r="E41" s="163">
        <f>'прибуд тер'!P41</f>
        <v>0</v>
      </c>
      <c r="F41" s="163">
        <f>'слюсарі х.в.'!Q41+водовідведення!Q41+зварювальник!N41+'слюсарі ц.о. г.в.'!O41+'гаряча вода'!O41+'аварійні служби'!I41</f>
        <v>0.15440753851793187</v>
      </c>
      <c r="G41" s="163">
        <f>даратиз!K41</f>
        <v>4.9007936507936513E-3</v>
      </c>
      <c r="H41" s="163">
        <f>димвенканали!R41</f>
        <v>4.856769130405144E-2</v>
      </c>
      <c r="I41" s="163">
        <f>покрівлі!P41+'під зими'!N41+маляри!N41+водій!M41</f>
        <v>0</v>
      </c>
      <c r="J41" s="163">
        <f>електрики!Q41</f>
        <v>0</v>
      </c>
      <c r="K41" s="163">
        <f t="shared" si="0"/>
        <v>0.20787602347277698</v>
      </c>
      <c r="L41" s="10">
        <v>5.4257653484850871E-3</v>
      </c>
      <c r="M41" s="116">
        <f t="shared" si="5"/>
        <v>0.21</v>
      </c>
      <c r="N41" s="116">
        <f t="shared" si="1"/>
        <v>0.25596214658551447</v>
      </c>
      <c r="O41" s="164"/>
      <c r="P41" s="168"/>
      <c r="Q41" s="164"/>
      <c r="R41" s="165">
        <v>1</v>
      </c>
      <c r="S41" s="166">
        <f t="shared" si="2"/>
        <v>3.2420614227928884E-2</v>
      </c>
      <c r="T41" s="166">
        <v>0.22354153235758559</v>
      </c>
      <c r="U41" s="155">
        <f t="shared" si="3"/>
        <v>14.503172580953605</v>
      </c>
    </row>
    <row r="42" spans="1:21" ht="18.75">
      <c r="A42" s="161">
        <f t="shared" si="4"/>
        <v>37</v>
      </c>
      <c r="B42" s="162" t="s">
        <v>355</v>
      </c>
      <c r="C42" s="162">
        <v>9</v>
      </c>
      <c r="D42" s="163">
        <f>'сходові кл'!P42</f>
        <v>0</v>
      </c>
      <c r="E42" s="163">
        <f>'прибуд тер'!P42</f>
        <v>0.42778282405511814</v>
      </c>
      <c r="F42" s="163">
        <f>'слюсарі х.в.'!Q42+водовідведення!Q42+зварювальник!N42+'слюсарі ц.о. г.в.'!O42+'гаряча вода'!O42+'аварійні служби'!I42</f>
        <v>0.1876865750727566</v>
      </c>
      <c r="G42" s="163">
        <f>даратиз!K42</f>
        <v>4.9055118110236228E-3</v>
      </c>
      <c r="H42" s="163">
        <f>димвенканали!R42</f>
        <v>7.3519229555644758E-2</v>
      </c>
      <c r="I42" s="163">
        <f>покрівлі!P42+'під зими'!N42+маляри!N42+водій!M42</f>
        <v>0.31127019755573854</v>
      </c>
      <c r="J42" s="163">
        <f>електрики!Q42</f>
        <v>1.5978500007563897E-2</v>
      </c>
      <c r="K42" s="163">
        <f t="shared" si="0"/>
        <v>1.0211428380578456</v>
      </c>
      <c r="L42" s="10">
        <v>2.5667697626276173E-2</v>
      </c>
      <c r="M42" s="116">
        <f t="shared" si="5"/>
        <v>1.05</v>
      </c>
      <c r="N42" s="116">
        <f t="shared" si="1"/>
        <v>1.2561726428209461</v>
      </c>
      <c r="O42" s="164"/>
      <c r="P42" s="168"/>
      <c r="Q42" s="164"/>
      <c r="R42" s="165">
        <v>1</v>
      </c>
      <c r="S42" s="166">
        <f t="shared" si="2"/>
        <v>0.19866350061836768</v>
      </c>
      <c r="T42" s="166">
        <v>1.0575091422025784</v>
      </c>
      <c r="U42" s="155">
        <f t="shared" si="3"/>
        <v>18.785984223700577</v>
      </c>
    </row>
    <row r="43" spans="1:21" ht="18.75">
      <c r="A43" s="161">
        <f t="shared" si="4"/>
        <v>38</v>
      </c>
      <c r="B43" s="162" t="s">
        <v>356</v>
      </c>
      <c r="C43" s="162">
        <v>9</v>
      </c>
      <c r="D43" s="163">
        <f>'сходові кл'!P43</f>
        <v>0</v>
      </c>
      <c r="E43" s="163">
        <f>'прибуд тер'!P43</f>
        <v>0.35301116734892785</v>
      </c>
      <c r="F43" s="163">
        <f>'слюсарі х.в.'!Q43+водовідведення!Q43+зварювальник!N43+'слюсарі ц.о. г.в.'!O43+'гаряча вода'!O43+'аварійні служби'!I43</f>
        <v>0.14537840187118514</v>
      </c>
      <c r="G43" s="163">
        <f>даратиз!K43</f>
        <v>4.8667966211825859E-3</v>
      </c>
      <c r="H43" s="163">
        <f>димвенканали!R43</f>
        <v>5.0557408238936979E-2</v>
      </c>
      <c r="I43" s="163">
        <f>покрівлі!P43+'під зими'!N43+маляри!N43+водій!M43</f>
        <v>0.28352362965449446</v>
      </c>
      <c r="J43" s="163">
        <f>електрики!Q43</f>
        <v>8.7904245222465444E-3</v>
      </c>
      <c r="K43" s="163">
        <f t="shared" si="0"/>
        <v>0.84612782825697352</v>
      </c>
      <c r="L43" s="10">
        <v>2.1347967529173058E-2</v>
      </c>
      <c r="M43" s="116">
        <f t="shared" si="5"/>
        <v>0.87</v>
      </c>
      <c r="N43" s="116">
        <f t="shared" si="1"/>
        <v>1.0409709549433759</v>
      </c>
      <c r="O43" s="164"/>
      <c r="P43" s="168"/>
      <c r="Q43" s="164"/>
      <c r="R43" s="165">
        <v>2</v>
      </c>
      <c r="S43" s="166">
        <f t="shared" si="2"/>
        <v>0.16143469274144595</v>
      </c>
      <c r="T43" s="166">
        <v>0.87953626220192993</v>
      </c>
      <c r="U43" s="155">
        <f t="shared" si="3"/>
        <v>18.354523818869296</v>
      </c>
    </row>
    <row r="44" spans="1:21" ht="18.75">
      <c r="A44" s="161">
        <f t="shared" si="4"/>
        <v>39</v>
      </c>
      <c r="B44" s="162" t="s">
        <v>357</v>
      </c>
      <c r="C44" s="162">
        <v>8</v>
      </c>
      <c r="D44" s="163">
        <f>'сходові кл'!P44</f>
        <v>0</v>
      </c>
      <c r="E44" s="163">
        <f>'прибуд тер'!P44</f>
        <v>0.10924374601836589</v>
      </c>
      <c r="F44" s="163">
        <f>'слюсарі х.в.'!Q44+водовідведення!Q44+зварювальник!N44+'слюсарі ц.о. г.в.'!O44+'гаряча вода'!O44+'аварійні служби'!I44</f>
        <v>0.1665654610292307</v>
      </c>
      <c r="G44" s="163">
        <f>даратиз!K44</f>
        <v>4.2953438106751668E-3</v>
      </c>
      <c r="H44" s="163">
        <f>димвенканали!R44</f>
        <v>4.848815555855264E-2</v>
      </c>
      <c r="I44" s="163">
        <f>покрівлі!P44+'під зими'!N44+маляри!N44+водій!M44</f>
        <v>0.1622308599566577</v>
      </c>
      <c r="J44" s="163">
        <f>електрики!Q44</f>
        <v>9.9120513900702902E-3</v>
      </c>
      <c r="K44" s="163">
        <f t="shared" si="0"/>
        <v>0.50073561776355235</v>
      </c>
      <c r="L44" s="10">
        <v>1.2925364497881691E-2</v>
      </c>
      <c r="M44" s="116">
        <f t="shared" si="5"/>
        <v>0.51</v>
      </c>
      <c r="N44" s="116">
        <f t="shared" si="1"/>
        <v>0.6163931787137209</v>
      </c>
      <c r="O44" s="164"/>
      <c r="P44" s="168"/>
      <c r="Q44" s="164"/>
      <c r="R44" s="165">
        <v>2</v>
      </c>
      <c r="S44" s="166">
        <f t="shared" si="2"/>
        <v>8.3868161400995289E-2</v>
      </c>
      <c r="T44" s="166">
        <v>0.53252501731272561</v>
      </c>
      <c r="U44" s="155">
        <f t="shared" si="3"/>
        <v>15.749149556243976</v>
      </c>
    </row>
    <row r="45" spans="1:21" ht="18.75">
      <c r="A45" s="161">
        <f t="shared" si="4"/>
        <v>40</v>
      </c>
      <c r="B45" s="162" t="s">
        <v>358</v>
      </c>
      <c r="C45" s="162">
        <v>7</v>
      </c>
      <c r="D45" s="163">
        <f>'сходові кл'!P45</f>
        <v>0</v>
      </c>
      <c r="E45" s="163">
        <f>'прибуд тер'!P45</f>
        <v>0.73815786216032619</v>
      </c>
      <c r="F45" s="163">
        <f>'слюсарі х.в.'!Q45+водовідведення!Q45+зварювальник!N45+'слюсарі ц.о. г.в.'!O45+'гаряча вода'!O45+'аварійні служби'!I45</f>
        <v>0.20182778815247321</v>
      </c>
      <c r="G45" s="163">
        <f>даратиз!K45</f>
        <v>4.8505434782608698E-3</v>
      </c>
      <c r="H45" s="163">
        <f>димвенканали!R45</f>
        <v>0.14800406493425766</v>
      </c>
      <c r="I45" s="163">
        <f>покрівлі!P45+'під зими'!N45+маляри!N45+водій!M45</f>
        <v>0.3763135878444081</v>
      </c>
      <c r="J45" s="163">
        <f>електрики!Q45</f>
        <v>1.8381064320295428E-2</v>
      </c>
      <c r="K45" s="163">
        <f t="shared" si="0"/>
        <v>1.4875349108900215</v>
      </c>
      <c r="L45" s="10">
        <v>3.7121658554605259E-2</v>
      </c>
      <c r="M45" s="116">
        <f t="shared" si="5"/>
        <v>1.52</v>
      </c>
      <c r="N45" s="116">
        <f t="shared" si="1"/>
        <v>1.8295878833335522</v>
      </c>
      <c r="O45" s="164"/>
      <c r="P45" s="168"/>
      <c r="Q45" s="164"/>
      <c r="R45" s="165">
        <v>2</v>
      </c>
      <c r="S45" s="166">
        <f t="shared" si="2"/>
        <v>0.30017555088381531</v>
      </c>
      <c r="T45" s="166">
        <v>1.5294123324497368</v>
      </c>
      <c r="U45" s="155">
        <f t="shared" si="3"/>
        <v>19.626855656578172</v>
      </c>
    </row>
    <row r="46" spans="1:21" ht="18.75">
      <c r="A46" s="161">
        <f t="shared" si="4"/>
        <v>41</v>
      </c>
      <c r="B46" s="162" t="s">
        <v>359</v>
      </c>
      <c r="C46" s="162">
        <v>14</v>
      </c>
      <c r="D46" s="163">
        <f>'сходові кл'!P46</f>
        <v>0</v>
      </c>
      <c r="E46" s="163">
        <f>'прибуд тер'!P46</f>
        <v>0.12809529892130861</v>
      </c>
      <c r="F46" s="163">
        <f>'слюсарі х.в.'!Q46+водовідведення!Q46+зварювальник!N46+'слюсарі ц.о. г.в.'!O46+'гаряча вода'!O46+'аварійні служби'!I46</f>
        <v>0.18164402461571791</v>
      </c>
      <c r="G46" s="163">
        <f>даратиз!K46</f>
        <v>4.843059239610965E-3</v>
      </c>
      <c r="H46" s="163">
        <f>димвенканали!R46</f>
        <v>4.8156937131571015E-2</v>
      </c>
      <c r="I46" s="163">
        <f>покрівлі!P46+'під зими'!N46+маляри!N46+водій!M46</f>
        <v>0.19088179447641393</v>
      </c>
      <c r="J46" s="163">
        <f>електрики!Q46</f>
        <v>1.4951882559391503E-2</v>
      </c>
      <c r="K46" s="163">
        <f t="shared" si="0"/>
        <v>0.56857299694401398</v>
      </c>
      <c r="L46" s="10">
        <v>1.4416360515172706E-2</v>
      </c>
      <c r="M46" s="116">
        <f t="shared" si="5"/>
        <v>0.57999999999999996</v>
      </c>
      <c r="N46" s="116">
        <f t="shared" si="1"/>
        <v>0.69958722895102399</v>
      </c>
      <c r="O46" s="164"/>
      <c r="P46" s="168"/>
      <c r="Q46" s="164"/>
      <c r="R46" s="165">
        <v>3</v>
      </c>
      <c r="S46" s="166">
        <f t="shared" si="2"/>
        <v>0.10563317572590858</v>
      </c>
      <c r="T46" s="166">
        <v>0.59395405322511541</v>
      </c>
      <c r="U46" s="155">
        <f t="shared" si="3"/>
        <v>17.784738592544361</v>
      </c>
    </row>
    <row r="47" spans="1:21" ht="18.75">
      <c r="A47" s="161">
        <f t="shared" si="4"/>
        <v>42</v>
      </c>
      <c r="B47" s="162" t="s">
        <v>360</v>
      </c>
      <c r="C47" s="162">
        <v>13</v>
      </c>
      <c r="D47" s="163">
        <f>'сходові кл'!P47</f>
        <v>0</v>
      </c>
      <c r="E47" s="163">
        <f>'прибуд тер'!P47</f>
        <v>0.21347752038514789</v>
      </c>
      <c r="F47" s="163">
        <f>'слюсарі х.в.'!Q47+водовідведення!Q47+зварювальник!N47+'слюсарі ц.о. г.в.'!O47+'гаряча вода'!O47+'аварійні служби'!I47</f>
        <v>0.16950019500114755</v>
      </c>
      <c r="G47" s="163">
        <f>даратиз!K47</f>
        <v>4.8283220913837126E-3</v>
      </c>
      <c r="H47" s="163">
        <f>димвенканали!R47</f>
        <v>7.1163005629106227E-2</v>
      </c>
      <c r="I47" s="163">
        <f>покрівлі!P47+'під зими'!N47+маляри!N47+водій!M47</f>
        <v>0.18132959546242905</v>
      </c>
      <c r="J47" s="163">
        <f>електрики!Q47</f>
        <v>1.2888669772243275E-2</v>
      </c>
      <c r="K47" s="163">
        <f t="shared" si="0"/>
        <v>0.65318730834145766</v>
      </c>
      <c r="L47" s="10">
        <v>1.6456703371510228E-2</v>
      </c>
      <c r="M47" s="116">
        <f t="shared" si="5"/>
        <v>0.67</v>
      </c>
      <c r="N47" s="116">
        <f t="shared" si="1"/>
        <v>0.80357281405556136</v>
      </c>
      <c r="O47" s="164"/>
      <c r="P47" s="168"/>
      <c r="Q47" s="164"/>
      <c r="R47" s="165">
        <v>2</v>
      </c>
      <c r="S47" s="166">
        <f t="shared" si="2"/>
        <v>0.12555663514934001</v>
      </c>
      <c r="T47" s="166">
        <v>0.67801617890622135</v>
      </c>
      <c r="U47" s="155">
        <f t="shared" si="3"/>
        <v>18.518235855652961</v>
      </c>
    </row>
    <row r="48" spans="1:21" ht="18.75">
      <c r="A48" s="161">
        <f t="shared" si="4"/>
        <v>43</v>
      </c>
      <c r="B48" s="162" t="s">
        <v>361</v>
      </c>
      <c r="C48" s="162">
        <v>7</v>
      </c>
      <c r="D48" s="163">
        <f>'сходові кл'!P48</f>
        <v>0</v>
      </c>
      <c r="E48" s="163">
        <f>'прибуд тер'!P48</f>
        <v>0.18109021288459146</v>
      </c>
      <c r="F48" s="163">
        <f>'слюсарі х.в.'!Q48+водовідведення!Q48+зварювальник!N48+'слюсарі ц.о. г.в.'!O48+'гаряча вода'!O48+'аварійні служби'!I48</f>
        <v>0.18299369411836314</v>
      </c>
      <c r="G48" s="163">
        <f>даратиз!K48</f>
        <v>4.2286975387147456E-3</v>
      </c>
      <c r="H48" s="163">
        <f>димвенканали!R48</f>
        <v>6.402980205558198E-2</v>
      </c>
      <c r="I48" s="163">
        <f>покрівлі!P48+'під зими'!N48+маляри!N48+водій!M48</f>
        <v>0.18552274509828792</v>
      </c>
      <c r="J48" s="163">
        <f>електрики!Q48</f>
        <v>1.2650990629663942E-2</v>
      </c>
      <c r="K48" s="163">
        <f t="shared" si="0"/>
        <v>0.63051614232520314</v>
      </c>
      <c r="L48" s="10">
        <v>1.6135186391582679E-2</v>
      </c>
      <c r="M48" s="116">
        <f t="shared" si="5"/>
        <v>0.65</v>
      </c>
      <c r="N48" s="116">
        <f t="shared" si="1"/>
        <v>0.77598159446014303</v>
      </c>
      <c r="O48" s="164"/>
      <c r="P48" s="168"/>
      <c r="Q48" s="164"/>
      <c r="R48" s="165">
        <v>2</v>
      </c>
      <c r="S48" s="166">
        <f t="shared" si="2"/>
        <v>0.11121191512693662</v>
      </c>
      <c r="T48" s="166">
        <v>0.66476967933320641</v>
      </c>
      <c r="U48" s="155">
        <f t="shared" si="3"/>
        <v>16.729390431658544</v>
      </c>
    </row>
    <row r="49" spans="1:21" ht="18.75">
      <c r="A49" s="161">
        <f t="shared" si="4"/>
        <v>44</v>
      </c>
      <c r="B49" s="162" t="s">
        <v>362</v>
      </c>
      <c r="C49" s="162">
        <v>54</v>
      </c>
      <c r="D49" s="163">
        <f>'сходові кл'!P49</f>
        <v>0</v>
      </c>
      <c r="E49" s="163">
        <f>'прибуд тер'!P49</f>
        <v>0.32489017324711522</v>
      </c>
      <c r="F49" s="163">
        <f>'слюсарі х.в.'!Q49+водовідведення!Q49+зварювальник!N49+'слюсарі ц.о. г.в.'!O49+'гаряча вода'!O49+'аварійні служби'!I49</f>
        <v>0.14564875804404787</v>
      </c>
      <c r="G49" s="163">
        <f>даратиз!K49</f>
        <v>4.8922273024167209E-3</v>
      </c>
      <c r="H49" s="163">
        <f>димвенканали!R49</f>
        <v>4.8308193495795536E-2</v>
      </c>
      <c r="I49" s="163">
        <f>покрівлі!P49+'під зими'!N49+маляри!N49+водій!M49</f>
        <v>0.19759001756579864</v>
      </c>
      <c r="J49" s="163">
        <f>електрики!Q49</f>
        <v>8.8363575047272595E-3</v>
      </c>
      <c r="K49" s="163">
        <f t="shared" si="0"/>
        <v>0.73016572715990125</v>
      </c>
      <c r="L49" s="10">
        <v>1.8420981970377705E-2</v>
      </c>
      <c r="M49" s="116">
        <f t="shared" si="5"/>
        <v>0.75</v>
      </c>
      <c r="N49" s="116">
        <f t="shared" si="1"/>
        <v>0.8983040509563347</v>
      </c>
      <c r="O49" s="164"/>
      <c r="P49" s="168"/>
      <c r="Q49" s="164"/>
      <c r="R49" s="165">
        <v>5</v>
      </c>
      <c r="S49" s="166">
        <f t="shared" si="2"/>
        <v>0.13935959377677332</v>
      </c>
      <c r="T49" s="166">
        <v>0.75894445717956138</v>
      </c>
      <c r="U49" s="155">
        <f t="shared" si="3"/>
        <v>18.362291529826898</v>
      </c>
    </row>
    <row r="50" spans="1:21" ht="18.75">
      <c r="A50" s="161">
        <f t="shared" si="4"/>
        <v>45</v>
      </c>
      <c r="B50" s="162" t="s">
        <v>363</v>
      </c>
      <c r="C50" s="162">
        <v>10</v>
      </c>
      <c r="D50" s="163">
        <f>'сходові кл'!P50</f>
        <v>0.56521593868468789</v>
      </c>
      <c r="E50" s="163">
        <f>'прибуд тер'!P50</f>
        <v>0.2447096249735467</v>
      </c>
      <c r="F50" s="163">
        <f>'слюсарі х.в.'!Q50+водовідведення!Q50+зварювальник!N50+'слюсарі ц.о. г.в.'!O50+'гаряча вода'!O50+'аварійні служби'!I50</f>
        <v>0.16033214212357355</v>
      </c>
      <c r="G50" s="163">
        <f>даратиз!K50</f>
        <v>4.690392234050573E-3</v>
      </c>
      <c r="H50" s="163">
        <f>димвенканали!R50</f>
        <v>3.2584762624158874E-2</v>
      </c>
      <c r="I50" s="163">
        <f>покрівлі!P50+'під зими'!N50+маляри!N50+водій!M50</f>
        <v>0.16641886841528175</v>
      </c>
      <c r="J50" s="163">
        <f>електрики!Q50</f>
        <v>1.1331035604882557E-2</v>
      </c>
      <c r="K50" s="163">
        <f t="shared" si="0"/>
        <v>1.1852827646601816</v>
      </c>
      <c r="L50" s="10">
        <v>2.9682422601918803E-2</v>
      </c>
      <c r="M50" s="116">
        <f t="shared" si="5"/>
        <v>1.21</v>
      </c>
      <c r="N50" s="116">
        <f t="shared" si="1"/>
        <v>1.4579582247145204</v>
      </c>
      <c r="O50" s="164"/>
      <c r="P50" s="168"/>
      <c r="Q50" s="164"/>
      <c r="R50" s="165">
        <v>2</v>
      </c>
      <c r="S50" s="166">
        <f t="shared" si="2"/>
        <v>0.23504241351546562</v>
      </c>
      <c r="T50" s="166">
        <v>1.2229158111990548</v>
      </c>
      <c r="U50" s="155">
        <f t="shared" si="3"/>
        <v>19.219836015122681</v>
      </c>
    </row>
    <row r="51" spans="1:21" ht="18.75">
      <c r="A51" s="161">
        <f t="shared" si="4"/>
        <v>46</v>
      </c>
      <c r="B51" s="162" t="s">
        <v>364</v>
      </c>
      <c r="C51" s="162">
        <v>16</v>
      </c>
      <c r="D51" s="163">
        <f>'сходові кл'!P51</f>
        <v>0</v>
      </c>
      <c r="E51" s="163">
        <f>'прибуд тер'!P51</f>
        <v>0.45430756637042957</v>
      </c>
      <c r="F51" s="163">
        <f>'слюсарі х.в.'!Q51+водовідведення!Q51+зварювальник!N51+'слюсарі ц.о. г.в.'!O51+'гаряча вода'!O51+'аварійні служби'!I51</f>
        <v>0.25302040634940609</v>
      </c>
      <c r="G51" s="163">
        <f>даратиз!K51</f>
        <v>4.8759007205764612E-3</v>
      </c>
      <c r="H51" s="163">
        <f>димвенканали!R51</f>
        <v>0.10597127159982475</v>
      </c>
      <c r="I51" s="163">
        <f>покрівлі!P51+'під зими'!N51+маляри!N51+водій!M51</f>
        <v>0.24987491308620124</v>
      </c>
      <c r="J51" s="163">
        <f>електрики!Q51</f>
        <v>2.7078589551115754E-2</v>
      </c>
      <c r="K51" s="163">
        <f t="shared" si="0"/>
        <v>1.0951286476775539</v>
      </c>
      <c r="L51" s="10">
        <v>2.7408891776799102E-2</v>
      </c>
      <c r="M51" s="116">
        <f t="shared" si="5"/>
        <v>1.1200000000000001</v>
      </c>
      <c r="N51" s="116">
        <f t="shared" si="1"/>
        <v>1.3470450473452236</v>
      </c>
      <c r="O51" s="164"/>
      <c r="P51" s="168"/>
      <c r="Q51" s="164"/>
      <c r="R51" s="165">
        <v>2</v>
      </c>
      <c r="S51" s="166">
        <f t="shared" si="2"/>
        <v>0.21779870614110064</v>
      </c>
      <c r="T51" s="166">
        <v>1.1292463412041229</v>
      </c>
      <c r="U51" s="155">
        <f t="shared" si="3"/>
        <v>19.287085394393259</v>
      </c>
    </row>
    <row r="52" spans="1:21" ht="18.75">
      <c r="A52" s="161">
        <f t="shared" si="4"/>
        <v>47</v>
      </c>
      <c r="B52" s="162" t="s">
        <v>365</v>
      </c>
      <c r="C52" s="162">
        <v>5</v>
      </c>
      <c r="D52" s="163">
        <f>'сходові кл'!P52</f>
        <v>0</v>
      </c>
      <c r="E52" s="163">
        <f>'прибуд тер'!P52</f>
        <v>0.19422779518819228</v>
      </c>
      <c r="F52" s="163">
        <f>'слюсарі х.в.'!Q52+водовідведення!Q52+зварювальник!N52+'слюсарі ц.о. г.в.'!O52+'гаряча вода'!O52+'аварійні служби'!I52</f>
        <v>0.19340713939619236</v>
      </c>
      <c r="G52" s="163">
        <f>даратиз!K52</f>
        <v>4.8589184583771863E-3</v>
      </c>
      <c r="H52" s="163">
        <f>димвенканали!R52</f>
        <v>0.13258492174162365</v>
      </c>
      <c r="I52" s="163">
        <f>покрівлі!P52+'під зими'!N52+маляри!N52+водій!M52</f>
        <v>0.19300030038276716</v>
      </c>
      <c r="J52" s="163">
        <f>електрики!Q52</f>
        <v>1.6950412644386098E-2</v>
      </c>
      <c r="K52" s="163">
        <f t="shared" si="0"/>
        <v>0.73502948781153876</v>
      </c>
      <c r="L52" s="10">
        <v>1.8368269423144713E-2</v>
      </c>
      <c r="M52" s="116">
        <f t="shared" si="5"/>
        <v>0.75</v>
      </c>
      <c r="N52" s="116">
        <f t="shared" si="1"/>
        <v>0.90407730868162017</v>
      </c>
      <c r="O52" s="164"/>
      <c r="P52" s="168"/>
      <c r="Q52" s="164"/>
      <c r="R52" s="165">
        <v>1</v>
      </c>
      <c r="S52" s="166">
        <f t="shared" si="2"/>
        <v>0.14730460844805804</v>
      </c>
      <c r="T52" s="166">
        <v>0.75677270023356213</v>
      </c>
      <c r="U52" s="155">
        <f t="shared" si="3"/>
        <v>19.464841742123564</v>
      </c>
    </row>
    <row r="53" spans="1:21" ht="18.75">
      <c r="A53" s="161">
        <f t="shared" si="4"/>
        <v>48</v>
      </c>
      <c r="B53" s="162" t="s">
        <v>366</v>
      </c>
      <c r="C53" s="162">
        <v>43</v>
      </c>
      <c r="D53" s="163">
        <f>'сходові кл'!P53</f>
        <v>0</v>
      </c>
      <c r="E53" s="163">
        <f>'прибуд тер'!P53</f>
        <v>0.44566661865616597</v>
      </c>
      <c r="F53" s="163">
        <f>'слюсарі х.в.'!Q53+водовідведення!Q53+зварювальник!N53+'слюсарі ц.о. г.в.'!O53+'гаряча вода'!O53+'аварійні служби'!I53</f>
        <v>0.15795801672341681</v>
      </c>
      <c r="G53" s="163">
        <f>даратиз!K53</f>
        <v>4.8909531502423264E-3</v>
      </c>
      <c r="H53" s="163">
        <f>димвенканали!R53</f>
        <v>8.1773003001850975E-2</v>
      </c>
      <c r="I53" s="163">
        <f>покрівлі!P53+'під зими'!N53+маляри!N53+водій!M53</f>
        <v>0.28838370688239062</v>
      </c>
      <c r="J53" s="163">
        <f>електрики!Q53</f>
        <v>1.0927676364892919E-2</v>
      </c>
      <c r="K53" s="163">
        <f t="shared" si="0"/>
        <v>0.98959997477895967</v>
      </c>
      <c r="L53" s="10">
        <v>2.4846912307020533E-2</v>
      </c>
      <c r="M53" s="116">
        <f t="shared" si="5"/>
        <v>1.01</v>
      </c>
      <c r="N53" s="116">
        <f t="shared" si="1"/>
        <v>1.2173362645031762</v>
      </c>
      <c r="O53" s="164"/>
      <c r="P53" s="168"/>
      <c r="Q53" s="164"/>
      <c r="R53" s="165">
        <v>5</v>
      </c>
      <c r="S53" s="166">
        <f t="shared" si="2"/>
        <v>0.1936434774539304</v>
      </c>
      <c r="T53" s="166">
        <v>1.0236927870492458</v>
      </c>
      <c r="U53" s="155">
        <f t="shared" si="3"/>
        <v>18.91617093562807</v>
      </c>
    </row>
    <row r="54" spans="1:21" ht="18.75">
      <c r="A54" s="161">
        <f t="shared" si="4"/>
        <v>49</v>
      </c>
      <c r="B54" s="162" t="s">
        <v>367</v>
      </c>
      <c r="C54" s="162">
        <v>15</v>
      </c>
      <c r="D54" s="163">
        <f>'сходові кл'!P54</f>
        <v>0.80065531297294257</v>
      </c>
      <c r="E54" s="163">
        <f>'прибуд тер'!P54</f>
        <v>0.33948080334688813</v>
      </c>
      <c r="F54" s="163">
        <f>'слюсарі х.в.'!Q54+водовідведення!Q54+зварювальник!N54+'слюсарі ц.о. г.в.'!O54+'гаряча вода'!O54+'аварійні служби'!I54</f>
        <v>0.16827347244123303</v>
      </c>
      <c r="G54" s="163">
        <f>даратиз!K54</f>
        <v>4.6180134971448347E-3</v>
      </c>
      <c r="H54" s="163">
        <f>димвенканали!R54</f>
        <v>7.4051424474559993E-2</v>
      </c>
      <c r="I54" s="163">
        <f>покрівлі!P54+'під зими'!N54+маляри!N54+водій!M54</f>
        <v>0.15523298125043056</v>
      </c>
      <c r="J54" s="163">
        <f>електрики!Q54</f>
        <v>1.2680252019999611E-2</v>
      </c>
      <c r="K54" s="163">
        <f t="shared" si="0"/>
        <v>1.5549922600031985</v>
      </c>
      <c r="L54" s="10">
        <v>3.874964027287043E-2</v>
      </c>
      <c r="M54" s="116">
        <f t="shared" si="5"/>
        <v>1.59</v>
      </c>
      <c r="N54" s="116">
        <f t="shared" si="1"/>
        <v>1.9124902803312827</v>
      </c>
      <c r="O54" s="164"/>
      <c r="P54" s="168"/>
      <c r="Q54" s="164"/>
      <c r="R54" s="165">
        <v>3</v>
      </c>
      <c r="S54" s="166">
        <f t="shared" si="2"/>
        <v>0.31600510108902102</v>
      </c>
      <c r="T54" s="166">
        <v>1.5964851792422616</v>
      </c>
      <c r="U54" s="155">
        <f t="shared" si="3"/>
        <v>19.79380110744318</v>
      </c>
    </row>
    <row r="55" spans="1:21" ht="18.75">
      <c r="A55" s="161">
        <f t="shared" si="4"/>
        <v>50</v>
      </c>
      <c r="B55" s="162" t="s">
        <v>368</v>
      </c>
      <c r="C55" s="162">
        <v>17</v>
      </c>
      <c r="D55" s="163">
        <f>'сходові кл'!P55</f>
        <v>0.64240581985088197</v>
      </c>
      <c r="E55" s="163">
        <f>'прибуд тер'!P55</f>
        <v>0.19531298638596181</v>
      </c>
      <c r="F55" s="163">
        <f>'слюсарі х.в.'!Q55+водовідведення!Q55+зварювальник!N55+'слюсарі ц.о. г.в.'!O55+'гаряча вода'!O55+'аварійні служби'!I55</f>
        <v>0.16327036173773696</v>
      </c>
      <c r="G55" s="163">
        <f>даратиз!K55</f>
        <v>4.8587731187967297E-3</v>
      </c>
      <c r="H55" s="163">
        <f>димвенканали!R55</f>
        <v>6.804062024373575E-2</v>
      </c>
      <c r="I55" s="163">
        <f>покрівлі!P55+'під зими'!N55+маляри!N55+водій!M55</f>
        <v>0.1657447360055683</v>
      </c>
      <c r="J55" s="163">
        <f>електрики!Q55</f>
        <v>1.1830233343305874E-2</v>
      </c>
      <c r="K55" s="163">
        <f t="shared" si="0"/>
        <v>1.2514635306859876</v>
      </c>
      <c r="L55" s="10">
        <v>3.1259445021866464E-2</v>
      </c>
      <c r="M55" s="116">
        <f t="shared" si="5"/>
        <v>1.28</v>
      </c>
      <c r="N55" s="116">
        <f t="shared" si="1"/>
        <v>1.5392675708494248</v>
      </c>
      <c r="O55" s="164"/>
      <c r="P55" s="168"/>
      <c r="Q55" s="164"/>
      <c r="R55" s="165">
        <v>3</v>
      </c>
      <c r="S55" s="166">
        <f t="shared" si="2"/>
        <v>0.25137843594852649</v>
      </c>
      <c r="T55" s="166">
        <v>1.2878891349008983</v>
      </c>
      <c r="U55" s="155">
        <f t="shared" si="3"/>
        <v>19.518639387222549</v>
      </c>
    </row>
    <row r="56" spans="1:21" ht="18.75">
      <c r="A56" s="161">
        <f t="shared" si="4"/>
        <v>51</v>
      </c>
      <c r="B56" s="162" t="s">
        <v>369</v>
      </c>
      <c r="C56" s="162">
        <v>11</v>
      </c>
      <c r="D56" s="163">
        <f>'сходові кл'!P56</f>
        <v>0.85410946610367577</v>
      </c>
      <c r="E56" s="163">
        <f>'прибуд тер'!P56</f>
        <v>0.15363751084111016</v>
      </c>
      <c r="F56" s="163">
        <f>'слюсарі х.в.'!Q56+водовідведення!Q56+зварювальник!N56+'слюсарі ц.о. г.в.'!O56+'гаряча вода'!O56+'аварійні служби'!I56</f>
        <v>0.16601835781741586</v>
      </c>
      <c r="G56" s="163">
        <f>даратиз!K56</f>
        <v>4.8145679311598598E-3</v>
      </c>
      <c r="H56" s="163">
        <f>димвенканали!R56</f>
        <v>9.4301116567354265E-2</v>
      </c>
      <c r="I56" s="163">
        <f>покрівлі!P56+'під зими'!N56+маляри!N56+водій!M56</f>
        <v>0.1777282036478009</v>
      </c>
      <c r="J56" s="163">
        <f>електрики!Q56</f>
        <v>1.2297112477036813E-2</v>
      </c>
      <c r="K56" s="163">
        <f t="shared" si="0"/>
        <v>1.4629063353855536</v>
      </c>
      <c r="L56" s="10">
        <v>3.6445422417737385E-2</v>
      </c>
      <c r="M56" s="116">
        <f t="shared" si="5"/>
        <v>1.5</v>
      </c>
      <c r="N56" s="116">
        <f t="shared" si="1"/>
        <v>1.7992221093639489</v>
      </c>
      <c r="O56" s="164"/>
      <c r="P56" s="168"/>
      <c r="Q56" s="164"/>
      <c r="R56" s="165">
        <v>2</v>
      </c>
      <c r="S56" s="166">
        <f t="shared" si="2"/>
        <v>0.29767070575316867</v>
      </c>
      <c r="T56" s="166">
        <v>1.5015514036107802</v>
      </c>
      <c r="U56" s="155">
        <f t="shared" si="3"/>
        <v>19.824210149406806</v>
      </c>
    </row>
    <row r="57" spans="1:21" ht="18.75">
      <c r="A57" s="161">
        <f t="shared" si="4"/>
        <v>52</v>
      </c>
      <c r="B57" s="162" t="s">
        <v>370</v>
      </c>
      <c r="C57" s="162">
        <v>5</v>
      </c>
      <c r="D57" s="163">
        <f>'сходові кл'!P57</f>
        <v>0</v>
      </c>
      <c r="E57" s="163">
        <f>'прибуд тер'!P57</f>
        <v>0.28891796678043674</v>
      </c>
      <c r="F57" s="163">
        <f>'слюсарі х.в.'!Q57+водовідведення!Q57+зварювальник!N57+'слюсарі ц.о. г.в.'!O57+'гаряча вода'!O57+'аварійні служби'!I57</f>
        <v>0.17173525837852638</v>
      </c>
      <c r="G57" s="163">
        <f>даратиз!K57</f>
        <v>4.888191447626521E-3</v>
      </c>
      <c r="H57" s="163">
        <f>димвенканали!R57</f>
        <v>6.4135448701479317E-2</v>
      </c>
      <c r="I57" s="163">
        <f>покрівлі!P57+'під зими'!N57+маляри!N57+водій!M57</f>
        <v>0.21799087666216765</v>
      </c>
      <c r="J57" s="163">
        <f>електрики!Q57</f>
        <v>1.3268402647839772E-2</v>
      </c>
      <c r="K57" s="163">
        <f t="shared" si="0"/>
        <v>0.76093614461807646</v>
      </c>
      <c r="L57" s="10">
        <v>1.9169611062282925E-2</v>
      </c>
      <c r="M57" s="116">
        <f t="shared" si="5"/>
        <v>0.78</v>
      </c>
      <c r="N57" s="116">
        <f t="shared" si="1"/>
        <v>0.93612690681643118</v>
      </c>
      <c r="O57" s="164"/>
      <c r="P57" s="168"/>
      <c r="Q57" s="164"/>
      <c r="R57" s="165">
        <v>2</v>
      </c>
      <c r="S57" s="166">
        <f t="shared" si="2"/>
        <v>0.14633893105037477</v>
      </c>
      <c r="T57" s="166">
        <v>0.78978797576605642</v>
      </c>
      <c r="U57" s="155">
        <f t="shared" si="3"/>
        <v>18.528888200460766</v>
      </c>
    </row>
    <row r="58" spans="1:21" ht="18.75">
      <c r="A58" s="161">
        <f t="shared" si="4"/>
        <v>53</v>
      </c>
      <c r="B58" s="162" t="s">
        <v>371</v>
      </c>
      <c r="C58" s="162">
        <v>18</v>
      </c>
      <c r="D58" s="163">
        <f>'сходові кл'!P58</f>
        <v>0</v>
      </c>
      <c r="E58" s="163">
        <f>'прибуд тер'!P58</f>
        <v>0.35175875640594367</v>
      </c>
      <c r="F58" s="163">
        <f>'слюсарі х.в.'!Q58+водовідведення!Q58+зварювальник!N58+'слюсарі ц.о. г.в.'!O58+'гаряча вода'!O58+'аварійні служби'!I58</f>
        <v>0.14852889459501906</v>
      </c>
      <c r="G58" s="163">
        <f>даратиз!K58</f>
        <v>4.8253676470588237E-3</v>
      </c>
      <c r="H58" s="163">
        <f>димвенканали!R58</f>
        <v>6.797779801660199E-2</v>
      </c>
      <c r="I58" s="163">
        <f>покрівлі!P58+'під зими'!N58+маляри!N58+водій!M58</f>
        <v>0.19743370124431323</v>
      </c>
      <c r="J58" s="163">
        <f>електрики!Q58</f>
        <v>9.3256870448557676E-3</v>
      </c>
      <c r="K58" s="163">
        <f t="shared" si="0"/>
        <v>0.77985020495379265</v>
      </c>
      <c r="L58" s="10">
        <v>1.9611558435017541E-2</v>
      </c>
      <c r="M58" s="116">
        <f t="shared" si="5"/>
        <v>0.8</v>
      </c>
      <c r="N58" s="116">
        <f t="shared" si="1"/>
        <v>0.95935411606657217</v>
      </c>
      <c r="O58" s="164"/>
      <c r="P58" s="168"/>
      <c r="Q58" s="164"/>
      <c r="R58" s="165">
        <v>3</v>
      </c>
      <c r="S58" s="166">
        <f t="shared" si="2"/>
        <v>0.15135790854384956</v>
      </c>
      <c r="T58" s="166">
        <v>0.80799620752272261</v>
      </c>
      <c r="U58" s="155">
        <f t="shared" si="3"/>
        <v>18.732502347740667</v>
      </c>
    </row>
    <row r="59" spans="1:21" ht="18.75">
      <c r="A59" s="161">
        <f t="shared" si="4"/>
        <v>54</v>
      </c>
      <c r="B59" s="162" t="s">
        <v>372</v>
      </c>
      <c r="C59" s="162">
        <v>17</v>
      </c>
      <c r="D59" s="163">
        <f>'сходові кл'!P59</f>
        <v>1.1260387483836141</v>
      </c>
      <c r="E59" s="163">
        <f>'прибуд тер'!P59</f>
        <v>3.2750382529387584E-2</v>
      </c>
      <c r="F59" s="163">
        <f>'слюсарі х.в.'!Q59+водовідведення!Q59+зварювальник!N59+'слюсарі ц.о. г.в.'!O59+'гаряча вода'!O59+'аварійні служби'!I59</f>
        <v>0.16933776801958839</v>
      </c>
      <c r="G59" s="163">
        <f>даратиз!K59</f>
        <v>4.5228113440197292E-3</v>
      </c>
      <c r="H59" s="163">
        <f>димвенканали!R59</f>
        <v>3.0701001737992215E-2</v>
      </c>
      <c r="I59" s="163">
        <f>покрівлі!P59+'під зими'!N59+маляри!N59+водій!M59</f>
        <v>0.17038780829391831</v>
      </c>
      <c r="J59" s="163">
        <f>електрики!Q59</f>
        <v>1.16768487519312E-2</v>
      </c>
      <c r="K59" s="163">
        <f t="shared" si="0"/>
        <v>1.5454153690604515</v>
      </c>
      <c r="L59" s="10">
        <v>3.8670298009737848E-2</v>
      </c>
      <c r="M59" s="116">
        <f t="shared" si="5"/>
        <v>1.58</v>
      </c>
      <c r="N59" s="116">
        <f t="shared" si="1"/>
        <v>1.900902800484227</v>
      </c>
      <c r="O59" s="164"/>
      <c r="P59" s="168"/>
      <c r="Q59" s="164"/>
      <c r="R59" s="165">
        <v>3</v>
      </c>
      <c r="S59" s="166">
        <f t="shared" si="2"/>
        <v>0.30768652248302764</v>
      </c>
      <c r="T59" s="166">
        <v>1.5932162780011994</v>
      </c>
      <c r="U59" s="155">
        <f t="shared" si="3"/>
        <v>19.312288402491205</v>
      </c>
    </row>
    <row r="60" spans="1:21" ht="18.75">
      <c r="A60" s="161">
        <f t="shared" si="4"/>
        <v>55</v>
      </c>
      <c r="B60" s="162" t="s">
        <v>373</v>
      </c>
      <c r="C60" s="162">
        <v>23</v>
      </c>
      <c r="D60" s="163">
        <f>'сходові кл'!P60</f>
        <v>0.33817816498743192</v>
      </c>
      <c r="E60" s="163">
        <f>'прибуд тер'!P60</f>
        <v>0.1189595872797654</v>
      </c>
      <c r="F60" s="163">
        <f>'слюсарі х.в.'!Q60+водовідведення!Q60+зварювальник!N60+'слюсарі ц.о. г.в.'!O60+'гаряча вода'!O60+'аварійні служби'!I60</f>
        <v>0.18704304320522755</v>
      </c>
      <c r="G60" s="163">
        <f>даратиз!K60</f>
        <v>4.8240469208211149E-3</v>
      </c>
      <c r="H60" s="163">
        <f>димвенканали!R60</f>
        <v>1.3690531016960241E-2</v>
      </c>
      <c r="I60" s="163">
        <f>покрівлі!P60+'під зими'!N60+маляри!N60+водій!M60</f>
        <v>0.19331966688443913</v>
      </c>
      <c r="J60" s="163">
        <f>електрики!Q60</f>
        <v>1.5869165207903147E-2</v>
      </c>
      <c r="K60" s="163">
        <f t="shared" si="0"/>
        <v>0.87188420550254864</v>
      </c>
      <c r="L60" s="10">
        <v>2.1999359458149667E-2</v>
      </c>
      <c r="M60" s="116">
        <f t="shared" si="5"/>
        <v>0.89</v>
      </c>
      <c r="N60" s="116">
        <f t="shared" si="1"/>
        <v>1.072660277952838</v>
      </c>
      <c r="O60" s="164"/>
      <c r="P60" s="168"/>
      <c r="Q60" s="164"/>
      <c r="R60" s="165">
        <v>3</v>
      </c>
      <c r="S60" s="166">
        <f t="shared" si="2"/>
        <v>0.16628666827707173</v>
      </c>
      <c r="T60" s="166">
        <v>0.9063736096757663</v>
      </c>
      <c r="U60" s="155">
        <f t="shared" si="3"/>
        <v>18.346371353040258</v>
      </c>
    </row>
    <row r="61" spans="1:21" ht="18.75">
      <c r="A61" s="161">
        <f t="shared" si="4"/>
        <v>56</v>
      </c>
      <c r="B61" s="162" t="s">
        <v>374</v>
      </c>
      <c r="C61" s="162">
        <v>19</v>
      </c>
      <c r="D61" s="163">
        <f>'сходові кл'!P61</f>
        <v>0.29638881121309496</v>
      </c>
      <c r="E61" s="163">
        <f>'прибуд тер'!P61</f>
        <v>3.1358394606060609E-2</v>
      </c>
      <c r="F61" s="163">
        <f>'слюсарі х.в.'!Q61+водовідведення!Q61+зварювальник!N61+'слюсарі ц.о. г.в.'!O61+'гаряча вода'!O61+'аварійні служби'!I61</f>
        <v>0.16750444009021989</v>
      </c>
      <c r="G61" s="163">
        <f>даратиз!K61</f>
        <v>4.2352092352092368E-3</v>
      </c>
      <c r="H61" s="163">
        <f>димвенканали!R61</f>
        <v>4.4910736669393374E-2</v>
      </c>
      <c r="I61" s="163">
        <f>покрівлі!P61+'під зими'!N61+маляри!N61+водій!M61</f>
        <v>0.17310532159905273</v>
      </c>
      <c r="J61" s="163">
        <f>електрики!Q61</f>
        <v>1.1155195497618993E-2</v>
      </c>
      <c r="K61" s="163">
        <f t="shared" si="0"/>
        <v>0.72865810891064986</v>
      </c>
      <c r="L61" s="10">
        <v>1.8621340413267025E-2</v>
      </c>
      <c r="M61" s="116">
        <f t="shared" si="5"/>
        <v>0.75</v>
      </c>
      <c r="N61" s="116">
        <f t="shared" si="1"/>
        <v>0.89673533918870019</v>
      </c>
      <c r="O61" s="164"/>
      <c r="P61" s="168"/>
      <c r="Q61" s="164"/>
      <c r="R61" s="165">
        <v>3</v>
      </c>
      <c r="S61" s="166">
        <f t="shared" si="2"/>
        <v>0.12953611416209876</v>
      </c>
      <c r="T61" s="166">
        <v>0.76719922502660143</v>
      </c>
      <c r="U61" s="155">
        <f t="shared" si="3"/>
        <v>16.884286367417445</v>
      </c>
    </row>
    <row r="62" spans="1:21" ht="18.75">
      <c r="A62" s="161">
        <f t="shared" si="4"/>
        <v>57</v>
      </c>
      <c r="B62" s="162" t="s">
        <v>375</v>
      </c>
      <c r="C62" s="162">
        <v>9</v>
      </c>
      <c r="D62" s="163">
        <f>'сходові кл'!P62</f>
        <v>0.26519266091284288</v>
      </c>
      <c r="E62" s="163">
        <f>'прибуд тер'!P62</f>
        <v>0.19386666472187733</v>
      </c>
      <c r="F62" s="163">
        <f>'слюсарі х.в.'!Q62+водовідведення!Q62+зварювальник!N62+'слюсарі ц.о. г.в.'!O62+'гаряча вода'!O62+'аварійні служби'!I62</f>
        <v>0.15330891304045041</v>
      </c>
      <c r="G62" s="163">
        <f>даратиз!K62</f>
        <v>4.8708945317518099E-3</v>
      </c>
      <c r="H62" s="163">
        <f>димвенканали!R62</f>
        <v>3.6649953499634493E-2</v>
      </c>
      <c r="I62" s="163">
        <f>покрівлі!P62+'під зими'!N62+маляри!N62+водій!M62</f>
        <v>0.19099483959642416</v>
      </c>
      <c r="J62" s="163">
        <f>електрики!Q62</f>
        <v>1.0137802785312596E-2</v>
      </c>
      <c r="K62" s="163">
        <f t="shared" si="0"/>
        <v>0.85502172908829366</v>
      </c>
      <c r="L62" s="10">
        <v>2.1526576551516814E-2</v>
      </c>
      <c r="M62" s="116">
        <f t="shared" si="5"/>
        <v>0.88</v>
      </c>
      <c r="N62" s="116">
        <f t="shared" si="1"/>
        <v>1.0518579667677725</v>
      </c>
      <c r="O62" s="164"/>
      <c r="P62" s="168"/>
      <c r="Q62" s="164"/>
      <c r="R62" s="165">
        <v>2</v>
      </c>
      <c r="S62" s="166">
        <f t="shared" si="2"/>
        <v>0.16496301284527992</v>
      </c>
      <c r="T62" s="166">
        <v>0.88689495392249262</v>
      </c>
      <c r="U62" s="155">
        <f t="shared" si="3"/>
        <v>18.60006217373251</v>
      </c>
    </row>
    <row r="63" spans="1:21" ht="18.75">
      <c r="A63" s="161">
        <f t="shared" si="4"/>
        <v>58</v>
      </c>
      <c r="B63" s="162" t="s">
        <v>376</v>
      </c>
      <c r="C63" s="162">
        <v>22</v>
      </c>
      <c r="D63" s="163">
        <f>'сходові кл'!P63</f>
        <v>0</v>
      </c>
      <c r="E63" s="163">
        <f>'прибуд тер'!P63</f>
        <v>0.30498953381156657</v>
      </c>
      <c r="F63" s="163">
        <f>'слюсарі х.в.'!Q63+водовідведення!Q63+зварювальник!N63+'слюсарі ц.о. г.в.'!O63+'гаряча вода'!O63+'аварійні служби'!I63</f>
        <v>0.18852335054206987</v>
      </c>
      <c r="G63" s="163">
        <f>даратиз!K63</f>
        <v>3.7869399428026693E-3</v>
      </c>
      <c r="H63" s="163">
        <f>димвенканали!R63</f>
        <v>8.9008028156023683E-2</v>
      </c>
      <c r="I63" s="163">
        <f>покрівлі!P63+'під зими'!N63+маляри!N63+водій!M63</f>
        <v>0.18931997358111385</v>
      </c>
      <c r="J63" s="163">
        <f>електрики!Q63</f>
        <v>1.2896533212333109E-2</v>
      </c>
      <c r="K63" s="163">
        <f t="shared" si="0"/>
        <v>0.78852435924590969</v>
      </c>
      <c r="L63" s="10">
        <v>2.0203420194054213E-2</v>
      </c>
      <c r="M63" s="116">
        <f t="shared" si="5"/>
        <v>0.81</v>
      </c>
      <c r="N63" s="116">
        <f t="shared" si="1"/>
        <v>0.97047333532795665</v>
      </c>
      <c r="O63" s="164"/>
      <c r="P63" s="168"/>
      <c r="Q63" s="164"/>
      <c r="R63" s="165">
        <v>3</v>
      </c>
      <c r="S63" s="166">
        <f t="shared" si="2"/>
        <v>0.13809242333292304</v>
      </c>
      <c r="T63" s="166">
        <v>0.83238091199503361</v>
      </c>
      <c r="U63" s="155">
        <f t="shared" si="3"/>
        <v>16.590051662999567</v>
      </c>
    </row>
    <row r="64" spans="1:21" ht="18.75">
      <c r="A64" s="161">
        <f t="shared" si="4"/>
        <v>59</v>
      </c>
      <c r="B64" s="162" t="s">
        <v>377</v>
      </c>
      <c r="C64" s="162">
        <v>13</v>
      </c>
      <c r="D64" s="163">
        <f>'сходові кл'!P64</f>
        <v>0.35351247534890123</v>
      </c>
      <c r="E64" s="163">
        <f>'прибуд тер'!P64</f>
        <v>1.8983505098929897E-2</v>
      </c>
      <c r="F64" s="163">
        <f>'слюсарі х.в.'!Q64+водовідведення!Q64+зварювальник!N64+'слюсарі ц.о. г.в.'!O64+'гаряча вода'!O64+'аварійні служби'!I64</f>
        <v>0.18058696478978703</v>
      </c>
      <c r="G64" s="163">
        <f>даратиз!K64</f>
        <v>4.8460362524568694E-3</v>
      </c>
      <c r="H64" s="163">
        <f>димвенканали!R64</f>
        <v>8.6679365053339757E-2</v>
      </c>
      <c r="I64" s="163">
        <f>покрівлі!P64+'під зими'!N64+маляри!N64+водій!M64</f>
        <v>0.19315906381235534</v>
      </c>
      <c r="J64" s="163">
        <f>електрики!Q64</f>
        <v>1.4772290172240044E-2</v>
      </c>
      <c r="K64" s="163">
        <f t="shared" si="0"/>
        <v>0.85253970052801009</v>
      </c>
      <c r="L64" s="10">
        <v>2.1361204110690132E-2</v>
      </c>
      <c r="M64" s="116">
        <f t="shared" si="5"/>
        <v>0.87</v>
      </c>
      <c r="N64" s="116">
        <f t="shared" si="1"/>
        <v>1.0486810855664401</v>
      </c>
      <c r="O64" s="164"/>
      <c r="P64" s="168"/>
      <c r="Q64" s="164"/>
      <c r="R64" s="165">
        <v>3</v>
      </c>
      <c r="S64" s="166">
        <f t="shared" si="2"/>
        <v>0.16859947620600679</v>
      </c>
      <c r="T64" s="166">
        <v>0.88008160936043334</v>
      </c>
      <c r="U64" s="155">
        <f t="shared" si="3"/>
        <v>19.157254783284269</v>
      </c>
    </row>
    <row r="65" spans="1:21" ht="18.75">
      <c r="A65" s="161">
        <f t="shared" si="4"/>
        <v>60</v>
      </c>
      <c r="B65" s="162" t="s">
        <v>378</v>
      </c>
      <c r="C65" s="162">
        <v>30</v>
      </c>
      <c r="D65" s="163">
        <f>'сходові кл'!P65</f>
        <v>0.42057864283369734</v>
      </c>
      <c r="E65" s="163">
        <f>'прибуд тер'!P65</f>
        <v>0.5481417106907438</v>
      </c>
      <c r="F65" s="163">
        <f>'слюсарі х.в.'!Q65+водовідведення!Q65+зварювальник!N65+'слюсарі ц.о. г.в.'!O65+'гаряча вода'!O65+'аварійні служби'!I65</f>
        <v>0.15990091486425748</v>
      </c>
      <c r="G65" s="163">
        <f>даратиз!K65</f>
        <v>4.8736512163324187E-3</v>
      </c>
      <c r="H65" s="163">
        <f>димвенканали!R65</f>
        <v>6.9064692822700308E-2</v>
      </c>
      <c r="I65" s="163">
        <f>покрівлі!P65+'під зими'!N65+маляри!N65+водій!M65</f>
        <v>0.19503527974777451</v>
      </c>
      <c r="J65" s="163">
        <f>електрики!Q65</f>
        <v>1.1257770940948184E-2</v>
      </c>
      <c r="K65" s="163">
        <f t="shared" si="0"/>
        <v>1.408852663116454</v>
      </c>
      <c r="L65" s="10">
        <v>3.5190490680042409E-2</v>
      </c>
      <c r="M65" s="116">
        <f t="shared" si="5"/>
        <v>1.44</v>
      </c>
      <c r="N65" s="116">
        <f t="shared" si="1"/>
        <v>1.7328517845557956</v>
      </c>
      <c r="O65" s="164"/>
      <c r="P65" s="168"/>
      <c r="Q65" s="164"/>
      <c r="R65" s="165">
        <v>3</v>
      </c>
      <c r="S65" s="166">
        <f t="shared" si="2"/>
        <v>0.28300356853804831</v>
      </c>
      <c r="T65" s="166">
        <v>1.4498482160177473</v>
      </c>
      <c r="U65" s="155">
        <f t="shared" si="3"/>
        <v>19.519530762700484</v>
      </c>
    </row>
    <row r="66" spans="1:21" ht="18.75">
      <c r="A66" s="161">
        <f t="shared" si="4"/>
        <v>61</v>
      </c>
      <c r="B66" s="162" t="s">
        <v>379</v>
      </c>
      <c r="C66" s="162">
        <v>11</v>
      </c>
      <c r="D66" s="163">
        <f>'сходові кл'!P66</f>
        <v>0.39022941971640357</v>
      </c>
      <c r="E66" s="163">
        <f>'прибуд тер'!P66</f>
        <v>0.21826859974387944</v>
      </c>
      <c r="F66" s="163">
        <f>'слюсарі х.в.'!Q66+водовідведення!Q66+зварювальник!N66+'слюсарі ц.о. г.в.'!O66+'гаряча вода'!O66+'аварійні служби'!I66</f>
        <v>0.19588212740345967</v>
      </c>
      <c r="G66" s="163">
        <f>даратиз!K66</f>
        <v>4.5060777264167105E-3</v>
      </c>
      <c r="H66" s="163">
        <f>димвенканали!R66</f>
        <v>7.061571354822592E-2</v>
      </c>
      <c r="I66" s="163">
        <f>покрівлі!P66+'під зими'!N66+маляри!N66+водій!M66</f>
        <v>0.18013680627612977</v>
      </c>
      <c r="J66" s="163">
        <f>електрики!Q66</f>
        <v>1.7370908243114318E-2</v>
      </c>
      <c r="K66" s="163">
        <f t="shared" si="0"/>
        <v>1.0770096526576296</v>
      </c>
      <c r="L66" s="10">
        <v>2.7116657395801415E-2</v>
      </c>
      <c r="M66" s="116">
        <f t="shared" si="5"/>
        <v>1.1000000000000001</v>
      </c>
      <c r="N66" s="116">
        <f t="shared" si="1"/>
        <v>1.3249515720641172</v>
      </c>
      <c r="O66" s="164"/>
      <c r="P66" s="168"/>
      <c r="Q66" s="164"/>
      <c r="R66" s="165">
        <v>2</v>
      </c>
      <c r="S66" s="166">
        <f t="shared" si="2"/>
        <v>0.20774528735709885</v>
      </c>
      <c r="T66" s="166">
        <v>1.1172062847070183</v>
      </c>
      <c r="U66" s="155">
        <f t="shared" si="3"/>
        <v>18.595069702063036</v>
      </c>
    </row>
    <row r="67" spans="1:21" ht="18.75">
      <c r="A67" s="161">
        <f t="shared" si="4"/>
        <v>62</v>
      </c>
      <c r="B67" s="162" t="s">
        <v>380</v>
      </c>
      <c r="C67" s="162">
        <v>10</v>
      </c>
      <c r="D67" s="163">
        <f>'сходові кл'!P67</f>
        <v>0</v>
      </c>
      <c r="E67" s="163">
        <f>'прибуд тер'!P67</f>
        <v>0.3954806660022816</v>
      </c>
      <c r="F67" s="163">
        <f>'слюсарі х.в.'!Q67+водовідведення!Q67+зварювальник!N67+'слюсарі ц.о. г.в.'!O67+'гаряча вода'!O67+'аварійні служби'!I67</f>
        <v>0.15852405770800404</v>
      </c>
      <c r="G67" s="163">
        <f>даратиз!K67</f>
        <v>4.8712516297262061E-3</v>
      </c>
      <c r="H67" s="163">
        <f>димвенканали!R67</f>
        <v>7.6083296557748384E-2</v>
      </c>
      <c r="I67" s="163">
        <f>покрівлі!P67+'під зими'!N67+маляри!N67+водій!M67</f>
        <v>0.17926894786271649</v>
      </c>
      <c r="J67" s="163">
        <f>електрики!Q67</f>
        <v>1.1023845615822548E-2</v>
      </c>
      <c r="K67" s="163">
        <f t="shared" si="0"/>
        <v>0.82525206537629936</v>
      </c>
      <c r="L67" s="10">
        <v>2.0710339797844542E-2</v>
      </c>
      <c r="M67" s="116">
        <f t="shared" ref="M67:M121" si="6">ROUND(K67+L67,2)</f>
        <v>0.85</v>
      </c>
      <c r="N67" s="116">
        <f t="shared" si="1"/>
        <v>1.0151548862089725</v>
      </c>
      <c r="O67" s="164"/>
      <c r="P67" s="168"/>
      <c r="Q67" s="164"/>
      <c r="R67" s="165">
        <v>3</v>
      </c>
      <c r="S67" s="166">
        <f t="shared" si="2"/>
        <v>0.16188888653777744</v>
      </c>
      <c r="T67" s="166">
        <v>0.8532659996711951</v>
      </c>
      <c r="U67" s="155">
        <f t="shared" si="3"/>
        <v>18.972850974978623</v>
      </c>
    </row>
    <row r="68" spans="1:21" ht="18.75">
      <c r="A68" s="161">
        <f t="shared" si="4"/>
        <v>63</v>
      </c>
      <c r="B68" s="162" t="s">
        <v>381</v>
      </c>
      <c r="C68" s="162">
        <v>20</v>
      </c>
      <c r="D68" s="163">
        <f>'сходові кл'!P68</f>
        <v>0.5768964388013933</v>
      </c>
      <c r="E68" s="163">
        <f>'прибуд тер'!P68</f>
        <v>0.25417609934028773</v>
      </c>
      <c r="F68" s="163">
        <f>'слюсарі х.в.'!Q68+водовідведення!Q68+зварювальник!N68+'слюсарі ц.о. г.в.'!O68+'гаряча вода'!O68+'аварійні служби'!I68</f>
        <v>0.16938041035215945</v>
      </c>
      <c r="G68" s="163">
        <f>даратиз!K68</f>
        <v>4.8384539776150171E-3</v>
      </c>
      <c r="H68" s="163">
        <f>димвенканали!R68</f>
        <v>7.894515491775797E-2</v>
      </c>
      <c r="I68" s="163">
        <f>покрівлі!P68+'під зими'!N68+маляри!N68+водій!M68</f>
        <v>0.20816553777325536</v>
      </c>
      <c r="J68" s="163">
        <f>електрики!Q68</f>
        <v>1.2868318595774217E-2</v>
      </c>
      <c r="K68" s="163">
        <f t="shared" si="0"/>
        <v>1.3052704137582432</v>
      </c>
      <c r="L68" s="10">
        <v>3.2602931184591115E-2</v>
      </c>
      <c r="M68" s="116">
        <f t="shared" si="6"/>
        <v>1.34</v>
      </c>
      <c r="N68" s="116">
        <f t="shared" si="1"/>
        <v>1.6054480139314009</v>
      </c>
      <c r="O68" s="164"/>
      <c r="P68" s="168"/>
      <c r="Q68" s="164"/>
      <c r="R68" s="165">
        <v>3</v>
      </c>
      <c r="S68" s="166">
        <f t="shared" si="2"/>
        <v>0.26220724912624704</v>
      </c>
      <c r="T68" s="166">
        <v>1.3432407648051539</v>
      </c>
      <c r="U68" s="155">
        <f t="shared" si="3"/>
        <v>19.520495208041275</v>
      </c>
    </row>
    <row r="69" spans="1:21" ht="18.75">
      <c r="A69" s="161">
        <f t="shared" si="4"/>
        <v>64</v>
      </c>
      <c r="B69" s="222" t="s">
        <v>382</v>
      </c>
      <c r="C69" s="162">
        <v>25</v>
      </c>
      <c r="D69" s="163">
        <f>'сходові кл'!P69</f>
        <v>0.86677615001580333</v>
      </c>
      <c r="E69" s="163">
        <f>'прибуд тер'!P69</f>
        <v>0</v>
      </c>
      <c r="F69" s="163">
        <f>'слюсарі х.в.'!Q69+водовідведення!Q69+зварювальник!N69+'слюсарі ц.о. г.в.'!O69+'гаряча вода'!O69+'аварійні служби'!I69</f>
        <v>0.1512243134915017</v>
      </c>
      <c r="G69" s="163">
        <f>даратиз!K69</f>
        <v>4.871788749880623E-3</v>
      </c>
      <c r="H69" s="163">
        <f>димвенканали!R69</f>
        <v>6.3161754930537134E-2</v>
      </c>
      <c r="I69" s="163">
        <f>покрівлі!P69+'під зими'!N69+маляри!N69+водій!M69</f>
        <v>0.19076399850304807</v>
      </c>
      <c r="J69" s="163">
        <f>електрики!Q69</f>
        <v>0</v>
      </c>
      <c r="K69" s="163">
        <f t="shared" si="0"/>
        <v>1.2767980056907708</v>
      </c>
      <c r="L69" s="10">
        <v>3.1902187217678749E-2</v>
      </c>
      <c r="M69" s="116">
        <f t="shared" si="6"/>
        <v>1.31</v>
      </c>
      <c r="N69" s="116">
        <f t="shared" ref="N69:N130" si="7">(D69+E69+F69+G69+H69+I69+J69+L69)*1.2</f>
        <v>1.5704402314901396</v>
      </c>
      <c r="O69" s="164"/>
      <c r="P69" s="168"/>
      <c r="Q69" s="164"/>
      <c r="R69" s="165">
        <v>3</v>
      </c>
      <c r="S69" s="166">
        <f t="shared" si="2"/>
        <v>0.25607011812177505</v>
      </c>
      <c r="T69" s="166">
        <v>1.3143701133683645</v>
      </c>
      <c r="U69" s="155">
        <f t="shared" si="3"/>
        <v>19.48234485228355</v>
      </c>
    </row>
    <row r="70" spans="1:21" ht="18.75">
      <c r="A70" s="161">
        <f t="shared" si="4"/>
        <v>65</v>
      </c>
      <c r="B70" s="162" t="s">
        <v>383</v>
      </c>
      <c r="C70" s="162">
        <v>17</v>
      </c>
      <c r="D70" s="163">
        <f>'сходові кл'!P70</f>
        <v>0.69340391233967846</v>
      </c>
      <c r="E70" s="163">
        <f>'прибуд тер'!P70</f>
        <v>0.29989664110480241</v>
      </c>
      <c r="F70" s="163">
        <f>'слюсарі х.в.'!Q70+водовідведення!Q70+зварювальник!N70+'слюсарі ц.о. г.в.'!O70+'гаряча вода'!O70+'аварійні служби'!I70</f>
        <v>0.15015208791491014</v>
      </c>
      <c r="G70" s="163">
        <f>даратиз!K70</f>
        <v>4.8873314407381126E-3</v>
      </c>
      <c r="H70" s="163">
        <f>димвенканали!R70</f>
        <v>6.6266445376627986E-2</v>
      </c>
      <c r="I70" s="163">
        <f>покрівлі!P70+'під зими'!N70+маляри!N70+водій!M70</f>
        <v>0.18101230512366384</v>
      </c>
      <c r="J70" s="163">
        <f>електрики!Q70</f>
        <v>9.601464400097539E-3</v>
      </c>
      <c r="K70" s="163">
        <f t="shared" ref="K70:K131" si="8">D70+E70+F70+G70+H70+I70+J70</f>
        <v>1.4052201877005184</v>
      </c>
      <c r="L70" s="10">
        <v>3.5081562235186374E-2</v>
      </c>
      <c r="M70" s="116">
        <f t="shared" si="6"/>
        <v>1.44</v>
      </c>
      <c r="N70" s="116">
        <f t="shared" si="7"/>
        <v>1.7283620999228455</v>
      </c>
      <c r="O70" s="164"/>
      <c r="P70" s="168"/>
      <c r="Q70" s="164"/>
      <c r="R70" s="165">
        <v>3</v>
      </c>
      <c r="S70" s="166">
        <f t="shared" ref="S70:S133" si="9">N70-T70</f>
        <v>0.2830017358331669</v>
      </c>
      <c r="T70" s="166">
        <v>1.4453603640896786</v>
      </c>
      <c r="U70" s="155">
        <f t="shared" ref="U70:U133" si="10">S70/T70*100</f>
        <v>19.580012214559929</v>
      </c>
    </row>
    <row r="71" spans="1:21" ht="18.75">
      <c r="A71" s="161">
        <f t="shared" si="4"/>
        <v>66</v>
      </c>
      <c r="B71" s="162" t="s">
        <v>384</v>
      </c>
      <c r="C71" s="162">
        <v>15</v>
      </c>
      <c r="D71" s="163">
        <f>'сходові кл'!P71</f>
        <v>0.38084902298751522</v>
      </c>
      <c r="E71" s="163">
        <f>'прибуд тер'!P71</f>
        <v>8.6933980867105867E-2</v>
      </c>
      <c r="F71" s="163">
        <f>'слюсарі х.в.'!Q71+водовідведення!Q71+зварювальник!N71+'слюсарі ц.о. г.в.'!O71+'гаряча вода'!O71+'аварійні служби'!I71</f>
        <v>0.1604653549167798</v>
      </c>
      <c r="G71" s="163">
        <f>даратиз!K71</f>
        <v>4.7217909445680002E-3</v>
      </c>
      <c r="H71" s="163">
        <f>димвенканали!R71</f>
        <v>3.9179816850182042E-2</v>
      </c>
      <c r="I71" s="163">
        <f>покрівлі!P71+'під зими'!N71+маляри!N71+водій!M71</f>
        <v>0.15338818136697535</v>
      </c>
      <c r="J71" s="163">
        <f>електрики!Q71</f>
        <v>1.1353668196666051E-2</v>
      </c>
      <c r="K71" s="163">
        <f t="shared" si="8"/>
        <v>0.83689181612979235</v>
      </c>
      <c r="L71" s="10">
        <v>2.1031935983031033E-2</v>
      </c>
      <c r="M71" s="116">
        <f t="shared" si="6"/>
        <v>0.86</v>
      </c>
      <c r="N71" s="116">
        <f t="shared" si="7"/>
        <v>1.0295085025353881</v>
      </c>
      <c r="O71" s="164"/>
      <c r="P71" s="168"/>
      <c r="Q71" s="164"/>
      <c r="R71" s="165">
        <v>3</v>
      </c>
      <c r="S71" s="166">
        <f t="shared" si="9"/>
        <v>0.16299274003450959</v>
      </c>
      <c r="T71" s="166">
        <v>0.86651576250087847</v>
      </c>
      <c r="U71" s="155">
        <f t="shared" si="10"/>
        <v>18.81012984277298</v>
      </c>
    </row>
    <row r="72" spans="1:21" ht="18.75">
      <c r="A72" s="161">
        <f t="shared" ref="A72:A135" si="11">A71+1</f>
        <v>67</v>
      </c>
      <c r="B72" s="162" t="s">
        <v>385</v>
      </c>
      <c r="C72" s="162">
        <v>126</v>
      </c>
      <c r="D72" s="163">
        <f>'сходові кл'!P72</f>
        <v>0.60116895710089913</v>
      </c>
      <c r="E72" s="163">
        <f>'прибуд тер'!P72</f>
        <v>0.20391828263378659</v>
      </c>
      <c r="F72" s="163">
        <f>'слюсарі х.в.'!Q72+водовідведення!Q72+зварювальник!N72+'слюсарі ц.о. г.в.'!O72+'гаряча вода'!O72+'аварійні служби'!I72</f>
        <v>0.1608858062502167</v>
      </c>
      <c r="G72" s="163">
        <f>даратиз!K72</f>
        <v>4.83771077893196E-3</v>
      </c>
      <c r="H72" s="163">
        <f>димвенканали!R72</f>
        <v>6.3544053082186178E-2</v>
      </c>
      <c r="I72" s="163">
        <f>покрівлі!P72+'під зими'!N72+маляри!N72+водій!M72</f>
        <v>0.1964598673242744</v>
      </c>
      <c r="J72" s="163">
        <f>електрики!Q72</f>
        <v>1.1425102051969794E-2</v>
      </c>
      <c r="K72" s="163">
        <f t="shared" si="8"/>
        <v>1.2422397792222648</v>
      </c>
      <c r="L72" s="10">
        <v>3.1062141968278209E-2</v>
      </c>
      <c r="M72" s="116">
        <f t="shared" si="6"/>
        <v>1.27</v>
      </c>
      <c r="N72" s="116">
        <f t="shared" si="7"/>
        <v>1.5279623054286515</v>
      </c>
      <c r="O72" s="164"/>
      <c r="P72" s="168"/>
      <c r="Q72" s="164"/>
      <c r="R72" s="165">
        <v>5</v>
      </c>
      <c r="S72" s="166">
        <f t="shared" si="9"/>
        <v>0.24820205633558934</v>
      </c>
      <c r="T72" s="166">
        <v>1.2797602490930622</v>
      </c>
      <c r="U72" s="155">
        <f t="shared" si="10"/>
        <v>19.394418330424362</v>
      </c>
    </row>
    <row r="73" spans="1:21" ht="18.75">
      <c r="A73" s="161">
        <f t="shared" si="11"/>
        <v>68</v>
      </c>
      <c r="B73" s="162" t="s">
        <v>386</v>
      </c>
      <c r="C73" s="162">
        <v>3</v>
      </c>
      <c r="D73" s="163">
        <f>'сходові кл'!P73</f>
        <v>0.39082990639114917</v>
      </c>
      <c r="E73" s="163">
        <f>'прибуд тер'!P73</f>
        <v>0.22794286175711098</v>
      </c>
      <c r="F73" s="163">
        <f>'слюсарі х.в.'!Q73+водовідведення!Q73+зварювальник!N73+'слюсарі ц.о. г.в.'!O73+'гаряча вода'!O73+'аварійні служби'!I73</f>
        <v>0.18508227802016011</v>
      </c>
      <c r="G73" s="163">
        <f>даратиз!K73</f>
        <v>6.9487698536281533E-5</v>
      </c>
      <c r="H73" s="163">
        <f>димвенканали!R73</f>
        <v>4.1500012986019526E-2</v>
      </c>
      <c r="I73" s="163">
        <f>покрівлі!P73+'під зими'!N73+маляри!N73+водій!M73</f>
        <v>0.14891258802659801</v>
      </c>
      <c r="J73" s="163">
        <f>електрики!Q73</f>
        <v>1.5272712428074804E-2</v>
      </c>
      <c r="K73" s="163">
        <f t="shared" si="8"/>
        <v>1.0096098473076489</v>
      </c>
      <c r="L73" s="10">
        <v>2.5494867768007128E-2</v>
      </c>
      <c r="M73" s="116">
        <f t="shared" si="6"/>
        <v>1.04</v>
      </c>
      <c r="N73" s="116">
        <f t="shared" si="7"/>
        <v>1.2421256580907871</v>
      </c>
      <c r="O73" s="164"/>
      <c r="P73" s="168"/>
      <c r="Q73" s="164"/>
      <c r="R73" s="165">
        <v>1</v>
      </c>
      <c r="S73" s="166">
        <f t="shared" si="9"/>
        <v>0.19173710604889349</v>
      </c>
      <c r="T73" s="166">
        <v>1.0503885520418936</v>
      </c>
      <c r="U73" s="155">
        <f t="shared" si="10"/>
        <v>18.253921910722259</v>
      </c>
    </row>
    <row r="74" spans="1:21" ht="18.75">
      <c r="A74" s="161">
        <f t="shared" si="11"/>
        <v>69</v>
      </c>
      <c r="B74" s="162" t="s">
        <v>387</v>
      </c>
      <c r="C74" s="162">
        <v>139</v>
      </c>
      <c r="D74" s="163">
        <f>'сходові кл'!P74</f>
        <v>0</v>
      </c>
      <c r="E74" s="163">
        <f>'прибуд тер'!P74</f>
        <v>0.75271647688264076</v>
      </c>
      <c r="F74" s="163">
        <f>'слюсарі х.в.'!Q74+водовідведення!Q74+зварювальник!N74+'слюсарі ц.о. г.в.'!O74+'гаряча вода'!O74+'аварійні служби'!I74</f>
        <v>0.15916204603702039</v>
      </c>
      <c r="G74" s="163">
        <f>даратиз!K74</f>
        <v>0.14688875305623475</v>
      </c>
      <c r="H74" s="163">
        <f>димвенканали!R74</f>
        <v>6.6687367907649286E-2</v>
      </c>
      <c r="I74" s="163">
        <f>покрівлі!P74+'під зими'!N74+маляри!N74+водій!M74</f>
        <v>0.32758295989904962</v>
      </c>
      <c r="J74" s="163">
        <f>електрики!Q74</f>
        <v>1.6538463740510309E-2</v>
      </c>
      <c r="K74" s="163">
        <f t="shared" si="8"/>
        <v>1.4695760675231051</v>
      </c>
      <c r="L74" s="10">
        <v>3.3294183810606746E-2</v>
      </c>
      <c r="M74" s="116">
        <f t="shared" si="6"/>
        <v>1.5</v>
      </c>
      <c r="N74" s="116">
        <f t="shared" si="7"/>
        <v>1.803444301600454</v>
      </c>
      <c r="O74" s="164"/>
      <c r="P74" s="168"/>
      <c r="Q74" s="164"/>
      <c r="R74" s="165">
        <v>4</v>
      </c>
      <c r="S74" s="166">
        <f t="shared" si="9"/>
        <v>0.43172392860345621</v>
      </c>
      <c r="T74" s="166">
        <v>1.3717203729969978</v>
      </c>
      <c r="U74" s="155">
        <f t="shared" si="10"/>
        <v>31.473173184721748</v>
      </c>
    </row>
    <row r="75" spans="1:21" ht="18.75">
      <c r="A75" s="161">
        <f t="shared" si="11"/>
        <v>70</v>
      </c>
      <c r="B75" s="162" t="s">
        <v>388</v>
      </c>
      <c r="C75" s="162">
        <v>7</v>
      </c>
      <c r="D75" s="163">
        <f>'сходові кл'!P75</f>
        <v>0.27487128682455414</v>
      </c>
      <c r="E75" s="163">
        <f>'прибуд тер'!P75</f>
        <v>5.811957992398406E-2</v>
      </c>
      <c r="F75" s="163">
        <f>'слюсарі х.в.'!Q75+водовідведення!Q75+зварювальник!N75+'слюсарі ц.о. г.в.'!O75+'гаряча вода'!O75+'аварійні служби'!I75</f>
        <v>0.17615246945349139</v>
      </c>
      <c r="G75" s="163">
        <f>даратиз!K75</f>
        <v>2.430643929753118E-4</v>
      </c>
      <c r="H75" s="163">
        <f>димвенканали!R75</f>
        <v>7.0160881057962962E-2</v>
      </c>
      <c r="I75" s="163">
        <f>покрівлі!P75+'під зими'!N75+маляри!N75+водій!M75</f>
        <v>0.1722511920824038</v>
      </c>
      <c r="J75" s="163">
        <f>електрики!Q75</f>
        <v>1.4018878129022899E-2</v>
      </c>
      <c r="K75" s="163">
        <f t="shared" si="8"/>
        <v>0.76581735186439448</v>
      </c>
      <c r="L75" s="10">
        <v>1.9346245687837348E-2</v>
      </c>
      <c r="M75" s="116">
        <f t="shared" si="6"/>
        <v>0.79</v>
      </c>
      <c r="N75" s="116">
        <f t="shared" si="7"/>
        <v>0.94219631706267815</v>
      </c>
      <c r="O75" s="164"/>
      <c r="P75" s="168"/>
      <c r="Q75" s="164"/>
      <c r="R75" s="165">
        <v>2</v>
      </c>
      <c r="S75" s="166">
        <f t="shared" si="9"/>
        <v>0.14513099472377933</v>
      </c>
      <c r="T75" s="166">
        <v>0.79706532233889882</v>
      </c>
      <c r="U75" s="155">
        <f t="shared" si="10"/>
        <v>18.208168221132578</v>
      </c>
    </row>
    <row r="76" spans="1:21" ht="18.75">
      <c r="A76" s="161">
        <f t="shared" si="11"/>
        <v>71</v>
      </c>
      <c r="B76" s="162" t="s">
        <v>389</v>
      </c>
      <c r="C76" s="162">
        <v>14</v>
      </c>
      <c r="D76" s="163">
        <f>'сходові кл'!P76</f>
        <v>0</v>
      </c>
      <c r="E76" s="163">
        <f>'прибуд тер'!P76</f>
        <v>0.56006688030820084</v>
      </c>
      <c r="F76" s="163">
        <f>'слюсарі х.в.'!Q76+водовідведення!Q76+зварювальник!N76+'слюсарі ц.о. г.в.'!O76+'гаряча вода'!O76+'аварійні служби'!I76</f>
        <v>0.17855629329202174</v>
      </c>
      <c r="G76" s="163">
        <f>даратиз!K76</f>
        <v>1.4308058725249725E-3</v>
      </c>
      <c r="H76" s="163">
        <f>димвенканали!R76</f>
        <v>7.1913694261591291E-2</v>
      </c>
      <c r="I76" s="163">
        <f>покрівлі!P76+'під зими'!N76+маляри!N76+водій!M76</f>
        <v>0.21299815106492448</v>
      </c>
      <c r="J76" s="163">
        <f>електрики!Q76</f>
        <v>9.6181887168870165E-3</v>
      </c>
      <c r="K76" s="163">
        <f t="shared" si="8"/>
        <v>1.0345840135161504</v>
      </c>
      <c r="L76" s="10">
        <v>2.6318697597130389E-2</v>
      </c>
      <c r="M76" s="116">
        <f t="shared" si="6"/>
        <v>1.06</v>
      </c>
      <c r="N76" s="116">
        <f t="shared" si="7"/>
        <v>1.2730832533359369</v>
      </c>
      <c r="O76" s="164"/>
      <c r="P76" s="168"/>
      <c r="Q76" s="164"/>
      <c r="R76" s="165">
        <v>3</v>
      </c>
      <c r="S76" s="166">
        <f t="shared" si="9"/>
        <v>0.18875291233416491</v>
      </c>
      <c r="T76" s="166">
        <v>1.0843303410017719</v>
      </c>
      <c r="U76" s="155">
        <f t="shared" si="10"/>
        <v>17.407325535111674</v>
      </c>
    </row>
    <row r="77" spans="1:21" ht="18.75">
      <c r="A77" s="161">
        <f t="shared" si="11"/>
        <v>72</v>
      </c>
      <c r="B77" s="222" t="s">
        <v>390</v>
      </c>
      <c r="C77" s="162">
        <v>68</v>
      </c>
      <c r="D77" s="163">
        <f>'сходові кл'!P77</f>
        <v>0</v>
      </c>
      <c r="E77" s="163">
        <f>'прибуд тер'!P77</f>
        <v>0.36994191698986101</v>
      </c>
      <c r="F77" s="163">
        <f>'слюсарі х.в.'!Q77+водовідведення!Q77+зварювальник!N77+'слюсарі ц.о. г.в.'!O77+'гаряча вода'!O77+'аварійні служби'!I77</f>
        <v>0.18334265729155849</v>
      </c>
      <c r="G77" s="163">
        <f>даратиз!K77</f>
        <v>4.9207660533233194E-2</v>
      </c>
      <c r="H77" s="163">
        <f>димвенканали!R77</f>
        <v>9.3497981259901178E-2</v>
      </c>
      <c r="I77" s="163">
        <f>покрівлі!P77+'під зими'!N77+маляри!N77+водій!M77</f>
        <v>0.12165802912817393</v>
      </c>
      <c r="J77" s="163">
        <f>електрики!Q77</f>
        <v>1.5240476912959931E-2</v>
      </c>
      <c r="K77" s="163">
        <f t="shared" si="8"/>
        <v>0.83288872211568776</v>
      </c>
      <c r="L77" s="10">
        <v>1.9728899054963264E-2</v>
      </c>
      <c r="M77" s="116">
        <f t="shared" si="6"/>
        <v>0.85</v>
      </c>
      <c r="N77" s="116">
        <f t="shared" si="7"/>
        <v>1.0231411454047812</v>
      </c>
      <c r="O77" s="164"/>
      <c r="P77" s="168"/>
      <c r="Q77" s="164"/>
      <c r="R77" s="165">
        <v>4</v>
      </c>
      <c r="S77" s="166">
        <f t="shared" si="9"/>
        <v>0.21031050434029475</v>
      </c>
      <c r="T77" s="166">
        <v>0.81283064106448644</v>
      </c>
      <c r="U77" s="155">
        <f t="shared" si="10"/>
        <v>25.873840590565241</v>
      </c>
    </row>
    <row r="78" spans="1:21" ht="18.75">
      <c r="A78" s="161">
        <f t="shared" si="11"/>
        <v>73</v>
      </c>
      <c r="B78" s="162" t="s">
        <v>391</v>
      </c>
      <c r="C78" s="162">
        <v>12</v>
      </c>
      <c r="D78" s="163">
        <f>'сходові кл'!P78</f>
        <v>0.59598959865693601</v>
      </c>
      <c r="E78" s="163">
        <f>'прибуд тер'!P78</f>
        <v>0.24053922870871053</v>
      </c>
      <c r="F78" s="163">
        <f>'слюсарі х.в.'!Q78+водовідведення!Q78+зварювальник!N78+'слюсарі ц.о. г.в.'!O78+'гаряча вода'!O78+'аварійні служби'!I78</f>
        <v>0.18036087993075037</v>
      </c>
      <c r="G78" s="163">
        <f>даратиз!K78</f>
        <v>7.5760669797835434E-4</v>
      </c>
      <c r="H78" s="163">
        <f>димвенканали!R78</f>
        <v>5.0844419868310585E-2</v>
      </c>
      <c r="I78" s="163">
        <f>покрівлі!P78+'під зими'!N78+маляри!N78+водій!M78</f>
        <v>0.16165752876612377</v>
      </c>
      <c r="J78" s="163">
        <f>електрики!Q78</f>
        <v>1.4733878798978894E-2</v>
      </c>
      <c r="K78" s="163">
        <f t="shared" si="8"/>
        <v>1.2448831414277886</v>
      </c>
      <c r="L78" s="10">
        <v>3.1224727092269856E-2</v>
      </c>
      <c r="M78" s="116">
        <f t="shared" si="6"/>
        <v>1.28</v>
      </c>
      <c r="N78" s="116">
        <f t="shared" si="7"/>
        <v>1.53132944222407</v>
      </c>
      <c r="O78" s="164"/>
      <c r="P78" s="168"/>
      <c r="Q78" s="164"/>
      <c r="R78" s="165">
        <v>2</v>
      </c>
      <c r="S78" s="166">
        <f t="shared" si="9"/>
        <v>0.2448706860225518</v>
      </c>
      <c r="T78" s="166">
        <v>1.2864587562015182</v>
      </c>
      <c r="U78" s="155">
        <f t="shared" si="10"/>
        <v>19.034476219476552</v>
      </c>
    </row>
    <row r="79" spans="1:21" ht="18.75">
      <c r="A79" s="161">
        <f t="shared" si="11"/>
        <v>74</v>
      </c>
      <c r="B79" s="162" t="s">
        <v>392</v>
      </c>
      <c r="C79" s="162">
        <v>20</v>
      </c>
      <c r="D79" s="163">
        <f>'сходові кл'!P79</f>
        <v>0</v>
      </c>
      <c r="E79" s="163">
        <f>'прибуд тер'!P79</f>
        <v>0.74899627550397696</v>
      </c>
      <c r="F79" s="163">
        <f>'слюсарі х.в.'!Q79+водовідведення!Q79+зварювальник!N79+'слюсарі ц.о. г.в.'!O79+'гаряча вода'!O79+'аварійні служби'!I79</f>
        <v>0.18000228209119562</v>
      </c>
      <c r="G79" s="163">
        <f>даратиз!K79</f>
        <v>5.5574837310195238E-3</v>
      </c>
      <c r="H79" s="163">
        <f>димвенканали!R79</f>
        <v>5.4009788306966781E-2</v>
      </c>
      <c r="I79" s="163">
        <f>покрівлі!P79+'під зими'!N79+маляри!N79+водій!M79</f>
        <v>0.21583702331355009</v>
      </c>
      <c r="J79" s="163">
        <f>електрики!Q79</f>
        <v>1.4672953730734741E-2</v>
      </c>
      <c r="K79" s="163">
        <f t="shared" si="8"/>
        <v>1.2190758066774439</v>
      </c>
      <c r="L79" s="10">
        <v>3.0537233407265395E-2</v>
      </c>
      <c r="M79" s="116">
        <f t="shared" si="6"/>
        <v>1.25</v>
      </c>
      <c r="N79" s="116">
        <f t="shared" si="7"/>
        <v>1.4995356481016511</v>
      </c>
      <c r="O79" s="164"/>
      <c r="P79" s="168"/>
      <c r="Q79" s="164"/>
      <c r="R79" s="165">
        <v>2</v>
      </c>
      <c r="S79" s="166">
        <f t="shared" si="9"/>
        <v>0.24140163172231688</v>
      </c>
      <c r="T79" s="166">
        <v>1.2581340163793342</v>
      </c>
      <c r="U79" s="155">
        <f t="shared" si="10"/>
        <v>19.187274851452152</v>
      </c>
    </row>
    <row r="80" spans="1:21" ht="18.75">
      <c r="A80" s="161">
        <f t="shared" si="11"/>
        <v>75</v>
      </c>
      <c r="B80" s="162" t="s">
        <v>393</v>
      </c>
      <c r="C80" s="162">
        <v>11</v>
      </c>
      <c r="D80" s="163">
        <f>'сходові кл'!P80</f>
        <v>0</v>
      </c>
      <c r="E80" s="163">
        <f>'прибуд тер'!P80</f>
        <v>0.75232231569732932</v>
      </c>
      <c r="F80" s="163">
        <f>'слюсарі х.в.'!Q80+водовідведення!Q80+зварювальник!N80+'слюсарі ц.о. г.в.'!O80+'гаряча вода'!O80+'аварійні служби'!I80</f>
        <v>0.18224465245325536</v>
      </c>
      <c r="G80" s="163">
        <f>даратиз!K80</f>
        <v>2.6314910979228483E-2</v>
      </c>
      <c r="H80" s="163">
        <f>димвенканали!R80</f>
        <v>5.1948862130379532E-2</v>
      </c>
      <c r="I80" s="163">
        <f>покрівлі!P80+'під зими'!N80+маляри!N80+водій!M80</f>
        <v>0.24309839923902954</v>
      </c>
      <c r="J80" s="163">
        <f>електрики!Q80</f>
        <v>1.5053928048669249E-2</v>
      </c>
      <c r="K80" s="163">
        <f t="shared" si="8"/>
        <v>1.2709830685478913</v>
      </c>
      <c r="L80" s="10">
        <v>3.1333661848134305E-2</v>
      </c>
      <c r="M80" s="116">
        <f t="shared" si="6"/>
        <v>1.3</v>
      </c>
      <c r="N80" s="116">
        <f t="shared" si="7"/>
        <v>1.5627800764752309</v>
      </c>
      <c r="O80" s="164"/>
      <c r="P80" s="168"/>
      <c r="Q80" s="164"/>
      <c r="R80" s="165">
        <v>1</v>
      </c>
      <c r="S80" s="166">
        <f t="shared" si="9"/>
        <v>0.27183320833209756</v>
      </c>
      <c r="T80" s="166">
        <v>1.2909468681431333</v>
      </c>
      <c r="U80" s="155">
        <f t="shared" si="10"/>
        <v>21.056885844039101</v>
      </c>
    </row>
    <row r="81" spans="1:21" ht="18.75">
      <c r="A81" s="161">
        <f t="shared" si="11"/>
        <v>76</v>
      </c>
      <c r="B81" s="162" t="s">
        <v>394</v>
      </c>
      <c r="C81" s="162">
        <v>11</v>
      </c>
      <c r="D81" s="163">
        <f>'сходові кл'!P81</f>
        <v>0</v>
      </c>
      <c r="E81" s="163">
        <f>'прибуд тер'!P81</f>
        <v>0.20238351368000768</v>
      </c>
      <c r="F81" s="163">
        <f>'слюсарі х.в.'!Q81+водовідведення!Q81+зварювальник!N81+'слюсарі ц.о. г.в.'!O81+'гаряча вода'!O81+'аварійні служби'!I81</f>
        <v>0.18601364817947502</v>
      </c>
      <c r="G81" s="163">
        <f>даратиз!K81</f>
        <v>7.8161252900232018E-3</v>
      </c>
      <c r="H81" s="163">
        <f>димвенканали!R81</f>
        <v>4.9694551891152398E-2</v>
      </c>
      <c r="I81" s="163">
        <f>покрівлі!P81+'під зими'!N81+маляри!N81+водій!M81</f>
        <v>0.32120016859039391</v>
      </c>
      <c r="J81" s="163">
        <f>електрики!Q81</f>
        <v>1.5694273015936698E-2</v>
      </c>
      <c r="K81" s="163">
        <f t="shared" si="8"/>
        <v>0.78280228064698887</v>
      </c>
      <c r="L81" s="10">
        <v>1.9741386248326248E-2</v>
      </c>
      <c r="M81" s="116">
        <f t="shared" si="6"/>
        <v>0.8</v>
      </c>
      <c r="N81" s="116">
        <f t="shared" si="7"/>
        <v>0.96305240027437811</v>
      </c>
      <c r="O81" s="164"/>
      <c r="P81" s="168"/>
      <c r="Q81" s="164"/>
      <c r="R81" s="165">
        <v>2</v>
      </c>
      <c r="S81" s="166">
        <f t="shared" si="9"/>
        <v>0.14970728684333667</v>
      </c>
      <c r="T81" s="166">
        <v>0.81334511343104143</v>
      </c>
      <c r="U81" s="155">
        <f t="shared" si="10"/>
        <v>18.406367035489595</v>
      </c>
    </row>
    <row r="82" spans="1:21" ht="18.75">
      <c r="A82" s="161">
        <f t="shared" si="11"/>
        <v>77</v>
      </c>
      <c r="B82" s="162" t="s">
        <v>395</v>
      </c>
      <c r="C82" s="162">
        <v>6</v>
      </c>
      <c r="D82" s="163">
        <f>'сходові кл'!P82</f>
        <v>0</v>
      </c>
      <c r="E82" s="163">
        <f>'прибуд тер'!P82</f>
        <v>0.53706553300988569</v>
      </c>
      <c r="F82" s="163">
        <f>'слюсарі х.в.'!Q82+водовідведення!Q82+зварювальник!N82+'слюсарі ц.о. г.в.'!O82+'гаряча вода'!O82+'аварійні служби'!I82</f>
        <v>0.17649742421475134</v>
      </c>
      <c r="G82" s="163">
        <f>даратиз!K82</f>
        <v>2.9136316337148808E-3</v>
      </c>
      <c r="H82" s="163">
        <f>димвенканали!R82</f>
        <v>4.4531028307854541E-2</v>
      </c>
      <c r="I82" s="163">
        <f>покрівлі!P82+'під зими'!N82+маляри!N82+водій!M82</f>
        <v>0.21262695485287042</v>
      </c>
      <c r="J82" s="163">
        <f>електрики!Q82</f>
        <v>1.2317799606940951E-2</v>
      </c>
      <c r="K82" s="163">
        <f t="shared" si="8"/>
        <v>0.98595237162601768</v>
      </c>
      <c r="L82" s="10">
        <v>2.5070725772038307E-2</v>
      </c>
      <c r="M82" s="116">
        <f t="shared" si="6"/>
        <v>1.01</v>
      </c>
      <c r="N82" s="116">
        <f t="shared" si="7"/>
        <v>1.2132277168776673</v>
      </c>
      <c r="O82" s="164"/>
      <c r="P82" s="168"/>
      <c r="Q82" s="164"/>
      <c r="R82" s="165">
        <v>1</v>
      </c>
      <c r="S82" s="166">
        <f t="shared" si="9"/>
        <v>0.18031381506968902</v>
      </c>
      <c r="T82" s="166">
        <v>1.0329139018079783</v>
      </c>
      <c r="U82" s="155">
        <f t="shared" si="10"/>
        <v>17.456809783862305</v>
      </c>
    </row>
    <row r="83" spans="1:21" ht="18.75">
      <c r="A83" s="161">
        <f t="shared" si="11"/>
        <v>78</v>
      </c>
      <c r="B83" s="162" t="s">
        <v>396</v>
      </c>
      <c r="C83" s="162">
        <v>13</v>
      </c>
      <c r="D83" s="163">
        <f>'сходові кл'!P83</f>
        <v>0.62541524919375924</v>
      </c>
      <c r="E83" s="163">
        <f>'прибуд тер'!P83</f>
        <v>0.22650652479713243</v>
      </c>
      <c r="F83" s="163">
        <f>'слюсарі х.в.'!Q83+водовідведення!Q83+зварювальник!N83+'слюсарі ц.о. г.в.'!O83+'гаряча вода'!O83+'аварійні служби'!I83</f>
        <v>0.20294994164891564</v>
      </c>
      <c r="G83" s="163">
        <f>даратиз!K83</f>
        <v>1.2866076876143992E-3</v>
      </c>
      <c r="H83" s="163">
        <f>димвенканали!R83</f>
        <v>7.7156162960777375E-2</v>
      </c>
      <c r="I83" s="163">
        <f>покрівлі!P83+'під зими'!N83+маляри!N83+водій!M83</f>
        <v>0.2289555373442278</v>
      </c>
      <c r="J83" s="163">
        <f>електрики!Q83</f>
        <v>1.8571715994148395E-2</v>
      </c>
      <c r="K83" s="163">
        <f t="shared" si="8"/>
        <v>1.3808417396265751</v>
      </c>
      <c r="L83" s="10">
        <v>3.4589547832861216E-2</v>
      </c>
      <c r="M83" s="116">
        <f t="shared" si="6"/>
        <v>1.42</v>
      </c>
      <c r="N83" s="116">
        <f t="shared" si="7"/>
        <v>1.6985175449513237</v>
      </c>
      <c r="O83" s="164"/>
      <c r="P83" s="168"/>
      <c r="Q83" s="164"/>
      <c r="R83" s="165">
        <v>3</v>
      </c>
      <c r="S83" s="166">
        <f t="shared" si="9"/>
        <v>0.27342817423744159</v>
      </c>
      <c r="T83" s="166">
        <v>1.4250893707138821</v>
      </c>
      <c r="U83" s="155">
        <f t="shared" si="10"/>
        <v>19.18673873067139</v>
      </c>
    </row>
    <row r="84" spans="1:21" ht="18.75">
      <c r="A84" s="161">
        <f t="shared" si="11"/>
        <v>79</v>
      </c>
      <c r="B84" s="162" t="s">
        <v>397</v>
      </c>
      <c r="C84" s="162">
        <v>7</v>
      </c>
      <c r="D84" s="163">
        <f>'сходові кл'!P84</f>
        <v>0.43601431663399726</v>
      </c>
      <c r="E84" s="163">
        <f>'прибуд тер'!P84</f>
        <v>0.66262249853640687</v>
      </c>
      <c r="F84" s="163">
        <f>'слюсарі х.в.'!Q84+водовідведення!Q84+зварювальник!N84+'слюсарі ц.о. г.в.'!O84+'гаряча вода'!O84+'аварійні служби'!I84</f>
        <v>0.1591935633535948</v>
      </c>
      <c r="G84" s="163">
        <f>даратиз!K84</f>
        <v>4.4278265642151487E-3</v>
      </c>
      <c r="H84" s="163">
        <f>димвенканали!R84</f>
        <v>6.832742154092121E-2</v>
      </c>
      <c r="I84" s="163">
        <f>покрівлі!P84+'під зими'!N84+маляри!N84+водій!M84</f>
        <v>0.1812306365917557</v>
      </c>
      <c r="J84" s="163">
        <f>електрики!Q84</f>
        <v>1.1137593309333782E-2</v>
      </c>
      <c r="K84" s="163">
        <f t="shared" si="8"/>
        <v>1.522953856530225</v>
      </c>
      <c r="L84" s="10">
        <v>3.8020570281680204E-2</v>
      </c>
      <c r="M84" s="116">
        <f t="shared" si="6"/>
        <v>1.56</v>
      </c>
      <c r="N84" s="116">
        <f t="shared" si="7"/>
        <v>1.8731693121742863</v>
      </c>
      <c r="O84" s="164"/>
      <c r="P84" s="168"/>
      <c r="Q84" s="164"/>
      <c r="R84" s="165">
        <v>2</v>
      </c>
      <c r="S84" s="166">
        <f t="shared" si="9"/>
        <v>0.30672181656906172</v>
      </c>
      <c r="T84" s="166">
        <v>1.5664474956052246</v>
      </c>
      <c r="U84" s="155">
        <f t="shared" si="10"/>
        <v>19.580727565372648</v>
      </c>
    </row>
    <row r="85" spans="1:21" ht="18.75">
      <c r="A85" s="161">
        <f>A84+1</f>
        <v>80</v>
      </c>
      <c r="B85" s="162" t="s">
        <v>398</v>
      </c>
      <c r="C85" s="162">
        <v>4</v>
      </c>
      <c r="D85" s="163">
        <f>'сходові кл'!P85</f>
        <v>0</v>
      </c>
      <c r="E85" s="163">
        <f>'прибуд тер'!P85</f>
        <v>0.41414594955301448</v>
      </c>
      <c r="F85" s="163">
        <f>'слюсарі х.в.'!Q85+водовідведення!Q85+зварювальник!N85+'слюсарі ц.о. г.в.'!O85+'гаряча вода'!O85+'аварійні служби'!I85</f>
        <v>0.21779744453348221</v>
      </c>
      <c r="G85" s="163">
        <f>даратиз!K85</f>
        <v>2.1829521829521831E-3</v>
      </c>
      <c r="H85" s="163">
        <f>димвенканали!R85</f>
        <v>9.3057603428282509E-2</v>
      </c>
      <c r="I85" s="163">
        <f>покрівлі!P85+'під зими'!N85+маляри!N85+водій!M85</f>
        <v>0.21352408873190395</v>
      </c>
      <c r="J85" s="163">
        <f>електрики!Q85</f>
        <v>2.1094277556763148E-2</v>
      </c>
      <c r="K85" s="163">
        <f t="shared" si="8"/>
        <v>0.96180231598639854</v>
      </c>
      <c r="L85" s="10">
        <v>2.4164788374774503E-2</v>
      </c>
      <c r="M85" s="116">
        <f t="shared" si="6"/>
        <v>0.99</v>
      </c>
      <c r="N85" s="116">
        <f t="shared" si="7"/>
        <v>1.1831605252334076</v>
      </c>
      <c r="O85" s="164"/>
      <c r="P85" s="168"/>
      <c r="Q85" s="164"/>
      <c r="R85" s="165">
        <v>1</v>
      </c>
      <c r="S85" s="166">
        <f t="shared" si="9"/>
        <v>0.18757124419269811</v>
      </c>
      <c r="T85" s="166">
        <v>0.99558928104070954</v>
      </c>
      <c r="U85" s="155">
        <f t="shared" si="10"/>
        <v>18.840223349595135</v>
      </c>
    </row>
    <row r="86" spans="1:21" ht="18.75">
      <c r="A86" s="161">
        <f t="shared" si="11"/>
        <v>81</v>
      </c>
      <c r="B86" s="162" t="s">
        <v>399</v>
      </c>
      <c r="C86" s="162">
        <v>14</v>
      </c>
      <c r="D86" s="163">
        <f>'сходові кл'!P86</f>
        <v>0</v>
      </c>
      <c r="E86" s="163">
        <f>'прибуд тер'!P86</f>
        <v>0.63143856862446712</v>
      </c>
      <c r="F86" s="163">
        <f>'слюсарі х.в.'!Q86+водовідведення!Q86+зварювальник!N86+'слюсарі ц.о. г.в.'!O86+'гаряча вода'!O86+'аварійні служби'!I86</f>
        <v>0.14455136522505979</v>
      </c>
      <c r="G86" s="163">
        <f>даратиз!K86</f>
        <v>2.0453964194373404E-2</v>
      </c>
      <c r="H86" s="163">
        <f>димвенканали!R86</f>
        <v>8.954867794341638E-2</v>
      </c>
      <c r="I86" s="163">
        <f>покрівлі!P86+'під зими'!N86+маляри!N86+водій!M86</f>
        <v>0.19067859753674371</v>
      </c>
      <c r="J86" s="163">
        <f>електрики!Q86</f>
        <v>8.6499126213154948E-3</v>
      </c>
      <c r="K86" s="163">
        <f t="shared" si="8"/>
        <v>1.0853210861453759</v>
      </c>
      <c r="L86" s="10">
        <v>2.6750758584018451E-2</v>
      </c>
      <c r="M86" s="116">
        <f t="shared" si="6"/>
        <v>1.1100000000000001</v>
      </c>
      <c r="N86" s="116">
        <f t="shared" si="7"/>
        <v>1.3344862136752733</v>
      </c>
      <c r="O86" s="164"/>
      <c r="P86" s="168"/>
      <c r="Q86" s="164"/>
      <c r="R86" s="165">
        <v>1</v>
      </c>
      <c r="S86" s="166">
        <f t="shared" si="9"/>
        <v>0.23235496001371314</v>
      </c>
      <c r="T86" s="166">
        <v>1.1021312536615602</v>
      </c>
      <c r="U86" s="155">
        <f t="shared" si="10"/>
        <v>21.082331096389009</v>
      </c>
    </row>
    <row r="87" spans="1:21" ht="18.75">
      <c r="A87" s="161">
        <f t="shared" si="11"/>
        <v>82</v>
      </c>
      <c r="B87" s="162" t="s">
        <v>400</v>
      </c>
      <c r="C87" s="162">
        <v>32</v>
      </c>
      <c r="D87" s="163">
        <f>'сходові кл'!P87</f>
        <v>0</v>
      </c>
      <c r="E87" s="163">
        <f>'прибуд тер'!P87</f>
        <v>0.51321384156142524</v>
      </c>
      <c r="F87" s="163">
        <f>'слюсарі х.в.'!Q87+водовідведення!Q87+зварювальник!N87+'слюсарі ц.о. г.в.'!O87+'гаряча вода'!O87+'аварійні служби'!I87</f>
        <v>0.17015029198607434</v>
      </c>
      <c r="G87" s="163">
        <f>даратиз!K87</f>
        <v>3.8423442014032198E-3</v>
      </c>
      <c r="H87" s="163">
        <f>димвенканали!R87</f>
        <v>7.7069270768195489E-2</v>
      </c>
      <c r="I87" s="163">
        <f>покрівлі!P87+'під зими'!N87+маляри!N87+водій!M87</f>
        <v>0.27790724927030885</v>
      </c>
      <c r="J87" s="163">
        <f>електрики!Q87</f>
        <v>1.1166705191694125E-2</v>
      </c>
      <c r="K87" s="163">
        <f t="shared" si="8"/>
        <v>1.0533497029791012</v>
      </c>
      <c r="L87" s="10">
        <v>2.6715905817168744E-2</v>
      </c>
      <c r="M87" s="116">
        <f t="shared" si="6"/>
        <v>1.08</v>
      </c>
      <c r="N87" s="116">
        <f t="shared" si="7"/>
        <v>1.2960787305555239</v>
      </c>
      <c r="O87" s="164"/>
      <c r="P87" s="168"/>
      <c r="Q87" s="164"/>
      <c r="R87" s="165">
        <v>4</v>
      </c>
      <c r="S87" s="166">
        <f t="shared" si="9"/>
        <v>0.19538341088817157</v>
      </c>
      <c r="T87" s="166">
        <v>1.1006953196673523</v>
      </c>
      <c r="U87" s="155">
        <f t="shared" si="10"/>
        <v>17.750907757763478</v>
      </c>
    </row>
    <row r="88" spans="1:21" ht="18.75">
      <c r="A88" s="161">
        <f t="shared" si="11"/>
        <v>83</v>
      </c>
      <c r="B88" s="162" t="s">
        <v>401</v>
      </c>
      <c r="C88" s="162">
        <v>27</v>
      </c>
      <c r="D88" s="163">
        <f>'сходові кл'!P88</f>
        <v>0.8190261314124414</v>
      </c>
      <c r="E88" s="163">
        <f>'прибуд тер'!P88</f>
        <v>2.0112139139850629E-2</v>
      </c>
      <c r="F88" s="163">
        <f>'слюсарі х.в.'!Q88+водовідведення!Q88+зварювальник!N88+'слюсарі ц.о. г.в.'!O88+'гаряча вода'!O88+'аварійні служби'!I88</f>
        <v>0.14890938657634056</v>
      </c>
      <c r="G88" s="163">
        <f>даратиз!K88</f>
        <v>2.4196907016131274E-3</v>
      </c>
      <c r="H88" s="163">
        <f>димвенканали!R88</f>
        <v>6.1580576303839465E-2</v>
      </c>
      <c r="I88" s="163">
        <f>покрівлі!P88+'під зими'!N88+маляри!N88+водій!M88</f>
        <v>0.1774575400491494</v>
      </c>
      <c r="J88" s="163">
        <f>електрики!Q88</f>
        <v>8.4512986962848712E-3</v>
      </c>
      <c r="K88" s="163">
        <f t="shared" si="8"/>
        <v>1.2379567628795194</v>
      </c>
      <c r="L88" s="10">
        <v>3.1079253408149359E-2</v>
      </c>
      <c r="M88" s="116">
        <f t="shared" si="6"/>
        <v>1.27</v>
      </c>
      <c r="N88" s="116">
        <f t="shared" si="7"/>
        <v>1.5228432195452026</v>
      </c>
      <c r="O88" s="164"/>
      <c r="P88" s="168"/>
      <c r="Q88" s="164"/>
      <c r="R88" s="165">
        <v>3</v>
      </c>
      <c r="S88" s="166">
        <f t="shared" si="9"/>
        <v>0.24237797912944892</v>
      </c>
      <c r="T88" s="166">
        <v>1.2804652404157537</v>
      </c>
      <c r="U88" s="155">
        <f t="shared" si="10"/>
        <v>18.928899549881674</v>
      </c>
    </row>
    <row r="89" spans="1:21" ht="18.75">
      <c r="A89" s="161">
        <f t="shared" si="11"/>
        <v>84</v>
      </c>
      <c r="B89" s="162" t="s">
        <v>402</v>
      </c>
      <c r="C89" s="115">
        <v>70</v>
      </c>
      <c r="D89" s="163">
        <f>'сходові кл'!P89</f>
        <v>0.45237319523994057</v>
      </c>
      <c r="E89" s="163">
        <f>'прибуд тер'!P89</f>
        <v>0.4837519647414949</v>
      </c>
      <c r="F89" s="163">
        <f>'слюсарі х.в.'!Q89+водовідведення!Q89+зварювальник!N89+'слюсарі ц.о. г.в.'!O89+'гаряча вода'!O89+'аварійні служби'!I89</f>
        <v>0.17209563364109298</v>
      </c>
      <c r="G89" s="163">
        <f>даратиз!K89</f>
        <v>1.5461039494211349E-3</v>
      </c>
      <c r="H89" s="163">
        <f>димвенканали!R89</f>
        <v>5.6220468943392027E-2</v>
      </c>
      <c r="I89" s="163">
        <f>покрівлі!P89+'під зими'!N89+маляри!N89+водій!M89</f>
        <v>0.18777824898161333</v>
      </c>
      <c r="J89" s="163">
        <f>електрики!Q89</f>
        <v>1.2218827222030692E-2</v>
      </c>
      <c r="K89" s="163">
        <f t="shared" si="8"/>
        <v>1.3659844427189858</v>
      </c>
      <c r="L89" s="10">
        <v>3.4314316405551312E-2</v>
      </c>
      <c r="M89" s="116">
        <f t="shared" si="6"/>
        <v>1.4</v>
      </c>
      <c r="N89" s="116">
        <f t="shared" si="7"/>
        <v>1.6803585109494443</v>
      </c>
      <c r="O89" s="164"/>
      <c r="P89" s="168"/>
      <c r="Q89" s="164"/>
      <c r="R89" s="165">
        <v>3</v>
      </c>
      <c r="S89" s="166">
        <f t="shared" si="9"/>
        <v>0.26660867504073038</v>
      </c>
      <c r="T89" s="166">
        <v>1.4137498359087139</v>
      </c>
      <c r="U89" s="155">
        <f t="shared" si="10"/>
        <v>18.858263907020206</v>
      </c>
    </row>
    <row r="90" spans="1:21" ht="18.75">
      <c r="A90" s="161">
        <f t="shared" si="11"/>
        <v>85</v>
      </c>
      <c r="B90" s="115" t="s">
        <v>403</v>
      </c>
      <c r="C90" s="115">
        <v>29</v>
      </c>
      <c r="D90" s="163">
        <f>'сходові кл'!P90</f>
        <v>0.67382680777022053</v>
      </c>
      <c r="E90" s="163">
        <f>'прибуд тер'!P90</f>
        <v>0.21877692287036668</v>
      </c>
      <c r="F90" s="163">
        <f>'слюсарі х.в.'!Q90+водовідведення!Q90+зварювальник!N90+'слюсарі ц.о. г.в.'!O90+'гаряча вода'!O90+'аварійні служби'!I90</f>
        <v>0.19045937112349937</v>
      </c>
      <c r="G90" s="163">
        <f>даратиз!K90</f>
        <v>6.0129437144538155E-4</v>
      </c>
      <c r="H90" s="163">
        <f>димвенканали!R90</f>
        <v>4.7005705111317922E-2</v>
      </c>
      <c r="I90" s="163">
        <f>покрівлі!P90+'під зими'!N90+маляри!N90+водій!M90</f>
        <v>0.15797926156931907</v>
      </c>
      <c r="J90" s="163">
        <f>електрики!Q90</f>
        <v>1.5918960588041691E-2</v>
      </c>
      <c r="K90" s="163">
        <f t="shared" si="8"/>
        <v>1.3045683234042107</v>
      </c>
      <c r="L90" s="10">
        <v>3.2773835421242722E-2</v>
      </c>
      <c r="M90" s="116">
        <f t="shared" si="6"/>
        <v>1.34</v>
      </c>
      <c r="N90" s="116">
        <f t="shared" si="7"/>
        <v>1.6048105905905441</v>
      </c>
      <c r="O90" s="164"/>
      <c r="P90" s="168"/>
      <c r="Q90" s="164"/>
      <c r="R90" s="165">
        <v>3</v>
      </c>
      <c r="S90" s="166">
        <f t="shared" si="9"/>
        <v>0.25452857123534378</v>
      </c>
      <c r="T90" s="166">
        <v>1.3502820193552003</v>
      </c>
      <c r="U90" s="155">
        <f t="shared" si="10"/>
        <v>18.850030407491371</v>
      </c>
    </row>
    <row r="91" spans="1:21" ht="18.75">
      <c r="A91" s="161">
        <f t="shared" si="11"/>
        <v>86</v>
      </c>
      <c r="B91" s="115" t="s">
        <v>404</v>
      </c>
      <c r="C91" s="115">
        <v>69</v>
      </c>
      <c r="D91" s="163">
        <f>'сходові кл'!P91</f>
        <v>0.29504177532810755</v>
      </c>
      <c r="E91" s="163">
        <f>'прибуд тер'!P91</f>
        <v>0.72026581848915405</v>
      </c>
      <c r="F91" s="163">
        <f>'слюсарі х.в.'!Q91+водовідведення!Q91+зварювальник!N91+'слюсарі ц.о. г.в.'!O91+'гаряча вода'!O91+'аварійні служби'!I91</f>
        <v>0.17489736337861098</v>
      </c>
      <c r="G91" s="163">
        <f>даратиз!K91</f>
        <v>1.2748253395085955E-3</v>
      </c>
      <c r="H91" s="163">
        <f>димвенканали!R91</f>
        <v>6.4756477405634283E-2</v>
      </c>
      <c r="I91" s="163">
        <f>покрівлі!P91+'під зими'!N91+маляри!N91+водій!M91</f>
        <v>0.19317346177904571</v>
      </c>
      <c r="J91" s="163">
        <f>електрики!Q91</f>
        <v>1.3805638073364204E-2</v>
      </c>
      <c r="K91" s="163">
        <f t="shared" si="8"/>
        <v>1.4632153597934252</v>
      </c>
      <c r="L91" s="10">
        <v>3.6646495214424264E-2</v>
      </c>
      <c r="M91" s="116">
        <f t="shared" si="6"/>
        <v>1.5</v>
      </c>
      <c r="N91" s="116">
        <f t="shared" si="7"/>
        <v>1.7998342260094193</v>
      </c>
      <c r="O91" s="164"/>
      <c r="P91" s="168"/>
      <c r="Q91" s="164"/>
      <c r="R91" s="165">
        <v>3</v>
      </c>
      <c r="S91" s="166">
        <f t="shared" si="9"/>
        <v>0.28999862317513947</v>
      </c>
      <c r="T91" s="166">
        <v>1.5098356028342799</v>
      </c>
      <c r="U91" s="155">
        <f t="shared" si="10"/>
        <v>19.20729797540546</v>
      </c>
    </row>
    <row r="92" spans="1:21" ht="18.75">
      <c r="A92" s="161">
        <f t="shared" si="11"/>
        <v>87</v>
      </c>
      <c r="B92" s="115" t="s">
        <v>405</v>
      </c>
      <c r="C92" s="115">
        <v>34</v>
      </c>
      <c r="D92" s="163">
        <f>'сходові кл'!P92</f>
        <v>0.71379625683872805</v>
      </c>
      <c r="E92" s="163">
        <f>'прибуд тер'!P92</f>
        <v>0.21056347058700436</v>
      </c>
      <c r="F92" s="163">
        <f>'слюсарі х.в.'!Q92+водовідведення!Q92+зварювальник!N92+'слюсарі ц.о. г.в.'!O92+'гаряча вода'!O92+'аварійні служби'!I92</f>
        <v>0.20024645736200611</v>
      </c>
      <c r="G92" s="163">
        <f>даратиз!K92</f>
        <v>3.0765537427402752E-3</v>
      </c>
      <c r="H92" s="163">
        <f>димвенканали!R92</f>
        <v>4.597935866875652E-2</v>
      </c>
      <c r="I92" s="163">
        <f>покрівлі!P92+'під зими'!N92+маляри!N92+водій!M92</f>
        <v>0.20424370874235404</v>
      </c>
      <c r="J92" s="163">
        <f>електрики!Q92</f>
        <v>1.8112399326536917E-2</v>
      </c>
      <c r="K92" s="163">
        <f t="shared" si="8"/>
        <v>1.3960182052681263</v>
      </c>
      <c r="L92" s="10">
        <v>3.4966956459256356E-2</v>
      </c>
      <c r="M92" s="116">
        <f t="shared" si="6"/>
        <v>1.43</v>
      </c>
      <c r="N92" s="116">
        <f t="shared" si="7"/>
        <v>1.7171821940728591</v>
      </c>
      <c r="O92" s="164"/>
      <c r="P92" s="168"/>
      <c r="Q92" s="164"/>
      <c r="R92" s="165">
        <v>3</v>
      </c>
      <c r="S92" s="166">
        <f t="shared" si="9"/>
        <v>0.27654358795149747</v>
      </c>
      <c r="T92" s="166">
        <v>1.4406386061213616</v>
      </c>
      <c r="U92" s="155">
        <f t="shared" si="10"/>
        <v>19.195902898648338</v>
      </c>
    </row>
    <row r="93" spans="1:21" ht="18.75">
      <c r="A93" s="161">
        <f t="shared" si="11"/>
        <v>88</v>
      </c>
      <c r="B93" s="115" t="s">
        <v>406</v>
      </c>
      <c r="C93" s="115">
        <v>19</v>
      </c>
      <c r="D93" s="163">
        <f>'сходові кл'!P93</f>
        <v>0.51457994152107178</v>
      </c>
      <c r="E93" s="163">
        <f>'прибуд тер'!P93</f>
        <v>0.45398228793527384</v>
      </c>
      <c r="F93" s="163">
        <f>'слюсарі х.в.'!Q93+водовідведення!Q93+зварювальник!N93+'слюсарі ц.о. г.в.'!O93+'гаряча вода'!O93+'аварійні служби'!I93</f>
        <v>0.16079344426501757</v>
      </c>
      <c r="G93" s="163">
        <f>даратиз!K93</f>
        <v>3.4198383152010221E-3</v>
      </c>
      <c r="H93" s="163">
        <f>димвенканали!R93</f>
        <v>4.2194684619632106E-2</v>
      </c>
      <c r="I93" s="163">
        <f>покрівлі!P93+'під зими'!N93+маляри!N93+водій!M93</f>
        <v>0.17682483862448112</v>
      </c>
      <c r="J93" s="163">
        <f>електрики!Q93</f>
        <v>1.1409409932189012E-2</v>
      </c>
      <c r="K93" s="163">
        <f t="shared" si="8"/>
        <v>1.3632044452128667</v>
      </c>
      <c r="L93" s="10">
        <v>3.4136364385494208E-2</v>
      </c>
      <c r="M93" s="116">
        <f t="shared" si="6"/>
        <v>1.4</v>
      </c>
      <c r="N93" s="116">
        <f t="shared" si="7"/>
        <v>1.676808971518033</v>
      </c>
      <c r="O93" s="164"/>
      <c r="P93" s="168"/>
      <c r="Q93" s="164"/>
      <c r="R93" s="165">
        <v>3</v>
      </c>
      <c r="S93" s="166">
        <f t="shared" si="9"/>
        <v>0.27039075883567176</v>
      </c>
      <c r="T93" s="166">
        <v>1.4064182126823612</v>
      </c>
      <c r="U93" s="155">
        <f t="shared" si="10"/>
        <v>19.225487582386659</v>
      </c>
    </row>
    <row r="94" spans="1:21" ht="18.75">
      <c r="A94" s="161">
        <f t="shared" si="11"/>
        <v>89</v>
      </c>
      <c r="B94" s="115" t="s">
        <v>407</v>
      </c>
      <c r="C94" s="115">
        <v>23</v>
      </c>
      <c r="D94" s="163">
        <f>'сходові кл'!P94</f>
        <v>0.55046590702655596</v>
      </c>
      <c r="E94" s="163">
        <f>'прибуд тер'!P94</f>
        <v>0.3111994309404133</v>
      </c>
      <c r="F94" s="163">
        <f>'слюсарі х.в.'!Q94+водовідведення!Q94+зварювальник!N94+'слюсарі ц.о. г.в.'!O94+'гаряча вода'!O94+'аварійні служби'!I94</f>
        <v>0.20652679900655163</v>
      </c>
      <c r="G94" s="163">
        <f>даратиз!K94</f>
        <v>1.5643768526872021E-2</v>
      </c>
      <c r="H94" s="163">
        <f>димвенканали!R94</f>
        <v>8.4235848788462658E-2</v>
      </c>
      <c r="I94" s="163">
        <f>покрівлі!P94+'під зими'!N94+маляри!N94+водій!M94</f>
        <v>0.20421654855777888</v>
      </c>
      <c r="J94" s="163">
        <f>електрики!Q94</f>
        <v>1.9179417030172931E-2</v>
      </c>
      <c r="K94" s="163">
        <f t="shared" si="8"/>
        <v>1.3914677198768073</v>
      </c>
      <c r="L94" s="10">
        <v>3.4457571225772914E-2</v>
      </c>
      <c r="M94" s="116">
        <f t="shared" si="6"/>
        <v>1.43</v>
      </c>
      <c r="N94" s="116">
        <f t="shared" si="7"/>
        <v>1.7111103493230961</v>
      </c>
      <c r="O94" s="164"/>
      <c r="P94" s="168"/>
      <c r="Q94" s="164"/>
      <c r="R94" s="165">
        <v>3</v>
      </c>
      <c r="S94" s="166">
        <f t="shared" si="9"/>
        <v>0.29145841482125223</v>
      </c>
      <c r="T94" s="166">
        <v>1.4196519345018439</v>
      </c>
      <c r="U94" s="155">
        <f t="shared" si="10"/>
        <v>20.530272789965593</v>
      </c>
    </row>
    <row r="95" spans="1:21" ht="18.75">
      <c r="A95" s="161">
        <f t="shared" si="11"/>
        <v>90</v>
      </c>
      <c r="B95" s="115" t="s">
        <v>408</v>
      </c>
      <c r="C95" s="115">
        <v>27</v>
      </c>
      <c r="D95" s="163">
        <f>'сходові кл'!P95</f>
        <v>0.5051054056999994</v>
      </c>
      <c r="E95" s="163">
        <f>'прибуд тер'!P95</f>
        <v>0.20336049231877157</v>
      </c>
      <c r="F95" s="163">
        <f>'слюсарі х.в.'!Q95+водовідведення!Q95+зварювальник!N95+'слюсарі ц.о. г.в.'!O95+'гаряча вода'!O95+'аварійні служби'!I95</f>
        <v>0.18111230134394624</v>
      </c>
      <c r="G95" s="163">
        <f>даратиз!K95</f>
        <v>5.7032480134754111E-3</v>
      </c>
      <c r="H95" s="163">
        <f>димвенканали!R95</f>
        <v>4.7026745811955685E-2</v>
      </c>
      <c r="I95" s="163">
        <f>покрівлі!P95+'під зими'!N95+маляри!N95+водій!M95</f>
        <v>0.16334372408898928</v>
      </c>
      <c r="J95" s="163">
        <f>електрики!Q95</f>
        <v>1.3623081835394171E-2</v>
      </c>
      <c r="K95" s="163">
        <f t="shared" si="8"/>
        <v>1.1192749991125317</v>
      </c>
      <c r="L95" s="10">
        <v>2.8225124710721361E-2</v>
      </c>
      <c r="M95" s="116">
        <f t="shared" si="6"/>
        <v>1.1499999999999999</v>
      </c>
      <c r="N95" s="116">
        <f t="shared" si="7"/>
        <v>1.3770001485879035</v>
      </c>
      <c r="O95" s="164"/>
      <c r="P95" s="168"/>
      <c r="Q95" s="164"/>
      <c r="R95" s="165">
        <v>3</v>
      </c>
      <c r="S95" s="166">
        <f t="shared" si="9"/>
        <v>0.21412501050618338</v>
      </c>
      <c r="T95" s="166">
        <v>1.1628751380817202</v>
      </c>
      <c r="U95" s="155">
        <f t="shared" si="10"/>
        <v>18.413413744437275</v>
      </c>
    </row>
    <row r="96" spans="1:21" ht="18.75">
      <c r="A96" s="161">
        <f t="shared" si="11"/>
        <v>91</v>
      </c>
      <c r="B96" s="115" t="s">
        <v>409</v>
      </c>
      <c r="C96" s="115">
        <v>20</v>
      </c>
      <c r="D96" s="163">
        <f>'сходові кл'!P96</f>
        <v>0.64515098931849735</v>
      </c>
      <c r="E96" s="163">
        <f>'прибуд тер'!P96</f>
        <v>0.14589141175413453</v>
      </c>
      <c r="F96" s="163">
        <f>'слюсарі х.в.'!Q96+водовідведення!Q96+зварювальник!N96+'слюсарі ц.о. г.в.'!O96+'гаряча вода'!O96+'аварійні служби'!I96</f>
        <v>0.19387044940811315</v>
      </c>
      <c r="G96" s="163">
        <f>даратиз!K96</f>
        <v>1.0227932917618808E-2</v>
      </c>
      <c r="H96" s="163">
        <f>димвенканали!R96</f>
        <v>7.3849343956640071E-2</v>
      </c>
      <c r="I96" s="163">
        <f>покрівлі!P96+'під зими'!N96+маляри!N96+водій!M96</f>
        <v>0.17862933254636709</v>
      </c>
      <c r="J96" s="163">
        <f>електрики!Q96</f>
        <v>1.70291281049408E-2</v>
      </c>
      <c r="K96" s="163">
        <f t="shared" si="8"/>
        <v>1.2646485880063119</v>
      </c>
      <c r="L96" s="10">
        <v>3.1456391198482953E-2</v>
      </c>
      <c r="M96" s="116">
        <f t="shared" si="6"/>
        <v>1.3</v>
      </c>
      <c r="N96" s="116">
        <f t="shared" si="7"/>
        <v>1.5553259750457535</v>
      </c>
      <c r="O96" s="164"/>
      <c r="P96" s="168"/>
      <c r="Q96" s="164"/>
      <c r="R96" s="165">
        <v>2</v>
      </c>
      <c r="S96" s="166">
        <f t="shared" si="9"/>
        <v>0.25932265766825591</v>
      </c>
      <c r="T96" s="166">
        <v>1.2960033173774976</v>
      </c>
      <c r="U96" s="155">
        <f t="shared" si="10"/>
        <v>20.009413108062351</v>
      </c>
    </row>
    <row r="97" spans="1:21" ht="18.75">
      <c r="A97" s="161">
        <f t="shared" si="11"/>
        <v>92</v>
      </c>
      <c r="B97" s="115" t="s">
        <v>410</v>
      </c>
      <c r="C97" s="115">
        <v>37</v>
      </c>
      <c r="D97" s="163">
        <f>'сходові кл'!P97</f>
        <v>0</v>
      </c>
      <c r="E97" s="163">
        <f>'прибуд тер'!P97</f>
        <v>0.50127585763547744</v>
      </c>
      <c r="F97" s="163">
        <f>'слюсарі х.в.'!Q97+водовідведення!Q97+зварювальник!N97+'слюсарі ц.о. г.в.'!O97+'гаряча вода'!O97+'аварійні служби'!I97</f>
        <v>0.15184582844388564</v>
      </c>
      <c r="G97" s="163">
        <f>даратиз!K97</f>
        <v>1.1881578947368422E-2</v>
      </c>
      <c r="H97" s="163">
        <f>димвенканали!R97</f>
        <v>4.550166741504328E-2</v>
      </c>
      <c r="I97" s="163">
        <f>покрівлі!P97+'під зими'!N97+маляри!N97+водій!M97</f>
        <v>0.17368625786877695</v>
      </c>
      <c r="J97" s="163">
        <f>електрики!Q97</f>
        <v>9.8892275875273623E-3</v>
      </c>
      <c r="K97" s="163">
        <f t="shared" si="8"/>
        <v>0.89408041789807913</v>
      </c>
      <c r="L97" s="10">
        <v>2.2304933121210655E-2</v>
      </c>
      <c r="M97" s="116">
        <f t="shared" si="6"/>
        <v>0.92</v>
      </c>
      <c r="N97" s="116">
        <f t="shared" si="7"/>
        <v>1.0996624212231476</v>
      </c>
      <c r="O97" s="164"/>
      <c r="P97" s="168"/>
      <c r="Q97" s="164"/>
      <c r="R97" s="165">
        <v>3</v>
      </c>
      <c r="S97" s="166">
        <f t="shared" si="9"/>
        <v>0.18069917662926871</v>
      </c>
      <c r="T97" s="166">
        <v>0.9189632445938789</v>
      </c>
      <c r="U97" s="155">
        <f t="shared" si="10"/>
        <v>19.663373665083398</v>
      </c>
    </row>
    <row r="98" spans="1:21" ht="18.75">
      <c r="A98" s="161">
        <f t="shared" si="11"/>
        <v>93</v>
      </c>
      <c r="B98" s="115" t="s">
        <v>411</v>
      </c>
      <c r="C98" s="115">
        <v>17</v>
      </c>
      <c r="D98" s="163">
        <f>'сходові кл'!P98</f>
        <v>0.81931397190378563</v>
      </c>
      <c r="E98" s="163">
        <f>'прибуд тер'!P98</f>
        <v>6.5551686837699658E-2</v>
      </c>
      <c r="F98" s="163">
        <f>'слюсарі х.в.'!Q98+водовідведення!Q98+зварювальник!N98+'слюсарі ц.о. г.в.'!O98+'гаряча вода'!O98+'аварійні служби'!I98</f>
        <v>0.18551208901623417</v>
      </c>
      <c r="G98" s="163">
        <f>даратиз!K98</f>
        <v>2.3517035428261171E-3</v>
      </c>
      <c r="H98" s="163">
        <f>димвенканали!R98</f>
        <v>5.9145373580352184E-2</v>
      </c>
      <c r="I98" s="163">
        <f>покрівлі!P98+'під зими'!N98+маляри!N98+водій!M98</f>
        <v>0.1960964485270397</v>
      </c>
      <c r="J98" s="163">
        <f>електрики!Q98</f>
        <v>1.4690879152694377E-2</v>
      </c>
      <c r="K98" s="163">
        <f t="shared" si="8"/>
        <v>1.3426621525606319</v>
      </c>
      <c r="L98" s="10">
        <v>3.3751416188103706E-2</v>
      </c>
      <c r="M98" s="116">
        <f t="shared" si="6"/>
        <v>1.38</v>
      </c>
      <c r="N98" s="116">
        <f t="shared" si="7"/>
        <v>1.6516962824984827</v>
      </c>
      <c r="O98" s="164"/>
      <c r="P98" s="168"/>
      <c r="Q98" s="164"/>
      <c r="R98" s="165">
        <v>2</v>
      </c>
      <c r="S98" s="166">
        <f t="shared" si="9"/>
        <v>0.26113793554861009</v>
      </c>
      <c r="T98" s="166">
        <v>1.3905583469498726</v>
      </c>
      <c r="U98" s="155">
        <f t="shared" si="10"/>
        <v>18.779358386608116</v>
      </c>
    </row>
    <row r="99" spans="1:21" ht="18.75">
      <c r="A99" s="161">
        <f t="shared" si="11"/>
        <v>94</v>
      </c>
      <c r="B99" s="223" t="s">
        <v>412</v>
      </c>
      <c r="C99" s="115">
        <v>31</v>
      </c>
      <c r="D99" s="163">
        <f>'сходові кл'!P99</f>
        <v>0</v>
      </c>
      <c r="E99" s="163">
        <f>'прибуд тер'!P99</f>
        <v>0</v>
      </c>
      <c r="F99" s="163">
        <f>'слюсарі х.в.'!Q99+водовідведення!Q99+зварювальник!N99+'слюсарі ц.о. г.в.'!O99+'гаряча вода'!O99+'аварійні служби'!I99</f>
        <v>0</v>
      </c>
      <c r="G99" s="163">
        <f>даратиз!K99</f>
        <v>1.0936478281177022E-2</v>
      </c>
      <c r="H99" s="163">
        <f>димвенканали!R99</f>
        <v>0.10175711517198845</v>
      </c>
      <c r="I99" s="163">
        <f>покрівлі!P99+'під зими'!N99+маляри!N99+водій!M99</f>
        <v>0.22045468536355489</v>
      </c>
      <c r="J99" s="163">
        <f>електрики!Q99</f>
        <v>0</v>
      </c>
      <c r="K99" s="163">
        <f t="shared" si="8"/>
        <v>0.33314827881672038</v>
      </c>
      <c r="L99" s="10">
        <v>7.9931557315855786E-3</v>
      </c>
      <c r="M99" s="116">
        <f t="shared" si="6"/>
        <v>0.34</v>
      </c>
      <c r="N99" s="116">
        <f t="shared" si="7"/>
        <v>0.40936972145796718</v>
      </c>
      <c r="O99" s="164"/>
      <c r="P99" s="168"/>
      <c r="Q99" s="164"/>
      <c r="R99" s="165">
        <v>3</v>
      </c>
      <c r="S99" s="166">
        <f t="shared" si="9"/>
        <v>8.0051705316641297E-2</v>
      </c>
      <c r="T99" s="166">
        <v>0.32931801614132589</v>
      </c>
      <c r="U99" s="155">
        <f t="shared" si="10"/>
        <v>24.308328543521693</v>
      </c>
    </row>
    <row r="100" spans="1:21" ht="18.75">
      <c r="A100" s="161">
        <f t="shared" si="11"/>
        <v>95</v>
      </c>
      <c r="B100" s="115" t="s">
        <v>413</v>
      </c>
      <c r="C100" s="115">
        <v>15</v>
      </c>
      <c r="D100" s="163">
        <f>'сходові кл'!P100</f>
        <v>0.79682926958002798</v>
      </c>
      <c r="E100" s="163">
        <f>'прибуд тер'!P100</f>
        <v>0.2182091578233486</v>
      </c>
      <c r="F100" s="163">
        <f>'слюсарі х.в.'!Q100+водовідведення!Q100+зварювальник!N100+'слюсарі ц.о. г.в.'!O100+'гаряча вода'!O100+'аварійні служби'!I100</f>
        <v>0.17143311563594926</v>
      </c>
      <c r="G100" s="163">
        <f>даратиз!K100</f>
        <v>4.9034741490484209E-3</v>
      </c>
      <c r="H100" s="163">
        <f>димвенканали!R100</f>
        <v>5.169148742644529E-2</v>
      </c>
      <c r="I100" s="163">
        <f>покрівлі!P100+'під зими'!N100+маляри!N100+водій!M100</f>
        <v>0.19212152106745795</v>
      </c>
      <c r="J100" s="163">
        <f>електрики!Q100</f>
        <v>1.3217069189629754E-2</v>
      </c>
      <c r="K100" s="163">
        <f t="shared" si="8"/>
        <v>1.4484050948719072</v>
      </c>
      <c r="L100" s="10">
        <v>3.6184838700654677E-2</v>
      </c>
      <c r="M100" s="116">
        <f t="shared" si="6"/>
        <v>1.48</v>
      </c>
      <c r="N100" s="116">
        <f t="shared" si="7"/>
        <v>1.7815079202870743</v>
      </c>
      <c r="O100" s="164"/>
      <c r="P100" s="168"/>
      <c r="Q100" s="164"/>
      <c r="R100" s="165">
        <v>2</v>
      </c>
      <c r="S100" s="166">
        <f t="shared" si="9"/>
        <v>0.29069256582010161</v>
      </c>
      <c r="T100" s="166">
        <v>1.4908153544669727</v>
      </c>
      <c r="U100" s="155">
        <f t="shared" si="10"/>
        <v>19.498898032482099</v>
      </c>
    </row>
    <row r="101" spans="1:21" ht="18.75">
      <c r="A101" s="161">
        <f t="shared" si="11"/>
        <v>96</v>
      </c>
      <c r="B101" s="115" t="s">
        <v>414</v>
      </c>
      <c r="C101" s="115">
        <v>23</v>
      </c>
      <c r="D101" s="163">
        <f>'сходові кл'!P101</f>
        <v>0</v>
      </c>
      <c r="E101" s="163">
        <f>'прибуд тер'!P101</f>
        <v>0.69556274455418377</v>
      </c>
      <c r="F101" s="163">
        <f>'слюсарі х.в.'!Q101+водовідведення!Q101+зварювальник!N101+'слюсарі ц.о. г.в.'!O101+'гаряча вода'!O101+'аварійні служби'!I101</f>
        <v>0.19194387319462872</v>
      </c>
      <c r="G101" s="163">
        <f>даратиз!K101</f>
        <v>6.8991769547325109E-3</v>
      </c>
      <c r="H101" s="163">
        <f>димвенканали!R101</f>
        <v>5.4468361410774123E-2</v>
      </c>
      <c r="I101" s="163">
        <f>покрівлі!P101+'під зими'!N101+маляри!N101+водій!M101</f>
        <v>0.16901014052023883</v>
      </c>
      <c r="J101" s="163">
        <f>електрики!Q101</f>
        <v>1.6701806592268435E-2</v>
      </c>
      <c r="K101" s="163">
        <f t="shared" si="8"/>
        <v>1.1345861032268263</v>
      </c>
      <c r="L101" s="10">
        <v>2.8380699561158376E-2</v>
      </c>
      <c r="M101" s="116">
        <f t="shared" si="6"/>
        <v>1.1599999999999999</v>
      </c>
      <c r="N101" s="116">
        <f t="shared" si="7"/>
        <v>1.3955601633455816</v>
      </c>
      <c r="O101" s="164"/>
      <c r="P101" s="168"/>
      <c r="Q101" s="164"/>
      <c r="R101" s="165">
        <v>3</v>
      </c>
      <c r="S101" s="166">
        <f t="shared" si="9"/>
        <v>0.22627534142585648</v>
      </c>
      <c r="T101" s="166">
        <v>1.1692848219197252</v>
      </c>
      <c r="U101" s="155">
        <f t="shared" si="10"/>
        <v>19.351601695672311</v>
      </c>
    </row>
    <row r="102" spans="1:21" ht="18.75">
      <c r="A102" s="161">
        <f t="shared" si="11"/>
        <v>97</v>
      </c>
      <c r="B102" s="115" t="s">
        <v>415</v>
      </c>
      <c r="C102" s="115">
        <v>17</v>
      </c>
      <c r="D102" s="163">
        <f>'сходові кл'!P102</f>
        <v>0.47375294064887047</v>
      </c>
      <c r="E102" s="163">
        <f>'прибуд тер'!P102</f>
        <v>0.14215627179351537</v>
      </c>
      <c r="F102" s="163">
        <f>'слюсарі х.в.'!Q102+водовідведення!Q102+зварювальник!N102+'слюсарі ц.о. г.в.'!O102+'гаряча вода'!O102+'аварійні служби'!I102</f>
        <v>0.22102853061278169</v>
      </c>
      <c r="G102" s="163">
        <f>даратиз!K102</f>
        <v>7.1224402730375429E-3</v>
      </c>
      <c r="H102" s="163">
        <f>димвенканали!R102</f>
        <v>6.6388951603860075E-2</v>
      </c>
      <c r="I102" s="163">
        <f>покрівлі!P102+'під зими'!N102+маляри!N102+водій!M102</f>
        <v>0.17150657695481483</v>
      </c>
      <c r="J102" s="163">
        <f>електрики!Q102</f>
        <v>2.1643232732088465E-2</v>
      </c>
      <c r="K102" s="163">
        <f t="shared" si="8"/>
        <v>1.1035989446189685</v>
      </c>
      <c r="L102" s="10">
        <v>2.7565706699572694E-2</v>
      </c>
      <c r="M102" s="116">
        <f t="shared" si="6"/>
        <v>1.1299999999999999</v>
      </c>
      <c r="N102" s="116">
        <f t="shared" si="7"/>
        <v>1.3573975815822494</v>
      </c>
      <c r="O102" s="164"/>
      <c r="P102" s="168"/>
      <c r="Q102" s="164"/>
      <c r="R102" s="165">
        <v>3</v>
      </c>
      <c r="S102" s="166">
        <f t="shared" si="9"/>
        <v>0.22169046555985439</v>
      </c>
      <c r="T102" s="166">
        <v>1.135707116022395</v>
      </c>
      <c r="U102" s="155">
        <f t="shared" si="10"/>
        <v>19.520038435286416</v>
      </c>
    </row>
    <row r="103" spans="1:21" ht="18.75">
      <c r="A103" s="161">
        <f t="shared" si="11"/>
        <v>98</v>
      </c>
      <c r="B103" s="115" t="s">
        <v>416</v>
      </c>
      <c r="C103" s="115">
        <v>5</v>
      </c>
      <c r="D103" s="163">
        <f>'сходові кл'!P103</f>
        <v>0.57047071892049139</v>
      </c>
      <c r="E103" s="163">
        <f>'прибуд тер'!P103</f>
        <v>0.39815915583844508</v>
      </c>
      <c r="F103" s="163">
        <f>'слюсарі х.в.'!Q103+водовідведення!Q103+зварювальник!N103+'слюсарі ц.о. г.в.'!O103+'гаряча вода'!O103+'аварійні служби'!I103</f>
        <v>0.22494127140007608</v>
      </c>
      <c r="G103" s="163">
        <f>даратиз!K103</f>
        <v>3.4282039443308491E-3</v>
      </c>
      <c r="H103" s="163">
        <f>димвенканали!R103</f>
        <v>0.10264210972854562</v>
      </c>
      <c r="I103" s="163">
        <f>покрівлі!P103+'під зими'!N103+маляри!N103+водій!M103</f>
        <v>0.2155497472432652</v>
      </c>
      <c r="J103" s="163">
        <f>електрики!Q103</f>
        <v>2.2307999702752837E-2</v>
      </c>
      <c r="K103" s="163">
        <f t="shared" si="8"/>
        <v>1.5374992067779072</v>
      </c>
      <c r="L103" s="10">
        <v>3.8366656148163494E-2</v>
      </c>
      <c r="M103" s="116">
        <f t="shared" si="6"/>
        <v>1.58</v>
      </c>
      <c r="N103" s="116">
        <f t="shared" si="7"/>
        <v>1.8910390355112847</v>
      </c>
      <c r="O103" s="164"/>
      <c r="P103" s="168"/>
      <c r="Q103" s="164"/>
      <c r="R103" s="165">
        <v>3</v>
      </c>
      <c r="S103" s="166">
        <f t="shared" si="9"/>
        <v>0.31033280220694892</v>
      </c>
      <c r="T103" s="166">
        <v>1.5807062333043358</v>
      </c>
      <c r="U103" s="155">
        <f t="shared" si="10"/>
        <v>19.632541181179747</v>
      </c>
    </row>
    <row r="104" spans="1:21" ht="18.75">
      <c r="A104" s="161">
        <f t="shared" si="11"/>
        <v>99</v>
      </c>
      <c r="B104" s="115" t="s">
        <v>417</v>
      </c>
      <c r="C104" s="115">
        <v>27</v>
      </c>
      <c r="D104" s="163">
        <f>'сходові кл'!P104</f>
        <v>0.62455330777269114</v>
      </c>
      <c r="E104" s="163">
        <f>'прибуд тер'!P104</f>
        <v>0.35805688449149403</v>
      </c>
      <c r="F104" s="163">
        <f>'слюсарі х.в.'!Q104+водовідведення!Q104+зварювальник!N104+'слюсарі ц.о. г.в.'!O104+'гаряча вода'!O104+'аварійні служби'!I104</f>
        <v>0.19203700712097121</v>
      </c>
      <c r="G104" s="163">
        <f>даратиз!K104</f>
        <v>9.9044362977303638E-3</v>
      </c>
      <c r="H104" s="163">
        <f>димвенканали!R104</f>
        <v>8.9740076444052908E-2</v>
      </c>
      <c r="I104" s="163">
        <f>покрівлі!P104+'під зими'!N104+маляри!N104+водій!M104</f>
        <v>0.21156568872885681</v>
      </c>
      <c r="J104" s="163">
        <f>електрики!Q104</f>
        <v>1.6717629863332494E-2</v>
      </c>
      <c r="K104" s="163">
        <f t="shared" si="8"/>
        <v>1.5025750307191288</v>
      </c>
      <c r="L104" s="10">
        <v>3.7354894047057129E-2</v>
      </c>
      <c r="M104" s="116">
        <f t="shared" si="6"/>
        <v>1.54</v>
      </c>
      <c r="N104" s="116">
        <f t="shared" si="7"/>
        <v>1.8479159097194231</v>
      </c>
      <c r="O104" s="164"/>
      <c r="P104" s="168"/>
      <c r="Q104" s="164"/>
      <c r="R104" s="165">
        <v>3</v>
      </c>
      <c r="S104" s="166">
        <f t="shared" si="9"/>
        <v>0.30889427498066935</v>
      </c>
      <c r="T104" s="166">
        <v>1.5390216347387538</v>
      </c>
      <c r="U104" s="155">
        <f t="shared" si="10"/>
        <v>20.070820838922359</v>
      </c>
    </row>
    <row r="105" spans="1:21" ht="18.75">
      <c r="A105" s="161">
        <f t="shared" si="11"/>
        <v>100</v>
      </c>
      <c r="B105" s="115" t="s">
        <v>418</v>
      </c>
      <c r="C105" s="115">
        <v>17</v>
      </c>
      <c r="D105" s="163">
        <f>'сходові кл'!P105</f>
        <v>0.51548951831039636</v>
      </c>
      <c r="E105" s="163">
        <f>'прибуд тер'!P105</f>
        <v>0.24206989871552931</v>
      </c>
      <c r="F105" s="163">
        <f>'слюсарі х.в.'!Q105+водовідведення!Q105+зварювальник!N105+'слюсарі ц.о. г.в.'!O105+'гаряча вода'!O105+'аварійні служби'!I105</f>
        <v>0.22215978067437595</v>
      </c>
      <c r="G105" s="163">
        <f>даратиз!K105</f>
        <v>2.4989469250210616E-3</v>
      </c>
      <c r="H105" s="163">
        <f>димвенканали!R105</f>
        <v>6.8827501132022087E-2</v>
      </c>
      <c r="I105" s="163">
        <f>покрівлі!P105+'під зими'!N105+маляри!N105+водій!M105</f>
        <v>0.17966159877911517</v>
      </c>
      <c r="J105" s="163">
        <f>електрики!Q105</f>
        <v>1.994508074518998E-2</v>
      </c>
      <c r="K105" s="163">
        <f t="shared" si="8"/>
        <v>1.2506523252816499</v>
      </c>
      <c r="L105" s="10">
        <v>3.1402413593811705E-2</v>
      </c>
      <c r="M105" s="116">
        <f t="shared" si="6"/>
        <v>1.28</v>
      </c>
      <c r="N105" s="116">
        <f t="shared" si="7"/>
        <v>1.5384656866505539</v>
      </c>
      <c r="O105" s="164"/>
      <c r="P105" s="168"/>
      <c r="Q105" s="164"/>
      <c r="R105" s="165">
        <v>3</v>
      </c>
      <c r="S105" s="166">
        <f t="shared" si="9"/>
        <v>0.24468624658551175</v>
      </c>
      <c r="T105" s="166">
        <v>1.2937794400650422</v>
      </c>
      <c r="U105" s="155">
        <f t="shared" si="10"/>
        <v>18.912516230217001</v>
      </c>
    </row>
    <row r="106" spans="1:21" ht="18.75">
      <c r="A106" s="161">
        <f t="shared" si="11"/>
        <v>101</v>
      </c>
      <c r="B106" s="115" t="s">
        <v>419</v>
      </c>
      <c r="C106" s="115">
        <v>16</v>
      </c>
      <c r="D106" s="163">
        <f>'сходові кл'!P106</f>
        <v>0.71186605220318089</v>
      </c>
      <c r="E106" s="163">
        <f>'прибуд тер'!P106</f>
        <v>0.21384537002490853</v>
      </c>
      <c r="F106" s="163">
        <f>'слюсарі х.в.'!Q106+водовідведення!Q106+зварювальник!N106+'слюсарі ц.о. г.в.'!O106+'гаряча вода'!O106+'аварійні служби'!I106</f>
        <v>0.20382727977634227</v>
      </c>
      <c r="G106" s="163">
        <f>даратиз!K106</f>
        <v>4.5742489006427017E-4</v>
      </c>
      <c r="H106" s="163">
        <f>димвенканали!R106</f>
        <v>5.9843291384101722E-2</v>
      </c>
      <c r="I106" s="163">
        <f>покрівлі!P106+'під зими'!N106+маляри!N106+водій!M106</f>
        <v>0.19862761700765763</v>
      </c>
      <c r="J106" s="163">
        <f>електрики!Q106</f>
        <v>1.87207740179029E-2</v>
      </c>
      <c r="K106" s="163">
        <f t="shared" si="8"/>
        <v>1.4071878093041581</v>
      </c>
      <c r="L106" s="10">
        <v>3.5277194395649566E-2</v>
      </c>
      <c r="M106" s="116">
        <f t="shared" si="6"/>
        <v>1.44</v>
      </c>
      <c r="N106" s="116">
        <f t="shared" si="7"/>
        <v>1.7309580044397692</v>
      </c>
      <c r="O106" s="164"/>
      <c r="P106" s="168"/>
      <c r="Q106" s="164"/>
      <c r="R106" s="165">
        <v>2</v>
      </c>
      <c r="S106" s="166">
        <f t="shared" si="9"/>
        <v>0.2775375953390069</v>
      </c>
      <c r="T106" s="166">
        <v>1.4534204091007623</v>
      </c>
      <c r="U106" s="155">
        <f t="shared" si="10"/>
        <v>19.095479436037412</v>
      </c>
    </row>
    <row r="107" spans="1:21" ht="18.75">
      <c r="A107" s="161">
        <f t="shared" si="11"/>
        <v>102</v>
      </c>
      <c r="B107" s="115" t="s">
        <v>420</v>
      </c>
      <c r="C107" s="115">
        <v>34</v>
      </c>
      <c r="D107" s="163">
        <f>'сходові кл'!P107</f>
        <v>0</v>
      </c>
      <c r="E107" s="163">
        <f>'прибуд тер'!P107</f>
        <v>0.3352303718517799</v>
      </c>
      <c r="F107" s="163">
        <f>'слюсарі х.в.'!Q107+водовідведення!Q107+зварювальник!N107+'слюсарі ц.о. г.в.'!O107+'гаряча вода'!O107+'аварійні служби'!I107</f>
        <v>0.19671595493759222</v>
      </c>
      <c r="G107" s="163">
        <f>даратиз!K107</f>
        <v>7.4304207119741091E-3</v>
      </c>
      <c r="H107" s="163">
        <f>димвенканали!R107</f>
        <v>8.8159304379185885E-2</v>
      </c>
      <c r="I107" s="163">
        <f>покрівлі!P107+'під зими'!N107+маляри!N107+водій!M107</f>
        <v>0.25179931896049396</v>
      </c>
      <c r="J107" s="163">
        <f>електрики!Q107</f>
        <v>1.7512573902572728E-2</v>
      </c>
      <c r="K107" s="163">
        <f t="shared" si="8"/>
        <v>0.89684794474359886</v>
      </c>
      <c r="L107" s="10">
        <v>2.2454333848122034E-2</v>
      </c>
      <c r="M107" s="116">
        <f t="shared" si="6"/>
        <v>0.92</v>
      </c>
      <c r="N107" s="116">
        <f t="shared" si="7"/>
        <v>1.103162734310065</v>
      </c>
      <c r="O107" s="164"/>
      <c r="P107" s="168"/>
      <c r="Q107" s="164"/>
      <c r="R107" s="165">
        <v>3</v>
      </c>
      <c r="S107" s="166">
        <f t="shared" si="9"/>
        <v>0.17804417976743714</v>
      </c>
      <c r="T107" s="166">
        <v>0.92511855454262781</v>
      </c>
      <c r="U107" s="155">
        <f t="shared" si="10"/>
        <v>19.245552788146266</v>
      </c>
    </row>
    <row r="108" spans="1:21" ht="18.75">
      <c r="A108" s="161">
        <f t="shared" si="11"/>
        <v>103</v>
      </c>
      <c r="B108" s="115" t="s">
        <v>421</v>
      </c>
      <c r="C108" s="115">
        <v>38</v>
      </c>
      <c r="D108" s="163">
        <f>'сходові кл'!P108</f>
        <v>0.7293747481553291</v>
      </c>
      <c r="E108" s="163">
        <f>'прибуд тер'!P108</f>
        <v>0.16667355953837859</v>
      </c>
      <c r="F108" s="163">
        <f>'слюсарі х.в.'!Q108+водовідведення!Q108+зварювальник!N108+'слюсарі ц.о. г.в.'!O108+'гаряча вода'!O108+'аварійні служби'!I108</f>
        <v>0.21530519919183763</v>
      </c>
      <c r="G108" s="163">
        <f>даратиз!K108</f>
        <v>2.6676253819881363E-3</v>
      </c>
      <c r="H108" s="163">
        <f>димвенканали!R108</f>
        <v>5.456325562530541E-2</v>
      </c>
      <c r="I108" s="163">
        <f>покрівлі!P108+'під зими'!N108+маляри!N108+водій!M108</f>
        <v>0.19181336787147998</v>
      </c>
      <c r="J108" s="163">
        <f>електрики!Q108</f>
        <v>2.067084997083735E-2</v>
      </c>
      <c r="K108" s="163">
        <f t="shared" si="8"/>
        <v>1.3810686057351564</v>
      </c>
      <c r="L108" s="10">
        <v>3.4583027086074719E-2</v>
      </c>
      <c r="M108" s="116">
        <f t="shared" si="6"/>
        <v>1.42</v>
      </c>
      <c r="N108" s="116">
        <f t="shared" si="7"/>
        <v>1.6987819593854774</v>
      </c>
      <c r="O108" s="164"/>
      <c r="P108" s="168"/>
      <c r="Q108" s="164"/>
      <c r="R108" s="165">
        <v>3</v>
      </c>
      <c r="S108" s="166">
        <f t="shared" si="9"/>
        <v>0.27396124343919892</v>
      </c>
      <c r="T108" s="166">
        <v>1.4248207159462785</v>
      </c>
      <c r="U108" s="155">
        <f t="shared" si="10"/>
        <v>19.227769527287556</v>
      </c>
    </row>
    <row r="109" spans="1:21" ht="18.75">
      <c r="A109" s="161">
        <f t="shared" si="11"/>
        <v>104</v>
      </c>
      <c r="B109" s="115" t="s">
        <v>422</v>
      </c>
      <c r="C109" s="115">
        <v>24</v>
      </c>
      <c r="D109" s="163">
        <f>'сходові кл'!P109</f>
        <v>0.73844402761400163</v>
      </c>
      <c r="E109" s="163">
        <f>'прибуд тер'!P109</f>
        <v>0.25811357523393441</v>
      </c>
      <c r="F109" s="163">
        <f>'слюсарі х.в.'!Q109+водовідведення!Q109+зварювальник!N109+'слюсарі ц.о. г.в.'!O109+'гаряча вода'!O109+'аварійні служби'!I109</f>
        <v>0.20466374662796452</v>
      </c>
      <c r="G109" s="163">
        <f>даратиз!K109</f>
        <v>2.2123071202825809E-3</v>
      </c>
      <c r="H109" s="163">
        <f>димвенканали!R109</f>
        <v>4.0502320800005071E-2</v>
      </c>
      <c r="I109" s="163">
        <f>покрівлі!P109+'під зими'!N109+маляри!N109+водій!M109</f>
        <v>0.18627401337779737</v>
      </c>
      <c r="J109" s="163">
        <f>електрики!Q109</f>
        <v>1.886288809221616E-2</v>
      </c>
      <c r="K109" s="163">
        <f t="shared" si="8"/>
        <v>1.4490728788662017</v>
      </c>
      <c r="L109" s="10">
        <v>3.6304797404506366E-2</v>
      </c>
      <c r="M109" s="116">
        <f t="shared" si="6"/>
        <v>1.49</v>
      </c>
      <c r="N109" s="116">
        <f t="shared" si="7"/>
        <v>1.7824532115248497</v>
      </c>
      <c r="O109" s="164"/>
      <c r="P109" s="168"/>
      <c r="Q109" s="164"/>
      <c r="R109" s="165">
        <v>2</v>
      </c>
      <c r="S109" s="166">
        <f t="shared" si="9"/>
        <v>0.2866955584591877</v>
      </c>
      <c r="T109" s="166">
        <v>1.495757653065662</v>
      </c>
      <c r="U109" s="155">
        <f t="shared" si="10"/>
        <v>19.167246637286777</v>
      </c>
    </row>
    <row r="110" spans="1:21" ht="18.75">
      <c r="A110" s="161">
        <f t="shared" si="11"/>
        <v>105</v>
      </c>
      <c r="B110" s="115" t="s">
        <v>423</v>
      </c>
      <c r="C110" s="115">
        <v>15</v>
      </c>
      <c r="D110" s="163">
        <f>'сходові кл'!P110</f>
        <v>0</v>
      </c>
      <c r="E110" s="163">
        <f>'прибуд тер'!P110</f>
        <v>0.55931197019592704</v>
      </c>
      <c r="F110" s="163">
        <f>'слюсарі х.в.'!Q110+водовідведення!Q110+зварювальник!N110+'слюсарі ц.о. г.в.'!O110+'гаряча вода'!O110+'аварійні служби'!I110</f>
        <v>0.22813100061609881</v>
      </c>
      <c r="G110" s="163">
        <f>даратиз!K110</f>
        <v>1.0725316089180582E-2</v>
      </c>
      <c r="H110" s="163">
        <f>димвенканали!R110</f>
        <v>8.2606540302766554E-2</v>
      </c>
      <c r="I110" s="163">
        <f>покрівлі!P110+'під зими'!N110+маляри!N110+водій!M110</f>
        <v>0.23156960819142258</v>
      </c>
      <c r="J110" s="163">
        <f>електрики!Q110</f>
        <v>2.2849928428279612E-2</v>
      </c>
      <c r="K110" s="163">
        <f t="shared" si="8"/>
        <v>1.1351943638236752</v>
      </c>
      <c r="L110" s="10">
        <v>2.8289118593228392E-2</v>
      </c>
      <c r="M110" s="116">
        <f t="shared" si="6"/>
        <v>1.1599999999999999</v>
      </c>
      <c r="N110" s="116">
        <f t="shared" si="7"/>
        <v>1.3961801789002843</v>
      </c>
      <c r="O110" s="164"/>
      <c r="P110" s="168"/>
      <c r="Q110" s="164"/>
      <c r="R110" s="165">
        <v>2</v>
      </c>
      <c r="S110" s="166">
        <f t="shared" si="9"/>
        <v>0.2306684928592746</v>
      </c>
      <c r="T110" s="166">
        <v>1.1655116860410097</v>
      </c>
      <c r="U110" s="155">
        <f t="shared" si="10"/>
        <v>19.791178039819183</v>
      </c>
    </row>
    <row r="111" spans="1:21" ht="18.75">
      <c r="A111" s="161">
        <f t="shared" si="11"/>
        <v>106</v>
      </c>
      <c r="B111" s="115" t="s">
        <v>424</v>
      </c>
      <c r="C111" s="115">
        <v>15</v>
      </c>
      <c r="D111" s="163">
        <f>'сходові кл'!P111</f>
        <v>0</v>
      </c>
      <c r="E111" s="163">
        <f>'прибуд тер'!P111</f>
        <v>0.50761715907295568</v>
      </c>
      <c r="F111" s="163">
        <f>'слюсарі х.в.'!Q111+водовідведення!Q111+зварювальник!N111+'слюсарі ц.о. г.в.'!O111+'гаряча вода'!O111+'аварійні служби'!I111</f>
        <v>0.23060149285731238</v>
      </c>
      <c r="G111" s="163">
        <f>даратиз!K111</f>
        <v>6.0736946716611886E-3</v>
      </c>
      <c r="H111" s="163">
        <f>димвенканали!R111</f>
        <v>6.2488058535307228E-2</v>
      </c>
      <c r="I111" s="163">
        <f>покрівлі!P111+'під зими'!N111+маляри!N111+водій!M111</f>
        <v>0.19783298798759058</v>
      </c>
      <c r="J111" s="163">
        <f>електрики!Q111</f>
        <v>2.326966020519014E-2</v>
      </c>
      <c r="K111" s="163">
        <f t="shared" si="8"/>
        <v>1.0278830533300172</v>
      </c>
      <c r="L111" s="10">
        <v>2.5764585253659565E-2</v>
      </c>
      <c r="M111" s="116">
        <f t="shared" si="6"/>
        <v>1.05</v>
      </c>
      <c r="N111" s="116">
        <f t="shared" si="7"/>
        <v>1.2643771663004122</v>
      </c>
      <c r="O111" s="164"/>
      <c r="P111" s="168"/>
      <c r="Q111" s="164"/>
      <c r="R111" s="165">
        <v>2</v>
      </c>
      <c r="S111" s="166">
        <f t="shared" si="9"/>
        <v>0.20287625384963826</v>
      </c>
      <c r="T111" s="166">
        <v>1.0615009124507739</v>
      </c>
      <c r="U111" s="155">
        <f t="shared" si="10"/>
        <v>19.112207203029271</v>
      </c>
    </row>
    <row r="112" spans="1:21" ht="18.75">
      <c r="A112" s="161">
        <f t="shared" si="11"/>
        <v>107</v>
      </c>
      <c r="B112" s="223" t="s">
        <v>425</v>
      </c>
      <c r="C112" s="115">
        <v>9</v>
      </c>
      <c r="D112" s="163">
        <f>'сходові кл'!P112</f>
        <v>0</v>
      </c>
      <c r="E112" s="163">
        <f>'прибуд тер'!P112</f>
        <v>0</v>
      </c>
      <c r="F112" s="163">
        <f>'слюсарі х.в.'!Q112+водовідведення!Q112+зварювальник!N112+'слюсарі ц.о. г.в.'!O112+'гаряча вода'!O112+'аварійні служби'!I112</f>
        <v>0.21442314698861573</v>
      </c>
      <c r="G112" s="163">
        <f>даратиз!K112</f>
        <v>5.7470610542282906E-3</v>
      </c>
      <c r="H112" s="163">
        <f>димвенканали!R112</f>
        <v>5.6093928132015899E-2</v>
      </c>
      <c r="I112" s="163">
        <f>покрівлі!P112+'під зими'!N112+маляри!N112+водій!M112</f>
        <v>0.17294046073324615</v>
      </c>
      <c r="J112" s="163">
        <f>електрики!Q112</f>
        <v>2.0520991034869068E-2</v>
      </c>
      <c r="K112" s="163">
        <f t="shared" si="8"/>
        <v>0.46972558794297514</v>
      </c>
      <c r="L112" s="10">
        <v>1.1922640423150423E-2</v>
      </c>
      <c r="M112" s="116">
        <f t="shared" si="6"/>
        <v>0.48</v>
      </c>
      <c r="N112" s="116">
        <f t="shared" si="7"/>
        <v>0.57797787403935064</v>
      </c>
      <c r="O112" s="164"/>
      <c r="P112" s="168"/>
      <c r="Q112" s="164"/>
      <c r="R112" s="165">
        <v>2</v>
      </c>
      <c r="S112" s="166">
        <f t="shared" si="9"/>
        <v>8.6765088605553209E-2</v>
      </c>
      <c r="T112" s="166">
        <v>0.49121278543379743</v>
      </c>
      <c r="U112" s="155">
        <f t="shared" si="10"/>
        <v>17.663442642057788</v>
      </c>
    </row>
    <row r="113" spans="1:21" ht="18.75">
      <c r="A113" s="161">
        <f t="shared" si="11"/>
        <v>108</v>
      </c>
      <c r="B113" s="115" t="s">
        <v>426</v>
      </c>
      <c r="C113" s="115">
        <v>57</v>
      </c>
      <c r="D113" s="163">
        <f>'сходові кл'!P113</f>
        <v>0</v>
      </c>
      <c r="E113" s="163">
        <f>'прибуд тер'!P113</f>
        <v>0.73432409208014038</v>
      </c>
      <c r="F113" s="163">
        <f>'слюсарі х.в.'!Q113+водовідведення!Q113+зварювальник!N113+'слюсарі ц.о. г.в.'!O113+'гаряча вода'!O113+'аварійні служби'!I113</f>
        <v>0.16991001990556637</v>
      </c>
      <c r="G113" s="163">
        <f>даратиз!K113</f>
        <v>1.3024425287356324E-2</v>
      </c>
      <c r="H113" s="163">
        <f>димвенканали!R113</f>
        <v>7.0842762683968344E-2</v>
      </c>
      <c r="I113" s="163">
        <f>покрівлі!P113+'під зими'!N113+маляри!N113+водій!M113</f>
        <v>0.21539854470391562</v>
      </c>
      <c r="J113" s="163">
        <f>електрики!Q113</f>
        <v>1.2958298218139304E-2</v>
      </c>
      <c r="K113" s="163">
        <f t="shared" si="8"/>
        <v>1.2164581428790864</v>
      </c>
      <c r="L113" s="10">
        <v>3.0250149515457608E-2</v>
      </c>
      <c r="M113" s="116">
        <f t="shared" si="6"/>
        <v>1.25</v>
      </c>
      <c r="N113" s="116">
        <f t="shared" si="7"/>
        <v>1.4960499508734528</v>
      </c>
      <c r="O113" s="164"/>
      <c r="P113" s="168"/>
      <c r="Q113" s="164"/>
      <c r="R113" s="165">
        <v>3</v>
      </c>
      <c r="S113" s="166">
        <f t="shared" si="9"/>
        <v>0.24974379083659937</v>
      </c>
      <c r="T113" s="166">
        <v>1.2463061600368535</v>
      </c>
      <c r="U113" s="155">
        <f t="shared" si="10"/>
        <v>20.038719124136755</v>
      </c>
    </row>
    <row r="114" spans="1:21" ht="18.75">
      <c r="A114" s="161">
        <f t="shared" si="11"/>
        <v>109</v>
      </c>
      <c r="B114" s="115" t="s">
        <v>427</v>
      </c>
      <c r="C114" s="115">
        <v>87</v>
      </c>
      <c r="D114" s="163">
        <f>'сходові кл'!P114</f>
        <v>0.45318607317078985</v>
      </c>
      <c r="E114" s="163">
        <f>'прибуд тер'!P114</f>
        <v>0.53272948365508366</v>
      </c>
      <c r="F114" s="163">
        <f>'слюсарі х.в.'!Q114+водовідведення!Q114+зварювальник!N114+'слюсарі ц.о. г.в.'!O114+'гаряча вода'!O114+'аварійні служби'!I114</f>
        <v>0.16195898582590768</v>
      </c>
      <c r="G114" s="163">
        <f>даратиз!K114</f>
        <v>1.6151866151866152E-3</v>
      </c>
      <c r="H114" s="163">
        <f>димвенканали!R114</f>
        <v>4.5306083116383428E-2</v>
      </c>
      <c r="I114" s="163">
        <f>покрівлі!P114+'під зими'!N114+маляри!N114+водій!M114</f>
        <v>0.17599339986067411</v>
      </c>
      <c r="J114" s="163">
        <f>електрики!Q114</f>
        <v>1.119288196889473E-2</v>
      </c>
      <c r="K114" s="163">
        <f t="shared" si="8"/>
        <v>1.38198209421292</v>
      </c>
      <c r="L114" s="10">
        <v>3.4787096987796418E-2</v>
      </c>
      <c r="M114" s="116">
        <f t="shared" si="6"/>
        <v>1.42</v>
      </c>
      <c r="N114" s="116">
        <f t="shared" si="7"/>
        <v>1.7001230294408596</v>
      </c>
      <c r="O114" s="164"/>
      <c r="P114" s="168"/>
      <c r="Q114" s="164"/>
      <c r="R114" s="165">
        <v>4</v>
      </c>
      <c r="S114" s="166">
        <f t="shared" si="9"/>
        <v>0.26689463354364729</v>
      </c>
      <c r="T114" s="166">
        <v>1.4332283958972123</v>
      </c>
      <c r="U114" s="155">
        <f t="shared" si="10"/>
        <v>18.621919179641228</v>
      </c>
    </row>
    <row r="115" spans="1:21" ht="18.75">
      <c r="A115" s="161">
        <f t="shared" si="11"/>
        <v>110</v>
      </c>
      <c r="B115" s="115" t="s">
        <v>428</v>
      </c>
      <c r="C115" s="115">
        <v>128</v>
      </c>
      <c r="D115" s="163">
        <f>'сходові кл'!P115</f>
        <v>0.72314027489400234</v>
      </c>
      <c r="E115" s="163">
        <f>'прибуд тер'!P115</f>
        <v>0.30060209954518297</v>
      </c>
      <c r="F115" s="163">
        <f>'слюсарі х.в.'!Q115+водовідведення!Q115+зварювальник!N115+'слюсарі ц.о. г.в.'!O115+'гаряча вода'!O115+'аварійні служби'!I115</f>
        <v>0.17823040389747019</v>
      </c>
      <c r="G115" s="163">
        <f>даратиз!K115</f>
        <v>6.71602151251577E-4</v>
      </c>
      <c r="H115" s="163">
        <f>димвенканали!R115</f>
        <v>4.9595337114756707E-2</v>
      </c>
      <c r="I115" s="163">
        <f>покрівлі!P115+'під зими'!N115+маляри!N115+водій!M115</f>
        <v>0.16023317049302696</v>
      </c>
      <c r="J115" s="163">
        <f>електрики!Q115</f>
        <v>1.4371915107615625E-2</v>
      </c>
      <c r="K115" s="163">
        <f t="shared" si="8"/>
        <v>1.4268448032033063</v>
      </c>
      <c r="L115" s="10">
        <v>3.5735759125388934E-2</v>
      </c>
      <c r="M115" s="116">
        <f t="shared" si="6"/>
        <v>1.46</v>
      </c>
      <c r="N115" s="116">
        <f t="shared" si="7"/>
        <v>1.7550966747944341</v>
      </c>
      <c r="O115" s="164"/>
      <c r="P115" s="168"/>
      <c r="Q115" s="164"/>
      <c r="R115" s="165">
        <v>5</v>
      </c>
      <c r="S115" s="166">
        <f t="shared" si="9"/>
        <v>0.28278339882841008</v>
      </c>
      <c r="T115" s="166">
        <v>1.472313275966024</v>
      </c>
      <c r="U115" s="155">
        <f t="shared" si="10"/>
        <v>19.206741081844037</v>
      </c>
    </row>
    <row r="116" spans="1:21" ht="18.75">
      <c r="A116" s="161">
        <f t="shared" si="11"/>
        <v>111</v>
      </c>
      <c r="B116" s="115" t="s">
        <v>429</v>
      </c>
      <c r="C116" s="115">
        <v>36</v>
      </c>
      <c r="D116" s="163">
        <f>'сходові кл'!P116</f>
        <v>0.48583045833983796</v>
      </c>
      <c r="E116" s="163">
        <f>'прибуд тер'!P116</f>
        <v>0.57870194496407046</v>
      </c>
      <c r="F116" s="163">
        <f>'слюсарі х.в.'!Q116+водовідведення!Q116+зварювальник!N116+'слюсарі ц.о. г.в.'!O116+'гаряча вода'!O116+'аварійні служби'!I116</f>
        <v>0.18263196113388336</v>
      </c>
      <c r="G116" s="163">
        <f>даратиз!K116</f>
        <v>6.3282336578581366E-4</v>
      </c>
      <c r="H116" s="163">
        <f>димвенканали!R116</f>
        <v>5.218014918184604E-2</v>
      </c>
      <c r="I116" s="163">
        <f>покрівлі!P116+'під зими'!N116+маляри!N116+водій!M116</f>
        <v>0.15415142769919588</v>
      </c>
      <c r="J116" s="163">
        <f>електрики!Q116</f>
        <v>1.5119731032390832E-2</v>
      </c>
      <c r="K116" s="163">
        <f t="shared" si="8"/>
        <v>1.4692484957170102</v>
      </c>
      <c r="L116" s="10">
        <v>3.6793266132807041E-2</v>
      </c>
      <c r="M116" s="116">
        <f t="shared" si="6"/>
        <v>1.51</v>
      </c>
      <c r="N116" s="116">
        <f t="shared" si="7"/>
        <v>1.8072501142197805</v>
      </c>
      <c r="O116" s="164"/>
      <c r="P116" s="168"/>
      <c r="Q116" s="164"/>
      <c r="R116" s="165">
        <v>4</v>
      </c>
      <c r="S116" s="166">
        <f t="shared" si="9"/>
        <v>0.29136754954813049</v>
      </c>
      <c r="T116" s="166">
        <v>1.5158825646716501</v>
      </c>
      <c r="U116" s="155">
        <f t="shared" si="10"/>
        <v>19.220984285893056</v>
      </c>
    </row>
    <row r="117" spans="1:21" ht="18.75">
      <c r="A117" s="161">
        <f t="shared" si="11"/>
        <v>112</v>
      </c>
      <c r="B117" s="115" t="s">
        <v>430</v>
      </c>
      <c r="C117" s="115">
        <v>21</v>
      </c>
      <c r="D117" s="163">
        <f>'сходові кл'!P117</f>
        <v>0.5858097530890618</v>
      </c>
      <c r="E117" s="163">
        <f>'прибуд тер'!P117</f>
        <v>7.111211438144506E-2</v>
      </c>
      <c r="F117" s="163">
        <f>'слюсарі х.в.'!Q117+водовідведення!Q117+зварювальник!N117+'слюсарі ц.о. г.в.'!O117+'гаряча вода'!O117+'аварійні служби'!I117</f>
        <v>0.15991321764443614</v>
      </c>
      <c r="G117" s="163">
        <f>даратиз!K117</f>
        <v>1.6492522024175373E-3</v>
      </c>
      <c r="H117" s="163">
        <f>димвенканали!R117</f>
        <v>3.0896474853999534E-2</v>
      </c>
      <c r="I117" s="163">
        <f>покрівлі!P117+'під зими'!N117+маляри!N117+водій!M117</f>
        <v>0.1663985623275632</v>
      </c>
      <c r="J117" s="163">
        <f>електрики!Q117</f>
        <v>1.1259861159123809E-2</v>
      </c>
      <c r="K117" s="163">
        <f t="shared" si="8"/>
        <v>1.0270392356580471</v>
      </c>
      <c r="L117" s="10">
        <v>2.5920922137018462E-2</v>
      </c>
      <c r="M117" s="116">
        <f t="shared" si="6"/>
        <v>1.05</v>
      </c>
      <c r="N117" s="116">
        <f t="shared" si="7"/>
        <v>1.2635521893540786</v>
      </c>
      <c r="O117" s="164"/>
      <c r="P117" s="168"/>
      <c r="Q117" s="164"/>
      <c r="R117" s="165">
        <v>3</v>
      </c>
      <c r="S117" s="166">
        <f t="shared" si="9"/>
        <v>0.19561019730891793</v>
      </c>
      <c r="T117" s="166">
        <v>1.0679419920451607</v>
      </c>
      <c r="U117" s="155">
        <f t="shared" si="10"/>
        <v>18.316556401562124</v>
      </c>
    </row>
    <row r="118" spans="1:21" ht="18.75">
      <c r="A118" s="161">
        <f t="shared" si="11"/>
        <v>113</v>
      </c>
      <c r="B118" s="115" t="s">
        <v>431</v>
      </c>
      <c r="C118" s="115">
        <v>34</v>
      </c>
      <c r="D118" s="163">
        <f>'сходові кл'!P118</f>
        <v>0.64589553658630994</v>
      </c>
      <c r="E118" s="163">
        <f>'прибуд тер'!P118</f>
        <v>0.10498046699936359</v>
      </c>
      <c r="F118" s="163">
        <f>'слюсарі х.в.'!Q118+водовідведення!Q118+зварювальник!N118+'слюсарі ц.о. г.в.'!O118+'гаряча вода'!O118+'аварійні служби'!I118</f>
        <v>0.16137330467755084</v>
      </c>
      <c r="G118" s="163">
        <f>даратиз!K118</f>
        <v>1.9319105498950872E-3</v>
      </c>
      <c r="H118" s="163">
        <f>димвенканали!R118</f>
        <v>4.5611445912136783E-2</v>
      </c>
      <c r="I118" s="163">
        <f>покрівлі!P118+'під зими'!N118+маляри!N118+водій!M118</f>
        <v>0.18556597611527031</v>
      </c>
      <c r="J118" s="163">
        <f>електрики!Q118</f>
        <v>1.1507927076769522E-2</v>
      </c>
      <c r="K118" s="163">
        <f t="shared" si="8"/>
        <v>1.156866567917296</v>
      </c>
      <c r="L118" s="10">
        <v>2.9047294833764663E-2</v>
      </c>
      <c r="M118" s="116">
        <f t="shared" si="6"/>
        <v>1.19</v>
      </c>
      <c r="N118" s="116">
        <f t="shared" si="7"/>
        <v>1.4230966353012726</v>
      </c>
      <c r="O118" s="164"/>
      <c r="P118" s="168"/>
      <c r="Q118" s="164"/>
      <c r="R118" s="165">
        <v>3</v>
      </c>
      <c r="S118" s="166">
        <f t="shared" si="9"/>
        <v>0.22634808815016849</v>
      </c>
      <c r="T118" s="166">
        <v>1.1967485471511041</v>
      </c>
      <c r="U118" s="155">
        <f t="shared" si="10"/>
        <v>18.91358787850605</v>
      </c>
    </row>
    <row r="119" spans="1:21" ht="18.75">
      <c r="A119" s="161">
        <f t="shared" si="11"/>
        <v>114</v>
      </c>
      <c r="B119" s="115" t="s">
        <v>432</v>
      </c>
      <c r="C119" s="115">
        <v>16</v>
      </c>
      <c r="D119" s="163">
        <f>'сходові кл'!P119</f>
        <v>0.53811347145842459</v>
      </c>
      <c r="E119" s="163">
        <f>'прибуд тер'!P119</f>
        <v>0.11230213095786824</v>
      </c>
      <c r="F119" s="163">
        <f>'слюсарі х.в.'!Q119+водовідведення!Q119+зварювальник!N119+'слюсарі ц.о. г.в.'!O119+'гаряча вода'!O119+'аварійні служби'!I119</f>
        <v>0.17655149133367015</v>
      </c>
      <c r="G119" s="163">
        <f>даратиз!K119</f>
        <v>1.0520214361081803E-2</v>
      </c>
      <c r="H119" s="163">
        <f>димвенканали!R119</f>
        <v>3.8888802216777707E-2</v>
      </c>
      <c r="I119" s="163">
        <f>покрівлі!P119+'під зими'!N119+маляри!N119+водій!M119</f>
        <v>0.16239021254326649</v>
      </c>
      <c r="J119" s="163">
        <f>електрики!Q119</f>
        <v>1.3147559751508029E-2</v>
      </c>
      <c r="K119" s="163">
        <f t="shared" si="8"/>
        <v>1.0519138826225971</v>
      </c>
      <c r="L119" s="10">
        <v>2.6389476349798595E-2</v>
      </c>
      <c r="M119" s="116">
        <f t="shared" si="6"/>
        <v>1.08</v>
      </c>
      <c r="N119" s="116">
        <f t="shared" si="7"/>
        <v>1.2939640307668747</v>
      </c>
      <c r="O119" s="164"/>
      <c r="P119" s="168"/>
      <c r="Q119" s="164"/>
      <c r="R119" s="165">
        <v>3</v>
      </c>
      <c r="S119" s="166">
        <f t="shared" si="9"/>
        <v>0.20671760515517246</v>
      </c>
      <c r="T119" s="166">
        <v>1.0872464256117023</v>
      </c>
      <c r="U119" s="155">
        <f t="shared" si="10"/>
        <v>19.012948701015027</v>
      </c>
    </row>
    <row r="120" spans="1:21" ht="18.75">
      <c r="A120" s="161">
        <f t="shared" si="11"/>
        <v>115</v>
      </c>
      <c r="B120" s="115" t="s">
        <v>433</v>
      </c>
      <c r="C120" s="115">
        <v>37</v>
      </c>
      <c r="D120" s="163">
        <f>'сходові кл'!P120</f>
        <v>0.81247731757871366</v>
      </c>
      <c r="E120" s="163">
        <f>'прибуд тер'!P120</f>
        <v>0.16197232456214125</v>
      </c>
      <c r="F120" s="163">
        <f>'слюсарі х.в.'!Q120+водовідведення!Q120+зварювальник!N120+'слюсарі ц.о. г.в.'!O120+'гаряча вода'!O120+'аварійні служби'!I120</f>
        <v>0.14944482546715623</v>
      </c>
      <c r="G120" s="163">
        <f>даратиз!K120</f>
        <v>1.4584501401682019E-2</v>
      </c>
      <c r="H120" s="163">
        <f>димвенканали!R120</f>
        <v>3.4276586466838781E-2</v>
      </c>
      <c r="I120" s="163">
        <f>покрівлі!P120+'під зими'!N120+маляри!N120+водій!M120</f>
        <v>0.19600609712666001</v>
      </c>
      <c r="J120" s="163">
        <f>електрики!Q120</f>
        <v>9.4813019000963179E-3</v>
      </c>
      <c r="K120" s="163">
        <f t="shared" si="8"/>
        <v>1.3782429545032884</v>
      </c>
      <c r="L120" s="10">
        <v>3.4243501527294322E-2</v>
      </c>
      <c r="M120" s="116">
        <f t="shared" si="6"/>
        <v>1.41</v>
      </c>
      <c r="N120" s="116">
        <f t="shared" si="7"/>
        <v>1.6949837472366993</v>
      </c>
      <c r="O120" s="164"/>
      <c r="P120" s="168"/>
      <c r="Q120" s="164"/>
      <c r="R120" s="165">
        <v>4</v>
      </c>
      <c r="S120" s="166">
        <f t="shared" si="9"/>
        <v>0.28415148431217307</v>
      </c>
      <c r="T120" s="166">
        <v>1.4108322629245262</v>
      </c>
      <c r="U120" s="155">
        <f t="shared" si="10"/>
        <v>20.140699343177271</v>
      </c>
    </row>
    <row r="121" spans="1:21" ht="18.75">
      <c r="A121" s="161">
        <f t="shared" si="11"/>
        <v>116</v>
      </c>
      <c r="B121" s="115" t="s">
        <v>434</v>
      </c>
      <c r="C121" s="115">
        <v>55</v>
      </c>
      <c r="D121" s="163">
        <f>'сходові кл'!P121</f>
        <v>0.7464136399804755</v>
      </c>
      <c r="E121" s="163">
        <f>'прибуд тер'!P121</f>
        <v>0.13146180954999159</v>
      </c>
      <c r="F121" s="163">
        <f>'слюсарі х.в.'!Q121+водовідведення!Q121+зварювальник!N121+'слюсарі ц.о. г.в.'!O121+'гаряча вода'!O121+'аварійні служби'!I121</f>
        <v>0.18061180289403006</v>
      </c>
      <c r="G121" s="163">
        <f>даратиз!K121</f>
        <v>1.6309023693496891E-2</v>
      </c>
      <c r="H121" s="163">
        <f>димвенканали!R121</f>
        <v>7.4540333279629847E-2</v>
      </c>
      <c r="I121" s="163">
        <f>покрівлі!P121+'під зими'!N121+маляри!N121+водій!M121</f>
        <v>0.17488052035339574</v>
      </c>
      <c r="J121" s="163">
        <f>електрики!Q121</f>
        <v>1.4776510117340498E-2</v>
      </c>
      <c r="K121" s="163">
        <f t="shared" si="8"/>
        <v>1.3389936398683602</v>
      </c>
      <c r="L121" s="10">
        <v>3.3138758098283039E-2</v>
      </c>
      <c r="M121" s="116">
        <f t="shared" si="6"/>
        <v>1.37</v>
      </c>
      <c r="N121" s="116">
        <f t="shared" si="7"/>
        <v>1.646558877559972</v>
      </c>
      <c r="O121" s="164"/>
      <c r="P121" s="168"/>
      <c r="Q121" s="164"/>
      <c r="R121" s="165">
        <v>4</v>
      </c>
      <c r="S121" s="166">
        <f t="shared" si="9"/>
        <v>0.28124204391071084</v>
      </c>
      <c r="T121" s="166">
        <v>1.3653168336492612</v>
      </c>
      <c r="U121" s="155">
        <f t="shared" si="10"/>
        <v>20.59903144671544</v>
      </c>
    </row>
    <row r="122" spans="1:21" ht="18.75">
      <c r="A122" s="161">
        <f t="shared" si="11"/>
        <v>117</v>
      </c>
      <c r="B122" s="115" t="s">
        <v>435</v>
      </c>
      <c r="C122" s="115">
        <v>50</v>
      </c>
      <c r="D122" s="163">
        <f>'сходові кл'!P122</f>
        <v>0.47273322044906757</v>
      </c>
      <c r="E122" s="163">
        <f>'прибуд тер'!P122</f>
        <v>0.18767849028935038</v>
      </c>
      <c r="F122" s="163">
        <f>'слюсарі х.в.'!Q122+водовідведення!Q122+зварювальник!N122+'слюсарі ц.о. г.в.'!O122+'гаряча вода'!O122+'аварійні служби'!I122</f>
        <v>0.2075191029042458</v>
      </c>
      <c r="G122" s="163">
        <f>даратиз!K122</f>
        <v>4.5616216888446715E-3</v>
      </c>
      <c r="H122" s="163">
        <f>димвенканали!R122</f>
        <v>7.3540563328678338E-2</v>
      </c>
      <c r="I122" s="163">
        <f>покрівлі!P122+'під зими'!N122+маляри!N122+водій!M122</f>
        <v>0.19438755310975264</v>
      </c>
      <c r="J122" s="163">
        <f>електрики!Q122</f>
        <v>1.9348007512371652E-2</v>
      </c>
      <c r="K122" s="163">
        <f t="shared" si="8"/>
        <v>1.159768559282311</v>
      </c>
      <c r="L122" s="10">
        <v>2.9019138611284634E-2</v>
      </c>
      <c r="M122" s="116">
        <f t="shared" ref="M122:M184" si="12">ROUND(K122+L122,2)</f>
        <v>1.19</v>
      </c>
      <c r="N122" s="116">
        <f t="shared" si="7"/>
        <v>1.4265452374723147</v>
      </c>
      <c r="O122" s="164"/>
      <c r="P122" s="168"/>
      <c r="Q122" s="164"/>
      <c r="R122" s="165">
        <v>4</v>
      </c>
      <c r="S122" s="166">
        <f t="shared" si="9"/>
        <v>0.23095672668738776</v>
      </c>
      <c r="T122" s="166">
        <v>1.1955885107849269</v>
      </c>
      <c r="U122" s="155">
        <f t="shared" si="10"/>
        <v>19.317409343099175</v>
      </c>
    </row>
    <row r="123" spans="1:21" ht="18.75">
      <c r="A123" s="161">
        <f t="shared" si="11"/>
        <v>118</v>
      </c>
      <c r="B123" s="115" t="s">
        <v>436</v>
      </c>
      <c r="C123" s="115">
        <v>64</v>
      </c>
      <c r="D123" s="163">
        <f>'сходові кл'!P123</f>
        <v>0.48040631351978397</v>
      </c>
      <c r="E123" s="163">
        <f>'прибуд тер'!P123</f>
        <v>0.19154387612203014</v>
      </c>
      <c r="F123" s="163">
        <f>'слюсарі х.в.'!Q123+водовідведення!Q123+зварювальник!N123+'слюсарі ц.о. г.в.'!O123+'гаряча вода'!O123+'аварійні служби'!I123</f>
        <v>0.21620001551739917</v>
      </c>
      <c r="G123" s="163">
        <f>даратиз!K123</f>
        <v>3.0623964006630364E-3</v>
      </c>
      <c r="H123" s="163">
        <f>димвенканали!R123</f>
        <v>7.8315357202261945E-2</v>
      </c>
      <c r="I123" s="163">
        <f>покрівлі!P123+'під зими'!N123+маляри!N123+водій!M123</f>
        <v>0.18710788997628652</v>
      </c>
      <c r="J123" s="163">
        <f>електрики!Q123</f>
        <v>2.0822877506107815E-2</v>
      </c>
      <c r="K123" s="163">
        <f t="shared" si="8"/>
        <v>1.1774587262445326</v>
      </c>
      <c r="L123" s="10">
        <v>2.9481276348300788E-2</v>
      </c>
      <c r="M123" s="116">
        <f t="shared" si="12"/>
        <v>1.21</v>
      </c>
      <c r="N123" s="116">
        <f t="shared" si="7"/>
        <v>1.4483280031114001</v>
      </c>
      <c r="O123" s="164"/>
      <c r="P123" s="168"/>
      <c r="Q123" s="164"/>
      <c r="R123" s="165">
        <v>3</v>
      </c>
      <c r="S123" s="166">
        <f t="shared" si="9"/>
        <v>0.23369941756140755</v>
      </c>
      <c r="T123" s="166">
        <v>1.2146285855499925</v>
      </c>
      <c r="U123" s="155">
        <f t="shared" si="10"/>
        <v>19.24040157968016</v>
      </c>
    </row>
    <row r="124" spans="1:21" ht="18.75">
      <c r="A124" s="161">
        <f t="shared" si="11"/>
        <v>119</v>
      </c>
      <c r="B124" s="115" t="s">
        <v>437</v>
      </c>
      <c r="C124" s="115">
        <v>45</v>
      </c>
      <c r="D124" s="163">
        <f>'сходові кл'!P124</f>
        <v>0.76853971483705574</v>
      </c>
      <c r="E124" s="163">
        <f>'прибуд тер'!P124</f>
        <v>0.14993290235172074</v>
      </c>
      <c r="F124" s="163">
        <f>'слюсарі х.в.'!Q124+водовідведення!Q124+зварювальник!N124+'слюсарі ц.о. г.в.'!O124+'гаряча вода'!O124+'аварійні служби'!I124</f>
        <v>0.21499767340244966</v>
      </c>
      <c r="G124" s="163">
        <f>даратиз!K124</f>
        <v>3.1627335299901677E-3</v>
      </c>
      <c r="H124" s="163">
        <f>димвенканали!R124</f>
        <v>5.4328467565259671E-2</v>
      </c>
      <c r="I124" s="163">
        <f>покрівлі!P124+'під зими'!N124+маляри!N124+водій!M124</f>
        <v>0.18931007405105835</v>
      </c>
      <c r="J124" s="163">
        <f>електрики!Q124</f>
        <v>2.0618601943552622E-2</v>
      </c>
      <c r="K124" s="163">
        <f t="shared" si="8"/>
        <v>1.400890167681087</v>
      </c>
      <c r="L124" s="10">
        <v>3.505867695817886E-2</v>
      </c>
      <c r="M124" s="116">
        <f t="shared" si="12"/>
        <v>1.44</v>
      </c>
      <c r="N124" s="116">
        <f t="shared" si="7"/>
        <v>1.7231386135671189</v>
      </c>
      <c r="O124" s="164"/>
      <c r="P124" s="168"/>
      <c r="Q124" s="164"/>
      <c r="R124" s="165">
        <v>3</v>
      </c>
      <c r="S124" s="166">
        <f t="shared" si="9"/>
        <v>0.27872112289014983</v>
      </c>
      <c r="T124" s="166">
        <v>1.4444174906769691</v>
      </c>
      <c r="U124" s="155">
        <f t="shared" si="10"/>
        <v>19.29643781587821</v>
      </c>
    </row>
    <row r="125" spans="1:21" ht="18.75">
      <c r="A125" s="161">
        <f t="shared" si="11"/>
        <v>120</v>
      </c>
      <c r="B125" s="115" t="s">
        <v>438</v>
      </c>
      <c r="C125" s="115">
        <v>32</v>
      </c>
      <c r="D125" s="163">
        <f>'сходові кл'!P125</f>
        <v>0.30894759319706305</v>
      </c>
      <c r="E125" s="163">
        <f>'прибуд тер'!P125</f>
        <v>0.21545216788943528</v>
      </c>
      <c r="F125" s="163">
        <f>'слюсарі х.в.'!Q125+водовідведення!Q125+зварювальник!N125+'слюсарі ц.о. г.в.'!O125+'гаряча вода'!O125+'аварійні служби'!I125</f>
        <v>0.2199507849163079</v>
      </c>
      <c r="G125" s="163">
        <f>даратиз!K125</f>
        <v>3.853109137055838E-3</v>
      </c>
      <c r="H125" s="163">
        <f>димвенканали!R125</f>
        <v>7.2834881599464163E-2</v>
      </c>
      <c r="I125" s="163">
        <f>покрівлі!P125+'під зими'!N125+маляри!N125+водій!M125</f>
        <v>0.19165844551242181</v>
      </c>
      <c r="J125" s="163">
        <f>електрики!Q125</f>
        <v>2.1460125856182476E-2</v>
      </c>
      <c r="K125" s="163">
        <f t="shared" si="8"/>
        <v>1.0341571081079304</v>
      </c>
      <c r="L125" s="10">
        <v>2.5932032747444218E-2</v>
      </c>
      <c r="M125" s="116">
        <f t="shared" si="12"/>
        <v>1.06</v>
      </c>
      <c r="N125" s="116">
        <f t="shared" si="7"/>
        <v>1.2721069690264495</v>
      </c>
      <c r="O125" s="164"/>
      <c r="P125" s="168"/>
      <c r="Q125" s="164"/>
      <c r="R125" s="165">
        <v>3</v>
      </c>
      <c r="S125" s="166">
        <f t="shared" si="9"/>
        <v>0.20370721983174778</v>
      </c>
      <c r="T125" s="166">
        <v>1.0683997491947017</v>
      </c>
      <c r="U125" s="155">
        <f t="shared" si="10"/>
        <v>19.066573160962509</v>
      </c>
    </row>
    <row r="126" spans="1:21" ht="18.75">
      <c r="A126" s="161">
        <f t="shared" si="11"/>
        <v>121</v>
      </c>
      <c r="B126" s="115" t="s">
        <v>439</v>
      </c>
      <c r="C126" s="115">
        <v>52</v>
      </c>
      <c r="D126" s="163">
        <f>'сходові кл'!P126</f>
        <v>0.62053890905414566</v>
      </c>
      <c r="E126" s="163">
        <f>'прибуд тер'!P126</f>
        <v>0.14343030365614073</v>
      </c>
      <c r="F126" s="163">
        <f>'слюсарі х.в.'!Q126+водовідведення!Q126+зварювальник!N126+'слюсарі ц.о. г.в.'!O126+'гаряча вода'!O126+'аварійні служби'!I126</f>
        <v>0.15506690224197409</v>
      </c>
      <c r="G126" s="163">
        <f>даратиз!K126</f>
        <v>3.748585681958445E-3</v>
      </c>
      <c r="H126" s="163">
        <f>димвенканали!R126</f>
        <v>6.0024571548851074E-2</v>
      </c>
      <c r="I126" s="163">
        <f>покрівлі!P126+'під зими'!N126+маляри!N126+водій!M126</f>
        <v>0.16344865227519811</v>
      </c>
      <c r="J126" s="163">
        <f>електрики!Q126</f>
        <v>1.04364816959505E-2</v>
      </c>
      <c r="K126" s="163">
        <f t="shared" si="8"/>
        <v>1.1566944061542186</v>
      </c>
      <c r="L126" s="10">
        <v>2.8950774815012643E-2</v>
      </c>
      <c r="M126" s="116">
        <f t="shared" si="12"/>
        <v>1.19</v>
      </c>
      <c r="N126" s="116">
        <f t="shared" si="7"/>
        <v>1.4227742171630775</v>
      </c>
      <c r="O126" s="164"/>
      <c r="P126" s="168"/>
      <c r="Q126" s="164"/>
      <c r="R126" s="165">
        <v>3</v>
      </c>
      <c r="S126" s="166">
        <f t="shared" si="9"/>
        <v>0.23000229478455658</v>
      </c>
      <c r="T126" s="166">
        <v>1.1927719223785209</v>
      </c>
      <c r="U126" s="155">
        <f t="shared" si="10"/>
        <v>19.283007125612599</v>
      </c>
    </row>
    <row r="127" spans="1:21" ht="18.75">
      <c r="A127" s="161">
        <f t="shared" si="11"/>
        <v>122</v>
      </c>
      <c r="B127" s="115" t="s">
        <v>440</v>
      </c>
      <c r="C127" s="115">
        <v>51</v>
      </c>
      <c r="D127" s="163">
        <f>'сходові кл'!P127</f>
        <v>0.45054322815759207</v>
      </c>
      <c r="E127" s="163">
        <f>'прибуд тер'!P127</f>
        <v>0.25044640135794699</v>
      </c>
      <c r="F127" s="163">
        <f>'слюсарі х.в.'!Q127+водовідведення!Q127+зварювальник!N127+'слюсарі ц.о. г.в.'!O127+'гаряча вода'!O127+'аварійні служби'!I127</f>
        <v>0.21225307841331859</v>
      </c>
      <c r="G127" s="163">
        <f>даратиз!K127</f>
        <v>4.348593686208305E-3</v>
      </c>
      <c r="H127" s="163">
        <f>димвенканали!R127</f>
        <v>7.3835338365567271E-2</v>
      </c>
      <c r="I127" s="163">
        <f>покрівлі!P127+'під зими'!N127+маляри!N127+водій!M127</f>
        <v>0.18487932809901231</v>
      </c>
      <c r="J127" s="163">
        <f>електрики!Q127</f>
        <v>2.015230064842214E-2</v>
      </c>
      <c r="K127" s="163">
        <f t="shared" si="8"/>
        <v>1.1964582687280676</v>
      </c>
      <c r="L127" s="10">
        <v>2.9928152815099494E-2</v>
      </c>
      <c r="M127" s="116">
        <f t="shared" si="12"/>
        <v>1.23</v>
      </c>
      <c r="N127" s="116">
        <f t="shared" si="7"/>
        <v>1.4716637058518003</v>
      </c>
      <c r="O127" s="164"/>
      <c r="P127" s="168"/>
      <c r="Q127" s="164"/>
      <c r="R127" s="165">
        <v>3</v>
      </c>
      <c r="S127" s="166">
        <f t="shared" si="9"/>
        <v>0.23862380986970111</v>
      </c>
      <c r="T127" s="166">
        <v>1.2330398959820992</v>
      </c>
      <c r="U127" s="155">
        <f t="shared" si="10"/>
        <v>19.352480860292079</v>
      </c>
    </row>
    <row r="128" spans="1:21" ht="18.75">
      <c r="A128" s="161">
        <f t="shared" si="11"/>
        <v>123</v>
      </c>
      <c r="B128" s="115" t="s">
        <v>441</v>
      </c>
      <c r="C128" s="115">
        <v>47</v>
      </c>
      <c r="D128" s="163">
        <f>'сходові кл'!P128</f>
        <v>0.89648112590699902</v>
      </c>
      <c r="E128" s="163">
        <f>'прибуд тер'!P128</f>
        <v>0.18870773817285935</v>
      </c>
      <c r="F128" s="163">
        <f>'слюсарі х.в.'!Q128+водовідведення!Q128+зварювальник!N128+'слюсарі ц.о. г.в.'!O128+'гаряча вода'!O128+'аварійні служби'!I128</f>
        <v>0.19947824498469385</v>
      </c>
      <c r="G128" s="163">
        <f>даратиз!K128</f>
        <v>4.6032065023222588E-3</v>
      </c>
      <c r="H128" s="163">
        <f>димвенканали!R128</f>
        <v>7.2970921618176338E-2</v>
      </c>
      <c r="I128" s="163">
        <f>покрівлі!P128+'під зими'!N128+маляри!N128+водій!M128</f>
        <v>0.17165876794593088</v>
      </c>
      <c r="J128" s="163">
        <f>електрики!Q128</f>
        <v>1.8124950883892595E-2</v>
      </c>
      <c r="K128" s="163">
        <f t="shared" si="8"/>
        <v>1.5520249560148744</v>
      </c>
      <c r="L128" s="10">
        <v>3.8664973409173929E-2</v>
      </c>
      <c r="M128" s="116">
        <f t="shared" si="12"/>
        <v>1.59</v>
      </c>
      <c r="N128" s="116">
        <f t="shared" si="7"/>
        <v>1.9088279153088581</v>
      </c>
      <c r="O128" s="164"/>
      <c r="P128" s="168"/>
      <c r="Q128" s="164"/>
      <c r="R128" s="165">
        <v>3</v>
      </c>
      <c r="S128" s="166">
        <f t="shared" si="9"/>
        <v>0.31583101085089216</v>
      </c>
      <c r="T128" s="166">
        <v>1.5929969044579659</v>
      </c>
      <c r="U128" s="155">
        <f t="shared" si="10"/>
        <v>19.826216232250431</v>
      </c>
    </row>
    <row r="129" spans="1:21" ht="18.75">
      <c r="A129" s="161">
        <f t="shared" si="11"/>
        <v>124</v>
      </c>
      <c r="B129" s="115" t="s">
        <v>442</v>
      </c>
      <c r="C129" s="115">
        <v>51</v>
      </c>
      <c r="D129" s="163">
        <f>'сходові кл'!P129</f>
        <v>0.66524531192054925</v>
      </c>
      <c r="E129" s="163">
        <f>'прибуд тер'!P129</f>
        <v>0.40563843852595194</v>
      </c>
      <c r="F129" s="163">
        <f>'слюсарі х.в.'!Q129+водовідведення!Q129+зварювальник!N129+'слюсарі ц.о. г.в.'!O129+'гаряча вода'!O129+'аварійні служби'!I129</f>
        <v>0.20437470972242869</v>
      </c>
      <c r="G129" s="163">
        <f>даратиз!K129</f>
        <v>5.513773307818967E-3</v>
      </c>
      <c r="H129" s="163">
        <f>димвенканали!R129</f>
        <v>4.7620038392943397E-2</v>
      </c>
      <c r="I129" s="163">
        <f>покрівлі!P129+'під зими'!N129+маляри!N129+водій!M129</f>
        <v>0.17906713115404066</v>
      </c>
      <c r="J129" s="163">
        <f>електрики!Q129</f>
        <v>1.8813781289964606E-2</v>
      </c>
      <c r="K129" s="163">
        <f t="shared" si="8"/>
        <v>1.5262731843136976</v>
      </c>
      <c r="L129" s="10">
        <v>3.8120871457524109E-2</v>
      </c>
      <c r="M129" s="116">
        <f t="shared" si="12"/>
        <v>1.56</v>
      </c>
      <c r="N129" s="116">
        <f t="shared" si="7"/>
        <v>1.8772728669254659</v>
      </c>
      <c r="O129" s="164"/>
      <c r="P129" s="168"/>
      <c r="Q129" s="164"/>
      <c r="R129" s="165">
        <v>3</v>
      </c>
      <c r="S129" s="166">
        <f t="shared" si="9"/>
        <v>0.30669296287547265</v>
      </c>
      <c r="T129" s="166">
        <v>1.5705799040499933</v>
      </c>
      <c r="U129" s="155">
        <f t="shared" si="10"/>
        <v>19.527370882857692</v>
      </c>
    </row>
    <row r="130" spans="1:21" ht="18.75">
      <c r="A130" s="161">
        <f t="shared" si="11"/>
        <v>125</v>
      </c>
      <c r="B130" s="115" t="s">
        <v>443</v>
      </c>
      <c r="C130" s="115">
        <v>60</v>
      </c>
      <c r="D130" s="163">
        <f>'сходові кл'!P130</f>
        <v>0.73223359346594574</v>
      </c>
      <c r="E130" s="163">
        <f>'прибуд тер'!P130</f>
        <v>0.30289730938741377</v>
      </c>
      <c r="F130" s="163">
        <f>'слюсарі х.в.'!Q130+водовідведення!Q130+зварювальник!N130+'слюсарі ц.о. г.в.'!O130+'гаряча вода'!O130+'аварійні служби'!I130</f>
        <v>0.19768842996892538</v>
      </c>
      <c r="G130" s="163">
        <f>даратиз!K130</f>
        <v>3.2307129416684088E-3</v>
      </c>
      <c r="H130" s="163">
        <f>димвенканали!R130</f>
        <v>6.3443575160134588E-2</v>
      </c>
      <c r="I130" s="163">
        <f>покрівлі!P130+'під зими'!N130+маляри!N130+водій!M130</f>
        <v>0.18651328846273871</v>
      </c>
      <c r="J130" s="163">
        <f>електрики!Q130</f>
        <v>1.7677795499343285E-2</v>
      </c>
      <c r="K130" s="163">
        <f t="shared" si="8"/>
        <v>1.5036847048861699</v>
      </c>
      <c r="L130" s="10">
        <v>3.7583140606211186E-2</v>
      </c>
      <c r="M130" s="116">
        <f t="shared" si="12"/>
        <v>1.54</v>
      </c>
      <c r="N130" s="116">
        <f t="shared" si="7"/>
        <v>1.8495214145908574</v>
      </c>
      <c r="O130" s="164"/>
      <c r="P130" s="168"/>
      <c r="Q130" s="164"/>
      <c r="R130" s="165">
        <v>3</v>
      </c>
      <c r="S130" s="166">
        <f t="shared" si="9"/>
        <v>0.30109602161495652</v>
      </c>
      <c r="T130" s="166">
        <v>1.5484253929759009</v>
      </c>
      <c r="U130" s="155">
        <f t="shared" si="10"/>
        <v>19.445303789308412</v>
      </c>
    </row>
    <row r="131" spans="1:21" ht="18.75">
      <c r="A131" s="161">
        <f t="shared" si="11"/>
        <v>126</v>
      </c>
      <c r="B131" s="115" t="s">
        <v>444</v>
      </c>
      <c r="C131" s="115">
        <v>33</v>
      </c>
      <c r="D131" s="163">
        <f>'сходові кл'!P131</f>
        <v>0.87929807473393684</v>
      </c>
      <c r="E131" s="163">
        <f>'прибуд тер'!P131</f>
        <v>0.21191823632321111</v>
      </c>
      <c r="F131" s="163">
        <f>'слюсарі х.в.'!Q131+водовідведення!Q131+зварювальник!N131+'слюсарі ц.о. г.в.'!O131+'гаряча вода'!O131+'аварійні служби'!I131</f>
        <v>0.1868189740337021</v>
      </c>
      <c r="G131" s="163">
        <f>даратиз!K131</f>
        <v>4.4069978351178986E-3</v>
      </c>
      <c r="H131" s="163">
        <f>димвенканали!R131</f>
        <v>6.1914854449958853E-2</v>
      </c>
      <c r="I131" s="163">
        <f>покрівлі!P131+'під зими'!N131+маляри!N131+водій!M131</f>
        <v>0.18251590464090128</v>
      </c>
      <c r="J131" s="163">
        <f>електрики!Q131</f>
        <v>1.5039541481189585E-2</v>
      </c>
      <c r="K131" s="163">
        <f t="shared" si="8"/>
        <v>1.5419125834980179</v>
      </c>
      <c r="L131" s="10">
        <v>3.8589469323945566E-2</v>
      </c>
      <c r="M131" s="116">
        <f t="shared" si="12"/>
        <v>1.58</v>
      </c>
      <c r="N131" s="116">
        <f t="shared" ref="N131:N194" si="13">(D131+E131+F131+G131+H131+I131+J131+L131)*1.2</f>
        <v>1.8966024633863559</v>
      </c>
      <c r="O131" s="164"/>
      <c r="P131" s="168"/>
      <c r="Q131" s="164"/>
      <c r="R131" s="165">
        <v>3</v>
      </c>
      <c r="S131" s="166">
        <f t="shared" si="9"/>
        <v>0.30671632723979858</v>
      </c>
      <c r="T131" s="166">
        <v>1.5898861361465573</v>
      </c>
      <c r="U131" s="155">
        <f t="shared" si="10"/>
        <v>19.291716574319835</v>
      </c>
    </row>
    <row r="132" spans="1:21" ht="18.75">
      <c r="A132" s="161">
        <f t="shared" si="11"/>
        <v>127</v>
      </c>
      <c r="B132" s="115" t="s">
        <v>445</v>
      </c>
      <c r="C132" s="115">
        <v>41</v>
      </c>
      <c r="D132" s="163">
        <f>'сходові кл'!P132</f>
        <v>0.49650008901322962</v>
      </c>
      <c r="E132" s="163">
        <f>'прибуд тер'!P132</f>
        <v>0.35872703072066531</v>
      </c>
      <c r="F132" s="163">
        <f>'слюсарі х.в.'!Q132+водовідведення!Q132+зварювальник!N132+'слюсарі ц.о. г.в.'!O132+'гаряча вода'!O132+'аварійні служби'!I132</f>
        <v>0.19445976289158154</v>
      </c>
      <c r="G132" s="163">
        <f>даратиз!K132</f>
        <v>5.7495713182454805E-3</v>
      </c>
      <c r="H132" s="163">
        <f>димвенканали!R132</f>
        <v>4.9915997005549696E-2</v>
      </c>
      <c r="I132" s="163">
        <f>покрівлі!P132+'під зими'!N132+маляри!N132+водій!M132</f>
        <v>0.18419230485878318</v>
      </c>
      <c r="J132" s="163">
        <f>електрики!Q132</f>
        <v>1.593729728361544E-2</v>
      </c>
      <c r="K132" s="163">
        <f t="shared" ref="K132:K195" si="14">D132+E132+F132+G132+H132+I132+J132</f>
        <v>1.3054820530916702</v>
      </c>
      <c r="L132" s="10">
        <v>3.2991798166066025E-2</v>
      </c>
      <c r="M132" s="116">
        <f t="shared" si="12"/>
        <v>1.34</v>
      </c>
      <c r="N132" s="116">
        <f t="shared" si="13"/>
        <v>1.6061686215092836</v>
      </c>
      <c r="O132" s="164"/>
      <c r="P132" s="168"/>
      <c r="Q132" s="164"/>
      <c r="R132" s="165">
        <v>3</v>
      </c>
      <c r="S132" s="166">
        <f t="shared" si="9"/>
        <v>0.24690653706736332</v>
      </c>
      <c r="T132" s="166">
        <v>1.3592620844419203</v>
      </c>
      <c r="U132" s="155">
        <f t="shared" si="10"/>
        <v>18.164748350847812</v>
      </c>
    </row>
    <row r="133" spans="1:21" ht="18.75">
      <c r="A133" s="161">
        <f t="shared" si="11"/>
        <v>128</v>
      </c>
      <c r="B133" s="115" t="s">
        <v>446</v>
      </c>
      <c r="C133" s="115">
        <v>29</v>
      </c>
      <c r="D133" s="163">
        <f>'сходові кл'!P133</f>
        <v>0.51474364555036911</v>
      </c>
      <c r="E133" s="163">
        <f>'прибуд тер'!P133</f>
        <v>0.43650640538508623</v>
      </c>
      <c r="F133" s="163">
        <f>'слюсарі х.в.'!Q133+водовідведення!Q133+зварювальник!N133+'слюсарі ц.о. г.в.'!O133+'гаряча вода'!O133+'аварійні служби'!I133</f>
        <v>0.23834880327920147</v>
      </c>
      <c r="G133" s="163">
        <f>даратиз!K133</f>
        <v>8.3626659524811582E-3</v>
      </c>
      <c r="H133" s="163">
        <f>димвенканали!R133</f>
        <v>6.9973920508733439E-2</v>
      </c>
      <c r="I133" s="163">
        <f>покрівлі!P133+'під зими'!N133+маляри!N133+водій!M133</f>
        <v>0.21719473227606781</v>
      </c>
      <c r="J133" s="163">
        <f>електрики!Q133</f>
        <v>2.4585913021292725E-2</v>
      </c>
      <c r="K133" s="163">
        <f t="shared" si="14"/>
        <v>1.5097160859732319</v>
      </c>
      <c r="L133" s="10">
        <v>3.7632101195236391E-2</v>
      </c>
      <c r="M133" s="116">
        <f t="shared" si="12"/>
        <v>1.55</v>
      </c>
      <c r="N133" s="116">
        <f t="shared" si="13"/>
        <v>1.8568178246021618</v>
      </c>
      <c r="O133" s="164"/>
      <c r="P133" s="168"/>
      <c r="Q133" s="164"/>
      <c r="R133" s="165">
        <v>3</v>
      </c>
      <c r="S133" s="166">
        <f t="shared" si="9"/>
        <v>0.30637525535842269</v>
      </c>
      <c r="T133" s="166">
        <v>1.5504425692437391</v>
      </c>
      <c r="U133" s="155">
        <f t="shared" si="10"/>
        <v>19.760503319246688</v>
      </c>
    </row>
    <row r="134" spans="1:21" ht="18.75">
      <c r="A134" s="161">
        <f t="shared" si="11"/>
        <v>129</v>
      </c>
      <c r="B134" s="115" t="s">
        <v>447</v>
      </c>
      <c r="C134" s="115">
        <v>68</v>
      </c>
      <c r="D134" s="163">
        <f>'сходові кл'!P134</f>
        <v>0.48618538839747705</v>
      </c>
      <c r="E134" s="163">
        <f>'прибуд тер'!P134</f>
        <v>0.23936768558424976</v>
      </c>
      <c r="F134" s="163">
        <f>'слюсарі х.в.'!Q134+водовідведення!Q134+зварювальник!N134+'слюсарі ц.о. г.в.'!O134+'гаряча вода'!O134+'аварійні служби'!I134</f>
        <v>0.21967299156371334</v>
      </c>
      <c r="G134" s="163">
        <f>даратиз!K134</f>
        <v>7.3067310896367896E-3</v>
      </c>
      <c r="H134" s="163">
        <f>димвенканали!R134</f>
        <v>5.0572374382468178E-2</v>
      </c>
      <c r="I134" s="163">
        <f>покрівлі!P134+'під зими'!N134+маляри!N134+водій!M134</f>
        <v>0.18994167245202881</v>
      </c>
      <c r="J134" s="163">
        <f>електрики!Q134</f>
        <v>2.0285933031928841E-2</v>
      </c>
      <c r="K134" s="163">
        <f t="shared" si="14"/>
        <v>1.213332776501503</v>
      </c>
      <c r="L134" s="10">
        <v>3.0393424436598603E-2</v>
      </c>
      <c r="M134" s="116">
        <f t="shared" si="12"/>
        <v>1.24</v>
      </c>
      <c r="N134" s="116">
        <f t="shared" si="13"/>
        <v>1.4924714411257218</v>
      </c>
      <c r="O134" s="164"/>
      <c r="P134" s="168"/>
      <c r="Q134" s="164"/>
      <c r="R134" s="165">
        <v>4</v>
      </c>
      <c r="S134" s="166">
        <f t="shared" ref="S134:S197" si="15">N134-T134</f>
        <v>0.24026235433785925</v>
      </c>
      <c r="T134" s="166">
        <v>1.2522090867878626</v>
      </c>
      <c r="U134" s="155">
        <f t="shared" ref="U134:U197" si="16">S134/T134*100</f>
        <v>19.187079607781364</v>
      </c>
    </row>
    <row r="135" spans="1:21" ht="18.75">
      <c r="A135" s="161">
        <f t="shared" si="11"/>
        <v>130</v>
      </c>
      <c r="B135" s="115" t="s">
        <v>448</v>
      </c>
      <c r="C135" s="115">
        <v>76</v>
      </c>
      <c r="D135" s="163">
        <f>'сходові кл'!P135</f>
        <v>0.78326754129219123</v>
      </c>
      <c r="E135" s="163">
        <f>'прибуд тер'!P135</f>
        <v>0.20889676128275797</v>
      </c>
      <c r="F135" s="163">
        <f>'слюсарі х.в.'!Q135+водовідведення!Q135+зварювальник!N135+'слюсарі ц.о. г.в.'!O135+'гаряча вода'!O135+'аварійні служби'!I135</f>
        <v>0.20089068098009372</v>
      </c>
      <c r="G135" s="163">
        <f>даратиз!K135</f>
        <v>4.8339135480127658E-3</v>
      </c>
      <c r="H135" s="163">
        <f>димвенканали!R135</f>
        <v>3.30615609121305E-2</v>
      </c>
      <c r="I135" s="163">
        <f>покрівлі!P135+'під зими'!N135+маляри!N135+водій!M135</f>
        <v>0.15951320687155437</v>
      </c>
      <c r="J135" s="163">
        <f>електрики!Q135</f>
        <v>1.8221851653258177E-2</v>
      </c>
      <c r="K135" s="163">
        <f t="shared" si="14"/>
        <v>1.4086855165399985</v>
      </c>
      <c r="L135" s="10">
        <v>3.5232546566514616E-2</v>
      </c>
      <c r="M135" s="116">
        <f t="shared" si="12"/>
        <v>1.44</v>
      </c>
      <c r="N135" s="116">
        <f t="shared" si="13"/>
        <v>1.7327016757278157</v>
      </c>
      <c r="O135" s="164"/>
      <c r="P135" s="168"/>
      <c r="Q135" s="164"/>
      <c r="R135" s="165">
        <v>4</v>
      </c>
      <c r="S135" s="166">
        <f t="shared" si="15"/>
        <v>0.28112075718741347</v>
      </c>
      <c r="T135" s="166">
        <v>1.4515809185404023</v>
      </c>
      <c r="U135" s="155">
        <f t="shared" si="16"/>
        <v>19.366523326173702</v>
      </c>
    </row>
    <row r="136" spans="1:21" ht="18.75">
      <c r="A136" s="161">
        <f t="shared" ref="A136:A199" si="17">A135+1</f>
        <v>131</v>
      </c>
      <c r="B136" s="115" t="s">
        <v>449</v>
      </c>
      <c r="C136" s="115">
        <v>52</v>
      </c>
      <c r="D136" s="163">
        <f>'сходові кл'!P136</f>
        <v>0.3607013742605395</v>
      </c>
      <c r="E136" s="163">
        <f>'прибуд тер'!P136</f>
        <v>0.12031178675393406</v>
      </c>
      <c r="F136" s="163">
        <f>'слюсарі х.в.'!Q136+водовідведення!Q136+зварювальник!N136+'слюсарі ц.о. г.в.'!O136+'гаряча вода'!O136+'аварійні служби'!I136</f>
        <v>0.20459623727462981</v>
      </c>
      <c r="G136" s="163">
        <f>даратиз!K136</f>
        <v>3.3253103623004819E-3</v>
      </c>
      <c r="H136" s="163">
        <f>димвенканали!R136</f>
        <v>3.4169481180184522E-2</v>
      </c>
      <c r="I136" s="163">
        <f>покрівлі!P136+'під зими'!N136+маляри!N136+водій!M136</f>
        <v>0.21101951083030113</v>
      </c>
      <c r="J136" s="163">
        <f>електрики!Q136</f>
        <v>1.8851418385750163E-2</v>
      </c>
      <c r="K136" s="163">
        <f t="shared" si="14"/>
        <v>0.95297511904763965</v>
      </c>
      <c r="L136" s="10">
        <v>2.4020374773396021E-2</v>
      </c>
      <c r="M136" s="116">
        <f t="shared" si="12"/>
        <v>0.98</v>
      </c>
      <c r="N136" s="116">
        <f t="shared" si="13"/>
        <v>1.1723945925852428</v>
      </c>
      <c r="O136" s="164"/>
      <c r="P136" s="168"/>
      <c r="Q136" s="164"/>
      <c r="R136" s="165">
        <v>4</v>
      </c>
      <c r="S136" s="166">
        <f t="shared" si="15"/>
        <v>0.18275515192132674</v>
      </c>
      <c r="T136" s="166">
        <v>0.98963944066391607</v>
      </c>
      <c r="U136" s="155">
        <f t="shared" si="16"/>
        <v>18.466842004470074</v>
      </c>
    </row>
    <row r="137" spans="1:21" ht="18.75">
      <c r="A137" s="161">
        <f t="shared" si="17"/>
        <v>132</v>
      </c>
      <c r="B137" s="115" t="s">
        <v>450</v>
      </c>
      <c r="C137" s="115">
        <v>17</v>
      </c>
      <c r="D137" s="163">
        <f>'сходові кл'!P137</f>
        <v>0.68536418233128416</v>
      </c>
      <c r="E137" s="163">
        <f>'прибуд тер'!P137</f>
        <v>0.17942159495836368</v>
      </c>
      <c r="F137" s="163">
        <f>'слюсарі х.в.'!Q137+водовідведення!Q137+зварювальник!N137+'слюсарі ц.о. г.в.'!O137+'гаряча вода'!O137+'аварійні служби'!I137</f>
        <v>0.19527806509950454</v>
      </c>
      <c r="G137" s="163">
        <f>даратиз!K137</f>
        <v>2.7762582056892783E-3</v>
      </c>
      <c r="H137" s="163">
        <f>димвенканали!R137</f>
        <v>3.4768712830351753E-2</v>
      </c>
      <c r="I137" s="163">
        <f>покрівлі!P137+'під зими'!N137+маляри!N137+водій!M137</f>
        <v>0.18373897690115171</v>
      </c>
      <c r="J137" s="163">
        <f>електрики!Q137</f>
        <v>1.7268279244741433E-2</v>
      </c>
      <c r="K137" s="163">
        <f t="shared" si="14"/>
        <v>1.2986160695710867</v>
      </c>
      <c r="L137" s="10">
        <v>3.2569976767087179E-2</v>
      </c>
      <c r="M137" s="116">
        <f t="shared" si="12"/>
        <v>1.33</v>
      </c>
      <c r="N137" s="116">
        <f t="shared" si="13"/>
        <v>1.5974232556058088</v>
      </c>
      <c r="O137" s="164"/>
      <c r="P137" s="168"/>
      <c r="Q137" s="164"/>
      <c r="R137" s="165">
        <v>4</v>
      </c>
      <c r="S137" s="166">
        <f t="shared" si="15"/>
        <v>0.25554021280181671</v>
      </c>
      <c r="T137" s="166">
        <v>1.3418830428039921</v>
      </c>
      <c r="U137" s="155">
        <f t="shared" si="16"/>
        <v>19.043404279693494</v>
      </c>
    </row>
    <row r="138" spans="1:21" ht="18.75">
      <c r="A138" s="161">
        <f t="shared" si="17"/>
        <v>133</v>
      </c>
      <c r="B138" s="115" t="s">
        <v>451</v>
      </c>
      <c r="C138" s="115">
        <v>49</v>
      </c>
      <c r="D138" s="163">
        <f>'сходові кл'!P138</f>
        <v>0.62837988013010415</v>
      </c>
      <c r="E138" s="163">
        <f>'прибуд тер'!P138</f>
        <v>0.27453804063804288</v>
      </c>
      <c r="F138" s="163">
        <f>'слюсарі х.в.'!Q138+водовідведення!Q138+зварювальник!N138+'слюсарі ц.о. г.в.'!O138+'гаряча вода'!O138+'аварійні служби'!I138</f>
        <v>0.16719894633397728</v>
      </c>
      <c r="G138" s="163">
        <f>даратиз!K138</f>
        <v>3.6312730063529516E-3</v>
      </c>
      <c r="H138" s="163">
        <f>димвенканали!R138</f>
        <v>3.871636993955236E-2</v>
      </c>
      <c r="I138" s="163">
        <f>покрівлі!P138+'під зими'!N138+маляри!N138+водій!M138</f>
        <v>0.20295023864531611</v>
      </c>
      <c r="J138" s="163">
        <f>електрики!Q138</f>
        <v>1.1536331211669049E-2</v>
      </c>
      <c r="K138" s="163">
        <f t="shared" si="14"/>
        <v>1.3269510799050148</v>
      </c>
      <c r="L138" s="10">
        <v>3.3389662207061271E-2</v>
      </c>
      <c r="M138" s="116">
        <f t="shared" si="12"/>
        <v>1.36</v>
      </c>
      <c r="N138" s="116">
        <f t="shared" si="13"/>
        <v>1.6324088905344913</v>
      </c>
      <c r="O138" s="164"/>
      <c r="P138" s="168"/>
      <c r="Q138" s="164"/>
      <c r="R138" s="165">
        <v>3</v>
      </c>
      <c r="S138" s="166">
        <f t="shared" si="15"/>
        <v>0.25675480760356684</v>
      </c>
      <c r="T138" s="166">
        <v>1.3756540829309245</v>
      </c>
      <c r="U138" s="155">
        <f t="shared" si="16"/>
        <v>18.664198419455367</v>
      </c>
    </row>
    <row r="139" spans="1:21" ht="18.75">
      <c r="A139" s="161">
        <f t="shared" si="17"/>
        <v>134</v>
      </c>
      <c r="B139" s="115" t="s">
        <v>452</v>
      </c>
      <c r="C139" s="115">
        <v>6</v>
      </c>
      <c r="D139" s="163">
        <f>'сходові кл'!P139</f>
        <v>0.57658223965877831</v>
      </c>
      <c r="E139" s="163">
        <f>'прибуд тер'!P139</f>
        <v>0.21148944387955254</v>
      </c>
      <c r="F139" s="163">
        <f>'слюсарі х.в.'!Q139+водовідведення!Q139+зварювальник!N139+'слюсарі ц.о. г.в.'!O139+'гаряча вода'!O139+'аварійні служби'!I139</f>
        <v>0.16793829405221633</v>
      </c>
      <c r="G139" s="163">
        <f>даратиз!K139</f>
        <v>2.7845440616037407E-3</v>
      </c>
      <c r="H139" s="163">
        <f>димвенканали!R139</f>
        <v>4.509793478205143E-2</v>
      </c>
      <c r="I139" s="163">
        <f>покрівлі!P139+'під зими'!N139+маляри!N139+водій!M139</f>
        <v>0.18337239457933466</v>
      </c>
      <c r="J139" s="163">
        <f>електрики!Q139</f>
        <v>1.1958921350885641E-2</v>
      </c>
      <c r="K139" s="163">
        <f t="shared" si="14"/>
        <v>1.1992237723644226</v>
      </c>
      <c r="L139" s="10">
        <v>3.0109700753818087E-2</v>
      </c>
      <c r="M139" s="116">
        <f t="shared" si="12"/>
        <v>1.23</v>
      </c>
      <c r="N139" s="116">
        <f t="shared" si="13"/>
        <v>1.4752001677418887</v>
      </c>
      <c r="O139" s="164"/>
      <c r="P139" s="168"/>
      <c r="Q139" s="164"/>
      <c r="R139" s="165">
        <v>2</v>
      </c>
      <c r="S139" s="166">
        <f t="shared" si="15"/>
        <v>0.23468049668458368</v>
      </c>
      <c r="T139" s="166">
        <v>1.240519671057305</v>
      </c>
      <c r="U139" s="155">
        <f t="shared" si="16"/>
        <v>18.917918204760394</v>
      </c>
    </row>
    <row r="140" spans="1:21" ht="18.75">
      <c r="A140" s="161">
        <f t="shared" si="17"/>
        <v>135</v>
      </c>
      <c r="B140" s="115" t="s">
        <v>453</v>
      </c>
      <c r="C140" s="115">
        <v>7</v>
      </c>
      <c r="D140" s="163">
        <f>'сходові кл'!P140</f>
        <v>0</v>
      </c>
      <c r="E140" s="163">
        <f>'прибуд тер'!P140</f>
        <v>0.3514746009336725</v>
      </c>
      <c r="F140" s="163">
        <f>'слюсарі х.в.'!Q140+водовідведення!Q140+зварювальник!N140+'слюсарі ц.о. г.в.'!O140+'гаряча вода'!O140+'аварійні служби'!I140</f>
        <v>0.16115760655619099</v>
      </c>
      <c r="G140" s="163">
        <f>даратиз!K140</f>
        <v>2.6551724137931033E-2</v>
      </c>
      <c r="H140" s="163">
        <f>димвенканали!R140</f>
        <v>4.3984087778249865E-2</v>
      </c>
      <c r="I140" s="163">
        <f>покрівлі!P140+'під зими'!N140+маляри!N140+водій!M140</f>
        <v>0.23699658301689575</v>
      </c>
      <c r="J140" s="163">
        <f>електрики!Q140</f>
        <v>1.1471280389828236E-2</v>
      </c>
      <c r="K140" s="163">
        <f t="shared" si="14"/>
        <v>0.83163588281276846</v>
      </c>
      <c r="L140" s="10">
        <v>2.0438522783479993E-2</v>
      </c>
      <c r="M140" s="116">
        <f t="shared" si="12"/>
        <v>0.85</v>
      </c>
      <c r="N140" s="116">
        <f t="shared" si="13"/>
        <v>1.0224892867154982</v>
      </c>
      <c r="O140" s="164"/>
      <c r="P140" s="168"/>
      <c r="Q140" s="164"/>
      <c r="R140" s="165">
        <v>2</v>
      </c>
      <c r="S140" s="166">
        <f t="shared" si="15"/>
        <v>0.18042214803612244</v>
      </c>
      <c r="T140" s="166">
        <v>0.84206713867937577</v>
      </c>
      <c r="U140" s="155">
        <f t="shared" si="16"/>
        <v>21.42610009922495</v>
      </c>
    </row>
    <row r="141" spans="1:21" ht="18.75">
      <c r="A141" s="161">
        <f t="shared" si="17"/>
        <v>136</v>
      </c>
      <c r="B141" s="115" t="s">
        <v>454</v>
      </c>
      <c r="C141" s="115">
        <v>8</v>
      </c>
      <c r="D141" s="163">
        <f>'сходові кл'!P141</f>
        <v>0</v>
      </c>
      <c r="E141" s="163">
        <f>'прибуд тер'!P141</f>
        <v>0.4797613540962441</v>
      </c>
      <c r="F141" s="163">
        <f>'слюсарі х.в.'!Q141+водовідведення!Q141+зварювальник!N141+'слюсарі ц.о. г.в.'!O141+'гаряча вода'!O141+'аварійні служби'!I141</f>
        <v>0.15371969046897394</v>
      </c>
      <c r="G141" s="163">
        <f>даратиз!K141</f>
        <v>2.9119718309859155E-2</v>
      </c>
      <c r="H141" s="163">
        <f>димвенканали!R141</f>
        <v>0.12524402620478714</v>
      </c>
      <c r="I141" s="163">
        <f>покрівлі!P141+'під зими'!N141+маляри!N141+водій!M141</f>
        <v>0.50354732177549744</v>
      </c>
      <c r="J141" s="163">
        <f>електрики!Q141</f>
        <v>1.0207593063182167E-2</v>
      </c>
      <c r="K141" s="163">
        <f t="shared" si="14"/>
        <v>1.3015997039185441</v>
      </c>
      <c r="L141" s="10">
        <v>3.1975777984415359E-2</v>
      </c>
      <c r="M141" s="116">
        <f t="shared" si="12"/>
        <v>1.33</v>
      </c>
      <c r="N141" s="116">
        <f t="shared" si="13"/>
        <v>1.6002905782835513</v>
      </c>
      <c r="O141" s="164"/>
      <c r="P141" s="168"/>
      <c r="Q141" s="164"/>
      <c r="R141" s="165">
        <v>2</v>
      </c>
      <c r="S141" s="166">
        <f t="shared" si="15"/>
        <v>0.28288852532563835</v>
      </c>
      <c r="T141" s="166">
        <v>1.3174020529579129</v>
      </c>
      <c r="U141" s="155">
        <f t="shared" si="16"/>
        <v>21.473211210691488</v>
      </c>
    </row>
    <row r="142" spans="1:21" ht="18.75">
      <c r="A142" s="161">
        <f t="shared" si="17"/>
        <v>137</v>
      </c>
      <c r="B142" s="115" t="s">
        <v>455</v>
      </c>
      <c r="C142" s="115">
        <v>6</v>
      </c>
      <c r="D142" s="163">
        <f>'сходові кл'!P142</f>
        <v>0</v>
      </c>
      <c r="E142" s="163">
        <f>'прибуд тер'!P142</f>
        <v>0.22646404621715249</v>
      </c>
      <c r="F142" s="163">
        <f>'слюсарі х.в.'!Q142+водовідведення!Q142+зварювальник!N142+'слюсарі ц.о. г.в.'!O142+'гаряча вода'!O142+'аварійні служби'!I142</f>
        <v>0.1541918075124622</v>
      </c>
      <c r="G142" s="163">
        <f>даратиз!K142</f>
        <v>2.7201520912547534E-2</v>
      </c>
      <c r="H142" s="163">
        <f>димвенканали!R142</f>
        <v>5.5224837410197021E-2</v>
      </c>
      <c r="I142" s="163">
        <f>покрівлі!P142+'під зими'!N142+маляри!N142+водій!M142</f>
        <v>0.21126527814088703</v>
      </c>
      <c r="J142" s="163">
        <f>електрики!Q142</f>
        <v>1.0287804821093104E-2</v>
      </c>
      <c r="K142" s="163">
        <f t="shared" si="14"/>
        <v>0.6846352950143394</v>
      </c>
      <c r="L142" s="10">
        <v>1.6732504886203169E-2</v>
      </c>
      <c r="M142" s="116">
        <f t="shared" si="12"/>
        <v>0.7</v>
      </c>
      <c r="N142" s="116">
        <f t="shared" si="13"/>
        <v>0.84164135988065103</v>
      </c>
      <c r="O142" s="164"/>
      <c r="P142" s="168"/>
      <c r="Q142" s="164"/>
      <c r="R142" s="165">
        <v>2</v>
      </c>
      <c r="S142" s="166">
        <f t="shared" si="15"/>
        <v>0.15226215856908054</v>
      </c>
      <c r="T142" s="166">
        <v>0.68937920131157049</v>
      </c>
      <c r="U142" s="155">
        <f t="shared" si="16"/>
        <v>22.086851224898563</v>
      </c>
    </row>
    <row r="143" spans="1:21" ht="18.75">
      <c r="A143" s="161">
        <f t="shared" si="17"/>
        <v>138</v>
      </c>
      <c r="B143" s="115" t="s">
        <v>456</v>
      </c>
      <c r="C143" s="115">
        <v>6</v>
      </c>
      <c r="D143" s="163">
        <f>'сходові кл'!P143</f>
        <v>0</v>
      </c>
      <c r="E143" s="163">
        <f>'прибуд тер'!P143</f>
        <v>0.56213631920630924</v>
      </c>
      <c r="F143" s="163">
        <f>'слюсарі х.в.'!Q143+водовідведення!Q143+зварювальник!N143+'слюсарі ц.о. г.в.'!O143+'гаряча вода'!O143+'аварійні служби'!I143</f>
        <v>0.19411464350168026</v>
      </c>
      <c r="G143" s="163">
        <f>даратиз!K143</f>
        <v>1.9321766561514197E-2</v>
      </c>
      <c r="H143" s="163">
        <f>димвенканали!R143</f>
        <v>5.4052623003373337E-2</v>
      </c>
      <c r="I143" s="163">
        <f>покрівлі!P143+'під зими'!N143+маляри!N143+водій!M143</f>
        <v>0.22568822630465288</v>
      </c>
      <c r="J143" s="163">
        <f>електрики!Q143</f>
        <v>1.7070616201561431E-2</v>
      </c>
      <c r="K143" s="163">
        <f t="shared" si="14"/>
        <v>1.0723841947790913</v>
      </c>
      <c r="L143" s="10">
        <v>2.6569062718436877E-2</v>
      </c>
      <c r="M143" s="116">
        <f t="shared" si="12"/>
        <v>1.1000000000000001</v>
      </c>
      <c r="N143" s="116">
        <f t="shared" si="13"/>
        <v>1.3187439089970339</v>
      </c>
      <c r="O143" s="164"/>
      <c r="P143" s="168"/>
      <c r="Q143" s="164"/>
      <c r="R143" s="165">
        <v>2</v>
      </c>
      <c r="S143" s="166">
        <f t="shared" si="15"/>
        <v>0.22409852499743455</v>
      </c>
      <c r="T143" s="166">
        <v>1.0946453839995993</v>
      </c>
      <c r="U143" s="155">
        <f t="shared" si="16"/>
        <v>20.47224866363814</v>
      </c>
    </row>
    <row r="144" spans="1:21" ht="18.75">
      <c r="A144" s="161">
        <f t="shared" si="17"/>
        <v>139</v>
      </c>
      <c r="B144" s="115" t="s">
        <v>457</v>
      </c>
      <c r="C144" s="115">
        <v>5</v>
      </c>
      <c r="D144" s="163">
        <f>'сходові кл'!P144</f>
        <v>0</v>
      </c>
      <c r="E144" s="163">
        <f>'прибуд тер'!P144</f>
        <v>0.15704691932791329</v>
      </c>
      <c r="F144" s="163">
        <f>'слюсарі х.в.'!Q144+водовідведення!Q144+зварювальник!N144+'слюсарі ц.о. г.в.'!O144+'гаряча вода'!O144+'аварійні служби'!I144</f>
        <v>0.17995547271840343</v>
      </c>
      <c r="G144" s="163">
        <f>даратиз!K144</f>
        <v>2.6159891598915991E-2</v>
      </c>
      <c r="H144" s="163">
        <f>димвенканали!R144</f>
        <v>6.3304362044572543E-2</v>
      </c>
      <c r="I144" s="163">
        <f>покрівлі!P144+'під зими'!N144+маляри!N144+водій!M144</f>
        <v>0.38976837469682291</v>
      </c>
      <c r="J144" s="163">
        <f>електрики!Q144</f>
        <v>1.4665000910284481E-2</v>
      </c>
      <c r="K144" s="163">
        <f t="shared" si="14"/>
        <v>0.83090002129691265</v>
      </c>
      <c r="L144" s="10">
        <v>2.0493093257756549E-2</v>
      </c>
      <c r="M144" s="116">
        <f t="shared" si="12"/>
        <v>0.85</v>
      </c>
      <c r="N144" s="116">
        <f t="shared" si="13"/>
        <v>1.021671737465603</v>
      </c>
      <c r="O144" s="164"/>
      <c r="P144" s="168"/>
      <c r="Q144" s="164"/>
      <c r="R144" s="165">
        <v>2</v>
      </c>
      <c r="S144" s="166">
        <f t="shared" si="15"/>
        <v>0.17735629524603336</v>
      </c>
      <c r="T144" s="166">
        <v>0.84431544221956967</v>
      </c>
      <c r="U144" s="155">
        <f t="shared" si="16"/>
        <v>21.005928161137518</v>
      </c>
    </row>
    <row r="145" spans="1:21" ht="18.75">
      <c r="A145" s="161">
        <f t="shared" si="17"/>
        <v>140</v>
      </c>
      <c r="B145" s="115" t="s">
        <v>458</v>
      </c>
      <c r="C145" s="115">
        <v>6</v>
      </c>
      <c r="D145" s="163">
        <f>'сходові кл'!P145</f>
        <v>0</v>
      </c>
      <c r="E145" s="163">
        <f>'прибуд тер'!P145</f>
        <v>0</v>
      </c>
      <c r="F145" s="163">
        <f>'слюсарі х.в.'!Q145+водовідведення!Q145+зварювальник!N145+'слюсарі ц.о. г.в.'!O145+'гаряча вода'!O145+'аварійні служби'!I145</f>
        <v>0.15712048487535465</v>
      </c>
      <c r="G145" s="163">
        <f>даратиз!K145</f>
        <v>4.594738240765347E-3</v>
      </c>
      <c r="H145" s="163">
        <f>димвенканали!R145</f>
        <v>7.0347126350348718E-2</v>
      </c>
      <c r="I145" s="163">
        <f>покрівлі!P145+'під зими'!N145+маляри!N145+водій!M145</f>
        <v>0.21055537154395421</v>
      </c>
      <c r="J145" s="163">
        <f>електрики!Q145</f>
        <v>1.0785381349777384E-2</v>
      </c>
      <c r="K145" s="163">
        <f t="shared" si="14"/>
        <v>0.45340310236020032</v>
      </c>
      <c r="L145" s="10">
        <v>1.1526705162988673E-2</v>
      </c>
      <c r="M145" s="116">
        <f t="shared" si="12"/>
        <v>0.46</v>
      </c>
      <c r="N145" s="116">
        <f t="shared" si="13"/>
        <v>0.55791576902782669</v>
      </c>
      <c r="O145" s="164"/>
      <c r="P145" s="168"/>
      <c r="Q145" s="164"/>
      <c r="R145" s="165">
        <v>2</v>
      </c>
      <c r="S145" s="166">
        <f t="shared" si="15"/>
        <v>8.3015516312693438E-2</v>
      </c>
      <c r="T145" s="166">
        <v>0.47490025271513325</v>
      </c>
      <c r="U145" s="155">
        <f t="shared" si="16"/>
        <v>17.480621633294838</v>
      </c>
    </row>
    <row r="146" spans="1:21" ht="18.75">
      <c r="A146" s="161">
        <f t="shared" si="17"/>
        <v>141</v>
      </c>
      <c r="B146" s="115" t="s">
        <v>459</v>
      </c>
      <c r="C146" s="115">
        <v>7</v>
      </c>
      <c r="D146" s="163">
        <f>'сходові кл'!P146</f>
        <v>0</v>
      </c>
      <c r="E146" s="163">
        <f>'прибуд тер'!P146</f>
        <v>0.4242663191307029</v>
      </c>
      <c r="F146" s="163">
        <f>'слюсарі х.в.'!Q146+водовідведення!Q146+зварювальник!N146+'слюсарі ц.о. г.в.'!O146+'гаряча вода'!O146+'аварійні служби'!I146</f>
        <v>0.16727674141327586</v>
      </c>
      <c r="G146" s="163">
        <f>даратиз!K146</f>
        <v>3.7762022194821215E-3</v>
      </c>
      <c r="H146" s="163">
        <f>димвенканали!R146</f>
        <v>7.6752504344980543E-2</v>
      </c>
      <c r="I146" s="163">
        <f>покрівлі!P146+'під зими'!N146+маляри!N146+водій!M146</f>
        <v>0.23355400516930808</v>
      </c>
      <c r="J146" s="163">
        <f>електрики!Q146</f>
        <v>1.2510909377069144E-2</v>
      </c>
      <c r="K146" s="163">
        <f t="shared" si="14"/>
        <v>0.91813668165481876</v>
      </c>
      <c r="L146" s="10">
        <v>2.3077564287688267E-2</v>
      </c>
      <c r="M146" s="116">
        <f t="shared" si="12"/>
        <v>0.94</v>
      </c>
      <c r="N146" s="116">
        <f t="shared" si="13"/>
        <v>1.1294570951310083</v>
      </c>
      <c r="O146" s="164"/>
      <c r="P146" s="168"/>
      <c r="Q146" s="164"/>
      <c r="R146" s="165">
        <v>2</v>
      </c>
      <c r="S146" s="166">
        <f t="shared" si="15"/>
        <v>0.17866144647825166</v>
      </c>
      <c r="T146" s="166">
        <v>0.95079564865275668</v>
      </c>
      <c r="U146" s="155">
        <f t="shared" si="16"/>
        <v>18.790730345832831</v>
      </c>
    </row>
    <row r="147" spans="1:21" ht="18.75">
      <c r="A147" s="161">
        <f t="shared" si="17"/>
        <v>142</v>
      </c>
      <c r="B147" s="115" t="s">
        <v>460</v>
      </c>
      <c r="C147" s="115">
        <v>9</v>
      </c>
      <c r="D147" s="163">
        <f>'сходові кл'!P147</f>
        <v>0</v>
      </c>
      <c r="E147" s="163">
        <f>'прибуд тер'!P147</f>
        <v>0.41803089863738158</v>
      </c>
      <c r="F147" s="163">
        <f>'слюсарі х.в.'!Q147+водовідведення!Q147+зварювальник!N147+'слюсарі ц.о. г.в.'!O147+'гаряча вода'!O147+'аварійні служби'!I147</f>
        <v>0.17594075255892333</v>
      </c>
      <c r="G147" s="163">
        <f>даратиз!K147</f>
        <v>4.9379844961240319E-3</v>
      </c>
      <c r="H147" s="163">
        <f>димвенканали!R147</f>
        <v>4.0210775855154528E-2</v>
      </c>
      <c r="I147" s="163">
        <f>покрівлі!P147+'під зими'!N147+маляри!N147+водій!M147</f>
        <v>0.23029309764832945</v>
      </c>
      <c r="J147" s="163">
        <f>електрики!Q147</f>
        <v>1.3982907844689854E-2</v>
      </c>
      <c r="K147" s="163">
        <f t="shared" si="14"/>
        <v>0.88339641704060279</v>
      </c>
      <c r="L147" s="10">
        <v>2.2241478312392704E-2</v>
      </c>
      <c r="M147" s="116">
        <f t="shared" si="12"/>
        <v>0.91</v>
      </c>
      <c r="N147" s="116">
        <f t="shared" si="13"/>
        <v>1.0867654744235946</v>
      </c>
      <c r="O147" s="164"/>
      <c r="P147" s="168"/>
      <c r="Q147" s="164"/>
      <c r="R147" s="165">
        <v>2</v>
      </c>
      <c r="S147" s="166">
        <f t="shared" si="15"/>
        <v>0.1704165679530153</v>
      </c>
      <c r="T147" s="166">
        <v>0.91634890647057932</v>
      </c>
      <c r="U147" s="155">
        <f t="shared" si="16"/>
        <v>18.597345045065186</v>
      </c>
    </row>
    <row r="148" spans="1:21" ht="18.75">
      <c r="A148" s="161">
        <f t="shared" si="17"/>
        <v>143</v>
      </c>
      <c r="B148" s="115" t="s">
        <v>461</v>
      </c>
      <c r="C148" s="115">
        <v>23</v>
      </c>
      <c r="D148" s="163">
        <f>'сходові кл'!P148</f>
        <v>0</v>
      </c>
      <c r="E148" s="163">
        <f>'прибуд тер'!P148</f>
        <v>0.45098095365788926</v>
      </c>
      <c r="F148" s="163">
        <f>'слюсарі х.в.'!Q148+водовідведення!Q148+зварювальник!N148+'слюсарі ц.о. г.в.'!O148+'гаряча вода'!O148+'аварійні служби'!I148</f>
        <v>0.19116128685613173</v>
      </c>
      <c r="G148" s="163">
        <f>даратиз!K148</f>
        <v>4.7581139007960805E-3</v>
      </c>
      <c r="H148" s="163">
        <f>димвенканали!R148</f>
        <v>4.7647183882255979E-2</v>
      </c>
      <c r="I148" s="163">
        <f>покрівлі!P148+'під зими'!N148+маляри!N148+водій!M148</f>
        <v>0.21100767069593088</v>
      </c>
      <c r="J148" s="163">
        <f>електрики!Q148</f>
        <v>1.6568846711252215E-2</v>
      </c>
      <c r="K148" s="163">
        <f t="shared" si="14"/>
        <v>0.92212405570425615</v>
      </c>
      <c r="L148" s="10">
        <v>2.3206121011373072E-2</v>
      </c>
      <c r="M148" s="116">
        <f t="shared" si="12"/>
        <v>0.95</v>
      </c>
      <c r="N148" s="116">
        <f t="shared" si="13"/>
        <v>1.134396212058755</v>
      </c>
      <c r="O148" s="164"/>
      <c r="P148" s="168"/>
      <c r="Q148" s="164"/>
      <c r="R148" s="165">
        <v>3</v>
      </c>
      <c r="S148" s="166">
        <f t="shared" si="15"/>
        <v>0.17830402639018428</v>
      </c>
      <c r="T148" s="166">
        <v>0.95609218566857068</v>
      </c>
      <c r="U148" s="155">
        <f t="shared" si="16"/>
        <v>18.649250465895278</v>
      </c>
    </row>
    <row r="149" spans="1:21" ht="18.75">
      <c r="A149" s="161">
        <f t="shared" si="17"/>
        <v>144</v>
      </c>
      <c r="B149" s="223" t="s">
        <v>462</v>
      </c>
      <c r="C149" s="115">
        <v>13</v>
      </c>
      <c r="D149" s="163">
        <f>'сходові кл'!P149</f>
        <v>0</v>
      </c>
      <c r="E149" s="163">
        <f>'прибуд тер'!P149</f>
        <v>6.054871822556572E-2</v>
      </c>
      <c r="F149" s="163">
        <f>'слюсарі х.в.'!Q149+водовідведення!Q149+зварювальник!N149+'слюсарі ц.о. г.в.'!O149+'гаряча вода'!O149+'аварійні служби'!I149</f>
        <v>0.19347576015499759</v>
      </c>
      <c r="G149" s="163">
        <f>даратиз!K149</f>
        <v>1.6111409636396206E-3</v>
      </c>
      <c r="H149" s="163">
        <f>димвенканали!R149</f>
        <v>2.0920033668679266E-2</v>
      </c>
      <c r="I149" s="163">
        <f>покрівлі!P149+'під зими'!N149+маляри!N149+водій!M149</f>
        <v>0.17350174077598385</v>
      </c>
      <c r="J149" s="163">
        <f>електрики!Q149</f>
        <v>1.6962071176457465E-2</v>
      </c>
      <c r="K149" s="163">
        <f t="shared" si="14"/>
        <v>0.46701946496532354</v>
      </c>
      <c r="L149" s="10">
        <v>1.2029361046816634E-2</v>
      </c>
      <c r="M149" s="116">
        <f t="shared" si="12"/>
        <v>0.48</v>
      </c>
      <c r="N149" s="116">
        <f t="shared" si="13"/>
        <v>0.57485859121456817</v>
      </c>
      <c r="O149" s="164"/>
      <c r="P149" s="168"/>
      <c r="Q149" s="164"/>
      <c r="R149" s="165">
        <v>2</v>
      </c>
      <c r="S149" s="166">
        <f t="shared" si="15"/>
        <v>7.9248916085722876E-2</v>
      </c>
      <c r="T149" s="166">
        <v>0.4956096751288453</v>
      </c>
      <c r="U149" s="155">
        <f t="shared" si="16"/>
        <v>15.99018745247866</v>
      </c>
    </row>
    <row r="150" spans="1:21" ht="18.75">
      <c r="A150" s="161">
        <f t="shared" si="17"/>
        <v>145</v>
      </c>
      <c r="B150" s="115" t="s">
        <v>463</v>
      </c>
      <c r="C150" s="115">
        <v>8</v>
      </c>
      <c r="D150" s="163">
        <f>'сходові кл'!P150</f>
        <v>0</v>
      </c>
      <c r="E150" s="163">
        <f>'прибуд тер'!P150</f>
        <v>0.45557148916871643</v>
      </c>
      <c r="F150" s="163">
        <f>'слюсарі х.в.'!Q150+водовідведення!Q150+зварювальник!N150+'слюсарі ц.о. г.в.'!O150+'гаряча вода'!O150+'аварійні служби'!I150</f>
        <v>0.1937958826912746</v>
      </c>
      <c r="G150" s="163">
        <f>даратиз!K150</f>
        <v>2.5533877459749557E-3</v>
      </c>
      <c r="H150" s="163">
        <f>димвенканали!R150</f>
        <v>4.5695790121889193E-2</v>
      </c>
      <c r="I150" s="163">
        <f>покрівлі!P150+'під зими'!N150+маляри!N150+водій!M150</f>
        <v>0.18782866018457031</v>
      </c>
      <c r="J150" s="163">
        <f>електрики!Q150</f>
        <v>1.5125741658919313E-2</v>
      </c>
      <c r="K150" s="163">
        <f t="shared" si="14"/>
        <v>0.90057095157134481</v>
      </c>
      <c r="L150" s="10">
        <v>2.2949476595772331E-2</v>
      </c>
      <c r="M150" s="116">
        <f t="shared" si="12"/>
        <v>0.92</v>
      </c>
      <c r="N150" s="116">
        <f t="shared" si="13"/>
        <v>1.1082245138005404</v>
      </c>
      <c r="O150" s="164"/>
      <c r="P150" s="168"/>
      <c r="Q150" s="164"/>
      <c r="R150" s="165">
        <v>1</v>
      </c>
      <c r="S150" s="166">
        <f t="shared" si="15"/>
        <v>0.16270607805472048</v>
      </c>
      <c r="T150" s="166">
        <v>0.94551843574581995</v>
      </c>
      <c r="U150" s="155">
        <f t="shared" si="16"/>
        <v>17.208133855833154</v>
      </c>
    </row>
    <row r="151" spans="1:21" ht="18.75">
      <c r="A151" s="161">
        <f t="shared" si="17"/>
        <v>146</v>
      </c>
      <c r="B151" s="115" t="s">
        <v>464</v>
      </c>
      <c r="C151" s="115">
        <v>22</v>
      </c>
      <c r="D151" s="163">
        <f>'сходові кл'!P151</f>
        <v>0</v>
      </c>
      <c r="E151" s="163">
        <f>'прибуд тер'!P151</f>
        <v>0.71736125098815928</v>
      </c>
      <c r="F151" s="163">
        <f>'слюсарі х.в.'!Q151+водовідведення!Q151+зварювальник!N151+'слюсарі ц.о. г.в.'!O151+'гаряча вода'!O151+'аварійні служби'!I151</f>
        <v>0.17935153607439125</v>
      </c>
      <c r="G151" s="163">
        <f>даратиз!K151</f>
        <v>4.2572658772874064E-3</v>
      </c>
      <c r="H151" s="163">
        <f>димвенканали!R151</f>
        <v>6.2861435937694471E-2</v>
      </c>
      <c r="I151" s="163">
        <f>покрівлі!P151+'під зими'!N151+маляри!N151+водій!M151</f>
        <v>0.28893242482508791</v>
      </c>
      <c r="J151" s="163">
        <f>електрики!Q151</f>
        <v>1.4562393261288947E-2</v>
      </c>
      <c r="K151" s="163">
        <f t="shared" si="14"/>
        <v>1.2673263069639094</v>
      </c>
      <c r="L151" s="10">
        <v>3.17968010754296E-2</v>
      </c>
      <c r="M151" s="116">
        <f t="shared" si="12"/>
        <v>1.3</v>
      </c>
      <c r="N151" s="116">
        <f t="shared" si="13"/>
        <v>1.5589477296472067</v>
      </c>
      <c r="O151" s="164"/>
      <c r="P151" s="168"/>
      <c r="Q151" s="164"/>
      <c r="R151" s="165">
        <v>1</v>
      </c>
      <c r="S151" s="166">
        <f t="shared" si="15"/>
        <v>0.24891952533950712</v>
      </c>
      <c r="T151" s="166">
        <v>1.3100282043076996</v>
      </c>
      <c r="U151" s="155">
        <f t="shared" si="16"/>
        <v>19.00108139053782</v>
      </c>
    </row>
    <row r="152" spans="1:21" ht="18.75">
      <c r="A152" s="161">
        <f t="shared" si="17"/>
        <v>147</v>
      </c>
      <c r="B152" s="115" t="s">
        <v>465</v>
      </c>
      <c r="C152" s="115">
        <v>22</v>
      </c>
      <c r="D152" s="163">
        <f>'сходові кл'!P152</f>
        <v>0</v>
      </c>
      <c r="E152" s="163">
        <f>'прибуд тер'!P152</f>
        <v>0.3099610249893025</v>
      </c>
      <c r="F152" s="163">
        <f>'слюсарі х.в.'!Q152+водовідведення!Q152+зварювальник!N152+'слюсарі ц.о. г.в.'!O152+'гаряча вода'!O152+'аварійні служби'!I152</f>
        <v>0.21629925521474966</v>
      </c>
      <c r="G152" s="163">
        <f>даратиз!K152</f>
        <v>2.4351732991014126E-3</v>
      </c>
      <c r="H152" s="163">
        <f>димвенканали!R152</f>
        <v>8.3900635526274941E-2</v>
      </c>
      <c r="I152" s="163">
        <f>покрівлі!P152+'під зими'!N152+маляри!N152+водій!M152</f>
        <v>0.18013268230785653</v>
      </c>
      <c r="J152" s="163">
        <f>електрики!Q152</f>
        <v>2.0839738135667418E-2</v>
      </c>
      <c r="K152" s="163">
        <f t="shared" si="14"/>
        <v>0.81356850947295234</v>
      </c>
      <c r="L152" s="10">
        <v>2.0478703734960028E-2</v>
      </c>
      <c r="M152" s="116">
        <f t="shared" si="12"/>
        <v>0.83</v>
      </c>
      <c r="N152" s="116">
        <f t="shared" si="13"/>
        <v>1.0008566558494949</v>
      </c>
      <c r="O152" s="164"/>
      <c r="P152" s="168"/>
      <c r="Q152" s="164"/>
      <c r="R152" s="165">
        <v>1</v>
      </c>
      <c r="S152" s="166">
        <f t="shared" si="15"/>
        <v>0.1571340619691417</v>
      </c>
      <c r="T152" s="166">
        <v>0.8437225938803532</v>
      </c>
      <c r="U152" s="155">
        <f t="shared" si="16"/>
        <v>18.623901162403218</v>
      </c>
    </row>
    <row r="153" spans="1:21" ht="18.75">
      <c r="A153" s="161">
        <f t="shared" si="17"/>
        <v>148</v>
      </c>
      <c r="B153" s="115" t="s">
        <v>466</v>
      </c>
      <c r="C153" s="115">
        <v>23</v>
      </c>
      <c r="D153" s="163">
        <f>'сходові кл'!P153</f>
        <v>0</v>
      </c>
      <c r="E153" s="163">
        <f>'прибуд тер'!P153</f>
        <v>0.61021142574521159</v>
      </c>
      <c r="F153" s="163">
        <f>'слюсарі х.в.'!Q153+водовідведення!Q153+зварювальник!N153+'слюсарі ц.о. г.в.'!O153+'гаряча вода'!O153+'аварійні служби'!I153</f>
        <v>0.20605880569941956</v>
      </c>
      <c r="G153" s="163">
        <f>даратиз!K153</f>
        <v>2.2631653254270791E-3</v>
      </c>
      <c r="H153" s="163">
        <f>димвенканали!R153</f>
        <v>6.1516866746640482E-2</v>
      </c>
      <c r="I153" s="163">
        <f>покрівлі!P153+'під зими'!N153+маляри!N153+водій!M153</f>
        <v>0.18697428071104025</v>
      </c>
      <c r="J153" s="163">
        <f>електрики!Q153</f>
        <v>1.9099905886965172E-2</v>
      </c>
      <c r="K153" s="163">
        <f t="shared" si="14"/>
        <v>1.086124450114704</v>
      </c>
      <c r="L153" s="10">
        <v>2.7292955732291312E-2</v>
      </c>
      <c r="M153" s="116">
        <f t="shared" si="12"/>
        <v>1.1100000000000001</v>
      </c>
      <c r="N153" s="116">
        <f t="shared" si="13"/>
        <v>1.3361008870163944</v>
      </c>
      <c r="O153" s="164"/>
      <c r="P153" s="168"/>
      <c r="Q153" s="164"/>
      <c r="R153" s="165">
        <v>2</v>
      </c>
      <c r="S153" s="166">
        <f t="shared" si="15"/>
        <v>0.21163111084599229</v>
      </c>
      <c r="T153" s="166">
        <v>1.1244697761704021</v>
      </c>
      <c r="U153" s="155">
        <f t="shared" si="16"/>
        <v>18.820524600202479</v>
      </c>
    </row>
    <row r="154" spans="1:21" ht="18.75">
      <c r="A154" s="161">
        <f t="shared" si="17"/>
        <v>149</v>
      </c>
      <c r="B154" s="115" t="s">
        <v>467</v>
      </c>
      <c r="C154" s="115">
        <v>9</v>
      </c>
      <c r="D154" s="163">
        <f>'сходові кл'!P154</f>
        <v>0</v>
      </c>
      <c r="E154" s="163">
        <f>'прибуд тер'!P154</f>
        <v>0.45922335197159886</v>
      </c>
      <c r="F154" s="163">
        <f>'слюсарі х.в.'!Q154+водовідведення!Q154+зварювальник!N154+'слюсарі ц.о. г.в.'!O154+'гаряча вода'!O154+'аварійні служби'!I154</f>
        <v>0.18450276558827483</v>
      </c>
      <c r="G154" s="163">
        <f>даратиз!K154</f>
        <v>1.0410802586534807E-2</v>
      </c>
      <c r="H154" s="163">
        <f>димвенканали!R154</f>
        <v>5.0345423441681678E-2</v>
      </c>
      <c r="I154" s="163">
        <f>покрівлі!P154+'під зими'!N154+маляри!N154+водій!M154</f>
        <v>0.25070545171156083</v>
      </c>
      <c r="J154" s="163">
        <f>електрики!Q154</f>
        <v>1.5437577032792813E-2</v>
      </c>
      <c r="K154" s="163">
        <f t="shared" si="14"/>
        <v>0.97062537233244384</v>
      </c>
      <c r="L154" s="10">
        <v>2.428780360330671E-2</v>
      </c>
      <c r="M154" s="116">
        <f t="shared" si="12"/>
        <v>0.99</v>
      </c>
      <c r="N154" s="116">
        <f t="shared" si="13"/>
        <v>1.1938958111229006</v>
      </c>
      <c r="O154" s="164"/>
      <c r="P154" s="168"/>
      <c r="Q154" s="164"/>
      <c r="R154" s="165">
        <v>2</v>
      </c>
      <c r="S154" s="166">
        <f t="shared" si="15"/>
        <v>0.19323830266666397</v>
      </c>
      <c r="T154" s="166">
        <v>1.0006575084562366</v>
      </c>
      <c r="U154" s="155">
        <f t="shared" si="16"/>
        <v>19.311133033397429</v>
      </c>
    </row>
    <row r="155" spans="1:21" ht="18.75">
      <c r="A155" s="161">
        <f t="shared" si="17"/>
        <v>150</v>
      </c>
      <c r="B155" s="115" t="s">
        <v>468</v>
      </c>
      <c r="C155" s="115">
        <v>52</v>
      </c>
      <c r="D155" s="163">
        <f>'сходові кл'!P155</f>
        <v>0</v>
      </c>
      <c r="E155" s="163">
        <f>'прибуд тер'!P155</f>
        <v>0.74371551889117049</v>
      </c>
      <c r="F155" s="163">
        <f>'слюсарі х.в.'!Q155+водовідведення!Q155+зварювальник!N155+'слюсарі ц.о. г.в.'!O155+'гаряча вода'!O155+'аварійні служби'!I155</f>
        <v>0.20264235131981873</v>
      </c>
      <c r="G155" s="163">
        <f>даратиз!K155</f>
        <v>1.0444900752908968E-2</v>
      </c>
      <c r="H155" s="163">
        <f>димвенканали!R155</f>
        <v>0.12254813757427485</v>
      </c>
      <c r="I155" s="163">
        <f>покрівлі!P155+'під зими'!N155+маляри!N155+водій!M155</f>
        <v>0.22152658811526982</v>
      </c>
      <c r="J155" s="163">
        <f>електрики!Q155</f>
        <v>1.8519457001693954E-2</v>
      </c>
      <c r="K155" s="163">
        <f t="shared" si="14"/>
        <v>1.3193969536551367</v>
      </c>
      <c r="L155" s="10">
        <v>3.2768778035019999E-2</v>
      </c>
      <c r="M155" s="116">
        <f t="shared" si="12"/>
        <v>1.35</v>
      </c>
      <c r="N155" s="116">
        <f t="shared" si="13"/>
        <v>1.6225988780281881</v>
      </c>
      <c r="O155" s="164"/>
      <c r="P155" s="168"/>
      <c r="Q155" s="164"/>
      <c r="R155" s="165">
        <v>3</v>
      </c>
      <c r="S155" s="166">
        <f t="shared" si="15"/>
        <v>0.27252522298536408</v>
      </c>
      <c r="T155" s="166">
        <v>1.3500736550428241</v>
      </c>
      <c r="U155" s="155">
        <f t="shared" si="16"/>
        <v>20.185952223230341</v>
      </c>
    </row>
    <row r="156" spans="1:21" ht="18.75">
      <c r="A156" s="161">
        <f t="shared" si="17"/>
        <v>151</v>
      </c>
      <c r="B156" s="115" t="s">
        <v>469</v>
      </c>
      <c r="C156" s="115">
        <v>22</v>
      </c>
      <c r="D156" s="163">
        <f>'сходові кл'!P156</f>
        <v>0.72769828200717068</v>
      </c>
      <c r="E156" s="163">
        <f>'прибуд тер'!P156</f>
        <v>0.11519078791720051</v>
      </c>
      <c r="F156" s="163">
        <f>'слюсарі х.в.'!Q156+водовідведення!Q156+зварювальник!N156+'слюсарі ц.о. г.в.'!O156+'гаряча вода'!O156+'аварійні служби'!I156</f>
        <v>0.19674616177402099</v>
      </c>
      <c r="G156" s="163">
        <f>даратиз!K156</f>
        <v>1.2403565684376962E-3</v>
      </c>
      <c r="H156" s="163">
        <f>димвенканали!R156</f>
        <v>5.9390448868202508E-2</v>
      </c>
      <c r="I156" s="163">
        <f>покрівлі!P156+'під зими'!N156+маляри!N156+водій!M156</f>
        <v>0.16369703084208703</v>
      </c>
      <c r="J156" s="163">
        <f>електрики!Q156</f>
        <v>1.7517705984721205E-2</v>
      </c>
      <c r="K156" s="163">
        <f t="shared" si="14"/>
        <v>1.2814807739618406</v>
      </c>
      <c r="L156" s="10">
        <v>3.2114673240605449E-2</v>
      </c>
      <c r="M156" s="116">
        <f t="shared" si="12"/>
        <v>1.31</v>
      </c>
      <c r="N156" s="116">
        <f t="shared" si="13"/>
        <v>1.5763145366429352</v>
      </c>
      <c r="O156" s="164"/>
      <c r="P156" s="168"/>
      <c r="Q156" s="164"/>
      <c r="R156" s="165">
        <v>3</v>
      </c>
      <c r="S156" s="166">
        <f t="shared" si="15"/>
        <v>0.25318999912999063</v>
      </c>
      <c r="T156" s="166">
        <v>1.3231245375129446</v>
      </c>
      <c r="U156" s="155">
        <f t="shared" si="16"/>
        <v>19.135764771312282</v>
      </c>
    </row>
    <row r="157" spans="1:21" ht="18.75">
      <c r="A157" s="161">
        <f t="shared" si="17"/>
        <v>152</v>
      </c>
      <c r="B157" s="115" t="s">
        <v>470</v>
      </c>
      <c r="C157" s="115">
        <v>6</v>
      </c>
      <c r="D157" s="163">
        <f>'сходові кл'!P157</f>
        <v>0.89135942989577022</v>
      </c>
      <c r="E157" s="163">
        <f>'прибуд тер'!P157</f>
        <v>0.10736205097523863</v>
      </c>
      <c r="F157" s="163">
        <f>'слюсарі х.в.'!Q157+водовідведення!Q157+зварювальник!N157+'слюсарі ц.о. г.в.'!O157+'гаряча вода'!O157+'аварійні служби'!I157</f>
        <v>0.17231708738958368</v>
      </c>
      <c r="G157" s="163">
        <f>даратиз!K157</f>
        <v>3.7695393553741877E-3</v>
      </c>
      <c r="H157" s="163">
        <f>димвенканали!R157</f>
        <v>5.6908448271373077E-2</v>
      </c>
      <c r="I157" s="163">
        <f>покрівлі!P157+'під зими'!N157+маляри!N157+водій!M157</f>
        <v>0.16160760083877596</v>
      </c>
      <c r="J157" s="163">
        <f>електрики!Q157</f>
        <v>1.2030528828096842E-2</v>
      </c>
      <c r="K157" s="163">
        <f t="shared" si="14"/>
        <v>1.4053546855542127</v>
      </c>
      <c r="L157" s="10">
        <v>3.534048454973155E-2</v>
      </c>
      <c r="M157" s="116">
        <f t="shared" si="12"/>
        <v>1.44</v>
      </c>
      <c r="N157" s="116">
        <f t="shared" si="13"/>
        <v>1.7288342041247331</v>
      </c>
      <c r="O157" s="164"/>
      <c r="P157" s="168"/>
      <c r="Q157" s="164"/>
      <c r="R157" s="165">
        <v>2</v>
      </c>
      <c r="S157" s="166">
        <f t="shared" si="15"/>
        <v>0.27280624067579318</v>
      </c>
      <c r="T157" s="166">
        <v>1.4560279634489399</v>
      </c>
      <c r="U157" s="155">
        <f t="shared" si="16"/>
        <v>18.736332510372144</v>
      </c>
    </row>
    <row r="158" spans="1:21" ht="18.75">
      <c r="A158" s="161">
        <f t="shared" si="17"/>
        <v>153</v>
      </c>
      <c r="B158" s="223" t="s">
        <v>471</v>
      </c>
      <c r="C158" s="115">
        <v>18</v>
      </c>
      <c r="D158" s="163">
        <f>'сходові кл'!P158</f>
        <v>0</v>
      </c>
      <c r="E158" s="163">
        <f>'прибуд тер'!P158</f>
        <v>0</v>
      </c>
      <c r="F158" s="163">
        <f>'слюсарі х.в.'!Q158+водовідведення!Q158+зварювальник!N158+'слюсарі ц.о. г.в.'!O158+'гаряча вода'!O158+'аварійні служби'!I158</f>
        <v>0.15648583693211354</v>
      </c>
      <c r="G158" s="163">
        <f>даратиз!K158</f>
        <v>1.3646408839779006E-2</v>
      </c>
      <c r="H158" s="163">
        <f>димвенканали!R158</f>
        <v>6.1411090197098665E-2</v>
      </c>
      <c r="I158" s="163">
        <f>покрівлі!P158+'під зими'!N158+маляри!N158+водій!M158</f>
        <v>0</v>
      </c>
      <c r="J158" s="163">
        <f>електрики!Q158</f>
        <v>1.0677555911394975E-2</v>
      </c>
      <c r="K158" s="163">
        <f t="shared" si="14"/>
        <v>0.24222089188038617</v>
      </c>
      <c r="L158" s="10">
        <v>6.0328207600891734E-3</v>
      </c>
      <c r="M158" s="116">
        <f t="shared" si="12"/>
        <v>0.25</v>
      </c>
      <c r="N158" s="116">
        <f t="shared" si="13"/>
        <v>0.29790445516857039</v>
      </c>
      <c r="O158" s="164"/>
      <c r="P158" s="168"/>
      <c r="Q158" s="164"/>
      <c r="R158" s="165">
        <v>3</v>
      </c>
      <c r="S158" s="166">
        <f t="shared" si="15"/>
        <v>4.935223985289644E-2</v>
      </c>
      <c r="T158" s="166">
        <v>0.24855221531567395</v>
      </c>
      <c r="U158" s="155">
        <f t="shared" si="16"/>
        <v>19.855884120854277</v>
      </c>
    </row>
    <row r="159" spans="1:21" ht="18.75">
      <c r="A159" s="161">
        <f t="shared" si="17"/>
        <v>154</v>
      </c>
      <c r="B159" s="223" t="s">
        <v>472</v>
      </c>
      <c r="C159" s="115">
        <v>4</v>
      </c>
      <c r="D159" s="163">
        <f>'сходові кл'!P159</f>
        <v>0</v>
      </c>
      <c r="E159" s="163">
        <f>'прибуд тер'!P159</f>
        <v>0</v>
      </c>
      <c r="F159" s="163">
        <f>'слюсарі х.в.'!Q159+водовідведення!Q159+зварювальник!N159+'слюсарі ц.о. г.в.'!O159+'гаряча вода'!O159+'аварійні служби'!I159</f>
        <v>0.1713263507937815</v>
      </c>
      <c r="G159" s="163">
        <f>даратиз!K159</f>
        <v>4.1887541058245794E-3</v>
      </c>
      <c r="H159" s="163">
        <f>димвенканали!R159</f>
        <v>4.0486702672463633E-2</v>
      </c>
      <c r="I159" s="163">
        <f>покрівлі!P159+'під зими'!N159+маляри!N159+водій!M159</f>
        <v>0.18492641278515881</v>
      </c>
      <c r="J159" s="163">
        <f>електрики!Q159</f>
        <v>1.3198930052753683E-2</v>
      </c>
      <c r="K159" s="163">
        <f t="shared" si="14"/>
        <v>0.41412715040998221</v>
      </c>
      <c r="L159" s="10">
        <v>1.0612514472698686E-2</v>
      </c>
      <c r="M159" s="116">
        <f t="shared" si="12"/>
        <v>0.42</v>
      </c>
      <c r="N159" s="116">
        <f t="shared" si="13"/>
        <v>0.50968759785921702</v>
      </c>
      <c r="O159" s="164"/>
      <c r="P159" s="168"/>
      <c r="Q159" s="164"/>
      <c r="R159" s="165">
        <v>2</v>
      </c>
      <c r="S159" s="166">
        <f t="shared" si="15"/>
        <v>7.2452001584031145E-2</v>
      </c>
      <c r="T159" s="166">
        <v>0.43723559627518588</v>
      </c>
      <c r="U159" s="155">
        <f t="shared" si="16"/>
        <v>16.570471892327713</v>
      </c>
    </row>
    <row r="160" spans="1:21" ht="18.75">
      <c r="A160" s="161">
        <f t="shared" si="17"/>
        <v>155</v>
      </c>
      <c r="B160" s="115" t="s">
        <v>473</v>
      </c>
      <c r="C160" s="115">
        <v>25</v>
      </c>
      <c r="D160" s="163">
        <f>'сходові кл'!P160</f>
        <v>0</v>
      </c>
      <c r="E160" s="163">
        <f>'прибуд тер'!P160</f>
        <v>0.73157763937141496</v>
      </c>
      <c r="F160" s="163">
        <f>'слюсарі х.в.'!Q160+водовідведення!Q160+зварювальник!N160+'слюсарі ц.о. г.в.'!O160+'гаряча вода'!O160+'аварійні служби'!I160</f>
        <v>0.22230822410106785</v>
      </c>
      <c r="G160" s="163">
        <f>даратиз!K160</f>
        <v>5.7970429021572279E-3</v>
      </c>
      <c r="H160" s="163">
        <f>димвенканали!R160</f>
        <v>0.10693877210000899</v>
      </c>
      <c r="I160" s="163">
        <f>покрівлі!P160+'під зими'!N160+маляри!N160+водій!M160</f>
        <v>0.22037588674668582</v>
      </c>
      <c r="J160" s="163">
        <f>електрики!Q160</f>
        <v>2.1860650140967008E-2</v>
      </c>
      <c r="K160" s="163">
        <f t="shared" si="14"/>
        <v>1.3088582153623018</v>
      </c>
      <c r="L160" s="10">
        <v>3.2658584331268198E-2</v>
      </c>
      <c r="M160" s="116">
        <f t="shared" si="12"/>
        <v>1.34</v>
      </c>
      <c r="N160" s="116">
        <f t="shared" si="13"/>
        <v>1.6098201596322839</v>
      </c>
      <c r="O160" s="164"/>
      <c r="P160" s="168"/>
      <c r="Q160" s="164"/>
      <c r="R160" s="165">
        <v>3</v>
      </c>
      <c r="S160" s="166">
        <f t="shared" si="15"/>
        <v>0.2642864851840343</v>
      </c>
      <c r="T160" s="166">
        <v>1.3455336744482496</v>
      </c>
      <c r="U160" s="155">
        <f t="shared" si="16"/>
        <v>19.641759266441831</v>
      </c>
    </row>
    <row r="161" spans="1:21" ht="18.75">
      <c r="A161" s="161">
        <f t="shared" si="17"/>
        <v>156</v>
      </c>
      <c r="B161" s="115" t="s">
        <v>474</v>
      </c>
      <c r="C161" s="115">
        <v>18</v>
      </c>
      <c r="D161" s="163">
        <f>'сходові кл'!P161</f>
        <v>0.77022846740485684</v>
      </c>
      <c r="E161" s="163">
        <f>'прибуд тер'!P161</f>
        <v>0.13704640270877846</v>
      </c>
      <c r="F161" s="163">
        <f>'слюсарі х.в.'!Q161+водовідведення!Q161+зварювальник!N161+'слюсарі ц.о. г.в.'!O161+'гаряча вода'!O161+'аварійні служби'!I161</f>
        <v>0.16807658166960515</v>
      </c>
      <c r="G161" s="163">
        <f>даратиз!K161</f>
        <v>4.7723023504273503E-3</v>
      </c>
      <c r="H161" s="163">
        <f>димвенканали!R161</f>
        <v>3.4301639994089153E-2</v>
      </c>
      <c r="I161" s="163">
        <f>покрівлі!P161+'під зими'!N161+маляри!N161+водій!M161</f>
        <v>0.19865528230843513</v>
      </c>
      <c r="J161" s="163">
        <f>електрики!Q161</f>
        <v>1.1743457760188741E-2</v>
      </c>
      <c r="K161" s="163">
        <f t="shared" si="14"/>
        <v>1.3248241341963809</v>
      </c>
      <c r="L161" s="10">
        <v>3.3696791167643271E-2</v>
      </c>
      <c r="M161" s="116">
        <f t="shared" si="12"/>
        <v>1.36</v>
      </c>
      <c r="N161" s="116">
        <f t="shared" si="13"/>
        <v>1.6302251104368291</v>
      </c>
      <c r="O161" s="164"/>
      <c r="P161" s="168"/>
      <c r="Q161" s="164"/>
      <c r="R161" s="165">
        <v>3</v>
      </c>
      <c r="S161" s="166">
        <f t="shared" si="15"/>
        <v>0.24191731432992625</v>
      </c>
      <c r="T161" s="166">
        <v>1.3883077961069028</v>
      </c>
      <c r="U161" s="155">
        <f t="shared" si="16"/>
        <v>17.425337162861979</v>
      </c>
    </row>
    <row r="162" spans="1:21" ht="18.75">
      <c r="A162" s="161">
        <f t="shared" si="17"/>
        <v>157</v>
      </c>
      <c r="B162" s="115" t="s">
        <v>475</v>
      </c>
      <c r="C162" s="115">
        <v>19</v>
      </c>
      <c r="D162" s="163">
        <f>'сходові кл'!P162</f>
        <v>0.5888416782103465</v>
      </c>
      <c r="E162" s="163">
        <f>'прибуд тер'!P162</f>
        <v>0.22192981476715687</v>
      </c>
      <c r="F162" s="163">
        <f>'слюсарі х.в.'!Q162+водовідведення!Q162+зварювальник!N162+'слюсарі ц.о. г.в.'!O162+'гаряча вода'!O162+'аварійні служби'!I162</f>
        <v>0.1851221647986443</v>
      </c>
      <c r="G162" s="163">
        <f>даратиз!K162</f>
        <v>4.9218750000000009E-3</v>
      </c>
      <c r="H162" s="163">
        <f>димвенканали!R162</f>
        <v>8.0473368982400831E-2</v>
      </c>
      <c r="I162" s="163">
        <f>покрівлі!P162+'під зими'!N162+маляри!N162+водій!M162</f>
        <v>0.16390705494832356</v>
      </c>
      <c r="J162" s="163">
        <f>електрики!Q162</f>
        <v>1.5542811741426278E-2</v>
      </c>
      <c r="K162" s="163">
        <f t="shared" si="14"/>
        <v>1.2607387684482982</v>
      </c>
      <c r="L162" s="10">
        <v>3.1469190307922397E-2</v>
      </c>
      <c r="M162" s="116">
        <f t="shared" si="12"/>
        <v>1.29</v>
      </c>
      <c r="N162" s="116">
        <f t="shared" si="13"/>
        <v>1.5506495505074649</v>
      </c>
      <c r="O162" s="164"/>
      <c r="P162" s="168"/>
      <c r="Q162" s="164"/>
      <c r="R162" s="165">
        <v>3</v>
      </c>
      <c r="S162" s="166">
        <f t="shared" si="15"/>
        <v>0.25411890982106189</v>
      </c>
      <c r="T162" s="166">
        <v>1.296530640686403</v>
      </c>
      <c r="U162" s="155">
        <f t="shared" si="16"/>
        <v>19.599915485724846</v>
      </c>
    </row>
    <row r="163" spans="1:21" ht="18.75">
      <c r="A163" s="161">
        <f t="shared" si="17"/>
        <v>158</v>
      </c>
      <c r="B163" s="115" t="s">
        <v>476</v>
      </c>
      <c r="C163" s="115">
        <v>27</v>
      </c>
      <c r="D163" s="163">
        <f>'сходові кл'!P163</f>
        <v>0.78879555022513803</v>
      </c>
      <c r="E163" s="163">
        <f>'прибуд тер'!P163</f>
        <v>0.13378088809406549</v>
      </c>
      <c r="F163" s="163">
        <f>'слюсарі х.в.'!Q163+водовідведення!Q163+зварювальник!N163+'слюсарі ц.о. г.в.'!O163+'гаряча вода'!O163+'аварійні служби'!I163</f>
        <v>0.1720698742569178</v>
      </c>
      <c r="G163" s="163">
        <f>даратиз!K163</f>
        <v>1.5427234671263237E-3</v>
      </c>
      <c r="H163" s="163">
        <f>димвенканали!R163</f>
        <v>3.2592494023191608E-2</v>
      </c>
      <c r="I163" s="163">
        <f>покрівлі!P163+'під зими'!N163+маляри!N163+водій!M163</f>
        <v>0.21454782712395529</v>
      </c>
      <c r="J163" s="163">
        <f>електрики!Q163</f>
        <v>1.3325253228010276E-2</v>
      </c>
      <c r="K163" s="163">
        <f t="shared" si="14"/>
        <v>1.3566546104184052</v>
      </c>
      <c r="L163" s="10">
        <v>3.4067247576763271E-2</v>
      </c>
      <c r="M163" s="116">
        <f t="shared" si="12"/>
        <v>1.39</v>
      </c>
      <c r="N163" s="116">
        <f t="shared" si="13"/>
        <v>1.6688662295942021</v>
      </c>
      <c r="O163" s="164"/>
      <c r="P163" s="168"/>
      <c r="Q163" s="164"/>
      <c r="R163" s="165">
        <v>3</v>
      </c>
      <c r="S163" s="166">
        <f t="shared" si="15"/>
        <v>0.26529562943155494</v>
      </c>
      <c r="T163" s="166">
        <v>1.4035706001626471</v>
      </c>
      <c r="U163" s="155">
        <f t="shared" si="16"/>
        <v>18.90148093731888</v>
      </c>
    </row>
    <row r="164" spans="1:21" ht="18.75">
      <c r="A164" s="161">
        <f t="shared" si="17"/>
        <v>159</v>
      </c>
      <c r="B164" s="115" t="s">
        <v>477</v>
      </c>
      <c r="C164" s="115">
        <v>21</v>
      </c>
      <c r="D164" s="163">
        <f>'сходові кл'!P164</f>
        <v>0.56982599183135896</v>
      </c>
      <c r="E164" s="163">
        <f>'прибуд тер'!P164</f>
        <v>0.24780340565134099</v>
      </c>
      <c r="F164" s="163">
        <f>'слюсарі х.в.'!Q164+водовідведення!Q164+зварювальник!N164+'слюсарі ц.о. г.в.'!O164+'гаряча вода'!O164+'аварійні служби'!I164</f>
        <v>0.19170174293870498</v>
      </c>
      <c r="G164" s="163">
        <f>даратиз!K164</f>
        <v>3.0675287356321844E-3</v>
      </c>
      <c r="H164" s="163">
        <f>димвенканали!R164</f>
        <v>7.507833991530237E-2</v>
      </c>
      <c r="I164" s="163">
        <f>покрівлі!P164+'під зими'!N164+маляри!N164+водій!M164</f>
        <v>0.21004194381387323</v>
      </c>
      <c r="J164" s="163">
        <f>електрики!Q164</f>
        <v>1.6660669137607678E-2</v>
      </c>
      <c r="K164" s="163">
        <f t="shared" si="14"/>
        <v>1.3141796220238202</v>
      </c>
      <c r="L164" s="10">
        <v>3.2884876780442662E-2</v>
      </c>
      <c r="M164" s="116">
        <f t="shared" si="12"/>
        <v>1.35</v>
      </c>
      <c r="N164" s="116">
        <f t="shared" si="13"/>
        <v>1.6164773985651153</v>
      </c>
      <c r="O164" s="164"/>
      <c r="P164" s="168"/>
      <c r="Q164" s="164"/>
      <c r="R164" s="165">
        <v>3</v>
      </c>
      <c r="S164" s="166">
        <f t="shared" si="15"/>
        <v>0.26162047521087772</v>
      </c>
      <c r="T164" s="166">
        <v>1.3548569233542376</v>
      </c>
      <c r="U164" s="155">
        <f t="shared" si="16"/>
        <v>19.309823103917157</v>
      </c>
    </row>
    <row r="165" spans="1:21" ht="18.75">
      <c r="A165" s="161">
        <f t="shared" si="17"/>
        <v>160</v>
      </c>
      <c r="B165" s="115" t="s">
        <v>478</v>
      </c>
      <c r="C165" s="115">
        <v>35</v>
      </c>
      <c r="D165" s="163">
        <f>'сходові кл'!P165</f>
        <v>0.7475298114347626</v>
      </c>
      <c r="E165" s="163">
        <f>'прибуд тер'!P165</f>
        <v>0.12074491234737676</v>
      </c>
      <c r="F165" s="163">
        <f>'слюсарі х.в.'!Q165+водовідведення!Q165+зварювальник!N165+'слюсарі ц.о. г.в.'!O165+'гаряча вода'!O165+'аварійні служби'!I165</f>
        <v>0.19318512751071948</v>
      </c>
      <c r="G165" s="163">
        <f>даратиз!K165</f>
        <v>1.5051881485185648E-3</v>
      </c>
      <c r="H165" s="163">
        <f>димвенканали!R165</f>
        <v>6.0329818732290236E-2</v>
      </c>
      <c r="I165" s="163">
        <f>покрівлі!P165+'під зими'!N165+маляри!N165+водій!M165</f>
        <v>0.21034082472023269</v>
      </c>
      <c r="J165" s="163">
        <f>електрики!Q165</f>
        <v>1.6912693261329458E-2</v>
      </c>
      <c r="K165" s="163">
        <f t="shared" si="14"/>
        <v>1.3505483761552299</v>
      </c>
      <c r="L165" s="10">
        <v>3.3849130225609772E-2</v>
      </c>
      <c r="M165" s="116">
        <f t="shared" si="12"/>
        <v>1.38</v>
      </c>
      <c r="N165" s="116">
        <f t="shared" si="13"/>
        <v>1.6612770076570078</v>
      </c>
      <c r="O165" s="164"/>
      <c r="P165" s="168"/>
      <c r="Q165" s="164"/>
      <c r="R165" s="165">
        <v>3</v>
      </c>
      <c r="S165" s="166">
        <f t="shared" si="15"/>
        <v>0.26669284236188506</v>
      </c>
      <c r="T165" s="166">
        <v>1.3945841652951227</v>
      </c>
      <c r="U165" s="155">
        <f t="shared" si="16"/>
        <v>19.123466980241194</v>
      </c>
    </row>
    <row r="166" spans="1:21" ht="18.75">
      <c r="A166" s="161">
        <f t="shared" si="17"/>
        <v>161</v>
      </c>
      <c r="B166" s="115" t="s">
        <v>479</v>
      </c>
      <c r="C166" s="115">
        <v>23</v>
      </c>
      <c r="D166" s="163">
        <f>'сходові кл'!P166</f>
        <v>0.52373574158418723</v>
      </c>
      <c r="E166" s="163">
        <f>'прибуд тер'!P166</f>
        <v>0.42685997807820697</v>
      </c>
      <c r="F166" s="163">
        <f>'слюсарі х.в.'!Q166+водовідведення!Q166+зварювальник!N166+'слюсарі ц.о. г.в.'!O166+'гаряча вода'!O166+'аварійні служби'!I166</f>
        <v>0.18314404912955398</v>
      </c>
      <c r="G166" s="163">
        <f>даратиз!K166</f>
        <v>5.3505007153075825E-3</v>
      </c>
      <c r="H166" s="163">
        <f>димвенканали!R166</f>
        <v>6.9968229231715862E-2</v>
      </c>
      <c r="I166" s="163">
        <f>покрівлі!P166+'під зими'!N166+маляри!N166+водій!M166</f>
        <v>0.19608614886917636</v>
      </c>
      <c r="J166" s="163">
        <f>електрики!Q166</f>
        <v>1.5206733776528895E-2</v>
      </c>
      <c r="K166" s="163">
        <f t="shared" si="14"/>
        <v>1.4203513813846769</v>
      </c>
      <c r="L166" s="10">
        <v>3.5463584076938323E-2</v>
      </c>
      <c r="M166" s="116">
        <f t="shared" si="12"/>
        <v>1.46</v>
      </c>
      <c r="N166" s="116">
        <f t="shared" si="13"/>
        <v>1.7469779585539382</v>
      </c>
      <c r="O166" s="164"/>
      <c r="P166" s="168"/>
      <c r="Q166" s="164"/>
      <c r="R166" s="165">
        <v>3</v>
      </c>
      <c r="S166" s="166">
        <f t="shared" si="15"/>
        <v>0.28587829458407921</v>
      </c>
      <c r="T166" s="166">
        <v>1.461099663969859</v>
      </c>
      <c r="U166" s="155">
        <f t="shared" si="16"/>
        <v>19.565968128918588</v>
      </c>
    </row>
    <row r="167" spans="1:21" ht="18.75">
      <c r="A167" s="161">
        <f t="shared" si="17"/>
        <v>162</v>
      </c>
      <c r="B167" s="115" t="s">
        <v>480</v>
      </c>
      <c r="C167" s="115">
        <v>23</v>
      </c>
      <c r="D167" s="163">
        <f>'сходові кл'!P167</f>
        <v>0.79206625740438819</v>
      </c>
      <c r="E167" s="163">
        <f>'прибуд тер'!P167</f>
        <v>0.28704189071168168</v>
      </c>
      <c r="F167" s="163">
        <f>'слюсарі х.в.'!Q167+водовідведення!Q167+зварювальник!N167+'слюсарі ц.о. г.в.'!O167+'гаряча вода'!O167+'аварійні служби'!I167</f>
        <v>0.1977636345099775</v>
      </c>
      <c r="G167" s="163">
        <f>даратиз!K167</f>
        <v>5.0677603423680455E-3</v>
      </c>
      <c r="H167" s="163">
        <f>димвенканали!R167</f>
        <v>6.476753460097108E-2</v>
      </c>
      <c r="I167" s="163">
        <f>покрівлі!P167+'під зими'!N167+маляри!N167+водій!M167</f>
        <v>0.18603919268827915</v>
      </c>
      <c r="J167" s="163">
        <f>електрики!Q167</f>
        <v>1.7690572603080334E-2</v>
      </c>
      <c r="K167" s="163">
        <f t="shared" si="14"/>
        <v>1.550436842860746</v>
      </c>
      <c r="L167" s="10">
        <v>3.8648923276719607E-2</v>
      </c>
      <c r="M167" s="116">
        <f t="shared" si="12"/>
        <v>1.59</v>
      </c>
      <c r="N167" s="116">
        <f t="shared" si="13"/>
        <v>1.9069029193649585</v>
      </c>
      <c r="O167" s="164"/>
      <c r="P167" s="168"/>
      <c r="Q167" s="164"/>
      <c r="R167" s="165">
        <v>3</v>
      </c>
      <c r="S167" s="166">
        <f t="shared" si="15"/>
        <v>0.31456728036411064</v>
      </c>
      <c r="T167" s="166">
        <v>1.5923356390008478</v>
      </c>
      <c r="U167" s="155">
        <f t="shared" si="16"/>
        <v>19.75508634357352</v>
      </c>
    </row>
    <row r="168" spans="1:21" ht="18.75">
      <c r="A168" s="161">
        <f t="shared" si="17"/>
        <v>163</v>
      </c>
      <c r="B168" s="115" t="s">
        <v>481</v>
      </c>
      <c r="C168" s="115">
        <v>31</v>
      </c>
      <c r="D168" s="163">
        <f>'сходові кл'!P168</f>
        <v>0.41990807315074918</v>
      </c>
      <c r="E168" s="163">
        <f>'прибуд тер'!P168</f>
        <v>0.36173728609238448</v>
      </c>
      <c r="F168" s="163">
        <f>'слюсарі х.в.'!Q168+водовідведення!Q168+зварювальник!N168+'слюсарі ц.о. г.в.'!O168+'гаряча вода'!O168+'аварійні служби'!I168</f>
        <v>0.20547460159728978</v>
      </c>
      <c r="G168" s="163">
        <f>даратиз!K168</f>
        <v>5.0468164794007491E-3</v>
      </c>
      <c r="H168" s="163">
        <f>димвенканали!R168</f>
        <v>2.5498827666576223E-2</v>
      </c>
      <c r="I168" s="163">
        <f>покрівлі!P168+'під зими'!N168+маляри!N168+водій!M168</f>
        <v>0.1916330738500861</v>
      </c>
      <c r="J168" s="163">
        <f>електрики!Q168</f>
        <v>1.9000650758058193E-2</v>
      </c>
      <c r="K168" s="163">
        <f t="shared" si="14"/>
        <v>1.2282993295945448</v>
      </c>
      <c r="L168" s="10">
        <v>3.0785577092569544E-2</v>
      </c>
      <c r="M168" s="116">
        <f t="shared" si="12"/>
        <v>1.26</v>
      </c>
      <c r="N168" s="116">
        <f t="shared" si="13"/>
        <v>1.5109018880245373</v>
      </c>
      <c r="O168" s="164"/>
      <c r="P168" s="168"/>
      <c r="Q168" s="164"/>
      <c r="R168" s="165">
        <v>3</v>
      </c>
      <c r="S168" s="166">
        <f t="shared" si="15"/>
        <v>0.24253611181067214</v>
      </c>
      <c r="T168" s="166">
        <v>1.2683657762138651</v>
      </c>
      <c r="U168" s="155">
        <f t="shared" si="16"/>
        <v>19.121937563993132</v>
      </c>
    </row>
    <row r="169" spans="1:21" ht="18.75">
      <c r="A169" s="161">
        <f t="shared" si="17"/>
        <v>164</v>
      </c>
      <c r="B169" s="115" t="s">
        <v>482</v>
      </c>
      <c r="C169" s="115">
        <v>28</v>
      </c>
      <c r="D169" s="163">
        <f>'сходові кл'!P169</f>
        <v>0.74431209720770841</v>
      </c>
      <c r="E169" s="163">
        <f>'прибуд тер'!P169</f>
        <v>7.7923721536144588E-2</v>
      </c>
      <c r="F169" s="163">
        <f>'слюсарі х.в.'!Q169+водовідведення!Q169+зварювальник!N169+'слюсарі ц.о. г.в.'!O169+'гаряча вода'!O169+'аварійні служби'!I169</f>
        <v>0.18786193631991399</v>
      </c>
      <c r="G169" s="163">
        <f>даратиз!K169</f>
        <v>5.1355421686747E-3</v>
      </c>
      <c r="H169" s="163">
        <f>димвенканали!R169</f>
        <v>5.3568228075541492E-2</v>
      </c>
      <c r="I169" s="163">
        <f>покрівлі!P169+'під зими'!N169+маляри!N169+водій!M169</f>
        <v>0.17678466873697812</v>
      </c>
      <c r="J169" s="163">
        <f>електрики!Q169</f>
        <v>1.600829353884593E-2</v>
      </c>
      <c r="K169" s="163">
        <f t="shared" si="14"/>
        <v>1.2615944875838072</v>
      </c>
      <c r="L169" s="10">
        <v>3.1543035043411632E-2</v>
      </c>
      <c r="M169" s="116">
        <f t="shared" si="12"/>
        <v>1.29</v>
      </c>
      <c r="N169" s="116">
        <f t="shared" si="13"/>
        <v>1.5517650271526626</v>
      </c>
      <c r="O169" s="164"/>
      <c r="P169" s="168"/>
      <c r="Q169" s="164"/>
      <c r="R169" s="165">
        <v>3</v>
      </c>
      <c r="S169" s="166">
        <f t="shared" si="15"/>
        <v>0.25219198336410331</v>
      </c>
      <c r="T169" s="166">
        <v>1.2995730437885593</v>
      </c>
      <c r="U169" s="155">
        <f t="shared" si="16"/>
        <v>19.40575672675579</v>
      </c>
    </row>
    <row r="170" spans="1:21" ht="18.75">
      <c r="A170" s="161">
        <f t="shared" si="17"/>
        <v>165</v>
      </c>
      <c r="B170" s="115" t="s">
        <v>483</v>
      </c>
      <c r="C170" s="115">
        <v>26</v>
      </c>
      <c r="D170" s="163">
        <f>'сходові кл'!P170</f>
        <v>0.68767874437901244</v>
      </c>
      <c r="E170" s="163">
        <f>'прибуд тер'!P170</f>
        <v>9.3679782140316845E-2</v>
      </c>
      <c r="F170" s="163">
        <f>'слюсарі х.в.'!Q170+водовідведення!Q170+зварювальник!N170+'слюсарі ц.о. г.в.'!O170+'гаряча вода'!O170+'аварійні служби'!I170</f>
        <v>0.20948810077807078</v>
      </c>
      <c r="G170" s="163">
        <f>даратиз!K170</f>
        <v>3.8021338506304563E-3</v>
      </c>
      <c r="H170" s="163">
        <f>димвенканали!R170</f>
        <v>7.6994144050289579E-2</v>
      </c>
      <c r="I170" s="163">
        <f>покрівлі!P170+'під зими'!N170+маляри!N170+водій!M170</f>
        <v>0.21853650866945434</v>
      </c>
      <c r="J170" s="163">
        <f>електрики!Q170</f>
        <v>1.9682536381771237E-2</v>
      </c>
      <c r="K170" s="163">
        <f t="shared" si="14"/>
        <v>1.3098619502495457</v>
      </c>
      <c r="L170" s="10">
        <v>3.2759076685710493E-2</v>
      </c>
      <c r="M170" s="116">
        <f t="shared" si="12"/>
        <v>1.34</v>
      </c>
      <c r="N170" s="116">
        <f t="shared" si="13"/>
        <v>1.6111452323223072</v>
      </c>
      <c r="O170" s="164"/>
      <c r="P170" s="168"/>
      <c r="Q170" s="164"/>
      <c r="R170" s="165">
        <v>3</v>
      </c>
      <c r="S170" s="166">
        <f t="shared" si="15"/>
        <v>0.26147127287103489</v>
      </c>
      <c r="T170" s="166">
        <v>1.3496739594512723</v>
      </c>
      <c r="U170" s="155">
        <f t="shared" si="16"/>
        <v>19.372921218494831</v>
      </c>
    </row>
    <row r="171" spans="1:21" ht="18.75">
      <c r="A171" s="161">
        <f t="shared" si="17"/>
        <v>166</v>
      </c>
      <c r="B171" s="115" t="s">
        <v>484</v>
      </c>
      <c r="C171" s="115">
        <v>30</v>
      </c>
      <c r="D171" s="163">
        <f>'сходові кл'!P171</f>
        <v>0.75159699643861855</v>
      </c>
      <c r="E171" s="163">
        <f>'прибуд тер'!P171</f>
        <v>7.587616579577422E-2</v>
      </c>
      <c r="F171" s="163">
        <f>'слюсарі х.в.'!Q171+водовідведення!Q171+зварювальник!N171+'слюсарі ц.о. г.в.'!O171+'гаряча вода'!O171+'аварійні служби'!I171</f>
        <v>0.186577616289056</v>
      </c>
      <c r="G171" s="163">
        <f>даратиз!K171</f>
        <v>4.3050817022804826E-3</v>
      </c>
      <c r="H171" s="163">
        <f>димвенканали!R171</f>
        <v>6.1475048595939254E-2</v>
      </c>
      <c r="I171" s="163">
        <f>покрівлі!P171+'під зими'!N171+маляри!N171+водій!M171</f>
        <v>0.16766783715505876</v>
      </c>
      <c r="J171" s="163">
        <f>електрики!Q171</f>
        <v>1.5790090089476263E-2</v>
      </c>
      <c r="K171" s="163">
        <f t="shared" si="14"/>
        <v>1.2632888360662036</v>
      </c>
      <c r="L171" s="10">
        <v>3.1582629733127816E-2</v>
      </c>
      <c r="M171" s="116">
        <f t="shared" si="12"/>
        <v>1.29</v>
      </c>
      <c r="N171" s="116">
        <f t="shared" si="13"/>
        <v>1.5538457589591976</v>
      </c>
      <c r="O171" s="164"/>
      <c r="P171" s="168"/>
      <c r="Q171" s="164"/>
      <c r="R171" s="165">
        <v>3</v>
      </c>
      <c r="S171" s="166">
        <f t="shared" si="15"/>
        <v>0.2526414139543316</v>
      </c>
      <c r="T171" s="166">
        <v>1.301204345004866</v>
      </c>
      <c r="U171" s="155">
        <f t="shared" si="16"/>
        <v>19.415967593728471</v>
      </c>
    </row>
    <row r="172" spans="1:21" ht="18.75">
      <c r="A172" s="161">
        <f t="shared" si="17"/>
        <v>167</v>
      </c>
      <c r="B172" s="115" t="s">
        <v>485</v>
      </c>
      <c r="C172" s="115">
        <v>34</v>
      </c>
      <c r="D172" s="163">
        <f>'сходові кл'!P172</f>
        <v>0.62278579361607589</v>
      </c>
      <c r="E172" s="163">
        <f>'прибуд тер'!P172</f>
        <v>9.154200350150675E-2</v>
      </c>
      <c r="F172" s="163">
        <f>'слюсарі х.в.'!Q172+водовідведення!Q172+зварювальник!N172+'слюсарі ц.о. г.в.'!O172+'гаряча вода'!O172+'аварійні служби'!I172</f>
        <v>0.22135793294574535</v>
      </c>
      <c r="G172" s="163">
        <f>даратиз!K172</f>
        <v>6.0119568387284926E-3</v>
      </c>
      <c r="H172" s="163">
        <f>димвенканали!R172</f>
        <v>9.3058314756348431E-2</v>
      </c>
      <c r="I172" s="163">
        <f>покрівлі!P172+'під зими'!N172+маляри!N172+водій!M172</f>
        <v>0.19880364773672513</v>
      </c>
      <c r="J172" s="163">
        <f>електрики!Q172</f>
        <v>2.169919754113616E-2</v>
      </c>
      <c r="K172" s="163">
        <f t="shared" si="14"/>
        <v>1.2552588469362664</v>
      </c>
      <c r="L172" s="10">
        <v>3.1308457052443318E-2</v>
      </c>
      <c r="M172" s="116">
        <f t="shared" si="12"/>
        <v>1.29</v>
      </c>
      <c r="N172" s="116">
        <f t="shared" si="13"/>
        <v>1.5438807647864516</v>
      </c>
      <c r="O172" s="164"/>
      <c r="P172" s="168"/>
      <c r="Q172" s="164"/>
      <c r="R172" s="165">
        <v>3</v>
      </c>
      <c r="S172" s="166">
        <f t="shared" si="15"/>
        <v>0.25397233422578691</v>
      </c>
      <c r="T172" s="166">
        <v>1.2899084305606647</v>
      </c>
      <c r="U172" s="155">
        <f t="shared" si="16"/>
        <v>19.689175464602293</v>
      </c>
    </row>
    <row r="173" spans="1:21" ht="18.75">
      <c r="A173" s="161">
        <f t="shared" si="17"/>
        <v>168</v>
      </c>
      <c r="B173" s="115" t="s">
        <v>486</v>
      </c>
      <c r="C173" s="115">
        <v>22</v>
      </c>
      <c r="D173" s="163">
        <f>'сходові кл'!P173</f>
        <v>0.74671869057794449</v>
      </c>
      <c r="E173" s="163">
        <f>'прибуд тер'!P173</f>
        <v>0.13133513106699304</v>
      </c>
      <c r="F173" s="163">
        <f>'слюсарі х.в.'!Q173+водовідведення!Q173+зварювальник!N173+'слюсарі ц.о. г.в.'!O173+'гаряча вода'!O173+'аварійні служби'!I173</f>
        <v>0.21738421010327019</v>
      </c>
      <c r="G173" s="163">
        <f>даратиз!K173</f>
        <v>3.3859124286102806E-3</v>
      </c>
      <c r="H173" s="163">
        <f>димвенканали!R173</f>
        <v>3.1757500046635606E-2</v>
      </c>
      <c r="I173" s="163">
        <f>покрівлі!P173+'під зими'!N173+маляри!N173+водій!M173</f>
        <v>0.18111077646562357</v>
      </c>
      <c r="J173" s="163">
        <f>електрики!Q173</f>
        <v>2.1024069839135063E-2</v>
      </c>
      <c r="K173" s="163">
        <f t="shared" si="14"/>
        <v>1.3327162905282122</v>
      </c>
      <c r="L173" s="10">
        <v>3.3407618872782617E-2</v>
      </c>
      <c r="M173" s="116">
        <f t="shared" si="12"/>
        <v>1.37</v>
      </c>
      <c r="N173" s="116">
        <f t="shared" si="13"/>
        <v>1.6393486912811936</v>
      </c>
      <c r="O173" s="164"/>
      <c r="P173" s="168"/>
      <c r="Q173" s="164"/>
      <c r="R173" s="165">
        <v>3</v>
      </c>
      <c r="S173" s="166">
        <f t="shared" si="15"/>
        <v>0.26295479372254982</v>
      </c>
      <c r="T173" s="166">
        <v>1.3763938975586438</v>
      </c>
      <c r="U173" s="155">
        <f t="shared" si="16"/>
        <v>19.104617812456272</v>
      </c>
    </row>
    <row r="174" spans="1:21" ht="18.75">
      <c r="A174" s="161">
        <f t="shared" si="17"/>
        <v>169</v>
      </c>
      <c r="B174" s="115" t="s">
        <v>487</v>
      </c>
      <c r="C174" s="115">
        <v>18</v>
      </c>
      <c r="D174" s="163">
        <f>'сходові кл'!P174</f>
        <v>0.56361374671668618</v>
      </c>
      <c r="E174" s="163">
        <f>'прибуд тер'!P174</f>
        <v>0.11789399080584147</v>
      </c>
      <c r="F174" s="163">
        <f>'слюсарі х.в.'!Q174+водовідведення!Q174+зварювальник!N174+'слюсарі ц.о. г.в.'!O174+'гаряча вода'!O174+'аварійні служби'!I174</f>
        <v>0.21973076436968972</v>
      </c>
      <c r="G174" s="163">
        <f>даратиз!K174</f>
        <v>5.9765109527579853E-3</v>
      </c>
      <c r="H174" s="163">
        <f>димвенканали!R174</f>
        <v>6.778851419259424E-2</v>
      </c>
      <c r="I174" s="163">
        <f>покрівлі!P174+'під зими'!N174+маляри!N174+водій!M174</f>
        <v>0.21119766332498688</v>
      </c>
      <c r="J174" s="163">
        <f>електрики!Q174</f>
        <v>2.1422744797683982E-2</v>
      </c>
      <c r="K174" s="163">
        <f t="shared" si="14"/>
        <v>1.2076239351602405</v>
      </c>
      <c r="L174" s="10">
        <v>3.0192802128365798E-2</v>
      </c>
      <c r="M174" s="116">
        <f t="shared" si="12"/>
        <v>1.24</v>
      </c>
      <c r="N174" s="116">
        <f t="shared" si="13"/>
        <v>1.4853800847463274</v>
      </c>
      <c r="O174" s="164"/>
      <c r="P174" s="168"/>
      <c r="Q174" s="164"/>
      <c r="R174" s="165">
        <v>3</v>
      </c>
      <c r="S174" s="166">
        <f t="shared" si="15"/>
        <v>0.24143663705765661</v>
      </c>
      <c r="T174" s="166">
        <v>1.2439434476886708</v>
      </c>
      <c r="U174" s="155">
        <f t="shared" si="16"/>
        <v>19.40897212861741</v>
      </c>
    </row>
    <row r="175" spans="1:21" ht="18.75">
      <c r="A175" s="161">
        <f t="shared" si="17"/>
        <v>170</v>
      </c>
      <c r="B175" s="115" t="s">
        <v>488</v>
      </c>
      <c r="C175" s="115">
        <v>27</v>
      </c>
      <c r="D175" s="163">
        <f>'сходові кл'!P175</f>
        <v>0.76615429337871688</v>
      </c>
      <c r="E175" s="163">
        <f>'прибуд тер'!P175</f>
        <v>9.2418846057667786E-2</v>
      </c>
      <c r="F175" s="163">
        <f>'слюсарі х.в.'!Q175+водовідведення!Q175+зварювальник!N175+'слюсарі ц.о. г.в.'!O175+'гаряча вода'!O175+'аварійні служби'!I175</f>
        <v>0.22570717345903141</v>
      </c>
      <c r="G175" s="163">
        <f>даратиз!K175</f>
        <v>6.4391426384281707E-3</v>
      </c>
      <c r="H175" s="163">
        <f>димвенканали!R175</f>
        <v>6.951065336353264E-2</v>
      </c>
      <c r="I175" s="163">
        <f>покрівлі!P175+'під зими'!N175+маляри!N175+водій!M175</f>
        <v>0.21064900205341258</v>
      </c>
      <c r="J175" s="163">
        <f>електрики!Q175</f>
        <v>2.2438124957461929E-2</v>
      </c>
      <c r="K175" s="163">
        <f t="shared" si="14"/>
        <v>1.3933172359082515</v>
      </c>
      <c r="L175" s="10">
        <v>3.477437900882336E-2</v>
      </c>
      <c r="M175" s="116">
        <f t="shared" si="12"/>
        <v>1.43</v>
      </c>
      <c r="N175" s="116">
        <f t="shared" si="13"/>
        <v>1.7137099379004896</v>
      </c>
      <c r="O175" s="164"/>
      <c r="P175" s="168"/>
      <c r="Q175" s="164"/>
      <c r="R175" s="165">
        <v>3</v>
      </c>
      <c r="S175" s="166">
        <f t="shared" si="15"/>
        <v>0.28100552273696744</v>
      </c>
      <c r="T175" s="166">
        <v>1.4327044151635222</v>
      </c>
      <c r="U175" s="155">
        <f t="shared" si="16"/>
        <v>19.613642546421186</v>
      </c>
    </row>
    <row r="176" spans="1:21" ht="18.75">
      <c r="A176" s="161">
        <f t="shared" si="17"/>
        <v>171</v>
      </c>
      <c r="B176" s="115" t="s">
        <v>489</v>
      </c>
      <c r="C176" s="115">
        <v>124</v>
      </c>
      <c r="D176" s="163">
        <f>'сходові кл'!P176</f>
        <v>0.79081349873303108</v>
      </c>
      <c r="E176" s="163">
        <f>'прибуд тер'!P176</f>
        <v>0.1158854283750328</v>
      </c>
      <c r="F176" s="163">
        <f>'слюсарі х.в.'!Q176+водовідведення!Q176+зварювальник!N176+'слюсарі ц.о. г.в.'!O176+'гаряча вода'!O176+'аварійні служби'!I176</f>
        <v>0.21893711039593608</v>
      </c>
      <c r="G176" s="163">
        <f>даратиз!K176</f>
        <v>7.1413585103592978E-3</v>
      </c>
      <c r="H176" s="163">
        <f>димвенканали!R176</f>
        <v>8.5704950268775476E-2</v>
      </c>
      <c r="I176" s="163">
        <f>покрівлі!P176+'під зими'!N176+маляри!N176+водій!M176</f>
        <v>0.19103445876591901</v>
      </c>
      <c r="J176" s="163">
        <f>електрики!Q176</f>
        <v>2.128790454718715E-2</v>
      </c>
      <c r="K176" s="163">
        <f t="shared" si="14"/>
        <v>1.4308047095962408</v>
      </c>
      <c r="L176" s="10">
        <v>3.5636381430304308E-2</v>
      </c>
      <c r="M176" s="116">
        <f t="shared" si="12"/>
        <v>1.47</v>
      </c>
      <c r="N176" s="116">
        <f t="shared" si="13"/>
        <v>1.759729309231854</v>
      </c>
      <c r="O176" s="164"/>
      <c r="P176" s="168"/>
      <c r="Q176" s="164"/>
      <c r="R176" s="165">
        <v>5</v>
      </c>
      <c r="S176" s="166">
        <f t="shared" si="15"/>
        <v>0.2915103943033166</v>
      </c>
      <c r="T176" s="166">
        <v>1.4682189149285374</v>
      </c>
      <c r="U176" s="155">
        <f t="shared" si="16"/>
        <v>19.854695463959835</v>
      </c>
    </row>
    <row r="177" spans="1:21" ht="18.75">
      <c r="A177" s="161">
        <f t="shared" si="17"/>
        <v>172</v>
      </c>
      <c r="B177" s="115" t="s">
        <v>490</v>
      </c>
      <c r="C177" s="115">
        <v>6</v>
      </c>
      <c r="D177" s="163">
        <f>'сходові кл'!P177</f>
        <v>0.84495083725745412</v>
      </c>
      <c r="E177" s="163">
        <f>'прибуд тер'!P177</f>
        <v>0.16483428333691583</v>
      </c>
      <c r="F177" s="163">
        <f>'слюсарі х.в.'!Q177+водовідведення!Q177+зварювальник!N177+'слюсарі ц.о. г.в.'!O177+'гаряча вода'!O177+'аварійні служби'!I177</f>
        <v>0.16812365099119331</v>
      </c>
      <c r="G177" s="163">
        <f>даратиз!K177</f>
        <v>6.6733273891029534E-4</v>
      </c>
      <c r="H177" s="163">
        <f>димвенканали!R177</f>
        <v>2.8806873067624267E-2</v>
      </c>
      <c r="I177" s="163">
        <f>покрівлі!P177+'під зими'!N177+маляри!N177+водій!M177</f>
        <v>0.15846541484071061</v>
      </c>
      <c r="J177" s="163">
        <f>електрики!Q177</f>
        <v>1.2654797650058502E-2</v>
      </c>
      <c r="K177" s="163">
        <f t="shared" si="14"/>
        <v>1.378503189882867</v>
      </c>
      <c r="L177" s="10">
        <v>3.4570779884566728E-2</v>
      </c>
      <c r="M177" s="116">
        <f t="shared" si="12"/>
        <v>1.41</v>
      </c>
      <c r="N177" s="116">
        <f t="shared" si="13"/>
        <v>1.6956887637209204</v>
      </c>
      <c r="O177" s="164"/>
      <c r="P177" s="168"/>
      <c r="Q177" s="164"/>
      <c r="R177" s="165">
        <v>2</v>
      </c>
      <c r="S177" s="166">
        <f t="shared" si="15"/>
        <v>0.27137263247677113</v>
      </c>
      <c r="T177" s="166">
        <v>1.4243161312441492</v>
      </c>
      <c r="U177" s="155">
        <f t="shared" si="16"/>
        <v>19.052837114168288</v>
      </c>
    </row>
    <row r="178" spans="1:21" ht="18.75">
      <c r="A178" s="161">
        <f t="shared" si="17"/>
        <v>173</v>
      </c>
      <c r="B178" s="115" t="s">
        <v>491</v>
      </c>
      <c r="C178" s="115">
        <v>6</v>
      </c>
      <c r="D178" s="163">
        <f>'сходові кл'!P178</f>
        <v>0</v>
      </c>
      <c r="E178" s="163">
        <f>'прибуд тер'!P178</f>
        <v>0.72963226772763923</v>
      </c>
      <c r="F178" s="163">
        <f>'слюсарі х.в.'!Q178+водовідведення!Q178+зварювальник!N178+'слюсарі ц.о. г.в.'!O178+'гаряча вода'!O178+'аварійні служби'!I178</f>
        <v>0.1898843027018558</v>
      </c>
      <c r="G178" s="163">
        <f>даратиз!K178</f>
        <v>2.0306204673650286E-2</v>
      </c>
      <c r="H178" s="163">
        <f>димвенканали!R178</f>
        <v>6.2697704496151502E-2</v>
      </c>
      <c r="I178" s="163">
        <f>покрівлі!P178+'під зими'!N178+маляри!N178+водій!M178</f>
        <v>0.28798066334229178</v>
      </c>
      <c r="J178" s="163">
        <f>електрики!Q178</f>
        <v>1.6351889612897786E-2</v>
      </c>
      <c r="K178" s="163">
        <f t="shared" si="14"/>
        <v>1.3068530325544865</v>
      </c>
      <c r="L178" s="10">
        <v>3.2379137236676875E-2</v>
      </c>
      <c r="M178" s="116">
        <f t="shared" si="12"/>
        <v>1.34</v>
      </c>
      <c r="N178" s="116">
        <f t="shared" si="13"/>
        <v>1.607078603749396</v>
      </c>
      <c r="O178" s="164"/>
      <c r="P178" s="168"/>
      <c r="Q178" s="164"/>
      <c r="R178" s="165">
        <v>2</v>
      </c>
      <c r="S178" s="166">
        <f t="shared" si="15"/>
        <v>0.27305814959830887</v>
      </c>
      <c r="T178" s="166">
        <v>1.3340204541510872</v>
      </c>
      <c r="U178" s="155">
        <f t="shared" si="16"/>
        <v>20.46881280932617</v>
      </c>
    </row>
    <row r="179" spans="1:21" ht="18.75">
      <c r="A179" s="161">
        <f t="shared" si="17"/>
        <v>174</v>
      </c>
      <c r="B179" s="115" t="s">
        <v>492</v>
      </c>
      <c r="C179" s="115">
        <v>6</v>
      </c>
      <c r="D179" s="163">
        <f>'сходові кл'!P179</f>
        <v>0</v>
      </c>
      <c r="E179" s="163">
        <f>'прибуд тер'!P179</f>
        <v>0.3687032144893112</v>
      </c>
      <c r="F179" s="163">
        <f>'слюсарі х.в.'!Q179+водовідведення!Q179+зварювальник!N179+'слюсарі ц.о. г.в.'!O179+'гаряча вода'!O179+'аварійні служби'!I179</f>
        <v>0.17469798755536525</v>
      </c>
      <c r="G179" s="163">
        <f>даратиз!K179</f>
        <v>1.2589073634204277E-2</v>
      </c>
      <c r="H179" s="163">
        <f>димвенканали!R179</f>
        <v>5.8142794340242103E-2</v>
      </c>
      <c r="I179" s="163">
        <f>покрівлі!P179+'під зими'!N179+маляри!N179+водій!M179</f>
        <v>0.25851681066775817</v>
      </c>
      <c r="J179" s="163">
        <f>електрики!Q179</f>
        <v>1.3771764512796845E-2</v>
      </c>
      <c r="K179" s="163">
        <f t="shared" si="14"/>
        <v>0.88642164519967781</v>
      </c>
      <c r="L179" s="10">
        <v>2.2131610633739227E-2</v>
      </c>
      <c r="M179" s="116">
        <f t="shared" si="12"/>
        <v>0.91</v>
      </c>
      <c r="N179" s="116">
        <f t="shared" si="13"/>
        <v>1.0902639070001003</v>
      </c>
      <c r="O179" s="164"/>
      <c r="P179" s="168"/>
      <c r="Q179" s="164"/>
      <c r="R179" s="165">
        <v>2</v>
      </c>
      <c r="S179" s="166">
        <f t="shared" si="15"/>
        <v>0.17844154889004415</v>
      </c>
      <c r="T179" s="166">
        <v>0.91182235811005619</v>
      </c>
      <c r="U179" s="155">
        <f t="shared" si="16"/>
        <v>19.569771162433639</v>
      </c>
    </row>
    <row r="180" spans="1:21" ht="18.75">
      <c r="A180" s="161">
        <f t="shared" si="17"/>
        <v>175</v>
      </c>
      <c r="B180" s="115" t="s">
        <v>493</v>
      </c>
      <c r="C180" s="115">
        <v>3</v>
      </c>
      <c r="D180" s="163">
        <f>'сходові кл'!P180</f>
        <v>0</v>
      </c>
      <c r="E180" s="163">
        <f>'прибуд тер'!P180</f>
        <v>0.75583812379582616</v>
      </c>
      <c r="F180" s="163">
        <f>'слюсарі х.в.'!Q180+водовідведення!Q180+зварювальник!N180+'слюсарі ц.о. г.в.'!O180+'гаряча вода'!O180+'аварійні служби'!I180</f>
        <v>0.19468842579096254</v>
      </c>
      <c r="G180" s="163">
        <f>даратиз!K180</f>
        <v>1.6226734348561759E-2</v>
      </c>
      <c r="H180" s="163">
        <f>димвенканали!R180</f>
        <v>5.2661828277308975E-2</v>
      </c>
      <c r="I180" s="163">
        <f>покрівлі!P180+'під зими'!N180+маляри!N180+водій!M180</f>
        <v>0.2290421804273069</v>
      </c>
      <c r="J180" s="163">
        <f>електрики!Q180</f>
        <v>1.7168100684945981E-2</v>
      </c>
      <c r="K180" s="163">
        <f t="shared" si="14"/>
        <v>1.2656253933249124</v>
      </c>
      <c r="L180" s="10">
        <v>3.144285379319775E-2</v>
      </c>
      <c r="M180" s="116">
        <f t="shared" si="12"/>
        <v>1.3</v>
      </c>
      <c r="N180" s="116">
        <f t="shared" si="13"/>
        <v>1.556481896541732</v>
      </c>
      <c r="O180" s="164"/>
      <c r="P180" s="168"/>
      <c r="Q180" s="164"/>
      <c r="R180" s="165">
        <v>2</v>
      </c>
      <c r="S180" s="166">
        <f t="shared" si="15"/>
        <v>0.26103632026198476</v>
      </c>
      <c r="T180" s="166">
        <v>1.2954455762797472</v>
      </c>
      <c r="U180" s="155">
        <f t="shared" si="16"/>
        <v>20.150311602562827</v>
      </c>
    </row>
    <row r="181" spans="1:21" ht="18.75">
      <c r="A181" s="161">
        <f t="shared" si="17"/>
        <v>176</v>
      </c>
      <c r="B181" s="115" t="s">
        <v>494</v>
      </c>
      <c r="C181" s="115">
        <v>9</v>
      </c>
      <c r="D181" s="163">
        <f>'сходові кл'!P181</f>
        <v>0</v>
      </c>
      <c r="E181" s="163">
        <f>'прибуд тер'!P181</f>
        <v>0.72351501687239117</v>
      </c>
      <c r="F181" s="163">
        <f>'слюсарі х.в.'!Q181+водовідведення!Q181+зварювальник!N181+'слюсарі ц.о. г.в.'!O181+'гаряча вода'!O181+'аварійні служби'!I181</f>
        <v>0.20047300891805417</v>
      </c>
      <c r="G181" s="163">
        <f>даратиз!K181</f>
        <v>1.6717352415026837E-2</v>
      </c>
      <c r="H181" s="163">
        <f>димвенканали!R181</f>
        <v>0.11135291775273562</v>
      </c>
      <c r="I181" s="163">
        <f>покрівлі!P181+'під зими'!N181+маляри!N181+водій!M181</f>
        <v>0.31052329166919662</v>
      </c>
      <c r="J181" s="163">
        <f>електрики!Q181</f>
        <v>1.8150889990703176E-2</v>
      </c>
      <c r="K181" s="163">
        <f t="shared" si="14"/>
        <v>1.3807324776181078</v>
      </c>
      <c r="L181" s="10">
        <v>3.4215416662269876E-2</v>
      </c>
      <c r="M181" s="116">
        <f t="shared" si="12"/>
        <v>1.41</v>
      </c>
      <c r="N181" s="116">
        <f t="shared" si="13"/>
        <v>1.6979374731364532</v>
      </c>
      <c r="O181" s="164"/>
      <c r="P181" s="168"/>
      <c r="Q181" s="164"/>
      <c r="R181" s="165">
        <v>2</v>
      </c>
      <c r="S181" s="166">
        <f t="shared" si="15"/>
        <v>0.28826230665093422</v>
      </c>
      <c r="T181" s="166">
        <v>1.4096751664855189</v>
      </c>
      <c r="U181" s="155">
        <f t="shared" si="16"/>
        <v>20.448846195510775</v>
      </c>
    </row>
    <row r="182" spans="1:21" ht="18.75">
      <c r="A182" s="161">
        <f t="shared" si="17"/>
        <v>177</v>
      </c>
      <c r="B182" s="115" t="s">
        <v>495</v>
      </c>
      <c r="C182" s="115">
        <v>31</v>
      </c>
      <c r="D182" s="163">
        <f>'сходові кл'!P182</f>
        <v>0</v>
      </c>
      <c r="E182" s="163">
        <f>'прибуд тер'!P182</f>
        <v>0.68170423056653495</v>
      </c>
      <c r="F182" s="163">
        <f>'слюсарі х.в.'!Q182+водовідведення!Q182+зварювальник!N182+'слюсарі ц.о. г.в.'!O182+'гаряча вода'!O182+'аварійні служби'!I182</f>
        <v>0.1835621467860109</v>
      </c>
      <c r="G182" s="163">
        <f>даратиз!K182</f>
        <v>6.7786561264822146E-2</v>
      </c>
      <c r="H182" s="163">
        <f>димвенканали!R182</f>
        <v>3.0801957621940775E-2</v>
      </c>
      <c r="I182" s="163">
        <f>покрівлі!P182+'під зими'!N182+маляри!N182+водій!M182</f>
        <v>0.23150780490844658</v>
      </c>
      <c r="J182" s="163">
        <f>електрики!Q182</f>
        <v>1.5277767746739055E-2</v>
      </c>
      <c r="K182" s="163">
        <f t="shared" si="14"/>
        <v>1.2106404688944945</v>
      </c>
      <c r="L182" s="10">
        <v>2.8849685301553803E-2</v>
      </c>
      <c r="M182" s="116">
        <f t="shared" si="12"/>
        <v>1.24</v>
      </c>
      <c r="N182" s="116">
        <f t="shared" si="13"/>
        <v>1.4873881850352579</v>
      </c>
      <c r="O182" s="164"/>
      <c r="P182" s="168"/>
      <c r="Q182" s="164"/>
      <c r="R182" s="165">
        <v>3</v>
      </c>
      <c r="S182" s="166">
        <f t="shared" si="15"/>
        <v>0.29878115061124122</v>
      </c>
      <c r="T182" s="166">
        <v>1.1886070344240167</v>
      </c>
      <c r="U182" s="155">
        <f t="shared" si="16"/>
        <v>25.137084163062067</v>
      </c>
    </row>
    <row r="183" spans="1:21" ht="18.75">
      <c r="A183" s="161">
        <f t="shared" si="17"/>
        <v>178</v>
      </c>
      <c r="B183" s="115" t="s">
        <v>496</v>
      </c>
      <c r="C183" s="115">
        <v>24</v>
      </c>
      <c r="D183" s="163">
        <f>'сходові кл'!P183</f>
        <v>0.58173696358159266</v>
      </c>
      <c r="E183" s="163">
        <f>'прибуд тер'!P183</f>
        <v>0.19609950378475619</v>
      </c>
      <c r="F183" s="163">
        <f>'слюсарі х.в.'!Q183+водовідведення!Q183+зварювальник!N183+'слюсарі ц.о. г.в.'!O183+'гаряча вода'!O183+'аварійні служби'!I183</f>
        <v>0.17708207573965298</v>
      </c>
      <c r="G183" s="163">
        <f>даратиз!K183</f>
        <v>1.0514181919798796E-3</v>
      </c>
      <c r="H183" s="163">
        <f>димвенканали!R183</f>
        <v>3.5332613757035496E-2</v>
      </c>
      <c r="I183" s="163">
        <f>покрівлі!P183+'під зими'!N183+маляри!N183+водій!M183</f>
        <v>0.18923027081860508</v>
      </c>
      <c r="J183" s="163">
        <f>електрики!Q183</f>
        <v>1.2995415042712708E-2</v>
      </c>
      <c r="K183" s="163">
        <f t="shared" si="14"/>
        <v>1.1935282609163349</v>
      </c>
      <c r="L183" s="10">
        <v>3.0120538810077594E-2</v>
      </c>
      <c r="M183" s="116">
        <f t="shared" si="12"/>
        <v>1.22</v>
      </c>
      <c r="N183" s="116">
        <f t="shared" si="13"/>
        <v>1.4683785596716949</v>
      </c>
      <c r="O183" s="164"/>
      <c r="P183" s="168"/>
      <c r="Q183" s="164"/>
      <c r="R183" s="165">
        <v>3</v>
      </c>
      <c r="S183" s="166">
        <f t="shared" si="15"/>
        <v>0.22741236069649817</v>
      </c>
      <c r="T183" s="166">
        <v>1.2409661989751968</v>
      </c>
      <c r="U183" s="155">
        <f t="shared" si="16"/>
        <v>18.325427468072679</v>
      </c>
    </row>
    <row r="184" spans="1:21" ht="18.75">
      <c r="A184" s="161">
        <f t="shared" si="17"/>
        <v>179</v>
      </c>
      <c r="B184" s="115" t="s">
        <v>497</v>
      </c>
      <c r="C184" s="115">
        <v>33</v>
      </c>
      <c r="D184" s="163">
        <f>'сходові кл'!P184</f>
        <v>0.84359000922248939</v>
      </c>
      <c r="E184" s="163">
        <f>'прибуд тер'!P184</f>
        <v>0.20255584521700806</v>
      </c>
      <c r="F184" s="163">
        <f>'слюсарі х.в.'!Q184+водовідведення!Q184+зварювальник!N184+'слюсарі ц.о. г.в.'!O184+'гаряча вода'!O184+'аварійні служби'!I184</f>
        <v>0.15188840842863643</v>
      </c>
      <c r="G184" s="163">
        <f>даратиз!K184</f>
        <v>1.3185808339429409E-3</v>
      </c>
      <c r="H184" s="163">
        <f>димвенканали!R184</f>
        <v>4.2689018624574263E-2</v>
      </c>
      <c r="I184" s="163">
        <f>покрівлі!P184+'під зими'!N184+маляри!N184+водій!M184</f>
        <v>0.19129669052296647</v>
      </c>
      <c r="J184" s="163">
        <f>електрики!Q184</f>
        <v>9.8964618432607412E-3</v>
      </c>
      <c r="K184" s="163">
        <f t="shared" si="14"/>
        <v>1.4432350146928783</v>
      </c>
      <c r="L184" s="10">
        <v>3.616250316942872E-2</v>
      </c>
      <c r="M184" s="116">
        <f t="shared" si="12"/>
        <v>1.48</v>
      </c>
      <c r="N184" s="116">
        <f t="shared" si="13"/>
        <v>1.7752770214347684</v>
      </c>
      <c r="O184" s="164"/>
      <c r="P184" s="168"/>
      <c r="Q184" s="164"/>
      <c r="R184" s="165">
        <v>4</v>
      </c>
      <c r="S184" s="166">
        <f t="shared" si="15"/>
        <v>0.28538189085430488</v>
      </c>
      <c r="T184" s="166">
        <v>1.4898951305804635</v>
      </c>
      <c r="U184" s="155">
        <f t="shared" si="16"/>
        <v>19.154495171960193</v>
      </c>
    </row>
    <row r="185" spans="1:21" ht="18.75">
      <c r="A185" s="161">
        <f t="shared" si="17"/>
        <v>180</v>
      </c>
      <c r="B185" s="115" t="s">
        <v>498</v>
      </c>
      <c r="C185" s="115">
        <v>31</v>
      </c>
      <c r="D185" s="163">
        <f>'сходові кл'!P185</f>
        <v>0.79890423948269951</v>
      </c>
      <c r="E185" s="163">
        <f>'прибуд тер'!P185</f>
        <v>0.2345111596618705</v>
      </c>
      <c r="F185" s="163">
        <f>'слюсарі х.в.'!Q185+водовідведення!Q185+зварювальник!N185+'слюсарі ц.о. г.в.'!O185+'гаряча вода'!O185+'аварійні служби'!I185</f>
        <v>0.18529591701687731</v>
      </c>
      <c r="G185" s="163">
        <f>даратиз!K185</f>
        <v>8.3093525179856115E-4</v>
      </c>
      <c r="H185" s="163">
        <f>димвенканали!R185</f>
        <v>7.1650395423055208E-2</v>
      </c>
      <c r="I185" s="163">
        <f>покрівлі!P185+'під зими'!N185+маляри!N185+водій!M185</f>
        <v>0.16688890079014851</v>
      </c>
      <c r="J185" s="163">
        <f>електрики!Q185</f>
        <v>1.5572331901856038E-2</v>
      </c>
      <c r="K185" s="163">
        <f t="shared" si="14"/>
        <v>1.4736538795283056</v>
      </c>
      <c r="L185" s="10">
        <v>3.6860433165309424E-2</v>
      </c>
      <c r="M185" s="116">
        <f t="shared" ref="M185:M248" si="18">ROUND(K185+L185,2)</f>
        <v>1.51</v>
      </c>
      <c r="N185" s="116">
        <f t="shared" si="13"/>
        <v>1.8126171752323381</v>
      </c>
      <c r="O185" s="164"/>
      <c r="P185" s="168"/>
      <c r="Q185" s="164"/>
      <c r="R185" s="165">
        <v>4</v>
      </c>
      <c r="S185" s="166">
        <f t="shared" si="15"/>
        <v>0.29396732882158982</v>
      </c>
      <c r="T185" s="166">
        <v>1.5186498464107483</v>
      </c>
      <c r="U185" s="155">
        <f t="shared" si="16"/>
        <v>19.357150005076328</v>
      </c>
    </row>
    <row r="186" spans="1:21" ht="18.75">
      <c r="A186" s="161">
        <f t="shared" si="17"/>
        <v>181</v>
      </c>
      <c r="B186" s="115" t="s">
        <v>499</v>
      </c>
      <c r="C186" s="115">
        <v>4</v>
      </c>
      <c r="D186" s="163">
        <f>'сходові кл'!P186</f>
        <v>0.57229688642491372</v>
      </c>
      <c r="E186" s="163">
        <f>'прибуд тер'!P186</f>
        <v>0.18678867984590691</v>
      </c>
      <c r="F186" s="163">
        <f>'слюсарі х.в.'!Q186+водовідведення!Q186+зварювальник!N186+'слюсарі ц.о. г.в.'!O186+'гаряча вода'!O186+'аварійні служби'!I186</f>
        <v>0.17428079131508292</v>
      </c>
      <c r="G186" s="163">
        <f>даратиз!K186</f>
        <v>8.5615904770808011E-4</v>
      </c>
      <c r="H186" s="163">
        <f>димвенканали!R186</f>
        <v>7.3963519968054406E-2</v>
      </c>
      <c r="I186" s="163">
        <f>покрівлі!P186+'під зими'!N186+маляри!N186+водій!M186</f>
        <v>0.21333121369420982</v>
      </c>
      <c r="J186" s="163">
        <f>електрики!Q186</f>
        <v>1.3700883691423343E-2</v>
      </c>
      <c r="K186" s="163">
        <f t="shared" si="14"/>
        <v>1.2352181339872994</v>
      </c>
      <c r="L186" s="10">
        <v>3.0977762451448454E-2</v>
      </c>
      <c r="M186" s="116">
        <f t="shared" si="18"/>
        <v>1.27</v>
      </c>
      <c r="N186" s="116">
        <f t="shared" si="13"/>
        <v>1.5194350757264974</v>
      </c>
      <c r="O186" s="164"/>
      <c r="P186" s="168"/>
      <c r="Q186" s="164"/>
      <c r="R186" s="165">
        <v>1</v>
      </c>
      <c r="S186" s="166">
        <f t="shared" si="15"/>
        <v>0.24315126272682108</v>
      </c>
      <c r="T186" s="166">
        <v>1.2762838129996763</v>
      </c>
      <c r="U186" s="155">
        <f t="shared" si="16"/>
        <v>19.051504081630373</v>
      </c>
    </row>
    <row r="187" spans="1:21" ht="18.75">
      <c r="A187" s="161">
        <f t="shared" si="17"/>
        <v>182</v>
      </c>
      <c r="B187" s="115" t="s">
        <v>500</v>
      </c>
      <c r="C187" s="115">
        <v>32</v>
      </c>
      <c r="D187" s="163">
        <f>'сходові кл'!P187</f>
        <v>0</v>
      </c>
      <c r="E187" s="163">
        <f>'прибуд тер'!P187</f>
        <v>0.4691869752195893</v>
      </c>
      <c r="F187" s="163">
        <f>'слюсарі х.в.'!Q187+водовідведення!Q187+зварювальник!N187+'слюсарі ц.о. г.в.'!O187+'гаряча вода'!O187+'аварійні служби'!I187</f>
        <v>0.15653547899186282</v>
      </c>
      <c r="G187" s="163">
        <f>даратиз!K187</f>
        <v>5.7227488151658772E-3</v>
      </c>
      <c r="H187" s="163">
        <f>димвенканали!R187</f>
        <v>7.9964437374637848E-2</v>
      </c>
      <c r="I187" s="163">
        <f>покрівлі!P187+'під зими'!N187+маляри!N187+водій!M187</f>
        <v>0.33904232513630489</v>
      </c>
      <c r="J187" s="163">
        <f>електрики!Q187</f>
        <v>1.0685989999792601E-2</v>
      </c>
      <c r="K187" s="163">
        <f t="shared" si="14"/>
        <v>1.0611379555373535</v>
      </c>
      <c r="L187" s="10">
        <v>2.6637384634915724E-2</v>
      </c>
      <c r="M187" s="116">
        <f t="shared" si="18"/>
        <v>1.0900000000000001</v>
      </c>
      <c r="N187" s="116">
        <f t="shared" si="13"/>
        <v>1.305330408206723</v>
      </c>
      <c r="O187" s="164"/>
      <c r="P187" s="168"/>
      <c r="Q187" s="164"/>
      <c r="R187" s="165">
        <v>3</v>
      </c>
      <c r="S187" s="166">
        <f t="shared" si="15"/>
        <v>0.20787016124819524</v>
      </c>
      <c r="T187" s="166">
        <v>1.0974602469585277</v>
      </c>
      <c r="U187" s="155">
        <f t="shared" si="16"/>
        <v>18.941019670123005</v>
      </c>
    </row>
    <row r="188" spans="1:21" ht="18.75">
      <c r="A188" s="161">
        <f t="shared" si="17"/>
        <v>183</v>
      </c>
      <c r="B188" s="115" t="s">
        <v>501</v>
      </c>
      <c r="C188" s="115">
        <v>21</v>
      </c>
      <c r="D188" s="163">
        <f>'сходові кл'!P188</f>
        <v>0.43975467947146496</v>
      </c>
      <c r="E188" s="163">
        <f>'прибуд тер'!P188</f>
        <v>0.41770449649762481</v>
      </c>
      <c r="F188" s="163">
        <f>'слюсарі х.в.'!Q188+водовідведення!Q188+зварювальник!N188+'слюсарі ц.о. г.в.'!O188+'гаряча вода'!O188+'аварійні служби'!I188</f>
        <v>0.18473343456342894</v>
      </c>
      <c r="G188" s="163">
        <f>даратиз!K188</f>
        <v>1.4414591096293392E-3</v>
      </c>
      <c r="H188" s="163">
        <f>димвенканали!R188</f>
        <v>5.8494494980507711E-2</v>
      </c>
      <c r="I188" s="163">
        <f>покрівлі!P188+'під зими'!N188+маляри!N188+водій!M188</f>
        <v>0.20327673901169691</v>
      </c>
      <c r="J188" s="163">
        <f>електрики!Q188</f>
        <v>1.5476767238373868E-2</v>
      </c>
      <c r="K188" s="163">
        <f t="shared" si="14"/>
        <v>1.3208820708727265</v>
      </c>
      <c r="L188" s="10">
        <v>3.3126207001989261E-2</v>
      </c>
      <c r="M188" s="116">
        <f t="shared" si="18"/>
        <v>1.35</v>
      </c>
      <c r="N188" s="116">
        <f t="shared" si="13"/>
        <v>1.6248099334496588</v>
      </c>
      <c r="O188" s="164"/>
      <c r="P188" s="168"/>
      <c r="Q188" s="164"/>
      <c r="R188" s="165">
        <v>3</v>
      </c>
      <c r="S188" s="166">
        <f t="shared" si="15"/>
        <v>0.26001020496770111</v>
      </c>
      <c r="T188" s="166">
        <v>1.3647997284819577</v>
      </c>
      <c r="U188" s="155">
        <f t="shared" si="16"/>
        <v>19.051161832872417</v>
      </c>
    </row>
    <row r="189" spans="1:21" ht="18.75">
      <c r="A189" s="161">
        <f t="shared" si="17"/>
        <v>184</v>
      </c>
      <c r="B189" s="115" t="s">
        <v>502</v>
      </c>
      <c r="C189" s="115">
        <v>28</v>
      </c>
      <c r="D189" s="163">
        <f>'сходові кл'!P189</f>
        <v>0.83653342249028351</v>
      </c>
      <c r="E189" s="163">
        <f>'прибуд тер'!P189</f>
        <v>0.16432356125771749</v>
      </c>
      <c r="F189" s="163">
        <f>'слюсарі х.в.'!Q189+водовідведення!Q189+зварювальник!N189+'слюсарі ц.о. г.в.'!O189+'гаряча вода'!O189+'аварійні служби'!I189</f>
        <v>0.18674815201536288</v>
      </c>
      <c r="G189" s="163">
        <f>даратиз!K189</f>
        <v>6.0898035547240423E-3</v>
      </c>
      <c r="H189" s="163">
        <f>димвенканали!R189</f>
        <v>5.6428697385358925E-2</v>
      </c>
      <c r="I189" s="163">
        <f>покрівлі!P189+'під зими'!N189+маляри!N189+водій!M189</f>
        <v>0.21237403993229925</v>
      </c>
      <c r="J189" s="163">
        <f>електрики!Q189</f>
        <v>1.5819063774248632E-2</v>
      </c>
      <c r="K189" s="163">
        <f t="shared" si="14"/>
        <v>1.4783167404099948</v>
      </c>
      <c r="L189" s="10">
        <v>3.6908377939489374E-2</v>
      </c>
      <c r="M189" s="116">
        <f t="shared" si="18"/>
        <v>1.52</v>
      </c>
      <c r="N189" s="116">
        <f t="shared" si="13"/>
        <v>1.818270142019381</v>
      </c>
      <c r="O189" s="164"/>
      <c r="P189" s="168"/>
      <c r="Q189" s="164"/>
      <c r="R189" s="165">
        <v>2</v>
      </c>
      <c r="S189" s="166">
        <f t="shared" si="15"/>
        <v>0.2976449709124187</v>
      </c>
      <c r="T189" s="166">
        <v>1.5206251711069623</v>
      </c>
      <c r="U189" s="155">
        <f t="shared" si="16"/>
        <v>19.573855317398404</v>
      </c>
    </row>
    <row r="190" spans="1:21" ht="18.75">
      <c r="A190" s="161">
        <f t="shared" si="17"/>
        <v>185</v>
      </c>
      <c r="B190" s="115" t="s">
        <v>503</v>
      </c>
      <c r="C190" s="115">
        <v>41</v>
      </c>
      <c r="D190" s="163">
        <f>'сходові кл'!P190</f>
        <v>0</v>
      </c>
      <c r="E190" s="163">
        <f>'прибуд тер'!P190</f>
        <v>0.17586281024520517</v>
      </c>
      <c r="F190" s="163">
        <f>'слюсарі х.в.'!Q190+водовідведення!Q190+зварювальник!N190+'слюсарі ц.о. г.в.'!O190+'гаряча вода'!O190+'аварійні служби'!I190</f>
        <v>0.20962872849291481</v>
      </c>
      <c r="G190" s="163">
        <f>даратиз!K190</f>
        <v>6.4578781257586797E-3</v>
      </c>
      <c r="H190" s="163">
        <f>димвенканали!R190</f>
        <v>5.4801539151213878E-2</v>
      </c>
      <c r="I190" s="163">
        <f>покрівлі!P190+'під зими'!N190+маляри!N190+водій!M190</f>
        <v>0.21727174126094129</v>
      </c>
      <c r="J190" s="163">
        <f>електрики!Q190</f>
        <v>1.9706428754169607E-2</v>
      </c>
      <c r="K190" s="163">
        <f t="shared" si="14"/>
        <v>0.68372912603020342</v>
      </c>
      <c r="L190" s="10">
        <v>1.7229539473273471E-2</v>
      </c>
      <c r="M190" s="116">
        <f t="shared" si="18"/>
        <v>0.7</v>
      </c>
      <c r="N190" s="116">
        <f t="shared" si="13"/>
        <v>0.84115039860417218</v>
      </c>
      <c r="O190" s="164"/>
      <c r="P190" s="168"/>
      <c r="Q190" s="164"/>
      <c r="R190" s="165">
        <v>3</v>
      </c>
      <c r="S190" s="166">
        <f t="shared" si="15"/>
        <v>0.13129337230530524</v>
      </c>
      <c r="T190" s="166">
        <v>0.70985702629886693</v>
      </c>
      <c r="U190" s="155">
        <f t="shared" si="16"/>
        <v>18.495748783365226</v>
      </c>
    </row>
    <row r="191" spans="1:21" ht="18.75">
      <c r="A191" s="161">
        <f t="shared" si="17"/>
        <v>186</v>
      </c>
      <c r="B191" s="115" t="s">
        <v>504</v>
      </c>
      <c r="C191" s="115">
        <v>32</v>
      </c>
      <c r="D191" s="163">
        <f>'сходові кл'!P191</f>
        <v>0.77139697920875627</v>
      </c>
      <c r="E191" s="163">
        <f>'прибуд тер'!P191</f>
        <v>0.11402155129859912</v>
      </c>
      <c r="F191" s="163">
        <f>'слюсарі х.в.'!Q191+водовідведення!Q191+зварювальник!N191+'слюсарі ц.о. г.в.'!O191+'гаряча вода'!O191+'аварійні служби'!I191</f>
        <v>0.19390904244631157</v>
      </c>
      <c r="G191" s="163">
        <f>даратиз!K191</f>
        <v>5.305367542893122E-3</v>
      </c>
      <c r="H191" s="163">
        <f>димвенканали!R191</f>
        <v>7.8383479960685301E-2</v>
      </c>
      <c r="I191" s="163">
        <f>покрівлі!P191+'під зими'!N191+маляри!N191+водій!M191</f>
        <v>0.18216910412200155</v>
      </c>
      <c r="J191" s="163">
        <f>електрики!Q191</f>
        <v>1.597095467464674E-2</v>
      </c>
      <c r="K191" s="163">
        <f t="shared" si="14"/>
        <v>1.3611564792538935</v>
      </c>
      <c r="L191" s="10">
        <v>3.4100084975609686E-2</v>
      </c>
      <c r="M191" s="116">
        <f t="shared" si="18"/>
        <v>1.4</v>
      </c>
      <c r="N191" s="116">
        <f t="shared" si="13"/>
        <v>1.6743078770754038</v>
      </c>
      <c r="O191" s="164"/>
      <c r="P191" s="168"/>
      <c r="Q191" s="164"/>
      <c r="R191" s="165">
        <v>3</v>
      </c>
      <c r="S191" s="166">
        <f t="shared" si="15"/>
        <v>0.26938437608028476</v>
      </c>
      <c r="T191" s="166">
        <v>1.4049235009951191</v>
      </c>
      <c r="U191" s="155">
        <f t="shared" si="16"/>
        <v>19.174309198292828</v>
      </c>
    </row>
    <row r="192" spans="1:21" ht="18.75">
      <c r="A192" s="161">
        <f t="shared" si="17"/>
        <v>187</v>
      </c>
      <c r="B192" s="115" t="s">
        <v>505</v>
      </c>
      <c r="C192" s="115">
        <v>36</v>
      </c>
      <c r="D192" s="163">
        <f>'сходові кл'!P192</f>
        <v>0.81091587884952254</v>
      </c>
      <c r="E192" s="163">
        <f>'прибуд тер'!P192</f>
        <v>0.13841162616884381</v>
      </c>
      <c r="F192" s="163">
        <f>'слюсарі х.в.'!Q192+водовідведення!Q192+зварювальник!N192+'слюсарі ц.о. г.в.'!O192+'гаряча вода'!O192+'аварійні служби'!I192</f>
        <v>0.20989165282874533</v>
      </c>
      <c r="G192" s="163">
        <f>даратиз!K192</f>
        <v>4.7064699554326119E-3</v>
      </c>
      <c r="H192" s="163">
        <f>димвенканали!R192</f>
        <v>5.9787806423639178E-2</v>
      </c>
      <c r="I192" s="163">
        <f>покрівлі!P192+'під зими'!N192+маляри!N192+водій!M192</f>
        <v>0.17975496534297208</v>
      </c>
      <c r="J192" s="163">
        <f>електрики!Q192</f>
        <v>1.8711567551504056E-2</v>
      </c>
      <c r="K192" s="163">
        <f t="shared" si="14"/>
        <v>1.4221799671206599</v>
      </c>
      <c r="L192" s="10">
        <v>3.5706892966920679E-2</v>
      </c>
      <c r="M192" s="116">
        <f t="shared" si="18"/>
        <v>1.46</v>
      </c>
      <c r="N192" s="116">
        <f t="shared" si="13"/>
        <v>1.7494642321050966</v>
      </c>
      <c r="O192" s="164"/>
      <c r="P192" s="168"/>
      <c r="Q192" s="164"/>
      <c r="R192" s="165">
        <v>3</v>
      </c>
      <c r="S192" s="166">
        <f t="shared" si="15"/>
        <v>0.2783402418679648</v>
      </c>
      <c r="T192" s="166">
        <v>1.4711239902371318</v>
      </c>
      <c r="U192" s="155">
        <f t="shared" si="16"/>
        <v>18.920243549498426</v>
      </c>
    </row>
    <row r="193" spans="1:21" ht="18.75">
      <c r="A193" s="161">
        <f t="shared" si="17"/>
        <v>188</v>
      </c>
      <c r="B193" s="115" t="s">
        <v>506</v>
      </c>
      <c r="C193" s="115">
        <v>27</v>
      </c>
      <c r="D193" s="163">
        <f>'сходові кл'!P193</f>
        <v>0.97204000607045848</v>
      </c>
      <c r="E193" s="163">
        <f>'прибуд тер'!P193</f>
        <v>0.12995674836742016</v>
      </c>
      <c r="F193" s="163">
        <f>'слюсарі х.в.'!Q193+водовідведення!Q193+зварювальник!N193+'слюсарі ц.о. г.в.'!O193+'гаряча вода'!O193+'аварійні служби'!I193</f>
        <v>0.17935153607439122</v>
      </c>
      <c r="G193" s="163">
        <f>даратиз!K193</f>
        <v>9.5263724434876225E-4</v>
      </c>
      <c r="H193" s="163">
        <f>димвенканали!R193</f>
        <v>4.6676209602271874E-2</v>
      </c>
      <c r="I193" s="163">
        <f>покрівлі!P193+'під зими'!N193+маляри!N193+водій!M193</f>
        <v>0.19954915994887434</v>
      </c>
      <c r="J193" s="163">
        <f>електрики!Q193</f>
        <v>1.4562393261288949E-2</v>
      </c>
      <c r="K193" s="163">
        <f t="shared" si="14"/>
        <v>1.5430886905690537</v>
      </c>
      <c r="L193" s="10">
        <v>3.8646225085405647E-2</v>
      </c>
      <c r="M193" s="116">
        <f t="shared" si="18"/>
        <v>1.58</v>
      </c>
      <c r="N193" s="116">
        <f t="shared" si="13"/>
        <v>1.8980818987853512</v>
      </c>
      <c r="O193" s="164"/>
      <c r="P193" s="168"/>
      <c r="Q193" s="164"/>
      <c r="R193" s="165">
        <v>3</v>
      </c>
      <c r="S193" s="166">
        <f t="shared" si="15"/>
        <v>0.30585742526663862</v>
      </c>
      <c r="T193" s="166">
        <v>1.5922244735187125</v>
      </c>
      <c r="U193" s="155">
        <f t="shared" si="16"/>
        <v>19.209441278761002</v>
      </c>
    </row>
    <row r="194" spans="1:21" ht="18.75">
      <c r="A194" s="161">
        <f t="shared" si="17"/>
        <v>189</v>
      </c>
      <c r="B194" s="115" t="s">
        <v>507</v>
      </c>
      <c r="C194" s="115">
        <v>44</v>
      </c>
      <c r="D194" s="163">
        <f>'сходові кл'!P194</f>
        <v>0.65061207751611139</v>
      </c>
      <c r="E194" s="163">
        <f>'прибуд тер'!P194</f>
        <v>0.15801657921308088</v>
      </c>
      <c r="F194" s="163">
        <f>'слюсарі х.в.'!Q194+водовідведення!Q194+зварювальник!N194+'слюсарі ц.о. г.в.'!O194+'гаряча вода'!O194+'аварійні служби'!I194</f>
        <v>0.16160810849097695</v>
      </c>
      <c r="G194" s="163">
        <f>даратиз!K194</f>
        <v>4.2373845869314707E-3</v>
      </c>
      <c r="H194" s="163">
        <f>димвенканали!R194</f>
        <v>6.6416341733414541E-2</v>
      </c>
      <c r="I194" s="163">
        <f>покрівлі!P194+'під зими'!N194+маляри!N194+водій!M194</f>
        <v>0.1798056892954592</v>
      </c>
      <c r="J194" s="163">
        <f>електрики!Q194</f>
        <v>9.6231831527062005E-3</v>
      </c>
      <c r="K194" s="163">
        <f t="shared" si="14"/>
        <v>1.2303193639886807</v>
      </c>
      <c r="L194" s="10">
        <v>3.0919513003074224E-2</v>
      </c>
      <c r="M194" s="116">
        <f t="shared" si="18"/>
        <v>1.26</v>
      </c>
      <c r="N194" s="116">
        <f t="shared" si="13"/>
        <v>1.5134866523901058</v>
      </c>
      <c r="O194" s="164"/>
      <c r="P194" s="168"/>
      <c r="Q194" s="164"/>
      <c r="R194" s="165">
        <v>3</v>
      </c>
      <c r="S194" s="166">
        <f t="shared" si="15"/>
        <v>0.23960271666344779</v>
      </c>
      <c r="T194" s="166">
        <v>1.273883935726658</v>
      </c>
      <c r="U194" s="155">
        <f t="shared" si="16"/>
        <v>18.808834144436549</v>
      </c>
    </row>
    <row r="195" spans="1:21" ht="18.75">
      <c r="A195" s="161">
        <f t="shared" si="17"/>
        <v>190</v>
      </c>
      <c r="B195" s="115" t="s">
        <v>508</v>
      </c>
      <c r="C195" s="115">
        <v>51</v>
      </c>
      <c r="D195" s="163">
        <f>'сходові кл'!P195</f>
        <v>0.58349850359612565</v>
      </c>
      <c r="E195" s="163">
        <f>'прибуд тер'!P195</f>
        <v>8.1450375600157429E-2</v>
      </c>
      <c r="F195" s="163">
        <f>'слюсарі х.в.'!Q195+водовідведення!Q195+зварювальник!N195+'слюсарі ц.о. г.в.'!O195+'гаряча вода'!O195+'аварійні служби'!I195</f>
        <v>0.22122476794522988</v>
      </c>
      <c r="G195" s="163">
        <f>даратиз!K195</f>
        <v>3.5360094451003547E-3</v>
      </c>
      <c r="H195" s="163">
        <f>димвенканали!R195</f>
        <v>6.2991682601227089E-2</v>
      </c>
      <c r="I195" s="163">
        <f>покрівлі!P195+'під зими'!N195+маляри!N195+водій!M195</f>
        <v>0.19468533889024148</v>
      </c>
      <c r="J195" s="163">
        <f>електрики!Q195</f>
        <v>2.1676573069236902E-2</v>
      </c>
      <c r="K195" s="163">
        <f t="shared" si="14"/>
        <v>1.1690632511473189</v>
      </c>
      <c r="L195" s="10">
        <v>2.9295504425375121E-2</v>
      </c>
      <c r="M195" s="116">
        <f t="shared" si="18"/>
        <v>1.2</v>
      </c>
      <c r="N195" s="116">
        <f t="shared" ref="N195:N258" si="19">(D195+E195+F195+G195+H195+I195+J195+L195)*1.2</f>
        <v>1.4380305066872328</v>
      </c>
      <c r="O195" s="164"/>
      <c r="P195" s="168"/>
      <c r="Q195" s="164"/>
      <c r="R195" s="165">
        <v>4</v>
      </c>
      <c r="S195" s="166">
        <f t="shared" si="15"/>
        <v>0.2310557243617779</v>
      </c>
      <c r="T195" s="166">
        <v>1.2069747823254549</v>
      </c>
      <c r="U195" s="155">
        <f t="shared" si="16"/>
        <v>19.143376294623764</v>
      </c>
    </row>
    <row r="196" spans="1:21" ht="18.75">
      <c r="A196" s="161">
        <f t="shared" si="17"/>
        <v>191</v>
      </c>
      <c r="B196" s="115" t="s">
        <v>509</v>
      </c>
      <c r="C196" s="115">
        <v>17</v>
      </c>
      <c r="D196" s="163">
        <f>'сходові кл'!P196</f>
        <v>0.48340847849117369</v>
      </c>
      <c r="E196" s="163">
        <f>'прибуд тер'!P196</f>
        <v>9.6962396582926394E-2</v>
      </c>
      <c r="F196" s="163">
        <f>'слюсарі х.в.'!Q196+водовідведення!Q196+зварювальник!N196+'слюсарі ц.о. г.в.'!O196+'гаряча вода'!O196+'аварійні служби'!I196</f>
        <v>0.17038046573820156</v>
      </c>
      <c r="G196" s="163">
        <f>даратиз!K196</f>
        <v>1.4617065021845285E-3</v>
      </c>
      <c r="H196" s="163">
        <f>димвенканали!R196</f>
        <v>6.3121953625181748E-2</v>
      </c>
      <c r="I196" s="163">
        <f>покрівлі!P196+'під зими'!N196+маляри!N196+водій!M196</f>
        <v>0.16473780041669653</v>
      </c>
      <c r="J196" s="163">
        <f>електрики!Q196</f>
        <v>1.2494966622251706E-2</v>
      </c>
      <c r="K196" s="163">
        <f t="shared" ref="K196:K259" si="20">D196+E196+F196+G196+H196+I196+J196</f>
        <v>0.99256776797861623</v>
      </c>
      <c r="L196" s="10">
        <v>2.5103325833722167E-2</v>
      </c>
      <c r="M196" s="116">
        <f t="shared" si="18"/>
        <v>1.02</v>
      </c>
      <c r="N196" s="116">
        <f t="shared" si="19"/>
        <v>1.2212053125748059</v>
      </c>
      <c r="O196" s="164"/>
      <c r="P196" s="168"/>
      <c r="Q196" s="164"/>
      <c r="R196" s="165">
        <v>2</v>
      </c>
      <c r="S196" s="166">
        <f t="shared" si="15"/>
        <v>0.18694828822545273</v>
      </c>
      <c r="T196" s="166">
        <v>1.0342570243493532</v>
      </c>
      <c r="U196" s="155">
        <f t="shared" si="16"/>
        <v>18.07561213742407</v>
      </c>
    </row>
    <row r="197" spans="1:21" ht="18.75">
      <c r="A197" s="161">
        <f t="shared" si="17"/>
        <v>192</v>
      </c>
      <c r="B197" s="115" t="s">
        <v>510</v>
      </c>
      <c r="C197" s="115">
        <v>8</v>
      </c>
      <c r="D197" s="163">
        <f>'сходові кл'!P197</f>
        <v>0</v>
      </c>
      <c r="E197" s="163">
        <f>'прибуд тер'!P197</f>
        <v>0.50551353401905452</v>
      </c>
      <c r="F197" s="163">
        <f>'слюсарі х.в.'!Q197+водовідведення!Q197+зварювальник!N197+'слюсарі ц.о. г.в.'!O197+'гаряча вода'!O197+'аварійні служби'!I197</f>
        <v>0.18061545675335894</v>
      </c>
      <c r="G197" s="163">
        <f>даратиз!K197</f>
        <v>1.0513380666302568E-2</v>
      </c>
      <c r="H197" s="163">
        <f>димвенканали!R197</f>
        <v>9.6321388804318842E-2</v>
      </c>
      <c r="I197" s="163">
        <f>покрівлі!P197+'під зими'!N197+маляри!N197+водій!M197</f>
        <v>0.20372112284901586</v>
      </c>
      <c r="J197" s="163">
        <f>електрики!Q197</f>
        <v>1.4777130900860113E-2</v>
      </c>
      <c r="K197" s="163">
        <f t="shared" si="20"/>
        <v>1.0114620139929109</v>
      </c>
      <c r="L197" s="10">
        <v>2.5165439199549458E-2</v>
      </c>
      <c r="M197" s="116">
        <f t="shared" si="18"/>
        <v>1.04</v>
      </c>
      <c r="N197" s="116">
        <f t="shared" si="19"/>
        <v>1.2439529438309525</v>
      </c>
      <c r="O197" s="164"/>
      <c r="P197" s="168"/>
      <c r="Q197" s="164"/>
      <c r="R197" s="165">
        <v>4</v>
      </c>
      <c r="S197" s="166">
        <f t="shared" si="15"/>
        <v>0.20713684880951466</v>
      </c>
      <c r="T197" s="166">
        <v>1.0368160950214378</v>
      </c>
      <c r="U197" s="155">
        <f t="shared" si="16"/>
        <v>19.978166793912642</v>
      </c>
    </row>
    <row r="198" spans="1:21" ht="18.75">
      <c r="A198" s="161">
        <f t="shared" si="17"/>
        <v>193</v>
      </c>
      <c r="B198" s="115" t="s">
        <v>511</v>
      </c>
      <c r="C198" s="115">
        <v>42</v>
      </c>
      <c r="D198" s="163">
        <f>'сходові кл'!P198</f>
        <v>0.54125599977950556</v>
      </c>
      <c r="E198" s="163">
        <f>'прибуд тер'!P198</f>
        <v>0.40599647763703633</v>
      </c>
      <c r="F198" s="163">
        <f>'слюсарі х.в.'!Q198+водовідведення!Q198+зварювальник!N198+'слюсарі ц.о. г.в.'!O198+'гаряча вода'!O198+'аварійні служби'!I198</f>
        <v>0.15974034810192639</v>
      </c>
      <c r="G198" s="163">
        <f>даратиз!K198</f>
        <v>6.4499495572245269E-3</v>
      </c>
      <c r="H198" s="163">
        <f>димвенканали!R198</f>
        <v>6.4560883485624734E-2</v>
      </c>
      <c r="I198" s="163">
        <f>покрівлі!P198+'під зими'!N198+маляри!N198+водій!M198</f>
        <v>0.2164364035982719</v>
      </c>
      <c r="J198" s="163">
        <f>електрики!Q198</f>
        <v>9.0988431833230136E-3</v>
      </c>
      <c r="K198" s="163">
        <f t="shared" si="20"/>
        <v>1.4035389053429126</v>
      </c>
      <c r="L198" s="10">
        <v>3.5950951923688086E-2</v>
      </c>
      <c r="M198" s="116">
        <f t="shared" si="18"/>
        <v>1.44</v>
      </c>
      <c r="N198" s="116">
        <f t="shared" si="19"/>
        <v>1.7273878287199207</v>
      </c>
      <c r="O198" s="164"/>
      <c r="P198" s="168"/>
      <c r="Q198" s="164"/>
      <c r="R198" s="165">
        <v>2</v>
      </c>
      <c r="S198" s="166">
        <f t="shared" ref="S198:S261" si="21">N198-T198</f>
        <v>0.24620860946397172</v>
      </c>
      <c r="T198" s="166">
        <v>1.481179219255949</v>
      </c>
      <c r="U198" s="155">
        <f t="shared" ref="U198:U261" si="22">S198/T198*100</f>
        <v>16.622472572066695</v>
      </c>
    </row>
    <row r="199" spans="1:21" ht="18.75">
      <c r="A199" s="161">
        <f t="shared" si="17"/>
        <v>194</v>
      </c>
      <c r="B199" s="115" t="s">
        <v>512</v>
      </c>
      <c r="C199" s="115">
        <v>19</v>
      </c>
      <c r="D199" s="163">
        <f>'сходові кл'!P199</f>
        <v>0</v>
      </c>
      <c r="E199" s="163">
        <f>'прибуд тер'!P199</f>
        <v>0.54667201311011915</v>
      </c>
      <c r="F199" s="163">
        <f>'слюсарі х.в.'!Q199+водовідведення!Q199+зварювальник!N199+'слюсарі ц.о. г.в.'!O199+'гаряча вода'!O199+'аварійні служби'!I199</f>
        <v>0.19862221503455413</v>
      </c>
      <c r="G199" s="163">
        <f>даратиз!K199</f>
        <v>4.062500000000001E-3</v>
      </c>
      <c r="H199" s="163">
        <f>димвенканали!R199</f>
        <v>8.0399026328879478E-2</v>
      </c>
      <c r="I199" s="163">
        <f>покрівлі!P199+'під зими'!N199+маляри!N199+водій!M199</f>
        <v>0.1622941186444242</v>
      </c>
      <c r="J199" s="163">
        <f>електрики!Q199</f>
        <v>1.7255693035379376E-2</v>
      </c>
      <c r="K199" s="163">
        <f t="shared" si="20"/>
        <v>1.0093055661533563</v>
      </c>
      <c r="L199" s="10">
        <v>2.568250185886518E-2</v>
      </c>
      <c r="M199" s="116">
        <f t="shared" si="18"/>
        <v>1.03</v>
      </c>
      <c r="N199" s="116">
        <f t="shared" si="19"/>
        <v>1.2419856816146657</v>
      </c>
      <c r="O199" s="164"/>
      <c r="P199" s="168"/>
      <c r="Q199" s="164"/>
      <c r="R199" s="165">
        <v>2</v>
      </c>
      <c r="S199" s="166">
        <f t="shared" si="21"/>
        <v>0.1838666050294202</v>
      </c>
      <c r="T199" s="166">
        <v>1.0581190765852455</v>
      </c>
      <c r="U199" s="155">
        <f t="shared" si="22"/>
        <v>17.376740397006472</v>
      </c>
    </row>
    <row r="200" spans="1:21" ht="18.75">
      <c r="A200" s="161">
        <f t="shared" ref="A200:A263" si="23">A199+1</f>
        <v>195</v>
      </c>
      <c r="B200" s="223" t="s">
        <v>513</v>
      </c>
      <c r="C200" s="114">
        <v>36</v>
      </c>
      <c r="D200" s="163">
        <f>'сходові кл'!P200</f>
        <v>0</v>
      </c>
      <c r="E200" s="163">
        <f>'прибуд тер'!P200</f>
        <v>0</v>
      </c>
      <c r="F200" s="163">
        <f>'слюсарі х.в.'!Q200+водовідведення!Q200+зварювальник!N200+'слюсарі ц.о. г.в.'!O200+'гаряча вода'!O200+'аварійні служби'!I200</f>
        <v>0.18016315752019585</v>
      </c>
      <c r="G200" s="163">
        <f>даратиз!K200</f>
        <v>8.3452343992548913E-3</v>
      </c>
      <c r="H200" s="163">
        <f>димвенканали!R200</f>
        <v>6.0417385672760136E-2</v>
      </c>
      <c r="I200" s="163">
        <f>покрівлі!P200+'під зими'!N200+маляри!N200+водій!M200</f>
        <v>0.1710660535006357</v>
      </c>
      <c r="J200" s="163">
        <f>електрики!Q200</f>
        <v>1.2600245271410215E-2</v>
      </c>
      <c r="K200" s="163">
        <f t="shared" si="20"/>
        <v>0.43259207636425678</v>
      </c>
      <c r="L200" s="10">
        <v>1.1097374341278096E-2</v>
      </c>
      <c r="M200" s="116">
        <f t="shared" si="18"/>
        <v>0.44</v>
      </c>
      <c r="N200" s="116">
        <f t="shared" si="19"/>
        <v>0.53242734084664189</v>
      </c>
      <c r="O200" s="164"/>
      <c r="P200" s="168"/>
      <c r="Q200" s="164"/>
      <c r="R200" s="165">
        <v>3</v>
      </c>
      <c r="S200" s="166">
        <f t="shared" si="21"/>
        <v>7.5215517985984304E-2</v>
      </c>
      <c r="T200" s="166">
        <v>0.45721182286065759</v>
      </c>
      <c r="U200" s="155">
        <f t="shared" si="22"/>
        <v>16.450912733485328</v>
      </c>
    </row>
    <row r="201" spans="1:21" ht="18.75">
      <c r="A201" s="161">
        <f t="shared" si="23"/>
        <v>196</v>
      </c>
      <c r="B201" s="114" t="s">
        <v>514</v>
      </c>
      <c r="C201" s="115">
        <v>28</v>
      </c>
      <c r="D201" s="163">
        <f>'сходові кл'!P201</f>
        <v>0.39270549582742259</v>
      </c>
      <c r="E201" s="163">
        <f>'прибуд тер'!P201</f>
        <v>0.38852001408299619</v>
      </c>
      <c r="F201" s="163">
        <f>'слюсарі х.в.'!Q201+водовідведення!Q201+зварювальник!N201+'слюсарі ц.о. г.в.'!O201+'гаряча вода'!O201+'аварійні служби'!I201</f>
        <v>0.18149513783289328</v>
      </c>
      <c r="G201" s="163">
        <f>даратиз!K201</f>
        <v>5.3420375137918363E-3</v>
      </c>
      <c r="H201" s="163">
        <f>димвенканали!R201</f>
        <v>7.4402505820993919E-2</v>
      </c>
      <c r="I201" s="163">
        <f>покрівлі!P201+'під зими'!N201+маляри!N201+водій!M201</f>
        <v>0.17532039201164107</v>
      </c>
      <c r="J201" s="163">
        <f>електрики!Q201</f>
        <v>1.4926586987573483E-2</v>
      </c>
      <c r="K201" s="163">
        <f t="shared" si="20"/>
        <v>1.2327121700773123</v>
      </c>
      <c r="L201" s="10">
        <v>3.0790936860812614E-2</v>
      </c>
      <c r="M201" s="116">
        <f t="shared" si="18"/>
        <v>1.26</v>
      </c>
      <c r="N201" s="116">
        <f t="shared" si="19"/>
        <v>1.5162037283257497</v>
      </c>
      <c r="O201" s="164"/>
      <c r="P201" s="168"/>
      <c r="Q201" s="164"/>
      <c r="R201" s="165">
        <v>3</v>
      </c>
      <c r="S201" s="166">
        <f t="shared" si="21"/>
        <v>0.24761712966027005</v>
      </c>
      <c r="T201" s="166">
        <v>1.2685865986654796</v>
      </c>
      <c r="U201" s="155">
        <f t="shared" si="22"/>
        <v>19.519134911306558</v>
      </c>
    </row>
    <row r="202" spans="1:21" ht="18.75">
      <c r="A202" s="161">
        <f t="shared" si="23"/>
        <v>197</v>
      </c>
      <c r="B202" s="115" t="s">
        <v>515</v>
      </c>
      <c r="C202" s="115">
        <v>9</v>
      </c>
      <c r="D202" s="163">
        <f>'сходові кл'!P202</f>
        <v>0.40669501176573752</v>
      </c>
      <c r="E202" s="163">
        <f>'прибуд тер'!P202</f>
        <v>0.15183412408072822</v>
      </c>
      <c r="F202" s="163">
        <f>'слюсарі х.в.'!Q202+водовідведення!Q202+зварювальник!N202+'слюсарі ц.о. г.в.'!O202+'гаряча вода'!O202+'аварійні служби'!I202</f>
        <v>0.17947473053617319</v>
      </c>
      <c r="G202" s="163">
        <f>даратиз!K202</f>
        <v>9.9416097736255843E-3</v>
      </c>
      <c r="H202" s="163">
        <f>димвенканали!R202</f>
        <v>4.8942193771412928E-2</v>
      </c>
      <c r="I202" s="163">
        <f>покрівлі!P202+'під зими'!N202+маляри!N202+водій!M202</f>
        <v>0.17408633120512221</v>
      </c>
      <c r="J202" s="163">
        <f>електрики!Q202</f>
        <v>1.4583323758250916E-2</v>
      </c>
      <c r="K202" s="163">
        <f t="shared" si="20"/>
        <v>0.98555732489105052</v>
      </c>
      <c r="L202" s="10">
        <v>2.4600397516493577E-2</v>
      </c>
      <c r="M202" s="116">
        <f t="shared" si="18"/>
        <v>1.01</v>
      </c>
      <c r="N202" s="116">
        <f t="shared" si="19"/>
        <v>1.212189266889053</v>
      </c>
      <c r="O202" s="164"/>
      <c r="P202" s="168"/>
      <c r="Q202" s="164"/>
      <c r="R202" s="165">
        <v>1</v>
      </c>
      <c r="S202" s="166">
        <f t="shared" si="21"/>
        <v>0.19865288920951762</v>
      </c>
      <c r="T202" s="166">
        <v>1.0135363776795354</v>
      </c>
      <c r="U202" s="155">
        <f t="shared" si="22"/>
        <v>19.599976240056439</v>
      </c>
    </row>
    <row r="203" spans="1:21" ht="18.75">
      <c r="A203" s="161">
        <f t="shared" si="23"/>
        <v>198</v>
      </c>
      <c r="B203" s="115" t="s">
        <v>516</v>
      </c>
      <c r="C203" s="115">
        <v>16</v>
      </c>
      <c r="D203" s="163">
        <f>'сходові кл'!P203</f>
        <v>0</v>
      </c>
      <c r="E203" s="163">
        <f>'прибуд тер'!P203</f>
        <v>0.60564133740814086</v>
      </c>
      <c r="F203" s="163">
        <f>'слюсарі х.в.'!Q203+водовідведення!Q203+зварювальник!N203+'слюсарі ц.о. г.в.'!O203+'гаряча вода'!O203+'аварійні служби'!I203</f>
        <v>0.1987570829702261</v>
      </c>
      <c r="G203" s="163">
        <f>даратиз!K203</f>
        <v>8.7557755775577555E-3</v>
      </c>
      <c r="H203" s="163">
        <f>димвенканали!R203</f>
        <v>5.6550103934222266E-2</v>
      </c>
      <c r="I203" s="163">
        <f>покрівлі!P203+'під зими'!N203+маляри!N203+водій!M203</f>
        <v>0.29939882164953696</v>
      </c>
      <c r="J203" s="163">
        <f>електрики!Q203</f>
        <v>1.7859357544207831E-2</v>
      </c>
      <c r="K203" s="163">
        <f t="shared" si="20"/>
        <v>1.1869624790838917</v>
      </c>
      <c r="L203" s="10">
        <v>2.971686199705004E-2</v>
      </c>
      <c r="M203" s="116">
        <f t="shared" si="18"/>
        <v>1.22</v>
      </c>
      <c r="N203" s="116">
        <f t="shared" si="19"/>
        <v>1.4600152092971301</v>
      </c>
      <c r="O203" s="164"/>
      <c r="P203" s="168"/>
      <c r="Q203" s="164"/>
      <c r="R203" s="165">
        <v>2</v>
      </c>
      <c r="S203" s="166">
        <f t="shared" si="21"/>
        <v>0.23568049501866839</v>
      </c>
      <c r="T203" s="166">
        <v>1.2243347142784617</v>
      </c>
      <c r="U203" s="155">
        <f t="shared" si="22"/>
        <v>19.249678398407756</v>
      </c>
    </row>
    <row r="204" spans="1:21" ht="18.75">
      <c r="A204" s="161">
        <f t="shared" si="23"/>
        <v>199</v>
      </c>
      <c r="B204" s="115" t="s">
        <v>517</v>
      </c>
      <c r="C204" s="115">
        <v>21</v>
      </c>
      <c r="D204" s="163">
        <f>'сходові кл'!P204</f>
        <v>0</v>
      </c>
      <c r="E204" s="163">
        <f>'прибуд тер'!P204</f>
        <v>0.52009788719195849</v>
      </c>
      <c r="F204" s="163">
        <f>'слюсарі х.в.'!Q204+водовідведення!Q204+зварювальник!N204+'слюсарі ц.о. г.в.'!O204+'гаряча вода'!O204+'аварійні служби'!I204</f>
        <v>0.18216256456816765</v>
      </c>
      <c r="G204" s="163">
        <f>даратиз!K204</f>
        <v>4.0661478599221795E-3</v>
      </c>
      <c r="H204" s="163">
        <f>димвенканали!R204</f>
        <v>7.5712131887627682E-2</v>
      </c>
      <c r="I204" s="163">
        <f>покрівлі!P204+'під зими'!N204+маляри!N204+водій!M204</f>
        <v>0.20044421337848867</v>
      </c>
      <c r="J204" s="163">
        <f>електрики!Q204</f>
        <v>1.3159983793518903E-2</v>
      </c>
      <c r="K204" s="163">
        <f t="shared" si="20"/>
        <v>0.99564292867968363</v>
      </c>
      <c r="L204" s="10">
        <v>2.5346881707743064E-2</v>
      </c>
      <c r="M204" s="116">
        <f t="shared" si="18"/>
        <v>1.02</v>
      </c>
      <c r="N204" s="116">
        <f t="shared" si="19"/>
        <v>1.2251877724649118</v>
      </c>
      <c r="O204" s="164"/>
      <c r="P204" s="168"/>
      <c r="Q204" s="164"/>
      <c r="R204" s="165">
        <v>3</v>
      </c>
      <c r="S204" s="166">
        <f t="shared" si="21"/>
        <v>0.18089624610589761</v>
      </c>
      <c r="T204" s="166">
        <v>1.0442915263590142</v>
      </c>
      <c r="U204" s="155">
        <f t="shared" si="22"/>
        <v>17.322389537776232</v>
      </c>
    </row>
    <row r="205" spans="1:21" ht="18.75">
      <c r="A205" s="161">
        <f t="shared" si="23"/>
        <v>200</v>
      </c>
      <c r="B205" s="115" t="s">
        <v>518</v>
      </c>
      <c r="C205" s="115">
        <v>18</v>
      </c>
      <c r="D205" s="163">
        <f>'сходові кл'!P205</f>
        <v>0.66909634035807519</v>
      </c>
      <c r="E205" s="163">
        <f>'прибуд тер'!P205</f>
        <v>0.2040743732941514</v>
      </c>
      <c r="F205" s="163">
        <f>'слюсарі х.в.'!Q205+водовідведення!Q205+зварювальник!N205+'слюсарі ц.о. г.в.'!O205+'гаряча вода'!O205+'аварійні служби'!I205</f>
        <v>0.17680030100037858</v>
      </c>
      <c r="G205" s="163">
        <f>даратиз!K205</f>
        <v>8.2885117493472597E-3</v>
      </c>
      <c r="H205" s="163">
        <f>димвенканали!R205</f>
        <v>7.1125913976941096E-2</v>
      </c>
      <c r="I205" s="163">
        <f>покрівлі!P205+'під зими'!N205+маляри!N205+водій!M205</f>
        <v>0.22820314757681565</v>
      </c>
      <c r="J205" s="163">
        <f>електрики!Q205</f>
        <v>1.4128943435757111E-2</v>
      </c>
      <c r="K205" s="163">
        <f t="shared" si="20"/>
        <v>1.3717175313914662</v>
      </c>
      <c r="L205" s="10">
        <v>3.4193492135513121E-2</v>
      </c>
      <c r="M205" s="116">
        <f t="shared" si="18"/>
        <v>1.41</v>
      </c>
      <c r="N205" s="116">
        <f t="shared" si="19"/>
        <v>1.6870932282323752</v>
      </c>
      <c r="O205" s="164"/>
      <c r="P205" s="168"/>
      <c r="Q205" s="164"/>
      <c r="R205" s="165">
        <v>1</v>
      </c>
      <c r="S205" s="166">
        <f t="shared" si="21"/>
        <v>0.27832135224923471</v>
      </c>
      <c r="T205" s="166">
        <v>1.4087718759831405</v>
      </c>
      <c r="U205" s="155">
        <f t="shared" si="22"/>
        <v>19.756310939626221</v>
      </c>
    </row>
    <row r="206" spans="1:21" ht="18.75">
      <c r="A206" s="161">
        <f t="shared" si="23"/>
        <v>201</v>
      </c>
      <c r="B206" s="115" t="s">
        <v>519</v>
      </c>
      <c r="C206" s="115">
        <v>21</v>
      </c>
      <c r="D206" s="163">
        <f>'сходові кл'!P206</f>
        <v>0</v>
      </c>
      <c r="E206" s="163">
        <f>'прибуд тер'!P206</f>
        <v>0.38240214236802417</v>
      </c>
      <c r="F206" s="163">
        <f>'слюсарі х.в.'!Q206+водовідведення!Q206+зварювальник!N206+'слюсарі ц.о. г.в.'!O206+'гаряча вода'!O206+'аварійні служби'!I206</f>
        <v>0.19497419908423572</v>
      </c>
      <c r="G206" s="163">
        <f>даратиз!K206</f>
        <v>4.0087669683257924E-3</v>
      </c>
      <c r="H206" s="163">
        <f>димвенканали!R206</f>
        <v>3.7431594521544431E-2</v>
      </c>
      <c r="I206" s="163">
        <f>покрівлі!P206+'під зими'!N206+маляри!N206+водій!M206</f>
        <v>0.1837211142039272</v>
      </c>
      <c r="J206" s="163">
        <f>електрики!Q206</f>
        <v>1.7216653005887567E-2</v>
      </c>
      <c r="K206" s="163">
        <f t="shared" si="20"/>
        <v>0.81975447015194491</v>
      </c>
      <c r="L206" s="10">
        <v>2.075714565118942E-2</v>
      </c>
      <c r="M206" s="116">
        <f t="shared" si="18"/>
        <v>0.84</v>
      </c>
      <c r="N206" s="116">
        <f t="shared" si="19"/>
        <v>1.0086139389637612</v>
      </c>
      <c r="O206" s="164"/>
      <c r="P206" s="168"/>
      <c r="Q206" s="164"/>
      <c r="R206" s="165">
        <v>3</v>
      </c>
      <c r="S206" s="166">
        <f t="shared" si="21"/>
        <v>0.15341953813475695</v>
      </c>
      <c r="T206" s="166">
        <v>0.85519440082900422</v>
      </c>
      <c r="U206" s="155">
        <f t="shared" si="22"/>
        <v>17.939726685071356</v>
      </c>
    </row>
    <row r="207" spans="1:21" ht="18.75">
      <c r="A207" s="161">
        <f t="shared" si="23"/>
        <v>202</v>
      </c>
      <c r="B207" s="115" t="s">
        <v>520</v>
      </c>
      <c r="C207" s="115">
        <v>13</v>
      </c>
      <c r="D207" s="163">
        <f>'сходові кл'!P207</f>
        <v>0.41786235855429549</v>
      </c>
      <c r="E207" s="163">
        <f>'прибуд тер'!P207</f>
        <v>0.25324546205737142</v>
      </c>
      <c r="F207" s="163">
        <f>'слюсарі х.в.'!Q207+водовідведення!Q207+зварювальник!N207+'слюсарі ц.о. г.в.'!O207+'гаряча вода'!O207+'аварійні служби'!I207</f>
        <v>0.17352156950937303</v>
      </c>
      <c r="G207" s="163">
        <f>даратиз!K207</f>
        <v>4.8008171603677232E-3</v>
      </c>
      <c r="H207" s="163">
        <f>димвенканали!R207</f>
        <v>4.2576892207641187E-2</v>
      </c>
      <c r="I207" s="163">
        <f>покрівлі!P207+'під зими'!N207+маляри!N207+водій!M207</f>
        <v>0.17717628549129541</v>
      </c>
      <c r="J207" s="163">
        <f>електрики!Q207</f>
        <v>1.2338084907829993E-2</v>
      </c>
      <c r="K207" s="163">
        <f t="shared" si="20"/>
        <v>1.0815214698881743</v>
      </c>
      <c r="L207" s="10">
        <v>2.7271044300181298E-2</v>
      </c>
      <c r="M207" s="116">
        <f t="shared" si="18"/>
        <v>1.1100000000000001</v>
      </c>
      <c r="N207" s="116">
        <f t="shared" si="19"/>
        <v>1.3305510170260268</v>
      </c>
      <c r="O207" s="164"/>
      <c r="P207" s="168"/>
      <c r="Q207" s="164"/>
      <c r="R207" s="165">
        <v>1</v>
      </c>
      <c r="S207" s="166">
        <f t="shared" si="21"/>
        <v>0.20698399185855743</v>
      </c>
      <c r="T207" s="166">
        <v>1.1235670251674694</v>
      </c>
      <c r="U207" s="155">
        <f t="shared" si="22"/>
        <v>18.422042229986783</v>
      </c>
    </row>
    <row r="208" spans="1:21" ht="18.75">
      <c r="A208" s="161">
        <f t="shared" si="23"/>
        <v>203</v>
      </c>
      <c r="B208" s="115" t="s">
        <v>521</v>
      </c>
      <c r="C208" s="115">
        <v>15</v>
      </c>
      <c r="D208" s="163">
        <f>'сходові кл'!P208</f>
        <v>0</v>
      </c>
      <c r="E208" s="163">
        <f>'прибуд тер'!P208</f>
        <v>0.4084548210887009</v>
      </c>
      <c r="F208" s="163">
        <f>'слюсарі х.в.'!Q208+водовідведення!Q208+зварювальник!N208+'слюсарі ц.о. г.в.'!O208+'гаряча вода'!O208+'аварійні служби'!I208</f>
        <v>0.19725246484337239</v>
      </c>
      <c r="G208" s="163">
        <f>даратиз!K208</f>
        <v>1.7648015614834096E-2</v>
      </c>
      <c r="H208" s="163">
        <f>димвенканали!R208</f>
        <v>6.5865307557769356E-2</v>
      </c>
      <c r="I208" s="163">
        <f>покрівлі!P208+'під зими'!N208+маляри!N208+водій!M208</f>
        <v>0.26675484088726359</v>
      </c>
      <c r="J208" s="163">
        <f>електрики!Q208</f>
        <v>1.7603725881245848E-2</v>
      </c>
      <c r="K208" s="163">
        <f t="shared" si="20"/>
        <v>0.97357917587318621</v>
      </c>
      <c r="L208" s="10">
        <v>2.4161950985409974E-2</v>
      </c>
      <c r="M208" s="116">
        <f t="shared" si="18"/>
        <v>1</v>
      </c>
      <c r="N208" s="116">
        <f t="shared" si="19"/>
        <v>1.1972893522303154</v>
      </c>
      <c r="O208" s="164"/>
      <c r="P208" s="168"/>
      <c r="Q208" s="164"/>
      <c r="R208" s="165">
        <v>1</v>
      </c>
      <c r="S208" s="166">
        <f t="shared" si="21"/>
        <v>0.20181697163142454</v>
      </c>
      <c r="T208" s="166">
        <v>0.99547238059889087</v>
      </c>
      <c r="U208" s="155">
        <f t="shared" si="22"/>
        <v>20.273487799833127</v>
      </c>
    </row>
    <row r="209" spans="1:21" ht="18.75">
      <c r="A209" s="161">
        <f t="shared" si="23"/>
        <v>204</v>
      </c>
      <c r="B209" s="115" t="s">
        <v>522</v>
      </c>
      <c r="C209" s="115">
        <v>8</v>
      </c>
      <c r="D209" s="163">
        <f>'сходові кл'!P209</f>
        <v>0</v>
      </c>
      <c r="E209" s="163">
        <f>'прибуд тер'!P209</f>
        <v>0.52582673882113817</v>
      </c>
      <c r="F209" s="163">
        <f>'слюсарі х.в.'!Q209+водовідведення!Q209+зварювальник!N209+'слюсарі ц.о. г.в.'!O209+'гаряча вода'!O209+'аварійні служби'!I209</f>
        <v>0.20461732512663833</v>
      </c>
      <c r="G209" s="163">
        <f>даратиз!K209</f>
        <v>2.5853658536585367E-3</v>
      </c>
      <c r="H209" s="163">
        <f>димвенканали!R209</f>
        <v>8.6754398639413532E-2</v>
      </c>
      <c r="I209" s="163">
        <f>покрівлі!P209+'під зими'!N209+маляри!N209+водій!M209</f>
        <v>0.22678920848625306</v>
      </c>
      <c r="J209" s="163">
        <f>електрики!Q209</f>
        <v>1.6498126024070039E-2</v>
      </c>
      <c r="K209" s="163">
        <f t="shared" si="20"/>
        <v>1.0630711629511715</v>
      </c>
      <c r="L209" s="10">
        <v>2.6921619342074404E-2</v>
      </c>
      <c r="M209" s="116">
        <f t="shared" si="18"/>
        <v>1.0900000000000001</v>
      </c>
      <c r="N209" s="116">
        <f t="shared" si="19"/>
        <v>1.3079913387518951</v>
      </c>
      <c r="O209" s="164"/>
      <c r="P209" s="168"/>
      <c r="Q209" s="164"/>
      <c r="R209" s="165">
        <v>1</v>
      </c>
      <c r="S209" s="166">
        <f t="shared" si="21"/>
        <v>0.19882062185842964</v>
      </c>
      <c r="T209" s="166">
        <v>1.1091707168934655</v>
      </c>
      <c r="U209" s="155">
        <f t="shared" si="22"/>
        <v>17.925159655790491</v>
      </c>
    </row>
    <row r="210" spans="1:21" ht="18.75">
      <c r="A210" s="161">
        <f t="shared" si="23"/>
        <v>205</v>
      </c>
      <c r="B210" s="115" t="s">
        <v>523</v>
      </c>
      <c r="C210" s="115">
        <v>12</v>
      </c>
      <c r="D210" s="163">
        <f>'сходові кл'!P210</f>
        <v>0</v>
      </c>
      <c r="E210" s="163">
        <f>'прибуд тер'!P210</f>
        <v>0.70171429902858884</v>
      </c>
      <c r="F210" s="163">
        <f>'слюсарі х.в.'!Q210+водовідведення!Q210+зварювальник!N210+'слюсарі ц.о. г.в.'!O210+'гаряча вода'!O210+'аварійні служби'!I210</f>
        <v>0.21576622236180285</v>
      </c>
      <c r="G210" s="163">
        <f>даратиз!K210</f>
        <v>9.0828220858895723E-3</v>
      </c>
      <c r="H210" s="163">
        <f>димвенканали!R210</f>
        <v>9.0748275143635537E-2</v>
      </c>
      <c r="I210" s="163">
        <f>покрівлі!P210+'під зими'!N210+маляри!N210+водій!M210</f>
        <v>0.2315493088264243</v>
      </c>
      <c r="J210" s="163">
        <f>електрики!Q210</f>
        <v>2.074917690143778E-2</v>
      </c>
      <c r="K210" s="163">
        <f t="shared" si="20"/>
        <v>1.269610104347779</v>
      </c>
      <c r="L210" s="10">
        <v>3.1703426030878862E-2</v>
      </c>
      <c r="M210" s="116">
        <f t="shared" si="18"/>
        <v>1.3</v>
      </c>
      <c r="N210" s="116">
        <f t="shared" si="19"/>
        <v>1.5615762364543893</v>
      </c>
      <c r="O210" s="164"/>
      <c r="P210" s="168"/>
      <c r="Q210" s="164"/>
      <c r="R210" s="165">
        <v>3</v>
      </c>
      <c r="S210" s="166">
        <f t="shared" si="21"/>
        <v>0.25539508398218036</v>
      </c>
      <c r="T210" s="166">
        <v>1.3061811524722089</v>
      </c>
      <c r="U210" s="155">
        <f t="shared" si="22"/>
        <v>19.552807319168107</v>
      </c>
    </row>
    <row r="211" spans="1:21" ht="18.75">
      <c r="A211" s="161">
        <f t="shared" si="23"/>
        <v>206</v>
      </c>
      <c r="B211" s="115" t="s">
        <v>524</v>
      </c>
      <c r="C211" s="115">
        <v>52</v>
      </c>
      <c r="D211" s="163">
        <f>'сходові кл'!P211</f>
        <v>0.39218498231490778</v>
      </c>
      <c r="E211" s="163">
        <f>'прибуд тер'!P211</f>
        <v>0.40362164893801228</v>
      </c>
      <c r="F211" s="163">
        <f>'слюсарі х.в.'!Q211+водовідведення!Q211+зварювальник!N211+'слюсарі ц.о. г.в.'!O211+'гаряча вода'!O211+'аварійні служби'!I211</f>
        <v>0.18900822750790822</v>
      </c>
      <c r="G211" s="163">
        <f>даратиз!K211</f>
        <v>7.4337272436921127E-3</v>
      </c>
      <c r="H211" s="163">
        <f>димвенканали!R211</f>
        <v>8.3905289647039749E-2</v>
      </c>
      <c r="I211" s="163">
        <f>покрівлі!P211+'під зими'!N211+маляри!N211+водій!M211</f>
        <v>0.17990937242111033</v>
      </c>
      <c r="J211" s="163">
        <f>електрики!Q211</f>
        <v>1.6203046159059525E-2</v>
      </c>
      <c r="K211" s="163">
        <f t="shared" si="20"/>
        <v>1.2722662942317298</v>
      </c>
      <c r="L211" s="10">
        <v>3.1704455791715346E-2</v>
      </c>
      <c r="M211" s="116">
        <f t="shared" si="18"/>
        <v>1.3</v>
      </c>
      <c r="N211" s="116">
        <f t="shared" si="19"/>
        <v>1.5647649000281343</v>
      </c>
      <c r="O211" s="164"/>
      <c r="P211" s="168"/>
      <c r="Q211" s="164"/>
      <c r="R211" s="165">
        <v>3</v>
      </c>
      <c r="S211" s="166">
        <f t="shared" si="21"/>
        <v>0.25854132140946184</v>
      </c>
      <c r="T211" s="166">
        <v>1.3062235786186724</v>
      </c>
      <c r="U211" s="155">
        <f t="shared" si="22"/>
        <v>19.793037397385564</v>
      </c>
    </row>
    <row r="212" spans="1:21" ht="18.75">
      <c r="A212" s="161">
        <f t="shared" si="23"/>
        <v>207</v>
      </c>
      <c r="B212" s="115" t="s">
        <v>525</v>
      </c>
      <c r="C212" s="115">
        <v>21</v>
      </c>
      <c r="D212" s="163">
        <f>'сходові кл'!P212</f>
        <v>0.50284501314123808</v>
      </c>
      <c r="E212" s="163">
        <f>'прибуд тер'!P212</f>
        <v>0.21747230147519367</v>
      </c>
      <c r="F212" s="163">
        <f>'слюсарі х.в.'!Q212+водовідведення!Q212+зварювальник!N212+'слюсарі ц.о. г.в.'!O212+'гаряча вода'!O212+'аварійні служби'!I212</f>
        <v>0.19676085648612146</v>
      </c>
      <c r="G212" s="163">
        <f>даратиз!K212</f>
        <v>2.9627492994890397E-3</v>
      </c>
      <c r="H212" s="163">
        <f>димвенканали!R212</f>
        <v>9.4363611014364329E-2</v>
      </c>
      <c r="I212" s="163">
        <f>покрівлі!P212+'під зими'!N212+маляри!N212+водій!M212</f>
        <v>0.2132749510744702</v>
      </c>
      <c r="J212" s="163">
        <f>електрики!Q212</f>
        <v>1.7520202587429864E-2</v>
      </c>
      <c r="K212" s="163">
        <f t="shared" si="20"/>
        <v>1.2451996850783069</v>
      </c>
      <c r="L212" s="10">
        <v>3.1141549316679569E-2</v>
      </c>
      <c r="M212" s="116">
        <f t="shared" si="18"/>
        <v>1.28</v>
      </c>
      <c r="N212" s="116">
        <f t="shared" si="19"/>
        <v>1.5316094812739838</v>
      </c>
      <c r="O212" s="164"/>
      <c r="P212" s="168"/>
      <c r="Q212" s="164"/>
      <c r="R212" s="165">
        <v>2</v>
      </c>
      <c r="S212" s="166">
        <f t="shared" si="21"/>
        <v>0.24857764942678551</v>
      </c>
      <c r="T212" s="166">
        <v>1.2830318318471983</v>
      </c>
      <c r="U212" s="155">
        <f t="shared" si="22"/>
        <v>19.374238678778912</v>
      </c>
    </row>
    <row r="213" spans="1:21" ht="18.75">
      <c r="A213" s="161">
        <f t="shared" si="23"/>
        <v>208</v>
      </c>
      <c r="B213" s="115" t="s">
        <v>526</v>
      </c>
      <c r="C213" s="115">
        <v>13</v>
      </c>
      <c r="D213" s="163">
        <f>'сходові кл'!P213</f>
        <v>0</v>
      </c>
      <c r="E213" s="163">
        <f>'прибуд тер'!P213</f>
        <v>0.75875641771009594</v>
      </c>
      <c r="F213" s="163">
        <f>'слюсарі х.в.'!Q213+водовідведення!Q213+зварювальник!N213+'слюсарі ц.о. г.в.'!O213+'гаряча вода'!O213+'аварійні служби'!I213</f>
        <v>0.19950030371959981</v>
      </c>
      <c r="G213" s="163">
        <f>даратиз!K213</f>
        <v>5.8375634517766504E-3</v>
      </c>
      <c r="H213" s="163">
        <f>димвенканали!R213</f>
        <v>6.0184946602638838E-2</v>
      </c>
      <c r="I213" s="163">
        <f>покрівлі!P213+'під зими'!N213+маляри!N213+водій!M213</f>
        <v>0.21542202772581473</v>
      </c>
      <c r="J213" s="163">
        <f>електрики!Q213</f>
        <v>1.7985629288991029E-2</v>
      </c>
      <c r="K213" s="163">
        <f t="shared" si="20"/>
        <v>1.257686888498917</v>
      </c>
      <c r="L213" s="10">
        <v>3.1480088772582293E-2</v>
      </c>
      <c r="M213" s="116">
        <f t="shared" si="18"/>
        <v>1.29</v>
      </c>
      <c r="N213" s="116">
        <f t="shared" si="19"/>
        <v>1.547000372725799</v>
      </c>
      <c r="O213" s="164"/>
      <c r="P213" s="168"/>
      <c r="Q213" s="164"/>
      <c r="R213" s="165">
        <v>2</v>
      </c>
      <c r="S213" s="166">
        <f t="shared" si="21"/>
        <v>0.25002071529540837</v>
      </c>
      <c r="T213" s="166">
        <v>1.2969796574303907</v>
      </c>
      <c r="U213" s="155">
        <f t="shared" si="22"/>
        <v>19.277150097385167</v>
      </c>
    </row>
    <row r="214" spans="1:21" ht="18.75">
      <c r="A214" s="161">
        <f t="shared" si="23"/>
        <v>209</v>
      </c>
      <c r="B214" s="115" t="s">
        <v>527</v>
      </c>
      <c r="C214" s="115">
        <v>17</v>
      </c>
      <c r="D214" s="163">
        <f>'сходові кл'!P214</f>
        <v>0</v>
      </c>
      <c r="E214" s="163">
        <f>'прибуд тер'!P214</f>
        <v>0.5000406694554892</v>
      </c>
      <c r="F214" s="163">
        <f>'слюсарі х.в.'!Q214+водовідведення!Q214+зварювальник!N214+'слюсарі ц.о. г.в.'!O214+'гаряча вода'!O214+'аварійні служби'!I214</f>
        <v>0.18598304027394494</v>
      </c>
      <c r="G214" s="163">
        <f>даратиз!K214</f>
        <v>2.4933730947647448E-3</v>
      </c>
      <c r="H214" s="163">
        <f>димвенканали!R214</f>
        <v>5.4168740470533723E-2</v>
      </c>
      <c r="I214" s="163">
        <f>покрівлі!P214+'під зими'!N214+маляри!N214+водій!M214</f>
        <v>0.24507767631164817</v>
      </c>
      <c r="J214" s="163">
        <f>електрики!Q214</f>
        <v>1.5689072792936052E-2</v>
      </c>
      <c r="K214" s="163">
        <f t="shared" si="20"/>
        <v>1.0034525723993168</v>
      </c>
      <c r="L214" s="10">
        <v>2.5286653885278378E-2</v>
      </c>
      <c r="M214" s="116">
        <f t="shared" si="18"/>
        <v>1.03</v>
      </c>
      <c r="N214" s="116">
        <f t="shared" si="19"/>
        <v>1.2344870715415142</v>
      </c>
      <c r="O214" s="164"/>
      <c r="P214" s="168"/>
      <c r="Q214" s="164"/>
      <c r="R214" s="165">
        <v>3</v>
      </c>
      <c r="S214" s="166">
        <f t="shared" si="21"/>
        <v>0.19267693146804499</v>
      </c>
      <c r="T214" s="166">
        <v>1.0418101400734692</v>
      </c>
      <c r="U214" s="155">
        <f t="shared" si="22"/>
        <v>18.494438099292957</v>
      </c>
    </row>
    <row r="215" spans="1:21" ht="18.75">
      <c r="A215" s="161">
        <f t="shared" si="23"/>
        <v>210</v>
      </c>
      <c r="B215" s="115" t="s">
        <v>528</v>
      </c>
      <c r="C215" s="115">
        <v>7</v>
      </c>
      <c r="D215" s="163">
        <f>'сходові кл'!P215</f>
        <v>0.55022648244199468</v>
      </c>
      <c r="E215" s="163">
        <f>'прибуд тер'!P215</f>
        <v>0.27497801072085032</v>
      </c>
      <c r="F215" s="163">
        <f>'слюсарі х.в.'!Q215+водовідведення!Q215+зварювальник!N215+'слюсарі ц.о. г.в.'!O215+'гаряча вода'!O215+'аварійні служби'!I215</f>
        <v>0.16045614245927906</v>
      </c>
      <c r="G215" s="163">
        <f>даратиз!K215</f>
        <v>2.9369455766003359E-3</v>
      </c>
      <c r="H215" s="163">
        <f>димвенканали!R215</f>
        <v>6.7156141118917864E-2</v>
      </c>
      <c r="I215" s="163">
        <f>покрівлі!P215+'під зими'!N215+маляри!N215+водій!M215</f>
        <v>0.20728366290192521</v>
      </c>
      <c r="J215" s="163">
        <f>електрики!Q215</f>
        <v>9.7303740156346914E-3</v>
      </c>
      <c r="K215" s="163">
        <f t="shared" si="20"/>
        <v>1.2727677592352022</v>
      </c>
      <c r="L215" s="10">
        <v>3.196855791393919E-2</v>
      </c>
      <c r="M215" s="116">
        <f t="shared" si="18"/>
        <v>1.3</v>
      </c>
      <c r="N215" s="116">
        <f t="shared" si="19"/>
        <v>1.5656835805789697</v>
      </c>
      <c r="O215" s="164"/>
      <c r="P215" s="168"/>
      <c r="Q215" s="164"/>
      <c r="R215" s="165">
        <v>1</v>
      </c>
      <c r="S215" s="166">
        <f t="shared" si="21"/>
        <v>0.24857899452467502</v>
      </c>
      <c r="T215" s="166">
        <v>1.3171045860542947</v>
      </c>
      <c r="U215" s="155">
        <f t="shared" si="22"/>
        <v>18.873140155813555</v>
      </c>
    </row>
    <row r="216" spans="1:21" ht="18.75">
      <c r="A216" s="161">
        <f t="shared" si="23"/>
        <v>211</v>
      </c>
      <c r="B216" s="115" t="s">
        <v>529</v>
      </c>
      <c r="C216" s="115">
        <v>20</v>
      </c>
      <c r="D216" s="163">
        <f>'сходові кл'!P216</f>
        <v>0</v>
      </c>
      <c r="E216" s="163">
        <f>'прибуд тер'!P216</f>
        <v>0.7573224416100367</v>
      </c>
      <c r="F216" s="163">
        <f>'слюсарі х.в.'!Q216+водовідведення!Q216+зварювальник!N216+'слюсарі ц.о. г.в.'!O216+'гаряча вода'!O216+'аварійні служби'!I216</f>
        <v>0.17688724434769776</v>
      </c>
      <c r="G216" s="163">
        <f>даратиз!K216</f>
        <v>5.8363826450601149E-3</v>
      </c>
      <c r="H216" s="163">
        <f>димвенканали!R216</f>
        <v>7.321177851725208E-2</v>
      </c>
      <c r="I216" s="163">
        <f>покрівлі!P216+'під зими'!N216+маляри!N216+водій!M216</f>
        <v>0.22087338639201076</v>
      </c>
      <c r="J216" s="163">
        <f>електрики!Q216</f>
        <v>1.4143714939610488E-2</v>
      </c>
      <c r="K216" s="163">
        <f t="shared" si="20"/>
        <v>1.2482749484516678</v>
      </c>
      <c r="L216" s="10">
        <v>3.121731770938807E-2</v>
      </c>
      <c r="M216" s="116">
        <f t="shared" si="18"/>
        <v>1.28</v>
      </c>
      <c r="N216" s="116">
        <f t="shared" si="19"/>
        <v>1.5353907193932668</v>
      </c>
      <c r="O216" s="164"/>
      <c r="P216" s="168"/>
      <c r="Q216" s="164"/>
      <c r="R216" s="165">
        <v>2</v>
      </c>
      <c r="S216" s="166">
        <f t="shared" si="21"/>
        <v>0.24923722976647844</v>
      </c>
      <c r="T216" s="166">
        <v>1.2861534896267883</v>
      </c>
      <c r="U216" s="155">
        <f t="shared" si="22"/>
        <v>19.378498116799516</v>
      </c>
    </row>
    <row r="217" spans="1:21" ht="18.75">
      <c r="A217" s="161">
        <f t="shared" si="23"/>
        <v>212</v>
      </c>
      <c r="B217" s="115" t="s">
        <v>530</v>
      </c>
      <c r="C217" s="115">
        <v>28</v>
      </c>
      <c r="D217" s="163">
        <f>'сходові кл'!P217</f>
        <v>0</v>
      </c>
      <c r="E217" s="163">
        <f>'прибуд тер'!P217</f>
        <v>0.56716169386157234</v>
      </c>
      <c r="F217" s="163">
        <f>'слюсарі х.в.'!Q217+водовідведення!Q217+зварювальник!N217+'слюсарі ц.о. г.в.'!O217+'гаряча вода'!O217+'аварійні служби'!I217</f>
        <v>0.20585987930959321</v>
      </c>
      <c r="G217" s="163">
        <f>даратиз!K217</f>
        <v>3.7817099906044473E-3</v>
      </c>
      <c r="H217" s="163">
        <f>димвенканали!R217</f>
        <v>7.7978429093365748E-2</v>
      </c>
      <c r="I217" s="163">
        <f>покрівлі!P217+'під зими'!N217+маляри!N217+водій!M217</f>
        <v>0.19770383107149653</v>
      </c>
      <c r="J217" s="163">
        <f>електрики!Q217</f>
        <v>1.9066108684252566E-2</v>
      </c>
      <c r="K217" s="163">
        <f t="shared" si="20"/>
        <v>1.0715516520108848</v>
      </c>
      <c r="L217" s="10">
        <v>2.6841907113527123E-2</v>
      </c>
      <c r="M217" s="116">
        <f t="shared" si="18"/>
        <v>1.1000000000000001</v>
      </c>
      <c r="N217" s="116">
        <f t="shared" si="19"/>
        <v>1.3180722709492942</v>
      </c>
      <c r="O217" s="164"/>
      <c r="P217" s="168"/>
      <c r="Q217" s="164"/>
      <c r="R217" s="165">
        <v>3</v>
      </c>
      <c r="S217" s="166">
        <f t="shared" si="21"/>
        <v>0.21218569787197672</v>
      </c>
      <c r="T217" s="166">
        <v>1.1058865730773175</v>
      </c>
      <c r="U217" s="155">
        <f t="shared" si="22"/>
        <v>19.186931375930708</v>
      </c>
    </row>
    <row r="218" spans="1:21" ht="18.75">
      <c r="A218" s="161">
        <f t="shared" si="23"/>
        <v>213</v>
      </c>
      <c r="B218" s="115" t="s">
        <v>531</v>
      </c>
      <c r="C218" s="115">
        <v>32</v>
      </c>
      <c r="D218" s="163">
        <f>'сходові кл'!P218</f>
        <v>0.66494348185001984</v>
      </c>
      <c r="E218" s="163">
        <f>'прибуд тер'!P218</f>
        <v>0.43105261983919402</v>
      </c>
      <c r="F218" s="163">
        <f>'слюсарі х.в.'!Q218+водовідведення!Q218+зварювальник!N218+'слюсарі ц.о. г.в.'!O218+'гаряча вода'!O218+'аварійні служби'!I218</f>
        <v>0.17628414638997614</v>
      </c>
      <c r="G218" s="163">
        <f>даратиз!K218</f>
        <v>8.6312118570183085E-3</v>
      </c>
      <c r="H218" s="163">
        <f>димвенканали!R218</f>
        <v>3.3935579096622821E-2</v>
      </c>
      <c r="I218" s="163">
        <f>покрівлі!P218+'під зими'!N218+маляри!N218+водій!M218</f>
        <v>0.2263106501470728</v>
      </c>
      <c r="J218" s="163">
        <f>електрики!Q218</f>
        <v>1.4041249781767583E-2</v>
      </c>
      <c r="K218" s="163">
        <f t="shared" si="20"/>
        <v>1.5551989389616716</v>
      </c>
      <c r="L218" s="10">
        <v>3.8814629356138455E-2</v>
      </c>
      <c r="M218" s="116">
        <f t="shared" si="18"/>
        <v>1.59</v>
      </c>
      <c r="N218" s="116">
        <f t="shared" si="19"/>
        <v>1.9128162819813719</v>
      </c>
      <c r="O218" s="164"/>
      <c r="P218" s="168"/>
      <c r="Q218" s="164"/>
      <c r="R218" s="165">
        <v>3</v>
      </c>
      <c r="S218" s="166">
        <f t="shared" si="21"/>
        <v>0.31365355250846738</v>
      </c>
      <c r="T218" s="166">
        <v>1.5991627294729045</v>
      </c>
      <c r="U218" s="155">
        <f t="shared" si="22"/>
        <v>19.613610718144354</v>
      </c>
    </row>
    <row r="219" spans="1:21" ht="18.75">
      <c r="A219" s="161">
        <f t="shared" si="23"/>
        <v>214</v>
      </c>
      <c r="B219" s="115" t="s">
        <v>532</v>
      </c>
      <c r="C219" s="115">
        <v>3</v>
      </c>
      <c r="D219" s="163">
        <f>'сходові кл'!P219</f>
        <v>0.51765341412629029</v>
      </c>
      <c r="E219" s="163">
        <f>'прибуд тер'!P219</f>
        <v>0.4461702042002782</v>
      </c>
      <c r="F219" s="163">
        <f>'слюсарі х.в.'!Q219+водовідведення!Q219+зварювальник!N219+'слюсарі ц.о. г.в.'!O219+'гаряча вода'!O219+'аварійні служби'!I219</f>
        <v>0.18856482592350354</v>
      </c>
      <c r="G219" s="163">
        <f>даратиз!K219</f>
        <v>4.0264255910987482E-3</v>
      </c>
      <c r="H219" s="163">
        <f>димвенканали!R219</f>
        <v>6.6492853478137035E-2</v>
      </c>
      <c r="I219" s="163">
        <f>покрівлі!P219+'під зими'!N219+маляри!N219+водій!M219</f>
        <v>0.19048042842549931</v>
      </c>
      <c r="J219" s="163">
        <f>електрики!Q219</f>
        <v>1.6127713101216887E-2</v>
      </c>
      <c r="K219" s="163">
        <f t="shared" si="20"/>
        <v>1.429515864846024</v>
      </c>
      <c r="L219" s="10">
        <v>3.5728566899889382E-2</v>
      </c>
      <c r="M219" s="116">
        <f t="shared" si="18"/>
        <v>1.47</v>
      </c>
      <c r="N219" s="116">
        <f t="shared" si="19"/>
        <v>1.7582933180950961</v>
      </c>
      <c r="O219" s="164"/>
      <c r="P219" s="168"/>
      <c r="Q219" s="164"/>
      <c r="R219" s="165">
        <v>2</v>
      </c>
      <c r="S219" s="166">
        <f t="shared" si="21"/>
        <v>0.28627636181965355</v>
      </c>
      <c r="T219" s="166">
        <v>1.4720169562754426</v>
      </c>
      <c r="U219" s="155">
        <f t="shared" si="22"/>
        <v>19.447898381823105</v>
      </c>
    </row>
    <row r="220" spans="1:21" ht="18.75">
      <c r="A220" s="161">
        <f t="shared" si="23"/>
        <v>215</v>
      </c>
      <c r="B220" s="115" t="s">
        <v>533</v>
      </c>
      <c r="C220" s="115">
        <v>23</v>
      </c>
      <c r="D220" s="163">
        <f>'сходові кл'!P220</f>
        <v>0</v>
      </c>
      <c r="E220" s="163">
        <f>'прибуд тер'!P220</f>
        <v>0.74601330113285291</v>
      </c>
      <c r="F220" s="163">
        <f>'слюсарі х.в.'!Q220+водовідведення!Q220+зварювальник!N220+'слюсарі ц.о. г.в.'!O220+'гаряча вода'!O220+'аварійні служби'!I220</f>
        <v>0.17564409326804517</v>
      </c>
      <c r="G220" s="163">
        <f>даратиз!K220</f>
        <v>1.5211122554067976E-2</v>
      </c>
      <c r="H220" s="163">
        <f>димвенканали!R220</f>
        <v>7.2205805565810438E-2</v>
      </c>
      <c r="I220" s="163">
        <f>покрівлі!P220+'під зими'!N220+маляри!N220+водій!M220</f>
        <v>0.21084009289321995</v>
      </c>
      <c r="J220" s="163">
        <f>електрики!Q220</f>
        <v>1.3932506014147718E-2</v>
      </c>
      <c r="K220" s="163">
        <f t="shared" si="20"/>
        <v>1.2338469214281442</v>
      </c>
      <c r="L220" s="10">
        <v>3.0623573724360795E-2</v>
      </c>
      <c r="M220" s="116">
        <f t="shared" si="18"/>
        <v>1.26</v>
      </c>
      <c r="N220" s="116">
        <f t="shared" si="19"/>
        <v>1.5173645941830058</v>
      </c>
      <c r="O220" s="164"/>
      <c r="P220" s="168"/>
      <c r="Q220" s="164"/>
      <c r="R220" s="165">
        <v>5</v>
      </c>
      <c r="S220" s="166">
        <f t="shared" si="21"/>
        <v>0.255673356739341</v>
      </c>
      <c r="T220" s="166">
        <v>1.2616912374436648</v>
      </c>
      <c r="U220" s="155">
        <f t="shared" si="22"/>
        <v>20.264336404314367</v>
      </c>
    </row>
    <row r="221" spans="1:21" ht="18.75">
      <c r="A221" s="161">
        <f t="shared" si="23"/>
        <v>216</v>
      </c>
      <c r="B221" s="115" t="s">
        <v>534</v>
      </c>
      <c r="C221" s="115">
        <v>37</v>
      </c>
      <c r="D221" s="163">
        <f>'сходові кл'!P221</f>
        <v>0.53598766136538911</v>
      </c>
      <c r="E221" s="163">
        <f>'прибуд тер'!P221</f>
        <v>0.39339731838780195</v>
      </c>
      <c r="F221" s="163">
        <f>'слюсарі х.в.'!Q221+водовідведення!Q221+зварювальник!N221+'слюсарі ц.о. г.в.'!O221+'гаряча вода'!O221+'аварійні служби'!I221</f>
        <v>0.15932605510269643</v>
      </c>
      <c r="G221" s="163">
        <f>даратиз!K221</f>
        <v>2.6177938487344124E-3</v>
      </c>
      <c r="H221" s="163">
        <f>димвенканали!R221</f>
        <v>3.1035092703978927E-2</v>
      </c>
      <c r="I221" s="163">
        <f>покрівлі!P221+'під зими'!N221+маляри!N221+водій!M221</f>
        <v>0.15921025591272819</v>
      </c>
      <c r="J221" s="163">
        <f>електрики!Q221</f>
        <v>1.0230094780712453E-2</v>
      </c>
      <c r="K221" s="163">
        <f t="shared" si="20"/>
        <v>1.2918042721020413</v>
      </c>
      <c r="L221" s="10">
        <v>3.2510049742773044E-2</v>
      </c>
      <c r="M221" s="116">
        <f t="shared" si="18"/>
        <v>1.32</v>
      </c>
      <c r="N221" s="116">
        <f t="shared" si="19"/>
        <v>1.5891771862137771</v>
      </c>
      <c r="O221" s="164"/>
      <c r="P221" s="168"/>
      <c r="Q221" s="164"/>
      <c r="R221" s="165">
        <v>2</v>
      </c>
      <c r="S221" s="166">
        <f t="shared" si="21"/>
        <v>0.24976313681152784</v>
      </c>
      <c r="T221" s="166">
        <v>1.3394140494022493</v>
      </c>
      <c r="U221" s="155">
        <f t="shared" si="22"/>
        <v>18.647194041528202</v>
      </c>
    </row>
    <row r="222" spans="1:21" ht="18.75">
      <c r="A222" s="161">
        <f t="shared" si="23"/>
        <v>217</v>
      </c>
      <c r="B222" s="115" t="s">
        <v>535</v>
      </c>
      <c r="C222" s="115">
        <v>113</v>
      </c>
      <c r="D222" s="163">
        <f>'сходові кл'!P222</f>
        <v>0</v>
      </c>
      <c r="E222" s="163">
        <f>'прибуд тер'!P222</f>
        <v>0.41309638155751843</v>
      </c>
      <c r="F222" s="163">
        <f>'слюсарі х.в.'!Q222+водовідведення!Q222+зварювальник!N222+'слюсарі ц.о. г.в.'!O222+'гаряча вода'!O222+'аварійні служби'!I222</f>
        <v>0.17600951746019874</v>
      </c>
      <c r="G222" s="163">
        <f>даратиз!K222</f>
        <v>1.4927985995066447E-3</v>
      </c>
      <c r="H222" s="163">
        <f>димвенканали!R222</f>
        <v>6.4390996523365149E-2</v>
      </c>
      <c r="I222" s="163">
        <f>покрівлі!P222+'під зими'!N222+маляри!N222+водій!M222</f>
        <v>0.24059388933825143</v>
      </c>
      <c r="J222" s="163">
        <f>електрики!Q222</f>
        <v>1.3994590866283647E-2</v>
      </c>
      <c r="K222" s="163">
        <f t="shared" si="20"/>
        <v>0.909578174345124</v>
      </c>
      <c r="L222" s="10">
        <v>2.2945890440744566E-2</v>
      </c>
      <c r="M222" s="116">
        <f t="shared" si="18"/>
        <v>0.93</v>
      </c>
      <c r="N222" s="116">
        <f t="shared" si="19"/>
        <v>1.1190288777430422</v>
      </c>
      <c r="O222" s="164"/>
      <c r="P222" s="168"/>
      <c r="Q222" s="164"/>
      <c r="R222" s="165">
        <v>5</v>
      </c>
      <c r="S222" s="166">
        <f t="shared" si="21"/>
        <v>0.17365819158436602</v>
      </c>
      <c r="T222" s="166">
        <v>0.94537068615867614</v>
      </c>
      <c r="U222" s="155">
        <f t="shared" si="22"/>
        <v>18.369322650566964</v>
      </c>
    </row>
    <row r="223" spans="1:21" ht="18.75">
      <c r="A223" s="161">
        <f t="shared" si="23"/>
        <v>218</v>
      </c>
      <c r="B223" s="115" t="s">
        <v>536</v>
      </c>
      <c r="C223" s="115">
        <v>28</v>
      </c>
      <c r="D223" s="163">
        <f>'сходові кл'!P223</f>
        <v>0.70383971049363903</v>
      </c>
      <c r="E223" s="163">
        <f>'прибуд тер'!P223</f>
        <v>0.14354233902316393</v>
      </c>
      <c r="F223" s="163">
        <f>'слюсарі х.в.'!Q223+водовідведення!Q223+зварювальник!N223+'слюсарі ц.о. г.в.'!O223+'гаряча вода'!O223+'аварійні служби'!I223</f>
        <v>0.17276855938350788</v>
      </c>
      <c r="G223" s="163">
        <f>даратиз!K223</f>
        <v>5.5525979557069852E-4</v>
      </c>
      <c r="H223" s="163">
        <f>димвенканали!R223</f>
        <v>3.617857832258075E-2</v>
      </c>
      <c r="I223" s="163">
        <f>покрівлі!P223+'під зими'!N223+маляри!N223+водій!M223</f>
        <v>0.1482005367552893</v>
      </c>
      <c r="J223" s="163">
        <f>електрики!Q223</f>
        <v>1.3203887771251397E-2</v>
      </c>
      <c r="K223" s="163">
        <f t="shared" si="20"/>
        <v>1.2182888715450029</v>
      </c>
      <c r="L223" s="10">
        <v>3.0738233554706038E-2</v>
      </c>
      <c r="M223" s="116">
        <f t="shared" si="18"/>
        <v>1.25</v>
      </c>
      <c r="N223" s="116">
        <f t="shared" si="19"/>
        <v>1.4988325261196505</v>
      </c>
      <c r="O223" s="164"/>
      <c r="P223" s="168"/>
      <c r="Q223" s="164"/>
      <c r="R223" s="165">
        <v>2</v>
      </c>
      <c r="S223" s="166">
        <f t="shared" si="21"/>
        <v>0.23241730366576174</v>
      </c>
      <c r="T223" s="166">
        <v>1.2664152224538887</v>
      </c>
      <c r="U223" s="155">
        <f t="shared" si="22"/>
        <v>18.35237760451227</v>
      </c>
    </row>
    <row r="224" spans="1:21" ht="18.75">
      <c r="A224" s="161">
        <f t="shared" si="23"/>
        <v>219</v>
      </c>
      <c r="B224" s="115" t="s">
        <v>537</v>
      </c>
      <c r="C224" s="115">
        <v>30</v>
      </c>
      <c r="D224" s="163">
        <f>'сходові кл'!P224</f>
        <v>0</v>
      </c>
      <c r="E224" s="163">
        <f>'прибуд тер'!P224</f>
        <v>0.52761498091673809</v>
      </c>
      <c r="F224" s="163">
        <f>'слюсарі х.в.'!Q224+водовідведення!Q224+зварювальник!N224+'слюсарі ц.о. г.в.'!O224+'гаряча вода'!O224+'аварійні служби'!I224</f>
        <v>0.20119852361343021</v>
      </c>
      <c r="G224" s="163">
        <f>даратиз!K224</f>
        <v>3.72659949782284E-3</v>
      </c>
      <c r="H224" s="163">
        <f>димвенканали!R224</f>
        <v>4.8236879992939963E-2</v>
      </c>
      <c r="I224" s="163">
        <f>покрівлі!P224+'під зими'!N224+маляри!N224+водій!M224</f>
        <v>0.22490600415472264</v>
      </c>
      <c r="J224" s="163">
        <f>електрики!Q224</f>
        <v>1.7199203305136107E-2</v>
      </c>
      <c r="K224" s="163">
        <f t="shared" si="20"/>
        <v>1.0228821914807897</v>
      </c>
      <c r="L224" s="10">
        <v>2.5840020595074575E-2</v>
      </c>
      <c r="M224" s="116">
        <f t="shared" si="18"/>
        <v>1.05</v>
      </c>
      <c r="N224" s="116">
        <f t="shared" si="19"/>
        <v>1.2584666544910372</v>
      </c>
      <c r="O224" s="164"/>
      <c r="P224" s="168"/>
      <c r="Q224" s="164"/>
      <c r="R224" s="165">
        <v>3</v>
      </c>
      <c r="S224" s="166">
        <f t="shared" si="21"/>
        <v>0.19385780597396485</v>
      </c>
      <c r="T224" s="166">
        <v>1.0646088485170724</v>
      </c>
      <c r="U224" s="155">
        <f t="shared" si="22"/>
        <v>18.209298771468561</v>
      </c>
    </row>
    <row r="225" spans="1:21" ht="18.75">
      <c r="A225" s="161">
        <f t="shared" si="23"/>
        <v>220</v>
      </c>
      <c r="B225" s="115" t="s">
        <v>538</v>
      </c>
      <c r="C225" s="115">
        <v>23</v>
      </c>
      <c r="D225" s="163">
        <f>'сходові кл'!P225</f>
        <v>0.48224294007742347</v>
      </c>
      <c r="E225" s="163">
        <f>'прибуд тер'!P225</f>
        <v>0.32942837389599799</v>
      </c>
      <c r="F225" s="163">
        <f>'слюсарі х.в.'!Q225+водовідведення!Q225+зварювальник!N225+'слюсарі ц.о. г.в.'!O225+'гаряча вода'!O225+'аварійні служби'!I225</f>
        <v>0.17605303855510374</v>
      </c>
      <c r="G225" s="163">
        <f>даратиз!K225</f>
        <v>4.6170493037260068E-3</v>
      </c>
      <c r="H225" s="163">
        <f>димвенканали!R225</f>
        <v>3.6621076261189385E-2</v>
      </c>
      <c r="I225" s="163">
        <f>покрівлі!P225+'під зими'!N225+маляри!N225+водій!M225</f>
        <v>0.1899663743064651</v>
      </c>
      <c r="J225" s="163">
        <f>електрики!Q225</f>
        <v>1.4001985014782817E-2</v>
      </c>
      <c r="K225" s="163">
        <f t="shared" si="20"/>
        <v>1.2329308374146886</v>
      </c>
      <c r="L225" s="10">
        <v>3.0905613315118985E-2</v>
      </c>
      <c r="M225" s="116">
        <f t="shared" si="18"/>
        <v>1.26</v>
      </c>
      <c r="N225" s="116">
        <f t="shared" si="19"/>
        <v>1.5166037408757691</v>
      </c>
      <c r="O225" s="164"/>
      <c r="P225" s="168"/>
      <c r="Q225" s="164"/>
      <c r="R225" s="165">
        <v>3</v>
      </c>
      <c r="S225" s="166">
        <f t="shared" si="21"/>
        <v>0.2432924722928671</v>
      </c>
      <c r="T225" s="166">
        <v>1.273311268582902</v>
      </c>
      <c r="U225" s="155">
        <f t="shared" si="22"/>
        <v>19.107069755507073</v>
      </c>
    </row>
    <row r="226" spans="1:21" ht="18.75">
      <c r="A226" s="161">
        <f t="shared" si="23"/>
        <v>221</v>
      </c>
      <c r="B226" s="115" t="s">
        <v>539</v>
      </c>
      <c r="C226" s="115">
        <v>17</v>
      </c>
      <c r="D226" s="163">
        <f>'сходові кл'!P226</f>
        <v>0.65499403850474947</v>
      </c>
      <c r="E226" s="163">
        <f>'прибуд тер'!P226</f>
        <v>0.16520772715661988</v>
      </c>
      <c r="F226" s="163">
        <f>'слюсарі х.в.'!Q226+водовідведення!Q226+зварювальник!N226+'слюсарі ц.о. г.в.'!O226+'гаряча вода'!O226+'аварійні служби'!I226</f>
        <v>0.17817863818279772</v>
      </c>
      <c r="G226" s="163">
        <f>даратиз!K226</f>
        <v>1.1230388109000826E-3</v>
      </c>
      <c r="H226" s="163">
        <f>димвенканали!R226</f>
        <v>6.9758130202418597E-2</v>
      </c>
      <c r="I226" s="163">
        <f>покрівлі!P226+'під зими'!N226+маляри!N226+водій!M226</f>
        <v>0.19694398701701821</v>
      </c>
      <c r="J226" s="163">
        <f>електрики!Q226</f>
        <v>1.4363120214419827E-2</v>
      </c>
      <c r="K226" s="163">
        <f t="shared" si="20"/>
        <v>1.2805686800889238</v>
      </c>
      <c r="L226" s="10">
        <v>3.2094385062173145E-2</v>
      </c>
      <c r="M226" s="116">
        <f t="shared" si="18"/>
        <v>1.31</v>
      </c>
      <c r="N226" s="116">
        <f t="shared" si="19"/>
        <v>1.5751956781813161</v>
      </c>
      <c r="O226" s="164"/>
      <c r="P226" s="168"/>
      <c r="Q226" s="164"/>
      <c r="R226" s="165">
        <v>3</v>
      </c>
      <c r="S226" s="166">
        <f t="shared" si="21"/>
        <v>0.25290701361978263</v>
      </c>
      <c r="T226" s="166">
        <v>1.3222886645615335</v>
      </c>
      <c r="U226" s="155">
        <f t="shared" si="22"/>
        <v>19.126460083785542</v>
      </c>
    </row>
    <row r="227" spans="1:21" ht="18.75">
      <c r="A227" s="161">
        <f t="shared" si="23"/>
        <v>222</v>
      </c>
      <c r="B227" s="223" t="s">
        <v>540</v>
      </c>
      <c r="C227" s="115">
        <v>107</v>
      </c>
      <c r="D227" s="163">
        <f>'сходові кл'!P227</f>
        <v>0</v>
      </c>
      <c r="E227" s="163">
        <f>'прибуд тер'!P227</f>
        <v>0.1845632450061501</v>
      </c>
      <c r="F227" s="163">
        <f>'слюсарі х.в.'!Q227+водовідведення!Q227+зварювальник!N227+'слюсарі ц.о. г.в.'!O227+'гаряча вода'!O227+'аварійні служби'!I227</f>
        <v>0.15660179052554996</v>
      </c>
      <c r="G227" s="163">
        <f>даратиз!K227</f>
        <v>8.6254612546125473E-3</v>
      </c>
      <c r="H227" s="163">
        <f>димвенканали!R227</f>
        <v>5.5394298763285492E-2</v>
      </c>
      <c r="I227" s="163">
        <f>покрівлі!P227+'під зими'!N227+маляри!N227+водій!M227</f>
        <v>0.21795824881926795</v>
      </c>
      <c r="J227" s="163">
        <f>електрики!Q227</f>
        <v>1.0697256199054376E-2</v>
      </c>
      <c r="K227" s="163">
        <f t="shared" si="20"/>
        <v>0.63384030056792051</v>
      </c>
      <c r="L227" s="10">
        <v>1.5939629206715024E-2</v>
      </c>
      <c r="M227" s="116">
        <f t="shared" si="18"/>
        <v>0.65</v>
      </c>
      <c r="N227" s="116">
        <f t="shared" si="19"/>
        <v>0.77973591572956258</v>
      </c>
      <c r="O227" s="164"/>
      <c r="P227" s="168"/>
      <c r="Q227" s="164"/>
      <c r="R227" s="165">
        <v>5</v>
      </c>
      <c r="S227" s="166">
        <f t="shared" si="21"/>
        <v>0.12302319241290371</v>
      </c>
      <c r="T227" s="166">
        <v>0.65671272331665886</v>
      </c>
      <c r="U227" s="155">
        <f t="shared" si="22"/>
        <v>18.733182416748065</v>
      </c>
    </row>
    <row r="228" spans="1:21" ht="18.75">
      <c r="A228" s="161">
        <f t="shared" si="23"/>
        <v>223</v>
      </c>
      <c r="B228" s="115" t="s">
        <v>541</v>
      </c>
      <c r="C228" s="115">
        <v>30</v>
      </c>
      <c r="D228" s="163">
        <f>'сходові кл'!P228</f>
        <v>0.662586879489523</v>
      </c>
      <c r="E228" s="163">
        <f>'прибуд тер'!P228</f>
        <v>0.30198208287777195</v>
      </c>
      <c r="F228" s="163">
        <f>'слюсарі х.в.'!Q228+водовідведення!Q228+зварювальник!N228+'слюсарі ц.о. г.в.'!O228+'гаряча вода'!O228+'аварійні служби'!I228</f>
        <v>0.15278295224445881</v>
      </c>
      <c r="G228" s="163">
        <f>даратиз!K228</f>
        <v>1.1536917332476812E-3</v>
      </c>
      <c r="H228" s="163">
        <f>димвенканали!R228</f>
        <v>3.1239350897227292E-2</v>
      </c>
      <c r="I228" s="163">
        <f>покрівлі!P228+'під зими'!N228+маляри!N228+водій!M228</f>
        <v>0.15249426612961542</v>
      </c>
      <c r="J228" s="163">
        <f>електрики!Q228</f>
        <v>9.7768635369684734E-3</v>
      </c>
      <c r="K228" s="163">
        <f t="shared" si="20"/>
        <v>1.3120160869088124</v>
      </c>
      <c r="L228" s="10">
        <v>3.3064146973474484E-2</v>
      </c>
      <c r="M228" s="116">
        <f t="shared" si="18"/>
        <v>1.35</v>
      </c>
      <c r="N228" s="116">
        <f t="shared" si="19"/>
        <v>1.6140962806587442</v>
      </c>
      <c r="O228" s="164"/>
      <c r="P228" s="168"/>
      <c r="Q228" s="164"/>
      <c r="R228" s="165">
        <v>5</v>
      </c>
      <c r="S228" s="166">
        <f t="shared" si="21"/>
        <v>0.25185342535159538</v>
      </c>
      <c r="T228" s="166">
        <v>1.3622428553071488</v>
      </c>
      <c r="U228" s="155">
        <f t="shared" si="22"/>
        <v>18.488144340078719</v>
      </c>
    </row>
    <row r="229" spans="1:21" ht="18.75">
      <c r="A229" s="161">
        <f t="shared" si="23"/>
        <v>224</v>
      </c>
      <c r="B229" s="115" t="s">
        <v>542</v>
      </c>
      <c r="C229" s="115">
        <v>10</v>
      </c>
      <c r="D229" s="163">
        <f>'сходові кл'!P229</f>
        <v>0.56763053045854939</v>
      </c>
      <c r="E229" s="163">
        <f>'прибуд тер'!P229</f>
        <v>0.26594563280098599</v>
      </c>
      <c r="F229" s="163">
        <f>'слюсарі х.в.'!Q229+водовідведення!Q229+зварювальник!N229+'слюсарі ц.о. г.в.'!O229+'гаряча вода'!O229+'аварійні служби'!I229</f>
        <v>0.16881194747989364</v>
      </c>
      <c r="G229" s="163">
        <f>даратиз!K229</f>
        <v>1.9588545354417432E-2</v>
      </c>
      <c r="H229" s="163">
        <f>димвенканали!R229</f>
        <v>6.4899124039837552E-2</v>
      </c>
      <c r="I229" s="163">
        <f>покрівлі!P229+'під зими'!N229+маляри!N229+водій!M229</f>
        <v>0.17572888978561033</v>
      </c>
      <c r="J229" s="163">
        <f>електрики!Q229</f>
        <v>1.1707426381646744E-2</v>
      </c>
      <c r="K229" s="163">
        <f t="shared" si="20"/>
        <v>1.2743120963009411</v>
      </c>
      <c r="L229" s="10">
        <v>3.1571124803753715E-2</v>
      </c>
      <c r="M229" s="116">
        <f t="shared" si="18"/>
        <v>1.31</v>
      </c>
      <c r="N229" s="116">
        <f t="shared" si="19"/>
        <v>1.5670598653256338</v>
      </c>
      <c r="O229" s="164"/>
      <c r="P229" s="168"/>
      <c r="Q229" s="164"/>
      <c r="R229" s="165">
        <v>1</v>
      </c>
      <c r="S229" s="166">
        <f t="shared" si="21"/>
        <v>0.2663295234109806</v>
      </c>
      <c r="T229" s="166">
        <v>1.3007303419146532</v>
      </c>
      <c r="U229" s="155">
        <f t="shared" si="22"/>
        <v>20.475383315726152</v>
      </c>
    </row>
    <row r="230" spans="1:21" ht="18.75">
      <c r="A230" s="161">
        <f t="shared" si="23"/>
        <v>225</v>
      </c>
      <c r="B230" s="223" t="s">
        <v>543</v>
      </c>
      <c r="C230" s="115">
        <v>11</v>
      </c>
      <c r="D230" s="163">
        <f>'сходові кл'!P230</f>
        <v>0</v>
      </c>
      <c r="E230" s="163">
        <f>'прибуд тер'!P230</f>
        <v>0</v>
      </c>
      <c r="F230" s="163">
        <f>'слюсарі х.в.'!Q230+водовідведення!Q230+зварювальник!N230+'слюсарі ц.о. г.в.'!O230+'гаряча вода'!O230+'аварійні служби'!I230</f>
        <v>0.15816650627749732</v>
      </c>
      <c r="G230" s="163">
        <f>даратиз!K230</f>
        <v>1.5750945434900056E-2</v>
      </c>
      <c r="H230" s="163">
        <f>димвенканали!R230</f>
        <v>6.72569216896588E-2</v>
      </c>
      <c r="I230" s="163">
        <f>покрівлі!P230+'під зими'!N230+маляри!N230+водій!M230</f>
        <v>0</v>
      </c>
      <c r="J230" s="163">
        <f>електрики!Q230</f>
        <v>1.0963098330419314E-2</v>
      </c>
      <c r="K230" s="163">
        <f t="shared" si="20"/>
        <v>0.25213747173247547</v>
      </c>
      <c r="L230" s="10">
        <v>6.1426786848142595E-3</v>
      </c>
      <c r="M230" s="116">
        <f t="shared" si="18"/>
        <v>0.26</v>
      </c>
      <c r="N230" s="116">
        <f t="shared" si="19"/>
        <v>0.30993618050074767</v>
      </c>
      <c r="O230" s="164"/>
      <c r="P230" s="168"/>
      <c r="Q230" s="164"/>
      <c r="R230" s="165">
        <v>2</v>
      </c>
      <c r="S230" s="166">
        <f t="shared" si="21"/>
        <v>5.6857818686400163E-2</v>
      </c>
      <c r="T230" s="166">
        <v>0.25307836181434751</v>
      </c>
      <c r="U230" s="155">
        <f t="shared" si="22"/>
        <v>22.466487564871215</v>
      </c>
    </row>
    <row r="231" spans="1:21" ht="18.75">
      <c r="A231" s="161">
        <f t="shared" si="23"/>
        <v>226</v>
      </c>
      <c r="B231" s="115" t="s">
        <v>544</v>
      </c>
      <c r="C231" s="115">
        <v>5</v>
      </c>
      <c r="D231" s="163">
        <f>'сходові кл'!P231</f>
        <v>0</v>
      </c>
      <c r="E231" s="163">
        <f>'прибуд тер'!P231</f>
        <v>0.20851436827864134</v>
      </c>
      <c r="F231" s="163">
        <f>'слюсарі х.в.'!Q231+водовідведення!Q231+зварювальник!N231+'слюсарі ц.о. г.в.'!O231+'гаряча вода'!O231+'аварійні служби'!I231</f>
        <v>0.19187110866176044</v>
      </c>
      <c r="G231" s="163">
        <f>даратиз!K231</f>
        <v>1.102475532527346E-2</v>
      </c>
      <c r="H231" s="163">
        <f>димвенканали!R231</f>
        <v>8.9588775221328742E-2</v>
      </c>
      <c r="I231" s="163">
        <f>покрівлі!P231+'під зими'!N231+маляри!N231+водій!M231</f>
        <v>0.17097552225648274</v>
      </c>
      <c r="J231" s="163">
        <f>електрики!Q231</f>
        <v>1.3907870034272381E-2</v>
      </c>
      <c r="K231" s="163">
        <f t="shared" si="20"/>
        <v>0.68588239977775911</v>
      </c>
      <c r="L231" s="10">
        <v>1.7424035625392444E-2</v>
      </c>
      <c r="M231" s="116">
        <f t="shared" si="18"/>
        <v>0.7</v>
      </c>
      <c r="N231" s="116">
        <f t="shared" si="19"/>
        <v>0.84396772248378182</v>
      </c>
      <c r="O231" s="164"/>
      <c r="P231" s="168"/>
      <c r="Q231" s="164"/>
      <c r="R231" s="165">
        <v>2</v>
      </c>
      <c r="S231" s="166">
        <f t="shared" si="21"/>
        <v>0.12609745471761313</v>
      </c>
      <c r="T231" s="166">
        <v>0.71787026776616869</v>
      </c>
      <c r="U231" s="155">
        <f t="shared" si="22"/>
        <v>17.565493429613213</v>
      </c>
    </row>
    <row r="232" spans="1:21" ht="18.75">
      <c r="A232" s="161">
        <f t="shared" si="23"/>
        <v>227</v>
      </c>
      <c r="B232" s="115" t="s">
        <v>545</v>
      </c>
      <c r="C232" s="115">
        <v>14</v>
      </c>
      <c r="D232" s="163">
        <f>'сходові кл'!P232</f>
        <v>0</v>
      </c>
      <c r="E232" s="163">
        <f>'прибуд тер'!P232</f>
        <v>0.28222053063030367</v>
      </c>
      <c r="F232" s="163">
        <f>'слюсарі х.в.'!Q232+водовідведення!Q232+зварювальник!N232+'слюсарі ц.о. г.в.'!O232+'гаряча вода'!O232+'аварійні служби'!I232</f>
        <v>0.17863333839892476</v>
      </c>
      <c r="G232" s="163">
        <f>даратиз!K232</f>
        <v>1.1058333778086142E-2</v>
      </c>
      <c r="H232" s="163">
        <f>димвенканали!R232</f>
        <v>8.7250498340220306E-2</v>
      </c>
      <c r="I232" s="163">
        <f>покрівлі!P232+'під зими'!N232+маляри!N232+водій!M232</f>
        <v>0.19763029461052964</v>
      </c>
      <c r="J232" s="163">
        <f>електрики!Q232</f>
        <v>1.4440372887588657E-2</v>
      </c>
      <c r="K232" s="163">
        <f t="shared" si="20"/>
        <v>0.77123336864565317</v>
      </c>
      <c r="L232" s="10">
        <v>1.9210504297623731E-2</v>
      </c>
      <c r="M232" s="116">
        <f t="shared" si="18"/>
        <v>0.79</v>
      </c>
      <c r="N232" s="116">
        <f t="shared" si="19"/>
        <v>0.94853264753193223</v>
      </c>
      <c r="O232" s="164"/>
      <c r="P232" s="168"/>
      <c r="Q232" s="164"/>
      <c r="R232" s="165">
        <v>2</v>
      </c>
      <c r="S232" s="166">
        <f t="shared" si="21"/>
        <v>0.15705987046983449</v>
      </c>
      <c r="T232" s="166">
        <v>0.79147277706209773</v>
      </c>
      <c r="U232" s="155">
        <f t="shared" si="22"/>
        <v>19.844001590658856</v>
      </c>
    </row>
    <row r="233" spans="1:21" ht="18.75">
      <c r="A233" s="161">
        <f t="shared" si="23"/>
        <v>228</v>
      </c>
      <c r="B233" s="115" t="s">
        <v>546</v>
      </c>
      <c r="C233" s="115">
        <v>14</v>
      </c>
      <c r="D233" s="163">
        <f>'сходові кл'!P233</f>
        <v>0</v>
      </c>
      <c r="E233" s="163">
        <f>'прибуд тер'!P233</f>
        <v>4.2529218576251283E-2</v>
      </c>
      <c r="F233" s="163">
        <f>'слюсарі х.в.'!Q233+водовідведення!Q233+зварювальник!N233+'слюсарі ц.о. г.в.'!O233+'гаряча вода'!O233+'аварійні служби'!I233</f>
        <v>0.16376400554945658</v>
      </c>
      <c r="G233" s="163">
        <f>даратиз!K233</f>
        <v>8.1682078379568483E-3</v>
      </c>
      <c r="H233" s="163">
        <f>димвенканали!R233</f>
        <v>5.1429567579144138E-2</v>
      </c>
      <c r="I233" s="163">
        <f>покрівлі!P233+'під зими'!N233+маляри!N233+водій!M233</f>
        <v>0.19739793411119183</v>
      </c>
      <c r="J233" s="163">
        <f>електрики!Q233</f>
        <v>1.1914102456836138E-2</v>
      </c>
      <c r="K233" s="163">
        <f t="shared" si="20"/>
        <v>0.47520303611083686</v>
      </c>
      <c r="L233" s="10">
        <v>1.2013487193696697E-2</v>
      </c>
      <c r="M233" s="116">
        <f t="shared" si="18"/>
        <v>0.49</v>
      </c>
      <c r="N233" s="116">
        <f t="shared" si="19"/>
        <v>0.58465982796544025</v>
      </c>
      <c r="O233" s="164"/>
      <c r="P233" s="168"/>
      <c r="Q233" s="164"/>
      <c r="R233" s="165">
        <v>3</v>
      </c>
      <c r="S233" s="166">
        <f t="shared" si="21"/>
        <v>8.970415558513628E-2</v>
      </c>
      <c r="T233" s="166">
        <v>0.49495567238030397</v>
      </c>
      <c r="U233" s="155">
        <f t="shared" si="22"/>
        <v>18.123674621959122</v>
      </c>
    </row>
    <row r="234" spans="1:21" ht="18.75">
      <c r="A234" s="161">
        <f t="shared" si="23"/>
        <v>229</v>
      </c>
      <c r="B234" s="223" t="s">
        <v>547</v>
      </c>
      <c r="C234" s="115">
        <v>8</v>
      </c>
      <c r="D234" s="163">
        <f>'сходові кл'!P234</f>
        <v>0</v>
      </c>
      <c r="E234" s="163">
        <f>'прибуд тер'!P234</f>
        <v>0</v>
      </c>
      <c r="F234" s="163">
        <f>'слюсарі х.в.'!Q234+водовідведення!Q234+зварювальник!N234+'слюсарі ц.о. г.в.'!O234+'гаряча вода'!O234+'аварійні служби'!I234</f>
        <v>0.21608548469645267</v>
      </c>
      <c r="G234" s="163">
        <f>даратиз!K234</f>
        <v>5.8360243989953368E-2</v>
      </c>
      <c r="H234" s="163">
        <f>димвенканали!R234</f>
        <v>5.1891423300164795E-2</v>
      </c>
      <c r="I234" s="163">
        <f>покрівлі!P234+'під зими'!N234+маляри!N234+водій!M234</f>
        <v>0.19766420674400181</v>
      </c>
      <c r="J234" s="163">
        <f>електрики!Q234</f>
        <v>2.0803418944698497E-2</v>
      </c>
      <c r="K234" s="163">
        <f t="shared" si="20"/>
        <v>0.54480477767527113</v>
      </c>
      <c r="L234" s="10">
        <v>1.2505460834866729E-2</v>
      </c>
      <c r="M234" s="116">
        <f t="shared" si="18"/>
        <v>0.56000000000000005</v>
      </c>
      <c r="N234" s="116">
        <f t="shared" si="19"/>
        <v>0.66877228621216533</v>
      </c>
      <c r="O234" s="164"/>
      <c r="P234" s="168"/>
      <c r="Q234" s="164"/>
      <c r="R234" s="165">
        <v>1</v>
      </c>
      <c r="S234" s="166">
        <f t="shared" si="21"/>
        <v>0.15354729981565607</v>
      </c>
      <c r="T234" s="166">
        <v>0.51522498639650927</v>
      </c>
      <c r="U234" s="167">
        <f t="shared" si="22"/>
        <v>29.801990173180076</v>
      </c>
    </row>
    <row r="235" spans="1:21" ht="18.75">
      <c r="A235" s="161">
        <f t="shared" si="23"/>
        <v>230</v>
      </c>
      <c r="B235" s="115" t="s">
        <v>548</v>
      </c>
      <c r="C235" s="115">
        <v>6</v>
      </c>
      <c r="D235" s="163">
        <f>'сходові кл'!P235</f>
        <v>0</v>
      </c>
      <c r="E235" s="163">
        <f>'прибуд тер'!P235</f>
        <v>0</v>
      </c>
      <c r="F235" s="163">
        <f>'слюсарі х.в.'!Q235+водовідведення!Q235+зварювальник!N235+'слюсарі ц.о. г.в.'!O235+'гаряча вода'!O235+'аварійні служби'!I235</f>
        <v>0.15960995529048302</v>
      </c>
      <c r="G235" s="163">
        <f>даратиз!K235</f>
        <v>2.4444904722452365E-2</v>
      </c>
      <c r="H235" s="163">
        <f>димвенканали!R235</f>
        <v>3.8678302210301919E-2</v>
      </c>
      <c r="I235" s="163">
        <f>покрівлі!P235+'під зими'!N235+маляри!N235+водій!M235</f>
        <v>0.53443542632785446</v>
      </c>
      <c r="J235" s="163">
        <f>електрики!Q235</f>
        <v>1.1208337481141204E-2</v>
      </c>
      <c r="K235" s="163">
        <f t="shared" si="20"/>
        <v>0.76837692603223295</v>
      </c>
      <c r="L235" s="10">
        <v>1.9027548761593079E-2</v>
      </c>
      <c r="M235" s="116">
        <f t="shared" si="18"/>
        <v>0.79</v>
      </c>
      <c r="N235" s="116">
        <f t="shared" si="19"/>
        <v>0.94488536975259119</v>
      </c>
      <c r="O235" s="164"/>
      <c r="P235" s="168"/>
      <c r="Q235" s="164"/>
      <c r="R235" s="165">
        <v>2</v>
      </c>
      <c r="S235" s="166">
        <f t="shared" si="21"/>
        <v>0.16095036077495639</v>
      </c>
      <c r="T235" s="166">
        <v>0.7839350089776348</v>
      </c>
      <c r="U235" s="155">
        <f t="shared" si="22"/>
        <v>20.53108471132818</v>
      </c>
    </row>
    <row r="236" spans="1:21" ht="18.75">
      <c r="A236" s="161">
        <f t="shared" si="23"/>
        <v>231</v>
      </c>
      <c r="B236" s="115" t="s">
        <v>549</v>
      </c>
      <c r="C236" s="115">
        <v>8</v>
      </c>
      <c r="D236" s="163">
        <f>'сходові кл'!P236</f>
        <v>0</v>
      </c>
      <c r="E236" s="163">
        <f>'прибуд тер'!P236</f>
        <v>0.29863598676629738</v>
      </c>
      <c r="F236" s="163">
        <f>'слюсарі х.в.'!Q236+водовідведення!Q236+зварювальник!N236+'слюсарі ц.о. г.в.'!O236+'гаряча вода'!O236+'аварійні служби'!I236</f>
        <v>0.17570748293873195</v>
      </c>
      <c r="G236" s="163">
        <f>даратиз!K236</f>
        <v>2.4349394485957227E-3</v>
      </c>
      <c r="H236" s="163">
        <f>димвенканали!R236</f>
        <v>9.2266338055148431E-2</v>
      </c>
      <c r="I236" s="163">
        <f>покрівлі!P236+'під зими'!N236+маляри!N236+водій!M236</f>
        <v>0.17178530377565213</v>
      </c>
      <c r="J236" s="163">
        <f>електрики!Q236</f>
        <v>1.3943275794627603E-2</v>
      </c>
      <c r="K236" s="163">
        <f t="shared" si="20"/>
        <v>0.75477332677905329</v>
      </c>
      <c r="L236" s="10">
        <v>1.8987630635069631E-2</v>
      </c>
      <c r="M236" s="116">
        <f t="shared" si="18"/>
        <v>0.77</v>
      </c>
      <c r="N236" s="116">
        <f t="shared" si="19"/>
        <v>0.92851314889694736</v>
      </c>
      <c r="O236" s="164"/>
      <c r="P236" s="168"/>
      <c r="Q236" s="164"/>
      <c r="R236" s="165">
        <v>2</v>
      </c>
      <c r="S236" s="166">
        <f t="shared" si="21"/>
        <v>0.14622276673207857</v>
      </c>
      <c r="T236" s="166">
        <v>0.78229038216486879</v>
      </c>
      <c r="U236" s="155">
        <f t="shared" si="22"/>
        <v>18.691622710153926</v>
      </c>
    </row>
    <row r="237" spans="1:21" ht="18.75">
      <c r="A237" s="161">
        <f t="shared" si="23"/>
        <v>232</v>
      </c>
      <c r="B237" s="115" t="s">
        <v>550</v>
      </c>
      <c r="C237" s="115">
        <v>8</v>
      </c>
      <c r="D237" s="163">
        <f>'сходові кл'!P237</f>
        <v>0</v>
      </c>
      <c r="E237" s="163">
        <f>'прибуд тер'!P237</f>
        <v>0.52540706877664312</v>
      </c>
      <c r="F237" s="163">
        <f>'слюсарі х.в.'!Q237+водовідведення!Q237+зварювальник!N237+'слюсарі ц.о. г.в.'!O237+'гаряча вода'!O237+'аварійні служби'!I237</f>
        <v>0.18746493897114661</v>
      </c>
      <c r="G237" s="163">
        <f>даратиз!K237</f>
        <v>7.5058915946582885E-3</v>
      </c>
      <c r="H237" s="163">
        <f>димвенканали!R237</f>
        <v>0.11619771287048383</v>
      </c>
      <c r="I237" s="163">
        <f>покрівлі!P237+'під зими'!N237+маляри!N237+водій!M237</f>
        <v>0.21950216078960649</v>
      </c>
      <c r="J237" s="163">
        <f>електрики!Q237</f>
        <v>1.5940844469447095E-2</v>
      </c>
      <c r="K237" s="163">
        <f t="shared" si="20"/>
        <v>1.0720186174719855</v>
      </c>
      <c r="L237" s="10">
        <v>2.6714293603735138E-2</v>
      </c>
      <c r="M237" s="116">
        <f t="shared" si="18"/>
        <v>1.1000000000000001</v>
      </c>
      <c r="N237" s="116">
        <f t="shared" si="19"/>
        <v>1.3184794932908648</v>
      </c>
      <c r="O237" s="164"/>
      <c r="P237" s="168"/>
      <c r="Q237" s="164"/>
      <c r="R237" s="165">
        <v>2</v>
      </c>
      <c r="S237" s="166">
        <f t="shared" si="21"/>
        <v>0.21785059681697705</v>
      </c>
      <c r="T237" s="166">
        <v>1.1006288964738877</v>
      </c>
      <c r="U237" s="155">
        <f t="shared" si="22"/>
        <v>19.793283414138084</v>
      </c>
    </row>
    <row r="238" spans="1:21" ht="18.75">
      <c r="A238" s="161">
        <f t="shared" si="23"/>
        <v>233</v>
      </c>
      <c r="B238" s="115" t="s">
        <v>551</v>
      </c>
      <c r="C238" s="115">
        <v>9</v>
      </c>
      <c r="D238" s="163">
        <f>'сходові кл'!P238</f>
        <v>0</v>
      </c>
      <c r="E238" s="163">
        <f>'прибуд тер'!P238</f>
        <v>0.40865591733619699</v>
      </c>
      <c r="F238" s="163">
        <f>'слюсарі х.в.'!Q238+водовідведення!Q238+зварювальник!N238+'слюсарі ц.о. г.в.'!O238+'гаряча вода'!O238+'аварійні служби'!I238</f>
        <v>0.23045506482753397</v>
      </c>
      <c r="G238" s="163">
        <f>даратиз!K238</f>
        <v>7.8479381443298975E-3</v>
      </c>
      <c r="H238" s="163">
        <f>димвенканали!R238</f>
        <v>0.10695237289309142</v>
      </c>
      <c r="I238" s="163">
        <f>покрівлі!P238+'під зими'!N238+маляри!N238+водій!M238</f>
        <v>0.2133778962894432</v>
      </c>
      <c r="J238" s="163">
        <f>електрики!Q238</f>
        <v>2.3244782370682875E-2</v>
      </c>
      <c r="K238" s="163">
        <f t="shared" si="20"/>
        <v>0.99053397186127834</v>
      </c>
      <c r="L238" s="10">
        <v>2.4706764968990626E-2</v>
      </c>
      <c r="M238" s="116">
        <f t="shared" si="18"/>
        <v>1.02</v>
      </c>
      <c r="N238" s="116">
        <f t="shared" si="19"/>
        <v>1.2182888841963226</v>
      </c>
      <c r="O238" s="164"/>
      <c r="P238" s="168"/>
      <c r="Q238" s="164"/>
      <c r="R238" s="165">
        <v>2</v>
      </c>
      <c r="S238" s="166">
        <f t="shared" si="21"/>
        <v>0.2003701674739089</v>
      </c>
      <c r="T238" s="166">
        <v>1.0179187167224137</v>
      </c>
      <c r="U238" s="155">
        <f t="shared" si="22"/>
        <v>19.684299363222124</v>
      </c>
    </row>
    <row r="239" spans="1:21" ht="18.75">
      <c r="A239" s="161">
        <f t="shared" si="23"/>
        <v>234</v>
      </c>
      <c r="B239" s="115" t="s">
        <v>552</v>
      </c>
      <c r="C239" s="115">
        <v>11</v>
      </c>
      <c r="D239" s="163">
        <f>'сходові кл'!P239</f>
        <v>0</v>
      </c>
      <c r="E239" s="163">
        <f>'прибуд тер'!P239</f>
        <v>0.34588894423600447</v>
      </c>
      <c r="F239" s="163">
        <f>'слюсарі х.в.'!Q239+водовідведення!Q239+зварювальник!N239+'слюсарі ц.о. г.в.'!O239+'гаряча вода'!O239+'аварійні служби'!I239</f>
        <v>0.18104508804159936</v>
      </c>
      <c r="G239" s="163">
        <f>даратиз!K239</f>
        <v>6.1086717892425918E-3</v>
      </c>
      <c r="H239" s="163">
        <f>димвенканали!R239</f>
        <v>0.10680812253126257</v>
      </c>
      <c r="I239" s="163">
        <f>покрівлі!P239+'під зими'!N239+маляри!N239+водій!M239</f>
        <v>0.21931804136355393</v>
      </c>
      <c r="J239" s="163">
        <f>електрики!Q239</f>
        <v>1.4850124412445043E-2</v>
      </c>
      <c r="K239" s="163">
        <f t="shared" si="20"/>
        <v>0.87401899237410796</v>
      </c>
      <c r="L239" s="10">
        <v>2.1855660899947234E-2</v>
      </c>
      <c r="M239" s="116">
        <f t="shared" si="18"/>
        <v>0.9</v>
      </c>
      <c r="N239" s="116">
        <f t="shared" si="19"/>
        <v>1.0750495839288663</v>
      </c>
      <c r="O239" s="164"/>
      <c r="P239" s="168"/>
      <c r="Q239" s="164"/>
      <c r="R239" s="165">
        <v>1</v>
      </c>
      <c r="S239" s="166">
        <f t="shared" si="21"/>
        <v>0.1745963548510403</v>
      </c>
      <c r="T239" s="166">
        <v>0.90045322907782599</v>
      </c>
      <c r="U239" s="155">
        <f t="shared" si="22"/>
        <v>19.389830500119174</v>
      </c>
    </row>
    <row r="240" spans="1:21" ht="18.75">
      <c r="A240" s="161">
        <f t="shared" si="23"/>
        <v>235</v>
      </c>
      <c r="B240" s="115" t="s">
        <v>553</v>
      </c>
      <c r="C240" s="115">
        <v>5</v>
      </c>
      <c r="D240" s="163">
        <f>'сходові кл'!P240</f>
        <v>0</v>
      </c>
      <c r="E240" s="163">
        <f>'прибуд тер'!P240</f>
        <v>0.574903901111111</v>
      </c>
      <c r="F240" s="163">
        <f>'слюсарі х.в.'!Q240+водовідведення!Q240+зварювальник!N240+'слюсарі ц.о. г.в.'!O240+'гаряча вода'!O240+'аварійні служби'!I240</f>
        <v>0.19896565061641786</v>
      </c>
      <c r="G240" s="163">
        <f>даратиз!K240</f>
        <v>8.3950617283950618E-3</v>
      </c>
      <c r="H240" s="163">
        <f>димвенканали!R240</f>
        <v>0.1372272509342575</v>
      </c>
      <c r="I240" s="163">
        <f>покрівлі!P240+'під зими'!N240+маляри!N240+водій!M240</f>
        <v>0.32041136854994845</v>
      </c>
      <c r="J240" s="163">
        <f>електрики!Q240</f>
        <v>1.7894792777430467E-2</v>
      </c>
      <c r="K240" s="163">
        <f t="shared" si="20"/>
        <v>1.2577980257175603</v>
      </c>
      <c r="L240" s="10">
        <v>3.128882265552848E-2</v>
      </c>
      <c r="M240" s="116">
        <f t="shared" si="18"/>
        <v>1.29</v>
      </c>
      <c r="N240" s="116">
        <f t="shared" si="19"/>
        <v>1.5469042180477066</v>
      </c>
      <c r="O240" s="164"/>
      <c r="P240" s="168"/>
      <c r="Q240" s="164"/>
      <c r="R240" s="165">
        <v>1</v>
      </c>
      <c r="S240" s="166">
        <f t="shared" si="21"/>
        <v>0.25780472463993309</v>
      </c>
      <c r="T240" s="166">
        <v>1.2890994934077735</v>
      </c>
      <c r="U240" s="155">
        <f t="shared" si="22"/>
        <v>19.99882289600615</v>
      </c>
    </row>
    <row r="241" spans="1:21" ht="18.75">
      <c r="A241" s="161">
        <f t="shared" si="23"/>
        <v>236</v>
      </c>
      <c r="B241" s="115" t="s">
        <v>554</v>
      </c>
      <c r="C241" s="115">
        <v>14</v>
      </c>
      <c r="D241" s="163">
        <f>'сходові кл'!P241</f>
        <v>0</v>
      </c>
      <c r="E241" s="163">
        <f>'прибуд тер'!P241</f>
        <v>0.55142582669711604</v>
      </c>
      <c r="F241" s="163">
        <f>'слюсарі х.в.'!Q241+водовідведення!Q241+зварювальник!N241+'слюсарі ц.о. г.в.'!O241+'гаряча вода'!O241+'аварійні служби'!I241</f>
        <v>0.19361364922288568</v>
      </c>
      <c r="G241" s="163">
        <f>даратиз!K241</f>
        <v>1.015583019881784E-3</v>
      </c>
      <c r="H241" s="163">
        <f>димвенканали!R241</f>
        <v>0.10870521941283311</v>
      </c>
      <c r="I241" s="163">
        <f>покрівлі!P241+'під зими'!N241+маляри!N241+водій!M241</f>
        <v>0.19086750790681747</v>
      </c>
      <c r="J241" s="163">
        <f>електрики!Q241</f>
        <v>1.0904188613436941E-2</v>
      </c>
      <c r="K241" s="163">
        <f t="shared" si="20"/>
        <v>1.0565319748729709</v>
      </c>
      <c r="L241" s="10">
        <v>2.6980787545082176E-2</v>
      </c>
      <c r="M241" s="116">
        <f t="shared" si="18"/>
        <v>1.08</v>
      </c>
      <c r="N241" s="116">
        <f t="shared" si="19"/>
        <v>1.3002153149016638</v>
      </c>
      <c r="O241" s="164"/>
      <c r="P241" s="168"/>
      <c r="Q241" s="164"/>
      <c r="R241" s="165">
        <v>2</v>
      </c>
      <c r="S241" s="166">
        <f t="shared" si="21"/>
        <v>0.18860686804427806</v>
      </c>
      <c r="T241" s="166">
        <v>1.1116084468573857</v>
      </c>
      <c r="U241" s="155">
        <f t="shared" si="22"/>
        <v>16.967023647354083</v>
      </c>
    </row>
    <row r="242" spans="1:21" ht="18.75">
      <c r="A242" s="161">
        <f t="shared" si="23"/>
        <v>237</v>
      </c>
      <c r="B242" s="115" t="s">
        <v>555</v>
      </c>
      <c r="C242" s="115">
        <v>5</v>
      </c>
      <c r="D242" s="163">
        <f>'сходові кл'!P242</f>
        <v>0</v>
      </c>
      <c r="E242" s="163">
        <f>'прибуд тер'!P242</f>
        <v>0.52864726538952755</v>
      </c>
      <c r="F242" s="163">
        <f>'слюсарі х.в.'!Q242+водовідведення!Q242+зварювальник!N242+'слюсарі ц.о. г.в.'!O242+'гаряча вода'!O242+'аварійні служби'!I242</f>
        <v>0.18080588142213566</v>
      </c>
      <c r="G242" s="163">
        <f>даратиз!K242</f>
        <v>5.1724137931034491E-3</v>
      </c>
      <c r="H242" s="163">
        <f>димвенканали!R242</f>
        <v>0.10221064207517115</v>
      </c>
      <c r="I242" s="163">
        <f>покрівлі!P242+'під зими'!N242+маляри!N242+водій!M242</f>
        <v>0.21450577788890854</v>
      </c>
      <c r="J242" s="163">
        <f>електрики!Q242</f>
        <v>1.4809483677873492E-2</v>
      </c>
      <c r="K242" s="163">
        <f t="shared" si="20"/>
        <v>1.0461514642467198</v>
      </c>
      <c r="L242" s="10">
        <v>2.6154462254680926E-2</v>
      </c>
      <c r="M242" s="116">
        <f t="shared" si="18"/>
        <v>1.07</v>
      </c>
      <c r="N242" s="116">
        <f t="shared" si="19"/>
        <v>1.2867671118016808</v>
      </c>
      <c r="O242" s="164"/>
      <c r="P242" s="168"/>
      <c r="Q242" s="164"/>
      <c r="R242" s="165">
        <v>2</v>
      </c>
      <c r="S242" s="166">
        <f t="shared" si="21"/>
        <v>0.20920326690882662</v>
      </c>
      <c r="T242" s="166">
        <v>1.0775638448928542</v>
      </c>
      <c r="U242" s="155">
        <f t="shared" si="22"/>
        <v>19.414466056962816</v>
      </c>
    </row>
    <row r="243" spans="1:21" ht="18.75">
      <c r="A243" s="161">
        <f t="shared" si="23"/>
        <v>238</v>
      </c>
      <c r="B243" s="115" t="s">
        <v>556</v>
      </c>
      <c r="C243" s="115">
        <v>13</v>
      </c>
      <c r="D243" s="163">
        <f>'сходові кл'!P243</f>
        <v>0</v>
      </c>
      <c r="E243" s="163">
        <f>'прибуд тер'!P243</f>
        <v>0.71203694174311927</v>
      </c>
      <c r="F243" s="163">
        <f>'слюсарі х.в.'!Q243+водовідведення!Q243+зварювальник!N243+'слюсарі ц.о. г.в.'!O243+'гаряча вода'!O243+'аварійні служби'!I243</f>
        <v>0.19799935097121751</v>
      </c>
      <c r="G243" s="163">
        <f>даратиз!K243</f>
        <v>8.1651376146789009E-3</v>
      </c>
      <c r="H243" s="163">
        <f>димвенканали!R243</f>
        <v>8.158097119761365E-2</v>
      </c>
      <c r="I243" s="163">
        <f>покрівлі!P243+'під зими'!N243+маляри!N243+водій!M243</f>
        <v>0.28956669289077014</v>
      </c>
      <c r="J243" s="163">
        <f>електрики!Q243</f>
        <v>1.7730620366628355E-2</v>
      </c>
      <c r="K243" s="163">
        <f t="shared" si="20"/>
        <v>1.3070797147840278</v>
      </c>
      <c r="L243" s="10">
        <v>3.2650035383351074E-2</v>
      </c>
      <c r="M243" s="116">
        <f t="shared" si="18"/>
        <v>1.34</v>
      </c>
      <c r="N243" s="116">
        <f t="shared" si="19"/>
        <v>1.6076757002008546</v>
      </c>
      <c r="O243" s="164"/>
      <c r="P243" s="168"/>
      <c r="Q243" s="164"/>
      <c r="R243" s="165">
        <v>2</v>
      </c>
      <c r="S243" s="166">
        <f t="shared" si="21"/>
        <v>0.26249424240679042</v>
      </c>
      <c r="T243" s="166">
        <v>1.3451814577940642</v>
      </c>
      <c r="U243" s="155">
        <f t="shared" si="22"/>
        <v>19.513667905982693</v>
      </c>
    </row>
    <row r="244" spans="1:21" ht="18.75">
      <c r="A244" s="161">
        <f t="shared" si="23"/>
        <v>239</v>
      </c>
      <c r="B244" s="115" t="s">
        <v>557</v>
      </c>
      <c r="C244" s="115">
        <v>10</v>
      </c>
      <c r="D244" s="163">
        <f>'сходові кл'!P244</f>
        <v>0</v>
      </c>
      <c r="E244" s="163">
        <f>'прибуд тер'!P244</f>
        <v>0.5597982344667698</v>
      </c>
      <c r="F244" s="163">
        <f>'слюсарі х.в.'!Q244+водовідведення!Q244+зварювальник!N244+'слюсарі ц.о. г.в.'!O244+'гаряча вода'!O244+'аварійні служби'!I244</f>
        <v>0.18594226127152302</v>
      </c>
      <c r="G244" s="163">
        <f>даратиз!K244</f>
        <v>2.1638330757341576E-3</v>
      </c>
      <c r="H244" s="163">
        <f>димвенканали!R244</f>
        <v>7.2155658064659067E-2</v>
      </c>
      <c r="I244" s="163">
        <f>покрівлі!P244+'під зими'!N244+маляри!N244+водій!M244</f>
        <v>0.20370501797521762</v>
      </c>
      <c r="J244" s="163">
        <f>електрики!Q244</f>
        <v>1.5682144520561166E-2</v>
      </c>
      <c r="K244" s="163">
        <f t="shared" si="20"/>
        <v>1.039447149374465</v>
      </c>
      <c r="L244" s="10">
        <v>2.6121224262088943E-2</v>
      </c>
      <c r="M244" s="116">
        <f t="shared" si="18"/>
        <v>1.07</v>
      </c>
      <c r="N244" s="116">
        <f t="shared" si="19"/>
        <v>1.2786820483638648</v>
      </c>
      <c r="O244" s="164"/>
      <c r="P244" s="168"/>
      <c r="Q244" s="164"/>
      <c r="R244" s="165">
        <v>2</v>
      </c>
      <c r="S244" s="166">
        <f t="shared" si="21"/>
        <v>0.2024876087658003</v>
      </c>
      <c r="T244" s="166">
        <v>1.0761944395980645</v>
      </c>
      <c r="U244" s="155">
        <f t="shared" si="22"/>
        <v>18.815150990877175</v>
      </c>
    </row>
    <row r="245" spans="1:21" ht="18.75">
      <c r="A245" s="161">
        <f t="shared" si="23"/>
        <v>240</v>
      </c>
      <c r="B245" s="115" t="s">
        <v>558</v>
      </c>
      <c r="C245" s="115">
        <v>14</v>
      </c>
      <c r="D245" s="163">
        <f>'сходові кл'!P245</f>
        <v>0</v>
      </c>
      <c r="E245" s="163">
        <f>'прибуд тер'!P245</f>
        <v>0.66937855492427478</v>
      </c>
      <c r="F245" s="163">
        <f>'слюсарі х.в.'!Q245+водовідведення!Q245+зварювальник!N245+'слюсарі ц.о. г.в.'!O245+'гаряча вода'!O245+'аварійні служби'!I245</f>
        <v>0.19024433471037405</v>
      </c>
      <c r="G245" s="163">
        <f>даратиз!K245</f>
        <v>5.3927813163481952E-3</v>
      </c>
      <c r="H245" s="163">
        <f>димвенканали!R245</f>
        <v>8.0290032288857227E-2</v>
      </c>
      <c r="I245" s="163">
        <f>покрівлі!P245+'під зими'!N245+маляри!N245+водій!M245</f>
        <v>0.20800879275225029</v>
      </c>
      <c r="J245" s="163">
        <f>електрики!Q245</f>
        <v>1.6413058343630493E-2</v>
      </c>
      <c r="K245" s="163">
        <f t="shared" si="20"/>
        <v>1.1697275543357351</v>
      </c>
      <c r="L245" s="10">
        <v>2.9259736271509258E-2</v>
      </c>
      <c r="M245" s="116">
        <f t="shared" si="18"/>
        <v>1.2</v>
      </c>
      <c r="N245" s="116">
        <f t="shared" si="19"/>
        <v>1.4387847487286931</v>
      </c>
      <c r="O245" s="164"/>
      <c r="P245" s="168"/>
      <c r="Q245" s="164"/>
      <c r="R245" s="165">
        <v>2</v>
      </c>
      <c r="S245" s="166">
        <f t="shared" si="21"/>
        <v>0.23328361434251166</v>
      </c>
      <c r="T245" s="166">
        <v>1.2055011343861814</v>
      </c>
      <c r="U245" s="155">
        <f t="shared" si="22"/>
        <v>19.351588122834517</v>
      </c>
    </row>
    <row r="246" spans="1:21" ht="18.75">
      <c r="A246" s="161">
        <f t="shared" si="23"/>
        <v>241</v>
      </c>
      <c r="B246" s="115" t="s">
        <v>559</v>
      </c>
      <c r="C246" s="115">
        <v>6</v>
      </c>
      <c r="D246" s="163">
        <f>'сходові кл'!P246</f>
        <v>0</v>
      </c>
      <c r="E246" s="163">
        <f>'прибуд тер'!P246</f>
        <v>0.57734770090329446</v>
      </c>
      <c r="F246" s="163">
        <f>'слюсарі х.в.'!Q246+водовідведення!Q246+зварювальник!N246+'слюсарі ц.о. г.в.'!O246+'гаряча вода'!O246+'аварійні служби'!I246</f>
        <v>0.17825849615790057</v>
      </c>
      <c r="G246" s="163">
        <f>даратиз!K246</f>
        <v>2.268862911795962E-3</v>
      </c>
      <c r="H246" s="163">
        <f>димвенканали!R246</f>
        <v>9.0954980241972821E-2</v>
      </c>
      <c r="I246" s="163">
        <f>покрівлі!P246+'під зими'!N246+маляри!N246+водій!M246</f>
        <v>0.18784059002349998</v>
      </c>
      <c r="J246" s="163">
        <f>електрики!Q246</f>
        <v>1.4376687927457422E-2</v>
      </c>
      <c r="K246" s="163">
        <f t="shared" si="20"/>
        <v>1.0510473181659212</v>
      </c>
      <c r="L246" s="10">
        <v>2.6352532822547837E-2</v>
      </c>
      <c r="M246" s="116">
        <f t="shared" si="18"/>
        <v>1.08</v>
      </c>
      <c r="N246" s="116">
        <f t="shared" si="19"/>
        <v>1.2928798211861627</v>
      </c>
      <c r="O246" s="164"/>
      <c r="P246" s="168"/>
      <c r="Q246" s="164"/>
      <c r="R246" s="165">
        <v>2</v>
      </c>
      <c r="S246" s="166">
        <f t="shared" si="21"/>
        <v>0.20715546889719194</v>
      </c>
      <c r="T246" s="166">
        <v>1.0857243522889708</v>
      </c>
      <c r="U246" s="155">
        <f t="shared" si="22"/>
        <v>19.079932071198169</v>
      </c>
    </row>
    <row r="247" spans="1:21" ht="18.75">
      <c r="A247" s="161">
        <f t="shared" si="23"/>
        <v>242</v>
      </c>
      <c r="B247" s="115" t="s">
        <v>560</v>
      </c>
      <c r="C247" s="115">
        <v>19</v>
      </c>
      <c r="D247" s="163">
        <f>'сходові кл'!P247</f>
        <v>0</v>
      </c>
      <c r="E247" s="163">
        <f>'прибуд тер'!P247</f>
        <v>0.74067373762781197</v>
      </c>
      <c r="F247" s="163">
        <f>'слюсарі х.в.'!Q247+водовідведення!Q247+зварювальник!N247+'слюсарі ц.о. г.в.'!O247+'гаряча вода'!O247+'аварійні служби'!I247</f>
        <v>0.20219652979822267</v>
      </c>
      <c r="G247" s="163">
        <f>даратиз!K247</f>
        <v>4.5092024539877306E-3</v>
      </c>
      <c r="H247" s="163">
        <f>димвенканали!R247</f>
        <v>9.5469756171440517E-2</v>
      </c>
      <c r="I247" s="163">
        <f>покрівлі!P247+'під зими'!N247+маляри!N247+водій!M247</f>
        <v>0.21060608480740525</v>
      </c>
      <c r="J247" s="163">
        <f>електрики!Q247</f>
        <v>1.8443712801278028E-2</v>
      </c>
      <c r="K247" s="163">
        <f t="shared" si="20"/>
        <v>1.2718990236601462</v>
      </c>
      <c r="L247" s="10">
        <v>3.1787170006057124E-2</v>
      </c>
      <c r="M247" s="116">
        <f t="shared" si="18"/>
        <v>1.3</v>
      </c>
      <c r="N247" s="116">
        <f t="shared" si="19"/>
        <v>1.5644234323994437</v>
      </c>
      <c r="O247" s="164"/>
      <c r="P247" s="168"/>
      <c r="Q247" s="164"/>
      <c r="R247" s="165">
        <v>3</v>
      </c>
      <c r="S247" s="166">
        <f t="shared" si="21"/>
        <v>0.25479202814989055</v>
      </c>
      <c r="T247" s="166">
        <v>1.3096314042495532</v>
      </c>
      <c r="U247" s="155">
        <f t="shared" si="22"/>
        <v>19.455247279740657</v>
      </c>
    </row>
    <row r="248" spans="1:21" ht="18.75">
      <c r="A248" s="161">
        <f t="shared" si="23"/>
        <v>243</v>
      </c>
      <c r="B248" s="115" t="s">
        <v>561</v>
      </c>
      <c r="C248" s="115">
        <v>11</v>
      </c>
      <c r="D248" s="163">
        <f>'сходові кл'!P248</f>
        <v>0.34355122340189614</v>
      </c>
      <c r="E248" s="163">
        <f>'прибуд тер'!P248</f>
        <v>0.35777855917756796</v>
      </c>
      <c r="F248" s="163">
        <f>'слюсарі х.в.'!Q248+водовідведення!Q248+зварювальник!N248+'слюсарі ц.о. г.в.'!O248+'гаряча вода'!O248+'аварійні служби'!I248</f>
        <v>0.16948702744078104</v>
      </c>
      <c r="G248" s="163">
        <f>даратиз!K248</f>
        <v>1.8892087549214683E-3</v>
      </c>
      <c r="H248" s="163">
        <f>димвенканали!R248</f>
        <v>3.9528140864344793E-2</v>
      </c>
      <c r="I248" s="163">
        <f>покрівлі!P248+'під зими'!N248+маляри!N248+водій!M248</f>
        <v>0.17715098856641756</v>
      </c>
      <c r="J248" s="163">
        <f>електрики!Q248</f>
        <v>1.288643262961315E-2</v>
      </c>
      <c r="K248" s="163">
        <f t="shared" si="20"/>
        <v>1.1022715808355421</v>
      </c>
      <c r="L248" s="10">
        <v>2.771721776922605E-2</v>
      </c>
      <c r="M248" s="116">
        <f t="shared" si="18"/>
        <v>1.1299999999999999</v>
      </c>
      <c r="N248" s="116">
        <f t="shared" si="19"/>
        <v>1.3559865583257216</v>
      </c>
      <c r="O248" s="164"/>
      <c r="P248" s="168"/>
      <c r="Q248" s="164"/>
      <c r="R248" s="165">
        <v>3</v>
      </c>
      <c r="S248" s="166">
        <f t="shared" si="21"/>
        <v>0.21403718623360835</v>
      </c>
      <c r="T248" s="166">
        <v>1.1419493720921132</v>
      </c>
      <c r="U248" s="155">
        <f t="shared" si="22"/>
        <v>18.743141461821605</v>
      </c>
    </row>
    <row r="249" spans="1:21" ht="18.75">
      <c r="A249" s="161">
        <f t="shared" si="23"/>
        <v>244</v>
      </c>
      <c r="B249" s="223" t="s">
        <v>562</v>
      </c>
      <c r="C249" s="115">
        <v>10</v>
      </c>
      <c r="D249" s="163">
        <f>'сходові кл'!P249</f>
        <v>0</v>
      </c>
      <c r="E249" s="163">
        <f>'прибуд тер'!P249</f>
        <v>0</v>
      </c>
      <c r="F249" s="163">
        <f>'слюсарі х.в.'!Q249+водовідведення!Q249+зварювальник!N249+'слюсарі ц.о. г.в.'!O249+'гаряча вода'!O249+'аварійні служби'!I249</f>
        <v>0.18549858086399595</v>
      </c>
      <c r="G249" s="163">
        <f>даратиз!K249</f>
        <v>1.440107671601615E-3</v>
      </c>
      <c r="H249" s="163">
        <f>димвенканали!R249</f>
        <v>5.3856616921170247E-2</v>
      </c>
      <c r="I249" s="163">
        <f>покрівлі!P249+'під зими'!N249+маляри!N249+водій!M249</f>
        <v>0.18278344518212136</v>
      </c>
      <c r="J249" s="163">
        <f>електрики!Q249</f>
        <v>1.5606764091217957E-2</v>
      </c>
      <c r="K249" s="163">
        <f t="shared" si="20"/>
        <v>0.43918551473010714</v>
      </c>
      <c r="L249" s="10">
        <v>1.1274942071640655E-2</v>
      </c>
      <c r="M249" s="116">
        <f t="shared" ref="M249:M317" si="24">ROUND(K249+L249,2)</f>
        <v>0.45</v>
      </c>
      <c r="N249" s="116">
        <f t="shared" si="19"/>
        <v>0.5405525481620973</v>
      </c>
      <c r="O249" s="164"/>
      <c r="P249" s="168"/>
      <c r="Q249" s="164"/>
      <c r="R249" s="165">
        <v>3</v>
      </c>
      <c r="S249" s="166">
        <f t="shared" si="21"/>
        <v>7.6024934810502376E-2</v>
      </c>
      <c r="T249" s="166">
        <v>0.46452761335159493</v>
      </c>
      <c r="U249" s="155">
        <f t="shared" si="22"/>
        <v>16.366074400179972</v>
      </c>
    </row>
    <row r="250" spans="1:21" ht="18.75">
      <c r="A250" s="161">
        <f t="shared" si="23"/>
        <v>245</v>
      </c>
      <c r="B250" s="115" t="s">
        <v>563</v>
      </c>
      <c r="C250" s="115">
        <v>14</v>
      </c>
      <c r="D250" s="163">
        <f>'сходові кл'!P250</f>
        <v>0.38344818274122539</v>
      </c>
      <c r="E250" s="163">
        <f>'прибуд тер'!P250</f>
        <v>0.69678618257021929</v>
      </c>
      <c r="F250" s="163">
        <f>'слюсарі х.в.'!Q250+водовідведення!Q250+зварювальник!N250+'слюсарі ц.о. г.в.'!O250+'гаряча вода'!O250+'аварійні служби'!I250</f>
        <v>0.17874325584839496</v>
      </c>
      <c r="G250" s="163">
        <f>даратиз!K250</f>
        <v>5.4016502073447057E-3</v>
      </c>
      <c r="H250" s="163">
        <f>димвенканали!R250</f>
        <v>8.9849074219958594E-2</v>
      </c>
      <c r="I250" s="163">
        <f>покрівлі!P250+'під зими'!N250+маляри!N250+водій!M250</f>
        <v>0.18302157812119504</v>
      </c>
      <c r="J250" s="163">
        <f>електрики!Q250</f>
        <v>1.4459047646250087E-2</v>
      </c>
      <c r="K250" s="163">
        <f t="shared" si="20"/>
        <v>1.551708971354588</v>
      </c>
      <c r="L250" s="10">
        <v>3.867425353231347E-2</v>
      </c>
      <c r="M250" s="116">
        <f t="shared" si="24"/>
        <v>1.59</v>
      </c>
      <c r="N250" s="116">
        <f t="shared" si="19"/>
        <v>1.9084598698642816</v>
      </c>
      <c r="O250" s="164"/>
      <c r="P250" s="168"/>
      <c r="Q250" s="164"/>
      <c r="R250" s="165">
        <v>2</v>
      </c>
      <c r="S250" s="166">
        <f t="shared" si="21"/>
        <v>0.31508062433296646</v>
      </c>
      <c r="T250" s="166">
        <v>1.5933792455313152</v>
      </c>
      <c r="U250" s="155">
        <f t="shared" si="22"/>
        <v>19.77436477954765</v>
      </c>
    </row>
    <row r="251" spans="1:21" ht="18.75">
      <c r="A251" s="161">
        <f t="shared" si="23"/>
        <v>246</v>
      </c>
      <c r="B251" s="115" t="s">
        <v>564</v>
      </c>
      <c r="C251" s="115">
        <v>12</v>
      </c>
      <c r="D251" s="163">
        <f>'сходові кл'!P251</f>
        <v>0</v>
      </c>
      <c r="E251" s="163">
        <f>'прибуд тер'!P251</f>
        <v>0.46559481856801188</v>
      </c>
      <c r="F251" s="163">
        <f>'слюсарі х.в.'!Q251+водовідведення!Q251+зварювальник!N251+'слюсарі ц.о. г.в.'!O251+'гаряча вода'!O251+'аварійні служби'!I251</f>
        <v>0.18290687714057727</v>
      </c>
      <c r="G251" s="163">
        <f>даратиз!K251</f>
        <v>3.0082212257100151E-3</v>
      </c>
      <c r="H251" s="163">
        <f>димвенканали!R251</f>
        <v>7.5598061781495682E-2</v>
      </c>
      <c r="I251" s="163">
        <f>покрівлі!P251+'під зими'!N251+маляри!N251+водій!M251</f>
        <v>0.16844637919728597</v>
      </c>
      <c r="J251" s="163">
        <f>електрики!Q251</f>
        <v>1.2638698934732278E-2</v>
      </c>
      <c r="K251" s="163">
        <f t="shared" si="20"/>
        <v>0.90819305684781304</v>
      </c>
      <c r="L251" s="10">
        <v>2.2995110863138594E-2</v>
      </c>
      <c r="M251" s="116">
        <f t="shared" si="24"/>
        <v>0.93</v>
      </c>
      <c r="N251" s="116">
        <f t="shared" si="19"/>
        <v>1.1174258012531419</v>
      </c>
      <c r="O251" s="164"/>
      <c r="P251" s="168"/>
      <c r="Q251" s="164"/>
      <c r="R251" s="165">
        <v>2</v>
      </c>
      <c r="S251" s="166">
        <f t="shared" si="21"/>
        <v>0.17002723369183192</v>
      </c>
      <c r="T251" s="166">
        <v>0.94739856756131002</v>
      </c>
      <c r="U251" s="155">
        <f t="shared" si="22"/>
        <v>17.946748022798626</v>
      </c>
    </row>
    <row r="252" spans="1:21" ht="18.75">
      <c r="A252" s="161">
        <f t="shared" si="23"/>
        <v>247</v>
      </c>
      <c r="B252" s="115" t="s">
        <v>565</v>
      </c>
      <c r="C252" s="115">
        <v>5</v>
      </c>
      <c r="D252" s="163">
        <f>'сходові кл'!P252</f>
        <v>0</v>
      </c>
      <c r="E252" s="163">
        <f>'прибуд тер'!P252</f>
        <v>0.61644482590138971</v>
      </c>
      <c r="F252" s="163">
        <f>'слюсарі х.в.'!Q252+водовідведення!Q252+зварювальник!N252+'слюсарі ц.о. г.в.'!O252+'гаряча вода'!O252+'аварійні служби'!I252</f>
        <v>0.18637944580377699</v>
      </c>
      <c r="G252" s="163">
        <f>даратиз!K252</f>
        <v>4.2394595853715352E-3</v>
      </c>
      <c r="H252" s="163">
        <f>димвенканали!R252</f>
        <v>0.10149638182307349</v>
      </c>
      <c r="I252" s="163">
        <f>покрівлі!P252+'під зими'!N252+маляри!N252+водій!M252</f>
        <v>0.19832251343404186</v>
      </c>
      <c r="J252" s="163">
        <f>електрики!Q252</f>
        <v>1.2605137050768631E-2</v>
      </c>
      <c r="K252" s="163">
        <f t="shared" si="20"/>
        <v>1.1194877635984224</v>
      </c>
      <c r="L252" s="10">
        <v>2.8248800022942316E-2</v>
      </c>
      <c r="M252" s="116">
        <f t="shared" si="24"/>
        <v>1.1499999999999999</v>
      </c>
      <c r="N252" s="116">
        <f t="shared" si="19"/>
        <v>1.3772838763456376</v>
      </c>
      <c r="O252" s="164"/>
      <c r="P252" s="168"/>
      <c r="Q252" s="164"/>
      <c r="R252" s="165">
        <v>3</v>
      </c>
      <c r="S252" s="166">
        <f t="shared" si="21"/>
        <v>0.21343331540041421</v>
      </c>
      <c r="T252" s="166">
        <v>1.1638505609452234</v>
      </c>
      <c r="U252" s="155">
        <f t="shared" si="22"/>
        <v>18.338549858761414</v>
      </c>
    </row>
    <row r="253" spans="1:21" ht="18.75">
      <c r="A253" s="161">
        <f t="shared" si="23"/>
        <v>248</v>
      </c>
      <c r="B253" s="115" t="s">
        <v>566</v>
      </c>
      <c r="C253" s="115">
        <v>10</v>
      </c>
      <c r="D253" s="163">
        <f>'сходові кл'!P253</f>
        <v>0.45010696307503928</v>
      </c>
      <c r="E253" s="163">
        <f>'прибуд тер'!P253</f>
        <v>0.66796453891347896</v>
      </c>
      <c r="F253" s="163">
        <f>'слюсарі х.в.'!Q253+водовідведення!Q253+зварювальник!N253+'слюсарі ц.о. г.в.'!O253+'гаряча вода'!O253+'аварійні служби'!I253</f>
        <v>0.15657524914026766</v>
      </c>
      <c r="G253" s="163">
        <f>даратиз!K253</f>
        <v>3.7806934345031092E-3</v>
      </c>
      <c r="H253" s="163">
        <f>димвенканали!R253</f>
        <v>5.7398562436301835E-2</v>
      </c>
      <c r="I253" s="163">
        <f>покрівлі!P253+'під зими'!N253+маляри!N253+водій!M253</f>
        <v>0.19041490428964108</v>
      </c>
      <c r="J253" s="163">
        <f>електрики!Q253</f>
        <v>1.069274686985254E-2</v>
      </c>
      <c r="K253" s="163">
        <f t="shared" si="20"/>
        <v>1.5369336581590844</v>
      </c>
      <c r="L253" s="10">
        <v>3.8411300651839037E-2</v>
      </c>
      <c r="M253" s="116">
        <f t="shared" si="24"/>
        <v>1.58</v>
      </c>
      <c r="N253" s="116">
        <f t="shared" si="19"/>
        <v>1.8904139505731079</v>
      </c>
      <c r="O253" s="164"/>
      <c r="P253" s="168"/>
      <c r="Q253" s="164"/>
      <c r="R253" s="165">
        <v>2</v>
      </c>
      <c r="S253" s="166">
        <f t="shared" si="21"/>
        <v>0.30786836371733961</v>
      </c>
      <c r="T253" s="166">
        <v>1.5825455868557683</v>
      </c>
      <c r="U253" s="155">
        <f t="shared" si="22"/>
        <v>19.453996540410461</v>
      </c>
    </row>
    <row r="254" spans="1:21" ht="18.75">
      <c r="A254" s="161">
        <f t="shared" si="23"/>
        <v>249</v>
      </c>
      <c r="B254" s="115" t="s">
        <v>567</v>
      </c>
      <c r="C254" s="115">
        <v>20</v>
      </c>
      <c r="D254" s="163">
        <f>'сходові кл'!P254</f>
        <v>0</v>
      </c>
      <c r="E254" s="163">
        <f>'прибуд тер'!P254</f>
        <v>0.43113544943437426</v>
      </c>
      <c r="F254" s="163">
        <f>'слюсарі х.в.'!Q254+водовідведення!Q254+зварювальник!N254+'слюсарі ц.о. г.в.'!O254+'гаряча вода'!O254+'аварійні служби'!I254</f>
        <v>0.16227615456167502</v>
      </c>
      <c r="G254" s="163">
        <f>даратиз!K254</f>
        <v>5.6459954684267566E-3</v>
      </c>
      <c r="H254" s="163">
        <f>димвенканали!R254</f>
        <v>6.7090003578880009E-2</v>
      </c>
      <c r="I254" s="163">
        <f>покрівлі!P254+'під зими'!N254+маляри!N254+водій!M254</f>
        <v>0.16606474509788965</v>
      </c>
      <c r="J254" s="163">
        <f>електрики!Q254</f>
        <v>1.1661319497852677E-2</v>
      </c>
      <c r="K254" s="163">
        <f t="shared" si="20"/>
        <v>0.84387366763909821</v>
      </c>
      <c r="L254" s="10">
        <v>2.116556979677154E-2</v>
      </c>
      <c r="M254" s="116">
        <f t="shared" si="24"/>
        <v>0.87</v>
      </c>
      <c r="N254" s="116">
        <f t="shared" si="19"/>
        <v>1.0380470849230437</v>
      </c>
      <c r="O254" s="164"/>
      <c r="P254" s="168"/>
      <c r="Q254" s="164"/>
      <c r="R254" s="165">
        <v>3</v>
      </c>
      <c r="S254" s="166">
        <f t="shared" si="21"/>
        <v>0.16602560929605625</v>
      </c>
      <c r="T254" s="166">
        <v>0.8720214756269874</v>
      </c>
      <c r="U254" s="155">
        <f t="shared" si="22"/>
        <v>19.039165196784069</v>
      </c>
    </row>
    <row r="255" spans="1:21" ht="18.75">
      <c r="A255" s="161">
        <f t="shared" si="23"/>
        <v>250</v>
      </c>
      <c r="B255" s="115" t="s">
        <v>568</v>
      </c>
      <c r="C255" s="115">
        <v>68</v>
      </c>
      <c r="D255" s="163">
        <f>'сходові кл'!P255</f>
        <v>0.51351668312693577</v>
      </c>
      <c r="E255" s="163">
        <f>'прибуд тер'!P255</f>
        <v>0.46180174294522386</v>
      </c>
      <c r="F255" s="163">
        <f>'слюсарі х.в.'!Q255+водовідведення!Q255+зварювальник!N255+'слюсарі ц.о. г.в.'!O255+'гаряча вода'!O255+'аварійні служби'!I255</f>
        <v>0.15890609435351899</v>
      </c>
      <c r="G255" s="163">
        <f>даратиз!K255</f>
        <v>1.7212879605469874E-3</v>
      </c>
      <c r="H255" s="163">
        <f>димвенканали!R255</f>
        <v>4.2517370680577593E-2</v>
      </c>
      <c r="I255" s="163">
        <f>покрівлі!P255+'під зими'!N255+маляри!N255+водій!M255</f>
        <v>0.15890475056467479</v>
      </c>
      <c r="J255" s="163">
        <f>електрики!Q255</f>
        <v>9.2406274092822725E-3</v>
      </c>
      <c r="K255" s="163">
        <f t="shared" si="20"/>
        <v>1.3466085570407604</v>
      </c>
      <c r="L255" s="10">
        <v>3.4101466809154046E-2</v>
      </c>
      <c r="M255" s="116">
        <f t="shared" si="24"/>
        <v>1.38</v>
      </c>
      <c r="N255" s="116">
        <f t="shared" si="19"/>
        <v>1.6568520286198976</v>
      </c>
      <c r="O255" s="164"/>
      <c r="P255" s="168"/>
      <c r="Q255" s="164"/>
      <c r="R255" s="165">
        <v>3</v>
      </c>
      <c r="S255" s="166">
        <f t="shared" si="21"/>
        <v>0.25187159608275067</v>
      </c>
      <c r="T255" s="166">
        <v>1.4049804325371469</v>
      </c>
      <c r="U255" s="155">
        <f t="shared" si="22"/>
        <v>17.927053662086596</v>
      </c>
    </row>
    <row r="256" spans="1:21" ht="18.75">
      <c r="A256" s="161">
        <f t="shared" si="23"/>
        <v>251</v>
      </c>
      <c r="B256" s="115" t="s">
        <v>569</v>
      </c>
      <c r="C256" s="115">
        <v>27</v>
      </c>
      <c r="D256" s="163">
        <f>'сходові кл'!P256</f>
        <v>0.62003176598601473</v>
      </c>
      <c r="E256" s="163">
        <f>'прибуд тер'!P256</f>
        <v>0.1899712906062298</v>
      </c>
      <c r="F256" s="163">
        <f>'слюсарі х.в.'!Q256+водовідведення!Q256+зварювальник!N256+'слюсарі ц.о. г.в.'!O256+'гаряча вода'!O256+'аварійні служби'!I256</f>
        <v>0.17447443516856048</v>
      </c>
      <c r="G256" s="163">
        <f>даратиз!K256</f>
        <v>1.1512105984467795E-3</v>
      </c>
      <c r="H256" s="163">
        <f>димвенканали!R256</f>
        <v>6.4770760925205534E-2</v>
      </c>
      <c r="I256" s="163">
        <f>покрівлі!P256+'під зими'!N256+маляри!N256+водій!M256</f>
        <v>0.18548312593558949</v>
      </c>
      <c r="J256" s="163">
        <f>електрики!Q256</f>
        <v>1.3733783401591221E-2</v>
      </c>
      <c r="K256" s="163">
        <f t="shared" si="20"/>
        <v>1.249616372621638</v>
      </c>
      <c r="L256" s="10">
        <v>3.1323509586339865E-2</v>
      </c>
      <c r="M256" s="116">
        <f t="shared" si="24"/>
        <v>1.28</v>
      </c>
      <c r="N256" s="116">
        <f t="shared" si="19"/>
        <v>1.5371278586495734</v>
      </c>
      <c r="O256" s="164"/>
      <c r="P256" s="168"/>
      <c r="Q256" s="164"/>
      <c r="R256" s="165">
        <v>3</v>
      </c>
      <c r="S256" s="166">
        <f t="shared" si="21"/>
        <v>0.24659926369237106</v>
      </c>
      <c r="T256" s="166">
        <v>1.2905285949572023</v>
      </c>
      <c r="U256" s="155">
        <f t="shared" si="22"/>
        <v>19.108392069417803</v>
      </c>
    </row>
    <row r="257" spans="1:21" ht="18.75">
      <c r="A257" s="161">
        <f t="shared" si="23"/>
        <v>252</v>
      </c>
      <c r="B257" s="115" t="s">
        <v>570</v>
      </c>
      <c r="C257" s="115">
        <v>19</v>
      </c>
      <c r="D257" s="163">
        <f>'сходові кл'!P257</f>
        <v>0.63037806232459725</v>
      </c>
      <c r="E257" s="163">
        <f>'прибуд тер'!P257</f>
        <v>0.32770283102048203</v>
      </c>
      <c r="F257" s="163">
        <f>'слюсарі х.в.'!Q257+водовідведення!Q257+зварювальник!N257+'слюсарі ц.о. г.в.'!O257+'гаряча вода'!O257+'аварійні служби'!I257</f>
        <v>0.16118127881142194</v>
      </c>
      <c r="G257" s="163">
        <f>даратиз!K257</f>
        <v>1.7278526108641811E-3</v>
      </c>
      <c r="H257" s="163">
        <f>димвенканали!R257</f>
        <v>2.6399705248778205E-2</v>
      </c>
      <c r="I257" s="163">
        <f>покрівлі!P257+'під зими'!N257+маляри!N257+водій!M257</f>
        <v>0.19068418188544528</v>
      </c>
      <c r="J257" s="163">
        <f>електрики!Q257</f>
        <v>1.1475302259472594E-2</v>
      </c>
      <c r="K257" s="163">
        <f t="shared" si="20"/>
        <v>1.3495492141610614</v>
      </c>
      <c r="L257" s="10">
        <v>3.3876641498490873E-2</v>
      </c>
      <c r="M257" s="116">
        <f t="shared" si="24"/>
        <v>1.38</v>
      </c>
      <c r="N257" s="116">
        <f t="shared" si="19"/>
        <v>1.6601110267914627</v>
      </c>
      <c r="O257" s="164"/>
      <c r="P257" s="164"/>
      <c r="Q257" s="164"/>
      <c r="R257" s="165">
        <v>3</v>
      </c>
      <c r="S257" s="166">
        <f t="shared" si="21"/>
        <v>0.26439339705363896</v>
      </c>
      <c r="T257" s="166">
        <v>1.3957176297378238</v>
      </c>
      <c r="U257" s="155">
        <f t="shared" si="22"/>
        <v>18.943186746398229</v>
      </c>
    </row>
    <row r="258" spans="1:21" ht="18.75">
      <c r="A258" s="161">
        <f t="shared" si="23"/>
        <v>253</v>
      </c>
      <c r="B258" s="115" t="s">
        <v>1299</v>
      </c>
      <c r="C258" s="115"/>
      <c r="D258" s="163">
        <f>'сходові кл'!P258</f>
        <v>0</v>
      </c>
      <c r="E258" s="163">
        <f>'прибуд тер'!P258</f>
        <v>0</v>
      </c>
      <c r="F258" s="163">
        <f>'слюсарі х.в.'!Q258+водовідведення!Q258+зварювальник!N258+'слюсарі ц.о. г.в.'!O258+'гаряча вода'!O258+'аварійні служби'!I258</f>
        <v>0.24963433183807854</v>
      </c>
      <c r="G258" s="163">
        <f>даратиз!K258</f>
        <v>3.8550282977797131E-3</v>
      </c>
      <c r="H258" s="163">
        <f>димвенканали!R258</f>
        <v>6.0972630519592182E-2</v>
      </c>
      <c r="I258" s="163">
        <f>покрівлі!P258+'під зими'!N258+маляри!N258+водій!M258</f>
        <v>0.24198661526730297</v>
      </c>
      <c r="J258" s="163">
        <f>електрики!Q258</f>
        <v>2.6503302145763366E-2</v>
      </c>
      <c r="K258" s="163">
        <f t="shared" si="20"/>
        <v>0.58295190806851671</v>
      </c>
      <c r="L258" s="10">
        <v>1.4839102872631892E-2</v>
      </c>
      <c r="M258" s="116">
        <f t="shared" si="24"/>
        <v>0.6</v>
      </c>
      <c r="N258" s="116">
        <f t="shared" si="19"/>
        <v>0.71734921312937827</v>
      </c>
      <c r="O258" s="164"/>
      <c r="P258" s="164"/>
      <c r="Q258" s="164"/>
      <c r="R258" s="165">
        <v>5</v>
      </c>
      <c r="S258" s="166">
        <f t="shared" si="21"/>
        <v>0.10597817477694438</v>
      </c>
      <c r="T258" s="166">
        <v>0.61137103835243389</v>
      </c>
      <c r="U258" s="155">
        <f t="shared" si="22"/>
        <v>17.334510163016866</v>
      </c>
    </row>
    <row r="259" spans="1:21" ht="18.75">
      <c r="A259" s="161">
        <f t="shared" si="23"/>
        <v>254</v>
      </c>
      <c r="B259" s="162" t="s">
        <v>1319</v>
      </c>
      <c r="C259" s="115"/>
      <c r="D259" s="163">
        <f>'сходові кл'!P259</f>
        <v>0.75010115652155007</v>
      </c>
      <c r="E259" s="163">
        <f>'прибуд тер'!P259</f>
        <v>0.35025776846846779</v>
      </c>
      <c r="F259" s="163">
        <f>'слюсарі х.в.'!Q259+водовідведення!Q259+зварювальник!N259+'слюсарі ц.о. г.в.'!O259+'гаряча вода'!O259+'аварійні служби'!I259</f>
        <v>0.18504274449149111</v>
      </c>
      <c r="G259" s="163">
        <f>даратиз!K259</f>
        <v>2.9576145932912884E-4</v>
      </c>
      <c r="H259" s="163">
        <f>димвенканали!R259</f>
        <v>3.4017468593438169E-2</v>
      </c>
      <c r="I259" s="163">
        <f>покрівлі!P259+'під зими'!N259+маляри!N259+водій!M259</f>
        <v>0.14086937220381274</v>
      </c>
      <c r="J259" s="163">
        <f>електрики!Q259</f>
        <v>1.4786556536644858E-2</v>
      </c>
      <c r="K259" s="163">
        <f t="shared" si="20"/>
        <v>1.475370828274734</v>
      </c>
      <c r="L259" s="10">
        <v>3.7378008546714331E-2</v>
      </c>
      <c r="M259" s="116">
        <f t="shared" si="24"/>
        <v>1.51</v>
      </c>
      <c r="N259" s="116">
        <f t="shared" ref="N259:N322" si="25">(D259+E259+F259+G259+H259+I259+J259+L259)*1.2</f>
        <v>1.815298604185738</v>
      </c>
      <c r="O259" s="164"/>
      <c r="P259" s="164"/>
      <c r="Q259" s="164"/>
      <c r="R259" s="165">
        <v>5</v>
      </c>
      <c r="S259" s="166">
        <f t="shared" si="21"/>
        <v>0.27532465206110768</v>
      </c>
      <c r="T259" s="166">
        <v>1.5399739521246303</v>
      </c>
      <c r="U259" s="155">
        <f t="shared" si="22"/>
        <v>17.878526560871702</v>
      </c>
    </row>
    <row r="260" spans="1:21" ht="18.75">
      <c r="A260" s="161">
        <f t="shared" si="23"/>
        <v>255</v>
      </c>
      <c r="B260" s="162" t="s">
        <v>1320</v>
      </c>
      <c r="C260" s="115">
        <v>1829.3</v>
      </c>
      <c r="D260" s="163">
        <f>'сходові кл'!P260</f>
        <v>0.49016116962848505</v>
      </c>
      <c r="E260" s="163">
        <f>'прибуд тер'!P260</f>
        <v>0.44165940720584462</v>
      </c>
      <c r="F260" s="163">
        <f>'слюсарі х.в.'!Q260+водовідведення!Q260+зварювальник!N260+'слюсарі ц.о. г.в.'!O260+'гаряча вода'!O260+'аварійні служби'!I260</f>
        <v>0.19410734628973783</v>
      </c>
      <c r="G260" s="163">
        <f>даратиз!K260</f>
        <v>6.0680797030670044E-4</v>
      </c>
      <c r="H260" s="163">
        <f>димвенканали!R260</f>
        <v>3.8949525083862631E-2</v>
      </c>
      <c r="I260" s="163">
        <f>покрівлі!P260+'під зими'!N260+маляри!N260+водій!M260</f>
        <v>0.14664848464597624</v>
      </c>
      <c r="J260" s="163">
        <f>електрики!Q260</f>
        <v>1.6930400130922625E-2</v>
      </c>
      <c r="K260" s="163">
        <f t="shared" ref="K260:K323" si="26">D260+E260+F260+G260+H260+I260+J260</f>
        <v>1.3290631409551359</v>
      </c>
      <c r="L260" s="10">
        <v>3.4415299410978102E-2</v>
      </c>
      <c r="M260" s="116">
        <f t="shared" si="24"/>
        <v>1.36</v>
      </c>
      <c r="N260" s="116">
        <f t="shared" si="25"/>
        <v>1.6361741284393367</v>
      </c>
      <c r="O260" s="164"/>
      <c r="P260" s="164"/>
      <c r="Q260" s="164"/>
      <c r="R260" s="224">
        <v>4</v>
      </c>
      <c r="S260" s="166">
        <f t="shared" si="21"/>
        <v>0.25666638235258121</v>
      </c>
      <c r="T260" s="166">
        <v>1.3795077460867555</v>
      </c>
      <c r="U260" s="155">
        <f t="shared" si="22"/>
        <v>18.60564995598363</v>
      </c>
    </row>
    <row r="261" spans="1:21" s="194" customFormat="1" ht="18.75">
      <c r="A261" s="161">
        <f t="shared" si="23"/>
        <v>256</v>
      </c>
      <c r="B261" s="189" t="s">
        <v>1323</v>
      </c>
      <c r="C261" s="195">
        <v>2200.46</v>
      </c>
      <c r="D261" s="244">
        <f>'сходові кл'!P261</f>
        <v>0.81276931453743684</v>
      </c>
      <c r="E261" s="244">
        <f>'прибуд тер'!P261</f>
        <v>0.16420580838955784</v>
      </c>
      <c r="F261" s="244">
        <f>'слюсарі х.в.'!Q261+водовідведення!Q261+зварювальник!N261+'слюсарі ц.о. г.в.'!O261+'гаряча вода'!O261+'аварійні служби'!I261</f>
        <v>9.4929556304707077E-2</v>
      </c>
      <c r="G261" s="244">
        <f>даратиз!K261</f>
        <v>4.4703358845610101E-3</v>
      </c>
      <c r="H261" s="244">
        <f>димвенканали!R261</f>
        <v>2.1828645888256056E-2</v>
      </c>
      <c r="I261" s="244">
        <f>покрівлі!P261+'під зими'!N261+маляри!N261+водій!M261</f>
        <v>0.19029569918335548</v>
      </c>
      <c r="J261" s="244">
        <f>електрики!Q261</f>
        <v>9.1952708713377001E-3</v>
      </c>
      <c r="K261" s="244">
        <f t="shared" si="26"/>
        <v>1.2976946310592119</v>
      </c>
      <c r="L261" s="10">
        <v>3.7555672516519374E-2</v>
      </c>
      <c r="M261" s="190">
        <f t="shared" si="24"/>
        <v>1.34</v>
      </c>
      <c r="N261" s="190">
        <f t="shared" si="25"/>
        <v>1.6023003642908775</v>
      </c>
      <c r="O261" s="191"/>
      <c r="P261" s="191"/>
      <c r="Q261" s="191"/>
      <c r="R261" s="196">
        <v>4</v>
      </c>
      <c r="S261" s="193">
        <f t="shared" si="21"/>
        <v>5.2300364290877477E-2</v>
      </c>
      <c r="T261" s="193">
        <v>1.55</v>
      </c>
      <c r="U261" s="155">
        <f t="shared" si="22"/>
        <v>3.374217051024353</v>
      </c>
    </row>
    <row r="262" spans="1:21" s="194" customFormat="1" ht="18.75">
      <c r="A262" s="161">
        <f t="shared" si="23"/>
        <v>257</v>
      </c>
      <c r="B262" s="189" t="s">
        <v>1324</v>
      </c>
      <c r="C262" s="195">
        <v>1202.04</v>
      </c>
      <c r="D262" s="244">
        <f>'сходові кл'!P262</f>
        <v>0.76764561878959936</v>
      </c>
      <c r="E262" s="244">
        <f>'прибуд тер'!P262</f>
        <v>0.20464569777455624</v>
      </c>
      <c r="F262" s="244">
        <f>'слюсарі х.в.'!Q262+водовідведення!Q262+зварювальник!N262+'слюсарі ц.о. г.в.'!O262+'гаряча вода'!O262+'аварійні служби'!I262</f>
        <v>9.8069308581669346E-2</v>
      </c>
      <c r="G262" s="244">
        <f>даратиз!K262</f>
        <v>2.4335820692037123E-3</v>
      </c>
      <c r="H262" s="244">
        <f>димвенканали!R262</f>
        <v>2.4943902489040073E-2</v>
      </c>
      <c r="I262" s="244">
        <f>покрівлі!P262+'під зими'!N262+маляри!N262+водій!M262</f>
        <v>0.13282446436851472</v>
      </c>
      <c r="J262" s="244">
        <f>електрики!Q262</f>
        <v>1.0842165443022125E-2</v>
      </c>
      <c r="K262" s="244">
        <f t="shared" si="26"/>
        <v>1.2414047395156056</v>
      </c>
      <c r="L262" s="10">
        <v>3.7682857727856442E-2</v>
      </c>
      <c r="M262" s="190">
        <f t="shared" si="24"/>
        <v>1.28</v>
      </c>
      <c r="N262" s="190">
        <f t="shared" si="25"/>
        <v>1.5349051166921546</v>
      </c>
      <c r="O262" s="191"/>
      <c r="P262" s="191"/>
      <c r="Q262" s="191"/>
      <c r="R262" s="196">
        <v>4</v>
      </c>
      <c r="S262" s="193">
        <f t="shared" ref="S262:S325" si="27">N262-T262</f>
        <v>4.905116692154543E-3</v>
      </c>
      <c r="T262" s="193">
        <v>1.53</v>
      </c>
      <c r="U262" s="155">
        <f t="shared" ref="U262:U325" si="28">S262/T262*100</f>
        <v>0.32059586223232306</v>
      </c>
    </row>
    <row r="263" spans="1:21" s="194" customFormat="1" ht="18.75">
      <c r="A263" s="161">
        <f t="shared" si="23"/>
        <v>258</v>
      </c>
      <c r="B263" s="189" t="s">
        <v>1325</v>
      </c>
      <c r="C263" s="195">
        <v>1991.48</v>
      </c>
      <c r="D263" s="244">
        <f>'сходові кл'!P263</f>
        <v>0.79514766348101085</v>
      </c>
      <c r="E263" s="244">
        <f>'прибуд тер'!P263</f>
        <v>0.19480518909936442</v>
      </c>
      <c r="F263" s="244">
        <f>'слюсарі х.в.'!Q263+водовідведення!Q263+зварювальник!N263+'слюсарі ц.о. г.в.'!O263+'гаряча вода'!O263+'аварійні служби'!I263</f>
        <v>9.6645849445196691E-2</v>
      </c>
      <c r="G263" s="244">
        <f>даратиз!K263</f>
        <v>2.5215467039366411E-3</v>
      </c>
      <c r="H263" s="244">
        <f>димвенканали!R263</f>
        <v>2.4032854529332206E-2</v>
      </c>
      <c r="I263" s="244">
        <f>покрівлі!P263+'під зими'!N263+маляри!N263+водій!M263</f>
        <v>0.13866364500996844</v>
      </c>
      <c r="J263" s="244">
        <f>електрики!Q263</f>
        <v>1.0367552555712331E-2</v>
      </c>
      <c r="K263" s="244">
        <f t="shared" si="26"/>
        <v>1.2621843008245215</v>
      </c>
      <c r="L263" s="10">
        <v>3.7944648146607356E-2</v>
      </c>
      <c r="M263" s="190">
        <f t="shared" si="24"/>
        <v>1.3</v>
      </c>
      <c r="N263" s="190">
        <f t="shared" si="25"/>
        <v>1.5601547387653545</v>
      </c>
      <c r="O263" s="191"/>
      <c r="P263" s="191"/>
      <c r="Q263" s="191"/>
      <c r="R263" s="196">
        <v>5</v>
      </c>
      <c r="S263" s="193">
        <f t="shared" si="27"/>
        <v>1.5473876535443409E-4</v>
      </c>
      <c r="T263" s="193">
        <v>1.56</v>
      </c>
      <c r="U263" s="155">
        <f t="shared" si="28"/>
        <v>9.9191516252842369E-3</v>
      </c>
    </row>
    <row r="264" spans="1:21" s="194" customFormat="1" ht="18.75">
      <c r="A264" s="161">
        <f t="shared" ref="A264:A327" si="29">A263+1</f>
        <v>259</v>
      </c>
      <c r="B264" s="189" t="s">
        <v>1326</v>
      </c>
      <c r="C264" s="195">
        <v>179.2</v>
      </c>
      <c r="D264" s="244">
        <f>'сходові кл'!P264</f>
        <v>0.82123787223153966</v>
      </c>
      <c r="E264" s="244">
        <f>'прибуд тер'!P264</f>
        <v>0.17267135015734839</v>
      </c>
      <c r="F264" s="244">
        <f>'слюсарі х.в.'!Q264+водовідведення!Q264+зварювальник!N264+'слюсарі ц.о. г.в.'!O264+'гаряча вода'!O264+'аварійні служби'!I264</f>
        <v>0.10389253272479979</v>
      </c>
      <c r="G264" s="244">
        <f>даратиз!K264</f>
        <v>3.2788988515986602E-3</v>
      </c>
      <c r="H264" s="244">
        <f>димвенканали!R264</f>
        <v>2.5874681453275362E-2</v>
      </c>
      <c r="I264" s="244">
        <f>покрівлі!P264+'під зими'!N264+маляри!N264+водій!M264</f>
        <v>0.13622403939853478</v>
      </c>
      <c r="J264" s="244">
        <f>електрики!Q264</f>
        <v>1.0594503631362157E-2</v>
      </c>
      <c r="K264" s="244">
        <f t="shared" si="26"/>
        <v>1.2737738784484587</v>
      </c>
      <c r="L264" s="10">
        <v>3.8287300322561037E-2</v>
      </c>
      <c r="M264" s="190">
        <f t="shared" si="24"/>
        <v>1.31</v>
      </c>
      <c r="N264" s="190">
        <f t="shared" si="25"/>
        <v>1.5744734145252235</v>
      </c>
      <c r="O264" s="191"/>
      <c r="P264" s="191"/>
      <c r="Q264" s="191"/>
      <c r="R264" s="196">
        <v>5</v>
      </c>
      <c r="S264" s="193">
        <f t="shared" si="27"/>
        <v>-5.5265854747765797E-3</v>
      </c>
      <c r="T264" s="193">
        <v>1.58</v>
      </c>
      <c r="U264" s="155">
        <f t="shared" si="28"/>
        <v>-0.34978389080864425</v>
      </c>
    </row>
    <row r="265" spans="1:21" s="194" customFormat="1">
      <c r="A265" s="161">
        <f t="shared" si="29"/>
        <v>260</v>
      </c>
      <c r="B265" s="189" t="s">
        <v>1327</v>
      </c>
      <c r="C265" s="189">
        <v>38</v>
      </c>
      <c r="D265" s="244">
        <f>'сходові кл'!P265</f>
        <v>0</v>
      </c>
      <c r="E265" s="244">
        <f>'прибуд тер'!P265</f>
        <v>0</v>
      </c>
      <c r="F265" s="244">
        <f>'слюсарі х.в.'!Q265+водовідведення!Q265+зварювальник!N265+'слюсарі ц.о. г.в.'!O265+'гаряча вода'!O265+'аварійні служби'!I265</f>
        <v>0.14487346571719484</v>
      </c>
      <c r="G265" s="244">
        <f>даратиз!K265</f>
        <v>2.3437500000000003E-3</v>
      </c>
      <c r="H265" s="244">
        <f>димвенканали!R265</f>
        <v>2.9494609200573604E-2</v>
      </c>
      <c r="I265" s="244">
        <f>покрівлі!P265+'під зими'!N265+маляри!N265+водій!M265</f>
        <v>0.18095079910085932</v>
      </c>
      <c r="J265" s="244">
        <f>електрики!Q265</f>
        <v>8.2010764034390823E-2</v>
      </c>
      <c r="K265" s="244">
        <f t="shared" si="26"/>
        <v>0.43967338805301859</v>
      </c>
      <c r="L265" s="10">
        <v>1.1737651541511809E-2</v>
      </c>
      <c r="M265" s="190">
        <f t="shared" si="24"/>
        <v>0.45</v>
      </c>
      <c r="N265" s="190">
        <f t="shared" si="25"/>
        <v>0.54169324751343639</v>
      </c>
      <c r="O265" s="191"/>
      <c r="P265" s="192"/>
      <c r="Q265" s="197"/>
      <c r="R265" s="198">
        <v>2</v>
      </c>
      <c r="S265" s="193">
        <f t="shared" si="27"/>
        <v>6.1693247513436411E-2</v>
      </c>
      <c r="T265" s="193">
        <v>0.48</v>
      </c>
      <c r="U265" s="155">
        <f t="shared" si="28"/>
        <v>12.852759898632588</v>
      </c>
    </row>
    <row r="266" spans="1:21">
      <c r="A266" s="161">
        <f t="shared" si="29"/>
        <v>261</v>
      </c>
      <c r="B266" s="162" t="s">
        <v>53</v>
      </c>
      <c r="C266" s="162">
        <v>32</v>
      </c>
      <c r="D266" s="163">
        <f>'сходові кл'!P266</f>
        <v>0.57861095374105109</v>
      </c>
      <c r="E266" s="163">
        <f>'прибуд тер'!P266</f>
        <v>0.51124708107365557</v>
      </c>
      <c r="F266" s="163">
        <f>'слюсарі х.в.'!Q266+водовідведення!Q266+зварювальник!N266+'слюсарі ц.о. г.в.'!O266+'гаряча вода'!O266+'аварійні служби'!I266</f>
        <v>0.13536616649411659</v>
      </c>
      <c r="G266" s="163">
        <f>даратиз!K266</f>
        <v>1.5579877849151607E-2</v>
      </c>
      <c r="H266" s="163">
        <f>димвенканали!R266</f>
        <v>5.6691849503551758E-2</v>
      </c>
      <c r="I266" s="163">
        <f>покрівлі!P266+'під зими'!N266+маляри!N266+водій!M266</f>
        <v>0.11618920541249886</v>
      </c>
      <c r="J266" s="163">
        <f>електрики!Q266</f>
        <v>1.845702876640961E-2</v>
      </c>
      <c r="K266" s="163">
        <f t="shared" si="26"/>
        <v>1.4321421628404352</v>
      </c>
      <c r="L266" s="10">
        <v>3.485128018947347E-2</v>
      </c>
      <c r="M266" s="116">
        <f t="shared" si="24"/>
        <v>1.47</v>
      </c>
      <c r="N266" s="116">
        <f t="shared" si="25"/>
        <v>1.7603921316358901</v>
      </c>
      <c r="O266" s="164"/>
      <c r="P266" s="168"/>
      <c r="Q266" s="154"/>
      <c r="R266" s="225">
        <v>3</v>
      </c>
      <c r="S266" s="166">
        <f t="shared" si="27"/>
        <v>0.32451938782958312</v>
      </c>
      <c r="T266" s="166">
        <v>1.435872743806307</v>
      </c>
      <c r="U266" s="155">
        <f t="shared" si="28"/>
        <v>22.600846017128614</v>
      </c>
    </row>
    <row r="267" spans="1:21">
      <c r="A267" s="161">
        <f t="shared" si="29"/>
        <v>262</v>
      </c>
      <c r="B267" s="162" t="s">
        <v>54</v>
      </c>
      <c r="C267" s="162">
        <v>18</v>
      </c>
      <c r="D267" s="163">
        <f>'сходові кл'!P267</f>
        <v>0.65262452892311418</v>
      </c>
      <c r="E267" s="163">
        <f>'прибуд тер'!P267</f>
        <v>0.27375446655058794</v>
      </c>
      <c r="F267" s="163">
        <f>'слюсарі х.в.'!Q267+водовідведення!Q267+зварювальник!N267+'слюсарі ц.о. г.в.'!O267+'гаряча вода'!O267+'аварійні служби'!I267</f>
        <v>0.15174957549851859</v>
      </c>
      <c r="G267" s="163">
        <f>даратиз!K267</f>
        <v>2.607998490850783E-3</v>
      </c>
      <c r="H267" s="163">
        <f>димвенканали!R267</f>
        <v>6.0359299480943839E-2</v>
      </c>
      <c r="I267" s="163">
        <f>покрівлі!P267+'під зими'!N267+маляри!N267+водій!M267</f>
        <v>0.11009857152643204</v>
      </c>
      <c r="J267" s="163">
        <f>електрики!Q267</f>
        <v>2.2725277371098945E-2</v>
      </c>
      <c r="K267" s="163">
        <f t="shared" si="26"/>
        <v>1.273919717841546</v>
      </c>
      <c r="L267" s="10">
        <v>3.1947395592168026E-2</v>
      </c>
      <c r="M267" s="116">
        <f t="shared" si="24"/>
        <v>1.31</v>
      </c>
      <c r="N267" s="116">
        <f t="shared" si="25"/>
        <v>1.5670405361204569</v>
      </c>
      <c r="O267" s="164"/>
      <c r="P267" s="168"/>
      <c r="Q267" s="154"/>
      <c r="R267" s="49">
        <v>3</v>
      </c>
      <c r="S267" s="166">
        <f t="shared" si="27"/>
        <v>0.2508078377231342</v>
      </c>
      <c r="T267" s="166">
        <v>1.3162326983973227</v>
      </c>
      <c r="U267" s="155">
        <f t="shared" si="28"/>
        <v>19.054976983061124</v>
      </c>
    </row>
    <row r="268" spans="1:21">
      <c r="A268" s="161">
        <f t="shared" si="29"/>
        <v>263</v>
      </c>
      <c r="B268" s="162" t="s">
        <v>55</v>
      </c>
      <c r="C268" s="162">
        <v>28</v>
      </c>
      <c r="D268" s="163">
        <f>'сходові кл'!P268</f>
        <v>0.58631303742394525</v>
      </c>
      <c r="E268" s="163">
        <f>'прибуд тер'!P268</f>
        <v>0.25999243236333525</v>
      </c>
      <c r="F268" s="163">
        <f>'слюсарі х.в.'!Q268+водовідведення!Q268+зварювальник!N268+'слюсарі ц.о. г.в.'!O268+'гаряча вода'!O268+'аварійні служби'!I268</f>
        <v>0.15570955188878424</v>
      </c>
      <c r="G268" s="163">
        <f>даратиз!K268</f>
        <v>1.3979385238358183E-3</v>
      </c>
      <c r="H268" s="163">
        <f>димвенканали!R268</f>
        <v>5.353968874403732E-2</v>
      </c>
      <c r="I268" s="163">
        <f>покрівлі!P268+'під зими'!N268+маляри!N268+водій!M268</f>
        <v>0.11317034419390937</v>
      </c>
      <c r="J268" s="163">
        <f>електрики!Q268</f>
        <v>2.2173144734804993E-2</v>
      </c>
      <c r="K268" s="163">
        <f t="shared" si="26"/>
        <v>1.1922961378726524</v>
      </c>
      <c r="L268" s="10">
        <v>3.0194725662870917E-2</v>
      </c>
      <c r="M268" s="116">
        <f t="shared" si="24"/>
        <v>1.22</v>
      </c>
      <c r="N268" s="116">
        <f t="shared" si="25"/>
        <v>1.4669890362426281</v>
      </c>
      <c r="O268" s="164"/>
      <c r="P268" s="168"/>
      <c r="Q268" s="154"/>
      <c r="R268" s="49">
        <v>3</v>
      </c>
      <c r="S268" s="166">
        <f t="shared" si="27"/>
        <v>0.22296633893234619</v>
      </c>
      <c r="T268" s="166">
        <v>1.2440226973102819</v>
      </c>
      <c r="U268" s="155">
        <f t="shared" si="28"/>
        <v>17.923012129475186</v>
      </c>
    </row>
    <row r="269" spans="1:21">
      <c r="A269" s="161">
        <f t="shared" si="29"/>
        <v>264</v>
      </c>
      <c r="B269" s="162" t="s">
        <v>56</v>
      </c>
      <c r="C269" s="162">
        <v>26</v>
      </c>
      <c r="D269" s="163">
        <f>'сходові кл'!P269</f>
        <v>0.76269017368197278</v>
      </c>
      <c r="E269" s="163">
        <f>'прибуд тер'!P269</f>
        <v>0.27787021887037039</v>
      </c>
      <c r="F269" s="163">
        <f>'слюсарі х.в.'!Q269+водовідведення!Q269+зварювальник!N269+'слюсарі ц.о. г.в.'!O269+'гаряча вода'!O269+'аварійні служби'!I269</f>
        <v>0.15189792511671335</v>
      </c>
      <c r="G269" s="163">
        <f>даратиз!K269</f>
        <v>2.3148148148148147E-3</v>
      </c>
      <c r="H269" s="163">
        <f>димвенканали!R269</f>
        <v>7.7799968017799828E-2</v>
      </c>
      <c r="I269" s="163">
        <f>покрівлі!P269+'під зими'!N269+маляри!N269+водій!M269</f>
        <v>0.11941612887024597</v>
      </c>
      <c r="J269" s="163">
        <f>електрики!Q269</f>
        <v>2.2763925802002177E-2</v>
      </c>
      <c r="K269" s="163">
        <f t="shared" si="26"/>
        <v>1.4147531551739196</v>
      </c>
      <c r="L269" s="10">
        <v>3.5462857740374124E-2</v>
      </c>
      <c r="M269" s="116">
        <f t="shared" si="24"/>
        <v>1.45</v>
      </c>
      <c r="N269" s="116">
        <f t="shared" si="25"/>
        <v>1.7402592154971526</v>
      </c>
      <c r="O269" s="164"/>
      <c r="P269" s="168"/>
      <c r="Q269" s="154"/>
      <c r="R269" s="49">
        <v>3</v>
      </c>
      <c r="S269" s="166">
        <f t="shared" si="27"/>
        <v>0.27918947659373861</v>
      </c>
      <c r="T269" s="166">
        <v>1.461069738903414</v>
      </c>
      <c r="U269" s="155">
        <f t="shared" si="28"/>
        <v>19.108566084140545</v>
      </c>
    </row>
    <row r="270" spans="1:21">
      <c r="A270" s="161">
        <f t="shared" si="29"/>
        <v>265</v>
      </c>
      <c r="B270" s="162" t="s">
        <v>57</v>
      </c>
      <c r="C270" s="162">
        <v>27</v>
      </c>
      <c r="D270" s="163">
        <f>'сходові кл'!P270</f>
        <v>0.86947714891588834</v>
      </c>
      <c r="E270" s="163">
        <f>'прибуд тер'!P270</f>
        <v>0.18897316197572198</v>
      </c>
      <c r="F270" s="163">
        <f>'слюсарі х.в.'!Q270+водовідведення!Q270+зварювальник!N270+'слюсарі ц.о. г.в.'!O270+'гаряча вода'!O270+'аварійні служби'!I270</f>
        <v>0.161641719978179</v>
      </c>
      <c r="G270" s="163">
        <f>даратиз!K270</f>
        <v>1.8841890974892559E-3</v>
      </c>
      <c r="H270" s="163">
        <f>димвенканали!R270</f>
        <v>3.5007254544143565E-2</v>
      </c>
      <c r="I270" s="163">
        <f>покрівлі!P270+'під зими'!N270+маляри!N270+водій!M270</f>
        <v>0.13046436135387868</v>
      </c>
      <c r="J270" s="163">
        <f>електрики!Q270</f>
        <v>2.5302404748029566E-2</v>
      </c>
      <c r="K270" s="163">
        <f t="shared" si="26"/>
        <v>1.4127502406133303</v>
      </c>
      <c r="L270" s="10">
        <v>3.546360773936183E-2</v>
      </c>
      <c r="M270" s="116">
        <f t="shared" si="24"/>
        <v>1.45</v>
      </c>
      <c r="N270" s="116">
        <f t="shared" si="25"/>
        <v>1.7378566180232304</v>
      </c>
      <c r="O270" s="164"/>
      <c r="P270" s="168"/>
      <c r="Q270" s="154"/>
      <c r="R270" s="49">
        <v>3</v>
      </c>
      <c r="S270" s="166">
        <f t="shared" si="27"/>
        <v>0.27675597916152306</v>
      </c>
      <c r="T270" s="166">
        <v>1.4611006388617074</v>
      </c>
      <c r="U270" s="155">
        <f t="shared" si="28"/>
        <v>18.94160961952176</v>
      </c>
    </row>
    <row r="271" spans="1:21">
      <c r="A271" s="161">
        <f t="shared" si="29"/>
        <v>266</v>
      </c>
      <c r="B271" s="162" t="s">
        <v>58</v>
      </c>
      <c r="C271" s="162">
        <v>26</v>
      </c>
      <c r="D271" s="163">
        <f>'сходові кл'!P271</f>
        <v>0.74716952394977976</v>
      </c>
      <c r="E271" s="163">
        <f>'прибуд тер'!P271</f>
        <v>0.17715085935344518</v>
      </c>
      <c r="F271" s="163">
        <f>'слюсарі х.в.'!Q271+водовідведення!Q271+зварювальник!N271+'слюсарі ц.о. г.в.'!O271+'гаряча вода'!O271+'аварійні служби'!I271</f>
        <v>0.1588544682445345</v>
      </c>
      <c r="G271" s="163">
        <f>даратиз!K271</f>
        <v>2.461620849696537E-3</v>
      </c>
      <c r="H271" s="163">
        <f>димвенканали!R271</f>
        <v>6.5738069460225645E-2</v>
      </c>
      <c r="I271" s="163">
        <f>покрівлі!P271+'під зими'!N271+маляри!N271+водій!M271</f>
        <v>0.12269018738560632</v>
      </c>
      <c r="J271" s="163">
        <f>електрики!Q271</f>
        <v>2.4576262629508953E-2</v>
      </c>
      <c r="K271" s="163">
        <f t="shared" si="26"/>
        <v>1.298640991872797</v>
      </c>
      <c r="L271" s="10">
        <v>3.2593244799558843E-2</v>
      </c>
      <c r="M271" s="116">
        <f t="shared" si="24"/>
        <v>1.33</v>
      </c>
      <c r="N271" s="116">
        <f t="shared" si="25"/>
        <v>1.5974810840068272</v>
      </c>
      <c r="O271" s="164"/>
      <c r="P271" s="168"/>
      <c r="Q271" s="154"/>
      <c r="R271" s="49">
        <v>3</v>
      </c>
      <c r="S271" s="166">
        <f t="shared" si="27"/>
        <v>0.25463939826500281</v>
      </c>
      <c r="T271" s="166">
        <v>1.3428416857418244</v>
      </c>
      <c r="U271" s="155">
        <f t="shared" si="28"/>
        <v>18.96272665413516</v>
      </c>
    </row>
    <row r="272" spans="1:21">
      <c r="A272" s="161">
        <f t="shared" si="29"/>
        <v>267</v>
      </c>
      <c r="B272" s="162" t="s">
        <v>59</v>
      </c>
      <c r="C272" s="162">
        <v>33</v>
      </c>
      <c r="D272" s="163">
        <f>'сходові кл'!P272</f>
        <v>0.74414495980917739</v>
      </c>
      <c r="E272" s="163">
        <f>'прибуд тер'!P272</f>
        <v>0.17844805753041038</v>
      </c>
      <c r="F272" s="163">
        <f>'слюсарі х.в.'!Q272+водовідведення!Q272+зварювальник!N272+'слюсарі ц.о. г.в.'!O272+'гаряча вода'!O272+'аварійні служби'!I272</f>
        <v>0.12143359395884717</v>
      </c>
      <c r="G272" s="163">
        <f>даратиз!K272</f>
        <v>2.3587976258855072E-3</v>
      </c>
      <c r="H272" s="163">
        <f>димвенканали!R272</f>
        <v>6.5254767429985622E-2</v>
      </c>
      <c r="I272" s="163">
        <f>покрівлі!P272+'під зими'!N272+маляри!N272+водій!M272</f>
        <v>0.10979257960548001</v>
      </c>
      <c r="J272" s="163">
        <f>електрики!Q272</f>
        <v>1.4827278494813597E-2</v>
      </c>
      <c r="K272" s="163">
        <f t="shared" si="26"/>
        <v>1.2362600344545995</v>
      </c>
      <c r="L272" s="10">
        <v>3.1013530986220408E-2</v>
      </c>
      <c r="M272" s="116">
        <f t="shared" si="24"/>
        <v>1.27</v>
      </c>
      <c r="N272" s="116">
        <f t="shared" si="25"/>
        <v>1.520728278528984</v>
      </c>
      <c r="O272" s="164"/>
      <c r="P272" s="168"/>
      <c r="Q272" s="154"/>
      <c r="R272" s="49">
        <v>3</v>
      </c>
      <c r="S272" s="166">
        <f t="shared" si="27"/>
        <v>0.24297080189670317</v>
      </c>
      <c r="T272" s="166">
        <v>1.2777574766322808</v>
      </c>
      <c r="U272" s="155">
        <f t="shared" si="28"/>
        <v>19.015408349406705</v>
      </c>
    </row>
    <row r="273" spans="1:21">
      <c r="A273" s="161">
        <f t="shared" si="29"/>
        <v>268</v>
      </c>
      <c r="B273" s="162" t="s">
        <v>60</v>
      </c>
      <c r="C273" s="162">
        <v>32</v>
      </c>
      <c r="D273" s="163">
        <f>'сходові кл'!P273</f>
        <v>0.67943094281301264</v>
      </c>
      <c r="E273" s="163">
        <f>'прибуд тер'!P273</f>
        <v>0.3890199204751133</v>
      </c>
      <c r="F273" s="163">
        <f>'слюсарі х.в.'!Q273+водовідведення!Q273+зварювальник!N273+'слюсарі ц.о. г.в.'!O273+'гаряча вода'!O273+'аварійні служби'!I273</f>
        <v>0.13207992621826495</v>
      </c>
      <c r="G273" s="163">
        <f>даратиз!K273</f>
        <v>9.7701840933702333E-4</v>
      </c>
      <c r="H273" s="163">
        <f>димвенканали!R273</f>
        <v>8.4262341030753529E-2</v>
      </c>
      <c r="I273" s="163">
        <f>покрівлі!P273+'під зими'!N273+маляри!N273+водій!M273</f>
        <v>0.11923347980314004</v>
      </c>
      <c r="J273" s="163">
        <f>електрики!Q273</f>
        <v>1.6565542443810512E-2</v>
      </c>
      <c r="K273" s="163">
        <f t="shared" si="26"/>
        <v>1.421569171193432</v>
      </c>
      <c r="L273" s="10">
        <v>3.5957537632390062E-2</v>
      </c>
      <c r="M273" s="116">
        <f t="shared" si="24"/>
        <v>1.46</v>
      </c>
      <c r="N273" s="116">
        <f t="shared" si="25"/>
        <v>1.7490320505909862</v>
      </c>
      <c r="O273" s="164"/>
      <c r="P273" s="168"/>
      <c r="Q273" s="154"/>
      <c r="R273" s="49">
        <v>4</v>
      </c>
      <c r="S273" s="166">
        <f t="shared" si="27"/>
        <v>0.26758150013651583</v>
      </c>
      <c r="T273" s="166">
        <v>1.4814505504544704</v>
      </c>
      <c r="U273" s="155">
        <f t="shared" si="28"/>
        <v>18.062128368336612</v>
      </c>
    </row>
    <row r="274" spans="1:21">
      <c r="A274" s="161">
        <f t="shared" si="29"/>
        <v>269</v>
      </c>
      <c r="B274" s="162" t="s">
        <v>61</v>
      </c>
      <c r="C274" s="162">
        <v>48</v>
      </c>
      <c r="D274" s="163">
        <f>'сходові кл'!P274</f>
        <v>0.74064710507844755</v>
      </c>
      <c r="E274" s="163">
        <f>'прибуд тер'!P274</f>
        <v>0.18206397916497538</v>
      </c>
      <c r="F274" s="163">
        <f>'слюсарі х.в.'!Q274+водовідведення!Q274+зварювальник!N274+'слюсарі ц.о. г.в.'!O274+'гаряча вода'!O274+'аварійні служби'!I274</f>
        <v>0.12815941366882014</v>
      </c>
      <c r="G274" s="163">
        <f>даратиз!K274</f>
        <v>2.5806037251123962E-3</v>
      </c>
      <c r="H274" s="163">
        <f>димвенканали!R274</f>
        <v>4.9066688828627962E-2</v>
      </c>
      <c r="I274" s="163">
        <f>покрівлі!P274+'під зими'!N274+маляри!N274+водій!M274</f>
        <v>0.10048502921529118</v>
      </c>
      <c r="J274" s="163">
        <f>електрики!Q274</f>
        <v>1.6579506653481353E-2</v>
      </c>
      <c r="K274" s="163">
        <f t="shared" si="26"/>
        <v>1.2195823263347561</v>
      </c>
      <c r="L274" s="10">
        <v>3.0595990632062694E-2</v>
      </c>
      <c r="M274" s="116">
        <f t="shared" si="24"/>
        <v>1.25</v>
      </c>
      <c r="N274" s="116">
        <f t="shared" si="25"/>
        <v>1.5002139803601826</v>
      </c>
      <c r="O274" s="164"/>
      <c r="P274" s="168"/>
      <c r="Q274" s="154"/>
      <c r="R274" s="49">
        <v>4</v>
      </c>
      <c r="S274" s="166">
        <f t="shared" si="27"/>
        <v>0.23965916631919959</v>
      </c>
      <c r="T274" s="166">
        <v>1.260554814040983</v>
      </c>
      <c r="U274" s="155">
        <f t="shared" si="28"/>
        <v>19.012197141266704</v>
      </c>
    </row>
    <row r="275" spans="1:21" ht="19.5" customHeight="1">
      <c r="A275" s="161">
        <f t="shared" si="29"/>
        <v>270</v>
      </c>
      <c r="B275" s="162" t="s">
        <v>62</v>
      </c>
      <c r="C275" s="162">
        <v>14</v>
      </c>
      <c r="D275" s="163">
        <f>'сходові кл'!P275</f>
        <v>0.63103245586112977</v>
      </c>
      <c r="E275" s="163">
        <f>'прибуд тер'!P275</f>
        <v>0.1448330954308204</v>
      </c>
      <c r="F275" s="163">
        <f>'слюсарі х.в.'!Q275+водовідведення!Q275+зварювальник!N275+'слюсарі ц.о. г.в.'!O275+'гаряча вода'!O275+'аварійні служби'!I275</f>
        <v>0.13959506029727459</v>
      </c>
      <c r="G275" s="163">
        <f>даратиз!K275</f>
        <v>1.7678999873721431E-3</v>
      </c>
      <c r="H275" s="163">
        <f>димвенканали!R275</f>
        <v>5.6068152356769027E-2</v>
      </c>
      <c r="I275" s="163">
        <f>покрівлі!P275+'під зими'!N275+маляри!N275+водій!M275</f>
        <v>0.10437261705122411</v>
      </c>
      <c r="J275" s="163">
        <f>електрики!Q275</f>
        <v>1.9558751251019427E-2</v>
      </c>
      <c r="K275" s="163">
        <f t="shared" si="26"/>
        <v>1.0972280322356094</v>
      </c>
      <c r="L275" s="10">
        <v>2.7591867316061953E-2</v>
      </c>
      <c r="M275" s="116">
        <f t="shared" si="24"/>
        <v>1.1200000000000001</v>
      </c>
      <c r="N275" s="116">
        <f t="shared" si="25"/>
        <v>1.3497838794620056</v>
      </c>
      <c r="O275" s="164"/>
      <c r="P275" s="168"/>
      <c r="Q275" s="154"/>
      <c r="R275" s="49">
        <v>4</v>
      </c>
      <c r="S275" s="166">
        <f t="shared" si="27"/>
        <v>0.21299894604025305</v>
      </c>
      <c r="T275" s="166">
        <v>1.1367849334217526</v>
      </c>
      <c r="U275" s="155">
        <f t="shared" si="28"/>
        <v>18.736960684297653</v>
      </c>
    </row>
    <row r="276" spans="1:21">
      <c r="A276" s="161">
        <f t="shared" si="29"/>
        <v>271</v>
      </c>
      <c r="B276" s="222" t="s">
        <v>63</v>
      </c>
      <c r="C276" s="162">
        <v>13</v>
      </c>
      <c r="D276" s="163">
        <f>'сходові кл'!P276</f>
        <v>0</v>
      </c>
      <c r="E276" s="163">
        <f>'прибуд тер'!P276</f>
        <v>0</v>
      </c>
      <c r="F276" s="163">
        <f>'слюсарі х.в.'!Q276+водовідведення!Q276+зварювальник!N276+'слюсарі ц.о. г.в.'!O276+'гаряча вода'!O276+'аварійні служби'!I276</f>
        <v>0.13107688804859979</v>
      </c>
      <c r="G276" s="163">
        <f>даратиз!K276</f>
        <v>3.5617128463476073E-3</v>
      </c>
      <c r="H276" s="163">
        <f>димвенканали!R276</f>
        <v>8.6678754617716292E-2</v>
      </c>
      <c r="I276" s="163">
        <f>покрівлі!P276+'під зими'!N276+маляри!N276+водій!M276</f>
        <v>0.10264604959776165</v>
      </c>
      <c r="J276" s="163">
        <f>електрики!Q276</f>
        <v>1.7339574716688812E-2</v>
      </c>
      <c r="K276" s="163">
        <f t="shared" si="26"/>
        <v>0.34130297982711411</v>
      </c>
      <c r="L276" s="10">
        <v>8.8410880188126394E-3</v>
      </c>
      <c r="M276" s="116">
        <f t="shared" si="24"/>
        <v>0.35</v>
      </c>
      <c r="N276" s="116">
        <f t="shared" si="25"/>
        <v>0.42017288141511205</v>
      </c>
      <c r="O276" s="164"/>
      <c r="P276" s="168"/>
      <c r="Q276" s="154"/>
      <c r="R276" s="49">
        <v>4</v>
      </c>
      <c r="S276" s="166">
        <f t="shared" si="27"/>
        <v>5.5920055040031391E-2</v>
      </c>
      <c r="T276" s="166">
        <v>0.36425282637508066</v>
      </c>
      <c r="U276" s="155">
        <f t="shared" si="28"/>
        <v>15.351989330193708</v>
      </c>
    </row>
    <row r="277" spans="1:21">
      <c r="A277" s="161">
        <f t="shared" si="29"/>
        <v>272</v>
      </c>
      <c r="B277" s="162" t="s">
        <v>64</v>
      </c>
      <c r="C277" s="162">
        <v>19</v>
      </c>
      <c r="D277" s="163">
        <f>'сходові кл'!P277</f>
        <v>0.57515588159957254</v>
      </c>
      <c r="E277" s="163">
        <f>'прибуд тер'!P277</f>
        <v>0.32700502699871886</v>
      </c>
      <c r="F277" s="163">
        <f>'слюсарі х.в.'!Q277+водовідведення!Q277+зварювальник!N277+'слюсарі ц.о. г.в.'!O277+'гаряча вода'!O277+'аварійні служби'!I277</f>
        <v>0.13172770998124772</v>
      </c>
      <c r="G277" s="163">
        <f>даратиз!K277</f>
        <v>2.0574270856884469E-3</v>
      </c>
      <c r="H277" s="163">
        <f>димвенканали!R277</f>
        <v>8.983680368942179E-2</v>
      </c>
      <c r="I277" s="163">
        <f>покрівлі!P277+'під зими'!N277+маляри!N277+водій!M277</f>
        <v>9.1580303744058372E-2</v>
      </c>
      <c r="J277" s="163">
        <f>електрики!Q277</f>
        <v>1.5563669822576211E-2</v>
      </c>
      <c r="K277" s="163">
        <f t="shared" si="26"/>
        <v>1.2329268229212837</v>
      </c>
      <c r="L277" s="10">
        <v>3.1028584135389264E-2</v>
      </c>
      <c r="M277" s="116">
        <f t="shared" si="24"/>
        <v>1.26</v>
      </c>
      <c r="N277" s="116">
        <f t="shared" si="25"/>
        <v>1.5167464884680075</v>
      </c>
      <c r="O277" s="164"/>
      <c r="P277" s="168"/>
      <c r="Q277" s="154"/>
      <c r="R277" s="49">
        <v>4</v>
      </c>
      <c r="S277" s="166">
        <f t="shared" si="27"/>
        <v>0.23836882208996979</v>
      </c>
      <c r="T277" s="166">
        <v>1.2783776663780377</v>
      </c>
      <c r="U277" s="155">
        <f t="shared" si="28"/>
        <v>18.646197313922734</v>
      </c>
    </row>
    <row r="278" spans="1:21">
      <c r="A278" s="161">
        <f t="shared" si="29"/>
        <v>273</v>
      </c>
      <c r="B278" s="162" t="s">
        <v>65</v>
      </c>
      <c r="C278" s="162">
        <v>17</v>
      </c>
      <c r="D278" s="163">
        <f>'сходові кл'!P278</f>
        <v>0.66088275829673726</v>
      </c>
      <c r="E278" s="163">
        <f>'прибуд тер'!P278</f>
        <v>0.226913276916787</v>
      </c>
      <c r="F278" s="163">
        <f>'слюсарі х.в.'!Q278+водовідведення!Q278+зварювальник!N278+'слюсарі ц.о. г.в.'!O278+'гаряча вода'!O278+'аварійні служби'!I278</f>
        <v>0.12584859526450562</v>
      </c>
      <c r="G278" s="163">
        <f>даратиз!K278</f>
        <v>0</v>
      </c>
      <c r="H278" s="163">
        <f>димвенканали!R278</f>
        <v>7.8808370648002612E-2</v>
      </c>
      <c r="I278" s="163">
        <f>покрівлі!P278+'під зими'!N278+маляри!N278+водій!M278</f>
        <v>9.9678077344246954E-2</v>
      </c>
      <c r="J278" s="163">
        <f>електрики!Q278</f>
        <v>1.5977486193194019E-2</v>
      </c>
      <c r="K278" s="163">
        <f t="shared" si="26"/>
        <v>1.2081085646634735</v>
      </c>
      <c r="L278" s="10">
        <v>3.0392071924571995E-2</v>
      </c>
      <c r="M278" s="116">
        <f t="shared" si="24"/>
        <v>1.24</v>
      </c>
      <c r="N278" s="116">
        <f t="shared" si="25"/>
        <v>1.4862007639056547</v>
      </c>
      <c r="O278" s="164"/>
      <c r="P278" s="168"/>
      <c r="Q278" s="154"/>
      <c r="R278" s="49">
        <v>4</v>
      </c>
      <c r="S278" s="166">
        <f t="shared" si="27"/>
        <v>0.23404740061328844</v>
      </c>
      <c r="T278" s="166">
        <v>1.2521533632923663</v>
      </c>
      <c r="U278" s="155">
        <f t="shared" si="28"/>
        <v>18.691592218216208</v>
      </c>
    </row>
    <row r="279" spans="1:21">
      <c r="A279" s="161">
        <f t="shared" si="29"/>
        <v>274</v>
      </c>
      <c r="B279" s="162" t="s">
        <v>66</v>
      </c>
      <c r="C279" s="162">
        <v>12</v>
      </c>
      <c r="D279" s="163">
        <f>'сходові кл'!P279</f>
        <v>0.49278557463064554</v>
      </c>
      <c r="E279" s="163">
        <f>'прибуд тер'!P279</f>
        <v>0.20546051803906018</v>
      </c>
      <c r="F279" s="163">
        <f>'слюсарі х.в.'!Q279+водовідведення!Q279+зварювальник!N279+'слюсарі ц.о. г.в.'!O279+'гаряча вода'!O279+'аварійні служби'!I279</f>
        <v>0.2233381848672838</v>
      </c>
      <c r="G279" s="163">
        <f>даратиз!K279</f>
        <v>1.962321975842798E-3</v>
      </c>
      <c r="H279" s="163">
        <f>димвенканали!R279</f>
        <v>6.2629107874139597E-2</v>
      </c>
      <c r="I279" s="163">
        <f>покрівлі!P279+'під зими'!N279+маляри!N279+водій!M279</f>
        <v>0.15708607456621618</v>
      </c>
      <c r="J279" s="163">
        <f>електрики!Q279</f>
        <v>1.7063710741792869E-2</v>
      </c>
      <c r="K279" s="163">
        <f t="shared" si="26"/>
        <v>1.1603254926949809</v>
      </c>
      <c r="L279" s="10">
        <v>2.9955153864715787E-2</v>
      </c>
      <c r="M279" s="116">
        <f t="shared" si="24"/>
        <v>1.19</v>
      </c>
      <c r="N279" s="116">
        <f t="shared" si="25"/>
        <v>1.4283367758716359</v>
      </c>
      <c r="O279" s="164"/>
      <c r="P279" s="168"/>
      <c r="Q279" s="154"/>
      <c r="R279" s="49">
        <v>3</v>
      </c>
      <c r="S279" s="166">
        <f t="shared" si="27"/>
        <v>0.19418443664534557</v>
      </c>
      <c r="T279" s="166">
        <v>1.2341523392262903</v>
      </c>
      <c r="U279" s="155">
        <f t="shared" si="28"/>
        <v>15.734235594212208</v>
      </c>
    </row>
    <row r="280" spans="1:21">
      <c r="A280" s="161">
        <f t="shared" si="29"/>
        <v>275</v>
      </c>
      <c r="B280" s="162" t="s">
        <v>67</v>
      </c>
      <c r="C280" s="162">
        <v>11</v>
      </c>
      <c r="D280" s="163">
        <f>'сходові кл'!P280</f>
        <v>0.57276969130573607</v>
      </c>
      <c r="E280" s="163">
        <f>'прибуд тер'!P280</f>
        <v>0.30793564200981677</v>
      </c>
      <c r="F280" s="163">
        <f>'слюсарі х.в.'!Q280+водовідведення!Q280+зварювальник!N280+'слюсарі ц.о. г.в.'!O280+'гаряча вода'!O280+'аварійні служби'!I280</f>
        <v>0.1426845283321217</v>
      </c>
      <c r="G280" s="163">
        <f>даратиз!K280</f>
        <v>3.1107020773073891E-3</v>
      </c>
      <c r="H280" s="163">
        <f>димвенканали!R280</f>
        <v>9.1782320313071736E-2</v>
      </c>
      <c r="I280" s="163">
        <f>покрівлі!P280+'під зими'!N280+маляри!N280+водій!M280</f>
        <v>0.12124462943700037</v>
      </c>
      <c r="J280" s="163">
        <f>електрики!Q280</f>
        <v>2.0363627551514964E-2</v>
      </c>
      <c r="K280" s="163">
        <f t="shared" si="26"/>
        <v>1.2598911410265687</v>
      </c>
      <c r="L280" s="10">
        <v>3.1666729711753806E-2</v>
      </c>
      <c r="M280" s="116">
        <f t="shared" si="24"/>
        <v>1.29</v>
      </c>
      <c r="N280" s="116">
        <f t="shared" si="25"/>
        <v>1.5498694448859871</v>
      </c>
      <c r="O280" s="164"/>
      <c r="P280" s="168"/>
      <c r="Q280" s="154"/>
      <c r="R280" s="49">
        <v>3</v>
      </c>
      <c r="S280" s="166">
        <f t="shared" si="27"/>
        <v>0.24520018076173034</v>
      </c>
      <c r="T280" s="166">
        <v>1.3046692641242568</v>
      </c>
      <c r="U280" s="155">
        <f t="shared" si="28"/>
        <v>18.794048998028472</v>
      </c>
    </row>
    <row r="281" spans="1:21">
      <c r="A281" s="161">
        <f t="shared" si="29"/>
        <v>276</v>
      </c>
      <c r="B281" s="162" t="s">
        <v>68</v>
      </c>
      <c r="C281" s="162">
        <v>5</v>
      </c>
      <c r="D281" s="163">
        <f>'сходові кл'!P281</f>
        <v>0.49369837049091148</v>
      </c>
      <c r="E281" s="163">
        <f>'прибуд тер'!P281</f>
        <v>0.4452723440541218</v>
      </c>
      <c r="F281" s="163">
        <f>'слюсарі х.в.'!Q281+водовідведення!Q281+зварювальник!N281+'слюсарі ц.о. г.в.'!O281+'гаряча вода'!O281+'аварійні служби'!I281</f>
        <v>0.11779234789373813</v>
      </c>
      <c r="G281" s="163">
        <f>даратиз!K281</f>
        <v>3.9233870967741941E-3</v>
      </c>
      <c r="H281" s="163">
        <f>димвенканали!R281</f>
        <v>0.10725609825028819</v>
      </c>
      <c r="I281" s="163">
        <f>покрівлі!P281+'під зими'!N281+маляри!N281+водій!M281</f>
        <v>0.1337517134151569</v>
      </c>
      <c r="J281" s="163">
        <f>електрики!Q281</f>
        <v>1.3878651537349716E-2</v>
      </c>
      <c r="K281" s="163">
        <f t="shared" si="26"/>
        <v>1.3155729127383402</v>
      </c>
      <c r="L281" s="10">
        <v>3.3026817842888419E-2</v>
      </c>
      <c r="M281" s="116">
        <f t="shared" si="24"/>
        <v>1.35</v>
      </c>
      <c r="N281" s="116">
        <f t="shared" si="25"/>
        <v>1.6183196766974743</v>
      </c>
      <c r="O281" s="164"/>
      <c r="P281" s="168"/>
      <c r="Q281" s="154"/>
      <c r="R281" s="49">
        <v>3</v>
      </c>
      <c r="S281" s="166">
        <f t="shared" si="27"/>
        <v>0.25761478157047146</v>
      </c>
      <c r="T281" s="166">
        <v>1.3607048951270029</v>
      </c>
      <c r="U281" s="155">
        <f t="shared" si="28"/>
        <v>18.932450562429022</v>
      </c>
    </row>
    <row r="282" spans="1:21">
      <c r="A282" s="161">
        <f t="shared" si="29"/>
        <v>277</v>
      </c>
      <c r="B282" s="162" t="s">
        <v>69</v>
      </c>
      <c r="C282" s="162">
        <v>13</v>
      </c>
      <c r="D282" s="163">
        <f>'сходові кл'!P282</f>
        <v>0.65596561012920518</v>
      </c>
      <c r="E282" s="163">
        <f>'прибуд тер'!P282</f>
        <v>0.29287734227939438</v>
      </c>
      <c r="F282" s="163">
        <f>'слюсарі х.в.'!Q282+водовідведення!Q282+зварювальник!N282+'слюсарі ц.о. г.в.'!O282+'гаряча вода'!O282+'аварійні служби'!I282</f>
        <v>0.12739788682589706</v>
      </c>
      <c r="G282" s="163">
        <f>даратиз!K282</f>
        <v>3.6075605112863745E-3</v>
      </c>
      <c r="H282" s="163">
        <f>димвенканали!R282</f>
        <v>0.11925665079204957</v>
      </c>
      <c r="I282" s="163">
        <f>покрівлі!P282+'під зими'!N282+маляри!N282+водій!M282</f>
        <v>0.17082992879749248</v>
      </c>
      <c r="J282" s="163">
        <f>електрики!Q282</f>
        <v>1.404095287433803E-2</v>
      </c>
      <c r="K282" s="163">
        <f t="shared" si="26"/>
        <v>1.383975932209663</v>
      </c>
      <c r="L282" s="10">
        <v>3.4778983335244679E-2</v>
      </c>
      <c r="M282" s="116">
        <f t="shared" si="24"/>
        <v>1.42</v>
      </c>
      <c r="N282" s="116">
        <f t="shared" si="25"/>
        <v>1.7025058986538892</v>
      </c>
      <c r="O282" s="164"/>
      <c r="P282" s="168"/>
      <c r="Q282" s="154"/>
      <c r="R282" s="49">
        <v>3</v>
      </c>
      <c r="S282" s="166">
        <f t="shared" si="27"/>
        <v>0.26961178524180851</v>
      </c>
      <c r="T282" s="166">
        <v>1.4328941134120807</v>
      </c>
      <c r="U282" s="155">
        <f t="shared" si="28"/>
        <v>18.815890352134616</v>
      </c>
    </row>
    <row r="283" spans="1:21">
      <c r="A283" s="161">
        <f t="shared" si="29"/>
        <v>278</v>
      </c>
      <c r="B283" s="162" t="s">
        <v>70</v>
      </c>
      <c r="C283" s="162">
        <v>13</v>
      </c>
      <c r="D283" s="163">
        <f>'сходові кл'!P283</f>
        <v>0.60643924560513851</v>
      </c>
      <c r="E283" s="163">
        <f>'прибуд тер'!P283</f>
        <v>0.44079852864097363</v>
      </c>
      <c r="F283" s="163">
        <f>'слюсарі х.в.'!Q283+водовідведення!Q283+зварювальник!N283+'слюсарі ц.о. г.в.'!O283+'гаряча вода'!O283+'аварійні служби'!I283</f>
        <v>0.14491478059420115</v>
      </c>
      <c r="G283" s="163">
        <f>даратиз!K283</f>
        <v>3.6916835699797165E-3</v>
      </c>
      <c r="H283" s="163">
        <f>димвенканали!R283</f>
        <v>0.10664447419244466</v>
      </c>
      <c r="I283" s="163">
        <f>покрівлі!P283+'під зими'!N283+маляри!N283+водій!M283</f>
        <v>0.12778547615846489</v>
      </c>
      <c r="J283" s="163">
        <f>електрики!Q283</f>
        <v>2.0944658709509508E-2</v>
      </c>
      <c r="K283" s="163">
        <f t="shared" si="26"/>
        <v>1.4512188474707119</v>
      </c>
      <c r="L283" s="10">
        <v>3.6397392288568385E-2</v>
      </c>
      <c r="M283" s="116">
        <f t="shared" si="24"/>
        <v>1.49</v>
      </c>
      <c r="N283" s="116">
        <f t="shared" si="25"/>
        <v>1.7851394877111362</v>
      </c>
      <c r="O283" s="164"/>
      <c r="P283" s="168"/>
      <c r="Q283" s="154"/>
      <c r="R283" s="49">
        <v>3</v>
      </c>
      <c r="S283" s="166">
        <f t="shared" si="27"/>
        <v>0.28556692542211892</v>
      </c>
      <c r="T283" s="166">
        <v>1.4995725622890173</v>
      </c>
      <c r="U283" s="155">
        <f t="shared" si="28"/>
        <v>19.043221555495542</v>
      </c>
    </row>
    <row r="284" spans="1:21">
      <c r="A284" s="161">
        <f t="shared" si="29"/>
        <v>279</v>
      </c>
      <c r="B284" s="162" t="s">
        <v>71</v>
      </c>
      <c r="C284" s="162">
        <v>21</v>
      </c>
      <c r="D284" s="163">
        <f>'сходові кл'!P284</f>
        <v>0.76835740610276182</v>
      </c>
      <c r="E284" s="163">
        <f>'прибуд тер'!P284</f>
        <v>0.23607708101942382</v>
      </c>
      <c r="F284" s="163">
        <f>'слюсарі х.в.'!Q284+водовідведення!Q284+зварювальник!N284+'слюсарі ц.о. г.в.'!O284+'гаряча вода'!O284+'аварійні служби'!I284</f>
        <v>0.12910516952310841</v>
      </c>
      <c r="G284" s="163">
        <f>даратиз!K284</f>
        <v>3.6957371920219011E-3</v>
      </c>
      <c r="H284" s="163">
        <f>димвенканали!R284</f>
        <v>7.5336953084940844E-2</v>
      </c>
      <c r="I284" s="163">
        <f>покрівлі!P284+'під зими'!N284+маляри!N284+водій!M284</f>
        <v>0.15219688604988635</v>
      </c>
      <c r="J284" s="163">
        <f>електрики!Q284</f>
        <v>1.6825897444577288E-2</v>
      </c>
      <c r="K284" s="163">
        <f t="shared" si="26"/>
        <v>1.3815951304167202</v>
      </c>
      <c r="L284" s="10">
        <v>3.4686533161791579E-2</v>
      </c>
      <c r="M284" s="116">
        <f t="shared" si="24"/>
        <v>1.42</v>
      </c>
      <c r="N284" s="116">
        <f t="shared" si="25"/>
        <v>1.6995379962942141</v>
      </c>
      <c r="O284" s="164"/>
      <c r="P284" s="168"/>
      <c r="Q284" s="154"/>
      <c r="R284" s="49">
        <v>3</v>
      </c>
      <c r="S284" s="166">
        <f t="shared" si="27"/>
        <v>0.27045283002840104</v>
      </c>
      <c r="T284" s="166">
        <v>1.4290851662658131</v>
      </c>
      <c r="U284" s="155">
        <f t="shared" si="28"/>
        <v>18.92489240057623</v>
      </c>
    </row>
    <row r="285" spans="1:21">
      <c r="A285" s="161">
        <f t="shared" si="29"/>
        <v>280</v>
      </c>
      <c r="B285" s="162" t="s">
        <v>72</v>
      </c>
      <c r="C285" s="162">
        <v>21</v>
      </c>
      <c r="D285" s="163">
        <f>'сходові кл'!P285</f>
        <v>0.77857955230034737</v>
      </c>
      <c r="E285" s="163">
        <f>'прибуд тер'!P285</f>
        <v>8.4888154148437506E-2</v>
      </c>
      <c r="F285" s="163">
        <f>'слюсарі х.в.'!Q285+водовідведення!Q285+зварювальник!N285+'слюсарі ц.о. г.в.'!O285+'гаряча вода'!O285+'аварійні служби'!I285</f>
        <v>0.13619720419730391</v>
      </c>
      <c r="G285" s="163">
        <f>даратиз!K285</f>
        <v>2.2558593750000001E-3</v>
      </c>
      <c r="H285" s="163">
        <f>димвенканали!R285</f>
        <v>5.5977673733962216E-2</v>
      </c>
      <c r="I285" s="163">
        <f>покрівлі!P285+'під зими'!N285+маляри!N285+водій!M285</f>
        <v>0.12927683585281532</v>
      </c>
      <c r="J285" s="163">
        <f>електрики!Q285</f>
        <v>1.8673532884454915E-2</v>
      </c>
      <c r="K285" s="163">
        <f t="shared" si="26"/>
        <v>1.2058488124923212</v>
      </c>
      <c r="L285" s="10">
        <v>3.0311874647563793E-2</v>
      </c>
      <c r="M285" s="116">
        <f t="shared" si="24"/>
        <v>1.24</v>
      </c>
      <c r="N285" s="116">
        <f t="shared" si="25"/>
        <v>1.4833928245678618</v>
      </c>
      <c r="O285" s="164"/>
      <c r="P285" s="168"/>
      <c r="Q285" s="154"/>
      <c r="R285" s="49">
        <v>3</v>
      </c>
      <c r="S285" s="166">
        <f t="shared" si="27"/>
        <v>0.23454358908823369</v>
      </c>
      <c r="T285" s="166">
        <v>1.2488492354796281</v>
      </c>
      <c r="U285" s="155">
        <f t="shared" si="28"/>
        <v>18.780776928462132</v>
      </c>
    </row>
    <row r="286" spans="1:21">
      <c r="A286" s="161">
        <f t="shared" si="29"/>
        <v>281</v>
      </c>
      <c r="B286" s="162" t="s">
        <v>73</v>
      </c>
      <c r="C286" s="162">
        <v>20</v>
      </c>
      <c r="D286" s="163">
        <f>'сходові кл'!P286</f>
        <v>0.64931731002654436</v>
      </c>
      <c r="E286" s="163">
        <f>'прибуд тер'!P286</f>
        <v>0.22025034589864864</v>
      </c>
      <c r="F286" s="163">
        <f>'слюсарі х.в.'!Q286+водовідведення!Q286+зварювальник!N286+'слюсарі ц.о. г.в.'!O286+'гаряча вода'!O286+'аварійні служби'!I286</f>
        <v>0.12728598421601747</v>
      </c>
      <c r="G286" s="163">
        <f>даратиз!K286</f>
        <v>2.7565456081081081E-3</v>
      </c>
      <c r="H286" s="163">
        <f>димвенканали!R286</f>
        <v>8.9693242725439562E-2</v>
      </c>
      <c r="I286" s="163">
        <f>покрівлі!P286+'під зими'!N286+маляри!N286+водій!M286</f>
        <v>0.13128967805551889</v>
      </c>
      <c r="J286" s="163">
        <f>електрики!Q286</f>
        <v>1.6351958525847005E-2</v>
      </c>
      <c r="K286" s="163">
        <f t="shared" si="26"/>
        <v>1.236945065056124</v>
      </c>
      <c r="L286" s="10">
        <v>3.1064807622132058E-2</v>
      </c>
      <c r="M286" s="116">
        <f t="shared" si="24"/>
        <v>1.27</v>
      </c>
      <c r="N286" s="116">
        <f t="shared" si="25"/>
        <v>1.5216118472139073</v>
      </c>
      <c r="O286" s="164"/>
      <c r="P286" s="168"/>
      <c r="Q286" s="154"/>
      <c r="R286" s="49">
        <v>3</v>
      </c>
      <c r="S286" s="166">
        <f t="shared" si="27"/>
        <v>0.24174177318206658</v>
      </c>
      <c r="T286" s="166">
        <v>1.2798700740318407</v>
      </c>
      <c r="U286" s="155">
        <f t="shared" si="28"/>
        <v>18.887993249231368</v>
      </c>
    </row>
    <row r="287" spans="1:21">
      <c r="A287" s="161">
        <f t="shared" si="29"/>
        <v>282</v>
      </c>
      <c r="B287" s="162" t="s">
        <v>74</v>
      </c>
      <c r="C287" s="162">
        <v>28</v>
      </c>
      <c r="D287" s="163">
        <f>'сходові кл'!P287</f>
        <v>0.64894229891852773</v>
      </c>
      <c r="E287" s="163">
        <f>'прибуд тер'!P287</f>
        <v>0.13974923097980807</v>
      </c>
      <c r="F287" s="163">
        <f>'слюсарі х.в.'!Q287+водовідведення!Q287+зварювальник!N287+'слюсарі ц.о. г.в.'!O287+'гаряча вода'!O287+'аварійні служби'!I287</f>
        <v>0.13055129886868783</v>
      </c>
      <c r="G287" s="163">
        <f>даратиз!K287</f>
        <v>2.3160735705717713E-3</v>
      </c>
      <c r="H287" s="163">
        <f>димвенканали!R287</f>
        <v>0.12036380975578398</v>
      </c>
      <c r="I287" s="163">
        <f>покрівлі!P287+'під зими'!N287+маляри!N287+водій!M287</f>
        <v>0.1232476567340627</v>
      </c>
      <c r="J287" s="163">
        <f>електрики!Q287</f>
        <v>1.720264684757462E-2</v>
      </c>
      <c r="K287" s="163">
        <f t="shared" si="26"/>
        <v>1.1823730156750167</v>
      </c>
      <c r="L287" s="10">
        <v>2.9718084715157477E-2</v>
      </c>
      <c r="M287" s="116">
        <f t="shared" si="24"/>
        <v>1.21</v>
      </c>
      <c r="N287" s="116">
        <f t="shared" si="25"/>
        <v>1.4545093204682089</v>
      </c>
      <c r="O287" s="164"/>
      <c r="P287" s="168"/>
      <c r="Q287" s="154"/>
      <c r="R287" s="49">
        <v>3</v>
      </c>
      <c r="S287" s="166">
        <f t="shared" si="27"/>
        <v>0.23012423020372075</v>
      </c>
      <c r="T287" s="166">
        <v>1.2243850902644882</v>
      </c>
      <c r="U287" s="155">
        <f t="shared" si="28"/>
        <v>18.795085960578788</v>
      </c>
    </row>
    <row r="288" spans="1:21">
      <c r="A288" s="161">
        <f t="shared" si="29"/>
        <v>283</v>
      </c>
      <c r="B288" s="162" t="s">
        <v>75</v>
      </c>
      <c r="C288" s="162">
        <v>26</v>
      </c>
      <c r="D288" s="163">
        <f>'сходові кл'!P288</f>
        <v>0.3801541277940127</v>
      </c>
      <c r="E288" s="163">
        <f>'прибуд тер'!P288</f>
        <v>0.13762143666510515</v>
      </c>
      <c r="F288" s="163">
        <f>'слюсарі х.в.'!Q288+водовідведення!Q288+зварювальник!N288+'слюсарі ц.о. г.в.'!O288+'гаряча вода'!O288+'аварійні служби'!I288</f>
        <v>0.14188302864018812</v>
      </c>
      <c r="G288" s="163">
        <f>даратиз!K288</f>
        <v>1.9019362898188633E-3</v>
      </c>
      <c r="H288" s="163">
        <f>димвенканали!R288</f>
        <v>5.8018999166412066E-2</v>
      </c>
      <c r="I288" s="163">
        <f>покрівлі!P288+'під зими'!N288+маляри!N288+водій!M288</f>
        <v>0.12143884955225061</v>
      </c>
      <c r="J288" s="163">
        <f>електрики!Q288</f>
        <v>2.0154818753490372E-2</v>
      </c>
      <c r="K288" s="163">
        <f t="shared" si="26"/>
        <v>0.8611731968612778</v>
      </c>
      <c r="L288" s="10">
        <v>2.1755835776116495E-2</v>
      </c>
      <c r="M288" s="116">
        <f t="shared" si="24"/>
        <v>0.88</v>
      </c>
      <c r="N288" s="116">
        <f t="shared" si="25"/>
        <v>1.0595148391648732</v>
      </c>
      <c r="O288" s="164"/>
      <c r="P288" s="168"/>
      <c r="Q288" s="154"/>
      <c r="R288" s="49">
        <v>3</v>
      </c>
      <c r="S288" s="166">
        <f t="shared" si="27"/>
        <v>0.16317440518887361</v>
      </c>
      <c r="T288" s="166">
        <v>0.89634043397599961</v>
      </c>
      <c r="U288" s="155">
        <f t="shared" si="28"/>
        <v>18.204512370937266</v>
      </c>
    </row>
    <row r="289" spans="1:21">
      <c r="A289" s="161">
        <f t="shared" si="29"/>
        <v>284</v>
      </c>
      <c r="B289" s="162" t="s">
        <v>76</v>
      </c>
      <c r="C289" s="162">
        <v>38</v>
      </c>
      <c r="D289" s="163">
        <f>'сходові кл'!P289</f>
        <v>0.67446421751784802</v>
      </c>
      <c r="E289" s="163">
        <f>'прибуд тер'!P289</f>
        <v>0.18192164542009132</v>
      </c>
      <c r="F289" s="163">
        <f>'слюсарі х.в.'!Q289+водовідведення!Q289+зварювальник!N289+'слюсарі ц.о. г.в.'!O289+'гаряча вода'!O289+'аварійні служби'!I289</f>
        <v>0.13992834633360191</v>
      </c>
      <c r="G289" s="163">
        <f>даратиз!K289</f>
        <v>2.1442161339421616E-3</v>
      </c>
      <c r="H289" s="163">
        <f>димвенканали!R289</f>
        <v>9.5229495994054753E-2</v>
      </c>
      <c r="I289" s="163">
        <f>покрівлі!P289+'під зими'!N289+маляри!N289+водій!M289</f>
        <v>0.10386178239048949</v>
      </c>
      <c r="J289" s="163">
        <f>електрики!Q289</f>
        <v>1.9645579801727906E-2</v>
      </c>
      <c r="K289" s="163">
        <f t="shared" si="26"/>
        <v>1.2171952835917554</v>
      </c>
      <c r="L289" s="10">
        <v>3.058209184368238E-2</v>
      </c>
      <c r="M289" s="116">
        <f t="shared" si="24"/>
        <v>1.25</v>
      </c>
      <c r="N289" s="116">
        <f t="shared" si="25"/>
        <v>1.4973328505225252</v>
      </c>
      <c r="O289" s="164"/>
      <c r="P289" s="168"/>
      <c r="Q289" s="154"/>
      <c r="R289" s="49">
        <v>3</v>
      </c>
      <c r="S289" s="166">
        <f t="shared" si="27"/>
        <v>0.23735066656281112</v>
      </c>
      <c r="T289" s="166">
        <v>1.2599821839597141</v>
      </c>
      <c r="U289" s="155">
        <f t="shared" si="28"/>
        <v>18.837620847692875</v>
      </c>
    </row>
    <row r="290" spans="1:21">
      <c r="A290" s="161">
        <f t="shared" si="29"/>
        <v>285</v>
      </c>
      <c r="B290" s="162" t="s">
        <v>77</v>
      </c>
      <c r="C290" s="162">
        <v>31</v>
      </c>
      <c r="D290" s="163">
        <f>'сходові кл'!P290</f>
        <v>0.46659829498213151</v>
      </c>
      <c r="E290" s="163">
        <f>'прибуд тер'!P290</f>
        <v>0.15865381564861725</v>
      </c>
      <c r="F290" s="163">
        <f>'слюсарі х.в.'!Q290+водовідведення!Q290+зварювальник!N290+'слюсарі ц.о. г.в.'!O290+'гаряча вода'!O290+'аварійні служби'!I290</f>
        <v>0.1325021285661066</v>
      </c>
      <c r="G290" s="163">
        <f>даратиз!K290</f>
        <v>2.2553831538948705E-3</v>
      </c>
      <c r="H290" s="163">
        <f>димвенканали!R290</f>
        <v>5.5003746259951289E-2</v>
      </c>
      <c r="I290" s="163">
        <f>покрівлі!P290+'під зими'!N290+маляри!N290+водій!M290</f>
        <v>0.12952516784252602</v>
      </c>
      <c r="J290" s="163">
        <f>електрики!Q290</f>
        <v>1.7710882107510879E-2</v>
      </c>
      <c r="K290" s="163">
        <f t="shared" si="26"/>
        <v>0.96224941856073831</v>
      </c>
      <c r="L290" s="10">
        <v>2.4250559243233081E-2</v>
      </c>
      <c r="M290" s="116">
        <f t="shared" si="24"/>
        <v>0.99</v>
      </c>
      <c r="N290" s="116">
        <f t="shared" si="25"/>
        <v>1.1837999733647655</v>
      </c>
      <c r="O290" s="164"/>
      <c r="P290" s="168"/>
      <c r="Q290" s="154"/>
      <c r="R290" s="49">
        <v>3</v>
      </c>
      <c r="S290" s="166">
        <f t="shared" si="27"/>
        <v>0.18467693254356254</v>
      </c>
      <c r="T290" s="166">
        <v>0.99912304082120296</v>
      </c>
      <c r="U290" s="155">
        <f t="shared" si="28"/>
        <v>18.483902882649186</v>
      </c>
    </row>
    <row r="291" spans="1:21">
      <c r="A291" s="161">
        <f t="shared" si="29"/>
        <v>286</v>
      </c>
      <c r="B291" s="162" t="s">
        <v>78</v>
      </c>
      <c r="C291" s="162">
        <v>42</v>
      </c>
      <c r="D291" s="163">
        <f>'сходові кл'!P291</f>
        <v>0.69659735257885824</v>
      </c>
      <c r="E291" s="163">
        <f>'прибуд тер'!P291</f>
        <v>0.11672051692434664</v>
      </c>
      <c r="F291" s="163">
        <f>'слюсарі х.в.'!Q291+водовідведення!Q291+зварювальник!N291+'слюсарі ц.о. г.в.'!O291+'гаряча вода'!O291+'аварійні служби'!I291</f>
        <v>0.16836391650734572</v>
      </c>
      <c r="G291" s="163">
        <f>даратиз!K291</f>
        <v>2.097661623108666E-3</v>
      </c>
      <c r="H291" s="163">
        <f>димвенканали!R291</f>
        <v>9.3285855548858737E-2</v>
      </c>
      <c r="I291" s="163">
        <f>покрівлі!P291+'під зими'!N291+маляри!N291+водій!M291</f>
        <v>0.13242502461947497</v>
      </c>
      <c r="J291" s="163">
        <f>електрики!Q291</f>
        <v>2.7053688986148395E-2</v>
      </c>
      <c r="K291" s="163">
        <f t="shared" si="26"/>
        <v>1.2365440167881412</v>
      </c>
      <c r="L291" s="10">
        <v>3.1102823780148954E-2</v>
      </c>
      <c r="M291" s="116">
        <f t="shared" si="24"/>
        <v>1.27</v>
      </c>
      <c r="N291" s="116">
        <f t="shared" si="25"/>
        <v>1.521176208681948</v>
      </c>
      <c r="O291" s="164"/>
      <c r="P291" s="168"/>
      <c r="Q291" s="154"/>
      <c r="R291" s="49">
        <v>3</v>
      </c>
      <c r="S291" s="166">
        <f t="shared" si="27"/>
        <v>0.23973986893981114</v>
      </c>
      <c r="T291" s="166">
        <v>1.2814363397421369</v>
      </c>
      <c r="U291" s="155">
        <f t="shared" si="28"/>
        <v>18.708683490906299</v>
      </c>
    </row>
    <row r="292" spans="1:21">
      <c r="A292" s="161">
        <f t="shared" si="29"/>
        <v>287</v>
      </c>
      <c r="B292" s="162" t="s">
        <v>79</v>
      </c>
      <c r="C292" s="162">
        <v>51</v>
      </c>
      <c r="D292" s="163">
        <f>'сходові кл'!P292</f>
        <v>0.5501458798499731</v>
      </c>
      <c r="E292" s="163">
        <f>'прибуд тер'!P292</f>
        <v>0.1702195884751958</v>
      </c>
      <c r="F292" s="163">
        <f>'слюсарі х.в.'!Q292+водовідведення!Q292+зварювальник!N292+'слюсарі ц.о. г.в.'!O292+'гаряча вода'!O292+'аварійні служби'!I292</f>
        <v>0.16800466536015971</v>
      </c>
      <c r="G292" s="163">
        <f>даратиз!K292</f>
        <v>2.8694516971279377E-3</v>
      </c>
      <c r="H292" s="163">
        <f>димвенканали!R292</f>
        <v>4.9961468784721762E-2</v>
      </c>
      <c r="I292" s="163">
        <f>покрівлі!P292+'під зими'!N292+маляри!N292+водій!M292</f>
        <v>0.13676113390962749</v>
      </c>
      <c r="J292" s="163">
        <f>електрики!Q292</f>
        <v>2.6960095936783782E-2</v>
      </c>
      <c r="K292" s="163">
        <f t="shared" si="26"/>
        <v>1.1049222840135895</v>
      </c>
      <c r="L292" s="10">
        <v>2.7804113650976577E-2</v>
      </c>
      <c r="M292" s="116">
        <f t="shared" si="24"/>
        <v>1.1299999999999999</v>
      </c>
      <c r="N292" s="116">
        <f t="shared" si="25"/>
        <v>1.3592716771974793</v>
      </c>
      <c r="O292" s="164"/>
      <c r="P292" s="168"/>
      <c r="Q292" s="154"/>
      <c r="R292" s="49">
        <v>3</v>
      </c>
      <c r="S292" s="166">
        <f t="shared" si="27"/>
        <v>0.21374219477724443</v>
      </c>
      <c r="T292" s="166">
        <v>1.1455294824202349</v>
      </c>
      <c r="U292" s="155">
        <f t="shared" si="28"/>
        <v>18.658812196230635</v>
      </c>
    </row>
    <row r="293" spans="1:21">
      <c r="A293" s="161">
        <f t="shared" si="29"/>
        <v>288</v>
      </c>
      <c r="B293" s="162" t="s">
        <v>80</v>
      </c>
      <c r="C293" s="162">
        <v>15</v>
      </c>
      <c r="D293" s="163">
        <f>'сходові кл'!P293</f>
        <v>0.41593062228062533</v>
      </c>
      <c r="E293" s="163">
        <f>'прибуд тер'!P293</f>
        <v>0.35015634759434894</v>
      </c>
      <c r="F293" s="163">
        <f>'слюсарі х.в.'!Q293+водовідведення!Q293+зварювальник!N293+'слюсарі ц.о. г.в.'!O293+'гаряча вода'!O293+'аварійні служби'!I293</f>
        <v>0.15541997544744038</v>
      </c>
      <c r="G293" s="163">
        <f>даратиз!K293</f>
        <v>1.4930349733254299E-3</v>
      </c>
      <c r="H293" s="163">
        <f>димвенканали!R293</f>
        <v>7.2268218955222688E-2</v>
      </c>
      <c r="I293" s="163">
        <f>покрівлі!P293+'під зими'!N293+маляри!N293+водій!M293</f>
        <v>8.1775419598692917E-2</v>
      </c>
      <c r="J293" s="163">
        <f>електрики!Q293</f>
        <v>2.368149957469699E-2</v>
      </c>
      <c r="K293" s="163">
        <f t="shared" si="26"/>
        <v>1.1007251184243527</v>
      </c>
      <c r="L293" s="10">
        <v>2.7682078780572522E-2</v>
      </c>
      <c r="M293" s="116">
        <f t="shared" si="24"/>
        <v>1.1299999999999999</v>
      </c>
      <c r="N293" s="116">
        <f t="shared" si="25"/>
        <v>1.3540886366459102</v>
      </c>
      <c r="O293" s="164"/>
      <c r="P293" s="168"/>
      <c r="Q293" s="154"/>
      <c r="R293" s="49">
        <v>3</v>
      </c>
      <c r="S293" s="166">
        <f t="shared" si="27"/>
        <v>0.21358699088632216</v>
      </c>
      <c r="T293" s="166">
        <v>1.140501645759588</v>
      </c>
      <c r="U293" s="155">
        <f t="shared" si="28"/>
        <v>18.727460120767351</v>
      </c>
    </row>
    <row r="294" spans="1:21">
      <c r="A294" s="161">
        <f t="shared" si="29"/>
        <v>289</v>
      </c>
      <c r="B294" s="162" t="s">
        <v>81</v>
      </c>
      <c r="C294" s="162">
        <v>35</v>
      </c>
      <c r="D294" s="163">
        <f>'сходові кл'!P294</f>
        <v>0.75292645897166866</v>
      </c>
      <c r="E294" s="163">
        <f>'прибуд тер'!P294</f>
        <v>0.1520207587408185</v>
      </c>
      <c r="F294" s="163">
        <f>'слюсарі х.в.'!Q294+водовідведення!Q294+зварювальник!N294+'слюсарі ц.о. г.в.'!O294+'гаряча вода'!O294+'аварійні служби'!I294</f>
        <v>0.15463020441207331</v>
      </c>
      <c r="G294" s="163">
        <f>даратиз!K294</f>
        <v>3.4816369359916056E-3</v>
      </c>
      <c r="H294" s="163">
        <f>димвенканали!R294</f>
        <v>5.5632028728173119E-2</v>
      </c>
      <c r="I294" s="163">
        <f>покрівлі!P294+'під зими'!N294+маляри!N294+водій!M294</f>
        <v>0.12959074650711072</v>
      </c>
      <c r="J294" s="163">
        <f>електрики!Q294</f>
        <v>2.3475746356986089E-2</v>
      </c>
      <c r="K294" s="163">
        <f t="shared" si="26"/>
        <v>1.2717575806528219</v>
      </c>
      <c r="L294" s="10">
        <v>3.1939865627235484E-2</v>
      </c>
      <c r="M294" s="116">
        <f t="shared" si="24"/>
        <v>1.3</v>
      </c>
      <c r="N294" s="116">
        <f t="shared" si="25"/>
        <v>1.5644369355360686</v>
      </c>
      <c r="O294" s="164"/>
      <c r="P294" s="168"/>
      <c r="Q294" s="154"/>
      <c r="R294" s="49">
        <v>3</v>
      </c>
      <c r="S294" s="166">
        <f t="shared" si="27"/>
        <v>0.24851447169396668</v>
      </c>
      <c r="T294" s="166">
        <v>1.3159224638421019</v>
      </c>
      <c r="U294" s="155">
        <f t="shared" si="28"/>
        <v>18.885191074888898</v>
      </c>
    </row>
    <row r="295" spans="1:21">
      <c r="A295" s="161">
        <f t="shared" si="29"/>
        <v>290</v>
      </c>
      <c r="B295" s="162" t="s">
        <v>82</v>
      </c>
      <c r="C295" s="162">
        <v>31</v>
      </c>
      <c r="D295" s="163">
        <f>'сходові кл'!P295</f>
        <v>0.64666997269793203</v>
      </c>
      <c r="E295" s="163">
        <f>'прибуд тер'!P295</f>
        <v>0.21505133458021614</v>
      </c>
      <c r="F295" s="163">
        <f>'слюсарі х.в.'!Q295+водовідведення!Q295+зварювальник!N295+'слюсарі ц.о. г.в.'!O295+'гаряча вода'!O295+'аварійні служби'!I295</f>
        <v>0.15865282705840439</v>
      </c>
      <c r="G295" s="163">
        <f>даратиз!K295</f>
        <v>2.8553615960099752E-3</v>
      </c>
      <c r="H295" s="163">
        <f>димвенканали!R295</f>
        <v>5.152059604089692E-2</v>
      </c>
      <c r="I295" s="163">
        <f>покрівлі!P295+'під зими'!N295+маляри!N295+водій!M295</f>
        <v>0.12521872735794709</v>
      </c>
      <c r="J295" s="163">
        <f>електрики!Q295</f>
        <v>2.452373053981282E-2</v>
      </c>
      <c r="K295" s="163">
        <f t="shared" si="26"/>
        <v>1.2244925498712194</v>
      </c>
      <c r="L295" s="10">
        <v>3.0762918531602585E-2</v>
      </c>
      <c r="M295" s="116">
        <f t="shared" si="24"/>
        <v>1.26</v>
      </c>
      <c r="N295" s="116">
        <f t="shared" si="25"/>
        <v>1.5063065620833862</v>
      </c>
      <c r="O295" s="164"/>
      <c r="P295" s="168"/>
      <c r="Q295" s="154"/>
      <c r="R295" s="49">
        <v>3</v>
      </c>
      <c r="S295" s="166">
        <f t="shared" si="27"/>
        <v>0.23887431858135977</v>
      </c>
      <c r="T295" s="166">
        <v>1.2674322435020264</v>
      </c>
      <c r="U295" s="155">
        <f t="shared" si="28"/>
        <v>18.847107591434558</v>
      </c>
    </row>
    <row r="296" spans="1:21">
      <c r="A296" s="161">
        <f t="shared" si="29"/>
        <v>291</v>
      </c>
      <c r="B296" s="162" t="s">
        <v>83</v>
      </c>
      <c r="C296" s="162">
        <v>28</v>
      </c>
      <c r="D296" s="163">
        <f>'сходові кл'!P296</f>
        <v>0.3332797690576958</v>
      </c>
      <c r="E296" s="163">
        <f>'прибуд тер'!P296</f>
        <v>0.38369760034082795</v>
      </c>
      <c r="F296" s="163">
        <f>'слюсарі х.в.'!Q296+водовідведення!Q296+зварювальник!N296+'слюсарі ц.о. г.в.'!O296+'гаряча вода'!O296+'аварійні служби'!I296</f>
        <v>0.14751805028279794</v>
      </c>
      <c r="G296" s="163">
        <f>даратиз!K296</f>
        <v>1.9117841555349822E-3</v>
      </c>
      <c r="H296" s="163">
        <f>димвенканали!R296</f>
        <v>8.7102540514472859E-2</v>
      </c>
      <c r="I296" s="163">
        <f>покрівлі!P296+'під зими'!N296+маляри!N296+водій!M296</f>
        <v>8.2888630360162169E-2</v>
      </c>
      <c r="J296" s="163">
        <f>електрики!Q296</f>
        <v>2.1622869343999426E-2</v>
      </c>
      <c r="K296" s="163">
        <f t="shared" si="26"/>
        <v>1.0580212440554913</v>
      </c>
      <c r="L296" s="10">
        <v>2.6595689973108617E-2</v>
      </c>
      <c r="M296" s="116">
        <f t="shared" si="24"/>
        <v>1.08</v>
      </c>
      <c r="N296" s="116">
        <f t="shared" si="25"/>
        <v>1.3015403208343197</v>
      </c>
      <c r="O296" s="164"/>
      <c r="P296" s="168"/>
      <c r="Q296" s="154"/>
      <c r="R296" s="49">
        <v>3</v>
      </c>
      <c r="S296" s="166">
        <f t="shared" si="27"/>
        <v>0.20579789394224468</v>
      </c>
      <c r="T296" s="166">
        <v>1.095742426892075</v>
      </c>
      <c r="U296" s="155">
        <f t="shared" si="28"/>
        <v>18.781594003434048</v>
      </c>
    </row>
    <row r="297" spans="1:21">
      <c r="A297" s="161">
        <f t="shared" si="29"/>
        <v>292</v>
      </c>
      <c r="B297" s="162" t="s">
        <v>84</v>
      </c>
      <c r="C297" s="162">
        <v>24</v>
      </c>
      <c r="D297" s="163">
        <f>'сходові кл'!P297</f>
        <v>0.31903379814147881</v>
      </c>
      <c r="E297" s="163">
        <f>'прибуд тер'!P297</f>
        <v>0.37669356919208419</v>
      </c>
      <c r="F297" s="163">
        <f>'слюсарі х.в.'!Q297+водовідведення!Q297+зварювальник!N297+'слюсарі ц.о. г.в.'!O297+'гаряча вода'!O297+'аварійні служби'!I297</f>
        <v>0.12105865742846157</v>
      </c>
      <c r="G297" s="163">
        <f>даратиз!K297</f>
        <v>1.3071895424836603E-3</v>
      </c>
      <c r="H297" s="163">
        <f>димвенканали!R297</f>
        <v>5.7564451896816582E-2</v>
      </c>
      <c r="I297" s="163">
        <f>покрівлі!P297+'під зими'!N297+маляри!N297+водій!M297</f>
        <v>0.1340364163876345</v>
      </c>
      <c r="J297" s="163">
        <f>електрики!Q297</f>
        <v>1.472959904835435E-2</v>
      </c>
      <c r="K297" s="163">
        <f t="shared" si="26"/>
        <v>1.0244236816373136</v>
      </c>
      <c r="L297" s="10">
        <v>2.5829750098720617E-2</v>
      </c>
      <c r="M297" s="116">
        <f t="shared" si="24"/>
        <v>1.05</v>
      </c>
      <c r="N297" s="116">
        <f t="shared" si="25"/>
        <v>1.2603041180832408</v>
      </c>
      <c r="O297" s="164"/>
      <c r="P297" s="168"/>
      <c r="Q297" s="154"/>
      <c r="R297" s="49">
        <v>3</v>
      </c>
      <c r="S297" s="166">
        <f t="shared" si="27"/>
        <v>0.19611841401595131</v>
      </c>
      <c r="T297" s="166">
        <v>1.0641857040672895</v>
      </c>
      <c r="U297" s="155">
        <f t="shared" si="28"/>
        <v>18.428965289271595</v>
      </c>
    </row>
    <row r="298" spans="1:21">
      <c r="A298" s="161">
        <f t="shared" si="29"/>
        <v>293</v>
      </c>
      <c r="B298" s="162" t="s">
        <v>85</v>
      </c>
      <c r="C298" s="162">
        <v>25</v>
      </c>
      <c r="D298" s="163">
        <f>'сходові кл'!P298</f>
        <v>0.36527955103172088</v>
      </c>
      <c r="E298" s="163">
        <f>'прибуд тер'!P298</f>
        <v>0.37630073527272734</v>
      </c>
      <c r="F298" s="163">
        <f>'слюсарі х.в.'!Q298+водовідведення!Q298+зварювальник!N298+'слюсарі ц.о. г.в.'!O298+'гаряча вода'!O298+'аварійні служби'!I298</f>
        <v>0.13775471329072647</v>
      </c>
      <c r="G298" s="163">
        <f>даратиз!K298</f>
        <v>1.8847006651884705E-3</v>
      </c>
      <c r="H298" s="163">
        <f>димвенканали!R298</f>
        <v>7.5187158518869507E-2</v>
      </c>
      <c r="I298" s="163">
        <f>покрівлі!P298+'під зими'!N298+маляри!N298+водій!M298</f>
        <v>0.12060321134465996</v>
      </c>
      <c r="J298" s="163">
        <f>електрики!Q298</f>
        <v>1.9079299230946391E-2</v>
      </c>
      <c r="K298" s="163">
        <f t="shared" si="26"/>
        <v>1.0960893693548388</v>
      </c>
      <c r="L298" s="10">
        <v>2.758914949745174E-2</v>
      </c>
      <c r="M298" s="116">
        <f t="shared" si="24"/>
        <v>1.1200000000000001</v>
      </c>
      <c r="N298" s="116">
        <f t="shared" si="25"/>
        <v>1.3484142226227487</v>
      </c>
      <c r="O298" s="164"/>
      <c r="P298" s="168"/>
      <c r="Q298" s="154"/>
      <c r="R298" s="49">
        <v>3</v>
      </c>
      <c r="S298" s="166">
        <f t="shared" si="27"/>
        <v>0.21174126332773713</v>
      </c>
      <c r="T298" s="166">
        <v>1.1366729592950116</v>
      </c>
      <c r="U298" s="155">
        <f t="shared" si="28"/>
        <v>18.628160509691678</v>
      </c>
    </row>
    <row r="299" spans="1:21">
      <c r="A299" s="161">
        <f t="shared" si="29"/>
        <v>294</v>
      </c>
      <c r="B299" s="162" t="s">
        <v>86</v>
      </c>
      <c r="C299" s="162">
        <v>19</v>
      </c>
      <c r="D299" s="163">
        <f>'сходові кл'!P299</f>
        <v>0.6016888236242699</v>
      </c>
      <c r="E299" s="163">
        <f>'прибуд тер'!P299</f>
        <v>0.15228598784958824</v>
      </c>
      <c r="F299" s="163">
        <f>'слюсарі х.в.'!Q299+водовідведення!Q299+зварювальник!N299+'слюсарі ц.о. г.в.'!O299+'гаряча вода'!O299+'аварійні служби'!I299</f>
        <v>0.17189599380402359</v>
      </c>
      <c r="G299" s="163">
        <f>даратиз!K299</f>
        <v>2.7308192457737327E-3</v>
      </c>
      <c r="H299" s="163">
        <f>димвенканали!R299</f>
        <v>0.15760291415330568</v>
      </c>
      <c r="I299" s="163">
        <f>покрівлі!P299+'під зими'!N299+маляри!N299+водій!M299</f>
        <v>0.12348819975521312</v>
      </c>
      <c r="J299" s="163">
        <f>електрики!Q299</f>
        <v>2.7973875010262755E-2</v>
      </c>
      <c r="K299" s="163">
        <f t="shared" si="26"/>
        <v>1.237666613442437</v>
      </c>
      <c r="L299" s="10">
        <v>3.1084020441969503E-2</v>
      </c>
      <c r="M299" s="116">
        <f t="shared" si="24"/>
        <v>1.27</v>
      </c>
      <c r="N299" s="116">
        <f t="shared" si="25"/>
        <v>1.5225007606612879</v>
      </c>
      <c r="O299" s="164"/>
      <c r="P299" s="168"/>
      <c r="Q299" s="154"/>
      <c r="R299" s="49">
        <v>4</v>
      </c>
      <c r="S299" s="166">
        <f t="shared" si="27"/>
        <v>0.24183911845214423</v>
      </c>
      <c r="T299" s="166">
        <v>1.2806616422091437</v>
      </c>
      <c r="U299" s="155">
        <f t="shared" si="28"/>
        <v>18.88391988027152</v>
      </c>
    </row>
    <row r="300" spans="1:21">
      <c r="A300" s="161">
        <f t="shared" si="29"/>
        <v>295</v>
      </c>
      <c r="B300" s="162" t="s">
        <v>87</v>
      </c>
      <c r="C300" s="162">
        <v>29</v>
      </c>
      <c r="D300" s="163">
        <f>'сходові кл'!P300</f>
        <v>0.66243737458224861</v>
      </c>
      <c r="E300" s="163">
        <f>'прибуд тер'!P300</f>
        <v>0.23640387248093575</v>
      </c>
      <c r="F300" s="163">
        <f>'слюсарі х.в.'!Q300+водовідведення!Q300+зварювальник!N300+'слюсарі ц.о. г.в.'!O300+'гаряча вода'!O300+'аварійні служби'!I300</f>
        <v>0.12855422972880504</v>
      </c>
      <c r="G300" s="163">
        <f>даратиз!K300</f>
        <v>2.0967429236138043E-3</v>
      </c>
      <c r="H300" s="163">
        <f>димвенканали!R300</f>
        <v>0.11204144379887189</v>
      </c>
      <c r="I300" s="163">
        <f>покрівлі!P300+'під зими'!N300+маляри!N300+водій!M300</f>
        <v>8.8465921148824261E-2</v>
      </c>
      <c r="J300" s="163">
        <f>електрики!Q300</f>
        <v>1.6682365167035335E-2</v>
      </c>
      <c r="K300" s="163">
        <f t="shared" si="26"/>
        <v>1.2466819498303348</v>
      </c>
      <c r="L300" s="10">
        <v>3.1275142684387913E-2</v>
      </c>
      <c r="M300" s="116">
        <f t="shared" si="24"/>
        <v>1.28</v>
      </c>
      <c r="N300" s="116">
        <f t="shared" si="25"/>
        <v>1.5335485110176672</v>
      </c>
      <c r="O300" s="164"/>
      <c r="P300" s="168"/>
      <c r="Q300" s="154"/>
      <c r="R300" s="49">
        <v>3</v>
      </c>
      <c r="S300" s="166">
        <f t="shared" si="27"/>
        <v>0.24501263242088522</v>
      </c>
      <c r="T300" s="166">
        <v>1.288535878596782</v>
      </c>
      <c r="U300" s="155">
        <f t="shared" si="28"/>
        <v>19.014808705808367</v>
      </c>
    </row>
    <row r="301" spans="1:21">
      <c r="A301" s="161">
        <f t="shared" si="29"/>
        <v>296</v>
      </c>
      <c r="B301" s="162" t="s">
        <v>88</v>
      </c>
      <c r="C301" s="162">
        <v>35</v>
      </c>
      <c r="D301" s="163">
        <f>'сходові кл'!P301</f>
        <v>0.40246437996244955</v>
      </c>
      <c r="E301" s="163">
        <f>'прибуд тер'!P301</f>
        <v>0.24509211112338128</v>
      </c>
      <c r="F301" s="163">
        <f>'слюсарі х.в.'!Q301+водовідведення!Q301+зварювальник!N301+'слюсарі ц.о. г.в.'!O301+'гаряча вода'!O301+'аварійні служби'!I301</f>
        <v>0.15188348009685607</v>
      </c>
      <c r="G301" s="163">
        <f>даратиз!K301</f>
        <v>1.5333112911224999E-3</v>
      </c>
      <c r="H301" s="163">
        <f>димвенканали!R301</f>
        <v>0.14915596573792911</v>
      </c>
      <c r="I301" s="163">
        <f>покрівлі!P301+'під зими'!N301+маляри!N301+водій!M301</f>
        <v>0.11925147312238366</v>
      </c>
      <c r="J301" s="163">
        <f>електрики!Q301</f>
        <v>2.2760162547612692E-2</v>
      </c>
      <c r="K301" s="163">
        <f t="shared" si="26"/>
        <v>1.0921408838817348</v>
      </c>
      <c r="L301" s="10">
        <v>2.7497093606012664E-2</v>
      </c>
      <c r="M301" s="116">
        <f t="shared" si="24"/>
        <v>1.1200000000000001</v>
      </c>
      <c r="N301" s="116">
        <f t="shared" si="25"/>
        <v>1.3435655729852969</v>
      </c>
      <c r="O301" s="164"/>
      <c r="P301" s="168"/>
      <c r="Q301" s="154"/>
      <c r="R301" s="49">
        <v>3</v>
      </c>
      <c r="S301" s="166">
        <f t="shared" si="27"/>
        <v>0.21068531641757504</v>
      </c>
      <c r="T301" s="166">
        <v>1.1328802565677218</v>
      </c>
      <c r="U301" s="155">
        <f t="shared" si="28"/>
        <v>18.597315576483489</v>
      </c>
    </row>
    <row r="302" spans="1:21">
      <c r="A302" s="161">
        <f t="shared" si="29"/>
        <v>297</v>
      </c>
      <c r="B302" s="222" t="s">
        <v>89</v>
      </c>
      <c r="C302" s="162">
        <v>29</v>
      </c>
      <c r="D302" s="163">
        <f>'сходові кл'!P302</f>
        <v>0.35859912311651959</v>
      </c>
      <c r="E302" s="163">
        <f>'прибуд тер'!P302</f>
        <v>9.7563716085009619E-2</v>
      </c>
      <c r="F302" s="163">
        <f>'слюсарі х.в.'!Q302+водовідведення!Q302+зварювальник!N302+'слюсарі ц.о. г.в.'!O302+'гаряча вода'!O302+'аварійні служби'!I302</f>
        <v>0.16851149947422028</v>
      </c>
      <c r="G302" s="163">
        <f>даратиз!K302</f>
        <v>2.1917089382543294E-3</v>
      </c>
      <c r="H302" s="163">
        <f>димвенканали!R302</f>
        <v>0.14562985519243665</v>
      </c>
      <c r="I302" s="163">
        <f>покрівлі!P302+'під зими'!N302+маляри!N302+водій!M302</f>
        <v>0.12034865597515329</v>
      </c>
      <c r="J302" s="163">
        <f>електрики!Q302</f>
        <v>2.7092137687042647E-2</v>
      </c>
      <c r="K302" s="163">
        <f t="shared" si="26"/>
        <v>0.91993669646863652</v>
      </c>
      <c r="L302" s="10">
        <v>2.3216997733541783E-2</v>
      </c>
      <c r="M302" s="116">
        <f t="shared" si="24"/>
        <v>0.94</v>
      </c>
      <c r="N302" s="116">
        <f t="shared" si="25"/>
        <v>1.1317844330426139</v>
      </c>
      <c r="O302" s="164"/>
      <c r="P302" s="168"/>
      <c r="Q302" s="154"/>
      <c r="R302" s="49">
        <v>3</v>
      </c>
      <c r="S302" s="166">
        <f t="shared" si="27"/>
        <v>0.17524412642069243</v>
      </c>
      <c r="T302" s="166">
        <v>0.95654030662192147</v>
      </c>
      <c r="U302" s="155">
        <f t="shared" si="28"/>
        <v>18.320621222912958</v>
      </c>
    </row>
    <row r="303" spans="1:21">
      <c r="A303" s="161">
        <f t="shared" si="29"/>
        <v>298</v>
      </c>
      <c r="B303" s="162" t="s">
        <v>90</v>
      </c>
      <c r="C303" s="162">
        <v>15</v>
      </c>
      <c r="D303" s="163">
        <f>'сходові кл'!P303</f>
        <v>0.49045722173615847</v>
      </c>
      <c r="E303" s="163">
        <f>'прибуд тер'!P303</f>
        <v>0.27265298889059009</v>
      </c>
      <c r="F303" s="163">
        <f>'слюсарі х.в.'!Q303+водовідведення!Q303+зварювальник!N303+'слюсарі ц.о. г.в.'!O303+'гаряча вода'!O303+'аварійні служби'!I303</f>
        <v>0.17830361770222342</v>
      </c>
      <c r="G303" s="163">
        <f>даратиз!K303</f>
        <v>2.0966507177033497E-3</v>
      </c>
      <c r="H303" s="163">
        <f>димвенканали!R303</f>
        <v>0.13192542185738129</v>
      </c>
      <c r="I303" s="163">
        <f>покрівлі!P303+'під зими'!N303+маляри!N303+водій!M303</f>
        <v>0.12242805758387484</v>
      </c>
      <c r="J303" s="163">
        <f>електрики!Q303</f>
        <v>2.9643205963028291E-2</v>
      </c>
      <c r="K303" s="163">
        <f t="shared" si="26"/>
        <v>1.2275071644509596</v>
      </c>
      <c r="L303" s="10">
        <v>3.0849838320792768E-2</v>
      </c>
      <c r="M303" s="116">
        <f t="shared" si="24"/>
        <v>1.26</v>
      </c>
      <c r="N303" s="116">
        <f t="shared" si="25"/>
        <v>1.5100284033261027</v>
      </c>
      <c r="O303" s="164"/>
      <c r="P303" s="168"/>
      <c r="Q303" s="154"/>
      <c r="R303" s="49">
        <v>2</v>
      </c>
      <c r="S303" s="166">
        <f t="shared" si="27"/>
        <v>0.23901506450944066</v>
      </c>
      <c r="T303" s="166">
        <v>1.271013338816662</v>
      </c>
      <c r="U303" s="155">
        <f t="shared" si="28"/>
        <v>18.805079160850376</v>
      </c>
    </row>
    <row r="304" spans="1:21">
      <c r="A304" s="161">
        <f t="shared" si="29"/>
        <v>299</v>
      </c>
      <c r="B304" s="162" t="s">
        <v>91</v>
      </c>
      <c r="C304" s="162">
        <v>28</v>
      </c>
      <c r="D304" s="163">
        <f>'сходові кл'!P304</f>
        <v>0.57877073851320637</v>
      </c>
      <c r="E304" s="163">
        <f>'прибуд тер'!P304</f>
        <v>0.33017579143578685</v>
      </c>
      <c r="F304" s="163">
        <f>'слюсарі х.в.'!Q304+водовідведення!Q304+зварювальник!N304+'слюсарі ц.о. г.в.'!O304+'гаряча вода'!O304+'аварійні служби'!I304</f>
        <v>0.12555268683852969</v>
      </c>
      <c r="G304" s="163">
        <f>даратиз!K304</f>
        <v>3.5355712965814599E-3</v>
      </c>
      <c r="H304" s="163">
        <f>димвенканали!R304</f>
        <v>7.2003422014859111E-2</v>
      </c>
      <c r="I304" s="163">
        <f>покрівлі!P304+'під зими'!N304+маляри!N304+водій!M304</f>
        <v>0.12925500462488482</v>
      </c>
      <c r="J304" s="163">
        <f>електрики!Q304</f>
        <v>1.5900395355386801E-2</v>
      </c>
      <c r="K304" s="163">
        <f t="shared" si="26"/>
        <v>1.2551936100792351</v>
      </c>
      <c r="L304" s="10">
        <v>3.1500842114902061E-2</v>
      </c>
      <c r="M304" s="116">
        <f t="shared" si="24"/>
        <v>1.29</v>
      </c>
      <c r="N304" s="116">
        <f t="shared" si="25"/>
        <v>1.5440333426329647</v>
      </c>
      <c r="O304" s="164"/>
      <c r="P304" s="168"/>
      <c r="Q304" s="154"/>
      <c r="R304" s="49">
        <v>3</v>
      </c>
      <c r="S304" s="166">
        <f t="shared" si="27"/>
        <v>0.24619864749899945</v>
      </c>
      <c r="T304" s="166">
        <v>1.2978346951339652</v>
      </c>
      <c r="U304" s="155">
        <f t="shared" si="28"/>
        <v>18.969954218521359</v>
      </c>
    </row>
    <row r="305" spans="1:21">
      <c r="A305" s="161">
        <f t="shared" si="29"/>
        <v>300</v>
      </c>
      <c r="B305" s="222" t="s">
        <v>92</v>
      </c>
      <c r="C305" s="162">
        <v>14</v>
      </c>
      <c r="D305" s="163">
        <f>'сходові кл'!P305</f>
        <v>0</v>
      </c>
      <c r="E305" s="163">
        <f>'прибуд тер'!P305</f>
        <v>0.26911478473955724</v>
      </c>
      <c r="F305" s="163">
        <f>'слюсарі х.в.'!Q305+водовідведення!Q305+зварювальник!N305+'слюсарі ц.о. г.в.'!O305+'гаряча вода'!O305+'аварійні служби'!I305</f>
        <v>0.12809816303006283</v>
      </c>
      <c r="G305" s="163">
        <f>даратиз!K305</f>
        <v>1.5697786333012515E-3</v>
      </c>
      <c r="H305" s="163">
        <f>димвенканали!R305</f>
        <v>0.11124345853986163</v>
      </c>
      <c r="I305" s="163">
        <f>покрівлі!P305+'під зими'!N305+маляри!N305+водій!M305</f>
        <v>0.11917691338632333</v>
      </c>
      <c r="J305" s="163">
        <f>електрики!Q305</f>
        <v>1.656354947672151E-2</v>
      </c>
      <c r="K305" s="163">
        <f t="shared" si="26"/>
        <v>0.64576664780582782</v>
      </c>
      <c r="L305" s="10">
        <v>1.6459090304302364E-2</v>
      </c>
      <c r="M305" s="116">
        <f t="shared" si="24"/>
        <v>0.66</v>
      </c>
      <c r="N305" s="116">
        <f t="shared" si="25"/>
        <v>0.79467088573215616</v>
      </c>
      <c r="O305" s="164"/>
      <c r="P305" s="168"/>
      <c r="Q305" s="154"/>
      <c r="R305" s="49">
        <v>2</v>
      </c>
      <c r="S305" s="166">
        <f t="shared" si="27"/>
        <v>0.11655636519489876</v>
      </c>
      <c r="T305" s="166">
        <v>0.6781145205372574</v>
      </c>
      <c r="U305" s="155">
        <f t="shared" si="28"/>
        <v>17.188301041327552</v>
      </c>
    </row>
    <row r="306" spans="1:21">
      <c r="A306" s="161">
        <f t="shared" si="29"/>
        <v>301</v>
      </c>
      <c r="B306" s="162" t="s">
        <v>93</v>
      </c>
      <c r="C306" s="162">
        <v>18</v>
      </c>
      <c r="D306" s="163">
        <f>'сходові кл'!P306</f>
        <v>0</v>
      </c>
      <c r="E306" s="163">
        <f>'прибуд тер'!P306</f>
        <v>0.52931612221380253</v>
      </c>
      <c r="F306" s="163">
        <f>'слюсарі х.в.'!Q306+водовідведення!Q306+зварювальник!N306+'слюсарі ц.о. г.в.'!O306+'гаряча вода'!O306+'аварійні служби'!I306</f>
        <v>0.12411198140571519</v>
      </c>
      <c r="G306" s="163">
        <f>даратиз!K306</f>
        <v>5.9990978800180429E-3</v>
      </c>
      <c r="H306" s="163">
        <f>димвенканали!R306</f>
        <v>0.11783226256726058</v>
      </c>
      <c r="I306" s="163">
        <f>покрівлі!P306+'під зими'!N306+маляри!N306+водій!M306</f>
        <v>0.16905997924992541</v>
      </c>
      <c r="J306" s="163">
        <f>електрики!Q306</f>
        <v>1.5525059004342487E-2</v>
      </c>
      <c r="K306" s="163">
        <f t="shared" si="26"/>
        <v>0.96184450232106433</v>
      </c>
      <c r="L306" s="10">
        <v>2.4304165641930907E-2</v>
      </c>
      <c r="M306" s="116">
        <f t="shared" si="24"/>
        <v>0.99</v>
      </c>
      <c r="N306" s="116">
        <f t="shared" si="25"/>
        <v>1.1833784015555944</v>
      </c>
      <c r="O306" s="164"/>
      <c r="P306" s="168"/>
      <c r="Q306" s="154"/>
      <c r="R306" s="49">
        <v>2</v>
      </c>
      <c r="S306" s="166">
        <f t="shared" si="27"/>
        <v>0.18204677710804096</v>
      </c>
      <c r="T306" s="166">
        <v>1.0013316244475534</v>
      </c>
      <c r="U306" s="155">
        <f t="shared" si="28"/>
        <v>18.180468154941011</v>
      </c>
    </row>
    <row r="307" spans="1:21">
      <c r="A307" s="161">
        <f t="shared" si="29"/>
        <v>302</v>
      </c>
      <c r="B307" s="162" t="s">
        <v>94</v>
      </c>
      <c r="C307" s="162">
        <v>29</v>
      </c>
      <c r="D307" s="163">
        <f>'сходові кл'!P307</f>
        <v>0</v>
      </c>
      <c r="E307" s="163">
        <f>'прибуд тер'!P307</f>
        <v>0.54086959016533331</v>
      </c>
      <c r="F307" s="163">
        <f>'слюсарі х.в.'!Q307+водовідведення!Q307+зварювальник!N307+'слюсарі ц.о. г.в.'!O307+'гаряча вода'!O307+'аварійні служби'!I307</f>
        <v>0.18078157204329412</v>
      </c>
      <c r="G307" s="163">
        <f>даратиз!K307</f>
        <v>3.8752000000000001E-3</v>
      </c>
      <c r="H307" s="163">
        <f>димвенканали!R307</f>
        <v>0.14857638944607243</v>
      </c>
      <c r="I307" s="163">
        <f>покрівлі!P307+'під зими'!N307+маляри!N307+водій!M307</f>
        <v>0.19924860098478345</v>
      </c>
      <c r="J307" s="163">
        <f>електрики!Q307</f>
        <v>3.0288769115112017E-2</v>
      </c>
      <c r="K307" s="163">
        <f t="shared" si="26"/>
        <v>1.1036401217545952</v>
      </c>
      <c r="L307" s="10">
        <v>2.7885121383877699E-2</v>
      </c>
      <c r="M307" s="116">
        <f t="shared" si="24"/>
        <v>1.1299999999999999</v>
      </c>
      <c r="N307" s="116">
        <f t="shared" si="25"/>
        <v>1.3578302917661675</v>
      </c>
      <c r="O307" s="164"/>
      <c r="P307" s="168"/>
      <c r="Q307" s="154"/>
      <c r="R307" s="49">
        <v>3</v>
      </c>
      <c r="S307" s="166">
        <f t="shared" si="27"/>
        <v>0.20896329075040643</v>
      </c>
      <c r="T307" s="166">
        <v>1.1488670010157611</v>
      </c>
      <c r="U307" s="155">
        <f t="shared" si="28"/>
        <v>18.1886406838784</v>
      </c>
    </row>
    <row r="308" spans="1:21">
      <c r="A308" s="161">
        <f t="shared" si="29"/>
        <v>303</v>
      </c>
      <c r="B308" s="162" t="s">
        <v>95</v>
      </c>
      <c r="C308" s="162">
        <v>28</v>
      </c>
      <c r="D308" s="163">
        <f>'сходові кл'!P308</f>
        <v>0.36470823396063901</v>
      </c>
      <c r="E308" s="163">
        <f>'прибуд тер'!P308</f>
        <v>0.17994197556901104</v>
      </c>
      <c r="F308" s="163">
        <f>'слюсарі х.в.'!Q308+водовідведення!Q308+зварювальник!N308+'слюсарі ц.о. г.в.'!O308+'гаряча вода'!O308+'аварійні служби'!I308</f>
        <v>0.14143862061974299</v>
      </c>
      <c r="G308" s="163">
        <f>даратиз!K308</f>
        <v>2.2768203695078407E-3</v>
      </c>
      <c r="H308" s="163">
        <f>димвенканали!R308</f>
        <v>7.8562835661487238E-2</v>
      </c>
      <c r="I308" s="163">
        <f>покрівлі!P308+'під зими'!N308+маляри!N308+водій!M308</f>
        <v>0.11927206095733629</v>
      </c>
      <c r="J308" s="163">
        <f>електрики!Q308</f>
        <v>2.0039040412568286E-2</v>
      </c>
      <c r="K308" s="163">
        <f t="shared" si="26"/>
        <v>0.90623958755029277</v>
      </c>
      <c r="L308" s="10">
        <v>2.2903441254529953E-2</v>
      </c>
      <c r="M308" s="116">
        <f t="shared" si="24"/>
        <v>0.93</v>
      </c>
      <c r="N308" s="116">
        <f t="shared" si="25"/>
        <v>1.1149716345657872</v>
      </c>
      <c r="O308" s="164"/>
      <c r="P308" s="168"/>
      <c r="Q308" s="154"/>
      <c r="R308" s="49">
        <v>3</v>
      </c>
      <c r="S308" s="166">
        <f t="shared" si="27"/>
        <v>0.17134985487915322</v>
      </c>
      <c r="T308" s="166">
        <v>0.94362177968663397</v>
      </c>
      <c r="U308" s="155">
        <f t="shared" si="28"/>
        <v>18.158743107440415</v>
      </c>
    </row>
    <row r="309" spans="1:21">
      <c r="A309" s="161">
        <f t="shared" si="29"/>
        <v>304</v>
      </c>
      <c r="B309" s="162" t="s">
        <v>96</v>
      </c>
      <c r="C309" s="162">
        <v>28</v>
      </c>
      <c r="D309" s="163">
        <f>'сходові кл'!P309</f>
        <v>0.72775393425905432</v>
      </c>
      <c r="E309" s="163">
        <f>'прибуд тер'!P309</f>
        <v>0.12022221432839124</v>
      </c>
      <c r="F309" s="163">
        <f>'слюсарі х.в.'!Q309+водовідведення!Q309+зварювальник!N309+'слюсарі ц.о. г.в.'!O309+'гаряча вода'!O309+'аварійні служби'!I309</f>
        <v>0.15222663162854874</v>
      </c>
      <c r="G309" s="163">
        <f>даратиз!K309</f>
        <v>4.3140075237884492E-3</v>
      </c>
      <c r="H309" s="163">
        <f>димвенканали!R309</f>
        <v>5.5988407224567313E-2</v>
      </c>
      <c r="I309" s="163">
        <f>покрівлі!P309+'під зими'!N309+маляри!N309+водій!M309</f>
        <v>0.1285511002964293</v>
      </c>
      <c r="J309" s="163">
        <f>електрики!Q309</f>
        <v>2.2849561283001082E-2</v>
      </c>
      <c r="K309" s="163">
        <f t="shared" si="26"/>
        <v>1.2119058565437804</v>
      </c>
      <c r="L309" s="10">
        <v>3.044489153588829E-2</v>
      </c>
      <c r="M309" s="116">
        <f t="shared" si="24"/>
        <v>1.24</v>
      </c>
      <c r="N309" s="116">
        <f t="shared" si="25"/>
        <v>1.4908208976956023</v>
      </c>
      <c r="O309" s="164"/>
      <c r="P309" s="168"/>
      <c r="Q309" s="154"/>
      <c r="R309" s="49">
        <v>3</v>
      </c>
      <c r="S309" s="166">
        <f t="shared" si="27"/>
        <v>0.23649136641700474</v>
      </c>
      <c r="T309" s="166">
        <v>1.2543295312785976</v>
      </c>
      <c r="U309" s="155">
        <f t="shared" si="28"/>
        <v>18.854006106030038</v>
      </c>
    </row>
    <row r="310" spans="1:21">
      <c r="A310" s="161">
        <f t="shared" si="29"/>
        <v>305</v>
      </c>
      <c r="B310" s="162" t="s">
        <v>97</v>
      </c>
      <c r="C310" s="162">
        <v>27</v>
      </c>
      <c r="D310" s="163">
        <f>'сходові кл'!P310</f>
        <v>0.42979270164719974</v>
      </c>
      <c r="E310" s="163">
        <f>'прибуд тер'!P310</f>
        <v>0.2473171499119497</v>
      </c>
      <c r="F310" s="163">
        <f>'слюсарі х.в.'!Q310+водовідведення!Q310+зварювальник!N310+'слюсарі ц.о. г.в.'!O310+'гаряча вода'!O310+'аварійні служби'!I310</f>
        <v>0.1654167739083558</v>
      </c>
      <c r="G310" s="163">
        <f>даратиз!K310</f>
        <v>3.0125786163522016E-3</v>
      </c>
      <c r="H310" s="163">
        <f>димвенканали!R310</f>
        <v>6.2426533940314895E-2</v>
      </c>
      <c r="I310" s="163">
        <f>покрівлі!P310+'під зими'!N310+маляри!N310+водій!M310</f>
        <v>0.12644468523038371</v>
      </c>
      <c r="J310" s="163">
        <f>електрики!Q310</f>
        <v>2.6285891680802514E-2</v>
      </c>
      <c r="K310" s="163">
        <f t="shared" si="26"/>
        <v>1.0606963149353585</v>
      </c>
      <c r="L310" s="10">
        <v>2.6694112100665975E-2</v>
      </c>
      <c r="M310" s="116">
        <f t="shared" si="24"/>
        <v>1.0900000000000001</v>
      </c>
      <c r="N310" s="116">
        <f t="shared" si="25"/>
        <v>1.3048685124432295</v>
      </c>
      <c r="O310" s="164"/>
      <c r="P310" s="168"/>
      <c r="Q310" s="154"/>
      <c r="R310" s="49">
        <v>3</v>
      </c>
      <c r="S310" s="166">
        <f t="shared" si="27"/>
        <v>0.20507109389579137</v>
      </c>
      <c r="T310" s="166">
        <v>1.0997974185474382</v>
      </c>
      <c r="U310" s="155">
        <f t="shared" si="28"/>
        <v>18.646260705597932</v>
      </c>
    </row>
    <row r="311" spans="1:21">
      <c r="A311" s="161">
        <f t="shared" si="29"/>
        <v>306</v>
      </c>
      <c r="B311" s="162" t="s">
        <v>98</v>
      </c>
      <c r="C311" s="162">
        <v>30</v>
      </c>
      <c r="D311" s="163">
        <f>'сходові кл'!P311</f>
        <v>0.74803375827918128</v>
      </c>
      <c r="E311" s="163">
        <f>'прибуд тер'!P311</f>
        <v>0.2076562862303668</v>
      </c>
      <c r="F311" s="163">
        <f>'слюсарі х.в.'!Q311+водовідведення!Q311+зварювальник!N311+'слюсарі ц.о. г.в.'!O311+'гаряча вода'!O311+'аварійні служби'!I311</f>
        <v>0.15317891472713802</v>
      </c>
      <c r="G311" s="163">
        <f>даратиз!K311</f>
        <v>2.4643815816642583E-3</v>
      </c>
      <c r="H311" s="163">
        <f>димвенканали!R311</f>
        <v>9.7345181363333311E-2</v>
      </c>
      <c r="I311" s="163">
        <f>покрівлі!P311+'під зими'!N311+маляри!N311+водій!M311</f>
        <v>0.11354661873788485</v>
      </c>
      <c r="J311" s="163">
        <f>електрики!Q311</f>
        <v>2.1320910063572555E-2</v>
      </c>
      <c r="K311" s="163">
        <f t="shared" si="26"/>
        <v>1.3435460509831409</v>
      </c>
      <c r="L311" s="10">
        <v>3.3993680821804054E-2</v>
      </c>
      <c r="M311" s="116">
        <f t="shared" si="24"/>
        <v>1.38</v>
      </c>
      <c r="N311" s="116">
        <f t="shared" si="25"/>
        <v>1.6530476781659338</v>
      </c>
      <c r="O311" s="164"/>
      <c r="P311" s="168"/>
      <c r="Q311" s="154"/>
      <c r="R311" s="49">
        <v>3</v>
      </c>
      <c r="S311" s="166">
        <f t="shared" si="27"/>
        <v>0.25250802830760688</v>
      </c>
      <c r="T311" s="166">
        <v>1.4005396498583269</v>
      </c>
      <c r="U311" s="155">
        <f t="shared" si="28"/>
        <v>18.029338072160229</v>
      </c>
    </row>
    <row r="312" spans="1:21">
      <c r="A312" s="161">
        <f t="shared" si="29"/>
        <v>307</v>
      </c>
      <c r="B312" s="162" t="s">
        <v>99</v>
      </c>
      <c r="C312" s="162">
        <v>28</v>
      </c>
      <c r="D312" s="163">
        <f>'сходові кл'!P312</f>
        <v>0.49092700834701697</v>
      </c>
      <c r="E312" s="163">
        <f>'прибуд тер'!P312</f>
        <v>0.18108384640730726</v>
      </c>
      <c r="F312" s="163">
        <f>'слюсарі х.в.'!Q312+водовідведення!Q312+зварювальник!N312+'слюсарі ц.о. г.в.'!O312+'гаряча вода'!O312+'аварійні служби'!I312</f>
        <v>0.17169854741195556</v>
      </c>
      <c r="G312" s="163">
        <f>даратиз!K312</f>
        <v>2.9971155579592572E-3</v>
      </c>
      <c r="H312" s="163">
        <f>димвенканали!R312</f>
        <v>9.270700168729698E-2</v>
      </c>
      <c r="I312" s="163">
        <f>покрівлі!P312+'під зими'!N312+маляри!N312+водій!M312</f>
        <v>0.11569713518186511</v>
      </c>
      <c r="J312" s="163">
        <f>електрики!Q312</f>
        <v>2.6371189328225346E-2</v>
      </c>
      <c r="K312" s="163">
        <f t="shared" si="26"/>
        <v>1.0814818439216263</v>
      </c>
      <c r="L312" s="10">
        <v>2.7283158855579151E-2</v>
      </c>
      <c r="M312" s="116">
        <f t="shared" si="24"/>
        <v>1.1100000000000001</v>
      </c>
      <c r="N312" s="116">
        <f t="shared" si="25"/>
        <v>1.3305180033326465</v>
      </c>
      <c r="O312" s="164"/>
      <c r="P312" s="168"/>
      <c r="Q312" s="154"/>
      <c r="R312" s="49">
        <v>3</v>
      </c>
      <c r="S312" s="166">
        <f t="shared" si="27"/>
        <v>0.20645185848278547</v>
      </c>
      <c r="T312" s="166">
        <v>1.124066144849861</v>
      </c>
      <c r="U312" s="155">
        <f t="shared" si="28"/>
        <v>18.366522239699762</v>
      </c>
    </row>
    <row r="313" spans="1:21">
      <c r="A313" s="161">
        <f t="shared" si="29"/>
        <v>308</v>
      </c>
      <c r="B313" s="162" t="s">
        <v>100</v>
      </c>
      <c r="C313" s="162">
        <v>18</v>
      </c>
      <c r="D313" s="163">
        <f>'сходові кл'!P313</f>
        <v>0.72427036942168399</v>
      </c>
      <c r="E313" s="163">
        <f>'прибуд тер'!P313</f>
        <v>0.12343946604904407</v>
      </c>
      <c r="F313" s="163">
        <f>'слюсарі х.в.'!Q313+водовідведення!Q313+зварювальник!N313+'слюсарі ц.о. г.в.'!O313+'гаряча вода'!O313+'аварійні служби'!I313</f>
        <v>0.16335946841132462</v>
      </c>
      <c r="G313" s="163">
        <f>даратиз!K313</f>
        <v>3.2381546134663346E-3</v>
      </c>
      <c r="H313" s="163">
        <f>димвенканали!R313</f>
        <v>7.7190559770403344E-2</v>
      </c>
      <c r="I313" s="163">
        <f>покрівлі!P313+'під зими'!N313+маляри!N313+водій!M313</f>
        <v>0.1219781223419899</v>
      </c>
      <c r="J313" s="163">
        <f>електрики!Q313</f>
        <v>2.5749917066803463E-2</v>
      </c>
      <c r="K313" s="163">
        <f t="shared" si="26"/>
        <v>1.2392260576747154</v>
      </c>
      <c r="L313" s="10">
        <v>3.1103564545841837E-2</v>
      </c>
      <c r="M313" s="116">
        <f t="shared" si="24"/>
        <v>1.27</v>
      </c>
      <c r="N313" s="116">
        <f t="shared" si="25"/>
        <v>1.5243955466646686</v>
      </c>
      <c r="O313" s="164"/>
      <c r="P313" s="168"/>
      <c r="Q313" s="154"/>
      <c r="R313" s="49">
        <v>3</v>
      </c>
      <c r="S313" s="166">
        <f t="shared" si="27"/>
        <v>0.24292868737598505</v>
      </c>
      <c r="T313" s="166">
        <v>1.2814668592886835</v>
      </c>
      <c r="U313" s="155">
        <f t="shared" si="28"/>
        <v>18.957079195230214</v>
      </c>
    </row>
    <row r="314" spans="1:21">
      <c r="A314" s="161">
        <f t="shared" si="29"/>
        <v>309</v>
      </c>
      <c r="B314" s="162" t="s">
        <v>101</v>
      </c>
      <c r="C314" s="162">
        <v>26</v>
      </c>
      <c r="D314" s="163">
        <f>'сходові кл'!P314</f>
        <v>0.64571315317860278</v>
      </c>
      <c r="E314" s="163">
        <f>'прибуд тер'!P314</f>
        <v>0.16189011693865032</v>
      </c>
      <c r="F314" s="163">
        <f>'слюсарі х.в.'!Q314+водовідведення!Q314+зварювальник!N314+'слюсарі ц.о. г.в.'!O314+'гаряча вода'!O314+'аварійні служби'!I314</f>
        <v>0.15136186422642678</v>
      </c>
      <c r="G314" s="163">
        <f>даратиз!K314</f>
        <v>2.0398773006134975E-3</v>
      </c>
      <c r="H314" s="163">
        <f>димвенканали!R314</f>
        <v>0.11676133963461857</v>
      </c>
      <c r="I314" s="163">
        <f>покрівлі!P314+'під зими'!N314+маляри!N314+водій!M314</f>
        <v>0.12226443904283273</v>
      </c>
      <c r="J314" s="163">
        <f>електрики!Q314</f>
        <v>2.262426981548683E-2</v>
      </c>
      <c r="K314" s="163">
        <f t="shared" si="26"/>
        <v>1.2226550601372315</v>
      </c>
      <c r="L314" s="10">
        <v>3.0702531335839302E-2</v>
      </c>
      <c r="M314" s="116">
        <f t="shared" si="24"/>
        <v>1.25</v>
      </c>
      <c r="N314" s="116">
        <f t="shared" si="25"/>
        <v>1.504029109767685</v>
      </c>
      <c r="O314" s="164"/>
      <c r="P314" s="168"/>
      <c r="Q314" s="154"/>
      <c r="R314" s="49">
        <v>3</v>
      </c>
      <c r="S314" s="166">
        <f t="shared" si="27"/>
        <v>0.23908481873110565</v>
      </c>
      <c r="T314" s="166">
        <v>1.2649442910365793</v>
      </c>
      <c r="U314" s="155">
        <f t="shared" si="28"/>
        <v>18.900818038016812</v>
      </c>
    </row>
    <row r="315" spans="1:21">
      <c r="A315" s="161">
        <f t="shared" si="29"/>
        <v>310</v>
      </c>
      <c r="B315" s="162" t="s">
        <v>102</v>
      </c>
      <c r="C315" s="162">
        <v>28</v>
      </c>
      <c r="D315" s="163">
        <f>'сходові кл'!P315</f>
        <v>0.601414876812706</v>
      </c>
      <c r="E315" s="163">
        <f>'прибуд тер'!P315</f>
        <v>0.24635798435441533</v>
      </c>
      <c r="F315" s="163">
        <f>'слюсарі х.в.'!Q315+водовідведення!Q315+зварювальник!N315+'слюсарі ц.о. г.в.'!O315+'гаряча вода'!O315+'аварійні служби'!I315</f>
        <v>0.15911338146286677</v>
      </c>
      <c r="G315" s="163">
        <f>даратиз!K315</f>
        <v>1.837708830548926E-3</v>
      </c>
      <c r="H315" s="163">
        <f>димвенканали!R315</f>
        <v>9.4440019080084314E-2</v>
      </c>
      <c r="I315" s="163">
        <f>покрівлі!P315+'під зими'!N315+маляри!N315+водій!M315</f>
        <v>0.11756579498732744</v>
      </c>
      <c r="J315" s="163">
        <f>електрики!Q315</f>
        <v>2.4643715378969422E-2</v>
      </c>
      <c r="K315" s="163">
        <f t="shared" si="26"/>
        <v>1.2453734809069181</v>
      </c>
      <c r="L315" s="10">
        <v>3.1314703682883208E-2</v>
      </c>
      <c r="M315" s="116">
        <f t="shared" si="24"/>
        <v>1.28</v>
      </c>
      <c r="N315" s="116">
        <f t="shared" si="25"/>
        <v>1.5320258215077616</v>
      </c>
      <c r="O315" s="164"/>
      <c r="P315" s="168"/>
      <c r="Q315" s="154"/>
      <c r="R315" s="49">
        <v>3</v>
      </c>
      <c r="S315" s="166">
        <f t="shared" si="27"/>
        <v>0.24186002977297338</v>
      </c>
      <c r="T315" s="166">
        <v>1.2901657917347882</v>
      </c>
      <c r="U315" s="155">
        <f t="shared" si="28"/>
        <v>18.746430212489397</v>
      </c>
    </row>
    <row r="316" spans="1:21">
      <c r="A316" s="161">
        <f t="shared" si="29"/>
        <v>311</v>
      </c>
      <c r="B316" s="162" t="s">
        <v>103</v>
      </c>
      <c r="C316" s="162">
        <v>24</v>
      </c>
      <c r="D316" s="163">
        <f>'сходові кл'!P316</f>
        <v>0.69178554027333139</v>
      </c>
      <c r="E316" s="163">
        <f>'прибуд тер'!P316</f>
        <v>0.14197205279269284</v>
      </c>
      <c r="F316" s="163">
        <f>'слюсарі х.в.'!Q316+водовідведення!Q316+зварювальник!N316+'слюсарі ц.о. г.в.'!O316+'гаряча вода'!O316+'аварійні служби'!I316</f>
        <v>0.16711684484527337</v>
      </c>
      <c r="G316" s="163">
        <f>даратиз!K316</f>
        <v>2.7801198136232531E-3</v>
      </c>
      <c r="H316" s="163">
        <f>димвенканали!R316</f>
        <v>9.6439807895326898E-2</v>
      </c>
      <c r="I316" s="163">
        <f>покрівлі!P316+'під зими'!N316+маляри!N316+водій!M316</f>
        <v>0.12052431560980409</v>
      </c>
      <c r="J316" s="163">
        <f>електрики!Q316</f>
        <v>2.6728798611980367E-2</v>
      </c>
      <c r="K316" s="163">
        <f t="shared" si="26"/>
        <v>1.2473474798420323</v>
      </c>
      <c r="L316" s="10">
        <v>3.1326475876244084E-2</v>
      </c>
      <c r="M316" s="116">
        <f t="shared" si="24"/>
        <v>1.28</v>
      </c>
      <c r="N316" s="116">
        <f t="shared" si="25"/>
        <v>1.5344087468619316</v>
      </c>
      <c r="O316" s="164"/>
      <c r="P316" s="168"/>
      <c r="Q316" s="154"/>
      <c r="R316" s="49">
        <v>3</v>
      </c>
      <c r="S316" s="166">
        <f t="shared" si="27"/>
        <v>0.24375794076067536</v>
      </c>
      <c r="T316" s="166">
        <v>1.2906508061012563</v>
      </c>
      <c r="U316" s="155">
        <f t="shared" si="28"/>
        <v>18.886436176878014</v>
      </c>
    </row>
    <row r="317" spans="1:21">
      <c r="A317" s="161">
        <f t="shared" si="29"/>
        <v>312</v>
      </c>
      <c r="B317" s="162" t="s">
        <v>104</v>
      </c>
      <c r="C317" s="162">
        <v>27</v>
      </c>
      <c r="D317" s="163">
        <f>'сходові кл'!P317</f>
        <v>0.66685772806691446</v>
      </c>
      <c r="E317" s="163">
        <f>'прибуд тер'!P317</f>
        <v>0.15857944038083435</v>
      </c>
      <c r="F317" s="163">
        <f>'слюсарі х.в.'!Q317+водовідведення!Q317+зварювальник!N317+'слюсарі ц.о. г.в.'!O317+'гаряча вода'!O317+'аварійні служби'!I317</f>
        <v>0.1627470801312049</v>
      </c>
      <c r="G317" s="163">
        <f>даратиз!K317</f>
        <v>3.0619578686493184E-3</v>
      </c>
      <c r="H317" s="163">
        <f>димвенканали!R317</f>
        <v>8.8275008791637868E-2</v>
      </c>
      <c r="I317" s="163">
        <f>покрівлі!P317+'під зими'!N317+маляри!N317+водій!M317</f>
        <v>0.1317312105485525</v>
      </c>
      <c r="J317" s="163">
        <f>електрики!Q317</f>
        <v>2.5590376068867878E-2</v>
      </c>
      <c r="K317" s="163">
        <f t="shared" si="26"/>
        <v>1.2368428018566611</v>
      </c>
      <c r="L317" s="10">
        <v>3.1064788462412535E-2</v>
      </c>
      <c r="M317" s="116">
        <f t="shared" si="24"/>
        <v>1.27</v>
      </c>
      <c r="N317" s="116">
        <f t="shared" si="25"/>
        <v>1.5214891083828881</v>
      </c>
      <c r="O317" s="164"/>
      <c r="P317" s="168"/>
      <c r="Q317" s="154"/>
      <c r="R317" s="49">
        <v>3</v>
      </c>
      <c r="S317" s="166">
        <f t="shared" si="27"/>
        <v>0.24161982373149171</v>
      </c>
      <c r="T317" s="166">
        <v>1.2798692846513964</v>
      </c>
      <c r="U317" s="155">
        <f t="shared" si="28"/>
        <v>18.87847662484554</v>
      </c>
    </row>
    <row r="318" spans="1:21">
      <c r="A318" s="161">
        <f t="shared" si="29"/>
        <v>313</v>
      </c>
      <c r="B318" s="162" t="s">
        <v>105</v>
      </c>
      <c r="C318" s="162">
        <v>29</v>
      </c>
      <c r="D318" s="163">
        <f>'сходові кл'!P318</f>
        <v>0.67776751747459096</v>
      </c>
      <c r="E318" s="163">
        <f>'прибуд тер'!P318</f>
        <v>0.13304440980487231</v>
      </c>
      <c r="F318" s="163">
        <f>'слюсарі х.в.'!Q318+водовідведення!Q318+зварювальник!N318+'слюсарі ц.о. г.в.'!O318+'гаряча вода'!O318+'аварійні служби'!I318</f>
        <v>0.15187481537719555</v>
      </c>
      <c r="G318" s="163">
        <f>даратиз!K318</f>
        <v>2.2062064709512477E-3</v>
      </c>
      <c r="H318" s="163">
        <f>димвенканали!R318</f>
        <v>5.8062706981615426E-2</v>
      </c>
      <c r="I318" s="163">
        <f>покрівлі!P318+'під зими'!N318+маляри!N318+водій!M318</f>
        <v>0.12668605908343944</v>
      </c>
      <c r="J318" s="163">
        <f>електрики!Q318</f>
        <v>2.2757905192162982E-2</v>
      </c>
      <c r="K318" s="163">
        <f t="shared" si="26"/>
        <v>1.1723996203848279</v>
      </c>
      <c r="L318" s="10">
        <v>2.9472697705019292E-2</v>
      </c>
      <c r="M318" s="116">
        <f t="shared" ref="M318:M380" si="30">ROUND(K318+L318,2)</f>
        <v>1.2</v>
      </c>
      <c r="N318" s="116">
        <f t="shared" si="25"/>
        <v>1.4422467817078166</v>
      </c>
      <c r="O318" s="164"/>
      <c r="P318" s="168"/>
      <c r="Q318" s="154"/>
      <c r="R318" s="49">
        <v>3</v>
      </c>
      <c r="S318" s="166">
        <f t="shared" si="27"/>
        <v>0.22797163626102157</v>
      </c>
      <c r="T318" s="166">
        <v>1.214275145446795</v>
      </c>
      <c r="U318" s="155">
        <f t="shared" si="28"/>
        <v>18.774298157699583</v>
      </c>
    </row>
    <row r="319" spans="1:21">
      <c r="A319" s="161">
        <f t="shared" si="29"/>
        <v>314</v>
      </c>
      <c r="B319" s="162" t="s">
        <v>106</v>
      </c>
      <c r="C319" s="162">
        <v>13</v>
      </c>
      <c r="D319" s="163">
        <f>'сходові кл'!P319</f>
        <v>0.63776985125436081</v>
      </c>
      <c r="E319" s="163">
        <f>'прибуд тер'!P319</f>
        <v>7.8420862516472234E-2</v>
      </c>
      <c r="F319" s="163">
        <f>'слюсарі х.в.'!Q319+водовідведення!Q319+зварювальник!N319+'слюсарі ц.о. г.в.'!O319+'гаряча вода'!O319+'аварійні служби'!I319</f>
        <v>0.15082965557025607</v>
      </c>
      <c r="G319" s="163">
        <f>даратиз!K319</f>
        <v>1.8226784881007934E-3</v>
      </c>
      <c r="H319" s="163">
        <f>димвенканали!R319</f>
        <v>0.11299090656909945</v>
      </c>
      <c r="I319" s="163">
        <f>покрівлі!P319+'під зими'!N319+маляри!N319+водій!M319</f>
        <v>0.20027330148748723</v>
      </c>
      <c r="J319" s="163">
        <f>електрики!Q319</f>
        <v>2.248561742308829E-2</v>
      </c>
      <c r="K319" s="163">
        <f t="shared" si="26"/>
        <v>1.2045928733088649</v>
      </c>
      <c r="L319" s="10">
        <v>3.0699578879081271E-2</v>
      </c>
      <c r="M319" s="116">
        <f t="shared" si="30"/>
        <v>1.24</v>
      </c>
      <c r="N319" s="116">
        <f t="shared" si="25"/>
        <v>1.4823509426255355</v>
      </c>
      <c r="O319" s="164"/>
      <c r="P319" s="168"/>
      <c r="Q319" s="154"/>
      <c r="R319" s="49">
        <v>2</v>
      </c>
      <c r="S319" s="166">
        <f t="shared" si="27"/>
        <v>0.21752829280738695</v>
      </c>
      <c r="T319" s="166">
        <v>1.2648226498181485</v>
      </c>
      <c r="U319" s="155">
        <f t="shared" si="28"/>
        <v>17.198323641552619</v>
      </c>
    </row>
    <row r="320" spans="1:21">
      <c r="A320" s="161">
        <f t="shared" si="29"/>
        <v>315</v>
      </c>
      <c r="B320" s="162" t="s">
        <v>107</v>
      </c>
      <c r="C320" s="162">
        <v>13</v>
      </c>
      <c r="D320" s="163">
        <f>'сходові кл'!P320</f>
        <v>0</v>
      </c>
      <c r="E320" s="163">
        <f>'прибуд тер'!P320</f>
        <v>0.63292172599388385</v>
      </c>
      <c r="F320" s="163">
        <f>'слюсарі х.в.'!Q320+водовідведення!Q320+зварювальник!N320+'слюсарі ц.о. г.в.'!O320+'гаряча вода'!O320+'аварійні служби'!I320</f>
        <v>0.16552567490555853</v>
      </c>
      <c r="G320" s="163">
        <f>даратиз!K320</f>
        <v>6.8960244648318047E-3</v>
      </c>
      <c r="H320" s="163">
        <f>димвенканали!R320</f>
        <v>6.6894962676670736E-2</v>
      </c>
      <c r="I320" s="163">
        <f>покрівлі!P320+'під зими'!N320+маляри!N320+водій!M320</f>
        <v>0.16369432091738667</v>
      </c>
      <c r="J320" s="163">
        <f>електрики!Q320</f>
        <v>2.2555082446020506E-2</v>
      </c>
      <c r="K320" s="163">
        <f t="shared" si="26"/>
        <v>1.0584877914043522</v>
      </c>
      <c r="L320" s="10">
        <v>2.6896079351520819E-2</v>
      </c>
      <c r="M320" s="116">
        <f t="shared" si="30"/>
        <v>1.0900000000000001</v>
      </c>
      <c r="N320" s="116">
        <f t="shared" si="25"/>
        <v>1.3024606449070475</v>
      </c>
      <c r="O320" s="164"/>
      <c r="P320" s="168"/>
      <c r="Q320" s="154"/>
      <c r="R320" s="49">
        <v>2</v>
      </c>
      <c r="S320" s="166">
        <f t="shared" si="27"/>
        <v>0.19434217562438971</v>
      </c>
      <c r="T320" s="166">
        <v>1.1081184692826578</v>
      </c>
      <c r="U320" s="155">
        <f t="shared" si="28"/>
        <v>17.538032350475795</v>
      </c>
    </row>
    <row r="321" spans="1:21">
      <c r="A321" s="161">
        <f t="shared" si="29"/>
        <v>316</v>
      </c>
      <c r="B321" s="162" t="s">
        <v>108</v>
      </c>
      <c r="C321" s="162">
        <v>3</v>
      </c>
      <c r="D321" s="163">
        <f>'сходові кл'!P321</f>
        <v>0</v>
      </c>
      <c r="E321" s="163">
        <f>'прибуд тер'!P321</f>
        <v>0.72401690694652676</v>
      </c>
      <c r="F321" s="163">
        <f>'слюсарі х.в.'!Q321+водовідведення!Q321+зварювальник!N321+'слюсарі ц.о. г.в.'!O321+'гаряча вода'!O321+'аварійні служби'!I321</f>
        <v>0.18831631069759236</v>
      </c>
      <c r="G321" s="163">
        <f>даратиз!K321</f>
        <v>8.1859070464767626E-3</v>
      </c>
      <c r="H321" s="163">
        <f>димвенканали!R321</f>
        <v>0.10573280729008554</v>
      </c>
      <c r="I321" s="163">
        <f>покрівлі!P321+'під зими'!N321+маляри!N321+водій!M321</f>
        <v>0.19308136313348229</v>
      </c>
      <c r="J321" s="163">
        <f>електрики!Q321</f>
        <v>3.2251738954860658E-2</v>
      </c>
      <c r="K321" s="163">
        <f t="shared" si="26"/>
        <v>1.2515850340690244</v>
      </c>
      <c r="L321" s="10">
        <v>3.1461320845937883E-2</v>
      </c>
      <c r="M321" s="116">
        <f t="shared" si="30"/>
        <v>1.28</v>
      </c>
      <c r="N321" s="116">
        <f t="shared" si="25"/>
        <v>1.5396556258979546</v>
      </c>
      <c r="O321" s="164"/>
      <c r="P321" s="168"/>
      <c r="Q321" s="154"/>
      <c r="R321" s="49">
        <v>1</v>
      </c>
      <c r="S321" s="166">
        <f t="shared" si="27"/>
        <v>0.24344920704531403</v>
      </c>
      <c r="T321" s="166">
        <v>1.2962064188526405</v>
      </c>
      <c r="U321" s="155">
        <f t="shared" si="28"/>
        <v>18.781669609444403</v>
      </c>
    </row>
    <row r="322" spans="1:21">
      <c r="A322" s="161">
        <f t="shared" si="29"/>
        <v>317</v>
      </c>
      <c r="B322" s="162" t="s">
        <v>119</v>
      </c>
      <c r="C322" s="162">
        <v>32</v>
      </c>
      <c r="D322" s="163">
        <f>'сходові кл'!P322</f>
        <v>0</v>
      </c>
      <c r="E322" s="163">
        <f>'прибуд тер'!P322</f>
        <v>0.70830652460423116</v>
      </c>
      <c r="F322" s="163">
        <f>'слюсарі х.в.'!Q322+водовідведення!Q322+зварювальник!N322+'слюсарі ц.о. г.в.'!O322+'гаряча вода'!O322+'аварійні служби'!I322</f>
        <v>0.16677651917683481</v>
      </c>
      <c r="G322" s="163">
        <f>даратиз!K322</f>
        <v>1.0673374613003097E-2</v>
      </c>
      <c r="H322" s="163">
        <f>димвенканали!R322</f>
        <v>7.9859170453900286E-2</v>
      </c>
      <c r="I322" s="163">
        <f>покрівлі!P322+'під зими'!N322+маляри!N322+водій!M322</f>
        <v>0.37506514813743275</v>
      </c>
      <c r="J322" s="163">
        <f>електрики!Q322</f>
        <v>2.6640136077884905E-2</v>
      </c>
      <c r="K322" s="163">
        <f t="shared" si="26"/>
        <v>1.3673208730632871</v>
      </c>
      <c r="L322" s="10">
        <v>3.4566785615476457E-2</v>
      </c>
      <c r="M322" s="116">
        <f t="shared" si="30"/>
        <v>1.4</v>
      </c>
      <c r="N322" s="116">
        <f t="shared" si="25"/>
        <v>1.6822651904145163</v>
      </c>
      <c r="O322" s="164"/>
      <c r="P322" s="168"/>
      <c r="Q322" s="154"/>
      <c r="R322" s="49">
        <v>3</v>
      </c>
      <c r="S322" s="166">
        <f t="shared" si="27"/>
        <v>0.25811362305688612</v>
      </c>
      <c r="T322" s="166">
        <v>1.4241515673576302</v>
      </c>
      <c r="U322" s="155">
        <f t="shared" si="28"/>
        <v>18.124027594604271</v>
      </c>
    </row>
    <row r="323" spans="1:21">
      <c r="A323" s="161">
        <f t="shared" si="29"/>
        <v>318</v>
      </c>
      <c r="B323" s="162" t="s">
        <v>120</v>
      </c>
      <c r="C323" s="162">
        <v>9</v>
      </c>
      <c r="D323" s="163">
        <f>'сходові кл'!P323</f>
        <v>0.41302976841984079</v>
      </c>
      <c r="E323" s="163">
        <f>'прибуд тер'!P323</f>
        <v>0.40553019999039536</v>
      </c>
      <c r="F323" s="163">
        <f>'слюсарі х.в.'!Q323+водовідведення!Q323+зварювальник!N323+'слюсарі ц.о. г.в.'!O323+'гаряча вода'!O323+'аварійні служби'!I323</f>
        <v>0.16229636380733467</v>
      </c>
      <c r="G323" s="163">
        <f>даратиз!K323</f>
        <v>1.4367475823958951E-3</v>
      </c>
      <c r="H323" s="163">
        <f>димвенканали!R323</f>
        <v>8.4483166191671732E-2</v>
      </c>
      <c r="I323" s="163">
        <f>покрівлі!P323+'під зими'!N323+маляри!N323+водій!M323</f>
        <v>0.13507106547471986</v>
      </c>
      <c r="J323" s="163">
        <f>електрики!Q323</f>
        <v>2.5472954272222684E-2</v>
      </c>
      <c r="K323" s="163">
        <f t="shared" si="26"/>
        <v>1.2273202657385811</v>
      </c>
      <c r="L323" s="10">
        <v>3.0929652177280244E-2</v>
      </c>
      <c r="M323" s="116">
        <f t="shared" si="30"/>
        <v>1.26</v>
      </c>
      <c r="N323" s="116">
        <f t="shared" ref="N323:N386" si="31">(D323+E323+F323+G323+H323+I323+J323+L323)*1.2</f>
        <v>1.5098999014990335</v>
      </c>
      <c r="O323" s="164"/>
      <c r="P323" s="168"/>
      <c r="Q323" s="154"/>
      <c r="R323" s="49">
        <v>3</v>
      </c>
      <c r="S323" s="166">
        <f t="shared" si="27"/>
        <v>0.23559823179508754</v>
      </c>
      <c r="T323" s="166">
        <v>1.274301669703946</v>
      </c>
      <c r="U323" s="155">
        <f t="shared" si="28"/>
        <v>18.488418982439477</v>
      </c>
    </row>
    <row r="324" spans="1:21">
      <c r="A324" s="161">
        <f t="shared" si="29"/>
        <v>319</v>
      </c>
      <c r="B324" s="162" t="s">
        <v>121</v>
      </c>
      <c r="C324" s="162">
        <v>11</v>
      </c>
      <c r="D324" s="163">
        <f>'сходові кл'!P324</f>
        <v>0.77713399056195076</v>
      </c>
      <c r="E324" s="163">
        <f>'прибуд тер'!P324</f>
        <v>0.31919655140784753</v>
      </c>
      <c r="F324" s="163">
        <f>'слюсарі х.в.'!Q324+водовідведення!Q324+зварювальник!N324+'слюсарі ц.о. г.в.'!O324+'гаряча вода'!O324+'аварійні служби'!I324</f>
        <v>0.13810824142766648</v>
      </c>
      <c r="G324" s="163">
        <f>даратиз!K324</f>
        <v>3.0802079465280354E-3</v>
      </c>
      <c r="H324" s="163">
        <f>димвенканали!R324</f>
        <v>9.822619073788913E-2</v>
      </c>
      <c r="I324" s="163">
        <f>покрівлі!P324+'під зими'!N324+маляри!N324+водій!M324</f>
        <v>0.12719604011031607</v>
      </c>
      <c r="J324" s="163">
        <f>електрики!Q324</f>
        <v>1.9171401306699198E-2</v>
      </c>
      <c r="K324" s="163">
        <f t="shared" ref="K324:K387" si="32">D324+E324+F324+G324+H324+I324+J324</f>
        <v>1.4821126234988973</v>
      </c>
      <c r="L324" s="10">
        <v>3.7184979387814135E-2</v>
      </c>
      <c r="M324" s="116">
        <f t="shared" si="30"/>
        <v>1.52</v>
      </c>
      <c r="N324" s="116">
        <f t="shared" si="31"/>
        <v>1.8231571234640536</v>
      </c>
      <c r="O324" s="164"/>
      <c r="P324" s="168"/>
      <c r="Q324" s="154"/>
      <c r="R324" s="49">
        <v>3</v>
      </c>
      <c r="S324" s="166">
        <f t="shared" si="27"/>
        <v>0.29113597268611136</v>
      </c>
      <c r="T324" s="166">
        <v>1.5320211507779422</v>
      </c>
      <c r="U324" s="155">
        <f t="shared" si="28"/>
        <v>19.003391208944862</v>
      </c>
    </row>
    <row r="325" spans="1:21">
      <c r="A325" s="161">
        <f t="shared" si="29"/>
        <v>320</v>
      </c>
      <c r="B325" s="162" t="s">
        <v>122</v>
      </c>
      <c r="C325" s="162">
        <v>12</v>
      </c>
      <c r="D325" s="163">
        <f>'сходові кл'!P325</f>
        <v>0.71184416210317458</v>
      </c>
      <c r="E325" s="163">
        <f>'прибуд тер'!P325</f>
        <v>0.28334549411904764</v>
      </c>
      <c r="F325" s="163">
        <f>'слюсарі х.в.'!Q325+водовідведення!Q325+зварювальник!N325+'слюсарі ц.о. г.в.'!O325+'гаряча вода'!O325+'аварійні служби'!I325</f>
        <v>0.13192582794717886</v>
      </c>
      <c r="G325" s="163">
        <f>даратиз!K325</f>
        <v>4.0357142857142857E-3</v>
      </c>
      <c r="H325" s="163">
        <f>димвенканали!R325</f>
        <v>6.6641358701943029E-2</v>
      </c>
      <c r="I325" s="163">
        <f>покрівлі!P325+'під зими'!N325+маляри!N325+водій!M325</f>
        <v>0.12005854318030097</v>
      </c>
      <c r="J325" s="163">
        <f>електрики!Q325</f>
        <v>1.7560742761544536E-2</v>
      </c>
      <c r="K325" s="163">
        <f t="shared" si="32"/>
        <v>1.3354118430989039</v>
      </c>
      <c r="L325" s="10">
        <v>3.3514586323483753E-2</v>
      </c>
      <c r="M325" s="116">
        <f t="shared" si="30"/>
        <v>1.37</v>
      </c>
      <c r="N325" s="116">
        <f t="shared" si="31"/>
        <v>1.6427117153068653</v>
      </c>
      <c r="O325" s="164"/>
      <c r="P325" s="168"/>
      <c r="Q325" s="154"/>
      <c r="R325" s="49">
        <v>3</v>
      </c>
      <c r="S325" s="166">
        <f t="shared" si="27"/>
        <v>0.26191075877933456</v>
      </c>
      <c r="T325" s="166">
        <v>1.3808009565275308</v>
      </c>
      <c r="U325" s="155">
        <f t="shared" si="28"/>
        <v>18.968031383610395</v>
      </c>
    </row>
    <row r="326" spans="1:21">
      <c r="A326" s="161">
        <f t="shared" si="29"/>
        <v>321</v>
      </c>
      <c r="B326" s="162" t="s">
        <v>123</v>
      </c>
      <c r="C326" s="162">
        <v>16</v>
      </c>
      <c r="D326" s="163">
        <f>'сходові кл'!P326</f>
        <v>0.71133966588623398</v>
      </c>
      <c r="E326" s="163">
        <f>'прибуд тер'!P326</f>
        <v>0.31519020883784976</v>
      </c>
      <c r="F326" s="163">
        <f>'слюсарі х.в.'!Q326+водовідведення!Q326+зварювальник!N326+'слюсарі ц.о. г.в.'!O326+'гаряча вода'!O326+'аварійні служби'!I326</f>
        <v>0.14092515196920802</v>
      </c>
      <c r="G326" s="163">
        <f>даратиз!K326</f>
        <v>4.0019828155981501E-3</v>
      </c>
      <c r="H326" s="163">
        <f>димвенканали!R326</f>
        <v>9.1950640803641792E-2</v>
      </c>
      <c r="I326" s="163">
        <f>покрівлі!P326+'під зими'!N326+маляри!N326+водій!M326</f>
        <v>0.17557622240805559</v>
      </c>
      <c r="J326" s="163">
        <f>електрики!Q326</f>
        <v>1.7061660184712803E-2</v>
      </c>
      <c r="K326" s="163">
        <f t="shared" si="32"/>
        <v>1.4560455329053001</v>
      </c>
      <c r="L326" s="10">
        <v>3.6636250763725932E-2</v>
      </c>
      <c r="M326" s="116">
        <f t="shared" si="30"/>
        <v>1.49</v>
      </c>
      <c r="N326" s="116">
        <f t="shared" si="31"/>
        <v>1.7912181404028311</v>
      </c>
      <c r="O326" s="164"/>
      <c r="P326" s="168"/>
      <c r="Q326" s="154"/>
      <c r="R326" s="49">
        <v>3</v>
      </c>
      <c r="S326" s="166">
        <f t="shared" ref="S326:S389" si="33">N326-T326</f>
        <v>0.28180460893732273</v>
      </c>
      <c r="T326" s="166">
        <v>1.5094135314655084</v>
      </c>
      <c r="U326" s="155">
        <f t="shared" ref="U326:U389" si="34">S326/T326*100</f>
        <v>18.669808045494012</v>
      </c>
    </row>
    <row r="327" spans="1:21">
      <c r="A327" s="161">
        <f t="shared" si="29"/>
        <v>322</v>
      </c>
      <c r="B327" s="162" t="s">
        <v>124</v>
      </c>
      <c r="C327" s="162">
        <v>9</v>
      </c>
      <c r="D327" s="163">
        <f>'сходові кл'!P327</f>
        <v>0.55748324564293172</v>
      </c>
      <c r="E327" s="163">
        <f>'прибуд тер'!P327</f>
        <v>0.22576126480388375</v>
      </c>
      <c r="F327" s="163">
        <f>'слюсарі х.в.'!Q327+водовідведення!Q327+зварювальник!N327+'слюсарі ц.о. г.в.'!O327+'гаряча вода'!O327+'аварійні служби'!I327</f>
        <v>0.12298755916242261</v>
      </c>
      <c r="G327" s="163">
        <f>даратиз!K327</f>
        <v>1.8587061474090764E-3</v>
      </c>
      <c r="H327" s="163">
        <f>димвенканали!R327</f>
        <v>7.6571087291324752E-2</v>
      </c>
      <c r="I327" s="163">
        <f>покрівлі!P327+'під зими'!N327+маляри!N327+водій!M327</f>
        <v>0.12223180083311794</v>
      </c>
      <c r="J327" s="163">
        <f>електрики!Q327</f>
        <v>1.3847383252585815E-2</v>
      </c>
      <c r="K327" s="163">
        <f t="shared" si="32"/>
        <v>1.1207410471336758</v>
      </c>
      <c r="L327" s="10">
        <v>2.829311299043016E-2</v>
      </c>
      <c r="M327" s="116">
        <f t="shared" si="30"/>
        <v>1.1499999999999999</v>
      </c>
      <c r="N327" s="116">
        <f t="shared" si="31"/>
        <v>1.3788409921489273</v>
      </c>
      <c r="O327" s="164"/>
      <c r="P327" s="168"/>
      <c r="Q327" s="154"/>
      <c r="R327" s="49">
        <v>3</v>
      </c>
      <c r="S327" s="166">
        <f t="shared" si="33"/>
        <v>0.21316473694320481</v>
      </c>
      <c r="T327" s="166">
        <v>1.1656762552057225</v>
      </c>
      <c r="U327" s="155">
        <f t="shared" si="34"/>
        <v>18.286787261149517</v>
      </c>
    </row>
    <row r="328" spans="1:21">
      <c r="A328" s="161">
        <f t="shared" ref="A328:A391" si="35">A327+1</f>
        <v>323</v>
      </c>
      <c r="B328" s="162" t="s">
        <v>125</v>
      </c>
      <c r="C328" s="162">
        <v>23</v>
      </c>
      <c r="D328" s="163">
        <f>'сходові кл'!P328</f>
        <v>0.60456373467546898</v>
      </c>
      <c r="E328" s="163">
        <f>'прибуд тер'!P328</f>
        <v>0.48251717928393012</v>
      </c>
      <c r="F328" s="163">
        <f>'слюсарі х.в.'!Q328+водовідведення!Q328+зварювальник!N328+'слюсарі ц.о. г.в.'!O328+'гаряча вода'!O328+'аварійні служби'!I328</f>
        <v>0.14702338641328305</v>
      </c>
      <c r="G328" s="163">
        <f>даратиз!K328</f>
        <v>5.0562031640299758E-3</v>
      </c>
      <c r="H328" s="163">
        <f>димвенканали!R328</f>
        <v>7.4486711750003806E-2</v>
      </c>
      <c r="I328" s="163">
        <f>покрівлі!P328+'під зими'!N328+маляри!N328+водій!M328</f>
        <v>0.13634085531433637</v>
      </c>
      <c r="J328" s="163">
        <f>електрики!Q328</f>
        <v>2.1493998217710635E-2</v>
      </c>
      <c r="K328" s="163">
        <f t="shared" si="32"/>
        <v>1.4714820688187631</v>
      </c>
      <c r="L328" s="10">
        <v>3.6865811676970062E-2</v>
      </c>
      <c r="M328" s="116">
        <f t="shared" si="30"/>
        <v>1.51</v>
      </c>
      <c r="N328" s="116">
        <f t="shared" si="31"/>
        <v>1.8100174565948797</v>
      </c>
      <c r="O328" s="164"/>
      <c r="P328" s="168"/>
      <c r="Q328" s="154"/>
      <c r="R328" s="49">
        <v>3</v>
      </c>
      <c r="S328" s="166">
        <f t="shared" si="33"/>
        <v>0.29114601550371311</v>
      </c>
      <c r="T328" s="166">
        <v>1.5188714410911666</v>
      </c>
      <c r="U328" s="155">
        <f t="shared" si="34"/>
        <v>19.16857527418858</v>
      </c>
    </row>
    <row r="329" spans="1:21">
      <c r="A329" s="161">
        <f t="shared" si="35"/>
        <v>324</v>
      </c>
      <c r="B329" s="162" t="s">
        <v>126</v>
      </c>
      <c r="C329" s="162">
        <v>22</v>
      </c>
      <c r="D329" s="163">
        <f>'сходові кл'!P329</f>
        <v>0.81978214445663111</v>
      </c>
      <c r="E329" s="163">
        <f>'прибуд тер'!P329</f>
        <v>0.18714577559421289</v>
      </c>
      <c r="F329" s="163">
        <f>'слюсарі х.в.'!Q329+водовідведення!Q329+зварювальник!N329+'слюсарі ц.о. г.в.'!O329+'гаряча вода'!O329+'аварійні служби'!I329</f>
        <v>0.12140745383072277</v>
      </c>
      <c r="G329" s="163">
        <f>даратиз!K329</f>
        <v>1.4226662073716847E-3</v>
      </c>
      <c r="H329" s="163">
        <f>димвенканали!R329</f>
        <v>5.4162530657525951E-2</v>
      </c>
      <c r="I329" s="163">
        <f>покрівлі!P329+'під зими'!N329+маляри!N329+водій!M329</f>
        <v>0.12241154698995067</v>
      </c>
      <c r="J329" s="163">
        <f>електрики!Q329</f>
        <v>1.333842156018109E-2</v>
      </c>
      <c r="K329" s="163">
        <f t="shared" si="32"/>
        <v>1.3196705392965964</v>
      </c>
      <c r="L329" s="10">
        <v>3.3267903917392719E-2</v>
      </c>
      <c r="M329" s="116">
        <f t="shared" si="30"/>
        <v>1.35</v>
      </c>
      <c r="N329" s="116">
        <f t="shared" si="31"/>
        <v>1.6235261318567868</v>
      </c>
      <c r="O329" s="164"/>
      <c r="P329" s="168"/>
      <c r="Q329" s="154"/>
      <c r="R329" s="49">
        <v>3</v>
      </c>
      <c r="S329" s="166">
        <f t="shared" si="33"/>
        <v>0.25288849046020689</v>
      </c>
      <c r="T329" s="166">
        <v>1.37063764139658</v>
      </c>
      <c r="U329" s="155">
        <f t="shared" si="34"/>
        <v>18.450426489274871</v>
      </c>
    </row>
    <row r="330" spans="1:21">
      <c r="A330" s="161">
        <f t="shared" si="35"/>
        <v>325</v>
      </c>
      <c r="B330" s="162" t="s">
        <v>127</v>
      </c>
      <c r="C330" s="162">
        <v>36</v>
      </c>
      <c r="D330" s="163">
        <f>'сходові кл'!P330</f>
        <v>0.6640716600296156</v>
      </c>
      <c r="E330" s="163">
        <f>'прибуд тер'!P330</f>
        <v>0.13676200370077743</v>
      </c>
      <c r="F330" s="163">
        <f>'слюсарі х.в.'!Q330+водовідведення!Q330+зварювальник!N330+'слюсарі ц.о. г.в.'!O330+'гаряча вода'!O330+'аварійні служби'!I330</f>
        <v>0.13788252256348515</v>
      </c>
      <c r="G330" s="163">
        <f>даратиз!K330</f>
        <v>1.8491194669205142E-3</v>
      </c>
      <c r="H330" s="163">
        <f>димвенканали!R330</f>
        <v>9.8128637811522396E-2</v>
      </c>
      <c r="I330" s="163">
        <f>покрівлі!P330+'під зими'!N330+маляри!N330+водій!M330</f>
        <v>0.12336393946401632</v>
      </c>
      <c r="J330" s="163">
        <f>електрики!Q330</f>
        <v>1.9112596437283122E-2</v>
      </c>
      <c r="K330" s="163">
        <f t="shared" si="32"/>
        <v>1.1811704794736206</v>
      </c>
      <c r="L330" s="10">
        <v>2.9673185616464464E-2</v>
      </c>
      <c r="M330" s="116">
        <f t="shared" si="30"/>
        <v>1.21</v>
      </c>
      <c r="N330" s="116">
        <f t="shared" si="31"/>
        <v>1.453012398108102</v>
      </c>
      <c r="O330" s="164"/>
      <c r="P330" s="168"/>
      <c r="Q330" s="154"/>
      <c r="R330" s="49">
        <v>3</v>
      </c>
      <c r="S330" s="166">
        <f t="shared" si="33"/>
        <v>0.23047715070976627</v>
      </c>
      <c r="T330" s="166">
        <v>1.2225352473983357</v>
      </c>
      <c r="U330" s="155">
        <f t="shared" si="34"/>
        <v>18.852393106885241</v>
      </c>
    </row>
    <row r="331" spans="1:21">
      <c r="A331" s="161">
        <f t="shared" si="35"/>
        <v>326</v>
      </c>
      <c r="B331" s="162" t="s">
        <v>128</v>
      </c>
      <c r="C331" s="162">
        <v>15</v>
      </c>
      <c r="D331" s="163">
        <f>'сходові кл'!P331</f>
        <v>0.41143563980463987</v>
      </c>
      <c r="E331" s="163">
        <f>'прибуд тер'!P331</f>
        <v>0.24823553735168682</v>
      </c>
      <c r="F331" s="163">
        <f>'слюсарі х.в.'!Q331+водовідведення!Q331+зварювальник!N331+'слюсарі ц.о. г.в.'!O331+'гаряча вода'!O331+'аварійні служби'!I331</f>
        <v>0.17433798009747853</v>
      </c>
      <c r="G331" s="163">
        <f>даратиз!K331</f>
        <v>1.4057720441548081E-3</v>
      </c>
      <c r="H331" s="163">
        <f>димвенканали!R331</f>
        <v>7.321063336683227E-2</v>
      </c>
      <c r="I331" s="163">
        <f>покрівлі!P331+'під зими'!N331+маляри!N331+водій!M331</f>
        <v>0.117558313661762</v>
      </c>
      <c r="J331" s="163">
        <f>електрики!Q331</f>
        <v>2.7465664965522513E-2</v>
      </c>
      <c r="K331" s="163">
        <f t="shared" si="32"/>
        <v>1.053649541292077</v>
      </c>
      <c r="L331" s="10">
        <v>2.6669099078061292E-2</v>
      </c>
      <c r="M331" s="116">
        <f t="shared" si="30"/>
        <v>1.08</v>
      </c>
      <c r="N331" s="116">
        <f t="shared" si="31"/>
        <v>1.296382368444166</v>
      </c>
      <c r="O331" s="164"/>
      <c r="P331" s="168"/>
      <c r="Q331" s="154"/>
      <c r="R331" s="49">
        <v>2</v>
      </c>
      <c r="S331" s="166">
        <f t="shared" si="33"/>
        <v>0.19761548642804083</v>
      </c>
      <c r="T331" s="166">
        <v>1.0987668820161252</v>
      </c>
      <c r="U331" s="155">
        <f t="shared" si="34"/>
        <v>17.985205930618928</v>
      </c>
    </row>
    <row r="332" spans="1:21">
      <c r="A332" s="161">
        <f t="shared" si="35"/>
        <v>327</v>
      </c>
      <c r="B332" s="162" t="s">
        <v>129</v>
      </c>
      <c r="C332" s="162">
        <v>19</v>
      </c>
      <c r="D332" s="163">
        <f>'сходові кл'!P332</f>
        <v>0</v>
      </c>
      <c r="E332" s="163">
        <f>'прибуд тер'!P332</f>
        <v>0.50096066909320169</v>
      </c>
      <c r="F332" s="163">
        <f>'слюсарі х.в.'!Q332+водовідведення!Q332+зварювальник!N332+'слюсарі ц.о. г.в.'!O332+'гаряча вода'!O332+'аварійні служби'!I332</f>
        <v>0.18868863042901368</v>
      </c>
      <c r="G332" s="163">
        <f>даратиз!K332</f>
        <v>7.8125E-3</v>
      </c>
      <c r="H332" s="163">
        <f>димвенканали!R332</f>
        <v>0.10677495309737307</v>
      </c>
      <c r="I332" s="163">
        <f>покрівлі!P332+'під зими'!N332+маляри!N332+водій!M332</f>
        <v>0.1840790585962484</v>
      </c>
      <c r="J332" s="163">
        <f>електрики!Q332</f>
        <v>3.2348736666003096E-2</v>
      </c>
      <c r="K332" s="163">
        <f t="shared" si="32"/>
        <v>1.0206645478818399</v>
      </c>
      <c r="L332" s="10">
        <v>2.5724507114738761E-2</v>
      </c>
      <c r="M332" s="116">
        <f t="shared" si="30"/>
        <v>1.05</v>
      </c>
      <c r="N332" s="116">
        <f t="shared" si="31"/>
        <v>1.2556668659958943</v>
      </c>
      <c r="O332" s="164"/>
      <c r="P332" s="168"/>
      <c r="Q332" s="154"/>
      <c r="R332" s="49">
        <v>2</v>
      </c>
      <c r="S332" s="166">
        <f t="shared" si="33"/>
        <v>0.1958171728686573</v>
      </c>
      <c r="T332" s="166">
        <v>1.059849693127237</v>
      </c>
      <c r="U332" s="155">
        <f t="shared" si="34"/>
        <v>18.475938063525867</v>
      </c>
    </row>
    <row r="333" spans="1:21">
      <c r="A333" s="161">
        <f t="shared" si="35"/>
        <v>328</v>
      </c>
      <c r="B333" s="162" t="s">
        <v>130</v>
      </c>
      <c r="C333" s="162">
        <v>33</v>
      </c>
      <c r="D333" s="163">
        <f>'сходові кл'!P333</f>
        <v>0</v>
      </c>
      <c r="E333" s="163">
        <f>'прибуд тер'!P333</f>
        <v>0.43013305022033171</v>
      </c>
      <c r="F333" s="163">
        <f>'слюсарі х.в.'!Q333+водовідведення!Q333+зварювальник!N333+'слюсарі ц.о. г.в.'!O333+'гаряча вода'!O333+'аварійні служби'!I333</f>
        <v>0.15818264826895956</v>
      </c>
      <c r="G333" s="163">
        <f>даратиз!K333</f>
        <v>2.5471771075019339E-3</v>
      </c>
      <c r="H333" s="163">
        <f>димвенканали!R333</f>
        <v>4.6124537670407098E-2</v>
      </c>
      <c r="I333" s="163">
        <f>покрівлі!P333+'під зими'!N333+маляри!N333+водій!M333</f>
        <v>0.20035159023621199</v>
      </c>
      <c r="J333" s="163">
        <f>електрики!Q333</f>
        <v>2.4401238330684472E-2</v>
      </c>
      <c r="K333" s="163">
        <f t="shared" si="32"/>
        <v>0.8617402418340967</v>
      </c>
      <c r="L333" s="10">
        <v>2.1849712811719081E-2</v>
      </c>
      <c r="M333" s="116">
        <f t="shared" si="30"/>
        <v>0.88</v>
      </c>
      <c r="N333" s="116">
        <f t="shared" si="31"/>
        <v>1.0603079455749789</v>
      </c>
      <c r="O333" s="164"/>
      <c r="P333" s="168"/>
      <c r="Q333" s="154"/>
      <c r="R333" s="49">
        <v>2</v>
      </c>
      <c r="S333" s="166">
        <f t="shared" si="33"/>
        <v>0.16009977773215267</v>
      </c>
      <c r="T333" s="166">
        <v>0.9002081678428262</v>
      </c>
      <c r="U333" s="155">
        <f t="shared" si="34"/>
        <v>17.784750622270028</v>
      </c>
    </row>
    <row r="334" spans="1:21">
      <c r="A334" s="161">
        <f t="shared" si="35"/>
        <v>329</v>
      </c>
      <c r="B334" s="162" t="s">
        <v>131</v>
      </c>
      <c r="C334" s="162">
        <v>29</v>
      </c>
      <c r="D334" s="163">
        <f>'сходові кл'!P334</f>
        <v>0</v>
      </c>
      <c r="E334" s="163">
        <f>'прибуд тер'!P334</f>
        <v>0.51101491783417652</v>
      </c>
      <c r="F334" s="163">
        <f>'слюсарі х.в.'!Q334+водовідведення!Q334+зварювальник!N334+'слюсарі ц.о. г.в.'!O334+'гаряча вода'!O334+'аварійні служби'!I334</f>
        <v>0.16199132793373672</v>
      </c>
      <c r="G334" s="163">
        <f>даратиз!K334</f>
        <v>2.0288785834738621E-3</v>
      </c>
      <c r="H334" s="163">
        <f>димвенканали!R334</f>
        <v>7.6122084484092953E-2</v>
      </c>
      <c r="I334" s="163">
        <f>покрівлі!P334+'під зими'!N334+маляри!N334+водій!M334</f>
        <v>0.16890744506566674</v>
      </c>
      <c r="J334" s="163">
        <f>електрики!Q334</f>
        <v>2.5393485527865835E-2</v>
      </c>
      <c r="K334" s="163">
        <f t="shared" si="32"/>
        <v>0.94545813942901258</v>
      </c>
      <c r="L334" s="10">
        <v>2.3923841465271153E-2</v>
      </c>
      <c r="M334" s="116">
        <f t="shared" si="30"/>
        <v>0.97</v>
      </c>
      <c r="N334" s="116">
        <f t="shared" si="31"/>
        <v>1.1632583770731404</v>
      </c>
      <c r="O334" s="164"/>
      <c r="P334" s="168"/>
      <c r="Q334" s="154"/>
      <c r="R334" s="49">
        <v>2</v>
      </c>
      <c r="S334" s="166">
        <f t="shared" si="33"/>
        <v>0.1775961087039688</v>
      </c>
      <c r="T334" s="166">
        <v>0.98566226836917159</v>
      </c>
      <c r="U334" s="155">
        <f t="shared" si="34"/>
        <v>18.017947364243799</v>
      </c>
    </row>
    <row r="335" spans="1:21">
      <c r="A335" s="161">
        <f t="shared" si="35"/>
        <v>330</v>
      </c>
      <c r="B335" s="162" t="s">
        <v>132</v>
      </c>
      <c r="C335" s="162">
        <v>8</v>
      </c>
      <c r="D335" s="163">
        <f>'сходові кл'!P335</f>
        <v>0</v>
      </c>
      <c r="E335" s="163">
        <f>'прибуд тер'!P335</f>
        <v>0.45048440012437813</v>
      </c>
      <c r="F335" s="163">
        <f>'слюсарі х.в.'!Q335+водовідведення!Q335+зварювальник!N335+'слюсарі ц.о. г.в.'!O335+'гаряча вода'!O335+'аварійні служби'!I335</f>
        <v>0.15469707233559604</v>
      </c>
      <c r="G335" s="163">
        <f>даратиз!K335</f>
        <v>2.3061521659992722E-3</v>
      </c>
      <c r="H335" s="163">
        <f>димвенканали!R335</f>
        <v>7.422254906943547E-2</v>
      </c>
      <c r="I335" s="163">
        <f>покрівлі!P335+'під зими'!N335+маляри!N335+водій!M335</f>
        <v>0.15161569322548332</v>
      </c>
      <c r="J335" s="163">
        <f>електрики!Q335</f>
        <v>2.3493166963478768E-2</v>
      </c>
      <c r="K335" s="163">
        <f t="shared" si="32"/>
        <v>0.85681903388437108</v>
      </c>
      <c r="L335" s="10">
        <v>2.1698750716493083E-2</v>
      </c>
      <c r="M335" s="116">
        <f t="shared" si="30"/>
        <v>0.88</v>
      </c>
      <c r="N335" s="116">
        <f t="shared" si="31"/>
        <v>1.0542213415210369</v>
      </c>
      <c r="O335" s="164"/>
      <c r="P335" s="168"/>
      <c r="Q335" s="154"/>
      <c r="R335" s="49">
        <v>2</v>
      </c>
      <c r="S335" s="166">
        <f t="shared" si="33"/>
        <v>0.16023281200152184</v>
      </c>
      <c r="T335" s="166">
        <v>0.89398852951951502</v>
      </c>
      <c r="U335" s="155">
        <f t="shared" si="34"/>
        <v>17.923363299486731</v>
      </c>
    </row>
    <row r="336" spans="1:21">
      <c r="A336" s="161">
        <f t="shared" si="35"/>
        <v>331</v>
      </c>
      <c r="B336" s="162" t="s">
        <v>133</v>
      </c>
      <c r="C336" s="162">
        <v>17</v>
      </c>
      <c r="D336" s="163">
        <f>'сходові кл'!P336</f>
        <v>0</v>
      </c>
      <c r="E336" s="163">
        <f>'прибуд тер'!P336</f>
        <v>0.73459942919753074</v>
      </c>
      <c r="F336" s="163">
        <f>'слюсарі х.в.'!Q336+водовідведення!Q336+зварювальник!N336+'слюсарі ц.о. г.в.'!O336+'гаряча вода'!O336+'аварійні служби'!I336</f>
        <v>0.15189792511671335</v>
      </c>
      <c r="G336" s="163">
        <f>даратиз!K336</f>
        <v>6.9444444444444458E-3</v>
      </c>
      <c r="H336" s="163">
        <f>димвенканали!R336</f>
        <v>9.3795015264946949E-2</v>
      </c>
      <c r="I336" s="163">
        <f>покрівлі!P336+'під зими'!N336+маляри!N336+водій!M336</f>
        <v>0.19756496156099135</v>
      </c>
      <c r="J336" s="163">
        <f>електрики!Q336</f>
        <v>2.2763925802002181E-2</v>
      </c>
      <c r="K336" s="163">
        <f t="shared" si="32"/>
        <v>1.207565701386629</v>
      </c>
      <c r="L336" s="10">
        <v>3.0292489651723587E-2</v>
      </c>
      <c r="M336" s="116">
        <f t="shared" si="30"/>
        <v>1.24</v>
      </c>
      <c r="N336" s="116">
        <f t="shared" si="31"/>
        <v>1.4854298292460231</v>
      </c>
      <c r="O336" s="164"/>
      <c r="P336" s="168"/>
      <c r="Q336" s="154"/>
      <c r="R336" s="49">
        <v>2</v>
      </c>
      <c r="S336" s="166">
        <f t="shared" si="33"/>
        <v>0.23737925559501116</v>
      </c>
      <c r="T336" s="166">
        <v>1.2480505736510119</v>
      </c>
      <c r="U336" s="155">
        <f t="shared" si="34"/>
        <v>19.020002923486391</v>
      </c>
    </row>
    <row r="337" spans="1:21">
      <c r="A337" s="161">
        <f t="shared" si="35"/>
        <v>332</v>
      </c>
      <c r="B337" s="162" t="s">
        <v>134</v>
      </c>
      <c r="C337" s="162">
        <v>44</v>
      </c>
      <c r="D337" s="163">
        <f>'сходові кл'!P337</f>
        <v>0</v>
      </c>
      <c r="E337" s="163">
        <f>'прибуд тер'!P337</f>
        <v>0.48160936931054843</v>
      </c>
      <c r="F337" s="163">
        <f>'слюсарі х.в.'!Q337+водовідведення!Q337+зварювальник!N337+'слюсарі ц.о. г.в.'!O337+'гаряча вода'!O337+'аварійні служби'!I337</f>
        <v>0.12424668299117114</v>
      </c>
      <c r="G337" s="163">
        <f>даратиз!K337</f>
        <v>1.1392405063291142E-3</v>
      </c>
      <c r="H337" s="163">
        <f>димвенканали!R337</f>
        <v>6.9669652455042932E-2</v>
      </c>
      <c r="I337" s="163">
        <f>покрівлі!P337+'під зими'!N337+маляри!N337+водій!M337</f>
        <v>0.18180811874707287</v>
      </c>
      <c r="J337" s="163">
        <f>електрики!Q337</f>
        <v>1.5560151814026807E-2</v>
      </c>
      <c r="K337" s="163">
        <f t="shared" si="32"/>
        <v>0.87403321582419136</v>
      </c>
      <c r="L337" s="10">
        <v>2.2156607170344199E-2</v>
      </c>
      <c r="M337" s="116">
        <f t="shared" si="30"/>
        <v>0.9</v>
      </c>
      <c r="N337" s="116">
        <f t="shared" si="31"/>
        <v>1.0754277875934426</v>
      </c>
      <c r="O337" s="164"/>
      <c r="P337" s="168"/>
      <c r="Q337" s="154"/>
      <c r="R337" s="49">
        <v>3</v>
      </c>
      <c r="S337" s="166">
        <f t="shared" si="33"/>
        <v>0.16257557217526164</v>
      </c>
      <c r="T337" s="166">
        <v>0.91285221541818096</v>
      </c>
      <c r="U337" s="155">
        <f t="shared" si="34"/>
        <v>17.809626731396513</v>
      </c>
    </row>
    <row r="338" spans="1:21">
      <c r="A338" s="161">
        <f t="shared" si="35"/>
        <v>333</v>
      </c>
      <c r="B338" s="162" t="s">
        <v>135</v>
      </c>
      <c r="C338" s="162">
        <v>37</v>
      </c>
      <c r="D338" s="163">
        <f>'сходові кл'!P338</f>
        <v>0.37411781094767893</v>
      </c>
      <c r="E338" s="163">
        <f>'прибуд тер'!P338</f>
        <v>0.32609933654998141</v>
      </c>
      <c r="F338" s="163">
        <f>'слюсарі х.в.'!Q338+водовідведення!Q338+зварювальник!N338+'слюсарі ц.о. г.в.'!O338+'гаряча вода'!O338+'аварійні служби'!I338</f>
        <v>0.18550481939237234</v>
      </c>
      <c r="G338" s="163">
        <f>даратиз!K338</f>
        <v>9.0301003344481613E-4</v>
      </c>
      <c r="H338" s="163">
        <f>димвенканали!R338</f>
        <v>9.7545831862971388E-2</v>
      </c>
      <c r="I338" s="163">
        <f>покрівлі!P338+'під зими'!N338+маляри!N338+водій!M338</f>
        <v>0.14781899422373546</v>
      </c>
      <c r="J338" s="163">
        <f>електрики!Q338</f>
        <v>3.151928187969532E-2</v>
      </c>
      <c r="K338" s="163">
        <f t="shared" si="32"/>
        <v>1.1635090848898797</v>
      </c>
      <c r="L338" s="10">
        <v>2.930381897505201E-2</v>
      </c>
      <c r="M338" s="116">
        <f t="shared" si="30"/>
        <v>1.19</v>
      </c>
      <c r="N338" s="116">
        <f t="shared" si="31"/>
        <v>1.4313754846379181</v>
      </c>
      <c r="O338" s="164"/>
      <c r="P338" s="168"/>
      <c r="Q338" s="154"/>
      <c r="R338" s="49">
        <v>3</v>
      </c>
      <c r="S338" s="166">
        <f t="shared" si="33"/>
        <v>0.22405814286577508</v>
      </c>
      <c r="T338" s="166">
        <v>1.207317341772143</v>
      </c>
      <c r="U338" s="155">
        <f t="shared" si="34"/>
        <v>18.558347098443448</v>
      </c>
    </row>
    <row r="339" spans="1:21">
      <c r="A339" s="161">
        <f t="shared" si="35"/>
        <v>334</v>
      </c>
      <c r="B339" s="162" t="s">
        <v>136</v>
      </c>
      <c r="C339" s="162">
        <v>33</v>
      </c>
      <c r="D339" s="163">
        <f>'сходові кл'!P339</f>
        <v>0.57547259194340583</v>
      </c>
      <c r="E339" s="163">
        <f>'прибуд тер'!P339</f>
        <v>0.24306762428888543</v>
      </c>
      <c r="F339" s="163">
        <f>'слюсарі х.в.'!Q339+водовідведення!Q339+зварювальник!N339+'слюсарі ц.о. г.в.'!O339+'гаряча вода'!O339+'аварійні служби'!I339</f>
        <v>0.15659362590895423</v>
      </c>
      <c r="G339" s="163">
        <f>даратиз!K339</f>
        <v>1.5990398017655259E-3</v>
      </c>
      <c r="H339" s="163">
        <f>димвенканали!R339</f>
        <v>9.2986723497858456E-2</v>
      </c>
      <c r="I339" s="163">
        <f>покрівлі!P339+'під зими'!N339+маляри!N339+водій!M339</f>
        <v>0.12313670771900913</v>
      </c>
      <c r="J339" s="163">
        <f>електрики!Q339</f>
        <v>2.3987262065482857E-2</v>
      </c>
      <c r="K339" s="163">
        <f t="shared" si="32"/>
        <v>1.2168435752253615</v>
      </c>
      <c r="L339" s="10">
        <v>3.0605558718673251E-2</v>
      </c>
      <c r="M339" s="116">
        <f t="shared" si="30"/>
        <v>1.25</v>
      </c>
      <c r="N339" s="116">
        <f t="shared" si="31"/>
        <v>1.4969389607328416</v>
      </c>
      <c r="O339" s="164"/>
      <c r="P339" s="168"/>
      <c r="Q339" s="154"/>
      <c r="R339" s="49">
        <v>3</v>
      </c>
      <c r="S339" s="166">
        <f t="shared" si="33"/>
        <v>0.23598994152350361</v>
      </c>
      <c r="T339" s="166">
        <v>1.260949019209338</v>
      </c>
      <c r="U339" s="155">
        <f t="shared" si="34"/>
        <v>18.715264291293717</v>
      </c>
    </row>
    <row r="340" spans="1:21">
      <c r="A340" s="161">
        <f t="shared" si="35"/>
        <v>335</v>
      </c>
      <c r="B340" s="162" t="s">
        <v>137</v>
      </c>
      <c r="C340" s="162">
        <v>42</v>
      </c>
      <c r="D340" s="163">
        <f>'сходові кл'!P340</f>
        <v>0.59568549129972759</v>
      </c>
      <c r="E340" s="163">
        <f>'прибуд тер'!P340</f>
        <v>0.21772735659753534</v>
      </c>
      <c r="F340" s="163">
        <f>'слюсарі х.в.'!Q340+водовідведення!Q340+зварювальник!N340+'слюсарі ц.о. г.в.'!O340+'гаряча вода'!O340+'аварійні служби'!I340</f>
        <v>0.17620458868615077</v>
      </c>
      <c r="G340" s="163">
        <f>даратиз!K340</f>
        <v>3.7871956717763756E-3</v>
      </c>
      <c r="H340" s="163">
        <f>димвенканали!R340</f>
        <v>6.7055712361900874E-2</v>
      </c>
      <c r="I340" s="163">
        <f>покрівлі!P340+'під зими'!N340+маляри!N340+водій!M340</f>
        <v>0.15871672364091605</v>
      </c>
      <c r="J340" s="163">
        <f>електрики!Q340</f>
        <v>2.7156604000044077E-2</v>
      </c>
      <c r="K340" s="163">
        <f t="shared" si="32"/>
        <v>1.2463336722580511</v>
      </c>
      <c r="L340" s="10">
        <v>3.1366126385432437E-2</v>
      </c>
      <c r="M340" s="116">
        <f t="shared" si="30"/>
        <v>1.28</v>
      </c>
      <c r="N340" s="116">
        <f t="shared" si="31"/>
        <v>1.5332397583721802</v>
      </c>
      <c r="O340" s="164"/>
      <c r="P340" s="168"/>
      <c r="Q340" s="154"/>
      <c r="R340" s="49">
        <v>3</v>
      </c>
      <c r="S340" s="166">
        <f t="shared" si="33"/>
        <v>0.2409553512923639</v>
      </c>
      <c r="T340" s="166">
        <v>1.2922844070798163</v>
      </c>
      <c r="U340" s="155">
        <f t="shared" si="34"/>
        <v>18.645690528515495</v>
      </c>
    </row>
    <row r="341" spans="1:21">
      <c r="A341" s="161">
        <f t="shared" si="35"/>
        <v>336</v>
      </c>
      <c r="B341" s="162" t="s">
        <v>138</v>
      </c>
      <c r="C341" s="162">
        <v>15</v>
      </c>
      <c r="D341" s="163">
        <f>'сходові кл'!P341</f>
        <v>0.61617998664097906</v>
      </c>
      <c r="E341" s="163">
        <f>'прибуд тер'!P341</f>
        <v>0.34948105567543863</v>
      </c>
      <c r="F341" s="163">
        <f>'слюсарі х.в.'!Q341+водовідведення!Q341+зварювальник!N341+'слюсарі ц.о. г.в.'!O341+'гаряча вода'!O341+'аварійні служби'!I341</f>
        <v>0.16677651917683478</v>
      </c>
      <c r="G341" s="163">
        <f>даратиз!K341</f>
        <v>1.7337461300309599E-3</v>
      </c>
      <c r="H341" s="163">
        <f>димвенканали!R341</f>
        <v>0.1062739017682706</v>
      </c>
      <c r="I341" s="163">
        <f>покрівлі!P341+'під зими'!N341+маляри!N341+водій!M341</f>
        <v>0.11063912148816651</v>
      </c>
      <c r="J341" s="163">
        <f>електрики!Q341</f>
        <v>2.542922080161741E-2</v>
      </c>
      <c r="K341" s="163">
        <f t="shared" si="32"/>
        <v>1.3765135516813378</v>
      </c>
      <c r="L341" s="10">
        <v>3.4698853363226062E-2</v>
      </c>
      <c r="M341" s="116">
        <f t="shared" si="30"/>
        <v>1.41</v>
      </c>
      <c r="N341" s="116">
        <f t="shared" si="31"/>
        <v>1.6934548860534766</v>
      </c>
      <c r="O341" s="164"/>
      <c r="P341" s="168"/>
      <c r="Q341" s="154"/>
      <c r="R341" s="49">
        <v>4</v>
      </c>
      <c r="S341" s="166">
        <f t="shared" si="33"/>
        <v>0.26386212748856286</v>
      </c>
      <c r="T341" s="166">
        <v>1.4295927585649137</v>
      </c>
      <c r="U341" s="155">
        <f t="shared" si="34"/>
        <v>18.457153333193919</v>
      </c>
    </row>
    <row r="342" spans="1:21">
      <c r="A342" s="161">
        <f t="shared" si="35"/>
        <v>337</v>
      </c>
      <c r="B342" s="162" t="s">
        <v>139</v>
      </c>
      <c r="C342" s="162">
        <v>24</v>
      </c>
      <c r="D342" s="163">
        <f>'сходові кл'!P342</f>
        <v>0</v>
      </c>
      <c r="E342" s="163">
        <f>'прибуд тер'!P342</f>
        <v>0.73893015538292528</v>
      </c>
      <c r="F342" s="163">
        <f>'слюсарі х.в.'!Q342+водовідведення!Q342+зварювальник!N342+'слюсарі ц.о. г.в.'!O342+'гаряча вода'!O342+'аварійні служби'!I342</f>
        <v>0.12672123482884678</v>
      </c>
      <c r="G342" s="163">
        <f>даратиз!K342</f>
        <v>4.4491525423728815E-3</v>
      </c>
      <c r="H342" s="163">
        <f>димвенканали!R342</f>
        <v>9.0695192579187248E-2</v>
      </c>
      <c r="I342" s="163">
        <f>покрівлі!P342+'під зими'!N342+маляри!N342+водій!M342</f>
        <v>0.14606175585326492</v>
      </c>
      <c r="J342" s="163">
        <f>електрики!Q342</f>
        <v>1.62048285370185E-2</v>
      </c>
      <c r="K342" s="163">
        <f t="shared" si="32"/>
        <v>1.1230623197236156</v>
      </c>
      <c r="L342" s="10">
        <v>2.8219234409148988E-2</v>
      </c>
      <c r="M342" s="116">
        <f t="shared" si="30"/>
        <v>1.1499999999999999</v>
      </c>
      <c r="N342" s="116">
        <f t="shared" si="31"/>
        <v>1.3815378649593175</v>
      </c>
      <c r="O342" s="164"/>
      <c r="P342" s="168"/>
      <c r="Q342" s="154"/>
      <c r="R342" s="49">
        <v>4</v>
      </c>
      <c r="S342" s="166">
        <f t="shared" si="33"/>
        <v>0.21890540730237906</v>
      </c>
      <c r="T342" s="166">
        <v>1.1626324576569385</v>
      </c>
      <c r="U342" s="155">
        <f t="shared" si="34"/>
        <v>18.828427321179447</v>
      </c>
    </row>
    <row r="343" spans="1:21">
      <c r="A343" s="161">
        <f t="shared" si="35"/>
        <v>338</v>
      </c>
      <c r="B343" s="222" t="s">
        <v>140</v>
      </c>
      <c r="C343" s="162">
        <v>17</v>
      </c>
      <c r="D343" s="163">
        <f>'сходові кл'!P343</f>
        <v>0.64033957610480474</v>
      </c>
      <c r="E343" s="163">
        <f>'прибуд тер'!P343</f>
        <v>0</v>
      </c>
      <c r="F343" s="163">
        <f>'слюсарі х.в.'!Q343+водовідведення!Q343+зварювальник!N343+'слюсарі ц.о. г.в.'!O343+'гаряча вода'!O343+'аварійні служби'!I343</f>
        <v>0.17561147096929181</v>
      </c>
      <c r="G343" s="163">
        <f>даратиз!K343</f>
        <v>2.6123081256161103E-4</v>
      </c>
      <c r="H343" s="163">
        <f>димвенканали!R343</f>
        <v>4.9813111718788862E-2</v>
      </c>
      <c r="I343" s="163">
        <f>покрівлі!P343+'під зими'!N343+маляри!N343+водій!M343</f>
        <v>0.29396303635430976</v>
      </c>
      <c r="J343" s="163">
        <f>електрики!Q343</f>
        <v>7.8764914371946704E-3</v>
      </c>
      <c r="K343" s="163">
        <f t="shared" si="32"/>
        <v>1.1678649173969513</v>
      </c>
      <c r="L343" s="10">
        <v>3.1388242482729117E-2</v>
      </c>
      <c r="M343" s="116">
        <f t="shared" si="30"/>
        <v>1.2</v>
      </c>
      <c r="N343" s="116">
        <f t="shared" si="31"/>
        <v>1.4391037918556167</v>
      </c>
      <c r="O343" s="164"/>
      <c r="P343" s="168"/>
      <c r="Q343" s="154"/>
      <c r="R343" s="49">
        <v>4</v>
      </c>
      <c r="S343" s="166">
        <f t="shared" si="33"/>
        <v>0.1459082015671771</v>
      </c>
      <c r="T343" s="166">
        <v>1.2931955902884396</v>
      </c>
      <c r="U343" s="155">
        <f t="shared" si="34"/>
        <v>11.282763617731881</v>
      </c>
    </row>
    <row r="344" spans="1:21">
      <c r="A344" s="161">
        <f t="shared" si="35"/>
        <v>339</v>
      </c>
      <c r="B344" s="162" t="s">
        <v>141</v>
      </c>
      <c r="C344" s="162">
        <v>27</v>
      </c>
      <c r="D344" s="163">
        <f>'сходові кл'!P344</f>
        <v>0.90638542379596765</v>
      </c>
      <c r="E344" s="163">
        <f>'прибуд тер'!P344</f>
        <v>0.19272719147852527</v>
      </c>
      <c r="F344" s="163">
        <f>'слюсарі х.в.'!Q344+водовідведення!Q344+зварювальник!N344+'слюсарі ц.о. г.в.'!O344+'гаряча вода'!O344+'аварійні служби'!I344</f>
        <v>0.1172456533315447</v>
      </c>
      <c r="G344" s="163">
        <f>даратиз!K344</f>
        <v>1.9555302166476625E-3</v>
      </c>
      <c r="H344" s="163">
        <f>димвенканали!R344</f>
        <v>6.783560776223313E-2</v>
      </c>
      <c r="I344" s="163">
        <f>покрівлі!P344+'під зими'!N344+маляри!N344+водій!M344</f>
        <v>0.10856877844531135</v>
      </c>
      <c r="J344" s="163">
        <f>електрики!Q344</f>
        <v>1.1773907347534992E-2</v>
      </c>
      <c r="K344" s="163">
        <f t="shared" si="32"/>
        <v>1.4064920923777646</v>
      </c>
      <c r="L344" s="10">
        <v>3.5383502606625386E-2</v>
      </c>
      <c r="M344" s="116">
        <f t="shared" si="30"/>
        <v>1.44</v>
      </c>
      <c r="N344" s="116">
        <f t="shared" si="31"/>
        <v>1.730250713981268</v>
      </c>
      <c r="O344" s="164"/>
      <c r="P344" s="168"/>
      <c r="Q344" s="154"/>
      <c r="R344" s="49">
        <v>3</v>
      </c>
      <c r="S344" s="166">
        <f t="shared" si="33"/>
        <v>0.27245040658830222</v>
      </c>
      <c r="T344" s="166">
        <v>1.4578003073929657</v>
      </c>
      <c r="U344" s="155">
        <f t="shared" si="34"/>
        <v>18.68914454240544</v>
      </c>
    </row>
    <row r="345" spans="1:21">
      <c r="A345" s="161">
        <f t="shared" si="35"/>
        <v>340</v>
      </c>
      <c r="B345" s="162" t="s">
        <v>142</v>
      </c>
      <c r="C345" s="162">
        <v>23</v>
      </c>
      <c r="D345" s="163">
        <f>'сходові кл'!P345</f>
        <v>0.60529556008773133</v>
      </c>
      <c r="E345" s="163">
        <f>'прибуд тер'!P345</f>
        <v>0.16406692576845919</v>
      </c>
      <c r="F345" s="163">
        <f>'слюсарі х.в.'!Q345+водовідведення!Q345+зварювальник!N345+'слюсарі ц.о. г.в.'!O345+'гаряча вода'!O345+'аварійні служби'!I345</f>
        <v>0.12222912468395628</v>
      </c>
      <c r="G345" s="163">
        <f>даратиз!K345</f>
        <v>8.4934964084643766E-4</v>
      </c>
      <c r="H345" s="163">
        <f>димвенканали!R345</f>
        <v>9.4717092034598535E-2</v>
      </c>
      <c r="I345" s="163">
        <f>покрівлі!P345+'під зими'!N345+маляри!N345+водій!M345</f>
        <v>0.12250978723015526</v>
      </c>
      <c r="J345" s="163">
        <f>електрики!Q345</f>
        <v>1.5034532241974647E-2</v>
      </c>
      <c r="K345" s="163">
        <f t="shared" si="32"/>
        <v>1.1247023716877218</v>
      </c>
      <c r="L345" s="10">
        <v>2.8296819319987957E-2</v>
      </c>
      <c r="M345" s="116">
        <f t="shared" si="30"/>
        <v>1.1499999999999999</v>
      </c>
      <c r="N345" s="116">
        <f t="shared" si="31"/>
        <v>1.3835990292092517</v>
      </c>
      <c r="O345" s="164"/>
      <c r="P345" s="168"/>
      <c r="Q345" s="154"/>
      <c r="R345" s="49">
        <v>3</v>
      </c>
      <c r="S345" s="166">
        <f t="shared" si="33"/>
        <v>0.21777007322574793</v>
      </c>
      <c r="T345" s="166">
        <v>1.1658289559835038</v>
      </c>
      <c r="U345" s="155">
        <f t="shared" si="34"/>
        <v>18.679418803938965</v>
      </c>
    </row>
    <row r="346" spans="1:21">
      <c r="A346" s="161">
        <f t="shared" si="35"/>
        <v>341</v>
      </c>
      <c r="B346" s="162" t="s">
        <v>143</v>
      </c>
      <c r="C346" s="162">
        <v>12</v>
      </c>
      <c r="D346" s="163">
        <f>'сходові кл'!P346</f>
        <v>0.71168106852497093</v>
      </c>
      <c r="E346" s="163">
        <f>'прибуд тер'!P346</f>
        <v>0.1662258284914406</v>
      </c>
      <c r="F346" s="163">
        <f>'слюсарі х.в.'!Q346+водовідведення!Q346+зварювальник!N346+'слюсарі ц.о. г.в.'!O346+'гаряча вода'!O346+'аварійні служби'!I346</f>
        <v>0.12298850007809814</v>
      </c>
      <c r="G346" s="163">
        <f>даратиз!K346</f>
        <v>1.7210519069255129E-3</v>
      </c>
      <c r="H346" s="163">
        <f>димвенканали!R346</f>
        <v>7.8478528252998961E-2</v>
      </c>
      <c r="I346" s="163">
        <f>покрівлі!P346+'під зими'!N346+маляри!N346+водій!M346</f>
        <v>0.12257026298209425</v>
      </c>
      <c r="J346" s="163">
        <f>електрики!Q346</f>
        <v>1.353988151791951E-2</v>
      </c>
      <c r="K346" s="163">
        <f t="shared" si="32"/>
        <v>1.2172051217544477</v>
      </c>
      <c r="L346" s="10">
        <v>3.0646119007202655E-2</v>
      </c>
      <c r="M346" s="116">
        <f t="shared" si="30"/>
        <v>1.25</v>
      </c>
      <c r="N346" s="116">
        <f t="shared" si="31"/>
        <v>1.4974214889139805</v>
      </c>
      <c r="O346" s="164"/>
      <c r="P346" s="168"/>
      <c r="Q346" s="154"/>
      <c r="R346" s="49">
        <v>4</v>
      </c>
      <c r="S346" s="166">
        <f t="shared" si="33"/>
        <v>0.23480138581723109</v>
      </c>
      <c r="T346" s="166">
        <v>1.2626201030967494</v>
      </c>
      <c r="U346" s="155">
        <f t="shared" si="34"/>
        <v>18.596360476231006</v>
      </c>
    </row>
    <row r="347" spans="1:21">
      <c r="A347" s="161">
        <f t="shared" si="35"/>
        <v>342</v>
      </c>
      <c r="B347" s="162" t="s">
        <v>144</v>
      </c>
      <c r="C347" s="162">
        <v>13</v>
      </c>
      <c r="D347" s="163">
        <f>'сходові кл'!P347</f>
        <v>0.82905544983903878</v>
      </c>
      <c r="E347" s="163">
        <f>'прибуд тер'!P347</f>
        <v>4.8485871178045523E-2</v>
      </c>
      <c r="F347" s="163">
        <f>'слюсарі х.в.'!Q347+водовідведення!Q347+зварювальник!N347+'слюсарі ц.о. г.в.'!O347+'гаряча вода'!O347+'аварійні служби'!I347</f>
        <v>0.12347378080163791</v>
      </c>
      <c r="G347" s="163">
        <f>даратиз!K347</f>
        <v>1.842927264614012E-3</v>
      </c>
      <c r="H347" s="163">
        <f>димвенканали!R347</f>
        <v>9.9671847127658059E-2</v>
      </c>
      <c r="I347" s="163">
        <f>покрівлі!P347+'під зими'!N347+маляри!N347+водій!M347</f>
        <v>0.11757841812005604</v>
      </c>
      <c r="J347" s="163">
        <f>електрики!Q347</f>
        <v>1.535879331219424E-2</v>
      </c>
      <c r="K347" s="163">
        <f t="shared" si="32"/>
        <v>1.2354670876432445</v>
      </c>
      <c r="L347" s="10">
        <v>3.1006207523993405E-2</v>
      </c>
      <c r="M347" s="116">
        <f t="shared" si="30"/>
        <v>1.27</v>
      </c>
      <c r="N347" s="116">
        <f t="shared" si="31"/>
        <v>1.5197679542006854</v>
      </c>
      <c r="O347" s="164"/>
      <c r="P347" s="168"/>
      <c r="Q347" s="154"/>
      <c r="R347" s="49">
        <v>3</v>
      </c>
      <c r="S347" s="166">
        <f t="shared" si="33"/>
        <v>0.24231220421215727</v>
      </c>
      <c r="T347" s="166">
        <v>1.2774557499885282</v>
      </c>
      <c r="U347" s="155">
        <f t="shared" si="34"/>
        <v>18.968344243182848</v>
      </c>
    </row>
    <row r="348" spans="1:21">
      <c r="A348" s="161">
        <f t="shared" si="35"/>
        <v>343</v>
      </c>
      <c r="B348" s="162" t="s">
        <v>145</v>
      </c>
      <c r="C348" s="162">
        <v>14</v>
      </c>
      <c r="D348" s="163">
        <f>'сходові кл'!P348</f>
        <v>0.6250338984320557</v>
      </c>
      <c r="E348" s="163">
        <f>'прибуд тер'!P348</f>
        <v>0.42697131192276427</v>
      </c>
      <c r="F348" s="163">
        <f>'слюсарі х.в.'!Q348+водовідведення!Q348+зварювальник!N348+'слюсарі ц.о. г.в.'!O348+'гаряча вода'!O348+'аварійні служби'!I348</f>
        <v>0.12493863846484934</v>
      </c>
      <c r="G348" s="163">
        <f>даратиз!K348</f>
        <v>2.3368902439024394E-3</v>
      </c>
      <c r="H348" s="163">
        <f>димвенканали!R348</f>
        <v>8.282458170145808E-2</v>
      </c>
      <c r="I348" s="163">
        <f>покрівлі!P348+'під зими'!N348+маляри!N348+водій!M348</f>
        <v>0.12375740131555175</v>
      </c>
      <c r="J348" s="163">
        <f>електрики!Q348</f>
        <v>1.5740421865530776E-2</v>
      </c>
      <c r="K348" s="163">
        <f t="shared" si="32"/>
        <v>1.4016031439461127</v>
      </c>
      <c r="L348" s="10">
        <v>3.5113973214353229E-2</v>
      </c>
      <c r="M348" s="116">
        <f t="shared" si="30"/>
        <v>1.44</v>
      </c>
      <c r="N348" s="116">
        <f t="shared" si="31"/>
        <v>1.7240605405925591</v>
      </c>
      <c r="O348" s="164"/>
      <c r="P348" s="168"/>
      <c r="Q348" s="154"/>
      <c r="R348" s="49">
        <v>4</v>
      </c>
      <c r="S348" s="166">
        <f t="shared" si="33"/>
        <v>0.27736484416120599</v>
      </c>
      <c r="T348" s="166">
        <v>1.4466956964313531</v>
      </c>
      <c r="U348" s="155">
        <f t="shared" si="34"/>
        <v>19.172300356280708</v>
      </c>
    </row>
    <row r="349" spans="1:21">
      <c r="A349" s="161">
        <f t="shared" si="35"/>
        <v>344</v>
      </c>
      <c r="B349" s="162" t="s">
        <v>146</v>
      </c>
      <c r="C349" s="162">
        <v>10</v>
      </c>
      <c r="D349" s="163">
        <f>'сходові кл'!P349</f>
        <v>0.82247513065840294</v>
      </c>
      <c r="E349" s="163">
        <f>'прибуд тер'!P349</f>
        <v>5.4703135130644925E-2</v>
      </c>
      <c r="F349" s="163">
        <f>'слюсарі х.в.'!Q349+водовідведення!Q349+зварювальник!N349+'слюсарі ц.о. г.в.'!O349+'гаряча вода'!O349+'аварійні служби'!I349</f>
        <v>0.1243819949145766</v>
      </c>
      <c r="G349" s="163">
        <f>даратиз!K349</f>
        <v>8.1671952877208898E-4</v>
      </c>
      <c r="H349" s="163">
        <f>димвенканали!R349</f>
        <v>0.11923895401027673</v>
      </c>
      <c r="I349" s="163">
        <f>покрівлі!P349+'під зими'!N349+маляри!N349+водій!M349</f>
        <v>0.11842680973137618</v>
      </c>
      <c r="J349" s="163">
        <f>електрики!Q349</f>
        <v>1.5595403630551561E-2</v>
      </c>
      <c r="K349" s="163">
        <f t="shared" si="32"/>
        <v>1.2556381476046008</v>
      </c>
      <c r="L349" s="10">
        <v>3.1540847955065399E-2</v>
      </c>
      <c r="M349" s="116">
        <f t="shared" si="30"/>
        <v>1.29</v>
      </c>
      <c r="N349" s="116">
        <f t="shared" si="31"/>
        <v>1.5446147946715993</v>
      </c>
      <c r="O349" s="164"/>
      <c r="P349" s="168"/>
      <c r="Q349" s="154"/>
      <c r="R349" s="49">
        <v>4</v>
      </c>
      <c r="S349" s="166">
        <f t="shared" si="33"/>
        <v>0.24513185892290479</v>
      </c>
      <c r="T349" s="166">
        <v>1.2994829357486946</v>
      </c>
      <c r="U349" s="155">
        <f t="shared" si="34"/>
        <v>18.863799760608057</v>
      </c>
    </row>
    <row r="350" spans="1:21">
      <c r="A350" s="161">
        <f t="shared" si="35"/>
        <v>345</v>
      </c>
      <c r="B350" s="162" t="s">
        <v>147</v>
      </c>
      <c r="C350" s="162">
        <v>8</v>
      </c>
      <c r="D350" s="163">
        <f>'сходові кл'!P350</f>
        <v>0.83137521746571519</v>
      </c>
      <c r="E350" s="163">
        <f>'прибуд тер'!P350</f>
        <v>0.14156873737492184</v>
      </c>
      <c r="F350" s="163">
        <f>'слюсарі х.в.'!Q350+водовідведення!Q350+зварювальник!N350+'слюсарі ц.о. г.в.'!O350+'гаряча вода'!O350+'аварійні служби'!I350</f>
        <v>0.1264878343229224</v>
      </c>
      <c r="G350" s="163">
        <f>даратиз!K350</f>
        <v>1.8961069418386494E-3</v>
      </c>
      <c r="H350" s="163">
        <f>димвенканали!R350</f>
        <v>0.14106385815333539</v>
      </c>
      <c r="I350" s="163">
        <f>покрівлі!P350+'під зими'!N350+маляри!N350+водій!M350</f>
        <v>0.12369275595282653</v>
      </c>
      <c r="J350" s="163">
        <f>електрики!Q350</f>
        <v>1.6144022426185411E-2</v>
      </c>
      <c r="K350" s="163">
        <f t="shared" si="32"/>
        <v>1.3822285326377455</v>
      </c>
      <c r="L350" s="10">
        <v>3.4665557883446267E-2</v>
      </c>
      <c r="M350" s="116">
        <f t="shared" si="30"/>
        <v>1.42</v>
      </c>
      <c r="N350" s="116">
        <f t="shared" si="31"/>
        <v>1.70027290862543</v>
      </c>
      <c r="O350" s="164"/>
      <c r="P350" s="168"/>
      <c r="Q350" s="154"/>
      <c r="R350" s="49">
        <v>4</v>
      </c>
      <c r="S350" s="166">
        <f t="shared" si="33"/>
        <v>0.27205192382744392</v>
      </c>
      <c r="T350" s="166">
        <v>1.4282209847979861</v>
      </c>
      <c r="U350" s="155">
        <f t="shared" si="34"/>
        <v>19.048307420432149</v>
      </c>
    </row>
    <row r="351" spans="1:21">
      <c r="A351" s="161">
        <f t="shared" si="35"/>
        <v>346</v>
      </c>
      <c r="B351" s="162" t="s">
        <v>148</v>
      </c>
      <c r="C351" s="162">
        <v>30</v>
      </c>
      <c r="D351" s="163">
        <f>'сходові кл'!P351</f>
        <v>0.79814796662434329</v>
      </c>
      <c r="E351" s="163">
        <f>'прибуд тер'!P351</f>
        <v>8.2540897379216049E-2</v>
      </c>
      <c r="F351" s="163">
        <f>'слюсарі х.в.'!Q351+водовідведення!Q351+зварювальник!N351+'слюсарі ц.о. г.в.'!O351+'гаряча вода'!O351+'аварійні служби'!I351</f>
        <v>0.13979086530108853</v>
      </c>
      <c r="G351" s="163">
        <f>даратиз!K351</f>
        <v>4.4029170464904288E-3</v>
      </c>
      <c r="H351" s="163">
        <f>димвенканали!R351</f>
        <v>0.13007481102801596</v>
      </c>
      <c r="I351" s="163">
        <f>покрівлі!P351+'під зими'!N351+маляри!N351+водій!M351</f>
        <v>6.1713351486206283E-2</v>
      </c>
      <c r="J351" s="163">
        <f>електрики!Q351</f>
        <v>1.9609762883219747E-2</v>
      </c>
      <c r="K351" s="163">
        <f t="shared" si="32"/>
        <v>1.2362805717485801</v>
      </c>
      <c r="L351" s="10">
        <v>3.1073163461119952E-2</v>
      </c>
      <c r="M351" s="116">
        <f t="shared" si="30"/>
        <v>1.27</v>
      </c>
      <c r="N351" s="116">
        <f t="shared" si="31"/>
        <v>1.5208244822516399</v>
      </c>
      <c r="O351" s="164"/>
      <c r="P351" s="168"/>
      <c r="Q351" s="154"/>
      <c r="R351" s="49">
        <v>3</v>
      </c>
      <c r="S351" s="166">
        <f t="shared" si="33"/>
        <v>0.24061014765349786</v>
      </c>
      <c r="T351" s="166">
        <v>1.280214334598142</v>
      </c>
      <c r="U351" s="155">
        <f t="shared" si="34"/>
        <v>18.7945206635282</v>
      </c>
    </row>
    <row r="352" spans="1:21">
      <c r="A352" s="161">
        <f t="shared" si="35"/>
        <v>347</v>
      </c>
      <c r="B352" s="162" t="s">
        <v>149</v>
      </c>
      <c r="C352" s="162">
        <v>29</v>
      </c>
      <c r="D352" s="163">
        <f>'сходові кл'!P352</f>
        <v>0.52970658885754263</v>
      </c>
      <c r="E352" s="163">
        <f>'прибуд тер'!P352</f>
        <v>0.36641573004081163</v>
      </c>
      <c r="F352" s="163">
        <f>'слюсарі х.в.'!Q352+водовідведення!Q352+зварювальник!N352+'слюсарі ц.о. г.в.'!O352+'гаряча вода'!O352+'аварійні служби'!I352</f>
        <v>0.16704102129576093</v>
      </c>
      <c r="G352" s="163">
        <f>даратиз!K352</f>
        <v>2.4142093464390416E-3</v>
      </c>
      <c r="H352" s="163">
        <f>димвенканали!R352</f>
        <v>5.6974503952000197E-2</v>
      </c>
      <c r="I352" s="163">
        <f>покрівлі!P352+'під зими'!N352+маляри!N352+водій!M352</f>
        <v>0.14083896562305792</v>
      </c>
      <c r="J352" s="163">
        <f>електрики!Q352</f>
        <v>2.5225209036672875E-2</v>
      </c>
      <c r="K352" s="163">
        <f t="shared" si="32"/>
        <v>1.2886162281522853</v>
      </c>
      <c r="L352" s="10">
        <v>3.2852005679987112E-2</v>
      </c>
      <c r="M352" s="116">
        <f t="shared" si="30"/>
        <v>1.32</v>
      </c>
      <c r="N352" s="116">
        <f t="shared" si="31"/>
        <v>1.5857618805987268</v>
      </c>
      <c r="O352" s="164"/>
      <c r="P352" s="168"/>
      <c r="Q352" s="154"/>
      <c r="R352" s="49">
        <v>3</v>
      </c>
      <c r="S352" s="166">
        <f t="shared" si="33"/>
        <v>0.23225924658325781</v>
      </c>
      <c r="T352" s="166">
        <v>1.353502634015469</v>
      </c>
      <c r="U352" s="155">
        <f t="shared" si="34"/>
        <v>17.1598666117264</v>
      </c>
    </row>
    <row r="353" spans="1:21">
      <c r="A353" s="161">
        <f t="shared" si="35"/>
        <v>348</v>
      </c>
      <c r="B353" s="162" t="s">
        <v>150</v>
      </c>
      <c r="C353" s="162">
        <v>32</v>
      </c>
      <c r="D353" s="163">
        <f>'сходові кл'!P353</f>
        <v>0.55148832582486718</v>
      </c>
      <c r="E353" s="163">
        <f>'прибуд тер'!P353</f>
        <v>0.2638116828698186</v>
      </c>
      <c r="F353" s="163">
        <f>'слюсарі х.в.'!Q353+водовідведення!Q353+зварювальник!N353+'слюсарі ц.о. г.в.'!O353+'гаряча вода'!O353+'аварійні служби'!I353</f>
        <v>0.16949848452639693</v>
      </c>
      <c r="G353" s="163">
        <f>даратиз!K353</f>
        <v>1.3210170838299565E-3</v>
      </c>
      <c r="H353" s="163">
        <f>димвенканали!R353</f>
        <v>9.4631748442769462E-2</v>
      </c>
      <c r="I353" s="163">
        <f>покрівлі!P353+'під зими'!N353+маляри!N353+водій!M353</f>
        <v>0.12191134857951638</v>
      </c>
      <c r="J353" s="163">
        <f>електрики!Q353</f>
        <v>2.7349269616708218E-2</v>
      </c>
      <c r="K353" s="163">
        <f t="shared" si="32"/>
        <v>1.2300118769439068</v>
      </c>
      <c r="L353" s="10">
        <v>3.102657586915588E-2</v>
      </c>
      <c r="M353" s="116">
        <f t="shared" si="30"/>
        <v>1.26</v>
      </c>
      <c r="N353" s="116">
        <f t="shared" si="31"/>
        <v>1.5132461433756752</v>
      </c>
      <c r="O353" s="164"/>
      <c r="P353" s="168"/>
      <c r="Q353" s="154"/>
      <c r="R353" s="49">
        <v>3</v>
      </c>
      <c r="S353" s="166">
        <f t="shared" si="33"/>
        <v>0.23495121756645299</v>
      </c>
      <c r="T353" s="166">
        <v>1.2782949258092222</v>
      </c>
      <c r="U353" s="155">
        <f t="shared" si="34"/>
        <v>18.380047735675518</v>
      </c>
    </row>
    <row r="354" spans="1:21">
      <c r="A354" s="161">
        <f t="shared" si="35"/>
        <v>349</v>
      </c>
      <c r="B354" s="162" t="s">
        <v>151</v>
      </c>
      <c r="C354" s="162">
        <v>19</v>
      </c>
      <c r="D354" s="163">
        <f>'сходові кл'!P354</f>
        <v>0.64914286285056344</v>
      </c>
      <c r="E354" s="163">
        <f>'прибуд тер'!P354</f>
        <v>0.40013907272671279</v>
      </c>
      <c r="F354" s="163">
        <f>'слюсарі х.в.'!Q354+водовідведення!Q354+зварювальник!N354+'слюсарі ц.о. г.в.'!O354+'гаряча вода'!O354+'аварійні служби'!I354</f>
        <v>0.15008698366351722</v>
      </c>
      <c r="G354" s="163">
        <f>даратиз!K354</f>
        <v>4.7452504317789289E-3</v>
      </c>
      <c r="H354" s="163">
        <f>димвенканали!R354</f>
        <v>4.5783526233116566E-2</v>
      </c>
      <c r="I354" s="163">
        <f>покрівлі!P354+'під зими'!N354+маляри!N354+водій!M354</f>
        <v>0.12555284531897892</v>
      </c>
      <c r="J354" s="163">
        <f>електрики!Q354</f>
        <v>2.2292134593670524E-2</v>
      </c>
      <c r="K354" s="163">
        <f t="shared" si="32"/>
        <v>1.3977426758183384</v>
      </c>
      <c r="L354" s="10">
        <v>3.5013692872699148E-2</v>
      </c>
      <c r="M354" s="116">
        <f t="shared" si="30"/>
        <v>1.43</v>
      </c>
      <c r="N354" s="116">
        <f t="shared" si="31"/>
        <v>1.7193076424292451</v>
      </c>
      <c r="O354" s="164"/>
      <c r="P354" s="168"/>
      <c r="Q354" s="154"/>
      <c r="R354" s="49">
        <v>3</v>
      </c>
      <c r="S354" s="166">
        <f t="shared" si="33"/>
        <v>0.27674349607404003</v>
      </c>
      <c r="T354" s="166">
        <v>1.442564146355205</v>
      </c>
      <c r="U354" s="155">
        <f t="shared" si="34"/>
        <v>19.184137965251839</v>
      </c>
    </row>
    <row r="355" spans="1:21">
      <c r="A355" s="161">
        <f t="shared" si="35"/>
        <v>350</v>
      </c>
      <c r="B355" s="162" t="s">
        <v>152</v>
      </c>
      <c r="C355" s="162">
        <v>28</v>
      </c>
      <c r="D355" s="163">
        <f>'сходові кл'!P355</f>
        <v>0.56770126323493064</v>
      </c>
      <c r="E355" s="163">
        <f>'прибуд тер'!P355</f>
        <v>0.39654490735747377</v>
      </c>
      <c r="F355" s="163">
        <f>'слюсарі х.в.'!Q355+водовідведення!Q355+зварювальник!N355+'слюсарі ц.о. г.в.'!O355+'гаряча вода'!O355+'аварійні служби'!I355</f>
        <v>0.12492390580489693</v>
      </c>
      <c r="G355" s="163">
        <f>даратиз!K355</f>
        <v>2.8227871250914413E-3</v>
      </c>
      <c r="H355" s="163">
        <f>димвенканали!R355</f>
        <v>0.10287961904300243</v>
      </c>
      <c r="I355" s="163">
        <f>покрівлі!P355+'під зими'!N355+маляри!N355+водій!M355</f>
        <v>0.10348583775668707</v>
      </c>
      <c r="J355" s="163">
        <f>електрики!Q355</f>
        <v>1.4162925306951613E-2</v>
      </c>
      <c r="K355" s="163">
        <f t="shared" si="32"/>
        <v>1.3125212456290336</v>
      </c>
      <c r="L355" s="10">
        <v>3.3149873318958314E-2</v>
      </c>
      <c r="M355" s="116">
        <f t="shared" si="30"/>
        <v>1.35</v>
      </c>
      <c r="N355" s="116">
        <f t="shared" si="31"/>
        <v>1.6148053427375904</v>
      </c>
      <c r="O355" s="164"/>
      <c r="P355" s="168"/>
      <c r="Q355" s="154"/>
      <c r="R355" s="49">
        <v>3</v>
      </c>
      <c r="S355" s="166">
        <f t="shared" si="33"/>
        <v>0.24903056199650764</v>
      </c>
      <c r="T355" s="166">
        <v>1.3657747807410827</v>
      </c>
      <c r="U355" s="155">
        <f t="shared" si="34"/>
        <v>18.233647707375386</v>
      </c>
    </row>
    <row r="356" spans="1:21">
      <c r="A356" s="161">
        <f t="shared" si="35"/>
        <v>351</v>
      </c>
      <c r="B356" s="162" t="s">
        <v>153</v>
      </c>
      <c r="C356" s="162">
        <v>33</v>
      </c>
      <c r="D356" s="163">
        <f>'сходові кл'!P356</f>
        <v>0.47662726193403404</v>
      </c>
      <c r="E356" s="163">
        <f>'прибуд тер'!P356</f>
        <v>0.29000732064750012</v>
      </c>
      <c r="F356" s="163">
        <f>'слюсарі х.в.'!Q356+водовідведення!Q356+зварювальник!N356+'слюсарі ц.о. г.в.'!O356+'гаряча вода'!O356+'аварійні служби'!I356</f>
        <v>0.17072210834121429</v>
      </c>
      <c r="G356" s="163">
        <f>даратиз!K356</f>
        <v>4.2368072630981652E-3</v>
      </c>
      <c r="H356" s="163">
        <f>димвенканали!R356</f>
        <v>5.0139326061990709E-2</v>
      </c>
      <c r="I356" s="163">
        <f>покрівлі!P356+'під зими'!N356+маляри!N356+водій!M356</f>
        <v>0.14912025801753673</v>
      </c>
      <c r="J356" s="163">
        <f>електрики!Q356</f>
        <v>2.766805129632419E-2</v>
      </c>
      <c r="K356" s="163">
        <f t="shared" si="32"/>
        <v>1.1685211335616981</v>
      </c>
      <c r="L356" s="10">
        <v>2.9424429992178158E-2</v>
      </c>
      <c r="M356" s="116">
        <f t="shared" si="30"/>
        <v>1.2</v>
      </c>
      <c r="N356" s="116">
        <f t="shared" si="31"/>
        <v>1.4375346762646515</v>
      </c>
      <c r="O356" s="164"/>
      <c r="P356" s="168"/>
      <c r="Q356" s="154"/>
      <c r="R356" s="49">
        <v>3</v>
      </c>
      <c r="S356" s="166">
        <f t="shared" si="33"/>
        <v>0.22524816058691144</v>
      </c>
      <c r="T356" s="166">
        <v>1.21228651567774</v>
      </c>
      <c r="U356" s="155">
        <f t="shared" si="34"/>
        <v>18.580439332939736</v>
      </c>
    </row>
    <row r="357" spans="1:21">
      <c r="A357" s="161">
        <f t="shared" si="35"/>
        <v>352</v>
      </c>
      <c r="B357" s="162" t="s">
        <v>154</v>
      </c>
      <c r="C357" s="162">
        <v>62</v>
      </c>
      <c r="D357" s="163">
        <f>'сходові кл'!P357</f>
        <v>0.6030144172717492</v>
      </c>
      <c r="E357" s="163">
        <f>'прибуд тер'!P357</f>
        <v>0.13392779463157187</v>
      </c>
      <c r="F357" s="163">
        <f>'слюсарі х.в.'!Q357+водовідведення!Q357+зварювальник!N357+'слюсарі ц.о. г.в.'!O357+'гаряча вода'!O357+'аварійні служби'!I357</f>
        <v>0.16444594502052537</v>
      </c>
      <c r="G357" s="163">
        <f>даратиз!K357</f>
        <v>4.800322710770473E-3</v>
      </c>
      <c r="H357" s="163">
        <f>димвенканали!R357</f>
        <v>4.8263837199099449E-2</v>
      </c>
      <c r="I357" s="163">
        <f>покрівлі!P357+'під зими'!N357+маляри!N357+водій!M357</f>
        <v>0.26429598636422691</v>
      </c>
      <c r="J357" s="163">
        <f>електрики!Q357</f>
        <v>2.6032968797368362E-2</v>
      </c>
      <c r="K357" s="163">
        <f t="shared" si="32"/>
        <v>1.2447812719953117</v>
      </c>
      <c r="L357" s="10">
        <v>3.1720841792696526E-2</v>
      </c>
      <c r="M357" s="116">
        <f t="shared" si="30"/>
        <v>1.28</v>
      </c>
      <c r="N357" s="116">
        <f t="shared" si="31"/>
        <v>1.53180253654561</v>
      </c>
      <c r="O357" s="164"/>
      <c r="P357" s="168"/>
      <c r="Q357" s="154"/>
      <c r="R357" s="49">
        <v>3</v>
      </c>
      <c r="S357" s="166">
        <f t="shared" si="33"/>
        <v>0.22490385468651319</v>
      </c>
      <c r="T357" s="166">
        <v>1.3068986818590969</v>
      </c>
      <c r="U357" s="155">
        <f t="shared" si="34"/>
        <v>17.208974024411877</v>
      </c>
    </row>
    <row r="358" spans="1:21">
      <c r="A358" s="161">
        <f t="shared" si="35"/>
        <v>353</v>
      </c>
      <c r="B358" s="162" t="s">
        <v>155</v>
      </c>
      <c r="C358" s="162">
        <v>22</v>
      </c>
      <c r="D358" s="163">
        <f>'сходові кл'!P358</f>
        <v>0.54731660865171006</v>
      </c>
      <c r="E358" s="163">
        <f>'прибуд тер'!P358</f>
        <v>0.46150430687728439</v>
      </c>
      <c r="F358" s="163">
        <f>'слюсарі х.в.'!Q358+водовідведення!Q358+зварювальник!N358+'слюсарі ц.о. г.в.'!O358+'гаряча вода'!O358+'аварійні служби'!I358</f>
        <v>0.11654339904568115</v>
      </c>
      <c r="G358" s="163">
        <f>даратиз!K358</f>
        <v>9.1173441570242928E-4</v>
      </c>
      <c r="H358" s="163">
        <f>димвенканали!R358</f>
        <v>4.0827910523860984E-2</v>
      </c>
      <c r="I358" s="163">
        <f>покрівлі!P358+'під зими'!N358+маляри!N358+водій!M358</f>
        <v>0.1234204632845794</v>
      </c>
      <c r="J358" s="163">
        <f>електрики!Q358</f>
        <v>1.3031992417090967E-2</v>
      </c>
      <c r="K358" s="163">
        <f t="shared" si="32"/>
        <v>1.3035564152159094</v>
      </c>
      <c r="L358" s="10">
        <v>3.285864917971737E-2</v>
      </c>
      <c r="M358" s="116">
        <f t="shared" si="30"/>
        <v>1.34</v>
      </c>
      <c r="N358" s="116">
        <f t="shared" si="31"/>
        <v>1.603698077274752</v>
      </c>
      <c r="O358" s="164"/>
      <c r="P358" s="168"/>
      <c r="Q358" s="154"/>
      <c r="R358" s="49">
        <v>2</v>
      </c>
      <c r="S358" s="166">
        <f t="shared" si="33"/>
        <v>0.2499217310703965</v>
      </c>
      <c r="T358" s="166">
        <v>1.3537763462043555</v>
      </c>
      <c r="U358" s="155">
        <f t="shared" si="34"/>
        <v>18.461079761890765</v>
      </c>
    </row>
    <row r="359" spans="1:21">
      <c r="A359" s="161">
        <f t="shared" si="35"/>
        <v>354</v>
      </c>
      <c r="B359" s="162" t="s">
        <v>156</v>
      </c>
      <c r="C359" s="162">
        <v>28</v>
      </c>
      <c r="D359" s="163">
        <f>'сходові кл'!P359</f>
        <v>0</v>
      </c>
      <c r="E359" s="163">
        <f>'прибуд тер'!P359</f>
        <v>0.77027084131408108</v>
      </c>
      <c r="F359" s="163">
        <f>'слюсарі х.в.'!Q359+водовідведення!Q359+зварювальник!N359+'слюсарі ц.о. г.в.'!O359+'гаряча вода'!O359+'аварійні служби'!I359</f>
        <v>0.14215666549994072</v>
      </c>
      <c r="G359" s="163">
        <f>даратиз!K359</f>
        <v>7.2867696440564143E-3</v>
      </c>
      <c r="H359" s="163">
        <f>димвенканали!R359</f>
        <v>8.6616897436567461E-2</v>
      </c>
      <c r="I359" s="163">
        <f>покрівлі!P359+'під зими'!N359+маляри!N359+водій!M359</f>
        <v>0.16951151351205634</v>
      </c>
      <c r="J359" s="163">
        <f>електрики!Q359</f>
        <v>2.0226107344559353E-2</v>
      </c>
      <c r="K359" s="163">
        <f t="shared" si="32"/>
        <v>1.1960687947512614</v>
      </c>
      <c r="L359" s="10">
        <v>2.9998613897375015E-2</v>
      </c>
      <c r="M359" s="116">
        <f t="shared" si="30"/>
        <v>1.23</v>
      </c>
      <c r="N359" s="116">
        <f t="shared" si="31"/>
        <v>1.4712808903783634</v>
      </c>
      <c r="O359" s="164"/>
      <c r="P359" s="168"/>
      <c r="Q359" s="154"/>
      <c r="R359" s="49">
        <v>2</v>
      </c>
      <c r="S359" s="166">
        <f t="shared" si="33"/>
        <v>0.23533799780651266</v>
      </c>
      <c r="T359" s="166">
        <v>1.2359428925718507</v>
      </c>
      <c r="U359" s="155">
        <f t="shared" si="34"/>
        <v>19.041170851899327</v>
      </c>
    </row>
    <row r="360" spans="1:21">
      <c r="A360" s="161">
        <f t="shared" si="35"/>
        <v>355</v>
      </c>
      <c r="B360" s="162" t="s">
        <v>157</v>
      </c>
      <c r="C360" s="162">
        <v>161</v>
      </c>
      <c r="D360" s="163">
        <f>'сходові кл'!P360</f>
        <v>0</v>
      </c>
      <c r="E360" s="163">
        <f>'прибуд тер'!P360</f>
        <v>0.75511014211393956</v>
      </c>
      <c r="F360" s="163">
        <f>'слюсарі х.в.'!Q360+водовідведення!Q360+зварювальник!N360+'слюсарі ц.о. г.в.'!O360+'гаряча вода'!O360+'аварійні служби'!I360</f>
        <v>0.17021233822117648</v>
      </c>
      <c r="G360" s="163">
        <f>даратиз!K360</f>
        <v>2.1178181818181821E-3</v>
      </c>
      <c r="H360" s="163">
        <f>димвенканали!R360</f>
        <v>6.8013123282108373E-2</v>
      </c>
      <c r="I360" s="163">
        <f>покрівлі!P360+'під зими'!N360+маляри!N360+водій!M360</f>
        <v>0.19098918974230578</v>
      </c>
      <c r="J360" s="163">
        <f>електрики!Q360</f>
        <v>2.7535244650101834E-2</v>
      </c>
      <c r="K360" s="163">
        <f t="shared" si="32"/>
        <v>1.2139778561914503</v>
      </c>
      <c r="L360" s="10">
        <v>3.0603919657514942E-2</v>
      </c>
      <c r="M360" s="116">
        <f t="shared" si="30"/>
        <v>1.24</v>
      </c>
      <c r="N360" s="116">
        <f t="shared" si="31"/>
        <v>1.4934981310187583</v>
      </c>
      <c r="O360" s="164"/>
      <c r="P360" s="168"/>
      <c r="Q360" s="154"/>
      <c r="R360" s="49">
        <v>5</v>
      </c>
      <c r="S360" s="166">
        <f t="shared" si="33"/>
        <v>0.2326166411291426</v>
      </c>
      <c r="T360" s="166">
        <v>1.2608814898896157</v>
      </c>
      <c r="U360" s="155">
        <f t="shared" si="34"/>
        <v>18.448731541733324</v>
      </c>
    </row>
    <row r="361" spans="1:21">
      <c r="A361" s="161">
        <f t="shared" si="35"/>
        <v>356</v>
      </c>
      <c r="B361" s="162" t="s">
        <v>158</v>
      </c>
      <c r="C361" s="162">
        <v>26</v>
      </c>
      <c r="D361" s="163">
        <f>'сходові кл'!P361</f>
        <v>0.47430606658098062</v>
      </c>
      <c r="E361" s="163">
        <f>'прибуд тер'!P361</f>
        <v>0.33844455641507831</v>
      </c>
      <c r="F361" s="163">
        <f>'слюсарі х.в.'!Q361+водовідведення!Q361+зварювальник!N361+'слюсарі ц.о. г.в.'!O361+'гаряча вода'!O361+'аварійні служби'!I361</f>
        <v>0.12232338763408758</v>
      </c>
      <c r="G361" s="163">
        <f>даратиз!K361</f>
        <v>3.162885416998123E-4</v>
      </c>
      <c r="H361" s="163">
        <f>димвенканали!R361</f>
        <v>6.6274967970834764E-2</v>
      </c>
      <c r="I361" s="163">
        <f>покрівлі!P361+'під зими'!N361+маляри!N361+водій!M361</f>
        <v>9.1427586800310962E-2</v>
      </c>
      <c r="J361" s="163">
        <f>електрики!Q361</f>
        <v>1.5059089872518069E-2</v>
      </c>
      <c r="K361" s="163">
        <f t="shared" si="32"/>
        <v>1.1081519438155101</v>
      </c>
      <c r="L361" s="10">
        <v>2.7850080722084454E-2</v>
      </c>
      <c r="M361" s="116">
        <f t="shared" si="30"/>
        <v>1.1399999999999999</v>
      </c>
      <c r="N361" s="116">
        <f t="shared" si="31"/>
        <v>1.3632024294451135</v>
      </c>
      <c r="O361" s="164"/>
      <c r="P361" s="168"/>
      <c r="Q361" s="154"/>
      <c r="R361" s="49">
        <v>3</v>
      </c>
      <c r="S361" s="166">
        <f t="shared" si="33"/>
        <v>0.2157791036952339</v>
      </c>
      <c r="T361" s="166">
        <v>1.1474233257498796</v>
      </c>
      <c r="U361" s="155">
        <f t="shared" si="34"/>
        <v>18.805535747167685</v>
      </c>
    </row>
    <row r="362" spans="1:21">
      <c r="A362" s="161">
        <f t="shared" si="35"/>
        <v>357</v>
      </c>
      <c r="B362" s="162" t="s">
        <v>159</v>
      </c>
      <c r="C362" s="162">
        <v>9</v>
      </c>
      <c r="D362" s="163">
        <f>'сходові кл'!P362</f>
        <v>0.57177286448045195</v>
      </c>
      <c r="E362" s="163">
        <f>'прибуд тер'!P362</f>
        <v>0.19144271118622383</v>
      </c>
      <c r="F362" s="163">
        <f>'слюсарі х.в.'!Q362+водовідведення!Q362+зварювальник!N362+'слюсарі ц.о. г.в.'!O362+'гаряча вода'!O362+'аварійні служби'!I362</f>
        <v>0.14721618351055998</v>
      </c>
      <c r="G362" s="163">
        <f>даратиз!K362</f>
        <v>4.2121515606743454E-3</v>
      </c>
      <c r="H362" s="163">
        <f>димвенканали!R362</f>
        <v>6.321067717999497E-2</v>
      </c>
      <c r="I362" s="163">
        <f>покрівлі!P362+'під зими'!N362+маляри!N362+водій!M362</f>
        <v>0.13322768416389277</v>
      </c>
      <c r="J362" s="163">
        <f>електрики!Q362</f>
        <v>2.0107944474077037E-2</v>
      </c>
      <c r="K362" s="163">
        <f t="shared" si="32"/>
        <v>1.1311902165558749</v>
      </c>
      <c r="L362" s="10">
        <v>2.8529169998308242E-2</v>
      </c>
      <c r="M362" s="116">
        <f t="shared" si="30"/>
        <v>1.1599999999999999</v>
      </c>
      <c r="N362" s="116">
        <f t="shared" si="31"/>
        <v>1.3916632638650199</v>
      </c>
      <c r="O362" s="164"/>
      <c r="P362" s="168"/>
      <c r="Q362" s="154"/>
      <c r="R362" s="49">
        <v>1</v>
      </c>
      <c r="S362" s="166">
        <f t="shared" si="33"/>
        <v>0.21626145993472035</v>
      </c>
      <c r="T362" s="166">
        <v>1.1754018039302996</v>
      </c>
      <c r="U362" s="155">
        <f t="shared" si="34"/>
        <v>18.398938917022836</v>
      </c>
    </row>
    <row r="363" spans="1:21">
      <c r="A363" s="161">
        <f t="shared" si="35"/>
        <v>358</v>
      </c>
      <c r="B363" s="222" t="s">
        <v>160</v>
      </c>
      <c r="C363" s="162">
        <v>15</v>
      </c>
      <c r="D363" s="163">
        <f>'сходові кл'!P363</f>
        <v>0</v>
      </c>
      <c r="E363" s="163">
        <f>'прибуд тер'!P363</f>
        <v>0</v>
      </c>
      <c r="F363" s="163">
        <f>'слюсарі х.в.'!Q363+водовідведення!Q363+зварювальник!N363+'слюсарі ц.о. г.в.'!O363+'гаряча вода'!O363+'аварійні служби'!I363</f>
        <v>0.10979601877192274</v>
      </c>
      <c r="G363" s="163">
        <f>даратиз!K363</f>
        <v>5.3495544893762854E-3</v>
      </c>
      <c r="H363" s="163">
        <f>димвенканали!R363</f>
        <v>0.16626532582498554</v>
      </c>
      <c r="I363" s="163">
        <f>покрівлі!P363+'під зими'!N363+маляри!N363+водій!M363</f>
        <v>0.25761898369821296</v>
      </c>
      <c r="J363" s="163">
        <f>електрики!Q363</f>
        <v>0</v>
      </c>
      <c r="K363" s="163">
        <f t="shared" si="32"/>
        <v>0.53902988278449748</v>
      </c>
      <c r="L363" s="10">
        <v>1.3806124102113296E-2</v>
      </c>
      <c r="M363" s="116">
        <f t="shared" si="30"/>
        <v>0.55000000000000004</v>
      </c>
      <c r="N363" s="116">
        <f t="shared" si="31"/>
        <v>0.66340320826393295</v>
      </c>
      <c r="O363" s="164"/>
      <c r="P363" s="168"/>
      <c r="Q363" s="154"/>
      <c r="R363" s="49">
        <v>3</v>
      </c>
      <c r="S363" s="166">
        <f t="shared" si="33"/>
        <v>9.4590895256865148E-2</v>
      </c>
      <c r="T363" s="166">
        <v>0.5688123130070678</v>
      </c>
      <c r="U363" s="155">
        <f t="shared" si="34"/>
        <v>16.629544244006162</v>
      </c>
    </row>
    <row r="364" spans="1:21">
      <c r="A364" s="161">
        <f t="shared" si="35"/>
        <v>359</v>
      </c>
      <c r="B364" s="162" t="s">
        <v>161</v>
      </c>
      <c r="C364" s="162">
        <v>16</v>
      </c>
      <c r="D364" s="163">
        <f>'сходові кл'!P364</f>
        <v>0.747195339453671</v>
      </c>
      <c r="E364" s="163">
        <f>'прибуд тер'!P364</f>
        <v>8.5164940204100828E-2</v>
      </c>
      <c r="F364" s="163">
        <f>'слюсарі х.в.'!Q364+водовідведення!Q364+зварювальник!N364+'слюсарі ц.о. г.в.'!O364+'гаряча вода'!O364+'аварійні служби'!I364</f>
        <v>0.15771654541229582</v>
      </c>
      <c r="G364" s="163">
        <f>даратиз!K364</f>
        <v>1.0863431151241535E-3</v>
      </c>
      <c r="H364" s="163">
        <f>димвенканали!R364</f>
        <v>0.10391215155648535</v>
      </c>
      <c r="I364" s="163">
        <f>покрівлі!P364+'під зими'!N364+маляри!N364+водій!M364</f>
        <v>0.12974067256263905</v>
      </c>
      <c r="J364" s="163">
        <f>електрики!Q364</f>
        <v>2.4279807994234834E-2</v>
      </c>
      <c r="K364" s="163">
        <f t="shared" si="32"/>
        <v>1.2490958002985511</v>
      </c>
      <c r="L364" s="10">
        <v>3.1455364840107081E-2</v>
      </c>
      <c r="M364" s="116">
        <f t="shared" si="30"/>
        <v>1.28</v>
      </c>
      <c r="N364" s="116">
        <f t="shared" si="31"/>
        <v>1.5366613981663897</v>
      </c>
      <c r="O364" s="164"/>
      <c r="P364" s="168"/>
      <c r="Q364" s="154"/>
      <c r="R364" s="49">
        <v>1</v>
      </c>
      <c r="S364" s="166">
        <f t="shared" si="33"/>
        <v>0.24070036675397821</v>
      </c>
      <c r="T364" s="166">
        <v>1.2959610314124115</v>
      </c>
      <c r="U364" s="155">
        <f t="shared" si="34"/>
        <v>18.573117626202801</v>
      </c>
    </row>
    <row r="365" spans="1:21">
      <c r="A365" s="161">
        <f t="shared" si="35"/>
        <v>360</v>
      </c>
      <c r="B365" s="162" t="s">
        <v>162</v>
      </c>
      <c r="C365" s="162">
        <v>31</v>
      </c>
      <c r="D365" s="163">
        <f>'сходові кл'!P365</f>
        <v>0</v>
      </c>
      <c r="E365" s="163">
        <f>'прибуд тер'!P365</f>
        <v>0.64109946070276902</v>
      </c>
      <c r="F365" s="163">
        <f>'слюсарі х.в.'!Q365+водовідведення!Q365+зварювальник!N365+'слюсарі ц.о. г.в.'!O365+'гаряча вода'!O365+'аварійні служби'!I365</f>
        <v>0.16871197379847838</v>
      </c>
      <c r="G365" s="163">
        <f>даратиз!K365</f>
        <v>7.3238696109358577E-3</v>
      </c>
      <c r="H365" s="163">
        <f>димвенканали!R365</f>
        <v>6.694429942707128E-2</v>
      </c>
      <c r="I365" s="163">
        <f>покрівлі!P365+'під зими'!N365+маляри!N365+водій!M365</f>
        <v>0.12774549677898625</v>
      </c>
      <c r="J365" s="163">
        <f>електрики!Q365</f>
        <v>2.7144365782829097E-2</v>
      </c>
      <c r="K365" s="163">
        <f t="shared" si="32"/>
        <v>1.03896946610107</v>
      </c>
      <c r="L365" s="10">
        <v>2.6183052599023305E-2</v>
      </c>
      <c r="M365" s="116">
        <f t="shared" si="30"/>
        <v>1.07</v>
      </c>
      <c r="N365" s="116">
        <f t="shared" si="31"/>
        <v>1.2781830224401118</v>
      </c>
      <c r="O365" s="164"/>
      <c r="P365" s="168"/>
      <c r="Q365" s="154"/>
      <c r="R365" s="49">
        <v>2</v>
      </c>
      <c r="S365" s="166">
        <f t="shared" si="33"/>
        <v>0.19944125536035151</v>
      </c>
      <c r="T365" s="166">
        <v>1.0787417670797603</v>
      </c>
      <c r="U365" s="155">
        <f t="shared" si="34"/>
        <v>18.488322362844521</v>
      </c>
    </row>
    <row r="366" spans="1:21">
      <c r="A366" s="161">
        <f t="shared" si="35"/>
        <v>361</v>
      </c>
      <c r="B366" s="162" t="s">
        <v>163</v>
      </c>
      <c r="C366" s="162">
        <v>27</v>
      </c>
      <c r="D366" s="163">
        <f>'сходові кл'!P366</f>
        <v>0</v>
      </c>
      <c r="E366" s="163">
        <f>'прибуд тер'!P366</f>
        <v>0.42068263443591553</v>
      </c>
      <c r="F366" s="163">
        <f>'слюсарі х.в.'!Q366+водовідведення!Q366+зварювальник!N366+'слюсарі ц.о. г.в.'!O366+'гаряча вода'!O366+'аварійні служби'!I366</f>
        <v>0.19795644356779174</v>
      </c>
      <c r="G366" s="163">
        <f>даратиз!K366</f>
        <v>2.8014846985153019E-3</v>
      </c>
      <c r="H366" s="163">
        <f>димвенканали!R366</f>
        <v>5.8760249909629712E-2</v>
      </c>
      <c r="I366" s="163">
        <f>покрівлі!P366+'під зими'!N366+маляри!N366+водій!M366</f>
        <v>0.21276206516434132</v>
      </c>
      <c r="J366" s="163">
        <f>електрики!Q366</f>
        <v>3.4763211607541956E-2</v>
      </c>
      <c r="K366" s="163">
        <f t="shared" si="32"/>
        <v>0.92772608938373546</v>
      </c>
      <c r="L366" s="10">
        <v>2.354752930122226E-2</v>
      </c>
      <c r="M366" s="116">
        <f t="shared" si="30"/>
        <v>0.95</v>
      </c>
      <c r="N366" s="116">
        <f t="shared" si="31"/>
        <v>1.1415283424219493</v>
      </c>
      <c r="O366" s="164"/>
      <c r="P366" s="168"/>
      <c r="Q366" s="154"/>
      <c r="R366" s="49">
        <v>3</v>
      </c>
      <c r="S366" s="166">
        <f t="shared" si="33"/>
        <v>0.17137013521159228</v>
      </c>
      <c r="T366" s="166">
        <v>0.97015820721035706</v>
      </c>
      <c r="U366" s="155">
        <f t="shared" si="34"/>
        <v>17.664143223027388</v>
      </c>
    </row>
    <row r="367" spans="1:21">
      <c r="A367" s="161">
        <f t="shared" si="35"/>
        <v>362</v>
      </c>
      <c r="B367" s="162" t="s">
        <v>164</v>
      </c>
      <c r="C367" s="162">
        <v>8</v>
      </c>
      <c r="D367" s="163">
        <f>'сходові кл'!P367</f>
        <v>0.63985992099161748</v>
      </c>
      <c r="E367" s="163">
        <f>'прибуд тер'!P367</f>
        <v>0.11899252831986332</v>
      </c>
      <c r="F367" s="163">
        <f>'слюсарі х.в.'!Q367+водовідведення!Q367+зварювальник!N367+'слюсарі ц.о. г.в.'!O367+'гаряча вода'!O367+'аварійні служби'!I367</f>
        <v>0.12962714704143041</v>
      </c>
      <c r="G367" s="163">
        <f>даратиз!K367</f>
        <v>3.1322688744332746E-3</v>
      </c>
      <c r="H367" s="163">
        <f>димвенканали!R367</f>
        <v>9.0875657692382691E-2</v>
      </c>
      <c r="I367" s="163">
        <f>покрівлі!P367+'під зими'!N367+маляри!N367+водій!M367</f>
        <v>0.12102717011114258</v>
      </c>
      <c r="J367" s="163">
        <f>електрики!Q367</f>
        <v>1.6961884394158928E-2</v>
      </c>
      <c r="K367" s="163">
        <f t="shared" si="32"/>
        <v>1.1204765774250287</v>
      </c>
      <c r="L367" s="10">
        <v>2.8168716570870542E-2</v>
      </c>
      <c r="M367" s="116">
        <f t="shared" si="30"/>
        <v>1.1499999999999999</v>
      </c>
      <c r="N367" s="116">
        <f t="shared" si="31"/>
        <v>1.3783743527950791</v>
      </c>
      <c r="O367" s="164"/>
      <c r="P367" s="168"/>
      <c r="Q367" s="154"/>
      <c r="R367" s="49">
        <v>2</v>
      </c>
      <c r="S367" s="166">
        <f t="shared" si="33"/>
        <v>0.21782323007521298</v>
      </c>
      <c r="T367" s="166">
        <v>1.1605511227198662</v>
      </c>
      <c r="U367" s="155">
        <f t="shared" si="34"/>
        <v>18.768947426005909</v>
      </c>
    </row>
    <row r="368" spans="1:21">
      <c r="A368" s="161">
        <f t="shared" si="35"/>
        <v>363</v>
      </c>
      <c r="B368" s="162" t="s">
        <v>165</v>
      </c>
      <c r="C368" s="162">
        <v>33</v>
      </c>
      <c r="D368" s="163">
        <f>'сходові кл'!P368</f>
        <v>0</v>
      </c>
      <c r="E368" s="163">
        <f>'прибуд тер'!P368</f>
        <v>0.77673985594273909</v>
      </c>
      <c r="F368" s="163">
        <f>'слюсарі х.в.'!Q368+водовідведення!Q368+зварювальник!N368+'слюсарі ц.о. г.в.'!O368+'гаряча вода'!O368+'аварійні служби'!I368</f>
        <v>0.14002685495062819</v>
      </c>
      <c r="G368" s="163">
        <f>даратиз!K368</f>
        <v>4.4350097975179624E-3</v>
      </c>
      <c r="H368" s="163">
        <f>димвенканали!R368</f>
        <v>6.2374946526921729E-2</v>
      </c>
      <c r="I368" s="163">
        <f>покрівлі!P368+'під зими'!N368+маляри!N368+водій!M368</f>
        <v>0.1522708835923435</v>
      </c>
      <c r="J368" s="163">
        <f>електрики!Q368</f>
        <v>1.6861065878164907E-2</v>
      </c>
      <c r="K368" s="163">
        <f t="shared" si="32"/>
        <v>1.1527086166883154</v>
      </c>
      <c r="L368" s="10">
        <v>2.9259826406457717E-2</v>
      </c>
      <c r="M368" s="116">
        <f t="shared" si="30"/>
        <v>1.18</v>
      </c>
      <c r="N368" s="116">
        <f t="shared" si="31"/>
        <v>1.4183621317137276</v>
      </c>
      <c r="O368" s="164"/>
      <c r="P368" s="168"/>
      <c r="Q368" s="154"/>
      <c r="R368" s="49">
        <v>3</v>
      </c>
      <c r="S368" s="166">
        <f t="shared" si="33"/>
        <v>0.21285728376766966</v>
      </c>
      <c r="T368" s="166">
        <v>1.2055048479460579</v>
      </c>
      <c r="U368" s="155">
        <f t="shared" si="34"/>
        <v>17.657107238542956</v>
      </c>
    </row>
    <row r="369" spans="1:21">
      <c r="A369" s="161">
        <f t="shared" si="35"/>
        <v>364</v>
      </c>
      <c r="B369" s="222" t="s">
        <v>166</v>
      </c>
      <c r="C369" s="162">
        <v>15</v>
      </c>
      <c r="D369" s="163">
        <f>'сходові кл'!P369</f>
        <v>0</v>
      </c>
      <c r="E369" s="163">
        <f>'прибуд тер'!P369</f>
        <v>0</v>
      </c>
      <c r="F369" s="163">
        <f>'слюсарі х.в.'!Q369+водовідведення!Q369+зварювальник!N369+'слюсарі ц.о. г.в.'!O369+'гаряча вода'!O369+'аварійні служби'!I369</f>
        <v>0.13000147441339738</v>
      </c>
      <c r="G369" s="163">
        <f>даратиз!K369</f>
        <v>2.4980174464710554E-3</v>
      </c>
      <c r="H369" s="163">
        <f>димвенканали!R369</f>
        <v>8.8678172890319734E-2</v>
      </c>
      <c r="I369" s="163">
        <f>покрівлі!P369+'під зими'!N369+маляри!N369+водій!M369</f>
        <v>0.24218739988096344</v>
      </c>
      <c r="J369" s="163">
        <f>електрики!Q369</f>
        <v>1.7059405141072216E-2</v>
      </c>
      <c r="K369" s="163">
        <f t="shared" si="32"/>
        <v>0.48042446977222381</v>
      </c>
      <c r="L369" s="10">
        <v>1.2966576803187276E-2</v>
      </c>
      <c r="M369" s="116">
        <f t="shared" si="30"/>
        <v>0.49</v>
      </c>
      <c r="N369" s="116">
        <f t="shared" si="31"/>
        <v>0.59206925589049331</v>
      </c>
      <c r="O369" s="164"/>
      <c r="P369" s="168"/>
      <c r="Q369" s="154"/>
      <c r="R369" s="49">
        <v>3</v>
      </c>
      <c r="S369" s="166">
        <f t="shared" si="33"/>
        <v>5.7846291599177535E-2</v>
      </c>
      <c r="T369" s="166">
        <v>0.53422296429131577</v>
      </c>
      <c r="U369" s="155">
        <f t="shared" si="34"/>
        <v>10.82811774591433</v>
      </c>
    </row>
    <row r="370" spans="1:21">
      <c r="A370" s="161">
        <f t="shared" si="35"/>
        <v>365</v>
      </c>
      <c r="B370" s="222" t="s">
        <v>167</v>
      </c>
      <c r="C370" s="162">
        <v>17</v>
      </c>
      <c r="D370" s="163">
        <f>'сходові кл'!P370</f>
        <v>0</v>
      </c>
      <c r="E370" s="163">
        <f>'прибуд тер'!P370</f>
        <v>0</v>
      </c>
      <c r="F370" s="163">
        <f>'слюсарі х.в.'!Q370+водовідведення!Q370+зварювальник!N370+'слюсарі ц.о. г.в.'!O370+'гаряча вода'!O370+'аварійні служби'!I370</f>
        <v>0.13621053949110806</v>
      </c>
      <c r="G370" s="163">
        <f>даратиз!K370</f>
        <v>4.0806201550387606E-3</v>
      </c>
      <c r="H370" s="163">
        <f>димвенканали!R370</f>
        <v>0.11197617636977891</v>
      </c>
      <c r="I370" s="163">
        <f>покрівлі!P370+'під зими'!N370+маляри!N370+водій!M370</f>
        <v>0.12258346157353539</v>
      </c>
      <c r="J370" s="163">
        <f>електрики!Q370</f>
        <v>1.8677007030107832E-2</v>
      </c>
      <c r="K370" s="163">
        <f t="shared" si="32"/>
        <v>0.39352780461956899</v>
      </c>
      <c r="L370" s="10">
        <v>1.0170247515002407E-2</v>
      </c>
      <c r="M370" s="116">
        <f t="shared" si="30"/>
        <v>0.4</v>
      </c>
      <c r="N370" s="116">
        <f t="shared" si="31"/>
        <v>0.48443766256148563</v>
      </c>
      <c r="O370" s="164"/>
      <c r="P370" s="168"/>
      <c r="Q370" s="154"/>
      <c r="R370" s="49">
        <v>2</v>
      </c>
      <c r="S370" s="166">
        <f t="shared" si="33"/>
        <v>6.5423464943386467E-2</v>
      </c>
      <c r="T370" s="166">
        <v>0.41901419761809916</v>
      </c>
      <c r="U370" s="155">
        <f t="shared" si="34"/>
        <v>15.613663048958351</v>
      </c>
    </row>
    <row r="371" spans="1:21">
      <c r="A371" s="161">
        <f t="shared" si="35"/>
        <v>366</v>
      </c>
      <c r="B371" s="162" t="s">
        <v>168</v>
      </c>
      <c r="C371" s="162">
        <v>10</v>
      </c>
      <c r="D371" s="163">
        <f>'сходові кл'!P371</f>
        <v>0</v>
      </c>
      <c r="E371" s="163">
        <f>'прибуд тер'!P371</f>
        <v>0.72838503308195079</v>
      </c>
      <c r="F371" s="163">
        <f>'слюсарі х.в.'!Q371+водовідведення!Q371+зварювальник!N371+'слюсарі ц.о. г.в.'!O371+'гаряча вода'!O371+'аварійні служби'!I371</f>
        <v>0.13924591785999466</v>
      </c>
      <c r="G371" s="163">
        <f>даратиз!K371</f>
        <v>2.7978883861236809E-3</v>
      </c>
      <c r="H371" s="163">
        <f>димвенканали!R371</f>
        <v>6.4016117400849448E-2</v>
      </c>
      <c r="I371" s="163">
        <f>покрівлі!P371+'під зими'!N371+маляри!N371+водій!M371</f>
        <v>0.16211660749682616</v>
      </c>
      <c r="J371" s="163">
        <f>електрики!Q371</f>
        <v>1.9467791749223581E-2</v>
      </c>
      <c r="K371" s="163">
        <f t="shared" si="32"/>
        <v>1.1160293559749683</v>
      </c>
      <c r="L371" s="10">
        <v>2.8132180905425755E-2</v>
      </c>
      <c r="M371" s="116">
        <f t="shared" si="30"/>
        <v>1.1399999999999999</v>
      </c>
      <c r="N371" s="116">
        <f t="shared" si="31"/>
        <v>1.3729938442564729</v>
      </c>
      <c r="O371" s="164"/>
      <c r="P371" s="168"/>
      <c r="Q371" s="154"/>
      <c r="R371" s="49">
        <v>2</v>
      </c>
      <c r="S371" s="166">
        <f t="shared" si="33"/>
        <v>0.21394799095293182</v>
      </c>
      <c r="T371" s="166">
        <v>1.159045853303541</v>
      </c>
      <c r="U371" s="155">
        <f t="shared" si="34"/>
        <v>18.458975574014779</v>
      </c>
    </row>
    <row r="372" spans="1:21">
      <c r="A372" s="161">
        <f t="shared" si="35"/>
        <v>367</v>
      </c>
      <c r="B372" s="162" t="s">
        <v>169</v>
      </c>
      <c r="C372" s="162">
        <v>22</v>
      </c>
      <c r="D372" s="163">
        <f>'сходові кл'!P372</f>
        <v>0</v>
      </c>
      <c r="E372" s="163">
        <f>'прибуд тер'!P372</f>
        <v>0.72267849541079798</v>
      </c>
      <c r="F372" s="163">
        <f>'слюсарі х.в.'!Q372+водовідведення!Q372+зварювальник!N372+'слюсарі ц.о. г.в.'!O372+'гаряча вода'!O372+'аварійні служби'!I372</f>
        <v>0.15755903012427508</v>
      </c>
      <c r="G372" s="163">
        <f>даратиз!K372</f>
        <v>7.8873239436619731E-3</v>
      </c>
      <c r="H372" s="163">
        <f>димвенканали!R372</f>
        <v>0.16464444456496305</v>
      </c>
      <c r="I372" s="163">
        <f>покрівлі!P372+'під зими'!N372+маляри!N372+водій!M372</f>
        <v>0.28360824720913419</v>
      </c>
      <c r="J372" s="163">
        <f>електрики!Q372</f>
        <v>1.8179078774274979E-2</v>
      </c>
      <c r="K372" s="163">
        <f t="shared" si="32"/>
        <v>1.3545566200271073</v>
      </c>
      <c r="L372" s="10">
        <v>3.4231708201757624E-2</v>
      </c>
      <c r="M372" s="116">
        <f t="shared" si="30"/>
        <v>1.39</v>
      </c>
      <c r="N372" s="116">
        <f t="shared" si="31"/>
        <v>1.6665459938746379</v>
      </c>
      <c r="O372" s="164"/>
      <c r="P372" s="168"/>
      <c r="Q372" s="154"/>
      <c r="R372" s="49">
        <v>1</v>
      </c>
      <c r="S372" s="166">
        <f t="shared" si="33"/>
        <v>0.25619961596222374</v>
      </c>
      <c r="T372" s="166">
        <v>1.4103463779124141</v>
      </c>
      <c r="U372" s="155">
        <f t="shared" si="34"/>
        <v>18.165722972355827</v>
      </c>
    </row>
    <row r="373" spans="1:21">
      <c r="A373" s="161">
        <f t="shared" si="35"/>
        <v>368</v>
      </c>
      <c r="B373" s="162" t="s">
        <v>170</v>
      </c>
      <c r="C373" s="162">
        <v>9</v>
      </c>
      <c r="D373" s="163">
        <f>'сходові кл'!P373</f>
        <v>0</v>
      </c>
      <c r="E373" s="163">
        <f>'прибуд тер'!P373</f>
        <v>0.69562635921895011</v>
      </c>
      <c r="F373" s="163">
        <f>'слюсарі х.в.'!Q373+водовідведення!Q373+зварювальник!N373+'слюсарі ц.о. г.в.'!O373+'гаряча вода'!O373+'аварійні служби'!I373</f>
        <v>0.17024617059576713</v>
      </c>
      <c r="G373" s="163">
        <f>даратиз!K373</f>
        <v>8.1786171574903983E-3</v>
      </c>
      <c r="H373" s="163">
        <f>димвенканали!R373</f>
        <v>8.7140881310304702E-2</v>
      </c>
      <c r="I373" s="163">
        <f>покрівлі!P373+'під зими'!N373+маляри!N373+водій!M373</f>
        <v>0.3316521698044389</v>
      </c>
      <c r="J373" s="163">
        <f>електрики!Q373</f>
        <v>2.7544058748901489E-2</v>
      </c>
      <c r="K373" s="163">
        <f t="shared" si="32"/>
        <v>1.3203882568358527</v>
      </c>
      <c r="L373" s="10">
        <v>3.3192947908140549E-2</v>
      </c>
      <c r="M373" s="116">
        <f t="shared" si="30"/>
        <v>1.35</v>
      </c>
      <c r="N373" s="116">
        <f t="shared" si="31"/>
        <v>1.6242974456927919</v>
      </c>
      <c r="O373" s="164"/>
      <c r="P373" s="168"/>
      <c r="Q373" s="154"/>
      <c r="R373" s="49">
        <v>1</v>
      </c>
      <c r="S373" s="166">
        <f t="shared" si="33"/>
        <v>0.25674799187740138</v>
      </c>
      <c r="T373" s="166">
        <v>1.3675494538153905</v>
      </c>
      <c r="U373" s="155">
        <f t="shared" si="34"/>
        <v>18.774311317304694</v>
      </c>
    </row>
    <row r="374" spans="1:21">
      <c r="A374" s="161">
        <f t="shared" si="35"/>
        <v>369</v>
      </c>
      <c r="B374" s="162" t="s">
        <v>171</v>
      </c>
      <c r="C374" s="162">
        <v>23</v>
      </c>
      <c r="D374" s="163">
        <f>'сходові кл'!P374</f>
        <v>0</v>
      </c>
      <c r="E374" s="163">
        <f>'прибуд тер'!P374</f>
        <v>0.74524579773662558</v>
      </c>
      <c r="F374" s="163">
        <f>'слюсарі х.в.'!Q374+водовідведення!Q374+зварювальник!N374+'слюсарі ц.о. г.в.'!O374+'гаряча вода'!O374+'аварійні служби'!I374</f>
        <v>0.1154904563180828</v>
      </c>
      <c r="G374" s="163">
        <f>даратиз!K374</f>
        <v>3.5108024691358031E-3</v>
      </c>
      <c r="H374" s="163">
        <f>димвенканали!R374</f>
        <v>6.9026651860921731E-2</v>
      </c>
      <c r="I374" s="163">
        <f>покрівлі!P374+'під зими'!N374+маляри!N374+водій!M374</f>
        <v>0.23047133240238993</v>
      </c>
      <c r="J374" s="163">
        <f>електрики!Q374</f>
        <v>1.3278956717834604E-2</v>
      </c>
      <c r="K374" s="163">
        <f t="shared" si="32"/>
        <v>1.1770239975049905</v>
      </c>
      <c r="L374" s="10">
        <v>2.9614433237962819E-2</v>
      </c>
      <c r="M374" s="116">
        <f t="shared" si="30"/>
        <v>1.21</v>
      </c>
      <c r="N374" s="116">
        <f t="shared" si="31"/>
        <v>1.4479661168915441</v>
      </c>
      <c r="O374" s="164"/>
      <c r="P374" s="168"/>
      <c r="Q374" s="154"/>
      <c r="R374" s="49">
        <v>3</v>
      </c>
      <c r="S374" s="166">
        <f t="shared" si="33"/>
        <v>0.22785146748747587</v>
      </c>
      <c r="T374" s="166">
        <v>1.2201146494040682</v>
      </c>
      <c r="U374" s="155">
        <f t="shared" si="34"/>
        <v>18.674594850472758</v>
      </c>
    </row>
    <row r="375" spans="1:21">
      <c r="A375" s="161">
        <f t="shared" si="35"/>
        <v>370</v>
      </c>
      <c r="B375" s="162" t="s">
        <v>172</v>
      </c>
      <c r="C375" s="162">
        <v>23</v>
      </c>
      <c r="D375" s="163">
        <f>'сходові кл'!P375</f>
        <v>0.63886779962561446</v>
      </c>
      <c r="E375" s="163">
        <f>'прибуд тер'!P375</f>
        <v>0.42848169746493164</v>
      </c>
      <c r="F375" s="163">
        <f>'слюсарі х.в.'!Q375+водовідведення!Q375+зварювальник!N375+'слюсарі ц.о. г.в.'!O375+'гаряча вода'!O375+'аварійні служби'!I375</f>
        <v>0.14266838257861197</v>
      </c>
      <c r="G375" s="163">
        <f>даратиз!K375</f>
        <v>2.3660638837248607E-4</v>
      </c>
      <c r="H375" s="163">
        <f>димвенканали!R375</f>
        <v>4.6285721816148595E-2</v>
      </c>
      <c r="I375" s="163">
        <f>покрівлі!P375+'під зими'!N375+маляри!N375+водій!M375</f>
        <v>0.13510089643307988</v>
      </c>
      <c r="J375" s="163">
        <f>електрики!Q375</f>
        <v>1.8905176844860351E-2</v>
      </c>
      <c r="K375" s="163">
        <f t="shared" si="32"/>
        <v>1.4105462811516194</v>
      </c>
      <c r="L375" s="10">
        <v>3.5583724367677559E-2</v>
      </c>
      <c r="M375" s="116">
        <f t="shared" si="30"/>
        <v>1.45</v>
      </c>
      <c r="N375" s="116">
        <f t="shared" si="31"/>
        <v>1.7353560066231564</v>
      </c>
      <c r="O375" s="164"/>
      <c r="P375" s="168"/>
      <c r="Q375" s="154"/>
      <c r="R375" s="49">
        <v>3</v>
      </c>
      <c r="S375" s="166">
        <f t="shared" si="33"/>
        <v>0.26930656267484099</v>
      </c>
      <c r="T375" s="166">
        <v>1.4660494439483154</v>
      </c>
      <c r="U375" s="155">
        <f t="shared" si="34"/>
        <v>18.369541613109142</v>
      </c>
    </row>
    <row r="376" spans="1:21">
      <c r="A376" s="161">
        <f t="shared" si="35"/>
        <v>371</v>
      </c>
      <c r="B376" s="162" t="s">
        <v>173</v>
      </c>
      <c r="C376" s="162">
        <v>18</v>
      </c>
      <c r="D376" s="163">
        <f>'сходові кл'!P376</f>
        <v>0.48344232769307771</v>
      </c>
      <c r="E376" s="163">
        <f>'прибуд тер'!P376</f>
        <v>0.47410647423577418</v>
      </c>
      <c r="F376" s="163">
        <f>'слюсарі х.в.'!Q376+водовідведення!Q376+зварювальник!N376+'слюсарі ц.о. г.в.'!O376+'гаряча вода'!O376+'аварійні служби'!I376</f>
        <v>0.1484464062451592</v>
      </c>
      <c r="G376" s="163">
        <f>даратиз!K376</f>
        <v>4.4629244629244644E-3</v>
      </c>
      <c r="H376" s="163">
        <f>димвенканали!R376</f>
        <v>6.3264637557438497E-2</v>
      </c>
      <c r="I376" s="163">
        <f>покрівлі!P376+'під зими'!N376+маляри!N376+водій!M376</f>
        <v>0.11928599999528118</v>
      </c>
      <c r="J376" s="163">
        <f>електрики!Q376</f>
        <v>2.186472706969856E-2</v>
      </c>
      <c r="K376" s="163">
        <f t="shared" si="32"/>
        <v>1.3148734972593534</v>
      </c>
      <c r="L376" s="10">
        <v>3.2971943340249138E-2</v>
      </c>
      <c r="M376" s="116">
        <f t="shared" si="30"/>
        <v>1.35</v>
      </c>
      <c r="N376" s="116">
        <f t="shared" si="31"/>
        <v>1.617414528719523</v>
      </c>
      <c r="O376" s="164"/>
      <c r="P376" s="168"/>
      <c r="Q376" s="154"/>
      <c r="R376" s="49">
        <v>2</v>
      </c>
      <c r="S376" s="166">
        <f t="shared" si="33"/>
        <v>0.25897046310125837</v>
      </c>
      <c r="T376" s="166">
        <v>1.3584440656182646</v>
      </c>
      <c r="U376" s="155">
        <f t="shared" si="34"/>
        <v>19.063756076213114</v>
      </c>
    </row>
    <row r="377" spans="1:21">
      <c r="A377" s="161">
        <f t="shared" si="35"/>
        <v>372</v>
      </c>
      <c r="B377" s="162" t="s">
        <v>174</v>
      </c>
      <c r="C377" s="162">
        <v>4</v>
      </c>
      <c r="D377" s="163">
        <f>'сходові кл'!P377</f>
        <v>0</v>
      </c>
      <c r="E377" s="163">
        <f>'прибуд тер'!P377</f>
        <v>0.46235378076491013</v>
      </c>
      <c r="F377" s="163">
        <f>'слюсарі х.в.'!Q377+водовідведення!Q377+зварювальник!N377+'слюсарі ц.о. г.в.'!O377+'гаряча вода'!O377+'аварійні служби'!I377</f>
        <v>0.17583048181228372</v>
      </c>
      <c r="G377" s="163">
        <f>даратиз!K377</f>
        <v>3.5707720588235296E-3</v>
      </c>
      <c r="H377" s="163">
        <f>димвенканали!R377</f>
        <v>9.7020723346496474E-2</v>
      </c>
      <c r="I377" s="163">
        <f>покрівлі!P377+'під зими'!N377+маляри!N377+водій!M377</f>
        <v>0.17971051695923815</v>
      </c>
      <c r="J377" s="163">
        <f>електрики!Q377</f>
        <v>2.636263466040694E-2</v>
      </c>
      <c r="K377" s="163">
        <f t="shared" si="32"/>
        <v>0.94484890960215884</v>
      </c>
      <c r="L377" s="10">
        <v>2.4035452057382285E-2</v>
      </c>
      <c r="M377" s="116">
        <f t="shared" si="30"/>
        <v>0.97</v>
      </c>
      <c r="N377" s="116">
        <f t="shared" si="31"/>
        <v>1.1626612339914493</v>
      </c>
      <c r="O377" s="164"/>
      <c r="P377" s="168"/>
      <c r="Q377" s="154"/>
      <c r="R377" s="49">
        <v>2</v>
      </c>
      <c r="S377" s="166">
        <f t="shared" si="33"/>
        <v>0.17240060922729916</v>
      </c>
      <c r="T377" s="166">
        <v>0.99026062476415011</v>
      </c>
      <c r="U377" s="155">
        <f t="shared" si="34"/>
        <v>17.409619742111804</v>
      </c>
    </row>
    <row r="378" spans="1:21">
      <c r="A378" s="161">
        <f t="shared" si="35"/>
        <v>373</v>
      </c>
      <c r="B378" s="162" t="s">
        <v>175</v>
      </c>
      <c r="C378" s="162">
        <v>14</v>
      </c>
      <c r="D378" s="163">
        <f>'сходові кл'!P378</f>
        <v>0</v>
      </c>
      <c r="E378" s="163">
        <f>'прибуд тер'!P378</f>
        <v>0.48195536620093149</v>
      </c>
      <c r="F378" s="163">
        <f>'слюсарі х.в.'!Q378+водовідведення!Q378+зварювальник!N378+'слюсарі ц.о. г.в.'!O378+'гаряча вода'!O378+'аварійні служби'!I378</f>
        <v>0.15242114622519665</v>
      </c>
      <c r="G378" s="163">
        <f>даратиз!K378</f>
        <v>8.5462408516300738E-3</v>
      </c>
      <c r="H378" s="163">
        <f>димвенканали!R378</f>
        <v>0.17162017336400393</v>
      </c>
      <c r="I378" s="163">
        <f>покрівлі!P378+'під зими'!N378+маляри!N378+водій!M378</f>
        <v>0.1752034540945322</v>
      </c>
      <c r="J378" s="163">
        <f>електрики!Q378</f>
        <v>2.2900236734948298E-2</v>
      </c>
      <c r="K378" s="163">
        <f t="shared" si="32"/>
        <v>1.0126466174712425</v>
      </c>
      <c r="L378" s="10">
        <v>2.5525409988038424E-2</v>
      </c>
      <c r="M378" s="116">
        <f t="shared" si="30"/>
        <v>1.04</v>
      </c>
      <c r="N378" s="116">
        <f t="shared" si="31"/>
        <v>1.2458064329511371</v>
      </c>
      <c r="O378" s="164"/>
      <c r="P378" s="168"/>
      <c r="Q378" s="154"/>
      <c r="R378" s="49">
        <v>2</v>
      </c>
      <c r="S378" s="166">
        <f t="shared" si="33"/>
        <v>0.19415954144395409</v>
      </c>
      <c r="T378" s="166">
        <v>1.051646891507183</v>
      </c>
      <c r="U378" s="155">
        <f t="shared" si="34"/>
        <v>18.462427171319025</v>
      </c>
    </row>
    <row r="379" spans="1:21">
      <c r="A379" s="161">
        <f t="shared" si="35"/>
        <v>374</v>
      </c>
      <c r="B379" s="162" t="s">
        <v>176</v>
      </c>
      <c r="C379" s="162">
        <v>36</v>
      </c>
      <c r="D379" s="163">
        <f>'сходові кл'!P379</f>
        <v>0</v>
      </c>
      <c r="E379" s="163">
        <f>'прибуд тер'!P379</f>
        <v>0.72398112357386046</v>
      </c>
      <c r="F379" s="163">
        <f>'слюсарі х.в.'!Q379+водовідведення!Q379+зварювальник!N379+'слюсарі ц.о. г.в.'!O379+'гаряча вода'!O379+'аварійні служби'!I379</f>
        <v>0.14069857985463707</v>
      </c>
      <c r="G379" s="163">
        <f>даратиз!K379</f>
        <v>2.9060955518945635E-3</v>
      </c>
      <c r="H379" s="163">
        <f>димвенканали!R379</f>
        <v>0.11102904761406479</v>
      </c>
      <c r="I379" s="163">
        <f>покрівлі!P379+'під зими'!N379+маляри!N379+водій!M379</f>
        <v>0.17211649912474764</v>
      </c>
      <c r="J379" s="163">
        <f>електрики!Q379</f>
        <v>1.9846243055056924E-2</v>
      </c>
      <c r="K379" s="163">
        <f t="shared" si="32"/>
        <v>1.1705775887742615</v>
      </c>
      <c r="L379" s="10">
        <v>2.9523855555239117E-2</v>
      </c>
      <c r="M379" s="116">
        <f t="shared" si="30"/>
        <v>1.2</v>
      </c>
      <c r="N379" s="116">
        <f t="shared" si="31"/>
        <v>1.4401217331954006</v>
      </c>
      <c r="O379" s="164"/>
      <c r="P379" s="168"/>
      <c r="Q379" s="154"/>
      <c r="R379" s="49">
        <v>2</v>
      </c>
      <c r="S379" s="166">
        <f t="shared" si="33"/>
        <v>0.22373888431954891</v>
      </c>
      <c r="T379" s="166">
        <v>1.2163828488758517</v>
      </c>
      <c r="U379" s="155">
        <f t="shared" si="34"/>
        <v>18.393788150360916</v>
      </c>
    </row>
    <row r="380" spans="1:21">
      <c r="A380" s="161">
        <f t="shared" si="35"/>
        <v>375</v>
      </c>
      <c r="B380" s="162" t="s">
        <v>177</v>
      </c>
      <c r="C380" s="162">
        <v>18</v>
      </c>
      <c r="D380" s="163">
        <f>'сходові кл'!P380</f>
        <v>0</v>
      </c>
      <c r="E380" s="163">
        <f>'прибуд тер'!P380</f>
        <v>0.5518332568880091</v>
      </c>
      <c r="F380" s="163">
        <f>'слюсарі х.в.'!Q380+водовідведення!Q380+зварювальник!N380+'слюсарі ц.о. г.в.'!O380+'гаряча вода'!O380+'аварійні служби'!I380</f>
        <v>0.14178743279170941</v>
      </c>
      <c r="G380" s="163">
        <f>даратиз!K380</f>
        <v>2.2233219362965627E-3</v>
      </c>
      <c r="H380" s="163">
        <f>димвенканали!R380</f>
        <v>7.6145887128832537E-2</v>
      </c>
      <c r="I380" s="163">
        <f>покрівлі!P380+'під зими'!N380+маляри!N380+водій!M380</f>
        <v>0.15880832172844447</v>
      </c>
      <c r="J380" s="163">
        <f>електрики!Q380</f>
        <v>2.0129913872780042E-2</v>
      </c>
      <c r="K380" s="163">
        <f t="shared" si="32"/>
        <v>0.95092813434607226</v>
      </c>
      <c r="L380" s="10">
        <v>2.4073245791157227E-2</v>
      </c>
      <c r="M380" s="116">
        <f t="shared" si="30"/>
        <v>0.98</v>
      </c>
      <c r="N380" s="116">
        <f t="shared" si="31"/>
        <v>1.1700016561646753</v>
      </c>
      <c r="O380" s="164"/>
      <c r="P380" s="168"/>
      <c r="Q380" s="154"/>
      <c r="R380" s="49">
        <v>2</v>
      </c>
      <c r="S380" s="166">
        <f t="shared" si="33"/>
        <v>0.17818392956899765</v>
      </c>
      <c r="T380" s="166">
        <v>0.99181772659567768</v>
      </c>
      <c r="U380" s="155">
        <f t="shared" si="34"/>
        <v>17.965390695384873</v>
      </c>
    </row>
    <row r="381" spans="1:21">
      <c r="A381" s="161">
        <f t="shared" si="35"/>
        <v>376</v>
      </c>
      <c r="B381" s="162" t="s">
        <v>178</v>
      </c>
      <c r="C381" s="162">
        <v>25</v>
      </c>
      <c r="D381" s="163">
        <f>'сходові кл'!P381</f>
        <v>0</v>
      </c>
      <c r="E381" s="163">
        <f>'прибуд тер'!P381</f>
        <v>0.51923201945523489</v>
      </c>
      <c r="F381" s="163">
        <f>'слюсарі х.в.'!Q381+водовідведення!Q381+зварювальник!N381+'слюсарі ц.о. г.в.'!O381+'гаряча вода'!O381+'аварійні служби'!I381</f>
        <v>0.16532949296206828</v>
      </c>
      <c r="G381" s="163">
        <f>даратиз!K381</f>
        <v>5.5937846836847964E-3</v>
      </c>
      <c r="H381" s="163">
        <f>димвенканали!R381</f>
        <v>7.4466043960949954E-2</v>
      </c>
      <c r="I381" s="163">
        <f>покрівлі!P381+'під зими'!N381+маляри!N381+водій!M381</f>
        <v>0.11058288174862996</v>
      </c>
      <c r="J381" s="163">
        <f>електрики!Q381</f>
        <v>2.3875593654708174E-2</v>
      </c>
      <c r="K381" s="163">
        <f t="shared" si="32"/>
        <v>0.89907981646527602</v>
      </c>
      <c r="L381" s="10">
        <v>2.3085254389004044E-2</v>
      </c>
      <c r="M381" s="116">
        <f t="shared" ref="M381:M444" si="36">ROUND(K381+L381,2)</f>
        <v>0.92</v>
      </c>
      <c r="N381" s="116">
        <f t="shared" si="31"/>
        <v>1.106598085025136</v>
      </c>
      <c r="O381" s="164"/>
      <c r="P381" s="168"/>
      <c r="Q381" s="154"/>
      <c r="R381" s="49">
        <v>3</v>
      </c>
      <c r="S381" s="166">
        <f t="shared" si="33"/>
        <v>0.15548560419816948</v>
      </c>
      <c r="T381" s="166">
        <v>0.95111248082696653</v>
      </c>
      <c r="U381" s="155">
        <f t="shared" si="34"/>
        <v>16.347761945356766</v>
      </c>
    </row>
    <row r="382" spans="1:21">
      <c r="A382" s="161">
        <f t="shared" si="35"/>
        <v>377</v>
      </c>
      <c r="B382" s="162" t="s">
        <v>179</v>
      </c>
      <c r="C382" s="162">
        <v>63</v>
      </c>
      <c r="D382" s="163">
        <f>'сходові кл'!P382</f>
        <v>0.6474328899725702</v>
      </c>
      <c r="E382" s="163">
        <f>'прибуд тер'!P382</f>
        <v>0.13514532003731344</v>
      </c>
      <c r="F382" s="163">
        <f>'слюсарі х.в.'!Q382+водовідведення!Q382+зварювальник!N382+'слюсарі ц.о. г.в.'!O382+'гаряча вода'!O382+'аварійні служби'!I382</f>
        <v>0.15695149914398593</v>
      </c>
      <c r="G382" s="163">
        <f>даратиз!K382</f>
        <v>6.6930970149253722E-4</v>
      </c>
      <c r="H382" s="163">
        <f>димвенканали!R382</f>
        <v>8.588261779761755E-2</v>
      </c>
      <c r="I382" s="163">
        <f>покрівлі!P382+'під зими'!N382+маляри!N382+водій!M382</f>
        <v>0.14187908850009637</v>
      </c>
      <c r="J382" s="163">
        <f>електрики!Q382</f>
        <v>2.4080496137565736E-2</v>
      </c>
      <c r="K382" s="163">
        <f t="shared" si="32"/>
        <v>1.1920412212906419</v>
      </c>
      <c r="L382" s="10">
        <v>3.0031017359369205E-2</v>
      </c>
      <c r="M382" s="116">
        <f t="shared" si="36"/>
        <v>1.22</v>
      </c>
      <c r="N382" s="116">
        <f t="shared" si="31"/>
        <v>1.4664866863800132</v>
      </c>
      <c r="O382" s="164"/>
      <c r="P382" s="168"/>
      <c r="Q382" s="154"/>
      <c r="R382" s="49">
        <v>2</v>
      </c>
      <c r="S382" s="166">
        <f t="shared" si="33"/>
        <v>0.22920877117400207</v>
      </c>
      <c r="T382" s="166">
        <v>1.2372779152060112</v>
      </c>
      <c r="U382" s="155">
        <f t="shared" si="34"/>
        <v>18.525245489073324</v>
      </c>
    </row>
    <row r="383" spans="1:21">
      <c r="A383" s="161">
        <f t="shared" si="35"/>
        <v>378</v>
      </c>
      <c r="B383" s="162" t="s">
        <v>180</v>
      </c>
      <c r="C383" s="162">
        <v>29</v>
      </c>
      <c r="D383" s="163">
        <f>'сходові кл'!P383</f>
        <v>0</v>
      </c>
      <c r="E383" s="163">
        <f>'прибуд тер'!P383</f>
        <v>0.67376939655759571</v>
      </c>
      <c r="F383" s="163">
        <f>'слюсарі х.в.'!Q383+водовідведення!Q383+зварювальник!N383+'слюсарі ц.о. г.в.'!O383+'гаряча вода'!O383+'аварійні служби'!I383</f>
        <v>0.17259478685586577</v>
      </c>
      <c r="G383" s="163">
        <f>даратиз!K383</f>
        <v>1.3615706235229957E-3</v>
      </c>
      <c r="H383" s="163">
        <f>димвенканали!R383</f>
        <v>5.7964125167387533E-2</v>
      </c>
      <c r="I383" s="163">
        <f>покрівлі!P383+'під зими'!N383+маляри!N383+водій!M383</f>
        <v>0.15473357653265984</v>
      </c>
      <c r="J383" s="163">
        <f>електрики!Q383</f>
        <v>2.8155926405530416E-2</v>
      </c>
      <c r="K383" s="163">
        <f t="shared" si="32"/>
        <v>1.0885793821425622</v>
      </c>
      <c r="L383" s="10">
        <v>2.7496961866107027E-2</v>
      </c>
      <c r="M383" s="116">
        <f t="shared" si="36"/>
        <v>1.1200000000000001</v>
      </c>
      <c r="N383" s="116">
        <f t="shared" si="31"/>
        <v>1.3392916128104029</v>
      </c>
      <c r="O383" s="164"/>
      <c r="P383" s="168"/>
      <c r="Q383" s="154"/>
      <c r="R383" s="49">
        <v>3</v>
      </c>
      <c r="S383" s="166">
        <f t="shared" si="33"/>
        <v>0.20641678392679319</v>
      </c>
      <c r="T383" s="166">
        <v>1.1328748288836097</v>
      </c>
      <c r="U383" s="155">
        <f t="shared" si="34"/>
        <v>18.220617023524692</v>
      </c>
    </row>
    <row r="384" spans="1:21">
      <c r="A384" s="161">
        <f t="shared" si="35"/>
        <v>379</v>
      </c>
      <c r="B384" s="162" t="s">
        <v>181</v>
      </c>
      <c r="C384" s="162">
        <v>11</v>
      </c>
      <c r="D384" s="163">
        <f>'сходові кл'!P384</f>
        <v>0.56010627919420031</v>
      </c>
      <c r="E384" s="163">
        <f>'прибуд тер'!P384</f>
        <v>0.27922728816483866</v>
      </c>
      <c r="F384" s="163">
        <f>'слюсарі х.в.'!Q384+водовідведення!Q384+зварювальник!N384+'слюсарі ц.о. г.в.'!O384+'гаряча вода'!O384+'аварійні служби'!I384</f>
        <v>0.15114790000841538</v>
      </c>
      <c r="G384" s="163">
        <f>даратиз!K384</f>
        <v>2.9291845493562237E-3</v>
      </c>
      <c r="H384" s="163">
        <f>димвенканали!R384</f>
        <v>7.5898937476329018E-2</v>
      </c>
      <c r="I384" s="163">
        <f>покрівлі!P384+'під зими'!N384+маляри!N384+водій!M384</f>
        <v>0.12472362907134418</v>
      </c>
      <c r="J384" s="163">
        <f>електрики!Q384</f>
        <v>2.2568527297263961E-2</v>
      </c>
      <c r="K384" s="163">
        <f t="shared" si="32"/>
        <v>1.2166017457617477</v>
      </c>
      <c r="L384" s="10">
        <v>3.0574892034648915E-2</v>
      </c>
      <c r="M384" s="116">
        <f t="shared" si="36"/>
        <v>1.25</v>
      </c>
      <c r="N384" s="116">
        <f t="shared" si="31"/>
        <v>1.496611965355676</v>
      </c>
      <c r="O384" s="164"/>
      <c r="P384" s="168"/>
      <c r="Q384" s="154"/>
      <c r="R384" s="49">
        <v>2</v>
      </c>
      <c r="S384" s="166">
        <f t="shared" si="33"/>
        <v>0.23692641352814059</v>
      </c>
      <c r="T384" s="166">
        <v>1.2596855518275354</v>
      </c>
      <c r="U384" s="155">
        <f t="shared" si="34"/>
        <v>18.808377470425917</v>
      </c>
    </row>
    <row r="385" spans="1:21">
      <c r="A385" s="161">
        <f t="shared" si="35"/>
        <v>380</v>
      </c>
      <c r="B385" s="162" t="s">
        <v>182</v>
      </c>
      <c r="C385" s="162">
        <v>8</v>
      </c>
      <c r="D385" s="163">
        <f>'сходові кл'!P385</f>
        <v>0</v>
      </c>
      <c r="E385" s="163">
        <f>'прибуд тер'!P385</f>
        <v>0.74245610758467029</v>
      </c>
      <c r="F385" s="163">
        <f>'слюсарі х.в.'!Q385+водовідведення!Q385+зварювальник!N385+'слюсарі ц.о. г.в.'!O385+'гаряча вода'!O385+'аварійні служби'!I385</f>
        <v>0.15283244837999371</v>
      </c>
      <c r="G385" s="163">
        <f>даратиз!K385</f>
        <v>2.3161764705882357E-2</v>
      </c>
      <c r="H385" s="163">
        <f>димвенканали!R385</f>
        <v>0.12876777342125251</v>
      </c>
      <c r="I385" s="163">
        <f>покрівлі!P385+'під зими'!N385+маляри!N385+водій!M385</f>
        <v>0.16384893421037794</v>
      </c>
      <c r="J385" s="163">
        <f>електрики!Q385</f>
        <v>2.3007390249082417E-2</v>
      </c>
      <c r="K385" s="163">
        <f t="shared" si="32"/>
        <v>1.2340744185512591</v>
      </c>
      <c r="L385" s="10">
        <v>3.0640308790943135E-2</v>
      </c>
      <c r="M385" s="116">
        <f t="shared" si="36"/>
        <v>1.26</v>
      </c>
      <c r="N385" s="116">
        <f t="shared" si="31"/>
        <v>1.5176576728106426</v>
      </c>
      <c r="O385" s="164"/>
      <c r="P385" s="168"/>
      <c r="Q385" s="154"/>
      <c r="R385" s="49">
        <v>3</v>
      </c>
      <c r="S385" s="166">
        <f t="shared" si="33"/>
        <v>0.25527695062378553</v>
      </c>
      <c r="T385" s="166">
        <v>1.262380722186857</v>
      </c>
      <c r="U385" s="155">
        <f t="shared" si="34"/>
        <v>20.221866996001193</v>
      </c>
    </row>
    <row r="386" spans="1:21">
      <c r="A386" s="161">
        <f t="shared" si="35"/>
        <v>381</v>
      </c>
      <c r="B386" s="162" t="s">
        <v>183</v>
      </c>
      <c r="C386" s="162">
        <v>15</v>
      </c>
      <c r="D386" s="163">
        <f>'сходові кл'!P386</f>
        <v>0.72562542008146613</v>
      </c>
      <c r="E386" s="163">
        <f>'прибуд тер'!P386</f>
        <v>0.18603172461872777</v>
      </c>
      <c r="F386" s="163">
        <f>'слюсарі х.в.'!Q386+водовідведення!Q386+зварювальник!N386+'слюсарі ц.о. г.в.'!O386+'гаряча вода'!O386+'аварійні служби'!I386</f>
        <v>0.14281835407534804</v>
      </c>
      <c r="G386" s="163">
        <f>даратиз!K386</f>
        <v>4.7155274595021739E-3</v>
      </c>
      <c r="H386" s="163">
        <f>димвенканали!R386</f>
        <v>7.9582215778190482E-2</v>
      </c>
      <c r="I386" s="163">
        <f>покрівлі!P386+'під зими'!N386+маляри!N386+водій!M386</f>
        <v>0.12609926961381851</v>
      </c>
      <c r="J386" s="163">
        <f>електрики!Q386</f>
        <v>2.0398492184488717E-2</v>
      </c>
      <c r="K386" s="163">
        <f t="shared" si="32"/>
        <v>1.2852710038115416</v>
      </c>
      <c r="L386" s="10">
        <v>3.2280056479385408E-2</v>
      </c>
      <c r="M386" s="116">
        <f t="shared" si="36"/>
        <v>1.32</v>
      </c>
      <c r="N386" s="116">
        <f t="shared" si="31"/>
        <v>1.5810612723491124</v>
      </c>
      <c r="O386" s="164"/>
      <c r="P386" s="168"/>
      <c r="Q386" s="154"/>
      <c r="R386" s="49">
        <v>3</v>
      </c>
      <c r="S386" s="166">
        <f t="shared" si="33"/>
        <v>0.25112294539843338</v>
      </c>
      <c r="T386" s="166">
        <v>1.329938326950679</v>
      </c>
      <c r="U386" s="155">
        <f t="shared" si="34"/>
        <v>18.882300051778742</v>
      </c>
    </row>
    <row r="387" spans="1:21">
      <c r="A387" s="161">
        <f t="shared" si="35"/>
        <v>382</v>
      </c>
      <c r="B387" s="162" t="s">
        <v>184</v>
      </c>
      <c r="C387" s="162">
        <v>77</v>
      </c>
      <c r="D387" s="163">
        <f>'сходові кл'!P387</f>
        <v>0.68632688064335745</v>
      </c>
      <c r="E387" s="163">
        <f>'прибуд тер'!P387</f>
        <v>0.20104882470163754</v>
      </c>
      <c r="F387" s="163">
        <f>'слюсарі х.в.'!Q387+водовідведення!Q387+зварювальник!N387+'слюсарі ц.о. г.в.'!O387+'гаряча вода'!O387+'аварійні служби'!I387</f>
        <v>0.14702338641328302</v>
      </c>
      <c r="G387" s="163">
        <f>даратиз!K387</f>
        <v>2.3119622536774912E-3</v>
      </c>
      <c r="H387" s="163">
        <f>димвенканали!R387</f>
        <v>9.7789944406364307E-2</v>
      </c>
      <c r="I387" s="163">
        <f>покрівлі!P387+'під зими'!N387+маляри!N387+водій!M387</f>
        <v>0.12171016161396521</v>
      </c>
      <c r="J387" s="163">
        <f>електрики!Q387</f>
        <v>1.9105776193520562E-2</v>
      </c>
      <c r="K387" s="163">
        <f t="shared" si="32"/>
        <v>1.2753169362258057</v>
      </c>
      <c r="L387" s="10">
        <v>3.2209300793005317E-2</v>
      </c>
      <c r="M387" s="116">
        <f t="shared" si="36"/>
        <v>1.31</v>
      </c>
      <c r="N387" s="116">
        <f t="shared" ref="N387:N450" si="37">(D387+E387+F387+G387+H387+I387+J387+L387)*1.2</f>
        <v>1.5690314844225732</v>
      </c>
      <c r="O387" s="164"/>
      <c r="P387" s="168"/>
      <c r="Q387" s="154"/>
      <c r="R387" s="49">
        <v>4</v>
      </c>
      <c r="S387" s="166">
        <f t="shared" si="33"/>
        <v>0.242008291750754</v>
      </c>
      <c r="T387" s="166">
        <v>1.3270231926718192</v>
      </c>
      <c r="U387" s="155">
        <f t="shared" si="34"/>
        <v>18.236930076820752</v>
      </c>
    </row>
    <row r="388" spans="1:21">
      <c r="A388" s="161">
        <f t="shared" si="35"/>
        <v>383</v>
      </c>
      <c r="B388" s="162" t="s">
        <v>185</v>
      </c>
      <c r="C388" s="162">
        <v>13</v>
      </c>
      <c r="D388" s="163">
        <f>'сходові кл'!P388</f>
        <v>0.27542693609255187</v>
      </c>
      <c r="E388" s="163">
        <f>'прибуд тер'!P388</f>
        <v>0.5229633258869637</v>
      </c>
      <c r="F388" s="163">
        <f>'слюсарі х.в.'!Q388+водовідведення!Q388+зварювальник!N388+'слюсарі ц.о. г.в.'!O388+'гаряча вода'!O388+'аварійні служби'!I388</f>
        <v>0.13336597330717589</v>
      </c>
      <c r="G388" s="163">
        <f>даратиз!K388</f>
        <v>7.6374413757165189E-4</v>
      </c>
      <c r="H388" s="163">
        <f>димвенканали!R388</f>
        <v>6.9638256496242654E-2</v>
      </c>
      <c r="I388" s="163">
        <f>покрівлі!P388+'під зими'!N388+маляри!N388+водій!M388</f>
        <v>7.7447582306907389E-2</v>
      </c>
      <c r="J388" s="163">
        <f>електрики!Q388</f>
        <v>1.7935933200952211E-2</v>
      </c>
      <c r="K388" s="163">
        <f t="shared" ref="K388:K451" si="38">D388+E388+F388+G388+H388+I388+J388</f>
        <v>1.0975417514283652</v>
      </c>
      <c r="L388" s="10">
        <v>2.7575792070940616E-2</v>
      </c>
      <c r="M388" s="116">
        <f t="shared" si="36"/>
        <v>1.1299999999999999</v>
      </c>
      <c r="N388" s="116">
        <f t="shared" si="37"/>
        <v>1.3501410521991668</v>
      </c>
      <c r="O388" s="164"/>
      <c r="P388" s="168"/>
      <c r="Q388" s="154"/>
      <c r="R388" s="49">
        <v>2</v>
      </c>
      <c r="S388" s="166">
        <f t="shared" si="33"/>
        <v>0.21401841887641337</v>
      </c>
      <c r="T388" s="166">
        <v>1.1361226333227534</v>
      </c>
      <c r="U388" s="155">
        <f t="shared" si="34"/>
        <v>18.837615993133227</v>
      </c>
    </row>
    <row r="389" spans="1:21">
      <c r="A389" s="161">
        <f t="shared" si="35"/>
        <v>384</v>
      </c>
      <c r="B389" s="162" t="s">
        <v>186</v>
      </c>
      <c r="C389" s="162">
        <v>36</v>
      </c>
      <c r="D389" s="163">
        <f>'сходові кл'!P389</f>
        <v>0</v>
      </c>
      <c r="E389" s="163">
        <f>'прибуд тер'!P389</f>
        <v>0.71908042803552774</v>
      </c>
      <c r="F389" s="163">
        <f>'слюсарі х.в.'!Q389+водовідведення!Q389+зварювальник!N389+'слюсарі ц.о. г.в.'!O389+'гаряча вода'!O389+'аварійні служби'!I389</f>
        <v>0.1680587325834409</v>
      </c>
      <c r="G389" s="163">
        <f>даратиз!K389</f>
        <v>6.1624869383490079E-3</v>
      </c>
      <c r="H389" s="163">
        <f>димвенканали!R389</f>
        <v>0.17060744913245598</v>
      </c>
      <c r="I389" s="163">
        <f>покрівлі!P389+'під зими'!N389+маляри!N389+водій!M389</f>
        <v>0.16609389929935064</v>
      </c>
      <c r="J389" s="163">
        <f>електрики!Q389</f>
        <v>2.6974181671338002E-2</v>
      </c>
      <c r="K389" s="163">
        <f t="shared" si="38"/>
        <v>1.2569771776604624</v>
      </c>
      <c r="L389" s="10">
        <v>3.1711827512399184E-2</v>
      </c>
      <c r="M389" s="116">
        <f t="shared" si="36"/>
        <v>1.29</v>
      </c>
      <c r="N389" s="116">
        <f t="shared" si="37"/>
        <v>1.5464268062074338</v>
      </c>
      <c r="O389" s="164"/>
      <c r="P389" s="168"/>
      <c r="Q389" s="154"/>
      <c r="R389" s="49">
        <v>3</v>
      </c>
      <c r="S389" s="166">
        <f t="shared" si="33"/>
        <v>0.23989951269658771</v>
      </c>
      <c r="T389" s="166">
        <v>1.3065272935108461</v>
      </c>
      <c r="U389" s="155">
        <f t="shared" si="34"/>
        <v>18.361615091250002</v>
      </c>
    </row>
    <row r="390" spans="1:21">
      <c r="A390" s="161">
        <f t="shared" si="35"/>
        <v>385</v>
      </c>
      <c r="B390" s="162" t="s">
        <v>187</v>
      </c>
      <c r="C390" s="162">
        <v>34</v>
      </c>
      <c r="D390" s="163">
        <f>'сходові кл'!P390</f>
        <v>0.67595421226166241</v>
      </c>
      <c r="E390" s="163">
        <f>'прибуд тер'!P390</f>
        <v>0.16377547262039341</v>
      </c>
      <c r="F390" s="163">
        <f>'слюсарі х.в.'!Q390+водовідведення!Q390+зварювальник!N390+'слюсарі ц.о. г.в.'!O390+'гаряча вода'!O390+'аварійні служби'!I390</f>
        <v>0.17653284996874627</v>
      </c>
      <c r="G390" s="163">
        <f>даратиз!K390</f>
        <v>1.9308161881076192E-3</v>
      </c>
      <c r="H390" s="163">
        <f>димвенканали!R390</f>
        <v>0.15113030193680438</v>
      </c>
      <c r="I390" s="163">
        <f>покрівлі!P390+'під зими'!N390+маляри!N390+водій!M390</f>
        <v>0.23325350691616376</v>
      </c>
      <c r="J390" s="163">
        <f>електрики!Q390</f>
        <v>2.9181880917330396E-2</v>
      </c>
      <c r="K390" s="163">
        <f t="shared" si="38"/>
        <v>1.4317590408092082</v>
      </c>
      <c r="L390" s="10">
        <v>3.6473978075913793E-2</v>
      </c>
      <c r="M390" s="116">
        <f t="shared" si="36"/>
        <v>1.47</v>
      </c>
      <c r="N390" s="116">
        <f t="shared" si="37"/>
        <v>1.7618796226621465</v>
      </c>
      <c r="O390" s="164"/>
      <c r="P390" s="168"/>
      <c r="Q390" s="154"/>
      <c r="R390" s="49">
        <v>3</v>
      </c>
      <c r="S390" s="166">
        <f t="shared" ref="S390:S453" si="39">N390-T390</f>
        <v>0.2591517259344982</v>
      </c>
      <c r="T390" s="166">
        <v>1.5027278967276483</v>
      </c>
      <c r="U390" s="155">
        <f t="shared" ref="U390:U453" si="40">S390/T390*100</f>
        <v>17.245419247145737</v>
      </c>
    </row>
    <row r="391" spans="1:21">
      <c r="A391" s="161">
        <f t="shared" si="35"/>
        <v>386</v>
      </c>
      <c r="B391" s="162" t="s">
        <v>188</v>
      </c>
      <c r="C391" s="162">
        <v>37</v>
      </c>
      <c r="D391" s="163">
        <f>'сходові кл'!P391</f>
        <v>0.5768270469475576</v>
      </c>
      <c r="E391" s="163">
        <f>'прибуд тер'!P391</f>
        <v>0.13427745535385635</v>
      </c>
      <c r="F391" s="163">
        <f>'слюсарі х.в.'!Q391+водовідведення!Q391+зварювальник!N391+'слюсарі ц.о. г.в.'!O391+'гаряча вода'!O391+'аварійні служби'!I391</f>
        <v>0.17603748695134061</v>
      </c>
      <c r="G391" s="163">
        <f>даратиз!K391</f>
        <v>3.1628599801390273E-3</v>
      </c>
      <c r="H391" s="163">
        <f>димвенканали!R391</f>
        <v>1.7767336804717888E-2</v>
      </c>
      <c r="I391" s="163">
        <f>покрівлі!P391+'під зими'!N391+маляри!N391+водій!M391</f>
        <v>0.24196731854415499</v>
      </c>
      <c r="J391" s="163">
        <f>електрики!Q391</f>
        <v>2.9052827647202781E-2</v>
      </c>
      <c r="K391" s="163">
        <f t="shared" si="38"/>
        <v>1.1790923322289693</v>
      </c>
      <c r="L391" s="10">
        <v>3.0213291376383136E-2</v>
      </c>
      <c r="M391" s="116">
        <f t="shared" si="36"/>
        <v>1.21</v>
      </c>
      <c r="N391" s="116">
        <f t="shared" si="37"/>
        <v>1.4511667483264228</v>
      </c>
      <c r="O391" s="164"/>
      <c r="P391" s="168"/>
      <c r="Q391" s="154"/>
      <c r="R391" s="49">
        <v>3</v>
      </c>
      <c r="S391" s="166">
        <f t="shared" si="39"/>
        <v>0.20637914361943754</v>
      </c>
      <c r="T391" s="166">
        <v>1.2447876047069852</v>
      </c>
      <c r="U391" s="155">
        <f t="shared" si="40"/>
        <v>16.579466475971042</v>
      </c>
    </row>
    <row r="392" spans="1:21">
      <c r="A392" s="161">
        <f t="shared" ref="A392:A455" si="41">A391+1</f>
        <v>387</v>
      </c>
      <c r="B392" s="162" t="s">
        <v>189</v>
      </c>
      <c r="C392" s="162">
        <v>11</v>
      </c>
      <c r="D392" s="163">
        <f>'сходові кл'!P392</f>
        <v>0.38181299492299986</v>
      </c>
      <c r="E392" s="163">
        <f>'прибуд тер'!P392</f>
        <v>0.25817770283026581</v>
      </c>
      <c r="F392" s="163">
        <f>'слюсарі х.в.'!Q392+водовідведення!Q392+зварювальник!N392+'слюсарі ц.о. г.в.'!O392+'гаряча вода'!O392+'аварійні служби'!I392</f>
        <v>0.18030915230190234</v>
      </c>
      <c r="G392" s="163">
        <f>даратиз!K392</f>
        <v>1.8404907975460123E-3</v>
      </c>
      <c r="H392" s="163">
        <f>димвенканали!R392</f>
        <v>0.11726780205067397</v>
      </c>
      <c r="I392" s="163">
        <f>покрівлі!P392+'під зими'!N392+маляри!N392+водій!M392</f>
        <v>0.11229908159345517</v>
      </c>
      <c r="J392" s="163">
        <f>електрики!Q392</f>
        <v>3.0165693087315773E-2</v>
      </c>
      <c r="K392" s="163">
        <f t="shared" si="38"/>
        <v>1.081872917584159</v>
      </c>
      <c r="L392" s="10">
        <v>2.7237048660873443E-2</v>
      </c>
      <c r="M392" s="116">
        <f t="shared" si="36"/>
        <v>1.1100000000000001</v>
      </c>
      <c r="N392" s="116">
        <f t="shared" si="37"/>
        <v>1.330931959494039</v>
      </c>
      <c r="O392" s="164"/>
      <c r="P392" s="168"/>
      <c r="Q392" s="154"/>
      <c r="R392" s="49">
        <v>2</v>
      </c>
      <c r="S392" s="166">
        <f t="shared" si="39"/>
        <v>0.20876555466605318</v>
      </c>
      <c r="T392" s="166">
        <v>1.1221664048279858</v>
      </c>
      <c r="U392" s="155">
        <f t="shared" si="40"/>
        <v>18.603796528559805</v>
      </c>
    </row>
    <row r="393" spans="1:21">
      <c r="A393" s="161">
        <f t="shared" si="41"/>
        <v>388</v>
      </c>
      <c r="B393" s="162" t="s">
        <v>190</v>
      </c>
      <c r="C393" s="162">
        <v>15</v>
      </c>
      <c r="D393" s="163">
        <f>'сходові кл'!P393</f>
        <v>0</v>
      </c>
      <c r="E393" s="163">
        <f>'прибуд тер'!P393</f>
        <v>0.42379927769489545</v>
      </c>
      <c r="F393" s="163">
        <f>'слюсарі х.в.'!Q393+водовідведення!Q393+зварювальник!N393+'слюсарі ц.о. г.в.'!O393+'гаряча вода'!O393+'аварійні служби'!I393</f>
        <v>0.12249078665049171</v>
      </c>
      <c r="G393" s="163">
        <f>даратиз!K393</f>
        <v>5.0680122860903903E-3</v>
      </c>
      <c r="H393" s="163">
        <f>димвенканали!R393</f>
        <v>0.20542067038047579</v>
      </c>
      <c r="I393" s="163">
        <f>покрівлі!P393+'під зими'!N393+маляри!N393+водій!M393</f>
        <v>0.42155612611955928</v>
      </c>
      <c r="J393" s="163">
        <f>електрики!Q393</f>
        <v>1.5102701102513072E-2</v>
      </c>
      <c r="K393" s="163">
        <f t="shared" si="38"/>
        <v>1.1934375742340257</v>
      </c>
      <c r="L393" s="10">
        <v>3.1400841662873928E-2</v>
      </c>
      <c r="M393" s="116">
        <f t="shared" si="36"/>
        <v>1.22</v>
      </c>
      <c r="N393" s="116">
        <f t="shared" si="37"/>
        <v>1.4698060990762796</v>
      </c>
      <c r="O393" s="164"/>
      <c r="P393" s="168"/>
      <c r="Q393" s="154"/>
      <c r="R393" s="49">
        <v>1</v>
      </c>
      <c r="S393" s="166">
        <f t="shared" si="39"/>
        <v>0.17609142256587385</v>
      </c>
      <c r="T393" s="166">
        <v>1.2937146765104057</v>
      </c>
      <c r="U393" s="155">
        <f t="shared" si="40"/>
        <v>13.611302844677706</v>
      </c>
    </row>
    <row r="394" spans="1:21">
      <c r="A394" s="161">
        <f t="shared" si="41"/>
        <v>389</v>
      </c>
      <c r="B394" s="162" t="s">
        <v>191</v>
      </c>
      <c r="C394" s="162">
        <v>30</v>
      </c>
      <c r="D394" s="163">
        <f>'сходові кл'!P394</f>
        <v>0</v>
      </c>
      <c r="E394" s="163">
        <f>'прибуд тер'!P394</f>
        <v>0.29604246861813538</v>
      </c>
      <c r="F394" s="163">
        <f>'слюсарі х.в.'!Q394+водовідведення!Q394+зварювальник!N394+'слюсарі ц.о. г.в.'!O394+'гаряча вода'!O394+'аварійні служби'!I394</f>
        <v>0.19106733982420554</v>
      </c>
      <c r="G394" s="163">
        <f>даратиз!K394</f>
        <v>8.3141762452107297E-3</v>
      </c>
      <c r="H394" s="163">
        <f>димвенканали!R394</f>
        <v>0.44284273342113495</v>
      </c>
      <c r="I394" s="163">
        <f>покрівлі!P394+'під зими'!N394+маляри!N394+водій!M394</f>
        <v>0.29254049898994355</v>
      </c>
      <c r="J394" s="163">
        <f>електрики!Q394</f>
        <v>3.2968444264968678E-2</v>
      </c>
      <c r="K394" s="163">
        <f t="shared" si="38"/>
        <v>1.2637756613635989</v>
      </c>
      <c r="L394" s="10">
        <v>3.1826683706635113E-2</v>
      </c>
      <c r="M394" s="116">
        <f t="shared" si="36"/>
        <v>1.3</v>
      </c>
      <c r="N394" s="116">
        <f t="shared" si="37"/>
        <v>1.5547228140842808</v>
      </c>
      <c r="O394" s="164"/>
      <c r="P394" s="168"/>
      <c r="Q394" s="154"/>
      <c r="R394" s="49">
        <v>2</v>
      </c>
      <c r="S394" s="166">
        <f t="shared" si="39"/>
        <v>0.24346344537091413</v>
      </c>
      <c r="T394" s="166">
        <v>1.3112593687133667</v>
      </c>
      <c r="U394" s="155">
        <f t="shared" si="40"/>
        <v>18.567146300720445</v>
      </c>
    </row>
    <row r="395" spans="1:21">
      <c r="A395" s="161">
        <f t="shared" si="41"/>
        <v>390</v>
      </c>
      <c r="B395" s="162" t="s">
        <v>192</v>
      </c>
      <c r="C395" s="162">
        <v>29</v>
      </c>
      <c r="D395" s="163">
        <f>'сходові кл'!P395</f>
        <v>0</v>
      </c>
      <c r="E395" s="163">
        <f>'прибуд тер'!P395</f>
        <v>0.77282163755919864</v>
      </c>
      <c r="F395" s="163">
        <f>'слюсарі х.в.'!Q395+водовідведення!Q395+зварювальник!N395+'слюсарі ц.о. г.в.'!O395+'гаряча вода'!O395+'аварійні служби'!I395</f>
        <v>0.18484370016071999</v>
      </c>
      <c r="G395" s="163">
        <f>даратиз!K395</f>
        <v>3.642987249544627E-3</v>
      </c>
      <c r="H395" s="163">
        <f>димвенканали!R395</f>
        <v>2.3278308824292104E-2</v>
      </c>
      <c r="I395" s="163">
        <f>покрівлі!P395+'під зими'!N395+маляри!N395+водій!M395</f>
        <v>0.16202410855287067</v>
      </c>
      <c r="J395" s="163">
        <f>електрики!Q395</f>
        <v>3.1347045366691521E-2</v>
      </c>
      <c r="K395" s="163">
        <f t="shared" si="38"/>
        <v>1.1779577877133176</v>
      </c>
      <c r="L395" s="10">
        <v>2.9683493078573445E-2</v>
      </c>
      <c r="M395" s="116">
        <f t="shared" si="36"/>
        <v>1.21</v>
      </c>
      <c r="N395" s="116">
        <f t="shared" si="37"/>
        <v>1.4491695369502693</v>
      </c>
      <c r="O395" s="164"/>
      <c r="P395" s="168"/>
      <c r="Q395" s="154"/>
      <c r="R395" s="49">
        <v>2</v>
      </c>
      <c r="S395" s="166">
        <f t="shared" si="39"/>
        <v>0.22620962211304341</v>
      </c>
      <c r="T395" s="166">
        <v>1.2229599148372259</v>
      </c>
      <c r="U395" s="155">
        <f t="shared" si="40"/>
        <v>18.496895880937487</v>
      </c>
    </row>
    <row r="396" spans="1:21">
      <c r="A396" s="161">
        <f t="shared" si="41"/>
        <v>391</v>
      </c>
      <c r="B396" s="162" t="s">
        <v>193</v>
      </c>
      <c r="C396" s="162">
        <v>27</v>
      </c>
      <c r="D396" s="163">
        <f>'сходові кл'!P396</f>
        <v>0</v>
      </c>
      <c r="E396" s="163">
        <f>'прибуд тер'!P396</f>
        <v>0.75593938471171418</v>
      </c>
      <c r="F396" s="163">
        <f>'слюсарі х.в.'!Q396+водовідведення!Q396+зварювальник!N396+'слюсарі ц.о. г.в.'!O396+'гаряча вода'!O396+'аварійні служби'!I396</f>
        <v>0.19377458789766885</v>
      </c>
      <c r="G396" s="163">
        <f>даратиз!K396</f>
        <v>1.7897208452908953E-3</v>
      </c>
      <c r="H396" s="163">
        <f>димвенканали!R396</f>
        <v>8.4052344000483184E-2</v>
      </c>
      <c r="I396" s="163">
        <f>покрівлі!P396+'під зими'!N396+маляри!N396+водій!M396</f>
        <v>0.16773019571589315</v>
      </c>
      <c r="J396" s="163">
        <f>електрики!Q396</f>
        <v>3.3673743620493697E-2</v>
      </c>
      <c r="K396" s="163">
        <f t="shared" si="38"/>
        <v>1.236959976791544</v>
      </c>
      <c r="L396" s="10">
        <v>3.119524024021551E-2</v>
      </c>
      <c r="M396" s="116">
        <f t="shared" si="36"/>
        <v>1.27</v>
      </c>
      <c r="N396" s="116">
        <f t="shared" si="37"/>
        <v>1.5217862604381114</v>
      </c>
      <c r="O396" s="164"/>
      <c r="P396" s="168"/>
      <c r="Q396" s="154"/>
      <c r="R396" s="49">
        <v>2</v>
      </c>
      <c r="S396" s="166">
        <f t="shared" si="39"/>
        <v>0.2365423625412324</v>
      </c>
      <c r="T396" s="166">
        <v>1.285243897896879</v>
      </c>
      <c r="U396" s="155">
        <f t="shared" si="40"/>
        <v>18.404472717458585</v>
      </c>
    </row>
    <row r="397" spans="1:21">
      <c r="A397" s="161">
        <f t="shared" si="41"/>
        <v>392</v>
      </c>
      <c r="B397" s="162" t="s">
        <v>194</v>
      </c>
      <c r="C397" s="162">
        <v>35</v>
      </c>
      <c r="D397" s="163">
        <f>'сходові кл'!P397</f>
        <v>0</v>
      </c>
      <c r="E397" s="163">
        <f>'прибуд тер'!P397</f>
        <v>0.58015520759465178</v>
      </c>
      <c r="F397" s="163">
        <f>'слюсарі х.в.'!Q397+водовідведення!Q397+зварювальник!N397+'слюсарі ц.о. г.в.'!O397+'гаряча вода'!O397+'аварійні служби'!I397</f>
        <v>0.16945679330934915</v>
      </c>
      <c r="G397" s="163">
        <f>даратиз!K397</f>
        <v>2.8355837966640186E-3</v>
      </c>
      <c r="H397" s="163">
        <f>димвенканали!R397</f>
        <v>0.10451166461504398</v>
      </c>
      <c r="I397" s="163">
        <f>покрівлі!P397+'під зими'!N397+маляри!N397+водій!M397</f>
        <v>0.13943064836426758</v>
      </c>
      <c r="J397" s="163">
        <f>електрики!Q397</f>
        <v>2.2212456590754309E-2</v>
      </c>
      <c r="K397" s="163">
        <f t="shared" si="38"/>
        <v>1.0186023542707308</v>
      </c>
      <c r="L397" s="10">
        <v>2.6033790491047221E-2</v>
      </c>
      <c r="M397" s="116">
        <f t="shared" si="36"/>
        <v>1.04</v>
      </c>
      <c r="N397" s="116">
        <f t="shared" si="37"/>
        <v>1.2535633737141336</v>
      </c>
      <c r="O397" s="164"/>
      <c r="P397" s="168"/>
      <c r="Q397" s="154"/>
      <c r="R397" s="49">
        <v>2</v>
      </c>
      <c r="S397" s="166">
        <f t="shared" si="39"/>
        <v>0.18097120548298817</v>
      </c>
      <c r="T397" s="166">
        <v>1.0725921682311454</v>
      </c>
      <c r="U397" s="155">
        <f t="shared" si="40"/>
        <v>16.872322103697162</v>
      </c>
    </row>
    <row r="398" spans="1:21">
      <c r="A398" s="161">
        <f t="shared" si="41"/>
        <v>393</v>
      </c>
      <c r="B398" s="162" t="s">
        <v>195</v>
      </c>
      <c r="C398" s="162">
        <v>6</v>
      </c>
      <c r="D398" s="163">
        <f>'сходові кл'!P398</f>
        <v>0</v>
      </c>
      <c r="E398" s="163">
        <f>'прибуд тер'!P398</f>
        <v>0.66067944443641369</v>
      </c>
      <c r="F398" s="163">
        <f>'слюсарі х.в.'!Q398+водовідведення!Q398+зварювальник!N398+'слюсарі ц.о. г.в.'!O398+'гаряча вода'!O398+'аварійні служби'!I398</f>
        <v>0.17535508622187129</v>
      </c>
      <c r="G398" s="163">
        <f>даратиз!K398</f>
        <v>3.3970056788848743E-3</v>
      </c>
      <c r="H398" s="163">
        <f>димвенканали!R398</f>
        <v>0.12169404061502923</v>
      </c>
      <c r="I398" s="163">
        <f>покрівлі!P398+'під зими'!N398+маляри!N398+водій!M398</f>
        <v>0.17743084069877513</v>
      </c>
      <c r="J398" s="163">
        <f>електрики!Q398</f>
        <v>2.8875046822673906E-2</v>
      </c>
      <c r="K398" s="163">
        <f t="shared" si="38"/>
        <v>1.1674314644736481</v>
      </c>
      <c r="L398" s="10">
        <v>2.9407950197291664E-2</v>
      </c>
      <c r="M398" s="116">
        <f t="shared" si="36"/>
        <v>1.2</v>
      </c>
      <c r="N398" s="116">
        <f t="shared" si="37"/>
        <v>1.4362072976051277</v>
      </c>
      <c r="O398" s="164"/>
      <c r="P398" s="168"/>
      <c r="Q398" s="154"/>
      <c r="R398" s="49">
        <v>1</v>
      </c>
      <c r="S398" s="166">
        <f t="shared" si="39"/>
        <v>0.22459974947671113</v>
      </c>
      <c r="T398" s="166">
        <v>1.2116075481284165</v>
      </c>
      <c r="U398" s="155">
        <f t="shared" si="40"/>
        <v>18.537334950054813</v>
      </c>
    </row>
    <row r="399" spans="1:21">
      <c r="A399" s="161">
        <f t="shared" si="41"/>
        <v>394</v>
      </c>
      <c r="B399" s="222" t="s">
        <v>196</v>
      </c>
      <c r="C399" s="162">
        <v>18</v>
      </c>
      <c r="D399" s="163">
        <f>'сходові кл'!P399</f>
        <v>0</v>
      </c>
      <c r="E399" s="163">
        <f>'прибуд тер'!P399</f>
        <v>0</v>
      </c>
      <c r="F399" s="163">
        <f>'слюсарі х.в.'!Q399+водовідведення!Q399+зварювальник!N399+'слюсарі ц.о. г.в.'!O399+'гаряча вода'!O399+'аварійні служби'!I399</f>
        <v>0.13192582794717886</v>
      </c>
      <c r="G399" s="163">
        <f>даратиз!K399</f>
        <v>9.7142857142857135E-3</v>
      </c>
      <c r="H399" s="163">
        <f>димвенканали!R399</f>
        <v>8.7736435566699966E-2</v>
      </c>
      <c r="I399" s="163">
        <f>покрівлі!P399+'під зими'!N399+маляри!N399+водій!M399</f>
        <v>0.28038431991132579</v>
      </c>
      <c r="J399" s="163">
        <f>електрики!Q399</f>
        <v>1.7560742761544536E-2</v>
      </c>
      <c r="K399" s="163">
        <f t="shared" si="38"/>
        <v>0.52732161190103488</v>
      </c>
      <c r="L399" s="10">
        <v>1.3586636684705874E-2</v>
      </c>
      <c r="M399" s="116">
        <f t="shared" si="36"/>
        <v>0.54</v>
      </c>
      <c r="N399" s="116">
        <f t="shared" si="37"/>
        <v>0.64908989830288888</v>
      </c>
      <c r="O399" s="164"/>
      <c r="P399" s="168"/>
      <c r="Q399" s="154"/>
      <c r="R399" s="49">
        <v>1</v>
      </c>
      <c r="S399" s="166">
        <f t="shared" si="39"/>
        <v>8.9320466893006878E-2</v>
      </c>
      <c r="T399" s="166">
        <v>0.559769431409882</v>
      </c>
      <c r="U399" s="155">
        <f t="shared" si="40"/>
        <v>15.956653200593127</v>
      </c>
    </row>
    <row r="400" spans="1:21">
      <c r="A400" s="161">
        <f t="shared" si="41"/>
        <v>395</v>
      </c>
      <c r="B400" s="162" t="s">
        <v>197</v>
      </c>
      <c r="C400" s="162">
        <v>2</v>
      </c>
      <c r="D400" s="163">
        <f>'сходові кл'!P400</f>
        <v>0</v>
      </c>
      <c r="E400" s="163">
        <f>'прибуд тер'!P400</f>
        <v>0.74089191438787694</v>
      </c>
      <c r="F400" s="163">
        <f>'слюсарі х.в.'!Q400+водовідведення!Q400+зварювальник!N400+'слюсарі ц.о. г.в.'!O400+'гаряча вода'!O400+'аварійні служби'!I400</f>
        <v>0.16181153820251651</v>
      </c>
      <c r="G400" s="163">
        <f>даратиз!K400</f>
        <v>5.1892581864598176E-3</v>
      </c>
      <c r="H400" s="163">
        <f>димвенканали!R400</f>
        <v>4.9847093845392404E-2</v>
      </c>
      <c r="I400" s="163">
        <f>покрівлі!P400+'під зими'!N400+маляри!N400+водій!M400</f>
        <v>0.18839289696665834</v>
      </c>
      <c r="J400" s="163">
        <f>електрики!Q400</f>
        <v>2.534664623640873E-2</v>
      </c>
      <c r="K400" s="163">
        <f t="shared" si="38"/>
        <v>1.1714793478253127</v>
      </c>
      <c r="L400" s="10">
        <v>2.9478240785625411E-2</v>
      </c>
      <c r="M400" s="116">
        <f t="shared" si="36"/>
        <v>1.2</v>
      </c>
      <c r="N400" s="116">
        <f t="shared" si="37"/>
        <v>1.4411491063331257</v>
      </c>
      <c r="O400" s="164"/>
      <c r="P400" s="168"/>
      <c r="Q400" s="154"/>
      <c r="R400" s="49">
        <v>1</v>
      </c>
      <c r="S400" s="166">
        <f t="shared" si="39"/>
        <v>0.22664558596535866</v>
      </c>
      <c r="T400" s="166">
        <v>1.214503520367767</v>
      </c>
      <c r="U400" s="155">
        <f t="shared" si="40"/>
        <v>18.6615832860433</v>
      </c>
    </row>
    <row r="401" spans="1:21">
      <c r="A401" s="161">
        <f t="shared" si="41"/>
        <v>396</v>
      </c>
      <c r="B401" s="162" t="s">
        <v>198</v>
      </c>
      <c r="C401" s="162">
        <v>10</v>
      </c>
      <c r="D401" s="163">
        <f>'сходові кл'!P401</f>
        <v>0</v>
      </c>
      <c r="E401" s="163">
        <f>'прибуд тер'!P401</f>
        <v>0.75456137020833336</v>
      </c>
      <c r="F401" s="163">
        <f>'слюсарі х.в.'!Q401+водовідведення!Q401+зварювальник!N401+'слюсарі ц.о. г.в.'!O401+'гаряча вода'!O401+'аварійні служби'!I401</f>
        <v>0.16773517404411764</v>
      </c>
      <c r="G401" s="163">
        <f>даратиз!K401</f>
        <v>1.8265625000000001E-2</v>
      </c>
      <c r="H401" s="163">
        <f>димвенканали!R401</f>
        <v>9.9475044929913714E-2</v>
      </c>
      <c r="I401" s="163">
        <f>покрівлі!P401+'під зими'!N401+маляри!N401+водій!M401</f>
        <v>0.3243479215167539</v>
      </c>
      <c r="J401" s="163">
        <f>електрики!Q401</f>
        <v>2.6889887353615072E-2</v>
      </c>
      <c r="K401" s="163">
        <f t="shared" si="38"/>
        <v>1.3912750230527335</v>
      </c>
      <c r="L401" s="10">
        <v>3.4800577194528802E-2</v>
      </c>
      <c r="M401" s="116">
        <f t="shared" si="36"/>
        <v>1.43</v>
      </c>
      <c r="N401" s="116">
        <f t="shared" si="37"/>
        <v>1.7112907202967147</v>
      </c>
      <c r="O401" s="164"/>
      <c r="P401" s="168"/>
      <c r="Q401" s="154"/>
      <c r="R401" s="49">
        <v>1</v>
      </c>
      <c r="S401" s="166">
        <f t="shared" si="39"/>
        <v>0.27750693988212816</v>
      </c>
      <c r="T401" s="166">
        <v>1.4337837804145865</v>
      </c>
      <c r="U401" s="155">
        <f t="shared" si="40"/>
        <v>19.354866729060465</v>
      </c>
    </row>
    <row r="402" spans="1:21">
      <c r="A402" s="161">
        <f t="shared" si="41"/>
        <v>397</v>
      </c>
      <c r="B402" s="162" t="s">
        <v>199</v>
      </c>
      <c r="C402" s="162">
        <v>24</v>
      </c>
      <c r="D402" s="163">
        <f>'сходові кл'!P402</f>
        <v>0</v>
      </c>
      <c r="E402" s="163">
        <f>'прибуд тер'!P402</f>
        <v>0.65188887275018015</v>
      </c>
      <c r="F402" s="163">
        <f>'слюсарі х.в.'!Q402+водовідведення!Q402+зварювальник!N402+'слюсарі ц.о. г.в.'!O402+'гаряча вода'!O402+'аварійні служби'!I402</f>
        <v>0.18341436894930757</v>
      </c>
      <c r="G402" s="163">
        <f>даратиз!K402</f>
        <v>4.5104391648668109E-3</v>
      </c>
      <c r="H402" s="163">
        <f>димвенканали!R402</f>
        <v>0.3168835188877796</v>
      </c>
      <c r="I402" s="163">
        <f>покрівлі!P402+'під зими'!N402+маляри!N402+водій!M402</f>
        <v>0.23969790527401566</v>
      </c>
      <c r="J402" s="163">
        <f>електрики!Q402</f>
        <v>3.0974672257583963E-2</v>
      </c>
      <c r="K402" s="163">
        <f t="shared" si="38"/>
        <v>1.4273697772837335</v>
      </c>
      <c r="L402" s="10">
        <v>3.5982653447367979E-2</v>
      </c>
      <c r="M402" s="116">
        <f t="shared" si="36"/>
        <v>1.46</v>
      </c>
      <c r="N402" s="116">
        <f t="shared" si="37"/>
        <v>1.7560229168773216</v>
      </c>
      <c r="O402" s="164"/>
      <c r="P402" s="168"/>
      <c r="Q402" s="154"/>
      <c r="R402" s="49">
        <v>2</v>
      </c>
      <c r="S402" s="166">
        <f t="shared" si="39"/>
        <v>0.27353759484576079</v>
      </c>
      <c r="T402" s="166">
        <v>1.4824853220315608</v>
      </c>
      <c r="U402" s="155">
        <f t="shared" si="40"/>
        <v>18.451285201995233</v>
      </c>
    </row>
    <row r="403" spans="1:21">
      <c r="A403" s="161">
        <f t="shared" si="41"/>
        <v>398</v>
      </c>
      <c r="B403" s="162" t="s">
        <v>200</v>
      </c>
      <c r="C403" s="162">
        <v>19</v>
      </c>
      <c r="D403" s="163">
        <f>'сходові кл'!P403</f>
        <v>0</v>
      </c>
      <c r="E403" s="163">
        <f>'прибуд тер'!P403</f>
        <v>0.23518795954545452</v>
      </c>
      <c r="F403" s="163">
        <f>'слюсарі х.в.'!Q403+водовідведення!Q403+зварювальник!N403+'слюсарі ц.о. г.в.'!O403+'гаряча вода'!O403+'аварійні служби'!I403</f>
        <v>0.181505321230641</v>
      </c>
      <c r="G403" s="163">
        <f>даратиз!K403</f>
        <v>1.2396694214876034E-3</v>
      </c>
      <c r="H403" s="163">
        <f>димвенканали!R403</f>
        <v>0.12181587748103796</v>
      </c>
      <c r="I403" s="163">
        <f>покрівлі!P403+'під зими'!N403+маляри!N403+водій!M403</f>
        <v>0.16509326428419718</v>
      </c>
      <c r="J403" s="163">
        <f>електрики!Q403</f>
        <v>3.0477322148135148E-2</v>
      </c>
      <c r="K403" s="163">
        <f t="shared" si="38"/>
        <v>0.73531941411095336</v>
      </c>
      <c r="L403" s="10">
        <v>1.8735010452644984E-2</v>
      </c>
      <c r="M403" s="116">
        <f t="shared" si="36"/>
        <v>0.75</v>
      </c>
      <c r="N403" s="116">
        <f t="shared" si="37"/>
        <v>0.90486530947631805</v>
      </c>
      <c r="O403" s="164"/>
      <c r="P403" s="168"/>
      <c r="Q403" s="154"/>
      <c r="R403" s="49">
        <v>3</v>
      </c>
      <c r="S403" s="166">
        <f t="shared" si="39"/>
        <v>0.13298287882734461</v>
      </c>
      <c r="T403" s="166">
        <v>0.77188243064897344</v>
      </c>
      <c r="U403" s="155">
        <f t="shared" si="40"/>
        <v>17.228385249750662</v>
      </c>
    </row>
    <row r="404" spans="1:21">
      <c r="A404" s="161">
        <f t="shared" si="41"/>
        <v>399</v>
      </c>
      <c r="B404" s="162" t="s">
        <v>201</v>
      </c>
      <c r="C404" s="162">
        <v>51</v>
      </c>
      <c r="D404" s="163">
        <f>'сходові кл'!P404</f>
        <v>0.60715578571736262</v>
      </c>
      <c r="E404" s="163">
        <f>'прибуд тер'!P404</f>
        <v>0.31204398871370725</v>
      </c>
      <c r="F404" s="163">
        <f>'слюсарі х.в.'!Q404+водовідведення!Q404+зварювальник!N404+'слюсарі ц.о. г.в.'!O404+'гаряча вода'!O404+'аварійні служби'!I404</f>
        <v>0.13281435139646969</v>
      </c>
      <c r="G404" s="163">
        <f>даратиз!K404</f>
        <v>2.4153528043422078E-3</v>
      </c>
      <c r="H404" s="163">
        <f>димвенканали!R404</f>
        <v>1.9575868027156881E-2</v>
      </c>
      <c r="I404" s="163">
        <f>покрівлі!P404+'під зими'!N404+маляри!N404+водій!M404</f>
        <v>0.12310294429498202</v>
      </c>
      <c r="J404" s="163">
        <f>електрики!Q404</f>
        <v>1.7792223216659239E-2</v>
      </c>
      <c r="K404" s="163">
        <f t="shared" si="38"/>
        <v>1.2149005141706799</v>
      </c>
      <c r="L404" s="10">
        <v>3.0670889723012431E-2</v>
      </c>
      <c r="M404" s="116">
        <f t="shared" si="36"/>
        <v>1.25</v>
      </c>
      <c r="N404" s="116">
        <f t="shared" si="37"/>
        <v>1.4946856846724306</v>
      </c>
      <c r="O404" s="164"/>
      <c r="P404" s="168"/>
      <c r="Q404" s="154"/>
      <c r="R404" s="49">
        <v>4</v>
      </c>
      <c r="S404" s="166">
        <f t="shared" si="39"/>
        <v>0.23104502808431859</v>
      </c>
      <c r="T404" s="166">
        <v>1.263640656588112</v>
      </c>
      <c r="U404" s="155">
        <f t="shared" si="40"/>
        <v>18.284076796654425</v>
      </c>
    </row>
    <row r="405" spans="1:21">
      <c r="A405" s="161">
        <f t="shared" si="41"/>
        <v>400</v>
      </c>
      <c r="B405" s="162" t="s">
        <v>202</v>
      </c>
      <c r="C405" s="162">
        <v>26</v>
      </c>
      <c r="D405" s="163">
        <f>'сходові кл'!P405</f>
        <v>0.51373969548311771</v>
      </c>
      <c r="E405" s="163">
        <f>'прибуд тер'!P405</f>
        <v>0.21844811540111714</v>
      </c>
      <c r="F405" s="163">
        <f>'слюсарі х.в.'!Q405+водовідведення!Q405+зварювальник!N405+'слюсарі ц.о. г.в.'!O405+'гаряча вода'!O405+'аварійні служби'!I405</f>
        <v>0.14261845594373457</v>
      </c>
      <c r="G405" s="163">
        <f>даратиз!K405</f>
        <v>9.6072787087488445E-4</v>
      </c>
      <c r="H405" s="163">
        <f>димвенканали!R405</f>
        <v>5.5519713212300412E-2</v>
      </c>
      <c r="I405" s="163">
        <f>покрівлі!P405+'під зими'!N405+маляри!N405+водій!M405</f>
        <v>9.6932752558859456E-2</v>
      </c>
      <c r="J405" s="163">
        <f>електрики!Q405</f>
        <v>2.0346414199918464E-2</v>
      </c>
      <c r="K405" s="163">
        <f t="shared" si="38"/>
        <v>1.0485658746699227</v>
      </c>
      <c r="L405" s="10">
        <v>2.6405503518745828E-2</v>
      </c>
      <c r="M405" s="116">
        <f t="shared" si="36"/>
        <v>1.07</v>
      </c>
      <c r="N405" s="116">
        <f t="shared" si="37"/>
        <v>1.2899656538264022</v>
      </c>
      <c r="O405" s="164"/>
      <c r="P405" s="168"/>
      <c r="Q405" s="154"/>
      <c r="R405" s="49">
        <v>3</v>
      </c>
      <c r="S405" s="166">
        <f t="shared" si="39"/>
        <v>0.20205890885407407</v>
      </c>
      <c r="T405" s="166">
        <v>1.0879067449723281</v>
      </c>
      <c r="U405" s="155">
        <f t="shared" si="40"/>
        <v>18.573182838315212</v>
      </c>
    </row>
    <row r="406" spans="1:21">
      <c r="A406" s="161">
        <f t="shared" si="41"/>
        <v>401</v>
      </c>
      <c r="B406" s="162" t="s">
        <v>203</v>
      </c>
      <c r="C406" s="162">
        <v>28</v>
      </c>
      <c r="D406" s="163">
        <f>'сходові кл'!P406</f>
        <v>0.74893423868570486</v>
      </c>
      <c r="E406" s="163">
        <f>'прибуд тер'!P406</f>
        <v>0.17339285995435316</v>
      </c>
      <c r="F406" s="163">
        <f>'слюсарі х.в.'!Q406+водовідведення!Q406+зварювальник!N406+'слюсарі ц.о. г.в.'!O406+'гаряча вода'!O406+'аварійні служби'!I406</f>
        <v>0.13622593253565954</v>
      </c>
      <c r="G406" s="163">
        <f>даратиз!K406</f>
        <v>4.7052438209752847E-3</v>
      </c>
      <c r="H406" s="163">
        <f>димвенканали!R406</f>
        <v>3.3363073707722235E-2</v>
      </c>
      <c r="I406" s="163">
        <f>покрівлі!P406+'під зими'!N406+маляри!N406+водій!M406</f>
        <v>0.1221074979263449</v>
      </c>
      <c r="J406" s="163">
        <f>електрики!Q406</f>
        <v>1.8681017266372533E-2</v>
      </c>
      <c r="K406" s="163">
        <f t="shared" si="38"/>
        <v>1.2374098638971327</v>
      </c>
      <c r="L406" s="10">
        <v>3.1019427756426712E-2</v>
      </c>
      <c r="M406" s="116">
        <f t="shared" si="36"/>
        <v>1.27</v>
      </c>
      <c r="N406" s="116">
        <f t="shared" si="37"/>
        <v>1.5221151499842711</v>
      </c>
      <c r="O406" s="164"/>
      <c r="P406" s="168"/>
      <c r="Q406" s="154"/>
      <c r="R406" s="49">
        <v>3</v>
      </c>
      <c r="S406" s="166">
        <f t="shared" si="39"/>
        <v>0.24411472641949072</v>
      </c>
      <c r="T406" s="166">
        <v>1.2780004235647804</v>
      </c>
      <c r="U406" s="155">
        <f t="shared" si="40"/>
        <v>19.101302465813841</v>
      </c>
    </row>
    <row r="407" spans="1:21">
      <c r="A407" s="161">
        <f t="shared" si="41"/>
        <v>402</v>
      </c>
      <c r="B407" s="162" t="s">
        <v>204</v>
      </c>
      <c r="C407" s="162">
        <v>31</v>
      </c>
      <c r="D407" s="163">
        <f>'сходові кл'!P407</f>
        <v>0.57965767616329167</v>
      </c>
      <c r="E407" s="163">
        <f>'прибуд тер'!P407</f>
        <v>0.29129124847335924</v>
      </c>
      <c r="F407" s="163">
        <f>'слюсарі х.в.'!Q407+водовідведення!Q407+зварювальник!N407+'слюсарі ц.о. г.в.'!O407+'гаряча вода'!O407+'аварійні служби'!I407</f>
        <v>0.14990265151430671</v>
      </c>
      <c r="G407" s="163">
        <f>даратиз!K407</f>
        <v>3.7699267557087467E-3</v>
      </c>
      <c r="H407" s="163">
        <f>димвенканали!R407</f>
        <v>7.7440470921968471E-2</v>
      </c>
      <c r="I407" s="163">
        <f>покрівлі!P407+'під зими'!N407+маляри!N407+водій!M407</f>
        <v>0.1381403399910982</v>
      </c>
      <c r="J407" s="163">
        <f>електрики!Q407</f>
        <v>2.2244111899586791E-2</v>
      </c>
      <c r="K407" s="163">
        <f t="shared" si="38"/>
        <v>1.2624464257193198</v>
      </c>
      <c r="L407" s="10">
        <v>3.173178899646506E-2</v>
      </c>
      <c r="M407" s="116">
        <f t="shared" si="36"/>
        <v>1.29</v>
      </c>
      <c r="N407" s="116">
        <f t="shared" si="37"/>
        <v>1.5530138576589416</v>
      </c>
      <c r="O407" s="164"/>
      <c r="P407" s="168"/>
      <c r="Q407" s="154"/>
      <c r="R407" s="49">
        <v>3</v>
      </c>
      <c r="S407" s="166">
        <f t="shared" si="39"/>
        <v>0.24566415100458117</v>
      </c>
      <c r="T407" s="166">
        <v>1.3073497066543605</v>
      </c>
      <c r="U407" s="155">
        <f t="shared" si="40"/>
        <v>18.791005172843956</v>
      </c>
    </row>
    <row r="408" spans="1:21">
      <c r="A408" s="161">
        <f t="shared" si="41"/>
        <v>403</v>
      </c>
      <c r="B408" s="162" t="s">
        <v>205</v>
      </c>
      <c r="C408" s="162">
        <v>14</v>
      </c>
      <c r="D408" s="163">
        <f>'сходові кл'!P408</f>
        <v>0.66869569267083551</v>
      </c>
      <c r="E408" s="163">
        <f>'прибуд тер'!P408</f>
        <v>0.20095770695419538</v>
      </c>
      <c r="F408" s="163">
        <f>'слюсарі х.в.'!Q408+водовідведення!Q408+зварювальник!N408+'слюсарі ц.о. г.в.'!O408+'гаряча вода'!O408+'аварійні служби'!I408</f>
        <v>0.15161279987901419</v>
      </c>
      <c r="G408" s="163">
        <f>даратиз!K408</f>
        <v>2.3476383532746634E-3</v>
      </c>
      <c r="H408" s="163">
        <f>димвенканали!R408</f>
        <v>8.6739962260021994E-2</v>
      </c>
      <c r="I408" s="163">
        <f>покрівлі!P408+'під зими'!N408+маляри!N408+водій!M408</f>
        <v>0.14240826924207478</v>
      </c>
      <c r="J408" s="163">
        <f>електрики!Q408</f>
        <v>2.2689644228634624E-2</v>
      </c>
      <c r="K408" s="163">
        <f t="shared" si="38"/>
        <v>1.275451713588051</v>
      </c>
      <c r="L408" s="10">
        <v>3.201871913577365E-2</v>
      </c>
      <c r="M408" s="116">
        <f t="shared" si="36"/>
        <v>1.31</v>
      </c>
      <c r="N408" s="116">
        <f t="shared" si="37"/>
        <v>1.5689645192685895</v>
      </c>
      <c r="O408" s="164"/>
      <c r="P408" s="168"/>
      <c r="Q408" s="154"/>
      <c r="R408" s="49">
        <v>2</v>
      </c>
      <c r="S408" s="166">
        <f t="shared" si="39"/>
        <v>0.24979329087471491</v>
      </c>
      <c r="T408" s="166">
        <v>1.3191712283938746</v>
      </c>
      <c r="U408" s="155">
        <f t="shared" si="40"/>
        <v>18.935623025893673</v>
      </c>
    </row>
    <row r="409" spans="1:21">
      <c r="A409" s="161">
        <f t="shared" si="41"/>
        <v>404</v>
      </c>
      <c r="B409" s="162" t="s">
        <v>206</v>
      </c>
      <c r="C409" s="162">
        <v>42</v>
      </c>
      <c r="D409" s="163">
        <f>'сходові кл'!P409</f>
        <v>0</v>
      </c>
      <c r="E409" s="163">
        <f>'прибуд тер'!P409</f>
        <v>0.5066694053071038</v>
      </c>
      <c r="F409" s="163">
        <f>'слюсарі х.в.'!Q409+водовідведення!Q409+зварювальник!N409+'слюсарі ц.о. г.в.'!O409+'гаряча вода'!O409+'аварійні служби'!I409</f>
        <v>0.15115306411571841</v>
      </c>
      <c r="G409" s="163">
        <f>даратиз!K409</f>
        <v>6.0704918032786891E-3</v>
      </c>
      <c r="H409" s="163">
        <f>димвенканали!R409</f>
        <v>4.2286085338704572E-2</v>
      </c>
      <c r="I409" s="163">
        <f>покрівлі!P409+'під зими'!N409+маляри!N409+водій!M409</f>
        <v>0.13261593552899689</v>
      </c>
      <c r="J409" s="163">
        <f>електрики!Q409</f>
        <v>2.2569872664017897E-2</v>
      </c>
      <c r="K409" s="163">
        <f t="shared" si="38"/>
        <v>0.86136485475782021</v>
      </c>
      <c r="L409" s="10">
        <v>2.1772501445688524E-2</v>
      </c>
      <c r="M409" s="116">
        <f t="shared" si="36"/>
        <v>0.88</v>
      </c>
      <c r="N409" s="116">
        <f t="shared" si="37"/>
        <v>1.0597648274442104</v>
      </c>
      <c r="O409" s="164"/>
      <c r="P409" s="168"/>
      <c r="Q409" s="154"/>
      <c r="R409" s="49">
        <v>4</v>
      </c>
      <c r="S409" s="166">
        <f t="shared" si="39"/>
        <v>0.16273776788184313</v>
      </c>
      <c r="T409" s="166">
        <v>0.89702705956236728</v>
      </c>
      <c r="U409" s="155">
        <f t="shared" si="40"/>
        <v>18.141901757260033</v>
      </c>
    </row>
    <row r="410" spans="1:21">
      <c r="A410" s="161">
        <f t="shared" si="41"/>
        <v>405</v>
      </c>
      <c r="B410" s="162" t="s">
        <v>207</v>
      </c>
      <c r="C410" s="162">
        <v>29</v>
      </c>
      <c r="D410" s="163">
        <f>'сходові кл'!P410</f>
        <v>0.82071003685493671</v>
      </c>
      <c r="E410" s="163">
        <f>'прибуд тер'!P410</f>
        <v>0.22563351317627442</v>
      </c>
      <c r="F410" s="163">
        <f>'слюсарі х.в.'!Q410+водовідведення!Q410+зварювальник!N410+'слюсарі ц.о. г.в.'!O410+'гаряча вода'!O410+'аварійні служби'!I410</f>
        <v>0.1471138744654166</v>
      </c>
      <c r="G410" s="163">
        <f>даратиз!K410</f>
        <v>1.33127138720716E-3</v>
      </c>
      <c r="H410" s="163">
        <f>димвенканали!R410</f>
        <v>5.4318530258720278E-2</v>
      </c>
      <c r="I410" s="163">
        <f>покрівлі!P410+'під зими'!N410+маляри!N410+водій!M410</f>
        <v>0.12332315940679026</v>
      </c>
      <c r="J410" s="163">
        <f>електрики!Q410</f>
        <v>2.1517572401945205E-2</v>
      </c>
      <c r="K410" s="163">
        <f t="shared" si="38"/>
        <v>1.3939479579512906</v>
      </c>
      <c r="L410" s="10">
        <v>3.5034447891963125E-2</v>
      </c>
      <c r="M410" s="116">
        <f t="shared" si="36"/>
        <v>1.43</v>
      </c>
      <c r="N410" s="116">
        <f t="shared" si="37"/>
        <v>1.7147788870119043</v>
      </c>
      <c r="O410" s="164"/>
      <c r="P410" s="168"/>
      <c r="Q410" s="154"/>
      <c r="R410" s="49">
        <v>4</v>
      </c>
      <c r="S410" s="166">
        <f t="shared" si="39"/>
        <v>0.27135963386302375</v>
      </c>
      <c r="T410" s="166">
        <v>1.4434192531488805</v>
      </c>
      <c r="U410" s="155">
        <f t="shared" si="40"/>
        <v>18.799779292886747</v>
      </c>
    </row>
    <row r="411" spans="1:21">
      <c r="A411" s="161">
        <f t="shared" si="41"/>
        <v>406</v>
      </c>
      <c r="B411" s="162" t="s">
        <v>208</v>
      </c>
      <c r="C411" s="162">
        <v>12</v>
      </c>
      <c r="D411" s="163">
        <f>'сходові кл'!P411</f>
        <v>0.74916831847146625</v>
      </c>
      <c r="E411" s="163">
        <f>'прибуд тер'!P411</f>
        <v>0.22770618489878031</v>
      </c>
      <c r="F411" s="163">
        <f>'слюсарі х.в.'!Q411+водовідведення!Q411+зварювальник!N411+'слюсарі ц.о. г.в.'!O411+'гаряча вода'!O411+'аварійні служби'!I411</f>
        <v>0.15796263210331285</v>
      </c>
      <c r="G411" s="163">
        <f>даратиз!K411</f>
        <v>2.6933232742361369E-3</v>
      </c>
      <c r="H411" s="163">
        <f>димвенканали!R411</f>
        <v>1.4284993096391922E-2</v>
      </c>
      <c r="I411" s="163">
        <f>покрівлі!P411+'під зими'!N411+маляри!N411+водій!M411</f>
        <v>0.11580460735442753</v>
      </c>
      <c r="J411" s="163">
        <f>електрики!Q411</f>
        <v>2.434391914321998E-2</v>
      </c>
      <c r="K411" s="163">
        <f t="shared" si="38"/>
        <v>1.2919639783418351</v>
      </c>
      <c r="L411" s="10">
        <v>3.2460776168019768E-2</v>
      </c>
      <c r="M411" s="116">
        <f t="shared" si="36"/>
        <v>1.32</v>
      </c>
      <c r="N411" s="116">
        <f t="shared" si="37"/>
        <v>1.5893097054118257</v>
      </c>
      <c r="O411" s="164"/>
      <c r="P411" s="168"/>
      <c r="Q411" s="154"/>
      <c r="R411" s="49">
        <v>1</v>
      </c>
      <c r="S411" s="166">
        <f t="shared" si="39"/>
        <v>0.25192572728941109</v>
      </c>
      <c r="T411" s="166">
        <v>1.3373839781224146</v>
      </c>
      <c r="U411" s="155">
        <f t="shared" si="40"/>
        <v>18.837202434793308</v>
      </c>
    </row>
    <row r="412" spans="1:21">
      <c r="A412" s="161">
        <f t="shared" si="41"/>
        <v>407</v>
      </c>
      <c r="B412" s="162" t="s">
        <v>209</v>
      </c>
      <c r="C412" s="162">
        <v>22</v>
      </c>
      <c r="D412" s="163">
        <f>'сходові кл'!P412</f>
        <v>0</v>
      </c>
      <c r="E412" s="163">
        <f>'прибуд тер'!P412</f>
        <v>0.73317703987854277</v>
      </c>
      <c r="F412" s="163">
        <f>'слюсарі х.в.'!Q412+водовідведення!Q412+зварювальник!N412+'слюсарі ц.о. г.в.'!O412+'гаряча вода'!O412+'аварійні служби'!I412</f>
        <v>0.14475203812336271</v>
      </c>
      <c r="G412" s="163">
        <f>даратиз!K412</f>
        <v>2.5165991902834008E-2</v>
      </c>
      <c r="H412" s="163">
        <f>димвенканали!R412</f>
        <v>0.20753086460999065</v>
      </c>
      <c r="I412" s="163">
        <f>покрівлі!P412+'під зими'!N412+маляри!N412+водій!M412</f>
        <v>0.24200057451501156</v>
      </c>
      <c r="J412" s="163">
        <f>електрики!Q412</f>
        <v>2.0902260614955846E-2</v>
      </c>
      <c r="K412" s="163">
        <f t="shared" si="38"/>
        <v>1.3735287696446974</v>
      </c>
      <c r="L412" s="10">
        <v>3.4137992145612944E-2</v>
      </c>
      <c r="M412" s="116">
        <f t="shared" si="36"/>
        <v>1.41</v>
      </c>
      <c r="N412" s="116">
        <f t="shared" si="37"/>
        <v>1.6892001141483723</v>
      </c>
      <c r="O412" s="164"/>
      <c r="P412" s="168"/>
      <c r="Q412" s="154"/>
      <c r="R412" s="49">
        <v>3</v>
      </c>
      <c r="S412" s="166">
        <f t="shared" si="39"/>
        <v>0.28271483774911932</v>
      </c>
      <c r="T412" s="166">
        <v>1.406485276399253</v>
      </c>
      <c r="U412" s="155">
        <f t="shared" si="40"/>
        <v>20.100803221552262</v>
      </c>
    </row>
    <row r="413" spans="1:21">
      <c r="A413" s="161">
        <f t="shared" si="41"/>
        <v>408</v>
      </c>
      <c r="B413" s="162" t="s">
        <v>210</v>
      </c>
      <c r="C413" s="162">
        <v>18</v>
      </c>
      <c r="D413" s="163">
        <f>'сходові кл'!P413</f>
        <v>0.60035049815930397</v>
      </c>
      <c r="E413" s="163">
        <f>'прибуд тер'!P413</f>
        <v>0.28283424853859879</v>
      </c>
      <c r="F413" s="163">
        <f>'слюсарі х.в.'!Q413+водовідведення!Q413+зварювальник!N413+'слюсарі ц.о. г.в.'!O413+'гаряча вода'!O413+'аварійні служби'!I413</f>
        <v>0.32613356566396301</v>
      </c>
      <c r="G413" s="163">
        <f>даратиз!K413</f>
        <v>6.5244310575635883E-3</v>
      </c>
      <c r="H413" s="163">
        <f>димвенканали!R413</f>
        <v>2.0756200127973686E-2</v>
      </c>
      <c r="I413" s="163">
        <f>покрівлі!P413+'під зими'!N413+маляри!N413+водій!M413</f>
        <v>0.13541373042070395</v>
      </c>
      <c r="J413" s="163">
        <f>електрики!Q413</f>
        <v>3.1677511206400617E-2</v>
      </c>
      <c r="K413" s="163">
        <f t="shared" si="38"/>
        <v>1.4036901851745078</v>
      </c>
      <c r="L413" s="10">
        <v>3.5884381963167906E-2</v>
      </c>
      <c r="M413" s="116">
        <f t="shared" si="36"/>
        <v>1.44</v>
      </c>
      <c r="N413" s="116">
        <f t="shared" si="37"/>
        <v>1.727489480565211</v>
      </c>
      <c r="O413" s="164"/>
      <c r="P413" s="168"/>
      <c r="Q413" s="154"/>
      <c r="R413" s="49">
        <v>2</v>
      </c>
      <c r="S413" s="166">
        <f t="shared" si="39"/>
        <v>0.24905294368269315</v>
      </c>
      <c r="T413" s="166">
        <v>1.4784365368825179</v>
      </c>
      <c r="U413" s="155">
        <f t="shared" si="40"/>
        <v>16.845697293700194</v>
      </c>
    </row>
    <row r="414" spans="1:21">
      <c r="A414" s="161">
        <f t="shared" si="41"/>
        <v>409</v>
      </c>
      <c r="B414" s="162" t="s">
        <v>211</v>
      </c>
      <c r="C414" s="162">
        <v>18</v>
      </c>
      <c r="D414" s="163">
        <f>'сходові кл'!P414</f>
        <v>0</v>
      </c>
      <c r="E414" s="163">
        <f>'прибуд тер'!P414</f>
        <v>0.60003775780947988</v>
      </c>
      <c r="F414" s="163">
        <f>'слюсарі х.в.'!Q414+водовідведення!Q414+зварювальник!N414+'слюсарі ц.о. г.в.'!O414+'гаряча вода'!O414+'аварійні служби'!I414</f>
        <v>0.18611725980347038</v>
      </c>
      <c r="G414" s="163">
        <f>даратиз!K414</f>
        <v>3.897837091578463E-3</v>
      </c>
      <c r="H414" s="163">
        <f>димвенканали!R414</f>
        <v>4.1168219425565832E-2</v>
      </c>
      <c r="I414" s="163">
        <f>покрівлі!P414+'під зими'!N414+маляри!N414+водій!M414</f>
        <v>0.1830445172775329</v>
      </c>
      <c r="J414" s="163">
        <f>електрики!Q414</f>
        <v>3.1678836458929861E-2</v>
      </c>
      <c r="K414" s="163">
        <f t="shared" si="38"/>
        <v>1.0459444278665571</v>
      </c>
      <c r="L414" s="10">
        <v>2.6440690022662177E-2</v>
      </c>
      <c r="M414" s="116">
        <f t="shared" si="36"/>
        <v>1.07</v>
      </c>
      <c r="N414" s="116">
        <f t="shared" si="37"/>
        <v>1.2868621414670629</v>
      </c>
      <c r="O414" s="164"/>
      <c r="P414" s="168"/>
      <c r="Q414" s="154"/>
      <c r="R414" s="49">
        <v>2</v>
      </c>
      <c r="S414" s="166">
        <f t="shared" si="39"/>
        <v>0.19750571253338123</v>
      </c>
      <c r="T414" s="166">
        <v>1.0893564289336817</v>
      </c>
      <c r="U414" s="155">
        <f t="shared" si="40"/>
        <v>18.130494968181353</v>
      </c>
    </row>
    <row r="415" spans="1:21">
      <c r="A415" s="161">
        <f t="shared" si="41"/>
        <v>410</v>
      </c>
      <c r="B415" s="162" t="s">
        <v>212</v>
      </c>
      <c r="C415" s="162">
        <v>11</v>
      </c>
      <c r="D415" s="163">
        <f>'сходові кл'!P415</f>
        <v>0</v>
      </c>
      <c r="E415" s="163">
        <f>'прибуд тер'!P415</f>
        <v>0.46829531788363393</v>
      </c>
      <c r="F415" s="163">
        <f>'слюсарі х.в.'!Q415+водовідведення!Q415+зварювальник!N415+'слюсарі ц.о. г.в.'!O415+'гаряча вода'!O415+'аварійні служби'!I415</f>
        <v>0.17690127150091067</v>
      </c>
      <c r="G415" s="163">
        <f>даратиз!K415</f>
        <v>3.4892820687308615E-3</v>
      </c>
      <c r="H415" s="163">
        <f>димвенканали!R415</f>
        <v>4.7991685922073542E-2</v>
      </c>
      <c r="I415" s="163">
        <f>покрівлі!P415+'під зими'!N415+маляри!N415+водій!M415</f>
        <v>0.14772260759577155</v>
      </c>
      <c r="J415" s="163">
        <f>електрики!Q415</f>
        <v>2.6350076753457442E-2</v>
      </c>
      <c r="K415" s="163">
        <f t="shared" si="38"/>
        <v>0.87075024172457804</v>
      </c>
      <c r="L415" s="10">
        <v>2.2179761769540503E-2</v>
      </c>
      <c r="M415" s="116">
        <f t="shared" si="36"/>
        <v>0.89</v>
      </c>
      <c r="N415" s="116">
        <f t="shared" si="37"/>
        <v>1.0715160041929421</v>
      </c>
      <c r="O415" s="164"/>
      <c r="P415" s="168"/>
      <c r="Q415" s="154"/>
      <c r="R415" s="49">
        <v>2</v>
      </c>
      <c r="S415" s="166">
        <f t="shared" si="39"/>
        <v>0.15770981928787331</v>
      </c>
      <c r="T415" s="166">
        <v>0.91380618490506882</v>
      </c>
      <c r="U415" s="155">
        <f t="shared" si="40"/>
        <v>17.258563346696658</v>
      </c>
    </row>
    <row r="416" spans="1:21">
      <c r="A416" s="161">
        <f t="shared" si="41"/>
        <v>411</v>
      </c>
      <c r="B416" s="162" t="s">
        <v>213</v>
      </c>
      <c r="C416" s="162">
        <v>8</v>
      </c>
      <c r="D416" s="163">
        <f>'сходові кл'!P416</f>
        <v>0</v>
      </c>
      <c r="E416" s="163">
        <f>'прибуд тер'!P416</f>
        <v>0.60698752756829222</v>
      </c>
      <c r="F416" s="163">
        <f>'слюсарі х.в.'!Q416+водовідведення!Q416+зварювальник!N416+'слюсарі ц.о. г.в.'!O416+'гаряча вода'!O416+'аварійні служби'!I416</f>
        <v>0.13094303809777302</v>
      </c>
      <c r="G416" s="163">
        <f>даратиз!K416</f>
        <v>4.9270990447461043E-3</v>
      </c>
      <c r="H416" s="163">
        <f>димвенканали!R416</f>
        <v>8.9126485093388497E-2</v>
      </c>
      <c r="I416" s="163">
        <f>покрівлі!P416+'під зими'!N416+маляри!N416+водій!M416</f>
        <v>8.9358885527651588E-2</v>
      </c>
      <c r="J416" s="163">
        <f>електрики!Q416</f>
        <v>1.7304703777087628E-2</v>
      </c>
      <c r="K416" s="163">
        <f t="shared" si="38"/>
        <v>0.93864773910893906</v>
      </c>
      <c r="L416" s="10">
        <v>2.3625720943972684E-2</v>
      </c>
      <c r="M416" s="116">
        <f t="shared" si="36"/>
        <v>0.96</v>
      </c>
      <c r="N416" s="116">
        <f t="shared" si="37"/>
        <v>1.154728152063494</v>
      </c>
      <c r="O416" s="164"/>
      <c r="P416" s="168"/>
      <c r="Q416" s="154"/>
      <c r="R416" s="49">
        <v>1</v>
      </c>
      <c r="S416" s="166">
        <f t="shared" si="39"/>
        <v>0.18134844917181958</v>
      </c>
      <c r="T416" s="166">
        <v>0.97337970289167441</v>
      </c>
      <c r="U416" s="155">
        <f t="shared" si="40"/>
        <v>18.630802412776578</v>
      </c>
    </row>
    <row r="417" spans="1:21">
      <c r="A417" s="161">
        <f t="shared" si="41"/>
        <v>412</v>
      </c>
      <c r="B417" s="162" t="s">
        <v>214</v>
      </c>
      <c r="C417" s="162">
        <v>26</v>
      </c>
      <c r="D417" s="163">
        <f>'сходові кл'!P417</f>
        <v>0</v>
      </c>
      <c r="E417" s="163">
        <f>'прибуд тер'!P417</f>
        <v>0.73246124639470034</v>
      </c>
      <c r="F417" s="163">
        <f>'слюсарі х.в.'!Q417+водовідведення!Q417+зварювальник!N417+'слюсарі ц.о. г.в.'!O417+'гаряча вода'!O417+'аварійні служби'!I417</f>
        <v>0.1681670366970219</v>
      </c>
      <c r="G417" s="163">
        <f>даратиз!K417</f>
        <v>1.8012552301255234E-2</v>
      </c>
      <c r="H417" s="163">
        <f>димвенканали!R417</f>
        <v>9.3575879510203519E-2</v>
      </c>
      <c r="I417" s="163">
        <f>покрівлі!P417+'під зими'!N417+маляри!N417+водій!M417</f>
        <v>0.19217356321128848</v>
      </c>
      <c r="J417" s="163">
        <f>електрики!Q417</f>
        <v>2.7002397342542336E-2</v>
      </c>
      <c r="K417" s="163">
        <f t="shared" si="38"/>
        <v>1.2313926754570119</v>
      </c>
      <c r="L417" s="10">
        <v>3.0686938097992292E-2</v>
      </c>
      <c r="M417" s="116">
        <f t="shared" si="36"/>
        <v>1.26</v>
      </c>
      <c r="N417" s="116">
        <f t="shared" si="37"/>
        <v>1.5144955362660051</v>
      </c>
      <c r="O417" s="164"/>
      <c r="P417" s="168"/>
      <c r="Q417" s="154"/>
      <c r="R417" s="49">
        <v>3</v>
      </c>
      <c r="S417" s="166">
        <f t="shared" si="39"/>
        <v>0.25019368662872266</v>
      </c>
      <c r="T417" s="166">
        <v>1.2643018496372824</v>
      </c>
      <c r="U417" s="155">
        <f t="shared" si="40"/>
        <v>19.789078589143973</v>
      </c>
    </row>
    <row r="418" spans="1:21">
      <c r="A418" s="161">
        <f t="shared" si="41"/>
        <v>413</v>
      </c>
      <c r="B418" s="162" t="s">
        <v>215</v>
      </c>
      <c r="C418" s="162">
        <v>33</v>
      </c>
      <c r="D418" s="163">
        <f>'сходові кл'!P418</f>
        <v>0.75242642042713836</v>
      </c>
      <c r="E418" s="163">
        <f>'прибуд тер'!P418</f>
        <v>0.14769980331946822</v>
      </c>
      <c r="F418" s="163">
        <f>'слюсарі х.в.'!Q418+водовідведення!Q418+зварювальник!N418+'слюсарі ц.о. г.в.'!O418+'гаряча вода'!O418+'аварійні служби'!I418</f>
        <v>0.16149731057729674</v>
      </c>
      <c r="G418" s="163">
        <f>даратиз!K418</f>
        <v>1.2759970638610229E-3</v>
      </c>
      <c r="H418" s="163">
        <f>димвенканали!R418</f>
        <v>1.5174828965594661E-2</v>
      </c>
      <c r="I418" s="163">
        <f>покрівлі!P418+'під зими'!N418+маляри!N418+водій!M418</f>
        <v>0.13936043826108296</v>
      </c>
      <c r="J418" s="163">
        <f>електрики!Q418</f>
        <v>2.5264782832855857E-2</v>
      </c>
      <c r="K418" s="163">
        <f t="shared" si="38"/>
        <v>1.2426995814472976</v>
      </c>
      <c r="L418" s="10">
        <v>3.1315619438035888E-2</v>
      </c>
      <c r="M418" s="116">
        <f t="shared" si="36"/>
        <v>1.27</v>
      </c>
      <c r="N418" s="116">
        <f t="shared" si="37"/>
        <v>1.5288182410624003</v>
      </c>
      <c r="O418" s="164"/>
      <c r="P418" s="168"/>
      <c r="Q418" s="154"/>
      <c r="R418" s="49">
        <v>2</v>
      </c>
      <c r="S418" s="166">
        <f t="shared" si="39"/>
        <v>0.23861472021532171</v>
      </c>
      <c r="T418" s="166">
        <v>1.2902035208470786</v>
      </c>
      <c r="U418" s="155">
        <f t="shared" si="40"/>
        <v>18.494347314961601</v>
      </c>
    </row>
    <row r="419" spans="1:21">
      <c r="A419" s="161">
        <f t="shared" si="41"/>
        <v>414</v>
      </c>
      <c r="B419" s="162" t="s">
        <v>216</v>
      </c>
      <c r="C419" s="162">
        <v>15</v>
      </c>
      <c r="D419" s="163">
        <f>'сходові кл'!P419</f>
        <v>0</v>
      </c>
      <c r="E419" s="163">
        <f>'прибуд тер'!P419</f>
        <v>0.17995323445235448</v>
      </c>
      <c r="F419" s="163">
        <f>'слюсарі х.в.'!Q419+водовідведення!Q419+зварювальник!N419+'слюсарі ц.о. г.в.'!O419+'гаряча вода'!O419+'аварійні служби'!I419</f>
        <v>0.16004283070601322</v>
      </c>
      <c r="G419" s="163">
        <f>даратиз!K419</f>
        <v>9.1879866518353745E-4</v>
      </c>
      <c r="H419" s="163">
        <f>димвенканали!R419</f>
        <v>7.6189133049960903E-2</v>
      </c>
      <c r="I419" s="163">
        <f>покрівлі!P419+'під зими'!N419+маляри!N419+водій!M419</f>
        <v>0.17408449932388664</v>
      </c>
      <c r="J419" s="163">
        <f>електрики!Q419</f>
        <v>2.4885857929040869E-2</v>
      </c>
      <c r="K419" s="163">
        <f t="shared" si="38"/>
        <v>0.61607435412643963</v>
      </c>
      <c r="L419" s="10">
        <v>1.5825148014921339E-2</v>
      </c>
      <c r="M419" s="116">
        <f t="shared" si="36"/>
        <v>0.63</v>
      </c>
      <c r="N419" s="116">
        <f t="shared" si="37"/>
        <v>0.75827940256963311</v>
      </c>
      <c r="O419" s="164"/>
      <c r="P419" s="168"/>
      <c r="Q419" s="154"/>
      <c r="R419" s="49">
        <v>3</v>
      </c>
      <c r="S419" s="166">
        <f t="shared" si="39"/>
        <v>0.10628330435487399</v>
      </c>
      <c r="T419" s="166">
        <v>0.65199609821475912</v>
      </c>
      <c r="U419" s="155">
        <f t="shared" si="40"/>
        <v>16.301217851746351</v>
      </c>
    </row>
    <row r="420" spans="1:21">
      <c r="A420" s="161">
        <f t="shared" si="41"/>
        <v>415</v>
      </c>
      <c r="B420" s="162" t="s">
        <v>217</v>
      </c>
      <c r="C420" s="162">
        <v>3</v>
      </c>
      <c r="D420" s="163">
        <f>'сходові кл'!P420</f>
        <v>0.66735390197172617</v>
      </c>
      <c r="E420" s="163">
        <f>'прибуд тер'!P420</f>
        <v>8.2736992347404961E-2</v>
      </c>
      <c r="F420" s="163">
        <f>'слюсарі х.в.'!Q420+водовідведення!Q420+зварювальник!N420+'слюсарі ц.о. г.в.'!O420+'гаряча вода'!O420+'аварійні служби'!I420</f>
        <v>0.14600566371904022</v>
      </c>
      <c r="G420" s="163">
        <f>даратиз!K420</f>
        <v>5.0561951754385971E-3</v>
      </c>
      <c r="H420" s="163">
        <f>димвенканали!R420</f>
        <v>0.1390088382773545</v>
      </c>
      <c r="I420" s="163">
        <f>покрівлі!P420+'під зими'!N420+маляри!N420+водій!M420</f>
        <v>0.11931218203131458</v>
      </c>
      <c r="J420" s="163">
        <f>електрики!Q420</f>
        <v>2.122885843706453E-2</v>
      </c>
      <c r="K420" s="163">
        <f t="shared" si="38"/>
        <v>1.1807026319593437</v>
      </c>
      <c r="L420" s="10">
        <v>2.9602760506962391E-2</v>
      </c>
      <c r="M420" s="116">
        <f t="shared" si="36"/>
        <v>1.21</v>
      </c>
      <c r="N420" s="116">
        <f t="shared" si="37"/>
        <v>1.4523664709595672</v>
      </c>
      <c r="O420" s="164"/>
      <c r="P420" s="168"/>
      <c r="Q420" s="154"/>
      <c r="R420" s="49">
        <v>2</v>
      </c>
      <c r="S420" s="166">
        <f t="shared" si="39"/>
        <v>0.23273273807271666</v>
      </c>
      <c r="T420" s="166">
        <v>1.2196337328868505</v>
      </c>
      <c r="U420" s="155">
        <f t="shared" si="40"/>
        <v>19.08218277317097</v>
      </c>
    </row>
    <row r="421" spans="1:21">
      <c r="A421" s="161">
        <f t="shared" si="41"/>
        <v>416</v>
      </c>
      <c r="B421" s="162" t="s">
        <v>218</v>
      </c>
      <c r="C421" s="162">
        <v>38</v>
      </c>
      <c r="D421" s="163">
        <f>'сходові кл'!P421</f>
        <v>0</v>
      </c>
      <c r="E421" s="163">
        <f>'прибуд тер'!P421</f>
        <v>0.22199782880784558</v>
      </c>
      <c r="F421" s="163">
        <f>'слюсарі х.в.'!Q421+водовідведення!Q421+зварювальник!N421+'слюсарі ц.о. г.в.'!O421+'гаряча вода'!O421+'аварійні служби'!I421</f>
        <v>0.11513117942708802</v>
      </c>
      <c r="G421" s="163">
        <f>даратиз!K421</f>
        <v>5.4382470119521912E-3</v>
      </c>
      <c r="H421" s="163">
        <f>димвенканали!R421</f>
        <v>2.3715456993511908E-2</v>
      </c>
      <c r="I421" s="163">
        <f>покрівлі!P421+'під зими'!N421+маляри!N421+водій!M421</f>
        <v>0.45381673298639424</v>
      </c>
      <c r="J421" s="163">
        <f>електрики!Q421</f>
        <v>1.3185356961625535E-2</v>
      </c>
      <c r="K421" s="163">
        <f t="shared" si="38"/>
        <v>0.83328480218841738</v>
      </c>
      <c r="L421" s="10">
        <v>2.2825540188374016E-2</v>
      </c>
      <c r="M421" s="116">
        <f t="shared" si="36"/>
        <v>0.86</v>
      </c>
      <c r="N421" s="116">
        <f t="shared" si="37"/>
        <v>1.0273324108521495</v>
      </c>
      <c r="O421" s="164"/>
      <c r="P421" s="168"/>
      <c r="Q421" s="154"/>
      <c r="R421" s="49">
        <v>3</v>
      </c>
      <c r="S421" s="166">
        <f t="shared" si="39"/>
        <v>8.692015509114015E-2</v>
      </c>
      <c r="T421" s="166">
        <v>0.9404122557610094</v>
      </c>
      <c r="U421" s="155">
        <f t="shared" si="40"/>
        <v>9.2427714078228149</v>
      </c>
    </row>
    <row r="422" spans="1:21">
      <c r="A422" s="161">
        <f t="shared" si="41"/>
        <v>417</v>
      </c>
      <c r="B422" s="162" t="s">
        <v>219</v>
      </c>
      <c r="C422" s="162">
        <v>11</v>
      </c>
      <c r="D422" s="163">
        <f>'сходові кл'!P422</f>
        <v>0.39702667935169966</v>
      </c>
      <c r="E422" s="163">
        <f>'прибуд тер'!P422</f>
        <v>0.19021556520140748</v>
      </c>
      <c r="F422" s="163">
        <f>'слюсарі х.в.'!Q422+водовідведення!Q422+зварювальник!N422+'слюсарі ц.о. г.в.'!O422+'гаряча вода'!O422+'аварійні служби'!I422</f>
        <v>0.16859706221559048</v>
      </c>
      <c r="G422" s="163">
        <f>даратиз!K422</f>
        <v>1.3620608161336064E-3</v>
      </c>
      <c r="H422" s="163">
        <f>димвенканали!R422</f>
        <v>0.12788795941339665</v>
      </c>
      <c r="I422" s="163">
        <f>покрівлі!P422+'під зими'!N422+маляри!N422+водій!M422</f>
        <v>0.28644175824999069</v>
      </c>
      <c r="J422" s="163">
        <f>електрики!Q422</f>
        <v>2.7114428716422952E-2</v>
      </c>
      <c r="K422" s="163">
        <f t="shared" si="38"/>
        <v>1.1986455139646415</v>
      </c>
      <c r="L422" s="10">
        <v>3.0975410330427708E-2</v>
      </c>
      <c r="M422" s="116">
        <f t="shared" si="36"/>
        <v>1.23</v>
      </c>
      <c r="N422" s="116">
        <f t="shared" si="37"/>
        <v>1.4755451091540828</v>
      </c>
      <c r="O422" s="164"/>
      <c r="P422" s="168"/>
      <c r="Q422" s="154"/>
      <c r="R422" s="49">
        <v>2</v>
      </c>
      <c r="S422" s="166">
        <f t="shared" si="39"/>
        <v>0.1993582035404613</v>
      </c>
      <c r="T422" s="166">
        <v>1.2761869056136215</v>
      </c>
      <c r="U422" s="155">
        <f t="shared" si="40"/>
        <v>15.621395476127775</v>
      </c>
    </row>
    <row r="423" spans="1:21">
      <c r="A423" s="161">
        <f t="shared" si="41"/>
        <v>418</v>
      </c>
      <c r="B423" s="162" t="s">
        <v>220</v>
      </c>
      <c r="C423" s="162">
        <v>18</v>
      </c>
      <c r="D423" s="163">
        <f>'сходові кл'!P423</f>
        <v>0</v>
      </c>
      <c r="E423" s="163">
        <f>'прибуд тер'!P423</f>
        <v>0.62828322251715951</v>
      </c>
      <c r="F423" s="163">
        <f>'слюсарі х.в.'!Q423+водовідведення!Q423+зварювальник!N423+'слюсарі ц.о. г.в.'!O423+'гаряча вода'!O423+'аварійні служби'!I423</f>
        <v>0.15108008605721585</v>
      </c>
      <c r="G423" s="163">
        <f>даратиз!K423</f>
        <v>2.8828154249344812E-3</v>
      </c>
      <c r="H423" s="163">
        <f>димвенканали!R423</f>
        <v>5.7943493949703745E-2</v>
      </c>
      <c r="I423" s="163">
        <f>покрівлі!P423+'під зими'!N423+маляри!N423+водій!M423</f>
        <v>0.18207591682424198</v>
      </c>
      <c r="J423" s="163">
        <f>електрики!Q423</f>
        <v>0</v>
      </c>
      <c r="K423" s="163">
        <f t="shared" si="38"/>
        <v>1.0222655347732557</v>
      </c>
      <c r="L423" s="10">
        <v>2.5929248442793106E-2</v>
      </c>
      <c r="M423" s="116">
        <f t="shared" si="36"/>
        <v>1.05</v>
      </c>
      <c r="N423" s="116">
        <f t="shared" si="37"/>
        <v>1.2578337398592585</v>
      </c>
      <c r="O423" s="164"/>
      <c r="P423" s="168"/>
      <c r="Q423" s="154"/>
      <c r="R423" s="49">
        <v>2</v>
      </c>
      <c r="S423" s="166">
        <f t="shared" si="39"/>
        <v>0.18954870401618251</v>
      </c>
      <c r="T423" s="166">
        <v>1.068285035843076</v>
      </c>
      <c r="U423" s="155">
        <f t="shared" si="40"/>
        <v>17.743270537024163</v>
      </c>
    </row>
    <row r="424" spans="1:21">
      <c r="A424" s="161">
        <f t="shared" si="41"/>
        <v>419</v>
      </c>
      <c r="B424" s="162" t="s">
        <v>221</v>
      </c>
      <c r="C424" s="162">
        <v>27</v>
      </c>
      <c r="D424" s="163">
        <f>'сходові кл'!P424</f>
        <v>0</v>
      </c>
      <c r="E424" s="163">
        <f>'прибуд тер'!P424</f>
        <v>0.75254562300385863</v>
      </c>
      <c r="F424" s="163">
        <f>'слюсарі х.в.'!Q424+водовідведення!Q424+зварювальник!N424+'слюсарі ц.о. г.в.'!O424+'гаряча вода'!O424+'аварійні служби'!I424</f>
        <v>0.13804817385155307</v>
      </c>
      <c r="G424" s="163">
        <f>даратиз!K424</f>
        <v>7.1682991985752452E-3</v>
      </c>
      <c r="H424" s="163">
        <f>димвенканали!R424</f>
        <v>8.9680582428584205E-2</v>
      </c>
      <c r="I424" s="163">
        <f>покрівлі!P424+'під зими'!N424+маляри!N424+водій!M424</f>
        <v>0.17233162752989817</v>
      </c>
      <c r="J424" s="163">
        <f>електрики!Q424</f>
        <v>0</v>
      </c>
      <c r="K424" s="163">
        <f t="shared" si="38"/>
        <v>1.1597743060124692</v>
      </c>
      <c r="L424" s="10">
        <v>2.9178068732425812E-2</v>
      </c>
      <c r="M424" s="116">
        <f t="shared" si="36"/>
        <v>1.19</v>
      </c>
      <c r="N424" s="116">
        <f t="shared" si="37"/>
        <v>1.4267428496938741</v>
      </c>
      <c r="O424" s="164"/>
      <c r="P424" s="168"/>
      <c r="Q424" s="154"/>
      <c r="R424" s="49">
        <v>3</v>
      </c>
      <c r="S424" s="166">
        <f t="shared" si="39"/>
        <v>0.22460641791793057</v>
      </c>
      <c r="T424" s="166">
        <v>1.2021364317759435</v>
      </c>
      <c r="U424" s="155">
        <f t="shared" si="40"/>
        <v>18.683937361927747</v>
      </c>
    </row>
    <row r="425" spans="1:21">
      <c r="A425" s="161">
        <f t="shared" si="41"/>
        <v>420</v>
      </c>
      <c r="B425" s="162" t="s">
        <v>222</v>
      </c>
      <c r="C425" s="162">
        <v>12</v>
      </c>
      <c r="D425" s="163">
        <f>'сходові кл'!P425</f>
        <v>0.33583421940915104</v>
      </c>
      <c r="E425" s="163">
        <f>'прибуд тер'!P425</f>
        <v>0.28900900288252085</v>
      </c>
      <c r="F425" s="163">
        <f>'слюсарі х.в.'!Q425+водовідведення!Q425+зварювальник!N425+'слюсарі ц.о. г.в.'!O425+'гаряча вода'!O425+'аварійні служби'!I425</f>
        <v>0.16263122607024288</v>
      </c>
      <c r="G425" s="163">
        <f>даратиз!K425</f>
        <v>3.10064651406605E-3</v>
      </c>
      <c r="H425" s="163">
        <f>димвенканали!R425</f>
        <v>0.10423952172768547</v>
      </c>
      <c r="I425" s="163">
        <f>покрівлі!P425+'під зими'!N425+маляри!N425+водій!M425</f>
        <v>0.1279731532533851</v>
      </c>
      <c r="J425" s="163">
        <f>електрики!Q425</f>
        <v>2.5560193465606503E-2</v>
      </c>
      <c r="K425" s="163">
        <f t="shared" si="38"/>
        <v>1.0483479633226578</v>
      </c>
      <c r="L425" s="10">
        <v>2.63870401818244E-2</v>
      </c>
      <c r="M425" s="116">
        <f t="shared" si="36"/>
        <v>1.07</v>
      </c>
      <c r="N425" s="116">
        <f t="shared" si="37"/>
        <v>1.2896820042053787</v>
      </c>
      <c r="O425" s="164"/>
      <c r="P425" s="168"/>
      <c r="Q425" s="154"/>
      <c r="R425" s="49">
        <v>2</v>
      </c>
      <c r="S425" s="166">
        <f t="shared" si="39"/>
        <v>0.20253594871421354</v>
      </c>
      <c r="T425" s="166">
        <v>1.0871460554911652</v>
      </c>
      <c r="U425" s="155">
        <f t="shared" si="40"/>
        <v>18.63005873876893</v>
      </c>
    </row>
    <row r="426" spans="1:21">
      <c r="A426" s="161">
        <f t="shared" si="41"/>
        <v>421</v>
      </c>
      <c r="B426" s="162" t="s">
        <v>223</v>
      </c>
      <c r="C426" s="162">
        <v>38</v>
      </c>
      <c r="D426" s="163">
        <f>'сходові кл'!P426</f>
        <v>0</v>
      </c>
      <c r="E426" s="163">
        <f>'прибуд тер'!P426</f>
        <v>0.66218637139827397</v>
      </c>
      <c r="F426" s="163">
        <f>'слюсарі х.в.'!Q426+водовідведення!Q426+зварювальник!N426+'слюсарі ц.о. г.в.'!O426+'гаряча вода'!O426+'аварійні служби'!I426</f>
        <v>0.13698348331311463</v>
      </c>
      <c r="G426" s="163">
        <f>даратиз!K426</f>
        <v>4.8837209302325588E-3</v>
      </c>
      <c r="H426" s="163">
        <f>димвенканали!R426</f>
        <v>6.6466900743369875E-2</v>
      </c>
      <c r="I426" s="163">
        <f>покрівлі!P426+'під зими'!N426+маляри!N426+водій!M426</f>
        <v>0.16016703682770914</v>
      </c>
      <c r="J426" s="163">
        <f>електрики!Q426</f>
        <v>1.8878376378141343E-2</v>
      </c>
      <c r="K426" s="163">
        <f t="shared" si="38"/>
        <v>1.0495658895908415</v>
      </c>
      <c r="L426" s="10">
        <v>2.6466124291187897E-2</v>
      </c>
      <c r="M426" s="116">
        <f t="shared" si="36"/>
        <v>1.08</v>
      </c>
      <c r="N426" s="116">
        <f t="shared" si="37"/>
        <v>1.2912384166584352</v>
      </c>
      <c r="O426" s="164"/>
      <c r="P426" s="168"/>
      <c r="Q426" s="154"/>
      <c r="R426" s="49">
        <v>3</v>
      </c>
      <c r="S426" s="166">
        <f t="shared" si="39"/>
        <v>0.20083409586149381</v>
      </c>
      <c r="T426" s="166">
        <v>1.0904043207969414</v>
      </c>
      <c r="U426" s="155">
        <f t="shared" si="40"/>
        <v>18.418314384036062</v>
      </c>
    </row>
    <row r="427" spans="1:21">
      <c r="A427" s="161">
        <f t="shared" si="41"/>
        <v>422</v>
      </c>
      <c r="B427" s="162" t="s">
        <v>224</v>
      </c>
      <c r="C427" s="162">
        <v>50</v>
      </c>
      <c r="D427" s="163">
        <f>'сходові кл'!P427</f>
        <v>0.55260856231859845</v>
      </c>
      <c r="E427" s="163">
        <f>'прибуд тер'!P427</f>
        <v>0.36606979755407315</v>
      </c>
      <c r="F427" s="163">
        <f>'слюсарі х.в.'!Q427+водовідведення!Q427+зварювальник!N427+'слюсарі ц.о. г.в.'!O427+'гаряча вода'!O427+'аварійні служби'!I427</f>
        <v>0.16967554420504405</v>
      </c>
      <c r="G427" s="163">
        <f>даратиз!K427</f>
        <v>1.8094299575500306E-3</v>
      </c>
      <c r="H427" s="163">
        <f>димвенканали!R427</f>
        <v>8.7031121336636305E-2</v>
      </c>
      <c r="I427" s="163">
        <f>покрівлі!P427+'під зими'!N427+маляри!N427+водій!M427</f>
        <v>0.12779506782685063</v>
      </c>
      <c r="J427" s="163">
        <f>електрики!Q427</f>
        <v>2.6090854921639855E-2</v>
      </c>
      <c r="K427" s="163">
        <f t="shared" si="38"/>
        <v>1.3310803781203924</v>
      </c>
      <c r="L427" s="10">
        <v>3.3503014825161166E-2</v>
      </c>
      <c r="M427" s="116">
        <f t="shared" si="36"/>
        <v>1.36</v>
      </c>
      <c r="N427" s="116">
        <f t="shared" si="37"/>
        <v>1.6375000715346641</v>
      </c>
      <c r="O427" s="164"/>
      <c r="P427" s="168"/>
      <c r="Q427" s="154"/>
      <c r="R427" s="49">
        <v>3</v>
      </c>
      <c r="S427" s="166">
        <f t="shared" si="39"/>
        <v>0.25717586073802412</v>
      </c>
      <c r="T427" s="166">
        <v>1.38032421079664</v>
      </c>
      <c r="U427" s="155">
        <f t="shared" si="40"/>
        <v>18.631554726523103</v>
      </c>
    </row>
    <row r="428" spans="1:21">
      <c r="A428" s="161">
        <f t="shared" si="41"/>
        <v>423</v>
      </c>
      <c r="B428" s="162" t="s">
        <v>225</v>
      </c>
      <c r="C428" s="162">
        <v>7</v>
      </c>
      <c r="D428" s="163">
        <f>'сходові кл'!P428</f>
        <v>0.58514832917792481</v>
      </c>
      <c r="E428" s="163">
        <f>'прибуд тер'!P428</f>
        <v>0.20492452343194309</v>
      </c>
      <c r="F428" s="163">
        <f>'слюсарі х.в.'!Q428+водовідведення!Q428+зварювальник!N428+'слюсарі ц.о. г.в.'!O428+'гаряча вода'!O428+'аварійні служби'!I428</f>
        <v>0.14460936880241912</v>
      </c>
      <c r="G428" s="163">
        <f>даратиз!K428</f>
        <v>1.0990543161978664E-3</v>
      </c>
      <c r="H428" s="163">
        <f>димвенканали!R428</f>
        <v>9.9876319476085593E-2</v>
      </c>
      <c r="I428" s="163">
        <f>покрівлі!P428+'під зими'!N428+маляри!N428+водій!M428</f>
        <v>0.12578949788253702</v>
      </c>
      <c r="J428" s="163">
        <f>електрики!Q428</f>
        <v>2.0865092029963204E-2</v>
      </c>
      <c r="K428" s="163">
        <f t="shared" si="38"/>
        <v>1.1823121851170708</v>
      </c>
      <c r="L428" s="10">
        <v>2.9750717491390789E-2</v>
      </c>
      <c r="M428" s="116">
        <f t="shared" si="36"/>
        <v>1.21</v>
      </c>
      <c r="N428" s="116">
        <f t="shared" si="37"/>
        <v>1.4544754831301538</v>
      </c>
      <c r="O428" s="164"/>
      <c r="P428" s="168"/>
      <c r="Q428" s="154"/>
      <c r="R428" s="49">
        <v>2</v>
      </c>
      <c r="S428" s="166">
        <f t="shared" si="39"/>
        <v>0.22874592248485337</v>
      </c>
      <c r="T428" s="166">
        <v>1.2257295606453005</v>
      </c>
      <c r="U428" s="155">
        <f t="shared" si="40"/>
        <v>18.662022180849359</v>
      </c>
    </row>
    <row r="429" spans="1:21">
      <c r="A429" s="161">
        <f t="shared" si="41"/>
        <v>424</v>
      </c>
      <c r="B429" s="162" t="s">
        <v>226</v>
      </c>
      <c r="C429" s="162">
        <v>8</v>
      </c>
      <c r="D429" s="163">
        <f>'сходові кл'!P429</f>
        <v>0</v>
      </c>
      <c r="E429" s="163">
        <f>'прибуд тер'!P429</f>
        <v>0.74158365622440614</v>
      </c>
      <c r="F429" s="163">
        <f>'слюсарі х.в.'!Q429+водовідведення!Q429+зварювальник!N429+'слюсарі ц.о. г.в.'!O429+'гаряча вода'!O429+'аварійні служби'!I429</f>
        <v>0.14567197959242664</v>
      </c>
      <c r="G429" s="163">
        <f>даратиз!K429</f>
        <v>1.2963759213759214E-2</v>
      </c>
      <c r="H429" s="163">
        <f>димвенканали!R429</f>
        <v>0.1490055960556842</v>
      </c>
      <c r="I429" s="163">
        <f>покрівлі!P429+'під зими'!N429+маляри!N429+водій!M429</f>
        <v>0.35970868674961576</v>
      </c>
      <c r="J429" s="163">
        <f>електрики!Q429</f>
        <v>2.1141926174832487E-2</v>
      </c>
      <c r="K429" s="163">
        <f t="shared" si="38"/>
        <v>1.4300756040107245</v>
      </c>
      <c r="L429" s="10">
        <v>3.5869205462459766E-2</v>
      </c>
      <c r="M429" s="116">
        <f t="shared" si="36"/>
        <v>1.47</v>
      </c>
      <c r="N429" s="116">
        <f t="shared" si="37"/>
        <v>1.7591337713678212</v>
      </c>
      <c r="O429" s="164"/>
      <c r="P429" s="168"/>
      <c r="Q429" s="154"/>
      <c r="R429" s="49">
        <v>1</v>
      </c>
      <c r="S429" s="166">
        <f t="shared" si="39"/>
        <v>0.28132250631447886</v>
      </c>
      <c r="T429" s="166">
        <v>1.4778112650533424</v>
      </c>
      <c r="U429" s="155">
        <f t="shared" si="40"/>
        <v>19.036429953342139</v>
      </c>
    </row>
    <row r="430" spans="1:21">
      <c r="A430" s="161">
        <f t="shared" si="41"/>
        <v>425</v>
      </c>
      <c r="B430" s="162" t="s">
        <v>227</v>
      </c>
      <c r="C430" s="162">
        <v>34</v>
      </c>
      <c r="D430" s="163">
        <f>'сходові кл'!P430</f>
        <v>0</v>
      </c>
      <c r="E430" s="163">
        <f>'прибуд тер'!P430</f>
        <v>0.75409929955909383</v>
      </c>
      <c r="F430" s="163">
        <f>'слюсарі х.в.'!Q430+водовідведення!Q430+зварювальник!N430+'слюсарі ц.о. г.в.'!O430+'гаряча вода'!O430+'аварійні служби'!I430</f>
        <v>0.1251976283419185</v>
      </c>
      <c r="G430" s="163">
        <f>даратиз!K430</f>
        <v>1.1788120024494796E-2</v>
      </c>
      <c r="H430" s="163">
        <f>димвенканали!R430</f>
        <v>4.6380302141500289E-2</v>
      </c>
      <c r="I430" s="163">
        <f>покрівлі!P430+'під зими'!N430+маляри!N430+водій!M430</f>
        <v>0.19162620430447944</v>
      </c>
      <c r="J430" s="163">
        <f>електрики!Q430</f>
        <v>0</v>
      </c>
      <c r="K430" s="163">
        <f t="shared" si="38"/>
        <v>1.1290915543714868</v>
      </c>
      <c r="L430" s="10">
        <v>2.8226900933131446E-2</v>
      </c>
      <c r="M430" s="116">
        <f t="shared" si="36"/>
        <v>1.1599999999999999</v>
      </c>
      <c r="N430" s="116">
        <f t="shared" si="37"/>
        <v>1.3887821463655419</v>
      </c>
      <c r="O430" s="164"/>
      <c r="P430" s="168"/>
      <c r="Q430" s="154"/>
      <c r="R430" s="49">
        <v>3</v>
      </c>
      <c r="S430" s="166">
        <f t="shared" si="39"/>
        <v>0.22583382792052631</v>
      </c>
      <c r="T430" s="166">
        <v>1.1629483184450156</v>
      </c>
      <c r="U430" s="155">
        <f t="shared" si="40"/>
        <v>19.419076870285167</v>
      </c>
    </row>
    <row r="431" spans="1:21">
      <c r="A431" s="161">
        <f t="shared" si="41"/>
        <v>426</v>
      </c>
      <c r="B431" s="162" t="s">
        <v>228</v>
      </c>
      <c r="C431" s="162">
        <v>14</v>
      </c>
      <c r="D431" s="163">
        <f>'сходові кл'!P431</f>
        <v>0.40821470065040916</v>
      </c>
      <c r="E431" s="163">
        <f>'прибуд тер'!P431</f>
        <v>0.48302661618137366</v>
      </c>
      <c r="F431" s="163">
        <f>'слюсарі х.в.'!Q431+водовідведення!Q431+зварювальник!N431+'слюсарі ц.о. г.в.'!O431+'гаряча вода'!O431+'аварійні служби'!I431</f>
        <v>0.16729927977720538</v>
      </c>
      <c r="G431" s="163">
        <f>даратиз!K431</f>
        <v>1.8515225605690157E-3</v>
      </c>
      <c r="H431" s="163">
        <f>димвенканали!R431</f>
        <v>5.9652283270785429E-2</v>
      </c>
      <c r="I431" s="163">
        <f>покрівлі!P431+'під зими'!N431+маляри!N431+водій!M431</f>
        <v>0.12372695376640422</v>
      </c>
      <c r="J431" s="163">
        <f>електрики!Q431</f>
        <v>2.6776327038051904E-2</v>
      </c>
      <c r="K431" s="163">
        <f t="shared" si="38"/>
        <v>1.2705476832447991</v>
      </c>
      <c r="L431" s="10">
        <v>3.1942502101682542E-2</v>
      </c>
      <c r="M431" s="116">
        <f t="shared" si="36"/>
        <v>1.3</v>
      </c>
      <c r="N431" s="116">
        <f t="shared" si="37"/>
        <v>1.5629882224157778</v>
      </c>
      <c r="O431" s="164"/>
      <c r="P431" s="168"/>
      <c r="Q431" s="154"/>
      <c r="R431" s="49">
        <v>3</v>
      </c>
      <c r="S431" s="166">
        <f t="shared" si="39"/>
        <v>0.24695713582645706</v>
      </c>
      <c r="T431" s="166">
        <v>1.3160310865893208</v>
      </c>
      <c r="U431" s="155">
        <f t="shared" si="40"/>
        <v>18.765296530075222</v>
      </c>
    </row>
    <row r="432" spans="1:21">
      <c r="A432" s="161">
        <f t="shared" si="41"/>
        <v>427</v>
      </c>
      <c r="B432" s="162" t="s">
        <v>229</v>
      </c>
      <c r="C432" s="162">
        <v>23</v>
      </c>
      <c r="D432" s="163">
        <f>'сходові кл'!P432</f>
        <v>0.52055928279164254</v>
      </c>
      <c r="E432" s="163">
        <f>'прибуд тер'!P432</f>
        <v>0.52841892776625965</v>
      </c>
      <c r="F432" s="163">
        <f>'слюсарі х.в.'!Q432+водовідведення!Q432+зварювальник!N432+'слюсарі ц.о. г.в.'!O432+'гаряча вода'!O432+'аварійні служби'!I432</f>
        <v>0.1558229874059921</v>
      </c>
      <c r="G432" s="163">
        <f>даратиз!K432</f>
        <v>8.0626583736466255E-4</v>
      </c>
      <c r="H432" s="163">
        <f>димвенканали!R432</f>
        <v>7.2571098417462579E-2</v>
      </c>
      <c r="I432" s="163">
        <f>покрівлі!P432+'під зими'!N432+маляри!N432+водій!M432</f>
        <v>0.10655440187386211</v>
      </c>
      <c r="J432" s="163">
        <f>електрики!Q432</f>
        <v>1.9822077754335001E-2</v>
      </c>
      <c r="K432" s="163">
        <f t="shared" si="38"/>
        <v>1.4045550418469186</v>
      </c>
      <c r="L432" s="10">
        <v>3.5616538717740259E-2</v>
      </c>
      <c r="M432" s="116">
        <f t="shared" si="36"/>
        <v>1.44</v>
      </c>
      <c r="N432" s="116">
        <f t="shared" si="37"/>
        <v>1.7282058966775906</v>
      </c>
      <c r="O432" s="164"/>
      <c r="P432" s="168"/>
      <c r="Q432" s="154"/>
      <c r="R432" s="49">
        <v>2</v>
      </c>
      <c r="S432" s="166">
        <f t="shared" si="39"/>
        <v>0.26080450150669199</v>
      </c>
      <c r="T432" s="166">
        <v>1.4674013951708986</v>
      </c>
      <c r="U432" s="155">
        <f t="shared" si="40"/>
        <v>17.773221585108129</v>
      </c>
    </row>
    <row r="433" spans="1:21">
      <c r="A433" s="161">
        <f t="shared" si="41"/>
        <v>428</v>
      </c>
      <c r="B433" s="162" t="s">
        <v>230</v>
      </c>
      <c r="C433" s="162">
        <v>28</v>
      </c>
      <c r="D433" s="163">
        <f>'сходові кл'!P433</f>
        <v>0</v>
      </c>
      <c r="E433" s="163">
        <f>'прибуд тер'!P433</f>
        <v>0.72090787747143381</v>
      </c>
      <c r="F433" s="163">
        <f>'слюсарі х.в.'!Q433+водовідведення!Q433+зварювальник!N433+'слюсарі ц.о. г.в.'!O433+'гаряча вода'!O433+'аварійні служби'!I433</f>
        <v>0.16191434041759717</v>
      </c>
      <c r="G433" s="163">
        <f>даратиз!K433</f>
        <v>4.334684850718762E-3</v>
      </c>
      <c r="H433" s="163">
        <f>димвенканали!R433</f>
        <v>8.8808185626942288E-2</v>
      </c>
      <c r="I433" s="163">
        <f>покрівлі!P433+'під зими'!N433+маляри!N433+водій!M433</f>
        <v>0.24087266236209556</v>
      </c>
      <c r="J433" s="163">
        <f>електрики!Q433</f>
        <v>2.5373428538612082E-2</v>
      </c>
      <c r="K433" s="163">
        <f t="shared" si="38"/>
        <v>1.2422111792673995</v>
      </c>
      <c r="L433" s="10">
        <v>3.1326331684365848E-2</v>
      </c>
      <c r="M433" s="116">
        <f t="shared" si="36"/>
        <v>1.27</v>
      </c>
      <c r="N433" s="116">
        <f t="shared" si="37"/>
        <v>1.5282450131421186</v>
      </c>
      <c r="O433" s="164"/>
      <c r="P433" s="168"/>
      <c r="Q433" s="154"/>
      <c r="R433" s="49">
        <v>3</v>
      </c>
      <c r="S433" s="166">
        <f t="shared" si="39"/>
        <v>0.23760014774624572</v>
      </c>
      <c r="T433" s="166">
        <v>1.2906448653958729</v>
      </c>
      <c r="U433" s="155">
        <f t="shared" si="40"/>
        <v>18.409413318617887</v>
      </c>
    </row>
    <row r="434" spans="1:21">
      <c r="A434" s="161">
        <f t="shared" si="41"/>
        <v>429</v>
      </c>
      <c r="B434" s="162" t="s">
        <v>231</v>
      </c>
      <c r="C434" s="162">
        <v>25</v>
      </c>
      <c r="D434" s="163">
        <f>'сходові кл'!P434</f>
        <v>0.47168539108612262</v>
      </c>
      <c r="E434" s="163">
        <f>'прибуд тер'!P434</f>
        <v>0.37770990090064471</v>
      </c>
      <c r="F434" s="163">
        <f>'слюсарі х.в.'!Q434+водовідведення!Q434+зварювальник!N434+'слюсарі ц.о. г.в.'!O434+'гаряча вода'!O434+'аварійні служби'!I434</f>
        <v>0.15845872495482838</v>
      </c>
      <c r="G434" s="163">
        <f>даратиз!K434</f>
        <v>1.931171786120592E-3</v>
      </c>
      <c r="H434" s="163">
        <f>димвенканали!R434</f>
        <v>0.11311391407803259</v>
      </c>
      <c r="I434" s="163">
        <f>покрівлі!P434+'під зими'!N434+маляри!N434+водій!M434</f>
        <v>0.1221783134745025</v>
      </c>
      <c r="J434" s="163">
        <f>електрики!Q434</f>
        <v>2.2841618381531197E-2</v>
      </c>
      <c r="K434" s="163">
        <f t="shared" si="38"/>
        <v>1.2679190346617826</v>
      </c>
      <c r="L434" s="10">
        <v>3.2038540935528097E-2</v>
      </c>
      <c r="M434" s="116">
        <f t="shared" si="36"/>
        <v>1.3</v>
      </c>
      <c r="N434" s="116">
        <f t="shared" si="37"/>
        <v>1.5599490907167728</v>
      </c>
      <c r="O434" s="164"/>
      <c r="P434" s="168"/>
      <c r="Q434" s="154"/>
      <c r="R434" s="49">
        <v>4</v>
      </c>
      <c r="S434" s="166">
        <f t="shared" si="39"/>
        <v>0.23996120417301503</v>
      </c>
      <c r="T434" s="166">
        <v>1.3199878865437578</v>
      </c>
      <c r="U434" s="155">
        <f t="shared" si="40"/>
        <v>18.179045930590082</v>
      </c>
    </row>
    <row r="435" spans="1:21">
      <c r="A435" s="161">
        <f t="shared" si="41"/>
        <v>430</v>
      </c>
      <c r="B435" s="162" t="s">
        <v>232</v>
      </c>
      <c r="C435" s="162">
        <v>27</v>
      </c>
      <c r="D435" s="163">
        <f>'сходові кл'!P435</f>
        <v>0.48375410268649316</v>
      </c>
      <c r="E435" s="163">
        <f>'прибуд тер'!P435</f>
        <v>0.1832347465994639</v>
      </c>
      <c r="F435" s="163">
        <f>'слюсарі х.в.'!Q435+водовідведення!Q435+зварювальник!N435+'слюсарі ц.о. г.в.'!O435+'гаряча вода'!O435+'аварійні служби'!I435</f>
        <v>0.12063426383642144</v>
      </c>
      <c r="G435" s="163">
        <f>даратиз!K435</f>
        <v>1.3280099671536983E-3</v>
      </c>
      <c r="H435" s="163">
        <f>димвенканали!R435</f>
        <v>7.8509776869741255E-2</v>
      </c>
      <c r="I435" s="163">
        <f>покрівлі!P435+'під зими'!N435+маляри!N435+водій!M435</f>
        <v>0.4159517390396108</v>
      </c>
      <c r="J435" s="163">
        <f>електрики!Q435</f>
        <v>1.4619034918716994E-2</v>
      </c>
      <c r="K435" s="163">
        <f t="shared" si="38"/>
        <v>1.2980316739176012</v>
      </c>
      <c r="L435" s="10">
        <v>3.2791612850884125E-2</v>
      </c>
      <c r="M435" s="116">
        <f t="shared" si="36"/>
        <v>1.33</v>
      </c>
      <c r="N435" s="116">
        <f t="shared" si="37"/>
        <v>1.5969879441221824</v>
      </c>
      <c r="O435" s="164"/>
      <c r="P435" s="168"/>
      <c r="Q435" s="154"/>
      <c r="R435" s="49">
        <v>3</v>
      </c>
      <c r="S435" s="166">
        <f t="shared" si="39"/>
        <v>0.24597349466575658</v>
      </c>
      <c r="T435" s="166">
        <v>1.3510144494564258</v>
      </c>
      <c r="U435" s="155">
        <f t="shared" si="40"/>
        <v>18.206577639841147</v>
      </c>
    </row>
    <row r="436" spans="1:21">
      <c r="A436" s="161">
        <f t="shared" si="41"/>
        <v>431</v>
      </c>
      <c r="B436" s="162" t="s">
        <v>233</v>
      </c>
      <c r="C436" s="162">
        <v>22</v>
      </c>
      <c r="D436" s="163">
        <f>'сходові кл'!P436</f>
        <v>0.55774831385281387</v>
      </c>
      <c r="E436" s="163">
        <f>'прибуд тер'!P436</f>
        <v>0.31703675003685616</v>
      </c>
      <c r="F436" s="163">
        <f>'слюсарі х.в.'!Q436+водовідведення!Q436+зварювальник!N436+'слюсарі ц.о. г.в.'!O436+'гаряча вода'!O436+'аварійні служби'!I436</f>
        <v>0.16928551391121638</v>
      </c>
      <c r="G436" s="163">
        <f>даратиз!K436</f>
        <v>5.837095733898462E-4</v>
      </c>
      <c r="H436" s="163">
        <f>димвенканали!R436</f>
        <v>3.1706869605854018E-2</v>
      </c>
      <c r="I436" s="163">
        <f>покрівлі!P436+'під зими'!N436+маляри!N436+водій!M436</f>
        <v>0.24216481688976621</v>
      </c>
      <c r="J436" s="163">
        <f>електрики!Q436</f>
        <v>1.0307005564455792E-2</v>
      </c>
      <c r="K436" s="163">
        <f t="shared" si="38"/>
        <v>1.3288329794343523</v>
      </c>
      <c r="L436" s="10">
        <v>3.6513732050499896E-2</v>
      </c>
      <c r="M436" s="116">
        <f t="shared" si="36"/>
        <v>1.37</v>
      </c>
      <c r="N436" s="116">
        <f t="shared" si="37"/>
        <v>1.6384160537818224</v>
      </c>
      <c r="O436" s="164"/>
      <c r="P436" s="168"/>
      <c r="Q436" s="154"/>
      <c r="R436" s="49">
        <v>3</v>
      </c>
      <c r="S436" s="166">
        <f t="shared" si="39"/>
        <v>0.13405029330122686</v>
      </c>
      <c r="T436" s="166">
        <v>1.5043657604805956</v>
      </c>
      <c r="U436" s="155">
        <f t="shared" si="40"/>
        <v>8.9107514158260415</v>
      </c>
    </row>
    <row r="437" spans="1:21">
      <c r="A437" s="161">
        <f t="shared" si="41"/>
        <v>432</v>
      </c>
      <c r="B437" s="162" t="s">
        <v>234</v>
      </c>
      <c r="C437" s="162">
        <v>29</v>
      </c>
      <c r="D437" s="163">
        <f>'сходові кл'!P437</f>
        <v>0.57453120428020554</v>
      </c>
      <c r="E437" s="163">
        <f>'прибуд тер'!P437</f>
        <v>0.54405080359142433</v>
      </c>
      <c r="F437" s="163">
        <f>'слюсарі х.в.'!Q437+водовідведення!Q437+зварювальник!N437+'слюсарі ц.о. г.в.'!O437+'гаряча вода'!O437+'аварійні служби'!I437</f>
        <v>0.12635488414102225</v>
      </c>
      <c r="G437" s="163">
        <f>даратиз!K437</f>
        <v>3.391028267103646E-3</v>
      </c>
      <c r="H437" s="163">
        <f>димвенканали!R437</f>
        <v>6.4529114754241099E-2</v>
      </c>
      <c r="I437" s="163">
        <f>покрівлі!P437+'під зими'!N437+маляри!N437+водій!M437</f>
        <v>0.12024072076449059</v>
      </c>
      <c r="J437" s="163">
        <f>електрики!Q437</f>
        <v>1.2337842620257632E-2</v>
      </c>
      <c r="K437" s="163">
        <f t="shared" si="38"/>
        <v>1.4454355984187452</v>
      </c>
      <c r="L437" s="10">
        <v>3.6634145075329451E-2</v>
      </c>
      <c r="M437" s="116">
        <f t="shared" si="36"/>
        <v>1.48</v>
      </c>
      <c r="N437" s="116">
        <f t="shared" si="37"/>
        <v>1.7784836921928895</v>
      </c>
      <c r="O437" s="164"/>
      <c r="P437" s="168"/>
      <c r="Q437" s="154"/>
      <c r="R437" s="49">
        <v>3</v>
      </c>
      <c r="S437" s="166">
        <f t="shared" si="39"/>
        <v>0.26915691508931627</v>
      </c>
      <c r="T437" s="166">
        <v>1.5093267771035732</v>
      </c>
      <c r="U437" s="155">
        <f t="shared" si="40"/>
        <v>17.832911942755931</v>
      </c>
    </row>
    <row r="438" spans="1:21">
      <c r="A438" s="161">
        <f t="shared" si="41"/>
        <v>433</v>
      </c>
      <c r="B438" s="162" t="s">
        <v>235</v>
      </c>
      <c r="C438" s="162">
        <v>36</v>
      </c>
      <c r="D438" s="163">
        <f>'сходові кл'!P438</f>
        <v>0.86237308392004219</v>
      </c>
      <c r="E438" s="163">
        <f>'прибуд тер'!P438</f>
        <v>0.27237409866516266</v>
      </c>
      <c r="F438" s="163">
        <f>'слюсарі х.в.'!Q438+водовідведення!Q438+зварювальник!N438+'слюсарі ц.о. г.в.'!O438+'гаряча вода'!O438+'аварійні служби'!I438</f>
        <v>0.15145438234962341</v>
      </c>
      <c r="G438" s="163">
        <f>даратиз!K438</f>
        <v>2.3030644858056028E-3</v>
      </c>
      <c r="H438" s="163">
        <f>димвенканали!R438</f>
        <v>6.345866605401318E-2</v>
      </c>
      <c r="I438" s="163">
        <f>покрівлі!P438+'під зими'!N438+маляри!N438+водій!M438</f>
        <v>0.12726814989222426</v>
      </c>
      <c r="J438" s="163">
        <f>електрики!Q438</f>
        <v>1.9412891039270894E-2</v>
      </c>
      <c r="K438" s="163">
        <f t="shared" si="38"/>
        <v>1.4986443364061421</v>
      </c>
      <c r="L438" s="10">
        <v>3.7785120588764605E-2</v>
      </c>
      <c r="M438" s="116">
        <f t="shared" si="36"/>
        <v>1.54</v>
      </c>
      <c r="N438" s="116">
        <f t="shared" si="37"/>
        <v>1.8437153483938882</v>
      </c>
      <c r="O438" s="164"/>
      <c r="P438" s="168"/>
      <c r="Q438" s="154"/>
      <c r="R438" s="49">
        <v>3</v>
      </c>
      <c r="S438" s="166">
        <f t="shared" si="39"/>
        <v>0.28696838013678616</v>
      </c>
      <c r="T438" s="166">
        <v>1.556746968257102</v>
      </c>
      <c r="U438" s="155">
        <f t="shared" si="40"/>
        <v>18.433848659301987</v>
      </c>
    </row>
    <row r="439" spans="1:21">
      <c r="A439" s="161">
        <f t="shared" si="41"/>
        <v>434</v>
      </c>
      <c r="B439" s="162" t="s">
        <v>236</v>
      </c>
      <c r="C439" s="162">
        <v>16</v>
      </c>
      <c r="D439" s="163">
        <f>'сходові кл'!P439</f>
        <v>0.62645825577258873</v>
      </c>
      <c r="E439" s="163">
        <f>'прибуд тер'!P439</f>
        <v>0.26325734678005525</v>
      </c>
      <c r="F439" s="163">
        <f>'слюсарі х.в.'!Q439+водовідведення!Q439+зварювальник!N439+'слюсарі ц.о. г.в.'!O439+'гаряча вода'!O439+'аварійні служби'!I439</f>
        <v>0.15094526566275876</v>
      </c>
      <c r="G439" s="163">
        <f>даратиз!K439</f>
        <v>1.7171827300479722E-3</v>
      </c>
      <c r="H439" s="163">
        <f>димвенканали!R439</f>
        <v>6.6598972469999768E-2</v>
      </c>
      <c r="I439" s="163">
        <f>покрівлі!P439+'під зими'!N439+маляри!N439+водій!M439</f>
        <v>0.12149890604222749</v>
      </c>
      <c r="J439" s="163">
        <f>електрики!Q439</f>
        <v>1.9701269408666955E-2</v>
      </c>
      <c r="K439" s="163">
        <f t="shared" si="38"/>
        <v>1.250177198866345</v>
      </c>
      <c r="L439" s="10">
        <v>3.1604708611189893E-2</v>
      </c>
      <c r="M439" s="116">
        <f t="shared" si="36"/>
        <v>1.28</v>
      </c>
      <c r="N439" s="116">
        <f t="shared" si="37"/>
        <v>1.5381382889730419</v>
      </c>
      <c r="O439" s="164"/>
      <c r="P439" s="168"/>
      <c r="Q439" s="154"/>
      <c r="R439" s="49">
        <v>2</v>
      </c>
      <c r="S439" s="166">
        <f t="shared" si="39"/>
        <v>0.23602429419201831</v>
      </c>
      <c r="T439" s="166">
        <v>1.3021139947810236</v>
      </c>
      <c r="U439" s="155">
        <f t="shared" si="40"/>
        <v>18.126238957420199</v>
      </c>
    </row>
    <row r="440" spans="1:21">
      <c r="A440" s="161">
        <f t="shared" si="41"/>
        <v>435</v>
      </c>
      <c r="B440" s="162" t="s">
        <v>237</v>
      </c>
      <c r="C440" s="162">
        <v>16</v>
      </c>
      <c r="D440" s="163">
        <f>'сходові кл'!P440</f>
        <v>0</v>
      </c>
      <c r="E440" s="163">
        <f>'прибуд тер'!P440</f>
        <v>0.46653416534295</v>
      </c>
      <c r="F440" s="163">
        <f>'слюсарі х.в.'!Q440+водовідведення!Q440+зварювальник!N440+'слюсарі ц.о. г.в.'!O440+'гаряча вода'!O440+'аварійні служби'!I440</f>
        <v>0.17188726759566889</v>
      </c>
      <c r="G440" s="163">
        <f>даратиз!K440</f>
        <v>5.5465258025193019E-3</v>
      </c>
      <c r="H440" s="163">
        <f>димвенканали!R440</f>
        <v>0.1302430442019881</v>
      </c>
      <c r="I440" s="163">
        <f>покрівлі!P440+'під зими'!N440+маляри!N440+водій!M440</f>
        <v>0.19120815213248363</v>
      </c>
      <c r="J440" s="163">
        <f>електрики!Q440</f>
        <v>2.7971601635617467E-2</v>
      </c>
      <c r="K440" s="163">
        <f t="shared" si="38"/>
        <v>0.99339075671122745</v>
      </c>
      <c r="L440" s="10">
        <v>2.5047119466724461E-2</v>
      </c>
      <c r="M440" s="116">
        <f t="shared" si="36"/>
        <v>1.02</v>
      </c>
      <c r="N440" s="116">
        <f t="shared" si="37"/>
        <v>1.2221254514135425</v>
      </c>
      <c r="O440" s="164"/>
      <c r="P440" s="168"/>
      <c r="Q440" s="154"/>
      <c r="R440" s="49">
        <v>2</v>
      </c>
      <c r="S440" s="166">
        <f t="shared" si="39"/>
        <v>0.19018412938449458</v>
      </c>
      <c r="T440" s="166">
        <v>1.0319413220290479</v>
      </c>
      <c r="U440" s="155">
        <f t="shared" si="40"/>
        <v>18.429742595300507</v>
      </c>
    </row>
    <row r="441" spans="1:21">
      <c r="A441" s="161">
        <f t="shared" si="41"/>
        <v>436</v>
      </c>
      <c r="B441" s="162" t="s">
        <v>238</v>
      </c>
      <c r="C441" s="162">
        <v>16</v>
      </c>
      <c r="D441" s="163">
        <f>'сходові кл'!P441</f>
        <v>0</v>
      </c>
      <c r="E441" s="163">
        <f>'прибуд тер'!P441</f>
        <v>0.46634467136839963</v>
      </c>
      <c r="F441" s="163">
        <f>'слюсарі х.в.'!Q441+водовідведення!Q441+зварювальник!N441+'слюсарі ц.о. г.в.'!O441+'гаряча вода'!O441+'аварійні служби'!I441</f>
        <v>0.17184365782004107</v>
      </c>
      <c r="G441" s="163">
        <f>даратиз!K441</f>
        <v>7.1080422420796109E-3</v>
      </c>
      <c r="H441" s="163">
        <f>димвенканали!R441</f>
        <v>8.1144632559642854E-2</v>
      </c>
      <c r="I441" s="163">
        <f>покрівлі!P441+'під зими'!N441+маляри!N441+водій!M441</f>
        <v>0.19114764500282752</v>
      </c>
      <c r="J441" s="163">
        <f>електрики!Q441</f>
        <v>2.7960240302702919E-2</v>
      </c>
      <c r="K441" s="163">
        <f t="shared" si="38"/>
        <v>0.9455488892956937</v>
      </c>
      <c r="L441" s="10">
        <v>2.3816578624653487E-2</v>
      </c>
      <c r="M441" s="116">
        <f t="shared" si="36"/>
        <v>0.97</v>
      </c>
      <c r="N441" s="116">
        <f t="shared" si="37"/>
        <v>1.1632385615044165</v>
      </c>
      <c r="O441" s="164"/>
      <c r="P441" s="168"/>
      <c r="Q441" s="154"/>
      <c r="R441" s="49">
        <v>2</v>
      </c>
      <c r="S441" s="166">
        <f t="shared" si="39"/>
        <v>0.18199552216869297</v>
      </c>
      <c r="T441" s="166">
        <v>0.98124303933572354</v>
      </c>
      <c r="U441" s="155">
        <f t="shared" si="40"/>
        <v>18.547445930612589</v>
      </c>
    </row>
    <row r="442" spans="1:21">
      <c r="A442" s="161">
        <f t="shared" si="41"/>
        <v>437</v>
      </c>
      <c r="B442" s="162" t="s">
        <v>239</v>
      </c>
      <c r="C442" s="162">
        <v>16</v>
      </c>
      <c r="D442" s="163">
        <f>'сходові кл'!P442</f>
        <v>0</v>
      </c>
      <c r="E442" s="163">
        <f>'прибуд тер'!P442</f>
        <v>0.59674666367411633</v>
      </c>
      <c r="F442" s="163">
        <f>'слюсарі х.в.'!Q442+водовідведення!Q442+зварювальник!N442+'слюсарі ц.о. г.в.'!O442+'гаряча вода'!O442+'аварійні служби'!I442</f>
        <v>0.16752058948269533</v>
      </c>
      <c r="G442" s="163">
        <f>даратиз!K442</f>
        <v>3.1834719334719336E-3</v>
      </c>
      <c r="H442" s="163">
        <f>димвенканали!R442</f>
        <v>5.3626844192535945E-2</v>
      </c>
      <c r="I442" s="163">
        <f>покрівлі!P442+'під зими'!N442+маляри!N442+водій!M442</f>
        <v>0.23278617348155714</v>
      </c>
      <c r="J442" s="163">
        <f>електрики!Q442</f>
        <v>2.6833983221902776E-2</v>
      </c>
      <c r="K442" s="163">
        <f t="shared" si="38"/>
        <v>1.0806977259862793</v>
      </c>
      <c r="L442" s="10">
        <v>2.7306605578312465E-2</v>
      </c>
      <c r="M442" s="116">
        <f t="shared" si="36"/>
        <v>1.1100000000000001</v>
      </c>
      <c r="N442" s="116">
        <f t="shared" si="37"/>
        <v>1.3296051978775101</v>
      </c>
      <c r="O442" s="164"/>
      <c r="P442" s="168"/>
      <c r="Q442" s="154"/>
      <c r="R442" s="49">
        <v>2</v>
      </c>
      <c r="S442" s="166">
        <f t="shared" si="39"/>
        <v>0.2045730480510366</v>
      </c>
      <c r="T442" s="166">
        <v>1.1250321498264735</v>
      </c>
      <c r="U442" s="155">
        <f t="shared" si="40"/>
        <v>18.183751289471171</v>
      </c>
    </row>
    <row r="443" spans="1:21">
      <c r="A443" s="161">
        <f t="shared" si="41"/>
        <v>438</v>
      </c>
      <c r="B443" s="162" t="s">
        <v>240</v>
      </c>
      <c r="C443" s="162">
        <v>17</v>
      </c>
      <c r="D443" s="163">
        <f>'сходові кл'!P443</f>
        <v>0</v>
      </c>
      <c r="E443" s="163">
        <f>'прибуд тер'!P443</f>
        <v>0.46596614484943177</v>
      </c>
      <c r="F443" s="163">
        <f>'слюсарі х.в.'!Q443+водовідведення!Q443+зварювальник!N443+'слюсарі ц.о. г.в.'!O443+'гаряча вода'!O443+'аварійні служби'!I443</f>
        <v>0.17175654446142091</v>
      </c>
      <c r="G443" s="163">
        <f>даратиз!K443</f>
        <v>2.5000000000000005E-3</v>
      </c>
      <c r="H443" s="163">
        <f>димвенканали!R443</f>
        <v>0.10068104867270354</v>
      </c>
      <c r="I443" s="163">
        <f>покрівлі!P443+'під зими'!N443+маляри!N443+водій!M443</f>
        <v>0.19102677808230495</v>
      </c>
      <c r="J443" s="163">
        <f>електрики!Q443</f>
        <v>2.7937545302457217E-2</v>
      </c>
      <c r="K443" s="163">
        <f t="shared" si="38"/>
        <v>0.95986806136831837</v>
      </c>
      <c r="L443" s="10">
        <v>2.4287652903441904E-2</v>
      </c>
      <c r="M443" s="116">
        <f t="shared" si="36"/>
        <v>0.98</v>
      </c>
      <c r="N443" s="116">
        <f t="shared" si="37"/>
        <v>1.1809868571261124</v>
      </c>
      <c r="O443" s="164"/>
      <c r="P443" s="168"/>
      <c r="Q443" s="154"/>
      <c r="R443" s="49">
        <v>2</v>
      </c>
      <c r="S443" s="166">
        <f t="shared" si="39"/>
        <v>0.18033555750430597</v>
      </c>
      <c r="T443" s="166">
        <v>1.0006512996218064</v>
      </c>
      <c r="U443" s="155">
        <f t="shared" si="40"/>
        <v>18.021818147087135</v>
      </c>
    </row>
    <row r="444" spans="1:21">
      <c r="A444" s="161">
        <f t="shared" si="41"/>
        <v>439</v>
      </c>
      <c r="B444" s="162" t="s">
        <v>241</v>
      </c>
      <c r="C444" s="162">
        <v>17</v>
      </c>
      <c r="D444" s="163">
        <f>'сходові кл'!P444</f>
        <v>0</v>
      </c>
      <c r="E444" s="163">
        <f>'прибуд тер'!P444</f>
        <v>0.46767437104236248</v>
      </c>
      <c r="F444" s="163">
        <f>'слюсарі х.в.'!Q444+водовідведення!Q444+зварювальник!N444+'слюсарі ц.о. г.в.'!O444+'гаряча вода'!O444+'аварійні служби'!I444</f>
        <v>0.17214967232299028</v>
      </c>
      <c r="G444" s="163">
        <f>даратиз!K444</f>
        <v>2.4521384928716905E-3</v>
      </c>
      <c r="H444" s="163">
        <f>димвенканали!R444</f>
        <v>0.10105014416681936</v>
      </c>
      <c r="I444" s="163">
        <f>покрівлі!P444+'під зими'!N444+маляри!N444+водій!M444</f>
        <v>0.19157223006294422</v>
      </c>
      <c r="J444" s="163">
        <f>електрики!Q444</f>
        <v>2.8039964002140361E-2</v>
      </c>
      <c r="K444" s="163">
        <f t="shared" si="38"/>
        <v>0.96293852009012848</v>
      </c>
      <c r="L444" s="10">
        <v>2.4366163026052542E-2</v>
      </c>
      <c r="M444" s="116">
        <f t="shared" si="36"/>
        <v>0.99</v>
      </c>
      <c r="N444" s="116">
        <f t="shared" si="37"/>
        <v>1.1847656197394172</v>
      </c>
      <c r="O444" s="164"/>
      <c r="P444" s="168"/>
      <c r="Q444" s="154"/>
      <c r="R444" s="49">
        <v>2</v>
      </c>
      <c r="S444" s="166">
        <f t="shared" si="39"/>
        <v>0.1808797030660525</v>
      </c>
      <c r="T444" s="166">
        <v>1.0038859166733647</v>
      </c>
      <c r="U444" s="155">
        <f t="shared" si="40"/>
        <v>18.017954038586787</v>
      </c>
    </row>
    <row r="445" spans="1:21">
      <c r="A445" s="161">
        <f t="shared" si="41"/>
        <v>440</v>
      </c>
      <c r="B445" s="162" t="s">
        <v>242</v>
      </c>
      <c r="C445" s="162">
        <v>17</v>
      </c>
      <c r="D445" s="163">
        <f>'сходові кл'!P445</f>
        <v>0</v>
      </c>
      <c r="E445" s="163">
        <f>'прибуд тер'!P445</f>
        <v>0.37301513349870041</v>
      </c>
      <c r="F445" s="163">
        <f>'слюсарі х.в.'!Q445+водовідведення!Q445+зварювальник!N445+'слюсарі ц.о. г.в.'!O445+'гаряча вода'!O445+'аварійні служби'!I445</f>
        <v>0.1396343566792799</v>
      </c>
      <c r="G445" s="163">
        <f>даратиз!K445</f>
        <v>1.9899285250162442E-3</v>
      </c>
      <c r="H445" s="163">
        <f>димвенканали!R445</f>
        <v>3.3521133276945794E-2</v>
      </c>
      <c r="I445" s="163">
        <f>покрівлі!P445+'під зими'!N445+маляри!N445+водій!M445</f>
        <v>0.16901299414870041</v>
      </c>
      <c r="J445" s="163">
        <f>електрики!Q445</f>
        <v>1.9568988847335204E-2</v>
      </c>
      <c r="K445" s="163">
        <f t="shared" si="38"/>
        <v>0.73674253497597797</v>
      </c>
      <c r="L445" s="10">
        <v>1.8758125952163134E-2</v>
      </c>
      <c r="M445" s="116">
        <f t="shared" ref="M445:M509" si="42">ROUND(K445+L445,2)</f>
        <v>0.76</v>
      </c>
      <c r="N445" s="116">
        <f t="shared" si="37"/>
        <v>0.90660079311376918</v>
      </c>
      <c r="O445" s="164"/>
      <c r="P445" s="168"/>
      <c r="Q445" s="154"/>
      <c r="R445" s="49">
        <v>2</v>
      </c>
      <c r="S445" s="166">
        <f t="shared" si="39"/>
        <v>0.1337660038846481</v>
      </c>
      <c r="T445" s="166">
        <v>0.77283478922912108</v>
      </c>
      <c r="U445" s="155">
        <f t="shared" si="40"/>
        <v>17.308486334844677</v>
      </c>
    </row>
    <row r="446" spans="1:21">
      <c r="A446" s="161">
        <f t="shared" si="41"/>
        <v>441</v>
      </c>
      <c r="B446" s="162" t="s">
        <v>243</v>
      </c>
      <c r="C446" s="162">
        <v>17</v>
      </c>
      <c r="D446" s="163">
        <f>'сходові кл'!P446</f>
        <v>0</v>
      </c>
      <c r="E446" s="163">
        <f>'прибуд тер'!P446</f>
        <v>0.42180036036333579</v>
      </c>
      <c r="F446" s="163">
        <f>'слюсарі х.в.'!Q446+водовідведення!Q446+зварювальник!N446+'слюсарі ц.о. г.в.'!O446+'гаряча вода'!O446+'аварійні служби'!I446</f>
        <v>0.16159231651467346</v>
      </c>
      <c r="G446" s="163">
        <f>даратиз!K446</f>
        <v>2.2630418809698755E-3</v>
      </c>
      <c r="H446" s="163">
        <f>димвенканали!R446</f>
        <v>3.7905234469669057E-2</v>
      </c>
      <c r="I446" s="163">
        <f>покрівлі!P446+'під зими'!N446+маляри!N446+водій!M446</f>
        <v>0.17692424603817508</v>
      </c>
      <c r="J446" s="163">
        <f>електрики!Q446</f>
        <v>2.5289534028381553E-2</v>
      </c>
      <c r="K446" s="163">
        <f t="shared" si="38"/>
        <v>0.8257747332952049</v>
      </c>
      <c r="L446" s="10">
        <v>2.0940580804715954E-2</v>
      </c>
      <c r="M446" s="116">
        <f t="shared" si="42"/>
        <v>0.85</v>
      </c>
      <c r="N446" s="116">
        <f t="shared" si="37"/>
        <v>1.016058376919905</v>
      </c>
      <c r="O446" s="164"/>
      <c r="P446" s="168"/>
      <c r="Q446" s="154"/>
      <c r="R446" s="49">
        <v>2</v>
      </c>
      <c r="S446" s="166">
        <f t="shared" si="39"/>
        <v>0.15330644776560776</v>
      </c>
      <c r="T446" s="166">
        <v>0.86275192915429721</v>
      </c>
      <c r="U446" s="155">
        <f t="shared" si="40"/>
        <v>17.769470294419936</v>
      </c>
    </row>
    <row r="447" spans="1:21">
      <c r="A447" s="161">
        <f t="shared" si="41"/>
        <v>442</v>
      </c>
      <c r="B447" s="162" t="s">
        <v>244</v>
      </c>
      <c r="C447" s="162">
        <v>17</v>
      </c>
      <c r="D447" s="163">
        <f>'сходові кл'!P447</f>
        <v>0</v>
      </c>
      <c r="E447" s="163">
        <f>'прибуд тер'!P447</f>
        <v>0.46634467136839963</v>
      </c>
      <c r="F447" s="163">
        <f>'слюсарі х.в.'!Q447+водовідведення!Q447+зварювальник!N447+'слюсарі ц.о. г.в.'!O447+'гаряча вода'!O447+'аварійні служби'!I447</f>
        <v>0.17184365782004107</v>
      </c>
      <c r="G447" s="163">
        <f>даратиз!K447</f>
        <v>2.4878147847278639E-3</v>
      </c>
      <c r="H447" s="163">
        <f>димвенканали!R447</f>
        <v>4.1908224299934675E-2</v>
      </c>
      <c r="I447" s="163">
        <f>покрівлі!P447+'під зими'!N447+маляри!N447+водій!M447</f>
        <v>0.19114764500282752</v>
      </c>
      <c r="J447" s="163">
        <f>електрики!Q447</f>
        <v>2.7960240302702919E-2</v>
      </c>
      <c r="K447" s="163">
        <f t="shared" si="38"/>
        <v>0.9016922535786337</v>
      </c>
      <c r="L447" s="10">
        <v>2.283897247144363E-2</v>
      </c>
      <c r="M447" s="116">
        <f t="shared" si="42"/>
        <v>0.92</v>
      </c>
      <c r="N447" s="116">
        <f t="shared" si="37"/>
        <v>1.1094374712600927</v>
      </c>
      <c r="O447" s="164"/>
      <c r="P447" s="168"/>
      <c r="Q447" s="154"/>
      <c r="R447" s="49">
        <v>2</v>
      </c>
      <c r="S447" s="166">
        <f t="shared" si="39"/>
        <v>0.16847180543661522</v>
      </c>
      <c r="T447" s="166">
        <v>0.94096566582347752</v>
      </c>
      <c r="U447" s="155">
        <f t="shared" si="40"/>
        <v>17.904139497925108</v>
      </c>
    </row>
    <row r="448" spans="1:21">
      <c r="A448" s="161">
        <f t="shared" si="41"/>
        <v>443</v>
      </c>
      <c r="B448" s="162" t="s">
        <v>245</v>
      </c>
      <c r="C448" s="162">
        <v>41</v>
      </c>
      <c r="D448" s="163">
        <f>'сходові кл'!P448</f>
        <v>0</v>
      </c>
      <c r="E448" s="163">
        <f>'прибуд тер'!P448</f>
        <v>0.39769822806274507</v>
      </c>
      <c r="F448" s="163">
        <f>'слюсарі х.в.'!Q448+водовідведення!Q448+зварювальник!N448+'слюсарі ц.о. г.в.'!O448+'гаряча вода'!O448+'аварійні служби'!I448</f>
        <v>0.15594935832281701</v>
      </c>
      <c r="G448" s="163">
        <f>даратиз!K448</f>
        <v>2.0588235294117649E-3</v>
      </c>
      <c r="H448" s="163">
        <f>димвенканали!R448</f>
        <v>9.6472707371774907E-2</v>
      </c>
      <c r="I448" s="163">
        <f>покрівлі!P448+'під зими'!N448+маляри!N448+водій!M448</f>
        <v>0.16909482710529822</v>
      </c>
      <c r="J448" s="163">
        <f>електрики!Q448</f>
        <v>2.3819415787285324E-2</v>
      </c>
      <c r="K448" s="163">
        <f t="shared" si="38"/>
        <v>0.84509336017933234</v>
      </c>
      <c r="L448" s="10">
        <v>2.1418855799535945E-2</v>
      </c>
      <c r="M448" s="116">
        <f t="shared" si="42"/>
        <v>0.87</v>
      </c>
      <c r="N448" s="116">
        <f t="shared" si="37"/>
        <v>1.039814659174642</v>
      </c>
      <c r="O448" s="164"/>
      <c r="P448" s="168"/>
      <c r="Q448" s="154"/>
      <c r="R448" s="49">
        <v>5</v>
      </c>
      <c r="S448" s="166">
        <f t="shared" si="39"/>
        <v>0.157357800233761</v>
      </c>
      <c r="T448" s="166">
        <v>0.88245685894088099</v>
      </c>
      <c r="U448" s="155">
        <f t="shared" si="40"/>
        <v>17.831783915490306</v>
      </c>
    </row>
    <row r="449" spans="1:21">
      <c r="A449" s="161">
        <f t="shared" si="41"/>
        <v>444</v>
      </c>
      <c r="B449" s="162" t="s">
        <v>246</v>
      </c>
      <c r="C449" s="162">
        <v>37</v>
      </c>
      <c r="D449" s="163">
        <f>'сходові кл'!P449</f>
        <v>0.61033864426086049</v>
      </c>
      <c r="E449" s="163">
        <f>'прибуд тер'!P449</f>
        <v>0.3564856867125985</v>
      </c>
      <c r="F449" s="163">
        <f>'слюсарі х.в.'!Q449+водовідведення!Q449+зварювальник!N449+'слюсарі ц.о. г.в.'!O449+'гаряча вода'!O449+'аварійні служби'!I449</f>
        <v>0.11734666388084761</v>
      </c>
      <c r="G449" s="163">
        <f>даратиз!K449</f>
        <v>3.7893700787401582E-4</v>
      </c>
      <c r="H449" s="163">
        <f>димвенканали!R449</f>
        <v>5.6852021286122954E-2</v>
      </c>
      <c r="I449" s="163">
        <f>покрівлі!P449+'під зими'!N449+маляри!N449+водій!M449</f>
        <v>7.3003038433404596E-2</v>
      </c>
      <c r="J449" s="163">
        <f>електрики!Q449</f>
        <v>1.3233212280322379E-2</v>
      </c>
      <c r="K449" s="163">
        <f t="shared" si="38"/>
        <v>1.2276382038620306</v>
      </c>
      <c r="L449" s="10">
        <v>3.1113828217283843E-2</v>
      </c>
      <c r="M449" s="116">
        <f t="shared" si="42"/>
        <v>1.26</v>
      </c>
      <c r="N449" s="116">
        <f t="shared" si="37"/>
        <v>1.5105024384951773</v>
      </c>
      <c r="O449" s="164"/>
      <c r="P449" s="168"/>
      <c r="Q449" s="154"/>
      <c r="R449" s="49">
        <v>3</v>
      </c>
      <c r="S449" s="166">
        <f t="shared" si="39"/>
        <v>0.22861271594308286</v>
      </c>
      <c r="T449" s="166">
        <v>1.2818897225520944</v>
      </c>
      <c r="U449" s="155">
        <f t="shared" si="40"/>
        <v>17.834039225148114</v>
      </c>
    </row>
    <row r="450" spans="1:21">
      <c r="A450" s="161">
        <f t="shared" si="41"/>
        <v>445</v>
      </c>
      <c r="B450" s="222" t="s">
        <v>247</v>
      </c>
      <c r="C450" s="162">
        <v>29</v>
      </c>
      <c r="D450" s="163">
        <f>'сходові кл'!P450</f>
        <v>0</v>
      </c>
      <c r="E450" s="163">
        <f>'прибуд тер'!P450</f>
        <v>0.33912252005350363</v>
      </c>
      <c r="F450" s="163">
        <f>'слюсарі х.в.'!Q450+водовідведення!Q450+зварювальник!N450+'слюсарі ц.о. г.в.'!O450+'гаряча вода'!O450+'аварійні служби'!I450</f>
        <v>0.10970311312464794</v>
      </c>
      <c r="G450" s="163">
        <f>даратиз!K450</f>
        <v>6.9824441404468774E-4</v>
      </c>
      <c r="H450" s="163">
        <f>димвенканали!R450</f>
        <v>4.9614420818154086E-2</v>
      </c>
      <c r="I450" s="163">
        <f>покрівлі!P450+'під зими'!N450+маляри!N450+водій!M450</f>
        <v>0.10178297844116967</v>
      </c>
      <c r="J450" s="163">
        <f>електрики!Q450</f>
        <v>1.0790287674957258E-2</v>
      </c>
      <c r="K450" s="163">
        <f t="shared" si="38"/>
        <v>0.61171156452647724</v>
      </c>
      <c r="L450" s="10">
        <v>1.5751861984055118E-2</v>
      </c>
      <c r="M450" s="116">
        <f t="shared" si="42"/>
        <v>0.63</v>
      </c>
      <c r="N450" s="116">
        <f t="shared" si="37"/>
        <v>0.75295611181263877</v>
      </c>
      <c r="O450" s="164"/>
      <c r="P450" s="168"/>
      <c r="Q450" s="154"/>
      <c r="R450" s="49">
        <v>3</v>
      </c>
      <c r="S450" s="166">
        <f t="shared" si="39"/>
        <v>0.10397939806956802</v>
      </c>
      <c r="T450" s="166">
        <v>0.64897671374307075</v>
      </c>
      <c r="U450" s="155">
        <f t="shared" si="40"/>
        <v>16.022053775990084</v>
      </c>
    </row>
    <row r="451" spans="1:21">
      <c r="A451" s="161">
        <f t="shared" si="41"/>
        <v>446</v>
      </c>
      <c r="B451" s="162" t="s">
        <v>248</v>
      </c>
      <c r="C451" s="162">
        <v>51</v>
      </c>
      <c r="D451" s="163">
        <f>'сходові кл'!P451</f>
        <v>0.6543806300717816</v>
      </c>
      <c r="E451" s="163">
        <f>'прибуд тер'!P451</f>
        <v>0.31067717732982841</v>
      </c>
      <c r="F451" s="163">
        <f>'слюсарі х.в.'!Q451+водовідведення!Q451+зварювальник!N451+'слюсарі ц.о. г.в.'!O451+'гаряча вода'!O451+'аварійні служби'!I451</f>
        <v>0.1330635577492757</v>
      </c>
      <c r="G451" s="163">
        <f>даратиз!K451</f>
        <v>3.3895960154952959E-3</v>
      </c>
      <c r="H451" s="163">
        <f>димвенканали!R451</f>
        <v>5.8314636414245016E-2</v>
      </c>
      <c r="I451" s="163">
        <f>покрівлі!P451+'під зими'!N451+маляри!N451+водій!M451</f>
        <v>0.11975319069700954</v>
      </c>
      <c r="J451" s="163">
        <f>електрики!Q451</f>
        <v>1.5476194160353998E-2</v>
      </c>
      <c r="K451" s="163">
        <f t="shared" si="38"/>
        <v>1.2950549824379898</v>
      </c>
      <c r="L451" s="10">
        <v>3.2732507250755452E-2</v>
      </c>
      <c r="M451" s="116">
        <f t="shared" si="42"/>
        <v>1.33</v>
      </c>
      <c r="N451" s="116">
        <f t="shared" ref="N451:N478" si="43">(D451+E451+F451+G451+H451+I451+J451+L451)*1.2</f>
        <v>1.5933449876264942</v>
      </c>
      <c r="O451" s="164"/>
      <c r="P451" s="168"/>
      <c r="Q451" s="154"/>
      <c r="R451" s="49">
        <v>3</v>
      </c>
      <c r="S451" s="166">
        <f t="shared" si="39"/>
        <v>0.24476568889536976</v>
      </c>
      <c r="T451" s="166">
        <v>1.3485792987311245</v>
      </c>
      <c r="U451" s="155">
        <f t="shared" si="40"/>
        <v>18.149892195858953</v>
      </c>
    </row>
    <row r="452" spans="1:21">
      <c r="A452" s="161">
        <f t="shared" si="41"/>
        <v>447</v>
      </c>
      <c r="B452" s="162" t="s">
        <v>249</v>
      </c>
      <c r="C452" s="162">
        <v>23</v>
      </c>
      <c r="D452" s="163">
        <f>'сходові кл'!P452</f>
        <v>0.83704071591887586</v>
      </c>
      <c r="E452" s="163">
        <f>'прибуд тер'!P452</f>
        <v>0.41177730299027521</v>
      </c>
      <c r="F452" s="163">
        <f>'слюсарі х.в.'!Q452+водовідведення!Q452+зварювальник!N452+'слюсарі ц.о. г.в.'!O452+'гаряча вода'!O452+'аварійні служби'!I452</f>
        <v>0.12632444205754767</v>
      </c>
      <c r="G452" s="163">
        <f>даратиз!K452</f>
        <v>2.1136344305520117E-3</v>
      </c>
      <c r="H452" s="163">
        <f>димвенканали!R452</f>
        <v>4.0098895410616925E-2</v>
      </c>
      <c r="I452" s="163">
        <f>покрівлі!P452+'під зими'!N452+маляри!N452+водій!M452</f>
        <v>9.5350152903251134E-2</v>
      </c>
      <c r="J452" s="163">
        <f>електрики!Q452</f>
        <v>1.4637686404961851E-2</v>
      </c>
      <c r="K452" s="163">
        <f t="shared" ref="K452:K479" si="44">D452+E452+F452+G452+H452+I452+J452</f>
        <v>1.5273428301160807</v>
      </c>
      <c r="L452" s="10">
        <v>3.8481178431164421E-2</v>
      </c>
      <c r="M452" s="116">
        <f t="shared" si="42"/>
        <v>1.57</v>
      </c>
      <c r="N452" s="116">
        <f t="shared" si="43"/>
        <v>1.8789888102566943</v>
      </c>
      <c r="O452" s="164"/>
      <c r="P452" s="168"/>
      <c r="Q452" s="154"/>
      <c r="R452" s="49">
        <v>3</v>
      </c>
      <c r="S452" s="166">
        <f t="shared" si="39"/>
        <v>0.29356425889272009</v>
      </c>
      <c r="T452" s="166">
        <v>1.5854245513639742</v>
      </c>
      <c r="U452" s="155">
        <f t="shared" si="40"/>
        <v>18.516444610382788</v>
      </c>
    </row>
    <row r="453" spans="1:21">
      <c r="A453" s="161">
        <f t="shared" si="41"/>
        <v>448</v>
      </c>
      <c r="B453" s="162" t="s">
        <v>250</v>
      </c>
      <c r="C453" s="162">
        <v>32</v>
      </c>
      <c r="D453" s="163">
        <f>'сходові кл'!P453</f>
        <v>0.72902227313685919</v>
      </c>
      <c r="E453" s="163">
        <f>'прибуд тер'!P453</f>
        <v>0.32977750221289887</v>
      </c>
      <c r="F453" s="163">
        <f>'слюсарі х.в.'!Q453+водовідведення!Q453+зварювальник!N453+'слюсарі ц.о. г.в.'!O453+'гаряча вода'!O453+'аварійні служби'!I453</f>
        <v>0.14559953863764652</v>
      </c>
      <c r="G453" s="163">
        <f>даратиз!K453</f>
        <v>4.0459718812765012E-3</v>
      </c>
      <c r="H453" s="163">
        <f>димвенканали!R453</f>
        <v>7.0303757694756761E-2</v>
      </c>
      <c r="I453" s="163">
        <f>покрівлі!P453+'під зими'!N453+маляри!N453+водій!M453</f>
        <v>0.12860907051632936</v>
      </c>
      <c r="J453" s="163">
        <f>електрики!Q453</f>
        <v>1.7282498455347337E-2</v>
      </c>
      <c r="K453" s="163">
        <f t="shared" si="44"/>
        <v>1.4246406125351143</v>
      </c>
      <c r="L453" s="10">
        <v>3.6089623804966983E-2</v>
      </c>
      <c r="M453" s="116">
        <f t="shared" si="42"/>
        <v>1.46</v>
      </c>
      <c r="N453" s="116">
        <f t="shared" si="43"/>
        <v>1.7528762836080976</v>
      </c>
      <c r="O453" s="164"/>
      <c r="P453" s="168"/>
      <c r="Q453" s="154"/>
      <c r="R453" s="49">
        <v>3</v>
      </c>
      <c r="S453" s="166">
        <f t="shared" si="39"/>
        <v>0.26598378284345769</v>
      </c>
      <c r="T453" s="166">
        <v>1.4868925007646399</v>
      </c>
      <c r="U453" s="155">
        <f t="shared" si="40"/>
        <v>17.888568454456159</v>
      </c>
    </row>
    <row r="454" spans="1:21">
      <c r="A454" s="161">
        <f t="shared" si="41"/>
        <v>449</v>
      </c>
      <c r="B454" s="162" t="s">
        <v>251</v>
      </c>
      <c r="C454" s="162">
        <v>20</v>
      </c>
      <c r="D454" s="163">
        <f>'сходові кл'!P454</f>
        <v>0.60013271157504811</v>
      </c>
      <c r="E454" s="163">
        <f>'прибуд тер'!P454</f>
        <v>0.40116183241063658</v>
      </c>
      <c r="F454" s="163">
        <f>'слюсарі х.в.'!Q454+водовідведення!Q454+зварювальник!N454+'слюсарі ц.о. г.в.'!O454+'гаряча вода'!O454+'аварійні служби'!I454</f>
        <v>0.15975629954365927</v>
      </c>
      <c r="G454" s="163">
        <f>даратиз!K454</f>
        <v>3.4649183028971574E-3</v>
      </c>
      <c r="H454" s="163">
        <f>димвенканали!R454</f>
        <v>6.2396567401128623E-2</v>
      </c>
      <c r="I454" s="163">
        <f>покрівлі!P454+'під зими'!N454+маляри!N454+водій!M454</f>
        <v>6.4537631764805106E-2</v>
      </c>
      <c r="J454" s="163">
        <f>електрики!Q454</f>
        <v>2.0085265303263215E-2</v>
      </c>
      <c r="K454" s="163">
        <f t="shared" si="44"/>
        <v>1.3115352263014382</v>
      </c>
      <c r="L454" s="10">
        <v>3.3183748194439422E-2</v>
      </c>
      <c r="M454" s="116">
        <f t="shared" si="42"/>
        <v>1.34</v>
      </c>
      <c r="N454" s="116">
        <f t="shared" si="43"/>
        <v>1.6136627693950532</v>
      </c>
      <c r="O454" s="164"/>
      <c r="P454" s="168"/>
      <c r="Q454" s="154"/>
      <c r="R454" s="49">
        <v>3</v>
      </c>
      <c r="S454" s="166">
        <f t="shared" ref="S454:S517" si="45">N454-T454</f>
        <v>0.24649234378414908</v>
      </c>
      <c r="T454" s="166">
        <v>1.3671704256109041</v>
      </c>
      <c r="U454" s="155">
        <f t="shared" ref="U454:U517" si="46">S454/T454*100</f>
        <v>18.029379451651529</v>
      </c>
    </row>
    <row r="455" spans="1:21">
      <c r="A455" s="161">
        <f t="shared" si="41"/>
        <v>450</v>
      </c>
      <c r="B455" s="162" t="s">
        <v>252</v>
      </c>
      <c r="C455" s="162">
        <v>33</v>
      </c>
      <c r="D455" s="163">
        <f>'сходові кл'!P455</f>
        <v>0.59869147359392316</v>
      </c>
      <c r="E455" s="163">
        <f>'прибуд тер'!P455</f>
        <v>0.37775604926011475</v>
      </c>
      <c r="F455" s="163">
        <f>'слюсарі х.в.'!Q455+водовідведення!Q455+зварювальник!N455+'слюсарі ц.о. г.в.'!O455+'гаряча вода'!O455+'аварійні служби'!I455</f>
        <v>0.15468697270548706</v>
      </c>
      <c r="G455" s="163">
        <f>даратиз!K455</f>
        <v>2.4034019319613613E-3</v>
      </c>
      <c r="H455" s="163">
        <f>димвенканали!R455</f>
        <v>8.6786156685923141E-2</v>
      </c>
      <c r="I455" s="163">
        <f>покрівлі!P455+'під зими'!N455+маляри!N455+водій!M455</f>
        <v>0.12318495591077441</v>
      </c>
      <c r="J455" s="163">
        <f>електрики!Q455</f>
        <v>1.8069642908771156E-2</v>
      </c>
      <c r="K455" s="163">
        <f t="shared" si="44"/>
        <v>1.3615786529969554</v>
      </c>
      <c r="L455" s="10">
        <v>3.4674781002434388E-2</v>
      </c>
      <c r="M455" s="116">
        <f t="shared" si="42"/>
        <v>1.4</v>
      </c>
      <c r="N455" s="116">
        <f t="shared" si="43"/>
        <v>1.6755041207992676</v>
      </c>
      <c r="O455" s="164"/>
      <c r="P455" s="168"/>
      <c r="Q455" s="154"/>
      <c r="R455" s="49">
        <v>3</v>
      </c>
      <c r="S455" s="166">
        <f t="shared" si="45"/>
        <v>0.2469031434989708</v>
      </c>
      <c r="T455" s="166">
        <v>1.4286009773002968</v>
      </c>
      <c r="U455" s="155">
        <f t="shared" si="46"/>
        <v>17.282862564293971</v>
      </c>
    </row>
    <row r="456" spans="1:21">
      <c r="A456" s="161">
        <f t="shared" ref="A456:A478" si="47">A455+1</f>
        <v>451</v>
      </c>
      <c r="B456" s="162" t="s">
        <v>253</v>
      </c>
      <c r="C456" s="162">
        <v>16</v>
      </c>
      <c r="D456" s="163">
        <f>'сходові кл'!P456</f>
        <v>0.53416133060373705</v>
      </c>
      <c r="E456" s="163">
        <f>'прибуд тер'!P456</f>
        <v>0.39857554805466811</v>
      </c>
      <c r="F456" s="163">
        <f>'слюсарі х.в.'!Q456+водовідведення!Q456+зварювальник!N456+'слюсарі ц.о. г.в.'!O456+'гаряча вода'!O456+'аварійні служби'!I456</f>
        <v>0.13096072261270852</v>
      </c>
      <c r="G456" s="163">
        <f>даратиз!K456</f>
        <v>2.0749023784167558E-3</v>
      </c>
      <c r="H456" s="163">
        <f>димвенканали!R456</f>
        <v>5.9032271704176117E-2</v>
      </c>
      <c r="I456" s="163">
        <f>покрівлі!P456+'під зими'!N456+маляри!N456+водій!M456</f>
        <v>8.4030069651766445E-2</v>
      </c>
      <c r="J456" s="163">
        <f>електрики!Q456</f>
        <v>1.6291116228908907E-2</v>
      </c>
      <c r="K456" s="163">
        <f t="shared" si="44"/>
        <v>1.2251259612343819</v>
      </c>
      <c r="L456" s="10">
        <v>3.0902975813986374E-2</v>
      </c>
      <c r="M456" s="116">
        <f t="shared" si="42"/>
        <v>1.26</v>
      </c>
      <c r="N456" s="116">
        <f t="shared" si="43"/>
        <v>1.5072347244580417</v>
      </c>
      <c r="O456" s="164"/>
      <c r="P456" s="168"/>
      <c r="Q456" s="154"/>
      <c r="R456" s="49">
        <v>2</v>
      </c>
      <c r="S456" s="166">
        <f t="shared" si="45"/>
        <v>0.23403212092180325</v>
      </c>
      <c r="T456" s="166">
        <v>1.2732026035362385</v>
      </c>
      <c r="U456" s="155">
        <f t="shared" si="46"/>
        <v>18.38137310368311</v>
      </c>
    </row>
    <row r="457" spans="1:21">
      <c r="A457" s="161">
        <f t="shared" si="47"/>
        <v>452</v>
      </c>
      <c r="B457" s="162" t="s">
        <v>254</v>
      </c>
      <c r="C457" s="162">
        <v>25</v>
      </c>
      <c r="D457" s="163">
        <f>'сходові кл'!P457</f>
        <v>0</v>
      </c>
      <c r="E457" s="163">
        <f>'прибуд тер'!P457</f>
        <v>0.56360357873054878</v>
      </c>
      <c r="F457" s="163">
        <f>'слюсарі х.в.'!Q457+водовідведення!Q457+зварювальник!N457+'слюсарі ц.о. г.в.'!O457+'гаряча вода'!O457+'аварійні служби'!I457</f>
        <v>0.14567197959242664</v>
      </c>
      <c r="G457" s="163">
        <f>даратиз!K457</f>
        <v>3.9471744471744471E-3</v>
      </c>
      <c r="H457" s="163">
        <f>димвенканали!R457</f>
        <v>7.187361958700593E-2</v>
      </c>
      <c r="I457" s="163">
        <f>покрівлі!P457+'під зими'!N457+маляри!N457+водій!M457</f>
        <v>0.21342183005203411</v>
      </c>
      <c r="J457" s="163">
        <f>електрики!Q457</f>
        <v>1.9027733557349241E-2</v>
      </c>
      <c r="K457" s="163">
        <f t="shared" si="44"/>
        <v>1.017545915966539</v>
      </c>
      <c r="L457" s="10">
        <v>2.669622482101704E-2</v>
      </c>
      <c r="M457" s="116">
        <f t="shared" si="42"/>
        <v>1.04</v>
      </c>
      <c r="N457" s="116">
        <f t="shared" si="43"/>
        <v>1.2530905689450671</v>
      </c>
      <c r="O457" s="164"/>
      <c r="P457" s="168"/>
      <c r="Q457" s="154"/>
      <c r="R457" s="49">
        <v>3</v>
      </c>
      <c r="S457" s="166">
        <f t="shared" si="45"/>
        <v>0.15320610631916498</v>
      </c>
      <c r="T457" s="166">
        <v>1.0998844626259021</v>
      </c>
      <c r="U457" s="155">
        <f t="shared" si="46"/>
        <v>13.929290896008789</v>
      </c>
    </row>
    <row r="458" spans="1:21">
      <c r="A458" s="161">
        <f t="shared" si="47"/>
        <v>453</v>
      </c>
      <c r="B458" s="162" t="s">
        <v>255</v>
      </c>
      <c r="C458" s="162">
        <v>8</v>
      </c>
      <c r="D458" s="163">
        <f>'сходові кл'!P458</f>
        <v>0.3629300882314857</v>
      </c>
      <c r="E458" s="163">
        <f>'прибуд тер'!P458</f>
        <v>0.60378192819086862</v>
      </c>
      <c r="F458" s="163">
        <f>'слюсарі х.в.'!Q458+водовідведення!Q458+зварювальник!N458+'слюсарі ц.о. г.в.'!O458+'гаряча вода'!O458+'аварійні служби'!I458</f>
        <v>0.14380669673916496</v>
      </c>
      <c r="G458" s="163">
        <f>даратиз!K458</f>
        <v>4.0398887755306173E-3</v>
      </c>
      <c r="H458" s="163">
        <f>димвенканали!R458</f>
        <v>0.12142537052485743</v>
      </c>
      <c r="I458" s="163">
        <f>покрівлі!P458+'під зими'!N458+маляри!N458+водій!M458</f>
        <v>0.12496046741829873</v>
      </c>
      <c r="J458" s="163">
        <f>електрики!Q458</f>
        <v>1.8934646319135221E-2</v>
      </c>
      <c r="K458" s="163">
        <f t="shared" si="44"/>
        <v>1.3798790861993413</v>
      </c>
      <c r="L458" s="10">
        <v>3.4907483985863387E-2</v>
      </c>
      <c r="M458" s="116">
        <f t="shared" si="42"/>
        <v>1.41</v>
      </c>
      <c r="N458" s="116">
        <f t="shared" si="43"/>
        <v>1.6977438842222456</v>
      </c>
      <c r="O458" s="164"/>
      <c r="P458" s="168"/>
      <c r="Q458" s="154"/>
      <c r="R458" s="49">
        <v>3</v>
      </c>
      <c r="S458" s="166">
        <f t="shared" si="45"/>
        <v>0.25955554400467418</v>
      </c>
      <c r="T458" s="166">
        <v>1.4381883402175715</v>
      </c>
      <c r="U458" s="155">
        <f t="shared" si="46"/>
        <v>18.047395931843543</v>
      </c>
    </row>
    <row r="459" spans="1:21">
      <c r="A459" s="161">
        <f t="shared" si="47"/>
        <v>454</v>
      </c>
      <c r="B459" s="162" t="s">
        <v>256</v>
      </c>
      <c r="C459" s="162">
        <v>14</v>
      </c>
      <c r="D459" s="163">
        <f>'сходові кл'!P459</f>
        <v>0.84904489516195414</v>
      </c>
      <c r="E459" s="163">
        <f>'прибуд тер'!P459</f>
        <v>6.0653011420916017E-2</v>
      </c>
      <c r="F459" s="163">
        <f>'слюсарі х.в.'!Q459+водовідведення!Q459+зварювальник!N459+'слюсарі ц.о. г.в.'!O459+'гаряча вода'!O459+'аварійні служби'!I459</f>
        <v>0.1624152629066497</v>
      </c>
      <c r="G459" s="163">
        <f>даратиз!K459</f>
        <v>6.6114041698065824E-3</v>
      </c>
      <c r="H459" s="163">
        <f>димвенканали!R459</f>
        <v>5.2248329370921297E-2</v>
      </c>
      <c r="I459" s="163">
        <f>покрівлі!P459+'під зими'!N459+маляри!N459+водій!M459</f>
        <v>0.32841321534495888</v>
      </c>
      <c r="J459" s="163">
        <f>електрики!Q459</f>
        <v>1.0807289566888752E-2</v>
      </c>
      <c r="K459" s="163">
        <f t="shared" si="44"/>
        <v>1.4701934079420953</v>
      </c>
      <c r="L459" s="10">
        <v>3.8828140723591913E-2</v>
      </c>
      <c r="M459" s="116">
        <f t="shared" si="42"/>
        <v>1.51</v>
      </c>
      <c r="N459" s="116">
        <f t="shared" si="43"/>
        <v>1.8108258583988246</v>
      </c>
      <c r="O459" s="164"/>
      <c r="P459" s="168"/>
      <c r="Q459" s="154"/>
      <c r="R459" s="49">
        <v>3</v>
      </c>
      <c r="S459" s="166">
        <f t="shared" si="45"/>
        <v>0.2111064605868378</v>
      </c>
      <c r="T459" s="166">
        <v>1.5997193978119868</v>
      </c>
      <c r="U459" s="155">
        <f t="shared" si="46"/>
        <v>13.196468135322872</v>
      </c>
    </row>
    <row r="460" spans="1:21">
      <c r="A460" s="161">
        <f t="shared" si="47"/>
        <v>455</v>
      </c>
      <c r="B460" s="162" t="s">
        <v>257</v>
      </c>
      <c r="C460" s="162">
        <v>56</v>
      </c>
      <c r="D460" s="163">
        <f>'сходові кл'!P460</f>
        <v>0.65708691886446868</v>
      </c>
      <c r="E460" s="163">
        <f>'прибуд тер'!P460</f>
        <v>0.27811827598727518</v>
      </c>
      <c r="F460" s="163">
        <f>'слюсарі х.в.'!Q460+водовідведення!Q460+зварювальник!N460+'слюсарі ц.о. г.в.'!O460+'гаряча вода'!O460+'аварійні служби'!I460</f>
        <v>0.12249078665049171</v>
      </c>
      <c r="G460" s="163">
        <f>даратиз!K460</f>
        <v>3.6551118911803426E-3</v>
      </c>
      <c r="H460" s="163">
        <f>димвенканали!R460</f>
        <v>6.6106105927055819E-2</v>
      </c>
      <c r="I460" s="163">
        <f>покрівлі!P460+'під зими'!N460+маляри!N460+водій!M460</f>
        <v>0.13078615280994516</v>
      </c>
      <c r="J460" s="163">
        <f>електрики!Q460</f>
        <v>1.3214863464698938E-2</v>
      </c>
      <c r="K460" s="163">
        <f t="shared" si="44"/>
        <v>1.2714582155951157</v>
      </c>
      <c r="L460" s="10">
        <v>3.2206194219695491E-2</v>
      </c>
      <c r="M460" s="116">
        <f t="shared" si="42"/>
        <v>1.3</v>
      </c>
      <c r="N460" s="116">
        <f t="shared" si="43"/>
        <v>1.5643972917777733</v>
      </c>
      <c r="O460" s="164"/>
      <c r="P460" s="168"/>
      <c r="Q460" s="154"/>
      <c r="R460" s="49">
        <v>3</v>
      </c>
      <c r="S460" s="166">
        <f t="shared" si="45"/>
        <v>0.23750208992631938</v>
      </c>
      <c r="T460" s="166">
        <v>1.3268952018514539</v>
      </c>
      <c r="U460" s="155">
        <f t="shared" si="46"/>
        <v>17.899084237769951</v>
      </c>
    </row>
    <row r="461" spans="1:21">
      <c r="A461" s="161">
        <f t="shared" si="47"/>
        <v>456</v>
      </c>
      <c r="B461" s="162" t="s">
        <v>258</v>
      </c>
      <c r="C461" s="162">
        <v>31</v>
      </c>
      <c r="D461" s="163">
        <f>'сходові кл'!P461</f>
        <v>0.59529478178670003</v>
      </c>
      <c r="E461" s="163">
        <f>'прибуд тер'!P461</f>
        <v>0.22474281346510491</v>
      </c>
      <c r="F461" s="163">
        <f>'слюсарі х.в.'!Q461+водовідведення!Q461+зварювальник!N461+'слюсарі ц.о. г.в.'!O461+'гаряча вода'!O461+'аварійні служби'!I461</f>
        <v>0.14511750047368874</v>
      </c>
      <c r="G461" s="163">
        <f>даратиз!K461</f>
        <v>1.4006832601268912E-3</v>
      </c>
      <c r="H461" s="163">
        <f>димвенканали!R461</f>
        <v>5.6861003219337437E-2</v>
      </c>
      <c r="I461" s="163">
        <f>покрівлі!P461+'під зими'!N461+маляри!N461+водій!M461</f>
        <v>0.19876357488333923</v>
      </c>
      <c r="J461" s="163">
        <f>електрики!Q461</f>
        <v>1.9197688524089682E-2</v>
      </c>
      <c r="K461" s="163">
        <f t="shared" si="44"/>
        <v>1.2413780456123868</v>
      </c>
      <c r="L461" s="10">
        <v>3.1855494198493435E-2</v>
      </c>
      <c r="M461" s="116">
        <f t="shared" si="42"/>
        <v>1.27</v>
      </c>
      <c r="N461" s="116">
        <f t="shared" si="43"/>
        <v>1.5278802477730562</v>
      </c>
      <c r="O461" s="164"/>
      <c r="P461" s="168"/>
      <c r="Q461" s="154"/>
      <c r="R461" s="49">
        <v>3</v>
      </c>
      <c r="S461" s="166">
        <f t="shared" si="45"/>
        <v>0.21543388679512665</v>
      </c>
      <c r="T461" s="166">
        <v>1.3124463609779295</v>
      </c>
      <c r="U461" s="155">
        <f t="shared" si="46"/>
        <v>16.414681254828778</v>
      </c>
    </row>
    <row r="462" spans="1:21">
      <c r="A462" s="161">
        <f t="shared" si="47"/>
        <v>457</v>
      </c>
      <c r="B462" s="162" t="s">
        <v>259</v>
      </c>
      <c r="C462" s="162">
        <v>8</v>
      </c>
      <c r="D462" s="163">
        <f>'сходові кл'!P462</f>
        <v>0.64735916046041264</v>
      </c>
      <c r="E462" s="163">
        <f>'прибуд тер'!P462</f>
        <v>0.21056382490573214</v>
      </c>
      <c r="F462" s="163">
        <f>'слюсарі х.в.'!Q462+водовідведення!Q462+зварювальник!N462+'слюсарі ц.о. г.в.'!O462+'гаряча вода'!O462+'аварійні служби'!I462</f>
        <v>0.15065882495613403</v>
      </c>
      <c r="G462" s="163">
        <f>даратиз!K462</f>
        <v>4.1817440912795441E-3</v>
      </c>
      <c r="H462" s="163">
        <f>димвенканали!R462</f>
        <v>6.8703861777043684E-2</v>
      </c>
      <c r="I462" s="163">
        <f>покрівлі!P462+'під зими'!N462+маляри!N462+водій!M462</f>
        <v>0.13049890978328951</v>
      </c>
      <c r="J462" s="163">
        <f>електрики!Q462</f>
        <v>2.1038542672755067E-2</v>
      </c>
      <c r="K462" s="163">
        <f t="shared" si="44"/>
        <v>1.2330048686466466</v>
      </c>
      <c r="L462" s="10">
        <v>3.1078653736175368E-2</v>
      </c>
      <c r="M462" s="116">
        <f t="shared" si="42"/>
        <v>1.26</v>
      </c>
      <c r="N462" s="116">
        <f t="shared" si="43"/>
        <v>1.5169002268593863</v>
      </c>
      <c r="O462" s="164"/>
      <c r="P462" s="168"/>
      <c r="Q462" s="154"/>
      <c r="R462" s="49">
        <v>3</v>
      </c>
      <c r="S462" s="166">
        <f t="shared" si="45"/>
        <v>0.2364596929289613</v>
      </c>
      <c r="T462" s="166">
        <v>1.280440533930425</v>
      </c>
      <c r="U462" s="155">
        <f t="shared" si="46"/>
        <v>18.467057755749693</v>
      </c>
    </row>
    <row r="463" spans="1:21">
      <c r="A463" s="161">
        <f t="shared" si="47"/>
        <v>458</v>
      </c>
      <c r="B463" s="162" t="s">
        <v>260</v>
      </c>
      <c r="C463" s="162">
        <v>31</v>
      </c>
      <c r="D463" s="163">
        <f>'сходові кл'!P463</f>
        <v>0.9755744569710022</v>
      </c>
      <c r="E463" s="163">
        <f>'прибуд тер'!P463</f>
        <v>0.20052011498961939</v>
      </c>
      <c r="F463" s="163">
        <f>'слюсарі х.в.'!Q463+водовідведення!Q463+зварювальник!N463+'слюсарі ц.о. г.в.'!O463+'гаряча вода'!O463+'аварійні служби'!I463</f>
        <v>0.12166334895176062</v>
      </c>
      <c r="G463" s="163">
        <f>даратиз!K463</f>
        <v>1.3539792387543253E-2</v>
      </c>
      <c r="H463" s="163">
        <f>димвенканали!R463</f>
        <v>8.8116302775286884E-2</v>
      </c>
      <c r="I463" s="163">
        <f>покрівлі!P463+'під зими'!N463+маляри!N463+водій!M463</f>
        <v>0.1235586144040588</v>
      </c>
      <c r="J463" s="163">
        <f>електрики!Q463</f>
        <v>1.1909707893642662E-2</v>
      </c>
      <c r="K463" s="163">
        <f t="shared" si="44"/>
        <v>1.534882338372914</v>
      </c>
      <c r="L463" s="10">
        <v>3.8585023846912092E-2</v>
      </c>
      <c r="M463" s="116">
        <f t="shared" si="42"/>
        <v>1.57</v>
      </c>
      <c r="N463" s="116">
        <f t="shared" si="43"/>
        <v>1.8881608346637913</v>
      </c>
      <c r="O463" s="164"/>
      <c r="P463" s="168"/>
      <c r="Q463" s="154"/>
      <c r="R463" s="49">
        <v>3</v>
      </c>
      <c r="S463" s="166">
        <f t="shared" si="45"/>
        <v>0.29845785217101306</v>
      </c>
      <c r="T463" s="166">
        <v>1.5897029824927782</v>
      </c>
      <c r="U463" s="155">
        <f t="shared" si="46"/>
        <v>18.774441229455824</v>
      </c>
    </row>
    <row r="464" spans="1:21">
      <c r="A464" s="161">
        <f t="shared" si="47"/>
        <v>459</v>
      </c>
      <c r="B464" s="162" t="s">
        <v>261</v>
      </c>
      <c r="C464" s="162">
        <v>21</v>
      </c>
      <c r="D464" s="163">
        <f>'сходові кл'!P464</f>
        <v>0</v>
      </c>
      <c r="E464" s="163">
        <f>'прибуд тер'!P464</f>
        <v>0.68883502795739848</v>
      </c>
      <c r="F464" s="163">
        <f>'слюсарі х.в.'!Q464+водовідведення!Q464+зварювальник!N464+'слюсарі ц.о. г.в.'!O464+'гаряча вода'!O464+'аварійні служби'!I464</f>
        <v>0.13361802446468127</v>
      </c>
      <c r="G464" s="163">
        <f>даратиз!K464</f>
        <v>3.5479269684290612E-3</v>
      </c>
      <c r="H464" s="163">
        <f>димвенканали!R464</f>
        <v>6.0852918704542285E-2</v>
      </c>
      <c r="I464" s="163">
        <f>покрівлі!P464+'під зими'!N464+маляри!N464+водій!M464</f>
        <v>0.33146885364286471</v>
      </c>
      <c r="J464" s="163">
        <f>електрики!Q464</f>
        <v>1.4728580368659455E-2</v>
      </c>
      <c r="K464" s="163">
        <f t="shared" si="44"/>
        <v>1.2330513321065752</v>
      </c>
      <c r="L464" s="10">
        <v>3.2051882854375068E-2</v>
      </c>
      <c r="M464" s="116">
        <f t="shared" si="42"/>
        <v>1.27</v>
      </c>
      <c r="N464" s="116">
        <f t="shared" si="43"/>
        <v>1.5181238579531402</v>
      </c>
      <c r="O464" s="164"/>
      <c r="P464" s="168"/>
      <c r="Q464" s="154"/>
      <c r="R464" s="49">
        <v>3</v>
      </c>
      <c r="S464" s="166">
        <f t="shared" si="45"/>
        <v>0.1975862843528875</v>
      </c>
      <c r="T464" s="166">
        <v>1.3205375736002527</v>
      </c>
      <c r="U464" s="155">
        <f t="shared" si="46"/>
        <v>14.96256436037616</v>
      </c>
    </row>
    <row r="465" spans="1:21">
      <c r="A465" s="161">
        <f t="shared" si="47"/>
        <v>460</v>
      </c>
      <c r="B465" s="162" t="s">
        <v>262</v>
      </c>
      <c r="C465" s="162">
        <v>37</v>
      </c>
      <c r="D465" s="163">
        <f>'сходові кл'!P465</f>
        <v>0.57772073357963893</v>
      </c>
      <c r="E465" s="163">
        <f>'прибуд тер'!P465</f>
        <v>0.24499104085740403</v>
      </c>
      <c r="F465" s="163">
        <f>'слюсарі х.в.'!Q465+водовідведення!Q465+зварювальник!N465+'слюсарі ц.о. г.в.'!O465+'гаряча вода'!O465+'аварійні служби'!I465</f>
        <v>0.12490182028175072</v>
      </c>
      <c r="G465" s="163">
        <f>даратиз!K465</f>
        <v>2.3994515539305307E-3</v>
      </c>
      <c r="H465" s="163">
        <f>димвенканали!R465</f>
        <v>5.4783752841455403E-2</v>
      </c>
      <c r="I465" s="163">
        <f>покрівлі!P465+'під зими'!N465+маляри!N465+водій!M465</f>
        <v>0.13527121916773899</v>
      </c>
      <c r="J465" s="163">
        <f>електрики!Q465</f>
        <v>1.5730829896081946E-2</v>
      </c>
      <c r="K465" s="163">
        <f t="shared" si="44"/>
        <v>1.1557988481780004</v>
      </c>
      <c r="L465" s="10">
        <v>2.9149376775897354E-2</v>
      </c>
      <c r="M465" s="116">
        <f t="shared" si="42"/>
        <v>1.18</v>
      </c>
      <c r="N465" s="116">
        <f t="shared" si="43"/>
        <v>1.4219378699446774</v>
      </c>
      <c r="O465" s="164"/>
      <c r="P465" s="168"/>
      <c r="Q465" s="154"/>
      <c r="R465" s="49">
        <v>3</v>
      </c>
      <c r="S465" s="166">
        <f t="shared" si="45"/>
        <v>0.22098354677770637</v>
      </c>
      <c r="T465" s="166">
        <v>1.200954323166971</v>
      </c>
      <c r="U465" s="155">
        <f t="shared" si="46"/>
        <v>18.400662083047649</v>
      </c>
    </row>
    <row r="466" spans="1:21">
      <c r="A466" s="161">
        <f t="shared" si="47"/>
        <v>461</v>
      </c>
      <c r="B466" s="162" t="s">
        <v>263</v>
      </c>
      <c r="C466" s="162">
        <v>14</v>
      </c>
      <c r="D466" s="163">
        <f>'сходові кл'!P466</f>
        <v>0.78037268807257298</v>
      </c>
      <c r="E466" s="163">
        <f>'прибуд тер'!P466</f>
        <v>0.15014763331644404</v>
      </c>
      <c r="F466" s="163">
        <f>'слюсарі х.в.'!Q466+водовідведення!Q466+зварювальник!N466+'слюсарі ц.о. г.в.'!O466+'гаряча вода'!O466+'аварійні служби'!I466</f>
        <v>0.14058829961795866</v>
      </c>
      <c r="G466" s="163">
        <f>даратиз!K466</f>
        <v>2.9180101335789963E-3</v>
      </c>
      <c r="H466" s="163">
        <f>димвенканали!R466</f>
        <v>6.2609962319588278E-2</v>
      </c>
      <c r="I466" s="163">
        <f>покрівлі!P466+'під зими'!N466+маляри!N466+водій!M466</f>
        <v>0.10530044057786936</v>
      </c>
      <c r="J466" s="163">
        <f>електрики!Q466</f>
        <v>1.9817512559089874E-2</v>
      </c>
      <c r="K466" s="163">
        <f t="shared" si="44"/>
        <v>1.2617545465971023</v>
      </c>
      <c r="L466" s="10">
        <v>3.1687112260415172E-2</v>
      </c>
      <c r="M466" s="116">
        <f t="shared" si="42"/>
        <v>1.29</v>
      </c>
      <c r="N466" s="116">
        <f t="shared" si="43"/>
        <v>1.5521299906290209</v>
      </c>
      <c r="O466" s="164"/>
      <c r="P466" s="168"/>
      <c r="Q466" s="154"/>
      <c r="R466" s="49">
        <v>3</v>
      </c>
      <c r="S466" s="166">
        <f t="shared" si="45"/>
        <v>0.24662096549991586</v>
      </c>
      <c r="T466" s="166">
        <v>1.305509025129105</v>
      </c>
      <c r="U466" s="155">
        <f t="shared" si="46"/>
        <v>18.890789780294849</v>
      </c>
    </row>
    <row r="467" spans="1:21">
      <c r="A467" s="161">
        <f t="shared" si="47"/>
        <v>462</v>
      </c>
      <c r="B467" s="162" t="s">
        <v>264</v>
      </c>
      <c r="C467" s="162">
        <v>29</v>
      </c>
      <c r="D467" s="163">
        <f>'сходові кл'!P467</f>
        <v>0.8688089854798714</v>
      </c>
      <c r="E467" s="163">
        <f>'прибуд тер'!P467</f>
        <v>0.2997609761460957</v>
      </c>
      <c r="F467" s="163">
        <f>'слюсарі х.в.'!Q467+водовідведення!Q467+зварювальник!N467+'слюсарі ц.о. г.в.'!O467+'гаряча вода'!O467+'аварійні служби'!I467</f>
        <v>0.14771611006074972</v>
      </c>
      <c r="G467" s="163">
        <f>даратиз!K467</f>
        <v>6.0831234256926948E-3</v>
      </c>
      <c r="H467" s="163">
        <f>димвенканали!R467</f>
        <v>5.9444970927968528E-2</v>
      </c>
      <c r="I467" s="163">
        <f>покрівлі!P467+'під зими'!N467+маляри!N467+водій!M467</f>
        <v>0.12861494590519545</v>
      </c>
      <c r="J467" s="163">
        <f>електрики!Q467</f>
        <v>1.8578115767880869E-2</v>
      </c>
      <c r="K467" s="163">
        <f t="shared" si="44"/>
        <v>1.5290072277134543</v>
      </c>
      <c r="L467" s="10">
        <v>3.8501622464776591E-2</v>
      </c>
      <c r="M467" s="116">
        <f t="shared" si="42"/>
        <v>1.57</v>
      </c>
      <c r="N467" s="116">
        <f t="shared" si="43"/>
        <v>1.881010620213877</v>
      </c>
      <c r="O467" s="164"/>
      <c r="P467" s="168"/>
      <c r="Q467" s="154"/>
      <c r="R467" s="49">
        <v>3</v>
      </c>
      <c r="S467" s="166">
        <f t="shared" si="45"/>
        <v>0.29474377466508161</v>
      </c>
      <c r="T467" s="166">
        <v>1.5862668455487954</v>
      </c>
      <c r="U467" s="155">
        <f t="shared" si="46"/>
        <v>18.580970502671644</v>
      </c>
    </row>
    <row r="468" spans="1:21">
      <c r="A468" s="161">
        <f t="shared" si="47"/>
        <v>463</v>
      </c>
      <c r="B468" s="162" t="s">
        <v>265</v>
      </c>
      <c r="C468" s="162">
        <v>16</v>
      </c>
      <c r="D468" s="163">
        <f>'сходові кл'!P468</f>
        <v>0.65708691886446879</v>
      </c>
      <c r="E468" s="163">
        <f>'прибуд тер'!P468</f>
        <v>0.19769087806342447</v>
      </c>
      <c r="F468" s="163">
        <f>'слюсарі х.в.'!Q468+водовідведення!Q468+зварювальник!N468+'слюсарі ц.о. г.в.'!O468+'гаряча вода'!O468+'аварійні служби'!I468</f>
        <v>0.1402370426916075</v>
      </c>
      <c r="G468" s="163">
        <f>даратиз!K468</f>
        <v>3.6793843130833474E-3</v>
      </c>
      <c r="H468" s="163">
        <f>димвенканали!R468</f>
        <v>4.9877294311616055E-2</v>
      </c>
      <c r="I468" s="163">
        <f>покрівлі!P468+'під зими'!N468+маляри!N468+водій!M468</f>
        <v>0.22463170097592811</v>
      </c>
      <c r="J468" s="163">
        <f>електрики!Q468</f>
        <v>1.8317002028989473E-2</v>
      </c>
      <c r="K468" s="163">
        <f t="shared" si="44"/>
        <v>1.2915202212491179</v>
      </c>
      <c r="L468" s="10">
        <v>3.2891401014348766E-2</v>
      </c>
      <c r="M468" s="116">
        <f t="shared" si="42"/>
        <v>1.32</v>
      </c>
      <c r="N468" s="116">
        <f t="shared" si="43"/>
        <v>1.58929394671616</v>
      </c>
      <c r="O468" s="164"/>
      <c r="P468" s="168"/>
      <c r="Q468" s="154"/>
      <c r="R468" s="49">
        <v>2</v>
      </c>
      <c r="S468" s="166">
        <f t="shared" si="45"/>
        <v>0.23416822492499056</v>
      </c>
      <c r="T468" s="166">
        <v>1.3551257217911694</v>
      </c>
      <c r="U468" s="155">
        <f t="shared" si="46"/>
        <v>17.280184499448005</v>
      </c>
    </row>
    <row r="469" spans="1:21">
      <c r="A469" s="161">
        <f t="shared" si="47"/>
        <v>464</v>
      </c>
      <c r="B469" s="162" t="s">
        <v>266</v>
      </c>
      <c r="C469" s="162">
        <v>15</v>
      </c>
      <c r="D469" s="163">
        <f>'сходові кл'!P469</f>
        <v>0</v>
      </c>
      <c r="E469" s="163">
        <f>'прибуд тер'!P469</f>
        <v>0.4836040259966915</v>
      </c>
      <c r="F469" s="163">
        <f>'слюсарі х.в.'!Q469+водовідведення!Q469+зварювальник!N469+'слюсарі ц.о. г.в.'!O469+'гаряча вода'!O469+'аварійні служби'!I469</f>
        <v>0.15818566662635275</v>
      </c>
      <c r="G469" s="163">
        <f>даратиз!K469</f>
        <v>5.6079404466501245E-3</v>
      </c>
      <c r="H469" s="163">
        <f>димвенканали!R469</f>
        <v>0.14708265895467046</v>
      </c>
      <c r="I469" s="163">
        <f>покрівлі!P469+'під зими'!N469+маляри!N469+водій!M469</f>
        <v>0.18490029616261766</v>
      </c>
      <c r="J469" s="163">
        <f>електрики!Q469</f>
        <v>2.4402024681054443E-2</v>
      </c>
      <c r="K469" s="163">
        <f t="shared" si="44"/>
        <v>1.0037826128680367</v>
      </c>
      <c r="L469" s="10">
        <v>2.5398911771320622E-2</v>
      </c>
      <c r="M469" s="116">
        <f t="shared" si="42"/>
        <v>1.03</v>
      </c>
      <c r="N469" s="116">
        <f t="shared" si="43"/>
        <v>1.2350178295672289</v>
      </c>
      <c r="O469" s="164"/>
      <c r="P469" s="168"/>
      <c r="Q469" s="154"/>
      <c r="R469" s="49">
        <v>2</v>
      </c>
      <c r="S469" s="166">
        <f t="shared" si="45"/>
        <v>0.18858266458881934</v>
      </c>
      <c r="T469" s="166">
        <v>1.0464351649784096</v>
      </c>
      <c r="U469" s="155">
        <f t="shared" si="46"/>
        <v>18.021438011662216</v>
      </c>
    </row>
    <row r="470" spans="1:21">
      <c r="A470" s="161">
        <f t="shared" si="47"/>
        <v>465</v>
      </c>
      <c r="B470" s="162" t="s">
        <v>267</v>
      </c>
      <c r="C470" s="162">
        <v>11</v>
      </c>
      <c r="D470" s="163">
        <f>'сходові кл'!P470</f>
        <v>0</v>
      </c>
      <c r="E470" s="163">
        <f>'прибуд тер'!P470</f>
        <v>0.73654796879752416</v>
      </c>
      <c r="F470" s="163">
        <f>'слюсарі х.в.'!Q470+водовідведення!Q470+зварювальник!N470+'слюсарі ц.о. г.в.'!O470+'гаряча вода'!O470+'аварійні служби'!I470</f>
        <v>0.15212969680137306</v>
      </c>
      <c r="G470" s="163">
        <f>даратиз!K470</f>
        <v>1.0732095490716182E-2</v>
      </c>
      <c r="H470" s="163">
        <f>димвенканали!R470</f>
        <v>0.14324675077348703</v>
      </c>
      <c r="I470" s="163">
        <f>покрівлі!P470+'під зими'!N470+маляри!N470+водій!M470</f>
        <v>0.17823560888940576</v>
      </c>
      <c r="J470" s="163">
        <f>електрики!Q470</f>
        <v>2.2824307568055237E-2</v>
      </c>
      <c r="K470" s="163">
        <f t="shared" si="44"/>
        <v>1.2437164283205613</v>
      </c>
      <c r="L470" s="10">
        <v>3.1146546291304207E-2</v>
      </c>
      <c r="M470" s="116">
        <f t="shared" si="42"/>
        <v>1.27</v>
      </c>
      <c r="N470" s="116">
        <f t="shared" si="43"/>
        <v>1.5298355695342387</v>
      </c>
      <c r="O470" s="164"/>
      <c r="P470" s="168"/>
      <c r="Q470" s="154"/>
      <c r="R470" s="49">
        <v>2</v>
      </c>
      <c r="S470" s="166">
        <f t="shared" si="45"/>
        <v>0.24659786233250536</v>
      </c>
      <c r="T470" s="166">
        <v>1.2832377072017334</v>
      </c>
      <c r="U470" s="155">
        <f t="shared" si="46"/>
        <v>19.216849765913132</v>
      </c>
    </row>
    <row r="471" spans="1:21">
      <c r="A471" s="161">
        <f t="shared" si="47"/>
        <v>466</v>
      </c>
      <c r="B471" s="162" t="s">
        <v>268</v>
      </c>
      <c r="C471" s="162">
        <v>24</v>
      </c>
      <c r="D471" s="163">
        <f>'сходові кл'!P471</f>
        <v>0</v>
      </c>
      <c r="E471" s="163">
        <f>'прибуд тер'!P471</f>
        <v>0.72888474839004769</v>
      </c>
      <c r="F471" s="163">
        <f>'слюсарі х.в.'!Q471+водовідведення!Q471+зварювальник!N471+'слюсарі ц.о. г.в.'!O471+'гаряча вода'!O471+'аварійні служби'!I471</f>
        <v>0.17328681348227548</v>
      </c>
      <c r="G471" s="163">
        <f>даратиз!K471</f>
        <v>9.3743139407244797E-3</v>
      </c>
      <c r="H471" s="163">
        <f>димвенканали!R471</f>
        <v>4.8196508254113715E-2</v>
      </c>
      <c r="I471" s="163">
        <f>покрівлі!P471+'під зими'!N471+маляри!N471+водій!M471</f>
        <v>0.17007846474121835</v>
      </c>
      <c r="J471" s="163">
        <f>електрики!Q471</f>
        <v>2.8336214993930266E-2</v>
      </c>
      <c r="K471" s="163">
        <f t="shared" si="44"/>
        <v>1.15815706380231</v>
      </c>
      <c r="L471" s="10">
        <v>2.9004355508779112E-2</v>
      </c>
      <c r="M471" s="116">
        <f t="shared" si="42"/>
        <v>1.19</v>
      </c>
      <c r="N471" s="116">
        <f t="shared" si="43"/>
        <v>1.4245937031733069</v>
      </c>
      <c r="O471" s="164"/>
      <c r="P471" s="168"/>
      <c r="Q471" s="154"/>
      <c r="R471" s="49">
        <v>3</v>
      </c>
      <c r="S471" s="166">
        <f t="shared" si="45"/>
        <v>0.22961425621160747</v>
      </c>
      <c r="T471" s="166">
        <v>1.1949794469616994</v>
      </c>
      <c r="U471" s="155">
        <f t="shared" si="46"/>
        <v>19.214912590790938</v>
      </c>
    </row>
    <row r="472" spans="1:21">
      <c r="A472" s="161">
        <f t="shared" si="47"/>
        <v>467</v>
      </c>
      <c r="B472" s="162" t="s">
        <v>269</v>
      </c>
      <c r="C472" s="162">
        <v>21</v>
      </c>
      <c r="D472" s="163">
        <f>'сходові кл'!P472</f>
        <v>0.66709002142527629</v>
      </c>
      <c r="E472" s="163">
        <f>'прибуд тер'!P472</f>
        <v>4.773816497957032E-2</v>
      </c>
      <c r="F472" s="163">
        <f>'слюсарі х.в.'!Q472+водовідведення!Q472+зварювальник!N472+'слюсарі ц.о. г.в.'!O472+'гаряча вода'!O472+'аварійні служби'!I472</f>
        <v>0.12329020586141928</v>
      </c>
      <c r="G472" s="163">
        <f>даратиз!K472</f>
        <v>1.4531435349940691E-3</v>
      </c>
      <c r="H472" s="163">
        <f>димвенканали!R472</f>
        <v>4.9046679305959177E-2</v>
      </c>
      <c r="I472" s="163">
        <f>покрівлі!P472+'під зими'!N472+маляри!N472+водій!M472</f>
        <v>0.30708548307357869</v>
      </c>
      <c r="J472" s="163">
        <f>електрики!Q472</f>
        <v>1.5310967888179402E-2</v>
      </c>
      <c r="K472" s="163">
        <f t="shared" si="44"/>
        <v>1.2110146660689771</v>
      </c>
      <c r="L472" s="10">
        <v>3.1427413399915616E-2</v>
      </c>
      <c r="M472" s="116">
        <f t="shared" si="42"/>
        <v>1.24</v>
      </c>
      <c r="N472" s="116">
        <f t="shared" si="43"/>
        <v>1.4909304953626714</v>
      </c>
      <c r="O472" s="164"/>
      <c r="P472" s="168"/>
      <c r="Q472" s="154"/>
      <c r="R472" s="49">
        <v>3</v>
      </c>
      <c r="S472" s="166">
        <f t="shared" si="45"/>
        <v>0.19612106328614831</v>
      </c>
      <c r="T472" s="166">
        <v>1.2948094320765231</v>
      </c>
      <c r="U472" s="155">
        <f t="shared" si="46"/>
        <v>15.1467125916455</v>
      </c>
    </row>
    <row r="473" spans="1:21">
      <c r="A473" s="161">
        <f t="shared" si="47"/>
        <v>468</v>
      </c>
      <c r="B473" s="162" t="s">
        <v>270</v>
      </c>
      <c r="C473" s="162">
        <v>19</v>
      </c>
      <c r="D473" s="163">
        <f>'сходові кл'!P473</f>
        <v>0.85833299288968001</v>
      </c>
      <c r="E473" s="163">
        <f>'прибуд тер'!P473</f>
        <v>0.12616460209271166</v>
      </c>
      <c r="F473" s="163">
        <f>'слюсарі х.в.'!Q473+водовідведення!Q473+зварювальник!N473+'слюсарі ц.о. г.в.'!O473+'гаряча вода'!O473+'аварійні служби'!I473</f>
        <v>0.1574468447985625</v>
      </c>
      <c r="G473" s="163">
        <f>даратиз!K473</f>
        <v>1.4911575562700963E-3</v>
      </c>
      <c r="H473" s="163">
        <f>димвенканали!R473</f>
        <v>0.11536520826697207</v>
      </c>
      <c r="I473" s="163">
        <f>покрівлі!P473+'під зими'!N473+маляри!N473+водій!M473</f>
        <v>0.13807375087290585</v>
      </c>
      <c r="J473" s="163">
        <f>електрики!Q473</f>
        <v>2.4209544884283663E-2</v>
      </c>
      <c r="K473" s="163">
        <f t="shared" si="44"/>
        <v>1.4210841013613857</v>
      </c>
      <c r="L473" s="10">
        <v>3.57391236929804E-2</v>
      </c>
      <c r="M473" s="116">
        <f t="shared" si="42"/>
        <v>1.46</v>
      </c>
      <c r="N473" s="116">
        <f t="shared" si="43"/>
        <v>1.7481878700652393</v>
      </c>
      <c r="O473" s="164"/>
      <c r="P473" s="168"/>
      <c r="Q473" s="154"/>
      <c r="R473" s="49">
        <v>3</v>
      </c>
      <c r="S473" s="166">
        <f t="shared" si="45"/>
        <v>0.27573597391444693</v>
      </c>
      <c r="T473" s="166">
        <v>1.4724518961507924</v>
      </c>
      <c r="U473" s="155">
        <f t="shared" si="46"/>
        <v>18.726314566558109</v>
      </c>
    </row>
    <row r="474" spans="1:21">
      <c r="A474" s="161">
        <f t="shared" si="47"/>
        <v>469</v>
      </c>
      <c r="B474" s="162" t="s">
        <v>271</v>
      </c>
      <c r="C474" s="162">
        <v>27</v>
      </c>
      <c r="D474" s="163">
        <f>'сходові кл'!P474</f>
        <v>0.99261138141876926</v>
      </c>
      <c r="E474" s="163">
        <f>'прибуд тер'!P474</f>
        <v>0.10441497879639638</v>
      </c>
      <c r="F474" s="163">
        <f>'слюсарі х.в.'!Q474+водовідведення!Q474+зварювальник!N474+'слюсарі ц.о. г.в.'!O474+'гаряча вода'!O474+'аварійні служби'!I474</f>
        <v>0.15378717755166932</v>
      </c>
      <c r="G474" s="163">
        <f>даратиз!K474</f>
        <v>4.9756756756756766E-3</v>
      </c>
      <c r="H474" s="163">
        <f>димвенканали!R474</f>
        <v>5.20639429832956E-2</v>
      </c>
      <c r="I474" s="163">
        <f>покрівлі!P474+'під зими'!N474+маляри!N474+водій!M474</f>
        <v>0.12807482502079934</v>
      </c>
      <c r="J474" s="163">
        <f>електрики!Q474</f>
        <v>2.0930506913084165E-2</v>
      </c>
      <c r="K474" s="163">
        <f t="shared" si="44"/>
        <v>1.4568584883596896</v>
      </c>
      <c r="L474" s="10">
        <v>3.6798100567120566E-2</v>
      </c>
      <c r="M474" s="116">
        <f t="shared" si="42"/>
        <v>1.49</v>
      </c>
      <c r="N474" s="116">
        <f t="shared" si="43"/>
        <v>1.792387906712172</v>
      </c>
      <c r="O474" s="164"/>
      <c r="P474" s="168"/>
      <c r="Q474" s="154"/>
      <c r="R474" s="49">
        <v>3</v>
      </c>
      <c r="S474" s="166">
        <f t="shared" si="45"/>
        <v>0.27630616334680469</v>
      </c>
      <c r="T474" s="166">
        <v>1.5160817433653673</v>
      </c>
      <c r="U474" s="155">
        <f t="shared" si="46"/>
        <v>18.225017520062337</v>
      </c>
    </row>
    <row r="475" spans="1:21">
      <c r="A475" s="161">
        <f t="shared" si="47"/>
        <v>470</v>
      </c>
      <c r="B475" s="162" t="s">
        <v>272</v>
      </c>
      <c r="C475" s="162">
        <v>87</v>
      </c>
      <c r="D475" s="163">
        <f>'сходові кл'!P475</f>
        <v>1.0454809904633073</v>
      </c>
      <c r="E475" s="163">
        <f>'прибуд тер'!P475</f>
        <v>3.1107915288155971E-2</v>
      </c>
      <c r="F475" s="163">
        <f>'слюсарі х.в.'!Q475+водовідведення!Q475+зварювальник!N475+'слюсарі ц.о. г.в.'!O475+'гаряча вода'!O475+'аварійні служби'!I475</f>
        <v>0.15813438099337646</v>
      </c>
      <c r="G475" s="163">
        <f>даратиз!K475</f>
        <v>3.2375676372069055E-3</v>
      </c>
      <c r="H475" s="163">
        <f>димвенканали!R475</f>
        <v>8.3860252537843558E-2</v>
      </c>
      <c r="I475" s="163">
        <f>покрівлі!P475+'під зими'!N475+маляри!N475+водій!M475</f>
        <v>0.1626268872955719</v>
      </c>
      <c r="J475" s="163">
        <f>електрики!Q475</f>
        <v>2.4388663613688494E-2</v>
      </c>
      <c r="K475" s="163">
        <f t="shared" si="44"/>
        <v>1.5088366578291506</v>
      </c>
      <c r="L475" s="10">
        <v>3.7870600851426246E-2</v>
      </c>
      <c r="M475" s="116">
        <f t="shared" si="42"/>
        <v>1.55</v>
      </c>
      <c r="N475" s="116">
        <f t="shared" si="43"/>
        <v>1.8560487104166921</v>
      </c>
      <c r="O475" s="164"/>
      <c r="P475" s="168"/>
      <c r="Q475" s="154"/>
      <c r="R475" s="49">
        <v>3</v>
      </c>
      <c r="S475" s="166">
        <f t="shared" si="45"/>
        <v>0.29577995533793078</v>
      </c>
      <c r="T475" s="166">
        <v>1.5602687550787613</v>
      </c>
      <c r="U475" s="155">
        <f t="shared" si="46"/>
        <v>18.956987658385817</v>
      </c>
    </row>
    <row r="476" spans="1:21">
      <c r="A476" s="161">
        <f t="shared" si="47"/>
        <v>471</v>
      </c>
      <c r="B476" s="162" t="s">
        <v>273</v>
      </c>
      <c r="C476" s="162">
        <v>24</v>
      </c>
      <c r="D476" s="163">
        <f>'сходові кл'!P476</f>
        <v>0.20256054125758008</v>
      </c>
      <c r="E476" s="163">
        <f>'прибуд тер'!P476</f>
        <v>0.74077033789119229</v>
      </c>
      <c r="F476" s="163">
        <f>'слюсарі х.в.'!Q476+водовідведення!Q476+зварювальник!N476+'слюсарі ц.о. г.в.'!O476+'гаряча вода'!O476+'аварійні служби'!I476</f>
        <v>0.15850606103268539</v>
      </c>
      <c r="G476" s="163">
        <f>даратиз!K476</f>
        <v>8.922060907145357E-4</v>
      </c>
      <c r="H476" s="163">
        <f>димвенканали!R476</f>
        <v>0.17412776723101492</v>
      </c>
      <c r="I476" s="163">
        <f>покрівлі!P476+'під зими'!N476+маляри!N476+водій!M476</f>
        <v>0.10874817740695607</v>
      </c>
      <c r="J476" s="163">
        <f>електрики!Q476</f>
        <v>2.4485494670567133E-2</v>
      </c>
      <c r="K476" s="163">
        <f t="shared" si="44"/>
        <v>1.4100905855807102</v>
      </c>
      <c r="L476" s="10">
        <v>3.5413723478578019E-2</v>
      </c>
      <c r="M476" s="116">
        <f t="shared" si="42"/>
        <v>1.45</v>
      </c>
      <c r="N476" s="116">
        <f t="shared" si="43"/>
        <v>1.7346051708711459</v>
      </c>
      <c r="O476" s="164"/>
      <c r="P476" s="168"/>
      <c r="Q476" s="154"/>
      <c r="R476" s="49">
        <v>3</v>
      </c>
      <c r="S476" s="166">
        <f t="shared" si="45"/>
        <v>0.27555976355373124</v>
      </c>
      <c r="T476" s="166">
        <v>1.4590454073174146</v>
      </c>
      <c r="U476" s="155">
        <f t="shared" si="46"/>
        <v>18.886304851908104</v>
      </c>
    </row>
    <row r="477" spans="1:21" ht="18" customHeight="1">
      <c r="A477" s="161">
        <f t="shared" si="47"/>
        <v>472</v>
      </c>
      <c r="B477" s="162" t="s">
        <v>274</v>
      </c>
      <c r="C477" s="162">
        <v>8</v>
      </c>
      <c r="D477" s="163">
        <f>'сходові кл'!P477</f>
        <v>0.62316323955160069</v>
      </c>
      <c r="E477" s="163">
        <f>'прибуд тер'!P477</f>
        <v>0.21007235690549297</v>
      </c>
      <c r="F477" s="163">
        <f>'слюсарі х.в.'!Q477+водовідведення!Q477+зварювальник!N477+'слюсарі ц.о. г.в.'!O477+'гаряча вода'!O477+'аварійні служби'!I477</f>
        <v>0.15241664770184837</v>
      </c>
      <c r="G477" s="163">
        <f>даратиз!K477</f>
        <v>3.5823950870010239E-3</v>
      </c>
      <c r="H477" s="163">
        <f>димвенканали!R477</f>
        <v>6.1680988907987802E-2</v>
      </c>
      <c r="I477" s="163">
        <f>покрівлі!P477+'під зими'!N477+маляри!N477+водій!M477</f>
        <v>0.14150147325271073</v>
      </c>
      <c r="J477" s="163">
        <f>електрики!Q477</f>
        <v>1.9376131726658148E-2</v>
      </c>
      <c r="K477" s="163">
        <f t="shared" si="44"/>
        <v>1.2117932331332997</v>
      </c>
      <c r="L477" s="10">
        <v>3.0582409383437238E-2</v>
      </c>
      <c r="M477" s="116">
        <f t="shared" si="42"/>
        <v>1.24</v>
      </c>
      <c r="N477" s="116">
        <f t="shared" si="43"/>
        <v>1.4908507710200842</v>
      </c>
      <c r="O477" s="164"/>
      <c r="P477" s="164"/>
      <c r="Q477" s="154"/>
      <c r="R477" s="49">
        <v>3</v>
      </c>
      <c r="S477" s="166">
        <f t="shared" si="45"/>
        <v>0.23085550442247005</v>
      </c>
      <c r="T477" s="166">
        <v>1.2599952665976142</v>
      </c>
      <c r="U477" s="155">
        <f t="shared" si="46"/>
        <v>18.32193425978916</v>
      </c>
    </row>
    <row r="478" spans="1:21" ht="18" customHeight="1">
      <c r="A478" s="161">
        <f t="shared" si="47"/>
        <v>473</v>
      </c>
      <c r="B478" s="162" t="s">
        <v>275</v>
      </c>
      <c r="C478" s="162"/>
      <c r="D478" s="163">
        <f>'сходові кл'!P478</f>
        <v>0.71582094513168415</v>
      </c>
      <c r="E478" s="163">
        <f>'прибуд тер'!P478</f>
        <v>0.17825232688081935</v>
      </c>
      <c r="F478" s="163">
        <f>'слюсарі х.в.'!Q478+водовідведення!Q478+зварювальник!N478+'слюсарі ц.о. г.в.'!O478+'гаряча вода'!O478+'аварійні служби'!I478</f>
        <v>0.14359946295479087</v>
      </c>
      <c r="G478" s="163">
        <f>даратиз!K478</f>
        <v>1.6284916201117321E-2</v>
      </c>
      <c r="H478" s="163">
        <f>димвенканали!R478</f>
        <v>9.8112576186820705E-2</v>
      </c>
      <c r="I478" s="163">
        <f>покрівлі!P478+'під зими'!N478+маляри!N478+водій!M478</f>
        <v>0.13463551847000144</v>
      </c>
      <c r="J478" s="163">
        <f>електрики!Q478</f>
        <v>2.060198871466119E-2</v>
      </c>
      <c r="K478" s="163">
        <f t="shared" si="44"/>
        <v>1.3073077345398949</v>
      </c>
      <c r="L478" s="10">
        <v>3.2526524541887016E-2</v>
      </c>
      <c r="M478" s="116">
        <f t="shared" si="42"/>
        <v>1.34</v>
      </c>
      <c r="N478" s="116">
        <f t="shared" si="43"/>
        <v>1.6078011108981383</v>
      </c>
      <c r="O478" s="164"/>
      <c r="P478" s="164"/>
      <c r="Q478" s="154"/>
      <c r="R478" s="49">
        <v>4</v>
      </c>
      <c r="S478" s="166">
        <f t="shared" si="45"/>
        <v>0.26770829977239319</v>
      </c>
      <c r="T478" s="166">
        <v>1.3400928111257451</v>
      </c>
      <c r="U478" s="155">
        <f t="shared" si="46"/>
        <v>19.976847689191381</v>
      </c>
    </row>
    <row r="479" spans="1:21" s="225" customFormat="1">
      <c r="A479" s="231"/>
      <c r="B479" s="226" t="s">
        <v>576</v>
      </c>
      <c r="C479" s="226"/>
      <c r="D479" s="232">
        <f>'сходові кл'!P479</f>
        <v>0.47146274017803536</v>
      </c>
      <c r="E479" s="232">
        <f>'прибуд тер'!P479</f>
        <v>0.2985905255282153</v>
      </c>
      <c r="F479" s="232">
        <f>'слюсарі х.в.'!Q479+водовідведення!Q479+зварювальник!N479+'слюсарі ц.о. г.в.'!O479+'гаряча вода'!O479+'аварійні служби'!I479</f>
        <v>0.16652265178538345</v>
      </c>
      <c r="G479" s="232">
        <f>даратиз!K479</f>
        <v>3.7004815786600147E-3</v>
      </c>
      <c r="H479" s="232">
        <f>димвенканали!R479</f>
        <v>6.4026668211208781E-2</v>
      </c>
      <c r="I479" s="232">
        <f>покрівлі!P479+'під зими'!N479+маляри!N479+водій!M479</f>
        <v>0.16505250767545446</v>
      </c>
      <c r="J479" s="232">
        <f>електрики!Q479</f>
        <v>1.6853715293218087E-2</v>
      </c>
      <c r="K479" s="232">
        <f t="shared" si="44"/>
        <v>1.1862092902501755</v>
      </c>
      <c r="L479" s="15">
        <f>(D479+E479+F479+G479+H479+I479+J479)*0.03</f>
        <v>3.5586278707505262E-2</v>
      </c>
      <c r="M479" s="227">
        <f>AVERAGE(M7:M478)</f>
        <v>1.1784745762711859</v>
      </c>
      <c r="N479" s="116">
        <f>AVERAGE(N7:N478)</f>
        <v>1.4140549485857892</v>
      </c>
      <c r="O479" s="164"/>
      <c r="P479" s="164"/>
      <c r="Q479" s="154">
        <f>MAX(N6:N478)</f>
        <v>1.9128162819813719</v>
      </c>
      <c r="R479" s="229"/>
      <c r="S479" s="116">
        <f>AVERAGE(S7:S478)</f>
        <v>0.22089011683615253</v>
      </c>
      <c r="T479" s="116">
        <f>AVERAGE(T7:T478)</f>
        <v>1.1931648317496373</v>
      </c>
      <c r="U479" s="250">
        <f>AVERAGE(U7:U478)</f>
        <v>18.498363233150904</v>
      </c>
    </row>
    <row r="480" spans="1:21">
      <c r="A480" s="161"/>
      <c r="B480" s="158" t="s">
        <v>577</v>
      </c>
      <c r="C480" s="158"/>
      <c r="D480" s="163"/>
      <c r="E480" s="163"/>
      <c r="F480" s="163"/>
      <c r="G480" s="163"/>
      <c r="H480" s="163"/>
      <c r="I480" s="163"/>
      <c r="J480" s="163"/>
      <c r="K480" s="163"/>
      <c r="L480" s="10"/>
      <c r="M480" s="116"/>
      <c r="N480" s="116"/>
      <c r="O480" s="164"/>
      <c r="P480" s="233"/>
      <c r="Q480" s="154">
        <f>MIN(N6:N478)</f>
        <v>0.25596214658551447</v>
      </c>
      <c r="R480" s="219"/>
      <c r="S480" s="166">
        <f t="shared" ref="S480:S511" si="48">N480-T480</f>
        <v>0</v>
      </c>
      <c r="T480" s="166"/>
    </row>
    <row r="481" spans="1:21" ht="18.75">
      <c r="A481" s="161">
        <v>1</v>
      </c>
      <c r="B481" s="162" t="s">
        <v>578</v>
      </c>
      <c r="C481" s="162">
        <v>134</v>
      </c>
      <c r="D481" s="163">
        <f>'сходові кл'!P481</f>
        <v>0.34214577866541956</v>
      </c>
      <c r="E481" s="163">
        <f>'прибуд тер'!P481</f>
        <v>0.50495892042133639</v>
      </c>
      <c r="F481" s="163">
        <f>'слюсарі х.в.'!Q481+водовідведення!Q481+зварювальник!N481+'слюсарі ц.о. г.в.'!O481+'гаряча вода'!O481+'аварійні служби'!I481</f>
        <v>0.24388901044267683</v>
      </c>
      <c r="G481" s="163">
        <f>даратиз!K481</f>
        <v>6.3893703061813981E-3</v>
      </c>
      <c r="H481" s="163">
        <f>димвенканали!R481</f>
        <v>1.9455670562712076E-2</v>
      </c>
      <c r="I481" s="163">
        <f>покрівлі!P481+'під зими'!N481+маляри!N481+водій!M481</f>
        <v>0.12768357053447538</v>
      </c>
      <c r="J481" s="163">
        <f>електрики!Q481</f>
        <v>3.032750069796265E-2</v>
      </c>
      <c r="K481" s="163">
        <f t="shared" ref="K481:K512" si="49">D481+E481+F481+G481+H481+I481+J481</f>
        <v>1.2748498216307642</v>
      </c>
      <c r="L481" s="10">
        <v>3.2692157095460243E-2</v>
      </c>
      <c r="M481" s="116">
        <f t="shared" si="42"/>
        <v>1.31</v>
      </c>
      <c r="N481" s="116">
        <f t="shared" ref="N481:N512" si="50">(D481+E481+F481+G481+H481+I481+J481+L481)*1.2</f>
        <v>1.5690503744714692</v>
      </c>
      <c r="O481" s="164"/>
      <c r="P481" s="233"/>
      <c r="Q481" s="109"/>
      <c r="R481" s="151">
        <v>5</v>
      </c>
      <c r="S481" s="166">
        <f t="shared" si="48"/>
        <v>0.22213350213850735</v>
      </c>
      <c r="T481" s="166">
        <v>1.3469168723329619</v>
      </c>
      <c r="U481" s="155">
        <f t="shared" ref="U481:U512" si="51">S481/T481*100</f>
        <v>16.491997888017789</v>
      </c>
    </row>
    <row r="482" spans="1:21" ht="18.75">
      <c r="A482" s="161">
        <f t="shared" ref="A482:A513" si="52">A481+1</f>
        <v>2</v>
      </c>
      <c r="B482" s="162" t="s">
        <v>579</v>
      </c>
      <c r="C482" s="162">
        <v>122</v>
      </c>
      <c r="D482" s="163">
        <f>'сходові кл'!P482</f>
        <v>0.46516217984519909</v>
      </c>
      <c r="E482" s="163">
        <f>'прибуд тер'!P482</f>
        <v>0.65293194941025667</v>
      </c>
      <c r="F482" s="163">
        <f>'слюсарі х.в.'!Q482+водовідведення!Q482+зварювальник!N482+'слюсарі ц.о. г.в.'!O482+'гаряча вода'!O482+'аварійні служби'!I482</f>
        <v>0.22761333642819739</v>
      </c>
      <c r="G482" s="163">
        <f>даратиз!K482</f>
        <v>5.4697494694361665E-3</v>
      </c>
      <c r="H482" s="163">
        <f>димвенканали!R482</f>
        <v>1.3503212540648723E-2</v>
      </c>
      <c r="I482" s="163">
        <f>покрівлі!P482+'під зими'!N482+маляри!N482+водій!M482</f>
        <v>0.12361084382729476</v>
      </c>
      <c r="J482" s="163">
        <f>електрики!Q482</f>
        <v>2.1048808697250888E-2</v>
      </c>
      <c r="K482" s="163">
        <f t="shared" si="49"/>
        <v>1.5093400802182837</v>
      </c>
      <c r="L482" s="10">
        <v>3.8491893733596717E-2</v>
      </c>
      <c r="M482" s="116">
        <f t="shared" si="42"/>
        <v>1.55</v>
      </c>
      <c r="N482" s="116">
        <f t="shared" si="50"/>
        <v>1.8573983687422564</v>
      </c>
      <c r="O482" s="164"/>
      <c r="P482" s="233"/>
      <c r="Q482" s="109"/>
      <c r="R482" s="151">
        <v>5</v>
      </c>
      <c r="S482" s="166">
        <f t="shared" si="48"/>
        <v>0.27153234691807149</v>
      </c>
      <c r="T482" s="166">
        <v>1.5858660218241849</v>
      </c>
      <c r="U482" s="155">
        <f t="shared" si="51"/>
        <v>17.122023120574468</v>
      </c>
    </row>
    <row r="483" spans="1:21" ht="18.75">
      <c r="A483" s="161">
        <f t="shared" si="52"/>
        <v>3</v>
      </c>
      <c r="B483" s="162" t="s">
        <v>580</v>
      </c>
      <c r="C483" s="162">
        <v>118</v>
      </c>
      <c r="D483" s="163">
        <f>'сходові кл'!P483</f>
        <v>0.58439121986578058</v>
      </c>
      <c r="E483" s="163">
        <f>'прибуд тер'!P483</f>
        <v>0.30272106816983635</v>
      </c>
      <c r="F483" s="163">
        <f>'слюсарі х.в.'!Q483+водовідведення!Q483+зварювальник!N483+'слюсарі ц.о. г.в.'!O483+'гаряча вода'!O483+'аварійні служби'!I483</f>
        <v>0.23154240679807148</v>
      </c>
      <c r="G483" s="163">
        <f>даратиз!K483</f>
        <v>4.4420013115765928E-3</v>
      </c>
      <c r="H483" s="163">
        <f>димвенканали!R483</f>
        <v>1.4940180768299503E-2</v>
      </c>
      <c r="I483" s="163">
        <f>покрівлі!P483+'під зими'!N483+маляри!N483+водій!M483</f>
        <v>9.8747054060119993E-2</v>
      </c>
      <c r="J483" s="163">
        <f>електрики!Q483+підкачка!I483</f>
        <v>0.23015934859604573</v>
      </c>
      <c r="K483" s="163">
        <f t="shared" si="49"/>
        <v>1.4669432795697304</v>
      </c>
      <c r="L483" s="10">
        <v>3.8783479615911151E-2</v>
      </c>
      <c r="M483" s="116">
        <f t="shared" si="42"/>
        <v>1.51</v>
      </c>
      <c r="N483" s="116">
        <f t="shared" si="50"/>
        <v>1.8068721110227699</v>
      </c>
      <c r="O483" s="164"/>
      <c r="P483" s="233"/>
      <c r="Q483" s="109"/>
      <c r="R483" s="151">
        <v>10</v>
      </c>
      <c r="S483" s="166">
        <f t="shared" si="48"/>
        <v>0.20899275084723046</v>
      </c>
      <c r="T483" s="166">
        <v>1.5978793601755394</v>
      </c>
      <c r="U483" s="155">
        <f t="shared" si="51"/>
        <v>13.079382339870198</v>
      </c>
    </row>
    <row r="484" spans="1:21" ht="18.75">
      <c r="A484" s="161">
        <f t="shared" si="52"/>
        <v>4</v>
      </c>
      <c r="B484" s="162" t="s">
        <v>581</v>
      </c>
      <c r="C484" s="162">
        <v>114</v>
      </c>
      <c r="D484" s="163">
        <f>'сходові кл'!P484</f>
        <v>0.37768386569395318</v>
      </c>
      <c r="E484" s="163">
        <f>'прибуд тер'!P484</f>
        <v>0.52586404766775718</v>
      </c>
      <c r="F484" s="163">
        <f>'слюсарі х.в.'!Q484+водовідведення!Q484+зварювальник!N484+'слюсарі ц.о. г.в.'!O484+'гаряча вода'!O484+'аварійні служби'!I484</f>
        <v>0.20494910018234264</v>
      </c>
      <c r="G484" s="163">
        <f>даратиз!K484</f>
        <v>5.1046552879498606E-3</v>
      </c>
      <c r="H484" s="163">
        <f>димвенканали!R484</f>
        <v>2.9537241822902557E-2</v>
      </c>
      <c r="I484" s="163">
        <f>покрівлі!P484+'під зими'!N484+маляри!N484+водій!M484</f>
        <v>0.12847998765795776</v>
      </c>
      <c r="J484" s="163">
        <f>електрики!Q484</f>
        <v>2.8970659147559093E-2</v>
      </c>
      <c r="K484" s="163">
        <f t="shared" si="49"/>
        <v>1.3005895574604225</v>
      </c>
      <c r="L484" s="10">
        <v>3.3492759968235586E-2</v>
      </c>
      <c r="M484" s="116">
        <f t="shared" si="42"/>
        <v>1.33</v>
      </c>
      <c r="N484" s="116">
        <f t="shared" si="50"/>
        <v>1.6008987809143895</v>
      </c>
      <c r="O484" s="164"/>
      <c r="P484" s="233"/>
      <c r="Q484" s="109"/>
      <c r="R484" s="151">
        <v>5</v>
      </c>
      <c r="S484" s="166">
        <f t="shared" si="48"/>
        <v>0.22099707022308324</v>
      </c>
      <c r="T484" s="166">
        <v>1.3799017106913063</v>
      </c>
      <c r="U484" s="155">
        <f t="shared" si="51"/>
        <v>16.015421135492875</v>
      </c>
    </row>
    <row r="485" spans="1:21" ht="18.75">
      <c r="A485" s="161">
        <f t="shared" si="52"/>
        <v>5</v>
      </c>
      <c r="B485" s="162" t="s">
        <v>582</v>
      </c>
      <c r="C485" s="162">
        <v>141</v>
      </c>
      <c r="D485" s="163">
        <f>'сходові кл'!P485</f>
        <v>0.33646016929807143</v>
      </c>
      <c r="E485" s="163">
        <f>'прибуд тер'!P485</f>
        <v>0.58928981893316856</v>
      </c>
      <c r="F485" s="163">
        <f>'слюсарі х.в.'!Q485+водовідведення!Q485+зварювальник!N485+'слюсарі ц.о. г.в.'!O485+'гаряча вода'!O485+'аварійні служби'!I485</f>
        <v>0.24403075462717849</v>
      </c>
      <c r="G485" s="163">
        <f>даратиз!K485</f>
        <v>4.8115539079394507E-3</v>
      </c>
      <c r="H485" s="163">
        <f>димвенканали!R485</f>
        <v>1.950751027806685E-2</v>
      </c>
      <c r="I485" s="163">
        <f>покрівлі!P485+'під зими'!N485+маляри!N485+водій!M485</f>
        <v>0.12962685115933203</v>
      </c>
      <c r="J485" s="163">
        <f>електрики!Q485</f>
        <v>3.0408308450054069E-2</v>
      </c>
      <c r="K485" s="163">
        <f t="shared" si="49"/>
        <v>1.3541349666538112</v>
      </c>
      <c r="L485" s="10">
        <v>3.4651474903761588E-2</v>
      </c>
      <c r="M485" s="116">
        <f t="shared" si="42"/>
        <v>1.39</v>
      </c>
      <c r="N485" s="116">
        <f t="shared" si="50"/>
        <v>1.6665437298690873</v>
      </c>
      <c r="O485" s="164"/>
      <c r="P485" s="233"/>
      <c r="Q485" s="109"/>
      <c r="R485" s="151">
        <v>5</v>
      </c>
      <c r="S485" s="166">
        <f t="shared" si="48"/>
        <v>0.2389029638341098</v>
      </c>
      <c r="T485" s="166">
        <v>1.4276407660349775</v>
      </c>
      <c r="U485" s="155">
        <f t="shared" si="51"/>
        <v>16.734109134304212</v>
      </c>
    </row>
    <row r="486" spans="1:21" ht="18.75">
      <c r="A486" s="161">
        <f t="shared" si="52"/>
        <v>6</v>
      </c>
      <c r="B486" s="162" t="s">
        <v>583</v>
      </c>
      <c r="C486" s="162">
        <v>163</v>
      </c>
      <c r="D486" s="163">
        <f>'сходові кл'!P486</f>
        <v>0.42516057003750235</v>
      </c>
      <c r="E486" s="163">
        <f>'прибуд тер'!P486</f>
        <v>0.32220861697994346</v>
      </c>
      <c r="F486" s="163">
        <f>'слюсарі х.в.'!Q486+водовідведення!Q486+зварювальник!N486+'слюсарі ц.о. г.в.'!O486+'гаряча вода'!O486+'аварійні служби'!I486</f>
        <v>0.19957826242618115</v>
      </c>
      <c r="G486" s="163">
        <f>даратиз!K486</f>
        <v>3.5187030160311566E-3</v>
      </c>
      <c r="H486" s="163">
        <f>димвенканали!R486</f>
        <v>2.5418716408579085E-2</v>
      </c>
      <c r="I486" s="163">
        <f>покрівлі!P486+'під зими'!N486+маляри!N486+водій!M486</f>
        <v>0.12205789687823979</v>
      </c>
      <c r="J486" s="163">
        <f>електрики!Q486</f>
        <v>2.5358526079484751E-2</v>
      </c>
      <c r="K486" s="163">
        <f t="shared" si="49"/>
        <v>1.1233012918259619</v>
      </c>
      <c r="L486" s="10">
        <v>2.9505666846555784E-2</v>
      </c>
      <c r="M486" s="116">
        <f t="shared" si="42"/>
        <v>1.1499999999999999</v>
      </c>
      <c r="N486" s="116">
        <f t="shared" si="50"/>
        <v>1.3833683504070213</v>
      </c>
      <c r="O486" s="164"/>
      <c r="P486" s="233"/>
      <c r="Q486" s="109"/>
      <c r="R486" s="151">
        <v>5</v>
      </c>
      <c r="S486" s="166">
        <f t="shared" si="48"/>
        <v>0.16773487632892303</v>
      </c>
      <c r="T486" s="166">
        <v>1.2156334740780983</v>
      </c>
      <c r="U486" s="155">
        <f t="shared" si="51"/>
        <v>13.798145568188502</v>
      </c>
    </row>
    <row r="487" spans="1:21" ht="18.75">
      <c r="A487" s="161">
        <f t="shared" si="52"/>
        <v>7</v>
      </c>
      <c r="B487" s="162" t="s">
        <v>584</v>
      </c>
      <c r="C487" s="162">
        <v>151</v>
      </c>
      <c r="D487" s="163">
        <f>'сходові кл'!P487</f>
        <v>0.33704223550192647</v>
      </c>
      <c r="E487" s="163">
        <f>'прибуд тер'!P487</f>
        <v>0.39270420067813794</v>
      </c>
      <c r="F487" s="163">
        <f>'слюсарі х.в.'!Q487+водовідведення!Q487+зварювальник!N487+'слюсарі ц.о. г.в.'!O487+'гаряча вода'!O487+'аварійні служби'!I487</f>
        <v>0.24386238931274412</v>
      </c>
      <c r="G487" s="163">
        <f>даратиз!K487</f>
        <v>4.9580414196627913E-3</v>
      </c>
      <c r="H487" s="163">
        <f>димвенканали!R487</f>
        <v>1.9445934489214684E-2</v>
      </c>
      <c r="I487" s="163">
        <f>покрівлі!P487+'під зими'!N487+маляри!N487+водій!M487</f>
        <v>0.12976127951418065</v>
      </c>
      <c r="J487" s="163">
        <f>електрики!Q487</f>
        <v>3.0312324105881906E-2</v>
      </c>
      <c r="K487" s="163">
        <f t="shared" si="49"/>
        <v>1.1580864050217485</v>
      </c>
      <c r="L487" s="10">
        <v>2.9789527010374687E-2</v>
      </c>
      <c r="M487" s="116">
        <f t="shared" si="42"/>
        <v>1.19</v>
      </c>
      <c r="N487" s="116">
        <f t="shared" si="50"/>
        <v>1.4254511184385479</v>
      </c>
      <c r="O487" s="164"/>
      <c r="P487" s="233"/>
      <c r="Q487" s="109"/>
      <c r="R487" s="151">
        <v>5</v>
      </c>
      <c r="S487" s="166">
        <f t="shared" si="48"/>
        <v>0.19812260561111095</v>
      </c>
      <c r="T487" s="166">
        <v>1.2273285128274369</v>
      </c>
      <c r="U487" s="155">
        <f t="shared" si="51"/>
        <v>16.142589660423468</v>
      </c>
    </row>
    <row r="488" spans="1:21" ht="18.75">
      <c r="A488" s="161">
        <f t="shared" si="52"/>
        <v>8</v>
      </c>
      <c r="B488" s="162" t="s">
        <v>585</v>
      </c>
      <c r="C488" s="162">
        <v>182</v>
      </c>
      <c r="D488" s="163">
        <f>'сходові кл'!P488</f>
        <v>0.32910706220580416</v>
      </c>
      <c r="E488" s="163">
        <f>'прибуд тер'!P488</f>
        <v>0.49535927968006221</v>
      </c>
      <c r="F488" s="163">
        <f>'слюсарі х.в.'!Q488+водовідведення!Q488+зварювальник!N488+'слюсарі ц.о. г.в.'!O488+'гаряча вода'!O488+'аварійні служби'!I488</f>
        <v>0.24248424149556205</v>
      </c>
      <c r="G488" s="163">
        <f>даратиз!K488</f>
        <v>4.1241317247391659E-3</v>
      </c>
      <c r="H488" s="163">
        <f>димвенканали!R488</f>
        <v>1.8941908233670576E-2</v>
      </c>
      <c r="I488" s="163">
        <f>покрівлі!P488+'під зими'!N488+маляри!N488+водій!M488</f>
        <v>0.13327634494755219</v>
      </c>
      <c r="J488" s="163">
        <f>електрики!Q488</f>
        <v>2.9526647941828136E-2</v>
      </c>
      <c r="K488" s="163">
        <f t="shared" si="49"/>
        <v>1.2528196162292187</v>
      </c>
      <c r="L488" s="10">
        <v>3.2153984167602463E-2</v>
      </c>
      <c r="M488" s="116">
        <f t="shared" si="42"/>
        <v>1.28</v>
      </c>
      <c r="N488" s="116">
        <f t="shared" si="50"/>
        <v>1.5419683204761852</v>
      </c>
      <c r="O488" s="164"/>
      <c r="P488" s="233"/>
      <c r="Q488" s="109"/>
      <c r="R488" s="151">
        <v>5</v>
      </c>
      <c r="S488" s="166">
        <f t="shared" si="48"/>
        <v>0.21722417277096384</v>
      </c>
      <c r="T488" s="166">
        <v>1.3247441477052213</v>
      </c>
      <c r="U488" s="155">
        <f t="shared" si="51"/>
        <v>16.397443472179052</v>
      </c>
    </row>
    <row r="489" spans="1:21" ht="18.75">
      <c r="A489" s="161">
        <f t="shared" si="52"/>
        <v>9</v>
      </c>
      <c r="B489" s="162" t="s">
        <v>586</v>
      </c>
      <c r="C489" s="162">
        <v>179</v>
      </c>
      <c r="D489" s="163">
        <f>'сходові кл'!P489</f>
        <v>0.32710563247629459</v>
      </c>
      <c r="E489" s="163">
        <f>'прибуд тер'!P489</f>
        <v>0.42433757580643688</v>
      </c>
      <c r="F489" s="163">
        <f>'слюсарі х.в.'!Q489+водовідведення!Q489+зварювальник!N489+'слюсарі ц.о. г.в.'!O489+'гаряча вода'!O489+'аварійні служби'!I489</f>
        <v>0.24106618262753163</v>
      </c>
      <c r="G489" s="163">
        <f>даратиз!K489</f>
        <v>4.0112144420131291E-3</v>
      </c>
      <c r="H489" s="163">
        <f>димвенканали!R489</f>
        <v>1.8423285417972977E-2</v>
      </c>
      <c r="I489" s="163">
        <f>покрівлі!P489+'під зими'!N489+маляри!N489+водій!M489</f>
        <v>0.12816254857773191</v>
      </c>
      <c r="J489" s="163">
        <f>електрики!Q489</f>
        <v>2.8718218658738148E-2</v>
      </c>
      <c r="K489" s="163">
        <f t="shared" si="49"/>
        <v>1.1718246580067193</v>
      </c>
      <c r="L489" s="10">
        <v>3.0124597817731337E-2</v>
      </c>
      <c r="M489" s="116">
        <f t="shared" si="42"/>
        <v>1.2</v>
      </c>
      <c r="N489" s="116">
        <f t="shared" si="50"/>
        <v>1.4423391069893408</v>
      </c>
      <c r="O489" s="164"/>
      <c r="P489" s="233"/>
      <c r="Q489" s="109"/>
      <c r="R489" s="151">
        <v>5</v>
      </c>
      <c r="S489" s="166">
        <f t="shared" si="48"/>
        <v>0.20120567689880975</v>
      </c>
      <c r="T489" s="166">
        <v>1.241133430090531</v>
      </c>
      <c r="U489" s="155">
        <f t="shared" si="51"/>
        <v>16.211446087962788</v>
      </c>
    </row>
    <row r="490" spans="1:21" ht="18.75">
      <c r="A490" s="161">
        <f t="shared" si="52"/>
        <v>10</v>
      </c>
      <c r="B490" s="162" t="s">
        <v>587</v>
      </c>
      <c r="C490" s="162">
        <v>146</v>
      </c>
      <c r="D490" s="163">
        <f>'сходові кл'!P490</f>
        <v>0.33380478676510833</v>
      </c>
      <c r="E490" s="163">
        <f>'прибуд тер'!P490</f>
        <v>0.46900634703317767</v>
      </c>
      <c r="F490" s="163">
        <f>'слюсарі х.в.'!Q490+водовідведення!Q490+зварювальник!N490+'слюсарі ц.о. г.в.'!O490+'гаряча вода'!O490+'аварійні служби'!I490</f>
        <v>0.24360979744769612</v>
      </c>
      <c r="G490" s="163">
        <f>даратиз!K490</f>
        <v>4.9613056470768531E-3</v>
      </c>
      <c r="H490" s="163">
        <f>димвенканали!R490</f>
        <v>1.9353554752923881E-2</v>
      </c>
      <c r="I490" s="163">
        <f>покрівлі!P490+'під зими'!N490+маляри!N490+водій!M490</f>
        <v>0.1295855491915075</v>
      </c>
      <c r="J490" s="163">
        <f>електрики!Q490</f>
        <v>3.0168322566186508E-2</v>
      </c>
      <c r="K490" s="163">
        <f t="shared" si="49"/>
        <v>1.2304896634036764</v>
      </c>
      <c r="L490" s="10">
        <v>3.1585431362891166E-2</v>
      </c>
      <c r="M490" s="116">
        <f t="shared" si="42"/>
        <v>1.26</v>
      </c>
      <c r="N490" s="116">
        <f t="shared" si="50"/>
        <v>1.514490113719881</v>
      </c>
      <c r="O490" s="164"/>
      <c r="P490" s="233"/>
      <c r="Q490" s="109"/>
      <c r="R490" s="151">
        <v>5</v>
      </c>
      <c r="S490" s="166">
        <f t="shared" si="48"/>
        <v>0.21317034156876491</v>
      </c>
      <c r="T490" s="166">
        <v>1.301319772151116</v>
      </c>
      <c r="U490" s="155">
        <f t="shared" si="51"/>
        <v>16.381088348207349</v>
      </c>
    </row>
    <row r="491" spans="1:21" ht="18.75">
      <c r="A491" s="161">
        <f t="shared" si="52"/>
        <v>11</v>
      </c>
      <c r="B491" s="162" t="s">
        <v>588</v>
      </c>
      <c r="C491" s="162">
        <v>184</v>
      </c>
      <c r="D491" s="163">
        <f>'сходові кл'!P491</f>
        <v>0.33291512725162703</v>
      </c>
      <c r="E491" s="163">
        <f>'прибуд тер'!P491</f>
        <v>0.49822165621490788</v>
      </c>
      <c r="F491" s="163">
        <f>'слюсарі х.в.'!Q491+водовідведення!Q491+зварювальник!N491+'слюсарі ц.о. г.в.'!O491+'гаряча вода'!O491+'аварійні служби'!I491</f>
        <v>0.24159723658976556</v>
      </c>
      <c r="G491" s="163">
        <f>даратиз!K491</f>
        <v>4.0244785591482266E-3</v>
      </c>
      <c r="H491" s="163">
        <f>димвенканали!R491</f>
        <v>1.8617506340242354E-2</v>
      </c>
      <c r="I491" s="163">
        <f>покрівлі!P491+'під зими'!N491+маляри!N491+водій!M491</f>
        <v>0.13369798853400064</v>
      </c>
      <c r="J491" s="163">
        <f>електрики!Q491</f>
        <v>2.9020970246595133E-2</v>
      </c>
      <c r="K491" s="163">
        <f t="shared" si="49"/>
        <v>1.2580949637362868</v>
      </c>
      <c r="L491" s="10">
        <v>3.2284171744455914E-2</v>
      </c>
      <c r="M491" s="116">
        <f t="shared" si="42"/>
        <v>1.29</v>
      </c>
      <c r="N491" s="116">
        <f t="shared" si="50"/>
        <v>1.5484549625768913</v>
      </c>
      <c r="O491" s="164"/>
      <c r="P491" s="233"/>
      <c r="Q491" s="109"/>
      <c r="R491" s="151">
        <v>5</v>
      </c>
      <c r="S491" s="166">
        <f t="shared" si="48"/>
        <v>0.21834708670530767</v>
      </c>
      <c r="T491" s="166">
        <v>1.3301078758715836</v>
      </c>
      <c r="U491" s="155">
        <f t="shared" si="51"/>
        <v>16.415742712765365</v>
      </c>
    </row>
    <row r="492" spans="1:21" ht="18.75">
      <c r="A492" s="161">
        <f t="shared" si="52"/>
        <v>12</v>
      </c>
      <c r="B492" s="162" t="s">
        <v>589</v>
      </c>
      <c r="C492" s="162">
        <v>144</v>
      </c>
      <c r="D492" s="163">
        <f>'сходові кл'!P492</f>
        <v>0.33947376868778628</v>
      </c>
      <c r="E492" s="163">
        <f>'прибуд тер'!P492</f>
        <v>0.46425758427412539</v>
      </c>
      <c r="F492" s="163">
        <f>'слюсарі х.в.'!Q492+водовідведення!Q492+зварювальник!N492+'слюсарі ц.о. г.в.'!O492+'гаряча вода'!O492+'аварійні служби'!I492</f>
        <v>0.24297087989585903</v>
      </c>
      <c r="G492" s="163">
        <f>даратиз!K492</f>
        <v>4.9014041860641162E-3</v>
      </c>
      <c r="H492" s="163">
        <f>димвенканали!R492</f>
        <v>1.9119885173188716E-2</v>
      </c>
      <c r="I492" s="163">
        <f>покрівлі!P492+'під зими'!N492+маляри!N492+водій!M492</f>
        <v>0.13297516223514033</v>
      </c>
      <c r="J492" s="163">
        <f>електрики!Q492</f>
        <v>2.9804078408182891E-2</v>
      </c>
      <c r="K492" s="163">
        <f t="shared" si="49"/>
        <v>1.2335027628603468</v>
      </c>
      <c r="L492" s="10">
        <v>3.1678313456977601E-2</v>
      </c>
      <c r="M492" s="116">
        <f t="shared" si="42"/>
        <v>1.27</v>
      </c>
      <c r="N492" s="116">
        <f t="shared" si="50"/>
        <v>1.5182172915807892</v>
      </c>
      <c r="O492" s="164"/>
      <c r="P492" s="233"/>
      <c r="Q492" s="109"/>
      <c r="R492" s="151">
        <v>5</v>
      </c>
      <c r="S492" s="166">
        <f t="shared" si="48"/>
        <v>0.21307077715331202</v>
      </c>
      <c r="T492" s="166">
        <v>1.3051465144274772</v>
      </c>
      <c r="U492" s="155">
        <f t="shared" si="51"/>
        <v>16.325429735126619</v>
      </c>
    </row>
    <row r="493" spans="1:21" ht="18.75">
      <c r="A493" s="161">
        <f t="shared" si="52"/>
        <v>13</v>
      </c>
      <c r="B493" s="162" t="s">
        <v>590</v>
      </c>
      <c r="C493" s="162">
        <v>162</v>
      </c>
      <c r="D493" s="163">
        <f>'сходові кл'!P493</f>
        <v>0.32413700945751134</v>
      </c>
      <c r="E493" s="163">
        <f>'прибуд тер'!P493</f>
        <v>0.33317645223902559</v>
      </c>
      <c r="F493" s="163">
        <f>'слюсарі х.в.'!Q493+водовідведення!Q493+зварювальник!N493+'слюсарі ц.о. г.в.'!O493+'гаряча вода'!O493+'аварійні служби'!I493</f>
        <v>0.24151659932402111</v>
      </c>
      <c r="G493" s="163">
        <f>даратиз!K493</f>
        <v>3.776630974721272E-3</v>
      </c>
      <c r="H493" s="163">
        <f>димвенканали!R493</f>
        <v>1.8588015092203668E-2</v>
      </c>
      <c r="I493" s="163">
        <f>покрівлі!P493+'під зими'!N493+маляри!N493+водій!M493</f>
        <v>0.1339538936481009</v>
      </c>
      <c r="J493" s="163">
        <f>електрики!Q493</f>
        <v>2.8974999286992677E-2</v>
      </c>
      <c r="K493" s="163">
        <f t="shared" si="49"/>
        <v>1.0841236000225767</v>
      </c>
      <c r="L493" s="10">
        <v>2.7968373859987072E-2</v>
      </c>
      <c r="M493" s="116">
        <f t="shared" si="42"/>
        <v>1.1100000000000001</v>
      </c>
      <c r="N493" s="116">
        <f t="shared" si="50"/>
        <v>1.3345103686590767</v>
      </c>
      <c r="O493" s="164"/>
      <c r="P493" s="233"/>
      <c r="Q493" s="109"/>
      <c r="R493" s="151">
        <v>5</v>
      </c>
      <c r="S493" s="166">
        <f t="shared" si="48"/>
        <v>0.18221336562760926</v>
      </c>
      <c r="T493" s="166">
        <v>1.1522970030314674</v>
      </c>
      <c r="U493" s="155">
        <f t="shared" si="51"/>
        <v>15.81305558794665</v>
      </c>
    </row>
    <row r="494" spans="1:21" ht="18.75">
      <c r="A494" s="161">
        <f t="shared" si="52"/>
        <v>14</v>
      </c>
      <c r="B494" s="162" t="s">
        <v>591</v>
      </c>
      <c r="C494" s="162">
        <v>163</v>
      </c>
      <c r="D494" s="163">
        <f>'сходові кл'!P494</f>
        <v>0.32279904474391002</v>
      </c>
      <c r="E494" s="163">
        <f>'прибуд тер'!P494</f>
        <v>0.66969981509296861</v>
      </c>
      <c r="F494" s="163">
        <f>'слюсарі х.в.'!Q494+водовідведення!Q494+зварювальник!N494+'слюсарі ц.о. г.в.'!O494+'гаряча вода'!O494+'аварійні служби'!I494</f>
        <v>0.20425405408724304</v>
      </c>
      <c r="G494" s="163">
        <f>даратиз!K494</f>
        <v>4.1356457980823462E-3</v>
      </c>
      <c r="H494" s="163">
        <f>димвенканали!R494</f>
        <v>2.8492187600723019E-2</v>
      </c>
      <c r="I494" s="163">
        <f>покрівлі!P494+'під зими'!N494+маляри!N494+водій!M494</f>
        <v>0.13013375372889344</v>
      </c>
      <c r="J494" s="163">
        <f>електрики!Q494</f>
        <v>2.9609082745726642E-2</v>
      </c>
      <c r="K494" s="163">
        <f t="shared" si="49"/>
        <v>1.3891235837975471</v>
      </c>
      <c r="L494" s="10">
        <v>3.5495928338260173E-2</v>
      </c>
      <c r="M494" s="116">
        <f t="shared" si="42"/>
        <v>1.42</v>
      </c>
      <c r="N494" s="116">
        <f t="shared" si="50"/>
        <v>1.7095434145629687</v>
      </c>
      <c r="O494" s="164"/>
      <c r="P494" s="233"/>
      <c r="Q494" s="109"/>
      <c r="R494" s="151">
        <v>5</v>
      </c>
      <c r="S494" s="166">
        <f t="shared" si="48"/>
        <v>0.2471111670266497</v>
      </c>
      <c r="T494" s="166">
        <v>1.462432247536319</v>
      </c>
      <c r="U494" s="155">
        <f t="shared" si="51"/>
        <v>16.897272844122838</v>
      </c>
    </row>
    <row r="495" spans="1:21" ht="18.75">
      <c r="A495" s="161">
        <f t="shared" si="52"/>
        <v>15</v>
      </c>
      <c r="B495" s="162" t="s">
        <v>592</v>
      </c>
      <c r="C495" s="162">
        <v>200</v>
      </c>
      <c r="D495" s="163">
        <f>'сходові кл'!P495</f>
        <v>0.33991091106806209</v>
      </c>
      <c r="E495" s="163">
        <f>'прибуд тер'!P495</f>
        <v>0.45158021356020212</v>
      </c>
      <c r="F495" s="163">
        <f>'слюсарі х.в.'!Q495+водовідведення!Q495+зварювальник!N495+'слюсарі ц.о. г.в.'!O495+'гаряча вода'!O495+'аварійні служби'!I495</f>
        <v>0.20345795153941021</v>
      </c>
      <c r="G495" s="163">
        <f>даратиз!K495</f>
        <v>4.0722536932133735E-3</v>
      </c>
      <c r="H495" s="163">
        <f>димвенканали!R495</f>
        <v>2.8055452969055816E-2</v>
      </c>
      <c r="I495" s="163">
        <f>покрівлі!P495+'під зими'!N495+маляри!N495+водій!M495</f>
        <v>0.13191213944156147</v>
      </c>
      <c r="J495" s="163">
        <f>електрики!Q495</f>
        <v>2.8790787743985982E-2</v>
      </c>
      <c r="K495" s="163">
        <f t="shared" si="49"/>
        <v>1.187779710015491</v>
      </c>
      <c r="L495" s="10">
        <v>3.0561684716505697E-2</v>
      </c>
      <c r="M495" s="116">
        <f t="shared" si="42"/>
        <v>1.22</v>
      </c>
      <c r="N495" s="116">
        <f t="shared" si="50"/>
        <v>1.4620096736783961</v>
      </c>
      <c r="O495" s="164"/>
      <c r="P495" s="233"/>
      <c r="Q495" s="109"/>
      <c r="R495" s="151">
        <v>5</v>
      </c>
      <c r="S495" s="166">
        <f t="shared" si="48"/>
        <v>0.20286826335836117</v>
      </c>
      <c r="T495" s="166">
        <v>1.2591414103200349</v>
      </c>
      <c r="U495" s="155">
        <f t="shared" si="51"/>
        <v>16.11163461829107</v>
      </c>
    </row>
    <row r="496" spans="1:21" ht="18.75">
      <c r="A496" s="161">
        <f t="shared" si="52"/>
        <v>16</v>
      </c>
      <c r="B496" s="162" t="s">
        <v>593</v>
      </c>
      <c r="C496" s="162">
        <v>169</v>
      </c>
      <c r="D496" s="163">
        <f>'сходові кл'!P496</f>
        <v>0.33533990096015015</v>
      </c>
      <c r="E496" s="163">
        <f>'прибуд тер'!P496</f>
        <v>0.45983348473202118</v>
      </c>
      <c r="F496" s="163">
        <f>'слюсарі х.в.'!Q496+водовідведення!Q496+зварювальник!N496+'слюсарі ц.о. г.в.'!O496+'гаряча вода'!O496+'аварійні служби'!I496</f>
        <v>0.20359321865147192</v>
      </c>
      <c r="G496" s="163">
        <f>даратиз!K496</f>
        <v>4.083024751510427E-3</v>
      </c>
      <c r="H496" s="163">
        <f>димвенканали!R496</f>
        <v>2.8129659278938617E-2</v>
      </c>
      <c r="I496" s="163">
        <f>покрівлі!P496+'під зими'!N496+маляри!N496+водій!M496</f>
        <v>0.13411069335316642</v>
      </c>
      <c r="J496" s="163">
        <f>електрики!Q496</f>
        <v>2.923234329602881E-2</v>
      </c>
      <c r="K496" s="163">
        <f t="shared" si="49"/>
        <v>1.1943223250232875</v>
      </c>
      <c r="L496" s="10">
        <v>3.0682578824408734E-2</v>
      </c>
      <c r="M496" s="116">
        <f t="shared" si="42"/>
        <v>1.23</v>
      </c>
      <c r="N496" s="116">
        <f t="shared" si="50"/>
        <v>1.4700058846172355</v>
      </c>
      <c r="O496" s="164"/>
      <c r="P496" s="233"/>
      <c r="Q496" s="109"/>
      <c r="R496" s="151">
        <v>5</v>
      </c>
      <c r="S496" s="166">
        <f t="shared" si="48"/>
        <v>0.20588363705159574</v>
      </c>
      <c r="T496" s="166">
        <v>1.2641222475656397</v>
      </c>
      <c r="U496" s="155">
        <f t="shared" si="51"/>
        <v>16.286687260513954</v>
      </c>
    </row>
    <row r="497" spans="1:21" ht="18.75">
      <c r="A497" s="161">
        <f t="shared" si="52"/>
        <v>17</v>
      </c>
      <c r="B497" s="162" t="s">
        <v>594</v>
      </c>
      <c r="C497" s="162">
        <v>188</v>
      </c>
      <c r="D497" s="163">
        <f>'сходові кл'!P497</f>
        <v>0.32524137645297491</v>
      </c>
      <c r="E497" s="163">
        <f>'прибуд тер'!P497</f>
        <v>0.4836777261876028</v>
      </c>
      <c r="F497" s="163">
        <f>'слюсарі х.в.'!Q497+водовідведення!Q497+зварювальник!N497+'слюсарі ц.о. г.в.'!O497+'гаряча вода'!O497+'аварійні служби'!I497</f>
        <v>0.24143677639774275</v>
      </c>
      <c r="G497" s="163">
        <f>даратиз!K497</f>
        <v>4.0407241065770257E-3</v>
      </c>
      <c r="H497" s="163">
        <f>димвенканали!R497</f>
        <v>2.7838232505486955E-2</v>
      </c>
      <c r="I497" s="163">
        <f>покрівлі!P497+'під зими'!N497+маляри!N497+водій!M497</f>
        <v>0.13184085920669458</v>
      </c>
      <c r="J497" s="163">
        <f>електрики!Q497</f>
        <v>2.8567873921594336E-2</v>
      </c>
      <c r="K497" s="163">
        <f t="shared" si="49"/>
        <v>1.2426435687786734</v>
      </c>
      <c r="L497" s="10">
        <v>3.194265844989716E-2</v>
      </c>
      <c r="M497" s="116">
        <f t="shared" si="42"/>
        <v>1.27</v>
      </c>
      <c r="N497" s="116">
        <f t="shared" si="50"/>
        <v>1.5295034726742847</v>
      </c>
      <c r="O497" s="164"/>
      <c r="P497" s="233"/>
      <c r="Q497" s="109"/>
      <c r="R497" s="151">
        <v>5</v>
      </c>
      <c r="S497" s="166">
        <f t="shared" si="48"/>
        <v>0.21346594453852163</v>
      </c>
      <c r="T497" s="166">
        <v>1.316037528135763</v>
      </c>
      <c r="U497" s="155">
        <f t="shared" si="51"/>
        <v>16.220353901374491</v>
      </c>
    </row>
    <row r="498" spans="1:21" ht="18.75">
      <c r="A498" s="161">
        <f t="shared" si="52"/>
        <v>18</v>
      </c>
      <c r="B498" s="162" t="s">
        <v>595</v>
      </c>
      <c r="C498" s="162">
        <v>172</v>
      </c>
      <c r="D498" s="163">
        <f>'сходові кл'!P498</f>
        <v>0.32910297117252213</v>
      </c>
      <c r="E498" s="163">
        <f>'прибуд тер'!P498</f>
        <v>0.37244604889258032</v>
      </c>
      <c r="F498" s="163">
        <f>'слюсарі х.в.'!Q498+водовідведення!Q498+зварювальник!N498+'слюсарі ц.о. г.в.'!O498+'гаряча вода'!O498+'аварійні служби'!I498</f>
        <v>0.20373350921924691</v>
      </c>
      <c r="G498" s="163">
        <f>даратиз!K498</f>
        <v>3.8499120578463944E-3</v>
      </c>
      <c r="H498" s="163">
        <f>димвенканали!R498</f>
        <v>2.8206621411028733E-2</v>
      </c>
      <c r="I498" s="163">
        <f>покрівлі!P498+'під зими'!N498+маляри!N498+водій!M498</f>
        <v>0.1301462967538132</v>
      </c>
      <c r="J498" s="163">
        <f>електрики!Q498</f>
        <v>2.9312322347454331E-2</v>
      </c>
      <c r="K498" s="163">
        <f t="shared" si="49"/>
        <v>1.096797681854492</v>
      </c>
      <c r="L498" s="10">
        <v>2.8243307291851091E-2</v>
      </c>
      <c r="M498" s="116">
        <f t="shared" si="42"/>
        <v>1.1299999999999999</v>
      </c>
      <c r="N498" s="116">
        <f t="shared" si="50"/>
        <v>1.3500491869756117</v>
      </c>
      <c r="O498" s="164"/>
      <c r="P498" s="233"/>
      <c r="Q498" s="109"/>
      <c r="R498" s="151">
        <v>5</v>
      </c>
      <c r="S498" s="166">
        <f t="shared" si="48"/>
        <v>0.18642492655134668</v>
      </c>
      <c r="T498" s="166">
        <v>1.163624260424265</v>
      </c>
      <c r="U498" s="155">
        <f t="shared" si="51"/>
        <v>16.021058763709082</v>
      </c>
    </row>
    <row r="499" spans="1:21" ht="18.75">
      <c r="A499" s="161">
        <f t="shared" si="52"/>
        <v>19</v>
      </c>
      <c r="B499" s="162" t="s">
        <v>596</v>
      </c>
      <c r="C499" s="162">
        <v>137</v>
      </c>
      <c r="D499" s="163">
        <f>'сходові кл'!P499</f>
        <v>0.3921885348521677</v>
      </c>
      <c r="E499" s="163">
        <f>'прибуд тер'!P499</f>
        <v>0.41688586064841698</v>
      </c>
      <c r="F499" s="163">
        <f>'слюсарі х.в.'!Q499+водовідведення!Q499+зварювальник!N499+'слюсарі ц.о. г.в.'!O499+'гаряча вода'!O499+'аварійні служби'!I499</f>
        <v>0.20282572418526854</v>
      </c>
      <c r="G499" s="163">
        <f>даратиз!K499</f>
        <v>4.0049281036927033E-3</v>
      </c>
      <c r="H499" s="163">
        <f>димвенканали!R499</f>
        <v>2.7566523300253973E-2</v>
      </c>
      <c r="I499" s="163">
        <f>покрівлі!P499+'під зими'!N499+маляри!N499+водій!M499</f>
        <v>0.12811901742033524</v>
      </c>
      <c r="J499" s="163">
        <f>електрики!Q499</f>
        <v>2.8351801098048118E-2</v>
      </c>
      <c r="K499" s="163">
        <f t="shared" si="49"/>
        <v>1.1999423896081833</v>
      </c>
      <c r="L499" s="10">
        <v>3.1141850832510944E-2</v>
      </c>
      <c r="M499" s="116">
        <f t="shared" si="42"/>
        <v>1.23</v>
      </c>
      <c r="N499" s="116">
        <f t="shared" si="50"/>
        <v>1.4773010885288331</v>
      </c>
      <c r="O499" s="164"/>
      <c r="P499" s="233"/>
      <c r="Q499" s="109"/>
      <c r="R499" s="151">
        <v>5</v>
      </c>
      <c r="S499" s="166">
        <f t="shared" si="48"/>
        <v>0.19425683422938222</v>
      </c>
      <c r="T499" s="166">
        <v>1.2830442542994509</v>
      </c>
      <c r="U499" s="155">
        <f t="shared" si="51"/>
        <v>15.14030662453241</v>
      </c>
    </row>
    <row r="500" spans="1:21" ht="18.75">
      <c r="A500" s="161">
        <f t="shared" si="52"/>
        <v>20</v>
      </c>
      <c r="B500" s="162" t="s">
        <v>597</v>
      </c>
      <c r="C500" s="162">
        <v>198</v>
      </c>
      <c r="D500" s="163">
        <f>'сходові кл'!P500</f>
        <v>0.33999352272086397</v>
      </c>
      <c r="E500" s="163">
        <f>'прибуд тер'!P500</f>
        <v>0.51854257342753729</v>
      </c>
      <c r="F500" s="163">
        <f>'слюсарі х.в.'!Q500+водовідведення!Q500+зварювальник!N500+'слюсарі ц.о. г.в.'!O500+'гаряча вода'!O500+'аварійні служби'!I500</f>
        <v>0.21112868357260028</v>
      </c>
      <c r="G500" s="163">
        <f>даратиз!K500</f>
        <v>4.6495289797221784E-3</v>
      </c>
      <c r="H500" s="163">
        <f>димвенканали!R500</f>
        <v>3.2132394071211254E-2</v>
      </c>
      <c r="I500" s="163">
        <f>покрівлі!P500+'під зими'!N500+маляри!N500+водій!M500</f>
        <v>0.13222325460771756</v>
      </c>
      <c r="J500" s="163">
        <f>електрики!Q500</f>
        <v>3.2690072562969186E-2</v>
      </c>
      <c r="K500" s="163">
        <f t="shared" si="49"/>
        <v>1.2713600299426218</v>
      </c>
      <c r="L500" s="10">
        <v>3.2615536574989189E-2</v>
      </c>
      <c r="M500" s="116">
        <f t="shared" si="42"/>
        <v>1.3</v>
      </c>
      <c r="N500" s="116">
        <f t="shared" si="50"/>
        <v>1.5647706798211332</v>
      </c>
      <c r="O500" s="164"/>
      <c r="P500" s="233"/>
      <c r="Q500" s="109"/>
      <c r="R500" s="151">
        <v>5</v>
      </c>
      <c r="S500" s="166">
        <f t="shared" si="48"/>
        <v>0.22101057293157855</v>
      </c>
      <c r="T500" s="166">
        <v>1.3437601068895546</v>
      </c>
      <c r="U500" s="155">
        <f t="shared" si="51"/>
        <v>16.447174744840353</v>
      </c>
    </row>
    <row r="501" spans="1:21" ht="18.75">
      <c r="A501" s="161">
        <f t="shared" si="52"/>
        <v>21</v>
      </c>
      <c r="B501" s="162" t="s">
        <v>598</v>
      </c>
      <c r="C501" s="162">
        <v>155</v>
      </c>
      <c r="D501" s="163">
        <f>'сходові кл'!P501</f>
        <v>0.41677118258748258</v>
      </c>
      <c r="E501" s="163">
        <f>'прибуд тер'!P501</f>
        <v>0.43325852847076768</v>
      </c>
      <c r="F501" s="163">
        <f>'слюсарі х.в.'!Q501+водовідведення!Q501+зварювальник!N501+'слюсарі ц.о. г.в.'!O501+'гаряча вода'!O501+'аварійні служби'!I501</f>
        <v>0.24006326844211456</v>
      </c>
      <c r="G501" s="163">
        <f>даратиз!K501</f>
        <v>4.6288022304035465E-3</v>
      </c>
      <c r="H501" s="163">
        <f>димвенканали!R501</f>
        <v>1.8056492338736074E-2</v>
      </c>
      <c r="I501" s="163">
        <f>покрівлі!P501+'під зими'!N501+маляри!N501+водій!M501</f>
        <v>0.12759795910330374</v>
      </c>
      <c r="J501" s="163">
        <f>електрики!Q501</f>
        <v>2.8146461579962121E-2</v>
      </c>
      <c r="K501" s="163">
        <f t="shared" si="49"/>
        <v>1.2685226947527701</v>
      </c>
      <c r="L501" s="10">
        <v>3.2521363033472285E-2</v>
      </c>
      <c r="M501" s="116">
        <f t="shared" si="42"/>
        <v>1.3</v>
      </c>
      <c r="N501" s="116">
        <f t="shared" si="50"/>
        <v>1.5612528693434908</v>
      </c>
      <c r="O501" s="164"/>
      <c r="P501" s="233"/>
      <c r="Q501" s="109"/>
      <c r="R501" s="151">
        <v>5</v>
      </c>
      <c r="S501" s="166">
        <f t="shared" si="48"/>
        <v>0.2213727123644329</v>
      </c>
      <c r="T501" s="166">
        <v>1.3398801569790579</v>
      </c>
      <c r="U501" s="155">
        <f t="shared" si="51"/>
        <v>16.521829300282182</v>
      </c>
    </row>
    <row r="502" spans="1:21" ht="18.75">
      <c r="A502" s="161">
        <f t="shared" si="52"/>
        <v>22</v>
      </c>
      <c r="B502" s="162" t="s">
        <v>599</v>
      </c>
      <c r="C502" s="162">
        <v>125</v>
      </c>
      <c r="D502" s="163">
        <f>'сходові кл'!P502</f>
        <v>0.32314515268573607</v>
      </c>
      <c r="E502" s="163">
        <f>'прибуд тер'!P502</f>
        <v>0.50976862916634824</v>
      </c>
      <c r="F502" s="163">
        <f>'слюсарі х.в.'!Q502+водовідведення!Q502+зварювальник!N502+'слюсарі ц.о. г.в.'!O502+'гаряча вода'!O502+'аварійні служби'!I502</f>
        <v>0.24347229558642469</v>
      </c>
      <c r="G502" s="163">
        <f>даратиз!K502</f>
        <v>4.9617883072220108E-3</v>
      </c>
      <c r="H502" s="163">
        <f>димвенканали!R502</f>
        <v>1.9303266570913989E-2</v>
      </c>
      <c r="I502" s="163">
        <f>покрівлі!P502+'під зими'!N502+маляри!N502+водій!M502</f>
        <v>0.12728681774185693</v>
      </c>
      <c r="J502" s="163">
        <f>електрики!Q502</f>
        <v>3.0089933344386709E-2</v>
      </c>
      <c r="K502" s="163">
        <f t="shared" si="49"/>
        <v>1.2580278834028886</v>
      </c>
      <c r="L502" s="10">
        <v>3.2268196948672487E-2</v>
      </c>
      <c r="M502" s="116">
        <f t="shared" si="42"/>
        <v>1.29</v>
      </c>
      <c r="N502" s="116">
        <f t="shared" si="50"/>
        <v>1.5483552964218732</v>
      </c>
      <c r="O502" s="164"/>
      <c r="P502" s="233"/>
      <c r="Q502" s="109"/>
      <c r="R502" s="151">
        <v>5</v>
      </c>
      <c r="S502" s="166">
        <f t="shared" si="48"/>
        <v>0.21890558213656686</v>
      </c>
      <c r="T502" s="166">
        <v>1.3294497142853063</v>
      </c>
      <c r="U502" s="155">
        <f t="shared" si="51"/>
        <v>16.465879061416583</v>
      </c>
    </row>
    <row r="503" spans="1:21" ht="18.75">
      <c r="A503" s="161">
        <f t="shared" si="52"/>
        <v>23</v>
      </c>
      <c r="B503" s="162" t="s">
        <v>600</v>
      </c>
      <c r="C503" s="162">
        <v>168</v>
      </c>
      <c r="D503" s="163">
        <f>'сходові кл'!P503</f>
        <v>0.37279813841640824</v>
      </c>
      <c r="E503" s="163">
        <f>'прибуд тер'!P503</f>
        <v>0.29027344075028505</v>
      </c>
      <c r="F503" s="163">
        <f>'слюсарі х.в.'!Q503+водовідведення!Q503+зварювальник!N503+'слюсарі ц.о. г.в.'!O503+'гаряча вода'!O503+'аварійні служби'!I503</f>
        <v>0.21120013682460109</v>
      </c>
      <c r="G503" s="163">
        <f>даратиз!K503</f>
        <v>4.6887489209323152E-3</v>
      </c>
      <c r="H503" s="163">
        <f>димвенканали!R503</f>
        <v>3.2302745542144011E-2</v>
      </c>
      <c r="I503" s="163">
        <f>покрівлі!P503+'під зими'!N503+маляри!N503+водій!M503</f>
        <v>0.13392889454179072</v>
      </c>
      <c r="J503" s="163">
        <f>електрики!Q503+підкачка!I503</f>
        <v>0.25995041505472666</v>
      </c>
      <c r="K503" s="163">
        <f t="shared" si="49"/>
        <v>1.3051425200508879</v>
      </c>
      <c r="L503" s="10">
        <v>3.4018489492910683E-2</v>
      </c>
      <c r="M503" s="116">
        <f t="shared" si="42"/>
        <v>1.34</v>
      </c>
      <c r="N503" s="116">
        <f t="shared" si="50"/>
        <v>1.6069932114525585</v>
      </c>
      <c r="O503" s="164"/>
      <c r="P503" s="233"/>
      <c r="Q503" s="109"/>
      <c r="R503" s="151">
        <v>5</v>
      </c>
      <c r="S503" s="166">
        <f t="shared" si="48"/>
        <v>0.20543144434463834</v>
      </c>
      <c r="T503" s="166">
        <v>1.4015617671079201</v>
      </c>
      <c r="U503" s="155">
        <f t="shared" si="51"/>
        <v>14.657323648927715</v>
      </c>
    </row>
    <row r="504" spans="1:21" ht="18.75">
      <c r="A504" s="161">
        <f t="shared" si="52"/>
        <v>24</v>
      </c>
      <c r="B504" s="162" t="s">
        <v>601</v>
      </c>
      <c r="C504" s="162">
        <v>342</v>
      </c>
      <c r="D504" s="163">
        <f>'сходові кл'!P504</f>
        <v>0.52528220220624977</v>
      </c>
      <c r="E504" s="163">
        <f>'прибуд тер'!P504</f>
        <v>0.47525117101449504</v>
      </c>
      <c r="F504" s="163">
        <f>'слюсарі х.в.'!Q504+водовідведення!Q504+зварювальник!N504+'слюсарі ц.о. г.в.'!O504+'гаряча вода'!O504+'аварійні служби'!I504</f>
        <v>0.2333208222892626</v>
      </c>
      <c r="G504" s="163">
        <f>даратиз!K504</f>
        <v>2.181964076291587E-3</v>
      </c>
      <c r="H504" s="163">
        <f>димвенканали!R504</f>
        <v>1.5590595832381307E-2</v>
      </c>
      <c r="I504" s="163">
        <f>покрівлі!P504+'під зими'!N504+маляри!N504+водій!M504</f>
        <v>0.10491563258280015</v>
      </c>
      <c r="J504" s="163">
        <f>електрики!Q504</f>
        <v>2.4302621925270051E-2</v>
      </c>
      <c r="K504" s="163">
        <f t="shared" si="49"/>
        <v>1.3808450099267506</v>
      </c>
      <c r="L504" s="10">
        <v>3.5279894575960716E-2</v>
      </c>
      <c r="M504" s="116">
        <f t="shared" si="42"/>
        <v>1.42</v>
      </c>
      <c r="N504" s="116">
        <f t="shared" si="50"/>
        <v>1.6993498854032536</v>
      </c>
      <c r="O504" s="164"/>
      <c r="P504" s="233"/>
      <c r="Q504" s="109"/>
      <c r="R504" s="151">
        <v>10</v>
      </c>
      <c r="S504" s="166">
        <f t="shared" si="48"/>
        <v>0.24581822887367211</v>
      </c>
      <c r="T504" s="166">
        <v>1.4535316565295815</v>
      </c>
      <c r="U504" s="155">
        <f t="shared" si="51"/>
        <v>16.911790518589875</v>
      </c>
    </row>
    <row r="505" spans="1:21" ht="18.75">
      <c r="A505" s="161">
        <f t="shared" si="52"/>
        <v>25</v>
      </c>
      <c r="B505" s="162" t="s">
        <v>36</v>
      </c>
      <c r="C505" s="162">
        <v>95</v>
      </c>
      <c r="D505" s="163">
        <f>'сходові кл'!P505</f>
        <v>0.4884072737799941</v>
      </c>
      <c r="E505" s="163">
        <f>'прибуд тер'!P505</f>
        <v>0.44324104201109377</v>
      </c>
      <c r="F505" s="163">
        <f>'слюсарі х.в.'!Q505+водовідведення!Q505+зварювальник!N505+'слюсарі ц.о. г.в.'!O505+'гаряча вода'!O505+'аварійні служби'!I505</f>
        <v>0.23378900997226815</v>
      </c>
      <c r="G505" s="163">
        <f>даратиз!K505</f>
        <v>4.1461258450338021E-3</v>
      </c>
      <c r="H505" s="163">
        <f>димвенканали!R505</f>
        <v>1.5761824841211209E-2</v>
      </c>
      <c r="I505" s="163">
        <f>покрівлі!P505+'під зими'!N505+маляри!N505+водій!M505</f>
        <v>0.10564800018799606</v>
      </c>
      <c r="J505" s="163">
        <f>електрики!Q505</f>
        <v>2.4569533716773791E-2</v>
      </c>
      <c r="K505" s="163">
        <f t="shared" si="49"/>
        <v>1.3155628103543708</v>
      </c>
      <c r="L505" s="10">
        <v>3.3673070545433087E-2</v>
      </c>
      <c r="M505" s="116">
        <f t="shared" si="42"/>
        <v>1.35</v>
      </c>
      <c r="N505" s="116">
        <f t="shared" si="50"/>
        <v>1.6190830570797647</v>
      </c>
      <c r="O505" s="164"/>
      <c r="P505" s="233"/>
      <c r="Q505" s="109"/>
      <c r="R505" s="151">
        <v>10</v>
      </c>
      <c r="S505" s="166">
        <f t="shared" si="48"/>
        <v>0.23175255060792144</v>
      </c>
      <c r="T505" s="166">
        <v>1.3873305064718433</v>
      </c>
      <c r="U505" s="155">
        <f t="shared" si="51"/>
        <v>16.704927162403244</v>
      </c>
    </row>
    <row r="506" spans="1:21" ht="18.75">
      <c r="A506" s="161">
        <f t="shared" si="52"/>
        <v>26</v>
      </c>
      <c r="B506" s="162" t="s">
        <v>602</v>
      </c>
      <c r="C506" s="162">
        <v>8</v>
      </c>
      <c r="D506" s="163">
        <f>'сходові кл'!P506</f>
        <v>0</v>
      </c>
      <c r="E506" s="163">
        <f>'прибуд тер'!P506</f>
        <v>0</v>
      </c>
      <c r="F506" s="163">
        <f>'слюсарі х.в.'!Q506+водовідведення!Q506+зварювальник!N506+'слюсарі ц.о. г.в.'!O506+'гаряча вода'!O506+'аварійні служби'!I506</f>
        <v>0.14519822075507766</v>
      </c>
      <c r="G506" s="163">
        <f>даратиз!K506</f>
        <v>0</v>
      </c>
      <c r="H506" s="163">
        <f>димвенканали!R506</f>
        <v>4.7756332592249859E-2</v>
      </c>
      <c r="I506" s="163">
        <f>покрівлі!P506+'під зими'!N506+маляри!N506+водій!M506</f>
        <v>0.19887128303085611</v>
      </c>
      <c r="J506" s="163">
        <f>електрики!Q506</f>
        <v>2.9777029896865197E-2</v>
      </c>
      <c r="K506" s="163">
        <f t="shared" si="49"/>
        <v>0.42160286627504884</v>
      </c>
      <c r="L506" s="10">
        <v>1.1481593596649263E-2</v>
      </c>
      <c r="M506" s="116">
        <f t="shared" si="42"/>
        <v>0.43</v>
      </c>
      <c r="N506" s="116">
        <f t="shared" si="50"/>
        <v>0.51970135184603772</v>
      </c>
      <c r="O506" s="164"/>
      <c r="P506" s="233"/>
      <c r="Q506" s="109"/>
      <c r="R506" s="151">
        <v>1</v>
      </c>
      <c r="S506" s="166">
        <f t="shared" si="48"/>
        <v>4.6659695664088119E-2</v>
      </c>
      <c r="T506" s="166">
        <v>0.4730416561819496</v>
      </c>
      <c r="U506" s="155">
        <f t="shared" si="51"/>
        <v>9.863760422431179</v>
      </c>
    </row>
    <row r="507" spans="1:21" ht="18.75">
      <c r="A507" s="161">
        <f t="shared" si="52"/>
        <v>27</v>
      </c>
      <c r="B507" s="162" t="s">
        <v>603</v>
      </c>
      <c r="C507" s="162">
        <v>161</v>
      </c>
      <c r="D507" s="163">
        <f>'сходові кл'!P507</f>
        <v>0.29022364820514773</v>
      </c>
      <c r="E507" s="163">
        <f>'прибуд тер'!P507</f>
        <v>0.57628646131623829</v>
      </c>
      <c r="F507" s="163">
        <f>'слюсарі х.в.'!Q507+водовідведення!Q507+зварювальник!N507+'слюсарі ц.о. г.в.'!O507+'гаряча вода'!O507+'аварійні служби'!I507</f>
        <v>0.24219168611862532</v>
      </c>
      <c r="G507" s="163">
        <f>даратиз!K507</f>
        <v>4.1008361063728646E-3</v>
      </c>
      <c r="H507" s="163">
        <f>димвенканали!R507</f>
        <v>1.8834912750792542E-2</v>
      </c>
      <c r="I507" s="163">
        <f>покрівлі!P507+'під зими'!N507+маляри!N507+водій!M507</f>
        <v>0.12766803308430175</v>
      </c>
      <c r="J507" s="163">
        <f>електрики!Q507</f>
        <v>2.9359863375282198E-2</v>
      </c>
      <c r="K507" s="163">
        <f t="shared" si="49"/>
        <v>1.2886654409567608</v>
      </c>
      <c r="L507" s="10">
        <v>3.3025069513445193E-2</v>
      </c>
      <c r="M507" s="116">
        <f t="shared" si="42"/>
        <v>1.32</v>
      </c>
      <c r="N507" s="116">
        <f t="shared" si="50"/>
        <v>1.5860286125642471</v>
      </c>
      <c r="O507" s="164"/>
      <c r="P507" s="233"/>
      <c r="Q507" s="109"/>
      <c r="R507" s="151">
        <v>5</v>
      </c>
      <c r="S507" s="166">
        <f t="shared" si="48"/>
        <v>0.22539574861030531</v>
      </c>
      <c r="T507" s="166">
        <v>1.3606328639539418</v>
      </c>
      <c r="U507" s="155">
        <f t="shared" si="51"/>
        <v>16.565508197069029</v>
      </c>
    </row>
    <row r="508" spans="1:21" ht="18.75">
      <c r="A508" s="161">
        <f t="shared" si="52"/>
        <v>28</v>
      </c>
      <c r="B508" s="162" t="s">
        <v>604</v>
      </c>
      <c r="C508" s="162">
        <v>54</v>
      </c>
      <c r="D508" s="163">
        <f>'сходові кл'!P508</f>
        <v>0.42252252645601401</v>
      </c>
      <c r="E508" s="163">
        <f>'прибуд тер'!P508</f>
        <v>0.55097416337004201</v>
      </c>
      <c r="F508" s="163">
        <f>'слюсарі х.в.'!Q508+водовідведення!Q508+зварювальник!N508+'слюсарі ц.о. г.в.'!O508+'гаряча вода'!O508+'аварійні служби'!I508</f>
        <v>0.19528685667973672</v>
      </c>
      <c r="G508" s="163">
        <f>даратиз!K508</f>
        <v>5.8796080261315923E-3</v>
      </c>
      <c r="H508" s="163">
        <f>димвенканали!R508</f>
        <v>2.3572864496538455E-2</v>
      </c>
      <c r="I508" s="163">
        <f>покрівлі!P508+'під зими'!N508+маляри!N508+водій!M508</f>
        <v>0.1893320385104203</v>
      </c>
      <c r="J508" s="163">
        <f>електрики!Q508</f>
        <v>2.4496921935685177E-2</v>
      </c>
      <c r="K508" s="163">
        <f t="shared" si="49"/>
        <v>1.4120649794745683</v>
      </c>
      <c r="L508" s="10">
        <v>3.609698782899913E-2</v>
      </c>
      <c r="M508" s="116">
        <f t="shared" si="42"/>
        <v>1.45</v>
      </c>
      <c r="N508" s="116">
        <f t="shared" si="50"/>
        <v>1.737794360764281</v>
      </c>
      <c r="O508" s="164"/>
      <c r="P508" s="233"/>
      <c r="Q508" s="109"/>
      <c r="R508" s="151">
        <v>3</v>
      </c>
      <c r="S508" s="166">
        <f t="shared" si="48"/>
        <v>0.25059846220951654</v>
      </c>
      <c r="T508" s="166">
        <v>1.4871958985547644</v>
      </c>
      <c r="U508" s="155">
        <f t="shared" si="51"/>
        <v>16.850400303890329</v>
      </c>
    </row>
    <row r="509" spans="1:21" ht="18.75">
      <c r="A509" s="161">
        <f t="shared" si="52"/>
        <v>29</v>
      </c>
      <c r="B509" s="162" t="s">
        <v>605</v>
      </c>
      <c r="C509" s="162">
        <v>10</v>
      </c>
      <c r="D509" s="163">
        <f>'сходові кл'!P509</f>
        <v>0</v>
      </c>
      <c r="E509" s="163">
        <f>'прибуд тер'!P509</f>
        <v>0.54273038003975527</v>
      </c>
      <c r="F509" s="163">
        <f>'слюсарі х.в.'!Q509+водовідведення!Q509+зварювальник!N509+'слюсарі ц.о. г.в.'!O509+'гаряча вода'!O509+'аварійні служби'!I509</f>
        <v>0.16688752599541512</v>
      </c>
      <c r="G509" s="163">
        <f>даратиз!K509</f>
        <v>5.6192660550458719E-3</v>
      </c>
      <c r="H509" s="163">
        <f>димвенканали!R509</f>
        <v>5.4069807387243644E-2</v>
      </c>
      <c r="I509" s="163">
        <f>покрівлі!P509+'під зими'!N509+маляри!N509+водій!M509</f>
        <v>0.22929361321093472</v>
      </c>
      <c r="J509" s="163">
        <f>електрики!Q509</f>
        <v>4.2142009857478596E-2</v>
      </c>
      <c r="K509" s="163">
        <f t="shared" si="49"/>
        <v>1.0407426025458733</v>
      </c>
      <c r="L509" s="10">
        <v>2.6920521421027448E-2</v>
      </c>
      <c r="M509" s="116">
        <f t="shared" si="42"/>
        <v>1.07</v>
      </c>
      <c r="N509" s="116">
        <f t="shared" si="50"/>
        <v>1.281195748760281</v>
      </c>
      <c r="O509" s="164"/>
      <c r="P509" s="233"/>
      <c r="Q509" s="109"/>
      <c r="R509" s="151">
        <v>2</v>
      </c>
      <c r="S509" s="166">
        <f t="shared" si="48"/>
        <v>0.17207026621395016</v>
      </c>
      <c r="T509" s="166">
        <v>1.1091254825463308</v>
      </c>
      <c r="U509" s="155">
        <f t="shared" si="51"/>
        <v>15.514048583475981</v>
      </c>
    </row>
    <row r="510" spans="1:21" ht="18.75">
      <c r="A510" s="161">
        <f t="shared" si="52"/>
        <v>30</v>
      </c>
      <c r="B510" s="162" t="s">
        <v>606</v>
      </c>
      <c r="C510" s="162">
        <v>11</v>
      </c>
      <c r="D510" s="163">
        <f>'сходові кл'!P510</f>
        <v>0</v>
      </c>
      <c r="E510" s="163">
        <f>'прибуд тер'!P510</f>
        <v>0.49497073838978012</v>
      </c>
      <c r="F510" s="163">
        <f>'слюсарі х.в.'!Q510+водовідведення!Q510+зварювальник!N510+'слюсарі ц.о. г.в.'!O510+'гаряча вода'!O510+'аварійні служби'!I510</f>
        <v>0.15452031026575352</v>
      </c>
      <c r="G510" s="163">
        <f>даратиз!K510</f>
        <v>4.6791443850267385E-3</v>
      </c>
      <c r="H510" s="163">
        <f>димвенканали!R510</f>
        <v>3.7519792495604505E-2</v>
      </c>
      <c r="I510" s="163">
        <f>покрівлі!P510+'під зими'!N510+маляри!N510+водій!M510</f>
        <v>0.21423671394920091</v>
      </c>
      <c r="J510" s="163">
        <f>електрики!Q510</f>
        <v>2.9242927644927214E-2</v>
      </c>
      <c r="K510" s="163">
        <f t="shared" si="49"/>
        <v>0.93516962713029306</v>
      </c>
      <c r="L510" s="10">
        <v>2.5009268529348219E-2</v>
      </c>
      <c r="M510" s="116">
        <f t="shared" ref="M510:M574" si="53">ROUND(K510+L510,2)</f>
        <v>0.96</v>
      </c>
      <c r="N510" s="116">
        <f t="shared" si="50"/>
        <v>1.1522146747915696</v>
      </c>
      <c r="O510" s="164"/>
      <c r="P510" s="233"/>
      <c r="Q510" s="109"/>
      <c r="R510" s="151">
        <v>2</v>
      </c>
      <c r="S510" s="166">
        <f t="shared" si="48"/>
        <v>0.12183281138242297</v>
      </c>
      <c r="T510" s="166">
        <v>1.0303818634091466</v>
      </c>
      <c r="U510" s="155">
        <f t="shared" si="51"/>
        <v>11.824044629369149</v>
      </c>
    </row>
    <row r="511" spans="1:21" ht="18.75">
      <c r="A511" s="161">
        <f t="shared" si="52"/>
        <v>31</v>
      </c>
      <c r="B511" s="162" t="s">
        <v>607</v>
      </c>
      <c r="C511" s="162">
        <v>46</v>
      </c>
      <c r="D511" s="163">
        <f>'сходові кл'!P511</f>
        <v>0</v>
      </c>
      <c r="E511" s="163">
        <f>'прибуд тер'!P511</f>
        <v>0.54814727589182588</v>
      </c>
      <c r="F511" s="163">
        <f>'слюсарі х.в.'!Q511+водовідведення!Q511+зварювальник!N511+'слюсарі ц.о. г.в.'!O511+'гаряча вода'!O511+'аварійні служби'!I511</f>
        <v>0.15701920299397673</v>
      </c>
      <c r="G511" s="163">
        <f>даратиз!K511</f>
        <v>1.5492601492348552E-3</v>
      </c>
      <c r="H511" s="163">
        <f>димвенканали!R511</f>
        <v>4.8981194644824581E-2</v>
      </c>
      <c r="I511" s="163">
        <f>покрівлі!P511+'під зими'!N511+маляри!N511+водій!M511</f>
        <v>0.18132104293731727</v>
      </c>
      <c r="J511" s="163">
        <f>електрики!Q511</f>
        <v>3.6516121208417011E-2</v>
      </c>
      <c r="K511" s="163">
        <f t="shared" si="49"/>
        <v>0.9735340978255963</v>
      </c>
      <c r="L511" s="10">
        <v>2.5198452049736236E-2</v>
      </c>
      <c r="M511" s="116">
        <f t="shared" si="53"/>
        <v>1</v>
      </c>
      <c r="N511" s="116">
        <f t="shared" si="50"/>
        <v>1.1984790598503989</v>
      </c>
      <c r="O511" s="164"/>
      <c r="P511" s="233"/>
      <c r="Q511" s="109"/>
      <c r="R511" s="151">
        <v>2</v>
      </c>
      <c r="S511" s="166">
        <f t="shared" si="48"/>
        <v>0.16030283540126611</v>
      </c>
      <c r="T511" s="166">
        <v>1.0381762244491328</v>
      </c>
      <c r="U511" s="155">
        <f t="shared" si="51"/>
        <v>15.440811648939897</v>
      </c>
    </row>
    <row r="512" spans="1:21" ht="18.75">
      <c r="A512" s="161">
        <f t="shared" si="52"/>
        <v>32</v>
      </c>
      <c r="B512" s="162" t="s">
        <v>608</v>
      </c>
      <c r="C512" s="162">
        <v>41</v>
      </c>
      <c r="D512" s="163">
        <f>'сходові кл'!P512</f>
        <v>0</v>
      </c>
      <c r="E512" s="163">
        <f>'прибуд тер'!P512</f>
        <v>0.55383749242703972</v>
      </c>
      <c r="F512" s="163">
        <f>'слюсарі х.в.'!Q512+водовідведення!Q512+зварювальник!N512+'слюсарі ц.о. г.в.'!O512+'гаряча вода'!O512+'аварійні служби'!I512</f>
        <v>0.18311911654527593</v>
      </c>
      <c r="G512" s="163">
        <f>даратиз!K512</f>
        <v>0</v>
      </c>
      <c r="H512" s="163">
        <f>димвенканали!R512</f>
        <v>3.7681416217124036E-2</v>
      </c>
      <c r="I512" s="163">
        <f>покрівлі!P512+'під зими'!N512+маляри!N512+водій!M512</f>
        <v>0.36608356050958574</v>
      </c>
      <c r="J512" s="163">
        <f>електрики!Q512</f>
        <v>5.139557006394592E-2</v>
      </c>
      <c r="K512" s="163">
        <f t="shared" si="49"/>
        <v>1.1921171557629713</v>
      </c>
      <c r="L512" s="10">
        <v>3.0739266577083198E-2</v>
      </c>
      <c r="M512" s="116">
        <f t="shared" si="53"/>
        <v>1.22</v>
      </c>
      <c r="N512" s="116">
        <f t="shared" si="50"/>
        <v>1.4674277068080652</v>
      </c>
      <c r="O512" s="164"/>
      <c r="P512" s="233"/>
      <c r="Q512" s="109"/>
      <c r="R512" s="151">
        <v>1</v>
      </c>
      <c r="S512" s="166">
        <f t="shared" ref="S512:S543" si="54">N512-T512</f>
        <v>0.20096992383223755</v>
      </c>
      <c r="T512" s="166">
        <v>1.2664577829758277</v>
      </c>
      <c r="U512" s="155">
        <f t="shared" si="51"/>
        <v>15.868663490701875</v>
      </c>
    </row>
    <row r="513" spans="1:21" ht="18.75">
      <c r="A513" s="161">
        <f t="shared" si="52"/>
        <v>33</v>
      </c>
      <c r="B513" s="162" t="s">
        <v>609</v>
      </c>
      <c r="C513" s="162">
        <v>29</v>
      </c>
      <c r="D513" s="163">
        <f>'сходові кл'!P513</f>
        <v>0</v>
      </c>
      <c r="E513" s="163">
        <f>'прибуд тер'!P513</f>
        <v>0.55186061106429818</v>
      </c>
      <c r="F513" s="163">
        <f>'слюсарі х.в.'!Q513+водовідведення!Q513+зварювальник!N513+'слюсарі ц.о. г.в.'!O513+'гаряча вода'!O513+'аварійні служби'!I513</f>
        <v>0.15288419122433891</v>
      </c>
      <c r="G513" s="163">
        <f>даратиз!K513</f>
        <v>0</v>
      </c>
      <c r="H513" s="163">
        <f>димвенканали!R513</f>
        <v>4.3827004254227288E-2</v>
      </c>
      <c r="I513" s="163">
        <f>покрівлі!P513+'під зими'!N513+маляри!N513+водій!M513</f>
        <v>0.18209406280987678</v>
      </c>
      <c r="J513" s="163">
        <f>електрики!Q513</f>
        <v>3.4158768720547447E-2</v>
      </c>
      <c r="K513" s="163">
        <f t="shared" ref="K513:K543" si="55">D513+E513+F513+G513+H513+I513+J513</f>
        <v>0.96482463807328867</v>
      </c>
      <c r="L513" s="10">
        <v>2.4940412522989387E-2</v>
      </c>
      <c r="M513" s="116">
        <f t="shared" si="53"/>
        <v>0.99</v>
      </c>
      <c r="N513" s="116">
        <f t="shared" ref="N513:N543" si="56">(D513+E513+F513+G513+H513+I513+J513+L513)*1.2</f>
        <v>1.1877180607155335</v>
      </c>
      <c r="O513" s="164"/>
      <c r="P513" s="233"/>
      <c r="Q513" s="109"/>
      <c r="R513" s="151">
        <v>2</v>
      </c>
      <c r="S513" s="166">
        <f t="shared" si="54"/>
        <v>0.16017306476837079</v>
      </c>
      <c r="T513" s="166">
        <v>1.0275449959471628</v>
      </c>
      <c r="U513" s="155">
        <f t="shared" ref="U513:U544" si="57">S513/T513*100</f>
        <v>15.58793682029736</v>
      </c>
    </row>
    <row r="514" spans="1:21" ht="18.75">
      <c r="A514" s="161">
        <f t="shared" ref="A514:A550" si="58">A513+1</f>
        <v>34</v>
      </c>
      <c r="B514" s="162" t="s">
        <v>610</v>
      </c>
      <c r="C514" s="162">
        <v>28</v>
      </c>
      <c r="D514" s="163">
        <f>'сходові кл'!P514</f>
        <v>0</v>
      </c>
      <c r="E514" s="163">
        <f>'прибуд тер'!P514</f>
        <v>0.55043405548753932</v>
      </c>
      <c r="F514" s="163">
        <f>'слюсарі х.в.'!Q514+водовідведення!Q514+зварювальник!N514+'слюсарі ц.о. г.в.'!O514+'гаряча вода'!O514+'аварійні служби'!I514</f>
        <v>0.15168450192938066</v>
      </c>
      <c r="G514" s="163">
        <f>даратиз!K514</f>
        <v>0</v>
      </c>
      <c r="H514" s="163">
        <f>димвенканали!R514</f>
        <v>4.2949486043748902E-2</v>
      </c>
      <c r="I514" s="163">
        <f>покрівлі!P514+'під зими'!N514+маляри!N514+водій!M514</f>
        <v>0.18216784450313203</v>
      </c>
      <c r="J514" s="163">
        <f>електрики!Q514</f>
        <v>3.3474830995168722E-2</v>
      </c>
      <c r="K514" s="163">
        <f t="shared" si="55"/>
        <v>0.96071071895896964</v>
      </c>
      <c r="L514" s="10">
        <v>2.4838083872536474E-2</v>
      </c>
      <c r="M514" s="116">
        <f t="shared" si="53"/>
        <v>0.99</v>
      </c>
      <c r="N514" s="116">
        <f t="shared" si="56"/>
        <v>1.1826585633978073</v>
      </c>
      <c r="O514" s="164"/>
      <c r="P514" s="233"/>
      <c r="Q514" s="109"/>
      <c r="R514" s="151">
        <v>2</v>
      </c>
      <c r="S514" s="166">
        <f t="shared" si="54"/>
        <v>0.15932950784930444</v>
      </c>
      <c r="T514" s="166">
        <v>1.0233290555485028</v>
      </c>
      <c r="U514" s="155">
        <f t="shared" si="57"/>
        <v>15.569723832761111</v>
      </c>
    </row>
    <row r="515" spans="1:21" ht="18.75">
      <c r="A515" s="161">
        <f t="shared" si="58"/>
        <v>35</v>
      </c>
      <c r="B515" s="222" t="s">
        <v>611</v>
      </c>
      <c r="C515" s="162">
        <v>18</v>
      </c>
      <c r="D515" s="163">
        <f>'сходові кл'!P515</f>
        <v>0</v>
      </c>
      <c r="E515" s="234">
        <f>'прибуд тер'!P515</f>
        <v>0</v>
      </c>
      <c r="F515" s="163">
        <f>'слюсарі х.в.'!Q515+водовідведення!Q515+зварювальник!N515+'слюсарі ц.о. г.в.'!O515+'гаряча вода'!O515+'аварійні служби'!I515</f>
        <v>0.14439121675154598</v>
      </c>
      <c r="G515" s="163">
        <f>даратиз!K515</f>
        <v>2.6061057334326137E-3</v>
      </c>
      <c r="H515" s="163">
        <f>димвенканали!R515</f>
        <v>5.1758545208702267E-2</v>
      </c>
      <c r="I515" s="163">
        <f>покрівлі!P515+'під зими'!N515+маляри!N515+водій!M515</f>
        <v>0.18584352247499303</v>
      </c>
      <c r="J515" s="163">
        <f>електрики!Q515</f>
        <v>2.9316960373142225E-2</v>
      </c>
      <c r="K515" s="163">
        <f t="shared" si="55"/>
        <v>0.41391635054181614</v>
      </c>
      <c r="L515" s="10">
        <v>1.1323486503505873E-2</v>
      </c>
      <c r="M515" s="116">
        <f t="shared" si="53"/>
        <v>0.43</v>
      </c>
      <c r="N515" s="116">
        <f t="shared" si="56"/>
        <v>0.51028780445438637</v>
      </c>
      <c r="O515" s="164"/>
      <c r="P515" s="233"/>
      <c r="Q515" s="109"/>
      <c r="R515" s="151">
        <v>2</v>
      </c>
      <c r="S515" s="166">
        <f t="shared" si="54"/>
        <v>4.3760160509944412E-2</v>
      </c>
      <c r="T515" s="166">
        <v>0.46652764394444196</v>
      </c>
      <c r="U515" s="155">
        <f t="shared" si="57"/>
        <v>9.3799716003872522</v>
      </c>
    </row>
    <row r="516" spans="1:21" ht="18.75">
      <c r="A516" s="161">
        <f t="shared" si="58"/>
        <v>36</v>
      </c>
      <c r="B516" s="162" t="s">
        <v>612</v>
      </c>
      <c r="C516" s="162">
        <v>130</v>
      </c>
      <c r="D516" s="163">
        <f>'сходові кл'!P516</f>
        <v>0.36951495251926009</v>
      </c>
      <c r="E516" s="163">
        <f>'прибуд тер'!P516</f>
        <v>0.5855612096482935</v>
      </c>
      <c r="F516" s="163">
        <f>'слюсарі х.в.'!Q516+водовідведення!Q516+зварювальник!N516+'слюсарі ц.о. г.в.'!O516+'гаряча вода'!O516+'аварійні служби'!I516</f>
        <v>0.24557376728926777</v>
      </c>
      <c r="G516" s="163">
        <f>даратиз!K516</f>
        <v>4.5604011673311684E-3</v>
      </c>
      <c r="H516" s="163">
        <f>димвенканали!R516</f>
        <v>2.0071832105256766E-2</v>
      </c>
      <c r="I516" s="163">
        <f>покрівлі!P516+'під зими'!N516+маляри!N516+водій!M516</f>
        <v>0.13019033070399066</v>
      </c>
      <c r="J516" s="163">
        <f>електрики!Q516</f>
        <v>3.0748525539129025E-2</v>
      </c>
      <c r="K516" s="163">
        <f t="shared" si="55"/>
        <v>1.3862210189725293</v>
      </c>
      <c r="L516" s="10">
        <v>3.5451111622334205E-2</v>
      </c>
      <c r="M516" s="116">
        <f t="shared" si="53"/>
        <v>1.42</v>
      </c>
      <c r="N516" s="116">
        <f t="shared" si="56"/>
        <v>1.7060065567138361</v>
      </c>
      <c r="O516" s="164"/>
      <c r="P516" s="233"/>
      <c r="Q516" s="109"/>
      <c r="R516" s="151">
        <v>5</v>
      </c>
      <c r="S516" s="166">
        <f t="shared" si="54"/>
        <v>0.24542075787366668</v>
      </c>
      <c r="T516" s="166">
        <v>1.4605857988401694</v>
      </c>
      <c r="U516" s="155">
        <f t="shared" si="57"/>
        <v>16.802899088061231</v>
      </c>
    </row>
    <row r="517" spans="1:21" ht="18.75">
      <c r="A517" s="161">
        <f t="shared" si="58"/>
        <v>37</v>
      </c>
      <c r="B517" s="162" t="s">
        <v>613</v>
      </c>
      <c r="C517" s="162">
        <v>137</v>
      </c>
      <c r="D517" s="163">
        <f>'сходові кл'!P517</f>
        <v>0.33839696969425087</v>
      </c>
      <c r="E517" s="163">
        <f>'прибуд тер'!P517</f>
        <v>0.46753991988791843</v>
      </c>
      <c r="F517" s="163">
        <f>'слюсарі х.в.'!Q517+водовідведення!Q517+зварювальник!N517+'слюсарі ц.о. г.в.'!O517+'гаряча вода'!O517+'аварійні служби'!I517</f>
        <v>0.24407610737371768</v>
      </c>
      <c r="G517" s="163">
        <f>даратиз!K517</f>
        <v>4.288088428538301E-3</v>
      </c>
      <c r="H517" s="163">
        <f>димвенканали!R517</f>
        <v>1.9524097014795513E-2</v>
      </c>
      <c r="I517" s="163">
        <f>покрівлі!P517+'під зими'!N517+маляри!N517+водій!M517</f>
        <v>0.12748464987485084</v>
      </c>
      <c r="J517" s="163">
        <f>електрики!Q517</f>
        <v>3.0434163856481414E-2</v>
      </c>
      <c r="K517" s="163">
        <f t="shared" si="55"/>
        <v>1.2317439961305527</v>
      </c>
      <c r="L517" s="10">
        <v>3.1612231215611394E-2</v>
      </c>
      <c r="M517" s="116">
        <f t="shared" si="53"/>
        <v>1.26</v>
      </c>
      <c r="N517" s="116">
        <f t="shared" si="56"/>
        <v>1.5160274728153968</v>
      </c>
      <c r="O517" s="164"/>
      <c r="P517" s="233"/>
      <c r="Q517" s="109"/>
      <c r="R517" s="151">
        <v>5</v>
      </c>
      <c r="S517" s="166">
        <f t="shared" si="54"/>
        <v>0.21360354673220772</v>
      </c>
      <c r="T517" s="166">
        <v>1.3024239260831891</v>
      </c>
      <c r="U517" s="155">
        <f t="shared" si="57"/>
        <v>16.400462434269215</v>
      </c>
    </row>
    <row r="518" spans="1:21" ht="18.75">
      <c r="A518" s="161">
        <f t="shared" si="58"/>
        <v>38</v>
      </c>
      <c r="B518" s="162" t="s">
        <v>614</v>
      </c>
      <c r="C518" s="162">
        <v>136</v>
      </c>
      <c r="D518" s="163">
        <f>'сходові кл'!P518</f>
        <v>0.3221742035318646</v>
      </c>
      <c r="E518" s="163">
        <f>'прибуд тер'!P518</f>
        <v>0.48350000487367301</v>
      </c>
      <c r="F518" s="163">
        <f>'слюсарі х.в.'!Q518+водовідведення!Q518+зварювальник!N518+'слюсарі ц.о. г.в.'!O518+'гаряча вода'!O518+'аварійні служби'!I518</f>
        <v>0.24102579794784496</v>
      </c>
      <c r="G518" s="163">
        <f>даратиз!K518</f>
        <v>4.0813351796516297E-3</v>
      </c>
      <c r="H518" s="163">
        <f>димвенканали!R518</f>
        <v>1.8408515638831686E-2</v>
      </c>
      <c r="I518" s="163">
        <f>покрівлі!P518+'під зими'!N518+маляри!N518+водій!M518</f>
        <v>0.12460200510974277</v>
      </c>
      <c r="J518" s="163">
        <f>електрики!Q518</f>
        <v>2.8695195525931062E-2</v>
      </c>
      <c r="K518" s="163">
        <f t="shared" si="55"/>
        <v>1.2224870578075397</v>
      </c>
      <c r="L518" s="10">
        <v>3.1380602034636829E-2</v>
      </c>
      <c r="M518" s="116">
        <f t="shared" si="53"/>
        <v>1.25</v>
      </c>
      <c r="N518" s="116">
        <f t="shared" si="56"/>
        <v>1.5046411918106117</v>
      </c>
      <c r="O518" s="164"/>
      <c r="P518" s="233"/>
      <c r="Q518" s="109"/>
      <c r="R518" s="151">
        <v>5</v>
      </c>
      <c r="S518" s="166">
        <f t="shared" si="54"/>
        <v>0.21176038798357433</v>
      </c>
      <c r="T518" s="166">
        <v>1.2928808038270374</v>
      </c>
      <c r="U518" s="155">
        <f t="shared" si="57"/>
        <v>16.378956772870747</v>
      </c>
    </row>
    <row r="519" spans="1:21" ht="18.75">
      <c r="A519" s="161">
        <f t="shared" si="58"/>
        <v>39</v>
      </c>
      <c r="B519" s="162" t="s">
        <v>615</v>
      </c>
      <c r="C519" s="162">
        <v>180</v>
      </c>
      <c r="D519" s="163">
        <f>'сходові кл'!P519</f>
        <v>0.32775501380462052</v>
      </c>
      <c r="E519" s="163">
        <f>'прибуд тер'!P519</f>
        <v>0.63774290604057371</v>
      </c>
      <c r="F519" s="163">
        <f>'слюсарі х.в.'!Q519+водовідведення!Q519+зварювальник!N519+'слюсарі ц.о. г.в.'!O519+'гаряча вода'!O519+'аварійні служби'!I519</f>
        <v>0.24208390368392596</v>
      </c>
      <c r="G519" s="163">
        <f>даратиз!K519</f>
        <v>4.0922535997321135E-3</v>
      </c>
      <c r="H519" s="163">
        <f>димвенканали!R519</f>
        <v>1.8795493773889164E-2</v>
      </c>
      <c r="I519" s="163">
        <f>покрівлі!P519+'під зими'!N519+маляри!N519+водій!M519</f>
        <v>0.12908659705818981</v>
      </c>
      <c r="J519" s="163">
        <f>електрики!Q519</f>
        <v>2.9298417071198422E-2</v>
      </c>
      <c r="K519" s="163">
        <f t="shared" si="55"/>
        <v>1.3888545850321299</v>
      </c>
      <c r="L519" s="10">
        <v>3.5508651929424401E-2</v>
      </c>
      <c r="M519" s="116">
        <f t="shared" si="53"/>
        <v>1.42</v>
      </c>
      <c r="N519" s="116">
        <f t="shared" si="56"/>
        <v>1.7092358843538651</v>
      </c>
      <c r="O519" s="164"/>
      <c r="P519" s="233"/>
      <c r="Q519" s="109"/>
      <c r="R519" s="151">
        <v>5</v>
      </c>
      <c r="S519" s="166">
        <f t="shared" si="54"/>
        <v>0.24627942486157983</v>
      </c>
      <c r="T519" s="166">
        <v>1.4629564594922853</v>
      </c>
      <c r="U519" s="155">
        <f t="shared" si="57"/>
        <v>16.834364636323514</v>
      </c>
    </row>
    <row r="520" spans="1:21" ht="18.75">
      <c r="A520" s="161">
        <f t="shared" si="58"/>
        <v>40</v>
      </c>
      <c r="B520" s="162" t="s">
        <v>616</v>
      </c>
      <c r="C520" s="162">
        <v>176</v>
      </c>
      <c r="D520" s="163">
        <f>'сходові кл'!P520</f>
        <v>0.32857113246416575</v>
      </c>
      <c r="E520" s="163">
        <f>'прибуд тер'!P520</f>
        <v>0.44065689138145647</v>
      </c>
      <c r="F520" s="163">
        <f>'слюсарі х.в.'!Q520+водовідведення!Q520+зварювальник!N520+'слюсарі ц.о. г.в.'!O520+'гаряча вода'!O520+'аварійні служби'!I520</f>
        <v>0.24239990082939211</v>
      </c>
      <c r="G520" s="163">
        <f>даратиз!K520</f>
        <v>4.117415840750204E-3</v>
      </c>
      <c r="H520" s="163">
        <f>димвенканали!R520</f>
        <v>1.8911062551059666E-2</v>
      </c>
      <c r="I520" s="163">
        <f>покрівлі!P520+'під зими'!N520+маляри!N520+водій!M520</f>
        <v>0.12929708640880025</v>
      </c>
      <c r="J520" s="163">
        <f>електрики!Q520</f>
        <v>2.9478565689515308E-2</v>
      </c>
      <c r="K520" s="163">
        <f t="shared" si="55"/>
        <v>1.1934320551651396</v>
      </c>
      <c r="L520" s="10">
        <v>3.0661740008837462E-2</v>
      </c>
      <c r="M520" s="116">
        <f t="shared" si="53"/>
        <v>1.22</v>
      </c>
      <c r="N520" s="116">
        <f t="shared" si="56"/>
        <v>1.4689125542087724</v>
      </c>
      <c r="O520" s="164"/>
      <c r="P520" s="233"/>
      <c r="Q520" s="109"/>
      <c r="R520" s="151">
        <v>5</v>
      </c>
      <c r="S520" s="166">
        <f t="shared" si="54"/>
        <v>0.20564886584466913</v>
      </c>
      <c r="T520" s="166">
        <v>1.2632636883641033</v>
      </c>
      <c r="U520" s="155">
        <f t="shared" si="57"/>
        <v>16.279171778536558</v>
      </c>
    </row>
    <row r="521" spans="1:21" ht="18.75">
      <c r="A521" s="161">
        <f t="shared" si="58"/>
        <v>41</v>
      </c>
      <c r="B521" s="162" t="s">
        <v>617</v>
      </c>
      <c r="C521" s="162">
        <v>178</v>
      </c>
      <c r="D521" s="163">
        <f>'сходові кл'!P521</f>
        <v>0.32914408732881989</v>
      </c>
      <c r="E521" s="163">
        <f>'прибуд тер'!P521</f>
        <v>0.44685822559714994</v>
      </c>
      <c r="F521" s="163">
        <f>'слюсарі х.в.'!Q521+водовідведення!Q521+зварювальник!N521+'слюсарі ц.о. г.в.'!O521+'гаряча вода'!O521+'аварійні служби'!I521</f>
        <v>0.24249006823607958</v>
      </c>
      <c r="G521" s="163">
        <f>даратиз!K521</f>
        <v>4.1245956968077625E-3</v>
      </c>
      <c r="H521" s="163">
        <f>димвенканали!R521</f>
        <v>1.894403923164371E-2</v>
      </c>
      <c r="I521" s="163">
        <f>покрівлі!P521+'під зими'!N521+маляри!N521+водій!M521</f>
        <v>0.12916870872782363</v>
      </c>
      <c r="J521" s="163">
        <f>електрики!Q521</f>
        <v>2.9529969741624713E-2</v>
      </c>
      <c r="K521" s="163">
        <f t="shared" si="55"/>
        <v>1.2002596945599493</v>
      </c>
      <c r="L521" s="10">
        <v>3.0831078068218012E-2</v>
      </c>
      <c r="M521" s="116">
        <f t="shared" si="53"/>
        <v>1.23</v>
      </c>
      <c r="N521" s="116">
        <f t="shared" si="56"/>
        <v>1.4773089271538007</v>
      </c>
      <c r="O521" s="164"/>
      <c r="P521" s="233"/>
      <c r="Q521" s="109"/>
      <c r="R521" s="151">
        <v>5</v>
      </c>
      <c r="S521" s="166">
        <f t="shared" si="54"/>
        <v>0.20706851074321864</v>
      </c>
      <c r="T521" s="166">
        <v>1.2702404164105821</v>
      </c>
      <c r="U521" s="155">
        <f t="shared" si="57"/>
        <v>16.301521197723211</v>
      </c>
    </row>
    <row r="522" spans="1:21" ht="18.75">
      <c r="A522" s="161">
        <f t="shared" si="58"/>
        <v>42</v>
      </c>
      <c r="B522" s="162" t="s">
        <v>618</v>
      </c>
      <c r="C522" s="162">
        <v>182</v>
      </c>
      <c r="D522" s="163">
        <f>'сходові кл'!P522</f>
        <v>0.33343066697048712</v>
      </c>
      <c r="E522" s="163">
        <f>'прибуд тер'!P522</f>
        <v>0.39141291688514906</v>
      </c>
      <c r="F522" s="163">
        <f>'слюсарі х.в.'!Q522+водовідведення!Q522+зварювальник!N522+'слюсарі ц.о. г.в.'!O522+'гаряча вода'!O522+'аварійні служби'!I522</f>
        <v>0.24252213875822382</v>
      </c>
      <c r="G522" s="163">
        <f>даратиз!K522</f>
        <v>4.1271494104072274E-3</v>
      </c>
      <c r="H522" s="163">
        <f>димвенканали!R522</f>
        <v>1.8955768296543836E-2</v>
      </c>
      <c r="I522" s="163">
        <f>покрівлі!P522+'під зими'!N522+маляри!N522+водій!M522</f>
        <v>0.12875506607863013</v>
      </c>
      <c r="J522" s="163">
        <f>електрики!Q522</f>
        <v>2.9178899846239368E-2</v>
      </c>
      <c r="K522" s="163">
        <f t="shared" si="55"/>
        <v>1.1483826062456808</v>
      </c>
      <c r="L522" s="10">
        <v>2.9567039558581389E-2</v>
      </c>
      <c r="M522" s="116">
        <f t="shared" si="53"/>
        <v>1.18</v>
      </c>
      <c r="N522" s="116">
        <f t="shared" si="56"/>
        <v>1.4135395749651145</v>
      </c>
      <c r="O522" s="164"/>
      <c r="P522" s="233"/>
      <c r="Q522" s="109"/>
      <c r="R522" s="151">
        <v>5</v>
      </c>
      <c r="S522" s="166">
        <f t="shared" si="54"/>
        <v>0.19537754515156114</v>
      </c>
      <c r="T522" s="166">
        <v>1.2181620298135534</v>
      </c>
      <c r="U522" s="155">
        <f t="shared" si="57"/>
        <v>16.038715734840693</v>
      </c>
    </row>
    <row r="523" spans="1:21" ht="18.75">
      <c r="A523" s="161">
        <f t="shared" si="58"/>
        <v>43</v>
      </c>
      <c r="B523" s="162" t="s">
        <v>619</v>
      </c>
      <c r="C523" s="162">
        <v>179</v>
      </c>
      <c r="D523" s="163">
        <f>'сходові кл'!P523</f>
        <v>0.33075707943064553</v>
      </c>
      <c r="E523" s="163">
        <f>'прибуд тер'!P523</f>
        <v>0.28926012771664478</v>
      </c>
      <c r="F523" s="163">
        <f>'слюсарі х.в.'!Q523+водовідведення!Q523+зварювальник!N523+'слюсарі ц.о. г.в.'!O523+'гаряча вода'!O523+'аварійні служби'!I523</f>
        <v>0.24218016779059859</v>
      </c>
      <c r="G523" s="163">
        <f>даратиз!K523</f>
        <v>4.099918924208113E-3</v>
      </c>
      <c r="H523" s="163">
        <f>димвенканали!R523</f>
        <v>1.8830700183988709E-2</v>
      </c>
      <c r="I523" s="163">
        <f>покрівлі!P523+'під зими'!N523+маляри!N523+водій!M523</f>
        <v>0.12765670856453512</v>
      </c>
      <c r="J523" s="163">
        <f>електрики!Q523</f>
        <v>2.935329682583988E-2</v>
      </c>
      <c r="K523" s="163">
        <f t="shared" si="55"/>
        <v>1.0421379994364606</v>
      </c>
      <c r="L523" s="10">
        <v>2.6908317235172528E-2</v>
      </c>
      <c r="M523" s="116">
        <f t="shared" si="53"/>
        <v>1.07</v>
      </c>
      <c r="N523" s="116">
        <f t="shared" si="56"/>
        <v>1.2828555800059596</v>
      </c>
      <c r="O523" s="164"/>
      <c r="P523" s="233"/>
      <c r="Q523" s="109"/>
      <c r="R523" s="151">
        <v>5</v>
      </c>
      <c r="S523" s="166">
        <f t="shared" si="54"/>
        <v>0.17423290991685136</v>
      </c>
      <c r="T523" s="166">
        <v>1.1086226700891082</v>
      </c>
      <c r="U523" s="155">
        <f t="shared" si="57"/>
        <v>15.716159755496159</v>
      </c>
    </row>
    <row r="524" spans="1:21" ht="18.75">
      <c r="A524" s="161">
        <v>44</v>
      </c>
      <c r="B524" s="162" t="s">
        <v>620</v>
      </c>
      <c r="C524" s="162">
        <v>8</v>
      </c>
      <c r="D524" s="163">
        <f>'сходові кл'!P524</f>
        <v>0</v>
      </c>
      <c r="E524" s="163">
        <f>'прибуд тер'!P524</f>
        <v>0</v>
      </c>
      <c r="F524" s="163">
        <f>'слюсарі х.в.'!Q524+водовідведення!Q524+зварювальник!N524+'слюсарі ц.о. г.в.'!O524+'гаряча вода'!O524+'аварійні служби'!I524</f>
        <v>0.14188918571780629</v>
      </c>
      <c r="G524" s="163">
        <f>даратиз!K524</f>
        <v>4.4894817855310422E-3</v>
      </c>
      <c r="H524" s="163">
        <f>димвенканали!R524</f>
        <v>2.5919265580339614E-2</v>
      </c>
      <c r="I524" s="163">
        <f>покрівлі!P524+'під зими'!N524+маляри!N524+водій!M524</f>
        <v>0.2887311704753866</v>
      </c>
      <c r="J524" s="163">
        <f>електрики!Q524</f>
        <v>2.6935302056528138E-2</v>
      </c>
      <c r="K524" s="163">
        <f t="shared" si="55"/>
        <v>0.48796440561559173</v>
      </c>
      <c r="L524" s="10">
        <v>1.3524804936133842E-2</v>
      </c>
      <c r="M524" s="116">
        <f t="shared" si="53"/>
        <v>0.5</v>
      </c>
      <c r="N524" s="116">
        <f t="shared" si="56"/>
        <v>0.60178705266207067</v>
      </c>
      <c r="O524" s="164"/>
      <c r="P524" s="233"/>
      <c r="Q524" s="109"/>
      <c r="R524" s="151">
        <v>2</v>
      </c>
      <c r="S524" s="166">
        <f t="shared" si="54"/>
        <v>4.4565089293356341E-2</v>
      </c>
      <c r="T524" s="166">
        <v>0.55722196336871432</v>
      </c>
      <c r="U524" s="155">
        <f t="shared" si="57"/>
        <v>7.9977266193772723</v>
      </c>
    </row>
    <row r="525" spans="1:21" ht="18.75">
      <c r="A525" s="161">
        <f t="shared" si="58"/>
        <v>45</v>
      </c>
      <c r="B525" s="162" t="s">
        <v>621</v>
      </c>
      <c r="C525" s="162">
        <v>12</v>
      </c>
      <c r="D525" s="163">
        <f>'сходові кл'!P525</f>
        <v>0</v>
      </c>
      <c r="E525" s="163">
        <f>'прибуд тер'!P525</f>
        <v>0</v>
      </c>
      <c r="F525" s="163">
        <f>'слюсарі х.в.'!Q525+водовідведення!Q525+зварювальник!N525+'слюсарі ц.о. г.в.'!O525+'гаряча вода'!O525+'аварійні служби'!I525</f>
        <v>0.1533622812377311</v>
      </c>
      <c r="G525" s="163">
        <f>даратиз!K525</f>
        <v>2.9901751388295606E-3</v>
      </c>
      <c r="H525" s="163">
        <f>димвенканали!R525</f>
        <v>3.7807263483337204E-2</v>
      </c>
      <c r="I525" s="163">
        <f>покрівлі!P525+'під зими'!N525+маляри!N525+водій!M525</f>
        <v>0.33558072565216945</v>
      </c>
      <c r="J525" s="163">
        <f>електрики!Q525</f>
        <v>3.3637486357223419E-2</v>
      </c>
      <c r="K525" s="163">
        <f t="shared" si="55"/>
        <v>0.56337793186929075</v>
      </c>
      <c r="L525" s="10">
        <v>1.5524127727283859E-2</v>
      </c>
      <c r="M525" s="116">
        <f t="shared" si="53"/>
        <v>0.57999999999999996</v>
      </c>
      <c r="N525" s="116">
        <f t="shared" si="56"/>
        <v>0.69468247151588947</v>
      </c>
      <c r="O525" s="164"/>
      <c r="P525" s="233"/>
      <c r="Q525" s="109"/>
      <c r="R525" s="151">
        <v>2</v>
      </c>
      <c r="S525" s="166">
        <f t="shared" si="54"/>
        <v>5.5088409151794582E-2</v>
      </c>
      <c r="T525" s="166">
        <v>0.63959406236409488</v>
      </c>
      <c r="U525" s="155">
        <f t="shared" si="57"/>
        <v>8.6130269796712078</v>
      </c>
    </row>
    <row r="526" spans="1:21" ht="18.75">
      <c r="A526" s="161">
        <f t="shared" si="58"/>
        <v>46</v>
      </c>
      <c r="B526" s="162" t="s">
        <v>622</v>
      </c>
      <c r="C526" s="162">
        <v>163</v>
      </c>
      <c r="D526" s="163">
        <f>'сходові кл'!P526</f>
        <v>0.36266652282095996</v>
      </c>
      <c r="E526" s="163">
        <f>'прибуд тер'!P526</f>
        <v>0.43491706510657452</v>
      </c>
      <c r="F526" s="163">
        <f>'слюсарі х.в.'!Q526+водовідведення!Q526+зварювальник!N526+'слюсарі ц.о. г.в.'!O526+'гаряча вода'!O526+'аварійні служби'!I526</f>
        <v>0.23912832082753468</v>
      </c>
      <c r="G526" s="163">
        <f>даратиз!K526</f>
        <v>4.1397742458275282E-3</v>
      </c>
      <c r="H526" s="163">
        <f>димвенканали!R526</f>
        <v>1.7714556488726795E-2</v>
      </c>
      <c r="I526" s="163">
        <f>покрівлі!P526+'під зими'!N526+маляри!N526+водій!M526</f>
        <v>0.12447361762487279</v>
      </c>
      <c r="J526" s="163">
        <f>електрики!Q526</f>
        <v>2.686714243971226E-2</v>
      </c>
      <c r="K526" s="163">
        <f t="shared" si="55"/>
        <v>1.2099069995542087</v>
      </c>
      <c r="L526" s="10">
        <v>3.1304688509778189E-2</v>
      </c>
      <c r="M526" s="116">
        <f t="shared" si="53"/>
        <v>1.24</v>
      </c>
      <c r="N526" s="116">
        <f t="shared" si="56"/>
        <v>1.4894540256767843</v>
      </c>
      <c r="O526" s="164"/>
      <c r="P526" s="233"/>
      <c r="Q526" s="109"/>
      <c r="R526" s="151">
        <v>5</v>
      </c>
      <c r="S526" s="166">
        <f t="shared" si="54"/>
        <v>0.19970085907392288</v>
      </c>
      <c r="T526" s="166">
        <v>1.2897531666028614</v>
      </c>
      <c r="U526" s="155">
        <f t="shared" si="57"/>
        <v>15.483649448981303</v>
      </c>
    </row>
    <row r="527" spans="1:21" ht="18.75">
      <c r="A527" s="161">
        <f t="shared" si="58"/>
        <v>47</v>
      </c>
      <c r="B527" s="162" t="s">
        <v>623</v>
      </c>
      <c r="C527" s="162">
        <v>117</v>
      </c>
      <c r="D527" s="163">
        <f>'сходові кл'!P527</f>
        <v>0.33889764534639288</v>
      </c>
      <c r="E527" s="163">
        <f>'прибуд тер'!P527</f>
        <v>0.54329318147022299</v>
      </c>
      <c r="F527" s="163">
        <f>'слюсарі х.в.'!Q527+водовідведення!Q527+зварювальник!N527+'слюсарі ц.о. г.в.'!O527+'гаряча вода'!O527+'аварійні служби'!I527</f>
        <v>0.23357120135260626</v>
      </c>
      <c r="G527" s="163">
        <f>даратиз!K527</f>
        <v>5.4630457457904933E-3</v>
      </c>
      <c r="H527" s="163">
        <f>димвенканали!R527</f>
        <v>1.5682166286718913E-2</v>
      </c>
      <c r="I527" s="163">
        <f>покрівлі!P527+'під зими'!N527+маляри!N527+водій!M527</f>
        <v>0.13591038819508253</v>
      </c>
      <c r="J527" s="163">
        <f>електрики!Q527</f>
        <v>2.444536195619754E-2</v>
      </c>
      <c r="K527" s="163">
        <f t="shared" si="55"/>
        <v>1.2972629903530115</v>
      </c>
      <c r="L527" s="10">
        <v>3.3243536661965119E-2</v>
      </c>
      <c r="M527" s="116">
        <f t="shared" si="53"/>
        <v>1.33</v>
      </c>
      <c r="N527" s="116">
        <f t="shared" si="56"/>
        <v>1.596607832417972</v>
      </c>
      <c r="O527" s="164"/>
      <c r="P527" s="233"/>
      <c r="Q527" s="109"/>
      <c r="R527" s="151">
        <v>5</v>
      </c>
      <c r="S527" s="166">
        <f t="shared" si="54"/>
        <v>0.22697412194500877</v>
      </c>
      <c r="T527" s="166">
        <v>1.3696337104729632</v>
      </c>
      <c r="U527" s="155">
        <f t="shared" si="57"/>
        <v>16.571884892248296</v>
      </c>
    </row>
    <row r="528" spans="1:21" ht="18.75">
      <c r="A528" s="161">
        <f t="shared" si="58"/>
        <v>48</v>
      </c>
      <c r="B528" s="162" t="s">
        <v>624</v>
      </c>
      <c r="C528" s="162">
        <v>210</v>
      </c>
      <c r="D528" s="163">
        <f>'сходові кл'!P528</f>
        <v>0.34069717599912636</v>
      </c>
      <c r="E528" s="163">
        <f>'прибуд тер'!P528</f>
        <v>0.4000325355643915</v>
      </c>
      <c r="F528" s="163">
        <f>'слюсарі х.в.'!Q528+водовідведення!Q528+зварювальник!N528+'слюсарі ц.о. г.в.'!O528+'гаряча вода'!O528+'аварійні служби'!I528</f>
        <v>0.23080906204221224</v>
      </c>
      <c r="G528" s="163">
        <f>даратиз!K528</f>
        <v>3.066784478315294E-3</v>
      </c>
      <c r="H528" s="163">
        <f>димвенканали!R528</f>
        <v>1.467197658387869E-2</v>
      </c>
      <c r="I528" s="163">
        <f>покрівлі!P528+'під зими'!N528+маляри!N528+водій!M528</f>
        <v>9.6441912530167331E-2</v>
      </c>
      <c r="J528" s="163">
        <f>електрики!Q528+підкачка!I528</f>
        <v>0.2268789433242592</v>
      </c>
      <c r="K528" s="163">
        <f t="shared" si="55"/>
        <v>1.3125983905223508</v>
      </c>
      <c r="L528" s="10">
        <v>3.4784984944608389E-2</v>
      </c>
      <c r="M528" s="116">
        <f t="shared" si="53"/>
        <v>1.35</v>
      </c>
      <c r="N528" s="116">
        <f t="shared" si="56"/>
        <v>1.6168600505603512</v>
      </c>
      <c r="O528" s="164"/>
      <c r="P528" s="233"/>
      <c r="Q528" s="109"/>
      <c r="R528" s="151">
        <v>9</v>
      </c>
      <c r="S528" s="166">
        <f t="shared" si="54"/>
        <v>0.18371867084248539</v>
      </c>
      <c r="T528" s="166">
        <v>1.4331413797178658</v>
      </c>
      <c r="U528" s="155">
        <f t="shared" si="57"/>
        <v>12.819298461583253</v>
      </c>
    </row>
    <row r="529" spans="1:21" ht="18.75">
      <c r="A529" s="161">
        <f t="shared" si="58"/>
        <v>49</v>
      </c>
      <c r="B529" s="162" t="s">
        <v>625</v>
      </c>
      <c r="C529" s="162">
        <v>287</v>
      </c>
      <c r="D529" s="163">
        <f>'сходові кл'!P529</f>
        <v>0.28873293607634981</v>
      </c>
      <c r="E529" s="163">
        <f>'прибуд тер'!P529</f>
        <v>0.38980933527869877</v>
      </c>
      <c r="F529" s="163">
        <f>'слюсарі х.в.'!Q529+водовідведення!Q529+зварювальник!N529+'слюсарі ц.о. г.в.'!O529+'гаряча вода'!O529+'аварійні служби'!I529</f>
        <v>0.22754593870191803</v>
      </c>
      <c r="G529" s="163">
        <f>даратиз!K529</f>
        <v>2.4505123798612442E-3</v>
      </c>
      <c r="H529" s="163">
        <f>димвенканали!R529</f>
        <v>1.3640955682954167E-2</v>
      </c>
      <c r="I529" s="163">
        <f>покрівлі!P529+'під зими'!N529+маляри!N529+водій!M529</f>
        <v>0.10905090311024485</v>
      </c>
      <c r="J529" s="163">
        <f>електрики!Q529+підкачка!I529</f>
        <v>0.23028318313485696</v>
      </c>
      <c r="K529" s="163">
        <f t="shared" si="55"/>
        <v>1.2615137643648842</v>
      </c>
      <c r="L529" s="10">
        <v>3.3427181580573714E-2</v>
      </c>
      <c r="M529" s="116">
        <f t="shared" si="53"/>
        <v>1.29</v>
      </c>
      <c r="N529" s="116">
        <f t="shared" si="56"/>
        <v>1.5539291351345494</v>
      </c>
      <c r="O529" s="164"/>
      <c r="P529" s="233"/>
      <c r="Q529" s="109"/>
      <c r="R529" s="151">
        <v>9</v>
      </c>
      <c r="S529" s="166">
        <f t="shared" si="54"/>
        <v>0.17672925401491235</v>
      </c>
      <c r="T529" s="166">
        <v>1.3771998811196371</v>
      </c>
      <c r="U529" s="155">
        <f t="shared" si="57"/>
        <v>12.832505755899055</v>
      </c>
    </row>
    <row r="530" spans="1:21" ht="18.75">
      <c r="A530" s="161">
        <f t="shared" si="58"/>
        <v>50</v>
      </c>
      <c r="B530" s="162" t="s">
        <v>626</v>
      </c>
      <c r="C530" s="162">
        <v>4</v>
      </c>
      <c r="D530" s="163">
        <f>'сходові кл'!P530</f>
        <v>0</v>
      </c>
      <c r="E530" s="163">
        <f>'прибуд тер'!P530</f>
        <v>0</v>
      </c>
      <c r="F530" s="163">
        <f>'слюсарі х.в.'!Q530+водовідведення!Q530+зварювальник!N530+'слюсарі ц.о. г.в.'!O530+'гаряча вода'!O530+'аварійні служби'!I530</f>
        <v>9.296658814095371E-2</v>
      </c>
      <c r="G530" s="163">
        <f>даратиз!K530</f>
        <v>6.044905008635579E-3</v>
      </c>
      <c r="H530" s="163">
        <f>димвенканали!R530</f>
        <v>3.280669706253065E-2</v>
      </c>
      <c r="I530" s="163">
        <f>покрівлі!P530+'під зими'!N530+маляри!N530+водій!M530</f>
        <v>0.31583222646056547</v>
      </c>
      <c r="J530" s="163">
        <f>електрики!Q530</f>
        <v>3.400058530322108E-2</v>
      </c>
      <c r="K530" s="163">
        <f t="shared" si="55"/>
        <v>0.48165100197590649</v>
      </c>
      <c r="L530" s="10">
        <v>1.3323381972342337E-2</v>
      </c>
      <c r="M530" s="116">
        <f t="shared" si="53"/>
        <v>0.49</v>
      </c>
      <c r="N530" s="116">
        <f t="shared" si="56"/>
        <v>0.59396926073789857</v>
      </c>
      <c r="O530" s="164"/>
      <c r="P530" s="233"/>
      <c r="Q530" s="109"/>
      <c r="R530" s="151">
        <v>1</v>
      </c>
      <c r="S530" s="166">
        <f t="shared" si="54"/>
        <v>4.5045923477394334E-2</v>
      </c>
      <c r="T530" s="166">
        <v>0.54892333726050424</v>
      </c>
      <c r="U530" s="155">
        <f t="shared" si="57"/>
        <v>8.2062321675379515</v>
      </c>
    </row>
    <row r="531" spans="1:21" ht="18.75">
      <c r="A531" s="161">
        <f t="shared" si="58"/>
        <v>51</v>
      </c>
      <c r="B531" s="162" t="s">
        <v>627</v>
      </c>
      <c r="C531" s="162">
        <v>9</v>
      </c>
      <c r="D531" s="163">
        <f>'сходові кл'!P531</f>
        <v>0</v>
      </c>
      <c r="E531" s="163">
        <f>'прибуд тер'!P531</f>
        <v>0</v>
      </c>
      <c r="F531" s="163">
        <f>'слюсарі х.в.'!Q531+водовідведення!Q531+зварювальник!N531+'слюсарі ц.о. г.в.'!O531+'гаряча вода'!O531+'аварійні служби'!I531</f>
        <v>9.296658814095371E-2</v>
      </c>
      <c r="G531" s="163">
        <f>даратиз!K531</f>
        <v>9.3085106382978736E-3</v>
      </c>
      <c r="H531" s="163">
        <f>димвенканали!R531</f>
        <v>4.041505872171329E-2</v>
      </c>
      <c r="I531" s="163">
        <f>покрівлі!P531+'під зими'!N531+маляри!N531+водій!M531</f>
        <v>0.42713124308189637</v>
      </c>
      <c r="J531" s="163">
        <f>електрики!Q531</f>
        <v>5.0639226663437648E-2</v>
      </c>
      <c r="K531" s="163">
        <f t="shared" si="55"/>
        <v>0.62046062724629891</v>
      </c>
      <c r="L531" s="10">
        <v>1.7209103890312369E-2</v>
      </c>
      <c r="M531" s="116">
        <f t="shared" si="53"/>
        <v>0.64</v>
      </c>
      <c r="N531" s="116">
        <f t="shared" si="56"/>
        <v>0.76520367736393358</v>
      </c>
      <c r="O531" s="164"/>
      <c r="P531" s="233"/>
      <c r="Q531" s="109"/>
      <c r="R531" s="151">
        <v>2</v>
      </c>
      <c r="S531" s="166">
        <f t="shared" si="54"/>
        <v>5.6188597083064007E-2</v>
      </c>
      <c r="T531" s="166">
        <v>0.70901508028086957</v>
      </c>
      <c r="U531" s="155">
        <f t="shared" si="57"/>
        <v>7.9248803933486753</v>
      </c>
    </row>
    <row r="532" spans="1:21" ht="18.75">
      <c r="A532" s="161">
        <f t="shared" si="58"/>
        <v>52</v>
      </c>
      <c r="B532" s="162" t="s">
        <v>628</v>
      </c>
      <c r="C532" s="162">
        <v>8</v>
      </c>
      <c r="D532" s="163">
        <f>'сходові кл'!P532</f>
        <v>0</v>
      </c>
      <c r="E532" s="163">
        <f>'прибуд тер'!P532</f>
        <v>0</v>
      </c>
      <c r="F532" s="163">
        <f>'слюсарі х.в.'!Q532+водовідведення!Q532+зварювальник!N532+'слюсарі ц.о. г.в.'!O532+'гаряча вода'!O532+'аварійні служби'!I532</f>
        <v>0.14465291969612915</v>
      </c>
      <c r="G532" s="163">
        <f>даратиз!K532</f>
        <v>2.3574315222272117E-3</v>
      </c>
      <c r="H532" s="163">
        <f>димвенканали!R532</f>
        <v>3.7806203125341949E-2</v>
      </c>
      <c r="I532" s="163">
        <f>покрівлі!P532+'під зими'!N532+маляри!N532+водій!M532</f>
        <v>0.35058074638361797</v>
      </c>
      <c r="J532" s="163">
        <f>електрики!Q532</f>
        <v>2.3572924880185607E-2</v>
      </c>
      <c r="K532" s="163">
        <f t="shared" si="55"/>
        <v>0.55897022560750187</v>
      </c>
      <c r="L532" s="10">
        <v>1.579964809620004E-2</v>
      </c>
      <c r="M532" s="116">
        <f t="shared" si="53"/>
        <v>0.56999999999999995</v>
      </c>
      <c r="N532" s="116">
        <f t="shared" si="56"/>
        <v>0.68972384844444223</v>
      </c>
      <c r="O532" s="164"/>
      <c r="P532" s="233"/>
      <c r="Q532" s="109"/>
      <c r="R532" s="151">
        <v>2</v>
      </c>
      <c r="S532" s="166">
        <f t="shared" si="54"/>
        <v>3.8778346881000569E-2</v>
      </c>
      <c r="T532" s="166">
        <v>0.65094550156344166</v>
      </c>
      <c r="U532" s="155">
        <f t="shared" si="57"/>
        <v>5.957234021567503</v>
      </c>
    </row>
    <row r="533" spans="1:21" ht="18.75">
      <c r="A533" s="161">
        <f t="shared" si="58"/>
        <v>53</v>
      </c>
      <c r="B533" s="162" t="s">
        <v>629</v>
      </c>
      <c r="C533" s="162">
        <v>5</v>
      </c>
      <c r="D533" s="163">
        <f>'сходові кл'!P533</f>
        <v>0</v>
      </c>
      <c r="E533" s="163">
        <f>'прибуд тер'!P533</f>
        <v>0</v>
      </c>
      <c r="F533" s="163">
        <f>'слюсарі х.в.'!Q533+водовідведення!Q533+зварювальник!N533+'слюсарі ц.о. г.в.'!O533+'гаряча вода'!O533+'аварійні служби'!I533</f>
        <v>0.15354840939009881</v>
      </c>
      <c r="G533" s="163">
        <f>даратиз!K533</f>
        <v>0</v>
      </c>
      <c r="H533" s="163">
        <f>димвенканали!R533</f>
        <v>3.3234637247422309E-2</v>
      </c>
      <c r="I533" s="163">
        <f>покрівлі!P533+'під зими'!N533+маляри!N533+водій!M533</f>
        <v>0.52540801389779657</v>
      </c>
      <c r="J533" s="163">
        <f>електрики!Q533</f>
        <v>3.4537436650114044E-2</v>
      </c>
      <c r="K533" s="163">
        <f t="shared" si="55"/>
        <v>0.74672849718543166</v>
      </c>
      <c r="L533" s="10">
        <v>2.0465450132168741E-2</v>
      </c>
      <c r="M533" s="116">
        <f t="shared" si="53"/>
        <v>0.77</v>
      </c>
      <c r="N533" s="116">
        <f t="shared" si="56"/>
        <v>0.92063273678112045</v>
      </c>
      <c r="O533" s="164"/>
      <c r="P533" s="233"/>
      <c r="Q533" s="109"/>
      <c r="R533" s="151">
        <v>2</v>
      </c>
      <c r="S533" s="166">
        <f t="shared" si="54"/>
        <v>7.7456191335768421E-2</v>
      </c>
      <c r="T533" s="166">
        <v>0.84317654544535203</v>
      </c>
      <c r="U533" s="155">
        <f t="shared" si="57"/>
        <v>9.1862364713735403</v>
      </c>
    </row>
    <row r="534" spans="1:21" ht="18.75">
      <c r="A534" s="161">
        <f t="shared" si="58"/>
        <v>54</v>
      </c>
      <c r="B534" s="162" t="s">
        <v>630</v>
      </c>
      <c r="C534" s="162">
        <v>20</v>
      </c>
      <c r="D534" s="163">
        <f>'сходові кл'!P534</f>
        <v>0</v>
      </c>
      <c r="E534" s="163">
        <f>'прибуд тер'!P534</f>
        <v>0</v>
      </c>
      <c r="F534" s="163">
        <f>'слюсарі х.в.'!Q534+водовідведення!Q534+зварювальник!N534+'слюсарі ц.о. г.в.'!O534+'гаряча вода'!O534+'аварійні служби'!I534</f>
        <v>0.16315284446618278</v>
      </c>
      <c r="G534" s="163">
        <f>даратиз!K534</f>
        <v>4.8780487804878057E-3</v>
      </c>
      <c r="H534" s="163">
        <f>димвенканали!R534</f>
        <v>3.8548259501085536E-2</v>
      </c>
      <c r="I534" s="163">
        <f>покрівлі!P534+'під зими'!N534+маляри!N534+водій!M534</f>
        <v>0.16411584746955524</v>
      </c>
      <c r="J534" s="163">
        <f>електрики!Q534</f>
        <v>4.0012883923912605E-2</v>
      </c>
      <c r="K534" s="163">
        <f t="shared" si="55"/>
        <v>0.410707884141224</v>
      </c>
      <c r="L534" s="10">
        <v>1.1311301451293745E-2</v>
      </c>
      <c r="M534" s="116">
        <f t="shared" si="53"/>
        <v>0.42</v>
      </c>
      <c r="N534" s="116">
        <f t="shared" si="56"/>
        <v>0.50642302271102124</v>
      </c>
      <c r="O534" s="164"/>
      <c r="P534" s="233"/>
      <c r="Q534" s="109"/>
      <c r="R534" s="151">
        <v>2</v>
      </c>
      <c r="S534" s="166">
        <f t="shared" si="54"/>
        <v>4.0397402917718983E-2</v>
      </c>
      <c r="T534" s="166">
        <v>0.46602561979330226</v>
      </c>
      <c r="U534" s="155">
        <f t="shared" si="57"/>
        <v>8.668494005895333</v>
      </c>
    </row>
    <row r="535" spans="1:21">
      <c r="A535" s="161">
        <f t="shared" si="58"/>
        <v>55</v>
      </c>
      <c r="B535" s="162" t="s">
        <v>631</v>
      </c>
      <c r="C535" s="162">
        <v>8</v>
      </c>
      <c r="D535" s="163">
        <f>'сходові кл'!P535</f>
        <v>0</v>
      </c>
      <c r="E535" s="163">
        <f>'прибуд тер'!P535</f>
        <v>0</v>
      </c>
      <c r="F535" s="163">
        <f>'слюсарі х.в.'!Q535+водовідведення!Q535+зварювальник!N535+'слюсарі ц.о. г.в.'!O535+'гаряча вода'!O535+'аварійні служби'!I535</f>
        <v>0.12818911524198279</v>
      </c>
      <c r="G535" s="163">
        <f>даратиз!K535</f>
        <v>0</v>
      </c>
      <c r="H535" s="163">
        <f>димвенканали!R535</f>
        <v>3.8039645042230348E-2</v>
      </c>
      <c r="I535" s="163">
        <f>покрівлі!P535+'під зими'!N535+маляри!N535+водій!M535</f>
        <v>0.62358221073453846</v>
      </c>
      <c r="J535" s="163">
        <f>електрики!Q535</f>
        <v>3.9530800985070287E-2</v>
      </c>
      <c r="K535" s="163">
        <f t="shared" si="55"/>
        <v>0.82934177200382186</v>
      </c>
      <c r="L535" s="10">
        <v>2.2570400903445767E-2</v>
      </c>
      <c r="M535" s="116">
        <f t="shared" si="53"/>
        <v>0.85</v>
      </c>
      <c r="N535" s="116">
        <f t="shared" si="56"/>
        <v>1.0222946074887211</v>
      </c>
      <c r="O535" s="164"/>
      <c r="P535" s="233"/>
      <c r="Q535" s="235"/>
      <c r="R535" s="233">
        <v>1</v>
      </c>
      <c r="S535" s="166">
        <f t="shared" si="54"/>
        <v>9.2394090266755602E-2</v>
      </c>
      <c r="T535" s="166">
        <v>0.92990051722196554</v>
      </c>
      <c r="U535" s="155">
        <f t="shared" si="57"/>
        <v>9.9359112674524201</v>
      </c>
    </row>
    <row r="536" spans="1:21">
      <c r="A536" s="161">
        <f t="shared" si="58"/>
        <v>56</v>
      </c>
      <c r="B536" s="162" t="s">
        <v>632</v>
      </c>
      <c r="C536" s="162">
        <v>148</v>
      </c>
      <c r="D536" s="163">
        <f>'сходові кл'!P536</f>
        <v>0.34414717374477488</v>
      </c>
      <c r="E536" s="163">
        <f>'прибуд тер'!P536</f>
        <v>0.5130573010729319</v>
      </c>
      <c r="F536" s="163">
        <f>'слюсарі х.в.'!Q536+водовідведення!Q536+зварювальник!N536+'слюсарі ц.о. г.в.'!O536+'гаряча вода'!O536+'аварійні служби'!I536</f>
        <v>0.24420018959031387</v>
      </c>
      <c r="G536" s="163">
        <f>даратиз!K536</f>
        <v>5.0708917641589836E-3</v>
      </c>
      <c r="H536" s="163">
        <f>димвенканали!R536</f>
        <v>1.956947726663125E-2</v>
      </c>
      <c r="I536" s="163">
        <f>покрівлі!P536+'під зими'!N536+маляри!N536+водій!M536</f>
        <v>0.12820660198251271</v>
      </c>
      <c r="J536" s="163">
        <f>електрики!Q536</f>
        <v>3.0504902596366318E-2</v>
      </c>
      <c r="K536" s="163">
        <f t="shared" si="55"/>
        <v>1.2847565380176902</v>
      </c>
      <c r="L536" s="10">
        <v>3.2931183161942858E-2</v>
      </c>
      <c r="M536" s="116">
        <f t="shared" si="53"/>
        <v>1.32</v>
      </c>
      <c r="N536" s="116">
        <f t="shared" si="56"/>
        <v>1.5812252654155594</v>
      </c>
      <c r="O536" s="164"/>
      <c r="P536" s="233"/>
      <c r="Q536" s="235"/>
      <c r="R536" s="233">
        <v>5</v>
      </c>
      <c r="S536" s="166">
        <f t="shared" si="54"/>
        <v>0.22446051914351384</v>
      </c>
      <c r="T536" s="166">
        <v>1.3567647462720456</v>
      </c>
      <c r="U536" s="155">
        <f t="shared" si="57"/>
        <v>16.543805384113892</v>
      </c>
    </row>
    <row r="537" spans="1:21">
      <c r="A537" s="161">
        <f t="shared" si="58"/>
        <v>57</v>
      </c>
      <c r="B537" s="162" t="s">
        <v>633</v>
      </c>
      <c r="C537" s="162">
        <v>175</v>
      </c>
      <c r="D537" s="163">
        <f>'сходові кл'!P537</f>
        <v>0.35984345200290097</v>
      </c>
      <c r="E537" s="163">
        <f>'прибуд тер'!P537</f>
        <v>0.54994047831497084</v>
      </c>
      <c r="F537" s="163">
        <f>'слюсарі х.в.'!Q537+водовідведення!Q537+зварювальник!N537+'слюсарі ц.о. г.в.'!O537+'гаряча вода'!O537+'аварійні служби'!I537</f>
        <v>0.24752874169403785</v>
      </c>
      <c r="G537" s="163">
        <f>даратиз!K537</f>
        <v>4.46100669691078E-3</v>
      </c>
      <c r="H537" s="163">
        <f>димвенканали!R537</f>
        <v>2.0786819580936703E-2</v>
      </c>
      <c r="I537" s="163">
        <f>покрівлі!P537+'під зими'!N537+маляри!N537+водій!M537</f>
        <v>0.13520350107245155</v>
      </c>
      <c r="J537" s="163">
        <f>електрики!Q537</f>
        <v>3.2402495885055907E-2</v>
      </c>
      <c r="K537" s="163">
        <f t="shared" si="55"/>
        <v>1.3501664952472647</v>
      </c>
      <c r="L537" s="10">
        <v>3.4552838206726805E-2</v>
      </c>
      <c r="M537" s="116">
        <f t="shared" si="53"/>
        <v>1.38</v>
      </c>
      <c r="N537" s="116">
        <f t="shared" si="56"/>
        <v>1.6616632001447897</v>
      </c>
      <c r="O537" s="164"/>
      <c r="P537" s="233"/>
      <c r="Q537" s="235"/>
      <c r="R537" s="233">
        <v>5</v>
      </c>
      <c r="S537" s="166">
        <f t="shared" si="54"/>
        <v>0.23808626602764527</v>
      </c>
      <c r="T537" s="166">
        <v>1.4235769341171445</v>
      </c>
      <c r="U537" s="155">
        <f t="shared" si="57"/>
        <v>16.724509952480968</v>
      </c>
    </row>
    <row r="538" spans="1:21">
      <c r="A538" s="161">
        <f t="shared" si="58"/>
        <v>58</v>
      </c>
      <c r="B538" s="162" t="s">
        <v>634</v>
      </c>
      <c r="C538" s="162">
        <v>194</v>
      </c>
      <c r="D538" s="163">
        <f>'сходові кл'!P538</f>
        <v>0.32891695487549966</v>
      </c>
      <c r="E538" s="163">
        <f>'прибуд тер'!P538</f>
        <v>0.58509332785007129</v>
      </c>
      <c r="F538" s="163">
        <f>'слюсарі х.в.'!Q538+водовідведення!Q538+зварювальник!N538+'слюсарі ц.о. г.в.'!O538+'гаряча вода'!O538+'аварійні служби'!I538</f>
        <v>0.24264393011542212</v>
      </c>
      <c r="G538" s="163">
        <f>даратиз!K538</f>
        <v>4.1368474204295106E-3</v>
      </c>
      <c r="H538" s="163">
        <f>димвенканали!R538</f>
        <v>1.9000310718598243E-2</v>
      </c>
      <c r="I538" s="163">
        <f>покрівлі!P538+'під зими'!N538+маляри!N538+водій!M538</f>
        <v>0.1302042227207818</v>
      </c>
      <c r="J538" s="163">
        <f>електрики!Q538</f>
        <v>2.9617685739610398E-2</v>
      </c>
      <c r="K538" s="163">
        <f t="shared" si="55"/>
        <v>1.3396132794404132</v>
      </c>
      <c r="L538" s="10">
        <v>3.4287991333525988E-2</v>
      </c>
      <c r="M538" s="116">
        <f t="shared" si="53"/>
        <v>1.37</v>
      </c>
      <c r="N538" s="116">
        <f t="shared" si="56"/>
        <v>1.6486815249287268</v>
      </c>
      <c r="O538" s="164"/>
      <c r="P538" s="233"/>
      <c r="Q538" s="235"/>
      <c r="R538" s="233">
        <v>5</v>
      </c>
      <c r="S538" s="166">
        <f t="shared" si="54"/>
        <v>0.23601628198745628</v>
      </c>
      <c r="T538" s="166">
        <v>1.4126652429412705</v>
      </c>
      <c r="U538" s="155">
        <f t="shared" si="57"/>
        <v>16.707162802140825</v>
      </c>
    </row>
    <row r="539" spans="1:21">
      <c r="A539" s="161">
        <f t="shared" si="58"/>
        <v>59</v>
      </c>
      <c r="B539" s="162" t="s">
        <v>635</v>
      </c>
      <c r="C539" s="162">
        <v>144</v>
      </c>
      <c r="D539" s="163">
        <f>'сходові кл'!P539</f>
        <v>0.31354034129126118</v>
      </c>
      <c r="E539" s="163">
        <f>'прибуд тер'!P539</f>
        <v>0.6799171150461214</v>
      </c>
      <c r="F539" s="163">
        <f>'слюсарі х.в.'!Q539+водовідведення!Q539+зварювальник!N539+'слюсарі ц.о. г.в.'!O539+'гаряча вода'!O539+'аварійні служби'!I539</f>
        <v>0.24039727958838575</v>
      </c>
      <c r="G539" s="163">
        <f>даратиз!K539</f>
        <v>4.6349274892943252E-3</v>
      </c>
      <c r="H539" s="163">
        <f>димвенканали!R539</f>
        <v>1.8178649327461192E-2</v>
      </c>
      <c r="I539" s="163">
        <f>покрівлі!P539+'під зими'!N539+маляри!N539+водій!M539</f>
        <v>0.12934431845022984</v>
      </c>
      <c r="J539" s="163">
        <f>електрики!Q539</f>
        <v>2.8336879902932821E-2</v>
      </c>
      <c r="K539" s="163">
        <f t="shared" si="55"/>
        <v>1.4143495110956865</v>
      </c>
      <c r="L539" s="10">
        <v>3.6144190731321038E-2</v>
      </c>
      <c r="M539" s="116">
        <f t="shared" si="53"/>
        <v>1.45</v>
      </c>
      <c r="N539" s="116">
        <f t="shared" si="56"/>
        <v>1.7405924421924091</v>
      </c>
      <c r="O539" s="164"/>
      <c r="P539" s="233"/>
      <c r="Q539" s="235"/>
      <c r="R539" s="233">
        <v>5</v>
      </c>
      <c r="S539" s="166">
        <f t="shared" si="54"/>
        <v>0.2514517840619821</v>
      </c>
      <c r="T539" s="166">
        <v>1.489140658130427</v>
      </c>
      <c r="U539" s="155">
        <f t="shared" si="57"/>
        <v>16.885697310667251</v>
      </c>
    </row>
    <row r="540" spans="1:21">
      <c r="A540" s="161">
        <f t="shared" si="58"/>
        <v>60</v>
      </c>
      <c r="B540" s="162" t="s">
        <v>636</v>
      </c>
      <c r="C540" s="162">
        <v>127</v>
      </c>
      <c r="D540" s="163">
        <f>'сходові кл'!P540</f>
        <v>0.32921792987225107</v>
      </c>
      <c r="E540" s="163">
        <f>'прибуд тер'!P540</f>
        <v>0.62756872375230799</v>
      </c>
      <c r="F540" s="163">
        <f>'слюсарі х.в.'!Q540+водовідведення!Q540+зварювальник!N540+'слюсарі ц.о. г.в.'!O540+'гаряча вода'!O540+'аварійні служби'!I540</f>
        <v>0.24419397178175323</v>
      </c>
      <c r="G540" s="163">
        <f>даратиз!K540</f>
        <v>4.9889607622884153E-3</v>
      </c>
      <c r="H540" s="163">
        <f>димвенканали!R540</f>
        <v>1.9567203244405591E-2</v>
      </c>
      <c r="I540" s="163">
        <f>покрівлі!P540+'під зими'!N540+маляри!N540+водій!M540</f>
        <v>0.12850296566960281</v>
      </c>
      <c r="J540" s="163">
        <f>електрики!Q540</f>
        <v>3.0501357850354426E-2</v>
      </c>
      <c r="K540" s="163">
        <f t="shared" si="55"/>
        <v>1.3845411129329634</v>
      </c>
      <c r="L540" s="10">
        <v>3.5406597392949039E-2</v>
      </c>
      <c r="M540" s="116">
        <f t="shared" si="53"/>
        <v>1.42</v>
      </c>
      <c r="N540" s="116">
        <f t="shared" si="56"/>
        <v>1.7039372523910947</v>
      </c>
      <c r="O540" s="164"/>
      <c r="P540" s="233"/>
      <c r="Q540" s="235"/>
      <c r="R540" s="233">
        <v>5</v>
      </c>
      <c r="S540" s="166">
        <f t="shared" si="54"/>
        <v>0.24518543980159446</v>
      </c>
      <c r="T540" s="166">
        <v>1.4587518125895003</v>
      </c>
      <c r="U540" s="155">
        <f t="shared" si="57"/>
        <v>16.807892726203647</v>
      </c>
    </row>
    <row r="541" spans="1:21">
      <c r="A541" s="161">
        <f t="shared" si="58"/>
        <v>61</v>
      </c>
      <c r="B541" s="162" t="s">
        <v>637</v>
      </c>
      <c r="C541" s="162">
        <v>269</v>
      </c>
      <c r="D541" s="163">
        <f>'сходові кл'!P541</f>
        <v>0.16386545173660491</v>
      </c>
      <c r="E541" s="163">
        <f>'прибуд тер'!P541</f>
        <v>0.35280645338525973</v>
      </c>
      <c r="F541" s="163">
        <f>'слюсарі х.в.'!Q541+водовідведення!Q541+зварювальник!N541+'слюсарі ц.о. г.в.'!O541+'гаряча вода'!O541+'аварійні служби'!I541</f>
        <v>0.2301926758285687</v>
      </c>
      <c r="G541" s="163">
        <f>даратиз!K541</f>
        <v>4.0494058786741715E-3</v>
      </c>
      <c r="H541" s="163">
        <f>димвенканали!R541</f>
        <v>4.1644857861912993E-2</v>
      </c>
      <c r="I541" s="163">
        <f>покрівлі!P541+'під зими'!N541+маляри!N541+водій!M541</f>
        <v>0.12458512388048577</v>
      </c>
      <c r="J541" s="163">
        <f>електрики!Q541</f>
        <v>4.3277338323299414E-2</v>
      </c>
      <c r="K541" s="163">
        <f t="shared" si="55"/>
        <v>0.96042130689480576</v>
      </c>
      <c r="L541" s="10">
        <v>2.519976834163145E-2</v>
      </c>
      <c r="M541" s="116">
        <f t="shared" si="53"/>
        <v>0.99</v>
      </c>
      <c r="N541" s="116">
        <f t="shared" si="56"/>
        <v>1.1827452902837245</v>
      </c>
      <c r="O541" s="164"/>
      <c r="P541" s="233"/>
      <c r="Q541" s="235"/>
      <c r="R541" s="233">
        <v>5</v>
      </c>
      <c r="S541" s="166">
        <f t="shared" si="54"/>
        <v>0.14451483460850878</v>
      </c>
      <c r="T541" s="166">
        <v>1.0382304556752158</v>
      </c>
      <c r="U541" s="155">
        <f t="shared" si="57"/>
        <v>13.919340722337333</v>
      </c>
    </row>
    <row r="542" spans="1:21">
      <c r="A542" s="161">
        <f t="shared" si="58"/>
        <v>62</v>
      </c>
      <c r="B542" s="162" t="s">
        <v>638</v>
      </c>
      <c r="C542" s="162">
        <v>134</v>
      </c>
      <c r="D542" s="163">
        <f>'сходові кл'!P542</f>
        <v>0.34014190660814042</v>
      </c>
      <c r="E542" s="163">
        <f>'прибуд тер'!P542</f>
        <v>0.50489109703849333</v>
      </c>
      <c r="F542" s="163">
        <f>'слюсарі х.в.'!Q542+водовідведення!Q542+зварювальник!N542+'слюсарі ц.о. г.в.'!O542+'гаряча вода'!O542+'аварійні служби'!I542</f>
        <v>0.24383293237681924</v>
      </c>
      <c r="G542" s="163">
        <f>даратиз!K542</f>
        <v>5.6016374017020375E-3</v>
      </c>
      <c r="H542" s="163">
        <f>димвенканали!R542</f>
        <v>1.9435161284099164E-2</v>
      </c>
      <c r="I542" s="163">
        <f>покрівлі!P542+'під зими'!N542+маляри!N542+водій!M542</f>
        <v>0.13018247350456963</v>
      </c>
      <c r="J542" s="163">
        <f>електрики!Q542</f>
        <v>3.0295530832958873E-2</v>
      </c>
      <c r="K542" s="163">
        <f t="shared" si="55"/>
        <v>1.2743807390467827</v>
      </c>
      <c r="L542" s="10">
        <v>3.2677353460933277E-2</v>
      </c>
      <c r="M542" s="116">
        <f t="shared" si="53"/>
        <v>1.31</v>
      </c>
      <c r="N542" s="116">
        <f t="shared" si="56"/>
        <v>1.5684697110092591</v>
      </c>
      <c r="O542" s="164"/>
      <c r="P542" s="233"/>
      <c r="Q542" s="235"/>
      <c r="R542" s="233">
        <v>5</v>
      </c>
      <c r="S542" s="166">
        <f t="shared" si="54"/>
        <v>0.22216274841880801</v>
      </c>
      <c r="T542" s="166">
        <v>1.3463069625904511</v>
      </c>
      <c r="U542" s="155">
        <f t="shared" si="57"/>
        <v>16.501641497221485</v>
      </c>
    </row>
    <row r="543" spans="1:21">
      <c r="A543" s="161">
        <f t="shared" si="58"/>
        <v>63</v>
      </c>
      <c r="B543" s="162" t="s">
        <v>639</v>
      </c>
      <c r="C543" s="162">
        <v>195</v>
      </c>
      <c r="D543" s="163">
        <f>'сходові кл'!P543</f>
        <v>0.3195070821521645</v>
      </c>
      <c r="E543" s="163">
        <f>'прибуд тер'!P543</f>
        <v>0.52423319898831955</v>
      </c>
      <c r="F543" s="163">
        <f>'слюсарі х.в.'!Q543+водовідведення!Q543+зварювальник!N543+'слюсарі ц.о. г.в.'!O543+'гаряча вода'!O543+'аварійні служби'!I543</f>
        <v>0.24248569805779208</v>
      </c>
      <c r="G543" s="163">
        <f>даратиз!K543</f>
        <v>3.65178019011193E-3</v>
      </c>
      <c r="H543" s="163">
        <f>димвенканали!R543</f>
        <v>1.8942440938216211E-2</v>
      </c>
      <c r="I543" s="163">
        <f>покрівлі!P543+'під зими'!N543+маляри!N543+водій!M543</f>
        <v>0.12784735138666251</v>
      </c>
      <c r="J543" s="163">
        <f>електрики!Q543</f>
        <v>2.9527478321712881E-2</v>
      </c>
      <c r="K543" s="163">
        <f t="shared" si="55"/>
        <v>1.2661950300349796</v>
      </c>
      <c r="L543" s="10">
        <v>3.246407747772085E-2</v>
      </c>
      <c r="M543" s="116">
        <f t="shared" si="53"/>
        <v>1.3</v>
      </c>
      <c r="N543" s="116">
        <f t="shared" si="56"/>
        <v>1.5583909290152407</v>
      </c>
      <c r="O543" s="164"/>
      <c r="P543" s="233"/>
      <c r="Q543" s="235"/>
      <c r="R543" s="233">
        <v>5</v>
      </c>
      <c r="S543" s="166">
        <f t="shared" si="54"/>
        <v>0.22087093693314142</v>
      </c>
      <c r="T543" s="166">
        <v>1.3375199920820993</v>
      </c>
      <c r="U543" s="155">
        <f t="shared" si="57"/>
        <v>16.513468078283797</v>
      </c>
    </row>
    <row r="544" spans="1:21">
      <c r="A544" s="161">
        <f t="shared" si="58"/>
        <v>64</v>
      </c>
      <c r="B544" s="162" t="s">
        <v>640</v>
      </c>
      <c r="C544" s="162">
        <v>245</v>
      </c>
      <c r="D544" s="163">
        <f>'сходові кл'!P544</f>
        <v>0.35134526204735328</v>
      </c>
      <c r="E544" s="163">
        <f>'прибуд тер'!P544</f>
        <v>0.5175811138910108</v>
      </c>
      <c r="F544" s="163">
        <f>'слюсарі х.в.'!Q544+водовідведення!Q544+зварювальник!N544+'слюсарі ц.о. г.в.'!O544+'гаряча вода'!O544+'аварійні служби'!I544</f>
        <v>0.20174194657094657</v>
      </c>
      <c r="G544" s="163">
        <f>даратиз!K544</f>
        <v>3.4249361567493058E-3</v>
      </c>
      <c r="H544" s="163">
        <f>димвенканали!R544</f>
        <v>2.7116388469079402E-2</v>
      </c>
      <c r="I544" s="163">
        <f>покрівлі!P544+'під зими'!N544+маляри!N544+водій!M544</f>
        <v>0.13008164362516617</v>
      </c>
      <c r="J544" s="163">
        <f>електрики!Q544</f>
        <v>2.8176941017178169E-2</v>
      </c>
      <c r="K544" s="163">
        <f t="shared" ref="K544:K551" si="59">D544+E544+F544+G544+H544+I544+J544</f>
        <v>1.2594682317774839</v>
      </c>
      <c r="L544" s="10">
        <v>3.2274262885837277E-2</v>
      </c>
      <c r="M544" s="116">
        <f t="shared" si="53"/>
        <v>1.29</v>
      </c>
      <c r="N544" s="116">
        <f t="shared" ref="N544:N550" si="60">(D544+E544+F544+G544+H544+I544+J544+L544)*1.2</f>
        <v>1.5500909935959852</v>
      </c>
      <c r="O544" s="164"/>
      <c r="P544" s="233"/>
      <c r="Q544" s="235"/>
      <c r="R544" s="233">
        <v>5</v>
      </c>
      <c r="S544" s="166">
        <f t="shared" ref="S544:S575" si="61">N544-T544</f>
        <v>0.22039136269948956</v>
      </c>
      <c r="T544" s="166">
        <v>1.3296996308964957</v>
      </c>
      <c r="U544" s="155">
        <f t="shared" si="57"/>
        <v>16.57452236418985</v>
      </c>
    </row>
    <row r="545" spans="1:21">
      <c r="A545" s="161">
        <f t="shared" si="58"/>
        <v>65</v>
      </c>
      <c r="B545" s="162" t="s">
        <v>641</v>
      </c>
      <c r="C545" s="162">
        <v>136</v>
      </c>
      <c r="D545" s="163">
        <f>'сходові кл'!P545</f>
        <v>0.34150131248741522</v>
      </c>
      <c r="E545" s="163">
        <f>'прибуд тер'!P545</f>
        <v>0.49751044137054407</v>
      </c>
      <c r="F545" s="163">
        <f>'слюсарі х.в.'!Q545+водовідведення!Q545+зварювальник!N545+'слюсарі ц.о. г.в.'!O545+'гаряча вода'!O545+'аварійні служби'!I545</f>
        <v>0.2437888081197967</v>
      </c>
      <c r="G545" s="163">
        <f>даратиз!K545</f>
        <v>5.07226877835012E-3</v>
      </c>
      <c r="H545" s="163">
        <f>димвенканали!R545</f>
        <v>1.9419023839502541E-2</v>
      </c>
      <c r="I545" s="163">
        <f>покрівлі!P545+'під зими'!N545+маляри!N545+водій!M545</f>
        <v>0.13073838501228979</v>
      </c>
      <c r="J545" s="163">
        <f>електрики!Q545</f>
        <v>3.0270375783139854E-2</v>
      </c>
      <c r="K545" s="163">
        <f t="shared" si="59"/>
        <v>1.2683006153910386</v>
      </c>
      <c r="L545" s="10">
        <v>3.2523902630637661E-2</v>
      </c>
      <c r="M545" s="116">
        <f t="shared" si="53"/>
        <v>1.3</v>
      </c>
      <c r="N545" s="116">
        <f t="shared" si="60"/>
        <v>1.5609894216260114</v>
      </c>
      <c r="O545" s="164"/>
      <c r="P545" s="233"/>
      <c r="Q545" s="235"/>
      <c r="R545" s="233">
        <v>5</v>
      </c>
      <c r="S545" s="166">
        <f t="shared" si="61"/>
        <v>0.22100463324373987</v>
      </c>
      <c r="T545" s="166">
        <v>1.3399847883822715</v>
      </c>
      <c r="U545" s="155">
        <f t="shared" ref="U545:U576" si="62">S545/T545*100</f>
        <v>16.493070306458698</v>
      </c>
    </row>
    <row r="546" spans="1:21">
      <c r="A546" s="161">
        <f t="shared" si="58"/>
        <v>66</v>
      </c>
      <c r="B546" s="162" t="s">
        <v>642</v>
      </c>
      <c r="C546" s="162">
        <v>221</v>
      </c>
      <c r="D546" s="163">
        <f>'сходові кл'!P546</f>
        <v>0.40008247949067649</v>
      </c>
      <c r="E546" s="163">
        <f>'прибуд тер'!P546</f>
        <v>0.46444153101046082</v>
      </c>
      <c r="F546" s="163">
        <f>'слюсарі х.в.'!Q546+водовідведення!Q546+зварювальник!N546+'слюсарі ц.о. г.в.'!O546+'гаряча вода'!O546+'аварійні служби'!I546</f>
        <v>0.20204097128260523</v>
      </c>
      <c r="G546" s="163">
        <f>даратиз!K546</f>
        <v>3.5729794988506899E-3</v>
      </c>
      <c r="H546" s="163">
        <f>димвенканали!R546</f>
        <v>2.7280444749397934E-2</v>
      </c>
      <c r="I546" s="163">
        <f>покрівлі!P546+'під зими'!N546+маляри!N546+водій!M546</f>
        <v>0.12108649095235305</v>
      </c>
      <c r="J546" s="163">
        <f>електрики!Q546</f>
        <v>2.8347413723722552E-2</v>
      </c>
      <c r="K546" s="163">
        <f t="shared" si="59"/>
        <v>1.2468523107080667</v>
      </c>
      <c r="L546" s="10">
        <v>3.1956753850243672E-2</v>
      </c>
      <c r="M546" s="116">
        <f t="shared" si="53"/>
        <v>1.28</v>
      </c>
      <c r="N546" s="116">
        <f t="shared" si="60"/>
        <v>1.5345708774699724</v>
      </c>
      <c r="O546" s="164"/>
      <c r="P546" s="164"/>
      <c r="Q546" s="235"/>
      <c r="R546" s="233">
        <v>5</v>
      </c>
      <c r="S546" s="166">
        <f t="shared" si="61"/>
        <v>0.21795261883993322</v>
      </c>
      <c r="T546" s="166">
        <v>1.3166182586300392</v>
      </c>
      <c r="U546" s="155">
        <f t="shared" si="62"/>
        <v>16.5539720728707</v>
      </c>
    </row>
    <row r="547" spans="1:21">
      <c r="A547" s="161">
        <f t="shared" si="58"/>
        <v>67</v>
      </c>
      <c r="B547" s="162" t="s">
        <v>1289</v>
      </c>
      <c r="C547" s="162">
        <v>1</v>
      </c>
      <c r="D547" s="163">
        <f>'сходові кл'!P547</f>
        <v>0</v>
      </c>
      <c r="E547" s="163">
        <f>'прибуд тер'!P547</f>
        <v>0</v>
      </c>
      <c r="F547" s="163">
        <f>'слюсарі х.в.'!Q547+водовідведення!Q547+зварювальник!N547+'слюсарі ц.о. г.в.'!O547+'гаряча вода'!O547+'аварійні служби'!I547</f>
        <v>9.2966588140953724E-2</v>
      </c>
      <c r="G547" s="163">
        <f>даратиз!K547</f>
        <v>0</v>
      </c>
      <c r="H547" s="163">
        <f>димвенканали!R547</f>
        <v>3.1652035473735532E-2</v>
      </c>
      <c r="I547" s="163">
        <f>покрівлі!P547+'під зими'!N547+маляри!N547+водій!M547</f>
        <v>0.390955769113842</v>
      </c>
      <c r="J547" s="163">
        <f>електрики!Q547</f>
        <v>4.9339195214448628E-2</v>
      </c>
      <c r="K547" s="163">
        <f t="shared" si="59"/>
        <v>0.56491358794297986</v>
      </c>
      <c r="L547" s="10">
        <v>1.5183147220330996E-2</v>
      </c>
      <c r="M547" s="116">
        <f t="shared" si="53"/>
        <v>0.57999999999999996</v>
      </c>
      <c r="N547" s="116">
        <f t="shared" si="60"/>
        <v>0.69611608219597298</v>
      </c>
      <c r="O547" s="164"/>
      <c r="P547" s="164"/>
      <c r="Q547" s="235"/>
      <c r="R547" s="233">
        <v>1</v>
      </c>
      <c r="S547" s="166">
        <f t="shared" si="61"/>
        <v>7.0570416718335971E-2</v>
      </c>
      <c r="T547" s="166">
        <v>0.62554566547763701</v>
      </c>
      <c r="U547" s="155">
        <f t="shared" si="62"/>
        <v>11.281417267027459</v>
      </c>
    </row>
    <row r="548" spans="1:21">
      <c r="A548" s="161">
        <f t="shared" si="58"/>
        <v>68</v>
      </c>
      <c r="B548" s="162" t="s">
        <v>1328</v>
      </c>
      <c r="C548" s="162"/>
      <c r="D548" s="163">
        <f>'сходові кл'!P548</f>
        <v>0.1649263605008745</v>
      </c>
      <c r="E548" s="163">
        <f>'прибуд тер'!P548</f>
        <v>0.29340505017102764</v>
      </c>
      <c r="F548" s="163">
        <f>'слюсарі х.в.'!Q548+водовідведення!Q548+зварювальник!N548+'слюсарі ц.о. г.в.'!O548+'гаряча вода'!O548+'аварійні служби'!I548</f>
        <v>0.23765667008098212</v>
      </c>
      <c r="G548" s="163">
        <f>даратиз!K548</f>
        <v>4.0545550029347259E-3</v>
      </c>
      <c r="H548" s="163">
        <f>димвенканали!R548</f>
        <v>4.643598313677582E-2</v>
      </c>
      <c r="I548" s="163">
        <f>покрівлі!P548+'під зими'!N548+маляри!N548+водій!M548</f>
        <v>0.12863067765592323</v>
      </c>
      <c r="J548" s="163">
        <f>електрики!Q548</f>
        <v>4.8651790529955836E-2</v>
      </c>
      <c r="K548" s="163">
        <f t="shared" si="59"/>
        <v>0.92376108707847371</v>
      </c>
      <c r="L548" s="10">
        <v>2.3966832757879867E-2</v>
      </c>
      <c r="M548" s="116">
        <f t="shared" si="53"/>
        <v>0.95</v>
      </c>
      <c r="N548" s="116">
        <f t="shared" si="60"/>
        <v>1.1372735038036244</v>
      </c>
      <c r="O548" s="164"/>
      <c r="P548" s="164"/>
      <c r="Q548" s="235"/>
      <c r="R548" s="233">
        <v>5</v>
      </c>
      <c r="S548" s="166">
        <f t="shared" si="61"/>
        <v>0.14727350380362436</v>
      </c>
      <c r="T548" s="166">
        <v>0.99</v>
      </c>
      <c r="U548" s="155">
        <f t="shared" si="62"/>
        <v>14.876111495315591</v>
      </c>
    </row>
    <row r="549" spans="1:21">
      <c r="A549" s="161">
        <f t="shared" si="58"/>
        <v>69</v>
      </c>
      <c r="B549" s="162" t="s">
        <v>1274</v>
      </c>
      <c r="C549" s="162"/>
      <c r="D549" s="163">
        <f>'сходові кл'!P549</f>
        <v>0.40720669394472514</v>
      </c>
      <c r="E549" s="163">
        <f>'прибуд тер'!P549</f>
        <v>0.34808128799591553</v>
      </c>
      <c r="F549" s="163">
        <f>'слюсарі х.в.'!Q549+водовідведення!Q549+зварювальник!N549+'слюсарі ц.о. г.в.'!O549+'гаряча вода'!O549+'аварійні служби'!I549</f>
        <v>0.27519913419491532</v>
      </c>
      <c r="G549" s="163">
        <f>даратиз!K549</f>
        <v>3.5814037300657725E-3</v>
      </c>
      <c r="H549" s="163">
        <f>димвенканали!R549</f>
        <v>3.3184082775149615E-2</v>
      </c>
      <c r="I549" s="163">
        <f>покрівлі!P549+'під зими'!N549+маляри!N549+водій!M549</f>
        <v>9.4710347611572515E-2</v>
      </c>
      <c r="J549" s="163">
        <f>електрики!Q549</f>
        <v>2.066332132938398E-2</v>
      </c>
      <c r="K549" s="163">
        <f t="shared" si="59"/>
        <v>1.182626271581728</v>
      </c>
      <c r="L549" s="10">
        <v>2.9928037296432414E-2</v>
      </c>
      <c r="M549" s="116">
        <f t="shared" si="53"/>
        <v>1.21</v>
      </c>
      <c r="N549" s="116">
        <f t="shared" si="60"/>
        <v>1.4550651706537923</v>
      </c>
      <c r="O549" s="164"/>
      <c r="P549" s="164"/>
      <c r="Q549" s="235"/>
      <c r="R549" s="233">
        <v>9</v>
      </c>
      <c r="S549" s="166">
        <f t="shared" si="61"/>
        <v>0.22506517065379228</v>
      </c>
      <c r="T549" s="166">
        <v>1.23</v>
      </c>
      <c r="U549" s="155">
        <f t="shared" si="62"/>
        <v>18.297981353966854</v>
      </c>
    </row>
    <row r="550" spans="1:21">
      <c r="A550" s="161">
        <f t="shared" si="58"/>
        <v>70</v>
      </c>
      <c r="B550" s="162" t="s">
        <v>1276</v>
      </c>
      <c r="C550" s="162"/>
      <c r="D550" s="163">
        <f>'сходові кл'!P550</f>
        <v>0.42434506037439307</v>
      </c>
      <c r="E550" s="163">
        <f>'прибуд тер'!P550</f>
        <v>0.2626434450313534</v>
      </c>
      <c r="F550" s="163">
        <f>'слюсарі х.в.'!Q550+водовідведення!Q550+зварювальник!N550+'слюсарі ц.о. г.в.'!O550+'гаряча вода'!O550+'аварійні служби'!I550</f>
        <v>0.26657420707791629</v>
      </c>
      <c r="G550" s="163">
        <f>даратиз!K550</f>
        <v>3.4597519970383152E-3</v>
      </c>
      <c r="H550" s="163">
        <f>димвенканали!R550</f>
        <v>3.5614414579836669E-2</v>
      </c>
      <c r="I550" s="163">
        <f>покрівлі!P550+'під зими'!N550+маляри!N550+водій!M550</f>
        <v>0.10244921597732462</v>
      </c>
      <c r="J550" s="163">
        <f>електрики!Q550</f>
        <v>2.2280579749774106E-2</v>
      </c>
      <c r="K550" s="163">
        <f t="shared" si="59"/>
        <v>1.1173666747876365</v>
      </c>
      <c r="L550" s="10">
        <v>2.957657947643243E-2</v>
      </c>
      <c r="M550" s="116">
        <f t="shared" si="53"/>
        <v>1.1499999999999999</v>
      </c>
      <c r="N550" s="116">
        <f t="shared" si="60"/>
        <v>1.3763319051168827</v>
      </c>
      <c r="O550" s="164"/>
      <c r="P550" s="164"/>
      <c r="Q550" s="235"/>
      <c r="R550" s="233">
        <v>9</v>
      </c>
      <c r="S550" s="166">
        <f t="shared" si="61"/>
        <v>0.15633190511688277</v>
      </c>
      <c r="T550" s="166">
        <v>1.22</v>
      </c>
      <c r="U550" s="155">
        <f t="shared" si="62"/>
        <v>12.814090583351048</v>
      </c>
    </row>
    <row r="551" spans="1:21" s="225" customFormat="1">
      <c r="A551" s="231"/>
      <c r="B551" s="226" t="s">
        <v>576</v>
      </c>
      <c r="C551" s="226">
        <f>SUM(C481:C547)</f>
        <v>8596</v>
      </c>
      <c r="D551" s="232">
        <f>'сходові кл'!P551</f>
        <v>0.34602960228412694</v>
      </c>
      <c r="E551" s="232">
        <f>'прибуд тер'!P551</f>
        <v>0.44828494501526756</v>
      </c>
      <c r="F551" s="232">
        <f>'слюсарі х.в.'!Q551+водовідведення!Q551+зварювальник!N551+'слюсарі ц.о. г.в.'!O551+'гаряча вода'!O551+'аварійні служби'!I551</f>
        <v>0.24382499847221933</v>
      </c>
      <c r="G551" s="232">
        <f>даратиз!K551</f>
        <v>4.059764220364445E-3</v>
      </c>
      <c r="H551" s="232">
        <f>димвенканали!R551</f>
        <v>2.2551225973384683E-2</v>
      </c>
      <c r="I551" s="232">
        <f>покрівлі!P551+'під зими'!N551+маляри!N551+водій!M551</f>
        <v>0.12543925228059274</v>
      </c>
      <c r="J551" s="232">
        <f>електрики!Q551</f>
        <v>2.8493835824202677E-2</v>
      </c>
      <c r="K551" s="232">
        <f t="shared" si="59"/>
        <v>1.2186836240701582</v>
      </c>
      <c r="L551" s="15">
        <f>AVERAGE(L481:L550)</f>
        <v>2.9067177604674307E-2</v>
      </c>
      <c r="M551" s="227">
        <f>AVERAGE(M481:M550)</f>
        <v>1.1511428571428572</v>
      </c>
      <c r="N551" s="227">
        <f>AVERAGE(N481:N550)</f>
        <v>1.3816789385106407</v>
      </c>
      <c r="O551" s="164">
        <f>MAX(N481:N547)</f>
        <v>1.8573983687422564</v>
      </c>
      <c r="P551" s="164">
        <f>MIN(N481:N547)</f>
        <v>0.50642302271102124</v>
      </c>
      <c r="Q551" s="154">
        <f>MAX(N481:N550)</f>
        <v>1.8573983687422564</v>
      </c>
      <c r="R551" s="228"/>
      <c r="S551" s="230">
        <f t="shared" si="61"/>
        <v>0.1878151234414096</v>
      </c>
      <c r="T551" s="230">
        <v>1.1938638150692311</v>
      </c>
      <c r="U551" s="246">
        <f t="shared" si="62"/>
        <v>15.731704158444435</v>
      </c>
    </row>
    <row r="552" spans="1:21">
      <c r="A552" s="161"/>
      <c r="B552" s="158" t="s">
        <v>1270</v>
      </c>
      <c r="C552" s="158"/>
      <c r="D552" s="163"/>
      <c r="E552" s="163"/>
      <c r="F552" s="163"/>
      <c r="G552" s="163"/>
      <c r="H552" s="163"/>
      <c r="I552" s="163"/>
      <c r="J552" s="163"/>
      <c r="K552" s="163"/>
      <c r="L552" s="10"/>
      <c r="M552" s="116"/>
      <c r="N552" s="116"/>
      <c r="O552" s="164"/>
      <c r="P552" s="168"/>
      <c r="Q552" s="154">
        <f>MIN(N481:N550)</f>
        <v>0.50642302271102124</v>
      </c>
      <c r="R552" s="236"/>
      <c r="S552" s="166"/>
      <c r="T552" s="166"/>
      <c r="U552" s="155"/>
    </row>
    <row r="553" spans="1:21" ht="18.75">
      <c r="A553" s="161">
        <v>1</v>
      </c>
      <c r="B553" s="115" t="s">
        <v>643</v>
      </c>
      <c r="C553" s="115">
        <v>8</v>
      </c>
      <c r="D553" s="163">
        <f>'сходові кл'!P553</f>
        <v>0</v>
      </c>
      <c r="E553" s="163">
        <f>'прибуд тер'!P553</f>
        <v>0</v>
      </c>
      <c r="F553" s="163">
        <f>'слюсарі х.в.'!Q553+водовідведення!Q553+зварювальник!N553+'слюсарі ц.о. г.в.'!O553+'гаряча вода'!O553+'аварійні служби'!I553</f>
        <v>0.19151017537004392</v>
      </c>
      <c r="G553" s="163">
        <f>даратиз!K553</f>
        <v>0</v>
      </c>
      <c r="H553" s="163">
        <f>димвенканали!R553</f>
        <v>3.3962795312588452E-2</v>
      </c>
      <c r="I553" s="163">
        <f>покрівлі!P553+'під зими'!N553+маляри!N553+водій!M553</f>
        <v>0.39637030186541394</v>
      </c>
      <c r="J553" s="163">
        <f>електрики!Q553</f>
        <v>2.8162985925687955E-2</v>
      </c>
      <c r="K553" s="163">
        <f t="shared" ref="K553:K583" si="63">D553+E553+F553+G553+H553+I553+J553</f>
        <v>0.65000625847373428</v>
      </c>
      <c r="L553" s="10">
        <v>1.7691040653998805E-2</v>
      </c>
      <c r="M553" s="116">
        <f t="shared" si="53"/>
        <v>0.67</v>
      </c>
      <c r="N553" s="116">
        <f t="shared" ref="N553:N583" si="64">(D553+E553+F553+G553+H553+I553+J553+L553)*1.2</f>
        <v>0.80123675895327973</v>
      </c>
      <c r="O553" s="164"/>
      <c r="P553" s="168"/>
      <c r="Q553" s="154"/>
      <c r="R553" s="152">
        <v>1</v>
      </c>
      <c r="S553" s="166">
        <f t="shared" ref="S553:S584" si="65">N553-T553</f>
        <v>7.2365884008528947E-2</v>
      </c>
      <c r="T553" s="166">
        <v>0.72887087494475078</v>
      </c>
      <c r="U553" s="155">
        <f t="shared" ref="U553:U584" si="66">S553/T553*100</f>
        <v>9.9284916569089638</v>
      </c>
    </row>
    <row r="554" spans="1:21" ht="18.75">
      <c r="A554" s="161">
        <f t="shared" ref="A554:A617" si="67">A553+1</f>
        <v>2</v>
      </c>
      <c r="B554" s="223" t="s">
        <v>644</v>
      </c>
      <c r="C554" s="115">
        <v>12</v>
      </c>
      <c r="D554" s="163">
        <f>'сходові кл'!P554</f>
        <v>0</v>
      </c>
      <c r="E554" s="163">
        <f>'прибуд тер'!P554</f>
        <v>0</v>
      </c>
      <c r="F554" s="234">
        <f>'слюсарі х.в.'!Q554+водовідведення!Q554+зварювальник!N554+'слюсарі ц.о. г.в.'!O554+'гаряча вода'!O554+'аварійні служби'!I554</f>
        <v>0</v>
      </c>
      <c r="G554" s="163">
        <f>даратиз!K554</f>
        <v>0</v>
      </c>
      <c r="H554" s="234">
        <f>димвенканали!R554</f>
        <v>0</v>
      </c>
      <c r="I554" s="234">
        <f>покрівлі!P554+'під зими'!N554+маляри!N554+водій!M554</f>
        <v>0</v>
      </c>
      <c r="J554" s="163">
        <f>електрики!Q554</f>
        <v>3.3105519898467266E-2</v>
      </c>
      <c r="K554" s="163">
        <f t="shared" si="63"/>
        <v>3.3105519898467266E-2</v>
      </c>
      <c r="L554" s="10">
        <v>9.0903359739255161E-4</v>
      </c>
      <c r="M554" s="116">
        <f t="shared" si="53"/>
        <v>0.03</v>
      </c>
      <c r="N554" s="116">
        <f t="shared" si="64"/>
        <v>4.0817464195031773E-2</v>
      </c>
      <c r="O554" s="164"/>
      <c r="P554" s="168"/>
      <c r="Q554" s="154"/>
      <c r="R554" s="152">
        <v>1</v>
      </c>
      <c r="S554" s="166">
        <f t="shared" si="65"/>
        <v>3.365279982458648E-3</v>
      </c>
      <c r="T554" s="166">
        <v>3.7452184212573125E-2</v>
      </c>
      <c r="U554" s="155">
        <f t="shared" si="66"/>
        <v>8.9855373009964126</v>
      </c>
    </row>
    <row r="555" spans="1:21" ht="18.75">
      <c r="A555" s="161">
        <f t="shared" si="67"/>
        <v>3</v>
      </c>
      <c r="B555" s="115" t="s">
        <v>645</v>
      </c>
      <c r="C555" s="115">
        <v>174</v>
      </c>
      <c r="D555" s="163">
        <f>'сходові кл'!P555</f>
        <v>0.46738804715689536</v>
      </c>
      <c r="E555" s="163">
        <f>'прибуд тер'!P555</f>
        <v>0.64997716428505314</v>
      </c>
      <c r="F555" s="163">
        <f>'слюсарі х.в.'!Q555+водовідведення!Q555+зварювальник!N555+'слюсарі ц.о. г.в.'!O555+'гаряча вода'!O555+'аварійні служби'!I555</f>
        <v>0.25433729329761379</v>
      </c>
      <c r="G555" s="163">
        <f>даратиз!K555</f>
        <v>3.2319017065105676E-3</v>
      </c>
      <c r="H555" s="163">
        <f>димвенканали!R555</f>
        <v>1.8516990832371794E-2</v>
      </c>
      <c r="I555" s="163">
        <f>покрівлі!P555+'під зими'!N555+маляри!N555+водій!M555</f>
        <v>0.10304086600767856</v>
      </c>
      <c r="J555" s="163">
        <f>електрики!Q555</f>
        <v>1.7059281028414801E-2</v>
      </c>
      <c r="K555" s="163">
        <f t="shared" si="63"/>
        <v>1.5135515443145378</v>
      </c>
      <c r="L555" s="10">
        <v>3.8827927612916147E-2</v>
      </c>
      <c r="M555" s="116">
        <f t="shared" si="53"/>
        <v>1.55</v>
      </c>
      <c r="N555" s="116">
        <f t="shared" si="64"/>
        <v>1.8628553663129446</v>
      </c>
      <c r="O555" s="164"/>
      <c r="P555" s="168"/>
      <c r="Q555" s="154"/>
      <c r="R555" s="152">
        <v>14</v>
      </c>
      <c r="S555" s="166">
        <f t="shared" si="65"/>
        <v>0.2631447486607994</v>
      </c>
      <c r="T555" s="166">
        <v>1.5997106176521452</v>
      </c>
      <c r="U555" s="155">
        <f t="shared" si="66"/>
        <v>16.449521917095876</v>
      </c>
    </row>
    <row r="556" spans="1:21" ht="18.75">
      <c r="A556" s="161">
        <f t="shared" si="67"/>
        <v>4</v>
      </c>
      <c r="B556" s="115" t="s">
        <v>646</v>
      </c>
      <c r="C556" s="115">
        <v>200</v>
      </c>
      <c r="D556" s="163">
        <f>'сходові кл'!P556</f>
        <v>0.47861223526882624</v>
      </c>
      <c r="E556" s="163">
        <f>'прибуд тер'!P556</f>
        <v>0.63763211561542255</v>
      </c>
      <c r="F556" s="163">
        <f>'слюсарі х.в.'!Q556+водовідведення!Q556+зварювальник!N556+'слюсарі ц.о. г.в.'!O556+'гаряча вода'!O556+'аварійні служби'!I556</f>
        <v>0.25449773053742308</v>
      </c>
      <c r="G556" s="163">
        <f>даратиз!K556</f>
        <v>2.9094065453610239E-3</v>
      </c>
      <c r="H556" s="163">
        <f>димвенканали!R556</f>
        <v>1.8574174799032089E-2</v>
      </c>
      <c r="I556" s="163">
        <f>покрівлі!P556+'під зими'!N556+маляри!N556+водій!M556</f>
        <v>0.10309733947647508</v>
      </c>
      <c r="J556" s="163">
        <f>електрики!Q556</f>
        <v>1.7113635953428716E-2</v>
      </c>
      <c r="K556" s="163">
        <f t="shared" si="63"/>
        <v>1.5124366381959689</v>
      </c>
      <c r="L556" s="10">
        <v>3.8798362313442719E-2</v>
      </c>
      <c r="M556" s="116">
        <f t="shared" si="53"/>
        <v>1.55</v>
      </c>
      <c r="N556" s="116">
        <f t="shared" si="64"/>
        <v>1.8614820006112938</v>
      </c>
      <c r="O556" s="164"/>
      <c r="P556" s="168"/>
      <c r="Q556" s="154"/>
      <c r="R556" s="152">
        <v>14</v>
      </c>
      <c r="S556" s="166">
        <f t="shared" si="65"/>
        <v>0.26298947329745381</v>
      </c>
      <c r="T556" s="166">
        <v>1.59849252731384</v>
      </c>
      <c r="U556" s="155">
        <f t="shared" si="66"/>
        <v>16.452342992143361</v>
      </c>
    </row>
    <row r="557" spans="1:21" ht="18.75">
      <c r="A557" s="161">
        <f t="shared" si="67"/>
        <v>5</v>
      </c>
      <c r="B557" s="115" t="s">
        <v>647</v>
      </c>
      <c r="C557" s="115">
        <v>215</v>
      </c>
      <c r="D557" s="163">
        <f>'сходові кл'!P557</f>
        <v>0.49005460947676821</v>
      </c>
      <c r="E557" s="163">
        <f>'прибуд тер'!P557</f>
        <v>0.50025937868610171</v>
      </c>
      <c r="F557" s="163">
        <f>'слюсарі х.в.'!Q557+водовідведення!Q557+зварювальник!N557+'слюсарі ц.о. г.в.'!O557+'гаряча вода'!O557+'аварійні служби'!I557</f>
        <v>0.24738934213304845</v>
      </c>
      <c r="G557" s="163">
        <f>даратиз!K557</f>
        <v>3.867385509274819E-3</v>
      </c>
      <c r="H557" s="163">
        <f>димвенканали!R557</f>
        <v>1.6108157539063268E-2</v>
      </c>
      <c r="I557" s="163">
        <f>покрівлі!P557+'під зими'!N557+маляри!N557+водій!M557</f>
        <v>0.11076893118433243</v>
      </c>
      <c r="J557" s="163">
        <f>електрики!Q557</f>
        <v>1.4501126436527342E-2</v>
      </c>
      <c r="K557" s="163">
        <f t="shared" si="63"/>
        <v>1.3829489309651164</v>
      </c>
      <c r="L557" s="10">
        <v>3.558981669754277E-2</v>
      </c>
      <c r="M557" s="116">
        <f t="shared" si="53"/>
        <v>1.42</v>
      </c>
      <c r="N557" s="116">
        <f t="shared" si="64"/>
        <v>1.7022464971951909</v>
      </c>
      <c r="O557" s="164"/>
      <c r="P557" s="168"/>
      <c r="Q557" s="154"/>
      <c r="R557" s="152">
        <v>9</v>
      </c>
      <c r="S557" s="166">
        <f t="shared" si="65"/>
        <v>0.2359460492564287</v>
      </c>
      <c r="T557" s="166">
        <v>1.4663004479387622</v>
      </c>
      <c r="U557" s="155">
        <f t="shared" si="66"/>
        <v>16.091248528779186</v>
      </c>
    </row>
    <row r="558" spans="1:21" ht="18.75">
      <c r="A558" s="161">
        <f t="shared" si="67"/>
        <v>6</v>
      </c>
      <c r="B558" s="115" t="s">
        <v>648</v>
      </c>
      <c r="C558" s="115">
        <v>393</v>
      </c>
      <c r="D558" s="163">
        <f>'сходові кл'!P558</f>
        <v>0.42143970062621189</v>
      </c>
      <c r="E558" s="163">
        <f>'прибуд тер'!P558</f>
        <v>0.65485233192690018</v>
      </c>
      <c r="F558" s="163">
        <f>'слюсарі х.в.'!Q558+водовідведення!Q558+зварювальник!N558+'слюсарі ц.о. г.в.'!O558+'гаряча вода'!O558+'аварійні служби'!I558</f>
        <v>0.24791598632421402</v>
      </c>
      <c r="G558" s="163">
        <f>даратиз!K558</f>
        <v>4.8928865584251437E-3</v>
      </c>
      <c r="H558" s="163">
        <f>димвенканали!R558</f>
        <v>1.0769351076002926E-2</v>
      </c>
      <c r="I558" s="163">
        <f>покрівлі!P558+'під зими'!N558+маляри!N558+водій!M558</f>
        <v>0.12244866162113945</v>
      </c>
      <c r="J558" s="163">
        <f>електрики!Q558</f>
        <v>1.4883790727999177E-2</v>
      </c>
      <c r="K558" s="163">
        <f t="shared" si="63"/>
        <v>1.477202708860893</v>
      </c>
      <c r="L558" s="10">
        <v>3.7931254390235418E-2</v>
      </c>
      <c r="M558" s="116">
        <f t="shared" si="53"/>
        <v>1.52</v>
      </c>
      <c r="N558" s="116">
        <f t="shared" si="64"/>
        <v>1.8181607559013542</v>
      </c>
      <c r="O558" s="164"/>
      <c r="P558" s="168"/>
      <c r="Q558" s="154"/>
      <c r="R558" s="152">
        <v>9</v>
      </c>
      <c r="S558" s="166">
        <f t="shared" si="65"/>
        <v>0.25539307502365505</v>
      </c>
      <c r="T558" s="166">
        <v>1.5627676808776991</v>
      </c>
      <c r="U558" s="155">
        <f t="shared" si="66"/>
        <v>16.34235709815923</v>
      </c>
    </row>
    <row r="559" spans="1:21" ht="18.75">
      <c r="A559" s="161">
        <f t="shared" si="67"/>
        <v>7</v>
      </c>
      <c r="B559" s="115" t="s">
        <v>649</v>
      </c>
      <c r="C559" s="115">
        <v>175</v>
      </c>
      <c r="D559" s="163">
        <f>'сходові кл'!P559</f>
        <v>0.44313368189665647</v>
      </c>
      <c r="E559" s="163">
        <f>'прибуд тер'!P559</f>
        <v>0.45987139839147351</v>
      </c>
      <c r="F559" s="163">
        <f>'слюсарі х.в.'!Q559+водовідведення!Q559+зварювальник!N559+'слюсарі ц.о. г.в.'!O559+'гаряча вода'!O559+'аварійні служби'!I559</f>
        <v>0.24831849983046633</v>
      </c>
      <c r="G559" s="163">
        <f>даратиз!K559</f>
        <v>4.5370558473846632E-3</v>
      </c>
      <c r="H559" s="163">
        <f>димвенканали!R559</f>
        <v>1.0868022218489298E-2</v>
      </c>
      <c r="I559" s="163">
        <f>покрівлі!P559+'під зими'!N559+маляри!N559+водій!M559</f>
        <v>0.12022623783922742</v>
      </c>
      <c r="J559" s="163">
        <f>електрики!Q559</f>
        <v>1.5020159263605023E-2</v>
      </c>
      <c r="K559" s="163">
        <f t="shared" si="63"/>
        <v>1.3019750552873028</v>
      </c>
      <c r="L559" s="10">
        <v>3.3582112207297822E-2</v>
      </c>
      <c r="M559" s="116">
        <f t="shared" si="53"/>
        <v>1.34</v>
      </c>
      <c r="N559" s="116">
        <f t="shared" si="64"/>
        <v>1.6026686009935209</v>
      </c>
      <c r="O559" s="164"/>
      <c r="P559" s="168"/>
      <c r="Q559" s="154"/>
      <c r="R559" s="152">
        <v>9</v>
      </c>
      <c r="S559" s="166">
        <f t="shared" si="65"/>
        <v>0.21908557805285045</v>
      </c>
      <c r="T559" s="166">
        <v>1.3835830229406705</v>
      </c>
      <c r="U559" s="155">
        <f t="shared" si="66"/>
        <v>15.834653535080639</v>
      </c>
    </row>
    <row r="560" spans="1:21" ht="18.75">
      <c r="A560" s="161">
        <f t="shared" si="67"/>
        <v>8</v>
      </c>
      <c r="B560" s="115" t="s">
        <v>650</v>
      </c>
      <c r="C560" s="115">
        <v>200</v>
      </c>
      <c r="D560" s="163">
        <f>'сходові кл'!P560</f>
        <v>0.43776662357696133</v>
      </c>
      <c r="E560" s="163">
        <f>'прибуд тер'!P560</f>
        <v>0.57403876097040019</v>
      </c>
      <c r="F560" s="163">
        <f>'слюсарі х.в.'!Q560+водовідведення!Q560+зварювальник!N560+'слюсарі ц.о. г.в.'!O560+'гаряча вода'!O560+'аварійні служби'!I560</f>
        <v>0.24838833046441522</v>
      </c>
      <c r="G560" s="163">
        <f>даратиз!K560</f>
        <v>4.6817339371545523E-3</v>
      </c>
      <c r="H560" s="163">
        <f>димвенканали!R560</f>
        <v>1.1036322827902456E-2</v>
      </c>
      <c r="I560" s="163">
        <f>покрівлі!P560+'під зими'!N560+маляри!N560+водій!M560</f>
        <v>0.11147388397894908</v>
      </c>
      <c r="J560" s="163">
        <f>електрики!Q560</f>
        <v>1.5043817354933937E-2</v>
      </c>
      <c r="K560" s="163">
        <f t="shared" si="63"/>
        <v>1.4024294731107168</v>
      </c>
      <c r="L560" s="10">
        <v>3.6081934367582578E-2</v>
      </c>
      <c r="M560" s="116">
        <f t="shared" si="53"/>
        <v>1.44</v>
      </c>
      <c r="N560" s="116">
        <f t="shared" si="64"/>
        <v>1.7262136889739592</v>
      </c>
      <c r="O560" s="164"/>
      <c r="P560" s="168"/>
      <c r="Q560" s="154"/>
      <c r="R560" s="152">
        <v>9</v>
      </c>
      <c r="S560" s="166">
        <f t="shared" si="65"/>
        <v>0.23963799302955668</v>
      </c>
      <c r="T560" s="166">
        <v>1.4865756959444025</v>
      </c>
      <c r="U560" s="155">
        <f t="shared" si="66"/>
        <v>16.120133921422529</v>
      </c>
    </row>
    <row r="561" spans="1:21" ht="18.75">
      <c r="A561" s="161">
        <f t="shared" si="67"/>
        <v>9</v>
      </c>
      <c r="B561" s="115" t="s">
        <v>651</v>
      </c>
      <c r="C561" s="115">
        <v>187</v>
      </c>
      <c r="D561" s="163">
        <f>'сходові кл'!P561</f>
        <v>0.46420042213947793</v>
      </c>
      <c r="E561" s="163">
        <f>'прибуд тер'!P561</f>
        <v>0.47196079671996877</v>
      </c>
      <c r="F561" s="163">
        <f>'слюсарі х.в.'!Q561+водовідведення!Q561+зварювальник!N561+'слюсарі ц.о. г.в.'!O561+'гаряча вода'!O561+'аварійні служби'!I561</f>
        <v>0.24785899525550856</v>
      </c>
      <c r="G561" s="163">
        <f>даратиз!K561</f>
        <v>4.6585007166924184E-3</v>
      </c>
      <c r="H561" s="163">
        <f>димвенканали!R561</f>
        <v>1.0904760713363501E-2</v>
      </c>
      <c r="I561" s="163">
        <f>покрівлі!P561+'під зими'!N561+маляри!N561+водій!M561</f>
        <v>0.11212632005796677</v>
      </c>
      <c r="J561" s="163">
        <f>електрики!Q561</f>
        <v>1.4864482584393423E-2</v>
      </c>
      <c r="K561" s="163">
        <f t="shared" si="63"/>
        <v>1.3265742781873711</v>
      </c>
      <c r="L561" s="10">
        <v>3.4195438416990451E-2</v>
      </c>
      <c r="M561" s="116">
        <f t="shared" si="53"/>
        <v>1.36</v>
      </c>
      <c r="N561" s="116">
        <f t="shared" si="64"/>
        <v>1.6329236599252337</v>
      </c>
      <c r="O561" s="164"/>
      <c r="P561" s="168"/>
      <c r="Q561" s="154"/>
      <c r="R561" s="152">
        <v>9</v>
      </c>
      <c r="S561" s="166">
        <f t="shared" si="65"/>
        <v>0.22407159714522717</v>
      </c>
      <c r="T561" s="166">
        <v>1.4088520627800065</v>
      </c>
      <c r="U561" s="155">
        <f t="shared" si="66"/>
        <v>15.904551163667222</v>
      </c>
    </row>
    <row r="562" spans="1:21" ht="18.75">
      <c r="A562" s="161">
        <f t="shared" si="67"/>
        <v>10</v>
      </c>
      <c r="B562" s="115" t="s">
        <v>652</v>
      </c>
      <c r="C562" s="115">
        <v>202</v>
      </c>
      <c r="D562" s="163">
        <f>'сходові кл'!P562</f>
        <v>0.46824134653495236</v>
      </c>
      <c r="E562" s="163">
        <f>'прибуд тер'!P562</f>
        <v>0.46772038300758501</v>
      </c>
      <c r="F562" s="163">
        <f>'слюсарі х.в.'!Q562+водовідведення!Q562+зварювальник!N562+'слюсарі ц.о. г.в.'!O562+'гаряча вода'!O562+'аварійні служби'!I562</f>
        <v>0.24901959029111487</v>
      </c>
      <c r="G562" s="163">
        <f>даратиз!K562</f>
        <v>4.4640617946531576E-3</v>
      </c>
      <c r="H562" s="163">
        <f>димвенканали!R562</f>
        <v>1.1039885760119465E-2</v>
      </c>
      <c r="I562" s="163">
        <f>покрівлі!P562+'під зими'!N562+маляри!N562+водій!M562</f>
        <v>0.11009008355478991</v>
      </c>
      <c r="J562" s="163">
        <f>електрики!Q562</f>
        <v>1.5257683416113716E-2</v>
      </c>
      <c r="K562" s="163">
        <f t="shared" si="63"/>
        <v>1.3258330343593285</v>
      </c>
      <c r="L562" s="10">
        <v>3.4170201505229314E-2</v>
      </c>
      <c r="M562" s="116">
        <f t="shared" si="53"/>
        <v>1.36</v>
      </c>
      <c r="N562" s="116">
        <f t="shared" si="64"/>
        <v>1.6320038830374695</v>
      </c>
      <c r="O562" s="164"/>
      <c r="P562" s="168"/>
      <c r="Q562" s="154"/>
      <c r="R562" s="152">
        <v>9</v>
      </c>
      <c r="S562" s="166">
        <f t="shared" si="65"/>
        <v>0.22419158102202186</v>
      </c>
      <c r="T562" s="166">
        <v>1.4078123020154476</v>
      </c>
      <c r="U562" s="155">
        <f t="shared" si="66"/>
        <v>15.924820425355385</v>
      </c>
    </row>
    <row r="563" spans="1:21" ht="18.75">
      <c r="A563" s="161">
        <f t="shared" si="67"/>
        <v>11</v>
      </c>
      <c r="B563" s="115" t="s">
        <v>653</v>
      </c>
      <c r="C563" s="115">
        <v>193</v>
      </c>
      <c r="D563" s="163">
        <f>'сходові кл'!P563</f>
        <v>0.46487284868997591</v>
      </c>
      <c r="E563" s="163">
        <f>'прибуд тер'!P563</f>
        <v>0.42749726862123488</v>
      </c>
      <c r="F563" s="163">
        <f>'слюсарі х.в.'!Q563+водовідведення!Q563+зварювальник!N563+'слюсарі ц.о. г.в.'!O563+'гаряча вода'!O563+'аварійні служби'!I563</f>
        <v>0.24879323128553765</v>
      </c>
      <c r="G563" s="163">
        <f>даратиз!K563</f>
        <v>4.691153824217191E-3</v>
      </c>
      <c r="H563" s="163">
        <f>димвенканали!R563</f>
        <v>1.0984396686223924E-2</v>
      </c>
      <c r="I563" s="163">
        <f>покрівлі!P563+'під зими'!N563+маляри!N563+водій!M563</f>
        <v>0.10996126275115459</v>
      </c>
      <c r="J563" s="163">
        <f>електрики!Q563</f>
        <v>1.5180994694785649E-2</v>
      </c>
      <c r="K563" s="163">
        <f t="shared" si="63"/>
        <v>1.2819811565531298</v>
      </c>
      <c r="L563" s="10">
        <v>3.3083388268044939E-2</v>
      </c>
      <c r="M563" s="116">
        <f t="shared" si="53"/>
        <v>1.32</v>
      </c>
      <c r="N563" s="116">
        <f t="shared" si="64"/>
        <v>1.5780774537854099</v>
      </c>
      <c r="O563" s="164"/>
      <c r="P563" s="168"/>
      <c r="Q563" s="154"/>
      <c r="R563" s="152">
        <v>9</v>
      </c>
      <c r="S563" s="166">
        <f t="shared" si="65"/>
        <v>0.21504185714195811</v>
      </c>
      <c r="T563" s="166">
        <v>1.3630355966434518</v>
      </c>
      <c r="U563" s="155">
        <f t="shared" si="66"/>
        <v>15.776686806383502</v>
      </c>
    </row>
    <row r="564" spans="1:21" ht="18.75">
      <c r="A564" s="161">
        <f t="shared" si="67"/>
        <v>12</v>
      </c>
      <c r="B564" s="115" t="s">
        <v>654</v>
      </c>
      <c r="C564" s="115">
        <v>255</v>
      </c>
      <c r="D564" s="163">
        <f>'сходові кл'!P564</f>
        <v>0.47807174141688002</v>
      </c>
      <c r="E564" s="163">
        <f>'прибуд тер'!P564</f>
        <v>0.43046780038032495</v>
      </c>
      <c r="F564" s="163">
        <f>'слюсарі х.в.'!Q564+водовідведення!Q564+зварювальник!N564+'слюсарі ц.о. г.в.'!O564+'гаряча вода'!O564+'аварійні служби'!I564</f>
        <v>0.24763964347390391</v>
      </c>
      <c r="G564" s="163">
        <f>даратиз!K564</f>
        <v>5.4023433822065333E-3</v>
      </c>
      <c r="H564" s="163">
        <f>димвенканали!R564</f>
        <v>1.0701609088878282E-2</v>
      </c>
      <c r="I564" s="163">
        <f>покрівлі!P564+'під зими'!N564+маляри!N564+водій!M564</f>
        <v>0.12142975877009796</v>
      </c>
      <c r="J564" s="163">
        <f>електрики!Q564</f>
        <v>1.4653221858937826E-2</v>
      </c>
      <c r="K564" s="163">
        <f t="shared" si="63"/>
        <v>1.3083661183712296</v>
      </c>
      <c r="L564" s="10">
        <v>3.3750239019727152E-2</v>
      </c>
      <c r="M564" s="116">
        <f t="shared" si="53"/>
        <v>1.34</v>
      </c>
      <c r="N564" s="116">
        <f t="shared" si="64"/>
        <v>1.610539628869148</v>
      </c>
      <c r="O564" s="164"/>
      <c r="P564" s="168"/>
      <c r="Q564" s="154"/>
      <c r="R564" s="152">
        <v>9</v>
      </c>
      <c r="S564" s="166">
        <f t="shared" si="65"/>
        <v>0.22002978125638961</v>
      </c>
      <c r="T564" s="166">
        <v>1.3905098476127584</v>
      </c>
      <c r="U564" s="155">
        <f t="shared" si="66"/>
        <v>15.823676591297717</v>
      </c>
    </row>
    <row r="565" spans="1:21" ht="18.75">
      <c r="A565" s="161">
        <f t="shared" si="67"/>
        <v>13</v>
      </c>
      <c r="B565" s="115" t="s">
        <v>655</v>
      </c>
      <c r="C565" s="115">
        <v>9</v>
      </c>
      <c r="D565" s="163">
        <f>'сходові кл'!P565</f>
        <v>0</v>
      </c>
      <c r="E565" s="163">
        <f>'прибуд тер'!P565</f>
        <v>0</v>
      </c>
      <c r="F565" s="163">
        <f>'слюсарі х.в.'!Q565+водовідведення!Q565+зварювальник!N565+'слюсарі ц.о. г.в.'!O565+'гаряча вода'!O565+'аварійні служби'!I565</f>
        <v>0.13120857119188045</v>
      </c>
      <c r="G565" s="163">
        <f>даратиз!K565</f>
        <v>0</v>
      </c>
      <c r="H565" s="163">
        <f>димвенканали!R565</f>
        <v>1.1721102008372227E-2</v>
      </c>
      <c r="I565" s="163">
        <f>покрівлі!P565+'під зими'!N565+маляри!N565+водій!M565</f>
        <v>0.28523283199680249</v>
      </c>
      <c r="J565" s="163">
        <f>електрики!Q565</f>
        <v>1.619915890595075E-2</v>
      </c>
      <c r="K565" s="163">
        <f t="shared" si="63"/>
        <v>0.44436166410300593</v>
      </c>
      <c r="L565" s="10">
        <v>1.2226505086233139E-2</v>
      </c>
      <c r="M565" s="116">
        <f t="shared" si="53"/>
        <v>0.46</v>
      </c>
      <c r="N565" s="116">
        <f t="shared" si="64"/>
        <v>0.5479058030270868</v>
      </c>
      <c r="O565" s="164"/>
      <c r="P565" s="168"/>
      <c r="Q565" s="154"/>
      <c r="R565" s="152">
        <v>1</v>
      </c>
      <c r="S565" s="166">
        <f t="shared" si="65"/>
        <v>4.4173793474281409E-2</v>
      </c>
      <c r="T565" s="166">
        <v>0.50373200955280539</v>
      </c>
      <c r="U565" s="155">
        <f t="shared" si="66"/>
        <v>8.7693044389808108</v>
      </c>
    </row>
    <row r="566" spans="1:21" ht="18.75">
      <c r="A566" s="161">
        <f t="shared" si="67"/>
        <v>14</v>
      </c>
      <c r="B566" s="223" t="s">
        <v>656</v>
      </c>
      <c r="C566" s="115">
        <v>7</v>
      </c>
      <c r="D566" s="163">
        <f>'сходові кл'!P566</f>
        <v>0</v>
      </c>
      <c r="E566" s="163">
        <f>'прибуд тер'!P566</f>
        <v>0</v>
      </c>
      <c r="F566" s="234">
        <f>'слюсарі х.в.'!Q566+водовідведення!Q566+зварювальник!N566+'слюсарі ц.о. г.в.'!O566+'гаряча вода'!O566+'аварійні служби'!I566</f>
        <v>6.4520000000000008E-2</v>
      </c>
      <c r="G566" s="163">
        <f>даратиз!K566</f>
        <v>0</v>
      </c>
      <c r="H566" s="163">
        <f>димвенканали!R566</f>
        <v>3.1163337718376063E-2</v>
      </c>
      <c r="I566" s="234">
        <f>покрівлі!P566+'під зими'!N566+маляри!N566+водій!M566</f>
        <v>0</v>
      </c>
      <c r="J566" s="163">
        <f>електрики!Q566</f>
        <v>2.5841590289677367E-2</v>
      </c>
      <c r="K566" s="163">
        <f t="shared" si="63"/>
        <v>0.12152492800805344</v>
      </c>
      <c r="L566" s="10">
        <v>3.4184949404372591E-3</v>
      </c>
      <c r="M566" s="116">
        <f t="shared" si="53"/>
        <v>0.12</v>
      </c>
      <c r="N566" s="116">
        <f t="shared" si="64"/>
        <v>0.14993210753818884</v>
      </c>
      <c r="O566" s="164"/>
      <c r="P566" s="168"/>
      <c r="Q566" s="154"/>
      <c r="R566" s="152">
        <v>1</v>
      </c>
      <c r="S566" s="166">
        <f t="shared" si="65"/>
        <v>9.0901159921737418E-3</v>
      </c>
      <c r="T566" s="166">
        <v>0.14084199154601509</v>
      </c>
      <c r="U566" s="155">
        <f t="shared" si="66"/>
        <v>6.4541234417321274</v>
      </c>
    </row>
    <row r="567" spans="1:21" ht="18.75">
      <c r="A567" s="161">
        <f t="shared" si="67"/>
        <v>15</v>
      </c>
      <c r="B567" s="115" t="s">
        <v>657</v>
      </c>
      <c r="C567" s="115">
        <v>14</v>
      </c>
      <c r="D567" s="163">
        <f>'сходові кл'!P567</f>
        <v>0</v>
      </c>
      <c r="E567" s="163">
        <f>'прибуд тер'!P567</f>
        <v>0</v>
      </c>
      <c r="F567" s="163">
        <f>'слюсарі х.в.'!Q567+водовідведення!Q567+зварювальник!N567+'слюсарі ц.о. г.в.'!O567+'гаряча вода'!O567+'аварійні служби'!I567</f>
        <v>9.9336772948201063E-2</v>
      </c>
      <c r="G567" s="163">
        <f>даратиз!K567</f>
        <v>0</v>
      </c>
      <c r="H567" s="163">
        <f>димвенканали!R567</f>
        <v>6.2478321849006993E-2</v>
      </c>
      <c r="I567" s="163">
        <f>покрівлі!P567+'під зими'!N567+маляри!N567+водій!M567</f>
        <v>0</v>
      </c>
      <c r="J567" s="163">
        <f>електрики!Q567</f>
        <v>0</v>
      </c>
      <c r="K567" s="163">
        <f t="shared" si="63"/>
        <v>0.16181509479720807</v>
      </c>
      <c r="L567" s="10">
        <v>4.4371345182921424E-3</v>
      </c>
      <c r="M567" s="116">
        <f t="shared" si="53"/>
        <v>0.17</v>
      </c>
      <c r="N567" s="116">
        <f t="shared" si="64"/>
        <v>0.19950267517860024</v>
      </c>
      <c r="O567" s="164"/>
      <c r="P567" s="168"/>
      <c r="Q567" s="154"/>
      <c r="R567" s="152">
        <v>1</v>
      </c>
      <c r="S567" s="166">
        <f t="shared" si="65"/>
        <v>1.6692733024963963E-2</v>
      </c>
      <c r="T567" s="166">
        <v>0.18280994215363627</v>
      </c>
      <c r="U567" s="155">
        <f t="shared" si="66"/>
        <v>9.1311953979697318</v>
      </c>
    </row>
    <row r="568" spans="1:21" ht="18.75">
      <c r="A568" s="161">
        <f t="shared" si="67"/>
        <v>16</v>
      </c>
      <c r="B568" s="115" t="s">
        <v>658</v>
      </c>
      <c r="C568" s="115">
        <v>21</v>
      </c>
      <c r="D568" s="163">
        <f>'сходові кл'!P568</f>
        <v>0</v>
      </c>
      <c r="E568" s="163">
        <f>'прибуд тер'!P568</f>
        <v>0</v>
      </c>
      <c r="F568" s="163">
        <f>'слюсарі х.в.'!Q568+водовідведення!Q568+зварювальник!N568+'слюсарі ц.о. г.в.'!O568+'гаряча вода'!O568+'аварійні служби'!I568</f>
        <v>0.13920928070988037</v>
      </c>
      <c r="G568" s="163">
        <f>даратиз!K568</f>
        <v>1.6308816811329375E-2</v>
      </c>
      <c r="H568" s="163">
        <f>димвенканали!R568</f>
        <v>2.202996716212869E-2</v>
      </c>
      <c r="I568" s="163">
        <f>покрівлі!P568+'під зими'!N568+маляри!N568+водій!M568</f>
        <v>0.20795266857899319</v>
      </c>
      <c r="J568" s="163">
        <f>електрики!Q568</f>
        <v>2.0265599206919206E-2</v>
      </c>
      <c r="K568" s="163">
        <f t="shared" si="63"/>
        <v>0.40576633246925081</v>
      </c>
      <c r="L568" s="10">
        <v>1.1150039415599403E-2</v>
      </c>
      <c r="M568" s="116">
        <f t="shared" si="53"/>
        <v>0.42</v>
      </c>
      <c r="N568" s="116">
        <f t="shared" si="64"/>
        <v>0.50029964626182022</v>
      </c>
      <c r="O568" s="164"/>
      <c r="P568" s="168"/>
      <c r="Q568" s="154"/>
      <c r="R568" s="152">
        <v>2</v>
      </c>
      <c r="S568" s="166">
        <f t="shared" si="65"/>
        <v>4.0918022339124838E-2</v>
      </c>
      <c r="T568" s="166">
        <v>0.45938162392269538</v>
      </c>
      <c r="U568" s="155">
        <f t="shared" si="66"/>
        <v>8.9071961541958657</v>
      </c>
    </row>
    <row r="569" spans="1:21" ht="18.75">
      <c r="A569" s="161">
        <f t="shared" si="67"/>
        <v>17</v>
      </c>
      <c r="B569" s="115" t="s">
        <v>659</v>
      </c>
      <c r="C569" s="115">
        <v>17</v>
      </c>
      <c r="D569" s="163">
        <f>'сходові кл'!P569</f>
        <v>0</v>
      </c>
      <c r="E569" s="163">
        <f>'прибуд тер'!P569</f>
        <v>0</v>
      </c>
      <c r="F569" s="163">
        <f>'слюсарі х.в.'!Q569+водовідведення!Q569+зварювальник!N569+'слюсарі ц.о. г.в.'!O569+'гаряча вода'!O569+'аварійні служби'!I569</f>
        <v>0.16309319182008386</v>
      </c>
      <c r="G569" s="163">
        <f>даратиз!K569</f>
        <v>1.9598295800365186E-2</v>
      </c>
      <c r="H569" s="163">
        <f>димвенканали!R569</f>
        <v>2.1536398647552499E-2</v>
      </c>
      <c r="I569" s="163">
        <f>покрівлі!P569+'під зими'!N569+маляри!N569+водій!M569</f>
        <v>0.33204951132401744</v>
      </c>
      <c r="J569" s="163">
        <f>електрики!Q569</f>
        <v>2.160019314130061E-2</v>
      </c>
      <c r="K569" s="163">
        <f t="shared" si="63"/>
        <v>0.55787759073331955</v>
      </c>
      <c r="L569" s="10">
        <v>1.5296231924944923E-2</v>
      </c>
      <c r="M569" s="116">
        <f t="shared" si="53"/>
        <v>0.56999999999999995</v>
      </c>
      <c r="N569" s="116">
        <f t="shared" si="64"/>
        <v>0.68780858718991733</v>
      </c>
      <c r="O569" s="164"/>
      <c r="P569" s="168"/>
      <c r="Q569" s="154"/>
      <c r="R569" s="152">
        <v>1</v>
      </c>
      <c r="S569" s="166">
        <f t="shared" si="65"/>
        <v>5.760383188218654E-2</v>
      </c>
      <c r="T569" s="166">
        <v>0.63020475530773079</v>
      </c>
      <c r="U569" s="155">
        <f t="shared" si="66"/>
        <v>9.1404946403583427</v>
      </c>
    </row>
    <row r="570" spans="1:21" ht="18.75">
      <c r="A570" s="161">
        <f t="shared" si="67"/>
        <v>18</v>
      </c>
      <c r="B570" s="115" t="s">
        <v>660</v>
      </c>
      <c r="C570" s="115">
        <v>13</v>
      </c>
      <c r="D570" s="163">
        <f>'сходові кл'!P570</f>
        <v>0</v>
      </c>
      <c r="E570" s="163">
        <f>'прибуд тер'!P570</f>
        <v>0.48272618645874982</v>
      </c>
      <c r="F570" s="163">
        <f>'слюсарі х.в.'!Q570+водовідведення!Q570+зварювальник!N570+'слюсарі ц.о. г.в.'!O570+'гаряча вода'!O570+'аварійні служби'!I570</f>
        <v>0.16216272029316514</v>
      </c>
      <c r="G570" s="163">
        <f>даратиз!K570</f>
        <v>1.6093562574970015E-2</v>
      </c>
      <c r="H570" s="163">
        <f>димвенканали!R570</f>
        <v>2.5668322950761571E-2</v>
      </c>
      <c r="I570" s="163">
        <f>покрівлі!P570+'під зими'!N570+маляри!N570+водій!M570</f>
        <v>0.22055064292250609</v>
      </c>
      <c r="J570" s="163">
        <f>електрики!Q570</f>
        <v>2.1284956416127699E-2</v>
      </c>
      <c r="K570" s="163">
        <f t="shared" si="63"/>
        <v>0.92848639161628044</v>
      </c>
      <c r="L570" s="10">
        <v>2.4313184137970397E-2</v>
      </c>
      <c r="M570" s="116">
        <f t="shared" si="53"/>
        <v>0.95</v>
      </c>
      <c r="N570" s="116">
        <f t="shared" si="64"/>
        <v>1.1433594909051008</v>
      </c>
      <c r="O570" s="164"/>
      <c r="P570" s="168"/>
      <c r="Q570" s="154"/>
      <c r="R570" s="152">
        <v>2</v>
      </c>
      <c r="S570" s="166">
        <f t="shared" si="65"/>
        <v>0.14165630442072041</v>
      </c>
      <c r="T570" s="166">
        <v>1.0017031864843804</v>
      </c>
      <c r="U570" s="155">
        <f t="shared" si="66"/>
        <v>14.141544754178465</v>
      </c>
    </row>
    <row r="571" spans="1:21" ht="18.75">
      <c r="A571" s="161">
        <f t="shared" si="67"/>
        <v>19</v>
      </c>
      <c r="B571" s="115" t="s">
        <v>661</v>
      </c>
      <c r="C571" s="115">
        <v>68</v>
      </c>
      <c r="D571" s="163">
        <f>'сходові кл'!P571</f>
        <v>8.4763138611398336E-2</v>
      </c>
      <c r="E571" s="163">
        <f>'прибуд тер'!P571</f>
        <v>0.49611132815938974</v>
      </c>
      <c r="F571" s="163">
        <f>'слюсарі х.в.'!Q571+водовідведення!Q571+зварювальник!N571+'слюсарі ц.о. г.в.'!O571+'гаряча вода'!O571+'аварійні служби'!I571</f>
        <v>0.22449250348312647</v>
      </c>
      <c r="G571" s="163">
        <f>даратиз!K571</f>
        <v>2.8601447583469532E-3</v>
      </c>
      <c r="H571" s="163">
        <f>димвенканали!R571</f>
        <v>1.5738104012338883E-2</v>
      </c>
      <c r="I571" s="163">
        <f>покрівлі!P571+'під зими'!N571+маляри!N571+водій!M571</f>
        <v>0.17881928648597006</v>
      </c>
      <c r="J571" s="163">
        <f>електрики!Q571</f>
        <v>2.1750859909943236E-2</v>
      </c>
      <c r="K571" s="163">
        <f t="shared" si="63"/>
        <v>1.0245353654205136</v>
      </c>
      <c r="L571" s="10">
        <v>2.6674317782476021E-2</v>
      </c>
      <c r="M571" s="116">
        <f t="shared" si="53"/>
        <v>1.05</v>
      </c>
      <c r="N571" s="116">
        <f t="shared" si="64"/>
        <v>1.2614516198435874</v>
      </c>
      <c r="O571" s="164"/>
      <c r="P571" s="168"/>
      <c r="Q571" s="154"/>
      <c r="R571" s="152">
        <v>2</v>
      </c>
      <c r="S571" s="166">
        <f t="shared" si="65"/>
        <v>0.16246972720557529</v>
      </c>
      <c r="T571" s="166">
        <v>1.0989818926380122</v>
      </c>
      <c r="U571" s="155">
        <f t="shared" si="66"/>
        <v>14.78365824714187</v>
      </c>
    </row>
    <row r="572" spans="1:21" ht="18.75">
      <c r="A572" s="161">
        <f t="shared" si="67"/>
        <v>20</v>
      </c>
      <c r="B572" s="115" t="s">
        <v>662</v>
      </c>
      <c r="C572" s="115">
        <v>11</v>
      </c>
      <c r="D572" s="163">
        <f>'сходові кл'!P572</f>
        <v>0</v>
      </c>
      <c r="E572" s="163">
        <f>'прибуд тер'!P572</f>
        <v>0</v>
      </c>
      <c r="F572" s="163">
        <f>'слюсарі х.в.'!Q572+водовідведення!Q572+зварювальник!N572+'слюсарі ц.о. г.в.'!O572+'гаряча вода'!O572+'аварійні служби'!I572</f>
        <v>0.14872470138125313</v>
      </c>
      <c r="G572" s="163">
        <f>даратиз!K572</f>
        <v>1.4026402640264028E-2</v>
      </c>
      <c r="H572" s="163">
        <f>димвенканали!R572</f>
        <v>1.3656131734060958E-2</v>
      </c>
      <c r="I572" s="163">
        <f>покрівлі!P572+'під зими'!N572+маляри!N572+водій!M572</f>
        <v>0.21172930457374858</v>
      </c>
      <c r="J572" s="163">
        <f>електрики!Q572</f>
        <v>1.6732257110399298E-2</v>
      </c>
      <c r="K572" s="163">
        <f t="shared" si="63"/>
        <v>0.40486879743972598</v>
      </c>
      <c r="L572" s="10">
        <v>1.1188707756536359E-2</v>
      </c>
      <c r="M572" s="116">
        <f t="shared" si="53"/>
        <v>0.42</v>
      </c>
      <c r="N572" s="116">
        <f t="shared" si="64"/>
        <v>0.49926900623551479</v>
      </c>
      <c r="O572" s="164"/>
      <c r="P572" s="168"/>
      <c r="Q572" s="154"/>
      <c r="R572" s="152">
        <v>2</v>
      </c>
      <c r="S572" s="166">
        <f t="shared" si="65"/>
        <v>3.829424666621678E-2</v>
      </c>
      <c r="T572" s="166">
        <v>0.46097475956929801</v>
      </c>
      <c r="U572" s="155">
        <f t="shared" si="66"/>
        <v>8.3072328519670346</v>
      </c>
    </row>
    <row r="573" spans="1:21" ht="18.75">
      <c r="A573" s="161">
        <f t="shared" si="67"/>
        <v>21</v>
      </c>
      <c r="B573" s="115" t="s">
        <v>663</v>
      </c>
      <c r="C573" s="115">
        <v>72</v>
      </c>
      <c r="D573" s="163">
        <f>'сходові кл'!P573</f>
        <v>0.12423912331471049</v>
      </c>
      <c r="E573" s="163">
        <f>'прибуд тер'!P573</f>
        <v>0.3761588420844646</v>
      </c>
      <c r="F573" s="163">
        <f>'слюсарі х.в.'!Q573+водовідведення!Q573+зварювальник!N573+'слюсарі ц.о. г.в.'!O573+'гаряча вода'!O573+'аварійні служби'!I573</f>
        <v>0.23477551485754219</v>
      </c>
      <c r="G573" s="163">
        <f>даратиз!K573</f>
        <v>2.6244343891402718E-3</v>
      </c>
      <c r="H573" s="163">
        <f>димвенканали!R573</f>
        <v>1.82588554026736E-2</v>
      </c>
      <c r="I573" s="163">
        <f>покрівлі!P573+'під зими'!N573+маляри!N573+водій!M573</f>
        <v>0.20648357841611753</v>
      </c>
      <c r="J573" s="163">
        <f>електрики!Q573</f>
        <v>2.5234666492742468E-2</v>
      </c>
      <c r="K573" s="163">
        <f t="shared" si="63"/>
        <v>0.98777501495739106</v>
      </c>
      <c r="L573" s="10">
        <v>2.5797366832991699E-2</v>
      </c>
      <c r="M573" s="116">
        <f t="shared" si="53"/>
        <v>1.01</v>
      </c>
      <c r="N573" s="116">
        <f t="shared" si="64"/>
        <v>1.2162868581484594</v>
      </c>
      <c r="O573" s="164"/>
      <c r="P573" s="168"/>
      <c r="Q573" s="154"/>
      <c r="R573" s="152">
        <v>2</v>
      </c>
      <c r="S573" s="166">
        <f t="shared" si="65"/>
        <v>0.15343534462920139</v>
      </c>
      <c r="T573" s="166">
        <v>1.062851513519258</v>
      </c>
      <c r="U573" s="155">
        <f t="shared" si="66"/>
        <v>14.436197594634301</v>
      </c>
    </row>
    <row r="574" spans="1:21" ht="18.75">
      <c r="A574" s="161">
        <f t="shared" si="67"/>
        <v>22</v>
      </c>
      <c r="B574" s="115" t="s">
        <v>664</v>
      </c>
      <c r="C574" s="115">
        <v>145</v>
      </c>
      <c r="D574" s="163">
        <f>'сходові кл'!P574</f>
        <v>0.16939259826362527</v>
      </c>
      <c r="E574" s="163">
        <f>'прибуд тер'!P574</f>
        <v>0.35754308413028796</v>
      </c>
      <c r="F574" s="163">
        <f>'слюсарі х.в.'!Q574+водовідведення!Q574+зварювальник!N574+'слюсарі ц.о. г.в.'!O574+'гаряча вода'!O574+'аварійні служби'!I574</f>
        <v>0.23528654193359011</v>
      </c>
      <c r="G574" s="163">
        <f>даратиз!K574</f>
        <v>4.7915066005448067E-3</v>
      </c>
      <c r="H574" s="163">
        <f>димвенканали!R574</f>
        <v>3.1387534392608978E-3</v>
      </c>
      <c r="I574" s="163">
        <f>покрівлі!P574+'під зими'!N574+маляри!N574+водій!M574</f>
        <v>0.13016477976509233</v>
      </c>
      <c r="J574" s="163">
        <f>електрики!Q574</f>
        <v>2.4788096201129366E-2</v>
      </c>
      <c r="K574" s="163">
        <f t="shared" si="63"/>
        <v>0.92510536033353064</v>
      </c>
      <c r="L574" s="10">
        <v>2.4328488146571688E-2</v>
      </c>
      <c r="M574" s="116">
        <f t="shared" si="53"/>
        <v>0.95</v>
      </c>
      <c r="N574" s="116">
        <f t="shared" si="64"/>
        <v>1.1393206181761228</v>
      </c>
      <c r="O574" s="164"/>
      <c r="P574" s="168"/>
      <c r="Q574" s="154"/>
      <c r="R574" s="152">
        <v>4</v>
      </c>
      <c r="S574" s="166">
        <f t="shared" si="65"/>
        <v>0.13698690653736922</v>
      </c>
      <c r="T574" s="166">
        <v>1.0023337116387536</v>
      </c>
      <c r="U574" s="155">
        <f t="shared" si="66"/>
        <v>13.66679629216542</v>
      </c>
    </row>
    <row r="575" spans="1:21" ht="18.75">
      <c r="A575" s="161">
        <f t="shared" si="67"/>
        <v>23</v>
      </c>
      <c r="B575" s="115" t="s">
        <v>665</v>
      </c>
      <c r="C575" s="115">
        <v>159</v>
      </c>
      <c r="D575" s="163">
        <f>'сходові кл'!P575</f>
        <v>0.19891323456683346</v>
      </c>
      <c r="E575" s="163">
        <f>'прибуд тер'!P575</f>
        <v>0.10064566711422629</v>
      </c>
      <c r="F575" s="163">
        <f>'слюсарі х.в.'!Q575+водовідведення!Q575+зварювальник!N575+'слюсарі ц.о. г.в.'!O575+'гаряча вода'!O575+'аварійні служби'!I575</f>
        <v>0.28957241264463535</v>
      </c>
      <c r="G575" s="163">
        <f>даратиз!K575</f>
        <v>1.2714232488822655E-3</v>
      </c>
      <c r="H575" s="163">
        <f>димвенканали!R575</f>
        <v>3.4681404532335813E-2</v>
      </c>
      <c r="I575" s="163">
        <f>покрівлі!P575+'під зими'!N575+маляри!N575+водій!M575</f>
        <v>0.25159577815997664</v>
      </c>
      <c r="J575" s="163">
        <f>електрики!Q575</f>
        <v>4.3799441564626403E-2</v>
      </c>
      <c r="K575" s="163">
        <f t="shared" si="63"/>
        <v>0.92047936183151624</v>
      </c>
      <c r="L575" s="10">
        <v>2.4322629529425377E-2</v>
      </c>
      <c r="M575" s="116">
        <f t="shared" ref="M575:M634" si="68">ROUND(K575+L575,2)</f>
        <v>0.94</v>
      </c>
      <c r="N575" s="116">
        <f t="shared" si="64"/>
        <v>1.1337623896331299</v>
      </c>
      <c r="O575" s="164"/>
      <c r="P575" s="168"/>
      <c r="Q575" s="154"/>
      <c r="R575" s="152">
        <v>4</v>
      </c>
      <c r="S575" s="166">
        <f t="shared" si="65"/>
        <v>0.13167005302080437</v>
      </c>
      <c r="T575" s="166">
        <v>1.0020923366123256</v>
      </c>
      <c r="U575" s="155">
        <f t="shared" si="66"/>
        <v>13.139513017924903</v>
      </c>
    </row>
    <row r="576" spans="1:21" ht="18.75">
      <c r="A576" s="161">
        <f t="shared" si="67"/>
        <v>24</v>
      </c>
      <c r="B576" s="115" t="s">
        <v>666</v>
      </c>
      <c r="C576" s="115">
        <v>12</v>
      </c>
      <c r="D576" s="163">
        <f>'сходові кл'!P576</f>
        <v>0</v>
      </c>
      <c r="E576" s="163">
        <f>'прибуд тер'!P576</f>
        <v>0.49051110713420443</v>
      </c>
      <c r="F576" s="163">
        <f>'слюсарі х.в.'!Q576+водовідведення!Q576+зварювальник!N576+'слюсарі ц.о. г.в.'!O576+'гаряча вода'!O576+'аварійні служби'!I576</f>
        <v>0.17494633146988109</v>
      </c>
      <c r="G576" s="163">
        <f>даратиз!K576</f>
        <v>0</v>
      </c>
      <c r="H576" s="163">
        <f>димвенканали!R576</f>
        <v>5.1054923110851087E-2</v>
      </c>
      <c r="I576" s="163">
        <f>покрівлі!P576+'під зими'!N576+маляри!N576+водій!M576</f>
        <v>0.40224584051661066</v>
      </c>
      <c r="J576" s="163">
        <f>електрики!Q576</f>
        <v>2.7811062971707098E-2</v>
      </c>
      <c r="K576" s="163">
        <f t="shared" si="63"/>
        <v>1.1465692652032542</v>
      </c>
      <c r="L576" s="10">
        <v>3.1133320414901671E-2</v>
      </c>
      <c r="M576" s="116">
        <f t="shared" si="68"/>
        <v>1.18</v>
      </c>
      <c r="N576" s="116">
        <f t="shared" si="64"/>
        <v>1.4132431027417869</v>
      </c>
      <c r="O576" s="164"/>
      <c r="P576" s="168"/>
      <c r="Q576" s="154"/>
      <c r="R576" s="152">
        <v>2</v>
      </c>
      <c r="S576" s="166">
        <f t="shared" si="65"/>
        <v>0.13055030164783821</v>
      </c>
      <c r="T576" s="166">
        <v>1.2826928010939487</v>
      </c>
      <c r="U576" s="155">
        <f t="shared" si="66"/>
        <v>10.177830696211748</v>
      </c>
    </row>
    <row r="577" spans="1:21" ht="18.75">
      <c r="A577" s="161">
        <f t="shared" si="67"/>
        <v>25</v>
      </c>
      <c r="B577" s="115" t="s">
        <v>667</v>
      </c>
      <c r="C577" s="115">
        <v>15</v>
      </c>
      <c r="D577" s="163">
        <f>'сходові кл'!P577</f>
        <v>0</v>
      </c>
      <c r="E577" s="163">
        <f>'прибуд тер'!P577</f>
        <v>0.53621829992226178</v>
      </c>
      <c r="F577" s="163">
        <f>'слюсарі х.в.'!Q577+водовідведення!Q577+зварювальник!N577+'слюсарі ц.о. г.в.'!O577+'гаряча вода'!O577+'аварійні служби'!I577</f>
        <v>0.1889278198979088</v>
      </c>
      <c r="G577" s="163">
        <f>даратиз!K577</f>
        <v>0</v>
      </c>
      <c r="H577" s="163">
        <f>димвенканали!R577</f>
        <v>2.7378783982100818E-2</v>
      </c>
      <c r="I577" s="163">
        <f>покрівлі!P577+'під зими'!N577+маляри!N577+водій!M577</f>
        <v>0.26549841328769158</v>
      </c>
      <c r="J577" s="163">
        <f>електрики!Q577</f>
        <v>1.8450967121070881E-2</v>
      </c>
      <c r="K577" s="163">
        <f t="shared" si="63"/>
        <v>1.0364742842110337</v>
      </c>
      <c r="L577" s="10">
        <v>2.7451576770192582E-2</v>
      </c>
      <c r="M577" s="116">
        <f t="shared" si="68"/>
        <v>1.06</v>
      </c>
      <c r="N577" s="116">
        <f t="shared" si="64"/>
        <v>1.2767110331774716</v>
      </c>
      <c r="O577" s="164"/>
      <c r="P577" s="168"/>
      <c r="Q577" s="154"/>
      <c r="R577" s="152">
        <v>2</v>
      </c>
      <c r="S577" s="166">
        <f t="shared" si="65"/>
        <v>0.14570607024553706</v>
      </c>
      <c r="T577" s="166">
        <v>1.1310049629319345</v>
      </c>
      <c r="U577" s="155">
        <f t="shared" si="66"/>
        <v>12.882885134988205</v>
      </c>
    </row>
    <row r="578" spans="1:21" ht="18.75">
      <c r="A578" s="161">
        <f t="shared" si="67"/>
        <v>26</v>
      </c>
      <c r="B578" s="115" t="s">
        <v>668</v>
      </c>
      <c r="C578" s="115">
        <v>14</v>
      </c>
      <c r="D578" s="163">
        <f>'сходові кл'!P578</f>
        <v>0</v>
      </c>
      <c r="E578" s="163">
        <f>'прибуд тер'!P578</f>
        <v>0.68450925361074277</v>
      </c>
      <c r="F578" s="163">
        <f>'слюсарі х.в.'!Q578+водовідведення!Q578+зварювальник!N578+'слюсарі ц.о. г.в.'!O578+'гаряча вода'!O578+'аварійні служби'!I578</f>
        <v>0.15721536677467057</v>
      </c>
      <c r="G578" s="163">
        <f>даратиз!K578</f>
        <v>0</v>
      </c>
      <c r="H578" s="163">
        <f>димвенканали!R578</f>
        <v>2.5542364336812208E-2</v>
      </c>
      <c r="I578" s="163">
        <f>покрівлі!P578+'під зими'!N578+маляри!N578+водій!M578</f>
        <v>0.3268523593617938</v>
      </c>
      <c r="J578" s="163">
        <f>електрики!Q578</f>
        <v>2.9417371793067731E-2</v>
      </c>
      <c r="K578" s="163">
        <f t="shared" si="63"/>
        <v>1.2235367158770871</v>
      </c>
      <c r="L578" s="10">
        <v>3.1485391360591759E-2</v>
      </c>
      <c r="M578" s="116">
        <f t="shared" si="68"/>
        <v>1.26</v>
      </c>
      <c r="N578" s="116">
        <f t="shared" si="64"/>
        <v>1.5060265286852146</v>
      </c>
      <c r="O578" s="164"/>
      <c r="P578" s="168"/>
      <c r="Q578" s="154"/>
      <c r="R578" s="152">
        <v>2</v>
      </c>
      <c r="S578" s="166">
        <f t="shared" si="65"/>
        <v>0.20882840462883401</v>
      </c>
      <c r="T578" s="166">
        <v>1.2971981240563806</v>
      </c>
      <c r="U578" s="155">
        <f t="shared" si="66"/>
        <v>16.098420183943901</v>
      </c>
    </row>
    <row r="579" spans="1:21" ht="18.75">
      <c r="A579" s="161">
        <f t="shared" si="67"/>
        <v>27</v>
      </c>
      <c r="B579" s="115" t="s">
        <v>669</v>
      </c>
      <c r="C579" s="115">
        <v>188</v>
      </c>
      <c r="D579" s="163">
        <f>'сходові кл'!P579</f>
        <v>0.38944051839628574</v>
      </c>
      <c r="E579" s="234">
        <f>'прибуд тер'!P579</f>
        <v>0.43457691129796328</v>
      </c>
      <c r="F579" s="163">
        <f>'слюсарі х.в.'!Q579+водовідведення!Q579+зварювальник!N579+'слюсарі ц.о. г.в.'!O579+'гаряча вода'!O579+'аварійні служби'!I579</f>
        <v>0.24739949633148489</v>
      </c>
      <c r="G579" s="163">
        <f>даратиз!K579</f>
        <v>3.7570768988469732E-3</v>
      </c>
      <c r="H579" s="163">
        <f>димвенканали!R579</f>
        <v>1.0642740026003976E-2</v>
      </c>
      <c r="I579" s="163">
        <f>покрівлі!P579+'під зими'!N579+маляри!N579+водій!M579</f>
        <v>0.10237624655674922</v>
      </c>
      <c r="J579" s="163">
        <f>електрики!Q579</f>
        <v>1.4708807819675606E-2</v>
      </c>
      <c r="K579" s="163">
        <f t="shared" si="63"/>
        <v>1.20290179732701</v>
      </c>
      <c r="L579" s="10">
        <v>3.1115578785874731E-2</v>
      </c>
      <c r="M579" s="116">
        <f t="shared" si="68"/>
        <v>1.23</v>
      </c>
      <c r="N579" s="116">
        <f t="shared" si="64"/>
        <v>1.4808208513354617</v>
      </c>
      <c r="O579" s="164"/>
      <c r="P579" s="168"/>
      <c r="Q579" s="154"/>
      <c r="R579" s="152">
        <v>10</v>
      </c>
      <c r="S579" s="166">
        <f t="shared" si="65"/>
        <v>0.19885900535742285</v>
      </c>
      <c r="T579" s="166">
        <v>1.2819618459780389</v>
      </c>
      <c r="U579" s="155">
        <f t="shared" si="66"/>
        <v>15.512084543023871</v>
      </c>
    </row>
    <row r="580" spans="1:21" ht="18.75">
      <c r="A580" s="161">
        <f t="shared" si="67"/>
        <v>28</v>
      </c>
      <c r="B580" s="115" t="s">
        <v>670</v>
      </c>
      <c r="C580" s="115">
        <v>217</v>
      </c>
      <c r="D580" s="163">
        <f>'сходові кл'!P580</f>
        <v>0.47503343773107859</v>
      </c>
      <c r="E580" s="163">
        <f>'прибуд тер'!P580</f>
        <v>0.36149383864141565</v>
      </c>
      <c r="F580" s="163">
        <f>'слюсарі х.в.'!Q580+водовідведення!Q580+зварювальник!N580+'слюсарі ц.о. г.в.'!O580+'гаряча вода'!O580+'аварійні служби'!I580</f>
        <v>0.2485088094929781</v>
      </c>
      <c r="G580" s="163">
        <f>даратиз!K580</f>
        <v>4.1324265608765464E-3</v>
      </c>
      <c r="H580" s="163">
        <f>димвенканали!R580</f>
        <v>1.0914674247637521E-2</v>
      </c>
      <c r="I580" s="163">
        <f>покрівлі!P580+'під зими'!N580+маляри!N580+водій!M580</f>
        <v>0.1125643405886218</v>
      </c>
      <c r="J580" s="163">
        <f>електрики!Q580</f>
        <v>1.5084634739794659E-2</v>
      </c>
      <c r="K580" s="163">
        <f t="shared" si="63"/>
        <v>1.2277321620024031</v>
      </c>
      <c r="L580" s="10">
        <v>3.173474253788288E-2</v>
      </c>
      <c r="M580" s="116">
        <f t="shared" si="68"/>
        <v>1.26</v>
      </c>
      <c r="N580" s="116">
        <f t="shared" si="64"/>
        <v>1.5113602854483432</v>
      </c>
      <c r="O580" s="164"/>
      <c r="P580" s="168"/>
      <c r="Q580" s="154"/>
      <c r="R580" s="152">
        <v>9</v>
      </c>
      <c r="S580" s="166">
        <f t="shared" si="65"/>
        <v>0.2038888928875684</v>
      </c>
      <c r="T580" s="166">
        <v>1.3074713925607748</v>
      </c>
      <c r="U580" s="155">
        <f t="shared" si="66"/>
        <v>15.594137971021885</v>
      </c>
    </row>
    <row r="581" spans="1:21" ht="18.75">
      <c r="A581" s="161">
        <f t="shared" si="67"/>
        <v>29</v>
      </c>
      <c r="B581" s="115" t="s">
        <v>671</v>
      </c>
      <c r="C581" s="115">
        <v>359</v>
      </c>
      <c r="D581" s="163">
        <f>'сходові кл'!P581</f>
        <v>0.41654863668932018</v>
      </c>
      <c r="E581" s="163">
        <f>'прибуд тер'!P581</f>
        <v>0.42308530278409523</v>
      </c>
      <c r="F581" s="163">
        <f>'слюсарі х.в.'!Q581+водовідведення!Q581+зварювальник!N581+'слюсарі ц.о. г.в.'!O581+'гаряча вода'!O581+'аварійні служби'!I581</f>
        <v>0.24727324723772276</v>
      </c>
      <c r="G581" s="163">
        <f>даратиз!K581</f>
        <v>3.8618628132985285E-3</v>
      </c>
      <c r="H581" s="163">
        <f>димвенканали!R581</f>
        <v>1.0611791642593536E-2</v>
      </c>
      <c r="I581" s="163">
        <f>покрівлі!P581+'під зими'!N581+маляри!N581+водій!M581</f>
        <v>0.10836710828335841</v>
      </c>
      <c r="J581" s="163">
        <f>електрики!Q581</f>
        <v>1.4666035580308524E-2</v>
      </c>
      <c r="K581" s="163">
        <f t="shared" si="63"/>
        <v>1.2244139850306972</v>
      </c>
      <c r="L581" s="10">
        <v>3.1650125975746506E-2</v>
      </c>
      <c r="M581" s="116">
        <f t="shared" si="68"/>
        <v>1.26</v>
      </c>
      <c r="N581" s="116">
        <f t="shared" si="64"/>
        <v>1.5072769332077323</v>
      </c>
      <c r="O581" s="164"/>
      <c r="P581" s="168"/>
      <c r="Q581" s="154"/>
      <c r="R581" s="152">
        <v>10</v>
      </c>
      <c r="S581" s="166">
        <f t="shared" si="65"/>
        <v>0.20329174300697628</v>
      </c>
      <c r="T581" s="166">
        <v>1.303985190200756</v>
      </c>
      <c r="U581" s="155">
        <f t="shared" si="66"/>
        <v>15.590034651825944</v>
      </c>
    </row>
    <row r="582" spans="1:21" ht="18.75">
      <c r="A582" s="161">
        <f t="shared" si="67"/>
        <v>30</v>
      </c>
      <c r="B582" s="115" t="s">
        <v>37</v>
      </c>
      <c r="C582" s="115">
        <v>294</v>
      </c>
      <c r="D582" s="163">
        <f>'сходові кл'!P582</f>
        <v>0.47131703434190553</v>
      </c>
      <c r="E582" s="163">
        <f>'прибуд тер'!P582</f>
        <v>0.32247469789838856</v>
      </c>
      <c r="F582" s="163">
        <f>'слюсарі х.в.'!Q582+водовідведення!Q582+зварювальник!N582+'слюсарі ц.о. г.в.'!O582+'гаряча вода'!O582+'аварійні служби'!I582</f>
        <v>0.2472130305848968</v>
      </c>
      <c r="G582" s="163">
        <f>даратиз!K582</f>
        <v>3.6393791219218007E-3</v>
      </c>
      <c r="H582" s="163">
        <f>димвенканали!R582</f>
        <v>1.0680471468023376E-2</v>
      </c>
      <c r="I582" s="163">
        <f>покрівлі!P582+'під зими'!N582+маляри!N582+водій!M582</f>
        <v>0.10912364674546773</v>
      </c>
      <c r="J582" s="163">
        <f>електрики!Q582</f>
        <v>1.4645634633166595E-2</v>
      </c>
      <c r="K582" s="163">
        <f t="shared" si="63"/>
        <v>1.1790938947937704</v>
      </c>
      <c r="L582" s="10">
        <v>3.0522300409265093E-2</v>
      </c>
      <c r="M582" s="116">
        <f t="shared" si="68"/>
        <v>1.21</v>
      </c>
      <c r="N582" s="116">
        <f t="shared" si="64"/>
        <v>1.4515394342436425</v>
      </c>
      <c r="O582" s="164"/>
      <c r="P582" s="168"/>
      <c r="Q582" s="154"/>
      <c r="R582" s="152">
        <v>10</v>
      </c>
      <c r="S582" s="166">
        <f t="shared" si="65"/>
        <v>0.19402065738192054</v>
      </c>
      <c r="T582" s="166">
        <v>1.257518776861722</v>
      </c>
      <c r="U582" s="155">
        <f t="shared" si="66"/>
        <v>15.428847739842158</v>
      </c>
    </row>
    <row r="583" spans="1:21" ht="18.75">
      <c r="A583" s="161">
        <f t="shared" si="67"/>
        <v>31</v>
      </c>
      <c r="B583" s="115" t="s">
        <v>672</v>
      </c>
      <c r="C583" s="115">
        <v>232</v>
      </c>
      <c r="D583" s="163">
        <f>'сходові кл'!P583</f>
        <v>0.42208898871993811</v>
      </c>
      <c r="E583" s="163">
        <f>'прибуд тер'!P583</f>
        <v>0.40610730167291476</v>
      </c>
      <c r="F583" s="163">
        <f>'слюсарі х.в.'!Q583+водовідведення!Q583+зварювальник!N583+'слюсарі ц.о. г.в.'!O583+'гаряча вода'!O583+'аварійні служби'!I583</f>
        <v>0.24772545624382161</v>
      </c>
      <c r="G583" s="163">
        <f>даратиз!K583</f>
        <v>3.3127331440342966E-3</v>
      </c>
      <c r="H583" s="163">
        <f>димвенканали!R583</f>
        <v>1.0722645014173155E-2</v>
      </c>
      <c r="I583" s="163">
        <f>покрівлі!P583+'під зими'!N583+маляри!N583+водій!M583</f>
        <v>0.10455356140729322</v>
      </c>
      <c r="J583" s="163">
        <f>електрики!Q583</f>
        <v>1.4819240575896484E-2</v>
      </c>
      <c r="K583" s="163">
        <f t="shared" si="63"/>
        <v>1.2093299267780715</v>
      </c>
      <c r="L583" s="10">
        <v>3.1272455851278594E-2</v>
      </c>
      <c r="M583" s="116">
        <f t="shared" si="68"/>
        <v>1.24</v>
      </c>
      <c r="N583" s="116">
        <f t="shared" si="64"/>
        <v>1.4887228591552202</v>
      </c>
      <c r="O583" s="164"/>
      <c r="P583" s="168"/>
      <c r="Q583" s="154"/>
      <c r="R583" s="152">
        <v>10</v>
      </c>
      <c r="S583" s="166">
        <f t="shared" si="65"/>
        <v>0.20029767808254184</v>
      </c>
      <c r="T583" s="166">
        <v>1.2884251810726783</v>
      </c>
      <c r="U583" s="155">
        <f t="shared" si="66"/>
        <v>15.545930103274138</v>
      </c>
    </row>
    <row r="584" spans="1:21" ht="18.75">
      <c r="A584" s="161">
        <f t="shared" si="67"/>
        <v>32</v>
      </c>
      <c r="B584" s="115" t="s">
        <v>673</v>
      </c>
      <c r="C584" s="115">
        <v>295</v>
      </c>
      <c r="D584" s="163">
        <f>'сходові кл'!P584</f>
        <v>0.65656701285881136</v>
      </c>
      <c r="E584" s="163">
        <f>'прибуд тер'!P584</f>
        <v>0.31222993829079543</v>
      </c>
      <c r="F584" s="163">
        <f>'слюсарі х.в.'!Q584+водовідведення!Q584+зварювальник!N584+'слюсарі ц.о. г.в.'!O584+'гаряча вода'!O584+'аварійні служби'!I584</f>
        <v>0.27384231310996976</v>
      </c>
      <c r="G584" s="163">
        <f>даратиз!K584</f>
        <v>2.4528088617610491E-3</v>
      </c>
      <c r="H584" s="163">
        <f>димвенканали!R584</f>
        <v>1.7124865225687472E-2</v>
      </c>
      <c r="I584" s="163">
        <f>покрівлі!P584+'під зими'!N584+маляри!N584+водій!M584</f>
        <v>0.11136546818847033</v>
      </c>
      <c r="J584" s="163">
        <f>електрики!Q584</f>
        <v>2.3667434413227731E-2</v>
      </c>
      <c r="K584" s="163">
        <f t="shared" ref="K584:K614" si="69">D584+E584+F584+G584+H584+I584+J584</f>
        <v>1.3972498409487231</v>
      </c>
      <c r="L584" s="10">
        <v>3.5970343757077028E-2</v>
      </c>
      <c r="M584" s="116">
        <f t="shared" si="68"/>
        <v>1.43</v>
      </c>
      <c r="N584" s="116">
        <f t="shared" ref="N584:N614" si="70">(D584+E584+F584+G584+H584+I584+J584+L584)*1.2</f>
        <v>1.7198642216469602</v>
      </c>
      <c r="O584" s="164"/>
      <c r="P584" s="168"/>
      <c r="Q584" s="154"/>
      <c r="R584" s="152">
        <v>10</v>
      </c>
      <c r="S584" s="166">
        <f t="shared" si="65"/>
        <v>0.23788605885538638</v>
      </c>
      <c r="T584" s="166">
        <v>1.4819781627915738</v>
      </c>
      <c r="U584" s="155">
        <f t="shared" si="66"/>
        <v>16.05192740541365</v>
      </c>
    </row>
    <row r="585" spans="1:21" ht="18.75">
      <c r="A585" s="161">
        <f t="shared" si="67"/>
        <v>33</v>
      </c>
      <c r="B585" s="115" t="s">
        <v>674</v>
      </c>
      <c r="C585" s="115">
        <v>168</v>
      </c>
      <c r="D585" s="163">
        <f>'сходові кл'!P585</f>
        <v>0.50977474825565416</v>
      </c>
      <c r="E585" s="163">
        <f>'прибуд тер'!P585</f>
        <v>0.50153443875878634</v>
      </c>
      <c r="F585" s="163">
        <f>'слюсарі х.в.'!Q585+водовідведення!Q585+зварювальник!N585+'слюсарі ц.о. г.в.'!O585+'гаряча вода'!O585+'аварійні служби'!I585</f>
        <v>0.24863658191158508</v>
      </c>
      <c r="G585" s="163">
        <f>даратиз!K585</f>
        <v>5.533751232305947E-3</v>
      </c>
      <c r="H585" s="163">
        <f>димвенканали!R585</f>
        <v>1.6421357671509394E-2</v>
      </c>
      <c r="I585" s="163">
        <f>покрівлі!P585+'під зими'!N585+маляри!N585+водій!M585</f>
        <v>0.13319121242141252</v>
      </c>
      <c r="J585" s="163">
        <f>електрики!Q585</f>
        <v>1.5127923070113016E-2</v>
      </c>
      <c r="K585" s="163">
        <f t="shared" si="69"/>
        <v>1.4302200133213665</v>
      </c>
      <c r="L585" s="10">
        <v>3.6769959351503533E-2</v>
      </c>
      <c r="M585" s="116">
        <f t="shared" si="68"/>
        <v>1.47</v>
      </c>
      <c r="N585" s="116">
        <f t="shared" si="70"/>
        <v>1.7603879672074441</v>
      </c>
      <c r="O585" s="164"/>
      <c r="P585" s="168"/>
      <c r="Q585" s="154"/>
      <c r="R585" s="152">
        <v>5</v>
      </c>
      <c r="S585" s="166">
        <f t="shared" ref="S585:S616" si="71">N585-T585</f>
        <v>0.24546564192549858</v>
      </c>
      <c r="T585" s="166">
        <v>1.5149223252819455</v>
      </c>
      <c r="U585" s="155">
        <f t="shared" ref="U585:U616" si="72">S585/T585*100</f>
        <v>16.203183346698282</v>
      </c>
    </row>
    <row r="586" spans="1:21" ht="18.75">
      <c r="A586" s="161">
        <f t="shared" si="67"/>
        <v>34</v>
      </c>
      <c r="B586" s="115" t="s">
        <v>675</v>
      </c>
      <c r="C586" s="115">
        <v>210</v>
      </c>
      <c r="D586" s="163">
        <f>'сходові кл'!P586</f>
        <v>0.44853421762855405</v>
      </c>
      <c r="E586" s="163">
        <f>'прибуд тер'!P586</f>
        <v>0.2515444037989949</v>
      </c>
      <c r="F586" s="163">
        <f>'слюсарі х.в.'!Q586+водовідведення!Q586+зварювальник!N586+'слюсарі ц.о. г.в.'!O586+'гаряча вода'!O586+'аварійні служби'!I586</f>
        <v>0.24689263716796875</v>
      </c>
      <c r="G586" s="163">
        <f>даратиз!K586</f>
        <v>3.9987866361701988E-3</v>
      </c>
      <c r="H586" s="163">
        <f>димвенканали!R586</f>
        <v>1.5566210258601882E-2</v>
      </c>
      <c r="I586" s="163">
        <f>покрівлі!P586+'під зими'!N586+маляри!N586+водій!M586</f>
        <v>9.2678476616057159E-2</v>
      </c>
      <c r="J586" s="163">
        <f>електрики!Q586</f>
        <v>1.4340640631604886E-2</v>
      </c>
      <c r="K586" s="163">
        <f t="shared" si="69"/>
        <v>1.0735553727379517</v>
      </c>
      <c r="L586" s="10">
        <v>2.7915914714499251E-2</v>
      </c>
      <c r="M586" s="116">
        <f t="shared" si="68"/>
        <v>1.1000000000000001</v>
      </c>
      <c r="N586" s="116">
        <f t="shared" si="70"/>
        <v>1.3217655449429409</v>
      </c>
      <c r="O586" s="164"/>
      <c r="P586" s="168"/>
      <c r="Q586" s="154"/>
      <c r="R586" s="152">
        <v>9</v>
      </c>
      <c r="S586" s="166">
        <f t="shared" si="71"/>
        <v>0.17162985870557179</v>
      </c>
      <c r="T586" s="166">
        <v>1.1501356862373691</v>
      </c>
      <c r="U586" s="155">
        <f t="shared" si="72"/>
        <v>14.922574854368115</v>
      </c>
    </row>
    <row r="587" spans="1:21" ht="18.75">
      <c r="A587" s="161">
        <f t="shared" si="67"/>
        <v>35</v>
      </c>
      <c r="B587" s="115" t="s">
        <v>676</v>
      </c>
      <c r="C587" s="115">
        <v>58</v>
      </c>
      <c r="D587" s="163">
        <f>'сходові кл'!P587</f>
        <v>0.48251972841786533</v>
      </c>
      <c r="E587" s="163">
        <f>'прибуд тер'!P587</f>
        <v>0.25585525938438208</v>
      </c>
      <c r="F587" s="163">
        <f>'слюсарі х.в.'!Q587+водовідведення!Q587+зварювальник!N587+'слюсарі ц.о. г.в.'!O587+'гаряча вода'!O587+'аварійні служби'!I587</f>
        <v>0.24683221216805185</v>
      </c>
      <c r="G587" s="163">
        <f>даратиз!K587</f>
        <v>0</v>
      </c>
      <c r="H587" s="163">
        <f>димвенканали!R587</f>
        <v>1.5761456337266725E-2</v>
      </c>
      <c r="I587" s="163">
        <f>покрівлі!P587+'під зими'!N587+маляри!N587+водій!M587</f>
        <v>0.10287478920816934</v>
      </c>
      <c r="J587" s="163">
        <f>електрики!Q587</f>
        <v>1.4516616229982062E-2</v>
      </c>
      <c r="K587" s="163">
        <f t="shared" si="69"/>
        <v>1.1183600617457174</v>
      </c>
      <c r="L587" s="10">
        <v>2.8993678742095661E-2</v>
      </c>
      <c r="M587" s="116">
        <f t="shared" si="68"/>
        <v>1.1499999999999999</v>
      </c>
      <c r="N587" s="116">
        <f t="shared" si="70"/>
        <v>1.3768244885853758</v>
      </c>
      <c r="O587" s="164"/>
      <c r="P587" s="168"/>
      <c r="Q587" s="154"/>
      <c r="R587" s="152">
        <v>5</v>
      </c>
      <c r="S587" s="166">
        <f t="shared" si="71"/>
        <v>0.1822849244110345</v>
      </c>
      <c r="T587" s="166">
        <v>1.1945395641743413</v>
      </c>
      <c r="U587" s="155">
        <f t="shared" si="72"/>
        <v>15.259848219177972</v>
      </c>
    </row>
    <row r="588" spans="1:21" ht="18.75">
      <c r="A588" s="161">
        <f t="shared" si="67"/>
        <v>36</v>
      </c>
      <c r="B588" s="115" t="s">
        <v>677</v>
      </c>
      <c r="C588" s="115">
        <v>276</v>
      </c>
      <c r="D588" s="163">
        <f>'сходові кл'!P588</f>
        <v>0.27085164955307178</v>
      </c>
      <c r="E588" s="163">
        <f>'прибуд тер'!P588</f>
        <v>0.3993811081747235</v>
      </c>
      <c r="F588" s="163">
        <f>'слюсарі х.в.'!Q588+водовідведення!Q588+зварювальник!N588+'слюсарі ц.о. г.в.'!O588+'гаряча вода'!O588+'аварійні служби'!I588</f>
        <v>0.30575717369971411</v>
      </c>
      <c r="G588" s="163">
        <f>даратиз!K588</f>
        <v>3.1931279620853086E-3</v>
      </c>
      <c r="H588" s="163">
        <f>димвенканали!R588</f>
        <v>2.4948393399943529E-2</v>
      </c>
      <c r="I588" s="163">
        <f>покрівлі!P588+'під зими'!N588+маляри!N588+водій!M588</f>
        <v>0.10446308516554149</v>
      </c>
      <c r="J588" s="163">
        <f>електрики!Q588</f>
        <v>3.42697045318636E-2</v>
      </c>
      <c r="K588" s="163">
        <f t="shared" si="69"/>
        <v>1.1428642424869433</v>
      </c>
      <c r="L588" s="10">
        <v>2.9808685315422825E-2</v>
      </c>
      <c r="M588" s="116">
        <f t="shared" si="68"/>
        <v>1.17</v>
      </c>
      <c r="N588" s="116">
        <f t="shared" si="70"/>
        <v>1.4072075133628394</v>
      </c>
      <c r="O588" s="164"/>
      <c r="P588" s="168"/>
      <c r="Q588" s="154"/>
      <c r="R588" s="152">
        <v>9</v>
      </c>
      <c r="S588" s="166">
        <f t="shared" si="71"/>
        <v>0.17908967836741896</v>
      </c>
      <c r="T588" s="166">
        <v>1.2281178349954205</v>
      </c>
      <c r="U588" s="155">
        <f t="shared" si="72"/>
        <v>14.582450744075933</v>
      </c>
    </row>
    <row r="589" spans="1:21" ht="18.75">
      <c r="A589" s="161">
        <f t="shared" si="67"/>
        <v>37</v>
      </c>
      <c r="B589" s="115" t="s">
        <v>678</v>
      </c>
      <c r="C589" s="115">
        <v>319</v>
      </c>
      <c r="D589" s="163">
        <f>'сходові кл'!P589</f>
        <v>0.24850671409194366</v>
      </c>
      <c r="E589" s="163">
        <f>'прибуд тер'!P589</f>
        <v>0.42443498181359912</v>
      </c>
      <c r="F589" s="163">
        <f>'слюсарі х.в.'!Q589+водовідведення!Q589+зварювальник!N589+'слюсарі ц.о. г.в.'!O589+'гаряча вода'!O589+'аварійні служби'!I589</f>
        <v>0.30813669886927297</v>
      </c>
      <c r="G589" s="163">
        <f>даратиз!K589</f>
        <v>2.7238357106031965E-3</v>
      </c>
      <c r="H589" s="163">
        <f>димвенканали!R589</f>
        <v>2.5689307291572715E-2</v>
      </c>
      <c r="I589" s="163">
        <f>покрівлі!P589+'під зими'!N589+маляри!N589+водій!M589</f>
        <v>0.10930769958043826</v>
      </c>
      <c r="J589" s="163">
        <f>електрики!Q589</f>
        <v>3.5286113272085404E-2</v>
      </c>
      <c r="K589" s="163">
        <f t="shared" si="69"/>
        <v>1.1540853506295154</v>
      </c>
      <c r="L589" s="10">
        <v>3.0026424221090905E-2</v>
      </c>
      <c r="M589" s="116">
        <f t="shared" si="68"/>
        <v>1.18</v>
      </c>
      <c r="N589" s="116">
        <f t="shared" si="70"/>
        <v>1.4209341298207274</v>
      </c>
      <c r="O589" s="164"/>
      <c r="P589" s="168"/>
      <c r="Q589" s="154"/>
      <c r="R589" s="152">
        <v>9</v>
      </c>
      <c r="S589" s="166">
        <f t="shared" si="71"/>
        <v>0.18384545191178225</v>
      </c>
      <c r="T589" s="166">
        <v>1.2370886779089452</v>
      </c>
      <c r="U589" s="155">
        <f t="shared" si="72"/>
        <v>14.861137701343836</v>
      </c>
    </row>
    <row r="590" spans="1:21" ht="18.75">
      <c r="A590" s="161">
        <f t="shared" si="67"/>
        <v>38</v>
      </c>
      <c r="B590" s="115" t="s">
        <v>679</v>
      </c>
      <c r="C590" s="115">
        <v>211</v>
      </c>
      <c r="D590" s="163">
        <f>'сходові кл'!P590</f>
        <v>0.4920857090600354</v>
      </c>
      <c r="E590" s="163">
        <f>'прибуд тер'!P590</f>
        <v>0.49252160589820143</v>
      </c>
      <c r="F590" s="163">
        <f>'слюсарі х.в.'!Q590+водовідведення!Q590+зварювальник!N590+'слюсарі ц.о. г.в.'!O590+'гаряча вода'!O590+'аварійні служби'!I590</f>
        <v>0.27591767169842296</v>
      </c>
      <c r="G590" s="163">
        <f>даратиз!K590</f>
        <v>4.0591888743635261E-3</v>
      </c>
      <c r="H590" s="163">
        <f>димвенканали!R590</f>
        <v>1.763361337900592E-2</v>
      </c>
      <c r="I590" s="163">
        <f>покрівлі!P590+'під зими'!N590+маляри!N590+водій!M590</f>
        <v>0.11705527744329819</v>
      </c>
      <c r="J590" s="163">
        <f>електрики!Q590</f>
        <v>2.4370550227152735E-2</v>
      </c>
      <c r="K590" s="163">
        <f t="shared" si="69"/>
        <v>1.42364361658048</v>
      </c>
      <c r="L590" s="10">
        <v>3.6647430852079416E-2</v>
      </c>
      <c r="M590" s="116">
        <f t="shared" si="68"/>
        <v>1.46</v>
      </c>
      <c r="N590" s="116">
        <f t="shared" si="70"/>
        <v>1.7523492569190713</v>
      </c>
      <c r="O590" s="164"/>
      <c r="P590" s="168"/>
      <c r="Q590" s="154"/>
      <c r="R590" s="152">
        <v>9</v>
      </c>
      <c r="S590" s="166">
        <f t="shared" si="71"/>
        <v>0.24247510581339937</v>
      </c>
      <c r="T590" s="166">
        <v>1.5098741511056719</v>
      </c>
      <c r="U590" s="155">
        <f t="shared" si="72"/>
        <v>16.059292467245452</v>
      </c>
    </row>
    <row r="591" spans="1:21" ht="18.75">
      <c r="A591" s="161">
        <f t="shared" si="67"/>
        <v>39</v>
      </c>
      <c r="B591" s="115" t="s">
        <v>680</v>
      </c>
      <c r="C591" s="115">
        <v>202</v>
      </c>
      <c r="D591" s="163">
        <f>'сходові кл'!P591</f>
        <v>0.4360565316805548</v>
      </c>
      <c r="E591" s="163">
        <f>'прибуд тер'!P591</f>
        <v>0.43096984402296701</v>
      </c>
      <c r="F591" s="163">
        <f>'слюсарі х.в.'!Q591+водовідведення!Q591+зварювальник!N591+'слюсарі ц.о. г.в.'!O591+'гаряча вода'!O591+'аварійні служби'!I591</f>
        <v>0.249709606073064</v>
      </c>
      <c r="G591" s="163">
        <f>даратиз!K591</f>
        <v>3.9383158849449146E-3</v>
      </c>
      <c r="H591" s="163">
        <f>димвенканали!R591</f>
        <v>1.6813551724551439E-2</v>
      </c>
      <c r="I591" s="163">
        <f>покрівлі!P591+'під зими'!N591+маляри!N591+водій!M591</f>
        <v>0.10503713468456445</v>
      </c>
      <c r="J591" s="163">
        <f>електрики!Q591</f>
        <v>1.5491455551129581E-2</v>
      </c>
      <c r="K591" s="163">
        <f t="shared" si="69"/>
        <v>1.2580164396217761</v>
      </c>
      <c r="L591" s="10">
        <v>3.2486681656393512E-2</v>
      </c>
      <c r="M591" s="116">
        <f t="shared" si="68"/>
        <v>1.29</v>
      </c>
      <c r="N591" s="116">
        <f t="shared" si="70"/>
        <v>1.5486037455338035</v>
      </c>
      <c r="O591" s="164"/>
      <c r="P591" s="168"/>
      <c r="Q591" s="154"/>
      <c r="R591" s="152">
        <v>9</v>
      </c>
      <c r="S591" s="166">
        <f t="shared" si="71"/>
        <v>0.21015246129039067</v>
      </c>
      <c r="T591" s="166">
        <v>1.3384512842434129</v>
      </c>
      <c r="U591" s="155">
        <f t="shared" si="72"/>
        <v>15.701166248212289</v>
      </c>
    </row>
    <row r="592" spans="1:21" ht="18.75">
      <c r="A592" s="161">
        <f t="shared" si="67"/>
        <v>40</v>
      </c>
      <c r="B592" s="115" t="s">
        <v>681</v>
      </c>
      <c r="C592" s="115">
        <v>221</v>
      </c>
      <c r="D592" s="163">
        <f>'сходові кл'!P592</f>
        <v>0.41204792601987944</v>
      </c>
      <c r="E592" s="163">
        <f>'прибуд тер'!P592</f>
        <v>0.31720979848634628</v>
      </c>
      <c r="F592" s="163">
        <f>'слюсарі х.в.'!Q592+водовідведення!Q592+зварювальник!N592+'слюсарі ц.о. г.в.'!O592+'гаряча вода'!O592+'аварійні служби'!I592</f>
        <v>0.24889900961279754</v>
      </c>
      <c r="G592" s="163">
        <f>даратиз!K592</f>
        <v>3.9685470020319148E-3</v>
      </c>
      <c r="H592" s="163">
        <f>димвенканали!R592</f>
        <v>1.1010326917728965E-2</v>
      </c>
      <c r="I592" s="163">
        <f>покрівлі!P592+'під зими'!N592+маляри!N592+водій!M592</f>
        <v>0.1131545050196999</v>
      </c>
      <c r="J592" s="163">
        <f>електрики!Q592</f>
        <v>1.5216831593083967E-2</v>
      </c>
      <c r="K592" s="163">
        <f t="shared" si="69"/>
        <v>1.121506944651568</v>
      </c>
      <c r="L592" s="10">
        <v>2.9103213002878849E-2</v>
      </c>
      <c r="M592" s="116">
        <f t="shared" si="68"/>
        <v>1.1499999999999999</v>
      </c>
      <c r="N592" s="116">
        <f t="shared" si="70"/>
        <v>1.3807321891853361</v>
      </c>
      <c r="O592" s="164"/>
      <c r="P592" s="168"/>
      <c r="Q592" s="154"/>
      <c r="R592" s="152">
        <v>9</v>
      </c>
      <c r="S592" s="166">
        <f t="shared" si="71"/>
        <v>0.18167981346672746</v>
      </c>
      <c r="T592" s="166">
        <v>1.1990523757186087</v>
      </c>
      <c r="U592" s="155">
        <f t="shared" si="72"/>
        <v>15.151949751806647</v>
      </c>
    </row>
    <row r="593" spans="1:21" ht="18.75">
      <c r="A593" s="161">
        <f t="shared" si="67"/>
        <v>41</v>
      </c>
      <c r="B593" s="115" t="s">
        <v>682</v>
      </c>
      <c r="C593" s="115">
        <v>252</v>
      </c>
      <c r="D593" s="163">
        <f>'сходові кл'!P593</f>
        <v>0.39598154008558573</v>
      </c>
      <c r="E593" s="163">
        <f>'прибуд тер'!P593</f>
        <v>0.30295814264156806</v>
      </c>
      <c r="F593" s="163">
        <f>'слюсарі х.в.'!Q593+водовідведення!Q593+зварювальник!N593+'слюсарі ц.о. г.в.'!O593+'гаряча вода'!O593+'аварійні служби'!I593</f>
        <v>0.24857915400756597</v>
      </c>
      <c r="G593" s="163">
        <f>даратиз!K593</f>
        <v>3.9402855169673517E-3</v>
      </c>
      <c r="H593" s="163">
        <f>димвенканали!R593</f>
        <v>1.0931918323958491E-2</v>
      </c>
      <c r="I593" s="163">
        <f>покрівлі!P593+'під зими'!N593+маляри!N593+водій!M593</f>
        <v>0.11291222802574448</v>
      </c>
      <c r="J593" s="163">
        <f>електрики!Q593</f>
        <v>1.5108466930002562E-2</v>
      </c>
      <c r="K593" s="163">
        <f t="shared" si="69"/>
        <v>1.0904117355313927</v>
      </c>
      <c r="L593" s="10">
        <v>2.8331891960469577E-2</v>
      </c>
      <c r="M593" s="116">
        <f t="shared" si="68"/>
        <v>1.1200000000000001</v>
      </c>
      <c r="N593" s="116">
        <f t="shared" si="70"/>
        <v>1.3424923529902346</v>
      </c>
      <c r="O593" s="164"/>
      <c r="P593" s="168"/>
      <c r="Q593" s="154"/>
      <c r="R593" s="152">
        <v>9</v>
      </c>
      <c r="S593" s="166">
        <f t="shared" si="71"/>
        <v>0.17521840421888801</v>
      </c>
      <c r="T593" s="166">
        <v>1.1672739487713466</v>
      </c>
      <c r="U593" s="155">
        <f t="shared" si="72"/>
        <v>15.010906771569779</v>
      </c>
    </row>
    <row r="594" spans="1:21" ht="18.75">
      <c r="A594" s="161">
        <f t="shared" si="67"/>
        <v>42</v>
      </c>
      <c r="B594" s="115" t="s">
        <v>683</v>
      </c>
      <c r="C594" s="115">
        <v>196</v>
      </c>
      <c r="D594" s="163">
        <f>'сходові кл'!P594</f>
        <v>0.43879521288791218</v>
      </c>
      <c r="E594" s="163">
        <f>'прибуд тер'!P594</f>
        <v>0.63187585756757914</v>
      </c>
      <c r="F594" s="163">
        <f>'слюсарі х.в.'!Q594+водовідведення!Q594+зварювальник!N594+'слюсарі ц.о. г.в.'!O594+'гаряча вода'!O594+'аварійні служби'!I594</f>
        <v>0.2475152049648992</v>
      </c>
      <c r="G594" s="163">
        <f>даратиз!K594</f>
        <v>3.5473027570380429E-3</v>
      </c>
      <c r="H594" s="163">
        <f>димвенканали!R594</f>
        <v>1.067110454763414E-2</v>
      </c>
      <c r="I594" s="163">
        <f>покрівлі!P594+'під зими'!N594+маляри!N594+водій!M594</f>
        <v>0.12215764879396328</v>
      </c>
      <c r="J594" s="163">
        <f>електрики!Q594</f>
        <v>1.474800903069229E-2</v>
      </c>
      <c r="K594" s="163">
        <f t="shared" si="69"/>
        <v>1.4693103405497185</v>
      </c>
      <c r="L594" s="10">
        <v>3.7726769665369413E-2</v>
      </c>
      <c r="M594" s="116">
        <f t="shared" si="68"/>
        <v>1.51</v>
      </c>
      <c r="N594" s="116">
        <f t="shared" si="70"/>
        <v>1.8084445322581053</v>
      </c>
      <c r="O594" s="164"/>
      <c r="P594" s="168"/>
      <c r="Q594" s="154"/>
      <c r="R594" s="152">
        <v>9</v>
      </c>
      <c r="S594" s="166">
        <f t="shared" si="71"/>
        <v>0.25410162204488551</v>
      </c>
      <c r="T594" s="166">
        <v>1.5543429102132198</v>
      </c>
      <c r="U594" s="155">
        <f t="shared" si="72"/>
        <v>16.347848365714142</v>
      </c>
    </row>
    <row r="595" spans="1:21" ht="18.75">
      <c r="A595" s="161">
        <f t="shared" si="67"/>
        <v>43</v>
      </c>
      <c r="B595" s="115" t="s">
        <v>684</v>
      </c>
      <c r="C595" s="115">
        <v>288</v>
      </c>
      <c r="D595" s="163">
        <f>'сходові кл'!P595</f>
        <v>0.44738364096507599</v>
      </c>
      <c r="E595" s="163">
        <f>'прибуд тер'!P595</f>
        <v>0.42128567555340579</v>
      </c>
      <c r="F595" s="163">
        <f>'слюсарі х.в.'!Q595+водовідведення!Q595+зварювальник!N595+'слюсарі ц.о. г.в.'!O595+'гаряча вода'!O595+'аварійні служби'!I595</f>
        <v>0.24840049898697916</v>
      </c>
      <c r="G595" s="163">
        <f>даратиз!K595</f>
        <v>4.3971989842470352E-3</v>
      </c>
      <c r="H595" s="163">
        <f>димвенканали!R595</f>
        <v>1.0888123284243276E-2</v>
      </c>
      <c r="I595" s="163">
        <f>покрівлі!P595+'під зими'!N595+маляри!N595+водій!M595</f>
        <v>0.1179620291056904</v>
      </c>
      <c r="J595" s="163">
        <f>електрики!Q595</f>
        <v>1.5047939958465891E-2</v>
      </c>
      <c r="K595" s="163">
        <f t="shared" si="69"/>
        <v>1.2653651068381078</v>
      </c>
      <c r="L595" s="10">
        <v>3.2672519527553061E-2</v>
      </c>
      <c r="M595" s="116">
        <f t="shared" si="68"/>
        <v>1.3</v>
      </c>
      <c r="N595" s="116">
        <f t="shared" si="70"/>
        <v>1.5576451516387928</v>
      </c>
      <c r="O595" s="164"/>
      <c r="P595" s="168"/>
      <c r="Q595" s="154"/>
      <c r="R595" s="152">
        <v>9</v>
      </c>
      <c r="S595" s="166">
        <f t="shared" si="71"/>
        <v>0.21153734710360661</v>
      </c>
      <c r="T595" s="166">
        <v>1.3461078045351862</v>
      </c>
      <c r="U595" s="155">
        <f t="shared" si="72"/>
        <v>15.714740408674096</v>
      </c>
    </row>
    <row r="596" spans="1:21" ht="18.75">
      <c r="A596" s="161">
        <f t="shared" si="67"/>
        <v>44</v>
      </c>
      <c r="B596" s="115" t="s">
        <v>685</v>
      </c>
      <c r="C596" s="115">
        <v>8</v>
      </c>
      <c r="D596" s="163">
        <f>'сходові кл'!P596</f>
        <v>0</v>
      </c>
      <c r="E596" s="163">
        <f>'прибуд тер'!P596</f>
        <v>0</v>
      </c>
      <c r="F596" s="163">
        <f>'слюсарі х.в.'!Q596+водовідведення!Q596+зварювальник!N596+'слюсарі ц.о. г.в.'!O596+'гаряча вода'!O596+'аварійні служби'!I596</f>
        <v>0.13047146479968119</v>
      </c>
      <c r="G596" s="163">
        <f>даратиз!K596</f>
        <v>1.1028537455410228E-2</v>
      </c>
      <c r="H596" s="163">
        <f>димвенканали!R596</f>
        <v>1.5266700523152129E-2</v>
      </c>
      <c r="I596" s="163">
        <f>покрівлі!P596+'під зими'!N596+маляри!N596+водій!M596</f>
        <v>0.29108353153899569</v>
      </c>
      <c r="J596" s="163">
        <f>електрики!Q596</f>
        <v>1.5824517240408852E-2</v>
      </c>
      <c r="K596" s="163">
        <f t="shared" si="69"/>
        <v>0.46367475155764809</v>
      </c>
      <c r="L596" s="10">
        <v>1.2775290573893188E-2</v>
      </c>
      <c r="M596" s="116">
        <f t="shared" si="68"/>
        <v>0.48</v>
      </c>
      <c r="N596" s="116">
        <f t="shared" si="70"/>
        <v>0.57174005055784949</v>
      </c>
      <c r="O596" s="164"/>
      <c r="P596" s="168"/>
      <c r="Q596" s="154"/>
      <c r="R596" s="152">
        <v>1</v>
      </c>
      <c r="S596" s="166">
        <f t="shared" si="71"/>
        <v>4.5398078913450157E-2</v>
      </c>
      <c r="T596" s="166">
        <v>0.52634197164439933</v>
      </c>
      <c r="U596" s="155">
        <f t="shared" si="72"/>
        <v>8.6252059229890659</v>
      </c>
    </row>
    <row r="597" spans="1:21" ht="18.75">
      <c r="A597" s="161">
        <f t="shared" si="67"/>
        <v>45</v>
      </c>
      <c r="B597" s="115" t="s">
        <v>686</v>
      </c>
      <c r="C597" s="115">
        <v>3</v>
      </c>
      <c r="D597" s="163">
        <f>'сходові кл'!P597</f>
        <v>0</v>
      </c>
      <c r="E597" s="163">
        <f>'прибуд тер'!P597</f>
        <v>0</v>
      </c>
      <c r="F597" s="163">
        <f>'слюсарі х.в.'!Q597+водовідведення!Q597+зварювальник!N597+'слюсарі ц.о. г.в.'!O597+'гаряча вода'!O597+'аварійні служби'!I597</f>
        <v>0.14906949060650077</v>
      </c>
      <c r="G597" s="163">
        <f>даратиз!K597</f>
        <v>0</v>
      </c>
      <c r="H597" s="163">
        <f>димвенканали!R597</f>
        <v>1.8289594216482817E-2</v>
      </c>
      <c r="I597" s="163">
        <f>покрівлі!P597+'під зими'!N597+маляри!N597+водій!M597</f>
        <v>0.54845053949840972</v>
      </c>
      <c r="J597" s="163">
        <f>електрики!Q597</f>
        <v>2.5277149096265602E-2</v>
      </c>
      <c r="K597" s="163">
        <f t="shared" si="69"/>
        <v>0.74108677341765883</v>
      </c>
      <c r="L597" s="10">
        <v>1.4422329940548121E-2</v>
      </c>
      <c r="M597" s="116">
        <f t="shared" si="68"/>
        <v>0.76</v>
      </c>
      <c r="N597" s="116">
        <f t="shared" si="70"/>
        <v>0.90661092402984833</v>
      </c>
      <c r="O597" s="164"/>
      <c r="P597" s="168"/>
      <c r="Q597" s="154"/>
      <c r="R597" s="152">
        <v>1</v>
      </c>
      <c r="S597" s="166">
        <f t="shared" si="71"/>
        <v>7.5129766304433687E-2</v>
      </c>
      <c r="T597" s="166">
        <v>0.83148115772541464</v>
      </c>
      <c r="U597" s="155">
        <f t="shared" si="72"/>
        <v>9.0356546996154865</v>
      </c>
    </row>
    <row r="598" spans="1:21" ht="18.75">
      <c r="A598" s="161">
        <f t="shared" si="67"/>
        <v>46</v>
      </c>
      <c r="B598" s="115" t="s">
        <v>687</v>
      </c>
      <c r="C598" s="115">
        <v>3</v>
      </c>
      <c r="D598" s="163">
        <f>'сходові кл'!P598</f>
        <v>0</v>
      </c>
      <c r="E598" s="163">
        <f>'прибуд тер'!P598</f>
        <v>0</v>
      </c>
      <c r="F598" s="163">
        <f>'слюсарі х.в.'!Q598+водовідведення!Q598+зварювальник!N598+'слюсарі ц.о. г.в.'!O598+'гаряча вода'!O598+'аварійні служби'!I598</f>
        <v>9.9336772948201063E-2</v>
      </c>
      <c r="G598" s="163">
        <f>даратиз!K598</f>
        <v>0</v>
      </c>
      <c r="H598" s="163">
        <f>димвенканали!R598</f>
        <v>2.7288618788461082E-2</v>
      </c>
      <c r="I598" s="163">
        <f>покрівлі!P598+'під зими'!N598+маляри!N598+водій!M598</f>
        <v>0.28091091379280786</v>
      </c>
      <c r="J598" s="163">
        <f>електрики!Q598</f>
        <v>1.8857129293919719E-2</v>
      </c>
      <c r="K598" s="163">
        <f t="shared" si="69"/>
        <v>0.42639343482338971</v>
      </c>
      <c r="L598" s="10">
        <v>2.0181581498189674E-2</v>
      </c>
      <c r="M598" s="116">
        <f t="shared" si="68"/>
        <v>0.45</v>
      </c>
      <c r="N598" s="116">
        <f t="shared" si="70"/>
        <v>0.53589001958589522</v>
      </c>
      <c r="O598" s="164"/>
      <c r="P598" s="168"/>
      <c r="Q598" s="154"/>
      <c r="R598" s="152">
        <v>1</v>
      </c>
      <c r="S598" s="166">
        <f t="shared" si="71"/>
        <v>5.2282901280736371E-2</v>
      </c>
      <c r="T598" s="166">
        <v>0.48360711830515885</v>
      </c>
      <c r="U598" s="155">
        <f t="shared" si="72"/>
        <v>10.811028064261361</v>
      </c>
    </row>
    <row r="599" spans="1:21" ht="18.75">
      <c r="A599" s="161">
        <f t="shared" si="67"/>
        <v>47</v>
      </c>
      <c r="B599" s="115" t="s">
        <v>688</v>
      </c>
      <c r="C599" s="115">
        <v>6</v>
      </c>
      <c r="D599" s="163">
        <f>'сходові кл'!P599</f>
        <v>0</v>
      </c>
      <c r="E599" s="163">
        <f>'прибуд тер'!P599</f>
        <v>0</v>
      </c>
      <c r="F599" s="163">
        <f>'слюсарі х.в.'!Q599+водовідведення!Q599+зварювальник!N599+'слюсарі ц.о. г.в.'!O599+'гаряча вода'!O599+'аварійні служби'!I599</f>
        <v>0.15675843050761951</v>
      </c>
      <c r="G599" s="163">
        <f>даратиз!K599</f>
        <v>0</v>
      </c>
      <c r="H599" s="163">
        <f>димвенканали!R599</f>
        <v>4.763923586832778E-2</v>
      </c>
      <c r="I599" s="163">
        <f>покрівлі!P599+'під зими'!N599+маляри!N599+водій!M599</f>
        <v>0.46117465593178436</v>
      </c>
      <c r="J599" s="163">
        <f>електрики!Q599</f>
        <v>2.9185129384175088E-2</v>
      </c>
      <c r="K599" s="163">
        <f t="shared" si="69"/>
        <v>0.69475745169190672</v>
      </c>
      <c r="L599" s="10">
        <v>1.8938281717358573E-2</v>
      </c>
      <c r="M599" s="116">
        <f t="shared" si="68"/>
        <v>0.71</v>
      </c>
      <c r="N599" s="116">
        <f t="shared" si="70"/>
        <v>0.85643488009111834</v>
      </c>
      <c r="O599" s="164"/>
      <c r="P599" s="168"/>
      <c r="Q599" s="154"/>
      <c r="R599" s="152">
        <v>1</v>
      </c>
      <c r="S599" s="166">
        <f t="shared" si="71"/>
        <v>7.6177673335945162E-2</v>
      </c>
      <c r="T599" s="166">
        <v>0.78025720675517318</v>
      </c>
      <c r="U599" s="155">
        <f t="shared" si="72"/>
        <v>9.7631489560657112</v>
      </c>
    </row>
    <row r="600" spans="1:21" ht="18.75">
      <c r="A600" s="161">
        <f t="shared" si="67"/>
        <v>48</v>
      </c>
      <c r="B600" s="115" t="s">
        <v>689</v>
      </c>
      <c r="C600" s="115">
        <v>285</v>
      </c>
      <c r="D600" s="163">
        <f>'сходові кл'!P600</f>
        <v>0.39040300734678501</v>
      </c>
      <c r="E600" s="163">
        <f>'прибуд тер'!P600</f>
        <v>0.47668655620015249</v>
      </c>
      <c r="F600" s="163">
        <f>'слюсарі х.в.'!Q600+водовідведення!Q600+зварювальник!N600+'слюсарі ц.о. г.в.'!O600+'гаряча вода'!O600+'аварійні служби'!I600</f>
        <v>0.24895899850406281</v>
      </c>
      <c r="G600" s="163">
        <f>даратиз!K600</f>
        <v>4.4174162691829125E-3</v>
      </c>
      <c r="H600" s="163">
        <f>димвенканали!R600</f>
        <v>1.1233051922802238E-2</v>
      </c>
      <c r="I600" s="163">
        <f>покрівлі!P600+'під зими'!N600+маляри!N600+водій!M600</f>
        <v>0.12465382610742039</v>
      </c>
      <c r="J600" s="163">
        <f>електрики!Q600</f>
        <v>1.5237155376329487E-2</v>
      </c>
      <c r="K600" s="163">
        <f t="shared" si="69"/>
        <v>1.2715900117267356</v>
      </c>
      <c r="L600" s="10">
        <v>3.2843833801303214E-2</v>
      </c>
      <c r="M600" s="116">
        <f t="shared" si="68"/>
        <v>1.3</v>
      </c>
      <c r="N600" s="116">
        <f t="shared" si="70"/>
        <v>1.5653206146336467</v>
      </c>
      <c r="O600" s="164"/>
      <c r="P600" s="168"/>
      <c r="Q600" s="154"/>
      <c r="R600" s="152">
        <v>9</v>
      </c>
      <c r="S600" s="166">
        <f t="shared" si="71"/>
        <v>0.21215466201995414</v>
      </c>
      <c r="T600" s="166">
        <v>1.3531659526136925</v>
      </c>
      <c r="U600" s="155">
        <f t="shared" si="72"/>
        <v>15.67839196738354</v>
      </c>
    </row>
    <row r="601" spans="1:21" ht="18.75">
      <c r="A601" s="161">
        <f t="shared" si="67"/>
        <v>49</v>
      </c>
      <c r="B601" s="115" t="s">
        <v>690</v>
      </c>
      <c r="C601" s="115">
        <v>540</v>
      </c>
      <c r="D601" s="163">
        <f>'сходові кл'!P601</f>
        <v>0.37229393872524918</v>
      </c>
      <c r="E601" s="163">
        <f>'прибуд тер'!P601</f>
        <v>0.33590370971460798</v>
      </c>
      <c r="F601" s="163">
        <f>'слюсарі х.в.'!Q601+водовідведення!Q601+зварювальник!N601+'слюсарі ц.о. г.в.'!O601+'гаряча вода'!O601+'аварійні служби'!I601</f>
        <v>0.25513202330455875</v>
      </c>
      <c r="G601" s="163">
        <f>даратиз!K601</f>
        <v>4.4306641746441229E-3</v>
      </c>
      <c r="H601" s="163">
        <f>димвенканали!R601</f>
        <v>1.2538272123408113E-2</v>
      </c>
      <c r="I601" s="163">
        <f>покрівлі!P601+'під зими'!N601+маляри!N601+водій!M601</f>
        <v>0.11101607365978305</v>
      </c>
      <c r="J601" s="163">
        <f>електрики!Q601</f>
        <v>1.7328529551919457E-2</v>
      </c>
      <c r="K601" s="163">
        <f t="shared" si="69"/>
        <v>1.1086432112541706</v>
      </c>
      <c r="L601" s="10">
        <v>2.8799880467697058E-2</v>
      </c>
      <c r="M601" s="116">
        <f t="shared" si="68"/>
        <v>1.1399999999999999</v>
      </c>
      <c r="N601" s="116">
        <f t="shared" si="70"/>
        <v>1.364931710066241</v>
      </c>
      <c r="O601" s="164"/>
      <c r="P601" s="168"/>
      <c r="Q601" s="154"/>
      <c r="R601" s="152">
        <v>9</v>
      </c>
      <c r="S601" s="166">
        <f t="shared" si="71"/>
        <v>0.17837663479712207</v>
      </c>
      <c r="T601" s="166">
        <v>1.186555075269119</v>
      </c>
      <c r="U601" s="155">
        <f t="shared" si="72"/>
        <v>15.033152570407657</v>
      </c>
    </row>
    <row r="602" spans="1:21" ht="18.75">
      <c r="A602" s="161">
        <f t="shared" si="67"/>
        <v>50</v>
      </c>
      <c r="B602" s="115" t="s">
        <v>691</v>
      </c>
      <c r="C602" s="115">
        <v>141</v>
      </c>
      <c r="D602" s="163">
        <f>'сходові кл'!P602</f>
        <v>0.37855599045627547</v>
      </c>
      <c r="E602" s="163">
        <f>'прибуд тер'!P602</f>
        <v>0.69085407021916456</v>
      </c>
      <c r="F602" s="163">
        <f>'слюсарі х.в.'!Q602+водовідведення!Q602+зварювальник!N602+'слюсарі ц.о. г.в.'!O602+'гаряча вода'!O602+'аварійні служби'!I602</f>
        <v>0.26142878535233527</v>
      </c>
      <c r="G602" s="163">
        <f>даратиз!K602</f>
        <v>5.5411084760203207E-3</v>
      </c>
      <c r="H602" s="163">
        <f>димвенканали!R602</f>
        <v>1.4081844439785267E-2</v>
      </c>
      <c r="I602" s="163">
        <f>покрівлі!P602+'під зими'!N602+маляри!N602+водій!M602</f>
        <v>0.12697236929507666</v>
      </c>
      <c r="J602" s="163">
        <f>електрики!Q602</f>
        <v>1.9179769537880691E-2</v>
      </c>
      <c r="K602" s="163">
        <f t="shared" si="69"/>
        <v>1.4966139377765382</v>
      </c>
      <c r="L602" s="10">
        <v>3.8475406245675817E-2</v>
      </c>
      <c r="M602" s="116">
        <f t="shared" si="68"/>
        <v>1.54</v>
      </c>
      <c r="N602" s="116">
        <f t="shared" si="70"/>
        <v>1.8421072128266567</v>
      </c>
      <c r="O602" s="164"/>
      <c r="P602" s="168"/>
      <c r="Q602" s="154"/>
      <c r="R602" s="152">
        <v>5</v>
      </c>
      <c r="S602" s="166">
        <f t="shared" si="71"/>
        <v>0.25692047550481312</v>
      </c>
      <c r="T602" s="166">
        <v>1.5851867373218436</v>
      </c>
      <c r="U602" s="155">
        <f t="shared" si="72"/>
        <v>16.20758422057439</v>
      </c>
    </row>
    <row r="603" spans="1:21" ht="18.75">
      <c r="A603" s="161">
        <f t="shared" si="67"/>
        <v>51</v>
      </c>
      <c r="B603" s="115" t="s">
        <v>692</v>
      </c>
      <c r="C603" s="115">
        <v>54</v>
      </c>
      <c r="D603" s="163">
        <f>'сходові кл'!P603</f>
        <v>0.3160407485024665</v>
      </c>
      <c r="E603" s="163">
        <f>'прибуд тер'!P603</f>
        <v>0.69908152316224248</v>
      </c>
      <c r="F603" s="163">
        <f>'слюсарі х.в.'!Q603+водовідведення!Q603+зварювальник!N603+'слюсарі ц.о. г.в.'!O603+'гаряча вода'!O603+'аварійні служби'!I603</f>
        <v>0.15470241576347771</v>
      </c>
      <c r="G603" s="163">
        <f>даратиз!K603</f>
        <v>3.494244773314541E-3</v>
      </c>
      <c r="H603" s="163">
        <f>димвенканали!R603</f>
        <v>2.0358290391074427E-2</v>
      </c>
      <c r="I603" s="163">
        <f>покрівлі!P603+'під зими'!N603+маляри!N603+водій!M603</f>
        <v>0.16911598573572778</v>
      </c>
      <c r="J603" s="163">
        <f>електрики!Q603</f>
        <v>1.8757461591520561E-2</v>
      </c>
      <c r="K603" s="163">
        <f t="shared" si="69"/>
        <v>1.3815506699198241</v>
      </c>
      <c r="L603" s="10">
        <v>3.531855428056415E-2</v>
      </c>
      <c r="M603" s="116">
        <f t="shared" si="68"/>
        <v>1.42</v>
      </c>
      <c r="N603" s="116">
        <f t="shared" si="70"/>
        <v>1.7002430690404657</v>
      </c>
      <c r="O603" s="164"/>
      <c r="P603" s="168"/>
      <c r="Q603" s="154"/>
      <c r="R603" s="152">
        <v>3</v>
      </c>
      <c r="S603" s="166">
        <f t="shared" si="71"/>
        <v>0.24511863268122269</v>
      </c>
      <c r="T603" s="166">
        <v>1.455124436359243</v>
      </c>
      <c r="U603" s="155">
        <f t="shared" si="72"/>
        <v>16.845200764720541</v>
      </c>
    </row>
    <row r="604" spans="1:21" ht="18.75">
      <c r="A604" s="161">
        <f t="shared" si="67"/>
        <v>52</v>
      </c>
      <c r="B604" s="115" t="s">
        <v>693</v>
      </c>
      <c r="C604" s="115">
        <v>147</v>
      </c>
      <c r="D604" s="163">
        <f>'сходові кл'!P604</f>
        <v>0.37887257426219734</v>
      </c>
      <c r="E604" s="163">
        <f>'прибуд тер'!P604</f>
        <v>0.56819072372321322</v>
      </c>
      <c r="F604" s="163">
        <f>'слюсарі х.в.'!Q604+водовідведення!Q604+зварювальник!N604+'слюсарі ц.о. г.в.'!O604+'гаряча вода'!O604+'аварійні служби'!I604</f>
        <v>0.26142678196983044</v>
      </c>
      <c r="G604" s="163">
        <f>даратиз!K604</f>
        <v>5.7352988613270546E-3</v>
      </c>
      <c r="H604" s="163">
        <f>димвенканали!R604</f>
        <v>1.4288432061191493E-2</v>
      </c>
      <c r="I604" s="163">
        <f>покрівлі!P604+'під зими'!N604+маляри!N604+водій!M604</f>
        <v>0.13050836823054626</v>
      </c>
      <c r="J604" s="163">
        <f>електрики!Q604</f>
        <v>1.9461146241400842E-2</v>
      </c>
      <c r="K604" s="163">
        <f t="shared" si="69"/>
        <v>1.3784833253497069</v>
      </c>
      <c r="L604" s="10">
        <v>3.5518056052894563E-2</v>
      </c>
      <c r="M604" s="116">
        <f t="shared" si="68"/>
        <v>1.41</v>
      </c>
      <c r="N604" s="116">
        <f t="shared" si="70"/>
        <v>1.6968016576831215</v>
      </c>
      <c r="O604" s="164"/>
      <c r="P604" s="168"/>
      <c r="Q604" s="154"/>
      <c r="R604" s="152">
        <v>5</v>
      </c>
      <c r="S604" s="166">
        <f t="shared" si="71"/>
        <v>0.23345774830386556</v>
      </c>
      <c r="T604" s="166">
        <v>1.463343909379256</v>
      </c>
      <c r="U604" s="155">
        <f t="shared" si="72"/>
        <v>15.95371715476626</v>
      </c>
    </row>
    <row r="605" spans="1:21" ht="18.75">
      <c r="A605" s="161">
        <f t="shared" si="67"/>
        <v>53</v>
      </c>
      <c r="B605" s="115" t="s">
        <v>694</v>
      </c>
      <c r="C605" s="115">
        <v>139</v>
      </c>
      <c r="D605" s="163">
        <f>'сходові кл'!P605</f>
        <v>0.23517360312100238</v>
      </c>
      <c r="E605" s="163">
        <f>'прибуд тер'!P605</f>
        <v>0.7426650958366493</v>
      </c>
      <c r="F605" s="163">
        <f>'слюсарі х.в.'!Q605+водовідведення!Q605+зварювальник!N605+'слюсарі ц.о. г.в.'!O605+'гаряча вода'!O605+'аварійні служби'!I605</f>
        <v>0.26369034979703077</v>
      </c>
      <c r="G605" s="163">
        <f>даратиз!K605</f>
        <v>3.3574946766179855E-3</v>
      </c>
      <c r="H605" s="163">
        <f>димвенканали!R605</f>
        <v>2.1957637629615362E-2</v>
      </c>
      <c r="I605" s="163">
        <f>покрівлі!P605+'під зими'!N605+маляри!N605+водій!M605</f>
        <v>0.11199073787665288</v>
      </c>
      <c r="J605" s="163">
        <f>електрики!Q605</f>
        <v>2.0228025923809134E-2</v>
      </c>
      <c r="K605" s="163">
        <f t="shared" si="69"/>
        <v>1.3990629448613778</v>
      </c>
      <c r="L605" s="10">
        <v>3.6021527552782311E-2</v>
      </c>
      <c r="M605" s="116">
        <f t="shared" si="68"/>
        <v>1.44</v>
      </c>
      <c r="N605" s="116">
        <f t="shared" si="70"/>
        <v>1.722101366896992</v>
      </c>
      <c r="O605" s="164"/>
      <c r="P605" s="168"/>
      <c r="Q605" s="154"/>
      <c r="R605" s="152">
        <v>9</v>
      </c>
      <c r="S605" s="166">
        <f t="shared" si="71"/>
        <v>0.2380144317223607</v>
      </c>
      <c r="T605" s="166">
        <v>1.4840869351746313</v>
      </c>
      <c r="U605" s="155">
        <f t="shared" si="72"/>
        <v>16.037768818061437</v>
      </c>
    </row>
    <row r="606" spans="1:21" ht="18.75">
      <c r="A606" s="161">
        <f t="shared" si="67"/>
        <v>54</v>
      </c>
      <c r="B606" s="115" t="s">
        <v>695</v>
      </c>
      <c r="C606" s="115">
        <v>189</v>
      </c>
      <c r="D606" s="163">
        <f>'сходові кл'!P606</f>
        <v>0.48228571752996124</v>
      </c>
      <c r="E606" s="163">
        <f>'прибуд тер'!P606</f>
        <v>0.39007068275680201</v>
      </c>
      <c r="F606" s="163">
        <f>'слюсарі х.в.'!Q606+водовідведення!Q606+зварювальник!N606+'слюсарі ц.о. г.в.'!O606+'гаряча вода'!O606+'аварійні служби'!I606</f>
        <v>0.25157090971248741</v>
      </c>
      <c r="G606" s="163">
        <f>даратиз!K606</f>
        <v>2.8076815685787863E-3</v>
      </c>
      <c r="H606" s="163">
        <f>димвенканали!R606</f>
        <v>1.7497964621621429E-2</v>
      </c>
      <c r="I606" s="163">
        <f>покрівлі!P606+'під зими'!N606+маляри!N606+водій!M606</f>
        <v>9.690709130299982E-2</v>
      </c>
      <c r="J606" s="163">
        <f>електрики!Q606</f>
        <v>1.6122051165148331E-2</v>
      </c>
      <c r="K606" s="163">
        <f t="shared" si="69"/>
        <v>1.2572620986575989</v>
      </c>
      <c r="L606" s="10">
        <v>3.2528246879039713E-2</v>
      </c>
      <c r="M606" s="116">
        <f t="shared" si="68"/>
        <v>1.29</v>
      </c>
      <c r="N606" s="116">
        <f t="shared" si="70"/>
        <v>1.5477484146439664</v>
      </c>
      <c r="O606" s="164"/>
      <c r="P606" s="168"/>
      <c r="Q606" s="154"/>
      <c r="R606" s="152">
        <v>14</v>
      </c>
      <c r="S606" s="166">
        <f t="shared" si="71"/>
        <v>0.20758464322753012</v>
      </c>
      <c r="T606" s="166">
        <v>1.3401637714164363</v>
      </c>
      <c r="U606" s="155">
        <f t="shared" si="72"/>
        <v>15.4894981982785</v>
      </c>
    </row>
    <row r="607" spans="1:21" ht="18.75">
      <c r="A607" s="161">
        <f t="shared" si="67"/>
        <v>55</v>
      </c>
      <c r="B607" s="115" t="s">
        <v>696</v>
      </c>
      <c r="C607" s="115">
        <v>593</v>
      </c>
      <c r="D607" s="163">
        <f>'сходові кл'!P607</f>
        <v>0.41112451213817802</v>
      </c>
      <c r="E607" s="163">
        <f>'прибуд тер'!P607</f>
        <v>0.44703685781638092</v>
      </c>
      <c r="F607" s="163">
        <f>'слюсарі х.в.'!Q607+водовідведення!Q607+зварювальник!N607+'слюсарі ц.о. г.в.'!O607+'гаряча вода'!O607+'аварійні служби'!I607</f>
        <v>0.25392895736175353</v>
      </c>
      <c r="G607" s="163">
        <f>даратиз!K607</f>
        <v>4.4080802810376081E-3</v>
      </c>
      <c r="H607" s="163">
        <f>димвенканали!R607</f>
        <v>1.2301107259450651E-2</v>
      </c>
      <c r="I607" s="163">
        <f>покрівлі!P607+'під зими'!N607+маляри!N607+водій!M607</f>
        <v>0.10939448221988918</v>
      </c>
      <c r="J607" s="163">
        <f>електрики!Q607</f>
        <v>1.6920939897636423E-2</v>
      </c>
      <c r="K607" s="163">
        <f t="shared" si="69"/>
        <v>1.2551149369743262</v>
      </c>
      <c r="L607" s="10">
        <v>3.242796867187097E-2</v>
      </c>
      <c r="M607" s="116">
        <f t="shared" si="68"/>
        <v>1.29</v>
      </c>
      <c r="N607" s="116">
        <f t="shared" si="70"/>
        <v>1.5450514867754366</v>
      </c>
      <c r="O607" s="164"/>
      <c r="P607" s="168"/>
      <c r="Q607" s="154"/>
      <c r="R607" s="152">
        <v>9</v>
      </c>
      <c r="S607" s="166">
        <f t="shared" si="71"/>
        <v>0.20901917749435284</v>
      </c>
      <c r="T607" s="166">
        <v>1.3360323092810837</v>
      </c>
      <c r="U607" s="155">
        <f t="shared" si="72"/>
        <v>15.644769669292327</v>
      </c>
    </row>
    <row r="608" spans="1:21" ht="18.75">
      <c r="A608" s="161">
        <f t="shared" si="67"/>
        <v>56</v>
      </c>
      <c r="B608" s="115" t="s">
        <v>697</v>
      </c>
      <c r="C608" s="115">
        <v>174</v>
      </c>
      <c r="D608" s="163">
        <f>'сходові кл'!P608</f>
        <v>0.3563894053944453</v>
      </c>
      <c r="E608" s="163">
        <f>'прибуд тер'!P608</f>
        <v>0.65444145688985544</v>
      </c>
      <c r="F608" s="163">
        <f>'слюсарі х.в.'!Q608+водовідведення!Q608+зварювальник!N608+'слюсарі ц.о. г.в.'!O608+'гаряча вода'!O608+'аварійні служби'!I608</f>
        <v>0.25861396349227322</v>
      </c>
      <c r="G608" s="163">
        <f>даратиз!K608</f>
        <v>7.3871375455560615E-3</v>
      </c>
      <c r="H608" s="163">
        <f>димвенканали!R608</f>
        <v>2.0284677816146891E-2</v>
      </c>
      <c r="I608" s="163">
        <f>покрівлі!P608+'під зими'!N608+маляри!N608+водій!M608</f>
        <v>0.12068037707167216</v>
      </c>
      <c r="J608" s="163">
        <f>електрики!Q608</f>
        <v>1.8508184587316321E-2</v>
      </c>
      <c r="K608" s="163">
        <f t="shared" si="69"/>
        <v>1.4363052027972656</v>
      </c>
      <c r="L608" s="10">
        <v>3.6964760359484379E-2</v>
      </c>
      <c r="M608" s="116">
        <f t="shared" si="68"/>
        <v>1.47</v>
      </c>
      <c r="N608" s="116">
        <f t="shared" si="70"/>
        <v>1.7679239557881001</v>
      </c>
      <c r="O608" s="164"/>
      <c r="P608" s="168"/>
      <c r="Q608" s="154"/>
      <c r="R608" s="152">
        <v>5</v>
      </c>
      <c r="S608" s="166">
        <f t="shared" si="71"/>
        <v>0.2449758289773436</v>
      </c>
      <c r="T608" s="166">
        <v>1.5229481268107565</v>
      </c>
      <c r="U608" s="155">
        <f t="shared" si="72"/>
        <v>16.085631852107372</v>
      </c>
    </row>
    <row r="609" spans="1:21" ht="18.75">
      <c r="A609" s="161">
        <f t="shared" si="67"/>
        <v>57</v>
      </c>
      <c r="B609" s="115" t="s">
        <v>698</v>
      </c>
      <c r="C609" s="115">
        <v>175</v>
      </c>
      <c r="D609" s="163">
        <f>'сходові кл'!P609</f>
        <v>0.25706796454728353</v>
      </c>
      <c r="E609" s="163">
        <f>'прибуд тер'!P609</f>
        <v>0.58506703744226796</v>
      </c>
      <c r="F609" s="163">
        <f>'слюсарі х.в.'!Q609+водовідведення!Q609+зварювальник!N609+'слюсарі ц.о. г.в.'!O609+'гаряча вода'!O609+'аварійні служби'!I609</f>
        <v>0.25842011853459523</v>
      </c>
      <c r="G609" s="163">
        <f>даратиз!K609</f>
        <v>6.8192676888329069E-3</v>
      </c>
      <c r="H609" s="163">
        <f>димвенканали!R609</f>
        <v>2.0217995349263589E-2</v>
      </c>
      <c r="I609" s="163">
        <f>покрівлі!P609+'під зими'!N609+маляри!N609+водій!M609</f>
        <v>0.13301662267827402</v>
      </c>
      <c r="J609" s="163">
        <f>електрики!Q609</f>
        <v>1.8442511379827574E-2</v>
      </c>
      <c r="K609" s="163">
        <f t="shared" si="69"/>
        <v>1.279051517620345</v>
      </c>
      <c r="L609" s="10">
        <v>3.3073995312488828E-2</v>
      </c>
      <c r="M609" s="116">
        <f t="shared" si="68"/>
        <v>1.31</v>
      </c>
      <c r="N609" s="116">
        <f t="shared" si="70"/>
        <v>1.5745506155194005</v>
      </c>
      <c r="O609" s="164"/>
      <c r="P609" s="168"/>
      <c r="Q609" s="154"/>
      <c r="R609" s="152">
        <v>5</v>
      </c>
      <c r="S609" s="166">
        <f t="shared" si="71"/>
        <v>0.21190200864486086</v>
      </c>
      <c r="T609" s="166">
        <v>1.3626486068745396</v>
      </c>
      <c r="U609" s="155">
        <f t="shared" si="72"/>
        <v>15.55074489313083</v>
      </c>
    </row>
    <row r="610" spans="1:21" ht="18.75">
      <c r="A610" s="161">
        <f t="shared" si="67"/>
        <v>58</v>
      </c>
      <c r="B610" s="115" t="s">
        <v>699</v>
      </c>
      <c r="C610" s="115">
        <v>246</v>
      </c>
      <c r="D610" s="163">
        <f>'сходові кл'!P610</f>
        <v>0.30742568002728338</v>
      </c>
      <c r="E610" s="163">
        <f>'прибуд тер'!P610</f>
        <v>0.6300231695398163</v>
      </c>
      <c r="F610" s="163">
        <f>'слюсарі х.в.'!Q610+водовідведення!Q610+зварювальник!N610+'слюсарі ц.о. г.в.'!O610+'гаряча вода'!O610+'аварійні служби'!I610</f>
        <v>0.24733851227987297</v>
      </c>
      <c r="G610" s="163">
        <f>даратиз!K610</f>
        <v>7.2218623287506906E-3</v>
      </c>
      <c r="H610" s="163">
        <f>димвенканали!R610</f>
        <v>1.6097541025612182E-2</v>
      </c>
      <c r="I610" s="163">
        <f>покрівлі!P610+'під зими'!N610+маляри!N610+водій!M610</f>
        <v>0.1331040268758496</v>
      </c>
      <c r="J610" s="163">
        <f>електрики!Q610</f>
        <v>1.4688146883621408E-2</v>
      </c>
      <c r="K610" s="163">
        <f t="shared" si="69"/>
        <v>1.3558989389608065</v>
      </c>
      <c r="L610" s="10">
        <v>3.494278756020909E-2</v>
      </c>
      <c r="M610" s="116">
        <f t="shared" si="68"/>
        <v>1.39</v>
      </c>
      <c r="N610" s="116">
        <f t="shared" si="70"/>
        <v>1.6690100718252185</v>
      </c>
      <c r="O610" s="164"/>
      <c r="P610" s="168"/>
      <c r="Q610" s="154"/>
      <c r="R610" s="152">
        <v>5</v>
      </c>
      <c r="S610" s="166">
        <f t="shared" si="71"/>
        <v>0.2293672243446041</v>
      </c>
      <c r="T610" s="166">
        <v>1.4396428474806144</v>
      </c>
      <c r="U610" s="155">
        <f t="shared" si="72"/>
        <v>15.932231021464693</v>
      </c>
    </row>
    <row r="611" spans="1:21" ht="18.75">
      <c r="A611" s="161">
        <f t="shared" si="67"/>
        <v>59</v>
      </c>
      <c r="B611" s="115" t="s">
        <v>700</v>
      </c>
      <c r="C611" s="115">
        <v>378</v>
      </c>
      <c r="D611" s="163">
        <f>'сходові кл'!P611</f>
        <v>0.37727560275922817</v>
      </c>
      <c r="E611" s="163">
        <f>'прибуд тер'!P611</f>
        <v>0.49401340657820381</v>
      </c>
      <c r="F611" s="163">
        <f>'слюсарі х.в.'!Q611+водовідведення!Q611+зварювальник!N611+'слюсарі ц.о. г.в.'!O611+'гаряча вода'!O611+'аварійні служби'!I611</f>
        <v>0.25883892751510951</v>
      </c>
      <c r="G611" s="163">
        <f>даратиз!K611</f>
        <v>7.2176431999896075E-3</v>
      </c>
      <c r="H611" s="163">
        <f>димвенканали!R611</f>
        <v>1.3446973242404431E-2</v>
      </c>
      <c r="I611" s="163">
        <f>покрівлі!P611+'під зими'!N611+маляри!N611+водій!M611</f>
        <v>0.12074101646852395</v>
      </c>
      <c r="J611" s="163">
        <f>електрики!Q611</f>
        <v>1.8584400699028499E-2</v>
      </c>
      <c r="K611" s="163">
        <f t="shared" si="69"/>
        <v>1.2901179704624879</v>
      </c>
      <c r="L611" s="10">
        <v>3.3337292054647034E-2</v>
      </c>
      <c r="M611" s="116">
        <f t="shared" si="68"/>
        <v>1.32</v>
      </c>
      <c r="N611" s="116">
        <f t="shared" si="70"/>
        <v>1.5881463150205619</v>
      </c>
      <c r="O611" s="164"/>
      <c r="P611" s="168"/>
      <c r="Q611" s="154"/>
      <c r="R611" s="152">
        <v>5</v>
      </c>
      <c r="S611" s="166">
        <f t="shared" si="71"/>
        <v>0.21464988236910387</v>
      </c>
      <c r="T611" s="166">
        <v>1.373496432651458</v>
      </c>
      <c r="U611" s="155">
        <f t="shared" si="72"/>
        <v>15.627989797886427</v>
      </c>
    </row>
    <row r="612" spans="1:21" ht="18.75">
      <c r="A612" s="161">
        <f t="shared" si="67"/>
        <v>60</v>
      </c>
      <c r="B612" s="115" t="s">
        <v>701</v>
      </c>
      <c r="C612" s="115">
        <v>172</v>
      </c>
      <c r="D612" s="163">
        <f>'сходові кл'!P612</f>
        <v>0.3697500225421006</v>
      </c>
      <c r="E612" s="163">
        <f>'прибуд тер'!P612</f>
        <v>0.58837759588248362</v>
      </c>
      <c r="F612" s="163">
        <f>'слюсарі х.в.'!Q612+водовідведення!Q612+зварювальник!N612+'слюсарі ц.о. г.в.'!O612+'гаряча вода'!O612+'аварійні служби'!I612</f>
        <v>0.26106972684754964</v>
      </c>
      <c r="G612" s="163">
        <f>даратиз!K612</f>
        <v>7.4114672213848867E-3</v>
      </c>
      <c r="H612" s="163">
        <f>димвенканали!R612</f>
        <v>1.3993825746408953E-2</v>
      </c>
      <c r="I612" s="163">
        <f>покрівлі!P612+'під зими'!N612+маляри!N612+водій!M612</f>
        <v>0.13166183595517283</v>
      </c>
      <c r="J612" s="163">
        <f>електрики!Q612</f>
        <v>1.9340178662922921E-2</v>
      </c>
      <c r="K612" s="163">
        <f t="shared" si="69"/>
        <v>1.3916046528580235</v>
      </c>
      <c r="L612" s="10">
        <v>3.5852365779748867E-2</v>
      </c>
      <c r="M612" s="116">
        <f t="shared" si="68"/>
        <v>1.43</v>
      </c>
      <c r="N612" s="116">
        <f t="shared" si="70"/>
        <v>1.7129484223653269</v>
      </c>
      <c r="O612" s="164"/>
      <c r="P612" s="168"/>
      <c r="Q612" s="154"/>
      <c r="R612" s="152">
        <v>5</v>
      </c>
      <c r="S612" s="166">
        <f t="shared" si="71"/>
        <v>0.23583095223967332</v>
      </c>
      <c r="T612" s="166">
        <v>1.4771174701256535</v>
      </c>
      <c r="U612" s="155">
        <f t="shared" si="72"/>
        <v>15.965619323398291</v>
      </c>
    </row>
    <row r="613" spans="1:21" ht="18.75">
      <c r="A613" s="161">
        <f t="shared" si="67"/>
        <v>61</v>
      </c>
      <c r="B613" s="115" t="s">
        <v>702</v>
      </c>
      <c r="C613" s="115">
        <v>175</v>
      </c>
      <c r="D613" s="163">
        <f>'сходові кл'!P613</f>
        <v>0.37231079747965135</v>
      </c>
      <c r="E613" s="163">
        <f>'прибуд тер'!P613</f>
        <v>0.62883224135765459</v>
      </c>
      <c r="F613" s="163">
        <f>'слюсарі х.в.'!Q613+водовідведення!Q613+зварювальник!N613+'слюсарі ц.о. г.в.'!O613+'гаряча вода'!O613+'аварійні служби'!I613</f>
        <v>0.2606497512423207</v>
      </c>
      <c r="G613" s="163">
        <f>даратиз!K613</f>
        <v>7.3353034274692133E-3</v>
      </c>
      <c r="H613" s="163">
        <f>димвенканали!R613</f>
        <v>2.1431634154706919E-2</v>
      </c>
      <c r="I613" s="163">
        <f>покрівлі!P613+'під зими'!N613+маляри!N613+водій!M613</f>
        <v>0.12918258913702407</v>
      </c>
      <c r="J613" s="163">
        <f>електрики!Q613</f>
        <v>1.9197894100080555E-2</v>
      </c>
      <c r="K613" s="163">
        <f t="shared" si="69"/>
        <v>1.4389402108989076</v>
      </c>
      <c r="L613" s="10">
        <v>3.702436863486358E-2</v>
      </c>
      <c r="M613" s="116">
        <f t="shared" si="68"/>
        <v>1.48</v>
      </c>
      <c r="N613" s="116">
        <f t="shared" si="70"/>
        <v>1.7711574954405251</v>
      </c>
      <c r="O613" s="164"/>
      <c r="P613" s="168"/>
      <c r="Q613" s="154"/>
      <c r="R613" s="152">
        <v>5</v>
      </c>
      <c r="S613" s="166">
        <f t="shared" si="71"/>
        <v>0.2457535076841455</v>
      </c>
      <c r="T613" s="166">
        <v>1.5254039877563796</v>
      </c>
      <c r="U613" s="155">
        <f t="shared" si="72"/>
        <v>16.110716220534389</v>
      </c>
    </row>
    <row r="614" spans="1:21" ht="18.75">
      <c r="A614" s="161">
        <f t="shared" si="67"/>
        <v>62</v>
      </c>
      <c r="B614" s="223" t="s">
        <v>703</v>
      </c>
      <c r="C614" s="115">
        <v>3</v>
      </c>
      <c r="D614" s="163">
        <f>'сходові кл'!P614</f>
        <v>0</v>
      </c>
      <c r="E614" s="163">
        <f>'прибуд тер'!P614</f>
        <v>0</v>
      </c>
      <c r="F614" s="234">
        <f>'слюсарі х.в.'!Q614+водовідведення!Q614+зварювальник!N614+'слюсарі ц.о. г.в.'!O614+'гаряча вода'!O614+'аварійні служби'!I614</f>
        <v>6.4520000000000008E-2</v>
      </c>
      <c r="G614" s="163">
        <f>даратиз!K614</f>
        <v>0</v>
      </c>
      <c r="H614" s="163">
        <f>димвенканали!R614</f>
        <v>1.8580745499234354E-2</v>
      </c>
      <c r="I614" s="163">
        <f>покрівлі!P614+'під зими'!N614+маляри!N614+водій!M614</f>
        <v>0</v>
      </c>
      <c r="J614" s="234">
        <f>електрики!Q614</f>
        <v>0</v>
      </c>
      <c r="K614" s="163">
        <f t="shared" si="69"/>
        <v>8.3100745499234366E-2</v>
      </c>
      <c r="L614" s="10">
        <v>2.3966817808085475E-3</v>
      </c>
      <c r="M614" s="116">
        <f t="shared" si="68"/>
        <v>0.09</v>
      </c>
      <c r="N614" s="116">
        <f t="shared" si="70"/>
        <v>0.1025969127360515</v>
      </c>
      <c r="O614" s="164"/>
      <c r="P614" s="168"/>
      <c r="Q614" s="154"/>
      <c r="R614" s="152">
        <v>1</v>
      </c>
      <c r="S614" s="166">
        <f t="shared" si="71"/>
        <v>3.8536233667393477E-3</v>
      </c>
      <c r="T614" s="166">
        <v>9.8743289369312148E-2</v>
      </c>
      <c r="U614" s="155">
        <f t="shared" si="72"/>
        <v>3.9026686181440833</v>
      </c>
    </row>
    <row r="615" spans="1:21" ht="18.75">
      <c r="A615" s="161">
        <f t="shared" si="67"/>
        <v>63</v>
      </c>
      <c r="B615" s="115" t="s">
        <v>704</v>
      </c>
      <c r="C615" s="115">
        <v>8</v>
      </c>
      <c r="D615" s="163">
        <f>'сходові кл'!P615</f>
        <v>0</v>
      </c>
      <c r="E615" s="163">
        <f>'прибуд тер'!P615</f>
        <v>0</v>
      </c>
      <c r="F615" s="163">
        <f>'слюсарі х.в.'!Q615+водовідведення!Q615+зварювальник!N615+'слюсарі ц.о. г.в.'!O615+'гаряча вода'!O615+'аварійні служби'!I615</f>
        <v>0.20176682139002317</v>
      </c>
      <c r="G615" s="163">
        <f>даратиз!K615</f>
        <v>0</v>
      </c>
      <c r="H615" s="163">
        <f>димвенканали!R615</f>
        <v>2.1023937767890941E-2</v>
      </c>
      <c r="I615" s="163">
        <f>покрівлі!P615+'під зими'!N615+маляри!N615+водій!M615</f>
        <v>0.33225524402647139</v>
      </c>
      <c r="J615" s="163">
        <f>електрики!Q615</f>
        <v>3.4702526725381599E-2</v>
      </c>
      <c r="K615" s="163">
        <f t="shared" ref="K615:K635" si="73">D615+E615+F615+G615+H615+I615+J615</f>
        <v>0.58974852990976712</v>
      </c>
      <c r="L615" s="10">
        <v>1.6095986549873209E-2</v>
      </c>
      <c r="M615" s="116">
        <f t="shared" si="68"/>
        <v>0.61</v>
      </c>
      <c r="N615" s="116">
        <f t="shared" ref="N615:N634" si="74">(D615+E615+F615+G615+H615+I615+J615+L615)*1.2</f>
        <v>0.72701341975156841</v>
      </c>
      <c r="O615" s="164"/>
      <c r="P615" s="168"/>
      <c r="Q615" s="154"/>
      <c r="R615" s="152">
        <v>1</v>
      </c>
      <c r="S615" s="166">
        <f t="shared" si="71"/>
        <v>6.3858773896792176E-2</v>
      </c>
      <c r="T615" s="166">
        <v>0.66315464585477624</v>
      </c>
      <c r="U615" s="155">
        <f t="shared" si="72"/>
        <v>9.6295448272824977</v>
      </c>
    </row>
    <row r="616" spans="1:21" ht="18.75">
      <c r="A616" s="161">
        <f t="shared" si="67"/>
        <v>64</v>
      </c>
      <c r="B616" s="115" t="s">
        <v>705</v>
      </c>
      <c r="C616" s="115">
        <v>24</v>
      </c>
      <c r="D616" s="163">
        <f>'сходові кл'!P616</f>
        <v>0</v>
      </c>
      <c r="E616" s="163">
        <f>'прибуд тер'!P616</f>
        <v>0.56792479457258471</v>
      </c>
      <c r="F616" s="163">
        <f>'слюсарі х.в.'!Q616+водовідведення!Q616+зварювальник!N616+'слюсарі ц.о. г.в.'!O616+'гаряча вода'!O616+'аварійні служби'!I616</f>
        <v>0.22387364146068908</v>
      </c>
      <c r="G616" s="163">
        <f>даратиз!K616</f>
        <v>0</v>
      </c>
      <c r="H616" s="163">
        <f>димвенканали!R616</f>
        <v>2.3379596612997156E-2</v>
      </c>
      <c r="I616" s="163">
        <f>покрівлі!P616+'під зими'!N616+маляри!N616+водій!M616</f>
        <v>0.23546776661857635</v>
      </c>
      <c r="J616" s="163">
        <f>електрики!Q616</f>
        <v>2.1541194131202979E-2</v>
      </c>
      <c r="K616" s="163">
        <f t="shared" si="73"/>
        <v>1.0721869933960502</v>
      </c>
      <c r="L616" s="10">
        <v>2.8016227604656024E-2</v>
      </c>
      <c r="M616" s="116">
        <f t="shared" si="68"/>
        <v>1.1000000000000001</v>
      </c>
      <c r="N616" s="116">
        <f t="shared" si="74"/>
        <v>1.3202438652008475</v>
      </c>
      <c r="O616" s="164"/>
      <c r="P616" s="168"/>
      <c r="Q616" s="154"/>
      <c r="R616" s="152">
        <v>2</v>
      </c>
      <c r="S616" s="166">
        <f t="shared" si="71"/>
        <v>0.16597528788901927</v>
      </c>
      <c r="T616" s="166">
        <v>1.1542685773118282</v>
      </c>
      <c r="U616" s="155">
        <f t="shared" si="72"/>
        <v>14.379260698195431</v>
      </c>
    </row>
    <row r="617" spans="1:21" ht="18.75">
      <c r="A617" s="161">
        <f t="shared" si="67"/>
        <v>65</v>
      </c>
      <c r="B617" s="115" t="s">
        <v>706</v>
      </c>
      <c r="C617" s="115">
        <v>12</v>
      </c>
      <c r="D617" s="163">
        <f>'сходові кл'!P617</f>
        <v>0</v>
      </c>
      <c r="E617" s="163">
        <f>'прибуд тер'!P617</f>
        <v>0.53176864486127995</v>
      </c>
      <c r="F617" s="163">
        <f>'слюсарі х.в.'!Q617+водовідведення!Q617+зварювальник!N617+'слюсарі ц.о. г.в.'!O617+'гаряча вода'!O617+'аварійні служби'!I617</f>
        <v>0.22393158399459562</v>
      </c>
      <c r="G617" s="163">
        <f>даратиз!K617</f>
        <v>0</v>
      </c>
      <c r="H617" s="163">
        <f>димвенканали!R617</f>
        <v>2.3400902442231357E-2</v>
      </c>
      <c r="I617" s="163">
        <f>покрівлі!P617+'під зими'!N617+маляри!N617+водій!M617</f>
        <v>0.23174457969881518</v>
      </c>
      <c r="J617" s="163">
        <f>електрики!Q617</f>
        <v>2.1560824624032145E-2</v>
      </c>
      <c r="K617" s="163">
        <f t="shared" si="73"/>
        <v>1.0324065356209544</v>
      </c>
      <c r="L617" s="10">
        <v>2.7002692536596307E-2</v>
      </c>
      <c r="M617" s="116">
        <f t="shared" si="68"/>
        <v>1.06</v>
      </c>
      <c r="N617" s="116">
        <f t="shared" si="74"/>
        <v>1.2712910737890608</v>
      </c>
      <c r="O617" s="164"/>
      <c r="P617" s="168"/>
      <c r="Q617" s="154"/>
      <c r="R617" s="152">
        <v>2</v>
      </c>
      <c r="S617" s="166">
        <f t="shared" ref="S617:S648" si="75">N617-T617</f>
        <v>0.15878014128129303</v>
      </c>
      <c r="T617" s="166">
        <v>1.1125109325077678</v>
      </c>
      <c r="U617" s="155">
        <f t="shared" ref="U617:U648" si="76">S617/T617*100</f>
        <v>14.272231997161466</v>
      </c>
    </row>
    <row r="618" spans="1:21" ht="18.75">
      <c r="A618" s="161">
        <f t="shared" ref="A618:A634" si="77">A617+1</f>
        <v>66</v>
      </c>
      <c r="B618" s="115" t="s">
        <v>707</v>
      </c>
      <c r="C618" s="115">
        <v>23</v>
      </c>
      <c r="D618" s="163">
        <f>'сходові кл'!P618</f>
        <v>0</v>
      </c>
      <c r="E618" s="163">
        <f>'прибуд тер'!P618</f>
        <v>0.57561125749512965</v>
      </c>
      <c r="F618" s="163">
        <f>'слюсарі х.в.'!Q618+водовідведення!Q618+зварювальник!N618+'слюсарі ц.о. г.в.'!O618+'гаряча вода'!O618+'аварійні служби'!I618</f>
        <v>0.22473418284808733</v>
      </c>
      <c r="G618" s="163">
        <f>даратиз!K618</f>
        <v>0</v>
      </c>
      <c r="H618" s="163">
        <f>димвенканали!R618</f>
        <v>2.3696023020555405E-2</v>
      </c>
      <c r="I618" s="163">
        <f>покрівлі!P618+'під зими'!N618+маляри!N618+водій!M618</f>
        <v>0.20903657570468148</v>
      </c>
      <c r="J618" s="163">
        <f>електрики!Q618</f>
        <v>2.1832739053310922E-2</v>
      </c>
      <c r="K618" s="163">
        <f t="shared" si="73"/>
        <v>1.0549107781217648</v>
      </c>
      <c r="L618" s="10">
        <v>2.7437380746669616E-2</v>
      </c>
      <c r="M618" s="116">
        <f t="shared" si="68"/>
        <v>1.08</v>
      </c>
      <c r="N618" s="116">
        <f t="shared" si="74"/>
        <v>1.2988177906421214</v>
      </c>
      <c r="O618" s="164"/>
      <c r="P618" s="168"/>
      <c r="Q618" s="154"/>
      <c r="R618" s="152">
        <v>2</v>
      </c>
      <c r="S618" s="166">
        <f t="shared" si="75"/>
        <v>0.16839770387933317</v>
      </c>
      <c r="T618" s="166">
        <v>1.1304200867627883</v>
      </c>
      <c r="U618" s="155">
        <f t="shared" si="76"/>
        <v>14.896913620986496</v>
      </c>
    </row>
    <row r="619" spans="1:21" ht="18.75">
      <c r="A619" s="161">
        <f t="shared" si="77"/>
        <v>67</v>
      </c>
      <c r="B619" s="223" t="s">
        <v>708</v>
      </c>
      <c r="C619" s="115">
        <v>15</v>
      </c>
      <c r="D619" s="163">
        <f>'сходові кл'!P619</f>
        <v>0</v>
      </c>
      <c r="E619" s="234">
        <f>'прибуд тер'!P619</f>
        <v>0</v>
      </c>
      <c r="F619" s="163">
        <f>'слюсарі х.в.'!Q619+водовідведення!Q619+зварювальник!N619+'слюсарі ц.о. г.в.'!O619+'гаряча вода'!O619+'аварійні служби'!I619</f>
        <v>0.22391225808618159</v>
      </c>
      <c r="G619" s="163">
        <f>даратиз!K619</f>
        <v>0</v>
      </c>
      <c r="H619" s="163">
        <f>димвенканали!R619</f>
        <v>2.3393796185795814E-2</v>
      </c>
      <c r="I619" s="163">
        <f>покрівлі!P619+'під зими'!N619+маляри!N619+водій!M619</f>
        <v>0.23356254436151572</v>
      </c>
      <c r="J619" s="163">
        <f>електрики!Q619</f>
        <v>2.1554277152236203E-2</v>
      </c>
      <c r="K619" s="163">
        <f t="shared" si="73"/>
        <v>0.50242287578572931</v>
      </c>
      <c r="L619" s="10">
        <v>1.3897621616922857E-2</v>
      </c>
      <c r="M619" s="116">
        <f t="shared" si="68"/>
        <v>0.52</v>
      </c>
      <c r="N619" s="116">
        <f t="shared" si="74"/>
        <v>0.61958459688318257</v>
      </c>
      <c r="O619" s="164"/>
      <c r="P619" s="168"/>
      <c r="Q619" s="154"/>
      <c r="R619" s="152">
        <v>2</v>
      </c>
      <c r="S619" s="166">
        <f t="shared" si="75"/>
        <v>4.7002586265960877E-2</v>
      </c>
      <c r="T619" s="166">
        <v>0.57258201061722169</v>
      </c>
      <c r="U619" s="155">
        <f t="shared" si="76"/>
        <v>8.2088828140607966</v>
      </c>
    </row>
    <row r="620" spans="1:21" ht="18.75">
      <c r="A620" s="161">
        <f t="shared" si="77"/>
        <v>68</v>
      </c>
      <c r="B620" s="223" t="s">
        <v>709</v>
      </c>
      <c r="C620" s="115">
        <v>31</v>
      </c>
      <c r="D620" s="163">
        <f>'сходові кл'!P620</f>
        <v>0</v>
      </c>
      <c r="E620" s="234">
        <f>'прибуд тер'!P620</f>
        <v>0</v>
      </c>
      <c r="F620" s="163">
        <f>'слюсарі х.в.'!Q620+водовідведення!Q620+зварювальник!N620+'слюсарі ц.о. г.в.'!O620+'гаряча вода'!O620+'аварійні служби'!I620</f>
        <v>0.21580371321866976</v>
      </c>
      <c r="G620" s="163">
        <f>даратиз!K620</f>
        <v>0</v>
      </c>
      <c r="H620" s="163">
        <f>димвенканали!R620</f>
        <v>2.041223392682184E-2</v>
      </c>
      <c r="I620" s="163">
        <f>покрівлі!P620+'під зими'!N620+маляри!N620+водій!M620</f>
        <v>0.25306394484516725</v>
      </c>
      <c r="J620" s="234">
        <f>електрики!Q620</f>
        <v>0</v>
      </c>
      <c r="K620" s="163">
        <f t="shared" si="73"/>
        <v>0.48927989199065886</v>
      </c>
      <c r="L620" s="10">
        <v>1.3538255395069577E-2</v>
      </c>
      <c r="M620" s="116">
        <f t="shared" si="68"/>
        <v>0.5</v>
      </c>
      <c r="N620" s="116">
        <f t="shared" si="74"/>
        <v>0.60338177686287409</v>
      </c>
      <c r="O620" s="164"/>
      <c r="P620" s="168"/>
      <c r="Q620" s="154"/>
      <c r="R620" s="152">
        <v>2</v>
      </c>
      <c r="S620" s="166">
        <f t="shared" si="75"/>
        <v>4.5605654586007516E-2</v>
      </c>
      <c r="T620" s="166">
        <v>0.55777612227686657</v>
      </c>
      <c r="U620" s="155">
        <f t="shared" si="76"/>
        <v>8.1763368427897625</v>
      </c>
    </row>
    <row r="621" spans="1:21" ht="18.75">
      <c r="A621" s="161">
        <f t="shared" si="77"/>
        <v>69</v>
      </c>
      <c r="B621" s="115" t="s">
        <v>710</v>
      </c>
      <c r="C621" s="115">
        <v>27</v>
      </c>
      <c r="D621" s="163">
        <f>'сходові кл'!P621</f>
        <v>0</v>
      </c>
      <c r="E621" s="163">
        <f>'прибуд тер'!P621</f>
        <v>0.52861873920425917</v>
      </c>
      <c r="F621" s="163">
        <f>'слюсарі х.в.'!Q621+водовідведення!Q621+зварювальник!N621+'слюсарі ц.о. г.в.'!O621+'гаряча вода'!O621+'аварійні служби'!I621</f>
        <v>0.22489116173882787</v>
      </c>
      <c r="G621" s="163">
        <f>даратиз!K621</f>
        <v>0</v>
      </c>
      <c r="H621" s="163">
        <f>димвенканали!R621</f>
        <v>2.3753745132689595E-2</v>
      </c>
      <c r="I621" s="163">
        <f>покрівлі!P621+'під зими'!N621+маляри!N621+водій!M621</f>
        <v>0.24264577797403189</v>
      </c>
      <c r="J621" s="163">
        <f>електрики!Q621</f>
        <v>2.1885922315782375E-2</v>
      </c>
      <c r="K621" s="163">
        <f t="shared" si="73"/>
        <v>1.0417953463655909</v>
      </c>
      <c r="L621" s="10">
        <v>2.72928618517197E-2</v>
      </c>
      <c r="M621" s="116">
        <f t="shared" si="68"/>
        <v>1.07</v>
      </c>
      <c r="N621" s="116">
        <f t="shared" si="74"/>
        <v>1.2829058498607726</v>
      </c>
      <c r="O621" s="164"/>
      <c r="P621" s="168"/>
      <c r="Q621" s="154"/>
      <c r="R621" s="152">
        <v>2</v>
      </c>
      <c r="S621" s="166">
        <f t="shared" si="75"/>
        <v>0.15843994156992092</v>
      </c>
      <c r="T621" s="166">
        <v>1.1244659082908517</v>
      </c>
      <c r="U621" s="155">
        <f t="shared" si="76"/>
        <v>14.090239677496671</v>
      </c>
    </row>
    <row r="622" spans="1:21" ht="18.75">
      <c r="A622" s="161">
        <f t="shared" si="77"/>
        <v>70</v>
      </c>
      <c r="B622" s="223" t="s">
        <v>711</v>
      </c>
      <c r="C622" s="115">
        <v>23</v>
      </c>
      <c r="D622" s="163">
        <f>'сходові кл'!P622</f>
        <v>0</v>
      </c>
      <c r="E622" s="234">
        <f>'прибуд тер'!P622</f>
        <v>0</v>
      </c>
      <c r="F622" s="163">
        <f>'слюсарі х.в.'!Q622+водовідведення!Q622+зварювальник!N622+'слюсарі ц.о. г.в.'!O622+'гаряча вода'!O622+'аварійні служби'!I622</f>
        <v>0.22339485927790709</v>
      </c>
      <c r="G622" s="163">
        <f>даратиз!K622</f>
        <v>0</v>
      </c>
      <c r="H622" s="163">
        <f>димвенканали!R622</f>
        <v>1.6458808942134084E-2</v>
      </c>
      <c r="I622" s="163">
        <f>покрівлі!P622+'під зими'!N622+маляри!N622+водій!M622</f>
        <v>0.23898178552104668</v>
      </c>
      <c r="J622" s="163">
        <f>електрики!Q622</f>
        <v>2.1378986344070428E-2</v>
      </c>
      <c r="K622" s="163">
        <f t="shared" si="73"/>
        <v>0.50021444008515825</v>
      </c>
      <c r="L622" s="10">
        <v>1.3850863572611704E-2</v>
      </c>
      <c r="M622" s="116">
        <f t="shared" si="68"/>
        <v>0.51</v>
      </c>
      <c r="N622" s="116">
        <f t="shared" si="74"/>
        <v>0.61687836438932386</v>
      </c>
      <c r="O622" s="164"/>
      <c r="P622" s="168"/>
      <c r="Q622" s="154"/>
      <c r="R622" s="152">
        <v>2</v>
      </c>
      <c r="S622" s="166">
        <f t="shared" si="75"/>
        <v>4.6222785197721605E-2</v>
      </c>
      <c r="T622" s="166">
        <v>0.57065557919160226</v>
      </c>
      <c r="U622" s="155">
        <f t="shared" si="76"/>
        <v>8.0999444994827492</v>
      </c>
    </row>
    <row r="623" spans="1:21" ht="18.75">
      <c r="A623" s="161">
        <f t="shared" si="77"/>
        <v>71</v>
      </c>
      <c r="B623" s="115" t="s">
        <v>712</v>
      </c>
      <c r="C623" s="115">
        <v>16</v>
      </c>
      <c r="D623" s="163">
        <f>'сходові кл'!P623</f>
        <v>0</v>
      </c>
      <c r="E623" s="163">
        <f>'прибуд тер'!P623</f>
        <v>0.53883295776843465</v>
      </c>
      <c r="F623" s="163">
        <f>'слюсарі х.в.'!Q623+водовідведення!Q623+зварювальник!N623+'слюсарі ц.о. г.в.'!O623+'гаряча вода'!O623+'аварійні служби'!I623</f>
        <v>0.22804802748795613</v>
      </c>
      <c r="G623" s="163">
        <f>даратиз!K623</f>
        <v>0</v>
      </c>
      <c r="H623" s="163">
        <f>димвенканали!R623</f>
        <v>2.4914544256088494E-2</v>
      </c>
      <c r="I623" s="163">
        <f>покрівлі!P623+'під зими'!N623+маляри!N623+водій!M623</f>
        <v>0.24966390396246968</v>
      </c>
      <c r="J623" s="163">
        <f>електрики!Q623</f>
        <v>2.2955444586776785E-2</v>
      </c>
      <c r="K623" s="163">
        <f t="shared" si="73"/>
        <v>1.0644148780617257</v>
      </c>
      <c r="L623" s="10">
        <v>2.787164768873153E-2</v>
      </c>
      <c r="M623" s="116">
        <f t="shared" si="68"/>
        <v>1.0900000000000001</v>
      </c>
      <c r="N623" s="116">
        <f t="shared" si="74"/>
        <v>1.3107438309005486</v>
      </c>
      <c r="O623" s="164"/>
      <c r="P623" s="168"/>
      <c r="Q623" s="154"/>
      <c r="R623" s="152">
        <v>2</v>
      </c>
      <c r="S623" s="166">
        <f t="shared" si="75"/>
        <v>0.1624319461248096</v>
      </c>
      <c r="T623" s="166">
        <v>1.148311884775739</v>
      </c>
      <c r="U623" s="155">
        <f t="shared" si="76"/>
        <v>14.145281284494581</v>
      </c>
    </row>
    <row r="624" spans="1:21" ht="18.75">
      <c r="A624" s="161">
        <f t="shared" si="77"/>
        <v>72</v>
      </c>
      <c r="B624" s="115" t="s">
        <v>713</v>
      </c>
      <c r="C624" s="115">
        <v>303</v>
      </c>
      <c r="D624" s="163">
        <f>'сходові кл'!P624</f>
        <v>0.50307534299800594</v>
      </c>
      <c r="E624" s="163">
        <f>'прибуд тер'!P624</f>
        <v>0.35099812170138239</v>
      </c>
      <c r="F624" s="163">
        <f>'слюсарі х.в.'!Q624+водовідведення!Q624+зварювальник!N624+'слюсарі ц.о. г.в.'!O624+'гаряча вода'!O624+'аварійні служби'!I624</f>
        <v>0.24626029527013624</v>
      </c>
      <c r="G624" s="163">
        <f>даратиз!K624</f>
        <v>3.9080425407881855E-3</v>
      </c>
      <c r="H624" s="163">
        <f>димвенканали!R624</f>
        <v>1.0363479160221982E-2</v>
      </c>
      <c r="I624" s="163">
        <f>покрівлі!P624+'під зими'!N624+маляри!N624+водій!M624</f>
        <v>0.11193627138100365</v>
      </c>
      <c r="J624" s="163">
        <f>електрики!Q624</f>
        <v>1.432285510483833E-2</v>
      </c>
      <c r="K624" s="163">
        <f t="shared" si="73"/>
        <v>1.2408644081563771</v>
      </c>
      <c r="L624" s="10">
        <v>3.2053343444919932E-2</v>
      </c>
      <c r="M624" s="116">
        <f t="shared" si="68"/>
        <v>1.27</v>
      </c>
      <c r="N624" s="116">
        <f t="shared" si="74"/>
        <v>1.5275013019215564</v>
      </c>
      <c r="O624" s="164"/>
      <c r="P624" s="168"/>
      <c r="Q624" s="154"/>
      <c r="R624" s="152">
        <v>9</v>
      </c>
      <c r="S624" s="166">
        <f t="shared" si="75"/>
        <v>0.20690355199085531</v>
      </c>
      <c r="T624" s="166">
        <v>1.3205977499307011</v>
      </c>
      <c r="U624" s="155">
        <f t="shared" si="76"/>
        <v>15.667416668074186</v>
      </c>
    </row>
    <row r="625" spans="1:21" ht="18.75">
      <c r="A625" s="161">
        <f t="shared" si="77"/>
        <v>73</v>
      </c>
      <c r="B625" s="115" t="s">
        <v>714</v>
      </c>
      <c r="C625" s="115">
        <v>342</v>
      </c>
      <c r="D625" s="163">
        <f>'сходові кл'!P625</f>
        <v>0.47533354966793445</v>
      </c>
      <c r="E625" s="163">
        <f>'прибуд тер'!P625</f>
        <v>0.36813174171988794</v>
      </c>
      <c r="F625" s="163">
        <f>'слюсарі х.в.'!Q625+водовідведення!Q625+зварювальник!N625+'слюсарі ц.о. г.в.'!O625+'гаряча вода'!O625+'аварійні служби'!I625</f>
        <v>0.2553946646260204</v>
      </c>
      <c r="G625" s="163">
        <f>даратиз!K625</f>
        <v>4.8442906574394469E-3</v>
      </c>
      <c r="H625" s="163">
        <f>димвенканали!R625</f>
        <v>1.8905059807711018E-2</v>
      </c>
      <c r="I625" s="163">
        <f>покрівлі!P625+'під зими'!N625+маляри!N625+водій!M625</f>
        <v>0.10679659733926511</v>
      </c>
      <c r="J625" s="163">
        <f>електрики!Q625</f>
        <v>1.741751044781728E-2</v>
      </c>
      <c r="K625" s="163">
        <f t="shared" si="73"/>
        <v>1.2468234142660757</v>
      </c>
      <c r="L625" s="10">
        <v>3.2223442202545652E-2</v>
      </c>
      <c r="M625" s="116">
        <f t="shared" si="68"/>
        <v>1.28</v>
      </c>
      <c r="N625" s="116">
        <f t="shared" si="74"/>
        <v>1.5348562277623454</v>
      </c>
      <c r="O625" s="164"/>
      <c r="P625" s="168"/>
      <c r="Q625" s="154"/>
      <c r="R625" s="152">
        <v>10</v>
      </c>
      <c r="S625" s="166">
        <f t="shared" si="75"/>
        <v>0.2072504090174645</v>
      </c>
      <c r="T625" s="166">
        <v>1.3276058187448809</v>
      </c>
      <c r="U625" s="155">
        <f t="shared" si="76"/>
        <v>15.610839158071718</v>
      </c>
    </row>
    <row r="626" spans="1:21" ht="18.75">
      <c r="A626" s="161">
        <f t="shared" si="77"/>
        <v>74</v>
      </c>
      <c r="B626" s="115" t="s">
        <v>715</v>
      </c>
      <c r="C626" s="115">
        <v>79</v>
      </c>
      <c r="D626" s="163">
        <f>'сходові кл'!P626</f>
        <v>0.33457162132392521</v>
      </c>
      <c r="E626" s="163">
        <f>'прибуд тер'!P626</f>
        <v>0.54078022179065244</v>
      </c>
      <c r="F626" s="163">
        <f>'слюсарі х.в.'!Q626+водовідведення!Q626+зварювальник!N626+'слюсарі ц.о. г.в.'!O626+'гаряча вода'!O626+'аварійні служби'!I626</f>
        <v>0.24528784329134076</v>
      </c>
      <c r="G626" s="163">
        <f>даратиз!K626</f>
        <v>3.7353451448399141E-3</v>
      </c>
      <c r="H626" s="163">
        <f>димвенканали!R626</f>
        <v>1.0125094742629941E-2</v>
      </c>
      <c r="I626" s="163">
        <f>покрівлі!P626+'під зими'!N626+маляри!N626+водій!M626</f>
        <v>0.13227338739213959</v>
      </c>
      <c r="J626" s="163">
        <f>електрики!Q626</f>
        <v>1.3993395719661258E-2</v>
      </c>
      <c r="K626" s="163">
        <f t="shared" si="73"/>
        <v>1.280766909405189</v>
      </c>
      <c r="L626" s="10">
        <v>3.3055463754644174E-2</v>
      </c>
      <c r="M626" s="116">
        <f t="shared" si="68"/>
        <v>1.31</v>
      </c>
      <c r="N626" s="116">
        <f t="shared" si="74"/>
        <v>1.5765868477917997</v>
      </c>
      <c r="O626" s="164"/>
      <c r="P626" s="168"/>
      <c r="Q626" s="154"/>
      <c r="R626" s="152">
        <v>5</v>
      </c>
      <c r="S626" s="166">
        <f t="shared" si="75"/>
        <v>0.2147017411004597</v>
      </c>
      <c r="T626" s="166">
        <v>1.36188510669134</v>
      </c>
      <c r="U626" s="155">
        <f t="shared" si="76"/>
        <v>15.765040681153442</v>
      </c>
    </row>
    <row r="627" spans="1:21" ht="18.75">
      <c r="A627" s="161">
        <f t="shared" si="77"/>
        <v>75</v>
      </c>
      <c r="B627" s="115" t="s">
        <v>716</v>
      </c>
      <c r="C627" s="115">
        <v>142</v>
      </c>
      <c r="D627" s="163">
        <f>'сходові кл'!P627</f>
        <v>0.17962155636816016</v>
      </c>
      <c r="E627" s="163">
        <f>'прибуд тер'!P627</f>
        <v>0.29244266421659854</v>
      </c>
      <c r="F627" s="163">
        <f>'слюсарі х.в.'!Q627+водовідведення!Q627+зварювальник!N627+'слюсарі ц.о. г.в.'!O627+'гаряча вода'!O627+'аварійні служби'!I627</f>
        <v>0.20891341730334273</v>
      </c>
      <c r="G627" s="163">
        <f>даратиз!K627</f>
        <v>4.5336983320307952E-4</v>
      </c>
      <c r="H627" s="163">
        <f>димвенканали!R627</f>
        <v>1.1919086244300504E-2</v>
      </c>
      <c r="I627" s="163">
        <f>покрівлі!P627+'під зими'!N627+маляри!N627+водій!M627</f>
        <v>0.14062728383620171</v>
      </c>
      <c r="J627" s="163">
        <f>електрики!Q627</f>
        <v>1.6472783186021391E-2</v>
      </c>
      <c r="K627" s="163">
        <f t="shared" si="73"/>
        <v>0.85045016098782811</v>
      </c>
      <c r="L627" s="10">
        <v>2.2266201524249653E-2</v>
      </c>
      <c r="M627" s="116">
        <f t="shared" si="68"/>
        <v>0.87</v>
      </c>
      <c r="N627" s="116">
        <f t="shared" si="74"/>
        <v>1.0472596350144932</v>
      </c>
      <c r="O627" s="164"/>
      <c r="P627" s="168"/>
      <c r="Q627" s="154"/>
      <c r="R627" s="152">
        <v>4</v>
      </c>
      <c r="S627" s="166">
        <f t="shared" si="75"/>
        <v>0.12989213221540752</v>
      </c>
      <c r="T627" s="166">
        <v>0.91736750279908563</v>
      </c>
      <c r="U627" s="155">
        <f t="shared" si="76"/>
        <v>14.15922537250106</v>
      </c>
    </row>
    <row r="628" spans="1:21" ht="18.75">
      <c r="A628" s="161">
        <f t="shared" si="77"/>
        <v>76</v>
      </c>
      <c r="B628" s="115" t="s">
        <v>717</v>
      </c>
      <c r="C628" s="115">
        <v>171</v>
      </c>
      <c r="D628" s="163">
        <f>'сходові кл'!P628</f>
        <v>0.26171616968742284</v>
      </c>
      <c r="E628" s="163">
        <f>'прибуд тер'!P628</f>
        <v>0.28379688141682002</v>
      </c>
      <c r="F628" s="163">
        <f>'слюсарі х.в.'!Q628+водовідведення!Q628+зварювальник!N628+'слюсарі ц.о. г.в.'!O628+'гаряча вода'!O628+'аварійні служби'!I628</f>
        <v>0.21323403613465766</v>
      </c>
      <c r="G628" s="163">
        <f>даратиз!K628</f>
        <v>4.3918353689141707E-4</v>
      </c>
      <c r="H628" s="163">
        <f>димвенканали!R628</f>
        <v>1.2888701830320499E-2</v>
      </c>
      <c r="I628" s="163">
        <f>покрівлі!P628+'під зими'!N628+маляри!N628+водій!M628</f>
        <v>0.13886977840939607</v>
      </c>
      <c r="J628" s="163">
        <f>електрики!Q628</f>
        <v>1.7812841223602265E-2</v>
      </c>
      <c r="K628" s="163">
        <f t="shared" si="73"/>
        <v>0.92875759223911081</v>
      </c>
      <c r="L628" s="10">
        <v>2.4212383160543659E-2</v>
      </c>
      <c r="M628" s="116">
        <f t="shared" si="68"/>
        <v>0.95</v>
      </c>
      <c r="N628" s="116">
        <f t="shared" si="74"/>
        <v>1.1435639704795852</v>
      </c>
      <c r="O628" s="164"/>
      <c r="P628" s="168"/>
      <c r="Q628" s="154"/>
      <c r="R628" s="152">
        <v>4</v>
      </c>
      <c r="S628" s="166">
        <f t="shared" si="75"/>
        <v>0.14601378426518663</v>
      </c>
      <c r="T628" s="166">
        <v>0.99755018621439862</v>
      </c>
      <c r="U628" s="155">
        <f t="shared" si="76"/>
        <v>14.637236931336165</v>
      </c>
    </row>
    <row r="629" spans="1:21" ht="18.75">
      <c r="A629" s="161">
        <f t="shared" si="77"/>
        <v>77</v>
      </c>
      <c r="B629" s="115" t="s">
        <v>718</v>
      </c>
      <c r="C629" s="115">
        <v>104</v>
      </c>
      <c r="D629" s="163">
        <f>'сходові кл'!P629</f>
        <v>0.26055048928357533</v>
      </c>
      <c r="E629" s="163">
        <f>'прибуд тер'!P629</f>
        <v>0.28450933041240128</v>
      </c>
      <c r="F629" s="163">
        <f>'слюсарі х.в.'!Q629+водовідведення!Q629+зварювальник!N629+'слюсарі ц.о. г.в.'!O629+'гаряча вода'!O629+'аварійні служби'!I629</f>
        <v>0.2033307599812996</v>
      </c>
      <c r="G629" s="163">
        <f>даратиз!K629</f>
        <v>4.3872477332553375E-4</v>
      </c>
      <c r="H629" s="163">
        <f>димвенканали!R629</f>
        <v>1.0461131292751986E-2</v>
      </c>
      <c r="I629" s="163">
        <f>покрівлі!P629+'під зими'!N629+маляри!N629+водій!M629</f>
        <v>0.13874592416170908</v>
      </c>
      <c r="J629" s="163">
        <f>електрики!Q629</f>
        <v>1.4457815316875436E-2</v>
      </c>
      <c r="K629" s="163">
        <f t="shared" si="73"/>
        <v>0.9124941752219381</v>
      </c>
      <c r="L629" s="10">
        <v>2.378981352652108E-2</v>
      </c>
      <c r="M629" s="116">
        <f t="shared" si="68"/>
        <v>0.94</v>
      </c>
      <c r="N629" s="116">
        <f t="shared" si="74"/>
        <v>1.123540786498151</v>
      </c>
      <c r="O629" s="164"/>
      <c r="P629" s="168"/>
      <c r="Q629" s="154"/>
      <c r="R629" s="152">
        <v>4</v>
      </c>
      <c r="S629" s="166">
        <f t="shared" si="75"/>
        <v>0.14340046920548255</v>
      </c>
      <c r="T629" s="166">
        <v>0.98014031729266848</v>
      </c>
      <c r="U629" s="155">
        <f t="shared" si="76"/>
        <v>14.630606115824474</v>
      </c>
    </row>
    <row r="630" spans="1:21" ht="18.75">
      <c r="A630" s="161">
        <f t="shared" si="77"/>
        <v>78</v>
      </c>
      <c r="B630" s="115" t="s">
        <v>719</v>
      </c>
      <c r="C630" s="115">
        <v>228</v>
      </c>
      <c r="D630" s="163">
        <f>'сходові кл'!P630</f>
        <v>0.34927909798847856</v>
      </c>
      <c r="E630" s="163">
        <f>'прибуд тер'!P630</f>
        <v>0.61568935138472913</v>
      </c>
      <c r="F630" s="163">
        <f>'слюсарі х.в.'!Q630+водовідведення!Q630+зварювальник!N630+'слюсарі ц.о. г.в.'!O630+'гаряча вода'!O630+'аварійні служби'!I630</f>
        <v>0.21646442386202899</v>
      </c>
      <c r="G630" s="163">
        <f>даратиз!K630</f>
        <v>5.2364724461806999E-3</v>
      </c>
      <c r="H630" s="163">
        <f>димвенканали!R630</f>
        <v>2.065518132990464E-2</v>
      </c>
      <c r="I630" s="163">
        <f>покрівлі!P630+'під зими'!N630+маляри!N630+водій!M630</f>
        <v>0.1269506904150573</v>
      </c>
      <c r="J630" s="163">
        <f>електрики!Q630</f>
        <v>1.9031007172952082E-2</v>
      </c>
      <c r="K630" s="163">
        <f t="shared" si="73"/>
        <v>1.3533062245993313</v>
      </c>
      <c r="L630" s="10">
        <v>3.4765339717715886E-2</v>
      </c>
      <c r="M630" s="116">
        <f t="shared" si="68"/>
        <v>1.39</v>
      </c>
      <c r="N630" s="116">
        <f t="shared" si="74"/>
        <v>1.6656858771804566</v>
      </c>
      <c r="O630" s="164"/>
      <c r="P630" s="168"/>
      <c r="Q630" s="154"/>
      <c r="R630" s="152">
        <v>5</v>
      </c>
      <c r="S630" s="166">
        <f t="shared" si="75"/>
        <v>0.23335388081056219</v>
      </c>
      <c r="T630" s="166">
        <v>1.4323319963698944</v>
      </c>
      <c r="U630" s="155">
        <f t="shared" si="76"/>
        <v>16.2918849402216</v>
      </c>
    </row>
    <row r="631" spans="1:21" ht="18.75">
      <c r="A631" s="161">
        <f t="shared" si="77"/>
        <v>79</v>
      </c>
      <c r="B631" s="115" t="s">
        <v>720</v>
      </c>
      <c r="C631" s="115">
        <v>271</v>
      </c>
      <c r="D631" s="163">
        <f>'сходові кл'!P631</f>
        <v>0.1482508618538059</v>
      </c>
      <c r="E631" s="163">
        <f>'прибуд тер'!P631</f>
        <v>0.30142344836058932</v>
      </c>
      <c r="F631" s="163">
        <f>'слюсарі х.в.'!Q631+водовідведення!Q631+зварювальник!N631+'слюсарі ц.о. г.в.'!O631+'гаряча вода'!O631+'аварійні служби'!I631</f>
        <v>0.24534753231746698</v>
      </c>
      <c r="G631" s="163">
        <f>даратиз!K631</f>
        <v>3.7313802883947875E-3</v>
      </c>
      <c r="H631" s="163">
        <f>димвенканали!R631</f>
        <v>3.1277569789087842E-2</v>
      </c>
      <c r="I631" s="163">
        <f>покрівлі!P631+'під зими'!N631+маляри!N631+водій!M631</f>
        <v>0.13039195690062788</v>
      </c>
      <c r="J631" s="163">
        <f>електрики!Q631</f>
        <v>2.8816386154357377E-2</v>
      </c>
      <c r="K631" s="163">
        <f t="shared" si="73"/>
        <v>0.88923913566432999</v>
      </c>
      <c r="L631" s="10">
        <v>2.3314196705802544E-2</v>
      </c>
      <c r="M631" s="116">
        <f t="shared" si="68"/>
        <v>0.91</v>
      </c>
      <c r="N631" s="116">
        <f t="shared" si="74"/>
        <v>1.0950639988441591</v>
      </c>
      <c r="O631" s="164"/>
      <c r="P631" s="168"/>
      <c r="Q631" s="154"/>
      <c r="R631" s="152">
        <v>5</v>
      </c>
      <c r="S631" s="166">
        <f t="shared" si="75"/>
        <v>0.13451909456509425</v>
      </c>
      <c r="T631" s="166">
        <v>0.9605449042790648</v>
      </c>
      <c r="U631" s="155">
        <f t="shared" si="76"/>
        <v>14.004456633504011</v>
      </c>
    </row>
    <row r="632" spans="1:21" ht="18.75">
      <c r="A632" s="161">
        <f t="shared" si="77"/>
        <v>80</v>
      </c>
      <c r="B632" s="115" t="s">
        <v>721</v>
      </c>
      <c r="C632" s="115">
        <v>185</v>
      </c>
      <c r="D632" s="163">
        <f>'сходові кл'!P632</f>
        <v>0.36906004054875063</v>
      </c>
      <c r="E632" s="163">
        <f>'прибуд тер'!P632</f>
        <v>0.55556651237654775</v>
      </c>
      <c r="F632" s="163">
        <f>'слюсарі х.в.'!Q632+водовідведення!Q632+зварювальник!N632+'слюсарі ц.о. г.в.'!O632+'гаряча вода'!O632+'аварійні служби'!I632</f>
        <v>0.2495455288502266</v>
      </c>
      <c r="G632" s="163">
        <f>даратиз!K632</f>
        <v>5.7847884710180656E-3</v>
      </c>
      <c r="H632" s="163">
        <f>димвенканали!R632</f>
        <v>1.1168813007774763E-2</v>
      </c>
      <c r="I632" s="163">
        <f>покрівлі!P632+'під зими'!N632+маляри!N632+водій!M632</f>
        <v>0.13603932543001157</v>
      </c>
      <c r="J632" s="163">
        <f>електрики!Q632</f>
        <v>1.543586742735969E-2</v>
      </c>
      <c r="K632" s="163">
        <f t="shared" si="73"/>
        <v>1.342600876111689</v>
      </c>
      <c r="L632" s="10">
        <v>3.460761932610848E-2</v>
      </c>
      <c r="M632" s="116">
        <f t="shared" si="68"/>
        <v>1.38</v>
      </c>
      <c r="N632" s="116">
        <f t="shared" si="74"/>
        <v>1.6526501945253569</v>
      </c>
      <c r="O632" s="164"/>
      <c r="P632" s="164"/>
      <c r="Q632" s="154"/>
      <c r="R632" s="152">
        <v>5</v>
      </c>
      <c r="S632" s="166">
        <f t="shared" si="75"/>
        <v>0.22681627828968742</v>
      </c>
      <c r="T632" s="166">
        <v>1.4258339162356695</v>
      </c>
      <c r="U632" s="155">
        <f t="shared" si="76"/>
        <v>15.90762259944713</v>
      </c>
    </row>
    <row r="633" spans="1:21" ht="18.75">
      <c r="A633" s="161">
        <f t="shared" si="77"/>
        <v>81</v>
      </c>
      <c r="B633" s="115" t="s">
        <v>722</v>
      </c>
      <c r="C633" s="115">
        <v>366</v>
      </c>
      <c r="D633" s="163">
        <f>'сходові кл'!P633</f>
        <v>0.36864605907196313</v>
      </c>
      <c r="E633" s="163">
        <f>'прибуд тер'!P633</f>
        <v>0.51581404912568696</v>
      </c>
      <c r="F633" s="163">
        <f>'слюсарі х.в.'!Q633+водовідведення!Q633+зварювальник!N633+'слюсарі ц.о. г.в.'!O633+'гаряча вода'!O633+'аварійні служби'!I633</f>
        <v>0.21428851971867605</v>
      </c>
      <c r="G633" s="163">
        <f>даратиз!K633</f>
        <v>5.5943251166017194E-3</v>
      </c>
      <c r="H633" s="163">
        <f>димвенканали!R633</f>
        <v>1.9856306500848693E-2</v>
      </c>
      <c r="I633" s="163">
        <f>покрівлі!P633+'під зими'!N633+маляри!N633+водій!M633</f>
        <v>0.13130012889925449</v>
      </c>
      <c r="J633" s="163">
        <f>електрики!Q633</f>
        <v>1.8293827284479584E-2</v>
      </c>
      <c r="K633" s="163">
        <f t="shared" si="73"/>
        <v>1.2737932157175107</v>
      </c>
      <c r="L633" s="10">
        <v>3.2791290743067629E-2</v>
      </c>
      <c r="M633" s="116">
        <f t="shared" si="68"/>
        <v>1.31</v>
      </c>
      <c r="N633" s="116">
        <f t="shared" si="74"/>
        <v>1.567901407752694</v>
      </c>
      <c r="O633" s="164"/>
      <c r="P633" s="164"/>
      <c r="Q633" s="154"/>
      <c r="R633" s="152">
        <v>5</v>
      </c>
      <c r="S633" s="166">
        <f t="shared" si="75"/>
        <v>0.21690022913830775</v>
      </c>
      <c r="T633" s="166">
        <v>1.3510011786143863</v>
      </c>
      <c r="U633" s="155">
        <f t="shared" si="76"/>
        <v>16.054777195736051</v>
      </c>
    </row>
    <row r="634" spans="1:21" ht="18.75">
      <c r="A634" s="161">
        <f t="shared" si="77"/>
        <v>82</v>
      </c>
      <c r="B634" s="115" t="s">
        <v>1284</v>
      </c>
      <c r="C634" s="115">
        <v>283</v>
      </c>
      <c r="D634" s="163">
        <f>'сходові кл'!P634</f>
        <v>0.29197151071890903</v>
      </c>
      <c r="E634" s="163">
        <f>'прибуд тер'!P634</f>
        <v>0.42688619498022862</v>
      </c>
      <c r="F634" s="163">
        <f>'слюсарі х.в.'!Q634+водовідведення!Q634+зварювальник!N634+'слюсарі ц.о. г.в.'!O634+'гаряча вода'!O634+'аварійні служби'!I634</f>
        <v>0.29658155590464863</v>
      </c>
      <c r="G634" s="163">
        <f>даратиз!K634</f>
        <v>1.5469476512914805E-3</v>
      </c>
      <c r="H634" s="163">
        <f>димвенканали!R634</f>
        <v>2.269910566973276E-2</v>
      </c>
      <c r="I634" s="163">
        <f>покрівлі!P634+'під зими'!N634+маляри!N634+водій!M634</f>
        <v>0.1363068592117635</v>
      </c>
      <c r="J634" s="163">
        <f>електрики!Q634</f>
        <v>3.1371318115337679E-2</v>
      </c>
      <c r="K634" s="163">
        <f t="shared" si="73"/>
        <v>1.2073634922519119</v>
      </c>
      <c r="L634" s="10">
        <v>3.1326314537283365E-2</v>
      </c>
      <c r="M634" s="116">
        <f t="shared" si="68"/>
        <v>1.24</v>
      </c>
      <c r="N634" s="116">
        <f t="shared" si="74"/>
        <v>1.4864277681470341</v>
      </c>
      <c r="O634" s="164"/>
      <c r="P634" s="168"/>
      <c r="Q634" s="154"/>
      <c r="R634" s="152">
        <v>5</v>
      </c>
      <c r="S634" s="166">
        <f t="shared" si="75"/>
        <v>0.1957836092109595</v>
      </c>
      <c r="T634" s="166">
        <v>1.2906441589360746</v>
      </c>
      <c r="U634" s="155">
        <f t="shared" si="76"/>
        <v>15.169449135565849</v>
      </c>
    </row>
    <row r="635" spans="1:21" s="225" customFormat="1">
      <c r="A635" s="161"/>
      <c r="B635" s="237" t="s">
        <v>576</v>
      </c>
      <c r="C635" s="237">
        <f>SUM(C553:C634)</f>
        <v>12861</v>
      </c>
      <c r="D635" s="232">
        <f>'сходові кл'!P635</f>
        <v>0.39511347822040227</v>
      </c>
      <c r="E635" s="232">
        <f>'прибуд тер'!P635</f>
        <v>0.45003584926699985</v>
      </c>
      <c r="F635" s="232">
        <f>'слюсарі х.в.'!Q635+водовідведення!Q635+зварювальник!N635+'слюсарі ц.о. г.в.'!O635+'гаряча вода'!O635+'аварійні служби'!I635</f>
        <v>0.25614204294543413</v>
      </c>
      <c r="G635" s="232">
        <f>даратиз!K635</f>
        <v>4.2847207844261478E-3</v>
      </c>
      <c r="H635" s="232">
        <f>димвенканали!R635</f>
        <v>1.4727991115755174E-2</v>
      </c>
      <c r="I635" s="232">
        <f>покрівлі!P635+'під зими'!N635+маляри!N635+водій!M635</f>
        <v>0.11973000694256375</v>
      </c>
      <c r="J635" s="232">
        <f>електрики!Q635</f>
        <v>1.771243808284317E-2</v>
      </c>
      <c r="K635" s="232">
        <f t="shared" si="73"/>
        <v>1.2577465273584243</v>
      </c>
      <c r="L635" s="15">
        <f>(D635+E635+F635+G635+H635+I635+J635)*0.03</f>
        <v>3.7732395820752725E-2</v>
      </c>
      <c r="M635" s="227">
        <f>AVERAGE(M553:M634)</f>
        <v>1.0865853658536584</v>
      </c>
      <c r="N635" s="227">
        <f>AVERAGE(N553:N634)</f>
        <v>1.3035889080817347</v>
      </c>
      <c r="O635" s="164">
        <f>MAX(N553:N634)</f>
        <v>1.8628553663129446</v>
      </c>
      <c r="P635" s="164">
        <f>MIN(N553:N634)</f>
        <v>4.0817464195031773E-2</v>
      </c>
      <c r="Q635" s="154">
        <f>MAX(N553:N634)</f>
        <v>1.8628553663129446</v>
      </c>
      <c r="R635" s="238"/>
      <c r="S635" s="166">
        <f t="shared" si="75"/>
        <v>0.18223252884172103</v>
      </c>
      <c r="T635" s="230">
        <v>1.1213563792400136</v>
      </c>
      <c r="U635" s="246">
        <f t="shared" si="76"/>
        <v>16.251080585569685</v>
      </c>
    </row>
    <row r="636" spans="1:21">
      <c r="A636" s="161"/>
      <c r="B636" s="158" t="s">
        <v>723</v>
      </c>
      <c r="C636" s="158"/>
      <c r="D636" s="163"/>
      <c r="E636" s="163"/>
      <c r="F636" s="163"/>
      <c r="G636" s="163"/>
      <c r="H636" s="163"/>
      <c r="I636" s="163"/>
      <c r="J636" s="163"/>
      <c r="K636" s="163"/>
      <c r="L636" s="10"/>
      <c r="M636" s="116"/>
      <c r="N636" s="116"/>
      <c r="O636" s="164"/>
      <c r="P636" s="168"/>
      <c r="Q636" s="154">
        <f>MIN(N553:N634)</f>
        <v>4.0817464195031773E-2</v>
      </c>
      <c r="R636" s="236"/>
      <c r="S636" s="166"/>
      <c r="T636" s="166"/>
      <c r="U636" s="155"/>
    </row>
    <row r="637" spans="1:21">
      <c r="A637" s="161">
        <v>1</v>
      </c>
      <c r="B637" s="162" t="s">
        <v>724</v>
      </c>
      <c r="C637" s="162">
        <v>20</v>
      </c>
      <c r="D637" s="163">
        <f>'сходові кл'!P637</f>
        <v>0</v>
      </c>
      <c r="E637" s="163">
        <f>'прибуд тер'!P637</f>
        <v>0</v>
      </c>
      <c r="F637" s="163">
        <f>'слюсарі х.в.'!Q637+водовідведення!Q637+зварювальник!N637+'слюсарі ц.о. г.в.'!O637+'гаряча вода'!O637+'аварійні служби'!I637</f>
        <v>0.15066556237684464</v>
      </c>
      <c r="G637" s="163">
        <f>даратиз!K637</f>
        <v>0</v>
      </c>
      <c r="H637" s="163">
        <f>димвенканали!R637</f>
        <v>3.7182082708827315E-2</v>
      </c>
      <c r="I637" s="163">
        <f>покрівлі!P637+'під зими'!N637+маляри!N637+водій!M637</f>
        <v>0.29074029066817297</v>
      </c>
      <c r="J637" s="163">
        <f>електрики!Q637</f>
        <v>1.3552179654132164E-2</v>
      </c>
      <c r="K637" s="163">
        <f t="shared" ref="K637:K668" si="78">D637+E637+F637+G637+H637+I637+J637</f>
        <v>0.49214011540797714</v>
      </c>
      <c r="L637" s="10">
        <v>1.2751308763765347E-2</v>
      </c>
      <c r="M637" s="116">
        <f t="shared" ref="M637:M700" si="79">ROUND(K637+L637,2)</f>
        <v>0.5</v>
      </c>
      <c r="N637" s="116">
        <f t="shared" ref="N637:N668" si="80">(D637+E637+F637+G637+H637+I637+J637+L637)*1.2</f>
        <v>0.60586970900609094</v>
      </c>
      <c r="O637" s="164"/>
      <c r="P637" s="168"/>
      <c r="Q637" s="154"/>
      <c r="R637" s="228">
        <v>2</v>
      </c>
      <c r="S637" s="166">
        <f t="shared" ref="S637:S700" si="81">N637-T637</f>
        <v>8.0515787938958638E-2</v>
      </c>
      <c r="T637" s="166">
        <v>0.5253539210671323</v>
      </c>
      <c r="U637" s="155">
        <f t="shared" ref="U637:U668" si="82">S637/T637*100</f>
        <v>15.326008755280601</v>
      </c>
    </row>
    <row r="638" spans="1:21">
      <c r="A638" s="161">
        <f t="shared" ref="A638:A701" si="83">A637+1</f>
        <v>2</v>
      </c>
      <c r="B638" s="162" t="s">
        <v>725</v>
      </c>
      <c r="C638" s="162">
        <v>218</v>
      </c>
      <c r="D638" s="163">
        <f>'сходові кл'!P638</f>
        <v>0.18573077807527605</v>
      </c>
      <c r="E638" s="163">
        <f>'прибуд тер'!P638</f>
        <v>0.72201291114571686</v>
      </c>
      <c r="F638" s="163">
        <f>'слюсарі х.в.'!Q638+водовідведення!Q638+зварювальник!N638+'слюсарі ц.о. г.в.'!O638+'гаряча вода'!O638+'аварійні служби'!I638</f>
        <v>0.19573359381768618</v>
      </c>
      <c r="G638" s="163">
        <f>даратиз!K638</f>
        <v>3.4598040248656624E-3</v>
      </c>
      <c r="H638" s="163">
        <f>димвенканали!R638</f>
        <v>2.8470325823048405E-2</v>
      </c>
      <c r="I638" s="163">
        <f>покрівлі!P638+'під зими'!N638+маляри!N638+водій!M638</f>
        <v>0.12116375728227397</v>
      </c>
      <c r="J638" s="163">
        <f>електрики!Q638</f>
        <v>1.539431082806493E-2</v>
      </c>
      <c r="K638" s="163">
        <f t="shared" si="78"/>
        <v>1.2719654809969319</v>
      </c>
      <c r="L638" s="10">
        <v>3.2018559451067033E-2</v>
      </c>
      <c r="M638" s="116">
        <f t="shared" si="79"/>
        <v>1.3</v>
      </c>
      <c r="N638" s="116">
        <f t="shared" si="80"/>
        <v>1.5647808485375987</v>
      </c>
      <c r="O638" s="164"/>
      <c r="P638" s="168"/>
      <c r="Q638" s="154"/>
      <c r="R638" s="228">
        <v>5</v>
      </c>
      <c r="S638" s="166">
        <f t="shared" si="81"/>
        <v>0.24561619915363675</v>
      </c>
      <c r="T638" s="166">
        <v>1.3191646493839619</v>
      </c>
      <c r="U638" s="155">
        <f t="shared" si="82"/>
        <v>18.619070733007991</v>
      </c>
    </row>
    <row r="639" spans="1:21">
      <c r="A639" s="161">
        <f t="shared" si="83"/>
        <v>3</v>
      </c>
      <c r="B639" s="162" t="s">
        <v>726</v>
      </c>
      <c r="C639" s="162">
        <v>17</v>
      </c>
      <c r="D639" s="163">
        <f>'сходові кл'!P639</f>
        <v>0</v>
      </c>
      <c r="E639" s="163">
        <f>'прибуд тер'!P639</f>
        <v>0</v>
      </c>
      <c r="F639" s="163">
        <f>'слюсарі х.в.'!Q639+водовідведення!Q639+зварювальник!N639+'слюсарі ц.о. г.в.'!O639+'гаряча вода'!O639+'аварійні служби'!I639</f>
        <v>0.14815966019677412</v>
      </c>
      <c r="G639" s="163">
        <f>даратиз!K639</f>
        <v>0</v>
      </c>
      <c r="H639" s="163">
        <f>димвенканали!R639</f>
        <v>3.5459292155803075E-2</v>
      </c>
      <c r="I639" s="163">
        <f>покрівлі!P639+'під зими'!N639+маляри!N639+водій!M639</f>
        <v>0.26064267533236124</v>
      </c>
      <c r="J639" s="163">
        <f>електрики!Q639</f>
        <v>1.2924254444458976E-2</v>
      </c>
      <c r="K639" s="163">
        <f t="shared" si="78"/>
        <v>0.45718588212939743</v>
      </c>
      <c r="L639" s="10">
        <v>1.1761347517244839E-2</v>
      </c>
      <c r="M639" s="116">
        <f t="shared" si="79"/>
        <v>0.47</v>
      </c>
      <c r="N639" s="116">
        <f t="shared" si="80"/>
        <v>0.56273667557597074</v>
      </c>
      <c r="O639" s="164"/>
      <c r="P639" s="168"/>
      <c r="Q639" s="154"/>
      <c r="R639" s="184">
        <v>2</v>
      </c>
      <c r="S639" s="166">
        <f t="shared" si="81"/>
        <v>7.8169157865483396E-2</v>
      </c>
      <c r="T639" s="166">
        <v>0.48456751771048734</v>
      </c>
      <c r="U639" s="155">
        <f t="shared" si="82"/>
        <v>16.131737066244465</v>
      </c>
    </row>
    <row r="640" spans="1:21">
      <c r="A640" s="161">
        <f t="shared" si="83"/>
        <v>4</v>
      </c>
      <c r="B640" s="162" t="s">
        <v>727</v>
      </c>
      <c r="C640" s="162">
        <v>66</v>
      </c>
      <c r="D640" s="163">
        <f>'сходові кл'!P640</f>
        <v>0.29865498724697909</v>
      </c>
      <c r="E640" s="163">
        <f>'прибуд тер'!P640</f>
        <v>0.69165641204398776</v>
      </c>
      <c r="F640" s="163">
        <f>'слюсарі х.в.'!Q640+водовідведення!Q640+зварювальник!N640+'слюсарі ц.о. г.в.'!O640+'гаряча вода'!O640+'аварійні служби'!I640</f>
        <v>0.18761623936293989</v>
      </c>
      <c r="G640" s="163">
        <f>даратиз!K640</f>
        <v>4.8399841959699731E-4</v>
      </c>
      <c r="H640" s="163">
        <f>димвенканали!R640</f>
        <v>2.2486272184222261E-2</v>
      </c>
      <c r="I640" s="163">
        <f>покрівлі!P640+'під зими'!N640+маляри!N640+водій!M640</f>
        <v>0.13060507800187951</v>
      </c>
      <c r="J640" s="163">
        <f>електрики!Q640</f>
        <v>1.3362765053079248E-2</v>
      </c>
      <c r="K640" s="163">
        <f t="shared" si="78"/>
        <v>1.3448657523126848</v>
      </c>
      <c r="L640" s="10">
        <v>3.3853745142864072E-2</v>
      </c>
      <c r="M640" s="116">
        <f t="shared" si="79"/>
        <v>1.38</v>
      </c>
      <c r="N640" s="116">
        <f t="shared" si="80"/>
        <v>1.6544633969466584</v>
      </c>
      <c r="O640" s="164"/>
      <c r="P640" s="168"/>
      <c r="Q640" s="154"/>
      <c r="R640" s="184">
        <v>4</v>
      </c>
      <c r="S640" s="166">
        <f t="shared" si="81"/>
        <v>0.25968909706065868</v>
      </c>
      <c r="T640" s="166">
        <v>1.3947742998859998</v>
      </c>
      <c r="U640" s="155">
        <f t="shared" si="82"/>
        <v>18.61871824580393</v>
      </c>
    </row>
    <row r="641" spans="1:21">
      <c r="A641" s="161">
        <f t="shared" si="83"/>
        <v>5</v>
      </c>
      <c r="B641" s="162" t="s">
        <v>728</v>
      </c>
      <c r="C641" s="162">
        <v>75</v>
      </c>
      <c r="D641" s="163">
        <f>'сходові кл'!P641</f>
        <v>0.28335865273131083</v>
      </c>
      <c r="E641" s="163">
        <f>'прибуд тер'!P641</f>
        <v>0.69684165549658317</v>
      </c>
      <c r="F641" s="163">
        <f>'слюсарі х.в.'!Q641+водовідведення!Q641+зварювальник!N641+'слюсарі ц.о. г.в.'!O641+'гаряча вода'!O641+'аварійні служби'!I641</f>
        <v>0.191607790652328</v>
      </c>
      <c r="G641" s="163">
        <f>даратиз!K641</f>
        <v>4.6440655476680161E-4</v>
      </c>
      <c r="H641" s="163">
        <f>димвенканали!R641</f>
        <v>2.3639841771063087E-2</v>
      </c>
      <c r="I641" s="163">
        <f>покрівлі!P641+'під зими'!N641+маляри!N641+водій!M641</f>
        <v>0.13440686231921384</v>
      </c>
      <c r="J641" s="163">
        <f>електрики!Q641</f>
        <v>1.4360473259191863E-2</v>
      </c>
      <c r="K641" s="163">
        <f t="shared" si="78"/>
        <v>1.3446796827844574</v>
      </c>
      <c r="L641" s="10">
        <v>3.3750280305496004E-2</v>
      </c>
      <c r="M641" s="116">
        <f t="shared" si="79"/>
        <v>1.38</v>
      </c>
      <c r="N641" s="116">
        <f t="shared" si="80"/>
        <v>1.6541159557079441</v>
      </c>
      <c r="O641" s="164"/>
      <c r="P641" s="168"/>
      <c r="Q641" s="154"/>
      <c r="R641" s="184">
        <v>4</v>
      </c>
      <c r="S641" s="166">
        <f t="shared" si="81"/>
        <v>0.26360440712150845</v>
      </c>
      <c r="T641" s="166">
        <v>1.3905115485864357</v>
      </c>
      <c r="U641" s="155">
        <f t="shared" si="82"/>
        <v>18.957369134365194</v>
      </c>
    </row>
    <row r="642" spans="1:21">
      <c r="A642" s="161">
        <f t="shared" si="83"/>
        <v>6</v>
      </c>
      <c r="B642" s="162" t="s">
        <v>729</v>
      </c>
      <c r="C642" s="162">
        <v>37</v>
      </c>
      <c r="D642" s="163">
        <f>'сходові кл'!P642</f>
        <v>0</v>
      </c>
      <c r="E642" s="163">
        <f>'прибуд тер'!P642</f>
        <v>0.42369599263014235</v>
      </c>
      <c r="F642" s="163">
        <f>'слюсарі х.в.'!Q642+водовідведення!Q642+зварювальник!N642+'слюсарі ц.о. г.в.'!O642+'гаряча вода'!O642+'аварійні служби'!I642</f>
        <v>0.17552855628711947</v>
      </c>
      <c r="G642" s="163">
        <f>даратиз!K642</f>
        <v>0</v>
      </c>
      <c r="H642" s="163">
        <f>димвенканали!R642</f>
        <v>3.9078158694885762E-2</v>
      </c>
      <c r="I642" s="163">
        <f>покрівлі!P642+'під зими'!N642+маляри!N642+водій!M642</f>
        <v>0.47366578734230297</v>
      </c>
      <c r="J642" s="163">
        <f>електрики!Q642</f>
        <v>2.1101132134509547E-2</v>
      </c>
      <c r="K642" s="163">
        <f t="shared" si="78"/>
        <v>1.1330696270889602</v>
      </c>
      <c r="L642" s="10">
        <v>2.8802846947980874E-2</v>
      </c>
      <c r="M642" s="116">
        <f t="shared" si="79"/>
        <v>1.1599999999999999</v>
      </c>
      <c r="N642" s="116">
        <f t="shared" si="80"/>
        <v>1.3942469688443293</v>
      </c>
      <c r="O642" s="164"/>
      <c r="P642" s="168"/>
      <c r="Q642" s="154"/>
      <c r="R642" s="184">
        <v>2</v>
      </c>
      <c r="S642" s="166">
        <f t="shared" si="81"/>
        <v>0.20756967458751729</v>
      </c>
      <c r="T642" s="166">
        <v>1.186677294256812</v>
      </c>
      <c r="U642" s="155">
        <f t="shared" si="82"/>
        <v>17.491669857685554</v>
      </c>
    </row>
    <row r="643" spans="1:21">
      <c r="A643" s="161">
        <f t="shared" si="83"/>
        <v>7</v>
      </c>
      <c r="B643" s="162" t="s">
        <v>730</v>
      </c>
      <c r="C643" s="162">
        <v>23</v>
      </c>
      <c r="D643" s="163">
        <f>'сходові кл'!P643</f>
        <v>0</v>
      </c>
      <c r="E643" s="163">
        <f>'прибуд тер'!P643</f>
        <v>0.71461254396580065</v>
      </c>
      <c r="F643" s="163">
        <f>'слюсарі х.в.'!Q643+водовідведення!Q643+зварювальник!N643+'слюсарі ц.о. г.в.'!O643+'гаряча вода'!O643+'аварійні служби'!I643</f>
        <v>0.16759668960271895</v>
      </c>
      <c r="G643" s="163">
        <f>даратиз!K643</f>
        <v>0</v>
      </c>
      <c r="H643" s="163">
        <f>димвенканали!R643</f>
        <v>4.8822116493373056E-2</v>
      </c>
      <c r="I643" s="163">
        <f>покрівлі!P643+'під зими'!N643+маляри!N643+водій!M643</f>
        <v>0.3006889623413842</v>
      </c>
      <c r="J643" s="163">
        <f>електрики!Q643</f>
        <v>1.7794756119352096E-2</v>
      </c>
      <c r="K643" s="163">
        <f t="shared" si="78"/>
        <v>1.2495150685226291</v>
      </c>
      <c r="L643" s="10">
        <v>3.1509624805956801E-2</v>
      </c>
      <c r="M643" s="116">
        <f t="shared" si="79"/>
        <v>1.28</v>
      </c>
      <c r="N643" s="116">
        <f t="shared" si="80"/>
        <v>1.5372296319943028</v>
      </c>
      <c r="O643" s="164"/>
      <c r="P643" s="168"/>
      <c r="Q643" s="154"/>
      <c r="R643" s="184">
        <v>2</v>
      </c>
      <c r="S643" s="166">
        <f t="shared" si="81"/>
        <v>0.23903308998888284</v>
      </c>
      <c r="T643" s="166">
        <v>1.29819654200542</v>
      </c>
      <c r="U643" s="155">
        <f t="shared" si="82"/>
        <v>18.412704259682496</v>
      </c>
    </row>
    <row r="644" spans="1:21">
      <c r="A644" s="161">
        <f t="shared" si="83"/>
        <v>8</v>
      </c>
      <c r="B644" s="162" t="s">
        <v>731</v>
      </c>
      <c r="C644" s="162">
        <v>16</v>
      </c>
      <c r="D644" s="163">
        <f>'сходові кл'!P644</f>
        <v>0</v>
      </c>
      <c r="E644" s="163">
        <f>'прибуд тер'!P644</f>
        <v>0.75325363819757363</v>
      </c>
      <c r="F644" s="163">
        <f>'слюсарі х.в.'!Q644+водовідведення!Q644+зварювальник!N644+'слюсарі ц.о. г.в.'!O644+'гаряча вода'!O644+'аварійні служби'!I644</f>
        <v>0.17143665239127137</v>
      </c>
      <c r="G644" s="163">
        <f>даратиз!K644</f>
        <v>0</v>
      </c>
      <c r="H644" s="163">
        <f>димвенканали!R644</f>
        <v>5.1462064560259091E-2</v>
      </c>
      <c r="I644" s="163">
        <f>покрівлі!P644+'під зими'!N644+маляри!N644+водій!M644</f>
        <v>0.31308153627825641</v>
      </c>
      <c r="J644" s="163">
        <f>електрики!Q644</f>
        <v>1.8756968235337863E-2</v>
      </c>
      <c r="K644" s="163">
        <f t="shared" si="78"/>
        <v>1.3079908596626983</v>
      </c>
      <c r="L644" s="10">
        <v>3.2968982573932465E-2</v>
      </c>
      <c r="M644" s="116">
        <f t="shared" si="79"/>
        <v>1.34</v>
      </c>
      <c r="N644" s="116">
        <f t="shared" si="80"/>
        <v>1.6091518106839571</v>
      </c>
      <c r="O644" s="164"/>
      <c r="P644" s="168"/>
      <c r="Q644" s="154"/>
      <c r="R644" s="184">
        <v>2</v>
      </c>
      <c r="S644" s="166">
        <f t="shared" si="81"/>
        <v>0.25082972863793951</v>
      </c>
      <c r="T644" s="166">
        <v>1.3583220820460176</v>
      </c>
      <c r="U644" s="155">
        <f t="shared" si="82"/>
        <v>18.466145250331124</v>
      </c>
    </row>
    <row r="645" spans="1:21">
      <c r="A645" s="161">
        <f t="shared" si="83"/>
        <v>9</v>
      </c>
      <c r="B645" s="162" t="s">
        <v>732</v>
      </c>
      <c r="C645" s="162">
        <v>140</v>
      </c>
      <c r="D645" s="163">
        <f>'сходові кл'!P645</f>
        <v>0.35875181906889581</v>
      </c>
      <c r="E645" s="163">
        <f>'прибуд тер'!P645</f>
        <v>0.67746219370653171</v>
      </c>
      <c r="F645" s="163">
        <f>'слюсарі х.в.'!Q645+водовідведення!Q645+зварювальник!N645+'слюсарі ц.о. г.в.'!O645+'гаряча вода'!O645+'аварійні служби'!I645</f>
        <v>0.17505129826893112</v>
      </c>
      <c r="G645" s="163">
        <f>даратиз!K645</f>
        <v>3.853456371728391E-3</v>
      </c>
      <c r="H645" s="163">
        <f>димвенканали!R645</f>
        <v>1.1691284608694102E-2</v>
      </c>
      <c r="I645" s="163">
        <f>покрівлі!P645+'під зими'!N645+маляри!N645+водій!M645</f>
        <v>0.18269497868518281</v>
      </c>
      <c r="J645" s="163">
        <f>електрики!Q645+підкачка!I645</f>
        <v>1.0653141100605782E-2</v>
      </c>
      <c r="K645" s="163">
        <f t="shared" si="78"/>
        <v>1.4201581718105698</v>
      </c>
      <c r="L645" s="10">
        <v>3.5692886527528646E-2</v>
      </c>
      <c r="M645" s="116">
        <f t="shared" si="79"/>
        <v>1.46</v>
      </c>
      <c r="N645" s="116">
        <f t="shared" si="80"/>
        <v>1.7470212700057179</v>
      </c>
      <c r="O645" s="164"/>
      <c r="P645" s="168"/>
      <c r="Q645" s="154"/>
      <c r="R645" s="184">
        <v>9</v>
      </c>
      <c r="S645" s="166">
        <f t="shared" si="81"/>
        <v>0.2764743450715379</v>
      </c>
      <c r="T645" s="166">
        <v>1.47054692493418</v>
      </c>
      <c r="U645" s="155">
        <f t="shared" si="82"/>
        <v>18.80078359851812</v>
      </c>
    </row>
    <row r="646" spans="1:21">
      <c r="A646" s="161">
        <f t="shared" si="83"/>
        <v>10</v>
      </c>
      <c r="B646" s="162" t="s">
        <v>733</v>
      </c>
      <c r="C646" s="162">
        <v>161</v>
      </c>
      <c r="D646" s="163">
        <f>'сходові кл'!P646</f>
        <v>0.3596453324095451</v>
      </c>
      <c r="E646" s="163">
        <f>'прибуд тер'!P646</f>
        <v>0.68674952047897275</v>
      </c>
      <c r="F646" s="163">
        <f>'слюсарі х.в.'!Q646+водовідведення!Q646+зварювальник!N646+'слюсарі ц.о. г.в.'!O646+'гаряча вода'!O646+'аварійні служби'!I646</f>
        <v>0.20008632909583116</v>
      </c>
      <c r="G646" s="163">
        <f>даратиз!K646</f>
        <v>2.2722354468729717E-4</v>
      </c>
      <c r="H646" s="163">
        <f>димвенканали!R646</f>
        <v>2.7539133073796167E-2</v>
      </c>
      <c r="I646" s="163">
        <f>покрівлі!P646+'під зими'!N646+маляри!N646+водій!M646</f>
        <v>0.1166781019000568</v>
      </c>
      <c r="J646" s="163">
        <f>електрики!Q646</f>
        <v>1.6101828255476278E-2</v>
      </c>
      <c r="K646" s="163">
        <f t="shared" si="78"/>
        <v>1.4070274687583659</v>
      </c>
      <c r="L646" s="10">
        <v>3.53523168662127E-2</v>
      </c>
      <c r="M646" s="116">
        <f t="shared" si="79"/>
        <v>1.44</v>
      </c>
      <c r="N646" s="116">
        <f t="shared" si="80"/>
        <v>1.7308557427494942</v>
      </c>
      <c r="O646" s="164"/>
      <c r="P646" s="168"/>
      <c r="Q646" s="154"/>
      <c r="R646" s="184">
        <v>5</v>
      </c>
      <c r="S646" s="166">
        <f t="shared" si="81"/>
        <v>0.27434028786153108</v>
      </c>
      <c r="T646" s="166">
        <v>1.4565154548879631</v>
      </c>
      <c r="U646" s="155">
        <f t="shared" si="82"/>
        <v>18.835384612011115</v>
      </c>
    </row>
    <row r="647" spans="1:21">
      <c r="A647" s="161">
        <f t="shared" si="83"/>
        <v>11</v>
      </c>
      <c r="B647" s="162" t="s">
        <v>734</v>
      </c>
      <c r="C647" s="162">
        <v>244</v>
      </c>
      <c r="D647" s="163">
        <f>'сходові кл'!P647</f>
        <v>0.27915153250742675</v>
      </c>
      <c r="E647" s="163">
        <f>'прибуд тер'!P647</f>
        <v>0.4997476204906991</v>
      </c>
      <c r="F647" s="163">
        <f>'слюсарі х.в.'!Q647+водовідведення!Q647+зварювальник!N647+'слюсарі ц.о. г.в.'!O647+'гаряча вода'!O647+'аварійні служби'!I647</f>
        <v>0.20016745399432589</v>
      </c>
      <c r="G647" s="163">
        <f>даратиз!K647</f>
        <v>4.265530876569972E-3</v>
      </c>
      <c r="H647" s="163">
        <f>димвенканали!R647</f>
        <v>2.7170328701284711E-2</v>
      </c>
      <c r="I647" s="163">
        <f>покрівлі!P647+'під зими'!N647+маляри!N647+водій!M647</f>
        <v>0.1358334759275498</v>
      </c>
      <c r="J647" s="163">
        <f>електрики!Q647</f>
        <v>1.6505134955508025E-2</v>
      </c>
      <c r="K647" s="163">
        <f t="shared" si="78"/>
        <v>1.1628410774533644</v>
      </c>
      <c r="L647" s="10">
        <v>2.926235367641173E-2</v>
      </c>
      <c r="M647" s="116">
        <f t="shared" si="79"/>
        <v>1.19</v>
      </c>
      <c r="N647" s="116">
        <f t="shared" si="80"/>
        <v>1.4305241173557315</v>
      </c>
      <c r="O647" s="164"/>
      <c r="P647" s="168"/>
      <c r="Q647" s="154"/>
      <c r="R647" s="184">
        <v>4</v>
      </c>
      <c r="S647" s="166">
        <f t="shared" si="81"/>
        <v>0.224915145887568</v>
      </c>
      <c r="T647" s="166">
        <v>1.2056089714681635</v>
      </c>
      <c r="U647" s="155">
        <f t="shared" si="82"/>
        <v>18.65572927959149</v>
      </c>
    </row>
    <row r="648" spans="1:21">
      <c r="A648" s="161">
        <f t="shared" si="83"/>
        <v>12</v>
      </c>
      <c r="B648" s="162" t="s">
        <v>735</v>
      </c>
      <c r="C648" s="162">
        <v>257</v>
      </c>
      <c r="D648" s="163">
        <f>'сходові кл'!P648</f>
        <v>0.27542878400583698</v>
      </c>
      <c r="E648" s="163">
        <f>'прибуд тер'!P648</f>
        <v>0.61900084657723009</v>
      </c>
      <c r="F648" s="163">
        <f>'слюсарі х.в.'!Q648+водовідведення!Q648+зварювальник!N648+'слюсарі ц.о. г.в.'!O648+'гаряча вода'!O648+'аварійні служби'!I648</f>
        <v>0.19929008367044479</v>
      </c>
      <c r="G648" s="163">
        <f>даратиз!K648</f>
        <v>4.2372353071415221E-3</v>
      </c>
      <c r="H648" s="163">
        <f>димвенканали!R648</f>
        <v>2.6807986787730224E-2</v>
      </c>
      <c r="I648" s="163">
        <f>покрівлі!P648+'під зими'!N648+маляри!N648+водій!M648</f>
        <v>0.13475696967179424</v>
      </c>
      <c r="J648" s="163">
        <f>електрики!Q648</f>
        <v>1.6285023441620781E-2</v>
      </c>
      <c r="K648" s="163">
        <f t="shared" si="78"/>
        <v>1.2758069294617986</v>
      </c>
      <c r="L648" s="10">
        <v>3.2063754168221027E-2</v>
      </c>
      <c r="M648" s="116">
        <f t="shared" si="79"/>
        <v>1.31</v>
      </c>
      <c r="N648" s="116">
        <f t="shared" si="80"/>
        <v>1.5694448203560234</v>
      </c>
      <c r="O648" s="164"/>
      <c r="P648" s="168"/>
      <c r="Q648" s="154"/>
      <c r="R648" s="184">
        <v>4</v>
      </c>
      <c r="S648" s="166">
        <f t="shared" si="81"/>
        <v>0.24841814862531719</v>
      </c>
      <c r="T648" s="166">
        <v>1.3210266717307062</v>
      </c>
      <c r="U648" s="155">
        <f t="shared" si="82"/>
        <v>18.804930584774574</v>
      </c>
    </row>
    <row r="649" spans="1:21">
      <c r="A649" s="161">
        <f t="shared" si="83"/>
        <v>13</v>
      </c>
      <c r="B649" s="162" t="s">
        <v>736</v>
      </c>
      <c r="C649" s="162">
        <v>248</v>
      </c>
      <c r="D649" s="163">
        <f>'сходові кл'!P649</f>
        <v>0.31695531238937602</v>
      </c>
      <c r="E649" s="163">
        <f>'прибуд тер'!P649</f>
        <v>0.72273810456800769</v>
      </c>
      <c r="F649" s="163">
        <f>'слюсарі х.в.'!Q649+водовідведення!Q649+зварювальник!N649+'слюсарі ц.о. г.в.'!O649+'гаряча вода'!O649+'аварійні служби'!I649</f>
        <v>0.19952081065941593</v>
      </c>
      <c r="G649" s="163">
        <f>даратиз!K649</f>
        <v>3.9632186387660445E-3</v>
      </c>
      <c r="H649" s="163">
        <f>димвенканали!R649</f>
        <v>2.6407869265572585E-2</v>
      </c>
      <c r="I649" s="163">
        <f>покрівлі!P649+'під зими'!N649+маляри!N649+водій!M649</f>
        <v>0.12906061641338862</v>
      </c>
      <c r="J649" s="163">
        <f>електрики!Q649</f>
        <v>1.559285693678168E-2</v>
      </c>
      <c r="K649" s="163">
        <f t="shared" si="78"/>
        <v>1.4142387888713086</v>
      </c>
      <c r="L649" s="10">
        <v>3.5456494857591607E-2</v>
      </c>
      <c r="M649" s="116">
        <f t="shared" si="79"/>
        <v>1.45</v>
      </c>
      <c r="N649" s="116">
        <f t="shared" si="80"/>
        <v>1.7396343404746801</v>
      </c>
      <c r="O649" s="164"/>
      <c r="P649" s="168"/>
      <c r="Q649" s="154"/>
      <c r="R649" s="184">
        <v>4</v>
      </c>
      <c r="S649" s="166">
        <f t="shared" si="81"/>
        <v>0.2788267523419059</v>
      </c>
      <c r="T649" s="166">
        <v>1.4608075881327742</v>
      </c>
      <c r="U649" s="155">
        <f t="shared" si="82"/>
        <v>19.087164839984599</v>
      </c>
    </row>
    <row r="650" spans="1:21">
      <c r="A650" s="161">
        <f t="shared" si="83"/>
        <v>14</v>
      </c>
      <c r="B650" s="162" t="s">
        <v>737</v>
      </c>
      <c r="C650" s="162">
        <v>40</v>
      </c>
      <c r="D650" s="163">
        <f>'сходові кл'!P650</f>
        <v>0.297576499998435</v>
      </c>
      <c r="E650" s="163">
        <f>'прибуд тер'!P650</f>
        <v>0.666577153647956</v>
      </c>
      <c r="F650" s="163">
        <f>'слюсарі х.в.'!Q650+водовідведення!Q650+зварювальник!N650+'слюсарі ц.о. г.в.'!O650+'гаряча вода'!O650+'аварійні служби'!I650</f>
        <v>0.16045741142418266</v>
      </c>
      <c r="G650" s="163">
        <f>даратиз!K650</f>
        <v>0</v>
      </c>
      <c r="H650" s="163">
        <f>димвенканали!R650</f>
        <v>3.8058723504650657E-2</v>
      </c>
      <c r="I650" s="163">
        <f>покрівлі!P650+'під зими'!N650+маляри!N650+водій!M650</f>
        <v>0.21481045569686139</v>
      </c>
      <c r="J650" s="163">
        <f>електрики!Q650</f>
        <v>1.6895017973906346E-2</v>
      </c>
      <c r="K650" s="163">
        <f t="shared" si="78"/>
        <v>1.3943752622459917</v>
      </c>
      <c r="L650" s="10">
        <v>3.5030287741985959E-2</v>
      </c>
      <c r="M650" s="116">
        <f t="shared" si="79"/>
        <v>1.43</v>
      </c>
      <c r="N650" s="116">
        <f t="shared" si="80"/>
        <v>1.7152866599855732</v>
      </c>
      <c r="O650" s="164"/>
      <c r="P650" s="168"/>
      <c r="Q650" s="154"/>
      <c r="R650" s="184">
        <v>3</v>
      </c>
      <c r="S650" s="166">
        <f t="shared" si="81"/>
        <v>0.27203880501575162</v>
      </c>
      <c r="T650" s="166">
        <v>1.4432478549698216</v>
      </c>
      <c r="U650" s="155">
        <f t="shared" si="82"/>
        <v>18.849070454460502</v>
      </c>
    </row>
    <row r="651" spans="1:21">
      <c r="A651" s="161">
        <f t="shared" si="83"/>
        <v>15</v>
      </c>
      <c r="B651" s="162" t="s">
        <v>738</v>
      </c>
      <c r="C651" s="162">
        <v>14</v>
      </c>
      <c r="D651" s="163">
        <f>'сходові кл'!P651</f>
        <v>0</v>
      </c>
      <c r="E651" s="163">
        <f>'прибуд тер'!P651</f>
        <v>0.74181148530465957</v>
      </c>
      <c r="F651" s="163">
        <f>'слюсарі х.в.'!Q651+водовідведення!Q651+зварювальник!N651+'слюсарі ц.о. г.в.'!O651+'гаряча вода'!O651+'аварійні служби'!I651</f>
        <v>0.15187018872651564</v>
      </c>
      <c r="G651" s="163">
        <f>даратиз!K651</f>
        <v>0</v>
      </c>
      <c r="H651" s="163">
        <f>димвенканали!R651</f>
        <v>5.7015382586922979E-2</v>
      </c>
      <c r="I651" s="163">
        <f>покрівлі!P651+'під зими'!N651+маляри!N651+водій!M651</f>
        <v>0.38249736987737842</v>
      </c>
      <c r="J651" s="163">
        <f>електрики!Q651</f>
        <v>1.3854033118010683E-2</v>
      </c>
      <c r="K651" s="163">
        <f t="shared" si="78"/>
        <v>1.3470484596134873</v>
      </c>
      <c r="L651" s="10">
        <v>3.3978983304442885E-2</v>
      </c>
      <c r="M651" s="116">
        <f t="shared" si="79"/>
        <v>1.38</v>
      </c>
      <c r="N651" s="116">
        <f t="shared" si="80"/>
        <v>1.6572329315015162</v>
      </c>
      <c r="O651" s="164"/>
      <c r="P651" s="168"/>
      <c r="Q651" s="154"/>
      <c r="R651" s="184">
        <v>2</v>
      </c>
      <c r="S651" s="166">
        <f t="shared" si="81"/>
        <v>0.25729881935846954</v>
      </c>
      <c r="T651" s="166">
        <v>1.3999341121430466</v>
      </c>
      <c r="U651" s="155">
        <f t="shared" si="82"/>
        <v>18.379352079976925</v>
      </c>
    </row>
    <row r="652" spans="1:21">
      <c r="A652" s="161">
        <f t="shared" si="83"/>
        <v>16</v>
      </c>
      <c r="B652" s="162" t="s">
        <v>739</v>
      </c>
      <c r="C652" s="162">
        <v>61</v>
      </c>
      <c r="D652" s="163">
        <f>'сходові кл'!P652</f>
        <v>0.41969193966122303</v>
      </c>
      <c r="E652" s="163">
        <f>'прибуд тер'!P652</f>
        <v>0.64260057731466325</v>
      </c>
      <c r="F652" s="163">
        <f>'слюсарі х.в.'!Q652+водовідведення!Q652+зварювальник!N652+'слюсарі ц.о. г.в.'!O652+'гаряча вода'!O652+'аварійні служби'!I652</f>
        <v>0.14300221025740528</v>
      </c>
      <c r="G652" s="163">
        <f>даратиз!K652</f>
        <v>7.0447101211922707E-3</v>
      </c>
      <c r="H652" s="163">
        <f>димвенканали!R652</f>
        <v>3.2217519577409162E-2</v>
      </c>
      <c r="I652" s="163">
        <f>покрівлі!P652+'під зими'!N652+маляри!N652+водій!M652</f>
        <v>0.218674901681639</v>
      </c>
      <c r="J652" s="163">
        <f>електрики!Q652</f>
        <v>1.1631908374323863E-2</v>
      </c>
      <c r="K652" s="163">
        <f t="shared" si="78"/>
        <v>1.4748637669878562</v>
      </c>
      <c r="L652" s="10">
        <v>3.7055784853927673E-2</v>
      </c>
      <c r="M652" s="116">
        <f t="shared" si="79"/>
        <v>1.51</v>
      </c>
      <c r="N652" s="116">
        <f t="shared" si="80"/>
        <v>1.8143034622101406</v>
      </c>
      <c r="O652" s="164"/>
      <c r="P652" s="168"/>
      <c r="Q652" s="154"/>
      <c r="R652" s="184">
        <v>3</v>
      </c>
      <c r="S652" s="166">
        <f t="shared" si="81"/>
        <v>0.28760512622832057</v>
      </c>
      <c r="T652" s="166">
        <v>1.52669833598182</v>
      </c>
      <c r="U652" s="155">
        <f t="shared" si="82"/>
        <v>18.83837294178759</v>
      </c>
    </row>
    <row r="653" spans="1:21">
      <c r="A653" s="161">
        <f t="shared" si="83"/>
        <v>17</v>
      </c>
      <c r="B653" s="162" t="s">
        <v>740</v>
      </c>
      <c r="C653" s="162">
        <v>47</v>
      </c>
      <c r="D653" s="163">
        <f>'сходові кл'!P653</f>
        <v>0.35316299515196259</v>
      </c>
      <c r="E653" s="163">
        <f>'прибуд тер'!P653</f>
        <v>0.71651743879875973</v>
      </c>
      <c r="F653" s="163">
        <f>'слюсарі х.в.'!Q653+водовідведення!Q653+зварювальник!N653+'слюсарі ц.о. г.в.'!O653+'гаряча вода'!O653+'аварійні служби'!I653</f>
        <v>0.13564374621390857</v>
      </c>
      <c r="G653" s="163">
        <f>даратиз!K653</f>
        <v>3.7043927648578818E-3</v>
      </c>
      <c r="H653" s="163">
        <f>димвенканали!R653</f>
        <v>2.4552856848594932E-2</v>
      </c>
      <c r="I653" s="163">
        <f>покрівлі!P653+'під зими'!N653+маляри!N653+водій!M653</f>
        <v>0.21947274633390945</v>
      </c>
      <c r="J653" s="163">
        <f>електрики!Q653</f>
        <v>1.0487180883517388E-2</v>
      </c>
      <c r="K653" s="163">
        <f t="shared" si="78"/>
        <v>1.4635413569955107</v>
      </c>
      <c r="L653" s="10">
        <v>3.6786009755189863E-2</v>
      </c>
      <c r="M653" s="116">
        <f t="shared" si="79"/>
        <v>1.5</v>
      </c>
      <c r="N653" s="116">
        <f t="shared" si="80"/>
        <v>1.8003928401008404</v>
      </c>
      <c r="O653" s="164"/>
      <c r="P653" s="168"/>
      <c r="Q653" s="154"/>
      <c r="R653" s="184">
        <v>3</v>
      </c>
      <c r="S653" s="166">
        <f t="shared" si="81"/>
        <v>0.28480923818701798</v>
      </c>
      <c r="T653" s="166">
        <v>1.5155836019138225</v>
      </c>
      <c r="U653" s="155">
        <f t="shared" si="82"/>
        <v>18.792050654768993</v>
      </c>
    </row>
    <row r="654" spans="1:21">
      <c r="A654" s="161">
        <f t="shared" si="83"/>
        <v>18</v>
      </c>
      <c r="B654" s="162" t="s">
        <v>741</v>
      </c>
      <c r="C654" s="162">
        <v>54</v>
      </c>
      <c r="D654" s="163">
        <f>'сходові кл'!P654</f>
        <v>0.44649167759760044</v>
      </c>
      <c r="E654" s="163">
        <f>'прибуд тер'!P654</f>
        <v>0.71560736132380864</v>
      </c>
      <c r="F654" s="163">
        <f>'слюсарі х.в.'!Q654+водовідведення!Q654+зварювальник!N654+'слюсарі ц.о. г.в.'!O654+'гаряча вода'!O654+'аварійні служби'!I654</f>
        <v>0.13655985231609513</v>
      </c>
      <c r="G654" s="163">
        <f>даратиз!K654</f>
        <v>6.2810349333565644E-3</v>
      </c>
      <c r="H654" s="163">
        <f>димвенканали!R654</f>
        <v>2.1987603069587129E-2</v>
      </c>
      <c r="I654" s="163">
        <f>покрівлі!P654+'під зими'!N654+маляри!N654+водій!M654</f>
        <v>0.21550362389072164</v>
      </c>
      <c r="J654" s="163">
        <f>електрики!Q654</f>
        <v>1.0606862101022465E-2</v>
      </c>
      <c r="K654" s="163">
        <f t="shared" si="78"/>
        <v>1.5530380152321921</v>
      </c>
      <c r="L654" s="10">
        <v>3.8868489995903387E-2</v>
      </c>
      <c r="M654" s="116">
        <f t="shared" si="79"/>
        <v>1.59</v>
      </c>
      <c r="N654" s="116">
        <f t="shared" si="80"/>
        <v>1.9102878062737143</v>
      </c>
      <c r="O654" s="164"/>
      <c r="P654" s="168"/>
      <c r="Q654" s="154"/>
      <c r="R654" s="184">
        <v>3</v>
      </c>
      <c r="S654" s="166">
        <f t="shared" si="81"/>
        <v>0.30890601844249477</v>
      </c>
      <c r="T654" s="166">
        <v>1.6013817878312195</v>
      </c>
      <c r="U654" s="155">
        <f t="shared" si="82"/>
        <v>19.289967001613761</v>
      </c>
    </row>
    <row r="655" spans="1:21">
      <c r="A655" s="161">
        <f t="shared" si="83"/>
        <v>19</v>
      </c>
      <c r="B655" s="162" t="s">
        <v>742</v>
      </c>
      <c r="C655" s="162">
        <v>121</v>
      </c>
      <c r="D655" s="163">
        <f>'сходові кл'!P655</f>
        <v>0.22135008398939476</v>
      </c>
      <c r="E655" s="163">
        <f>'прибуд тер'!P655</f>
        <v>0.7161532768006138</v>
      </c>
      <c r="F655" s="163">
        <f>'слюсарі х.в.'!Q655+водовідведення!Q655+зварювальник!N655+'слюсарі ц.о. г.в.'!O655+'гаряча вода'!O655+'аварійні служби'!I655</f>
        <v>0.19624355965021062</v>
      </c>
      <c r="G655" s="163">
        <f>даратиз!K655</f>
        <v>5.1317531937164476E-3</v>
      </c>
      <c r="H655" s="163">
        <f>димвенканали!R655</f>
        <v>2.5900998657010673E-2</v>
      </c>
      <c r="I655" s="163">
        <f>покрівлі!P655+'під зими'!N655+маляри!N655+водій!M655</f>
        <v>0.11487795102336769</v>
      </c>
      <c r="J655" s="163">
        <f>електрики!Q655</f>
        <v>1.5287065951236523E-2</v>
      </c>
      <c r="K655" s="163">
        <f t="shared" si="78"/>
        <v>1.2949446892655505</v>
      </c>
      <c r="L655" s="10">
        <v>3.2592987275557338E-2</v>
      </c>
      <c r="M655" s="116">
        <f t="shared" si="79"/>
        <v>1.33</v>
      </c>
      <c r="N655" s="116">
        <f t="shared" si="80"/>
        <v>1.5930452118493292</v>
      </c>
      <c r="O655" s="164"/>
      <c r="P655" s="168"/>
      <c r="Q655" s="154"/>
      <c r="R655" s="184">
        <v>5</v>
      </c>
      <c r="S655" s="166">
        <f t="shared" si="81"/>
        <v>0.250214136096367</v>
      </c>
      <c r="T655" s="166">
        <v>1.3428310757529622</v>
      </c>
      <c r="U655" s="155">
        <f t="shared" si="82"/>
        <v>18.633329285745422</v>
      </c>
    </row>
    <row r="656" spans="1:21">
      <c r="A656" s="161">
        <f t="shared" si="83"/>
        <v>20</v>
      </c>
      <c r="B656" s="162" t="s">
        <v>743</v>
      </c>
      <c r="C656" s="162">
        <v>286</v>
      </c>
      <c r="D656" s="163">
        <f>'сходові кл'!P656</f>
        <v>0.3212674004906112</v>
      </c>
      <c r="E656" s="163">
        <f>'прибуд тер'!P656</f>
        <v>0.72402331799793695</v>
      </c>
      <c r="F656" s="163">
        <f>'слюсарі х.в.'!Q656+водовідведення!Q656+зварювальник!N656+'слюсарі ц.о. г.в.'!O656+'гаряча вода'!O656+'аварійні служби'!I656</f>
        <v>0.19619861687550075</v>
      </c>
      <c r="G656" s="163">
        <f>даратиз!K656</f>
        <v>3.2349048338086986E-3</v>
      </c>
      <c r="H656" s="163">
        <f>димвенканали!R656</f>
        <v>2.7400290008721361E-2</v>
      </c>
      <c r="I656" s="163">
        <f>покрівлі!P656+'під зими'!N656+маляри!N656+водій!M656</f>
        <v>0.12854961880034835</v>
      </c>
      <c r="J656" s="163">
        <f>електрики!Q656</f>
        <v>1.5509954614653394E-2</v>
      </c>
      <c r="K656" s="163">
        <f t="shared" si="78"/>
        <v>1.4161841036215808</v>
      </c>
      <c r="L656" s="10">
        <v>3.5535329430030169E-2</v>
      </c>
      <c r="M656" s="116">
        <f t="shared" si="79"/>
        <v>1.45</v>
      </c>
      <c r="N656" s="116">
        <f t="shared" si="80"/>
        <v>1.7420633196619331</v>
      </c>
      <c r="O656" s="164"/>
      <c r="P656" s="168"/>
      <c r="Q656" s="154"/>
      <c r="R656" s="184">
        <v>5</v>
      </c>
      <c r="S656" s="166">
        <f t="shared" si="81"/>
        <v>0.27800774714469001</v>
      </c>
      <c r="T656" s="166">
        <v>1.4640555725172431</v>
      </c>
      <c r="U656" s="155">
        <f t="shared" si="82"/>
        <v>18.988879408907529</v>
      </c>
    </row>
    <row r="657" spans="1:21">
      <c r="A657" s="161">
        <f t="shared" si="83"/>
        <v>21</v>
      </c>
      <c r="B657" s="162" t="s">
        <v>744</v>
      </c>
      <c r="C657" s="162">
        <v>77</v>
      </c>
      <c r="D657" s="163">
        <f>'сходові кл'!P657</f>
        <v>0.28173251798278681</v>
      </c>
      <c r="E657" s="163">
        <f>'прибуд тер'!P657</f>
        <v>0.74858858891380831</v>
      </c>
      <c r="F657" s="163">
        <f>'слюсарі х.в.'!Q657+водовідведення!Q657+зварювальник!N657+'слюсарі ц.о. г.в.'!O657+'гаряча вода'!O657+'аварійні служби'!I657</f>
        <v>0.19127890494634148</v>
      </c>
      <c r="G657" s="163">
        <f>даратиз!K657</f>
        <v>4.6174142480211086E-4</v>
      </c>
      <c r="H657" s="163">
        <f>димвенканали!R657</f>
        <v>2.3504177771453423E-2</v>
      </c>
      <c r="I657" s="163">
        <f>покрівлі!P657+'під зими'!N657+маляри!N657+водій!M657</f>
        <v>0.13363643999580752</v>
      </c>
      <c r="J657" s="163">
        <f>електрики!Q657</f>
        <v>1.4278061572282251E-2</v>
      </c>
      <c r="K657" s="163">
        <f t="shared" si="78"/>
        <v>1.3934804326072818</v>
      </c>
      <c r="L657" s="10">
        <v>3.496044316507705E-2</v>
      </c>
      <c r="M657" s="116">
        <f t="shared" si="79"/>
        <v>1.43</v>
      </c>
      <c r="N657" s="116">
        <f t="shared" si="80"/>
        <v>1.7141290509268305</v>
      </c>
      <c r="O657" s="164"/>
      <c r="P657" s="168"/>
      <c r="Q657" s="154"/>
      <c r="R657" s="184">
        <v>4</v>
      </c>
      <c r="S657" s="166">
        <f t="shared" si="81"/>
        <v>0.27375879252565638</v>
      </c>
      <c r="T657" s="166">
        <v>1.4403702584011742</v>
      </c>
      <c r="U657" s="155">
        <f t="shared" si="82"/>
        <v>19.006140325997251</v>
      </c>
    </row>
    <row r="658" spans="1:21">
      <c r="A658" s="161">
        <f t="shared" si="83"/>
        <v>22</v>
      </c>
      <c r="B658" s="162" t="s">
        <v>745</v>
      </c>
      <c r="C658" s="162">
        <v>128</v>
      </c>
      <c r="D658" s="163">
        <f>'сходові кл'!P658</f>
        <v>0.41409717698533266</v>
      </c>
      <c r="E658" s="163">
        <f>'прибуд тер'!P658</f>
        <v>0.65084219936756138</v>
      </c>
      <c r="F658" s="163">
        <f>'слюсарі х.в.'!Q658+водовідведення!Q658+зварювальник!N658+'слюсарі ц.о. г.в.'!O658+'гаряча вода'!O658+'аварійні служби'!I658</f>
        <v>0.18469657242596027</v>
      </c>
      <c r="G658" s="163">
        <f>даратиз!K658</f>
        <v>4.9323220536756128E-3</v>
      </c>
      <c r="H658" s="163">
        <f>димвенканали!R658</f>
        <v>2.1531456733292598E-2</v>
      </c>
      <c r="I658" s="163">
        <f>покрівлі!P658+'під зими'!N658+маляри!N658+водій!M658</f>
        <v>0.11471835301536484</v>
      </c>
      <c r="J658" s="163">
        <f>електрики!Q658</f>
        <v>1.2628670562181967E-2</v>
      </c>
      <c r="K658" s="163">
        <f t="shared" si="78"/>
        <v>1.4034467511433693</v>
      </c>
      <c r="L658" s="10">
        <v>3.5449419668889336E-2</v>
      </c>
      <c r="M658" s="116">
        <f t="shared" si="79"/>
        <v>1.44</v>
      </c>
      <c r="N658" s="116">
        <f t="shared" si="80"/>
        <v>1.7266754049747102</v>
      </c>
      <c r="O658" s="164"/>
      <c r="P658" s="168"/>
      <c r="Q658" s="154"/>
      <c r="R658" s="184">
        <v>5</v>
      </c>
      <c r="S658" s="166">
        <f t="shared" si="81"/>
        <v>0.26615931461646958</v>
      </c>
      <c r="T658" s="166">
        <v>1.4605160903582406</v>
      </c>
      <c r="U658" s="155">
        <f t="shared" si="82"/>
        <v>18.22364822774291</v>
      </c>
    </row>
    <row r="659" spans="1:21">
      <c r="A659" s="161">
        <f t="shared" si="83"/>
        <v>23</v>
      </c>
      <c r="B659" s="162" t="s">
        <v>746</v>
      </c>
      <c r="C659" s="162">
        <v>276</v>
      </c>
      <c r="D659" s="163">
        <f>'сходові кл'!P659</f>
        <v>0.36064880191548621</v>
      </c>
      <c r="E659" s="163">
        <f>'прибуд тер'!P659</f>
        <v>0.71227386712361662</v>
      </c>
      <c r="F659" s="163">
        <f>'слюсарі х.в.'!Q659+водовідведення!Q659+зварювальник!N659+'слюсарі ц.о. г.в.'!O659+'гаряча вода'!O659+'аварійні служби'!I659</f>
        <v>0.19344972173576186</v>
      </c>
      <c r="G659" s="163">
        <f>даратиз!K659</f>
        <v>8.1356795042054012E-3</v>
      </c>
      <c r="H659" s="163">
        <f>димвенканали!R659</f>
        <v>2.4401636105260829E-2</v>
      </c>
      <c r="I659" s="163">
        <f>покрівлі!P659+'під зими'!N659+маляри!N659+водій!M659</f>
        <v>0.1211421569181978</v>
      </c>
      <c r="J659" s="163">
        <f>електрики!Q659</f>
        <v>1.4822021587361725E-2</v>
      </c>
      <c r="K659" s="163">
        <f t="shared" si="78"/>
        <v>1.4348738848898905</v>
      </c>
      <c r="L659" s="10">
        <v>3.6019400679765542E-2</v>
      </c>
      <c r="M659" s="116">
        <f t="shared" si="79"/>
        <v>1.47</v>
      </c>
      <c r="N659" s="116">
        <f t="shared" si="80"/>
        <v>1.7650719426835872</v>
      </c>
      <c r="O659" s="164"/>
      <c r="P659" s="168"/>
      <c r="Q659" s="154"/>
      <c r="R659" s="184">
        <v>5</v>
      </c>
      <c r="S659" s="166">
        <f t="shared" si="81"/>
        <v>0.28107263467724675</v>
      </c>
      <c r="T659" s="166">
        <v>1.4839993080063405</v>
      </c>
      <c r="U659" s="155">
        <f t="shared" si="82"/>
        <v>18.940213324954318</v>
      </c>
    </row>
    <row r="660" spans="1:21">
      <c r="A660" s="161">
        <f t="shared" si="83"/>
        <v>24</v>
      </c>
      <c r="B660" s="162" t="s">
        <v>747</v>
      </c>
      <c r="C660" s="162">
        <v>248</v>
      </c>
      <c r="D660" s="163">
        <f>'сходові кл'!P660</f>
        <v>0.4491892188600573</v>
      </c>
      <c r="E660" s="163">
        <f>'прибуд тер'!P660</f>
        <v>0.49582150377546197</v>
      </c>
      <c r="F660" s="163">
        <f>'слюсарі х.в.'!Q660+водовідведення!Q660+зварювальник!N660+'слюсарі ц.о. г.в.'!O660+'гаряча вода'!O660+'аварійні служби'!I660</f>
        <v>0.19015309245475936</v>
      </c>
      <c r="G660" s="163">
        <f>даратиз!K660</f>
        <v>6.9036902730375445E-3</v>
      </c>
      <c r="H660" s="163">
        <f>димвенканали!R660</f>
        <v>2.327730830810908E-2</v>
      </c>
      <c r="I660" s="163">
        <f>покрівлі!P660+'під зими'!N660+маляри!N660+водій!M660</f>
        <v>0.11673538624794991</v>
      </c>
      <c r="J660" s="163">
        <f>електрики!Q660</f>
        <v>1.3995957166750542E-2</v>
      </c>
      <c r="K660" s="163">
        <f t="shared" si="78"/>
        <v>1.2960761570861257</v>
      </c>
      <c r="L660" s="10">
        <v>3.2663614239847164E-2</v>
      </c>
      <c r="M660" s="116">
        <f t="shared" si="79"/>
        <v>1.33</v>
      </c>
      <c r="N660" s="116">
        <f t="shared" si="80"/>
        <v>1.5944877255911674</v>
      </c>
      <c r="O660" s="164"/>
      <c r="P660" s="168"/>
      <c r="Q660" s="154"/>
      <c r="R660" s="184">
        <v>5</v>
      </c>
      <c r="S660" s="166">
        <f t="shared" si="81"/>
        <v>0.24874681890946437</v>
      </c>
      <c r="T660" s="166">
        <v>1.345740906681703</v>
      </c>
      <c r="U660" s="155">
        <f t="shared" si="82"/>
        <v>18.484005180671705</v>
      </c>
    </row>
    <row r="661" spans="1:21">
      <c r="A661" s="161">
        <f t="shared" si="83"/>
        <v>25</v>
      </c>
      <c r="B661" s="162" t="s">
        <v>748</v>
      </c>
      <c r="C661" s="162">
        <v>155</v>
      </c>
      <c r="D661" s="163">
        <f>'сходові кл'!P661</f>
        <v>0.30877568598691807</v>
      </c>
      <c r="E661" s="163">
        <f>'прибуд тер'!P661</f>
        <v>0.6305655390740984</v>
      </c>
      <c r="F661" s="163">
        <f>'слюсарі х.в.'!Q661+водовідведення!Q661+зварювальник!N661+'слюсарі ц.о. г.в.'!O661+'гаряча вода'!O661+'аварійні служби'!I661</f>
        <v>0.19305511280144466</v>
      </c>
      <c r="G661" s="163">
        <f>даратиз!K661</f>
        <v>7.5191231343283583E-3</v>
      </c>
      <c r="H661" s="163">
        <f>димвенканали!R661</f>
        <v>2.4236856198564184E-2</v>
      </c>
      <c r="I661" s="163">
        <f>покрівлі!P661+'під зими'!N661+маляри!N661+водій!M661</f>
        <v>0.10937199975965366</v>
      </c>
      <c r="J661" s="163">
        <f>електрики!Q661</f>
        <v>1.4723141072475439E-2</v>
      </c>
      <c r="K661" s="163">
        <f t="shared" si="78"/>
        <v>1.2882474580274828</v>
      </c>
      <c r="L661" s="10">
        <v>3.2377870491477917E-2</v>
      </c>
      <c r="M661" s="116">
        <f t="shared" si="79"/>
        <v>1.32</v>
      </c>
      <c r="N661" s="116">
        <f t="shared" si="80"/>
        <v>1.5847503942227528</v>
      </c>
      <c r="O661" s="164"/>
      <c r="P661" s="168"/>
      <c r="Q661" s="154"/>
      <c r="R661" s="184">
        <v>5</v>
      </c>
      <c r="S661" s="166">
        <f t="shared" si="81"/>
        <v>0.25078212997386262</v>
      </c>
      <c r="T661" s="166">
        <v>1.3339682642488901</v>
      </c>
      <c r="U661" s="155">
        <f t="shared" si="82"/>
        <v>18.799707361484277</v>
      </c>
    </row>
    <row r="662" spans="1:21">
      <c r="A662" s="161">
        <f t="shared" si="83"/>
        <v>26</v>
      </c>
      <c r="B662" s="162" t="s">
        <v>749</v>
      </c>
      <c r="C662" s="162">
        <v>323</v>
      </c>
      <c r="D662" s="163">
        <f>'сходові кл'!P662</f>
        <v>0.39070124968511349</v>
      </c>
      <c r="E662" s="163">
        <f>'прибуд тер'!P662</f>
        <v>0.71785466875882753</v>
      </c>
      <c r="F662" s="163">
        <f>'слюсарі х.в.'!Q662+водовідведення!Q662+зварювальник!N662+'слюсарі ц.о. г.в.'!O662+'гаряча вода'!O662+'аварійні служби'!I662</f>
        <v>0.18974639551976927</v>
      </c>
      <c r="G662" s="163">
        <f>даратиз!K662</f>
        <v>7.5855432915936738E-3</v>
      </c>
      <c r="H662" s="163">
        <f>димвенканали!R662</f>
        <v>2.2871976382201911E-2</v>
      </c>
      <c r="I662" s="163">
        <f>покрівлі!P662+'під зими'!N662+маляри!N662+водій!M662</f>
        <v>0.11411066838045719</v>
      </c>
      <c r="J662" s="163">
        <f>електрики!Q662</f>
        <v>1.3893068835306008E-2</v>
      </c>
      <c r="K662" s="163">
        <f t="shared" si="78"/>
        <v>1.4567635708532691</v>
      </c>
      <c r="L662" s="10">
        <v>3.6554716482934201E-2</v>
      </c>
      <c r="M662" s="116">
        <f t="shared" si="79"/>
        <v>1.49</v>
      </c>
      <c r="N662" s="116">
        <f t="shared" si="80"/>
        <v>1.791981944803444</v>
      </c>
      <c r="O662" s="164"/>
      <c r="P662" s="168"/>
      <c r="Q662" s="154"/>
      <c r="R662" s="184">
        <v>5</v>
      </c>
      <c r="S662" s="166">
        <f t="shared" si="81"/>
        <v>0.28592762570655483</v>
      </c>
      <c r="T662" s="166">
        <v>1.5060543190968891</v>
      </c>
      <c r="U662" s="155">
        <f t="shared" si="82"/>
        <v>18.985213353925531</v>
      </c>
    </row>
    <row r="663" spans="1:21">
      <c r="A663" s="161">
        <f t="shared" si="83"/>
        <v>27</v>
      </c>
      <c r="B663" s="162" t="s">
        <v>750</v>
      </c>
      <c r="C663" s="162">
        <v>295</v>
      </c>
      <c r="D663" s="163">
        <f>'сходові кл'!P663</f>
        <v>0.35707626696500949</v>
      </c>
      <c r="E663" s="163">
        <f>'прибуд тер'!P663</f>
        <v>0.42310899694157317</v>
      </c>
      <c r="F663" s="163">
        <f>'слюсарі х.в.'!Q663+водовідведення!Q663+зварювальник!N663+'слюсарі ц.о. г.в.'!O663+'гаряча вода'!O663+'аварійні служби'!I663</f>
        <v>0.18855369501391983</v>
      </c>
      <c r="G663" s="163">
        <f>даратиз!K663</f>
        <v>7.5984664234562899E-3</v>
      </c>
      <c r="H663" s="163">
        <f>димвенканали!R663</f>
        <v>2.2381570119244111E-2</v>
      </c>
      <c r="I663" s="163">
        <f>покрівлі!P663+'під зими'!N663+маляри!N663+водій!M663</f>
        <v>0.11365311501272102</v>
      </c>
      <c r="J663" s="163">
        <f>електрики!Q663</f>
        <v>1.359518255496516E-2</v>
      </c>
      <c r="K663" s="163">
        <f t="shared" si="78"/>
        <v>1.1259672930308893</v>
      </c>
      <c r="L663" s="10">
        <v>2.8351239869774489E-2</v>
      </c>
      <c r="M663" s="116">
        <f t="shared" si="79"/>
        <v>1.1499999999999999</v>
      </c>
      <c r="N663" s="116">
        <f t="shared" si="80"/>
        <v>1.3851822394807964</v>
      </c>
      <c r="O663" s="164"/>
      <c r="P663" s="168"/>
      <c r="Q663" s="154"/>
      <c r="R663" s="184">
        <v>5</v>
      </c>
      <c r="S663" s="166">
        <f t="shared" si="81"/>
        <v>0.21711115684608751</v>
      </c>
      <c r="T663" s="166">
        <v>1.1680710826347089</v>
      </c>
      <c r="U663" s="155">
        <f t="shared" si="82"/>
        <v>18.58715279179501</v>
      </c>
    </row>
    <row r="664" spans="1:21">
      <c r="A664" s="161">
        <f t="shared" si="83"/>
        <v>28</v>
      </c>
      <c r="B664" s="162" t="s">
        <v>751</v>
      </c>
      <c r="C664" s="162">
        <v>319</v>
      </c>
      <c r="D664" s="163">
        <f>'сходові кл'!P664</f>
        <v>0.42154243194514623</v>
      </c>
      <c r="E664" s="163">
        <f>'прибуд тер'!P664</f>
        <v>0.64195180843624067</v>
      </c>
      <c r="F664" s="163">
        <f>'слюсарі х.в.'!Q664+водовідведення!Q664+зварювальник!N664+'слюсарі ц.о. г.в.'!O664+'гаряча вода'!O664+'аварійні служби'!I664</f>
        <v>0.18954664398256932</v>
      </c>
      <c r="G664" s="163">
        <f>даратиз!K664</f>
        <v>7.5923775698381272E-3</v>
      </c>
      <c r="H664" s="163">
        <f>димвенканали!R664</f>
        <v>2.2754446527440457E-2</v>
      </c>
      <c r="I664" s="163">
        <f>покрівлі!P664+'під зими'!N664+маляри!N664+водій!M664</f>
        <v>0.11168289346525484</v>
      </c>
      <c r="J664" s="163">
        <f>електрики!Q664</f>
        <v>1.386018373718062E-2</v>
      </c>
      <c r="K664" s="163">
        <f t="shared" si="78"/>
        <v>1.4089307856636701</v>
      </c>
      <c r="L664" s="10">
        <v>3.5374195828717453E-2</v>
      </c>
      <c r="M664" s="116">
        <f t="shared" si="79"/>
        <v>1.44</v>
      </c>
      <c r="N664" s="116">
        <f t="shared" si="80"/>
        <v>1.733165977790865</v>
      </c>
      <c r="O664" s="164"/>
      <c r="P664" s="168"/>
      <c r="Q664" s="154"/>
      <c r="R664" s="184">
        <v>5</v>
      </c>
      <c r="S664" s="166">
        <f t="shared" si="81"/>
        <v>0.27574910964770583</v>
      </c>
      <c r="T664" s="166">
        <v>1.4574168681431592</v>
      </c>
      <c r="U664" s="155">
        <f t="shared" si="82"/>
        <v>18.920400585113821</v>
      </c>
    </row>
    <row r="665" spans="1:21">
      <c r="A665" s="161">
        <f t="shared" si="83"/>
        <v>29</v>
      </c>
      <c r="B665" s="162" t="s">
        <v>752</v>
      </c>
      <c r="C665" s="162">
        <v>8</v>
      </c>
      <c r="D665" s="163">
        <f>'сходові кл'!P665</f>
        <v>0</v>
      </c>
      <c r="E665" s="163">
        <f>'прибуд тер'!P665</f>
        <v>0.74894428804797353</v>
      </c>
      <c r="F665" s="163">
        <f>'слюсарі х.в.'!Q665+водовідведення!Q665+зварювальник!N665+'слюсарі ц.о. г.в.'!O665+'гаряча вода'!O665+'аварійні служби'!I665</f>
        <v>0.16356576855777127</v>
      </c>
      <c r="G665" s="163">
        <f>даратиз!K665</f>
        <v>0</v>
      </c>
      <c r="H665" s="163">
        <f>димвенканали!R665</f>
        <v>4.1445797342032485E-2</v>
      </c>
      <c r="I665" s="163">
        <f>покрівлі!P665+'під зими'!N665+маляри!N665+водій!M665</f>
        <v>0.28357640874777723</v>
      </c>
      <c r="J665" s="163">
        <f>електрики!Q665</f>
        <v>1.6784693969897561E-2</v>
      </c>
      <c r="K665" s="163">
        <f t="shared" si="78"/>
        <v>1.254316956665452</v>
      </c>
      <c r="L665" s="10">
        <v>3.1616590743194055E-2</v>
      </c>
      <c r="M665" s="116">
        <f t="shared" si="79"/>
        <v>1.29</v>
      </c>
      <c r="N665" s="116">
        <f t="shared" si="80"/>
        <v>1.543120256890375</v>
      </c>
      <c r="O665" s="164"/>
      <c r="P665" s="168"/>
      <c r="Q665" s="154"/>
      <c r="R665" s="184">
        <v>2</v>
      </c>
      <c r="S665" s="166">
        <f t="shared" si="81"/>
        <v>0.24051671827077992</v>
      </c>
      <c r="T665" s="166">
        <v>1.3026035386195951</v>
      </c>
      <c r="U665" s="155">
        <f t="shared" si="82"/>
        <v>18.464307146414029</v>
      </c>
    </row>
    <row r="666" spans="1:21">
      <c r="A666" s="161">
        <f t="shared" si="83"/>
        <v>30</v>
      </c>
      <c r="B666" s="162" t="s">
        <v>753</v>
      </c>
      <c r="C666" s="162">
        <v>89</v>
      </c>
      <c r="D666" s="163">
        <f>'сходові кл'!P666</f>
        <v>0.59428168218202981</v>
      </c>
      <c r="E666" s="163">
        <f>'прибуд тер'!P666</f>
        <v>0.30997386087736728</v>
      </c>
      <c r="F666" s="163">
        <f>'слюсарі х.в.'!Q666+водовідведення!Q666+зварювальник!N666+'слюсарі ц.о. г.в.'!O666+'гаряча вода'!O666+'аварійні служби'!I666</f>
        <v>0.17007053249311083</v>
      </c>
      <c r="G666" s="163">
        <f>даратиз!K666</f>
        <v>7.2469769753188669E-4</v>
      </c>
      <c r="H666" s="163">
        <f>димвенканали!R666</f>
        <v>1.5063224193641351E-2</v>
      </c>
      <c r="I666" s="163">
        <f>покрівлі!P666+'під зими'!N666+маляри!N666+водій!M666</f>
        <v>0.24491948353779353</v>
      </c>
      <c r="J666" s="163">
        <f>електрики!Q666</f>
        <v>8.9636994134420622E-3</v>
      </c>
      <c r="K666" s="163">
        <f t="shared" si="78"/>
        <v>1.3439971803949167</v>
      </c>
      <c r="L666" s="10">
        <v>3.5080320143776794E-2</v>
      </c>
      <c r="M666" s="116">
        <f t="shared" si="79"/>
        <v>1.38</v>
      </c>
      <c r="N666" s="116">
        <f t="shared" si="80"/>
        <v>1.6548930006464322</v>
      </c>
      <c r="O666" s="164"/>
      <c r="P666" s="168"/>
      <c r="Q666" s="154"/>
      <c r="R666" s="184">
        <v>5</v>
      </c>
      <c r="S666" s="166">
        <f t="shared" si="81"/>
        <v>0.20958381072282828</v>
      </c>
      <c r="T666" s="166">
        <v>1.4453091899236039</v>
      </c>
      <c r="U666" s="155">
        <f t="shared" si="82"/>
        <v>14.500967141425736</v>
      </c>
    </row>
    <row r="667" spans="1:21">
      <c r="A667" s="161">
        <f t="shared" si="83"/>
        <v>31</v>
      </c>
      <c r="B667" s="162" t="s">
        <v>754</v>
      </c>
      <c r="C667" s="162">
        <v>97</v>
      </c>
      <c r="D667" s="163">
        <f>'сходові кл'!P667</f>
        <v>0.2751788215658254</v>
      </c>
      <c r="E667" s="163">
        <f>'прибуд тер'!P667</f>
        <v>0.75328201895331737</v>
      </c>
      <c r="F667" s="163">
        <f>'слюсарі х.в.'!Q667+водовідведення!Q667+зварювальник!N667+'слюсарі ц.о. г.в.'!O667+'гаряча вода'!O667+'аварійні служби'!I667</f>
        <v>0.19289286021045562</v>
      </c>
      <c r="G667" s="163">
        <f>даратиз!K667</f>
        <v>8.602238046795524E-3</v>
      </c>
      <c r="H667" s="163">
        <f>димвенканали!R667</f>
        <v>2.4165706003067746E-2</v>
      </c>
      <c r="I667" s="163">
        <f>покрівлі!P667+'під зими'!N667+маляри!N667+водій!M667</f>
        <v>0.13633289755660516</v>
      </c>
      <c r="J667" s="163">
        <f>електрики!Q667</f>
        <v>1.467991952769067E-2</v>
      </c>
      <c r="K667" s="163">
        <f t="shared" si="78"/>
        <v>1.4051344618637576</v>
      </c>
      <c r="L667" s="10">
        <v>3.5293135035756776E-2</v>
      </c>
      <c r="M667" s="116">
        <f t="shared" si="79"/>
        <v>1.44</v>
      </c>
      <c r="N667" s="116">
        <f t="shared" si="80"/>
        <v>1.7285131162794172</v>
      </c>
      <c r="O667" s="164"/>
      <c r="P667" s="168"/>
      <c r="Q667" s="154"/>
      <c r="R667" s="184">
        <v>4</v>
      </c>
      <c r="S667" s="166">
        <f t="shared" si="81"/>
        <v>0.27443595280623789</v>
      </c>
      <c r="T667" s="166">
        <v>1.4540771634731793</v>
      </c>
      <c r="U667" s="155">
        <f t="shared" si="82"/>
        <v>18.873548096355886</v>
      </c>
    </row>
    <row r="668" spans="1:21">
      <c r="A668" s="161">
        <f t="shared" si="83"/>
        <v>32</v>
      </c>
      <c r="B668" s="162" t="s">
        <v>755</v>
      </c>
      <c r="C668" s="162">
        <v>157</v>
      </c>
      <c r="D668" s="163">
        <f>'сходові кл'!P668</f>
        <v>0.35332873870659337</v>
      </c>
      <c r="E668" s="163">
        <f>'прибуд тер'!P668</f>
        <v>0.74138073473649602</v>
      </c>
      <c r="F668" s="163">
        <f>'слюсарі х.в.'!Q668+водовідведення!Q668+зварювальник!N668+'слюсарі ц.о. г.в.'!O668+'гаряча вода'!O668+'аварійні служби'!I668</f>
        <v>0.19957753739138542</v>
      </c>
      <c r="G668" s="163">
        <f>даратиз!K668</f>
        <v>0</v>
      </c>
      <c r="H668" s="163">
        <f>димвенканали!R668</f>
        <v>2.6926339389136807E-2</v>
      </c>
      <c r="I668" s="163">
        <f>покрівлі!P668+'під зими'!N668+маляри!N668+водій!M668</f>
        <v>0.11884836039010026</v>
      </c>
      <c r="J668" s="163">
        <f>електрики!Q668</f>
        <v>1.635691898915086E-2</v>
      </c>
      <c r="K668" s="163">
        <f t="shared" si="78"/>
        <v>1.4564186296028627</v>
      </c>
      <c r="L668" s="10">
        <v>3.6512373611931041E-2</v>
      </c>
      <c r="M668" s="116">
        <f t="shared" si="79"/>
        <v>1.49</v>
      </c>
      <c r="N668" s="116">
        <f t="shared" si="80"/>
        <v>1.7915172038577525</v>
      </c>
      <c r="O668" s="164"/>
      <c r="P668" s="168"/>
      <c r="Q668" s="154"/>
      <c r="R668" s="184">
        <v>5</v>
      </c>
      <c r="S668" s="166">
        <f t="shared" si="81"/>
        <v>0.28720741104619352</v>
      </c>
      <c r="T668" s="166">
        <v>1.504309792811559</v>
      </c>
      <c r="U668" s="155">
        <f t="shared" si="82"/>
        <v>19.092304817706605</v>
      </c>
    </row>
    <row r="669" spans="1:21">
      <c r="A669" s="161">
        <f t="shared" si="83"/>
        <v>33</v>
      </c>
      <c r="B669" s="162" t="s">
        <v>756</v>
      </c>
      <c r="C669" s="162">
        <v>158</v>
      </c>
      <c r="D669" s="163">
        <f>'сходові кл'!P669</f>
        <v>0.3506621488192978</v>
      </c>
      <c r="E669" s="163">
        <f>'прибуд тер'!P669</f>
        <v>0.7385683806525366</v>
      </c>
      <c r="F669" s="163">
        <f>'слюсарі х.в.'!Q669+водовідведення!Q669+зварювальник!N669+'слюсарі ц.о. г.в.'!O669+'гаряча вода'!O669+'аварійні служби'!I669</f>
        <v>0.20102152060418541</v>
      </c>
      <c r="G669" s="163">
        <f>даратиз!K669</f>
        <v>5.2966075511339059E-3</v>
      </c>
      <c r="H669" s="163">
        <f>димвенканали!R669</f>
        <v>2.7752324672523702E-2</v>
      </c>
      <c r="I669" s="163">
        <f>покрівлі!P669+'під зими'!N669+маляри!N669+водій!M669</f>
        <v>0.11581464248463683</v>
      </c>
      <c r="J669" s="163">
        <f>електрики!Q669</f>
        <v>1.6719351590851424E-2</v>
      </c>
      <c r="K669" s="163">
        <f t="shared" ref="K669:K700" si="84">D669+E669+F669+G669+H669+I669+J669</f>
        <v>1.4558349763751659</v>
      </c>
      <c r="L669" s="10">
        <v>3.6564000727364265E-2</v>
      </c>
      <c r="M669" s="116">
        <f t="shared" si="79"/>
        <v>1.49</v>
      </c>
      <c r="N669" s="116">
        <f t="shared" ref="N669:N700" si="85">(D669+E669+F669+G669+H669+I669+J669+L669)*1.2</f>
        <v>1.7908787725230362</v>
      </c>
      <c r="O669" s="164"/>
      <c r="P669" s="168"/>
      <c r="Q669" s="154"/>
      <c r="R669" s="184">
        <v>5</v>
      </c>
      <c r="S669" s="166">
        <f t="shared" si="81"/>
        <v>0.2844419425556286</v>
      </c>
      <c r="T669" s="166">
        <v>1.5064368299674076</v>
      </c>
      <c r="U669" s="155">
        <f t="shared" ref="U669:U700" si="86">S669/T669*100</f>
        <v>18.881770340265952</v>
      </c>
    </row>
    <row r="670" spans="1:21">
      <c r="A670" s="161">
        <f t="shared" si="83"/>
        <v>34</v>
      </c>
      <c r="B670" s="162" t="s">
        <v>757</v>
      </c>
      <c r="C670" s="162">
        <v>194</v>
      </c>
      <c r="D670" s="163">
        <f>'сходові кл'!P670</f>
        <v>0.35220809187762137</v>
      </c>
      <c r="E670" s="163">
        <f>'прибуд тер'!P670</f>
        <v>0.72956443492206136</v>
      </c>
      <c r="F670" s="163">
        <f>'слюсарі х.в.'!Q670+водовідведення!Q670+зварювальник!N670+'слюсарі ц.о. г.в.'!O670+'гаряча вода'!O670+'аварійні служби'!I670</f>
        <v>0.20122091992093324</v>
      </c>
      <c r="G670" s="163">
        <f>даратиз!K670</f>
        <v>5.2875825095292693E-3</v>
      </c>
      <c r="H670" s="163">
        <f>димвенканали!R670</f>
        <v>2.7835747632430574E-2</v>
      </c>
      <c r="I670" s="163">
        <f>покрівлі!P670+'під зими'!N670+маляри!N670+водій!M670</f>
        <v>0.11533275575527172</v>
      </c>
      <c r="J670" s="163">
        <f>електрики!Q670</f>
        <v>1.6769609643605233E-2</v>
      </c>
      <c r="K670" s="163">
        <f t="shared" si="84"/>
        <v>1.4482191422614525</v>
      </c>
      <c r="L670" s="10">
        <v>3.6377409005117996E-2</v>
      </c>
      <c r="M670" s="116">
        <f t="shared" si="79"/>
        <v>1.48</v>
      </c>
      <c r="N670" s="116">
        <f t="shared" si="85"/>
        <v>1.7815158615198847</v>
      </c>
      <c r="O670" s="164"/>
      <c r="P670" s="168"/>
      <c r="Q670" s="154"/>
      <c r="R670" s="184">
        <v>5</v>
      </c>
      <c r="S670" s="166">
        <f t="shared" si="81"/>
        <v>0.28276661050902319</v>
      </c>
      <c r="T670" s="166">
        <v>1.4987492510108615</v>
      </c>
      <c r="U670" s="155">
        <f t="shared" si="86"/>
        <v>18.866839153934894</v>
      </c>
    </row>
    <row r="671" spans="1:21">
      <c r="A671" s="161">
        <f t="shared" si="83"/>
        <v>35</v>
      </c>
      <c r="B671" s="162" t="s">
        <v>758</v>
      </c>
      <c r="C671" s="162">
        <v>191</v>
      </c>
      <c r="D671" s="163">
        <f>'сходові кл'!P671</f>
        <v>0.40122971976562793</v>
      </c>
      <c r="E671" s="163">
        <f>'прибуд тер'!P671</f>
        <v>0.17227633400321071</v>
      </c>
      <c r="F671" s="163">
        <f>'слюсарі х.в.'!Q671+водовідведення!Q671+зварювальник!N671+'слюсарі ц.о. г.в.'!O671+'гаряча вода'!O671+'аварійні служби'!I671</f>
        <v>0.72425912064148223</v>
      </c>
      <c r="G671" s="163">
        <f>даратиз!K671</f>
        <v>5.9349545157262621E-3</v>
      </c>
      <c r="H671" s="163">
        <f>димвенканали!R671</f>
        <v>1.2711457340456648E-2</v>
      </c>
      <c r="I671" s="163">
        <f>покрівлі!P671+'під зими'!N671+маляри!N671+водій!M671</f>
        <v>9.2803536585188418E-2</v>
      </c>
      <c r="J671" s="163">
        <f>електрики!Q671</f>
        <v>1.1582726207992094E-2</v>
      </c>
      <c r="K671" s="163">
        <f t="shared" si="84"/>
        <v>1.4207978490596846</v>
      </c>
      <c r="L671" s="10">
        <v>3.596313933885719E-2</v>
      </c>
      <c r="M671" s="116">
        <f t="shared" si="79"/>
        <v>1.46</v>
      </c>
      <c r="N671" s="116">
        <f t="shared" si="85"/>
        <v>1.7481131860782499</v>
      </c>
      <c r="O671" s="164"/>
      <c r="P671" s="168"/>
      <c r="Q671" s="154"/>
      <c r="R671" s="184">
        <v>9</v>
      </c>
      <c r="S671" s="166">
        <f t="shared" si="81"/>
        <v>0.26643184531733399</v>
      </c>
      <c r="T671" s="166">
        <v>1.481681340760916</v>
      </c>
      <c r="U671" s="155">
        <f t="shared" si="86"/>
        <v>17.981723734234798</v>
      </c>
    </row>
    <row r="672" spans="1:21">
      <c r="A672" s="161">
        <f t="shared" si="83"/>
        <v>36</v>
      </c>
      <c r="B672" s="162" t="s">
        <v>759</v>
      </c>
      <c r="C672" s="162">
        <v>80</v>
      </c>
      <c r="D672" s="163">
        <f>'сходові кл'!P672</f>
        <v>0.28680264387718557</v>
      </c>
      <c r="E672" s="163">
        <f>'прибуд тер'!P672</f>
        <v>0.74179280552309956</v>
      </c>
      <c r="F672" s="163">
        <f>'слюсарі х.в.'!Q672+водовідведення!Q672+зварювальник!N672+'слюсарі ц.о. г.в.'!O672+'гаряча вода'!O672+'аварійні служби'!I672</f>
        <v>0.19230433776224637</v>
      </c>
      <c r="G672" s="163">
        <f>даратиз!K672</f>
        <v>2.3502551705613755E-4</v>
      </c>
      <c r="H672" s="163">
        <f>димвенканали!R672</f>
        <v>2.3927164586035044E-2</v>
      </c>
      <c r="I672" s="163">
        <f>покрівлі!P672+'під зими'!N672+маляри!N672+водій!M672</f>
        <v>0.13321747259490119</v>
      </c>
      <c r="J672" s="163">
        <f>електрики!Q672</f>
        <v>1.4535012989242474E-2</v>
      </c>
      <c r="K672" s="163">
        <f t="shared" si="84"/>
        <v>1.3928144628497665</v>
      </c>
      <c r="L672" s="10">
        <v>3.4924312635027564E-2</v>
      </c>
      <c r="M672" s="116">
        <f t="shared" si="79"/>
        <v>1.43</v>
      </c>
      <c r="N672" s="116">
        <f t="shared" si="85"/>
        <v>1.7132865305817528</v>
      </c>
      <c r="O672" s="164"/>
      <c r="P672" s="168"/>
      <c r="Q672" s="154"/>
      <c r="R672" s="184">
        <v>4</v>
      </c>
      <c r="S672" s="166">
        <f t="shared" si="81"/>
        <v>0.27440485001861714</v>
      </c>
      <c r="T672" s="166">
        <v>1.4388816805631357</v>
      </c>
      <c r="U672" s="155">
        <f t="shared" si="86"/>
        <v>19.070702874695243</v>
      </c>
    </row>
    <row r="673" spans="1:21">
      <c r="A673" s="161">
        <f t="shared" si="83"/>
        <v>37</v>
      </c>
      <c r="B673" s="162" t="s">
        <v>760</v>
      </c>
      <c r="C673" s="162">
        <v>181</v>
      </c>
      <c r="D673" s="163">
        <f>'сходові кл'!P673</f>
        <v>0.31706218052352886</v>
      </c>
      <c r="E673" s="163">
        <f>'прибуд тер'!P673</f>
        <v>0.25947623675382164</v>
      </c>
      <c r="F673" s="163">
        <f>'слюсарі х.в.'!Q673+водовідведення!Q673+зварювальник!N673+'слюсарі ц.о. г.в.'!O673+'гаряча вода'!O673+'аварійні служби'!I673</f>
        <v>0.71350404697670988</v>
      </c>
      <c r="G673" s="163">
        <f>даратиз!K673</f>
        <v>7.6260634986511731E-3</v>
      </c>
      <c r="H673" s="163">
        <f>димвенканали!R673</f>
        <v>1.3020425095851577E-2</v>
      </c>
      <c r="I673" s="163">
        <f>покрівлі!P673+'під зими'!N673+маляри!N673+водій!M673</f>
        <v>0.19915926090689429</v>
      </c>
      <c r="J673" s="163">
        <f>електрики!Q673+підкачка!I673</f>
        <v>1.1864258751585458E-2</v>
      </c>
      <c r="K673" s="163">
        <f t="shared" si="84"/>
        <v>1.5217124725070426</v>
      </c>
      <c r="L673" s="10">
        <v>3.8732419453957265E-2</v>
      </c>
      <c r="M673" s="116">
        <f t="shared" si="79"/>
        <v>1.56</v>
      </c>
      <c r="N673" s="116">
        <f t="shared" si="85"/>
        <v>1.8725338703531997</v>
      </c>
      <c r="O673" s="164"/>
      <c r="P673" s="168"/>
      <c r="Q673" s="154"/>
      <c r="R673" s="184">
        <v>9</v>
      </c>
      <c r="S673" s="166">
        <f t="shared" si="81"/>
        <v>0.27675818885016046</v>
      </c>
      <c r="T673" s="166">
        <v>1.5957756815030393</v>
      </c>
      <c r="U673" s="155">
        <f t="shared" si="86"/>
        <v>17.343176240753692</v>
      </c>
    </row>
    <row r="674" spans="1:21">
      <c r="A674" s="161">
        <f t="shared" si="83"/>
        <v>38</v>
      </c>
      <c r="B674" s="162" t="s">
        <v>761</v>
      </c>
      <c r="C674" s="162">
        <v>13</v>
      </c>
      <c r="D674" s="163">
        <f>'сходові кл'!P674</f>
        <v>0</v>
      </c>
      <c r="E674" s="163">
        <f>'прибуд тер'!P674</f>
        <v>0.41157892920454553</v>
      </c>
      <c r="F674" s="163">
        <f>'слюсарі х.в.'!Q674+водовідведення!Q674+зварювальник!N674+'слюсарі ц.о. г.в.'!O674+'гаряча вода'!O674+'аварійні служби'!I674</f>
        <v>0.16669747753738018</v>
      </c>
      <c r="G674" s="163">
        <f>даратиз!K674</f>
        <v>0</v>
      </c>
      <c r="H674" s="163">
        <f>димвенканали!R674</f>
        <v>3.8563131495155188E-2</v>
      </c>
      <c r="I674" s="163">
        <f>покрівлі!P674+'під зими'!N674+маляри!N674+водій!M674</f>
        <v>0.2250811869128424</v>
      </c>
      <c r="J674" s="163">
        <f>електрики!Q674</f>
        <v>1.7569432908749912E-2</v>
      </c>
      <c r="K674" s="163">
        <f t="shared" si="84"/>
        <v>0.85949015805867324</v>
      </c>
      <c r="L674" s="10">
        <v>2.1731949247633026E-2</v>
      </c>
      <c r="M674" s="116">
        <f t="shared" si="79"/>
        <v>0.88</v>
      </c>
      <c r="N674" s="116">
        <f t="shared" si="85"/>
        <v>1.0574665287675675</v>
      </c>
      <c r="O674" s="164"/>
      <c r="P674" s="168"/>
      <c r="Q674" s="154"/>
      <c r="R674" s="184">
        <v>2</v>
      </c>
      <c r="S674" s="166">
        <f t="shared" si="81"/>
        <v>0.16211021976508688</v>
      </c>
      <c r="T674" s="166">
        <v>0.89535630900248064</v>
      </c>
      <c r="U674" s="155">
        <f t="shared" si="86"/>
        <v>18.105665659037395</v>
      </c>
    </row>
    <row r="675" spans="1:21">
      <c r="A675" s="161">
        <f t="shared" si="83"/>
        <v>39</v>
      </c>
      <c r="B675" s="162" t="s">
        <v>762</v>
      </c>
      <c r="C675" s="162">
        <v>7</v>
      </c>
      <c r="D675" s="163">
        <f>'сходові кл'!P675</f>
        <v>0</v>
      </c>
      <c r="E675" s="163">
        <f>'прибуд тер'!P675</f>
        <v>0.72802671240108341</v>
      </c>
      <c r="F675" s="163">
        <f>'слюсарі х.в.'!Q675+водовідведення!Q675+зварювальник!N675+'слюсарі ц.о. г.в.'!O675+'гаряча вода'!O675+'аварійні служби'!I675</f>
        <v>0.1308519709250438</v>
      </c>
      <c r="G675" s="163">
        <f>даратиз!K675</f>
        <v>0</v>
      </c>
      <c r="H675" s="163">
        <f>димвенканали!R675</f>
        <v>2.356037454874119E-2</v>
      </c>
      <c r="I675" s="163">
        <f>покрівлі!P675+'під зими'!N675+маляри!N675+водій!M675</f>
        <v>0.19167342103995211</v>
      </c>
      <c r="J675" s="163">
        <f>електрики!Q675</f>
        <v>8.5873196265947912E-3</v>
      </c>
      <c r="K675" s="163">
        <f t="shared" si="84"/>
        <v>1.0826997985414155</v>
      </c>
      <c r="L675" s="10">
        <v>2.7249218508643785E-2</v>
      </c>
      <c r="M675" s="116">
        <f t="shared" si="79"/>
        <v>1.1100000000000001</v>
      </c>
      <c r="N675" s="116">
        <f t="shared" si="85"/>
        <v>1.3319388204600711</v>
      </c>
      <c r="O675" s="164"/>
      <c r="P675" s="168"/>
      <c r="Q675" s="154"/>
      <c r="R675" s="184">
        <v>2</v>
      </c>
      <c r="S675" s="166">
        <f t="shared" si="81"/>
        <v>0.2092710179039472</v>
      </c>
      <c r="T675" s="166">
        <v>1.1226678025561239</v>
      </c>
      <c r="U675" s="155">
        <f t="shared" si="86"/>
        <v>18.640511238273035</v>
      </c>
    </row>
    <row r="676" spans="1:21">
      <c r="A676" s="161">
        <f t="shared" si="83"/>
        <v>40</v>
      </c>
      <c r="B676" s="162" t="s">
        <v>763</v>
      </c>
      <c r="C676" s="162">
        <v>33</v>
      </c>
      <c r="D676" s="163">
        <f>'сходові кл'!P676</f>
        <v>0.31209828079057711</v>
      </c>
      <c r="E676" s="163">
        <f>'прибуд тер'!P676</f>
        <v>0.74987465362318828</v>
      </c>
      <c r="F676" s="163">
        <f>'слюсарі х.в.'!Q676+водовідведення!Q676+зварювальник!N676+'слюсарі ц.о. г.в.'!O676+'гаряча вода'!O676+'аварійні служби'!I676</f>
        <v>0.15575874468064158</v>
      </c>
      <c r="G676" s="163">
        <f>даратиз!K676</f>
        <v>6.7071611253196944E-3</v>
      </c>
      <c r="H676" s="163">
        <f>димвенканали!R676</f>
        <v>3.5259129180352886E-2</v>
      </c>
      <c r="I676" s="163">
        <f>покрівлі!P676+'під зими'!N676+маляри!N676+водій!M676</f>
        <v>0.1677774608971371</v>
      </c>
      <c r="J676" s="163">
        <f>електрики!Q676</f>
        <v>1.4828421636540847E-2</v>
      </c>
      <c r="K676" s="163">
        <f t="shared" si="84"/>
        <v>1.4423038519337577</v>
      </c>
      <c r="L676" s="10">
        <v>3.6185489744086474E-2</v>
      </c>
      <c r="M676" s="116">
        <f t="shared" si="79"/>
        <v>1.48</v>
      </c>
      <c r="N676" s="116">
        <f t="shared" si="85"/>
        <v>1.7741872100134131</v>
      </c>
      <c r="O676" s="164"/>
      <c r="P676" s="168"/>
      <c r="Q676" s="154"/>
      <c r="R676" s="184">
        <v>3</v>
      </c>
      <c r="S676" s="166">
        <f t="shared" si="81"/>
        <v>0.28334503255705012</v>
      </c>
      <c r="T676" s="166">
        <v>1.4908421774563629</v>
      </c>
      <c r="U676" s="155">
        <f t="shared" si="86"/>
        <v>19.005702739138101</v>
      </c>
    </row>
    <row r="677" spans="1:21">
      <c r="A677" s="161">
        <f t="shared" si="83"/>
        <v>41</v>
      </c>
      <c r="B677" s="162" t="s">
        <v>764</v>
      </c>
      <c r="C677" s="162">
        <v>22</v>
      </c>
      <c r="D677" s="163">
        <f>'сходові кл'!P677</f>
        <v>0</v>
      </c>
      <c r="E677" s="163">
        <f>'прибуд тер'!P677</f>
        <v>0.70717108564920272</v>
      </c>
      <c r="F677" s="163">
        <f>'слюсарі х.в.'!Q677+водовідведення!Q677+зварювальник!N677+'слюсарі ц.о. г.в.'!O677+'гаряча вода'!O677+'аварійні служби'!I677</f>
        <v>0.1668571939027032</v>
      </c>
      <c r="G677" s="163">
        <f>даратиз!K677</f>
        <v>0</v>
      </c>
      <c r="H677" s="163">
        <f>димвенканали!R677</f>
        <v>3.8650974619289936E-2</v>
      </c>
      <c r="I677" s="163">
        <f>покрівлі!P677+'під зими'!N677+маляри!N677+водій!M677</f>
        <v>0.22546836206095264</v>
      </c>
      <c r="J677" s="163">
        <f>електрики!Q677</f>
        <v>1.760945439601358E-2</v>
      </c>
      <c r="K677" s="163">
        <f t="shared" si="84"/>
        <v>1.1557570706281619</v>
      </c>
      <c r="L677" s="10">
        <v>2.9080558404121881E-2</v>
      </c>
      <c r="M677" s="116">
        <f t="shared" si="79"/>
        <v>1.18</v>
      </c>
      <c r="N677" s="116">
        <f t="shared" si="85"/>
        <v>1.4218051548387405</v>
      </c>
      <c r="O677" s="164"/>
      <c r="P677" s="168"/>
      <c r="Q677" s="154"/>
      <c r="R677" s="184">
        <v>2</v>
      </c>
      <c r="S677" s="166">
        <f t="shared" si="81"/>
        <v>0.223686148588919</v>
      </c>
      <c r="T677" s="166">
        <v>1.1981190062498215</v>
      </c>
      <c r="U677" s="155">
        <f t="shared" si="86"/>
        <v>18.669777160873942</v>
      </c>
    </row>
    <row r="678" spans="1:21">
      <c r="A678" s="161">
        <f t="shared" si="83"/>
        <v>42</v>
      </c>
      <c r="B678" s="162" t="s">
        <v>765</v>
      </c>
      <c r="C678" s="162">
        <v>11</v>
      </c>
      <c r="D678" s="163">
        <f>'сходові кл'!P678</f>
        <v>0</v>
      </c>
      <c r="E678" s="163">
        <f>'прибуд тер'!P678</f>
        <v>0.74524579773662547</v>
      </c>
      <c r="F678" s="163">
        <f>'слюсарі х.в.'!Q678+водовідведення!Q678+зварювальник!N678+'слюсарі ц.о. г.в.'!O678+'гаряча вода'!O678+'аварійні служби'!I678</f>
        <v>0.13578963511420111</v>
      </c>
      <c r="G678" s="163">
        <f>даратиз!K678</f>
        <v>0</v>
      </c>
      <c r="H678" s="163">
        <f>димвенканали!R678</f>
        <v>3.2345981755195527E-2</v>
      </c>
      <c r="I678" s="163">
        <f>покрівлі!P678+'під зими'!N678+маляри!N678+водій!M678</f>
        <v>0.21308545411636509</v>
      </c>
      <c r="J678" s="163">
        <f>електрики!Q678</f>
        <v>9.8245921130990805E-3</v>
      </c>
      <c r="K678" s="163">
        <f t="shared" si="84"/>
        <v>1.1362914608354862</v>
      </c>
      <c r="L678" s="10">
        <v>2.85868365763104E-2</v>
      </c>
      <c r="M678" s="116">
        <f t="shared" si="79"/>
        <v>1.1599999999999999</v>
      </c>
      <c r="N678" s="116">
        <f t="shared" si="85"/>
        <v>1.3978539568941559</v>
      </c>
      <c r="O678" s="164"/>
      <c r="P678" s="168"/>
      <c r="Q678" s="154"/>
      <c r="R678" s="184">
        <v>1</v>
      </c>
      <c r="S678" s="166">
        <f t="shared" si="81"/>
        <v>0.22007628995016737</v>
      </c>
      <c r="T678" s="166">
        <v>1.1777776669439886</v>
      </c>
      <c r="U678" s="155">
        <f t="shared" si="86"/>
        <v>18.685724490022405</v>
      </c>
    </row>
    <row r="679" spans="1:21">
      <c r="A679" s="161">
        <f t="shared" si="83"/>
        <v>43</v>
      </c>
      <c r="B679" s="162" t="s">
        <v>766</v>
      </c>
      <c r="C679" s="162">
        <v>30</v>
      </c>
      <c r="D679" s="163">
        <f>'сходові кл'!P679</f>
        <v>0.31867673737131486</v>
      </c>
      <c r="E679" s="163">
        <f>'прибуд тер'!P679</f>
        <v>0.75442062009264443</v>
      </c>
      <c r="F679" s="163">
        <f>'слюсарі х.в.'!Q679+водовідведення!Q679+зварювальник!N679+'слюсарі ц.о. г.в.'!O679+'гаряча вода'!O679+'аварійні служби'!I679</f>
        <v>0.15700608154349682</v>
      </c>
      <c r="G679" s="163">
        <f>даратиз!K679</f>
        <v>7.3185972766274948E-3</v>
      </c>
      <c r="H679" s="163">
        <f>димвенканали!R679</f>
        <v>3.6002326643024003E-2</v>
      </c>
      <c r="I679" s="163">
        <f>покрівлі!P679+'під зими'!N679+маляри!N679+водій!M679</f>
        <v>0.17015225599740386</v>
      </c>
      <c r="J679" s="163">
        <f>електрики!Q679</f>
        <v>1.5140977436751463E-2</v>
      </c>
      <c r="K679" s="163">
        <f t="shared" si="84"/>
        <v>1.4587175963612629</v>
      </c>
      <c r="L679" s="10">
        <v>3.6596533555323565E-2</v>
      </c>
      <c r="M679" s="116">
        <f t="shared" si="79"/>
        <v>1.5</v>
      </c>
      <c r="N679" s="116">
        <f t="shared" si="85"/>
        <v>1.7943769558999036</v>
      </c>
      <c r="O679" s="164"/>
      <c r="P679" s="168"/>
      <c r="Q679" s="154"/>
      <c r="R679" s="184">
        <v>3</v>
      </c>
      <c r="S679" s="166">
        <f t="shared" si="81"/>
        <v>0.28659977342057275</v>
      </c>
      <c r="T679" s="166">
        <v>1.5077771824793309</v>
      </c>
      <c r="U679" s="155">
        <f t="shared" si="86"/>
        <v>19.008098593805425</v>
      </c>
    </row>
    <row r="680" spans="1:21">
      <c r="A680" s="161">
        <f t="shared" si="83"/>
        <v>44</v>
      </c>
      <c r="B680" s="162" t="s">
        <v>767</v>
      </c>
      <c r="C680" s="162">
        <v>249</v>
      </c>
      <c r="D680" s="163">
        <f>'сходові кл'!P680</f>
        <v>0.49123146778727261</v>
      </c>
      <c r="E680" s="163">
        <f>'прибуд тер'!P680</f>
        <v>0.65616251756742039</v>
      </c>
      <c r="F680" s="163">
        <f>'слюсарі х.в.'!Q680+водовідведення!Q680+зварювальник!N680+'слюсарі ц.о. г.в.'!O680+'гаряча вода'!O680+'аварійні служби'!I680</f>
        <v>0.193216028509993</v>
      </c>
      <c r="G680" s="163">
        <f>даратиз!K680</f>
        <v>7.5197609516829238E-3</v>
      </c>
      <c r="H680" s="163">
        <f>димвенканали!R680</f>
        <v>2.4776763066966707E-2</v>
      </c>
      <c r="I680" s="163">
        <f>покрівлі!P680+'під зими'!N680+маляри!N680+водій!M680</f>
        <v>0.1214189309204568</v>
      </c>
      <c r="J680" s="163">
        <f>електрики!Q680</f>
        <v>1.4949421066632107E-2</v>
      </c>
      <c r="K680" s="163">
        <f t="shared" si="84"/>
        <v>1.5092748898704245</v>
      </c>
      <c r="L680" s="10">
        <v>3.7873736335232111E-2</v>
      </c>
      <c r="M680" s="116">
        <f t="shared" si="79"/>
        <v>1.55</v>
      </c>
      <c r="N680" s="116">
        <f t="shared" si="85"/>
        <v>1.856578351446788</v>
      </c>
      <c r="O680" s="164"/>
      <c r="P680" s="168"/>
      <c r="Q680" s="154"/>
      <c r="R680" s="184">
        <v>5</v>
      </c>
      <c r="S680" s="166">
        <f t="shared" si="81"/>
        <v>0.29618041443522491</v>
      </c>
      <c r="T680" s="166">
        <v>1.560397937011563</v>
      </c>
      <c r="U680" s="155">
        <f t="shared" si="86"/>
        <v>18.981082159238341</v>
      </c>
    </row>
    <row r="681" spans="1:21">
      <c r="A681" s="161">
        <f t="shared" si="83"/>
        <v>45</v>
      </c>
      <c r="B681" s="162" t="s">
        <v>768</v>
      </c>
      <c r="C681" s="162">
        <v>20</v>
      </c>
      <c r="D681" s="163">
        <f>'сходові кл'!P681</f>
        <v>0</v>
      </c>
      <c r="E681" s="163">
        <f>'прибуд тер'!P681</f>
        <v>0.6572683568576887</v>
      </c>
      <c r="F681" s="163">
        <f>'слюсарі х.в.'!Q681+водовідведення!Q681+зварювальник!N681+'слюсарі ц.о. г.в.'!O681+'гаряча вода'!O681+'аварійні служби'!I681</f>
        <v>0.15846041490285639</v>
      </c>
      <c r="G681" s="163">
        <f>даратиз!K681</f>
        <v>1.8051575931232096E-3</v>
      </c>
      <c r="H681" s="163">
        <f>димвенканали!R681</f>
        <v>3.4032792265065323E-2</v>
      </c>
      <c r="I681" s="163">
        <f>покрівлі!P681+'під зими'!N681+маляри!N681+водій!M681</f>
        <v>0.23245361222835037</v>
      </c>
      <c r="J681" s="163">
        <f>електрики!Q681</f>
        <v>1.5505402108581586E-2</v>
      </c>
      <c r="K681" s="163">
        <f t="shared" si="84"/>
        <v>1.0995257359556656</v>
      </c>
      <c r="L681" s="10">
        <v>2.7752014053568891E-2</v>
      </c>
      <c r="M681" s="116">
        <f t="shared" si="79"/>
        <v>1.1299999999999999</v>
      </c>
      <c r="N681" s="116">
        <f t="shared" si="85"/>
        <v>1.3527333000110815</v>
      </c>
      <c r="O681" s="164"/>
      <c r="P681" s="168"/>
      <c r="Q681" s="154"/>
      <c r="R681" s="184">
        <v>2</v>
      </c>
      <c r="S681" s="166">
        <f t="shared" si="81"/>
        <v>0.20935032100404327</v>
      </c>
      <c r="T681" s="166">
        <v>1.1433829790070382</v>
      </c>
      <c r="U681" s="155">
        <f t="shared" si="86"/>
        <v>18.309728660282477</v>
      </c>
    </row>
    <row r="682" spans="1:21">
      <c r="A682" s="161">
        <f t="shared" si="83"/>
        <v>46</v>
      </c>
      <c r="B682" s="162" t="s">
        <v>769</v>
      </c>
      <c r="C682" s="162">
        <v>19</v>
      </c>
      <c r="D682" s="163">
        <f>'сходові кл'!P682</f>
        <v>0</v>
      </c>
      <c r="E682" s="163">
        <f>'прибуд тер'!P682</f>
        <v>0.5345969855350553</v>
      </c>
      <c r="F682" s="163">
        <f>'слюсарі х.в.'!Q682+водовідведення!Q682+зварювальник!N682+'слюсарі ц.о. г.в.'!O682+'гаряча вода'!O682+'аварійні служби'!I682</f>
        <v>0.14970762461950859</v>
      </c>
      <c r="G682" s="163">
        <f>даратиз!K682</f>
        <v>1.0332103321033211E-3</v>
      </c>
      <c r="H682" s="163">
        <f>димвенканали!R682</f>
        <v>2.9218805659305774E-2</v>
      </c>
      <c r="I682" s="163">
        <f>покрівлі!P682+'під зими'!N682+маляри!N682+водій!M682</f>
        <v>0.21506229304906455</v>
      </c>
      <c r="J682" s="163">
        <f>електрики!Q682</f>
        <v>1.3312141047712112E-2</v>
      </c>
      <c r="K682" s="163">
        <f t="shared" si="84"/>
        <v>0.94293106024274964</v>
      </c>
      <c r="L682" s="10">
        <v>2.3799816187081189E-2</v>
      </c>
      <c r="M682" s="116">
        <f t="shared" si="79"/>
        <v>0.97</v>
      </c>
      <c r="N682" s="116">
        <f t="shared" si="85"/>
        <v>1.160077051715797</v>
      </c>
      <c r="O682" s="164"/>
      <c r="P682" s="168"/>
      <c r="Q682" s="154"/>
      <c r="R682" s="184">
        <v>2</v>
      </c>
      <c r="S682" s="166">
        <f t="shared" si="81"/>
        <v>0.17952462480805198</v>
      </c>
      <c r="T682" s="166">
        <v>0.98055242690774502</v>
      </c>
      <c r="U682" s="155">
        <f t="shared" si="86"/>
        <v>18.30851873715698</v>
      </c>
    </row>
    <row r="683" spans="1:21">
      <c r="A683" s="161">
        <f t="shared" si="83"/>
        <v>47</v>
      </c>
      <c r="B683" s="162" t="s">
        <v>770</v>
      </c>
      <c r="C683" s="162">
        <v>23</v>
      </c>
      <c r="D683" s="163">
        <f>'сходові кл'!P683</f>
        <v>0</v>
      </c>
      <c r="E683" s="163">
        <f>'прибуд тер'!P683</f>
        <v>0.54374726801451778</v>
      </c>
      <c r="F683" s="163">
        <f>'слюсарі х.в.'!Q683+водовідведення!Q683+зварювальник!N683+'слюсарі ц.о. г.в.'!O683+'гаряча вода'!O683+'аварійні служби'!I683</f>
        <v>0.15002314433121716</v>
      </c>
      <c r="G683" s="163">
        <f>даратиз!K683</f>
        <v>0</v>
      </c>
      <c r="H683" s="163">
        <f>димвенканали!R683</f>
        <v>2.9392339768640922E-2</v>
      </c>
      <c r="I683" s="163">
        <f>покрівлі!P683+'під зими'!N683+маляри!N683+водій!M683</f>
        <v>0.21601226184583727</v>
      </c>
      <c r="J683" s="163">
        <f>електрики!Q683</f>
        <v>1.3391203503823244E-2</v>
      </c>
      <c r="K683" s="163">
        <f t="shared" si="84"/>
        <v>0.95256621746403636</v>
      </c>
      <c r="L683" s="10">
        <v>2.4033821349494791E-2</v>
      </c>
      <c r="M683" s="116">
        <f t="shared" si="79"/>
        <v>0.98</v>
      </c>
      <c r="N683" s="116">
        <f t="shared" si="85"/>
        <v>1.1719200465762374</v>
      </c>
      <c r="O683" s="164"/>
      <c r="P683" s="168"/>
      <c r="Q683" s="154"/>
      <c r="R683" s="184">
        <v>2</v>
      </c>
      <c r="S683" s="166">
        <f t="shared" si="81"/>
        <v>0.18172660697705201</v>
      </c>
      <c r="T683" s="166">
        <v>0.99019343959918538</v>
      </c>
      <c r="U683" s="155">
        <f t="shared" si="86"/>
        <v>18.352636940375213</v>
      </c>
    </row>
    <row r="684" spans="1:21">
      <c r="A684" s="161">
        <f t="shared" si="83"/>
        <v>48</v>
      </c>
      <c r="B684" s="162" t="s">
        <v>771</v>
      </c>
      <c r="C684" s="162">
        <v>29</v>
      </c>
      <c r="D684" s="163">
        <f>'сходові кл'!P684</f>
        <v>0</v>
      </c>
      <c r="E684" s="163">
        <f>'прибуд тер'!P684</f>
        <v>0.53197961963280294</v>
      </c>
      <c r="F684" s="163">
        <f>'слюсарі х.в.'!Q684+водовідведення!Q684+зварювальник!N684+'слюсарі ц.о. г.в.'!O684+'гаряча вода'!O684+'аварійні служби'!I684</f>
        <v>0.14944752360869379</v>
      </c>
      <c r="G684" s="163">
        <f>даратиз!K684</f>
        <v>8.5679314565483488E-4</v>
      </c>
      <c r="H684" s="163">
        <f>димвенканали!R684</f>
        <v>2.9075751531230837E-2</v>
      </c>
      <c r="I684" s="163">
        <f>покрівлі!P684+'під зими'!N684+маляри!N684+водій!M684</f>
        <v>0.2751374871919835</v>
      </c>
      <c r="J684" s="163">
        <f>електрики!Q684</f>
        <v>1.3246965326548283E-2</v>
      </c>
      <c r="K684" s="163">
        <f t="shared" si="84"/>
        <v>0.99974414043691406</v>
      </c>
      <c r="L684" s="10">
        <v>2.5228194386708452E-2</v>
      </c>
      <c r="M684" s="116">
        <f t="shared" si="79"/>
        <v>1.02</v>
      </c>
      <c r="N684" s="116">
        <f t="shared" si="85"/>
        <v>1.2299668017883472</v>
      </c>
      <c r="O684" s="164"/>
      <c r="P684" s="168"/>
      <c r="Q684" s="154"/>
      <c r="R684" s="184">
        <v>2</v>
      </c>
      <c r="S684" s="166">
        <f t="shared" si="81"/>
        <v>0.19056519305595909</v>
      </c>
      <c r="T684" s="166">
        <v>1.0394016087323881</v>
      </c>
      <c r="U684" s="155">
        <f t="shared" si="86"/>
        <v>18.334125275057506</v>
      </c>
    </row>
    <row r="685" spans="1:21">
      <c r="A685" s="161">
        <f t="shared" si="83"/>
        <v>49</v>
      </c>
      <c r="B685" s="162" t="s">
        <v>772</v>
      </c>
      <c r="C685" s="162">
        <v>116</v>
      </c>
      <c r="D685" s="163">
        <f>'сходові кл'!P685</f>
        <v>0.44720728799604276</v>
      </c>
      <c r="E685" s="163">
        <f>'прибуд тер'!P685</f>
        <v>0.67197794238767039</v>
      </c>
      <c r="F685" s="163">
        <f>'слюсарі х.в.'!Q685+водовідведення!Q685+зварювальник!N685+'слюсарі ц.о. г.в.'!O685+'гаряча вода'!O685+'аварійні служби'!I685</f>
        <v>0.19380355150665043</v>
      </c>
      <c r="G685" s="163">
        <f>даратиз!K685</f>
        <v>4.3205114074727222E-3</v>
      </c>
      <c r="H685" s="163">
        <f>димвенканали!R685</f>
        <v>2.4545584082940722E-2</v>
      </c>
      <c r="I685" s="163">
        <f>покрівлі!P685+'під зими'!N685+маляри!N685+водій!M685</f>
        <v>0.1145867808601178</v>
      </c>
      <c r="J685" s="163">
        <f>електрики!Q685</f>
        <v>1.4910683720640838E-2</v>
      </c>
      <c r="K685" s="163">
        <f t="shared" si="84"/>
        <v>1.4713523419615355</v>
      </c>
      <c r="L685" s="10">
        <v>3.6874560567919754E-2</v>
      </c>
      <c r="M685" s="116">
        <f t="shared" si="79"/>
        <v>1.51</v>
      </c>
      <c r="N685" s="116">
        <f t="shared" si="85"/>
        <v>1.8098722830353462</v>
      </c>
      <c r="O685" s="164"/>
      <c r="P685" s="168"/>
      <c r="Q685" s="154"/>
      <c r="R685" s="184">
        <v>5</v>
      </c>
      <c r="S685" s="166">
        <f t="shared" si="81"/>
        <v>0.29064038763705247</v>
      </c>
      <c r="T685" s="166">
        <v>1.5192318953982937</v>
      </c>
      <c r="U685" s="155">
        <f t="shared" si="86"/>
        <v>19.130745511425424</v>
      </c>
    </row>
    <row r="686" spans="1:21">
      <c r="A686" s="161">
        <f t="shared" si="83"/>
        <v>50</v>
      </c>
      <c r="B686" s="162" t="s">
        <v>773</v>
      </c>
      <c r="C686" s="162">
        <v>16</v>
      </c>
      <c r="D686" s="163">
        <f>'сходові кл'!P686</f>
        <v>0</v>
      </c>
      <c r="E686" s="163">
        <f>'прибуд тер'!P686</f>
        <v>0.61662173931621556</v>
      </c>
      <c r="F686" s="163">
        <f>'слюсарі х.в.'!Q686+водовідведення!Q686+зварювальник!N686+'слюсарі ц.о. г.в.'!O686+'гаряча вода'!O686+'аварійні служби'!I686</f>
        <v>0.15685430459807503</v>
      </c>
      <c r="G686" s="163">
        <f>даратиз!K686</f>
        <v>0</v>
      </c>
      <c r="H686" s="163">
        <f>димвенканали!R686</f>
        <v>3.3149440414478919E-2</v>
      </c>
      <c r="I686" s="163">
        <f>покрівлі!P686+'під зими'!N686+маляри!N686+водій!M686</f>
        <v>0.23457807529897359</v>
      </c>
      <c r="J686" s="163">
        <f>електрики!Q686</f>
        <v>1.5102945397418289E-2</v>
      </c>
      <c r="K686" s="163">
        <f t="shared" si="84"/>
        <v>1.0563065050251614</v>
      </c>
      <c r="L686" s="10">
        <v>2.6614690067611659E-2</v>
      </c>
      <c r="M686" s="116">
        <f t="shared" si="79"/>
        <v>1.08</v>
      </c>
      <c r="N686" s="116">
        <f t="shared" si="85"/>
        <v>1.2995054341113277</v>
      </c>
      <c r="O686" s="164"/>
      <c r="P686" s="168"/>
      <c r="Q686" s="154"/>
      <c r="R686" s="184">
        <v>2</v>
      </c>
      <c r="S686" s="166">
        <f t="shared" si="81"/>
        <v>0.2029802033257273</v>
      </c>
      <c r="T686" s="166">
        <v>1.0965252307856004</v>
      </c>
      <c r="U686" s="155">
        <f t="shared" si="86"/>
        <v>18.511220501538581</v>
      </c>
    </row>
    <row r="687" spans="1:21">
      <c r="A687" s="161">
        <f t="shared" si="83"/>
        <v>51</v>
      </c>
      <c r="B687" s="162" t="s">
        <v>774</v>
      </c>
      <c r="C687" s="162">
        <v>18</v>
      </c>
      <c r="D687" s="163">
        <f>'сходові кл'!P687</f>
        <v>0</v>
      </c>
      <c r="E687" s="163">
        <f>'прибуд тер'!P687</f>
        <v>0.65498582282013695</v>
      </c>
      <c r="F687" s="163">
        <f>'слюсарі х.в.'!Q687+водовідведення!Q687+зварювальник!N687+'слюсарі ц.о. г.в.'!O687+'гаряча вода'!O687+'аварійні служби'!I687</f>
        <v>0.15991210808156084</v>
      </c>
      <c r="G687" s="163">
        <f>даратиз!K687</f>
        <v>0</v>
      </c>
      <c r="H687" s="163">
        <f>димвенканали!R687</f>
        <v>3.4831215544011133E-2</v>
      </c>
      <c r="I687" s="163">
        <f>покрівлі!P687+'під зими'!N687+маляри!N687+водій!M687</f>
        <v>0.22685874799568939</v>
      </c>
      <c r="J687" s="163">
        <f>електрики!Q687</f>
        <v>1.5869165207903147E-2</v>
      </c>
      <c r="K687" s="163">
        <f t="shared" si="84"/>
        <v>1.0924570596493013</v>
      </c>
      <c r="L687" s="10">
        <v>2.750943057432469E-2</v>
      </c>
      <c r="M687" s="116">
        <f t="shared" si="79"/>
        <v>1.1200000000000001</v>
      </c>
      <c r="N687" s="116">
        <f t="shared" si="85"/>
        <v>1.3439597882683512</v>
      </c>
      <c r="O687" s="164"/>
      <c r="P687" s="168"/>
      <c r="Q687" s="154"/>
      <c r="R687" s="184">
        <v>2</v>
      </c>
      <c r="S687" s="166">
        <f t="shared" si="81"/>
        <v>0.21057124860617416</v>
      </c>
      <c r="T687" s="166">
        <v>1.133388539662177</v>
      </c>
      <c r="U687" s="155">
        <f t="shared" si="86"/>
        <v>18.578911047480503</v>
      </c>
    </row>
    <row r="688" spans="1:21">
      <c r="A688" s="161">
        <f t="shared" si="83"/>
        <v>52</v>
      </c>
      <c r="B688" s="162" t="s">
        <v>775</v>
      </c>
      <c r="C688" s="162">
        <v>4</v>
      </c>
      <c r="D688" s="163">
        <f>'сходові кл'!P688</f>
        <v>0.43575454908215056</v>
      </c>
      <c r="E688" s="163">
        <f>'прибуд тер'!P688</f>
        <v>0.48440449198541169</v>
      </c>
      <c r="F688" s="163">
        <f>'слюсарі х.в.'!Q688+водовідведення!Q688+зварювальник!N688+'слюсарі ц.о. г.в.'!O688+'гаряча вода'!O688+'аварійні служби'!I688</f>
        <v>0.17989111075304737</v>
      </c>
      <c r="G688" s="163">
        <f>даратиз!K688</f>
        <v>4.0269050358438804E-4</v>
      </c>
      <c r="H688" s="163">
        <f>димвенканали!R688</f>
        <v>2.6776614336530669E-2</v>
      </c>
      <c r="I688" s="163">
        <f>покрівлі!P688+'під зими'!N688+маляри!N688+водій!M688</f>
        <v>0.2105730859503544</v>
      </c>
      <c r="J688" s="163">
        <f>електрики!Q688</f>
        <v>1.0775835919783776E-2</v>
      </c>
      <c r="K688" s="163">
        <f t="shared" si="84"/>
        <v>1.3485783785308629</v>
      </c>
      <c r="L688" s="10">
        <v>3.4119909340462336E-2</v>
      </c>
      <c r="M688" s="116">
        <f t="shared" si="79"/>
        <v>1.38</v>
      </c>
      <c r="N688" s="116">
        <f t="shared" si="85"/>
        <v>1.6592379454455901</v>
      </c>
      <c r="O688" s="164"/>
      <c r="P688" s="168"/>
      <c r="Q688" s="154"/>
      <c r="R688" s="184">
        <v>4</v>
      </c>
      <c r="S688" s="166">
        <f t="shared" si="81"/>
        <v>0.25349768061854205</v>
      </c>
      <c r="T688" s="166">
        <v>1.4057402648270481</v>
      </c>
      <c r="U688" s="155">
        <f t="shared" si="86"/>
        <v>18.033038318763001</v>
      </c>
    </row>
    <row r="689" spans="1:21">
      <c r="A689" s="161">
        <f t="shared" si="83"/>
        <v>53</v>
      </c>
      <c r="B689" s="162" t="s">
        <v>776</v>
      </c>
      <c r="C689" s="162">
        <v>23</v>
      </c>
      <c r="D689" s="163">
        <f>'сходові кл'!P689</f>
        <v>0</v>
      </c>
      <c r="E689" s="163">
        <f>'прибуд тер'!P689</f>
        <v>0.49462648729504288</v>
      </c>
      <c r="F689" s="163">
        <f>'слюсарі х.в.'!Q689+водовідведення!Q689+зварювальник!N689+'слюсарі ц.о. г.в.'!O689+'гаряча вода'!O689+'аварійні служби'!I689</f>
        <v>0.15293639202296477</v>
      </c>
      <c r="G689" s="163">
        <f>даратиз!K689</f>
        <v>0</v>
      </c>
      <c r="H689" s="163">
        <f>димвенканали!R689</f>
        <v>3.0994610006283233E-2</v>
      </c>
      <c r="I689" s="163">
        <f>покрівлі!P689+'під зими'!N689+маляри!N689+водій!M689</f>
        <v>0.22353589728020823</v>
      </c>
      <c r="J689" s="163">
        <f>електрики!Q689</f>
        <v>1.4121200740833938E-2</v>
      </c>
      <c r="K689" s="163">
        <f t="shared" si="84"/>
        <v>0.91621458734533301</v>
      </c>
      <c r="L689" s="10">
        <v>2.3135348308311907E-2</v>
      </c>
      <c r="M689" s="116">
        <f t="shared" si="79"/>
        <v>0.94</v>
      </c>
      <c r="N689" s="116">
        <f t="shared" si="85"/>
        <v>1.1272199227843738</v>
      </c>
      <c r="O689" s="164"/>
      <c r="P689" s="168"/>
      <c r="Q689" s="154"/>
      <c r="R689" s="184">
        <v>2</v>
      </c>
      <c r="S689" s="166">
        <f t="shared" si="81"/>
        <v>0.17404357248192315</v>
      </c>
      <c r="T689" s="166">
        <v>0.95317635030245063</v>
      </c>
      <c r="U689" s="155">
        <f t="shared" si="86"/>
        <v>18.259325509565748</v>
      </c>
    </row>
    <row r="690" spans="1:21">
      <c r="A690" s="161">
        <f t="shared" si="83"/>
        <v>54</v>
      </c>
      <c r="B690" s="162" t="s">
        <v>777</v>
      </c>
      <c r="C690" s="162">
        <v>5</v>
      </c>
      <c r="D690" s="163">
        <f>'сходові кл'!P690</f>
        <v>0</v>
      </c>
      <c r="E690" s="163">
        <f>'прибуд тер'!P690</f>
        <v>0.73976604922385636</v>
      </c>
      <c r="F690" s="163">
        <f>'слюсарі х.в.'!Q690+водовідведення!Q690+зварювальник!N690+'слюсарі ц.о. г.в.'!O690+'гаряча вода'!O690+'аварійні служби'!I690</f>
        <v>0.16274488895731548</v>
      </c>
      <c r="G690" s="163">
        <f>даратиз!K690</f>
        <v>0</v>
      </c>
      <c r="H690" s="163">
        <f>димвенканали!R690</f>
        <v>3.6389229474594963E-2</v>
      </c>
      <c r="I690" s="163">
        <f>покрівлі!P690+'під зими'!N690+маляри!N690+водій!M690</f>
        <v>0.33301392784592054</v>
      </c>
      <c r="J690" s="163">
        <f>електрики!Q690</f>
        <v>1.6578999190854697E-2</v>
      </c>
      <c r="K690" s="163">
        <f t="shared" si="84"/>
        <v>1.2884930946925419</v>
      </c>
      <c r="L690" s="10">
        <v>3.2496357272067532E-2</v>
      </c>
      <c r="M690" s="116">
        <f t="shared" si="79"/>
        <v>1.32</v>
      </c>
      <c r="N690" s="116">
        <f t="shared" si="85"/>
        <v>1.5851873423575313</v>
      </c>
      <c r="O690" s="164"/>
      <c r="P690" s="168"/>
      <c r="Q690" s="154"/>
      <c r="R690" s="184">
        <v>2</v>
      </c>
      <c r="S690" s="166">
        <f t="shared" si="81"/>
        <v>0.2463374227483488</v>
      </c>
      <c r="T690" s="166">
        <v>1.3388499196091825</v>
      </c>
      <c r="U690" s="155">
        <f t="shared" si="86"/>
        <v>18.39918120324166</v>
      </c>
    </row>
    <row r="691" spans="1:21">
      <c r="A691" s="161">
        <f t="shared" si="83"/>
        <v>55</v>
      </c>
      <c r="B691" s="239" t="s">
        <v>778</v>
      </c>
      <c r="C691" s="239">
        <v>8</v>
      </c>
      <c r="D691" s="163">
        <f>'сходові кл'!P691</f>
        <v>0</v>
      </c>
      <c r="E691" s="163">
        <f>'прибуд тер'!P691</f>
        <v>0.61563783291286456</v>
      </c>
      <c r="F691" s="163">
        <f>'слюсарі х.в.'!Q691+водовідведення!Q691+зварювальник!N691+'слюсарі ц.о. г.в.'!O691+'гаряча вода'!O691+'аварійні служби'!I691</f>
        <v>0.15454111604854154</v>
      </c>
      <c r="G691" s="163">
        <f>даратиз!K691</f>
        <v>7.6086956521739134E-3</v>
      </c>
      <c r="H691" s="163">
        <f>димвенканали!R691</f>
        <v>3.187719941091733E-2</v>
      </c>
      <c r="I691" s="163">
        <f>покрівлі!P691+'під зими'!N691+маляри!N691+водій!M691</f>
        <v>0.17454553209790558</v>
      </c>
      <c r="J691" s="163">
        <f>електрики!Q691</f>
        <v>1.4523310080233422E-2</v>
      </c>
      <c r="K691" s="163">
        <f t="shared" si="84"/>
        <v>0.99873368620263647</v>
      </c>
      <c r="L691" s="10">
        <v>2.5243461985089879E-2</v>
      </c>
      <c r="M691" s="116">
        <f t="shared" si="79"/>
        <v>1.02</v>
      </c>
      <c r="N691" s="116">
        <f t="shared" si="85"/>
        <v>1.2287725778252716</v>
      </c>
      <c r="O691" s="164"/>
      <c r="P691" s="168"/>
      <c r="Q691" s="154"/>
      <c r="R691" s="184">
        <v>2</v>
      </c>
      <c r="S691" s="166">
        <f t="shared" si="81"/>
        <v>0.18874194403956857</v>
      </c>
      <c r="T691" s="166">
        <v>1.040030633785703</v>
      </c>
      <c r="U691" s="155">
        <f t="shared" si="86"/>
        <v>18.147729298371669</v>
      </c>
    </row>
    <row r="692" spans="1:21">
      <c r="A692" s="161">
        <f t="shared" si="83"/>
        <v>56</v>
      </c>
      <c r="B692" s="162" t="s">
        <v>779</v>
      </c>
      <c r="C692" s="162">
        <v>46</v>
      </c>
      <c r="D692" s="163">
        <f>'сходові кл'!P692</f>
        <v>0.19216855868473232</v>
      </c>
      <c r="E692" s="163">
        <f>'прибуд тер'!P692</f>
        <v>0.59813163698468552</v>
      </c>
      <c r="F692" s="163">
        <f>'слюсарі х.в.'!Q692+водовідведення!Q692+зварювальник!N692+'слюсарі ц.о. г.в.'!O692+'гаряча вода'!O692+'аварійні служби'!I692</f>
        <v>0.19980314971135263</v>
      </c>
      <c r="G692" s="163">
        <f>даратиз!K692</f>
        <v>1.7198495510798353E-3</v>
      </c>
      <c r="H692" s="163">
        <f>димвенканали!R692</f>
        <v>2.702039364044179E-2</v>
      </c>
      <c r="I692" s="163">
        <f>покрівлі!P692+'під зими'!N692+маляри!N692+водій!M692</f>
        <v>0.15858764403809716</v>
      </c>
      <c r="J692" s="163">
        <f>електрики!Q692</f>
        <v>1.6414054039962912E-2</v>
      </c>
      <c r="K692" s="163">
        <f t="shared" si="84"/>
        <v>1.1938452866503519</v>
      </c>
      <c r="L692" s="10">
        <v>3.0026663054246935E-2</v>
      </c>
      <c r="M692" s="116">
        <f t="shared" si="79"/>
        <v>1.22</v>
      </c>
      <c r="N692" s="116">
        <f t="shared" si="85"/>
        <v>1.4686463396455187</v>
      </c>
      <c r="O692" s="164"/>
      <c r="P692" s="168"/>
      <c r="Q692" s="154"/>
      <c r="R692" s="184">
        <v>3</v>
      </c>
      <c r="S692" s="166">
        <f t="shared" si="81"/>
        <v>0.2315478218105449</v>
      </c>
      <c r="T692" s="166">
        <v>1.2370985178349738</v>
      </c>
      <c r="U692" s="155">
        <f t="shared" si="86"/>
        <v>18.717007455135668</v>
      </c>
    </row>
    <row r="693" spans="1:21">
      <c r="A693" s="161">
        <f t="shared" si="83"/>
        <v>57</v>
      </c>
      <c r="B693" s="162" t="s">
        <v>780</v>
      </c>
      <c r="C693" s="162">
        <v>23</v>
      </c>
      <c r="D693" s="163">
        <f>'сходові кл'!P693</f>
        <v>0.27940359618679467</v>
      </c>
      <c r="E693" s="163">
        <f>'прибуд тер'!P693</f>
        <v>0.66772959790068398</v>
      </c>
      <c r="F693" s="163">
        <f>'слюсарі х.в.'!Q693+водовідведення!Q693+зварювальник!N693+'слюсарі ц.о. г.в.'!O693+'гаряча вода'!O693+'аварійні служби'!I693</f>
        <v>0.19851370366254245</v>
      </c>
      <c r="G693" s="163">
        <f>даратиз!K693</f>
        <v>4.9955396966993755E-3</v>
      </c>
      <c r="H693" s="163">
        <f>димвенканали!R693</f>
        <v>2.6488502454299279E-2</v>
      </c>
      <c r="I693" s="163">
        <f>покрівлі!P693+'під зими'!N693+маляри!N693+водій!M693</f>
        <v>0.3440720754454975</v>
      </c>
      <c r="J693" s="163">
        <f>електрики!Q693</f>
        <v>1.6090946583095369E-2</v>
      </c>
      <c r="K693" s="163">
        <f t="shared" si="84"/>
        <v>1.5372939619296129</v>
      </c>
      <c r="L693" s="10">
        <v>3.8656415676738748E-2</v>
      </c>
      <c r="M693" s="116">
        <f t="shared" si="79"/>
        <v>1.58</v>
      </c>
      <c r="N693" s="116">
        <f t="shared" si="85"/>
        <v>1.8911404531276219</v>
      </c>
      <c r="O693" s="164"/>
      <c r="P693" s="168"/>
      <c r="Q693" s="154"/>
      <c r="R693" s="184">
        <v>2</v>
      </c>
      <c r="S693" s="166">
        <f t="shared" si="81"/>
        <v>0.2984961272459854</v>
      </c>
      <c r="T693" s="166">
        <v>1.5926443258816365</v>
      </c>
      <c r="U693" s="155">
        <f t="shared" si="86"/>
        <v>18.742171267947576</v>
      </c>
    </row>
    <row r="694" spans="1:21">
      <c r="A694" s="161">
        <f t="shared" si="83"/>
        <v>58</v>
      </c>
      <c r="B694" s="162" t="s">
        <v>781</v>
      </c>
      <c r="C694" s="162">
        <v>48</v>
      </c>
      <c r="D694" s="163">
        <f>'сходові кл'!P694</f>
        <v>0.19198221341570468</v>
      </c>
      <c r="E694" s="163">
        <f>'прибуд тер'!P694</f>
        <v>0.54267443998821552</v>
      </c>
      <c r="F694" s="163">
        <f>'слюсарі х.в.'!Q694+водовідведення!Q694+зварювальник!N694+'слюсарі ц.о. г.в.'!O694+'гаряча вода'!O694+'аварійні служби'!I694</f>
        <v>0.19973963006199405</v>
      </c>
      <c r="G694" s="163">
        <f>даратиз!K694</f>
        <v>1.714646464646465E-3</v>
      </c>
      <c r="H694" s="163">
        <f>димвенканали!R694</f>
        <v>2.6994192046608634E-2</v>
      </c>
      <c r="I694" s="163">
        <f>покрівлі!P694+'під зими'!N694+маляри!N694+водій!M694</f>
        <v>0.15918012656094638</v>
      </c>
      <c r="J694" s="163">
        <f>електрики!Q694</f>
        <v>1.6398137381499919E-2</v>
      </c>
      <c r="K694" s="163">
        <f t="shared" si="84"/>
        <v>1.1386833859196155</v>
      </c>
      <c r="L694" s="10">
        <v>2.8661995282720489E-2</v>
      </c>
      <c r="M694" s="116">
        <f t="shared" si="79"/>
        <v>1.17</v>
      </c>
      <c r="N694" s="116">
        <f t="shared" si="85"/>
        <v>1.4008144574428032</v>
      </c>
      <c r="O694" s="164"/>
      <c r="P694" s="168"/>
      <c r="Q694" s="154"/>
      <c r="R694" s="184">
        <v>3</v>
      </c>
      <c r="S694" s="166">
        <f t="shared" si="81"/>
        <v>0.2199402517947191</v>
      </c>
      <c r="T694" s="166">
        <v>1.1808742056480841</v>
      </c>
      <c r="U694" s="155">
        <f t="shared" si="86"/>
        <v>18.625205863821208</v>
      </c>
    </row>
    <row r="695" spans="1:21">
      <c r="A695" s="161">
        <f t="shared" si="83"/>
        <v>59</v>
      </c>
      <c r="B695" s="162" t="s">
        <v>782</v>
      </c>
      <c r="C695" s="162">
        <v>14</v>
      </c>
      <c r="D695" s="163">
        <f>'сходові кл'!P695</f>
        <v>0.28508322025976651</v>
      </c>
      <c r="E695" s="163">
        <f>'прибуд тер'!P695</f>
        <v>0.56408956801982191</v>
      </c>
      <c r="F695" s="163">
        <f>'слюсарі х.в.'!Q695+водовідведення!Q695+зварювальник!N695+'слюсарі ц.о. г.в.'!O695+'гаряча вода'!O695+'аварійні служби'!I695</f>
        <v>0.16210253074569669</v>
      </c>
      <c r="G695" s="163">
        <f>даратиз!K695</f>
        <v>5.3837985436893205E-3</v>
      </c>
      <c r="H695" s="163">
        <f>димвенканали!R695</f>
        <v>2.7026951988412765E-2</v>
      </c>
      <c r="I695" s="163">
        <f>покрівлі!P695+'під зими'!N695+маляри!N695+водій!M695</f>
        <v>0.41204952534900385</v>
      </c>
      <c r="J695" s="163">
        <f>електрики!Q695</f>
        <v>1.6418038033661934E-2</v>
      </c>
      <c r="K695" s="163">
        <f t="shared" si="84"/>
        <v>1.4721536329400531</v>
      </c>
      <c r="L695" s="10">
        <v>3.7117044105186008E-2</v>
      </c>
      <c r="M695" s="116">
        <f t="shared" si="79"/>
        <v>1.51</v>
      </c>
      <c r="N695" s="116">
        <f t="shared" si="85"/>
        <v>1.8111248124542869</v>
      </c>
      <c r="O695" s="164"/>
      <c r="P695" s="168"/>
      <c r="Q695" s="154"/>
      <c r="R695" s="184">
        <v>2</v>
      </c>
      <c r="S695" s="166">
        <f t="shared" si="81"/>
        <v>0.28190259532062334</v>
      </c>
      <c r="T695" s="166">
        <v>1.5292222171336636</v>
      </c>
      <c r="U695" s="155">
        <f t="shared" si="86"/>
        <v>18.43437743462913</v>
      </c>
    </row>
    <row r="696" spans="1:21">
      <c r="A696" s="161">
        <f t="shared" si="83"/>
        <v>60</v>
      </c>
      <c r="B696" s="162" t="s">
        <v>783</v>
      </c>
      <c r="C696" s="162">
        <v>34</v>
      </c>
      <c r="D696" s="163">
        <f>'сходові кл'!P696</f>
        <v>0.15140251586738912</v>
      </c>
      <c r="E696" s="163">
        <f>'прибуд тер'!P696</f>
        <v>0.44936657282878417</v>
      </c>
      <c r="F696" s="163">
        <f>'слюсарі х.в.'!Q696+водовідведення!Q696+зварювальник!N696+'слюсарі ц.о. г.в.'!O696+'гаряча вода'!O696+'аварійні служби'!I696</f>
        <v>0.15399665778674393</v>
      </c>
      <c r="G696" s="163">
        <f>даратиз!K696</f>
        <v>2.1836228287841191E-3</v>
      </c>
      <c r="H696" s="163">
        <f>димвенканали!R696</f>
        <v>3.1577750355834266E-2</v>
      </c>
      <c r="I696" s="163">
        <f>покрівлі!P696+'під зими'!N696+маляри!N696+водій!M696</f>
        <v>0.20923458663612177</v>
      </c>
      <c r="J696" s="163">
        <f>електрики!Q696</f>
        <v>1.4386880545626479E-2</v>
      </c>
      <c r="K696" s="163">
        <f t="shared" si="84"/>
        <v>1.0121485868492839</v>
      </c>
      <c r="L696" s="10">
        <v>2.556306081083826E-2</v>
      </c>
      <c r="M696" s="116">
        <f t="shared" si="79"/>
        <v>1.04</v>
      </c>
      <c r="N696" s="116">
        <f t="shared" si="85"/>
        <v>1.2452539771921467</v>
      </c>
      <c r="O696" s="164"/>
      <c r="P696" s="168"/>
      <c r="Q696" s="154"/>
      <c r="R696" s="184">
        <v>3</v>
      </c>
      <c r="S696" s="166">
        <f t="shared" si="81"/>
        <v>0.19205587178561045</v>
      </c>
      <c r="T696" s="166">
        <v>1.0531981054065362</v>
      </c>
      <c r="U696" s="155">
        <f t="shared" si="86"/>
        <v>18.235493474561139</v>
      </c>
    </row>
    <row r="697" spans="1:21">
      <c r="A697" s="161">
        <f t="shared" si="83"/>
        <v>61</v>
      </c>
      <c r="B697" s="162" t="s">
        <v>784</v>
      </c>
      <c r="C697" s="162">
        <v>7</v>
      </c>
      <c r="D697" s="163">
        <f>'сходові кл'!P697</f>
        <v>0</v>
      </c>
      <c r="E697" s="163">
        <f>'прибуд тер'!P697</f>
        <v>0.73496237357954564</v>
      </c>
      <c r="F697" s="163">
        <f>'слюсарі х.в.'!Q697+водовідведення!Q697+зварювальник!N697+'слюсарі ц.о. г.в.'!O697+'гаряча вода'!O697+'аварійні служби'!I697</f>
        <v>0.18422634863158019</v>
      </c>
      <c r="G697" s="163">
        <f>даратиз!K697</f>
        <v>8.7215909090909097E-3</v>
      </c>
      <c r="H697" s="163">
        <f>димвенканали!R697</f>
        <v>7.2305871553415973E-2</v>
      </c>
      <c r="I697" s="163">
        <f>покрівлі!P697+'під зими'!N697+маляри!N697+водій!M697</f>
        <v>0.30346912705923534</v>
      </c>
      <c r="J697" s="163">
        <f>електрики!Q697</f>
        <v>2.1961791135937391E-2</v>
      </c>
      <c r="K697" s="163">
        <f t="shared" si="84"/>
        <v>1.3256471028688053</v>
      </c>
      <c r="L697" s="10">
        <v>3.3370079811436797E-2</v>
      </c>
      <c r="M697" s="116">
        <f t="shared" si="79"/>
        <v>1.36</v>
      </c>
      <c r="N697" s="116">
        <f t="shared" si="85"/>
        <v>1.6308206192162904</v>
      </c>
      <c r="O697" s="164"/>
      <c r="P697" s="168"/>
      <c r="Q697" s="154"/>
      <c r="R697" s="184">
        <v>2</v>
      </c>
      <c r="S697" s="166">
        <f t="shared" si="81"/>
        <v>0.25597333098509467</v>
      </c>
      <c r="T697" s="166">
        <v>1.3748472882311957</v>
      </c>
      <c r="U697" s="155">
        <f t="shared" si="86"/>
        <v>18.618310060778906</v>
      </c>
    </row>
    <row r="698" spans="1:21">
      <c r="A698" s="161">
        <f t="shared" si="83"/>
        <v>62</v>
      </c>
      <c r="B698" s="162" t="s">
        <v>785</v>
      </c>
      <c r="C698" s="162">
        <v>26</v>
      </c>
      <c r="D698" s="163">
        <f>'сходові кл'!P698</f>
        <v>0</v>
      </c>
      <c r="E698" s="163">
        <f>'прибуд тер'!P698</f>
        <v>0.38969047093452208</v>
      </c>
      <c r="F698" s="163">
        <f>'слюсарі х.в.'!Q698+водовідведення!Q698+зварювальник!N698+'слюсарі ц.о. г.в.'!O698+'гаряча вода'!O698+'аварійні служби'!I698</f>
        <v>0.16296861839284088</v>
      </c>
      <c r="G698" s="163">
        <f>даратиз!K698</f>
        <v>3.1309560405779284E-3</v>
      </c>
      <c r="H698" s="163">
        <f>димвенканали!R698</f>
        <v>3.6512279435929287E-2</v>
      </c>
      <c r="I698" s="163">
        <f>покрівлі!P698+'під зими'!N698+маляри!N698+водій!M698</f>
        <v>0.22339033237242584</v>
      </c>
      <c r="J698" s="163">
        <f>електрики!Q698</f>
        <v>1.6635060977236313E-2</v>
      </c>
      <c r="K698" s="163">
        <f t="shared" si="84"/>
        <v>0.83232771815353224</v>
      </c>
      <c r="L698" s="10">
        <v>2.1073103965068438E-2</v>
      </c>
      <c r="M698" s="116">
        <f t="shared" si="79"/>
        <v>0.85</v>
      </c>
      <c r="N698" s="116">
        <f t="shared" si="85"/>
        <v>1.0240809865423208</v>
      </c>
      <c r="O698" s="164"/>
      <c r="P698" s="168"/>
      <c r="Q698" s="154"/>
      <c r="R698" s="184">
        <v>2</v>
      </c>
      <c r="S698" s="166">
        <f t="shared" si="81"/>
        <v>0.15586910318150116</v>
      </c>
      <c r="T698" s="166">
        <v>0.86821188336081967</v>
      </c>
      <c r="U698" s="155">
        <f t="shared" si="86"/>
        <v>17.952887557601375</v>
      </c>
    </row>
    <row r="699" spans="1:21">
      <c r="A699" s="161">
        <f t="shared" si="83"/>
        <v>63</v>
      </c>
      <c r="B699" s="162" t="s">
        <v>786</v>
      </c>
      <c r="C699" s="162">
        <v>10</v>
      </c>
      <c r="D699" s="163">
        <f>'сходові кл'!P699</f>
        <v>0</v>
      </c>
      <c r="E699" s="163">
        <f>'прибуд тер'!P699</f>
        <v>0.46109415366008921</v>
      </c>
      <c r="F699" s="163">
        <f>'слюсарі х.в.'!Q699+водовідведення!Q699+зварювальник!N699+'слюсарі ц.о. г.в.'!O699+'гаряча вода'!O699+'аварійні служби'!I699</f>
        <v>0.16531391291886915</v>
      </c>
      <c r="G699" s="163">
        <f>даратиз!K699</f>
        <v>3.3975175047740299E-3</v>
      </c>
      <c r="H699" s="163">
        <f>димвенканали!R699</f>
        <v>3.7802178550311261E-2</v>
      </c>
      <c r="I699" s="163">
        <f>покрівлі!P699+'під зими'!N699+маляри!N699+водій!M699</f>
        <v>0.23770410010227519</v>
      </c>
      <c r="J699" s="163">
        <f>електрики!Q699</f>
        <v>1.722274136185542E-2</v>
      </c>
      <c r="K699" s="163">
        <f t="shared" si="84"/>
        <v>0.92253460409817434</v>
      </c>
      <c r="L699" s="10">
        <v>2.3317261460843557E-2</v>
      </c>
      <c r="M699" s="116">
        <f t="shared" si="79"/>
        <v>0.95</v>
      </c>
      <c r="N699" s="116">
        <f t="shared" si="85"/>
        <v>1.1350222386708215</v>
      </c>
      <c r="O699" s="164"/>
      <c r="P699" s="168"/>
      <c r="Q699" s="154"/>
      <c r="R699" s="184">
        <v>2</v>
      </c>
      <c r="S699" s="166">
        <f t="shared" si="81"/>
        <v>0.17435106648406706</v>
      </c>
      <c r="T699" s="166">
        <v>0.96067117218675446</v>
      </c>
      <c r="U699" s="155">
        <f t="shared" si="86"/>
        <v>18.148880858701695</v>
      </c>
    </row>
    <row r="700" spans="1:21">
      <c r="A700" s="161">
        <f t="shared" si="83"/>
        <v>64</v>
      </c>
      <c r="B700" s="162" t="s">
        <v>787</v>
      </c>
      <c r="C700" s="162">
        <v>20</v>
      </c>
      <c r="D700" s="163">
        <f>'сходові кл'!P700</f>
        <v>0</v>
      </c>
      <c r="E700" s="163">
        <f>'прибуд тер'!P700</f>
        <v>0.60537874973734496</v>
      </c>
      <c r="F700" s="163">
        <f>'слюсарі х.в.'!Q700+водовідведення!Q700+зварювальник!N700+'слюсарі ц.о. г.в.'!O700+'гаряча вода'!O700+'аварійні служби'!I700</f>
        <v>0.14814734461247703</v>
      </c>
      <c r="G700" s="163">
        <f>даратиз!K700</f>
        <v>0</v>
      </c>
      <c r="H700" s="163">
        <f>димвенканали!R700</f>
        <v>2.8360660220887769E-2</v>
      </c>
      <c r="I700" s="163">
        <f>покрівлі!P700+'під зими'!N700+маляри!N700+водій!M700</f>
        <v>0.28717080043116394</v>
      </c>
      <c r="J700" s="163">
        <f>електрики!Q700</f>
        <v>1.2921168423817988E-2</v>
      </c>
      <c r="K700" s="163">
        <f t="shared" si="84"/>
        <v>1.0819787234256917</v>
      </c>
      <c r="L700" s="10">
        <v>2.7340892495051995E-2</v>
      </c>
      <c r="M700" s="116">
        <f t="shared" si="79"/>
        <v>1.1100000000000001</v>
      </c>
      <c r="N700" s="116">
        <f t="shared" si="85"/>
        <v>1.3311835391048923</v>
      </c>
      <c r="O700" s="164"/>
      <c r="P700" s="168"/>
      <c r="Q700" s="154"/>
      <c r="R700" s="184">
        <v>2</v>
      </c>
      <c r="S700" s="166">
        <f t="shared" si="81"/>
        <v>0.20473876830875004</v>
      </c>
      <c r="T700" s="166">
        <v>1.1264447707961422</v>
      </c>
      <c r="U700" s="155">
        <f t="shared" si="86"/>
        <v>18.175659705361845</v>
      </c>
    </row>
    <row r="701" spans="1:21">
      <c r="A701" s="161">
        <f t="shared" si="83"/>
        <v>65</v>
      </c>
      <c r="B701" s="162" t="s">
        <v>788</v>
      </c>
      <c r="C701" s="162">
        <v>22</v>
      </c>
      <c r="D701" s="163">
        <f>'сходові кл'!P701</f>
        <v>0</v>
      </c>
      <c r="E701" s="163">
        <f>'прибуд тер'!P701</f>
        <v>0.5818972237548774</v>
      </c>
      <c r="F701" s="163">
        <f>'слюсарі х.в.'!Q701+водовідведення!Q701+зварювальник!N701+'слюсарі ц.о. г.в.'!O701+'гаряча вода'!O701+'аварійні служби'!I701</f>
        <v>0.14614721966518063</v>
      </c>
      <c r="G701" s="163">
        <f>даратиз!K701</f>
        <v>0</v>
      </c>
      <c r="H701" s="163">
        <f>димвенканали!R701</f>
        <v>3.4075753099919087E-2</v>
      </c>
      <c r="I701" s="163">
        <f>покрівлі!P701+'під зими'!N701+маляри!N701+водій!M701</f>
        <v>0.22827501060295688</v>
      </c>
      <c r="J701" s="163">
        <f>електрики!Q701</f>
        <v>1.2419980114516808E-2</v>
      </c>
      <c r="K701" s="163">
        <f t="shared" ref="K701:K732" si="87">D701+E701+F701+G701+H701+I701+J701</f>
        <v>1.0028151872374507</v>
      </c>
      <c r="L701" s="10">
        <v>2.5338502306597462E-2</v>
      </c>
      <c r="M701" s="116">
        <f t="shared" ref="M701:M764" si="88">ROUND(K701+L701,2)</f>
        <v>1.03</v>
      </c>
      <c r="N701" s="116">
        <f t="shared" ref="N701:N732" si="89">(D701+E701+F701+G701+H701+I701+J701+L701)*1.2</f>
        <v>1.2337844274528578</v>
      </c>
      <c r="O701" s="164"/>
      <c r="P701" s="168"/>
      <c r="Q701" s="154"/>
      <c r="R701" s="184">
        <v>2</v>
      </c>
      <c r="S701" s="166">
        <f t="shared" ref="S701:S764" si="90">N701-T701</f>
        <v>0.1898381324210423</v>
      </c>
      <c r="T701" s="166">
        <v>1.0439462950318155</v>
      </c>
      <c r="U701" s="155">
        <f t="shared" ref="U701:U732" si="91">S701/T701*100</f>
        <v>18.184664606262793</v>
      </c>
    </row>
    <row r="702" spans="1:21">
      <c r="A702" s="161">
        <f t="shared" ref="A702:A765" si="92">A701+1</f>
        <v>66</v>
      </c>
      <c r="B702" s="162" t="s">
        <v>789</v>
      </c>
      <c r="C702" s="162">
        <v>25</v>
      </c>
      <c r="D702" s="163">
        <f>'сходові кл'!P702</f>
        <v>0</v>
      </c>
      <c r="E702" s="163">
        <f>'прибуд тер'!P702</f>
        <v>0.64396972296492072</v>
      </c>
      <c r="F702" s="163">
        <f>'слюсарі х.в.'!Q702+водовідведення!Q702+зварювальник!N702+'слюсарі ц.о. г.в.'!O702+'гаряча вода'!O702+'аварійні служби'!I702</f>
        <v>0.14846947318954318</v>
      </c>
      <c r="G702" s="163">
        <f>даратиз!K702</f>
        <v>0</v>
      </c>
      <c r="H702" s="163">
        <f>димвенканали!R702</f>
        <v>2.8537829169888989E-2</v>
      </c>
      <c r="I702" s="163">
        <f>покрівлі!P702+'під зими'!N702+маляри!N702+водій!M702</f>
        <v>0.10680278424996173</v>
      </c>
      <c r="J702" s="163">
        <f>електрики!Q702</f>
        <v>1.3001886919497774E-2</v>
      </c>
      <c r="K702" s="163">
        <f t="shared" si="87"/>
        <v>0.94078169649381238</v>
      </c>
      <c r="L702" s="10">
        <v>2.3704474820236156E-2</v>
      </c>
      <c r="M702" s="116">
        <f t="shared" si="88"/>
        <v>0.96</v>
      </c>
      <c r="N702" s="116">
        <f t="shared" si="89"/>
        <v>1.1573834055768581</v>
      </c>
      <c r="O702" s="164"/>
      <c r="P702" s="168"/>
      <c r="Q702" s="154"/>
      <c r="R702" s="184">
        <v>2</v>
      </c>
      <c r="S702" s="166">
        <f t="shared" si="90"/>
        <v>0.1807590429831285</v>
      </c>
      <c r="T702" s="166">
        <v>0.97662436259372964</v>
      </c>
      <c r="U702" s="155">
        <f t="shared" si="91"/>
        <v>18.508553534653451</v>
      </c>
    </row>
    <row r="703" spans="1:21">
      <c r="A703" s="161">
        <f t="shared" si="92"/>
        <v>67</v>
      </c>
      <c r="B703" s="162" t="s">
        <v>790</v>
      </c>
      <c r="C703" s="162">
        <v>244</v>
      </c>
      <c r="D703" s="163">
        <f>'сходові кл'!P703</f>
        <v>0.28042534618438991</v>
      </c>
      <c r="E703" s="163">
        <f>'прибуд тер'!P703</f>
        <v>0.64470970613965972</v>
      </c>
      <c r="F703" s="163">
        <f>'слюсарі х.в.'!Q703+водовідведення!Q703+зварювальник!N703+'слюсарі ц.о. г.в.'!O703+'гаряча вода'!O703+'аварійні служби'!I703</f>
        <v>0.2004680246533771</v>
      </c>
      <c r="G703" s="163">
        <f>даратиз!K703</f>
        <v>4.2911231725466176E-3</v>
      </c>
      <c r="H703" s="163">
        <f>димвенканали!R703</f>
        <v>2.7294311313869366E-2</v>
      </c>
      <c r="I703" s="163">
        <f>покрівлі!P703+'під зими'!N703+маляри!N703+водій!M703</f>
        <v>0.13620182431082956</v>
      </c>
      <c r="J703" s="163">
        <f>електрики!Q703</f>
        <v>1.6580450560826757E-2</v>
      </c>
      <c r="K703" s="163">
        <f t="shared" si="87"/>
        <v>1.3099707863354988</v>
      </c>
      <c r="L703" s="10">
        <v>3.2911938717195936E-2</v>
      </c>
      <c r="M703" s="116">
        <f t="shared" si="88"/>
        <v>1.34</v>
      </c>
      <c r="N703" s="116">
        <f t="shared" si="89"/>
        <v>1.6114592700632335</v>
      </c>
      <c r="O703" s="164"/>
      <c r="P703" s="168"/>
      <c r="Q703" s="154"/>
      <c r="R703" s="184">
        <v>4</v>
      </c>
      <c r="S703" s="166">
        <f t="shared" si="90"/>
        <v>0.25548739491476113</v>
      </c>
      <c r="T703" s="166">
        <v>1.3559718751484724</v>
      </c>
      <c r="U703" s="155">
        <f t="shared" si="91"/>
        <v>18.841644107610012</v>
      </c>
    </row>
    <row r="704" spans="1:21">
      <c r="A704" s="161">
        <f t="shared" si="92"/>
        <v>68</v>
      </c>
      <c r="B704" s="162" t="s">
        <v>791</v>
      </c>
      <c r="C704" s="162">
        <v>13</v>
      </c>
      <c r="D704" s="163">
        <f>'сходові кл'!P704</f>
        <v>0</v>
      </c>
      <c r="E704" s="163">
        <f>'прибуд тер'!P704</f>
        <v>0.57249301378387096</v>
      </c>
      <c r="F704" s="163">
        <f>'слюсарі х.в.'!Q704+водовідведення!Q704+зварювальник!N704+'слюсарі ц.о. г.в.'!O704+'гаряча вода'!O704+'аварійні служби'!I704</f>
        <v>0.16624511957365889</v>
      </c>
      <c r="G704" s="163">
        <f>даратиз!K704</f>
        <v>0</v>
      </c>
      <c r="H704" s="163">
        <f>димвенканали!R704</f>
        <v>3.8314337098412247E-2</v>
      </c>
      <c r="I704" s="163">
        <f>покрівлі!P704+'під зими'!N704+маляри!N704+водій!M704</f>
        <v>0.22244238496732027</v>
      </c>
      <c r="J704" s="163">
        <f>електрики!Q704</f>
        <v>1.7456081728693462E-2</v>
      </c>
      <c r="K704" s="163">
        <f t="shared" si="87"/>
        <v>1.0169509371519558</v>
      </c>
      <c r="L704" s="10">
        <v>2.5636533983856402E-2</v>
      </c>
      <c r="M704" s="116">
        <f t="shared" si="88"/>
        <v>1.04</v>
      </c>
      <c r="N704" s="116">
        <f t="shared" si="89"/>
        <v>1.2511049653629747</v>
      </c>
      <c r="O704" s="164"/>
      <c r="P704" s="168"/>
      <c r="Q704" s="154"/>
      <c r="R704" s="184">
        <v>2</v>
      </c>
      <c r="S704" s="166">
        <f t="shared" si="90"/>
        <v>0.19487976522809092</v>
      </c>
      <c r="T704" s="166">
        <v>1.0562252001348837</v>
      </c>
      <c r="U704" s="155">
        <f t="shared" si="91"/>
        <v>18.450588492227233</v>
      </c>
    </row>
    <row r="705" spans="1:21">
      <c r="A705" s="161">
        <f t="shared" si="92"/>
        <v>69</v>
      </c>
      <c r="B705" s="162" t="s">
        <v>792</v>
      </c>
      <c r="C705" s="162">
        <v>23</v>
      </c>
      <c r="D705" s="163">
        <f>'сходові кл'!P705</f>
        <v>0</v>
      </c>
      <c r="E705" s="163">
        <f>'прибуд тер'!P705</f>
        <v>0.58139805932818078</v>
      </c>
      <c r="F705" s="163">
        <f>'слюсарі х.в.'!Q705+водовідведення!Q705+зварювальник!N705+'слюсарі ц.о. г.в.'!O705+'гаряча вода'!O705+'аварійні служби'!I705</f>
        <v>0.16077809657334596</v>
      </c>
      <c r="G705" s="163">
        <f>даратиз!K705</f>
        <v>0</v>
      </c>
      <c r="H705" s="163">
        <f>димвенканали!R705</f>
        <v>3.5307504460486916E-2</v>
      </c>
      <c r="I705" s="163">
        <f>покрівлі!P705+'під зими'!N705+маляри!N705+водій!M705</f>
        <v>0.19865163913435446</v>
      </c>
      <c r="J705" s="163">
        <f>електрики!Q705</f>
        <v>1.6086163305276378E-2</v>
      </c>
      <c r="K705" s="163">
        <f t="shared" si="87"/>
        <v>0.99222146280164447</v>
      </c>
      <c r="L705" s="10">
        <v>2.5013952161974416E-2</v>
      </c>
      <c r="M705" s="116">
        <f t="shared" si="88"/>
        <v>1.02</v>
      </c>
      <c r="N705" s="116">
        <f t="shared" si="89"/>
        <v>1.2206824979563426</v>
      </c>
      <c r="O705" s="164"/>
      <c r="P705" s="168"/>
      <c r="Q705" s="154"/>
      <c r="R705" s="184">
        <v>2</v>
      </c>
      <c r="S705" s="166">
        <f t="shared" si="90"/>
        <v>0.19010766888299679</v>
      </c>
      <c r="T705" s="166">
        <v>1.0305748290733459</v>
      </c>
      <c r="U705" s="155">
        <f t="shared" si="91"/>
        <v>18.4467603438301</v>
      </c>
    </row>
    <row r="706" spans="1:21">
      <c r="A706" s="161">
        <f t="shared" si="92"/>
        <v>70</v>
      </c>
      <c r="B706" s="162" t="s">
        <v>793</v>
      </c>
      <c r="C706" s="162">
        <v>4</v>
      </c>
      <c r="D706" s="163">
        <f>'сходові кл'!P706</f>
        <v>0</v>
      </c>
      <c r="E706" s="163">
        <f>'прибуд тер'!P706</f>
        <v>0.74948204909249572</v>
      </c>
      <c r="F706" s="163">
        <f>'слюсарі х.в.'!Q706+водовідведення!Q706+зварювальник!N706+'слюсарі ц.о. г.в.'!O706+'гаряча вода'!O706+'аварійні служби'!I706</f>
        <v>0.17734328406579486</v>
      </c>
      <c r="G706" s="163">
        <f>даратиз!K706</f>
        <v>0</v>
      </c>
      <c r="H706" s="163">
        <f>димвенканали!R706</f>
        <v>5.5522833304542815E-2</v>
      </c>
      <c r="I706" s="163">
        <f>покрівлі!P706+'під зими'!N706+маляри!N706+водій!M706</f>
        <v>0.32291653272053944</v>
      </c>
      <c r="J706" s="163">
        <f>електрики!Q706</f>
        <v>2.0237043140968487E-2</v>
      </c>
      <c r="K706" s="163">
        <f t="shared" si="87"/>
        <v>1.3255017423243411</v>
      </c>
      <c r="L706" s="10">
        <v>3.3411057590785991E-2</v>
      </c>
      <c r="M706" s="116">
        <f t="shared" si="88"/>
        <v>1.36</v>
      </c>
      <c r="N706" s="116">
        <f t="shared" si="89"/>
        <v>1.6306953598981526</v>
      </c>
      <c r="O706" s="164"/>
      <c r="P706" s="168"/>
      <c r="Q706" s="154"/>
      <c r="R706" s="184">
        <v>2</v>
      </c>
      <c r="S706" s="166">
        <f t="shared" si="90"/>
        <v>0.25415978715776988</v>
      </c>
      <c r="T706" s="166">
        <v>1.3765355727403827</v>
      </c>
      <c r="U706" s="155">
        <f t="shared" si="91"/>
        <v>18.463728231286684</v>
      </c>
    </row>
    <row r="707" spans="1:21">
      <c r="A707" s="161">
        <f t="shared" si="92"/>
        <v>71</v>
      </c>
      <c r="B707" s="162" t="s">
        <v>794</v>
      </c>
      <c r="C707" s="162">
        <v>5</v>
      </c>
      <c r="D707" s="163">
        <f>'сходові кл'!P707</f>
        <v>0</v>
      </c>
      <c r="E707" s="163">
        <f>'прибуд тер'!P707</f>
        <v>0.74132345143274847</v>
      </c>
      <c r="F707" s="163">
        <f>'слюсарі х.в.'!Q707+водовідведення!Q707+зварювальник!N707+'слюсарі ц.о. г.в.'!O707+'гаряча вода'!O707+'аварійні служби'!I707</f>
        <v>0.17551316709352754</v>
      </c>
      <c r="G707" s="163">
        <f>даратиз!K707</f>
        <v>0</v>
      </c>
      <c r="H707" s="163">
        <f>димвенканали!R707</f>
        <v>5.4264640444571438E-2</v>
      </c>
      <c r="I707" s="163">
        <f>покрівлі!P707+'під зими'!N707+маляри!N707+водій!M707</f>
        <v>0.31684784682092615</v>
      </c>
      <c r="J707" s="163">
        <f>електрики!Q707</f>
        <v>1.9778455175054725E-2</v>
      </c>
      <c r="K707" s="163">
        <f t="shared" si="87"/>
        <v>1.3077275609668284</v>
      </c>
      <c r="L707" s="10">
        <v>3.2965821879313302E-2</v>
      </c>
      <c r="M707" s="116">
        <f t="shared" si="88"/>
        <v>1.34</v>
      </c>
      <c r="N707" s="116">
        <f t="shared" si="89"/>
        <v>1.6088320594153702</v>
      </c>
      <c r="O707" s="164"/>
      <c r="P707" s="168"/>
      <c r="Q707" s="154"/>
      <c r="R707" s="184">
        <v>2</v>
      </c>
      <c r="S707" s="166">
        <f t="shared" si="90"/>
        <v>0.25064019798766202</v>
      </c>
      <c r="T707" s="166">
        <v>1.3581918614277082</v>
      </c>
      <c r="U707" s="155">
        <f t="shared" si="91"/>
        <v>18.453961115934923</v>
      </c>
    </row>
    <row r="708" spans="1:21">
      <c r="A708" s="161">
        <f t="shared" si="92"/>
        <v>72</v>
      </c>
      <c r="B708" s="162" t="s">
        <v>795</v>
      </c>
      <c r="C708" s="162">
        <v>8</v>
      </c>
      <c r="D708" s="163">
        <f>'сходові кл'!P708</f>
        <v>0</v>
      </c>
      <c r="E708" s="163">
        <f>'прибуд тер'!P708</f>
        <v>0.72367289306530225</v>
      </c>
      <c r="F708" s="163">
        <f>'слюсарі х.в.'!Q708+водовідведення!Q708+зварювальник!N708+'слюсарі ц.о. г.в.'!O708+'гаряча вода'!O708+'аварійні служби'!I708</f>
        <v>0.17551316709352754</v>
      </c>
      <c r="G708" s="163">
        <f>даратиз!K708</f>
        <v>0</v>
      </c>
      <c r="H708" s="163">
        <f>димвенканали!R708</f>
        <v>5.4264640444571438E-2</v>
      </c>
      <c r="I708" s="163">
        <f>покрівлі!P708+'під зими'!N708+маляри!N708+водій!M708</f>
        <v>0.32245648717653641</v>
      </c>
      <c r="J708" s="163">
        <f>електрики!Q708</f>
        <v>1.9778455175054725E-2</v>
      </c>
      <c r="K708" s="163">
        <f t="shared" si="87"/>
        <v>1.2956856429549923</v>
      </c>
      <c r="L708" s="10">
        <v>3.2670806832833264E-2</v>
      </c>
      <c r="M708" s="116">
        <f t="shared" si="88"/>
        <v>1.33</v>
      </c>
      <c r="N708" s="116">
        <f t="shared" si="89"/>
        <v>1.5940277397453906</v>
      </c>
      <c r="O708" s="164"/>
      <c r="P708" s="168"/>
      <c r="Q708" s="154"/>
      <c r="R708" s="184">
        <v>2</v>
      </c>
      <c r="S708" s="166">
        <f t="shared" si="90"/>
        <v>0.24799049823266017</v>
      </c>
      <c r="T708" s="166">
        <v>1.3460372415127304</v>
      </c>
      <c r="U708" s="155">
        <f t="shared" si="91"/>
        <v>18.423747173143482</v>
      </c>
    </row>
    <row r="709" spans="1:21">
      <c r="A709" s="161">
        <f t="shared" si="92"/>
        <v>73</v>
      </c>
      <c r="B709" s="162" t="s">
        <v>796</v>
      </c>
      <c r="C709" s="162">
        <v>7</v>
      </c>
      <c r="D709" s="163">
        <f>'сходові кл'!P709</f>
        <v>0</v>
      </c>
      <c r="E709" s="163">
        <f>'прибуд тер'!P709</f>
        <v>0.52449763489994738</v>
      </c>
      <c r="F709" s="163">
        <f>'слюсарі х.в.'!Q709+водовідведення!Q709+зварювальник!N709+'слюсарі ц.о. г.в.'!O709+'гаряча вода'!O709+'аварійні служби'!I709</f>
        <v>0.18187255077532904</v>
      </c>
      <c r="G709" s="163">
        <f>даратиз!K709</f>
        <v>0</v>
      </c>
      <c r="H709" s="163">
        <f>димвенканали!R709</f>
        <v>5.8636673087025068E-2</v>
      </c>
      <c r="I709" s="163">
        <f>покрівлі!P709+'під зими'!N709+маляри!N709+водій!M709</f>
        <v>0.3379356257251166</v>
      </c>
      <c r="J709" s="163">
        <f>електрики!Q709</f>
        <v>2.1371979999585202E-2</v>
      </c>
      <c r="K709" s="163">
        <f t="shared" si="87"/>
        <v>1.1243144644870033</v>
      </c>
      <c r="L709" s="10">
        <v>2.8431743939889564E-2</v>
      </c>
      <c r="M709" s="116">
        <f t="shared" si="88"/>
        <v>1.1499999999999999</v>
      </c>
      <c r="N709" s="116">
        <f t="shared" si="89"/>
        <v>1.3832954501122714</v>
      </c>
      <c r="O709" s="164"/>
      <c r="P709" s="168"/>
      <c r="Q709" s="154"/>
      <c r="R709" s="184">
        <v>2</v>
      </c>
      <c r="S709" s="166">
        <f t="shared" si="90"/>
        <v>0.21190759978882134</v>
      </c>
      <c r="T709" s="166">
        <v>1.1713878503234501</v>
      </c>
      <c r="U709" s="155">
        <f t="shared" si="91"/>
        <v>18.090302006317398</v>
      </c>
    </row>
    <row r="710" spans="1:21">
      <c r="A710" s="161">
        <f t="shared" si="92"/>
        <v>74</v>
      </c>
      <c r="B710" s="162" t="s">
        <v>797</v>
      </c>
      <c r="C710" s="162">
        <v>13</v>
      </c>
      <c r="D710" s="163">
        <f>'сходові кл'!P710</f>
        <v>0</v>
      </c>
      <c r="E710" s="163">
        <f>'прибуд тер'!P710</f>
        <v>0.42519930789332588</v>
      </c>
      <c r="F710" s="163">
        <f>'слюсарі х.в.'!Q710+водовідведення!Q710+зварювальник!N710+'слюсарі ц.о. г.в.'!O710+'гаряча вода'!O710+'аварійні служби'!I710</f>
        <v>0.12652593268921913</v>
      </c>
      <c r="G710" s="163">
        <f>даратиз!K710</f>
        <v>0</v>
      </c>
      <c r="H710" s="163">
        <f>димвенканали!R710</f>
        <v>2.0586252947358219E-2</v>
      </c>
      <c r="I710" s="163">
        <f>покрівлі!P710+'під зими'!N710+маляри!N710+водій!M710</f>
        <v>0.15440569520142003</v>
      </c>
      <c r="J710" s="163">
        <f>електрики!Q710</f>
        <v>7.5033074540973004E-3</v>
      </c>
      <c r="K710" s="163">
        <f t="shared" si="87"/>
        <v>0.73422049618542051</v>
      </c>
      <c r="L710" s="10">
        <v>1.862376878109142E-2</v>
      </c>
      <c r="M710" s="116">
        <f t="shared" si="88"/>
        <v>0.75</v>
      </c>
      <c r="N710" s="116">
        <f t="shared" si="89"/>
        <v>0.90341311795981427</v>
      </c>
      <c r="O710" s="164"/>
      <c r="P710" s="168"/>
      <c r="Q710" s="154"/>
      <c r="R710" s="184">
        <v>2</v>
      </c>
      <c r="S710" s="166">
        <f t="shared" si="90"/>
        <v>0.13611384417884775</v>
      </c>
      <c r="T710" s="166">
        <v>0.76729927378096652</v>
      </c>
      <c r="U710" s="155">
        <f t="shared" si="91"/>
        <v>17.739342239714258</v>
      </c>
    </row>
    <row r="711" spans="1:21">
      <c r="A711" s="161">
        <f t="shared" si="92"/>
        <v>75</v>
      </c>
      <c r="B711" s="162" t="s">
        <v>798</v>
      </c>
      <c r="C711" s="162">
        <v>10</v>
      </c>
      <c r="D711" s="163">
        <f>'сходові кл'!P711</f>
        <v>0</v>
      </c>
      <c r="E711" s="163">
        <f>'прибуд тер'!P711</f>
        <v>0.73114197870300279</v>
      </c>
      <c r="F711" s="163">
        <f>'слюсарі х.в.'!Q711+водовідведення!Q711+зварювальник!N711+'слюсарі ц.о. г.в.'!O711+'гаряча вода'!O711+'аварійні служби'!I711</f>
        <v>0.17832146775578989</v>
      </c>
      <c r="G711" s="163">
        <f>даратиз!K711</f>
        <v>0</v>
      </c>
      <c r="H711" s="163">
        <f>димвенканали!R711</f>
        <v>5.6195327879011159E-2</v>
      </c>
      <c r="I711" s="163">
        <f>покрівлі!P711+'під зими'!N711+маляри!N711+водій!M711</f>
        <v>0.32422413587806498</v>
      </c>
      <c r="J711" s="163">
        <f>електрики!Q711</f>
        <v>2.0482154942827305E-2</v>
      </c>
      <c r="K711" s="163">
        <f t="shared" si="87"/>
        <v>1.3103650651586962</v>
      </c>
      <c r="L711" s="10">
        <v>3.3036688307058831E-2</v>
      </c>
      <c r="M711" s="116">
        <f t="shared" si="88"/>
        <v>1.34</v>
      </c>
      <c r="N711" s="116">
        <f t="shared" si="89"/>
        <v>1.612082104158906</v>
      </c>
      <c r="O711" s="164"/>
      <c r="P711" s="168"/>
      <c r="Q711" s="154"/>
      <c r="R711" s="184">
        <v>2</v>
      </c>
      <c r="S711" s="166">
        <f t="shared" si="90"/>
        <v>0.25097054590808221</v>
      </c>
      <c r="T711" s="166">
        <v>1.3611115582508237</v>
      </c>
      <c r="U711" s="155">
        <f t="shared" si="91"/>
        <v>18.438646295135914</v>
      </c>
    </row>
    <row r="712" spans="1:21">
      <c r="A712" s="161">
        <f t="shared" si="92"/>
        <v>76</v>
      </c>
      <c r="B712" s="162" t="s">
        <v>799</v>
      </c>
      <c r="C712" s="162">
        <v>26</v>
      </c>
      <c r="D712" s="163">
        <f>'сходові кл'!P712</f>
        <v>0</v>
      </c>
      <c r="E712" s="163">
        <f>'прибуд тер'!P712</f>
        <v>0</v>
      </c>
      <c r="F712" s="163">
        <f>'слюсарі х.в.'!Q712+водовідведення!Q712+зварювальник!N712+'слюсарі ц.о. г.в.'!O712+'гаряча вода'!O712+'аварійні служби'!I712</f>
        <v>0.14616510268445215</v>
      </c>
      <c r="G712" s="163">
        <f>даратиз!K712</f>
        <v>0</v>
      </c>
      <c r="H712" s="163">
        <f>димвенканали!R712</f>
        <v>3.1166214905557064E-2</v>
      </c>
      <c r="I712" s="163">
        <f>покрівлі!P712+'під зими'!N712+маляри!N712+водій!M712</f>
        <v>0.23074088290648354</v>
      </c>
      <c r="J712" s="163">
        <f>електрики!Q712</f>
        <v>1.2424461214663084E-2</v>
      </c>
      <c r="K712" s="163">
        <f t="shared" si="87"/>
        <v>0.42049666171115579</v>
      </c>
      <c r="L712" s="10">
        <v>1.0840799411002047E-2</v>
      </c>
      <c r="M712" s="116">
        <f t="shared" si="88"/>
        <v>0.43</v>
      </c>
      <c r="N712" s="116">
        <f t="shared" si="89"/>
        <v>0.5176049533465894</v>
      </c>
      <c r="O712" s="164"/>
      <c r="P712" s="168"/>
      <c r="Q712" s="154"/>
      <c r="R712" s="184">
        <v>2</v>
      </c>
      <c r="S712" s="166">
        <f t="shared" si="90"/>
        <v>7.0964017613305119E-2</v>
      </c>
      <c r="T712" s="166">
        <v>0.44664093573328428</v>
      </c>
      <c r="U712" s="155">
        <f t="shared" si="91"/>
        <v>15.888381904985513</v>
      </c>
    </row>
    <row r="713" spans="1:21">
      <c r="A713" s="161">
        <f t="shared" si="92"/>
        <v>77</v>
      </c>
      <c r="B713" s="162" t="s">
        <v>800</v>
      </c>
      <c r="C713" s="162">
        <v>229</v>
      </c>
      <c r="D713" s="163">
        <f>'сходові кл'!P713</f>
        <v>0.3691975453638246</v>
      </c>
      <c r="E713" s="163">
        <f>'прибуд тер'!P713</f>
        <v>0.4855050952243597</v>
      </c>
      <c r="F713" s="163">
        <f>'слюсарі х.в.'!Q713+водовідведення!Q713+зварювальник!N713+'слюсарі ц.о. г.в.'!O713+'гаряча вода'!O713+'аварійні служби'!I713</f>
        <v>0.17928593933860532</v>
      </c>
      <c r="G713" s="163">
        <f>даратиз!K713</f>
        <v>4.0009031228797256E-3</v>
      </c>
      <c r="H713" s="163">
        <f>димвенканали!R713</f>
        <v>1.2421570547550756E-2</v>
      </c>
      <c r="I713" s="163">
        <f>покрівлі!P713+'під зими'!N713+маляри!N713+водій!M713</f>
        <v>9.119259216637976E-2</v>
      </c>
      <c r="J713" s="163">
        <f>електрики!Q713</f>
        <v>1.1163531261588113E-2</v>
      </c>
      <c r="K713" s="163">
        <f t="shared" si="87"/>
        <v>1.1527671770251879</v>
      </c>
      <c r="L713" s="10">
        <v>2.8995167410278844E-2</v>
      </c>
      <c r="M713" s="116">
        <f t="shared" si="88"/>
        <v>1.18</v>
      </c>
      <c r="N713" s="116">
        <f t="shared" si="89"/>
        <v>1.4181148133225601</v>
      </c>
      <c r="O713" s="164"/>
      <c r="P713" s="168"/>
      <c r="Q713" s="154"/>
      <c r="R713" s="184">
        <v>9</v>
      </c>
      <c r="S713" s="166">
        <f t="shared" si="90"/>
        <v>0.22351391601907156</v>
      </c>
      <c r="T713" s="166">
        <v>1.1946008973034885</v>
      </c>
      <c r="U713" s="155">
        <f t="shared" si="91"/>
        <v>18.710342217522026</v>
      </c>
    </row>
    <row r="714" spans="1:21">
      <c r="A714" s="161">
        <f t="shared" si="92"/>
        <v>78</v>
      </c>
      <c r="B714" s="162" t="s">
        <v>801</v>
      </c>
      <c r="C714" s="162">
        <v>4</v>
      </c>
      <c r="D714" s="163">
        <f>'сходові кл'!P714</f>
        <v>0</v>
      </c>
      <c r="E714" s="163">
        <f>'прибуд тер'!P714</f>
        <v>0</v>
      </c>
      <c r="F714" s="163">
        <f>'слюсарі х.в.'!Q714+водовідведення!Q714+зварювальник!N714+'слюсарі ц.о. г.в.'!O714+'гаряча вода'!O714+'аварійні служби'!I714</f>
        <v>0.17740373413383767</v>
      </c>
      <c r="G714" s="163">
        <f>даратиз!K714</f>
        <v>0</v>
      </c>
      <c r="H714" s="163">
        <f>димвенканали!R714</f>
        <v>6.667727077380875E-2</v>
      </c>
      <c r="I714" s="163">
        <f>покрівлі!P714+'під зими'!N714+маляри!N714+водій!M714</f>
        <v>0.49433467499156858</v>
      </c>
      <c r="J714" s="163">
        <f>електрики!Q714</f>
        <v>2.0252190628349452E-2</v>
      </c>
      <c r="K714" s="163">
        <f t="shared" si="87"/>
        <v>0.75866787052756446</v>
      </c>
      <c r="L714" s="10">
        <v>1.9545907419522855E-2</v>
      </c>
      <c r="M714" s="116">
        <f t="shared" si="88"/>
        <v>0.78</v>
      </c>
      <c r="N714" s="116">
        <f t="shared" si="89"/>
        <v>0.93385653353650477</v>
      </c>
      <c r="O714" s="164"/>
      <c r="P714" s="168"/>
      <c r="Q714" s="154"/>
      <c r="R714" s="184">
        <v>1</v>
      </c>
      <c r="S714" s="166">
        <f t="shared" si="90"/>
        <v>0.12856514785216311</v>
      </c>
      <c r="T714" s="166">
        <v>0.80529138568434167</v>
      </c>
      <c r="U714" s="155">
        <f t="shared" si="91"/>
        <v>15.965046955383441</v>
      </c>
    </row>
    <row r="715" spans="1:21">
      <c r="A715" s="161">
        <f t="shared" si="92"/>
        <v>79</v>
      </c>
      <c r="B715" s="162" t="s">
        <v>802</v>
      </c>
      <c r="C715" s="162">
        <v>202</v>
      </c>
      <c r="D715" s="163">
        <f>'сходові кл'!P715</f>
        <v>0.49838107564239958</v>
      </c>
      <c r="E715" s="163">
        <f>'прибуд тер'!P715</f>
        <v>0.48845077577494228</v>
      </c>
      <c r="F715" s="163">
        <f>'слюсарі х.в.'!Q715+водовідведення!Q715+зварювальник!N715+'слюсарі ц.о. г.в.'!O715+'гаряча вода'!O715+'аварійні служби'!I715</f>
        <v>0.18210980528750567</v>
      </c>
      <c r="G715" s="163">
        <f>даратиз!K715</f>
        <v>2.1457506268612913E-3</v>
      </c>
      <c r="H715" s="163">
        <f>димвенканали!R715</f>
        <v>1.3335802817903652E-2</v>
      </c>
      <c r="I715" s="163">
        <f>покрівлі!P715+'під зими'!N715+маляри!N715+водій!M715</f>
        <v>9.4359283994195825E-2</v>
      </c>
      <c r="J715" s="163">
        <f>електрики!Q715</f>
        <v>1.198048233252645E-2</v>
      </c>
      <c r="K715" s="163">
        <f t="shared" si="87"/>
        <v>1.2907629764763349</v>
      </c>
      <c r="L715" s="10">
        <v>3.2434596110541308E-2</v>
      </c>
      <c r="M715" s="116">
        <f t="shared" si="88"/>
        <v>1.32</v>
      </c>
      <c r="N715" s="116">
        <f t="shared" si="89"/>
        <v>1.5878370871042513</v>
      </c>
      <c r="O715" s="164"/>
      <c r="P715" s="168"/>
      <c r="Q715" s="154"/>
      <c r="R715" s="184">
        <v>9</v>
      </c>
      <c r="S715" s="166">
        <f t="shared" si="90"/>
        <v>0.25153172734994955</v>
      </c>
      <c r="T715" s="166">
        <v>1.3363053597543018</v>
      </c>
      <c r="U715" s="155">
        <f t="shared" si="91"/>
        <v>18.822922883149786</v>
      </c>
    </row>
    <row r="716" spans="1:21">
      <c r="A716" s="161">
        <f t="shared" si="92"/>
        <v>80</v>
      </c>
      <c r="B716" s="162" t="s">
        <v>803</v>
      </c>
      <c r="C716" s="162">
        <v>4</v>
      </c>
      <c r="D716" s="163">
        <f>'сходові кл'!P716</f>
        <v>0</v>
      </c>
      <c r="E716" s="163">
        <f>'прибуд тер'!P716</f>
        <v>0</v>
      </c>
      <c r="F716" s="163">
        <f>'слюсарі х.в.'!Q716+водовідведення!Q716+зварювальник!N716+'слюсарі ц.о. г.в.'!O716+'гаряча вода'!O716+'аварійні служби'!I716</f>
        <v>0.12910544073295127</v>
      </c>
      <c r="G716" s="163">
        <f>даратиз!K716</f>
        <v>0</v>
      </c>
      <c r="H716" s="163">
        <f>димвенканали!R716</f>
        <v>2.6831576431870022E-2</v>
      </c>
      <c r="I716" s="163">
        <f>покрівлі!P716+'під зими'!N716+маляри!N716+водій!M716</f>
        <v>0.3486791674513704</v>
      </c>
      <c r="J716" s="163">
        <f>електрики!Q716</f>
        <v>8.1496767106852015E-3</v>
      </c>
      <c r="K716" s="163">
        <f t="shared" si="87"/>
        <v>0.51276586132687685</v>
      </c>
      <c r="L716" s="10">
        <v>1.3192356670019521E-2</v>
      </c>
      <c r="M716" s="116">
        <f t="shared" si="88"/>
        <v>0.53</v>
      </c>
      <c r="N716" s="116">
        <f t="shared" si="89"/>
        <v>0.63114986159627562</v>
      </c>
      <c r="O716" s="164"/>
      <c r="P716" s="168"/>
      <c r="Q716" s="154"/>
      <c r="R716" s="184">
        <v>1</v>
      </c>
      <c r="S716" s="166">
        <f t="shared" si="90"/>
        <v>8.7624766791471353E-2</v>
      </c>
      <c r="T716" s="166">
        <v>0.54352509480480427</v>
      </c>
      <c r="U716" s="155">
        <f t="shared" si="91"/>
        <v>16.121567822538161</v>
      </c>
    </row>
    <row r="717" spans="1:21">
      <c r="A717" s="161">
        <f t="shared" si="92"/>
        <v>81</v>
      </c>
      <c r="B717" s="162" t="s">
        <v>804</v>
      </c>
      <c r="C717" s="162">
        <v>1</v>
      </c>
      <c r="D717" s="163">
        <f>'сходові кл'!P717</f>
        <v>0</v>
      </c>
      <c r="E717" s="163">
        <f>'прибуд тер'!P717</f>
        <v>0</v>
      </c>
      <c r="F717" s="163">
        <f>'слюсарі х.в.'!Q717+водовідведення!Q717+зварювальник!N717+'слюсарі ц.о. г.в.'!O717+'гаряча вода'!O717+'аварійні служби'!I717</f>
        <v>0.18282627905536614</v>
      </c>
      <c r="G717" s="163">
        <f>даратиз!K717</f>
        <v>0</v>
      </c>
      <c r="H717" s="163">
        <f>димвенканали!R717</f>
        <v>5.9581816499513482E-2</v>
      </c>
      <c r="I717" s="163">
        <f>покрівлі!P717+'під зими'!N717+маляри!N717+водій!M717</f>
        <v>0.48327018797918408</v>
      </c>
      <c r="J717" s="163">
        <f>електрики!Q717</f>
        <v>2.1610963801497497E-2</v>
      </c>
      <c r="K717" s="163">
        <f t="shared" si="87"/>
        <v>0.74728924733556124</v>
      </c>
      <c r="L717" s="10">
        <v>1.9080462097741745E-2</v>
      </c>
      <c r="M717" s="116">
        <f t="shared" si="88"/>
        <v>0.77</v>
      </c>
      <c r="N717" s="116">
        <f t="shared" si="89"/>
        <v>0.91964365131996351</v>
      </c>
      <c r="O717" s="164"/>
      <c r="P717" s="168"/>
      <c r="Q717" s="154"/>
      <c r="R717" s="184">
        <v>1</v>
      </c>
      <c r="S717" s="166">
        <f t="shared" si="90"/>
        <v>0.13352861289300366</v>
      </c>
      <c r="T717" s="166">
        <v>0.78611503842695984</v>
      </c>
      <c r="U717" s="155">
        <f t="shared" si="91"/>
        <v>16.985887098687044</v>
      </c>
    </row>
    <row r="718" spans="1:21">
      <c r="A718" s="161">
        <f t="shared" si="92"/>
        <v>82</v>
      </c>
      <c r="B718" s="162" t="s">
        <v>805</v>
      </c>
      <c r="C718" s="162">
        <v>12</v>
      </c>
      <c r="D718" s="163">
        <f>'сходові кл'!P718</f>
        <v>0</v>
      </c>
      <c r="E718" s="163">
        <f>'прибуд тер'!P718</f>
        <v>0</v>
      </c>
      <c r="F718" s="163">
        <f>'слюсарі х.в.'!Q718+водовідведення!Q718+зварювальник!N718+'слюсарі ц.о. г.в.'!O718+'гаряча вода'!O718+'аварійні служби'!I718</f>
        <v>0.18626458945648716</v>
      </c>
      <c r="G718" s="163">
        <f>даратиз!K718</f>
        <v>0</v>
      </c>
      <c r="H718" s="163">
        <f>димвенканали!R718</f>
        <v>7.3987403450007039E-2</v>
      </c>
      <c r="I718" s="163">
        <f>покрівлі!P718+'під зими'!N718+маляри!N718+водій!M718</f>
        <v>0.33650445616583691</v>
      </c>
      <c r="J718" s="163">
        <f>електрики!Q718</f>
        <v>2.2472530464680122E-2</v>
      </c>
      <c r="K718" s="163">
        <f t="shared" si="87"/>
        <v>0.61922897953701128</v>
      </c>
      <c r="L718" s="10">
        <v>1.6005100073808728E-2</v>
      </c>
      <c r="M718" s="116">
        <f t="shared" si="88"/>
        <v>0.64</v>
      </c>
      <c r="N718" s="116">
        <f t="shared" si="89"/>
        <v>0.76228089553298395</v>
      </c>
      <c r="O718" s="164"/>
      <c r="P718" s="168"/>
      <c r="Q718" s="154"/>
      <c r="R718" s="184">
        <v>2</v>
      </c>
      <c r="S718" s="166">
        <f t="shared" si="90"/>
        <v>0.10287077249206433</v>
      </c>
      <c r="T718" s="166">
        <v>0.65941012304091962</v>
      </c>
      <c r="U718" s="155">
        <f t="shared" si="91"/>
        <v>15.600423605520037</v>
      </c>
    </row>
    <row r="719" spans="1:21">
      <c r="A719" s="161">
        <f t="shared" si="92"/>
        <v>83</v>
      </c>
      <c r="B719" s="162" t="s">
        <v>806</v>
      </c>
      <c r="C719" s="162">
        <v>14</v>
      </c>
      <c r="D719" s="163">
        <f>'сходові кл'!P719</f>
        <v>0</v>
      </c>
      <c r="E719" s="163">
        <f>'прибуд тер'!P719</f>
        <v>0</v>
      </c>
      <c r="F719" s="163">
        <f>'слюсарі х.в.'!Q719+водовідведення!Q719+зварювальник!N719+'слюсарі ц.о. г.в.'!O719+'гаряча вода'!O719+'аварійні служби'!I719</f>
        <v>0.18080808203754745</v>
      </c>
      <c r="G719" s="163">
        <f>даратиз!K719</f>
        <v>0</v>
      </c>
      <c r="H719" s="163">
        <f>димвенканали!R719</f>
        <v>4.6323886507440709E-2</v>
      </c>
      <c r="I719" s="163">
        <f>покрівлі!P719+'під зими'!N719+маляри!N719+водій!M719</f>
        <v>0.29849653890750971</v>
      </c>
      <c r="J719" s="163">
        <f>електрики!Q719</f>
        <v>2.1105247019871192E-2</v>
      </c>
      <c r="K719" s="163">
        <f t="shared" si="87"/>
        <v>0.54673375447236905</v>
      </c>
      <c r="L719" s="10">
        <v>1.4079593503706323E-2</v>
      </c>
      <c r="M719" s="116">
        <f t="shared" si="88"/>
        <v>0.56000000000000005</v>
      </c>
      <c r="N719" s="116">
        <f t="shared" si="89"/>
        <v>0.67297601757129044</v>
      </c>
      <c r="O719" s="164"/>
      <c r="P719" s="168"/>
      <c r="Q719" s="154"/>
      <c r="R719" s="184">
        <v>2</v>
      </c>
      <c r="S719" s="166">
        <f t="shared" si="90"/>
        <v>9.2896765218589916E-2</v>
      </c>
      <c r="T719" s="166">
        <v>0.58007925235270053</v>
      </c>
      <c r="U719" s="155">
        <f t="shared" si="91"/>
        <v>16.014495405897865</v>
      </c>
    </row>
    <row r="720" spans="1:21">
      <c r="A720" s="161">
        <f t="shared" si="92"/>
        <v>84</v>
      </c>
      <c r="B720" s="162" t="s">
        <v>807</v>
      </c>
      <c r="C720" s="162">
        <v>8</v>
      </c>
      <c r="D720" s="163">
        <f>'сходові кл'!P720</f>
        <v>0</v>
      </c>
      <c r="E720" s="163">
        <f>'прибуд тер'!P720</f>
        <v>0</v>
      </c>
      <c r="F720" s="163">
        <f>'слюсарі х.в.'!Q720+водовідведення!Q720+зварювальник!N720+'слюсарі ц.о. г.в.'!O720+'гаряча вода'!O720+'аварійні служби'!I720</f>
        <v>0.18523375501630435</v>
      </c>
      <c r="G720" s="163">
        <f>даратиз!K720</f>
        <v>0</v>
      </c>
      <c r="H720" s="163">
        <f>димвенканали!R720</f>
        <v>4.8757982350196218E-2</v>
      </c>
      <c r="I720" s="163">
        <f>покрівлі!P720+'під зими'!N720+маляри!N720+водій!M720</f>
        <v>0.2951717230637832</v>
      </c>
      <c r="J720" s="163">
        <f>електрики!Q720</f>
        <v>2.2214225516810234E-2</v>
      </c>
      <c r="K720" s="163">
        <f t="shared" si="87"/>
        <v>0.55137768594709391</v>
      </c>
      <c r="L720" s="10">
        <v>1.4139460875370494E-2</v>
      </c>
      <c r="M720" s="116">
        <f t="shared" si="88"/>
        <v>0.56999999999999995</v>
      </c>
      <c r="N720" s="116">
        <f t="shared" si="89"/>
        <v>0.67862057618695737</v>
      </c>
      <c r="O720" s="164"/>
      <c r="P720" s="168"/>
      <c r="Q720" s="154"/>
      <c r="R720" s="184">
        <v>2</v>
      </c>
      <c r="S720" s="166">
        <f t="shared" si="90"/>
        <v>9.6074788121693011E-2</v>
      </c>
      <c r="T720" s="166">
        <v>0.58254578806526436</v>
      </c>
      <c r="U720" s="155">
        <f t="shared" si="91"/>
        <v>16.492229467622462</v>
      </c>
    </row>
    <row r="721" spans="1:21">
      <c r="A721" s="161">
        <f t="shared" si="92"/>
        <v>85</v>
      </c>
      <c r="B721" s="162" t="s">
        <v>808</v>
      </c>
      <c r="C721" s="162">
        <v>9</v>
      </c>
      <c r="D721" s="163">
        <f>'сходові кл'!P721</f>
        <v>0</v>
      </c>
      <c r="E721" s="163">
        <f>'прибуд тер'!P721</f>
        <v>0</v>
      </c>
      <c r="F721" s="163">
        <f>'слюсарі х.в.'!Q721+водовідведення!Q721+зварювальник!N721+'слюсарі ц.о. г.в.'!O721+'гаряча вода'!O721+'аварійні служби'!I721</f>
        <v>0.18050259881364131</v>
      </c>
      <c r="G721" s="163">
        <f>даратиз!K721</f>
        <v>0</v>
      </c>
      <c r="H721" s="163">
        <f>димвенканали!R721</f>
        <v>4.6155872411299731E-2</v>
      </c>
      <c r="I721" s="163">
        <f>покрівлі!P721+'під зими'!N721+маляри!N721+водій!M721</f>
        <v>0.34864167236213595</v>
      </c>
      <c r="J721" s="163">
        <f>електрики!Q721</f>
        <v>2.1028699491819843E-2</v>
      </c>
      <c r="K721" s="163">
        <f t="shared" si="87"/>
        <v>0.59632884307889689</v>
      </c>
      <c r="L721" s="10">
        <v>1.5447827126872444E-2</v>
      </c>
      <c r="M721" s="116">
        <f t="shared" si="88"/>
        <v>0.61</v>
      </c>
      <c r="N721" s="116">
        <f t="shared" si="89"/>
        <v>0.73413200424692315</v>
      </c>
      <c r="O721" s="164"/>
      <c r="P721" s="168"/>
      <c r="Q721" s="154"/>
      <c r="R721" s="184">
        <v>2</v>
      </c>
      <c r="S721" s="166">
        <f t="shared" si="90"/>
        <v>9.7681526619778469E-2</v>
      </c>
      <c r="T721" s="166">
        <v>0.63645047762714468</v>
      </c>
      <c r="U721" s="155">
        <f t="shared" si="91"/>
        <v>15.347859739843543</v>
      </c>
    </row>
    <row r="722" spans="1:21">
      <c r="A722" s="161">
        <f t="shared" si="92"/>
        <v>86</v>
      </c>
      <c r="B722" s="162" t="s">
        <v>809</v>
      </c>
      <c r="C722" s="162">
        <v>17</v>
      </c>
      <c r="D722" s="163">
        <f>'сходові кл'!P722</f>
        <v>0</v>
      </c>
      <c r="E722" s="163">
        <f>'прибуд тер'!P722</f>
        <v>0</v>
      </c>
      <c r="F722" s="163">
        <f>'слюсарі х.в.'!Q722+водовідведення!Q722+зварювальник!N722+'слюсарі ц.о. г.в.'!O722+'гаряча вода'!O722+'аварійні служби'!I722</f>
        <v>0.14636431032990799</v>
      </c>
      <c r="G722" s="163">
        <f>даратиз!K722</f>
        <v>0</v>
      </c>
      <c r="H722" s="163">
        <f>димвенканали!R722</f>
        <v>2.7380001153775466E-2</v>
      </c>
      <c r="I722" s="163">
        <f>покрівлі!P722+'під зими'!N722+маляри!N722+водій!M722</f>
        <v>0.2620491808845069</v>
      </c>
      <c r="J722" s="163">
        <f>електрики!Q722</f>
        <v>1.247437836766937E-2</v>
      </c>
      <c r="K722" s="163">
        <f t="shared" si="87"/>
        <v>0.44826787073585972</v>
      </c>
      <c r="L722" s="10">
        <v>1.1605857067070097E-2</v>
      </c>
      <c r="M722" s="116">
        <f t="shared" si="88"/>
        <v>0.46</v>
      </c>
      <c r="N722" s="116">
        <f t="shared" si="89"/>
        <v>0.55184847336351572</v>
      </c>
      <c r="O722" s="164"/>
      <c r="P722" s="168"/>
      <c r="Q722" s="154"/>
      <c r="R722" s="184">
        <v>2</v>
      </c>
      <c r="S722" s="166">
        <f t="shared" si="90"/>
        <v>7.3687162200227696E-2</v>
      </c>
      <c r="T722" s="166">
        <v>0.47816131116328803</v>
      </c>
      <c r="U722" s="155">
        <f t="shared" si="91"/>
        <v>15.410523704010876</v>
      </c>
    </row>
    <row r="723" spans="1:21">
      <c r="A723" s="161">
        <f t="shared" si="92"/>
        <v>87</v>
      </c>
      <c r="B723" s="239" t="s">
        <v>810</v>
      </c>
      <c r="C723" s="239">
        <v>15</v>
      </c>
      <c r="D723" s="163">
        <f>'сходові кл'!P723</f>
        <v>0</v>
      </c>
      <c r="E723" s="163">
        <f>'прибуд тер'!P723</f>
        <v>0.74390645997432614</v>
      </c>
      <c r="F723" s="163">
        <f>'слюсарі х.в.'!Q723+водовідведення!Q723+зварювальник!N723+'слюсарі ц.о. г.в.'!O723+'гаряча вода'!O723+'аварійні служби'!I723</f>
        <v>0.17743831767725798</v>
      </c>
      <c r="G723" s="163">
        <f>даратиз!K723</f>
        <v>0</v>
      </c>
      <c r="H723" s="163">
        <f>димвенканали!R723</f>
        <v>5.5626936566798596E-2</v>
      </c>
      <c r="I723" s="163">
        <f>покрівлі!P723+'під зими'!N723+маляри!N723+водій!M723</f>
        <v>0.24772021447047729</v>
      </c>
      <c r="J723" s="163">
        <f>електрики!Q723</f>
        <v>2.0260856520787768E-2</v>
      </c>
      <c r="K723" s="163">
        <f t="shared" si="87"/>
        <v>1.2449527852096478</v>
      </c>
      <c r="L723" s="10">
        <v>3.1364243092358114E-2</v>
      </c>
      <c r="M723" s="116">
        <f t="shared" si="88"/>
        <v>1.28</v>
      </c>
      <c r="N723" s="116">
        <f t="shared" si="89"/>
        <v>1.5315804339624071</v>
      </c>
      <c r="O723" s="164"/>
      <c r="P723" s="168"/>
      <c r="Q723" s="154"/>
      <c r="R723" s="184">
        <v>2</v>
      </c>
      <c r="S723" s="166">
        <f t="shared" si="90"/>
        <v>0.23937361855725281</v>
      </c>
      <c r="T723" s="166">
        <v>1.2922068154051543</v>
      </c>
      <c r="U723" s="155">
        <f t="shared" si="91"/>
        <v>18.524404584741365</v>
      </c>
    </row>
    <row r="724" spans="1:21">
      <c r="A724" s="161">
        <f t="shared" si="92"/>
        <v>88</v>
      </c>
      <c r="B724" s="162" t="s">
        <v>811</v>
      </c>
      <c r="C724" s="162">
        <v>71</v>
      </c>
      <c r="D724" s="163">
        <f>'сходові кл'!P724</f>
        <v>0.28251521184145045</v>
      </c>
      <c r="E724" s="163">
        <f>'прибуд тер'!P724</f>
        <v>0.73709236110839171</v>
      </c>
      <c r="F724" s="163">
        <f>'слюсарі х.в.'!Q724+водовідведення!Q724+зварювальник!N724+'слюсарі ц.о. г.в.'!O724+'гаряча вода'!O724+'аварійні служби'!I724</f>
        <v>0.19143720475668105</v>
      </c>
      <c r="G724" s="163">
        <f>даратиз!K724</f>
        <v>4.3987299907395161E-4</v>
      </c>
      <c r="H724" s="163">
        <f>димвенканали!R724</f>
        <v>2.356947579145614E-2</v>
      </c>
      <c r="I724" s="163">
        <f>покрівлі!P724+'під зими'!N724+маляри!N724+водій!M724</f>
        <v>0.13385459424969964</v>
      </c>
      <c r="J724" s="163">
        <f>електрики!Q724</f>
        <v>1.4317728101322856E-2</v>
      </c>
      <c r="K724" s="163">
        <f t="shared" si="87"/>
        <v>1.3832264488480759</v>
      </c>
      <c r="L724" s="10">
        <v>3.4706064585357493E-2</v>
      </c>
      <c r="M724" s="116">
        <f t="shared" si="88"/>
        <v>1.42</v>
      </c>
      <c r="N724" s="116">
        <f t="shared" si="89"/>
        <v>1.7015190161201199</v>
      </c>
      <c r="O724" s="164"/>
      <c r="P724" s="168"/>
      <c r="Q724" s="154"/>
      <c r="R724" s="184">
        <v>4</v>
      </c>
      <c r="S724" s="166">
        <f t="shared" si="90"/>
        <v>0.27162915520339115</v>
      </c>
      <c r="T724" s="166">
        <v>1.4298898609167288</v>
      </c>
      <c r="U724" s="155">
        <f t="shared" si="91"/>
        <v>18.996508935957117</v>
      </c>
    </row>
    <row r="725" spans="1:21">
      <c r="A725" s="161">
        <f t="shared" si="92"/>
        <v>89</v>
      </c>
      <c r="B725" s="162" t="s">
        <v>812</v>
      </c>
      <c r="C725" s="162">
        <v>4</v>
      </c>
      <c r="D725" s="163">
        <f>'сходові кл'!P725</f>
        <v>0</v>
      </c>
      <c r="E725" s="163">
        <f>'прибуд тер'!P725</f>
        <v>0</v>
      </c>
      <c r="F725" s="163">
        <f>'слюсарі х.в.'!Q725+водовідведення!Q725+зварювальник!N725+'слюсарі ц.о. г.в.'!O725+'гаряча вода'!O725+'аварійні служби'!I725</f>
        <v>0.18200750418927636</v>
      </c>
      <c r="G725" s="163">
        <f>даратиз!K725</f>
        <v>0</v>
      </c>
      <c r="H725" s="163">
        <f>димвенканали!R725</f>
        <v>5.2999864224655795E-2</v>
      </c>
      <c r="I725" s="163">
        <f>покрівлі!P725+'під зими'!N725+маляри!N725+водій!M725</f>
        <v>0.52028979907245743</v>
      </c>
      <c r="J725" s="163">
        <f>електрики!Q725</f>
        <v>2.1405796423635177E-2</v>
      </c>
      <c r="K725" s="163">
        <f t="shared" si="87"/>
        <v>0.77670296391002469</v>
      </c>
      <c r="L725" s="10">
        <v>2.0057506165220118E-2</v>
      </c>
      <c r="M725" s="116">
        <f t="shared" si="88"/>
        <v>0.8</v>
      </c>
      <c r="N725" s="116">
        <f t="shared" si="89"/>
        <v>0.95611256409029377</v>
      </c>
      <c r="O725" s="164"/>
      <c r="P725" s="168"/>
      <c r="Q725" s="154"/>
      <c r="R725" s="184">
        <v>1</v>
      </c>
      <c r="S725" s="166">
        <f t="shared" si="90"/>
        <v>0.12974331008322482</v>
      </c>
      <c r="T725" s="166">
        <v>0.82636925400706895</v>
      </c>
      <c r="U725" s="155">
        <f t="shared" si="91"/>
        <v>15.700403839336809</v>
      </c>
    </row>
    <row r="726" spans="1:21">
      <c r="A726" s="161">
        <f t="shared" si="92"/>
        <v>90</v>
      </c>
      <c r="B726" s="162" t="s">
        <v>813</v>
      </c>
      <c r="C726" s="162">
        <v>3</v>
      </c>
      <c r="D726" s="163">
        <f>'сходові кл'!P726</f>
        <v>0</v>
      </c>
      <c r="E726" s="163">
        <f>'прибуд тер'!P726</f>
        <v>0</v>
      </c>
      <c r="F726" s="163">
        <f>'слюсарі х.в.'!Q726+водовідведення!Q726+зварювальник!N726+'слюсарі ц.о. г.в.'!O726+'гаряча вода'!O726+'аварійні служби'!I726</f>
        <v>0.20434431445825682</v>
      </c>
      <c r="G726" s="163">
        <f>даратиз!K726</f>
        <v>0</v>
      </c>
      <c r="H726" s="163">
        <f>димвенканали!R726</f>
        <v>3.7223769589516405E-2</v>
      </c>
      <c r="I726" s="163">
        <f>покрівлі!P726+'під зими'!N726+маляри!N726+водій!M726</f>
        <v>0.40083241745403247</v>
      </c>
      <c r="J726" s="163">
        <f>електрики!Q726</f>
        <v>2.7002920837799267E-2</v>
      </c>
      <c r="K726" s="163">
        <f t="shared" si="87"/>
        <v>0.66940342233960504</v>
      </c>
      <c r="L726" s="10">
        <v>1.7374164543366311E-2</v>
      </c>
      <c r="M726" s="116">
        <f t="shared" si="88"/>
        <v>0.69</v>
      </c>
      <c r="N726" s="116">
        <f t="shared" si="89"/>
        <v>0.82413310425956554</v>
      </c>
      <c r="O726" s="164"/>
      <c r="P726" s="168"/>
      <c r="Q726" s="154"/>
      <c r="R726" s="184">
        <v>1</v>
      </c>
      <c r="S726" s="166">
        <f t="shared" si="90"/>
        <v>0.10831752507287362</v>
      </c>
      <c r="T726" s="166">
        <v>0.71581557918669192</v>
      </c>
      <c r="U726" s="155">
        <f t="shared" si="91"/>
        <v>15.13204353500433</v>
      </c>
    </row>
    <row r="727" spans="1:21">
      <c r="A727" s="161">
        <f t="shared" si="92"/>
        <v>91</v>
      </c>
      <c r="B727" s="162" t="s">
        <v>814</v>
      </c>
      <c r="C727" s="162">
        <v>13</v>
      </c>
      <c r="D727" s="163">
        <f>'сходові кл'!P727</f>
        <v>0</v>
      </c>
      <c r="E727" s="163">
        <f>'прибуд тер'!P727</f>
        <v>0</v>
      </c>
      <c r="F727" s="163">
        <f>'слюсарі х.в.'!Q727+водовідведення!Q727+зварювальник!N727+'слюсарі ц.о. г.в.'!O727+'гаряча вода'!O727+'аварійні служби'!I727</f>
        <v>0.16843310171812079</v>
      </c>
      <c r="G727" s="163">
        <f>даратиз!K727</f>
        <v>0</v>
      </c>
      <c r="H727" s="163">
        <f>димвенканали!R727</f>
        <v>4.6104001144283223E-2</v>
      </c>
      <c r="I727" s="163">
        <f>покрівлі!P727+'під зими'!N727+маляри!N727+водій!M727</f>
        <v>0.30925421255363728</v>
      </c>
      <c r="J727" s="163">
        <f>електрики!Q727</f>
        <v>1.8004343012692884E-2</v>
      </c>
      <c r="K727" s="163">
        <f t="shared" si="87"/>
        <v>0.54179565842873423</v>
      </c>
      <c r="L727" s="10">
        <v>1.396148337594162E-2</v>
      </c>
      <c r="M727" s="116">
        <f t="shared" si="88"/>
        <v>0.56000000000000005</v>
      </c>
      <c r="N727" s="116">
        <f t="shared" si="89"/>
        <v>0.666908570165611</v>
      </c>
      <c r="O727" s="164"/>
      <c r="P727" s="168"/>
      <c r="Q727" s="154"/>
      <c r="R727" s="184">
        <v>1</v>
      </c>
      <c r="S727" s="166">
        <f t="shared" si="90"/>
        <v>9.1695455076816201E-2</v>
      </c>
      <c r="T727" s="166">
        <v>0.5752131150887948</v>
      </c>
      <c r="U727" s="155">
        <f t="shared" si="91"/>
        <v>15.941127326810223</v>
      </c>
    </row>
    <row r="728" spans="1:21">
      <c r="A728" s="161">
        <f t="shared" si="92"/>
        <v>92</v>
      </c>
      <c r="B728" s="162" t="s">
        <v>815</v>
      </c>
      <c r="C728" s="162">
        <v>80</v>
      </c>
      <c r="D728" s="163">
        <f>'сходові кл'!P728</f>
        <v>0.30568258253337116</v>
      </c>
      <c r="E728" s="163">
        <f>'прибуд тер'!P728</f>
        <v>0.73002860567150951</v>
      </c>
      <c r="F728" s="163">
        <f>'слюсарі х.в.'!Q728+водовідведення!Q728+зварювальник!N728+'слюсарі ц.о. г.в.'!O728+'гаряча вода'!O728+'аварійні служби'!I728</f>
        <v>0.19622188220433759</v>
      </c>
      <c r="G728" s="163">
        <f>даратиз!K728</f>
        <v>9.4016669215476398E-3</v>
      </c>
      <c r="H728" s="163">
        <f>димвенканали!R728</f>
        <v>2.5543135538827175E-2</v>
      </c>
      <c r="I728" s="163">
        <f>покрівлі!P728+'під зими'!N728+маляри!N728+водій!M728</f>
        <v>0.14248186480343045</v>
      </c>
      <c r="J728" s="163">
        <f>електрики!Q728</f>
        <v>1.5516665399607086E-2</v>
      </c>
      <c r="K728" s="163">
        <f t="shared" si="87"/>
        <v>1.4248764030726304</v>
      </c>
      <c r="L728" s="10">
        <v>3.5788500390444414E-2</v>
      </c>
      <c r="M728" s="116">
        <f t="shared" si="88"/>
        <v>1.46</v>
      </c>
      <c r="N728" s="116">
        <f t="shared" si="89"/>
        <v>1.7527978841556897</v>
      </c>
      <c r="O728" s="164"/>
      <c r="P728" s="168"/>
      <c r="Q728" s="154"/>
      <c r="R728" s="184">
        <v>4</v>
      </c>
      <c r="S728" s="166">
        <f t="shared" si="90"/>
        <v>0.27831166806938001</v>
      </c>
      <c r="T728" s="166">
        <v>1.4744862160863097</v>
      </c>
      <c r="U728" s="155">
        <f t="shared" si="91"/>
        <v>18.875162414749148</v>
      </c>
    </row>
    <row r="729" spans="1:21">
      <c r="A729" s="161">
        <f t="shared" si="92"/>
        <v>93</v>
      </c>
      <c r="B729" s="162" t="s">
        <v>816</v>
      </c>
      <c r="C729" s="162">
        <v>9</v>
      </c>
      <c r="D729" s="163">
        <f>'сходові кл'!P729</f>
        <v>0</v>
      </c>
      <c r="E729" s="163">
        <f>'прибуд тер'!P729</f>
        <v>0</v>
      </c>
      <c r="F729" s="163">
        <f>'слюсарі х.в.'!Q729+водовідведення!Q729+зварювальник!N729+'слюсарі ц.о. г.в.'!O729+'гаряча вода'!O729+'аварійні служби'!I729</f>
        <v>0.1850884242591638</v>
      </c>
      <c r="G729" s="163">
        <f>даратиз!K729</f>
        <v>0</v>
      </c>
      <c r="H729" s="163">
        <f>димвенканали!R729</f>
        <v>4.8678051231589331E-2</v>
      </c>
      <c r="I729" s="163">
        <f>покрівлі!P729+'під зими'!N729+маляри!N729+водій!M729</f>
        <v>0.31635248635045782</v>
      </c>
      <c r="J729" s="163">
        <f>електрики!Q729</f>
        <v>2.2177808753667923E-2</v>
      </c>
      <c r="K729" s="163">
        <f t="shared" si="87"/>
        <v>0.57229677059487893</v>
      </c>
      <c r="L729" s="10">
        <v>1.4751190750799932E-2</v>
      </c>
      <c r="M729" s="116">
        <f t="shared" si="88"/>
        <v>0.59</v>
      </c>
      <c r="N729" s="116">
        <f t="shared" si="89"/>
        <v>0.70445755361481455</v>
      </c>
      <c r="O729" s="164"/>
      <c r="P729" s="168"/>
      <c r="Q729" s="154"/>
      <c r="R729" s="184">
        <v>1</v>
      </c>
      <c r="S729" s="166">
        <f t="shared" si="90"/>
        <v>9.6708494681857382E-2</v>
      </c>
      <c r="T729" s="166">
        <v>0.60774905893295716</v>
      </c>
      <c r="U729" s="155">
        <f t="shared" si="91"/>
        <v>15.912570041926733</v>
      </c>
    </row>
    <row r="730" spans="1:21">
      <c r="A730" s="161">
        <f t="shared" si="92"/>
        <v>94</v>
      </c>
      <c r="B730" s="162" t="s">
        <v>817</v>
      </c>
      <c r="C730" s="162">
        <v>18</v>
      </c>
      <c r="D730" s="163">
        <f>'сходові кл'!P730</f>
        <v>0</v>
      </c>
      <c r="E730" s="163">
        <f>'прибуд тер'!P730</f>
        <v>0.70435620529443899</v>
      </c>
      <c r="F730" s="163">
        <f>'слюсарі х.в.'!Q730+водовідведення!Q730+зварювальник!N730+'слюсарі ц.о. г.в.'!O730+'гаряча вода'!O730+'аварійні служби'!I730</f>
        <v>0.16736393084676304</v>
      </c>
      <c r="G730" s="163">
        <f>даратиз!K730</f>
        <v>0</v>
      </c>
      <c r="H730" s="163">
        <f>димвенканали!R730</f>
        <v>4.3795886801282442E-2</v>
      </c>
      <c r="I730" s="163">
        <f>покрівлі!P730+'під зими'!N730+маляри!N730+водій!M730</f>
        <v>0.3828720772411488</v>
      </c>
      <c r="J730" s="163">
        <f>електрики!Q730</f>
        <v>1.7736431779400107E-2</v>
      </c>
      <c r="K730" s="163">
        <f t="shared" si="87"/>
        <v>1.3161245319630335</v>
      </c>
      <c r="L730" s="10">
        <v>3.3215381125096193E-2</v>
      </c>
      <c r="M730" s="116">
        <f t="shared" si="88"/>
        <v>1.35</v>
      </c>
      <c r="N730" s="116">
        <f t="shared" si="89"/>
        <v>1.6192078957057554</v>
      </c>
      <c r="O730" s="164"/>
      <c r="P730" s="168"/>
      <c r="Q730" s="154"/>
      <c r="R730" s="184">
        <v>2</v>
      </c>
      <c r="S730" s="166">
        <f t="shared" si="90"/>
        <v>0.25073419335179237</v>
      </c>
      <c r="T730" s="166">
        <v>1.368473702353963</v>
      </c>
      <c r="U730" s="155">
        <f t="shared" si="91"/>
        <v>18.322178418225725</v>
      </c>
    </row>
    <row r="731" spans="1:21">
      <c r="A731" s="161">
        <f t="shared" si="92"/>
        <v>95</v>
      </c>
      <c r="B731" s="162" t="s">
        <v>818</v>
      </c>
      <c r="C731" s="162">
        <v>20</v>
      </c>
      <c r="D731" s="163">
        <f>'сходові кл'!P731</f>
        <v>0</v>
      </c>
      <c r="E731" s="163">
        <f>'прибуд тер'!P731</f>
        <v>0.71999098749338786</v>
      </c>
      <c r="F731" s="163">
        <f>'слюсарі х.в.'!Q731+водовідведення!Q731+зварювальник!N731+'слюсарі ц.о. г.в.'!O731+'гаряча вода'!O731+'аварійні служби'!I731</f>
        <v>0.15185603766545452</v>
      </c>
      <c r="G731" s="163">
        <f>даратиз!K731</f>
        <v>2.1499872024571287E-3</v>
      </c>
      <c r="H731" s="163">
        <f>димвенканали!R731</f>
        <v>2.2800315780345144E-2</v>
      </c>
      <c r="I731" s="163">
        <f>покрівлі!P731+'під зими'!N731+маляри!N731+водій!M731</f>
        <v>0.25672950028757113</v>
      </c>
      <c r="J731" s="163">
        <f>електрики!Q731</f>
        <v>1.3850487166355192E-2</v>
      </c>
      <c r="K731" s="163">
        <f t="shared" si="87"/>
        <v>1.1673773155955709</v>
      </c>
      <c r="L731" s="10">
        <v>2.9451078642219707E-2</v>
      </c>
      <c r="M731" s="116">
        <f t="shared" si="88"/>
        <v>1.2</v>
      </c>
      <c r="N731" s="116">
        <f t="shared" si="89"/>
        <v>1.4361940730853486</v>
      </c>
      <c r="O731" s="164"/>
      <c r="P731" s="168"/>
      <c r="Q731" s="154"/>
      <c r="R731" s="184">
        <v>2</v>
      </c>
      <c r="S731" s="166">
        <f t="shared" si="90"/>
        <v>0.22280963302589685</v>
      </c>
      <c r="T731" s="166">
        <v>1.2133844400594518</v>
      </c>
      <c r="U731" s="155">
        <f t="shared" si="91"/>
        <v>18.362657841152135</v>
      </c>
    </row>
    <row r="732" spans="1:21">
      <c r="A732" s="161">
        <f t="shared" si="92"/>
        <v>96</v>
      </c>
      <c r="B732" s="162" t="s">
        <v>819</v>
      </c>
      <c r="C732" s="162">
        <v>8</v>
      </c>
      <c r="D732" s="163">
        <f>'сходові кл'!P732</f>
        <v>0</v>
      </c>
      <c r="E732" s="163">
        <f>'прибуд тер'!P732</f>
        <v>0.74349742049853373</v>
      </c>
      <c r="F732" s="163">
        <f>'слюсарі х.в.'!Q732+водовідведення!Q732+зварювальник!N732+'слюсарі ц.о. г.в.'!O732+'гаряча вода'!O732+'аварійні служби'!I732</f>
        <v>0.16694878751722536</v>
      </c>
      <c r="G732" s="163">
        <f>даратиз!K732</f>
        <v>0</v>
      </c>
      <c r="H732" s="163">
        <f>димвенканали!R732</f>
        <v>3.870135060445682E-2</v>
      </c>
      <c r="I732" s="163">
        <f>покрівлі!P732+'під зими'!N732+маляри!N732+водій!M732</f>
        <v>0.30928193900983902</v>
      </c>
      <c r="J732" s="163">
        <f>електрики!Q732</f>
        <v>1.7632405786559054E-2</v>
      </c>
      <c r="K732" s="163">
        <f t="shared" si="87"/>
        <v>1.2760619034166141</v>
      </c>
      <c r="L732" s="10">
        <v>3.2173437832368111E-2</v>
      </c>
      <c r="M732" s="116">
        <f t="shared" si="88"/>
        <v>1.31</v>
      </c>
      <c r="N732" s="116">
        <f t="shared" si="89"/>
        <v>1.5698824094987787</v>
      </c>
      <c r="O732" s="164"/>
      <c r="P732" s="168"/>
      <c r="Q732" s="154"/>
      <c r="R732" s="184">
        <v>2</v>
      </c>
      <c r="S732" s="166">
        <f t="shared" si="90"/>
        <v>0.24433677080521243</v>
      </c>
      <c r="T732" s="166">
        <v>1.3255456386935662</v>
      </c>
      <c r="U732" s="155">
        <f t="shared" si="91"/>
        <v>18.432920276213675</v>
      </c>
    </row>
    <row r="733" spans="1:21">
      <c r="A733" s="161">
        <f t="shared" si="92"/>
        <v>97</v>
      </c>
      <c r="B733" s="162" t="s">
        <v>820</v>
      </c>
      <c r="C733" s="162">
        <v>17</v>
      </c>
      <c r="D733" s="163">
        <f>'сходові кл'!P733</f>
        <v>0</v>
      </c>
      <c r="E733" s="163">
        <f>'прибуд тер'!P733</f>
        <v>0.65102408852405069</v>
      </c>
      <c r="F733" s="163">
        <f>'слюсарі х.в.'!Q733+водовідведення!Q733+зварювальник!N733+'слюсарі ц.о. г.в.'!O733+'гаряча вода'!O733+'аварійні служби'!I733</f>
        <v>0.15125432021894575</v>
      </c>
      <c r="G733" s="163">
        <f>даратиз!K733</f>
        <v>0</v>
      </c>
      <c r="H733" s="163">
        <f>димвенканали!R733</f>
        <v>2.8190137263863439E-2</v>
      </c>
      <c r="I733" s="163">
        <f>покрівлі!P733+'під зими'!N733+маляри!N733+водій!M733</f>
        <v>0.22032426992839782</v>
      </c>
      <c r="J733" s="163">
        <f>електрики!Q733</f>
        <v>1.3699709711126514E-2</v>
      </c>
      <c r="K733" s="163">
        <f t="shared" ref="K733:K764" si="93">D733+E733+F733+G733+H733+I733+J733</f>
        <v>1.064492525646384</v>
      </c>
      <c r="L733" s="10">
        <v>2.6811680426960593E-2</v>
      </c>
      <c r="M733" s="116">
        <f t="shared" si="88"/>
        <v>1.0900000000000001</v>
      </c>
      <c r="N733" s="116">
        <f t="shared" ref="N733:N773" si="94">(D733+E733+F733+G733+H733+I733+J733+L733)*1.2</f>
        <v>1.3095650472880136</v>
      </c>
      <c r="O733" s="164"/>
      <c r="P733" s="168"/>
      <c r="Q733" s="154"/>
      <c r="R733" s="184">
        <v>2</v>
      </c>
      <c r="S733" s="166">
        <f t="shared" si="90"/>
        <v>0.20492381369723711</v>
      </c>
      <c r="T733" s="166">
        <v>1.1046412335907765</v>
      </c>
      <c r="U733" s="155">
        <f t="shared" ref="U733:U764" si="95">S733/T733*100</f>
        <v>18.551164619403735</v>
      </c>
    </row>
    <row r="734" spans="1:21">
      <c r="A734" s="161">
        <f t="shared" si="92"/>
        <v>98</v>
      </c>
      <c r="B734" s="162" t="s">
        <v>821</v>
      </c>
      <c r="C734" s="162">
        <v>8</v>
      </c>
      <c r="D734" s="163">
        <f>'сходові кл'!P734</f>
        <v>0</v>
      </c>
      <c r="E734" s="163">
        <f>'прибуд тер'!P734</f>
        <v>0</v>
      </c>
      <c r="F734" s="163">
        <f>'слюсарі х.в.'!Q734+водовідведення!Q734+зварювальник!N734+'слюсарі ц.о. г.в.'!O734+'гаряча вода'!O734+'аварійні служби'!I734</f>
        <v>0.16847137128326461</v>
      </c>
      <c r="G734" s="163">
        <f>даратиз!K734</f>
        <v>0</v>
      </c>
      <c r="H734" s="163">
        <f>димвенканали!R734</f>
        <v>5.9308144975904448E-2</v>
      </c>
      <c r="I734" s="163">
        <f>покрівлі!P734+'під зими'!N734+маляри!N734+водій!M734</f>
        <v>0.62805396102555233</v>
      </c>
      <c r="J734" s="163">
        <f>електрики!Q734</f>
        <v>9.0069662714630048E-3</v>
      </c>
      <c r="K734" s="163">
        <f t="shared" si="93"/>
        <v>0.86484044355618439</v>
      </c>
      <c r="L734" s="10">
        <v>2.1999054514258438E-2</v>
      </c>
      <c r="M734" s="116">
        <f t="shared" si="88"/>
        <v>0.89</v>
      </c>
      <c r="N734" s="116">
        <f t="shared" si="94"/>
        <v>1.0642073976845314</v>
      </c>
      <c r="O734" s="164"/>
      <c r="P734" s="164"/>
      <c r="Q734" s="154"/>
      <c r="R734" s="184">
        <v>2</v>
      </c>
      <c r="S734" s="166">
        <f t="shared" si="90"/>
        <v>0.15784635169708383</v>
      </c>
      <c r="T734" s="166">
        <v>0.9063610459874476</v>
      </c>
      <c r="U734" s="155">
        <f t="shared" si="95"/>
        <v>17.415394493826238</v>
      </c>
    </row>
    <row r="735" spans="1:21">
      <c r="A735" s="161">
        <f t="shared" si="92"/>
        <v>99</v>
      </c>
      <c r="B735" s="162" t="s">
        <v>822</v>
      </c>
      <c r="C735" s="162">
        <v>320</v>
      </c>
      <c r="D735" s="163">
        <f>'сходові кл'!P735</f>
        <v>0.36502728898927655</v>
      </c>
      <c r="E735" s="163">
        <f>'прибуд тер'!P735</f>
        <v>0.70093216010977055</v>
      </c>
      <c r="F735" s="163">
        <f>'слюсарі х.в.'!Q735+водовідведення!Q735+зварювальник!N735+'слюсарі ц.о. г.в.'!O735+'гаряча вода'!O735+'аварійні служби'!I735</f>
        <v>0.18914979057256676</v>
      </c>
      <c r="G735" s="163">
        <f>даратиз!K735</f>
        <v>7.7144851325735044E-3</v>
      </c>
      <c r="H735" s="163">
        <f>димвенканали!R735</f>
        <v>2.278724067563655E-2</v>
      </c>
      <c r="I735" s="163">
        <f>покрівлі!P735+'під зими'!N735+маляри!N735+водій!M735</f>
        <v>0.11651566635922872</v>
      </c>
      <c r="J735" s="163">
        <f>електрики!Q735</f>
        <v>1.3627071835936054E-2</v>
      </c>
      <c r="K735" s="163">
        <f t="shared" si="93"/>
        <v>1.4157537036749888</v>
      </c>
      <c r="L735" s="10">
        <v>3.5589099129684505E-2</v>
      </c>
      <c r="M735" s="116">
        <f t="shared" si="88"/>
        <v>1.45</v>
      </c>
      <c r="N735" s="116">
        <f t="shared" si="94"/>
        <v>1.7416113633656078</v>
      </c>
      <c r="O735" s="164"/>
      <c r="P735" s="164"/>
      <c r="Q735" s="154"/>
      <c r="R735" s="184">
        <v>5</v>
      </c>
      <c r="S735" s="166">
        <f t="shared" si="90"/>
        <v>0.27534047922260618</v>
      </c>
      <c r="T735" s="166">
        <v>1.4662708841430017</v>
      </c>
      <c r="U735" s="155">
        <f t="shared" si="95"/>
        <v>18.778281844117483</v>
      </c>
    </row>
    <row r="736" spans="1:21">
      <c r="A736" s="161">
        <f t="shared" si="92"/>
        <v>100</v>
      </c>
      <c r="B736" s="162" t="s">
        <v>1288</v>
      </c>
      <c r="C736" s="162">
        <v>9</v>
      </c>
      <c r="D736" s="163">
        <f>'сходові кл'!P736</f>
        <v>0</v>
      </c>
      <c r="E736" s="163">
        <f>'прибуд тер'!P736</f>
        <v>0</v>
      </c>
      <c r="F736" s="163">
        <f>'слюсарі х.в.'!Q736+водовідведення!Q736+зварювальник!N736+'слюсарі ц.о. г.в.'!O736+'гаряча вода'!O736+'аварійні служби'!I736</f>
        <v>7.562919693975069E-2</v>
      </c>
      <c r="G736" s="163">
        <f>даратиз!K736</f>
        <v>0</v>
      </c>
      <c r="H736" s="163">
        <f>димвенканали!R736</f>
        <v>2.3585076450571479E-2</v>
      </c>
      <c r="I736" s="163">
        <f>покрівлі!P736+'під зими'!N736+маляри!N736+водій!M736</f>
        <v>0.44876476184913255</v>
      </c>
      <c r="J736" s="163">
        <f>електрики!Q736</f>
        <v>2.3678069171895109E-2</v>
      </c>
      <c r="K736" s="163">
        <f t="shared" si="93"/>
        <v>0.57165710441134976</v>
      </c>
      <c r="L736" s="10">
        <v>1.459767617485673E-2</v>
      </c>
      <c r="M736" s="116">
        <f t="shared" si="88"/>
        <v>0.59</v>
      </c>
      <c r="N736" s="116">
        <f t="shared" si="94"/>
        <v>0.70350573670344774</v>
      </c>
      <c r="O736" s="164"/>
      <c r="P736" s="168"/>
      <c r="Q736" s="154"/>
      <c r="R736" s="184">
        <v>1</v>
      </c>
      <c r="S736" s="166">
        <f t="shared" si="90"/>
        <v>0.10208147829935044</v>
      </c>
      <c r="T736" s="166">
        <v>0.6014242584040973</v>
      </c>
      <c r="U736" s="155">
        <f t="shared" si="95"/>
        <v>16.973289133735246</v>
      </c>
    </row>
    <row r="737" spans="1:21">
      <c r="A737" s="161">
        <f t="shared" si="92"/>
        <v>101</v>
      </c>
      <c r="B737" s="162" t="s">
        <v>1300</v>
      </c>
      <c r="C737" s="162">
        <v>5</v>
      </c>
      <c r="D737" s="163">
        <f>'сходові кл'!P737</f>
        <v>0</v>
      </c>
      <c r="E737" s="163">
        <f>'прибуд тер'!P737</f>
        <v>0</v>
      </c>
      <c r="F737" s="163">
        <f>'слюсарі х.в.'!Q737+водовідведення!Q737+зварювальник!N737+'слюсарі ц.о. г.в.'!O737+'гаряча вода'!O737+'аварійні служби'!I737</f>
        <v>0.17117808707441229</v>
      </c>
      <c r="G737" s="163">
        <f>даратиз!K737</f>
        <v>0</v>
      </c>
      <c r="H737" s="163">
        <f>димвенканали!R737</f>
        <v>4.1027442143377536E-2</v>
      </c>
      <c r="I737" s="163">
        <f>покрівлі!P737+'під зими'!N737+маляри!N737+водій!M737</f>
        <v>0.34256986046571247</v>
      </c>
      <c r="J737" s="163">
        <f>електрики!Q737</f>
        <v>1.8692177326062084E-2</v>
      </c>
      <c r="K737" s="163">
        <f t="shared" si="93"/>
        <v>0.57346756700956436</v>
      </c>
      <c r="L737" s="10">
        <v>1.4823093726924544E-2</v>
      </c>
      <c r="M737" s="116">
        <f t="shared" si="88"/>
        <v>0.59</v>
      </c>
      <c r="N737" s="116">
        <f t="shared" si="94"/>
        <v>0.70594879288378676</v>
      </c>
      <c r="O737" s="164"/>
      <c r="P737" s="168"/>
      <c r="Q737" s="154"/>
      <c r="R737" s="184">
        <v>2</v>
      </c>
      <c r="S737" s="166">
        <f t="shared" si="90"/>
        <v>9.5237331334495523E-2</v>
      </c>
      <c r="T737" s="166">
        <v>0.61071146154929123</v>
      </c>
      <c r="U737" s="155">
        <f t="shared" si="95"/>
        <v>15.594488941290127</v>
      </c>
    </row>
    <row r="738" spans="1:21">
      <c r="A738" s="161">
        <f t="shared" si="92"/>
        <v>102</v>
      </c>
      <c r="B738" s="162" t="s">
        <v>1002</v>
      </c>
      <c r="C738" s="162"/>
      <c r="D738" s="163">
        <f>'сходові кл'!P738</f>
        <v>0</v>
      </c>
      <c r="E738" s="163">
        <f>'прибуд тер'!P738</f>
        <v>0.35860342346534663</v>
      </c>
      <c r="F738" s="163">
        <f>'слюсарі х.в.'!Q738+водовідведення!Q738+зварювальник!N738+'слюсарі ц.о. г.в.'!O738+'гаряча вода'!O738+'аварійні служби'!I738</f>
        <v>0.14368708255994248</v>
      </c>
      <c r="G738" s="163">
        <f>даратиз!K738</f>
        <v>0</v>
      </c>
      <c r="H738" s="163">
        <f>димвенканали!R738</f>
        <v>1.7508048904802138E-2</v>
      </c>
      <c r="I738" s="163">
        <f>покрівлі!P738+'під зими'!N738+маляри!N738+водій!M738</f>
        <v>0.60714642949716802</v>
      </c>
      <c r="J738" s="163">
        <f>електрики!Q738</f>
        <v>1.2544860074594821E-2</v>
      </c>
      <c r="K738" s="163">
        <f t="shared" si="93"/>
        <v>1.139489844501854</v>
      </c>
      <c r="L738" s="10">
        <v>3.3527346200114674E-2</v>
      </c>
      <c r="M738" s="116">
        <f t="shared" si="88"/>
        <v>1.17</v>
      </c>
      <c r="N738" s="116">
        <f t="shared" si="94"/>
        <v>1.4076206288423623</v>
      </c>
      <c r="O738" s="164"/>
      <c r="P738" s="168"/>
      <c r="Q738" s="154"/>
      <c r="R738" s="184">
        <v>3</v>
      </c>
      <c r="S738" s="166">
        <f t="shared" si="90"/>
        <v>2.6293965397637731E-2</v>
      </c>
      <c r="T738" s="240">
        <v>1.3813266634447245</v>
      </c>
      <c r="U738" s="155">
        <f t="shared" si="95"/>
        <v>1.9035298523859934</v>
      </c>
    </row>
    <row r="739" spans="1:21">
      <c r="A739" s="161">
        <f t="shared" si="92"/>
        <v>103</v>
      </c>
      <c r="B739" s="162" t="s">
        <v>1003</v>
      </c>
      <c r="C739" s="162"/>
      <c r="D739" s="163">
        <f>'сходові кл'!P739</f>
        <v>0</v>
      </c>
      <c r="E739" s="163">
        <f>'прибуд тер'!P739</f>
        <v>0.79617986304956045</v>
      </c>
      <c r="F739" s="163">
        <f>'слюсарі х.в.'!Q739+водовідведення!Q739+зварювальник!N739+'слюсарі ц.о. г.в.'!O739+'гаряча вода'!O739+'аварійні служби'!I739</f>
        <v>0.19910246623822381</v>
      </c>
      <c r="G739" s="163">
        <f>даратиз!K739</f>
        <v>0</v>
      </c>
      <c r="H739" s="163">
        <f>димвенканали!R739</f>
        <v>1.4065741214736426E-2</v>
      </c>
      <c r="I739" s="163">
        <f>покрівлі!P739+'під зими'!N739+маляри!N739+водій!M739</f>
        <v>0.18321855354986999</v>
      </c>
      <c r="J739" s="163">
        <f>електрики!Q739</f>
        <v>1.7133020537101917E-2</v>
      </c>
      <c r="K739" s="163">
        <f t="shared" si="93"/>
        <v>1.2096996445894925</v>
      </c>
      <c r="L739" s="10">
        <v>2.5974530217254301E-2</v>
      </c>
      <c r="M739" s="116">
        <f t="shared" si="88"/>
        <v>1.24</v>
      </c>
      <c r="N739" s="116">
        <f t="shared" si="94"/>
        <v>1.4828090097680962</v>
      </c>
      <c r="O739" s="164"/>
      <c r="P739" s="168"/>
      <c r="Q739" s="154"/>
      <c r="R739" s="184">
        <v>1</v>
      </c>
      <c r="S739" s="166">
        <f t="shared" si="90"/>
        <v>0.41265836481721907</v>
      </c>
      <c r="T739" s="240">
        <v>1.0701506449508771</v>
      </c>
      <c r="U739" s="167">
        <f t="shared" si="95"/>
        <v>38.560773360666552</v>
      </c>
    </row>
    <row r="740" spans="1:21">
      <c r="A740" s="161">
        <f t="shared" si="92"/>
        <v>104</v>
      </c>
      <c r="B740" s="162" t="s">
        <v>1004</v>
      </c>
      <c r="C740" s="162"/>
      <c r="D740" s="163">
        <f>'сходові кл'!P740</f>
        <v>0</v>
      </c>
      <c r="E740" s="163">
        <f>'прибуд тер'!P740</f>
        <v>0.44045902675422588</v>
      </c>
      <c r="F740" s="163">
        <f>'слюсарі х.в.'!Q740+водовідведення!Q740+зварювальник!N740+'слюсарі ц.о. г.в.'!O740+'гаряча вода'!O740+'аварійні служби'!I740</f>
        <v>0.19359681324773151</v>
      </c>
      <c r="G740" s="163">
        <f>даратиз!K740</f>
        <v>0</v>
      </c>
      <c r="H740" s="163">
        <f>димвенканали!R740</f>
        <v>1.0080222429000684E-2</v>
      </c>
      <c r="I740" s="163">
        <f>покрівлі!P740+'під зими'!N740+маляри!N740+водій!M740</f>
        <v>0.18815897438781862</v>
      </c>
      <c r="J740" s="163">
        <f>електрики!Q740</f>
        <v>2.6065193593475009E-2</v>
      </c>
      <c r="K740" s="163">
        <f t="shared" si="93"/>
        <v>0.85836023041225162</v>
      </c>
      <c r="L740" s="10">
        <v>2.5369463412830345E-2</v>
      </c>
      <c r="M740" s="116">
        <f t="shared" si="88"/>
        <v>0.88</v>
      </c>
      <c r="N740" s="116">
        <f t="shared" si="94"/>
        <v>1.0604756325900984</v>
      </c>
      <c r="O740" s="164"/>
      <c r="P740" s="168"/>
      <c r="Q740" s="154"/>
      <c r="R740" s="184">
        <v>3</v>
      </c>
      <c r="S740" s="166">
        <f t="shared" si="90"/>
        <v>1.5253739981488268E-2</v>
      </c>
      <c r="T740" s="240">
        <v>1.0452218926086101</v>
      </c>
      <c r="U740" s="155">
        <f t="shared" si="95"/>
        <v>1.4593781559070469</v>
      </c>
    </row>
    <row r="741" spans="1:21">
      <c r="A741" s="161">
        <f t="shared" si="92"/>
        <v>105</v>
      </c>
      <c r="B741" s="162" t="s">
        <v>1005</v>
      </c>
      <c r="C741" s="162"/>
      <c r="D741" s="163">
        <f>'сходові кл'!P741</f>
        <v>0</v>
      </c>
      <c r="E741" s="163">
        <f>'прибуд тер'!P741</f>
        <v>0.40367480710733883</v>
      </c>
      <c r="F741" s="163">
        <f>'слюсарі х.в.'!Q741+водовідведення!Q741+зварювальник!N741+'слюсарі ц.о. г.в.'!O741+'гаряча вода'!O741+'аварійні служби'!I741</f>
        <v>0.2020587673669243</v>
      </c>
      <c r="G741" s="163">
        <f>даратиз!K741</f>
        <v>0</v>
      </c>
      <c r="H741" s="163">
        <f>димвенканали!R741</f>
        <v>3.411097491097638E-2</v>
      </c>
      <c r="I741" s="163">
        <f>покрівлі!P741+'під зими'!N741+маляри!N741+водій!M741</f>
        <v>0.61977021877663541</v>
      </c>
      <c r="J741" s="163">
        <f>електрики!Q741</f>
        <v>2.2050831987566355E-2</v>
      </c>
      <c r="K741" s="163">
        <f t="shared" si="93"/>
        <v>1.2816656001494413</v>
      </c>
      <c r="L741" s="10">
        <v>3.7797424292301894E-2</v>
      </c>
      <c r="M741" s="116">
        <f t="shared" si="88"/>
        <v>1.32</v>
      </c>
      <c r="N741" s="116">
        <f t="shared" si="94"/>
        <v>1.5833556293300917</v>
      </c>
      <c r="O741" s="164"/>
      <c r="P741" s="168"/>
      <c r="Q741" s="154"/>
      <c r="R741" s="184">
        <v>2</v>
      </c>
      <c r="S741" s="166">
        <f t="shared" si="90"/>
        <v>2.6101748487253884E-2</v>
      </c>
      <c r="T741" s="240">
        <v>1.5572538808428378</v>
      </c>
      <c r="U741" s="155">
        <f t="shared" si="95"/>
        <v>1.6761395690423162</v>
      </c>
    </row>
    <row r="742" spans="1:21">
      <c r="A742" s="161">
        <f t="shared" si="92"/>
        <v>106</v>
      </c>
      <c r="B742" s="162" t="s">
        <v>1006</v>
      </c>
      <c r="C742" s="162"/>
      <c r="D742" s="163">
        <f>'сходові кл'!P742</f>
        <v>0</v>
      </c>
      <c r="E742" s="163">
        <f>'прибуд тер'!P742</f>
        <v>0.60574590892834168</v>
      </c>
      <c r="F742" s="163">
        <f>'слюсарі х.в.'!Q742+водовідведення!Q742+зварювальник!N742+'слюсарі ц.о. г.в.'!O742+'гаряча вода'!O742+'аварійні служби'!I742</f>
        <v>0.2400852438291447</v>
      </c>
      <c r="G742" s="163">
        <f>даратиз!K742</f>
        <v>0</v>
      </c>
      <c r="H742" s="163">
        <f>димвенканали!R742</f>
        <v>3.8389657599539613E-2</v>
      </c>
      <c r="I742" s="163">
        <f>покрівлі!P742+'під зими'!N742+маляри!N742+водій!M742</f>
        <v>0.39252023567308592</v>
      </c>
      <c r="J742" s="163">
        <f>електрики!Q742</f>
        <v>4.4118685072768817E-2</v>
      </c>
      <c r="K742" s="163">
        <f t="shared" si="93"/>
        <v>1.3208597311028809</v>
      </c>
      <c r="L742" s="10">
        <v>3.7263395160296801E-2</v>
      </c>
      <c r="M742" s="116">
        <f t="shared" si="88"/>
        <v>1.36</v>
      </c>
      <c r="N742" s="116">
        <f t="shared" si="94"/>
        <v>1.6297477515158132</v>
      </c>
      <c r="O742" s="164"/>
      <c r="P742" s="168"/>
      <c r="Q742" s="154"/>
      <c r="R742" s="184">
        <v>2</v>
      </c>
      <c r="S742" s="166">
        <f t="shared" si="90"/>
        <v>9.4495870911585067E-2</v>
      </c>
      <c r="T742" s="240">
        <v>1.5352518806042281</v>
      </c>
      <c r="U742" s="155">
        <f t="shared" si="95"/>
        <v>6.1550727998062698</v>
      </c>
    </row>
    <row r="743" spans="1:21">
      <c r="A743" s="161">
        <f t="shared" si="92"/>
        <v>107</v>
      </c>
      <c r="B743" s="162" t="s">
        <v>1007</v>
      </c>
      <c r="C743" s="162"/>
      <c r="D743" s="163">
        <f>'сходові кл'!P743</f>
        <v>0</v>
      </c>
      <c r="E743" s="163">
        <f>'прибуд тер'!P743</f>
        <v>0.48248065815319402</v>
      </c>
      <c r="F743" s="163">
        <f>'слюсарі х.в.'!Q743+водовідведення!Q743+зварювальник!N743+'слюсарі ц.о. г.в.'!O743+'гаряча вода'!O743+'аварійні служби'!I743</f>
        <v>0.20850286972706406</v>
      </c>
      <c r="G743" s="163">
        <f>даратиз!K743</f>
        <v>0</v>
      </c>
      <c r="H743" s="163">
        <f>димвенканали!R743</f>
        <v>3.0114321174812938E-2</v>
      </c>
      <c r="I743" s="163">
        <f>покрівлі!P743+'під зими'!N743+маляри!N743+водій!M743</f>
        <v>0.56914181484170301</v>
      </c>
      <c r="J743" s="163">
        <f>електрики!Q743</f>
        <v>1.2978146346905542E-2</v>
      </c>
      <c r="K743" s="163">
        <f t="shared" si="93"/>
        <v>1.3032178102436798</v>
      </c>
      <c r="L743" s="10">
        <v>3.6505020654040585E-2</v>
      </c>
      <c r="M743" s="116">
        <f t="shared" si="88"/>
        <v>1.34</v>
      </c>
      <c r="N743" s="116">
        <f t="shared" si="94"/>
        <v>1.6076673970772644</v>
      </c>
      <c r="O743" s="164"/>
      <c r="P743" s="168"/>
      <c r="Q743" s="154"/>
      <c r="R743" s="184">
        <v>1</v>
      </c>
      <c r="S743" s="166">
        <f t="shared" si="90"/>
        <v>0.10366054613079223</v>
      </c>
      <c r="T743" s="240">
        <v>1.5040068509464721</v>
      </c>
      <c r="U743" s="155">
        <f t="shared" si="95"/>
        <v>6.8922921505017483</v>
      </c>
    </row>
    <row r="744" spans="1:21">
      <c r="A744" s="161">
        <f t="shared" si="92"/>
        <v>108</v>
      </c>
      <c r="B744" s="162" t="s">
        <v>1008</v>
      </c>
      <c r="C744" s="162"/>
      <c r="D744" s="163">
        <f>'сходові кл'!P744</f>
        <v>0</v>
      </c>
      <c r="E744" s="163">
        <f>'прибуд тер'!P744</f>
        <v>0</v>
      </c>
      <c r="F744" s="163">
        <f>'слюсарі х.в.'!Q744+водовідведення!Q744+зварювальник!N744+'слюсарі ц.о. г.в.'!O744+'гаряча вода'!O744+'аварійні служби'!I744</f>
        <v>0.17350848869308588</v>
      </c>
      <c r="G744" s="163">
        <f>даратиз!K744</f>
        <v>0</v>
      </c>
      <c r="H744" s="163">
        <f>димвенканали!R744</f>
        <v>2.0944957431123842E-2</v>
      </c>
      <c r="I744" s="163">
        <f>покрівлі!P744+'під зими'!N744+маляри!N744+водій!M744</f>
        <v>0.65443537576282407</v>
      </c>
      <c r="J744" s="163">
        <f>електрики!Q744</f>
        <v>2.7079480343543266E-2</v>
      </c>
      <c r="K744" s="163">
        <f t="shared" si="93"/>
        <v>0.87596830223057709</v>
      </c>
      <c r="L744" s="10">
        <v>2.5367084460009147E-2</v>
      </c>
      <c r="M744" s="116">
        <f t="shared" si="88"/>
        <v>0.9</v>
      </c>
      <c r="N744" s="116">
        <f t="shared" si="94"/>
        <v>1.0816024640287034</v>
      </c>
      <c r="O744" s="164"/>
      <c r="P744" s="168"/>
      <c r="Q744" s="154"/>
      <c r="R744" s="184">
        <v>1</v>
      </c>
      <c r="S744" s="166">
        <f t="shared" si="90"/>
        <v>3.6478584276326664E-2</v>
      </c>
      <c r="T744" s="240">
        <v>1.0451238797523767</v>
      </c>
      <c r="U744" s="155">
        <f t="shared" si="95"/>
        <v>3.4903598494916803</v>
      </c>
    </row>
    <row r="745" spans="1:21">
      <c r="A745" s="161">
        <f t="shared" si="92"/>
        <v>109</v>
      </c>
      <c r="B745" s="162" t="s">
        <v>1009</v>
      </c>
      <c r="C745" s="162"/>
      <c r="D745" s="163">
        <f>'сходові кл'!P745</f>
        <v>0</v>
      </c>
      <c r="E745" s="163">
        <f>'прибуд тер'!P745</f>
        <v>0</v>
      </c>
      <c r="F745" s="163">
        <f>'слюсарі х.в.'!Q745+водовідведення!Q745+зварювальник!N745+'слюсарі ц.о. г.в.'!O745+'гаряча вода'!O745+'аварійні служби'!I745</f>
        <v>0</v>
      </c>
      <c r="G745" s="163">
        <f>даратиз!K745</f>
        <v>0</v>
      </c>
      <c r="H745" s="163">
        <f>димвенканали!R745</f>
        <v>4.3809044535790931E-2</v>
      </c>
      <c r="I745" s="163">
        <f>покрівлі!P745+'під зими'!N745+маляри!N745+водій!M745</f>
        <v>0</v>
      </c>
      <c r="J745" s="163">
        <f>електрики!Q745</f>
        <v>0</v>
      </c>
      <c r="K745" s="163">
        <f t="shared" si="93"/>
        <v>4.3809044535790931E-2</v>
      </c>
      <c r="L745" s="10">
        <v>1.0879470439536087E-3</v>
      </c>
      <c r="M745" s="116">
        <f t="shared" si="88"/>
        <v>0.04</v>
      </c>
      <c r="N745" s="116">
        <f t="shared" si="94"/>
        <v>5.3876389895693447E-2</v>
      </c>
      <c r="O745" s="164"/>
      <c r="P745" s="168"/>
      <c r="Q745" s="154"/>
      <c r="R745" s="184">
        <v>1</v>
      </c>
      <c r="S745" s="166">
        <f t="shared" si="90"/>
        <v>9.0529716848047684E-3</v>
      </c>
      <c r="T745" s="240">
        <v>4.4823418210888678E-2</v>
      </c>
      <c r="U745" s="167">
        <f t="shared" si="95"/>
        <v>20.196968562753622</v>
      </c>
    </row>
    <row r="746" spans="1:21">
      <c r="A746" s="161">
        <f t="shared" si="92"/>
        <v>110</v>
      </c>
      <c r="B746" s="162" t="s">
        <v>1010</v>
      </c>
      <c r="C746" s="162"/>
      <c r="D746" s="163">
        <f>'сходові кл'!P746</f>
        <v>0</v>
      </c>
      <c r="E746" s="163">
        <f>'прибуд тер'!P746</f>
        <v>0</v>
      </c>
      <c r="F746" s="163">
        <f>'слюсарі х.в.'!Q746+водовідведення!Q746+зварювальник!N746+'слюсарі ц.о. г.в.'!O746+'гаряча вода'!O746+'аварійні служби'!I746</f>
        <v>0.21642121480055723</v>
      </c>
      <c r="G746" s="163">
        <f>даратиз!K746</f>
        <v>0</v>
      </c>
      <c r="H746" s="163">
        <f>димвенканали!R746</f>
        <v>3.2347187915579556E-2</v>
      </c>
      <c r="I746" s="163">
        <f>покрівлі!P746+'під зими'!N746+маляри!N746+водій!M746</f>
        <v>0.6999846738857004</v>
      </c>
      <c r="J746" s="163">
        <f>електрики!Q746</f>
        <v>4.1821285252516091E-2</v>
      </c>
      <c r="K746" s="163">
        <f t="shared" si="93"/>
        <v>0.99057436185435321</v>
      </c>
      <c r="L746" s="10">
        <v>2.7971377927851471E-2</v>
      </c>
      <c r="M746" s="116">
        <f t="shared" si="88"/>
        <v>1.02</v>
      </c>
      <c r="N746" s="116">
        <f t="shared" si="94"/>
        <v>1.2222548877386454</v>
      </c>
      <c r="O746" s="164"/>
      <c r="P746" s="168"/>
      <c r="Q746" s="154"/>
      <c r="R746" s="184">
        <v>1</v>
      </c>
      <c r="S746" s="166">
        <f t="shared" si="90"/>
        <v>6.9834117111164939E-2</v>
      </c>
      <c r="T746" s="240">
        <v>1.1524207706274805</v>
      </c>
      <c r="U746" s="155">
        <f t="shared" si="95"/>
        <v>6.0597759855665414</v>
      </c>
    </row>
    <row r="747" spans="1:21">
      <c r="A747" s="161">
        <f t="shared" si="92"/>
        <v>111</v>
      </c>
      <c r="B747" s="162" t="s">
        <v>1011</v>
      </c>
      <c r="C747" s="162"/>
      <c r="D747" s="163">
        <f>'сходові кл'!P747</f>
        <v>0</v>
      </c>
      <c r="E747" s="163">
        <f>'прибуд тер'!P747</f>
        <v>0</v>
      </c>
      <c r="F747" s="163">
        <f>'слюсарі х.в.'!Q747+водовідведення!Q747+зварювальник!N747+'слюсарі ц.о. г.в.'!O747+'гаряча вода'!O747+'аварійні служби'!I747</f>
        <v>0.20712199689453886</v>
      </c>
      <c r="G747" s="163">
        <f>даратиз!K747</f>
        <v>0</v>
      </c>
      <c r="H747" s="163">
        <f>димвенканали!R747</f>
        <v>2.2612857532338382E-2</v>
      </c>
      <c r="I747" s="163">
        <f>покрівлі!P747+'під зими'!N747+маляри!N747+водій!M747</f>
        <v>0.36328296627800638</v>
      </c>
      <c r="J747" s="163">
        <f>електрики!Q747</f>
        <v>3.8671012524879568E-2</v>
      </c>
      <c r="K747" s="163">
        <f t="shared" si="93"/>
        <v>0.63168883322976321</v>
      </c>
      <c r="L747" s="10">
        <v>1.8346141264443026E-2</v>
      </c>
      <c r="M747" s="116">
        <f t="shared" si="88"/>
        <v>0.65</v>
      </c>
      <c r="N747" s="116">
        <f t="shared" si="94"/>
        <v>0.78004196939304749</v>
      </c>
      <c r="O747" s="164"/>
      <c r="P747" s="168"/>
      <c r="Q747" s="154"/>
      <c r="R747" s="184">
        <v>1</v>
      </c>
      <c r="S747" s="166">
        <f t="shared" si="90"/>
        <v>2.4180949297994747E-2</v>
      </c>
      <c r="T747" s="240">
        <v>0.75586102009505274</v>
      </c>
      <c r="U747" s="155">
        <f t="shared" si="95"/>
        <v>3.1991263810579742</v>
      </c>
    </row>
    <row r="748" spans="1:21">
      <c r="A748" s="161">
        <f t="shared" si="92"/>
        <v>112</v>
      </c>
      <c r="B748" s="162" t="s">
        <v>1012</v>
      </c>
      <c r="C748" s="162"/>
      <c r="D748" s="163">
        <f>'сходові кл'!P748</f>
        <v>0</v>
      </c>
      <c r="E748" s="163">
        <f>'прибуд тер'!P748</f>
        <v>0</v>
      </c>
      <c r="F748" s="163">
        <f>'слюсарі х.в.'!Q748+водовідведення!Q748+зварювальник!N748+'слюсарі ц.о. г.в.'!O748+'гаряча вода'!O748+'аварійні служби'!I748</f>
        <v>0.26304730836695345</v>
      </c>
      <c r="G748" s="163">
        <f>даратиз!K748</f>
        <v>0</v>
      </c>
      <c r="H748" s="163">
        <f>димвенканали!R748</f>
        <v>3.7315668800476355E-2</v>
      </c>
      <c r="I748" s="163">
        <f>покрівлі!P748+'під зими'!N748+маляри!N748+водій!M748</f>
        <v>0.56999212486197248</v>
      </c>
      <c r="J748" s="163">
        <f>електрики!Q748</f>
        <v>5.7616690032028212E-2</v>
      </c>
      <c r="K748" s="163">
        <f t="shared" si="93"/>
        <v>0.92797179206143043</v>
      </c>
      <c r="L748" s="10">
        <v>2.7006119802454279E-2</v>
      </c>
      <c r="M748" s="116">
        <f t="shared" si="88"/>
        <v>0.95</v>
      </c>
      <c r="N748" s="116">
        <f t="shared" si="94"/>
        <v>1.1459734942366615</v>
      </c>
      <c r="O748" s="164"/>
      <c r="P748" s="168"/>
      <c r="Q748" s="154"/>
      <c r="R748" s="184">
        <v>1</v>
      </c>
      <c r="S748" s="166">
        <f t="shared" si="90"/>
        <v>3.3321358375545174E-2</v>
      </c>
      <c r="T748" s="240">
        <v>1.1126521358611163</v>
      </c>
      <c r="U748" s="167">
        <f t="shared" si="95"/>
        <v>2.9947687423218516</v>
      </c>
    </row>
    <row r="749" spans="1:21">
      <c r="A749" s="161">
        <f t="shared" si="92"/>
        <v>113</v>
      </c>
      <c r="B749" s="162" t="s">
        <v>1013</v>
      </c>
      <c r="C749" s="162"/>
      <c r="D749" s="163">
        <f>'сходові кл'!P749</f>
        <v>0</v>
      </c>
      <c r="E749" s="163">
        <f>'прибуд тер'!P749</f>
        <v>0</v>
      </c>
      <c r="F749" s="163">
        <f>'слюсарі х.в.'!Q749+водовідведення!Q749+зварювальник!N749+'слюсарі ц.о. г.в.'!O749+'гаряча вода'!O749+'аварійні служби'!I749</f>
        <v>0.2200156801880451</v>
      </c>
      <c r="G749" s="163">
        <f>даратиз!K749</f>
        <v>0</v>
      </c>
      <c r="H749" s="163">
        <f>димвенканали!R749</f>
        <v>2.5167020657226001E-2</v>
      </c>
      <c r="I749" s="163">
        <f>покрівлі!P749+'під зими'!N749+маляри!N749+водій!M749</f>
        <v>0.62525756255317544</v>
      </c>
      <c r="J749" s="163">
        <f>електрики!Q749</f>
        <v>4.3038973276936746E-2</v>
      </c>
      <c r="K749" s="163">
        <f t="shared" si="93"/>
        <v>0.91347923667538322</v>
      </c>
      <c r="L749" s="10">
        <v>2.600167437241763E-2</v>
      </c>
      <c r="M749" s="116">
        <f t="shared" si="88"/>
        <v>0.94</v>
      </c>
      <c r="N749" s="116">
        <f t="shared" si="94"/>
        <v>1.127377093257361</v>
      </c>
      <c r="O749" s="164"/>
      <c r="P749" s="168"/>
      <c r="Q749" s="154"/>
      <c r="R749" s="184">
        <v>1</v>
      </c>
      <c r="S749" s="166">
        <f t="shared" si="90"/>
        <v>5.6108109113754523E-2</v>
      </c>
      <c r="T749" s="240">
        <v>1.0712689841436065</v>
      </c>
      <c r="U749" s="155">
        <f t="shared" si="95"/>
        <v>5.2375369719686651</v>
      </c>
    </row>
    <row r="750" spans="1:21">
      <c r="A750" s="161">
        <f t="shared" si="92"/>
        <v>114</v>
      </c>
      <c r="B750" s="162" t="s">
        <v>1014</v>
      </c>
      <c r="C750" s="162"/>
      <c r="D750" s="163">
        <f>'сходові кл'!P750</f>
        <v>0</v>
      </c>
      <c r="E750" s="163">
        <f>'прибуд тер'!P750</f>
        <v>0</v>
      </c>
      <c r="F750" s="163">
        <f>'слюсарі х.в.'!Q750+водовідведення!Q750+зварювальник!N750+'слюсарі ц.о. г.в.'!O750+'гаряча вода'!O750+'аварійні служби'!I750</f>
        <v>0.19380815332030249</v>
      </c>
      <c r="G750" s="163">
        <f>даратиз!K750</f>
        <v>0</v>
      </c>
      <c r="H750" s="163">
        <f>димвенканали!R750</f>
        <v>2.6422025648256301E-2</v>
      </c>
      <c r="I750" s="163">
        <f>покрівлі!P750+'під зими'!N750+маляри!N750+водій!M750</f>
        <v>0.17976588686325165</v>
      </c>
      <c r="J750" s="163">
        <f>електрики!Q750</f>
        <v>3.4160715128279028E-2</v>
      </c>
      <c r="K750" s="163">
        <f t="shared" si="93"/>
        <v>0.43415678096008947</v>
      </c>
      <c r="L750" s="10">
        <v>1.2908221982219083E-2</v>
      </c>
      <c r="M750" s="116">
        <f t="shared" si="88"/>
        <v>0.45</v>
      </c>
      <c r="N750" s="116">
        <f t="shared" si="94"/>
        <v>0.53647800353077024</v>
      </c>
      <c r="O750" s="164"/>
      <c r="P750" s="168"/>
      <c r="Q750" s="154"/>
      <c r="R750" s="184">
        <v>2</v>
      </c>
      <c r="S750" s="166">
        <f t="shared" si="90"/>
        <v>4.6592578633439796E-3</v>
      </c>
      <c r="T750" s="240">
        <v>0.53181874566742626</v>
      </c>
      <c r="U750" s="155">
        <f t="shared" si="95"/>
        <v>0.87609884031008833</v>
      </c>
    </row>
    <row r="751" spans="1:21">
      <c r="A751" s="161">
        <f t="shared" si="92"/>
        <v>115</v>
      </c>
      <c r="B751" s="162" t="s">
        <v>1015</v>
      </c>
      <c r="C751" s="162"/>
      <c r="D751" s="163">
        <f>'сходові кл'!P751</f>
        <v>0</v>
      </c>
      <c r="E751" s="163">
        <f>'прибуд тер'!P751</f>
        <v>0</v>
      </c>
      <c r="F751" s="163">
        <f>'слюсарі х.в.'!Q751+водовідведення!Q751+зварювальник!N751+'слюсарі ц.о. г.в.'!O751+'гаряча вода'!O751+'аварійні служби'!I751</f>
        <v>0.19011135230119844</v>
      </c>
      <c r="G751" s="163">
        <f>даратиз!K751</f>
        <v>0</v>
      </c>
      <c r="H751" s="163">
        <f>димвенканали!R751</f>
        <v>2.7458275456289066E-2</v>
      </c>
      <c r="I751" s="163">
        <f>покрівлі!P751+'під зими'!N751+маляри!N751+водій!M751</f>
        <v>0.38846362402270501</v>
      </c>
      <c r="J751" s="163">
        <f>електрики!Q751</f>
        <v>3.55004698830882E-2</v>
      </c>
      <c r="K751" s="163">
        <f t="shared" si="93"/>
        <v>0.64153372166328071</v>
      </c>
      <c r="L751" s="10">
        <v>1.8486806256140711E-2</v>
      </c>
      <c r="M751" s="116">
        <f t="shared" si="88"/>
        <v>0.66</v>
      </c>
      <c r="N751" s="116">
        <f t="shared" si="94"/>
        <v>0.79202463350330576</v>
      </c>
      <c r="O751" s="164"/>
      <c r="P751" s="168"/>
      <c r="Q751" s="154"/>
      <c r="R751" s="184">
        <v>1</v>
      </c>
      <c r="S751" s="166">
        <f t="shared" si="90"/>
        <v>3.0368215750308347E-2</v>
      </c>
      <c r="T751" s="240">
        <v>0.76165641775299742</v>
      </c>
      <c r="U751" s="155">
        <f t="shared" si="95"/>
        <v>3.9871279283511076</v>
      </c>
    </row>
    <row r="752" spans="1:21">
      <c r="A752" s="161">
        <f t="shared" si="92"/>
        <v>116</v>
      </c>
      <c r="B752" s="162" t="s">
        <v>1022</v>
      </c>
      <c r="C752" s="162"/>
      <c r="D752" s="163">
        <f>'сходові кл'!P752</f>
        <v>0.43142070430495422</v>
      </c>
      <c r="E752" s="163">
        <f>'прибуд тер'!P752</f>
        <v>0.5541223152895034</v>
      </c>
      <c r="F752" s="163">
        <f>'слюсарі х.в.'!Q752+водовідведення!Q752+зварювальник!N752+'слюсарі ц.о. г.в.'!O752+'гаряча вода'!O752+'аварійні служби'!I752</f>
        <v>0.21656332817996324</v>
      </c>
      <c r="G752" s="163">
        <f>даратиз!K752</f>
        <v>3.5681998358808881E-3</v>
      </c>
      <c r="H752" s="163">
        <f>димвенканали!R752</f>
        <v>1.859951682791024E-2</v>
      </c>
      <c r="I752" s="163">
        <f>покрівлі!P752+'під зими'!N752+маляри!N752+водій!M752</f>
        <v>0.12121228354714332</v>
      </c>
      <c r="J752" s="163">
        <f>електрики!Q752</f>
        <v>2.3649616214762612E-2</v>
      </c>
      <c r="K752" s="163">
        <f t="shared" si="93"/>
        <v>1.3691359642001182</v>
      </c>
      <c r="L752" s="10">
        <v>3.6326149872749867E-2</v>
      </c>
      <c r="M752" s="116">
        <f t="shared" si="88"/>
        <v>1.41</v>
      </c>
      <c r="N752" s="116">
        <f t="shared" si="94"/>
        <v>1.6865545368874415</v>
      </c>
      <c r="O752" s="164"/>
      <c r="P752" s="168"/>
      <c r="Q752" s="154"/>
      <c r="R752" s="184">
        <v>5</v>
      </c>
      <c r="S752" s="166">
        <f t="shared" si="90"/>
        <v>0.18991716213014698</v>
      </c>
      <c r="T752" s="240">
        <v>1.4966373747572945</v>
      </c>
      <c r="U752" s="155">
        <f t="shared" si="95"/>
        <v>12.689591034765204</v>
      </c>
    </row>
    <row r="753" spans="1:21">
      <c r="A753" s="161">
        <f t="shared" si="92"/>
        <v>117</v>
      </c>
      <c r="B753" s="162" t="s">
        <v>1023</v>
      </c>
      <c r="C753" s="162"/>
      <c r="D753" s="163">
        <f>'сходові кл'!P753</f>
        <v>0.40745578171344621</v>
      </c>
      <c r="E753" s="163">
        <f>'прибуд тер'!P753</f>
        <v>0.3763398355153782</v>
      </c>
      <c r="F753" s="163">
        <f>'слюсарі х.в.'!Q753+водовідведення!Q753+зварювальник!N753+'слюсарі ц.о. г.в.'!O753+'гаряча вода'!O753+'аварійні служби'!I753</f>
        <v>0.21552827676842534</v>
      </c>
      <c r="G753" s="163">
        <f>даратиз!K753</f>
        <v>2.6596245235966688E-3</v>
      </c>
      <c r="H753" s="163">
        <f>димвенканали!R753</f>
        <v>1.872067055764497E-2</v>
      </c>
      <c r="I753" s="163">
        <f>покрівлі!P753+'під зими'!N753+маляри!N753+водій!M753</f>
        <v>0.11118952042237154</v>
      </c>
      <c r="J753" s="163">
        <f>електрики!Q753</f>
        <v>2.3195238315251179E-2</v>
      </c>
      <c r="K753" s="163">
        <f t="shared" si="93"/>
        <v>1.1550889478161142</v>
      </c>
      <c r="L753" s="10">
        <v>3.0294919455795925E-2</v>
      </c>
      <c r="M753" s="116">
        <f t="shared" si="88"/>
        <v>1.19</v>
      </c>
      <c r="N753" s="116">
        <f t="shared" si="94"/>
        <v>1.4224606407262921</v>
      </c>
      <c r="O753" s="164"/>
      <c r="P753" s="168"/>
      <c r="Q753" s="154"/>
      <c r="R753" s="184">
        <v>9</v>
      </c>
      <c r="S753" s="166">
        <f t="shared" si="90"/>
        <v>0.17430995914749992</v>
      </c>
      <c r="T753" s="240">
        <v>1.2481506815787922</v>
      </c>
      <c r="U753" s="155">
        <f t="shared" si="95"/>
        <v>13.965457994784281</v>
      </c>
    </row>
    <row r="754" spans="1:21">
      <c r="A754" s="161">
        <f t="shared" si="92"/>
        <v>118</v>
      </c>
      <c r="B754" s="162" t="s">
        <v>1024</v>
      </c>
      <c r="C754" s="162"/>
      <c r="D754" s="163">
        <f>'сходові кл'!P754</f>
        <v>0.41059936336266645</v>
      </c>
      <c r="E754" s="163">
        <f>'прибуд тер'!P754</f>
        <v>0.3784589062273272</v>
      </c>
      <c r="F754" s="163">
        <f>'слюсарі х.в.'!Q754+водовідведення!Q754+зварювальник!N754+'слюсарі ц.о. г.в.'!O754+'гаряча вода'!O754+'аварійні служби'!I754</f>
        <v>0.21497098310088231</v>
      </c>
      <c r="G754" s="163">
        <f>даратиз!K754</f>
        <v>2.6746001703416298E-3</v>
      </c>
      <c r="H754" s="163">
        <f>димвенканали!R754</f>
        <v>1.8826081733776309E-2</v>
      </c>
      <c r="I754" s="163">
        <f>покрівлі!P754+'під зими'!N754+маляри!N754+водій!M754</f>
        <v>0.11113747983683051</v>
      </c>
      <c r="J754" s="163">
        <f>електрики!Q754</f>
        <v>2.2987788887577458E-2</v>
      </c>
      <c r="K754" s="163">
        <f t="shared" si="93"/>
        <v>1.1596552033194019</v>
      </c>
      <c r="L754" s="10">
        <v>3.0405098031862022E-2</v>
      </c>
      <c r="M754" s="116">
        <f t="shared" si="88"/>
        <v>1.19</v>
      </c>
      <c r="N754" s="116">
        <f t="shared" si="94"/>
        <v>1.4280723616215165</v>
      </c>
      <c r="O754" s="164"/>
      <c r="P754" s="168"/>
      <c r="Q754" s="154"/>
      <c r="R754" s="184">
        <v>9</v>
      </c>
      <c r="S754" s="166">
        <f t="shared" si="90"/>
        <v>0.17538232270880116</v>
      </c>
      <c r="T754" s="240">
        <v>1.2526900389127154</v>
      </c>
      <c r="U754" s="155">
        <f t="shared" si="95"/>
        <v>14.000456398697475</v>
      </c>
    </row>
    <row r="755" spans="1:21">
      <c r="A755" s="161">
        <f t="shared" si="92"/>
        <v>119</v>
      </c>
      <c r="B755" s="162" t="s">
        <v>1025</v>
      </c>
      <c r="C755" s="162"/>
      <c r="D755" s="163">
        <f>'сходові кл'!P755</f>
        <v>0.40726053665481571</v>
      </c>
      <c r="E755" s="163">
        <f>'прибуд тер'!P755</f>
        <v>0.36071379797026581</v>
      </c>
      <c r="F755" s="163">
        <f>'слюсарі х.в.'!Q755+водовідведення!Q755+зварювальник!N755+'слюсарі ц.о. г.в.'!O755+'гаряча вода'!O755+'аварійні служби'!I755</f>
        <v>0.21325737385940935</v>
      </c>
      <c r="G755" s="163">
        <f>даратиз!K755</f>
        <v>1.8744073772164517E-3</v>
      </c>
      <c r="H755" s="163">
        <f>димвенканали!R755</f>
        <v>1.7818761319169669E-2</v>
      </c>
      <c r="I755" s="163">
        <f>покрівлі!P755+'під зими'!N755+маляри!N755+водій!M755</f>
        <v>0.10649922262654213</v>
      </c>
      <c r="J755" s="163">
        <f>електрики!Q755</f>
        <v>2.2554351927590036E-2</v>
      </c>
      <c r="K755" s="163">
        <f t="shared" si="93"/>
        <v>1.1299784517350093</v>
      </c>
      <c r="L755" s="10">
        <v>2.9781779942247538E-2</v>
      </c>
      <c r="M755" s="116">
        <f t="shared" si="88"/>
        <v>1.1599999999999999</v>
      </c>
      <c r="N755" s="116">
        <f t="shared" si="94"/>
        <v>1.3917122780127082</v>
      </c>
      <c r="O755" s="164"/>
      <c r="P755" s="168"/>
      <c r="Q755" s="154"/>
      <c r="R755" s="184">
        <v>9</v>
      </c>
      <c r="S755" s="166">
        <f t="shared" si="90"/>
        <v>0.16470294439210953</v>
      </c>
      <c r="T755" s="240">
        <v>1.2270093336205987</v>
      </c>
      <c r="U755" s="155">
        <f t="shared" si="95"/>
        <v>13.423120744005443</v>
      </c>
    </row>
    <row r="756" spans="1:21">
      <c r="A756" s="161">
        <f t="shared" si="92"/>
        <v>120</v>
      </c>
      <c r="B756" s="162" t="s">
        <v>1028</v>
      </c>
      <c r="C756" s="162"/>
      <c r="D756" s="163">
        <f>'сходові кл'!P756</f>
        <v>0.40747743248875057</v>
      </c>
      <c r="E756" s="163">
        <f>'прибуд тер'!P756</f>
        <v>0.38309212028739426</v>
      </c>
      <c r="F756" s="163">
        <f>'слюсарі х.в.'!Q756+водовідведення!Q756+зварювальник!N756+'слюсарі ц.о. г.в.'!O756+'гаряча вода'!O756+'аварійні служби'!I756</f>
        <v>0.21670006478907106</v>
      </c>
      <c r="G756" s="163">
        <f>даратиз!K756</f>
        <v>2.7073434745957551E-3</v>
      </c>
      <c r="H756" s="163">
        <f>димвенканали!R756</f>
        <v>1.9585905396619713E-2</v>
      </c>
      <c r="I756" s="163">
        <f>покрівлі!P756+'під зими'!N756+маляри!N756+водій!M756</f>
        <v>0.11318050879772451</v>
      </c>
      <c r="J756" s="163">
        <f>електрики!Q756</f>
        <v>2.3953601304602123E-2</v>
      </c>
      <c r="K756" s="163">
        <f t="shared" si="93"/>
        <v>1.1666969765387578</v>
      </c>
      <c r="L756" s="10">
        <v>3.0557158072652087E-2</v>
      </c>
      <c r="M756" s="116">
        <f t="shared" si="88"/>
        <v>1.2</v>
      </c>
      <c r="N756" s="116">
        <f t="shared" si="94"/>
        <v>1.4367049615336918</v>
      </c>
      <c r="O756" s="164"/>
      <c r="P756" s="168"/>
      <c r="Q756" s="154"/>
      <c r="R756" s="184">
        <v>9</v>
      </c>
      <c r="S756" s="166">
        <f t="shared" si="90"/>
        <v>0.17775004894042601</v>
      </c>
      <c r="T756" s="240">
        <v>1.2589549125932658</v>
      </c>
      <c r="U756" s="155">
        <f t="shared" si="95"/>
        <v>14.11885740802953</v>
      </c>
    </row>
    <row r="757" spans="1:21">
      <c r="A757" s="161">
        <f t="shared" si="92"/>
        <v>121</v>
      </c>
      <c r="B757" s="162" t="s">
        <v>1029</v>
      </c>
      <c r="C757" s="162"/>
      <c r="D757" s="163">
        <f>'сходові кл'!P757</f>
        <v>0.38161249161585292</v>
      </c>
      <c r="E757" s="163">
        <f>'прибуд тер'!P757</f>
        <v>0.36184263494801211</v>
      </c>
      <c r="F757" s="163">
        <f>'слюсарі х.в.'!Q757+водовідведення!Q757+зварювальник!N757+'слюсарі ц.о. г.в.'!O757+'гаряча вода'!O757+'аварійні служби'!I757</f>
        <v>0.21831897394810626</v>
      </c>
      <c r="G757" s="163">
        <f>даратиз!K757</f>
        <v>2.5571716166391464E-3</v>
      </c>
      <c r="H757" s="163">
        <f>димвенканали!R757</f>
        <v>1.8999494361055049E-2</v>
      </c>
      <c r="I757" s="163">
        <f>покрівлі!P757+'під зими'!N757+маляри!N757+водій!M757</f>
        <v>0.11147344966304798</v>
      </c>
      <c r="J757" s="163">
        <f>електрики!Q757</f>
        <v>2.4887428189997764E-2</v>
      </c>
      <c r="K757" s="163">
        <f t="shared" si="93"/>
        <v>1.1196916443427114</v>
      </c>
      <c r="L757" s="10">
        <v>2.9404891805891207E-2</v>
      </c>
      <c r="M757" s="116">
        <f t="shared" si="88"/>
        <v>1.1499999999999999</v>
      </c>
      <c r="N757" s="116">
        <f t="shared" si="94"/>
        <v>1.3789158433783231</v>
      </c>
      <c r="O757" s="164"/>
      <c r="P757" s="168"/>
      <c r="Q757" s="154"/>
      <c r="R757" s="184">
        <v>10</v>
      </c>
      <c r="S757" s="166">
        <f t="shared" si="90"/>
        <v>0.16743430097560541</v>
      </c>
      <c r="T757" s="240">
        <v>1.2114815424027177</v>
      </c>
      <c r="U757" s="155">
        <f t="shared" si="95"/>
        <v>13.820623353743786</v>
      </c>
    </row>
    <row r="758" spans="1:21">
      <c r="A758" s="161">
        <f t="shared" si="92"/>
        <v>122</v>
      </c>
      <c r="B758" s="162" t="s">
        <v>1030</v>
      </c>
      <c r="C758" s="162"/>
      <c r="D758" s="163">
        <f>'сходові кл'!P758</f>
        <v>0.40885974965079985</v>
      </c>
      <c r="E758" s="163">
        <f>'прибуд тер'!P758</f>
        <v>0.18964666691395657</v>
      </c>
      <c r="F758" s="163">
        <f>'слюсарі х.в.'!Q758+водовідведення!Q758+зварювальник!N758+'слюсарі ц.о. г.в.'!O758+'гаряча вода'!O758+'аварійні служби'!I758</f>
        <v>0.21346153571931289</v>
      </c>
      <c r="G758" s="163">
        <f>даратиз!K758</f>
        <v>2.1665085462774314E-3</v>
      </c>
      <c r="H758" s="163">
        <f>димвенканали!R758</f>
        <v>1.8220248570579852E-2</v>
      </c>
      <c r="I758" s="163">
        <f>покрівлі!P758+'під зими'!N758+маляри!N758+водій!M758</f>
        <v>0.10994779370686542</v>
      </c>
      <c r="J758" s="163">
        <f>електрики!Q758</f>
        <v>2.2667803957419255E-2</v>
      </c>
      <c r="K758" s="163">
        <f t="shared" si="93"/>
        <v>0.96497030706521136</v>
      </c>
      <c r="L758" s="10">
        <v>2.5594581001921909E-2</v>
      </c>
      <c r="M758" s="116">
        <f t="shared" si="88"/>
        <v>0.99</v>
      </c>
      <c r="N758" s="116">
        <f t="shared" si="94"/>
        <v>1.1886778656805599</v>
      </c>
      <c r="O758" s="164"/>
      <c r="P758" s="168"/>
      <c r="Q758" s="154"/>
      <c r="R758" s="184">
        <v>9</v>
      </c>
      <c r="S758" s="166">
        <f t="shared" si="90"/>
        <v>0.13418112840137719</v>
      </c>
      <c r="T758" s="240">
        <v>1.0544967372791827</v>
      </c>
      <c r="U758" s="155">
        <f t="shared" si="95"/>
        <v>12.724660367142715</v>
      </c>
    </row>
    <row r="759" spans="1:21">
      <c r="A759" s="161">
        <f t="shared" si="92"/>
        <v>123</v>
      </c>
      <c r="B759" s="162" t="s">
        <v>1031</v>
      </c>
      <c r="C759" s="162"/>
      <c r="D759" s="163">
        <f>'сходові кл'!P759</f>
        <v>0.40675609923220679</v>
      </c>
      <c r="E759" s="163">
        <f>'прибуд тер'!P759</f>
        <v>0.55174908542182644</v>
      </c>
      <c r="F759" s="163">
        <f>'слюсарі х.в.'!Q759+водовідведення!Q759+зварювальник!N759+'слюсарі ц.о. г.в.'!O759+'гаряча вода'!O759+'аварійні служби'!I759</f>
        <v>0.2309166462008887</v>
      </c>
      <c r="G759" s="163">
        <f>даратиз!K759</f>
        <v>4.6851043755159819E-3</v>
      </c>
      <c r="H759" s="163">
        <f>димвенканали!R759</f>
        <v>2.2810381854609763E-2</v>
      </c>
      <c r="I759" s="163">
        <f>покрівлі!P759+'під зими'!N759+маляри!N759+водій!M759</f>
        <v>0.14305227579401336</v>
      </c>
      <c r="J759" s="163">
        <f>електрики!Q759</f>
        <v>2.9491264858945924E-2</v>
      </c>
      <c r="K759" s="163">
        <f t="shared" si="93"/>
        <v>1.389460857738007</v>
      </c>
      <c r="L759" s="10">
        <v>3.6337170181606412E-2</v>
      </c>
      <c r="M759" s="116">
        <f t="shared" si="88"/>
        <v>1.43</v>
      </c>
      <c r="N759" s="116">
        <f t="shared" si="94"/>
        <v>1.7109576335035361</v>
      </c>
      <c r="O759" s="164"/>
      <c r="P759" s="168"/>
      <c r="Q759" s="154"/>
      <c r="R759" s="184">
        <v>5</v>
      </c>
      <c r="S759" s="166">
        <f t="shared" si="90"/>
        <v>0.21386622202135186</v>
      </c>
      <c r="T759" s="240">
        <v>1.4970914114821843</v>
      </c>
      <c r="U759" s="155">
        <f t="shared" si="95"/>
        <v>14.285448462336388</v>
      </c>
    </row>
    <row r="760" spans="1:21">
      <c r="A760" s="161">
        <f t="shared" si="92"/>
        <v>124</v>
      </c>
      <c r="B760" s="162" t="s">
        <v>1032</v>
      </c>
      <c r="C760" s="162"/>
      <c r="D760" s="163">
        <f>'сходові кл'!P760</f>
        <v>0.2968692192217009</v>
      </c>
      <c r="E760" s="163">
        <f>'прибуд тер'!P760</f>
        <v>0.41825102895211497</v>
      </c>
      <c r="F760" s="163">
        <f>'слюсарі х.в.'!Q760+водовідведення!Q760+зварювальник!N760+'слюсарі ц.о. г.в.'!O760+'гаряча вода'!O760+'аварійні служби'!I760</f>
        <v>0.23622119668059169</v>
      </c>
      <c r="G760" s="163">
        <f>даратиз!K760</f>
        <v>4.5652508633394189E-3</v>
      </c>
      <c r="H760" s="163">
        <f>димвенканали!R760</f>
        <v>2.4309781297222683E-2</v>
      </c>
      <c r="I760" s="163">
        <f>покрівлі!P760+'під зими'!N760+маляри!N760+водій!M760</f>
        <v>0.1434081534243194</v>
      </c>
      <c r="J760" s="163">
        <f>електрики!Q760</f>
        <v>3.1429820134929502E-2</v>
      </c>
      <c r="K760" s="163">
        <f t="shared" si="93"/>
        <v>1.1550544505742186</v>
      </c>
      <c r="L760" s="10">
        <v>3.0620926857652244E-2</v>
      </c>
      <c r="M760" s="116">
        <f t="shared" si="88"/>
        <v>1.19</v>
      </c>
      <c r="N760" s="116">
        <f t="shared" si="94"/>
        <v>1.422810452918245</v>
      </c>
      <c r="O760" s="164"/>
      <c r="P760" s="168"/>
      <c r="Q760" s="154"/>
      <c r="R760" s="184">
        <v>5</v>
      </c>
      <c r="S760" s="166">
        <f t="shared" si="90"/>
        <v>0.1612282663829725</v>
      </c>
      <c r="T760" s="240">
        <v>1.2615821865352725</v>
      </c>
      <c r="U760" s="155">
        <f t="shared" si="95"/>
        <v>12.779846458181163</v>
      </c>
    </row>
    <row r="761" spans="1:21">
      <c r="A761" s="161">
        <f t="shared" si="92"/>
        <v>125</v>
      </c>
      <c r="B761" s="162" t="s">
        <v>1033</v>
      </c>
      <c r="C761" s="162"/>
      <c r="D761" s="163">
        <f>'сходові кл'!P761</f>
        <v>0.41930227431134998</v>
      </c>
      <c r="E761" s="163">
        <f>'прибуд тер'!P761</f>
        <v>0.27563675900487816</v>
      </c>
      <c r="F761" s="163">
        <f>'слюсарі х.в.'!Q761+водовідведення!Q761+зварювальник!N761+'слюсарі ц.о. г.в.'!O761+'гаряча вода'!O761+'аварійні служби'!I761</f>
        <v>0.30121825916986578</v>
      </c>
      <c r="G761" s="163">
        <f>даратиз!K761</f>
        <v>2.9743558521878322E-3</v>
      </c>
      <c r="H761" s="163">
        <f>димвенканали!R761</f>
        <v>2.9438014588204976E-2</v>
      </c>
      <c r="I761" s="163">
        <f>покрівлі!P761+'під зими'!N761+маляри!N761+водій!M761</f>
        <v>0.19334546756830701</v>
      </c>
      <c r="J761" s="163">
        <f>електрики!Q761+підкачка!I761</f>
        <v>4.2185828459917252E-2</v>
      </c>
      <c r="K761" s="163">
        <f t="shared" si="93"/>
        <v>1.2641009589547112</v>
      </c>
      <c r="L761" s="10">
        <v>3.4180602536723385E-2</v>
      </c>
      <c r="M761" s="116">
        <f t="shared" si="88"/>
        <v>1.3</v>
      </c>
      <c r="N761" s="116">
        <f t="shared" si="94"/>
        <v>1.5579378737897214</v>
      </c>
      <c r="O761" s="164"/>
      <c r="P761" s="168"/>
      <c r="Q761" s="154"/>
      <c r="R761" s="184">
        <v>9</v>
      </c>
      <c r="S761" s="166">
        <f t="shared" si="90"/>
        <v>0.14969704927671801</v>
      </c>
      <c r="T761" s="240">
        <v>1.4082408245130034</v>
      </c>
      <c r="U761" s="155">
        <f t="shared" si="95"/>
        <v>10.630074534906777</v>
      </c>
    </row>
    <row r="762" spans="1:21">
      <c r="A762" s="161">
        <f t="shared" si="92"/>
        <v>126</v>
      </c>
      <c r="B762" s="162" t="s">
        <v>1034</v>
      </c>
      <c r="C762" s="162"/>
      <c r="D762" s="163">
        <f>'сходові кл'!P762</f>
        <v>0.40628442070097959</v>
      </c>
      <c r="E762" s="163">
        <f>'прибуд тер'!P762</f>
        <v>0.34508431821473218</v>
      </c>
      <c r="F762" s="163">
        <f>'слюсарі х.в.'!Q762+водовідведення!Q762+зварювальник!N762+'слюсарі ц.о. г.в.'!O762+'гаряча вода'!O762+'аварійні служби'!I762</f>
        <v>0.23515501205428485</v>
      </c>
      <c r="G762" s="163">
        <f>даратиз!K762</f>
        <v>4.7459526205067236E-3</v>
      </c>
      <c r="H762" s="163">
        <f>димвенканали!R762</f>
        <v>2.4008410494828804E-2</v>
      </c>
      <c r="I762" s="163">
        <f>покрівлі!P762+'під зими'!N762+маляри!N762+водій!M762</f>
        <v>0.14131059260217929</v>
      </c>
      <c r="J762" s="163">
        <f>електрики!Q762</f>
        <v>3.1040181495348595E-2</v>
      </c>
      <c r="K762" s="163">
        <f t="shared" si="93"/>
        <v>1.1876288881828603</v>
      </c>
      <c r="L762" s="10">
        <v>3.1405025968978394E-2</v>
      </c>
      <c r="M762" s="116">
        <f t="shared" si="88"/>
        <v>1.22</v>
      </c>
      <c r="N762" s="116">
        <f t="shared" si="94"/>
        <v>1.4628406969822063</v>
      </c>
      <c r="O762" s="164"/>
      <c r="P762" s="168"/>
      <c r="Q762" s="154"/>
      <c r="R762" s="184">
        <v>5</v>
      </c>
      <c r="S762" s="166">
        <f t="shared" si="90"/>
        <v>0.16895362706029649</v>
      </c>
      <c r="T762" s="240">
        <v>1.2938870699219098</v>
      </c>
      <c r="U762" s="155">
        <f t="shared" si="95"/>
        <v>13.05783410220595</v>
      </c>
    </row>
    <row r="763" spans="1:21">
      <c r="A763" s="161">
        <f t="shared" si="92"/>
        <v>127</v>
      </c>
      <c r="B763" s="162" t="s">
        <v>42</v>
      </c>
      <c r="C763" s="162"/>
      <c r="D763" s="163">
        <f>'сходові кл'!P763</f>
        <v>0.51263174047733184</v>
      </c>
      <c r="E763" s="163">
        <f>'прибуд тер'!P763</f>
        <v>0.18452593179157678</v>
      </c>
      <c r="F763" s="163">
        <f>'слюсарі х.в.'!Q763+водовідведення!Q763+зварювальник!N763+'слюсарі ц.о. г.в.'!O763+'гаряча вода'!O763+'аварійні служби'!I763</f>
        <v>0.2223057473593219</v>
      </c>
      <c r="G763" s="163">
        <f>даратиз!K763</f>
        <v>2.5682626892088722E-3</v>
      </c>
      <c r="H763" s="163">
        <f>димвенканали!R763</f>
        <v>2.1395220532668686E-2</v>
      </c>
      <c r="I763" s="163">
        <f>покрівлі!P763+'під зими'!N763+маляри!N763+водій!M763</f>
        <v>0.11976674987131626</v>
      </c>
      <c r="J763" s="163">
        <f>електрики!Q763</f>
        <v>2.634440002201921E-2</v>
      </c>
      <c r="K763" s="163">
        <f t="shared" si="93"/>
        <v>1.0895380527434435</v>
      </c>
      <c r="L763" s="10">
        <v>2.8723173822219498E-2</v>
      </c>
      <c r="M763" s="116">
        <f t="shared" si="88"/>
        <v>1.1200000000000001</v>
      </c>
      <c r="N763" s="116">
        <f t="shared" si="94"/>
        <v>1.3419134718787957</v>
      </c>
      <c r="O763" s="164"/>
      <c r="P763" s="168"/>
      <c r="Q763" s="154"/>
      <c r="R763" s="184">
        <v>10</v>
      </c>
      <c r="S763" s="166">
        <f t="shared" si="90"/>
        <v>0.16191347187879579</v>
      </c>
      <c r="T763" s="166">
        <v>1.18</v>
      </c>
      <c r="U763" s="155">
        <f t="shared" si="95"/>
        <v>13.721480667694557</v>
      </c>
    </row>
    <row r="764" spans="1:21">
      <c r="A764" s="161">
        <f t="shared" si="92"/>
        <v>128</v>
      </c>
      <c r="B764" s="162" t="s">
        <v>1039</v>
      </c>
      <c r="C764" s="162"/>
      <c r="D764" s="163">
        <f>'сходові кл'!P764</f>
        <v>0</v>
      </c>
      <c r="E764" s="163">
        <f>'прибуд тер'!P764</f>
        <v>0</v>
      </c>
      <c r="F764" s="163">
        <f>'слюсарі х.в.'!Q764+водовідведення!Q764+зварювальник!N764+'слюсарі ц.о. г.в.'!O764+'гаряча вода'!O764+'аварійні служби'!I764</f>
        <v>9.2969920802696754E-2</v>
      </c>
      <c r="G764" s="163">
        <f>даратиз!K764</f>
        <v>0</v>
      </c>
      <c r="H764" s="163">
        <f>димвенканали!R764</f>
        <v>1.8085391467963272E-2</v>
      </c>
      <c r="I764" s="163">
        <f>покрівлі!P764+'під зими'!N764+маляри!N764+водій!M764</f>
        <v>0.7225263045578868</v>
      </c>
      <c r="J764" s="163">
        <f>електрики!Q764</f>
        <v>4.6392659506308435E-2</v>
      </c>
      <c r="K764" s="163">
        <f t="shared" si="93"/>
        <v>0.87997427633485525</v>
      </c>
      <c r="L764" s="10">
        <v>2.5843695879812896E-2</v>
      </c>
      <c r="M764" s="116">
        <f t="shared" si="88"/>
        <v>0.91</v>
      </c>
      <c r="N764" s="116">
        <f t="shared" si="94"/>
        <v>1.0869815666576017</v>
      </c>
      <c r="O764" s="164"/>
      <c r="P764" s="168"/>
      <c r="Q764" s="154"/>
      <c r="R764" s="184">
        <v>1</v>
      </c>
      <c r="S764" s="166">
        <f t="shared" si="90"/>
        <v>2.6981566657601652E-2</v>
      </c>
      <c r="T764" s="166">
        <v>1.06</v>
      </c>
      <c r="U764" s="155">
        <f t="shared" si="95"/>
        <v>2.5454308167548727</v>
      </c>
    </row>
    <row r="765" spans="1:21">
      <c r="A765" s="161">
        <f t="shared" si="92"/>
        <v>129</v>
      </c>
      <c r="B765" s="162" t="s">
        <v>1040</v>
      </c>
      <c r="C765" s="162"/>
      <c r="D765" s="163">
        <f>'сходові кл'!P765</f>
        <v>0</v>
      </c>
      <c r="E765" s="163">
        <f>'прибуд тер'!P765</f>
        <v>0</v>
      </c>
      <c r="F765" s="163">
        <f>'слюсарі х.в.'!Q765+водовідведення!Q765+зварювальник!N765+'слюсарі ц.о. г.в.'!O765+'гаряча вода'!O765+'аварійні служби'!I765</f>
        <v>2.8449920802696763E-2</v>
      </c>
      <c r="G765" s="163">
        <f>даратиз!K765</f>
        <v>0</v>
      </c>
      <c r="H765" s="163">
        <f>димвенканали!R765</f>
        <v>4.2344658510177581E-2</v>
      </c>
      <c r="I765" s="163">
        <f>покрівлі!P765+'під зими'!N765+маляри!N765+водій!M765</f>
        <v>0.23150777775855572</v>
      </c>
      <c r="J765" s="163">
        <f>електрики!Q765</f>
        <v>5.474689321050958E-2</v>
      </c>
      <c r="K765" s="163">
        <f t="shared" ref="K765:K774" si="96">D765+E765+F765+G765+H765+I765+J765</f>
        <v>0.35704925028193962</v>
      </c>
      <c r="L765" s="10">
        <v>1.354878343414531E-2</v>
      </c>
      <c r="M765" s="116">
        <f t="shared" ref="M765:M773" si="97">ROUND(K765+L765,2)</f>
        <v>0.37</v>
      </c>
      <c r="N765" s="116">
        <f t="shared" si="94"/>
        <v>0.4447176404593019</v>
      </c>
      <c r="O765" s="164"/>
      <c r="P765" s="168"/>
      <c r="Q765" s="154"/>
      <c r="R765" s="184">
        <v>1</v>
      </c>
      <c r="S765" s="166">
        <f t="shared" ref="S765:S828" si="98">N765-T765</f>
        <v>4.4717640459301877E-2</v>
      </c>
      <c r="T765" s="166">
        <v>0.4</v>
      </c>
      <c r="U765" s="155">
        <f t="shared" ref="U765:U796" si="99">S765/T765*100</f>
        <v>11.179410114825469</v>
      </c>
    </row>
    <row r="766" spans="1:21">
      <c r="A766" s="161">
        <f t="shared" ref="A766:A773" si="100">A765+1</f>
        <v>130</v>
      </c>
      <c r="B766" s="162" t="s">
        <v>1043</v>
      </c>
      <c r="C766" s="162"/>
      <c r="D766" s="163">
        <f>'сходові кл'!P766</f>
        <v>0.50986675058343178</v>
      </c>
      <c r="E766" s="163">
        <f>'прибуд тер'!P766</f>
        <v>0.53803440390691282</v>
      </c>
      <c r="F766" s="163">
        <f>'слюсарі х.в.'!Q766+водовідведення!Q766+зварювальник!N766+'слюсарі ц.о. г.в.'!O766+'гаряча вода'!O766+'аварійні служби'!I766</f>
        <v>0.23150760681642665</v>
      </c>
      <c r="G766" s="163">
        <f>даратиз!K766</f>
        <v>4.3014268229297657E-3</v>
      </c>
      <c r="H766" s="163">
        <f>димвенканали!R766</f>
        <v>2.2977424476022117E-2</v>
      </c>
      <c r="I766" s="163">
        <f>покрівлі!P766+'під зими'!N766+маляри!N766+водій!M766</f>
        <v>0.14624667272226541</v>
      </c>
      <c r="J766" s="163">
        <f>електрики!Q766</f>
        <v>2.9707232229514477E-2</v>
      </c>
      <c r="K766" s="163">
        <f t="shared" si="96"/>
        <v>1.4826415175575027</v>
      </c>
      <c r="L766" s="10">
        <v>3.8644605333687215E-2</v>
      </c>
      <c r="M766" s="116">
        <f t="shared" si="97"/>
        <v>1.52</v>
      </c>
      <c r="N766" s="116">
        <f t="shared" si="94"/>
        <v>1.825543347469428</v>
      </c>
      <c r="O766" s="164"/>
      <c r="P766" s="168"/>
      <c r="Q766" s="154"/>
      <c r="R766" s="184">
        <v>5</v>
      </c>
      <c r="S766" s="166">
        <f t="shared" si="98"/>
        <v>0.23554334746942795</v>
      </c>
      <c r="T766" s="166">
        <v>1.59</v>
      </c>
      <c r="U766" s="155">
        <f t="shared" si="99"/>
        <v>14.814047010655845</v>
      </c>
    </row>
    <row r="767" spans="1:21">
      <c r="A767" s="161">
        <f t="shared" si="100"/>
        <v>131</v>
      </c>
      <c r="B767" s="162" t="s">
        <v>1044</v>
      </c>
      <c r="C767" s="162"/>
      <c r="D767" s="163">
        <f>'сходові кл'!P767</f>
        <v>0.59463848433770516</v>
      </c>
      <c r="E767" s="163">
        <f>'прибуд тер'!P767</f>
        <v>0.47484788408218154</v>
      </c>
      <c r="F767" s="163">
        <f>'слюсарі х.в.'!Q767+водовідведення!Q767+зварювальник!N767+'слюсарі ц.о. г.в.'!O767+'гаряча вода'!O767+'аварійні служби'!I767</f>
        <v>0.23040134463665193</v>
      </c>
      <c r="G767" s="163">
        <f>даратиз!K767</f>
        <v>4.3518346218259941E-3</v>
      </c>
      <c r="H767" s="163">
        <f>димвенканали!R767</f>
        <v>1.3087424271834361E-2</v>
      </c>
      <c r="I767" s="163">
        <f>покрівлі!P767+'під зими'!N767+маляри!N767+водій!M767</f>
        <v>0.14155549385089189</v>
      </c>
      <c r="J767" s="163">
        <f>електрики!Q767</f>
        <v>3.1182195921449544E-2</v>
      </c>
      <c r="K767" s="163">
        <f t="shared" si="96"/>
        <v>1.4900646617225406</v>
      </c>
      <c r="L767" s="10">
        <v>3.8838739439274933E-2</v>
      </c>
      <c r="M767" s="116">
        <f t="shared" si="97"/>
        <v>1.53</v>
      </c>
      <c r="N767" s="116">
        <f t="shared" si="94"/>
        <v>1.8346840813941785</v>
      </c>
      <c r="O767" s="164"/>
      <c r="P767" s="168"/>
      <c r="Q767" s="154"/>
      <c r="R767" s="184">
        <v>5</v>
      </c>
      <c r="S767" s="166">
        <f t="shared" si="98"/>
        <v>0.2346840813941784</v>
      </c>
      <c r="T767" s="166">
        <v>1.6</v>
      </c>
      <c r="U767" s="155">
        <f t="shared" si="99"/>
        <v>14.66775508713615</v>
      </c>
    </row>
    <row r="768" spans="1:21">
      <c r="A768" s="161">
        <f t="shared" si="100"/>
        <v>132</v>
      </c>
      <c r="B768" s="162" t="s">
        <v>1045</v>
      </c>
      <c r="C768" s="162"/>
      <c r="D768" s="163">
        <f>'сходові кл'!P768</f>
        <v>0.31476527259168274</v>
      </c>
      <c r="E768" s="163">
        <f>'прибуд тер'!P768</f>
        <v>0.61787794249965877</v>
      </c>
      <c r="F768" s="163">
        <f>'слюсарі х.в.'!Q768+водовідведення!Q768+зварювальник!N768+'слюсарі ц.о. г.в.'!O768+'гаряча вода'!O768+'аварійні служби'!I768</f>
        <v>0.23026056335046285</v>
      </c>
      <c r="G768" s="163">
        <f>даратиз!K768</f>
        <v>4.6470140960402414E-3</v>
      </c>
      <c r="H768" s="163">
        <f>димвенканали!R768</f>
        <v>4.1694516797659495E-2</v>
      </c>
      <c r="I768" s="163">
        <f>покрівлі!P768+'під зими'!N768+маляри!N768+водій!M768</f>
        <v>0.1412493748851143</v>
      </c>
      <c r="J768" s="163">
        <f>електрики!Q768</f>
        <v>2.9251498477978883E-2</v>
      </c>
      <c r="K768" s="163">
        <f t="shared" si="96"/>
        <v>1.3797461826985971</v>
      </c>
      <c r="L768" s="10">
        <v>3.6088696275450534E-2</v>
      </c>
      <c r="M768" s="116">
        <f t="shared" si="97"/>
        <v>1.42</v>
      </c>
      <c r="N768" s="116">
        <f t="shared" si="94"/>
        <v>1.699001854768857</v>
      </c>
      <c r="O768" s="164"/>
      <c r="P768" s="168"/>
      <c r="Q768" s="154"/>
      <c r="R768" s="184">
        <v>5</v>
      </c>
      <c r="S768" s="166">
        <f t="shared" si="98"/>
        <v>0.20900185476885702</v>
      </c>
      <c r="T768" s="166">
        <v>1.49</v>
      </c>
      <c r="U768" s="155">
        <f t="shared" si="99"/>
        <v>14.026970118715237</v>
      </c>
    </row>
    <row r="769" spans="1:21">
      <c r="A769" s="161">
        <f t="shared" si="100"/>
        <v>133</v>
      </c>
      <c r="B769" s="14" t="s">
        <v>1363</v>
      </c>
      <c r="C769" s="162"/>
      <c r="D769" s="163">
        <f>'сходові кл'!P769</f>
        <v>0.18709784581922687</v>
      </c>
      <c r="E769" s="163">
        <f>'прибуд тер'!P769</f>
        <v>0.60625124353021886</v>
      </c>
      <c r="F769" s="163">
        <f>'слюсарі х.в.'!Q769+водовідведення!Q769+зварювальник!N769+'слюсарі ц.о. г.в.'!O769+'гаряча вода'!O769+'аварійні служби'!I769</f>
        <v>0.4084380511816893</v>
      </c>
      <c r="G769" s="163">
        <f>даратиз!K769</f>
        <v>1.9248214083229392E-3</v>
      </c>
      <c r="H769" s="163">
        <f>димвенканали!R769</f>
        <v>0.10980549178753864</v>
      </c>
      <c r="I769" s="163">
        <f>покрівлі!P769+'під зими'!N769+маляри!N769+водій!M769</f>
        <v>0.24248229400402671</v>
      </c>
      <c r="J769" s="163">
        <f>електрики!Q769</f>
        <v>0.12243599015213774</v>
      </c>
      <c r="K769" s="163">
        <f t="shared" si="96"/>
        <v>1.6784357378831611</v>
      </c>
      <c r="L769" s="10">
        <v>0</v>
      </c>
      <c r="M769" s="116">
        <f t="shared" si="97"/>
        <v>1.68</v>
      </c>
      <c r="N769" s="116">
        <f t="shared" si="94"/>
        <v>2.0141228854597935</v>
      </c>
      <c r="O769" s="164"/>
      <c r="P769" s="168"/>
      <c r="Q769" s="154"/>
      <c r="R769" s="184">
        <v>5</v>
      </c>
      <c r="S769" s="166">
        <f t="shared" si="98"/>
        <v>0.44343360636911711</v>
      </c>
      <c r="T769" s="166">
        <v>1.5706892790906763</v>
      </c>
      <c r="U769" s="155">
        <f t="shared" si="99"/>
        <v>28.231784113649478</v>
      </c>
    </row>
    <row r="770" spans="1:21">
      <c r="A770" s="161">
        <f t="shared" si="100"/>
        <v>134</v>
      </c>
      <c r="B770" s="14" t="s">
        <v>1364</v>
      </c>
      <c r="C770" s="162"/>
      <c r="D770" s="163">
        <f>'сходові кл'!P770</f>
        <v>0.33473301103408803</v>
      </c>
      <c r="E770" s="163">
        <f>'прибуд тер'!P770</f>
        <v>0.32507659902603242</v>
      </c>
      <c r="F770" s="163">
        <f>'слюсарі х.в.'!Q770+водовідведення!Q770+зварювальник!N770+'слюсарі ц.о. г.в.'!O770+'гаряча вода'!O770+'аварійні служби'!I770</f>
        <v>0.40732213561185282</v>
      </c>
      <c r="G770" s="163">
        <f>даратиз!K770</f>
        <v>1.5136097685067413E-3</v>
      </c>
      <c r="H770" s="163">
        <f>димвенканали!R770</f>
        <v>0.10880152526909623</v>
      </c>
      <c r="I770" s="163">
        <f>покрівлі!P770+'під зими'!N770+маляри!N770+водій!M770</f>
        <v>0.24248229400402677</v>
      </c>
      <c r="J770" s="163">
        <f>електрики!Q770</f>
        <v>0.1213165412724503</v>
      </c>
      <c r="K770" s="163">
        <f t="shared" si="96"/>
        <v>1.5412457159860533</v>
      </c>
      <c r="L770" s="10">
        <v>0</v>
      </c>
      <c r="M770" s="116">
        <f t="shared" si="97"/>
        <v>1.54</v>
      </c>
      <c r="N770" s="116">
        <f t="shared" si="94"/>
        <v>1.8494948591832638</v>
      </c>
      <c r="O770" s="164"/>
      <c r="P770" s="168"/>
      <c r="Q770" s="154"/>
      <c r="R770" s="184">
        <v>9</v>
      </c>
      <c r="S770" s="166">
        <f t="shared" si="98"/>
        <v>0.39426442922617699</v>
      </c>
      <c r="T770" s="166">
        <v>1.4552304299570868</v>
      </c>
      <c r="U770" s="155">
        <f t="shared" si="99"/>
        <v>27.092920894858104</v>
      </c>
    </row>
    <row r="771" spans="1:21">
      <c r="A771" s="161">
        <f t="shared" si="100"/>
        <v>135</v>
      </c>
      <c r="B771" s="14" t="s">
        <v>1365</v>
      </c>
      <c r="C771" s="162"/>
      <c r="D771" s="163">
        <f>'сходові кл'!P771</f>
        <v>9.5288458616030011E-2</v>
      </c>
      <c r="E771" s="163">
        <f>'прибуд тер'!P771</f>
        <v>0.50109919196587438</v>
      </c>
      <c r="F771" s="163">
        <f>'слюсарі х.в.'!Q771+водовідведення!Q771+зварювальник!N771+'слюсарі ц.о. г.в.'!O771+'гаряча вода'!O771+'аварійні служби'!I771</f>
        <v>0.48690477109321972</v>
      </c>
      <c r="G771" s="163">
        <f>даратиз!K771</f>
        <v>7.5049044208221173E-3</v>
      </c>
      <c r="H771" s="163">
        <f>димвенканали!R771</f>
        <v>0.18040040213072703</v>
      </c>
      <c r="I771" s="163">
        <f>покрівлі!P771+'під зими'!N771+маляри!N771+водій!M771</f>
        <v>0.24248229400402674</v>
      </c>
      <c r="J771" s="163">
        <f>електрики!Q771</f>
        <v>0.20115115828137473</v>
      </c>
      <c r="K771" s="163">
        <f t="shared" si="96"/>
        <v>1.7148311805120748</v>
      </c>
      <c r="L771" s="10">
        <v>0</v>
      </c>
      <c r="M771" s="116">
        <f t="shared" si="97"/>
        <v>1.71</v>
      </c>
      <c r="N771" s="116">
        <f t="shared" si="94"/>
        <v>2.0577974166144899</v>
      </c>
      <c r="O771" s="164"/>
      <c r="P771" s="168"/>
      <c r="Q771" s="154"/>
      <c r="R771" s="184">
        <v>4</v>
      </c>
      <c r="S771" s="166">
        <f t="shared" si="98"/>
        <v>0.40055370110180677</v>
      </c>
      <c r="T771" s="166">
        <v>1.6572437155126831</v>
      </c>
      <c r="U771" s="155">
        <f t="shared" si="99"/>
        <v>24.169872985633372</v>
      </c>
    </row>
    <row r="772" spans="1:21">
      <c r="A772" s="161">
        <f t="shared" si="100"/>
        <v>136</v>
      </c>
      <c r="B772" s="14" t="s">
        <v>1366</v>
      </c>
      <c r="C772" s="162"/>
      <c r="D772" s="163">
        <f>'сходові кл'!P772</f>
        <v>0.10162600047706861</v>
      </c>
      <c r="E772" s="163">
        <f>'прибуд тер'!P772</f>
        <v>0.5344268074162738</v>
      </c>
      <c r="F772" s="163">
        <f>'слюсарі х.в.'!Q772+водовідведення!Q772+зварювальник!N772+'слюсарі ц.о. г.в.'!O772+'гаряча вода'!O772+'аварійні служби'!I772</f>
        <v>0.48060140446606003</v>
      </c>
      <c r="G772" s="163">
        <f>даратиз!K772</f>
        <v>8.0040482481108979E-3</v>
      </c>
      <c r="H772" s="163">
        <f>димвенканали!R772</f>
        <v>0.1747293915111128</v>
      </c>
      <c r="I772" s="163">
        <f>покрівлі!P772+'під зими'!N772+маляри!N772+водій!M772</f>
        <v>0.24248229400402671</v>
      </c>
      <c r="J772" s="163">
        <f>електрики!Q772</f>
        <v>0.1948278333813851</v>
      </c>
      <c r="K772" s="163">
        <f t="shared" si="96"/>
        <v>1.7366977795040381</v>
      </c>
      <c r="L772" s="10">
        <v>0</v>
      </c>
      <c r="M772" s="116">
        <f t="shared" si="97"/>
        <v>1.74</v>
      </c>
      <c r="N772" s="116">
        <f t="shared" si="94"/>
        <v>2.0840373354048456</v>
      </c>
      <c r="O772" s="164"/>
      <c r="P772" s="168"/>
      <c r="Q772" s="154"/>
      <c r="R772" s="184">
        <v>4</v>
      </c>
      <c r="S772" s="166">
        <f t="shared" si="98"/>
        <v>0.41276855076172669</v>
      </c>
      <c r="T772" s="166">
        <v>1.6712687846431189</v>
      </c>
      <c r="U772" s="155">
        <f t="shared" si="99"/>
        <v>24.697915413400658</v>
      </c>
    </row>
    <row r="773" spans="1:21">
      <c r="A773" s="161">
        <f t="shared" si="100"/>
        <v>137</v>
      </c>
      <c r="B773" s="14" t="s">
        <v>1367</v>
      </c>
      <c r="C773" s="162"/>
      <c r="D773" s="163">
        <f>'сходові кл'!P773</f>
        <v>0.21239767663010578</v>
      </c>
      <c r="E773" s="163">
        <f>'прибуд тер'!P773</f>
        <v>0.33142430891447333</v>
      </c>
      <c r="F773" s="163">
        <f>'слюсарі х.в.'!Q773+водовідведення!Q773+зварювальник!N773+'слюсарі ц.о. г.в.'!O773+'гаряча вода'!O773+'аварійні служби'!I773</f>
        <v>0.50682309333127129</v>
      </c>
      <c r="G773" s="163">
        <f>даратиз!K773</f>
        <v>5.0846226483620251E-3</v>
      </c>
      <c r="H773" s="163">
        <f>димвенканали!R773</f>
        <v>0.19832051111664323</v>
      </c>
      <c r="I773" s="163">
        <f>покрівлі!P773+'під зими'!N773+маляри!N773+водій!M773</f>
        <v>0.24248229400402671</v>
      </c>
      <c r="J773" s="163">
        <f>електрики!Q773</f>
        <v>0.22113254766006032</v>
      </c>
      <c r="K773" s="163">
        <f t="shared" si="96"/>
        <v>1.717665054304943</v>
      </c>
      <c r="L773" s="10">
        <v>0</v>
      </c>
      <c r="M773" s="116">
        <f t="shared" si="97"/>
        <v>1.72</v>
      </c>
      <c r="N773" s="116">
        <f t="shared" si="94"/>
        <v>2.0611980651659314</v>
      </c>
      <c r="O773" s="164"/>
      <c r="P773" s="168"/>
      <c r="Q773" s="154"/>
      <c r="R773" s="184">
        <v>9</v>
      </c>
      <c r="S773" s="166">
        <f t="shared" si="98"/>
        <v>0.38941311137440104</v>
      </c>
      <c r="T773" s="166">
        <v>1.6717849537915304</v>
      </c>
      <c r="U773" s="155">
        <f t="shared" si="99"/>
        <v>23.29325374601741</v>
      </c>
    </row>
    <row r="774" spans="1:21" s="225" customFormat="1">
      <c r="A774" s="231"/>
      <c r="B774" s="226" t="s">
        <v>576</v>
      </c>
      <c r="C774" s="226">
        <f>SUM(C637:C737)</f>
        <v>7495</v>
      </c>
      <c r="D774" s="232">
        <f>'сходові кл'!P774</f>
        <v>0.34329885849162106</v>
      </c>
      <c r="E774" s="232">
        <f>'прибуд тер'!P774</f>
        <v>0.52063220497477025</v>
      </c>
      <c r="F774" s="232">
        <f>'слюсарі х.в.'!Q774+водовідведення!Q774+зварювальник!N774+'слюсарі ц.о. г.в.'!O774+'гаряча вода'!O774+'аварійні служби'!I774</f>
        <v>0.29744874836584323</v>
      </c>
      <c r="G774" s="232">
        <f>даратиз!K774</f>
        <v>4.0550499829757666E-3</v>
      </c>
      <c r="H774" s="232">
        <f>димвенканали!R774</f>
        <v>3.1168031443784956E-2</v>
      </c>
      <c r="I774" s="232">
        <f>покрівлі!P774+'під зими'!N774+маляри!N774+водій!M774</f>
        <v>0.1528197169885262</v>
      </c>
      <c r="J774" s="232">
        <f>електрики!Q774</f>
        <v>2.7923248132547183E-2</v>
      </c>
      <c r="K774" s="232">
        <f t="shared" si="96"/>
        <v>1.3773458583800684</v>
      </c>
      <c r="L774" s="15">
        <f>(D774+E774+F774+G774+H774+I774+J774)*0.03</f>
        <v>4.1320375751402051E-2</v>
      </c>
      <c r="M774" s="227">
        <f>AVERAGE(M637:M769)</f>
        <v>1.148421052631579</v>
      </c>
      <c r="N774" s="227">
        <f>AVERAGE(N637:N773)</f>
        <v>1.3963076690239027</v>
      </c>
      <c r="O774" s="164">
        <f>MAX(N637:N737)</f>
        <v>1.9102878062737143</v>
      </c>
      <c r="P774" s="164">
        <f>MIN(N637:N737)</f>
        <v>0.5176049533465894</v>
      </c>
      <c r="Q774" s="154">
        <f>MAX(N637:N773)</f>
        <v>2.0840373354048456</v>
      </c>
      <c r="R774" s="228"/>
      <c r="S774" s="230">
        <f t="shared" si="98"/>
        <v>0.24431089345755863</v>
      </c>
      <c r="T774" s="230">
        <v>1.1519967755663441</v>
      </c>
      <c r="U774" s="246">
        <f t="shared" si="99"/>
        <v>21.207602194671999</v>
      </c>
    </row>
    <row r="775" spans="1:21">
      <c r="A775" s="161"/>
      <c r="B775" s="158" t="s">
        <v>823</v>
      </c>
      <c r="C775" s="158"/>
      <c r="D775" s="163"/>
      <c r="E775" s="163"/>
      <c r="F775" s="163"/>
      <c r="G775" s="163"/>
      <c r="H775" s="163"/>
      <c r="I775" s="163"/>
      <c r="J775" s="163"/>
      <c r="K775" s="163"/>
      <c r="L775" s="10"/>
      <c r="M775" s="116"/>
      <c r="N775" s="116"/>
      <c r="O775" s="164"/>
      <c r="P775" s="168"/>
      <c r="Q775" s="154">
        <f>MIN(N637:N773)</f>
        <v>5.3876389895693447E-2</v>
      </c>
      <c r="R775" s="236"/>
      <c r="S775" s="166">
        <f t="shared" si="98"/>
        <v>0</v>
      </c>
      <c r="T775" s="166"/>
      <c r="U775" s="155"/>
    </row>
    <row r="776" spans="1:21">
      <c r="A776" s="161">
        <v>1</v>
      </c>
      <c r="B776" s="115" t="s">
        <v>824</v>
      </c>
      <c r="C776" s="115">
        <v>7</v>
      </c>
      <c r="D776" s="163">
        <f>'сходові кл'!P776</f>
        <v>0</v>
      </c>
      <c r="E776" s="163">
        <f>'прибуд тер'!P776</f>
        <v>0</v>
      </c>
      <c r="F776" s="163">
        <f>'слюсарі х.в.'!Q776+водовідведення!Q776+зварювальник!N776+'слюсарі ц.о. г.в.'!O776+'гаряча вода'!O776+'аварійні служби'!I776</f>
        <v>0.21893369782449448</v>
      </c>
      <c r="G776" s="163">
        <f>даратиз!K776</f>
        <v>0</v>
      </c>
      <c r="H776" s="163">
        <f>димвенканали!R776</f>
        <v>2.4998231270978191E-2</v>
      </c>
      <c r="I776" s="163">
        <f>покрівлі!P776+'під зими'!N776+маляри!N776+водій!M776</f>
        <v>0.39856136557536781</v>
      </c>
      <c r="J776" s="163">
        <f>електрики!Q776</f>
        <v>2.3292017757318484E-2</v>
      </c>
      <c r="K776" s="163">
        <f t="shared" ref="K776:K806" si="101">D776+E776+F776+G776+H776+I776+J776</f>
        <v>0.66578531242815897</v>
      </c>
      <c r="L776" s="10">
        <v>1.6852840505932241E-2</v>
      </c>
      <c r="M776" s="116">
        <f t="shared" ref="M776:M788" si="102">ROUND(K776+L776,2)</f>
        <v>0.68</v>
      </c>
      <c r="N776" s="116">
        <f t="shared" ref="N776:N806" si="103">(D776+E776+F776+G776+H776+I776+J776+L776)*1.2</f>
        <v>0.81916578352090952</v>
      </c>
      <c r="O776" s="164"/>
      <c r="P776" s="168"/>
      <c r="Q776" s="154"/>
      <c r="R776" s="228">
        <v>1</v>
      </c>
      <c r="S776" s="166">
        <f t="shared" si="98"/>
        <v>0.12482875467650112</v>
      </c>
      <c r="T776" s="166">
        <v>0.6943370288444084</v>
      </c>
      <c r="U776" s="155">
        <f t="shared" ref="U776:U807" si="104">S776/T776*100</f>
        <v>17.978121501636572</v>
      </c>
    </row>
    <row r="777" spans="1:21">
      <c r="A777" s="161">
        <f>1+A776</f>
        <v>2</v>
      </c>
      <c r="B777" s="115" t="s">
        <v>825</v>
      </c>
      <c r="C777" s="115">
        <v>7</v>
      </c>
      <c r="D777" s="163">
        <f>'сходові кл'!P777</f>
        <v>0</v>
      </c>
      <c r="E777" s="163">
        <f>'прибуд тер'!P777</f>
        <v>0</v>
      </c>
      <c r="F777" s="163">
        <f>'слюсарі х.в.'!Q777+водовідведення!Q777+зварювальник!N777+'слюсарі ц.о. г.в.'!O777+'гаряча вода'!O777+'аварійні служби'!I777</f>
        <v>0.25400177926211981</v>
      </c>
      <c r="G777" s="163">
        <f>даратиз!K777</f>
        <v>0</v>
      </c>
      <c r="H777" s="163">
        <f>димвенканали!R777</f>
        <v>2.3562820464782447E-2</v>
      </c>
      <c r="I777" s="163">
        <f>покрівлі!P777+'під зими'!N777+маляри!N777+водій!M777</f>
        <v>0.49670765991298549</v>
      </c>
      <c r="J777" s="163">
        <f>електрики!Q777</f>
        <v>2.9272771433520403E-2</v>
      </c>
      <c r="K777" s="163">
        <f t="shared" si="101"/>
        <v>0.80354503107340813</v>
      </c>
      <c r="L777" s="10">
        <v>2.0335301079544732E-2</v>
      </c>
      <c r="M777" s="116">
        <f t="shared" si="102"/>
        <v>0.82</v>
      </c>
      <c r="N777" s="116">
        <f t="shared" si="103"/>
        <v>0.98865639858354337</v>
      </c>
      <c r="O777" s="164"/>
      <c r="P777" s="168"/>
      <c r="Q777" s="154"/>
      <c r="R777" s="184">
        <v>1</v>
      </c>
      <c r="S777" s="166">
        <f t="shared" si="98"/>
        <v>0.15084199410630039</v>
      </c>
      <c r="T777" s="166">
        <v>0.83781440447724298</v>
      </c>
      <c r="U777" s="155">
        <f t="shared" si="104"/>
        <v>18.004225434679501</v>
      </c>
    </row>
    <row r="778" spans="1:21">
      <c r="A778" s="161">
        <f t="shared" ref="A778:A841" si="105">1+A777</f>
        <v>3</v>
      </c>
      <c r="B778" s="115" t="s">
        <v>826</v>
      </c>
      <c r="C778" s="115">
        <v>5</v>
      </c>
      <c r="D778" s="163">
        <f>'сходові кл'!P778</f>
        <v>0</v>
      </c>
      <c r="E778" s="163">
        <f>'прибуд тер'!P778</f>
        <v>0</v>
      </c>
      <c r="F778" s="163">
        <f>'слюсарі х.в.'!Q778+водовідведення!Q778+зварювальник!N778+'слюсарі ц.о. г.в.'!O778+'гаряча вода'!O778+'аварійні служби'!I778</f>
        <v>0.22757580308189421</v>
      </c>
      <c r="G778" s="163">
        <f>даратиз!K778</f>
        <v>0</v>
      </c>
      <c r="H778" s="163">
        <f>димвенканали!R778</f>
        <v>1.0154735112424701E-2</v>
      </c>
      <c r="I778" s="163">
        <f>покрівлі!P778+'під зими'!N778+маляри!N778+водій!M778</f>
        <v>0.65657390956658024</v>
      </c>
      <c r="J778" s="163">
        <f>електрики!Q778</f>
        <v>2.4765902289047154E-2</v>
      </c>
      <c r="K778" s="163">
        <f t="shared" si="101"/>
        <v>0.91907035004994631</v>
      </c>
      <c r="L778" s="10">
        <v>2.3336911376096212E-2</v>
      </c>
      <c r="M778" s="116">
        <f t="shared" si="102"/>
        <v>0.94</v>
      </c>
      <c r="N778" s="116">
        <f t="shared" si="103"/>
        <v>1.1308887137112509</v>
      </c>
      <c r="O778" s="164"/>
      <c r="P778" s="168"/>
      <c r="Q778" s="154"/>
      <c r="R778" s="184">
        <v>1</v>
      </c>
      <c r="S778" s="166">
        <f t="shared" si="98"/>
        <v>0.16940796501608701</v>
      </c>
      <c r="T778" s="166">
        <v>0.96148074869516387</v>
      </c>
      <c r="U778" s="155">
        <f t="shared" si="104"/>
        <v>17.619485907127359</v>
      </c>
    </row>
    <row r="779" spans="1:21">
      <c r="A779" s="161">
        <f t="shared" si="105"/>
        <v>4</v>
      </c>
      <c r="B779" s="115" t="s">
        <v>827</v>
      </c>
      <c r="C779" s="115">
        <v>5</v>
      </c>
      <c r="D779" s="163">
        <f>'сходові кл'!P779</f>
        <v>0</v>
      </c>
      <c r="E779" s="163">
        <f>'прибуд тер'!P779</f>
        <v>0</v>
      </c>
      <c r="F779" s="163">
        <f>'слюсарі х.в.'!Q779+водовідведення!Q779+зварювальник!N779+'слюсарі ц.о. г.в.'!O779+'гаряча вода'!O779+'аварійні служби'!I779</f>
        <v>0.23205082889247891</v>
      </c>
      <c r="G779" s="163">
        <f>даратиз!K779</f>
        <v>0</v>
      </c>
      <c r="H779" s="163">
        <f>димвенканали!R779</f>
        <v>2.0549393502414273E-2</v>
      </c>
      <c r="I779" s="163">
        <f>покрівлі!P779+'під зими'!N779+маляри!N779+водій!M779</f>
        <v>0.59811997855288412</v>
      </c>
      <c r="J779" s="163">
        <f>електрики!Q779</f>
        <v>2.5529104208586357E-2</v>
      </c>
      <c r="K779" s="163">
        <f t="shared" si="101"/>
        <v>0.87624930515636357</v>
      </c>
      <c r="L779" s="10">
        <v>2.2212416454154445E-2</v>
      </c>
      <c r="M779" s="116">
        <f t="shared" si="102"/>
        <v>0.9</v>
      </c>
      <c r="N779" s="116">
        <f t="shared" si="103"/>
        <v>1.0781540659326214</v>
      </c>
      <c r="O779" s="164"/>
      <c r="P779" s="168"/>
      <c r="Q779" s="154"/>
      <c r="R779" s="184">
        <v>1</v>
      </c>
      <c r="S779" s="166">
        <f t="shared" si="98"/>
        <v>0.16300250802145833</v>
      </c>
      <c r="T779" s="166">
        <v>0.91515155791116309</v>
      </c>
      <c r="U779" s="155">
        <f t="shared" si="104"/>
        <v>17.811531501242499</v>
      </c>
    </row>
    <row r="780" spans="1:21">
      <c r="A780" s="161">
        <f t="shared" si="105"/>
        <v>5</v>
      </c>
      <c r="B780" s="115" t="s">
        <v>828</v>
      </c>
      <c r="C780" s="115">
        <v>4</v>
      </c>
      <c r="D780" s="163">
        <f>'сходові кл'!P780</f>
        <v>0</v>
      </c>
      <c r="E780" s="163">
        <f>'прибуд тер'!P780</f>
        <v>0</v>
      </c>
      <c r="F780" s="163">
        <f>'слюсарі х.в.'!Q780+водовідведення!Q780+зварювальник!N780+'слюсарі ц.о. г.в.'!O780+'гаряча вода'!O780+'аварійні служби'!I780</f>
        <v>0.15510400416645312</v>
      </c>
      <c r="G780" s="163">
        <f>даратиз!K780</f>
        <v>0</v>
      </c>
      <c r="H780" s="163">
        <f>димвенканали!R780</f>
        <v>1.5029906615513552E-2</v>
      </c>
      <c r="I780" s="163">
        <f>покрівлі!P780+'під зими'!N780+маляри!N780+водій!M780</f>
        <v>0.67813285516432587</v>
      </c>
      <c r="J780" s="163">
        <f>електрики!Q780</f>
        <v>1.8327863530279365E-2</v>
      </c>
      <c r="K780" s="163">
        <f t="shared" si="101"/>
        <v>0.86659462947657195</v>
      </c>
      <c r="L780" s="10">
        <v>2.2097994793210306E-2</v>
      </c>
      <c r="M780" s="116">
        <f t="shared" si="102"/>
        <v>0.89</v>
      </c>
      <c r="N780" s="116">
        <f t="shared" si="103"/>
        <v>1.0664311491237386</v>
      </c>
      <c r="O780" s="164"/>
      <c r="P780" s="168"/>
      <c r="Q780" s="154"/>
      <c r="R780" s="184">
        <v>1</v>
      </c>
      <c r="S780" s="166">
        <f t="shared" si="98"/>
        <v>0.15599376364347395</v>
      </c>
      <c r="T780" s="166">
        <v>0.91043738548026465</v>
      </c>
      <c r="U780" s="155">
        <f t="shared" si="104"/>
        <v>17.133936515709504</v>
      </c>
    </row>
    <row r="781" spans="1:21">
      <c r="A781" s="161">
        <f t="shared" si="105"/>
        <v>6</v>
      </c>
      <c r="B781" s="115" t="s">
        <v>829</v>
      </c>
      <c r="C781" s="115">
        <v>6</v>
      </c>
      <c r="D781" s="163">
        <f>'сходові кл'!P781</f>
        <v>0</v>
      </c>
      <c r="E781" s="163">
        <f>'прибуд тер'!P781</f>
        <v>0</v>
      </c>
      <c r="F781" s="163">
        <f>'слюсарі х.в.'!Q781+водовідведення!Q781+зварювальник!N781+'слюсарі ц.о. г.в.'!O781+'гаряча вода'!O781+'аварійні служби'!I781</f>
        <v>0.21996540685033833</v>
      </c>
      <c r="G781" s="163">
        <f>даратиз!K781</f>
        <v>0</v>
      </c>
      <c r="H781" s="163">
        <f>димвенканали!R781</f>
        <v>4.740315942825192E-2</v>
      </c>
      <c r="I781" s="163">
        <f>покрівлі!P781+'під зими'!N781+маляри!N781+водій!M781</f>
        <v>0.57172111083548183</v>
      </c>
      <c r="J781" s="163">
        <f>електрики!Q781</f>
        <v>2.3467972565683497E-2</v>
      </c>
      <c r="K781" s="163">
        <f t="shared" si="101"/>
        <v>0.86255764967975557</v>
      </c>
      <c r="L781" s="10">
        <v>2.1800239068463137E-2</v>
      </c>
      <c r="M781" s="116">
        <f t="shared" si="102"/>
        <v>0.88</v>
      </c>
      <c r="N781" s="116">
        <f t="shared" si="103"/>
        <v>1.0612294664978625</v>
      </c>
      <c r="O781" s="164"/>
      <c r="P781" s="168"/>
      <c r="Q781" s="154"/>
      <c r="R781" s="184">
        <v>1</v>
      </c>
      <c r="S781" s="166">
        <f t="shared" si="98"/>
        <v>0.16305961687718129</v>
      </c>
      <c r="T781" s="166">
        <v>0.89816984962068125</v>
      </c>
      <c r="U781" s="155">
        <f t="shared" si="104"/>
        <v>18.154652702497785</v>
      </c>
    </row>
    <row r="782" spans="1:21">
      <c r="A782" s="161">
        <f t="shared" si="105"/>
        <v>7</v>
      </c>
      <c r="B782" s="115" t="s">
        <v>830</v>
      </c>
      <c r="C782" s="115">
        <v>8</v>
      </c>
      <c r="D782" s="163">
        <f>'сходові кл'!P782</f>
        <v>0</v>
      </c>
      <c r="E782" s="163">
        <f>'прибуд тер'!P782</f>
        <v>0</v>
      </c>
      <c r="F782" s="163">
        <f>'слюсарі х.в.'!Q782+водовідведення!Q782+зварювальник!N782+'слюсарі ц.о. г.в.'!O782+'гаряча вода'!O782+'аварійні служби'!I782</f>
        <v>0.22888996224527408</v>
      </c>
      <c r="G782" s="163">
        <f>даратиз!K782</f>
        <v>0</v>
      </c>
      <c r="H782" s="163">
        <f>димвенканали!R782</f>
        <v>4.0230939315435491E-2</v>
      </c>
      <c r="I782" s="163">
        <f>покрівлі!P782+'під зими'!N782+маляри!N782+водій!M782</f>
        <v>0.6418761065346329</v>
      </c>
      <c r="J782" s="163">
        <f>електрики!Q782</f>
        <v>2.4990028101617722E-2</v>
      </c>
      <c r="K782" s="163">
        <f t="shared" si="101"/>
        <v>0.93598703619696022</v>
      </c>
      <c r="L782" s="10">
        <v>2.3680721027846484E-2</v>
      </c>
      <c r="M782" s="116">
        <f t="shared" si="102"/>
        <v>0.96</v>
      </c>
      <c r="N782" s="116">
        <f t="shared" si="103"/>
        <v>1.1516013086697681</v>
      </c>
      <c r="O782" s="164"/>
      <c r="P782" s="168"/>
      <c r="Q782" s="154"/>
      <c r="R782" s="184">
        <v>1</v>
      </c>
      <c r="S782" s="166">
        <f t="shared" si="98"/>
        <v>0.17595560232249297</v>
      </c>
      <c r="T782" s="166">
        <v>0.9756457063472751</v>
      </c>
      <c r="U782" s="155">
        <f t="shared" si="104"/>
        <v>18.034784674167636</v>
      </c>
    </row>
    <row r="783" spans="1:21">
      <c r="A783" s="161">
        <f t="shared" si="105"/>
        <v>8</v>
      </c>
      <c r="B783" s="115" t="s">
        <v>831</v>
      </c>
      <c r="C783" s="115">
        <v>16</v>
      </c>
      <c r="D783" s="163">
        <f>'сходові кл'!P783</f>
        <v>0</v>
      </c>
      <c r="E783" s="163">
        <f>'прибуд тер'!P783</f>
        <v>0</v>
      </c>
      <c r="F783" s="163">
        <f>'слюсарі х.в.'!Q783+водовідведення!Q783+зварювальник!N783+'слюсарі ц.о. г.в.'!O783+'гаряча вода'!O783+'аварійні служби'!I783</f>
        <v>0.22006292931052393</v>
      </c>
      <c r="G783" s="163">
        <f>даратиз!K783</f>
        <v>0</v>
      </c>
      <c r="H783" s="163">
        <f>димвенканали!R783</f>
        <v>5.6711083131397007E-2</v>
      </c>
      <c r="I783" s="163">
        <f>покрівлі!P783+'під зими'!N783+маляри!N783+водій!M783</f>
        <v>0.39279309016212871</v>
      </c>
      <c r="J783" s="163">
        <f>електрики!Q783</f>
        <v>2.3484604722002197E-2</v>
      </c>
      <c r="K783" s="163">
        <f t="shared" si="101"/>
        <v>0.69305170732605192</v>
      </c>
      <c r="L783" s="10">
        <v>1.7391137208034643E-2</v>
      </c>
      <c r="M783" s="116">
        <f t="shared" si="102"/>
        <v>0.71</v>
      </c>
      <c r="N783" s="116">
        <f t="shared" si="103"/>
        <v>0.85253141344090388</v>
      </c>
      <c r="O783" s="164"/>
      <c r="P783" s="168"/>
      <c r="Q783" s="154"/>
      <c r="R783" s="184">
        <v>1</v>
      </c>
      <c r="S783" s="166">
        <f t="shared" si="98"/>
        <v>0.13601656046987654</v>
      </c>
      <c r="T783" s="166">
        <v>0.71651485297102735</v>
      </c>
      <c r="U783" s="155">
        <f t="shared" si="104"/>
        <v>18.983076192473071</v>
      </c>
    </row>
    <row r="784" spans="1:21">
      <c r="A784" s="161">
        <f t="shared" si="105"/>
        <v>9</v>
      </c>
      <c r="B784" s="115" t="s">
        <v>832</v>
      </c>
      <c r="C784" s="115">
        <v>6</v>
      </c>
      <c r="D784" s="163">
        <f>'сходові кл'!P784</f>
        <v>0</v>
      </c>
      <c r="E784" s="163">
        <f>'прибуд тер'!P784</f>
        <v>0</v>
      </c>
      <c r="F784" s="163">
        <f>'слюсарі х.в.'!Q784+водовідведення!Q784+зварювальник!N784+'слюсарі ц.о. г.в.'!O784+'гаряча вода'!O784+'аварійні служби'!I784</f>
        <v>0.19815210834519537</v>
      </c>
      <c r="G784" s="163">
        <f>даратиз!K784</f>
        <v>0</v>
      </c>
      <c r="H784" s="163">
        <f>димвенканали!R784</f>
        <v>3.1791552760588468E-2</v>
      </c>
      <c r="I784" s="163">
        <f>покрівлі!P784+'під зими'!N784+маляри!N784+водій!M784</f>
        <v>0.55527856731253655</v>
      </c>
      <c r="J784" s="163">
        <f>електрики!Q784</f>
        <v>1.9747781443829018E-2</v>
      </c>
      <c r="K784" s="163">
        <f t="shared" si="101"/>
        <v>0.80497000986214939</v>
      </c>
      <c r="L784" s="10">
        <v>2.03939919171152E-2</v>
      </c>
      <c r="M784" s="116">
        <f t="shared" si="102"/>
        <v>0.83</v>
      </c>
      <c r="N784" s="116">
        <f t="shared" si="103"/>
        <v>0.99043680213511753</v>
      </c>
      <c r="O784" s="164"/>
      <c r="P784" s="168"/>
      <c r="Q784" s="154"/>
      <c r="R784" s="184">
        <v>1</v>
      </c>
      <c r="S784" s="166">
        <f t="shared" si="98"/>
        <v>0.15020433514997122</v>
      </c>
      <c r="T784" s="166">
        <v>0.84023246698514631</v>
      </c>
      <c r="U784" s="155">
        <f t="shared" si="104"/>
        <v>17.87652120715142</v>
      </c>
    </row>
    <row r="785" spans="1:21">
      <c r="A785" s="161">
        <f t="shared" si="105"/>
        <v>10</v>
      </c>
      <c r="B785" s="115" t="s">
        <v>833</v>
      </c>
      <c r="C785" s="115">
        <v>8</v>
      </c>
      <c r="D785" s="163">
        <f>'сходові кл'!P785</f>
        <v>0</v>
      </c>
      <c r="E785" s="163">
        <f>'прибуд тер'!P785</f>
        <v>0</v>
      </c>
      <c r="F785" s="163">
        <f>'слюсарі х.в.'!Q785+водовідведення!Q785+зварювальник!N785+'слюсарі ц.о. г.в.'!O785+'гаряча вода'!O785+'аварійні служби'!I785</f>
        <v>0.24928313833473292</v>
      </c>
      <c r="G785" s="163">
        <f>даратиз!K785</f>
        <v>0</v>
      </c>
      <c r="H785" s="163">
        <f>димвенканали!R785</f>
        <v>2.2915045331730007E-2</v>
      </c>
      <c r="I785" s="163">
        <f>покрівлі!P785+'під зими'!N785+маляри!N785+водій!M785</f>
        <v>0.61622843111594849</v>
      </c>
      <c r="J785" s="163">
        <f>електрики!Q785</f>
        <v>2.8468021703389256E-2</v>
      </c>
      <c r="K785" s="163">
        <f t="shared" si="101"/>
        <v>0.91689463648580061</v>
      </c>
      <c r="L785" s="10">
        <v>2.3226503386147093E-2</v>
      </c>
      <c r="M785" s="116">
        <f t="shared" si="102"/>
        <v>0.94</v>
      </c>
      <c r="N785" s="116">
        <f t="shared" si="103"/>
        <v>1.1281453678463371</v>
      </c>
      <c r="O785" s="164"/>
      <c r="P785" s="168"/>
      <c r="Q785" s="154"/>
      <c r="R785" s="184">
        <v>1</v>
      </c>
      <c r="S785" s="166">
        <f t="shared" si="98"/>
        <v>0.17121342833707698</v>
      </c>
      <c r="T785" s="166">
        <v>0.95693193950926014</v>
      </c>
      <c r="U785" s="155">
        <f t="shared" si="104"/>
        <v>17.891912817214536</v>
      </c>
    </row>
    <row r="786" spans="1:21">
      <c r="A786" s="161">
        <f t="shared" si="105"/>
        <v>11</v>
      </c>
      <c r="B786" s="115" t="s">
        <v>834</v>
      </c>
      <c r="C786" s="115">
        <v>5</v>
      </c>
      <c r="D786" s="163">
        <f>'сходові кл'!P786</f>
        <v>0</v>
      </c>
      <c r="E786" s="163">
        <f>'прибуд тер'!P786</f>
        <v>0</v>
      </c>
      <c r="F786" s="163">
        <f>'слюсарі х.в.'!Q786+водовідведення!Q786+зварювальник!N786+'слюсарі ц.о. г.в.'!O786+'гаряча вода'!O786+'аварійні служби'!I786</f>
        <v>0.15187440889922552</v>
      </c>
      <c r="G786" s="163">
        <f>даратиз!K786</f>
        <v>0</v>
      </c>
      <c r="H786" s="163">
        <f>димвенканали!R786</f>
        <v>5.6391358913601967E-2</v>
      </c>
      <c r="I786" s="163">
        <f>покрівлі!P786+'під зими'!N786+маляри!N786+водій!M786</f>
        <v>0.58322659741628313</v>
      </c>
      <c r="J786" s="163">
        <f>електрики!Q786</f>
        <v>1.7514152887285993E-2</v>
      </c>
      <c r="K786" s="163">
        <f t="shared" si="101"/>
        <v>0.80900651811639657</v>
      </c>
      <c r="L786" s="10">
        <v>2.0514203098039703E-2</v>
      </c>
      <c r="M786" s="116">
        <f t="shared" si="102"/>
        <v>0.83</v>
      </c>
      <c r="N786" s="116">
        <f t="shared" si="103"/>
        <v>0.99542486545732356</v>
      </c>
      <c r="O786" s="164"/>
      <c r="P786" s="168"/>
      <c r="Q786" s="154"/>
      <c r="R786" s="184">
        <v>1</v>
      </c>
      <c r="S786" s="166">
        <f t="shared" si="98"/>
        <v>0.15023969781808766</v>
      </c>
      <c r="T786" s="166">
        <v>0.8451851676392359</v>
      </c>
      <c r="U786" s="155">
        <f t="shared" si="104"/>
        <v>17.775950592902134</v>
      </c>
    </row>
    <row r="787" spans="1:21">
      <c r="A787" s="161">
        <f t="shared" si="105"/>
        <v>12</v>
      </c>
      <c r="B787" s="115" t="s">
        <v>835</v>
      </c>
      <c r="C787" s="115">
        <v>10</v>
      </c>
      <c r="D787" s="163">
        <f>'сходові кл'!P787</f>
        <v>0</v>
      </c>
      <c r="E787" s="163">
        <f>'прибуд тер'!P787</f>
        <v>0</v>
      </c>
      <c r="F787" s="163">
        <f>'слюсарі х.в.'!Q787+водовідведення!Q787+зварювальник!N787+'слюсарі ц.о. г.в.'!O787+'гаряча вода'!O787+'аварійні служби'!I787</f>
        <v>0.19176274601634186</v>
      </c>
      <c r="G787" s="163">
        <f>даратиз!K787</f>
        <v>0</v>
      </c>
      <c r="H787" s="163">
        <f>димвенканали!R787</f>
        <v>4.5149957449308997E-2</v>
      </c>
      <c r="I787" s="163">
        <f>покрівлі!P787+'під зими'!N787+маляри!N787+водій!M787</f>
        <v>0.4158466832411809</v>
      </c>
      <c r="J787" s="163">
        <f>електрики!Q787</f>
        <v>1.8658095305599719E-2</v>
      </c>
      <c r="K787" s="163">
        <f t="shared" si="101"/>
        <v>0.67141748201243145</v>
      </c>
      <c r="L787" s="10">
        <v>1.6962837378113018E-2</v>
      </c>
      <c r="M787" s="116">
        <f t="shared" si="102"/>
        <v>0.69</v>
      </c>
      <c r="N787" s="116">
        <f t="shared" si="103"/>
        <v>0.82605638326865327</v>
      </c>
      <c r="O787" s="164"/>
      <c r="P787" s="168"/>
      <c r="Q787" s="154"/>
      <c r="R787" s="184">
        <v>1</v>
      </c>
      <c r="S787" s="166">
        <f t="shared" si="98"/>
        <v>0.12718748329039697</v>
      </c>
      <c r="T787" s="166">
        <v>0.6988688999782563</v>
      </c>
      <c r="U787" s="155">
        <f t="shared" si="104"/>
        <v>18.1990475315691</v>
      </c>
    </row>
    <row r="788" spans="1:21">
      <c r="A788" s="161">
        <f t="shared" si="105"/>
        <v>13</v>
      </c>
      <c r="B788" s="115" t="s">
        <v>836</v>
      </c>
      <c r="C788" s="115">
        <v>4</v>
      </c>
      <c r="D788" s="163">
        <f>'сходові кл'!P788</f>
        <v>0</v>
      </c>
      <c r="E788" s="163">
        <f>'прибуд тер'!P788</f>
        <v>0</v>
      </c>
      <c r="F788" s="163">
        <f>'слюсарі х.в.'!Q788+водовідведення!Q788+зварювальник!N788+'слюсарі ц.о. г.в.'!O788+'гаряча вода'!O788+'аварійні служби'!I788</f>
        <v>0.19351517327816209</v>
      </c>
      <c r="G788" s="163">
        <f>даратиз!K788</f>
        <v>0</v>
      </c>
      <c r="H788" s="163">
        <f>димвенканали!R788</f>
        <v>2.3032121479724242E-2</v>
      </c>
      <c r="I788" s="163">
        <f>покрівлі!P788+'під зими'!N788+маляри!N788+водій!M788</f>
        <v>0.57444726066112584</v>
      </c>
      <c r="J788" s="163">
        <f>електрики!Q788</f>
        <v>1.8956966397451428E-2</v>
      </c>
      <c r="K788" s="163">
        <f t="shared" si="101"/>
        <v>0.80995152181646368</v>
      </c>
      <c r="L788" s="10">
        <v>2.0550363535013078E-2</v>
      </c>
      <c r="M788" s="116">
        <f t="shared" si="102"/>
        <v>0.83</v>
      </c>
      <c r="N788" s="116">
        <f t="shared" si="103"/>
        <v>0.99660226242177208</v>
      </c>
      <c r="O788" s="164"/>
      <c r="P788" s="168"/>
      <c r="Q788" s="154"/>
      <c r="R788" s="184">
        <v>1</v>
      </c>
      <c r="S788" s="166">
        <f t="shared" si="98"/>
        <v>0.14992728477923334</v>
      </c>
      <c r="T788" s="166">
        <v>0.84667497764253874</v>
      </c>
      <c r="U788" s="155">
        <f t="shared" si="104"/>
        <v>17.70777319966243</v>
      </c>
    </row>
    <row r="789" spans="1:21">
      <c r="A789" s="161">
        <f t="shared" si="105"/>
        <v>14</v>
      </c>
      <c r="B789" s="115" t="s">
        <v>837</v>
      </c>
      <c r="C789" s="115">
        <v>10</v>
      </c>
      <c r="D789" s="163">
        <f>'сходові кл'!P789</f>
        <v>0</v>
      </c>
      <c r="E789" s="163">
        <f>'прибуд тер'!P789</f>
        <v>0</v>
      </c>
      <c r="F789" s="163">
        <f>'слюсарі х.в.'!Q789+водовідведення!Q789+зварювальник!N789+'слюсарі ц.о. г.в.'!O789+'гаряча вода'!O789+'аварійні служби'!I789</f>
        <v>0.22452983856247991</v>
      </c>
      <c r="G789" s="163">
        <f>даратиз!K789</f>
        <v>0</v>
      </c>
      <c r="H789" s="163">
        <f>димвенканали!R789</f>
        <v>3.265037127448376E-2</v>
      </c>
      <c r="I789" s="163">
        <f>покрівлі!P789+'під зими'!N789+маляри!N789+водій!M789</f>
        <v>0.55866930827533967</v>
      </c>
      <c r="J789" s="163">
        <f>електрики!Q789</f>
        <v>2.4246422387374462E-2</v>
      </c>
      <c r="K789" s="163">
        <f t="shared" si="101"/>
        <v>0.84009594049967784</v>
      </c>
      <c r="L789" s="10">
        <v>2.1265454707937385E-2</v>
      </c>
      <c r="M789" s="116">
        <f t="shared" ref="M789:M847" si="106">ROUND(K789+L789,2)</f>
        <v>0.86</v>
      </c>
      <c r="N789" s="116">
        <f t="shared" si="103"/>
        <v>1.0336336742491383</v>
      </c>
      <c r="O789" s="164"/>
      <c r="P789" s="168"/>
      <c r="Q789" s="154"/>
      <c r="R789" s="184">
        <v>1</v>
      </c>
      <c r="S789" s="166">
        <f t="shared" si="98"/>
        <v>0.15749694028211803</v>
      </c>
      <c r="T789" s="166">
        <v>0.8761367339670203</v>
      </c>
      <c r="U789" s="155">
        <f t="shared" si="104"/>
        <v>17.976296869667213</v>
      </c>
    </row>
    <row r="790" spans="1:21">
      <c r="A790" s="161">
        <f t="shared" si="105"/>
        <v>15</v>
      </c>
      <c r="B790" s="115" t="s">
        <v>838</v>
      </c>
      <c r="C790" s="115">
        <v>4</v>
      </c>
      <c r="D790" s="163">
        <f>'сходові кл'!P790</f>
        <v>0</v>
      </c>
      <c r="E790" s="163">
        <f>'прибуд тер'!P790</f>
        <v>0</v>
      </c>
      <c r="F790" s="163">
        <f>'слюсарі х.в.'!Q790+водовідведення!Q790+зварювальник!N790+'слюсарі ц.о. г.в.'!O790+'гаряча вода'!O790+'аварійні служби'!I790</f>
        <v>0.15202168261399418</v>
      </c>
      <c r="G790" s="163">
        <f>даратиз!K790</f>
        <v>0</v>
      </c>
      <c r="H790" s="163">
        <f>димвенканали!R790</f>
        <v>4.2648462231523278E-2</v>
      </c>
      <c r="I790" s="163">
        <f>покрівлі!P790+'під зими'!N790+маляри!N790+водій!M790</f>
        <v>0.5287836667653617</v>
      </c>
      <c r="J790" s="163">
        <f>електрики!Q790</f>
        <v>1.7551259143403122E-2</v>
      </c>
      <c r="K790" s="163">
        <f t="shared" si="101"/>
        <v>0.74100507075428235</v>
      </c>
      <c r="L790" s="10">
        <v>1.8823889265674628E-2</v>
      </c>
      <c r="M790" s="116">
        <f t="shared" si="106"/>
        <v>0.76</v>
      </c>
      <c r="N790" s="116">
        <f t="shared" si="103"/>
        <v>0.91179475202394822</v>
      </c>
      <c r="O790" s="164"/>
      <c r="P790" s="168"/>
      <c r="Q790" s="154"/>
      <c r="R790" s="184">
        <v>1</v>
      </c>
      <c r="S790" s="166">
        <f t="shared" si="98"/>
        <v>0.1362505142781536</v>
      </c>
      <c r="T790" s="166">
        <v>0.77554423774579462</v>
      </c>
      <c r="U790" s="155">
        <f t="shared" si="104"/>
        <v>17.568374265042682</v>
      </c>
    </row>
    <row r="791" spans="1:21">
      <c r="A791" s="161">
        <f t="shared" si="105"/>
        <v>16</v>
      </c>
      <c r="B791" s="115" t="s">
        <v>839</v>
      </c>
      <c r="C791" s="115">
        <v>9</v>
      </c>
      <c r="D791" s="163">
        <f>'сходові кл'!P791</f>
        <v>0</v>
      </c>
      <c r="E791" s="163">
        <f>'прибуд тер'!P791</f>
        <v>0</v>
      </c>
      <c r="F791" s="163">
        <f>'слюсарі х.в.'!Q791+водовідведення!Q791+зварювальник!N791+'слюсарі ц.о. г.в.'!O791+'гаряча вода'!O791+'аварійні служби'!I791</f>
        <v>0.17760959462572823</v>
      </c>
      <c r="G791" s="163">
        <f>даратиз!K791</f>
        <v>0</v>
      </c>
      <c r="H791" s="163">
        <f>димвенканали!R791</f>
        <v>3.389570317164884E-2</v>
      </c>
      <c r="I791" s="163">
        <f>покрівлі!P791+'під зими'!N791+маляри!N791+водій!M791</f>
        <v>0.34302180525443382</v>
      </c>
      <c r="J791" s="163">
        <f>електрики!Q791</f>
        <v>2.399824541044691E-2</v>
      </c>
      <c r="K791" s="163">
        <f t="shared" si="101"/>
        <v>0.57852534846225778</v>
      </c>
      <c r="L791" s="10">
        <v>1.4707581642902701E-2</v>
      </c>
      <c r="M791" s="116">
        <f t="shared" si="106"/>
        <v>0.59</v>
      </c>
      <c r="N791" s="116">
        <f t="shared" si="103"/>
        <v>0.71187951612619249</v>
      </c>
      <c r="O791" s="164"/>
      <c r="P791" s="168"/>
      <c r="Q791" s="154"/>
      <c r="R791" s="184">
        <v>2</v>
      </c>
      <c r="S791" s="166">
        <f t="shared" si="98"/>
        <v>0.10592715243860118</v>
      </c>
      <c r="T791" s="166">
        <v>0.60595236368759131</v>
      </c>
      <c r="U791" s="155">
        <f t="shared" si="104"/>
        <v>17.481102275758044</v>
      </c>
    </row>
    <row r="792" spans="1:21">
      <c r="A792" s="161">
        <f t="shared" si="105"/>
        <v>17</v>
      </c>
      <c r="B792" s="115" t="s">
        <v>840</v>
      </c>
      <c r="C792" s="115">
        <v>7</v>
      </c>
      <c r="D792" s="163">
        <f>'сходові кл'!P792</f>
        <v>0</v>
      </c>
      <c r="E792" s="163">
        <f>'прибуд тер'!P792</f>
        <v>0</v>
      </c>
      <c r="F792" s="163">
        <f>'слюсарі х.в.'!Q792+водовідведення!Q792+зварювальник!N792+'слюсарі ц.о. г.в.'!O792+'гаряча вода'!O792+'аварійні служби'!I792</f>
        <v>0.16934465591040637</v>
      </c>
      <c r="G792" s="163">
        <f>даратиз!K792</f>
        <v>0</v>
      </c>
      <c r="H792" s="163">
        <f>димвенканали!R792</f>
        <v>5.3254164479574047E-2</v>
      </c>
      <c r="I792" s="163">
        <f>покрівлі!P792+'під зими'!N792+маляри!N792+водій!M792</f>
        <v>0.60971271639672397</v>
      </c>
      <c r="J792" s="163">
        <f>електрики!Q792</f>
        <v>2.1915857978006017E-2</v>
      </c>
      <c r="K792" s="163">
        <f t="shared" si="101"/>
        <v>0.85422739476471043</v>
      </c>
      <c r="L792" s="10">
        <v>2.1675176297739674E-2</v>
      </c>
      <c r="M792" s="116">
        <f t="shared" si="106"/>
        <v>0.88</v>
      </c>
      <c r="N792" s="116">
        <f t="shared" si="103"/>
        <v>1.05108308527494</v>
      </c>
      <c r="O792" s="164"/>
      <c r="P792" s="168"/>
      <c r="Q792" s="154"/>
      <c r="R792" s="184">
        <v>1</v>
      </c>
      <c r="S792" s="166">
        <f t="shared" si="98"/>
        <v>0.1580658218080655</v>
      </c>
      <c r="T792" s="166">
        <v>0.89301726346687449</v>
      </c>
      <c r="U792" s="155">
        <f t="shared" si="104"/>
        <v>17.700197776067828</v>
      </c>
    </row>
    <row r="793" spans="1:21">
      <c r="A793" s="161">
        <f t="shared" si="105"/>
        <v>18</v>
      </c>
      <c r="B793" s="115" t="s">
        <v>841</v>
      </c>
      <c r="C793" s="115">
        <v>3</v>
      </c>
      <c r="D793" s="163">
        <f>'сходові кл'!P793</f>
        <v>0</v>
      </c>
      <c r="E793" s="163">
        <f>'прибуд тер'!P793</f>
        <v>0</v>
      </c>
      <c r="F793" s="163">
        <f>'слюсарі х.в.'!Q793+водовідведення!Q793+зварювальник!N793+'слюсарі ц.о. г.в.'!O793+'гаряча вода'!O793+'аварійні служби'!I793</f>
        <v>0.19599855214471965</v>
      </c>
      <c r="G793" s="163">
        <f>даратиз!K793</f>
        <v>0</v>
      </c>
      <c r="H793" s="163">
        <f>димвенканали!R793</f>
        <v>1.5600136136468434E-2</v>
      </c>
      <c r="I793" s="163">
        <f>покрівлі!P793+'під зими'!N793+маляри!N793+водій!M793</f>
        <v>0.49702473242244671</v>
      </c>
      <c r="J793" s="163">
        <f>електрики!Q793</f>
        <v>1.9380499042428997E-2</v>
      </c>
      <c r="K793" s="163">
        <f t="shared" si="101"/>
        <v>0.72800391974606382</v>
      </c>
      <c r="L793" s="10">
        <v>1.8481668600131198E-2</v>
      </c>
      <c r="M793" s="116">
        <f t="shared" si="106"/>
        <v>0.75</v>
      </c>
      <c r="N793" s="116">
        <f t="shared" si="103"/>
        <v>0.89578270601543408</v>
      </c>
      <c r="O793" s="164"/>
      <c r="P793" s="168"/>
      <c r="Q793" s="154"/>
      <c r="R793" s="184">
        <v>1</v>
      </c>
      <c r="S793" s="166">
        <f t="shared" si="98"/>
        <v>0.13433795969002871</v>
      </c>
      <c r="T793" s="166">
        <v>0.76144474632540537</v>
      </c>
      <c r="U793" s="155">
        <f t="shared" si="104"/>
        <v>17.642509235019272</v>
      </c>
    </row>
    <row r="794" spans="1:21">
      <c r="A794" s="161">
        <f t="shared" si="105"/>
        <v>19</v>
      </c>
      <c r="B794" s="115" t="s">
        <v>842</v>
      </c>
      <c r="C794" s="115">
        <v>7</v>
      </c>
      <c r="D794" s="163">
        <f>'сходові кл'!P794</f>
        <v>0</v>
      </c>
      <c r="E794" s="163">
        <f>'прибуд тер'!P794</f>
        <v>0</v>
      </c>
      <c r="F794" s="163">
        <f>'слюсарі х.в.'!Q794+водовідведення!Q794+зварювальник!N794+'слюсарі ц.о. г.в.'!O794+'гаряча вода'!O794+'аварійні служби'!I794</f>
        <v>0.22808321492740335</v>
      </c>
      <c r="G794" s="163">
        <f>даратиз!K794</f>
        <v>0</v>
      </c>
      <c r="H794" s="163">
        <f>димвенканали!R794</f>
        <v>2.9738623390868652E-2</v>
      </c>
      <c r="I794" s="163">
        <f>покрівлі!P794+'під зими'!N794+маляри!N794+водій!M794</f>
        <v>0.60171739511364308</v>
      </c>
      <c r="J794" s="163">
        <f>електрики!Q794</f>
        <v>3.6715294647745346E-2</v>
      </c>
      <c r="K794" s="163">
        <f t="shared" si="101"/>
        <v>0.89625452807966044</v>
      </c>
      <c r="L794" s="10">
        <v>2.2802759744641476E-2</v>
      </c>
      <c r="M794" s="116">
        <f t="shared" si="106"/>
        <v>0.92</v>
      </c>
      <c r="N794" s="116">
        <f t="shared" si="103"/>
        <v>1.1028687453891624</v>
      </c>
      <c r="O794" s="164"/>
      <c r="P794" s="168"/>
      <c r="Q794" s="154"/>
      <c r="R794" s="184">
        <v>1</v>
      </c>
      <c r="S794" s="166">
        <f t="shared" si="98"/>
        <v>0.16339504390993353</v>
      </c>
      <c r="T794" s="166">
        <v>0.93947370147922882</v>
      </c>
      <c r="U794" s="155">
        <f t="shared" si="104"/>
        <v>17.392189228145849</v>
      </c>
    </row>
    <row r="795" spans="1:21">
      <c r="A795" s="161">
        <f t="shared" si="105"/>
        <v>20</v>
      </c>
      <c r="B795" s="115" t="s">
        <v>843</v>
      </c>
      <c r="C795" s="115">
        <v>11</v>
      </c>
      <c r="D795" s="163">
        <f>'сходові кл'!P795</f>
        <v>0</v>
      </c>
      <c r="E795" s="163">
        <f>'прибуд тер'!P795</f>
        <v>0</v>
      </c>
      <c r="F795" s="163">
        <f>'слюсарі х.в.'!Q795+водовідведення!Q795+зварювальник!N795+'слюсарі ц.о. г.в.'!O795+'гаряча вода'!O795+'аварійні служби'!I795</f>
        <v>0.18373759928296501</v>
      </c>
      <c r="G795" s="163">
        <f>даратиз!K795</f>
        <v>0</v>
      </c>
      <c r="H795" s="163">
        <f>димвенканали!R795</f>
        <v>2.7413271085440626E-2</v>
      </c>
      <c r="I795" s="163">
        <f>покрівлі!P795+'під зими'!N795+маляри!N795+водій!M795</f>
        <v>0.45206478365082248</v>
      </c>
      <c r="J795" s="163">
        <f>електрики!Q795</f>
        <v>2.5542222967172481E-2</v>
      </c>
      <c r="K795" s="163">
        <f t="shared" si="101"/>
        <v>0.68875787698640056</v>
      </c>
      <c r="L795" s="10">
        <v>1.7530381330117039E-2</v>
      </c>
      <c r="M795" s="116">
        <f t="shared" si="106"/>
        <v>0.71</v>
      </c>
      <c r="N795" s="116">
        <f t="shared" si="103"/>
        <v>0.84754590997982115</v>
      </c>
      <c r="O795" s="164"/>
      <c r="P795" s="168"/>
      <c r="Q795" s="154"/>
      <c r="R795" s="184">
        <v>1</v>
      </c>
      <c r="S795" s="166">
        <f t="shared" si="98"/>
        <v>0.12529419917899909</v>
      </c>
      <c r="T795" s="166">
        <v>0.72225171080082207</v>
      </c>
      <c r="U795" s="155">
        <f t="shared" si="104"/>
        <v>17.347719265361757</v>
      </c>
    </row>
    <row r="796" spans="1:21">
      <c r="A796" s="161">
        <f t="shared" si="105"/>
        <v>21</v>
      </c>
      <c r="B796" s="115" t="s">
        <v>844</v>
      </c>
      <c r="C796" s="115">
        <v>400</v>
      </c>
      <c r="D796" s="163">
        <f>'сходові кл'!P796</f>
        <v>0.54518186253749801</v>
      </c>
      <c r="E796" s="163">
        <f>'прибуд тер'!P796</f>
        <v>0.34556263738933507</v>
      </c>
      <c r="F796" s="163">
        <f>'слюсарі х.в.'!Q796+водовідведення!Q796+зварювальник!N796+'слюсарі ц.о. г.в.'!O796+'гаряча вода'!O796+'аварійні служби'!I796</f>
        <v>0.2498159382820703</v>
      </c>
      <c r="G796" s="163">
        <f>даратиз!K796</f>
        <v>2.6867528968085082E-3</v>
      </c>
      <c r="H796" s="163">
        <f>димвенканали!R796</f>
        <v>2.2366239597067489E-2</v>
      </c>
      <c r="I796" s="163">
        <f>покрівлі!P796+'під зими'!N796+маляри!N796+водій!M796</f>
        <v>0.1427211456122516</v>
      </c>
      <c r="J796" s="163">
        <f>електрики!Q796</f>
        <v>1.3776363413132112E-2</v>
      </c>
      <c r="K796" s="163">
        <f t="shared" si="101"/>
        <v>1.322110939728163</v>
      </c>
      <c r="L796" s="10">
        <v>3.2983755000593945E-2</v>
      </c>
      <c r="M796" s="116">
        <f t="shared" si="106"/>
        <v>1.36</v>
      </c>
      <c r="N796" s="116">
        <f t="shared" si="103"/>
        <v>1.6261136336745083</v>
      </c>
      <c r="O796" s="164"/>
      <c r="P796" s="168"/>
      <c r="Q796" s="154"/>
      <c r="R796" s="184">
        <v>9</v>
      </c>
      <c r="S796" s="166">
        <f t="shared" si="98"/>
        <v>0.2671829276500377</v>
      </c>
      <c r="T796" s="166">
        <v>1.3589307060244706</v>
      </c>
      <c r="U796" s="155">
        <f t="shared" si="104"/>
        <v>19.66126208389808</v>
      </c>
    </row>
    <row r="797" spans="1:21">
      <c r="A797" s="161">
        <f t="shared" si="105"/>
        <v>22</v>
      </c>
      <c r="B797" s="115" t="s">
        <v>845</v>
      </c>
      <c r="C797" s="115">
        <v>245</v>
      </c>
      <c r="D797" s="163">
        <f>'сходові кл'!P797</f>
        <v>0.30607380133777717</v>
      </c>
      <c r="E797" s="163">
        <f>'прибуд тер'!P797</f>
        <v>0.42531964842666897</v>
      </c>
      <c r="F797" s="163">
        <f>'слюсарі х.в.'!Q797+водовідведення!Q797+зварювальник!N797+'слюсарі ц.о. г.в.'!O797+'гаряча вода'!O797+'аварійні служби'!I797</f>
        <v>0.32683558356424769</v>
      </c>
      <c r="G797" s="163">
        <f>даратиз!K797</f>
        <v>2.7324845217472369E-3</v>
      </c>
      <c r="H797" s="163">
        <f>димвенканали!R797</f>
        <v>4.3512756883748671E-2</v>
      </c>
      <c r="I797" s="163">
        <f>покрівлі!P797+'під зими'!N797+маляри!N797+водій!M797</f>
        <v>0.17553089684759315</v>
      </c>
      <c r="J797" s="163">
        <f>електрики!Q797</f>
        <v>2.7028576409264697E-2</v>
      </c>
      <c r="K797" s="163">
        <f t="shared" si="101"/>
        <v>1.3070337479910477</v>
      </c>
      <c r="L797" s="10">
        <v>3.2541612485855256E-2</v>
      </c>
      <c r="M797" s="116">
        <f t="shared" si="106"/>
        <v>1.34</v>
      </c>
      <c r="N797" s="116">
        <f t="shared" si="103"/>
        <v>1.6074904325722834</v>
      </c>
      <c r="O797" s="164"/>
      <c r="P797" s="168"/>
      <c r="Q797" s="154"/>
      <c r="R797" s="184">
        <v>5</v>
      </c>
      <c r="S797" s="166">
        <f t="shared" si="98"/>
        <v>0.2667759981550466</v>
      </c>
      <c r="T797" s="166">
        <v>1.3407144344172368</v>
      </c>
      <c r="U797" s="155">
        <f t="shared" si="104"/>
        <v>19.898047735348285</v>
      </c>
    </row>
    <row r="798" spans="1:21">
      <c r="A798" s="161">
        <f t="shared" si="105"/>
        <v>23</v>
      </c>
      <c r="B798" s="115" t="s">
        <v>846</v>
      </c>
      <c r="C798" s="115">
        <v>24</v>
      </c>
      <c r="D798" s="163">
        <f>'сходові кл'!P798</f>
        <v>0</v>
      </c>
      <c r="E798" s="163">
        <f>'прибуд тер'!P798</f>
        <v>0.36965885308186025</v>
      </c>
      <c r="F798" s="163">
        <f>'слюсарі х.в.'!Q798+водовідведення!Q798+зварювальник!N798+'слюсарі ц.о. г.в.'!O798+'гаряча вода'!O798+'аварійні служби'!I798</f>
        <v>0.20502353759063521</v>
      </c>
      <c r="G798" s="163">
        <f>даратиз!K798</f>
        <v>0</v>
      </c>
      <c r="H798" s="163">
        <f>димвенканали!R798</f>
        <v>6.7356345369024559E-2</v>
      </c>
      <c r="I798" s="163">
        <f>покрівлі!P798+'під зими'!N798+маляри!N798+водій!M798</f>
        <v>0.34445238151144741</v>
      </c>
      <c r="J798" s="163">
        <f>електрики!Q798</f>
        <v>2.0919682615369379E-2</v>
      </c>
      <c r="K798" s="163">
        <f t="shared" si="101"/>
        <v>1.0074108001683368</v>
      </c>
      <c r="L798" s="10">
        <v>2.5200916325590815E-2</v>
      </c>
      <c r="M798" s="116">
        <f t="shared" si="106"/>
        <v>1.03</v>
      </c>
      <c r="N798" s="116">
        <f t="shared" si="103"/>
        <v>1.2391340597927132</v>
      </c>
      <c r="O798" s="164"/>
      <c r="P798" s="168"/>
      <c r="Q798" s="154"/>
      <c r="R798" s="184">
        <v>2</v>
      </c>
      <c r="S798" s="166">
        <f t="shared" si="98"/>
        <v>0.20085630717837155</v>
      </c>
      <c r="T798" s="166">
        <v>1.0382777526143416</v>
      </c>
      <c r="U798" s="155">
        <f t="shared" si="104"/>
        <v>19.345142152244279</v>
      </c>
    </row>
    <row r="799" spans="1:21">
      <c r="A799" s="161">
        <f t="shared" si="105"/>
        <v>24</v>
      </c>
      <c r="B799" s="115" t="s">
        <v>847</v>
      </c>
      <c r="C799" s="115">
        <v>32</v>
      </c>
      <c r="D799" s="163">
        <f>'сходові кл'!P799</f>
        <v>0</v>
      </c>
      <c r="E799" s="163">
        <f>'прибуд тер'!P799</f>
        <v>0.67082194197827505</v>
      </c>
      <c r="F799" s="163">
        <f>'слюсарі х.в.'!Q799+водовідведення!Q799+зварювальник!N799+'слюсарі ц.о. г.в.'!O799+'гаряча вода'!O799+'аварійні служби'!I799</f>
        <v>0.2558881996245187</v>
      </c>
      <c r="G799" s="163">
        <f>даратиз!K799</f>
        <v>0</v>
      </c>
      <c r="H799" s="163">
        <f>димвенканали!R799</f>
        <v>3.2044586593943512E-2</v>
      </c>
      <c r="I799" s="163">
        <f>покрівлі!P799+'під зими'!N799+маляри!N799+водій!M799</f>
        <v>0.33500778227745454</v>
      </c>
      <c r="J799" s="163">
        <f>електрики!Q799</f>
        <v>1.4928717793698048E-2</v>
      </c>
      <c r="K799" s="163">
        <f t="shared" si="101"/>
        <v>1.30869122826789</v>
      </c>
      <c r="L799" s="10">
        <v>3.2665257984291526E-2</v>
      </c>
      <c r="M799" s="116">
        <f t="shared" si="106"/>
        <v>1.34</v>
      </c>
      <c r="N799" s="116">
        <f t="shared" si="103"/>
        <v>1.6096277835026176</v>
      </c>
      <c r="O799" s="164"/>
      <c r="P799" s="168"/>
      <c r="Q799" s="154"/>
      <c r="R799" s="184">
        <v>2</v>
      </c>
      <c r="S799" s="166">
        <f t="shared" si="98"/>
        <v>0.26381915454980676</v>
      </c>
      <c r="T799" s="166">
        <v>1.3458086289528108</v>
      </c>
      <c r="U799" s="155">
        <f t="shared" si="104"/>
        <v>19.603021475281182</v>
      </c>
    </row>
    <row r="800" spans="1:21">
      <c r="A800" s="161">
        <f t="shared" si="105"/>
        <v>25</v>
      </c>
      <c r="B800" s="115" t="s">
        <v>848</v>
      </c>
      <c r="C800" s="115">
        <v>10</v>
      </c>
      <c r="D800" s="163">
        <f>'сходові кл'!P800</f>
        <v>0</v>
      </c>
      <c r="E800" s="163">
        <f>'прибуд тер'!P800</f>
        <v>0.43893524983633181</v>
      </c>
      <c r="F800" s="163">
        <f>'слюсарі х.в.'!Q800+водовідведення!Q800+зварювальник!N800+'слюсарі ц.о. г.в.'!O800+'гаряча вода'!O800+'аварійні служби'!I800</f>
        <v>0.22801122913152982</v>
      </c>
      <c r="G800" s="163">
        <f>даратиз!K800</f>
        <v>0</v>
      </c>
      <c r="H800" s="163">
        <f>димвенканали!R800</f>
        <v>3.9989674312044567E-2</v>
      </c>
      <c r="I800" s="163">
        <f>покрівлі!P800+'під зими'!N800+маляри!N800+водій!M800</f>
        <v>0.3331279501053121</v>
      </c>
      <c r="J800" s="163">
        <f>електрики!Q800</f>
        <v>2.4840162865626007E-2</v>
      </c>
      <c r="K800" s="163">
        <f t="shared" si="101"/>
        <v>1.0649042662508443</v>
      </c>
      <c r="L800" s="10">
        <v>2.6602675544054682E-2</v>
      </c>
      <c r="M800" s="116">
        <f t="shared" si="106"/>
        <v>1.0900000000000001</v>
      </c>
      <c r="N800" s="116">
        <f t="shared" si="103"/>
        <v>1.3098083301538788</v>
      </c>
      <c r="O800" s="164"/>
      <c r="P800" s="168"/>
      <c r="Q800" s="154"/>
      <c r="R800" s="184">
        <v>2</v>
      </c>
      <c r="S800" s="166">
        <f t="shared" si="98"/>
        <v>0.21377809773882572</v>
      </c>
      <c r="T800" s="166">
        <v>1.096030232415053</v>
      </c>
      <c r="U800" s="155">
        <f t="shared" si="104"/>
        <v>19.504762862952727</v>
      </c>
    </row>
    <row r="801" spans="1:21">
      <c r="A801" s="161">
        <f t="shared" si="105"/>
        <v>26</v>
      </c>
      <c r="B801" s="115" t="s">
        <v>849</v>
      </c>
      <c r="C801" s="115">
        <v>82</v>
      </c>
      <c r="D801" s="163">
        <f>'сходові кл'!P801</f>
        <v>0.2780393292204163</v>
      </c>
      <c r="E801" s="163">
        <f>'прибуд тер'!P801</f>
        <v>0.7321004216114666</v>
      </c>
      <c r="F801" s="163">
        <f>'слюсарі х.в.'!Q801+водовідведення!Q801+зварювальник!N801+'слюсарі ц.о. г.в.'!O801+'гаряча вода'!O801+'аварійні служби'!I801</f>
        <v>0.22870929087315792</v>
      </c>
      <c r="G801" s="163">
        <f>даратиз!K801</f>
        <v>4.681731438049546E-3</v>
      </c>
      <c r="H801" s="163">
        <f>димвенканали!R801</f>
        <v>2.8543165848651186E-2</v>
      </c>
      <c r="I801" s="163">
        <f>покрівлі!P801+'під зими'!N801+маляри!N801+водій!M801</f>
        <v>0.24319701518504061</v>
      </c>
      <c r="J801" s="163">
        <f>електрики!Q801</f>
        <v>1.8468749031742747E-2</v>
      </c>
      <c r="K801" s="163">
        <f t="shared" si="101"/>
        <v>1.5337397032085252</v>
      </c>
      <c r="L801" s="10">
        <v>3.8281419030023862E-2</v>
      </c>
      <c r="M801" s="116">
        <f t="shared" si="106"/>
        <v>1.57</v>
      </c>
      <c r="N801" s="116">
        <f t="shared" si="103"/>
        <v>1.8864253466862586</v>
      </c>
      <c r="O801" s="164"/>
      <c r="P801" s="168"/>
      <c r="Q801" s="154"/>
      <c r="R801" s="184">
        <v>3</v>
      </c>
      <c r="S801" s="166">
        <f t="shared" si="98"/>
        <v>0.30923088264927534</v>
      </c>
      <c r="T801" s="166">
        <v>1.5771944640369833</v>
      </c>
      <c r="U801" s="155">
        <f t="shared" si="104"/>
        <v>19.606389047154572</v>
      </c>
    </row>
    <row r="802" spans="1:21">
      <c r="A802" s="161">
        <f t="shared" si="105"/>
        <v>27</v>
      </c>
      <c r="B802" s="115" t="s">
        <v>850</v>
      </c>
      <c r="C802" s="115">
        <v>4</v>
      </c>
      <c r="D802" s="163">
        <f>'сходові кл'!P802</f>
        <v>0</v>
      </c>
      <c r="E802" s="163">
        <f>'прибуд тер'!P802</f>
        <v>0.72733961548184356</v>
      </c>
      <c r="F802" s="163">
        <f>'слюсарі х.в.'!Q802+водовідведення!Q802+зварювальник!N802+'слюсарі ц.о. г.в.'!O802+'гаряча вода'!O802+'аварійні служби'!I802</f>
        <v>0.18564482075197378</v>
      </c>
      <c r="G802" s="163">
        <f>даратиз!K802</f>
        <v>0</v>
      </c>
      <c r="H802" s="163">
        <f>димвенканали!R802</f>
        <v>5.2077609827448038E-2</v>
      </c>
      <c r="I802" s="163">
        <f>покрівлі!P802+'під зими'!N802+маляри!N802+водій!M802</f>
        <v>0.37863804343844565</v>
      </c>
      <c r="J802" s="163">
        <f>електрики!Q802</f>
        <v>1.7614701925762862E-2</v>
      </c>
      <c r="K802" s="163">
        <f t="shared" si="101"/>
        <v>1.3613147914254737</v>
      </c>
      <c r="L802" s="10">
        <v>3.4035763533821449E-2</v>
      </c>
      <c r="M802" s="116">
        <f t="shared" si="106"/>
        <v>1.4</v>
      </c>
      <c r="N802" s="116">
        <f t="shared" si="103"/>
        <v>1.6744206659511542</v>
      </c>
      <c r="O802" s="164"/>
      <c r="P802" s="168"/>
      <c r="Q802" s="154"/>
      <c r="R802" s="184">
        <v>2</v>
      </c>
      <c r="S802" s="166">
        <f t="shared" si="98"/>
        <v>0.27214720835771034</v>
      </c>
      <c r="T802" s="166">
        <v>1.4022734575934439</v>
      </c>
      <c r="U802" s="155">
        <f t="shared" si="104"/>
        <v>19.407570391067974</v>
      </c>
    </row>
    <row r="803" spans="1:21">
      <c r="A803" s="161">
        <f t="shared" si="105"/>
        <v>28</v>
      </c>
      <c r="B803" s="115" t="s">
        <v>851</v>
      </c>
      <c r="C803" s="115">
        <v>120</v>
      </c>
      <c r="D803" s="163">
        <f>'сходові кл'!P803</f>
        <v>0.3928929540721614</v>
      </c>
      <c r="E803" s="163">
        <f>'прибуд тер'!P803</f>
        <v>0.49406116667014738</v>
      </c>
      <c r="F803" s="163">
        <f>'слюсарі х.в.'!Q803+водовідведення!Q803+зварювальник!N803+'слюсарі ц.о. г.в.'!O803+'гаряча вода'!O803+'аварійні служби'!I803</f>
        <v>0.23635282268449115</v>
      </c>
      <c r="G803" s="163">
        <f>даратиз!K803</f>
        <v>2.6105116602854164E-3</v>
      </c>
      <c r="H803" s="163">
        <f>димвенканали!R803</f>
        <v>4.7746609297439922E-2</v>
      </c>
      <c r="I803" s="163">
        <f>покрівлі!P803+'під зими'!N803+маляри!N803+водій!M803</f>
        <v>0.2064322469514516</v>
      </c>
      <c r="J803" s="163">
        <f>електрики!Q803</f>
        <v>1.9772329926554682E-2</v>
      </c>
      <c r="K803" s="163">
        <f t="shared" si="101"/>
        <v>1.3998686412625316</v>
      </c>
      <c r="L803" s="10">
        <v>3.4890649660835597E-2</v>
      </c>
      <c r="M803" s="116">
        <f t="shared" si="106"/>
        <v>1.43</v>
      </c>
      <c r="N803" s="116">
        <f t="shared" si="103"/>
        <v>1.7217111491080408</v>
      </c>
      <c r="O803" s="164"/>
      <c r="P803" s="168"/>
      <c r="Q803" s="154"/>
      <c r="R803" s="184">
        <v>4</v>
      </c>
      <c r="S803" s="166">
        <f t="shared" si="98"/>
        <v>0.28421638308161401</v>
      </c>
      <c r="T803" s="166">
        <v>1.4374947660264268</v>
      </c>
      <c r="U803" s="155">
        <f t="shared" si="104"/>
        <v>19.77164646430365</v>
      </c>
    </row>
    <row r="804" spans="1:21">
      <c r="A804" s="161">
        <f t="shared" si="105"/>
        <v>29</v>
      </c>
      <c r="B804" s="115" t="s">
        <v>852</v>
      </c>
      <c r="C804" s="115">
        <v>9</v>
      </c>
      <c r="D804" s="163">
        <f>'сходові кл'!P804</f>
        <v>0</v>
      </c>
      <c r="E804" s="163">
        <f>'прибуд тер'!P804</f>
        <v>0.69059084941995819</v>
      </c>
      <c r="F804" s="163">
        <f>'слюсарі х.в.'!Q804+водовідведення!Q804+зварювальник!N804+'слюсарі ц.о. г.в.'!O804+'гаряча вода'!O804+'аварійні служби'!I804</f>
        <v>0.19935129148371206</v>
      </c>
      <c r="G804" s="163">
        <f>даратиз!K804</f>
        <v>0</v>
      </c>
      <c r="H804" s="163">
        <f>димвенканали!R804</f>
        <v>5.6211400940190275E-2</v>
      </c>
      <c r="I804" s="163">
        <f>покрівлі!P804+'під зими'!N804+маляри!N804+водій!M804</f>
        <v>0.34324557464491612</v>
      </c>
      <c r="J804" s="163">
        <f>електрики!Q804</f>
        <v>1.9952298448184667E-2</v>
      </c>
      <c r="K804" s="163">
        <f t="shared" si="101"/>
        <v>1.3093514149369614</v>
      </c>
      <c r="L804" s="10">
        <v>3.2713439958433711E-2</v>
      </c>
      <c r="M804" s="116">
        <f t="shared" si="106"/>
        <v>1.34</v>
      </c>
      <c r="N804" s="116">
        <f t="shared" si="103"/>
        <v>1.6104778258744741</v>
      </c>
      <c r="O804" s="164"/>
      <c r="P804" s="168"/>
      <c r="Q804" s="154"/>
      <c r="R804" s="184">
        <v>2</v>
      </c>
      <c r="S804" s="166">
        <f t="shared" si="98"/>
        <v>0.26268409958700523</v>
      </c>
      <c r="T804" s="166">
        <v>1.3477937262874689</v>
      </c>
      <c r="U804" s="155">
        <f t="shared" si="104"/>
        <v>19.489933397343751</v>
      </c>
    </row>
    <row r="805" spans="1:21">
      <c r="A805" s="161">
        <f t="shared" si="105"/>
        <v>30</v>
      </c>
      <c r="B805" s="115" t="s">
        <v>853</v>
      </c>
      <c r="C805" s="115">
        <v>84</v>
      </c>
      <c r="D805" s="163">
        <f>'сходові кл'!P805</f>
        <v>0.49978621981095389</v>
      </c>
      <c r="E805" s="163">
        <f>'прибуд тер'!P805</f>
        <v>0.42657842378100075</v>
      </c>
      <c r="F805" s="163">
        <f>'слюсарі х.в.'!Q805+водовідведення!Q805+зварювальник!N805+'слюсарі ц.о. г.в.'!O805+'гаряча вода'!O805+'аварійні служби'!I805</f>
        <v>0.22938879142438923</v>
      </c>
      <c r="G805" s="163">
        <f>даратиз!K805</f>
        <v>2.9444425749570956E-3</v>
      </c>
      <c r="H805" s="163">
        <f>димвенканали!R805</f>
        <v>4.1886639378792397E-2</v>
      </c>
      <c r="I805" s="163">
        <f>покрівлі!P805+'під зими'!N805+маляри!N805+водій!M805</f>
        <v>0.20221184796279801</v>
      </c>
      <c r="J805" s="163">
        <f>електрики!Q805</f>
        <v>1.7655403977301348E-2</v>
      </c>
      <c r="K805" s="163">
        <f t="shared" si="101"/>
        <v>1.4204517689101928</v>
      </c>
      <c r="L805" s="10">
        <v>3.5701565399844627E-2</v>
      </c>
      <c r="M805" s="116">
        <f t="shared" si="106"/>
        <v>1.46</v>
      </c>
      <c r="N805" s="116">
        <f t="shared" si="103"/>
        <v>1.747384001172045</v>
      </c>
      <c r="O805" s="164"/>
      <c r="P805" s="168"/>
      <c r="Q805" s="154"/>
      <c r="R805" s="184">
        <v>4</v>
      </c>
      <c r="S805" s="166">
        <f t="shared" si="98"/>
        <v>0.27647950669844623</v>
      </c>
      <c r="T805" s="166">
        <v>1.4709044944735987</v>
      </c>
      <c r="U805" s="155">
        <f t="shared" si="104"/>
        <v>18.796564137047632</v>
      </c>
    </row>
    <row r="806" spans="1:21">
      <c r="A806" s="161">
        <f t="shared" si="105"/>
        <v>31</v>
      </c>
      <c r="B806" s="223" t="s">
        <v>854</v>
      </c>
      <c r="C806" s="115">
        <v>8</v>
      </c>
      <c r="D806" s="163">
        <f>'сходові кл'!P806</f>
        <v>0</v>
      </c>
      <c r="E806" s="234">
        <f>'прибуд тер'!P806</f>
        <v>0</v>
      </c>
      <c r="F806" s="163">
        <f>'слюсарі х.в.'!Q806+водовідведення!Q806+зварювальник!N806+'слюсарі ц.о. г.в.'!O806+'гаряча вода'!O806+'аварійні служби'!I806</f>
        <v>0.22847124571833466</v>
      </c>
      <c r="G806" s="163">
        <f>даратиз!K806</f>
        <v>0</v>
      </c>
      <c r="H806" s="163">
        <f>димвенканали!R806</f>
        <v>5.5253646943560268E-2</v>
      </c>
      <c r="I806" s="163">
        <f>покрівлі!P806+'під зими'!N806+маляри!N806+водій!M806</f>
        <v>0.39914384711126005</v>
      </c>
      <c r="J806" s="163">
        <f>електрики!Q806</f>
        <v>2.49186172828584E-2</v>
      </c>
      <c r="K806" s="163">
        <f t="shared" si="101"/>
        <v>0.70778735705601337</v>
      </c>
      <c r="L806" s="10">
        <v>1.7830616530278086E-2</v>
      </c>
      <c r="M806" s="116">
        <f t="shared" si="106"/>
        <v>0.73</v>
      </c>
      <c r="N806" s="116">
        <f t="shared" si="103"/>
        <v>0.87074156830354965</v>
      </c>
      <c r="O806" s="164"/>
      <c r="P806" s="168"/>
      <c r="Q806" s="154"/>
      <c r="R806" s="184">
        <v>2</v>
      </c>
      <c r="S806" s="166">
        <f t="shared" si="98"/>
        <v>0.13612016725609255</v>
      </c>
      <c r="T806" s="166">
        <v>0.7346214010474571</v>
      </c>
      <c r="U806" s="155">
        <f t="shared" si="104"/>
        <v>18.529295098401182</v>
      </c>
    </row>
    <row r="807" spans="1:21">
      <c r="A807" s="161">
        <f t="shared" si="105"/>
        <v>32</v>
      </c>
      <c r="B807" s="115" t="s">
        <v>855</v>
      </c>
      <c r="C807" s="115">
        <v>22</v>
      </c>
      <c r="D807" s="163">
        <f>'сходові кл'!P807</f>
        <v>0</v>
      </c>
      <c r="E807" s="163">
        <f>'прибуд тер'!P807</f>
        <v>0.30315279486495811</v>
      </c>
      <c r="F807" s="163">
        <f>'слюсарі х.в.'!Q807+водовідведення!Q807+зварювальник!N807+'слюсарі ц.о. г.в.'!O807+'гаряча вода'!O807+'аварійні служби'!I807</f>
        <v>0.18295511568195325</v>
      </c>
      <c r="G807" s="163">
        <f>даратиз!K807</f>
        <v>0</v>
      </c>
      <c r="H807" s="163">
        <f>димвенканали!R807</f>
        <v>5.5238131537424233E-2</v>
      </c>
      <c r="I807" s="163">
        <f>покрівлі!P807+'під зими'!N807+маляри!N807+водій!M807</f>
        <v>0.31982024061976033</v>
      </c>
      <c r="J807" s="163">
        <f>електрики!Q807</f>
        <v>1.7155980979935332E-2</v>
      </c>
      <c r="K807" s="163">
        <f t="shared" ref="K807:K838" si="107">D807+E807+F807+G807+H807+I807+J807</f>
        <v>0.87832226368403121</v>
      </c>
      <c r="L807" s="10">
        <v>2.1939832269120198E-2</v>
      </c>
      <c r="M807" s="116">
        <f t="shared" si="106"/>
        <v>0.9</v>
      </c>
      <c r="N807" s="116">
        <f t="shared" ref="N807:N838" si="108">(D807+E807+F807+G807+H807+I807+J807+L807)*1.2</f>
        <v>1.0803145151437816</v>
      </c>
      <c r="O807" s="164"/>
      <c r="P807" s="168"/>
      <c r="Q807" s="154"/>
      <c r="R807" s="184">
        <v>2</v>
      </c>
      <c r="S807" s="166">
        <f t="shared" si="98"/>
        <v>0.17639342565602945</v>
      </c>
      <c r="T807" s="166">
        <v>0.90392108948775218</v>
      </c>
      <c r="U807" s="155">
        <f t="shared" si="104"/>
        <v>19.514250492373264</v>
      </c>
    </row>
    <row r="808" spans="1:21">
      <c r="A808" s="161">
        <f t="shared" si="105"/>
        <v>33</v>
      </c>
      <c r="B808" s="115" t="s">
        <v>856</v>
      </c>
      <c r="C808" s="115">
        <v>24</v>
      </c>
      <c r="D808" s="163">
        <f>'сходові кл'!P808</f>
        <v>0</v>
      </c>
      <c r="E808" s="163">
        <f>'прибуд тер'!P808</f>
        <v>0.30128653641117048</v>
      </c>
      <c r="F808" s="163">
        <f>'слюсарі х.в.'!Q808+водовідведення!Q808+зварювальник!N808+'слюсарі ц.о. г.в.'!O808+'гаряча вода'!O808+'аварійні служби'!I808</f>
        <v>0.18131569383071158</v>
      </c>
      <c r="G808" s="163">
        <f>даратиз!K808</f>
        <v>0</v>
      </c>
      <c r="H808" s="163">
        <f>димвенканали!R808</f>
        <v>5.4337892062406377E-2</v>
      </c>
      <c r="I808" s="163">
        <f>покрівлі!P808+'під зими'!N808+маляри!N808+водій!M808</f>
        <v>0.31777764342592618</v>
      </c>
      <c r="J808" s="163">
        <f>електрики!Q808</f>
        <v>1.6876382614079498E-2</v>
      </c>
      <c r="K808" s="163">
        <f t="shared" si="107"/>
        <v>0.87159414834429416</v>
      </c>
      <c r="L808" s="10">
        <v>2.1774272018112113E-2</v>
      </c>
      <c r="M808" s="116">
        <f t="shared" si="106"/>
        <v>0.89</v>
      </c>
      <c r="N808" s="116">
        <f t="shared" si="108"/>
        <v>1.0720421044348876</v>
      </c>
      <c r="O808" s="164"/>
      <c r="P808" s="168"/>
      <c r="Q808" s="154"/>
      <c r="R808" s="184">
        <v>2</v>
      </c>
      <c r="S808" s="166">
        <f t="shared" si="98"/>
        <v>0.1749420972886685</v>
      </c>
      <c r="T808" s="166">
        <v>0.89710000714621907</v>
      </c>
      <c r="U808" s="155">
        <f t="shared" ref="U808:U839" si="109">S808/T808*100</f>
        <v>19.500846716653133</v>
      </c>
    </row>
    <row r="809" spans="1:21">
      <c r="A809" s="161">
        <f t="shared" si="105"/>
        <v>34</v>
      </c>
      <c r="B809" s="115" t="s">
        <v>857</v>
      </c>
      <c r="C809" s="115">
        <v>14</v>
      </c>
      <c r="D809" s="163">
        <f>'сходові кл'!P809</f>
        <v>0</v>
      </c>
      <c r="E809" s="163">
        <f>'прибуд тер'!P809</f>
        <v>0.29821218399881161</v>
      </c>
      <c r="F809" s="163">
        <f>'слюсарі х.в.'!Q809+водовідведення!Q809+зварювальник!N809+'слюсарі ц.о. г.в.'!O809+'гаряча вода'!O809+'аварійні служби'!I809</f>
        <v>0.18131569383071158</v>
      </c>
      <c r="G809" s="163">
        <f>даратиз!K809</f>
        <v>0</v>
      </c>
      <c r="H809" s="163">
        <f>димвенканали!R809</f>
        <v>5.4337892062406377E-2</v>
      </c>
      <c r="I809" s="163">
        <f>покрівлі!P809+'під зими'!N809+маляри!N809+водій!M809</f>
        <v>0.31621978499359016</v>
      </c>
      <c r="J809" s="163">
        <f>електрики!Q809</f>
        <v>1.6876382614079498E-2</v>
      </c>
      <c r="K809" s="163">
        <f t="shared" si="107"/>
        <v>0.86696193749959927</v>
      </c>
      <c r="L809" s="10">
        <v>2.1658853567695112E-2</v>
      </c>
      <c r="M809" s="116">
        <f t="shared" si="106"/>
        <v>0.89</v>
      </c>
      <c r="N809" s="116">
        <f t="shared" si="108"/>
        <v>1.0663449492807533</v>
      </c>
      <c r="O809" s="164"/>
      <c r="P809" s="168"/>
      <c r="Q809" s="154"/>
      <c r="R809" s="184">
        <v>2</v>
      </c>
      <c r="S809" s="166">
        <f t="shared" si="98"/>
        <v>0.17400018229171454</v>
      </c>
      <c r="T809" s="166">
        <v>0.89234476698903875</v>
      </c>
      <c r="U809" s="155">
        <f t="shared" si="109"/>
        <v>19.49921025242611</v>
      </c>
    </row>
    <row r="810" spans="1:21">
      <c r="A810" s="161">
        <f t="shared" si="105"/>
        <v>35</v>
      </c>
      <c r="B810" s="115" t="s">
        <v>858</v>
      </c>
      <c r="C810" s="115">
        <v>23</v>
      </c>
      <c r="D810" s="163">
        <f>'сходові кл'!P810</f>
        <v>0</v>
      </c>
      <c r="E810" s="163">
        <f>'прибуд тер'!P810</f>
        <v>0.25653777720873083</v>
      </c>
      <c r="F810" s="163">
        <f>'слюсарі х.в.'!Q810+водовідведення!Q810+зварювальник!N810+'слюсарі ц.о. г.в.'!O810+'гаряча вода'!O810+'аварійні служби'!I810</f>
        <v>0.1560862711998128</v>
      </c>
      <c r="G810" s="163">
        <f>даратиз!K810</f>
        <v>0</v>
      </c>
      <c r="H810" s="163">
        <f>димвенканали!R810</f>
        <v>4.626732483284255E-2</v>
      </c>
      <c r="I810" s="163">
        <f>покрівлі!P810+'під зими'!N810+маляри!N810+водій!M810</f>
        <v>0.28526849551306954</v>
      </c>
      <c r="J810" s="163">
        <f>електрики!Q810</f>
        <v>1.2573582005594953E-2</v>
      </c>
      <c r="K810" s="163">
        <f t="shared" si="107"/>
        <v>0.75673345076005072</v>
      </c>
      <c r="L810" s="10">
        <v>1.893290002953579E-2</v>
      </c>
      <c r="M810" s="116">
        <f t="shared" si="106"/>
        <v>0.78</v>
      </c>
      <c r="N810" s="116">
        <f t="shared" si="108"/>
        <v>0.93079962094750368</v>
      </c>
      <c r="O810" s="164"/>
      <c r="P810" s="168"/>
      <c r="Q810" s="154"/>
      <c r="R810" s="184">
        <v>2</v>
      </c>
      <c r="S810" s="166">
        <f t="shared" si="98"/>
        <v>0.15076413973062919</v>
      </c>
      <c r="T810" s="166">
        <v>0.78003548121687449</v>
      </c>
      <c r="U810" s="155">
        <f t="shared" si="109"/>
        <v>19.32785666306274</v>
      </c>
    </row>
    <row r="811" spans="1:21">
      <c r="A811" s="161">
        <f t="shared" si="105"/>
        <v>36</v>
      </c>
      <c r="B811" s="115" t="s">
        <v>859</v>
      </c>
      <c r="C811" s="115">
        <v>18</v>
      </c>
      <c r="D811" s="163">
        <f>'сходові кл'!P811</f>
        <v>0</v>
      </c>
      <c r="E811" s="163">
        <f>'прибуд тер'!P811</f>
        <v>0.29328305699056678</v>
      </c>
      <c r="F811" s="163">
        <f>'слюсарі х.в.'!Q811+водовідведення!Q811+зварювальник!N811+'слюсарі ц.о. г.в.'!O811+'гаряча вода'!O811+'аварійні служби'!I811</f>
        <v>0.17968008261910348</v>
      </c>
      <c r="G811" s="163">
        <f>даратиз!K811</f>
        <v>0</v>
      </c>
      <c r="H811" s="163">
        <f>димвенканали!R811</f>
        <v>5.343974508616825E-2</v>
      </c>
      <c r="I811" s="163">
        <f>покрівлі!P811+'під зими'!N811+маляри!N811+водій!M811</f>
        <v>0.31492586125433586</v>
      </c>
      <c r="J811" s="163">
        <f>електрики!Q811</f>
        <v>1.6597434141119506E-2</v>
      </c>
      <c r="K811" s="163">
        <f t="shared" si="107"/>
        <v>0.85792618009129384</v>
      </c>
      <c r="L811" s="10">
        <v>2.1436302784941186E-2</v>
      </c>
      <c r="M811" s="116">
        <f t="shared" si="106"/>
        <v>0.88</v>
      </c>
      <c r="N811" s="116">
        <f t="shared" si="108"/>
        <v>1.0552349794514819</v>
      </c>
      <c r="O811" s="164"/>
      <c r="P811" s="168"/>
      <c r="Q811" s="154"/>
      <c r="R811" s="184">
        <v>2</v>
      </c>
      <c r="S811" s="166">
        <f t="shared" si="98"/>
        <v>0.172059304711905</v>
      </c>
      <c r="T811" s="166">
        <v>0.88317567473957692</v>
      </c>
      <c r="U811" s="155">
        <f t="shared" si="109"/>
        <v>19.481889009526938</v>
      </c>
    </row>
    <row r="812" spans="1:21">
      <c r="A812" s="161">
        <f t="shared" si="105"/>
        <v>37</v>
      </c>
      <c r="B812" s="115" t="s">
        <v>860</v>
      </c>
      <c r="C812" s="115">
        <v>21</v>
      </c>
      <c r="D812" s="163">
        <f>'сходові кл'!P812</f>
        <v>0</v>
      </c>
      <c r="E812" s="163">
        <f>'прибуд тер'!P812</f>
        <v>0.38227858755627353</v>
      </c>
      <c r="F812" s="163">
        <f>'слюсарі х.в.'!Q812+водовідведення!Q812+зварювальник!N812+'слюсарі ц.о. г.в.'!O812+'гаряча вода'!O812+'аварійні служби'!I812</f>
        <v>0.20791670382990554</v>
      </c>
      <c r="G812" s="163">
        <f>даратиз!K812</f>
        <v>0</v>
      </c>
      <c r="H812" s="163">
        <f>димвенканали!R812</f>
        <v>6.8945041075628377E-2</v>
      </c>
      <c r="I812" s="163">
        <f>покрівлі!P812+'під зими'!N812+маляри!N812+водій!M812</f>
        <v>0.21574198045461312</v>
      </c>
      <c r="J812" s="163">
        <f>електрики!Q812</f>
        <v>2.1413103239253696E-2</v>
      </c>
      <c r="K812" s="163">
        <f t="shared" si="107"/>
        <v>0.89629541615567432</v>
      </c>
      <c r="L812" s="10">
        <v>2.2357196120461827E-2</v>
      </c>
      <c r="M812" s="116">
        <f t="shared" si="106"/>
        <v>0.92</v>
      </c>
      <c r="N812" s="116">
        <f t="shared" si="108"/>
        <v>1.1023831347313633</v>
      </c>
      <c r="O812" s="164"/>
      <c r="P812" s="168"/>
      <c r="Q812" s="154"/>
      <c r="R812" s="184">
        <v>2</v>
      </c>
      <c r="S812" s="166">
        <f t="shared" si="98"/>
        <v>0.18126665456833591</v>
      </c>
      <c r="T812" s="166">
        <v>0.92111648016302738</v>
      </c>
      <c r="U812" s="155">
        <f t="shared" si="109"/>
        <v>19.679015463522457</v>
      </c>
    </row>
    <row r="813" spans="1:21">
      <c r="A813" s="161">
        <f t="shared" si="105"/>
        <v>38</v>
      </c>
      <c r="B813" s="115" t="s">
        <v>861</v>
      </c>
      <c r="C813" s="115">
        <v>111</v>
      </c>
      <c r="D813" s="163">
        <f>'сходові кл'!P813</f>
        <v>0.27678770681767328</v>
      </c>
      <c r="E813" s="163">
        <f>'прибуд тер'!P813</f>
        <v>0.36968087436031755</v>
      </c>
      <c r="F813" s="163">
        <f>'слюсарі х.в.'!Q813+водовідведення!Q813+зварювальник!N813+'слюсарі ц.о. г.в.'!O813+'гаряча вода'!O813+'аварійні служби'!I813</f>
        <v>0.22534703809838066</v>
      </c>
      <c r="G813" s="163">
        <f>даратиз!K813</f>
        <v>0</v>
      </c>
      <c r="H813" s="163">
        <f>димвенканали!R813</f>
        <v>4.3213986228007324E-2</v>
      </c>
      <c r="I813" s="163">
        <f>покрівлі!P813+'під зими'!N813+маляри!N813+водій!M813</f>
        <v>0.19834394758339677</v>
      </c>
      <c r="J813" s="163">
        <f>електрики!Q813</f>
        <v>1.7895327138707728E-2</v>
      </c>
      <c r="K813" s="163">
        <f t="shared" si="107"/>
        <v>1.1312688802264832</v>
      </c>
      <c r="L813" s="10">
        <v>2.8228150538961917E-2</v>
      </c>
      <c r="M813" s="116">
        <f t="shared" si="106"/>
        <v>1.1599999999999999</v>
      </c>
      <c r="N813" s="116">
        <f t="shared" si="108"/>
        <v>1.3913964369185341</v>
      </c>
      <c r="O813" s="164"/>
      <c r="P813" s="168"/>
      <c r="Q813" s="154"/>
      <c r="R813" s="184">
        <v>5</v>
      </c>
      <c r="S813" s="166">
        <f t="shared" si="98"/>
        <v>0.22839663471330307</v>
      </c>
      <c r="T813" s="166">
        <v>1.162999802205231</v>
      </c>
      <c r="U813" s="155">
        <f t="shared" si="109"/>
        <v>19.6385789817184</v>
      </c>
    </row>
    <row r="814" spans="1:21">
      <c r="A814" s="161">
        <f t="shared" si="105"/>
        <v>39</v>
      </c>
      <c r="B814" s="115" t="s">
        <v>862</v>
      </c>
      <c r="C814" s="115">
        <v>23</v>
      </c>
      <c r="D814" s="163">
        <f>'сходові кл'!P814</f>
        <v>0</v>
      </c>
      <c r="E814" s="163">
        <f>'прибуд тер'!P814</f>
        <v>0.38649480084598459</v>
      </c>
      <c r="F814" s="163">
        <f>'слюсарі х.в.'!Q814+водовідведення!Q814+зварювальник!N814+'слюсарі ц.о. г.в.'!O814+'гаряча вода'!O814+'аварійні служби'!I814</f>
        <v>0.21061013839742912</v>
      </c>
      <c r="G814" s="163">
        <f>даратиз!K814</f>
        <v>0</v>
      </c>
      <c r="H814" s="163">
        <f>димвенканали!R814</f>
        <v>7.04240601086039E-2</v>
      </c>
      <c r="I814" s="163">
        <f>покрівлі!P814+'під зими'!N814+маляри!N814+водій!M814</f>
        <v>0.33916503453758018</v>
      </c>
      <c r="J814" s="163">
        <f>електрики!Q814</f>
        <v>2.1872460239435707E-2</v>
      </c>
      <c r="K814" s="163">
        <f t="shared" si="107"/>
        <v>1.0285664941290336</v>
      </c>
      <c r="L814" s="10">
        <v>2.5639058277804942E-2</v>
      </c>
      <c r="M814" s="116">
        <f t="shared" si="106"/>
        <v>1.05</v>
      </c>
      <c r="N814" s="116">
        <f t="shared" si="108"/>
        <v>1.2650466628882062</v>
      </c>
      <c r="O814" s="164"/>
      <c r="P814" s="168"/>
      <c r="Q814" s="154"/>
      <c r="R814" s="184">
        <v>2</v>
      </c>
      <c r="S814" s="166">
        <f t="shared" si="98"/>
        <v>0.20871746184264262</v>
      </c>
      <c r="T814" s="166">
        <v>1.0563292010455636</v>
      </c>
      <c r="U814" s="155">
        <f t="shared" si="109"/>
        <v>19.758751498685477</v>
      </c>
    </row>
    <row r="815" spans="1:21">
      <c r="A815" s="161">
        <f t="shared" si="105"/>
        <v>40</v>
      </c>
      <c r="B815" s="115" t="s">
        <v>863</v>
      </c>
      <c r="C815" s="115">
        <v>5</v>
      </c>
      <c r="D815" s="163">
        <f>'сходові кл'!P815</f>
        <v>0</v>
      </c>
      <c r="E815" s="163">
        <f>'прибуд тер'!P815</f>
        <v>0</v>
      </c>
      <c r="F815" s="163">
        <f>'слюсарі х.в.'!Q815+водовідведення!Q815+зварювальник!N815+'слюсарі ц.о. г.в.'!O815+'гаряча вода'!O815+'аварійні служби'!I815</f>
        <v>0.28818443390400039</v>
      </c>
      <c r="G815" s="163">
        <f>даратиз!K815</f>
        <v>0</v>
      </c>
      <c r="H815" s="163">
        <f>димвенканали!R815</f>
        <v>2.8786092331407311E-2</v>
      </c>
      <c r="I815" s="163">
        <f>покрівлі!P815+'під зими'!N815+маляри!N815+водій!M815</f>
        <v>9.8898533682722251E-2</v>
      </c>
      <c r="J815" s="163">
        <f>електрики!Q815</f>
        <v>3.5102518286806245E-2</v>
      </c>
      <c r="K815" s="163">
        <f t="shared" si="107"/>
        <v>0.45097157820493616</v>
      </c>
      <c r="L815" s="10">
        <v>1.1322214778321819E-2</v>
      </c>
      <c r="M815" s="116">
        <f t="shared" si="106"/>
        <v>0.46</v>
      </c>
      <c r="N815" s="116">
        <f t="shared" si="108"/>
        <v>0.55475255157990955</v>
      </c>
      <c r="O815" s="164"/>
      <c r="P815" s="168"/>
      <c r="Q815" s="154"/>
      <c r="R815" s="184">
        <v>1</v>
      </c>
      <c r="S815" s="166">
        <f t="shared" si="98"/>
        <v>8.827730271305062E-2</v>
      </c>
      <c r="T815" s="166">
        <v>0.46647524886685893</v>
      </c>
      <c r="U815" s="155">
        <f t="shared" si="109"/>
        <v>18.924327266557004</v>
      </c>
    </row>
    <row r="816" spans="1:21">
      <c r="A816" s="161">
        <f t="shared" si="105"/>
        <v>41</v>
      </c>
      <c r="B816" s="115" t="s">
        <v>864</v>
      </c>
      <c r="C816" s="115">
        <v>4</v>
      </c>
      <c r="D816" s="163">
        <f>'сходові кл'!P816</f>
        <v>0</v>
      </c>
      <c r="E816" s="163">
        <f>'прибуд тер'!P816</f>
        <v>0</v>
      </c>
      <c r="F816" s="163">
        <f>'слюсарі х.в.'!Q816+водовідведення!Q816+зварювальник!N816+'слюсарі ц.о. г.в.'!O816+'гаряча вода'!O816+'аварійні служби'!I816</f>
        <v>0.20643344933847677</v>
      </c>
      <c r="G816" s="163">
        <f>даратиз!K816</f>
        <v>0</v>
      </c>
      <c r="H816" s="163">
        <f>димвенканали!R816</f>
        <v>1.7032639058833798E-2</v>
      </c>
      <c r="I816" s="163">
        <f>покрівлі!P816+'під зими'!N816+маляри!N816+водій!M816</f>
        <v>0.73420688015577629</v>
      </c>
      <c r="J816" s="163">
        <f>електрики!Q816</f>
        <v>2.116013873738512E-2</v>
      </c>
      <c r="K816" s="163">
        <f t="shared" si="107"/>
        <v>0.9788331072904719</v>
      </c>
      <c r="L816" s="10">
        <v>2.4854567028687057E-2</v>
      </c>
      <c r="M816" s="116">
        <f t="shared" si="106"/>
        <v>1</v>
      </c>
      <c r="N816" s="116">
        <f t="shared" si="108"/>
        <v>1.2044252091829908</v>
      </c>
      <c r="O816" s="164"/>
      <c r="P816" s="168"/>
      <c r="Q816" s="154"/>
      <c r="R816" s="184">
        <v>1</v>
      </c>
      <c r="S816" s="166">
        <f t="shared" si="98"/>
        <v>0.18041704760108401</v>
      </c>
      <c r="T816" s="166">
        <v>1.0240081615819068</v>
      </c>
      <c r="U816" s="155">
        <f t="shared" si="109"/>
        <v>17.618711878465149</v>
      </c>
    </row>
    <row r="817" spans="1:21">
      <c r="A817" s="161">
        <f t="shared" si="105"/>
        <v>42</v>
      </c>
      <c r="B817" s="115" t="s">
        <v>865</v>
      </c>
      <c r="C817" s="115">
        <v>1</v>
      </c>
      <c r="D817" s="163">
        <f>'сходові кл'!P817</f>
        <v>0</v>
      </c>
      <c r="E817" s="163">
        <f>'прибуд тер'!P817</f>
        <v>0</v>
      </c>
      <c r="F817" s="163">
        <f>'слюсарі х.в.'!Q817+водовідведення!Q817+зварювальник!N817+'слюсарі ц.о. г.в.'!O817+'гаряча вода'!O817+'аварійні служби'!I817</f>
        <v>0.1958525228570118</v>
      </c>
      <c r="G817" s="163">
        <f>даратиз!K817</f>
        <v>0</v>
      </c>
      <c r="H817" s="163">
        <f>димвенканали!R817</f>
        <v>6.2320356930218999E-2</v>
      </c>
      <c r="I817" s="163">
        <f>покрівлі!P817+'під зими'!N817+маляри!N817+водій!M817</f>
        <v>0.9552991846957104</v>
      </c>
      <c r="J817" s="163">
        <f>електрики!Q817</f>
        <v>1.935559419552868E-2</v>
      </c>
      <c r="K817" s="163">
        <f t="shared" si="107"/>
        <v>1.2328276586784699</v>
      </c>
      <c r="L817" s="10">
        <v>3.1202546913447069E-2</v>
      </c>
      <c r="M817" s="116">
        <f t="shared" si="106"/>
        <v>1.26</v>
      </c>
      <c r="N817" s="116">
        <f t="shared" si="108"/>
        <v>1.5168362467103005</v>
      </c>
      <c r="O817" s="164"/>
      <c r="P817" s="168"/>
      <c r="Q817" s="154"/>
      <c r="R817" s="184">
        <v>1</v>
      </c>
      <c r="S817" s="166">
        <f t="shared" si="98"/>
        <v>0.2312913138762811</v>
      </c>
      <c r="T817" s="166">
        <v>1.2855449328340194</v>
      </c>
      <c r="U817" s="155">
        <f t="shared" si="109"/>
        <v>17.991694258900232</v>
      </c>
    </row>
    <row r="818" spans="1:21">
      <c r="A818" s="161">
        <f t="shared" si="105"/>
        <v>43</v>
      </c>
      <c r="B818" s="115" t="s">
        <v>866</v>
      </c>
      <c r="C818" s="115">
        <v>6</v>
      </c>
      <c r="D818" s="163">
        <f>'сходові кл'!P818</f>
        <v>0</v>
      </c>
      <c r="E818" s="163">
        <f>'прибуд тер'!P818</f>
        <v>0</v>
      </c>
      <c r="F818" s="163">
        <f>'слюсарі х.в.'!Q818+водовідведення!Q818+зварювальник!N818+'слюсарі ц.о. г.в.'!O818+'гаряча вода'!O818+'аварійні служби'!I818</f>
        <v>0.16052844065970834</v>
      </c>
      <c r="G818" s="163">
        <f>даратиз!K818</f>
        <v>0</v>
      </c>
      <c r="H818" s="163">
        <f>димвенканали!R818</f>
        <v>3.1705895197084229E-2</v>
      </c>
      <c r="I818" s="163">
        <f>покрівлі!P818+'під зими'!N818+маляри!N818+водій!M818</f>
        <v>0.55793909410563836</v>
      </c>
      <c r="J818" s="163">
        <f>електрики!Q818</f>
        <v>1.9694574013042889E-2</v>
      </c>
      <c r="K818" s="163">
        <f t="shared" si="107"/>
        <v>0.76986800397547384</v>
      </c>
      <c r="L818" s="10">
        <v>1.9585864327551522E-2</v>
      </c>
      <c r="M818" s="116">
        <f t="shared" si="106"/>
        <v>0.79</v>
      </c>
      <c r="N818" s="116">
        <f t="shared" si="108"/>
        <v>0.94734464196363033</v>
      </c>
      <c r="O818" s="164"/>
      <c r="P818" s="168"/>
      <c r="Q818" s="154"/>
      <c r="R818" s="184">
        <v>1</v>
      </c>
      <c r="S818" s="166">
        <f t="shared" si="98"/>
        <v>0.14040703166850765</v>
      </c>
      <c r="T818" s="166">
        <v>0.80693761029512268</v>
      </c>
      <c r="U818" s="155">
        <f t="shared" si="109"/>
        <v>17.399986055570807</v>
      </c>
    </row>
    <row r="819" spans="1:21">
      <c r="A819" s="161">
        <f t="shared" si="105"/>
        <v>44</v>
      </c>
      <c r="B819" s="115" t="s">
        <v>867</v>
      </c>
      <c r="C819" s="115">
        <v>7</v>
      </c>
      <c r="D819" s="163">
        <f>'сходові кл'!P819</f>
        <v>0</v>
      </c>
      <c r="E819" s="163">
        <f>'прибуд тер'!P819</f>
        <v>0</v>
      </c>
      <c r="F819" s="163">
        <f>'слюсарі х.в.'!Q819+водовідведення!Q819+зварювальник!N819+'слюсарі ц.о. г.в.'!O819+'гаряча вода'!O819+'аварійні служби'!I819</f>
        <v>0.24214502979367356</v>
      </c>
      <c r="G819" s="163">
        <f>даратиз!K819</f>
        <v>0</v>
      </c>
      <c r="H819" s="163">
        <f>димвенканали!R819</f>
        <v>1.4623417086696122E-2</v>
      </c>
      <c r="I819" s="163">
        <f>покрівлі!P819+'під зими'!N819+маляри!N819+водій!M819</f>
        <v>0.66228647761940718</v>
      </c>
      <c r="J819" s="163">
        <f>електрики!Q819</f>
        <v>2.725063919633643E-2</v>
      </c>
      <c r="K819" s="163">
        <f t="shared" si="107"/>
        <v>0.94630556369611329</v>
      </c>
      <c r="L819" s="10">
        <v>2.400420337747947E-2</v>
      </c>
      <c r="M819" s="116">
        <f t="shared" si="106"/>
        <v>0.97</v>
      </c>
      <c r="N819" s="116">
        <f t="shared" si="108"/>
        <v>1.1643717204883113</v>
      </c>
      <c r="O819" s="164"/>
      <c r="P819" s="168"/>
      <c r="Q819" s="154"/>
      <c r="R819" s="184">
        <v>1</v>
      </c>
      <c r="S819" s="166">
        <f t="shared" si="98"/>
        <v>0.17539854133615718</v>
      </c>
      <c r="T819" s="166">
        <v>0.9889731791521541</v>
      </c>
      <c r="U819" s="155">
        <f t="shared" si="109"/>
        <v>17.735419426290832</v>
      </c>
    </row>
    <row r="820" spans="1:21">
      <c r="A820" s="161">
        <f t="shared" si="105"/>
        <v>45</v>
      </c>
      <c r="B820" s="115" t="s">
        <v>868</v>
      </c>
      <c r="C820" s="115">
        <v>10</v>
      </c>
      <c r="D820" s="163">
        <f>'сходові кл'!P820</f>
        <v>0</v>
      </c>
      <c r="E820" s="163">
        <f>'прибуд тер'!P820</f>
        <v>0</v>
      </c>
      <c r="F820" s="163">
        <f>'слюсарі х.в.'!Q820+водовідведення!Q820+зварювальник!N820+'слюсарі ц.о. г.в.'!O820+'гаряча вода'!O820+'аварійні служби'!I820</f>
        <v>0.23535107233672584</v>
      </c>
      <c r="G820" s="163">
        <f>даратиз!K820</f>
        <v>0</v>
      </c>
      <c r="H820" s="163">
        <f>димвенканали!R820</f>
        <v>2.1002450996955691E-2</v>
      </c>
      <c r="I820" s="163">
        <f>покрівлі!P820+'під зими'!N820+маляри!N820+водій!M820</f>
        <v>0.43389665110653175</v>
      </c>
      <c r="J820" s="163">
        <f>електрики!Q820</f>
        <v>2.6091950600586691E-2</v>
      </c>
      <c r="K820" s="163">
        <f t="shared" si="107"/>
        <v>0.71634212504079997</v>
      </c>
      <c r="L820" s="10">
        <v>1.8137690181936204E-2</v>
      </c>
      <c r="M820" s="116">
        <f t="shared" si="106"/>
        <v>0.73</v>
      </c>
      <c r="N820" s="116">
        <f t="shared" si="108"/>
        <v>0.88137577826728342</v>
      </c>
      <c r="O820" s="164"/>
      <c r="P820" s="168"/>
      <c r="Q820" s="154"/>
      <c r="R820" s="184">
        <v>1</v>
      </c>
      <c r="S820" s="166">
        <f t="shared" si="98"/>
        <v>0.1341029427715118</v>
      </c>
      <c r="T820" s="166">
        <v>0.74727283549577161</v>
      </c>
      <c r="U820" s="155">
        <f t="shared" si="109"/>
        <v>17.945646677032276</v>
      </c>
    </row>
    <row r="821" spans="1:21">
      <c r="A821" s="161">
        <f t="shared" si="105"/>
        <v>46</v>
      </c>
      <c r="B821" s="115" t="s">
        <v>869</v>
      </c>
      <c r="C821" s="115">
        <v>13</v>
      </c>
      <c r="D821" s="163">
        <f>'сходові кл'!P821</f>
        <v>0</v>
      </c>
      <c r="E821" s="163">
        <f>'прибуд тер'!P821</f>
        <v>0</v>
      </c>
      <c r="F821" s="163">
        <f>'слюсарі х.в.'!Q821+водовідведення!Q821+зварювальник!N821+'слюсарі ц.о. г.в.'!O821+'гаряча вода'!O821+'аварійні служби'!I821</f>
        <v>0.25771962540797611</v>
      </c>
      <c r="G821" s="163">
        <f>даратиз!K821</f>
        <v>0</v>
      </c>
      <c r="H821" s="163">
        <f>димвенканали!R821</f>
        <v>3.2097608623506295E-2</v>
      </c>
      <c r="I821" s="163">
        <f>покрівлі!P821+'під зими'!N821+маляри!N821+водій!M821</f>
        <v>0.48090740238066809</v>
      </c>
      <c r="J821" s="163">
        <f>електрики!Q821</f>
        <v>2.9906838684787995E-2</v>
      </c>
      <c r="K821" s="163">
        <f t="shared" si="107"/>
        <v>0.80063147509693855</v>
      </c>
      <c r="L821" s="10">
        <v>2.0234249461188684E-2</v>
      </c>
      <c r="M821" s="116">
        <f t="shared" si="106"/>
        <v>0.82</v>
      </c>
      <c r="N821" s="116">
        <f t="shared" si="108"/>
        <v>0.98503886946975261</v>
      </c>
      <c r="O821" s="164"/>
      <c r="P821" s="168"/>
      <c r="Q821" s="154"/>
      <c r="R821" s="184">
        <v>1</v>
      </c>
      <c r="S821" s="166">
        <f t="shared" si="98"/>
        <v>0.1513877916687788</v>
      </c>
      <c r="T821" s="166">
        <v>0.83365107780097381</v>
      </c>
      <c r="U821" s="155">
        <f t="shared" si="109"/>
        <v>18.159610861190682</v>
      </c>
    </row>
    <row r="822" spans="1:21">
      <c r="A822" s="161">
        <f t="shared" si="105"/>
        <v>47</v>
      </c>
      <c r="B822" s="115" t="s">
        <v>870</v>
      </c>
      <c r="C822" s="115">
        <v>4</v>
      </c>
      <c r="D822" s="163">
        <f>'сходові кл'!P822</f>
        <v>0</v>
      </c>
      <c r="E822" s="163">
        <f>'прибуд тер'!P822</f>
        <v>0</v>
      </c>
      <c r="F822" s="163">
        <f>'слюсарі х.в.'!Q822+водовідведення!Q822+зварювальник!N822+'слюсарі ц.о. г.в.'!O822+'гаряча вода'!O822+'аварійні служби'!I822</f>
        <v>0.20289292653744542</v>
      </c>
      <c r="G822" s="163">
        <f>даратиз!K822</f>
        <v>0</v>
      </c>
      <c r="H822" s="163">
        <f>димвенканали!R822</f>
        <v>4.1521874139386919E-2</v>
      </c>
      <c r="I822" s="163">
        <f>покрівлі!P822+'під зими'!N822+маляри!N822+водій!M822</f>
        <v>0.60238682850903946</v>
      </c>
      <c r="J822" s="163">
        <f>електрики!Q822</f>
        <v>2.0556313438427481E-2</v>
      </c>
      <c r="K822" s="163">
        <f t="shared" si="107"/>
        <v>0.86735794262429922</v>
      </c>
      <c r="L822" s="10">
        <v>2.1952564421701168E-2</v>
      </c>
      <c r="M822" s="116">
        <f t="shared" si="106"/>
        <v>0.89</v>
      </c>
      <c r="N822" s="116">
        <f t="shared" si="108"/>
        <v>1.0671726084552005</v>
      </c>
      <c r="O822" s="164"/>
      <c r="P822" s="168"/>
      <c r="Q822" s="154"/>
      <c r="R822" s="184">
        <v>1</v>
      </c>
      <c r="S822" s="166">
        <f t="shared" si="98"/>
        <v>0.1627269542811125</v>
      </c>
      <c r="T822" s="166">
        <v>0.90444565417408795</v>
      </c>
      <c r="U822" s="155">
        <f t="shared" si="109"/>
        <v>17.991899627148939</v>
      </c>
    </row>
    <row r="823" spans="1:21">
      <c r="A823" s="161">
        <f t="shared" si="105"/>
        <v>48</v>
      </c>
      <c r="B823" s="115" t="s">
        <v>871</v>
      </c>
      <c r="C823" s="115">
        <v>3</v>
      </c>
      <c r="D823" s="163">
        <f>'сходові кл'!P823</f>
        <v>0</v>
      </c>
      <c r="E823" s="163">
        <f>'прибуд тер'!P823</f>
        <v>0</v>
      </c>
      <c r="F823" s="163">
        <f>'слюсарі х.в.'!Q823+водовідведення!Q823+зварювальник!N823+'слюсарі ц.о. г.в.'!O823+'гаряча вода'!O823+'аварійні служби'!I823</f>
        <v>0.17595327629265398</v>
      </c>
      <c r="G823" s="163">
        <f>даратиз!K823</f>
        <v>0</v>
      </c>
      <c r="H823" s="163">
        <f>димвенканали!R823</f>
        <v>5.1393280859602562E-2</v>
      </c>
      <c r="I823" s="163">
        <f>покрівлі!P823+'під зими'!N823+маляри!N823+водій!M823</f>
        <v>0.49615952931157947</v>
      </c>
      <c r="J823" s="163">
        <f>електрики!Q823</f>
        <v>1.5961838758547734E-2</v>
      </c>
      <c r="K823" s="163">
        <f t="shared" si="107"/>
        <v>0.7394679252223838</v>
      </c>
      <c r="L823" s="10">
        <v>1.8689756434025921E-2</v>
      </c>
      <c r="M823" s="116">
        <f t="shared" si="106"/>
        <v>0.76</v>
      </c>
      <c r="N823" s="116">
        <f t="shared" si="108"/>
        <v>0.90978921798769163</v>
      </c>
      <c r="O823" s="164"/>
      <c r="P823" s="168"/>
      <c r="Q823" s="154"/>
      <c r="R823" s="184">
        <v>1</v>
      </c>
      <c r="S823" s="166">
        <f t="shared" si="98"/>
        <v>0.13977125290582371</v>
      </c>
      <c r="T823" s="166">
        <v>0.77001796508186793</v>
      </c>
      <c r="U823" s="155">
        <f t="shared" si="109"/>
        <v>18.151687264980019</v>
      </c>
    </row>
    <row r="824" spans="1:21">
      <c r="A824" s="161">
        <f t="shared" si="105"/>
        <v>49</v>
      </c>
      <c r="B824" s="115" t="s">
        <v>872</v>
      </c>
      <c r="C824" s="115">
        <v>7</v>
      </c>
      <c r="D824" s="163">
        <f>'сходові кл'!P824</f>
        <v>0</v>
      </c>
      <c r="E824" s="163">
        <f>'прибуд тер'!P824</f>
        <v>0</v>
      </c>
      <c r="F824" s="163">
        <f>'слюсарі х.в.'!Q824+водовідведення!Q824+зварювальник!N824+'слюсарі ц.о. г.в.'!O824+'гаряча вода'!O824+'аварійні служби'!I824</f>
        <v>0.30758971415270253</v>
      </c>
      <c r="G824" s="163">
        <f>даратиз!K824</f>
        <v>0</v>
      </c>
      <c r="H824" s="163">
        <f>димвенканали!R824</f>
        <v>4.1225831168676549E-2</v>
      </c>
      <c r="I824" s="163">
        <f>покрівлі!P824+'під зими'!N824+маляри!N824+водій!M824</f>
        <v>0.56931379523219472</v>
      </c>
      <c r="J824" s="163">
        <f>електрики!Q824</f>
        <v>3.8412029284480405E-2</v>
      </c>
      <c r="K824" s="163">
        <f t="shared" si="107"/>
        <v>0.95654136983805416</v>
      </c>
      <c r="L824" s="10">
        <v>2.4137195413360027E-2</v>
      </c>
      <c r="M824" s="116">
        <f t="shared" si="106"/>
        <v>0.98</v>
      </c>
      <c r="N824" s="116">
        <f t="shared" si="108"/>
        <v>1.176814278301697</v>
      </c>
      <c r="O824" s="164"/>
      <c r="P824" s="168"/>
      <c r="Q824" s="154"/>
      <c r="R824" s="184">
        <v>1</v>
      </c>
      <c r="S824" s="166">
        <f t="shared" si="98"/>
        <v>0.18236182727126404</v>
      </c>
      <c r="T824" s="166">
        <v>0.994452451030433</v>
      </c>
      <c r="U824" s="155">
        <f t="shared" si="109"/>
        <v>18.337913198595281</v>
      </c>
    </row>
    <row r="825" spans="1:21">
      <c r="A825" s="161">
        <f t="shared" si="105"/>
        <v>50</v>
      </c>
      <c r="B825" s="115" t="s">
        <v>873</v>
      </c>
      <c r="C825" s="115">
        <v>11</v>
      </c>
      <c r="D825" s="163">
        <f>'сходові кл'!P825</f>
        <v>0</v>
      </c>
      <c r="E825" s="163">
        <f>'прибуд тер'!P825</f>
        <v>0</v>
      </c>
      <c r="F825" s="163">
        <f>'слюсарі х.в.'!Q825+водовідведення!Q825+зварювальник!N825+'слюсарі ц.о. г.в.'!O825+'гаряча вода'!O825+'аварійні служби'!I825</f>
        <v>0.22022577428897958</v>
      </c>
      <c r="G825" s="163">
        <f>даратиз!K825</f>
        <v>0</v>
      </c>
      <c r="H825" s="163">
        <f>димвенканали!R825</f>
        <v>4.4160782725386954E-2</v>
      </c>
      <c r="I825" s="163">
        <f>покрівлі!P825+'під зими'!N825+маляри!N825+водій!M825</f>
        <v>0.32956476525286804</v>
      </c>
      <c r="J825" s="163">
        <f>електрики!Q825</f>
        <v>2.3512377433357448E-2</v>
      </c>
      <c r="K825" s="163">
        <f t="shared" si="107"/>
        <v>0.61746369970059201</v>
      </c>
      <c r="L825" s="10">
        <v>1.5568095159605645E-2</v>
      </c>
      <c r="M825" s="116">
        <f t="shared" si="106"/>
        <v>0.63</v>
      </c>
      <c r="N825" s="116">
        <f t="shared" si="108"/>
        <v>0.75963815383223721</v>
      </c>
      <c r="O825" s="164"/>
      <c r="P825" s="168"/>
      <c r="Q825" s="154"/>
      <c r="R825" s="184">
        <v>1</v>
      </c>
      <c r="S825" s="166">
        <f t="shared" si="98"/>
        <v>0.11823263325648459</v>
      </c>
      <c r="T825" s="166">
        <v>0.64140552057575262</v>
      </c>
      <c r="U825" s="155">
        <f t="shared" si="109"/>
        <v>18.433366951745906</v>
      </c>
    </row>
    <row r="826" spans="1:21">
      <c r="A826" s="161">
        <f t="shared" si="105"/>
        <v>51</v>
      </c>
      <c r="B826" s="115" t="s">
        <v>874</v>
      </c>
      <c r="C826" s="115">
        <v>2</v>
      </c>
      <c r="D826" s="163">
        <f>'сходові кл'!P826</f>
        <v>0</v>
      </c>
      <c r="E826" s="163">
        <f>'прибуд тер'!P826</f>
        <v>0</v>
      </c>
      <c r="F826" s="163">
        <f>'слюсарі х.в.'!Q826+водовідведення!Q826+зварювальник!N826+'слюсарі ц.о. г.в.'!O826+'гаряча вода'!O826+'аварійні служби'!I826</f>
        <v>0.33936798556353587</v>
      </c>
      <c r="G826" s="163">
        <f>даратиз!K826</f>
        <v>0</v>
      </c>
      <c r="H826" s="163">
        <f>димвенканали!R826</f>
        <v>3.5281895193298586E-2</v>
      </c>
      <c r="I826" s="163">
        <f>покрівлі!P826+'під зими'!N826+маляри!N826+водій!M826</f>
        <v>0.49716043884957106</v>
      </c>
      <c r="J826" s="163">
        <f>електрики!Q826</f>
        <v>4.3831715956012034E-2</v>
      </c>
      <c r="K826" s="163">
        <f t="shared" si="107"/>
        <v>0.91564203556241752</v>
      </c>
      <c r="L826" s="10">
        <v>2.3086789343183818E-2</v>
      </c>
      <c r="M826" s="116">
        <f t="shared" si="106"/>
        <v>0.94</v>
      </c>
      <c r="N826" s="116">
        <f t="shared" si="108"/>
        <v>1.1264745898867217</v>
      </c>
      <c r="O826" s="164"/>
      <c r="P826" s="168"/>
      <c r="Q826" s="154"/>
      <c r="R826" s="184">
        <v>1</v>
      </c>
      <c r="S826" s="166">
        <f t="shared" si="98"/>
        <v>0.17529886894754831</v>
      </c>
      <c r="T826" s="166">
        <v>0.95117572093917335</v>
      </c>
      <c r="U826" s="155">
        <f t="shared" si="109"/>
        <v>18.429703901026979</v>
      </c>
    </row>
    <row r="827" spans="1:21">
      <c r="A827" s="161">
        <f t="shared" si="105"/>
        <v>52</v>
      </c>
      <c r="B827" s="115" t="s">
        <v>875</v>
      </c>
      <c r="C827" s="115">
        <v>12</v>
      </c>
      <c r="D827" s="163">
        <f>'сходові кл'!P827</f>
        <v>0</v>
      </c>
      <c r="E827" s="163">
        <f>'прибуд тер'!P827</f>
        <v>0</v>
      </c>
      <c r="F827" s="163">
        <f>'слюсарі х.в.'!Q827+водовідведення!Q827+зварювальник!N827+'слюсарі ц.о. г.в.'!O827+'гаряча вода'!O827+'аварійні служби'!I827</f>
        <v>0.21346588364350014</v>
      </c>
      <c r="G827" s="163">
        <f>даратиз!K827</f>
        <v>0</v>
      </c>
      <c r="H827" s="163">
        <f>димвенканали!R827</f>
        <v>5.399415539703184E-2</v>
      </c>
      <c r="I827" s="163">
        <f>покрівлі!P827+'під зими'!N827+маляри!N827+водій!M827</f>
        <v>0.50080585674583511</v>
      </c>
      <c r="J827" s="163">
        <f>електрики!Q827</f>
        <v>2.2359498827763225E-2</v>
      </c>
      <c r="K827" s="163">
        <f t="shared" si="107"/>
        <v>0.79062539461413028</v>
      </c>
      <c r="L827" s="10">
        <v>1.9954302639757889E-2</v>
      </c>
      <c r="M827" s="116">
        <f t="shared" si="106"/>
        <v>0.81</v>
      </c>
      <c r="N827" s="116">
        <f t="shared" si="108"/>
        <v>0.97269563670466574</v>
      </c>
      <c r="O827" s="164"/>
      <c r="P827" s="168"/>
      <c r="Q827" s="154"/>
      <c r="R827" s="184">
        <v>1</v>
      </c>
      <c r="S827" s="166">
        <f t="shared" si="98"/>
        <v>0.1505783679466407</v>
      </c>
      <c r="T827" s="166">
        <v>0.82211726875802504</v>
      </c>
      <c r="U827" s="155">
        <f t="shared" si="109"/>
        <v>18.315923247071538</v>
      </c>
    </row>
    <row r="828" spans="1:21">
      <c r="A828" s="161">
        <f t="shared" si="105"/>
        <v>53</v>
      </c>
      <c r="B828" s="115" t="s">
        <v>876</v>
      </c>
      <c r="C828" s="115">
        <v>1</v>
      </c>
      <c r="D828" s="163">
        <f>'сходові кл'!P828</f>
        <v>0</v>
      </c>
      <c r="E828" s="163">
        <f>'прибуд тер'!P828</f>
        <v>0</v>
      </c>
      <c r="F828" s="163">
        <f>'слюсарі х.в.'!Q828+водовідведення!Q828+зварювальник!N828+'слюсарі ц.о. г.в.'!O828+'гаряча вода'!O828+'аварійні служби'!I828</f>
        <v>0.29263948192078781</v>
      </c>
      <c r="G828" s="163">
        <f>даратиз!K828</f>
        <v>0</v>
      </c>
      <c r="H828" s="163">
        <f>димвенканали!R828</f>
        <v>2.9409167922996214E-2</v>
      </c>
      <c r="I828" s="163">
        <f>покрівлі!P828+'під зими'!N828+маляри!N828+водій!M828</f>
        <v>0.74678091890673182</v>
      </c>
      <c r="J828" s="163">
        <f>електрики!Q828</f>
        <v>3.586231305491893E-2</v>
      </c>
      <c r="K828" s="163">
        <f t="shared" si="107"/>
        <v>1.1046918818054348</v>
      </c>
      <c r="L828" s="10">
        <v>2.7812719170810119E-2</v>
      </c>
      <c r="M828" s="116">
        <f t="shared" si="106"/>
        <v>1.1299999999999999</v>
      </c>
      <c r="N828" s="116">
        <f t="shared" si="108"/>
        <v>1.359005521171494</v>
      </c>
      <c r="O828" s="164"/>
      <c r="P828" s="168"/>
      <c r="Q828" s="154"/>
      <c r="R828" s="184">
        <v>1</v>
      </c>
      <c r="S828" s="166">
        <f t="shared" si="98"/>
        <v>0.21312149133411706</v>
      </c>
      <c r="T828" s="166">
        <v>1.1458840298373769</v>
      </c>
      <c r="U828" s="155">
        <f t="shared" si="109"/>
        <v>18.598870896591787</v>
      </c>
    </row>
    <row r="829" spans="1:21">
      <c r="A829" s="161">
        <f t="shared" si="105"/>
        <v>54</v>
      </c>
      <c r="B829" s="115" t="s">
        <v>877</v>
      </c>
      <c r="C829" s="115">
        <v>11</v>
      </c>
      <c r="D829" s="163">
        <f>'сходові кл'!P829</f>
        <v>0</v>
      </c>
      <c r="E829" s="163">
        <f>'прибуд тер'!P829</f>
        <v>0</v>
      </c>
      <c r="F829" s="163">
        <f>'слюсарі х.в.'!Q829+водовідведення!Q829+зварювальник!N829+'слюсарі ц.о. г.в.'!O829+'гаряча вода'!O829+'аварійні служби'!I829</f>
        <v>0.22866928642190532</v>
      </c>
      <c r="G829" s="163">
        <f>даратиз!K829</f>
        <v>0</v>
      </c>
      <c r="H829" s="163">
        <f>димвенканали!R829</f>
        <v>7.5413714210602542E-2</v>
      </c>
      <c r="I829" s="163">
        <f>покрівлі!P829+'під зими'!N829+маляри!N829+водій!M829</f>
        <v>0.34075077641512153</v>
      </c>
      <c r="J829" s="163">
        <f>електрики!Q829</f>
        <v>2.4952392517127331E-2</v>
      </c>
      <c r="K829" s="163">
        <f t="shared" si="107"/>
        <v>0.66978616956475667</v>
      </c>
      <c r="L829" s="10">
        <v>1.6729900602935652E-2</v>
      </c>
      <c r="M829" s="116">
        <f t="shared" si="106"/>
        <v>0.69</v>
      </c>
      <c r="N829" s="116">
        <f t="shared" si="108"/>
        <v>0.82381928420123074</v>
      </c>
      <c r="O829" s="164"/>
      <c r="P829" s="168"/>
      <c r="Q829" s="154"/>
      <c r="R829" s="184">
        <v>2</v>
      </c>
      <c r="S829" s="166">
        <f t="shared" ref="S829:S892" si="110">N829-T829</f>
        <v>0.13454737936028183</v>
      </c>
      <c r="T829" s="166">
        <v>0.68927190484094891</v>
      </c>
      <c r="U829" s="155">
        <f t="shared" si="109"/>
        <v>19.520218133847912</v>
      </c>
    </row>
    <row r="830" spans="1:21">
      <c r="A830" s="161">
        <f t="shared" si="105"/>
        <v>55</v>
      </c>
      <c r="B830" s="115" t="s">
        <v>878</v>
      </c>
      <c r="C830" s="115">
        <v>222</v>
      </c>
      <c r="D830" s="163">
        <f>'сходові кл'!P830</f>
        <v>0.34275934147244025</v>
      </c>
      <c r="E830" s="163">
        <f>'прибуд тер'!P830</f>
        <v>0.28207517177697627</v>
      </c>
      <c r="F830" s="163">
        <f>'слюсарі х.в.'!Q830+водовідведення!Q830+зварювальник!N830+'слюсарі ц.о. г.в.'!O830+'гаряча вода'!O830+'аварійні служби'!I830</f>
        <v>0.21444101205839633</v>
      </c>
      <c r="G830" s="163">
        <f>даратиз!K830</f>
        <v>1.7652623629706571E-3</v>
      </c>
      <c r="H830" s="163">
        <f>димвенканали!R830</f>
        <v>3.8540652195743395E-2</v>
      </c>
      <c r="I830" s="163">
        <f>покрівлі!P830+'під зими'!N830+маляри!N830+водій!M830</f>
        <v>0.17342800397359637</v>
      </c>
      <c r="J830" s="163">
        <f>електрики!Q830</f>
        <v>1.5809488035693448E-2</v>
      </c>
      <c r="K830" s="163">
        <f t="shared" si="107"/>
        <v>1.0688189318758166</v>
      </c>
      <c r="L830" s="10">
        <v>2.6826350998797176E-2</v>
      </c>
      <c r="M830" s="116">
        <f t="shared" si="106"/>
        <v>1.1000000000000001</v>
      </c>
      <c r="N830" s="116">
        <f t="shared" si="108"/>
        <v>1.3147743394495364</v>
      </c>
      <c r="O830" s="164"/>
      <c r="P830" s="168"/>
      <c r="Q830" s="154"/>
      <c r="R830" s="184">
        <v>5</v>
      </c>
      <c r="S830" s="166">
        <f t="shared" si="110"/>
        <v>0.20952867829909283</v>
      </c>
      <c r="T830" s="166">
        <v>1.1052456611504435</v>
      </c>
      <c r="U830" s="155">
        <f t="shared" si="109"/>
        <v>18.95765671506873</v>
      </c>
    </row>
    <row r="831" spans="1:21">
      <c r="A831" s="161">
        <f t="shared" si="105"/>
        <v>56</v>
      </c>
      <c r="B831" s="115" t="s">
        <v>879</v>
      </c>
      <c r="C831" s="115">
        <v>212</v>
      </c>
      <c r="D831" s="163">
        <f>'сходові кл'!P831</f>
        <v>0.34273163887093983</v>
      </c>
      <c r="E831" s="163">
        <f>'прибуд тер'!P831</f>
        <v>0.30996102498930256</v>
      </c>
      <c r="F831" s="163">
        <f>'слюсарі х.в.'!Q831+водовідведення!Q831+зварювальник!N831+'слюсарі ц.о. г.в.'!O831+'гаряча вода'!O831+'аварійні служби'!I831</f>
        <v>0.21441333629582401</v>
      </c>
      <c r="G831" s="163">
        <f>даратиз!K831</f>
        <v>1.7647427563782848E-3</v>
      </c>
      <c r="H831" s="163">
        <f>димвенканали!R831</f>
        <v>3.8529307719491417E-2</v>
      </c>
      <c r="I831" s="163">
        <f>покрівлі!P831+'під зими'!N831+маляри!N831+водій!M831</f>
        <v>0.17751471004219618</v>
      </c>
      <c r="J831" s="163">
        <f>електрики!Q831</f>
        <v>1.5804834498418935E-2</v>
      </c>
      <c r="K831" s="163">
        <f t="shared" si="107"/>
        <v>1.1007195951725512</v>
      </c>
      <c r="L831" s="10">
        <v>2.7619498576699597E-2</v>
      </c>
      <c r="M831" s="116">
        <f t="shared" si="106"/>
        <v>1.1299999999999999</v>
      </c>
      <c r="N831" s="116">
        <f t="shared" si="108"/>
        <v>1.354006912499101</v>
      </c>
      <c r="O831" s="164"/>
      <c r="P831" s="168"/>
      <c r="Q831" s="154"/>
      <c r="R831" s="184">
        <v>5</v>
      </c>
      <c r="S831" s="166">
        <f t="shared" si="110"/>
        <v>0.21608357113907761</v>
      </c>
      <c r="T831" s="166">
        <v>1.1379233413600234</v>
      </c>
      <c r="U831" s="155">
        <f t="shared" si="109"/>
        <v>18.989290691657562</v>
      </c>
    </row>
    <row r="832" spans="1:21">
      <c r="A832" s="161">
        <f t="shared" si="105"/>
        <v>57</v>
      </c>
      <c r="B832" s="115" t="s">
        <v>880</v>
      </c>
      <c r="C832" s="115">
        <v>4</v>
      </c>
      <c r="D832" s="163">
        <f>'сходові кл'!P832</f>
        <v>0</v>
      </c>
      <c r="E832" s="163">
        <f>'прибуд тер'!P832</f>
        <v>0</v>
      </c>
      <c r="F832" s="163">
        <f>'слюсарі х.в.'!Q832+водовідведення!Q832+зварювальник!N832+'слюсарі ц.о. г.в.'!O832+'гаряча вода'!O832+'аварійні служби'!I832</f>
        <v>0.23705637328841078</v>
      </c>
      <c r="G832" s="163">
        <f>даратиз!K832</f>
        <v>0</v>
      </c>
      <c r="H832" s="163">
        <f>димвенканали!R832</f>
        <v>4.2473109500212942E-2</v>
      </c>
      <c r="I832" s="163">
        <f>покрівлі!P832+'під зими'!N832+маляри!N832+водій!M832</f>
        <v>0.60960242509094531</v>
      </c>
      <c r="J832" s="163">
        <f>електрики!Q832</f>
        <v>2.6382784444860748E-2</v>
      </c>
      <c r="K832" s="163">
        <f t="shared" si="107"/>
        <v>0.91551469232442972</v>
      </c>
      <c r="L832" s="10">
        <v>2.3146645610949753E-2</v>
      </c>
      <c r="M832" s="116">
        <f t="shared" si="106"/>
        <v>0.94</v>
      </c>
      <c r="N832" s="116">
        <f t="shared" si="108"/>
        <v>1.1263936055224553</v>
      </c>
      <c r="O832" s="164"/>
      <c r="P832" s="168"/>
      <c r="Q832" s="154"/>
      <c r="R832" s="184">
        <v>1</v>
      </c>
      <c r="S832" s="166">
        <f t="shared" si="110"/>
        <v>0.17275180635132559</v>
      </c>
      <c r="T832" s="166">
        <v>0.95364179917112968</v>
      </c>
      <c r="U832" s="155">
        <f t="shared" si="109"/>
        <v>18.114957471607799</v>
      </c>
    </row>
    <row r="833" spans="1:21">
      <c r="A833" s="161">
        <f t="shared" si="105"/>
        <v>58</v>
      </c>
      <c r="B833" s="115" t="s">
        <v>881</v>
      </c>
      <c r="C833" s="115">
        <v>2</v>
      </c>
      <c r="D833" s="163">
        <f>'сходові кл'!P833</f>
        <v>0</v>
      </c>
      <c r="E833" s="163">
        <f>'прибуд тер'!P833</f>
        <v>0</v>
      </c>
      <c r="F833" s="163">
        <f>'слюсарі х.в.'!Q833+водовідведення!Q833+зварювальник!N833+'слюсарі ц.о. г.в.'!O833+'гаряча вода'!O833+'аварійні служби'!I833</f>
        <v>0.174332517526716</v>
      </c>
      <c r="G833" s="163">
        <f>даратиз!K833</f>
        <v>0</v>
      </c>
      <c r="H833" s="163">
        <f>димвенканали!R833</f>
        <v>5.5957579229651173E-2</v>
      </c>
      <c r="I833" s="163">
        <f>покрівлі!P833+'під зими'!N833+маляри!N833+водій!M833</f>
        <v>0.68019865589128836</v>
      </c>
      <c r="J833" s="163">
        <f>електрики!Q833</f>
        <v>2.317257151240916E-2</v>
      </c>
      <c r="K833" s="163">
        <f t="shared" si="107"/>
        <v>0.93366132416006464</v>
      </c>
      <c r="L833" s="10">
        <v>2.368620152161818E-2</v>
      </c>
      <c r="M833" s="116">
        <f t="shared" si="106"/>
        <v>0.96</v>
      </c>
      <c r="N833" s="116">
        <f t="shared" si="108"/>
        <v>1.1488170308180192</v>
      </c>
      <c r="O833" s="164"/>
      <c r="P833" s="168"/>
      <c r="Q833" s="154"/>
      <c r="R833" s="184">
        <v>1</v>
      </c>
      <c r="S833" s="166">
        <f t="shared" si="110"/>
        <v>0.1729455281273502</v>
      </c>
      <c r="T833" s="166">
        <v>0.97587150269066902</v>
      </c>
      <c r="U833" s="155">
        <f t="shared" si="109"/>
        <v>17.722161949652744</v>
      </c>
    </row>
    <row r="834" spans="1:21">
      <c r="A834" s="161">
        <f t="shared" si="105"/>
        <v>59</v>
      </c>
      <c r="B834" s="115" t="s">
        <v>882</v>
      </c>
      <c r="C834" s="115">
        <v>2</v>
      </c>
      <c r="D834" s="163">
        <f>'сходові кл'!P834</f>
        <v>0</v>
      </c>
      <c r="E834" s="163">
        <f>'прибуд тер'!P834</f>
        <v>0</v>
      </c>
      <c r="F834" s="163">
        <f>'слюсарі х.в.'!Q834+водовідведення!Q834+зварювальник!N834+'слюсарі ц.о. г.в.'!O834+'гаряча вода'!O834+'аварійні служби'!I834</f>
        <v>0.1570878984020358</v>
      </c>
      <c r="G834" s="163">
        <f>даратиз!K834</f>
        <v>0</v>
      </c>
      <c r="H834" s="163">
        <f>димвенканали!R834</f>
        <v>3.0310355416061054E-2</v>
      </c>
      <c r="I834" s="163">
        <f>покрівлі!P834+'під зими'!N834+маляри!N834+водій!M834</f>
        <v>0.44104171584878782</v>
      </c>
      <c r="J834" s="163">
        <f>електрики!Q834</f>
        <v>1.8827714353832441E-2</v>
      </c>
      <c r="K834" s="163">
        <f t="shared" si="107"/>
        <v>0.6472676840207171</v>
      </c>
      <c r="L834" s="10">
        <v>1.6469107574147056E-2</v>
      </c>
      <c r="M834" s="116">
        <f t="shared" si="106"/>
        <v>0.66</v>
      </c>
      <c r="N834" s="116">
        <f t="shared" si="108"/>
        <v>0.79648414991383698</v>
      </c>
      <c r="O834" s="164"/>
      <c r="P834" s="168"/>
      <c r="Q834" s="154"/>
      <c r="R834" s="184">
        <v>1</v>
      </c>
      <c r="S834" s="166">
        <f t="shared" si="110"/>
        <v>0.11795691785897811</v>
      </c>
      <c r="T834" s="166">
        <v>0.67852723205485888</v>
      </c>
      <c r="U834" s="155">
        <f t="shared" si="109"/>
        <v>17.384257003474445</v>
      </c>
    </row>
    <row r="835" spans="1:21">
      <c r="A835" s="161">
        <f t="shared" si="105"/>
        <v>60</v>
      </c>
      <c r="B835" s="115" t="s">
        <v>883</v>
      </c>
      <c r="C835" s="115">
        <v>6</v>
      </c>
      <c r="D835" s="163">
        <f>'сходові кл'!P835</f>
        <v>0</v>
      </c>
      <c r="E835" s="163">
        <f>'прибуд тер'!P835</f>
        <v>0</v>
      </c>
      <c r="F835" s="163">
        <f>'слюсарі х.в.'!Q835+водовідведення!Q835+зварювальник!N835+'слюсарі ц.о. г.в.'!O835+'гаряча вода'!O835+'аварійні служби'!I835</f>
        <v>0.19090709158794472</v>
      </c>
      <c r="G835" s="163">
        <f>даратиз!K835</f>
        <v>0</v>
      </c>
      <c r="H835" s="163">
        <f>димвенканали!R835</f>
        <v>4.4703540948827475E-2</v>
      </c>
      <c r="I835" s="163">
        <f>покрівлі!P835+'під зими'!N835+маляри!N835+водій!M835</f>
        <v>0.61813841762092414</v>
      </c>
      <c r="J835" s="163">
        <f>електрики!Q835</f>
        <v>1.8512166068572679E-2</v>
      </c>
      <c r="K835" s="163">
        <f t="shared" si="107"/>
        <v>0.87226121622626895</v>
      </c>
      <c r="L835" s="10">
        <v>2.2076830568879657E-2</v>
      </c>
      <c r="M835" s="116">
        <f t="shared" si="106"/>
        <v>0.89</v>
      </c>
      <c r="N835" s="116">
        <f t="shared" si="108"/>
        <v>1.0732056561541783</v>
      </c>
      <c r="O835" s="164"/>
      <c r="P835" s="168"/>
      <c r="Q835" s="154"/>
      <c r="R835" s="184">
        <v>1</v>
      </c>
      <c r="S835" s="166">
        <f t="shared" si="110"/>
        <v>0.16364023671633632</v>
      </c>
      <c r="T835" s="166">
        <v>0.90956541943784197</v>
      </c>
      <c r="U835" s="155">
        <f t="shared" si="109"/>
        <v>17.99103541309589</v>
      </c>
    </row>
    <row r="836" spans="1:21">
      <c r="A836" s="161">
        <f t="shared" si="105"/>
        <v>61</v>
      </c>
      <c r="B836" s="115" t="s">
        <v>884</v>
      </c>
      <c r="C836" s="115">
        <v>17</v>
      </c>
      <c r="D836" s="163">
        <f>'сходові кл'!P836</f>
        <v>0</v>
      </c>
      <c r="E836" s="163">
        <f>'прибуд тер'!P836</f>
        <v>0</v>
      </c>
      <c r="F836" s="163">
        <f>'слюсарі х.в.'!Q836+водовідведення!Q836+зварювальник!N836+'слюсарі ц.о. г.в.'!O836+'гаряча вода'!O836+'аварійні служби'!I836</f>
        <v>0.29368499225710787</v>
      </c>
      <c r="G836" s="163">
        <f>даратиз!K836</f>
        <v>0</v>
      </c>
      <c r="H836" s="163">
        <f>димвенканали!R836</f>
        <v>2.9088369757248426E-2</v>
      </c>
      <c r="I836" s="163">
        <f>покрівлі!P836+'під зими'!N836+маляри!N836+водій!M836</f>
        <v>0.47111688464350798</v>
      </c>
      <c r="J836" s="163">
        <f>електрики!Q836</f>
        <v>3.6040621634433757E-2</v>
      </c>
      <c r="K836" s="163">
        <f t="shared" si="107"/>
        <v>0.82993086829229812</v>
      </c>
      <c r="L836" s="10">
        <v>2.0959998738401573E-2</v>
      </c>
      <c r="M836" s="116">
        <f t="shared" si="106"/>
        <v>0.85</v>
      </c>
      <c r="N836" s="116">
        <f t="shared" si="108"/>
        <v>1.0210690404368397</v>
      </c>
      <c r="O836" s="164"/>
      <c r="P836" s="168"/>
      <c r="Q836" s="154"/>
      <c r="R836" s="184">
        <v>2</v>
      </c>
      <c r="S836" s="166">
        <f t="shared" si="110"/>
        <v>0.1575170924146948</v>
      </c>
      <c r="T836" s="166">
        <v>0.86355194802214486</v>
      </c>
      <c r="U836" s="155">
        <f t="shared" si="109"/>
        <v>18.24060414378863</v>
      </c>
    </row>
    <row r="837" spans="1:21">
      <c r="A837" s="161">
        <f t="shared" si="105"/>
        <v>62</v>
      </c>
      <c r="B837" s="115" t="s">
        <v>885</v>
      </c>
      <c r="C837" s="115">
        <v>366</v>
      </c>
      <c r="D837" s="163">
        <f>'сходові кл'!P837</f>
        <v>0.48759738403096098</v>
      </c>
      <c r="E837" s="163">
        <f>'прибуд тер'!P837</f>
        <v>0.31280539041550504</v>
      </c>
      <c r="F837" s="163">
        <f>'слюсарі х.в.'!Q837+водовідведення!Q837+зварювальник!N837+'слюсарі ц.о. г.в.'!O837+'гаряча вода'!O837+'аварійні служби'!I837</f>
        <v>0.24785457378800085</v>
      </c>
      <c r="G837" s="163">
        <f>даратиз!K837</f>
        <v>2.4418491754164529E-3</v>
      </c>
      <c r="H837" s="163">
        <f>димвенканали!R837</f>
        <v>2.1642746533403926E-2</v>
      </c>
      <c r="I837" s="163">
        <f>покрівлі!P837+'під зими'!N837+маляри!N837+водій!M837</f>
        <v>0.17077498976096947</v>
      </c>
      <c r="J837" s="163">
        <f>електрики!Q837</f>
        <v>1.3213897198273459E-2</v>
      </c>
      <c r="K837" s="163">
        <f t="shared" si="107"/>
        <v>1.2563308309025298</v>
      </c>
      <c r="L837" s="10">
        <v>3.1454310516501847E-2</v>
      </c>
      <c r="M837" s="116">
        <f t="shared" si="106"/>
        <v>1.29</v>
      </c>
      <c r="N837" s="116">
        <f t="shared" si="108"/>
        <v>1.545342169702838</v>
      </c>
      <c r="O837" s="164"/>
      <c r="P837" s="168"/>
      <c r="Q837" s="154"/>
      <c r="R837" s="184">
        <v>9</v>
      </c>
      <c r="S837" s="166">
        <f t="shared" si="110"/>
        <v>0.24942457642296167</v>
      </c>
      <c r="T837" s="166">
        <v>1.2959175932798763</v>
      </c>
      <c r="U837" s="155">
        <f t="shared" si="109"/>
        <v>19.246947314889493</v>
      </c>
    </row>
    <row r="838" spans="1:21">
      <c r="A838" s="161">
        <f t="shared" si="105"/>
        <v>63</v>
      </c>
      <c r="B838" s="115" t="s">
        <v>886</v>
      </c>
      <c r="C838" s="115">
        <v>510</v>
      </c>
      <c r="D838" s="163">
        <f>'сходові кл'!P838</f>
        <v>0.60532400123569707</v>
      </c>
      <c r="E838" s="163">
        <f>'прибуд тер'!P838</f>
        <v>0.27746447778923877</v>
      </c>
      <c r="F838" s="163">
        <f>'слюсарі х.в.'!Q838+водовідведення!Q838+зварювальник!N838+'слюсарі ц.о. г.в.'!O838+'гаряча вода'!O838+'аварійні служби'!I838</f>
        <v>0.29780853013819719</v>
      </c>
      <c r="G838" s="163">
        <f>даратиз!K838</f>
        <v>1.5661501003520549E-3</v>
      </c>
      <c r="H838" s="163">
        <f>димвенканали!R838</f>
        <v>3.5543087784306114E-2</v>
      </c>
      <c r="I838" s="163">
        <f>покрівлі!P838+'під зими'!N838+маляри!N838+водій!M838</f>
        <v>0.13865267896608399</v>
      </c>
      <c r="J838" s="163">
        <f>електрики!Q838</f>
        <v>2.2078101522409375E-2</v>
      </c>
      <c r="K838" s="163">
        <f t="shared" si="107"/>
        <v>1.3784370275362847</v>
      </c>
      <c r="L838" s="10">
        <v>3.4297844329234932E-2</v>
      </c>
      <c r="M838" s="116">
        <f t="shared" si="106"/>
        <v>1.41</v>
      </c>
      <c r="N838" s="116">
        <f t="shared" si="108"/>
        <v>1.6952818462386237</v>
      </c>
      <c r="O838" s="164"/>
      <c r="P838" s="168"/>
      <c r="Q838" s="154"/>
      <c r="R838" s="184">
        <v>9</v>
      </c>
      <c r="S838" s="166">
        <f t="shared" si="110"/>
        <v>0.28221065987414429</v>
      </c>
      <c r="T838" s="166">
        <v>1.4130711863644794</v>
      </c>
      <c r="U838" s="155">
        <f t="shared" si="109"/>
        <v>19.971439697968091</v>
      </c>
    </row>
    <row r="839" spans="1:21">
      <c r="A839" s="161">
        <f t="shared" si="105"/>
        <v>64</v>
      </c>
      <c r="B839" s="115" t="s">
        <v>887</v>
      </c>
      <c r="C839" s="115">
        <v>3</v>
      </c>
      <c r="D839" s="163">
        <f>'сходові кл'!P839</f>
        <v>0</v>
      </c>
      <c r="E839" s="163">
        <f>'прибуд тер'!P839</f>
        <v>0</v>
      </c>
      <c r="F839" s="163">
        <f>'слюсарі х.в.'!Q839+водовідведення!Q839+зварювальник!N839+'слюсарі ц.о. г.в.'!O839+'гаряча вода'!O839+'аварійні служби'!I839</f>
        <v>0.17766481107737886</v>
      </c>
      <c r="G839" s="163">
        <f>даратиз!K839</f>
        <v>0</v>
      </c>
      <c r="H839" s="163">
        <f>димвенканали!R839</f>
        <v>1.9328342584154876E-2</v>
      </c>
      <c r="I839" s="163">
        <f>покрівлі!P839+'під зими'!N839+маляри!N839+водій!M839</f>
        <v>0.67280222046663296</v>
      </c>
      <c r="J839" s="163">
        <f>електрики!Q839</f>
        <v>2.4012157436771809E-2</v>
      </c>
      <c r="K839" s="163">
        <f t="shared" ref="K839:K869" si="111">D839+E839+F839+G839+H839+I839+J839</f>
        <v>0.89380753156493853</v>
      </c>
      <c r="L839" s="10">
        <v>2.2773648698057664E-2</v>
      </c>
      <c r="M839" s="116">
        <f t="shared" si="106"/>
        <v>0.92</v>
      </c>
      <c r="N839" s="116">
        <f t="shared" ref="N839:N869" si="112">(D839+E839+F839+G839+H839+I839+J839+L839)*1.2</f>
        <v>1.0998974163155955</v>
      </c>
      <c r="O839" s="164"/>
      <c r="P839" s="168"/>
      <c r="Q839" s="154"/>
      <c r="R839" s="184">
        <v>1</v>
      </c>
      <c r="S839" s="166">
        <f t="shared" si="110"/>
        <v>0.1616230899556198</v>
      </c>
      <c r="T839" s="166">
        <v>0.93827432635997565</v>
      </c>
      <c r="U839" s="155">
        <f t="shared" si="109"/>
        <v>17.225568835783314</v>
      </c>
    </row>
    <row r="840" spans="1:21">
      <c r="A840" s="161">
        <f t="shared" si="105"/>
        <v>65</v>
      </c>
      <c r="B840" s="162" t="s">
        <v>888</v>
      </c>
      <c r="C840" s="162">
        <v>7</v>
      </c>
      <c r="D840" s="163">
        <f>'сходові кл'!P840</f>
        <v>0</v>
      </c>
      <c r="E840" s="163">
        <f>'прибуд тер'!P840</f>
        <v>0</v>
      </c>
      <c r="F840" s="163">
        <f>'слюсарі х.в.'!Q840+водовідведення!Q840+зварювальник!N840+'слюсарі ц.о. г.в.'!O840+'гаряча вода'!O840+'аварійні служби'!I840</f>
        <v>0.24833255790872885</v>
      </c>
      <c r="G840" s="163">
        <f>даратиз!K840</f>
        <v>0</v>
      </c>
      <c r="H840" s="163">
        <f>димвенканали!R840</f>
        <v>5.3306591047167111E-2</v>
      </c>
      <c r="I840" s="163">
        <f>покрівлі!P840+'під зими'!N840+маляри!N840+водій!M840</f>
        <v>0.89656620806017917</v>
      </c>
      <c r="J840" s="163">
        <f>електрики!Q840</f>
        <v>2.8305903128768593E-2</v>
      </c>
      <c r="K840" s="163">
        <f t="shared" si="111"/>
        <v>1.2265112601448438</v>
      </c>
      <c r="L840" s="10">
        <v>3.1025563757441661E-2</v>
      </c>
      <c r="M840" s="116">
        <f t="shared" si="106"/>
        <v>1.26</v>
      </c>
      <c r="N840" s="116">
        <f t="shared" si="112"/>
        <v>1.5090441886827426</v>
      </c>
      <c r="O840" s="164"/>
      <c r="P840" s="168"/>
      <c r="Q840" s="154"/>
      <c r="R840" s="184">
        <v>1</v>
      </c>
      <c r="S840" s="166">
        <f t="shared" si="110"/>
        <v>0.23079096187614612</v>
      </c>
      <c r="T840" s="166">
        <v>1.2782532268065965</v>
      </c>
      <c r="U840" s="155">
        <f t="shared" ref="U840:U871" si="113">S840/T840*100</f>
        <v>18.055183201275462</v>
      </c>
    </row>
    <row r="841" spans="1:21">
      <c r="A841" s="161">
        <f t="shared" si="105"/>
        <v>66</v>
      </c>
      <c r="B841" s="162" t="s">
        <v>889</v>
      </c>
      <c r="C841" s="162">
        <v>11</v>
      </c>
      <c r="D841" s="163">
        <f>'сходові кл'!P841</f>
        <v>0</v>
      </c>
      <c r="E841" s="163">
        <f>'прибуд тер'!P841</f>
        <v>0</v>
      </c>
      <c r="F841" s="163">
        <f>'слюсарі х.в.'!Q841+водовідведення!Q841+зварювальник!N841+'слюсарі ц.о. г.в.'!O841+'гаряча вода'!O841+'аварійні служби'!I841</f>
        <v>0.20089288838502628</v>
      </c>
      <c r="G841" s="163">
        <f>даратиз!K841</f>
        <v>0</v>
      </c>
      <c r="H841" s="163">
        <f>димвенканали!R841</f>
        <v>3.5859589900217884E-2</v>
      </c>
      <c r="I841" s="163">
        <f>покрівлі!P841+'під зими'!N841+маляри!N841+водій!M841</f>
        <v>0.67229528135339633</v>
      </c>
      <c r="J841" s="163">
        <f>електрики!Q841</f>
        <v>2.0215213069024584E-2</v>
      </c>
      <c r="K841" s="163">
        <f t="shared" si="111"/>
        <v>0.92926297270766511</v>
      </c>
      <c r="L841" s="10">
        <v>2.3545087034775661E-2</v>
      </c>
      <c r="M841" s="116">
        <f t="shared" si="106"/>
        <v>0.95</v>
      </c>
      <c r="N841" s="116">
        <f t="shared" si="112"/>
        <v>1.143369671690929</v>
      </c>
      <c r="O841" s="164"/>
      <c r="P841" s="168"/>
      <c r="Q841" s="154"/>
      <c r="R841" s="184">
        <v>2</v>
      </c>
      <c r="S841" s="166">
        <f t="shared" si="110"/>
        <v>0.17331208585817182</v>
      </c>
      <c r="T841" s="166">
        <v>0.97005758583275714</v>
      </c>
      <c r="U841" s="155">
        <f t="shared" si="113"/>
        <v>17.866164688500429</v>
      </c>
    </row>
    <row r="842" spans="1:21">
      <c r="A842" s="161">
        <f t="shared" ref="A842:A905" si="114">1+A841</f>
        <v>67</v>
      </c>
      <c r="B842" s="162" t="s">
        <v>890</v>
      </c>
      <c r="C842" s="162">
        <v>13</v>
      </c>
      <c r="D842" s="163">
        <f>'сходові кл'!P842</f>
        <v>0</v>
      </c>
      <c r="E842" s="163">
        <f>'прибуд тер'!P842</f>
        <v>0</v>
      </c>
      <c r="F842" s="163">
        <f>'слюсарі х.в.'!Q842+водовідведення!Q842+зварювальник!N842+'слюсарі ц.о. г.в.'!O842+'гаряча вода'!O842+'аварійні служби'!I842</f>
        <v>0.24441052173905245</v>
      </c>
      <c r="G842" s="163">
        <f>даратиз!K842</f>
        <v>0</v>
      </c>
      <c r="H842" s="163">
        <f>димвенканали!R842</f>
        <v>5.5615331038644127E-2</v>
      </c>
      <c r="I842" s="163">
        <f>покрівлі!P842+'під зими'!N842+маляри!N842+водій!M842</f>
        <v>0.30907025308269875</v>
      </c>
      <c r="J842" s="163">
        <f>електрики!Q842</f>
        <v>2.7637011895533858E-2</v>
      </c>
      <c r="K842" s="163">
        <f t="shared" si="111"/>
        <v>0.63673311775592922</v>
      </c>
      <c r="L842" s="10">
        <v>1.6006952765930262E-2</v>
      </c>
      <c r="M842" s="116">
        <f t="shared" si="106"/>
        <v>0.65</v>
      </c>
      <c r="N842" s="116">
        <f t="shared" si="112"/>
        <v>0.78328808462623134</v>
      </c>
      <c r="O842" s="164"/>
      <c r="P842" s="168"/>
      <c r="Q842" s="154"/>
      <c r="R842" s="184">
        <v>2</v>
      </c>
      <c r="S842" s="166">
        <f t="shared" si="110"/>
        <v>0.12380163066990457</v>
      </c>
      <c r="T842" s="166">
        <v>0.65948645395632677</v>
      </c>
      <c r="U842" s="155">
        <f t="shared" si="113"/>
        <v>18.772429657532147</v>
      </c>
    </row>
    <row r="843" spans="1:21">
      <c r="A843" s="161">
        <f t="shared" si="114"/>
        <v>68</v>
      </c>
      <c r="B843" s="162" t="s">
        <v>1297</v>
      </c>
      <c r="C843" s="162">
        <v>3</v>
      </c>
      <c r="D843" s="163">
        <f>'сходові кл'!P843</f>
        <v>0</v>
      </c>
      <c r="E843" s="163">
        <f>'прибуд тер'!P843</f>
        <v>0</v>
      </c>
      <c r="F843" s="163">
        <f>'слюсарі х.в.'!Q843+водовідведення!Q843+зварювальник!N843+'слюсарі ц.о. г.в.'!O843+'гаряча вода'!O843+'аварійні служби'!I843</f>
        <v>0.16925616997678761</v>
      </c>
      <c r="G843" s="163">
        <f>даратиз!K843</f>
        <v>0</v>
      </c>
      <c r="H843" s="163">
        <f>димвенканали!R843</f>
        <v>2.3857882617293141E-2</v>
      </c>
      <c r="I843" s="163">
        <f>покрівлі!P843+'під зими'!N843+маляри!N843+водій!M843</f>
        <v>0.59945957098097935</v>
      </c>
      <c r="J843" s="163">
        <f>електрики!Q843</f>
        <v>1.4819667827703532E-2</v>
      </c>
      <c r="K843" s="163">
        <f t="shared" si="111"/>
        <v>0.80739329140276361</v>
      </c>
      <c r="L843" s="10">
        <v>2.0501357076924416E-2</v>
      </c>
      <c r="M843" s="116">
        <f t="shared" si="106"/>
        <v>0.83</v>
      </c>
      <c r="N843" s="116">
        <f t="shared" si="112"/>
        <v>0.99347357817562565</v>
      </c>
      <c r="O843" s="164"/>
      <c r="P843" s="168"/>
      <c r="Q843" s="154"/>
      <c r="R843" s="184">
        <v>1</v>
      </c>
      <c r="S843" s="166">
        <f t="shared" si="110"/>
        <v>0.14881766660633966</v>
      </c>
      <c r="T843" s="166">
        <v>0.84465591156928599</v>
      </c>
      <c r="U843" s="155">
        <f t="shared" si="113"/>
        <v>17.618732618570249</v>
      </c>
    </row>
    <row r="844" spans="1:21">
      <c r="A844" s="161">
        <f t="shared" si="114"/>
        <v>69</v>
      </c>
      <c r="B844" s="162" t="s">
        <v>892</v>
      </c>
      <c r="C844" s="162">
        <v>8</v>
      </c>
      <c r="D844" s="163">
        <f>'сходові кл'!P844</f>
        <v>0</v>
      </c>
      <c r="E844" s="163">
        <f>'прибуд тер'!P844</f>
        <v>0</v>
      </c>
      <c r="F844" s="163">
        <f>'слюсарі х.в.'!Q844+водовідведення!Q844+зварювальник!N844+'слюсарі ц.о. г.в.'!O844+'гаряча вода'!O844+'аварійні служби'!I844</f>
        <v>0.22955600200307794</v>
      </c>
      <c r="G844" s="163">
        <f>даратиз!K844</f>
        <v>0</v>
      </c>
      <c r="H844" s="163">
        <f>димвенканали!R844</f>
        <v>4.0413807221414737E-2</v>
      </c>
      <c r="I844" s="163">
        <f>покрівлі!P844+'під зими'!N844+маляри!N844+водій!M844</f>
        <v>0.66087284255452061</v>
      </c>
      <c r="J844" s="163">
        <f>електрики!Q844</f>
        <v>2.5103619138443257E-2</v>
      </c>
      <c r="K844" s="163">
        <f t="shared" si="111"/>
        <v>0.95594627091745654</v>
      </c>
      <c r="L844" s="10">
        <v>2.4187772836270716E-2</v>
      </c>
      <c r="M844" s="116">
        <f t="shared" si="106"/>
        <v>0.98</v>
      </c>
      <c r="N844" s="116">
        <f t="shared" si="112"/>
        <v>1.1761608525044727</v>
      </c>
      <c r="O844" s="164"/>
      <c r="P844" s="168"/>
      <c r="Q844" s="154"/>
      <c r="R844" s="184">
        <v>1</v>
      </c>
      <c r="S844" s="166">
        <f t="shared" si="110"/>
        <v>0.17962461165011923</v>
      </c>
      <c r="T844" s="166">
        <v>0.99653624085435344</v>
      </c>
      <c r="U844" s="155">
        <f t="shared" si="113"/>
        <v>18.024895060125754</v>
      </c>
    </row>
    <row r="845" spans="1:21">
      <c r="A845" s="161">
        <f t="shared" si="114"/>
        <v>70</v>
      </c>
      <c r="B845" s="162" t="s">
        <v>893</v>
      </c>
      <c r="C845" s="162">
        <v>2</v>
      </c>
      <c r="D845" s="163">
        <f>'сходові кл'!P845</f>
        <v>0</v>
      </c>
      <c r="E845" s="163">
        <f>'прибуд тер'!P845</f>
        <v>0</v>
      </c>
      <c r="F845" s="163">
        <f>'слюсарі х.в.'!Q845+водовідведення!Q845+зварювальник!N845+'слюсарі ц.о. г.в.'!O845+'гаряча вода'!O845+'аварійні служби'!I845</f>
        <v>0.3283069347012651</v>
      </c>
      <c r="G845" s="163">
        <f>даратиз!K845</f>
        <v>0</v>
      </c>
      <c r="H845" s="163">
        <f>димвенканали!R845</f>
        <v>3.3763433881181935E-2</v>
      </c>
      <c r="I845" s="163">
        <f>покрівлі!P845+'під зими'!N845+маляри!N845+водій!M845</f>
        <v>0.90256782453840068</v>
      </c>
      <c r="J845" s="163">
        <f>електрики!Q845</f>
        <v>4.1945287674360884E-2</v>
      </c>
      <c r="K845" s="163">
        <f t="shared" si="111"/>
        <v>1.3065834807952086</v>
      </c>
      <c r="L845" s="10">
        <v>3.3052271575957332E-2</v>
      </c>
      <c r="M845" s="116">
        <f t="shared" si="106"/>
        <v>1.34</v>
      </c>
      <c r="N845" s="116">
        <f t="shared" si="112"/>
        <v>1.607562902845399</v>
      </c>
      <c r="O845" s="164"/>
      <c r="P845" s="168"/>
      <c r="Q845" s="154"/>
      <c r="R845" s="184">
        <v>1</v>
      </c>
      <c r="S845" s="166">
        <f t="shared" si="110"/>
        <v>0.24580931391595695</v>
      </c>
      <c r="T845" s="166">
        <v>1.3617535889294421</v>
      </c>
      <c r="U845" s="155">
        <f t="shared" si="113"/>
        <v>18.050939311950167</v>
      </c>
    </row>
    <row r="846" spans="1:21">
      <c r="A846" s="161">
        <f t="shared" si="114"/>
        <v>71</v>
      </c>
      <c r="B846" s="162" t="s">
        <v>894</v>
      </c>
      <c r="C846" s="162">
        <v>4</v>
      </c>
      <c r="D846" s="163">
        <f>'сходові кл'!P846</f>
        <v>0</v>
      </c>
      <c r="E846" s="163">
        <f>'прибуд тер'!P846</f>
        <v>0</v>
      </c>
      <c r="F846" s="163">
        <f>'слюсарі х.в.'!Q846+водовідведення!Q846+зварювальник!N846+'слюсарі ц.о. г.в.'!O846+'гаряча вода'!O846+'аварійні служби'!I846</f>
        <v>0.16334579795302812</v>
      </c>
      <c r="G846" s="163">
        <f>даратиз!K846</f>
        <v>0</v>
      </c>
      <c r="H846" s="163">
        <f>димвенканали!R846</f>
        <v>1.6424330521018306E-2</v>
      </c>
      <c r="I846" s="163">
        <f>покрівлі!P846+'під зими'!N846+маляри!N846+водій!M846</f>
        <v>0.50999796652736296</v>
      </c>
      <c r="J846" s="163">
        <f>електрики!Q846</f>
        <v>2.040441949676422E-2</v>
      </c>
      <c r="K846" s="163">
        <f t="shared" si="111"/>
        <v>0.71017251449817353</v>
      </c>
      <c r="L846" s="10">
        <v>1.8108584190161568E-2</v>
      </c>
      <c r="M846" s="116">
        <f t="shared" si="106"/>
        <v>0.73</v>
      </c>
      <c r="N846" s="116">
        <f t="shared" si="112"/>
        <v>0.87393731842600209</v>
      </c>
      <c r="O846" s="164"/>
      <c r="P846" s="168"/>
      <c r="Q846" s="154"/>
      <c r="R846" s="184">
        <v>1</v>
      </c>
      <c r="S846" s="166">
        <f t="shared" si="110"/>
        <v>0.12786364979134546</v>
      </c>
      <c r="T846" s="166">
        <v>0.74607366863465663</v>
      </c>
      <c r="U846" s="155">
        <f t="shared" si="113"/>
        <v>17.138207011827777</v>
      </c>
    </row>
    <row r="847" spans="1:21">
      <c r="A847" s="161">
        <f t="shared" si="114"/>
        <v>72</v>
      </c>
      <c r="B847" s="162" t="s">
        <v>895</v>
      </c>
      <c r="C847" s="162">
        <v>4</v>
      </c>
      <c r="D847" s="163">
        <f>'сходові кл'!P847</f>
        <v>0</v>
      </c>
      <c r="E847" s="163">
        <f>'прибуд тер'!P847</f>
        <v>0</v>
      </c>
      <c r="F847" s="163">
        <f>'слюсарі х.в.'!Q847+водовідведення!Q847+зварювальник!N847+'слюсарі ц.о. г.в.'!O847+'гаряча вода'!O847+'аварійні служби'!I847</f>
        <v>0.13697872460548183</v>
      </c>
      <c r="G847" s="163">
        <f>даратиз!K847</f>
        <v>0</v>
      </c>
      <c r="H847" s="163">
        <f>димвенканали!R847</f>
        <v>3.3438661417406958E-2</v>
      </c>
      <c r="I847" s="163">
        <f>покрівлі!P847+'під зими'!N847+маляри!N847+водій!M847</f>
        <v>0.68058642247292755</v>
      </c>
      <c r="J847" s="163">
        <f>електрики!Q847</f>
        <v>1.3761120125724707E-2</v>
      </c>
      <c r="K847" s="163">
        <f t="shared" si="111"/>
        <v>0.86476492862154108</v>
      </c>
      <c r="L847" s="10">
        <v>2.2001402045919199E-2</v>
      </c>
      <c r="M847" s="116">
        <f t="shared" si="106"/>
        <v>0.89</v>
      </c>
      <c r="N847" s="116">
        <f t="shared" si="112"/>
        <v>1.0641195968009522</v>
      </c>
      <c r="O847" s="164"/>
      <c r="P847" s="168"/>
      <c r="Q847" s="154"/>
      <c r="R847" s="184">
        <v>1</v>
      </c>
      <c r="S847" s="166">
        <f t="shared" si="110"/>
        <v>0.15766183250908139</v>
      </c>
      <c r="T847" s="166">
        <v>0.90645776429187086</v>
      </c>
      <c r="U847" s="155">
        <f t="shared" si="113"/>
        <v>17.393180214220745</v>
      </c>
    </row>
    <row r="848" spans="1:21">
      <c r="A848" s="161">
        <f t="shared" si="114"/>
        <v>73</v>
      </c>
      <c r="B848" s="162" t="s">
        <v>896</v>
      </c>
      <c r="C848" s="162">
        <v>7</v>
      </c>
      <c r="D848" s="163">
        <f>'сходові кл'!P848</f>
        <v>0</v>
      </c>
      <c r="E848" s="163">
        <f>'прибуд тер'!P848</f>
        <v>0</v>
      </c>
      <c r="F848" s="163">
        <f>'слюсарі х.в.'!Q848+водовідведення!Q848+зварювальник!N848+'слюсарі ц.о. г.в.'!O848+'гаряча вода'!O848+'аварійні служби'!I848</f>
        <v>0.26394730725416587</v>
      </c>
      <c r="G848" s="163">
        <f>даратиз!K848</f>
        <v>0</v>
      </c>
      <c r="H848" s="163">
        <f>димвенканали!R848</f>
        <v>2.4928142772087596E-2</v>
      </c>
      <c r="I848" s="163">
        <f>покрівлі!P848+'під зими'!N848+маляри!N848+водій!M848</f>
        <v>0.93694774217400334</v>
      </c>
      <c r="J848" s="163">
        <f>електрики!Q848</f>
        <v>3.0968950712845885E-2</v>
      </c>
      <c r="K848" s="163">
        <f t="shared" si="111"/>
        <v>1.2567921429131026</v>
      </c>
      <c r="L848" s="10">
        <v>3.1861762385459631E-2</v>
      </c>
      <c r="M848" s="116">
        <f t="shared" ref="M848:M907" si="115">ROUND(K848+L848,2)</f>
        <v>1.29</v>
      </c>
      <c r="N848" s="116">
        <f t="shared" si="112"/>
        <v>1.5463846863582746</v>
      </c>
      <c r="O848" s="164"/>
      <c r="P848" s="168"/>
      <c r="Q848" s="154"/>
      <c r="R848" s="184">
        <v>1</v>
      </c>
      <c r="S848" s="166">
        <f t="shared" si="110"/>
        <v>0.23368007607733787</v>
      </c>
      <c r="T848" s="166">
        <v>1.3127046102809368</v>
      </c>
      <c r="U848" s="155">
        <f t="shared" si="113"/>
        <v>17.801421145868236</v>
      </c>
    </row>
    <row r="849" spans="1:21">
      <c r="A849" s="161">
        <f t="shared" si="114"/>
        <v>74</v>
      </c>
      <c r="B849" s="115" t="s">
        <v>897</v>
      </c>
      <c r="C849" s="115">
        <v>7</v>
      </c>
      <c r="D849" s="163">
        <f>'сходові кл'!P849</f>
        <v>0</v>
      </c>
      <c r="E849" s="163">
        <f>'прибуд тер'!P849</f>
        <v>0</v>
      </c>
      <c r="F849" s="163">
        <f>'слюсарі х.в.'!Q849+водовідведення!Q849+зварювальник!N849+'слюсарі ц.о. г.в.'!O849+'гаряча вода'!O849+'аварійні служби'!I849</f>
        <v>0.22221038885846936</v>
      </c>
      <c r="G849" s="163">
        <f>даратиз!K849</f>
        <v>0</v>
      </c>
      <c r="H849" s="163">
        <f>димвенканали!R849</f>
        <v>5.119599379296301E-2</v>
      </c>
      <c r="I849" s="163">
        <f>покрівлі!P849+'під зими'!N849+маляри!N849+водій!M849</f>
        <v>1.0002972035469204</v>
      </c>
      <c r="J849" s="163">
        <f>електрики!Q849</f>
        <v>2.3850847358021902E-2</v>
      </c>
      <c r="K849" s="163">
        <f t="shared" si="111"/>
        <v>1.2975544335563747</v>
      </c>
      <c r="L849" s="10">
        <v>3.2859966108389101E-2</v>
      </c>
      <c r="M849" s="116">
        <f t="shared" si="115"/>
        <v>1.33</v>
      </c>
      <c r="N849" s="116">
        <f t="shared" si="112"/>
        <v>1.5964972795977164</v>
      </c>
      <c r="O849" s="164"/>
      <c r="P849" s="168"/>
      <c r="Q849" s="154"/>
      <c r="R849" s="184">
        <v>2</v>
      </c>
      <c r="S849" s="166">
        <f t="shared" si="110"/>
        <v>0.24266667593208546</v>
      </c>
      <c r="T849" s="166">
        <v>1.3538306036656309</v>
      </c>
      <c r="U849" s="155">
        <f t="shared" si="113"/>
        <v>17.924448987564716</v>
      </c>
    </row>
    <row r="850" spans="1:21">
      <c r="A850" s="161">
        <f t="shared" si="114"/>
        <v>75</v>
      </c>
      <c r="B850" s="115" t="s">
        <v>898</v>
      </c>
      <c r="C850" s="115">
        <v>17</v>
      </c>
      <c r="D850" s="163">
        <f>'сходові кл'!P850</f>
        <v>0</v>
      </c>
      <c r="E850" s="163">
        <f>'прибуд тер'!P850</f>
        <v>0</v>
      </c>
      <c r="F850" s="163">
        <f>'слюсарі х.в.'!Q850+водовідведення!Q850+зварювальник!N850+'слюсарі ц.о. г.в.'!O850+'гаряча вода'!O850+'аварійні служби'!I850</f>
        <v>0.20643344933847674</v>
      </c>
      <c r="G850" s="163">
        <f>даратиз!K850</f>
        <v>0</v>
      </c>
      <c r="H850" s="163">
        <f>димвенканали!R850</f>
        <v>3.4065278117667595E-2</v>
      </c>
      <c r="I850" s="163">
        <f>покрівлі!P850+'під зими'!N850+маляри!N850+водій!M850</f>
        <v>0.54472895226030404</v>
      </c>
      <c r="J850" s="163">
        <f>електрики!Q850</f>
        <v>2.116013873738512E-2</v>
      </c>
      <c r="K850" s="163">
        <f t="shared" si="111"/>
        <v>0.80638781845383345</v>
      </c>
      <c r="L850" s="10">
        <v>2.0416995042229231E-2</v>
      </c>
      <c r="M850" s="116">
        <f t="shared" si="115"/>
        <v>0.83</v>
      </c>
      <c r="N850" s="116">
        <f t="shared" si="112"/>
        <v>0.99216577619527524</v>
      </c>
      <c r="O850" s="164"/>
      <c r="P850" s="168"/>
      <c r="Q850" s="154"/>
      <c r="R850" s="184">
        <v>2</v>
      </c>
      <c r="S850" s="166">
        <f t="shared" si="110"/>
        <v>0.15098558045543087</v>
      </c>
      <c r="T850" s="166">
        <v>0.84118019573984437</v>
      </c>
      <c r="U850" s="155">
        <f t="shared" si="113"/>
        <v>17.949255251145601</v>
      </c>
    </row>
    <row r="851" spans="1:21">
      <c r="A851" s="161">
        <f t="shared" si="114"/>
        <v>76</v>
      </c>
      <c r="B851" s="115" t="s">
        <v>899</v>
      </c>
      <c r="C851" s="115">
        <v>7</v>
      </c>
      <c r="D851" s="163">
        <f>'сходові кл'!P851</f>
        <v>0</v>
      </c>
      <c r="E851" s="163">
        <f>'прибуд тер'!P851</f>
        <v>0</v>
      </c>
      <c r="F851" s="163">
        <f>'слюсарі х.в.'!Q851+водовідведення!Q851+зварювальник!N851+'слюсарі ц.о. г.в.'!O851+'гаряча вода'!O851+'аварійні служби'!I851</f>
        <v>0.2178543244172266</v>
      </c>
      <c r="G851" s="163">
        <f>даратиз!K851</f>
        <v>0</v>
      </c>
      <c r="H851" s="163">
        <f>димвенканали!R851</f>
        <v>4.6675914304526993E-2</v>
      </c>
      <c r="I851" s="163">
        <f>покрівлі!P851+'під зими'!N851+маляри!N851+водій!M851</f>
        <v>0.85202433033715075</v>
      </c>
      <c r="J851" s="163">
        <f>електрики!Q851</f>
        <v>2.3107933934968686E-2</v>
      </c>
      <c r="K851" s="163">
        <f t="shared" si="111"/>
        <v>1.139662502993873</v>
      </c>
      <c r="L851" s="10">
        <v>2.8858255140424595E-2</v>
      </c>
      <c r="M851" s="116">
        <f t="shared" si="115"/>
        <v>1.17</v>
      </c>
      <c r="N851" s="116">
        <f t="shared" si="112"/>
        <v>1.402224909761157</v>
      </c>
      <c r="O851" s="164"/>
      <c r="P851" s="168"/>
      <c r="Q851" s="154"/>
      <c r="R851" s="184">
        <v>1</v>
      </c>
      <c r="S851" s="166">
        <f t="shared" si="110"/>
        <v>0.21326479797566367</v>
      </c>
      <c r="T851" s="166">
        <v>1.1889601117854933</v>
      </c>
      <c r="U851" s="155">
        <f t="shared" si="113"/>
        <v>17.937086018419759</v>
      </c>
    </row>
    <row r="852" spans="1:21">
      <c r="A852" s="161">
        <f t="shared" si="114"/>
        <v>77</v>
      </c>
      <c r="B852" s="115" t="s">
        <v>900</v>
      </c>
      <c r="C852" s="115">
        <v>8</v>
      </c>
      <c r="D852" s="163">
        <f>'сходові кл'!P852</f>
        <v>0</v>
      </c>
      <c r="E852" s="163">
        <f>'прибуд тер'!P852</f>
        <v>0</v>
      </c>
      <c r="F852" s="163">
        <f>'слюсарі х.в.'!Q852+водовідведення!Q852+зварювальник!N852+'слюсарі ц.о. г.в.'!O852+'гаряча вода'!O852+'аварійні служби'!I852</f>
        <v>0.23583445261100172</v>
      </c>
      <c r="G852" s="163">
        <f>даратиз!K852</f>
        <v>0</v>
      </c>
      <c r="H852" s="163">
        <f>димвенканали!R852</f>
        <v>4.7503746700220839E-2</v>
      </c>
      <c r="I852" s="163">
        <f>покрівлі!P852+'під зими'!N852+маляри!N852+водій!M852</f>
        <v>0.82271267000491588</v>
      </c>
      <c r="J852" s="163">
        <f>електрики!Q852</f>
        <v>2.6174389623021405E-2</v>
      </c>
      <c r="K852" s="163">
        <f t="shared" si="111"/>
        <v>1.1322252589391597</v>
      </c>
      <c r="L852" s="10">
        <v>2.8651301403232108E-2</v>
      </c>
      <c r="M852" s="116">
        <f t="shared" si="115"/>
        <v>1.1599999999999999</v>
      </c>
      <c r="N852" s="116">
        <f t="shared" si="112"/>
        <v>1.3930518724108703</v>
      </c>
      <c r="O852" s="164"/>
      <c r="P852" s="168"/>
      <c r="Q852" s="154"/>
      <c r="R852" s="184">
        <v>1</v>
      </c>
      <c r="S852" s="166">
        <f t="shared" si="110"/>
        <v>0.21261825459770733</v>
      </c>
      <c r="T852" s="166">
        <v>1.1804336178131629</v>
      </c>
      <c r="U852" s="155">
        <f t="shared" si="113"/>
        <v>18.011877278757762</v>
      </c>
    </row>
    <row r="853" spans="1:21">
      <c r="A853" s="161">
        <f t="shared" si="114"/>
        <v>78</v>
      </c>
      <c r="B853" s="115" t="s">
        <v>901</v>
      </c>
      <c r="C853" s="115">
        <v>5</v>
      </c>
      <c r="D853" s="163">
        <f>'сходові кл'!P853</f>
        <v>0</v>
      </c>
      <c r="E853" s="163">
        <f>'прибуд тер'!P853</f>
        <v>0</v>
      </c>
      <c r="F853" s="163">
        <f>'слюсарі х.в.'!Q853+водовідведення!Q853+зварювальник!N853+'слюсарі ц.о. г.в.'!O853+'гаряча вода'!O853+'аварійні служби'!I853</f>
        <v>0.19066507179739953</v>
      </c>
      <c r="G853" s="163">
        <f>даратиз!K853</f>
        <v>0</v>
      </c>
      <c r="H853" s="163">
        <f>димвенканали!R853</f>
        <v>5.2177465930226E-2</v>
      </c>
      <c r="I853" s="163">
        <f>покрівлі!P853+'під зими'!N853+маляри!N853+водій!M853</f>
        <v>0.76656779421327326</v>
      </c>
      <c r="J853" s="163">
        <f>електрики!Q853</f>
        <v>1.8470890335978315E-2</v>
      </c>
      <c r="K853" s="163">
        <f t="shared" si="111"/>
        <v>1.0278812222768769</v>
      </c>
      <c r="L853" s="10">
        <v>2.6019039384374804E-2</v>
      </c>
      <c r="M853" s="116">
        <f t="shared" si="115"/>
        <v>1.05</v>
      </c>
      <c r="N853" s="116">
        <f t="shared" si="112"/>
        <v>1.2646803139935021</v>
      </c>
      <c r="O853" s="164"/>
      <c r="P853" s="168"/>
      <c r="Q853" s="154"/>
      <c r="R853" s="184">
        <v>2</v>
      </c>
      <c r="S853" s="166">
        <f t="shared" si="110"/>
        <v>0.19269589135726028</v>
      </c>
      <c r="T853" s="166">
        <v>1.0719844226362418</v>
      </c>
      <c r="U853" s="155">
        <f t="shared" si="113"/>
        <v>17.975624205749124</v>
      </c>
    </row>
    <row r="854" spans="1:21">
      <c r="A854" s="161">
        <f t="shared" si="114"/>
        <v>79</v>
      </c>
      <c r="B854" s="115" t="s">
        <v>902</v>
      </c>
      <c r="C854" s="115">
        <v>6</v>
      </c>
      <c r="D854" s="163">
        <f>'сходові кл'!P854</f>
        <v>0</v>
      </c>
      <c r="E854" s="163">
        <f>'прибуд тер'!P854</f>
        <v>0</v>
      </c>
      <c r="F854" s="163">
        <f>'слюсарі х.в.'!Q854+водовідведення!Q854+зварювальник!N854+'слюсарі ц.о. г.в.'!O854+'гаряча вода'!O854+'аварійні служби'!I854</f>
        <v>0.22336057557671357</v>
      </c>
      <c r="G854" s="163">
        <f>даратиз!K854</f>
        <v>0</v>
      </c>
      <c r="H854" s="163">
        <f>димвенканали!R854</f>
        <v>2.9216363096195918E-2</v>
      </c>
      <c r="I854" s="163">
        <f>покрівлі!P854+'під зими'!N854+маляри!N854+водій!M854</f>
        <v>0.43139080385104489</v>
      </c>
      <c r="J854" s="163">
        <f>електрики!Q854</f>
        <v>2.4047008173254784E-2</v>
      </c>
      <c r="K854" s="163">
        <f t="shared" si="111"/>
        <v>0.70801475069720909</v>
      </c>
      <c r="L854" s="10">
        <v>1.7914138952602927E-2</v>
      </c>
      <c r="M854" s="116">
        <f t="shared" si="115"/>
        <v>0.73</v>
      </c>
      <c r="N854" s="116">
        <f t="shared" si="112"/>
        <v>0.8711146675797744</v>
      </c>
      <c r="O854" s="164"/>
      <c r="P854" s="168"/>
      <c r="Q854" s="154"/>
      <c r="R854" s="184">
        <v>1</v>
      </c>
      <c r="S854" s="166">
        <f t="shared" si="110"/>
        <v>0.13305214273253385</v>
      </c>
      <c r="T854" s="166">
        <v>0.73806252484724055</v>
      </c>
      <c r="U854" s="155">
        <f t="shared" si="113"/>
        <v>18.02721832544907</v>
      </c>
    </row>
    <row r="855" spans="1:21">
      <c r="A855" s="161">
        <f t="shared" si="114"/>
        <v>80</v>
      </c>
      <c r="B855" s="115" t="s">
        <v>903</v>
      </c>
      <c r="C855" s="115">
        <v>14</v>
      </c>
      <c r="D855" s="163">
        <f>'сходові кл'!P855</f>
        <v>0</v>
      </c>
      <c r="E855" s="163">
        <f>'прибуд тер'!P855</f>
        <v>0</v>
      </c>
      <c r="F855" s="163">
        <f>'слюсарі х.в.'!Q855+водовідведення!Q855+зварювальник!N855+'слюсарі ц.о. г.в.'!O855+'гаряча вода'!O855+'аварійні служби'!I855</f>
        <v>0.20054681050807269</v>
      </c>
      <c r="G855" s="163">
        <f>даратиз!K855</f>
        <v>0</v>
      </c>
      <c r="H855" s="163">
        <f>димвенканали!R855</f>
        <v>1.6224521147283288E-2</v>
      </c>
      <c r="I855" s="163">
        <f>покрівлі!P855+'під зими'!N855+маляри!N855+водій!M855</f>
        <v>0.46120185045859408</v>
      </c>
      <c r="J855" s="163">
        <f>електрики!Q855</f>
        <v>2.0156190549115022E-2</v>
      </c>
      <c r="K855" s="163">
        <f t="shared" si="111"/>
        <v>0.69812937266306507</v>
      </c>
      <c r="L855" s="10">
        <v>1.7715704701991596E-2</v>
      </c>
      <c r="M855" s="116">
        <f t="shared" si="115"/>
        <v>0.72</v>
      </c>
      <c r="N855" s="116">
        <f t="shared" si="112"/>
        <v>0.85901409283806796</v>
      </c>
      <c r="O855" s="164"/>
      <c r="P855" s="168"/>
      <c r="Q855" s="154"/>
      <c r="R855" s="184">
        <v>1</v>
      </c>
      <c r="S855" s="166">
        <f t="shared" si="110"/>
        <v>0.1291270591160143</v>
      </c>
      <c r="T855" s="166">
        <v>0.72988703372205366</v>
      </c>
      <c r="U855" s="155">
        <f t="shared" si="113"/>
        <v>17.691375945881898</v>
      </c>
    </row>
    <row r="856" spans="1:21">
      <c r="A856" s="161">
        <f t="shared" si="114"/>
        <v>81</v>
      </c>
      <c r="B856" s="115" t="s">
        <v>904</v>
      </c>
      <c r="C856" s="115">
        <v>7</v>
      </c>
      <c r="D856" s="163">
        <f>'сходові кл'!P856</f>
        <v>0</v>
      </c>
      <c r="E856" s="163">
        <f>'прибуд тер'!P856</f>
        <v>0.61951629934373575</v>
      </c>
      <c r="F856" s="163">
        <f>'слюсарі х.в.'!Q856+водовідведення!Q856+зварювальник!N856+'слюсарі ц.о. г.в.'!O856+'гаряча вода'!O856+'аварійні служби'!I856</f>
        <v>0.23496655494606719</v>
      </c>
      <c r="G856" s="163">
        <f>даратиз!K856</f>
        <v>0</v>
      </c>
      <c r="H856" s="163">
        <f>димвенканали!R856</f>
        <v>5.5865771842357796E-2</v>
      </c>
      <c r="I856" s="163">
        <f>покрівлі!P856+'під зими'!N856+маляри!N856+водій!M856</f>
        <v>0.5830294618042331</v>
      </c>
      <c r="J856" s="163">
        <f>електрики!Q856</f>
        <v>2.6026372339573594E-2</v>
      </c>
      <c r="K856" s="163">
        <f t="shared" si="111"/>
        <v>1.5194044602759673</v>
      </c>
      <c r="L856" s="10">
        <v>3.770962034542933E-2</v>
      </c>
      <c r="M856" s="116">
        <f t="shared" si="115"/>
        <v>1.56</v>
      </c>
      <c r="N856" s="116">
        <f t="shared" si="112"/>
        <v>1.8685368967456757</v>
      </c>
      <c r="O856" s="164"/>
      <c r="P856" s="168"/>
      <c r="Q856" s="154"/>
      <c r="R856" s="184">
        <v>2</v>
      </c>
      <c r="S856" s="166">
        <f t="shared" si="110"/>
        <v>0.31490053851398758</v>
      </c>
      <c r="T856" s="166">
        <v>1.5536363582316881</v>
      </c>
      <c r="U856" s="155">
        <f t="shared" si="113"/>
        <v>20.26861284788674</v>
      </c>
    </row>
    <row r="857" spans="1:21">
      <c r="A857" s="161">
        <f t="shared" si="114"/>
        <v>82</v>
      </c>
      <c r="B857" s="115" t="s">
        <v>905</v>
      </c>
      <c r="C857" s="115">
        <v>7</v>
      </c>
      <c r="D857" s="163">
        <f>'сходові кл'!P857</f>
        <v>0</v>
      </c>
      <c r="E857" s="163">
        <f>'прибуд тер'!P857</f>
        <v>0.40871329169346743</v>
      </c>
      <c r="F857" s="163">
        <f>'слюсарі х.в.'!Q857+водовідведення!Q857+зварювальник!N857+'слюсарі ц.о. г.в.'!O857+'гаряча вода'!O857+'аварійні служби'!I857</f>
        <v>0.1696368982586729</v>
      </c>
      <c r="G857" s="163">
        <f>даратиз!K857</f>
        <v>0</v>
      </c>
      <c r="H857" s="163">
        <f>димвенканали!R857</f>
        <v>2.0968315405683124E-2</v>
      </c>
      <c r="I857" s="163">
        <f>покрівлі!P857+'під зими'!N857+маляри!N857+водій!M857</f>
        <v>0.50494076676899935</v>
      </c>
      <c r="J857" s="163">
        <f>електрики!Q857</f>
        <v>1.189528526527575E-2</v>
      </c>
      <c r="K857" s="163">
        <f t="shared" si="111"/>
        <v>1.1161545573920986</v>
      </c>
      <c r="L857" s="10">
        <v>3.0490168460248421E-2</v>
      </c>
      <c r="M857" s="116">
        <f t="shared" si="115"/>
        <v>1.1499999999999999</v>
      </c>
      <c r="N857" s="116">
        <f t="shared" si="112"/>
        <v>1.3759736710228163</v>
      </c>
      <c r="O857" s="164"/>
      <c r="P857" s="168"/>
      <c r="Q857" s="154"/>
      <c r="R857" s="184">
        <v>2</v>
      </c>
      <c r="S857" s="166">
        <f t="shared" si="110"/>
        <v>0.11977873046058152</v>
      </c>
      <c r="T857" s="166">
        <v>1.2561949405622348</v>
      </c>
      <c r="U857" s="155">
        <f t="shared" si="113"/>
        <v>9.5350432160610517</v>
      </c>
    </row>
    <row r="858" spans="1:21">
      <c r="A858" s="161">
        <f t="shared" si="114"/>
        <v>83</v>
      </c>
      <c r="B858" s="115" t="s">
        <v>906</v>
      </c>
      <c r="C858" s="115">
        <v>3</v>
      </c>
      <c r="D858" s="163">
        <f>'сходові кл'!P858</f>
        <v>0</v>
      </c>
      <c r="E858" s="163">
        <f>'прибуд тер'!P858</f>
        <v>0</v>
      </c>
      <c r="F858" s="163">
        <f>'слюсарі х.в.'!Q858+водовідведення!Q858+зварювальник!N858+'слюсарі ц.о. г.в.'!O858+'гаряча вода'!O858+'аварійні служби'!I858</f>
        <v>0.15446590952927741</v>
      </c>
      <c r="G858" s="163">
        <f>даратиз!K858</f>
        <v>0</v>
      </c>
      <c r="H858" s="163">
        <f>димвенканали!R858</f>
        <v>2.9246834173392244E-2</v>
      </c>
      <c r="I858" s="163">
        <f>покрівлі!P858+'під зими'!N858+маляри!N858+водій!M858</f>
        <v>0.68022876882758176</v>
      </c>
      <c r="J858" s="163">
        <f>електрики!Q858</f>
        <v>1.8167092797557616E-2</v>
      </c>
      <c r="K858" s="163">
        <f t="shared" si="111"/>
        <v>0.88210860532780899</v>
      </c>
      <c r="L858" s="10">
        <v>2.2450753297790241E-2</v>
      </c>
      <c r="M858" s="116">
        <f t="shared" si="115"/>
        <v>0.9</v>
      </c>
      <c r="N858" s="116">
        <f t="shared" si="112"/>
        <v>1.085471230350719</v>
      </c>
      <c r="O858" s="164"/>
      <c r="P858" s="168"/>
      <c r="Q858" s="154"/>
      <c r="R858" s="184">
        <v>1</v>
      </c>
      <c r="S858" s="166">
        <f t="shared" si="110"/>
        <v>0.16050019448176112</v>
      </c>
      <c r="T858" s="166">
        <v>0.9249710358689579</v>
      </c>
      <c r="U858" s="155">
        <f t="shared" si="113"/>
        <v>17.35191570955303</v>
      </c>
    </row>
    <row r="859" spans="1:21">
      <c r="A859" s="161">
        <f t="shared" si="114"/>
        <v>84</v>
      </c>
      <c r="B859" s="115" t="s">
        <v>907</v>
      </c>
      <c r="C859" s="115">
        <v>18</v>
      </c>
      <c r="D859" s="163">
        <f>'сходові кл'!P859</f>
        <v>0</v>
      </c>
      <c r="E859" s="163">
        <f>'прибуд тер'!P859</f>
        <v>0.68565322145237007</v>
      </c>
      <c r="F859" s="163">
        <f>'слюсарі х.в.'!Q859+водовідведення!Q859+зварювальник!N859+'слюсарі ц.о. г.в.'!O859+'гаряча вода'!O859+'аварійні служби'!I859</f>
        <v>0.23684552118787466</v>
      </c>
      <c r="G859" s="163">
        <f>даратиз!K859</f>
        <v>0</v>
      </c>
      <c r="H859" s="163">
        <f>димвенканали!R859</f>
        <v>5.1561094436504792E-2</v>
      </c>
      <c r="I859" s="163">
        <f>покрівлі!P859+'під зими'!N859+маляри!N859+водій!M859</f>
        <v>0.53307426452340834</v>
      </c>
      <c r="J859" s="163">
        <f>електрики!Q859</f>
        <v>2.6346824266153531E-2</v>
      </c>
      <c r="K859" s="163">
        <f t="shared" si="111"/>
        <v>1.5334809258663114</v>
      </c>
      <c r="L859" s="10">
        <v>3.8405384261345585E-2</v>
      </c>
      <c r="M859" s="116">
        <f t="shared" si="115"/>
        <v>1.57</v>
      </c>
      <c r="N859" s="116">
        <f t="shared" si="112"/>
        <v>1.8862635721531884</v>
      </c>
      <c r="O859" s="164"/>
      <c r="P859" s="168"/>
      <c r="Q859" s="154"/>
      <c r="R859" s="184">
        <v>2</v>
      </c>
      <c r="S859" s="166">
        <f t="shared" si="110"/>
        <v>0.30396174058575043</v>
      </c>
      <c r="T859" s="166">
        <v>1.582301831567438</v>
      </c>
      <c r="U859" s="155">
        <f t="shared" si="113"/>
        <v>19.21009851101822</v>
      </c>
    </row>
    <row r="860" spans="1:21">
      <c r="A860" s="161">
        <f t="shared" si="114"/>
        <v>85</v>
      </c>
      <c r="B860" s="115" t="s">
        <v>908</v>
      </c>
      <c r="C860" s="115">
        <v>17</v>
      </c>
      <c r="D860" s="163">
        <f>'сходові кл'!P860</f>
        <v>0</v>
      </c>
      <c r="E860" s="163">
        <f>'прибуд тер'!P860</f>
        <v>0.72330819146303116</v>
      </c>
      <c r="F860" s="163">
        <f>'слюсарі х.в.'!Q860+водовідведення!Q860+зварювальник!N860+'слюсарі ц.о. г.в.'!O860+'гаряча вода'!O860+'аварійні служби'!I860</f>
        <v>0.28859223535563611</v>
      </c>
      <c r="G860" s="163">
        <f>даратиз!K860</f>
        <v>0</v>
      </c>
      <c r="H860" s="163">
        <f>димвенканали!R860</f>
        <v>3.7748532077743743E-2</v>
      </c>
      <c r="I860" s="163">
        <f>покрівлі!P860+'під зими'!N860+маляри!N860+водій!M860</f>
        <v>0.29496872303036109</v>
      </c>
      <c r="J860" s="163">
        <f>електрики!Q860</f>
        <v>3.517206757296748E-2</v>
      </c>
      <c r="K860" s="163">
        <f t="shared" si="111"/>
        <v>1.3797897494997395</v>
      </c>
      <c r="L860" s="10">
        <v>3.4464249912530762E-2</v>
      </c>
      <c r="M860" s="116">
        <f t="shared" si="115"/>
        <v>1.41</v>
      </c>
      <c r="N860" s="116">
        <f t="shared" si="112"/>
        <v>1.6971047992947244</v>
      </c>
      <c r="O860" s="164"/>
      <c r="P860" s="168"/>
      <c r="Q860" s="154"/>
      <c r="R860" s="184">
        <v>3</v>
      </c>
      <c r="S860" s="166">
        <f t="shared" si="110"/>
        <v>0.277177702898457</v>
      </c>
      <c r="T860" s="166">
        <v>1.4199270963962674</v>
      </c>
      <c r="U860" s="155">
        <f t="shared" si="113"/>
        <v>19.520558738679313</v>
      </c>
    </row>
    <row r="861" spans="1:21">
      <c r="A861" s="161">
        <f t="shared" si="114"/>
        <v>86</v>
      </c>
      <c r="B861" s="115" t="s">
        <v>909</v>
      </c>
      <c r="C861" s="115">
        <v>7</v>
      </c>
      <c r="D861" s="163">
        <f>'сходові кл'!P861</f>
        <v>0</v>
      </c>
      <c r="E861" s="163">
        <f>'прибуд тер'!P861</f>
        <v>0.72073977033013614</v>
      </c>
      <c r="F861" s="163">
        <f>'слюсарі х.в.'!Q861+водовідведення!Q861+зварювальник!N861+'слюсарі ц.о. г.в.'!O861+'гаряча вода'!O861+'аварійні служби'!I861</f>
        <v>0.22497507206581616</v>
      </c>
      <c r="G861" s="163">
        <f>даратиз!K861</f>
        <v>0</v>
      </c>
      <c r="H861" s="163">
        <f>димвенканали!R861</f>
        <v>3.9156066890977281E-2</v>
      </c>
      <c r="I861" s="163">
        <f>покрівлі!P861+'під зими'!N861+маляри!N861+водій!M861</f>
        <v>0.43519796724991877</v>
      </c>
      <c r="J861" s="163">
        <f>електрики!Q861</f>
        <v>2.432235559508595E-2</v>
      </c>
      <c r="K861" s="163">
        <f t="shared" si="111"/>
        <v>1.4443912321319343</v>
      </c>
      <c r="L861" s="10">
        <v>3.6158295392922916E-2</v>
      </c>
      <c r="M861" s="116">
        <f t="shared" si="115"/>
        <v>1.48</v>
      </c>
      <c r="N861" s="116">
        <f t="shared" si="112"/>
        <v>1.7766594330298286</v>
      </c>
      <c r="O861" s="164"/>
      <c r="P861" s="168"/>
      <c r="Q861" s="154"/>
      <c r="R861" s="184">
        <v>2</v>
      </c>
      <c r="S861" s="166">
        <f t="shared" si="110"/>
        <v>0.28693766284140443</v>
      </c>
      <c r="T861" s="166">
        <v>1.4897217701884242</v>
      </c>
      <c r="U861" s="155">
        <f t="shared" si="113"/>
        <v>19.261157927839893</v>
      </c>
    </row>
    <row r="862" spans="1:21">
      <c r="A862" s="161">
        <f t="shared" si="114"/>
        <v>87</v>
      </c>
      <c r="B862" s="115" t="s">
        <v>910</v>
      </c>
      <c r="C862" s="115">
        <v>6</v>
      </c>
      <c r="D862" s="163">
        <f>'сходові кл'!P862</f>
        <v>0</v>
      </c>
      <c r="E862" s="163">
        <f>'прибуд тер'!P862</f>
        <v>0.75350646116270548</v>
      </c>
      <c r="F862" s="163">
        <f>'слюсарі х.в.'!Q862+водовідведення!Q862+зварювальник!N862+'слюсарі ц.о. г.в.'!O862+'гаряча вода'!O862+'аварійні служби'!I862</f>
        <v>0.16444564848326043</v>
      </c>
      <c r="G862" s="163">
        <f>даратиз!K862</f>
        <v>0</v>
      </c>
      <c r="H862" s="163">
        <f>димвенканали!R862</f>
        <v>2.3368877041847775E-2</v>
      </c>
      <c r="I862" s="163">
        <f>покрівлі!P862+'під зими'!N862+маляри!N862+водій!M862</f>
        <v>0.44204888441066459</v>
      </c>
      <c r="J862" s="163">
        <f>електрики!Q862</f>
        <v>2.068153164491281E-2</v>
      </c>
      <c r="K862" s="163">
        <f t="shared" si="111"/>
        <v>1.404051402743391</v>
      </c>
      <c r="L862" s="10">
        <v>3.5261232822790242E-2</v>
      </c>
      <c r="M862" s="116">
        <f t="shared" si="115"/>
        <v>1.44</v>
      </c>
      <c r="N862" s="116">
        <f t="shared" si="112"/>
        <v>1.7271751626794174</v>
      </c>
      <c r="O862" s="164"/>
      <c r="P862" s="168"/>
      <c r="Q862" s="154"/>
      <c r="R862" s="184">
        <v>2</v>
      </c>
      <c r="S862" s="166">
        <f t="shared" si="110"/>
        <v>0.27441237038045974</v>
      </c>
      <c r="T862" s="166">
        <v>1.4527627922989577</v>
      </c>
      <c r="U862" s="155">
        <f t="shared" si="113"/>
        <v>18.889000450390778</v>
      </c>
    </row>
    <row r="863" spans="1:21">
      <c r="A863" s="161">
        <f t="shared" si="114"/>
        <v>88</v>
      </c>
      <c r="B863" s="115" t="s">
        <v>911</v>
      </c>
      <c r="C863" s="115">
        <v>13</v>
      </c>
      <c r="D863" s="163">
        <f>'сходові кл'!P863</f>
        <v>0</v>
      </c>
      <c r="E863" s="163">
        <f>'прибуд тер'!P863</f>
        <v>0.74508299144547618</v>
      </c>
      <c r="F863" s="163">
        <f>'слюсарі х.в.'!Q863+водовідведення!Q863+зварювальник!N863+'слюсарі ц.о. г.в.'!O863+'гаряча вода'!O863+'аварійні служби'!I863</f>
        <v>0.26806299420480401</v>
      </c>
      <c r="G863" s="163">
        <f>даратиз!K863</f>
        <v>0</v>
      </c>
      <c r="H863" s="163">
        <f>димвенканали!R863</f>
        <v>2.5561543931956702E-2</v>
      </c>
      <c r="I863" s="163">
        <f>покрівлі!P863+'під зими'!N863+маляри!N863+водій!M863</f>
        <v>0.35091766104936328</v>
      </c>
      <c r="J863" s="163">
        <f>електрики!Q863</f>
        <v>3.1670868492519891E-2</v>
      </c>
      <c r="K863" s="163">
        <f t="shared" si="111"/>
        <v>1.4212960591241204</v>
      </c>
      <c r="L863" s="10">
        <v>3.5558029369813351E-2</v>
      </c>
      <c r="M863" s="116">
        <f t="shared" si="115"/>
        <v>1.46</v>
      </c>
      <c r="N863" s="116">
        <f t="shared" si="112"/>
        <v>1.7482249061927206</v>
      </c>
      <c r="O863" s="164"/>
      <c r="P863" s="168"/>
      <c r="Q863" s="154"/>
      <c r="R863" s="184">
        <v>3</v>
      </c>
      <c r="S863" s="166">
        <f t="shared" si="110"/>
        <v>0.28323409615641038</v>
      </c>
      <c r="T863" s="166">
        <v>1.4649908100363103</v>
      </c>
      <c r="U863" s="155">
        <f t="shared" si="113"/>
        <v>19.333506682502012</v>
      </c>
    </row>
    <row r="864" spans="1:21">
      <c r="A864" s="161">
        <f t="shared" si="114"/>
        <v>89</v>
      </c>
      <c r="B864" s="115" t="s">
        <v>912</v>
      </c>
      <c r="C864" s="115">
        <v>341</v>
      </c>
      <c r="D864" s="163">
        <f>'сходові кл'!P864</f>
        <v>0.54047172932534715</v>
      </c>
      <c r="E864" s="163">
        <f>'прибуд тер'!P864</f>
        <v>0.39103040540588047</v>
      </c>
      <c r="F864" s="163">
        <f>'слюсарі х.в.'!Q864+водовідведення!Q864+зварювальник!N864+'слюсарі ц.о. г.в.'!O864+'гаряча вода'!O864+'аварійні служби'!I864</f>
        <v>0.2561640653826972</v>
      </c>
      <c r="G864" s="163">
        <f>даратиз!K864</f>
        <v>2.8366636135750099E-3</v>
      </c>
      <c r="H864" s="163">
        <f>димвенканали!R864</f>
        <v>2.410918166048049E-2</v>
      </c>
      <c r="I864" s="163">
        <f>покрівлі!P864+'під зими'!N864+маляри!N864+водій!M864</f>
        <v>0.14751337500198508</v>
      </c>
      <c r="J864" s="163">
        <f>електрики!Q864</f>
        <v>1.4975765852209572E-2</v>
      </c>
      <c r="K864" s="163">
        <f t="shared" si="111"/>
        <v>1.3771011862421749</v>
      </c>
      <c r="L864" s="10">
        <v>3.4303992814608053E-2</v>
      </c>
      <c r="M864" s="116">
        <f t="shared" si="115"/>
        <v>1.41</v>
      </c>
      <c r="N864" s="116">
        <f t="shared" si="112"/>
        <v>1.6936862148681395</v>
      </c>
      <c r="O864" s="164"/>
      <c r="P864" s="168"/>
      <c r="Q864" s="154"/>
      <c r="R864" s="184">
        <v>10</v>
      </c>
      <c r="S864" s="166">
        <f t="shared" si="110"/>
        <v>0.2803617109062877</v>
      </c>
      <c r="T864" s="166">
        <v>1.4133245039618518</v>
      </c>
      <c r="U864" s="155">
        <f t="shared" si="113"/>
        <v>19.837037433397189</v>
      </c>
    </row>
    <row r="865" spans="1:21">
      <c r="A865" s="161">
        <f t="shared" si="114"/>
        <v>90</v>
      </c>
      <c r="B865" s="115" t="s">
        <v>913</v>
      </c>
      <c r="C865" s="115">
        <v>6</v>
      </c>
      <c r="D865" s="163">
        <f>'сходові кл'!P865</f>
        <v>0</v>
      </c>
      <c r="E865" s="163">
        <f>'прибуд тер'!P865</f>
        <v>0.62093169501114343</v>
      </c>
      <c r="F865" s="163">
        <f>'слюсарі х.в.'!Q865+водовідведення!Q865+зварювальник!N865+'слюсарі ц.о. г.в.'!O865+'гаряча вода'!O865+'аварійні служби'!I865</f>
        <v>0.19339448494184316</v>
      </c>
      <c r="G865" s="163">
        <f>даратиз!K865</f>
        <v>0</v>
      </c>
      <c r="H865" s="163">
        <f>димвенканали!R865</f>
        <v>2.6746206605756169E-2</v>
      </c>
      <c r="I865" s="163">
        <f>покрівлі!P865+'під зими'!N865+маляри!N865+водій!M865</f>
        <v>0.35511678989326889</v>
      </c>
      <c r="J865" s="163">
        <f>електрики!Q865</f>
        <v>1.893638337204703E-2</v>
      </c>
      <c r="K865" s="163">
        <f t="shared" si="111"/>
        <v>1.2151255598240587</v>
      </c>
      <c r="L865" s="10">
        <v>3.0448113130431293E-2</v>
      </c>
      <c r="M865" s="116">
        <f t="shared" si="115"/>
        <v>1.25</v>
      </c>
      <c r="N865" s="116">
        <f t="shared" si="112"/>
        <v>1.4946884075453879</v>
      </c>
      <c r="O865" s="164"/>
      <c r="P865" s="168"/>
      <c r="Q865" s="154"/>
      <c r="R865" s="184">
        <v>2</v>
      </c>
      <c r="S865" s="166">
        <f t="shared" si="110"/>
        <v>0.24022614657161867</v>
      </c>
      <c r="T865" s="166">
        <v>1.2544622609737692</v>
      </c>
      <c r="U865" s="155">
        <f t="shared" si="113"/>
        <v>19.149730848430981</v>
      </c>
    </row>
    <row r="866" spans="1:21">
      <c r="A866" s="161">
        <f t="shared" si="114"/>
        <v>91</v>
      </c>
      <c r="B866" s="115" t="s">
        <v>914</v>
      </c>
      <c r="C866" s="115">
        <v>256</v>
      </c>
      <c r="D866" s="163">
        <f>'сходові кл'!P866</f>
        <v>0.39822368616107301</v>
      </c>
      <c r="E866" s="163">
        <f>'прибуд тер'!P866</f>
        <v>0.40609087335860589</v>
      </c>
      <c r="F866" s="163">
        <f>'слюсарі х.в.'!Q866+водовідведення!Q866+зварювальник!N866+'слюсарі ц.о. г.в.'!O866+'гаряча вода'!O866+'аварійні служби'!I866</f>
        <v>0.24746709050657417</v>
      </c>
      <c r="G866" s="163">
        <f>даратиз!K866</f>
        <v>4.081208736477604E-3</v>
      </c>
      <c r="H866" s="163">
        <f>димвенканали!R866</f>
        <v>2.2036141872509567E-2</v>
      </c>
      <c r="I866" s="163">
        <f>покрівлі!P866+'під зими'!N866+маляри!N866+водій!M866</f>
        <v>0.16532490620668297</v>
      </c>
      <c r="J866" s="163">
        <f>електрики!Q866</f>
        <v>1.3492523475385354E-2</v>
      </c>
      <c r="K866" s="163">
        <f t="shared" si="111"/>
        <v>1.2567164303173086</v>
      </c>
      <c r="L866" s="10">
        <v>3.1342392769539554E-2</v>
      </c>
      <c r="M866" s="116">
        <f t="shared" si="115"/>
        <v>1.29</v>
      </c>
      <c r="N866" s="116">
        <f t="shared" si="112"/>
        <v>1.5456705877042178</v>
      </c>
      <c r="O866" s="164"/>
      <c r="P866" s="168"/>
      <c r="Q866" s="154"/>
      <c r="R866" s="184">
        <v>9</v>
      </c>
      <c r="S866" s="166">
        <f t="shared" si="110"/>
        <v>0.25436400559918804</v>
      </c>
      <c r="T866" s="166">
        <v>1.2913065821050298</v>
      </c>
      <c r="U866" s="155">
        <f t="shared" si="113"/>
        <v>19.698188573044774</v>
      </c>
    </row>
    <row r="867" spans="1:21">
      <c r="A867" s="161">
        <f t="shared" si="114"/>
        <v>92</v>
      </c>
      <c r="B867" s="115" t="s">
        <v>915</v>
      </c>
      <c r="C867" s="115">
        <v>296</v>
      </c>
      <c r="D867" s="163">
        <f>'сходові кл'!P867</f>
        <v>0.43739011276380851</v>
      </c>
      <c r="E867" s="163">
        <f>'прибуд тер'!P867</f>
        <v>0.31239240727647921</v>
      </c>
      <c r="F867" s="163">
        <f>'слюсарі х.в.'!Q867+водовідведення!Q867+зварювальник!N867+'слюсарі ц.о. г.в.'!O867+'гаряча вода'!O867+'аварійні служби'!I867</f>
        <v>0.26559062439475378</v>
      </c>
      <c r="G867" s="163">
        <f>даратиз!K867</f>
        <v>1.9786472910604067E-3</v>
      </c>
      <c r="H867" s="163">
        <f>димвенканали!R867</f>
        <v>2.6697338128509596E-2</v>
      </c>
      <c r="I867" s="163">
        <f>покрівлі!P867+'під зими'!N867+маляри!N867+водій!M867</f>
        <v>0.15122978230528752</v>
      </c>
      <c r="J867" s="163">
        <f>електрики!Q867</f>
        <v>1.6583436564551492E-2</v>
      </c>
      <c r="K867" s="163">
        <f t="shared" si="111"/>
        <v>1.2118623487244504</v>
      </c>
      <c r="L867" s="10">
        <v>3.0201399066894966E-2</v>
      </c>
      <c r="M867" s="116">
        <f t="shared" si="115"/>
        <v>1.24</v>
      </c>
      <c r="N867" s="116">
        <f t="shared" si="112"/>
        <v>1.4904764973496145</v>
      </c>
      <c r="O867" s="164"/>
      <c r="P867" s="168"/>
      <c r="Q867" s="154"/>
      <c r="R867" s="184">
        <v>9</v>
      </c>
      <c r="S867" s="166">
        <f t="shared" si="110"/>
        <v>0.24617885579354182</v>
      </c>
      <c r="T867" s="166">
        <v>1.2442976415560727</v>
      </c>
      <c r="U867" s="155">
        <f t="shared" si="113"/>
        <v>19.784563401219632</v>
      </c>
    </row>
    <row r="868" spans="1:21">
      <c r="A868" s="161">
        <f t="shared" si="114"/>
        <v>93</v>
      </c>
      <c r="B868" s="115" t="s">
        <v>916</v>
      </c>
      <c r="C868" s="115">
        <v>207</v>
      </c>
      <c r="D868" s="163">
        <f>'сходові кл'!P868</f>
        <v>0.41834553879417719</v>
      </c>
      <c r="E868" s="163">
        <f>'прибуд тер'!P868</f>
        <v>0.32519675865053316</v>
      </c>
      <c r="F868" s="163">
        <f>'слюсарі х.в.'!Q868+водовідведення!Q868+зварювальник!N868+'слюсарі ц.о. г.в.'!O868+'гаряча вода'!O868+'аварійні служби'!I868</f>
        <v>0.25485911712834686</v>
      </c>
      <c r="G868" s="163">
        <f>даратиз!K868</f>
        <v>3.3347102225366261E-3</v>
      </c>
      <c r="H868" s="163">
        <f>димвенканали!R868</f>
        <v>2.3750895008838001E-2</v>
      </c>
      <c r="I868" s="163">
        <f>покрівлі!P868+'під зими'!N868+маляри!N868+водій!M868</f>
        <v>0.14943898729689911</v>
      </c>
      <c r="J868" s="163">
        <f>електрики!Q868</f>
        <v>1.4753210931908584E-2</v>
      </c>
      <c r="K868" s="163">
        <f t="shared" si="111"/>
        <v>1.1896792180332396</v>
      </c>
      <c r="L868" s="10">
        <v>2.966539511690067E-2</v>
      </c>
      <c r="M868" s="116">
        <f t="shared" si="115"/>
        <v>1.22</v>
      </c>
      <c r="N868" s="116">
        <f t="shared" si="112"/>
        <v>1.4632135357801681</v>
      </c>
      <c r="O868" s="164"/>
      <c r="P868" s="168"/>
      <c r="Q868" s="154"/>
      <c r="R868" s="184">
        <v>9</v>
      </c>
      <c r="S868" s="166">
        <f t="shared" si="110"/>
        <v>0.24099925696386038</v>
      </c>
      <c r="T868" s="166">
        <v>1.2222142788163077</v>
      </c>
      <c r="U868" s="155">
        <f t="shared" si="113"/>
        <v>19.718249176180773</v>
      </c>
    </row>
    <row r="869" spans="1:21">
      <c r="A869" s="161">
        <f t="shared" si="114"/>
        <v>94</v>
      </c>
      <c r="B869" s="115" t="s">
        <v>917</v>
      </c>
      <c r="C869" s="115">
        <v>10</v>
      </c>
      <c r="D869" s="163">
        <f>'сходові кл'!P869</f>
        <v>0</v>
      </c>
      <c r="E869" s="163">
        <f>'прибуд тер'!P869</f>
        <v>0</v>
      </c>
      <c r="F869" s="163">
        <f>'слюсарі х.в.'!Q869+водовідведення!Q869+зварювальник!N869+'слюсарі ц.о. г.в.'!O869+'гаряча вода'!O869+'аварійні служби'!I869</f>
        <v>0.22356551650701637</v>
      </c>
      <c r="G869" s="163">
        <f>даратиз!K869</f>
        <v>0</v>
      </c>
      <c r="H869" s="163">
        <f>димвенканали!R869</f>
        <v>1.9384529626550677E-2</v>
      </c>
      <c r="I869" s="163">
        <f>покрівлі!P869+'під зими'!N869+маляри!N869+водій!M869</f>
        <v>0.69349771906990643</v>
      </c>
      <c r="J869" s="163">
        <f>електрики!Q869</f>
        <v>2.4081960220018239E-2</v>
      </c>
      <c r="K869" s="163">
        <f t="shared" si="111"/>
        <v>0.96052972542349169</v>
      </c>
      <c r="L869" s="10">
        <v>2.4368109554610166E-2</v>
      </c>
      <c r="M869" s="116">
        <f t="shared" si="115"/>
        <v>0.98</v>
      </c>
      <c r="N869" s="116">
        <f t="shared" si="112"/>
        <v>1.1818774019737222</v>
      </c>
      <c r="O869" s="164"/>
      <c r="P869" s="168"/>
      <c r="Q869" s="154"/>
      <c r="R869" s="184">
        <v>1</v>
      </c>
      <c r="S869" s="166">
        <f t="shared" si="110"/>
        <v>0.17791128832378322</v>
      </c>
      <c r="T869" s="166">
        <v>1.0039661136499389</v>
      </c>
      <c r="U869" s="155">
        <f t="shared" si="113"/>
        <v>17.720845943393762</v>
      </c>
    </row>
    <row r="870" spans="1:21">
      <c r="A870" s="161">
        <f t="shared" si="114"/>
        <v>95</v>
      </c>
      <c r="B870" s="115" t="s">
        <v>918</v>
      </c>
      <c r="C870" s="115">
        <v>5</v>
      </c>
      <c r="D870" s="163">
        <f>'сходові кл'!P870</f>
        <v>0</v>
      </c>
      <c r="E870" s="163">
        <f>'прибуд тер'!P870</f>
        <v>0</v>
      </c>
      <c r="F870" s="163">
        <f>'слюсарі х.в.'!Q870+водовідведення!Q870+зварювальник!N870+'слюсарі ц.о. г.в.'!O870+'гаряча вода'!O870+'аварійні служби'!I870</f>
        <v>0.25102190836396532</v>
      </c>
      <c r="G870" s="163">
        <f>даратиз!K870</f>
        <v>0</v>
      </c>
      <c r="H870" s="163">
        <f>димвенканали!R870</f>
        <v>4.6307487441204387E-2</v>
      </c>
      <c r="I870" s="163">
        <f>покрівлі!P870+'під зими'!N870+маляри!N870+водій!M870</f>
        <v>0.68411626525601976</v>
      </c>
      <c r="J870" s="163">
        <f>електрики!Q870</f>
        <v>2.8764563596132896E-2</v>
      </c>
      <c r="K870" s="163">
        <f t="shared" ref="K870:K901" si="116">D870+E870+F870+G870+H870+I870+J870</f>
        <v>1.0102102246573224</v>
      </c>
      <c r="L870" s="10">
        <v>2.5535245899698408E-2</v>
      </c>
      <c r="M870" s="116">
        <f t="shared" si="115"/>
        <v>1.04</v>
      </c>
      <c r="N870" s="116">
        <f t="shared" ref="N870:N901" si="117">(D870+E870+F870+G870+H870+I870+J870+L870)*1.2</f>
        <v>1.2428945646684249</v>
      </c>
      <c r="O870" s="164"/>
      <c r="P870" s="168"/>
      <c r="Q870" s="154"/>
      <c r="R870" s="184">
        <v>1</v>
      </c>
      <c r="S870" s="166">
        <f t="shared" si="110"/>
        <v>0.19084243360085051</v>
      </c>
      <c r="T870" s="166">
        <v>1.0520521310675743</v>
      </c>
      <c r="U870" s="155">
        <f t="shared" si="113"/>
        <v>18.140016826655952</v>
      </c>
    </row>
    <row r="871" spans="1:21">
      <c r="A871" s="161">
        <f t="shared" si="114"/>
        <v>96</v>
      </c>
      <c r="B871" s="115" t="s">
        <v>919</v>
      </c>
      <c r="C871" s="115">
        <v>8</v>
      </c>
      <c r="D871" s="163">
        <f>'сходові кл'!P871</f>
        <v>0</v>
      </c>
      <c r="E871" s="163">
        <f>'прибуд тер'!P871</f>
        <v>0</v>
      </c>
      <c r="F871" s="163">
        <f>'слюсарі х.в.'!Q871+водовідведення!Q871+зварювальник!N871+'слюсарі ц.о. г.в.'!O871+'гаряча вода'!O871+'аварійні служби'!I871</f>
        <v>0.15938174333492783</v>
      </c>
      <c r="G871" s="163">
        <f>даратиз!K871</f>
        <v>0</v>
      </c>
      <c r="H871" s="163">
        <f>димвенканали!R871</f>
        <v>1.063957408735676E-2</v>
      </c>
      <c r="I871" s="163">
        <f>покрівлі!P871+'під зими'!N871+маляри!N871+водій!M871</f>
        <v>0.4517230384241</v>
      </c>
      <c r="J871" s="163">
        <f>електрики!Q871</f>
        <v>1.3135614665464495E-2</v>
      </c>
      <c r="K871" s="163">
        <f t="shared" si="116"/>
        <v>0.63487997051184919</v>
      </c>
      <c r="L871" s="10">
        <v>1.6288635671819492E-2</v>
      </c>
      <c r="M871" s="116">
        <f t="shared" si="115"/>
        <v>0.65</v>
      </c>
      <c r="N871" s="116">
        <f t="shared" si="117"/>
        <v>0.78140232742040239</v>
      </c>
      <c r="O871" s="164"/>
      <c r="P871" s="168"/>
      <c r="Q871" s="154"/>
      <c r="R871" s="184">
        <v>1</v>
      </c>
      <c r="S871" s="166">
        <f t="shared" si="110"/>
        <v>0.11031053774143929</v>
      </c>
      <c r="T871" s="166">
        <v>0.6710917896789631</v>
      </c>
      <c r="U871" s="155">
        <f t="shared" si="113"/>
        <v>16.437473895219256</v>
      </c>
    </row>
    <row r="872" spans="1:21">
      <c r="A872" s="161">
        <f t="shared" si="114"/>
        <v>97</v>
      </c>
      <c r="B872" s="115" t="s">
        <v>920</v>
      </c>
      <c r="C872" s="115">
        <v>7</v>
      </c>
      <c r="D872" s="163">
        <f>'сходові кл'!P872</f>
        <v>0</v>
      </c>
      <c r="E872" s="163">
        <f>'прибуд тер'!P872</f>
        <v>0</v>
      </c>
      <c r="F872" s="163">
        <f>'слюсарі х.в.'!Q872+водовідведення!Q872+зварювальник!N872+'слюсарі ц.о. г.в.'!O872+'гаряча вода'!O872+'аварійні служби'!I872</f>
        <v>0.1944126100766029</v>
      </c>
      <c r="G872" s="163">
        <f>даратиз!K872</f>
        <v>0</v>
      </c>
      <c r="H872" s="163">
        <f>димвенканали!R872</f>
        <v>3.0764835947097724E-2</v>
      </c>
      <c r="I872" s="163">
        <f>покрівлі!P872+'під зими'!N872+маляри!N872+водій!M872</f>
        <v>0.67642922480702716</v>
      </c>
      <c r="J872" s="163">
        <f>електрики!Q872</f>
        <v>1.9110021489472374E-2</v>
      </c>
      <c r="K872" s="163">
        <f t="shared" si="116"/>
        <v>0.92071669232020015</v>
      </c>
      <c r="L872" s="10">
        <v>2.3346479925250109E-2</v>
      </c>
      <c r="M872" s="116">
        <f t="shared" si="115"/>
        <v>0.94</v>
      </c>
      <c r="N872" s="116">
        <f t="shared" si="117"/>
        <v>1.1328758066945401</v>
      </c>
      <c r="O872" s="164"/>
      <c r="P872" s="168"/>
      <c r="Q872" s="154"/>
      <c r="R872" s="184">
        <v>1</v>
      </c>
      <c r="S872" s="166">
        <f t="shared" si="110"/>
        <v>0.17100083377423569</v>
      </c>
      <c r="T872" s="166">
        <v>0.96187497292030444</v>
      </c>
      <c r="U872" s="155">
        <f t="shared" ref="U872:U903" si="118">S872/T872*100</f>
        <v>17.777864960460288</v>
      </c>
    </row>
    <row r="873" spans="1:21">
      <c r="A873" s="161">
        <f t="shared" si="114"/>
        <v>98</v>
      </c>
      <c r="B873" s="115" t="s">
        <v>921</v>
      </c>
      <c r="C873" s="115">
        <v>6</v>
      </c>
      <c r="D873" s="163">
        <f>'сходові кл'!P873</f>
        <v>0</v>
      </c>
      <c r="E873" s="163">
        <f>'прибуд тер'!P873</f>
        <v>0</v>
      </c>
      <c r="F873" s="163">
        <f>'слюсарі х.в.'!Q873+водовідведення!Q873+зварювальник!N873+'слюсарі ц.о. г.в.'!O873+'гаряча вода'!O873+'аварійні служби'!I873</f>
        <v>0.24621441011987583</v>
      </c>
      <c r="G873" s="163">
        <f>даратиз!K873</f>
        <v>0</v>
      </c>
      <c r="H873" s="163">
        <f>димвенканали!R873</f>
        <v>2.2493770253106535E-2</v>
      </c>
      <c r="I873" s="163">
        <f>покрівлі!P873+'під зими'!N873+маляри!N873+водій!M873</f>
        <v>0.42180530397738769</v>
      </c>
      <c r="J873" s="163">
        <f>електрики!Q873</f>
        <v>2.7944659523313455E-2</v>
      </c>
      <c r="K873" s="163">
        <f t="shared" si="116"/>
        <v>0.71845814387368356</v>
      </c>
      <c r="L873" s="10">
        <v>1.8178555127834266E-2</v>
      </c>
      <c r="M873" s="116">
        <f t="shared" si="115"/>
        <v>0.74</v>
      </c>
      <c r="N873" s="116">
        <f t="shared" si="117"/>
        <v>0.88396403880182139</v>
      </c>
      <c r="O873" s="164"/>
      <c r="P873" s="168"/>
      <c r="Q873" s="154"/>
      <c r="R873" s="184">
        <v>1</v>
      </c>
      <c r="S873" s="166">
        <f t="shared" si="110"/>
        <v>0.13500756753504961</v>
      </c>
      <c r="T873" s="166">
        <v>0.74895647126677178</v>
      </c>
      <c r="U873" s="155">
        <f t="shared" si="118"/>
        <v>18.026089995150212</v>
      </c>
    </row>
    <row r="874" spans="1:21">
      <c r="A874" s="161">
        <f t="shared" si="114"/>
        <v>99</v>
      </c>
      <c r="B874" s="115" t="s">
        <v>922</v>
      </c>
      <c r="C874" s="115">
        <v>1</v>
      </c>
      <c r="D874" s="163">
        <f>'сходові кл'!P874</f>
        <v>0</v>
      </c>
      <c r="E874" s="163">
        <f>'прибуд тер'!P874</f>
        <v>0</v>
      </c>
      <c r="F874" s="163">
        <f>'слюсарі х.в.'!Q874+водовідведення!Q874+зварювальник!N874+'слюсарі ц.о. г.в.'!O874+'гаряча вода'!O874+'аварійні служби'!I874</f>
        <v>0.23905243984015256</v>
      </c>
      <c r="G874" s="163">
        <f>даратиз!K874</f>
        <v>0</v>
      </c>
      <c r="H874" s="163">
        <f>димвенканали!R874</f>
        <v>4.3021149622796337E-2</v>
      </c>
      <c r="I874" s="163">
        <f>покрівлі!P874+'під зими'!N874+маляри!N874+водій!M874</f>
        <v>0.44727995058673842</v>
      </c>
      <c r="J874" s="163">
        <f>електрики!Q874</f>
        <v>2.6723207469955722E-2</v>
      </c>
      <c r="K874" s="163">
        <f t="shared" si="116"/>
        <v>0.75607674751964304</v>
      </c>
      <c r="L874" s="10">
        <v>1.908465976755519E-2</v>
      </c>
      <c r="M874" s="116">
        <f t="shared" si="115"/>
        <v>0.78</v>
      </c>
      <c r="N874" s="116">
        <f t="shared" si="117"/>
        <v>0.93019368874463781</v>
      </c>
      <c r="O874" s="164"/>
      <c r="P874" s="168"/>
      <c r="Q874" s="154"/>
      <c r="R874" s="184">
        <v>1</v>
      </c>
      <c r="S874" s="166">
        <f t="shared" si="110"/>
        <v>0.14390570632136401</v>
      </c>
      <c r="T874" s="166">
        <v>0.7862879824232738</v>
      </c>
      <c r="U874" s="155">
        <f t="shared" si="118"/>
        <v>18.301908402295386</v>
      </c>
    </row>
    <row r="875" spans="1:21">
      <c r="A875" s="161">
        <f t="shared" si="114"/>
        <v>100</v>
      </c>
      <c r="B875" s="115" t="s">
        <v>923</v>
      </c>
      <c r="C875" s="115">
        <v>2</v>
      </c>
      <c r="D875" s="163">
        <f>'сходові кл'!P875</f>
        <v>0</v>
      </c>
      <c r="E875" s="163">
        <f>'прибуд тер'!P875</f>
        <v>0</v>
      </c>
      <c r="F875" s="163">
        <f>'слюсарі х.в.'!Q875+водовідведення!Q875+зварювальник!N875+'слюсарі ц.о. г.в.'!O875+'гаряча вода'!O875+'аварійні служби'!I875</f>
        <v>0.23368295863320848</v>
      </c>
      <c r="G875" s="163">
        <f>даратиз!K875</f>
        <v>0</v>
      </c>
      <c r="H875" s="163">
        <f>димвенканали!R875</f>
        <v>0.10425741606338272</v>
      </c>
      <c r="I875" s="163">
        <f>покрівлі!P875+'під зими'!N875+маляри!N875+водій!M875</f>
        <v>0.69022279271549969</v>
      </c>
      <c r="J875" s="163">
        <f>електрики!Q875</f>
        <v>2.580745892737157E-2</v>
      </c>
      <c r="K875" s="163">
        <f t="shared" si="116"/>
        <v>1.0539706263394626</v>
      </c>
      <c r="L875" s="10">
        <v>2.6504911457718671E-2</v>
      </c>
      <c r="M875" s="116">
        <f t="shared" si="115"/>
        <v>1.08</v>
      </c>
      <c r="N875" s="116">
        <f t="shared" si="117"/>
        <v>1.2965706453566175</v>
      </c>
      <c r="O875" s="164"/>
      <c r="P875" s="168"/>
      <c r="Q875" s="154"/>
      <c r="R875" s="184">
        <v>1</v>
      </c>
      <c r="S875" s="166">
        <f t="shared" si="110"/>
        <v>0.20456829329860815</v>
      </c>
      <c r="T875" s="166">
        <v>1.0920023520580093</v>
      </c>
      <c r="U875" s="155">
        <f t="shared" si="118"/>
        <v>18.733319842496186</v>
      </c>
    </row>
    <row r="876" spans="1:21">
      <c r="A876" s="161">
        <f t="shared" si="114"/>
        <v>101</v>
      </c>
      <c r="B876" s="115" t="s">
        <v>924</v>
      </c>
      <c r="C876" s="115">
        <v>5</v>
      </c>
      <c r="D876" s="163">
        <f>'сходові кл'!P876</f>
        <v>0</v>
      </c>
      <c r="E876" s="163">
        <f>'прибуд тер'!P876</f>
        <v>0</v>
      </c>
      <c r="F876" s="163">
        <f>'слюсарі х.в.'!Q876+водовідведення!Q876+зварювальник!N876+'слюсарі ц.о. г.в.'!O876+'гаряча вода'!O876+'аварійні служби'!I876</f>
        <v>0.20723082873314294</v>
      </c>
      <c r="G876" s="163">
        <f>даратиз!K876</f>
        <v>0</v>
      </c>
      <c r="H876" s="163">
        <f>димвенканали!R876</f>
        <v>6.015833796839682E-2</v>
      </c>
      <c r="I876" s="163">
        <f>покрівлі!P876+'під зими'!N876+маляри!N876+водій!M876</f>
        <v>0.49431157756303046</v>
      </c>
      <c r="J876" s="163">
        <f>електрики!Q876</f>
        <v>2.1296129346237209E-2</v>
      </c>
      <c r="K876" s="163">
        <f t="shared" si="116"/>
        <v>0.7829968736108075</v>
      </c>
      <c r="L876" s="10">
        <v>1.9749402829145224E-2</v>
      </c>
      <c r="M876" s="116">
        <f t="shared" si="115"/>
        <v>0.8</v>
      </c>
      <c r="N876" s="116">
        <f t="shared" si="117"/>
        <v>0.96329553172794313</v>
      </c>
      <c r="O876" s="164"/>
      <c r="P876" s="168"/>
      <c r="Q876" s="154"/>
      <c r="R876" s="184">
        <v>1</v>
      </c>
      <c r="S876" s="166">
        <f t="shared" si="110"/>
        <v>0.14962013516716</v>
      </c>
      <c r="T876" s="166">
        <v>0.81367539656078314</v>
      </c>
      <c r="U876" s="155">
        <f t="shared" si="118"/>
        <v>18.388184747820759</v>
      </c>
    </row>
    <row r="877" spans="1:21">
      <c r="A877" s="161">
        <f t="shared" si="114"/>
        <v>102</v>
      </c>
      <c r="B877" s="115" t="s">
        <v>925</v>
      </c>
      <c r="C877" s="115">
        <v>7</v>
      </c>
      <c r="D877" s="163">
        <f>'сходові кл'!P877</f>
        <v>0</v>
      </c>
      <c r="E877" s="163">
        <f>'прибуд тер'!P877</f>
        <v>0</v>
      </c>
      <c r="F877" s="163">
        <f>'слюсарі х.в.'!Q877+водовідведення!Q877+зварювальник!N877+'слюсарі ц.о. г.в.'!O877+'гаряча вода'!O877+'аварійні служби'!I877</f>
        <v>0.18431389913893398</v>
      </c>
      <c r="G877" s="163">
        <f>даратиз!K877</f>
        <v>0</v>
      </c>
      <c r="H877" s="163">
        <f>димвенканали!R877</f>
        <v>4.1353663203308105E-2</v>
      </c>
      <c r="I877" s="163">
        <f>покрівлі!P877+'під зими'!N877+маляри!N877+водій!M877</f>
        <v>0.46422027318460823</v>
      </c>
      <c r="J877" s="163">
        <f>електрики!Q877</f>
        <v>2.5687424234686122E-2</v>
      </c>
      <c r="K877" s="163">
        <f t="shared" si="116"/>
        <v>0.71557525976153646</v>
      </c>
      <c r="L877" s="10">
        <v>1.8174040818240738E-2</v>
      </c>
      <c r="M877" s="116">
        <f t="shared" si="115"/>
        <v>0.73</v>
      </c>
      <c r="N877" s="116">
        <f t="shared" si="117"/>
        <v>0.88049916069573253</v>
      </c>
      <c r="O877" s="164"/>
      <c r="P877" s="168"/>
      <c r="Q877" s="154"/>
      <c r="R877" s="184">
        <v>1</v>
      </c>
      <c r="S877" s="166">
        <f t="shared" si="110"/>
        <v>0.13172867898421425</v>
      </c>
      <c r="T877" s="166">
        <v>0.74877048171151828</v>
      </c>
      <c r="U877" s="155">
        <f t="shared" si="118"/>
        <v>17.592664534947023</v>
      </c>
    </row>
    <row r="878" spans="1:21">
      <c r="A878" s="161">
        <f t="shared" si="114"/>
        <v>103</v>
      </c>
      <c r="B878" s="115" t="s">
        <v>926</v>
      </c>
      <c r="C878" s="115">
        <v>8</v>
      </c>
      <c r="D878" s="163">
        <f>'сходові кл'!P878</f>
        <v>0</v>
      </c>
      <c r="E878" s="163">
        <f>'прибуд тер'!P878</f>
        <v>0</v>
      </c>
      <c r="F878" s="163">
        <f>'слюсарі х.в.'!Q878+водовідведення!Q878+зварювальник!N878+'слюсарі ц.о. г.в.'!O878+'гаряча вода'!O878+'аварійні служби'!I878</f>
        <v>0.18440802127765815</v>
      </c>
      <c r="G878" s="163">
        <f>даратиз!K878</f>
        <v>0</v>
      </c>
      <c r="H878" s="163">
        <f>димвенканали!R878</f>
        <v>2.114503589630146E-2</v>
      </c>
      <c r="I878" s="163">
        <f>покрівлі!P878+'під зими'!N878+маляри!N878+водій!M878</f>
        <v>0.44266680220909427</v>
      </c>
      <c r="J878" s="163">
        <f>електрики!Q878</f>
        <v>1.7403769570769483E-2</v>
      </c>
      <c r="K878" s="163">
        <f t="shared" si="116"/>
        <v>0.66562362895382343</v>
      </c>
      <c r="L878" s="10">
        <v>1.6888765644356554E-2</v>
      </c>
      <c r="M878" s="116">
        <f t="shared" si="115"/>
        <v>0.68</v>
      </c>
      <c r="N878" s="116">
        <f t="shared" si="117"/>
        <v>0.81901487351781599</v>
      </c>
      <c r="O878" s="164"/>
      <c r="P878" s="168"/>
      <c r="Q878" s="154"/>
      <c r="R878" s="184">
        <v>1</v>
      </c>
      <c r="S878" s="166">
        <f t="shared" si="110"/>
        <v>0.12319772897032599</v>
      </c>
      <c r="T878" s="166">
        <v>0.69581714454749</v>
      </c>
      <c r="U878" s="155">
        <f t="shared" si="118"/>
        <v>17.70547476958836</v>
      </c>
    </row>
    <row r="879" spans="1:21">
      <c r="A879" s="161">
        <f t="shared" si="114"/>
        <v>104</v>
      </c>
      <c r="B879" s="115" t="s">
        <v>927</v>
      </c>
      <c r="C879" s="115">
        <v>4</v>
      </c>
      <c r="D879" s="163">
        <f>'сходові кл'!P879</f>
        <v>0</v>
      </c>
      <c r="E879" s="163">
        <f>'прибуд тер'!P879</f>
        <v>0</v>
      </c>
      <c r="F879" s="163">
        <f>'слюсарі х.в.'!Q879+водовідведення!Q879+зварювальник!N879+'слюсарі ц.о. г.в.'!O879+'гаряча вода'!O879+'аварійні служби'!I879</f>
        <v>0.1221435902513017</v>
      </c>
      <c r="G879" s="163">
        <f>даратиз!K879</f>
        <v>0</v>
      </c>
      <c r="H879" s="163">
        <f>димвенканали!R879</f>
        <v>2.1845301200764725E-2</v>
      </c>
      <c r="I879" s="163">
        <f>покрівлі!P879+'під зими'!N879+маляри!N879+водій!M879</f>
        <v>0.28652111693085847</v>
      </c>
      <c r="J879" s="163">
        <f>електрики!Q879</f>
        <v>6.7847619293089877E-3</v>
      </c>
      <c r="K879" s="163">
        <f t="shared" si="116"/>
        <v>0.43729477031223385</v>
      </c>
      <c r="L879" s="10">
        <v>1.1123652883484837E-2</v>
      </c>
      <c r="M879" s="116">
        <f t="shared" si="115"/>
        <v>0.45</v>
      </c>
      <c r="N879" s="116">
        <f t="shared" si="117"/>
        <v>0.53810210783486234</v>
      </c>
      <c r="O879" s="164"/>
      <c r="P879" s="168"/>
      <c r="Q879" s="154"/>
      <c r="R879" s="184">
        <v>1</v>
      </c>
      <c r="S879" s="166">
        <f t="shared" si="110"/>
        <v>7.9807609035287053E-2</v>
      </c>
      <c r="T879" s="166">
        <v>0.45829449879957529</v>
      </c>
      <c r="U879" s="155">
        <f t="shared" si="118"/>
        <v>17.414044734189378</v>
      </c>
    </row>
    <row r="880" spans="1:21">
      <c r="A880" s="161">
        <f t="shared" si="114"/>
        <v>105</v>
      </c>
      <c r="B880" s="115" t="s">
        <v>928</v>
      </c>
      <c r="C880" s="115">
        <v>23</v>
      </c>
      <c r="D880" s="163">
        <f>'сходові кл'!P880</f>
        <v>0</v>
      </c>
      <c r="E880" s="163">
        <f>'прибуд тер'!P880</f>
        <v>0.36755272708501602</v>
      </c>
      <c r="F880" s="163">
        <f>'слюсарі х.в.'!Q880+водовідведення!Q880+зварювальник!N880+'слюсарі ц.о. г.в.'!O880+'гаряча вода'!O880+'аварійні служби'!I880</f>
        <v>0.20308014572198879</v>
      </c>
      <c r="G880" s="163">
        <f>даратиз!K880</f>
        <v>0</v>
      </c>
      <c r="H880" s="163">
        <f>димвенканали!R880</f>
        <v>6.6289189850596411E-2</v>
      </c>
      <c r="I880" s="163">
        <f>покрівлі!P880+'під зими'!N880+маляри!N880+водій!M880</f>
        <v>0.29274955154724613</v>
      </c>
      <c r="J880" s="163">
        <f>електрики!Q880</f>
        <v>2.058824309583417E-2</v>
      </c>
      <c r="K880" s="163">
        <f t="shared" si="116"/>
        <v>0.95025985730068152</v>
      </c>
      <c r="L880" s="10">
        <v>2.3690399794426324E-2</v>
      </c>
      <c r="M880" s="116">
        <f t="shared" si="115"/>
        <v>0.97</v>
      </c>
      <c r="N880" s="116">
        <f t="shared" si="117"/>
        <v>1.1687403085141295</v>
      </c>
      <c r="O880" s="164"/>
      <c r="P880" s="168"/>
      <c r="Q880" s="154"/>
      <c r="R880" s="184">
        <v>2</v>
      </c>
      <c r="S880" s="166">
        <f t="shared" si="110"/>
        <v>0.19269583698376502</v>
      </c>
      <c r="T880" s="166">
        <v>0.97604447153036444</v>
      </c>
      <c r="U880" s="155">
        <f t="shared" si="118"/>
        <v>19.742526350426679</v>
      </c>
    </row>
    <row r="881" spans="1:21">
      <c r="A881" s="161">
        <f t="shared" si="114"/>
        <v>106</v>
      </c>
      <c r="B881" s="115" t="s">
        <v>929</v>
      </c>
      <c r="C881" s="115">
        <v>11</v>
      </c>
      <c r="D881" s="163">
        <f>'сходові кл'!P881</f>
        <v>0</v>
      </c>
      <c r="E881" s="163">
        <f>'прибуд тер'!P881</f>
        <v>0.62629195931098702</v>
      </c>
      <c r="F881" s="163">
        <f>'слюсарі х.в.'!Q881+водовідведення!Q881+зварювальник!N881+'слюсарі ц.о. г.в.'!O881+'гаряча вода'!O881+'аварійні служби'!I881</f>
        <v>0.23742675275631181</v>
      </c>
      <c r="G881" s="163">
        <f>даратиз!K881</f>
        <v>0</v>
      </c>
      <c r="H881" s="163">
        <f>димвенканали!R881</f>
        <v>8.5149601807290434E-2</v>
      </c>
      <c r="I881" s="163">
        <f>покрівлі!P881+'під зими'!N881+маляри!N881+водій!M881</f>
        <v>0.38755004330068188</v>
      </c>
      <c r="J881" s="163">
        <f>електрики!Q881</f>
        <v>2.64459515265324E-2</v>
      </c>
      <c r="K881" s="163">
        <f t="shared" si="116"/>
        <v>1.3628643087018038</v>
      </c>
      <c r="L881" s="10">
        <v>3.3940820059673991E-2</v>
      </c>
      <c r="M881" s="116">
        <f t="shared" si="115"/>
        <v>1.4</v>
      </c>
      <c r="N881" s="116">
        <f t="shared" si="117"/>
        <v>1.6761661545137734</v>
      </c>
      <c r="O881" s="164"/>
      <c r="P881" s="168"/>
      <c r="Q881" s="154"/>
      <c r="R881" s="184">
        <v>2</v>
      </c>
      <c r="S881" s="166">
        <f t="shared" si="110"/>
        <v>0.27780436805520492</v>
      </c>
      <c r="T881" s="166">
        <v>1.3983617864585685</v>
      </c>
      <c r="U881" s="155">
        <f t="shared" si="118"/>
        <v>19.866415883600514</v>
      </c>
    </row>
    <row r="882" spans="1:21">
      <c r="A882" s="161">
        <f t="shared" si="114"/>
        <v>107</v>
      </c>
      <c r="B882" s="115" t="s">
        <v>930</v>
      </c>
      <c r="C882" s="115">
        <v>11</v>
      </c>
      <c r="D882" s="163">
        <f>'сходові кл'!P882</f>
        <v>0</v>
      </c>
      <c r="E882" s="163">
        <f>'прибуд тер'!P882</f>
        <v>0.66868564522255936</v>
      </c>
      <c r="F882" s="163">
        <f>'слюсарі х.в.'!Q882+водовідведення!Q882+зварювальник!N882+'слюсарі ц.о. г.в.'!O882+'гаряча вода'!O882+'аварійні служби'!I882</f>
        <v>0.22977936283232628</v>
      </c>
      <c r="G882" s="163">
        <f>даратиз!K882</f>
        <v>0</v>
      </c>
      <c r="H882" s="163">
        <f>димвенканали!R882</f>
        <v>8.0950266361559109E-2</v>
      </c>
      <c r="I882" s="163">
        <f>покрівлі!P882+'під зими'!N882+маляри!N882+водій!M882</f>
        <v>0.35651075564021562</v>
      </c>
      <c r="J882" s="163">
        <f>електрики!Q882</f>
        <v>2.514171264244696E-2</v>
      </c>
      <c r="K882" s="163">
        <f t="shared" si="116"/>
        <v>1.3610677426991074</v>
      </c>
      <c r="L882" s="10">
        <v>3.3868603928099587E-2</v>
      </c>
      <c r="M882" s="116">
        <f t="shared" si="115"/>
        <v>1.39</v>
      </c>
      <c r="N882" s="116">
        <f t="shared" si="117"/>
        <v>1.6739236159526483</v>
      </c>
      <c r="O882" s="164"/>
      <c r="P882" s="168"/>
      <c r="Q882" s="154"/>
      <c r="R882" s="184">
        <v>2</v>
      </c>
      <c r="S882" s="166">
        <f t="shared" si="110"/>
        <v>0.27853713411494518</v>
      </c>
      <c r="T882" s="166">
        <v>1.3953864818377031</v>
      </c>
      <c r="U882" s="155">
        <f t="shared" si="118"/>
        <v>19.96128941625663</v>
      </c>
    </row>
    <row r="883" spans="1:21">
      <c r="A883" s="161">
        <f t="shared" si="114"/>
        <v>108</v>
      </c>
      <c r="B883" s="115" t="s">
        <v>931</v>
      </c>
      <c r="C883" s="115">
        <v>25</v>
      </c>
      <c r="D883" s="163">
        <f>'сходові кл'!P883</f>
        <v>0</v>
      </c>
      <c r="E883" s="163">
        <f>'прибуд тер'!P883</f>
        <v>0.44346035550474755</v>
      </c>
      <c r="F883" s="163">
        <f>'слюсарі х.в.'!Q883+водовідведення!Q883+зварювальник!N883+'слюсарі ц.о. г.в.'!O883+'гаряча вода'!O883+'аварійні служби'!I883</f>
        <v>0.22801122913152982</v>
      </c>
      <c r="G883" s="163">
        <f>даратиз!K883</f>
        <v>0</v>
      </c>
      <c r="H883" s="163">
        <f>димвенканали!R883</f>
        <v>7.9979348624089133E-2</v>
      </c>
      <c r="I883" s="163">
        <f>покрівлі!P883+'під зими'!N883+маляри!N883+водій!M883</f>
        <v>0.3333572495829652</v>
      </c>
      <c r="J883" s="163">
        <f>електрики!Q883</f>
        <v>2.4840162865626007E-2</v>
      </c>
      <c r="K883" s="163">
        <f t="shared" si="116"/>
        <v>1.1096483457089579</v>
      </c>
      <c r="L883" s="10">
        <v>2.76269159691503E-2</v>
      </c>
      <c r="M883" s="116">
        <f t="shared" si="115"/>
        <v>1.1399999999999999</v>
      </c>
      <c r="N883" s="116">
        <f t="shared" si="117"/>
        <v>1.3647303140137297</v>
      </c>
      <c r="O883" s="164"/>
      <c r="P883" s="168"/>
      <c r="Q883" s="154"/>
      <c r="R883" s="184">
        <v>2</v>
      </c>
      <c r="S883" s="166">
        <f t="shared" si="110"/>
        <v>0.22650137608473742</v>
      </c>
      <c r="T883" s="166">
        <v>1.1382289379289923</v>
      </c>
      <c r="U883" s="155">
        <f t="shared" si="118"/>
        <v>19.899456826045618</v>
      </c>
    </row>
    <row r="884" spans="1:21">
      <c r="A884" s="161">
        <f t="shared" si="114"/>
        <v>109</v>
      </c>
      <c r="B884" s="115" t="s">
        <v>932</v>
      </c>
      <c r="C884" s="115">
        <v>21</v>
      </c>
      <c r="D884" s="163">
        <f>'сходові кл'!P884</f>
        <v>0</v>
      </c>
      <c r="E884" s="163">
        <f>'прибуд тер'!P884</f>
        <v>0.37825557059539183</v>
      </c>
      <c r="F884" s="163">
        <f>'слюсарі х.в.'!Q884+водовідведення!Q884+зварювальник!N884+'слюсарі ц.о. г.в.'!O884+'гаряча вода'!O884+'аварійні служби'!I884</f>
        <v>0.20787614973161694</v>
      </c>
      <c r="G884" s="163">
        <f>даратиз!K884</f>
        <v>0</v>
      </c>
      <c r="H884" s="163">
        <f>димвенканали!R884</f>
        <v>6.89227720055135E-2</v>
      </c>
      <c r="I884" s="163">
        <f>покрівлі!P884+'під зими'!N884+маляри!N884+водій!M884</f>
        <v>0.33453707538368005</v>
      </c>
      <c r="J884" s="163">
        <f>електрики!Q884</f>
        <v>2.1406186862238434E-2</v>
      </c>
      <c r="K884" s="163">
        <f t="shared" si="116"/>
        <v>1.0109977545784408</v>
      </c>
      <c r="L884" s="10">
        <v>2.5205083958961871E-2</v>
      </c>
      <c r="M884" s="116">
        <f t="shared" si="115"/>
        <v>1.04</v>
      </c>
      <c r="N884" s="116">
        <f t="shared" si="117"/>
        <v>1.2434434062448831</v>
      </c>
      <c r="O884" s="164"/>
      <c r="P884" s="168"/>
      <c r="Q884" s="154"/>
      <c r="R884" s="184">
        <v>2</v>
      </c>
      <c r="S884" s="166">
        <f t="shared" si="110"/>
        <v>0.20499394713565411</v>
      </c>
      <c r="T884" s="166">
        <v>1.038449459109229</v>
      </c>
      <c r="U884" s="155">
        <f t="shared" si="118"/>
        <v>19.740387491895444</v>
      </c>
    </row>
    <row r="885" spans="1:21">
      <c r="A885" s="161">
        <f t="shared" si="114"/>
        <v>110</v>
      </c>
      <c r="B885" s="115" t="s">
        <v>933</v>
      </c>
      <c r="C885" s="115">
        <v>17</v>
      </c>
      <c r="D885" s="163">
        <f>'сходові кл'!P885</f>
        <v>0</v>
      </c>
      <c r="E885" s="163">
        <f>'прибуд тер'!P885</f>
        <v>0.34849844727147761</v>
      </c>
      <c r="F885" s="163">
        <f>'слюсарі х.в.'!Q885+водовідведення!Q885+зварювальник!N885+'слюсарі ц.о. г.в.'!O885+'гаряча вода'!O885+'аварійні служби'!I885</f>
        <v>0.19682196259560653</v>
      </c>
      <c r="G885" s="163">
        <f>даратиз!K885</f>
        <v>0</v>
      </c>
      <c r="H885" s="163">
        <f>димвенканали!R885</f>
        <v>6.2852695767030883E-2</v>
      </c>
      <c r="I885" s="163">
        <f>покрівлі!P885+'під зими'!N885+маляри!N885+водій!M885</f>
        <v>0.31558620236311946</v>
      </c>
      <c r="J885" s="163">
        <f>електрики!Q885</f>
        <v>1.952092916803835E-2</v>
      </c>
      <c r="K885" s="163">
        <f t="shared" si="116"/>
        <v>0.94328023716527276</v>
      </c>
      <c r="L885" s="10">
        <v>2.3532617221025547E-2</v>
      </c>
      <c r="M885" s="116">
        <f t="shared" si="115"/>
        <v>0.97</v>
      </c>
      <c r="N885" s="116">
        <f t="shared" si="117"/>
        <v>1.1601754252635579</v>
      </c>
      <c r="O885" s="164"/>
      <c r="P885" s="168"/>
      <c r="Q885" s="154"/>
      <c r="R885" s="184">
        <v>2</v>
      </c>
      <c r="S885" s="166">
        <f t="shared" si="110"/>
        <v>0.19063159575730537</v>
      </c>
      <c r="T885" s="166">
        <v>0.96954382950625251</v>
      </c>
      <c r="U885" s="155">
        <f t="shared" si="118"/>
        <v>19.661988448153597</v>
      </c>
    </row>
    <row r="886" spans="1:21">
      <c r="A886" s="161">
        <f t="shared" si="114"/>
        <v>111</v>
      </c>
      <c r="B886" s="115" t="s">
        <v>934</v>
      </c>
      <c r="C886" s="115">
        <v>94</v>
      </c>
      <c r="D886" s="163">
        <f>'сходові кл'!P886</f>
        <v>0.33536317206334509</v>
      </c>
      <c r="E886" s="163">
        <f>'прибуд тер'!P886</f>
        <v>0.47398406955042383</v>
      </c>
      <c r="F886" s="163">
        <f>'слюсарі х.в.'!Q886+водовідведення!Q886+зварювальник!N886+'слюсарі ц.о. г.в.'!O886+'гаряча вода'!O886+'аварійні служби'!I886</f>
        <v>0.22473368972688459</v>
      </c>
      <c r="G886" s="163">
        <f>даратиз!K886</f>
        <v>0</v>
      </c>
      <c r="H886" s="163">
        <f>димвенканали!R886</f>
        <v>4.2961384793144583E-2</v>
      </c>
      <c r="I886" s="163">
        <f>покрівлі!P886+'під зими'!N886+маляри!N886+водій!M886</f>
        <v>0.23038206451863064</v>
      </c>
      <c r="J886" s="163">
        <f>електрики!Q886</f>
        <v>1.7790722456123589E-2</v>
      </c>
      <c r="K886" s="163">
        <f t="shared" si="116"/>
        <v>1.3252151031085524</v>
      </c>
      <c r="L886" s="10">
        <v>3.3047124457071024E-2</v>
      </c>
      <c r="M886" s="116">
        <f t="shared" si="115"/>
        <v>1.36</v>
      </c>
      <c r="N886" s="116">
        <f t="shared" si="117"/>
        <v>1.6299146730787479</v>
      </c>
      <c r="O886" s="164"/>
      <c r="P886" s="168"/>
      <c r="Q886" s="154"/>
      <c r="R886" s="184">
        <v>4</v>
      </c>
      <c r="S886" s="166">
        <f t="shared" si="110"/>
        <v>0.26837314544742186</v>
      </c>
      <c r="T886" s="166">
        <v>1.3615415276313261</v>
      </c>
      <c r="U886" s="155">
        <f t="shared" si="118"/>
        <v>19.710977594220768</v>
      </c>
    </row>
    <row r="887" spans="1:21">
      <c r="A887" s="161">
        <f t="shared" si="114"/>
        <v>112</v>
      </c>
      <c r="B887" s="115" t="s">
        <v>935</v>
      </c>
      <c r="C887" s="115">
        <v>26</v>
      </c>
      <c r="D887" s="163">
        <f>'сходові кл'!P887</f>
        <v>0</v>
      </c>
      <c r="E887" s="163">
        <f>'прибуд тер'!P887</f>
        <v>0.37366919162837692</v>
      </c>
      <c r="F887" s="163">
        <f>'слюсарі х.в.'!Q887+водовідведення!Q887+зварювальник!N887+'слюсарі ц.о. г.в.'!O887+'гаряча вода'!O887+'аварійні служби'!I887</f>
        <v>0.20635427114204408</v>
      </c>
      <c r="G887" s="163">
        <f>даратиз!K887</f>
        <v>0</v>
      </c>
      <c r="H887" s="163">
        <f>димвенканали!R887</f>
        <v>6.8087077896959114E-2</v>
      </c>
      <c r="I887" s="163">
        <f>покрівлі!P887+'під зими'!N887+маляри!N887+водій!M887</f>
        <v>0.3272878372764213</v>
      </c>
      <c r="J887" s="163">
        <f>електрики!Q887</f>
        <v>2.114663513895667E-2</v>
      </c>
      <c r="K887" s="163">
        <f t="shared" si="116"/>
        <v>0.99654501308275811</v>
      </c>
      <c r="L887" s="10">
        <v>2.4846032402474735E-2</v>
      </c>
      <c r="M887" s="116">
        <f t="shared" si="115"/>
        <v>1.02</v>
      </c>
      <c r="N887" s="116">
        <f t="shared" si="117"/>
        <v>1.2256692545822794</v>
      </c>
      <c r="O887" s="164"/>
      <c r="P887" s="168"/>
      <c r="Q887" s="154"/>
      <c r="R887" s="184">
        <v>2</v>
      </c>
      <c r="S887" s="166">
        <f t="shared" si="110"/>
        <v>0.2020127196003203</v>
      </c>
      <c r="T887" s="166">
        <v>1.0236565349819591</v>
      </c>
      <c r="U887" s="155">
        <f t="shared" si="118"/>
        <v>19.734423871370154</v>
      </c>
    </row>
    <row r="888" spans="1:21">
      <c r="A888" s="161">
        <f t="shared" si="114"/>
        <v>113</v>
      </c>
      <c r="B888" s="115" t="s">
        <v>936</v>
      </c>
      <c r="C888" s="115">
        <v>97</v>
      </c>
      <c r="D888" s="163">
        <f>'сходові кл'!P888</f>
        <v>0.33691653303426955</v>
      </c>
      <c r="E888" s="163">
        <f>'прибуд тер'!P888</f>
        <v>0.59129982547532367</v>
      </c>
      <c r="F888" s="163">
        <f>'слюсарі х.в.'!Q888+водовідведення!Q888+зварювальник!N888+'слюсарі ц.о. г.в.'!O888+'гаряча вода'!O888+'аварійні служби'!I888</f>
        <v>0.25515940353377886</v>
      </c>
      <c r="G888" s="163">
        <f>даратиз!K888</f>
        <v>0</v>
      </c>
      <c r="H888" s="163">
        <f>димвенканали!R888</f>
        <v>5.5491912828294854E-2</v>
      </c>
      <c r="I888" s="163">
        <f>покрівлі!P888+'під зими'!N888+маляри!N888+водій!M888</f>
        <v>0.25521296918206821</v>
      </c>
      <c r="J888" s="163">
        <f>електрики!Q888</f>
        <v>2.2979734578880095E-2</v>
      </c>
      <c r="K888" s="163">
        <f t="shared" si="116"/>
        <v>1.5170603786326153</v>
      </c>
      <c r="L888" s="10">
        <v>3.7835159387113917E-2</v>
      </c>
      <c r="M888" s="116">
        <f t="shared" si="115"/>
        <v>1.55</v>
      </c>
      <c r="N888" s="116">
        <f t="shared" si="117"/>
        <v>1.8658746456236752</v>
      </c>
      <c r="O888" s="164"/>
      <c r="P888" s="168"/>
      <c r="Q888" s="154"/>
      <c r="R888" s="184">
        <v>4</v>
      </c>
      <c r="S888" s="166">
        <f t="shared" si="110"/>
        <v>0.30706607887458182</v>
      </c>
      <c r="T888" s="166">
        <v>1.5588085667490934</v>
      </c>
      <c r="U888" s="155">
        <f t="shared" si="118"/>
        <v>19.698767727134729</v>
      </c>
    </row>
    <row r="889" spans="1:21">
      <c r="A889" s="161">
        <f t="shared" si="114"/>
        <v>114</v>
      </c>
      <c r="B889" s="115" t="s">
        <v>937</v>
      </c>
      <c r="C889" s="115">
        <v>11</v>
      </c>
      <c r="D889" s="163">
        <f>'сходові кл'!P889</f>
        <v>0</v>
      </c>
      <c r="E889" s="163">
        <f>'прибуд тер'!P889</f>
        <v>0.35372157751109801</v>
      </c>
      <c r="F889" s="163">
        <f>'слюсарі х.в.'!Q889+водовідведення!Q889+зварювальник!N889+'слюсарі ц.о. г.в.'!O889+'гаряча вода'!O889+'аварійні служби'!I889</f>
        <v>0.19736394896822412</v>
      </c>
      <c r="G889" s="163">
        <f>даратиз!K889</f>
        <v>0</v>
      </c>
      <c r="H889" s="163">
        <f>димвенканали!R889</f>
        <v>6.3150311372912063E-2</v>
      </c>
      <c r="I889" s="163">
        <f>покрівлі!P889+'під зими'!N889+маляри!N889+водій!M889</f>
        <v>0.31253860101815756</v>
      </c>
      <c r="J889" s="163">
        <f>електрики!Q889</f>
        <v>1.961336328070145E-2</v>
      </c>
      <c r="K889" s="163">
        <f t="shared" si="116"/>
        <v>0.94638780215109319</v>
      </c>
      <c r="L889" s="10">
        <v>2.3608007816418426E-2</v>
      </c>
      <c r="M889" s="116">
        <f t="shared" si="115"/>
        <v>0.97</v>
      </c>
      <c r="N889" s="116">
        <f t="shared" si="117"/>
        <v>1.1639949719610139</v>
      </c>
      <c r="O889" s="164"/>
      <c r="P889" s="168"/>
      <c r="Q889" s="154"/>
      <c r="R889" s="184">
        <v>2</v>
      </c>
      <c r="S889" s="166">
        <f t="shared" si="110"/>
        <v>0.19134504992457468</v>
      </c>
      <c r="T889" s="166">
        <v>0.97264992203643919</v>
      </c>
      <c r="U889" s="155">
        <f t="shared" si="118"/>
        <v>19.672550790314684</v>
      </c>
    </row>
    <row r="890" spans="1:21">
      <c r="A890" s="161">
        <f t="shared" si="114"/>
        <v>115</v>
      </c>
      <c r="B890" s="115" t="s">
        <v>938</v>
      </c>
      <c r="C890" s="115">
        <v>18</v>
      </c>
      <c r="D890" s="163">
        <f>'сходові кл'!P890</f>
        <v>0</v>
      </c>
      <c r="E890" s="163">
        <f>'прибуд тер'!P890</f>
        <v>0.31408341611007873</v>
      </c>
      <c r="F890" s="163">
        <f>'слюсарі х.в.'!Q890+водовідведення!Q890+зварювальник!N890+'слюсарі ц.о. г.в.'!O890+'гаряча вода'!O890+'аварійні служби'!I890</f>
        <v>0.18551869795292197</v>
      </c>
      <c r="G890" s="163">
        <f>даратиз!K890</f>
        <v>0</v>
      </c>
      <c r="H890" s="163">
        <f>димвенканали!R890</f>
        <v>5.6645846065587958E-2</v>
      </c>
      <c r="I890" s="163">
        <f>покрівлі!P890+'під зими'!N890+маляри!N890+водій!M890</f>
        <v>0.28890970370200891</v>
      </c>
      <c r="J890" s="163">
        <f>електрики!Q890</f>
        <v>1.7593192069416033E-2</v>
      </c>
      <c r="K890" s="163">
        <f t="shared" si="116"/>
        <v>0.86275085590001355</v>
      </c>
      <c r="L890" s="10">
        <v>2.1540080224130599E-2</v>
      </c>
      <c r="M890" s="116">
        <f t="shared" si="115"/>
        <v>0.88</v>
      </c>
      <c r="N890" s="116">
        <f t="shared" si="117"/>
        <v>1.0611491233489729</v>
      </c>
      <c r="O890" s="164"/>
      <c r="P890" s="168"/>
      <c r="Q890" s="154"/>
      <c r="R890" s="184">
        <v>2</v>
      </c>
      <c r="S890" s="166">
        <f t="shared" si="110"/>
        <v>0.17369781811479224</v>
      </c>
      <c r="T890" s="166">
        <v>0.8874513052341807</v>
      </c>
      <c r="U890" s="155">
        <f t="shared" si="118"/>
        <v>19.572659039467734</v>
      </c>
    </row>
    <row r="891" spans="1:21">
      <c r="A891" s="161">
        <f t="shared" si="114"/>
        <v>116</v>
      </c>
      <c r="B891" s="115" t="s">
        <v>939</v>
      </c>
      <c r="C891" s="115">
        <v>23</v>
      </c>
      <c r="D891" s="163">
        <f>'сходові кл'!P891</f>
        <v>0</v>
      </c>
      <c r="E891" s="163">
        <f>'прибуд тер'!P891</f>
        <v>0.3572319530454911</v>
      </c>
      <c r="F891" s="163">
        <f>'слюсарі х.в.'!Q891+водовідведення!Q891+зварювальник!N891+'слюсарі ц.о. г.в.'!O891+'гаряча вода'!O891+'аварійні служби'!I891</f>
        <v>0.19969039315314768</v>
      </c>
      <c r="G891" s="163">
        <f>даратиз!K891</f>
        <v>0</v>
      </c>
      <c r="H891" s="163">
        <f>димвенканали!R891</f>
        <v>6.4427808613849585E-2</v>
      </c>
      <c r="I891" s="163">
        <f>покрівлі!P891+'під зими'!N891+маляри!N891+водій!M891</f>
        <v>0.32129354928644094</v>
      </c>
      <c r="J891" s="163">
        <f>електрики!Q891</f>
        <v>2.0010131197309843E-2</v>
      </c>
      <c r="K891" s="163">
        <f t="shared" si="116"/>
        <v>0.96265383529623916</v>
      </c>
      <c r="L891" s="10">
        <v>2.4011556492982051E-2</v>
      </c>
      <c r="M891" s="116">
        <f t="shared" si="115"/>
        <v>0.99</v>
      </c>
      <c r="N891" s="116">
        <f t="shared" si="117"/>
        <v>1.1839984701470654</v>
      </c>
      <c r="O891" s="164"/>
      <c r="P891" s="168"/>
      <c r="Q891" s="154"/>
      <c r="R891" s="184">
        <v>2</v>
      </c>
      <c r="S891" s="166">
        <f t="shared" si="110"/>
        <v>0.19472234263620491</v>
      </c>
      <c r="T891" s="166">
        <v>0.98927612751086047</v>
      </c>
      <c r="U891" s="155">
        <f t="shared" si="118"/>
        <v>19.683315630606604</v>
      </c>
    </row>
    <row r="892" spans="1:21">
      <c r="A892" s="161">
        <f t="shared" si="114"/>
        <v>117</v>
      </c>
      <c r="B892" s="115" t="s">
        <v>940</v>
      </c>
      <c r="C892" s="115">
        <v>256</v>
      </c>
      <c r="D892" s="163">
        <f>'сходові кл'!P892</f>
        <v>0.35438593864292511</v>
      </c>
      <c r="E892" s="163">
        <f>'прибуд тер'!P892</f>
        <v>0.44108429184576436</v>
      </c>
      <c r="F892" s="163">
        <f>'слюсарі х.в.'!Q892+водовідведення!Q892+зварювальник!N892+'слюсарі ц.о. г.в.'!O892+'гаряча вода'!O892+'аварійні служби'!I892</f>
        <v>0.22732478787644231</v>
      </c>
      <c r="G892" s="163">
        <f>даратиз!K892</f>
        <v>3.7375567005090674E-3</v>
      </c>
      <c r="H892" s="163">
        <f>димвенканали!R892</f>
        <v>4.4028502830569298E-2</v>
      </c>
      <c r="I892" s="163">
        <f>покрівлі!P892+'під зими'!N892+маляри!N892+водій!M892</f>
        <v>0.18264726343006515</v>
      </c>
      <c r="J892" s="163">
        <f>електрики!Q892</f>
        <v>1.8232626294260014E-2</v>
      </c>
      <c r="K892" s="163">
        <f t="shared" si="116"/>
        <v>1.2714409676205354</v>
      </c>
      <c r="L892" s="10">
        <v>3.1713366113270032E-2</v>
      </c>
      <c r="M892" s="116">
        <f t="shared" si="115"/>
        <v>1.3</v>
      </c>
      <c r="N892" s="116">
        <f t="shared" si="117"/>
        <v>1.5637852004805664</v>
      </c>
      <c r="O892" s="164"/>
      <c r="P892" s="168"/>
      <c r="Q892" s="154"/>
      <c r="R892" s="184">
        <v>5</v>
      </c>
      <c r="S892" s="166">
        <f t="shared" si="110"/>
        <v>0.25719451661384118</v>
      </c>
      <c r="T892" s="166">
        <v>1.3065906838667252</v>
      </c>
      <c r="U892" s="155">
        <f t="shared" si="118"/>
        <v>19.684398472266739</v>
      </c>
    </row>
    <row r="893" spans="1:21">
      <c r="A893" s="161">
        <f t="shared" si="114"/>
        <v>118</v>
      </c>
      <c r="B893" s="115" t="s">
        <v>941</v>
      </c>
      <c r="C893" s="115">
        <v>253</v>
      </c>
      <c r="D893" s="163">
        <f>'сходові кл'!P893</f>
        <v>0.36536878719417348</v>
      </c>
      <c r="E893" s="163">
        <f>'прибуд тер'!P893</f>
        <v>0.45007672193422033</v>
      </c>
      <c r="F893" s="163">
        <f>'слюсарі х.в.'!Q893+водовідведення!Q893+зварювальник!N893+'слюсарі ц.о. г.в.'!O893+'гаряча вода'!O893+'аварійні служби'!I893</f>
        <v>0.22687417787638664</v>
      </c>
      <c r="G893" s="163">
        <f>даратиз!K893</f>
        <v>3.8229666148893544E-3</v>
      </c>
      <c r="H893" s="163">
        <f>димвенканали!R893</f>
        <v>4.4734402671640951E-2</v>
      </c>
      <c r="I893" s="163">
        <f>покрівлі!P893+'під зими'!N893+маляри!N893+водій!M893</f>
        <v>0.18339044345807826</v>
      </c>
      <c r="J893" s="163">
        <f>електрики!Q893</f>
        <v>1.8276289208645796E-2</v>
      </c>
      <c r="K893" s="163">
        <f t="shared" si="116"/>
        <v>1.2925437889580351</v>
      </c>
      <c r="L893" s="10">
        <v>3.2236561914394633E-2</v>
      </c>
      <c r="M893" s="116">
        <f t="shared" si="115"/>
        <v>1.32</v>
      </c>
      <c r="N893" s="116">
        <f t="shared" si="117"/>
        <v>1.5897364210469158</v>
      </c>
      <c r="O893" s="164"/>
      <c r="P893" s="168"/>
      <c r="Q893" s="154"/>
      <c r="R893" s="184">
        <v>5</v>
      </c>
      <c r="S893" s="166">
        <f t="shared" ref="S893:S956" si="119">N893-T893</f>
        <v>0.26159007017385671</v>
      </c>
      <c r="T893" s="166">
        <v>1.3281463508730591</v>
      </c>
      <c r="U893" s="155">
        <f t="shared" si="118"/>
        <v>19.695876889011522</v>
      </c>
    </row>
    <row r="894" spans="1:21">
      <c r="A894" s="161">
        <f t="shared" si="114"/>
        <v>119</v>
      </c>
      <c r="B894" s="115" t="s">
        <v>942</v>
      </c>
      <c r="C894" s="115">
        <v>182</v>
      </c>
      <c r="D894" s="163">
        <f>'сходові кл'!P894</f>
        <v>0.4619830299319016</v>
      </c>
      <c r="E894" s="163">
        <f>'прибуд тер'!P894</f>
        <v>0.38580972154408283</v>
      </c>
      <c r="F894" s="163">
        <f>'слюсарі х.в.'!Q894+водовідведення!Q894+зварювальник!N894+'слюсарі ц.о. г.в.'!O894+'гаряча вода'!O894+'аварійні служби'!I894</f>
        <v>0.19025139618092354</v>
      </c>
      <c r="G894" s="163">
        <f>даратиз!K894</f>
        <v>3.3986839085243278E-3</v>
      </c>
      <c r="H894" s="163">
        <f>димвенканали!R894</f>
        <v>2.8592006410477357E-2</v>
      </c>
      <c r="I894" s="163">
        <f>покрівлі!P894+'під зими'!N894+маляри!N894+водій!M894</f>
        <v>0.23517491944517474</v>
      </c>
      <c r="J894" s="163">
        <f>електрики!Q894</f>
        <v>1.1700927965012632E-2</v>
      </c>
      <c r="K894" s="163">
        <f t="shared" si="116"/>
        <v>1.316910685386097</v>
      </c>
      <c r="L894" s="10">
        <v>3.4140859296904955E-2</v>
      </c>
      <c r="M894" s="116">
        <f t="shared" si="115"/>
        <v>1.35</v>
      </c>
      <c r="N894" s="116">
        <f t="shared" si="117"/>
        <v>1.6212618536196024</v>
      </c>
      <c r="O894" s="164"/>
      <c r="P894" s="168"/>
      <c r="Q894" s="154"/>
      <c r="R894" s="184">
        <v>5</v>
      </c>
      <c r="S894" s="166">
        <f t="shared" si="119"/>
        <v>0.2146584505871183</v>
      </c>
      <c r="T894" s="166">
        <v>1.4066034030324841</v>
      </c>
      <c r="U894" s="155">
        <f t="shared" si="118"/>
        <v>15.260765765555382</v>
      </c>
    </row>
    <row r="895" spans="1:21">
      <c r="A895" s="161">
        <f t="shared" si="114"/>
        <v>120</v>
      </c>
      <c r="B895" s="115" t="s">
        <v>943</v>
      </c>
      <c r="C895" s="115">
        <v>267</v>
      </c>
      <c r="D895" s="163">
        <f>'сходові кл'!P895</f>
        <v>0.36144307673947967</v>
      </c>
      <c r="E895" s="163">
        <f>'прибуд тер'!P895</f>
        <v>0.44371213454224445</v>
      </c>
      <c r="F895" s="163">
        <f>'слюсарі х.в.'!Q895+водовідведення!Q895+зварювальник!N895+'слюсарі ц.о. г.в.'!O895+'гаряча вода'!O895+'аварійні служби'!I895</f>
        <v>0.22802652966918463</v>
      </c>
      <c r="G895" s="163">
        <f>даратиз!K895</f>
        <v>3.7620902175020724E-3</v>
      </c>
      <c r="H895" s="163">
        <f>димвенканали!R895</f>
        <v>4.4317508218025548E-2</v>
      </c>
      <c r="I895" s="163">
        <f>покрівлі!P895+'під зими'!N895+маляри!N895+водій!M895</f>
        <v>0.18990563402057317</v>
      </c>
      <c r="J895" s="163">
        <f>електрики!Q895</f>
        <v>1.8352306203585914E-2</v>
      </c>
      <c r="K895" s="163">
        <f t="shared" si="116"/>
        <v>1.2895192796105956</v>
      </c>
      <c r="L895" s="10">
        <v>3.2163335565084807E-2</v>
      </c>
      <c r="M895" s="116">
        <f t="shared" si="115"/>
        <v>1.32</v>
      </c>
      <c r="N895" s="116">
        <f t="shared" si="117"/>
        <v>1.5860191382108164</v>
      </c>
      <c r="O895" s="164"/>
      <c r="P895" s="168"/>
      <c r="Q895" s="154"/>
      <c r="R895" s="184">
        <v>5</v>
      </c>
      <c r="S895" s="166">
        <f t="shared" si="119"/>
        <v>0.26088971292932239</v>
      </c>
      <c r="T895" s="166">
        <v>1.325129425281494</v>
      </c>
      <c r="U895" s="155">
        <f t="shared" si="118"/>
        <v>19.68786655491423</v>
      </c>
    </row>
    <row r="896" spans="1:21">
      <c r="A896" s="161">
        <f t="shared" si="114"/>
        <v>121</v>
      </c>
      <c r="B896" s="115" t="s">
        <v>944</v>
      </c>
      <c r="C896" s="115">
        <v>294</v>
      </c>
      <c r="D896" s="163">
        <f>'сходові кл'!P896</f>
        <v>0.37440789297738747</v>
      </c>
      <c r="E896" s="163">
        <f>'прибуд тер'!P896</f>
        <v>0.37093566941216138</v>
      </c>
      <c r="F896" s="163">
        <f>'слюсарі х.в.'!Q896+водовідведення!Q896+зварювальник!N896+'слюсарі ц.о. г.в.'!O896+'гаряча вода'!O896+'аварійні служби'!I896</f>
        <v>0.22130946779475968</v>
      </c>
      <c r="G896" s="163">
        <f>даратиз!K896</f>
        <v>1.968968789843518E-3</v>
      </c>
      <c r="H896" s="163">
        <f>димвенканали!R896</f>
        <v>4.1446612579689963E-2</v>
      </c>
      <c r="I896" s="163">
        <f>покрівлі!P896+'під зими'!N896+маляри!N896+водій!M896</f>
        <v>0.18595064632675698</v>
      </c>
      <c r="J896" s="163">
        <f>електрики!Q896</f>
        <v>1.7074372437209481E-2</v>
      </c>
      <c r="K896" s="163">
        <f t="shared" si="116"/>
        <v>1.2130936303178086</v>
      </c>
      <c r="L896" s="10">
        <v>3.0302646131840964E-2</v>
      </c>
      <c r="M896" s="116">
        <f t="shared" si="115"/>
        <v>1.24</v>
      </c>
      <c r="N896" s="116">
        <f t="shared" si="117"/>
        <v>1.4920755317395795</v>
      </c>
      <c r="O896" s="164"/>
      <c r="P896" s="168"/>
      <c r="Q896" s="154"/>
      <c r="R896" s="184">
        <v>5</v>
      </c>
      <c r="S896" s="166">
        <f t="shared" si="119"/>
        <v>0.2436065111077319</v>
      </c>
      <c r="T896" s="166">
        <v>1.2484690206318476</v>
      </c>
      <c r="U896" s="155">
        <f t="shared" si="118"/>
        <v>19.512419377810684</v>
      </c>
    </row>
    <row r="897" spans="1:21">
      <c r="A897" s="161">
        <f t="shared" si="114"/>
        <v>122</v>
      </c>
      <c r="B897" s="115" t="s">
        <v>945</v>
      </c>
      <c r="C897" s="115">
        <v>107</v>
      </c>
      <c r="D897" s="163">
        <f>'сходові кл'!P897</f>
        <v>0.56014280791421389</v>
      </c>
      <c r="E897" s="163">
        <f>'прибуд тер'!P897</f>
        <v>0.53049017104724328</v>
      </c>
      <c r="F897" s="163">
        <f>'слюсарі х.в.'!Q897+водовідведення!Q897+зварювальник!N897+'слюсарі ц.о. г.в.'!O897+'гаряча вода'!O897+'аварійні служби'!I897</f>
        <v>0.23750447572114378</v>
      </c>
      <c r="G897" s="163">
        <f>даратиз!K897</f>
        <v>8.3957315159395602E-3</v>
      </c>
      <c r="H897" s="163">
        <f>димвенканали!R897</f>
        <v>2.3379643943282093E-2</v>
      </c>
      <c r="I897" s="163">
        <f>покрівлі!P897+'під зими'!N897+маляри!N897+водій!M897</f>
        <v>0.19261926275030641</v>
      </c>
      <c r="J897" s="163">
        <f>електрики!Q897</f>
        <v>1.4013551684333329E-2</v>
      </c>
      <c r="K897" s="163">
        <f t="shared" si="116"/>
        <v>1.5665456445764623</v>
      </c>
      <c r="L897" s="10">
        <v>3.8798678966350961E-2</v>
      </c>
      <c r="M897" s="116">
        <f t="shared" si="115"/>
        <v>1.61</v>
      </c>
      <c r="N897" s="116">
        <f t="shared" si="117"/>
        <v>1.926413188251376</v>
      </c>
      <c r="O897" s="164"/>
      <c r="P897" s="168"/>
      <c r="Q897" s="154"/>
      <c r="R897" s="184">
        <v>5</v>
      </c>
      <c r="S897" s="166">
        <f t="shared" si="119"/>
        <v>0.32790761483771647</v>
      </c>
      <c r="T897" s="166">
        <v>1.5985055734136595</v>
      </c>
      <c r="U897" s="155">
        <f t="shared" si="118"/>
        <v>20.513385770526863</v>
      </c>
    </row>
    <row r="898" spans="1:21">
      <c r="A898" s="161">
        <f t="shared" si="114"/>
        <v>123</v>
      </c>
      <c r="B898" s="115" t="s">
        <v>946</v>
      </c>
      <c r="C898" s="115">
        <v>198</v>
      </c>
      <c r="D898" s="163">
        <f>'сходові кл'!P898</f>
        <v>0.36561582916933055</v>
      </c>
      <c r="E898" s="163">
        <f>'прибуд тер'!P898</f>
        <v>0.50116329259460912</v>
      </c>
      <c r="F898" s="163">
        <f>'слюсарі х.в.'!Q898+водовідведення!Q898+зварювальник!N898+'слюсарі ц.о. г.в.'!O898+'гаряча вода'!O898+'аварійні служби'!I898</f>
        <v>0.22742797820731264</v>
      </c>
      <c r="G898" s="163">
        <f>даратиз!K898</f>
        <v>5.2905465371712E-3</v>
      </c>
      <c r="H898" s="163">
        <f>димвенканали!R898</f>
        <v>4.4071000743424654E-2</v>
      </c>
      <c r="I898" s="163">
        <f>покрівлі!P898+'під зими'!N898+маляри!N898+водій!M898</f>
        <v>0.19035247111378648</v>
      </c>
      <c r="J898" s="163">
        <f>електрики!Q898</f>
        <v>1.8250225088531066E-2</v>
      </c>
      <c r="K898" s="163">
        <f t="shared" si="116"/>
        <v>1.3521713434541656</v>
      </c>
      <c r="L898" s="10">
        <v>3.3725766224669031E-2</v>
      </c>
      <c r="M898" s="116">
        <f t="shared" si="115"/>
        <v>1.39</v>
      </c>
      <c r="N898" s="116">
        <f t="shared" si="117"/>
        <v>1.6630765316146014</v>
      </c>
      <c r="O898" s="164"/>
      <c r="P898" s="168"/>
      <c r="Q898" s="154"/>
      <c r="R898" s="184">
        <v>5</v>
      </c>
      <c r="S898" s="166">
        <f t="shared" si="119"/>
        <v>0.27357496315823737</v>
      </c>
      <c r="T898" s="166">
        <v>1.3895015684563641</v>
      </c>
      <c r="U898" s="155">
        <f t="shared" si="118"/>
        <v>19.688712079840212</v>
      </c>
    </row>
    <row r="899" spans="1:21">
      <c r="A899" s="161">
        <f t="shared" si="114"/>
        <v>124</v>
      </c>
      <c r="B899" s="115" t="s">
        <v>947</v>
      </c>
      <c r="C899" s="115">
        <v>384</v>
      </c>
      <c r="D899" s="163">
        <f>'сходові кл'!P899</f>
        <v>0.38033129968268209</v>
      </c>
      <c r="E899" s="163">
        <f>'прибуд тер'!P899</f>
        <v>0.37392351503541355</v>
      </c>
      <c r="F899" s="163">
        <f>'слюсарі х.в.'!Q899+водовідведення!Q899+зварювальник!N899+'слюсарі ц.о. г.в.'!O899+'гаряча вода'!O899+'аварійні служби'!I899</f>
        <v>0.22223993988991481</v>
      </c>
      <c r="G899" s="163">
        <f>даратиз!K899</f>
        <v>2.7595239488069473E-3</v>
      </c>
      <c r="H899" s="163">
        <f>димвенканали!R899</f>
        <v>4.1936393797199142E-2</v>
      </c>
      <c r="I899" s="163">
        <f>покрівлі!P899+'під зими'!N899+маляри!N899+водій!M899</f>
        <v>0.18876603197098143</v>
      </c>
      <c r="J899" s="163">
        <f>електрики!Q899</f>
        <v>1.7365421073967484E-2</v>
      </c>
      <c r="K899" s="163">
        <f t="shared" si="116"/>
        <v>1.2273221253989655</v>
      </c>
      <c r="L899" s="10">
        <v>3.0619498665069009E-2</v>
      </c>
      <c r="M899" s="116">
        <f t="shared" si="115"/>
        <v>1.26</v>
      </c>
      <c r="N899" s="116">
        <f t="shared" si="117"/>
        <v>1.5095299488768412</v>
      </c>
      <c r="O899" s="164"/>
      <c r="P899" s="168"/>
      <c r="Q899" s="154"/>
      <c r="R899" s="184">
        <v>5</v>
      </c>
      <c r="S899" s="166">
        <f t="shared" si="119"/>
        <v>0.24800660387599804</v>
      </c>
      <c r="T899" s="166">
        <v>1.2615233450008432</v>
      </c>
      <c r="U899" s="155">
        <f t="shared" si="118"/>
        <v>19.659295633235569</v>
      </c>
    </row>
    <row r="900" spans="1:21">
      <c r="A900" s="161">
        <f t="shared" si="114"/>
        <v>125</v>
      </c>
      <c r="B900" s="115" t="s">
        <v>948</v>
      </c>
      <c r="C900" s="115">
        <v>213</v>
      </c>
      <c r="D900" s="163">
        <f>'сходові кл'!P900</f>
        <v>0.39241948204111948</v>
      </c>
      <c r="E900" s="163">
        <f>'прибуд тер'!P900</f>
        <v>0.38595777047885954</v>
      </c>
      <c r="F900" s="163">
        <f>'слюсарі х.в.'!Q900+водовідведення!Q900+зварювальник!N900+'слюсарі ц.о. г.в.'!O900+'гаряча вода'!O900+'аварійні служби'!I900</f>
        <v>0.24986866179105185</v>
      </c>
      <c r="G900" s="163">
        <f>даратиз!K900</f>
        <v>1.1012846222908401E-3</v>
      </c>
      <c r="H900" s="163">
        <f>димвенканали!R900</f>
        <v>2.238071536607433E-2</v>
      </c>
      <c r="I900" s="163">
        <f>покрівлі!P900+'під зими'!N900+маляри!N900+водій!M900</f>
        <v>0.14253083093488791</v>
      </c>
      <c r="J900" s="163">
        <f>електрики!Q900</f>
        <v>1.3902104088281115E-2</v>
      </c>
      <c r="K900" s="163">
        <f t="shared" si="116"/>
        <v>1.2081608493225651</v>
      </c>
      <c r="L900" s="10">
        <v>3.0114334087495587E-2</v>
      </c>
      <c r="M900" s="116">
        <f t="shared" si="115"/>
        <v>1.24</v>
      </c>
      <c r="N900" s="116">
        <f t="shared" si="117"/>
        <v>1.4859302200920728</v>
      </c>
      <c r="O900" s="164"/>
      <c r="P900" s="168"/>
      <c r="Q900" s="154"/>
      <c r="R900" s="184">
        <v>10</v>
      </c>
      <c r="S900" s="166">
        <f t="shared" si="119"/>
        <v>0.24521965568725457</v>
      </c>
      <c r="T900" s="166">
        <v>1.2407105644048182</v>
      </c>
      <c r="U900" s="155">
        <f t="shared" si="118"/>
        <v>19.764452945146719</v>
      </c>
    </row>
    <row r="901" spans="1:21">
      <c r="A901" s="161">
        <f t="shared" si="114"/>
        <v>126</v>
      </c>
      <c r="B901" s="115" t="s">
        <v>949</v>
      </c>
      <c r="C901" s="115">
        <v>240</v>
      </c>
      <c r="D901" s="163">
        <f>'сходові кл'!P901</f>
        <v>0.40562026012223323</v>
      </c>
      <c r="E901" s="163">
        <f>'прибуд тер'!P901</f>
        <v>0.47568055860386999</v>
      </c>
      <c r="F901" s="163">
        <f>'слюсарі х.в.'!Q901+водовідведення!Q901+зварювальник!N901+'слюсарі ц.о. г.в.'!O901+'гаряча вода'!O901+'аварійні служби'!I901</f>
        <v>0.23199275470495964</v>
      </c>
      <c r="G901" s="163">
        <f>даратиз!K901</f>
        <v>2.5907943664142731E-3</v>
      </c>
      <c r="H901" s="163">
        <f>димвенканали!R901</f>
        <v>1.7472705509287454E-2</v>
      </c>
      <c r="I901" s="163">
        <f>покрівлі!P901+'під зими'!N901+маляри!N901+водій!M901</f>
        <v>0.2088079442849857</v>
      </c>
      <c r="J901" s="163">
        <f>електрики!Q901</f>
        <v>1.069381382869931E-2</v>
      </c>
      <c r="K901" s="163">
        <f t="shared" si="116"/>
        <v>1.3528588314204497</v>
      </c>
      <c r="L901" s="10">
        <v>3.3767549751244796E-2</v>
      </c>
      <c r="M901" s="116">
        <f t="shared" si="115"/>
        <v>1.39</v>
      </c>
      <c r="N901" s="116">
        <f t="shared" si="117"/>
        <v>1.6639516574060333</v>
      </c>
      <c r="O901" s="164"/>
      <c r="P901" s="168"/>
      <c r="Q901" s="154"/>
      <c r="R901" s="184">
        <v>5</v>
      </c>
      <c r="S901" s="166">
        <f t="shared" si="119"/>
        <v>0.27272860765474771</v>
      </c>
      <c r="T901" s="166">
        <v>1.3912230497512856</v>
      </c>
      <c r="U901" s="155">
        <f t="shared" si="118"/>
        <v>19.603514167157055</v>
      </c>
    </row>
    <row r="902" spans="1:21">
      <c r="A902" s="161">
        <f t="shared" si="114"/>
        <v>127</v>
      </c>
      <c r="B902" s="115" t="s">
        <v>950</v>
      </c>
      <c r="C902" s="115">
        <v>124</v>
      </c>
      <c r="D902" s="163">
        <f>'сходові кл'!P902</f>
        <v>0.48552918995483024</v>
      </c>
      <c r="E902" s="163">
        <f>'прибуд тер'!P902</f>
        <v>0.39373310409678225</v>
      </c>
      <c r="F902" s="163">
        <f>'слюсарі х.в.'!Q902+водовідведення!Q902+зварювальник!N902+'слюсарі ц.о. г.в.'!O902+'гаряча вода'!O902+'аварійні служби'!I902</f>
        <v>0.24801347784001734</v>
      </c>
      <c r="G902" s="163">
        <f>даратиз!K902</f>
        <v>0</v>
      </c>
      <c r="H902" s="163">
        <f>димвенканали!R902</f>
        <v>2.1871355976703016E-2</v>
      </c>
      <c r="I902" s="163">
        <f>покрівлі!P902+'під зими'!N902+маляри!N902+водій!M902</f>
        <v>0.20834694332178344</v>
      </c>
      <c r="J902" s="163">
        <f>електрики!Q902</f>
        <v>1.3585708158412077E-2</v>
      </c>
      <c r="K902" s="163">
        <f t="shared" ref="K902:K933" si="120">D902+E902+F902+G902+H902+I902+J902</f>
        <v>1.3710797793485283</v>
      </c>
      <c r="L902" s="10">
        <v>3.4168252880272025E-2</v>
      </c>
      <c r="M902" s="116">
        <f t="shared" si="115"/>
        <v>1.41</v>
      </c>
      <c r="N902" s="116">
        <f t="shared" ref="N902:N933" si="121">(D902+E902+F902+G902+H902+I902+J902+L902)*1.2</f>
        <v>1.6862976386745603</v>
      </c>
      <c r="O902" s="164"/>
      <c r="P902" s="168"/>
      <c r="Q902" s="154"/>
      <c r="R902" s="184">
        <v>6</v>
      </c>
      <c r="S902" s="166">
        <f t="shared" si="119"/>
        <v>0.27856562000735297</v>
      </c>
      <c r="T902" s="166">
        <v>1.4077320186672073</v>
      </c>
      <c r="U902" s="155">
        <f t="shared" si="118"/>
        <v>19.788256309683813</v>
      </c>
    </row>
    <row r="903" spans="1:21">
      <c r="A903" s="161">
        <f t="shared" si="114"/>
        <v>128</v>
      </c>
      <c r="B903" s="115" t="s">
        <v>951</v>
      </c>
      <c r="C903" s="115">
        <v>239</v>
      </c>
      <c r="D903" s="163">
        <f>'сходові кл'!P903</f>
        <v>0.56090593347664641</v>
      </c>
      <c r="E903" s="163">
        <f>'прибуд тер'!P903</f>
        <v>0.22766267080514929</v>
      </c>
      <c r="F903" s="163">
        <f>'слюсарі х.в.'!Q903+водовідведення!Q903+зварювальник!N903+'слюсарі ц.о. г.в.'!O903+'гаряча вода'!O903+'аварійні служби'!I903</f>
        <v>0.25013731847536935</v>
      </c>
      <c r="G903" s="163">
        <f>даратиз!K903</f>
        <v>2.7991160686099128E-3</v>
      </c>
      <c r="H903" s="163">
        <f>димвенканали!R903</f>
        <v>2.2454477757452362E-2</v>
      </c>
      <c r="I903" s="163">
        <f>покрівлі!P903+'під зими'!N903+маляри!N903+водій!M903</f>
        <v>0.14627972495857777</v>
      </c>
      <c r="J903" s="163">
        <f>електрики!Q903</f>
        <v>1.3947922661368031E-2</v>
      </c>
      <c r="K903" s="163">
        <f t="shared" si="120"/>
        <v>1.2241871642031734</v>
      </c>
      <c r="L903" s="10">
        <v>3.0513407874282299E-2</v>
      </c>
      <c r="M903" s="116">
        <f t="shared" si="115"/>
        <v>1.25</v>
      </c>
      <c r="N903" s="116">
        <f t="shared" si="121"/>
        <v>1.5056406864929468</v>
      </c>
      <c r="O903" s="164"/>
      <c r="P903" s="168"/>
      <c r="Q903" s="154"/>
      <c r="R903" s="184">
        <v>10</v>
      </c>
      <c r="S903" s="166">
        <f t="shared" si="119"/>
        <v>0.24848828207251605</v>
      </c>
      <c r="T903" s="166">
        <v>1.2571524044204307</v>
      </c>
      <c r="U903" s="155">
        <f t="shared" si="118"/>
        <v>19.765963235545296</v>
      </c>
    </row>
    <row r="904" spans="1:21">
      <c r="A904" s="161">
        <f t="shared" si="114"/>
        <v>129</v>
      </c>
      <c r="B904" s="115" t="s">
        <v>952</v>
      </c>
      <c r="C904" s="115">
        <v>178</v>
      </c>
      <c r="D904" s="163">
        <f>'сходові кл'!P904</f>
        <v>0.4724103530012998</v>
      </c>
      <c r="E904" s="163">
        <f>'прибуд тер'!P904</f>
        <v>0.47703362265939492</v>
      </c>
      <c r="F904" s="163">
        <f>'слюсарі х.в.'!Q904+водовідведення!Q904+зварювальник!N904+'слюсарі ц.о. г.в.'!O904+'гаряча вода'!O904+'аварійні служби'!I904</f>
        <v>0.26566999106083045</v>
      </c>
      <c r="G904" s="163">
        <f>даратиз!K904</f>
        <v>3.9024152707440593E-3</v>
      </c>
      <c r="H904" s="163">
        <f>димвенканали!R904</f>
        <v>3.5625505391908806E-2</v>
      </c>
      <c r="I904" s="163">
        <f>покрівлі!P904+'під зими'!N904+маляри!N904+водій!M904</f>
        <v>0.18404736149463261</v>
      </c>
      <c r="J904" s="163">
        <f>електрики!Q904</f>
        <v>1.6596972305899373E-2</v>
      </c>
      <c r="K904" s="163">
        <f t="shared" si="120"/>
        <v>1.45528622118471</v>
      </c>
      <c r="L904" s="10">
        <v>3.6239320092251108E-2</v>
      </c>
      <c r="M904" s="116">
        <f t="shared" si="115"/>
        <v>1.49</v>
      </c>
      <c r="N904" s="116">
        <f t="shared" si="121"/>
        <v>1.7898306495323533</v>
      </c>
      <c r="O904" s="164"/>
      <c r="P904" s="168"/>
      <c r="Q904" s="154"/>
      <c r="R904" s="184">
        <v>9</v>
      </c>
      <c r="S904" s="166">
        <f t="shared" si="119"/>
        <v>0.29677066173160771</v>
      </c>
      <c r="T904" s="166">
        <v>1.4930599878007456</v>
      </c>
      <c r="U904" s="155">
        <f t="shared" ref="U904:U935" si="122">S904/T904*100</f>
        <v>19.876673687354408</v>
      </c>
    </row>
    <row r="905" spans="1:21">
      <c r="A905" s="161">
        <f t="shared" si="114"/>
        <v>130</v>
      </c>
      <c r="B905" s="115" t="s">
        <v>953</v>
      </c>
      <c r="C905" s="115">
        <v>320</v>
      </c>
      <c r="D905" s="163">
        <f>'сходові кл'!P905</f>
        <v>0.36886843515460799</v>
      </c>
      <c r="E905" s="163">
        <f>'прибуд тер'!P905</f>
        <v>0.26110210254641686</v>
      </c>
      <c r="F905" s="163">
        <f>'слюсарі х.в.'!Q905+водовідведення!Q905+зварювальник!N905+'слюсарі ц.о. г.в.'!O905+'гаряча вода'!O905+'аварійні служби'!I905</f>
        <v>0.22252499183850893</v>
      </c>
      <c r="G905" s="163">
        <f>даратиз!K905</f>
        <v>3.0797910304752661E-3</v>
      </c>
      <c r="H905" s="163">
        <f>димвенканали!R905</f>
        <v>4.2053795308323198E-2</v>
      </c>
      <c r="I905" s="163">
        <f>покрівлі!P905+'під зими'!N905+маляри!N905+водій!M905</f>
        <v>0.18901761726825334</v>
      </c>
      <c r="J905" s="163">
        <f>електрики!Q905</f>
        <v>1.7414035809064844E-2</v>
      </c>
      <c r="K905" s="163">
        <f t="shared" si="120"/>
        <v>1.1040607689556505</v>
      </c>
      <c r="L905" s="10">
        <v>2.7564242468779841E-2</v>
      </c>
      <c r="M905" s="116">
        <f t="shared" si="115"/>
        <v>1.1299999999999999</v>
      </c>
      <c r="N905" s="116">
        <f t="shared" si="121"/>
        <v>1.3579500137093163</v>
      </c>
      <c r="O905" s="164"/>
      <c r="P905" s="168"/>
      <c r="Q905" s="154"/>
      <c r="R905" s="184">
        <v>5</v>
      </c>
      <c r="S905" s="166">
        <f t="shared" si="119"/>
        <v>0.22230322399558688</v>
      </c>
      <c r="T905" s="166">
        <v>1.1356467897137295</v>
      </c>
      <c r="U905" s="155">
        <f t="shared" si="122"/>
        <v>19.575032132272785</v>
      </c>
    </row>
    <row r="906" spans="1:21">
      <c r="A906" s="161">
        <f t="shared" ref="A906:A955" si="123">1+A905</f>
        <v>131</v>
      </c>
      <c r="B906" s="115" t="s">
        <v>954</v>
      </c>
      <c r="C906" s="115">
        <v>261</v>
      </c>
      <c r="D906" s="163">
        <f>'сходові кл'!P906</f>
        <v>0.36457645406981648</v>
      </c>
      <c r="E906" s="163">
        <f>'прибуд тер'!P906</f>
        <v>0.42978707728350185</v>
      </c>
      <c r="F906" s="163">
        <f>'слюсарі х.в.'!Q906+водовідведення!Q906+зварювальник!N906+'слюсарі ц.о. г.в.'!O906+'гаряча вода'!O906+'аварійні служби'!I906</f>
        <v>0.22620186494482045</v>
      </c>
      <c r="G906" s="163">
        <f>даратиз!K906</f>
        <v>2.9356844683640381E-3</v>
      </c>
      <c r="H906" s="163">
        <f>димвенканали!R906</f>
        <v>4.3422255870141965E-2</v>
      </c>
      <c r="I906" s="163">
        <f>покрівлі!P906+'під зими'!N906+маляри!N906+водій!M906</f>
        <v>0.13661200624730277</v>
      </c>
      <c r="J906" s="163">
        <f>електрики!Q906</f>
        <v>1.7862490330862901E-2</v>
      </c>
      <c r="K906" s="163">
        <f t="shared" si="120"/>
        <v>1.2213978332148108</v>
      </c>
      <c r="L906" s="10">
        <v>3.0510291430025076E-2</v>
      </c>
      <c r="M906" s="116">
        <f t="shared" si="115"/>
        <v>1.25</v>
      </c>
      <c r="N906" s="116">
        <f t="shared" si="121"/>
        <v>1.502289749573803</v>
      </c>
      <c r="O906" s="164"/>
      <c r="P906" s="168"/>
      <c r="Q906" s="154"/>
      <c r="R906" s="184">
        <v>5</v>
      </c>
      <c r="S906" s="166">
        <f t="shared" si="119"/>
        <v>0.24526574265676993</v>
      </c>
      <c r="T906" s="166">
        <v>1.2570240069170331</v>
      </c>
      <c r="U906" s="155">
        <f t="shared" si="122"/>
        <v>19.511619611649795</v>
      </c>
    </row>
    <row r="907" spans="1:21">
      <c r="A907" s="161">
        <f t="shared" si="123"/>
        <v>132</v>
      </c>
      <c r="B907" s="115" t="s">
        <v>955</v>
      </c>
      <c r="C907" s="115">
        <v>258</v>
      </c>
      <c r="D907" s="163">
        <f>'сходові кл'!P907</f>
        <v>0.37418329322207911</v>
      </c>
      <c r="E907" s="163">
        <f>'прибуд тер'!P907</f>
        <v>0.44841344710312131</v>
      </c>
      <c r="F907" s="163">
        <f>'слюсарі х.в.'!Q907+водовідведення!Q907+зварювальник!N907+'слюсарі ц.о. г.в.'!O907+'гаряча вода'!O907+'аварійні служби'!I907</f>
        <v>0.22751068950698117</v>
      </c>
      <c r="G907" s="163">
        <f>даратиз!K907</f>
        <v>2.2079946213556631E-3</v>
      </c>
      <c r="H907" s="163">
        <f>димвенканали!R907</f>
        <v>4.395950330147249E-2</v>
      </c>
      <c r="I907" s="163">
        <f>покрівлі!P907+'під зими'!N907+маляри!N907+водій!M907</f>
        <v>0.13715465726653658</v>
      </c>
      <c r="J907" s="163">
        <f>електрики!Q907</f>
        <v>1.8083496284034058E-2</v>
      </c>
      <c r="K907" s="163">
        <f t="shared" si="120"/>
        <v>1.2515130813055804</v>
      </c>
      <c r="L907" s="10">
        <v>3.1250456329585397E-2</v>
      </c>
      <c r="M907" s="116">
        <f t="shared" si="115"/>
        <v>1.28</v>
      </c>
      <c r="N907" s="116">
        <f t="shared" si="121"/>
        <v>1.5393162451621989</v>
      </c>
      <c r="O907" s="164"/>
      <c r="P907" s="168"/>
      <c r="Q907" s="154"/>
      <c r="R907" s="184">
        <v>5</v>
      </c>
      <c r="S907" s="166">
        <f t="shared" si="119"/>
        <v>0.25179744438328067</v>
      </c>
      <c r="T907" s="166">
        <v>1.2875188007789182</v>
      </c>
      <c r="U907" s="155">
        <f t="shared" si="122"/>
        <v>19.556797479846448</v>
      </c>
    </row>
    <row r="908" spans="1:21">
      <c r="A908" s="161">
        <f t="shared" si="123"/>
        <v>133</v>
      </c>
      <c r="B908" s="115" t="s">
        <v>956</v>
      </c>
      <c r="C908" s="115">
        <v>206</v>
      </c>
      <c r="D908" s="163">
        <f>'сходові кл'!P908</f>
        <v>0.49916033485268491</v>
      </c>
      <c r="E908" s="163">
        <f>'прибуд тер'!P908</f>
        <v>0.31187497357702393</v>
      </c>
      <c r="F908" s="163">
        <f>'слюсарі х.в.'!Q908+водовідведення!Q908+зварювальник!N908+'слюсарі ц.о. г.в.'!O908+'гаряча вода'!O908+'аварійні служби'!I908</f>
        <v>0.24214352558681629</v>
      </c>
      <c r="G908" s="163">
        <f>даратиз!K908</f>
        <v>3.4116687934212398E-3</v>
      </c>
      <c r="H908" s="163">
        <f>димвенканали!R908</f>
        <v>2.0259701620992377E-2</v>
      </c>
      <c r="I908" s="163">
        <f>покрівлі!P908+'під зими'!N908+маляри!N908+водій!M908</f>
        <v>0.16867705710068023</v>
      </c>
      <c r="J908" s="163">
        <f>електрики!Q908</f>
        <v>1.2584605814678065E-2</v>
      </c>
      <c r="K908" s="163">
        <f t="shared" si="120"/>
        <v>1.258111867346297</v>
      </c>
      <c r="L908" s="10">
        <v>3.1373712159994918E-2</v>
      </c>
      <c r="M908" s="116">
        <f t="shared" ref="M908:M965" si="124">ROUND(K908+L908,2)</f>
        <v>1.29</v>
      </c>
      <c r="N908" s="116">
        <f t="shared" si="121"/>
        <v>1.5473826954075502</v>
      </c>
      <c r="O908" s="164"/>
      <c r="P908" s="168"/>
      <c r="Q908" s="154"/>
      <c r="R908" s="184">
        <v>5</v>
      </c>
      <c r="S908" s="166">
        <f t="shared" si="119"/>
        <v>0.25478575441575968</v>
      </c>
      <c r="T908" s="166">
        <v>1.2925969409917906</v>
      </c>
      <c r="U908" s="155">
        <f t="shared" si="122"/>
        <v>19.711152512883583</v>
      </c>
    </row>
    <row r="909" spans="1:21">
      <c r="A909" s="161">
        <f t="shared" si="123"/>
        <v>134</v>
      </c>
      <c r="B909" s="115" t="s">
        <v>957</v>
      </c>
      <c r="C909" s="115">
        <v>4</v>
      </c>
      <c r="D909" s="163">
        <f>'сходові кл'!P909</f>
        <v>0</v>
      </c>
      <c r="E909" s="163">
        <f>'прибуд тер'!P909</f>
        <v>0.64284708942424251</v>
      </c>
      <c r="F909" s="163">
        <f>'слюсарі х.в.'!Q909+водовідведення!Q909+зварювальник!N909+'слюсарі ц.о. г.в.'!O909+'гаряча вода'!O909+'аварійні служби'!I909</f>
        <v>0.20852817536384133</v>
      </c>
      <c r="G909" s="163">
        <f>даратиз!K909</f>
        <v>0</v>
      </c>
      <c r="H909" s="163">
        <f>димвенканали!R909</f>
        <v>4.3463156566682926E-2</v>
      </c>
      <c r="I909" s="163">
        <f>покрівлі!P909+'під зими'!N909+маляри!N909+водій!M909</f>
        <v>0.60992572224494157</v>
      </c>
      <c r="J909" s="163">
        <f>електрики!Q909</f>
        <v>2.151738783295136E-2</v>
      </c>
      <c r="K909" s="163">
        <f t="shared" si="120"/>
        <v>1.5262815314326597</v>
      </c>
      <c r="L909" s="10">
        <v>3.7953707277256346E-2</v>
      </c>
      <c r="M909" s="116">
        <f t="shared" si="124"/>
        <v>1.56</v>
      </c>
      <c r="N909" s="116">
        <f t="shared" si="121"/>
        <v>1.8770822864518992</v>
      </c>
      <c r="O909" s="164"/>
      <c r="P909" s="168"/>
      <c r="Q909" s="154"/>
      <c r="R909" s="184">
        <v>1</v>
      </c>
      <c r="S909" s="166">
        <f t="shared" si="119"/>
        <v>0.31338954662893781</v>
      </c>
      <c r="T909" s="166">
        <v>1.5636927398229614</v>
      </c>
      <c r="U909" s="155">
        <f t="shared" si="122"/>
        <v>20.041632134483098</v>
      </c>
    </row>
    <row r="910" spans="1:21">
      <c r="A910" s="161">
        <f t="shared" si="123"/>
        <v>135</v>
      </c>
      <c r="B910" s="115" t="s">
        <v>958</v>
      </c>
      <c r="C910" s="115">
        <v>2</v>
      </c>
      <c r="D910" s="163">
        <f>'сходові кл'!P910</f>
        <v>0</v>
      </c>
      <c r="E910" s="163">
        <f>'прибуд тер'!P910</f>
        <v>0</v>
      </c>
      <c r="F910" s="163">
        <f>'слюсарі х.в.'!Q910+водовідведення!Q910+зварювальник!N910+'слюсарі ц.о. г.в.'!O910+'гаряча вода'!O910+'аварійні служби'!I910</f>
        <v>0.22194247856473368</v>
      </c>
      <c r="G910" s="163">
        <f>даратиз!K910</f>
        <v>0</v>
      </c>
      <c r="H910" s="163">
        <f>димвенканали!R910</f>
        <v>5.7845040727813192E-2</v>
      </c>
      <c r="I910" s="163">
        <f>покрівлі!P910+'під зими'!N910+маляри!N910+водій!M910</f>
        <v>0.681961127978716</v>
      </c>
      <c r="J910" s="163">
        <f>електрики!Q910</f>
        <v>2.380515607955826E-2</v>
      </c>
      <c r="K910" s="163">
        <f t="shared" si="120"/>
        <v>0.9855538033508211</v>
      </c>
      <c r="L910" s="10">
        <v>2.4902226686351076E-2</v>
      </c>
      <c r="M910" s="116">
        <f t="shared" si="124"/>
        <v>1.01</v>
      </c>
      <c r="N910" s="116">
        <f t="shared" si="121"/>
        <v>1.2125472360446066</v>
      </c>
      <c r="O910" s="164"/>
      <c r="P910" s="168"/>
      <c r="Q910" s="154"/>
      <c r="R910" s="184">
        <v>1</v>
      </c>
      <c r="S910" s="166">
        <f t="shared" si="119"/>
        <v>0.18657549656694217</v>
      </c>
      <c r="T910" s="166">
        <v>1.0259717394776644</v>
      </c>
      <c r="U910" s="155">
        <f t="shared" si="122"/>
        <v>18.185247155241353</v>
      </c>
    </row>
    <row r="911" spans="1:21">
      <c r="A911" s="161">
        <f t="shared" si="123"/>
        <v>136</v>
      </c>
      <c r="B911" s="115" t="s">
        <v>959</v>
      </c>
      <c r="C911" s="115">
        <v>356</v>
      </c>
      <c r="D911" s="163">
        <f>'сходові кл'!P911</f>
        <v>0.41668599775220139</v>
      </c>
      <c r="E911" s="163">
        <f>'прибуд тер'!P911</f>
        <v>0.25215645853273333</v>
      </c>
      <c r="F911" s="163">
        <f>'слюсарі х.в.'!Q911+водовідведення!Q911+зварювальник!N911+'слюсарі ц.о. г.в.'!O911+'гаряча вода'!O911+'аварійні служби'!I911</f>
        <v>0.24776419412425663</v>
      </c>
      <c r="G911" s="163">
        <f>даратиз!K911</f>
        <v>2.9411540018792833E-3</v>
      </c>
      <c r="H911" s="163">
        <f>димвенканали!R911</f>
        <v>2.1802912628446754E-2</v>
      </c>
      <c r="I911" s="163">
        <f>покрівлі!P911+'під зими'!N911+маляри!N911+водій!M911</f>
        <v>0.15643182379177206</v>
      </c>
      <c r="J911" s="163">
        <f>електрики!Q911</f>
        <v>1.3290049780323433E-2</v>
      </c>
      <c r="K911" s="163">
        <f t="shared" si="120"/>
        <v>1.111072590611613</v>
      </c>
      <c r="L911" s="10">
        <v>2.7783356620081256E-2</v>
      </c>
      <c r="M911" s="116">
        <f t="shared" si="124"/>
        <v>1.1399999999999999</v>
      </c>
      <c r="N911" s="116">
        <f t="shared" si="121"/>
        <v>1.3666271366780331</v>
      </c>
      <c r="O911" s="164"/>
      <c r="P911" s="168"/>
      <c r="Q911" s="154"/>
      <c r="R911" s="184">
        <v>9</v>
      </c>
      <c r="S911" s="166">
        <f t="shared" si="119"/>
        <v>0.22195284393068548</v>
      </c>
      <c r="T911" s="166">
        <v>1.1446742927473477</v>
      </c>
      <c r="U911" s="155">
        <f t="shared" si="122"/>
        <v>19.390043555357007</v>
      </c>
    </row>
    <row r="912" spans="1:21">
      <c r="A912" s="161">
        <f t="shared" si="123"/>
        <v>137</v>
      </c>
      <c r="B912" s="115" t="s">
        <v>960</v>
      </c>
      <c r="C912" s="115">
        <v>262</v>
      </c>
      <c r="D912" s="163">
        <f>'сходові кл'!P912</f>
        <v>0.59557899718300511</v>
      </c>
      <c r="E912" s="163">
        <f>'прибуд тер'!P912</f>
        <v>0.25045525030634413</v>
      </c>
      <c r="F912" s="163">
        <f>'слюсарі х.в.'!Q912+водовідведення!Q912+зварювальник!N912+'слюсарі ц.о. г.в.'!O912+'гаряча вода'!O912+'аварійні служби'!I912</f>
        <v>0.26285207864364202</v>
      </c>
      <c r="G912" s="163">
        <f>даратиз!K912</f>
        <v>3.1688191191655574E-3</v>
      </c>
      <c r="H912" s="163">
        <f>димвенканали!R912</f>
        <v>2.6194918295759342E-2</v>
      </c>
      <c r="I912" s="163">
        <f>покрівлі!P912+'під зими'!N912+маляри!N912+водій!M914</f>
        <v>0.14790778768755358</v>
      </c>
      <c r="J912" s="163">
        <f>електрики!Q912</f>
        <v>1.5651490240716406E-2</v>
      </c>
      <c r="K912" s="163">
        <f t="shared" si="120"/>
        <v>1.3018093414761862</v>
      </c>
      <c r="L912" s="10">
        <v>3.2576485699035804E-2</v>
      </c>
      <c r="M912" s="116">
        <f t="shared" si="124"/>
        <v>1.33</v>
      </c>
      <c r="N912" s="116">
        <f t="shared" si="121"/>
        <v>1.6012629926102664</v>
      </c>
      <c r="O912" s="164"/>
      <c r="P912" s="168"/>
      <c r="Q912" s="154"/>
      <c r="R912" s="184">
        <v>9</v>
      </c>
      <c r="S912" s="166">
        <f t="shared" si="119"/>
        <v>0.25911178180999128</v>
      </c>
      <c r="T912" s="166">
        <v>1.3421512108002751</v>
      </c>
      <c r="U912" s="155">
        <f t="shared" si="122"/>
        <v>19.305707115928652</v>
      </c>
    </row>
    <row r="913" spans="1:21">
      <c r="A913" s="161">
        <f t="shared" si="123"/>
        <v>138</v>
      </c>
      <c r="B913" s="115" t="s">
        <v>961</v>
      </c>
      <c r="C913" s="115">
        <v>218</v>
      </c>
      <c r="D913" s="163">
        <f>'сходові кл'!P913</f>
        <v>0.48218963437213891</v>
      </c>
      <c r="E913" s="163">
        <f>'прибуд тер'!P913</f>
        <v>0.34937214816144196</v>
      </c>
      <c r="F913" s="163">
        <f>'слюсарі х.в.'!Q913+водовідведення!Q913+зварювальник!N913+'слюсарі ц.о. г.в.'!O913+'гаряча вода'!O913+'аварійні служби'!I913</f>
        <v>0.2528140527009094</v>
      </c>
      <c r="G913" s="163">
        <f>даратиз!K913</f>
        <v>3.7818570222067664E-3</v>
      </c>
      <c r="H913" s="163">
        <f>димвенканали!R913</f>
        <v>2.3189402027290983E-2</v>
      </c>
      <c r="I913" s="163">
        <f>покрівлі!P913+'під зими'!N913+маляри!N913+водій!M915</f>
        <v>0.15679628156640893</v>
      </c>
      <c r="J913" s="163">
        <f>електрики!Q913</f>
        <v>1.4404431469472881E-2</v>
      </c>
      <c r="K913" s="163">
        <f t="shared" si="120"/>
        <v>1.2825478073198697</v>
      </c>
      <c r="L913" s="10">
        <v>3.1971791857149823E-2</v>
      </c>
      <c r="M913" s="116">
        <f t="shared" si="124"/>
        <v>1.31</v>
      </c>
      <c r="N913" s="116">
        <f t="shared" si="121"/>
        <v>1.5774235190124235</v>
      </c>
      <c r="O913" s="164"/>
      <c r="P913" s="168"/>
      <c r="Q913" s="154"/>
      <c r="R913" s="184">
        <v>5</v>
      </c>
      <c r="S913" s="166">
        <f t="shared" si="119"/>
        <v>0.26018569449785089</v>
      </c>
      <c r="T913" s="166">
        <v>1.3172378245145726</v>
      </c>
      <c r="U913" s="155">
        <f t="shared" si="122"/>
        <v>19.752370426633803</v>
      </c>
    </row>
    <row r="914" spans="1:21">
      <c r="A914" s="161">
        <f t="shared" si="123"/>
        <v>139</v>
      </c>
      <c r="B914" s="115" t="s">
        <v>962</v>
      </c>
      <c r="C914" s="115">
        <v>316</v>
      </c>
      <c r="D914" s="163">
        <f>'сходові кл'!P914</f>
        <v>0.45461101304038865</v>
      </c>
      <c r="E914" s="163">
        <f>'прибуд тер'!P914</f>
        <v>0.25928707452862609</v>
      </c>
      <c r="F914" s="163">
        <f>'слюсарі х.в.'!Q914+водовідведення!Q914+зварювальник!N914+'слюсарі ц.о. г.в.'!O914+'гаряча вода'!O914+'аварійні служби'!I914</f>
        <v>0.25834338849042415</v>
      </c>
      <c r="G914" s="163">
        <f>даратиз!K914</f>
        <v>1.9932791156839504E-3</v>
      </c>
      <c r="H914" s="163">
        <f>димвенканали!R914</f>
        <v>2.4707536711350564E-2</v>
      </c>
      <c r="I914" s="163">
        <f>покрівлі!P914+'під зими'!N914+маляри!N914+водій!M916</f>
        <v>0.14811650647179306</v>
      </c>
      <c r="J914" s="163">
        <f>електрики!Q914</f>
        <v>1.5347442720570703E-2</v>
      </c>
      <c r="K914" s="163">
        <f t="shared" si="120"/>
        <v>1.1624062410788372</v>
      </c>
      <c r="L914" s="10">
        <v>2.8977502978766088E-2</v>
      </c>
      <c r="M914" s="116">
        <f t="shared" si="124"/>
        <v>1.19</v>
      </c>
      <c r="N914" s="116">
        <f t="shared" si="121"/>
        <v>1.4296604928691237</v>
      </c>
      <c r="O914" s="164"/>
      <c r="P914" s="168"/>
      <c r="Q914" s="154"/>
      <c r="R914" s="184">
        <v>9</v>
      </c>
      <c r="S914" s="166">
        <f t="shared" si="119"/>
        <v>0.23578737014396078</v>
      </c>
      <c r="T914" s="166">
        <v>1.1938731227251629</v>
      </c>
      <c r="U914" s="155">
        <f t="shared" si="122"/>
        <v>19.749784600707567</v>
      </c>
    </row>
    <row r="915" spans="1:21">
      <c r="A915" s="161">
        <f t="shared" si="123"/>
        <v>140</v>
      </c>
      <c r="B915" s="115" t="s">
        <v>963</v>
      </c>
      <c r="C915" s="115">
        <v>266</v>
      </c>
      <c r="D915" s="163">
        <f>'сходові кл'!P915</f>
        <v>0.47584751360916078</v>
      </c>
      <c r="E915" s="163">
        <f>'прибуд тер'!P915</f>
        <v>0.27932284291593779</v>
      </c>
      <c r="F915" s="163">
        <f>'слюсарі х.в.'!Q915+водовідведення!Q915+зварювальник!N915+'слюсарі ц.о. г.в.'!O915+'гаряча вода'!O915+'аварійні служби'!I915</f>
        <v>0.24927724640742852</v>
      </c>
      <c r="G915" s="163">
        <f>даратиз!K915</f>
        <v>2.0772594752186593E-3</v>
      </c>
      <c r="H915" s="163">
        <f>димвенканали!R915</f>
        <v>2.2218336331639919E-2</v>
      </c>
      <c r="I915" s="163">
        <f>покрівлі!P915+'під зими'!N915+маляри!N915+водій!M917</f>
        <v>0.14450745085961608</v>
      </c>
      <c r="J915" s="163">
        <f>електрики!Q915</f>
        <v>1.3801240009473177E-2</v>
      </c>
      <c r="K915" s="163">
        <f t="shared" si="120"/>
        <v>1.187051889608475</v>
      </c>
      <c r="L915" s="10">
        <v>2.9592738411447876E-2</v>
      </c>
      <c r="M915" s="116">
        <f t="shared" si="124"/>
        <v>1.22</v>
      </c>
      <c r="N915" s="116">
        <f t="shared" si="121"/>
        <v>1.4599735536239073</v>
      </c>
      <c r="O915" s="164"/>
      <c r="P915" s="168"/>
      <c r="Q915" s="154"/>
      <c r="R915" s="184">
        <v>10</v>
      </c>
      <c r="S915" s="166">
        <f t="shared" si="119"/>
        <v>0.24075273107225481</v>
      </c>
      <c r="T915" s="166">
        <v>1.2192208225516525</v>
      </c>
      <c r="U915" s="155">
        <f t="shared" si="122"/>
        <v>19.746441876574437</v>
      </c>
    </row>
    <row r="916" spans="1:21">
      <c r="A916" s="161">
        <f t="shared" si="123"/>
        <v>141</v>
      </c>
      <c r="B916" s="115" t="s">
        <v>964</v>
      </c>
      <c r="C916" s="115">
        <v>248</v>
      </c>
      <c r="D916" s="163">
        <f>'сходові кл'!P916</f>
        <v>0.40887263044156574</v>
      </c>
      <c r="E916" s="163">
        <f>'прибуд тер'!P916</f>
        <v>0.25533869280404264</v>
      </c>
      <c r="F916" s="163">
        <f>'слюсарі х.в.'!Q916+водовідведення!Q916+зварювальник!N916+'слюсарі ц.о. г.в.'!O916+'гаряча вода'!O916+'аварійні служби'!I916</f>
        <v>0.24861370683361628</v>
      </c>
      <c r="G916" s="163">
        <f>даратиз!K916</f>
        <v>2.1542020364747924E-3</v>
      </c>
      <c r="H916" s="163">
        <f>димвенканали!R916</f>
        <v>2.2036154876290331E-2</v>
      </c>
      <c r="I916" s="163">
        <f>покрівлі!P916+'під зими'!N916+маляри!N916+водій!M918</f>
        <v>0.14767140446406712</v>
      </c>
      <c r="J916" s="163">
        <f>електрики!Q916</f>
        <v>1.3688075371355144E-2</v>
      </c>
      <c r="K916" s="163">
        <f t="shared" si="120"/>
        <v>1.0983748668274118</v>
      </c>
      <c r="L916" s="10">
        <v>2.739844469030888E-2</v>
      </c>
      <c r="M916" s="116">
        <f t="shared" si="124"/>
        <v>1.1299999999999999</v>
      </c>
      <c r="N916" s="116">
        <f t="shared" si="121"/>
        <v>1.3509279738212647</v>
      </c>
      <c r="O916" s="164"/>
      <c r="P916" s="168"/>
      <c r="Q916" s="154"/>
      <c r="R916" s="184">
        <v>10</v>
      </c>
      <c r="S916" s="166">
        <f t="shared" si="119"/>
        <v>0.2221120525805389</v>
      </c>
      <c r="T916" s="166">
        <v>1.1288159212407258</v>
      </c>
      <c r="U916" s="155">
        <f t="shared" si="122"/>
        <v>19.676552075595001</v>
      </c>
    </row>
    <row r="917" spans="1:21">
      <c r="A917" s="161">
        <f t="shared" si="123"/>
        <v>142</v>
      </c>
      <c r="B917" s="115" t="s">
        <v>965</v>
      </c>
      <c r="C917" s="115">
        <v>3</v>
      </c>
      <c r="D917" s="163">
        <f>'сходові кл'!P917</f>
        <v>0</v>
      </c>
      <c r="E917" s="163">
        <f>'прибуд тер'!P917</f>
        <v>0</v>
      </c>
      <c r="F917" s="163">
        <f>'слюсарі х.в.'!Q917+водовідведення!Q917+зварювальник!N917+'слюсарі ц.о. г.в.'!O917+'гаряча вода'!O917+'аварійні служби'!I917</f>
        <v>0.17729790599345602</v>
      </c>
      <c r="G917" s="163">
        <f>даратиз!K917</f>
        <v>0</v>
      </c>
      <c r="H917" s="163">
        <f>димвенканали!R917</f>
        <v>3.8507862511261391E-2</v>
      </c>
      <c r="I917" s="163">
        <f>покрівлі!P917+'під зими'!N917+маляри!N917+водій!M919</f>
        <v>0.37293378943275335</v>
      </c>
      <c r="J917" s="163">
        <f>електрики!Q917</f>
        <v>2.3919714097265468E-2</v>
      </c>
      <c r="K917" s="163">
        <f t="shared" si="120"/>
        <v>0.61265927203473625</v>
      </c>
      <c r="L917" s="10">
        <v>1.5562852974103987E-2</v>
      </c>
      <c r="M917" s="116">
        <f t="shared" si="124"/>
        <v>0.63</v>
      </c>
      <c r="N917" s="116">
        <f t="shared" si="121"/>
        <v>0.75386655001060821</v>
      </c>
      <c r="O917" s="164"/>
      <c r="P917" s="168"/>
      <c r="Q917" s="154"/>
      <c r="R917" s="184">
        <v>2</v>
      </c>
      <c r="S917" s="166">
        <f t="shared" si="119"/>
        <v>0.11267700747752396</v>
      </c>
      <c r="T917" s="166">
        <v>0.64118954253308424</v>
      </c>
      <c r="U917" s="155">
        <f t="shared" si="122"/>
        <v>17.573119959564849</v>
      </c>
    </row>
    <row r="918" spans="1:21">
      <c r="A918" s="161">
        <f t="shared" si="123"/>
        <v>143</v>
      </c>
      <c r="B918" s="115" t="s">
        <v>966</v>
      </c>
      <c r="C918" s="115">
        <v>5</v>
      </c>
      <c r="D918" s="163">
        <f>'сходові кл'!P918</f>
        <v>0</v>
      </c>
      <c r="E918" s="163">
        <f>'прибуд тер'!P918</f>
        <v>0</v>
      </c>
      <c r="F918" s="163">
        <f>'слюсарі х.в.'!Q918+водовідведення!Q918+зварювальник!N918+'слюсарі ц.о. г.в.'!O918+'гаряча вода'!O918+'аварійні служби'!I918</f>
        <v>0.20170833969706189</v>
      </c>
      <c r="G918" s="163">
        <f>даратиз!K918</f>
        <v>0</v>
      </c>
      <c r="H918" s="163">
        <f>димвенканали!R918</f>
        <v>2.4729820851694086E-2</v>
      </c>
      <c r="I918" s="163">
        <f>покрівлі!P918+'під зими'!N918+маляри!N918+водій!M920</f>
        <v>0.55723370133174066</v>
      </c>
      <c r="J918" s="163">
        <f>електрики!Q918</f>
        <v>2.0354285787926963E-2</v>
      </c>
      <c r="K918" s="163">
        <f t="shared" si="120"/>
        <v>0.80402614766842362</v>
      </c>
      <c r="L918" s="10">
        <v>2.0388208125741228E-2</v>
      </c>
      <c r="M918" s="116">
        <f t="shared" si="124"/>
        <v>0.82</v>
      </c>
      <c r="N918" s="116">
        <f t="shared" si="121"/>
        <v>0.98929722695299782</v>
      </c>
      <c r="O918" s="164"/>
      <c r="P918" s="168"/>
      <c r="Q918" s="154"/>
      <c r="R918" s="184">
        <v>1</v>
      </c>
      <c r="S918" s="166">
        <f t="shared" si="119"/>
        <v>0.14930305217245921</v>
      </c>
      <c r="T918" s="166">
        <v>0.83999417478053862</v>
      </c>
      <c r="U918" s="155">
        <f t="shared" si="122"/>
        <v>17.774296138597261</v>
      </c>
    </row>
    <row r="919" spans="1:21">
      <c r="A919" s="161">
        <f t="shared" si="123"/>
        <v>144</v>
      </c>
      <c r="B919" s="115" t="s">
        <v>967</v>
      </c>
      <c r="C919" s="115">
        <v>3</v>
      </c>
      <c r="D919" s="163">
        <f>'сходові кл'!P919</f>
        <v>0</v>
      </c>
      <c r="E919" s="163">
        <f>'прибуд тер'!P919</f>
        <v>0</v>
      </c>
      <c r="F919" s="163">
        <f>'слюсарі х.в.'!Q919+водовідведення!Q919+зварювальник!N919+'слюсарі ц.о. г.в.'!O919+'гаряча вода'!O919+'аварійні служби'!I919</f>
        <v>0.18527282471621101</v>
      </c>
      <c r="G919" s="163">
        <f>даратиз!K919</f>
        <v>0</v>
      </c>
      <c r="H919" s="163">
        <f>димвенканали!R919</f>
        <v>4.2383124098729436E-2</v>
      </c>
      <c r="I919" s="163">
        <f>покрівлі!P919+'під зими'!N919+маляри!N919+водій!M921</f>
        <v>0.42477919908407791</v>
      </c>
      <c r="J919" s="163">
        <f>електрики!Q919</f>
        <v>1.7551259143403122E-2</v>
      </c>
      <c r="K919" s="163">
        <f t="shared" si="120"/>
        <v>0.66998640704242152</v>
      </c>
      <c r="L919" s="10">
        <v>1.69385648494727E-2</v>
      </c>
      <c r="M919" s="116">
        <f t="shared" si="124"/>
        <v>0.69</v>
      </c>
      <c r="N919" s="116">
        <f t="shared" si="121"/>
        <v>0.82430996627027298</v>
      </c>
      <c r="O919" s="164"/>
      <c r="P919" s="168"/>
      <c r="Q919" s="154"/>
      <c r="R919" s="184">
        <v>1</v>
      </c>
      <c r="S919" s="166">
        <f t="shared" si="119"/>
        <v>0.12644109447199781</v>
      </c>
      <c r="T919" s="166">
        <v>0.69786887179827517</v>
      </c>
      <c r="U919" s="155">
        <f t="shared" si="122"/>
        <v>18.118173711657775</v>
      </c>
    </row>
    <row r="920" spans="1:21">
      <c r="A920" s="161">
        <f t="shared" si="123"/>
        <v>145</v>
      </c>
      <c r="B920" s="115" t="s">
        <v>968</v>
      </c>
      <c r="C920" s="115">
        <v>4</v>
      </c>
      <c r="D920" s="163">
        <f>'сходові кл'!P920</f>
        <v>0</v>
      </c>
      <c r="E920" s="163">
        <f>'прибуд тер'!P920</f>
        <v>0</v>
      </c>
      <c r="F920" s="163">
        <f>'слюсарі х.в.'!Q920+водовідведення!Q920+зварювальник!N920+'слюсарі ц.о. г.в.'!O920+'гаряча вода'!O920+'аварійні служби'!I920</f>
        <v>0.17039264916802066</v>
      </c>
      <c r="G920" s="163">
        <f>даратиз!K920</f>
        <v>0</v>
      </c>
      <c r="H920" s="163">
        <f>димвенканали!R920</f>
        <v>5.356046740187495E-2</v>
      </c>
      <c r="I920" s="163">
        <f>покрівлі!P920+'під зими'!N920+маляри!N920+водій!M922</f>
        <v>0.67282126868219883</v>
      </c>
      <c r="J920" s="163">
        <f>електрики!Q920</f>
        <v>2.2179904459668737E-2</v>
      </c>
      <c r="K920" s="163">
        <f t="shared" si="120"/>
        <v>0.91895428971176318</v>
      </c>
      <c r="L920" s="10">
        <v>2.3318953726952269E-2</v>
      </c>
      <c r="M920" s="116">
        <f t="shared" si="124"/>
        <v>0.94</v>
      </c>
      <c r="N920" s="116">
        <f t="shared" si="121"/>
        <v>1.1307278921264585</v>
      </c>
      <c r="O920" s="164"/>
      <c r="P920" s="168"/>
      <c r="Q920" s="154"/>
      <c r="R920" s="184">
        <v>1</v>
      </c>
      <c r="S920" s="166">
        <f t="shared" si="119"/>
        <v>0.16998699857602506</v>
      </c>
      <c r="T920" s="166">
        <v>0.96074089355043346</v>
      </c>
      <c r="U920" s="155">
        <f t="shared" si="122"/>
        <v>17.693323945838859</v>
      </c>
    </row>
    <row r="921" spans="1:21">
      <c r="A921" s="161">
        <f t="shared" si="123"/>
        <v>146</v>
      </c>
      <c r="B921" s="115" t="s">
        <v>969</v>
      </c>
      <c r="C921" s="115">
        <v>7</v>
      </c>
      <c r="D921" s="163">
        <f>'сходові кл'!P921</f>
        <v>0</v>
      </c>
      <c r="E921" s="163">
        <f>'прибуд тер'!P921</f>
        <v>0</v>
      </c>
      <c r="F921" s="163">
        <f>'слюсарі х.в.'!Q921+водовідведення!Q921+зварювальник!N921+'слюсарі ц.о. г.в.'!O921+'гаряча вода'!O921+'аварійні служби'!I921</f>
        <v>0.16504084027163285</v>
      </c>
      <c r="G921" s="163">
        <f>даратиз!K921</f>
        <v>0</v>
      </c>
      <c r="H921" s="163">
        <f>димвенканали!R921</f>
        <v>2.8482238771358172E-2</v>
      </c>
      <c r="I921" s="163">
        <f>покрівлі!P921+'під зими'!N921+маляри!N921+водій!M923</f>
        <v>0.43312906131210727</v>
      </c>
      <c r="J921" s="163">
        <f>електрики!Q921</f>
        <v>1.410075628201919E-2</v>
      </c>
      <c r="K921" s="163">
        <f t="shared" si="120"/>
        <v>0.64075289663711754</v>
      </c>
      <c r="L921" s="10">
        <v>1.6250641393295524E-2</v>
      </c>
      <c r="M921" s="116">
        <f t="shared" si="124"/>
        <v>0.66</v>
      </c>
      <c r="N921" s="116">
        <f t="shared" si="121"/>
        <v>0.78840424563649569</v>
      </c>
      <c r="O921" s="164"/>
      <c r="P921" s="168"/>
      <c r="Q921" s="154"/>
      <c r="R921" s="184">
        <v>1</v>
      </c>
      <c r="S921" s="166">
        <f t="shared" si="119"/>
        <v>0.11887782023272009</v>
      </c>
      <c r="T921" s="166">
        <v>0.6695264254037756</v>
      </c>
      <c r="U921" s="155">
        <f t="shared" si="122"/>
        <v>17.755508329791116</v>
      </c>
    </row>
    <row r="922" spans="1:21">
      <c r="A922" s="161">
        <f t="shared" si="123"/>
        <v>147</v>
      </c>
      <c r="B922" s="115" t="s">
        <v>970</v>
      </c>
      <c r="C922" s="115">
        <v>6</v>
      </c>
      <c r="D922" s="163">
        <f>'сходові кл'!P922</f>
        <v>0</v>
      </c>
      <c r="E922" s="163">
        <f>'прибуд тер'!P922</f>
        <v>0</v>
      </c>
      <c r="F922" s="163">
        <f>'слюсарі х.в.'!Q922+водовідведення!Q922+зварювальник!N922+'слюсарі ц.о. г.в.'!O922+'гаряча вода'!O922+'аварійні служби'!I922</f>
        <v>0.1820007632958813</v>
      </c>
      <c r="G922" s="163">
        <f>даратиз!K922</f>
        <v>0</v>
      </c>
      <c r="H922" s="163">
        <f>димвенканали!R922</f>
        <v>2.0646229921311782E-2</v>
      </c>
      <c r="I922" s="163">
        <f>покрівлі!P922+'під зими'!N922+маляри!N922+водій!M924</f>
        <v>0.62923953756644302</v>
      </c>
      <c r="J922" s="163">
        <f>електрики!Q922</f>
        <v>1.6993219109100049E-2</v>
      </c>
      <c r="K922" s="163">
        <f t="shared" si="120"/>
        <v>0.84887974989273607</v>
      </c>
      <c r="L922" s="10">
        <v>2.1557262217202517E-2</v>
      </c>
      <c r="M922" s="116">
        <f t="shared" si="124"/>
        <v>0.87</v>
      </c>
      <c r="N922" s="116">
        <f t="shared" si="121"/>
        <v>1.0445244145319263</v>
      </c>
      <c r="O922" s="164"/>
      <c r="P922" s="168"/>
      <c r="Q922" s="154"/>
      <c r="R922" s="184">
        <v>1</v>
      </c>
      <c r="S922" s="166">
        <f t="shared" si="119"/>
        <v>0.15636521118318258</v>
      </c>
      <c r="T922" s="166">
        <v>0.88815920334874376</v>
      </c>
      <c r="U922" s="155">
        <f t="shared" si="122"/>
        <v>17.60553857840106</v>
      </c>
    </row>
    <row r="923" spans="1:21">
      <c r="A923" s="161">
        <f t="shared" si="123"/>
        <v>148</v>
      </c>
      <c r="B923" s="115" t="s">
        <v>971</v>
      </c>
      <c r="C923" s="115">
        <v>3</v>
      </c>
      <c r="D923" s="163">
        <f>'сходові кл'!P923</f>
        <v>0</v>
      </c>
      <c r="E923" s="163">
        <f>'прибуд тер'!P923</f>
        <v>0</v>
      </c>
      <c r="F923" s="163">
        <f>'слюсарі х.в.'!Q923+водовідведення!Q923+зварювальник!N923+'слюсарі ц.о. г.в.'!O923+'гаряча вода'!O923+'аварійні служби'!I923</f>
        <v>0.16160147578394624</v>
      </c>
      <c r="G923" s="163">
        <f>даратиз!K923</f>
        <v>0</v>
      </c>
      <c r="H923" s="163">
        <f>димвенканали!R923</f>
        <v>4.3512418868081125E-2</v>
      </c>
      <c r="I923" s="163">
        <f>покрівлі!P923+'під зими'!N923+маляри!N923+водій!M924</f>
        <v>0.46193577073530334</v>
      </c>
      <c r="J923" s="163">
        <f>електрики!Q923</f>
        <v>1.351418322297924E-2</v>
      </c>
      <c r="K923" s="163">
        <f t="shared" si="120"/>
        <v>0.68056384861030994</v>
      </c>
      <c r="L923" s="10">
        <v>1.7223928840079301E-2</v>
      </c>
      <c r="M923" s="116">
        <f t="shared" si="124"/>
        <v>0.7</v>
      </c>
      <c r="N923" s="116">
        <f t="shared" si="121"/>
        <v>0.83734533294046709</v>
      </c>
      <c r="O923" s="164"/>
      <c r="P923" s="168"/>
      <c r="Q923" s="154"/>
      <c r="R923" s="184">
        <v>1</v>
      </c>
      <c r="S923" s="166">
        <f t="shared" si="119"/>
        <v>0.12771946472919993</v>
      </c>
      <c r="T923" s="166">
        <v>0.70962586821126716</v>
      </c>
      <c r="U923" s="155">
        <f t="shared" si="122"/>
        <v>17.998141055812773</v>
      </c>
    </row>
    <row r="924" spans="1:21">
      <c r="A924" s="161">
        <f t="shared" si="123"/>
        <v>149</v>
      </c>
      <c r="B924" s="115" t="s">
        <v>972</v>
      </c>
      <c r="C924" s="115">
        <v>4</v>
      </c>
      <c r="D924" s="163">
        <f>'сходові кл'!P924</f>
        <v>0</v>
      </c>
      <c r="E924" s="163">
        <f>'прибуд тер'!P924</f>
        <v>0</v>
      </c>
      <c r="F924" s="163">
        <f>'слюсарі х.в.'!Q924+водовідведення!Q924+зварювальник!N924+'слюсарі ц.о. г.в.'!O924+'гаряча вода'!O924+'аварійні служби'!I924</f>
        <v>0.27173462502797952</v>
      </c>
      <c r="G924" s="163">
        <f>даратиз!K924</f>
        <v>0</v>
      </c>
      <c r="H924" s="163">
        <f>димвенканали!R924</f>
        <v>6.523709660106404E-2</v>
      </c>
      <c r="I924" s="163">
        <f>покрівлі!P924+'під зими'!N924+маляри!N924+водій!M926</f>
        <v>0.5582211886119941</v>
      </c>
      <c r="J924" s="163">
        <f>електрики!Q924</f>
        <v>3.2297053862324655E-2</v>
      </c>
      <c r="K924" s="163">
        <f t="shared" si="120"/>
        <v>0.92748996410336226</v>
      </c>
      <c r="L924" s="10">
        <v>2.3361883938687163E-2</v>
      </c>
      <c r="M924" s="116">
        <f t="shared" si="124"/>
        <v>0.95</v>
      </c>
      <c r="N924" s="116">
        <f t="shared" si="121"/>
        <v>1.1410222176504594</v>
      </c>
      <c r="O924" s="164"/>
      <c r="P924" s="168"/>
      <c r="Q924" s="154"/>
      <c r="R924" s="184">
        <v>1</v>
      </c>
      <c r="S924" s="166">
        <f t="shared" si="119"/>
        <v>0.17851259937654818</v>
      </c>
      <c r="T924" s="166">
        <v>0.96250961827391124</v>
      </c>
      <c r="U924" s="155">
        <f t="shared" si="122"/>
        <v>18.546578235413229</v>
      </c>
    </row>
    <row r="925" spans="1:21">
      <c r="A925" s="161">
        <f t="shared" si="123"/>
        <v>150</v>
      </c>
      <c r="B925" s="115" t="s">
        <v>973</v>
      </c>
      <c r="C925" s="115">
        <v>2</v>
      </c>
      <c r="D925" s="163">
        <f>'сходові кл'!P925</f>
        <v>0</v>
      </c>
      <c r="E925" s="163">
        <f>'прибуд тер'!P925</f>
        <v>0</v>
      </c>
      <c r="F925" s="163">
        <f>'слюсарі х.в.'!Q925+водовідведення!Q925+зварювальник!N925+'слюсарі ц.о. г.в.'!O925+'гаряча вода'!O925+'аварійні служби'!I925</f>
        <v>0.17822051717387424</v>
      </c>
      <c r="G925" s="163">
        <f>даратиз!K925</f>
        <v>0</v>
      </c>
      <c r="H925" s="163">
        <f>димвенканали!R925</f>
        <v>1.980617431548725E-2</v>
      </c>
      <c r="I925" s="163">
        <f>покрівлі!P925+'під зими'!N925+маляри!N925+водій!M927</f>
        <v>0.57596470224993246</v>
      </c>
      <c r="J925" s="163">
        <f>електрики!Q925</f>
        <v>2.4152170016578059E-2</v>
      </c>
      <c r="K925" s="163">
        <f t="shared" si="120"/>
        <v>0.79814356375587203</v>
      </c>
      <c r="L925" s="10">
        <v>2.0340234182790906E-2</v>
      </c>
      <c r="M925" s="116">
        <f t="shared" si="124"/>
        <v>0.82</v>
      </c>
      <c r="N925" s="116">
        <f t="shared" si="121"/>
        <v>0.98218055752639555</v>
      </c>
      <c r="O925" s="164"/>
      <c r="P925" s="168"/>
      <c r="Q925" s="154"/>
      <c r="R925" s="184">
        <v>1</v>
      </c>
      <c r="S925" s="166">
        <f t="shared" si="119"/>
        <v>0.1441629091954103</v>
      </c>
      <c r="T925" s="166">
        <v>0.83801764833098524</v>
      </c>
      <c r="U925" s="155">
        <f t="shared" si="122"/>
        <v>17.202848828127713</v>
      </c>
    </row>
    <row r="926" spans="1:21">
      <c r="A926" s="161">
        <f t="shared" si="123"/>
        <v>151</v>
      </c>
      <c r="B926" s="115" t="s">
        <v>974</v>
      </c>
      <c r="C926" s="115">
        <v>1</v>
      </c>
      <c r="D926" s="163">
        <f>'сходові кл'!P926</f>
        <v>0</v>
      </c>
      <c r="E926" s="163">
        <f>'прибуд тер'!P926</f>
        <v>0</v>
      </c>
      <c r="F926" s="163">
        <f>'слюсарі х.в.'!Q926+водовідведення!Q926+зварювальник!N926+'слюсарі ц.о. г.в.'!O926+'гаряча вода'!O926+'аварійні служби'!I926</f>
        <v>0.31815868900723998</v>
      </c>
      <c r="G926" s="163">
        <f>даратиз!K926</f>
        <v>0</v>
      </c>
      <c r="H926" s="163">
        <f>димвенканали!R926</f>
        <v>6.4740564966343991E-2</v>
      </c>
      <c r="I926" s="163">
        <f>покрівлі!P926+'під зими'!N926+маляри!N926+водій!M928</f>
        <v>0.59456565111367921</v>
      </c>
      <c r="J926" s="163">
        <f>електрики!Q926</f>
        <v>4.0214535513040162E-2</v>
      </c>
      <c r="K926" s="163">
        <f t="shared" si="120"/>
        <v>1.0176794406003034</v>
      </c>
      <c r="L926" s="10">
        <v>2.5619268473735093E-2</v>
      </c>
      <c r="M926" s="116">
        <f t="shared" si="124"/>
        <v>1.04</v>
      </c>
      <c r="N926" s="116">
        <f t="shared" si="121"/>
        <v>1.2519584508888462</v>
      </c>
      <c r="O926" s="164"/>
      <c r="P926" s="168"/>
      <c r="Q926" s="154"/>
      <c r="R926" s="184">
        <v>1</v>
      </c>
      <c r="S926" s="166">
        <f t="shared" si="119"/>
        <v>0.19644458977096035</v>
      </c>
      <c r="T926" s="166">
        <v>1.0555138611178858</v>
      </c>
      <c r="U926" s="155">
        <f t="shared" si="122"/>
        <v>18.611275228816755</v>
      </c>
    </row>
    <row r="927" spans="1:21">
      <c r="A927" s="161">
        <f t="shared" si="123"/>
        <v>152</v>
      </c>
      <c r="B927" s="115" t="s">
        <v>975</v>
      </c>
      <c r="C927" s="115">
        <v>13</v>
      </c>
      <c r="D927" s="163">
        <f>'сходові кл'!P927</f>
        <v>0</v>
      </c>
      <c r="E927" s="163">
        <f>'прибуд тер'!P927</f>
        <v>0</v>
      </c>
      <c r="F927" s="163">
        <f>'слюсарі х.в.'!Q927+водовідведення!Q927+зварювальник!N927+'слюсарі ц.о. г.в.'!O927+'гаряча вода'!O927+'аварійні служби'!I927</f>
        <v>0.20980207004156209</v>
      </c>
      <c r="G927" s="163">
        <f>даратиз!K927</f>
        <v>0</v>
      </c>
      <c r="H927" s="163">
        <f>димвенканали!R927</f>
        <v>2.5846039502067566E-2</v>
      </c>
      <c r="I927" s="163">
        <f>покрівлі!P927+'під зими'!N927+маляри!N927+водій!M929</f>
        <v>0.51432516453990162</v>
      </c>
      <c r="J927" s="163">
        <f>електрики!Q927</f>
        <v>3.2109280293357648E-2</v>
      </c>
      <c r="K927" s="163">
        <f t="shared" si="120"/>
        <v>0.78208255437688901</v>
      </c>
      <c r="L927" s="10">
        <v>1.9907561212052408E-2</v>
      </c>
      <c r="M927" s="116">
        <f t="shared" si="124"/>
        <v>0.8</v>
      </c>
      <c r="N927" s="116">
        <f t="shared" si="121"/>
        <v>0.96238813870672968</v>
      </c>
      <c r="O927" s="164"/>
      <c r="P927" s="168"/>
      <c r="Q927" s="154"/>
      <c r="R927" s="184">
        <v>1</v>
      </c>
      <c r="S927" s="166">
        <f t="shared" si="119"/>
        <v>0.14219661677017048</v>
      </c>
      <c r="T927" s="166">
        <v>0.8201915219365592</v>
      </c>
      <c r="U927" s="155">
        <f t="shared" si="122"/>
        <v>17.337001537693194</v>
      </c>
    </row>
    <row r="928" spans="1:21">
      <c r="A928" s="161">
        <f t="shared" si="123"/>
        <v>153</v>
      </c>
      <c r="B928" s="115" t="s">
        <v>976</v>
      </c>
      <c r="C928" s="115">
        <v>14</v>
      </c>
      <c r="D928" s="163">
        <f>'сходові кл'!P928</f>
        <v>0</v>
      </c>
      <c r="E928" s="163">
        <f>'прибуд тер'!P928</f>
        <v>0</v>
      </c>
      <c r="F928" s="163">
        <f>'слюсарі х.в.'!Q928+водовідведення!Q928+зварювальник!N928+'слюсарі ц.о. г.в.'!O928+'гаряча вода'!O928+'аварійні служби'!I928</f>
        <v>0.18657592381492</v>
      </c>
      <c r="G928" s="163">
        <f>даратиз!K928</f>
        <v>0</v>
      </c>
      <c r="H928" s="163">
        <f>димвенканали!R928</f>
        <v>2.8180784750273351E-2</v>
      </c>
      <c r="I928" s="163">
        <f>покрівлі!P928+'під зими'!N928+маляри!N928+водій!M930</f>
        <v>0.37032473805158472</v>
      </c>
      <c r="J928" s="163">
        <f>електрики!Q928</f>
        <v>2.6257351238308316E-2</v>
      </c>
      <c r="K928" s="163">
        <f t="shared" si="120"/>
        <v>0.61133879785508638</v>
      </c>
      <c r="L928" s="10">
        <v>1.5557044849108618E-2</v>
      </c>
      <c r="M928" s="116">
        <f t="shared" si="124"/>
        <v>0.63</v>
      </c>
      <c r="N928" s="116">
        <f t="shared" si="121"/>
        <v>0.75227501124503393</v>
      </c>
      <c r="O928" s="164"/>
      <c r="P928" s="168"/>
      <c r="Q928" s="154"/>
      <c r="R928" s="184">
        <v>1</v>
      </c>
      <c r="S928" s="166">
        <f t="shared" si="119"/>
        <v>0.1113247634617589</v>
      </c>
      <c r="T928" s="166">
        <v>0.64095024778327503</v>
      </c>
      <c r="U928" s="155">
        <f t="shared" si="122"/>
        <v>17.368705893597099</v>
      </c>
    </row>
    <row r="929" spans="1:21">
      <c r="A929" s="161">
        <f t="shared" si="123"/>
        <v>154</v>
      </c>
      <c r="B929" s="115" t="s">
        <v>977</v>
      </c>
      <c r="C929" s="115">
        <v>5</v>
      </c>
      <c r="D929" s="163">
        <f>'сходові кл'!P929</f>
        <v>0</v>
      </c>
      <c r="E929" s="163">
        <f>'прибуд тер'!P929</f>
        <v>0</v>
      </c>
      <c r="F929" s="163">
        <f>'слюсарі х.в.'!Q929+водовідведення!Q929+зварювальник!N929+'слюсарі ц.о. г.в.'!O929+'гаряча вода'!O929+'аварійні служби'!I929</f>
        <v>0.18532491218100067</v>
      </c>
      <c r="G929" s="163">
        <f>даратиз!K929</f>
        <v>0</v>
      </c>
      <c r="H929" s="163">
        <f>димвенканали!R929</f>
        <v>7.6697598857564137E-2</v>
      </c>
      <c r="I929" s="163">
        <f>покрівлі!P929+'під зими'!N929+маляри!N929+водій!M930</f>
        <v>0.57032755295120496</v>
      </c>
      <c r="J929" s="163">
        <f>електрики!Q929</f>
        <v>2.5942153389414222E-2</v>
      </c>
      <c r="K929" s="163">
        <f t="shared" si="120"/>
        <v>0.85829221737918393</v>
      </c>
      <c r="L929" s="10">
        <v>2.1709476382581815E-2</v>
      </c>
      <c r="M929" s="116">
        <f t="shared" si="124"/>
        <v>0.88</v>
      </c>
      <c r="N929" s="116">
        <f t="shared" si="121"/>
        <v>1.0560020325141188</v>
      </c>
      <c r="O929" s="164"/>
      <c r="P929" s="168"/>
      <c r="Q929" s="154"/>
      <c r="R929" s="184">
        <v>1</v>
      </c>
      <c r="S929" s="166">
        <f t="shared" si="119"/>
        <v>0.1615716055517481</v>
      </c>
      <c r="T929" s="166">
        <v>0.89443042696237074</v>
      </c>
      <c r="U929" s="155">
        <f t="shared" si="122"/>
        <v>18.064189307654839</v>
      </c>
    </row>
    <row r="930" spans="1:21">
      <c r="A930" s="161">
        <f t="shared" si="123"/>
        <v>155</v>
      </c>
      <c r="B930" s="115" t="s">
        <v>978</v>
      </c>
      <c r="C930" s="115">
        <v>2</v>
      </c>
      <c r="D930" s="163">
        <f>'сходові кл'!P930</f>
        <v>0</v>
      </c>
      <c r="E930" s="163">
        <f>'прибуд тер'!P930</f>
        <v>0</v>
      </c>
      <c r="F930" s="163">
        <f>'слюсарі х.в.'!Q930+водовідведення!Q930+зварювальник!N930+'слюсарі ц.о. г.в.'!O930+'гаряча вода'!O930+'аварійні служби'!I930</f>
        <v>0.16683822341822441</v>
      </c>
      <c r="G930" s="163">
        <f>даратиз!K930</f>
        <v>0</v>
      </c>
      <c r="H930" s="163">
        <f>димвенканали!R930</f>
        <v>3.5008824649180849E-2</v>
      </c>
      <c r="I930" s="163">
        <f>покрівлі!P930+'під зими'!N930+маляри!N930+водій!M932</f>
        <v>0.58837671943561143</v>
      </c>
      <c r="J930" s="163">
        <f>електрики!Q930</f>
        <v>1.4407294462063085E-2</v>
      </c>
      <c r="K930" s="163">
        <f t="shared" si="120"/>
        <v>0.80463106196507983</v>
      </c>
      <c r="L930" s="10">
        <v>2.0403811095575746E-2</v>
      </c>
      <c r="M930" s="116">
        <f t="shared" si="124"/>
        <v>0.83</v>
      </c>
      <c r="N930" s="116">
        <f t="shared" si="121"/>
        <v>0.99004184767278669</v>
      </c>
      <c r="O930" s="164"/>
      <c r="P930" s="168"/>
      <c r="Q930" s="154"/>
      <c r="R930" s="184">
        <v>1</v>
      </c>
      <c r="S930" s="166">
        <f t="shared" si="119"/>
        <v>0.14940483053506592</v>
      </c>
      <c r="T930" s="166">
        <v>0.84063701713772077</v>
      </c>
      <c r="U930" s="155">
        <f t="shared" si="122"/>
        <v>17.772811271596559</v>
      </c>
    </row>
    <row r="931" spans="1:21">
      <c r="A931" s="161">
        <f t="shared" si="123"/>
        <v>156</v>
      </c>
      <c r="B931" s="115" t="s">
        <v>979</v>
      </c>
      <c r="C931" s="115">
        <v>2</v>
      </c>
      <c r="D931" s="163">
        <f>'сходові кл'!P931</f>
        <v>0</v>
      </c>
      <c r="E931" s="163">
        <f>'прибуд тер'!P931</f>
        <v>0</v>
      </c>
      <c r="F931" s="163">
        <f>'слюсарі х.в.'!Q931+водовідведення!Q931+зварювальник!N931+'слюсарі ц.о. г.в.'!O931+'гаряча вода'!O931+'аварійні служби'!I931</f>
        <v>0.17741851403455974</v>
      </c>
      <c r="G931" s="163">
        <f>даратиз!K931</f>
        <v>0</v>
      </c>
      <c r="H931" s="163">
        <f>димвенканали!R931</f>
        <v>3.9393491532835591E-2</v>
      </c>
      <c r="I931" s="163">
        <f>покрівлі!P931+'під зими'!N931+маляри!N931+водій!M933</f>
        <v>0.59204117861534789</v>
      </c>
      <c r="J931" s="163">
        <f>електрики!Q931</f>
        <v>1.6211730559072941E-2</v>
      </c>
      <c r="K931" s="163">
        <f t="shared" si="120"/>
        <v>0.8250649147418162</v>
      </c>
      <c r="L931" s="10">
        <v>2.090338520425673E-2</v>
      </c>
      <c r="M931" s="116">
        <f t="shared" si="124"/>
        <v>0.85</v>
      </c>
      <c r="N931" s="116">
        <f t="shared" si="121"/>
        <v>1.0151619599352875</v>
      </c>
      <c r="O931" s="164"/>
      <c r="P931" s="168"/>
      <c r="Q931" s="154"/>
      <c r="R931" s="184">
        <v>1</v>
      </c>
      <c r="S931" s="166">
        <f t="shared" si="119"/>
        <v>0.15394248951991019</v>
      </c>
      <c r="T931" s="166">
        <v>0.86121947041537728</v>
      </c>
      <c r="U931" s="155">
        <f t="shared" si="122"/>
        <v>17.874943009087072</v>
      </c>
    </row>
    <row r="932" spans="1:21">
      <c r="A932" s="161">
        <f t="shared" si="123"/>
        <v>157</v>
      </c>
      <c r="B932" s="115" t="s">
        <v>980</v>
      </c>
      <c r="C932" s="115">
        <v>5</v>
      </c>
      <c r="D932" s="163">
        <f>'сходові кл'!P932</f>
        <v>0</v>
      </c>
      <c r="E932" s="163">
        <f>'прибуд тер'!P932</f>
        <v>0</v>
      </c>
      <c r="F932" s="163">
        <f>'слюсарі х.в.'!Q932+водовідведення!Q932+зварювальник!N932+'слюсарі ц.о. г.в.'!O932+'гаряча вода'!O932+'аварійні служби'!I932</f>
        <v>0.24720605558488062</v>
      </c>
      <c r="G932" s="163">
        <f>даратиз!K932</f>
        <v>0</v>
      </c>
      <c r="H932" s="163">
        <f>димвенканали!R932</f>
        <v>6.8031383848958793E-2</v>
      </c>
      <c r="I932" s="163">
        <f>покрівлі!P932+'під зими'!N932+маляри!N932+водій!M934</f>
        <v>0.43749769881110745</v>
      </c>
      <c r="J932" s="163">
        <f>електрики!Q932</f>
        <v>2.8113781614319933E-2</v>
      </c>
      <c r="K932" s="163">
        <f t="shared" si="120"/>
        <v>0.78084891985926674</v>
      </c>
      <c r="L932" s="10">
        <v>1.9563691217739331E-2</v>
      </c>
      <c r="M932" s="116">
        <f t="shared" si="124"/>
        <v>0.8</v>
      </c>
      <c r="N932" s="116">
        <f t="shared" si="121"/>
        <v>0.96049513329240732</v>
      </c>
      <c r="O932" s="164"/>
      <c r="P932" s="168"/>
      <c r="Q932" s="154"/>
      <c r="R932" s="184">
        <v>1</v>
      </c>
      <c r="S932" s="166">
        <f t="shared" si="119"/>
        <v>0.1544710551215468</v>
      </c>
      <c r="T932" s="166">
        <v>0.80602407817086053</v>
      </c>
      <c r="U932" s="155">
        <f t="shared" si="122"/>
        <v>19.164570799434866</v>
      </c>
    </row>
    <row r="933" spans="1:21">
      <c r="A933" s="161">
        <f t="shared" si="123"/>
        <v>158</v>
      </c>
      <c r="B933" s="115" t="s">
        <v>981</v>
      </c>
      <c r="C933" s="115">
        <v>9</v>
      </c>
      <c r="D933" s="163">
        <f>'сходові кл'!P933</f>
        <v>0</v>
      </c>
      <c r="E933" s="163">
        <f>'прибуд тер'!P933</f>
        <v>0</v>
      </c>
      <c r="F933" s="163">
        <f>'слюсарі х.в.'!Q933+водовідведення!Q933+зварювальник!N933+'слюсарі ц.о. г.в.'!O933+'гаряча вода'!O933+'аварійні служби'!I933</f>
        <v>0.21944761121036871</v>
      </c>
      <c r="G933" s="163">
        <f>даратиз!K933</f>
        <v>0</v>
      </c>
      <c r="H933" s="163">
        <f>димвенканали!R933</f>
        <v>8.1667785596061429E-2</v>
      </c>
      <c r="I933" s="163">
        <f>покрівлі!P933+'під зими'!N933+маляри!N933+водій!M935</f>
        <v>0.53607604649992902</v>
      </c>
      <c r="J933" s="163">
        <f>електрики!Q933</f>
        <v>2.3379664108239721E-2</v>
      </c>
      <c r="K933" s="163">
        <f t="shared" si="120"/>
        <v>0.86057110741459897</v>
      </c>
      <c r="L933" s="10">
        <v>2.1653766992567765E-2</v>
      </c>
      <c r="M933" s="116">
        <f t="shared" si="124"/>
        <v>0.88</v>
      </c>
      <c r="N933" s="116">
        <f t="shared" si="121"/>
        <v>1.0586698492886</v>
      </c>
      <c r="O933" s="164"/>
      <c r="P933" s="168"/>
      <c r="Q933" s="154"/>
      <c r="R933" s="184">
        <v>1</v>
      </c>
      <c r="S933" s="166">
        <f t="shared" si="119"/>
        <v>0.16653464919480798</v>
      </c>
      <c r="T933" s="166">
        <v>0.89213520009379199</v>
      </c>
      <c r="U933" s="155">
        <f t="shared" si="122"/>
        <v>18.666974375330089</v>
      </c>
    </row>
    <row r="934" spans="1:21">
      <c r="A934" s="161">
        <f t="shared" si="123"/>
        <v>159</v>
      </c>
      <c r="B934" s="115" t="s">
        <v>982</v>
      </c>
      <c r="C934" s="115">
        <v>4</v>
      </c>
      <c r="D934" s="163">
        <f>'сходові кл'!P934</f>
        <v>0</v>
      </c>
      <c r="E934" s="163">
        <f>'прибуд тер'!P934</f>
        <v>0</v>
      </c>
      <c r="F934" s="163">
        <f>'слюсарі х.в.'!Q934+водовідведення!Q934+зварювальник!N934+'слюсарі ц.о. г.в.'!O934+'гаряча вода'!O934+'аварійні служби'!I934</f>
        <v>0.26118418596640142</v>
      </c>
      <c r="G934" s="163">
        <f>даратиз!K934</f>
        <v>0</v>
      </c>
      <c r="H934" s="163">
        <f>димвенканали!R934</f>
        <v>4.9097642838631231E-2</v>
      </c>
      <c r="I934" s="163">
        <f>покрівлі!P934+'під зими'!N934+маляри!N934+водій!M936</f>
        <v>0.46837454338469509</v>
      </c>
      <c r="J934" s="163">
        <f>електрики!Q934</f>
        <v>3.0497708856373575E-2</v>
      </c>
      <c r="K934" s="163">
        <f t="shared" ref="K934:K956" si="125">D934+E934+F934+G934+H934+I934+J934</f>
        <v>0.80915408104610131</v>
      </c>
      <c r="L934" s="10">
        <v>2.0400872415997091E-2</v>
      </c>
      <c r="M934" s="116">
        <f t="shared" si="124"/>
        <v>0.83</v>
      </c>
      <c r="N934" s="116">
        <f t="shared" ref="N934:N955" si="126">(D934+E934+F934+G934+H934+I934+J934+L934)*1.2</f>
        <v>0.99546594415451806</v>
      </c>
      <c r="O934" s="164"/>
      <c r="P934" s="168"/>
      <c r="Q934" s="154"/>
      <c r="R934" s="184">
        <v>1</v>
      </c>
      <c r="S934" s="166">
        <f t="shared" si="119"/>
        <v>0.15495000061543784</v>
      </c>
      <c r="T934" s="166">
        <v>0.84051594353908021</v>
      </c>
      <c r="U934" s="155">
        <f t="shared" si="122"/>
        <v>18.435105461891023</v>
      </c>
    </row>
    <row r="935" spans="1:21">
      <c r="A935" s="161">
        <f t="shared" si="123"/>
        <v>160</v>
      </c>
      <c r="B935" s="115" t="s">
        <v>983</v>
      </c>
      <c r="C935" s="115">
        <v>12</v>
      </c>
      <c r="D935" s="163">
        <f>'сходові кл'!P935</f>
        <v>0</v>
      </c>
      <c r="E935" s="163">
        <f>'прибуд тер'!P935</f>
        <v>0</v>
      </c>
      <c r="F935" s="163">
        <f>'слюсарі х.в.'!Q935+водовідведення!Q935+зварювальник!N935+'слюсарі ц.о. г.в.'!O935+'гаряча вода'!O935+'аварійні служби'!I935</f>
        <v>0.27259990823065372</v>
      </c>
      <c r="G935" s="163">
        <f>даратиз!K935</f>
        <v>0</v>
      </c>
      <c r="H935" s="163">
        <f>димвенканали!R935</f>
        <v>3.0550383119721101E-2</v>
      </c>
      <c r="I935" s="163">
        <f>покрівлі!P935+'під зими'!N935+маляри!N935+водій!M937</f>
        <v>0.38942311111514027</v>
      </c>
      <c r="J935" s="163">
        <f>електрики!Q935</f>
        <v>3.244462525725695E-2</v>
      </c>
      <c r="K935" s="163">
        <f t="shared" si="125"/>
        <v>0.72501802772277202</v>
      </c>
      <c r="L935" s="10">
        <v>1.8302315200324305E-2</v>
      </c>
      <c r="M935" s="116">
        <f t="shared" si="124"/>
        <v>0.74</v>
      </c>
      <c r="N935" s="116">
        <f t="shared" si="126"/>
        <v>0.89198441150771557</v>
      </c>
      <c r="O935" s="164"/>
      <c r="P935" s="168"/>
      <c r="Q935" s="154"/>
      <c r="R935" s="184">
        <v>1</v>
      </c>
      <c r="S935" s="166">
        <f t="shared" si="119"/>
        <v>0.13792902525435413</v>
      </c>
      <c r="T935" s="166">
        <v>0.75405538625336144</v>
      </c>
      <c r="U935" s="155">
        <f t="shared" si="122"/>
        <v>18.291630531236628</v>
      </c>
    </row>
    <row r="936" spans="1:21">
      <c r="A936" s="161">
        <f t="shared" si="123"/>
        <v>161</v>
      </c>
      <c r="B936" s="115" t="s">
        <v>984</v>
      </c>
      <c r="C936" s="115">
        <v>9</v>
      </c>
      <c r="D936" s="163">
        <f>'сходові кл'!P936</f>
        <v>0</v>
      </c>
      <c r="E936" s="163">
        <f>'прибуд тер'!P936</f>
        <v>0</v>
      </c>
      <c r="F936" s="163">
        <f>'слюсарі х.в.'!Q936+водовідведення!Q936+зварювальник!N936+'слюсарі ц.о. г.в.'!O936+'гаряча вода'!O936+'аварійні служби'!I936</f>
        <v>0.18321931511244077</v>
      </c>
      <c r="G936" s="163">
        <f>даратиз!K936</f>
        <v>0</v>
      </c>
      <c r="H936" s="163">
        <f>димвенканали!R936</f>
        <v>4.0909682156646823E-2</v>
      </c>
      <c r="I936" s="163">
        <f>покрівлі!P936+'під зими'!N936+маляри!N936+водій!M938</f>
        <v>0.43771063392052395</v>
      </c>
      <c r="J936" s="163">
        <f>електрики!Q936</f>
        <v>2.5411639005172619E-2</v>
      </c>
      <c r="K936" s="163">
        <f t="shared" si="125"/>
        <v>0.68725127019478416</v>
      </c>
      <c r="L936" s="10">
        <v>1.7454359805472525E-2</v>
      </c>
      <c r="M936" s="116">
        <f t="shared" si="124"/>
        <v>0.7</v>
      </c>
      <c r="N936" s="116">
        <f t="shared" si="126"/>
        <v>0.84564675600030792</v>
      </c>
      <c r="O936" s="164"/>
      <c r="P936" s="168"/>
      <c r="Q936" s="154"/>
      <c r="R936" s="184">
        <v>1</v>
      </c>
      <c r="S936" s="166">
        <f t="shared" si="119"/>
        <v>0.12652713201483989</v>
      </c>
      <c r="T936" s="166">
        <v>0.71911962398546803</v>
      </c>
      <c r="U936" s="155">
        <f t="shared" ref="U936:U967" si="127">S936/T936*100</f>
        <v>17.59472663443777</v>
      </c>
    </row>
    <row r="937" spans="1:21">
      <c r="A937" s="161">
        <f t="shared" si="123"/>
        <v>162</v>
      </c>
      <c r="B937" s="115" t="s">
        <v>985</v>
      </c>
      <c r="C937" s="115">
        <v>317</v>
      </c>
      <c r="D937" s="163">
        <f>'сходові кл'!P937</f>
        <v>0.48259887970335796</v>
      </c>
      <c r="E937" s="163">
        <f>'прибуд тер'!P937</f>
        <v>0.29647539216058078</v>
      </c>
      <c r="F937" s="163">
        <f>'слюсарі х.в.'!Q937+водовідведення!Q937+зварювальник!N937+'слюсарі ц.о. г.в.'!O937+'гаряча вода'!O937+'аварійні служби'!I937</f>
        <v>0.23881667450922592</v>
      </c>
      <c r="G937" s="163">
        <f>даратиз!K937</f>
        <v>2.5126818271304511E-3</v>
      </c>
      <c r="H937" s="163">
        <f>димвенканали!R937</f>
        <v>1.9346281238897239E-2</v>
      </c>
      <c r="I937" s="163">
        <f>покрівлі!P937+'під зими'!N937+маляри!N937+водій!M939</f>
        <v>0.15771642057411708</v>
      </c>
      <c r="J937" s="163">
        <f>електрики!Q937</f>
        <v>1.177197215261537E-2</v>
      </c>
      <c r="K937" s="163">
        <f t="shared" si="125"/>
        <v>1.2092383021659245</v>
      </c>
      <c r="L937" s="10">
        <v>3.0699057344809131E-2</v>
      </c>
      <c r="M937" s="116">
        <f t="shared" si="124"/>
        <v>1.24</v>
      </c>
      <c r="N937" s="116">
        <f t="shared" si="126"/>
        <v>1.4879248314128803</v>
      </c>
      <c r="O937" s="164"/>
      <c r="P937" s="168"/>
      <c r="Q937" s="154"/>
      <c r="R937" s="184">
        <v>9</v>
      </c>
      <c r="S937" s="166">
        <f t="shared" si="119"/>
        <v>0.22312366880674417</v>
      </c>
      <c r="T937" s="166">
        <v>1.2648011626061362</v>
      </c>
      <c r="U937" s="155">
        <f t="shared" si="127"/>
        <v>17.641007567307692</v>
      </c>
    </row>
    <row r="938" spans="1:21">
      <c r="A938" s="161">
        <f t="shared" si="123"/>
        <v>163</v>
      </c>
      <c r="B938" s="115" t="s">
        <v>986</v>
      </c>
      <c r="C938" s="115">
        <v>222</v>
      </c>
      <c r="D938" s="163">
        <f>'сходові кл'!P938</f>
        <v>0.46175695937788785</v>
      </c>
      <c r="E938" s="163">
        <f>'прибуд тер'!P938</f>
        <v>0.268429954823793</v>
      </c>
      <c r="F938" s="163">
        <f>'слюсарі х.в.'!Q938+водовідведення!Q938+зварювальник!N938+'слюсарі ц.о. г.в.'!O938+'гаряча вода'!O938+'аварійні служби'!I938</f>
        <v>0.24979627489967104</v>
      </c>
      <c r="G938" s="163">
        <f>даратиз!K938</f>
        <v>4.0839981240872545E-3</v>
      </c>
      <c r="H938" s="163">
        <f>димвенканали!R938</f>
        <v>2.3008981131470554E-2</v>
      </c>
      <c r="I938" s="163">
        <f>покрівлі!P938+'під зими'!N938+маляри!N938+водій!M940</f>
        <v>0.14673059204756644</v>
      </c>
      <c r="J938" s="163">
        <f>електрики!Q938</f>
        <v>1.3084555321677918E-2</v>
      </c>
      <c r="K938" s="163">
        <f t="shared" si="125"/>
        <v>1.166891315726154</v>
      </c>
      <c r="L938" s="10">
        <v>2.9238870986954608E-2</v>
      </c>
      <c r="M938" s="116">
        <f t="shared" si="124"/>
        <v>1.2</v>
      </c>
      <c r="N938" s="116">
        <f t="shared" si="126"/>
        <v>1.4353562240557303</v>
      </c>
      <c r="O938" s="164"/>
      <c r="P938" s="168"/>
      <c r="Q938" s="154"/>
      <c r="R938" s="184">
        <v>9</v>
      </c>
      <c r="S938" s="166">
        <f t="shared" si="119"/>
        <v>0.23071473939320031</v>
      </c>
      <c r="T938" s="166">
        <v>1.20464148466253</v>
      </c>
      <c r="U938" s="155">
        <f t="shared" si="127"/>
        <v>19.152149608879945</v>
      </c>
    </row>
    <row r="939" spans="1:21">
      <c r="A939" s="161">
        <f t="shared" si="123"/>
        <v>164</v>
      </c>
      <c r="B939" s="115" t="s">
        <v>987</v>
      </c>
      <c r="C939" s="115">
        <v>196</v>
      </c>
      <c r="D939" s="163">
        <f>'сходові кл'!P939</f>
        <v>0.45589581118749362</v>
      </c>
      <c r="E939" s="163">
        <f>'прибуд тер'!P939</f>
        <v>0.30985515167942418</v>
      </c>
      <c r="F939" s="163">
        <f>'слюсарі х.в.'!Q939+водовідведення!Q939+зварювальник!N939+'слюсарі ц.о. г.в.'!O939+'гаряча вода'!O939+'аварійні служби'!I939</f>
        <v>0.26513760834695876</v>
      </c>
      <c r="G939" s="163">
        <f>даратиз!K939</f>
        <v>1.0294532749185808E-3</v>
      </c>
      <c r="H939" s="163">
        <f>димвенканали!R939</f>
        <v>2.6572958021969968E-2</v>
      </c>
      <c r="I939" s="163">
        <f>покрівлі!P939+'під зими'!N939+маляри!N939+водій!M941</f>
        <v>0.1356120787293012</v>
      </c>
      <c r="J939" s="163">
        <f>електрики!Q939</f>
        <v>1.650617606776476E-2</v>
      </c>
      <c r="K939" s="163">
        <f t="shared" si="125"/>
        <v>1.2106092373078312</v>
      </c>
      <c r="L939" s="10">
        <v>3.015950727322865E-2</v>
      </c>
      <c r="M939" s="116">
        <f t="shared" si="124"/>
        <v>1.24</v>
      </c>
      <c r="N939" s="116">
        <f t="shared" si="126"/>
        <v>1.4889224934972718</v>
      </c>
      <c r="O939" s="164"/>
      <c r="P939" s="168"/>
      <c r="Q939" s="154"/>
      <c r="R939" s="184">
        <v>14</v>
      </c>
      <c r="S939" s="166">
        <f t="shared" si="119"/>
        <v>0.24635079384025138</v>
      </c>
      <c r="T939" s="166">
        <v>1.2425716996570204</v>
      </c>
      <c r="U939" s="155">
        <f t="shared" si="127"/>
        <v>19.825881589629805</v>
      </c>
    </row>
    <row r="940" spans="1:21">
      <c r="A940" s="161">
        <f t="shared" si="123"/>
        <v>165</v>
      </c>
      <c r="B940" s="115" t="s">
        <v>988</v>
      </c>
      <c r="C940" s="115">
        <v>231</v>
      </c>
      <c r="D940" s="163">
        <f>'сходові кл'!P940</f>
        <v>0.45375181199989878</v>
      </c>
      <c r="E940" s="163">
        <f>'прибуд тер'!P940</f>
        <v>0.31010811149351752</v>
      </c>
      <c r="F940" s="163">
        <f>'слюсарі х.в.'!Q940+водовідведення!Q940+зварювальник!N940+'слюсарі ц.о. г.в.'!O940+'гаряча вода'!O940+'аварійні служби'!I940</f>
        <v>0.26468245097787135</v>
      </c>
      <c r="G940" s="163">
        <f>даратиз!K940</f>
        <v>1.0246119341320902E-3</v>
      </c>
      <c r="H940" s="163">
        <f>димвенканали!R940</f>
        <v>2.6447989994159628E-2</v>
      </c>
      <c r="I940" s="163">
        <f>покрівлі!P940+'під зими'!N940+маляри!N940+водій!M942</f>
        <v>0.13543942127375547</v>
      </c>
      <c r="J940" s="163">
        <f>електрики!Q940</f>
        <v>1.6428550375202668E-2</v>
      </c>
      <c r="K940" s="163">
        <f t="shared" si="125"/>
        <v>1.2078829480485376</v>
      </c>
      <c r="L940" s="10">
        <v>3.0092198404894761E-2</v>
      </c>
      <c r="M940" s="116">
        <f t="shared" si="124"/>
        <v>1.24</v>
      </c>
      <c r="N940" s="116">
        <f t="shared" si="126"/>
        <v>1.4855701757441186</v>
      </c>
      <c r="O940" s="164"/>
      <c r="P940" s="168"/>
      <c r="Q940" s="154"/>
      <c r="R940" s="184">
        <v>14</v>
      </c>
      <c r="S940" s="166">
        <f t="shared" si="119"/>
        <v>0.24577160146245447</v>
      </c>
      <c r="T940" s="166">
        <v>1.2397985742816642</v>
      </c>
      <c r="U940" s="155">
        <f t="shared" si="127"/>
        <v>19.823510573469878</v>
      </c>
    </row>
    <row r="941" spans="1:21">
      <c r="A941" s="161">
        <f t="shared" si="123"/>
        <v>166</v>
      </c>
      <c r="B941" s="115" t="s">
        <v>989</v>
      </c>
      <c r="C941" s="115">
        <v>215</v>
      </c>
      <c r="D941" s="163">
        <f>'сходові кл'!P941</f>
        <v>0.45598558426537872</v>
      </c>
      <c r="E941" s="163">
        <f>'прибуд тер'!P941</f>
        <v>0.32566976149062871</v>
      </c>
      <c r="F941" s="163">
        <f>'слюсарі х.в.'!Q941+водовідведення!Q941+зварювальник!N941+'слюсарі ц.о. г.в.'!O941+'гаряча вода'!O941+'аварійні служби'!I941</f>
        <v>0.26515666659949044</v>
      </c>
      <c r="G941" s="163">
        <f>даратиз!K941</f>
        <v>1.0296559905100832E-3</v>
      </c>
      <c r="H941" s="163">
        <f>димвенканали!R941</f>
        <v>2.6578190656645705E-2</v>
      </c>
      <c r="I941" s="163">
        <f>покрівлі!P941+'під зими'!N941+маляри!N941+водій!M943</f>
        <v>0.13561930820554999</v>
      </c>
      <c r="J941" s="163">
        <f>електрики!Q941</f>
        <v>1.6509426394250227E-2</v>
      </c>
      <c r="K941" s="163">
        <f t="shared" si="125"/>
        <v>1.2265485936024538</v>
      </c>
      <c r="L941" s="10">
        <v>3.0554845329433138E-2</v>
      </c>
      <c r="M941" s="116">
        <f t="shared" si="124"/>
        <v>1.26</v>
      </c>
      <c r="N941" s="116">
        <f t="shared" si="126"/>
        <v>1.5085241267182643</v>
      </c>
      <c r="O941" s="164"/>
      <c r="P941" s="168"/>
      <c r="Q941" s="154"/>
      <c r="R941" s="184">
        <v>14</v>
      </c>
      <c r="S941" s="166">
        <f t="shared" si="119"/>
        <v>0.24966449914561917</v>
      </c>
      <c r="T941" s="166">
        <v>1.2588596275726451</v>
      </c>
      <c r="U941" s="155">
        <f t="shared" si="127"/>
        <v>19.832592425497555</v>
      </c>
    </row>
    <row r="942" spans="1:21">
      <c r="A942" s="161">
        <f t="shared" si="123"/>
        <v>167</v>
      </c>
      <c r="B942" s="115" t="s">
        <v>990</v>
      </c>
      <c r="C942" s="115">
        <v>241</v>
      </c>
      <c r="D942" s="163">
        <f>'сходові кл'!P942</f>
        <v>0.44757441976581053</v>
      </c>
      <c r="E942" s="163">
        <f>'прибуд тер'!P942</f>
        <v>0.44280414131769513</v>
      </c>
      <c r="F942" s="163">
        <f>'слюсарі х.в.'!Q942+водовідведення!Q942+зварювальник!N942+'слюсарі ц.о. г.в.'!O942+'гаряча вода'!O942+'аварійні служби'!I942</f>
        <v>0.25645356911475004</v>
      </c>
      <c r="G942" s="163">
        <f>даратиз!K942</f>
        <v>2.8149812583128458E-3</v>
      </c>
      <c r="H942" s="163">
        <f>димвенканали!R942</f>
        <v>2.4188667818226144E-2</v>
      </c>
      <c r="I942" s="163">
        <f>покрівлі!P942+'під зими'!N942+маляри!N942+водій!M944</f>
        <v>0.18821941839537071</v>
      </c>
      <c r="J942" s="163">
        <f>електрики!Q942</f>
        <v>1.5025139825314672E-2</v>
      </c>
      <c r="K942" s="163">
        <f t="shared" si="125"/>
        <v>1.3770803374954801</v>
      </c>
      <c r="L942" s="10">
        <v>3.4321462256740189E-2</v>
      </c>
      <c r="M942" s="116">
        <f t="shared" si="124"/>
        <v>1.41</v>
      </c>
      <c r="N942" s="116">
        <f t="shared" si="126"/>
        <v>1.6936821597026643</v>
      </c>
      <c r="O942" s="164"/>
      <c r="P942" s="168"/>
      <c r="Q942" s="154"/>
      <c r="R942" s="184">
        <v>5</v>
      </c>
      <c r="S942" s="166">
        <f t="shared" si="119"/>
        <v>0.27963791472496857</v>
      </c>
      <c r="T942" s="166">
        <v>1.4140442449776958</v>
      </c>
      <c r="U942" s="155">
        <f t="shared" si="127"/>
        <v>19.775754239527306</v>
      </c>
    </row>
    <row r="943" spans="1:21">
      <c r="A943" s="161">
        <f t="shared" si="123"/>
        <v>168</v>
      </c>
      <c r="B943" s="115" t="s">
        <v>991</v>
      </c>
      <c r="C943" s="115">
        <v>184</v>
      </c>
      <c r="D943" s="163">
        <f>'сходові кл'!P943</f>
        <v>0.55201044119718012</v>
      </c>
      <c r="E943" s="163">
        <f>'прибуд тер'!P943</f>
        <v>0.26833827295235252</v>
      </c>
      <c r="F943" s="163">
        <f>'слюсарі х.в.'!Q943+водовідведення!Q943+зварювальник!N943+'слюсарі ц.о. г.в.'!O943+'гаряча вода'!O943+'аварійні служби'!I943</f>
        <v>0.25087484346137123</v>
      </c>
      <c r="G943" s="163">
        <f>даратиз!K943</f>
        <v>3.5218721985107513E-3</v>
      </c>
      <c r="H943" s="163">
        <f>димвенканали!R943</f>
        <v>2.2656972650913754E-2</v>
      </c>
      <c r="I943" s="163">
        <f>покрівлі!P943+'під зими'!N943+маляри!N943+водій!M945</f>
        <v>0.18100439417614383</v>
      </c>
      <c r="J943" s="163">
        <f>електрики!Q943</f>
        <v>1.4073705284496911E-2</v>
      </c>
      <c r="K943" s="163">
        <f t="shared" si="125"/>
        <v>1.2924805019209693</v>
      </c>
      <c r="L943" s="10">
        <v>3.2222717316507277E-2</v>
      </c>
      <c r="M943" s="116">
        <f t="shared" si="124"/>
        <v>1.32</v>
      </c>
      <c r="N943" s="116">
        <f t="shared" si="126"/>
        <v>1.5896438630849719</v>
      </c>
      <c r="O943" s="164"/>
      <c r="P943" s="168"/>
      <c r="Q943" s="154"/>
      <c r="R943" s="184">
        <v>5</v>
      </c>
      <c r="S943" s="166">
        <f t="shared" si="119"/>
        <v>0.26206790964487214</v>
      </c>
      <c r="T943" s="166">
        <v>1.3275759534400997</v>
      </c>
      <c r="U943" s="155">
        <f t="shared" si="127"/>
        <v>19.740332669161791</v>
      </c>
    </row>
    <row r="944" spans="1:21">
      <c r="A944" s="161">
        <f t="shared" si="123"/>
        <v>169</v>
      </c>
      <c r="B944" s="115" t="s">
        <v>992</v>
      </c>
      <c r="C944" s="115">
        <v>204</v>
      </c>
      <c r="D944" s="163">
        <f>'сходові кл'!P944</f>
        <v>0.39492815818584004</v>
      </c>
      <c r="E944" s="163">
        <f>'прибуд тер'!P944</f>
        <v>0.37867705675093571</v>
      </c>
      <c r="F944" s="163">
        <f>'слюсарі х.в.'!Q944+водовідведення!Q944+зварювальник!N944+'слюсарі ц.о. г.в.'!O944+'гаряча вода'!O944+'аварійні служби'!I944</f>
        <v>0.25611114017581188</v>
      </c>
      <c r="G944" s="163">
        <f>даратиз!K944</f>
        <v>4.8215293896242406E-3</v>
      </c>
      <c r="H944" s="163">
        <f>димвенканали!R944</f>
        <v>2.4094650513288105E-2</v>
      </c>
      <c r="I944" s="163">
        <f>покрівлі!P944+'під зими'!N944+маляри!N944+водій!M946</f>
        <v>0.15155205734818092</v>
      </c>
      <c r="J944" s="163">
        <f>електрики!Q944</f>
        <v>1.4966739620586205E-2</v>
      </c>
      <c r="K944" s="163">
        <f t="shared" si="125"/>
        <v>1.2251513319842673</v>
      </c>
      <c r="L944" s="10">
        <v>3.0554026349558006E-2</v>
      </c>
      <c r="M944" s="116">
        <f t="shared" si="124"/>
        <v>1.26</v>
      </c>
      <c r="N944" s="116">
        <f t="shared" si="126"/>
        <v>1.5068464300005904</v>
      </c>
      <c r="O944" s="164"/>
      <c r="P944" s="168"/>
      <c r="Q944" s="154"/>
      <c r="R944" s="184">
        <v>9</v>
      </c>
      <c r="S944" s="166">
        <f t="shared" si="119"/>
        <v>0.24802054439880039</v>
      </c>
      <c r="T944" s="166">
        <v>1.25882588560179</v>
      </c>
      <c r="U944" s="155">
        <f t="shared" si="127"/>
        <v>19.702529733111785</v>
      </c>
    </row>
    <row r="945" spans="1:21">
      <c r="A945" s="161">
        <f t="shared" si="123"/>
        <v>170</v>
      </c>
      <c r="B945" s="115" t="s">
        <v>993</v>
      </c>
      <c r="C945" s="115">
        <v>203</v>
      </c>
      <c r="D945" s="163">
        <f>'сходові кл'!P945</f>
        <v>0.41716304178389685</v>
      </c>
      <c r="E945" s="163">
        <f>'прибуд тер'!P945</f>
        <v>0.36494453191274978</v>
      </c>
      <c r="F945" s="163">
        <f>'слюсарі х.в.'!Q945+водовідведення!Q945+зварювальник!N945+'слюсарі ц.о. г.в.'!O945+'гаряча вода'!O945+'аварійні служби'!I945</f>
        <v>0.25594168973139697</v>
      </c>
      <c r="G945" s="163">
        <f>даратиз!K945</f>
        <v>4.8122195063311432E-3</v>
      </c>
      <c r="H945" s="163">
        <f>димвенканали!R945</f>
        <v>2.4048126191617603E-2</v>
      </c>
      <c r="I945" s="163">
        <f>покрівлі!P945+'під зими'!N945+маляри!N945+водій!M947</f>
        <v>0.15145038874457339</v>
      </c>
      <c r="J945" s="163">
        <f>електрики!Q945</f>
        <v>1.4937840367281709E-2</v>
      </c>
      <c r="K945" s="163">
        <f t="shared" si="125"/>
        <v>1.2332978382378474</v>
      </c>
      <c r="L945" s="10">
        <v>3.0755011663723783E-2</v>
      </c>
      <c r="M945" s="116">
        <f t="shared" si="124"/>
        <v>1.26</v>
      </c>
      <c r="N945" s="116">
        <f t="shared" si="126"/>
        <v>1.5168634198818856</v>
      </c>
      <c r="O945" s="164"/>
      <c r="P945" s="168"/>
      <c r="Q945" s="154"/>
      <c r="R945" s="184">
        <v>9</v>
      </c>
      <c r="S945" s="166">
        <f t="shared" si="119"/>
        <v>0.24975693933646559</v>
      </c>
      <c r="T945" s="166">
        <v>1.26710648054542</v>
      </c>
      <c r="U945" s="155">
        <f t="shared" si="127"/>
        <v>19.71080908914292</v>
      </c>
    </row>
    <row r="946" spans="1:21">
      <c r="A946" s="161">
        <f t="shared" si="123"/>
        <v>171</v>
      </c>
      <c r="B946" s="115" t="s">
        <v>994</v>
      </c>
      <c r="C946" s="115">
        <v>223</v>
      </c>
      <c r="D946" s="163">
        <f>'сходові кл'!P946</f>
        <v>0.46944409252782093</v>
      </c>
      <c r="E946" s="163">
        <f>'прибуд тер'!P946</f>
        <v>0.25398406412264674</v>
      </c>
      <c r="F946" s="163">
        <f>'слюсарі х.в.'!Q946+водовідведення!Q946+зварювальник!N946+'слюсарі ц.о. г.в.'!O946+'гаряча вода'!O946+'аварійні служби'!I946</f>
        <v>0.24897522863415175</v>
      </c>
      <c r="G946" s="163">
        <f>даратиз!K946</f>
        <v>3.8324200839559338E-3</v>
      </c>
      <c r="H946" s="163">
        <f>димвенканали!R946</f>
        <v>2.2135414318170725E-2</v>
      </c>
      <c r="I946" s="163">
        <f>покрівлі!P946+'під зими'!N946+маляри!N946+водій!M948</f>
        <v>0.15064111083025172</v>
      </c>
      <c r="J946" s="163">
        <f>електрики!Q946</f>
        <v>1.3749731805039011E-2</v>
      </c>
      <c r="K946" s="163">
        <f t="shared" si="125"/>
        <v>1.1627620623220367</v>
      </c>
      <c r="L946" s="10">
        <v>2.9001958359394297E-2</v>
      </c>
      <c r="M946" s="116">
        <f t="shared" si="124"/>
        <v>1.19</v>
      </c>
      <c r="N946" s="116">
        <f t="shared" si="126"/>
        <v>1.4301168248177172</v>
      </c>
      <c r="O946" s="164"/>
      <c r="P946" s="168"/>
      <c r="Q946" s="154"/>
      <c r="R946" s="184">
        <v>9</v>
      </c>
      <c r="S946" s="166">
        <f t="shared" si="119"/>
        <v>0.2352361404106722</v>
      </c>
      <c r="T946" s="166">
        <v>1.194880684407045</v>
      </c>
      <c r="U946" s="155">
        <f t="shared" si="127"/>
        <v>19.686998332172994</v>
      </c>
    </row>
    <row r="947" spans="1:21">
      <c r="A947" s="161">
        <f t="shared" si="123"/>
        <v>172</v>
      </c>
      <c r="B947" s="115" t="s">
        <v>995</v>
      </c>
      <c r="C947" s="115">
        <v>136</v>
      </c>
      <c r="D947" s="163">
        <f>'сходові кл'!P947</f>
        <v>0.53503949726501832</v>
      </c>
      <c r="E947" s="163">
        <f>'прибуд тер'!P947</f>
        <v>0.40980929814437655</v>
      </c>
      <c r="F947" s="163">
        <f>'слюсарі х.в.'!Q947+водовідведення!Q947+зварювальник!N947+'слюсарі ц.о. г.в.'!O947+'гаряча вода'!O947+'аварійні служби'!I947</f>
        <v>0.25472066911657359</v>
      </c>
      <c r="G947" s="163">
        <f>даратиз!K947</f>
        <v>4.2430414120841822E-3</v>
      </c>
      <c r="H947" s="163">
        <f>димвенканали!R947</f>
        <v>2.3712882716473586E-2</v>
      </c>
      <c r="I947" s="163">
        <f>покрівлі!P947+'під зими'!N947+маляри!N947+водій!M949</f>
        <v>0.18829189833633092</v>
      </c>
      <c r="J947" s="163">
        <f>електрики!Q947</f>
        <v>1.4729599048354348E-2</v>
      </c>
      <c r="K947" s="163">
        <f t="shared" si="125"/>
        <v>1.4305468860392114</v>
      </c>
      <c r="L947" s="10">
        <v>3.5651832386435399E-2</v>
      </c>
      <c r="M947" s="116">
        <f t="shared" si="124"/>
        <v>1.47</v>
      </c>
      <c r="N947" s="116">
        <f t="shared" si="126"/>
        <v>1.7594384621107761</v>
      </c>
      <c r="O947" s="164"/>
      <c r="P947" s="168"/>
      <c r="Q947" s="154"/>
      <c r="R947" s="184">
        <v>5</v>
      </c>
      <c r="S947" s="166">
        <f t="shared" si="119"/>
        <v>0.29058296778963766</v>
      </c>
      <c r="T947" s="166">
        <v>1.4688554943211385</v>
      </c>
      <c r="U947" s="155">
        <f t="shared" si="127"/>
        <v>19.782951346343058</v>
      </c>
    </row>
    <row r="948" spans="1:21">
      <c r="A948" s="161">
        <f t="shared" si="123"/>
        <v>173</v>
      </c>
      <c r="B948" s="115" t="s">
        <v>996</v>
      </c>
      <c r="C948" s="115">
        <v>212</v>
      </c>
      <c r="D948" s="163">
        <f>'сходові кл'!P948</f>
        <v>0.42348713539639682</v>
      </c>
      <c r="E948" s="163">
        <f>'прибуд тер'!P948</f>
        <v>0.32455782572939929</v>
      </c>
      <c r="F948" s="163">
        <f>'слюсарі х.в.'!Q948+водовідведення!Q948+зварювальник!N948+'слюсарі ц.о. г.в.'!O948+'гаряча вода'!O948+'аварійні служби'!I948</f>
        <v>0.25334675094988751</v>
      </c>
      <c r="G948" s="163">
        <f>даратиз!K948</f>
        <v>3.3087315030608504E-3</v>
      </c>
      <c r="H948" s="163">
        <f>димвенканали!R948</f>
        <v>2.3335659682585701E-2</v>
      </c>
      <c r="I948" s="163">
        <f>покрівлі!P948+'під зими'!N948+маляри!N948+водій!M950</f>
        <v>0.15108283676855383</v>
      </c>
      <c r="J948" s="163">
        <f>електрики!Q948</f>
        <v>1.4495281521151622E-2</v>
      </c>
      <c r="K948" s="163">
        <f t="shared" si="125"/>
        <v>1.1936142215510357</v>
      </c>
      <c r="L948" s="10">
        <v>2.97641215993311E-2</v>
      </c>
      <c r="M948" s="116">
        <f t="shared" si="124"/>
        <v>1.22</v>
      </c>
      <c r="N948" s="116">
        <f t="shared" si="126"/>
        <v>1.4680540117804401</v>
      </c>
      <c r="O948" s="164"/>
      <c r="P948" s="168"/>
      <c r="Q948" s="154"/>
      <c r="R948" s="184">
        <v>9</v>
      </c>
      <c r="S948" s="166">
        <f t="shared" si="119"/>
        <v>0.24177220188799886</v>
      </c>
      <c r="T948" s="166">
        <v>1.2262818098924413</v>
      </c>
      <c r="U948" s="155">
        <f t="shared" si="127"/>
        <v>19.715876068422233</v>
      </c>
    </row>
    <row r="949" spans="1:21">
      <c r="A949" s="161">
        <f t="shared" si="123"/>
        <v>174</v>
      </c>
      <c r="B949" s="115" t="s">
        <v>997</v>
      </c>
      <c r="C949" s="115">
        <v>295</v>
      </c>
      <c r="D949" s="163">
        <f>'сходові кл'!P949</f>
        <v>0.51841041521466313</v>
      </c>
      <c r="E949" s="163">
        <f>'прибуд тер'!P949</f>
        <v>0.34919000045921539</v>
      </c>
      <c r="F949" s="163">
        <f>'слюсарі х.в.'!Q949+водовідведення!Q949+зварювальник!N949+'слюсарі ц.о. г.в.'!O949+'гаряча вода'!O949+'аварійні служби'!I949</f>
        <v>0.26374680696121999</v>
      </c>
      <c r="G949" s="163">
        <f>даратиз!K949</f>
        <v>3.0879844637031815E-3</v>
      </c>
      <c r="H949" s="163">
        <f>димвенканали!R949</f>
        <v>2.6191099530696576E-2</v>
      </c>
      <c r="I949" s="163">
        <f>покрівлі!P949+'під зими'!N949+маляри!N949+водій!M951</f>
        <v>0.14812384095779935</v>
      </c>
      <c r="J949" s="163">
        <f>електрики!Q949</f>
        <v>1.6268979159361922E-2</v>
      </c>
      <c r="K949" s="163">
        <f t="shared" si="125"/>
        <v>1.32501912674666</v>
      </c>
      <c r="L949" s="10">
        <v>3.3009958508384722E-2</v>
      </c>
      <c r="M949" s="116">
        <f t="shared" si="124"/>
        <v>1.36</v>
      </c>
      <c r="N949" s="116">
        <f t="shared" si="126"/>
        <v>1.6296349023060537</v>
      </c>
      <c r="O949" s="164"/>
      <c r="P949" s="168"/>
      <c r="Q949" s="154"/>
      <c r="R949" s="184">
        <v>9</v>
      </c>
      <c r="S949" s="166">
        <f t="shared" si="119"/>
        <v>0.26962461176060315</v>
      </c>
      <c r="T949" s="166">
        <v>1.3600102905454505</v>
      </c>
      <c r="U949" s="155">
        <f t="shared" si="127"/>
        <v>19.8251890912139</v>
      </c>
    </row>
    <row r="950" spans="1:21">
      <c r="A950" s="161">
        <f t="shared" si="123"/>
        <v>175</v>
      </c>
      <c r="B950" s="115" t="s">
        <v>998</v>
      </c>
      <c r="C950" s="115">
        <v>540</v>
      </c>
      <c r="D950" s="163">
        <f>'сходові кл'!P950</f>
        <v>0.46586488592431169</v>
      </c>
      <c r="E950" s="163">
        <f>'прибуд тер'!P950</f>
        <v>0.3553390503794388</v>
      </c>
      <c r="F950" s="163">
        <f>'слюсарі х.в.'!Q950+водовідведення!Q950+зварювальник!N950+'слюсарі ц.о. г.в.'!O950+'гаряча вода'!O950+'аварійні служби'!I950</f>
        <v>0.25664118552351689</v>
      </c>
      <c r="G950" s="163">
        <f>даратиз!K950</f>
        <v>1.7147802098490307E-3</v>
      </c>
      <c r="H950" s="163">
        <f>димвенканали!R950</f>
        <v>2.4240179787889459E-2</v>
      </c>
      <c r="I950" s="163">
        <f>покрівлі!P950+'під зими'!N950+маляри!N950+водій!M952</f>
        <v>0.14692812757195281</v>
      </c>
      <c r="J950" s="163">
        <f>електрики!Q950</f>
        <v>1.5057137228093731E-2</v>
      </c>
      <c r="K950" s="163">
        <f t="shared" si="125"/>
        <v>1.2657853466250522</v>
      </c>
      <c r="L950" s="10">
        <v>3.1540340801179456E-2</v>
      </c>
      <c r="M950" s="116">
        <f t="shared" si="124"/>
        <v>1.3</v>
      </c>
      <c r="N950" s="116">
        <f t="shared" si="126"/>
        <v>1.5567908249114779</v>
      </c>
      <c r="O950" s="164"/>
      <c r="P950" s="164"/>
      <c r="Q950" s="154"/>
      <c r="R950" s="184">
        <v>9</v>
      </c>
      <c r="S950" s="166">
        <f t="shared" si="119"/>
        <v>0.25732878390288461</v>
      </c>
      <c r="T950" s="166">
        <v>1.2994620410085933</v>
      </c>
      <c r="U950" s="155">
        <f t="shared" si="127"/>
        <v>19.802716492061265</v>
      </c>
    </row>
    <row r="951" spans="1:21">
      <c r="A951" s="161">
        <f t="shared" si="123"/>
        <v>176</v>
      </c>
      <c r="B951" s="115" t="s">
        <v>999</v>
      </c>
      <c r="C951" s="115">
        <v>196</v>
      </c>
      <c r="D951" s="163">
        <f>'сходові кл'!P951</f>
        <v>0.51221665487648615</v>
      </c>
      <c r="E951" s="163">
        <f>'прибуд тер'!P951</f>
        <v>0.43123204088715406</v>
      </c>
      <c r="F951" s="163">
        <f>'слюсарі х.в.'!Q951+водовідведення!Q951+зварювальник!N951+'слюсарі ц.о. г.в.'!O951+'гаряча вода'!O951+'аварійні служби'!I951</f>
        <v>0.26589499418706553</v>
      </c>
      <c r="G951" s="163">
        <f>даратиз!K951</f>
        <v>3.7601345415296571E-3</v>
      </c>
      <c r="H951" s="163">
        <f>димвенканали!R951</f>
        <v>2.4177206726500443E-2</v>
      </c>
      <c r="I951" s="163">
        <f>покрівлі!P951+'під зими'!N951+маляри!N951+водій!M953</f>
        <v>0.15230357926798602</v>
      </c>
      <c r="J951" s="163">
        <f>електрики!Q951</f>
        <v>1.663534589861447E-2</v>
      </c>
      <c r="K951" s="163">
        <f t="shared" si="125"/>
        <v>1.4062199563853364</v>
      </c>
      <c r="L951" s="10">
        <v>3.5033434171782035E-2</v>
      </c>
      <c r="M951" s="116">
        <f t="shared" si="124"/>
        <v>1.44</v>
      </c>
      <c r="N951" s="116">
        <f t="shared" si="126"/>
        <v>1.7295040686685419</v>
      </c>
      <c r="O951" s="164"/>
      <c r="P951" s="164"/>
      <c r="Q951" s="154"/>
      <c r="R951" s="184">
        <v>9</v>
      </c>
      <c r="S951" s="166">
        <f t="shared" si="119"/>
        <v>0.28612658079112196</v>
      </c>
      <c r="T951" s="166">
        <v>1.4433774878774199</v>
      </c>
      <c r="U951" s="155">
        <f t="shared" si="127"/>
        <v>19.823406087058324</v>
      </c>
    </row>
    <row r="952" spans="1:21">
      <c r="A952" s="161">
        <f t="shared" si="123"/>
        <v>177</v>
      </c>
      <c r="B952" s="115" t="s">
        <v>1000</v>
      </c>
      <c r="C952" s="115">
        <v>320</v>
      </c>
      <c r="D952" s="163">
        <f>'сходові кл'!P952</f>
        <v>0.5206268873588803</v>
      </c>
      <c r="E952" s="163">
        <f>'прибуд тер'!P952</f>
        <v>0.24596933658914663</v>
      </c>
      <c r="F952" s="163">
        <f>'слюсарі х.в.'!Q952+водовідведення!Q952+зварювальник!N952+'слюсарі ц.о. г.в.'!O952+'гаряча вода'!O952+'аварійні служби'!I952</f>
        <v>0.27307656758777354</v>
      </c>
      <c r="G952" s="163">
        <f>даратиз!K952</f>
        <v>3.0115105090796988E-3</v>
      </c>
      <c r="H952" s="163">
        <f>димвенканали!R952</f>
        <v>2.8752679029630804E-2</v>
      </c>
      <c r="I952" s="163">
        <f>покрівлі!P952+'під зими'!N952+маляри!N952+водій!M954</f>
        <v>0.14947278067769421</v>
      </c>
      <c r="J952" s="163">
        <f>електрики!Q952</f>
        <v>1.7860141204100306E-2</v>
      </c>
      <c r="K952" s="163">
        <f t="shared" si="125"/>
        <v>1.2387699029563055</v>
      </c>
      <c r="L952" s="10">
        <v>3.0871496868804724E-2</v>
      </c>
      <c r="M952" s="116">
        <f t="shared" si="124"/>
        <v>1.27</v>
      </c>
      <c r="N952" s="116">
        <f t="shared" si="126"/>
        <v>1.5235696797901321</v>
      </c>
      <c r="O952" s="164"/>
      <c r="P952" s="168"/>
      <c r="Q952" s="154"/>
      <c r="R952" s="184">
        <v>10</v>
      </c>
      <c r="S952" s="166">
        <f t="shared" si="119"/>
        <v>0.25166400879537765</v>
      </c>
      <c r="T952" s="166">
        <v>1.2719056709947545</v>
      </c>
      <c r="U952" s="155">
        <f t="shared" si="127"/>
        <v>19.786373670191423</v>
      </c>
    </row>
    <row r="953" spans="1:21">
      <c r="A953" s="161">
        <f t="shared" si="123"/>
        <v>178</v>
      </c>
      <c r="B953" s="115" t="s">
        <v>1001</v>
      </c>
      <c r="C953" s="115">
        <v>237</v>
      </c>
      <c r="D953" s="163">
        <f>'сходові кл'!P953</f>
        <v>0.47125571707178798</v>
      </c>
      <c r="E953" s="163">
        <f>'прибуд тер'!P953</f>
        <v>0.50320626779260613</v>
      </c>
      <c r="F953" s="163">
        <f>'слюсарі х.в.'!Q953+водовідведення!Q953+зварювальник!N953+'слюсарі ц.о. г.в.'!O953+'гаряча вода'!O953+'аварійні служби'!I953</f>
        <v>0.25351023986268989</v>
      </c>
      <c r="G953" s="163">
        <f>даратиз!K953</f>
        <v>2.7074704709311244E-3</v>
      </c>
      <c r="H953" s="163">
        <f>димвенканали!R953</f>
        <v>2.3380547205867439E-2</v>
      </c>
      <c r="I953" s="163">
        <f>покрівлі!P953+'під зими'!N953+маляри!N953+водій!M956</f>
        <v>0.15071397000397546</v>
      </c>
      <c r="J953" s="163">
        <f>електрики!Q953</f>
        <v>1.452316405353367E-2</v>
      </c>
      <c r="K953" s="163">
        <f t="shared" si="125"/>
        <v>1.4192973764613916</v>
      </c>
      <c r="L953" s="10">
        <v>3.5356125972768104E-2</v>
      </c>
      <c r="M953" s="116">
        <f t="shared" si="124"/>
        <v>1.45</v>
      </c>
      <c r="N953" s="116">
        <f t="shared" si="126"/>
        <v>1.7455842029209918</v>
      </c>
      <c r="O953" s="164"/>
      <c r="P953" s="168"/>
      <c r="Q953" s="154"/>
      <c r="R953" s="184">
        <v>9</v>
      </c>
      <c r="S953" s="166">
        <f t="shared" si="119"/>
        <v>0.28891181284294576</v>
      </c>
      <c r="T953" s="166">
        <v>1.4566723900780461</v>
      </c>
      <c r="U953" s="155">
        <f t="shared" si="127"/>
        <v>19.833684966560419</v>
      </c>
    </row>
    <row r="954" spans="1:21">
      <c r="A954" s="161">
        <f t="shared" si="123"/>
        <v>179</v>
      </c>
      <c r="B954" s="115" t="s">
        <v>1291</v>
      </c>
      <c r="C954" s="115">
        <v>7</v>
      </c>
      <c r="D954" s="163">
        <f>'сходові кл'!P954</f>
        <v>0</v>
      </c>
      <c r="E954" s="163">
        <f>'прибуд тер'!P954</f>
        <v>0</v>
      </c>
      <c r="F954" s="163">
        <f>'слюсарі х.в.'!Q954+водовідведення!Q954+зварювальник!N954+'слюсарі ц.о. г.в.'!O954+'гаряча вода'!O954+'аварійні служби'!I954</f>
        <v>0.2182279116622656</v>
      </c>
      <c r="G954" s="163">
        <f>даратиз!K954</f>
        <v>0</v>
      </c>
      <c r="H954" s="163">
        <f>димвенканали!R954</f>
        <v>5.510973712011101E-2</v>
      </c>
      <c r="I954" s="163">
        <f>покрівлі!P954+'під зими'!N954+маляри!N954+водій!M957</f>
        <v>0.53477220517869717</v>
      </c>
      <c r="J954" s="163">
        <f>електрики!Q954</f>
        <v>3.3239581113271757E-2</v>
      </c>
      <c r="K954" s="163">
        <f t="shared" si="125"/>
        <v>0.84134943507434556</v>
      </c>
      <c r="L954" s="10">
        <v>2.1551422289083595E-2</v>
      </c>
      <c r="M954" s="116">
        <f t="shared" si="124"/>
        <v>0.86</v>
      </c>
      <c r="N954" s="116">
        <f t="shared" si="126"/>
        <v>1.0354810288361149</v>
      </c>
      <c r="O954" s="164"/>
      <c r="P954" s="168"/>
      <c r="Q954" s="154"/>
      <c r="R954" s="184">
        <v>1</v>
      </c>
      <c r="S954" s="166">
        <f t="shared" si="119"/>
        <v>0.14756243052587081</v>
      </c>
      <c r="T954" s="166">
        <v>0.88791859831024411</v>
      </c>
      <c r="U954" s="155">
        <f t="shared" si="127"/>
        <v>16.618914257082789</v>
      </c>
    </row>
    <row r="955" spans="1:21">
      <c r="A955" s="161">
        <f t="shared" si="123"/>
        <v>180</v>
      </c>
      <c r="B955" s="115" t="s">
        <v>1360</v>
      </c>
      <c r="C955" s="115"/>
      <c r="D955" s="163">
        <f>'сходові кл'!P955</f>
        <v>0.51664363213119524</v>
      </c>
      <c r="E955" s="163">
        <f>'прибуд тер'!P955</f>
        <v>0.30155510840825239</v>
      </c>
      <c r="F955" s="163">
        <f>'слюсарі х.в.'!Q955+водовідведення!Q955+зварювальник!N955+'слюсарі ц.о. г.в.'!O955+'гаряча вода'!O955+'аварійні служби'!I955</f>
        <v>0.34883174482230972</v>
      </c>
      <c r="G955" s="163">
        <f>даратиз!K955</f>
        <v>2.8757262202620758E-3</v>
      </c>
      <c r="H955" s="163">
        <f>димвенканали!R955</f>
        <v>1.2212765046541708E-2</v>
      </c>
      <c r="I955" s="163">
        <f>покрівлі!P955+'під зими'!N955+маляри!N955+водій!M958</f>
        <v>0.21791450467749623</v>
      </c>
      <c r="J955" s="163">
        <f>електрики!Q955</f>
        <v>0.105216920576623</v>
      </c>
      <c r="K955" s="163">
        <f t="shared" si="125"/>
        <v>1.5052504018826804</v>
      </c>
      <c r="L955" s="10">
        <v>0</v>
      </c>
      <c r="M955" s="116">
        <f t="shared" si="124"/>
        <v>1.51</v>
      </c>
      <c r="N955" s="116">
        <f t="shared" si="126"/>
        <v>1.8063004822592164</v>
      </c>
      <c r="O955" s="164"/>
      <c r="P955" s="168"/>
      <c r="Q955" s="154"/>
      <c r="R955" s="184">
        <v>9</v>
      </c>
      <c r="S955" s="166">
        <f t="shared" si="119"/>
        <v>0.18630048225921625</v>
      </c>
      <c r="T955" s="166">
        <v>1.62</v>
      </c>
      <c r="U955" s="155">
        <f t="shared" si="127"/>
        <v>11.500029769087423</v>
      </c>
    </row>
    <row r="956" spans="1:21" s="225" customFormat="1">
      <c r="A956" s="231"/>
      <c r="B956" s="237" t="s">
        <v>576</v>
      </c>
      <c r="C956" s="237">
        <f>SUM(C926:C954)</f>
        <v>4255</v>
      </c>
      <c r="D956" s="232">
        <f>'сходові кл'!P956</f>
        <v>0.42268536269497908</v>
      </c>
      <c r="E956" s="232">
        <f>'прибуд тер'!P956</f>
        <v>0.34493515546776715</v>
      </c>
      <c r="F956" s="232">
        <f>'слюсарі х.в.'!Q956+водовідведення!Q956+зварювальник!N956+'слюсарі ц.о. г.в.'!O956+'гаряча вода'!O956+'аварійні служби'!I956</f>
        <v>0.26293345347050989</v>
      </c>
      <c r="G956" s="232">
        <f>даратиз!K956</f>
        <v>2.6147227386410371E-3</v>
      </c>
      <c r="H956" s="232">
        <f>димвенканали!R956</f>
        <v>2.9415363672205957E-2</v>
      </c>
      <c r="I956" s="232">
        <f>покрівлі!P956+'під зими'!N956+маляри!N956+водій!M958</f>
        <v>0.16208394793036418</v>
      </c>
      <c r="J956" s="232">
        <f>електрики!Q956</f>
        <v>3.8663696961170579</v>
      </c>
      <c r="K956" s="232">
        <f t="shared" si="125"/>
        <v>5.0910377020915254</v>
      </c>
      <c r="L956" s="15">
        <f>(D956+E956+F956+G956+H956+I956+J956)*0.03</f>
        <v>0.15273113106274575</v>
      </c>
      <c r="M956" s="227">
        <f>AVERAGE(M776:M954)</f>
        <v>1.0516201117318431</v>
      </c>
      <c r="N956" s="227">
        <f>AVERAGE(N776:N954)</f>
        <v>1.26200340499157</v>
      </c>
      <c r="O956" s="164">
        <f>MAX(N776:N954)</f>
        <v>1.926413188251376</v>
      </c>
      <c r="P956" s="164">
        <f>MIN(N776:N954)</f>
        <v>0.53810210783486234</v>
      </c>
      <c r="Q956" s="154">
        <f>MAX(N776:N954)</f>
        <v>1.926413188251376</v>
      </c>
      <c r="R956" s="228"/>
      <c r="S956" s="230">
        <f t="shared" si="119"/>
        <v>0.20169711576618821</v>
      </c>
      <c r="T956" s="230">
        <v>1.0603062892253818</v>
      </c>
      <c r="U956" s="246">
        <f t="shared" si="127"/>
        <v>19.022533188362033</v>
      </c>
    </row>
    <row r="957" spans="1:21">
      <c r="A957" s="161"/>
      <c r="B957" s="237" t="s">
        <v>23</v>
      </c>
      <c r="C957" s="237"/>
      <c r="D957" s="163"/>
      <c r="E957" s="163"/>
      <c r="F957" s="163"/>
      <c r="G957" s="163"/>
      <c r="H957" s="163"/>
      <c r="I957" s="163"/>
      <c r="J957" s="163"/>
      <c r="K957" s="163"/>
      <c r="L957" s="10"/>
      <c r="M957" s="116"/>
      <c r="N957" s="116"/>
      <c r="O957" s="164"/>
      <c r="P957" s="168"/>
      <c r="Q957" s="154">
        <f>MIN(N776:N954)</f>
        <v>0.53810210783486234</v>
      </c>
      <c r="R957" s="236"/>
      <c r="S957" s="166">
        <f t="shared" ref="S957:S1020" si="128">N957-T957</f>
        <v>0</v>
      </c>
      <c r="T957" s="166"/>
      <c r="U957" s="155"/>
    </row>
    <row r="958" spans="1:21">
      <c r="A958" s="161">
        <v>1</v>
      </c>
      <c r="B958" s="162" t="s">
        <v>1272</v>
      </c>
      <c r="C958" s="162">
        <v>357</v>
      </c>
      <c r="D958" s="163">
        <f>'сходові кл'!P958</f>
        <v>0.40741478276175341</v>
      </c>
      <c r="E958" s="163">
        <f>'прибуд тер'!P958</f>
        <v>0.32672521482721967</v>
      </c>
      <c r="F958" s="163">
        <f>'слюсарі х.в.'!Q958+водовідведення!Q958+зварювальник!N958+'слюсарі ц.о. г.в.'!O958+'гаряча вода'!O958+'аварійні служби'!I958</f>
        <v>0.25824377973508938</v>
      </c>
      <c r="G958" s="163">
        <f>даратиз!K958</f>
        <v>3.7981297392888727E-3</v>
      </c>
      <c r="H958" s="163">
        <f>димвенканали!R958</f>
        <v>3.7118134022335929E-2</v>
      </c>
      <c r="I958" s="163">
        <f>покрівлі!P958+'під зими'!N958+маляри!N958+водій!M960</f>
        <v>0.10151551882885271</v>
      </c>
      <c r="J958" s="163">
        <f>електрики!Q958</f>
        <v>2.096943412295188E-2</v>
      </c>
      <c r="K958" s="163">
        <f t="shared" ref="K958:K989" si="129">D958+E958+F958+G958+H958+I958+J958</f>
        <v>1.1557849940374918</v>
      </c>
      <c r="L958" s="10">
        <v>2.984145339868384E-2</v>
      </c>
      <c r="M958" s="116">
        <f t="shared" si="124"/>
        <v>1.19</v>
      </c>
      <c r="N958" s="116">
        <f t="shared" ref="N958:N989" si="130">(D958+E958+F958+G958+H958+I958+J958+L958)*1.2</f>
        <v>1.4227517369234108</v>
      </c>
      <c r="O958" s="164"/>
      <c r="P958" s="168"/>
      <c r="Q958" s="154"/>
      <c r="R958" s="228">
        <v>9</v>
      </c>
      <c r="S958" s="166">
        <f t="shared" si="128"/>
        <v>0.1932838568976365</v>
      </c>
      <c r="T958" s="166">
        <v>1.2294678800257743</v>
      </c>
      <c r="U958" s="155">
        <f t="shared" ref="U958:U989" si="131">S958/T958*100</f>
        <v>15.72093586483809</v>
      </c>
    </row>
    <row r="959" spans="1:21">
      <c r="A959" s="161">
        <f t="shared" ref="A959:A1010" si="132">A958+1</f>
        <v>2</v>
      </c>
      <c r="B959" s="162" t="s">
        <v>1273</v>
      </c>
      <c r="C959" s="162">
        <v>429</v>
      </c>
      <c r="D959" s="163">
        <f>'сходові кл'!P959</f>
        <v>0.38336469918188809</v>
      </c>
      <c r="E959" s="163">
        <f>'прибуд тер'!P959</f>
        <v>0.53134504875123834</v>
      </c>
      <c r="F959" s="163">
        <f>'слюсарі х.в.'!Q959+водовідведення!Q959+зварювальник!N959+'слюсарі ц.о. г.в.'!O959+'гаряча вода'!O959+'аварійні служби'!I959</f>
        <v>0.23064925801793973</v>
      </c>
      <c r="G959" s="163">
        <f>даратиз!K959</f>
        <v>3.9316125154439515E-3</v>
      </c>
      <c r="H959" s="163">
        <f>димвенканали!R959</f>
        <v>3.7006334653824399E-2</v>
      </c>
      <c r="I959" s="163">
        <f>покрівлі!P959+'під зими'!N959+маляри!N959+водій!M960</f>
        <v>0.10332416377771134</v>
      </c>
      <c r="J959" s="163">
        <f>електрики!Q959</f>
        <v>2.1200729011862172E-2</v>
      </c>
      <c r="K959" s="163">
        <f t="shared" si="129"/>
        <v>1.3108218459099079</v>
      </c>
      <c r="L959" s="10">
        <v>3.4217185614523353E-2</v>
      </c>
      <c r="M959" s="116">
        <f t="shared" si="124"/>
        <v>1.35</v>
      </c>
      <c r="N959" s="116">
        <f t="shared" si="130"/>
        <v>1.6140468378293173</v>
      </c>
      <c r="O959" s="164"/>
      <c r="P959" s="168"/>
      <c r="Q959" s="154"/>
      <c r="R959" s="228">
        <v>9</v>
      </c>
      <c r="S959" s="166">
        <f t="shared" si="128"/>
        <v>0.20429879051095545</v>
      </c>
      <c r="T959" s="166">
        <v>1.4097480473183619</v>
      </c>
      <c r="U959" s="155">
        <f t="shared" si="131"/>
        <v>14.491865471959677</v>
      </c>
    </row>
    <row r="960" spans="1:21">
      <c r="A960" s="161">
        <f t="shared" si="132"/>
        <v>3</v>
      </c>
      <c r="B960" s="162" t="s">
        <v>1275</v>
      </c>
      <c r="C960" s="162">
        <v>230</v>
      </c>
      <c r="D960" s="163">
        <f>'сходові кл'!P960</f>
        <v>0.41333867236617838</v>
      </c>
      <c r="E960" s="163">
        <f>'прибуд тер'!P960</f>
        <v>0.47461216645799092</v>
      </c>
      <c r="F960" s="163">
        <f>'слюсарі х.в.'!Q960+водовідведення!Q960+зварювальник!N960+'слюсарі ц.о. г.в.'!O960+'гаряча вода'!O960+'аварійні служби'!I960</f>
        <v>0.24019285565223819</v>
      </c>
      <c r="G960" s="163">
        <f>даратиз!K960</f>
        <v>4.067788762067928E-3</v>
      </c>
      <c r="H960" s="163">
        <f>димвенканали!R960</f>
        <v>4.3208110607305568E-2</v>
      </c>
      <c r="I960" s="163">
        <f>покрівлі!P960+'під зими'!N960+маляри!N960+водій!M961</f>
        <v>0.12495010464512646</v>
      </c>
      <c r="J960" s="163">
        <f>електрики!Q960</f>
        <v>2.424330749855963E-2</v>
      </c>
      <c r="K960" s="163">
        <f t="shared" si="129"/>
        <v>1.324613005989467</v>
      </c>
      <c r="L960" s="10">
        <v>3.46521615728358E-2</v>
      </c>
      <c r="M960" s="116">
        <f t="shared" si="124"/>
        <v>1.36</v>
      </c>
      <c r="N960" s="116">
        <f t="shared" si="130"/>
        <v>1.6311182010747634</v>
      </c>
      <c r="O960" s="164"/>
      <c r="P960" s="168"/>
      <c r="Q960" s="154"/>
      <c r="R960" s="184">
        <v>5</v>
      </c>
      <c r="S960" s="166">
        <f t="shared" si="128"/>
        <v>0.20344914427392813</v>
      </c>
      <c r="T960" s="166">
        <v>1.4276690568008352</v>
      </c>
      <c r="U960" s="155">
        <f t="shared" si="131"/>
        <v>14.250441536487681</v>
      </c>
    </row>
    <row r="961" spans="1:21">
      <c r="A961" s="161">
        <f t="shared" si="132"/>
        <v>4</v>
      </c>
      <c r="B961" s="162" t="s">
        <v>1277</v>
      </c>
      <c r="C961" s="162">
        <v>309</v>
      </c>
      <c r="D961" s="163">
        <f>'сходові кл'!P961</f>
        <v>0.43553408174364416</v>
      </c>
      <c r="E961" s="163">
        <f>'прибуд тер'!P961</f>
        <v>0.57333393296265767</v>
      </c>
      <c r="F961" s="163">
        <f>'слюсарі х.в.'!Q961+водовідведення!Q961+зварювальник!N961+'слюсарі ц.о. г.в.'!O961+'гаряча вода'!O961+'аварійні служби'!I961</f>
        <v>0.23538830768918056</v>
      </c>
      <c r="G961" s="163">
        <f>даратиз!K961</f>
        <v>4.0073751736180701E-3</v>
      </c>
      <c r="H961" s="163">
        <f>димвенканали!R961</f>
        <v>3.9900695135930954E-2</v>
      </c>
      <c r="I961" s="163">
        <f>покрівлі!P961+'під зими'!N961+маляри!N961+водій!M961</f>
        <v>0.12438657661141631</v>
      </c>
      <c r="J961" s="163">
        <f>електрики!Q961</f>
        <v>2.2858892480841178E-2</v>
      </c>
      <c r="K961" s="163">
        <f t="shared" si="129"/>
        <v>1.4354098617972888</v>
      </c>
      <c r="L961" s="10">
        <v>3.7353885784610651E-2</v>
      </c>
      <c r="M961" s="116">
        <f t="shared" si="124"/>
        <v>1.47</v>
      </c>
      <c r="N961" s="116">
        <f t="shared" si="130"/>
        <v>1.7673164970982793</v>
      </c>
      <c r="O961" s="164"/>
      <c r="P961" s="168"/>
      <c r="Q961" s="154"/>
      <c r="R961" s="184">
        <v>5</v>
      </c>
      <c r="S961" s="166">
        <f t="shared" si="128"/>
        <v>0.22833640277232048</v>
      </c>
      <c r="T961" s="166">
        <v>1.5389800943259588</v>
      </c>
      <c r="U961" s="155">
        <f t="shared" si="131"/>
        <v>14.836865246936611</v>
      </c>
    </row>
    <row r="962" spans="1:21">
      <c r="A962" s="161">
        <f t="shared" si="132"/>
        <v>5</v>
      </c>
      <c r="B962" s="162" t="s">
        <v>1278</v>
      </c>
      <c r="C962" s="162">
        <v>291</v>
      </c>
      <c r="D962" s="163">
        <f>'сходові кл'!P962</f>
        <v>0.3996916541211637</v>
      </c>
      <c r="E962" s="163">
        <f>'прибуд тер'!P962</f>
        <v>0.48944238052300176</v>
      </c>
      <c r="F962" s="163">
        <f>'слюсарі х.в.'!Q962+водовідведення!Q962+зварювальник!N962+'слюсарі ц.о. г.в.'!O962+'гаряча вода'!O962+'аварійні служби'!I962</f>
        <v>0.23481966845902885</v>
      </c>
      <c r="G962" s="163">
        <f>даратиз!K962</f>
        <v>4.0106255534142409E-3</v>
      </c>
      <c r="H962" s="163">
        <f>димвенканали!R962</f>
        <v>3.9751544665198695E-2</v>
      </c>
      <c r="I962" s="163">
        <f>покрівлі!P962+'під зими'!N962+маляри!N962+водій!M962</f>
        <v>0.12489938345463483</v>
      </c>
      <c r="J962" s="163">
        <f>електрики!Q962</f>
        <v>2.277344498268806E-2</v>
      </c>
      <c r="K962" s="163">
        <f t="shared" si="129"/>
        <v>1.3153887017591299</v>
      </c>
      <c r="L962" s="10">
        <v>3.4351769884425051E-2</v>
      </c>
      <c r="M962" s="116">
        <f t="shared" si="124"/>
        <v>1.35</v>
      </c>
      <c r="N962" s="116">
        <f t="shared" si="130"/>
        <v>1.619688565972266</v>
      </c>
      <c r="O962" s="164"/>
      <c r="P962" s="168"/>
      <c r="Q962" s="154"/>
      <c r="R962" s="184">
        <v>5</v>
      </c>
      <c r="S962" s="166">
        <f t="shared" si="128"/>
        <v>0.20439564673395383</v>
      </c>
      <c r="T962" s="166">
        <v>1.4152929192383121</v>
      </c>
      <c r="U962" s="155">
        <f t="shared" si="131"/>
        <v>14.441932405339545</v>
      </c>
    </row>
    <row r="963" spans="1:21">
      <c r="A963" s="161">
        <f t="shared" si="132"/>
        <v>6</v>
      </c>
      <c r="B963" s="162" t="s">
        <v>1279</v>
      </c>
      <c r="C963" s="162">
        <v>153</v>
      </c>
      <c r="D963" s="163">
        <f>'сходові кл'!P963</f>
        <v>0.43266938941148086</v>
      </c>
      <c r="E963" s="163">
        <f>'прибуд тер'!P963</f>
        <v>0.55472818533405688</v>
      </c>
      <c r="F963" s="163">
        <f>'слюсарі х.в.'!Q963+водовідведення!Q963+зварювальник!N963+'слюсарі ц.о. г.в.'!O963+'гаряча вода'!O963+'аварійні служби'!I963</f>
        <v>0.24089540398452255</v>
      </c>
      <c r="G963" s="163">
        <f>даратиз!K963</f>
        <v>4.3813314037626635E-3</v>
      </c>
      <c r="H963" s="163">
        <f>димвенканали!R963</f>
        <v>4.176573443824165E-2</v>
      </c>
      <c r="I963" s="163">
        <f>покрівлі!P963+'під зими'!N963+маляри!N963+водій!M963</f>
        <v>0.12676697889615787</v>
      </c>
      <c r="J963" s="163">
        <f>електрики!Q963</f>
        <v>2.3927363411957173E-2</v>
      </c>
      <c r="K963" s="163">
        <f t="shared" si="129"/>
        <v>1.4251343868801796</v>
      </c>
      <c r="L963" s="10">
        <v>3.7010566313958368E-2</v>
      </c>
      <c r="M963" s="116">
        <f t="shared" si="124"/>
        <v>1.46</v>
      </c>
      <c r="N963" s="116">
        <f t="shared" si="130"/>
        <v>1.7545739438329655</v>
      </c>
      <c r="O963" s="164"/>
      <c r="P963" s="168"/>
      <c r="Q963" s="154"/>
      <c r="R963" s="184">
        <v>5</v>
      </c>
      <c r="S963" s="166">
        <f t="shared" si="128"/>
        <v>0.22973861169788079</v>
      </c>
      <c r="T963" s="166">
        <v>1.5248353321350847</v>
      </c>
      <c r="U963" s="155">
        <f t="shared" si="131"/>
        <v>15.066453856115681</v>
      </c>
    </row>
    <row r="964" spans="1:21">
      <c r="A964" s="161">
        <f t="shared" si="132"/>
        <v>7</v>
      </c>
      <c r="B964" s="162" t="s">
        <v>1280</v>
      </c>
      <c r="C964" s="162">
        <v>157</v>
      </c>
      <c r="D964" s="163">
        <f>'сходові кл'!P964</f>
        <v>0.42464720946607604</v>
      </c>
      <c r="E964" s="163">
        <f>'прибуд тер'!P964</f>
        <v>0.43134755342834663</v>
      </c>
      <c r="F964" s="163">
        <f>'слюсарі х.в.'!Q964+водовідведення!Q964+зварювальник!N964+'слюсарі ц.о. г.в.'!O964+'гаряча вода'!O964+'аварійні служби'!I964</f>
        <v>0.23658472265272354</v>
      </c>
      <c r="G964" s="163">
        <f>даратиз!K964</f>
        <v>4.3685848145631426E-3</v>
      </c>
      <c r="H964" s="163">
        <f>димвенканали!R964</f>
        <v>4.1286252275419308E-2</v>
      </c>
      <c r="I964" s="163">
        <f>покрівлі!P964+'під зими'!N964+маляри!N964+водій!M964</f>
        <v>0.12211848707820344</v>
      </c>
      <c r="J964" s="163">
        <f>електрики!Q964</f>
        <v>2.3652670673670335E-2</v>
      </c>
      <c r="K964" s="163">
        <f t="shared" si="129"/>
        <v>1.2840054803890026</v>
      </c>
      <c r="L964" s="10">
        <v>3.3595177910257311E-2</v>
      </c>
      <c r="M964" s="116">
        <f t="shared" si="124"/>
        <v>1.32</v>
      </c>
      <c r="N964" s="116">
        <f t="shared" si="130"/>
        <v>1.5811207899591118</v>
      </c>
      <c r="O964" s="164"/>
      <c r="P964" s="168"/>
      <c r="Q964" s="154"/>
      <c r="R964" s="184">
        <v>5</v>
      </c>
      <c r="S964" s="166">
        <f t="shared" si="128"/>
        <v>0.19699946005651081</v>
      </c>
      <c r="T964" s="166">
        <v>1.3841213299026009</v>
      </c>
      <c r="U964" s="155">
        <f t="shared" si="131"/>
        <v>14.232817297192685</v>
      </c>
    </row>
    <row r="965" spans="1:21">
      <c r="A965" s="161">
        <f t="shared" si="132"/>
        <v>8</v>
      </c>
      <c r="B965" s="162" t="s">
        <v>1281</v>
      </c>
      <c r="C965" s="162">
        <v>236</v>
      </c>
      <c r="D965" s="163">
        <f>'сходові кл'!P965</f>
        <v>0.43724990727296686</v>
      </c>
      <c r="E965" s="163">
        <f>'прибуд тер'!P965</f>
        <v>0.49967725506994082</v>
      </c>
      <c r="F965" s="163">
        <f>'слюсарі х.в.'!Q965+водовідведення!Q965+зварювальник!N965+'слюсарі ц.о. г.в.'!O965+'гаряча вода'!O965+'аварійні служби'!I965</f>
        <v>0.23625132931860399</v>
      </c>
      <c r="G965" s="163">
        <f>даратиз!K965</f>
        <v>4.1157482130504963E-3</v>
      </c>
      <c r="H965" s="163">
        <f>димвенканали!R965</f>
        <v>4.2144518287577801E-2</v>
      </c>
      <c r="I965" s="163">
        <f>покрівлі!P965+'під зими'!N965+маляри!N965+водій!M965</f>
        <v>0.12620250272745007</v>
      </c>
      <c r="J965" s="163">
        <f>електрики!Q965</f>
        <v>2.4144366630972698E-2</v>
      </c>
      <c r="K965" s="163">
        <f t="shared" si="129"/>
        <v>1.3697856275205624</v>
      </c>
      <c r="L965" s="10">
        <v>3.5767385602928817E-2</v>
      </c>
      <c r="M965" s="116">
        <f t="shared" si="124"/>
        <v>1.41</v>
      </c>
      <c r="N965" s="116">
        <f t="shared" si="130"/>
        <v>1.6866636157481893</v>
      </c>
      <c r="O965" s="164"/>
      <c r="P965" s="168"/>
      <c r="Q965" s="154"/>
      <c r="R965" s="184">
        <v>5</v>
      </c>
      <c r="S965" s="166">
        <f t="shared" si="128"/>
        <v>0.21304732890752209</v>
      </c>
      <c r="T965" s="166">
        <v>1.4736162868406673</v>
      </c>
      <c r="U965" s="155">
        <f t="shared" si="131"/>
        <v>14.457449392357152</v>
      </c>
    </row>
    <row r="966" spans="1:21">
      <c r="A966" s="161">
        <f t="shared" si="132"/>
        <v>9</v>
      </c>
      <c r="B966" s="162" t="s">
        <v>1282</v>
      </c>
      <c r="C966" s="162">
        <v>240</v>
      </c>
      <c r="D966" s="163">
        <f>'сходові кл'!P966</f>
        <v>0.43740118737005129</v>
      </c>
      <c r="E966" s="163">
        <f>'прибуд тер'!P966</f>
        <v>0.44304265344304766</v>
      </c>
      <c r="F966" s="163">
        <f>'слюсарі х.в.'!Q966+водовідведення!Q966+зварювальник!N966+'слюсарі ц.о. г.в.'!O966+'гаряча вода'!O966+'аварійні служби'!I966</f>
        <v>0.23660217029929426</v>
      </c>
      <c r="G966" s="163">
        <f>даратиз!K966</f>
        <v>4.1171721831391997E-3</v>
      </c>
      <c r="H966" s="163">
        <f>димвенканали!R966</f>
        <v>4.2159099484079095E-2</v>
      </c>
      <c r="I966" s="163">
        <f>покрівлі!P966+'під зими'!N966+маляри!N966+водій!M966</f>
        <v>0.12622200881849907</v>
      </c>
      <c r="J966" s="163">
        <f>електрики!Q966</f>
        <v>2.4152720119600641E-2</v>
      </c>
      <c r="K966" s="163">
        <f t="shared" si="129"/>
        <v>1.3136970117177111</v>
      </c>
      <c r="L966" s="10">
        <v>3.436812462543181E-2</v>
      </c>
      <c r="M966" s="116">
        <f t="shared" ref="M966:M1011" si="133">ROUND(K966+L966,2)</f>
        <v>1.35</v>
      </c>
      <c r="N966" s="116">
        <f t="shared" si="130"/>
        <v>1.6176781636117714</v>
      </c>
      <c r="O966" s="164"/>
      <c r="P966" s="168"/>
      <c r="Q966" s="154"/>
      <c r="R966" s="184">
        <v>5</v>
      </c>
      <c r="S966" s="166">
        <f t="shared" si="128"/>
        <v>0.20171142904398098</v>
      </c>
      <c r="T966" s="166">
        <v>1.4159667345677904</v>
      </c>
      <c r="U966" s="155">
        <f t="shared" si="131"/>
        <v>14.245492081108202</v>
      </c>
    </row>
    <row r="967" spans="1:21">
      <c r="A967" s="161">
        <f t="shared" si="132"/>
        <v>10</v>
      </c>
      <c r="B967" s="162" t="s">
        <v>1283</v>
      </c>
      <c r="C967" s="162">
        <v>244</v>
      </c>
      <c r="D967" s="163">
        <f>'сходові кл'!P967</f>
        <v>0.44623950987559735</v>
      </c>
      <c r="E967" s="163">
        <f>'прибуд тер'!P967</f>
        <v>0.42446039261684626</v>
      </c>
      <c r="F967" s="163">
        <f>'слюсарі х.в.'!Q967+водовідведення!Q967+зварювальник!N967+'слюсарі ц.о. г.в.'!O967+'гаряча вода'!O967+'аварійні служби'!I967</f>
        <v>0.23734414335486703</v>
      </c>
      <c r="G967" s="163">
        <f>даратиз!K967</f>
        <v>4.1179325967361661E-3</v>
      </c>
      <c r="H967" s="163">
        <f>димвенканали!R967</f>
        <v>4.2249728587033637E-2</v>
      </c>
      <c r="I967" s="163">
        <f>покрівлі!P967+'під зими'!N967+маляри!N967+водій!M967</f>
        <v>0.12639019189189701</v>
      </c>
      <c r="J967" s="163">
        <f>електрики!Q967</f>
        <v>2.4459426737792847E-2</v>
      </c>
      <c r="K967" s="163">
        <f t="shared" si="129"/>
        <v>1.3052613256607704</v>
      </c>
      <c r="L967" s="10">
        <v>3.4163096439706345E-2</v>
      </c>
      <c r="M967" s="116">
        <f t="shared" si="133"/>
        <v>1.34</v>
      </c>
      <c r="N967" s="116">
        <f t="shared" si="130"/>
        <v>1.6073093065205721</v>
      </c>
      <c r="O967" s="164"/>
      <c r="P967" s="168"/>
      <c r="Q967" s="154"/>
      <c r="R967" s="184">
        <v>5</v>
      </c>
      <c r="S967" s="166">
        <f t="shared" si="128"/>
        <v>0.19978973320467053</v>
      </c>
      <c r="T967" s="166">
        <v>1.4075195733159016</v>
      </c>
      <c r="U967" s="155">
        <f t="shared" si="131"/>
        <v>14.194455053580276</v>
      </c>
    </row>
    <row r="968" spans="1:21">
      <c r="A968" s="161">
        <f t="shared" si="132"/>
        <v>11</v>
      </c>
      <c r="B968" s="162" t="s">
        <v>0</v>
      </c>
      <c r="C968" s="162">
        <v>218</v>
      </c>
      <c r="D968" s="163">
        <f>'сходові кл'!P968</f>
        <v>0.43938159749690814</v>
      </c>
      <c r="E968" s="163">
        <f>'прибуд тер'!P968</f>
        <v>0.43804033227391553</v>
      </c>
      <c r="F968" s="163">
        <f>'слюсарі х.в.'!Q968+водовідведення!Q968+зварювальник!N968+'слюсарі ц.о. г.в.'!O968+'гаряча вода'!O968+'аварійні служби'!I968</f>
        <v>0.23637742440162146</v>
      </c>
      <c r="G968" s="163">
        <f>даратиз!K968</f>
        <v>4.1172671495133097E-3</v>
      </c>
      <c r="H968" s="163">
        <f>димвенканали!R968</f>
        <v>4.2160071922596513E-2</v>
      </c>
      <c r="I968" s="163">
        <f>покрівлі!P968+'під зими'!N968+маляри!N968+водій!M968</f>
        <v>0.1261764659236437</v>
      </c>
      <c r="J968" s="163">
        <f>електрики!Q968</f>
        <v>2.4153277224368823E-2</v>
      </c>
      <c r="K968" s="163">
        <f t="shared" si="129"/>
        <v>1.3104064363925676</v>
      </c>
      <c r="L968" s="10">
        <v>3.4292010302977481E-2</v>
      </c>
      <c r="M968" s="116">
        <f t="shared" si="133"/>
        <v>1.34</v>
      </c>
      <c r="N968" s="116">
        <f t="shared" si="130"/>
        <v>1.6136381360346541</v>
      </c>
      <c r="O968" s="164"/>
      <c r="P968" s="168"/>
      <c r="Q968" s="154"/>
      <c r="R968" s="184">
        <v>5</v>
      </c>
      <c r="S968" s="166">
        <f t="shared" si="128"/>
        <v>0.20080731155198173</v>
      </c>
      <c r="T968" s="166">
        <v>1.4128308244826724</v>
      </c>
      <c r="U968" s="155">
        <f t="shared" si="131"/>
        <v>14.213117952427892</v>
      </c>
    </row>
    <row r="969" spans="1:21">
      <c r="A969" s="161">
        <f t="shared" si="132"/>
        <v>12</v>
      </c>
      <c r="B969" s="162" t="s">
        <v>1</v>
      </c>
      <c r="C969" s="162">
        <v>234</v>
      </c>
      <c r="D969" s="163">
        <f>'сходові кл'!P969</f>
        <v>0.44454403196716546</v>
      </c>
      <c r="E969" s="163">
        <f>'прибуд тер'!P969</f>
        <v>0.40922535268719157</v>
      </c>
      <c r="F969" s="163">
        <f>'слюсарі х.в.'!Q969+водовідведення!Q969+зварювальник!N969+'слюсарі ц.о. г.в.'!O969+'гаряча вода'!O969+'аварійні служби'!I969</f>
        <v>0.23878763181825574</v>
      </c>
      <c r="G969" s="163">
        <f>даратиз!K969</f>
        <v>4.1184056002026397E-3</v>
      </c>
      <c r="H969" s="163">
        <f>димвенканали!R969</f>
        <v>4.2089201605734892E-2</v>
      </c>
      <c r="I969" s="163">
        <f>покрівлі!P969+'під зими'!N969+маляри!N969+водій!M969</f>
        <v>0.12608173743698461</v>
      </c>
      <c r="J969" s="163">
        <f>електрики!Q969</f>
        <v>2.4112676003069194E-2</v>
      </c>
      <c r="K969" s="163">
        <f t="shared" si="129"/>
        <v>1.2889590371186042</v>
      </c>
      <c r="L969" s="10">
        <v>3.3696933878705475E-2</v>
      </c>
      <c r="M969" s="116">
        <f t="shared" si="133"/>
        <v>1.32</v>
      </c>
      <c r="N969" s="116">
        <f t="shared" si="130"/>
        <v>1.5871871651967715</v>
      </c>
      <c r="O969" s="164"/>
      <c r="P969" s="168"/>
      <c r="Q969" s="154"/>
      <c r="R969" s="184">
        <v>5</v>
      </c>
      <c r="S969" s="166">
        <f t="shared" si="128"/>
        <v>0.19887348939410621</v>
      </c>
      <c r="T969" s="166">
        <v>1.3883136758026653</v>
      </c>
      <c r="U969" s="155">
        <f t="shared" si="131"/>
        <v>14.324823911219188</v>
      </c>
    </row>
    <row r="970" spans="1:21">
      <c r="A970" s="161">
        <f t="shared" si="132"/>
        <v>13</v>
      </c>
      <c r="B970" s="162" t="s">
        <v>2</v>
      </c>
      <c r="C970" s="162">
        <v>220</v>
      </c>
      <c r="D970" s="163">
        <f>'сходові кл'!P970</f>
        <v>0.56892389045066072</v>
      </c>
      <c r="E970" s="163">
        <f>'прибуд тер'!P970</f>
        <v>0.48045569402745958</v>
      </c>
      <c r="F970" s="163">
        <f>'слюсарі х.в.'!Q970+водовідведення!Q970+зварювальник!N970+'слюсарі ц.о. г.в.'!O970+'гаряча вода'!O970+'аварійні служби'!I970</f>
        <v>0.28045567058392873</v>
      </c>
      <c r="G970" s="163">
        <f>даратиз!K970</f>
        <v>4.1331097517772371E-3</v>
      </c>
      <c r="H970" s="163">
        <f>димвенканали!R970</f>
        <v>3.27173633085567E-2</v>
      </c>
      <c r="I970" s="163">
        <f>покрівлі!P970+'під зими'!N970+маляри!N970+водій!M970</f>
        <v>0.11160048488892799</v>
      </c>
      <c r="J970" s="163">
        <f>електрики!Q970</f>
        <v>1.8743600520719765E-2</v>
      </c>
      <c r="K970" s="163">
        <f t="shared" si="129"/>
        <v>1.4970298135320306</v>
      </c>
      <c r="L970" s="10">
        <v>3.7410855533358225E-2</v>
      </c>
      <c r="M970" s="116">
        <f t="shared" si="133"/>
        <v>1.53</v>
      </c>
      <c r="N970" s="116">
        <f t="shared" si="130"/>
        <v>1.8413288028784667</v>
      </c>
      <c r="O970" s="164"/>
      <c r="P970" s="168"/>
      <c r="Q970" s="154"/>
      <c r="R970" s="184">
        <v>9</v>
      </c>
      <c r="S970" s="166">
        <f t="shared" si="128"/>
        <v>0.30000155490410774</v>
      </c>
      <c r="T970" s="166">
        <v>1.5413272479743589</v>
      </c>
      <c r="U970" s="155">
        <f t="shared" si="131"/>
        <v>19.463845545997803</v>
      </c>
    </row>
    <row r="971" spans="1:21">
      <c r="A971" s="161">
        <f t="shared" si="132"/>
        <v>14</v>
      </c>
      <c r="B971" s="162" t="s">
        <v>3</v>
      </c>
      <c r="C971" s="162">
        <v>328</v>
      </c>
      <c r="D971" s="163">
        <f>'сходові кл'!P971</f>
        <v>0.44450203262229548</v>
      </c>
      <c r="E971" s="163">
        <f>'прибуд тер'!P971</f>
        <v>0.36486330377991621</v>
      </c>
      <c r="F971" s="163">
        <f>'слюсарі х.в.'!Q971+водовідведення!Q971+зварювальник!N971+'слюсарі ц.о. г.в.'!O971+'гаряча вода'!O971+'аварійні служби'!I971</f>
        <v>0.24011500739706379</v>
      </c>
      <c r="G971" s="163">
        <f>даратиз!K971</f>
        <v>4.0378663930114665E-3</v>
      </c>
      <c r="H971" s="163">
        <f>димвенканали!R971</f>
        <v>3.3528067725973672E-2</v>
      </c>
      <c r="I971" s="163">
        <f>покрівлі!P971+'під зими'!N971+маляри!N971+водій!M971</f>
        <v>0.10809721800800169</v>
      </c>
      <c r="J971" s="163">
        <f>електрики!Q971</f>
        <v>1.9385901000338865E-2</v>
      </c>
      <c r="K971" s="163">
        <f t="shared" si="129"/>
        <v>1.2145293969266011</v>
      </c>
      <c r="L971" s="10">
        <v>3.1457093449095724E-2</v>
      </c>
      <c r="M971" s="116">
        <f t="shared" si="133"/>
        <v>1.25</v>
      </c>
      <c r="N971" s="116">
        <f t="shared" si="130"/>
        <v>1.4951837884508361</v>
      </c>
      <c r="O971" s="164"/>
      <c r="P971" s="168"/>
      <c r="Q971" s="154"/>
      <c r="R971" s="184">
        <v>9</v>
      </c>
      <c r="S971" s="166">
        <f t="shared" si="128"/>
        <v>0.19915153834809218</v>
      </c>
      <c r="T971" s="166">
        <v>1.2960322501027439</v>
      </c>
      <c r="U971" s="155">
        <f t="shared" si="131"/>
        <v>15.366248666443624</v>
      </c>
    </row>
    <row r="972" spans="1:21">
      <c r="A972" s="161">
        <f t="shared" si="132"/>
        <v>15</v>
      </c>
      <c r="B972" s="162" t="s">
        <v>38</v>
      </c>
      <c r="C972" s="162">
        <v>371</v>
      </c>
      <c r="D972" s="163">
        <f>'сходові кл'!P972</f>
        <v>0.25662070659988107</v>
      </c>
      <c r="E972" s="163">
        <f>'прибуд тер'!P972</f>
        <v>0.62923811275191111</v>
      </c>
      <c r="F972" s="163">
        <f>'слюсарі х.в.'!Q972+водовідведення!Q972+зварювальник!N972+'слюсарі ц.о. г.в.'!O972+'гаряча вода'!O972+'аварійні служби'!I972</f>
        <v>0.3252213974975352</v>
      </c>
      <c r="G972" s="163">
        <f>даратиз!K972</f>
        <v>2.5180885418795737E-3</v>
      </c>
      <c r="H972" s="163">
        <f>димвенканали!R972</f>
        <v>5.1908816983211363E-2</v>
      </c>
      <c r="I972" s="163">
        <f>покрівлі!P972+'під зими'!N972+маляри!N972+водій!M972</f>
        <v>0.13008427411470128</v>
      </c>
      <c r="J972" s="163">
        <f>електрики!Q972</f>
        <v>2.973828055337227E-2</v>
      </c>
      <c r="K972" s="163">
        <f t="shared" si="129"/>
        <v>1.4253296770424919</v>
      </c>
      <c r="L972" s="10">
        <v>3.5393173464772582E-2</v>
      </c>
      <c r="M972" s="116">
        <f t="shared" si="133"/>
        <v>1.46</v>
      </c>
      <c r="N972" s="116">
        <f t="shared" si="130"/>
        <v>1.7528674206087174</v>
      </c>
      <c r="O972" s="164"/>
      <c r="P972" s="168"/>
      <c r="Q972" s="154"/>
      <c r="R972" s="184">
        <v>5</v>
      </c>
      <c r="S972" s="166">
        <f t="shared" si="128"/>
        <v>0.29466867386008699</v>
      </c>
      <c r="T972" s="166">
        <v>1.4581987467486304</v>
      </c>
      <c r="U972" s="155">
        <f t="shared" si="131"/>
        <v>20.207716850471485</v>
      </c>
    </row>
    <row r="973" spans="1:21">
      <c r="A973" s="161">
        <f t="shared" si="132"/>
        <v>16</v>
      </c>
      <c r="B973" s="162" t="s">
        <v>39</v>
      </c>
      <c r="C973" s="162">
        <v>291</v>
      </c>
      <c r="D973" s="163">
        <f>'сходові кл'!P973</f>
        <v>0.12901245921269808</v>
      </c>
      <c r="E973" s="163">
        <f>'прибуд тер'!P973</f>
        <v>0.51450042530780915</v>
      </c>
      <c r="F973" s="163">
        <f>'слюсарі х.в.'!Q973+водовідведення!Q973+зварювальник!N973+'слюсарі ц.о. г.в.'!O973+'гаряча вода'!O973+'аварійні служби'!I973</f>
        <v>0.26261740184049076</v>
      </c>
      <c r="G973" s="163">
        <f>даратиз!K973</f>
        <v>2.6430387393963808E-3</v>
      </c>
      <c r="H973" s="163">
        <f>димвенканали!R973</f>
        <v>6.3928582065612777E-2</v>
      </c>
      <c r="I973" s="163">
        <f>покрівлі!P973+'під зими'!N973+маляри!N973+водій!M973</f>
        <v>0.12172794347664484</v>
      </c>
      <c r="J973" s="163">
        <f>електрики!Q973</f>
        <v>3.6624338972343531E-2</v>
      </c>
      <c r="K973" s="163">
        <f t="shared" si="129"/>
        <v>1.1310541896149957</v>
      </c>
      <c r="L973" s="10">
        <v>3.0150198697140855E-2</v>
      </c>
      <c r="M973" s="116">
        <f t="shared" si="133"/>
        <v>1.1599999999999999</v>
      </c>
      <c r="N973" s="116">
        <f t="shared" si="130"/>
        <v>1.3934452659745638</v>
      </c>
      <c r="O973" s="164"/>
      <c r="P973" s="168"/>
      <c r="Q973" s="154"/>
      <c r="R973" s="184">
        <v>6</v>
      </c>
      <c r="S973" s="166">
        <f t="shared" si="128"/>
        <v>0.15125707965236046</v>
      </c>
      <c r="T973" s="166">
        <v>1.2421881863222033</v>
      </c>
      <c r="U973" s="155">
        <f t="shared" si="131"/>
        <v>12.176663835468716</v>
      </c>
    </row>
    <row r="974" spans="1:21">
      <c r="A974" s="161">
        <f t="shared" si="132"/>
        <v>17</v>
      </c>
      <c r="B974" s="162" t="s">
        <v>40</v>
      </c>
      <c r="C974" s="162">
        <v>241</v>
      </c>
      <c r="D974" s="163">
        <f>'сходові кл'!P974</f>
        <v>0.11714385552986965</v>
      </c>
      <c r="E974" s="163">
        <f>'прибуд тер'!P974</f>
        <v>0.53462364473744584</v>
      </c>
      <c r="F974" s="163">
        <f>'слюсарі х.в.'!Q974+водовідведення!Q974+зварювальник!N974+'слюсарі ц.о. г.в.'!O974+'гаряча вода'!O974+'аварійні служби'!I974</f>
        <v>0.26303583132969993</v>
      </c>
      <c r="G974" s="163">
        <f>даратиз!K974</f>
        <v>2.9235027177978361E-3</v>
      </c>
      <c r="H974" s="163">
        <f>димвенканали!R974</f>
        <v>6.2844728919763851E-2</v>
      </c>
      <c r="I974" s="163">
        <f>покрівлі!P974+'під зими'!N974+маляри!N974+водій!M974</f>
        <v>0.12058732274231375</v>
      </c>
      <c r="J974" s="163">
        <f>електрики!Q974</f>
        <v>3.627824052147538E-2</v>
      </c>
      <c r="K974" s="163">
        <f t="shared" si="129"/>
        <v>1.1374371264983663</v>
      </c>
      <c r="L974" s="10">
        <v>3.0273488190929936E-2</v>
      </c>
      <c r="M974" s="116">
        <f t="shared" si="133"/>
        <v>1.17</v>
      </c>
      <c r="N974" s="116">
        <f t="shared" si="130"/>
        <v>1.4012527376271553</v>
      </c>
      <c r="O974" s="164"/>
      <c r="P974" s="168"/>
      <c r="Q974" s="154"/>
      <c r="R974" s="184">
        <v>6</v>
      </c>
      <c r="S974" s="166">
        <f t="shared" si="128"/>
        <v>0.15398502416084203</v>
      </c>
      <c r="T974" s="166">
        <v>1.2472677134663133</v>
      </c>
      <c r="U974" s="155">
        <f t="shared" si="131"/>
        <v>12.345787716487774</v>
      </c>
    </row>
    <row r="975" spans="1:21">
      <c r="A975" s="161">
        <f t="shared" si="132"/>
        <v>18</v>
      </c>
      <c r="B975" s="162" t="s">
        <v>4</v>
      </c>
      <c r="C975" s="162">
        <v>201</v>
      </c>
      <c r="D975" s="163">
        <f>'сходові кл'!P975</f>
        <v>0.59727768826886085</v>
      </c>
      <c r="E975" s="163">
        <f>'прибуд тер'!P975</f>
        <v>0.44488589457369937</v>
      </c>
      <c r="F975" s="163">
        <f>'слюсарі х.в.'!Q975+водовідведення!Q975+зварювальник!N975+'слюсарі ц.о. г.в.'!O975+'гаряча вода'!O975+'аварійні служби'!I975</f>
        <v>0.23665298266817686</v>
      </c>
      <c r="G975" s="163">
        <f>даратиз!K975</f>
        <v>4.029383429672447E-3</v>
      </c>
      <c r="H975" s="163">
        <f>димвенканали!R975</f>
        <v>3.3827696568211676E-2</v>
      </c>
      <c r="I975" s="163">
        <f>покрівлі!P975+'під зими'!N975+маляри!N975+водій!M975</f>
        <v>0.1131172613605525</v>
      </c>
      <c r="J975" s="163">
        <f>електрики!Q975</f>
        <v>1.8583278231155558E-2</v>
      </c>
      <c r="K975" s="163">
        <f t="shared" si="129"/>
        <v>1.4483741851003291</v>
      </c>
      <c r="L975" s="10">
        <v>3.7360853632432259E-2</v>
      </c>
      <c r="M975" s="116">
        <f t="shared" si="133"/>
        <v>1.49</v>
      </c>
      <c r="N975" s="116">
        <f t="shared" si="130"/>
        <v>1.7828820464793138</v>
      </c>
      <c r="O975" s="164"/>
      <c r="P975" s="168"/>
      <c r="Q975" s="154"/>
      <c r="R975" s="184">
        <v>9</v>
      </c>
      <c r="S975" s="166">
        <f t="shared" si="128"/>
        <v>0.24361487682310456</v>
      </c>
      <c r="T975" s="166">
        <v>1.5392671696562092</v>
      </c>
      <c r="U975" s="155">
        <f t="shared" si="131"/>
        <v>15.826679190300357</v>
      </c>
    </row>
    <row r="976" spans="1:21">
      <c r="A976" s="161">
        <f t="shared" si="132"/>
        <v>19</v>
      </c>
      <c r="B976" s="162" t="s">
        <v>5</v>
      </c>
      <c r="C976" s="162">
        <v>311</v>
      </c>
      <c r="D976" s="163">
        <f>'сходові кл'!P976</f>
        <v>0.4170889152788676</v>
      </c>
      <c r="E976" s="163">
        <f>'прибуд тер'!P976</f>
        <v>0.48906682374929517</v>
      </c>
      <c r="F976" s="163">
        <f>'слюсарі х.в.'!Q976+водовідведення!Q976+зварювальник!N976+'слюсарі ц.о. г.в.'!O976+'гаряча вода'!O976+'аварійні служби'!I976</f>
        <v>0.23248091984531749</v>
      </c>
      <c r="G976" s="163">
        <f>даратиз!K976</f>
        <v>4.009939837823699E-3</v>
      </c>
      <c r="H976" s="163">
        <f>димвенканали!R976</f>
        <v>3.9926231024177333E-2</v>
      </c>
      <c r="I976" s="163">
        <f>покрівлі!P976+'під зими'!N976+маляри!N976+водій!M976</f>
        <v>0.12521224209956791</v>
      </c>
      <c r="J976" s="163">
        <f>електрики!Q976</f>
        <v>2.2873521853132517E-2</v>
      </c>
      <c r="K976" s="163">
        <f t="shared" si="129"/>
        <v>1.3306585936881814</v>
      </c>
      <c r="L976" s="10">
        <v>3.4795267038295156E-2</v>
      </c>
      <c r="M976" s="116">
        <f t="shared" si="133"/>
        <v>1.37</v>
      </c>
      <c r="N976" s="116">
        <f t="shared" si="130"/>
        <v>1.6385446328717719</v>
      </c>
      <c r="O976" s="164"/>
      <c r="P976" s="168"/>
      <c r="Q976" s="154"/>
      <c r="R976" s="184">
        <v>5</v>
      </c>
      <c r="S976" s="166">
        <f t="shared" si="128"/>
        <v>0.2049796308940115</v>
      </c>
      <c r="T976" s="166">
        <v>1.4335650019777604</v>
      </c>
      <c r="U976" s="155">
        <f t="shared" si="131"/>
        <v>14.298593409522386</v>
      </c>
    </row>
    <row r="977" spans="1:21">
      <c r="A977" s="161">
        <f t="shared" si="132"/>
        <v>20</v>
      </c>
      <c r="B977" s="162" t="s">
        <v>6</v>
      </c>
      <c r="C977" s="162">
        <v>331</v>
      </c>
      <c r="D977" s="163">
        <f>'сходові кл'!P977</f>
        <v>0.41727188277830729</v>
      </c>
      <c r="E977" s="163">
        <f>'прибуд тер'!P977</f>
        <v>0.54444708323263269</v>
      </c>
      <c r="F977" s="163">
        <f>'слюсарі х.в.'!Q977+водовідведення!Q977+зварювальник!N977+'слюсарі ц.о. г.в.'!O977+'гаряча вода'!O977+'аварійні служби'!I977</f>
        <v>0.34457883562021202</v>
      </c>
      <c r="G977" s="163">
        <f>даратиз!K977</f>
        <v>3.9719789842381789E-3</v>
      </c>
      <c r="H977" s="163">
        <f>димвенканали!R977</f>
        <v>4.0434497368581408E-2</v>
      </c>
      <c r="I977" s="163">
        <f>покрівлі!P977+'під зими'!N977+маляри!N977+водій!M977</f>
        <v>0.12446845917216745</v>
      </c>
      <c r="J977" s="163">
        <f>електрики!Q977</f>
        <v>2.2971665685952436E-2</v>
      </c>
      <c r="K977" s="163">
        <f t="shared" si="129"/>
        <v>1.4981444028420916</v>
      </c>
      <c r="L977" s="10">
        <v>3.6214914242245114E-2</v>
      </c>
      <c r="M977" s="116">
        <f t="shared" si="133"/>
        <v>1.53</v>
      </c>
      <c r="N977" s="116">
        <f t="shared" si="130"/>
        <v>1.841231180501204</v>
      </c>
      <c r="O977" s="164"/>
      <c r="P977" s="168"/>
      <c r="Q977" s="154"/>
      <c r="R977" s="184">
        <v>5</v>
      </c>
      <c r="S977" s="166">
        <f t="shared" si="128"/>
        <v>0.34917671372070513</v>
      </c>
      <c r="T977" s="166">
        <v>1.4920544667804989</v>
      </c>
      <c r="U977" s="155">
        <f t="shared" si="131"/>
        <v>23.402410668971488</v>
      </c>
    </row>
    <row r="978" spans="1:21">
      <c r="A978" s="161">
        <f t="shared" si="132"/>
        <v>21</v>
      </c>
      <c r="B978" s="162" t="s">
        <v>7</v>
      </c>
      <c r="C978" s="162">
        <v>332</v>
      </c>
      <c r="D978" s="163">
        <f>'сходові кл'!P978</f>
        <v>0.39651045576691107</v>
      </c>
      <c r="E978" s="163">
        <f>'прибуд тер'!P978</f>
        <v>0.4348087586905412</v>
      </c>
      <c r="F978" s="163">
        <f>'слюсарі х.в.'!Q978+водовідведення!Q978+зварювальник!N978+'слюсарі ц.о. г.в.'!O978+'гаряча вода'!O978+'аварійні служби'!I978</f>
        <v>0.23200895330333191</v>
      </c>
      <c r="G978" s="163">
        <f>даратиз!K978</f>
        <v>4.0028178183953945E-3</v>
      </c>
      <c r="H978" s="163">
        <f>димвенканали!R978</f>
        <v>3.9435156901871528E-2</v>
      </c>
      <c r="I978" s="163">
        <f>покрівлі!P978+'під зими'!N978+маляри!N978+водій!M978</f>
        <v>0.12442604717566762</v>
      </c>
      <c r="J978" s="163">
        <f>електрики!Q978</f>
        <v>2.2592188143940987E-2</v>
      </c>
      <c r="K978" s="163">
        <f t="shared" si="129"/>
        <v>1.2537843778006597</v>
      </c>
      <c r="L978" s="10">
        <v>3.2879855237978407E-2</v>
      </c>
      <c r="M978" s="116">
        <f t="shared" si="133"/>
        <v>1.29</v>
      </c>
      <c r="N978" s="116">
        <f t="shared" si="130"/>
        <v>1.5439970796463656</v>
      </c>
      <c r="O978" s="164"/>
      <c r="P978" s="168"/>
      <c r="Q978" s="154"/>
      <c r="R978" s="184">
        <v>5</v>
      </c>
      <c r="S978" s="166">
        <f t="shared" si="128"/>
        <v>0.18934704384165535</v>
      </c>
      <c r="T978" s="166">
        <v>1.3546500358047102</v>
      </c>
      <c r="U978" s="155">
        <f t="shared" si="131"/>
        <v>13.977561645962419</v>
      </c>
    </row>
    <row r="979" spans="1:21">
      <c r="A979" s="161">
        <f t="shared" si="132"/>
        <v>22</v>
      </c>
      <c r="B979" s="162" t="s">
        <v>8</v>
      </c>
      <c r="C979" s="162">
        <v>220</v>
      </c>
      <c r="D979" s="163">
        <f>'сходові кл'!P979</f>
        <v>0.43300670118571921</v>
      </c>
      <c r="E979" s="163">
        <f>'прибуд тер'!P979</f>
        <v>0.41130012626129314</v>
      </c>
      <c r="F979" s="163">
        <f>'слюсарі х.в.'!Q979+водовідведення!Q979+зварювальник!N979+'слюсарі ц.о. г.в.'!O979+'гаряча вода'!O979+'аварійні служби'!I979</f>
        <v>0.2912148529444859</v>
      </c>
      <c r="G979" s="163">
        <f>даратиз!K979</f>
        <v>4.1157666400274007E-3</v>
      </c>
      <c r="H979" s="163">
        <f>димвенканали!R979</f>
        <v>4.1735535064099764E-2</v>
      </c>
      <c r="I979" s="163">
        <f>покрівлі!P979+'під зими'!N979+маляри!N979+водій!M979</f>
        <v>0.12616547563141411</v>
      </c>
      <c r="J979" s="163">
        <f>електрики!Q979</f>
        <v>2.391006235381404E-2</v>
      </c>
      <c r="K979" s="163">
        <f t="shared" si="129"/>
        <v>1.3314485200808535</v>
      </c>
      <c r="L979" s="10">
        <v>3.3435840760815065E-2</v>
      </c>
      <c r="M979" s="116">
        <f t="shared" si="133"/>
        <v>1.36</v>
      </c>
      <c r="N979" s="116">
        <f t="shared" si="130"/>
        <v>1.6378612330100022</v>
      </c>
      <c r="O979" s="164"/>
      <c r="P979" s="168"/>
      <c r="Q979" s="154"/>
      <c r="R979" s="184">
        <v>5</v>
      </c>
      <c r="S979" s="166">
        <f t="shared" si="128"/>
        <v>0.26030459366442171</v>
      </c>
      <c r="T979" s="166">
        <v>1.3775566393455805</v>
      </c>
      <c r="U979" s="155">
        <f t="shared" si="131"/>
        <v>18.896108241914579</v>
      </c>
    </row>
    <row r="980" spans="1:21">
      <c r="A980" s="161">
        <f t="shared" si="132"/>
        <v>23</v>
      </c>
      <c r="B980" s="162" t="s">
        <v>9</v>
      </c>
      <c r="C980" s="162">
        <v>251</v>
      </c>
      <c r="D980" s="163">
        <f>'сходові кл'!P980</f>
        <v>0.45970814454840736</v>
      </c>
      <c r="E980" s="163">
        <f>'прибуд тер'!P980</f>
        <v>0.43554674097441332</v>
      </c>
      <c r="F980" s="163">
        <f>'слюсарі х.в.'!Q980+водовідведення!Q980+зварювальник!N980+'слюсарі ц.о. г.в.'!O980+'гаряча вода'!O980+'аварійні служби'!I980</f>
        <v>0.30196083392839074</v>
      </c>
      <c r="G980" s="163">
        <f>даратиз!K980</f>
        <v>4.1338746740644614E-3</v>
      </c>
      <c r="H980" s="163">
        <f>димвенканали!R980</f>
        <v>3.8943360237334627E-2</v>
      </c>
      <c r="I980" s="163">
        <f>покрівлі!P980+'під зими'!N980+маляри!N980+водій!M980</f>
        <v>0.1284844026577644</v>
      </c>
      <c r="J980" s="163">
        <f>електрики!Q980</f>
        <v>2.2310440494212411E-2</v>
      </c>
      <c r="K980" s="163">
        <f t="shared" si="129"/>
        <v>1.3910877975145872</v>
      </c>
      <c r="L980" s="10">
        <v>3.452819971573088E-2</v>
      </c>
      <c r="M980" s="116">
        <f t="shared" si="133"/>
        <v>1.43</v>
      </c>
      <c r="N980" s="116">
        <f t="shared" si="130"/>
        <v>1.7107391966763819</v>
      </c>
      <c r="O980" s="164"/>
      <c r="P980" s="168"/>
      <c r="Q980" s="154"/>
      <c r="R980" s="184">
        <v>5</v>
      </c>
      <c r="S980" s="166">
        <f t="shared" si="128"/>
        <v>0.28817736838826957</v>
      </c>
      <c r="T980" s="166">
        <v>1.4225618282881123</v>
      </c>
      <c r="U980" s="155">
        <f t="shared" si="131"/>
        <v>20.257633985234762</v>
      </c>
    </row>
    <row r="981" spans="1:21">
      <c r="A981" s="161">
        <f t="shared" si="132"/>
        <v>24</v>
      </c>
      <c r="B981" s="162" t="s">
        <v>10</v>
      </c>
      <c r="C981" s="162">
        <v>181</v>
      </c>
      <c r="D981" s="163">
        <f>'сходові кл'!P981</f>
        <v>0.45687533282944071</v>
      </c>
      <c r="E981" s="163">
        <f>'прибуд тер'!P981</f>
        <v>0.44629787821655781</v>
      </c>
      <c r="F981" s="163">
        <f>'слюсарі х.в.'!Q981+водовідведення!Q981+зварювальник!N981+'слюсарі ц.о. г.в.'!O981+'гаряча вода'!O981+'аварійні служби'!I981</f>
        <v>0.23224754791103919</v>
      </c>
      <c r="G981" s="163">
        <f>даратиз!K981</f>
        <v>4.2507232287175732E-3</v>
      </c>
      <c r="H981" s="163">
        <f>димвенканали!R981</f>
        <v>3.9797694430134166E-2</v>
      </c>
      <c r="I981" s="163">
        <f>покрівлі!P981+'під зими'!N981+маляри!N981+водій!M981</f>
        <v>0.12947477275390135</v>
      </c>
      <c r="J981" s="163">
        <f>електрики!Q981</f>
        <v>2.2799883933465284E-2</v>
      </c>
      <c r="K981" s="163">
        <f t="shared" si="129"/>
        <v>1.3317438333032561</v>
      </c>
      <c r="L981" s="10">
        <v>3.4823165970768136E-2</v>
      </c>
      <c r="M981" s="116">
        <f t="shared" si="133"/>
        <v>1.37</v>
      </c>
      <c r="N981" s="116">
        <f t="shared" si="130"/>
        <v>1.6398803991288289</v>
      </c>
      <c r="O981" s="164"/>
      <c r="P981" s="168"/>
      <c r="Q981" s="154"/>
      <c r="R981" s="184">
        <v>5</v>
      </c>
      <c r="S981" s="166">
        <f t="shared" si="128"/>
        <v>0.20516596113318175</v>
      </c>
      <c r="T981" s="166">
        <v>1.4347144379956471</v>
      </c>
      <c r="U981" s="155">
        <f t="shared" si="131"/>
        <v>14.300125216541817</v>
      </c>
    </row>
    <row r="982" spans="1:21">
      <c r="A982" s="161">
        <f t="shared" si="132"/>
        <v>25</v>
      </c>
      <c r="B982" s="162" t="s">
        <v>11</v>
      </c>
      <c r="C982" s="162">
        <v>200</v>
      </c>
      <c r="D982" s="163">
        <f>'сходові кл'!P982</f>
        <v>0.45826605730175385</v>
      </c>
      <c r="E982" s="163">
        <f>'прибуд тер'!P982</f>
        <v>0.52960150233066383</v>
      </c>
      <c r="F982" s="163">
        <f>'слюсарі х.в.'!Q982+водовідведення!Q982+зварювальник!N982+'слюсарі ц.о. г.в.'!O982+'гаряча вода'!O982+'аварійні служби'!I982</f>
        <v>0.32889059103742524</v>
      </c>
      <c r="G982" s="163">
        <f>даратиз!K982</f>
        <v>4.2532885181957763E-3</v>
      </c>
      <c r="H982" s="163">
        <f>димвенканали!R982</f>
        <v>3.9918838259990021E-2</v>
      </c>
      <c r="I982" s="163">
        <f>покрівлі!P982+'під зими'!N982+маляри!N982+водій!M982</f>
        <v>0.12995732160316931</v>
      </c>
      <c r="J982" s="163">
        <f>електрики!Q982</f>
        <v>2.2869286578505888E-2</v>
      </c>
      <c r="K982" s="163">
        <f t="shared" si="129"/>
        <v>1.5137568856297039</v>
      </c>
      <c r="L982" s="10">
        <v>3.6945946696782944E-2</v>
      </c>
      <c r="M982" s="116">
        <f t="shared" si="133"/>
        <v>1.55</v>
      </c>
      <c r="N982" s="116">
        <f t="shared" si="130"/>
        <v>1.8608433987917841</v>
      </c>
      <c r="O982" s="164"/>
      <c r="P982" s="168"/>
      <c r="Q982" s="154"/>
      <c r="R982" s="184">
        <v>5</v>
      </c>
      <c r="S982" s="166">
        <f t="shared" si="128"/>
        <v>0.3386703948843266</v>
      </c>
      <c r="T982" s="166">
        <v>1.5221730039074575</v>
      </c>
      <c r="U982" s="155">
        <f t="shared" si="131"/>
        <v>22.249139487755397</v>
      </c>
    </row>
    <row r="983" spans="1:21">
      <c r="A983" s="161">
        <f t="shared" si="132"/>
        <v>26</v>
      </c>
      <c r="B983" s="162" t="s">
        <v>12</v>
      </c>
      <c r="C983" s="162">
        <v>246</v>
      </c>
      <c r="D983" s="163">
        <f>'сходові кл'!P983</f>
        <v>0.38533520914556474</v>
      </c>
      <c r="E983" s="163">
        <f>'прибуд тер'!P983</f>
        <v>0.31466461240624372</v>
      </c>
      <c r="F983" s="163">
        <f>'слюсарі х.в.'!Q983+водовідведення!Q983+зварювальник!N983+'слюсарі ц.о. г.в.'!O983+'гаряча вода'!O983+'аварійні служби'!I983</f>
        <v>0.29737107231081944</v>
      </c>
      <c r="G983" s="163">
        <f>даратиз!K983</f>
        <v>3.7112694724695536E-3</v>
      </c>
      <c r="H983" s="163">
        <f>димвенканали!R983</f>
        <v>3.2573767751736996E-2</v>
      </c>
      <c r="I983" s="163">
        <f>покрівлі!P983+'під зими'!N983+маляри!N983+водій!M983</f>
        <v>0.10465867961095746</v>
      </c>
      <c r="J983" s="163">
        <f>електрики!Q983</f>
        <v>1.8661335402709017E-2</v>
      </c>
      <c r="K983" s="163">
        <f t="shared" si="129"/>
        <v>1.1569759461005007</v>
      </c>
      <c r="L983" s="10">
        <v>2.8555185612308798E-2</v>
      </c>
      <c r="M983" s="116">
        <f t="shared" si="133"/>
        <v>1.19</v>
      </c>
      <c r="N983" s="116">
        <f t="shared" si="130"/>
        <v>1.4226373580553713</v>
      </c>
      <c r="O983" s="164"/>
      <c r="P983" s="168"/>
      <c r="Q983" s="154"/>
      <c r="R983" s="184">
        <v>9</v>
      </c>
      <c r="S983" s="166">
        <f t="shared" si="128"/>
        <v>0.24616371082824884</v>
      </c>
      <c r="T983" s="166">
        <v>1.1764736472271224</v>
      </c>
      <c r="U983" s="155">
        <f t="shared" si="131"/>
        <v>20.923861015369269</v>
      </c>
    </row>
    <row r="984" spans="1:21">
      <c r="A984" s="161">
        <f t="shared" si="132"/>
        <v>27</v>
      </c>
      <c r="B984" s="162" t="s">
        <v>13</v>
      </c>
      <c r="C984" s="162">
        <v>120</v>
      </c>
      <c r="D984" s="163">
        <f>'сходові кл'!P984</f>
        <v>0.37868896578129069</v>
      </c>
      <c r="E984" s="163">
        <f>'прибуд тер'!P984</f>
        <v>0.44693494442057735</v>
      </c>
      <c r="F984" s="163">
        <f>'слюсарі х.в.'!Q984+водовідведення!Q984+зварювальник!N984+'слюсарі ц.о. г.в.'!O984+'гаряча вода'!O984+'аварійні служби'!I984</f>
        <v>0.44303074606833093</v>
      </c>
      <c r="G984" s="163">
        <f>даратиз!K984</f>
        <v>4.4628983016763869E-3</v>
      </c>
      <c r="H984" s="163">
        <f>димвенканали!R984</f>
        <v>3.5173180864243786E-2</v>
      </c>
      <c r="I984" s="163">
        <f>покрівлі!P984+'під зими'!N984+маляри!N984+водій!M984</f>
        <v>0.12486366684593249</v>
      </c>
      <c r="J984" s="163">
        <f>електрики!Q984</f>
        <v>2.0150525118568709E-2</v>
      </c>
      <c r="K984" s="163">
        <f t="shared" si="129"/>
        <v>1.4533049274006202</v>
      </c>
      <c r="L984" s="10">
        <v>3.2414967644474754E-2</v>
      </c>
      <c r="M984" s="116">
        <f t="shared" si="133"/>
        <v>1.49</v>
      </c>
      <c r="N984" s="116">
        <f t="shared" si="130"/>
        <v>1.7828638740541138</v>
      </c>
      <c r="O984" s="164"/>
      <c r="P984" s="168"/>
      <c r="Q984" s="154"/>
      <c r="R984" s="184">
        <v>5</v>
      </c>
      <c r="S984" s="166">
        <f t="shared" si="128"/>
        <v>0.44736720710175404</v>
      </c>
      <c r="T984" s="166">
        <v>1.3354966669523598</v>
      </c>
      <c r="U984" s="155">
        <f t="shared" si="131"/>
        <v>33.498189712645129</v>
      </c>
    </row>
    <row r="985" spans="1:21">
      <c r="A985" s="161">
        <f t="shared" si="132"/>
        <v>28</v>
      </c>
      <c r="B985" s="162" t="s">
        <v>14</v>
      </c>
      <c r="C985" s="162">
        <v>130</v>
      </c>
      <c r="D985" s="163">
        <f>'сходові кл'!P985</f>
        <v>0.52950097474889712</v>
      </c>
      <c r="E985" s="163">
        <f>'прибуд тер'!P985</f>
        <v>0.37761682128978447</v>
      </c>
      <c r="F985" s="163">
        <f>'слюсарі х.в.'!Q985+водовідведення!Q985+зварювальник!N985+'слюсарі ц.о. г.в.'!O985+'гаряча вода'!O985+'аварійні служби'!I985</f>
        <v>0.22263323790582126</v>
      </c>
      <c r="G985" s="163">
        <f>даратиз!K985</f>
        <v>4.41870604515383E-3</v>
      </c>
      <c r="H985" s="163">
        <f>димвенканали!R985</f>
        <v>3.2469319769229718E-2</v>
      </c>
      <c r="I985" s="163">
        <f>покрівлі!P985+'під зими'!N985+маляри!N985+водій!M985</f>
        <v>0.13041866120082465</v>
      </c>
      <c r="J985" s="163">
        <f>електрики!Q985</f>
        <v>1.7133588176954449E-2</v>
      </c>
      <c r="K985" s="163">
        <f t="shared" si="129"/>
        <v>1.3141913091366657</v>
      </c>
      <c r="L985" s="10">
        <v>3.4199171354845175E-2</v>
      </c>
      <c r="M985" s="116">
        <f t="shared" si="133"/>
        <v>1.35</v>
      </c>
      <c r="N985" s="116">
        <f t="shared" si="130"/>
        <v>1.6180685765898128</v>
      </c>
      <c r="O985" s="164"/>
      <c r="P985" s="168"/>
      <c r="Q985" s="154"/>
      <c r="R985" s="184">
        <v>5</v>
      </c>
      <c r="S985" s="166">
        <f t="shared" si="128"/>
        <v>0.20906271677019173</v>
      </c>
      <c r="T985" s="166">
        <v>1.4090058598196211</v>
      </c>
      <c r="U985" s="155">
        <f t="shared" si="131"/>
        <v>14.83760449349413</v>
      </c>
    </row>
    <row r="986" spans="1:21">
      <c r="A986" s="161">
        <f t="shared" si="132"/>
        <v>29</v>
      </c>
      <c r="B986" s="162" t="s">
        <v>15</v>
      </c>
      <c r="C986" s="162">
        <v>100</v>
      </c>
      <c r="D986" s="163">
        <f>'сходові кл'!P986</f>
        <v>0.37497696732049385</v>
      </c>
      <c r="E986" s="163">
        <f>'прибуд тер'!P986</f>
        <v>0.44911033809928963</v>
      </c>
      <c r="F986" s="163">
        <f>'слюсарі х.в.'!Q986+водовідведення!Q986+зварювальник!N986+'слюсарі ц.о. г.в.'!O986+'гаряча вода'!O986+'аварійні служби'!I986</f>
        <v>0.22842620353169579</v>
      </c>
      <c r="G986" s="163">
        <f>даратиз!K986</f>
        <v>4.5458659546544792E-3</v>
      </c>
      <c r="H986" s="163">
        <f>димвенканали!R986</f>
        <v>3.4828405058695742E-2</v>
      </c>
      <c r="I986" s="163">
        <f>покрівлі!P986+'під зими'!N986+маляри!N986+водій!M986</f>
        <v>9.5189683298769409E-2</v>
      </c>
      <c r="J986" s="163">
        <f>електрики!Q986</f>
        <v>1.9953004923941295E-2</v>
      </c>
      <c r="K986" s="163">
        <f t="shared" si="129"/>
        <v>1.2070304681875401</v>
      </c>
      <c r="L986" s="10">
        <v>3.1605278640853322E-2</v>
      </c>
      <c r="M986" s="116">
        <f t="shared" si="133"/>
        <v>1.24</v>
      </c>
      <c r="N986" s="116">
        <f t="shared" si="130"/>
        <v>1.4863628961940722</v>
      </c>
      <c r="O986" s="164"/>
      <c r="P986" s="168"/>
      <c r="Q986" s="154"/>
      <c r="R986" s="184">
        <v>10</v>
      </c>
      <c r="S986" s="166">
        <f t="shared" si="128"/>
        <v>0.18422541619091537</v>
      </c>
      <c r="T986" s="166">
        <v>1.3021374800031569</v>
      </c>
      <c r="U986" s="155">
        <f t="shared" si="131"/>
        <v>14.147923627117217</v>
      </c>
    </row>
    <row r="987" spans="1:21">
      <c r="A987" s="161">
        <f t="shared" si="132"/>
        <v>30</v>
      </c>
      <c r="B987" s="162" t="s">
        <v>16</v>
      </c>
      <c r="C987" s="162">
        <v>94</v>
      </c>
      <c r="D987" s="163">
        <f>'сходові кл'!P987</f>
        <v>0.41625259885100491</v>
      </c>
      <c r="E987" s="163">
        <f>'прибуд тер'!P987</f>
        <v>0.46495371829447207</v>
      </c>
      <c r="F987" s="163">
        <f>'слюсарі х.в.'!Q987+водовідведення!Q987+зварювальник!N987+'слюсарі ц.о. г.в.'!O987+'гаряча вода'!O987+'аварійні служби'!I987</f>
        <v>0.22989077343414538</v>
      </c>
      <c r="G987" s="163">
        <f>даратиз!K987</f>
        <v>4.8231595493843336E-3</v>
      </c>
      <c r="H987" s="163">
        <f>димвенканали!R987</f>
        <v>3.6292530255373309E-2</v>
      </c>
      <c r="I987" s="163">
        <f>покрівлі!P987+'під зими'!N987+маляри!N987+водій!M987</f>
        <v>9.9192997557539575E-2</v>
      </c>
      <c r="J987" s="163">
        <f>електрики!Q987</f>
        <v>2.0791794331878322E-2</v>
      </c>
      <c r="K987" s="163">
        <f t="shared" si="129"/>
        <v>1.2721975722737979</v>
      </c>
      <c r="L987" s="10">
        <v>3.3248942902699759E-2</v>
      </c>
      <c r="M987" s="116">
        <f t="shared" si="133"/>
        <v>1.31</v>
      </c>
      <c r="N987" s="116">
        <f t="shared" si="130"/>
        <v>1.5665358182117972</v>
      </c>
      <c r="O987" s="164"/>
      <c r="P987" s="168"/>
      <c r="Q987" s="154"/>
      <c r="R987" s="184">
        <v>9</v>
      </c>
      <c r="S987" s="166">
        <f t="shared" si="128"/>
        <v>0.19667937062056695</v>
      </c>
      <c r="T987" s="166">
        <v>1.3698564475912303</v>
      </c>
      <c r="U987" s="155">
        <f t="shared" si="131"/>
        <v>14.357662875289595</v>
      </c>
    </row>
    <row r="988" spans="1:21">
      <c r="A988" s="161">
        <f t="shared" si="132"/>
        <v>31</v>
      </c>
      <c r="B988" s="162" t="s">
        <v>17</v>
      </c>
      <c r="C988" s="162">
        <v>437</v>
      </c>
      <c r="D988" s="163">
        <f>'сходові кл'!P988</f>
        <v>0.419647156251165</v>
      </c>
      <c r="E988" s="163">
        <f>'прибуд тер'!P988</f>
        <v>0.4833873186227936</v>
      </c>
      <c r="F988" s="163">
        <f>'слюсарі х.в.'!Q988+водовідведення!Q988+зварювальник!N988+'слюсарі ц.о. г.в.'!O988+'гаряча вода'!O988+'аварійні служби'!I988</f>
        <v>0.2289156359204047</v>
      </c>
      <c r="G988" s="163">
        <f>даратиз!K988</f>
        <v>3.6424156723176416E-3</v>
      </c>
      <c r="H988" s="163">
        <f>димвенканали!R988</f>
        <v>3.7447528621480701E-2</v>
      </c>
      <c r="I988" s="163">
        <f>покрівлі!P988+'під зими'!N988+маляри!N988+водій!M988</f>
        <v>0.1031396515202949</v>
      </c>
      <c r="J988" s="163">
        <f>електрики!Q988</f>
        <v>2.1015660392014374E-2</v>
      </c>
      <c r="K988" s="163">
        <f t="shared" si="129"/>
        <v>1.2971953670004708</v>
      </c>
      <c r="L988" s="10">
        <v>3.4068530243260904E-2</v>
      </c>
      <c r="M988" s="116">
        <f t="shared" si="133"/>
        <v>1.33</v>
      </c>
      <c r="N988" s="116">
        <f t="shared" si="130"/>
        <v>1.597516676692478</v>
      </c>
      <c r="O988" s="164"/>
      <c r="P988" s="168"/>
      <c r="Q988" s="154"/>
      <c r="R988" s="184">
        <v>9</v>
      </c>
      <c r="S988" s="166">
        <f t="shared" si="128"/>
        <v>0.19389323067012887</v>
      </c>
      <c r="T988" s="166">
        <v>1.4036234460223491</v>
      </c>
      <c r="U988" s="155">
        <f t="shared" si="131"/>
        <v>13.813764027638051</v>
      </c>
    </row>
    <row r="989" spans="1:21">
      <c r="A989" s="161">
        <f t="shared" si="132"/>
        <v>32</v>
      </c>
      <c r="B989" s="162" t="s">
        <v>18</v>
      </c>
      <c r="C989" s="162">
        <v>284</v>
      </c>
      <c r="D989" s="163">
        <f>'сходові кл'!P989</f>
        <v>0.31595391127526612</v>
      </c>
      <c r="E989" s="163">
        <f>'прибуд тер'!P989</f>
        <v>0.40133448119489012</v>
      </c>
      <c r="F989" s="163">
        <f>'слюсарі х.в.'!Q989+водовідведення!Q989+зварювальник!N989+'слюсарі ц.о. г.в.'!O989+'гаряча вода'!O989+'аварійні служби'!I989</f>
        <v>0.27937254352043245</v>
      </c>
      <c r="G989" s="163">
        <f>даратиз!K989</f>
        <v>3.9606173246129958E-3</v>
      </c>
      <c r="H989" s="163">
        <f>димвенканали!R989</f>
        <v>7.5591531500960971E-2</v>
      </c>
      <c r="I989" s="163">
        <f>покрівлі!P989+'під зими'!N989+маляри!N989+водій!M989</f>
        <v>0.14019551564678012</v>
      </c>
      <c r="J989" s="163">
        <f>електрики!Q989</f>
        <v>4.2268710663262779E-2</v>
      </c>
      <c r="K989" s="163">
        <f t="shared" si="129"/>
        <v>1.2586773111262057</v>
      </c>
      <c r="L989" s="10">
        <v>3.3519561585619972E-2</v>
      </c>
      <c r="M989" s="116">
        <f t="shared" si="133"/>
        <v>1.29</v>
      </c>
      <c r="N989" s="116">
        <f t="shared" si="130"/>
        <v>1.5506362472541906</v>
      </c>
      <c r="O989" s="164"/>
      <c r="P989" s="164"/>
      <c r="Q989" s="154"/>
      <c r="R989" s="184">
        <v>9</v>
      </c>
      <c r="S989" s="166">
        <f t="shared" si="128"/>
        <v>0.16963030992664785</v>
      </c>
      <c r="T989" s="166">
        <v>1.3810059373275427</v>
      </c>
      <c r="U989" s="155">
        <f t="shared" si="131"/>
        <v>12.283097801513323</v>
      </c>
    </row>
    <row r="990" spans="1:21">
      <c r="A990" s="161">
        <f t="shared" si="132"/>
        <v>33</v>
      </c>
      <c r="B990" s="162" t="s">
        <v>19</v>
      </c>
      <c r="C990" s="162">
        <v>204</v>
      </c>
      <c r="D990" s="163">
        <f>'сходові кл'!P990</f>
        <v>0.56836949494414957</v>
      </c>
      <c r="E990" s="163">
        <f>'прибуд тер'!P990</f>
        <v>0.4215914012815099</v>
      </c>
      <c r="F990" s="163">
        <f>'слюсарі х.в.'!Q990+водовідведення!Q990+зварювальник!N990+'слюсарі ц.о. г.в.'!O990+'гаряча вода'!O990+'аварійні служби'!I990</f>
        <v>0.22329242721799547</v>
      </c>
      <c r="G990" s="163">
        <f>даратиз!K990</f>
        <v>4.1373403519865612E-3</v>
      </c>
      <c r="H990" s="163">
        <f>димвенканали!R990</f>
        <v>3.2685481435589844E-2</v>
      </c>
      <c r="I990" s="163">
        <f>покрівлі!P990+'під зими'!N990+маляри!N990+водій!M990</f>
        <v>0.11007432379749028</v>
      </c>
      <c r="J990" s="163">
        <f>електрики!Q990</f>
        <v>1.8725335568097901E-2</v>
      </c>
      <c r="K990" s="163">
        <f t="shared" ref="K990:K1011" si="134">D990+E990+F990+G990+H990+I990+J990</f>
        <v>1.3788758045968197</v>
      </c>
      <c r="L990" s="10">
        <v>3.5896240960561945E-2</v>
      </c>
      <c r="M990" s="116">
        <f t="shared" si="133"/>
        <v>1.41</v>
      </c>
      <c r="N990" s="116">
        <f t="shared" ref="N990:N1010" si="135">(D990+E990+F990+G990+H990+I990+J990+L990)*1.2</f>
        <v>1.6977264546688577</v>
      </c>
      <c r="O990" s="164"/>
      <c r="P990" s="164"/>
      <c r="Q990" s="154"/>
      <c r="R990" s="184">
        <v>9</v>
      </c>
      <c r="S990" s="166">
        <f t="shared" si="128"/>
        <v>0.2188013270937057</v>
      </c>
      <c r="T990" s="166">
        <v>1.478925127575152</v>
      </c>
      <c r="U990" s="155">
        <f t="shared" ref="U990:U1021" si="136">S990/T990*100</f>
        <v>14.794618267961454</v>
      </c>
    </row>
    <row r="991" spans="1:21">
      <c r="A991" s="161">
        <f t="shared" si="132"/>
        <v>34</v>
      </c>
      <c r="B991" s="162" t="s">
        <v>20</v>
      </c>
      <c r="C991" s="162">
        <v>226</v>
      </c>
      <c r="D991" s="163">
        <f>'сходові кл'!P991</f>
        <v>0.56740958320938961</v>
      </c>
      <c r="E991" s="163">
        <f>'прибуд тер'!P991</f>
        <v>0.37537890749517133</v>
      </c>
      <c r="F991" s="163">
        <f>'слюсарі х.в.'!Q991+водовідведення!Q991+зварювальник!N991+'слюсарі ц.о. г.в.'!O991+'гаряча вода'!O991+'аварійні служби'!I991</f>
        <v>0.30180576245245816</v>
      </c>
      <c r="G991" s="163">
        <f>даратиз!K991</f>
        <v>4.1385970697696336E-3</v>
      </c>
      <c r="H991" s="163">
        <f>димвенканали!R991</f>
        <v>3.2630279357601155E-2</v>
      </c>
      <c r="I991" s="163">
        <f>покрівлі!P991+'під зими'!N991+маляри!N991+водій!M991</f>
        <v>0.1099585076980498</v>
      </c>
      <c r="J991" s="163">
        <f>електрики!Q991</f>
        <v>1.8693710596122761E-2</v>
      </c>
      <c r="K991" s="163">
        <f t="shared" si="134"/>
        <v>1.4100153478785624</v>
      </c>
      <c r="L991" s="10">
        <v>3.4718851545731781E-2</v>
      </c>
      <c r="M991" s="116">
        <f t="shared" si="133"/>
        <v>1.44</v>
      </c>
      <c r="N991" s="116">
        <f t="shared" si="135"/>
        <v>1.7336810393091528</v>
      </c>
      <c r="O991" s="164"/>
      <c r="P991" s="168"/>
      <c r="Q991" s="154"/>
      <c r="R991" s="184">
        <v>9</v>
      </c>
      <c r="S991" s="166">
        <f t="shared" si="128"/>
        <v>0.30326435562500365</v>
      </c>
      <c r="T991" s="166">
        <v>1.4304166836841492</v>
      </c>
      <c r="U991" s="155">
        <f t="shared" si="136"/>
        <v>21.201119861376529</v>
      </c>
    </row>
    <row r="992" spans="1:21">
      <c r="A992" s="161">
        <f t="shared" si="132"/>
        <v>35</v>
      </c>
      <c r="B992" s="162" t="s">
        <v>21</v>
      </c>
      <c r="C992" s="162">
        <v>223</v>
      </c>
      <c r="D992" s="163">
        <f>'сходові кл'!P992</f>
        <v>0.56721318160366174</v>
      </c>
      <c r="E992" s="163">
        <f>'прибуд тер'!P992</f>
        <v>0.36956338433560093</v>
      </c>
      <c r="F992" s="163">
        <f>'слюсарі х.в.'!Q992+водовідведення!Q992+зварювальник!N992+'слюсарі ц.о. г.в.'!O992+'гаряча вода'!O992+'аварійні служби'!I992</f>
        <v>0.22518218334955581</v>
      </c>
      <c r="G992" s="163">
        <f>даратиз!K992</f>
        <v>4.2113368198225991E-3</v>
      </c>
      <c r="H992" s="163">
        <f>димвенканали!R992</f>
        <v>3.2618984801691585E-2</v>
      </c>
      <c r="I992" s="163">
        <f>покрівлі!P992+'під зими'!N992+маляри!N992+водій!M992</f>
        <v>0.10999243572400452</v>
      </c>
      <c r="J992" s="163">
        <f>електрики!Q992</f>
        <v>1.8687240006117344E-2</v>
      </c>
      <c r="K992" s="163">
        <f t="shared" si="134"/>
        <v>1.3274687466404544</v>
      </c>
      <c r="L992" s="10">
        <v>3.4571854183422658E-2</v>
      </c>
      <c r="M992" s="116">
        <f t="shared" si="133"/>
        <v>1.36</v>
      </c>
      <c r="N992" s="116">
        <f t="shared" si="135"/>
        <v>1.6344487209886525</v>
      </c>
      <c r="O992" s="164"/>
      <c r="P992" s="168"/>
      <c r="Q992" s="154"/>
      <c r="R992" s="184">
        <v>9</v>
      </c>
      <c r="S992" s="166">
        <f t="shared" si="128"/>
        <v>0.21008832863163907</v>
      </c>
      <c r="T992" s="166">
        <v>1.4243603923570134</v>
      </c>
      <c r="U992" s="155">
        <f t="shared" si="136"/>
        <v>14.749660953713237</v>
      </c>
    </row>
    <row r="993" spans="1:21">
      <c r="A993" s="161">
        <f t="shared" si="132"/>
        <v>36</v>
      </c>
      <c r="B993" s="162" t="s">
        <v>22</v>
      </c>
      <c r="C993" s="162">
        <v>274</v>
      </c>
      <c r="D993" s="163">
        <f>'сходові кл'!P993</f>
        <v>0.5935516967854817</v>
      </c>
      <c r="E993" s="163">
        <f>'прибуд тер'!P993</f>
        <v>0.40527243412897895</v>
      </c>
      <c r="F993" s="163">
        <f>'слюсарі х.в.'!Q993+водовідведення!Q993+зварювальник!N993+'слюсарі ц.о. г.в.'!O993+'гаряча вода'!O993+'аварійні служби'!I993</f>
        <v>0.22400392921770518</v>
      </c>
      <c r="G993" s="163">
        <f>даратиз!K993</f>
        <v>4.1343700207257614E-3</v>
      </c>
      <c r="H993" s="163">
        <f>димвенканали!R993</f>
        <v>3.3192027886274254E-2</v>
      </c>
      <c r="I993" s="163">
        <f>покрівлі!P993+'під зими'!N993+маляри!N993+водій!M993</f>
        <v>0.11060079571078307</v>
      </c>
      <c r="J993" s="163">
        <f>електрики!Q993</f>
        <v>1.9015533290551105E-2</v>
      </c>
      <c r="K993" s="163">
        <f t="shared" si="134"/>
        <v>1.3897707870404998</v>
      </c>
      <c r="L993" s="10">
        <v>3.6169495049345225E-2</v>
      </c>
      <c r="M993" s="116">
        <f t="shared" si="133"/>
        <v>1.43</v>
      </c>
      <c r="N993" s="116">
        <f t="shared" si="135"/>
        <v>1.711128338507814</v>
      </c>
      <c r="O993" s="164"/>
      <c r="P993" s="168"/>
      <c r="Q993" s="154"/>
      <c r="R993" s="184">
        <v>9</v>
      </c>
      <c r="S993" s="166">
        <f t="shared" si="128"/>
        <v>0.2209451424747908</v>
      </c>
      <c r="T993" s="166">
        <v>1.4901831960330232</v>
      </c>
      <c r="U993" s="155">
        <f t="shared" si="136"/>
        <v>14.826710102688242</v>
      </c>
    </row>
    <row r="994" spans="1:21">
      <c r="A994" s="161">
        <f t="shared" si="132"/>
        <v>37</v>
      </c>
      <c r="B994" s="162" t="s">
        <v>1301</v>
      </c>
      <c r="C994" s="162">
        <v>246</v>
      </c>
      <c r="D994" s="163">
        <f>'сходові кл'!P994</f>
        <v>0.1796679154591527</v>
      </c>
      <c r="E994" s="163">
        <f>'прибуд тер'!P994</f>
        <v>0.31470527354209132</v>
      </c>
      <c r="F994" s="163">
        <f>'слюсарі х.в.'!Q994+водовідведення!Q994+зварювальник!N994+'слюсарі ц.о. г.в.'!O994+'гаряча вода'!O994+'аварійні служби'!I994</f>
        <v>0.38908708837114148</v>
      </c>
      <c r="G994" s="163">
        <f>даратиз!K994</f>
        <v>2.6317548374160346E-3</v>
      </c>
      <c r="H994" s="163">
        <f>димвенканали!R994</f>
        <v>1.2801902497767623E-2</v>
      </c>
      <c r="I994" s="163">
        <f>покрівлі!P994+'під зими'!N994+маляри!N994+водій!M994</f>
        <v>0.12103697393520652</v>
      </c>
      <c r="J994" s="163">
        <f>електрики!Q994</f>
        <v>4.7108641056657991E-2</v>
      </c>
      <c r="K994" s="163">
        <f t="shared" si="134"/>
        <v>1.0670395496994336</v>
      </c>
      <c r="L994" s="10">
        <v>2.7494593506702015E-2</v>
      </c>
      <c r="M994" s="116">
        <f t="shared" si="133"/>
        <v>1.0900000000000001</v>
      </c>
      <c r="N994" s="116">
        <f t="shared" si="135"/>
        <v>1.3134409718473625</v>
      </c>
      <c r="O994" s="164"/>
      <c r="P994" s="168"/>
      <c r="Q994" s="154"/>
      <c r="R994" s="184">
        <v>9</v>
      </c>
      <c r="S994" s="166">
        <f t="shared" si="128"/>
        <v>0.18066371937123948</v>
      </c>
      <c r="T994" s="166">
        <v>1.132777252476123</v>
      </c>
      <c r="U994" s="155">
        <f t="shared" si="136"/>
        <v>15.948741818069617</v>
      </c>
    </row>
    <row r="995" spans="1:21">
      <c r="A995" s="161">
        <f t="shared" si="132"/>
        <v>38</v>
      </c>
      <c r="B995" s="239" t="s">
        <v>43</v>
      </c>
      <c r="C995" s="115">
        <v>1450.7</v>
      </c>
      <c r="D995" s="163">
        <f>'сходові кл'!P995</f>
        <v>0.57356056353747109</v>
      </c>
      <c r="E995" s="163">
        <f>'прибуд тер'!P995</f>
        <v>0.35660527704889594</v>
      </c>
      <c r="F995" s="163">
        <f>'слюсарі х.в.'!Q995+водовідведення!Q995+зварювальник!N995+'слюсарі ц.о. г.в.'!O995+'гаряча вода'!O995+'аварійні служби'!I995</f>
        <v>0.399916500414146</v>
      </c>
      <c r="G995" s="163">
        <f>даратиз!K995</f>
        <v>7.7686634038739927E-3</v>
      </c>
      <c r="H995" s="163">
        <f>димвенканали!R995</f>
        <v>1.9045901756318241E-2</v>
      </c>
      <c r="I995" s="163">
        <f>покрівлі!P995+'під зими'!N995+маляри!N995+водій!M995</f>
        <v>0.13934397872913459</v>
      </c>
      <c r="J995" s="163">
        <f>електрики!Q995</f>
        <v>2.4624214392953397E-2</v>
      </c>
      <c r="K995" s="163">
        <f t="shared" si="134"/>
        <v>1.5208650992827935</v>
      </c>
      <c r="L995" s="10">
        <v>3.653858098787733E-2</v>
      </c>
      <c r="M995" s="116">
        <f t="shared" si="133"/>
        <v>1.56</v>
      </c>
      <c r="N995" s="116">
        <f t="shared" si="135"/>
        <v>1.8688844163248048</v>
      </c>
      <c r="O995" s="164"/>
      <c r="P995" s="168"/>
      <c r="Q995" s="154"/>
      <c r="R995" s="184">
        <v>5</v>
      </c>
      <c r="S995" s="166">
        <f t="shared" si="128"/>
        <v>0.36349487962425875</v>
      </c>
      <c r="T995" s="240">
        <v>1.5053895367005461</v>
      </c>
      <c r="U995" s="155">
        <f t="shared" si="136"/>
        <v>24.146233965525802</v>
      </c>
    </row>
    <row r="996" spans="1:21">
      <c r="A996" s="161">
        <f t="shared" si="132"/>
        <v>39</v>
      </c>
      <c r="B996" s="239" t="s">
        <v>1016</v>
      </c>
      <c r="C996" s="115">
        <v>4720.87</v>
      </c>
      <c r="D996" s="163">
        <f>'сходові кл'!P996</f>
        <v>0.63330392085215925</v>
      </c>
      <c r="E996" s="163">
        <f>'прибуд тер'!P996</f>
        <v>0.33885070015519742</v>
      </c>
      <c r="F996" s="163">
        <f>'слюсарі х.в.'!Q996+водовідведення!Q996+зварювальник!N996+'слюсарі ц.о. г.в.'!O996+'гаряча вода'!O996+'аварійні служби'!I996</f>
        <v>0.28215952811487693</v>
      </c>
      <c r="G996" s="163">
        <f>даратиз!K996</f>
        <v>3.9886715796029126E-3</v>
      </c>
      <c r="H996" s="163">
        <f>димвенканали!R996</f>
        <v>1.8728676487437868E-2</v>
      </c>
      <c r="I996" s="163">
        <f>покрівлі!P996+'під зими'!N996+маляри!N996+водій!M996</f>
        <v>0.1090407537946146</v>
      </c>
      <c r="J996" s="163">
        <f>електрики!Q996</f>
        <v>2.4214077706766764E-2</v>
      </c>
      <c r="K996" s="163">
        <f t="shared" si="134"/>
        <v>1.4102863286906557</v>
      </c>
      <c r="L996" s="10">
        <v>3.4891864973252515E-2</v>
      </c>
      <c r="M996" s="116">
        <f t="shared" si="133"/>
        <v>1.45</v>
      </c>
      <c r="N996" s="116">
        <f t="shared" si="135"/>
        <v>1.73421383239669</v>
      </c>
      <c r="O996" s="164"/>
      <c r="P996" s="168"/>
      <c r="Q996" s="154"/>
      <c r="R996" s="184">
        <v>5</v>
      </c>
      <c r="S996" s="166">
        <f t="shared" si="128"/>
        <v>0.29666899549868631</v>
      </c>
      <c r="T996" s="240">
        <v>1.4375448368980037</v>
      </c>
      <c r="U996" s="155">
        <f t="shared" si="136"/>
        <v>20.637199472598812</v>
      </c>
    </row>
    <row r="997" spans="1:21">
      <c r="A997" s="161">
        <f t="shared" si="132"/>
        <v>40</v>
      </c>
      <c r="B997" s="239" t="s">
        <v>1016</v>
      </c>
      <c r="C997" s="115">
        <v>6051.96</v>
      </c>
      <c r="D997" s="163">
        <f>'сходові кл'!P997</f>
        <v>0.53282805146223389</v>
      </c>
      <c r="E997" s="163">
        <f>'прибуд тер'!P997</f>
        <v>0.51368364054923243</v>
      </c>
      <c r="F997" s="163">
        <f>'слюсарі х.в.'!Q997+водовідведення!Q997+зварювальник!N997+'слюсарі ц.о. г.в.'!O997+'гаряча вода'!O997+'аварійні служби'!I997</f>
        <v>0.26228750161590875</v>
      </c>
      <c r="G997" s="163">
        <f>даратиз!K997</f>
        <v>2.5157139174746697E-3</v>
      </c>
      <c r="H997" s="163">
        <f>димвенканали!R997</f>
        <v>2.0453192974995062E-2</v>
      </c>
      <c r="I997" s="163">
        <f>покрівлі!P997+'під зими'!N997+маляри!N997+водій!M997</f>
        <v>0.10903193893397742</v>
      </c>
      <c r="J997" s="163">
        <f>електрики!Q997</f>
        <v>2.620757974609338E-2</v>
      </c>
      <c r="K997" s="163">
        <f t="shared" si="134"/>
        <v>1.4670076191999157</v>
      </c>
      <c r="L997" s="10">
        <v>3.7019805712783925E-2</v>
      </c>
      <c r="M997" s="116">
        <f t="shared" si="133"/>
        <v>1.5</v>
      </c>
      <c r="N997" s="116">
        <f t="shared" si="135"/>
        <v>1.8048329098952396</v>
      </c>
      <c r="O997" s="164"/>
      <c r="P997" s="168"/>
      <c r="Q997" s="154"/>
      <c r="R997" s="184">
        <v>9</v>
      </c>
      <c r="S997" s="166">
        <f t="shared" si="128"/>
        <v>0.27961691452854187</v>
      </c>
      <c r="T997" s="240">
        <v>1.5252159953666977</v>
      </c>
      <c r="U997" s="155">
        <f t="shared" si="136"/>
        <v>18.332938769194811</v>
      </c>
    </row>
    <row r="998" spans="1:21">
      <c r="A998" s="161">
        <f t="shared" si="132"/>
        <v>41</v>
      </c>
      <c r="B998" s="239" t="s">
        <v>1017</v>
      </c>
      <c r="C998" s="115">
        <v>6263.08</v>
      </c>
      <c r="D998" s="163">
        <f>'сходові кл'!P998</f>
        <v>0.47736025738667448</v>
      </c>
      <c r="E998" s="163">
        <f>'прибуд тер'!P998</f>
        <v>0.27468911846487676</v>
      </c>
      <c r="F998" s="163">
        <f>'слюсарі х.в.'!Q998+водовідведення!Q998+зварювальник!N998+'слюсарі ц.о. г.в.'!O998+'гаряча вода'!O998+'аварійні служби'!I998</f>
        <v>0.25908384514519917</v>
      </c>
      <c r="G998" s="163">
        <f>даратиз!K998</f>
        <v>4.9903561825810948E-3</v>
      </c>
      <c r="H998" s="163">
        <f>димвенканали!R998</f>
        <v>1.9410819370456682E-2</v>
      </c>
      <c r="I998" s="163">
        <f>покрівлі!P998+'під зими'!N998+маляри!N998+водій!M998</f>
        <v>0.15361047892153279</v>
      </c>
      <c r="J998" s="163">
        <f>електрики!Q998</f>
        <v>2.5096011931409624E-2</v>
      </c>
      <c r="K998" s="163">
        <f t="shared" si="134"/>
        <v>1.2142408874027306</v>
      </c>
      <c r="L998" s="10">
        <v>3.0731651815898101E-2</v>
      </c>
      <c r="M998" s="116">
        <f t="shared" si="133"/>
        <v>1.24</v>
      </c>
      <c r="N998" s="116">
        <f t="shared" si="135"/>
        <v>1.4939670470623545</v>
      </c>
      <c r="O998" s="164"/>
      <c r="P998" s="168"/>
      <c r="Q998" s="154"/>
      <c r="R998" s="184">
        <v>5</v>
      </c>
      <c r="S998" s="166">
        <f t="shared" si="128"/>
        <v>0.2278229922473527</v>
      </c>
      <c r="T998" s="240">
        <v>1.2661440548150018</v>
      </c>
      <c r="U998" s="155">
        <f t="shared" si="136"/>
        <v>17.993449590587087</v>
      </c>
    </row>
    <row r="999" spans="1:21">
      <c r="A999" s="161">
        <f t="shared" si="132"/>
        <v>42</v>
      </c>
      <c r="B999" s="239" t="s">
        <v>1018</v>
      </c>
      <c r="C999" s="115">
        <v>4604.96</v>
      </c>
      <c r="D999" s="163">
        <f>'сходові кл'!P999</f>
        <v>0.40809661494396926</v>
      </c>
      <c r="E999" s="163">
        <f>'прибуд тер'!P999</f>
        <v>0.31460812489142154</v>
      </c>
      <c r="F999" s="163">
        <f>'слюсарі х.в.'!Q999+водовідведення!Q999+зварювальник!N999+'слюсарі ц.о. г.в.'!O999+'гаряча вода'!O999+'аварійні служби'!I999</f>
        <v>0.26897781489329953</v>
      </c>
      <c r="G999" s="163">
        <f>даратиз!K999</f>
        <v>3.1390066363225742E-3</v>
      </c>
      <c r="H999" s="163">
        <f>димвенканали!R999</f>
        <v>2.8203019847523852E-2</v>
      </c>
      <c r="I999" s="163">
        <f>покрівлі!P999+'під зими'!N999+маляри!N999+водій!M999</f>
        <v>0.12947437634616812</v>
      </c>
      <c r="J999" s="163">
        <f>електрики!Q999</f>
        <v>3.0408864236354149E-2</v>
      </c>
      <c r="K999" s="163">
        <f t="shared" si="134"/>
        <v>1.182907821795059</v>
      </c>
      <c r="L999" s="10">
        <v>3.03100542780846E-2</v>
      </c>
      <c r="M999" s="116">
        <f t="shared" si="133"/>
        <v>1.21</v>
      </c>
      <c r="N999" s="116">
        <f t="shared" si="135"/>
        <v>1.4558614512877723</v>
      </c>
      <c r="O999" s="164"/>
      <c r="P999" s="168"/>
      <c r="Q999" s="154"/>
      <c r="R999" s="184">
        <v>9</v>
      </c>
      <c r="S999" s="166">
        <f t="shared" si="128"/>
        <v>0.20708721503068706</v>
      </c>
      <c r="T999" s="240">
        <v>1.2487742362570853</v>
      </c>
      <c r="U999" s="155">
        <f t="shared" si="136"/>
        <v>16.583238908850614</v>
      </c>
    </row>
    <row r="1000" spans="1:21">
      <c r="A1000" s="161">
        <f t="shared" si="132"/>
        <v>43</v>
      </c>
      <c r="B1000" s="239" t="s">
        <v>1019</v>
      </c>
      <c r="C1000" s="115">
        <v>4237.38</v>
      </c>
      <c r="D1000" s="163">
        <f>'сходові кл'!P1000</f>
        <v>0.39814004507137052</v>
      </c>
      <c r="E1000" s="163">
        <f>'прибуд тер'!P1000</f>
        <v>0.48692177966046624</v>
      </c>
      <c r="F1000" s="163">
        <f>'слюсарі х.в.'!Q1000+водовідведення!Q1000+зварювальник!N1000+'слюсарі ц.о. г.в.'!O1000+'гаряча вода'!O1000+'аварійні служби'!I1000</f>
        <v>0.27133591201246043</v>
      </c>
      <c r="G1000" s="163">
        <f>даратиз!K1000</f>
        <v>2.7505203687184063E-3</v>
      </c>
      <c r="H1000" s="163">
        <f>димвенканали!R1000</f>
        <v>2.3473845357368739E-2</v>
      </c>
      <c r="I1000" s="163">
        <f>покрівлі!P1000+'під зими'!N1000+маляри!N1000+водій!M1000</f>
        <v>0.11836535876093424</v>
      </c>
      <c r="J1000" s="163">
        <f>електрики!Q1000</f>
        <v>3.0349048740374238E-2</v>
      </c>
      <c r="K1000" s="163">
        <f t="shared" si="134"/>
        <v>1.3313365099716927</v>
      </c>
      <c r="L1000" s="10">
        <v>3.39208539393017E-2</v>
      </c>
      <c r="M1000" s="116">
        <f t="shared" si="133"/>
        <v>1.37</v>
      </c>
      <c r="N1000" s="116">
        <f t="shared" si="135"/>
        <v>1.6383088366931933</v>
      </c>
      <c r="O1000" s="164"/>
      <c r="P1000" s="168"/>
      <c r="Q1000" s="154"/>
      <c r="R1000" s="184">
        <v>9</v>
      </c>
      <c r="S1000" s="166">
        <f t="shared" si="128"/>
        <v>0.24076965439396347</v>
      </c>
      <c r="T1000" s="240">
        <v>1.3975391822992298</v>
      </c>
      <c r="U1000" s="155">
        <f t="shared" si="136"/>
        <v>17.228114777994953</v>
      </c>
    </row>
    <row r="1001" spans="1:21">
      <c r="A1001" s="161">
        <f t="shared" si="132"/>
        <v>44</v>
      </c>
      <c r="B1001" s="239" t="s">
        <v>1020</v>
      </c>
      <c r="C1001" s="115">
        <v>4096.5200000000004</v>
      </c>
      <c r="D1001" s="163">
        <f>'сходові кл'!P1001</f>
        <v>0.45874756816819656</v>
      </c>
      <c r="E1001" s="163">
        <f>'прибуд тер'!P1001</f>
        <v>0.35365574458320725</v>
      </c>
      <c r="F1001" s="163">
        <f>'слюсарі х.в.'!Q1001+водовідведення!Q1001+зварювальник!N1001+'слюсарі ц.о. г.в.'!O1001+'гаряча вода'!O1001+'аварійні служби'!I1001</f>
        <v>0.25267118232108421</v>
      </c>
      <c r="G1001" s="163">
        <f>даратиз!K1001</f>
        <v>2.7596594182379189E-3</v>
      </c>
      <c r="H1001" s="163">
        <f>димвенканали!R1001</f>
        <v>2.4281000175858325E-2</v>
      </c>
      <c r="I1001" s="163">
        <f>покрівлі!P1001+'під зими'!N1001+маляри!N1001+водій!M1001</f>
        <v>0.11976947840743696</v>
      </c>
      <c r="J1001" s="163">
        <f>електрики!Q1001</f>
        <v>3.0694995832047291E-2</v>
      </c>
      <c r="K1001" s="163">
        <f t="shared" si="134"/>
        <v>1.2425796289060684</v>
      </c>
      <c r="L1001" s="10">
        <v>3.2219908961743871E-2</v>
      </c>
      <c r="M1001" s="116">
        <f t="shared" si="133"/>
        <v>1.27</v>
      </c>
      <c r="N1001" s="116">
        <f t="shared" si="135"/>
        <v>1.5297594454413748</v>
      </c>
      <c r="O1001" s="164"/>
      <c r="P1001" s="168"/>
      <c r="Q1001" s="154"/>
      <c r="R1001" s="184">
        <v>9</v>
      </c>
      <c r="S1001" s="166">
        <f t="shared" si="128"/>
        <v>0.20229919621752734</v>
      </c>
      <c r="T1001" s="240">
        <v>1.3274602492238474</v>
      </c>
      <c r="U1001" s="155">
        <f t="shared" si="136"/>
        <v>15.239567161111578</v>
      </c>
    </row>
    <row r="1002" spans="1:21">
      <c r="A1002" s="161">
        <f t="shared" si="132"/>
        <v>45</v>
      </c>
      <c r="B1002" s="239" t="s">
        <v>1035</v>
      </c>
      <c r="C1002" s="115">
        <v>2547.02</v>
      </c>
      <c r="D1002" s="163">
        <f>'сходові кл'!P1002</f>
        <v>0.48126659670582356</v>
      </c>
      <c r="E1002" s="163">
        <f>'прибуд тер'!P1002</f>
        <v>0.61620546757910555</v>
      </c>
      <c r="F1002" s="163">
        <f>'слюсарі х.в.'!Q1002+водовідведення!Q1002+зварювальник!N1002+'слюсарі ц.о. г.в.'!O1002+'гаряча вода'!O1002+'аварійні служби'!I1002</f>
        <v>0.28515928712183714</v>
      </c>
      <c r="G1002" s="163">
        <f>даратиз!K1002</f>
        <v>6.2386632221183985E-3</v>
      </c>
      <c r="H1002" s="163">
        <f>димвенканали!R1002</f>
        <v>1.9526270473024781E-2</v>
      </c>
      <c r="I1002" s="163">
        <f>покрівлі!P1002+'під зими'!N1002+маляри!N1002+водій!M1002</f>
        <v>0.17386463524006196</v>
      </c>
      <c r="J1002" s="163">
        <f>електрики!Q1002</f>
        <v>2.4588485218887915E-2</v>
      </c>
      <c r="K1002" s="163">
        <f t="shared" si="134"/>
        <v>1.6068494055608593</v>
      </c>
      <c r="L1002" s="10">
        <v>3.8909417818123758E-2</v>
      </c>
      <c r="M1002" s="116">
        <f t="shared" si="133"/>
        <v>1.65</v>
      </c>
      <c r="N1002" s="116">
        <f t="shared" si="135"/>
        <v>1.9749105880547795</v>
      </c>
      <c r="O1002" s="164"/>
      <c r="P1002" s="168"/>
      <c r="Q1002" s="154"/>
      <c r="R1002" s="184">
        <v>5</v>
      </c>
      <c r="S1002" s="166">
        <f t="shared" si="128"/>
        <v>0.37491058805477939</v>
      </c>
      <c r="T1002" s="240">
        <v>1.6</v>
      </c>
      <c r="U1002" s="155">
        <f t="shared" si="136"/>
        <v>23.431911753423712</v>
      </c>
    </row>
    <row r="1003" spans="1:21">
      <c r="A1003" s="161">
        <f t="shared" si="132"/>
        <v>46</v>
      </c>
      <c r="B1003" s="239" t="s">
        <v>1036</v>
      </c>
      <c r="C1003" s="115">
        <v>3753.15</v>
      </c>
      <c r="D1003" s="163">
        <f>'сходові кл'!P1003</f>
        <v>0.39374618134798517</v>
      </c>
      <c r="E1003" s="163">
        <f>'прибуд тер'!P1003</f>
        <v>0.55489105998294763</v>
      </c>
      <c r="F1003" s="163">
        <f>'слюсарі х.в.'!Q1003+водовідведення!Q1003+зварювальник!N1003+'слюсарі ц.о. г.в.'!O1003+'гаряча вода'!O1003+'аварійні служби'!I1003</f>
        <v>0.29831243905948612</v>
      </c>
      <c r="G1003" s="163">
        <f>даратиз!K1003</f>
        <v>5.5300214486498018E-3</v>
      </c>
      <c r="H1003" s="163">
        <f>димвенканали!R1003</f>
        <v>1.9140645367895306E-2</v>
      </c>
      <c r="I1003" s="163">
        <f>покрівлі!P1003+'під зими'!N1003+маляри!N1003+водій!M1003</f>
        <v>0.14798559212305151</v>
      </c>
      <c r="J1003" s="163">
        <f>електрики!Q1003</f>
        <v>2.4746707254340888E-2</v>
      </c>
      <c r="K1003" s="163">
        <f t="shared" si="134"/>
        <v>1.4443526465843564</v>
      </c>
      <c r="L1003" s="10">
        <v>3.5430821935075761E-2</v>
      </c>
      <c r="M1003" s="116">
        <f t="shared" si="133"/>
        <v>1.48</v>
      </c>
      <c r="N1003" s="116">
        <f t="shared" si="135"/>
        <v>1.7757401622233187</v>
      </c>
      <c r="O1003" s="164"/>
      <c r="P1003" s="168"/>
      <c r="Q1003" s="154"/>
      <c r="R1003" s="184">
        <v>5</v>
      </c>
      <c r="S1003" s="166">
        <f t="shared" si="128"/>
        <v>0.31574016222331869</v>
      </c>
      <c r="T1003" s="240">
        <v>1.46</v>
      </c>
      <c r="U1003" s="155">
        <f t="shared" si="136"/>
        <v>21.626038508446484</v>
      </c>
    </row>
    <row r="1004" spans="1:21">
      <c r="A1004" s="161">
        <f t="shared" si="132"/>
        <v>47</v>
      </c>
      <c r="B1004" s="239" t="s">
        <v>1037</v>
      </c>
      <c r="C1004" s="115">
        <v>3742.7</v>
      </c>
      <c r="D1004" s="163">
        <f>'сходові кл'!P1004</f>
        <v>0.41538665937246733</v>
      </c>
      <c r="E1004" s="163">
        <f>'прибуд тер'!P1004</f>
        <v>0.67740567074571845</v>
      </c>
      <c r="F1004" s="163">
        <f>'слюсарі х.в.'!Q1004+водовідведення!Q1004+зварювальник!N1004+'слюсарі ц.о. г.в.'!O1004+'гаряча вода'!O1004+'аварійні служби'!I1004</f>
        <v>0.28177549451477257</v>
      </c>
      <c r="G1004" s="163">
        <f>даратиз!K1004</f>
        <v>5.5454618323670084E-3</v>
      </c>
      <c r="H1004" s="163">
        <f>димвенканали!R1004</f>
        <v>1.9194088001313562E-2</v>
      </c>
      <c r="I1004" s="163">
        <f>покрівлі!P1004+'під зими'!N1004+маляри!N1004+водій!M1004</f>
        <v>0.14218168317464547</v>
      </c>
      <c r="J1004" s="163">
        <f>електрики!Q1004</f>
        <v>2.4815802584131644E-2</v>
      </c>
      <c r="K1004" s="163">
        <f t="shared" si="134"/>
        <v>1.5663048602254159</v>
      </c>
      <c r="L1004" s="10">
        <v>3.8841724660773243E-2</v>
      </c>
      <c r="M1004" s="116">
        <f t="shared" si="133"/>
        <v>1.61</v>
      </c>
      <c r="N1004" s="116">
        <f t="shared" si="135"/>
        <v>1.926175901863427</v>
      </c>
      <c r="O1004" s="164"/>
      <c r="P1004" s="168"/>
      <c r="Q1004" s="154"/>
      <c r="R1004" s="184">
        <v>5</v>
      </c>
      <c r="S1004" s="166">
        <f t="shared" si="128"/>
        <v>0.32617590186342693</v>
      </c>
      <c r="T1004" s="240">
        <v>1.6</v>
      </c>
      <c r="U1004" s="155">
        <f t="shared" si="136"/>
        <v>20.385993866464183</v>
      </c>
    </row>
    <row r="1005" spans="1:21">
      <c r="A1005" s="161">
        <f t="shared" si="132"/>
        <v>48</v>
      </c>
      <c r="B1005" s="239" t="s">
        <v>1038</v>
      </c>
      <c r="C1005" s="115">
        <v>2566.9499999999998</v>
      </c>
      <c r="D1005" s="163">
        <f>'сходові кл'!P1005</f>
        <v>0.42262237404127001</v>
      </c>
      <c r="E1005" s="163">
        <f>'прибуд тер'!P1005</f>
        <v>0.65845360029087696</v>
      </c>
      <c r="F1005" s="163">
        <f>'слюсарі х.в.'!Q1005+водовідведення!Q1005+зварювальник!N1005+'слюсарі ц.о. г.в.'!O1005+'гаряча вода'!O1005+'аварійні служби'!I1005</f>
        <v>0.28018272457286703</v>
      </c>
      <c r="G1005" s="163">
        <f>даратиз!K1005</f>
        <v>6.1902257542998515E-3</v>
      </c>
      <c r="H1005" s="163">
        <f>димвенканали!R1005</f>
        <v>1.9374666986191232E-2</v>
      </c>
      <c r="I1005" s="163">
        <f>покрівлі!P1005+'під зими'!N1005+маляри!N1005+водій!M1005</f>
        <v>0.14540709167387184</v>
      </c>
      <c r="J1005" s="163">
        <f>електрики!Q1005</f>
        <v>2.5049270954145386E-2</v>
      </c>
      <c r="K1005" s="163">
        <f t="shared" si="134"/>
        <v>1.5572799542735223</v>
      </c>
      <c r="L1005" s="10">
        <v>3.8622309716191433E-2</v>
      </c>
      <c r="M1005" s="116">
        <f t="shared" si="133"/>
        <v>1.6</v>
      </c>
      <c r="N1005" s="116">
        <f t="shared" si="135"/>
        <v>1.9150827167876565</v>
      </c>
      <c r="O1005" s="164"/>
      <c r="P1005" s="168"/>
      <c r="Q1005" s="154"/>
      <c r="R1005" s="184">
        <v>5</v>
      </c>
      <c r="S1005" s="166">
        <f t="shared" si="128"/>
        <v>0.32508271678765643</v>
      </c>
      <c r="T1005" s="240">
        <v>1.59</v>
      </c>
      <c r="U1005" s="155">
        <f t="shared" si="136"/>
        <v>20.445453886016125</v>
      </c>
    </row>
    <row r="1006" spans="1:21">
      <c r="A1006" s="161">
        <f t="shared" si="132"/>
        <v>49</v>
      </c>
      <c r="B1006" s="239" t="s">
        <v>1041</v>
      </c>
      <c r="C1006" s="115">
        <v>3966</v>
      </c>
      <c r="D1006" s="163">
        <f>'сходові кл'!P1006</f>
        <v>0.18953793121052759</v>
      </c>
      <c r="E1006" s="163">
        <f>'прибуд тер'!P1006</f>
        <v>0.60653736935406699</v>
      </c>
      <c r="F1006" s="163">
        <f>'слюсарі х.в.'!Q1006+водовідведення!Q1006+зварювальник!N1006+'слюсарі ц.о. г.в.'!O1006+'гаряча вода'!O1006+'аварійні служби'!I1006</f>
        <v>0.35736963363841434</v>
      </c>
      <c r="G1006" s="163">
        <f>даратиз!K1006</f>
        <v>2.8468899521531103E-3</v>
      </c>
      <c r="H1006" s="163">
        <f>димвенканали!R1006</f>
        <v>4.309733988034653E-2</v>
      </c>
      <c r="I1006" s="163">
        <f>покрівлі!P1006+'під зими'!N1006+маляри!N1006+водій!M1006</f>
        <v>0.11991043670696912</v>
      </c>
      <c r="J1006" s="163">
        <f>електрики!Q1006</f>
        <v>5.5720025785997822E-2</v>
      </c>
      <c r="K1006" s="163">
        <f t="shared" si="134"/>
        <v>1.3750196265284758</v>
      </c>
      <c r="L1006" s="10">
        <v>3.6159817823933717E-2</v>
      </c>
      <c r="M1006" s="116">
        <f t="shared" si="133"/>
        <v>1.41</v>
      </c>
      <c r="N1006" s="116">
        <f t="shared" si="135"/>
        <v>1.6934153332228914</v>
      </c>
      <c r="O1006" s="164"/>
      <c r="P1006" s="168"/>
      <c r="Q1006" s="154"/>
      <c r="R1006" s="184">
        <v>9</v>
      </c>
      <c r="S1006" s="166">
        <f t="shared" si="128"/>
        <v>0.2034153332228914</v>
      </c>
      <c r="T1006" s="240">
        <v>1.49</v>
      </c>
      <c r="U1006" s="155">
        <f t="shared" si="136"/>
        <v>13.652035786771236</v>
      </c>
    </row>
    <row r="1007" spans="1:21">
      <c r="A1007" s="161">
        <f t="shared" si="132"/>
        <v>50</v>
      </c>
      <c r="B1007" s="239" t="s">
        <v>1042</v>
      </c>
      <c r="C1007" s="115">
        <v>3971.3</v>
      </c>
      <c r="D1007" s="163">
        <f>'сходові кл'!P1007</f>
        <v>0.18928497851609105</v>
      </c>
      <c r="E1007" s="163">
        <f>'прибуд тер'!P1007</f>
        <v>0.44711542735686011</v>
      </c>
      <c r="F1007" s="163">
        <f>'слюсарі х.в.'!Q1007+водовідведення!Q1007+зварювальник!N1007+'слюсарі ц.о. г.в.'!O1007+'гаряча вода'!O1007+'аварійні служби'!I1007</f>
        <v>0.35637190487154891</v>
      </c>
      <c r="G1007" s="163">
        <f>даратиз!K1007</f>
        <v>2.8432848302391706E-3</v>
      </c>
      <c r="H1007" s="163">
        <f>димвенканали!R1007</f>
        <v>4.2649842092595841E-2</v>
      </c>
      <c r="I1007" s="163">
        <f>покрівлі!P1007+'під зими'!N1007+маляри!N1007+водій!M1007</f>
        <v>0.19399586903149008</v>
      </c>
      <c r="J1007" s="163">
        <f>електрики!Q1007</f>
        <v>5.8905353488271091E-2</v>
      </c>
      <c r="K1007" s="163">
        <f t="shared" si="134"/>
        <v>1.2911666601870961</v>
      </c>
      <c r="L1007" s="10">
        <v>3.5083871823053489E-2</v>
      </c>
      <c r="M1007" s="116">
        <f t="shared" si="133"/>
        <v>1.33</v>
      </c>
      <c r="N1007" s="116">
        <f t="shared" si="135"/>
        <v>1.5915006384121795</v>
      </c>
      <c r="O1007" s="164"/>
      <c r="P1007" s="168"/>
      <c r="Q1007" s="154"/>
      <c r="R1007" s="184">
        <v>9</v>
      </c>
      <c r="S1007" s="166">
        <f t="shared" si="128"/>
        <v>0.14150063841217952</v>
      </c>
      <c r="T1007" s="240">
        <v>1.45</v>
      </c>
      <c r="U1007" s="155">
        <f t="shared" si="136"/>
        <v>9.7586647180813468</v>
      </c>
    </row>
    <row r="1008" spans="1:21">
      <c r="A1008" s="161">
        <f t="shared" si="132"/>
        <v>51</v>
      </c>
      <c r="B1008" s="239" t="s">
        <v>1046</v>
      </c>
      <c r="C1008" s="115">
        <v>70.5</v>
      </c>
      <c r="D1008" s="163">
        <f>'сходові кл'!P1008</f>
        <v>0</v>
      </c>
      <c r="E1008" s="163">
        <f>'прибуд тер'!P1008</f>
        <v>0</v>
      </c>
      <c r="F1008" s="163">
        <f>'слюсарі х.в.'!Q1008+водовідведення!Q1008+зварювальник!N1008+'слюсарі ц.о. г.в.'!O1008+'гаряча вода'!O1008+'аварійні служби'!I1008</f>
        <v>0.10413797802057453</v>
      </c>
      <c r="G1008" s="163">
        <f>даратиз!K1008</f>
        <v>0</v>
      </c>
      <c r="H1008" s="163">
        <f>димвенканали!R1008</f>
        <v>2.3703406689926335E-2</v>
      </c>
      <c r="I1008" s="163">
        <f>покрівлі!P1008+'під зими'!N1008+маляри!N1008+водій!M1008</f>
        <v>0.4680711727259691</v>
      </c>
      <c r="J1008" s="163">
        <f>електрики!Q1008</f>
        <v>4.0535997526079434E-2</v>
      </c>
      <c r="K1008" s="163">
        <f t="shared" si="134"/>
        <v>0.63644855496254937</v>
      </c>
      <c r="L1008" s="10">
        <v>1.8523778455026098E-2</v>
      </c>
      <c r="M1008" s="116">
        <f t="shared" si="133"/>
        <v>0.65</v>
      </c>
      <c r="N1008" s="116">
        <f t="shared" si="135"/>
        <v>0.78596680010109055</v>
      </c>
      <c r="O1008" s="164"/>
      <c r="P1008" s="168"/>
      <c r="Q1008" s="154"/>
      <c r="R1008" s="184">
        <v>1</v>
      </c>
      <c r="S1008" s="166">
        <f t="shared" si="128"/>
        <v>2.5966800101090537E-2</v>
      </c>
      <c r="T1008" s="240">
        <v>0.76</v>
      </c>
      <c r="U1008" s="155">
        <f t="shared" si="136"/>
        <v>3.4166842238277018</v>
      </c>
    </row>
    <row r="1009" spans="1:21">
      <c r="A1009" s="161">
        <f t="shared" si="132"/>
        <v>52</v>
      </c>
      <c r="B1009" s="162" t="s">
        <v>1362</v>
      </c>
      <c r="C1009" s="115"/>
      <c r="D1009" s="163">
        <f>'сходові кл'!P1009</f>
        <v>0.43724506062426932</v>
      </c>
      <c r="E1009" s="163">
        <f>'прибуд тер'!P1009</f>
        <v>0.36433522068291846</v>
      </c>
      <c r="F1009" s="163">
        <f>'слюсарі х.в.'!Q1009+водовідведення!Q1009+зварювальник!N1009+'слюсарі ц.о. г.в.'!O1009+'гаряча вода'!O1009+'аварійні служби'!I1009</f>
        <v>0.22768462862255087</v>
      </c>
      <c r="G1009" s="163">
        <f>даратиз!K1009</f>
        <v>1.0021612923581751E-3</v>
      </c>
      <c r="H1009" s="163">
        <f>димвенканали!R1009</f>
        <v>7.9249122923667689E-2</v>
      </c>
      <c r="I1009" s="163">
        <f>покрівлі!P1009+'під зими'!N1009+маляри!N1009+водій!M1009</f>
        <v>0.2661115436213155</v>
      </c>
      <c r="J1009" s="163">
        <f>електрики!Q1009</f>
        <v>8.8364841101225125E-2</v>
      </c>
      <c r="K1009" s="163">
        <f t="shared" si="134"/>
        <v>1.463992578868305</v>
      </c>
      <c r="L1009" s="10">
        <f>(D1009+E1009+F1009+G1009+H1009+I1009+J1009)*0.03</f>
        <v>4.3919777366049149E-2</v>
      </c>
      <c r="M1009" s="116">
        <f t="shared" si="133"/>
        <v>1.51</v>
      </c>
      <c r="N1009" s="116">
        <f t="shared" si="135"/>
        <v>1.8094948274812248</v>
      </c>
      <c r="O1009" s="164"/>
      <c r="P1009" s="168"/>
      <c r="Q1009" s="154"/>
      <c r="R1009" s="184">
        <v>9</v>
      </c>
      <c r="S1009" s="166">
        <f t="shared" si="128"/>
        <v>0.33949482748122484</v>
      </c>
      <c r="T1009" s="240">
        <v>1.47</v>
      </c>
      <c r="U1009" s="155">
        <f t="shared" si="136"/>
        <v>23.094886223212573</v>
      </c>
    </row>
    <row r="1010" spans="1:21">
      <c r="A1010" s="161">
        <f t="shared" si="132"/>
        <v>53</v>
      </c>
      <c r="B1010" s="162" t="s">
        <v>1016</v>
      </c>
      <c r="C1010" s="115"/>
      <c r="D1010" s="163">
        <f>'сходові кл'!P1010</f>
        <v>0.23018020813408843</v>
      </c>
      <c r="E1010" s="163">
        <f>'прибуд тер'!P1010</f>
        <v>0.35841815360720453</v>
      </c>
      <c r="F1010" s="163">
        <f>'слюсарі х.в.'!Q1010+водовідведення!Q1010+зварювальник!N1010+'слюсарі ц.о. г.в.'!O1010+'гаряча вода'!O1010+'аварійні служби'!I1010</f>
        <v>0.25025283263694709</v>
      </c>
      <c r="G1010" s="163">
        <f>даратиз!K1010</f>
        <v>3.0224525043177895E-3</v>
      </c>
      <c r="H1010" s="163">
        <f>димвенканали!R1010</f>
        <v>9.9553276592884196E-2</v>
      </c>
      <c r="I1010" s="163">
        <f>покрівлі!P1010+'під зими'!N1010+маляри!N1010+водій!M1010</f>
        <v>0.2661115436213155</v>
      </c>
      <c r="J1010" s="163">
        <f>електрики!Q1010</f>
        <v>0.1110045025445866</v>
      </c>
      <c r="K1010" s="163">
        <f t="shared" si="134"/>
        <v>1.318542969641344</v>
      </c>
      <c r="L1010" s="10">
        <f>(D1010+E1010+F1010+G1010+H1010+I1010+J1010)*0.03</f>
        <v>3.9556289089240318E-2</v>
      </c>
      <c r="M1010" s="116">
        <f t="shared" si="133"/>
        <v>1.36</v>
      </c>
      <c r="N1010" s="116">
        <f t="shared" si="135"/>
        <v>1.629719110476701</v>
      </c>
      <c r="O1010" s="164"/>
      <c r="P1010" s="168"/>
      <c r="Q1010" s="154"/>
      <c r="R1010" s="184">
        <v>9</v>
      </c>
      <c r="S1010" s="166">
        <f t="shared" si="128"/>
        <v>0.25971911047670093</v>
      </c>
      <c r="T1010" s="240">
        <v>1.37</v>
      </c>
      <c r="U1010" s="155">
        <f t="shared" si="136"/>
        <v>18.95759930486868</v>
      </c>
    </row>
    <row r="1011" spans="1:21" s="225" customFormat="1">
      <c r="A1011" s="161"/>
      <c r="B1011" s="226" t="s">
        <v>576</v>
      </c>
      <c r="C1011" s="226">
        <f>SUM(C958:C994)</f>
        <v>9160</v>
      </c>
      <c r="D1011" s="232">
        <f>'сходові кл'!P1011</f>
        <v>0.41116150022940878</v>
      </c>
      <c r="E1011" s="232">
        <f>'прибуд тер'!P1011</f>
        <v>0.45004395710609996</v>
      </c>
      <c r="F1011" s="232">
        <f>'слюсарі х.в.'!Q1011+водовідведення!Q1011+зварювальник!N1011+'слюсарі ц.о. г.в.'!O1011+'гаряча вода'!O1011+'аварійні служби'!I1011</f>
        <v>0.27201977057774079</v>
      </c>
      <c r="G1011" s="232">
        <f>даратиз!K1011</f>
        <v>3.7168606191632647E-3</v>
      </c>
      <c r="H1011" s="232">
        <f>димвенканали!R1011</f>
        <v>3.9108228660818471E-2</v>
      </c>
      <c r="I1011" s="232">
        <f>покрівлі!P1011+'під зими'!N1011+маляри!N1011+водій!M1011</f>
        <v>0.13149778807008633</v>
      </c>
      <c r="J1011" s="232">
        <f>електрики!Q1011</f>
        <v>2.9323139479248975E-2</v>
      </c>
      <c r="K1011" s="232">
        <f t="shared" si="134"/>
        <v>1.3368712447425666</v>
      </c>
      <c r="L1011" s="15">
        <f>(D1011+E1011+F1011+G1011+H1011+I1011+J1011)*0.03</f>
        <v>4.0106137342276998E-2</v>
      </c>
      <c r="M1011" s="227">
        <f t="shared" si="133"/>
        <v>1.38</v>
      </c>
      <c r="N1011" s="227">
        <f>AVERAGE(N958:N1008)</f>
        <v>1.6342513175409394</v>
      </c>
      <c r="O1011" s="164">
        <f>MAX(N958:N994)</f>
        <v>1.8608433987917841</v>
      </c>
      <c r="P1011" s="164">
        <f>MIN(N958:N994)</f>
        <v>1.3134409718473625</v>
      </c>
      <c r="Q1011" s="154">
        <f>MAX(N958:N1008)</f>
        <v>1.9749105880547795</v>
      </c>
      <c r="R1011" s="228"/>
      <c r="S1011" s="230">
        <f t="shared" si="128"/>
        <v>0.24512898853484399</v>
      </c>
      <c r="T1011" s="230">
        <v>1.3891223290060954</v>
      </c>
      <c r="U1011" s="246">
        <f t="shared" si="136"/>
        <v>17.646321235814529</v>
      </c>
    </row>
    <row r="1012" spans="1:21">
      <c r="A1012" s="161"/>
      <c r="B1012" s="158" t="s">
        <v>1047</v>
      </c>
      <c r="C1012" s="158"/>
      <c r="D1012" s="163"/>
      <c r="E1012" s="163"/>
      <c r="F1012" s="163"/>
      <c r="G1012" s="163"/>
      <c r="H1012" s="163"/>
      <c r="I1012" s="163"/>
      <c r="J1012" s="163"/>
      <c r="K1012" s="163"/>
      <c r="L1012" s="10"/>
      <c r="M1012" s="116"/>
      <c r="N1012" s="116"/>
      <c r="O1012" s="164"/>
      <c r="P1012" s="168"/>
      <c r="Q1012" s="154">
        <f>MIN(N830:N1008)</f>
        <v>0.53810210783486234</v>
      </c>
      <c r="R1012" s="236"/>
      <c r="S1012" s="166"/>
      <c r="T1012" s="166"/>
      <c r="U1012" s="155"/>
    </row>
    <row r="1013" spans="1:21">
      <c r="A1013" s="161">
        <v>1</v>
      </c>
      <c r="B1013" s="162" t="s">
        <v>1048</v>
      </c>
      <c r="C1013" s="162">
        <v>10</v>
      </c>
      <c r="D1013" s="163">
        <f>'сходові кл'!P1013</f>
        <v>0</v>
      </c>
      <c r="E1013" s="163">
        <f>'прибуд тер'!P1013</f>
        <v>0.40300845714512795</v>
      </c>
      <c r="F1013" s="163">
        <f>'слюсарі х.в.'!Q1013+водовідведення!Q1013+зварювальник!N1013+'слюсарі ц.о. г.в.'!O1013+'гаряча вода'!O1013+'аварійні служби'!I1013</f>
        <v>0.17374573806276991</v>
      </c>
      <c r="G1013" s="163">
        <f>даратиз!K1013</f>
        <v>0</v>
      </c>
      <c r="H1013" s="163">
        <f>димвенканали!R1013</f>
        <v>5.3869847067542852E-2</v>
      </c>
      <c r="I1013" s="163">
        <f>покрівлі!P1013+'під зими'!N1013+маляри!N1013+водій!M1013</f>
        <v>0.2411419880855234</v>
      </c>
      <c r="J1013" s="163">
        <f>електрики!Q1013</f>
        <v>0</v>
      </c>
      <c r="K1013" s="163">
        <f t="shared" ref="K1013:K1075" si="137">D1013+E1013+F1013+G1013+H1013+I1013+J1013</f>
        <v>0.87176603036096401</v>
      </c>
      <c r="L1013" s="10">
        <v>2.1919343368955659E-2</v>
      </c>
      <c r="M1013" s="116">
        <f t="shared" ref="M1013:M1075" si="138">ROUND(K1013+L1013,2)</f>
        <v>0.89</v>
      </c>
      <c r="N1013" s="116">
        <f t="shared" ref="N1013:N1075" si="139">(D1013+E1013+F1013+G1013+H1013+I1013+J1013+L1013)*1.2</f>
        <v>1.0724224484759035</v>
      </c>
      <c r="O1013" s="164"/>
      <c r="P1013" s="168"/>
      <c r="Q1013" s="154"/>
      <c r="R1013" s="228">
        <v>2</v>
      </c>
      <c r="S1013" s="166">
        <f t="shared" ref="S1013:S1076" si="140">N1013-T1013</f>
        <v>0.16934550167493045</v>
      </c>
      <c r="T1013" s="166">
        <v>0.90307694680097306</v>
      </c>
      <c r="U1013" s="155">
        <f t="shared" ref="U1013:U1076" si="141">S1013/T1013*100</f>
        <v>18.752056762694895</v>
      </c>
    </row>
    <row r="1014" spans="1:21">
      <c r="A1014" s="161">
        <f t="shared" ref="A1014:A1077" si="142">A1013+1</f>
        <v>2</v>
      </c>
      <c r="B1014" s="162" t="s">
        <v>1049</v>
      </c>
      <c r="C1014" s="162">
        <v>16</v>
      </c>
      <c r="D1014" s="163">
        <f>'сходові кл'!P1014</f>
        <v>0</v>
      </c>
      <c r="E1014" s="163">
        <f>'прибуд тер'!P1014</f>
        <v>0.43399608221132902</v>
      </c>
      <c r="F1014" s="163">
        <f>'слюсарі х.в.'!Q1014+водовідведення!Q1014+зварювальник!N1014+'слюсарі ц.о. г.в.'!O1014+'гаряча вода'!O1014+'аварійні служби'!I1014</f>
        <v>0.20716078106584554</v>
      </c>
      <c r="G1014" s="163">
        <f>даратиз!K1014</f>
        <v>0</v>
      </c>
      <c r="H1014" s="163">
        <f>димвенканали!R1014</f>
        <v>7.3833378627867555E-2</v>
      </c>
      <c r="I1014" s="163">
        <f>покрівлі!P1014+'під зими'!N1014+маляри!N1014+водій!M1014</f>
        <v>0.28254925008725063</v>
      </c>
      <c r="J1014" s="163">
        <f>електрики!Q1014</f>
        <v>2.2876419195698945E-2</v>
      </c>
      <c r="K1014" s="163">
        <f t="shared" si="137"/>
        <v>1.0204159111879918</v>
      </c>
      <c r="L1014" s="10">
        <v>2.5512894799736584E-2</v>
      </c>
      <c r="M1014" s="116">
        <f t="shared" si="138"/>
        <v>1.05</v>
      </c>
      <c r="N1014" s="116">
        <f t="shared" si="139"/>
        <v>1.2551145671852739</v>
      </c>
      <c r="O1014" s="164"/>
      <c r="P1014" s="168"/>
      <c r="Q1014" s="154"/>
      <c r="R1014" s="184">
        <v>2</v>
      </c>
      <c r="S1014" s="166">
        <f t="shared" si="140"/>
        <v>0.20398330143612675</v>
      </c>
      <c r="T1014" s="166">
        <v>1.0511312657491472</v>
      </c>
      <c r="U1014" s="155">
        <f t="shared" si="141"/>
        <v>19.406073064599283</v>
      </c>
    </row>
    <row r="1015" spans="1:21">
      <c r="A1015" s="161">
        <f t="shared" si="142"/>
        <v>3</v>
      </c>
      <c r="B1015" s="162" t="s">
        <v>1050</v>
      </c>
      <c r="C1015" s="162">
        <v>21</v>
      </c>
      <c r="D1015" s="163">
        <f>'сходові кл'!P1015</f>
        <v>0</v>
      </c>
      <c r="E1015" s="163">
        <f>'прибуд тер'!P1015</f>
        <v>0.11511782525228446</v>
      </c>
      <c r="F1015" s="163">
        <f>'слюсарі х.в.'!Q1015+водовідведення!Q1015+зварювальник!N1015+'слюсарі ц.о. г.в.'!O1015+'гаряча вода'!O1015+'аварійні служби'!I1015</f>
        <v>0.17372426129677504</v>
      </c>
      <c r="G1015" s="163">
        <f>даратиз!K1015</f>
        <v>0</v>
      </c>
      <c r="H1015" s="163">
        <f>димвенканали!R1015</f>
        <v>5.3857005626048796E-2</v>
      </c>
      <c r="I1015" s="163">
        <f>покрівлі!P1015+'під зими'!N1015+маляри!N1015+водій!M1015</f>
        <v>0.17538840451245624</v>
      </c>
      <c r="J1015" s="163">
        <f>електрики!Q1015</f>
        <v>1.6686970855503878E-2</v>
      </c>
      <c r="K1015" s="163">
        <f t="shared" si="137"/>
        <v>0.53477446754306845</v>
      </c>
      <c r="L1015" s="10">
        <v>1.3544684125859883E-2</v>
      </c>
      <c r="M1015" s="116">
        <f t="shared" si="138"/>
        <v>0.55000000000000004</v>
      </c>
      <c r="N1015" s="116">
        <f t="shared" si="139"/>
        <v>0.65798298200271399</v>
      </c>
      <c r="O1015" s="164"/>
      <c r="P1015" s="168"/>
      <c r="Q1015" s="154"/>
      <c r="R1015" s="184">
        <v>2</v>
      </c>
      <c r="S1015" s="166">
        <f t="shared" si="140"/>
        <v>9.9941996017286816E-2</v>
      </c>
      <c r="T1015" s="166">
        <v>0.55804098598542717</v>
      </c>
      <c r="U1015" s="155">
        <f t="shared" si="141"/>
        <v>17.90943649789493</v>
      </c>
    </row>
    <row r="1016" spans="1:21">
      <c r="A1016" s="161">
        <f t="shared" si="142"/>
        <v>4</v>
      </c>
      <c r="B1016" s="162" t="s">
        <v>1051</v>
      </c>
      <c r="C1016" s="162">
        <v>43</v>
      </c>
      <c r="D1016" s="163">
        <f>'сходові кл'!P1016</f>
        <v>0</v>
      </c>
      <c r="E1016" s="163">
        <f>'прибуд тер'!P1016</f>
        <v>0.64082517184076215</v>
      </c>
      <c r="F1016" s="163">
        <f>'слюсарі х.в.'!Q1016+водовідведення!Q1016+зварювальник!N1016+'слюсарі ц.о. г.в.'!O1016+'гаряча вода'!O1016+'аварійні служби'!I1016</f>
        <v>0.21219340644324225</v>
      </c>
      <c r="G1016" s="163">
        <f>даратиз!K1016</f>
        <v>0</v>
      </c>
      <c r="H1016" s="163">
        <f>димвенканали!R1016</f>
        <v>4.1337058502781021E-2</v>
      </c>
      <c r="I1016" s="163">
        <f>покрівлі!P1016+'під зими'!N1016+маляри!N1016+водій!M1016</f>
        <v>0.23547890254377385</v>
      </c>
      <c r="J1016" s="163">
        <f>електрики!Q1016</f>
        <v>2.3818252037713091E-2</v>
      </c>
      <c r="K1016" s="163">
        <f t="shared" si="137"/>
        <v>1.1536527913682724</v>
      </c>
      <c r="L1016" s="10">
        <v>2.8946111877020456E-2</v>
      </c>
      <c r="M1016" s="116">
        <f t="shared" si="138"/>
        <v>1.18</v>
      </c>
      <c r="N1016" s="116">
        <f t="shared" si="139"/>
        <v>1.4191186838943513</v>
      </c>
      <c r="O1016" s="164"/>
      <c r="P1016" s="168"/>
      <c r="Q1016" s="154"/>
      <c r="R1016" s="184">
        <v>2</v>
      </c>
      <c r="S1016" s="166">
        <f t="shared" si="140"/>
        <v>0.22653887456110855</v>
      </c>
      <c r="T1016" s="166">
        <v>1.1925798093332427</v>
      </c>
      <c r="U1016" s="155">
        <f t="shared" si="141"/>
        <v>18.99569930567278</v>
      </c>
    </row>
    <row r="1017" spans="1:21">
      <c r="A1017" s="161">
        <f t="shared" si="142"/>
        <v>5</v>
      </c>
      <c r="B1017" s="162" t="s">
        <v>1052</v>
      </c>
      <c r="C1017" s="162">
        <v>39</v>
      </c>
      <c r="D1017" s="163">
        <f>'сходові кл'!P1017</f>
        <v>0</v>
      </c>
      <c r="E1017" s="163">
        <f>'прибуд тер'!P1017</f>
        <v>0.471780026312076</v>
      </c>
      <c r="F1017" s="163">
        <f>'слюсарі х.в.'!Q1017+водовідведення!Q1017+зварювальник!N1017+'слюсарі ц.о. г.в.'!O1017+'гаряча вода'!O1017+'аварійні служби'!I1017</f>
        <v>0.19258790921733063</v>
      </c>
      <c r="G1017" s="163">
        <f>даратиз!K1017</f>
        <v>0</v>
      </c>
      <c r="H1017" s="163">
        <f>димвенканали!R1017</f>
        <v>3.7378937588062981E-2</v>
      </c>
      <c r="I1017" s="163">
        <f>покрівлі!P1017+'під зими'!N1017+маляри!N1017+водій!M1017</f>
        <v>0.23694820625817897</v>
      </c>
      <c r="J1017" s="163">
        <f>електрики!Q1017</f>
        <v>2.0183706352785945E-2</v>
      </c>
      <c r="K1017" s="163">
        <f t="shared" si="137"/>
        <v>0.95887878572843455</v>
      </c>
      <c r="L1017" s="10">
        <v>2.4110461200329274E-2</v>
      </c>
      <c r="M1017" s="116">
        <f t="shared" si="138"/>
        <v>0.98</v>
      </c>
      <c r="N1017" s="116">
        <f t="shared" si="139"/>
        <v>1.1795870963145165</v>
      </c>
      <c r="O1017" s="164"/>
      <c r="P1017" s="168"/>
      <c r="Q1017" s="154"/>
      <c r="R1017" s="184">
        <v>2</v>
      </c>
      <c r="S1017" s="166">
        <f t="shared" si="140"/>
        <v>0.18623609486095061</v>
      </c>
      <c r="T1017" s="166">
        <v>0.99335100145356592</v>
      </c>
      <c r="U1017" s="155">
        <f t="shared" si="141"/>
        <v>18.748266684025303</v>
      </c>
    </row>
    <row r="1018" spans="1:21">
      <c r="A1018" s="161">
        <f t="shared" si="142"/>
        <v>6</v>
      </c>
      <c r="B1018" s="162" t="s">
        <v>1053</v>
      </c>
      <c r="C1018" s="162">
        <v>47</v>
      </c>
      <c r="D1018" s="163">
        <f>'сходові кл'!P1018</f>
        <v>0</v>
      </c>
      <c r="E1018" s="163">
        <f>'прибуд тер'!P1018</f>
        <v>0.41402938722552995</v>
      </c>
      <c r="F1018" s="163">
        <f>'слюсарі х.в.'!Q1018+водовідведення!Q1018+зварювальник!N1018+'слюсарі ц.о. г.в.'!O1018+'гаряча вода'!O1018+'аварійні служби'!I1018</f>
        <v>0.15675546764206225</v>
      </c>
      <c r="G1018" s="163">
        <f>даратиз!K1018</f>
        <v>0</v>
      </c>
      <c r="H1018" s="163">
        <f>димвенканали!R1018</f>
        <v>2.6077665560098301E-2</v>
      </c>
      <c r="I1018" s="163">
        <f>покрівлі!P1018+'під зими'!N1018+маляри!N1018+водій!M1018</f>
        <v>0.21769224190390374</v>
      </c>
      <c r="J1018" s="163">
        <f>електрики!Q1018</f>
        <v>1.3545248207979638E-2</v>
      </c>
      <c r="K1018" s="163">
        <f t="shared" si="137"/>
        <v>0.82810001053957394</v>
      </c>
      <c r="L1018" s="10">
        <v>2.0868920398908662E-2</v>
      </c>
      <c r="M1018" s="116">
        <f t="shared" si="138"/>
        <v>0.85</v>
      </c>
      <c r="N1018" s="116">
        <f t="shared" si="139"/>
        <v>1.0187627171261791</v>
      </c>
      <c r="O1018" s="164"/>
      <c r="P1018" s="168"/>
      <c r="Q1018" s="154"/>
      <c r="R1018" s="184">
        <v>2</v>
      </c>
      <c r="S1018" s="166">
        <f t="shared" si="140"/>
        <v>0.15896319669114212</v>
      </c>
      <c r="T1018" s="166">
        <v>0.85979952043503693</v>
      </c>
      <c r="U1018" s="155">
        <f t="shared" si="141"/>
        <v>18.488402576767051</v>
      </c>
    </row>
    <row r="1019" spans="1:21">
      <c r="A1019" s="161">
        <f t="shared" si="142"/>
        <v>7</v>
      </c>
      <c r="B1019" s="162" t="s">
        <v>1054</v>
      </c>
      <c r="C1019" s="162">
        <v>26</v>
      </c>
      <c r="D1019" s="163">
        <f>'сходові кл'!P1019</f>
        <v>0</v>
      </c>
      <c r="E1019" s="163">
        <f>'прибуд тер'!P1019</f>
        <v>0.14719558550759976</v>
      </c>
      <c r="F1019" s="163">
        <f>'слюсарі х.в.'!Q1019+водовідведення!Q1019+зварювальник!N1019+'слюсарі ц.о. г.в.'!O1019+'гаряча вода'!O1019+'аварійні служби'!I1019</f>
        <v>0.1757888587897625</v>
      </c>
      <c r="G1019" s="163">
        <f>даратиз!K1019</f>
        <v>0</v>
      </c>
      <c r="H1019" s="163">
        <f>димвенканали!R1019</f>
        <v>4.4761823363456646E-2</v>
      </c>
      <c r="I1019" s="163">
        <f>покрівлі!P1019+'під зими'!N1019+маляри!N1019+водій!M1019</f>
        <v>0.18125586756140993</v>
      </c>
      <c r="J1019" s="163">
        <f>електрики!Q1019</f>
        <v>1.7069456898034324E-2</v>
      </c>
      <c r="K1019" s="163">
        <f t="shared" si="137"/>
        <v>0.56607159212026315</v>
      </c>
      <c r="L1019" s="10">
        <v>1.4327654069647458E-2</v>
      </c>
      <c r="M1019" s="116">
        <f t="shared" si="138"/>
        <v>0.57999999999999996</v>
      </c>
      <c r="N1019" s="116">
        <f t="shared" si="139"/>
        <v>0.69647909542789266</v>
      </c>
      <c r="O1019" s="164"/>
      <c r="P1019" s="168"/>
      <c r="Q1019" s="154"/>
      <c r="R1019" s="184">
        <v>2</v>
      </c>
      <c r="S1019" s="166">
        <f t="shared" si="140"/>
        <v>0.10617974775841732</v>
      </c>
      <c r="T1019" s="166">
        <v>0.59029934766947534</v>
      </c>
      <c r="U1019" s="155">
        <f t="shared" si="141"/>
        <v>17.987441147888621</v>
      </c>
    </row>
    <row r="1020" spans="1:21">
      <c r="A1020" s="161">
        <f t="shared" si="142"/>
        <v>8</v>
      </c>
      <c r="B1020" s="162" t="s">
        <v>1055</v>
      </c>
      <c r="C1020" s="162">
        <v>21</v>
      </c>
      <c r="D1020" s="163">
        <f>'сходові кл'!P1020</f>
        <v>0</v>
      </c>
      <c r="E1020" s="163">
        <f>'прибуд тер'!P1020</f>
        <v>0.52980721550557686</v>
      </c>
      <c r="F1020" s="163">
        <f>'слюсарі х.в.'!Q1020+водовідведення!Q1020+зварювальник!N1020+'слюсарі ц.о. г.в.'!O1020+'гаряча вода'!O1020+'аварійні служби'!I1020</f>
        <v>0.18728717478106288</v>
      </c>
      <c r="G1020" s="163">
        <f>даратиз!K1020</f>
        <v>0</v>
      </c>
      <c r="H1020" s="163">
        <f>димвенканали!R1020</f>
        <v>6.1966576687129647E-2</v>
      </c>
      <c r="I1020" s="163">
        <f>покрівлі!P1020+'під зими'!N1020+маляри!N1020+водій!M1020</f>
        <v>0.24855998710703836</v>
      </c>
      <c r="J1020" s="163">
        <f>електрики!Q1020</f>
        <v>0</v>
      </c>
      <c r="K1020" s="163">
        <f t="shared" si="137"/>
        <v>1.0276209540808079</v>
      </c>
      <c r="L1020" s="10">
        <v>2.5714417966775021E-2</v>
      </c>
      <c r="M1020" s="116">
        <f t="shared" si="138"/>
        <v>1.05</v>
      </c>
      <c r="N1020" s="116">
        <f t="shared" si="139"/>
        <v>1.2640024464570994</v>
      </c>
      <c r="O1020" s="164"/>
      <c r="P1020" s="168"/>
      <c r="Q1020" s="154"/>
      <c r="R1020" s="184">
        <v>2</v>
      </c>
      <c r="S1020" s="166">
        <f t="shared" si="140"/>
        <v>0.2045684262259686</v>
      </c>
      <c r="T1020" s="166">
        <v>1.0594340202311308</v>
      </c>
      <c r="U1020" s="155">
        <f t="shared" si="141"/>
        <v>19.309218159837744</v>
      </c>
    </row>
    <row r="1021" spans="1:21">
      <c r="A1021" s="161">
        <f t="shared" si="142"/>
        <v>9</v>
      </c>
      <c r="B1021" s="162" t="s">
        <v>1056</v>
      </c>
      <c r="C1021" s="162">
        <v>46</v>
      </c>
      <c r="D1021" s="163">
        <f>'сходові кл'!P1021</f>
        <v>0</v>
      </c>
      <c r="E1021" s="163">
        <f>'прибуд тер'!P1021</f>
        <v>0.52703656243304808</v>
      </c>
      <c r="F1021" s="163">
        <f>'слюсарі х.в.'!Q1021+водовідведення!Q1021+зварювальник!N1021+'слюсарі ц.о. г.в.'!O1021+'гаряча вода'!O1021+'аварійні служби'!I1021</f>
        <v>0.17143354589624338</v>
      </c>
      <c r="G1021" s="163">
        <f>даратиз!K1021</f>
        <v>0</v>
      </c>
      <c r="H1021" s="163">
        <f>димвенканали!R1021</f>
        <v>3.6553144035563485E-2</v>
      </c>
      <c r="I1021" s="163">
        <f>покрівлі!P1021+'під зими'!N1021+маляри!N1021+водій!M1021</f>
        <v>0.23347290415387267</v>
      </c>
      <c r="J1021" s="163">
        <f>електрики!Q1021</f>
        <v>1.6254657306835781E-2</v>
      </c>
      <c r="K1021" s="163">
        <f t="shared" si="137"/>
        <v>0.9847508138255634</v>
      </c>
      <c r="L1021" s="10">
        <v>2.4743896429498913E-2</v>
      </c>
      <c r="M1021" s="116">
        <f t="shared" si="138"/>
        <v>1.01</v>
      </c>
      <c r="N1021" s="116">
        <f t="shared" si="139"/>
        <v>1.2113936523060747</v>
      </c>
      <c r="O1021" s="164"/>
      <c r="P1021" s="168"/>
      <c r="Q1021" s="154"/>
      <c r="R1021" s="184">
        <v>2</v>
      </c>
      <c r="S1021" s="166">
        <f t="shared" si="140"/>
        <v>0.19194511941071934</v>
      </c>
      <c r="T1021" s="166">
        <v>1.0194485328953553</v>
      </c>
      <c r="U1021" s="155">
        <f t="shared" si="141"/>
        <v>18.828328573446697</v>
      </c>
    </row>
    <row r="1022" spans="1:21">
      <c r="A1022" s="161">
        <f t="shared" si="142"/>
        <v>10</v>
      </c>
      <c r="B1022" s="162" t="s">
        <v>1057</v>
      </c>
      <c r="C1022" s="162">
        <v>43</v>
      </c>
      <c r="D1022" s="163">
        <f>'сходові кл'!P1022</f>
        <v>0</v>
      </c>
      <c r="E1022" s="163">
        <f>'прибуд тер'!P1022</f>
        <v>0.51638209214465247</v>
      </c>
      <c r="F1022" s="163">
        <f>'слюсарі х.в.'!Q1022+водовідведення!Q1022+зварювальник!N1022+'слюсарі ц.о. г.в.'!O1022+'гаряча вода'!O1022+'аварійні служби'!I1022</f>
        <v>0.18189786276511677</v>
      </c>
      <c r="G1022" s="163">
        <f>даратиз!K1022</f>
        <v>0</v>
      </c>
      <c r="H1022" s="163">
        <f>димвенканали!R1022</f>
        <v>2.8471169445359528E-2</v>
      </c>
      <c r="I1022" s="163">
        <f>покрівлі!P1022+'під зими'!N1022+маляри!N1022+водій!M1022</f>
        <v>0.22849943245714588</v>
      </c>
      <c r="J1022" s="163">
        <f>електрики!Q1022</f>
        <v>1.8201207160384494E-2</v>
      </c>
      <c r="K1022" s="163">
        <f t="shared" si="137"/>
        <v>0.9734517639726592</v>
      </c>
      <c r="L1022" s="10">
        <v>2.4478880861550721E-2</v>
      </c>
      <c r="M1022" s="116">
        <f t="shared" si="138"/>
        <v>1</v>
      </c>
      <c r="N1022" s="116">
        <f t="shared" si="139"/>
        <v>1.1975167738010519</v>
      </c>
      <c r="O1022" s="164"/>
      <c r="P1022" s="168"/>
      <c r="Q1022" s="154"/>
      <c r="R1022" s="184">
        <v>2</v>
      </c>
      <c r="S1022" s="166">
        <f t="shared" si="140"/>
        <v>0.18898688230516214</v>
      </c>
      <c r="T1022" s="166">
        <v>1.0085298914958898</v>
      </c>
      <c r="U1022" s="155">
        <f t="shared" si="141"/>
        <v>18.738847891245904</v>
      </c>
    </row>
    <row r="1023" spans="1:21">
      <c r="A1023" s="161">
        <f t="shared" si="142"/>
        <v>11</v>
      </c>
      <c r="B1023" s="162" t="s">
        <v>1058</v>
      </c>
      <c r="C1023" s="162">
        <v>27</v>
      </c>
      <c r="D1023" s="163">
        <f>'сходові кл'!P1023</f>
        <v>0</v>
      </c>
      <c r="E1023" s="163">
        <f>'прибуд тер'!P1023</f>
        <v>0.2585913129495761</v>
      </c>
      <c r="F1023" s="163">
        <f>'слюсарі х.в.'!Q1023+водовідведення!Q1023+зварювальник!N1023+'слюсарі ц.о. г.в.'!O1023+'гаряча вода'!O1023+'аварійні служби'!I1023</f>
        <v>0.18481765782365156</v>
      </c>
      <c r="G1023" s="163">
        <f>даратиз!K1023</f>
        <v>0</v>
      </c>
      <c r="H1023" s="163">
        <f>димвенканали!R1023</f>
        <v>6.0489996948132452E-2</v>
      </c>
      <c r="I1023" s="163">
        <f>покрівлі!P1023+'під зими'!N1023+маляри!N1023+водій!M1023</f>
        <v>0.23028467202942196</v>
      </c>
      <c r="J1023" s="163">
        <f>електрики!Q1023</f>
        <v>0</v>
      </c>
      <c r="K1023" s="163">
        <f t="shared" si="137"/>
        <v>0.73418363975078205</v>
      </c>
      <c r="L1023" s="10">
        <v>1.8506738612961537E-2</v>
      </c>
      <c r="M1023" s="116">
        <f t="shared" si="138"/>
        <v>0.75</v>
      </c>
      <c r="N1023" s="116">
        <f t="shared" si="139"/>
        <v>0.90322845403649221</v>
      </c>
      <c r="O1023" s="164"/>
      <c r="P1023" s="168"/>
      <c r="Q1023" s="154"/>
      <c r="R1023" s="184">
        <v>2</v>
      </c>
      <c r="S1023" s="166">
        <f t="shared" si="140"/>
        <v>0.14075082318247678</v>
      </c>
      <c r="T1023" s="166">
        <v>0.76247763085401543</v>
      </c>
      <c r="U1023" s="155">
        <f t="shared" si="141"/>
        <v>18.459665895355958</v>
      </c>
    </row>
    <row r="1024" spans="1:21">
      <c r="A1024" s="161">
        <f t="shared" si="142"/>
        <v>12</v>
      </c>
      <c r="B1024" s="162" t="s">
        <v>1059</v>
      </c>
      <c r="C1024" s="162">
        <v>20</v>
      </c>
      <c r="D1024" s="163">
        <f>'сходові кл'!P1024</f>
        <v>0</v>
      </c>
      <c r="E1024" s="163">
        <f>'прибуд тер'!P1024</f>
        <v>0.43663587426160344</v>
      </c>
      <c r="F1024" s="163">
        <f>'слюсарі х.в.'!Q1024+водовідведення!Q1024+зварювальник!N1024+'слюсарі ц.о. г.в.'!O1024+'гаряча вода'!O1024+'аварійні служби'!I1024</f>
        <v>0.19753213023068891</v>
      </c>
      <c r="G1024" s="163">
        <f>даратиз!K1024</f>
        <v>0</v>
      </c>
      <c r="H1024" s="163">
        <f>димвенканали!R1024</f>
        <v>6.8092266004000812E-2</v>
      </c>
      <c r="I1024" s="163">
        <f>покрівлі!P1024+'під зими'!N1024+маляри!N1024+водій!M1024</f>
        <v>0.27838001796476264</v>
      </c>
      <c r="J1024" s="163">
        <f>електрики!Q1024</f>
        <v>2.1097601789885102E-2</v>
      </c>
      <c r="K1024" s="163">
        <f t="shared" si="137"/>
        <v>1.0017378902509411</v>
      </c>
      <c r="L1024" s="10">
        <v>2.513178326390644E-2</v>
      </c>
      <c r="M1024" s="116">
        <f t="shared" si="138"/>
        <v>1.03</v>
      </c>
      <c r="N1024" s="116">
        <f t="shared" si="139"/>
        <v>1.232243608217817</v>
      </c>
      <c r="O1024" s="164"/>
      <c r="P1024" s="168"/>
      <c r="Q1024" s="154"/>
      <c r="R1024" s="184">
        <v>2</v>
      </c>
      <c r="S1024" s="166">
        <f t="shared" si="140"/>
        <v>0.19681413774487178</v>
      </c>
      <c r="T1024" s="166">
        <v>1.0354294704729452</v>
      </c>
      <c r="U1024" s="155">
        <f t="shared" si="141"/>
        <v>19.007971412574772</v>
      </c>
    </row>
    <row r="1025" spans="1:21">
      <c r="A1025" s="161">
        <f t="shared" si="142"/>
        <v>13</v>
      </c>
      <c r="B1025" s="162" t="s">
        <v>1060</v>
      </c>
      <c r="C1025" s="162">
        <v>232</v>
      </c>
      <c r="D1025" s="163">
        <f>'сходові кл'!P1025</f>
        <v>0.37112698718522563</v>
      </c>
      <c r="E1025" s="163">
        <f>'прибуд тер'!P1025</f>
        <v>0.21309059724984061</v>
      </c>
      <c r="F1025" s="163">
        <f>'слюсарі х.в.'!Q1025+водовідведення!Q1025+зварювальник!N1025+'слюсарі ц.о. г.в.'!O1025+'гаряча вода'!O1025+'аварійні служби'!I1025</f>
        <v>0.25534736307086425</v>
      </c>
      <c r="G1025" s="163">
        <f>даратиз!K1025</f>
        <v>3.6772999573888563E-3</v>
      </c>
      <c r="H1025" s="163">
        <f>димвенканали!R1025</f>
        <v>2.3595935502735758E-2</v>
      </c>
      <c r="I1025" s="163">
        <f>покрівлі!P1025+'під зими'!N1025+маляри!N1025+водій!M1025</f>
        <v>0.10386672892230933</v>
      </c>
      <c r="J1025" s="163">
        <f>електрики!Q1025</f>
        <v>1.4621855911427051E-2</v>
      </c>
      <c r="K1025" s="163">
        <f t="shared" si="137"/>
        <v>0.98532676779979145</v>
      </c>
      <c r="L1025" s="10">
        <v>2.4850708283664046E-2</v>
      </c>
      <c r="M1025" s="116">
        <f t="shared" si="138"/>
        <v>1.01</v>
      </c>
      <c r="N1025" s="116">
        <f t="shared" si="139"/>
        <v>1.2122129713001464</v>
      </c>
      <c r="O1025" s="164"/>
      <c r="P1025" s="168"/>
      <c r="Q1025" s="154"/>
      <c r="R1025" s="184">
        <v>10</v>
      </c>
      <c r="S1025" s="166">
        <f t="shared" si="140"/>
        <v>0.18836379001318759</v>
      </c>
      <c r="T1025" s="166">
        <v>1.0238491812869588</v>
      </c>
      <c r="U1025" s="155">
        <f t="shared" si="141"/>
        <v>18.39761104037002</v>
      </c>
    </row>
    <row r="1026" spans="1:21">
      <c r="A1026" s="161">
        <f t="shared" si="142"/>
        <v>14</v>
      </c>
      <c r="B1026" s="162" t="s">
        <v>1061</v>
      </c>
      <c r="C1026" s="162">
        <v>13</v>
      </c>
      <c r="D1026" s="163">
        <f>'сходові кл'!P1026</f>
        <v>0</v>
      </c>
      <c r="E1026" s="163">
        <f>'прибуд тер'!P1026</f>
        <v>0.18096546780157033</v>
      </c>
      <c r="F1026" s="163">
        <f>'слюсарі х.в.'!Q1026+водовідведення!Q1026+зварювальник!N1026+'слюсарі ц.о. г.в.'!O1026+'гаряча вода'!O1026+'аварійні служби'!I1026</f>
        <v>0.18479057887474654</v>
      </c>
      <c r="G1026" s="163">
        <f>даратиз!K1026</f>
        <v>0</v>
      </c>
      <c r="H1026" s="163">
        <f>димвенканали!R1026</f>
        <v>5.29145801060266E-2</v>
      </c>
      <c r="I1026" s="163">
        <f>покрівлі!P1026+'під зими'!N1026+маляри!N1026+водій!M1026</f>
        <v>0.16833742861527495</v>
      </c>
      <c r="J1026" s="163">
        <f>електрики!Q1026</f>
        <v>1.8737109940802667E-2</v>
      </c>
      <c r="K1026" s="163">
        <f t="shared" si="137"/>
        <v>0.60574516533842115</v>
      </c>
      <c r="L1026" s="10">
        <v>1.5315109182570575E-2</v>
      </c>
      <c r="M1026" s="116">
        <f t="shared" si="138"/>
        <v>0.62</v>
      </c>
      <c r="N1026" s="116">
        <f t="shared" si="139"/>
        <v>0.74527232942519006</v>
      </c>
      <c r="O1026" s="164"/>
      <c r="P1026" s="168"/>
      <c r="Q1026" s="154"/>
      <c r="R1026" s="184">
        <v>2</v>
      </c>
      <c r="S1026" s="166">
        <f t="shared" si="140"/>
        <v>0.11428983110328228</v>
      </c>
      <c r="T1026" s="166">
        <v>0.63098249832190778</v>
      </c>
      <c r="U1026" s="155">
        <f t="shared" si="141"/>
        <v>18.112995432874136</v>
      </c>
    </row>
    <row r="1027" spans="1:21">
      <c r="A1027" s="161">
        <f t="shared" si="142"/>
        <v>15</v>
      </c>
      <c r="B1027" s="162" t="s">
        <v>1062</v>
      </c>
      <c r="C1027" s="162">
        <v>5</v>
      </c>
      <c r="D1027" s="163">
        <f>'сходові кл'!P1027</f>
        <v>0</v>
      </c>
      <c r="E1027" s="163">
        <f>'прибуд тер'!P1027</f>
        <v>0.19017400387364497</v>
      </c>
      <c r="F1027" s="163">
        <f>'слюсарі х.в.'!Q1027+водовідведення!Q1027+зварювальник!N1027+'слюсарі ц.о. г.в.'!O1027+'гаряча вода'!O1027+'аварійні служби'!I1027</f>
        <v>0.1796513576267624</v>
      </c>
      <c r="G1027" s="163">
        <f>даратиз!K1027</f>
        <v>0</v>
      </c>
      <c r="H1027" s="163">
        <f>димвенканали!R1027</f>
        <v>5.7400949847884832E-2</v>
      </c>
      <c r="I1027" s="163">
        <f>покрівлі!P1027+'під зими'!N1027+маляри!N1027+водій!M1027</f>
        <v>0.16383050711097769</v>
      </c>
      <c r="J1027" s="163">
        <f>електрики!Q1027</f>
        <v>1.7785021021046437E-2</v>
      </c>
      <c r="K1027" s="163">
        <f t="shared" si="137"/>
        <v>0.60884183948031634</v>
      </c>
      <c r="L1027" s="10">
        <v>1.5387964382696486E-2</v>
      </c>
      <c r="M1027" s="116">
        <f t="shared" si="138"/>
        <v>0.62</v>
      </c>
      <c r="N1027" s="116">
        <f t="shared" si="139"/>
        <v>0.74907576463561543</v>
      </c>
      <c r="O1027" s="164"/>
      <c r="P1027" s="168"/>
      <c r="Q1027" s="154"/>
      <c r="R1027" s="184">
        <v>2</v>
      </c>
      <c r="S1027" s="166">
        <f t="shared" si="140"/>
        <v>0.11509163206852013</v>
      </c>
      <c r="T1027" s="166">
        <v>0.63398413256709529</v>
      </c>
      <c r="U1027" s="155">
        <f t="shared" si="141"/>
        <v>18.153708611364948</v>
      </c>
    </row>
    <row r="1028" spans="1:21">
      <c r="A1028" s="161">
        <f t="shared" si="142"/>
        <v>16</v>
      </c>
      <c r="B1028" s="162" t="s">
        <v>1063</v>
      </c>
      <c r="C1028" s="162">
        <v>7</v>
      </c>
      <c r="D1028" s="163">
        <f>'сходові кл'!P1028</f>
        <v>0</v>
      </c>
      <c r="E1028" s="163">
        <f>'прибуд тер'!P1028</f>
        <v>0.57809559521859821</v>
      </c>
      <c r="F1028" s="163">
        <f>'слюсарі х.в.'!Q1028+водовідведення!Q1028+зварювальник!N1028+'слюсарі ц.о. г.в.'!O1028+'гаряча вода'!O1028+'аварійні служби'!I1028</f>
        <v>0.21476054852530851</v>
      </c>
      <c r="G1028" s="163">
        <f>даратиз!K1028</f>
        <v>0</v>
      </c>
      <c r="H1028" s="163">
        <f>димвенканали!R1028</f>
        <v>7.3584431695397759E-2</v>
      </c>
      <c r="I1028" s="163">
        <f>покрівлі!P1028+'під зими'!N1028+маляри!N1028+водій!M1028</f>
        <v>0.19462006837401985</v>
      </c>
      <c r="J1028" s="163">
        <f>електрики!Q1028</f>
        <v>2.4289327806675493E-2</v>
      </c>
      <c r="K1028" s="163">
        <f t="shared" si="137"/>
        <v>1.0853499716199999</v>
      </c>
      <c r="L1028" s="10">
        <v>2.7185097502861608E-2</v>
      </c>
      <c r="M1028" s="116">
        <f t="shared" si="138"/>
        <v>1.1100000000000001</v>
      </c>
      <c r="N1028" s="116">
        <f t="shared" si="139"/>
        <v>1.3350420829474337</v>
      </c>
      <c r="O1028" s="164"/>
      <c r="P1028" s="168"/>
      <c r="Q1028" s="154"/>
      <c r="R1028" s="184">
        <v>2</v>
      </c>
      <c r="S1028" s="166">
        <f t="shared" si="140"/>
        <v>0.21501606582953547</v>
      </c>
      <c r="T1028" s="166">
        <v>1.1200260171178982</v>
      </c>
      <c r="U1028" s="155">
        <f t="shared" si="141"/>
        <v>19.19741707275913</v>
      </c>
    </row>
    <row r="1029" spans="1:21">
      <c r="A1029" s="161">
        <f t="shared" si="142"/>
        <v>17</v>
      </c>
      <c r="B1029" s="162" t="s">
        <v>1064</v>
      </c>
      <c r="C1029" s="162">
        <v>11</v>
      </c>
      <c r="D1029" s="163">
        <f>'сходові кл'!P1029</f>
        <v>0</v>
      </c>
      <c r="E1029" s="163">
        <f>'прибуд тер'!P1029</f>
        <v>0.42917864642452347</v>
      </c>
      <c r="F1029" s="163">
        <f>'слюсарі х.в.'!Q1029+водовідведення!Q1029+зварювальник!N1029+'слюсарі ц.о. г.в.'!O1029+'гаряча вода'!O1029+'аварійні служби'!I1029</f>
        <v>0.180986760835744</v>
      </c>
      <c r="G1029" s="163">
        <f>даратиз!K1029</f>
        <v>0</v>
      </c>
      <c r="H1029" s="163">
        <f>димвенканали!R1029</f>
        <v>6.1904069930781985E-2</v>
      </c>
      <c r="I1029" s="163">
        <f>покрівлі!P1029+'під зими'!N1029+маляри!N1029+водій!M1029</f>
        <v>0.1650016101145364</v>
      </c>
      <c r="J1029" s="163">
        <f>електрики!Q1029</f>
        <v>1.8032416985790514E-2</v>
      </c>
      <c r="K1029" s="163">
        <f t="shared" si="137"/>
        <v>0.85510350429137638</v>
      </c>
      <c r="L1029" s="10">
        <v>2.1491647539952315E-2</v>
      </c>
      <c r="M1029" s="116">
        <f t="shared" si="138"/>
        <v>0.88</v>
      </c>
      <c r="N1029" s="116">
        <f t="shared" si="139"/>
        <v>1.0519141821975944</v>
      </c>
      <c r="O1029" s="164"/>
      <c r="P1029" s="168"/>
      <c r="Q1029" s="154"/>
      <c r="R1029" s="184">
        <v>2</v>
      </c>
      <c r="S1029" s="166">
        <f t="shared" si="140"/>
        <v>0.16645830355155888</v>
      </c>
      <c r="T1029" s="166">
        <v>0.88545587864603548</v>
      </c>
      <c r="U1029" s="155">
        <f t="shared" si="141"/>
        <v>18.799164087779609</v>
      </c>
    </row>
    <row r="1030" spans="1:21">
      <c r="A1030" s="161">
        <f t="shared" si="142"/>
        <v>18</v>
      </c>
      <c r="B1030" s="162" t="s">
        <v>1065</v>
      </c>
      <c r="C1030" s="162">
        <v>6</v>
      </c>
      <c r="D1030" s="163">
        <f>'сходові кл'!P1030</f>
        <v>0</v>
      </c>
      <c r="E1030" s="163">
        <f>'прибуд тер'!P1030</f>
        <v>0.21278052431928479</v>
      </c>
      <c r="F1030" s="163">
        <f>'слюсарі х.в.'!Q1030+водовідведення!Q1030+зварювальник!N1030+'слюсарі ц.о. г.в.'!O1030+'гаряча вода'!O1030+'аварійні служби'!I1030</f>
        <v>0.19284221604830482</v>
      </c>
      <c r="G1030" s="163">
        <f>даратиз!K1030</f>
        <v>0</v>
      </c>
      <c r="H1030" s="163">
        <f>димвенканали!R1030</f>
        <v>6.4922453621055948E-2</v>
      </c>
      <c r="I1030" s="163">
        <f>покрівлі!P1030+'під зими'!N1030+маляри!N1030+водій!M1030</f>
        <v>0.20660253908284046</v>
      </c>
      <c r="J1030" s="163">
        <f>електрики!Q1030</f>
        <v>2.011547205139045E-2</v>
      </c>
      <c r="K1030" s="163">
        <f t="shared" si="137"/>
        <v>0.69726320512287643</v>
      </c>
      <c r="L1030" s="10">
        <v>1.7535504023440521E-2</v>
      </c>
      <c r="M1030" s="116">
        <f t="shared" si="138"/>
        <v>0.71</v>
      </c>
      <c r="N1030" s="116">
        <f t="shared" si="139"/>
        <v>0.85775845097558034</v>
      </c>
      <c r="O1030" s="164"/>
      <c r="P1030" s="168"/>
      <c r="Q1030" s="154"/>
      <c r="R1030" s="184">
        <v>2</v>
      </c>
      <c r="S1030" s="166">
        <f t="shared" si="140"/>
        <v>0.13529568520983093</v>
      </c>
      <c r="T1030" s="166">
        <v>0.72246276576574942</v>
      </c>
      <c r="U1030" s="155">
        <f t="shared" si="141"/>
        <v>18.727011497461596</v>
      </c>
    </row>
    <row r="1031" spans="1:21">
      <c r="A1031" s="161">
        <f t="shared" si="142"/>
        <v>19</v>
      </c>
      <c r="B1031" s="162" t="s">
        <v>1066</v>
      </c>
      <c r="C1031" s="162">
        <v>6</v>
      </c>
      <c r="D1031" s="163">
        <f>'сходові кл'!P1031</f>
        <v>0</v>
      </c>
      <c r="E1031" s="163">
        <f>'прибуд тер'!P1031</f>
        <v>0.29831496031492249</v>
      </c>
      <c r="F1031" s="163">
        <f>'слюсарі х.в.'!Q1031+водовідведення!Q1031+зварювальник!N1031+'слюсарі ц.о. г.в.'!O1031+'гаряча вода'!O1031+'аварійні служби'!I1031</f>
        <v>0.22095396411230547</v>
      </c>
      <c r="G1031" s="163">
        <f>даратиз!K1031</f>
        <v>0</v>
      </c>
      <c r="H1031" s="163">
        <f>димвенканали!R1031</f>
        <v>5.1310442087862181E-2</v>
      </c>
      <c r="I1031" s="163">
        <f>покрівлі!P1031+'під зими'!N1031+маляри!N1031+водій!M1031</f>
        <v>0.20005148230760667</v>
      </c>
      <c r="J1031" s="163">
        <f>електрики!Q1031</f>
        <v>2.5436716111496647E-2</v>
      </c>
      <c r="K1031" s="163">
        <f t="shared" si="137"/>
        <v>0.79606756493419339</v>
      </c>
      <c r="L1031" s="10">
        <v>2.0031827231089559E-2</v>
      </c>
      <c r="M1031" s="116">
        <f t="shared" si="138"/>
        <v>0.82</v>
      </c>
      <c r="N1031" s="116">
        <f t="shared" si="139"/>
        <v>0.97931927059833945</v>
      </c>
      <c r="O1031" s="164"/>
      <c r="P1031" s="168"/>
      <c r="Q1031" s="154"/>
      <c r="R1031" s="184">
        <v>2</v>
      </c>
      <c r="S1031" s="166">
        <f t="shared" si="140"/>
        <v>0.15400798867744958</v>
      </c>
      <c r="T1031" s="166">
        <v>0.82531128192088987</v>
      </c>
      <c r="U1031" s="155">
        <f t="shared" si="141"/>
        <v>18.660594135948333</v>
      </c>
    </row>
    <row r="1032" spans="1:21">
      <c r="A1032" s="161">
        <f t="shared" si="142"/>
        <v>20</v>
      </c>
      <c r="B1032" s="222" t="s">
        <v>1067</v>
      </c>
      <c r="C1032" s="162">
        <v>17</v>
      </c>
      <c r="D1032" s="163">
        <f>'сходові кл'!P1032</f>
        <v>0</v>
      </c>
      <c r="E1032" s="234">
        <f>'прибуд тер'!P1032</f>
        <v>0</v>
      </c>
      <c r="F1032" s="163">
        <f>'слюсарі х.в.'!Q1032+водовідведення!Q1032+зварювальник!N1032+'слюсарі ц.о. г.в.'!O1032+'гаряча вода'!O1032+'аварійні служби'!I1032</f>
        <v>0.22188501607437769</v>
      </c>
      <c r="G1032" s="163">
        <f>даратиз!K1032</f>
        <v>0</v>
      </c>
      <c r="H1032" s="163">
        <f>димвенканали!R1032</f>
        <v>7.7567787910071823E-2</v>
      </c>
      <c r="I1032" s="163">
        <f>покрівлі!P1032+'під зими'!N1032+маляри!N1032+водій!M1032</f>
        <v>0.20084423462660606</v>
      </c>
      <c r="J1032" s="163">
        <f>електрики!Q1032</f>
        <v>2.5604185347051493E-2</v>
      </c>
      <c r="K1032" s="163">
        <f t="shared" si="137"/>
        <v>0.52590122395810701</v>
      </c>
      <c r="L1032" s="10">
        <v>1.330287398403405E-2</v>
      </c>
      <c r="M1032" s="116">
        <f t="shared" si="138"/>
        <v>0.54</v>
      </c>
      <c r="N1032" s="116">
        <f t="shared" si="139"/>
        <v>0.64704491753056925</v>
      </c>
      <c r="O1032" s="164"/>
      <c r="P1032" s="168"/>
      <c r="Q1032" s="154"/>
      <c r="R1032" s="184">
        <v>2</v>
      </c>
      <c r="S1032" s="166">
        <f t="shared" si="140"/>
        <v>9.8966509388366375E-2</v>
      </c>
      <c r="T1032" s="166">
        <v>0.54807840814220288</v>
      </c>
      <c r="U1032" s="155">
        <f t="shared" si="141"/>
        <v>18.056998399887487</v>
      </c>
    </row>
    <row r="1033" spans="1:21">
      <c r="A1033" s="161">
        <f t="shared" si="142"/>
        <v>21</v>
      </c>
      <c r="B1033" s="222" t="s">
        <v>1068</v>
      </c>
      <c r="C1033" s="162">
        <v>13</v>
      </c>
      <c r="D1033" s="163">
        <f>'сходові кл'!P1033</f>
        <v>0</v>
      </c>
      <c r="E1033" s="234">
        <f>'прибуд тер'!P1033</f>
        <v>0</v>
      </c>
      <c r="F1033" s="163">
        <f>'слюсарі х.в.'!Q1033+водовідведення!Q1033+зварювальник!N1033+'слюсарі ц.о. г.в.'!O1033+'гаряча вода'!O1033+'аварійні служби'!I1033</f>
        <v>0.1448060623745912</v>
      </c>
      <c r="G1033" s="163">
        <f>даратиз!K1033</f>
        <v>0</v>
      </c>
      <c r="H1033" s="163">
        <f>димвенканали!R1033</f>
        <v>3.0471803328829674E-2</v>
      </c>
      <c r="I1033" s="163">
        <f>покрівлі!P1033+'під зими'!N1033+маляри!N1033+водій!M1033</f>
        <v>0.15114942661836003</v>
      </c>
      <c r="J1033" s="163">
        <f>електрики!Q1033</f>
        <v>1.1329603378102952E-2</v>
      </c>
      <c r="K1033" s="163">
        <f t="shared" si="137"/>
        <v>0.33775689569988387</v>
      </c>
      <c r="L1033" s="10">
        <v>8.6865280158359617E-3</v>
      </c>
      <c r="M1033" s="116">
        <f t="shared" si="138"/>
        <v>0.35</v>
      </c>
      <c r="N1033" s="116">
        <f t="shared" si="139"/>
        <v>0.41573210845886382</v>
      </c>
      <c r="O1033" s="164"/>
      <c r="P1033" s="168"/>
      <c r="Q1033" s="154"/>
      <c r="R1033" s="184">
        <v>2</v>
      </c>
      <c r="S1033" s="166">
        <f t="shared" si="140"/>
        <v>5.7847154206422169E-2</v>
      </c>
      <c r="T1033" s="166">
        <v>0.35788495425244166</v>
      </c>
      <c r="U1033" s="155">
        <f t="shared" si="141"/>
        <v>16.16361725159825</v>
      </c>
    </row>
    <row r="1034" spans="1:21">
      <c r="A1034" s="161">
        <f t="shared" si="142"/>
        <v>22</v>
      </c>
      <c r="B1034" s="162" t="s">
        <v>1069</v>
      </c>
      <c r="C1034" s="162">
        <v>11</v>
      </c>
      <c r="D1034" s="163">
        <f>'сходові кл'!P1034</f>
        <v>0</v>
      </c>
      <c r="E1034" s="163">
        <f>'прибуд тер'!P1034</f>
        <v>0</v>
      </c>
      <c r="F1034" s="163">
        <f>'слюсарі х.в.'!Q1034+водовідведення!Q1034+зварювальник!N1034+'слюсарі ц.о. г.в.'!O1034+'гаряча вода'!O1034+'аварійні служби'!I1034</f>
        <v>0.16906177385162147</v>
      </c>
      <c r="G1034" s="163">
        <f>даратиз!K1034</f>
        <v>0</v>
      </c>
      <c r="H1034" s="163">
        <f>димвенканали!R1034</f>
        <v>5.1069199503000616E-2</v>
      </c>
      <c r="I1034" s="163">
        <f>покрівлі!P1034+'під зими'!N1034+маляри!N1034+водій!M1034</f>
        <v>0.15378721200519141</v>
      </c>
      <c r="J1034" s="163">
        <f>електрики!Q1034</f>
        <v>1.5823201342413828E-2</v>
      </c>
      <c r="K1034" s="163">
        <f t="shared" si="137"/>
        <v>0.3897413867022273</v>
      </c>
      <c r="L1034" s="10">
        <v>9.962364190363138E-3</v>
      </c>
      <c r="M1034" s="116">
        <f t="shared" si="138"/>
        <v>0.4</v>
      </c>
      <c r="N1034" s="116">
        <f t="shared" si="139"/>
        <v>0.47964450107110845</v>
      </c>
      <c r="O1034" s="164"/>
      <c r="P1034" s="168"/>
      <c r="Q1034" s="154"/>
      <c r="R1034" s="184">
        <v>2</v>
      </c>
      <c r="S1034" s="166">
        <f t="shared" si="140"/>
        <v>6.9195096428147196E-2</v>
      </c>
      <c r="T1034" s="166">
        <v>0.41044940464296126</v>
      </c>
      <c r="U1034" s="155">
        <f t="shared" si="141"/>
        <v>16.858374173630033</v>
      </c>
    </row>
    <row r="1035" spans="1:21">
      <c r="A1035" s="161">
        <f t="shared" si="142"/>
        <v>23</v>
      </c>
      <c r="B1035" s="162" t="s">
        <v>1070</v>
      </c>
      <c r="C1035" s="162">
        <v>11</v>
      </c>
      <c r="D1035" s="163">
        <f>'сходові кл'!P1035</f>
        <v>0</v>
      </c>
      <c r="E1035" s="163">
        <f>'прибуд тер'!P1035</f>
        <v>7.0166258907858089E-2</v>
      </c>
      <c r="F1035" s="163">
        <f>'слюсарі х.в.'!Q1035+водовідведення!Q1035+зварювальник!N1035+'слюсарі ц.о. г.в.'!O1035+'гаряча вода'!O1035+'аварійні служби'!I1035</f>
        <v>0.13512072421991084</v>
      </c>
      <c r="G1035" s="163">
        <f>даратиз!K1035</f>
        <v>0</v>
      </c>
      <c r="H1035" s="163">
        <f>димвенканали!R1035</f>
        <v>3.0775082446595717E-2</v>
      </c>
      <c r="I1035" s="163">
        <f>покрівлі!P1035+'під зими'!N1035+маляри!N1035+водій!M1035</f>
        <v>0.20200780801495916</v>
      </c>
      <c r="J1035" s="163">
        <f>електрики!Q1035</f>
        <v>0</v>
      </c>
      <c r="K1035" s="163">
        <f t="shared" si="137"/>
        <v>0.43806987358932381</v>
      </c>
      <c r="L1035" s="10">
        <v>1.1182554884919396E-2</v>
      </c>
      <c r="M1035" s="116">
        <f t="shared" si="138"/>
        <v>0.45</v>
      </c>
      <c r="N1035" s="116">
        <f t="shared" si="139"/>
        <v>0.53910291416909184</v>
      </c>
      <c r="O1035" s="164"/>
      <c r="P1035" s="168"/>
      <c r="Q1035" s="154"/>
      <c r="R1035" s="184">
        <v>2</v>
      </c>
      <c r="S1035" s="166">
        <f t="shared" si="140"/>
        <v>7.8381652910412769E-2</v>
      </c>
      <c r="T1035" s="166">
        <v>0.46072126125867907</v>
      </c>
      <c r="U1035" s="155">
        <f t="shared" si="141"/>
        <v>17.012814363347598</v>
      </c>
    </row>
    <row r="1036" spans="1:21">
      <c r="A1036" s="161">
        <f t="shared" si="142"/>
        <v>24</v>
      </c>
      <c r="B1036" s="162" t="s">
        <v>1071</v>
      </c>
      <c r="C1036" s="162">
        <v>11</v>
      </c>
      <c r="D1036" s="163">
        <f>'сходові кл'!P1036</f>
        <v>0</v>
      </c>
      <c r="E1036" s="163">
        <f>'прибуд тер'!P1036</f>
        <v>9.0787952499122679E-2</v>
      </c>
      <c r="F1036" s="163">
        <f>'слюсарі х.в.'!Q1036+водовідведення!Q1036+зварювальник!N1036+'слюсарі ц.о. г.в.'!O1036+'гаряча вода'!O1036+'аварійні служби'!I1036</f>
        <v>0.14048008805973167</v>
      </c>
      <c r="G1036" s="163">
        <f>даратиз!K1036</f>
        <v>0</v>
      </c>
      <c r="H1036" s="163">
        <f>димвенканали!R1036</f>
        <v>2.5484674981343967E-2</v>
      </c>
      <c r="I1036" s="163">
        <f>покрівлі!P1036+'під зими'!N1036+маляри!N1036+водій!M1036</f>
        <v>0.17773834009442185</v>
      </c>
      <c r="J1036" s="163">
        <f>електрики!Q1036</f>
        <v>0</v>
      </c>
      <c r="K1036" s="163">
        <f t="shared" si="137"/>
        <v>0.4344910556346202</v>
      </c>
      <c r="L1036" s="10">
        <v>1.1107704504136158E-2</v>
      </c>
      <c r="M1036" s="116">
        <f t="shared" si="138"/>
        <v>0.45</v>
      </c>
      <c r="N1036" s="116">
        <f t="shared" si="139"/>
        <v>0.53471851216650768</v>
      </c>
      <c r="O1036" s="164"/>
      <c r="P1036" s="168"/>
      <c r="Q1036" s="154"/>
      <c r="R1036" s="184">
        <v>1</v>
      </c>
      <c r="S1036" s="166">
        <f t="shared" si="140"/>
        <v>7.708108659609797E-2</v>
      </c>
      <c r="T1036" s="166">
        <v>0.45763742557040971</v>
      </c>
      <c r="U1036" s="155">
        <f t="shared" si="141"/>
        <v>16.843265495609838</v>
      </c>
    </row>
    <row r="1037" spans="1:21">
      <c r="A1037" s="161">
        <f t="shared" si="142"/>
        <v>25</v>
      </c>
      <c r="B1037" s="162" t="s">
        <v>1072</v>
      </c>
      <c r="C1037" s="162">
        <v>3</v>
      </c>
      <c r="D1037" s="163">
        <f>'сходові кл'!P1037</f>
        <v>0</v>
      </c>
      <c r="E1037" s="163">
        <f>'прибуд тер'!P1037</f>
        <v>0</v>
      </c>
      <c r="F1037" s="163">
        <f>'слюсарі х.в.'!Q1037+водовідведення!Q1037+зварювальник!N1037+'слюсарі ц.о. г.в.'!O1037+'гаряча вода'!O1037+'аварійні служби'!I1037</f>
        <v>0.13084485338601903</v>
      </c>
      <c r="G1037" s="163">
        <f>даратиз!K1037</f>
        <v>0</v>
      </c>
      <c r="H1037" s="163">
        <f>димвенканали!R1037</f>
        <v>4.6221386784221503E-2</v>
      </c>
      <c r="I1037" s="163">
        <f>покрівлі!P1037+'під зими'!N1037+маляри!N1037+водій!M1037</f>
        <v>0.26806822393799828</v>
      </c>
      <c r="J1037" s="163">
        <f>електрики!Q1037</f>
        <v>0</v>
      </c>
      <c r="K1037" s="163">
        <f t="shared" si="137"/>
        <v>0.44513446410823881</v>
      </c>
      <c r="L1037" s="10">
        <v>1.1316967924882765E-2</v>
      </c>
      <c r="M1037" s="116">
        <f t="shared" si="138"/>
        <v>0.46</v>
      </c>
      <c r="N1037" s="116">
        <f t="shared" si="139"/>
        <v>0.54774171843974584</v>
      </c>
      <c r="O1037" s="164"/>
      <c r="P1037" s="168"/>
      <c r="Q1037" s="154"/>
      <c r="R1037" s="184">
        <v>1</v>
      </c>
      <c r="S1037" s="166">
        <f t="shared" si="140"/>
        <v>8.148263993457594E-2</v>
      </c>
      <c r="T1037" s="166">
        <v>0.4662590785051699</v>
      </c>
      <c r="U1037" s="155">
        <f t="shared" si="141"/>
        <v>17.475829145420587</v>
      </c>
    </row>
    <row r="1038" spans="1:21">
      <c r="A1038" s="161">
        <f t="shared" si="142"/>
        <v>26</v>
      </c>
      <c r="B1038" s="162" t="s">
        <v>1073</v>
      </c>
      <c r="C1038" s="162">
        <v>5</v>
      </c>
      <c r="D1038" s="163">
        <f>'сходові кл'!P1038</f>
        <v>0</v>
      </c>
      <c r="E1038" s="163">
        <f>'прибуд тер'!P1038</f>
        <v>0.62534472964411547</v>
      </c>
      <c r="F1038" s="163">
        <f>'слюсарі х.в.'!Q1038+водовідведення!Q1038+зварювальник!N1038+'слюсарі ц.о. г.в.'!O1038+'гаряча вода'!O1038+'аварійні служби'!I1038</f>
        <v>0.15454585617333619</v>
      </c>
      <c r="G1038" s="163">
        <f>даратиз!K1038</f>
        <v>0</v>
      </c>
      <c r="H1038" s="163">
        <f>димвенканали!R1038</f>
        <v>5.2381217148783812E-2</v>
      </c>
      <c r="I1038" s="163">
        <f>покрівлі!P1038+'під зими'!N1038+маляри!N1038+водій!M1038</f>
        <v>0.5115131128280539</v>
      </c>
      <c r="J1038" s="163">
        <f>електрики!Q1038</f>
        <v>0</v>
      </c>
      <c r="K1038" s="163">
        <f t="shared" si="137"/>
        <v>1.3437849157942894</v>
      </c>
      <c r="L1038" s="10">
        <v>3.4281173617327167E-2</v>
      </c>
      <c r="M1038" s="116">
        <f t="shared" si="138"/>
        <v>1.38</v>
      </c>
      <c r="N1038" s="116">
        <f t="shared" si="139"/>
        <v>1.6536793072939397</v>
      </c>
      <c r="O1038" s="164"/>
      <c r="P1038" s="168"/>
      <c r="Q1038" s="154"/>
      <c r="R1038" s="184">
        <v>1</v>
      </c>
      <c r="S1038" s="166">
        <f t="shared" si="140"/>
        <v>0.24129495426006042</v>
      </c>
      <c r="T1038" s="166">
        <v>1.4123843530338793</v>
      </c>
      <c r="U1038" s="155">
        <f t="shared" si="141"/>
        <v>17.084227373501097</v>
      </c>
    </row>
    <row r="1039" spans="1:21">
      <c r="A1039" s="161">
        <f t="shared" si="142"/>
        <v>27</v>
      </c>
      <c r="B1039" s="162" t="s">
        <v>1074</v>
      </c>
      <c r="C1039" s="162">
        <v>15</v>
      </c>
      <c r="D1039" s="163">
        <f>'сходові кл'!P1039</f>
        <v>0</v>
      </c>
      <c r="E1039" s="163">
        <f>'прибуд тер'!P1039</f>
        <v>0.2437813657596154</v>
      </c>
      <c r="F1039" s="163">
        <f>'слюсарі х.в.'!Q1039+водовідведення!Q1039+зварювальник!N1039+'слюсарі ц.о. г.в.'!O1039+'гаряча вода'!O1039+'аварійні служби'!I1039</f>
        <v>0.13910382940354901</v>
      </c>
      <c r="G1039" s="163">
        <f>даратиз!K1039</f>
        <v>0</v>
      </c>
      <c r="H1039" s="163">
        <f>димвенканали!R1039</f>
        <v>4.4189679043504092E-2</v>
      </c>
      <c r="I1039" s="163">
        <f>покрівлі!P1039+'під зими'!N1039+маляри!N1039+водій!M1039</f>
        <v>0.61203916552896986</v>
      </c>
      <c r="J1039" s="163">
        <f>електрики!Q1039</f>
        <v>0</v>
      </c>
      <c r="K1039" s="163">
        <f t="shared" si="137"/>
        <v>1.0391140397356384</v>
      </c>
      <c r="L1039" s="10">
        <v>2.5964753690356095E-2</v>
      </c>
      <c r="M1039" s="116">
        <f t="shared" si="138"/>
        <v>1.07</v>
      </c>
      <c r="N1039" s="116">
        <f t="shared" si="139"/>
        <v>1.2780945521111933</v>
      </c>
      <c r="O1039" s="164"/>
      <c r="P1039" s="168"/>
      <c r="Q1039" s="154"/>
      <c r="R1039" s="184">
        <v>1</v>
      </c>
      <c r="S1039" s="166">
        <f t="shared" si="140"/>
        <v>0.20834670006852218</v>
      </c>
      <c r="T1039" s="166">
        <v>1.0697478520426711</v>
      </c>
      <c r="U1039" s="155">
        <f t="shared" si="141"/>
        <v>19.476243833599348</v>
      </c>
    </row>
    <row r="1040" spans="1:21">
      <c r="A1040" s="161">
        <f t="shared" si="142"/>
        <v>28</v>
      </c>
      <c r="B1040" s="162" t="s">
        <v>1075</v>
      </c>
      <c r="C1040" s="162">
        <v>11</v>
      </c>
      <c r="D1040" s="163">
        <f>'сходові кл'!P1040</f>
        <v>0</v>
      </c>
      <c r="E1040" s="163">
        <f>'прибуд тер'!P1040</f>
        <v>0.5394311072127661</v>
      </c>
      <c r="F1040" s="163">
        <f>'слюсарі х.в.'!Q1040+водовідведення!Q1040+зварювальник!N1040+'слюсарі ц.о. г.в.'!O1040+'гаряча вода'!O1040+'аварійні служби'!I1040</f>
        <v>0.20431606480279549</v>
      </c>
      <c r="G1040" s="163">
        <f>даратиз!K1040</f>
        <v>0</v>
      </c>
      <c r="H1040" s="163">
        <f>димвенканали!R1040</f>
        <v>6.0087802819487952E-2</v>
      </c>
      <c r="I1040" s="163">
        <f>покрівлі!P1040+'під зими'!N1040+маляри!N1040+водій!M1040</f>
        <v>0.50410299276712911</v>
      </c>
      <c r="J1040" s="163">
        <f>електрики!Q1040</f>
        <v>0</v>
      </c>
      <c r="K1040" s="163">
        <f t="shared" si="137"/>
        <v>1.3079379676021787</v>
      </c>
      <c r="L1040" s="10">
        <v>3.1686009839571636E-2</v>
      </c>
      <c r="M1040" s="116">
        <f t="shared" si="138"/>
        <v>1.34</v>
      </c>
      <c r="N1040" s="116">
        <f t="shared" si="139"/>
        <v>1.6075487729301006</v>
      </c>
      <c r="O1040" s="164"/>
      <c r="P1040" s="168"/>
      <c r="Q1040" s="154"/>
      <c r="R1040" s="184">
        <v>1</v>
      </c>
      <c r="S1040" s="166">
        <f t="shared" si="140"/>
        <v>0.30208516753974912</v>
      </c>
      <c r="T1040" s="166">
        <v>1.3054636053903514</v>
      </c>
      <c r="U1040" s="155">
        <f t="shared" si="141"/>
        <v>23.140068117748985</v>
      </c>
    </row>
    <row r="1041" spans="1:21">
      <c r="A1041" s="161">
        <f t="shared" si="142"/>
        <v>29</v>
      </c>
      <c r="B1041" s="162" t="s">
        <v>1076</v>
      </c>
      <c r="C1041" s="162">
        <v>199</v>
      </c>
      <c r="D1041" s="163">
        <f>'сходові кл'!P1041</f>
        <v>0.32119892325895583</v>
      </c>
      <c r="E1041" s="163">
        <f>'прибуд тер'!P1041</f>
        <v>0.30811050018428893</v>
      </c>
      <c r="F1041" s="163">
        <f>'слюсарі х.в.'!Q1041+водовідведення!Q1041+зварювальник!N1041+'слюсарі ц.о. г.в.'!O1041+'гаряча вода'!O1041+'аварійні служби'!I1041</f>
        <v>0.25661031756009189</v>
      </c>
      <c r="G1041" s="163">
        <f>даратиз!K1041</f>
        <v>7.1372948582657126E-3</v>
      </c>
      <c r="H1041" s="163">
        <f>димвенканали!R1041</f>
        <v>2.3978854636065576E-2</v>
      </c>
      <c r="I1041" s="163">
        <f>покрівлі!P1041+'під зими'!N1041+маляри!N1041+водій!M1041</f>
        <v>0.12876686736484444</v>
      </c>
      <c r="J1041" s="163">
        <f>електрики!Q1041</f>
        <v>1.4859142048805582E-2</v>
      </c>
      <c r="K1041" s="163">
        <f t="shared" si="137"/>
        <v>1.060661899911318</v>
      </c>
      <c r="L1041" s="10">
        <v>2.672420016740433E-2</v>
      </c>
      <c r="M1041" s="116">
        <f t="shared" si="138"/>
        <v>1.0900000000000001</v>
      </c>
      <c r="N1041" s="116">
        <f t="shared" si="139"/>
        <v>1.3048633200944668</v>
      </c>
      <c r="O1041" s="164"/>
      <c r="P1041" s="168"/>
      <c r="Q1041" s="154"/>
      <c r="R1041" s="184">
        <v>5</v>
      </c>
      <c r="S1041" s="166">
        <f t="shared" si="140"/>
        <v>0.20382627319740854</v>
      </c>
      <c r="T1041" s="166">
        <v>1.1010370468970583</v>
      </c>
      <c r="U1041" s="155">
        <f t="shared" si="141"/>
        <v>18.512208446739514</v>
      </c>
    </row>
    <row r="1042" spans="1:21">
      <c r="A1042" s="161">
        <f t="shared" si="142"/>
        <v>30</v>
      </c>
      <c r="B1042" s="162" t="s">
        <v>1077</v>
      </c>
      <c r="C1042" s="162">
        <v>25</v>
      </c>
      <c r="D1042" s="163">
        <f>'сходові кл'!P1042</f>
        <v>0</v>
      </c>
      <c r="E1042" s="163">
        <f>'прибуд тер'!P1042</f>
        <v>0.3947482972578254</v>
      </c>
      <c r="F1042" s="163">
        <f>'слюсарі х.в.'!Q1042+водовідведення!Q1042+зварювальник!N1042+'слюсарі ц.о. г.в.'!O1042+'гаряча вода'!O1042+'аварійні служби'!I1042</f>
        <v>0.2446928692217106</v>
      </c>
      <c r="G1042" s="163">
        <f>даратиз!K1042</f>
        <v>0</v>
      </c>
      <c r="H1042" s="163">
        <f>димвенканали!R1042</f>
        <v>4.4323202707548005E-2</v>
      </c>
      <c r="I1042" s="163">
        <f>покрівлі!P1042+'під зими'!N1042+маляри!N1042+водій!M1042</f>
        <v>0.24087846278773428</v>
      </c>
      <c r="J1042" s="163">
        <f>електрики!Q1042</f>
        <v>1.8310709583792512E-2</v>
      </c>
      <c r="K1042" s="163">
        <f t="shared" si="137"/>
        <v>0.94295354155861077</v>
      </c>
      <c r="L1042" s="10">
        <v>2.4516981870619337E-2</v>
      </c>
      <c r="M1042" s="116">
        <f t="shared" si="138"/>
        <v>0.97</v>
      </c>
      <c r="N1042" s="116">
        <f t="shared" si="139"/>
        <v>1.1609646281150761</v>
      </c>
      <c r="O1042" s="164"/>
      <c r="P1042" s="168"/>
      <c r="Q1042" s="154"/>
      <c r="R1042" s="184">
        <v>2</v>
      </c>
      <c r="S1042" s="166">
        <f t="shared" si="140"/>
        <v>0.15086497504555929</v>
      </c>
      <c r="T1042" s="166">
        <v>1.0100996530695168</v>
      </c>
      <c r="U1042" s="155">
        <f t="shared" si="141"/>
        <v>14.935652594979807</v>
      </c>
    </row>
    <row r="1043" spans="1:21">
      <c r="A1043" s="161">
        <f t="shared" si="142"/>
        <v>31</v>
      </c>
      <c r="B1043" s="162" t="s">
        <v>1078</v>
      </c>
      <c r="C1043" s="162">
        <v>20</v>
      </c>
      <c r="D1043" s="163">
        <f>'сходові кл'!P1043</f>
        <v>0</v>
      </c>
      <c r="E1043" s="163">
        <f>'прибуд тер'!P1043</f>
        <v>0.40003253556439139</v>
      </c>
      <c r="F1043" s="163">
        <f>'слюсарі х.в.'!Q1043+водовідведення!Q1043+зварювальник!N1043+'слюсарі ц.о. г.в.'!O1043+'гаряча вода'!O1043+'аварійні служби'!I1043</f>
        <v>0.25853611695313383</v>
      </c>
      <c r="G1043" s="163">
        <f>даратиз!K1043</f>
        <v>0</v>
      </c>
      <c r="H1043" s="163">
        <f>димвенканали!R1043</f>
        <v>5.0565664161311114E-2</v>
      </c>
      <c r="I1043" s="163">
        <f>покрівлі!P1043+'під зими'!N1043+маляри!N1043+водій!M1043</f>
        <v>0.23021218400942078</v>
      </c>
      <c r="J1043" s="163">
        <f>електрики!Q1043</f>
        <v>2.0875301015558279E-2</v>
      </c>
      <c r="K1043" s="163">
        <f t="shared" si="137"/>
        <v>0.96022180170381533</v>
      </c>
      <c r="L1043" s="10">
        <v>2.4947420194446703E-2</v>
      </c>
      <c r="M1043" s="116">
        <f t="shared" si="138"/>
        <v>0.99</v>
      </c>
      <c r="N1043" s="116">
        <f t="shared" si="139"/>
        <v>1.1822030662779144</v>
      </c>
      <c r="O1043" s="164"/>
      <c r="P1043" s="168"/>
      <c r="Q1043" s="154"/>
      <c r="R1043" s="184">
        <v>2</v>
      </c>
      <c r="S1043" s="166">
        <f t="shared" si="140"/>
        <v>0.15436935426671017</v>
      </c>
      <c r="T1043" s="166">
        <v>1.0278337120112042</v>
      </c>
      <c r="U1043" s="155">
        <f t="shared" si="141"/>
        <v>15.018903589438542</v>
      </c>
    </row>
    <row r="1044" spans="1:21">
      <c r="A1044" s="161">
        <f t="shared" si="142"/>
        <v>32</v>
      </c>
      <c r="B1044" s="162" t="s">
        <v>1079</v>
      </c>
      <c r="C1044" s="162">
        <v>71</v>
      </c>
      <c r="D1044" s="163">
        <f>'сходові кл'!P1044</f>
        <v>0</v>
      </c>
      <c r="E1044" s="163">
        <f>'прибуд тер'!P1044</f>
        <v>0.37914809248904813</v>
      </c>
      <c r="F1044" s="163">
        <f>'слюсарі х.в.'!Q1044+водовідведення!Q1044+зварювальник!N1044+'слюсарі ц.о. г.в.'!O1044+'гаряча вода'!O1044+'аварійні служби'!I1044</f>
        <v>0.21365982054286939</v>
      </c>
      <c r="G1044" s="163">
        <f>даратиз!K1044</f>
        <v>4.6093189964157713E-3</v>
      </c>
      <c r="H1044" s="163">
        <f>димвенканали!R1044</f>
        <v>2.4591675849087027E-2</v>
      </c>
      <c r="I1044" s="163">
        <f>покрівлі!P1044+'під зими'!N1044+маляри!N1044+водій!M1044</f>
        <v>0.203932715738326</v>
      </c>
      <c r="J1044" s="163">
        <f>електрики!Q1044</f>
        <v>1.2545133107318774E-2</v>
      </c>
      <c r="K1044" s="163">
        <f t="shared" si="137"/>
        <v>0.83848675672306516</v>
      </c>
      <c r="L1044" s="10">
        <v>2.1965413735218705E-2</v>
      </c>
      <c r="M1044" s="116">
        <f t="shared" si="138"/>
        <v>0.86</v>
      </c>
      <c r="N1044" s="116">
        <f t="shared" si="139"/>
        <v>1.0325426045499406</v>
      </c>
      <c r="O1044" s="164"/>
      <c r="P1044" s="168"/>
      <c r="Q1044" s="154"/>
      <c r="R1044" s="184">
        <v>2</v>
      </c>
      <c r="S1044" s="166">
        <f t="shared" si="140"/>
        <v>0.12756755865892999</v>
      </c>
      <c r="T1044" s="166">
        <v>0.90497504589101063</v>
      </c>
      <c r="U1044" s="155">
        <f t="shared" si="141"/>
        <v>14.096251519657196</v>
      </c>
    </row>
    <row r="1045" spans="1:21">
      <c r="A1045" s="161">
        <f t="shared" si="142"/>
        <v>33</v>
      </c>
      <c r="B1045" s="162" t="s">
        <v>1080</v>
      </c>
      <c r="C1045" s="162">
        <v>20</v>
      </c>
      <c r="D1045" s="163">
        <f>'сходові кл'!P1045</f>
        <v>0</v>
      </c>
      <c r="E1045" s="163">
        <f>'прибуд тер'!P1045</f>
        <v>8.6473148762167107E-2</v>
      </c>
      <c r="F1045" s="163">
        <f>'слюсарі х.в.'!Q1045+водовідведення!Q1045+зварювальник!N1045+'слюсарі ц.о. г.в.'!O1045+'гаряча вода'!O1045+'аварійні служби'!I1045</f>
        <v>0.18776210440612395</v>
      </c>
      <c r="G1045" s="163">
        <f>даратиз!K1045</f>
        <v>0</v>
      </c>
      <c r="H1045" s="163">
        <f>димвенканали!R1045</f>
        <v>6.2239707603656942E-2</v>
      </c>
      <c r="I1045" s="163">
        <f>покрівлі!P1045+'під зими'!N1045+маляри!N1045+водій!M1045</f>
        <v>0.1999730784260309</v>
      </c>
      <c r="J1045" s="163">
        <f>електрики!Q1045</f>
        <v>1.928425419802721E-2</v>
      </c>
      <c r="K1045" s="163">
        <f t="shared" si="137"/>
        <v>0.55573229339600616</v>
      </c>
      <c r="L1045" s="10">
        <v>1.404504873190502E-2</v>
      </c>
      <c r="M1045" s="116">
        <f t="shared" si="138"/>
        <v>0.56999999999999995</v>
      </c>
      <c r="N1045" s="116">
        <f t="shared" si="139"/>
        <v>0.68373281055349344</v>
      </c>
      <c r="O1045" s="164"/>
      <c r="P1045" s="168"/>
      <c r="Q1045" s="154"/>
      <c r="R1045" s="184">
        <v>2</v>
      </c>
      <c r="S1045" s="166">
        <f t="shared" si="140"/>
        <v>0.10507680279900666</v>
      </c>
      <c r="T1045" s="166">
        <v>0.57865600775448678</v>
      </c>
      <c r="U1045" s="155">
        <f t="shared" si="141"/>
        <v>18.15876814392098</v>
      </c>
    </row>
    <row r="1046" spans="1:21">
      <c r="A1046" s="161">
        <f t="shared" si="142"/>
        <v>34</v>
      </c>
      <c r="B1046" s="162" t="s">
        <v>1081</v>
      </c>
      <c r="C1046" s="162">
        <v>27</v>
      </c>
      <c r="D1046" s="163">
        <f>'сходові кл'!P1046</f>
        <v>0</v>
      </c>
      <c r="E1046" s="163">
        <f>'прибуд тер'!P1046</f>
        <v>8.4615797051677419E-2</v>
      </c>
      <c r="F1046" s="163">
        <f>'слюсарі х.в.'!Q1046+водовідведення!Q1046+зварювальник!N1046+'слюсарі ц.о. г.в.'!O1046+'гаряча вода'!O1046+'аварійні служби'!I1046</f>
        <v>0.18966779073090226</v>
      </c>
      <c r="G1046" s="163">
        <f>даратиз!K1046</f>
        <v>0</v>
      </c>
      <c r="H1046" s="163">
        <f>димвенканали!R1046</f>
        <v>6.3338979142493618E-2</v>
      </c>
      <c r="I1046" s="163">
        <f>покрівлі!P1046+'під зими'!N1046+маляри!N1046+водій!M1046</f>
        <v>0.20256755238372604</v>
      </c>
      <c r="J1046" s="163">
        <f>електрики!Q1046</f>
        <v>1.9624850781844345E-2</v>
      </c>
      <c r="K1046" s="163">
        <f t="shared" si="137"/>
        <v>0.55981497009064374</v>
      </c>
      <c r="L1046" s="10">
        <v>1.4142560146357725E-2</v>
      </c>
      <c r="M1046" s="116">
        <f t="shared" si="138"/>
        <v>0.56999999999999995</v>
      </c>
      <c r="N1046" s="116">
        <f t="shared" si="139"/>
        <v>0.68874903628440176</v>
      </c>
      <c r="O1046" s="164"/>
      <c r="P1046" s="168"/>
      <c r="Q1046" s="154"/>
      <c r="R1046" s="184">
        <v>2</v>
      </c>
      <c r="S1046" s="166">
        <f t="shared" si="140"/>
        <v>0.10607555825446346</v>
      </c>
      <c r="T1046" s="166">
        <v>0.5826734780299383</v>
      </c>
      <c r="U1046" s="155">
        <f t="shared" si="141"/>
        <v>18.204974527605529</v>
      </c>
    </row>
    <row r="1047" spans="1:21">
      <c r="A1047" s="161">
        <f t="shared" si="142"/>
        <v>35</v>
      </c>
      <c r="B1047" s="162" t="s">
        <v>1082</v>
      </c>
      <c r="C1047" s="162">
        <v>259</v>
      </c>
      <c r="D1047" s="163">
        <f>'сходові кл'!P1047</f>
        <v>0.16955078341209828</v>
      </c>
      <c r="E1047" s="163">
        <f>'прибуд тер'!P1047</f>
        <v>0.29402693846051248</v>
      </c>
      <c r="F1047" s="163">
        <f>'слюсарі х.в.'!Q1047+водовідведення!Q1047+зварювальник!N1047+'слюсарі ц.о. г.в.'!O1047+'гаряча вода'!O1047+'аварійні служби'!I1047</f>
        <v>0.35499179420073812</v>
      </c>
      <c r="G1047" s="163">
        <f>даратиз!K1047</f>
        <v>7.8976055450535616E-3</v>
      </c>
      <c r="H1047" s="163">
        <f>димвенканали!R1047</f>
        <v>5.3386138610887215E-2</v>
      </c>
      <c r="I1047" s="163">
        <f>покрівлі!P1047+'під зими'!N1047+маляри!N1047+водій!M1047</f>
        <v>0.13453087745258063</v>
      </c>
      <c r="J1047" s="163">
        <f>електрики!Q1047</f>
        <v>3.3082156303799036E-2</v>
      </c>
      <c r="K1047" s="163">
        <f t="shared" si="137"/>
        <v>1.0474662939856694</v>
      </c>
      <c r="L1047" s="10">
        <v>2.6413506674220159E-2</v>
      </c>
      <c r="M1047" s="116">
        <f t="shared" si="138"/>
        <v>1.07</v>
      </c>
      <c r="N1047" s="116">
        <f t="shared" si="139"/>
        <v>1.2886557607918674</v>
      </c>
      <c r="O1047" s="164"/>
      <c r="P1047" s="168"/>
      <c r="Q1047" s="154"/>
      <c r="R1047" s="184">
        <v>5</v>
      </c>
      <c r="S1047" s="166">
        <f t="shared" si="140"/>
        <v>0.20041928581399682</v>
      </c>
      <c r="T1047" s="166">
        <v>1.0882364749778706</v>
      </c>
      <c r="U1047" s="155">
        <f t="shared" si="141"/>
        <v>18.416887360632934</v>
      </c>
    </row>
    <row r="1048" spans="1:21">
      <c r="A1048" s="161">
        <f t="shared" si="142"/>
        <v>36</v>
      </c>
      <c r="B1048" s="162" t="s">
        <v>1083</v>
      </c>
      <c r="C1048" s="162">
        <v>409</v>
      </c>
      <c r="D1048" s="163">
        <f>'сходові кл'!P1048</f>
        <v>0.31109347383246533</v>
      </c>
      <c r="E1048" s="163">
        <f>'прибуд тер'!P1048</f>
        <v>0.25630862150665568</v>
      </c>
      <c r="F1048" s="163">
        <f>'слюсарі х.в.'!Q1048+водовідведення!Q1048+зварювальник!N1048+'слюсарі ц.о. г.в.'!O1048+'гаряча вода'!O1048+'аварійні служби'!I1048</f>
        <v>0.26632078265018821</v>
      </c>
      <c r="G1048" s="163">
        <f>даратиз!K1048</f>
        <v>3.9567522693954495E-3</v>
      </c>
      <c r="H1048" s="163">
        <f>димвенканали!R1048</f>
        <v>2.6879414331547502E-2</v>
      </c>
      <c r="I1048" s="163">
        <f>покрівлі!P1048+'під зими'!N1048+маляри!N1048+водій!M1048</f>
        <v>9.9662799014206008E-2</v>
      </c>
      <c r="J1048" s="163">
        <f>електрики!Q1048</f>
        <v>1.6656551858003958E-2</v>
      </c>
      <c r="K1048" s="163">
        <f t="shared" si="137"/>
        <v>0.98087839546246214</v>
      </c>
      <c r="L1048" s="10">
        <v>2.4748789602037056E-2</v>
      </c>
      <c r="M1048" s="116">
        <f t="shared" si="138"/>
        <v>1.01</v>
      </c>
      <c r="N1048" s="116">
        <f t="shared" si="139"/>
        <v>1.206752622077399</v>
      </c>
      <c r="O1048" s="164"/>
      <c r="P1048" s="168"/>
      <c r="Q1048" s="154"/>
      <c r="R1048" s="184">
        <v>9</v>
      </c>
      <c r="S1048" s="166">
        <f t="shared" si="140"/>
        <v>0.18710249047347216</v>
      </c>
      <c r="T1048" s="166">
        <v>1.0196501316039268</v>
      </c>
      <c r="U1048" s="155">
        <f t="shared" si="141"/>
        <v>18.34967550871168</v>
      </c>
    </row>
    <row r="1049" spans="1:21">
      <c r="A1049" s="161">
        <f t="shared" si="142"/>
        <v>37</v>
      </c>
      <c r="B1049" s="162" t="s">
        <v>1084</v>
      </c>
      <c r="C1049" s="162">
        <v>398</v>
      </c>
      <c r="D1049" s="163">
        <f>'сходові кл'!P1049</f>
        <v>0.31020404718830019</v>
      </c>
      <c r="E1049" s="163">
        <f>'прибуд тер'!P1049</f>
        <v>0.22597613558769464</v>
      </c>
      <c r="F1049" s="163">
        <f>'слюсарі х.в.'!Q1049+водовідведення!Q1049+зварювальник!N1049+'слюсарі ц.о. г.в.'!O1049+'гаряча вода'!O1049+'аварійні служби'!I1049</f>
        <v>0.26606341401620026</v>
      </c>
      <c r="G1049" s="163">
        <f>даратиз!K1049</f>
        <v>3.9454397823496549E-3</v>
      </c>
      <c r="H1049" s="163">
        <f>димвенканали!R1049</f>
        <v>2.6802565187168125E-2</v>
      </c>
      <c r="I1049" s="163">
        <f>покрівлі!P1049+'під зими'!N1049+маляри!N1049+водій!M1049</f>
        <v>9.9605556631475176E-2</v>
      </c>
      <c r="J1049" s="163">
        <f>електрики!Q1049</f>
        <v>1.6608930219272941E-2</v>
      </c>
      <c r="K1049" s="163">
        <f t="shared" si="137"/>
        <v>0.94920608861246103</v>
      </c>
      <c r="L1049" s="10">
        <v>2.3963212732930003E-2</v>
      </c>
      <c r="M1049" s="116">
        <f t="shared" si="138"/>
        <v>0.97</v>
      </c>
      <c r="N1049" s="116">
        <f t="shared" si="139"/>
        <v>1.1678031616144693</v>
      </c>
      <c r="O1049" s="164"/>
      <c r="P1049" s="168"/>
      <c r="Q1049" s="154"/>
      <c r="R1049" s="184">
        <v>9</v>
      </c>
      <c r="S1049" s="166">
        <f t="shared" si="140"/>
        <v>0.1805187970177532</v>
      </c>
      <c r="T1049" s="166">
        <v>0.98728436459671609</v>
      </c>
      <c r="U1049" s="155">
        <f t="shared" si="141"/>
        <v>18.284377175515299</v>
      </c>
    </row>
    <row r="1050" spans="1:21">
      <c r="A1050" s="161">
        <f t="shared" si="142"/>
        <v>38</v>
      </c>
      <c r="B1050" s="162" t="s">
        <v>1085</v>
      </c>
      <c r="C1050" s="162">
        <v>183</v>
      </c>
      <c r="D1050" s="163">
        <f>'сходові кл'!P1050</f>
        <v>0.49922785463815639</v>
      </c>
      <c r="E1050" s="163">
        <f>'прибуд тер'!P1050</f>
        <v>0.4586279753587752</v>
      </c>
      <c r="F1050" s="163">
        <f>'слюсарі х.в.'!Q1050+водовідведення!Q1050+зварювальник!N1050+'слюсарі ц.о. г.в.'!O1050+'гаряча вода'!O1050+'аварійні служби'!I1050</f>
        <v>0.26135094075457121</v>
      </c>
      <c r="G1050" s="163">
        <f>даратиз!K1050</f>
        <v>3.8436274632233577E-3</v>
      </c>
      <c r="H1050" s="163">
        <f>димвенканали!R1050</f>
        <v>2.5392383019199681E-2</v>
      </c>
      <c r="I1050" s="163">
        <f>покрівлі!P1050+'під зими'!N1050+маляри!N1050+водій!M1050</f>
        <v>0.11111569021289579</v>
      </c>
      <c r="J1050" s="163">
        <f>електрики!Q1050</f>
        <v>1.5735072920141584E-2</v>
      </c>
      <c r="K1050" s="163">
        <f t="shared" si="137"/>
        <v>1.3752935443669634</v>
      </c>
      <c r="L1050" s="10">
        <v>3.451376534023063E-2</v>
      </c>
      <c r="M1050" s="116">
        <f t="shared" si="138"/>
        <v>1.41</v>
      </c>
      <c r="N1050" s="116">
        <f t="shared" si="139"/>
        <v>1.6917687716486327</v>
      </c>
      <c r="O1050" s="164"/>
      <c r="P1050" s="168"/>
      <c r="Q1050" s="154"/>
      <c r="R1050" s="184">
        <v>9</v>
      </c>
      <c r="S1050" s="166">
        <f t="shared" si="140"/>
        <v>0.26980163963113069</v>
      </c>
      <c r="T1050" s="166">
        <v>1.421967132017502</v>
      </c>
      <c r="U1050" s="155">
        <f t="shared" si="141"/>
        <v>18.973830938576846</v>
      </c>
    </row>
    <row r="1051" spans="1:21">
      <c r="A1051" s="161">
        <f t="shared" si="142"/>
        <v>39</v>
      </c>
      <c r="B1051" s="162" t="s">
        <v>1086</v>
      </c>
      <c r="C1051" s="162">
        <v>191</v>
      </c>
      <c r="D1051" s="163">
        <f>'сходові кл'!P1051</f>
        <v>0.50171393181471025</v>
      </c>
      <c r="E1051" s="163">
        <f>'прибуд тер'!P1051</f>
        <v>0.363638557351044</v>
      </c>
      <c r="F1051" s="163">
        <f>'слюсарі х.в.'!Q1051+водовідведення!Q1051+зварювальник!N1051+'слюсарі ц.о. г.в.'!O1051+'гаряча вода'!O1051+'аварійні служби'!I1051</f>
        <v>0.26262461254255309</v>
      </c>
      <c r="G1051" s="163">
        <f>даратиз!K1051</f>
        <v>3.8627681310020438E-3</v>
      </c>
      <c r="H1051" s="163">
        <f>димвенканали!R1051</f>
        <v>2.5518833142717131E-2</v>
      </c>
      <c r="I1051" s="163">
        <f>покрівлі!P1051+'під зими'!N1051+маляри!N1051+водій!M1051</f>
        <v>0.11127242821878815</v>
      </c>
      <c r="J1051" s="163">
        <f>електрики!Q1051</f>
        <v>1.5813431139328947E-2</v>
      </c>
      <c r="K1051" s="163">
        <f t="shared" si="137"/>
        <v>1.2844445623401437</v>
      </c>
      <c r="L1051" s="10">
        <v>3.223921090982846E-2</v>
      </c>
      <c r="M1051" s="116">
        <f t="shared" si="138"/>
        <v>1.32</v>
      </c>
      <c r="N1051" s="116">
        <f t="shared" si="139"/>
        <v>1.5800205278999664</v>
      </c>
      <c r="O1051" s="164"/>
      <c r="P1051" s="168"/>
      <c r="Q1051" s="154"/>
      <c r="R1051" s="184">
        <v>9</v>
      </c>
      <c r="S1051" s="166">
        <f t="shared" si="140"/>
        <v>0.25176503841503384</v>
      </c>
      <c r="T1051" s="166">
        <v>1.3282554894849325</v>
      </c>
      <c r="U1051" s="155">
        <f t="shared" si="141"/>
        <v>18.954564118734613</v>
      </c>
    </row>
    <row r="1052" spans="1:21">
      <c r="A1052" s="161">
        <f t="shared" si="142"/>
        <v>40</v>
      </c>
      <c r="B1052" s="162" t="s">
        <v>1087</v>
      </c>
      <c r="C1052" s="162">
        <v>8</v>
      </c>
      <c r="D1052" s="163">
        <f>'сходові кл'!P1052</f>
        <v>0</v>
      </c>
      <c r="E1052" s="163">
        <f>'прибуд тер'!P1052</f>
        <v>0</v>
      </c>
      <c r="F1052" s="163">
        <f>'слюсарі х.в.'!Q1052+водовідведення!Q1052+зварювальник!N1052+'слюсарі ц.о. г.в.'!O1052+'гаряча вода'!O1052+'аварійні служби'!I1052</f>
        <v>0.19773843716097203</v>
      </c>
      <c r="G1052" s="163">
        <f>даратиз!K1052</f>
        <v>0</v>
      </c>
      <c r="H1052" s="163">
        <f>димвенканали!R1052</f>
        <v>3.4107810779177947E-2</v>
      </c>
      <c r="I1052" s="163">
        <f>покрівлі!P1052+'під зими'!N1052+маляри!N1052+водій!M1052</f>
        <v>0.38247419714085595</v>
      </c>
      <c r="J1052" s="163">
        <f>електрики!Q1052</f>
        <v>2.1135822082982723E-2</v>
      </c>
      <c r="K1052" s="163">
        <f t="shared" si="137"/>
        <v>0.63545626716398862</v>
      </c>
      <c r="L1052" s="10">
        <v>1.6350160812631478E-2</v>
      </c>
      <c r="M1052" s="116">
        <f t="shared" si="138"/>
        <v>0.65</v>
      </c>
      <c r="N1052" s="116">
        <f t="shared" si="139"/>
        <v>0.78216771357194415</v>
      </c>
      <c r="O1052" s="164"/>
      <c r="P1052" s="168"/>
      <c r="Q1052" s="154"/>
      <c r="R1052" s="184">
        <v>1</v>
      </c>
      <c r="S1052" s="166">
        <f t="shared" si="140"/>
        <v>0.10854108809152718</v>
      </c>
      <c r="T1052" s="166">
        <v>0.67362662548041696</v>
      </c>
      <c r="U1052" s="155">
        <f t="shared" si="141"/>
        <v>16.112945062721927</v>
      </c>
    </row>
    <row r="1053" spans="1:21">
      <c r="A1053" s="161">
        <f t="shared" si="142"/>
        <v>41</v>
      </c>
      <c r="B1053" s="162" t="s">
        <v>1088</v>
      </c>
      <c r="C1053" s="162">
        <v>23</v>
      </c>
      <c r="D1053" s="163">
        <f>'сходові кл'!P1053</f>
        <v>0</v>
      </c>
      <c r="E1053" s="163">
        <f>'прибуд тер'!P1053</f>
        <v>0.27045210401732384</v>
      </c>
      <c r="F1053" s="163">
        <f>'слюсарі х.в.'!Q1053+водовідведення!Q1053+зварювальник!N1053+'слюсарі ц.о. г.в.'!O1053+'гаряча вода'!O1053+'аварійні служби'!I1053</f>
        <v>0.19651168734971874</v>
      </c>
      <c r="G1053" s="163">
        <f>даратиз!K1053</f>
        <v>0</v>
      </c>
      <c r="H1053" s="163">
        <f>димвенканали!R1053</f>
        <v>7.3847521714117334E-2</v>
      </c>
      <c r="I1053" s="163">
        <f>покрівлі!P1053+'під зими'!N1053+маляри!N1053+водій!M1053</f>
        <v>0.27109329392558612</v>
      </c>
      <c r="J1053" s="163">
        <f>електрики!Q1053</f>
        <v>2.0908555178864627E-2</v>
      </c>
      <c r="K1053" s="163">
        <f t="shared" si="137"/>
        <v>0.83281316218561063</v>
      </c>
      <c r="L1053" s="10">
        <v>2.0863691687745635E-2</v>
      </c>
      <c r="M1053" s="116">
        <f t="shared" si="138"/>
        <v>0.85</v>
      </c>
      <c r="N1053" s="116">
        <f t="shared" si="139"/>
        <v>1.0244122246480274</v>
      </c>
      <c r="O1053" s="164"/>
      <c r="P1053" s="168"/>
      <c r="Q1053" s="154"/>
      <c r="R1053" s="184">
        <v>2</v>
      </c>
      <c r="S1053" s="166">
        <f t="shared" si="140"/>
        <v>0.16482812711290717</v>
      </c>
      <c r="T1053" s="166">
        <v>0.85958409753512022</v>
      </c>
      <c r="U1053" s="155">
        <f t="shared" si="141"/>
        <v>19.175334628171477</v>
      </c>
    </row>
    <row r="1054" spans="1:21">
      <c r="A1054" s="161">
        <f t="shared" si="142"/>
        <v>42</v>
      </c>
      <c r="B1054" s="162" t="s">
        <v>1089</v>
      </c>
      <c r="C1054" s="162">
        <v>22</v>
      </c>
      <c r="D1054" s="163">
        <f>'сходові кл'!P1054</f>
        <v>0</v>
      </c>
      <c r="E1054" s="163">
        <f>'прибуд тер'!P1054</f>
        <v>0.22167513285900087</v>
      </c>
      <c r="F1054" s="163">
        <f>'слюсарі х.в.'!Q1054+водовідведення!Q1054+зварювальник!N1054+'слюсарі ц.о. г.в.'!O1054+'гаряча вода'!O1054+'аварійні служби'!I1054</f>
        <v>0.17037518712501892</v>
      </c>
      <c r="G1054" s="163">
        <f>даратиз!K1054</f>
        <v>0</v>
      </c>
      <c r="H1054" s="163">
        <f>димвенканали!R1054</f>
        <v>5.674581195750858E-2</v>
      </c>
      <c r="I1054" s="163">
        <f>покрівлі!P1054+'під зими'!N1054+маляри!N1054+водій!M1054</f>
        <v>0.18066297889794358</v>
      </c>
      <c r="J1054" s="163">
        <f>електрики!Q1054</f>
        <v>1.6066523465420882E-2</v>
      </c>
      <c r="K1054" s="163">
        <f t="shared" si="137"/>
        <v>0.64552563430489285</v>
      </c>
      <c r="L1054" s="10">
        <v>1.6284080809783913E-2</v>
      </c>
      <c r="M1054" s="116">
        <f t="shared" si="138"/>
        <v>0.66</v>
      </c>
      <c r="N1054" s="116">
        <f t="shared" si="139"/>
        <v>0.79417165813761215</v>
      </c>
      <c r="O1054" s="164"/>
      <c r="P1054" s="168"/>
      <c r="Q1054" s="154"/>
      <c r="R1054" s="184">
        <v>2</v>
      </c>
      <c r="S1054" s="166">
        <f t="shared" si="140"/>
        <v>0.12326752877451497</v>
      </c>
      <c r="T1054" s="166">
        <v>0.67090412936309718</v>
      </c>
      <c r="U1054" s="155">
        <f t="shared" si="141"/>
        <v>18.373344771560031</v>
      </c>
    </row>
    <row r="1055" spans="1:21">
      <c r="A1055" s="161">
        <f t="shared" si="142"/>
        <v>43</v>
      </c>
      <c r="B1055" s="162" t="s">
        <v>1090</v>
      </c>
      <c r="C1055" s="162">
        <v>17</v>
      </c>
      <c r="D1055" s="163">
        <f>'сходові кл'!P1055</f>
        <v>0</v>
      </c>
      <c r="E1055" s="163">
        <f>'прибуд тер'!P1055</f>
        <v>0.16803036775690097</v>
      </c>
      <c r="F1055" s="163">
        <f>'слюсарі х.в.'!Q1055+водовідведення!Q1055+зварювальник!N1055+'слюсарі ц.о. г.в.'!O1055+'гаряча вода'!O1055+'аварійні служби'!I1055</f>
        <v>0.17130057014308603</v>
      </c>
      <c r="G1055" s="163">
        <f>даратиз!K1055</f>
        <v>0</v>
      </c>
      <c r="H1055" s="163">
        <f>димвенканали!R1055</f>
        <v>5.7351311226830168E-2</v>
      </c>
      <c r="I1055" s="163">
        <f>покрівлі!P1055+'під зими'!N1055+маляри!N1055+водій!M1055</f>
        <v>0.18174091933227735</v>
      </c>
      <c r="J1055" s="163">
        <f>електрики!Q1055</f>
        <v>1.6237959345590063E-2</v>
      </c>
      <c r="K1055" s="163">
        <f t="shared" si="137"/>
        <v>0.59466112780468461</v>
      </c>
      <c r="L1055" s="10">
        <v>1.5021509651213596E-2</v>
      </c>
      <c r="M1055" s="116">
        <f t="shared" si="138"/>
        <v>0.61</v>
      </c>
      <c r="N1055" s="116">
        <f t="shared" si="139"/>
        <v>0.7316191649470779</v>
      </c>
      <c r="O1055" s="164"/>
      <c r="P1055" s="168"/>
      <c r="Q1055" s="154"/>
      <c r="R1055" s="184">
        <v>2</v>
      </c>
      <c r="S1055" s="166">
        <f t="shared" si="140"/>
        <v>0.11273296731707771</v>
      </c>
      <c r="T1055" s="166">
        <v>0.61888619763000019</v>
      </c>
      <c r="U1055" s="155">
        <f t="shared" si="141"/>
        <v>18.215459926038758</v>
      </c>
    </row>
    <row r="1056" spans="1:21">
      <c r="A1056" s="161">
        <f t="shared" si="142"/>
        <v>44</v>
      </c>
      <c r="B1056" s="162" t="s">
        <v>1091</v>
      </c>
      <c r="C1056" s="162">
        <v>12</v>
      </c>
      <c r="D1056" s="163">
        <f>'сходові кл'!P1056</f>
        <v>0</v>
      </c>
      <c r="E1056" s="163">
        <f>'прибуд тер'!P1056</f>
        <v>0.22152260409785932</v>
      </c>
      <c r="F1056" s="163">
        <f>'слюсарі х.в.'!Q1056+водовідведення!Q1056+зварювальник!N1056+'слюсарі ц.о. г.в.'!O1056+'гаряча вода'!O1056+'аварійні служби'!I1056</f>
        <v>0.19198171671642117</v>
      </c>
      <c r="G1056" s="163">
        <f>даратиз!K1056</f>
        <v>0</v>
      </c>
      <c r="H1056" s="163">
        <f>димвенканали!R1056</f>
        <v>4.8580161683186934E-2</v>
      </c>
      <c r="I1056" s="163">
        <f>покрівлі!P1056+'під зими'!N1056+маляри!N1056+водій!M1056</f>
        <v>0.173684188692244</v>
      </c>
      <c r="J1056" s="163">
        <f>електрики!Q1056</f>
        <v>2.0069335647602857E-2</v>
      </c>
      <c r="K1056" s="163">
        <f t="shared" si="137"/>
        <v>0.65583800683731419</v>
      </c>
      <c r="L1056" s="10">
        <v>1.6561677478027413E-2</v>
      </c>
      <c r="M1056" s="116">
        <f t="shared" si="138"/>
        <v>0.67</v>
      </c>
      <c r="N1056" s="116">
        <f t="shared" si="139"/>
        <v>0.80687962117840983</v>
      </c>
      <c r="O1056" s="164"/>
      <c r="P1056" s="168"/>
      <c r="Q1056" s="154"/>
      <c r="R1056" s="184">
        <v>1</v>
      </c>
      <c r="S1056" s="166">
        <f t="shared" si="140"/>
        <v>0.12453850908368047</v>
      </c>
      <c r="T1056" s="166">
        <v>0.68234111209472936</v>
      </c>
      <c r="U1056" s="155">
        <f t="shared" si="141"/>
        <v>18.251649633327503</v>
      </c>
    </row>
    <row r="1057" spans="1:21">
      <c r="A1057" s="161">
        <f t="shared" si="142"/>
        <v>45</v>
      </c>
      <c r="B1057" s="162" t="s">
        <v>1092</v>
      </c>
      <c r="C1057" s="162">
        <v>20</v>
      </c>
      <c r="D1057" s="163">
        <f>'сходові кл'!P1057</f>
        <v>0</v>
      </c>
      <c r="E1057" s="163">
        <f>'прибуд тер'!P1057</f>
        <v>0.27629361875531094</v>
      </c>
      <c r="F1057" s="163">
        <f>'слюсарі х.в.'!Q1057+водовідведення!Q1057+зварювальник!N1057+'слюсарі ц.о. г.в.'!O1057+'гаряча вода'!O1057+'аварійні служби'!I1057</f>
        <v>0.19311147234564252</v>
      </c>
      <c r="G1057" s="163">
        <f>даратиз!K1057</f>
        <v>0</v>
      </c>
      <c r="H1057" s="163">
        <f>димвенканали!R1057</f>
        <v>7.1622683284723307E-2</v>
      </c>
      <c r="I1057" s="163">
        <f>покрівлі!P1057+'під зими'!N1057+маляри!N1057+водій!M1057</f>
        <v>0.20714753792631874</v>
      </c>
      <c r="J1057" s="163">
        <f>електрики!Q1057</f>
        <v>2.027863347011552E-2</v>
      </c>
      <c r="K1057" s="163">
        <f t="shared" si="137"/>
        <v>0.7684539457821109</v>
      </c>
      <c r="L1057" s="10">
        <v>1.9309650547894467E-2</v>
      </c>
      <c r="M1057" s="116">
        <f t="shared" si="138"/>
        <v>0.79</v>
      </c>
      <c r="N1057" s="116">
        <f t="shared" si="139"/>
        <v>0.94531631559600637</v>
      </c>
      <c r="O1057" s="164"/>
      <c r="P1057" s="168"/>
      <c r="Q1057" s="154"/>
      <c r="R1057" s="184">
        <v>2</v>
      </c>
      <c r="S1057" s="166">
        <f t="shared" si="140"/>
        <v>0.14975871302275423</v>
      </c>
      <c r="T1057" s="166">
        <v>0.79555760257325214</v>
      </c>
      <c r="U1057" s="155">
        <f t="shared" si="141"/>
        <v>18.824370798337632</v>
      </c>
    </row>
    <row r="1058" spans="1:21">
      <c r="A1058" s="161">
        <f t="shared" si="142"/>
        <v>46</v>
      </c>
      <c r="B1058" s="162" t="s">
        <v>1093</v>
      </c>
      <c r="C1058" s="162">
        <v>22</v>
      </c>
      <c r="D1058" s="163">
        <f>'сходові кл'!P1058</f>
        <v>0</v>
      </c>
      <c r="E1058" s="163">
        <f>'прибуд тер'!P1058</f>
        <v>0.24173991663087635</v>
      </c>
      <c r="F1058" s="163">
        <f>'слюсарі х.в.'!Q1058+водовідведення!Q1058+зварювальник!N1058+'слюсарі ц.о. г.в.'!O1058+'гаряча вода'!O1058+'аварійні служби'!I1058</f>
        <v>0.19330205986908633</v>
      </c>
      <c r="G1058" s="163">
        <f>даратиз!K1058</f>
        <v>0</v>
      </c>
      <c r="H1058" s="163">
        <f>димвенканали!R1058</f>
        <v>7.1747389059450037E-2</v>
      </c>
      <c r="I1058" s="163">
        <f>покрівлі!P1058+'під зими'!N1058+маляри!N1058+водій!M1058</f>
        <v>0.20736954545594544</v>
      </c>
      <c r="J1058" s="163">
        <f>електрики!Q1058</f>
        <v>0</v>
      </c>
      <c r="K1058" s="163">
        <f t="shared" si="137"/>
        <v>0.71415891101535811</v>
      </c>
      <c r="L1058" s="10">
        <v>1.7958260986419457E-2</v>
      </c>
      <c r="M1058" s="116">
        <f t="shared" si="138"/>
        <v>0.73</v>
      </c>
      <c r="N1058" s="116">
        <f t="shared" si="139"/>
        <v>0.87854060640213316</v>
      </c>
      <c r="O1058" s="164"/>
      <c r="P1058" s="168"/>
      <c r="Q1058" s="154"/>
      <c r="R1058" s="184">
        <v>2</v>
      </c>
      <c r="S1058" s="166">
        <f t="shared" si="140"/>
        <v>0.13866025376165148</v>
      </c>
      <c r="T1058" s="166">
        <v>0.73988035264048169</v>
      </c>
      <c r="U1058" s="155">
        <f t="shared" si="141"/>
        <v>18.740902264373069</v>
      </c>
    </row>
    <row r="1059" spans="1:21">
      <c r="A1059" s="161">
        <f t="shared" si="142"/>
        <v>47</v>
      </c>
      <c r="B1059" s="162" t="s">
        <v>1094</v>
      </c>
      <c r="C1059" s="162">
        <v>18</v>
      </c>
      <c r="D1059" s="163">
        <f>'сходові кл'!P1059</f>
        <v>0</v>
      </c>
      <c r="E1059" s="163">
        <f>'прибуд тер'!P1059</f>
        <v>0.2690155562561477</v>
      </c>
      <c r="F1059" s="163">
        <f>'слюсарі х.в.'!Q1059+водовідведення!Q1059+зварювальник!N1059+'слюсарі ц.о. г.в.'!O1059+'гаряча вода'!O1059+'аварійні служби'!I1059</f>
        <v>0.19742925631423339</v>
      </c>
      <c r="G1059" s="163">
        <f>даратиз!K1059</f>
        <v>0</v>
      </c>
      <c r="H1059" s="163">
        <f>димвенканали!R1059</f>
        <v>7.4447908069516663E-2</v>
      </c>
      <c r="I1059" s="163">
        <f>покрівлі!P1059+'під зими'!N1059+маляри!N1059+водій!M1059</f>
        <v>0.21217714602976512</v>
      </c>
      <c r="J1059" s="163">
        <f>електрики!Q1059</f>
        <v>2.107854343235133E-2</v>
      </c>
      <c r="K1059" s="163">
        <f t="shared" si="137"/>
        <v>0.77414841010201418</v>
      </c>
      <c r="L1059" s="10">
        <v>1.9446434426962426E-2</v>
      </c>
      <c r="M1059" s="116">
        <f t="shared" si="138"/>
        <v>0.79</v>
      </c>
      <c r="N1059" s="116">
        <f t="shared" si="139"/>
        <v>0.95231381343477195</v>
      </c>
      <c r="O1059" s="164"/>
      <c r="P1059" s="168"/>
      <c r="Q1059" s="154"/>
      <c r="R1059" s="184">
        <v>2</v>
      </c>
      <c r="S1059" s="166">
        <f t="shared" si="140"/>
        <v>0.15112071504391988</v>
      </c>
      <c r="T1059" s="166">
        <v>0.80119309839085207</v>
      </c>
      <c r="U1059" s="155">
        <f t="shared" si="141"/>
        <v>18.861959164081256</v>
      </c>
    </row>
    <row r="1060" spans="1:21">
      <c r="A1060" s="161">
        <f t="shared" si="142"/>
        <v>48</v>
      </c>
      <c r="B1060" s="162" t="s">
        <v>1095</v>
      </c>
      <c r="C1060" s="162">
        <v>13</v>
      </c>
      <c r="D1060" s="163">
        <f>'сходові кл'!P1060</f>
        <v>0</v>
      </c>
      <c r="E1060" s="163">
        <f>'прибуд тер'!P1060</f>
        <v>0.30984077750124339</v>
      </c>
      <c r="F1060" s="163">
        <f>'слюсарі х.в.'!Q1060+водовідведення!Q1060+зварювальник!N1060+'слюсарі ц.о. г.в.'!O1060+'гаряча вода'!O1060+'аварійні служби'!I1060</f>
        <v>0.19641064797403809</v>
      </c>
      <c r="G1060" s="163">
        <f>даратиз!K1060</f>
        <v>0</v>
      </c>
      <c r="H1060" s="163">
        <f>димвенканали!R1060</f>
        <v>7.3781409340156617E-2</v>
      </c>
      <c r="I1060" s="163">
        <f>покрівлі!P1060+'під зими'!N1060+маляри!N1060+водій!M1060</f>
        <v>0.21099061127041807</v>
      </c>
      <c r="J1060" s="163">
        <f>електрики!Q1060</f>
        <v>2.088983668720942E-2</v>
      </c>
      <c r="K1060" s="163">
        <f t="shared" si="137"/>
        <v>0.81191328277306563</v>
      </c>
      <c r="L1060" s="10">
        <v>2.0384185641902759E-2</v>
      </c>
      <c r="M1060" s="116">
        <f t="shared" si="138"/>
        <v>0.83</v>
      </c>
      <c r="N1060" s="116">
        <f t="shared" si="139"/>
        <v>0.99875696209796205</v>
      </c>
      <c r="O1060" s="164"/>
      <c r="P1060" s="168"/>
      <c r="Q1060" s="154"/>
      <c r="R1060" s="184">
        <v>2</v>
      </c>
      <c r="S1060" s="166">
        <f t="shared" si="140"/>
        <v>0.15892851365156835</v>
      </c>
      <c r="T1060" s="166">
        <v>0.8398284484463937</v>
      </c>
      <c r="U1060" s="155">
        <f t="shared" si="141"/>
        <v>18.923925945301288</v>
      </c>
    </row>
    <row r="1061" spans="1:21">
      <c r="A1061" s="161">
        <f t="shared" si="142"/>
        <v>49</v>
      </c>
      <c r="B1061" s="162" t="s">
        <v>1096</v>
      </c>
      <c r="C1061" s="162">
        <v>22</v>
      </c>
      <c r="D1061" s="163">
        <f>'сходові кл'!P1061</f>
        <v>0</v>
      </c>
      <c r="E1061" s="163">
        <f>'прибуд тер'!P1061</f>
        <v>0.32130603466809426</v>
      </c>
      <c r="F1061" s="163">
        <f>'слюсарі х.в.'!Q1061+водовідведення!Q1061+зварювальник!N1061+'слюсарі ц.о. г.в.'!O1061+'гаряча вода'!O1061+'аварійні служби'!I1061</f>
        <v>0.19924794001063106</v>
      </c>
      <c r="G1061" s="163">
        <f>даратиз!K1061</f>
        <v>0</v>
      </c>
      <c r="H1061" s="163">
        <f>димвенканали!R1061</f>
        <v>7.5632151330334935E-2</v>
      </c>
      <c r="I1061" s="163">
        <f>покрівлі!P1061+'під зими'!N1061+маляри!N1061+водій!M1061</f>
        <v>0.20148651914627591</v>
      </c>
      <c r="J1061" s="163">
        <f>електрики!Q1061</f>
        <v>2.1413839932345909E-2</v>
      </c>
      <c r="K1061" s="163">
        <f t="shared" si="137"/>
        <v>0.81908648508768211</v>
      </c>
      <c r="L1061" s="10">
        <v>2.0567240891933309E-2</v>
      </c>
      <c r="M1061" s="116">
        <f t="shared" si="138"/>
        <v>0.84</v>
      </c>
      <c r="N1061" s="116">
        <f t="shared" si="139"/>
        <v>1.0075844711755384</v>
      </c>
      <c r="O1061" s="164"/>
      <c r="P1061" s="168"/>
      <c r="Q1061" s="154"/>
      <c r="R1061" s="184">
        <v>2</v>
      </c>
      <c r="S1061" s="166">
        <f t="shared" si="140"/>
        <v>0.16021414642788601</v>
      </c>
      <c r="T1061" s="166">
        <v>0.84737032474765239</v>
      </c>
      <c r="U1061" s="155">
        <f t="shared" si="141"/>
        <v>18.907217039444699</v>
      </c>
    </row>
    <row r="1062" spans="1:21">
      <c r="A1062" s="161">
        <f t="shared" si="142"/>
        <v>50</v>
      </c>
      <c r="B1062" s="162" t="s">
        <v>1097</v>
      </c>
      <c r="C1062" s="162">
        <v>9</v>
      </c>
      <c r="D1062" s="163">
        <f>'сходові кл'!P1062</f>
        <v>0</v>
      </c>
      <c r="E1062" s="163">
        <f>'прибуд тер'!P1062</f>
        <v>0.15167062717755445</v>
      </c>
      <c r="F1062" s="163">
        <f>'слюсарі х.в.'!Q1062+водовідведення!Q1062+зварювальник!N1062+'слюсарі ц.о. г.в.'!O1062+'гаряча вода'!O1062+'аварійні служби'!I1062</f>
        <v>0.17859004387597269</v>
      </c>
      <c r="G1062" s="163">
        <f>даратиз!K1062</f>
        <v>0</v>
      </c>
      <c r="H1062" s="163">
        <f>димвенканали!R1062</f>
        <v>5.6766366482732339E-2</v>
      </c>
      <c r="I1062" s="163">
        <f>покрівлі!P1062+'під зими'!N1062+маляри!N1062+водій!M1062</f>
        <v>0.23774837365841683</v>
      </c>
      <c r="J1062" s="163">
        <f>електрики!Q1062</f>
        <v>0</v>
      </c>
      <c r="K1062" s="163">
        <f t="shared" si="137"/>
        <v>0.62477541119467628</v>
      </c>
      <c r="L1062" s="10">
        <v>1.5731735976734263E-2</v>
      </c>
      <c r="M1062" s="116">
        <f t="shared" si="138"/>
        <v>0.64</v>
      </c>
      <c r="N1062" s="116">
        <f t="shared" si="139"/>
        <v>0.76860857660569259</v>
      </c>
      <c r="O1062" s="164"/>
      <c r="P1062" s="168"/>
      <c r="Q1062" s="154"/>
      <c r="R1062" s="184">
        <v>1</v>
      </c>
      <c r="S1062" s="166">
        <f t="shared" si="140"/>
        <v>0.12046105436424104</v>
      </c>
      <c r="T1062" s="166">
        <v>0.64814752224145156</v>
      </c>
      <c r="U1062" s="155">
        <f t="shared" si="141"/>
        <v>18.585437763868548</v>
      </c>
    </row>
    <row r="1063" spans="1:21">
      <c r="A1063" s="161">
        <f t="shared" si="142"/>
        <v>51</v>
      </c>
      <c r="B1063" s="162" t="s">
        <v>1098</v>
      </c>
      <c r="C1063" s="162">
        <v>18</v>
      </c>
      <c r="D1063" s="163">
        <f>'сходові кл'!P1063</f>
        <v>0</v>
      </c>
      <c r="E1063" s="163">
        <f>'прибуд тер'!P1063</f>
        <v>0.13442082966185567</v>
      </c>
      <c r="F1063" s="163">
        <f>'слюсарі х.в.'!Q1063+водовідведення!Q1063+зварювальник!N1063+'слюсарі ц.о. г.в.'!O1063+'гаряча вода'!O1063+'аварійні служби'!I1063</f>
        <v>0.14208244232209694</v>
      </c>
      <c r="G1063" s="163">
        <f>даратиз!K1063</f>
        <v>0</v>
      </c>
      <c r="H1063" s="163">
        <f>димвенканали!R1063</f>
        <v>3.4937650299166192E-2</v>
      </c>
      <c r="I1063" s="163">
        <f>покрівлі!P1063+'під зими'!N1063+маляри!N1063+водій!M1063</f>
        <v>0.2126474478704376</v>
      </c>
      <c r="J1063" s="163">
        <f>електрики!Q1063</f>
        <v>1.082502722765548E-2</v>
      </c>
      <c r="K1063" s="163">
        <f t="shared" si="137"/>
        <v>0.5349133973812118</v>
      </c>
      <c r="L1063" s="10">
        <v>1.358239342266087E-2</v>
      </c>
      <c r="M1063" s="116">
        <f t="shared" si="138"/>
        <v>0.55000000000000004</v>
      </c>
      <c r="N1063" s="116">
        <f t="shared" si="139"/>
        <v>0.65819494896464714</v>
      </c>
      <c r="O1063" s="164"/>
      <c r="P1063" s="168"/>
      <c r="Q1063" s="154"/>
      <c r="R1063" s="184">
        <v>1</v>
      </c>
      <c r="S1063" s="166">
        <f t="shared" si="140"/>
        <v>9.8600339951019245E-2</v>
      </c>
      <c r="T1063" s="166">
        <v>0.5595946090136279</v>
      </c>
      <c r="U1063" s="155">
        <f t="shared" si="141"/>
        <v>17.619958870729224</v>
      </c>
    </row>
    <row r="1064" spans="1:21">
      <c r="A1064" s="161">
        <f t="shared" si="142"/>
        <v>52</v>
      </c>
      <c r="B1064" s="162" t="s">
        <v>1099</v>
      </c>
      <c r="C1064" s="162">
        <v>17</v>
      </c>
      <c r="D1064" s="163">
        <f>'сходові кл'!P1064</f>
        <v>0</v>
      </c>
      <c r="E1064" s="163">
        <f>'прибуд тер'!P1064</f>
        <v>0.24339131557440005</v>
      </c>
      <c r="F1064" s="163">
        <f>'слюсарі х.в.'!Q1064+водовідведення!Q1064+зварювальник!N1064+'слюсарі ц.о. г.в.'!O1064+'гаряча вода'!O1064+'аварійні служби'!I1064</f>
        <v>0.20456544707057375</v>
      </c>
      <c r="G1064" s="163">
        <f>даратиз!K1064</f>
        <v>0</v>
      </c>
      <c r="H1064" s="163">
        <f>димвенканали!R1064</f>
        <v>7.2297644352407903E-2</v>
      </c>
      <c r="I1064" s="163">
        <f>покрівлі!P1064+'під зими'!N1064+маляри!N1064+водій!M1064</f>
        <v>0.21995425376807015</v>
      </c>
      <c r="J1064" s="163">
        <f>електрики!Q1064</f>
        <v>2.2400589676428408E-2</v>
      </c>
      <c r="K1064" s="163">
        <f t="shared" si="137"/>
        <v>0.76260925044188033</v>
      </c>
      <c r="L1064" s="10">
        <v>1.9160102694027355E-2</v>
      </c>
      <c r="M1064" s="116">
        <f t="shared" si="138"/>
        <v>0.78</v>
      </c>
      <c r="N1064" s="116">
        <f t="shared" si="139"/>
        <v>0.93812322376308921</v>
      </c>
      <c r="O1064" s="164"/>
      <c r="P1064" s="168"/>
      <c r="Q1064" s="154"/>
      <c r="R1064" s="184">
        <v>2</v>
      </c>
      <c r="S1064" s="166">
        <f t="shared" si="140"/>
        <v>0.14872699276916213</v>
      </c>
      <c r="T1064" s="166">
        <v>0.78939623099392708</v>
      </c>
      <c r="U1064" s="155">
        <f t="shared" si="141"/>
        <v>18.840600819933012</v>
      </c>
    </row>
    <row r="1065" spans="1:21">
      <c r="A1065" s="161">
        <f t="shared" si="142"/>
        <v>53</v>
      </c>
      <c r="B1065" s="162" t="s">
        <v>1100</v>
      </c>
      <c r="C1065" s="162">
        <v>9</v>
      </c>
      <c r="D1065" s="163">
        <f>'сходові кл'!P1065</f>
        <v>0</v>
      </c>
      <c r="E1065" s="163">
        <f>'прибуд тер'!P1065</f>
        <v>0</v>
      </c>
      <c r="F1065" s="163">
        <f>'слюсарі х.в.'!Q1065+водовідведення!Q1065+зварювальник!N1065+'слюсарі ц.о. г.в.'!O1065+'гаряча вода'!O1065+'аварійні служби'!I1065</f>
        <v>0.15068256210870856</v>
      </c>
      <c r="G1065" s="163">
        <f>даратиз!K1065</f>
        <v>0</v>
      </c>
      <c r="H1065" s="163">
        <f>димвенканали!R1065</f>
        <v>3.8163874763728838E-2</v>
      </c>
      <c r="I1065" s="163">
        <f>покрівлі!P1065+'під зими'!N1065+маляри!N1065+водій!M1065</f>
        <v>0.29757372595452369</v>
      </c>
      <c r="J1065" s="163">
        <f>електрики!Q1065</f>
        <v>0</v>
      </c>
      <c r="K1065" s="163">
        <f t="shared" si="137"/>
        <v>0.4864201628269611</v>
      </c>
      <c r="L1065" s="10">
        <v>1.2274160730048658E-2</v>
      </c>
      <c r="M1065" s="116">
        <f t="shared" si="138"/>
        <v>0.5</v>
      </c>
      <c r="N1065" s="116">
        <f t="shared" si="139"/>
        <v>0.59843318826841174</v>
      </c>
      <c r="O1065" s="164"/>
      <c r="P1065" s="168"/>
      <c r="Q1065" s="154"/>
      <c r="R1065" s="184">
        <v>1</v>
      </c>
      <c r="S1065" s="166">
        <f t="shared" si="140"/>
        <v>9.2737766190407078E-2</v>
      </c>
      <c r="T1065" s="166">
        <v>0.50569542207800466</v>
      </c>
      <c r="U1065" s="155">
        <f t="shared" si="141"/>
        <v>18.338660415261199</v>
      </c>
    </row>
    <row r="1066" spans="1:21">
      <c r="A1066" s="161">
        <f t="shared" si="142"/>
        <v>54</v>
      </c>
      <c r="B1066" s="162" t="s">
        <v>1101</v>
      </c>
      <c r="C1066" s="162">
        <v>225</v>
      </c>
      <c r="D1066" s="163">
        <f>'сходові кл'!P1066</f>
        <v>0.45159930051476632</v>
      </c>
      <c r="E1066" s="163">
        <f>'прибуд тер'!P1066</f>
        <v>0.34306359040227452</v>
      </c>
      <c r="F1066" s="163">
        <f>'слюсарі х.в.'!Q1066+водовідведення!Q1066+зварювальник!N1066+'слюсарі ц.о. г.в.'!O1066+'гаряча вода'!O1066+'аварійні служби'!I1066</f>
        <v>0.27125995932226976</v>
      </c>
      <c r="G1066" s="163">
        <f>даратиз!K1066</f>
        <v>2.9067057971603311E-3</v>
      </c>
      <c r="H1066" s="163">
        <f>димвенканали!R1066</f>
        <v>2.8684767578711613E-2</v>
      </c>
      <c r="I1066" s="163">
        <f>покрівлі!P1066+'під зими'!N1066+маляри!N1066+водій!M1066</f>
        <v>9.915166163749968E-2</v>
      </c>
      <c r="J1066" s="163">
        <f>електрики!Q1066</f>
        <v>1.7357045482398501E-2</v>
      </c>
      <c r="K1066" s="163">
        <f t="shared" si="137"/>
        <v>1.2140230307350808</v>
      </c>
      <c r="L1066" s="10">
        <v>3.054180637770159E-2</v>
      </c>
      <c r="M1066" s="116">
        <f t="shared" si="138"/>
        <v>1.24</v>
      </c>
      <c r="N1066" s="116">
        <f t="shared" si="139"/>
        <v>1.493477804535339</v>
      </c>
      <c r="O1066" s="164"/>
      <c r="P1066" s="168"/>
      <c r="Q1066" s="154"/>
      <c r="R1066" s="184">
        <v>14</v>
      </c>
      <c r="S1066" s="166">
        <f t="shared" si="140"/>
        <v>0.23515538177403328</v>
      </c>
      <c r="T1066" s="166">
        <v>1.2583224227613057</v>
      </c>
      <c r="U1066" s="155">
        <f t="shared" si="141"/>
        <v>18.688006946423179</v>
      </c>
    </row>
    <row r="1067" spans="1:21">
      <c r="A1067" s="161">
        <f t="shared" si="142"/>
        <v>55</v>
      </c>
      <c r="B1067" s="162" t="s">
        <v>1102</v>
      </c>
      <c r="C1067" s="162">
        <v>26</v>
      </c>
      <c r="D1067" s="163">
        <f>'сходові кл'!P1067</f>
        <v>0</v>
      </c>
      <c r="E1067" s="163">
        <f>'прибуд тер'!P1067</f>
        <v>0</v>
      </c>
      <c r="F1067" s="163">
        <f>'слюсарі х.в.'!Q1067+водовідведення!Q1067+зварювальник!N1067+'слюсарі ц.о. г.в.'!O1067+'гаряча вода'!O1067+'аварійні служби'!I1067</f>
        <v>0.17162708885015443</v>
      </c>
      <c r="G1067" s="163">
        <f>даратиз!K1067</f>
        <v>0</v>
      </c>
      <c r="H1067" s="163">
        <f>димвенканали!R1067</f>
        <v>5.7564959883321269E-2</v>
      </c>
      <c r="I1067" s="163">
        <f>покрівлі!P1067+'під зими'!N1067+маляри!N1067+водій!M1067</f>
        <v>0.18913511148481141</v>
      </c>
      <c r="J1067" s="163">
        <f>електрики!Q1067</f>
        <v>1.6298449997401345E-2</v>
      </c>
      <c r="K1067" s="163">
        <f t="shared" si="137"/>
        <v>0.43462561021568841</v>
      </c>
      <c r="L1067" s="10">
        <v>1.1047204085069522E-2</v>
      </c>
      <c r="M1067" s="116">
        <f t="shared" si="138"/>
        <v>0.45</v>
      </c>
      <c r="N1067" s="116">
        <f t="shared" si="139"/>
        <v>0.53480737716090954</v>
      </c>
      <c r="O1067" s="164"/>
      <c r="P1067" s="168"/>
      <c r="Q1067" s="154"/>
      <c r="R1067" s="184">
        <v>2</v>
      </c>
      <c r="S1067" s="166">
        <f t="shared" si="140"/>
        <v>7.9662568856045168E-2</v>
      </c>
      <c r="T1067" s="166">
        <v>0.45514480830486437</v>
      </c>
      <c r="U1067" s="155">
        <f t="shared" si="141"/>
        <v>17.502686486250266</v>
      </c>
    </row>
    <row r="1068" spans="1:21">
      <c r="A1068" s="161">
        <f t="shared" si="142"/>
        <v>56</v>
      </c>
      <c r="B1068" s="162" t="s">
        <v>1103</v>
      </c>
      <c r="C1068" s="162">
        <v>18</v>
      </c>
      <c r="D1068" s="163">
        <f>'сходові кл'!P1068</f>
        <v>0</v>
      </c>
      <c r="E1068" s="163">
        <f>'прибуд тер'!P1068</f>
        <v>9.2572385354632594E-2</v>
      </c>
      <c r="F1068" s="163">
        <f>'слюсарі х.в.'!Q1068+водовідведення!Q1068+зварювальник!N1068+'слюсарі ц.о. г.в.'!O1068+'гаряча вода'!O1068+'аварійні служби'!I1068</f>
        <v>0.20437229253006872</v>
      </c>
      <c r="G1068" s="163">
        <f>даратиз!K1068</f>
        <v>0</v>
      </c>
      <c r="H1068" s="163">
        <f>димвенканали!R1068</f>
        <v>7.8990895430947242E-2</v>
      </c>
      <c r="I1068" s="163">
        <f>покрівлі!P1068+'під зими'!N1068+маляри!N1068+водій!M1068</f>
        <v>0.20582815980920843</v>
      </c>
      <c r="J1068" s="163">
        <f>електрики!Q1068</f>
        <v>2.2364805986849447E-2</v>
      </c>
      <c r="K1068" s="163">
        <f t="shared" si="137"/>
        <v>0.60412853911170639</v>
      </c>
      <c r="L1068" s="10">
        <v>1.5231517429794915E-2</v>
      </c>
      <c r="M1068" s="116">
        <f t="shared" si="138"/>
        <v>0.62</v>
      </c>
      <c r="N1068" s="116">
        <f t="shared" si="139"/>
        <v>0.74323206784980156</v>
      </c>
      <c r="O1068" s="164"/>
      <c r="P1068" s="168"/>
      <c r="Q1068" s="154"/>
      <c r="R1068" s="184">
        <v>2</v>
      </c>
      <c r="S1068" s="166">
        <f t="shared" si="140"/>
        <v>0.1156935497422511</v>
      </c>
      <c r="T1068" s="166">
        <v>0.62753851810755046</v>
      </c>
      <c r="U1068" s="155">
        <f t="shared" si="141"/>
        <v>18.436087411995803</v>
      </c>
    </row>
    <row r="1069" spans="1:21">
      <c r="A1069" s="161">
        <f t="shared" si="142"/>
        <v>57</v>
      </c>
      <c r="B1069" s="162" t="s">
        <v>1104</v>
      </c>
      <c r="C1069" s="162">
        <v>13</v>
      </c>
      <c r="D1069" s="163">
        <f>'сходові кл'!P1069</f>
        <v>0</v>
      </c>
      <c r="E1069" s="163">
        <f>'прибуд тер'!P1069</f>
        <v>0.10726925755899494</v>
      </c>
      <c r="F1069" s="163">
        <f>'слюсарі х.в.'!Q1069+водовідведення!Q1069+зварювальник!N1069+'слюсарі ц.о. г.в.'!O1069+'гаряча вода'!O1069+'аварійні служби'!I1069</f>
        <v>0.19195891972826745</v>
      </c>
      <c r="G1069" s="163">
        <f>даратиз!K1069</f>
        <v>0</v>
      </c>
      <c r="H1069" s="163">
        <f>димвенканали!R1069</f>
        <v>7.0863142074767807E-2</v>
      </c>
      <c r="I1069" s="163">
        <f>покрівлі!P1069+'під зими'!N1069+маляри!N1069+водій!M1069</f>
        <v>0.22190358219269268</v>
      </c>
      <c r="J1069" s="163">
        <f>електрики!Q1069</f>
        <v>0</v>
      </c>
      <c r="K1069" s="163">
        <f t="shared" si="137"/>
        <v>0.59199490155472279</v>
      </c>
      <c r="L1069" s="10">
        <v>1.4973885926085161E-2</v>
      </c>
      <c r="M1069" s="116">
        <f t="shared" si="138"/>
        <v>0.61</v>
      </c>
      <c r="N1069" s="116">
        <f t="shared" si="139"/>
        <v>0.72836254497696951</v>
      </c>
      <c r="O1069" s="164"/>
      <c r="P1069" s="168"/>
      <c r="Q1069" s="154"/>
      <c r="R1069" s="184">
        <v>2</v>
      </c>
      <c r="S1069" s="166">
        <f t="shared" si="140"/>
        <v>0.11143844482226084</v>
      </c>
      <c r="T1069" s="166">
        <v>0.61692410015470867</v>
      </c>
      <c r="U1069" s="155">
        <f t="shared" si="141"/>
        <v>18.063558352529096</v>
      </c>
    </row>
    <row r="1070" spans="1:21">
      <c r="A1070" s="161">
        <f t="shared" si="142"/>
        <v>58</v>
      </c>
      <c r="B1070" s="162" t="s">
        <v>1105</v>
      </c>
      <c r="C1070" s="162">
        <v>14</v>
      </c>
      <c r="D1070" s="163">
        <f>'сходові кл'!P1070</f>
        <v>0</v>
      </c>
      <c r="E1070" s="163">
        <f>'прибуд тер'!P1070</f>
        <v>9.7983621406763297E-2</v>
      </c>
      <c r="F1070" s="163">
        <f>'слюсарі х.в.'!Q1070+водовідведення!Q1070+зварювальник!N1070+'слюсарі ц.о. г.в.'!O1070+'гаряча вода'!O1070+'аварійні служби'!I1070</f>
        <v>0.19317492786310991</v>
      </c>
      <c r="G1070" s="163">
        <f>даратиз!K1070</f>
        <v>0</v>
      </c>
      <c r="H1070" s="163">
        <f>димвенканали!R1070</f>
        <v>7.1664203680830402E-2</v>
      </c>
      <c r="I1070" s="163">
        <f>покрівлі!P1070+'під зими'!N1070+маляри!N1070+водій!M1070</f>
        <v>0.2235117654919673</v>
      </c>
      <c r="J1070" s="163">
        <f>електрики!Q1070</f>
        <v>0</v>
      </c>
      <c r="K1070" s="163">
        <f t="shared" si="137"/>
        <v>0.58633451844267093</v>
      </c>
      <c r="L1070" s="10">
        <v>1.4832881954323194E-2</v>
      </c>
      <c r="M1070" s="116">
        <f t="shared" si="138"/>
        <v>0.6</v>
      </c>
      <c r="N1070" s="116">
        <f t="shared" si="139"/>
        <v>0.72140088047639295</v>
      </c>
      <c r="O1070" s="164"/>
      <c r="P1070" s="168"/>
      <c r="Q1070" s="154"/>
      <c r="R1070" s="184">
        <v>2</v>
      </c>
      <c r="S1070" s="166">
        <f t="shared" si="140"/>
        <v>0.11028614395827729</v>
      </c>
      <c r="T1070" s="166">
        <v>0.61111473651811565</v>
      </c>
      <c r="U1070" s="155">
        <f t="shared" si="141"/>
        <v>18.046716494948736</v>
      </c>
    </row>
    <row r="1071" spans="1:21">
      <c r="A1071" s="161">
        <f t="shared" si="142"/>
        <v>59</v>
      </c>
      <c r="B1071" s="162" t="s">
        <v>1106</v>
      </c>
      <c r="C1071" s="162">
        <v>14</v>
      </c>
      <c r="D1071" s="163">
        <f>'сходові кл'!P1071</f>
        <v>0</v>
      </c>
      <c r="E1071" s="163">
        <f>'прибуд тер'!P1071</f>
        <v>0.36348762779928318</v>
      </c>
      <c r="F1071" s="163">
        <f>'слюсарі х.в.'!Q1071+водовідведення!Q1071+зварювальник!N1071+'слюсарі ц.о. г.в.'!O1071+'гаряча вода'!O1071+'аварійні служби'!I1071</f>
        <v>0.25294217866736857</v>
      </c>
      <c r="G1071" s="163">
        <f>даратиз!K1071</f>
        <v>0</v>
      </c>
      <c r="H1071" s="163">
        <f>димвенканали!R1071</f>
        <v>7.6010871736966426E-2</v>
      </c>
      <c r="I1071" s="163">
        <f>покрівлі!P1071+'під зими'!N1071+маляри!N1071+водій!M1071</f>
        <v>0.40076837247567071</v>
      </c>
      <c r="J1071" s="163">
        <f>електрики!Q1071</f>
        <v>0</v>
      </c>
      <c r="K1071" s="163">
        <f t="shared" si="137"/>
        <v>1.0932090506792889</v>
      </c>
      <c r="L1071" s="10">
        <v>2.7376864444482948E-2</v>
      </c>
      <c r="M1071" s="116">
        <f t="shared" si="138"/>
        <v>1.1200000000000001</v>
      </c>
      <c r="N1071" s="116">
        <f t="shared" si="139"/>
        <v>1.3447030981485262</v>
      </c>
      <c r="O1071" s="164"/>
      <c r="P1071" s="168"/>
      <c r="Q1071" s="154"/>
      <c r="R1071" s="184">
        <v>1</v>
      </c>
      <c r="S1071" s="166">
        <f t="shared" si="140"/>
        <v>0.21677628303582885</v>
      </c>
      <c r="T1071" s="166">
        <v>1.1279268151126973</v>
      </c>
      <c r="U1071" s="155">
        <f t="shared" si="141"/>
        <v>19.21900252137986</v>
      </c>
    </row>
    <row r="1072" spans="1:21">
      <c r="A1072" s="161">
        <f t="shared" si="142"/>
        <v>60</v>
      </c>
      <c r="B1072" s="162" t="s">
        <v>1107</v>
      </c>
      <c r="C1072" s="162">
        <v>2</v>
      </c>
      <c r="D1072" s="163">
        <f>'сходові кл'!P1072</f>
        <v>0</v>
      </c>
      <c r="E1072" s="163">
        <f>'прибуд тер'!P1072</f>
        <v>0.6002192717566287</v>
      </c>
      <c r="F1072" s="163">
        <f>'слюсарі х.в.'!Q1072+водовідведення!Q1072+зварювальник!N1072+'слюсарі ц.о. г.в.'!O1072+'гаряча вода'!O1072+'аварійні служби'!I1072</f>
        <v>0.28492480087722982</v>
      </c>
      <c r="G1072" s="163">
        <f>даратиз!K1072</f>
        <v>0</v>
      </c>
      <c r="H1072" s="163">
        <f>димвенканали!R1072</f>
        <v>9.0444978814387997E-2</v>
      </c>
      <c r="I1072" s="163">
        <f>покрівлі!P1072+'під зими'!N1072+маляри!N1072+водій!M1072</f>
        <v>0.44870937306903419</v>
      </c>
      <c r="J1072" s="163">
        <f>електрики!Q1072</f>
        <v>3.7287913390716673E-2</v>
      </c>
      <c r="K1072" s="163">
        <f t="shared" si="137"/>
        <v>1.4615863379079974</v>
      </c>
      <c r="L1072" s="10">
        <v>3.6506892970395922E-2</v>
      </c>
      <c r="M1072" s="116">
        <f t="shared" si="138"/>
        <v>1.5</v>
      </c>
      <c r="N1072" s="116">
        <f t="shared" si="139"/>
        <v>1.7977118770540721</v>
      </c>
      <c r="O1072" s="164"/>
      <c r="P1072" s="168"/>
      <c r="Q1072" s="154"/>
      <c r="R1072" s="184">
        <v>1</v>
      </c>
      <c r="S1072" s="166">
        <f t="shared" si="140"/>
        <v>0.29362788667376005</v>
      </c>
      <c r="T1072" s="166">
        <v>1.504083990380312</v>
      </c>
      <c r="U1072" s="155">
        <f t="shared" si="141"/>
        <v>19.522040561013842</v>
      </c>
    </row>
    <row r="1073" spans="1:21">
      <c r="A1073" s="161">
        <f t="shared" si="142"/>
        <v>61</v>
      </c>
      <c r="B1073" s="162" t="s">
        <v>1108</v>
      </c>
      <c r="C1073" s="162">
        <v>4</v>
      </c>
      <c r="D1073" s="163">
        <f>'сходові кл'!P1073</f>
        <v>0</v>
      </c>
      <c r="E1073" s="163">
        <f>'прибуд тер'!P1073</f>
        <v>0.5985189338762984</v>
      </c>
      <c r="F1073" s="163">
        <f>'слюсарі х.в.'!Q1073+водовідведення!Q1073+зварювальник!N1073+'слюсарі ц.о. г.в.'!O1073+'гаряча вода'!O1073+'аварійні служби'!I1073</f>
        <v>0.21745331443927157</v>
      </c>
      <c r="G1073" s="163">
        <f>даратиз!K1073</f>
        <v>0</v>
      </c>
      <c r="H1073" s="163">
        <f>димвенканали!R1073</f>
        <v>7.0187863205027609E-2</v>
      </c>
      <c r="I1073" s="163">
        <f>покрівлі!P1073+'під зими'!N1073+маляри!N1073+водій!M1073</f>
        <v>0.42482106960223648</v>
      </c>
      <c r="J1073" s="163">
        <f>електрики!Q1073</f>
        <v>2.4788187938682288E-2</v>
      </c>
      <c r="K1073" s="163">
        <f t="shared" si="137"/>
        <v>1.3357693690615162</v>
      </c>
      <c r="L1073" s="10">
        <v>3.3386147255253087E-2</v>
      </c>
      <c r="M1073" s="116">
        <f t="shared" si="138"/>
        <v>1.37</v>
      </c>
      <c r="N1073" s="116">
        <f t="shared" si="139"/>
        <v>1.642986619580123</v>
      </c>
      <c r="O1073" s="164"/>
      <c r="P1073" s="168"/>
      <c r="Q1073" s="154"/>
      <c r="R1073" s="184">
        <v>1</v>
      </c>
      <c r="S1073" s="166">
        <f t="shared" si="140"/>
        <v>0.26747735266369577</v>
      </c>
      <c r="T1073" s="166">
        <v>1.3755092669164273</v>
      </c>
      <c r="U1073" s="155">
        <f t="shared" si="141"/>
        <v>19.445696157563368</v>
      </c>
    </row>
    <row r="1074" spans="1:21">
      <c r="A1074" s="161">
        <f t="shared" si="142"/>
        <v>62</v>
      </c>
      <c r="B1074" s="162" t="s">
        <v>1109</v>
      </c>
      <c r="C1074" s="162">
        <v>18</v>
      </c>
      <c r="D1074" s="163">
        <f>'сходові кл'!P1074</f>
        <v>0</v>
      </c>
      <c r="E1074" s="163">
        <f>'прибуд тер'!P1074</f>
        <v>0.47870665833994186</v>
      </c>
      <c r="F1074" s="163">
        <f>'слюсарі х.в.'!Q1074+водовідведення!Q1074+зварювальник!N1074+'слюсарі ц.о. г.в.'!O1074+'гаряча вода'!O1074+'аварійні служби'!I1074</f>
        <v>0.23347567293923405</v>
      </c>
      <c r="G1074" s="163">
        <f>даратиз!K1074</f>
        <v>0</v>
      </c>
      <c r="H1074" s="163">
        <f>димвенканали!R1074</f>
        <v>6.718778903685807E-2</v>
      </c>
      <c r="I1074" s="163">
        <f>покрівлі!P1074+'під зими'!N1074+маляри!N1074+водій!M1074</f>
        <v>0.26721410816160995</v>
      </c>
      <c r="J1074" s="163">
        <f>електрики!Q1074</f>
        <v>2.7756480070911489E-2</v>
      </c>
      <c r="K1074" s="163">
        <f t="shared" si="137"/>
        <v>1.0743407085485557</v>
      </c>
      <c r="L1074" s="10">
        <v>2.6951230240256842E-2</v>
      </c>
      <c r="M1074" s="116">
        <f t="shared" si="138"/>
        <v>1.1000000000000001</v>
      </c>
      <c r="N1074" s="116">
        <f t="shared" si="139"/>
        <v>1.3215503265465749</v>
      </c>
      <c r="O1074" s="164"/>
      <c r="P1074" s="168"/>
      <c r="Q1074" s="154"/>
      <c r="R1074" s="184">
        <v>1</v>
      </c>
      <c r="S1074" s="166">
        <f t="shared" si="140"/>
        <v>0.21115964064799297</v>
      </c>
      <c r="T1074" s="166">
        <v>1.1103906858985819</v>
      </c>
      <c r="U1074" s="155">
        <f t="shared" si="141"/>
        <v>19.016697755989583</v>
      </c>
    </row>
    <row r="1075" spans="1:21">
      <c r="A1075" s="161">
        <f t="shared" si="142"/>
        <v>63</v>
      </c>
      <c r="B1075" s="162" t="s">
        <v>1110</v>
      </c>
      <c r="C1075" s="162">
        <v>14</v>
      </c>
      <c r="D1075" s="163">
        <f>'сходові кл'!P1075</f>
        <v>0</v>
      </c>
      <c r="E1075" s="163">
        <f>'прибуд тер'!P1075</f>
        <v>0.40049095644350624</v>
      </c>
      <c r="F1075" s="163">
        <f>'слюсарі х.в.'!Q1075+водовідведення!Q1075+зварювальник!N1075+'слюсарі ц.о. г.в.'!O1075+'гаряча вода'!O1075+'аварійні служби'!I1075</f>
        <v>0.19760081625331632</v>
      </c>
      <c r="G1075" s="163">
        <f>даратиз!K1075</f>
        <v>0</v>
      </c>
      <c r="H1075" s="163">
        <f>димвенканали!R1075</f>
        <v>3.406666746098834E-2</v>
      </c>
      <c r="I1075" s="163">
        <f>покрівлі!P1075+'під зими'!N1075+маляри!N1075+водій!M1075</f>
        <v>0.19203959275243049</v>
      </c>
      <c r="J1075" s="163">
        <f>електрики!Q1075</f>
        <v>2.1110326519553309E-2</v>
      </c>
      <c r="K1075" s="163">
        <f t="shared" si="137"/>
        <v>0.84530835942979476</v>
      </c>
      <c r="L1075" s="10">
        <v>2.1310381069760329E-2</v>
      </c>
      <c r="M1075" s="116">
        <f t="shared" si="138"/>
        <v>0.87</v>
      </c>
      <c r="N1075" s="116">
        <f t="shared" si="139"/>
        <v>1.0399424885994661</v>
      </c>
      <c r="O1075" s="164"/>
      <c r="P1075" s="168"/>
      <c r="Q1075" s="154"/>
      <c r="R1075" s="184">
        <v>1</v>
      </c>
      <c r="S1075" s="166">
        <f t="shared" si="140"/>
        <v>0.16195478852534051</v>
      </c>
      <c r="T1075" s="166">
        <v>0.87798770007412563</v>
      </c>
      <c r="U1075" s="155">
        <f t="shared" si="141"/>
        <v>18.44613409865163</v>
      </c>
    </row>
    <row r="1076" spans="1:21">
      <c r="A1076" s="161">
        <f t="shared" si="142"/>
        <v>64</v>
      </c>
      <c r="B1076" s="162" t="s">
        <v>1111</v>
      </c>
      <c r="C1076" s="162">
        <v>14</v>
      </c>
      <c r="D1076" s="163">
        <f>'сходові кл'!P1076</f>
        <v>0</v>
      </c>
      <c r="E1076" s="163">
        <f>'прибуд тер'!P1076</f>
        <v>0.61326900208167334</v>
      </c>
      <c r="F1076" s="163">
        <f>'слюсарі х.в.'!Q1076+водовідведення!Q1076+зварювальник!N1076+'слюсарі ц.о. г.в.'!O1076+'гаряча вода'!O1076+'аварійні служби'!I1076</f>
        <v>0.27182728333144263</v>
      </c>
      <c r="G1076" s="163">
        <f>даратиз!K1076</f>
        <v>0</v>
      </c>
      <c r="H1076" s="163">
        <f>димвенканали!R1076</f>
        <v>2.1226458264532018E-2</v>
      </c>
      <c r="I1076" s="163">
        <f>покрівлі!P1076+'під зими'!N1076+маляри!N1076+водій!M1076</f>
        <v>0.39197255885586341</v>
      </c>
      <c r="J1076" s="163">
        <f>електрики!Q1076</f>
        <v>3.486147546754919E-2</v>
      </c>
      <c r="K1076" s="163">
        <f t="shared" ref="K1076:K1139" si="143">D1076+E1076+F1076+G1076+H1076+I1076+J1076</f>
        <v>1.3331567780010605</v>
      </c>
      <c r="L1076" s="10">
        <v>3.3403717575439522E-2</v>
      </c>
      <c r="M1076" s="116">
        <f t="shared" ref="M1076:M1139" si="144">ROUND(K1076+L1076,2)</f>
        <v>1.37</v>
      </c>
      <c r="N1076" s="116">
        <f t="shared" ref="N1076:N1139" si="145">(D1076+E1076+F1076+G1076+H1076+I1076+J1076+L1076)*1.2</f>
        <v>1.6398725946918</v>
      </c>
      <c r="O1076" s="164"/>
      <c r="P1076" s="168"/>
      <c r="Q1076" s="154"/>
      <c r="R1076" s="184">
        <v>1</v>
      </c>
      <c r="S1076" s="166">
        <f t="shared" si="140"/>
        <v>0.26363943058369177</v>
      </c>
      <c r="T1076" s="166">
        <v>1.3762331641081083</v>
      </c>
      <c r="U1076" s="155">
        <f t="shared" si="141"/>
        <v>19.156596241055407</v>
      </c>
    </row>
    <row r="1077" spans="1:21">
      <c r="A1077" s="161">
        <f t="shared" si="142"/>
        <v>65</v>
      </c>
      <c r="B1077" s="162" t="s">
        <v>1112</v>
      </c>
      <c r="C1077" s="162">
        <v>11</v>
      </c>
      <c r="D1077" s="163">
        <f>'сходові кл'!P1077</f>
        <v>0</v>
      </c>
      <c r="E1077" s="163">
        <f>'прибуд тер'!P1077</f>
        <v>0.61129022396624466</v>
      </c>
      <c r="F1077" s="163">
        <f>'слюсарі х.в.'!Q1077+водовідведення!Q1077+зварювальник!N1077+'слюсарі ц.о. г.в.'!O1077+'гаряча вода'!O1077+'аварійні служби'!I1077</f>
        <v>0.20789960276062946</v>
      </c>
      <c r="G1077" s="163">
        <f>даратиз!K1077</f>
        <v>0</v>
      </c>
      <c r="H1077" s="163">
        <f>димвенканали!R1077</f>
        <v>2.7498799732384945E-2</v>
      </c>
      <c r="I1077" s="163">
        <f>покрівлі!P1077+'під зими'!N1077+маляри!N1077+водій!M1077</f>
        <v>0.43383164978777339</v>
      </c>
      <c r="J1077" s="163">
        <f>електрики!Q1077</f>
        <v>2.556055601466849E-2</v>
      </c>
      <c r="K1077" s="163">
        <f t="shared" si="143"/>
        <v>1.306080832261701</v>
      </c>
      <c r="L1077" s="10">
        <v>3.1670427600426793E-2</v>
      </c>
      <c r="M1077" s="116">
        <f t="shared" si="144"/>
        <v>1.34</v>
      </c>
      <c r="N1077" s="116">
        <f t="shared" si="145"/>
        <v>1.6053015118345533</v>
      </c>
      <c r="O1077" s="164"/>
      <c r="P1077" s="168"/>
      <c r="Q1077" s="154"/>
      <c r="R1077" s="184">
        <v>1</v>
      </c>
      <c r="S1077" s="166">
        <f t="shared" ref="S1077:S1140" si="146">N1077-T1077</f>
        <v>0.30047989469696934</v>
      </c>
      <c r="T1077" s="166">
        <v>1.3048216171375839</v>
      </c>
      <c r="U1077" s="155">
        <f t="shared" ref="U1077:U1140" si="147">S1077/T1077*100</f>
        <v>23.028427085392618</v>
      </c>
    </row>
    <row r="1078" spans="1:21">
      <c r="A1078" s="161">
        <f t="shared" ref="A1078:A1141" si="148">A1077+1</f>
        <v>66</v>
      </c>
      <c r="B1078" s="162" t="s">
        <v>1113</v>
      </c>
      <c r="C1078" s="162">
        <v>2</v>
      </c>
      <c r="D1078" s="163">
        <f>'сходові кл'!P1078</f>
        <v>0</v>
      </c>
      <c r="E1078" s="163">
        <f>'прибуд тер'!P1078</f>
        <v>0.67801166598429941</v>
      </c>
      <c r="F1078" s="163">
        <f>'слюсарі х.в.'!Q1078+водовідведення!Q1078+зварювальник!N1078+'слюсарі ц.о. г.в.'!O1078+'гаряча вода'!O1078+'аварійні служби'!I1078</f>
        <v>0.1692165040493338</v>
      </c>
      <c r="G1078" s="163">
        <f>даратиз!K1078</f>
        <v>0</v>
      </c>
      <c r="H1078" s="163">
        <f>димвенканали!R1078</f>
        <v>5.1161716168766913E-2</v>
      </c>
      <c r="I1078" s="163">
        <f>покрівлі!P1078+'під зими'!N1078+маляри!N1078+водій!M1078</f>
        <v>0.33933535074150334</v>
      </c>
      <c r="J1078" s="163">
        <f>електрики!Q1078</f>
        <v>0</v>
      </c>
      <c r="K1078" s="163">
        <f t="shared" si="143"/>
        <v>1.2377252369439036</v>
      </c>
      <c r="L1078" s="10">
        <v>3.0971991380418149E-2</v>
      </c>
      <c r="M1078" s="116">
        <f t="shared" si="144"/>
        <v>1.27</v>
      </c>
      <c r="N1078" s="116">
        <f t="shared" si="145"/>
        <v>1.5224366739891859</v>
      </c>
      <c r="O1078" s="164"/>
      <c r="P1078" s="168"/>
      <c r="Q1078" s="154"/>
      <c r="R1078" s="184">
        <v>2</v>
      </c>
      <c r="S1078" s="166">
        <f t="shared" si="146"/>
        <v>0.24639062911595833</v>
      </c>
      <c r="T1078" s="166">
        <v>1.2760460448732276</v>
      </c>
      <c r="U1078" s="155">
        <f t="shared" si="147"/>
        <v>19.308913663882457</v>
      </c>
    </row>
    <row r="1079" spans="1:21">
      <c r="A1079" s="161">
        <f t="shared" si="148"/>
        <v>67</v>
      </c>
      <c r="B1079" s="162" t="s">
        <v>1114</v>
      </c>
      <c r="C1079" s="162">
        <v>8</v>
      </c>
      <c r="D1079" s="163">
        <f>'сходові кл'!P1079</f>
        <v>0</v>
      </c>
      <c r="E1079" s="163">
        <f>'прибуд тер'!P1079</f>
        <v>0.28440475673341187</v>
      </c>
      <c r="F1079" s="163">
        <f>'слюсарі х.в.'!Q1079+водовідведення!Q1079+зварювальник!N1079+'слюсарі ц.о. г.в.'!O1079+'гаряча вода'!O1079+'аварійні служби'!I1079</f>
        <v>0.25054936631467672</v>
      </c>
      <c r="G1079" s="163">
        <f>даратиз!K1079</f>
        <v>0</v>
      </c>
      <c r="H1079" s="163">
        <f>димвенканали!R1079</f>
        <v>4.9896232023249713E-2</v>
      </c>
      <c r="I1079" s="163">
        <f>покрівлі!P1079+'під зими'!N1079+маляри!N1079+водій!M1079</f>
        <v>0.389897707515097</v>
      </c>
      <c r="J1079" s="163">
        <f>електрики!Q1079</f>
        <v>3.0919541845776839E-2</v>
      </c>
      <c r="K1079" s="163">
        <f t="shared" si="143"/>
        <v>1.0056676044322121</v>
      </c>
      <c r="L1079" s="10">
        <v>2.5241258561766823E-2</v>
      </c>
      <c r="M1079" s="116">
        <f t="shared" si="144"/>
        <v>1.03</v>
      </c>
      <c r="N1079" s="116">
        <f t="shared" si="145"/>
        <v>1.2370906355927747</v>
      </c>
      <c r="O1079" s="164"/>
      <c r="P1079" s="168"/>
      <c r="Q1079" s="154"/>
      <c r="R1079" s="184">
        <v>1</v>
      </c>
      <c r="S1079" s="166">
        <f t="shared" si="146"/>
        <v>0.19715078284798149</v>
      </c>
      <c r="T1079" s="166">
        <v>1.0399398527447932</v>
      </c>
      <c r="U1079" s="155">
        <f t="shared" si="147"/>
        <v>18.957902452495333</v>
      </c>
    </row>
    <row r="1080" spans="1:21">
      <c r="A1080" s="161">
        <f t="shared" si="148"/>
        <v>68</v>
      </c>
      <c r="B1080" s="162" t="s">
        <v>1115</v>
      </c>
      <c r="C1080" s="162">
        <v>5</v>
      </c>
      <c r="D1080" s="163">
        <f>'сходові кл'!P1080</f>
        <v>0</v>
      </c>
      <c r="E1080" s="163">
        <f>'прибуд тер'!P1080</f>
        <v>0.51794202326864147</v>
      </c>
      <c r="F1080" s="163">
        <f>'слюсарі х.в.'!Q1080+водовідведення!Q1080+зварювальник!N1080+'слюсарі ц.о. г.в.'!O1080+'гаряча вода'!O1080+'аварійні служби'!I1080</f>
        <v>0.22838713341576611</v>
      </c>
      <c r="G1080" s="163">
        <f>даратиз!K1080</f>
        <v>0</v>
      </c>
      <c r="H1080" s="163">
        <f>димвенканали!R1080</f>
        <v>3.6192030398539146E-2</v>
      </c>
      <c r="I1080" s="163">
        <f>покрівлі!P1080+'під зими'!N1080+маляри!N1080+водій!M1080</f>
        <v>0.41642127138331136</v>
      </c>
      <c r="J1080" s="163">
        <f>електрики!Q1080</f>
        <v>2.6813780415796257E-2</v>
      </c>
      <c r="K1080" s="163">
        <f t="shared" si="143"/>
        <v>1.2257562388820542</v>
      </c>
      <c r="L1080" s="10">
        <v>3.0699748465191346E-2</v>
      </c>
      <c r="M1080" s="116">
        <f t="shared" si="144"/>
        <v>1.26</v>
      </c>
      <c r="N1080" s="116">
        <f t="shared" si="145"/>
        <v>1.5077471848166948</v>
      </c>
      <c r="O1080" s="164"/>
      <c r="P1080" s="168"/>
      <c r="Q1080" s="154"/>
      <c r="R1080" s="184">
        <v>1</v>
      </c>
      <c r="S1080" s="166">
        <f t="shared" si="146"/>
        <v>0.24291754805081123</v>
      </c>
      <c r="T1080" s="166">
        <v>1.2648296367658836</v>
      </c>
      <c r="U1080" s="155">
        <f t="shared" si="147"/>
        <v>19.205554723712929</v>
      </c>
    </row>
    <row r="1081" spans="1:21">
      <c r="A1081" s="161">
        <f t="shared" si="148"/>
        <v>69</v>
      </c>
      <c r="B1081" s="162" t="s">
        <v>1116</v>
      </c>
      <c r="C1081" s="162">
        <v>1</v>
      </c>
      <c r="D1081" s="163">
        <f>'сходові кл'!P1081</f>
        <v>0</v>
      </c>
      <c r="E1081" s="163">
        <f>'прибуд тер'!P1081</f>
        <v>0</v>
      </c>
      <c r="F1081" s="163">
        <f>'слюсарі х.в.'!Q1081+водовідведення!Q1081+зварювальник!N1081+'слюсарі ц.о. г.в.'!O1081+'гаряча вода'!O1081+'аварійні служби'!I1081</f>
        <v>0.17120529124201123</v>
      </c>
      <c r="G1081" s="163">
        <f>даратиз!K1081</f>
        <v>0</v>
      </c>
      <c r="H1081" s="163">
        <f>димвенканали!R1081</f>
        <v>5.5302742803836825E-2</v>
      </c>
      <c r="I1081" s="163">
        <f>покрівлі!P1081+'під зими'!N1081+маляри!N1081+водій!M1081</f>
        <v>0.42117629689248876</v>
      </c>
      <c r="J1081" s="163">
        <f>електрики!Q1081</f>
        <v>2.2846554418681064E-2</v>
      </c>
      <c r="K1081" s="163">
        <f t="shared" si="143"/>
        <v>0.67053088535701788</v>
      </c>
      <c r="L1081" s="10">
        <v>1.7784066619457556E-2</v>
      </c>
      <c r="M1081" s="116">
        <f t="shared" si="144"/>
        <v>0.69</v>
      </c>
      <c r="N1081" s="116">
        <f t="shared" si="145"/>
        <v>0.82597794237177047</v>
      </c>
      <c r="O1081" s="164"/>
      <c r="P1081" s="168"/>
      <c r="Q1081" s="154"/>
      <c r="R1081" s="184">
        <v>1</v>
      </c>
      <c r="S1081" s="166">
        <f t="shared" si="146"/>
        <v>9.3274397650119134E-2</v>
      </c>
      <c r="T1081" s="166">
        <v>0.73270354472165133</v>
      </c>
      <c r="U1081" s="155">
        <f t="shared" si="147"/>
        <v>12.730168745881171</v>
      </c>
    </row>
    <row r="1082" spans="1:21">
      <c r="A1082" s="161">
        <f t="shared" si="148"/>
        <v>70</v>
      </c>
      <c r="B1082" s="162" t="s">
        <v>1117</v>
      </c>
      <c r="C1082" s="162">
        <v>7</v>
      </c>
      <c r="D1082" s="163">
        <f>'сходові кл'!P1082</f>
        <v>0</v>
      </c>
      <c r="E1082" s="163">
        <f>'прибуд тер'!P1082</f>
        <v>0</v>
      </c>
      <c r="F1082" s="163">
        <f>'слюсарі х.в.'!Q1082+водовідведення!Q1082+зварювальник!N1082+'слюсарі ц.о. г.в.'!O1082+'гаряча вода'!O1082+'аварійні служби'!I1082</f>
        <v>0.21898686870545897</v>
      </c>
      <c r="G1082" s="163">
        <f>даратиз!K1082</f>
        <v>0</v>
      </c>
      <c r="H1082" s="163">
        <f>димвенканали!R1082</f>
        <v>8.0920536748307556E-2</v>
      </c>
      <c r="I1082" s="163">
        <f>покрівлі!P1082+'під зими'!N1082+маляри!N1082+водій!M1082</f>
        <v>0.63415144590042138</v>
      </c>
      <c r="J1082" s="163">
        <f>електрики!Q1082</f>
        <v>2.5072293244569763E-2</v>
      </c>
      <c r="K1082" s="163">
        <f t="shared" si="143"/>
        <v>0.95913114459875759</v>
      </c>
      <c r="L1082" s="10">
        <v>2.3977468109458562E-2</v>
      </c>
      <c r="M1082" s="116">
        <f t="shared" si="144"/>
        <v>0.98</v>
      </c>
      <c r="N1082" s="116">
        <f t="shared" si="145"/>
        <v>1.1797303352498594</v>
      </c>
      <c r="O1082" s="164"/>
      <c r="P1082" s="168"/>
      <c r="Q1082" s="154"/>
      <c r="R1082" s="184">
        <v>1</v>
      </c>
      <c r="S1082" s="166">
        <f t="shared" si="146"/>
        <v>0.19185864914016659</v>
      </c>
      <c r="T1082" s="166">
        <v>0.98787168610969278</v>
      </c>
      <c r="U1082" s="155">
        <f t="shared" si="147"/>
        <v>19.421413918210295</v>
      </c>
    </row>
    <row r="1083" spans="1:21">
      <c r="A1083" s="161">
        <f t="shared" si="148"/>
        <v>71</v>
      </c>
      <c r="B1083" s="162" t="s">
        <v>1118</v>
      </c>
      <c r="C1083" s="162">
        <v>2</v>
      </c>
      <c r="D1083" s="163">
        <f>'сходові кл'!P1083</f>
        <v>0</v>
      </c>
      <c r="E1083" s="163">
        <f>'прибуд тер'!P1083</f>
        <v>0</v>
      </c>
      <c r="F1083" s="163">
        <f>'слюсарі х.в.'!Q1083+водовідведення!Q1083+зварювальник!N1083+'слюсарі ц.о. г.в.'!O1083+'гаряча вода'!O1083+'аварійні служби'!I1083</f>
        <v>0.21287730179478276</v>
      </c>
      <c r="G1083" s="163">
        <f>даратиз!K1083</f>
        <v>0</v>
      </c>
      <c r="H1083" s="163">
        <f>димвенканали!R1083</f>
        <v>2.9153712855800481E-2</v>
      </c>
      <c r="I1083" s="163">
        <f>покрівлі!P1083+'під зими'!N1083+маляри!N1083+водій!M1083</f>
        <v>0.37379544830797046</v>
      </c>
      <c r="J1083" s="163">
        <f>електрики!Q1083</f>
        <v>2.3940438693173315E-2</v>
      </c>
      <c r="K1083" s="163">
        <f t="shared" si="143"/>
        <v>0.639766901651727</v>
      </c>
      <c r="L1083" s="10">
        <v>1.6177732242803056E-2</v>
      </c>
      <c r="M1083" s="116">
        <f t="shared" si="144"/>
        <v>0.66</v>
      </c>
      <c r="N1083" s="116">
        <f t="shared" si="145"/>
        <v>0.78713356067343609</v>
      </c>
      <c r="O1083" s="164"/>
      <c r="P1083" s="168"/>
      <c r="Q1083" s="154"/>
      <c r="R1083" s="184">
        <v>1</v>
      </c>
      <c r="S1083" s="166">
        <f t="shared" si="146"/>
        <v>0.1206109922699502</v>
      </c>
      <c r="T1083" s="166">
        <v>0.66652256840348589</v>
      </c>
      <c r="U1083" s="155">
        <f t="shared" si="147"/>
        <v>18.095560148675592</v>
      </c>
    </row>
    <row r="1084" spans="1:21">
      <c r="A1084" s="161">
        <f t="shared" si="148"/>
        <v>72</v>
      </c>
      <c r="B1084" s="162" t="s">
        <v>1119</v>
      </c>
      <c r="C1084" s="162">
        <v>3</v>
      </c>
      <c r="D1084" s="163">
        <f>'сходові кл'!P1084</f>
        <v>0</v>
      </c>
      <c r="E1084" s="163">
        <f>'прибуд тер'!P1084</f>
        <v>0</v>
      </c>
      <c r="F1084" s="163">
        <f>'слюсарі х.в.'!Q1084+водовідведення!Q1084+зварювальник!N1084+'слюсарі ц.о. г.в.'!O1084+'гаряча вода'!O1084+'аварійні служби'!I1084</f>
        <v>0.22875768238837582</v>
      </c>
      <c r="G1084" s="163">
        <f>даратиз!K1084</f>
        <v>0</v>
      </c>
      <c r="H1084" s="163">
        <f>димвенканали!R1084</f>
        <v>4.338136301867794E-2</v>
      </c>
      <c r="I1084" s="163">
        <f>покрівлі!P1084+'під зими'!N1084+маляри!N1084+водій!M1084</f>
        <v>0.40719091565697013</v>
      </c>
      <c r="J1084" s="163">
        <f>електрики!Q1084</f>
        <v>0</v>
      </c>
      <c r="K1084" s="163">
        <f t="shared" si="143"/>
        <v>0.67932996106402388</v>
      </c>
      <c r="L1084" s="10">
        <v>1.7134453588729084E-2</v>
      </c>
      <c r="M1084" s="116">
        <f t="shared" si="144"/>
        <v>0.7</v>
      </c>
      <c r="N1084" s="116">
        <f t="shared" si="145"/>
        <v>0.83575729758330353</v>
      </c>
      <c r="O1084" s="164"/>
      <c r="P1084" s="168"/>
      <c r="Q1084" s="154"/>
      <c r="R1084" s="184">
        <v>1</v>
      </c>
      <c r="S1084" s="166">
        <f t="shared" si="146"/>
        <v>0.12981780972766521</v>
      </c>
      <c r="T1084" s="166">
        <v>0.70593948785563831</v>
      </c>
      <c r="U1084" s="155">
        <f t="shared" si="147"/>
        <v>18.389367921888002</v>
      </c>
    </row>
    <row r="1085" spans="1:21">
      <c r="A1085" s="161">
        <f t="shared" si="148"/>
        <v>73</v>
      </c>
      <c r="B1085" s="162" t="s">
        <v>1120</v>
      </c>
      <c r="C1085" s="162">
        <v>8</v>
      </c>
      <c r="D1085" s="163">
        <f>'сходові кл'!P1085</f>
        <v>0</v>
      </c>
      <c r="E1085" s="163">
        <f>'прибуд тер'!P1085</f>
        <v>0.41113397901081089</v>
      </c>
      <c r="F1085" s="163">
        <f>'слюсарі х.в.'!Q1085+водовідведення!Q1085+зварювальник!N1085+'слюсарі ц.о. г.в.'!O1085+'гаряча вода'!O1085+'аварійні служби'!I1085</f>
        <v>0.26236759586583008</v>
      </c>
      <c r="G1085" s="163">
        <f>даратиз!K1085</f>
        <v>0</v>
      </c>
      <c r="H1085" s="163">
        <f>димвенканали!R1085</f>
        <v>3.8163874763728838E-2</v>
      </c>
      <c r="I1085" s="163">
        <f>покрівлі!P1085+'під зими'!N1085+маляри!N1085+водій!M1085</f>
        <v>0.26464170183679103</v>
      </c>
      <c r="J1085" s="163">
        <f>електрики!Q1085</f>
        <v>3.3108979673775095E-2</v>
      </c>
      <c r="K1085" s="163">
        <f t="shared" si="143"/>
        <v>1.009416131150936</v>
      </c>
      <c r="L1085" s="10">
        <v>2.5384179020887566E-2</v>
      </c>
      <c r="M1085" s="116">
        <f t="shared" si="144"/>
        <v>1.03</v>
      </c>
      <c r="N1085" s="116">
        <f t="shared" si="145"/>
        <v>1.2417603722061881</v>
      </c>
      <c r="O1085" s="164"/>
      <c r="P1085" s="168"/>
      <c r="Q1085" s="154"/>
      <c r="R1085" s="184">
        <v>2</v>
      </c>
      <c r="S1085" s="166">
        <f t="shared" si="146"/>
        <v>0.19593219654562044</v>
      </c>
      <c r="T1085" s="166">
        <v>1.0458281756605676</v>
      </c>
      <c r="U1085" s="155">
        <f t="shared" si="147"/>
        <v>18.73464505026033</v>
      </c>
    </row>
    <row r="1086" spans="1:21">
      <c r="A1086" s="161">
        <f t="shared" si="148"/>
        <v>74</v>
      </c>
      <c r="B1086" s="162" t="s">
        <v>1121</v>
      </c>
      <c r="C1086" s="162">
        <v>37</v>
      </c>
      <c r="D1086" s="163">
        <f>'сходові кл'!P1086</f>
        <v>0.12957345385268254</v>
      </c>
      <c r="E1086" s="163">
        <f>'прибуд тер'!P1086</f>
        <v>0.35710754266970041</v>
      </c>
      <c r="F1086" s="163">
        <f>'слюсарі х.в.'!Q1086+водовідведення!Q1086+зварювальник!N1086+'слюсарі ц.о. г.в.'!O1086+'гаряча вода'!O1086+'аварійні служби'!I1086</f>
        <v>0.19111901241151333</v>
      </c>
      <c r="G1086" s="163">
        <f>даратиз!K1086</f>
        <v>0</v>
      </c>
      <c r="H1086" s="163">
        <f>димвенканали!R1086</f>
        <v>6.4257718601045136E-2</v>
      </c>
      <c r="I1086" s="163">
        <f>покрівлі!P1086+'під зими'!N1086+маляри!N1086+водій!M1086</f>
        <v>0.15992487308392681</v>
      </c>
      <c r="J1086" s="163">
        <f>електрики!Q1086</f>
        <v>1.9909511586700446E-2</v>
      </c>
      <c r="K1086" s="163">
        <f t="shared" si="143"/>
        <v>0.92189211220556855</v>
      </c>
      <c r="L1086" s="10">
        <v>2.3146248624032178E-2</v>
      </c>
      <c r="M1086" s="116">
        <f t="shared" si="144"/>
        <v>0.95</v>
      </c>
      <c r="N1086" s="116">
        <f t="shared" si="145"/>
        <v>1.1340460329955209</v>
      </c>
      <c r="O1086" s="164"/>
      <c r="P1086" s="168"/>
      <c r="Q1086" s="154"/>
      <c r="R1086" s="184">
        <v>3</v>
      </c>
      <c r="S1086" s="166">
        <f t="shared" si="146"/>
        <v>0.18042058968539521</v>
      </c>
      <c r="T1086" s="166">
        <v>0.95362544331012566</v>
      </c>
      <c r="U1086" s="155">
        <f t="shared" si="147"/>
        <v>18.919439592460744</v>
      </c>
    </row>
    <row r="1087" spans="1:21">
      <c r="A1087" s="161">
        <f t="shared" si="148"/>
        <v>75</v>
      </c>
      <c r="B1087" s="162" t="s">
        <v>1122</v>
      </c>
      <c r="C1087" s="162">
        <v>29</v>
      </c>
      <c r="D1087" s="163">
        <f>'сходові кл'!P1087</f>
        <v>0.13037038407495269</v>
      </c>
      <c r="E1087" s="163">
        <f>'прибуд тер'!P1087</f>
        <v>0.44036601371344469</v>
      </c>
      <c r="F1087" s="163">
        <f>'слюсарі х.в.'!Q1087+водовідведення!Q1087+зварювальник!N1087+'слюсарі ц.о. г.в.'!O1087+'гаряча вода'!O1087+'аварійні служби'!I1087</f>
        <v>0.19246952081307603</v>
      </c>
      <c r="G1087" s="163">
        <f>даратиз!K1087</f>
        <v>0</v>
      </c>
      <c r="H1087" s="163">
        <f>димвенканали!R1087</f>
        <v>6.5059552294473424E-2</v>
      </c>
      <c r="I1087" s="163">
        <f>покрівлі!P1087+'під зими'!N1087+маляри!N1087+водій!M1087</f>
        <v>0.16092668492473294</v>
      </c>
      <c r="J1087" s="163">
        <f>електрики!Q1087</f>
        <v>2.0157950491122702E-2</v>
      </c>
      <c r="K1087" s="163">
        <f t="shared" si="143"/>
        <v>1.0093501063118024</v>
      </c>
      <c r="L1087" s="10">
        <v>2.5314288762793298E-2</v>
      </c>
      <c r="M1087" s="116">
        <f t="shared" si="144"/>
        <v>1.03</v>
      </c>
      <c r="N1087" s="116">
        <f t="shared" si="145"/>
        <v>1.2415972740895149</v>
      </c>
      <c r="O1087" s="164"/>
      <c r="P1087" s="168"/>
      <c r="Q1087" s="154"/>
      <c r="R1087" s="184">
        <v>3</v>
      </c>
      <c r="S1087" s="166">
        <f t="shared" si="146"/>
        <v>0.19864857706243111</v>
      </c>
      <c r="T1087" s="166">
        <v>1.0429486970270838</v>
      </c>
      <c r="U1087" s="155">
        <f t="shared" si="147"/>
        <v>19.046821538650669</v>
      </c>
    </row>
    <row r="1088" spans="1:21">
      <c r="A1088" s="161">
        <f t="shared" si="148"/>
        <v>76</v>
      </c>
      <c r="B1088" s="162" t="s">
        <v>1123</v>
      </c>
      <c r="C1088" s="162">
        <v>30</v>
      </c>
      <c r="D1088" s="163">
        <f>'сходові кл'!P1088</f>
        <v>0</v>
      </c>
      <c r="E1088" s="163">
        <f>'прибуд тер'!P1088</f>
        <v>0.27411895382203477</v>
      </c>
      <c r="F1088" s="163">
        <f>'слюсарі х.в.'!Q1088+водовідведення!Q1088+зварювальник!N1088+'слюсарі ц.о. г.в.'!O1088+'гаряча вода'!O1088+'аварійні служби'!I1088</f>
        <v>0.20626471192140175</v>
      </c>
      <c r="G1088" s="163">
        <f>даратиз!K1088</f>
        <v>0</v>
      </c>
      <c r="H1088" s="163">
        <f>димвенканали!R1088</f>
        <v>7.7862722109586252E-2</v>
      </c>
      <c r="I1088" s="163">
        <f>покрівлі!P1088+'під зими'!N1088+маляри!N1088+водій!M1088</f>
        <v>0.20503765735220758</v>
      </c>
      <c r="J1088" s="163">
        <f>електрики!Q1088</f>
        <v>2.2705755023950298E-2</v>
      </c>
      <c r="K1088" s="163">
        <f t="shared" si="143"/>
        <v>0.78598980022918064</v>
      </c>
      <c r="L1088" s="10">
        <v>1.9743154138799266E-2</v>
      </c>
      <c r="M1088" s="116">
        <f t="shared" si="144"/>
        <v>0.81</v>
      </c>
      <c r="N1088" s="116">
        <f t="shared" si="145"/>
        <v>0.96687954524157582</v>
      </c>
      <c r="O1088" s="164"/>
      <c r="P1088" s="168"/>
      <c r="Q1088" s="154"/>
      <c r="R1088" s="184">
        <v>2</v>
      </c>
      <c r="S1088" s="166">
        <f t="shared" si="146"/>
        <v>0.15346159472304599</v>
      </c>
      <c r="T1088" s="166">
        <v>0.81341795051852983</v>
      </c>
      <c r="U1088" s="155">
        <f t="shared" si="147"/>
        <v>18.866266059805881</v>
      </c>
    </row>
    <row r="1089" spans="1:21">
      <c r="A1089" s="161">
        <f t="shared" si="148"/>
        <v>77</v>
      </c>
      <c r="B1089" s="162" t="s">
        <v>1124</v>
      </c>
      <c r="C1089" s="162">
        <v>26</v>
      </c>
      <c r="D1089" s="163">
        <f>'сходові кл'!P1089</f>
        <v>0.12936703826083523</v>
      </c>
      <c r="E1089" s="163">
        <f>'прибуд тер'!P1089</f>
        <v>0.28058517061886429</v>
      </c>
      <c r="F1089" s="163">
        <f>'слюсарі х.в.'!Q1089+водовідведення!Q1089+зварювальник!N1089+'слюсарі ц.о. г.в.'!O1089+'гаряча вода'!O1089+'аварійні служби'!I1089</f>
        <v>0.19162263575310445</v>
      </c>
      <c r="G1089" s="163">
        <f>даратиз!K1089</f>
        <v>0</v>
      </c>
      <c r="H1089" s="163">
        <f>димвенканали!R1089</f>
        <v>6.4558846325658559E-2</v>
      </c>
      <c r="I1089" s="163">
        <f>покрівлі!P1089+'під зими'!N1089+маляри!N1089+водій!M1089</f>
        <v>0.16030110237260004</v>
      </c>
      <c r="J1089" s="163">
        <f>електрики!Q1089</f>
        <v>2.0002812532529078E-2</v>
      </c>
      <c r="K1089" s="163">
        <f t="shared" si="143"/>
        <v>0.84643760586359162</v>
      </c>
      <c r="L1089" s="10">
        <v>2.1274370967027948E-2</v>
      </c>
      <c r="M1089" s="116">
        <f t="shared" si="144"/>
        <v>0.87</v>
      </c>
      <c r="N1089" s="116">
        <f t="shared" si="145"/>
        <v>1.0412543721967435</v>
      </c>
      <c r="O1089" s="164"/>
      <c r="P1089" s="168"/>
      <c r="Q1089" s="154"/>
      <c r="R1089" s="184">
        <v>3</v>
      </c>
      <c r="S1089" s="166">
        <f t="shared" si="146"/>
        <v>0.16475028835519201</v>
      </c>
      <c r="T1089" s="166">
        <v>0.87650408384155154</v>
      </c>
      <c r="U1089" s="155">
        <f t="shared" si="147"/>
        <v>18.796294437456886</v>
      </c>
    </row>
    <row r="1090" spans="1:21">
      <c r="A1090" s="161">
        <f t="shared" si="148"/>
        <v>78</v>
      </c>
      <c r="B1090" s="162" t="s">
        <v>1125</v>
      </c>
      <c r="C1090" s="162">
        <v>32</v>
      </c>
      <c r="D1090" s="163">
        <f>'сходові кл'!P1090</f>
        <v>0.12995872751821427</v>
      </c>
      <c r="E1090" s="163">
        <f>'прибуд тер'!P1090</f>
        <v>0.28417888748827869</v>
      </c>
      <c r="F1090" s="163">
        <f>'слюсарі х.в.'!Q1090+водовідведення!Q1090+зварювальник!N1090+'слюсарі ц.о. г.в.'!O1090+'гаряча вода'!O1090+'аварійні служби'!I1090</f>
        <v>0.19211646967365267</v>
      </c>
      <c r="G1090" s="163">
        <f>даратиз!K1090</f>
        <v>0</v>
      </c>
      <c r="H1090" s="163">
        <f>димвенканали!R1090</f>
        <v>6.4854120735223827E-2</v>
      </c>
      <c r="I1090" s="163">
        <f>покрівлі!P1090+'під зими'!N1090+маляри!N1090+водій!M1090</f>
        <v>0.16067001852343521</v>
      </c>
      <c r="J1090" s="163">
        <f>електрики!Q1090</f>
        <v>2.0094299896327272E-2</v>
      </c>
      <c r="K1090" s="163">
        <f t="shared" si="143"/>
        <v>0.8518725238351319</v>
      </c>
      <c r="L1090" s="10">
        <v>2.1408798058086487E-2</v>
      </c>
      <c r="M1090" s="116">
        <f t="shared" si="144"/>
        <v>0.87</v>
      </c>
      <c r="N1090" s="116">
        <f t="shared" si="145"/>
        <v>1.0479375862718621</v>
      </c>
      <c r="O1090" s="164"/>
      <c r="P1090" s="168"/>
      <c r="Q1090" s="154"/>
      <c r="R1090" s="184">
        <v>3</v>
      </c>
      <c r="S1090" s="166">
        <f t="shared" si="146"/>
        <v>0.16589510627869875</v>
      </c>
      <c r="T1090" s="166">
        <v>0.88204247999316332</v>
      </c>
      <c r="U1090" s="155">
        <f t="shared" si="147"/>
        <v>18.808063108251272</v>
      </c>
    </row>
    <row r="1091" spans="1:21">
      <c r="A1091" s="161">
        <f t="shared" si="148"/>
        <v>79</v>
      </c>
      <c r="B1091" s="162" t="s">
        <v>1126</v>
      </c>
      <c r="C1091" s="162">
        <v>18</v>
      </c>
      <c r="D1091" s="163">
        <f>'сходові кл'!P1091</f>
        <v>0</v>
      </c>
      <c r="E1091" s="163">
        <f>'прибуд тер'!P1091</f>
        <v>0.30585805113264514</v>
      </c>
      <c r="F1091" s="163">
        <f>'слюсарі х.в.'!Q1091+водовідведення!Q1091+зварювальник!N1091+'слюсарі ц.о. г.в.'!O1091+'гаряча вода'!O1091+'аварійні служби'!I1091</f>
        <v>0.20330950826847044</v>
      </c>
      <c r="G1091" s="163">
        <f>даратиз!K1091</f>
        <v>0</v>
      </c>
      <c r="H1091" s="163">
        <f>димвенканали!R1091</f>
        <v>7.1546690291112394E-2</v>
      </c>
      <c r="I1091" s="163">
        <f>покрівлі!P1091+'під зими'!N1091+маляри!N1091+водій!M1091</f>
        <v>0.20153736122263727</v>
      </c>
      <c r="J1091" s="163">
        <f>електрики!Q1091</f>
        <v>2.2167915238089423E-2</v>
      </c>
      <c r="K1091" s="163">
        <f t="shared" si="143"/>
        <v>0.80441952615295464</v>
      </c>
      <c r="L1091" s="10">
        <v>2.0209327566417339E-2</v>
      </c>
      <c r="M1091" s="116">
        <f t="shared" si="144"/>
        <v>0.82</v>
      </c>
      <c r="N1091" s="116">
        <f t="shared" si="145"/>
        <v>0.98955462446324638</v>
      </c>
      <c r="O1091" s="164"/>
      <c r="P1091" s="168"/>
      <c r="Q1091" s="154"/>
      <c r="R1091" s="184">
        <v>1</v>
      </c>
      <c r="S1091" s="166">
        <f t="shared" si="146"/>
        <v>0.15693032872685198</v>
      </c>
      <c r="T1091" s="166">
        <v>0.8326242957363944</v>
      </c>
      <c r="U1091" s="155">
        <f t="shared" si="147"/>
        <v>18.847675900216043</v>
      </c>
    </row>
    <row r="1092" spans="1:21">
      <c r="A1092" s="161">
        <f t="shared" si="148"/>
        <v>80</v>
      </c>
      <c r="B1092" s="162" t="s">
        <v>1127</v>
      </c>
      <c r="C1092" s="162">
        <v>37</v>
      </c>
      <c r="D1092" s="163">
        <f>'сходові кл'!P1092</f>
        <v>0</v>
      </c>
      <c r="E1092" s="163">
        <f>'прибуд тер'!P1092</f>
        <v>0.27581292283989606</v>
      </c>
      <c r="F1092" s="163">
        <f>'слюсарі х.в.'!Q1092+водовідведення!Q1092+зварювальник!N1092+'слюсарі ц.о. г.в.'!O1092+'гаряча вода'!O1092+'аварійні служби'!I1092</f>
        <v>0.19146160067993309</v>
      </c>
      <c r="G1092" s="163">
        <f>даратиз!K1092</f>
        <v>0</v>
      </c>
      <c r="H1092" s="163">
        <f>димвенканали!R1092</f>
        <v>2.6227031319798796E-2</v>
      </c>
      <c r="I1092" s="163">
        <f>покрівлі!P1092+'під зими'!N1092+маляри!N1092+водій!M1092</f>
        <v>0.1520677362364698</v>
      </c>
      <c r="J1092" s="163">
        <f>електрики!Q1092</f>
        <v>1.9502742219215854E-2</v>
      </c>
      <c r="K1092" s="163">
        <f t="shared" si="143"/>
        <v>0.66507203329531361</v>
      </c>
      <c r="L1092" s="10">
        <v>1.6764158611292729E-2</v>
      </c>
      <c r="M1092" s="116">
        <f t="shared" si="144"/>
        <v>0.68</v>
      </c>
      <c r="N1092" s="116">
        <f t="shared" si="145"/>
        <v>0.81820343028792764</v>
      </c>
      <c r="O1092" s="164"/>
      <c r="P1092" s="168"/>
      <c r="Q1092" s="154"/>
      <c r="R1092" s="184">
        <v>1</v>
      </c>
      <c r="S1092" s="166">
        <f t="shared" si="146"/>
        <v>0.12752009550266719</v>
      </c>
      <c r="T1092" s="166">
        <v>0.69068333478526045</v>
      </c>
      <c r="U1092" s="155">
        <f t="shared" si="147"/>
        <v>18.462888719084891</v>
      </c>
    </row>
    <row r="1093" spans="1:21">
      <c r="A1093" s="161">
        <f t="shared" si="148"/>
        <v>81</v>
      </c>
      <c r="B1093" s="162" t="s">
        <v>1128</v>
      </c>
      <c r="C1093" s="162">
        <v>30</v>
      </c>
      <c r="D1093" s="163">
        <f>'сходові кл'!P1093</f>
        <v>0.13324556187388231</v>
      </c>
      <c r="E1093" s="163">
        <f>'прибуд тер'!P1093</f>
        <v>0.29136616108189778</v>
      </c>
      <c r="F1093" s="163">
        <f>'слюсарі х.в.'!Q1093+водовідведення!Q1093+зварювальник!N1093+'слюсарі ц.о. г.в.'!O1093+'гаряча вода'!O1093+'аварійні служби'!I1093</f>
        <v>0.19485971754541917</v>
      </c>
      <c r="G1093" s="163">
        <f>даратиз!K1093</f>
        <v>0</v>
      </c>
      <c r="H1093" s="163">
        <f>димвенканали!R1093</f>
        <v>6.6494370345310999E-2</v>
      </c>
      <c r="I1093" s="163">
        <f>покрівлі!P1093+'під зими'!N1093+маляри!N1093+водій!M1093</f>
        <v>0.17454074272776904</v>
      </c>
      <c r="J1093" s="163">
        <f>електрики!Q1093</f>
        <v>2.0602512284318596E-2</v>
      </c>
      <c r="K1093" s="163">
        <f t="shared" si="143"/>
        <v>0.88110906585859794</v>
      </c>
      <c r="L1093" s="10">
        <v>2.2124225197193367E-2</v>
      </c>
      <c r="M1093" s="116">
        <f t="shared" si="144"/>
        <v>0.9</v>
      </c>
      <c r="N1093" s="116">
        <f t="shared" si="145"/>
        <v>1.0838799492669495</v>
      </c>
      <c r="O1093" s="164"/>
      <c r="P1093" s="168"/>
      <c r="Q1093" s="154"/>
      <c r="R1093" s="184">
        <v>3</v>
      </c>
      <c r="S1093" s="166">
        <f t="shared" si="146"/>
        <v>0.17236187114258283</v>
      </c>
      <c r="T1093" s="166">
        <v>0.91151807812436669</v>
      </c>
      <c r="U1093" s="155">
        <f t="shared" si="147"/>
        <v>18.909320097880268</v>
      </c>
    </row>
    <row r="1094" spans="1:21">
      <c r="A1094" s="161">
        <f t="shared" si="148"/>
        <v>82</v>
      </c>
      <c r="B1094" s="162" t="s">
        <v>1129</v>
      </c>
      <c r="C1094" s="162">
        <v>27</v>
      </c>
      <c r="D1094" s="163">
        <f>'сходові кл'!P1094</f>
        <v>0.13362836100874234</v>
      </c>
      <c r="E1094" s="163">
        <f>'прибуд тер'!P1094</f>
        <v>0.45137083145087237</v>
      </c>
      <c r="F1094" s="163">
        <f>'слюсарі х.в.'!Q1094+водовідведення!Q1094+зварювальник!N1094+'слюсарі ц.о. г.в.'!O1094+'гаряча вода'!O1094+'аварійні служби'!I1094</f>
        <v>0.19517920821588997</v>
      </c>
      <c r="G1094" s="163">
        <f>даратиз!K1094</f>
        <v>0</v>
      </c>
      <c r="H1094" s="163">
        <f>димвенканали!R1094</f>
        <v>6.6685401003918149E-2</v>
      </c>
      <c r="I1094" s="163">
        <f>покрівлі!P1094+'під зими'!N1094+маляри!N1094+водій!M1094</f>
        <v>0.17481337813273345</v>
      </c>
      <c r="J1094" s="163">
        <f>електрики!Q1094</f>
        <v>2.0661700926457725E-2</v>
      </c>
      <c r="K1094" s="163">
        <f t="shared" si="143"/>
        <v>1.042338880738614</v>
      </c>
      <c r="L1094" s="10">
        <v>2.6123015728743225E-2</v>
      </c>
      <c r="M1094" s="116">
        <f t="shared" si="144"/>
        <v>1.07</v>
      </c>
      <c r="N1094" s="116">
        <f t="shared" si="145"/>
        <v>1.2821542757608289</v>
      </c>
      <c r="O1094" s="164"/>
      <c r="P1094" s="168"/>
      <c r="Q1094" s="154"/>
      <c r="R1094" s="184">
        <v>3</v>
      </c>
      <c r="S1094" s="166">
        <f t="shared" si="146"/>
        <v>0.20588602773660813</v>
      </c>
      <c r="T1094" s="166">
        <v>1.0762682480242207</v>
      </c>
      <c r="U1094" s="155">
        <f t="shared" si="147"/>
        <v>19.129620158781719</v>
      </c>
    </row>
    <row r="1095" spans="1:21">
      <c r="A1095" s="161">
        <f t="shared" si="148"/>
        <v>83</v>
      </c>
      <c r="B1095" s="162" t="s">
        <v>1130</v>
      </c>
      <c r="C1095" s="162">
        <v>15</v>
      </c>
      <c r="D1095" s="163">
        <f>'сходові кл'!P1095</f>
        <v>0</v>
      </c>
      <c r="E1095" s="163">
        <f>'прибуд тер'!P1095</f>
        <v>0.51230001548366944</v>
      </c>
      <c r="F1095" s="163">
        <f>'слюсарі х.в.'!Q1095+водовідведення!Q1095+зварювальник!N1095+'слюсарі ц.о. г.в.'!O1095+'гаряча вода'!O1095+'аварійні служби'!I1095</f>
        <v>0.18777802729555276</v>
      </c>
      <c r="G1095" s="163">
        <f>даратиз!K1095</f>
        <v>0</v>
      </c>
      <c r="H1095" s="163">
        <f>димвенканали!R1095</f>
        <v>6.2253427367264053E-2</v>
      </c>
      <c r="I1095" s="163">
        <f>покрівлі!P1095+'під зими'!N1095+маляри!N1095+водій!M1095</f>
        <v>0.19031559527774083</v>
      </c>
      <c r="J1095" s="163">
        <f>електрики!Q1095</f>
        <v>1.9288505108243901E-2</v>
      </c>
      <c r="K1095" s="163">
        <f t="shared" si="143"/>
        <v>0.97193557053247082</v>
      </c>
      <c r="L1095" s="10">
        <v>2.4374741345549417E-2</v>
      </c>
      <c r="M1095" s="116">
        <f t="shared" si="144"/>
        <v>1</v>
      </c>
      <c r="N1095" s="116">
        <f t="shared" si="145"/>
        <v>1.1955723742536242</v>
      </c>
      <c r="O1095" s="164"/>
      <c r="P1095" s="168"/>
      <c r="Q1095" s="154"/>
      <c r="R1095" s="184">
        <v>2</v>
      </c>
      <c r="S1095" s="166">
        <f t="shared" si="146"/>
        <v>0.19133303081698827</v>
      </c>
      <c r="T1095" s="166">
        <v>1.0042393434366359</v>
      </c>
      <c r="U1095" s="155">
        <f t="shared" si="147"/>
        <v>19.052532851603093</v>
      </c>
    </row>
    <row r="1096" spans="1:21">
      <c r="A1096" s="161">
        <f t="shared" si="148"/>
        <v>84</v>
      </c>
      <c r="B1096" s="162" t="s">
        <v>1131</v>
      </c>
      <c r="C1096" s="162">
        <v>22</v>
      </c>
      <c r="D1096" s="163">
        <f>'сходові кл'!P1096</f>
        <v>0.13373362163182917</v>
      </c>
      <c r="E1096" s="163">
        <f>'прибуд тер'!P1096</f>
        <v>0.29956591617565975</v>
      </c>
      <c r="F1096" s="163">
        <f>'слюсарі х.в.'!Q1096+водовідведення!Q1096+зварювальник!N1096+'слюсарі ц.о. г.в.'!O1096+'гаряча вода'!O1096+'аварійні служби'!I1096</f>
        <v>0.19527840054646758</v>
      </c>
      <c r="G1096" s="163">
        <f>даратиз!K1096</f>
        <v>0</v>
      </c>
      <c r="H1096" s="163">
        <f>димвенканали!R1096</f>
        <v>5.5614941561952229E-2</v>
      </c>
      <c r="I1096" s="163">
        <f>покрівлі!P1096+'під зими'!N1096+маляри!N1096+водій!M1096</f>
        <v>0.17488834636016315</v>
      </c>
      <c r="J1096" s="163">
        <f>електрики!Q1096</f>
        <v>2.0677976389968128E-2</v>
      </c>
      <c r="K1096" s="163">
        <f t="shared" si="143"/>
        <v>0.87975920266604002</v>
      </c>
      <c r="L1096" s="10">
        <v>2.2101909297445748E-2</v>
      </c>
      <c r="M1096" s="116">
        <f t="shared" si="144"/>
        <v>0.9</v>
      </c>
      <c r="N1096" s="116">
        <f t="shared" si="145"/>
        <v>1.0822333343561827</v>
      </c>
      <c r="O1096" s="164"/>
      <c r="P1096" s="168"/>
      <c r="Q1096" s="154"/>
      <c r="R1096" s="184">
        <v>3</v>
      </c>
      <c r="S1096" s="166">
        <f t="shared" si="146"/>
        <v>0.17163467130141796</v>
      </c>
      <c r="T1096" s="166">
        <v>0.91059866305476478</v>
      </c>
      <c r="U1096" s="155">
        <f t="shared" si="147"/>
        <v>18.848552964666016</v>
      </c>
    </row>
    <row r="1097" spans="1:21">
      <c r="A1097" s="161">
        <f t="shared" si="148"/>
        <v>85</v>
      </c>
      <c r="B1097" s="162" t="s">
        <v>1132</v>
      </c>
      <c r="C1097" s="162">
        <v>25</v>
      </c>
      <c r="D1097" s="163">
        <f>'сходові кл'!P1097</f>
        <v>0.13272991373747725</v>
      </c>
      <c r="E1097" s="163">
        <f>'прибуд тер'!P1097</f>
        <v>0.30439658121139862</v>
      </c>
      <c r="F1097" s="163">
        <f>'слюсарі х.в.'!Q1097+водовідведення!Q1097+зварювальник!N1097+'слюсарі ц.о. г.в.'!O1097+'гаряча вода'!O1097+'аварійні служби'!I1097</f>
        <v>0.19442934883811447</v>
      </c>
      <c r="G1097" s="163">
        <f>даратиз!K1097</f>
        <v>0</v>
      </c>
      <c r="H1097" s="163">
        <f>димвенканали!R1097</f>
        <v>5.5197536011960251E-2</v>
      </c>
      <c r="I1097" s="163">
        <f>покрівлі!P1097+'під зими'!N1097+маляри!N1097+водій!M1097</f>
        <v>0.17417349022982559</v>
      </c>
      <c r="J1097" s="163">
        <f>електрики!Q1097</f>
        <v>2.0522782446301728E-2</v>
      </c>
      <c r="K1097" s="163">
        <f t="shared" si="143"/>
        <v>0.88144965247507789</v>
      </c>
      <c r="L1097" s="10">
        <v>2.2144729326261457E-2</v>
      </c>
      <c r="M1097" s="116">
        <f t="shared" si="144"/>
        <v>0.9</v>
      </c>
      <c r="N1097" s="116">
        <f t="shared" si="145"/>
        <v>1.0843132581616071</v>
      </c>
      <c r="O1097" s="164"/>
      <c r="P1097" s="168"/>
      <c r="Q1097" s="154"/>
      <c r="R1097" s="184">
        <v>3</v>
      </c>
      <c r="S1097" s="166">
        <f t="shared" si="146"/>
        <v>0.17195040991963495</v>
      </c>
      <c r="T1097" s="166">
        <v>0.91236284824197211</v>
      </c>
      <c r="U1097" s="155">
        <f t="shared" si="147"/>
        <v>18.846713262268999</v>
      </c>
    </row>
    <row r="1098" spans="1:21">
      <c r="A1098" s="161">
        <f t="shared" si="148"/>
        <v>86</v>
      </c>
      <c r="B1098" s="162" t="s">
        <v>1133</v>
      </c>
      <c r="C1098" s="162">
        <v>19</v>
      </c>
      <c r="D1098" s="163">
        <f>'сходові кл'!P1098</f>
        <v>0</v>
      </c>
      <c r="E1098" s="163">
        <f>'прибуд тер'!P1098</f>
        <v>0.45587093480176216</v>
      </c>
      <c r="F1098" s="163">
        <f>'слюсарі х.в.'!Q1098+водовідведення!Q1098+зварювальник!N1098+'слюсарі ц.о. г.в.'!O1098+'гаряча вода'!O1098+'аварійні служби'!I1098</f>
        <v>0.2025489331168682</v>
      </c>
      <c r="G1098" s="163">
        <f>даратиз!K1098</f>
        <v>0</v>
      </c>
      <c r="H1098" s="163">
        <f>димвенканали!R1098</f>
        <v>7.1091925299331241E-2</v>
      </c>
      <c r="I1098" s="163">
        <f>покрівлі!P1098+'під зими'!N1098+маляри!N1098+водій!M1098</f>
        <v>0.20234240878324047</v>
      </c>
      <c r="J1098" s="163">
        <f>електрики!Q1098</f>
        <v>2.2027011560364622E-2</v>
      </c>
      <c r="K1098" s="163">
        <f t="shared" si="143"/>
        <v>0.95388121356156674</v>
      </c>
      <c r="L1098" s="10">
        <v>2.3916142894112608E-2</v>
      </c>
      <c r="M1098" s="116">
        <f t="shared" si="144"/>
        <v>0.98</v>
      </c>
      <c r="N1098" s="116">
        <f t="shared" si="145"/>
        <v>1.1733568277468152</v>
      </c>
      <c r="O1098" s="164"/>
      <c r="P1098" s="168"/>
      <c r="Q1098" s="154"/>
      <c r="R1098" s="184">
        <v>2</v>
      </c>
      <c r="S1098" s="166">
        <f t="shared" si="146"/>
        <v>0.18801174050937575</v>
      </c>
      <c r="T1098" s="166">
        <v>0.98534508723743941</v>
      </c>
      <c r="U1098" s="155">
        <f t="shared" si="147"/>
        <v>19.080801532841093</v>
      </c>
    </row>
    <row r="1099" spans="1:21">
      <c r="A1099" s="161">
        <f t="shared" si="148"/>
        <v>87</v>
      </c>
      <c r="B1099" s="162" t="s">
        <v>1134</v>
      </c>
      <c r="C1099" s="162">
        <v>25</v>
      </c>
      <c r="D1099" s="163">
        <f>'сходові кл'!P1099</f>
        <v>0.13188955732111646</v>
      </c>
      <c r="E1099" s="163">
        <f>'прибуд тер'!P1099</f>
        <v>0.5908703524334824</v>
      </c>
      <c r="F1099" s="163">
        <f>'слюсарі х.в.'!Q1099+водовідведення!Q1099+зварювальник!N1099+'слюсарі ц.о. г.в.'!O1099+'гаряча вода'!O1099+'аварійні служби'!I1099</f>
        <v>0.19369921510559956</v>
      </c>
      <c r="G1099" s="163">
        <f>даратиз!K1099</f>
        <v>0</v>
      </c>
      <c r="H1099" s="163">
        <f>димвенканали!R1099</f>
        <v>6.5817674869277934E-2</v>
      </c>
      <c r="I1099" s="163">
        <f>покрівлі!P1099+'під зими'!N1099+маляри!N1099+водій!M1099</f>
        <v>0.15959867181789916</v>
      </c>
      <c r="J1099" s="163">
        <f>електрики!Q1099</f>
        <v>2.0392846010537612E-2</v>
      </c>
      <c r="K1099" s="163">
        <f t="shared" si="143"/>
        <v>1.1622683175579132</v>
      </c>
      <c r="L1099" s="10">
        <v>2.9108638612751255E-2</v>
      </c>
      <c r="M1099" s="116">
        <f t="shared" si="144"/>
        <v>1.19</v>
      </c>
      <c r="N1099" s="116">
        <f t="shared" si="145"/>
        <v>1.4296523474047973</v>
      </c>
      <c r="O1099" s="164"/>
      <c r="P1099" s="168"/>
      <c r="Q1099" s="154"/>
      <c r="R1099" s="184">
        <v>3</v>
      </c>
      <c r="S1099" s="166">
        <f t="shared" si="146"/>
        <v>0.23037643655944562</v>
      </c>
      <c r="T1099" s="166">
        <v>1.1992759108453517</v>
      </c>
      <c r="U1099" s="155">
        <f t="shared" si="147"/>
        <v>19.209627615805001</v>
      </c>
    </row>
    <row r="1100" spans="1:21">
      <c r="A1100" s="161">
        <f t="shared" si="148"/>
        <v>88</v>
      </c>
      <c r="B1100" s="162" t="s">
        <v>1135</v>
      </c>
      <c r="C1100" s="162">
        <v>42</v>
      </c>
      <c r="D1100" s="163">
        <f>'сходові кл'!P1100</f>
        <v>0.1322491393663931</v>
      </c>
      <c r="E1100" s="163">
        <f>'прибуд тер'!P1100</f>
        <v>0.47492548169685161</v>
      </c>
      <c r="F1100" s="163">
        <f>'слюсарі х.в.'!Q1100+водовідведення!Q1100+зварювальник!N1100+'слюсарі ц.о. г.в.'!O1100+'гаряча вода'!O1100+'аварійні служби'!I1100</f>
        <v>0.19402808636864988</v>
      </c>
      <c r="G1100" s="163">
        <f>даратиз!K1100</f>
        <v>0</v>
      </c>
      <c r="H1100" s="163">
        <f>димвенканали!R1100</f>
        <v>6.5997119357723871E-2</v>
      </c>
      <c r="I1100" s="163">
        <f>покрівлі!P1100+'під зими'!N1100+маляри!N1100+водій!M1100</f>
        <v>0.16177216569998226</v>
      </c>
      <c r="J1100" s="163">
        <f>електрики!Q1100</f>
        <v>2.044844481173479E-2</v>
      </c>
      <c r="K1100" s="163">
        <f t="shared" si="143"/>
        <v>1.0494204373013356</v>
      </c>
      <c r="L1100" s="10">
        <v>2.6307418053426134E-2</v>
      </c>
      <c r="M1100" s="116">
        <f t="shared" si="144"/>
        <v>1.08</v>
      </c>
      <c r="N1100" s="116">
        <f t="shared" si="145"/>
        <v>1.290873426425714</v>
      </c>
      <c r="O1100" s="164"/>
      <c r="P1100" s="168"/>
      <c r="Q1100" s="154"/>
      <c r="R1100" s="184">
        <v>3</v>
      </c>
      <c r="S1100" s="166">
        <f t="shared" si="146"/>
        <v>0.2070078026245572</v>
      </c>
      <c r="T1100" s="166">
        <v>1.0838656238011568</v>
      </c>
      <c r="U1100" s="155">
        <f t="shared" si="147"/>
        <v>19.099028336979003</v>
      </c>
    </row>
    <row r="1101" spans="1:21">
      <c r="A1101" s="161">
        <f t="shared" si="148"/>
        <v>89</v>
      </c>
      <c r="B1101" s="162" t="s">
        <v>1136</v>
      </c>
      <c r="C1101" s="162">
        <v>17</v>
      </c>
      <c r="D1101" s="163">
        <f>'сходові кл'!P1101</f>
        <v>0</v>
      </c>
      <c r="E1101" s="163">
        <f>'прибуд тер'!P1101</f>
        <v>0.38363463372524098</v>
      </c>
      <c r="F1101" s="163">
        <f>'слюсарі х.в.'!Q1101+водовідведення!Q1101+зварювальник!N1101+'слюсарі ц.о. г.в.'!O1101+'гаряча вода'!O1101+'аварійні служби'!I1101</f>
        <v>0.20372015811860827</v>
      </c>
      <c r="G1101" s="163">
        <f>даратиз!K1101</f>
        <v>0</v>
      </c>
      <c r="H1101" s="163">
        <f>димвенканали!R1101</f>
        <v>7.1792227073808293E-2</v>
      </c>
      <c r="I1101" s="163">
        <f>покрівлі!P1101+'під зими'!N1101+маляри!N1101+водій!M1101</f>
        <v>0.21365533479787974</v>
      </c>
      <c r="J1101" s="163">
        <f>електрики!Q1101</f>
        <v>2.2243991972938918E-2</v>
      </c>
      <c r="K1101" s="163">
        <f t="shared" si="143"/>
        <v>0.8950463456884763</v>
      </c>
      <c r="L1101" s="10">
        <v>2.2449260671128925E-2</v>
      </c>
      <c r="M1101" s="116">
        <f t="shared" si="144"/>
        <v>0.92</v>
      </c>
      <c r="N1101" s="116">
        <f t="shared" si="145"/>
        <v>1.1009947276315262</v>
      </c>
      <c r="O1101" s="164"/>
      <c r="P1101" s="168"/>
      <c r="Q1101" s="154"/>
      <c r="R1101" s="184">
        <v>2</v>
      </c>
      <c r="S1101" s="166">
        <f t="shared" si="146"/>
        <v>0.17608518798101436</v>
      </c>
      <c r="T1101" s="166">
        <v>0.92490953965051181</v>
      </c>
      <c r="U1101" s="155">
        <f t="shared" si="147"/>
        <v>19.038098368792937</v>
      </c>
    </row>
    <row r="1102" spans="1:21">
      <c r="A1102" s="161">
        <f t="shared" si="148"/>
        <v>90</v>
      </c>
      <c r="B1102" s="162" t="s">
        <v>1137</v>
      </c>
      <c r="C1102" s="162">
        <v>17</v>
      </c>
      <c r="D1102" s="163">
        <f>'сходові кл'!P1102</f>
        <v>0</v>
      </c>
      <c r="E1102" s="163">
        <f>'прибуд тер'!P1102</f>
        <v>0.26217116011581615</v>
      </c>
      <c r="F1102" s="163">
        <f>'слюсарі х.в.'!Q1102+водовідведення!Q1102+зварювальник!N1102+'слюсарі ц.о. г.в.'!O1102+'гаряча вода'!O1102+'аварійні служби'!I1102</f>
        <v>0.17339724343051854</v>
      </c>
      <c r="G1102" s="163">
        <f>даратиз!K1102</f>
        <v>0</v>
      </c>
      <c r="H1102" s="163">
        <f>димвенканали!R1102</f>
        <v>5.3661474287762051E-2</v>
      </c>
      <c r="I1102" s="163">
        <f>покрівлі!P1102+'під зими'!N1102+маляри!N1102+водій!M1102</f>
        <v>0.19412070309730622</v>
      </c>
      <c r="J1102" s="163">
        <f>електрики!Q1102</f>
        <v>1.6626387729773054E-2</v>
      </c>
      <c r="K1102" s="163">
        <f t="shared" si="143"/>
        <v>0.69997696866117609</v>
      </c>
      <c r="L1102" s="10">
        <v>1.7630240056580617E-2</v>
      </c>
      <c r="M1102" s="116">
        <f t="shared" si="144"/>
        <v>0.72</v>
      </c>
      <c r="N1102" s="116">
        <f t="shared" si="145"/>
        <v>0.86112865046130804</v>
      </c>
      <c r="O1102" s="164"/>
      <c r="P1102" s="168"/>
      <c r="Q1102" s="154"/>
      <c r="R1102" s="184">
        <v>2</v>
      </c>
      <c r="S1102" s="166">
        <f t="shared" si="146"/>
        <v>0.13476276013018662</v>
      </c>
      <c r="T1102" s="166">
        <v>0.72636589033112142</v>
      </c>
      <c r="U1102" s="155">
        <f t="shared" si="147"/>
        <v>18.553013284909845</v>
      </c>
    </row>
    <row r="1103" spans="1:21">
      <c r="A1103" s="161">
        <f t="shared" si="148"/>
        <v>91</v>
      </c>
      <c r="B1103" s="162" t="s">
        <v>1138</v>
      </c>
      <c r="C1103" s="162">
        <v>35</v>
      </c>
      <c r="D1103" s="163">
        <f>'сходові кл'!P1103</f>
        <v>0.13412983026791003</v>
      </c>
      <c r="E1103" s="163">
        <f>'прибуд тер'!P1103</f>
        <v>0.60090686246889202</v>
      </c>
      <c r="F1103" s="163">
        <f>'слюсарі х.в.'!Q1103+водовідведення!Q1103+зварювальник!N1103+'слюсарі ц.о. г.в.'!O1103+'гаряча вода'!O1103+'аварійні служби'!I1103</f>
        <v>0.19560424220275163</v>
      </c>
      <c r="G1103" s="163">
        <f>даратиз!K1103</f>
        <v>0</v>
      </c>
      <c r="H1103" s="163">
        <f>димвенканали!R1103</f>
        <v>6.1357681330585181E-2</v>
      </c>
      <c r="I1103" s="163">
        <f>покрівлі!P1103+'під зими'!N1103+маляри!N1103+водій!M1103</f>
        <v>0.17517053221721271</v>
      </c>
      <c r="J1103" s="163">
        <f>електрики!Q1103</f>
        <v>2.0739238417589997E-2</v>
      </c>
      <c r="K1103" s="163">
        <f t="shared" si="143"/>
        <v>1.1879083869049416</v>
      </c>
      <c r="L1103" s="10">
        <v>2.9739043246779128E-2</v>
      </c>
      <c r="M1103" s="116">
        <f t="shared" si="144"/>
        <v>1.22</v>
      </c>
      <c r="N1103" s="116">
        <f t="shared" si="145"/>
        <v>1.4611769161820649</v>
      </c>
      <c r="O1103" s="164"/>
      <c r="P1103" s="168"/>
      <c r="Q1103" s="154"/>
      <c r="R1103" s="184">
        <v>3</v>
      </c>
      <c r="S1103" s="166">
        <f t="shared" si="146"/>
        <v>0.23592833441476491</v>
      </c>
      <c r="T1103" s="166">
        <v>1.2252485817673</v>
      </c>
      <c r="U1103" s="155">
        <f t="shared" si="147"/>
        <v>19.25554845976329</v>
      </c>
    </row>
    <row r="1104" spans="1:21">
      <c r="A1104" s="161">
        <f t="shared" si="148"/>
        <v>92</v>
      </c>
      <c r="B1104" s="162" t="s">
        <v>1139</v>
      </c>
      <c r="C1104" s="162">
        <v>20</v>
      </c>
      <c r="D1104" s="163">
        <f>'сходові кл'!P1104</f>
        <v>0</v>
      </c>
      <c r="E1104" s="163">
        <f>'прибуд тер'!P1104</f>
        <v>0.73450738566549256</v>
      </c>
      <c r="F1104" s="163">
        <f>'слюсарі х.в.'!Q1104+водовідведення!Q1104+зварювальник!N1104+'слюсарі ц.о. г.в.'!O1104+'гаряча вода'!O1104+'аварійні служби'!I1104</f>
        <v>0.20464156500079891</v>
      </c>
      <c r="G1104" s="163">
        <f>даратиз!K1104</f>
        <v>0</v>
      </c>
      <c r="H1104" s="163">
        <f>димвенканали!R1104</f>
        <v>7.2343944476873104E-2</v>
      </c>
      <c r="I1104" s="163">
        <f>покрівлі!P1104+'під зими'!N1104+маляри!N1104+водій!M1104</f>
        <v>0.20450333281317629</v>
      </c>
      <c r="J1104" s="163">
        <f>електрики!Q1104</f>
        <v>2.2414935234978794E-2</v>
      </c>
      <c r="K1104" s="163">
        <f t="shared" si="143"/>
        <v>1.2384111631913195</v>
      </c>
      <c r="L1104" s="10">
        <v>3.0971639195331729E-2</v>
      </c>
      <c r="M1104" s="116">
        <f t="shared" si="144"/>
        <v>1.27</v>
      </c>
      <c r="N1104" s="116">
        <f t="shared" si="145"/>
        <v>1.5232593628639812</v>
      </c>
      <c r="O1104" s="164"/>
      <c r="P1104" s="168"/>
      <c r="Q1104" s="154"/>
      <c r="R1104" s="184">
        <v>2</v>
      </c>
      <c r="S1104" s="166">
        <f t="shared" si="146"/>
        <v>0.24722782801631404</v>
      </c>
      <c r="T1104" s="166">
        <v>1.2760315348476672</v>
      </c>
      <c r="U1104" s="155">
        <f t="shared" si="147"/>
        <v>19.374742807263626</v>
      </c>
    </row>
    <row r="1105" spans="1:21">
      <c r="A1105" s="161">
        <f t="shared" si="148"/>
        <v>93</v>
      </c>
      <c r="B1105" s="162" t="s">
        <v>1140</v>
      </c>
      <c r="C1105" s="162">
        <v>57</v>
      </c>
      <c r="D1105" s="163">
        <f>'сходові кл'!P1105</f>
        <v>0</v>
      </c>
      <c r="E1105" s="163">
        <f>'прибуд тер'!P1105</f>
        <v>0.69175428751580847</v>
      </c>
      <c r="F1105" s="163">
        <f>'слюсарі х.в.'!Q1105+водовідведення!Q1105+зварювальник!N1105+'слюсарі ц.о. г.в.'!O1105+'гаряча вода'!O1105+'аварійні служби'!I1105</f>
        <v>0.28609808318199814</v>
      </c>
      <c r="G1105" s="163">
        <f>даратиз!K1105</f>
        <v>0</v>
      </c>
      <c r="H1105" s="163">
        <f>димвенканали!R1105</f>
        <v>1.6400271385109952E-2</v>
      </c>
      <c r="I1105" s="163">
        <f>покрівлі!P1105+'під зими'!N1105+маляри!N1105+водій!M1105</f>
        <v>0.20728646186412414</v>
      </c>
      <c r="J1105" s="163">
        <f>електрики!Q1105</f>
        <v>2.5971776729147175E-2</v>
      </c>
      <c r="K1105" s="163">
        <f t="shared" si="143"/>
        <v>1.2275108806761879</v>
      </c>
      <c r="L1105" s="10">
        <v>3.1629043167011948E-2</v>
      </c>
      <c r="M1105" s="116">
        <f t="shared" si="144"/>
        <v>1.26</v>
      </c>
      <c r="N1105" s="116">
        <f t="shared" si="145"/>
        <v>1.5109679086118397</v>
      </c>
      <c r="O1105" s="164"/>
      <c r="P1105" s="168"/>
      <c r="Q1105" s="154"/>
      <c r="R1105" s="184">
        <v>2</v>
      </c>
      <c r="S1105" s="166">
        <f t="shared" si="146"/>
        <v>0.20785133013094748</v>
      </c>
      <c r="T1105" s="166">
        <v>1.3031165784808922</v>
      </c>
      <c r="U1105" s="155">
        <f t="shared" si="147"/>
        <v>15.950325056354519</v>
      </c>
    </row>
    <row r="1106" spans="1:21">
      <c r="A1106" s="161">
        <f t="shared" si="148"/>
        <v>94</v>
      </c>
      <c r="B1106" s="162" t="s">
        <v>1141</v>
      </c>
      <c r="C1106" s="162">
        <v>71</v>
      </c>
      <c r="D1106" s="163">
        <f>'сходові кл'!P1106</f>
        <v>0</v>
      </c>
      <c r="E1106" s="163">
        <f>'прибуд тер'!P1106</f>
        <v>0.65276163849124635</v>
      </c>
      <c r="F1106" s="163">
        <f>'слюсарі х.в.'!Q1106+водовідведення!Q1106+зварювальник!N1106+'слюсарі ц.о. г.в.'!O1106+'гаряча вода'!O1106+'аварійні служби'!I1106</f>
        <v>0.29786390764948834</v>
      </c>
      <c r="G1106" s="163">
        <f>даратиз!K1106</f>
        <v>0</v>
      </c>
      <c r="H1106" s="163">
        <f>димвенканали!R1106</f>
        <v>1.6360157436047504E-2</v>
      </c>
      <c r="I1106" s="163">
        <f>покрівлі!P1106+'під зими'!N1106+маляри!N1106+водій!M1106</f>
        <v>0.20697425026260313</v>
      </c>
      <c r="J1106" s="163">
        <f>електрики!Q1106</f>
        <v>2.8161142965869104E-2</v>
      </c>
      <c r="K1106" s="163">
        <f t="shared" si="143"/>
        <v>1.2021210968052543</v>
      </c>
      <c r="L1106" s="10">
        <v>3.1005561331325357E-2</v>
      </c>
      <c r="M1106" s="116">
        <f t="shared" si="144"/>
        <v>1.23</v>
      </c>
      <c r="N1106" s="116">
        <f t="shared" si="145"/>
        <v>1.4797519897638955</v>
      </c>
      <c r="O1106" s="164"/>
      <c r="P1106" s="168"/>
      <c r="Q1106" s="154"/>
      <c r="R1106" s="184">
        <v>2</v>
      </c>
      <c r="S1106" s="166">
        <f t="shared" si="146"/>
        <v>0.20232286291329094</v>
      </c>
      <c r="T1106" s="166">
        <v>1.2774291268506046</v>
      </c>
      <c r="U1106" s="155">
        <f t="shared" si="147"/>
        <v>15.838284775305004</v>
      </c>
    </row>
    <row r="1107" spans="1:21">
      <c r="A1107" s="161">
        <f t="shared" si="148"/>
        <v>95</v>
      </c>
      <c r="B1107" s="222" t="s">
        <v>1142</v>
      </c>
      <c r="C1107" s="162">
        <v>23</v>
      </c>
      <c r="D1107" s="163">
        <f>'сходові кл'!P1107</f>
        <v>0</v>
      </c>
      <c r="E1107" s="234">
        <f>'прибуд тер'!P1107</f>
        <v>0</v>
      </c>
      <c r="F1107" s="163">
        <f>'слюсарі х.в.'!Q1107+водовідведення!Q1107+зварювальник!N1107+'слюсарі ц.о. г.в.'!O1107+'гаряча вода'!O1107+'аварійні служби'!I1107</f>
        <v>0.20444948024606341</v>
      </c>
      <c r="G1107" s="163">
        <f>даратиз!K1107</f>
        <v>0</v>
      </c>
      <c r="H1107" s="163">
        <f>димвенканали!R1107</f>
        <v>7.222830517943564E-2</v>
      </c>
      <c r="I1107" s="163">
        <f>покрівлі!P1107+'під зими'!N1107+маляри!N1107+водій!M1107</f>
        <v>0.20162858340375306</v>
      </c>
      <c r="J1107" s="163">
        <f>електрики!Q1107</f>
        <v>2.2379105734922879E-2</v>
      </c>
      <c r="K1107" s="163">
        <f t="shared" si="143"/>
        <v>0.500685474564175</v>
      </c>
      <c r="L1107" s="10">
        <v>1.267536043085353E-2</v>
      </c>
      <c r="M1107" s="116">
        <f t="shared" si="144"/>
        <v>0.51</v>
      </c>
      <c r="N1107" s="116">
        <f t="shared" si="145"/>
        <v>0.61603300199403421</v>
      </c>
      <c r="O1107" s="164"/>
      <c r="P1107" s="168"/>
      <c r="Q1107" s="154"/>
      <c r="R1107" s="184">
        <v>2</v>
      </c>
      <c r="S1107" s="166">
        <f t="shared" si="146"/>
        <v>9.3808152242868759E-2</v>
      </c>
      <c r="T1107" s="166">
        <v>0.52222484975116545</v>
      </c>
      <c r="U1107" s="155">
        <f t="shared" si="147"/>
        <v>17.963172814845432</v>
      </c>
    </row>
    <row r="1108" spans="1:21">
      <c r="A1108" s="161">
        <f t="shared" si="148"/>
        <v>96</v>
      </c>
      <c r="B1108" s="162" t="s">
        <v>1143</v>
      </c>
      <c r="C1108" s="162">
        <v>13</v>
      </c>
      <c r="D1108" s="163">
        <f>'сходові кл'!P1108</f>
        <v>0</v>
      </c>
      <c r="E1108" s="163">
        <f>'прибуд тер'!P1108</f>
        <v>0.57091654744640619</v>
      </c>
      <c r="F1108" s="163">
        <f>'слюсарі х.в.'!Q1108+водовідведення!Q1108+зварювальник!N1108+'слюсарі ц.о. г.в.'!O1108+'гаряча вода'!O1108+'аварійні служби'!I1108</f>
        <v>0.20277383518824738</v>
      </c>
      <c r="G1108" s="163">
        <f>даратиз!K1108</f>
        <v>0</v>
      </c>
      <c r="H1108" s="163">
        <f>димвенканали!R1108</f>
        <v>7.1226399306833138E-2</v>
      </c>
      <c r="I1108" s="163">
        <f>покрівлі!P1108+'під зими'!N1108+маляри!N1108+водій!M1108</f>
        <v>0.20310211505164144</v>
      </c>
      <c r="J1108" s="163">
        <f>електрики!Q1108</f>
        <v>2.206867677769192E-2</v>
      </c>
      <c r="K1108" s="163">
        <f t="shared" si="143"/>
        <v>1.07008757377082</v>
      </c>
      <c r="L1108" s="10">
        <v>2.679792121742532E-2</v>
      </c>
      <c r="M1108" s="116">
        <f t="shared" si="144"/>
        <v>1.1000000000000001</v>
      </c>
      <c r="N1108" s="116">
        <f t="shared" si="145"/>
        <v>1.3162625939858945</v>
      </c>
      <c r="O1108" s="164"/>
      <c r="P1108" s="168"/>
      <c r="Q1108" s="154"/>
      <c r="R1108" s="184">
        <v>2</v>
      </c>
      <c r="S1108" s="166">
        <f t="shared" si="146"/>
        <v>0.2121882398279713</v>
      </c>
      <c r="T1108" s="166">
        <v>1.1040743541579232</v>
      </c>
      <c r="U1108" s="155">
        <f t="shared" si="147"/>
        <v>19.218654887587451</v>
      </c>
    </row>
    <row r="1109" spans="1:21">
      <c r="A1109" s="161">
        <f t="shared" si="148"/>
        <v>97</v>
      </c>
      <c r="B1109" s="162" t="s">
        <v>1144</v>
      </c>
      <c r="C1109" s="162">
        <v>19</v>
      </c>
      <c r="D1109" s="163">
        <f>'сходові кл'!P1109</f>
        <v>0</v>
      </c>
      <c r="E1109" s="163">
        <f>'прибуд тер'!P1109</f>
        <v>0.6045651038998483</v>
      </c>
      <c r="F1109" s="163">
        <f>'слюсарі х.в.'!Q1109+водовідведення!Q1109+зварювальник!N1109+'слюсарі ц.о. г.в.'!O1109+'гаряча вода'!O1109+'аварійні служби'!I1109</f>
        <v>0.1994867356977609</v>
      </c>
      <c r="G1109" s="163">
        <f>даратиз!K1109</f>
        <v>0</v>
      </c>
      <c r="H1109" s="163">
        <f>димвенканали!R1109</f>
        <v>6.8567568619506733E-2</v>
      </c>
      <c r="I1109" s="163">
        <f>покрівлі!P1109+'під зими'!N1109+маляри!N1109+водій!M1109</f>
        <v>0.20204881516578221</v>
      </c>
      <c r="J1109" s="163">
        <f>електрики!Q1109</f>
        <v>2.1244868813001146E-2</v>
      </c>
      <c r="K1109" s="163">
        <f t="shared" si="143"/>
        <v>1.0959130921958993</v>
      </c>
      <c r="L1109" s="10">
        <v>2.7411389404358857E-2</v>
      </c>
      <c r="M1109" s="116">
        <f t="shared" si="144"/>
        <v>1.1200000000000001</v>
      </c>
      <c r="N1109" s="116">
        <f t="shared" si="145"/>
        <v>1.3479893779203096</v>
      </c>
      <c r="O1109" s="164"/>
      <c r="P1109" s="168"/>
      <c r="Q1109" s="154"/>
      <c r="R1109" s="184">
        <v>2</v>
      </c>
      <c r="S1109" s="166">
        <f t="shared" si="146"/>
        <v>0.21864013446072472</v>
      </c>
      <c r="T1109" s="166">
        <v>1.1293492434595849</v>
      </c>
      <c r="U1109" s="155">
        <f t="shared" si="147"/>
        <v>19.359833614529627</v>
      </c>
    </row>
    <row r="1110" spans="1:21">
      <c r="A1110" s="161">
        <f t="shared" si="148"/>
        <v>98</v>
      </c>
      <c r="B1110" s="162" t="s">
        <v>1145</v>
      </c>
      <c r="C1110" s="162">
        <v>18</v>
      </c>
      <c r="D1110" s="163">
        <f>'сходові кл'!P1110</f>
        <v>0</v>
      </c>
      <c r="E1110" s="163">
        <f>'прибуд тер'!P1110</f>
        <v>0.59173749719711433</v>
      </c>
      <c r="F1110" s="163">
        <f>'слюсарі х.в.'!Q1110+водовідведення!Q1110+зварювальник!N1110+'слюсарі ц.о. г.в.'!O1110+'гаряча вода'!O1110+'аварійні служби'!I1110</f>
        <v>0.2039243208026349</v>
      </c>
      <c r="G1110" s="163">
        <f>даратиз!K1110</f>
        <v>0</v>
      </c>
      <c r="H1110" s="163">
        <f>димвенканали!R1110</f>
        <v>7.6400627709692692E-2</v>
      </c>
      <c r="I1110" s="163">
        <f>покрівлі!P1110+'під зими'!N1110+маляри!N1110+водій!M1110</f>
        <v>0.20428092697055555</v>
      </c>
      <c r="J1110" s="163">
        <f>електрики!Q1110</f>
        <v>2.2279389795938503E-2</v>
      </c>
      <c r="K1110" s="163">
        <f t="shared" si="143"/>
        <v>1.0986227624759362</v>
      </c>
      <c r="L1110" s="10">
        <v>2.7499590645806579E-2</v>
      </c>
      <c r="M1110" s="116">
        <f t="shared" si="144"/>
        <v>1.1299999999999999</v>
      </c>
      <c r="N1110" s="116">
        <f t="shared" si="145"/>
        <v>1.3513468237460913</v>
      </c>
      <c r="O1110" s="164"/>
      <c r="P1110" s="168"/>
      <c r="Q1110" s="154"/>
      <c r="R1110" s="184">
        <v>2</v>
      </c>
      <c r="S1110" s="166">
        <f t="shared" si="146"/>
        <v>0.21836368913886028</v>
      </c>
      <c r="T1110" s="166">
        <v>1.132983134607231</v>
      </c>
      <c r="U1110" s="155">
        <f t="shared" si="147"/>
        <v>19.273339776108848</v>
      </c>
    </row>
    <row r="1111" spans="1:21">
      <c r="A1111" s="161">
        <f t="shared" si="148"/>
        <v>99</v>
      </c>
      <c r="B1111" s="162" t="s">
        <v>1146</v>
      </c>
      <c r="C1111" s="162">
        <v>25</v>
      </c>
      <c r="D1111" s="163">
        <f>'сходові кл'!P1111</f>
        <v>0</v>
      </c>
      <c r="E1111" s="163">
        <f>'прибуд тер'!P1111</f>
        <v>0.6840216387157696</v>
      </c>
      <c r="F1111" s="163">
        <f>'слюсарі х.в.'!Q1111+водовідведення!Q1111+зварювальник!N1111+'слюсарі ц.о. г.в.'!O1111+'гаряча вода'!O1111+'аварійні служби'!I1111</f>
        <v>0.20258635780317685</v>
      </c>
      <c r="G1111" s="163">
        <f>даратиз!K1111</f>
        <v>0</v>
      </c>
      <c r="H1111" s="163">
        <f>димвенканали!R1111</f>
        <v>7.3377673602859683E-2</v>
      </c>
      <c r="I1111" s="163">
        <f>покрівлі!P1111+'під зими'!N1111+маляри!N1111+водій!M1111</f>
        <v>0.21080951579409843</v>
      </c>
      <c r="J1111" s="163">
        <f>електрики!Q1111</f>
        <v>2.2033944834384256E-2</v>
      </c>
      <c r="K1111" s="163">
        <f t="shared" si="143"/>
        <v>1.1928291307502887</v>
      </c>
      <c r="L1111" s="10">
        <v>2.9835315940223435E-2</v>
      </c>
      <c r="M1111" s="116">
        <f t="shared" si="144"/>
        <v>1.22</v>
      </c>
      <c r="N1111" s="116">
        <f t="shared" si="145"/>
        <v>1.4671973360286146</v>
      </c>
      <c r="O1111" s="164"/>
      <c r="P1111" s="168"/>
      <c r="Q1111" s="154"/>
      <c r="R1111" s="184">
        <v>2</v>
      </c>
      <c r="S1111" s="166">
        <f t="shared" si="146"/>
        <v>0.23798231929140923</v>
      </c>
      <c r="T1111" s="166">
        <v>1.2292150167372053</v>
      </c>
      <c r="U1111" s="155">
        <f t="shared" si="147"/>
        <v>19.360511875546639</v>
      </c>
    </row>
    <row r="1112" spans="1:21">
      <c r="A1112" s="161">
        <f t="shared" si="148"/>
        <v>100</v>
      </c>
      <c r="B1112" s="162" t="s">
        <v>1147</v>
      </c>
      <c r="C1112" s="162">
        <v>15</v>
      </c>
      <c r="D1112" s="163">
        <f>'сходові кл'!P1112</f>
        <v>0</v>
      </c>
      <c r="E1112" s="163">
        <f>'прибуд тер'!P1112</f>
        <v>0.59235166745742707</v>
      </c>
      <c r="F1112" s="163">
        <f>'слюсарі х.в.'!Q1112+водовідведення!Q1112+зварювальник!N1112+'слюсарі ц.о. г.в.'!O1112+'гаряча вода'!O1112+'аварійні служби'!I1112</f>
        <v>0.15532342282196526</v>
      </c>
      <c r="G1112" s="163">
        <f>даратиз!K1112</f>
        <v>0</v>
      </c>
      <c r="H1112" s="163">
        <f>димвенканали!R1112</f>
        <v>3.2207013194400183E-2</v>
      </c>
      <c r="I1112" s="163">
        <f>покрівлі!P1112+'під зими'!N1112+маляри!N1112+водій!M1112</f>
        <v>0.2354019238044408</v>
      </c>
      <c r="J1112" s="163">
        <f>електрики!Q1112</f>
        <v>0</v>
      </c>
      <c r="K1112" s="163">
        <f t="shared" si="143"/>
        <v>1.0152840272782333</v>
      </c>
      <c r="L1112" s="10">
        <v>2.5437140130982406E-2</v>
      </c>
      <c r="M1112" s="116">
        <f t="shared" si="144"/>
        <v>1.04</v>
      </c>
      <c r="N1112" s="116">
        <f t="shared" si="145"/>
        <v>1.2488654008910587</v>
      </c>
      <c r="O1112" s="164"/>
      <c r="P1112" s="168"/>
      <c r="Q1112" s="154"/>
      <c r="R1112" s="184">
        <v>1</v>
      </c>
      <c r="S1112" s="166">
        <f t="shared" si="146"/>
        <v>0.20085522749458362</v>
      </c>
      <c r="T1112" s="166">
        <v>1.0480101733964751</v>
      </c>
      <c r="U1112" s="155">
        <f t="shared" si="147"/>
        <v>19.165389095760009</v>
      </c>
    </row>
    <row r="1113" spans="1:21">
      <c r="A1113" s="161">
        <f t="shared" si="148"/>
        <v>101</v>
      </c>
      <c r="B1113" s="162" t="s">
        <v>1148</v>
      </c>
      <c r="C1113" s="162">
        <v>5</v>
      </c>
      <c r="D1113" s="163">
        <f>'сходові кл'!P1113</f>
        <v>0</v>
      </c>
      <c r="E1113" s="163">
        <f>'прибуд тер'!P1113</f>
        <v>0.52238864091346149</v>
      </c>
      <c r="F1113" s="163">
        <f>'слюсарі х.в.'!Q1113+водовідведення!Q1113+зварювальник!N1113+'слюсарі ц.о. г.в.'!O1113+'гаряча вода'!O1113+'аварійні служби'!I1113</f>
        <v>0.15177424495413966</v>
      </c>
      <c r="G1113" s="163">
        <f>даратиз!K1113</f>
        <v>0</v>
      </c>
      <c r="H1113" s="163">
        <f>димвенканали!R1113</f>
        <v>3.0612146675639017E-2</v>
      </c>
      <c r="I1113" s="163">
        <f>покрівлі!P1113+'під зими'!N1113+маляри!N1113+водій!M1113</f>
        <v>0.23901600490241853</v>
      </c>
      <c r="J1113" s="163">
        <f>електрики!Q1113</f>
        <v>0</v>
      </c>
      <c r="K1113" s="163">
        <f t="shared" si="143"/>
        <v>0.94379103744565884</v>
      </c>
      <c r="L1113" s="10">
        <v>2.3723365033958589E-2</v>
      </c>
      <c r="M1113" s="116">
        <f t="shared" si="144"/>
        <v>0.97</v>
      </c>
      <c r="N1113" s="116">
        <f t="shared" si="145"/>
        <v>1.1610172829755407</v>
      </c>
      <c r="O1113" s="164"/>
      <c r="P1113" s="168"/>
      <c r="Q1113" s="154"/>
      <c r="R1113" s="184">
        <v>1</v>
      </c>
      <c r="S1113" s="166">
        <f t="shared" si="146"/>
        <v>0.18361464357644697</v>
      </c>
      <c r="T1113" s="166">
        <v>0.97740263939909378</v>
      </c>
      <c r="U1113" s="155">
        <f t="shared" si="147"/>
        <v>18.785977873901906</v>
      </c>
    </row>
    <row r="1114" spans="1:21">
      <c r="A1114" s="161">
        <f t="shared" si="148"/>
        <v>102</v>
      </c>
      <c r="B1114" s="162" t="s">
        <v>1149</v>
      </c>
      <c r="C1114" s="162">
        <v>6</v>
      </c>
      <c r="D1114" s="163">
        <f>'сходові кл'!P1114</f>
        <v>0</v>
      </c>
      <c r="E1114" s="163">
        <f>'прибуд тер'!P1114</f>
        <v>0.57451307588941758</v>
      </c>
      <c r="F1114" s="163">
        <f>'слюсарі х.в.'!Q1114+водовідведення!Q1114+зварювальник!N1114+'слюсарі ц.о. г.в.'!O1114+'гаряча вода'!O1114+'аварійні служби'!I1114</f>
        <v>0.1478686805578901</v>
      </c>
      <c r="G1114" s="163">
        <f>даратиз!K1114</f>
        <v>0</v>
      </c>
      <c r="H1114" s="163">
        <f>димвенканали!R1114</f>
        <v>2.8798029223479953E-2</v>
      </c>
      <c r="I1114" s="163">
        <f>покрівлі!P1114+'під зими'!N1114+маляри!N1114+водій!M1114</f>
        <v>0.3013433872108523</v>
      </c>
      <c r="J1114" s="163">
        <f>електрики!Q1114</f>
        <v>1.1896982110611621E-2</v>
      </c>
      <c r="K1114" s="163">
        <f t="shared" si="143"/>
        <v>1.0644201549922516</v>
      </c>
      <c r="L1114" s="10">
        <v>2.6701753547339675E-2</v>
      </c>
      <c r="M1114" s="116">
        <f t="shared" si="144"/>
        <v>1.0900000000000001</v>
      </c>
      <c r="N1114" s="116">
        <f t="shared" si="145"/>
        <v>1.3093462902475095</v>
      </c>
      <c r="O1114" s="164"/>
      <c r="P1114" s="168"/>
      <c r="Q1114" s="154"/>
      <c r="R1114" s="184">
        <v>2</v>
      </c>
      <c r="S1114" s="166">
        <f t="shared" si="146"/>
        <v>0.20923404409711477</v>
      </c>
      <c r="T1114" s="166">
        <v>1.1001122461503947</v>
      </c>
      <c r="U1114" s="155">
        <f t="shared" si="147"/>
        <v>19.019335965878405</v>
      </c>
    </row>
    <row r="1115" spans="1:21">
      <c r="A1115" s="161">
        <f t="shared" si="148"/>
        <v>103</v>
      </c>
      <c r="B1115" s="162" t="s">
        <v>1150</v>
      </c>
      <c r="C1115" s="162">
        <v>8</v>
      </c>
      <c r="D1115" s="163">
        <f>'сходові кл'!P1115</f>
        <v>0</v>
      </c>
      <c r="E1115" s="163">
        <f>'прибуд тер'!P1115</f>
        <v>0.70529447662084754</v>
      </c>
      <c r="F1115" s="163">
        <f>'слюсарі х.в.'!Q1115+водовідведення!Q1115+зварювальник!N1115+'слюсарі ц.о. г.в.'!O1115+'гаряча вода'!O1115+'аварійні служби'!I1115</f>
        <v>0.14857485761183892</v>
      </c>
      <c r="G1115" s="163">
        <f>даратиз!K1115</f>
        <v>0</v>
      </c>
      <c r="H1115" s="163">
        <f>димвенканали!R1115</f>
        <v>2.9114708582638493E-2</v>
      </c>
      <c r="I1115" s="163">
        <f>покрівлі!P1115+'під зими'!N1115+маляри!N1115+водій!M1115</f>
        <v>0.30131827084359275</v>
      </c>
      <c r="J1115" s="163">
        <f>електрики!Q1115</f>
        <v>1.2027808030728311E-2</v>
      </c>
      <c r="K1115" s="163">
        <f t="shared" si="143"/>
        <v>1.196330121689646</v>
      </c>
      <c r="L1115" s="10">
        <v>2.9973538071464498E-2</v>
      </c>
      <c r="M1115" s="116">
        <f t="shared" si="144"/>
        <v>1.23</v>
      </c>
      <c r="N1115" s="116">
        <f t="shared" si="145"/>
        <v>1.4715643917133325</v>
      </c>
      <c r="O1115" s="164"/>
      <c r="P1115" s="168"/>
      <c r="Q1115" s="154"/>
      <c r="R1115" s="184">
        <v>1</v>
      </c>
      <c r="S1115" s="166">
        <f t="shared" si="146"/>
        <v>0.23665462316899522</v>
      </c>
      <c r="T1115" s="166">
        <v>1.2349097685443373</v>
      </c>
      <c r="U1115" s="155">
        <f t="shared" si="147"/>
        <v>19.163717803281635</v>
      </c>
    </row>
    <row r="1116" spans="1:21">
      <c r="A1116" s="161">
        <f t="shared" si="148"/>
        <v>104</v>
      </c>
      <c r="B1116" s="162" t="s">
        <v>1151</v>
      </c>
      <c r="C1116" s="162">
        <v>5</v>
      </c>
      <c r="D1116" s="163">
        <f>'сходові кл'!P1116</f>
        <v>0</v>
      </c>
      <c r="E1116" s="163">
        <f>'прибуд тер'!P1116</f>
        <v>0.60176856938733125</v>
      </c>
      <c r="F1116" s="163">
        <f>'слюсарі х.в.'!Q1116+водовідведення!Q1116+зварювальник!N1116+'слюсарі ц.о. г.в.'!O1116+'гаряча вода'!O1116+'аварійні служби'!I1116</f>
        <v>0.14258918726990599</v>
      </c>
      <c r="G1116" s="163">
        <f>даратиз!K1116</f>
        <v>0</v>
      </c>
      <c r="H1116" s="163">
        <f>димвенканали!R1116</f>
        <v>2.6393707780522746E-2</v>
      </c>
      <c r="I1116" s="163">
        <f>покрівлі!P1116+'під зими'!N1116+маляри!N1116+водій!M1116</f>
        <v>0.1935183061542663</v>
      </c>
      <c r="J1116" s="163">
        <f>електрики!Q1116</f>
        <v>1.090371382224903E-2</v>
      </c>
      <c r="K1116" s="163">
        <f t="shared" si="143"/>
        <v>0.97517348441427532</v>
      </c>
      <c r="L1116" s="10">
        <v>2.451454642580159E-2</v>
      </c>
      <c r="M1116" s="116">
        <f t="shared" si="144"/>
        <v>1</v>
      </c>
      <c r="N1116" s="116">
        <f t="shared" si="145"/>
        <v>1.1996256370080922</v>
      </c>
      <c r="O1116" s="164"/>
      <c r="P1116" s="168"/>
      <c r="Q1116" s="154"/>
      <c r="R1116" s="184">
        <v>1</v>
      </c>
      <c r="S1116" s="166">
        <f t="shared" si="146"/>
        <v>0.18962632426506665</v>
      </c>
      <c r="T1116" s="166">
        <v>1.0099993127430256</v>
      </c>
      <c r="U1116" s="155">
        <f t="shared" si="147"/>
        <v>18.774896366024887</v>
      </c>
    </row>
    <row r="1117" spans="1:21">
      <c r="A1117" s="161">
        <f t="shared" si="148"/>
        <v>105</v>
      </c>
      <c r="B1117" s="162" t="s">
        <v>1152</v>
      </c>
      <c r="C1117" s="162">
        <v>2</v>
      </c>
      <c r="D1117" s="163">
        <f>'сходові кл'!P1117</f>
        <v>0</v>
      </c>
      <c r="E1117" s="163">
        <f>'прибуд тер'!P1117</f>
        <v>0</v>
      </c>
      <c r="F1117" s="163">
        <f>'слюсарі х.в.'!Q1117+водовідведення!Q1117+зварювальник!N1117+'слюсарі ц.о. г.в.'!O1117+'гаряча вода'!O1117+'аварійні служби'!I1117</f>
        <v>0.15170880447360197</v>
      </c>
      <c r="G1117" s="163">
        <f>даратиз!K1117</f>
        <v>0</v>
      </c>
      <c r="H1117" s="163">
        <f>димвенканали!R1117</f>
        <v>6.104020315236168E-2</v>
      </c>
      <c r="I1117" s="163">
        <f>покрівлі!P1117+'під зими'!N1117+маляри!N1117+водій!M1117</f>
        <v>0.32320272958419516</v>
      </c>
      <c r="J1117" s="163">
        <f>електрики!Q1117</f>
        <v>1.2608401069675571E-2</v>
      </c>
      <c r="K1117" s="163">
        <f t="shared" si="143"/>
        <v>0.5485601382798343</v>
      </c>
      <c r="L1117" s="10">
        <v>1.3774395661805017E-2</v>
      </c>
      <c r="M1117" s="116">
        <f t="shared" si="144"/>
        <v>0.56000000000000005</v>
      </c>
      <c r="N1117" s="116">
        <f t="shared" si="145"/>
        <v>0.67480144072996717</v>
      </c>
      <c r="O1117" s="164"/>
      <c r="P1117" s="168"/>
      <c r="Q1117" s="154"/>
      <c r="R1117" s="184">
        <v>2</v>
      </c>
      <c r="S1117" s="166">
        <f t="shared" si="146"/>
        <v>0.10729633946360051</v>
      </c>
      <c r="T1117" s="166">
        <v>0.56750510126636666</v>
      </c>
      <c r="U1117" s="155">
        <f t="shared" si="147"/>
        <v>18.906674005955661</v>
      </c>
    </row>
    <row r="1118" spans="1:21">
      <c r="A1118" s="161">
        <f t="shared" si="148"/>
        <v>106</v>
      </c>
      <c r="B1118" s="162" t="s">
        <v>1153</v>
      </c>
      <c r="C1118" s="162">
        <v>4</v>
      </c>
      <c r="D1118" s="163">
        <f>'сходові кл'!P1118</f>
        <v>0</v>
      </c>
      <c r="E1118" s="163">
        <f>'прибуд тер'!P1118</f>
        <v>0.68391966769032009</v>
      </c>
      <c r="F1118" s="163">
        <f>'слюсарі х.в.'!Q1118+водовідведення!Q1118+зварювальник!N1118+'слюсарі ц.о. г.в.'!O1118+'гаряча вода'!O1118+'аварійні служби'!I1118</f>
        <v>0.16814501819004152</v>
      </c>
      <c r="G1118" s="163">
        <f>даратиз!K1118</f>
        <v>0</v>
      </c>
      <c r="H1118" s="163">
        <f>димвенканали!R1118</f>
        <v>3.7968554016296459E-2</v>
      </c>
      <c r="I1118" s="163">
        <f>покрівлі!P1118+'під зими'!N1118+маляри!N1118+водій!M1118</f>
        <v>0.27410984648167497</v>
      </c>
      <c r="J1118" s="163">
        <f>електрики!Q1118</f>
        <v>1.5653363760921014E-2</v>
      </c>
      <c r="K1118" s="163">
        <f t="shared" si="143"/>
        <v>1.1797964501392542</v>
      </c>
      <c r="L1118" s="10">
        <v>2.9569807107737732E-2</v>
      </c>
      <c r="M1118" s="116">
        <f t="shared" si="144"/>
        <v>1.21</v>
      </c>
      <c r="N1118" s="116">
        <f t="shared" si="145"/>
        <v>1.4512395086963903</v>
      </c>
      <c r="O1118" s="164"/>
      <c r="P1118" s="168"/>
      <c r="Q1118" s="154"/>
      <c r="R1118" s="184">
        <v>1</v>
      </c>
      <c r="S1118" s="166">
        <f t="shared" si="146"/>
        <v>0.23296345585759548</v>
      </c>
      <c r="T1118" s="166">
        <v>1.2182760528387948</v>
      </c>
      <c r="U1118" s="155">
        <f t="shared" si="147"/>
        <v>19.122386532572001</v>
      </c>
    </row>
    <row r="1119" spans="1:21">
      <c r="A1119" s="161">
        <f t="shared" si="148"/>
        <v>107</v>
      </c>
      <c r="B1119" s="162" t="s">
        <v>1154</v>
      </c>
      <c r="C1119" s="162">
        <v>12</v>
      </c>
      <c r="D1119" s="163">
        <f>'сходові кл'!P1119</f>
        <v>0</v>
      </c>
      <c r="E1119" s="163">
        <f>'прибуд тер'!P1119</f>
        <v>0.51686943790746587</v>
      </c>
      <c r="F1119" s="163">
        <f>'слюсарі х.в.'!Q1119+водовідведення!Q1119+зварювальник!N1119+'слюсарі ц.о. г.в.'!O1119+'гаряча вода'!O1119+'аварійні служби'!I1119</f>
        <v>0.13253585991658279</v>
      </c>
      <c r="G1119" s="163">
        <f>даратиз!K1119</f>
        <v>0</v>
      </c>
      <c r="H1119" s="163">
        <f>димвенканали!R1119</f>
        <v>1.9090536722730513E-2</v>
      </c>
      <c r="I1119" s="163">
        <f>покрівлі!P1119+'під зими'!N1119+маляри!N1119+водій!M1119</f>
        <v>0.22903263580942704</v>
      </c>
      <c r="J1119" s="163">
        <f>електрики!Q1119</f>
        <v>0</v>
      </c>
      <c r="K1119" s="163">
        <f t="shared" si="143"/>
        <v>0.8975284703562062</v>
      </c>
      <c r="L1119" s="10">
        <v>2.2424140790517778E-2</v>
      </c>
      <c r="M1119" s="116">
        <f t="shared" si="144"/>
        <v>0.92</v>
      </c>
      <c r="N1119" s="116">
        <f t="shared" si="145"/>
        <v>1.1039431333760688</v>
      </c>
      <c r="O1119" s="164"/>
      <c r="P1119" s="168"/>
      <c r="Q1119" s="154"/>
      <c r="R1119" s="184">
        <v>1</v>
      </c>
      <c r="S1119" s="166">
        <f t="shared" si="146"/>
        <v>0.18006853280673629</v>
      </c>
      <c r="T1119" s="166">
        <v>0.92387460056933246</v>
      </c>
      <c r="U1119" s="155">
        <f t="shared" si="147"/>
        <v>19.490581589294703</v>
      </c>
    </row>
    <row r="1120" spans="1:21">
      <c r="A1120" s="161">
        <f t="shared" si="148"/>
        <v>108</v>
      </c>
      <c r="B1120" s="162" t="s">
        <v>1155</v>
      </c>
      <c r="C1120" s="162">
        <v>9</v>
      </c>
      <c r="D1120" s="163">
        <f>'сходові кл'!P1120</f>
        <v>0</v>
      </c>
      <c r="E1120" s="163">
        <f>'прибуд тер'!P1120</f>
        <v>0.6197803659657759</v>
      </c>
      <c r="F1120" s="163">
        <f>'слюсарі х.в.'!Q1120+водовідведення!Q1120+зварювальник!N1120+'слюсарі ц.о. г.в.'!O1120+'гаряча вода'!O1120+'аварійні служби'!I1120</f>
        <v>0.15008153626557652</v>
      </c>
      <c r="G1120" s="163">
        <f>даратиз!K1120</f>
        <v>0</v>
      </c>
      <c r="H1120" s="163">
        <f>димвенканали!R1120</f>
        <v>2.9790366376750359E-2</v>
      </c>
      <c r="I1120" s="163">
        <f>покрівлі!P1120+'під зими'!N1120+маляри!N1120+водій!M1120</f>
        <v>0.31402339052065342</v>
      </c>
      <c r="J1120" s="163">
        <f>електрики!Q1120</f>
        <v>1.2306934377432978E-2</v>
      </c>
      <c r="K1120" s="163">
        <f t="shared" si="143"/>
        <v>1.1259825935061891</v>
      </c>
      <c r="L1120" s="10">
        <v>2.8225267476686827E-2</v>
      </c>
      <c r="M1120" s="116">
        <f t="shared" si="144"/>
        <v>1.1499999999999999</v>
      </c>
      <c r="N1120" s="116">
        <f t="shared" si="145"/>
        <v>1.385049433179451</v>
      </c>
      <c r="O1120" s="164"/>
      <c r="P1120" s="168"/>
      <c r="Q1120" s="154"/>
      <c r="R1120" s="184">
        <v>1</v>
      </c>
      <c r="S1120" s="166">
        <f t="shared" si="146"/>
        <v>0.22216841313995372</v>
      </c>
      <c r="T1120" s="166">
        <v>1.1628810200394972</v>
      </c>
      <c r="U1120" s="155">
        <f t="shared" si="147"/>
        <v>19.104999506519402</v>
      </c>
    </row>
    <row r="1121" spans="1:21">
      <c r="A1121" s="161">
        <f t="shared" si="148"/>
        <v>109</v>
      </c>
      <c r="B1121" s="162" t="s">
        <v>1156</v>
      </c>
      <c r="C1121" s="162">
        <v>27</v>
      </c>
      <c r="D1121" s="163">
        <f>'сходові кл'!P1121</f>
        <v>0</v>
      </c>
      <c r="E1121" s="163">
        <f>'прибуд тер'!P1121</f>
        <v>0.28470816439079177</v>
      </c>
      <c r="F1121" s="163">
        <f>'слюсарі х.в.'!Q1121+водовідведення!Q1121+зварювальник!N1121+'слюсарі ц.о. г.в.'!O1121+'гаряча вода'!O1121+'аварійні служби'!I1121</f>
        <v>0.22579449883667788</v>
      </c>
      <c r="G1121" s="163">
        <f>даратиз!K1121</f>
        <v>0</v>
      </c>
      <c r="H1121" s="163">
        <f>димвенканали!R1121</f>
        <v>4.3631081608887373E-2</v>
      </c>
      <c r="I1121" s="163">
        <f>покрівлі!P1121+'під зими'!N1121+маляри!N1121+водій!M1121</f>
        <v>0.22385092807671272</v>
      </c>
      <c r="J1121" s="163">
        <f>електрики!Q1121</f>
        <v>1.4739298723786938E-2</v>
      </c>
      <c r="K1121" s="163">
        <f t="shared" si="143"/>
        <v>0.79272397163685671</v>
      </c>
      <c r="L1121" s="10">
        <v>2.0778792342600553E-2</v>
      </c>
      <c r="M1121" s="116">
        <f t="shared" si="144"/>
        <v>0.81</v>
      </c>
      <c r="N1121" s="116">
        <f t="shared" si="145"/>
        <v>0.97620331677534877</v>
      </c>
      <c r="O1121" s="164"/>
      <c r="P1121" s="168"/>
      <c r="Q1121" s="154"/>
      <c r="R1121" s="184">
        <v>2</v>
      </c>
      <c r="S1121" s="166">
        <f t="shared" si="146"/>
        <v>0.12011707226020596</v>
      </c>
      <c r="T1121" s="166">
        <v>0.85608624451514281</v>
      </c>
      <c r="U1121" s="155">
        <f t="shared" si="147"/>
        <v>14.030954594795068</v>
      </c>
    </row>
    <row r="1122" spans="1:21">
      <c r="A1122" s="161">
        <f t="shared" si="148"/>
        <v>110</v>
      </c>
      <c r="B1122" s="162" t="s">
        <v>1157</v>
      </c>
      <c r="C1122" s="162">
        <v>28</v>
      </c>
      <c r="D1122" s="163">
        <f>'сходові кл'!P1122</f>
        <v>0</v>
      </c>
      <c r="E1122" s="163">
        <f>'прибуд тер'!P1122</f>
        <v>0.66119146673899931</v>
      </c>
      <c r="F1122" s="163">
        <f>'слюсарі х.в.'!Q1122+водовідведення!Q1122+зварювальник!N1122+'слюсарі ц.о. г.в.'!O1122+'гаряча вода'!O1122+'аварійні служби'!I1122</f>
        <v>0.25566886663446942</v>
      </c>
      <c r="G1122" s="163">
        <f>даратиз!K1122</f>
        <v>0</v>
      </c>
      <c r="H1122" s="163">
        <f>димвенканали!R1122</f>
        <v>4.7421399538500567E-2</v>
      </c>
      <c r="I1122" s="163">
        <f>покрівлі!P1122+'під зими'!N1122+маляри!N1122+водій!M1122</f>
        <v>0.24535975074848287</v>
      </c>
      <c r="J1122" s="163">
        <f>електрики!Q1122</f>
        <v>2.0344116011674917E-2</v>
      </c>
      <c r="K1122" s="163">
        <f t="shared" si="143"/>
        <v>1.229985599672127</v>
      </c>
      <c r="L1122" s="10">
        <v>3.1636430440361629E-2</v>
      </c>
      <c r="M1122" s="116">
        <f t="shared" si="144"/>
        <v>1.26</v>
      </c>
      <c r="N1122" s="116">
        <f t="shared" si="145"/>
        <v>1.5139464361349861</v>
      </c>
      <c r="O1122" s="164"/>
      <c r="P1122" s="168"/>
      <c r="Q1122" s="154"/>
      <c r="R1122" s="184">
        <v>2</v>
      </c>
      <c r="S1122" s="166">
        <f t="shared" si="146"/>
        <v>0.21052550199208686</v>
      </c>
      <c r="T1122" s="166">
        <v>1.3034209341428993</v>
      </c>
      <c r="U1122" s="155">
        <f t="shared" si="147"/>
        <v>16.15176620824521</v>
      </c>
    </row>
    <row r="1123" spans="1:21">
      <c r="A1123" s="161">
        <f t="shared" si="148"/>
        <v>111</v>
      </c>
      <c r="B1123" s="162" t="s">
        <v>1158</v>
      </c>
      <c r="C1123" s="162">
        <v>92</v>
      </c>
      <c r="D1123" s="163">
        <f>'сходові кл'!P1123</f>
        <v>0</v>
      </c>
      <c r="E1123" s="163">
        <f>'прибуд тер'!P1123</f>
        <v>0.25717184933876791</v>
      </c>
      <c r="F1123" s="163">
        <f>'слюсарі х.в.'!Q1123+водовідведення!Q1123+зварювальник!N1123+'слюсарі ц.о. г.в.'!O1123+'гаряча вода'!O1123+'аварійні служби'!I1123</f>
        <v>0.24904045762035029</v>
      </c>
      <c r="G1123" s="163">
        <f>даратиз!K1123</f>
        <v>8.3372590787129022E-3</v>
      </c>
      <c r="H1123" s="163">
        <f>димвенканали!R1123</f>
        <v>4.627534944621893E-2</v>
      </c>
      <c r="I1123" s="163">
        <f>покрівлі!P1123+'під зими'!N1123+маляри!N1123+водій!M1123</f>
        <v>0.1370006353900052</v>
      </c>
      <c r="J1123" s="163">
        <f>електрики!Q1123</f>
        <v>1.9117176396053436E-2</v>
      </c>
      <c r="K1123" s="163">
        <f t="shared" si="143"/>
        <v>0.71694272727010866</v>
      </c>
      <c r="L1123" s="10">
        <v>1.8959269110455576E-2</v>
      </c>
      <c r="M1123" s="116">
        <f t="shared" si="144"/>
        <v>0.74</v>
      </c>
      <c r="N1123" s="116">
        <f t="shared" si="145"/>
        <v>0.88308239565667701</v>
      </c>
      <c r="O1123" s="164"/>
      <c r="P1123" s="168"/>
      <c r="Q1123" s="154"/>
      <c r="R1123" s="184">
        <v>4</v>
      </c>
      <c r="S1123" s="166">
        <f t="shared" si="146"/>
        <v>0.1019605083059073</v>
      </c>
      <c r="T1123" s="166">
        <v>0.78112188735076971</v>
      </c>
      <c r="U1123" s="155">
        <f t="shared" si="147"/>
        <v>13.053085562832404</v>
      </c>
    </row>
    <row r="1124" spans="1:21">
      <c r="A1124" s="161">
        <f t="shared" si="148"/>
        <v>112</v>
      </c>
      <c r="B1124" s="162" t="s">
        <v>1159</v>
      </c>
      <c r="C1124" s="162">
        <v>231</v>
      </c>
      <c r="D1124" s="163">
        <f>'сходові кл'!P1124</f>
        <v>0.1693068392292337</v>
      </c>
      <c r="E1124" s="163">
        <f>'прибуд тер'!P1124</f>
        <v>0.70543174232099382</v>
      </c>
      <c r="F1124" s="163">
        <f>'слюсарі х.в.'!Q1124+водовідведення!Q1124+зварювальник!N1124+'слюсарі ц.о. г.в.'!O1124+'гаряча вода'!O1124+'аварійні служби'!I1124</f>
        <v>0.35332946979034519</v>
      </c>
      <c r="G1124" s="163">
        <f>даратиз!K1124</f>
        <v>7.1763218677820088E-3</v>
      </c>
      <c r="H1124" s="163">
        <f>димвенканали!R1124</f>
        <v>5.2889569870452589E-2</v>
      </c>
      <c r="I1124" s="163">
        <f>покрівлі!P1124+'під зими'!N1124+маляри!N1124+водій!M1124</f>
        <v>0.13365466209386889</v>
      </c>
      <c r="J1124" s="163">
        <f>електрики!Q1124</f>
        <v>3.27744441314246E-2</v>
      </c>
      <c r="K1124" s="163">
        <f t="shared" si="143"/>
        <v>1.4545630493041009</v>
      </c>
      <c r="L1124" s="10">
        <v>3.6507620662872192E-2</v>
      </c>
      <c r="M1124" s="116">
        <f t="shared" si="144"/>
        <v>1.49</v>
      </c>
      <c r="N1124" s="116">
        <f t="shared" si="145"/>
        <v>1.7892848039603677</v>
      </c>
      <c r="O1124" s="164"/>
      <c r="P1124" s="168"/>
      <c r="Q1124" s="154"/>
      <c r="R1124" s="184">
        <v>5</v>
      </c>
      <c r="S1124" s="166">
        <f t="shared" si="146"/>
        <v>0.28517083265003329</v>
      </c>
      <c r="T1124" s="166">
        <v>1.5041139713103344</v>
      </c>
      <c r="U1124" s="155">
        <f t="shared" si="147"/>
        <v>18.959389919209503</v>
      </c>
    </row>
    <row r="1125" spans="1:21">
      <c r="A1125" s="161">
        <f t="shared" si="148"/>
        <v>113</v>
      </c>
      <c r="B1125" s="162" t="s">
        <v>1160</v>
      </c>
      <c r="C1125" s="162">
        <v>219</v>
      </c>
      <c r="D1125" s="163">
        <f>'сходові кл'!P1125</f>
        <v>0.25026599799833532</v>
      </c>
      <c r="E1125" s="163">
        <f>'прибуд тер'!P1125</f>
        <v>0.49519729211805208</v>
      </c>
      <c r="F1125" s="163">
        <f>'слюсарі х.в.'!Q1125+водовідведення!Q1125+зварювальник!N1125+'слюсарі ц.о. г.в.'!O1125+'гаряча вода'!O1125+'аварійні служби'!I1125</f>
        <v>0.26084970363028737</v>
      </c>
      <c r="G1125" s="163">
        <f>даратиз!K1125</f>
        <v>3.2961316913298244E-3</v>
      </c>
      <c r="H1125" s="163">
        <f>димвенканали!R1125</f>
        <v>2.5242964140076873E-2</v>
      </c>
      <c r="I1125" s="163">
        <f>покрівлі!P1125+'під зими'!N1125+маляри!N1125+водій!M1125</f>
        <v>0.11093048187537173</v>
      </c>
      <c r="J1125" s="163">
        <f>електрики!Q1125</f>
        <v>1.5642481493930601E-2</v>
      </c>
      <c r="K1125" s="163">
        <f t="shared" si="143"/>
        <v>1.1614250529473837</v>
      </c>
      <c r="L1125" s="10">
        <v>2.9218683362822448E-2</v>
      </c>
      <c r="M1125" s="116">
        <f t="shared" si="144"/>
        <v>1.19</v>
      </c>
      <c r="N1125" s="116">
        <f t="shared" si="145"/>
        <v>1.4287724835722475</v>
      </c>
      <c r="O1125" s="164"/>
      <c r="P1125" s="168"/>
      <c r="Q1125" s="154"/>
      <c r="R1125" s="184">
        <v>9</v>
      </c>
      <c r="S1125" s="166">
        <f t="shared" si="146"/>
        <v>0.22496272902396264</v>
      </c>
      <c r="T1125" s="166">
        <v>1.2038097545482849</v>
      </c>
      <c r="U1125" s="155">
        <f t="shared" si="147"/>
        <v>18.687564889219328</v>
      </c>
    </row>
    <row r="1126" spans="1:21">
      <c r="A1126" s="161">
        <f t="shared" si="148"/>
        <v>114</v>
      </c>
      <c r="B1126" s="162" t="s">
        <v>1161</v>
      </c>
      <c r="C1126" s="162">
        <v>20</v>
      </c>
      <c r="D1126" s="163">
        <f>'сходові кл'!P1126</f>
        <v>0</v>
      </c>
      <c r="E1126" s="163">
        <f>'прибуд тер'!P1126</f>
        <v>0.34115176549450549</v>
      </c>
      <c r="F1126" s="163">
        <f>'слюсарі х.в.'!Q1126+водовідведення!Q1126+зварювальник!N1126+'слюсарі ц.о. г.в.'!O1126+'гаряча вода'!O1126+'аварійні служби'!I1126</f>
        <v>0.20412660752652501</v>
      </c>
      <c r="G1126" s="163">
        <f>даратиз!K1126</f>
        <v>0</v>
      </c>
      <c r="H1126" s="163">
        <f>димвенканали!R1126</f>
        <v>7.0935679309662394E-2</v>
      </c>
      <c r="I1126" s="163">
        <f>покрівлі!P1126+'під зими'!N1126+маляри!N1126+водій!M1126</f>
        <v>0.20575093607062545</v>
      </c>
      <c r="J1126" s="163">
        <f>електрики!Q1126</f>
        <v>2.1978600545946241E-2</v>
      </c>
      <c r="K1126" s="163">
        <f t="shared" si="143"/>
        <v>0.84394358894726451</v>
      </c>
      <c r="L1126" s="10">
        <v>2.1141551031342749E-2</v>
      </c>
      <c r="M1126" s="116">
        <f t="shared" si="144"/>
        <v>0.87</v>
      </c>
      <c r="N1126" s="116">
        <f t="shared" si="145"/>
        <v>1.0381021679743287</v>
      </c>
      <c r="O1126" s="164"/>
      <c r="P1126" s="168"/>
      <c r="Q1126" s="154"/>
      <c r="R1126" s="184">
        <v>2</v>
      </c>
      <c r="S1126" s="166">
        <f t="shared" si="146"/>
        <v>0.16707026548300741</v>
      </c>
      <c r="T1126" s="166">
        <v>0.87103190249132134</v>
      </c>
      <c r="U1126" s="155">
        <f t="shared" si="147"/>
        <v>19.180728628326221</v>
      </c>
    </row>
    <row r="1127" spans="1:21">
      <c r="A1127" s="161">
        <f t="shared" si="148"/>
        <v>115</v>
      </c>
      <c r="B1127" s="162" t="s">
        <v>1162</v>
      </c>
      <c r="C1127" s="162">
        <v>14</v>
      </c>
      <c r="D1127" s="163">
        <f>'сходові кл'!P1127</f>
        <v>0</v>
      </c>
      <c r="E1127" s="163">
        <f>'прибуд тер'!P1127</f>
        <v>0.2900651501060606</v>
      </c>
      <c r="F1127" s="163">
        <f>'слюсарі х.в.'!Q1127+водовідведення!Q1127+зварювальник!N1127+'слюсарі ц.о. г.в.'!O1127+'гаряча вода'!O1127+'аварійні служби'!I1127</f>
        <v>0.20639215385430287</v>
      </c>
      <c r="G1127" s="163">
        <f>даратиз!K1127</f>
        <v>0</v>
      </c>
      <c r="H1127" s="163">
        <f>димвенканали!R1127</f>
        <v>7.3353941104309969E-2</v>
      </c>
      <c r="I1127" s="163">
        <f>покрівлі!P1127+'під зими'!N1127+маляри!N1127+водій!M1127</f>
        <v>0.21005013116130455</v>
      </c>
      <c r="J1127" s="163">
        <f>електрики!Q1127</f>
        <v>2.2727871019103497E-2</v>
      </c>
      <c r="K1127" s="163">
        <f t="shared" si="143"/>
        <v>0.80258924724508141</v>
      </c>
      <c r="L1127" s="10">
        <v>2.0156264045963612E-2</v>
      </c>
      <c r="M1127" s="116">
        <f t="shared" si="144"/>
        <v>0.82</v>
      </c>
      <c r="N1127" s="116">
        <f t="shared" si="145"/>
        <v>0.98729461354925396</v>
      </c>
      <c r="O1127" s="164"/>
      <c r="P1127" s="168"/>
      <c r="Q1127" s="154"/>
      <c r="R1127" s="184">
        <v>2</v>
      </c>
      <c r="S1127" s="166">
        <f t="shared" si="146"/>
        <v>0.15685653485555318</v>
      </c>
      <c r="T1127" s="166">
        <v>0.83043807869370079</v>
      </c>
      <c r="U1127" s="155">
        <f t="shared" si="147"/>
        <v>18.888408284732357</v>
      </c>
    </row>
    <row r="1128" spans="1:21">
      <c r="A1128" s="161">
        <f t="shared" si="148"/>
        <v>116</v>
      </c>
      <c r="B1128" s="162" t="s">
        <v>1163</v>
      </c>
      <c r="C1128" s="162">
        <v>23</v>
      </c>
      <c r="D1128" s="163">
        <f>'сходові кл'!P1128</f>
        <v>0</v>
      </c>
      <c r="E1128" s="163">
        <f>'прибуд тер'!P1128</f>
        <v>0.35345243130811405</v>
      </c>
      <c r="F1128" s="163">
        <f>'слюсарі х.в.'!Q1128+водовідведення!Q1128+зварювальник!N1128+'слюсарі ц.о. г.в.'!O1128+'гаряча вода'!O1128+'аварійні служби'!I1128</f>
        <v>0.20794628690618991</v>
      </c>
      <c r="G1128" s="163">
        <f>даратиз!K1128</f>
        <v>0</v>
      </c>
      <c r="H1128" s="163">
        <f>димвенканали!R1128</f>
        <v>7.4319124539892992E-2</v>
      </c>
      <c r="I1128" s="163">
        <f>покрівлі!P1128+'під зими'!N1128+маляри!N1128+водій!M1128</f>
        <v>0.21396811838319757</v>
      </c>
      <c r="J1128" s="163">
        <f>електрики!Q1128</f>
        <v>2.3026921953565385E-2</v>
      </c>
      <c r="K1128" s="163">
        <f t="shared" si="143"/>
        <v>0.87271288309095996</v>
      </c>
      <c r="L1128" s="10">
        <v>2.1894171231423728E-2</v>
      </c>
      <c r="M1128" s="116">
        <f t="shared" si="144"/>
        <v>0.89</v>
      </c>
      <c r="N1128" s="116">
        <f t="shared" si="145"/>
        <v>1.0735284651868604</v>
      </c>
      <c r="O1128" s="164"/>
      <c r="P1128" s="168"/>
      <c r="Q1128" s="154"/>
      <c r="R1128" s="184">
        <v>2</v>
      </c>
      <c r="S1128" s="166">
        <f t="shared" si="146"/>
        <v>0.17148861045220287</v>
      </c>
      <c r="T1128" s="166">
        <v>0.90203985473465753</v>
      </c>
      <c r="U1128" s="155">
        <f t="shared" si="147"/>
        <v>19.011201063022614</v>
      </c>
    </row>
    <row r="1129" spans="1:21">
      <c r="A1129" s="161">
        <f t="shared" si="148"/>
        <v>117</v>
      </c>
      <c r="B1129" s="162" t="s">
        <v>1164</v>
      </c>
      <c r="C1129" s="162">
        <v>19</v>
      </c>
      <c r="D1129" s="163">
        <f>'сходові кл'!P1129</f>
        <v>0</v>
      </c>
      <c r="E1129" s="163">
        <f>'прибуд тер'!P1129</f>
        <v>0.29983199369485486</v>
      </c>
      <c r="F1129" s="163">
        <f>'слюсарі х.в.'!Q1129+водовідведення!Q1129+зварювальник!N1129+'слюсарі ц.о. г.в.'!O1129+'гаряча вода'!O1129+'аварійні служби'!I1129</f>
        <v>0.18758853829823247</v>
      </c>
      <c r="G1129" s="163">
        <f>даратиз!K1129</f>
        <v>0</v>
      </c>
      <c r="H1129" s="163">
        <f>димвенканали!R1129</f>
        <v>6.2146768713019607E-2</v>
      </c>
      <c r="I1129" s="163">
        <f>покрівлі!P1129+'під зими'!N1129+маляри!N1129+водій!M1129</f>
        <v>0.20748786855224688</v>
      </c>
      <c r="J1129" s="163">
        <f>електрики!Q1129</f>
        <v>1.9255458156706672E-2</v>
      </c>
      <c r="K1129" s="163">
        <f t="shared" si="143"/>
        <v>0.77631062741506052</v>
      </c>
      <c r="L1129" s="10">
        <v>1.9511780133277132E-2</v>
      </c>
      <c r="M1129" s="116">
        <f t="shared" si="144"/>
        <v>0.8</v>
      </c>
      <c r="N1129" s="116">
        <f t="shared" si="145"/>
        <v>0.95498688905800511</v>
      </c>
      <c r="O1129" s="164"/>
      <c r="P1129" s="168"/>
      <c r="Q1129" s="154"/>
      <c r="R1129" s="184">
        <v>2</v>
      </c>
      <c r="S1129" s="166">
        <f t="shared" si="146"/>
        <v>0.15110154756698735</v>
      </c>
      <c r="T1129" s="166">
        <v>0.80388534149101776</v>
      </c>
      <c r="U1129" s="155">
        <f t="shared" si="147"/>
        <v>18.796405378748368</v>
      </c>
    </row>
    <row r="1130" spans="1:21">
      <c r="A1130" s="161">
        <f t="shared" si="148"/>
        <v>118</v>
      </c>
      <c r="B1130" s="162" t="s">
        <v>1165</v>
      </c>
      <c r="C1130" s="162">
        <v>9</v>
      </c>
      <c r="D1130" s="163">
        <f>'сходові кл'!P1130</f>
        <v>0</v>
      </c>
      <c r="E1130" s="163">
        <f>'прибуд тер'!P1130</f>
        <v>0</v>
      </c>
      <c r="F1130" s="163">
        <f>'слюсарі х.в.'!Q1130+водовідведення!Q1130+зварювальник!N1130+'слюсарі ц.о. г.в.'!O1130+'гаряча вода'!O1130+'аварійні служби'!I1130</f>
        <v>0.17639949456787599</v>
      </c>
      <c r="G1130" s="163">
        <f>даратиз!K1130</f>
        <v>0</v>
      </c>
      <c r="H1130" s="163">
        <f>димвенканали!R1130</f>
        <v>4.1592440832340705E-2</v>
      </c>
      <c r="I1130" s="163">
        <f>покрівлі!P1130+'під зими'!N1130+маляри!N1130+водій!M1130</f>
        <v>0.17494578331320498</v>
      </c>
      <c r="J1130" s="163">
        <f>електрики!Q1130</f>
        <v>1.7182582901040445E-2</v>
      </c>
      <c r="K1130" s="163">
        <f t="shared" si="143"/>
        <v>0.41012030161446211</v>
      </c>
      <c r="L1130" s="10">
        <v>1.0467211609245481E-2</v>
      </c>
      <c r="M1130" s="116">
        <f t="shared" si="144"/>
        <v>0.42</v>
      </c>
      <c r="N1130" s="116">
        <f t="shared" si="145"/>
        <v>0.50470501586844907</v>
      </c>
      <c r="O1130" s="164"/>
      <c r="P1130" s="168"/>
      <c r="Q1130" s="154"/>
      <c r="R1130" s="184">
        <v>2</v>
      </c>
      <c r="S1130" s="166">
        <f t="shared" si="146"/>
        <v>7.3455897567535289E-2</v>
      </c>
      <c r="T1130" s="166">
        <v>0.43124911830091378</v>
      </c>
      <c r="U1130" s="155">
        <f t="shared" si="147"/>
        <v>17.033286434751567</v>
      </c>
    </row>
    <row r="1131" spans="1:21">
      <c r="A1131" s="161">
        <f t="shared" si="148"/>
        <v>119</v>
      </c>
      <c r="B1131" s="162" t="s">
        <v>1166</v>
      </c>
      <c r="C1131" s="162">
        <v>15</v>
      </c>
      <c r="D1131" s="163">
        <f>'сходові кл'!P1131</f>
        <v>0</v>
      </c>
      <c r="E1131" s="163">
        <f>'прибуд тер'!P1131</f>
        <v>0.28323711257086998</v>
      </c>
      <c r="F1131" s="163">
        <f>'слюсарі х.в.'!Q1131+водовідведення!Q1131+зварювальник!N1131+'слюсарі ц.о. г.в.'!O1131+'гаряча вода'!O1131+'аварійні служби'!I1131</f>
        <v>0.1945103304578164</v>
      </c>
      <c r="G1131" s="163">
        <f>даратиз!K1131</f>
        <v>0</v>
      </c>
      <c r="H1131" s="163">
        <f>димвенканали!R1131</f>
        <v>6.6255172610344484E-2</v>
      </c>
      <c r="I1131" s="163">
        <f>покрівлі!P1131+'під зими'!N1131+маляри!N1131+водій!M1131</f>
        <v>0.19890227206326944</v>
      </c>
      <c r="J1131" s="163">
        <f>електрики!Q1131</f>
        <v>2.0528399630157998E-2</v>
      </c>
      <c r="K1131" s="163">
        <f t="shared" si="143"/>
        <v>0.7634332873324583</v>
      </c>
      <c r="L1131" s="10">
        <v>1.9195142841693609E-2</v>
      </c>
      <c r="M1131" s="116">
        <f t="shared" si="144"/>
        <v>0.78</v>
      </c>
      <c r="N1131" s="116">
        <f t="shared" si="145"/>
        <v>0.93915411620898226</v>
      </c>
      <c r="O1131" s="164"/>
      <c r="P1131" s="168"/>
      <c r="Q1131" s="154"/>
      <c r="R1131" s="184">
        <v>2</v>
      </c>
      <c r="S1131" s="166">
        <f t="shared" si="146"/>
        <v>0.14831423113120545</v>
      </c>
      <c r="T1131" s="166">
        <v>0.79083988507777681</v>
      </c>
      <c r="U1131" s="155">
        <f t="shared" si="147"/>
        <v>18.754015057879787</v>
      </c>
    </row>
    <row r="1132" spans="1:21">
      <c r="A1132" s="161">
        <f t="shared" si="148"/>
        <v>120</v>
      </c>
      <c r="B1132" s="162" t="s">
        <v>1167</v>
      </c>
      <c r="C1132" s="162">
        <v>6</v>
      </c>
      <c r="D1132" s="163">
        <f>'сходові кл'!P1132</f>
        <v>0</v>
      </c>
      <c r="E1132" s="163">
        <f>'прибуд тер'!P1132</f>
        <v>0.62433002835595786</v>
      </c>
      <c r="F1132" s="163">
        <f>'слюсарі х.в.'!Q1132+водовідведення!Q1132+зварювальник!N1132+'слюсарі ц.о. г.в.'!O1132+'гаряча вода'!O1132+'аварійні служби'!I1132</f>
        <v>0.17524538066698456</v>
      </c>
      <c r="G1132" s="163">
        <f>даратиз!K1132</f>
        <v>0</v>
      </c>
      <c r="H1132" s="163">
        <f>димвенканали!R1132</f>
        <v>5.4766517114077581E-2</v>
      </c>
      <c r="I1132" s="163">
        <f>покрівлі!P1132+'під зими'!N1132+маляри!N1132+водій!M1132</f>
        <v>0.2406448637752614</v>
      </c>
      <c r="J1132" s="163">
        <f>електрики!Q1132</f>
        <v>1.696877248032614E-2</v>
      </c>
      <c r="K1132" s="163">
        <f t="shared" si="143"/>
        <v>1.1119555623926076</v>
      </c>
      <c r="L1132" s="10">
        <v>2.7880357863975327E-2</v>
      </c>
      <c r="M1132" s="116">
        <f t="shared" si="144"/>
        <v>1.1399999999999999</v>
      </c>
      <c r="N1132" s="116">
        <f t="shared" si="145"/>
        <v>1.3678031043078993</v>
      </c>
      <c r="O1132" s="164"/>
      <c r="P1132" s="168"/>
      <c r="Q1132" s="154"/>
      <c r="R1132" s="184">
        <v>2</v>
      </c>
      <c r="S1132" s="166">
        <f t="shared" si="146"/>
        <v>0.2191323603121158</v>
      </c>
      <c r="T1132" s="166">
        <v>1.1486707439957835</v>
      </c>
      <c r="U1132" s="155">
        <f t="shared" si="147"/>
        <v>19.077038521050746</v>
      </c>
    </row>
    <row r="1133" spans="1:21">
      <c r="A1133" s="161">
        <f t="shared" si="148"/>
        <v>121</v>
      </c>
      <c r="B1133" s="162" t="s">
        <v>1168</v>
      </c>
      <c r="C1133" s="162">
        <v>22</v>
      </c>
      <c r="D1133" s="163">
        <f>'сходові кл'!P1133</f>
        <v>0</v>
      </c>
      <c r="E1133" s="163">
        <f>'прибуд тер'!P1133</f>
        <v>0.25297433220857418</v>
      </c>
      <c r="F1133" s="163">
        <f>'слюсарі х.в.'!Q1133+водовідведення!Q1133+зварювальник!N1133+'слюсарі ц.о. г.в.'!O1133+'гаряча вода'!O1133+'аварійні служби'!I1133</f>
        <v>0.17465710400704515</v>
      </c>
      <c r="G1133" s="163">
        <f>даратиз!K1133</f>
        <v>0</v>
      </c>
      <c r="H1133" s="163">
        <f>димвенканали!R1133</f>
        <v>5.4414773266202962E-2</v>
      </c>
      <c r="I1133" s="163">
        <f>покрівлі!P1133+'під зими'!N1133+маляри!N1133+водій!M1133</f>
        <v>0.19451852956504456</v>
      </c>
      <c r="J1133" s="163">
        <f>електрики!Q1133</f>
        <v>1.6859788713593154E-2</v>
      </c>
      <c r="K1133" s="163">
        <f t="shared" si="143"/>
        <v>0.69342452776046004</v>
      </c>
      <c r="L1133" s="10">
        <v>1.7467179413837734E-2</v>
      </c>
      <c r="M1133" s="116">
        <f t="shared" si="144"/>
        <v>0.71</v>
      </c>
      <c r="N1133" s="116">
        <f t="shared" si="145"/>
        <v>0.85307004860915725</v>
      </c>
      <c r="O1133" s="164"/>
      <c r="P1133" s="168"/>
      <c r="Q1133" s="154"/>
      <c r="R1133" s="184">
        <v>2</v>
      </c>
      <c r="S1133" s="166">
        <f t="shared" si="146"/>
        <v>0.13342225675904262</v>
      </c>
      <c r="T1133" s="166">
        <v>0.71964779185011463</v>
      </c>
      <c r="U1133" s="155">
        <f t="shared" si="147"/>
        <v>18.539938324000481</v>
      </c>
    </row>
    <row r="1134" spans="1:21">
      <c r="A1134" s="161">
        <f t="shared" si="148"/>
        <v>122</v>
      </c>
      <c r="B1134" s="162" t="s">
        <v>1169</v>
      </c>
      <c r="C1134" s="162">
        <v>2</v>
      </c>
      <c r="D1134" s="163">
        <f>'сходові кл'!P1134</f>
        <v>0</v>
      </c>
      <c r="E1134" s="163">
        <f>'прибуд тер'!P1134</f>
        <v>0.55635861397849462</v>
      </c>
      <c r="F1134" s="163">
        <f>'слюсарі х.в.'!Q1134+водовідведення!Q1134+зварювальник!N1134+'слюсарі ц.о. г.в.'!O1134+'гаряча вода'!O1134+'аварійні служби'!I1134</f>
        <v>0.17071489131879314</v>
      </c>
      <c r="G1134" s="163">
        <f>даратиз!K1134</f>
        <v>0</v>
      </c>
      <c r="H1134" s="163">
        <f>димвенканали!R1134</f>
        <v>5.2057635622413528E-2</v>
      </c>
      <c r="I1134" s="163">
        <f>покрівлі!P1134+'під зими'!N1134+маляри!N1134+водій!M1134</f>
        <v>0.27782254586222671</v>
      </c>
      <c r="J1134" s="163">
        <f>електрики!Q1134</f>
        <v>1.6129456852266997E-2</v>
      </c>
      <c r="K1134" s="163">
        <f t="shared" si="143"/>
        <v>1.073083143634195</v>
      </c>
      <c r="L1134" s="10">
        <v>2.6907503318681438E-2</v>
      </c>
      <c r="M1134" s="116">
        <f t="shared" si="144"/>
        <v>1.1000000000000001</v>
      </c>
      <c r="N1134" s="116">
        <f t="shared" si="145"/>
        <v>1.3199887763434517</v>
      </c>
      <c r="O1134" s="164"/>
      <c r="P1134" s="168"/>
      <c r="Q1134" s="154"/>
      <c r="R1134" s="184">
        <v>2</v>
      </c>
      <c r="S1134" s="166">
        <f t="shared" si="146"/>
        <v>0.2113996396137765</v>
      </c>
      <c r="T1134" s="166">
        <v>1.1085891367296752</v>
      </c>
      <c r="U1134" s="155">
        <f t="shared" si="147"/>
        <v>19.069250510374196</v>
      </c>
    </row>
    <row r="1135" spans="1:21">
      <c r="A1135" s="161">
        <f t="shared" si="148"/>
        <v>123</v>
      </c>
      <c r="B1135" s="162" t="s">
        <v>1170</v>
      </c>
      <c r="C1135" s="162">
        <v>11</v>
      </c>
      <c r="D1135" s="163">
        <f>'сходові кл'!P1135</f>
        <v>0</v>
      </c>
      <c r="E1135" s="163">
        <f>'прибуд тер'!P1135</f>
        <v>0.54345140236611267</v>
      </c>
      <c r="F1135" s="163">
        <f>'слюсарі х.в.'!Q1135+водовідведення!Q1135+зварювальник!N1135+'слюсарі ц.о. г.в.'!O1135+'гаряча вода'!O1135+'аварійні служби'!I1135</f>
        <v>0.1817787959184487</v>
      </c>
      <c r="G1135" s="163">
        <f>даратиз!K1135</f>
        <v>0</v>
      </c>
      <c r="H1135" s="163">
        <f>димвенканали!R1135</f>
        <v>3.9115328705206835E-2</v>
      </c>
      <c r="I1135" s="163">
        <f>покрівлі!P1135+'під зими'!N1135+маляри!N1135+водій!M1135</f>
        <v>0.19438119263656145</v>
      </c>
      <c r="J1135" s="163">
        <f>електрики!Q1135</f>
        <v>1.8179148910709514E-2</v>
      </c>
      <c r="K1135" s="163">
        <f t="shared" si="143"/>
        <v>0.97690586853703909</v>
      </c>
      <c r="L1135" s="10">
        <v>2.4517724941700521E-2</v>
      </c>
      <c r="M1135" s="116">
        <f t="shared" si="144"/>
        <v>1</v>
      </c>
      <c r="N1135" s="116">
        <f t="shared" si="145"/>
        <v>1.2017083121744876</v>
      </c>
      <c r="O1135" s="164"/>
      <c r="P1135" s="168"/>
      <c r="Q1135" s="154"/>
      <c r="R1135" s="184">
        <v>2</v>
      </c>
      <c r="S1135" s="166">
        <f t="shared" si="146"/>
        <v>0.19157804457642613</v>
      </c>
      <c r="T1135" s="166">
        <v>1.0101302675980615</v>
      </c>
      <c r="U1135" s="155">
        <f t="shared" si="147"/>
        <v>18.965677073707539</v>
      </c>
    </row>
    <row r="1136" spans="1:21">
      <c r="A1136" s="161">
        <f t="shared" si="148"/>
        <v>124</v>
      </c>
      <c r="B1136" s="162" t="s">
        <v>1171</v>
      </c>
      <c r="C1136" s="162">
        <v>26</v>
      </c>
      <c r="D1136" s="163">
        <f>'сходові кл'!P1136</f>
        <v>0</v>
      </c>
      <c r="E1136" s="163">
        <f>'прибуд тер'!P1136</f>
        <v>0.32308502840049214</v>
      </c>
      <c r="F1136" s="163">
        <f>'слюсарі х.в.'!Q1136+водовідведення!Q1136+зварювальник!N1136+'слюсарі ц.о. г.в.'!O1136+'гаряча вода'!O1136+'аварійні служби'!I1136</f>
        <v>0.19987911746833587</v>
      </c>
      <c r="G1136" s="163">
        <f>даратиз!K1136</f>
        <v>0</v>
      </c>
      <c r="H1136" s="163">
        <f>димвенканали!R1136</f>
        <v>6.9495582467325345E-2</v>
      </c>
      <c r="I1136" s="163">
        <f>покрівлі!P1136+'під зими'!N1136+маляри!N1136+водій!M1136</f>
        <v>0.2016463574705169</v>
      </c>
      <c r="J1136" s="163">
        <f>електрики!Q1136</f>
        <v>2.1532403180202636E-2</v>
      </c>
      <c r="K1136" s="163">
        <f t="shared" si="143"/>
        <v>0.81563848898687286</v>
      </c>
      <c r="L1136" s="10">
        <v>2.0488289295169246E-2</v>
      </c>
      <c r="M1136" s="116">
        <f t="shared" si="144"/>
        <v>0.84</v>
      </c>
      <c r="N1136" s="116">
        <f t="shared" si="145"/>
        <v>1.0033521339384504</v>
      </c>
      <c r="O1136" s="164"/>
      <c r="P1136" s="168"/>
      <c r="Q1136" s="154"/>
      <c r="R1136" s="184">
        <v>2</v>
      </c>
      <c r="S1136" s="166">
        <f t="shared" si="146"/>
        <v>0.15923461497747737</v>
      </c>
      <c r="T1136" s="166">
        <v>0.84411751896097298</v>
      </c>
      <c r="U1136" s="155">
        <f t="shared" si="147"/>
        <v>18.864033905312116</v>
      </c>
    </row>
    <row r="1137" spans="1:21">
      <c r="A1137" s="161">
        <f t="shared" si="148"/>
        <v>125</v>
      </c>
      <c r="B1137" s="162" t="s">
        <v>1172</v>
      </c>
      <c r="C1137" s="162">
        <v>12</v>
      </c>
      <c r="D1137" s="163">
        <f>'сходові кл'!P1137</f>
        <v>0</v>
      </c>
      <c r="E1137" s="163">
        <f>'прибуд тер'!P1137</f>
        <v>0.62231865584192447</v>
      </c>
      <c r="F1137" s="163">
        <f>'слюсарі х.в.'!Q1137+водовідведення!Q1137+зварювальник!N1137+'слюсарі ц.о. г.в.'!O1137+'гаряча вода'!O1137+'аварійні служби'!I1137</f>
        <v>0.20739768170024039</v>
      </c>
      <c r="G1137" s="163">
        <f>даратиз!K1137</f>
        <v>0</v>
      </c>
      <c r="H1137" s="163">
        <f>димвенканали!R1137</f>
        <v>7.2786771456596233E-2</v>
      </c>
      <c r="I1137" s="163">
        <f>покрівлі!P1137+'під зими'!N1137+маляри!N1137+водій!M1137</f>
        <v>0.31671251094309871</v>
      </c>
      <c r="J1137" s="163">
        <f>електрики!Q1137</f>
        <v>2.2552140057615581E-2</v>
      </c>
      <c r="K1137" s="163">
        <f t="shared" si="143"/>
        <v>1.2417677599994754</v>
      </c>
      <c r="L1137" s="10">
        <v>3.1023655296505352E-2</v>
      </c>
      <c r="M1137" s="116">
        <f t="shared" si="144"/>
        <v>1.27</v>
      </c>
      <c r="N1137" s="116">
        <f t="shared" si="145"/>
        <v>1.5273496983551769</v>
      </c>
      <c r="O1137" s="164"/>
      <c r="P1137" s="168"/>
      <c r="Q1137" s="154"/>
      <c r="R1137" s="184">
        <v>2</v>
      </c>
      <c r="S1137" s="166">
        <f t="shared" si="146"/>
        <v>0.24917510013915645</v>
      </c>
      <c r="T1137" s="166">
        <v>1.2781745982160204</v>
      </c>
      <c r="U1137" s="155">
        <f t="shared" si="147"/>
        <v>19.494605861119148</v>
      </c>
    </row>
    <row r="1138" spans="1:21">
      <c r="A1138" s="161">
        <f t="shared" si="148"/>
        <v>126</v>
      </c>
      <c r="B1138" s="162" t="s">
        <v>1173</v>
      </c>
      <c r="C1138" s="162">
        <v>19</v>
      </c>
      <c r="D1138" s="163">
        <f>'сходові кл'!P1138</f>
        <v>0</v>
      </c>
      <c r="E1138" s="163">
        <f>'прибуд тер'!P1138</f>
        <v>0.34291890612740561</v>
      </c>
      <c r="F1138" s="163">
        <f>'слюсарі х.в.'!Q1138+водовідведення!Q1138+зварювальник!N1138+'слюсарі ц.о. г.в.'!O1138+'гаряча вода'!O1138+'аварійні служби'!I1138</f>
        <v>0.2003097259749882</v>
      </c>
      <c r="G1138" s="163">
        <f>даратиз!K1138</f>
        <v>0</v>
      </c>
      <c r="H1138" s="163">
        <f>димвенканали!R1138</f>
        <v>6.9753052979708158E-2</v>
      </c>
      <c r="I1138" s="163">
        <f>покрівлі!P1138+'під зими'!N1138+маляри!N1138+водій!M1138</f>
        <v>0.20209836788382901</v>
      </c>
      <c r="J1138" s="163">
        <f>електрики!Q1138</f>
        <v>2.1612177443296937E-2</v>
      </c>
      <c r="K1138" s="163">
        <f t="shared" si="143"/>
        <v>0.83669223040922791</v>
      </c>
      <c r="L1138" s="10">
        <v>2.10101068628483E-2</v>
      </c>
      <c r="M1138" s="116">
        <f t="shared" si="144"/>
        <v>0.86</v>
      </c>
      <c r="N1138" s="116">
        <f t="shared" si="145"/>
        <v>1.0292428047264914</v>
      </c>
      <c r="O1138" s="164"/>
      <c r="P1138" s="168"/>
      <c r="Q1138" s="154"/>
      <c r="R1138" s="184">
        <v>2</v>
      </c>
      <c r="S1138" s="166">
        <f t="shared" si="146"/>
        <v>0.1636264019771414</v>
      </c>
      <c r="T1138" s="166">
        <v>0.86561640274935003</v>
      </c>
      <c r="U1138" s="155">
        <f t="shared" si="147"/>
        <v>18.90287677745421</v>
      </c>
    </row>
    <row r="1139" spans="1:21">
      <c r="A1139" s="161">
        <f t="shared" si="148"/>
        <v>127</v>
      </c>
      <c r="B1139" s="162" t="s">
        <v>1174</v>
      </c>
      <c r="C1139" s="162">
        <v>10</v>
      </c>
      <c r="D1139" s="163">
        <f>'сходові кл'!P1139</f>
        <v>0</v>
      </c>
      <c r="E1139" s="163">
        <f>'прибуд тер'!P1139</f>
        <v>0.67641494646859091</v>
      </c>
      <c r="F1139" s="163">
        <f>'слюсарі х.в.'!Q1139+водовідведення!Q1139+зварювальник!N1139+'слюсарі ц.о. г.в.'!O1139+'гаряча вода'!O1139+'аварійні служби'!I1139</f>
        <v>0.13711117017324526</v>
      </c>
      <c r="G1139" s="163">
        <f>даратиз!K1139</f>
        <v>0</v>
      </c>
      <c r="H1139" s="163">
        <f>димвенканали!R1139</f>
        <v>3.1965214855867959E-2</v>
      </c>
      <c r="I1139" s="163">
        <f>покрівлі!P1139+'під зими'!N1139+маляри!N1139+водій!M1139</f>
        <v>0.19321881914315603</v>
      </c>
      <c r="J1139" s="163">
        <f>електрики!Q1139</f>
        <v>9.9040524531464023E-3</v>
      </c>
      <c r="K1139" s="163">
        <f t="shared" si="143"/>
        <v>1.0486142030940067</v>
      </c>
      <c r="L1139" s="10">
        <v>2.6330120249038545E-2</v>
      </c>
      <c r="M1139" s="116">
        <f t="shared" si="144"/>
        <v>1.07</v>
      </c>
      <c r="N1139" s="116">
        <f t="shared" si="145"/>
        <v>1.289933188011654</v>
      </c>
      <c r="O1139" s="164"/>
      <c r="P1139" s="168"/>
      <c r="Q1139" s="154"/>
      <c r="R1139" s="184">
        <v>3</v>
      </c>
      <c r="S1139" s="166">
        <f t="shared" si="146"/>
        <v>0.20513223375126577</v>
      </c>
      <c r="T1139" s="166">
        <v>1.0848009542603883</v>
      </c>
      <c r="U1139" s="155">
        <f t="shared" si="147"/>
        <v>18.909665680661561</v>
      </c>
    </row>
    <row r="1140" spans="1:21">
      <c r="A1140" s="161">
        <f t="shared" si="148"/>
        <v>128</v>
      </c>
      <c r="B1140" s="162" t="s">
        <v>1175</v>
      </c>
      <c r="C1140" s="162">
        <v>11</v>
      </c>
      <c r="D1140" s="163">
        <f>'сходові кл'!P1140</f>
        <v>0</v>
      </c>
      <c r="E1140" s="163">
        <f>'прибуд тер'!P1140</f>
        <v>0.45686807600375728</v>
      </c>
      <c r="F1140" s="163">
        <f>'слюсарі х.в.'!Q1140+водовідведення!Q1140+зварювальник!N1140+'слюсарі ц.о. г.в.'!O1140+'гаряча вода'!O1140+'аварійні служби'!I1140</f>
        <v>0.12167994886327008</v>
      </c>
      <c r="G1140" s="163">
        <f>даратиз!K1140</f>
        <v>0</v>
      </c>
      <c r="H1140" s="163">
        <f>димвенканали!R1140</f>
        <v>2.5633359535156663E-2</v>
      </c>
      <c r="I1140" s="163">
        <f>покрівлі!P1140+'під зими'!N1140+маляри!N1140+водій!M1140</f>
        <v>0.14499442105155491</v>
      </c>
      <c r="J1140" s="163">
        <f>електрики!Q1140</f>
        <v>7.0452740276609072E-3</v>
      </c>
      <c r="K1140" s="163">
        <f t="shared" ref="K1140:K1202" si="149">D1140+E1140+F1140+G1140+H1140+I1140+J1140</f>
        <v>0.75622107948139983</v>
      </c>
      <c r="L1140" s="10">
        <v>1.9065893128399122E-2</v>
      </c>
      <c r="M1140" s="116">
        <f t="shared" ref="M1140:M1202" si="150">ROUND(K1140+L1140,2)</f>
        <v>0.78</v>
      </c>
      <c r="N1140" s="116">
        <f t="shared" ref="N1140:N1202" si="151">(D1140+E1140+F1140+G1140+H1140+I1140+J1140+L1140)*1.2</f>
        <v>0.93034436713175872</v>
      </c>
      <c r="O1140" s="164"/>
      <c r="P1140" s="168"/>
      <c r="Q1140" s="154"/>
      <c r="R1140" s="184">
        <v>2</v>
      </c>
      <c r="S1140" s="166">
        <f t="shared" si="146"/>
        <v>0.14482957024171483</v>
      </c>
      <c r="T1140" s="166">
        <v>0.78551479689004389</v>
      </c>
      <c r="U1140" s="155">
        <f t="shared" si="147"/>
        <v>18.437535590050512</v>
      </c>
    </row>
    <row r="1141" spans="1:21">
      <c r="A1141" s="161">
        <f t="shared" si="148"/>
        <v>129</v>
      </c>
      <c r="B1141" s="162" t="s">
        <v>1176</v>
      </c>
      <c r="C1141" s="162">
        <v>13</v>
      </c>
      <c r="D1141" s="163">
        <f>'сходові кл'!P1141</f>
        <v>0</v>
      </c>
      <c r="E1141" s="163">
        <f>'прибуд тер'!P1141</f>
        <v>0.59611916981115731</v>
      </c>
      <c r="F1141" s="163">
        <f>'слюсарі х.в.'!Q1141+водовідведення!Q1141+зварювальник!N1141+'слюсарі ц.о. г.в.'!O1141+'гаряча вода'!O1141+'аварійні служби'!I1141</f>
        <v>0.18184679875365589</v>
      </c>
      <c r="G1141" s="163">
        <f>даратиз!K1141</f>
        <v>0</v>
      </c>
      <c r="H1141" s="163">
        <f>димвенканали!R1141</f>
        <v>6.6052860167992208E-2</v>
      </c>
      <c r="I1141" s="163">
        <f>покрівлі!P1141+'під зими'!N1141+маляри!N1141+водій!M1141</f>
        <v>0.20924806661172962</v>
      </c>
      <c r="J1141" s="163">
        <f>електрики!Q1141</f>
        <v>1.8191747073502799E-2</v>
      </c>
      <c r="K1141" s="163">
        <f t="shared" si="149"/>
        <v>1.0714586424180379</v>
      </c>
      <c r="L1141" s="10">
        <v>2.682483390862692E-2</v>
      </c>
      <c r="M1141" s="116">
        <f t="shared" si="150"/>
        <v>1.1000000000000001</v>
      </c>
      <c r="N1141" s="116">
        <f t="shared" si="151"/>
        <v>1.3179401715919978</v>
      </c>
      <c r="O1141" s="164"/>
      <c r="P1141" s="168"/>
      <c r="Q1141" s="154"/>
      <c r="R1141" s="184">
        <v>2</v>
      </c>
      <c r="S1141" s="166">
        <f t="shared" ref="S1141:S1204" si="152">N1141-T1141</f>
        <v>0.2127570145565687</v>
      </c>
      <c r="T1141" s="166">
        <v>1.1051831570354291</v>
      </c>
      <c r="U1141" s="155">
        <f t="shared" ref="U1141:U1204" si="153">S1141/T1141*100</f>
        <v>19.250837583091062</v>
      </c>
    </row>
    <row r="1142" spans="1:21">
      <c r="A1142" s="161">
        <f t="shared" ref="A1142:A1205" si="154">A1141+1</f>
        <v>130</v>
      </c>
      <c r="B1142" s="162" t="s">
        <v>1177</v>
      </c>
      <c r="C1142" s="162">
        <v>8</v>
      </c>
      <c r="D1142" s="163">
        <f>'сходові кл'!P1142</f>
        <v>0</v>
      </c>
      <c r="E1142" s="163">
        <f>'прибуд тер'!P1142</f>
        <v>0</v>
      </c>
      <c r="F1142" s="163">
        <f>'слюсарі х.в.'!Q1142+водовідведення!Q1142+зварювальник!N1142+'слюсарі ц.о. г.в.'!O1142+'гаряча вода'!O1142+'аварійні служби'!I1142</f>
        <v>0.12667287580075254</v>
      </c>
      <c r="G1142" s="163">
        <f>даратиз!K1142</f>
        <v>0</v>
      </c>
      <c r="H1142" s="163">
        <f>димвенканали!R1142</f>
        <v>2.466486229271558E-2</v>
      </c>
      <c r="I1142" s="163">
        <f>покрівлі!P1142+'під зими'!N1142+маляри!N1142+водій!M1142</f>
        <v>0.40992419624350179</v>
      </c>
      <c r="J1142" s="163">
        <f>електрики!Q1142</f>
        <v>7.6421225697422242E-3</v>
      </c>
      <c r="K1142" s="163">
        <f t="shared" si="149"/>
        <v>0.56890405690671209</v>
      </c>
      <c r="L1142" s="10">
        <v>1.4993852239575622E-2</v>
      </c>
      <c r="M1142" s="116">
        <f t="shared" si="150"/>
        <v>0.57999999999999996</v>
      </c>
      <c r="N1142" s="116">
        <f t="shared" si="151"/>
        <v>0.70067749097554521</v>
      </c>
      <c r="O1142" s="164"/>
      <c r="P1142" s="168"/>
      <c r="Q1142" s="154"/>
      <c r="R1142" s="184">
        <v>2</v>
      </c>
      <c r="S1142" s="166">
        <f t="shared" si="152"/>
        <v>8.2930778705029518E-2</v>
      </c>
      <c r="T1142" s="166">
        <v>0.6177467122705157</v>
      </c>
      <c r="U1142" s="155">
        <f t="shared" si="153"/>
        <v>13.424721986818691</v>
      </c>
    </row>
    <row r="1143" spans="1:21">
      <c r="A1143" s="161">
        <f t="shared" si="154"/>
        <v>131</v>
      </c>
      <c r="B1143" s="162" t="s">
        <v>1178</v>
      </c>
      <c r="C1143" s="162">
        <v>29</v>
      </c>
      <c r="D1143" s="163">
        <f>'сходові кл'!P1143</f>
        <v>0</v>
      </c>
      <c r="E1143" s="163">
        <f>'прибуд тер'!P1143</f>
        <v>0.1427482475547997</v>
      </c>
      <c r="F1143" s="163">
        <f>'слюсарі х.в.'!Q1143+водовідведення!Q1143+зварювальник!N1143+'слюсарі ц.о. г.в.'!O1143+'гаряча вода'!O1143+'аварійні служби'!I1143</f>
        <v>0.20605386955503566</v>
      </c>
      <c r="G1143" s="163">
        <f>даратиз!K1143</f>
        <v>0</v>
      </c>
      <c r="H1143" s="163">
        <f>димвенканали!R1143</f>
        <v>7.3187605636953257E-2</v>
      </c>
      <c r="I1143" s="163">
        <f>покрівлі!P1143+'під зими'!N1143+маляри!N1143+водій!M1143</f>
        <v>0.20053806724374379</v>
      </c>
      <c r="J1143" s="163">
        <f>електрики!Q1143</f>
        <v>2.2676333896611202E-2</v>
      </c>
      <c r="K1143" s="163">
        <f t="shared" si="149"/>
        <v>0.64520412388714354</v>
      </c>
      <c r="L1143" s="10">
        <v>1.6260270650486557E-2</v>
      </c>
      <c r="M1143" s="116">
        <f t="shared" si="150"/>
        <v>0.66</v>
      </c>
      <c r="N1143" s="116">
        <f t="shared" si="151"/>
        <v>0.79375727344515601</v>
      </c>
      <c r="O1143" s="164"/>
      <c r="P1143" s="168"/>
      <c r="Q1143" s="154"/>
      <c r="R1143" s="184">
        <v>2</v>
      </c>
      <c r="S1143" s="166">
        <f t="shared" si="152"/>
        <v>0.12383412264510996</v>
      </c>
      <c r="T1143" s="166">
        <v>0.66992315080004605</v>
      </c>
      <c r="U1143" s="155">
        <f t="shared" si="153"/>
        <v>18.484825087358576</v>
      </c>
    </row>
    <row r="1144" spans="1:21">
      <c r="A1144" s="161">
        <f t="shared" si="154"/>
        <v>132</v>
      </c>
      <c r="B1144" s="162" t="s">
        <v>1179</v>
      </c>
      <c r="C1144" s="162">
        <v>53</v>
      </c>
      <c r="D1144" s="163">
        <f>'сходові кл'!P1144</f>
        <v>0.31055005078266795</v>
      </c>
      <c r="E1144" s="163">
        <f>'прибуд тер'!P1144</f>
        <v>0.24352678442750478</v>
      </c>
      <c r="F1144" s="163">
        <f>'слюсарі х.в.'!Q1144+водовідведення!Q1144+зварювальник!N1144+'слюсарі ц.о. г.в.'!O1144+'гаряча вода'!O1144+'аварійні служби'!I1144</f>
        <v>0.18336406458153012</v>
      </c>
      <c r="G1144" s="163">
        <f>даратиз!K1144</f>
        <v>1.3151166881669989E-2</v>
      </c>
      <c r="H1144" s="163">
        <f>димвенканали!R1144</f>
        <v>2.9807834634271609E-2</v>
      </c>
      <c r="I1144" s="163">
        <f>покрівлі!P1144+'під зими'!N1144+маляри!N1144+водій!M1144</f>
        <v>0.16128889046373662</v>
      </c>
      <c r="J1144" s="163">
        <f>електрики!Q1144</f>
        <v>1.8471226241630962E-2</v>
      </c>
      <c r="K1144" s="163">
        <f t="shared" si="149"/>
        <v>0.96016001801301198</v>
      </c>
      <c r="L1144" s="10">
        <v>2.4187015607857788E-2</v>
      </c>
      <c r="M1144" s="116">
        <f t="shared" si="150"/>
        <v>0.98</v>
      </c>
      <c r="N1144" s="116">
        <f t="shared" si="151"/>
        <v>1.1812164403450436</v>
      </c>
      <c r="O1144" s="164"/>
      <c r="P1144" s="168"/>
      <c r="Q1144" s="154"/>
      <c r="R1144" s="184">
        <v>3</v>
      </c>
      <c r="S1144" s="166">
        <f t="shared" si="152"/>
        <v>0.18471139730130282</v>
      </c>
      <c r="T1144" s="166">
        <v>0.99650504304374077</v>
      </c>
      <c r="U1144" s="155">
        <f t="shared" si="153"/>
        <v>18.535921979593539</v>
      </c>
    </row>
    <row r="1145" spans="1:21">
      <c r="A1145" s="161">
        <f t="shared" si="154"/>
        <v>133</v>
      </c>
      <c r="B1145" s="162" t="s">
        <v>1180</v>
      </c>
      <c r="C1145" s="162">
        <v>5</v>
      </c>
      <c r="D1145" s="163">
        <f>'сходові кл'!P1145</f>
        <v>0</v>
      </c>
      <c r="E1145" s="163">
        <f>'прибуд тер'!P1145</f>
        <v>0</v>
      </c>
      <c r="F1145" s="163">
        <f>'слюсарі х.в.'!Q1145+водовідведення!Q1145+зварювальник!N1145+'слюсарі ц.о. г.в.'!O1145+'гаряча вода'!O1145+'аварійні служби'!I1145</f>
        <v>0.21840768398081828</v>
      </c>
      <c r="G1145" s="163">
        <f>даратиз!K1145</f>
        <v>0</v>
      </c>
      <c r="H1145" s="163">
        <f>димвенканали!R1145</f>
        <v>4.0287114586532585E-2</v>
      </c>
      <c r="I1145" s="163">
        <f>покрівлі!P1145+'під зими'!N1145+маляри!N1145+водій!M1145</f>
        <v>0.3659345505422899</v>
      </c>
      <c r="J1145" s="163">
        <f>електрики!Q1145</f>
        <v>2.4964993844093716E-2</v>
      </c>
      <c r="K1145" s="163">
        <f t="shared" si="149"/>
        <v>0.64959434295373453</v>
      </c>
      <c r="L1145" s="10">
        <v>1.6412625945279185E-2</v>
      </c>
      <c r="M1145" s="116">
        <f t="shared" si="150"/>
        <v>0.67</v>
      </c>
      <c r="N1145" s="116">
        <f t="shared" si="151"/>
        <v>0.79920836267881634</v>
      </c>
      <c r="O1145" s="164"/>
      <c r="P1145" s="168"/>
      <c r="Q1145" s="154"/>
      <c r="R1145" s="184">
        <v>1</v>
      </c>
      <c r="S1145" s="166">
        <f t="shared" si="152"/>
        <v>0.12300817373331396</v>
      </c>
      <c r="T1145" s="166">
        <v>0.67620018894550238</v>
      </c>
      <c r="U1145" s="155">
        <f t="shared" si="153"/>
        <v>18.191088341033822</v>
      </c>
    </row>
    <row r="1146" spans="1:21">
      <c r="A1146" s="161">
        <f t="shared" si="154"/>
        <v>134</v>
      </c>
      <c r="B1146" s="162" t="s">
        <v>1181</v>
      </c>
      <c r="C1146" s="162">
        <v>8</v>
      </c>
      <c r="D1146" s="163">
        <f>'сходові кл'!P1146</f>
        <v>0</v>
      </c>
      <c r="E1146" s="163">
        <f>'прибуд тер'!P1146</f>
        <v>0</v>
      </c>
      <c r="F1146" s="163">
        <f>'слюсарі х.в.'!Q1146+водовідведення!Q1146+зварювальник!N1146+'слюсарі ц.о. г.в.'!O1146+'гаряча вода'!O1146+'аварійні служби'!I1146</f>
        <v>0.23947865348800515</v>
      </c>
      <c r="G1146" s="163">
        <f>даратиз!K1146</f>
        <v>0</v>
      </c>
      <c r="H1146" s="163">
        <f>димвенканали!R1146</f>
        <v>4.660275136164907E-2</v>
      </c>
      <c r="I1146" s="163">
        <f>покрівлі!P1146+'під зими'!N1146+маляри!N1146+водій!M1146</f>
        <v>0.41081551923453502</v>
      </c>
      <c r="J1146" s="163">
        <f>електрики!Q1146</f>
        <v>2.8878647994570451E-2</v>
      </c>
      <c r="K1146" s="163">
        <f t="shared" si="149"/>
        <v>0.72577557207875965</v>
      </c>
      <c r="L1146" s="10">
        <v>1.8293823032574156E-2</v>
      </c>
      <c r="M1146" s="116">
        <f t="shared" si="150"/>
        <v>0.74</v>
      </c>
      <c r="N1146" s="116">
        <f t="shared" si="151"/>
        <v>0.89288327413360058</v>
      </c>
      <c r="O1146" s="164"/>
      <c r="P1146" s="168"/>
      <c r="Q1146" s="154"/>
      <c r="R1146" s="184">
        <v>1</v>
      </c>
      <c r="S1146" s="166">
        <f t="shared" si="152"/>
        <v>0.13917776519154523</v>
      </c>
      <c r="T1146" s="166">
        <v>0.75370550894205535</v>
      </c>
      <c r="U1146" s="155">
        <f t="shared" si="153"/>
        <v>18.465801767444052</v>
      </c>
    </row>
    <row r="1147" spans="1:21">
      <c r="A1147" s="161">
        <f t="shared" si="154"/>
        <v>135</v>
      </c>
      <c r="B1147" s="162" t="s">
        <v>1182</v>
      </c>
      <c r="C1147" s="162">
        <v>8</v>
      </c>
      <c r="D1147" s="163">
        <f>'сходові кл'!P1147</f>
        <v>0</v>
      </c>
      <c r="E1147" s="163">
        <f>'прибуд тер'!P1147</f>
        <v>0</v>
      </c>
      <c r="F1147" s="163">
        <f>'слюсарі х.в.'!Q1147+водовідведення!Q1147+зварювальник!N1147+'слюсарі ц.о. г.в.'!O1147+'гаряча вода'!O1147+'аварійні служби'!I1147</f>
        <v>0.22580968509928867</v>
      </c>
      <c r="G1147" s="163">
        <f>даратиз!K1147</f>
        <v>0</v>
      </c>
      <c r="H1147" s="163">
        <f>димвенканали!R1147</f>
        <v>4.250002607247455E-2</v>
      </c>
      <c r="I1147" s="163">
        <f>покрівлі!P1147+'під зими'!N1147+маляри!N1147+водій!M1147</f>
        <v>0.49761394460000363</v>
      </c>
      <c r="J1147" s="163">
        <f>електрики!Q1147</f>
        <v>2.6336283949901718E-2</v>
      </c>
      <c r="K1147" s="163">
        <f t="shared" si="149"/>
        <v>0.79225993972166853</v>
      </c>
      <c r="L1147" s="10">
        <v>1.9917596050443426E-2</v>
      </c>
      <c r="M1147" s="116">
        <f t="shared" si="150"/>
        <v>0.81</v>
      </c>
      <c r="N1147" s="116">
        <f t="shared" si="151"/>
        <v>0.97461304292653428</v>
      </c>
      <c r="O1147" s="164"/>
      <c r="P1147" s="168"/>
      <c r="Q1147" s="154"/>
      <c r="R1147" s="184">
        <v>1</v>
      </c>
      <c r="S1147" s="166">
        <f t="shared" si="152"/>
        <v>0.15400808564826518</v>
      </c>
      <c r="T1147" s="166">
        <v>0.8206049572782691</v>
      </c>
      <c r="U1147" s="155">
        <f t="shared" si="153"/>
        <v>18.767627989851476</v>
      </c>
    </row>
    <row r="1148" spans="1:21">
      <c r="A1148" s="161">
        <f t="shared" si="154"/>
        <v>136</v>
      </c>
      <c r="B1148" s="162" t="s">
        <v>1183</v>
      </c>
      <c r="C1148" s="162">
        <v>4</v>
      </c>
      <c r="D1148" s="163">
        <f>'сходові кл'!P1148</f>
        <v>0</v>
      </c>
      <c r="E1148" s="163">
        <f>'прибуд тер'!P1148</f>
        <v>0</v>
      </c>
      <c r="F1148" s="163">
        <f>'слюсарі х.в.'!Q1148+водовідведення!Q1148+зварювальник!N1148+'слюсарі ц.о. г.в.'!O1148+'гаряча вода'!O1148+'аварійні служби'!I1148</f>
        <v>0.1713197416819166</v>
      </c>
      <c r="G1148" s="163">
        <f>даратиз!K1148</f>
        <v>0</v>
      </c>
      <c r="H1148" s="163">
        <f>димвенканали!R1148</f>
        <v>3.6916689313933777E-2</v>
      </c>
      <c r="I1148" s="163">
        <f>покрівлі!P1148+'під зими'!N1148+маляри!N1148+водій!M1148</f>
        <v>0.43801912292720685</v>
      </c>
      <c r="J1148" s="163">
        <f>електрики!Q1148</f>
        <v>2.2876419195698945E-2</v>
      </c>
      <c r="K1148" s="163">
        <f t="shared" si="149"/>
        <v>0.66913197311875616</v>
      </c>
      <c r="L1148" s="10">
        <v>1.7765686136057862E-2</v>
      </c>
      <c r="M1148" s="116">
        <f t="shared" si="150"/>
        <v>0.69</v>
      </c>
      <c r="N1148" s="116">
        <f t="shared" si="151"/>
        <v>0.8242771911057768</v>
      </c>
      <c r="O1148" s="164"/>
      <c r="P1148" s="168"/>
      <c r="Q1148" s="154"/>
      <c r="R1148" s="184">
        <v>1</v>
      </c>
      <c r="S1148" s="166">
        <f t="shared" si="152"/>
        <v>9.2330922300192908E-2</v>
      </c>
      <c r="T1148" s="166">
        <v>0.73194626880558389</v>
      </c>
      <c r="U1148" s="155">
        <f t="shared" si="153"/>
        <v>12.61443991658866</v>
      </c>
    </row>
    <row r="1149" spans="1:21">
      <c r="A1149" s="161">
        <f t="shared" si="154"/>
        <v>137</v>
      </c>
      <c r="B1149" s="162" t="s">
        <v>1184</v>
      </c>
      <c r="C1149" s="162">
        <v>3</v>
      </c>
      <c r="D1149" s="163">
        <f>'сходові кл'!P1149</f>
        <v>0</v>
      </c>
      <c r="E1149" s="163">
        <f>'прибуд тер'!P1149</f>
        <v>0</v>
      </c>
      <c r="F1149" s="163">
        <f>'слюсарі х.в.'!Q1149+водовідведення!Q1149+зварювальник!N1149+'слюсарі ц.о. г.в.'!O1149+'гаряча вода'!O1149+'аварійні служби'!I1149</f>
        <v>0.19287655637482651</v>
      </c>
      <c r="G1149" s="163">
        <f>даратиз!K1149</f>
        <v>0</v>
      </c>
      <c r="H1149" s="163">
        <f>димвенканали!R1149</f>
        <v>5.3487248721892686E-2</v>
      </c>
      <c r="I1149" s="163">
        <f>покрівлі!P1149+'під зими'!N1149+маляри!N1149+водій!M1149</f>
        <v>0.79232455619920306</v>
      </c>
      <c r="J1149" s="163">
        <f>електрики!Q1149</f>
        <v>3.314481190285927E-2</v>
      </c>
      <c r="K1149" s="163">
        <f t="shared" si="149"/>
        <v>1.0718331731987814</v>
      </c>
      <c r="L1149" s="10">
        <v>2.6739763348108271E-2</v>
      </c>
      <c r="M1149" s="116">
        <f t="shared" si="150"/>
        <v>1.1000000000000001</v>
      </c>
      <c r="N1149" s="116">
        <f t="shared" si="151"/>
        <v>1.3182875238562677</v>
      </c>
      <c r="O1149" s="164"/>
      <c r="P1149" s="168"/>
      <c r="Q1149" s="154"/>
      <c r="R1149" s="184">
        <v>1</v>
      </c>
      <c r="S1149" s="166">
        <f t="shared" si="152"/>
        <v>0.21660927391420692</v>
      </c>
      <c r="T1149" s="166">
        <v>1.1016782499420608</v>
      </c>
      <c r="U1149" s="155">
        <f t="shared" si="153"/>
        <v>19.661754593557493</v>
      </c>
    </row>
    <row r="1150" spans="1:21">
      <c r="A1150" s="161">
        <f t="shared" si="154"/>
        <v>138</v>
      </c>
      <c r="B1150" s="222" t="s">
        <v>1185</v>
      </c>
      <c r="C1150" s="162">
        <v>9</v>
      </c>
      <c r="D1150" s="163">
        <f>'сходові кл'!P1150</f>
        <v>0</v>
      </c>
      <c r="E1150" s="163">
        <f>'прибуд тер'!P1150</f>
        <v>0</v>
      </c>
      <c r="F1150" s="163">
        <f>'слюсарі х.в.'!Q1150+водовідведення!Q1150+зварювальник!N1150+'слюсарі ц.о. г.в.'!O1150+'гаряча вода'!O1150+'аварійні служби'!I1150</f>
        <v>0.19374935560689677</v>
      </c>
      <c r="G1150" s="163">
        <f>даратиз!K1150</f>
        <v>0</v>
      </c>
      <c r="H1150" s="163">
        <f>димвенканали!R1150</f>
        <v>3.2915229982703194E-2</v>
      </c>
      <c r="I1150" s="163">
        <f>покрівлі!P1150+'під зими'!N1150+маляри!N1150+водій!M1150</f>
        <v>0.40961621168347473</v>
      </c>
      <c r="J1150" s="234">
        <f>електрики!Q1150</f>
        <v>0</v>
      </c>
      <c r="K1150" s="163">
        <f t="shared" si="149"/>
        <v>0.63628079727307463</v>
      </c>
      <c r="L1150" s="10">
        <v>1.6064184012286938E-2</v>
      </c>
      <c r="M1150" s="116">
        <f t="shared" si="150"/>
        <v>0.65</v>
      </c>
      <c r="N1150" s="116">
        <f t="shared" si="151"/>
        <v>0.78281397754243387</v>
      </c>
      <c r="O1150" s="164"/>
      <c r="P1150" s="168"/>
      <c r="Q1150" s="154"/>
      <c r="R1150" s="184">
        <v>1</v>
      </c>
      <c r="S1150" s="166">
        <f t="shared" si="152"/>
        <v>0.12096959623621206</v>
      </c>
      <c r="T1150" s="166">
        <v>0.66184438130622181</v>
      </c>
      <c r="U1150" s="155">
        <f t="shared" si="153"/>
        <v>18.277649497826879</v>
      </c>
    </row>
    <row r="1151" spans="1:21">
      <c r="A1151" s="161">
        <f t="shared" si="154"/>
        <v>139</v>
      </c>
      <c r="B1151" s="162" t="s">
        <v>1186</v>
      </c>
      <c r="C1151" s="162">
        <v>10</v>
      </c>
      <c r="D1151" s="163">
        <f>'сходові кл'!P1151</f>
        <v>0</v>
      </c>
      <c r="E1151" s="163">
        <f>'прибуд тер'!P1151</f>
        <v>0</v>
      </c>
      <c r="F1151" s="163">
        <f>'слюсарі х.в.'!Q1151+водовідведення!Q1151+зварювальник!N1151+'слюсарі ц.о. г.в.'!O1151+'гаряча вода'!O1151+'аварійні служби'!I1151</f>
        <v>0.18330173491530538</v>
      </c>
      <c r="G1151" s="163">
        <f>даратиз!K1151</f>
        <v>0</v>
      </c>
      <c r="H1151" s="163">
        <f>димвенканали!R1151</f>
        <v>2.2431507009657934E-2</v>
      </c>
      <c r="I1151" s="163">
        <f>покрівлі!P1151+'під зими'!N1151+маляри!N1151+водій!M1151</f>
        <v>0.32171120368828615</v>
      </c>
      <c r="J1151" s="163">
        <f>електрики!Q1151</f>
        <v>2.0850429727612817E-2</v>
      </c>
      <c r="K1151" s="163">
        <f t="shared" si="149"/>
        <v>0.5482948753408623</v>
      </c>
      <c r="L1151" s="10">
        <v>1.3619455881653196E-2</v>
      </c>
      <c r="M1151" s="116">
        <f t="shared" si="150"/>
        <v>0.56000000000000005</v>
      </c>
      <c r="N1151" s="116">
        <f t="shared" si="151"/>
        <v>0.67429719746701855</v>
      </c>
      <c r="O1151" s="164"/>
      <c r="P1151" s="168"/>
      <c r="Q1151" s="154"/>
      <c r="R1151" s="184">
        <v>1</v>
      </c>
      <c r="S1151" s="166">
        <f t="shared" si="152"/>
        <v>0.11317561514290686</v>
      </c>
      <c r="T1151" s="166">
        <v>0.56112158232411169</v>
      </c>
      <c r="U1151" s="155">
        <f t="shared" si="153"/>
        <v>20.169535214479602</v>
      </c>
    </row>
    <row r="1152" spans="1:21">
      <c r="A1152" s="161">
        <f t="shared" si="154"/>
        <v>140</v>
      </c>
      <c r="B1152" s="162" t="s">
        <v>1187</v>
      </c>
      <c r="C1152" s="162">
        <v>5</v>
      </c>
      <c r="D1152" s="163">
        <f>'сходові кл'!P1152</f>
        <v>0</v>
      </c>
      <c r="E1152" s="163">
        <f>'прибуд тер'!P1152</f>
        <v>0</v>
      </c>
      <c r="F1152" s="163">
        <f>'слюсарі х.в.'!Q1152+водовідведення!Q1152+зварювальник!N1152+'слюсарі ц.о. г.в.'!O1152+'гаряча вода'!O1152+'аварійні служби'!I1152</f>
        <v>0.20027372010422878</v>
      </c>
      <c r="G1152" s="163">
        <f>даратиз!K1152</f>
        <v>0</v>
      </c>
      <c r="H1152" s="163">
        <f>димвенканали!R1152</f>
        <v>1.7432881064913173E-2</v>
      </c>
      <c r="I1152" s="163">
        <f>покрівлі!P1152+'під зими'!N1152+маляри!N1152+водій!M1152</f>
        <v>0.37607726202312003</v>
      </c>
      <c r="J1152" s="163">
        <f>електрики!Q1152</f>
        <v>2.1605507018160115E-2</v>
      </c>
      <c r="K1152" s="163">
        <f t="shared" si="149"/>
        <v>0.61538937021042206</v>
      </c>
      <c r="L1152" s="10">
        <v>1.5578341984606283E-2</v>
      </c>
      <c r="M1152" s="116">
        <f t="shared" si="150"/>
        <v>0.63</v>
      </c>
      <c r="N1152" s="116">
        <f t="shared" si="151"/>
        <v>0.75716125463403394</v>
      </c>
      <c r="O1152" s="164"/>
      <c r="P1152" s="168"/>
      <c r="Q1152" s="154"/>
      <c r="R1152" s="184">
        <v>1</v>
      </c>
      <c r="S1152" s="166">
        <f t="shared" si="152"/>
        <v>0.11533356486825508</v>
      </c>
      <c r="T1152" s="166">
        <v>0.64182768976577886</v>
      </c>
      <c r="U1152" s="155">
        <f t="shared" si="153"/>
        <v>17.969552686382784</v>
      </c>
    </row>
    <row r="1153" spans="1:21">
      <c r="A1153" s="161">
        <f t="shared" si="154"/>
        <v>141</v>
      </c>
      <c r="B1153" s="162" t="s">
        <v>1188</v>
      </c>
      <c r="C1153" s="162">
        <v>2</v>
      </c>
      <c r="D1153" s="163">
        <f>'сходові кл'!P1153</f>
        <v>0</v>
      </c>
      <c r="E1153" s="163">
        <f>'прибуд тер'!P1153</f>
        <v>0</v>
      </c>
      <c r="F1153" s="163">
        <f>'слюсарі х.в.'!Q1153+водовідведення!Q1153+зварювальник!N1153+'слюсарі ц.о. г.в.'!O1153+'гаряча вода'!O1153+'аварійні служби'!I1153</f>
        <v>0.23503634969157589</v>
      </c>
      <c r="G1153" s="163">
        <f>даратиз!K1153</f>
        <v>0</v>
      </c>
      <c r="H1153" s="163">
        <f>димвенканали!R1153</f>
        <v>5.678204769257985E-2</v>
      </c>
      <c r="I1153" s="163">
        <f>покрівлі!P1153+'під зими'!N1153+маляри!N1153+водій!M1153</f>
        <v>0.43859344650014986</v>
      </c>
      <c r="J1153" s="163">
        <f>електрики!Q1153</f>
        <v>2.804561007165015E-2</v>
      </c>
      <c r="K1153" s="163">
        <f t="shared" si="149"/>
        <v>0.75845745395595576</v>
      </c>
      <c r="L1153" s="10">
        <v>1.9084847786444568E-2</v>
      </c>
      <c r="M1153" s="116">
        <f t="shared" si="150"/>
        <v>0.78</v>
      </c>
      <c r="N1153" s="116">
        <f t="shared" si="151"/>
        <v>0.93305076209088034</v>
      </c>
      <c r="O1153" s="164"/>
      <c r="P1153" s="168"/>
      <c r="Q1153" s="154"/>
      <c r="R1153" s="184">
        <v>1</v>
      </c>
      <c r="S1153" s="166">
        <f t="shared" si="152"/>
        <v>0.14675503328936401</v>
      </c>
      <c r="T1153" s="166">
        <v>0.78629572880151632</v>
      </c>
      <c r="U1153" s="155">
        <f t="shared" si="153"/>
        <v>18.664101547779005</v>
      </c>
    </row>
    <row r="1154" spans="1:21">
      <c r="A1154" s="161">
        <f t="shared" si="154"/>
        <v>142</v>
      </c>
      <c r="B1154" s="162" t="s">
        <v>1189</v>
      </c>
      <c r="C1154" s="162">
        <v>5</v>
      </c>
      <c r="D1154" s="163">
        <f>'сходові кл'!P1154</f>
        <v>0</v>
      </c>
      <c r="E1154" s="163">
        <f>'прибуд тер'!P1154</f>
        <v>0</v>
      </c>
      <c r="F1154" s="163">
        <f>'слюсарі х.в.'!Q1154+водовідведення!Q1154+зварювальник!N1154+'слюсарі ц.о. г.в.'!O1154+'гаряча вода'!O1154+'аварійні служби'!I1154</f>
        <v>0.21707534096547254</v>
      </c>
      <c r="G1154" s="163">
        <f>даратиз!K1154</f>
        <v>0</v>
      </c>
      <c r="H1154" s="163">
        <f>димвенканали!R1154</f>
        <v>2.0312797839012665E-2</v>
      </c>
      <c r="I1154" s="163">
        <f>покрівлі!P1154+'під зими'!N1154+маляри!N1154+водій!M1154</f>
        <v>0.50989717822571434</v>
      </c>
      <c r="J1154" s="163">
        <f>електрики!Q1154</f>
        <v>2.4718164808911997E-2</v>
      </c>
      <c r="K1154" s="163">
        <f t="shared" si="149"/>
        <v>0.77200348183911149</v>
      </c>
      <c r="L1154" s="10">
        <v>1.9434746095175315E-2</v>
      </c>
      <c r="M1154" s="116">
        <f t="shared" si="150"/>
        <v>0.79</v>
      </c>
      <c r="N1154" s="116">
        <f t="shared" si="151"/>
        <v>0.94972587352114424</v>
      </c>
      <c r="O1154" s="164"/>
      <c r="P1154" s="168"/>
      <c r="Q1154" s="154"/>
      <c r="R1154" s="184">
        <v>1</v>
      </c>
      <c r="S1154" s="166">
        <f t="shared" si="152"/>
        <v>0.14901433439992129</v>
      </c>
      <c r="T1154" s="166">
        <v>0.80071153912122295</v>
      </c>
      <c r="U1154" s="155">
        <f t="shared" si="153"/>
        <v>18.610239408247296</v>
      </c>
    </row>
    <row r="1155" spans="1:21">
      <c r="A1155" s="161">
        <f t="shared" si="154"/>
        <v>143</v>
      </c>
      <c r="B1155" s="162" t="s">
        <v>1190</v>
      </c>
      <c r="C1155" s="162">
        <v>6</v>
      </c>
      <c r="D1155" s="163">
        <f>'сходові кл'!P1155</f>
        <v>0</v>
      </c>
      <c r="E1155" s="163">
        <f>'прибуд тер'!P1155</f>
        <v>0</v>
      </c>
      <c r="F1155" s="163">
        <f>'слюсарі х.в.'!Q1155+водовідведення!Q1155+зварювальник!N1155+'слюсарі ц.о. г.в.'!O1155+'гаряча вода'!O1155+'аварійні служби'!I1155</f>
        <v>0.17784566718651962</v>
      </c>
      <c r="G1155" s="163">
        <f>даратиз!K1155</f>
        <v>0</v>
      </c>
      <c r="H1155" s="163">
        <f>димвенканали!R1155</f>
        <v>2.9931691148300771E-2</v>
      </c>
      <c r="I1155" s="163">
        <f>покрівлі!P1155+'під зими'!N1155+маляри!N1155+водій!M1155</f>
        <v>0.38667846735040456</v>
      </c>
      <c r="J1155" s="163">
        <f>електрики!Q1155</f>
        <v>2.4579298714479905E-2</v>
      </c>
      <c r="K1155" s="163">
        <f t="shared" si="149"/>
        <v>0.61903512439970487</v>
      </c>
      <c r="L1155" s="10">
        <v>1.6615223740016751E-2</v>
      </c>
      <c r="M1155" s="116">
        <f t="shared" si="150"/>
        <v>0.64</v>
      </c>
      <c r="N1155" s="116">
        <f t="shared" si="151"/>
        <v>0.76278041776766592</v>
      </c>
      <c r="O1155" s="164"/>
      <c r="P1155" s="168"/>
      <c r="Q1155" s="154"/>
      <c r="R1155" s="184">
        <v>1</v>
      </c>
      <c r="S1155" s="166">
        <f t="shared" si="152"/>
        <v>7.8233199678975684E-2</v>
      </c>
      <c r="T1155" s="166">
        <v>0.68454721808869023</v>
      </c>
      <c r="U1155" s="155">
        <f t="shared" si="153"/>
        <v>11.428459222639008</v>
      </c>
    </row>
    <row r="1156" spans="1:21">
      <c r="A1156" s="161">
        <f t="shared" si="154"/>
        <v>144</v>
      </c>
      <c r="B1156" s="162" t="s">
        <v>1191</v>
      </c>
      <c r="C1156" s="162">
        <v>5</v>
      </c>
      <c r="D1156" s="163">
        <f>'сходові кл'!P1156</f>
        <v>0</v>
      </c>
      <c r="E1156" s="163">
        <f>'прибуд тер'!P1156</f>
        <v>0</v>
      </c>
      <c r="F1156" s="163">
        <f>'слюсарі х.в.'!Q1156+водовідведення!Q1156+зварювальник!N1156+'слюсарі ц.о. г.в.'!O1156+'гаряча вода'!O1156+'аварійні служби'!I1156</f>
        <v>0.20487829909815347</v>
      </c>
      <c r="G1156" s="163">
        <f>даратиз!K1156</f>
        <v>0</v>
      </c>
      <c r="H1156" s="163">
        <f>димвенканали!R1156</f>
        <v>1.8034014894737764E-2</v>
      </c>
      <c r="I1156" s="163">
        <f>покрівлі!P1156+'під зими'!N1156+маляри!N1156+водій!M1156</f>
        <v>0.34052934677520819</v>
      </c>
      <c r="J1156" s="163">
        <f>електрики!Q1156</f>
        <v>2.2350524501544948E-2</v>
      </c>
      <c r="K1156" s="163">
        <f t="shared" si="149"/>
        <v>0.58579218526964438</v>
      </c>
      <c r="L1156" s="10">
        <v>1.4840050137719109E-2</v>
      </c>
      <c r="M1156" s="116">
        <f t="shared" si="150"/>
        <v>0.6</v>
      </c>
      <c r="N1156" s="116">
        <f t="shared" si="151"/>
        <v>0.72075868248883623</v>
      </c>
      <c r="O1156" s="164"/>
      <c r="P1156" s="168"/>
      <c r="Q1156" s="154"/>
      <c r="R1156" s="184">
        <v>1</v>
      </c>
      <c r="S1156" s="166">
        <f t="shared" si="152"/>
        <v>0.10934861681480901</v>
      </c>
      <c r="T1156" s="166">
        <v>0.61141006567402723</v>
      </c>
      <c r="U1156" s="155">
        <f t="shared" si="153"/>
        <v>17.884660877190747</v>
      </c>
    </row>
    <row r="1157" spans="1:21">
      <c r="A1157" s="161">
        <f t="shared" si="154"/>
        <v>145</v>
      </c>
      <c r="B1157" s="162" t="s">
        <v>1192</v>
      </c>
      <c r="C1157" s="162">
        <v>12</v>
      </c>
      <c r="D1157" s="163">
        <f>'сходові кл'!P1157</f>
        <v>0</v>
      </c>
      <c r="E1157" s="163">
        <f>'прибуд тер'!P1157</f>
        <v>0</v>
      </c>
      <c r="F1157" s="163">
        <f>'слюсарі х.в.'!Q1157+водовідведення!Q1157+зварювальник!N1157+'слюсарі ц.о. г.в.'!O1157+'гаряча вода'!O1157+'аварійні служби'!I1157</f>
        <v>0.16675048811023335</v>
      </c>
      <c r="G1157" s="163">
        <f>даратиз!K1157</f>
        <v>0</v>
      </c>
      <c r="H1157" s="163">
        <f>димвенканали!R1157</f>
        <v>2.034673438412056E-2</v>
      </c>
      <c r="I1157" s="163">
        <f>покрівлі!P1157+'під зими'!N1157+маляри!N1157+водій!M1157</f>
        <v>0.41787973031748987</v>
      </c>
      <c r="J1157" s="163">
        <f>електрики!Q1157</f>
        <v>2.5216802139351142E-2</v>
      </c>
      <c r="K1157" s="163">
        <f t="shared" si="149"/>
        <v>0.63019375495119501</v>
      </c>
      <c r="L1157" s="10">
        <v>1.5910011234564869E-2</v>
      </c>
      <c r="M1157" s="116">
        <f t="shared" si="150"/>
        <v>0.65</v>
      </c>
      <c r="N1157" s="116">
        <f t="shared" si="151"/>
        <v>0.77532451942291181</v>
      </c>
      <c r="O1157" s="164"/>
      <c r="P1157" s="168"/>
      <c r="Q1157" s="154"/>
      <c r="R1157" s="184">
        <v>1</v>
      </c>
      <c r="S1157" s="166">
        <f t="shared" si="152"/>
        <v>0.11983205655883911</v>
      </c>
      <c r="T1157" s="166">
        <v>0.6554924628640727</v>
      </c>
      <c r="U1157" s="155">
        <f t="shared" si="153"/>
        <v>18.281225696364455</v>
      </c>
    </row>
    <row r="1158" spans="1:21">
      <c r="A1158" s="161">
        <f t="shared" si="154"/>
        <v>146</v>
      </c>
      <c r="B1158" s="162" t="s">
        <v>1193</v>
      </c>
      <c r="C1158" s="162">
        <v>5</v>
      </c>
      <c r="D1158" s="163">
        <f>'сходові кл'!P1158</f>
        <v>0</v>
      </c>
      <c r="E1158" s="163">
        <f>'прибуд тер'!P1158</f>
        <v>0</v>
      </c>
      <c r="F1158" s="163">
        <f>'слюсарі х.в.'!Q1158+водовідведення!Q1158+зварювальник!N1158+'слюсарі ц.о. г.в.'!O1158+'гаряча вода'!O1158+'аварійні служби'!I1158</f>
        <v>0.22443258618348888</v>
      </c>
      <c r="G1158" s="163">
        <f>даратиз!K1158</f>
        <v>0</v>
      </c>
      <c r="H1158" s="163">
        <f>димвенканали!R1158</f>
        <v>3.1760602231878016E-2</v>
      </c>
      <c r="I1158" s="163">
        <f>покрівлі!P1158+'під зими'!N1158+маляри!N1158+водій!M1158</f>
        <v>0.39208693184163429</v>
      </c>
      <c r="J1158" s="163">
        <f>електрики!Q1158</f>
        <v>2.6081163464545001E-2</v>
      </c>
      <c r="K1158" s="163">
        <f t="shared" si="149"/>
        <v>0.67436128372154625</v>
      </c>
      <c r="L1158" s="10">
        <v>1.7033136194138009E-2</v>
      </c>
      <c r="M1158" s="116">
        <f t="shared" si="150"/>
        <v>0.69</v>
      </c>
      <c r="N1158" s="116">
        <f t="shared" si="151"/>
        <v>0.8296733038988211</v>
      </c>
      <c r="O1158" s="164"/>
      <c r="P1158" s="168"/>
      <c r="Q1158" s="154"/>
      <c r="R1158" s="184">
        <v>1</v>
      </c>
      <c r="S1158" s="166">
        <f t="shared" si="152"/>
        <v>0.1279080927003351</v>
      </c>
      <c r="T1158" s="166">
        <v>0.70176521119848601</v>
      </c>
      <c r="U1158" s="155">
        <f t="shared" si="153"/>
        <v>18.226622046694445</v>
      </c>
    </row>
    <row r="1159" spans="1:21">
      <c r="A1159" s="161">
        <f t="shared" si="154"/>
        <v>147</v>
      </c>
      <c r="B1159" s="162" t="s">
        <v>1194</v>
      </c>
      <c r="C1159" s="162">
        <v>7</v>
      </c>
      <c r="D1159" s="163">
        <f>'сходові кл'!P1159</f>
        <v>0</v>
      </c>
      <c r="E1159" s="163">
        <f>'прибуд тер'!P1159</f>
        <v>0</v>
      </c>
      <c r="F1159" s="163">
        <f>'слюсарі х.в.'!Q1159+водовідведення!Q1159+зварювальник!N1159+'слюсарі ц.о. г.в.'!O1159+'гаряча вода'!O1159+'аварійні служби'!I1159</f>
        <v>0.3572659669185374</v>
      </c>
      <c r="G1159" s="163">
        <f>даратиз!K1159</f>
        <v>0</v>
      </c>
      <c r="H1159" s="163">
        <f>димвенканали!R1159</f>
        <v>0.10545772908787741</v>
      </c>
      <c r="I1159" s="163">
        <f>покрівлі!P1159+'під зими'!N1159+маляри!N1159+водій!M1159</f>
        <v>0.37288414473983167</v>
      </c>
      <c r="J1159" s="163">
        <f>електрики!Q1159</f>
        <v>8.3530772210341456E-2</v>
      </c>
      <c r="K1159" s="163">
        <f t="shared" si="149"/>
        <v>0.91913861295658794</v>
      </c>
      <c r="L1159" s="10">
        <v>2.2615069655631689E-2</v>
      </c>
      <c r="M1159" s="116">
        <f t="shared" si="150"/>
        <v>0.94</v>
      </c>
      <c r="N1159" s="116">
        <f t="shared" si="151"/>
        <v>1.1301044191346634</v>
      </c>
      <c r="O1159" s="164"/>
      <c r="P1159" s="168"/>
      <c r="Q1159" s="154"/>
      <c r="R1159" s="184">
        <v>1</v>
      </c>
      <c r="S1159" s="166">
        <f t="shared" si="152"/>
        <v>0.19836354932263789</v>
      </c>
      <c r="T1159" s="166">
        <v>0.93174086981202553</v>
      </c>
      <c r="U1159" s="155">
        <f t="shared" si="153"/>
        <v>21.289561910347114</v>
      </c>
    </row>
    <row r="1160" spans="1:21">
      <c r="A1160" s="161">
        <f t="shared" si="154"/>
        <v>148</v>
      </c>
      <c r="B1160" s="162" t="s">
        <v>1195</v>
      </c>
      <c r="C1160" s="162">
        <v>17</v>
      </c>
      <c r="D1160" s="163">
        <f>'сходові кл'!P1160</f>
        <v>0</v>
      </c>
      <c r="E1160" s="163">
        <f>'прибуд тер'!P1160</f>
        <v>0.34260638802106841</v>
      </c>
      <c r="F1160" s="163">
        <f>'слюсарі х.в.'!Q1160+водовідведення!Q1160+зварювальник!N1160+'слюсарі ц.о. г.в.'!O1160+'гаряча вода'!O1160+'аварійні служби'!I1160</f>
        <v>0.20550125933002156</v>
      </c>
      <c r="G1160" s="163">
        <f>даратиз!K1160</f>
        <v>0</v>
      </c>
      <c r="H1160" s="163">
        <f>димвенканали!R1160</f>
        <v>8.1964335996915189E-2</v>
      </c>
      <c r="I1160" s="163">
        <f>покрівлі!P1160+'під зими'!N1160+маляри!N1160+водій!M1160</f>
        <v>0.20916700079279033</v>
      </c>
      <c r="J1160" s="163">
        <f>електрики!Q1160</f>
        <v>2.2573957671344329E-2</v>
      </c>
      <c r="K1160" s="163">
        <f t="shared" si="149"/>
        <v>0.86181294181213974</v>
      </c>
      <c r="L1160" s="10">
        <v>2.1617812605633627E-2</v>
      </c>
      <c r="M1160" s="116">
        <f t="shared" si="150"/>
        <v>0.88</v>
      </c>
      <c r="N1160" s="116">
        <f t="shared" si="151"/>
        <v>1.060116905301328</v>
      </c>
      <c r="O1160" s="164"/>
      <c r="P1160" s="168"/>
      <c r="Q1160" s="154"/>
      <c r="R1160" s="184">
        <v>2</v>
      </c>
      <c r="S1160" s="166">
        <f t="shared" si="152"/>
        <v>0.16946302594922258</v>
      </c>
      <c r="T1160" s="166">
        <v>0.89065387935210538</v>
      </c>
      <c r="U1160" s="155">
        <f t="shared" si="153"/>
        <v>19.026810512799457</v>
      </c>
    </row>
    <row r="1161" spans="1:21">
      <c r="A1161" s="161">
        <f t="shared" si="154"/>
        <v>149</v>
      </c>
      <c r="B1161" s="162" t="s">
        <v>1196</v>
      </c>
      <c r="C1161" s="162">
        <v>16</v>
      </c>
      <c r="D1161" s="163">
        <f>'сходові кл'!P1161</f>
        <v>0</v>
      </c>
      <c r="E1161" s="163">
        <f>'прибуд тер'!P1161</f>
        <v>0.26395900092660074</v>
      </c>
      <c r="F1161" s="163">
        <f>'слюсарі х.в.'!Q1161+водовідведення!Q1161+зварювальник!N1161+'слюсарі ц.о. г.в.'!O1161+'гаряча вода'!O1161+'аварійні служби'!I1161</f>
        <v>0.18201085613273615</v>
      </c>
      <c r="G1161" s="163">
        <f>даратиз!K1161</f>
        <v>0</v>
      </c>
      <c r="H1161" s="163">
        <f>димвенканали!R1161</f>
        <v>6.615601403603176E-2</v>
      </c>
      <c r="I1161" s="163">
        <f>покрівлі!P1161+'під зими'!N1161+маляри!N1161+водій!M1161</f>
        <v>0.18418558266417884</v>
      </c>
      <c r="J1161" s="163">
        <f>електрики!Q1161</f>
        <v>1.8220156881530135E-2</v>
      </c>
      <c r="K1161" s="163">
        <f t="shared" si="149"/>
        <v>0.71453161064107762</v>
      </c>
      <c r="L1161" s="10">
        <v>1.7987700041461701E-2</v>
      </c>
      <c r="M1161" s="116">
        <f t="shared" si="150"/>
        <v>0.73</v>
      </c>
      <c r="N1161" s="116">
        <f t="shared" si="151"/>
        <v>0.87902317281904707</v>
      </c>
      <c r="O1161" s="164"/>
      <c r="P1161" s="168"/>
      <c r="Q1161" s="154"/>
      <c r="R1161" s="184">
        <v>2</v>
      </c>
      <c r="S1161" s="166">
        <f t="shared" si="152"/>
        <v>0.13792993111082497</v>
      </c>
      <c r="T1161" s="166">
        <v>0.74109324170822211</v>
      </c>
      <c r="U1161" s="155">
        <f t="shared" si="153"/>
        <v>18.611683840605007</v>
      </c>
    </row>
    <row r="1162" spans="1:21">
      <c r="A1162" s="161">
        <f t="shared" si="154"/>
        <v>150</v>
      </c>
      <c r="B1162" s="162" t="s">
        <v>1197</v>
      </c>
      <c r="C1162" s="162">
        <v>32</v>
      </c>
      <c r="D1162" s="163">
        <f>'сходові кл'!P1162</f>
        <v>0</v>
      </c>
      <c r="E1162" s="163">
        <f>'прибуд тер'!P1162</f>
        <v>0.27424429769058678</v>
      </c>
      <c r="F1162" s="163">
        <f>'слюсарі х.в.'!Q1162+водовідведення!Q1162+зварювальник!N1162+'слюсарі ц.о. г.в.'!O1162+'гаряча вода'!O1162+'аварійні служби'!I1162</f>
        <v>0.18118776456547314</v>
      </c>
      <c r="G1162" s="163">
        <f>даратиз!K1162</f>
        <v>0</v>
      </c>
      <c r="H1162" s="163">
        <f>димвенканали!R1162</f>
        <v>6.5609552381629854E-2</v>
      </c>
      <c r="I1162" s="163">
        <f>покрівлі!P1162+'під зими'!N1162+маляри!N1162+водій!M1162</f>
        <v>0.16388187336704865</v>
      </c>
      <c r="J1162" s="163">
        <f>електрики!Q1162</f>
        <v>1.8069654811264525E-2</v>
      </c>
      <c r="K1162" s="163">
        <f t="shared" si="149"/>
        <v>0.70299314281600289</v>
      </c>
      <c r="L1162" s="10">
        <v>1.7715142624143008E-2</v>
      </c>
      <c r="M1162" s="116">
        <f t="shared" si="150"/>
        <v>0.72</v>
      </c>
      <c r="N1162" s="116">
        <f t="shared" si="151"/>
        <v>0.86484994252817504</v>
      </c>
      <c r="O1162" s="164"/>
      <c r="P1162" s="168"/>
      <c r="Q1162" s="154"/>
      <c r="R1162" s="184">
        <v>2</v>
      </c>
      <c r="S1162" s="166">
        <f t="shared" si="152"/>
        <v>0.1349860664134831</v>
      </c>
      <c r="T1162" s="166">
        <v>0.72986387611469195</v>
      </c>
      <c r="U1162" s="155">
        <f t="shared" si="153"/>
        <v>18.494690699320373</v>
      </c>
    </row>
    <row r="1163" spans="1:21">
      <c r="A1163" s="161">
        <f t="shared" si="154"/>
        <v>151</v>
      </c>
      <c r="B1163" s="162" t="s">
        <v>1198</v>
      </c>
      <c r="C1163" s="162">
        <v>14</v>
      </c>
      <c r="D1163" s="163">
        <f>'сходові кл'!P1163</f>
        <v>0</v>
      </c>
      <c r="E1163" s="163">
        <f>'прибуд тер'!P1163</f>
        <v>0.30754166885042455</v>
      </c>
      <c r="F1163" s="163">
        <f>'слюсарі х.в.'!Q1163+водовідведення!Q1163+зварювальник!N1163+'слюсарі ц.о. г.в.'!O1163+'гаряча вода'!O1163+'аварійні служби'!I1163</f>
        <v>0.20705324222682384</v>
      </c>
      <c r="G1163" s="163">
        <f>даратиз!K1163</f>
        <v>0</v>
      </c>
      <c r="H1163" s="163">
        <f>димвенканали!R1163</f>
        <v>8.3008297167352724E-2</v>
      </c>
      <c r="I1163" s="163">
        <f>покрівлі!P1163+'під зими'!N1163+маляри!N1163+водій!M1163</f>
        <v>0.2048045296907138</v>
      </c>
      <c r="J1163" s="163">
        <f>електрики!Q1163</f>
        <v>2.2861477053833696E-2</v>
      </c>
      <c r="K1163" s="163">
        <f t="shared" si="149"/>
        <v>0.82526921498914863</v>
      </c>
      <c r="L1163" s="10">
        <v>2.0713753908163109E-2</v>
      </c>
      <c r="M1163" s="116">
        <f t="shared" si="150"/>
        <v>0.85</v>
      </c>
      <c r="N1163" s="116">
        <f t="shared" si="151"/>
        <v>1.0151795626767741</v>
      </c>
      <c r="O1163" s="164"/>
      <c r="P1163" s="168"/>
      <c r="Q1163" s="154"/>
      <c r="R1163" s="184">
        <v>2</v>
      </c>
      <c r="S1163" s="166">
        <f t="shared" si="152"/>
        <v>0.1617729016604541</v>
      </c>
      <c r="T1163" s="166">
        <v>0.85340666101632001</v>
      </c>
      <c r="U1163" s="155">
        <f t="shared" si="153"/>
        <v>18.956132996173142</v>
      </c>
    </row>
    <row r="1164" spans="1:21">
      <c r="A1164" s="161">
        <f t="shared" si="154"/>
        <v>152</v>
      </c>
      <c r="B1164" s="162" t="s">
        <v>1199</v>
      </c>
      <c r="C1164" s="162">
        <v>13</v>
      </c>
      <c r="D1164" s="163">
        <f>'сходові кл'!P1164</f>
        <v>0</v>
      </c>
      <c r="E1164" s="163">
        <f>'прибуд тер'!P1164</f>
        <v>0.28427919171940158</v>
      </c>
      <c r="F1164" s="163">
        <f>'слюсарі х.в.'!Q1164+водовідведення!Q1164+зварювальник!N1164+'слюсарі ц.о. г.в.'!O1164+'гаряча вода'!O1164+'аварійні служби'!I1164</f>
        <v>0.17633124674605591</v>
      </c>
      <c r="G1164" s="163">
        <f>даратиз!K1164</f>
        <v>0</v>
      </c>
      <c r="H1164" s="163">
        <f>димвенканали!R1164</f>
        <v>6.2342753477172927E-2</v>
      </c>
      <c r="I1164" s="163">
        <f>покрівлі!P1164+'під зими'!N1164+маляри!N1164+водій!M1164</f>
        <v>0.18072892396846241</v>
      </c>
      <c r="J1164" s="163">
        <f>електрики!Q1164</f>
        <v>1.7169939352180225E-2</v>
      </c>
      <c r="K1164" s="163">
        <f t="shared" si="149"/>
        <v>0.72085205526327301</v>
      </c>
      <c r="L1164" s="10">
        <v>1.8187676980557201E-2</v>
      </c>
      <c r="M1164" s="116">
        <f t="shared" si="150"/>
        <v>0.74</v>
      </c>
      <c r="N1164" s="116">
        <f t="shared" si="151"/>
        <v>0.88684767869259629</v>
      </c>
      <c r="O1164" s="164"/>
      <c r="P1164" s="168"/>
      <c r="Q1164" s="154"/>
      <c r="R1164" s="184">
        <v>2</v>
      </c>
      <c r="S1164" s="166">
        <f t="shared" si="152"/>
        <v>0.13751538709363953</v>
      </c>
      <c r="T1164" s="166">
        <v>0.74933229159895676</v>
      </c>
      <c r="U1164" s="155">
        <f t="shared" si="153"/>
        <v>18.351723078716308</v>
      </c>
    </row>
    <row r="1165" spans="1:21">
      <c r="A1165" s="161">
        <f t="shared" si="154"/>
        <v>153</v>
      </c>
      <c r="B1165" s="162" t="s">
        <v>1200</v>
      </c>
      <c r="C1165" s="162">
        <v>19</v>
      </c>
      <c r="D1165" s="163">
        <f>'сходові кл'!P1165</f>
        <v>0</v>
      </c>
      <c r="E1165" s="163">
        <f>'прибуд тер'!P1165</f>
        <v>0.34516905268813675</v>
      </c>
      <c r="F1165" s="163">
        <f>'слюсарі х.в.'!Q1165+водовідведення!Q1165+зварювальник!N1165+'слюсарі ц.о. г.в.'!O1165+'гаряча вода'!O1165+'аварійні служби'!I1165</f>
        <v>0.20782374771901432</v>
      </c>
      <c r="G1165" s="163">
        <f>даратиз!K1165</f>
        <v>0</v>
      </c>
      <c r="H1165" s="163">
        <f>димвенканали!R1165</f>
        <v>8.3526587553872503E-2</v>
      </c>
      <c r="I1165" s="163">
        <f>покрівлі!P1165+'під зими'!N1165+маляри!N1165+водій!M1165</f>
        <v>0.20558602920084201</v>
      </c>
      <c r="J1165" s="163">
        <f>електрики!Q1165</f>
        <v>2.3004220420255923E-2</v>
      </c>
      <c r="K1165" s="163">
        <f t="shared" si="149"/>
        <v>0.86510963758212156</v>
      </c>
      <c r="L1165" s="10">
        <v>2.1701196477099994E-2</v>
      </c>
      <c r="M1165" s="116">
        <f t="shared" si="150"/>
        <v>0.89</v>
      </c>
      <c r="N1165" s="116">
        <f t="shared" si="151"/>
        <v>1.0641730008710659</v>
      </c>
      <c r="O1165" s="164"/>
      <c r="P1165" s="168"/>
      <c r="Q1165" s="154"/>
      <c r="R1165" s="184">
        <v>2</v>
      </c>
      <c r="S1165" s="166">
        <f t="shared" si="152"/>
        <v>0.17008370601454614</v>
      </c>
      <c r="T1165" s="166">
        <v>0.89408929485651978</v>
      </c>
      <c r="U1165" s="155">
        <f t="shared" si="153"/>
        <v>19.02312296914824</v>
      </c>
    </row>
    <row r="1166" spans="1:21">
      <c r="A1166" s="161">
        <f t="shared" si="154"/>
        <v>154</v>
      </c>
      <c r="B1166" s="162" t="s">
        <v>1201</v>
      </c>
      <c r="C1166" s="162">
        <v>23</v>
      </c>
      <c r="D1166" s="163">
        <f>'сходові кл'!P1166</f>
        <v>0</v>
      </c>
      <c r="E1166" s="163">
        <f>'прибуд тер'!P1166</f>
        <v>0.20428057399887195</v>
      </c>
      <c r="F1166" s="163">
        <f>'слюсарі х.в.'!Q1166+водовідведення!Q1166+зварювальник!N1166+'слюсарі ц.о. г.в.'!O1166+'гаряча вода'!O1166+'аварійні служби'!I1166</f>
        <v>0.17498707644828021</v>
      </c>
      <c r="G1166" s="163">
        <f>даратиз!K1166</f>
        <v>0</v>
      </c>
      <c r="H1166" s="163">
        <f>димвенканали!R1166</f>
        <v>6.1438580112746929E-2</v>
      </c>
      <c r="I1166" s="163">
        <f>покрівлі!P1166+'під зими'!N1166+маляри!N1166+водій!M1166</f>
        <v>0.19493505355400154</v>
      </c>
      <c r="J1166" s="163">
        <f>електрики!Q1166</f>
        <v>1.6920919202039829E-2</v>
      </c>
      <c r="K1166" s="163">
        <f t="shared" si="149"/>
        <v>0.6525622033159405</v>
      </c>
      <c r="L1166" s="10">
        <v>1.6446076301490815E-2</v>
      </c>
      <c r="M1166" s="116">
        <f t="shared" si="150"/>
        <v>0.67</v>
      </c>
      <c r="N1166" s="116">
        <f t="shared" si="151"/>
        <v>0.80280993554091762</v>
      </c>
      <c r="O1166" s="164"/>
      <c r="P1166" s="168"/>
      <c r="Q1166" s="154"/>
      <c r="R1166" s="184">
        <v>2</v>
      </c>
      <c r="S1166" s="166">
        <f t="shared" si="152"/>
        <v>0.12523159191949595</v>
      </c>
      <c r="T1166" s="166">
        <v>0.67757834362142166</v>
      </c>
      <c r="U1166" s="155">
        <f t="shared" si="153"/>
        <v>18.482230593465612</v>
      </c>
    </row>
    <row r="1167" spans="1:21">
      <c r="A1167" s="161">
        <f t="shared" si="154"/>
        <v>155</v>
      </c>
      <c r="B1167" s="162" t="s">
        <v>1202</v>
      </c>
      <c r="C1167" s="162">
        <v>19</v>
      </c>
      <c r="D1167" s="163">
        <f>'сходові кл'!P1167</f>
        <v>0</v>
      </c>
      <c r="E1167" s="163">
        <f>'прибуд тер'!P1167</f>
        <v>0.24606954900498793</v>
      </c>
      <c r="F1167" s="163">
        <f>'слюсарі х.в.'!Q1167+водовідведення!Q1167+зварювальник!N1167+'слюсарі ц.о. г.в.'!O1167+'гаряча вода'!O1167+'аварійні служби'!I1167</f>
        <v>0.18107376419476953</v>
      </c>
      <c r="G1167" s="163">
        <f>даратиз!K1167</f>
        <v>0</v>
      </c>
      <c r="H1167" s="163">
        <f>димвенканали!R1167</f>
        <v>6.5575698123434986E-2</v>
      </c>
      <c r="I1167" s="163">
        <f>покрівлі!P1167+'під зими'!N1167+маляри!N1167+водій!M1167</f>
        <v>0.17895072206924978</v>
      </c>
      <c r="J1167" s="163">
        <f>електрики!Q1167</f>
        <v>1.8060330943972851E-2</v>
      </c>
      <c r="K1167" s="163">
        <f t="shared" si="149"/>
        <v>0.68973006433641504</v>
      </c>
      <c r="L1167" s="10">
        <v>1.7378025225834023E-2</v>
      </c>
      <c r="M1167" s="116">
        <f t="shared" si="150"/>
        <v>0.71</v>
      </c>
      <c r="N1167" s="116">
        <f t="shared" si="151"/>
        <v>0.8485297074746988</v>
      </c>
      <c r="O1167" s="164"/>
      <c r="P1167" s="168"/>
      <c r="Q1167" s="154"/>
      <c r="R1167" s="184">
        <v>2</v>
      </c>
      <c r="S1167" s="166">
        <f t="shared" si="152"/>
        <v>0.13255506817033713</v>
      </c>
      <c r="T1167" s="166">
        <v>0.71597463930436167</v>
      </c>
      <c r="U1167" s="155">
        <f t="shared" si="153"/>
        <v>18.513933440313913</v>
      </c>
    </row>
    <row r="1168" spans="1:21">
      <c r="A1168" s="161">
        <f t="shared" si="154"/>
        <v>156</v>
      </c>
      <c r="B1168" s="162" t="s">
        <v>1203</v>
      </c>
      <c r="C1168" s="162">
        <v>7</v>
      </c>
      <c r="D1168" s="163">
        <f>'сходові кл'!P1168</f>
        <v>0</v>
      </c>
      <c r="E1168" s="163">
        <f>'прибуд тер'!P1168</f>
        <v>0.50887173544081488</v>
      </c>
      <c r="F1168" s="163">
        <f>'слюсарі х.в.'!Q1168+водовідведення!Q1168+зварювальник!N1168+'слюсарі ц.о. г.в.'!O1168+'гаряча вода'!O1168+'аварійні служби'!I1168</f>
        <v>0.18319195072679614</v>
      </c>
      <c r="G1168" s="163">
        <f>даратиз!K1168</f>
        <v>0</v>
      </c>
      <c r="H1168" s="163">
        <f>димвенканали!R1168</f>
        <v>0.13391538773784722</v>
      </c>
      <c r="I1168" s="163">
        <f>покрівлі!P1168+'під зими'!N1168+маляри!N1168+водій!M1168</f>
        <v>0.16517196566564246</v>
      </c>
      <c r="J1168" s="163">
        <f>електрики!Q1168</f>
        <v>0</v>
      </c>
      <c r="K1168" s="163">
        <f t="shared" si="149"/>
        <v>0.99115103957110073</v>
      </c>
      <c r="L1168" s="10">
        <v>2.4785991922991579E-2</v>
      </c>
      <c r="M1168" s="116">
        <f t="shared" si="150"/>
        <v>1.02</v>
      </c>
      <c r="N1168" s="116">
        <f t="shared" si="151"/>
        <v>1.2191244377929107</v>
      </c>
      <c r="O1168" s="164"/>
      <c r="P1168" s="168"/>
      <c r="Q1168" s="154"/>
      <c r="R1168" s="184">
        <v>1</v>
      </c>
      <c r="S1168" s="166">
        <f t="shared" si="152"/>
        <v>0.19794157056565775</v>
      </c>
      <c r="T1168" s="166">
        <v>1.0211828672272529</v>
      </c>
      <c r="U1168" s="155">
        <f t="shared" si="153"/>
        <v>19.383557726846199</v>
      </c>
    </row>
    <row r="1169" spans="1:21">
      <c r="A1169" s="161">
        <f t="shared" si="154"/>
        <v>157</v>
      </c>
      <c r="B1169" s="162" t="s">
        <v>1204</v>
      </c>
      <c r="C1169" s="162">
        <v>17</v>
      </c>
      <c r="D1169" s="163">
        <f>'сходові кл'!P1169</f>
        <v>0</v>
      </c>
      <c r="E1169" s="163">
        <f>'прибуд тер'!P1169</f>
        <v>0.22363375911677852</v>
      </c>
      <c r="F1169" s="163">
        <f>'слюсарі х.в.'!Q1169+водовідведення!Q1169+зварювальник!N1169+'слюсарі ц.о. г.в.'!O1169+'гаряча вода'!O1169+'аварійні служби'!I1169</f>
        <v>0.18509476801806435</v>
      </c>
      <c r="G1169" s="163">
        <f>даратиз!K1169</f>
        <v>0</v>
      </c>
      <c r="H1169" s="163">
        <f>димвенканали!R1169</f>
        <v>6.8233934476895047E-2</v>
      </c>
      <c r="I1169" s="163">
        <f>покрівлі!P1169+'під зими'!N1169+маляри!N1169+водій!M1169</f>
        <v>0.19028137339566525</v>
      </c>
      <c r="J1169" s="163">
        <f>електрики!Q1169</f>
        <v>1.8792441003715108E-2</v>
      </c>
      <c r="K1169" s="163">
        <f t="shared" si="149"/>
        <v>0.68603627601111838</v>
      </c>
      <c r="L1169" s="10">
        <v>1.7318856160464687E-2</v>
      </c>
      <c r="M1169" s="116">
        <f t="shared" si="150"/>
        <v>0.7</v>
      </c>
      <c r="N1169" s="116">
        <f t="shared" si="151"/>
        <v>0.84402615860589969</v>
      </c>
      <c r="O1169" s="164"/>
      <c r="P1169" s="168"/>
      <c r="Q1169" s="154"/>
      <c r="R1169" s="184">
        <v>2</v>
      </c>
      <c r="S1169" s="166">
        <f t="shared" si="152"/>
        <v>0.13048928479475452</v>
      </c>
      <c r="T1169" s="166">
        <v>0.71353687381114517</v>
      </c>
      <c r="U1169" s="155">
        <f t="shared" si="153"/>
        <v>18.287672240088281</v>
      </c>
    </row>
    <row r="1170" spans="1:21">
      <c r="A1170" s="161">
        <f t="shared" si="154"/>
        <v>158</v>
      </c>
      <c r="B1170" s="162" t="s">
        <v>1205</v>
      </c>
      <c r="C1170" s="162">
        <v>16</v>
      </c>
      <c r="D1170" s="163">
        <f>'сходові кл'!P1170</f>
        <v>0</v>
      </c>
      <c r="E1170" s="163">
        <f>'прибуд тер'!P1170</f>
        <v>0.25403091179390341</v>
      </c>
      <c r="F1170" s="163">
        <f>'слюсарі х.в.'!Q1170+водовідведення!Q1170+зварювальник!N1170+'слюсарі ц.о. г.в.'!O1170+'гаряча вода'!O1170+'аварійні служби'!I1170</f>
        <v>0.18558179990270701</v>
      </c>
      <c r="G1170" s="163">
        <f>даратиз!K1170</f>
        <v>0</v>
      </c>
      <c r="H1170" s="163">
        <f>димвенканали!R1170</f>
        <v>6.8565256521832763E-2</v>
      </c>
      <c r="I1170" s="163">
        <f>покрівлі!P1170+'під зими'!N1170+маляри!N1170+водій!M1170</f>
        <v>0.28024390082552597</v>
      </c>
      <c r="J1170" s="163">
        <f>електрики!Q1170</f>
        <v>1.888369105444801E-2</v>
      </c>
      <c r="K1170" s="163">
        <f t="shared" si="149"/>
        <v>0.80730556009841714</v>
      </c>
      <c r="L1170" s="10">
        <v>2.0303289269603095E-2</v>
      </c>
      <c r="M1170" s="116">
        <f t="shared" si="150"/>
        <v>0.83</v>
      </c>
      <c r="N1170" s="116">
        <f t="shared" si="151"/>
        <v>0.99313061924162427</v>
      </c>
      <c r="O1170" s="164"/>
      <c r="P1170" s="168"/>
      <c r="Q1170" s="154"/>
      <c r="R1170" s="184">
        <v>2</v>
      </c>
      <c r="S1170" s="166">
        <f t="shared" si="152"/>
        <v>0.15663510133397673</v>
      </c>
      <c r="T1170" s="166">
        <v>0.83649551790764753</v>
      </c>
      <c r="U1170" s="155">
        <f t="shared" si="153"/>
        <v>18.725157275889899</v>
      </c>
    </row>
    <row r="1171" spans="1:21">
      <c r="A1171" s="161">
        <f t="shared" si="154"/>
        <v>159</v>
      </c>
      <c r="B1171" s="162" t="s">
        <v>1206</v>
      </c>
      <c r="C1171" s="162">
        <v>27</v>
      </c>
      <c r="D1171" s="163">
        <f>'сходові кл'!P1171</f>
        <v>0</v>
      </c>
      <c r="E1171" s="163">
        <f>'прибуд тер'!P1171</f>
        <v>0.18591979006844295</v>
      </c>
      <c r="F1171" s="163">
        <f>'слюсарі х.в.'!Q1171+водовідведення!Q1171+зварювальник!N1171+'слюсарі ц.о. г.в.'!O1171+'гаряча вода'!O1171+'аварійні служби'!I1171</f>
        <v>0.17613272038785713</v>
      </c>
      <c r="G1171" s="163">
        <f>даратиз!K1171</f>
        <v>0</v>
      </c>
      <c r="H1171" s="163">
        <f>димвенканали!R1171</f>
        <v>6.2129407461851381E-2</v>
      </c>
      <c r="I1171" s="163">
        <f>покрівлі!P1171+'під зими'!N1171+маляри!N1171+водій!M1171</f>
        <v>0.20841548057991977</v>
      </c>
      <c r="J1171" s="163">
        <f>електрики!Q1171</f>
        <v>0</v>
      </c>
      <c r="K1171" s="163">
        <f t="shared" si="149"/>
        <v>0.63259739849807117</v>
      </c>
      <c r="L1171" s="10">
        <v>1.5984811063205814E-2</v>
      </c>
      <c r="M1171" s="116">
        <f t="shared" si="150"/>
        <v>0.65</v>
      </c>
      <c r="N1171" s="116">
        <f t="shared" si="151"/>
        <v>0.77829865147353239</v>
      </c>
      <c r="O1171" s="164"/>
      <c r="P1171" s="168"/>
      <c r="Q1171" s="154"/>
      <c r="R1171" s="184">
        <v>2</v>
      </c>
      <c r="S1171" s="166">
        <f t="shared" si="152"/>
        <v>0.11972443566945279</v>
      </c>
      <c r="T1171" s="166">
        <v>0.6585742158040796</v>
      </c>
      <c r="U1171" s="155">
        <f t="shared" si="153"/>
        <v>18.179338455162025</v>
      </c>
    </row>
    <row r="1172" spans="1:21">
      <c r="A1172" s="161">
        <f t="shared" si="154"/>
        <v>160</v>
      </c>
      <c r="B1172" s="162" t="s">
        <v>1207</v>
      </c>
      <c r="C1172" s="162">
        <v>20</v>
      </c>
      <c r="D1172" s="163">
        <f>'сходові кл'!P1172</f>
        <v>0</v>
      </c>
      <c r="E1172" s="163">
        <f>'прибуд тер'!P1172</f>
        <v>0.25563269148843026</v>
      </c>
      <c r="F1172" s="163">
        <f>'слюсарі х.в.'!Q1172+водовідведення!Q1172+зварювальник!N1172+'слюсарі ц.о. г.в.'!O1172+'гаряча вода'!O1172+'аварійні служби'!I1172</f>
        <v>0.18492611877579226</v>
      </c>
      <c r="G1172" s="163">
        <f>даратиз!K1172</f>
        <v>0</v>
      </c>
      <c r="H1172" s="163">
        <f>димвенканали!R1172</f>
        <v>6.8124204215072107E-2</v>
      </c>
      <c r="I1172" s="163">
        <f>покрівлі!P1172+'під зими'!N1172+маляри!N1172+водій!M1172</f>
        <v>0.28183512912559011</v>
      </c>
      <c r="J1172" s="163">
        <f>електрики!Q1172</f>
        <v>1.8762219978246789E-2</v>
      </c>
      <c r="K1172" s="163">
        <f t="shared" si="149"/>
        <v>0.80928036358313149</v>
      </c>
      <c r="L1172" s="10">
        <v>2.0352054189554266E-2</v>
      </c>
      <c r="M1172" s="116">
        <f t="shared" si="150"/>
        <v>0.83</v>
      </c>
      <c r="N1172" s="116">
        <f t="shared" si="151"/>
        <v>0.9955589013272228</v>
      </c>
      <c r="O1172" s="164"/>
      <c r="P1172" s="168"/>
      <c r="Q1172" s="154"/>
      <c r="R1172" s="184">
        <v>2</v>
      </c>
      <c r="S1172" s="166">
        <f t="shared" si="152"/>
        <v>0.1570542687175871</v>
      </c>
      <c r="T1172" s="166">
        <v>0.8385046326096357</v>
      </c>
      <c r="U1172" s="155">
        <f t="shared" si="153"/>
        <v>18.730280383639027</v>
      </c>
    </row>
    <row r="1173" spans="1:21">
      <c r="A1173" s="161">
        <f t="shared" si="154"/>
        <v>161</v>
      </c>
      <c r="B1173" s="162" t="s">
        <v>1208</v>
      </c>
      <c r="C1173" s="162">
        <v>10</v>
      </c>
      <c r="D1173" s="163">
        <f>'сходові кл'!P1173</f>
        <v>0</v>
      </c>
      <c r="E1173" s="163">
        <f>'прибуд тер'!P1173</f>
        <v>0.29052630296791443</v>
      </c>
      <c r="F1173" s="163">
        <f>'слюсарі х.в.'!Q1173+водовідведення!Q1173+зварювальник!N1173+'слюсарі ц.о. г.в.'!O1173+'гаряча вода'!O1173+'аварійні служби'!I1173</f>
        <v>0.18468130810328653</v>
      </c>
      <c r="G1173" s="163">
        <f>даратиз!K1173</f>
        <v>0</v>
      </c>
      <c r="H1173" s="163">
        <f>димвенканали!R1173</f>
        <v>6.7960268964287168E-2</v>
      </c>
      <c r="I1173" s="163">
        <f>покрівлі!P1173+'під зими'!N1173+маляри!N1173+водій!M1173</f>
        <v>0.18703679273472817</v>
      </c>
      <c r="J1173" s="163">
        <f>електрики!Q1173</f>
        <v>1.871707025102641E-2</v>
      </c>
      <c r="K1173" s="163">
        <f t="shared" si="149"/>
        <v>0.7489217430212427</v>
      </c>
      <c r="L1173" s="10">
        <v>1.883833467760548E-2</v>
      </c>
      <c r="M1173" s="116">
        <f t="shared" si="150"/>
        <v>0.77</v>
      </c>
      <c r="N1173" s="116">
        <f t="shared" si="151"/>
        <v>0.92131209323861774</v>
      </c>
      <c r="O1173" s="164"/>
      <c r="P1173" s="168"/>
      <c r="Q1173" s="154"/>
      <c r="R1173" s="184">
        <v>2</v>
      </c>
      <c r="S1173" s="166">
        <f t="shared" si="152"/>
        <v>0.14517270452127196</v>
      </c>
      <c r="T1173" s="166">
        <v>0.77613938871734578</v>
      </c>
      <c r="U1173" s="155">
        <f t="shared" si="153"/>
        <v>18.704462965239472</v>
      </c>
    </row>
    <row r="1174" spans="1:21">
      <c r="A1174" s="161">
        <f t="shared" si="154"/>
        <v>162</v>
      </c>
      <c r="B1174" s="162" t="s">
        <v>1209</v>
      </c>
      <c r="C1174" s="162">
        <v>25</v>
      </c>
      <c r="D1174" s="163">
        <f>'сходові кл'!P1174</f>
        <v>0</v>
      </c>
      <c r="E1174" s="163">
        <f>'прибуд тер'!P1174</f>
        <v>0.32839101197330894</v>
      </c>
      <c r="F1174" s="163">
        <f>'слюсарі х.в.'!Q1174+водовідведення!Q1174+зварювальник!N1174+'слюсарі ц.о. г.в.'!O1174+'гаряча вода'!O1174+'аварійні служби'!I1174</f>
        <v>0.19913315271655335</v>
      </c>
      <c r="G1174" s="163">
        <f>даратиз!K1174</f>
        <v>0</v>
      </c>
      <c r="H1174" s="163">
        <f>димвенканали!R1174</f>
        <v>7.7680747532528738E-2</v>
      </c>
      <c r="I1174" s="163">
        <f>покрівлі!P1174+'під зими'!N1174+маляри!N1174+водій!M1174</f>
        <v>0.20648965948677722</v>
      </c>
      <c r="J1174" s="163">
        <f>електрики!Q1174</f>
        <v>0</v>
      </c>
      <c r="K1174" s="163">
        <f t="shared" si="149"/>
        <v>0.81169457170916826</v>
      </c>
      <c r="L1174" s="10">
        <v>2.0373628715757954E-2</v>
      </c>
      <c r="M1174" s="116">
        <f t="shared" si="150"/>
        <v>0.83</v>
      </c>
      <c r="N1174" s="116">
        <f t="shared" si="151"/>
        <v>0.9984818405099114</v>
      </c>
      <c r="O1174" s="164"/>
      <c r="P1174" s="168"/>
      <c r="Q1174" s="154"/>
      <c r="R1174" s="184">
        <v>2</v>
      </c>
      <c r="S1174" s="166">
        <f t="shared" si="152"/>
        <v>0.15908833742068373</v>
      </c>
      <c r="T1174" s="166">
        <v>0.83939350308922767</v>
      </c>
      <c r="U1174" s="155">
        <f t="shared" si="153"/>
        <v>18.952772071166795</v>
      </c>
    </row>
    <row r="1175" spans="1:21">
      <c r="A1175" s="161">
        <f t="shared" si="154"/>
        <v>163</v>
      </c>
      <c r="B1175" s="162" t="s">
        <v>1210</v>
      </c>
      <c r="C1175" s="162">
        <v>9</v>
      </c>
      <c r="D1175" s="163">
        <f>'сходові кл'!P1175</f>
        <v>0</v>
      </c>
      <c r="E1175" s="163">
        <f>'прибуд тер'!P1175</f>
        <v>0.4875510115429918</v>
      </c>
      <c r="F1175" s="163">
        <f>'слюсарі х.в.'!Q1175+водовідведення!Q1175+зварювальник!N1175+'слюсарі ц.о. г.в.'!O1175+'гаряча вода'!O1175+'аварійні служби'!I1175</f>
        <v>0.17902136848599487</v>
      </c>
      <c r="G1175" s="163">
        <f>даратиз!K1175</f>
        <v>0</v>
      </c>
      <c r="H1175" s="163">
        <f>димвенканали!R1175</f>
        <v>0.12830459663121355</v>
      </c>
      <c r="I1175" s="163">
        <f>покрівлі!P1175+'під зими'!N1175+маляри!N1175+водій!M1175</f>
        <v>0.19538104795143141</v>
      </c>
      <c r="J1175" s="163">
        <f>електрики!Q1175</f>
        <v>1.7668309626158198E-2</v>
      </c>
      <c r="K1175" s="163">
        <f t="shared" si="149"/>
        <v>1.0079263342377898</v>
      </c>
      <c r="L1175" s="10">
        <v>2.5190852874148482E-2</v>
      </c>
      <c r="M1175" s="116">
        <f t="shared" si="150"/>
        <v>1.03</v>
      </c>
      <c r="N1175" s="116">
        <f t="shared" si="151"/>
        <v>1.2397406245343259</v>
      </c>
      <c r="O1175" s="164"/>
      <c r="P1175" s="168"/>
      <c r="Q1175" s="154"/>
      <c r="R1175" s="184">
        <v>1</v>
      </c>
      <c r="S1175" s="166">
        <f t="shared" si="152"/>
        <v>0.20187748611940837</v>
      </c>
      <c r="T1175" s="166">
        <v>1.0378631384149175</v>
      </c>
      <c r="U1175" s="155">
        <f t="shared" si="153"/>
        <v>19.451262757797423</v>
      </c>
    </row>
    <row r="1176" spans="1:21">
      <c r="A1176" s="161">
        <f t="shared" si="154"/>
        <v>164</v>
      </c>
      <c r="B1176" s="162" t="s">
        <v>1211</v>
      </c>
      <c r="C1176" s="162">
        <v>24</v>
      </c>
      <c r="D1176" s="163">
        <f>'сходові кл'!P1176</f>
        <v>0</v>
      </c>
      <c r="E1176" s="163">
        <f>'прибуд тер'!P1176</f>
        <v>0.31358394606060608</v>
      </c>
      <c r="F1176" s="163">
        <f>'слюсарі х.в.'!Q1176+водовідведення!Q1176+зварювальник!N1176+'слюсарі ц.о. г.в.'!O1176+'гаряча вода'!O1176+'аварійні служби'!I1176</f>
        <v>0.20636143848474478</v>
      </c>
      <c r="G1176" s="163">
        <f>даратиз!K1176</f>
        <v>0</v>
      </c>
      <c r="H1176" s="163">
        <f>димвенканали!R1176</f>
        <v>8.252318374234871E-2</v>
      </c>
      <c r="I1176" s="163">
        <f>покрівлі!P1176+'під зими'!N1176+маляри!N1176+водій!M1176</f>
        <v>0.21005013116130455</v>
      </c>
      <c r="J1176" s="163">
        <f>електрики!Q1176</f>
        <v>2.2727871019103497E-2</v>
      </c>
      <c r="K1176" s="163">
        <f t="shared" si="149"/>
        <v>0.83524657046810757</v>
      </c>
      <c r="L1176" s="10">
        <v>2.0957324486564319E-2</v>
      </c>
      <c r="M1176" s="116">
        <f t="shared" si="150"/>
        <v>0.86</v>
      </c>
      <c r="N1176" s="116">
        <f t="shared" si="151"/>
        <v>1.0274446739456062</v>
      </c>
      <c r="O1176" s="164"/>
      <c r="P1176" s="168"/>
      <c r="Q1176" s="154"/>
      <c r="R1176" s="184">
        <v>2</v>
      </c>
      <c r="S1176" s="166">
        <f t="shared" si="152"/>
        <v>0.16400290509915627</v>
      </c>
      <c r="T1176" s="166">
        <v>0.86344176884644996</v>
      </c>
      <c r="U1176" s="155">
        <f t="shared" si="153"/>
        <v>18.994089817807009</v>
      </c>
    </row>
    <row r="1177" spans="1:21">
      <c r="A1177" s="161">
        <f t="shared" si="154"/>
        <v>165</v>
      </c>
      <c r="B1177" s="162" t="s">
        <v>1212</v>
      </c>
      <c r="C1177" s="162">
        <v>23</v>
      </c>
      <c r="D1177" s="163">
        <f>'сходові кл'!P1177</f>
        <v>0</v>
      </c>
      <c r="E1177" s="163">
        <f>'прибуд тер'!P1177</f>
        <v>0.2536340740196078</v>
      </c>
      <c r="F1177" s="163">
        <f>'слюсарі х.в.'!Q1177+водовідведення!Q1177+зварювальник!N1177+'слюсарі ц.о. г.в.'!O1177+'гаряча вода'!O1177+'аварійні служби'!I1177</f>
        <v>0.19705363684616678</v>
      </c>
      <c r="G1177" s="163">
        <f>даратиз!K1177</f>
        <v>0</v>
      </c>
      <c r="H1177" s="163">
        <f>димвенканали!R1177</f>
        <v>7.6281934551750905E-2</v>
      </c>
      <c r="I1177" s="163">
        <f>покрівлі!P1177+'під зими'!N1177+маляри!N1177+водій!M1177</f>
        <v>0.20068954707906617</v>
      </c>
      <c r="J1177" s="163">
        <f>електрики!Q1177</f>
        <v>2.1008956404213318E-2</v>
      </c>
      <c r="K1177" s="163">
        <f t="shared" si="149"/>
        <v>0.74866814890080491</v>
      </c>
      <c r="L1177" s="10">
        <v>1.881945933272423E-2</v>
      </c>
      <c r="M1177" s="116">
        <f t="shared" si="150"/>
        <v>0.77</v>
      </c>
      <c r="N1177" s="116">
        <f t="shared" si="151"/>
        <v>0.92098512988023495</v>
      </c>
      <c r="O1177" s="164"/>
      <c r="P1177" s="168"/>
      <c r="Q1177" s="154"/>
      <c r="R1177" s="184">
        <v>2</v>
      </c>
      <c r="S1177" s="166">
        <f t="shared" si="152"/>
        <v>0.14562340537199658</v>
      </c>
      <c r="T1177" s="166">
        <v>0.77536172450823837</v>
      </c>
      <c r="U1177" s="155">
        <f t="shared" si="153"/>
        <v>18.781350790091693</v>
      </c>
    </row>
    <row r="1178" spans="1:21">
      <c r="A1178" s="161">
        <f t="shared" si="154"/>
        <v>166</v>
      </c>
      <c r="B1178" s="162" t="s">
        <v>1213</v>
      </c>
      <c r="C1178" s="162">
        <v>23</v>
      </c>
      <c r="D1178" s="163">
        <f>'сходові кл'!P1178</f>
        <v>0</v>
      </c>
      <c r="E1178" s="163">
        <f>'прибуд тер'!P1178</f>
        <v>0.22030988911192215</v>
      </c>
      <c r="F1178" s="163">
        <f>'слюсарі х.в.'!Q1178+водовідведення!Q1178+зварювальник!N1178+'слюсарі ц.о. г.в.'!O1178+'гаряча вода'!O1178+'аварійні служби'!I1178</f>
        <v>0.18973115666921508</v>
      </c>
      <c r="G1178" s="163">
        <f>даратиз!K1178</f>
        <v>0</v>
      </c>
      <c r="H1178" s="163">
        <f>димвенканали!R1178</f>
        <v>7.1356374488049976E-2</v>
      </c>
      <c r="I1178" s="163">
        <f>покрівлі!P1178+'під зими'!N1178+маляри!N1178+водій!M1178</f>
        <v>0.20180041860287246</v>
      </c>
      <c r="J1178" s="163">
        <f>електрики!Q1178</f>
        <v>1.9652398298382587E-2</v>
      </c>
      <c r="K1178" s="163">
        <f t="shared" si="149"/>
        <v>0.70285023717044226</v>
      </c>
      <c r="L1178" s="10">
        <v>1.7684507444197965E-2</v>
      </c>
      <c r="M1178" s="116">
        <f t="shared" si="150"/>
        <v>0.72</v>
      </c>
      <c r="N1178" s="116">
        <f t="shared" si="151"/>
        <v>0.86464169353756815</v>
      </c>
      <c r="O1178" s="164"/>
      <c r="P1178" s="168"/>
      <c r="Q1178" s="154"/>
      <c r="R1178" s="184">
        <v>2</v>
      </c>
      <c r="S1178" s="166">
        <f t="shared" si="152"/>
        <v>0.136039986836612</v>
      </c>
      <c r="T1178" s="166">
        <v>0.72860170670095614</v>
      </c>
      <c r="U1178" s="155">
        <f t="shared" si="153"/>
        <v>18.671379106780986</v>
      </c>
    </row>
    <row r="1179" spans="1:21">
      <c r="A1179" s="161">
        <f t="shared" si="154"/>
        <v>167</v>
      </c>
      <c r="B1179" s="162" t="s">
        <v>1214</v>
      </c>
      <c r="C1179" s="162">
        <v>22</v>
      </c>
      <c r="D1179" s="163">
        <f>'сходові кл'!P1179</f>
        <v>0</v>
      </c>
      <c r="E1179" s="163">
        <f>'прибуд тер'!P1179</f>
        <v>0.21317802101236022</v>
      </c>
      <c r="F1179" s="163">
        <f>'слюсарі х.в.'!Q1179+водовідведення!Q1179+зварювальник!N1179+'слюсарі ц.о. г.в.'!O1179+'гаряча вода'!O1179+'аварійні служби'!I1179</f>
        <v>0.19486067392334669</v>
      </c>
      <c r="G1179" s="163">
        <f>даратиз!K1179</f>
        <v>0</v>
      </c>
      <c r="H1179" s="163">
        <f>димвенканали!R1179</f>
        <v>7.4800296034854039E-2</v>
      </c>
      <c r="I1179" s="163">
        <f>покрівлі!P1179+'під зими'!N1179+маляри!N1179+водій!M1179</f>
        <v>0.20523367466404135</v>
      </c>
      <c r="J1179" s="163">
        <f>електрики!Q1179</f>
        <v>2.0600895449923124E-2</v>
      </c>
      <c r="K1179" s="163">
        <f t="shared" si="149"/>
        <v>0.70867356108452551</v>
      </c>
      <c r="L1179" s="10">
        <v>1.7824941864500354E-2</v>
      </c>
      <c r="M1179" s="116">
        <f t="shared" si="150"/>
        <v>0.73</v>
      </c>
      <c r="N1179" s="116">
        <f t="shared" si="151"/>
        <v>0.87179820353883097</v>
      </c>
      <c r="O1179" s="164"/>
      <c r="P1179" s="168"/>
      <c r="Q1179" s="154"/>
      <c r="R1179" s="184">
        <v>2</v>
      </c>
      <c r="S1179" s="166">
        <f t="shared" si="152"/>
        <v>0.13741059872141637</v>
      </c>
      <c r="T1179" s="166">
        <v>0.73438760481741461</v>
      </c>
      <c r="U1179" s="155">
        <f t="shared" si="153"/>
        <v>18.710909310020252</v>
      </c>
    </row>
    <row r="1180" spans="1:21">
      <c r="A1180" s="161">
        <f t="shared" si="154"/>
        <v>168</v>
      </c>
      <c r="B1180" s="162" t="s">
        <v>1215</v>
      </c>
      <c r="C1180" s="162">
        <v>11</v>
      </c>
      <c r="D1180" s="163">
        <f>'сходові кл'!P1180</f>
        <v>0</v>
      </c>
      <c r="E1180" s="163">
        <f>'прибуд тер'!P1180</f>
        <v>0.21861303661225873</v>
      </c>
      <c r="F1180" s="163">
        <f>'слюсарі х.в.'!Q1180+водовідведення!Q1180+зварювальник!N1180+'слюсарі ц.о. г.в.'!O1180+'гаряча вода'!O1180+'аварійні служби'!I1180</f>
        <v>0.18001861337623579</v>
      </c>
      <c r="G1180" s="163">
        <f>даратиз!K1180</f>
        <v>0</v>
      </c>
      <c r="H1180" s="163">
        <f>димвенканали!R1180</f>
        <v>6.4823107861880641E-2</v>
      </c>
      <c r="I1180" s="163">
        <f>покрівлі!P1180+'під зими'!N1180+маляри!N1180+водій!M1180</f>
        <v>0.23116411431662354</v>
      </c>
      <c r="J1180" s="163">
        <f>електрики!Q1180</f>
        <v>1.7853058591899711E-2</v>
      </c>
      <c r="K1180" s="163">
        <f t="shared" si="149"/>
        <v>0.71247193075889836</v>
      </c>
      <c r="L1180" s="10">
        <v>1.7907105627441303E-2</v>
      </c>
      <c r="M1180" s="116">
        <f t="shared" si="150"/>
        <v>0.73</v>
      </c>
      <c r="N1180" s="116">
        <f t="shared" si="151"/>
        <v>0.8764548436636076</v>
      </c>
      <c r="O1180" s="164"/>
      <c r="P1180" s="168"/>
      <c r="Q1180" s="154"/>
      <c r="R1180" s="184">
        <v>2</v>
      </c>
      <c r="S1180" s="166">
        <f t="shared" si="152"/>
        <v>0.13868209181302582</v>
      </c>
      <c r="T1180" s="166">
        <v>0.73777275185058178</v>
      </c>
      <c r="U1180" s="155">
        <f t="shared" si="153"/>
        <v>18.79739953327967</v>
      </c>
    </row>
    <row r="1181" spans="1:21">
      <c r="A1181" s="161">
        <f t="shared" si="154"/>
        <v>169</v>
      </c>
      <c r="B1181" s="162" t="s">
        <v>1216</v>
      </c>
      <c r="C1181" s="162">
        <v>23</v>
      </c>
      <c r="D1181" s="163">
        <f>'сходові кл'!P1181</f>
        <v>0</v>
      </c>
      <c r="E1181" s="163">
        <f>'прибуд тер'!P1181</f>
        <v>0.13259540833849617</v>
      </c>
      <c r="F1181" s="163">
        <f>'слюсарі х.в.'!Q1181+водовідведення!Q1181+зварювальник!N1181+'слюсарі ц.о. г.в.'!O1181+'гаряча вода'!O1181+'аварійні служби'!I1181</f>
        <v>0.19005976409571543</v>
      </c>
      <c r="G1181" s="163">
        <f>даратиз!K1181</f>
        <v>0</v>
      </c>
      <c r="H1181" s="163">
        <f>димвенканали!R1181</f>
        <v>7.1577416481676717E-2</v>
      </c>
      <c r="I1181" s="163">
        <f>покрівлі!P1181+'під зими'!N1181+маляри!N1181+водій!M1181</f>
        <v>0.19463805686786562</v>
      </c>
      <c r="J1181" s="163">
        <f>електрики!Q1181</f>
        <v>1.9713275905051751E-2</v>
      </c>
      <c r="K1181" s="163">
        <f t="shared" si="149"/>
        <v>0.60858392168880571</v>
      </c>
      <c r="L1181" s="10">
        <v>1.5350908090276229E-2</v>
      </c>
      <c r="M1181" s="116">
        <f t="shared" si="150"/>
        <v>0.62</v>
      </c>
      <c r="N1181" s="116">
        <f t="shared" si="151"/>
        <v>0.74872179573489839</v>
      </c>
      <c r="O1181" s="164"/>
      <c r="P1181" s="168"/>
      <c r="Q1181" s="154"/>
      <c r="R1181" s="184">
        <v>2</v>
      </c>
      <c r="S1181" s="166">
        <f t="shared" si="152"/>
        <v>0.11626438241551773</v>
      </c>
      <c r="T1181" s="166">
        <v>0.63245741331938066</v>
      </c>
      <c r="U1181" s="155">
        <f t="shared" si="153"/>
        <v>18.382958277825754</v>
      </c>
    </row>
    <row r="1182" spans="1:21">
      <c r="A1182" s="161">
        <f t="shared" si="154"/>
        <v>170</v>
      </c>
      <c r="B1182" s="162" t="s">
        <v>1217</v>
      </c>
      <c r="C1182" s="162">
        <v>12</v>
      </c>
      <c r="D1182" s="163">
        <f>'сходові кл'!P1182</f>
        <v>0</v>
      </c>
      <c r="E1182" s="163">
        <f>'прибуд тер'!P1182</f>
        <v>0.24526118686304385</v>
      </c>
      <c r="F1182" s="163">
        <f>'слюсарі х.в.'!Q1182+водовідведення!Q1182+зварювальник!N1182+'слюсарі ц.о. г.в.'!O1182+'гаряча вода'!O1182+'аварійні служби'!I1182</f>
        <v>0.17960260158160632</v>
      </c>
      <c r="G1182" s="163">
        <f>даратиз!K1182</f>
        <v>0</v>
      </c>
      <c r="H1182" s="163">
        <f>димвенканали!R1182</f>
        <v>5.7371797511750811E-2</v>
      </c>
      <c r="I1182" s="163">
        <f>покрівлі!P1182+'під зими'!N1182+маляри!N1182+водій!M1182</f>
        <v>0.27258327142346356</v>
      </c>
      <c r="J1182" s="163">
        <f>електрики!Q1182</f>
        <v>1.7775988506561393E-2</v>
      </c>
      <c r="K1182" s="163">
        <f t="shared" si="149"/>
        <v>0.77259484588642591</v>
      </c>
      <c r="L1182" s="10">
        <v>1.9379309810782303E-2</v>
      </c>
      <c r="M1182" s="116">
        <f t="shared" si="150"/>
        <v>0.79</v>
      </c>
      <c r="N1182" s="116">
        <f t="shared" si="151"/>
        <v>0.95036898683664983</v>
      </c>
      <c r="O1182" s="164"/>
      <c r="P1182" s="168"/>
      <c r="Q1182" s="154"/>
      <c r="R1182" s="184">
        <v>2</v>
      </c>
      <c r="S1182" s="166">
        <f t="shared" si="152"/>
        <v>0.15194142263241905</v>
      </c>
      <c r="T1182" s="166">
        <v>0.79842756420423078</v>
      </c>
      <c r="U1182" s="155">
        <f t="shared" si="153"/>
        <v>19.030082307322967</v>
      </c>
    </row>
    <row r="1183" spans="1:21">
      <c r="A1183" s="161">
        <f t="shared" si="154"/>
        <v>171</v>
      </c>
      <c r="B1183" s="162" t="s">
        <v>1218</v>
      </c>
      <c r="C1183" s="162">
        <v>31</v>
      </c>
      <c r="D1183" s="163">
        <f>'сходові кл'!P1183</f>
        <v>0</v>
      </c>
      <c r="E1183" s="163">
        <f>'прибуд тер'!P1183</f>
        <v>0.13802951894054877</v>
      </c>
      <c r="F1183" s="163">
        <f>'слюсарі х.в.'!Q1183+водовідведення!Q1183+зварювальник!N1183+'слюсарі ц.о. г.в.'!O1183+'гаряча вода'!O1183+'аварійні служби'!I1183</f>
        <v>0.1796513576267624</v>
      </c>
      <c r="G1183" s="163">
        <f>даратиз!K1183</f>
        <v>0</v>
      </c>
      <c r="H1183" s="163">
        <f>димвенканали!R1183</f>
        <v>6.4576068578870424E-2</v>
      </c>
      <c r="I1183" s="163">
        <f>покрівлі!P1183+'під зими'!N1183+маляри!N1183+водій!M1183</f>
        <v>0.21698031373993776</v>
      </c>
      <c r="J1183" s="163">
        <f>електрики!Q1183</f>
        <v>1.7785021021046437E-2</v>
      </c>
      <c r="K1183" s="163">
        <f t="shared" si="149"/>
        <v>0.61702227990716574</v>
      </c>
      <c r="L1183" s="10">
        <v>1.5548904572941395E-2</v>
      </c>
      <c r="M1183" s="116">
        <f t="shared" si="150"/>
        <v>0.63</v>
      </c>
      <c r="N1183" s="116">
        <f t="shared" si="151"/>
        <v>0.75908542137612856</v>
      </c>
      <c r="O1183" s="164"/>
      <c r="P1183" s="168"/>
      <c r="Q1183" s="154"/>
      <c r="R1183" s="184">
        <v>2</v>
      </c>
      <c r="S1183" s="166">
        <f t="shared" si="152"/>
        <v>0.11847055297094311</v>
      </c>
      <c r="T1183" s="166">
        <v>0.64061486840518544</v>
      </c>
      <c r="U1183" s="155">
        <f t="shared" si="153"/>
        <v>18.493256840241042</v>
      </c>
    </row>
    <row r="1184" spans="1:21">
      <c r="A1184" s="161">
        <f t="shared" si="154"/>
        <v>172</v>
      </c>
      <c r="B1184" s="162" t="s">
        <v>1219</v>
      </c>
      <c r="C1184" s="162">
        <v>19</v>
      </c>
      <c r="D1184" s="163">
        <f>'сходові кл'!P1184</f>
        <v>0</v>
      </c>
      <c r="E1184" s="163">
        <f>'прибуд тер'!P1184</f>
        <v>0.13368719335888699</v>
      </c>
      <c r="F1184" s="163">
        <f>'слюсарі х.в.'!Q1184+водовідведення!Q1184+зварювальник!N1184+'слюсарі ц.о. г.в.'!O1184+'гаряча вода'!O1184+'аварійні служби'!I1184</f>
        <v>0.19093593181918436</v>
      </c>
      <c r="G1184" s="163">
        <f>даратиз!K1184</f>
        <v>0</v>
      </c>
      <c r="H1184" s="163">
        <f>димвенканали!R1184</f>
        <v>7.2166781921190817E-2</v>
      </c>
      <c r="I1184" s="163">
        <f>покрівлі!P1184+'під зими'!N1184+маляри!N1184+водій!M1184</f>
        <v>0.23125480942989513</v>
      </c>
      <c r="J1184" s="163">
        <f>електрики!Q1184</f>
        <v>1.9875594190470976E-2</v>
      </c>
      <c r="K1184" s="163">
        <f t="shared" si="149"/>
        <v>0.6479203107196283</v>
      </c>
      <c r="L1184" s="10">
        <v>1.6361140134408782E-2</v>
      </c>
      <c r="M1184" s="116">
        <f t="shared" si="150"/>
        <v>0.66</v>
      </c>
      <c r="N1184" s="116">
        <f t="shared" si="151"/>
        <v>0.79713774102484447</v>
      </c>
      <c r="O1184" s="164"/>
      <c r="P1184" s="168"/>
      <c r="Q1184" s="154"/>
      <c r="R1184" s="184">
        <v>2</v>
      </c>
      <c r="S1184" s="166">
        <f t="shared" si="152"/>
        <v>0.12305876748720257</v>
      </c>
      <c r="T1184" s="166">
        <v>0.6740789735376419</v>
      </c>
      <c r="U1184" s="155">
        <f t="shared" si="153"/>
        <v>18.25583830947528</v>
      </c>
    </row>
    <row r="1185" spans="1:21">
      <c r="A1185" s="161">
        <f t="shared" si="154"/>
        <v>173</v>
      </c>
      <c r="B1185" s="162" t="s">
        <v>1220</v>
      </c>
      <c r="C1185" s="162">
        <v>27</v>
      </c>
      <c r="D1185" s="163">
        <f>'сходові кл'!P1185</f>
        <v>0</v>
      </c>
      <c r="E1185" s="163">
        <f>'прибуд тер'!P1185</f>
        <v>0.15379594806794053</v>
      </c>
      <c r="F1185" s="163">
        <f>'слюсарі х.в.'!Q1185+водовідведення!Q1185+зварювальник!N1185+'слюсарі ц.о. г.в.'!O1185+'гаряча вода'!O1185+'аварійні служби'!I1185</f>
        <v>0.18828029152604814</v>
      </c>
      <c r="G1185" s="163">
        <f>даратиз!K1185</f>
        <v>0</v>
      </c>
      <c r="H1185" s="163">
        <f>димвенканали!R1185</f>
        <v>7.0388093582507347E-2</v>
      </c>
      <c r="I1185" s="163">
        <f>покрівлі!P1185+'під зими'!N1185+маляри!N1185+водій!M1185</f>
        <v>0.29699031943151333</v>
      </c>
      <c r="J1185" s="163">
        <f>електрики!Q1185</f>
        <v>1.9385722165283514E-2</v>
      </c>
      <c r="K1185" s="163">
        <f t="shared" si="149"/>
        <v>0.728840374773293</v>
      </c>
      <c r="L1185" s="10">
        <v>1.8352180771167868E-2</v>
      </c>
      <c r="M1185" s="116">
        <f t="shared" si="150"/>
        <v>0.75</v>
      </c>
      <c r="N1185" s="116">
        <f t="shared" si="151"/>
        <v>0.89663106665335301</v>
      </c>
      <c r="O1185" s="164"/>
      <c r="P1185" s="168"/>
      <c r="Q1185" s="154"/>
      <c r="R1185" s="184">
        <v>2</v>
      </c>
      <c r="S1185" s="166">
        <f t="shared" si="152"/>
        <v>0.14052121888123692</v>
      </c>
      <c r="T1185" s="166">
        <v>0.75610984777211609</v>
      </c>
      <c r="U1185" s="155">
        <f t="shared" si="153"/>
        <v>18.584762425100511</v>
      </c>
    </row>
    <row r="1186" spans="1:21">
      <c r="A1186" s="161">
        <f t="shared" si="154"/>
        <v>174</v>
      </c>
      <c r="B1186" s="162" t="s">
        <v>1221</v>
      </c>
      <c r="C1186" s="162">
        <v>21</v>
      </c>
      <c r="D1186" s="163">
        <f>'сходові кл'!P1186</f>
        <v>0</v>
      </c>
      <c r="E1186" s="163">
        <f>'прибуд тер'!P1186</f>
        <v>0.13037777455003602</v>
      </c>
      <c r="F1186" s="163">
        <f>'слюсарі х.в.'!Q1186+водовідведення!Q1186+зварювальник!N1186+'слюсарі ц.о. г.в.'!O1186+'гаряча вода'!O1186+'аварійні служби'!I1186</f>
        <v>0.18566435748520294</v>
      </c>
      <c r="G1186" s="163">
        <f>даратиз!K1186</f>
        <v>0</v>
      </c>
      <c r="H1186" s="163">
        <f>димвенканали!R1186</f>
        <v>6.8620789936942234E-2</v>
      </c>
      <c r="I1186" s="163">
        <f>покрівлі!P1186+'під зими'!N1186+маляри!N1186+водій!M1186</f>
        <v>0.29153311995528897</v>
      </c>
      <c r="J1186" s="163">
        <f>електрики!Q1186</f>
        <v>1.889898562063682E-2</v>
      </c>
      <c r="K1186" s="163">
        <f t="shared" si="149"/>
        <v>0.69509502754810704</v>
      </c>
      <c r="L1186" s="10">
        <v>1.7517112179027097E-2</v>
      </c>
      <c r="M1186" s="116">
        <f t="shared" si="150"/>
        <v>0.71</v>
      </c>
      <c r="N1186" s="116">
        <f t="shared" si="151"/>
        <v>0.85513456767256091</v>
      </c>
      <c r="O1186" s="164"/>
      <c r="P1186" s="168"/>
      <c r="Q1186" s="154"/>
      <c r="R1186" s="184">
        <v>2</v>
      </c>
      <c r="S1186" s="166">
        <f t="shared" si="152"/>
        <v>0.13342954589664457</v>
      </c>
      <c r="T1186" s="166">
        <v>0.72170502177591633</v>
      </c>
      <c r="U1186" s="155">
        <f t="shared" si="153"/>
        <v>18.488099967534019</v>
      </c>
    </row>
    <row r="1187" spans="1:21">
      <c r="A1187" s="161">
        <f t="shared" si="154"/>
        <v>175</v>
      </c>
      <c r="B1187" s="162" t="s">
        <v>1222</v>
      </c>
      <c r="C1187" s="162">
        <v>23</v>
      </c>
      <c r="D1187" s="163">
        <f>'сходові кл'!P1187</f>
        <v>0</v>
      </c>
      <c r="E1187" s="163">
        <f>'прибуд тер'!P1187</f>
        <v>0.20413948953480984</v>
      </c>
      <c r="F1187" s="163">
        <f>'слюсарі х.в.'!Q1187+водовідведення!Q1187+зварювальник!N1187+'слюсарі ц.о. г.в.'!O1187+'гаряча вода'!O1187+'аварійні служби'!I1187</f>
        <v>0.17363845652746585</v>
      </c>
      <c r="G1187" s="163">
        <f>даратиз!K1187</f>
        <v>0</v>
      </c>
      <c r="H1187" s="163">
        <f>димвенканали!R1187</f>
        <v>6.0531413652401535E-2</v>
      </c>
      <c r="I1187" s="163">
        <f>покрівлі!P1187+'під зими'!N1187+маляри!N1187+водій!M1187</f>
        <v>0.20160258993049646</v>
      </c>
      <c r="J1187" s="163">
        <f>електрики!Q1187</f>
        <v>1.6671074717513404E-2</v>
      </c>
      <c r="K1187" s="163">
        <f t="shared" si="149"/>
        <v>0.65658302436268712</v>
      </c>
      <c r="L1187" s="10">
        <v>1.6541902979386899E-2</v>
      </c>
      <c r="M1187" s="116">
        <f t="shared" si="150"/>
        <v>0.67</v>
      </c>
      <c r="N1187" s="116">
        <f t="shared" si="151"/>
        <v>0.80774991281048869</v>
      </c>
      <c r="O1187" s="164"/>
      <c r="P1187" s="168"/>
      <c r="Q1187" s="154"/>
      <c r="R1187" s="184">
        <v>2</v>
      </c>
      <c r="S1187" s="166">
        <f t="shared" si="152"/>
        <v>0.12622351005974852</v>
      </c>
      <c r="T1187" s="166">
        <v>0.68152640275074017</v>
      </c>
      <c r="U1187" s="155">
        <f t="shared" si="153"/>
        <v>18.520707275652416</v>
      </c>
    </row>
    <row r="1188" spans="1:21">
      <c r="A1188" s="161">
        <f t="shared" si="154"/>
        <v>176</v>
      </c>
      <c r="B1188" s="162" t="s">
        <v>1223</v>
      </c>
      <c r="C1188" s="162">
        <v>38</v>
      </c>
      <c r="D1188" s="163">
        <f>'сходові кл'!P1188</f>
        <v>0</v>
      </c>
      <c r="E1188" s="163">
        <f>'прибуд тер'!P1188</f>
        <v>0.32818907004349412</v>
      </c>
      <c r="F1188" s="163">
        <f>'слюсарі х.в.'!Q1188+водовідведення!Q1188+зварювальник!N1188+'слюсарі ц.о. г.в.'!O1188+'гаряча вода'!O1188+'аварійні служби'!I1188</f>
        <v>0.18636687992182668</v>
      </c>
      <c r="G1188" s="163">
        <f>даратиз!K1188</f>
        <v>0</v>
      </c>
      <c r="H1188" s="163">
        <f>димвенканали!R1188</f>
        <v>6.1416311689364275E-2</v>
      </c>
      <c r="I1188" s="163">
        <f>покрівлі!P1188+'під зими'!N1188+маляри!N1188+водій!M1188</f>
        <v>0.16001435484784959</v>
      </c>
      <c r="J1188" s="163">
        <f>електрики!Q1188</f>
        <v>1.9029134488629605E-2</v>
      </c>
      <c r="K1188" s="163">
        <f t="shared" si="149"/>
        <v>0.75501575099116425</v>
      </c>
      <c r="L1188" s="10">
        <v>1.9014555860689609E-2</v>
      </c>
      <c r="M1188" s="116">
        <f t="shared" si="150"/>
        <v>0.77</v>
      </c>
      <c r="N1188" s="116">
        <f t="shared" si="151"/>
        <v>0.92883636822222448</v>
      </c>
      <c r="O1188" s="164"/>
      <c r="P1188" s="168"/>
      <c r="Q1188" s="154"/>
      <c r="R1188" s="184">
        <v>4</v>
      </c>
      <c r="S1188" s="166">
        <f t="shared" si="152"/>
        <v>0.14543666676181266</v>
      </c>
      <c r="T1188" s="166">
        <v>0.78339970146041182</v>
      </c>
      <c r="U1188" s="155">
        <f t="shared" si="153"/>
        <v>18.564810082348764</v>
      </c>
    </row>
    <row r="1189" spans="1:21">
      <c r="A1189" s="161">
        <f t="shared" si="154"/>
        <v>177</v>
      </c>
      <c r="B1189" s="162" t="s">
        <v>1224</v>
      </c>
      <c r="C1189" s="162">
        <v>35</v>
      </c>
      <c r="D1189" s="163">
        <f>'сходові кл'!P1189</f>
        <v>0</v>
      </c>
      <c r="E1189" s="163">
        <f>'прибуд тер'!P1189</f>
        <v>0.328546315039913</v>
      </c>
      <c r="F1189" s="163">
        <f>'слюсарі х.в.'!Q1189+водовідведення!Q1189+зварювальник!N1189+'слюсарі ц.о. г.в.'!O1189+'гаряча вода'!O1189+'аварійні служби'!I1189</f>
        <v>0.1864786899819218</v>
      </c>
      <c r="G1189" s="163">
        <f>даратиз!K1189</f>
        <v>0</v>
      </c>
      <c r="H1189" s="163">
        <f>димвенканали!R1189</f>
        <v>6.1483165439388976E-2</v>
      </c>
      <c r="I1189" s="163">
        <f>покрівлі!P1189+'під зими'!N1189+маляри!N1189+водій!M1189</f>
        <v>0.16161996885443269</v>
      </c>
      <c r="J1189" s="163">
        <f>електрики!Q1189</f>
        <v>1.9049848350554816E-2</v>
      </c>
      <c r="K1189" s="163">
        <f t="shared" si="149"/>
        <v>0.75717798766621125</v>
      </c>
      <c r="L1189" s="10">
        <v>1.9067123940468181E-2</v>
      </c>
      <c r="M1189" s="116">
        <f t="shared" si="150"/>
        <v>0.78</v>
      </c>
      <c r="N1189" s="116">
        <f t="shared" si="151"/>
        <v>0.93149413392801528</v>
      </c>
      <c r="O1189" s="164"/>
      <c r="P1189" s="168"/>
      <c r="Q1189" s="154"/>
      <c r="R1189" s="184">
        <v>4</v>
      </c>
      <c r="S1189" s="166">
        <f t="shared" si="152"/>
        <v>0.14592862758072633</v>
      </c>
      <c r="T1189" s="166">
        <v>0.78556550634728894</v>
      </c>
      <c r="U1189" s="155">
        <f t="shared" si="153"/>
        <v>18.576251935915966</v>
      </c>
    </row>
    <row r="1190" spans="1:21">
      <c r="A1190" s="161">
        <f t="shared" si="154"/>
        <v>178</v>
      </c>
      <c r="B1190" s="162" t="s">
        <v>1225</v>
      </c>
      <c r="C1190" s="162">
        <v>15</v>
      </c>
      <c r="D1190" s="163">
        <f>'сходові кл'!P1190</f>
        <v>0</v>
      </c>
      <c r="E1190" s="163">
        <f>'прибуд тер'!P1190</f>
        <v>0.43770268637557791</v>
      </c>
      <c r="F1190" s="163">
        <f>'слюсарі х.в.'!Q1190+водовідведення!Q1190+зварювальник!N1190+'слюсарі ц.о. г.в.'!O1190+'гаряча вода'!O1190+'аварійні служби'!I1190</f>
        <v>0.20277383518824738</v>
      </c>
      <c r="G1190" s="163">
        <f>даратиз!K1190</f>
        <v>0</v>
      </c>
      <c r="H1190" s="163">
        <f>димвенканали!R1190</f>
        <v>5.5686738457114283E-2</v>
      </c>
      <c r="I1190" s="163">
        <f>покрівлі!P1190+'під зими'!N1190+маляри!N1190+водій!M1190</f>
        <v>0.20257450436086821</v>
      </c>
      <c r="J1190" s="163">
        <f>електрики!Q1190</f>
        <v>2.206867677769192E-2</v>
      </c>
      <c r="K1190" s="163">
        <f t="shared" si="149"/>
        <v>0.92080644115949961</v>
      </c>
      <c r="L1190" s="10">
        <v>2.3112359803197351E-2</v>
      </c>
      <c r="M1190" s="116">
        <f t="shared" si="150"/>
        <v>0.94</v>
      </c>
      <c r="N1190" s="116">
        <f t="shared" si="151"/>
        <v>1.1327025611552364</v>
      </c>
      <c r="O1190" s="164"/>
      <c r="P1190" s="168"/>
      <c r="Q1190" s="154"/>
      <c r="R1190" s="184">
        <v>2</v>
      </c>
      <c r="S1190" s="166">
        <f t="shared" si="152"/>
        <v>0.18047333726350545</v>
      </c>
      <c r="T1190" s="166">
        <v>0.95222922389173092</v>
      </c>
      <c r="U1190" s="155">
        <f t="shared" si="153"/>
        <v>18.952719863597189</v>
      </c>
    </row>
    <row r="1191" spans="1:21">
      <c r="A1191" s="161">
        <f t="shared" si="154"/>
        <v>179</v>
      </c>
      <c r="B1191" s="162" t="s">
        <v>1226</v>
      </c>
      <c r="C1191" s="162">
        <v>28</v>
      </c>
      <c r="D1191" s="163">
        <f>'сходові кл'!P1191</f>
        <v>0</v>
      </c>
      <c r="E1191" s="163">
        <f>'прибуд тер'!P1191</f>
        <v>0.32657925566255513</v>
      </c>
      <c r="F1191" s="163">
        <f>'слюсарі х.в.'!Q1191+водовідведення!Q1191+зварювальник!N1191+'слюсарі ц.о. г.в.'!O1191+'гаряча вода'!O1191+'аварійні служби'!I1191</f>
        <v>0.18586304237482359</v>
      </c>
      <c r="G1191" s="163">
        <f>даратиз!K1191</f>
        <v>0</v>
      </c>
      <c r="H1191" s="163">
        <f>димвенканали!R1191</f>
        <v>6.1115055886516639E-2</v>
      </c>
      <c r="I1191" s="163">
        <f>покрівлі!P1191+'під зими'!N1191+маляри!N1191+водій!M1191</f>
        <v>0.16112914892354985</v>
      </c>
      <c r="J1191" s="163">
        <f>електрики!Q1191</f>
        <v>1.8935793859240092E-2</v>
      </c>
      <c r="K1191" s="163">
        <f t="shared" si="149"/>
        <v>0.75362229670668524</v>
      </c>
      <c r="L1191" s="10">
        <v>1.8979384772756454E-2</v>
      </c>
      <c r="M1191" s="116">
        <f t="shared" si="150"/>
        <v>0.77</v>
      </c>
      <c r="N1191" s="116">
        <f t="shared" si="151"/>
        <v>0.92712201777532988</v>
      </c>
      <c r="O1191" s="164"/>
      <c r="P1191" s="168"/>
      <c r="Q1191" s="154"/>
      <c r="R1191" s="184">
        <v>3</v>
      </c>
      <c r="S1191" s="166">
        <f t="shared" si="152"/>
        <v>0.14517136513776407</v>
      </c>
      <c r="T1191" s="166">
        <v>0.7819506526375658</v>
      </c>
      <c r="U1191" s="155">
        <f t="shared" si="153"/>
        <v>18.565284733517707</v>
      </c>
    </row>
    <row r="1192" spans="1:21">
      <c r="A1192" s="161">
        <f t="shared" si="154"/>
        <v>180</v>
      </c>
      <c r="B1192" s="162" t="s">
        <v>1227</v>
      </c>
      <c r="C1192" s="162">
        <v>21</v>
      </c>
      <c r="D1192" s="163">
        <f>'сходові кл'!P1192</f>
        <v>0</v>
      </c>
      <c r="E1192" s="163">
        <f>'прибуд тер'!P1192</f>
        <v>0.45992312088888893</v>
      </c>
      <c r="F1192" s="163">
        <f>'слюсарі х.в.'!Q1192+водовідведення!Q1192+зварювальник!N1192+'слюсарі ц.о. г.в.'!O1192+'гаряча вода'!O1192+'аварійні служби'!I1192</f>
        <v>0.21860019395119884</v>
      </c>
      <c r="G1192" s="163">
        <f>даратиз!K1192</f>
        <v>0</v>
      </c>
      <c r="H1192" s="163">
        <f>димвенканали!R1192</f>
        <v>7.172385352421419E-2</v>
      </c>
      <c r="I1192" s="163">
        <f>покрівлі!P1192+'під зими'!N1192+маляри!N1192+водій!M1192</f>
        <v>0.20024531253042616</v>
      </c>
      <c r="J1192" s="163">
        <f>електрики!Q1192</f>
        <v>2.5000658121013843E-2</v>
      </c>
      <c r="K1192" s="163">
        <f t="shared" si="149"/>
        <v>0.97549313901574197</v>
      </c>
      <c r="L1192" s="10">
        <v>2.4459478329197523E-2</v>
      </c>
      <c r="M1192" s="116">
        <f t="shared" si="150"/>
        <v>1</v>
      </c>
      <c r="N1192" s="116">
        <f t="shared" si="151"/>
        <v>1.1999431408139274</v>
      </c>
      <c r="O1192" s="164"/>
      <c r="P1192" s="168"/>
      <c r="Q1192" s="154"/>
      <c r="R1192" s="184">
        <v>2</v>
      </c>
      <c r="S1192" s="166">
        <f t="shared" si="152"/>
        <v>0.19221263365098951</v>
      </c>
      <c r="T1192" s="166">
        <v>1.0077305071629379</v>
      </c>
      <c r="U1192" s="155">
        <f t="shared" si="153"/>
        <v>19.073813116179782</v>
      </c>
    </row>
    <row r="1193" spans="1:21">
      <c r="A1193" s="161">
        <f t="shared" si="154"/>
        <v>181</v>
      </c>
      <c r="B1193" s="162" t="s">
        <v>1228</v>
      </c>
      <c r="C1193" s="162">
        <v>61</v>
      </c>
      <c r="D1193" s="163">
        <f>'сходові кл'!P1193</f>
        <v>0.28461524968011714</v>
      </c>
      <c r="E1193" s="163">
        <f>'прибуд тер'!P1193</f>
        <v>0.13754687057967899</v>
      </c>
      <c r="F1193" s="163">
        <f>'слюсарі х.в.'!Q1193+водовідведення!Q1193+зварювальник!N1193+'слюсарі ц.о. г.в.'!O1193+'гаряча вода'!O1193+'аварійні служби'!I1193</f>
        <v>0.20549258363479106</v>
      </c>
      <c r="G1193" s="163">
        <f>даратиз!K1193</f>
        <v>0</v>
      </c>
      <c r="H1193" s="163">
        <f>димвенканали!R1193</f>
        <v>7.2104526287215712E-2</v>
      </c>
      <c r="I1193" s="163">
        <f>покрівлі!P1193+'під зими'!N1193+маляри!N1193+водій!M1193</f>
        <v>0.13000693902518845</v>
      </c>
      <c r="J1193" s="163">
        <f>електрики!Q1193</f>
        <v>2.2571531407622133E-2</v>
      </c>
      <c r="K1193" s="163">
        <f t="shared" si="149"/>
        <v>0.85233770061461356</v>
      </c>
      <c r="L1193" s="10">
        <v>2.1430311717822226E-2</v>
      </c>
      <c r="M1193" s="116">
        <f t="shared" si="150"/>
        <v>0.87</v>
      </c>
      <c r="N1193" s="116">
        <f t="shared" si="151"/>
        <v>1.0485216147989229</v>
      </c>
      <c r="O1193" s="164"/>
      <c r="P1193" s="168"/>
      <c r="Q1193" s="154"/>
      <c r="R1193" s="184">
        <v>4</v>
      </c>
      <c r="S1193" s="166">
        <f t="shared" si="152"/>
        <v>0.16559277202464717</v>
      </c>
      <c r="T1193" s="166">
        <v>0.88292884277427575</v>
      </c>
      <c r="U1193" s="155">
        <f t="shared" si="153"/>
        <v>18.754939696423715</v>
      </c>
    </row>
    <row r="1194" spans="1:21">
      <c r="A1194" s="161">
        <f t="shared" si="154"/>
        <v>182</v>
      </c>
      <c r="B1194" s="162" t="s">
        <v>1229</v>
      </c>
      <c r="C1194" s="162">
        <v>185</v>
      </c>
      <c r="D1194" s="163">
        <f>'сходові кл'!P1194</f>
        <v>0.4447329853780318</v>
      </c>
      <c r="E1194" s="163">
        <f>'прибуд тер'!P1194</f>
        <v>0.52258316845393749</v>
      </c>
      <c r="F1194" s="163">
        <f>'слюсарі х.в.'!Q1194+водовідведення!Q1194+зварювальник!N1194+'слюсарі ц.о. г.в.'!O1194+'гаряча вода'!O1194+'аварійні служби'!I1194</f>
        <v>0.27005118544946971</v>
      </c>
      <c r="G1194" s="163">
        <f>даратиз!K1194</f>
        <v>2.8540240736370077E-3</v>
      </c>
      <c r="H1194" s="163">
        <f>димвенканали!R1194</f>
        <v>2.8327917425519759E-2</v>
      </c>
      <c r="I1194" s="163">
        <f>покрівлі!P1194+'під зими'!N1194+маляри!N1194+водій!M1194</f>
        <v>9.9064487620392869E-2</v>
      </c>
      <c r="J1194" s="163">
        <f>електрики!Q1194</f>
        <v>1.7141116790546428E-2</v>
      </c>
      <c r="K1194" s="163">
        <f t="shared" si="149"/>
        <v>1.3847548851915348</v>
      </c>
      <c r="L1194" s="10">
        <v>3.4772028201702457E-2</v>
      </c>
      <c r="M1194" s="116">
        <f t="shared" si="150"/>
        <v>1.42</v>
      </c>
      <c r="N1194" s="116">
        <f t="shared" si="151"/>
        <v>1.7034322960718848</v>
      </c>
      <c r="O1194" s="164"/>
      <c r="P1194" s="168"/>
      <c r="Q1194" s="154"/>
      <c r="R1194" s="184">
        <v>14</v>
      </c>
      <c r="S1194" s="166">
        <f t="shared" si="152"/>
        <v>0.27082473416174335</v>
      </c>
      <c r="T1194" s="166">
        <v>1.4326075619101415</v>
      </c>
      <c r="U1194" s="155">
        <f t="shared" si="153"/>
        <v>18.904321138766296</v>
      </c>
    </row>
    <row r="1195" spans="1:21">
      <c r="A1195" s="161">
        <f t="shared" si="154"/>
        <v>183</v>
      </c>
      <c r="B1195" s="162" t="s">
        <v>1230</v>
      </c>
      <c r="C1195" s="162">
        <v>13</v>
      </c>
      <c r="D1195" s="163">
        <f>'сходові кл'!P1195</f>
        <v>0</v>
      </c>
      <c r="E1195" s="163">
        <f>'прибуд тер'!P1195</f>
        <v>0.47382794402361211</v>
      </c>
      <c r="F1195" s="163">
        <f>'слюсарі х.в.'!Q1195+водовідведення!Q1195+зварювальник!N1195+'слюсарі ц.о. г.в.'!O1195+'гаряча вода'!O1195+'аварійні служби'!I1195</f>
        <v>0.20421821264772583</v>
      </c>
      <c r="G1195" s="163">
        <f>даратиз!K1195</f>
        <v>0</v>
      </c>
      <c r="H1195" s="163">
        <f>димвенканали!R1195</f>
        <v>7.2090025080177006E-2</v>
      </c>
      <c r="I1195" s="163">
        <f>покрівлі!P1195+'під зими'!N1195+маляри!N1195+водій!M1195</f>
        <v>0.20780313640746528</v>
      </c>
      <c r="J1195" s="163">
        <f>електрики!Q1195</f>
        <v>2.2336261244045558E-2</v>
      </c>
      <c r="K1195" s="163">
        <f t="shared" si="149"/>
        <v>0.98027557940302579</v>
      </c>
      <c r="L1195" s="10">
        <v>2.4566912837364709E-2</v>
      </c>
      <c r="M1195" s="116">
        <f t="shared" si="150"/>
        <v>1</v>
      </c>
      <c r="N1195" s="116">
        <f t="shared" si="151"/>
        <v>1.2058109906884684</v>
      </c>
      <c r="O1195" s="164"/>
      <c r="P1195" s="168"/>
      <c r="Q1195" s="154"/>
      <c r="R1195" s="184">
        <v>2</v>
      </c>
      <c r="S1195" s="166">
        <f t="shared" si="152"/>
        <v>0.19365418178904248</v>
      </c>
      <c r="T1195" s="166">
        <v>1.0121568088994259</v>
      </c>
      <c r="U1195" s="155">
        <f t="shared" si="153"/>
        <v>19.132824092702926</v>
      </c>
    </row>
    <row r="1196" spans="1:21">
      <c r="A1196" s="161">
        <f t="shared" si="154"/>
        <v>184</v>
      </c>
      <c r="B1196" s="162" t="s">
        <v>1231</v>
      </c>
      <c r="C1196" s="162">
        <v>15</v>
      </c>
      <c r="D1196" s="163">
        <f>'сходові кл'!P1196</f>
        <v>0</v>
      </c>
      <c r="E1196" s="163">
        <f>'прибуд тер'!P1196</f>
        <v>0.48524846958735257</v>
      </c>
      <c r="F1196" s="163">
        <f>'слюсарі х.в.'!Q1196+водовідведення!Q1196+зварювальник!N1196+'слюсарі ц.о. г.в.'!O1196+'гаряча вода'!O1196+'аварійні служби'!I1196</f>
        <v>0.20514863714624651</v>
      </c>
      <c r="G1196" s="163">
        <f>даратиз!K1196</f>
        <v>0</v>
      </c>
      <c r="H1196" s="163">
        <f>димвенканали!R1196</f>
        <v>7.2646346817130128E-2</v>
      </c>
      <c r="I1196" s="163">
        <f>покрівлі!P1196+'під зими'!N1196+маляри!N1196+водій!M1196</f>
        <v>0.20879216732448203</v>
      </c>
      <c r="J1196" s="163">
        <f>електрики!Q1196</f>
        <v>2.2508631105735939E-2</v>
      </c>
      <c r="K1196" s="163">
        <f t="shared" si="149"/>
        <v>0.99434425198094722</v>
      </c>
      <c r="L1196" s="10">
        <v>2.4915018187987737E-2</v>
      </c>
      <c r="M1196" s="116">
        <f t="shared" si="150"/>
        <v>1.02</v>
      </c>
      <c r="N1196" s="116">
        <f t="shared" si="151"/>
        <v>1.2231111242027219</v>
      </c>
      <c r="O1196" s="164"/>
      <c r="P1196" s="168"/>
      <c r="Q1196" s="154"/>
      <c r="R1196" s="184">
        <v>2</v>
      </c>
      <c r="S1196" s="166">
        <f t="shared" si="152"/>
        <v>0.19661237485762739</v>
      </c>
      <c r="T1196" s="166">
        <v>1.0264987493450946</v>
      </c>
      <c r="U1196" s="155">
        <f t="shared" si="153"/>
        <v>19.153688690129037</v>
      </c>
    </row>
    <row r="1197" spans="1:21">
      <c r="A1197" s="161">
        <f t="shared" si="154"/>
        <v>185</v>
      </c>
      <c r="B1197" s="162" t="s">
        <v>1232</v>
      </c>
      <c r="C1197" s="162">
        <v>16</v>
      </c>
      <c r="D1197" s="163">
        <f>'сходові кл'!P1197</f>
        <v>0</v>
      </c>
      <c r="E1197" s="163">
        <f>'прибуд тер'!P1197</f>
        <v>0.63899341969346124</v>
      </c>
      <c r="F1197" s="163">
        <f>'слюсарі х.в.'!Q1197+водовідведення!Q1197+зварювальник!N1197+'слюсарі ц.о. г.в.'!O1197+'гаряча вода'!O1197+'аварійні служби'!I1197</f>
        <v>0.20864526967074834</v>
      </c>
      <c r="G1197" s="163">
        <f>даратиз!K1197</f>
        <v>0</v>
      </c>
      <c r="H1197" s="163">
        <f>димвенканали!R1197</f>
        <v>7.4737062057980377E-2</v>
      </c>
      <c r="I1197" s="163">
        <f>покрівлі!P1197+'під зими'!N1197+маляри!N1197+водій!M1197</f>
        <v>0.21250904889593381</v>
      </c>
      <c r="J1197" s="163">
        <f>електрики!Q1197</f>
        <v>2.3156415064121326E-2</v>
      </c>
      <c r="K1197" s="163">
        <f t="shared" si="149"/>
        <v>1.158041215382245</v>
      </c>
      <c r="L1197" s="10">
        <v>2.8972088081252879E-2</v>
      </c>
      <c r="M1197" s="116">
        <f t="shared" si="150"/>
        <v>1.19</v>
      </c>
      <c r="N1197" s="116">
        <f t="shared" si="151"/>
        <v>1.4244159641561975</v>
      </c>
      <c r="O1197" s="164"/>
      <c r="P1197" s="168"/>
      <c r="Q1197" s="154"/>
      <c r="R1197" s="184">
        <v>2</v>
      </c>
      <c r="S1197" s="166">
        <f t="shared" si="152"/>
        <v>0.23076593520857891</v>
      </c>
      <c r="T1197" s="166">
        <v>1.1936500289476186</v>
      </c>
      <c r="U1197" s="155">
        <f t="shared" si="153"/>
        <v>19.33279685101953</v>
      </c>
    </row>
    <row r="1198" spans="1:21">
      <c r="A1198" s="161">
        <f t="shared" si="154"/>
        <v>186</v>
      </c>
      <c r="B1198" s="162" t="s">
        <v>1233</v>
      </c>
      <c r="C1198" s="162">
        <v>13</v>
      </c>
      <c r="D1198" s="163">
        <f>'сходові кл'!P1198</f>
        <v>0</v>
      </c>
      <c r="E1198" s="163">
        <f>'прибуд тер'!P1198</f>
        <v>0.65342468225618155</v>
      </c>
      <c r="F1198" s="163">
        <f>'слюсарі х.в.'!Q1198+водовідведення!Q1198+зварювальник!N1198+'слюсарі ц.о. г.в.'!O1198+'гаряча вода'!O1198+'аварійні служби'!I1198</f>
        <v>0.20395868376036524</v>
      </c>
      <c r="G1198" s="163">
        <f>даратиз!K1198</f>
        <v>0</v>
      </c>
      <c r="H1198" s="163">
        <f>димвенканали!R1198</f>
        <v>7.1929365998495601E-2</v>
      </c>
      <c r="I1198" s="163">
        <f>покрівлі!P1198+'під зими'!N1198+маляри!N1198+водій!M1198</f>
        <v>0.20751751607604937</v>
      </c>
      <c r="J1198" s="163">
        <f>електрики!Q1198</f>
        <v>2.2286482884062007E-2</v>
      </c>
      <c r="K1198" s="163">
        <f t="shared" si="149"/>
        <v>1.159116730975154</v>
      </c>
      <c r="L1198" s="10">
        <v>2.9002808752133576E-2</v>
      </c>
      <c r="M1198" s="116">
        <f t="shared" si="150"/>
        <v>1.19</v>
      </c>
      <c r="N1198" s="116">
        <f t="shared" si="151"/>
        <v>1.4257434476727451</v>
      </c>
      <c r="O1198" s="164"/>
      <c r="P1198" s="168"/>
      <c r="Q1198" s="154"/>
      <c r="R1198" s="184">
        <v>2</v>
      </c>
      <c r="S1198" s="166">
        <f t="shared" si="152"/>
        <v>0.23082772708484178</v>
      </c>
      <c r="T1198" s="166">
        <v>1.1949157205879033</v>
      </c>
      <c r="U1198" s="155">
        <f t="shared" si="153"/>
        <v>19.317490188452254</v>
      </c>
    </row>
    <row r="1199" spans="1:21">
      <c r="A1199" s="161">
        <f t="shared" si="154"/>
        <v>187</v>
      </c>
      <c r="B1199" s="162" t="s">
        <v>1234</v>
      </c>
      <c r="C1199" s="162">
        <v>25</v>
      </c>
      <c r="D1199" s="163">
        <f>'сходові кл'!P1199</f>
        <v>0</v>
      </c>
      <c r="E1199" s="163">
        <f>'прибуд тер'!P1199</f>
        <v>0.49495037844002943</v>
      </c>
      <c r="F1199" s="163">
        <f>'слюсарі х.в.'!Q1199+водовідведення!Q1199+зварювальник!N1199+'слюсарі ц.о. г.в.'!O1199+'гаряча вода'!O1199+'аварійні служби'!I1199</f>
        <v>0.20281918437216043</v>
      </c>
      <c r="G1199" s="163">
        <f>даратиз!K1199</f>
        <v>0</v>
      </c>
      <c r="H1199" s="163">
        <f>димвенканали!R1199</f>
        <v>7.5701914936567138E-2</v>
      </c>
      <c r="I1199" s="163">
        <f>покрівлі!P1199+'під зими'!N1199+маляри!N1199+водій!M1199</f>
        <v>0.20103816111429995</v>
      </c>
      <c r="J1199" s="163">
        <f>електрики!Q1199</f>
        <v>1.9316181771202753E-2</v>
      </c>
      <c r="K1199" s="163">
        <f t="shared" si="149"/>
        <v>0.99382582063425973</v>
      </c>
      <c r="L1199" s="10">
        <v>2.5130787193040002E-2</v>
      </c>
      <c r="M1199" s="116">
        <f t="shared" si="150"/>
        <v>1.02</v>
      </c>
      <c r="N1199" s="116">
        <f t="shared" si="151"/>
        <v>1.2227479293927597</v>
      </c>
      <c r="O1199" s="164"/>
      <c r="P1199" s="168"/>
      <c r="Q1199" s="154"/>
      <c r="R1199" s="184">
        <v>2</v>
      </c>
      <c r="S1199" s="166">
        <f t="shared" si="152"/>
        <v>0.1873594970395116</v>
      </c>
      <c r="T1199" s="166">
        <v>1.0353884323532481</v>
      </c>
      <c r="U1199" s="155">
        <f t="shared" si="153"/>
        <v>18.095575649196487</v>
      </c>
    </row>
    <row r="1200" spans="1:21">
      <c r="A1200" s="161">
        <f t="shared" si="154"/>
        <v>188</v>
      </c>
      <c r="B1200" s="162" t="s">
        <v>1235</v>
      </c>
      <c r="C1200" s="162">
        <v>14</v>
      </c>
      <c r="D1200" s="163">
        <f>'сходові кл'!P1200</f>
        <v>0</v>
      </c>
      <c r="E1200" s="163">
        <f>'прибуд тер'!P1200</f>
        <v>0.28541328423955875</v>
      </c>
      <c r="F1200" s="163">
        <f>'слюсарі х.в.'!Q1200+водовідведення!Q1200+зварювальник!N1200+'слюсарі ц.о. г.в.'!O1200+'гаряча вода'!O1200+'аварійні служби'!I1200</f>
        <v>0.23253114989289952</v>
      </c>
      <c r="G1200" s="163">
        <f>даратиз!K1200</f>
        <v>0</v>
      </c>
      <c r="H1200" s="163">
        <f>димвенканали!R1200</f>
        <v>6.6764225354986606E-2</v>
      </c>
      <c r="I1200" s="163">
        <f>покрівлі!P1200+'під зими'!N1200+маляри!N1200+водій!M1200</f>
        <v>0.20888545997572003</v>
      </c>
      <c r="J1200" s="163">
        <f>електрики!Q1200</f>
        <v>2.7581498321055466E-2</v>
      </c>
      <c r="K1200" s="163">
        <f t="shared" si="149"/>
        <v>0.82117561778422044</v>
      </c>
      <c r="L1200" s="10">
        <v>2.063726713173835E-2</v>
      </c>
      <c r="M1200" s="116">
        <f t="shared" si="150"/>
        <v>0.84</v>
      </c>
      <c r="N1200" s="116">
        <f t="shared" si="151"/>
        <v>1.0101754618991505</v>
      </c>
      <c r="O1200" s="164"/>
      <c r="P1200" s="168"/>
      <c r="Q1200" s="154"/>
      <c r="R1200" s="184">
        <v>2</v>
      </c>
      <c r="S1200" s="166">
        <f t="shared" si="152"/>
        <v>0.15992005607153048</v>
      </c>
      <c r="T1200" s="166">
        <v>0.85025540582762005</v>
      </c>
      <c r="U1200" s="155">
        <f t="shared" si="153"/>
        <v>18.80847272189558</v>
      </c>
    </row>
    <row r="1201" spans="1:21">
      <c r="A1201" s="161">
        <f t="shared" si="154"/>
        <v>189</v>
      </c>
      <c r="B1201" s="162" t="s">
        <v>1236</v>
      </c>
      <c r="C1201" s="162">
        <v>8</v>
      </c>
      <c r="D1201" s="163">
        <f>'сходові кл'!P1201</f>
        <v>0</v>
      </c>
      <c r="E1201" s="163">
        <f>'прибуд тер'!P1201</f>
        <v>0.31724624032116788</v>
      </c>
      <c r="F1201" s="163">
        <f>'слюсарі х.в.'!Q1201+водовідведення!Q1201+зварювальник!N1201+'слюсарі ц.о. г.в.'!O1201+'гаряча вода'!O1201+'аварійні служби'!I1201</f>
        <v>0.1870791453703452</v>
      </c>
      <c r="G1201" s="163">
        <f>даратиз!K1201</f>
        <v>0</v>
      </c>
      <c r="H1201" s="163">
        <f>димвенканали!R1201</f>
        <v>4.6476835828707416E-2</v>
      </c>
      <c r="I1201" s="163">
        <f>покрівлі!P1201+'під зими'!N1201+маляри!N1201+водій!M1201</f>
        <v>0.19935723449902909</v>
      </c>
      <c r="J1201" s="163">
        <f>електрики!Q1201</f>
        <v>1.9161088340923022E-2</v>
      </c>
      <c r="K1201" s="163">
        <f t="shared" si="149"/>
        <v>0.76932054436017261</v>
      </c>
      <c r="L1201" s="10">
        <v>1.9360792767544377E-2</v>
      </c>
      <c r="M1201" s="116">
        <f t="shared" si="150"/>
        <v>0.79</v>
      </c>
      <c r="N1201" s="116">
        <f t="shared" si="151"/>
        <v>0.94641760455326041</v>
      </c>
      <c r="O1201" s="164"/>
      <c r="P1201" s="168"/>
      <c r="Q1201" s="154"/>
      <c r="R1201" s="184">
        <v>2</v>
      </c>
      <c r="S1201" s="166">
        <f t="shared" si="152"/>
        <v>0.14875294253043214</v>
      </c>
      <c r="T1201" s="166">
        <v>0.79766466202282826</v>
      </c>
      <c r="U1201" s="155">
        <f t="shared" si="153"/>
        <v>18.648556168102505</v>
      </c>
    </row>
    <row r="1202" spans="1:21">
      <c r="A1202" s="161">
        <f t="shared" si="154"/>
        <v>190</v>
      </c>
      <c r="B1202" s="162" t="s">
        <v>1237</v>
      </c>
      <c r="C1202" s="162">
        <v>11</v>
      </c>
      <c r="D1202" s="163">
        <f>'сходові кл'!P1202</f>
        <v>0</v>
      </c>
      <c r="E1202" s="163">
        <f>'прибуд тер'!P1202</f>
        <v>0.49969474331608776</v>
      </c>
      <c r="F1202" s="163">
        <f>'слюсарі х.в.'!Q1202+водовідведення!Q1202+зварювальник!N1202+'слюсарі ц.о. г.в.'!O1202+'гаряча вода'!O1202+'аварійні служби'!I1202</f>
        <v>0.22328801804146392</v>
      </c>
      <c r="G1202" s="163">
        <f>даратиз!K1202</f>
        <v>0</v>
      </c>
      <c r="H1202" s="163">
        <f>димвенканали!R1202</f>
        <v>6.2619218015874362E-2</v>
      </c>
      <c r="I1202" s="163">
        <f>покрівлі!P1202+'під зими'!N1202+маляри!N1202+водій!M1202</f>
        <v>0.198387545021007</v>
      </c>
      <c r="J1202" s="163">
        <f>електрики!Q1202</f>
        <v>2.586912148515845E-2</v>
      </c>
      <c r="K1202" s="163">
        <f t="shared" si="149"/>
        <v>1.0098586458795915</v>
      </c>
      <c r="L1202" s="10">
        <v>2.5324637395999189E-2</v>
      </c>
      <c r="M1202" s="116">
        <f t="shared" si="150"/>
        <v>1.04</v>
      </c>
      <c r="N1202" s="116">
        <f t="shared" si="151"/>
        <v>1.2422199399307088</v>
      </c>
      <c r="O1202" s="164"/>
      <c r="P1202" s="168"/>
      <c r="Q1202" s="154"/>
      <c r="R1202" s="184">
        <v>2</v>
      </c>
      <c r="S1202" s="166">
        <f t="shared" si="152"/>
        <v>0.19884487921554217</v>
      </c>
      <c r="T1202" s="166">
        <v>1.0433750607151666</v>
      </c>
      <c r="U1202" s="155">
        <f t="shared" si="153"/>
        <v>19.057852415913292</v>
      </c>
    </row>
    <row r="1203" spans="1:21">
      <c r="A1203" s="161">
        <f t="shared" si="154"/>
        <v>191</v>
      </c>
      <c r="B1203" s="162" t="s">
        <v>1238</v>
      </c>
      <c r="C1203" s="162">
        <v>15</v>
      </c>
      <c r="D1203" s="163">
        <f>'сходові кл'!P1203</f>
        <v>0</v>
      </c>
      <c r="E1203" s="163">
        <f>'прибуд тер'!P1203</f>
        <v>0.61497763148346751</v>
      </c>
      <c r="F1203" s="163">
        <f>'слюсарі х.в.'!Q1203+водовідведення!Q1203+зварювальник!N1203+'слюсарі ц.о. г.в.'!O1203+'гаряча вода'!O1203+'аварійні служби'!I1203</f>
        <v>0.21077238413419624</v>
      </c>
      <c r="G1203" s="163">
        <f>даратиз!K1203</f>
        <v>0</v>
      </c>
      <c r="H1203" s="163">
        <f>димвенканали!R1203</f>
        <v>5.6785390063993309E-2</v>
      </c>
      <c r="I1203" s="163">
        <f>покрівлі!P1203+'під зими'!N1203+маляри!N1203+водій!M1203</f>
        <v>0.18956812285507771</v>
      </c>
      <c r="J1203" s="163">
        <f>електрики!Q1203</f>
        <v>2.3459062580039804E-2</v>
      </c>
      <c r="K1203" s="163">
        <f t="shared" ref="K1203:K1245" si="155">D1203+E1203+F1203+G1203+H1203+I1203+J1203</f>
        <v>1.0955625911167746</v>
      </c>
      <c r="L1203" s="10">
        <v>2.7444686732076957E-2</v>
      </c>
      <c r="M1203" s="116">
        <f t="shared" ref="M1203:M1245" si="156">ROUND(K1203+L1203,2)</f>
        <v>1.1200000000000001</v>
      </c>
      <c r="N1203" s="116">
        <f t="shared" ref="N1203:N1245" si="157">(D1203+E1203+F1203+G1203+H1203+I1203+J1203+L1203)*1.2</f>
        <v>1.3476087334186218</v>
      </c>
      <c r="O1203" s="164"/>
      <c r="P1203" s="168"/>
      <c r="Q1203" s="154"/>
      <c r="R1203" s="184">
        <v>2</v>
      </c>
      <c r="S1203" s="166">
        <f t="shared" si="152"/>
        <v>0.21688764005705097</v>
      </c>
      <c r="T1203" s="166">
        <v>1.1307210933615708</v>
      </c>
      <c r="U1203" s="155">
        <f t="shared" si="153"/>
        <v>19.181356156738538</v>
      </c>
    </row>
    <row r="1204" spans="1:21">
      <c r="A1204" s="161">
        <f t="shared" si="154"/>
        <v>192</v>
      </c>
      <c r="B1204" s="162" t="s">
        <v>1239</v>
      </c>
      <c r="C1204" s="162">
        <v>14</v>
      </c>
      <c r="D1204" s="163">
        <f>'сходові кл'!P1204</f>
        <v>0</v>
      </c>
      <c r="E1204" s="163">
        <f>'прибуд тер'!P1204</f>
        <v>0.35049564834169089</v>
      </c>
      <c r="F1204" s="163">
        <f>'слюсарі х.в.'!Q1204+водовідведення!Q1204+зварювальник!N1204+'слюсарі ц.о. г.в.'!O1204+'гаряча вода'!O1204+'аварійні служби'!I1204</f>
        <v>0.17091020554052372</v>
      </c>
      <c r="G1204" s="163">
        <f>даратиз!K1204</f>
        <v>0</v>
      </c>
      <c r="H1204" s="163">
        <f>димвенканали!R1204</f>
        <v>5.2174418389051305E-2</v>
      </c>
      <c r="I1204" s="163">
        <f>покрівлі!P1204+'під зими'!N1204+маляри!N1204+водій!M1204</f>
        <v>0.18476454527916136</v>
      </c>
      <c r="J1204" s="163">
        <f>електрики!Q1204</f>
        <v>1.6165640643041417E-2</v>
      </c>
      <c r="K1204" s="163">
        <f t="shared" si="155"/>
        <v>0.77451045819346864</v>
      </c>
      <c r="L1204" s="10">
        <v>1.9485530082694463E-2</v>
      </c>
      <c r="M1204" s="116">
        <f t="shared" si="156"/>
        <v>0.79</v>
      </c>
      <c r="N1204" s="116">
        <f t="shared" si="157"/>
        <v>0.95279518593139567</v>
      </c>
      <c r="O1204" s="164"/>
      <c r="P1204" s="168"/>
      <c r="Q1204" s="154"/>
      <c r="R1204" s="184">
        <v>2</v>
      </c>
      <c r="S1204" s="166">
        <f t="shared" si="152"/>
        <v>0.14999134652438373</v>
      </c>
      <c r="T1204" s="166">
        <v>0.80280383940701194</v>
      </c>
      <c r="U1204" s="155">
        <f t="shared" si="153"/>
        <v>18.683436620728454</v>
      </c>
    </row>
    <row r="1205" spans="1:21">
      <c r="A1205" s="161">
        <f t="shared" si="154"/>
        <v>193</v>
      </c>
      <c r="B1205" s="162" t="s">
        <v>1240</v>
      </c>
      <c r="C1205" s="162">
        <v>263</v>
      </c>
      <c r="D1205" s="163">
        <f>'сходові кл'!P1205</f>
        <v>0.37270526047848473</v>
      </c>
      <c r="E1205" s="163">
        <f>'прибуд тер'!P1205</f>
        <v>0.5984588259849426</v>
      </c>
      <c r="F1205" s="163">
        <f>'слюсарі х.в.'!Q1205+водовідведення!Q1205+зварювальник!N1205+'слюсарі ц.о. г.в.'!O1205+'гаряча вода'!O1205+'аварійні служби'!I1205</f>
        <v>0.25088977612745156</v>
      </c>
      <c r="G1205" s="163">
        <f>даратиз!K1205</f>
        <v>6.2008805450907587E-3</v>
      </c>
      <c r="H1205" s="163">
        <f>димвенканали!R1205</f>
        <v>4.7088292942611153E-2</v>
      </c>
      <c r="I1205" s="163">
        <f>покрівлі!P1205+'під зими'!N1205+маляри!N1205+водій!M1205</f>
        <v>0.12833761595903653</v>
      </c>
      <c r="J1205" s="163">
        <f>електрики!Q1205</f>
        <v>1.9124419651576782E-2</v>
      </c>
      <c r="K1205" s="163">
        <f t="shared" si="155"/>
        <v>1.4228050716891942</v>
      </c>
      <c r="L1205" s="10">
        <v>3.6460338428763457E-2</v>
      </c>
      <c r="M1205" s="116">
        <f t="shared" si="156"/>
        <v>1.46</v>
      </c>
      <c r="N1205" s="116">
        <f t="shared" si="157"/>
        <v>1.751118492141549</v>
      </c>
      <c r="O1205" s="164"/>
      <c r="P1205" s="168"/>
      <c r="Q1205" s="154"/>
      <c r="R1205" s="184">
        <v>5</v>
      </c>
      <c r="S1205" s="166">
        <f t="shared" ref="S1205:S1268" si="158">N1205-T1205</f>
        <v>0.24895254887649454</v>
      </c>
      <c r="T1205" s="166">
        <v>1.5021659432650545</v>
      </c>
      <c r="U1205" s="155">
        <f t="shared" ref="U1205:U1268" si="159">S1205/T1205*100</f>
        <v>16.572905942427383</v>
      </c>
    </row>
    <row r="1206" spans="1:21">
      <c r="A1206" s="161">
        <f t="shared" ref="A1206:A1242" si="160">A1205+1</f>
        <v>194</v>
      </c>
      <c r="B1206" s="162" t="s">
        <v>1241</v>
      </c>
      <c r="C1206" s="162">
        <v>121</v>
      </c>
      <c r="D1206" s="163">
        <f>'сходові кл'!P1206</f>
        <v>0.27297787463148171</v>
      </c>
      <c r="E1206" s="163">
        <f>'прибуд тер'!P1206</f>
        <v>0.22875583671659069</v>
      </c>
      <c r="F1206" s="163">
        <f>'слюсарі х.в.'!Q1206+водовідведення!Q1206+зварювальник!N1206+'слюсарі ц.о. г.в.'!O1206+'гаряча вода'!O1206+'аварійні служби'!I1206</f>
        <v>0.25271127573925162</v>
      </c>
      <c r="G1206" s="163">
        <f>даратиз!K1206</f>
        <v>7.1365142928247428E-3</v>
      </c>
      <c r="H1206" s="163">
        <f>димвенканали!R1206</f>
        <v>4.7920160391555534E-2</v>
      </c>
      <c r="I1206" s="163">
        <f>покрівлі!P1206+'під зими'!N1206+маляри!N1206+водій!M1206</f>
        <v>0.12876897195856463</v>
      </c>
      <c r="J1206" s="163">
        <f>електрики!Q1206</f>
        <v>1.9796677282734012E-2</v>
      </c>
      <c r="K1206" s="163">
        <f t="shared" si="155"/>
        <v>0.95806731101300291</v>
      </c>
      <c r="L1206" s="10">
        <v>2.4925242934268777E-2</v>
      </c>
      <c r="M1206" s="116">
        <f t="shared" si="156"/>
        <v>0.98</v>
      </c>
      <c r="N1206" s="116">
        <f t="shared" si="157"/>
        <v>1.179591064736726</v>
      </c>
      <c r="O1206" s="164"/>
      <c r="P1206" s="168"/>
      <c r="Q1206" s="154"/>
      <c r="R1206" s="184">
        <v>5</v>
      </c>
      <c r="S1206" s="166">
        <f t="shared" si="158"/>
        <v>0.15267105584485252</v>
      </c>
      <c r="T1206" s="166">
        <v>1.0269200088918735</v>
      </c>
      <c r="U1206" s="155">
        <f t="shared" si="159"/>
        <v>14.866888805642853</v>
      </c>
    </row>
    <row r="1207" spans="1:21">
      <c r="A1207" s="161">
        <f t="shared" si="160"/>
        <v>195</v>
      </c>
      <c r="B1207" s="162" t="s">
        <v>1242</v>
      </c>
      <c r="C1207" s="162">
        <v>454</v>
      </c>
      <c r="D1207" s="163">
        <f>'сходові кл'!P1207</f>
        <v>0.311244471706982</v>
      </c>
      <c r="E1207" s="163">
        <f>'прибуд тер'!P1207</f>
        <v>0.36995972972738606</v>
      </c>
      <c r="F1207" s="163">
        <f>'слюсарі х.в.'!Q1207+водовідведення!Q1207+зварювальник!N1207+'слюсарі ц.о. г.в.'!O1207+'гаряча вода'!O1207+'аварійні служби'!I1207</f>
        <v>0.26637185816197367</v>
      </c>
      <c r="G1207" s="163">
        <f>даратиз!K1207</f>
        <v>3.6624203821656056E-3</v>
      </c>
      <c r="H1207" s="163">
        <f>димвенканали!R1207</f>
        <v>2.689246100328354E-2</v>
      </c>
      <c r="I1207" s="163">
        <f>покрівлі!P1207+'під зими'!N1207+маляри!N1207+водій!M1207</f>
        <v>9.9672517047931827E-2</v>
      </c>
      <c r="J1207" s="163">
        <f>електрики!Q1207</f>
        <v>1.6664636578960494E-2</v>
      </c>
      <c r="K1207" s="163">
        <f t="shared" si="155"/>
        <v>1.0944680946086831</v>
      </c>
      <c r="L1207" s="10">
        <v>2.7564483268275274E-2</v>
      </c>
      <c r="M1207" s="116">
        <f t="shared" si="156"/>
        <v>1.1200000000000001</v>
      </c>
      <c r="N1207" s="116">
        <f t="shared" si="157"/>
        <v>1.34643909345235</v>
      </c>
      <c r="O1207" s="164"/>
      <c r="P1207" s="168"/>
      <c r="Q1207" s="154"/>
      <c r="R1207" s="184">
        <v>9</v>
      </c>
      <c r="S1207" s="166">
        <f t="shared" si="158"/>
        <v>0.21078238279940864</v>
      </c>
      <c r="T1207" s="166">
        <v>1.1356567106529414</v>
      </c>
      <c r="U1207" s="155">
        <f t="shared" si="159"/>
        <v>18.56039600895064</v>
      </c>
    </row>
    <row r="1208" spans="1:21">
      <c r="A1208" s="161">
        <f t="shared" si="160"/>
        <v>196</v>
      </c>
      <c r="B1208" s="162" t="s">
        <v>1243</v>
      </c>
      <c r="C1208" s="162">
        <v>3</v>
      </c>
      <c r="D1208" s="163">
        <f>'сходові кл'!P1208</f>
        <v>0</v>
      </c>
      <c r="E1208" s="163">
        <f>'прибуд тер'!P1208</f>
        <v>0.59777806163277347</v>
      </c>
      <c r="F1208" s="163">
        <f>'слюсарі х.в.'!Q1208+водовідведення!Q1208+зварювальник!N1208+'слюсарі ц.о. г.в.'!O1208+'гаряча вода'!O1208+'аварійні служби'!I1208</f>
        <v>0.12541226194949684</v>
      </c>
      <c r="G1208" s="163">
        <f>даратиз!K1208</f>
        <v>0</v>
      </c>
      <c r="H1208" s="163">
        <f>димвенканали!R1208</f>
        <v>4.9940348939273807E-2</v>
      </c>
      <c r="I1208" s="163">
        <f>покрівлі!P1208+'під зими'!N1208+маляри!N1208+водій!M1208</f>
        <v>0.24282832517109265</v>
      </c>
      <c r="J1208" s="163">
        <f>електрики!Q1208</f>
        <v>7.7367200197655589E-3</v>
      </c>
      <c r="K1208" s="163">
        <f t="shared" si="155"/>
        <v>1.0236957177124024</v>
      </c>
      <c r="L1208" s="10">
        <v>2.5675266339688158E-2</v>
      </c>
      <c r="M1208" s="116">
        <f t="shared" si="156"/>
        <v>1.05</v>
      </c>
      <c r="N1208" s="116">
        <f t="shared" si="157"/>
        <v>1.2592451808625087</v>
      </c>
      <c r="O1208" s="164"/>
      <c r="P1208" s="168"/>
      <c r="Q1208" s="154"/>
      <c r="R1208" s="184">
        <v>2</v>
      </c>
      <c r="S1208" s="166">
        <f t="shared" si="158"/>
        <v>0.20142420766735669</v>
      </c>
      <c r="T1208" s="166">
        <v>1.057820973195152</v>
      </c>
      <c r="U1208" s="155">
        <f t="shared" si="159"/>
        <v>19.041426930584876</v>
      </c>
    </row>
    <row r="1209" spans="1:21">
      <c r="A1209" s="161">
        <f t="shared" si="160"/>
        <v>197</v>
      </c>
      <c r="B1209" s="162" t="s">
        <v>1244</v>
      </c>
      <c r="C1209" s="162">
        <v>8</v>
      </c>
      <c r="D1209" s="163">
        <f>'сходові кл'!P1209</f>
        <v>0</v>
      </c>
      <c r="E1209" s="163">
        <f>'прибуд тер'!P1209</f>
        <v>0.59265627810504085</v>
      </c>
      <c r="F1209" s="163">
        <f>'слюсарі х.в.'!Q1209+водовідведення!Q1209+зварювальник!N1209+'слюсарі ц.о. г.в.'!O1209+'гаряча вода'!O1209+'аварійні служби'!I1209</f>
        <v>0.23323842041631271</v>
      </c>
      <c r="G1209" s="163">
        <f>даратиз!K1209</f>
        <v>0</v>
      </c>
      <c r="H1209" s="163">
        <f>димвенканали!R1209</f>
        <v>8.9441860095516509E-2</v>
      </c>
      <c r="I1209" s="163">
        <f>покрівлі!P1209+'під зими'!N1209+маляри!N1209+водій!M1209</f>
        <v>0.22010011901645768</v>
      </c>
      <c r="J1209" s="163">
        <f>електрики!Q1209</f>
        <v>2.7712526816642429E-2</v>
      </c>
      <c r="K1209" s="163">
        <f t="shared" si="155"/>
        <v>1.1631492044499703</v>
      </c>
      <c r="L1209" s="10">
        <v>2.9088405410606189E-2</v>
      </c>
      <c r="M1209" s="116">
        <f t="shared" si="156"/>
        <v>1.19</v>
      </c>
      <c r="N1209" s="116">
        <f t="shared" si="157"/>
        <v>1.4306851318326916</v>
      </c>
      <c r="O1209" s="164"/>
      <c r="P1209" s="168"/>
      <c r="Q1209" s="154"/>
      <c r="R1209" s="184">
        <v>2</v>
      </c>
      <c r="S1209" s="166">
        <f t="shared" si="158"/>
        <v>0.23224282891571657</v>
      </c>
      <c r="T1209" s="166">
        <v>1.1984423029169751</v>
      </c>
      <c r="U1209" s="155">
        <f t="shared" si="159"/>
        <v>19.378724228145487</v>
      </c>
    </row>
    <row r="1210" spans="1:21">
      <c r="A1210" s="161">
        <f t="shared" si="160"/>
        <v>198</v>
      </c>
      <c r="B1210" s="162" t="s">
        <v>1245</v>
      </c>
      <c r="C1210" s="162">
        <v>66</v>
      </c>
      <c r="D1210" s="163">
        <f>'сходові кл'!P1210</f>
        <v>0</v>
      </c>
      <c r="E1210" s="163">
        <f>'прибуд тер'!P1210</f>
        <v>0.28291050843565546</v>
      </c>
      <c r="F1210" s="163">
        <f>'слюсарі х.в.'!Q1210+водовідведення!Q1210+зварювальник!N1210+'слюсарі ц.о. г.в.'!O1210+'гаряча вода'!O1210+'аварійні служби'!I1210</f>
        <v>0.2038662255181059</v>
      </c>
      <c r="G1210" s="163">
        <f>даратиз!K1210</f>
        <v>0</v>
      </c>
      <c r="H1210" s="163">
        <f>димвенканали!R1210</f>
        <v>7.1868350737336884E-2</v>
      </c>
      <c r="I1210" s="163">
        <f>покрівлі!P1210+'під зими'!N1210+маляри!N1210+водій!M1210</f>
        <v>0.14494477071076134</v>
      </c>
      <c r="J1210" s="163">
        <f>електрики!Q1210</f>
        <v>2.2267578010446008E-2</v>
      </c>
      <c r="K1210" s="163">
        <f t="shared" si="155"/>
        <v>0.72585743341230557</v>
      </c>
      <c r="L1210" s="10">
        <v>1.8296717005591604E-2</v>
      </c>
      <c r="M1210" s="116">
        <f t="shared" si="156"/>
        <v>0.74</v>
      </c>
      <c r="N1210" s="116">
        <f t="shared" si="157"/>
        <v>0.89298498050147668</v>
      </c>
      <c r="O1210" s="164"/>
      <c r="P1210" s="168"/>
      <c r="Q1210" s="154"/>
      <c r="R1210" s="184">
        <v>3</v>
      </c>
      <c r="S1210" s="166">
        <f t="shared" si="158"/>
        <v>0.13916023987110249</v>
      </c>
      <c r="T1210" s="166">
        <v>0.75382474063037419</v>
      </c>
      <c r="U1210" s="155">
        <f t="shared" si="159"/>
        <v>18.460556197018938</v>
      </c>
    </row>
    <row r="1211" spans="1:21">
      <c r="A1211" s="161">
        <f t="shared" si="160"/>
        <v>199</v>
      </c>
      <c r="B1211" s="162" t="s">
        <v>1246</v>
      </c>
      <c r="C1211" s="162">
        <v>5</v>
      </c>
      <c r="D1211" s="163">
        <f>'сходові кл'!P1211</f>
        <v>0</v>
      </c>
      <c r="E1211" s="163">
        <f>'прибуд тер'!P1211</f>
        <v>0</v>
      </c>
      <c r="F1211" s="163">
        <f>'слюсарі х.в.'!Q1211+водовідведення!Q1211+зварювальник!N1211+'слюсарі ц.о. г.в.'!O1211+'гаряча вода'!O1211+'аварійні служби'!I1211</f>
        <v>0.26672171724493426</v>
      </c>
      <c r="G1211" s="163">
        <f>даратиз!K1211</f>
        <v>0</v>
      </c>
      <c r="H1211" s="163">
        <f>димвенканали!R1211</f>
        <v>2.736556911352649E-2</v>
      </c>
      <c r="I1211" s="163">
        <f>покрівлі!P1211+'під зими'!N1211+маляри!N1211+водій!M1211</f>
        <v>0.42690662960886561</v>
      </c>
      <c r="J1211" s="163">
        <f>електрики!Q1211</f>
        <v>3.3915621481995527E-2</v>
      </c>
      <c r="K1211" s="163">
        <f t="shared" si="155"/>
        <v>0.75490953744932199</v>
      </c>
      <c r="L1211" s="10">
        <v>1.9042466142819316E-2</v>
      </c>
      <c r="M1211" s="116">
        <f t="shared" si="156"/>
        <v>0.77</v>
      </c>
      <c r="N1211" s="116">
        <f t="shared" si="157"/>
        <v>0.92874240431056954</v>
      </c>
      <c r="O1211" s="164"/>
      <c r="P1211" s="168"/>
      <c r="Q1211" s="154"/>
      <c r="R1211" s="184">
        <v>1</v>
      </c>
      <c r="S1211" s="166">
        <f t="shared" si="158"/>
        <v>0.1441927992264137</v>
      </c>
      <c r="T1211" s="166">
        <v>0.78454960508415583</v>
      </c>
      <c r="U1211" s="155">
        <f t="shared" si="159"/>
        <v>18.379054465389306</v>
      </c>
    </row>
    <row r="1212" spans="1:21">
      <c r="A1212" s="161">
        <f t="shared" si="160"/>
        <v>200</v>
      </c>
      <c r="B1212" s="162" t="s">
        <v>1247</v>
      </c>
      <c r="C1212" s="162">
        <v>681</v>
      </c>
      <c r="D1212" s="163">
        <f>'сходові кл'!P1212</f>
        <v>0.49710832818860756</v>
      </c>
      <c r="E1212" s="163">
        <f>'прибуд тер'!P1212</f>
        <v>0.27925826782172664</v>
      </c>
      <c r="F1212" s="163">
        <f>'слюсарі х.в.'!Q1212+водовідведення!Q1212+зварювальник!N1212+'слюсарі ц.о. г.в.'!O1212+'гаряча вода'!O1212+'аварійні служби'!I1212</f>
        <v>0.26207450955347411</v>
      </c>
      <c r="G1212" s="163">
        <f>даратиз!K1212</f>
        <v>3.7739234037072228E-3</v>
      </c>
      <c r="H1212" s="163">
        <f>димвенканали!R1212</f>
        <v>2.5766018985339947E-2</v>
      </c>
      <c r="I1212" s="163">
        <f>покрівлі!P1212+'під зими'!N1212+маляри!N1212+водій!M1212</f>
        <v>0.10611346392514258</v>
      </c>
      <c r="J1212" s="163">
        <f>електрики!Q1212</f>
        <v>1.5698260165734255E-2</v>
      </c>
      <c r="K1212" s="163">
        <f t="shared" si="155"/>
        <v>1.1897927720437325</v>
      </c>
      <c r="L1212" s="10">
        <v>2.9925141054284156E-2</v>
      </c>
      <c r="M1212" s="116">
        <f t="shared" si="156"/>
        <v>1.22</v>
      </c>
      <c r="N1212" s="116">
        <f t="shared" si="157"/>
        <v>1.4636614957176199</v>
      </c>
      <c r="O1212" s="164"/>
      <c r="P1212" s="168"/>
      <c r="Q1212" s="154"/>
      <c r="R1212" s="184">
        <v>10</v>
      </c>
      <c r="S1212" s="166">
        <f t="shared" si="158"/>
        <v>0.23074568428111264</v>
      </c>
      <c r="T1212" s="166">
        <v>1.2329158114365073</v>
      </c>
      <c r="U1212" s="155">
        <f t="shared" si="159"/>
        <v>18.715445299729257</v>
      </c>
    </row>
    <row r="1213" spans="1:21">
      <c r="A1213" s="161">
        <f t="shared" si="160"/>
        <v>201</v>
      </c>
      <c r="B1213" s="162" t="s">
        <v>1248</v>
      </c>
      <c r="C1213" s="162">
        <v>13</v>
      </c>
      <c r="D1213" s="163">
        <f>'сходові кл'!P1213</f>
        <v>0</v>
      </c>
      <c r="E1213" s="163">
        <f>'прибуд тер'!P1213</f>
        <v>0</v>
      </c>
      <c r="F1213" s="163">
        <f>'слюсарі х.в.'!Q1213+водовідведення!Q1213+зварювальник!N1213+'слюсарі ц.о. г.в.'!O1213+'гаряча вода'!O1213+'аварійні служби'!I1213</f>
        <v>0.19860891939321013</v>
      </c>
      <c r="G1213" s="163">
        <f>даратиз!K1213</f>
        <v>0</v>
      </c>
      <c r="H1213" s="163">
        <f>димвенканали!R1213</f>
        <v>6.9967103733502872E-2</v>
      </c>
      <c r="I1213" s="163">
        <f>покрівлі!P1213+'під зими'!N1213+маляри!N1213+водій!M1213</f>
        <v>0.234615444552976</v>
      </c>
      <c r="J1213" s="163">
        <f>електрики!Q1213</f>
        <v>2.3649271195553639E-2</v>
      </c>
      <c r="K1213" s="163">
        <f t="shared" si="155"/>
        <v>0.52684073887524263</v>
      </c>
      <c r="L1213" s="10">
        <v>1.2421729757706498E-2</v>
      </c>
      <c r="M1213" s="116">
        <f t="shared" si="156"/>
        <v>0.54</v>
      </c>
      <c r="N1213" s="116">
        <f t="shared" si="157"/>
        <v>0.64711496235953891</v>
      </c>
      <c r="O1213" s="164"/>
      <c r="P1213" s="168"/>
      <c r="Q1213" s="154"/>
      <c r="R1213" s="184">
        <v>2</v>
      </c>
      <c r="S1213" s="166">
        <f t="shared" si="158"/>
        <v>0.13533969634203125</v>
      </c>
      <c r="T1213" s="166">
        <v>0.51177526601750767</v>
      </c>
      <c r="U1213" s="155">
        <f t="shared" si="159"/>
        <v>26.445142102158826</v>
      </c>
    </row>
    <row r="1214" spans="1:21">
      <c r="A1214" s="161">
        <f t="shared" si="160"/>
        <v>202</v>
      </c>
      <c r="B1214" s="162" t="s">
        <v>1249</v>
      </c>
      <c r="C1214" s="162">
        <v>235</v>
      </c>
      <c r="D1214" s="163">
        <f>'сходові кл'!P1214</f>
        <v>0.38258145498544582</v>
      </c>
      <c r="E1214" s="163">
        <f>'прибуд тер'!P1214</f>
        <v>0.53968444878178701</v>
      </c>
      <c r="F1214" s="163">
        <f>'слюсарі х.в.'!Q1214+водовідведення!Q1214+зварювальник!N1214+'слюсарі ц.о. г.в.'!O1214+'гаряча вода'!O1214+'аварійні служби'!I1214</f>
        <v>0.29279267743845039</v>
      </c>
      <c r="G1214" s="163">
        <f>даратиз!K1214</f>
        <v>3.93481744990696E-3</v>
      </c>
      <c r="H1214" s="163">
        <f>димвенканали!R1214</f>
        <v>3.4791556505486605E-2</v>
      </c>
      <c r="I1214" s="163">
        <f>покрівлі!P1214+'під зими'!N1214+маляри!N1214+водій!M1214</f>
        <v>0.10375129662173753</v>
      </c>
      <c r="J1214" s="163">
        <f>електрики!Q1214</f>
        <v>2.0943537121769544E-2</v>
      </c>
      <c r="K1214" s="163">
        <f t="shared" si="155"/>
        <v>1.3784797889045837</v>
      </c>
      <c r="L1214" s="10">
        <v>3.4719866507861942E-2</v>
      </c>
      <c r="M1214" s="116">
        <f t="shared" si="156"/>
        <v>1.41</v>
      </c>
      <c r="N1214" s="116">
        <f t="shared" si="157"/>
        <v>1.6958395864949345</v>
      </c>
      <c r="O1214" s="164"/>
      <c r="P1214" s="168"/>
      <c r="Q1214" s="154"/>
      <c r="R1214" s="184">
        <v>9</v>
      </c>
      <c r="S1214" s="166">
        <f t="shared" si="158"/>
        <v>0.26538108637102265</v>
      </c>
      <c r="T1214" s="166">
        <v>1.4304585001239118</v>
      </c>
      <c r="U1214" s="155">
        <f t="shared" si="159"/>
        <v>18.552169555987419</v>
      </c>
    </row>
    <row r="1215" spans="1:21">
      <c r="A1215" s="161">
        <f t="shared" si="160"/>
        <v>203</v>
      </c>
      <c r="B1215" s="162" t="s">
        <v>1250</v>
      </c>
      <c r="C1215" s="162">
        <v>354</v>
      </c>
      <c r="D1215" s="163">
        <f>'сходові кл'!P1215</f>
        <v>0.36013758035247234</v>
      </c>
      <c r="E1215" s="163">
        <f>'прибуд тер'!P1215</f>
        <v>0.29220305553690445</v>
      </c>
      <c r="F1215" s="163">
        <f>'слюсарі х.в.'!Q1215+водовідведення!Q1215+зварювальник!N1215+'слюсарі ц.о. г.в.'!O1215+'гаряча вода'!O1215+'аварійні служби'!I1215</f>
        <v>0.25486247238412452</v>
      </c>
      <c r="G1215" s="163">
        <f>даратиз!K1215</f>
        <v>4.0084554546661157E-3</v>
      </c>
      <c r="H1215" s="163">
        <f>димвенканали!R1215</f>
        <v>2.3372144128938975E-2</v>
      </c>
      <c r="I1215" s="163">
        <f>покрівлі!P1215+'під зими'!N1215+маляри!N1215+водій!M1215</f>
        <v>0.10718514181859454</v>
      </c>
      <c r="J1215" s="163">
        <f>електрики!Q1215</f>
        <v>1.448317756907027E-2</v>
      </c>
      <c r="K1215" s="163">
        <f t="shared" si="155"/>
        <v>1.0562520272447713</v>
      </c>
      <c r="L1215" s="10">
        <v>2.660340929127198E-2</v>
      </c>
      <c r="M1215" s="116">
        <f t="shared" si="156"/>
        <v>1.08</v>
      </c>
      <c r="N1215" s="116">
        <f t="shared" si="157"/>
        <v>1.2994265238432519</v>
      </c>
      <c r="O1215" s="164"/>
      <c r="P1215" s="168"/>
      <c r="Q1215" s="154"/>
      <c r="R1215" s="184">
        <v>9</v>
      </c>
      <c r="S1215" s="166">
        <f t="shared" si="158"/>
        <v>0.20336606104284627</v>
      </c>
      <c r="T1215" s="166">
        <v>1.0960604628004056</v>
      </c>
      <c r="U1215" s="155">
        <f t="shared" si="159"/>
        <v>18.554273960694772</v>
      </c>
    </row>
    <row r="1216" spans="1:21">
      <c r="A1216" s="161">
        <f t="shared" si="160"/>
        <v>204</v>
      </c>
      <c r="B1216" s="162" t="s">
        <v>1251</v>
      </c>
      <c r="C1216" s="162">
        <v>10</v>
      </c>
      <c r="D1216" s="163">
        <f>'сходові кл'!P1216</f>
        <v>0</v>
      </c>
      <c r="E1216" s="163">
        <f>'прибуд тер'!P1216</f>
        <v>0</v>
      </c>
      <c r="F1216" s="163">
        <f>'слюсарі х.в.'!Q1216+водовідведення!Q1216+зварювальник!N1216+'слюсарі ц.о. г.в.'!O1216+'гаряча вода'!O1216+'аварійні служби'!I1216</f>
        <v>0.1429222871159557</v>
      </c>
      <c r="G1216" s="163">
        <f>даратиз!K1216</f>
        <v>0</v>
      </c>
      <c r="H1216" s="163">
        <f>димвенканали!R1216</f>
        <v>1.4512470362363484E-2</v>
      </c>
      <c r="I1216" s="163">
        <f>покрівлі!P1216+'під зими'!N1216+маляри!N1216+водій!M1216</f>
        <v>0.33194220829128435</v>
      </c>
      <c r="J1216" s="163">
        <f>електрики!Q1216</f>
        <v>1.7986084979146652E-2</v>
      </c>
      <c r="K1216" s="163">
        <f t="shared" si="155"/>
        <v>0.50736305074875021</v>
      </c>
      <c r="L1216" s="10">
        <v>1.2884400814208311E-2</v>
      </c>
      <c r="M1216" s="116">
        <f t="shared" si="156"/>
        <v>0.52</v>
      </c>
      <c r="N1216" s="116">
        <f t="shared" si="157"/>
        <v>0.62429694187555018</v>
      </c>
      <c r="O1216" s="164"/>
      <c r="P1216" s="168"/>
      <c r="Q1216" s="154"/>
      <c r="R1216" s="184">
        <v>1</v>
      </c>
      <c r="S1216" s="166">
        <f t="shared" si="158"/>
        <v>9.3459628330167743E-2</v>
      </c>
      <c r="T1216" s="166">
        <v>0.53083731354538244</v>
      </c>
      <c r="U1216" s="155">
        <f t="shared" si="159"/>
        <v>17.606077407400957</v>
      </c>
    </row>
    <row r="1217" spans="1:21">
      <c r="A1217" s="161">
        <f t="shared" si="160"/>
        <v>205</v>
      </c>
      <c r="B1217" s="162" t="s">
        <v>1252</v>
      </c>
      <c r="C1217" s="162">
        <v>355</v>
      </c>
      <c r="D1217" s="163">
        <f>'сходові кл'!P1217</f>
        <v>0.46274422997302145</v>
      </c>
      <c r="E1217" s="163">
        <f>'прибуд тер'!P1217</f>
        <v>0.32286520167568111</v>
      </c>
      <c r="F1217" s="163">
        <f>'слюсарі х.в.'!Q1217+водовідведення!Q1217+зварювальник!N1217+'слюсарі ц.о. г.в.'!O1217+'гаряча вода'!O1217+'аварійні служби'!I1217</f>
        <v>0.26228263356146564</v>
      </c>
      <c r="G1217" s="163">
        <f>даратиз!K1217</f>
        <v>4.0006009615384617E-3</v>
      </c>
      <c r="H1217" s="163">
        <f>димвенканали!R1217</f>
        <v>2.56700221329949E-2</v>
      </c>
      <c r="I1217" s="163">
        <f>покрівлі!P1217+'під зими'!N1217+маляри!N1217+водій!M1217</f>
        <v>0.10670301394240121</v>
      </c>
      <c r="J1217" s="163">
        <f>електрики!Q1217</f>
        <v>1.5775655665303208E-2</v>
      </c>
      <c r="K1217" s="163">
        <f t="shared" si="155"/>
        <v>1.2000413579124061</v>
      </c>
      <c r="L1217" s="10">
        <v>3.0175251062496317E-2</v>
      </c>
      <c r="M1217" s="116">
        <f t="shared" si="156"/>
        <v>1.23</v>
      </c>
      <c r="N1217" s="116">
        <f t="shared" si="157"/>
        <v>1.4762599307698829</v>
      </c>
      <c r="O1217" s="164"/>
      <c r="P1217" s="168"/>
      <c r="Q1217" s="154"/>
      <c r="R1217" s="184">
        <v>10</v>
      </c>
      <c r="S1217" s="166">
        <f t="shared" si="158"/>
        <v>0.23303958699503458</v>
      </c>
      <c r="T1217" s="166">
        <v>1.2432203437748484</v>
      </c>
      <c r="U1217" s="155">
        <f t="shared" si="159"/>
        <v>18.74483378283897</v>
      </c>
    </row>
    <row r="1218" spans="1:21">
      <c r="A1218" s="161">
        <f t="shared" si="160"/>
        <v>206</v>
      </c>
      <c r="B1218" s="162" t="s">
        <v>1253</v>
      </c>
      <c r="C1218" s="162">
        <v>341</v>
      </c>
      <c r="D1218" s="163">
        <f>'сходові кл'!P1218</f>
        <v>0.45295513708488205</v>
      </c>
      <c r="E1218" s="163">
        <f>'прибуд тер'!P1218</f>
        <v>0.26034074424608783</v>
      </c>
      <c r="F1218" s="163">
        <f>'слюсарі х.в.'!Q1218+водовідведення!Q1218+зварювальник!N1218+'слюсарі ц.о. г.в.'!O1218+'гаряча вода'!O1218+'аварійні служби'!I1218</f>
        <v>0.25655738996415467</v>
      </c>
      <c r="G1218" s="163">
        <f>даратиз!K1218</f>
        <v>3.7702205882352941E-3</v>
      </c>
      <c r="H1218" s="163">
        <f>димвенканали!R1218</f>
        <v>2.3960351237408941E-2</v>
      </c>
      <c r="I1218" s="163">
        <f>покрівлі!P1218+'під зими'!N1218+маляри!N1218+водій!M1218</f>
        <v>0.10519929599022008</v>
      </c>
      <c r="J1218" s="163">
        <f>електрики!Q1218</f>
        <v>1.4847675920285372E-2</v>
      </c>
      <c r="K1218" s="163">
        <f t="shared" si="155"/>
        <v>1.1176308150312741</v>
      </c>
      <c r="L1218" s="10">
        <v>2.8128210022243479E-2</v>
      </c>
      <c r="M1218" s="116">
        <f t="shared" si="156"/>
        <v>1.1499999999999999</v>
      </c>
      <c r="N1218" s="116">
        <f t="shared" si="157"/>
        <v>1.3749108300642212</v>
      </c>
      <c r="O1218" s="164"/>
      <c r="P1218" s="168"/>
      <c r="Q1218" s="154"/>
      <c r="R1218" s="184">
        <v>10</v>
      </c>
      <c r="S1218" s="166">
        <f t="shared" si="158"/>
        <v>0.21602857714778989</v>
      </c>
      <c r="T1218" s="166">
        <v>1.1588822529164313</v>
      </c>
      <c r="U1218" s="155">
        <f t="shared" si="159"/>
        <v>18.641115316429651</v>
      </c>
    </row>
    <row r="1219" spans="1:21">
      <c r="A1219" s="161">
        <f t="shared" si="160"/>
        <v>207</v>
      </c>
      <c r="B1219" s="162" t="s">
        <v>1254</v>
      </c>
      <c r="C1219" s="162">
        <v>492</v>
      </c>
      <c r="D1219" s="163">
        <f>'сходові кл'!P1219</f>
        <v>0.44608066008298297</v>
      </c>
      <c r="E1219" s="163">
        <f>'прибуд тер'!P1219</f>
        <v>0.21658362121372418</v>
      </c>
      <c r="F1219" s="163">
        <f>'слюсарі х.в.'!Q1219+водовідведення!Q1219+зварювальник!N1219+'слюсарі ц.о. г.в.'!O1219+'гаряча вода'!O1219+'аварійні служби'!I1219</f>
        <v>0.24464621970033304</v>
      </c>
      <c r="G1219" s="163">
        <f>даратиз!K1219</f>
        <v>3.3422724324622699E-3</v>
      </c>
      <c r="H1219" s="163">
        <f>димвенканали!R1219</f>
        <v>1.5199051859242045E-2</v>
      </c>
      <c r="I1219" s="163">
        <f>покрівлі!P1219+'під зими'!N1219+маляри!N1219+водій!M1219</f>
        <v>0.10625678372045082</v>
      </c>
      <c r="J1219" s="163">
        <f>електрики!Q1219</f>
        <v>1.2558001567706603E-2</v>
      </c>
      <c r="K1219" s="163">
        <f t="shared" si="155"/>
        <v>1.0446666105769022</v>
      </c>
      <c r="L1219" s="10">
        <v>2.6321867736744581E-2</v>
      </c>
      <c r="M1219" s="116">
        <f t="shared" si="156"/>
        <v>1.07</v>
      </c>
      <c r="N1219" s="116">
        <f t="shared" si="157"/>
        <v>1.2851861739763761</v>
      </c>
      <c r="O1219" s="164"/>
      <c r="P1219" s="168"/>
      <c r="Q1219" s="154"/>
      <c r="R1219" s="184">
        <v>10</v>
      </c>
      <c r="S1219" s="166">
        <f t="shared" si="158"/>
        <v>0.20072522322249942</v>
      </c>
      <c r="T1219" s="166">
        <v>1.0844609507538767</v>
      </c>
      <c r="U1219" s="155">
        <f t="shared" si="159"/>
        <v>18.509216314608906</v>
      </c>
    </row>
    <row r="1220" spans="1:21">
      <c r="A1220" s="161">
        <f t="shared" si="160"/>
        <v>208</v>
      </c>
      <c r="B1220" s="162" t="s">
        <v>1255</v>
      </c>
      <c r="C1220" s="162">
        <v>2</v>
      </c>
      <c r="D1220" s="163">
        <f>'сходові кл'!P1220</f>
        <v>0</v>
      </c>
      <c r="E1220" s="163">
        <f>'прибуд тер'!P1220</f>
        <v>0.33955261659375002</v>
      </c>
      <c r="F1220" s="163">
        <f>'слюсарі х.в.'!Q1220+водовідведення!Q1220+зварювальник!N1220+'слюсарі ц.о. г.в.'!O1220+'гаряча вода'!O1220+'аварійні служби'!I1220</f>
        <v>0.23208720000539815</v>
      </c>
      <c r="G1220" s="163">
        <f>даратиз!K1220</f>
        <v>0</v>
      </c>
      <c r="H1220" s="163">
        <f>димвенканали!R1220</f>
        <v>3.8712993299023037E-2</v>
      </c>
      <c r="I1220" s="163">
        <f>покрівлі!P1220+'під зими'!N1220+маляри!N1220+водій!M1220</f>
        <v>0.3736230923109603</v>
      </c>
      <c r="J1220" s="163">
        <f>електрики!Q1220</f>
        <v>2.7344469819858896E-2</v>
      </c>
      <c r="K1220" s="163">
        <f t="shared" si="155"/>
        <v>1.0113203720289903</v>
      </c>
      <c r="L1220" s="10">
        <v>2.5369694728183567E-2</v>
      </c>
      <c r="M1220" s="116">
        <f t="shared" si="156"/>
        <v>1.04</v>
      </c>
      <c r="N1220" s="116">
        <f t="shared" si="157"/>
        <v>1.2440280801086085</v>
      </c>
      <c r="O1220" s="164"/>
      <c r="P1220" s="168"/>
      <c r="Q1220" s="154"/>
      <c r="R1220" s="184">
        <v>1</v>
      </c>
      <c r="S1220" s="166">
        <f t="shared" si="158"/>
        <v>0.19879665730744556</v>
      </c>
      <c r="T1220" s="166">
        <v>1.045231422801163</v>
      </c>
      <c r="U1220" s="155">
        <f t="shared" si="159"/>
        <v>19.01939158838924</v>
      </c>
    </row>
    <row r="1221" spans="1:21">
      <c r="A1221" s="161">
        <f t="shared" si="160"/>
        <v>209</v>
      </c>
      <c r="B1221" s="162" t="s">
        <v>1256</v>
      </c>
      <c r="C1221" s="162">
        <v>1</v>
      </c>
      <c r="D1221" s="163">
        <f>'сходові кл'!P1221</f>
        <v>0</v>
      </c>
      <c r="E1221" s="163">
        <f>'прибуд тер'!P1221</f>
        <v>0.57783111038357082</v>
      </c>
      <c r="F1221" s="163">
        <f>'слюсарі х.в.'!Q1221+водовідведення!Q1221+зварювальник!N1221+'слюсарі ц.о. г.в.'!O1221+'гаряча вода'!O1221+'аварійні служби'!I1221</f>
        <v>0.22794496509997789</v>
      </c>
      <c r="G1221" s="163">
        <f>даратиз!K1221</f>
        <v>0</v>
      </c>
      <c r="H1221" s="163">
        <f>димвенканали!R1221</f>
        <v>5.0460928129072796E-2</v>
      </c>
      <c r="I1221" s="163">
        <f>покрівлі!P1221+'під зими'!N1221+маляри!N1221+водій!M1221</f>
        <v>0.45006237243234376</v>
      </c>
      <c r="J1221" s="163">
        <f>електрики!Q1221</f>
        <v>0</v>
      </c>
      <c r="K1221" s="163">
        <f t="shared" si="155"/>
        <v>1.3062993760449653</v>
      </c>
      <c r="L1221" s="10">
        <v>3.2667515921232675E-2</v>
      </c>
      <c r="M1221" s="116">
        <f t="shared" si="156"/>
        <v>1.34</v>
      </c>
      <c r="N1221" s="116">
        <f t="shared" si="157"/>
        <v>1.6067602703594375</v>
      </c>
      <c r="O1221" s="164"/>
      <c r="P1221" s="168"/>
      <c r="Q1221" s="154"/>
      <c r="R1221" s="184">
        <v>1</v>
      </c>
      <c r="S1221" s="166">
        <f t="shared" si="158"/>
        <v>0.26085861440465141</v>
      </c>
      <c r="T1221" s="166">
        <v>1.3459016559547861</v>
      </c>
      <c r="U1221" s="155">
        <f t="shared" si="159"/>
        <v>19.381699491230485</v>
      </c>
    </row>
    <row r="1222" spans="1:21">
      <c r="A1222" s="161">
        <f t="shared" si="160"/>
        <v>210</v>
      </c>
      <c r="B1222" s="162" t="s">
        <v>1257</v>
      </c>
      <c r="C1222" s="162">
        <v>8</v>
      </c>
      <c r="D1222" s="163">
        <f>'сходові кл'!P1222</f>
        <v>0</v>
      </c>
      <c r="E1222" s="163">
        <f>'прибуд тер'!P1222</f>
        <v>0.67143856685917991</v>
      </c>
      <c r="F1222" s="163">
        <f>'слюсарі х.в.'!Q1222+водовідведення!Q1222+зварювальник!N1222+'слюсарі ц.о. г.в.'!O1222+'гаряча вода'!O1222+'аварійні служби'!I1222</f>
        <v>0.18468240788633977</v>
      </c>
      <c r="G1222" s="163">
        <f>даратиз!K1222</f>
        <v>0</v>
      </c>
      <c r="H1222" s="163">
        <f>димвенканали!R1222</f>
        <v>3.0204563984127634E-2</v>
      </c>
      <c r="I1222" s="163">
        <f>покрівлі!P1222+'під зими'!N1222+маляри!N1222+водій!M1222</f>
        <v>0.3671101247875781</v>
      </c>
      <c r="J1222" s="163">
        <f>електрики!Q1222</f>
        <v>0</v>
      </c>
      <c r="K1222" s="163">
        <f t="shared" si="155"/>
        <v>1.2534356635172252</v>
      </c>
      <c r="L1222" s="10">
        <v>3.1382355347236796E-2</v>
      </c>
      <c r="M1222" s="116">
        <f t="shared" si="156"/>
        <v>1.28</v>
      </c>
      <c r="N1222" s="116">
        <f t="shared" si="157"/>
        <v>1.5417816226373544</v>
      </c>
      <c r="O1222" s="164"/>
      <c r="P1222" s="168"/>
      <c r="Q1222" s="154"/>
      <c r="R1222" s="184">
        <v>1</v>
      </c>
      <c r="S1222" s="166">
        <f t="shared" si="158"/>
        <v>0.24882858233119842</v>
      </c>
      <c r="T1222" s="166">
        <v>1.292953040306156</v>
      </c>
      <c r="U1222" s="155">
        <f t="shared" si="159"/>
        <v>19.2449821899393</v>
      </c>
    </row>
    <row r="1223" spans="1:21">
      <c r="A1223" s="161">
        <f t="shared" si="160"/>
        <v>211</v>
      </c>
      <c r="B1223" s="162" t="s">
        <v>1258</v>
      </c>
      <c r="C1223" s="162">
        <v>7</v>
      </c>
      <c r="D1223" s="163">
        <f>'сходові кл'!P1223</f>
        <v>0</v>
      </c>
      <c r="E1223" s="163">
        <f>'прибуд тер'!P1223</f>
        <v>0.60440460191906553</v>
      </c>
      <c r="F1223" s="163">
        <f>'слюсарі х.в.'!Q1223+водовідведення!Q1223+зварювальник!N1223+'слюсарі ц.о. г.в.'!O1223+'гаряча вода'!O1223+'аварійні служби'!I1223</f>
        <v>0.20187929353262413</v>
      </c>
      <c r="G1223" s="163">
        <f>даратиз!K1223</f>
        <v>0</v>
      </c>
      <c r="H1223" s="163">
        <f>димвенканали!R1223</f>
        <v>3.5345766364404674E-2</v>
      </c>
      <c r="I1223" s="163">
        <f>покрівлі!P1223+'під зими'!N1223+маляри!N1223+водій!M1223</f>
        <v>0.38464368959496181</v>
      </c>
      <c r="J1223" s="163">
        <f>електрики!Q1223</f>
        <v>0</v>
      </c>
      <c r="K1223" s="163">
        <f t="shared" si="155"/>
        <v>1.2262733514110562</v>
      </c>
      <c r="L1223" s="10">
        <v>3.0704983396641541E-2</v>
      </c>
      <c r="M1223" s="116">
        <f t="shared" si="156"/>
        <v>1.26</v>
      </c>
      <c r="N1223" s="116">
        <f t="shared" si="157"/>
        <v>1.5083740017692373</v>
      </c>
      <c r="O1223" s="164"/>
      <c r="P1223" s="168"/>
      <c r="Q1223" s="154"/>
      <c r="R1223" s="184">
        <v>1</v>
      </c>
      <c r="S1223" s="166">
        <f t="shared" si="158"/>
        <v>0.24332868582760581</v>
      </c>
      <c r="T1223" s="166">
        <v>1.2650453159416315</v>
      </c>
      <c r="U1223" s="155">
        <f t="shared" si="159"/>
        <v>19.234780190185127</v>
      </c>
    </row>
    <row r="1224" spans="1:21">
      <c r="A1224" s="161">
        <f t="shared" si="160"/>
        <v>212</v>
      </c>
      <c r="B1224" s="162" t="s">
        <v>1259</v>
      </c>
      <c r="C1224" s="162">
        <v>10</v>
      </c>
      <c r="D1224" s="163">
        <f>'сходові кл'!P1224</f>
        <v>0</v>
      </c>
      <c r="E1224" s="163">
        <f>'прибуд тер'!P1224</f>
        <v>0.33491046051304996</v>
      </c>
      <c r="F1224" s="163">
        <f>'слюсарі х.в.'!Q1224+водовідведення!Q1224+зварювальник!N1224+'слюсарі ц.о. г.в.'!O1224+'гаряча вода'!O1224+'аварійні служби'!I1224</f>
        <v>0.21044888252078936</v>
      </c>
      <c r="G1224" s="163">
        <f>даратиз!K1224</f>
        <v>0</v>
      </c>
      <c r="H1224" s="163">
        <f>димвенканали!R1224</f>
        <v>4.7443027325757572E-2</v>
      </c>
      <c r="I1224" s="163">
        <f>покрівлі!P1224+'під зими'!N1224+маляри!N1224+водій!M1224</f>
        <v>0.34341376873716822</v>
      </c>
      <c r="J1224" s="163">
        <f>електрики!Q1224</f>
        <v>2.3490551254643884E-2</v>
      </c>
      <c r="K1224" s="163">
        <f t="shared" si="155"/>
        <v>0.95970669035140888</v>
      </c>
      <c r="L1224" s="10">
        <v>2.4099954323713254E-2</v>
      </c>
      <c r="M1224" s="116">
        <f t="shared" si="156"/>
        <v>0.98</v>
      </c>
      <c r="N1224" s="116">
        <f t="shared" si="157"/>
        <v>1.1805679736101464</v>
      </c>
      <c r="O1224" s="164"/>
      <c r="P1224" s="168"/>
      <c r="Q1224" s="154"/>
      <c r="R1224" s="184">
        <v>1</v>
      </c>
      <c r="S1224" s="166">
        <f t="shared" si="158"/>
        <v>0.18764985547316038</v>
      </c>
      <c r="T1224" s="166">
        <v>0.99291811813698605</v>
      </c>
      <c r="U1224" s="155">
        <f t="shared" si="159"/>
        <v>18.898824791841658</v>
      </c>
    </row>
    <row r="1225" spans="1:21">
      <c r="A1225" s="161">
        <f t="shared" si="160"/>
        <v>213</v>
      </c>
      <c r="B1225" s="162" t="s">
        <v>1260</v>
      </c>
      <c r="C1225" s="162">
        <v>8</v>
      </c>
      <c r="D1225" s="163">
        <f>'сходові кл'!P1225</f>
        <v>0</v>
      </c>
      <c r="E1225" s="163">
        <f>'прибуд тер'!P1225</f>
        <v>0</v>
      </c>
      <c r="F1225" s="163">
        <f>'слюсарі х.в.'!Q1225+водовідведення!Q1225+зварювальник!N1225+'слюсарі ц.о. г.в.'!O1225+'гаряча вода'!O1225+'аварійні служби'!I1225</f>
        <v>0.22016030365335815</v>
      </c>
      <c r="G1225" s="163">
        <f>даратиз!K1225</f>
        <v>0</v>
      </c>
      <c r="H1225" s="163">
        <f>димвенканали!R1225</f>
        <v>6.1593537854306789E-2</v>
      </c>
      <c r="I1225" s="163">
        <f>покрівлі!P1225+'під зими'!N1225+маляри!N1225+водій!M1225</f>
        <v>0.40073124794861126</v>
      </c>
      <c r="J1225" s="163">
        <f>електрики!Q1225</f>
        <v>2.5289683070389729E-2</v>
      </c>
      <c r="K1225" s="163">
        <f t="shared" si="155"/>
        <v>0.70777477252666587</v>
      </c>
      <c r="L1225" s="10">
        <v>1.7827703527241931E-2</v>
      </c>
      <c r="M1225" s="116">
        <f t="shared" si="156"/>
        <v>0.73</v>
      </c>
      <c r="N1225" s="116">
        <f t="shared" si="157"/>
        <v>0.87072297126468934</v>
      </c>
      <c r="O1225" s="164"/>
      <c r="P1225" s="168"/>
      <c r="Q1225" s="154"/>
      <c r="R1225" s="184">
        <v>1</v>
      </c>
      <c r="S1225" s="166">
        <f t="shared" si="158"/>
        <v>0.13622158594232181</v>
      </c>
      <c r="T1225" s="166">
        <v>0.73450138532236753</v>
      </c>
      <c r="U1225" s="155">
        <f t="shared" si="159"/>
        <v>18.546130567546186</v>
      </c>
    </row>
    <row r="1226" spans="1:21">
      <c r="A1226" s="161">
        <f t="shared" si="160"/>
        <v>214</v>
      </c>
      <c r="B1226" s="162" t="s">
        <v>1261</v>
      </c>
      <c r="C1226" s="162">
        <v>352</v>
      </c>
      <c r="D1226" s="163">
        <f>'сходові кл'!P1226</f>
        <v>0.45265019254846106</v>
      </c>
      <c r="E1226" s="163">
        <f>'прибуд тер'!P1226</f>
        <v>0.2291518823471442</v>
      </c>
      <c r="F1226" s="163">
        <f>'слюсарі х.в.'!Q1226+водовідведення!Q1226+зварювальник!N1226+'слюсарі ц.о. г.в.'!O1226+'гаряча вода'!O1226+'аварійні служби'!I1226</f>
        <v>0.25639876298643594</v>
      </c>
      <c r="G1226" s="163">
        <f>даратиз!K1226</f>
        <v>3.5107674070729024E-3</v>
      </c>
      <c r="H1226" s="163">
        <f>димвенканали!R1226</f>
        <v>2.3912337211898622E-2</v>
      </c>
      <c r="I1226" s="163">
        <f>покрівлі!P1226+'під зими'!N1226+маляри!N1226+водій!M1226</f>
        <v>0.10526616762564348</v>
      </c>
      <c r="J1226" s="163">
        <f>електрики!Q1226</f>
        <v>1.4817922738316468E-2</v>
      </c>
      <c r="K1226" s="163">
        <f t="shared" si="155"/>
        <v>1.0857080328649729</v>
      </c>
      <c r="L1226" s="10">
        <v>2.7334974117807748E-2</v>
      </c>
      <c r="M1226" s="116">
        <f t="shared" si="156"/>
        <v>1.1100000000000001</v>
      </c>
      <c r="N1226" s="116">
        <f t="shared" si="157"/>
        <v>1.3356516083793366</v>
      </c>
      <c r="O1226" s="164"/>
      <c r="P1226" s="168"/>
      <c r="Q1226" s="154"/>
      <c r="R1226" s="184">
        <v>10</v>
      </c>
      <c r="S1226" s="166">
        <f t="shared" si="158"/>
        <v>0.20945067472565748</v>
      </c>
      <c r="T1226" s="166">
        <v>1.1262009336536791</v>
      </c>
      <c r="U1226" s="155">
        <f t="shared" si="159"/>
        <v>18.597984468557204</v>
      </c>
    </row>
    <row r="1227" spans="1:21">
      <c r="A1227" s="161">
        <f t="shared" si="160"/>
        <v>215</v>
      </c>
      <c r="B1227" s="162" t="s">
        <v>1262</v>
      </c>
      <c r="C1227" s="162">
        <v>11</v>
      </c>
      <c r="D1227" s="163">
        <f>'сходові кл'!P1227</f>
        <v>0</v>
      </c>
      <c r="E1227" s="163">
        <f>'прибуд тер'!P1227</f>
        <v>0</v>
      </c>
      <c r="F1227" s="163">
        <f>'слюсарі х.в.'!Q1227+водовідведення!Q1227+зварювальник!N1227+'слюсарі ц.о. г.в.'!O1227+'гаряча вода'!O1227+'аварійні служби'!I1227</f>
        <v>0.24652077793122223</v>
      </c>
      <c r="G1227" s="163">
        <f>даратиз!K1227</f>
        <v>0</v>
      </c>
      <c r="H1227" s="163">
        <f>димвенканали!R1227</f>
        <v>4.8691840215791968E-2</v>
      </c>
      <c r="I1227" s="163">
        <f>покрівлі!P1227+'під зими'!N1227+маляри!N1227+водій!M1227</f>
        <v>0.28043726314474055</v>
      </c>
      <c r="J1227" s="163">
        <f>електрики!Q1227</f>
        <v>2.4138566461668544E-2</v>
      </c>
      <c r="K1227" s="163">
        <f t="shared" si="155"/>
        <v>0.59978844775342333</v>
      </c>
      <c r="L1227" s="10">
        <v>1.5589273617923387E-2</v>
      </c>
      <c r="M1227" s="116">
        <f t="shared" si="156"/>
        <v>0.62</v>
      </c>
      <c r="N1227" s="116">
        <f t="shared" si="157"/>
        <v>0.73845326564561609</v>
      </c>
      <c r="O1227" s="164"/>
      <c r="P1227" s="168"/>
      <c r="Q1227" s="154"/>
      <c r="R1227" s="184">
        <v>1</v>
      </c>
      <c r="S1227" s="166">
        <f t="shared" si="158"/>
        <v>9.6175192587172553E-2</v>
      </c>
      <c r="T1227" s="166">
        <v>0.64227807305844353</v>
      </c>
      <c r="U1227" s="155">
        <f t="shared" si="159"/>
        <v>14.974073788507051</v>
      </c>
    </row>
    <row r="1228" spans="1:21">
      <c r="A1228" s="161">
        <f t="shared" si="160"/>
        <v>216</v>
      </c>
      <c r="B1228" s="162" t="s">
        <v>1285</v>
      </c>
      <c r="C1228" s="162">
        <v>3</v>
      </c>
      <c r="D1228" s="163">
        <f>'сходові кл'!P1228</f>
        <v>0</v>
      </c>
      <c r="E1228" s="163">
        <f>'прибуд тер'!P1228</f>
        <v>0</v>
      </c>
      <c r="F1228" s="163">
        <f>'слюсарі х.в.'!Q1228+водовідведення!Q1228+зварювальник!N1228+'слюсарі ц.о. г.в.'!O1228+'гаряча вода'!O1228+'аварійні служби'!I1228</f>
        <v>0.15307804765451805</v>
      </c>
      <c r="G1228" s="163">
        <f>даратиз!K1228</f>
        <v>0</v>
      </c>
      <c r="H1228" s="163">
        <f>димвенканали!R1228</f>
        <v>4.4122907034348138E-2</v>
      </c>
      <c r="I1228" s="163">
        <f>покрівлі!P1228+'під зими'!N1228+маляри!N1228+водій!M1228</f>
        <v>0.41353367569316013</v>
      </c>
      <c r="J1228" s="163">
        <f>електрики!Q1228</f>
        <v>1.8116418928270907E-2</v>
      </c>
      <c r="K1228" s="163">
        <f t="shared" si="155"/>
        <v>0.62885104931029712</v>
      </c>
      <c r="L1228" s="10">
        <v>1.6572027098535544E-2</v>
      </c>
      <c r="M1228" s="116">
        <f t="shared" si="156"/>
        <v>0.65</v>
      </c>
      <c r="N1228" s="116">
        <f t="shared" si="157"/>
        <v>0.77450769169059919</v>
      </c>
      <c r="O1228" s="164"/>
      <c r="P1228" s="168"/>
      <c r="Q1228" s="154"/>
      <c r="R1228" s="184">
        <v>1</v>
      </c>
      <c r="S1228" s="166">
        <f t="shared" si="158"/>
        <v>9.1740175230934695E-2</v>
      </c>
      <c r="T1228" s="166">
        <v>0.68276751645966449</v>
      </c>
      <c r="U1228" s="155">
        <f t="shared" si="159"/>
        <v>13.436517265295878</v>
      </c>
    </row>
    <row r="1229" spans="1:21">
      <c r="A1229" s="161">
        <f t="shared" si="160"/>
        <v>217</v>
      </c>
      <c r="B1229" s="162" t="s">
        <v>1264</v>
      </c>
      <c r="C1229" s="162">
        <v>257</v>
      </c>
      <c r="D1229" s="163">
        <f>'сходові кл'!P1229</f>
        <v>0.38364291244321347</v>
      </c>
      <c r="E1229" s="163">
        <f>'прибуд тер'!P1229</f>
        <v>0.36400406936824731</v>
      </c>
      <c r="F1229" s="163">
        <f>'слюсарі х.в.'!Q1229+водовідведення!Q1229+зварювальник!N1229+'слюсарі ц.о. г.в.'!O1229+'гаряча вода'!O1229+'аварійні служби'!I1229</f>
        <v>0.25056739630664882</v>
      </c>
      <c r="G1229" s="163">
        <f>даратиз!K1229</f>
        <v>7.1030172703447358E-3</v>
      </c>
      <c r="H1229" s="163">
        <f>димвенканали!R1229</f>
        <v>4.6657345582380702E-2</v>
      </c>
      <c r="I1229" s="163">
        <f>покрівлі!P1229+'під зими'!N1229+маляри!N1229+водій!M1229</f>
        <v>0.13025014426277892</v>
      </c>
      <c r="J1229" s="163">
        <f>електрики!Q1229</f>
        <v>1.9404448712970222E-2</v>
      </c>
      <c r="K1229" s="163">
        <f t="shared" si="155"/>
        <v>1.2016293339465844</v>
      </c>
      <c r="L1229" s="10">
        <v>3.0960962087822695E-2</v>
      </c>
      <c r="M1229" s="116">
        <f t="shared" si="156"/>
        <v>1.23</v>
      </c>
      <c r="N1229" s="116">
        <f t="shared" si="157"/>
        <v>1.4791083552412885</v>
      </c>
      <c r="O1229" s="164"/>
      <c r="P1229" s="168"/>
      <c r="Q1229" s="154"/>
      <c r="R1229" s="184">
        <v>5</v>
      </c>
      <c r="S1229" s="166">
        <f t="shared" si="158"/>
        <v>0.20351671722299347</v>
      </c>
      <c r="T1229" s="166">
        <v>1.275591638018295</v>
      </c>
      <c r="U1229" s="155">
        <f t="shared" si="159"/>
        <v>15.954692015633498</v>
      </c>
    </row>
    <row r="1230" spans="1:21">
      <c r="A1230" s="161">
        <f t="shared" si="160"/>
        <v>218</v>
      </c>
      <c r="B1230" s="162" t="s">
        <v>1265</v>
      </c>
      <c r="C1230" s="162">
        <v>204</v>
      </c>
      <c r="D1230" s="163">
        <f>'сходові кл'!P1230</f>
        <v>0.38549947195917844</v>
      </c>
      <c r="E1230" s="163">
        <f>'прибуд тер'!P1230</f>
        <v>0.38269194124653427</v>
      </c>
      <c r="F1230" s="163">
        <f>'слюсарі х.в.'!Q1230+водовідведення!Q1230+зварювальник!N1230+'слюсарі ц.о. г.в.'!O1230+'гаряча вода'!O1230+'аварійні служби'!I1230</f>
        <v>0.24682032329657019</v>
      </c>
      <c r="G1230" s="163">
        <f>даратиз!K1230</f>
        <v>7.4115309887135151E-3</v>
      </c>
      <c r="H1230" s="163">
        <f>димвенканали!R1230</f>
        <v>4.5931285954643838E-2</v>
      </c>
      <c r="I1230" s="163">
        <f>покрівлі!P1230+'під зими'!N1230+маляри!N1230+водій!M1230</f>
        <v>0.12958806861280336</v>
      </c>
      <c r="J1230" s="163">
        <f>електрики!Q1230</f>
        <v>1.8147267503301034E-2</v>
      </c>
      <c r="K1230" s="163">
        <f t="shared" si="155"/>
        <v>1.2160898895617447</v>
      </c>
      <c r="L1230" s="10">
        <v>3.1353340082632346E-2</v>
      </c>
      <c r="M1230" s="116">
        <f t="shared" si="156"/>
        <v>1.25</v>
      </c>
      <c r="N1230" s="116">
        <f t="shared" si="157"/>
        <v>1.4969318755732524</v>
      </c>
      <c r="O1230" s="164"/>
      <c r="P1230" s="164"/>
      <c r="Q1230" s="154"/>
      <c r="R1230" s="184">
        <v>5</v>
      </c>
      <c r="S1230" s="166">
        <f t="shared" si="158"/>
        <v>0.20517426416879991</v>
      </c>
      <c r="T1230" s="166">
        <v>1.2917576114044524</v>
      </c>
      <c r="U1230" s="155">
        <f t="shared" si="159"/>
        <v>15.883340834022718</v>
      </c>
    </row>
    <row r="1231" spans="1:21">
      <c r="A1231" s="161">
        <f t="shared" si="160"/>
        <v>219</v>
      </c>
      <c r="B1231" s="162" t="s">
        <v>1266</v>
      </c>
      <c r="C1231" s="162">
        <v>228</v>
      </c>
      <c r="D1231" s="163">
        <f>'сходові кл'!P1231</f>
        <v>0.37188888131763542</v>
      </c>
      <c r="E1231" s="163">
        <f>'прибуд тер'!P1231</f>
        <v>0.31169443494253124</v>
      </c>
      <c r="F1231" s="163">
        <f>'слюсарі х.в.'!Q1231+водовідведення!Q1231+зварювальник!N1231+'слюсарі ц.о. г.в.'!O1231+'гаряча вода'!O1231+'аварійні служби'!I1231</f>
        <v>0.24633425183980173</v>
      </c>
      <c r="G1231" s="163">
        <f>даратиз!K1231</f>
        <v>6.8796955747600658E-3</v>
      </c>
      <c r="H1231" s="163">
        <f>димвенканали!R1231</f>
        <v>4.5071723376888251E-2</v>
      </c>
      <c r="I1231" s="163">
        <f>покрівлі!P1231+'під зими'!N1231+маляри!N1231+водій!M1231</f>
        <v>0.12855423237940708</v>
      </c>
      <c r="J1231" s="163">
        <f>електрики!Q1231</f>
        <v>1.861993689040637E-2</v>
      </c>
      <c r="K1231" s="163">
        <f t="shared" si="155"/>
        <v>1.12904315632143</v>
      </c>
      <c r="L1231" s="10">
        <v>2.9160970820757255E-2</v>
      </c>
      <c r="M1231" s="116">
        <f t="shared" si="156"/>
        <v>1.1599999999999999</v>
      </c>
      <c r="N1231" s="116">
        <f t="shared" si="157"/>
        <v>1.3898449525706247</v>
      </c>
      <c r="O1231" s="164"/>
      <c r="P1231" s="164"/>
      <c r="Q1231" s="154"/>
      <c r="R1231" s="184">
        <v>5</v>
      </c>
      <c r="S1231" s="166">
        <f t="shared" si="158"/>
        <v>0.18841295475542585</v>
      </c>
      <c r="T1231" s="166">
        <v>1.2014319978151988</v>
      </c>
      <c r="U1231" s="155">
        <f t="shared" si="159"/>
        <v>15.682365302243854</v>
      </c>
    </row>
    <row r="1232" spans="1:21">
      <c r="A1232" s="161">
        <f t="shared" si="160"/>
        <v>220</v>
      </c>
      <c r="B1232" s="162" t="s">
        <v>1267</v>
      </c>
      <c r="C1232" s="162">
        <v>194</v>
      </c>
      <c r="D1232" s="163">
        <f>'сходові кл'!P1232</f>
        <v>0.37081819664323873</v>
      </c>
      <c r="E1232" s="163">
        <f>'прибуд тер'!P1232</f>
        <v>0.30716147877708516</v>
      </c>
      <c r="F1232" s="163">
        <f>'слюсарі х.в.'!Q1232+водовідведення!Q1232+зварювальник!N1232+'слюсарі ц.о. г.в.'!O1232+'гаряча вода'!O1232+'аварійні служби'!I1232</f>
        <v>0.25100162383072916</v>
      </c>
      <c r="G1232" s="163">
        <f>даратиз!K1232</f>
        <v>7.4020480854853077E-3</v>
      </c>
      <c r="H1232" s="163">
        <f>димвенканали!R1232</f>
        <v>4.7152605729896491E-2</v>
      </c>
      <c r="I1232" s="163">
        <f>покрівлі!P1232+'під зими'!N1232+маляри!N1232+водій!M1232</f>
        <v>0.12434952448281611</v>
      </c>
      <c r="J1232" s="163">
        <f>електрики!Q1232</f>
        <v>1.9479586692686655E-2</v>
      </c>
      <c r="K1232" s="163">
        <f t="shared" si="155"/>
        <v>1.1273650642419377</v>
      </c>
      <c r="L1232" s="10">
        <v>2.9123864033747761E-2</v>
      </c>
      <c r="M1232" s="116">
        <f t="shared" si="156"/>
        <v>1.1599999999999999</v>
      </c>
      <c r="N1232" s="116">
        <f t="shared" si="157"/>
        <v>1.3877867139308224</v>
      </c>
      <c r="O1232" s="154"/>
      <c r="P1232" s="164"/>
      <c r="Q1232" s="154"/>
      <c r="R1232" s="184">
        <v>5</v>
      </c>
      <c r="S1232" s="166">
        <f t="shared" si="158"/>
        <v>0.18788351574041462</v>
      </c>
      <c r="T1232" s="166">
        <v>1.1999031981904078</v>
      </c>
      <c r="U1232" s="155">
        <f t="shared" si="159"/>
        <v>15.658222765283449</v>
      </c>
    </row>
    <row r="1233" spans="1:21">
      <c r="A1233" s="161">
        <f t="shared" si="160"/>
        <v>221</v>
      </c>
      <c r="B1233" s="162" t="s">
        <v>1268</v>
      </c>
      <c r="C1233" s="162">
        <v>184</v>
      </c>
      <c r="D1233" s="163">
        <f>'сходові кл'!P1233</f>
        <v>0.37259085891565263</v>
      </c>
      <c r="E1233" s="163">
        <f>'прибуд тер'!P1233</f>
        <v>0.32483290235462786</v>
      </c>
      <c r="F1233" s="163">
        <f>'слюсарі х.в.'!Q1233+водовідведення!Q1233+зварювальник!N1233+'слюсарі ц.о. г.в.'!O1233+'гаряча вода'!O1233+'аварійні служби'!I1233</f>
        <v>0.25150500537510462</v>
      </c>
      <c r="G1233" s="163">
        <f>даратиз!K1233</f>
        <v>7.4374328953422985E-3</v>
      </c>
      <c r="H1233" s="163">
        <f>димвенканали!R1233</f>
        <v>4.7378014423374956E-2</v>
      </c>
      <c r="I1233" s="163">
        <f>покрівлі!P1233+'під зими'!N1233+маляри!N1233+водій!M1233</f>
        <v>0.12477716290313791</v>
      </c>
      <c r="J1233" s="163">
        <f>електрики!Q1233</f>
        <v>1.9572707064677362E-2</v>
      </c>
      <c r="K1233" s="163">
        <f t="shared" si="155"/>
        <v>1.1480940839319178</v>
      </c>
      <c r="L1233" s="10">
        <v>2.9637784614113493E-2</v>
      </c>
      <c r="M1233" s="116">
        <f t="shared" si="156"/>
        <v>1.18</v>
      </c>
      <c r="N1233" s="116">
        <f t="shared" si="157"/>
        <v>1.4132782422552377</v>
      </c>
      <c r="O1233" s="154"/>
      <c r="P1233" s="164"/>
      <c r="Q1233" s="154"/>
      <c r="R1233" s="184">
        <v>5</v>
      </c>
      <c r="S1233" s="166">
        <f t="shared" si="158"/>
        <v>0.19220151615376158</v>
      </c>
      <c r="T1233" s="166">
        <v>1.2210767261014761</v>
      </c>
      <c r="U1233" s="155">
        <f t="shared" si="159"/>
        <v>15.740330811758415</v>
      </c>
    </row>
    <row r="1234" spans="1:21">
      <c r="A1234" s="161">
        <f t="shared" si="160"/>
        <v>222</v>
      </c>
      <c r="B1234" s="162" t="s">
        <v>1269</v>
      </c>
      <c r="C1234" s="162">
        <v>114</v>
      </c>
      <c r="D1234" s="163">
        <f>'сходові кл'!P1234</f>
        <v>0.79794322073563717</v>
      </c>
      <c r="E1234" s="163">
        <f>'прибуд тер'!P1234</f>
        <v>0.17901104034043736</v>
      </c>
      <c r="F1234" s="163">
        <f>'слюсарі х.в.'!Q1234+водовідведення!Q1234+зварювальник!N1234+'слюсарі ц.о. г.в.'!O1234+'гаряча вода'!O1234+'аварійні служби'!I1234</f>
        <v>0.30247314148424298</v>
      </c>
      <c r="G1234" s="163">
        <f>даратиз!K1234</f>
        <v>5.5355660116246895E-3</v>
      </c>
      <c r="H1234" s="163">
        <f>димвенканали!R1234</f>
        <v>3.7687033815354383E-2</v>
      </c>
      <c r="I1234" s="163">
        <f>покрівлі!P1234+'під зими'!N1234+маляри!N1234+водій!M1234</f>
        <v>0.12116476515779942</v>
      </c>
      <c r="J1234" s="163">
        <f>електрики!Q1234</f>
        <v>2.3353783879994944E-2</v>
      </c>
      <c r="K1234" s="163">
        <f t="shared" si="155"/>
        <v>1.4671685514250909</v>
      </c>
      <c r="L1234" s="10">
        <v>3.6784019263530053E-2</v>
      </c>
      <c r="M1234" s="116">
        <f t="shared" si="156"/>
        <v>1.5</v>
      </c>
      <c r="N1234" s="116">
        <f t="shared" si="157"/>
        <v>1.804743084826345</v>
      </c>
      <c r="O1234" s="154"/>
      <c r="P1234" s="164"/>
      <c r="Q1234" s="154"/>
      <c r="R1234" s="184">
        <v>10</v>
      </c>
      <c r="S1234" s="166">
        <f t="shared" si="158"/>
        <v>0.28924149116890674</v>
      </c>
      <c r="T1234" s="166">
        <v>1.5155015936574383</v>
      </c>
      <c r="U1234" s="155">
        <f t="shared" si="159"/>
        <v>19.085528671128962</v>
      </c>
    </row>
    <row r="1235" spans="1:21">
      <c r="A1235" s="161">
        <f t="shared" si="160"/>
        <v>223</v>
      </c>
      <c r="B1235" s="162" t="s">
        <v>1263</v>
      </c>
      <c r="C1235" s="162">
        <v>154</v>
      </c>
      <c r="D1235" s="163">
        <f>'сходові кл'!P1235</f>
        <v>0.27227121400964782</v>
      </c>
      <c r="E1235" s="163">
        <f>'прибуд тер'!P1235</f>
        <v>0.67310790171317991</v>
      </c>
      <c r="F1235" s="163">
        <f>'слюсарі х.в.'!Q1235+водовідведення!Q1235+зварювальник!N1235+'слюсарі ц.о. г.в.'!O1235+'гаряча вода'!O1235+'аварійні служби'!I1235</f>
        <v>0.28453124768326671</v>
      </c>
      <c r="G1235" s="163">
        <f>даратиз!K1235</f>
        <v>4.2465474268336655E-3</v>
      </c>
      <c r="H1235" s="163">
        <f>димвенканали!R1235</f>
        <v>4.1318822081025691E-2</v>
      </c>
      <c r="I1235" s="163">
        <f>покрівлі!P1235+'під зими'!N1235+маляри!N1235+водій!M1235</f>
        <v>0.12598893123242666</v>
      </c>
      <c r="J1235" s="163">
        <f>електрики!Q1235</f>
        <v>2.5604319134903592E-2</v>
      </c>
      <c r="K1235" s="163">
        <f t="shared" si="155"/>
        <v>1.427068983281284</v>
      </c>
      <c r="L1235" s="10">
        <v>3.65531139711395E-2</v>
      </c>
      <c r="M1235" s="116">
        <f t="shared" si="156"/>
        <v>1.46</v>
      </c>
      <c r="N1235" s="116">
        <f t="shared" si="157"/>
        <v>1.756346516702908</v>
      </c>
      <c r="O1235" s="154"/>
      <c r="P1235" s="164"/>
      <c r="Q1235" s="154"/>
      <c r="R1235" s="184">
        <v>5</v>
      </c>
      <c r="S1235" s="166">
        <f t="shared" si="158"/>
        <v>0.2503582210919606</v>
      </c>
      <c r="T1235" s="166">
        <v>1.5059882956109474</v>
      </c>
      <c r="U1235" s="155">
        <f t="shared" si="159"/>
        <v>16.624181065789465</v>
      </c>
    </row>
    <row r="1236" spans="1:21">
      <c r="A1236" s="161">
        <f t="shared" si="160"/>
        <v>224</v>
      </c>
      <c r="B1236" s="162" t="s">
        <v>1286</v>
      </c>
      <c r="C1236" s="162">
        <v>59</v>
      </c>
      <c r="D1236" s="163">
        <f>'сходові кл'!P1236</f>
        <v>0</v>
      </c>
      <c r="E1236" s="163">
        <f>'прибуд тер'!P1236</f>
        <v>0</v>
      </c>
      <c r="F1236" s="163">
        <f>'слюсарі х.в.'!Q1236+водовідведення!Q1236+зварювальник!N1236+'слюсарі ц.о. г.в.'!O1236+'гаряча вода'!O1236+'аварійні служби'!I1236</f>
        <v>0.20591744552001517</v>
      </c>
      <c r="G1236" s="163">
        <f>даратиз!K1236</f>
        <v>0</v>
      </c>
      <c r="H1236" s="163">
        <f>димвенканали!R1236</f>
        <v>3.249157095006467E-2</v>
      </c>
      <c r="I1236" s="163">
        <f>покрівлі!P1236+'під зими'!N1236+маляри!N1236+водій!M1236</f>
        <v>0.55118358927719424</v>
      </c>
      <c r="J1236" s="163">
        <f>електрики!Q1236</f>
        <v>2.013427561338571E-2</v>
      </c>
      <c r="K1236" s="163">
        <f t="shared" si="155"/>
        <v>0.80972688136065973</v>
      </c>
      <c r="L1236" s="10">
        <v>2.1824811001758787E-2</v>
      </c>
      <c r="M1236" s="116">
        <f t="shared" si="156"/>
        <v>0.83</v>
      </c>
      <c r="N1236" s="116">
        <f t="shared" si="157"/>
        <v>0.99786203083490221</v>
      </c>
      <c r="O1236" s="154"/>
      <c r="P1236" s="164"/>
      <c r="Q1236" s="154"/>
      <c r="R1236" s="184">
        <v>2</v>
      </c>
      <c r="S1236" s="166">
        <f t="shared" si="158"/>
        <v>9.8679817562440153E-2</v>
      </c>
      <c r="T1236" s="166">
        <v>0.89918221327246206</v>
      </c>
      <c r="U1236" s="155">
        <f t="shared" si="159"/>
        <v>10.974396079667457</v>
      </c>
    </row>
    <row r="1237" spans="1:21">
      <c r="A1237" s="161">
        <f t="shared" si="160"/>
        <v>225</v>
      </c>
      <c r="B1237" s="162" t="s">
        <v>1287</v>
      </c>
      <c r="C1237" s="162">
        <v>1</v>
      </c>
      <c r="D1237" s="163">
        <f>'сходові кл'!P1237</f>
        <v>0</v>
      </c>
      <c r="E1237" s="163">
        <f>'прибуд тер'!P1237</f>
        <v>0</v>
      </c>
      <c r="F1237" s="163">
        <f>'слюсарі х.в.'!Q1237+водовідведення!Q1237+зварювальник!N1237+'слюсарі ц.о. г.в.'!O1237+'гаряча вода'!O1237+'аварійні служби'!I1237</f>
        <v>0.1894341789201815</v>
      </c>
      <c r="G1237" s="163">
        <f>даратиз!K1237</f>
        <v>0</v>
      </c>
      <c r="H1237" s="163">
        <f>димвенканали!R1237</f>
        <v>3.1625159378677874E-2</v>
      </c>
      <c r="I1237" s="163">
        <f>покрівлі!P1237+'під зими'!N1237+маляри!N1237+водій!M1237</f>
        <v>0.31441285626306059</v>
      </c>
      <c r="J1237" s="163">
        <f>електрики!Q1237</f>
        <v>1.9597380386013094E-2</v>
      </c>
      <c r="K1237" s="163">
        <f t="shared" si="155"/>
        <v>0.55506957494793308</v>
      </c>
      <c r="L1237" s="10">
        <v>1.4078783408030754E-2</v>
      </c>
      <c r="M1237" s="116">
        <f t="shared" si="156"/>
        <v>0.56999999999999995</v>
      </c>
      <c r="N1237" s="116">
        <f t="shared" si="157"/>
        <v>0.68297803002715651</v>
      </c>
      <c r="O1237" s="154"/>
      <c r="P1237" s="164"/>
      <c r="Q1237" s="154"/>
      <c r="R1237" s="184">
        <v>1</v>
      </c>
      <c r="S1237" s="166">
        <f t="shared" si="158"/>
        <v>0.10293215361628938</v>
      </c>
      <c r="T1237" s="166">
        <v>0.58004587641086713</v>
      </c>
      <c r="U1237" s="155">
        <f t="shared" si="159"/>
        <v>17.745519415326189</v>
      </c>
    </row>
    <row r="1238" spans="1:21">
      <c r="A1238" s="161">
        <f t="shared" si="160"/>
        <v>226</v>
      </c>
      <c r="B1238" s="162" t="s">
        <v>1302</v>
      </c>
      <c r="C1238" s="162"/>
      <c r="D1238" s="163">
        <f>'сходові кл'!P1238</f>
        <v>0.2813310709212708</v>
      </c>
      <c r="E1238" s="163">
        <f>'прибуд тер'!P1238</f>
        <v>0.40573268998969392</v>
      </c>
      <c r="F1238" s="163">
        <f>'слюсарі х.в.'!Q1238+водовідведення!Q1238+зварювальник!N1238+'слюсарі ц.о. г.в.'!O1238+'гаряча вода'!O1238+'аварійні служби'!I1238</f>
        <v>0.22330481122651269</v>
      </c>
      <c r="G1238" s="163">
        <f>даратиз!K1238</f>
        <v>1.3409060357574944E-3</v>
      </c>
      <c r="H1238" s="163">
        <f>димвенканали!R1238</f>
        <v>4.1760174832202283E-2</v>
      </c>
      <c r="I1238" s="163">
        <f>покрівлі!P1238+'під зими'!N1238+маляри!N1238+водій!M1238</f>
        <v>0.14106503847234492</v>
      </c>
      <c r="J1238" s="163">
        <f>електрики!Q1238</f>
        <v>2.58778152348174E-2</v>
      </c>
      <c r="K1238" s="163">
        <f t="shared" si="155"/>
        <v>1.1204125067125994</v>
      </c>
      <c r="L1238" s="10">
        <v>2.8202198264938062E-2</v>
      </c>
      <c r="M1238" s="116">
        <f t="shared" si="156"/>
        <v>1.1499999999999999</v>
      </c>
      <c r="N1238" s="116">
        <f t="shared" si="157"/>
        <v>1.378337645973045</v>
      </c>
      <c r="O1238" s="154"/>
      <c r="P1238" s="164"/>
      <c r="Q1238" s="154"/>
      <c r="R1238" s="184">
        <v>4</v>
      </c>
      <c r="S1238" s="166">
        <f t="shared" si="158"/>
        <v>0.2164070774575968</v>
      </c>
      <c r="T1238" s="166">
        <v>1.1619305685154482</v>
      </c>
      <c r="U1238" s="155">
        <f t="shared" si="159"/>
        <v>18.62478562157904</v>
      </c>
    </row>
    <row r="1239" spans="1:21">
      <c r="A1239" s="161">
        <f t="shared" si="160"/>
        <v>227</v>
      </c>
      <c r="B1239" s="162" t="str">
        <f>димвенканали!B1239</f>
        <v>Левандівська,9а</v>
      </c>
      <c r="C1239" s="162"/>
      <c r="D1239" s="163">
        <f>'сходові кл'!P1239</f>
        <v>0.30765917280334348</v>
      </c>
      <c r="E1239" s="163">
        <f>'прибуд тер'!P1239</f>
        <v>0.40050015858397586</v>
      </c>
      <c r="F1239" s="163">
        <f>'слюсарі х.в.'!Q1239+водовідведення!Q1239+зварювальник!N1239+'слюсарі ц.о. г.в.'!O1239+'гаряча вода'!O1239+'аварійні служби'!I1239</f>
        <v>0.35611385355939418</v>
      </c>
      <c r="G1239" s="163">
        <f>даратиз!K1239</f>
        <v>5.5288765322886397E-4</v>
      </c>
      <c r="H1239" s="163">
        <f>димвенканали!R1239</f>
        <v>2.3421372023424512E-2</v>
      </c>
      <c r="I1239" s="163">
        <f>покрівлі!P1239+'під зими'!N1239+маляри!N1239+водій!M1239</f>
        <v>0.14375453682272288</v>
      </c>
      <c r="J1239" s="163">
        <f>електрики!Q1239</f>
        <v>5.0452326471621373E-2</v>
      </c>
      <c r="K1239" s="163">
        <f t="shared" si="155"/>
        <v>1.2824543079177111</v>
      </c>
      <c r="L1239" s="10">
        <v>3.2320127432109859E-2</v>
      </c>
      <c r="M1239" s="116">
        <f t="shared" si="156"/>
        <v>1.31</v>
      </c>
      <c r="N1239" s="116">
        <f t="shared" si="157"/>
        <v>1.577729322419785</v>
      </c>
      <c r="O1239" s="154"/>
      <c r="P1239" s="164"/>
      <c r="Q1239" s="154"/>
      <c r="R1239" s="184">
        <v>4</v>
      </c>
      <c r="S1239" s="166">
        <f t="shared" si="158"/>
        <v>0.24614007221685874</v>
      </c>
      <c r="T1239" s="166">
        <v>1.3315892502029263</v>
      </c>
      <c r="U1239" s="155">
        <f t="shared" si="159"/>
        <v>18.484684536117161</v>
      </c>
    </row>
    <row r="1240" spans="1:21">
      <c r="A1240" s="161">
        <f t="shared" si="160"/>
        <v>228</v>
      </c>
      <c r="B1240" s="162" t="str">
        <f>димвенканали!B1240</f>
        <v>Широка,81</v>
      </c>
      <c r="C1240" s="162"/>
      <c r="D1240" s="163">
        <f>'сходові кл'!P1240</f>
        <v>0.56876340813766002</v>
      </c>
      <c r="E1240" s="163">
        <f>'прибуд тер'!P1240</f>
        <v>0.22560556502021961</v>
      </c>
      <c r="F1240" s="163">
        <f>'слюсарі х.в.'!Q1240+водовідведення!Q1240+зварювальник!N1240+'слюсарі ц.о. г.в.'!O1240+'гаряча вода'!O1240+'аварійні служби'!I1240</f>
        <v>0.29928235994288388</v>
      </c>
      <c r="G1240" s="163">
        <f>даратиз!K1240</f>
        <v>6.6583324274377658E-4</v>
      </c>
      <c r="H1240" s="163">
        <f>димвенканали!R1240</f>
        <v>4.4515531711578481E-2</v>
      </c>
      <c r="I1240" s="163">
        <f>покрівлі!P1240+'під зими'!N1240+маляри!N1240+водій!M1240</f>
        <v>0.12399220936669249</v>
      </c>
      <c r="J1240" s="163">
        <f>електрики!Q1240</f>
        <v>2.7585246214620128E-2</v>
      </c>
      <c r="K1240" s="163">
        <f t="shared" si="155"/>
        <v>1.2904101536363983</v>
      </c>
      <c r="L1240" s="10">
        <v>3.2083332887536488E-2</v>
      </c>
      <c r="M1240" s="116">
        <f t="shared" si="156"/>
        <v>1.32</v>
      </c>
      <c r="N1240" s="116">
        <f t="shared" si="157"/>
        <v>1.5869921838287218</v>
      </c>
      <c r="O1240" s="154"/>
      <c r="P1240" s="164"/>
      <c r="Q1240" s="154"/>
      <c r="R1240" s="184">
        <v>9</v>
      </c>
      <c r="S1240" s="166">
        <f t="shared" si="158"/>
        <v>0.26515886886221862</v>
      </c>
      <c r="T1240" s="166">
        <v>1.3218333149665031</v>
      </c>
      <c r="U1240" s="155">
        <f t="shared" si="159"/>
        <v>20.059932357578539</v>
      </c>
    </row>
    <row r="1241" spans="1:21">
      <c r="A1241" s="161">
        <f t="shared" si="160"/>
        <v>229</v>
      </c>
      <c r="B1241" s="162" t="s">
        <v>1329</v>
      </c>
      <c r="C1241" s="162"/>
      <c r="D1241" s="163">
        <f>'сходові кл'!P1241</f>
        <v>0.53191823931412163</v>
      </c>
      <c r="E1241" s="163">
        <f>'прибуд тер'!P1241</f>
        <v>0.37283597293380411</v>
      </c>
      <c r="F1241" s="163">
        <f>'слюсарі х.в.'!Q1241+водовідведення!Q1241+зварювальник!N1241+'слюсарі ц.о. г.в.'!O1241+'гаряча вода'!O1241+'аварійні служби'!I1241</f>
        <v>0.30248906151949884</v>
      </c>
      <c r="G1241" s="163">
        <f>даратиз!K1241</f>
        <v>4.018831094270296E-3</v>
      </c>
      <c r="H1241" s="163">
        <f>димвенканали!R1241</f>
        <v>4.9759956157749072E-3</v>
      </c>
      <c r="I1241" s="163">
        <f>покрівлі!P1241+'під зими'!N1241+маляри!N1241+водій!M1241</f>
        <v>0.13633557254473833</v>
      </c>
      <c r="J1241" s="163">
        <f>електрики!Q1241</f>
        <v>2.9321020773807528E-2</v>
      </c>
      <c r="K1241" s="163">
        <f t="shared" si="155"/>
        <v>1.3818946937960157</v>
      </c>
      <c r="L1241" s="10">
        <v>3.5434099899976701E-2</v>
      </c>
      <c r="M1241" s="116">
        <f t="shared" si="156"/>
        <v>1.42</v>
      </c>
      <c r="N1241" s="116">
        <f t="shared" si="157"/>
        <v>1.7007945524351908</v>
      </c>
      <c r="O1241" s="154"/>
      <c r="P1241" s="164"/>
      <c r="Q1241" s="154"/>
      <c r="R1241" s="184">
        <v>4</v>
      </c>
      <c r="S1241" s="166">
        <f t="shared" si="158"/>
        <v>0.24079455243519088</v>
      </c>
      <c r="T1241" s="166">
        <v>1.46</v>
      </c>
      <c r="U1241" s="155">
        <f t="shared" si="159"/>
        <v>16.492777564054169</v>
      </c>
    </row>
    <row r="1242" spans="1:21">
      <c r="A1242" s="161">
        <f t="shared" si="160"/>
        <v>230</v>
      </c>
      <c r="B1242" s="162" t="s">
        <v>1330</v>
      </c>
      <c r="C1242" s="162"/>
      <c r="D1242" s="163">
        <f>'сходові кл'!P1242</f>
        <v>0</v>
      </c>
      <c r="E1242" s="163">
        <f>'прибуд тер'!P1242</f>
        <v>0.56113859643661967</v>
      </c>
      <c r="F1242" s="163">
        <f>'слюсарі х.в.'!Q1242+водовідведення!Q1242+зварювальник!N1242+'слюсарі ц.о. г.в.'!O1242+'гаряча вода'!O1242+'аварійні служби'!I1242</f>
        <v>0.33908401759873075</v>
      </c>
      <c r="G1242" s="163">
        <f>даратиз!K1242</f>
        <v>8.2433489827856022E-3</v>
      </c>
      <c r="H1242" s="163">
        <f>димвенканали!R1242</f>
        <v>6.570704703763453E-3</v>
      </c>
      <c r="I1242" s="163">
        <f>покрівлі!P1242+'під зими'!N1242+маляри!N1242+водій!M1242</f>
        <v>0.19812491300782131</v>
      </c>
      <c r="J1242" s="163">
        <f>електрики!Q1242</f>
        <v>3.5952273846590707E-2</v>
      </c>
      <c r="K1242" s="163">
        <f t="shared" si="155"/>
        <v>1.1491138545763113</v>
      </c>
      <c r="L1242" s="10">
        <v>2.9166434144956122E-2</v>
      </c>
      <c r="M1242" s="116">
        <f t="shared" si="156"/>
        <v>1.18</v>
      </c>
      <c r="N1242" s="116">
        <f t="shared" si="157"/>
        <v>1.4139363464655208</v>
      </c>
      <c r="O1242" s="154"/>
      <c r="P1242" s="164"/>
      <c r="Q1242" s="154"/>
      <c r="R1242" s="184">
        <v>2</v>
      </c>
      <c r="S1242" s="166">
        <f t="shared" si="158"/>
        <v>0.21393634646552084</v>
      </c>
      <c r="T1242" s="166">
        <v>1.2</v>
      </c>
      <c r="U1242" s="155">
        <f t="shared" si="159"/>
        <v>17.82802887212674</v>
      </c>
    </row>
    <row r="1243" spans="1:21">
      <c r="A1243" s="161">
        <f>A1242+1</f>
        <v>231</v>
      </c>
      <c r="B1243" s="162" t="s">
        <v>1331</v>
      </c>
      <c r="C1243" s="162"/>
      <c r="D1243" s="163">
        <f>'сходові кл'!P1243</f>
        <v>0.27389262358419852</v>
      </c>
      <c r="E1243" s="163">
        <f>'прибуд тер'!P1243</f>
        <v>0.68412000171861642</v>
      </c>
      <c r="F1243" s="163">
        <f>'слюсарі х.в.'!Q1243+водовідведення!Q1243+зварювальник!N1243+'слюсарі ц.о. г.в.'!O1243+'гаряча вода'!O1243+'аварійні служби'!I1243</f>
        <v>0.19425364738520767</v>
      </c>
      <c r="G1243" s="163">
        <f>даратиз!K1243</f>
        <v>2.0268169452001559E-3</v>
      </c>
      <c r="H1243" s="163">
        <f>димвенканали!R1243</f>
        <v>5.1764183955094634E-2</v>
      </c>
      <c r="I1243" s="163">
        <f>покрівлі!P1243+'під зими'!N1243+маляри!N1243+водій!M1243</f>
        <v>0.15967915840363059</v>
      </c>
      <c r="J1243" s="163">
        <f>електрики!Q1243</f>
        <v>2.0111776354757974E-2</v>
      </c>
      <c r="K1243" s="163">
        <f t="shared" si="155"/>
        <v>1.3858482083467061</v>
      </c>
      <c r="L1243" s="10">
        <v>3.4824159808378996E-2</v>
      </c>
      <c r="M1243" s="116">
        <f t="shared" si="156"/>
        <v>1.42</v>
      </c>
      <c r="N1243" s="116">
        <f t="shared" si="157"/>
        <v>1.704806841786102</v>
      </c>
      <c r="O1243" s="154"/>
      <c r="P1243" s="164"/>
      <c r="Q1243" s="154"/>
      <c r="R1243" s="184">
        <v>3</v>
      </c>
      <c r="S1243" s="166">
        <f t="shared" si="158"/>
        <v>0.27480684178610204</v>
      </c>
      <c r="T1243" s="166">
        <v>1.43</v>
      </c>
      <c r="U1243" s="155">
        <f t="shared" si="159"/>
        <v>19.217261663363779</v>
      </c>
    </row>
    <row r="1244" spans="1:21">
      <c r="A1244" s="161">
        <f>A1243+1</f>
        <v>232</v>
      </c>
      <c r="B1244" s="179" t="s">
        <v>1358</v>
      </c>
      <c r="C1244" s="162"/>
      <c r="D1244" s="163">
        <f>'сходові кл'!P1244</f>
        <v>0.36151256644764734</v>
      </c>
      <c r="E1244" s="163">
        <f>'прибуд тер'!P1244</f>
        <v>0.35407245122815695</v>
      </c>
      <c r="F1244" s="163">
        <f>'слюсарі х.в.'!Q1244+водовідведення!Q1244+зварювальник!N1244+'слюсарі ц.о. г.в.'!O1244+'гаряча вода'!O1244+'аварійні служби'!I1244</f>
        <v>0.37245431177190225</v>
      </c>
      <c r="G1244" s="163">
        <f>даратиз!K1244</f>
        <v>5.9594460929772502E-3</v>
      </c>
      <c r="H1244" s="163">
        <f>димвенканали!R1244</f>
        <v>3.6461542243323439E-3</v>
      </c>
      <c r="I1244" s="163">
        <f>покрівлі!P1244+'під зими'!N1244+маляри!N1244+водій!M1244</f>
        <v>0.26155766767136712</v>
      </c>
      <c r="J1244" s="163">
        <f>електрики!Q1244</f>
        <v>0.1215213203139614</v>
      </c>
      <c r="K1244" s="163">
        <f t="shared" si="155"/>
        <v>1.4807239177503448</v>
      </c>
      <c r="L1244" s="10">
        <v>0</v>
      </c>
      <c r="M1244" s="116">
        <f t="shared" si="156"/>
        <v>1.48</v>
      </c>
      <c r="N1244" s="116">
        <f t="shared" si="157"/>
        <v>1.7768687013004139</v>
      </c>
      <c r="O1244" s="154"/>
      <c r="P1244" s="164"/>
      <c r="Q1244" s="154"/>
      <c r="R1244" s="184">
        <v>4</v>
      </c>
      <c r="S1244" s="166">
        <f t="shared" si="158"/>
        <v>0.14686870130041396</v>
      </c>
      <c r="T1244" s="166">
        <v>1.63</v>
      </c>
      <c r="U1244" s="155">
        <f t="shared" si="159"/>
        <v>9.0103497730315318</v>
      </c>
    </row>
    <row r="1245" spans="1:21">
      <c r="A1245" s="161">
        <f>A1244+1</f>
        <v>233</v>
      </c>
      <c r="B1245" s="179" t="s">
        <v>1359</v>
      </c>
      <c r="C1245" s="162"/>
      <c r="D1245" s="163">
        <f>'сходові кл'!P1245</f>
        <v>0.39827339349006985</v>
      </c>
      <c r="E1245" s="163">
        <f>'прибуд тер'!P1245</f>
        <v>0.43964735506124869</v>
      </c>
      <c r="F1245" s="163">
        <f>'слюсарі х.в.'!Q1245+водовідведення!Q1245+зварювальник!N1245+'слюсарі ц.о. г.в.'!O1245+'гаряча вода'!O1245+'аварійні служби'!I1245</f>
        <v>0.32755884527222545</v>
      </c>
      <c r="G1245" s="163">
        <f>даратиз!K1245</f>
        <v>5.2604715489989462E-3</v>
      </c>
      <c r="H1245" s="163">
        <f>димвенканали!R1245</f>
        <v>1.6538895768868547E-2</v>
      </c>
      <c r="I1245" s="163">
        <f>покрівлі!P1245+'під зими'!N1245+маляри!N1245+водій!M1245</f>
        <v>0.23383820087832202</v>
      </c>
      <c r="J1245" s="163">
        <f>електрики!Q1245</f>
        <v>8.1148050807207092E-2</v>
      </c>
      <c r="K1245" s="163">
        <f t="shared" si="155"/>
        <v>1.5022652128269407</v>
      </c>
      <c r="L1245" s="10">
        <v>0</v>
      </c>
      <c r="M1245" s="116">
        <f t="shared" si="156"/>
        <v>1.5</v>
      </c>
      <c r="N1245" s="116">
        <f t="shared" si="157"/>
        <v>1.8027182553923287</v>
      </c>
      <c r="O1245" s="154"/>
      <c r="P1245" s="164"/>
      <c r="Q1245" s="154"/>
      <c r="R1245" s="184">
        <v>9</v>
      </c>
      <c r="S1245" s="166">
        <f t="shared" si="158"/>
        <v>0.18271825539232855</v>
      </c>
      <c r="T1245" s="166">
        <v>1.62</v>
      </c>
      <c r="U1245" s="155">
        <f t="shared" si="159"/>
        <v>11.278904653847441</v>
      </c>
    </row>
    <row r="1246" spans="1:21" ht="7.5" customHeight="1">
      <c r="A1246" s="161"/>
      <c r="B1246" s="162"/>
      <c r="C1246" s="162"/>
      <c r="D1246" s="163"/>
      <c r="E1246" s="163"/>
      <c r="F1246" s="163"/>
      <c r="G1246" s="163"/>
      <c r="H1246" s="163"/>
      <c r="I1246" s="163"/>
      <c r="J1246" s="163"/>
      <c r="K1246" s="163"/>
      <c r="L1246" s="10"/>
      <c r="M1246" s="116"/>
      <c r="N1246" s="116"/>
      <c r="O1246" s="154"/>
      <c r="P1246" s="164"/>
      <c r="Q1246" s="154"/>
      <c r="R1246" s="184"/>
      <c r="S1246" s="166"/>
      <c r="T1246" s="166"/>
      <c r="U1246" s="155"/>
    </row>
    <row r="1247" spans="1:21" hidden="1">
      <c r="A1247" s="161"/>
      <c r="B1247" s="162"/>
      <c r="C1247" s="162"/>
      <c r="D1247" s="163"/>
      <c r="E1247" s="163"/>
      <c r="F1247" s="163"/>
      <c r="G1247" s="163"/>
      <c r="H1247" s="163"/>
      <c r="I1247" s="163"/>
      <c r="J1247" s="163"/>
      <c r="K1247" s="163"/>
      <c r="L1247" s="10"/>
      <c r="M1247" s="116"/>
      <c r="N1247" s="116"/>
      <c r="O1247" s="154"/>
      <c r="P1247" s="164"/>
      <c r="Q1247" s="154"/>
      <c r="R1247" s="184"/>
      <c r="S1247" s="166"/>
      <c r="T1247" s="166"/>
      <c r="U1247" s="155"/>
    </row>
    <row r="1248" spans="1:21" hidden="1">
      <c r="A1248" s="161"/>
      <c r="B1248" s="162"/>
      <c r="C1248" s="162"/>
      <c r="D1248" s="163"/>
      <c r="E1248" s="163"/>
      <c r="F1248" s="163"/>
      <c r="G1248" s="163"/>
      <c r="H1248" s="163"/>
      <c r="I1248" s="163"/>
      <c r="J1248" s="163"/>
      <c r="K1248" s="163"/>
      <c r="L1248" s="10"/>
      <c r="M1248" s="116"/>
      <c r="N1248" s="116"/>
      <c r="O1248" s="154"/>
      <c r="P1248" s="164"/>
      <c r="Q1248" s="154"/>
      <c r="R1248" s="184"/>
      <c r="S1248" s="166"/>
      <c r="T1248" s="166"/>
      <c r="U1248" s="155"/>
    </row>
    <row r="1249" spans="1:21" s="225" customFormat="1">
      <c r="A1249" s="231"/>
      <c r="B1249" s="237" t="s">
        <v>576</v>
      </c>
      <c r="C1249" s="237">
        <f>SUM(C1013:C1237)</f>
        <v>11253</v>
      </c>
      <c r="D1249" s="232">
        <f>'сходові кл'!P1249</f>
        <v>0.28880535481534053</v>
      </c>
      <c r="E1249" s="232">
        <f>'прибуд тер'!P1249</f>
        <v>0.33388231083562003</v>
      </c>
      <c r="F1249" s="232">
        <f>'слюсарі х.в.'!Q1249+водовідведення!Q1249+зварювальник!N1249+'слюсарі ц.о. г.в.'!O1249+'гаряча вода'!O1249+'аварійні служби'!I1249</f>
        <v>0.28543390991414747</v>
      </c>
      <c r="G1249" s="232">
        <f>даратиз!K1249</f>
        <v>3.3327881330580088E-3</v>
      </c>
      <c r="H1249" s="232">
        <f>димвенканали!R1249</f>
        <v>3.7797143519251522E-2</v>
      </c>
      <c r="I1249" s="232">
        <f>покрівлі!P1249+'під зими'!N1249+маляри!N1249+водій!M1249</f>
        <v>0.14266874466297569</v>
      </c>
      <c r="J1249" s="232">
        <f>електрики!Q1249</f>
        <v>1.7927926341603145E-2</v>
      </c>
      <c r="K1249" s="232">
        <f>D1249+E1249+F1249+G1249+H1249+I1249+J1249</f>
        <v>1.1098481782219964</v>
      </c>
      <c r="L1249" s="15">
        <f>(D1249+E1249+F1249+G1249+H1249+I1249+J1249)*0.03</f>
        <v>3.3295445346659895E-2</v>
      </c>
      <c r="M1249" s="227">
        <f>AVERAGE(M1013:M1243)</f>
        <v>0.91948051948051945</v>
      </c>
      <c r="N1249" s="227">
        <f>AVERAGE(N1013:N1243)</f>
        <v>1.1034098433542185</v>
      </c>
      <c r="O1249" s="154">
        <f>MAX(N1013:N1238)</f>
        <v>1.804743084826345</v>
      </c>
      <c r="P1249" s="164">
        <f>MIN(N1013:N1238)</f>
        <v>0.41573210845886382</v>
      </c>
      <c r="Q1249" s="154">
        <f>MAX(N1013:N1243)</f>
        <v>1.804743084826345</v>
      </c>
      <c r="R1249" s="228"/>
      <c r="S1249" s="230">
        <f>N1249-T1249</f>
        <v>0.17885013886390688</v>
      </c>
      <c r="T1249" s="230">
        <v>0.92455970449031166</v>
      </c>
      <c r="U1249" s="246">
        <f>S1249/T1249*100</f>
        <v>19.344357967937054</v>
      </c>
    </row>
    <row r="1250" spans="1:21" s="225" customFormat="1" ht="18.75" thickBot="1">
      <c r="A1250" s="241"/>
      <c r="B1250" s="237" t="s">
        <v>1271</v>
      </c>
      <c r="C1250" s="237" t="e">
        <f>#REF!+#REF!+C551+C635+C774+C956+C1011+#REF!+C1249</f>
        <v>#REF!</v>
      </c>
      <c r="D1250" s="232">
        <f>'сходові кл'!P1250</f>
        <v>0.11459736467559849</v>
      </c>
      <c r="E1250" s="232">
        <f>'прибуд тер'!P1250</f>
        <v>0.4043464760063587</v>
      </c>
      <c r="F1250" s="232">
        <f>'слюсарі х.в.'!Q1250+водовідведення!Q1250+зварювальник!N1250+'слюсарі ц.о. г.в.'!O1250+'гаряча вода'!O1250+'аварійні служби'!I1250</f>
        <v>0.26764034889196942</v>
      </c>
      <c r="G1250" s="232">
        <f>даратиз!K1250</f>
        <v>3.6644448209074208E-3</v>
      </c>
      <c r="H1250" s="232">
        <f>димвенканали!R1250</f>
        <v>3.4465518457079278E-2</v>
      </c>
      <c r="I1250" s="232">
        <f>покрівлі!P1250+'під зими'!N1250+маляри!N1250+водій!M1250</f>
        <v>0.42692085937415486</v>
      </c>
      <c r="J1250" s="232">
        <f>електрики!Q1250</f>
        <v>2.2190113410724566E-2</v>
      </c>
      <c r="K1250" s="232">
        <f>D1250+E1250+F1250+G1250+H1250+I1250+J1250</f>
        <v>1.2738251256367927</v>
      </c>
      <c r="L1250" s="15">
        <f>(D1250+E1250+F1250+G1250+H1250+I1250+J1250)*0.03</f>
        <v>3.8214753769103778E-2</v>
      </c>
      <c r="M1250" s="116">
        <f>ROUND(K1250+L1250,2)</f>
        <v>1.31</v>
      </c>
      <c r="N1250" s="116">
        <f>(D1250+E1250+F1250+G1250+H1250+I1250+J1250+L1250)*1.2</f>
        <v>1.5744478552870758</v>
      </c>
      <c r="O1250" s="154"/>
      <c r="P1250" s="164"/>
      <c r="Q1250" s="154">
        <f>MIN(N1013:N1243)</f>
        <v>0.41573210845886382</v>
      </c>
      <c r="R1250" s="228"/>
      <c r="S1250" s="166">
        <f>N1250-T1250</f>
        <v>0.27444785528707571</v>
      </c>
      <c r="T1250" s="230">
        <v>1.3</v>
      </c>
      <c r="U1250" s="246">
        <f>S1250/T1250*100</f>
        <v>21.111373483621207</v>
      </c>
    </row>
    <row r="1251" spans="1:21">
      <c r="A1251" s="153"/>
      <c r="D1251" s="242"/>
      <c r="E1251" s="242"/>
      <c r="F1251" s="242"/>
      <c r="G1251" s="242"/>
      <c r="H1251" s="242"/>
      <c r="I1251" s="242"/>
      <c r="J1251" s="242"/>
      <c r="K1251" s="242"/>
      <c r="L1251" s="253"/>
      <c r="M1251" s="242"/>
      <c r="N1251" s="242"/>
      <c r="O1251" s="243"/>
      <c r="P1251" s="243"/>
    </row>
    <row r="1252" spans="1:21">
      <c r="A1252" s="153"/>
      <c r="D1252" s="242"/>
      <c r="E1252" s="242"/>
      <c r="F1252" s="242"/>
      <c r="G1252" s="242"/>
      <c r="H1252" s="242"/>
      <c r="I1252" s="242"/>
      <c r="J1252" s="242"/>
      <c r="K1252" s="242"/>
      <c r="L1252" s="253"/>
      <c r="M1252" s="242"/>
      <c r="N1252" s="242"/>
      <c r="O1252" s="243"/>
      <c r="P1252" s="243"/>
    </row>
    <row r="1253" spans="1:21">
      <c r="A1253" s="153"/>
      <c r="D1253" s="242"/>
      <c r="E1253" s="242"/>
      <c r="F1253" s="242"/>
      <c r="G1253" s="153"/>
      <c r="H1253" s="242"/>
      <c r="I1253" s="242"/>
      <c r="J1253" s="242"/>
      <c r="K1253" s="242"/>
      <c r="L1253" s="253"/>
      <c r="M1253" s="242"/>
      <c r="N1253" s="242"/>
      <c r="O1253" s="243"/>
      <c r="P1253" s="243"/>
    </row>
    <row r="1254" spans="1:21">
      <c r="A1254" s="153"/>
      <c r="D1254" s="242"/>
      <c r="E1254" s="242"/>
      <c r="F1254" s="242"/>
      <c r="G1254" s="153"/>
      <c r="H1254" s="242"/>
      <c r="I1254" s="242"/>
      <c r="J1254" s="242"/>
      <c r="K1254" s="242"/>
      <c r="L1254" s="253"/>
      <c r="M1254" s="242"/>
      <c r="N1254" s="242"/>
      <c r="O1254" s="153"/>
      <c r="P1254" s="153"/>
    </row>
    <row r="1255" spans="1:21">
      <c r="A1255" s="153"/>
      <c r="D1255" s="242"/>
      <c r="E1255" s="242"/>
      <c r="F1255" s="242"/>
      <c r="G1255" s="153"/>
      <c r="H1255" s="242"/>
      <c r="I1255" s="242"/>
      <c r="J1255" s="242"/>
      <c r="K1255" s="242"/>
      <c r="L1255" s="253"/>
      <c r="M1255" s="242"/>
      <c r="N1255" s="242"/>
      <c r="O1255" s="243"/>
      <c r="P1255" s="243"/>
    </row>
    <row r="1256" spans="1:21">
      <c r="A1256" s="153"/>
      <c r="D1256" s="242"/>
      <c r="E1256" s="242"/>
      <c r="F1256" s="242"/>
      <c r="G1256" s="153"/>
      <c r="H1256" s="242"/>
      <c r="I1256" s="242"/>
      <c r="J1256" s="242"/>
      <c r="K1256" s="242"/>
      <c r="L1256" s="253"/>
      <c r="M1256" s="242"/>
      <c r="N1256" s="242"/>
      <c r="O1256" s="243"/>
      <c r="P1256" s="243"/>
    </row>
    <row r="1257" spans="1:21">
      <c r="A1257" s="153"/>
      <c r="D1257" s="242"/>
      <c r="E1257" s="242"/>
      <c r="F1257" s="242"/>
      <c r="G1257" s="153"/>
      <c r="H1257" s="242"/>
      <c r="I1257" s="242"/>
      <c r="J1257" s="242"/>
      <c r="K1257" s="242"/>
      <c r="L1257" s="253"/>
      <c r="M1257" s="242"/>
      <c r="N1257" s="242"/>
      <c r="O1257" s="243"/>
      <c r="P1257" s="243"/>
    </row>
    <row r="1258" spans="1:21">
      <c r="A1258" s="153"/>
      <c r="D1258" s="242"/>
      <c r="E1258" s="242"/>
      <c r="F1258" s="242"/>
      <c r="G1258" s="153"/>
      <c r="H1258" s="242"/>
      <c r="I1258" s="242"/>
      <c r="J1258" s="242"/>
      <c r="K1258" s="242"/>
      <c r="L1258" s="253"/>
      <c r="M1258" s="242"/>
      <c r="N1258" s="242"/>
      <c r="O1258" s="243"/>
      <c r="P1258" s="243"/>
    </row>
    <row r="1259" spans="1:21">
      <c r="A1259" s="153"/>
      <c r="D1259" s="242"/>
      <c r="E1259" s="242"/>
      <c r="F1259" s="242"/>
      <c r="G1259" s="153"/>
      <c r="H1259" s="242"/>
      <c r="I1259" s="242"/>
      <c r="J1259" s="242"/>
      <c r="K1259" s="242"/>
      <c r="L1259" s="253"/>
      <c r="M1259" s="242"/>
      <c r="N1259" s="242"/>
      <c r="O1259" s="243"/>
      <c r="P1259" s="243"/>
    </row>
    <row r="1260" spans="1:21">
      <c r="A1260" s="153"/>
      <c r="D1260" s="242"/>
      <c r="E1260" s="242"/>
      <c r="F1260" s="242"/>
      <c r="G1260" s="153"/>
      <c r="H1260" s="242"/>
      <c r="I1260" s="242"/>
      <c r="J1260" s="242"/>
      <c r="K1260" s="242"/>
      <c r="L1260" s="253"/>
      <c r="M1260" s="242"/>
      <c r="N1260" s="242"/>
      <c r="O1260" s="243"/>
      <c r="P1260" s="243"/>
    </row>
    <row r="1261" spans="1:21">
      <c r="A1261" s="153"/>
      <c r="D1261" s="242"/>
      <c r="E1261" s="242"/>
      <c r="F1261" s="242"/>
      <c r="G1261" s="153"/>
      <c r="H1261" s="242"/>
      <c r="I1261" s="242"/>
      <c r="J1261" s="242"/>
      <c r="K1261" s="242"/>
      <c r="L1261" s="253"/>
      <c r="M1261" s="242"/>
      <c r="N1261" s="242"/>
      <c r="O1261" s="243"/>
      <c r="P1261" s="243"/>
    </row>
    <row r="1262" spans="1:21">
      <c r="A1262" s="153"/>
      <c r="D1262" s="242"/>
      <c r="E1262" s="242"/>
      <c r="F1262" s="242"/>
      <c r="G1262" s="153"/>
      <c r="H1262" s="242"/>
      <c r="I1262" s="242"/>
      <c r="J1262" s="242"/>
      <c r="K1262" s="242"/>
      <c r="L1262" s="253"/>
      <c r="M1262" s="242"/>
      <c r="N1262" s="242"/>
      <c r="O1262" s="243"/>
      <c r="P1262" s="243"/>
    </row>
    <row r="1263" spans="1:21">
      <c r="A1263" s="153"/>
      <c r="D1263" s="242"/>
      <c r="E1263" s="242"/>
      <c r="F1263" s="242"/>
      <c r="G1263" s="153"/>
      <c r="H1263" s="242"/>
      <c r="I1263" s="242"/>
      <c r="J1263" s="242"/>
      <c r="K1263" s="242"/>
      <c r="L1263" s="253"/>
      <c r="M1263" s="242"/>
      <c r="N1263" s="242"/>
      <c r="O1263" s="243"/>
      <c r="P1263" s="243"/>
    </row>
    <row r="1264" spans="1:21">
      <c r="A1264" s="153"/>
      <c r="D1264" s="242"/>
      <c r="E1264" s="242"/>
      <c r="F1264" s="242"/>
      <c r="G1264" s="153"/>
      <c r="H1264" s="242"/>
      <c r="I1264" s="242"/>
      <c r="J1264" s="242"/>
      <c r="K1264" s="242"/>
      <c r="L1264" s="253"/>
      <c r="M1264" s="242"/>
      <c r="N1264" s="242"/>
      <c r="O1264" s="243"/>
      <c r="P1264" s="243"/>
    </row>
    <row r="1265" spans="1:16">
      <c r="A1265" s="153"/>
      <c r="D1265" s="242"/>
      <c r="E1265" s="242"/>
      <c r="F1265" s="242"/>
      <c r="G1265" s="153"/>
      <c r="H1265" s="242"/>
      <c r="I1265" s="242"/>
      <c r="J1265" s="242"/>
      <c r="K1265" s="242"/>
      <c r="L1265" s="253"/>
      <c r="M1265" s="242"/>
      <c r="N1265" s="242"/>
      <c r="O1265" s="243"/>
      <c r="P1265" s="243"/>
    </row>
    <row r="1266" spans="1:16">
      <c r="A1266" s="153"/>
      <c r="D1266" s="242"/>
      <c r="E1266" s="242"/>
      <c r="F1266" s="242"/>
      <c r="G1266" s="153"/>
      <c r="H1266" s="242"/>
      <c r="I1266" s="242"/>
      <c r="J1266" s="242"/>
      <c r="K1266" s="242"/>
      <c r="L1266" s="253"/>
      <c r="M1266" s="242"/>
      <c r="N1266" s="242"/>
      <c r="O1266" s="243"/>
      <c r="P1266" s="243"/>
    </row>
    <row r="1267" spans="1:16">
      <c r="A1267" s="153"/>
      <c r="D1267" s="242"/>
      <c r="E1267" s="242"/>
      <c r="F1267" s="242"/>
      <c r="G1267" s="153"/>
      <c r="H1267" s="242"/>
      <c r="I1267" s="242"/>
      <c r="J1267" s="242"/>
      <c r="K1267" s="242"/>
      <c r="L1267" s="253"/>
      <c r="M1267" s="242"/>
      <c r="N1267" s="242"/>
      <c r="O1267" s="243"/>
      <c r="P1267" s="243"/>
    </row>
    <row r="1268" spans="1:16">
      <c r="A1268" s="153"/>
      <c r="D1268" s="242"/>
      <c r="E1268" s="242"/>
      <c r="F1268" s="242"/>
      <c r="G1268" s="153"/>
      <c r="H1268" s="242"/>
      <c r="I1268" s="242"/>
      <c r="J1268" s="242"/>
      <c r="K1268" s="242"/>
      <c r="L1268" s="253"/>
      <c r="M1268" s="242"/>
      <c r="N1268" s="242"/>
      <c r="O1268" s="243"/>
      <c r="P1268" s="243"/>
    </row>
    <row r="1269" spans="1:16">
      <c r="A1269" s="153"/>
      <c r="D1269" s="242"/>
      <c r="E1269" s="242"/>
      <c r="F1269" s="242"/>
      <c r="G1269" s="153"/>
      <c r="H1269" s="242"/>
      <c r="I1269" s="242"/>
      <c r="J1269" s="242"/>
      <c r="K1269" s="242"/>
      <c r="L1269" s="253"/>
      <c r="M1269" s="242"/>
      <c r="N1269" s="242"/>
      <c r="O1269" s="243"/>
      <c r="P1269" s="243"/>
    </row>
    <row r="1270" spans="1:16">
      <c r="A1270" s="153"/>
      <c r="D1270" s="242"/>
      <c r="E1270" s="242"/>
      <c r="F1270" s="242"/>
      <c r="G1270" s="153"/>
      <c r="H1270" s="242"/>
      <c r="I1270" s="242"/>
      <c r="J1270" s="242"/>
      <c r="K1270" s="242"/>
      <c r="L1270" s="253"/>
      <c r="M1270" s="242"/>
      <c r="N1270" s="242"/>
      <c r="O1270" s="243"/>
      <c r="P1270" s="243"/>
    </row>
    <row r="1271" spans="1:16">
      <c r="A1271" s="153"/>
      <c r="D1271" s="242"/>
      <c r="E1271" s="242"/>
      <c r="F1271" s="242"/>
      <c r="G1271" s="153"/>
      <c r="H1271" s="242"/>
      <c r="I1271" s="242"/>
      <c r="J1271" s="242"/>
      <c r="K1271" s="242"/>
      <c r="L1271" s="253"/>
      <c r="M1271" s="242"/>
      <c r="N1271" s="242"/>
      <c r="O1271" s="243"/>
      <c r="P1271" s="243"/>
    </row>
    <row r="1272" spans="1:16">
      <c r="A1272" s="153"/>
      <c r="D1272" s="242"/>
      <c r="E1272" s="242"/>
      <c r="F1272" s="242"/>
      <c r="G1272" s="153"/>
      <c r="H1272" s="242"/>
      <c r="I1272" s="242"/>
      <c r="J1272" s="242"/>
      <c r="K1272" s="242"/>
      <c r="L1272" s="253"/>
      <c r="M1272" s="242"/>
      <c r="N1272" s="242"/>
      <c r="O1272" s="243"/>
      <c r="P1272" s="243"/>
    </row>
    <row r="1273" spans="1:16">
      <c r="A1273" s="153"/>
      <c r="D1273" s="242"/>
      <c r="E1273" s="242"/>
      <c r="F1273" s="242"/>
      <c r="G1273" s="153"/>
      <c r="H1273" s="242"/>
      <c r="I1273" s="242"/>
      <c r="J1273" s="242"/>
      <c r="K1273" s="242"/>
      <c r="L1273" s="253"/>
      <c r="M1273" s="242"/>
      <c r="N1273" s="242"/>
      <c r="O1273" s="243"/>
      <c r="P1273" s="243"/>
    </row>
    <row r="1274" spans="1:16">
      <c r="A1274" s="153"/>
      <c r="D1274" s="242"/>
      <c r="E1274" s="242"/>
      <c r="F1274" s="242"/>
      <c r="G1274" s="153"/>
      <c r="H1274" s="242"/>
      <c r="I1274" s="242"/>
      <c r="J1274" s="242"/>
      <c r="K1274" s="242"/>
      <c r="L1274" s="253"/>
      <c r="M1274" s="242"/>
      <c r="N1274" s="242"/>
      <c r="O1274" s="243"/>
      <c r="P1274" s="243"/>
    </row>
    <row r="1275" spans="1:16">
      <c r="A1275" s="153"/>
    </row>
    <row r="1276" spans="1:16">
      <c r="A1276" s="153"/>
    </row>
    <row r="1277" spans="1:16">
      <c r="A1277" s="153"/>
    </row>
    <row r="1278" spans="1:16">
      <c r="A1278" s="153"/>
    </row>
    <row r="1279" spans="1:16">
      <c r="A1279" s="153"/>
    </row>
    <row r="1280" spans="1:16">
      <c r="A1280" s="153"/>
    </row>
    <row r="1281" spans="1:1">
      <c r="A1281" s="153"/>
    </row>
    <row r="1282" spans="1:1">
      <c r="A1282" s="153"/>
    </row>
    <row r="1283" spans="1:1">
      <c r="A1283" s="153"/>
    </row>
    <row r="1284" spans="1:1">
      <c r="A1284" s="153"/>
    </row>
    <row r="1285" spans="1:1">
      <c r="A1285" s="153"/>
    </row>
  </sheetData>
  <mergeCells count="2">
    <mergeCell ref="A1:N1"/>
    <mergeCell ref="A2:N2"/>
  </mergeCells>
  <phoneticPr fontId="0" type="noConversion"/>
  <pageMargins left="0" right="0" top="0.19685039370078741" bottom="0.19685039370078741" header="0.51181102362204722" footer="0.51181102362204722"/>
  <pageSetup paperSize="9" scale="38" orientation="landscape" r:id="rId1"/>
  <headerFooter alignWithMargins="0"/>
  <rowBreaks count="11" manualBreakCount="11">
    <brk id="33" max="23" man="1"/>
    <brk id="401" max="23" man="1"/>
    <brk id="480" max="23" man="1"/>
    <brk id="555" max="23" man="1"/>
    <brk id="635" max="23" man="1"/>
    <brk id="663" max="23" man="1"/>
    <brk id="956" max="23" man="1"/>
    <brk id="1041" max="23" man="1"/>
    <brk id="1126" max="23" man="1"/>
    <brk id="1195" max="23" man="1"/>
    <brk id="1251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 enableFormatConditionsCalculation="0">
    <tabColor indexed="33"/>
  </sheetPr>
  <dimension ref="A1:S1285"/>
  <sheetViews>
    <sheetView zoomScale="75" workbookViewId="0">
      <pane xSplit="2" ySplit="5" topLeftCell="F1237" activePane="bottomRight" state="frozen"/>
      <selection pane="topRight" activeCell="C1" sqref="C1"/>
      <selection pane="bottomLeft" activeCell="A6" sqref="A6"/>
      <selection pane="bottomRight" activeCell="K1261" sqref="K1261"/>
    </sheetView>
  </sheetViews>
  <sheetFormatPr defaultRowHeight="18"/>
  <cols>
    <col min="1" max="1" width="9" style="2" customWidth="1"/>
    <col min="2" max="2" width="27.5703125" style="2" customWidth="1"/>
    <col min="3" max="8" width="16.85546875" style="2" customWidth="1"/>
    <col min="9" max="9" width="12.7109375" style="2" customWidth="1"/>
    <col min="10" max="10" width="18" style="2" customWidth="1"/>
    <col min="11" max="11" width="15" style="2" customWidth="1"/>
    <col min="12" max="12" width="16.140625" style="2" customWidth="1"/>
    <col min="13" max="14" width="14" style="2" customWidth="1"/>
    <col min="15" max="15" width="14.28515625" style="2" customWidth="1"/>
    <col min="16" max="16" width="14.5703125" style="2" customWidth="1"/>
    <col min="17" max="17" width="17.5703125" style="2" customWidth="1"/>
    <col min="18" max="18" width="15" style="2" customWidth="1"/>
    <col min="19" max="16384" width="9.140625" style="2"/>
  </cols>
  <sheetData>
    <row r="1" spans="1:19" ht="18.75">
      <c r="B1" s="275" t="s">
        <v>117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19" ht="18.75" thickBot="1">
      <c r="A2" s="1"/>
      <c r="K2" s="139">
        <v>2269.13</v>
      </c>
      <c r="M2" s="115"/>
      <c r="N2" s="153"/>
      <c r="O2" s="139">
        <v>1</v>
      </c>
      <c r="R2" s="139">
        <v>2219.11</v>
      </c>
      <c r="S2" s="2" t="s">
        <v>1353</v>
      </c>
    </row>
    <row r="3" spans="1:19" ht="93.75" customHeigh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1314</v>
      </c>
      <c r="H3" s="4" t="s">
        <v>1318</v>
      </c>
      <c r="I3" s="4" t="s">
        <v>284</v>
      </c>
      <c r="J3" s="4" t="s">
        <v>278</v>
      </c>
      <c r="K3" s="4" t="s">
        <v>289</v>
      </c>
      <c r="L3" s="4" t="s">
        <v>290</v>
      </c>
      <c r="M3" s="4" t="s">
        <v>291</v>
      </c>
      <c r="N3" s="4"/>
      <c r="O3" s="4" t="s">
        <v>292</v>
      </c>
      <c r="P3" s="4" t="s">
        <v>312</v>
      </c>
      <c r="Q3" s="4" t="s">
        <v>313</v>
      </c>
    </row>
    <row r="4" spans="1:19" ht="18.75">
      <c r="A4" s="5">
        <v>1</v>
      </c>
      <c r="B4" s="23">
        <v>2</v>
      </c>
      <c r="C4" s="23">
        <v>3</v>
      </c>
      <c r="D4" s="23"/>
      <c r="E4" s="23"/>
      <c r="F4" s="23"/>
      <c r="G4" s="23"/>
      <c r="H4" s="23"/>
      <c r="I4" s="23"/>
      <c r="J4" s="23">
        <v>4</v>
      </c>
      <c r="K4" s="23">
        <v>5</v>
      </c>
      <c r="L4" s="23">
        <v>8</v>
      </c>
      <c r="M4" s="23">
        <v>9</v>
      </c>
      <c r="N4" s="23"/>
      <c r="O4" s="23">
        <v>10</v>
      </c>
      <c r="P4" s="23">
        <v>11</v>
      </c>
      <c r="Q4" s="23">
        <v>13</v>
      </c>
    </row>
    <row r="5" spans="1:19" ht="18.75">
      <c r="A5" s="5"/>
      <c r="B5" s="7" t="s">
        <v>571</v>
      </c>
      <c r="C5" s="23"/>
      <c r="D5" s="23"/>
      <c r="E5" s="23"/>
      <c r="F5" s="23"/>
      <c r="G5" s="23"/>
      <c r="H5" s="23"/>
      <c r="I5" s="8"/>
      <c r="J5" s="8"/>
      <c r="K5" s="8"/>
      <c r="L5" s="8"/>
      <c r="M5" s="8"/>
      <c r="N5" s="8"/>
      <c r="O5" s="8"/>
      <c r="P5" s="8"/>
      <c r="Q5" s="8"/>
    </row>
    <row r="6" spans="1:19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8"/>
      <c r="H6" s="8"/>
      <c r="I6" s="8">
        <v>6</v>
      </c>
      <c r="J6" s="11">
        <v>1.8856065367693275E-3</v>
      </c>
      <c r="K6" s="18">
        <f>J6*$K$2</f>
        <v>4.2786863607793846</v>
      </c>
      <c r="L6" s="10">
        <f>K6*0.3677</f>
        <v>1.5732729748585799</v>
      </c>
      <c r="M6" s="10">
        <v>1.6528095537397862</v>
      </c>
      <c r="N6" s="10">
        <v>0.30395977372721555</v>
      </c>
      <c r="O6" s="247">
        <f>N6*$O$2</f>
        <v>0.30395977372721555</v>
      </c>
      <c r="P6" s="10">
        <f>K6+L6+M6+O6</f>
        <v>7.8087286631049659</v>
      </c>
      <c r="Q6" s="11">
        <f>P6/F6</f>
        <v>2.1716248576408494E-2</v>
      </c>
    </row>
    <row r="7" spans="1:19">
      <c r="A7" s="9">
        <f t="shared" ref="A7:A71" si="0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67" si="1">C7+D7+E7</f>
        <v>201.72</v>
      </c>
      <c r="G7" s="8"/>
      <c r="H7" s="8"/>
      <c r="I7" s="8">
        <v>5</v>
      </c>
      <c r="J7" s="11">
        <v>1.5713387806411063E-3</v>
      </c>
      <c r="K7" s="18">
        <f t="shared" ref="K7:K70" si="2">J7*$K$2</f>
        <v>3.5655719673161537</v>
      </c>
      <c r="L7" s="10">
        <f t="shared" ref="L7:L67" si="3">K7*0.3677</f>
        <v>1.3110608123821499</v>
      </c>
      <c r="M7" s="10">
        <v>1.3773412947831551</v>
      </c>
      <c r="N7" s="10">
        <v>0.25329981143934632</v>
      </c>
      <c r="O7" s="247">
        <f t="shared" ref="O7:O70" si="4">N7*$O$2</f>
        <v>0.25329981143934632</v>
      </c>
      <c r="P7" s="10">
        <f t="shared" ref="P7:P67" si="5">K7+L7+M7+O7</f>
        <v>6.5072738859208048</v>
      </c>
      <c r="Q7" s="11">
        <f t="shared" ref="Q7:Q67" si="6">P7/F7</f>
        <v>3.22589425238985E-2</v>
      </c>
    </row>
    <row r="8" spans="1:19">
      <c r="A8" s="9">
        <f t="shared" si="0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1"/>
        <v>585.14</v>
      </c>
      <c r="G8" s="8"/>
      <c r="H8" s="8"/>
      <c r="I8" s="8">
        <v>10</v>
      </c>
      <c r="J8" s="11">
        <v>3.1426775612822125E-3</v>
      </c>
      <c r="K8" s="18">
        <f t="shared" si="2"/>
        <v>7.1311439346323073</v>
      </c>
      <c r="L8" s="10">
        <f t="shared" si="3"/>
        <v>2.6221216247642998</v>
      </c>
      <c r="M8" s="10">
        <v>2.7546825895663103</v>
      </c>
      <c r="N8" s="10">
        <v>0.50659962287869265</v>
      </c>
      <c r="O8" s="247">
        <f t="shared" si="4"/>
        <v>0.50659962287869265</v>
      </c>
      <c r="P8" s="10">
        <f t="shared" si="5"/>
        <v>13.01454777184161</v>
      </c>
      <c r="Q8" s="11">
        <f t="shared" si="6"/>
        <v>2.2241767392148219E-2</v>
      </c>
    </row>
    <row r="9" spans="1:19">
      <c r="A9" s="9">
        <f t="shared" si="0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1"/>
        <v>1489.2</v>
      </c>
      <c r="G9" s="8"/>
      <c r="H9" s="8"/>
      <c r="I9" s="8">
        <v>32</v>
      </c>
      <c r="J9" s="11">
        <v>1.005656819610308E-2</v>
      </c>
      <c r="K9" s="18">
        <f t="shared" si="2"/>
        <v>22.819660590823382</v>
      </c>
      <c r="L9" s="10">
        <f t="shared" si="3"/>
        <v>8.3907891992457575</v>
      </c>
      <c r="M9" s="10">
        <v>8.8149842866121926</v>
      </c>
      <c r="N9" s="10">
        <v>1.6211187932118163</v>
      </c>
      <c r="O9" s="247">
        <f t="shared" si="4"/>
        <v>1.6211187932118163</v>
      </c>
      <c r="P9" s="10">
        <f t="shared" si="5"/>
        <v>41.646552869893149</v>
      </c>
      <c r="Q9" s="11">
        <f t="shared" si="6"/>
        <v>2.7965721776721159E-2</v>
      </c>
    </row>
    <row r="10" spans="1:19">
      <c r="A10" s="9">
        <f t="shared" si="0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1"/>
        <v>336.7</v>
      </c>
      <c r="G10" s="8"/>
      <c r="H10" s="8"/>
      <c r="I10" s="8">
        <v>8</v>
      </c>
      <c r="J10" s="11">
        <v>2.51414204902577E-3</v>
      </c>
      <c r="K10" s="18">
        <f t="shared" si="2"/>
        <v>5.7049151477058455</v>
      </c>
      <c r="L10" s="10">
        <f t="shared" si="3"/>
        <v>2.0976972998114394</v>
      </c>
      <c r="M10" s="10">
        <v>2.2037460716530481</v>
      </c>
      <c r="N10" s="10">
        <v>0.40527969830295407</v>
      </c>
      <c r="O10" s="247">
        <f t="shared" si="4"/>
        <v>0.40527969830295407</v>
      </c>
      <c r="P10" s="10">
        <f t="shared" si="5"/>
        <v>10.411638217473287</v>
      </c>
      <c r="Q10" s="11">
        <f t="shared" si="6"/>
        <v>3.0922596428492093E-2</v>
      </c>
    </row>
    <row r="11" spans="1:19">
      <c r="A11" s="9">
        <f t="shared" si="0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1"/>
        <v>2519.1999999999998</v>
      </c>
      <c r="G11" s="8"/>
      <c r="H11" s="8"/>
      <c r="I11" s="8">
        <v>60</v>
      </c>
      <c r="J11" s="11">
        <v>1.8856065367693277E-2</v>
      </c>
      <c r="K11" s="18">
        <f t="shared" si="2"/>
        <v>42.786863607793848</v>
      </c>
      <c r="L11" s="10">
        <f t="shared" si="3"/>
        <v>15.732729748585799</v>
      </c>
      <c r="M11" s="10">
        <v>16.528095537397864</v>
      </c>
      <c r="N11" s="10">
        <v>3.0395977372721559</v>
      </c>
      <c r="O11" s="247">
        <f t="shared" si="4"/>
        <v>3.0395977372721559</v>
      </c>
      <c r="P11" s="10">
        <f t="shared" si="5"/>
        <v>78.087286631049665</v>
      </c>
      <c r="Q11" s="11">
        <f t="shared" si="6"/>
        <v>3.0996858777012411E-2</v>
      </c>
    </row>
    <row r="12" spans="1:19">
      <c r="A12" s="9">
        <f t="shared" si="0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1"/>
        <v>157</v>
      </c>
      <c r="G12" s="8"/>
      <c r="H12" s="8"/>
      <c r="I12" s="8">
        <v>5</v>
      </c>
      <c r="J12" s="11">
        <v>1.5713387806411063E-3</v>
      </c>
      <c r="K12" s="18">
        <f t="shared" si="2"/>
        <v>3.5655719673161537</v>
      </c>
      <c r="L12" s="10">
        <f t="shared" si="3"/>
        <v>1.3110608123821499</v>
      </c>
      <c r="M12" s="10">
        <v>1.3773412947831551</v>
      </c>
      <c r="N12" s="10">
        <v>0.25329981143934632</v>
      </c>
      <c r="O12" s="247">
        <f t="shared" si="4"/>
        <v>0.25329981143934632</v>
      </c>
      <c r="P12" s="10">
        <f t="shared" si="5"/>
        <v>6.5072738859208048</v>
      </c>
      <c r="Q12" s="11">
        <f t="shared" si="6"/>
        <v>4.1447604368922322E-2</v>
      </c>
    </row>
    <row r="13" spans="1:19">
      <c r="A13" s="9">
        <f t="shared" si="0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1"/>
        <v>2085.1999999999998</v>
      </c>
      <c r="G13" s="8"/>
      <c r="H13" s="8"/>
      <c r="I13" s="8">
        <v>48</v>
      </c>
      <c r="J13" s="11">
        <v>1.508485229415462E-2</v>
      </c>
      <c r="K13" s="18">
        <f t="shared" si="2"/>
        <v>34.229490886235077</v>
      </c>
      <c r="L13" s="10">
        <f t="shared" si="3"/>
        <v>12.586183798868639</v>
      </c>
      <c r="M13" s="10">
        <v>13.22247642991829</v>
      </c>
      <c r="N13" s="10">
        <v>2.4316781898177244</v>
      </c>
      <c r="O13" s="247">
        <f t="shared" si="4"/>
        <v>2.4316781898177244</v>
      </c>
      <c r="P13" s="10">
        <f t="shared" si="5"/>
        <v>62.469829304839728</v>
      </c>
      <c r="Q13" s="11">
        <f t="shared" si="6"/>
        <v>2.9958675093439351E-2</v>
      </c>
    </row>
    <row r="14" spans="1:19">
      <c r="A14" s="9">
        <f t="shared" si="0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1"/>
        <v>2093.6</v>
      </c>
      <c r="G14" s="8"/>
      <c r="H14" s="8"/>
      <c r="I14" s="8">
        <v>48</v>
      </c>
      <c r="J14" s="11">
        <v>1.508485229415462E-2</v>
      </c>
      <c r="K14" s="18">
        <f t="shared" si="2"/>
        <v>34.229490886235077</v>
      </c>
      <c r="L14" s="10">
        <f t="shared" si="3"/>
        <v>12.586183798868639</v>
      </c>
      <c r="M14" s="10">
        <v>13.22247642991829</v>
      </c>
      <c r="N14" s="10">
        <v>2.4316781898177244</v>
      </c>
      <c r="O14" s="247">
        <f t="shared" si="4"/>
        <v>2.4316781898177244</v>
      </c>
      <c r="P14" s="10">
        <f t="shared" si="5"/>
        <v>62.469829304839728</v>
      </c>
      <c r="Q14" s="11">
        <f t="shared" si="6"/>
        <v>2.9838474066125206E-2</v>
      </c>
    </row>
    <row r="15" spans="1:19">
      <c r="A15" s="9">
        <f t="shared" si="0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1"/>
        <v>2063.25</v>
      </c>
      <c r="G15" s="8"/>
      <c r="H15" s="8"/>
      <c r="I15" s="8">
        <v>48</v>
      </c>
      <c r="J15" s="11">
        <v>1.508485229415462E-2</v>
      </c>
      <c r="K15" s="18">
        <f t="shared" si="2"/>
        <v>34.229490886235077</v>
      </c>
      <c r="L15" s="10">
        <f t="shared" si="3"/>
        <v>12.586183798868639</v>
      </c>
      <c r="M15" s="10">
        <v>13.22247642991829</v>
      </c>
      <c r="N15" s="10">
        <v>2.4316781898177244</v>
      </c>
      <c r="O15" s="247">
        <f t="shared" si="4"/>
        <v>2.4316781898177244</v>
      </c>
      <c r="P15" s="10">
        <f t="shared" si="5"/>
        <v>62.469829304839728</v>
      </c>
      <c r="Q15" s="11">
        <f t="shared" si="6"/>
        <v>3.0277392126421776E-2</v>
      </c>
    </row>
    <row r="16" spans="1:19">
      <c r="A16" s="9">
        <f t="shared" si="0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1"/>
        <v>225</v>
      </c>
      <c r="G16" s="8"/>
      <c r="H16" s="8"/>
      <c r="I16" s="8">
        <v>8</v>
      </c>
      <c r="J16" s="11">
        <v>2.51414204902577E-3</v>
      </c>
      <c r="K16" s="18">
        <f t="shared" si="2"/>
        <v>5.7049151477058455</v>
      </c>
      <c r="L16" s="10">
        <f t="shared" si="3"/>
        <v>2.0976972998114394</v>
      </c>
      <c r="M16" s="10">
        <v>2.2037460716530481</v>
      </c>
      <c r="N16" s="10">
        <v>0.40527969830295407</v>
      </c>
      <c r="O16" s="247">
        <f t="shared" si="4"/>
        <v>0.40527969830295407</v>
      </c>
      <c r="P16" s="10">
        <f t="shared" si="5"/>
        <v>10.411638217473287</v>
      </c>
      <c r="Q16" s="11">
        <f t="shared" si="6"/>
        <v>4.6273947633214609E-2</v>
      </c>
    </row>
    <row r="17" spans="1:17">
      <c r="A17" s="9">
        <f t="shared" si="0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1"/>
        <v>594.6</v>
      </c>
      <c r="G17" s="8"/>
      <c r="H17" s="8">
        <v>1</v>
      </c>
      <c r="I17" s="8">
        <v>12</v>
      </c>
      <c r="J17" s="11">
        <v>4.0854808296668758E-3</v>
      </c>
      <c r="K17" s="18">
        <f t="shared" si="2"/>
        <v>9.2704871150219983</v>
      </c>
      <c r="L17" s="10">
        <f t="shared" si="3"/>
        <v>3.4087581121935888</v>
      </c>
      <c r="M17" s="10">
        <v>3.5810873664362033</v>
      </c>
      <c r="N17" s="10">
        <v>0.65857950974230028</v>
      </c>
      <c r="O17" s="247">
        <f t="shared" si="4"/>
        <v>0.65857950974230028</v>
      </c>
      <c r="P17" s="10">
        <f t="shared" si="5"/>
        <v>16.918912103394089</v>
      </c>
      <c r="Q17" s="11">
        <f t="shared" si="6"/>
        <v>2.8454275316841721E-2</v>
      </c>
    </row>
    <row r="18" spans="1:17">
      <c r="A18" s="9">
        <f t="shared" si="0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1"/>
        <v>720.56000000000006</v>
      </c>
      <c r="G18" s="8">
        <v>1</v>
      </c>
      <c r="H18" s="8">
        <v>1</v>
      </c>
      <c r="I18" s="8">
        <v>12</v>
      </c>
      <c r="J18" s="11">
        <v>4.3997485857950975E-3</v>
      </c>
      <c r="K18" s="18">
        <f t="shared" si="2"/>
        <v>9.983601508485231</v>
      </c>
      <c r="L18" s="10">
        <f t="shared" si="3"/>
        <v>3.6709702746700197</v>
      </c>
      <c r="M18" s="10">
        <v>3.8565556253928346</v>
      </c>
      <c r="N18" s="10">
        <v>0.70923947203016968</v>
      </c>
      <c r="O18" s="247">
        <f t="shared" si="4"/>
        <v>0.70923947203016968</v>
      </c>
      <c r="P18" s="10">
        <f t="shared" si="5"/>
        <v>18.220366880578254</v>
      </c>
      <c r="Q18" s="11">
        <f t="shared" si="6"/>
        <v>2.5286397913537043E-2</v>
      </c>
    </row>
    <row r="19" spans="1:17">
      <c r="A19" s="9">
        <f t="shared" si="0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1"/>
        <v>714.65</v>
      </c>
      <c r="G19" s="8"/>
      <c r="H19" s="8"/>
      <c r="I19" s="8">
        <v>14</v>
      </c>
      <c r="J19" s="11">
        <v>4.3997485857950975E-3</v>
      </c>
      <c r="K19" s="18">
        <f t="shared" si="2"/>
        <v>9.983601508485231</v>
      </c>
      <c r="L19" s="10">
        <f t="shared" si="3"/>
        <v>3.6709702746700197</v>
      </c>
      <c r="M19" s="10">
        <v>3.8565556253928346</v>
      </c>
      <c r="N19" s="10">
        <v>0.70923947203016968</v>
      </c>
      <c r="O19" s="247">
        <f t="shared" si="4"/>
        <v>0.70923947203016968</v>
      </c>
      <c r="P19" s="10">
        <f t="shared" si="5"/>
        <v>18.220366880578254</v>
      </c>
      <c r="Q19" s="11">
        <f t="shared" si="6"/>
        <v>2.5495510922239215E-2</v>
      </c>
    </row>
    <row r="20" spans="1:17">
      <c r="A20" s="9">
        <f t="shared" si="0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1"/>
        <v>589.14</v>
      </c>
      <c r="G20" s="8"/>
      <c r="H20" s="8"/>
      <c r="I20" s="8">
        <v>15</v>
      </c>
      <c r="J20" s="11">
        <v>4.7140163419233192E-3</v>
      </c>
      <c r="K20" s="18">
        <f t="shared" si="2"/>
        <v>10.696715901948462</v>
      </c>
      <c r="L20" s="10">
        <f t="shared" si="3"/>
        <v>3.9331824371464497</v>
      </c>
      <c r="M20" s="10">
        <v>4.1320238843494659</v>
      </c>
      <c r="N20" s="10">
        <v>0.75989943431803897</v>
      </c>
      <c r="O20" s="247">
        <f t="shared" si="4"/>
        <v>0.75989943431803897</v>
      </c>
      <c r="P20" s="10">
        <f t="shared" si="5"/>
        <v>19.521821657762416</v>
      </c>
      <c r="Q20" s="11">
        <f t="shared" si="6"/>
        <v>3.3136133444957763E-2</v>
      </c>
    </row>
    <row r="21" spans="1:17">
      <c r="A21" s="9">
        <f t="shared" si="0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1"/>
        <v>1124.6099999999999</v>
      </c>
      <c r="G21" s="8"/>
      <c r="H21" s="8"/>
      <c r="I21" s="8">
        <v>31</v>
      </c>
      <c r="J21" s="11">
        <v>9.7423004399748592E-3</v>
      </c>
      <c r="K21" s="18">
        <f t="shared" si="2"/>
        <v>22.106546197360153</v>
      </c>
      <c r="L21" s="10">
        <f t="shared" si="3"/>
        <v>8.1285770367693289</v>
      </c>
      <c r="M21" s="10">
        <v>8.5395160276555622</v>
      </c>
      <c r="N21" s="10">
        <v>1.5704588309239471</v>
      </c>
      <c r="O21" s="247">
        <f t="shared" si="4"/>
        <v>1.5704588309239471</v>
      </c>
      <c r="P21" s="10">
        <f t="shared" si="5"/>
        <v>40.345098092708987</v>
      </c>
      <c r="Q21" s="11">
        <f t="shared" si="6"/>
        <v>3.5874745994352704E-2</v>
      </c>
    </row>
    <row r="22" spans="1:17">
      <c r="A22" s="9">
        <f t="shared" si="0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1"/>
        <v>1240</v>
      </c>
      <c r="G22" s="8"/>
      <c r="H22" s="8">
        <v>1</v>
      </c>
      <c r="I22" s="8">
        <v>26</v>
      </c>
      <c r="J22" s="11">
        <v>8.4852294154619742E-3</v>
      </c>
      <c r="K22" s="18">
        <f t="shared" si="2"/>
        <v>19.254088623507229</v>
      </c>
      <c r="L22" s="10">
        <f t="shared" si="3"/>
        <v>7.0797283868636089</v>
      </c>
      <c r="M22" s="10">
        <v>7.4376429918290388</v>
      </c>
      <c r="N22" s="10">
        <v>1.3678189817724702</v>
      </c>
      <c r="O22" s="247">
        <f t="shared" si="4"/>
        <v>1.3678189817724702</v>
      </c>
      <c r="P22" s="10">
        <f t="shared" si="5"/>
        <v>35.139278983972346</v>
      </c>
      <c r="Q22" s="11">
        <f t="shared" si="6"/>
        <v>2.8338128212880925E-2</v>
      </c>
    </row>
    <row r="23" spans="1:17">
      <c r="A23" s="9">
        <f t="shared" si="0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1"/>
        <v>762.66000000000008</v>
      </c>
      <c r="G23" s="8"/>
      <c r="H23" s="8">
        <v>2</v>
      </c>
      <c r="I23" s="8">
        <v>11</v>
      </c>
      <c r="J23" s="11">
        <v>4.0854808296668758E-3</v>
      </c>
      <c r="K23" s="18">
        <f t="shared" si="2"/>
        <v>9.2704871150219983</v>
      </c>
      <c r="L23" s="10">
        <f t="shared" si="3"/>
        <v>3.4087581121935888</v>
      </c>
      <c r="M23" s="10">
        <v>3.5810873664362033</v>
      </c>
      <c r="N23" s="10">
        <v>0.65857950974230028</v>
      </c>
      <c r="O23" s="247">
        <f t="shared" si="4"/>
        <v>0.65857950974230028</v>
      </c>
      <c r="P23" s="10">
        <f t="shared" si="5"/>
        <v>16.918912103394089</v>
      </c>
      <c r="Q23" s="11">
        <f t="shared" si="6"/>
        <v>2.2184082164259416E-2</v>
      </c>
    </row>
    <row r="24" spans="1:17">
      <c r="A24" s="9">
        <f t="shared" si="0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1"/>
        <v>566</v>
      </c>
      <c r="G24" s="8"/>
      <c r="H24" s="8"/>
      <c r="I24" s="8">
        <v>11</v>
      </c>
      <c r="J24" s="11">
        <v>3.4569453174104338E-3</v>
      </c>
      <c r="K24" s="18">
        <f t="shared" si="2"/>
        <v>7.8442583280955382</v>
      </c>
      <c r="L24" s="10">
        <f t="shared" si="3"/>
        <v>2.8843337872407298</v>
      </c>
      <c r="M24" s="10">
        <v>3.0301508485229416</v>
      </c>
      <c r="N24" s="10">
        <v>0.55725958516656193</v>
      </c>
      <c r="O24" s="247">
        <f t="shared" si="4"/>
        <v>0.55725958516656193</v>
      </c>
      <c r="P24" s="10">
        <f t="shared" si="5"/>
        <v>14.316002549025772</v>
      </c>
      <c r="Q24" s="11">
        <f t="shared" si="6"/>
        <v>2.5293290722660376E-2</v>
      </c>
    </row>
    <row r="25" spans="1:17">
      <c r="A25" s="9">
        <f t="shared" si="0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1"/>
        <v>678.79</v>
      </c>
      <c r="G25" s="8"/>
      <c r="H25" s="8"/>
      <c r="I25" s="8">
        <v>19</v>
      </c>
      <c r="J25" s="11">
        <v>5.9710873664362042E-3</v>
      </c>
      <c r="K25" s="18">
        <f t="shared" si="2"/>
        <v>13.549173475801386</v>
      </c>
      <c r="L25" s="10">
        <f t="shared" si="3"/>
        <v>4.98203108705217</v>
      </c>
      <c r="M25" s="10">
        <v>5.2338969201759902</v>
      </c>
      <c r="N25" s="10">
        <v>0.962539283469516</v>
      </c>
      <c r="O25" s="247">
        <f t="shared" si="4"/>
        <v>0.962539283469516</v>
      </c>
      <c r="P25" s="10">
        <f t="shared" si="5"/>
        <v>24.727640766499064</v>
      </c>
      <c r="Q25" s="11">
        <f t="shared" si="6"/>
        <v>3.6428999788593035E-2</v>
      </c>
    </row>
    <row r="26" spans="1:17">
      <c r="A26" s="9">
        <f t="shared" si="0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1"/>
        <v>941.65</v>
      </c>
      <c r="G26" s="8">
        <v>1</v>
      </c>
      <c r="H26" s="8">
        <v>1</v>
      </c>
      <c r="I26" s="8">
        <v>20</v>
      </c>
      <c r="J26" s="11">
        <v>6.9138906348208675E-3</v>
      </c>
      <c r="K26" s="18">
        <f t="shared" si="2"/>
        <v>15.688516656191076</v>
      </c>
      <c r="L26" s="10">
        <f t="shared" si="3"/>
        <v>5.7686675744814595</v>
      </c>
      <c r="M26" s="10">
        <v>6.0603016970458832</v>
      </c>
      <c r="N26" s="10">
        <v>1.1145191703331239</v>
      </c>
      <c r="O26" s="247">
        <f t="shared" si="4"/>
        <v>1.1145191703331239</v>
      </c>
      <c r="P26" s="10">
        <f t="shared" si="5"/>
        <v>28.632005098051543</v>
      </c>
      <c r="Q26" s="11">
        <f t="shared" si="6"/>
        <v>3.0406207293635155E-2</v>
      </c>
    </row>
    <row r="27" spans="1:17">
      <c r="A27" s="9">
        <f t="shared" si="0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1"/>
        <v>1038.9000000000001</v>
      </c>
      <c r="G27" s="8"/>
      <c r="H27" s="8">
        <v>1</v>
      </c>
      <c r="I27" s="8">
        <v>21</v>
      </c>
      <c r="J27" s="11">
        <v>6.9138906348208675E-3</v>
      </c>
      <c r="K27" s="18">
        <f t="shared" si="2"/>
        <v>15.688516656191076</v>
      </c>
      <c r="L27" s="10">
        <f t="shared" si="3"/>
        <v>5.7686675744814595</v>
      </c>
      <c r="M27" s="10">
        <v>6.0603016970458832</v>
      </c>
      <c r="N27" s="10">
        <v>1.1145191703331239</v>
      </c>
      <c r="O27" s="247">
        <f t="shared" si="4"/>
        <v>1.1145191703331239</v>
      </c>
      <c r="P27" s="10">
        <f t="shared" si="5"/>
        <v>28.632005098051543</v>
      </c>
      <c r="Q27" s="11">
        <f t="shared" si="6"/>
        <v>2.7559924052412688E-2</v>
      </c>
    </row>
    <row r="28" spans="1:17">
      <c r="A28" s="9">
        <f t="shared" si="0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1"/>
        <v>282.89999999999998</v>
      </c>
      <c r="G28" s="8">
        <v>1</v>
      </c>
      <c r="H28" s="8"/>
      <c r="I28" s="8">
        <v>4</v>
      </c>
      <c r="J28" s="11">
        <v>1.5713387806411063E-3</v>
      </c>
      <c r="K28" s="18">
        <f t="shared" si="2"/>
        <v>3.5655719673161537</v>
      </c>
      <c r="L28" s="10">
        <f t="shared" si="3"/>
        <v>1.3110608123821499</v>
      </c>
      <c r="M28" s="10">
        <v>1.3773412947831551</v>
      </c>
      <c r="N28" s="10">
        <v>0.25329981143934632</v>
      </c>
      <c r="O28" s="247">
        <f t="shared" si="4"/>
        <v>0.25329981143934632</v>
      </c>
      <c r="P28" s="10">
        <f t="shared" si="5"/>
        <v>6.5072738859208048</v>
      </c>
      <c r="Q28" s="11">
        <f t="shared" si="6"/>
        <v>2.3002028582258062E-2</v>
      </c>
    </row>
    <row r="29" spans="1:17">
      <c r="A29" s="9">
        <f t="shared" si="0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1"/>
        <v>114.7</v>
      </c>
      <c r="G29" s="8"/>
      <c r="H29" s="8"/>
      <c r="I29" s="8">
        <v>2</v>
      </c>
      <c r="J29" s="11">
        <v>6.285355122564425E-4</v>
      </c>
      <c r="K29" s="18">
        <f t="shared" si="2"/>
        <v>1.4262287869264614</v>
      </c>
      <c r="L29" s="10">
        <f t="shared" si="3"/>
        <v>0.52442432495285984</v>
      </c>
      <c r="M29" s="10">
        <v>0.55093651791326204</v>
      </c>
      <c r="N29" s="10">
        <v>0.10131992457573852</v>
      </c>
      <c r="O29" s="247">
        <f t="shared" si="4"/>
        <v>0.10131992457573852</v>
      </c>
      <c r="P29" s="10">
        <f t="shared" si="5"/>
        <v>2.6029095543683218</v>
      </c>
      <c r="Q29" s="11">
        <f t="shared" si="6"/>
        <v>2.269319576607081E-2</v>
      </c>
    </row>
    <row r="30" spans="1:17">
      <c r="A30" s="9">
        <f t="shared" si="0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1"/>
        <v>201.3</v>
      </c>
      <c r="G30" s="8">
        <v>1</v>
      </c>
      <c r="H30" s="8"/>
      <c r="I30" s="8">
        <v>2</v>
      </c>
      <c r="J30" s="11">
        <v>9.4280326838466376E-4</v>
      </c>
      <c r="K30" s="18">
        <f t="shared" si="2"/>
        <v>2.1393431803896923</v>
      </c>
      <c r="L30" s="10">
        <f t="shared" si="3"/>
        <v>0.78663648742928993</v>
      </c>
      <c r="M30" s="10">
        <v>0.82640477686989311</v>
      </c>
      <c r="N30" s="10">
        <v>0.94280326838466377</v>
      </c>
      <c r="O30" s="247">
        <f t="shared" si="4"/>
        <v>0.94280326838466377</v>
      </c>
      <c r="P30" s="10">
        <f t="shared" si="5"/>
        <v>4.6951877130735387</v>
      </c>
      <c r="Q30" s="11">
        <f t="shared" si="6"/>
        <v>2.3324330417652948E-2</v>
      </c>
    </row>
    <row r="31" spans="1:17">
      <c r="A31" s="9">
        <f t="shared" si="0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1"/>
        <v>148.1</v>
      </c>
      <c r="G31" s="8"/>
      <c r="H31" s="8"/>
      <c r="I31" s="8">
        <v>3</v>
      </c>
      <c r="J31" s="11">
        <v>9.4280326838466376E-4</v>
      </c>
      <c r="K31" s="18">
        <f t="shared" si="2"/>
        <v>2.1393431803896923</v>
      </c>
      <c r="L31" s="10">
        <f t="shared" si="3"/>
        <v>0.78663648742928993</v>
      </c>
      <c r="M31" s="10">
        <v>0.82640477686989311</v>
      </c>
      <c r="N31" s="10">
        <v>0.15197988686360778</v>
      </c>
      <c r="O31" s="247">
        <f t="shared" si="4"/>
        <v>0.15197988686360778</v>
      </c>
      <c r="P31" s="10">
        <f t="shared" si="5"/>
        <v>3.904364331552483</v>
      </c>
      <c r="Q31" s="11">
        <f t="shared" si="6"/>
        <v>2.6363027221826353E-2</v>
      </c>
    </row>
    <row r="32" spans="1:17">
      <c r="A32" s="9">
        <f t="shared" si="0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1"/>
        <v>337.2</v>
      </c>
      <c r="G32" s="8"/>
      <c r="H32" s="8"/>
      <c r="I32" s="8">
        <v>6</v>
      </c>
      <c r="J32" s="11">
        <v>1.8856065367693275E-3</v>
      </c>
      <c r="K32" s="18">
        <f t="shared" si="2"/>
        <v>4.2786863607793846</v>
      </c>
      <c r="L32" s="10">
        <f t="shared" si="3"/>
        <v>1.5732729748585799</v>
      </c>
      <c r="M32" s="10">
        <v>1.6528095537397862</v>
      </c>
      <c r="N32" s="10">
        <v>0.30395977372721555</v>
      </c>
      <c r="O32" s="247">
        <f t="shared" si="4"/>
        <v>0.30395977372721555</v>
      </c>
      <c r="P32" s="10">
        <f t="shared" si="5"/>
        <v>7.8087286631049659</v>
      </c>
      <c r="Q32" s="11">
        <f t="shared" si="6"/>
        <v>2.3157558312885428E-2</v>
      </c>
    </row>
    <row r="33" spans="1:17">
      <c r="A33" s="9">
        <f t="shared" si="0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1"/>
        <v>284.3</v>
      </c>
      <c r="G33" s="8"/>
      <c r="H33" s="8"/>
      <c r="I33" s="8">
        <v>6</v>
      </c>
      <c r="J33" s="11">
        <v>1.8856065367693275E-3</v>
      </c>
      <c r="K33" s="18">
        <f t="shared" si="2"/>
        <v>4.2786863607793846</v>
      </c>
      <c r="L33" s="10">
        <f t="shared" si="3"/>
        <v>1.5732729748585799</v>
      </c>
      <c r="M33" s="10">
        <v>1.6528095537397862</v>
      </c>
      <c r="N33" s="10">
        <v>0.30395977372721555</v>
      </c>
      <c r="O33" s="247">
        <f t="shared" si="4"/>
        <v>0.30395977372721555</v>
      </c>
      <c r="P33" s="10">
        <f t="shared" si="5"/>
        <v>7.8087286631049659</v>
      </c>
      <c r="Q33" s="11">
        <f t="shared" si="6"/>
        <v>2.7466509543105755E-2</v>
      </c>
    </row>
    <row r="34" spans="1:17">
      <c r="A34" s="9">
        <f t="shared" si="0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1"/>
        <v>213.73</v>
      </c>
      <c r="G34" s="8">
        <v>1</v>
      </c>
      <c r="H34" s="8"/>
      <c r="I34" s="8">
        <v>3</v>
      </c>
      <c r="J34" s="11">
        <v>1.257071024512885E-3</v>
      </c>
      <c r="K34" s="18">
        <f t="shared" si="2"/>
        <v>2.8524575738529228</v>
      </c>
      <c r="L34" s="10">
        <f t="shared" si="3"/>
        <v>1.0488486499057197</v>
      </c>
      <c r="M34" s="10">
        <v>1.1018730358265241</v>
      </c>
      <c r="N34" s="10">
        <v>0.20263984915147704</v>
      </c>
      <c r="O34" s="247">
        <f t="shared" si="4"/>
        <v>0.20263984915147704</v>
      </c>
      <c r="P34" s="10">
        <f t="shared" si="5"/>
        <v>5.2058191087366437</v>
      </c>
      <c r="Q34" s="11">
        <f t="shared" si="6"/>
        <v>2.4356988297088121E-2</v>
      </c>
    </row>
    <row r="35" spans="1:17">
      <c r="A35" s="9">
        <f t="shared" si="0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1"/>
        <v>164.22</v>
      </c>
      <c r="G35" s="8"/>
      <c r="H35" s="8"/>
      <c r="I35" s="8">
        <v>3</v>
      </c>
      <c r="J35" s="11">
        <v>9.4280326838466376E-4</v>
      </c>
      <c r="K35" s="18">
        <f t="shared" si="2"/>
        <v>2.1393431803896923</v>
      </c>
      <c r="L35" s="10">
        <f t="shared" si="3"/>
        <v>0.78663648742928993</v>
      </c>
      <c r="M35" s="10">
        <v>0.82640477686989311</v>
      </c>
      <c r="N35" s="10">
        <v>0.15197988686360778</v>
      </c>
      <c r="O35" s="247">
        <f t="shared" si="4"/>
        <v>0.15197988686360778</v>
      </c>
      <c r="P35" s="10">
        <f t="shared" si="5"/>
        <v>3.904364331552483</v>
      </c>
      <c r="Q35" s="11">
        <f t="shared" si="6"/>
        <v>2.3775206013594466E-2</v>
      </c>
    </row>
    <row r="36" spans="1:17">
      <c r="A36" s="9">
        <f t="shared" si="0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1"/>
        <v>251.7</v>
      </c>
      <c r="G36" s="8"/>
      <c r="H36" s="8"/>
      <c r="I36" s="8">
        <v>5</v>
      </c>
      <c r="J36" s="11">
        <v>1.5713387806411063E-3</v>
      </c>
      <c r="K36" s="18">
        <f t="shared" si="2"/>
        <v>3.5655719673161537</v>
      </c>
      <c r="L36" s="10">
        <f t="shared" si="3"/>
        <v>1.3110608123821499</v>
      </c>
      <c r="M36" s="10">
        <v>1.3773412947831551</v>
      </c>
      <c r="N36" s="10">
        <v>0.25329981143934632</v>
      </c>
      <c r="O36" s="247">
        <f t="shared" si="4"/>
        <v>0.25329981143934632</v>
      </c>
      <c r="P36" s="10">
        <f t="shared" si="5"/>
        <v>6.5072738859208048</v>
      </c>
      <c r="Q36" s="11">
        <f t="shared" si="6"/>
        <v>2.5853293150261442E-2</v>
      </c>
    </row>
    <row r="37" spans="1:17">
      <c r="A37" s="9">
        <f t="shared" si="0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1"/>
        <v>132.6</v>
      </c>
      <c r="G37" s="8"/>
      <c r="H37" s="8"/>
      <c r="I37" s="8">
        <v>2</v>
      </c>
      <c r="J37" s="11">
        <v>6.285355122564425E-4</v>
      </c>
      <c r="K37" s="18">
        <f t="shared" si="2"/>
        <v>1.4262287869264614</v>
      </c>
      <c r="L37" s="10">
        <f t="shared" si="3"/>
        <v>0.52442432495285984</v>
      </c>
      <c r="M37" s="10">
        <v>0.55093651791326204</v>
      </c>
      <c r="N37" s="10">
        <v>0.10131992457573852</v>
      </c>
      <c r="O37" s="247">
        <f t="shared" si="4"/>
        <v>0.10131992457573852</v>
      </c>
      <c r="P37" s="10">
        <f t="shared" si="5"/>
        <v>2.6029095543683218</v>
      </c>
      <c r="Q37" s="11">
        <f t="shared" si="6"/>
        <v>1.9629785477890814E-2</v>
      </c>
    </row>
    <row r="38" spans="1:17">
      <c r="A38" s="9">
        <f t="shared" si="0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1"/>
        <v>89.3</v>
      </c>
      <c r="G38" s="8"/>
      <c r="H38" s="8"/>
      <c r="I38" s="8">
        <v>2</v>
      </c>
      <c r="J38" s="11">
        <v>6.285355122564425E-4</v>
      </c>
      <c r="K38" s="18">
        <f t="shared" si="2"/>
        <v>1.4262287869264614</v>
      </c>
      <c r="L38" s="10">
        <f t="shared" si="3"/>
        <v>0.52442432495285984</v>
      </c>
      <c r="M38" s="10">
        <v>0.55093651791326204</v>
      </c>
      <c r="N38" s="10">
        <v>0.10131992457573852</v>
      </c>
      <c r="O38" s="247">
        <f t="shared" si="4"/>
        <v>0.10131992457573852</v>
      </c>
      <c r="P38" s="10">
        <f t="shared" si="5"/>
        <v>2.6029095543683218</v>
      </c>
      <c r="Q38" s="11">
        <f t="shared" si="6"/>
        <v>2.9147923341190617E-2</v>
      </c>
    </row>
    <row r="39" spans="1:17">
      <c r="A39" s="9">
        <f t="shared" si="0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1"/>
        <v>123.45</v>
      </c>
      <c r="G39" s="8"/>
      <c r="H39" s="8"/>
      <c r="I39" s="8">
        <v>2</v>
      </c>
      <c r="J39" s="11">
        <v>6.285355122564425E-4</v>
      </c>
      <c r="K39" s="18">
        <f t="shared" si="2"/>
        <v>1.4262287869264614</v>
      </c>
      <c r="L39" s="10">
        <f t="shared" si="3"/>
        <v>0.52442432495285984</v>
      </c>
      <c r="M39" s="10">
        <v>0.55093651791326204</v>
      </c>
      <c r="N39" s="10">
        <v>0.10131992457573852</v>
      </c>
      <c r="O39" s="247">
        <f t="shared" si="4"/>
        <v>0.10131992457573852</v>
      </c>
      <c r="P39" s="10">
        <f t="shared" si="5"/>
        <v>2.6029095543683218</v>
      </c>
      <c r="Q39" s="11">
        <f t="shared" si="6"/>
        <v>2.1084727050371177E-2</v>
      </c>
    </row>
    <row r="40" spans="1:17">
      <c r="A40" s="9">
        <f t="shared" si="0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1"/>
        <v>241.3</v>
      </c>
      <c r="G40" s="8"/>
      <c r="H40" s="8">
        <v>1</v>
      </c>
      <c r="I40" s="8">
        <v>5</v>
      </c>
      <c r="J40" s="11">
        <v>1.8856065367693275E-3</v>
      </c>
      <c r="K40" s="18">
        <f t="shared" si="2"/>
        <v>4.2786863607793846</v>
      </c>
      <c r="L40" s="10">
        <f t="shared" si="3"/>
        <v>1.5732729748585799</v>
      </c>
      <c r="M40" s="10">
        <v>1.6528095537397862</v>
      </c>
      <c r="N40" s="10">
        <v>0.30395977372721555</v>
      </c>
      <c r="O40" s="247">
        <f t="shared" si="4"/>
        <v>0.30395977372721555</v>
      </c>
      <c r="P40" s="10">
        <f t="shared" si="5"/>
        <v>7.8087286631049659</v>
      </c>
      <c r="Q40" s="11">
        <f t="shared" si="6"/>
        <v>3.2361080244943913E-2</v>
      </c>
    </row>
    <row r="41" spans="1:17">
      <c r="A41" s="9">
        <f t="shared" si="0"/>
        <v>36</v>
      </c>
      <c r="B41" s="14" t="s">
        <v>354</v>
      </c>
      <c r="C41" s="8">
        <f>димвенканали!C41</f>
        <v>176.4</v>
      </c>
      <c r="D41" s="8">
        <f>димвенканали!D41</f>
        <v>0</v>
      </c>
      <c r="E41" s="8">
        <f>димвенканали!E41</f>
        <v>0</v>
      </c>
      <c r="F41" s="8">
        <f t="shared" si="1"/>
        <v>176.4</v>
      </c>
      <c r="G41" s="8"/>
      <c r="H41" s="8"/>
      <c r="I41" s="8">
        <v>0</v>
      </c>
      <c r="J41" s="11">
        <v>0</v>
      </c>
      <c r="K41" s="18">
        <f t="shared" si="2"/>
        <v>0</v>
      </c>
      <c r="L41" s="10">
        <f t="shared" si="3"/>
        <v>0</v>
      </c>
      <c r="M41" s="10">
        <v>0</v>
      </c>
      <c r="N41" s="10">
        <v>0</v>
      </c>
      <c r="O41" s="247">
        <f t="shared" si="4"/>
        <v>0</v>
      </c>
      <c r="P41" s="10">
        <f t="shared" si="5"/>
        <v>0</v>
      </c>
      <c r="Q41" s="11">
        <f t="shared" si="6"/>
        <v>0</v>
      </c>
    </row>
    <row r="42" spans="1:17">
      <c r="A42" s="9">
        <f t="shared" si="0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1"/>
        <v>127</v>
      </c>
      <c r="G42" s="8"/>
      <c r="H42" s="8"/>
      <c r="I42" s="8">
        <v>3</v>
      </c>
      <c r="J42" s="11">
        <v>9.4280326838466376E-4</v>
      </c>
      <c r="K42" s="18">
        <f t="shared" si="2"/>
        <v>2.1393431803896923</v>
      </c>
      <c r="L42" s="10">
        <f t="shared" si="3"/>
        <v>0.78663648742928993</v>
      </c>
      <c r="M42" s="10">
        <v>0.82640477686989311</v>
      </c>
      <c r="N42" s="10">
        <v>0.15197988686360778</v>
      </c>
      <c r="O42" s="247">
        <f t="shared" si="4"/>
        <v>0.15197988686360778</v>
      </c>
      <c r="P42" s="10">
        <f t="shared" si="5"/>
        <v>3.904364331552483</v>
      </c>
      <c r="Q42" s="11">
        <f t="shared" si="6"/>
        <v>3.0743026232696716E-2</v>
      </c>
    </row>
    <row r="43" spans="1:17">
      <c r="A43" s="9">
        <f t="shared" si="0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1"/>
        <v>153.9</v>
      </c>
      <c r="G43" s="8"/>
      <c r="H43" s="8"/>
      <c r="I43" s="8">
        <v>2</v>
      </c>
      <c r="J43" s="11">
        <v>6.285355122564425E-4</v>
      </c>
      <c r="K43" s="18">
        <f t="shared" si="2"/>
        <v>1.4262287869264614</v>
      </c>
      <c r="L43" s="10">
        <f t="shared" si="3"/>
        <v>0.52442432495285984</v>
      </c>
      <c r="M43" s="10">
        <v>0.55093651791326204</v>
      </c>
      <c r="N43" s="10">
        <v>0.10131992457573852</v>
      </c>
      <c r="O43" s="247">
        <f t="shared" si="4"/>
        <v>0.10131992457573852</v>
      </c>
      <c r="P43" s="10">
        <f t="shared" si="5"/>
        <v>2.6029095543683218</v>
      </c>
      <c r="Q43" s="11">
        <f t="shared" si="6"/>
        <v>1.6912992555999491E-2</v>
      </c>
    </row>
    <row r="44" spans="1:17">
      <c r="A44" s="9">
        <f t="shared" si="0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1"/>
        <v>272.96999999999997</v>
      </c>
      <c r="G44" s="8">
        <v>1</v>
      </c>
      <c r="H44" s="8"/>
      <c r="I44" s="8">
        <v>4</v>
      </c>
      <c r="J44" s="11">
        <v>1.5713387806411063E-3</v>
      </c>
      <c r="K44" s="18">
        <f t="shared" si="2"/>
        <v>3.5655719673161537</v>
      </c>
      <c r="L44" s="10">
        <f t="shared" si="3"/>
        <v>1.3110608123821499</v>
      </c>
      <c r="M44" s="10">
        <v>1.3773412947831551</v>
      </c>
      <c r="N44" s="10">
        <v>0.25329981143934632</v>
      </c>
      <c r="O44" s="247">
        <f t="shared" si="4"/>
        <v>0.25329981143934632</v>
      </c>
      <c r="P44" s="10">
        <f t="shared" si="5"/>
        <v>6.5072738859208048</v>
      </c>
      <c r="Q44" s="11">
        <f t="shared" si="6"/>
        <v>2.3838787727298992E-2</v>
      </c>
    </row>
    <row r="45" spans="1:17">
      <c r="A45" s="9">
        <f t="shared" si="0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1"/>
        <v>73.599999999999994</v>
      </c>
      <c r="G45" s="8"/>
      <c r="H45" s="8"/>
      <c r="I45" s="8">
        <v>2</v>
      </c>
      <c r="J45" s="11">
        <v>6.285355122564425E-4</v>
      </c>
      <c r="K45" s="18">
        <f t="shared" si="2"/>
        <v>1.4262287869264614</v>
      </c>
      <c r="L45" s="10">
        <f t="shared" si="3"/>
        <v>0.52442432495285984</v>
      </c>
      <c r="M45" s="10">
        <v>0.55093651791326204</v>
      </c>
      <c r="N45" s="10">
        <v>0.10131992457573852</v>
      </c>
      <c r="O45" s="247">
        <f t="shared" si="4"/>
        <v>0.10131992457573852</v>
      </c>
      <c r="P45" s="10">
        <f t="shared" si="5"/>
        <v>2.6029095543683218</v>
      </c>
      <c r="Q45" s="11">
        <f t="shared" si="6"/>
        <v>3.5365618945221763E-2</v>
      </c>
    </row>
    <row r="46" spans="1:17">
      <c r="A46" s="9">
        <f t="shared" si="0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1"/>
        <v>226.2</v>
      </c>
      <c r="G46" s="8"/>
      <c r="H46" s="8"/>
      <c r="I46" s="8">
        <v>5</v>
      </c>
      <c r="J46" s="11">
        <v>1.5713387806411063E-3</v>
      </c>
      <c r="K46" s="18">
        <f t="shared" si="2"/>
        <v>3.5655719673161537</v>
      </c>
      <c r="L46" s="10">
        <f t="shared" si="3"/>
        <v>1.3110608123821499</v>
      </c>
      <c r="M46" s="10">
        <v>1.3773412947831551</v>
      </c>
      <c r="N46" s="10">
        <v>0.25329981143934632</v>
      </c>
      <c r="O46" s="247">
        <f t="shared" si="4"/>
        <v>0.25329981143934632</v>
      </c>
      <c r="P46" s="10">
        <f t="shared" si="5"/>
        <v>6.5072738859208048</v>
      </c>
      <c r="Q46" s="11">
        <f t="shared" si="6"/>
        <v>2.8767789062426195E-2</v>
      </c>
    </row>
    <row r="47" spans="1:17">
      <c r="A47" s="9">
        <f t="shared" si="0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1"/>
        <v>262.41000000000003</v>
      </c>
      <c r="G47" s="8"/>
      <c r="H47" s="8"/>
      <c r="I47" s="8">
        <v>5</v>
      </c>
      <c r="J47" s="11">
        <v>1.5713387806411063E-3</v>
      </c>
      <c r="K47" s="18">
        <f t="shared" si="2"/>
        <v>3.5655719673161537</v>
      </c>
      <c r="L47" s="10">
        <f t="shared" si="3"/>
        <v>1.3110608123821499</v>
      </c>
      <c r="M47" s="10">
        <v>1.3773412947831551</v>
      </c>
      <c r="N47" s="10">
        <v>0.25329981143934632</v>
      </c>
      <c r="O47" s="247">
        <f t="shared" si="4"/>
        <v>0.25329981143934632</v>
      </c>
      <c r="P47" s="10">
        <f t="shared" si="5"/>
        <v>6.5072738859208048</v>
      </c>
      <c r="Q47" s="11">
        <f t="shared" si="6"/>
        <v>2.4798117015055843E-2</v>
      </c>
    </row>
    <row r="48" spans="1:17">
      <c r="A48" s="9">
        <f t="shared" si="0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1"/>
        <v>267.33999999999997</v>
      </c>
      <c r="G48" s="8">
        <v>1</v>
      </c>
      <c r="H48" s="8"/>
      <c r="I48" s="8">
        <v>5</v>
      </c>
      <c r="J48" s="11">
        <v>1.8856065367693275E-3</v>
      </c>
      <c r="K48" s="18">
        <f t="shared" si="2"/>
        <v>4.2786863607793846</v>
      </c>
      <c r="L48" s="10">
        <f t="shared" si="3"/>
        <v>1.5732729748585799</v>
      </c>
      <c r="M48" s="10">
        <v>1.6528095537397862</v>
      </c>
      <c r="N48" s="10">
        <v>0.30395977372721555</v>
      </c>
      <c r="O48" s="247">
        <f t="shared" si="4"/>
        <v>0.30395977372721555</v>
      </c>
      <c r="P48" s="10">
        <f t="shared" si="5"/>
        <v>7.8087286631049659</v>
      </c>
      <c r="Q48" s="11">
        <f t="shared" si="6"/>
        <v>2.9208979812616769E-2</v>
      </c>
    </row>
    <row r="49" spans="1:17">
      <c r="A49" s="9">
        <f t="shared" si="0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1"/>
        <v>306.2</v>
      </c>
      <c r="G49" s="8"/>
      <c r="H49" s="8"/>
      <c r="I49" s="8">
        <v>4</v>
      </c>
      <c r="J49" s="11">
        <v>1.257071024512885E-3</v>
      </c>
      <c r="K49" s="18">
        <f t="shared" si="2"/>
        <v>2.8524575738529228</v>
      </c>
      <c r="L49" s="10">
        <f t="shared" si="3"/>
        <v>1.0488486499057197</v>
      </c>
      <c r="M49" s="10">
        <v>1.1018730358265241</v>
      </c>
      <c r="N49" s="10">
        <v>0.20263984915147704</v>
      </c>
      <c r="O49" s="247">
        <f t="shared" si="4"/>
        <v>0.20263984915147704</v>
      </c>
      <c r="P49" s="10">
        <f t="shared" si="5"/>
        <v>5.2058191087366437</v>
      </c>
      <c r="Q49" s="11">
        <f t="shared" si="6"/>
        <v>1.7001368741791784E-2</v>
      </c>
    </row>
    <row r="50" spans="1:17">
      <c r="A50" s="9">
        <f t="shared" si="0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1"/>
        <v>1193.93</v>
      </c>
      <c r="G50" s="8"/>
      <c r="H50" s="8"/>
      <c r="I50" s="8">
        <v>20</v>
      </c>
      <c r="J50" s="11">
        <v>6.285355122564425E-3</v>
      </c>
      <c r="K50" s="18">
        <f t="shared" si="2"/>
        <v>14.262287869264615</v>
      </c>
      <c r="L50" s="10">
        <f t="shared" si="3"/>
        <v>5.2442432495285995</v>
      </c>
      <c r="M50" s="10">
        <v>5.5093651791326206</v>
      </c>
      <c r="N50" s="10">
        <v>1.0131992457573853</v>
      </c>
      <c r="O50" s="247">
        <f t="shared" si="4"/>
        <v>1.0131992457573853</v>
      </c>
      <c r="P50" s="10">
        <f t="shared" si="5"/>
        <v>26.029095543683219</v>
      </c>
      <c r="Q50" s="11">
        <f t="shared" si="6"/>
        <v>2.1801190642402164E-2</v>
      </c>
    </row>
    <row r="51" spans="1:17">
      <c r="A51" s="9">
        <f t="shared" si="0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1"/>
        <v>124.9</v>
      </c>
      <c r="G51" s="8"/>
      <c r="H51" s="8"/>
      <c r="I51" s="8">
        <v>5</v>
      </c>
      <c r="J51" s="11">
        <v>1.5713387806411063E-3</v>
      </c>
      <c r="K51" s="18">
        <f t="shared" si="2"/>
        <v>3.5655719673161537</v>
      </c>
      <c r="L51" s="10">
        <f t="shared" si="3"/>
        <v>1.3110608123821499</v>
      </c>
      <c r="M51" s="10">
        <v>1.3773412947831551</v>
      </c>
      <c r="N51" s="10">
        <v>0.25329981143934632</v>
      </c>
      <c r="O51" s="247">
        <f t="shared" si="4"/>
        <v>0.25329981143934632</v>
      </c>
      <c r="P51" s="10">
        <f t="shared" si="5"/>
        <v>6.5072738859208048</v>
      </c>
      <c r="Q51" s="11">
        <f t="shared" si="6"/>
        <v>5.2099870984153758E-2</v>
      </c>
    </row>
    <row r="52" spans="1:17">
      <c r="A52" s="9">
        <f t="shared" si="0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1"/>
        <v>199.53</v>
      </c>
      <c r="G52" s="8"/>
      <c r="H52" s="8"/>
      <c r="I52" s="8">
        <v>5</v>
      </c>
      <c r="J52" s="11">
        <v>1.5713387806411063E-3</v>
      </c>
      <c r="K52" s="18">
        <f t="shared" si="2"/>
        <v>3.5655719673161537</v>
      </c>
      <c r="L52" s="10">
        <f t="shared" si="3"/>
        <v>1.3110608123821499</v>
      </c>
      <c r="M52" s="10">
        <v>1.3773412947831551</v>
      </c>
      <c r="N52" s="10">
        <v>0.25329981143934632</v>
      </c>
      <c r="O52" s="247">
        <f t="shared" si="4"/>
        <v>0.25329981143934632</v>
      </c>
      <c r="P52" s="10">
        <f t="shared" si="5"/>
        <v>6.5072738859208048</v>
      </c>
      <c r="Q52" s="11">
        <f t="shared" si="6"/>
        <v>3.2613010003111335E-2</v>
      </c>
    </row>
    <row r="53" spans="1:17">
      <c r="A53" s="9">
        <f t="shared" si="0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1"/>
        <v>123.8</v>
      </c>
      <c r="G53" s="8"/>
      <c r="H53" s="8"/>
      <c r="I53" s="8">
        <v>2</v>
      </c>
      <c r="J53" s="11">
        <v>6.285355122564425E-4</v>
      </c>
      <c r="K53" s="18">
        <f t="shared" si="2"/>
        <v>1.4262287869264614</v>
      </c>
      <c r="L53" s="10">
        <f t="shared" si="3"/>
        <v>0.52442432495285984</v>
      </c>
      <c r="M53" s="10">
        <v>0.55093651791326204</v>
      </c>
      <c r="N53" s="10">
        <v>0.10131992457573852</v>
      </c>
      <c r="O53" s="247">
        <f t="shared" si="4"/>
        <v>0.10131992457573852</v>
      </c>
      <c r="P53" s="10">
        <f t="shared" si="5"/>
        <v>2.6029095543683218</v>
      </c>
      <c r="Q53" s="11">
        <f t="shared" si="6"/>
        <v>2.1025117563556718E-2</v>
      </c>
    </row>
    <row r="54" spans="1:17">
      <c r="A54" s="9">
        <f t="shared" si="0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1"/>
        <v>693.48</v>
      </c>
      <c r="G54" s="8"/>
      <c r="H54" s="8"/>
      <c r="I54" s="8">
        <v>13</v>
      </c>
      <c r="J54" s="11">
        <v>4.0854808296668758E-3</v>
      </c>
      <c r="K54" s="18">
        <f t="shared" si="2"/>
        <v>9.2704871150219983</v>
      </c>
      <c r="L54" s="10">
        <f t="shared" si="3"/>
        <v>3.4087581121935888</v>
      </c>
      <c r="M54" s="10">
        <v>3.5810873664362033</v>
      </c>
      <c r="N54" s="10">
        <v>0.65857950974230028</v>
      </c>
      <c r="O54" s="247">
        <f t="shared" si="4"/>
        <v>0.65857950974230028</v>
      </c>
      <c r="P54" s="10">
        <f t="shared" si="5"/>
        <v>16.918912103394089</v>
      </c>
      <c r="Q54" s="11">
        <f t="shared" si="6"/>
        <v>2.4397116143787978E-2</v>
      </c>
    </row>
    <row r="55" spans="1:17">
      <c r="A55" s="9">
        <f t="shared" si="0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1"/>
        <v>457.42</v>
      </c>
      <c r="G55" s="8"/>
      <c r="H55" s="8"/>
      <c r="I55" s="8">
        <v>8</v>
      </c>
      <c r="J55" s="11">
        <v>2.51414204902577E-3</v>
      </c>
      <c r="K55" s="18">
        <f t="shared" si="2"/>
        <v>5.7049151477058455</v>
      </c>
      <c r="L55" s="10">
        <f t="shared" si="3"/>
        <v>2.0976972998114394</v>
      </c>
      <c r="M55" s="10">
        <v>2.2037460716530481</v>
      </c>
      <c r="N55" s="10">
        <v>0.40527969830295407</v>
      </c>
      <c r="O55" s="247">
        <f t="shared" si="4"/>
        <v>0.40527969830295407</v>
      </c>
      <c r="P55" s="10">
        <f t="shared" si="5"/>
        <v>10.411638217473287</v>
      </c>
      <c r="Q55" s="11">
        <f t="shared" si="6"/>
        <v>2.2761659344745062E-2</v>
      </c>
    </row>
    <row r="56" spans="1:17">
      <c r="A56" s="9">
        <f t="shared" si="0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1"/>
        <v>330.04</v>
      </c>
      <c r="G56" s="8"/>
      <c r="H56" s="8"/>
      <c r="I56" s="8">
        <v>6</v>
      </c>
      <c r="J56" s="11">
        <v>1.8856065367693275E-3</v>
      </c>
      <c r="K56" s="18">
        <f t="shared" si="2"/>
        <v>4.2786863607793846</v>
      </c>
      <c r="L56" s="10">
        <f t="shared" si="3"/>
        <v>1.5732729748585799</v>
      </c>
      <c r="M56" s="10">
        <v>1.6528095537397862</v>
      </c>
      <c r="N56" s="10">
        <v>0.30395977372721555</v>
      </c>
      <c r="O56" s="247">
        <f t="shared" si="4"/>
        <v>0.30395977372721555</v>
      </c>
      <c r="P56" s="10">
        <f t="shared" si="5"/>
        <v>7.8087286631049659</v>
      </c>
      <c r="Q56" s="11">
        <f t="shared" si="6"/>
        <v>2.3659946258347369E-2</v>
      </c>
    </row>
    <row r="57" spans="1:17">
      <c r="A57" s="9">
        <f t="shared" si="0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1"/>
        <v>254.9</v>
      </c>
      <c r="G57" s="8"/>
      <c r="H57" s="8"/>
      <c r="I57" s="8">
        <v>5</v>
      </c>
      <c r="J57" s="11">
        <v>1.5713387806411063E-3</v>
      </c>
      <c r="K57" s="18">
        <f t="shared" si="2"/>
        <v>3.5655719673161537</v>
      </c>
      <c r="L57" s="10">
        <f t="shared" si="3"/>
        <v>1.3110608123821499</v>
      </c>
      <c r="M57" s="10">
        <v>1.3773412947831551</v>
      </c>
      <c r="N57" s="10">
        <v>0.25329981143934632</v>
      </c>
      <c r="O57" s="247">
        <f t="shared" si="4"/>
        <v>0.25329981143934632</v>
      </c>
      <c r="P57" s="10">
        <f t="shared" si="5"/>
        <v>6.5072738859208048</v>
      </c>
      <c r="Q57" s="11">
        <f t="shared" si="6"/>
        <v>2.5528732388861532E-2</v>
      </c>
    </row>
    <row r="58" spans="1:17">
      <c r="A58" s="9">
        <f t="shared" si="0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1"/>
        <v>217.6</v>
      </c>
      <c r="G58" s="8"/>
      <c r="H58" s="8"/>
      <c r="I58" s="8">
        <v>3</v>
      </c>
      <c r="J58" s="11">
        <v>9.4280326838466376E-4</v>
      </c>
      <c r="K58" s="18">
        <f t="shared" si="2"/>
        <v>2.1393431803896923</v>
      </c>
      <c r="L58" s="10">
        <f t="shared" si="3"/>
        <v>0.78663648742928993</v>
      </c>
      <c r="M58" s="10">
        <v>0.82640477686989311</v>
      </c>
      <c r="N58" s="10">
        <v>0.15197988686360778</v>
      </c>
      <c r="O58" s="247">
        <f t="shared" si="4"/>
        <v>0.15197988686360778</v>
      </c>
      <c r="P58" s="10">
        <f t="shared" si="5"/>
        <v>3.904364331552483</v>
      </c>
      <c r="Q58" s="11">
        <f t="shared" si="6"/>
        <v>1.7942850788384573E-2</v>
      </c>
    </row>
    <row r="59" spans="1:17">
      <c r="A59" s="9">
        <f t="shared" si="0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1"/>
        <v>405.5</v>
      </c>
      <c r="G59" s="8">
        <v>1</v>
      </c>
      <c r="H59" s="8"/>
      <c r="I59" s="8">
        <v>7</v>
      </c>
      <c r="J59" s="11">
        <v>2.51414204902577E-3</v>
      </c>
      <c r="K59" s="18">
        <f t="shared" si="2"/>
        <v>5.7049151477058455</v>
      </c>
      <c r="L59" s="10">
        <f t="shared" si="3"/>
        <v>2.0976972998114394</v>
      </c>
      <c r="M59" s="10">
        <v>2.2037460716530481</v>
      </c>
      <c r="N59" s="10">
        <v>0.25191703331238219</v>
      </c>
      <c r="O59" s="247">
        <f t="shared" si="4"/>
        <v>0.25191703331238219</v>
      </c>
      <c r="P59" s="10">
        <f t="shared" si="5"/>
        <v>10.258275552482717</v>
      </c>
      <c r="Q59" s="11">
        <f t="shared" si="6"/>
        <v>2.5297843532633087E-2</v>
      </c>
    </row>
    <row r="60" spans="1:17">
      <c r="A60" s="9">
        <f t="shared" si="0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1"/>
        <v>341</v>
      </c>
      <c r="G60" s="8"/>
      <c r="H60" s="8"/>
      <c r="I60" s="8">
        <v>8</v>
      </c>
      <c r="J60" s="11">
        <v>2.51414204902577E-3</v>
      </c>
      <c r="K60" s="18">
        <f t="shared" si="2"/>
        <v>5.7049151477058455</v>
      </c>
      <c r="L60" s="10">
        <f t="shared" si="3"/>
        <v>2.0976972998114394</v>
      </c>
      <c r="M60" s="10">
        <v>2.2037460716530481</v>
      </c>
      <c r="N60" s="10">
        <v>0.40527969830295407</v>
      </c>
      <c r="O60" s="247">
        <f t="shared" si="4"/>
        <v>0.40527969830295407</v>
      </c>
      <c r="P60" s="10">
        <f t="shared" si="5"/>
        <v>10.411638217473287</v>
      </c>
      <c r="Q60" s="11">
        <f t="shared" si="6"/>
        <v>3.0532663394349815E-2</v>
      </c>
    </row>
    <row r="61" spans="1:17">
      <c r="A61" s="9">
        <f t="shared" si="0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1"/>
        <v>485.09999999999997</v>
      </c>
      <c r="G61" s="8">
        <v>1</v>
      </c>
      <c r="H61" s="8"/>
      <c r="I61" s="8">
        <v>8</v>
      </c>
      <c r="J61" s="11">
        <v>2.8284098051539913E-3</v>
      </c>
      <c r="K61" s="18">
        <f t="shared" si="2"/>
        <v>6.4180295411690764</v>
      </c>
      <c r="L61" s="10">
        <f t="shared" si="3"/>
        <v>2.3599094622878694</v>
      </c>
      <c r="M61" s="10">
        <v>2.4792143306096794</v>
      </c>
      <c r="N61" s="10">
        <v>0.45593966059082336</v>
      </c>
      <c r="O61" s="247">
        <f t="shared" si="4"/>
        <v>0.45593966059082336</v>
      </c>
      <c r="P61" s="10">
        <f t="shared" si="5"/>
        <v>11.713092994657449</v>
      </c>
      <c r="Q61" s="11">
        <f t="shared" si="6"/>
        <v>2.414572870471542E-2</v>
      </c>
    </row>
    <row r="62" spans="1:17">
      <c r="A62" s="9">
        <f t="shared" si="0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1"/>
        <v>467.06</v>
      </c>
      <c r="G62" s="8"/>
      <c r="H62" s="8"/>
      <c r="I62" s="8">
        <v>7</v>
      </c>
      <c r="J62" s="11">
        <v>2.1998742928975488E-3</v>
      </c>
      <c r="K62" s="18">
        <f t="shared" si="2"/>
        <v>4.9918007542426155</v>
      </c>
      <c r="L62" s="10">
        <f t="shared" si="3"/>
        <v>1.8354851373350098</v>
      </c>
      <c r="M62" s="10">
        <v>1.9282778126964173</v>
      </c>
      <c r="N62" s="10">
        <v>0.35461973601508484</v>
      </c>
      <c r="O62" s="247">
        <f t="shared" si="4"/>
        <v>0.35461973601508484</v>
      </c>
      <c r="P62" s="10">
        <f t="shared" si="5"/>
        <v>9.1101834402891271</v>
      </c>
      <c r="Q62" s="11">
        <f t="shared" si="6"/>
        <v>1.9505381407718767E-2</v>
      </c>
    </row>
    <row r="63" spans="1:17">
      <c r="A63" s="9">
        <f t="shared" si="0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1"/>
        <v>209.8</v>
      </c>
      <c r="G63" s="8"/>
      <c r="H63" s="8">
        <v>1</v>
      </c>
      <c r="I63" s="8">
        <v>4</v>
      </c>
      <c r="J63" s="11">
        <v>1.5713387806411063E-3</v>
      </c>
      <c r="K63" s="18">
        <f t="shared" si="2"/>
        <v>3.5655719673161537</v>
      </c>
      <c r="L63" s="10">
        <f t="shared" si="3"/>
        <v>1.3110608123821499</v>
      </c>
      <c r="M63" s="10">
        <v>1.3773412947831551</v>
      </c>
      <c r="N63" s="10">
        <v>0.25329981143934632</v>
      </c>
      <c r="O63" s="247">
        <f t="shared" si="4"/>
        <v>0.25329981143934632</v>
      </c>
      <c r="P63" s="10">
        <f t="shared" si="5"/>
        <v>6.5072738859208048</v>
      </c>
      <c r="Q63" s="11">
        <f t="shared" si="6"/>
        <v>3.1016558083511937E-2</v>
      </c>
    </row>
    <row r="64" spans="1:17">
      <c r="A64" s="9">
        <f t="shared" si="0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1"/>
        <v>457.9</v>
      </c>
      <c r="G64" s="8"/>
      <c r="H64" s="8"/>
      <c r="I64" s="8">
        <v>10</v>
      </c>
      <c r="J64" s="11">
        <v>3.1426775612822125E-3</v>
      </c>
      <c r="K64" s="18">
        <f t="shared" si="2"/>
        <v>7.1311439346323073</v>
      </c>
      <c r="L64" s="10">
        <f t="shared" si="3"/>
        <v>2.6221216247642998</v>
      </c>
      <c r="M64" s="10">
        <v>2.7546825895663103</v>
      </c>
      <c r="N64" s="10">
        <v>0.50659962287869265</v>
      </c>
      <c r="O64" s="247">
        <f t="shared" si="4"/>
        <v>0.50659962287869265</v>
      </c>
      <c r="P64" s="10">
        <f t="shared" si="5"/>
        <v>13.01454777184161</v>
      </c>
      <c r="Q64" s="11">
        <f t="shared" si="6"/>
        <v>2.8422248901160973E-2</v>
      </c>
    </row>
    <row r="65" spans="1:17">
      <c r="A65" s="9">
        <f t="shared" si="0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1"/>
        <v>360.51</v>
      </c>
      <c r="G65" s="8"/>
      <c r="H65" s="8"/>
      <c r="I65" s="8">
        <v>6</v>
      </c>
      <c r="J65" s="11">
        <v>1.8856065367693275E-3</v>
      </c>
      <c r="K65" s="18">
        <f t="shared" si="2"/>
        <v>4.2786863607793846</v>
      </c>
      <c r="L65" s="10">
        <f t="shared" si="3"/>
        <v>1.5732729748585799</v>
      </c>
      <c r="M65" s="10">
        <v>1.6528095537397862</v>
      </c>
      <c r="N65" s="10">
        <v>0.30395977372721555</v>
      </c>
      <c r="O65" s="247">
        <f t="shared" si="4"/>
        <v>0.30395977372721555</v>
      </c>
      <c r="P65" s="10">
        <f t="shared" si="5"/>
        <v>7.8087286631049659</v>
      </c>
      <c r="Q65" s="11">
        <f t="shared" si="6"/>
        <v>2.1660227630592676E-2</v>
      </c>
    </row>
    <row r="66" spans="1:17">
      <c r="A66" s="9">
        <f t="shared" si="0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1"/>
        <v>584.1</v>
      </c>
      <c r="G66" s="8"/>
      <c r="H66" s="8"/>
      <c r="I66" s="8">
        <v>15</v>
      </c>
      <c r="J66" s="11">
        <v>4.7140163419233192E-3</v>
      </c>
      <c r="K66" s="18">
        <f t="shared" si="2"/>
        <v>10.696715901948462</v>
      </c>
      <c r="L66" s="10">
        <f t="shared" si="3"/>
        <v>3.9331824371464497</v>
      </c>
      <c r="M66" s="10">
        <v>4.1320238843494659</v>
      </c>
      <c r="N66" s="10">
        <v>0.75989943431803897</v>
      </c>
      <c r="O66" s="247">
        <f t="shared" si="4"/>
        <v>0.75989943431803897</v>
      </c>
      <c r="P66" s="10">
        <f t="shared" si="5"/>
        <v>19.521821657762416</v>
      </c>
      <c r="Q66" s="11">
        <f t="shared" si="6"/>
        <v>3.3422053856809478E-2</v>
      </c>
    </row>
    <row r="67" spans="1:17">
      <c r="A67" s="9">
        <f t="shared" si="0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1"/>
        <v>306.8</v>
      </c>
      <c r="G67" s="8"/>
      <c r="H67" s="8"/>
      <c r="I67" s="8">
        <v>5</v>
      </c>
      <c r="J67" s="11">
        <v>1.5713387806411063E-3</v>
      </c>
      <c r="K67" s="18">
        <f t="shared" si="2"/>
        <v>3.5655719673161537</v>
      </c>
      <c r="L67" s="10">
        <f t="shared" si="3"/>
        <v>1.3110608123821499</v>
      </c>
      <c r="M67" s="10">
        <v>1.3773412947831551</v>
      </c>
      <c r="N67" s="10">
        <v>0.25329981143934632</v>
      </c>
      <c r="O67" s="247">
        <f t="shared" si="4"/>
        <v>0.25329981143934632</v>
      </c>
      <c r="P67" s="10">
        <f t="shared" si="5"/>
        <v>6.5072738859208048</v>
      </c>
      <c r="Q67" s="11">
        <f t="shared" si="6"/>
        <v>2.1210149562975244E-2</v>
      </c>
    </row>
    <row r="68" spans="1:17">
      <c r="A68" s="9">
        <f t="shared" si="0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ref="F68:F121" si="7">C68+D68+E68</f>
        <v>315.39</v>
      </c>
      <c r="G68" s="8"/>
      <c r="H68" s="8"/>
      <c r="I68" s="8">
        <v>6</v>
      </c>
      <c r="J68" s="11">
        <v>1.8856065367693275E-3</v>
      </c>
      <c r="K68" s="18">
        <f t="shared" si="2"/>
        <v>4.2786863607793846</v>
      </c>
      <c r="L68" s="10">
        <f t="shared" ref="L68:L121" si="8">K68*0.3677</f>
        <v>1.5732729748585799</v>
      </c>
      <c r="M68" s="10">
        <v>1.6528095537397862</v>
      </c>
      <c r="N68" s="10">
        <v>0.30395977372721555</v>
      </c>
      <c r="O68" s="247">
        <f t="shared" si="4"/>
        <v>0.30395977372721555</v>
      </c>
      <c r="P68" s="10">
        <f t="shared" ref="P68:P121" si="9">K68+L68+M68+O68</f>
        <v>7.8087286631049659</v>
      </c>
      <c r="Q68" s="11">
        <f t="shared" ref="Q68:Q121" si="10">P68/F68</f>
        <v>2.4758960851976812E-2</v>
      </c>
    </row>
    <row r="69" spans="1:17">
      <c r="A69" s="9">
        <f t="shared" si="0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7"/>
        <v>418.84</v>
      </c>
      <c r="G69" s="8"/>
      <c r="H69" s="8"/>
      <c r="I69" s="8">
        <v>0</v>
      </c>
      <c r="J69" s="11">
        <v>0</v>
      </c>
      <c r="K69" s="18">
        <f t="shared" si="2"/>
        <v>0</v>
      </c>
      <c r="L69" s="10">
        <f t="shared" si="8"/>
        <v>0</v>
      </c>
      <c r="M69" s="10">
        <v>0</v>
      </c>
      <c r="N69" s="10">
        <v>0</v>
      </c>
      <c r="O69" s="247">
        <f t="shared" si="4"/>
        <v>0</v>
      </c>
      <c r="P69" s="10">
        <f t="shared" si="9"/>
        <v>0</v>
      </c>
      <c r="Q69" s="11">
        <f t="shared" si="10"/>
        <v>0</v>
      </c>
    </row>
    <row r="70" spans="1:17">
      <c r="A70" s="9">
        <f t="shared" si="0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7"/>
        <v>563.6</v>
      </c>
      <c r="G70" s="8"/>
      <c r="H70" s="8"/>
      <c r="I70" s="8">
        <v>8</v>
      </c>
      <c r="J70" s="11">
        <v>2.51414204902577E-3</v>
      </c>
      <c r="K70" s="18">
        <f t="shared" si="2"/>
        <v>5.7049151477058455</v>
      </c>
      <c r="L70" s="10">
        <f t="shared" si="8"/>
        <v>2.0976972998114394</v>
      </c>
      <c r="M70" s="10">
        <v>2.2037460716530481</v>
      </c>
      <c r="N70" s="10">
        <v>0.40527969830295407</v>
      </c>
      <c r="O70" s="247">
        <f t="shared" si="4"/>
        <v>0.40527969830295407</v>
      </c>
      <c r="P70" s="10">
        <f t="shared" si="9"/>
        <v>10.411638217473287</v>
      </c>
      <c r="Q70" s="11">
        <f t="shared" si="10"/>
        <v>1.847345318927127E-2</v>
      </c>
    </row>
    <row r="71" spans="1:17">
      <c r="A71" s="9">
        <f t="shared" si="0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si="7"/>
        <v>2383.1</v>
      </c>
      <c r="G71" s="8"/>
      <c r="H71" s="8"/>
      <c r="I71" s="8">
        <v>40</v>
      </c>
      <c r="J71" s="11">
        <v>1.257071024512885E-2</v>
      </c>
      <c r="K71" s="18">
        <f t="shared" ref="K71:K132" si="11">J71*$K$2</f>
        <v>28.524575738529229</v>
      </c>
      <c r="L71" s="10">
        <f t="shared" si="8"/>
        <v>10.488486499057199</v>
      </c>
      <c r="M71" s="10">
        <v>11.018730358265241</v>
      </c>
      <c r="N71" s="10">
        <v>2.0263984915147706</v>
      </c>
      <c r="O71" s="247">
        <f t="shared" ref="O71:O132" si="12">N71*$O$2</f>
        <v>2.0263984915147706</v>
      </c>
      <c r="P71" s="10">
        <f t="shared" si="9"/>
        <v>52.058191087366438</v>
      </c>
      <c r="Q71" s="11">
        <f t="shared" si="10"/>
        <v>2.1844736304547203E-2</v>
      </c>
    </row>
    <row r="72" spans="1:17">
      <c r="A72" s="9">
        <f t="shared" ref="A72:A135" si="13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7"/>
        <v>355.23</v>
      </c>
      <c r="G72" s="8"/>
      <c r="H72" s="8"/>
      <c r="I72" s="8">
        <v>6</v>
      </c>
      <c r="J72" s="11">
        <v>1.8856065367693275E-3</v>
      </c>
      <c r="K72" s="18">
        <f t="shared" si="11"/>
        <v>4.2786863607793846</v>
      </c>
      <c r="L72" s="10">
        <f t="shared" si="8"/>
        <v>1.5732729748585799</v>
      </c>
      <c r="M72" s="10">
        <v>1.6528095537397862</v>
      </c>
      <c r="N72" s="10">
        <v>0.30395977372721555</v>
      </c>
      <c r="O72" s="247">
        <f t="shared" si="12"/>
        <v>0.30395977372721555</v>
      </c>
      <c r="P72" s="10">
        <f t="shared" si="9"/>
        <v>7.8087286631049659</v>
      </c>
      <c r="Q72" s="11">
        <f t="shared" si="10"/>
        <v>2.1982176795611198E-2</v>
      </c>
    </row>
    <row r="73" spans="1:17">
      <c r="A73" s="9">
        <f t="shared" si="13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7"/>
        <v>2568.7999999999997</v>
      </c>
      <c r="G73" s="8"/>
      <c r="H73" s="8">
        <v>1</v>
      </c>
      <c r="I73" s="8">
        <v>58</v>
      </c>
      <c r="J73" s="11">
        <v>1.8541797611565054E-2</v>
      </c>
      <c r="K73" s="18">
        <f t="shared" si="11"/>
        <v>42.073749214330611</v>
      </c>
      <c r="L73" s="10">
        <f t="shared" si="8"/>
        <v>15.470517586109366</v>
      </c>
      <c r="M73" s="10">
        <v>16.252627278441231</v>
      </c>
      <c r="N73" s="10">
        <v>2.9889377749842865</v>
      </c>
      <c r="O73" s="247">
        <f t="shared" si="12"/>
        <v>2.9889377749842865</v>
      </c>
      <c r="P73" s="10">
        <f t="shared" si="9"/>
        <v>76.785831853865488</v>
      </c>
      <c r="Q73" s="11">
        <f t="shared" si="10"/>
        <v>2.9891712805148511E-2</v>
      </c>
    </row>
    <row r="74" spans="1:17">
      <c r="A74" s="9">
        <f t="shared" si="13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7"/>
        <v>81.8</v>
      </c>
      <c r="G74" s="8"/>
      <c r="H74" s="8"/>
      <c r="I74" s="8">
        <v>0</v>
      </c>
      <c r="J74" s="11">
        <v>0</v>
      </c>
      <c r="K74" s="18">
        <f t="shared" si="11"/>
        <v>0</v>
      </c>
      <c r="L74" s="10">
        <f t="shared" si="8"/>
        <v>0</v>
      </c>
      <c r="M74" s="10">
        <v>0</v>
      </c>
      <c r="N74" s="10">
        <v>0</v>
      </c>
      <c r="O74" s="247">
        <f t="shared" si="12"/>
        <v>0</v>
      </c>
      <c r="P74" s="10">
        <f t="shared" si="9"/>
        <v>0</v>
      </c>
      <c r="Q74" s="11">
        <f t="shared" si="10"/>
        <v>0</v>
      </c>
    </row>
    <row r="75" spans="1:17">
      <c r="A75" s="9">
        <f t="shared" si="13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7"/>
        <v>2750.3</v>
      </c>
      <c r="G75" s="8"/>
      <c r="H75" s="8"/>
      <c r="I75" s="8">
        <v>57</v>
      </c>
      <c r="J75" s="11">
        <v>1.7913262099308613E-2</v>
      </c>
      <c r="K75" s="18">
        <f t="shared" si="11"/>
        <v>40.647520427404153</v>
      </c>
      <c r="L75" s="10">
        <f t="shared" si="8"/>
        <v>14.946093261156507</v>
      </c>
      <c r="M75" s="10">
        <v>15.701690760527971</v>
      </c>
      <c r="N75" s="10">
        <v>2.8876178504085481</v>
      </c>
      <c r="O75" s="247">
        <f t="shared" si="12"/>
        <v>2.8876178504085481</v>
      </c>
      <c r="P75" s="10">
        <f t="shared" si="9"/>
        <v>74.182922299497179</v>
      </c>
      <c r="Q75" s="11">
        <f t="shared" si="10"/>
        <v>2.6972665636293195E-2</v>
      </c>
    </row>
    <row r="76" spans="1:17">
      <c r="A76" s="9">
        <f t="shared" si="13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7"/>
        <v>281.31</v>
      </c>
      <c r="G76" s="8">
        <v>1</v>
      </c>
      <c r="H76" s="8">
        <v>1</v>
      </c>
      <c r="I76" s="8">
        <v>4</v>
      </c>
      <c r="J76" s="11">
        <v>1.8856065367693275E-3</v>
      </c>
      <c r="K76" s="18">
        <f t="shared" si="11"/>
        <v>4.2786863607793846</v>
      </c>
      <c r="L76" s="10">
        <f t="shared" si="8"/>
        <v>1.5732729748585799</v>
      </c>
      <c r="M76" s="10">
        <v>1.6528095537397862</v>
      </c>
      <c r="N76" s="10">
        <v>0.30395977372721555</v>
      </c>
      <c r="O76" s="247">
        <f t="shared" si="12"/>
        <v>0.30395977372721555</v>
      </c>
      <c r="P76" s="10">
        <f t="shared" si="9"/>
        <v>7.8087286631049659</v>
      </c>
      <c r="Q76" s="11">
        <f t="shared" si="10"/>
        <v>2.7758446777949471E-2</v>
      </c>
    </row>
    <row r="77" spans="1:17">
      <c r="A77" s="9">
        <f t="shared" si="13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7"/>
        <v>266.3</v>
      </c>
      <c r="G77" s="8"/>
      <c r="H77" s="8"/>
      <c r="I77" s="8">
        <v>6</v>
      </c>
      <c r="J77" s="11">
        <v>1.8856065367693275E-3</v>
      </c>
      <c r="K77" s="18">
        <f t="shared" si="11"/>
        <v>4.2786863607793846</v>
      </c>
      <c r="L77" s="10">
        <f t="shared" si="8"/>
        <v>1.5732729748585799</v>
      </c>
      <c r="M77" s="10">
        <v>1.6528095537397862</v>
      </c>
      <c r="N77" s="10">
        <v>0.30395977372721555</v>
      </c>
      <c r="O77" s="247">
        <f t="shared" si="12"/>
        <v>0.30395977372721555</v>
      </c>
      <c r="P77" s="10">
        <f t="shared" si="9"/>
        <v>7.8087286631049659</v>
      </c>
      <c r="Q77" s="11">
        <f t="shared" si="10"/>
        <v>2.9323051682707345E-2</v>
      </c>
    </row>
    <row r="78" spans="1:17">
      <c r="A78" s="9">
        <f t="shared" si="13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7"/>
        <v>1469.1</v>
      </c>
      <c r="G78" s="8"/>
      <c r="H78" s="8"/>
      <c r="I78" s="8">
        <v>32</v>
      </c>
      <c r="J78" s="11">
        <v>1.005656819610308E-2</v>
      </c>
      <c r="K78" s="18">
        <f t="shared" si="11"/>
        <v>22.819660590823382</v>
      </c>
      <c r="L78" s="10">
        <f t="shared" si="8"/>
        <v>8.3907891992457575</v>
      </c>
      <c r="M78" s="10">
        <v>8.8149842866121926</v>
      </c>
      <c r="N78" s="10">
        <v>1.6211187932118163</v>
      </c>
      <c r="O78" s="247">
        <f t="shared" si="12"/>
        <v>1.6211187932118163</v>
      </c>
      <c r="P78" s="10">
        <f t="shared" si="9"/>
        <v>41.646552869893149</v>
      </c>
      <c r="Q78" s="11">
        <f t="shared" si="10"/>
        <v>2.8348344476137193E-2</v>
      </c>
    </row>
    <row r="79" spans="1:17">
      <c r="A79" s="9">
        <f t="shared" si="13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7"/>
        <v>230.5</v>
      </c>
      <c r="G79" s="8"/>
      <c r="H79" s="8"/>
      <c r="I79" s="8">
        <v>5</v>
      </c>
      <c r="J79" s="11">
        <v>1.5713387806411063E-3</v>
      </c>
      <c r="K79" s="18">
        <f t="shared" si="11"/>
        <v>3.5655719673161537</v>
      </c>
      <c r="L79" s="10">
        <f t="shared" si="8"/>
        <v>1.3110608123821499</v>
      </c>
      <c r="M79" s="10">
        <v>1.3773412947831551</v>
      </c>
      <c r="N79" s="10">
        <v>0.25329981143934632</v>
      </c>
      <c r="O79" s="247">
        <f t="shared" si="12"/>
        <v>0.25329981143934632</v>
      </c>
      <c r="P79" s="10">
        <f t="shared" si="9"/>
        <v>6.5072738859208048</v>
      </c>
      <c r="Q79" s="11">
        <f t="shared" si="10"/>
        <v>2.8231123149331041E-2</v>
      </c>
    </row>
    <row r="80" spans="1:17">
      <c r="A80" s="9">
        <f t="shared" si="13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7"/>
        <v>269.60000000000002</v>
      </c>
      <c r="G80" s="8"/>
      <c r="H80" s="8"/>
      <c r="I80" s="8">
        <v>6</v>
      </c>
      <c r="J80" s="11">
        <v>1.8856065367693275E-3</v>
      </c>
      <c r="K80" s="18">
        <f t="shared" si="11"/>
        <v>4.2786863607793846</v>
      </c>
      <c r="L80" s="10">
        <f t="shared" si="8"/>
        <v>1.5732729748585799</v>
      </c>
      <c r="M80" s="10">
        <v>1.6528095537397862</v>
      </c>
      <c r="N80" s="10">
        <v>0.30395977372721555</v>
      </c>
      <c r="O80" s="247">
        <f t="shared" si="12"/>
        <v>0.30395977372721555</v>
      </c>
      <c r="P80" s="10">
        <f t="shared" si="9"/>
        <v>7.8087286631049659</v>
      </c>
      <c r="Q80" s="11">
        <f t="shared" si="10"/>
        <v>2.896412708866827E-2</v>
      </c>
    </row>
    <row r="81" spans="1:17">
      <c r="A81" s="9">
        <f t="shared" si="13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7"/>
        <v>172.4</v>
      </c>
      <c r="G81" s="8"/>
      <c r="H81" s="8"/>
      <c r="I81" s="8">
        <v>4</v>
      </c>
      <c r="J81" s="11">
        <v>1.257071024512885E-3</v>
      </c>
      <c r="K81" s="18">
        <f t="shared" si="11"/>
        <v>2.8524575738529228</v>
      </c>
      <c r="L81" s="10">
        <f t="shared" si="8"/>
        <v>1.0488486499057197</v>
      </c>
      <c r="M81" s="10">
        <v>1.1018730358265241</v>
      </c>
      <c r="N81" s="10">
        <v>0.20263984915147704</v>
      </c>
      <c r="O81" s="247">
        <f t="shared" si="12"/>
        <v>0.20263984915147704</v>
      </c>
      <c r="P81" s="10">
        <f t="shared" si="9"/>
        <v>5.2058191087366437</v>
      </c>
      <c r="Q81" s="11">
        <f t="shared" si="10"/>
        <v>3.0196166523994452E-2</v>
      </c>
    </row>
    <row r="82" spans="1:17">
      <c r="A82" s="9">
        <f t="shared" si="13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7"/>
        <v>384.4</v>
      </c>
      <c r="G82" s="8">
        <v>1</v>
      </c>
      <c r="H82" s="8"/>
      <c r="I82" s="8">
        <v>7</v>
      </c>
      <c r="J82" s="11">
        <v>2.51414204902577E-3</v>
      </c>
      <c r="K82" s="18">
        <f t="shared" si="11"/>
        <v>5.7049151477058455</v>
      </c>
      <c r="L82" s="10">
        <f t="shared" si="8"/>
        <v>2.0976972998114394</v>
      </c>
      <c r="M82" s="10">
        <v>2.2037460716530481</v>
      </c>
      <c r="N82" s="10">
        <v>0.40527969830295407</v>
      </c>
      <c r="O82" s="247">
        <f t="shared" si="12"/>
        <v>0.40527969830295407</v>
      </c>
      <c r="P82" s="10">
        <f t="shared" si="9"/>
        <v>10.411638217473287</v>
      </c>
      <c r="Q82" s="11">
        <f t="shared" si="10"/>
        <v>2.7085427204665162E-2</v>
      </c>
    </row>
    <row r="83" spans="1:17">
      <c r="A83" s="9">
        <f t="shared" si="13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7"/>
        <v>655.6</v>
      </c>
      <c r="G83" s="8"/>
      <c r="H83" s="8"/>
      <c r="I83" s="8">
        <v>18</v>
      </c>
      <c r="J83" s="11">
        <v>5.6568196103079825E-3</v>
      </c>
      <c r="K83" s="18">
        <f t="shared" si="11"/>
        <v>12.836059082338153</v>
      </c>
      <c r="L83" s="10">
        <f t="shared" si="8"/>
        <v>4.7198189245757387</v>
      </c>
      <c r="M83" s="10">
        <v>4.9584286612193589</v>
      </c>
      <c r="N83" s="10">
        <v>0.91187932118164672</v>
      </c>
      <c r="O83" s="247">
        <f t="shared" si="12"/>
        <v>0.91187932118164672</v>
      </c>
      <c r="P83" s="10">
        <f t="shared" si="9"/>
        <v>23.426185989314899</v>
      </c>
      <c r="Q83" s="11">
        <f t="shared" si="10"/>
        <v>3.5732437445568789E-2</v>
      </c>
    </row>
    <row r="84" spans="1:17">
      <c r="A84" s="9">
        <f t="shared" si="13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7"/>
        <v>364.4</v>
      </c>
      <c r="G84" s="8"/>
      <c r="H84" s="8"/>
      <c r="I84" s="8">
        <v>6</v>
      </c>
      <c r="J84" s="11">
        <v>1.8856065367693275E-3</v>
      </c>
      <c r="K84" s="18">
        <f t="shared" si="11"/>
        <v>4.2786863607793846</v>
      </c>
      <c r="L84" s="10">
        <f t="shared" si="8"/>
        <v>1.5732729748585799</v>
      </c>
      <c r="M84" s="10">
        <v>1.6528095537397862</v>
      </c>
      <c r="N84" s="10">
        <v>0.30395977372721555</v>
      </c>
      <c r="O84" s="247">
        <f t="shared" si="12"/>
        <v>0.30395977372721555</v>
      </c>
      <c r="P84" s="10">
        <f t="shared" si="9"/>
        <v>7.8087286631049659</v>
      </c>
      <c r="Q84" s="11">
        <f t="shared" si="10"/>
        <v>2.1429002917412093E-2</v>
      </c>
    </row>
    <row r="85" spans="1:17">
      <c r="A85" s="9">
        <f t="shared" si="13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7"/>
        <v>192.4</v>
      </c>
      <c r="G85" s="8"/>
      <c r="H85" s="8"/>
      <c r="I85" s="8">
        <v>6</v>
      </c>
      <c r="J85" s="11">
        <v>1.8856065367693275E-3</v>
      </c>
      <c r="K85" s="18">
        <f t="shared" si="11"/>
        <v>4.2786863607793846</v>
      </c>
      <c r="L85" s="10">
        <f t="shared" si="8"/>
        <v>1.5732729748585799</v>
      </c>
      <c r="M85" s="10">
        <v>1.6528095537397862</v>
      </c>
      <c r="N85" s="10">
        <v>0.30395977372721555</v>
      </c>
      <c r="O85" s="247">
        <f t="shared" si="12"/>
        <v>0.30395977372721555</v>
      </c>
      <c r="P85" s="10">
        <f t="shared" si="9"/>
        <v>7.8087286631049659</v>
      </c>
      <c r="Q85" s="11">
        <f t="shared" si="10"/>
        <v>4.058590781239587E-2</v>
      </c>
    </row>
    <row r="86" spans="1:17">
      <c r="A86" s="9">
        <f t="shared" si="13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7"/>
        <v>156.4</v>
      </c>
      <c r="G86" s="8"/>
      <c r="H86" s="8"/>
      <c r="I86" s="8">
        <v>2</v>
      </c>
      <c r="J86" s="11">
        <v>6.285355122564425E-4</v>
      </c>
      <c r="K86" s="18">
        <f t="shared" si="11"/>
        <v>1.4262287869264614</v>
      </c>
      <c r="L86" s="10">
        <f t="shared" si="8"/>
        <v>0.52442432495285984</v>
      </c>
      <c r="M86" s="10">
        <v>0.55093651791326204</v>
      </c>
      <c r="N86" s="10">
        <v>0.10131992457573852</v>
      </c>
      <c r="O86" s="247">
        <f t="shared" si="12"/>
        <v>0.10131992457573852</v>
      </c>
      <c r="P86" s="10">
        <f t="shared" si="9"/>
        <v>2.6029095543683218</v>
      </c>
      <c r="Q86" s="11">
        <f t="shared" si="10"/>
        <v>1.6642644209516125E-2</v>
      </c>
    </row>
    <row r="87" spans="1:17">
      <c r="A87" s="9">
        <f t="shared" si="13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7"/>
        <v>242.3</v>
      </c>
      <c r="G87" s="8"/>
      <c r="H87" s="8"/>
      <c r="I87" s="8">
        <v>4</v>
      </c>
      <c r="J87" s="11">
        <v>1.257071024512885E-3</v>
      </c>
      <c r="K87" s="18">
        <f t="shared" si="11"/>
        <v>2.8524575738529228</v>
      </c>
      <c r="L87" s="10">
        <f t="shared" si="8"/>
        <v>1.0488486499057197</v>
      </c>
      <c r="M87" s="10">
        <v>1.1018730358265241</v>
      </c>
      <c r="N87" s="10">
        <v>0.43997485857950974</v>
      </c>
      <c r="O87" s="247">
        <f t="shared" si="12"/>
        <v>0.43997485857950974</v>
      </c>
      <c r="P87" s="10">
        <f t="shared" si="9"/>
        <v>5.443154118164677</v>
      </c>
      <c r="Q87" s="11">
        <f t="shared" si="10"/>
        <v>2.2464523805879804E-2</v>
      </c>
    </row>
    <row r="88" spans="1:17">
      <c r="A88" s="9">
        <f t="shared" si="13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7"/>
        <v>720.34</v>
      </c>
      <c r="G88" s="8"/>
      <c r="H88" s="8">
        <v>1</v>
      </c>
      <c r="I88" s="8">
        <v>9</v>
      </c>
      <c r="J88" s="11">
        <v>3.1426775612822125E-3</v>
      </c>
      <c r="K88" s="18">
        <f t="shared" si="11"/>
        <v>7.1311439346323073</v>
      </c>
      <c r="L88" s="10">
        <f t="shared" si="8"/>
        <v>2.6221216247642998</v>
      </c>
      <c r="M88" s="10">
        <v>2.7546825895663103</v>
      </c>
      <c r="N88" s="10">
        <v>0.50659962287869265</v>
      </c>
      <c r="O88" s="247">
        <f t="shared" si="12"/>
        <v>0.50659962287869265</v>
      </c>
      <c r="P88" s="10">
        <f t="shared" si="9"/>
        <v>13.01454777184161</v>
      </c>
      <c r="Q88" s="11">
        <f t="shared" si="10"/>
        <v>1.8067229047174404E-2</v>
      </c>
    </row>
    <row r="89" spans="1:17">
      <c r="A89" s="9">
        <f t="shared" si="13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7"/>
        <v>608.94999999999993</v>
      </c>
      <c r="G89" s="8"/>
      <c r="H89" s="8">
        <v>1</v>
      </c>
      <c r="I89" s="8">
        <v>11</v>
      </c>
      <c r="J89" s="11">
        <v>3.771213073538655E-3</v>
      </c>
      <c r="K89" s="18">
        <f t="shared" si="11"/>
        <v>8.5573727215587692</v>
      </c>
      <c r="L89" s="10">
        <f t="shared" si="8"/>
        <v>3.1465459497171597</v>
      </c>
      <c r="M89" s="10">
        <v>3.3056191074795724</v>
      </c>
      <c r="N89" s="10">
        <v>0.60791954745443111</v>
      </c>
      <c r="O89" s="247">
        <f t="shared" si="12"/>
        <v>0.60791954745443111</v>
      </c>
      <c r="P89" s="10">
        <f t="shared" si="9"/>
        <v>15.617457326209932</v>
      </c>
      <c r="Q89" s="11">
        <f t="shared" si="10"/>
        <v>2.564653473390251E-2</v>
      </c>
    </row>
    <row r="90" spans="1:17">
      <c r="A90" s="9">
        <f t="shared" si="13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7"/>
        <v>1274.75</v>
      </c>
      <c r="G90" s="8">
        <v>1</v>
      </c>
      <c r="H90" s="8"/>
      <c r="I90" s="8">
        <v>30</v>
      </c>
      <c r="J90" s="11">
        <v>9.7423004399748592E-3</v>
      </c>
      <c r="K90" s="18">
        <f t="shared" si="11"/>
        <v>22.106546197360153</v>
      </c>
      <c r="L90" s="10">
        <f t="shared" si="8"/>
        <v>8.1285770367693289</v>
      </c>
      <c r="M90" s="10">
        <v>8.5395160276555622</v>
      </c>
      <c r="N90" s="10">
        <v>1.5704588309239471</v>
      </c>
      <c r="O90" s="247">
        <f t="shared" si="12"/>
        <v>1.5704588309239471</v>
      </c>
      <c r="P90" s="10">
        <f t="shared" si="9"/>
        <v>40.345098092708987</v>
      </c>
      <c r="Q90" s="11">
        <f t="shared" si="10"/>
        <v>3.1649419958979401E-2</v>
      </c>
    </row>
    <row r="91" spans="1:17">
      <c r="A91" s="9">
        <f t="shared" si="13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7"/>
        <v>636.95000000000005</v>
      </c>
      <c r="G91" s="8"/>
      <c r="H91" s="8"/>
      <c r="I91" s="8">
        <v>13</v>
      </c>
      <c r="J91" s="11">
        <v>4.0854808296668758E-3</v>
      </c>
      <c r="K91" s="18">
        <f t="shared" si="11"/>
        <v>9.2704871150219983</v>
      </c>
      <c r="L91" s="10">
        <f t="shared" si="8"/>
        <v>3.4087581121935888</v>
      </c>
      <c r="M91" s="10">
        <v>3.5810873664362033</v>
      </c>
      <c r="N91" s="10">
        <v>0.65857950974230028</v>
      </c>
      <c r="O91" s="247">
        <f t="shared" si="12"/>
        <v>0.65857950974230028</v>
      </c>
      <c r="P91" s="10">
        <f t="shared" si="9"/>
        <v>16.918912103394089</v>
      </c>
      <c r="Q91" s="11">
        <f t="shared" si="10"/>
        <v>2.6562386534883565E-2</v>
      </c>
    </row>
    <row r="92" spans="1:17">
      <c r="A92" s="9">
        <f t="shared" si="13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7"/>
        <v>1083.03</v>
      </c>
      <c r="G92" s="8"/>
      <c r="H92" s="8"/>
      <c r="I92" s="8">
        <v>29</v>
      </c>
      <c r="J92" s="11">
        <v>9.1137649277184159E-3</v>
      </c>
      <c r="K92" s="18">
        <f t="shared" si="11"/>
        <v>20.680317410433691</v>
      </c>
      <c r="L92" s="10">
        <f t="shared" si="8"/>
        <v>7.6041527118164689</v>
      </c>
      <c r="M92" s="10">
        <v>7.9885795097422996</v>
      </c>
      <c r="N92" s="10">
        <v>1.4691389063482085</v>
      </c>
      <c r="O92" s="247">
        <f t="shared" si="12"/>
        <v>1.4691389063482085</v>
      </c>
      <c r="P92" s="10">
        <f t="shared" si="9"/>
        <v>37.742188538340663</v>
      </c>
      <c r="Q92" s="11">
        <f t="shared" si="10"/>
        <v>3.4848700902413286E-2</v>
      </c>
    </row>
    <row r="93" spans="1:17">
      <c r="A93" s="9">
        <f t="shared" si="13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7"/>
        <v>830.01</v>
      </c>
      <c r="G93" s="8"/>
      <c r="H93" s="8"/>
      <c r="I93" s="8">
        <v>14</v>
      </c>
      <c r="J93" s="11">
        <v>4.3997485857950975E-3</v>
      </c>
      <c r="K93" s="18">
        <f t="shared" si="11"/>
        <v>9.983601508485231</v>
      </c>
      <c r="L93" s="10">
        <f t="shared" si="8"/>
        <v>3.6709702746700197</v>
      </c>
      <c r="M93" s="10">
        <v>3.8565556253928346</v>
      </c>
      <c r="N93" s="10">
        <v>0.70923947203016968</v>
      </c>
      <c r="O93" s="247">
        <f t="shared" si="12"/>
        <v>0.70923947203016968</v>
      </c>
      <c r="P93" s="10">
        <f t="shared" si="9"/>
        <v>18.220366880578254</v>
      </c>
      <c r="Q93" s="11">
        <f t="shared" si="10"/>
        <v>2.19519847719645E-2</v>
      </c>
    </row>
    <row r="94" spans="1:17">
      <c r="A94" s="9">
        <f t="shared" si="13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7"/>
        <v>387.95</v>
      </c>
      <c r="G94" s="8"/>
      <c r="H94" s="8"/>
      <c r="I94" s="8">
        <v>11</v>
      </c>
      <c r="J94" s="11">
        <v>3.4569453174104338E-3</v>
      </c>
      <c r="K94" s="18">
        <f t="shared" si="11"/>
        <v>7.8442583280955382</v>
      </c>
      <c r="L94" s="10">
        <f t="shared" si="8"/>
        <v>2.8843337872407298</v>
      </c>
      <c r="M94" s="10">
        <v>3.0301508485229416</v>
      </c>
      <c r="N94" s="10">
        <v>0.55725958516656193</v>
      </c>
      <c r="O94" s="247">
        <f t="shared" si="12"/>
        <v>0.55725958516656193</v>
      </c>
      <c r="P94" s="10">
        <f t="shared" si="9"/>
        <v>14.316002549025772</v>
      </c>
      <c r="Q94" s="11">
        <f t="shared" si="10"/>
        <v>3.6901669155885483E-2</v>
      </c>
    </row>
    <row r="95" spans="1:17">
      <c r="A95" s="9">
        <f t="shared" si="13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7"/>
        <v>546.18000000000006</v>
      </c>
      <c r="G95" s="8"/>
      <c r="H95" s="8">
        <v>1</v>
      </c>
      <c r="I95" s="8">
        <v>11</v>
      </c>
      <c r="J95" s="11">
        <v>3.771213073538655E-3</v>
      </c>
      <c r="K95" s="18">
        <f t="shared" si="11"/>
        <v>8.5573727215587692</v>
      </c>
      <c r="L95" s="10">
        <f t="shared" si="8"/>
        <v>3.1465459497171597</v>
      </c>
      <c r="M95" s="10">
        <v>3.3056191074795724</v>
      </c>
      <c r="N95" s="10">
        <v>0.60791954745443111</v>
      </c>
      <c r="O95" s="247">
        <f t="shared" si="12"/>
        <v>0.60791954745443111</v>
      </c>
      <c r="P95" s="10">
        <f t="shared" si="9"/>
        <v>15.617457326209932</v>
      </c>
      <c r="Q95" s="11">
        <f t="shared" si="10"/>
        <v>2.8593975111153705E-2</v>
      </c>
    </row>
    <row r="96" spans="1:17">
      <c r="A96" s="9">
        <f t="shared" si="13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7"/>
        <v>516.38</v>
      </c>
      <c r="G96" s="8"/>
      <c r="H96" s="8"/>
      <c r="I96" s="8">
        <v>13</v>
      </c>
      <c r="J96" s="11">
        <v>4.0854808296668758E-3</v>
      </c>
      <c r="K96" s="18">
        <f t="shared" si="11"/>
        <v>9.2704871150219983</v>
      </c>
      <c r="L96" s="10">
        <f t="shared" si="8"/>
        <v>3.4087581121935888</v>
      </c>
      <c r="M96" s="10">
        <v>3.5810873664362033</v>
      </c>
      <c r="N96" s="10">
        <v>0.65857950974230028</v>
      </c>
      <c r="O96" s="247">
        <f t="shared" si="12"/>
        <v>0.65857950974230028</v>
      </c>
      <c r="P96" s="10">
        <f t="shared" si="9"/>
        <v>16.918912103394089</v>
      </c>
      <c r="Q96" s="11">
        <f t="shared" si="10"/>
        <v>3.2764460481416957E-2</v>
      </c>
    </row>
    <row r="97" spans="1:17">
      <c r="A97" s="9">
        <f t="shared" si="13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7"/>
        <v>342</v>
      </c>
      <c r="G97" s="8"/>
      <c r="H97" s="8"/>
      <c r="I97" s="8">
        <v>5</v>
      </c>
      <c r="J97" s="11">
        <v>1.5713387806411063E-3</v>
      </c>
      <c r="K97" s="18">
        <f t="shared" si="11"/>
        <v>3.5655719673161537</v>
      </c>
      <c r="L97" s="10">
        <f t="shared" si="8"/>
        <v>1.3110608123821499</v>
      </c>
      <c r="M97" s="10">
        <v>1.3773412947831551</v>
      </c>
      <c r="N97" s="10">
        <v>0.25329981143934632</v>
      </c>
      <c r="O97" s="247">
        <f t="shared" si="12"/>
        <v>0.25329981143934632</v>
      </c>
      <c r="P97" s="10">
        <f t="shared" si="9"/>
        <v>6.5072738859208048</v>
      </c>
      <c r="Q97" s="11">
        <f t="shared" si="10"/>
        <v>1.902711662549943E-2</v>
      </c>
    </row>
    <row r="98" spans="1:17">
      <c r="A98" s="9">
        <f t="shared" si="13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7"/>
        <v>736.69999999999993</v>
      </c>
      <c r="G98" s="8">
        <v>1</v>
      </c>
      <c r="H98" s="8"/>
      <c r="I98" s="8">
        <v>16</v>
      </c>
      <c r="J98" s="11">
        <v>5.3425518541797608E-3</v>
      </c>
      <c r="K98" s="18">
        <f t="shared" si="11"/>
        <v>12.122944688874922</v>
      </c>
      <c r="L98" s="10">
        <f t="shared" si="8"/>
        <v>4.4576067620993092</v>
      </c>
      <c r="M98" s="10">
        <v>4.6829604022627276</v>
      </c>
      <c r="N98" s="10">
        <v>0.86121935889377743</v>
      </c>
      <c r="O98" s="247">
        <f t="shared" si="12"/>
        <v>0.86121935889377743</v>
      </c>
      <c r="P98" s="10">
        <f t="shared" si="9"/>
        <v>22.124731212130733</v>
      </c>
      <c r="Q98" s="11">
        <f t="shared" si="10"/>
        <v>3.0032212857514232E-2</v>
      </c>
    </row>
    <row r="99" spans="1:17">
      <c r="A99" s="9">
        <f t="shared" si="13"/>
        <v>94</v>
      </c>
      <c r="B99" s="107" t="s">
        <v>412</v>
      </c>
      <c r="C99" s="8">
        <f>димвенканали!C99</f>
        <v>214.1</v>
      </c>
      <c r="D99" s="8">
        <f>димвенканали!D99</f>
        <v>0</v>
      </c>
      <c r="E99" s="8">
        <f>димвенканали!E99</f>
        <v>0</v>
      </c>
      <c r="F99" s="8">
        <f t="shared" si="7"/>
        <v>214.1</v>
      </c>
      <c r="G99" s="8"/>
      <c r="H99" s="8"/>
      <c r="I99" s="8">
        <v>0</v>
      </c>
      <c r="J99" s="11">
        <v>0</v>
      </c>
      <c r="K99" s="18">
        <f t="shared" si="11"/>
        <v>0</v>
      </c>
      <c r="L99" s="10">
        <f t="shared" si="8"/>
        <v>0</v>
      </c>
      <c r="M99" s="10">
        <v>0</v>
      </c>
      <c r="N99" s="10">
        <v>0</v>
      </c>
      <c r="O99" s="247">
        <f t="shared" si="12"/>
        <v>0</v>
      </c>
      <c r="P99" s="10">
        <f t="shared" si="9"/>
        <v>0</v>
      </c>
      <c r="Q99" s="11">
        <f t="shared" si="10"/>
        <v>0</v>
      </c>
    </row>
    <row r="100" spans="1:17">
      <c r="A100" s="9">
        <f t="shared" si="13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7"/>
        <v>511.78</v>
      </c>
      <c r="G100" s="8"/>
      <c r="H100" s="8"/>
      <c r="I100" s="8">
        <v>10</v>
      </c>
      <c r="J100" s="11">
        <v>3.1426775612822125E-3</v>
      </c>
      <c r="K100" s="18">
        <f t="shared" si="11"/>
        <v>7.1311439346323073</v>
      </c>
      <c r="L100" s="10">
        <f t="shared" si="8"/>
        <v>2.6221216247642998</v>
      </c>
      <c r="M100" s="10">
        <v>2.7546825895663103</v>
      </c>
      <c r="N100" s="10">
        <v>0.50659962287869265</v>
      </c>
      <c r="O100" s="247">
        <f t="shared" si="12"/>
        <v>0.50659962287869265</v>
      </c>
      <c r="P100" s="10">
        <f t="shared" si="9"/>
        <v>13.01454777184161</v>
      </c>
      <c r="Q100" s="11">
        <f t="shared" si="10"/>
        <v>2.5429965555202647E-2</v>
      </c>
    </row>
    <row r="101" spans="1:17">
      <c r="A101" s="9">
        <f t="shared" si="13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7"/>
        <v>243</v>
      </c>
      <c r="G101" s="8"/>
      <c r="H101" s="8"/>
      <c r="I101" s="8">
        <v>6</v>
      </c>
      <c r="J101" s="11">
        <v>1.8856065367693275E-3</v>
      </c>
      <c r="K101" s="18">
        <f t="shared" si="11"/>
        <v>4.2786863607793846</v>
      </c>
      <c r="L101" s="10">
        <f t="shared" si="8"/>
        <v>1.5732729748585799</v>
      </c>
      <c r="M101" s="10">
        <v>1.6528095537397862</v>
      </c>
      <c r="N101" s="10">
        <v>0.30395977372721555</v>
      </c>
      <c r="O101" s="247">
        <f t="shared" si="12"/>
        <v>0.30395977372721555</v>
      </c>
      <c r="P101" s="10">
        <f t="shared" si="9"/>
        <v>7.8087286631049659</v>
      </c>
      <c r="Q101" s="11">
        <f t="shared" si="10"/>
        <v>3.2134685856399038E-2</v>
      </c>
    </row>
    <row r="102" spans="1:17">
      <c r="A102" s="9">
        <f t="shared" si="13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7"/>
        <v>468.8</v>
      </c>
      <c r="G102" s="8"/>
      <c r="H102" s="8"/>
      <c r="I102" s="8">
        <v>15</v>
      </c>
      <c r="J102" s="11">
        <v>4.7140163419233192E-3</v>
      </c>
      <c r="K102" s="18">
        <f t="shared" si="11"/>
        <v>10.696715901948462</v>
      </c>
      <c r="L102" s="10">
        <f t="shared" si="8"/>
        <v>3.9331824371464497</v>
      </c>
      <c r="M102" s="10">
        <v>4.1320238843494659</v>
      </c>
      <c r="N102" s="10">
        <v>0.75989943431803897</v>
      </c>
      <c r="O102" s="247">
        <f t="shared" si="12"/>
        <v>0.75989943431803897</v>
      </c>
      <c r="P102" s="10">
        <f t="shared" si="9"/>
        <v>19.521821657762416</v>
      </c>
      <c r="Q102" s="11">
        <f t="shared" si="10"/>
        <v>4.1642111044715054E-2</v>
      </c>
    </row>
    <row r="103" spans="1:17">
      <c r="A103" s="9">
        <f t="shared" si="13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7"/>
        <v>303.22000000000003</v>
      </c>
      <c r="G103" s="8"/>
      <c r="H103" s="8"/>
      <c r="I103" s="8">
        <v>10</v>
      </c>
      <c r="J103" s="11">
        <v>3.1426775612822125E-3</v>
      </c>
      <c r="K103" s="18">
        <f t="shared" si="11"/>
        <v>7.1311439346323073</v>
      </c>
      <c r="L103" s="10">
        <f t="shared" si="8"/>
        <v>2.6221216247642998</v>
      </c>
      <c r="M103" s="10">
        <v>2.7546825895663103</v>
      </c>
      <c r="N103" s="10">
        <v>0.50659962287869265</v>
      </c>
      <c r="O103" s="247">
        <f t="shared" si="12"/>
        <v>0.50659962287869265</v>
      </c>
      <c r="P103" s="10">
        <f t="shared" si="9"/>
        <v>13.01454777184161</v>
      </c>
      <c r="Q103" s="11">
        <f t="shared" si="10"/>
        <v>4.2921139014054512E-2</v>
      </c>
    </row>
    <row r="104" spans="1:17">
      <c r="A104" s="9">
        <f t="shared" si="13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7"/>
        <v>242.77</v>
      </c>
      <c r="G104" s="8"/>
      <c r="H104" s="8"/>
      <c r="I104" s="8">
        <v>6</v>
      </c>
      <c r="J104" s="11">
        <v>1.8856065367693275E-3</v>
      </c>
      <c r="K104" s="18">
        <f t="shared" si="11"/>
        <v>4.2786863607793846</v>
      </c>
      <c r="L104" s="10">
        <f t="shared" si="8"/>
        <v>1.5732729748585799</v>
      </c>
      <c r="M104" s="10">
        <v>1.6528095537397862</v>
      </c>
      <c r="N104" s="10">
        <v>0.30395977372721555</v>
      </c>
      <c r="O104" s="247">
        <f t="shared" si="12"/>
        <v>0.30395977372721555</v>
      </c>
      <c r="P104" s="10">
        <f t="shared" si="9"/>
        <v>7.8087286631049659</v>
      </c>
      <c r="Q104" s="11">
        <f t="shared" si="10"/>
        <v>3.2165130218334087E-2</v>
      </c>
    </row>
    <row r="105" spans="1:17">
      <c r="A105" s="9">
        <f t="shared" si="13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7"/>
        <v>474.8</v>
      </c>
      <c r="G105" s="8">
        <v>1</v>
      </c>
      <c r="H105" s="8">
        <v>1</v>
      </c>
      <c r="I105" s="8">
        <v>14</v>
      </c>
      <c r="J105" s="11">
        <v>5.02828409805154E-3</v>
      </c>
      <c r="K105" s="18">
        <f t="shared" si="11"/>
        <v>11.409830295411691</v>
      </c>
      <c r="L105" s="10">
        <f t="shared" si="8"/>
        <v>4.1953945996228788</v>
      </c>
      <c r="M105" s="10">
        <v>4.4074921433060963</v>
      </c>
      <c r="N105" s="10">
        <v>0.81055939660590814</v>
      </c>
      <c r="O105" s="247">
        <f t="shared" si="12"/>
        <v>0.81055939660590814</v>
      </c>
      <c r="P105" s="10">
        <f t="shared" si="9"/>
        <v>20.823276434946575</v>
      </c>
      <c r="Q105" s="11">
        <f t="shared" si="10"/>
        <v>4.385694278632387E-2</v>
      </c>
    </row>
    <row r="106" spans="1:17">
      <c r="A106" s="9">
        <f t="shared" si="13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7"/>
        <v>325.19</v>
      </c>
      <c r="G106" s="8"/>
      <c r="H106" s="8"/>
      <c r="I106" s="8">
        <v>9</v>
      </c>
      <c r="J106" s="11">
        <v>2.8284098051539913E-3</v>
      </c>
      <c r="K106" s="18">
        <f t="shared" si="11"/>
        <v>6.4180295411690764</v>
      </c>
      <c r="L106" s="10">
        <f t="shared" si="8"/>
        <v>2.3599094622878694</v>
      </c>
      <c r="M106" s="10">
        <v>2.4792143306096794</v>
      </c>
      <c r="N106" s="10">
        <v>0.45593966059082336</v>
      </c>
      <c r="O106" s="247">
        <f t="shared" si="12"/>
        <v>0.45593966059082336</v>
      </c>
      <c r="P106" s="10">
        <f t="shared" si="9"/>
        <v>11.713092994657449</v>
      </c>
      <c r="Q106" s="11">
        <f t="shared" si="10"/>
        <v>3.6019228742142896E-2</v>
      </c>
    </row>
    <row r="107" spans="1:17">
      <c r="A107" s="9">
        <f t="shared" si="13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7"/>
        <v>309</v>
      </c>
      <c r="G107" s="8"/>
      <c r="H107" s="8"/>
      <c r="I107" s="8">
        <v>8</v>
      </c>
      <c r="J107" s="11">
        <v>2.51414204902577E-3</v>
      </c>
      <c r="K107" s="18">
        <f t="shared" si="11"/>
        <v>5.7049151477058455</v>
      </c>
      <c r="L107" s="10">
        <f t="shared" si="8"/>
        <v>2.0976972998114394</v>
      </c>
      <c r="M107" s="10">
        <v>2.2037460716530481</v>
      </c>
      <c r="N107" s="10">
        <v>0.40527969830295407</v>
      </c>
      <c r="O107" s="247">
        <f t="shared" si="12"/>
        <v>0.40527969830295407</v>
      </c>
      <c r="P107" s="10">
        <f t="shared" si="9"/>
        <v>10.411638217473287</v>
      </c>
      <c r="Q107" s="11">
        <f t="shared" si="10"/>
        <v>3.3694622063020346E-2</v>
      </c>
    </row>
    <row r="108" spans="1:17">
      <c r="A108" s="9">
        <f t="shared" si="13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7"/>
        <v>556.29999999999995</v>
      </c>
      <c r="G108" s="8"/>
      <c r="H108" s="8"/>
      <c r="I108" s="8">
        <v>17</v>
      </c>
      <c r="J108" s="11">
        <v>5.3425518541797608E-3</v>
      </c>
      <c r="K108" s="18">
        <f t="shared" si="11"/>
        <v>12.122944688874922</v>
      </c>
      <c r="L108" s="10">
        <f t="shared" si="8"/>
        <v>4.4576067620993092</v>
      </c>
      <c r="M108" s="10">
        <v>4.6829604022627276</v>
      </c>
      <c r="N108" s="10">
        <v>0.86121935889377743</v>
      </c>
      <c r="O108" s="247">
        <f t="shared" si="12"/>
        <v>0.86121935889377743</v>
      </c>
      <c r="P108" s="10">
        <f t="shared" si="9"/>
        <v>22.124731212130733</v>
      </c>
      <c r="Q108" s="11">
        <f t="shared" si="10"/>
        <v>3.9771222743359223E-2</v>
      </c>
    </row>
    <row r="109" spans="1:17">
      <c r="A109" s="9">
        <f t="shared" si="13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7"/>
        <v>537.9</v>
      </c>
      <c r="G109" s="8"/>
      <c r="H109" s="8"/>
      <c r="I109" s="8">
        <v>15</v>
      </c>
      <c r="J109" s="11">
        <v>4.7140163419233192E-3</v>
      </c>
      <c r="K109" s="18">
        <f t="shared" si="11"/>
        <v>10.696715901948462</v>
      </c>
      <c r="L109" s="10">
        <f t="shared" si="8"/>
        <v>3.9331824371464497</v>
      </c>
      <c r="M109" s="10">
        <v>4.1320238843494659</v>
      </c>
      <c r="N109" s="10">
        <v>0.75989943431803897</v>
      </c>
      <c r="O109" s="247">
        <f t="shared" si="12"/>
        <v>0.75989943431803897</v>
      </c>
      <c r="P109" s="10">
        <f t="shared" si="9"/>
        <v>19.521821657762416</v>
      </c>
      <c r="Q109" s="11">
        <f t="shared" si="10"/>
        <v>3.6292659709541583E-2</v>
      </c>
    </row>
    <row r="110" spans="1:17">
      <c r="A110" s="9">
        <f t="shared" si="13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7"/>
        <v>207.22</v>
      </c>
      <c r="G110" s="8"/>
      <c r="H110" s="8"/>
      <c r="I110" s="8">
        <v>7</v>
      </c>
      <c r="J110" s="11">
        <v>2.1998742928975488E-3</v>
      </c>
      <c r="K110" s="18">
        <f t="shared" si="11"/>
        <v>4.9918007542426155</v>
      </c>
      <c r="L110" s="10">
        <f t="shared" si="8"/>
        <v>1.8354851373350098</v>
      </c>
      <c r="M110" s="10">
        <v>1.9282778126964173</v>
      </c>
      <c r="N110" s="10">
        <v>0.35461973601508484</v>
      </c>
      <c r="O110" s="247">
        <f t="shared" si="12"/>
        <v>0.35461973601508484</v>
      </c>
      <c r="P110" s="10">
        <f t="shared" si="9"/>
        <v>9.1101834402891271</v>
      </c>
      <c r="Q110" s="11">
        <f t="shared" si="10"/>
        <v>4.3963823184485704E-2</v>
      </c>
    </row>
    <row r="111" spans="1:17">
      <c r="A111" s="9">
        <f t="shared" si="13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7"/>
        <v>261.62</v>
      </c>
      <c r="G111" s="8"/>
      <c r="H111" s="8"/>
      <c r="I111" s="8">
        <v>9</v>
      </c>
      <c r="J111" s="11">
        <v>2.8284098051539913E-3</v>
      </c>
      <c r="K111" s="18">
        <f t="shared" si="11"/>
        <v>6.4180295411690764</v>
      </c>
      <c r="L111" s="10">
        <f t="shared" si="8"/>
        <v>2.3599094622878694</v>
      </c>
      <c r="M111" s="10">
        <v>2.4792143306096794</v>
      </c>
      <c r="N111" s="10">
        <v>0.45593966059082336</v>
      </c>
      <c r="O111" s="247">
        <f t="shared" si="12"/>
        <v>0.45593966059082336</v>
      </c>
      <c r="P111" s="10">
        <f t="shared" si="9"/>
        <v>11.713092994657449</v>
      </c>
      <c r="Q111" s="11">
        <f t="shared" si="10"/>
        <v>4.4771397426257353E-2</v>
      </c>
    </row>
    <row r="112" spans="1:17">
      <c r="A112" s="9">
        <f t="shared" si="13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7"/>
        <v>263.7</v>
      </c>
      <c r="G112" s="8"/>
      <c r="H112" s="8"/>
      <c r="I112" s="8">
        <v>8</v>
      </c>
      <c r="J112" s="11">
        <v>2.51414204902577E-3</v>
      </c>
      <c r="K112" s="18">
        <f t="shared" si="11"/>
        <v>5.7049151477058455</v>
      </c>
      <c r="L112" s="10">
        <f t="shared" si="8"/>
        <v>2.0976972998114394</v>
      </c>
      <c r="M112" s="10">
        <v>2.2037460716530481</v>
      </c>
      <c r="N112" s="10">
        <v>0.40527969830295407</v>
      </c>
      <c r="O112" s="247">
        <f t="shared" si="12"/>
        <v>0.40527969830295407</v>
      </c>
      <c r="P112" s="10">
        <f t="shared" si="9"/>
        <v>10.411638217473287</v>
      </c>
      <c r="Q112" s="11">
        <f t="shared" si="10"/>
        <v>3.9482890472026119E-2</v>
      </c>
    </row>
    <row r="113" spans="1:17">
      <c r="A113" s="9">
        <f t="shared" si="13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7"/>
        <v>208.8</v>
      </c>
      <c r="G113" s="8"/>
      <c r="H113" s="8"/>
      <c r="I113" s="8">
        <v>4</v>
      </c>
      <c r="J113" s="11">
        <v>1.257071024512885E-3</v>
      </c>
      <c r="K113" s="18">
        <f t="shared" si="11"/>
        <v>2.8524575738529228</v>
      </c>
      <c r="L113" s="10">
        <f t="shared" si="8"/>
        <v>1.0488486499057197</v>
      </c>
      <c r="M113" s="10">
        <v>1.1018730358265241</v>
      </c>
      <c r="N113" s="10">
        <v>0.20263984915147704</v>
      </c>
      <c r="O113" s="247">
        <f t="shared" si="12"/>
        <v>0.20263984915147704</v>
      </c>
      <c r="P113" s="10">
        <f t="shared" si="9"/>
        <v>5.2058191087366437</v>
      </c>
      <c r="Q113" s="11">
        <f t="shared" si="10"/>
        <v>2.4932083854102699E-2</v>
      </c>
    </row>
    <row r="114" spans="1:17">
      <c r="A114" s="9">
        <f t="shared" si="13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7"/>
        <v>1631.7</v>
      </c>
      <c r="G114" s="8"/>
      <c r="H114" s="8">
        <v>1</v>
      </c>
      <c r="I114" s="8">
        <v>27</v>
      </c>
      <c r="J114" s="11">
        <v>8.7994971715901951E-3</v>
      </c>
      <c r="K114" s="18">
        <f t="shared" si="11"/>
        <v>19.967203016970462</v>
      </c>
      <c r="L114" s="10">
        <f t="shared" si="8"/>
        <v>7.3419405493400394</v>
      </c>
      <c r="M114" s="10">
        <v>7.7131112507856692</v>
      </c>
      <c r="N114" s="10">
        <v>1.4184789440603394</v>
      </c>
      <c r="O114" s="247">
        <f t="shared" si="12"/>
        <v>1.4184789440603394</v>
      </c>
      <c r="P114" s="10">
        <f t="shared" si="9"/>
        <v>36.440733761156508</v>
      </c>
      <c r="Q114" s="11">
        <f t="shared" si="10"/>
        <v>2.2332986309466511E-2</v>
      </c>
    </row>
    <row r="115" spans="1:17">
      <c r="A115" s="9">
        <f t="shared" si="13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7"/>
        <v>1506.1</v>
      </c>
      <c r="G115" s="8"/>
      <c r="H115" s="8"/>
      <c r="I115" s="8">
        <v>32</v>
      </c>
      <c r="J115" s="11">
        <v>1.005656819610308E-2</v>
      </c>
      <c r="K115" s="18">
        <f t="shared" si="11"/>
        <v>22.819660590823382</v>
      </c>
      <c r="L115" s="10">
        <f t="shared" si="8"/>
        <v>8.3907891992457575</v>
      </c>
      <c r="M115" s="10">
        <v>8.8149842866121926</v>
      </c>
      <c r="N115" s="10">
        <v>1.6211187932118163</v>
      </c>
      <c r="O115" s="247">
        <f t="shared" si="12"/>
        <v>1.6211187932118163</v>
      </c>
      <c r="P115" s="10">
        <f t="shared" si="9"/>
        <v>41.646552869893149</v>
      </c>
      <c r="Q115" s="11">
        <f t="shared" si="10"/>
        <v>2.7651917448969623E-2</v>
      </c>
    </row>
    <row r="116" spans="1:17">
      <c r="A116" s="9">
        <f t="shared" si="13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7"/>
        <v>2013.2</v>
      </c>
      <c r="G116" s="8"/>
      <c r="H116" s="8"/>
      <c r="I116" s="8">
        <v>45</v>
      </c>
      <c r="J116" s="11">
        <v>1.4142049025769956E-2</v>
      </c>
      <c r="K116" s="18">
        <f t="shared" si="11"/>
        <v>32.090147705845382</v>
      </c>
      <c r="L116" s="10">
        <f t="shared" si="8"/>
        <v>11.799547311439348</v>
      </c>
      <c r="M116" s="10">
        <v>12.396071653048397</v>
      </c>
      <c r="N116" s="10">
        <v>2.2796983029541167</v>
      </c>
      <c r="O116" s="247">
        <f t="shared" si="12"/>
        <v>2.2796983029541167</v>
      </c>
      <c r="P116" s="10">
        <f t="shared" si="9"/>
        <v>58.565464973287241</v>
      </c>
      <c r="Q116" s="11">
        <f t="shared" si="10"/>
        <v>2.909073364458933E-2</v>
      </c>
    </row>
    <row r="117" spans="1:17">
      <c r="A117" s="9">
        <f t="shared" si="13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7"/>
        <v>780.96</v>
      </c>
      <c r="G117" s="8"/>
      <c r="H117" s="8"/>
      <c r="I117" s="8">
        <v>13</v>
      </c>
      <c r="J117" s="11">
        <v>4.0854808296668758E-3</v>
      </c>
      <c r="K117" s="18">
        <f t="shared" si="11"/>
        <v>9.2704871150219983</v>
      </c>
      <c r="L117" s="10">
        <f t="shared" si="8"/>
        <v>3.4087581121935888</v>
      </c>
      <c r="M117" s="10">
        <v>3.5810873664362033</v>
      </c>
      <c r="N117" s="10">
        <v>0.65857950974230028</v>
      </c>
      <c r="O117" s="247">
        <f t="shared" si="12"/>
        <v>0.65857950974230028</v>
      </c>
      <c r="P117" s="10">
        <f t="shared" si="9"/>
        <v>16.918912103394089</v>
      </c>
      <c r="Q117" s="11">
        <f t="shared" si="10"/>
        <v>2.1664249261670366E-2</v>
      </c>
    </row>
    <row r="118" spans="1:17">
      <c r="A118" s="9">
        <f t="shared" si="13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7"/>
        <v>529.01</v>
      </c>
      <c r="G118" s="8"/>
      <c r="H118" s="8"/>
      <c r="I118" s="8">
        <v>9</v>
      </c>
      <c r="J118" s="11">
        <v>2.8284098051539913E-3</v>
      </c>
      <c r="K118" s="18">
        <f t="shared" si="11"/>
        <v>6.4180295411690764</v>
      </c>
      <c r="L118" s="10">
        <f t="shared" si="8"/>
        <v>2.3599094622878694</v>
      </c>
      <c r="M118" s="10">
        <v>2.4792143306096794</v>
      </c>
      <c r="N118" s="10">
        <v>0.45593966059082336</v>
      </c>
      <c r="O118" s="247">
        <f t="shared" si="12"/>
        <v>0.45593966059082336</v>
      </c>
      <c r="P118" s="10">
        <f t="shared" si="9"/>
        <v>11.713092994657449</v>
      </c>
      <c r="Q118" s="11">
        <f t="shared" si="10"/>
        <v>2.2141534176400163E-2</v>
      </c>
    </row>
    <row r="119" spans="1:17">
      <c r="A119" s="9">
        <f t="shared" si="13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7"/>
        <v>720.28</v>
      </c>
      <c r="G119" s="8"/>
      <c r="H119" s="8">
        <v>1</v>
      </c>
      <c r="I119" s="8">
        <v>14</v>
      </c>
      <c r="J119" s="11">
        <v>4.7140163419233192E-3</v>
      </c>
      <c r="K119" s="18">
        <f t="shared" si="11"/>
        <v>10.696715901948462</v>
      </c>
      <c r="L119" s="10">
        <f t="shared" si="8"/>
        <v>3.9331824371464497</v>
      </c>
      <c r="M119" s="10">
        <v>4.1320238843494659</v>
      </c>
      <c r="N119" s="10">
        <v>0.75989943431803897</v>
      </c>
      <c r="O119" s="247">
        <f t="shared" si="12"/>
        <v>0.75989943431803897</v>
      </c>
      <c r="P119" s="10">
        <f t="shared" si="9"/>
        <v>19.521821657762416</v>
      </c>
      <c r="Q119" s="11">
        <f t="shared" si="10"/>
        <v>2.7103101096465843E-2</v>
      </c>
    </row>
    <row r="120" spans="1:17">
      <c r="A120" s="9">
        <f t="shared" si="13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7"/>
        <v>499.4</v>
      </c>
      <c r="G120" s="8"/>
      <c r="H120" s="8"/>
      <c r="I120" s="8">
        <v>7</v>
      </c>
      <c r="J120" s="11">
        <v>2.1998742928975488E-3</v>
      </c>
      <c r="K120" s="18">
        <f t="shared" si="11"/>
        <v>4.9918007542426155</v>
      </c>
      <c r="L120" s="10">
        <f t="shared" si="8"/>
        <v>1.8354851373350098</v>
      </c>
      <c r="M120" s="10">
        <v>1.9282778126964173</v>
      </c>
      <c r="N120" s="10">
        <v>0.35461973601508484</v>
      </c>
      <c r="O120" s="247">
        <f t="shared" si="12"/>
        <v>0.35461973601508484</v>
      </c>
      <c r="P120" s="10">
        <f t="shared" si="9"/>
        <v>9.1101834402891271</v>
      </c>
      <c r="Q120" s="11">
        <f t="shared" si="10"/>
        <v>1.8242257589685878E-2</v>
      </c>
    </row>
    <row r="121" spans="1:17">
      <c r="A121" s="9">
        <f t="shared" si="13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7"/>
        <v>595.1</v>
      </c>
      <c r="G121" s="8"/>
      <c r="H121" s="8"/>
      <c r="I121" s="8">
        <v>13</v>
      </c>
      <c r="J121" s="11">
        <v>4.0854808296668758E-3</v>
      </c>
      <c r="K121" s="18">
        <f t="shared" si="11"/>
        <v>9.2704871150219983</v>
      </c>
      <c r="L121" s="10">
        <f t="shared" si="8"/>
        <v>3.4087581121935888</v>
      </c>
      <c r="M121" s="10">
        <v>3.5810873664362033</v>
      </c>
      <c r="N121" s="10">
        <v>0.65857950974230028</v>
      </c>
      <c r="O121" s="247">
        <f t="shared" si="12"/>
        <v>0.65857950974230028</v>
      </c>
      <c r="P121" s="10">
        <f t="shared" si="9"/>
        <v>16.918912103394089</v>
      </c>
      <c r="Q121" s="11">
        <f t="shared" si="10"/>
        <v>2.8430368179119623E-2</v>
      </c>
    </row>
    <row r="122" spans="1:17">
      <c r="A122" s="9">
        <f t="shared" si="13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ref="F122:F183" si="14">C122+D122+E122</f>
        <v>804.1</v>
      </c>
      <c r="G122" s="8"/>
      <c r="H122" s="8"/>
      <c r="I122" s="8">
        <v>23</v>
      </c>
      <c r="J122" s="11">
        <v>7.2281583909490892E-3</v>
      </c>
      <c r="K122" s="18">
        <f t="shared" si="11"/>
        <v>16.401631049654309</v>
      </c>
      <c r="L122" s="10">
        <f t="shared" ref="L122:L183" si="15">K122*0.3677</f>
        <v>6.0308797369578899</v>
      </c>
      <c r="M122" s="10">
        <v>6.3357699560025145</v>
      </c>
      <c r="N122" s="10">
        <v>1.165179132620993</v>
      </c>
      <c r="O122" s="247">
        <f t="shared" si="12"/>
        <v>1.165179132620993</v>
      </c>
      <c r="P122" s="10">
        <f t="shared" ref="P122:P183" si="16">K122+L122+M122+O122</f>
        <v>29.933459875235705</v>
      </c>
      <c r="Q122" s="11">
        <f t="shared" ref="Q122:Q183" si="17">P122/F122</f>
        <v>3.7226041381962074E-2</v>
      </c>
    </row>
    <row r="123" spans="1:17">
      <c r="A123" s="9">
        <f t="shared" si="13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14"/>
        <v>844.6</v>
      </c>
      <c r="G123" s="8"/>
      <c r="H123" s="8"/>
      <c r="I123" s="8">
        <v>26</v>
      </c>
      <c r="J123" s="11">
        <v>8.1709616593337517E-3</v>
      </c>
      <c r="K123" s="18">
        <f t="shared" si="11"/>
        <v>18.540974230043997</v>
      </c>
      <c r="L123" s="10">
        <f t="shared" si="15"/>
        <v>6.8175162243871776</v>
      </c>
      <c r="M123" s="10">
        <v>7.1621747328724066</v>
      </c>
      <c r="N123" s="10">
        <v>1.3171590194846006</v>
      </c>
      <c r="O123" s="247">
        <f t="shared" si="12"/>
        <v>1.3171590194846006</v>
      </c>
      <c r="P123" s="10">
        <f t="shared" si="16"/>
        <v>33.837824206788177</v>
      </c>
      <c r="Q123" s="11">
        <f t="shared" si="17"/>
        <v>4.00637274529815E-2</v>
      </c>
    </row>
    <row r="124" spans="1:17">
      <c r="A124" s="9">
        <f t="shared" si="13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14"/>
        <v>1017</v>
      </c>
      <c r="G124" s="8"/>
      <c r="H124" s="8"/>
      <c r="I124" s="8">
        <v>31</v>
      </c>
      <c r="J124" s="11">
        <v>9.7423004399748592E-3</v>
      </c>
      <c r="K124" s="18">
        <f t="shared" si="11"/>
        <v>22.106546197360153</v>
      </c>
      <c r="L124" s="10">
        <f t="shared" si="15"/>
        <v>8.1285770367693289</v>
      </c>
      <c r="M124" s="10">
        <v>8.5395160276555622</v>
      </c>
      <c r="N124" s="10">
        <v>1.5704588309239471</v>
      </c>
      <c r="O124" s="247">
        <f t="shared" si="12"/>
        <v>1.5704588309239471</v>
      </c>
      <c r="P124" s="10">
        <f t="shared" si="16"/>
        <v>40.345098092708987</v>
      </c>
      <c r="Q124" s="11">
        <f t="shared" si="17"/>
        <v>3.9670696256351022E-2</v>
      </c>
    </row>
    <row r="125" spans="1:17">
      <c r="A125" s="9">
        <f t="shared" si="13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14"/>
        <v>630.4</v>
      </c>
      <c r="G125" s="8"/>
      <c r="H125" s="8"/>
      <c r="I125" s="8">
        <v>20</v>
      </c>
      <c r="J125" s="11">
        <v>6.285355122564425E-3</v>
      </c>
      <c r="K125" s="18">
        <f t="shared" si="11"/>
        <v>14.262287869264615</v>
      </c>
      <c r="L125" s="10">
        <f t="shared" si="15"/>
        <v>5.2442432495285995</v>
      </c>
      <c r="M125" s="10">
        <v>5.5093651791326206</v>
      </c>
      <c r="N125" s="10">
        <v>1.0131992457573853</v>
      </c>
      <c r="O125" s="247">
        <f t="shared" si="12"/>
        <v>1.0131992457573853</v>
      </c>
      <c r="P125" s="10">
        <f t="shared" si="16"/>
        <v>26.029095543683219</v>
      </c>
      <c r="Q125" s="11">
        <f t="shared" si="17"/>
        <v>4.1289808920817288E-2</v>
      </c>
    </row>
    <row r="126" spans="1:17">
      <c r="A126" s="9">
        <f t="shared" si="13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14"/>
        <v>777.76</v>
      </c>
      <c r="G126" s="8"/>
      <c r="H126" s="8"/>
      <c r="I126" s="8">
        <v>12</v>
      </c>
      <c r="J126" s="11">
        <v>3.771213073538655E-3</v>
      </c>
      <c r="K126" s="18">
        <f t="shared" si="11"/>
        <v>8.5573727215587692</v>
      </c>
      <c r="L126" s="10">
        <f t="shared" si="15"/>
        <v>3.1465459497171597</v>
      </c>
      <c r="M126" s="10">
        <v>3.3056191074795724</v>
      </c>
      <c r="N126" s="10">
        <v>0.60791954745443111</v>
      </c>
      <c r="O126" s="247">
        <f t="shared" si="12"/>
        <v>0.60791954745443111</v>
      </c>
      <c r="P126" s="10">
        <f t="shared" si="16"/>
        <v>15.617457326209932</v>
      </c>
      <c r="Q126" s="11">
        <f t="shared" si="17"/>
        <v>2.0080046963343361E-2</v>
      </c>
    </row>
    <row r="127" spans="1:17">
      <c r="A127" s="9">
        <f t="shared" si="13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14"/>
        <v>906.27</v>
      </c>
      <c r="G127" s="8"/>
      <c r="H127" s="8"/>
      <c r="I127" s="8">
        <v>27</v>
      </c>
      <c r="J127" s="11">
        <v>8.4852294154619742E-3</v>
      </c>
      <c r="K127" s="18">
        <f t="shared" si="11"/>
        <v>19.254088623507229</v>
      </c>
      <c r="L127" s="10">
        <f t="shared" si="15"/>
        <v>7.0797283868636089</v>
      </c>
      <c r="M127" s="10">
        <v>7.4376429918290388</v>
      </c>
      <c r="N127" s="10">
        <v>1.3678189817724702</v>
      </c>
      <c r="O127" s="247">
        <f t="shared" si="12"/>
        <v>1.3678189817724702</v>
      </c>
      <c r="P127" s="10">
        <f t="shared" si="16"/>
        <v>35.139278983972346</v>
      </c>
      <c r="Q127" s="11">
        <f t="shared" si="17"/>
        <v>3.8773521118399976E-2</v>
      </c>
    </row>
    <row r="128" spans="1:17">
      <c r="A128" s="9">
        <f t="shared" si="13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14"/>
        <v>895.68</v>
      </c>
      <c r="G128" s="8"/>
      <c r="H128" s="8"/>
      <c r="I128" s="8">
        <v>24</v>
      </c>
      <c r="J128" s="11">
        <v>7.54242614707731E-3</v>
      </c>
      <c r="K128" s="18">
        <f t="shared" si="11"/>
        <v>17.114745443117538</v>
      </c>
      <c r="L128" s="10">
        <f t="shared" si="15"/>
        <v>6.2930918994343195</v>
      </c>
      <c r="M128" s="10">
        <v>6.6112382149591449</v>
      </c>
      <c r="N128" s="10">
        <v>0.46159648020113142</v>
      </c>
      <c r="O128" s="247">
        <f t="shared" si="12"/>
        <v>0.46159648020113142</v>
      </c>
      <c r="P128" s="10">
        <f t="shared" si="16"/>
        <v>30.480672037712132</v>
      </c>
      <c r="Q128" s="11">
        <f t="shared" si="17"/>
        <v>3.4030761028170924E-2</v>
      </c>
    </row>
    <row r="129" spans="1:17">
      <c r="A129" s="9">
        <f t="shared" si="13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14"/>
        <v>898.84</v>
      </c>
      <c r="G129" s="8"/>
      <c r="H129" s="8"/>
      <c r="I129" s="8">
        <v>25</v>
      </c>
      <c r="J129" s="11">
        <v>7.8566939032055309E-3</v>
      </c>
      <c r="K129" s="18">
        <f t="shared" si="11"/>
        <v>17.827859836580767</v>
      </c>
      <c r="L129" s="10">
        <f t="shared" si="15"/>
        <v>6.555304061910749</v>
      </c>
      <c r="M129" s="10">
        <v>6.8867064739157762</v>
      </c>
      <c r="N129" s="10">
        <v>1.2664990571967314</v>
      </c>
      <c r="O129" s="247">
        <f t="shared" si="12"/>
        <v>1.2664990571967314</v>
      </c>
      <c r="P129" s="10">
        <f t="shared" si="16"/>
        <v>32.536369429604022</v>
      </c>
      <c r="Q129" s="11">
        <f t="shared" si="17"/>
        <v>3.6198177016603647E-2</v>
      </c>
    </row>
    <row r="130" spans="1:17">
      <c r="A130" s="9">
        <f t="shared" si="13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14"/>
        <v>956.6</v>
      </c>
      <c r="G130" s="8"/>
      <c r="H130" s="8"/>
      <c r="I130" s="8">
        <v>25</v>
      </c>
      <c r="J130" s="11">
        <v>7.8566939032055309E-3</v>
      </c>
      <c r="K130" s="18">
        <f t="shared" si="11"/>
        <v>17.827859836580767</v>
      </c>
      <c r="L130" s="10">
        <f t="shared" si="15"/>
        <v>6.555304061910749</v>
      </c>
      <c r="M130" s="10">
        <v>6.8867064739157762</v>
      </c>
      <c r="N130" s="10">
        <v>1.2664990571967314</v>
      </c>
      <c r="O130" s="247">
        <f t="shared" si="12"/>
        <v>1.2664990571967314</v>
      </c>
      <c r="P130" s="10">
        <f t="shared" si="16"/>
        <v>32.536369429604022</v>
      </c>
      <c r="Q130" s="11">
        <f t="shared" si="17"/>
        <v>3.4012512470838412E-2</v>
      </c>
    </row>
    <row r="131" spans="1:17">
      <c r="A131" s="9">
        <f t="shared" si="13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14"/>
        <v>854.55</v>
      </c>
      <c r="G131" s="8"/>
      <c r="H131" s="8">
        <v>1</v>
      </c>
      <c r="I131" s="8">
        <v>19</v>
      </c>
      <c r="J131" s="11">
        <v>6.285355122564425E-3</v>
      </c>
      <c r="K131" s="18">
        <f t="shared" si="11"/>
        <v>14.262287869264615</v>
      </c>
      <c r="L131" s="10">
        <f t="shared" si="15"/>
        <v>5.2442432495285995</v>
      </c>
      <c r="M131" s="10">
        <v>5.5093651791326206</v>
      </c>
      <c r="N131" s="10">
        <v>1.0131992457573853</v>
      </c>
      <c r="O131" s="247">
        <f t="shared" si="12"/>
        <v>1.0131992457573853</v>
      </c>
      <c r="P131" s="10">
        <f t="shared" si="16"/>
        <v>26.029095543683219</v>
      </c>
      <c r="Q131" s="11">
        <f t="shared" si="17"/>
        <v>3.0459417873364016E-2</v>
      </c>
    </row>
    <row r="132" spans="1:17">
      <c r="A132" s="9">
        <f t="shared" si="13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14"/>
        <v>763.97</v>
      </c>
      <c r="G132" s="8"/>
      <c r="H132" s="8"/>
      <c r="I132" s="8">
        <v>18</v>
      </c>
      <c r="J132" s="11">
        <v>5.6568196103079825E-3</v>
      </c>
      <c r="K132" s="18">
        <f t="shared" si="11"/>
        <v>12.836059082338153</v>
      </c>
      <c r="L132" s="10">
        <f t="shared" si="15"/>
        <v>4.7198189245757387</v>
      </c>
      <c r="M132" s="10">
        <v>4.9584286612193589</v>
      </c>
      <c r="N132" s="10">
        <v>0.91187932118164672</v>
      </c>
      <c r="O132" s="247">
        <f t="shared" si="12"/>
        <v>0.91187932118164672</v>
      </c>
      <c r="P132" s="10">
        <f t="shared" si="16"/>
        <v>23.426185989314899</v>
      </c>
      <c r="Q132" s="11">
        <f t="shared" si="17"/>
        <v>3.0663751180432346E-2</v>
      </c>
    </row>
    <row r="133" spans="1:17">
      <c r="A133" s="9">
        <f t="shared" si="13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si="14"/>
        <v>522.74</v>
      </c>
      <c r="G133" s="8"/>
      <c r="H133" s="8"/>
      <c r="I133" s="8">
        <v>19</v>
      </c>
      <c r="J133" s="11">
        <v>5.9710873664362042E-3</v>
      </c>
      <c r="K133" s="18">
        <f t="shared" ref="K133:K196" si="18">J133*$K$2</f>
        <v>13.549173475801386</v>
      </c>
      <c r="L133" s="10">
        <f t="shared" si="15"/>
        <v>4.98203108705217</v>
      </c>
      <c r="M133" s="10">
        <v>5.2338969201759902</v>
      </c>
      <c r="N133" s="10">
        <v>0.962539283469516</v>
      </c>
      <c r="O133" s="247">
        <f t="shared" ref="O133:O196" si="19">N133*$O$2</f>
        <v>0.962539283469516</v>
      </c>
      <c r="P133" s="10">
        <f t="shared" si="16"/>
        <v>24.727640766499064</v>
      </c>
      <c r="Q133" s="11">
        <f t="shared" si="17"/>
        <v>4.7303900153994459E-2</v>
      </c>
    </row>
    <row r="134" spans="1:17">
      <c r="A134" s="9">
        <f t="shared" si="13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14"/>
        <v>600.19999999999993</v>
      </c>
      <c r="G134" s="8"/>
      <c r="H134" s="8">
        <v>1</v>
      </c>
      <c r="I134" s="8">
        <v>18</v>
      </c>
      <c r="J134" s="11">
        <v>5.9710873664362042E-3</v>
      </c>
      <c r="K134" s="18">
        <f t="shared" si="18"/>
        <v>13.549173475801386</v>
      </c>
      <c r="L134" s="10">
        <f t="shared" si="15"/>
        <v>4.98203108705217</v>
      </c>
      <c r="M134" s="10">
        <v>5.2338969201759902</v>
      </c>
      <c r="N134" s="10">
        <v>0.962539283469516</v>
      </c>
      <c r="O134" s="247">
        <f t="shared" si="19"/>
        <v>0.962539283469516</v>
      </c>
      <c r="P134" s="10">
        <f t="shared" si="16"/>
        <v>24.727640766499064</v>
      </c>
      <c r="Q134" s="11">
        <f t="shared" si="17"/>
        <v>4.1199001610295015E-2</v>
      </c>
    </row>
    <row r="135" spans="1:17">
      <c r="A135" s="9">
        <f t="shared" si="13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14"/>
        <v>965.16</v>
      </c>
      <c r="G135" s="8"/>
      <c r="H135" s="8"/>
      <c r="I135" s="8">
        <v>26</v>
      </c>
      <c r="J135" s="11">
        <v>8.1709616593337517E-3</v>
      </c>
      <c r="K135" s="18">
        <f t="shared" si="18"/>
        <v>18.540974230043997</v>
      </c>
      <c r="L135" s="10">
        <f t="shared" si="15"/>
        <v>6.8175162243871776</v>
      </c>
      <c r="M135" s="10">
        <v>7.1621747328724066</v>
      </c>
      <c r="N135" s="10">
        <v>1.3171590194846006</v>
      </c>
      <c r="O135" s="247">
        <f t="shared" si="19"/>
        <v>1.3171590194846006</v>
      </c>
      <c r="P135" s="10">
        <f t="shared" si="16"/>
        <v>33.837824206788177</v>
      </c>
      <c r="Q135" s="11">
        <f t="shared" si="17"/>
        <v>3.5059289865709498E-2</v>
      </c>
    </row>
    <row r="136" spans="1:17">
      <c r="A136" s="9">
        <f t="shared" ref="A136:A199" si="20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14"/>
        <v>1184.0999999999999</v>
      </c>
      <c r="G136" s="8"/>
      <c r="H136" s="8"/>
      <c r="I136" s="8">
        <v>33</v>
      </c>
      <c r="J136" s="11">
        <v>1.0370835952231301E-2</v>
      </c>
      <c r="K136" s="18">
        <f t="shared" si="18"/>
        <v>23.532774984286611</v>
      </c>
      <c r="L136" s="10">
        <f t="shared" si="15"/>
        <v>8.6530013617221879</v>
      </c>
      <c r="M136" s="10">
        <v>9.0904525455688248</v>
      </c>
      <c r="N136" s="10">
        <v>1.6717787554996857</v>
      </c>
      <c r="O136" s="247">
        <f t="shared" si="19"/>
        <v>1.6717787554996857</v>
      </c>
      <c r="P136" s="10">
        <f t="shared" si="16"/>
        <v>42.948007647077311</v>
      </c>
      <c r="Q136" s="11">
        <f t="shared" si="17"/>
        <v>3.6270591712758482E-2</v>
      </c>
    </row>
    <row r="137" spans="1:17">
      <c r="A137" s="9">
        <f t="shared" si="20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14"/>
        <v>1096.8</v>
      </c>
      <c r="G137" s="8"/>
      <c r="H137" s="8"/>
      <c r="I137" s="8">
        <v>28</v>
      </c>
      <c r="J137" s="11">
        <v>8.7994971715901951E-3</v>
      </c>
      <c r="K137" s="18">
        <f t="shared" si="18"/>
        <v>19.967203016970462</v>
      </c>
      <c r="L137" s="10">
        <f t="shared" si="15"/>
        <v>7.3419405493400394</v>
      </c>
      <c r="M137" s="10">
        <v>7.7131112507856692</v>
      </c>
      <c r="N137" s="10">
        <v>1.4184789440603394</v>
      </c>
      <c r="O137" s="247">
        <f t="shared" si="19"/>
        <v>1.4184789440603394</v>
      </c>
      <c r="P137" s="10">
        <f t="shared" si="16"/>
        <v>36.440733761156508</v>
      </c>
      <c r="Q137" s="11">
        <f t="shared" si="17"/>
        <v>3.3224593144745178E-2</v>
      </c>
    </row>
    <row r="138" spans="1:17">
      <c r="A138" s="9">
        <f t="shared" si="20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14"/>
        <v>703.61</v>
      </c>
      <c r="G138" s="8">
        <v>1</v>
      </c>
      <c r="H138" s="8"/>
      <c r="I138" s="8">
        <v>12</v>
      </c>
      <c r="J138" s="11">
        <v>4.0854808296668758E-3</v>
      </c>
      <c r="K138" s="18">
        <f t="shared" si="18"/>
        <v>9.2704871150219983</v>
      </c>
      <c r="L138" s="10">
        <f t="shared" si="15"/>
        <v>3.4087581121935888</v>
      </c>
      <c r="M138" s="10">
        <v>3.5810873664362033</v>
      </c>
      <c r="N138" s="10">
        <v>0.65857950974230028</v>
      </c>
      <c r="O138" s="247">
        <f t="shared" si="19"/>
        <v>0.65857950974230028</v>
      </c>
      <c r="P138" s="10">
        <f t="shared" si="16"/>
        <v>16.918912103394089</v>
      </c>
      <c r="Q138" s="11">
        <f t="shared" si="17"/>
        <v>2.4045866464936668E-2</v>
      </c>
    </row>
    <row r="139" spans="1:17">
      <c r="A139" s="9">
        <f t="shared" si="20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14"/>
        <v>1018.12</v>
      </c>
      <c r="G139" s="8"/>
      <c r="H139" s="8">
        <v>1</v>
      </c>
      <c r="I139" s="8">
        <v>18</v>
      </c>
      <c r="J139" s="11">
        <v>5.9710873664362042E-3</v>
      </c>
      <c r="K139" s="18">
        <f t="shared" si="18"/>
        <v>13.549173475801386</v>
      </c>
      <c r="L139" s="10">
        <f t="shared" si="15"/>
        <v>4.98203108705217</v>
      </c>
      <c r="M139" s="10">
        <v>5.2338969201759902</v>
      </c>
      <c r="N139" s="10">
        <v>0.962539283469516</v>
      </c>
      <c r="O139" s="247">
        <f t="shared" si="19"/>
        <v>0.962539283469516</v>
      </c>
      <c r="P139" s="10">
        <f t="shared" si="16"/>
        <v>24.727640766499064</v>
      </c>
      <c r="Q139" s="11">
        <f t="shared" si="17"/>
        <v>2.428755035408308E-2</v>
      </c>
    </row>
    <row r="140" spans="1:17">
      <c r="A140" s="9">
        <f t="shared" si="20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14"/>
        <v>176.9</v>
      </c>
      <c r="G140" s="8"/>
      <c r="H140" s="8"/>
      <c r="I140" s="8">
        <v>3</v>
      </c>
      <c r="J140" s="11">
        <v>9.4280326838466376E-4</v>
      </c>
      <c r="K140" s="18">
        <f t="shared" si="18"/>
        <v>2.1393431803896923</v>
      </c>
      <c r="L140" s="10">
        <f t="shared" si="15"/>
        <v>0.78663648742928993</v>
      </c>
      <c r="M140" s="10">
        <v>0.82640477686989311</v>
      </c>
      <c r="N140" s="10">
        <v>0.15197988686360778</v>
      </c>
      <c r="O140" s="247">
        <f t="shared" si="19"/>
        <v>0.15197988686360778</v>
      </c>
      <c r="P140" s="10">
        <f t="shared" si="16"/>
        <v>3.904364331552483</v>
      </c>
      <c r="Q140" s="11">
        <f t="shared" si="17"/>
        <v>2.2071025051172883E-2</v>
      </c>
    </row>
    <row r="141" spans="1:17">
      <c r="A141" s="9">
        <f t="shared" si="20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14"/>
        <v>198.8</v>
      </c>
      <c r="G141" s="8"/>
      <c r="H141" s="8"/>
      <c r="I141" s="8">
        <v>3</v>
      </c>
      <c r="J141" s="11">
        <v>9.4280326838466376E-4</v>
      </c>
      <c r="K141" s="18">
        <f t="shared" si="18"/>
        <v>2.1393431803896923</v>
      </c>
      <c r="L141" s="10">
        <f t="shared" si="15"/>
        <v>0.78663648742928993</v>
      </c>
      <c r="M141" s="10">
        <v>0.82640477686989311</v>
      </c>
      <c r="N141" s="10">
        <v>0.15197988686360778</v>
      </c>
      <c r="O141" s="247">
        <f t="shared" si="19"/>
        <v>0.15197988686360778</v>
      </c>
      <c r="P141" s="10">
        <f t="shared" si="16"/>
        <v>3.904364331552483</v>
      </c>
      <c r="Q141" s="11">
        <f t="shared" si="17"/>
        <v>1.9639659615455145E-2</v>
      </c>
    </row>
    <row r="142" spans="1:17">
      <c r="A142" s="9">
        <f t="shared" si="20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14"/>
        <v>197.25</v>
      </c>
      <c r="G142" s="8"/>
      <c r="H142" s="8"/>
      <c r="I142" s="8">
        <v>3</v>
      </c>
      <c r="J142" s="11">
        <v>9.4280326838466376E-4</v>
      </c>
      <c r="K142" s="18">
        <f t="shared" si="18"/>
        <v>2.1393431803896923</v>
      </c>
      <c r="L142" s="10">
        <f t="shared" si="15"/>
        <v>0.78663648742928993</v>
      </c>
      <c r="M142" s="10">
        <v>0.82640477686989311</v>
      </c>
      <c r="N142" s="10">
        <v>0.15197988686360778</v>
      </c>
      <c r="O142" s="247">
        <f t="shared" si="19"/>
        <v>0.15197988686360778</v>
      </c>
      <c r="P142" s="10">
        <f t="shared" si="16"/>
        <v>3.904364331552483</v>
      </c>
      <c r="Q142" s="11">
        <f t="shared" si="17"/>
        <v>1.9793989006603209E-2</v>
      </c>
    </row>
    <row r="143" spans="1:17">
      <c r="A143" s="9">
        <f t="shared" si="20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14"/>
        <v>158.5</v>
      </c>
      <c r="G143" s="8"/>
      <c r="H143" s="8"/>
      <c r="I143" s="8">
        <v>4</v>
      </c>
      <c r="J143" s="11">
        <v>1.257071024512885E-3</v>
      </c>
      <c r="K143" s="18">
        <f t="shared" si="18"/>
        <v>2.8524575738529228</v>
      </c>
      <c r="L143" s="10">
        <f t="shared" si="15"/>
        <v>1.0488486499057197</v>
      </c>
      <c r="M143" s="10">
        <v>1.1018730358265241</v>
      </c>
      <c r="N143" s="10">
        <v>0.20263984915147704</v>
      </c>
      <c r="O143" s="247">
        <f t="shared" si="19"/>
        <v>0.20263984915147704</v>
      </c>
      <c r="P143" s="10">
        <f t="shared" si="16"/>
        <v>5.2058191087366437</v>
      </c>
      <c r="Q143" s="11">
        <f t="shared" si="17"/>
        <v>3.2844284597707531E-2</v>
      </c>
    </row>
    <row r="144" spans="1:17">
      <c r="A144" s="9">
        <f t="shared" si="20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14"/>
        <v>184.5</v>
      </c>
      <c r="G144" s="8"/>
      <c r="H144" s="8"/>
      <c r="I144" s="8">
        <v>4</v>
      </c>
      <c r="J144" s="11">
        <v>1.257071024512885E-3</v>
      </c>
      <c r="K144" s="18">
        <f t="shared" si="18"/>
        <v>2.8524575738529228</v>
      </c>
      <c r="L144" s="10">
        <f t="shared" si="15"/>
        <v>1.0488486499057197</v>
      </c>
      <c r="M144" s="10">
        <v>1.1018730358265241</v>
      </c>
      <c r="N144" s="10">
        <v>0.20263984915147704</v>
      </c>
      <c r="O144" s="247">
        <f t="shared" si="19"/>
        <v>0.20263984915147704</v>
      </c>
      <c r="P144" s="10">
        <f t="shared" si="16"/>
        <v>5.2058191087366437</v>
      </c>
      <c r="Q144" s="11">
        <f t="shared" si="17"/>
        <v>2.8215821727569885E-2</v>
      </c>
    </row>
    <row r="145" spans="1:17">
      <c r="A145" s="9">
        <f t="shared" si="20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14"/>
        <v>188.15</v>
      </c>
      <c r="G145" s="8"/>
      <c r="H145" s="8"/>
      <c r="I145" s="8">
        <v>3</v>
      </c>
      <c r="J145" s="11">
        <v>9.4280326838466376E-4</v>
      </c>
      <c r="K145" s="18">
        <f t="shared" si="18"/>
        <v>2.1393431803896923</v>
      </c>
      <c r="L145" s="10">
        <f t="shared" si="15"/>
        <v>0.78663648742928993</v>
      </c>
      <c r="M145" s="10">
        <v>0.82640477686989311</v>
      </c>
      <c r="N145" s="10">
        <v>0.15197988686360778</v>
      </c>
      <c r="O145" s="247">
        <f t="shared" si="19"/>
        <v>0.15197988686360778</v>
      </c>
      <c r="P145" s="10">
        <f t="shared" si="16"/>
        <v>3.904364331552483</v>
      </c>
      <c r="Q145" s="11">
        <f t="shared" si="17"/>
        <v>2.0751338461612985E-2</v>
      </c>
    </row>
    <row r="146" spans="1:17">
      <c r="A146" s="9">
        <f t="shared" si="20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14"/>
        <v>162.19999999999999</v>
      </c>
      <c r="G146" s="8"/>
      <c r="H146" s="8"/>
      <c r="I146" s="8">
        <v>3</v>
      </c>
      <c r="J146" s="11">
        <v>9.4280326838466376E-4</v>
      </c>
      <c r="K146" s="18">
        <f t="shared" si="18"/>
        <v>2.1393431803896923</v>
      </c>
      <c r="L146" s="10">
        <f t="shared" si="15"/>
        <v>0.78663648742928993</v>
      </c>
      <c r="M146" s="10">
        <v>0.82640477686989311</v>
      </c>
      <c r="N146" s="10">
        <v>0.15197988686360778</v>
      </c>
      <c r="O146" s="247">
        <f t="shared" si="19"/>
        <v>0.15197988686360778</v>
      </c>
      <c r="P146" s="10">
        <f t="shared" si="16"/>
        <v>3.904364331552483</v>
      </c>
      <c r="Q146" s="11">
        <f t="shared" si="17"/>
        <v>2.4071296742000512E-2</v>
      </c>
    </row>
    <row r="147" spans="1:17">
      <c r="A147" s="9">
        <f t="shared" si="20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14"/>
        <v>193.5</v>
      </c>
      <c r="G147" s="8"/>
      <c r="H147" s="8"/>
      <c r="I147" s="8">
        <v>4</v>
      </c>
      <c r="J147" s="11">
        <v>1.257071024512885E-3</v>
      </c>
      <c r="K147" s="18">
        <f t="shared" si="18"/>
        <v>2.8524575738529228</v>
      </c>
      <c r="L147" s="10">
        <f t="shared" si="15"/>
        <v>1.0488486499057197</v>
      </c>
      <c r="M147" s="10">
        <v>1.1018730358265241</v>
      </c>
      <c r="N147" s="10">
        <v>0.20263984915147704</v>
      </c>
      <c r="O147" s="247">
        <f t="shared" si="19"/>
        <v>0.20263984915147704</v>
      </c>
      <c r="P147" s="10">
        <f t="shared" si="16"/>
        <v>5.2058191087366437</v>
      </c>
      <c r="Q147" s="11">
        <f t="shared" si="17"/>
        <v>2.6903457926287563E-2</v>
      </c>
    </row>
    <row r="148" spans="1:17">
      <c r="A148" s="9">
        <f t="shared" si="20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14"/>
        <v>163.30000000000001</v>
      </c>
      <c r="G148" s="8"/>
      <c r="H148" s="8"/>
      <c r="I148" s="8">
        <v>4</v>
      </c>
      <c r="J148" s="11">
        <v>1.257071024512885E-3</v>
      </c>
      <c r="K148" s="18">
        <f t="shared" si="18"/>
        <v>2.8524575738529228</v>
      </c>
      <c r="L148" s="10">
        <f t="shared" si="15"/>
        <v>1.0488486499057197</v>
      </c>
      <c r="M148" s="10">
        <v>1.1018730358265241</v>
      </c>
      <c r="N148" s="10">
        <v>0.20263984915147704</v>
      </c>
      <c r="O148" s="247">
        <f t="shared" si="19"/>
        <v>0.20263984915147704</v>
      </c>
      <c r="P148" s="10">
        <f t="shared" si="16"/>
        <v>5.2058191087366437</v>
      </c>
      <c r="Q148" s="11">
        <f t="shared" si="17"/>
        <v>3.1878867781608346E-2</v>
      </c>
    </row>
    <row r="149" spans="1:17">
      <c r="A149" s="9">
        <f t="shared" si="20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14"/>
        <v>558.29999999999995</v>
      </c>
      <c r="G149" s="8"/>
      <c r="H149" s="8"/>
      <c r="I149" s="8">
        <v>14</v>
      </c>
      <c r="J149" s="11">
        <v>4.3997485857950975E-3</v>
      </c>
      <c r="K149" s="18">
        <f t="shared" si="18"/>
        <v>9.983601508485231</v>
      </c>
      <c r="L149" s="10">
        <f t="shared" si="15"/>
        <v>3.6709702746700197</v>
      </c>
      <c r="M149" s="10">
        <v>3.8565556253928346</v>
      </c>
      <c r="N149" s="10">
        <v>0.70923947203016968</v>
      </c>
      <c r="O149" s="247">
        <f t="shared" si="19"/>
        <v>0.70923947203016968</v>
      </c>
      <c r="P149" s="10">
        <f t="shared" si="16"/>
        <v>18.220366880578254</v>
      </c>
      <c r="Q149" s="11">
        <f t="shared" si="17"/>
        <v>3.2635441304994191E-2</v>
      </c>
    </row>
    <row r="150" spans="1:17">
      <c r="A150" s="9">
        <f t="shared" si="20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14"/>
        <v>357.76</v>
      </c>
      <c r="G150" s="8">
        <v>1</v>
      </c>
      <c r="H150" s="8"/>
      <c r="I150" s="8">
        <v>8</v>
      </c>
      <c r="J150" s="11">
        <v>2.8284098051539913E-3</v>
      </c>
      <c r="K150" s="18">
        <f t="shared" si="18"/>
        <v>6.4180295411690764</v>
      </c>
      <c r="L150" s="10">
        <f t="shared" si="15"/>
        <v>2.3599094622878694</v>
      </c>
      <c r="M150" s="10">
        <v>2.4792143306096794</v>
      </c>
      <c r="N150" s="10">
        <v>0.45593966059082336</v>
      </c>
      <c r="O150" s="247">
        <f t="shared" si="19"/>
        <v>0.45593966059082336</v>
      </c>
      <c r="P150" s="10">
        <f t="shared" si="16"/>
        <v>11.713092994657449</v>
      </c>
      <c r="Q150" s="11">
        <f t="shared" si="17"/>
        <v>3.2740085517267023E-2</v>
      </c>
    </row>
    <row r="151" spans="1:17">
      <c r="A151" s="9">
        <f t="shared" si="20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14"/>
        <v>185.8</v>
      </c>
      <c r="G151" s="8"/>
      <c r="H151" s="8"/>
      <c r="I151" s="8">
        <v>4</v>
      </c>
      <c r="J151" s="11">
        <v>1.257071024512885E-3</v>
      </c>
      <c r="K151" s="18">
        <f t="shared" si="18"/>
        <v>2.8524575738529228</v>
      </c>
      <c r="L151" s="10">
        <f t="shared" si="15"/>
        <v>1.0488486499057197</v>
      </c>
      <c r="M151" s="10">
        <v>1.1018730358265241</v>
      </c>
      <c r="N151" s="10">
        <v>0.20263984915147704</v>
      </c>
      <c r="O151" s="247">
        <f t="shared" si="19"/>
        <v>0.20263984915147704</v>
      </c>
      <c r="P151" s="10">
        <f t="shared" si="16"/>
        <v>5.2058191087366437</v>
      </c>
      <c r="Q151" s="11">
        <f t="shared" si="17"/>
        <v>2.8018402092231665E-2</v>
      </c>
    </row>
    <row r="152" spans="1:17">
      <c r="A152" s="9">
        <f t="shared" si="20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14"/>
        <v>389.5</v>
      </c>
      <c r="G152" s="8"/>
      <c r="H152" s="8"/>
      <c r="I152" s="8">
        <v>12</v>
      </c>
      <c r="J152" s="11">
        <v>3.771213073538655E-3</v>
      </c>
      <c r="K152" s="18">
        <f t="shared" si="18"/>
        <v>8.5573727215587692</v>
      </c>
      <c r="L152" s="10">
        <f t="shared" si="15"/>
        <v>3.1465459497171597</v>
      </c>
      <c r="M152" s="10">
        <v>3.3056191074795724</v>
      </c>
      <c r="N152" s="10">
        <v>0.60791954745443111</v>
      </c>
      <c r="O152" s="247">
        <f t="shared" si="19"/>
        <v>0.60791954745443111</v>
      </c>
      <c r="P152" s="10">
        <f t="shared" si="16"/>
        <v>15.617457326209932</v>
      </c>
      <c r="Q152" s="11">
        <f t="shared" si="17"/>
        <v>4.009616771812563E-2</v>
      </c>
    </row>
    <row r="153" spans="1:17">
      <c r="A153" s="9">
        <f t="shared" si="20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14"/>
        <v>354.15</v>
      </c>
      <c r="G153" s="8"/>
      <c r="H153" s="8"/>
      <c r="I153" s="8">
        <v>10</v>
      </c>
      <c r="J153" s="11">
        <v>3.1426775612822125E-3</v>
      </c>
      <c r="K153" s="18">
        <f t="shared" si="18"/>
        <v>7.1311439346323073</v>
      </c>
      <c r="L153" s="10">
        <f t="shared" si="15"/>
        <v>2.6221216247642998</v>
      </c>
      <c r="M153" s="10">
        <v>2.7546825895663103</v>
      </c>
      <c r="N153" s="10">
        <v>0.50659962287869265</v>
      </c>
      <c r="O153" s="247">
        <f t="shared" si="19"/>
        <v>0.50659962287869265</v>
      </c>
      <c r="P153" s="10">
        <f t="shared" si="16"/>
        <v>13.01454777184161</v>
      </c>
      <c r="Q153" s="11">
        <f t="shared" si="17"/>
        <v>3.6748687764624061E-2</v>
      </c>
    </row>
    <row r="154" spans="1:17">
      <c r="A154" s="9">
        <f t="shared" si="20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14"/>
        <v>262.89999999999998</v>
      </c>
      <c r="G154" s="8"/>
      <c r="H154" s="8"/>
      <c r="I154" s="8">
        <v>6</v>
      </c>
      <c r="J154" s="11">
        <v>1.8856065367693275E-3</v>
      </c>
      <c r="K154" s="18">
        <f t="shared" si="18"/>
        <v>4.2786863607793846</v>
      </c>
      <c r="L154" s="10">
        <f t="shared" si="15"/>
        <v>1.5732729748585799</v>
      </c>
      <c r="M154" s="10">
        <v>1.6528095537397862</v>
      </c>
      <c r="N154" s="10">
        <v>0.30395977372721555</v>
      </c>
      <c r="O154" s="247">
        <f t="shared" si="19"/>
        <v>0.30395977372721555</v>
      </c>
      <c r="P154" s="10">
        <f t="shared" si="16"/>
        <v>7.8087286631049659</v>
      </c>
      <c r="Q154" s="11">
        <f t="shared" si="17"/>
        <v>2.9702277151407254E-2</v>
      </c>
    </row>
    <row r="155" spans="1:17">
      <c r="A155" s="9">
        <f t="shared" si="20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14"/>
        <v>146.1</v>
      </c>
      <c r="G155" s="8"/>
      <c r="H155" s="8"/>
      <c r="I155" s="8">
        <v>4</v>
      </c>
      <c r="J155" s="11">
        <v>1.257071024512885E-3</v>
      </c>
      <c r="K155" s="18">
        <f t="shared" si="18"/>
        <v>2.8524575738529228</v>
      </c>
      <c r="L155" s="10">
        <f t="shared" si="15"/>
        <v>1.0488486499057197</v>
      </c>
      <c r="M155" s="10">
        <v>1.1018730358265241</v>
      </c>
      <c r="N155" s="10">
        <v>0.20263984915147704</v>
      </c>
      <c r="O155" s="247">
        <f t="shared" si="19"/>
        <v>0.20263984915147704</v>
      </c>
      <c r="P155" s="10">
        <f t="shared" si="16"/>
        <v>5.2058191087366437</v>
      </c>
      <c r="Q155" s="11">
        <f t="shared" si="17"/>
        <v>3.5631889861304888E-2</v>
      </c>
    </row>
    <row r="156" spans="1:17">
      <c r="A156" s="9">
        <f t="shared" si="20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14"/>
        <v>733.66</v>
      </c>
      <c r="G156" s="8"/>
      <c r="H156" s="8"/>
      <c r="I156" s="8">
        <v>19</v>
      </c>
      <c r="J156" s="11">
        <v>5.9710873664362042E-3</v>
      </c>
      <c r="K156" s="18">
        <f t="shared" si="18"/>
        <v>13.549173475801386</v>
      </c>
      <c r="L156" s="10">
        <f t="shared" si="15"/>
        <v>4.98203108705217</v>
      </c>
      <c r="M156" s="10">
        <v>5.2338969201759902</v>
      </c>
      <c r="N156" s="10">
        <v>0.962539283469516</v>
      </c>
      <c r="O156" s="247">
        <f t="shared" si="19"/>
        <v>0.962539283469516</v>
      </c>
      <c r="P156" s="10">
        <f t="shared" si="16"/>
        <v>24.727640766499064</v>
      </c>
      <c r="Q156" s="11">
        <f t="shared" si="17"/>
        <v>3.3704496315049293E-2</v>
      </c>
    </row>
    <row r="157" spans="1:17">
      <c r="A157" s="9">
        <f t="shared" si="20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14"/>
        <v>506.03</v>
      </c>
      <c r="G157" s="8"/>
      <c r="H157" s="8">
        <v>1</v>
      </c>
      <c r="I157" s="8">
        <v>9</v>
      </c>
      <c r="J157" s="11">
        <v>3.1426775612822125E-3</v>
      </c>
      <c r="K157" s="18">
        <f t="shared" si="18"/>
        <v>7.1311439346323073</v>
      </c>
      <c r="L157" s="10">
        <f t="shared" si="15"/>
        <v>2.6221216247642998</v>
      </c>
      <c r="M157" s="10">
        <v>2.7546825895663103</v>
      </c>
      <c r="N157" s="10">
        <v>0.50659962287869265</v>
      </c>
      <c r="O157" s="247">
        <f t="shared" si="19"/>
        <v>0.50659962287869265</v>
      </c>
      <c r="P157" s="10">
        <f t="shared" si="16"/>
        <v>13.01454777184161</v>
      </c>
      <c r="Q157" s="11">
        <f t="shared" si="17"/>
        <v>2.5718925304510819E-2</v>
      </c>
    </row>
    <row r="158" spans="1:17">
      <c r="A158" s="9">
        <f t="shared" si="20"/>
        <v>153</v>
      </c>
      <c r="B158" s="8" t="s">
        <v>471</v>
      </c>
      <c r="C158" s="8">
        <f>димвенканали!C158</f>
        <v>126.7</v>
      </c>
      <c r="D158" s="8">
        <f>димвенканали!D158</f>
        <v>0</v>
      </c>
      <c r="E158" s="8">
        <f>димвенканали!E158</f>
        <v>0</v>
      </c>
      <c r="F158" s="8">
        <f t="shared" si="14"/>
        <v>126.7</v>
      </c>
      <c r="G158" s="8"/>
      <c r="H158" s="8"/>
      <c r="I158" s="8">
        <v>2</v>
      </c>
      <c r="J158" s="11">
        <v>6.285355122564425E-4</v>
      </c>
      <c r="K158" s="18">
        <f t="shared" si="18"/>
        <v>1.4262287869264614</v>
      </c>
      <c r="L158" s="10">
        <f t="shared" si="15"/>
        <v>0.52442432495285984</v>
      </c>
      <c r="M158" s="10">
        <v>0.55093651791326204</v>
      </c>
      <c r="N158" s="10">
        <v>0.10131992457573852</v>
      </c>
      <c r="O158" s="247">
        <f t="shared" si="19"/>
        <v>0.10131992457573852</v>
      </c>
      <c r="P158" s="10">
        <f t="shared" si="16"/>
        <v>2.6029095543683218</v>
      </c>
      <c r="Q158" s="11">
        <f t="shared" si="17"/>
        <v>2.0543879671415327E-2</v>
      </c>
    </row>
    <row r="159" spans="1:17">
      <c r="A159" s="9">
        <f t="shared" si="20"/>
        <v>154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14"/>
        <v>307.49</v>
      </c>
      <c r="G159" s="8"/>
      <c r="H159" s="8"/>
      <c r="I159" s="8">
        <v>6</v>
      </c>
      <c r="J159" s="11">
        <v>1.8856065367693275E-3</v>
      </c>
      <c r="K159" s="18">
        <f t="shared" si="18"/>
        <v>4.2786863607793846</v>
      </c>
      <c r="L159" s="10">
        <f t="shared" si="15"/>
        <v>1.5732729748585799</v>
      </c>
      <c r="M159" s="10">
        <v>1.6528095537397862</v>
      </c>
      <c r="N159" s="10">
        <v>0.30395977372721555</v>
      </c>
      <c r="O159" s="247">
        <f t="shared" si="19"/>
        <v>0.30395977372721555</v>
      </c>
      <c r="P159" s="10">
        <f t="shared" si="16"/>
        <v>7.8087286631049659</v>
      </c>
      <c r="Q159" s="11">
        <f t="shared" si="17"/>
        <v>2.5395065410598609E-2</v>
      </c>
    </row>
    <row r="160" spans="1:17">
      <c r="A160" s="9">
        <f t="shared" si="20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14"/>
        <v>123.77</v>
      </c>
      <c r="G160" s="8"/>
      <c r="H160" s="8"/>
      <c r="I160" s="8">
        <v>4</v>
      </c>
      <c r="J160" s="11">
        <v>1.257071024512885E-3</v>
      </c>
      <c r="K160" s="18">
        <f t="shared" si="18"/>
        <v>2.8524575738529228</v>
      </c>
      <c r="L160" s="10">
        <f t="shared" si="15"/>
        <v>1.0488486499057197</v>
      </c>
      <c r="M160" s="10">
        <v>1.1018730358265241</v>
      </c>
      <c r="N160" s="10">
        <v>0.20263984915147704</v>
      </c>
      <c r="O160" s="247">
        <f t="shared" si="19"/>
        <v>0.20263984915147704</v>
      </c>
      <c r="P160" s="10">
        <f t="shared" si="16"/>
        <v>5.2058191087366437</v>
      </c>
      <c r="Q160" s="11">
        <f t="shared" si="17"/>
        <v>4.2060427476259543E-2</v>
      </c>
    </row>
    <row r="161" spans="1:17">
      <c r="A161" s="9">
        <f t="shared" si="20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14"/>
        <v>748.80000000000007</v>
      </c>
      <c r="G161" s="8">
        <v>1</v>
      </c>
      <c r="H161" s="8"/>
      <c r="I161" s="8">
        <v>13</v>
      </c>
      <c r="J161" s="11">
        <v>4.3997485857950975E-3</v>
      </c>
      <c r="K161" s="18">
        <f t="shared" si="18"/>
        <v>9.983601508485231</v>
      </c>
      <c r="L161" s="10">
        <f t="shared" si="15"/>
        <v>3.6709702746700197</v>
      </c>
      <c r="M161" s="10">
        <v>3.8565556253928346</v>
      </c>
      <c r="N161" s="10">
        <v>0.70923947203016968</v>
      </c>
      <c r="O161" s="247">
        <f t="shared" si="19"/>
        <v>0.70923947203016968</v>
      </c>
      <c r="P161" s="10">
        <f t="shared" si="16"/>
        <v>18.220366880578254</v>
      </c>
      <c r="Q161" s="11">
        <f t="shared" si="17"/>
        <v>2.4332754915302155E-2</v>
      </c>
    </row>
    <row r="162" spans="1:17">
      <c r="A162" s="9">
        <f t="shared" si="20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14"/>
        <v>435.2</v>
      </c>
      <c r="G162" s="8"/>
      <c r="H162" s="8"/>
      <c r="I162" s="8">
        <v>10</v>
      </c>
      <c r="J162" s="11">
        <v>3.1426775612822125E-3</v>
      </c>
      <c r="K162" s="18">
        <f t="shared" si="18"/>
        <v>7.1311439346323073</v>
      </c>
      <c r="L162" s="10">
        <f t="shared" si="15"/>
        <v>2.6221216247642998</v>
      </c>
      <c r="M162" s="10">
        <v>2.7546825895663103</v>
      </c>
      <c r="N162" s="10">
        <v>0.50659962287869265</v>
      </c>
      <c r="O162" s="247">
        <f t="shared" si="19"/>
        <v>0.50659962287869265</v>
      </c>
      <c r="P162" s="10">
        <f t="shared" si="16"/>
        <v>13.01454777184161</v>
      </c>
      <c r="Q162" s="11">
        <f t="shared" si="17"/>
        <v>2.9904751313974288E-2</v>
      </c>
    </row>
    <row r="163" spans="1:17">
      <c r="A163" s="9">
        <f t="shared" si="20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14"/>
        <v>406.1</v>
      </c>
      <c r="G163" s="8"/>
      <c r="H163" s="8"/>
      <c r="I163" s="8">
        <v>8</v>
      </c>
      <c r="J163" s="11">
        <v>2.51414204902577E-3</v>
      </c>
      <c r="K163" s="18">
        <f t="shared" si="18"/>
        <v>5.7049151477058455</v>
      </c>
      <c r="L163" s="10">
        <f t="shared" si="15"/>
        <v>2.0976972998114394</v>
      </c>
      <c r="M163" s="10">
        <v>2.2037460716530481</v>
      </c>
      <c r="N163" s="10">
        <v>0.40527969830295407</v>
      </c>
      <c r="O163" s="247">
        <f t="shared" si="19"/>
        <v>0.40527969830295407</v>
      </c>
      <c r="P163" s="10">
        <f t="shared" si="16"/>
        <v>10.411638217473287</v>
      </c>
      <c r="Q163" s="11">
        <f t="shared" si="17"/>
        <v>2.563811430059908E-2</v>
      </c>
    </row>
    <row r="164" spans="1:17">
      <c r="A164" s="9">
        <f t="shared" si="20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14"/>
        <v>487.2</v>
      </c>
      <c r="G164" s="8"/>
      <c r="H164" s="8"/>
      <c r="I164" s="8">
        <v>12</v>
      </c>
      <c r="J164" s="11">
        <v>3.771213073538655E-3</v>
      </c>
      <c r="K164" s="18">
        <f t="shared" si="18"/>
        <v>8.5573727215587692</v>
      </c>
      <c r="L164" s="10">
        <f t="shared" si="15"/>
        <v>3.1465459497171597</v>
      </c>
      <c r="M164" s="10">
        <v>3.3056191074795724</v>
      </c>
      <c r="N164" s="10">
        <v>0.60791954745443111</v>
      </c>
      <c r="O164" s="247">
        <f t="shared" si="19"/>
        <v>0.60791954745443111</v>
      </c>
      <c r="P164" s="10">
        <f t="shared" si="16"/>
        <v>15.617457326209932</v>
      </c>
      <c r="Q164" s="11">
        <f t="shared" si="17"/>
        <v>3.2055536383846332E-2</v>
      </c>
    </row>
    <row r="165" spans="1:17">
      <c r="A165" s="9">
        <f t="shared" si="20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14"/>
        <v>399.95</v>
      </c>
      <c r="G165" s="8"/>
      <c r="H165" s="8"/>
      <c r="I165" s="8">
        <v>10</v>
      </c>
      <c r="J165" s="11">
        <v>3.1426775612822125E-3</v>
      </c>
      <c r="K165" s="18">
        <f t="shared" si="18"/>
        <v>7.1311439346323073</v>
      </c>
      <c r="L165" s="10">
        <f t="shared" si="15"/>
        <v>2.6221216247642998</v>
      </c>
      <c r="M165" s="10">
        <v>2.7546825895663103</v>
      </c>
      <c r="N165" s="10">
        <v>0.50659962287869265</v>
      </c>
      <c r="O165" s="247">
        <f t="shared" si="19"/>
        <v>0.50659962287869265</v>
      </c>
      <c r="P165" s="10">
        <f t="shared" si="16"/>
        <v>13.01454777184161</v>
      </c>
      <c r="Q165" s="11">
        <f t="shared" si="17"/>
        <v>3.2540436984227053E-2</v>
      </c>
    </row>
    <row r="166" spans="1:17">
      <c r="A166" s="9">
        <f t="shared" si="20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14"/>
        <v>489.3</v>
      </c>
      <c r="G166" s="8"/>
      <c r="H166" s="8"/>
      <c r="I166" s="8">
        <v>11</v>
      </c>
      <c r="J166" s="11">
        <v>3.4569453174104338E-3</v>
      </c>
      <c r="K166" s="18">
        <f t="shared" si="18"/>
        <v>7.8442583280955382</v>
      </c>
      <c r="L166" s="10">
        <f t="shared" si="15"/>
        <v>2.8843337872407298</v>
      </c>
      <c r="M166" s="10">
        <v>3.0301508485229416</v>
      </c>
      <c r="N166" s="10">
        <v>0.55725958516656193</v>
      </c>
      <c r="O166" s="247">
        <f t="shared" si="19"/>
        <v>0.55725958516656193</v>
      </c>
      <c r="P166" s="10">
        <f t="shared" si="16"/>
        <v>14.316002549025772</v>
      </c>
      <c r="Q166" s="11">
        <f t="shared" si="17"/>
        <v>2.9258129059934131E-2</v>
      </c>
    </row>
    <row r="167" spans="1:17">
      <c r="A167" s="9">
        <f t="shared" si="20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14"/>
        <v>420.6</v>
      </c>
      <c r="G167" s="8"/>
      <c r="H167" s="8"/>
      <c r="I167" s="8">
        <v>11</v>
      </c>
      <c r="J167" s="11">
        <v>3.4569453174104338E-3</v>
      </c>
      <c r="K167" s="18">
        <f t="shared" si="18"/>
        <v>7.8442583280955382</v>
      </c>
      <c r="L167" s="10">
        <f t="shared" si="15"/>
        <v>2.8843337872407298</v>
      </c>
      <c r="M167" s="10">
        <v>3.0301508485229416</v>
      </c>
      <c r="N167" s="10">
        <v>0.55725958516656193</v>
      </c>
      <c r="O167" s="247">
        <f t="shared" si="19"/>
        <v>0.55725958516656193</v>
      </c>
      <c r="P167" s="10">
        <f t="shared" si="16"/>
        <v>14.316002549025772</v>
      </c>
      <c r="Q167" s="11">
        <f t="shared" si="17"/>
        <v>3.4037095932063173E-2</v>
      </c>
    </row>
    <row r="168" spans="1:17">
      <c r="A168" s="9">
        <f t="shared" si="20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14"/>
        <v>427.2</v>
      </c>
      <c r="G168" s="8"/>
      <c r="H168" s="8"/>
      <c r="I168" s="8">
        <v>12</v>
      </c>
      <c r="J168" s="11">
        <v>3.771213073538655E-3</v>
      </c>
      <c r="K168" s="18">
        <f t="shared" si="18"/>
        <v>8.5573727215587692</v>
      </c>
      <c r="L168" s="10">
        <f t="shared" si="15"/>
        <v>3.1465459497171597</v>
      </c>
      <c r="M168" s="10">
        <v>3.3056191074795724</v>
      </c>
      <c r="N168" s="10">
        <v>0.60791954745443111</v>
      </c>
      <c r="O168" s="247">
        <f t="shared" si="19"/>
        <v>0.60791954745443111</v>
      </c>
      <c r="P168" s="10">
        <f t="shared" si="16"/>
        <v>15.617457326209932</v>
      </c>
      <c r="Q168" s="11">
        <f t="shared" si="17"/>
        <v>3.655771846022924E-2</v>
      </c>
    </row>
    <row r="169" spans="1:17">
      <c r="A169" s="9">
        <f t="shared" si="20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14"/>
        <v>464.8</v>
      </c>
      <c r="G169" s="8"/>
      <c r="H169" s="8"/>
      <c r="I169" s="8">
        <v>11</v>
      </c>
      <c r="J169" s="11">
        <v>3.4569453174104338E-3</v>
      </c>
      <c r="K169" s="18">
        <f t="shared" si="18"/>
        <v>7.8442583280955382</v>
      </c>
      <c r="L169" s="10">
        <f t="shared" si="15"/>
        <v>2.8843337872407298</v>
      </c>
      <c r="M169" s="10">
        <v>3.0301508485229416</v>
      </c>
      <c r="N169" s="10">
        <v>0.55725958516656193</v>
      </c>
      <c r="O169" s="247">
        <f t="shared" si="19"/>
        <v>0.55725958516656193</v>
      </c>
      <c r="P169" s="10">
        <f t="shared" si="16"/>
        <v>14.316002549025772</v>
      </c>
      <c r="Q169" s="11">
        <f t="shared" si="17"/>
        <v>3.0800349718213795E-2</v>
      </c>
    </row>
    <row r="170" spans="1:17">
      <c r="A170" s="9">
        <f t="shared" si="20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14"/>
        <v>515.5</v>
      </c>
      <c r="G170" s="8"/>
      <c r="H170" s="8"/>
      <c r="I170" s="8">
        <v>15</v>
      </c>
      <c r="J170" s="11">
        <v>4.7140163419233192E-3</v>
      </c>
      <c r="K170" s="18">
        <f t="shared" si="18"/>
        <v>10.696715901948462</v>
      </c>
      <c r="L170" s="10">
        <f t="shared" si="15"/>
        <v>3.9331824371464497</v>
      </c>
      <c r="M170" s="10">
        <v>4.1320238843494659</v>
      </c>
      <c r="N170" s="10">
        <v>0.75989943431803897</v>
      </c>
      <c r="O170" s="247">
        <f t="shared" si="19"/>
        <v>0.75989943431803897</v>
      </c>
      <c r="P170" s="10">
        <f t="shared" si="16"/>
        <v>19.521821657762416</v>
      </c>
      <c r="Q170" s="11">
        <f t="shared" si="17"/>
        <v>3.7869683138239407E-2</v>
      </c>
    </row>
    <row r="171" spans="1:17">
      <c r="A171" s="9">
        <f t="shared" si="20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14"/>
        <v>556.9</v>
      </c>
      <c r="G171" s="8"/>
      <c r="H171" s="8"/>
      <c r="I171" s="8">
        <v>13</v>
      </c>
      <c r="J171" s="11">
        <v>4.0854808296668758E-3</v>
      </c>
      <c r="K171" s="18">
        <f t="shared" si="18"/>
        <v>9.2704871150219983</v>
      </c>
      <c r="L171" s="10">
        <f t="shared" si="15"/>
        <v>3.4087581121935888</v>
      </c>
      <c r="M171" s="10">
        <v>3.5810873664362033</v>
      </c>
      <c r="N171" s="10">
        <v>0.65857950974230028</v>
      </c>
      <c r="O171" s="247">
        <f t="shared" si="19"/>
        <v>0.65857950974230028</v>
      </c>
      <c r="P171" s="10">
        <f t="shared" si="16"/>
        <v>16.918912103394089</v>
      </c>
      <c r="Q171" s="11">
        <f t="shared" si="17"/>
        <v>3.0380520925469723E-2</v>
      </c>
    </row>
    <row r="172" spans="1:17">
      <c r="A172" s="9">
        <f t="shared" si="20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14"/>
        <v>342.9</v>
      </c>
      <c r="G172" s="8"/>
      <c r="H172" s="8"/>
      <c r="I172" s="8">
        <v>11</v>
      </c>
      <c r="J172" s="11">
        <v>3.4569453174104338E-3</v>
      </c>
      <c r="K172" s="18">
        <f t="shared" si="18"/>
        <v>7.8442583280955382</v>
      </c>
      <c r="L172" s="10">
        <f t="shared" si="15"/>
        <v>2.8843337872407298</v>
      </c>
      <c r="M172" s="10">
        <v>3.0301508485229416</v>
      </c>
      <c r="N172" s="10">
        <v>0.55725958516656193</v>
      </c>
      <c r="O172" s="247">
        <f t="shared" si="19"/>
        <v>0.55725958516656193</v>
      </c>
      <c r="P172" s="10">
        <f t="shared" si="16"/>
        <v>14.316002549025772</v>
      </c>
      <c r="Q172" s="11">
        <f t="shared" si="17"/>
        <v>4.1749788711069623E-2</v>
      </c>
    </row>
    <row r="173" spans="1:17">
      <c r="A173" s="9">
        <f t="shared" si="20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14"/>
        <v>514.78</v>
      </c>
      <c r="G173" s="8"/>
      <c r="H173" s="8"/>
      <c r="I173" s="8">
        <v>16</v>
      </c>
      <c r="J173" s="11">
        <v>5.02828409805154E-3</v>
      </c>
      <c r="K173" s="18">
        <f t="shared" si="18"/>
        <v>11.409830295411691</v>
      </c>
      <c r="L173" s="10">
        <f t="shared" si="15"/>
        <v>4.1953945996228788</v>
      </c>
      <c r="M173" s="10">
        <v>4.4074921433060963</v>
      </c>
      <c r="N173" s="10">
        <v>0.81055939660590814</v>
      </c>
      <c r="O173" s="247">
        <f t="shared" si="19"/>
        <v>0.81055939660590814</v>
      </c>
      <c r="P173" s="10">
        <f t="shared" si="16"/>
        <v>20.823276434946575</v>
      </c>
      <c r="Q173" s="11">
        <f t="shared" si="17"/>
        <v>4.0450826440317368E-2</v>
      </c>
    </row>
    <row r="174" spans="1:17">
      <c r="A174" s="9">
        <f t="shared" si="20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14"/>
        <v>378.9</v>
      </c>
      <c r="G174" s="8"/>
      <c r="H174" s="8"/>
      <c r="I174" s="8">
        <v>12</v>
      </c>
      <c r="J174" s="11">
        <v>3.771213073538655E-3</v>
      </c>
      <c r="K174" s="18">
        <f t="shared" si="18"/>
        <v>8.5573727215587692</v>
      </c>
      <c r="L174" s="10">
        <f t="shared" si="15"/>
        <v>3.1465459497171597</v>
      </c>
      <c r="M174" s="10">
        <v>3.3056191074795724</v>
      </c>
      <c r="N174" s="10">
        <v>0.60791954745443111</v>
      </c>
      <c r="O174" s="247">
        <f t="shared" si="19"/>
        <v>0.60791954745443111</v>
      </c>
      <c r="P174" s="10">
        <f t="shared" si="16"/>
        <v>15.617457326209932</v>
      </c>
      <c r="Q174" s="11">
        <f t="shared" si="17"/>
        <v>4.1217886846687604E-2</v>
      </c>
    </row>
    <row r="175" spans="1:17">
      <c r="A175" s="9">
        <f t="shared" si="20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14"/>
        <v>391.9</v>
      </c>
      <c r="G175" s="8"/>
      <c r="H175" s="8"/>
      <c r="I175" s="8">
        <v>13</v>
      </c>
      <c r="J175" s="11">
        <v>4.0854808296668758E-3</v>
      </c>
      <c r="K175" s="18">
        <f t="shared" si="18"/>
        <v>9.2704871150219983</v>
      </c>
      <c r="L175" s="10">
        <f t="shared" si="15"/>
        <v>3.4087581121935888</v>
      </c>
      <c r="M175" s="10">
        <v>3.5810873664362033</v>
      </c>
      <c r="N175" s="10">
        <v>0.65857950974230028</v>
      </c>
      <c r="O175" s="247">
        <f t="shared" si="19"/>
        <v>0.65857950974230028</v>
      </c>
      <c r="P175" s="10">
        <f t="shared" si="16"/>
        <v>16.918912103394089</v>
      </c>
      <c r="Q175" s="11">
        <f t="shared" si="17"/>
        <v>4.3171503198249785E-2</v>
      </c>
    </row>
    <row r="176" spans="1:17">
      <c r="A176" s="9">
        <f t="shared" si="20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14"/>
        <v>381.3</v>
      </c>
      <c r="G176" s="8"/>
      <c r="H176" s="8"/>
      <c r="I176" s="8">
        <v>12</v>
      </c>
      <c r="J176" s="11">
        <v>3.771213073538655E-3</v>
      </c>
      <c r="K176" s="18">
        <f t="shared" si="18"/>
        <v>8.5573727215587692</v>
      </c>
      <c r="L176" s="10">
        <f t="shared" si="15"/>
        <v>3.1465459497171597</v>
      </c>
      <c r="M176" s="10">
        <v>3.3056191074795724</v>
      </c>
      <c r="N176" s="10">
        <v>0.60791954745443111</v>
      </c>
      <c r="O176" s="247">
        <f t="shared" si="19"/>
        <v>0.60791954745443111</v>
      </c>
      <c r="P176" s="10">
        <f t="shared" si="16"/>
        <v>15.617457326209932</v>
      </c>
      <c r="Q176" s="11">
        <f t="shared" si="17"/>
        <v>4.0958450894859513E-2</v>
      </c>
    </row>
    <row r="177" spans="1:17">
      <c r="A177" s="9">
        <f t="shared" si="20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14"/>
        <v>2512.2399999999998</v>
      </c>
      <c r="G177" s="8"/>
      <c r="H177" s="8"/>
      <c r="I177" s="8">
        <v>47</v>
      </c>
      <c r="J177" s="11">
        <v>1.4770584538026399E-2</v>
      </c>
      <c r="K177" s="18">
        <f t="shared" si="18"/>
        <v>33.516376492771847</v>
      </c>
      <c r="L177" s="10">
        <f t="shared" si="15"/>
        <v>12.323971636392208</v>
      </c>
      <c r="M177" s="10">
        <v>12.947008170961659</v>
      </c>
      <c r="N177" s="10">
        <v>2.3810182275298555</v>
      </c>
      <c r="O177" s="247">
        <f t="shared" si="19"/>
        <v>2.3810182275298555</v>
      </c>
      <c r="P177" s="10">
        <f t="shared" si="16"/>
        <v>61.168374527655573</v>
      </c>
      <c r="Q177" s="11">
        <f t="shared" si="17"/>
        <v>2.4348141311202585E-2</v>
      </c>
    </row>
    <row r="178" spans="1:17">
      <c r="A178" s="9">
        <f t="shared" si="20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14"/>
        <v>124.1</v>
      </c>
      <c r="G178" s="8"/>
      <c r="H178" s="8"/>
      <c r="I178" s="8">
        <v>3</v>
      </c>
      <c r="J178" s="11">
        <v>9.4280326838466376E-4</v>
      </c>
      <c r="K178" s="18">
        <f t="shared" si="18"/>
        <v>2.1393431803896923</v>
      </c>
      <c r="L178" s="10">
        <f t="shared" si="15"/>
        <v>0.78663648742928993</v>
      </c>
      <c r="M178" s="10">
        <v>0.82640477686989311</v>
      </c>
      <c r="N178" s="10">
        <v>0.15197988686360778</v>
      </c>
      <c r="O178" s="247">
        <f t="shared" si="19"/>
        <v>0.15197988686360778</v>
      </c>
      <c r="P178" s="10">
        <f t="shared" si="16"/>
        <v>3.904364331552483</v>
      </c>
      <c r="Q178" s="11">
        <f t="shared" si="17"/>
        <v>3.1461436998811307E-2</v>
      </c>
    </row>
    <row r="179" spans="1:17">
      <c r="A179" s="9">
        <f t="shared" si="20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14"/>
        <v>147.35</v>
      </c>
      <c r="G179" s="8"/>
      <c r="H179" s="8"/>
      <c r="I179" s="8">
        <v>3</v>
      </c>
      <c r="J179" s="11">
        <v>9.4280326838466376E-4</v>
      </c>
      <c r="K179" s="18">
        <f t="shared" si="18"/>
        <v>2.1393431803896923</v>
      </c>
      <c r="L179" s="10">
        <f t="shared" si="15"/>
        <v>0.78663648742928993</v>
      </c>
      <c r="M179" s="10">
        <v>0.82640477686989311</v>
      </c>
      <c r="N179" s="10">
        <v>0.15197988686360778</v>
      </c>
      <c r="O179" s="247">
        <f t="shared" si="19"/>
        <v>0.15197988686360778</v>
      </c>
      <c r="P179" s="10">
        <f t="shared" si="16"/>
        <v>3.904364331552483</v>
      </c>
      <c r="Q179" s="11">
        <f t="shared" si="17"/>
        <v>2.6497212972870603E-2</v>
      </c>
    </row>
    <row r="180" spans="1:17">
      <c r="A180" s="9">
        <f t="shared" si="20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14"/>
        <v>118.2</v>
      </c>
      <c r="G180" s="8"/>
      <c r="H180" s="8"/>
      <c r="I180" s="8">
        <v>3</v>
      </c>
      <c r="J180" s="11">
        <v>9.4280326838466376E-4</v>
      </c>
      <c r="K180" s="18">
        <f t="shared" si="18"/>
        <v>2.1393431803896923</v>
      </c>
      <c r="L180" s="10">
        <f t="shared" si="15"/>
        <v>0.78663648742928993</v>
      </c>
      <c r="M180" s="10">
        <v>0.82640477686989311</v>
      </c>
      <c r="N180" s="10">
        <v>0.15197988686360778</v>
      </c>
      <c r="O180" s="247">
        <f t="shared" si="19"/>
        <v>0.15197988686360778</v>
      </c>
      <c r="P180" s="10">
        <f t="shared" si="16"/>
        <v>3.904364331552483</v>
      </c>
      <c r="Q180" s="11">
        <f t="shared" si="17"/>
        <v>3.303184713665383E-2</v>
      </c>
    </row>
    <row r="181" spans="1:17">
      <c r="A181" s="9">
        <f t="shared" si="20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14"/>
        <v>111.8</v>
      </c>
      <c r="G181" s="8"/>
      <c r="H181" s="8"/>
      <c r="I181" s="8">
        <v>3</v>
      </c>
      <c r="J181" s="11">
        <v>9.4280326838466376E-4</v>
      </c>
      <c r="K181" s="18">
        <f t="shared" si="18"/>
        <v>2.1393431803896923</v>
      </c>
      <c r="L181" s="10">
        <f t="shared" si="15"/>
        <v>0.78663648742928993</v>
      </c>
      <c r="M181" s="10">
        <v>0.82640477686989311</v>
      </c>
      <c r="N181" s="10">
        <v>0.15197988686360778</v>
      </c>
      <c r="O181" s="247">
        <f t="shared" si="19"/>
        <v>0.15197988686360778</v>
      </c>
      <c r="P181" s="10">
        <f t="shared" si="16"/>
        <v>3.904364331552483</v>
      </c>
      <c r="Q181" s="11">
        <f t="shared" si="17"/>
        <v>3.4922757885084824E-2</v>
      </c>
    </row>
    <row r="182" spans="1:17">
      <c r="A182" s="9">
        <f t="shared" si="20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14"/>
        <v>177.1</v>
      </c>
      <c r="G182" s="8"/>
      <c r="H182" s="8"/>
      <c r="I182" s="8">
        <v>4</v>
      </c>
      <c r="J182" s="11">
        <v>1.257071024512885E-3</v>
      </c>
      <c r="K182" s="18">
        <f t="shared" si="18"/>
        <v>2.8524575738529228</v>
      </c>
      <c r="L182" s="10">
        <f t="shared" si="15"/>
        <v>1.0488486499057197</v>
      </c>
      <c r="M182" s="10">
        <v>1.1018730358265241</v>
      </c>
      <c r="N182" s="10">
        <v>0.20263984915147704</v>
      </c>
      <c r="O182" s="247">
        <f t="shared" si="19"/>
        <v>0.20263984915147704</v>
      </c>
      <c r="P182" s="10">
        <f t="shared" si="16"/>
        <v>5.2058191087366437</v>
      </c>
      <c r="Q182" s="11">
        <f t="shared" si="17"/>
        <v>2.9394800162262247E-2</v>
      </c>
    </row>
    <row r="183" spans="1:17">
      <c r="A183" s="9">
        <f t="shared" si="20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14"/>
        <v>572.56000000000006</v>
      </c>
      <c r="G183" s="8"/>
      <c r="H183" s="8">
        <v>1</v>
      </c>
      <c r="I183" s="8">
        <v>11</v>
      </c>
      <c r="J183" s="11">
        <v>3.771213073538655E-3</v>
      </c>
      <c r="K183" s="18">
        <f t="shared" si="18"/>
        <v>8.5573727215587692</v>
      </c>
      <c r="L183" s="10">
        <f t="shared" si="15"/>
        <v>3.1465459497171597</v>
      </c>
      <c r="M183" s="10">
        <v>3.3056191074795724</v>
      </c>
      <c r="N183" s="10">
        <v>0.60791954745443111</v>
      </c>
      <c r="O183" s="247">
        <f t="shared" si="19"/>
        <v>0.60791954745443111</v>
      </c>
      <c r="P183" s="10">
        <f t="shared" si="16"/>
        <v>15.617457326209932</v>
      </c>
      <c r="Q183" s="11">
        <f t="shared" si="17"/>
        <v>2.727654276619032E-2</v>
      </c>
    </row>
    <row r="184" spans="1:17">
      <c r="A184" s="9">
        <f t="shared" si="20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ref="F184:F245" si="21">C184+D184+E184</f>
        <v>546.79999999999995</v>
      </c>
      <c r="G184" s="8"/>
      <c r="H184" s="8"/>
      <c r="I184" s="8">
        <v>8</v>
      </c>
      <c r="J184" s="11">
        <v>2.51414204902577E-3</v>
      </c>
      <c r="K184" s="18">
        <f t="shared" si="18"/>
        <v>5.7049151477058455</v>
      </c>
      <c r="L184" s="10">
        <f t="shared" ref="L184:L243" si="22">K184*0.3677</f>
        <v>2.0976972998114394</v>
      </c>
      <c r="M184" s="10">
        <v>2.2037460716530481</v>
      </c>
      <c r="N184" s="10">
        <v>0.40527969830295407</v>
      </c>
      <c r="O184" s="247">
        <f t="shared" si="19"/>
        <v>0.40527969830295407</v>
      </c>
      <c r="P184" s="10">
        <f t="shared" ref="P184:P243" si="23">K184+L184+M184+O184</f>
        <v>10.411638217473287</v>
      </c>
      <c r="Q184" s="11">
        <f t="shared" ref="Q184:Q243" si="24">P184/F184</f>
        <v>1.9041035511106964E-2</v>
      </c>
    </row>
    <row r="185" spans="1:17">
      <c r="A185" s="9">
        <f t="shared" si="20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21"/>
        <v>695</v>
      </c>
      <c r="G185" s="8"/>
      <c r="H185" s="8"/>
      <c r="I185" s="8">
        <v>16</v>
      </c>
      <c r="J185" s="11">
        <v>5.02828409805154E-3</v>
      </c>
      <c r="K185" s="18">
        <f t="shared" si="18"/>
        <v>11.409830295411691</v>
      </c>
      <c r="L185" s="10">
        <f t="shared" si="22"/>
        <v>4.1953945996228788</v>
      </c>
      <c r="M185" s="10">
        <v>4.4074921433060963</v>
      </c>
      <c r="N185" s="10">
        <v>0.81055939660590814</v>
      </c>
      <c r="O185" s="247">
        <f t="shared" si="19"/>
        <v>0.81055939660590814</v>
      </c>
      <c r="P185" s="10">
        <f t="shared" si="23"/>
        <v>20.823276434946575</v>
      </c>
      <c r="Q185" s="11">
        <f t="shared" si="24"/>
        <v>2.9961548827261257E-2</v>
      </c>
    </row>
    <row r="186" spans="1:17">
      <c r="A186" s="9">
        <f t="shared" si="20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21"/>
        <v>641.82000000000005</v>
      </c>
      <c r="G186" s="8"/>
      <c r="H186" s="8"/>
      <c r="I186" s="8">
        <v>13</v>
      </c>
      <c r="J186" s="11">
        <v>4.0854808296668758E-3</v>
      </c>
      <c r="K186" s="18">
        <f t="shared" si="18"/>
        <v>9.2704871150219983</v>
      </c>
      <c r="L186" s="10">
        <f t="shared" si="22"/>
        <v>3.4087581121935888</v>
      </c>
      <c r="M186" s="10">
        <v>3.5810873664362033</v>
      </c>
      <c r="N186" s="10">
        <v>0.65857950974230028</v>
      </c>
      <c r="O186" s="247">
        <f t="shared" si="19"/>
        <v>0.65857950974230028</v>
      </c>
      <c r="P186" s="10">
        <f t="shared" si="23"/>
        <v>16.918912103394089</v>
      </c>
      <c r="Q186" s="11">
        <f t="shared" si="24"/>
        <v>2.6360836532663499E-2</v>
      </c>
    </row>
    <row r="187" spans="1:17">
      <c r="A187" s="9">
        <f t="shared" si="20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21"/>
        <v>126.6</v>
      </c>
      <c r="G187" s="8"/>
      <c r="H187" s="8"/>
      <c r="I187" s="8">
        <v>2</v>
      </c>
      <c r="J187" s="11">
        <v>6.285355122564425E-4</v>
      </c>
      <c r="K187" s="18">
        <f t="shared" si="18"/>
        <v>1.4262287869264614</v>
      </c>
      <c r="L187" s="10">
        <f t="shared" si="22"/>
        <v>0.52442432495285984</v>
      </c>
      <c r="M187" s="10">
        <v>0.55093651791326204</v>
      </c>
      <c r="N187" s="10">
        <v>0.10131992457573852</v>
      </c>
      <c r="O187" s="247">
        <f t="shared" si="19"/>
        <v>0.10131992457573852</v>
      </c>
      <c r="P187" s="10">
        <f t="shared" si="23"/>
        <v>2.6029095543683218</v>
      </c>
      <c r="Q187" s="11">
        <f t="shared" si="24"/>
        <v>2.0560107064520709E-2</v>
      </c>
    </row>
    <row r="188" spans="1:17">
      <c r="A188" s="9">
        <f t="shared" si="20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21"/>
        <v>611.88</v>
      </c>
      <c r="G188" s="8"/>
      <c r="H188" s="8"/>
      <c r="I188" s="8">
        <v>14</v>
      </c>
      <c r="J188" s="11">
        <v>4.3997485857950975E-3</v>
      </c>
      <c r="K188" s="18">
        <f t="shared" si="18"/>
        <v>9.983601508485231</v>
      </c>
      <c r="L188" s="10">
        <f t="shared" si="22"/>
        <v>3.6709702746700197</v>
      </c>
      <c r="M188" s="10">
        <v>3.8565556253928346</v>
      </c>
      <c r="N188" s="10">
        <v>0.70923947203016968</v>
      </c>
      <c r="O188" s="247">
        <f t="shared" si="19"/>
        <v>0.70923947203016968</v>
      </c>
      <c r="P188" s="10">
        <f t="shared" si="23"/>
        <v>18.220366880578254</v>
      </c>
      <c r="Q188" s="11">
        <f t="shared" si="24"/>
        <v>2.9777680068932232E-2</v>
      </c>
    </row>
    <row r="189" spans="1:17">
      <c r="A189" s="9">
        <f t="shared" si="20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21"/>
        <v>427.6</v>
      </c>
      <c r="G189" s="8"/>
      <c r="H189" s="8"/>
      <c r="I189" s="8">
        <v>10</v>
      </c>
      <c r="J189" s="11">
        <v>3.1426775612822125E-3</v>
      </c>
      <c r="K189" s="18">
        <f t="shared" si="18"/>
        <v>7.1311439346323073</v>
      </c>
      <c r="L189" s="10">
        <f t="shared" si="22"/>
        <v>2.6221216247642998</v>
      </c>
      <c r="M189" s="10">
        <v>2.7546825895663103</v>
      </c>
      <c r="N189" s="10">
        <v>0.50659962287869265</v>
      </c>
      <c r="O189" s="247">
        <f t="shared" si="19"/>
        <v>0.50659962287869265</v>
      </c>
      <c r="P189" s="10">
        <f t="shared" si="23"/>
        <v>13.01454777184161</v>
      </c>
      <c r="Q189" s="11">
        <f t="shared" si="24"/>
        <v>3.0436267006177756E-2</v>
      </c>
    </row>
    <row r="190" spans="1:17">
      <c r="A190" s="9">
        <f t="shared" si="20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21"/>
        <v>411.9</v>
      </c>
      <c r="G190" s="8"/>
      <c r="H190" s="8"/>
      <c r="I190" s="8">
        <v>12</v>
      </c>
      <c r="J190" s="11">
        <v>3.771213073538655E-3</v>
      </c>
      <c r="K190" s="18">
        <f t="shared" si="18"/>
        <v>8.5573727215587692</v>
      </c>
      <c r="L190" s="10">
        <f t="shared" si="22"/>
        <v>3.1465459497171597</v>
      </c>
      <c r="M190" s="10">
        <v>3.3056191074795724</v>
      </c>
      <c r="N190" s="10">
        <v>0.60791954745443111</v>
      </c>
      <c r="O190" s="247">
        <f t="shared" si="19"/>
        <v>0.60791954745443111</v>
      </c>
      <c r="P190" s="10">
        <f t="shared" si="23"/>
        <v>15.617457326209932</v>
      </c>
      <c r="Q190" s="11">
        <f t="shared" si="24"/>
        <v>3.7915652649210811E-2</v>
      </c>
    </row>
    <row r="191" spans="1:17">
      <c r="A191" s="9">
        <f t="shared" si="20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21"/>
        <v>635.29999999999995</v>
      </c>
      <c r="G191" s="8"/>
      <c r="H191" s="8">
        <v>1</v>
      </c>
      <c r="I191" s="8">
        <v>15</v>
      </c>
      <c r="J191" s="11">
        <v>5.02828409805154E-3</v>
      </c>
      <c r="K191" s="18">
        <f t="shared" si="18"/>
        <v>11.409830295411691</v>
      </c>
      <c r="L191" s="10">
        <f t="shared" si="22"/>
        <v>4.1953945996228788</v>
      </c>
      <c r="M191" s="10">
        <v>4.4074921433060963</v>
      </c>
      <c r="N191" s="10">
        <v>0.81055939660590814</v>
      </c>
      <c r="O191" s="247">
        <f t="shared" si="19"/>
        <v>0.81055939660590814</v>
      </c>
      <c r="P191" s="10">
        <f t="shared" si="23"/>
        <v>20.823276434946575</v>
      </c>
      <c r="Q191" s="11">
        <f t="shared" si="24"/>
        <v>3.2777076082081816E-2</v>
      </c>
    </row>
    <row r="192" spans="1:17">
      <c r="A192" s="9">
        <f t="shared" si="20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21"/>
        <v>650.69999999999993</v>
      </c>
      <c r="G192" s="8">
        <v>1</v>
      </c>
      <c r="H192" s="8"/>
      <c r="I192" s="8">
        <v>18</v>
      </c>
      <c r="J192" s="11">
        <v>5.9710873664362042E-3</v>
      </c>
      <c r="K192" s="18">
        <f t="shared" si="18"/>
        <v>13.549173475801386</v>
      </c>
      <c r="L192" s="10">
        <f t="shared" si="22"/>
        <v>4.98203108705217</v>
      </c>
      <c r="M192" s="10">
        <v>5.2338969201759902</v>
      </c>
      <c r="N192" s="10">
        <v>0.962539283469516</v>
      </c>
      <c r="O192" s="247">
        <f t="shared" si="19"/>
        <v>0.962539283469516</v>
      </c>
      <c r="P192" s="10">
        <f t="shared" si="23"/>
        <v>24.727640766499064</v>
      </c>
      <c r="Q192" s="11">
        <f t="shared" si="24"/>
        <v>3.8001599456737464E-2</v>
      </c>
    </row>
    <row r="193" spans="1:17">
      <c r="A193" s="9">
        <f t="shared" si="20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21"/>
        <v>650.29999999999995</v>
      </c>
      <c r="G193" s="8"/>
      <c r="H193" s="8"/>
      <c r="I193" s="8">
        <v>14</v>
      </c>
      <c r="J193" s="11">
        <v>4.3997485857950975E-3</v>
      </c>
      <c r="K193" s="18">
        <f t="shared" si="18"/>
        <v>9.983601508485231</v>
      </c>
      <c r="L193" s="10">
        <f t="shared" si="22"/>
        <v>3.6709702746700197</v>
      </c>
      <c r="M193" s="10">
        <v>3.8565556253928346</v>
      </c>
      <c r="N193" s="10">
        <v>0.70923947203016968</v>
      </c>
      <c r="O193" s="247">
        <f t="shared" si="19"/>
        <v>0.70923947203016968</v>
      </c>
      <c r="P193" s="10">
        <f t="shared" si="23"/>
        <v>18.220366880578254</v>
      </c>
      <c r="Q193" s="11">
        <f t="shared" si="24"/>
        <v>2.8018402092231671E-2</v>
      </c>
    </row>
    <row r="194" spans="1:17">
      <c r="A194" s="9">
        <f t="shared" si="20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21"/>
        <v>702.91</v>
      </c>
      <c r="G194" s="8">
        <v>1</v>
      </c>
      <c r="H194" s="8">
        <v>1</v>
      </c>
      <c r="I194" s="8">
        <v>10</v>
      </c>
      <c r="J194" s="11">
        <v>3.771213073538655E-3</v>
      </c>
      <c r="K194" s="18">
        <f t="shared" si="18"/>
        <v>8.5573727215587692</v>
      </c>
      <c r="L194" s="10">
        <f t="shared" si="22"/>
        <v>3.1465459497171597</v>
      </c>
      <c r="M194" s="10">
        <v>3.3056191074795724</v>
      </c>
      <c r="N194" s="10">
        <v>0.60791954745443111</v>
      </c>
      <c r="O194" s="247">
        <f t="shared" si="19"/>
        <v>0.60791954745443111</v>
      </c>
      <c r="P194" s="10">
        <f t="shared" si="23"/>
        <v>15.617457326209932</v>
      </c>
      <c r="Q194" s="11">
        <f t="shared" si="24"/>
        <v>2.2218288722894726E-2</v>
      </c>
    </row>
    <row r="195" spans="1:17">
      <c r="A195" s="9">
        <f t="shared" si="20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21"/>
        <v>592.9</v>
      </c>
      <c r="G195" s="8"/>
      <c r="H195" s="8"/>
      <c r="I195" s="8">
        <v>19</v>
      </c>
      <c r="J195" s="11">
        <v>5.9710873664362042E-3</v>
      </c>
      <c r="K195" s="18">
        <f t="shared" si="18"/>
        <v>13.549173475801386</v>
      </c>
      <c r="L195" s="10">
        <f t="shared" si="22"/>
        <v>4.98203108705217</v>
      </c>
      <c r="M195" s="10">
        <v>5.2338969201759902</v>
      </c>
      <c r="N195" s="10">
        <v>0.962539283469516</v>
      </c>
      <c r="O195" s="247">
        <f t="shared" si="19"/>
        <v>0.962539283469516</v>
      </c>
      <c r="P195" s="10">
        <f t="shared" si="23"/>
        <v>24.727640766499064</v>
      </c>
      <c r="Q195" s="11">
        <f t="shared" si="24"/>
        <v>4.1706258671781189E-2</v>
      </c>
    </row>
    <row r="196" spans="1:17">
      <c r="A196" s="9">
        <f t="shared" si="20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21"/>
        <v>1245.1200000000001</v>
      </c>
      <c r="G196" s="8"/>
      <c r="H196" s="8">
        <v>1</v>
      </c>
      <c r="I196" s="8">
        <v>23</v>
      </c>
      <c r="J196" s="11">
        <v>7.54242614707731E-3</v>
      </c>
      <c r="K196" s="18">
        <f t="shared" si="18"/>
        <v>17.114745443117538</v>
      </c>
      <c r="L196" s="10">
        <f t="shared" si="22"/>
        <v>6.2930918994343195</v>
      </c>
      <c r="M196" s="10">
        <v>6.6112382149591449</v>
      </c>
      <c r="N196" s="10">
        <v>1.2158390949088622</v>
      </c>
      <c r="O196" s="247">
        <f t="shared" si="19"/>
        <v>1.2158390949088622</v>
      </c>
      <c r="P196" s="10">
        <f t="shared" si="23"/>
        <v>31.234914652419864</v>
      </c>
      <c r="Q196" s="11">
        <f t="shared" si="24"/>
        <v>2.5085866946495006E-2</v>
      </c>
    </row>
    <row r="197" spans="1:17">
      <c r="A197" s="9">
        <f t="shared" si="20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si="21"/>
        <v>274.64999999999998</v>
      </c>
      <c r="G197" s="8"/>
      <c r="H197" s="8"/>
      <c r="I197" s="8">
        <v>6</v>
      </c>
      <c r="J197" s="11">
        <v>1.8856065367693275E-3</v>
      </c>
      <c r="K197" s="18">
        <f t="shared" ref="K197:K260" si="25">J197*$K$2</f>
        <v>4.2786863607793846</v>
      </c>
      <c r="L197" s="10">
        <f t="shared" si="22"/>
        <v>1.5732729748585799</v>
      </c>
      <c r="M197" s="10">
        <v>1.6528095537397862</v>
      </c>
      <c r="N197" s="10">
        <v>0.30395977372721555</v>
      </c>
      <c r="O197" s="247">
        <f t="shared" ref="O197:O260" si="26">N197*$O$2</f>
        <v>0.30395977372721555</v>
      </c>
      <c r="P197" s="10">
        <f t="shared" si="23"/>
        <v>7.8087286631049659</v>
      </c>
      <c r="Q197" s="11">
        <f t="shared" si="24"/>
        <v>2.8431562581849507E-2</v>
      </c>
    </row>
    <row r="198" spans="1:17">
      <c r="A198" s="9">
        <f t="shared" si="20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21"/>
        <v>446.05</v>
      </c>
      <c r="G198" s="8">
        <v>1</v>
      </c>
      <c r="H198" s="8"/>
      <c r="I198" s="8">
        <v>6</v>
      </c>
      <c r="J198" s="11">
        <v>2.1998742928975488E-3</v>
      </c>
      <c r="K198" s="18">
        <f t="shared" si="25"/>
        <v>4.9918007542426155</v>
      </c>
      <c r="L198" s="10">
        <f t="shared" si="22"/>
        <v>1.8354851373350098</v>
      </c>
      <c r="M198" s="10">
        <v>1.9282778126964173</v>
      </c>
      <c r="N198" s="10">
        <v>0.65996228786926459</v>
      </c>
      <c r="O198" s="247">
        <f t="shared" si="26"/>
        <v>0.65996228786926459</v>
      </c>
      <c r="P198" s="10">
        <f t="shared" si="23"/>
        <v>9.4155259921433068</v>
      </c>
      <c r="Q198" s="11">
        <f t="shared" si="24"/>
        <v>2.1108678381668661E-2</v>
      </c>
    </row>
    <row r="199" spans="1:17">
      <c r="A199" s="9">
        <f t="shared" si="20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21"/>
        <v>784</v>
      </c>
      <c r="G199" s="8"/>
      <c r="H199" s="8"/>
      <c r="I199" s="8">
        <v>20</v>
      </c>
      <c r="J199" s="11">
        <v>6.285355122564425E-3</v>
      </c>
      <c r="K199" s="18">
        <f t="shared" si="25"/>
        <v>14.262287869264615</v>
      </c>
      <c r="L199" s="10">
        <f t="shared" si="22"/>
        <v>5.2442432495285995</v>
      </c>
      <c r="M199" s="10">
        <v>5.5093651791326206</v>
      </c>
      <c r="N199" s="10">
        <v>1.0131992457573853</v>
      </c>
      <c r="O199" s="247">
        <f t="shared" si="26"/>
        <v>1.0131992457573853</v>
      </c>
      <c r="P199" s="10">
        <f t="shared" si="23"/>
        <v>26.029095543683219</v>
      </c>
      <c r="Q199" s="11">
        <f t="shared" si="24"/>
        <v>3.3200376968983696E-2</v>
      </c>
    </row>
    <row r="200" spans="1:17">
      <c r="A200" s="9">
        <f t="shared" ref="A200:A263" si="27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21"/>
        <v>322.09999999999997</v>
      </c>
      <c r="G200" s="8"/>
      <c r="H200" s="8">
        <v>1</v>
      </c>
      <c r="I200" s="8">
        <v>6</v>
      </c>
      <c r="J200" s="11">
        <v>2.1998742928975488E-3</v>
      </c>
      <c r="K200" s="18">
        <f t="shared" si="25"/>
        <v>4.9918007542426155</v>
      </c>
      <c r="L200" s="10">
        <f t="shared" si="22"/>
        <v>1.8354851373350098</v>
      </c>
      <c r="M200" s="10">
        <v>1.9282778126964173</v>
      </c>
      <c r="N200" s="10">
        <v>0.35461973601508484</v>
      </c>
      <c r="O200" s="247">
        <f t="shared" si="26"/>
        <v>0.35461973601508484</v>
      </c>
      <c r="P200" s="10">
        <f t="shared" si="23"/>
        <v>9.1101834402891271</v>
      </c>
      <c r="Q200" s="11">
        <f t="shared" si="24"/>
        <v>2.828371139487466E-2</v>
      </c>
    </row>
    <row r="201" spans="1:17">
      <c r="A201" s="9">
        <f t="shared" si="27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21"/>
        <v>543.79999999999995</v>
      </c>
      <c r="G201" s="8"/>
      <c r="H201" s="8"/>
      <c r="I201" s="8">
        <v>12</v>
      </c>
      <c r="J201" s="11">
        <v>3.771213073538655E-3</v>
      </c>
      <c r="K201" s="18">
        <f t="shared" si="25"/>
        <v>8.5573727215587692</v>
      </c>
      <c r="L201" s="10">
        <f t="shared" si="22"/>
        <v>3.1465459497171597</v>
      </c>
      <c r="M201" s="10">
        <v>3.3056191074795724</v>
      </c>
      <c r="N201" s="10">
        <v>0.60791954745443111</v>
      </c>
      <c r="O201" s="247">
        <f t="shared" si="26"/>
        <v>0.60791954745443111</v>
      </c>
      <c r="P201" s="10">
        <f t="shared" si="23"/>
        <v>15.617457326209932</v>
      </c>
      <c r="Q201" s="11">
        <f t="shared" si="24"/>
        <v>2.8719119761327572E-2</v>
      </c>
    </row>
    <row r="202" spans="1:17">
      <c r="A202" s="9">
        <f t="shared" si="27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21"/>
        <v>556.6</v>
      </c>
      <c r="G202" s="8"/>
      <c r="H202" s="8"/>
      <c r="I202" s="8">
        <v>12</v>
      </c>
      <c r="J202" s="11">
        <v>3.771213073538655E-3</v>
      </c>
      <c r="K202" s="18">
        <f t="shared" si="25"/>
        <v>8.5573727215587692</v>
      </c>
      <c r="L202" s="10">
        <f t="shared" si="22"/>
        <v>3.1465459497171597</v>
      </c>
      <c r="M202" s="10">
        <v>3.3056191074795724</v>
      </c>
      <c r="N202" s="10">
        <v>0.60791954745443111</v>
      </c>
      <c r="O202" s="247">
        <f t="shared" si="26"/>
        <v>0.60791954745443111</v>
      </c>
      <c r="P202" s="10">
        <f t="shared" si="23"/>
        <v>15.617457326209932</v>
      </c>
      <c r="Q202" s="11">
        <f t="shared" si="24"/>
        <v>2.8058672882159418E-2</v>
      </c>
    </row>
    <row r="203" spans="1:17">
      <c r="A203" s="9">
        <f t="shared" si="27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21"/>
        <v>151.5</v>
      </c>
      <c r="G203" s="8"/>
      <c r="H203" s="8"/>
      <c r="I203" s="8">
        <v>4</v>
      </c>
      <c r="J203" s="11">
        <v>1.257071024512885E-3</v>
      </c>
      <c r="K203" s="18">
        <f t="shared" si="25"/>
        <v>2.8524575738529228</v>
      </c>
      <c r="L203" s="10">
        <f t="shared" si="22"/>
        <v>1.0488486499057197</v>
      </c>
      <c r="M203" s="10">
        <v>1.1018730358265241</v>
      </c>
      <c r="N203" s="10">
        <v>0.20263984915147704</v>
      </c>
      <c r="O203" s="247">
        <f t="shared" si="26"/>
        <v>0.20263984915147704</v>
      </c>
      <c r="P203" s="10">
        <f t="shared" si="23"/>
        <v>5.2058191087366437</v>
      </c>
      <c r="Q203" s="11">
        <f t="shared" si="24"/>
        <v>3.4361842301892036E-2</v>
      </c>
    </row>
    <row r="204" spans="1:17">
      <c r="A204" s="9">
        <f t="shared" si="27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21"/>
        <v>359.79999999999995</v>
      </c>
      <c r="G204" s="8">
        <v>1</v>
      </c>
      <c r="H204" s="8"/>
      <c r="I204" s="8">
        <v>7</v>
      </c>
      <c r="J204" s="11">
        <v>2.51414204902577E-3</v>
      </c>
      <c r="K204" s="18">
        <f t="shared" si="25"/>
        <v>5.7049151477058455</v>
      </c>
      <c r="L204" s="10">
        <f t="shared" si="22"/>
        <v>2.0976972998114394</v>
      </c>
      <c r="M204" s="10">
        <v>2.2037460716530481</v>
      </c>
      <c r="N204" s="10">
        <v>0.40527969830295407</v>
      </c>
      <c r="O204" s="247">
        <f t="shared" si="26"/>
        <v>0.40527969830295407</v>
      </c>
      <c r="P204" s="10">
        <f t="shared" si="23"/>
        <v>10.411638217473287</v>
      </c>
      <c r="Q204" s="11">
        <f t="shared" si="24"/>
        <v>2.8937293544950775E-2</v>
      </c>
    </row>
    <row r="205" spans="1:17">
      <c r="A205" s="9">
        <f t="shared" si="27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21"/>
        <v>383</v>
      </c>
      <c r="G205" s="8"/>
      <c r="H205" s="8"/>
      <c r="I205" s="8">
        <v>8</v>
      </c>
      <c r="J205" s="11">
        <v>2.51414204902577E-3</v>
      </c>
      <c r="K205" s="18">
        <f t="shared" si="25"/>
        <v>5.7049151477058455</v>
      </c>
      <c r="L205" s="10">
        <f t="shared" si="22"/>
        <v>2.0976972998114394</v>
      </c>
      <c r="M205" s="10">
        <v>2.2037460716530481</v>
      </c>
      <c r="N205" s="10">
        <v>0.40527969830295407</v>
      </c>
      <c r="O205" s="247">
        <f t="shared" si="26"/>
        <v>0.40527969830295407</v>
      </c>
      <c r="P205" s="10">
        <f t="shared" si="23"/>
        <v>10.411638217473287</v>
      </c>
      <c r="Q205" s="11">
        <f t="shared" si="24"/>
        <v>2.7184433988180906E-2</v>
      </c>
    </row>
    <row r="206" spans="1:17">
      <c r="A206" s="9">
        <f t="shared" si="27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21"/>
        <v>353.6</v>
      </c>
      <c r="G206" s="8"/>
      <c r="H206" s="8"/>
      <c r="I206" s="8">
        <v>9</v>
      </c>
      <c r="J206" s="11">
        <v>2.8284098051539913E-3</v>
      </c>
      <c r="K206" s="18">
        <f t="shared" si="25"/>
        <v>6.4180295411690764</v>
      </c>
      <c r="L206" s="10">
        <f t="shared" si="22"/>
        <v>2.3599094622878694</v>
      </c>
      <c r="M206" s="10">
        <v>2.4792143306096794</v>
      </c>
      <c r="N206" s="10">
        <v>0.45593966059082336</v>
      </c>
      <c r="O206" s="247">
        <f t="shared" si="26"/>
        <v>0.45593966059082336</v>
      </c>
      <c r="P206" s="10">
        <f t="shared" si="23"/>
        <v>11.713092994657449</v>
      </c>
      <c r="Q206" s="11">
        <f t="shared" si="24"/>
        <v>3.3125262993940752E-2</v>
      </c>
    </row>
    <row r="207" spans="1:17">
      <c r="A207" s="9">
        <f t="shared" si="27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21"/>
        <v>548.24</v>
      </c>
      <c r="G207" s="8"/>
      <c r="H207" s="8">
        <v>1</v>
      </c>
      <c r="I207" s="8">
        <v>10</v>
      </c>
      <c r="J207" s="11">
        <v>3.4569453174104338E-3</v>
      </c>
      <c r="K207" s="18">
        <f t="shared" si="25"/>
        <v>7.8442583280955382</v>
      </c>
      <c r="L207" s="10">
        <f t="shared" si="22"/>
        <v>2.8843337872407298</v>
      </c>
      <c r="M207" s="10">
        <v>3.0301508485229416</v>
      </c>
      <c r="N207" s="10">
        <v>0.55725958516656193</v>
      </c>
      <c r="O207" s="247">
        <f t="shared" si="26"/>
        <v>0.55725958516656193</v>
      </c>
      <c r="P207" s="10">
        <f t="shared" si="23"/>
        <v>14.316002549025772</v>
      </c>
      <c r="Q207" s="11">
        <f t="shared" si="24"/>
        <v>2.6112656043020887E-2</v>
      </c>
    </row>
    <row r="208" spans="1:17">
      <c r="A208" s="9">
        <f t="shared" si="27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21"/>
        <v>153.69999999999999</v>
      </c>
      <c r="G208" s="8"/>
      <c r="H208" s="8"/>
      <c r="I208" s="8">
        <v>4</v>
      </c>
      <c r="J208" s="11">
        <v>1.257071024512885E-3</v>
      </c>
      <c r="K208" s="18">
        <f t="shared" si="25"/>
        <v>2.8524575738529228</v>
      </c>
      <c r="L208" s="10">
        <f t="shared" si="22"/>
        <v>1.0488486499057197</v>
      </c>
      <c r="M208" s="10">
        <v>1.1018730358265241</v>
      </c>
      <c r="N208" s="10">
        <v>0.20263984915147704</v>
      </c>
      <c r="O208" s="247">
        <f t="shared" si="26"/>
        <v>0.20263984915147704</v>
      </c>
      <c r="P208" s="10">
        <f t="shared" si="23"/>
        <v>5.2058191087366437</v>
      </c>
      <c r="Q208" s="11">
        <f t="shared" si="24"/>
        <v>3.3870000707460275E-2</v>
      </c>
    </row>
    <row r="209" spans="1:17">
      <c r="A209" s="9">
        <f t="shared" si="27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21"/>
        <v>287</v>
      </c>
      <c r="G209" s="8">
        <v>1</v>
      </c>
      <c r="H209" s="8"/>
      <c r="I209" s="8">
        <v>7</v>
      </c>
      <c r="J209" s="11">
        <v>2.51414204902577E-3</v>
      </c>
      <c r="K209" s="18">
        <f t="shared" si="25"/>
        <v>5.7049151477058455</v>
      </c>
      <c r="L209" s="10">
        <f t="shared" si="22"/>
        <v>2.0976972998114394</v>
      </c>
      <c r="M209" s="10">
        <v>2.2037460716530481</v>
      </c>
      <c r="N209" s="10">
        <v>0.40527969830295407</v>
      </c>
      <c r="O209" s="247">
        <f t="shared" si="26"/>
        <v>0.40527969830295407</v>
      </c>
      <c r="P209" s="10">
        <f t="shared" si="23"/>
        <v>10.411638217473287</v>
      </c>
      <c r="Q209" s="11">
        <f t="shared" si="24"/>
        <v>3.6277485078304139E-2</v>
      </c>
    </row>
    <row r="210" spans="1:17">
      <c r="A210" s="9">
        <f t="shared" si="27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21"/>
        <v>163</v>
      </c>
      <c r="G210" s="8"/>
      <c r="H210" s="8"/>
      <c r="I210" s="8">
        <v>5</v>
      </c>
      <c r="J210" s="11">
        <v>1.5713387806411063E-3</v>
      </c>
      <c r="K210" s="18">
        <f t="shared" si="25"/>
        <v>3.5655719673161537</v>
      </c>
      <c r="L210" s="10">
        <f t="shared" si="22"/>
        <v>1.3110608123821499</v>
      </c>
      <c r="M210" s="10">
        <v>1.3773412947831551</v>
      </c>
      <c r="N210" s="10">
        <v>0.25329981143934632</v>
      </c>
      <c r="O210" s="247">
        <f t="shared" si="26"/>
        <v>0.25329981143934632</v>
      </c>
      <c r="P210" s="10">
        <f t="shared" si="23"/>
        <v>6.5072738859208048</v>
      </c>
      <c r="Q210" s="11">
        <f t="shared" si="24"/>
        <v>3.9921925680495733E-2</v>
      </c>
    </row>
    <row r="211" spans="1:17">
      <c r="A211" s="9">
        <f t="shared" si="27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21"/>
        <v>250.48</v>
      </c>
      <c r="G211" s="8"/>
      <c r="H211" s="8"/>
      <c r="I211" s="8">
        <v>6</v>
      </c>
      <c r="J211" s="11">
        <v>1.8856065367693275E-3</v>
      </c>
      <c r="K211" s="18">
        <f t="shared" si="25"/>
        <v>4.2786863607793846</v>
      </c>
      <c r="L211" s="10">
        <f t="shared" si="22"/>
        <v>1.5732729748585799</v>
      </c>
      <c r="M211" s="10">
        <v>1.6528095537397862</v>
      </c>
      <c r="N211" s="10">
        <v>0.30395977372721555</v>
      </c>
      <c r="O211" s="247">
        <f t="shared" si="26"/>
        <v>0.30395977372721555</v>
      </c>
      <c r="P211" s="10">
        <f t="shared" si="23"/>
        <v>7.8087286631049659</v>
      </c>
      <c r="Q211" s="11">
        <f t="shared" si="24"/>
        <v>3.1175058540023021E-2</v>
      </c>
    </row>
    <row r="212" spans="1:17">
      <c r="A212" s="9">
        <f t="shared" si="27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21"/>
        <v>849.38</v>
      </c>
      <c r="G212" s="8"/>
      <c r="H212" s="8"/>
      <c r="I212" s="8">
        <v>22</v>
      </c>
      <c r="J212" s="11">
        <v>6.9138906348208675E-3</v>
      </c>
      <c r="K212" s="18">
        <f t="shared" si="25"/>
        <v>15.688516656191076</v>
      </c>
      <c r="L212" s="10">
        <f t="shared" si="22"/>
        <v>5.7686675744814595</v>
      </c>
      <c r="M212" s="10">
        <v>6.0603016970458832</v>
      </c>
      <c r="N212" s="10">
        <v>1.1145191703331239</v>
      </c>
      <c r="O212" s="247">
        <f t="shared" si="26"/>
        <v>1.1145191703331239</v>
      </c>
      <c r="P212" s="10">
        <f t="shared" si="23"/>
        <v>28.632005098051543</v>
      </c>
      <c r="Q212" s="11">
        <f t="shared" si="24"/>
        <v>3.370929983994389E-2</v>
      </c>
    </row>
    <row r="213" spans="1:17">
      <c r="A213" s="9">
        <f t="shared" si="27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21"/>
        <v>413.7</v>
      </c>
      <c r="G213" s="8"/>
      <c r="H213" s="8"/>
      <c r="I213" s="8">
        <v>11</v>
      </c>
      <c r="J213" s="11">
        <v>3.4569453174104338E-3</v>
      </c>
      <c r="K213" s="18">
        <f t="shared" si="25"/>
        <v>7.8442583280955382</v>
      </c>
      <c r="L213" s="10">
        <f t="shared" si="22"/>
        <v>2.8843337872407298</v>
      </c>
      <c r="M213" s="10">
        <v>3.0301508485229416</v>
      </c>
      <c r="N213" s="10">
        <v>0.55725958516656193</v>
      </c>
      <c r="O213" s="247">
        <f t="shared" si="26"/>
        <v>0.55725958516656193</v>
      </c>
      <c r="P213" s="10">
        <f t="shared" si="23"/>
        <v>14.316002549025772</v>
      </c>
      <c r="Q213" s="11">
        <f t="shared" si="24"/>
        <v>3.4604792238399254E-2</v>
      </c>
    </row>
    <row r="214" spans="1:17">
      <c r="A214" s="9">
        <f t="shared" si="27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21"/>
        <v>301.8</v>
      </c>
      <c r="G214" s="8"/>
      <c r="H214" s="8"/>
      <c r="I214" s="8">
        <v>7</v>
      </c>
      <c r="J214" s="11">
        <v>2.1998742928975488E-3</v>
      </c>
      <c r="K214" s="18">
        <f t="shared" si="25"/>
        <v>4.9918007542426155</v>
      </c>
      <c r="L214" s="10">
        <f t="shared" si="22"/>
        <v>1.8354851373350098</v>
      </c>
      <c r="M214" s="10">
        <v>1.9282778126964173</v>
      </c>
      <c r="N214" s="10">
        <v>0.35461973601508484</v>
      </c>
      <c r="O214" s="247">
        <f t="shared" si="26"/>
        <v>0.35461973601508484</v>
      </c>
      <c r="P214" s="10">
        <f t="shared" si="23"/>
        <v>9.1101834402891271</v>
      </c>
      <c r="Q214" s="11">
        <f t="shared" si="24"/>
        <v>3.0186161167293328E-2</v>
      </c>
    </row>
    <row r="215" spans="1:17">
      <c r="A215" s="9">
        <f t="shared" si="27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21"/>
        <v>417.1</v>
      </c>
      <c r="G215" s="8"/>
      <c r="H215" s="8">
        <v>1</v>
      </c>
      <c r="I215" s="8">
        <v>6</v>
      </c>
      <c r="J215" s="11">
        <v>2.1998742928975488E-3</v>
      </c>
      <c r="K215" s="18">
        <f t="shared" si="25"/>
        <v>4.9918007542426155</v>
      </c>
      <c r="L215" s="10">
        <f t="shared" si="22"/>
        <v>1.8354851373350098</v>
      </c>
      <c r="M215" s="10">
        <v>1.9282778126964173</v>
      </c>
      <c r="N215" s="10">
        <v>0.35461973601508484</v>
      </c>
      <c r="O215" s="247">
        <f t="shared" si="26"/>
        <v>0.35461973601508484</v>
      </c>
      <c r="P215" s="10">
        <f t="shared" si="23"/>
        <v>9.1101834402891271</v>
      </c>
      <c r="Q215" s="11">
        <f t="shared" si="24"/>
        <v>2.1841724862836552E-2</v>
      </c>
    </row>
    <row r="216" spans="1:17">
      <c r="A216" s="9">
        <f t="shared" si="27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21"/>
        <v>191.3</v>
      </c>
      <c r="G216" s="8"/>
      <c r="H216" s="8"/>
      <c r="I216" s="8">
        <v>4</v>
      </c>
      <c r="J216" s="11">
        <v>1.257071024512885E-3</v>
      </c>
      <c r="K216" s="18">
        <f t="shared" si="25"/>
        <v>2.8524575738529228</v>
      </c>
      <c r="L216" s="10">
        <f t="shared" si="22"/>
        <v>1.0488486499057197</v>
      </c>
      <c r="M216" s="10">
        <v>1.1018730358265241</v>
      </c>
      <c r="N216" s="10">
        <v>0.20263984915147704</v>
      </c>
      <c r="O216" s="247">
        <f t="shared" si="26"/>
        <v>0.20263984915147704</v>
      </c>
      <c r="P216" s="10">
        <f t="shared" si="23"/>
        <v>5.2058191087366437</v>
      </c>
      <c r="Q216" s="11">
        <f t="shared" si="24"/>
        <v>2.7212854724185276E-2</v>
      </c>
    </row>
    <row r="217" spans="1:17">
      <c r="A217" s="9">
        <f t="shared" si="27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21"/>
        <v>319.3</v>
      </c>
      <c r="G217" s="8"/>
      <c r="H217" s="8"/>
      <c r="I217" s="8">
        <v>9</v>
      </c>
      <c r="J217" s="11">
        <v>2.8284098051539913E-3</v>
      </c>
      <c r="K217" s="18">
        <f t="shared" si="25"/>
        <v>6.4180295411690764</v>
      </c>
      <c r="L217" s="10">
        <f t="shared" si="22"/>
        <v>2.3599094622878694</v>
      </c>
      <c r="M217" s="10">
        <v>2.4792143306096794</v>
      </c>
      <c r="N217" s="10">
        <v>0.45593966059082336</v>
      </c>
      <c r="O217" s="247">
        <f t="shared" si="26"/>
        <v>0.45593966059082336</v>
      </c>
      <c r="P217" s="10">
        <f t="shared" si="23"/>
        <v>11.713092994657449</v>
      </c>
      <c r="Q217" s="11">
        <f t="shared" si="24"/>
        <v>3.6683661116997959E-2</v>
      </c>
    </row>
    <row r="218" spans="1:17">
      <c r="A218" s="9">
        <f t="shared" si="27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21"/>
        <v>481.74</v>
      </c>
      <c r="G218" s="8"/>
      <c r="H218" s="8"/>
      <c r="I218" s="8">
        <v>10</v>
      </c>
      <c r="J218" s="11">
        <v>3.1426775612822125E-3</v>
      </c>
      <c r="K218" s="18">
        <f t="shared" si="25"/>
        <v>7.1311439346323073</v>
      </c>
      <c r="L218" s="10">
        <f t="shared" si="22"/>
        <v>2.6221216247642998</v>
      </c>
      <c r="M218" s="10">
        <v>2.7546825895663103</v>
      </c>
      <c r="N218" s="10">
        <v>0.50659962287869265</v>
      </c>
      <c r="O218" s="247">
        <f t="shared" si="26"/>
        <v>0.50659962287869265</v>
      </c>
      <c r="P218" s="10">
        <f t="shared" si="23"/>
        <v>13.01454777184161</v>
      </c>
      <c r="Q218" s="11">
        <f t="shared" si="24"/>
        <v>2.7015709245322393E-2</v>
      </c>
    </row>
    <row r="219" spans="1:17">
      <c r="A219" s="9">
        <f t="shared" si="27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21"/>
        <v>503.3</v>
      </c>
      <c r="G219" s="8"/>
      <c r="H219" s="8"/>
      <c r="I219" s="8">
        <v>12</v>
      </c>
      <c r="J219" s="11">
        <v>3.771213073538655E-3</v>
      </c>
      <c r="K219" s="18">
        <f t="shared" si="25"/>
        <v>8.5573727215587692</v>
      </c>
      <c r="L219" s="10">
        <f t="shared" si="22"/>
        <v>3.1465459497171597</v>
      </c>
      <c r="M219" s="10">
        <v>3.3056191074795724</v>
      </c>
      <c r="N219" s="10">
        <v>0.60791954745443111</v>
      </c>
      <c r="O219" s="247">
        <f t="shared" si="26"/>
        <v>0.60791954745443111</v>
      </c>
      <c r="P219" s="10">
        <f t="shared" si="23"/>
        <v>15.617457326209932</v>
      </c>
      <c r="Q219" s="11">
        <f t="shared" si="24"/>
        <v>3.1030115887561955E-2</v>
      </c>
    </row>
    <row r="220" spans="1:17">
      <c r="A220" s="9">
        <f t="shared" si="27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21"/>
        <v>97.1</v>
      </c>
      <c r="G220" s="8"/>
      <c r="H220" s="8"/>
      <c r="I220" s="8">
        <v>2</v>
      </c>
      <c r="J220" s="11">
        <v>6.285355122564425E-4</v>
      </c>
      <c r="K220" s="18">
        <f t="shared" si="25"/>
        <v>1.4262287869264614</v>
      </c>
      <c r="L220" s="10">
        <f t="shared" si="22"/>
        <v>0.52442432495285984</v>
      </c>
      <c r="M220" s="10">
        <v>0.55093651791326204</v>
      </c>
      <c r="N220" s="10">
        <v>0.10131992457573852</v>
      </c>
      <c r="O220" s="247">
        <f t="shared" si="26"/>
        <v>0.10131992457573852</v>
      </c>
      <c r="P220" s="10">
        <f t="shared" si="23"/>
        <v>2.6029095543683218</v>
      </c>
      <c r="Q220" s="11">
        <f t="shared" si="24"/>
        <v>2.6806483567129988E-2</v>
      </c>
    </row>
    <row r="221" spans="1:17">
      <c r="A221" s="9">
        <f t="shared" si="27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21"/>
        <v>727.33</v>
      </c>
      <c r="G221" s="8"/>
      <c r="H221" s="8">
        <v>1</v>
      </c>
      <c r="I221" s="8">
        <v>11</v>
      </c>
      <c r="J221" s="11">
        <v>3.771213073538655E-3</v>
      </c>
      <c r="K221" s="18">
        <f t="shared" si="25"/>
        <v>8.5573727215587692</v>
      </c>
      <c r="L221" s="10">
        <f t="shared" si="22"/>
        <v>3.1465459497171597</v>
      </c>
      <c r="M221" s="10">
        <v>3.3056191074795724</v>
      </c>
      <c r="N221" s="10">
        <v>0.60791954745443111</v>
      </c>
      <c r="O221" s="247">
        <f t="shared" si="26"/>
        <v>0.60791954745443111</v>
      </c>
      <c r="P221" s="10">
        <f t="shared" si="23"/>
        <v>15.617457326209932</v>
      </c>
      <c r="Q221" s="11">
        <f t="shared" si="24"/>
        <v>2.1472312878899443E-2</v>
      </c>
    </row>
    <row r="222" spans="1:17">
      <c r="A222" s="9">
        <f t="shared" si="27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21"/>
        <v>628.35</v>
      </c>
      <c r="G222" s="8"/>
      <c r="H222" s="8"/>
      <c r="I222" s="8">
        <v>13</v>
      </c>
      <c r="J222" s="11">
        <v>4.0854808296668758E-3</v>
      </c>
      <c r="K222" s="18">
        <f t="shared" si="25"/>
        <v>9.2704871150219983</v>
      </c>
      <c r="L222" s="10">
        <f t="shared" si="22"/>
        <v>3.4087581121935888</v>
      </c>
      <c r="M222" s="10">
        <v>3.5810873664362033</v>
      </c>
      <c r="N222" s="10">
        <v>0.65857950974230028</v>
      </c>
      <c r="O222" s="247">
        <f t="shared" si="26"/>
        <v>0.65857950974230028</v>
      </c>
      <c r="P222" s="10">
        <f t="shared" si="23"/>
        <v>16.918912103394089</v>
      </c>
      <c r="Q222" s="11">
        <f t="shared" si="24"/>
        <v>2.6925936346612698E-2</v>
      </c>
    </row>
    <row r="223" spans="1:17">
      <c r="A223" s="9">
        <f t="shared" si="27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21"/>
        <v>2817.6</v>
      </c>
      <c r="G223" s="8"/>
      <c r="H223" s="8">
        <v>1</v>
      </c>
      <c r="I223" s="8">
        <v>55</v>
      </c>
      <c r="J223" s="11">
        <v>1.759899434318039E-2</v>
      </c>
      <c r="K223" s="18">
        <f t="shared" si="25"/>
        <v>39.934406033940924</v>
      </c>
      <c r="L223" s="10">
        <f t="shared" si="22"/>
        <v>14.683881098680079</v>
      </c>
      <c r="M223" s="10">
        <v>15.426222501571338</v>
      </c>
      <c r="N223" s="10">
        <v>2.8369578881206787</v>
      </c>
      <c r="O223" s="247">
        <f t="shared" si="26"/>
        <v>2.8369578881206787</v>
      </c>
      <c r="P223" s="10">
        <f t="shared" si="23"/>
        <v>72.881467522313017</v>
      </c>
      <c r="Q223" s="11">
        <f t="shared" si="24"/>
        <v>2.5866506076914045E-2</v>
      </c>
    </row>
    <row r="224" spans="1:17">
      <c r="A224" s="9">
        <f t="shared" si="27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21"/>
        <v>629.26</v>
      </c>
      <c r="G224" s="8">
        <v>1</v>
      </c>
      <c r="H224" s="8"/>
      <c r="I224" s="8">
        <v>16</v>
      </c>
      <c r="J224" s="11">
        <v>5.3425518541797608E-3</v>
      </c>
      <c r="K224" s="18">
        <f t="shared" si="25"/>
        <v>12.122944688874922</v>
      </c>
      <c r="L224" s="10">
        <f t="shared" si="22"/>
        <v>4.4576067620993092</v>
      </c>
      <c r="M224" s="10">
        <v>4.6829604022627276</v>
      </c>
      <c r="N224" s="10">
        <v>0.86121935889377743</v>
      </c>
      <c r="O224" s="247">
        <f t="shared" si="26"/>
        <v>0.86121935889377743</v>
      </c>
      <c r="P224" s="10">
        <f t="shared" si="23"/>
        <v>22.124731212130733</v>
      </c>
      <c r="Q224" s="11">
        <f t="shared" si="24"/>
        <v>3.5159919925199019E-2</v>
      </c>
    </row>
    <row r="225" spans="1:17">
      <c r="A225" s="9">
        <f t="shared" si="27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21"/>
        <v>531.4</v>
      </c>
      <c r="G225" s="8"/>
      <c r="H225" s="8"/>
      <c r="I225" s="8">
        <v>11</v>
      </c>
      <c r="J225" s="11">
        <v>3.4569453174104338E-3</v>
      </c>
      <c r="K225" s="18">
        <f t="shared" si="25"/>
        <v>7.8442583280955382</v>
      </c>
      <c r="L225" s="10">
        <f t="shared" si="22"/>
        <v>2.8843337872407298</v>
      </c>
      <c r="M225" s="10">
        <v>3.0301508485229416</v>
      </c>
      <c r="N225" s="10">
        <v>0.55725958516656193</v>
      </c>
      <c r="O225" s="247">
        <f t="shared" si="26"/>
        <v>0.55725958516656193</v>
      </c>
      <c r="P225" s="10">
        <f t="shared" si="23"/>
        <v>14.316002549025772</v>
      </c>
      <c r="Q225" s="11">
        <f t="shared" si="24"/>
        <v>2.6940162869826444E-2</v>
      </c>
    </row>
    <row r="226" spans="1:17">
      <c r="A226" s="9">
        <f t="shared" si="27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21"/>
        <v>423.85</v>
      </c>
      <c r="G226" s="8"/>
      <c r="H226" s="8"/>
      <c r="I226" s="8">
        <v>9</v>
      </c>
      <c r="J226" s="11">
        <v>2.8284098051539913E-3</v>
      </c>
      <c r="K226" s="18">
        <f t="shared" si="25"/>
        <v>6.4180295411690764</v>
      </c>
      <c r="L226" s="10">
        <f t="shared" si="22"/>
        <v>2.3599094622878694</v>
      </c>
      <c r="M226" s="10">
        <v>2.4792143306096794</v>
      </c>
      <c r="N226" s="10">
        <v>0.45593966059082336</v>
      </c>
      <c r="O226" s="247">
        <f t="shared" si="26"/>
        <v>0.45593966059082336</v>
      </c>
      <c r="P226" s="10">
        <f t="shared" si="23"/>
        <v>11.713092994657449</v>
      </c>
      <c r="Q226" s="11">
        <f t="shared" si="24"/>
        <v>2.7634995858576025E-2</v>
      </c>
    </row>
    <row r="227" spans="1:17">
      <c r="A227" s="9">
        <f t="shared" si="27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21"/>
        <v>379.4</v>
      </c>
      <c r="G227" s="8"/>
      <c r="H227" s="8"/>
      <c r="I227" s="8">
        <v>6</v>
      </c>
      <c r="J227" s="11">
        <v>1.8856065367693275E-3</v>
      </c>
      <c r="K227" s="18">
        <f t="shared" si="25"/>
        <v>4.2786863607793846</v>
      </c>
      <c r="L227" s="10">
        <f t="shared" si="22"/>
        <v>1.5732729748585799</v>
      </c>
      <c r="M227" s="10">
        <v>1.6528095537397862</v>
      </c>
      <c r="N227" s="10">
        <v>0.30395977372721555</v>
      </c>
      <c r="O227" s="247">
        <f t="shared" si="26"/>
        <v>0.30395977372721555</v>
      </c>
      <c r="P227" s="10">
        <f t="shared" si="23"/>
        <v>7.8087286631049659</v>
      </c>
      <c r="Q227" s="11">
        <f t="shared" si="24"/>
        <v>2.0581783508447461E-2</v>
      </c>
    </row>
    <row r="228" spans="1:17">
      <c r="A228" s="9">
        <f t="shared" si="27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21"/>
        <v>2490.7000000000003</v>
      </c>
      <c r="G228" s="8"/>
      <c r="H228" s="8">
        <v>1</v>
      </c>
      <c r="I228" s="8">
        <v>36</v>
      </c>
      <c r="J228" s="11">
        <v>1.1627906976744186E-2</v>
      </c>
      <c r="K228" s="18">
        <f t="shared" si="25"/>
        <v>26.385232558139535</v>
      </c>
      <c r="L228" s="10">
        <f t="shared" si="22"/>
        <v>9.7018500116279078</v>
      </c>
      <c r="M228" s="10">
        <v>10.192325581395348</v>
      </c>
      <c r="N228" s="10">
        <v>1.8744186046511626</v>
      </c>
      <c r="O228" s="247">
        <f t="shared" si="26"/>
        <v>1.8744186046511626</v>
      </c>
      <c r="P228" s="10">
        <f t="shared" si="23"/>
        <v>48.153826755813959</v>
      </c>
      <c r="Q228" s="11">
        <f t="shared" si="24"/>
        <v>1.9333451140568496E-2</v>
      </c>
    </row>
    <row r="229" spans="1:17">
      <c r="A229" s="9">
        <f t="shared" si="27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21"/>
        <v>635.55000000000007</v>
      </c>
      <c r="G229" s="8"/>
      <c r="H229" s="8">
        <v>1</v>
      </c>
      <c r="I229" s="8">
        <v>11</v>
      </c>
      <c r="J229" s="11">
        <v>3.771213073538655E-3</v>
      </c>
      <c r="K229" s="18">
        <f t="shared" si="25"/>
        <v>8.5573727215587692</v>
      </c>
      <c r="L229" s="10">
        <f t="shared" si="22"/>
        <v>3.1465459497171597</v>
      </c>
      <c r="M229" s="10">
        <v>3.3056191074795724</v>
      </c>
      <c r="N229" s="10">
        <v>0.60791954745443111</v>
      </c>
      <c r="O229" s="247">
        <f t="shared" si="26"/>
        <v>0.60791954745443111</v>
      </c>
      <c r="P229" s="10">
        <f t="shared" si="23"/>
        <v>15.617457326209932</v>
      </c>
      <c r="Q229" s="11">
        <f t="shared" si="24"/>
        <v>2.4573137166564282E-2</v>
      </c>
    </row>
    <row r="230" spans="1:17">
      <c r="A230" s="9">
        <f t="shared" si="27"/>
        <v>225</v>
      </c>
      <c r="B230" s="8" t="s">
        <v>543</v>
      </c>
      <c r="C230" s="8">
        <f>димвенканали!C230</f>
        <v>185.1</v>
      </c>
      <c r="D230" s="8">
        <f>димвенканали!D230</f>
        <v>0</v>
      </c>
      <c r="E230" s="8">
        <f>димвенканали!E230</f>
        <v>0</v>
      </c>
      <c r="F230" s="8">
        <f t="shared" si="21"/>
        <v>185.1</v>
      </c>
      <c r="G230" s="8"/>
      <c r="H230" s="8"/>
      <c r="I230" s="8">
        <v>3</v>
      </c>
      <c r="J230" s="11">
        <v>9.4280326838466376E-4</v>
      </c>
      <c r="K230" s="18">
        <f t="shared" si="25"/>
        <v>2.1393431803896923</v>
      </c>
      <c r="L230" s="10">
        <f t="shared" si="22"/>
        <v>0.78663648742928993</v>
      </c>
      <c r="M230" s="10">
        <v>0.82640477686989311</v>
      </c>
      <c r="N230" s="10">
        <v>0.15197988686360778</v>
      </c>
      <c r="O230" s="247">
        <f t="shared" si="26"/>
        <v>0.15197988686360778</v>
      </c>
      <c r="P230" s="10">
        <f t="shared" si="23"/>
        <v>3.904364331552483</v>
      </c>
      <c r="Q230" s="11">
        <f t="shared" si="24"/>
        <v>2.1093270294718979E-2</v>
      </c>
    </row>
    <row r="231" spans="1:17">
      <c r="A231" s="9">
        <f t="shared" si="27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21"/>
        <v>243.18</v>
      </c>
      <c r="G231" s="8"/>
      <c r="H231" s="8">
        <v>1</v>
      </c>
      <c r="I231" s="8">
        <v>5</v>
      </c>
      <c r="J231" s="11">
        <v>1.8856065367693275E-3</v>
      </c>
      <c r="K231" s="18">
        <f t="shared" si="25"/>
        <v>4.2786863607793846</v>
      </c>
      <c r="L231" s="10">
        <f t="shared" si="22"/>
        <v>1.5732729748585799</v>
      </c>
      <c r="M231" s="10">
        <v>1.6528095537397862</v>
      </c>
      <c r="N231" s="10">
        <v>0.30395977372721555</v>
      </c>
      <c r="O231" s="247">
        <f t="shared" si="26"/>
        <v>0.30395977372721555</v>
      </c>
      <c r="P231" s="10">
        <f t="shared" si="23"/>
        <v>7.8087286631049659</v>
      </c>
      <c r="Q231" s="11">
        <f t="shared" si="24"/>
        <v>3.2110900004543821E-2</v>
      </c>
    </row>
    <row r="232" spans="1:17">
      <c r="A232" s="9">
        <f t="shared" si="27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21"/>
        <v>187.37</v>
      </c>
      <c r="G232" s="8"/>
      <c r="H232" s="8"/>
      <c r="I232" s="8">
        <v>4</v>
      </c>
      <c r="J232" s="11">
        <v>1.257071024512885E-3</v>
      </c>
      <c r="K232" s="18">
        <f t="shared" si="25"/>
        <v>2.8524575738529228</v>
      </c>
      <c r="L232" s="10">
        <f t="shared" si="22"/>
        <v>1.0488486499057197</v>
      </c>
      <c r="M232" s="10">
        <v>1.1018730358265241</v>
      </c>
      <c r="N232" s="10">
        <v>0.20263984915147704</v>
      </c>
      <c r="O232" s="247">
        <f t="shared" si="26"/>
        <v>0.20263984915147704</v>
      </c>
      <c r="P232" s="10">
        <f t="shared" si="23"/>
        <v>5.2058191087366437</v>
      </c>
      <c r="Q232" s="11">
        <f t="shared" si="24"/>
        <v>2.7783631898044742E-2</v>
      </c>
    </row>
    <row r="233" spans="1:17">
      <c r="A233" s="9">
        <f t="shared" si="27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21"/>
        <v>227.1</v>
      </c>
      <c r="G233" s="8"/>
      <c r="H233" s="8"/>
      <c r="I233" s="8">
        <v>4</v>
      </c>
      <c r="J233" s="11">
        <v>1.257071024512885E-3</v>
      </c>
      <c r="K233" s="18">
        <f t="shared" si="25"/>
        <v>2.8524575738529228</v>
      </c>
      <c r="L233" s="10">
        <f t="shared" si="22"/>
        <v>1.0488486499057197</v>
      </c>
      <c r="M233" s="10">
        <v>1.1018730358265241</v>
      </c>
      <c r="N233" s="10">
        <v>0.20263984915147704</v>
      </c>
      <c r="O233" s="247">
        <f t="shared" si="26"/>
        <v>0.20263984915147704</v>
      </c>
      <c r="P233" s="10">
        <f t="shared" si="23"/>
        <v>5.2058191087366437</v>
      </c>
      <c r="Q233" s="11">
        <f t="shared" si="24"/>
        <v>2.292302557788042E-2</v>
      </c>
    </row>
    <row r="234" spans="1:17">
      <c r="A234" s="9">
        <f t="shared" si="27"/>
        <v>229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21"/>
        <v>195.09</v>
      </c>
      <c r="G234" s="8"/>
      <c r="H234" s="8"/>
      <c r="I234" s="8">
        <v>6</v>
      </c>
      <c r="J234" s="11">
        <v>1.8856065367693275E-3</v>
      </c>
      <c r="K234" s="18">
        <f t="shared" si="25"/>
        <v>4.2786863607793846</v>
      </c>
      <c r="L234" s="10">
        <f t="shared" si="22"/>
        <v>1.5732729748585799</v>
      </c>
      <c r="M234" s="10">
        <v>1.6528095537397862</v>
      </c>
      <c r="N234" s="10">
        <v>0.30395977372721555</v>
      </c>
      <c r="O234" s="247">
        <f t="shared" si="26"/>
        <v>0.30395977372721555</v>
      </c>
      <c r="P234" s="10">
        <f t="shared" si="23"/>
        <v>7.8087286631049659</v>
      </c>
      <c r="Q234" s="11">
        <f t="shared" si="24"/>
        <v>4.0026288703188098E-2</v>
      </c>
    </row>
    <row r="235" spans="1:17">
      <c r="A235" s="9">
        <f t="shared" si="27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21"/>
        <v>120.7</v>
      </c>
      <c r="G235" s="8"/>
      <c r="H235" s="8"/>
      <c r="I235" s="8">
        <v>2</v>
      </c>
      <c r="J235" s="11">
        <v>6.285355122564425E-4</v>
      </c>
      <c r="K235" s="18">
        <f t="shared" si="25"/>
        <v>1.4262287869264614</v>
      </c>
      <c r="L235" s="10">
        <f t="shared" si="22"/>
        <v>0.52442432495285984</v>
      </c>
      <c r="M235" s="10">
        <v>0.55093651791326204</v>
      </c>
      <c r="N235" s="10">
        <v>0.10131992457573852</v>
      </c>
      <c r="O235" s="247">
        <f t="shared" si="26"/>
        <v>0.10131992457573852</v>
      </c>
      <c r="P235" s="10">
        <f t="shared" si="23"/>
        <v>2.6029095543683218</v>
      </c>
      <c r="Q235" s="11">
        <f t="shared" si="24"/>
        <v>2.1565116440499767E-2</v>
      </c>
    </row>
    <row r="236" spans="1:17">
      <c r="A236" s="9">
        <f t="shared" si="27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21"/>
        <v>194.05</v>
      </c>
      <c r="G236" s="8"/>
      <c r="H236" s="8"/>
      <c r="I236" s="8">
        <v>4</v>
      </c>
      <c r="J236" s="11">
        <v>1.257071024512885E-3</v>
      </c>
      <c r="K236" s="18">
        <f t="shared" si="25"/>
        <v>2.8524575738529228</v>
      </c>
      <c r="L236" s="10">
        <f t="shared" si="22"/>
        <v>1.0488486499057197</v>
      </c>
      <c r="M236" s="10">
        <v>1.1018730358265241</v>
      </c>
      <c r="N236" s="10">
        <v>0.20263984915147704</v>
      </c>
      <c r="O236" s="247">
        <f t="shared" si="26"/>
        <v>0.20263984915147704</v>
      </c>
      <c r="P236" s="10">
        <f t="shared" si="23"/>
        <v>5.2058191087366437</v>
      </c>
      <c r="Q236" s="11">
        <f t="shared" si="24"/>
        <v>2.6827204889134981E-2</v>
      </c>
    </row>
    <row r="237" spans="1:17">
      <c r="A237" s="9">
        <f t="shared" si="27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21"/>
        <v>127.3</v>
      </c>
      <c r="G237" s="8"/>
      <c r="H237" s="8"/>
      <c r="I237" s="8">
        <v>3</v>
      </c>
      <c r="J237" s="11">
        <v>9.4280326838466376E-4</v>
      </c>
      <c r="K237" s="18">
        <f t="shared" si="25"/>
        <v>2.1393431803896923</v>
      </c>
      <c r="L237" s="10">
        <f t="shared" si="22"/>
        <v>0.78663648742928993</v>
      </c>
      <c r="M237" s="10">
        <v>0.82640477686989311</v>
      </c>
      <c r="N237" s="10">
        <v>0.15197988686360778</v>
      </c>
      <c r="O237" s="247">
        <f t="shared" si="26"/>
        <v>0.15197988686360778</v>
      </c>
      <c r="P237" s="10">
        <f t="shared" si="23"/>
        <v>3.904364331552483</v>
      </c>
      <c r="Q237" s="11">
        <f t="shared" si="24"/>
        <v>3.0670576053043859E-2</v>
      </c>
    </row>
    <row r="238" spans="1:17">
      <c r="A238" s="9">
        <f t="shared" si="27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21"/>
        <v>116.4</v>
      </c>
      <c r="G238" s="8"/>
      <c r="H238" s="8"/>
      <c r="I238" s="8">
        <v>4</v>
      </c>
      <c r="J238" s="11">
        <v>1.257071024512885E-3</v>
      </c>
      <c r="K238" s="18">
        <f t="shared" si="25"/>
        <v>2.8524575738529228</v>
      </c>
      <c r="L238" s="10">
        <f t="shared" si="22"/>
        <v>1.0488486499057197</v>
      </c>
      <c r="M238" s="10">
        <v>1.1018730358265241</v>
      </c>
      <c r="N238" s="10">
        <v>0.20263984915147704</v>
      </c>
      <c r="O238" s="247">
        <f t="shared" si="26"/>
        <v>0.20263984915147704</v>
      </c>
      <c r="P238" s="10">
        <f t="shared" si="23"/>
        <v>5.2058191087366437</v>
      </c>
      <c r="Q238" s="11">
        <f t="shared" si="24"/>
        <v>4.4723531861998657E-2</v>
      </c>
    </row>
    <row r="239" spans="1:17">
      <c r="A239" s="9">
        <f t="shared" si="27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21"/>
        <v>182.2</v>
      </c>
      <c r="G239" s="8"/>
      <c r="H239" s="8"/>
      <c r="I239" s="8">
        <v>4</v>
      </c>
      <c r="J239" s="11">
        <v>1.257071024512885E-3</v>
      </c>
      <c r="K239" s="18">
        <f t="shared" si="25"/>
        <v>2.8524575738529228</v>
      </c>
      <c r="L239" s="10">
        <f t="shared" si="22"/>
        <v>1.0488486499057197</v>
      </c>
      <c r="M239" s="10">
        <v>1.1018730358265241</v>
      </c>
      <c r="N239" s="10">
        <v>0.20263984915147704</v>
      </c>
      <c r="O239" s="247">
        <f t="shared" si="26"/>
        <v>0.20263984915147704</v>
      </c>
      <c r="P239" s="10">
        <f t="shared" si="23"/>
        <v>5.2058191087366437</v>
      </c>
      <c r="Q239" s="11">
        <f t="shared" si="24"/>
        <v>2.8572003889882788E-2</v>
      </c>
    </row>
    <row r="240" spans="1:17">
      <c r="A240" s="9">
        <f t="shared" si="27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21"/>
        <v>113.4</v>
      </c>
      <c r="G240" s="8"/>
      <c r="H240" s="8"/>
      <c r="I240" s="8">
        <v>3</v>
      </c>
      <c r="J240" s="11">
        <v>9.4280326838466376E-4</v>
      </c>
      <c r="K240" s="18">
        <f t="shared" si="25"/>
        <v>2.1393431803896923</v>
      </c>
      <c r="L240" s="10">
        <f t="shared" si="22"/>
        <v>0.78663648742928993</v>
      </c>
      <c r="M240" s="10">
        <v>0.82640477686989311</v>
      </c>
      <c r="N240" s="10">
        <v>0.15197988686360778</v>
      </c>
      <c r="O240" s="247">
        <f t="shared" si="26"/>
        <v>0.15197988686360778</v>
      </c>
      <c r="P240" s="10">
        <f t="shared" si="23"/>
        <v>3.904364331552483</v>
      </c>
      <c r="Q240" s="11">
        <f t="shared" si="24"/>
        <v>3.4430020560427536E-2</v>
      </c>
    </row>
    <row r="241" spans="1:17">
      <c r="A241" s="9">
        <f t="shared" si="27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21"/>
        <v>186.10000000000002</v>
      </c>
      <c r="G241" s="8">
        <v>1</v>
      </c>
      <c r="H241" s="8"/>
      <c r="I241" s="8">
        <v>3</v>
      </c>
      <c r="J241" s="11">
        <v>1.257071024512885E-3</v>
      </c>
      <c r="K241" s="18">
        <f t="shared" si="25"/>
        <v>2.8524575738529228</v>
      </c>
      <c r="L241" s="10">
        <f t="shared" si="22"/>
        <v>1.0488486499057197</v>
      </c>
      <c r="M241" s="10">
        <v>1.1018730358265241</v>
      </c>
      <c r="N241" s="10">
        <v>0.20263984915147704</v>
      </c>
      <c r="O241" s="247">
        <f t="shared" si="26"/>
        <v>0.20263984915147704</v>
      </c>
      <c r="P241" s="10">
        <f t="shared" si="23"/>
        <v>5.2058191087366437</v>
      </c>
      <c r="Q241" s="11">
        <f t="shared" si="24"/>
        <v>2.7973235404280726E-2</v>
      </c>
    </row>
    <row r="242" spans="1:17">
      <c r="A242" s="9">
        <f t="shared" si="27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21"/>
        <v>182.7</v>
      </c>
      <c r="G242" s="8"/>
      <c r="H242" s="8"/>
      <c r="I242" s="8">
        <v>4</v>
      </c>
      <c r="J242" s="11">
        <v>1.257071024512885E-3</v>
      </c>
      <c r="K242" s="18">
        <f t="shared" si="25"/>
        <v>2.8524575738529228</v>
      </c>
      <c r="L242" s="10">
        <f t="shared" si="22"/>
        <v>1.0488486499057197</v>
      </c>
      <c r="M242" s="10">
        <v>1.1018730358265241</v>
      </c>
      <c r="N242" s="10">
        <v>0.20263984915147704</v>
      </c>
      <c r="O242" s="247">
        <f t="shared" si="26"/>
        <v>0.20263984915147704</v>
      </c>
      <c r="P242" s="10">
        <f t="shared" si="23"/>
        <v>5.2058191087366437</v>
      </c>
      <c r="Q242" s="11">
        <f t="shared" si="24"/>
        <v>2.8493810118974516E-2</v>
      </c>
    </row>
    <row r="243" spans="1:17">
      <c r="A243" s="9">
        <f t="shared" si="27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21"/>
        <v>76.3</v>
      </c>
      <c r="G243" s="8"/>
      <c r="H243" s="8"/>
      <c r="I243" s="8">
        <v>2</v>
      </c>
      <c r="J243" s="11">
        <v>6.285355122564425E-4</v>
      </c>
      <c r="K243" s="18">
        <f t="shared" si="25"/>
        <v>1.4262287869264614</v>
      </c>
      <c r="L243" s="10">
        <f t="shared" si="22"/>
        <v>0.52442432495285984</v>
      </c>
      <c r="M243" s="10">
        <v>0.55093651791326204</v>
      </c>
      <c r="N243" s="10">
        <v>0.10131992457573852</v>
      </c>
      <c r="O243" s="247">
        <f t="shared" si="26"/>
        <v>0.10131992457573852</v>
      </c>
      <c r="P243" s="10">
        <f t="shared" si="23"/>
        <v>2.6029095543683218</v>
      </c>
      <c r="Q243" s="11">
        <f t="shared" si="24"/>
        <v>3.4114148812166734E-2</v>
      </c>
    </row>
    <row r="244" spans="1:17">
      <c r="A244" s="9">
        <f t="shared" si="27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21"/>
        <v>258.8</v>
      </c>
      <c r="G244" s="8"/>
      <c r="H244" s="8"/>
      <c r="I244" s="8">
        <v>6</v>
      </c>
      <c r="J244" s="11">
        <v>1.8856065367693275E-3</v>
      </c>
      <c r="K244" s="18">
        <f t="shared" si="25"/>
        <v>4.2786863607793846</v>
      </c>
      <c r="L244" s="10">
        <f t="shared" ref="L244:L265" si="28">K244*0.3677</f>
        <v>1.5732729748585799</v>
      </c>
      <c r="M244" s="10">
        <v>1.6528095537397862</v>
      </c>
      <c r="N244" s="10">
        <v>0.30395977372721555</v>
      </c>
      <c r="O244" s="247">
        <f t="shared" si="26"/>
        <v>0.30395977372721555</v>
      </c>
      <c r="P244" s="10">
        <f t="shared" ref="P244:P257" si="29">K244+L244+M244+O244</f>
        <v>7.8087286631049659</v>
      </c>
      <c r="Q244" s="11">
        <f t="shared" ref="Q244:Q257" si="30">P244/F244</f>
        <v>3.0172831001178384E-2</v>
      </c>
    </row>
    <row r="245" spans="1:17">
      <c r="A245" s="9">
        <f t="shared" si="27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21"/>
        <v>164.85</v>
      </c>
      <c r="G245" s="8"/>
      <c r="H245" s="8"/>
      <c r="I245" s="8">
        <v>4</v>
      </c>
      <c r="J245" s="11">
        <v>1.257071024512885E-3</v>
      </c>
      <c r="K245" s="18">
        <f t="shared" si="25"/>
        <v>2.8524575738529228</v>
      </c>
      <c r="L245" s="10">
        <f t="shared" si="28"/>
        <v>1.0488486499057197</v>
      </c>
      <c r="M245" s="10">
        <v>1.1018730358265241</v>
      </c>
      <c r="N245" s="10">
        <v>0.20263984915147704</v>
      </c>
      <c r="O245" s="247">
        <f t="shared" si="26"/>
        <v>0.20263984915147704</v>
      </c>
      <c r="P245" s="10">
        <f t="shared" si="29"/>
        <v>5.2058191087366437</v>
      </c>
      <c r="Q245" s="11">
        <f t="shared" si="30"/>
        <v>3.1579127138226533E-2</v>
      </c>
    </row>
    <row r="246" spans="1:17">
      <c r="A246" s="9">
        <f t="shared" si="27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ref="F246:F265" si="31">C246+D246+E246</f>
        <v>188.2</v>
      </c>
      <c r="G246" s="8"/>
      <c r="H246" s="8"/>
      <c r="I246" s="8">
        <v>4</v>
      </c>
      <c r="J246" s="11">
        <v>1.257071024512885E-3</v>
      </c>
      <c r="K246" s="18">
        <f t="shared" si="25"/>
        <v>2.8524575738529228</v>
      </c>
      <c r="L246" s="10">
        <f t="shared" si="28"/>
        <v>1.0488486499057197</v>
      </c>
      <c r="M246" s="10">
        <v>1.1018730358265241</v>
      </c>
      <c r="N246" s="10">
        <v>0.20263984915147704</v>
      </c>
      <c r="O246" s="247">
        <f t="shared" si="26"/>
        <v>0.20263984915147704</v>
      </c>
      <c r="P246" s="10">
        <f t="shared" si="29"/>
        <v>5.2058191087366437</v>
      </c>
      <c r="Q246" s="11">
        <f t="shared" si="30"/>
        <v>2.7661100471501828E-2</v>
      </c>
    </row>
    <row r="247" spans="1:17">
      <c r="A247" s="9">
        <f t="shared" si="27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31"/>
        <v>146.69999999999999</v>
      </c>
      <c r="G247" s="8"/>
      <c r="H247" s="8"/>
      <c r="I247" s="8">
        <v>4</v>
      </c>
      <c r="J247" s="11">
        <v>1.257071024512885E-3</v>
      </c>
      <c r="K247" s="18">
        <f t="shared" si="25"/>
        <v>2.8524575738529228</v>
      </c>
      <c r="L247" s="10">
        <f t="shared" si="28"/>
        <v>1.0488486499057197</v>
      </c>
      <c r="M247" s="10">
        <v>1.1018730358265241</v>
      </c>
      <c r="N247" s="10">
        <v>0.20263984915147704</v>
      </c>
      <c r="O247" s="247">
        <f t="shared" si="26"/>
        <v>0.20263984915147704</v>
      </c>
      <c r="P247" s="10">
        <f t="shared" si="29"/>
        <v>5.2058191087366437</v>
      </c>
      <c r="Q247" s="11">
        <f t="shared" si="30"/>
        <v>3.5486156160440652E-2</v>
      </c>
    </row>
    <row r="248" spans="1:17">
      <c r="A248" s="9">
        <f t="shared" si="27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31"/>
        <v>472.42</v>
      </c>
      <c r="G248" s="8"/>
      <c r="H248" s="8"/>
      <c r="I248" s="8">
        <v>9</v>
      </c>
      <c r="J248" s="11">
        <v>2.8284098051539913E-3</v>
      </c>
      <c r="K248" s="18">
        <f t="shared" si="25"/>
        <v>6.4180295411690764</v>
      </c>
      <c r="L248" s="10">
        <f t="shared" si="28"/>
        <v>2.3599094622878694</v>
      </c>
      <c r="M248" s="10">
        <v>2.4792143306096794</v>
      </c>
      <c r="N248" s="10">
        <v>0.45593966059082336</v>
      </c>
      <c r="O248" s="247">
        <f t="shared" si="26"/>
        <v>0.45593966059082336</v>
      </c>
      <c r="P248" s="10">
        <f t="shared" si="29"/>
        <v>11.713092994657449</v>
      </c>
      <c r="Q248" s="11">
        <f t="shared" si="30"/>
        <v>2.4793812697721199E-2</v>
      </c>
    </row>
    <row r="249" spans="1:17">
      <c r="A249" s="9">
        <f t="shared" si="27"/>
        <v>244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31"/>
        <v>260.05</v>
      </c>
      <c r="G249" s="8"/>
      <c r="H249" s="8"/>
      <c r="I249" s="8">
        <v>6</v>
      </c>
      <c r="J249" s="11">
        <v>1.8856065367693275E-3</v>
      </c>
      <c r="K249" s="18">
        <f t="shared" si="25"/>
        <v>4.2786863607793846</v>
      </c>
      <c r="L249" s="10">
        <f t="shared" si="28"/>
        <v>1.5732729748585799</v>
      </c>
      <c r="M249" s="10">
        <v>1.6528095537397862</v>
      </c>
      <c r="N249" s="10">
        <v>0.30395977372721555</v>
      </c>
      <c r="O249" s="247">
        <f t="shared" si="26"/>
        <v>0.30395977372721555</v>
      </c>
      <c r="P249" s="10">
        <f t="shared" si="29"/>
        <v>7.8087286631049659</v>
      </c>
      <c r="Q249" s="11">
        <f t="shared" si="30"/>
        <v>3.0027797204787408E-2</v>
      </c>
    </row>
    <row r="250" spans="1:17">
      <c r="A250" s="9">
        <f t="shared" si="27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31"/>
        <v>233.91</v>
      </c>
      <c r="G250" s="8"/>
      <c r="H250" s="8"/>
      <c r="I250" s="8">
        <v>5</v>
      </c>
      <c r="J250" s="11">
        <v>1.5713387806411063E-3</v>
      </c>
      <c r="K250" s="18">
        <f t="shared" si="25"/>
        <v>3.5655719673161537</v>
      </c>
      <c r="L250" s="10">
        <f t="shared" si="28"/>
        <v>1.3110608123821499</v>
      </c>
      <c r="M250" s="10">
        <v>1.3773412947831551</v>
      </c>
      <c r="N250" s="10">
        <v>0.25329981143934632</v>
      </c>
      <c r="O250" s="247">
        <f t="shared" si="26"/>
        <v>0.25329981143934632</v>
      </c>
      <c r="P250" s="10">
        <f t="shared" si="29"/>
        <v>6.5072738859208048</v>
      </c>
      <c r="Q250" s="11">
        <f t="shared" si="30"/>
        <v>2.7819562592111515E-2</v>
      </c>
    </row>
    <row r="251" spans="1:17">
      <c r="A251" s="9">
        <f t="shared" si="27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31"/>
        <v>267.60000000000002</v>
      </c>
      <c r="G251" s="8"/>
      <c r="H251" s="8">
        <v>1</v>
      </c>
      <c r="I251" s="8">
        <v>5</v>
      </c>
      <c r="J251" s="11">
        <v>1.8856065367693275E-3</v>
      </c>
      <c r="K251" s="18">
        <f t="shared" si="25"/>
        <v>4.2786863607793846</v>
      </c>
      <c r="L251" s="10">
        <f t="shared" si="28"/>
        <v>1.5732729748585799</v>
      </c>
      <c r="M251" s="10">
        <v>1.6528095537397862</v>
      </c>
      <c r="N251" s="10">
        <v>0.30395977372721555</v>
      </c>
      <c r="O251" s="247">
        <f t="shared" si="26"/>
        <v>0.30395977372721555</v>
      </c>
      <c r="P251" s="10">
        <f t="shared" si="29"/>
        <v>7.8087286631049659</v>
      </c>
      <c r="Q251" s="11">
        <f t="shared" si="30"/>
        <v>2.9180600385295088E-2</v>
      </c>
    </row>
    <row r="252" spans="1:17">
      <c r="A252" s="9">
        <f t="shared" si="27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31"/>
        <v>214.65</v>
      </c>
      <c r="G252" s="8"/>
      <c r="H252" s="8">
        <v>1</v>
      </c>
      <c r="I252" s="8">
        <v>4</v>
      </c>
      <c r="J252" s="11">
        <v>1.5713387806411063E-3</v>
      </c>
      <c r="K252" s="18">
        <f t="shared" si="25"/>
        <v>3.5655719673161537</v>
      </c>
      <c r="L252" s="10">
        <f t="shared" si="28"/>
        <v>1.3110608123821499</v>
      </c>
      <c r="M252" s="10">
        <v>1.3773412947831551</v>
      </c>
      <c r="N252" s="10">
        <v>0.25329981143934632</v>
      </c>
      <c r="O252" s="247">
        <f t="shared" si="26"/>
        <v>0.25329981143934632</v>
      </c>
      <c r="P252" s="10">
        <f t="shared" si="29"/>
        <v>6.5072738859208048</v>
      </c>
      <c r="Q252" s="11">
        <f t="shared" si="30"/>
        <v>3.0315741373961355E-2</v>
      </c>
    </row>
    <row r="253" spans="1:17">
      <c r="A253" s="9">
        <f t="shared" si="27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31"/>
        <v>189.78</v>
      </c>
      <c r="G253" s="8"/>
      <c r="H253" s="8"/>
      <c r="I253" s="8">
        <v>3</v>
      </c>
      <c r="J253" s="11">
        <v>9.4280326838466376E-4</v>
      </c>
      <c r="K253" s="18">
        <f t="shared" si="25"/>
        <v>2.1393431803896923</v>
      </c>
      <c r="L253" s="10">
        <f t="shared" si="28"/>
        <v>0.78663648742928993</v>
      </c>
      <c r="M253" s="10">
        <v>0.82640477686989311</v>
      </c>
      <c r="N253" s="10">
        <v>0.15197988686360778</v>
      </c>
      <c r="O253" s="247">
        <f t="shared" si="26"/>
        <v>0.15197988686360778</v>
      </c>
      <c r="P253" s="10">
        <f t="shared" si="29"/>
        <v>3.904364331552483</v>
      </c>
      <c r="Q253" s="11">
        <f t="shared" si="30"/>
        <v>2.0573107448374345E-2</v>
      </c>
    </row>
    <row r="254" spans="1:17">
      <c r="A254" s="9">
        <f t="shared" si="27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31"/>
        <v>406.04</v>
      </c>
      <c r="G254" s="8"/>
      <c r="H254" s="8"/>
      <c r="I254" s="8">
        <v>7</v>
      </c>
      <c r="J254" s="11">
        <v>2.1998742928975488E-3</v>
      </c>
      <c r="K254" s="18">
        <f t="shared" si="25"/>
        <v>4.9918007542426155</v>
      </c>
      <c r="L254" s="10">
        <f t="shared" si="28"/>
        <v>1.8354851373350098</v>
      </c>
      <c r="M254" s="10">
        <v>1.9282778126964173</v>
      </c>
      <c r="N254" s="10">
        <v>0.35461973601508484</v>
      </c>
      <c r="O254" s="247">
        <f t="shared" si="26"/>
        <v>0.35461973601508484</v>
      </c>
      <c r="P254" s="10">
        <f t="shared" si="29"/>
        <v>9.1101834402891271</v>
      </c>
      <c r="Q254" s="11">
        <f t="shared" si="30"/>
        <v>2.2436664959829392E-2</v>
      </c>
    </row>
    <row r="255" spans="1:17">
      <c r="A255" s="9">
        <f t="shared" si="27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31"/>
        <v>732.01</v>
      </c>
      <c r="G255" s="8">
        <v>1</v>
      </c>
      <c r="H255" s="8">
        <v>1</v>
      </c>
      <c r="I255" s="8">
        <v>10</v>
      </c>
      <c r="J255" s="11">
        <v>3.771213073538655E-3</v>
      </c>
      <c r="K255" s="18">
        <f t="shared" si="25"/>
        <v>8.5573727215587692</v>
      </c>
      <c r="L255" s="10">
        <f t="shared" si="28"/>
        <v>3.1465459497171597</v>
      </c>
      <c r="M255" s="10">
        <v>3.3056191074795724</v>
      </c>
      <c r="N255" s="10">
        <v>0.60791954745443111</v>
      </c>
      <c r="O255" s="247">
        <f t="shared" si="26"/>
        <v>0.60791954745443111</v>
      </c>
      <c r="P255" s="10">
        <f t="shared" si="29"/>
        <v>15.617457326209932</v>
      </c>
      <c r="Q255" s="11">
        <f t="shared" si="30"/>
        <v>2.1335032753937694E-2</v>
      </c>
    </row>
    <row r="256" spans="1:17">
      <c r="A256" s="9">
        <f t="shared" si="27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31"/>
        <v>985.05</v>
      </c>
      <c r="G256" s="8"/>
      <c r="H256" s="8"/>
      <c r="I256" s="8">
        <v>20</v>
      </c>
      <c r="J256" s="11">
        <v>6.285355122564425E-3</v>
      </c>
      <c r="K256" s="18">
        <f t="shared" si="25"/>
        <v>14.262287869264615</v>
      </c>
      <c r="L256" s="10">
        <f t="shared" si="28"/>
        <v>5.2442432495285995</v>
      </c>
      <c r="M256" s="10">
        <v>5.5093651791326206</v>
      </c>
      <c r="N256" s="10">
        <v>1.0131992457573853</v>
      </c>
      <c r="O256" s="247">
        <f t="shared" si="26"/>
        <v>1.0131992457573853</v>
      </c>
      <c r="P256" s="10">
        <f t="shared" si="29"/>
        <v>26.029095543683219</v>
      </c>
      <c r="Q256" s="11">
        <f t="shared" si="30"/>
        <v>2.6424136382603138E-2</v>
      </c>
    </row>
    <row r="257" spans="1:17">
      <c r="A257" s="9">
        <f t="shared" si="27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31"/>
        <v>589.46</v>
      </c>
      <c r="G257" s="8"/>
      <c r="H257" s="8"/>
      <c r="I257" s="8">
        <v>10</v>
      </c>
      <c r="J257" s="11">
        <v>3.1426775612822125E-3</v>
      </c>
      <c r="K257" s="18">
        <f t="shared" si="25"/>
        <v>7.1311439346323073</v>
      </c>
      <c r="L257" s="10">
        <f t="shared" si="28"/>
        <v>2.6221216247642998</v>
      </c>
      <c r="M257" s="10">
        <v>2.7546825895663103</v>
      </c>
      <c r="N257" s="10">
        <v>0.50659962287869265</v>
      </c>
      <c r="O257" s="247">
        <f t="shared" si="26"/>
        <v>0.50659962287869265</v>
      </c>
      <c r="P257" s="10">
        <f t="shared" si="29"/>
        <v>13.01454777184161</v>
      </c>
      <c r="Q257" s="11">
        <f t="shared" si="30"/>
        <v>2.207876322709193E-2</v>
      </c>
    </row>
    <row r="258" spans="1:17">
      <c r="A258" s="9">
        <f t="shared" si="27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31"/>
        <v>229.7</v>
      </c>
      <c r="G258" s="8"/>
      <c r="H258" s="8"/>
      <c r="I258" s="8">
        <v>9</v>
      </c>
      <c r="J258" s="11">
        <v>2.8284098051539913E-3</v>
      </c>
      <c r="K258" s="18">
        <f t="shared" si="25"/>
        <v>6.4180295411690764</v>
      </c>
      <c r="L258" s="10">
        <f t="shared" si="28"/>
        <v>2.3599094622878694</v>
      </c>
      <c r="M258" s="10">
        <v>2.4792143306096794</v>
      </c>
      <c r="N258" s="10">
        <v>0.45593966059082336</v>
      </c>
      <c r="O258" s="247">
        <f t="shared" si="26"/>
        <v>0.45593966059082336</v>
      </c>
      <c r="P258" s="10">
        <f t="shared" ref="P258:P265" si="32">K258+L258+M258+O258</f>
        <v>11.713092994657449</v>
      </c>
      <c r="Q258" s="83">
        <f t="shared" ref="Q258:Q265" si="33">P258/F258</f>
        <v>5.0993003894895299E-2</v>
      </c>
    </row>
    <row r="259" spans="1:17">
      <c r="A259" s="9">
        <f t="shared" si="27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31"/>
        <v>3064.9700000000003</v>
      </c>
      <c r="G259" s="8"/>
      <c r="H259" s="8"/>
      <c r="I259" s="8">
        <v>67</v>
      </c>
      <c r="J259" s="11">
        <v>2.1055939660590824E-2</v>
      </c>
      <c r="K259" s="18">
        <f t="shared" si="25"/>
        <v>47.778664362036459</v>
      </c>
      <c r="L259" s="10">
        <f t="shared" si="28"/>
        <v>17.568214885920806</v>
      </c>
      <c r="M259" s="10">
        <v>18.456373350094282</v>
      </c>
      <c r="N259" s="10">
        <v>3.3942174732872408</v>
      </c>
      <c r="O259" s="247">
        <f t="shared" si="26"/>
        <v>3.3942174732872408</v>
      </c>
      <c r="P259" s="10">
        <f t="shared" si="32"/>
        <v>87.197470071338785</v>
      </c>
      <c r="Q259" s="83">
        <f t="shared" si="33"/>
        <v>2.8449697736466842E-2</v>
      </c>
    </row>
    <row r="260" spans="1:17">
      <c r="A260" s="9">
        <f t="shared" si="27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31"/>
        <v>3276.1600000000003</v>
      </c>
      <c r="G260" s="8"/>
      <c r="H260" s="8"/>
      <c r="I260" s="8">
        <v>82</v>
      </c>
      <c r="J260" s="11">
        <v>2.5769956002514142E-2</v>
      </c>
      <c r="K260" s="18">
        <f t="shared" si="25"/>
        <v>58.475380263984917</v>
      </c>
      <c r="L260" s="10">
        <f t="shared" si="28"/>
        <v>21.501397323067255</v>
      </c>
      <c r="M260" s="10">
        <v>22.588397234443743</v>
      </c>
      <c r="N260" s="10">
        <v>4.1541169076052791</v>
      </c>
      <c r="O260" s="247">
        <f t="shared" si="26"/>
        <v>4.1541169076052791</v>
      </c>
      <c r="P260" s="10">
        <f t="shared" si="32"/>
        <v>106.7192917291012</v>
      </c>
      <c r="Q260" s="83">
        <f t="shared" si="33"/>
        <v>3.2574505435968085E-2</v>
      </c>
    </row>
    <row r="261" spans="1:17" s="210" customFormat="1">
      <c r="A261" s="9">
        <f t="shared" si="27"/>
        <v>256</v>
      </c>
      <c r="B261" s="203" t="s">
        <v>1323</v>
      </c>
      <c r="C261" s="204">
        <v>1829.3</v>
      </c>
      <c r="D261" s="204">
        <v>222</v>
      </c>
      <c r="E261" s="204"/>
      <c r="F261" s="204">
        <f t="shared" si="31"/>
        <v>2051.3000000000002</v>
      </c>
      <c r="G261" s="204">
        <v>1</v>
      </c>
      <c r="H261" s="204"/>
      <c r="I261" s="204">
        <v>31</v>
      </c>
      <c r="J261" s="205">
        <v>1.01E-2</v>
      </c>
      <c r="K261" s="206">
        <f t="shared" ref="K261:K324" si="34">J261*$K$2</f>
        <v>22.918213000000002</v>
      </c>
      <c r="L261" s="200">
        <f t="shared" si="28"/>
        <v>8.4270269201000012</v>
      </c>
      <c r="M261" s="200">
        <v>14.074713138936538</v>
      </c>
      <c r="N261" s="200">
        <v>2.6544082332761576</v>
      </c>
      <c r="O261" s="247">
        <f t="shared" ref="O261:O324" si="35">N261*$O$2</f>
        <v>2.6544082332761576</v>
      </c>
      <c r="P261" s="200">
        <f t="shared" si="32"/>
        <v>48.074361292312702</v>
      </c>
      <c r="Q261" s="208">
        <f t="shared" si="33"/>
        <v>2.3436046064599373E-2</v>
      </c>
    </row>
    <row r="262" spans="1:17" s="210" customFormat="1">
      <c r="A262" s="9">
        <f t="shared" si="27"/>
        <v>257</v>
      </c>
      <c r="B262" s="203" t="s">
        <v>1324</v>
      </c>
      <c r="C262" s="204">
        <v>2200.46</v>
      </c>
      <c r="D262" s="204"/>
      <c r="E262" s="204"/>
      <c r="F262" s="204">
        <f t="shared" si="31"/>
        <v>2200.46</v>
      </c>
      <c r="G262" s="204"/>
      <c r="H262" s="204"/>
      <c r="I262" s="204">
        <v>38</v>
      </c>
      <c r="J262" s="205">
        <v>1.1900000000000001E-2</v>
      </c>
      <c r="K262" s="206">
        <f t="shared" si="34"/>
        <v>27.002647000000003</v>
      </c>
      <c r="L262" s="200">
        <f t="shared" si="28"/>
        <v>9.9288733019000013</v>
      </c>
      <c r="M262" s="200">
        <v>16.713721852487136</v>
      </c>
      <c r="N262" s="200">
        <v>3.1521097770154372</v>
      </c>
      <c r="O262" s="247">
        <f t="shared" si="35"/>
        <v>3.1521097770154372</v>
      </c>
      <c r="P262" s="200">
        <f t="shared" si="32"/>
        <v>56.797351931402588</v>
      </c>
      <c r="Q262" s="208">
        <f t="shared" si="33"/>
        <v>2.5811581183662773E-2</v>
      </c>
    </row>
    <row r="263" spans="1:17" s="210" customFormat="1">
      <c r="A263" s="9">
        <f t="shared" si="27"/>
        <v>258</v>
      </c>
      <c r="B263" s="203" t="s">
        <v>1325</v>
      </c>
      <c r="C263" s="204">
        <v>1202.04</v>
      </c>
      <c r="D263" s="204"/>
      <c r="E263" s="204"/>
      <c r="F263" s="204">
        <f t="shared" si="31"/>
        <v>1202.04</v>
      </c>
      <c r="G263" s="204"/>
      <c r="H263" s="204"/>
      <c r="I263" s="204">
        <v>20</v>
      </c>
      <c r="J263" s="205">
        <v>6.3E-3</v>
      </c>
      <c r="K263" s="206">
        <f t="shared" si="34"/>
        <v>14.295519000000001</v>
      </c>
      <c r="L263" s="200">
        <f t="shared" si="28"/>
        <v>5.2564623363000003</v>
      </c>
      <c r="M263" s="200">
        <v>8.7966957118353353</v>
      </c>
      <c r="N263" s="200">
        <v>1.6590051457975987</v>
      </c>
      <c r="O263" s="247">
        <f t="shared" si="35"/>
        <v>1.6590051457975987</v>
      </c>
      <c r="P263" s="200">
        <f t="shared" si="32"/>
        <v>30.007682193932936</v>
      </c>
      <c r="Q263" s="208">
        <f t="shared" si="33"/>
        <v>2.4963963091022709E-2</v>
      </c>
    </row>
    <row r="264" spans="1:17" s="210" customFormat="1">
      <c r="A264" s="9">
        <f t="shared" ref="A264:A327" si="36">A263+1</f>
        <v>259</v>
      </c>
      <c r="B264" s="203" t="s">
        <v>1326</v>
      </c>
      <c r="C264" s="204">
        <v>1991.48</v>
      </c>
      <c r="D264" s="204">
        <v>74</v>
      </c>
      <c r="E264" s="204"/>
      <c r="F264" s="204">
        <f t="shared" si="31"/>
        <v>2065.48</v>
      </c>
      <c r="G264" s="204">
        <v>1</v>
      </c>
      <c r="H264" s="204"/>
      <c r="I264" s="204">
        <v>37</v>
      </c>
      <c r="J264" s="205">
        <v>1.1900000000000001E-2</v>
      </c>
      <c r="K264" s="206">
        <f t="shared" si="34"/>
        <v>27.002647000000003</v>
      </c>
      <c r="L264" s="200">
        <f t="shared" si="28"/>
        <v>9.9288733019000013</v>
      </c>
      <c r="M264" s="200">
        <v>16.713721852487136</v>
      </c>
      <c r="N264" s="200">
        <v>3.1521097770154372</v>
      </c>
      <c r="O264" s="247">
        <f t="shared" si="35"/>
        <v>3.1521097770154372</v>
      </c>
      <c r="P264" s="200">
        <f t="shared" si="32"/>
        <v>56.797351931402588</v>
      </c>
      <c r="Q264" s="208">
        <f t="shared" si="33"/>
        <v>2.7498379036060668E-2</v>
      </c>
    </row>
    <row r="265" spans="1:17" s="210" customFormat="1">
      <c r="A265" s="9">
        <f t="shared" si="36"/>
        <v>260</v>
      </c>
      <c r="B265" s="203" t="s">
        <v>1327</v>
      </c>
      <c r="C265" s="204">
        <v>179.2</v>
      </c>
      <c r="D265" s="204"/>
      <c r="E265" s="204"/>
      <c r="F265" s="204">
        <f t="shared" si="31"/>
        <v>179.2</v>
      </c>
      <c r="G265" s="204"/>
      <c r="H265" s="204"/>
      <c r="I265" s="204">
        <v>5</v>
      </c>
      <c r="J265" s="205">
        <v>1.6000000000000001E-3</v>
      </c>
      <c r="K265" s="206">
        <f t="shared" si="34"/>
        <v>3.6306080000000005</v>
      </c>
      <c r="L265" s="200">
        <f t="shared" si="28"/>
        <v>1.3349745616000004</v>
      </c>
      <c r="M265" s="200">
        <v>2.1991739279588338</v>
      </c>
      <c r="N265" s="200">
        <v>0.41475128644939968</v>
      </c>
      <c r="O265" s="247">
        <f t="shared" si="35"/>
        <v>0.41475128644939968</v>
      </c>
      <c r="P265" s="200">
        <f t="shared" si="32"/>
        <v>7.579507776008235</v>
      </c>
      <c r="Q265" s="208">
        <f t="shared" si="33"/>
        <v>4.2296360357188811E-2</v>
      </c>
    </row>
    <row r="266" spans="1:17">
      <c r="A266" s="9">
        <f t="shared" si="36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37">C266+D266+E266</f>
        <v>885.79</v>
      </c>
      <c r="G266" s="8"/>
      <c r="H266" s="8"/>
      <c r="I266" s="8">
        <v>19</v>
      </c>
      <c r="J266" s="11">
        <v>7.4509803921568628E-3</v>
      </c>
      <c r="K266" s="18">
        <f t="shared" si="34"/>
        <v>16.907243137254902</v>
      </c>
      <c r="L266" s="10">
        <f t="shared" ref="L266:L329" si="38">K266*0.3677</f>
        <v>6.2167933015686279</v>
      </c>
      <c r="M266" s="10">
        <v>6.5310823529411763</v>
      </c>
      <c r="N266" s="10">
        <v>1.2010980392156863</v>
      </c>
      <c r="O266" s="247">
        <f t="shared" si="35"/>
        <v>1.2010980392156863</v>
      </c>
      <c r="P266" s="10">
        <f t="shared" ref="P266:P329" si="39">K266+L266+M266+O266</f>
        <v>30.856216830980394</v>
      </c>
      <c r="Q266" s="11">
        <f t="shared" ref="Q266:Q329" si="40">P266/F266</f>
        <v>3.4834686360176108E-2</v>
      </c>
    </row>
    <row r="267" spans="1:17">
      <c r="A267" s="9">
        <f t="shared" si="36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37"/>
        <v>530.1</v>
      </c>
      <c r="G267" s="8"/>
      <c r="H267" s="8"/>
      <c r="I267" s="8">
        <v>14</v>
      </c>
      <c r="J267" s="11">
        <v>5.4901960784313726E-3</v>
      </c>
      <c r="K267" s="18">
        <f t="shared" si="34"/>
        <v>12.457968627450981</v>
      </c>
      <c r="L267" s="10">
        <f t="shared" si="38"/>
        <v>4.5807950643137261</v>
      </c>
      <c r="M267" s="10">
        <v>4.8123764705882355</v>
      </c>
      <c r="N267" s="10">
        <v>0.88501960784313716</v>
      </c>
      <c r="O267" s="247">
        <f t="shared" si="35"/>
        <v>0.88501960784313716</v>
      </c>
      <c r="P267" s="10">
        <f t="shared" si="39"/>
        <v>22.736159770196078</v>
      </c>
      <c r="Q267" s="11">
        <f t="shared" si="40"/>
        <v>4.2890322147134646E-2</v>
      </c>
    </row>
    <row r="268" spans="1:17">
      <c r="A268" s="9">
        <f t="shared" si="36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37"/>
        <v>543.29999999999995</v>
      </c>
      <c r="G268" s="8">
        <v>1</v>
      </c>
      <c r="H268" s="8"/>
      <c r="I268" s="8">
        <v>14</v>
      </c>
      <c r="J268" s="11">
        <v>5.8823529411764705E-3</v>
      </c>
      <c r="K268" s="18">
        <f t="shared" si="34"/>
        <v>13.347823529411766</v>
      </c>
      <c r="L268" s="10">
        <f t="shared" si="38"/>
        <v>4.9079947117647071</v>
      </c>
      <c r="M268" s="10">
        <v>5.1561176470588235</v>
      </c>
      <c r="N268" s="10">
        <v>0.94823529411764695</v>
      </c>
      <c r="O268" s="247">
        <f t="shared" si="35"/>
        <v>0.94823529411764695</v>
      </c>
      <c r="P268" s="10">
        <f t="shared" si="39"/>
        <v>24.360171182352946</v>
      </c>
      <c r="Q268" s="11">
        <f t="shared" si="40"/>
        <v>4.4837421649830567E-2</v>
      </c>
    </row>
    <row r="269" spans="1:17">
      <c r="A269" s="9">
        <f t="shared" si="36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37"/>
        <v>453.6</v>
      </c>
      <c r="G269" s="8"/>
      <c r="H269" s="8"/>
      <c r="I269" s="8">
        <v>12</v>
      </c>
      <c r="J269" s="11">
        <v>4.7058823529411761E-3</v>
      </c>
      <c r="K269" s="18">
        <f t="shared" si="34"/>
        <v>10.678258823529411</v>
      </c>
      <c r="L269" s="10">
        <f t="shared" si="38"/>
        <v>3.9263957694117648</v>
      </c>
      <c r="M269" s="10">
        <v>4.1248941176470586</v>
      </c>
      <c r="N269" s="10">
        <v>0.75858823529411756</v>
      </c>
      <c r="O269" s="247">
        <f t="shared" si="35"/>
        <v>0.75858823529411756</v>
      </c>
      <c r="P269" s="10">
        <f t="shared" si="39"/>
        <v>19.488136945882353</v>
      </c>
      <c r="Q269" s="11">
        <f t="shared" si="40"/>
        <v>4.2963264871874671E-2</v>
      </c>
    </row>
    <row r="270" spans="1:17">
      <c r="A270" s="9">
        <f t="shared" si="36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37"/>
        <v>442.1</v>
      </c>
      <c r="G270" s="8"/>
      <c r="H270" s="8"/>
      <c r="I270" s="8">
        <v>13</v>
      </c>
      <c r="J270" s="11">
        <v>5.0980392156862739E-3</v>
      </c>
      <c r="K270" s="18">
        <f t="shared" si="34"/>
        <v>11.568113725490194</v>
      </c>
      <c r="L270" s="10">
        <f t="shared" si="38"/>
        <v>4.253595416862745</v>
      </c>
      <c r="M270" s="10">
        <v>4.4686352941176466</v>
      </c>
      <c r="N270" s="10">
        <v>0.82180392156862725</v>
      </c>
      <c r="O270" s="247">
        <f t="shared" si="35"/>
        <v>0.82180392156862725</v>
      </c>
      <c r="P270" s="10">
        <f t="shared" si="39"/>
        <v>21.112148358039214</v>
      </c>
      <c r="Q270" s="11">
        <f t="shared" si="40"/>
        <v>4.7754237407914978E-2</v>
      </c>
    </row>
    <row r="271" spans="1:17">
      <c r="A271" s="9">
        <f t="shared" si="36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37"/>
        <v>560.20000000000005</v>
      </c>
      <c r="G271" s="8"/>
      <c r="H271" s="8"/>
      <c r="I271" s="8">
        <v>16</v>
      </c>
      <c r="J271" s="11">
        <v>6.2745098039215684E-3</v>
      </c>
      <c r="K271" s="18">
        <f t="shared" si="34"/>
        <v>14.237678431372549</v>
      </c>
      <c r="L271" s="10">
        <f t="shared" si="38"/>
        <v>5.2351943592156864</v>
      </c>
      <c r="M271" s="10">
        <v>5.4998588235294115</v>
      </c>
      <c r="N271" s="10">
        <v>1.0114509803921568</v>
      </c>
      <c r="O271" s="247">
        <f t="shared" si="35"/>
        <v>1.0114509803921568</v>
      </c>
      <c r="P271" s="10">
        <f t="shared" si="39"/>
        <v>25.984182594509804</v>
      </c>
      <c r="Q271" s="11">
        <f t="shared" si="40"/>
        <v>4.6383760432898609E-2</v>
      </c>
    </row>
    <row r="272" spans="1:17">
      <c r="A272" s="9">
        <f t="shared" si="36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37"/>
        <v>522.29999999999995</v>
      </c>
      <c r="G272" s="8"/>
      <c r="H272" s="8"/>
      <c r="I272" s="8">
        <v>9</v>
      </c>
      <c r="J272" s="11">
        <v>3.529411764705882E-3</v>
      </c>
      <c r="K272" s="18">
        <f t="shared" si="34"/>
        <v>8.0086941176470585</v>
      </c>
      <c r="L272" s="10">
        <f t="shared" si="38"/>
        <v>2.9447968270588238</v>
      </c>
      <c r="M272" s="10">
        <v>3.0936705882352937</v>
      </c>
      <c r="N272" s="10">
        <v>0.56894117647058817</v>
      </c>
      <c r="O272" s="247">
        <f t="shared" si="35"/>
        <v>0.56894117647058817</v>
      </c>
      <c r="P272" s="10">
        <f t="shared" si="39"/>
        <v>14.616102709411763</v>
      </c>
      <c r="Q272" s="11">
        <f t="shared" si="40"/>
        <v>2.7984113937223366E-2</v>
      </c>
    </row>
    <row r="273" spans="1:17">
      <c r="A273" s="9">
        <f t="shared" si="36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37"/>
        <v>831.1</v>
      </c>
      <c r="G273" s="8">
        <v>1</v>
      </c>
      <c r="H273" s="8"/>
      <c r="I273" s="8">
        <v>16</v>
      </c>
      <c r="J273" s="11">
        <v>6.6666666666666662E-3</v>
      </c>
      <c r="K273" s="18">
        <f t="shared" si="34"/>
        <v>15.127533333333334</v>
      </c>
      <c r="L273" s="10">
        <f t="shared" si="38"/>
        <v>5.5623940066666675</v>
      </c>
      <c r="M273" s="10">
        <v>5.8435999999999995</v>
      </c>
      <c r="N273" s="10">
        <v>1.0746666666666664</v>
      </c>
      <c r="O273" s="247">
        <f t="shared" si="35"/>
        <v>1.0746666666666664</v>
      </c>
      <c r="P273" s="10">
        <f t="shared" si="39"/>
        <v>27.608194006666665</v>
      </c>
      <c r="Q273" s="11">
        <f t="shared" si="40"/>
        <v>3.3218859351060837E-2</v>
      </c>
    </row>
    <row r="274" spans="1:17">
      <c r="A274" s="9">
        <f t="shared" si="36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37"/>
        <v>778.5</v>
      </c>
      <c r="G274" s="8"/>
      <c r="H274" s="8"/>
      <c r="I274" s="8">
        <v>15</v>
      </c>
      <c r="J274" s="11">
        <v>5.8823529411764705E-3</v>
      </c>
      <c r="K274" s="18">
        <f t="shared" si="34"/>
        <v>13.347823529411766</v>
      </c>
      <c r="L274" s="10">
        <f t="shared" si="38"/>
        <v>4.9079947117647071</v>
      </c>
      <c r="M274" s="10">
        <v>5.1561176470588235</v>
      </c>
      <c r="N274" s="10">
        <v>0.94823529411764695</v>
      </c>
      <c r="O274" s="247">
        <f t="shared" si="35"/>
        <v>0.94823529411764695</v>
      </c>
      <c r="P274" s="10">
        <f t="shared" si="39"/>
        <v>24.360171182352946</v>
      </c>
      <c r="Q274" s="11">
        <f t="shared" si="40"/>
        <v>3.1291164010729539E-2</v>
      </c>
    </row>
    <row r="275" spans="1:17">
      <c r="A275" s="9">
        <f t="shared" si="36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37"/>
        <v>791.9</v>
      </c>
      <c r="G275" s="8"/>
      <c r="H275" s="8"/>
      <c r="I275" s="8">
        <v>18</v>
      </c>
      <c r="J275" s="11">
        <v>7.0588235294117641E-3</v>
      </c>
      <c r="K275" s="18">
        <f t="shared" si="34"/>
        <v>16.017388235294117</v>
      </c>
      <c r="L275" s="10">
        <f t="shared" si="38"/>
        <v>5.8895936541176477</v>
      </c>
      <c r="M275" s="10">
        <v>6.1873411764705875</v>
      </c>
      <c r="N275" s="10">
        <v>1.1378823529411763</v>
      </c>
      <c r="O275" s="247">
        <f t="shared" si="35"/>
        <v>1.1378823529411763</v>
      </c>
      <c r="P275" s="10">
        <f t="shared" si="39"/>
        <v>29.232205418823526</v>
      </c>
      <c r="Q275" s="11">
        <f t="shared" si="40"/>
        <v>3.6914011136284286E-2</v>
      </c>
    </row>
    <row r="276" spans="1:17">
      <c r="A276" s="9">
        <f t="shared" si="36"/>
        <v>271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37"/>
        <v>397</v>
      </c>
      <c r="G276" s="8"/>
      <c r="H276" s="8"/>
      <c r="I276" s="8">
        <v>8</v>
      </c>
      <c r="J276" s="11">
        <v>3.1372549019607842E-3</v>
      </c>
      <c r="K276" s="18">
        <f t="shared" si="34"/>
        <v>7.1188392156862745</v>
      </c>
      <c r="L276" s="10">
        <f t="shared" si="38"/>
        <v>2.6175971796078432</v>
      </c>
      <c r="M276" s="10">
        <v>2.7499294117647057</v>
      </c>
      <c r="N276" s="10">
        <v>0.50572549019607838</v>
      </c>
      <c r="O276" s="247">
        <f t="shared" si="35"/>
        <v>0.50572549019607838</v>
      </c>
      <c r="P276" s="10">
        <f t="shared" si="39"/>
        <v>12.992091297254902</v>
      </c>
      <c r="Q276" s="11">
        <f t="shared" si="40"/>
        <v>3.2725670773941819E-2</v>
      </c>
    </row>
    <row r="277" spans="1:17">
      <c r="A277" s="9">
        <f t="shared" si="36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37"/>
        <v>442.3</v>
      </c>
      <c r="G277" s="8">
        <v>1</v>
      </c>
      <c r="H277" s="8"/>
      <c r="I277" s="8">
        <v>8</v>
      </c>
      <c r="J277" s="11">
        <v>3.529411764705882E-3</v>
      </c>
      <c r="K277" s="18">
        <f t="shared" si="34"/>
        <v>8.0086941176470585</v>
      </c>
      <c r="L277" s="10">
        <f t="shared" si="38"/>
        <v>2.9447968270588238</v>
      </c>
      <c r="M277" s="10">
        <v>3.0936705882352937</v>
      </c>
      <c r="N277" s="10">
        <v>0.56894117647058817</v>
      </c>
      <c r="O277" s="247">
        <f t="shared" si="35"/>
        <v>0.56894117647058817</v>
      </c>
      <c r="P277" s="10">
        <f t="shared" si="39"/>
        <v>14.616102709411763</v>
      </c>
      <c r="Q277" s="11">
        <f t="shared" si="40"/>
        <v>3.304567648521764E-2</v>
      </c>
    </row>
    <row r="278" spans="1:17">
      <c r="A278" s="9">
        <f t="shared" si="36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37"/>
        <v>484.7</v>
      </c>
      <c r="G278" s="8"/>
      <c r="H278" s="8"/>
      <c r="I278" s="8">
        <v>9</v>
      </c>
      <c r="J278" s="11">
        <v>3.529411764705882E-3</v>
      </c>
      <c r="K278" s="18">
        <f t="shared" si="34"/>
        <v>8.0086941176470585</v>
      </c>
      <c r="L278" s="10">
        <f t="shared" si="38"/>
        <v>2.9447968270588238</v>
      </c>
      <c r="M278" s="10">
        <v>3.0936705882352937</v>
      </c>
      <c r="N278" s="10">
        <v>0.56894117647058817</v>
      </c>
      <c r="O278" s="247">
        <f t="shared" si="35"/>
        <v>0.56894117647058817</v>
      </c>
      <c r="P278" s="10">
        <f t="shared" si="39"/>
        <v>14.616102709411763</v>
      </c>
      <c r="Q278" s="11">
        <f t="shared" si="40"/>
        <v>3.0154946790616387E-2</v>
      </c>
    </row>
    <row r="279" spans="1:17">
      <c r="A279" s="9">
        <f t="shared" si="36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37"/>
        <v>554.70000000000005</v>
      </c>
      <c r="G279" s="8"/>
      <c r="H279" s="8"/>
      <c r="I279" s="8">
        <v>11</v>
      </c>
      <c r="J279" s="11">
        <v>4.3137254901960782E-3</v>
      </c>
      <c r="K279" s="18">
        <f t="shared" si="34"/>
        <v>9.7884039215686283</v>
      </c>
      <c r="L279" s="10">
        <f t="shared" si="38"/>
        <v>3.5991961219607851</v>
      </c>
      <c r="M279" s="10">
        <v>3.7811529411764702</v>
      </c>
      <c r="N279" s="10">
        <v>0.69537254901960777</v>
      </c>
      <c r="O279" s="247">
        <f t="shared" si="35"/>
        <v>0.69537254901960777</v>
      </c>
      <c r="P279" s="10">
        <f t="shared" si="39"/>
        <v>17.864125533725492</v>
      </c>
      <c r="Q279" s="11">
        <f t="shared" si="40"/>
        <v>3.2205021694114822E-2</v>
      </c>
    </row>
    <row r="280" spans="1:17">
      <c r="A280" s="9">
        <f t="shared" si="36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37"/>
        <v>380.3</v>
      </c>
      <c r="G280" s="8"/>
      <c r="H280" s="8"/>
      <c r="I280" s="8">
        <v>9</v>
      </c>
      <c r="J280" s="11">
        <v>3.529411764705882E-3</v>
      </c>
      <c r="K280" s="18">
        <f t="shared" si="34"/>
        <v>8.0086941176470585</v>
      </c>
      <c r="L280" s="10">
        <f t="shared" si="38"/>
        <v>2.9447968270588238</v>
      </c>
      <c r="M280" s="10">
        <v>3.0936705882352937</v>
      </c>
      <c r="N280" s="10">
        <v>0.56894117647058817</v>
      </c>
      <c r="O280" s="247">
        <f t="shared" si="35"/>
        <v>0.56894117647058817</v>
      </c>
      <c r="P280" s="10">
        <f t="shared" si="39"/>
        <v>14.616102709411763</v>
      </c>
      <c r="Q280" s="11">
        <f t="shared" si="40"/>
        <v>3.8433086272447445E-2</v>
      </c>
    </row>
    <row r="281" spans="1:17">
      <c r="A281" s="9">
        <f t="shared" si="36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37"/>
        <v>372</v>
      </c>
      <c r="G281" s="8"/>
      <c r="H281" s="8"/>
      <c r="I281" s="8">
        <v>6</v>
      </c>
      <c r="J281" s="11">
        <v>2.352941176470588E-3</v>
      </c>
      <c r="K281" s="18">
        <f t="shared" si="34"/>
        <v>5.3391294117647057</v>
      </c>
      <c r="L281" s="10">
        <f t="shared" si="38"/>
        <v>1.9631978847058824</v>
      </c>
      <c r="M281" s="10">
        <v>2.0624470588235293</v>
      </c>
      <c r="N281" s="10">
        <v>0.37929411764705878</v>
      </c>
      <c r="O281" s="247">
        <f t="shared" si="35"/>
        <v>0.37929411764705878</v>
      </c>
      <c r="P281" s="10">
        <f t="shared" si="39"/>
        <v>9.7440684729411764</v>
      </c>
      <c r="Q281" s="11">
        <f t="shared" si="40"/>
        <v>2.6193732454142946E-2</v>
      </c>
    </row>
    <row r="282" spans="1:17">
      <c r="A282" s="9">
        <f t="shared" si="36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37"/>
        <v>367.70000000000005</v>
      </c>
      <c r="G282" s="8">
        <v>1</v>
      </c>
      <c r="H282" s="8"/>
      <c r="I282" s="8">
        <v>6</v>
      </c>
      <c r="J282" s="11">
        <v>2.7450980392156863E-3</v>
      </c>
      <c r="K282" s="18">
        <f t="shared" si="34"/>
        <v>6.2289843137254906</v>
      </c>
      <c r="L282" s="10">
        <f t="shared" si="38"/>
        <v>2.290397532156863</v>
      </c>
      <c r="M282" s="10">
        <v>2.4061882352941177</v>
      </c>
      <c r="N282" s="10">
        <v>0.44250980392156858</v>
      </c>
      <c r="O282" s="247">
        <f t="shared" si="35"/>
        <v>0.44250980392156858</v>
      </c>
      <c r="P282" s="10">
        <f t="shared" si="39"/>
        <v>11.368079885098039</v>
      </c>
      <c r="Q282" s="11">
        <f t="shared" si="40"/>
        <v>3.0916725279026482E-2</v>
      </c>
    </row>
    <row r="283" spans="1:17">
      <c r="A283" s="9">
        <f t="shared" si="36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37"/>
        <v>246.5</v>
      </c>
      <c r="G283" s="8"/>
      <c r="H283" s="8"/>
      <c r="I283" s="8">
        <v>6</v>
      </c>
      <c r="J283" s="11">
        <v>2.352941176470588E-3</v>
      </c>
      <c r="K283" s="18">
        <f t="shared" si="34"/>
        <v>5.3391294117647057</v>
      </c>
      <c r="L283" s="10">
        <f t="shared" si="38"/>
        <v>1.9631978847058824</v>
      </c>
      <c r="M283" s="10">
        <v>2.0624470588235293</v>
      </c>
      <c r="N283" s="10">
        <v>0.37929411764705878</v>
      </c>
      <c r="O283" s="247">
        <f t="shared" si="35"/>
        <v>0.37929411764705878</v>
      </c>
      <c r="P283" s="10">
        <f t="shared" si="39"/>
        <v>9.7440684729411764</v>
      </c>
      <c r="Q283" s="11">
        <f t="shared" si="40"/>
        <v>3.9529689545400308E-2</v>
      </c>
    </row>
    <row r="284" spans="1:17">
      <c r="A284" s="9">
        <f t="shared" si="36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37"/>
        <v>255.7</v>
      </c>
      <c r="G284" s="8"/>
      <c r="H284" s="8"/>
      <c r="I284" s="8">
        <v>5</v>
      </c>
      <c r="J284" s="11">
        <v>1.9607843137254902E-3</v>
      </c>
      <c r="K284" s="18">
        <f t="shared" si="34"/>
        <v>4.4492745098039217</v>
      </c>
      <c r="L284" s="10">
        <f t="shared" si="38"/>
        <v>1.6359982372549022</v>
      </c>
      <c r="M284" s="10">
        <v>1.7187058823529411</v>
      </c>
      <c r="N284" s="10">
        <v>0.31607843137254898</v>
      </c>
      <c r="O284" s="247">
        <f t="shared" si="35"/>
        <v>0.31607843137254898</v>
      </c>
      <c r="P284" s="10">
        <f t="shared" si="39"/>
        <v>8.1200570607843137</v>
      </c>
      <c r="Q284" s="11">
        <f t="shared" si="40"/>
        <v>3.1756187175535057E-2</v>
      </c>
    </row>
    <row r="285" spans="1:17">
      <c r="A285" s="9">
        <f t="shared" si="36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37"/>
        <v>460.8</v>
      </c>
      <c r="G285" s="8"/>
      <c r="H285" s="8"/>
      <c r="I285" s="8">
        <v>10</v>
      </c>
      <c r="J285" s="11">
        <v>3.9215686274509803E-3</v>
      </c>
      <c r="K285" s="18">
        <f t="shared" si="34"/>
        <v>8.8985490196078434</v>
      </c>
      <c r="L285" s="10">
        <f t="shared" si="38"/>
        <v>3.2719964745098045</v>
      </c>
      <c r="M285" s="10">
        <v>3.4374117647058822</v>
      </c>
      <c r="N285" s="10">
        <v>0.63215686274509797</v>
      </c>
      <c r="O285" s="247">
        <f t="shared" si="35"/>
        <v>0.63215686274509797</v>
      </c>
      <c r="P285" s="10">
        <f t="shared" si="39"/>
        <v>16.240114121568627</v>
      </c>
      <c r="Q285" s="11">
        <f t="shared" si="40"/>
        <v>3.5243303215209694E-2</v>
      </c>
    </row>
    <row r="286" spans="1:17">
      <c r="A286" s="9">
        <f t="shared" si="36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37"/>
        <v>473.6</v>
      </c>
      <c r="G286" s="8"/>
      <c r="H286" s="8"/>
      <c r="I286" s="8">
        <v>9</v>
      </c>
      <c r="J286" s="11">
        <v>3.529411764705882E-3</v>
      </c>
      <c r="K286" s="18">
        <f t="shared" si="34"/>
        <v>8.0086941176470585</v>
      </c>
      <c r="L286" s="10">
        <f t="shared" si="38"/>
        <v>2.9447968270588238</v>
      </c>
      <c r="M286" s="10">
        <v>3.0936705882352937</v>
      </c>
      <c r="N286" s="10">
        <v>0.56894117647058817</v>
      </c>
      <c r="O286" s="247">
        <f t="shared" si="35"/>
        <v>0.56894117647058817</v>
      </c>
      <c r="P286" s="10">
        <f t="shared" si="39"/>
        <v>14.616102709411763</v>
      </c>
      <c r="Q286" s="11">
        <f t="shared" si="40"/>
        <v>3.0861703356021456E-2</v>
      </c>
    </row>
    <row r="287" spans="1:17">
      <c r="A287" s="9">
        <f t="shared" si="36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37"/>
        <v>500.2</v>
      </c>
      <c r="G287" s="8"/>
      <c r="H287" s="8"/>
      <c r="I287" s="8">
        <v>10</v>
      </c>
      <c r="J287" s="11">
        <v>3.9215686274509803E-3</v>
      </c>
      <c r="K287" s="18">
        <f t="shared" si="34"/>
        <v>8.8985490196078434</v>
      </c>
      <c r="L287" s="10">
        <f t="shared" si="38"/>
        <v>3.2719964745098045</v>
      </c>
      <c r="M287" s="10">
        <v>3.4374117647058822</v>
      </c>
      <c r="N287" s="10">
        <v>0.63215686274509797</v>
      </c>
      <c r="O287" s="247">
        <f t="shared" si="35"/>
        <v>0.63215686274509797</v>
      </c>
      <c r="P287" s="10">
        <f t="shared" si="39"/>
        <v>16.240114121568627</v>
      </c>
      <c r="Q287" s="11">
        <f t="shared" si="40"/>
        <v>3.2467241346598619E-2</v>
      </c>
    </row>
    <row r="288" spans="1:17">
      <c r="A288" s="9">
        <f t="shared" si="36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37"/>
        <v>640.4</v>
      </c>
      <c r="G288" s="8"/>
      <c r="H288" s="8"/>
      <c r="I288" s="8">
        <v>15</v>
      </c>
      <c r="J288" s="11">
        <v>5.8823529411764705E-3</v>
      </c>
      <c r="K288" s="18">
        <f t="shared" si="34"/>
        <v>13.347823529411766</v>
      </c>
      <c r="L288" s="10">
        <f t="shared" si="38"/>
        <v>4.9079947117647071</v>
      </c>
      <c r="M288" s="10">
        <v>5.1561176470588235</v>
      </c>
      <c r="N288" s="10">
        <v>0.94823529411764695</v>
      </c>
      <c r="O288" s="247">
        <f t="shared" si="35"/>
        <v>0.94823529411764695</v>
      </c>
      <c r="P288" s="10">
        <f t="shared" si="39"/>
        <v>24.360171182352946</v>
      </c>
      <c r="Q288" s="11">
        <f t="shared" si="40"/>
        <v>3.8038993101737896E-2</v>
      </c>
    </row>
    <row r="289" spans="1:17">
      <c r="A289" s="9">
        <f t="shared" si="36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37"/>
        <v>525.6</v>
      </c>
      <c r="G289" s="8"/>
      <c r="H289" s="8"/>
      <c r="I289" s="8">
        <v>12</v>
      </c>
      <c r="J289" s="11">
        <v>4.7058823529411761E-3</v>
      </c>
      <c r="K289" s="18">
        <f t="shared" si="34"/>
        <v>10.678258823529411</v>
      </c>
      <c r="L289" s="10">
        <f t="shared" si="38"/>
        <v>3.9263957694117648</v>
      </c>
      <c r="M289" s="10">
        <v>4.1248941176470586</v>
      </c>
      <c r="N289" s="10">
        <v>0.75858823529411756</v>
      </c>
      <c r="O289" s="247">
        <f t="shared" si="35"/>
        <v>0.75858823529411756</v>
      </c>
      <c r="P289" s="10">
        <f t="shared" si="39"/>
        <v>19.488136945882353</v>
      </c>
      <c r="Q289" s="11">
        <f t="shared" si="40"/>
        <v>3.7077886122302797E-2</v>
      </c>
    </row>
    <row r="290" spans="1:17">
      <c r="A290" s="9">
        <f t="shared" si="36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37"/>
        <v>631.6</v>
      </c>
      <c r="G290" s="8"/>
      <c r="H290" s="8"/>
      <c r="I290" s="8">
        <v>13</v>
      </c>
      <c r="J290" s="11">
        <v>5.0980392156862739E-3</v>
      </c>
      <c r="K290" s="18">
        <f t="shared" si="34"/>
        <v>11.568113725490194</v>
      </c>
      <c r="L290" s="10">
        <f t="shared" si="38"/>
        <v>4.253595416862745</v>
      </c>
      <c r="M290" s="10">
        <v>4.4686352941176466</v>
      </c>
      <c r="N290" s="10">
        <v>0.82180392156862725</v>
      </c>
      <c r="O290" s="247">
        <f t="shared" si="35"/>
        <v>0.82180392156862725</v>
      </c>
      <c r="P290" s="10">
        <f t="shared" si="39"/>
        <v>21.112148358039214</v>
      </c>
      <c r="Q290" s="11">
        <f t="shared" si="40"/>
        <v>3.3426454018428142E-2</v>
      </c>
    </row>
    <row r="291" spans="1:17">
      <c r="A291" s="9">
        <f t="shared" si="36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37"/>
        <v>508.9</v>
      </c>
      <c r="G291" s="8"/>
      <c r="H291" s="8"/>
      <c r="I291" s="8">
        <v>16</v>
      </c>
      <c r="J291" s="11">
        <v>6.2745098039215684E-3</v>
      </c>
      <c r="K291" s="18">
        <f t="shared" si="34"/>
        <v>14.237678431372549</v>
      </c>
      <c r="L291" s="10">
        <f t="shared" si="38"/>
        <v>5.2351943592156864</v>
      </c>
      <c r="M291" s="10">
        <v>5.4998588235294115</v>
      </c>
      <c r="N291" s="10">
        <v>1.0114509803921568</v>
      </c>
      <c r="O291" s="247">
        <f t="shared" si="35"/>
        <v>1.0114509803921568</v>
      </c>
      <c r="P291" s="10">
        <f t="shared" si="39"/>
        <v>25.984182594509804</v>
      </c>
      <c r="Q291" s="11">
        <f t="shared" si="40"/>
        <v>5.1059505982530569E-2</v>
      </c>
    </row>
    <row r="292" spans="1:17">
      <c r="A292" s="9">
        <f t="shared" si="36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37"/>
        <v>574.5</v>
      </c>
      <c r="G292" s="8"/>
      <c r="H292" s="8"/>
      <c r="I292" s="8">
        <v>18</v>
      </c>
      <c r="J292" s="11">
        <v>7.0588235294117641E-3</v>
      </c>
      <c r="K292" s="18">
        <f t="shared" si="34"/>
        <v>16.017388235294117</v>
      </c>
      <c r="L292" s="10">
        <f t="shared" si="38"/>
        <v>5.8895936541176477</v>
      </c>
      <c r="M292" s="10">
        <v>6.1873411764705875</v>
      </c>
      <c r="N292" s="10">
        <v>1.1378823529411763</v>
      </c>
      <c r="O292" s="247">
        <f t="shared" si="35"/>
        <v>1.1378823529411763</v>
      </c>
      <c r="P292" s="10">
        <f t="shared" si="39"/>
        <v>29.232205418823526</v>
      </c>
      <c r="Q292" s="11">
        <f t="shared" si="40"/>
        <v>5.0882864088465665E-2</v>
      </c>
    </row>
    <row r="293" spans="1:17">
      <c r="A293" s="9">
        <f t="shared" si="36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37"/>
        <v>944.72</v>
      </c>
      <c r="G293" s="8"/>
      <c r="H293" s="8"/>
      <c r="I293" s="8">
        <v>26</v>
      </c>
      <c r="J293" s="11">
        <v>1.0196078431372548E-2</v>
      </c>
      <c r="K293" s="18">
        <f t="shared" si="34"/>
        <v>23.136227450980389</v>
      </c>
      <c r="L293" s="10">
        <f t="shared" si="38"/>
        <v>8.50719083372549</v>
      </c>
      <c r="M293" s="10">
        <v>8.9372705882352932</v>
      </c>
      <c r="N293" s="10">
        <v>1.6436078431372545</v>
      </c>
      <c r="O293" s="247">
        <f t="shared" si="35"/>
        <v>1.6436078431372545</v>
      </c>
      <c r="P293" s="10">
        <f t="shared" si="39"/>
        <v>42.224296716078427</v>
      </c>
      <c r="Q293" s="11">
        <f t="shared" si="40"/>
        <v>4.4695038441102578E-2</v>
      </c>
    </row>
    <row r="294" spans="1:17">
      <c r="A294" s="9">
        <f t="shared" si="36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37"/>
        <v>476.5</v>
      </c>
      <c r="G294" s="8"/>
      <c r="H294" s="8"/>
      <c r="I294" s="8">
        <v>13</v>
      </c>
      <c r="J294" s="11">
        <v>5.0980392156862739E-3</v>
      </c>
      <c r="K294" s="18">
        <f t="shared" si="34"/>
        <v>11.568113725490194</v>
      </c>
      <c r="L294" s="10">
        <f t="shared" si="38"/>
        <v>4.253595416862745</v>
      </c>
      <c r="M294" s="10">
        <v>4.4686352941176466</v>
      </c>
      <c r="N294" s="10">
        <v>0.82180392156862725</v>
      </c>
      <c r="O294" s="247">
        <f t="shared" si="35"/>
        <v>0.82180392156862725</v>
      </c>
      <c r="P294" s="10">
        <f t="shared" si="39"/>
        <v>21.112148358039214</v>
      </c>
      <c r="Q294" s="11">
        <f t="shared" si="40"/>
        <v>4.4306712188959527E-2</v>
      </c>
    </row>
    <row r="295" spans="1:17">
      <c r="A295" s="9">
        <f t="shared" si="36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37"/>
        <v>561.4</v>
      </c>
      <c r="G295" s="8"/>
      <c r="H295" s="8"/>
      <c r="I295" s="8">
        <v>16</v>
      </c>
      <c r="J295" s="11">
        <v>6.2745098039215684E-3</v>
      </c>
      <c r="K295" s="18">
        <f t="shared" si="34"/>
        <v>14.237678431372549</v>
      </c>
      <c r="L295" s="10">
        <f t="shared" si="38"/>
        <v>5.2351943592156864</v>
      </c>
      <c r="M295" s="10">
        <v>5.4998588235294115</v>
      </c>
      <c r="N295" s="10">
        <v>1.0114509803921568</v>
      </c>
      <c r="O295" s="247">
        <f t="shared" si="35"/>
        <v>1.0114509803921568</v>
      </c>
      <c r="P295" s="10">
        <f t="shared" si="39"/>
        <v>25.984182594509804</v>
      </c>
      <c r="Q295" s="11">
        <f t="shared" si="40"/>
        <v>4.6284614525311372E-2</v>
      </c>
    </row>
    <row r="296" spans="1:17">
      <c r="A296" s="9">
        <f t="shared" si="36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37"/>
        <v>756.1</v>
      </c>
      <c r="G296" s="8"/>
      <c r="H296" s="8"/>
      <c r="I296" s="8">
        <v>19</v>
      </c>
      <c r="J296" s="11">
        <v>7.4509803921568628E-3</v>
      </c>
      <c r="K296" s="18">
        <f t="shared" si="34"/>
        <v>16.907243137254902</v>
      </c>
      <c r="L296" s="10">
        <f t="shared" si="38"/>
        <v>6.2167933015686279</v>
      </c>
      <c r="M296" s="10">
        <v>6.5310823529411763</v>
      </c>
      <c r="N296" s="10">
        <v>1.2010980392156863</v>
      </c>
      <c r="O296" s="247">
        <f t="shared" si="35"/>
        <v>1.2010980392156863</v>
      </c>
      <c r="P296" s="10">
        <f t="shared" si="39"/>
        <v>30.856216830980394</v>
      </c>
      <c r="Q296" s="11">
        <f t="shared" si="40"/>
        <v>4.0809703519349809E-2</v>
      </c>
    </row>
    <row r="297" spans="1:17">
      <c r="A297" s="9">
        <f t="shared" si="36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37"/>
        <v>642.6</v>
      </c>
      <c r="G297" s="8"/>
      <c r="H297" s="8"/>
      <c r="I297" s="8">
        <v>11</v>
      </c>
      <c r="J297" s="11">
        <v>4.3137254901960782E-3</v>
      </c>
      <c r="K297" s="18">
        <f t="shared" si="34"/>
        <v>9.7884039215686283</v>
      </c>
      <c r="L297" s="10">
        <f t="shared" si="38"/>
        <v>3.5991961219607851</v>
      </c>
      <c r="M297" s="10">
        <v>3.7811529411764702</v>
      </c>
      <c r="N297" s="10">
        <v>0.69537254901960777</v>
      </c>
      <c r="O297" s="247">
        <f t="shared" si="35"/>
        <v>0.69537254901960777</v>
      </c>
      <c r="P297" s="10">
        <f t="shared" si="39"/>
        <v>17.864125533725492</v>
      </c>
      <c r="Q297" s="11">
        <f t="shared" si="40"/>
        <v>2.7799759622977732E-2</v>
      </c>
    </row>
    <row r="298" spans="1:17">
      <c r="A298" s="9">
        <f t="shared" si="36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37"/>
        <v>631.4</v>
      </c>
      <c r="G298" s="8"/>
      <c r="H298" s="8"/>
      <c r="I298" s="8">
        <v>14</v>
      </c>
      <c r="J298" s="11">
        <v>5.4901960784313726E-3</v>
      </c>
      <c r="K298" s="18">
        <f t="shared" si="34"/>
        <v>12.457968627450981</v>
      </c>
      <c r="L298" s="10">
        <f t="shared" si="38"/>
        <v>4.5807950643137261</v>
      </c>
      <c r="M298" s="10">
        <v>4.8123764705882355</v>
      </c>
      <c r="N298" s="10">
        <v>0.88501960784313716</v>
      </c>
      <c r="O298" s="247">
        <f t="shared" si="35"/>
        <v>0.88501960784313716</v>
      </c>
      <c r="P298" s="10">
        <f t="shared" si="39"/>
        <v>22.736159770196078</v>
      </c>
      <c r="Q298" s="11">
        <f t="shared" si="40"/>
        <v>3.6009122220773009E-2</v>
      </c>
    </row>
    <row r="299" spans="1:17">
      <c r="A299" s="9">
        <f t="shared" si="36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37"/>
        <v>461.4</v>
      </c>
      <c r="G299" s="8"/>
      <c r="H299" s="8"/>
      <c r="I299" s="8">
        <v>15</v>
      </c>
      <c r="J299" s="11">
        <v>5.8823529411764705E-3</v>
      </c>
      <c r="K299" s="18">
        <f t="shared" si="34"/>
        <v>13.347823529411766</v>
      </c>
      <c r="L299" s="10">
        <f t="shared" si="38"/>
        <v>4.9079947117647071</v>
      </c>
      <c r="M299" s="10">
        <v>5.1561176470588235</v>
      </c>
      <c r="N299" s="10">
        <v>0.94823529411764695</v>
      </c>
      <c r="O299" s="247">
        <f t="shared" si="35"/>
        <v>0.94823529411764695</v>
      </c>
      <c r="P299" s="10">
        <f t="shared" si="39"/>
        <v>24.360171182352946</v>
      </c>
      <c r="Q299" s="11">
        <f t="shared" si="40"/>
        <v>5.2796209758025459E-2</v>
      </c>
    </row>
    <row r="300" spans="1:17">
      <c r="A300" s="9">
        <f t="shared" si="36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37"/>
        <v>515.79999999999995</v>
      </c>
      <c r="G300" s="8"/>
      <c r="H300" s="8"/>
      <c r="I300" s="8">
        <v>10</v>
      </c>
      <c r="J300" s="11">
        <v>3.9215686274509803E-3</v>
      </c>
      <c r="K300" s="18">
        <f t="shared" si="34"/>
        <v>8.8985490196078434</v>
      </c>
      <c r="L300" s="10">
        <f t="shared" si="38"/>
        <v>3.2719964745098045</v>
      </c>
      <c r="M300" s="10">
        <v>3.4374117647058822</v>
      </c>
      <c r="N300" s="10">
        <v>0.63215686274509797</v>
      </c>
      <c r="O300" s="247">
        <f t="shared" si="35"/>
        <v>0.63215686274509797</v>
      </c>
      <c r="P300" s="10">
        <f t="shared" si="39"/>
        <v>16.240114121568627</v>
      </c>
      <c r="Q300" s="11">
        <f t="shared" si="40"/>
        <v>3.1485292984817038E-2</v>
      </c>
    </row>
    <row r="301" spans="1:17">
      <c r="A301" s="9">
        <f t="shared" si="36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37"/>
        <v>604.9</v>
      </c>
      <c r="G301" s="8"/>
      <c r="H301" s="8"/>
      <c r="I301" s="8">
        <v>16</v>
      </c>
      <c r="J301" s="11">
        <v>6.2745098039215684E-3</v>
      </c>
      <c r="K301" s="18">
        <f t="shared" si="34"/>
        <v>14.237678431372549</v>
      </c>
      <c r="L301" s="10">
        <f t="shared" si="38"/>
        <v>5.2351943592156864</v>
      </c>
      <c r="M301" s="10">
        <v>5.4998588235294115</v>
      </c>
      <c r="N301" s="10">
        <v>1.0114509803921568</v>
      </c>
      <c r="O301" s="247">
        <f t="shared" si="35"/>
        <v>1.0114509803921568</v>
      </c>
      <c r="P301" s="10">
        <f t="shared" si="39"/>
        <v>25.984182594509804</v>
      </c>
      <c r="Q301" s="11">
        <f t="shared" si="40"/>
        <v>4.2956162331806588E-2</v>
      </c>
    </row>
    <row r="302" spans="1:17">
      <c r="A302" s="9">
        <f t="shared" si="36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37"/>
        <v>571.70000000000005</v>
      </c>
      <c r="G302" s="8"/>
      <c r="H302" s="8"/>
      <c r="I302" s="8">
        <v>18</v>
      </c>
      <c r="J302" s="11">
        <v>7.0588235294117641E-3</v>
      </c>
      <c r="K302" s="18">
        <f t="shared" si="34"/>
        <v>16.017388235294117</v>
      </c>
      <c r="L302" s="10">
        <f t="shared" si="38"/>
        <v>5.8895936541176477</v>
      </c>
      <c r="M302" s="10">
        <v>6.1873411764705875</v>
      </c>
      <c r="N302" s="10">
        <v>1.1378823529411763</v>
      </c>
      <c r="O302" s="247">
        <f t="shared" si="35"/>
        <v>1.1378823529411763</v>
      </c>
      <c r="P302" s="10">
        <f t="shared" si="39"/>
        <v>29.232205418823526</v>
      </c>
      <c r="Q302" s="11">
        <f t="shared" si="40"/>
        <v>5.1132071748860454E-2</v>
      </c>
    </row>
    <row r="303" spans="1:17">
      <c r="A303" s="9">
        <f t="shared" si="36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37"/>
        <v>522.5</v>
      </c>
      <c r="G303" s="8"/>
      <c r="H303" s="8"/>
      <c r="I303" s="8">
        <v>18</v>
      </c>
      <c r="J303" s="11">
        <v>7.0588235294117641E-3</v>
      </c>
      <c r="K303" s="18">
        <f t="shared" si="34"/>
        <v>16.017388235294117</v>
      </c>
      <c r="L303" s="10">
        <f t="shared" si="38"/>
        <v>5.8895936541176477</v>
      </c>
      <c r="M303" s="10">
        <v>6.1873411764705875</v>
      </c>
      <c r="N303" s="10">
        <v>1.1378823529411763</v>
      </c>
      <c r="O303" s="247">
        <f t="shared" si="35"/>
        <v>1.1378823529411763</v>
      </c>
      <c r="P303" s="10">
        <f t="shared" si="39"/>
        <v>29.232205418823526</v>
      </c>
      <c r="Q303" s="11">
        <f t="shared" si="40"/>
        <v>5.5946804629327322E-2</v>
      </c>
    </row>
    <row r="304" spans="1:17">
      <c r="A304" s="9">
        <f t="shared" si="36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37"/>
        <v>324.7</v>
      </c>
      <c r="G304" s="8"/>
      <c r="H304" s="8"/>
      <c r="I304" s="8">
        <v>6</v>
      </c>
      <c r="J304" s="11">
        <v>2.352941176470588E-3</v>
      </c>
      <c r="K304" s="18">
        <f t="shared" si="34"/>
        <v>5.3391294117647057</v>
      </c>
      <c r="L304" s="10">
        <f t="shared" si="38"/>
        <v>1.9631978847058824</v>
      </c>
      <c r="M304" s="10">
        <v>2.0624470588235293</v>
      </c>
      <c r="N304" s="10">
        <v>0.37929411764705878</v>
      </c>
      <c r="O304" s="247">
        <f t="shared" si="35"/>
        <v>0.37929411764705878</v>
      </c>
      <c r="P304" s="10">
        <f t="shared" si="39"/>
        <v>9.7440684729411764</v>
      </c>
      <c r="Q304" s="11">
        <f t="shared" si="40"/>
        <v>3.0009450178445262E-2</v>
      </c>
    </row>
    <row r="305" spans="1:17">
      <c r="A305" s="9">
        <f t="shared" si="36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37"/>
        <v>519.5</v>
      </c>
      <c r="G305" s="8"/>
      <c r="H305" s="8"/>
      <c r="I305" s="8">
        <v>10</v>
      </c>
      <c r="J305" s="11">
        <v>3.9215686274509803E-3</v>
      </c>
      <c r="K305" s="18">
        <f t="shared" si="34"/>
        <v>8.8985490196078434</v>
      </c>
      <c r="L305" s="10">
        <f t="shared" si="38"/>
        <v>3.2719964745098045</v>
      </c>
      <c r="M305" s="10">
        <v>3.4374117647058822</v>
      </c>
      <c r="N305" s="10">
        <v>0.63215686274509797</v>
      </c>
      <c r="O305" s="247">
        <f t="shared" si="35"/>
        <v>0.63215686274509797</v>
      </c>
      <c r="P305" s="10">
        <f t="shared" si="39"/>
        <v>16.240114121568627</v>
      </c>
      <c r="Q305" s="11">
        <f t="shared" si="40"/>
        <v>3.1261047394742301E-2</v>
      </c>
    </row>
    <row r="306" spans="1:17">
      <c r="A306" s="9">
        <f t="shared" si="36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37"/>
        <v>221.7</v>
      </c>
      <c r="G306" s="8"/>
      <c r="H306" s="8"/>
      <c r="I306" s="8">
        <v>4</v>
      </c>
      <c r="J306" s="11">
        <v>1.5686274509803921E-3</v>
      </c>
      <c r="K306" s="18">
        <f t="shared" si="34"/>
        <v>3.5594196078431373</v>
      </c>
      <c r="L306" s="10">
        <f t="shared" si="38"/>
        <v>1.3087985898039216</v>
      </c>
      <c r="M306" s="10">
        <v>1.3749647058823529</v>
      </c>
      <c r="N306" s="10">
        <v>0.25286274509803919</v>
      </c>
      <c r="O306" s="247">
        <f t="shared" si="35"/>
        <v>0.25286274509803919</v>
      </c>
      <c r="P306" s="10">
        <f t="shared" si="39"/>
        <v>6.4960456486274509</v>
      </c>
      <c r="Q306" s="11">
        <f t="shared" si="40"/>
        <v>2.9301062916677723E-2</v>
      </c>
    </row>
    <row r="307" spans="1:17">
      <c r="A307" s="9">
        <f t="shared" si="36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37"/>
        <v>312.5</v>
      </c>
      <c r="G307" s="8"/>
      <c r="H307" s="8"/>
      <c r="I307" s="8">
        <v>11</v>
      </c>
      <c r="J307" s="11">
        <v>4.3137254901960782E-3</v>
      </c>
      <c r="K307" s="18">
        <f t="shared" si="34"/>
        <v>9.7884039215686283</v>
      </c>
      <c r="L307" s="10">
        <f t="shared" si="38"/>
        <v>3.5991961219607851</v>
      </c>
      <c r="M307" s="10">
        <v>3.7811529411764702</v>
      </c>
      <c r="N307" s="10">
        <v>0.69537254901960777</v>
      </c>
      <c r="O307" s="247">
        <f t="shared" si="35"/>
        <v>0.69537254901960777</v>
      </c>
      <c r="P307" s="10">
        <f t="shared" si="39"/>
        <v>17.864125533725492</v>
      </c>
      <c r="Q307" s="11">
        <f t="shared" si="40"/>
        <v>5.7165201707921574E-2</v>
      </c>
    </row>
    <row r="308" spans="1:17">
      <c r="A308" s="9">
        <f t="shared" si="36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37"/>
        <v>644.1</v>
      </c>
      <c r="G308" s="8"/>
      <c r="H308" s="8"/>
      <c r="I308" s="8">
        <v>15</v>
      </c>
      <c r="J308" s="11">
        <v>5.8823529411764705E-3</v>
      </c>
      <c r="K308" s="18">
        <f t="shared" si="34"/>
        <v>13.347823529411766</v>
      </c>
      <c r="L308" s="10">
        <f t="shared" si="38"/>
        <v>4.9079947117647071</v>
      </c>
      <c r="M308" s="10">
        <v>5.1561176470588235</v>
      </c>
      <c r="N308" s="10">
        <v>0.94823529411764695</v>
      </c>
      <c r="O308" s="247">
        <f t="shared" si="35"/>
        <v>0.94823529411764695</v>
      </c>
      <c r="P308" s="10">
        <f t="shared" si="39"/>
        <v>24.360171182352946</v>
      </c>
      <c r="Q308" s="11">
        <f t="shared" si="40"/>
        <v>3.782048002228372E-2</v>
      </c>
    </row>
    <row r="309" spans="1:17">
      <c r="A309" s="9">
        <f t="shared" si="36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37"/>
        <v>451.9</v>
      </c>
      <c r="G309" s="8"/>
      <c r="H309" s="8"/>
      <c r="I309" s="8">
        <v>12</v>
      </c>
      <c r="J309" s="11">
        <v>4.7058823529411761E-3</v>
      </c>
      <c r="K309" s="18">
        <f t="shared" si="34"/>
        <v>10.678258823529411</v>
      </c>
      <c r="L309" s="10">
        <f t="shared" si="38"/>
        <v>3.9263957694117648</v>
      </c>
      <c r="M309" s="10">
        <v>4.1248941176470586</v>
      </c>
      <c r="N309" s="10">
        <v>0.75858823529411756</v>
      </c>
      <c r="O309" s="247">
        <f t="shared" si="35"/>
        <v>0.75858823529411756</v>
      </c>
      <c r="P309" s="10">
        <f t="shared" si="39"/>
        <v>19.488136945882353</v>
      </c>
      <c r="Q309" s="11">
        <f t="shared" si="40"/>
        <v>4.3124888129856945E-2</v>
      </c>
    </row>
    <row r="310" spans="1:17">
      <c r="A310" s="9">
        <f t="shared" si="36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37"/>
        <v>556.5</v>
      </c>
      <c r="G310" s="8"/>
      <c r="H310" s="8"/>
      <c r="I310" s="8">
        <v>17</v>
      </c>
      <c r="J310" s="11">
        <v>6.6666666666666662E-3</v>
      </c>
      <c r="K310" s="18">
        <f t="shared" si="34"/>
        <v>15.127533333333334</v>
      </c>
      <c r="L310" s="10">
        <f t="shared" si="38"/>
        <v>5.5623940066666675</v>
      </c>
      <c r="M310" s="10">
        <v>5.8435999999999995</v>
      </c>
      <c r="N310" s="10">
        <v>1.0746666666666664</v>
      </c>
      <c r="O310" s="247">
        <f t="shared" si="35"/>
        <v>1.0746666666666664</v>
      </c>
      <c r="P310" s="10">
        <f t="shared" si="39"/>
        <v>27.608194006666665</v>
      </c>
      <c r="Q310" s="11">
        <f t="shared" si="40"/>
        <v>4.961041151242887E-2</v>
      </c>
    </row>
    <row r="311" spans="1:17">
      <c r="A311" s="9">
        <f t="shared" si="36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37"/>
        <v>484.3</v>
      </c>
      <c r="G311" s="8"/>
      <c r="H311" s="8">
        <v>1</v>
      </c>
      <c r="I311" s="8">
        <v>12</v>
      </c>
      <c r="J311" s="11">
        <v>5.0980392156862739E-3</v>
      </c>
      <c r="K311" s="18">
        <f t="shared" si="34"/>
        <v>11.568113725490194</v>
      </c>
      <c r="L311" s="10">
        <f t="shared" si="38"/>
        <v>4.253595416862745</v>
      </c>
      <c r="M311" s="10">
        <v>4.4686352941176466</v>
      </c>
      <c r="N311" s="10">
        <v>0.82180392156862725</v>
      </c>
      <c r="O311" s="247">
        <f t="shared" si="35"/>
        <v>0.82180392156862725</v>
      </c>
      <c r="P311" s="10">
        <f t="shared" si="39"/>
        <v>21.112148358039214</v>
      </c>
      <c r="Q311" s="11">
        <f t="shared" si="40"/>
        <v>4.3593120706254831E-2</v>
      </c>
    </row>
    <row r="312" spans="1:17">
      <c r="A312" s="9">
        <f t="shared" si="36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37"/>
        <v>554.70000000000005</v>
      </c>
      <c r="G312" s="8">
        <v>1</v>
      </c>
      <c r="H312" s="8"/>
      <c r="I312" s="8">
        <v>17</v>
      </c>
      <c r="J312" s="11">
        <v>7.0588235294117641E-3</v>
      </c>
      <c r="K312" s="18">
        <f t="shared" si="34"/>
        <v>16.017388235294117</v>
      </c>
      <c r="L312" s="10">
        <f t="shared" si="38"/>
        <v>5.8895936541176477</v>
      </c>
      <c r="M312" s="10">
        <v>6.1873411764705875</v>
      </c>
      <c r="N312" s="10">
        <v>1.1378823529411763</v>
      </c>
      <c r="O312" s="247">
        <f t="shared" si="35"/>
        <v>1.1378823529411763</v>
      </c>
      <c r="P312" s="10">
        <f t="shared" si="39"/>
        <v>29.232205418823526</v>
      </c>
      <c r="Q312" s="11">
        <f t="shared" si="40"/>
        <v>5.2699126408551511E-2</v>
      </c>
    </row>
    <row r="313" spans="1:17">
      <c r="A313" s="9">
        <f t="shared" si="36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37"/>
        <v>401</v>
      </c>
      <c r="G313" s="8"/>
      <c r="H313" s="8"/>
      <c r="I313" s="8">
        <v>12</v>
      </c>
      <c r="J313" s="11">
        <v>4.7058823529411761E-3</v>
      </c>
      <c r="K313" s="18">
        <f t="shared" si="34"/>
        <v>10.678258823529411</v>
      </c>
      <c r="L313" s="10">
        <f t="shared" si="38"/>
        <v>3.9263957694117648</v>
      </c>
      <c r="M313" s="10">
        <v>4.1248941176470586</v>
      </c>
      <c r="N313" s="10">
        <v>0.75858823529411756</v>
      </c>
      <c r="O313" s="247">
        <f t="shared" si="35"/>
        <v>0.75858823529411756</v>
      </c>
      <c r="P313" s="10">
        <f t="shared" si="39"/>
        <v>19.488136945882353</v>
      </c>
      <c r="Q313" s="11">
        <f t="shared" si="40"/>
        <v>4.8598845251576941E-2</v>
      </c>
    </row>
    <row r="314" spans="1:17">
      <c r="A314" s="9">
        <f t="shared" si="36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37"/>
        <v>456.4</v>
      </c>
      <c r="G314" s="8"/>
      <c r="H314" s="8"/>
      <c r="I314" s="8">
        <v>12</v>
      </c>
      <c r="J314" s="11">
        <v>4.7058823529411761E-3</v>
      </c>
      <c r="K314" s="18">
        <f t="shared" si="34"/>
        <v>10.678258823529411</v>
      </c>
      <c r="L314" s="10">
        <f t="shared" si="38"/>
        <v>3.9263957694117648</v>
      </c>
      <c r="M314" s="10">
        <v>4.1248941176470586</v>
      </c>
      <c r="N314" s="10">
        <v>0.75858823529411756</v>
      </c>
      <c r="O314" s="247">
        <f t="shared" si="35"/>
        <v>0.75858823529411756</v>
      </c>
      <c r="P314" s="10">
        <f t="shared" si="39"/>
        <v>19.488136945882353</v>
      </c>
      <c r="Q314" s="11">
        <f t="shared" si="40"/>
        <v>4.2699686559777288E-2</v>
      </c>
    </row>
    <row r="315" spans="1:17">
      <c r="A315" s="9">
        <f t="shared" si="36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37"/>
        <v>419</v>
      </c>
      <c r="G315" s="8"/>
      <c r="H315" s="8"/>
      <c r="I315" s="8">
        <v>12</v>
      </c>
      <c r="J315" s="11">
        <v>4.7058823529411761E-3</v>
      </c>
      <c r="K315" s="18">
        <f t="shared" si="34"/>
        <v>10.678258823529411</v>
      </c>
      <c r="L315" s="10">
        <f t="shared" si="38"/>
        <v>3.9263957694117648</v>
      </c>
      <c r="M315" s="10">
        <v>4.1248941176470586</v>
      </c>
      <c r="N315" s="10">
        <v>0.75858823529411756</v>
      </c>
      <c r="O315" s="247">
        <f t="shared" si="35"/>
        <v>0.75858823529411756</v>
      </c>
      <c r="P315" s="10">
        <f t="shared" si="39"/>
        <v>19.488136945882353</v>
      </c>
      <c r="Q315" s="11">
        <f t="shared" si="40"/>
        <v>4.6511066696616594E-2</v>
      </c>
    </row>
    <row r="316" spans="1:17">
      <c r="A316" s="9">
        <f t="shared" si="36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37"/>
        <v>450.7</v>
      </c>
      <c r="G316" s="8"/>
      <c r="H316" s="8"/>
      <c r="I316" s="8">
        <v>14</v>
      </c>
      <c r="J316" s="11">
        <v>5.4901960784313726E-3</v>
      </c>
      <c r="K316" s="18">
        <f t="shared" si="34"/>
        <v>12.457968627450981</v>
      </c>
      <c r="L316" s="10">
        <f t="shared" si="38"/>
        <v>4.5807950643137261</v>
      </c>
      <c r="M316" s="10">
        <v>4.8123764705882355</v>
      </c>
      <c r="N316" s="10">
        <v>0.88501960784313716</v>
      </c>
      <c r="O316" s="247">
        <f t="shared" si="35"/>
        <v>0.88501960784313716</v>
      </c>
      <c r="P316" s="10">
        <f t="shared" si="39"/>
        <v>22.736159770196078</v>
      </c>
      <c r="Q316" s="11">
        <f t="shared" si="40"/>
        <v>5.0446327424442154E-2</v>
      </c>
    </row>
    <row r="317" spans="1:17">
      <c r="A317" s="9">
        <f t="shared" si="36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37"/>
        <v>403.5</v>
      </c>
      <c r="G317" s="8"/>
      <c r="H317" s="8"/>
      <c r="I317" s="8">
        <v>12</v>
      </c>
      <c r="J317" s="11">
        <v>4.7058823529411761E-3</v>
      </c>
      <c r="K317" s="18">
        <f t="shared" si="34"/>
        <v>10.678258823529411</v>
      </c>
      <c r="L317" s="10">
        <f t="shared" si="38"/>
        <v>3.9263957694117648</v>
      </c>
      <c r="M317" s="10">
        <v>4.1248941176470586</v>
      </c>
      <c r="N317" s="10">
        <v>0.75858823529411756</v>
      </c>
      <c r="O317" s="247">
        <f t="shared" si="35"/>
        <v>0.75858823529411756</v>
      </c>
      <c r="P317" s="10">
        <f t="shared" si="39"/>
        <v>19.488136945882353</v>
      </c>
      <c r="Q317" s="11">
        <f t="shared" si="40"/>
        <v>4.8297737164516366E-2</v>
      </c>
    </row>
    <row r="318" spans="1:17">
      <c r="A318" s="9">
        <f t="shared" si="36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37"/>
        <v>453.72</v>
      </c>
      <c r="G318" s="8"/>
      <c r="H318" s="8"/>
      <c r="I318" s="8">
        <v>12</v>
      </c>
      <c r="J318" s="11">
        <v>4.7058823529411761E-3</v>
      </c>
      <c r="K318" s="18">
        <f t="shared" si="34"/>
        <v>10.678258823529411</v>
      </c>
      <c r="L318" s="10">
        <f t="shared" si="38"/>
        <v>3.9263957694117648</v>
      </c>
      <c r="M318" s="10">
        <v>4.1248941176470586</v>
      </c>
      <c r="N318" s="10">
        <v>0.75858823529411756</v>
      </c>
      <c r="O318" s="247">
        <f t="shared" si="35"/>
        <v>0.75858823529411756</v>
      </c>
      <c r="P318" s="10">
        <f t="shared" si="39"/>
        <v>19.488136945882353</v>
      </c>
      <c r="Q318" s="11">
        <f t="shared" si="40"/>
        <v>4.2951901934854868E-2</v>
      </c>
    </row>
    <row r="319" spans="1:17">
      <c r="A319" s="9">
        <f t="shared" si="36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37"/>
        <v>535.75</v>
      </c>
      <c r="G319" s="8"/>
      <c r="H319" s="8"/>
      <c r="I319" s="8">
        <v>14</v>
      </c>
      <c r="J319" s="11">
        <v>5.4901960784313726E-3</v>
      </c>
      <c r="K319" s="18">
        <f t="shared" si="34"/>
        <v>12.457968627450981</v>
      </c>
      <c r="L319" s="10">
        <f t="shared" si="38"/>
        <v>4.5807950643137261</v>
      </c>
      <c r="M319" s="10">
        <v>4.8123764705882355</v>
      </c>
      <c r="N319" s="10">
        <v>0.88501960784313716</v>
      </c>
      <c r="O319" s="247">
        <f t="shared" si="35"/>
        <v>0.88501960784313716</v>
      </c>
      <c r="P319" s="10">
        <f t="shared" si="39"/>
        <v>22.736159770196078</v>
      </c>
      <c r="Q319" s="11">
        <f t="shared" si="40"/>
        <v>4.2438002370874618E-2</v>
      </c>
    </row>
    <row r="320" spans="1:17">
      <c r="A320" s="9">
        <f t="shared" si="36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37"/>
        <v>228.9</v>
      </c>
      <c r="G320" s="8">
        <v>1</v>
      </c>
      <c r="H320" s="8"/>
      <c r="I320" s="8">
        <v>6</v>
      </c>
      <c r="J320" s="11">
        <v>2.7450980392156863E-3</v>
      </c>
      <c r="K320" s="18">
        <f t="shared" si="34"/>
        <v>6.2289843137254906</v>
      </c>
      <c r="L320" s="10">
        <f t="shared" si="38"/>
        <v>2.290397532156863</v>
      </c>
      <c r="M320" s="10">
        <v>2.4061882352941177</v>
      </c>
      <c r="N320" s="10">
        <v>0.44250980392156858</v>
      </c>
      <c r="O320" s="247">
        <f t="shared" si="35"/>
        <v>0.44250980392156858</v>
      </c>
      <c r="P320" s="10">
        <f t="shared" si="39"/>
        <v>11.368079885098039</v>
      </c>
      <c r="Q320" s="11">
        <f t="shared" si="40"/>
        <v>4.9663957558313841E-2</v>
      </c>
    </row>
    <row r="321" spans="1:17">
      <c r="A321" s="9">
        <f t="shared" si="36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37"/>
        <v>133.4</v>
      </c>
      <c r="G321" s="8"/>
      <c r="H321" s="8"/>
      <c r="I321" s="8">
        <v>5</v>
      </c>
      <c r="J321" s="11">
        <v>1.9607843137254902E-3</v>
      </c>
      <c r="K321" s="18">
        <f t="shared" si="34"/>
        <v>4.4492745098039217</v>
      </c>
      <c r="L321" s="10">
        <f t="shared" si="38"/>
        <v>1.6359982372549022</v>
      </c>
      <c r="M321" s="10">
        <v>1.7187058823529411</v>
      </c>
      <c r="N321" s="10">
        <v>0.31607843137254898</v>
      </c>
      <c r="O321" s="247">
        <f t="shared" si="35"/>
        <v>0.31607843137254898</v>
      </c>
      <c r="P321" s="10">
        <f t="shared" si="39"/>
        <v>8.1200570607843137</v>
      </c>
      <c r="Q321" s="11">
        <f t="shared" si="40"/>
        <v>6.0869992959402645E-2</v>
      </c>
    </row>
    <row r="322" spans="1:17">
      <c r="A322" s="9">
        <f t="shared" si="36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37"/>
        <v>64.599999999999994</v>
      </c>
      <c r="G322" s="8"/>
      <c r="H322" s="8"/>
      <c r="I322" s="8">
        <v>2</v>
      </c>
      <c r="J322" s="11">
        <v>7.8431372549019605E-4</v>
      </c>
      <c r="K322" s="18">
        <f t="shared" si="34"/>
        <v>1.7797098039215686</v>
      </c>
      <c r="L322" s="10">
        <f t="shared" si="38"/>
        <v>0.6543992949019608</v>
      </c>
      <c r="M322" s="10">
        <v>0.68748235294117643</v>
      </c>
      <c r="N322" s="10">
        <v>0.12643137254901959</v>
      </c>
      <c r="O322" s="247">
        <f t="shared" si="35"/>
        <v>0.12643137254901959</v>
      </c>
      <c r="P322" s="10">
        <f t="shared" si="39"/>
        <v>3.2480228243137255</v>
      </c>
      <c r="Q322" s="11">
        <f t="shared" si="40"/>
        <v>5.0278991088447765E-2</v>
      </c>
    </row>
    <row r="323" spans="1:17">
      <c r="A323" s="9">
        <f t="shared" si="36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37"/>
        <v>506.7</v>
      </c>
      <c r="G323" s="8"/>
      <c r="H323" s="8"/>
      <c r="I323" s="8">
        <v>15</v>
      </c>
      <c r="J323" s="11">
        <v>5.8823529411764705E-3</v>
      </c>
      <c r="K323" s="18">
        <f t="shared" si="34"/>
        <v>13.347823529411766</v>
      </c>
      <c r="L323" s="10">
        <f t="shared" si="38"/>
        <v>4.9079947117647071</v>
      </c>
      <c r="M323" s="10">
        <v>5.1561176470588235</v>
      </c>
      <c r="N323" s="10">
        <v>0.94823529411764695</v>
      </c>
      <c r="O323" s="247">
        <f t="shared" si="35"/>
        <v>0.94823529411764695</v>
      </c>
      <c r="P323" s="10">
        <f t="shared" si="39"/>
        <v>24.360171182352946</v>
      </c>
      <c r="Q323" s="11">
        <f t="shared" si="40"/>
        <v>4.8076122325543612E-2</v>
      </c>
    </row>
    <row r="324" spans="1:17">
      <c r="A324" s="9">
        <f t="shared" si="36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37"/>
        <v>269.3</v>
      </c>
      <c r="G324" s="8"/>
      <c r="H324" s="8"/>
      <c r="I324" s="8">
        <v>6</v>
      </c>
      <c r="J324" s="11">
        <v>2.352941176470588E-3</v>
      </c>
      <c r="K324" s="18">
        <f t="shared" si="34"/>
        <v>5.3391294117647057</v>
      </c>
      <c r="L324" s="10">
        <f t="shared" si="38"/>
        <v>1.9631978847058824</v>
      </c>
      <c r="M324" s="10">
        <v>2.0624470588235293</v>
      </c>
      <c r="N324" s="10">
        <v>0.37929411764705878</v>
      </c>
      <c r="O324" s="247">
        <f t="shared" si="35"/>
        <v>0.37929411764705878</v>
      </c>
      <c r="P324" s="10">
        <f t="shared" si="39"/>
        <v>9.7440684729411764</v>
      </c>
      <c r="Q324" s="11">
        <f t="shared" si="40"/>
        <v>3.618295014088814E-2</v>
      </c>
    </row>
    <row r="325" spans="1:17">
      <c r="A325" s="9">
        <f t="shared" si="36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37"/>
        <v>294</v>
      </c>
      <c r="G325" s="8"/>
      <c r="H325" s="8"/>
      <c r="I325" s="8">
        <v>6</v>
      </c>
      <c r="J325" s="11">
        <v>2.352941176470588E-3</v>
      </c>
      <c r="K325" s="18">
        <f t="shared" ref="K325:K388" si="41">J325*$K$2</f>
        <v>5.3391294117647057</v>
      </c>
      <c r="L325" s="10">
        <f t="shared" si="38"/>
        <v>1.9631978847058824</v>
      </c>
      <c r="M325" s="10">
        <v>2.0624470588235293</v>
      </c>
      <c r="N325" s="10">
        <v>0.37929411764705878</v>
      </c>
      <c r="O325" s="247">
        <f t="shared" ref="O325:O388" si="42">N325*$O$2</f>
        <v>0.37929411764705878</v>
      </c>
      <c r="P325" s="10">
        <f t="shared" si="39"/>
        <v>9.7440684729411764</v>
      </c>
      <c r="Q325" s="11">
        <f t="shared" si="40"/>
        <v>3.3143090044017609E-2</v>
      </c>
    </row>
    <row r="326" spans="1:17">
      <c r="A326" s="9">
        <f t="shared" si="36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37"/>
        <v>302.59999999999997</v>
      </c>
      <c r="G326" s="8"/>
      <c r="H326" s="8">
        <v>1</v>
      </c>
      <c r="I326" s="8">
        <v>6</v>
      </c>
      <c r="J326" s="11">
        <v>2.7450980392156863E-3</v>
      </c>
      <c r="K326" s="18">
        <f t="shared" si="41"/>
        <v>6.2289843137254906</v>
      </c>
      <c r="L326" s="10">
        <f t="shared" si="38"/>
        <v>2.290397532156863</v>
      </c>
      <c r="M326" s="10">
        <v>2.4061882352941177</v>
      </c>
      <c r="N326" s="10">
        <v>0.44250980392156858</v>
      </c>
      <c r="O326" s="247">
        <f t="shared" si="42"/>
        <v>0.44250980392156858</v>
      </c>
      <c r="P326" s="10">
        <f t="shared" si="39"/>
        <v>11.368079885098039</v>
      </c>
      <c r="Q326" s="11">
        <f t="shared" si="40"/>
        <v>3.7568010195300858E-2</v>
      </c>
    </row>
    <row r="327" spans="1:17">
      <c r="A327" s="9">
        <f t="shared" si="36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37"/>
        <v>621.4</v>
      </c>
      <c r="G327" s="8"/>
      <c r="H327" s="8">
        <v>1</v>
      </c>
      <c r="I327" s="8">
        <v>10</v>
      </c>
      <c r="J327" s="11">
        <v>4.3137254901960782E-3</v>
      </c>
      <c r="K327" s="18">
        <f t="shared" si="41"/>
        <v>9.7884039215686283</v>
      </c>
      <c r="L327" s="10">
        <f t="shared" si="38"/>
        <v>3.5991961219607851</v>
      </c>
      <c r="M327" s="10">
        <v>3.7811529411764702</v>
      </c>
      <c r="N327" s="10">
        <v>0.69537254901960777</v>
      </c>
      <c r="O327" s="247">
        <f t="shared" si="42"/>
        <v>0.69537254901960777</v>
      </c>
      <c r="P327" s="10">
        <f t="shared" si="39"/>
        <v>17.864125533725492</v>
      </c>
      <c r="Q327" s="11">
        <f t="shared" si="40"/>
        <v>2.8748190430842441E-2</v>
      </c>
    </row>
    <row r="328" spans="1:17">
      <c r="A328" s="9">
        <f t="shared" ref="A328:A391" si="43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37"/>
        <v>240.2</v>
      </c>
      <c r="G328" s="8"/>
      <c r="H328" s="8"/>
      <c r="I328" s="8">
        <v>6</v>
      </c>
      <c r="J328" s="11">
        <v>2.352941176470588E-3</v>
      </c>
      <c r="K328" s="18">
        <f t="shared" si="41"/>
        <v>5.3391294117647057</v>
      </c>
      <c r="L328" s="10">
        <f t="shared" si="38"/>
        <v>1.9631978847058824</v>
      </c>
      <c r="M328" s="10">
        <v>2.0624470588235293</v>
      </c>
      <c r="N328" s="10">
        <v>0.37929411764705878</v>
      </c>
      <c r="O328" s="247">
        <f t="shared" si="42"/>
        <v>0.37929411764705878</v>
      </c>
      <c r="P328" s="10">
        <f t="shared" si="39"/>
        <v>9.7440684729411764</v>
      </c>
      <c r="Q328" s="11">
        <f t="shared" si="40"/>
        <v>4.0566479904001571E-2</v>
      </c>
    </row>
    <row r="329" spans="1:17">
      <c r="A329" s="9">
        <f t="shared" si="43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37"/>
        <v>580.6</v>
      </c>
      <c r="G329" s="8"/>
      <c r="H329" s="8">
        <v>1</v>
      </c>
      <c r="I329" s="8">
        <v>9</v>
      </c>
      <c r="J329" s="11">
        <v>3.9215686274509803E-3</v>
      </c>
      <c r="K329" s="18">
        <f t="shared" si="41"/>
        <v>8.8985490196078434</v>
      </c>
      <c r="L329" s="10">
        <f t="shared" si="38"/>
        <v>3.2719964745098045</v>
      </c>
      <c r="M329" s="10">
        <v>3.4374117647058822</v>
      </c>
      <c r="N329" s="10">
        <v>0.63215686274509797</v>
      </c>
      <c r="O329" s="247">
        <f t="shared" si="42"/>
        <v>0.63215686274509797</v>
      </c>
      <c r="P329" s="10">
        <f t="shared" si="39"/>
        <v>16.240114121568627</v>
      </c>
      <c r="Q329" s="11">
        <f t="shared" si="40"/>
        <v>2.797126097411062E-2</v>
      </c>
    </row>
    <row r="330" spans="1:17">
      <c r="A330" s="9">
        <f t="shared" si="43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44">C330+D330+E330</f>
        <v>630.29999999999995</v>
      </c>
      <c r="G330" s="8"/>
      <c r="H330" s="8"/>
      <c r="I330" s="8">
        <v>14</v>
      </c>
      <c r="J330" s="11">
        <v>5.4901960784313726E-3</v>
      </c>
      <c r="K330" s="18">
        <f t="shared" si="41"/>
        <v>12.457968627450981</v>
      </c>
      <c r="L330" s="10">
        <f t="shared" ref="L330:L392" si="45">K330*0.3677</f>
        <v>4.5807950643137261</v>
      </c>
      <c r="M330" s="10">
        <v>4.8123764705882355</v>
      </c>
      <c r="N330" s="10">
        <v>0.88501960784313716</v>
      </c>
      <c r="O330" s="247">
        <f t="shared" si="42"/>
        <v>0.88501960784313716</v>
      </c>
      <c r="P330" s="10">
        <f t="shared" ref="P330:P392" si="46">K330+L330+M330+O330</f>
        <v>22.736159770196078</v>
      </c>
      <c r="Q330" s="11">
        <f t="shared" ref="Q330:Q392" si="47">P330/F330</f>
        <v>3.6071965366009963E-2</v>
      </c>
    </row>
    <row r="331" spans="1:17">
      <c r="A331" s="9">
        <f t="shared" si="43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44"/>
        <v>751.9</v>
      </c>
      <c r="G331" s="8"/>
      <c r="H331" s="8">
        <v>1</v>
      </c>
      <c r="I331" s="8">
        <v>24</v>
      </c>
      <c r="J331" s="11">
        <v>9.8039215686274508E-3</v>
      </c>
      <c r="K331" s="18">
        <f t="shared" si="41"/>
        <v>22.246372549019608</v>
      </c>
      <c r="L331" s="10">
        <f t="shared" si="45"/>
        <v>8.1799911862745098</v>
      </c>
      <c r="M331" s="10">
        <v>8.5935294117647061</v>
      </c>
      <c r="N331" s="10">
        <v>1.580392156862745</v>
      </c>
      <c r="O331" s="247">
        <f t="shared" si="42"/>
        <v>1.580392156862745</v>
      </c>
      <c r="P331" s="10">
        <f t="shared" si="46"/>
        <v>40.600285303921567</v>
      </c>
      <c r="Q331" s="11">
        <f t="shared" si="47"/>
        <v>5.399692153733418E-2</v>
      </c>
    </row>
    <row r="332" spans="1:17">
      <c r="A332" s="9">
        <f t="shared" si="43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44"/>
        <v>212.8</v>
      </c>
      <c r="G332" s="8"/>
      <c r="H332" s="8"/>
      <c r="I332" s="8">
        <v>8</v>
      </c>
      <c r="J332" s="11">
        <v>3.1372549019607842E-3</v>
      </c>
      <c r="K332" s="18">
        <f t="shared" si="41"/>
        <v>7.1188392156862745</v>
      </c>
      <c r="L332" s="10">
        <f t="shared" si="45"/>
        <v>2.6175971796078432</v>
      </c>
      <c r="M332" s="10">
        <v>2.7499294117647057</v>
      </c>
      <c r="N332" s="10">
        <v>0.50572549019607838</v>
      </c>
      <c r="O332" s="247">
        <f t="shared" si="42"/>
        <v>0.50572549019607838</v>
      </c>
      <c r="P332" s="10">
        <f t="shared" si="46"/>
        <v>12.992091297254902</v>
      </c>
      <c r="Q332" s="11">
        <f t="shared" si="47"/>
        <v>6.1053060607400851E-2</v>
      </c>
    </row>
    <row r="333" spans="1:17">
      <c r="A333" s="9">
        <f t="shared" si="43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44"/>
        <v>387.9</v>
      </c>
      <c r="G333" s="8"/>
      <c r="H333" s="8"/>
      <c r="I333" s="8">
        <v>11</v>
      </c>
      <c r="J333" s="11">
        <v>4.3137254901960782E-3</v>
      </c>
      <c r="K333" s="18">
        <f t="shared" si="41"/>
        <v>9.7884039215686283</v>
      </c>
      <c r="L333" s="10">
        <f t="shared" si="45"/>
        <v>3.5991961219607851</v>
      </c>
      <c r="M333" s="10">
        <v>3.7811529411764702</v>
      </c>
      <c r="N333" s="10">
        <v>0.69537254901960777</v>
      </c>
      <c r="O333" s="247">
        <f t="shared" si="42"/>
        <v>0.69537254901960777</v>
      </c>
      <c r="P333" s="10">
        <f t="shared" si="46"/>
        <v>17.864125533725492</v>
      </c>
      <c r="Q333" s="11">
        <f t="shared" si="47"/>
        <v>4.605343009467773E-2</v>
      </c>
    </row>
    <row r="334" spans="1:17">
      <c r="A334" s="9">
        <f t="shared" si="43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44"/>
        <v>474.4</v>
      </c>
      <c r="G334" s="8"/>
      <c r="H334" s="8"/>
      <c r="I334" s="8">
        <v>14</v>
      </c>
      <c r="J334" s="11">
        <v>5.4901960784313726E-3</v>
      </c>
      <c r="K334" s="18">
        <f t="shared" si="41"/>
        <v>12.457968627450981</v>
      </c>
      <c r="L334" s="10">
        <f t="shared" si="45"/>
        <v>4.5807950643137261</v>
      </c>
      <c r="M334" s="10">
        <v>4.8123764705882355</v>
      </c>
      <c r="N334" s="10">
        <v>0.88501960784313716</v>
      </c>
      <c r="O334" s="247">
        <f t="shared" si="42"/>
        <v>0.88501960784313716</v>
      </c>
      <c r="P334" s="10">
        <f t="shared" si="46"/>
        <v>22.736159770196078</v>
      </c>
      <c r="Q334" s="11">
        <f t="shared" si="47"/>
        <v>4.7926137795522933E-2</v>
      </c>
    </row>
    <row r="335" spans="1:17">
      <c r="A335" s="9">
        <f t="shared" si="43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44"/>
        <v>549.4</v>
      </c>
      <c r="G335" s="8"/>
      <c r="H335" s="8"/>
      <c r="I335" s="8">
        <v>15</v>
      </c>
      <c r="J335" s="11">
        <v>5.8823529411764705E-3</v>
      </c>
      <c r="K335" s="18">
        <f t="shared" si="41"/>
        <v>13.347823529411766</v>
      </c>
      <c r="L335" s="10">
        <f t="shared" si="45"/>
        <v>4.9079947117647071</v>
      </c>
      <c r="M335" s="10">
        <v>5.1561176470588235</v>
      </c>
      <c r="N335" s="10">
        <v>0.94823529411764695</v>
      </c>
      <c r="O335" s="247">
        <f t="shared" si="42"/>
        <v>0.94823529411764695</v>
      </c>
      <c r="P335" s="10">
        <f t="shared" si="46"/>
        <v>24.360171182352946</v>
      </c>
      <c r="Q335" s="11">
        <f t="shared" si="47"/>
        <v>4.4339590794235433E-2</v>
      </c>
    </row>
    <row r="336" spans="1:17">
      <c r="A336" s="9">
        <f t="shared" si="43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44"/>
        <v>189</v>
      </c>
      <c r="G336" s="8"/>
      <c r="H336" s="8"/>
      <c r="I336" s="8">
        <v>5</v>
      </c>
      <c r="J336" s="11">
        <v>1.9607843137254902E-3</v>
      </c>
      <c r="K336" s="18">
        <f t="shared" si="41"/>
        <v>4.4492745098039217</v>
      </c>
      <c r="L336" s="10">
        <f t="shared" si="45"/>
        <v>1.6359982372549022</v>
      </c>
      <c r="M336" s="10">
        <v>1.7187058823529411</v>
      </c>
      <c r="N336" s="10">
        <v>0.31607843137254898</v>
      </c>
      <c r="O336" s="247">
        <f t="shared" si="42"/>
        <v>0.31607843137254898</v>
      </c>
      <c r="P336" s="10">
        <f t="shared" si="46"/>
        <v>8.1200570607843137</v>
      </c>
      <c r="Q336" s="11">
        <f t="shared" si="47"/>
        <v>4.2963264871874678E-2</v>
      </c>
    </row>
    <row r="337" spans="1:17">
      <c r="A337" s="9">
        <f t="shared" si="43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44"/>
        <v>276.5</v>
      </c>
      <c r="G337" s="8"/>
      <c r="H337" s="8"/>
      <c r="I337" s="8">
        <v>5</v>
      </c>
      <c r="J337" s="11">
        <v>1.9607843137254902E-3</v>
      </c>
      <c r="K337" s="18">
        <f t="shared" si="41"/>
        <v>4.4492745098039217</v>
      </c>
      <c r="L337" s="10">
        <f t="shared" si="45"/>
        <v>1.6359982372549022</v>
      </c>
      <c r="M337" s="10">
        <v>1.7187058823529411</v>
      </c>
      <c r="N337" s="10">
        <v>0.31607843137254898</v>
      </c>
      <c r="O337" s="247">
        <f t="shared" si="42"/>
        <v>0.31607843137254898</v>
      </c>
      <c r="P337" s="10">
        <f t="shared" si="46"/>
        <v>8.1200570607843137</v>
      </c>
      <c r="Q337" s="11">
        <f t="shared" si="47"/>
        <v>2.9367294975711805E-2</v>
      </c>
    </row>
    <row r="338" spans="1:17">
      <c r="A338" s="9">
        <f t="shared" si="43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44"/>
        <v>627.9</v>
      </c>
      <c r="G338" s="8"/>
      <c r="H338" s="8"/>
      <c r="I338" s="8">
        <v>23</v>
      </c>
      <c r="J338" s="11">
        <v>9.0196078431372551E-3</v>
      </c>
      <c r="K338" s="18">
        <f t="shared" si="41"/>
        <v>20.466662745098041</v>
      </c>
      <c r="L338" s="10">
        <f t="shared" si="45"/>
        <v>7.5255918913725504</v>
      </c>
      <c r="M338" s="10">
        <v>7.9060470588235292</v>
      </c>
      <c r="N338" s="10">
        <v>1.4539607843137254</v>
      </c>
      <c r="O338" s="247">
        <f t="shared" si="42"/>
        <v>1.4539607843137254</v>
      </c>
      <c r="P338" s="10">
        <f t="shared" si="46"/>
        <v>37.352262479607845</v>
      </c>
      <c r="Q338" s="11">
        <f t="shared" si="47"/>
        <v>5.9487597514903401E-2</v>
      </c>
    </row>
    <row r="339" spans="1:17">
      <c r="A339" s="9">
        <f t="shared" si="43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44"/>
        <v>645.70000000000005</v>
      </c>
      <c r="G339" s="8"/>
      <c r="H339" s="8"/>
      <c r="I339" s="8">
        <v>18</v>
      </c>
      <c r="J339" s="11">
        <v>7.0588235294117641E-3</v>
      </c>
      <c r="K339" s="18">
        <f t="shared" si="41"/>
        <v>16.017388235294117</v>
      </c>
      <c r="L339" s="10">
        <f t="shared" si="45"/>
        <v>5.8895936541176477</v>
      </c>
      <c r="M339" s="10">
        <v>6.1873411764705875</v>
      </c>
      <c r="N339" s="10">
        <v>1.1378823529411763</v>
      </c>
      <c r="O339" s="247">
        <f t="shared" si="42"/>
        <v>1.1378823529411763</v>
      </c>
      <c r="P339" s="10">
        <f t="shared" si="46"/>
        <v>29.232205418823526</v>
      </c>
      <c r="Q339" s="11">
        <f t="shared" si="47"/>
        <v>4.5272116182164354E-2</v>
      </c>
    </row>
    <row r="340" spans="1:17" ht="18.75">
      <c r="A340" s="9">
        <f t="shared" si="43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44"/>
        <v>443.59999999999997</v>
      </c>
      <c r="G340" s="8"/>
      <c r="H340" s="8">
        <v>1</v>
      </c>
      <c r="I340" s="24">
        <v>14</v>
      </c>
      <c r="J340" s="11">
        <v>5.8823529411764705E-3</v>
      </c>
      <c r="K340" s="18">
        <f t="shared" si="41"/>
        <v>13.347823529411766</v>
      </c>
      <c r="L340" s="10">
        <f t="shared" si="45"/>
        <v>4.9079947117647071</v>
      </c>
      <c r="M340" s="10">
        <v>5.1561176470588235</v>
      </c>
      <c r="N340" s="10">
        <v>0.94823529411764695</v>
      </c>
      <c r="O340" s="247">
        <f t="shared" si="42"/>
        <v>0.94823529411764695</v>
      </c>
      <c r="P340" s="10">
        <f t="shared" si="46"/>
        <v>24.360171182352946</v>
      </c>
      <c r="Q340" s="11">
        <f t="shared" si="47"/>
        <v>5.4914723134249208E-2</v>
      </c>
    </row>
    <row r="341" spans="1:17">
      <c r="A341" s="9">
        <f t="shared" si="43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44"/>
        <v>710.6</v>
      </c>
      <c r="G341" s="8"/>
      <c r="H341" s="8">
        <v>1</v>
      </c>
      <c r="I341" s="8">
        <v>21</v>
      </c>
      <c r="J341" s="11">
        <v>8.6274509803921564E-3</v>
      </c>
      <c r="K341" s="18">
        <f t="shared" si="41"/>
        <v>19.576807843137257</v>
      </c>
      <c r="L341" s="10">
        <f t="shared" si="45"/>
        <v>7.1983922439215702</v>
      </c>
      <c r="M341" s="10">
        <v>7.5623058823529403</v>
      </c>
      <c r="N341" s="10">
        <v>1.3907450980392155</v>
      </c>
      <c r="O341" s="247">
        <f t="shared" si="42"/>
        <v>1.3907450980392155</v>
      </c>
      <c r="P341" s="10">
        <f t="shared" si="46"/>
        <v>35.728251067450984</v>
      </c>
      <c r="Q341" s="11">
        <f t="shared" si="47"/>
        <v>5.0278991088447765E-2</v>
      </c>
    </row>
    <row r="342" spans="1:17">
      <c r="A342" s="9">
        <f t="shared" si="43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44"/>
        <v>212.4</v>
      </c>
      <c r="G342" s="8"/>
      <c r="H342" s="8"/>
      <c r="I342" s="8">
        <v>4</v>
      </c>
      <c r="J342" s="11">
        <v>1.5686274509803921E-3</v>
      </c>
      <c r="K342" s="18">
        <f t="shared" si="41"/>
        <v>3.5594196078431373</v>
      </c>
      <c r="L342" s="10">
        <f t="shared" si="45"/>
        <v>1.3087985898039216</v>
      </c>
      <c r="M342" s="10">
        <v>1.3749647058823529</v>
      </c>
      <c r="N342" s="10">
        <v>0.25286274509803919</v>
      </c>
      <c r="O342" s="247">
        <f t="shared" si="42"/>
        <v>0.25286274509803919</v>
      </c>
      <c r="P342" s="10">
        <f t="shared" si="46"/>
        <v>6.4960456486274509</v>
      </c>
      <c r="Q342" s="11">
        <f t="shared" si="47"/>
        <v>3.0584019061334514E-2</v>
      </c>
    </row>
    <row r="343" spans="1:17">
      <c r="A343" s="9">
        <f t="shared" si="43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44"/>
        <v>1420.2</v>
      </c>
      <c r="G343" s="8">
        <v>2</v>
      </c>
      <c r="H343" s="8"/>
      <c r="I343" s="8">
        <v>13</v>
      </c>
      <c r="J343" s="11">
        <v>5.8823529411764705E-3</v>
      </c>
      <c r="K343" s="18">
        <f t="shared" si="41"/>
        <v>13.347823529411766</v>
      </c>
      <c r="L343" s="10">
        <f t="shared" si="45"/>
        <v>4.9079947117647071</v>
      </c>
      <c r="M343" s="10">
        <v>5.1561176470588235</v>
      </c>
      <c r="N343" s="10">
        <v>5.0658823529411769</v>
      </c>
      <c r="O343" s="247">
        <f t="shared" si="42"/>
        <v>5.0658823529411769</v>
      </c>
      <c r="P343" s="10">
        <f t="shared" si="46"/>
        <v>28.477818241176475</v>
      </c>
      <c r="Q343" s="11">
        <f t="shared" si="47"/>
        <v>2.0051977356130457E-2</v>
      </c>
    </row>
    <row r="344" spans="1:17">
      <c r="A344" s="9">
        <f t="shared" si="43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44"/>
        <v>438.5</v>
      </c>
      <c r="G344" s="8">
        <v>1</v>
      </c>
      <c r="H344" s="8"/>
      <c r="I344" s="8">
        <v>6</v>
      </c>
      <c r="J344" s="11">
        <v>2.7450980392156863E-3</v>
      </c>
      <c r="K344" s="18">
        <f t="shared" si="41"/>
        <v>6.2289843137254906</v>
      </c>
      <c r="L344" s="10">
        <f t="shared" si="45"/>
        <v>2.290397532156863</v>
      </c>
      <c r="M344" s="10">
        <v>2.4061882352941177</v>
      </c>
      <c r="N344" s="10">
        <v>0.44250980392156858</v>
      </c>
      <c r="O344" s="247">
        <f t="shared" si="42"/>
        <v>0.44250980392156858</v>
      </c>
      <c r="P344" s="10">
        <f t="shared" si="46"/>
        <v>11.368079885098039</v>
      </c>
      <c r="Q344" s="11">
        <f t="shared" si="47"/>
        <v>2.5924925621660294E-2</v>
      </c>
    </row>
    <row r="345" spans="1:17">
      <c r="A345" s="9">
        <f t="shared" si="43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44"/>
        <v>515.1</v>
      </c>
      <c r="G345" s="8"/>
      <c r="H345" s="8"/>
      <c r="I345" s="8">
        <v>9</v>
      </c>
      <c r="J345" s="11">
        <v>3.529411764705882E-3</v>
      </c>
      <c r="K345" s="18">
        <f t="shared" si="41"/>
        <v>8.0086941176470585</v>
      </c>
      <c r="L345" s="10">
        <f t="shared" si="45"/>
        <v>2.9447968270588238</v>
      </c>
      <c r="M345" s="10">
        <v>3.0936705882352937</v>
      </c>
      <c r="N345" s="10">
        <v>0.56894117647058817</v>
      </c>
      <c r="O345" s="247">
        <f t="shared" si="42"/>
        <v>0.56894117647058817</v>
      </c>
      <c r="P345" s="10">
        <f t="shared" si="46"/>
        <v>14.616102709411763</v>
      </c>
      <c r="Q345" s="11">
        <f t="shared" si="47"/>
        <v>2.8375272198430911E-2</v>
      </c>
    </row>
    <row r="346" spans="1:17">
      <c r="A346" s="9">
        <f t="shared" si="43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44"/>
        <v>508.41</v>
      </c>
      <c r="G346" s="8"/>
      <c r="H346" s="8">
        <v>1</v>
      </c>
      <c r="I346" s="8">
        <v>8</v>
      </c>
      <c r="J346" s="11">
        <v>3.529411764705882E-3</v>
      </c>
      <c r="K346" s="18">
        <f t="shared" si="41"/>
        <v>8.0086941176470585</v>
      </c>
      <c r="L346" s="10">
        <f t="shared" si="45"/>
        <v>2.9447968270588238</v>
      </c>
      <c r="M346" s="10">
        <v>3.0936705882352937</v>
      </c>
      <c r="N346" s="10">
        <v>0.56894117647058817</v>
      </c>
      <c r="O346" s="247">
        <f t="shared" si="42"/>
        <v>0.56894117647058817</v>
      </c>
      <c r="P346" s="10">
        <f t="shared" si="46"/>
        <v>14.616102709411763</v>
      </c>
      <c r="Q346" s="11">
        <f t="shared" si="47"/>
        <v>2.8748653074116878E-2</v>
      </c>
    </row>
    <row r="347" spans="1:17">
      <c r="A347" s="9">
        <f t="shared" si="43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44"/>
        <v>448.2</v>
      </c>
      <c r="G347" s="8"/>
      <c r="H347" s="8"/>
      <c r="I347" s="8">
        <v>8</v>
      </c>
      <c r="J347" s="11">
        <v>3.1372549019607842E-3</v>
      </c>
      <c r="K347" s="18">
        <f t="shared" si="41"/>
        <v>7.1188392156862745</v>
      </c>
      <c r="L347" s="10">
        <f t="shared" si="45"/>
        <v>2.6175971796078432</v>
      </c>
      <c r="M347" s="10">
        <v>2.7499294117647057</v>
      </c>
      <c r="N347" s="10">
        <v>0.50572549019607838</v>
      </c>
      <c r="O347" s="247">
        <f t="shared" si="42"/>
        <v>0.50572549019607838</v>
      </c>
      <c r="P347" s="10">
        <f t="shared" si="46"/>
        <v>12.992091297254902</v>
      </c>
      <c r="Q347" s="11">
        <f t="shared" si="47"/>
        <v>2.8987263046084118E-2</v>
      </c>
    </row>
    <row r="348" spans="1:17">
      <c r="A348" s="9">
        <f t="shared" si="43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44"/>
        <v>328</v>
      </c>
      <c r="G348" s="8"/>
      <c r="H348" s="8"/>
      <c r="I348" s="8">
        <v>6</v>
      </c>
      <c r="J348" s="11">
        <v>2.352941176470588E-3</v>
      </c>
      <c r="K348" s="18">
        <f t="shared" si="41"/>
        <v>5.3391294117647057</v>
      </c>
      <c r="L348" s="10">
        <f t="shared" si="45"/>
        <v>1.9631978847058824</v>
      </c>
      <c r="M348" s="10">
        <v>2.0624470588235293</v>
      </c>
      <c r="N348" s="10">
        <v>0.37929411764705878</v>
      </c>
      <c r="O348" s="247">
        <f t="shared" si="42"/>
        <v>0.37929411764705878</v>
      </c>
      <c r="P348" s="10">
        <f t="shared" si="46"/>
        <v>9.7440684729411764</v>
      </c>
      <c r="Q348" s="11">
        <f t="shared" si="47"/>
        <v>2.9707525832137732E-2</v>
      </c>
    </row>
    <row r="349" spans="1:17">
      <c r="A349" s="9">
        <f t="shared" si="43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44"/>
        <v>441.4</v>
      </c>
      <c r="G349" s="8"/>
      <c r="H349" s="8"/>
      <c r="I349" s="8">
        <v>8</v>
      </c>
      <c r="J349" s="11">
        <v>3.1372549019607842E-3</v>
      </c>
      <c r="K349" s="18">
        <f t="shared" si="41"/>
        <v>7.1188392156862745</v>
      </c>
      <c r="L349" s="10">
        <f t="shared" si="45"/>
        <v>2.6175971796078432</v>
      </c>
      <c r="M349" s="10">
        <v>2.7499294117647057</v>
      </c>
      <c r="N349" s="10">
        <v>0.50572549019607838</v>
      </c>
      <c r="O349" s="247">
        <f t="shared" si="42"/>
        <v>0.50572549019607838</v>
      </c>
      <c r="P349" s="10">
        <f t="shared" si="46"/>
        <v>12.992091297254902</v>
      </c>
      <c r="Q349" s="11">
        <f t="shared" si="47"/>
        <v>2.9433827134696201E-2</v>
      </c>
    </row>
    <row r="350" spans="1:17">
      <c r="A350" s="9">
        <f t="shared" si="43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44"/>
        <v>426.4</v>
      </c>
      <c r="G350" s="8"/>
      <c r="H350" s="8"/>
      <c r="I350" s="8">
        <v>8</v>
      </c>
      <c r="J350" s="11">
        <v>3.1372549019607842E-3</v>
      </c>
      <c r="K350" s="18">
        <f t="shared" si="41"/>
        <v>7.1188392156862745</v>
      </c>
      <c r="L350" s="10">
        <f t="shared" si="45"/>
        <v>2.6175971796078432</v>
      </c>
      <c r="M350" s="10">
        <v>2.7499294117647057</v>
      </c>
      <c r="N350" s="10">
        <v>0.50572549019607838</v>
      </c>
      <c r="O350" s="247">
        <f t="shared" si="42"/>
        <v>0.50572549019607838</v>
      </c>
      <c r="P350" s="10">
        <f t="shared" si="46"/>
        <v>12.992091297254902</v>
      </c>
      <c r="Q350" s="11">
        <f t="shared" si="47"/>
        <v>3.0469257263731009E-2</v>
      </c>
    </row>
    <row r="351" spans="1:17">
      <c r="A351" s="9">
        <f t="shared" si="43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44"/>
        <v>219.4</v>
      </c>
      <c r="G351" s="8"/>
      <c r="H351" s="8"/>
      <c r="I351" s="8">
        <v>5</v>
      </c>
      <c r="J351" s="11">
        <v>1.9607843137254902E-3</v>
      </c>
      <c r="K351" s="18">
        <f t="shared" si="41"/>
        <v>4.4492745098039217</v>
      </c>
      <c r="L351" s="10">
        <f t="shared" si="45"/>
        <v>1.6359982372549022</v>
      </c>
      <c r="M351" s="10">
        <v>1.7187058823529411</v>
      </c>
      <c r="N351" s="10">
        <v>0.31607843137254898</v>
      </c>
      <c r="O351" s="247">
        <f t="shared" si="42"/>
        <v>0.31607843137254898</v>
      </c>
      <c r="P351" s="10">
        <f t="shared" si="46"/>
        <v>8.1200570607843137</v>
      </c>
      <c r="Q351" s="11">
        <f t="shared" si="47"/>
        <v>3.7010287423811822E-2</v>
      </c>
    </row>
    <row r="352" spans="1:17">
      <c r="A352" s="9">
        <f t="shared" si="43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44"/>
        <v>579.9</v>
      </c>
      <c r="G352" s="8"/>
      <c r="H352" s="8">
        <v>1</v>
      </c>
      <c r="I352" s="8">
        <v>17</v>
      </c>
      <c r="J352" s="11">
        <v>7.0588235294117641E-3</v>
      </c>
      <c r="K352" s="18">
        <f t="shared" si="41"/>
        <v>16.017388235294117</v>
      </c>
      <c r="L352" s="10">
        <f t="shared" si="45"/>
        <v>5.8895936541176477</v>
      </c>
      <c r="M352" s="10">
        <v>6.1873411764705875</v>
      </c>
      <c r="N352" s="10">
        <v>1.1378823529411763</v>
      </c>
      <c r="O352" s="247">
        <f t="shared" si="42"/>
        <v>1.1378823529411763</v>
      </c>
      <c r="P352" s="10">
        <f t="shared" si="46"/>
        <v>29.232205418823526</v>
      </c>
      <c r="Q352" s="11">
        <f t="shared" si="47"/>
        <v>5.040904538510696E-2</v>
      </c>
    </row>
    <row r="353" spans="1:17">
      <c r="A353" s="9">
        <f t="shared" si="43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44"/>
        <v>503.4</v>
      </c>
      <c r="G353" s="8"/>
      <c r="H353" s="8"/>
      <c r="I353" s="8">
        <v>16</v>
      </c>
      <c r="J353" s="11">
        <v>6.2745098039215684E-3</v>
      </c>
      <c r="K353" s="18">
        <f t="shared" si="41"/>
        <v>14.237678431372549</v>
      </c>
      <c r="L353" s="10">
        <f t="shared" si="45"/>
        <v>5.2351943592156864</v>
      </c>
      <c r="M353" s="10">
        <v>5.4998588235294115</v>
      </c>
      <c r="N353" s="10">
        <v>1.0114509803921568</v>
      </c>
      <c r="O353" s="247">
        <f t="shared" si="42"/>
        <v>1.0114509803921568</v>
      </c>
      <c r="P353" s="10">
        <f t="shared" si="46"/>
        <v>25.984182594509804</v>
      </c>
      <c r="Q353" s="11">
        <f t="shared" si="47"/>
        <v>5.1617367092788649E-2</v>
      </c>
    </row>
    <row r="354" spans="1:17">
      <c r="A354" s="9">
        <f t="shared" si="43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44"/>
        <v>579</v>
      </c>
      <c r="G354" s="8"/>
      <c r="H354" s="8"/>
      <c r="I354" s="8">
        <v>15</v>
      </c>
      <c r="J354" s="11">
        <v>5.8823529411764705E-3</v>
      </c>
      <c r="K354" s="18">
        <f t="shared" si="41"/>
        <v>13.347823529411766</v>
      </c>
      <c r="L354" s="10">
        <f t="shared" si="45"/>
        <v>4.9079947117647071</v>
      </c>
      <c r="M354" s="10">
        <v>5.1561176470588235</v>
      </c>
      <c r="N354" s="10">
        <v>0.94823529411764695</v>
      </c>
      <c r="O354" s="247">
        <f t="shared" si="42"/>
        <v>0.94823529411764695</v>
      </c>
      <c r="P354" s="10">
        <f t="shared" si="46"/>
        <v>24.360171182352946</v>
      </c>
      <c r="Q354" s="11">
        <f t="shared" si="47"/>
        <v>4.2072834511835834E-2</v>
      </c>
    </row>
    <row r="355" spans="1:17">
      <c r="A355" s="9">
        <f t="shared" si="43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44"/>
        <v>546.79999999999995</v>
      </c>
      <c r="G355" s="8"/>
      <c r="H355" s="8">
        <v>1</v>
      </c>
      <c r="I355" s="8">
        <v>9</v>
      </c>
      <c r="J355" s="11">
        <v>3.9215686274509803E-3</v>
      </c>
      <c r="K355" s="18">
        <f t="shared" si="41"/>
        <v>8.8985490196078434</v>
      </c>
      <c r="L355" s="10">
        <f t="shared" si="45"/>
        <v>3.2719964745098045</v>
      </c>
      <c r="M355" s="10">
        <v>3.4374117647058822</v>
      </c>
      <c r="N355" s="10">
        <v>0.63215686274509797</v>
      </c>
      <c r="O355" s="247">
        <f t="shared" si="42"/>
        <v>0.63215686274509797</v>
      </c>
      <c r="P355" s="10">
        <f t="shared" si="46"/>
        <v>16.240114121568627</v>
      </c>
      <c r="Q355" s="11">
        <f t="shared" si="47"/>
        <v>2.9700281860952138E-2</v>
      </c>
    </row>
    <row r="356" spans="1:17">
      <c r="A356" s="9">
        <f t="shared" si="43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44"/>
        <v>528.70000000000005</v>
      </c>
      <c r="G356" s="8"/>
      <c r="H356" s="8"/>
      <c r="I356" s="8">
        <v>17</v>
      </c>
      <c r="J356" s="11">
        <v>6.6666666666666662E-3</v>
      </c>
      <c r="K356" s="18">
        <f t="shared" si="41"/>
        <v>15.127533333333334</v>
      </c>
      <c r="L356" s="10">
        <f t="shared" si="45"/>
        <v>5.5623940066666675</v>
      </c>
      <c r="M356" s="10">
        <v>5.8435999999999995</v>
      </c>
      <c r="N356" s="10">
        <v>1.0746666666666664</v>
      </c>
      <c r="O356" s="247">
        <f t="shared" si="42"/>
        <v>1.0746666666666664</v>
      </c>
      <c r="P356" s="10">
        <f t="shared" si="46"/>
        <v>27.608194006666665</v>
      </c>
      <c r="Q356" s="11">
        <f t="shared" si="47"/>
        <v>5.2219016468066315E-2</v>
      </c>
    </row>
    <row r="357" spans="1:17">
      <c r="A357" s="9">
        <f t="shared" si="43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44"/>
        <v>495.8</v>
      </c>
      <c r="G357" s="8"/>
      <c r="H357" s="8"/>
      <c r="I357" s="8">
        <v>15</v>
      </c>
      <c r="J357" s="11">
        <v>5.8823529411764705E-3</v>
      </c>
      <c r="K357" s="18">
        <f t="shared" si="41"/>
        <v>13.347823529411766</v>
      </c>
      <c r="L357" s="10">
        <f t="shared" si="45"/>
        <v>4.9079947117647071</v>
      </c>
      <c r="M357" s="10">
        <v>5.1561176470588235</v>
      </c>
      <c r="N357" s="10">
        <v>0.94823529411764695</v>
      </c>
      <c r="O357" s="247">
        <f t="shared" si="42"/>
        <v>0.94823529411764695</v>
      </c>
      <c r="P357" s="10">
        <f t="shared" si="46"/>
        <v>24.360171182352946</v>
      </c>
      <c r="Q357" s="11">
        <f t="shared" si="47"/>
        <v>4.9133060069287908E-2</v>
      </c>
    </row>
    <row r="358" spans="1:17">
      <c r="A358" s="9">
        <f t="shared" si="43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44"/>
        <v>1650.7</v>
      </c>
      <c r="G358" s="8"/>
      <c r="H358" s="8">
        <v>1</v>
      </c>
      <c r="I358" s="8">
        <v>25</v>
      </c>
      <c r="J358" s="11">
        <v>1.0196078431372548E-2</v>
      </c>
      <c r="K358" s="18">
        <f t="shared" si="41"/>
        <v>23.136227450980389</v>
      </c>
      <c r="L358" s="10">
        <f t="shared" si="45"/>
        <v>8.50719083372549</v>
      </c>
      <c r="M358" s="10">
        <v>8.9372705882352932</v>
      </c>
      <c r="N358" s="10">
        <v>1.6436078431372545</v>
      </c>
      <c r="O358" s="247">
        <f t="shared" si="42"/>
        <v>1.6436078431372545</v>
      </c>
      <c r="P358" s="10">
        <f t="shared" si="46"/>
        <v>42.224296716078427</v>
      </c>
      <c r="Q358" s="11">
        <f t="shared" si="47"/>
        <v>2.5579630893607819E-2</v>
      </c>
    </row>
    <row r="359" spans="1:17">
      <c r="A359" s="9">
        <f t="shared" si="43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44"/>
        <v>297.8</v>
      </c>
      <c r="G359" s="8"/>
      <c r="H359" s="8"/>
      <c r="I359" s="8">
        <v>7</v>
      </c>
      <c r="J359" s="11">
        <v>2.7450980392156863E-3</v>
      </c>
      <c r="K359" s="18">
        <f t="shared" si="41"/>
        <v>6.2289843137254906</v>
      </c>
      <c r="L359" s="10">
        <f t="shared" si="45"/>
        <v>2.290397532156863</v>
      </c>
      <c r="M359" s="10">
        <v>2.4061882352941177</v>
      </c>
      <c r="N359" s="10">
        <v>0.44250980392156858</v>
      </c>
      <c r="O359" s="247">
        <f t="shared" si="42"/>
        <v>0.44250980392156858</v>
      </c>
      <c r="P359" s="10">
        <f t="shared" si="46"/>
        <v>11.368079885098039</v>
      </c>
      <c r="Q359" s="11">
        <f t="shared" si="47"/>
        <v>3.8173538902276823E-2</v>
      </c>
    </row>
    <row r="360" spans="1:17">
      <c r="A360" s="9">
        <f t="shared" si="43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44"/>
        <v>343.75</v>
      </c>
      <c r="G360" s="8"/>
      <c r="H360" s="8"/>
      <c r="I360" s="8">
        <v>11</v>
      </c>
      <c r="J360" s="11">
        <v>4.3137254901960782E-3</v>
      </c>
      <c r="K360" s="18">
        <f t="shared" si="41"/>
        <v>9.7884039215686283</v>
      </c>
      <c r="L360" s="10">
        <f t="shared" si="45"/>
        <v>3.5991961219607851</v>
      </c>
      <c r="M360" s="10">
        <v>3.7811529411764702</v>
      </c>
      <c r="N360" s="10">
        <v>0.69537254901960777</v>
      </c>
      <c r="O360" s="247">
        <f t="shared" si="42"/>
        <v>0.69537254901960777</v>
      </c>
      <c r="P360" s="10">
        <f t="shared" si="46"/>
        <v>17.864125533725492</v>
      </c>
      <c r="Q360" s="11">
        <f t="shared" si="47"/>
        <v>5.1968365189019615E-2</v>
      </c>
    </row>
    <row r="361" spans="1:17">
      <c r="A361" s="9">
        <f t="shared" si="43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44"/>
        <v>3142.7</v>
      </c>
      <c r="G361" s="8"/>
      <c r="H361" s="8"/>
      <c r="I361" s="8">
        <v>55</v>
      </c>
      <c r="J361" s="11">
        <v>2.1568627450980392E-2</v>
      </c>
      <c r="K361" s="18">
        <f t="shared" si="41"/>
        <v>48.942019607843136</v>
      </c>
      <c r="L361" s="10">
        <f t="shared" si="45"/>
        <v>17.995980609803922</v>
      </c>
      <c r="M361" s="10">
        <v>18.905764705882351</v>
      </c>
      <c r="N361" s="10">
        <v>3.4768627450980389</v>
      </c>
      <c r="O361" s="247">
        <f t="shared" si="42"/>
        <v>3.4768627450980389</v>
      </c>
      <c r="P361" s="10">
        <f t="shared" si="46"/>
        <v>89.320627668627452</v>
      </c>
      <c r="Q361" s="11">
        <f t="shared" si="47"/>
        <v>2.842162079378479E-2</v>
      </c>
    </row>
    <row r="362" spans="1:17">
      <c r="A362" s="9">
        <f t="shared" si="43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44"/>
        <v>599.09999999999991</v>
      </c>
      <c r="G362" s="8"/>
      <c r="H362" s="8">
        <v>1</v>
      </c>
      <c r="I362" s="8">
        <v>14</v>
      </c>
      <c r="J362" s="11">
        <v>5.8823529411764705E-3</v>
      </c>
      <c r="K362" s="18">
        <f t="shared" si="41"/>
        <v>13.347823529411766</v>
      </c>
      <c r="L362" s="10">
        <f t="shared" si="45"/>
        <v>4.9079947117647071</v>
      </c>
      <c r="M362" s="10">
        <v>5.1561176470588235</v>
      </c>
      <c r="N362" s="10">
        <v>0.94823529411764695</v>
      </c>
      <c r="O362" s="247">
        <f t="shared" si="42"/>
        <v>0.94823529411764695</v>
      </c>
      <c r="P362" s="10">
        <f t="shared" si="46"/>
        <v>24.360171182352946</v>
      </c>
      <c r="Q362" s="11">
        <f t="shared" si="47"/>
        <v>4.0661277219751213E-2</v>
      </c>
    </row>
    <row r="363" spans="1:17">
      <c r="A363" s="9">
        <f t="shared" si="43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44"/>
        <v>145.9</v>
      </c>
      <c r="G363" s="8"/>
      <c r="H363" s="8"/>
      <c r="I363" s="8">
        <v>2</v>
      </c>
      <c r="J363" s="11">
        <v>7.8431372549019605E-4</v>
      </c>
      <c r="K363" s="18">
        <f t="shared" si="41"/>
        <v>1.7797098039215686</v>
      </c>
      <c r="L363" s="10">
        <f t="shared" si="45"/>
        <v>0.6543992949019608</v>
      </c>
      <c r="M363" s="10">
        <v>0.68748235294117643</v>
      </c>
      <c r="N363" s="10">
        <v>0.12643137254901959</v>
      </c>
      <c r="O363" s="247">
        <f t="shared" si="42"/>
        <v>0.12643137254901959</v>
      </c>
      <c r="P363" s="10">
        <f t="shared" si="46"/>
        <v>3.2480228243137255</v>
      </c>
      <c r="Q363" s="11">
        <f t="shared" si="47"/>
        <v>2.2261979604617722E-2</v>
      </c>
    </row>
    <row r="364" spans="1:17">
      <c r="A364" s="9">
        <f t="shared" si="43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44"/>
        <v>354.4</v>
      </c>
      <c r="G364" s="8"/>
      <c r="H364" s="8"/>
      <c r="I364" s="8">
        <v>10</v>
      </c>
      <c r="J364" s="11">
        <v>3.9215686274509803E-3</v>
      </c>
      <c r="K364" s="18">
        <f t="shared" si="41"/>
        <v>8.8985490196078434</v>
      </c>
      <c r="L364" s="10">
        <f t="shared" si="45"/>
        <v>3.2719964745098045</v>
      </c>
      <c r="M364" s="10">
        <v>3.4374117647058822</v>
      </c>
      <c r="N364" s="10">
        <v>0.63215686274509797</v>
      </c>
      <c r="O364" s="247">
        <f t="shared" si="42"/>
        <v>0.63215686274509797</v>
      </c>
      <c r="P364" s="10">
        <f t="shared" si="46"/>
        <v>16.240114121568627</v>
      </c>
      <c r="Q364" s="11">
        <f t="shared" si="47"/>
        <v>4.5824249778692518E-2</v>
      </c>
    </row>
    <row r="365" spans="1:17">
      <c r="A365" s="9">
        <f t="shared" si="43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44"/>
        <v>190.2</v>
      </c>
      <c r="G365" s="8"/>
      <c r="H365" s="8"/>
      <c r="I365" s="8">
        <v>6</v>
      </c>
      <c r="J365" s="11">
        <v>2.352941176470588E-3</v>
      </c>
      <c r="K365" s="18">
        <f t="shared" si="41"/>
        <v>5.3391294117647057</v>
      </c>
      <c r="L365" s="10">
        <f t="shared" si="45"/>
        <v>1.9631978847058824</v>
      </c>
      <c r="M365" s="10">
        <v>2.0624470588235293</v>
      </c>
      <c r="N365" s="10">
        <v>0.37929411764705878</v>
      </c>
      <c r="O365" s="247">
        <f t="shared" si="42"/>
        <v>0.37929411764705878</v>
      </c>
      <c r="P365" s="10">
        <f t="shared" si="46"/>
        <v>9.7440684729411764</v>
      </c>
      <c r="Q365" s="11">
        <f t="shared" si="47"/>
        <v>5.1230643916620279E-2</v>
      </c>
    </row>
    <row r="366" spans="1:17">
      <c r="A366" s="9">
        <f t="shared" si="43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44"/>
        <v>396.04</v>
      </c>
      <c r="G366" s="8"/>
      <c r="H366" s="8"/>
      <c r="I366" s="8">
        <v>16</v>
      </c>
      <c r="J366" s="11">
        <v>6.2745098039215684E-3</v>
      </c>
      <c r="K366" s="18">
        <f t="shared" si="41"/>
        <v>14.237678431372549</v>
      </c>
      <c r="L366" s="10">
        <f t="shared" si="45"/>
        <v>5.2351943592156864</v>
      </c>
      <c r="M366" s="10">
        <v>5.4998588235294115</v>
      </c>
      <c r="N366" s="10">
        <v>1.0114509803921568</v>
      </c>
      <c r="O366" s="247">
        <f t="shared" si="42"/>
        <v>1.0114509803921568</v>
      </c>
      <c r="P366" s="10">
        <f t="shared" si="46"/>
        <v>25.984182594509804</v>
      </c>
      <c r="Q366" s="11">
        <f t="shared" si="47"/>
        <v>6.5609995441141808E-2</v>
      </c>
    </row>
    <row r="367" spans="1:17">
      <c r="A367" s="9">
        <f t="shared" si="43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44"/>
        <v>507.3</v>
      </c>
      <c r="G367" s="8"/>
      <c r="H367" s="8"/>
      <c r="I367" s="8">
        <v>10</v>
      </c>
      <c r="J367" s="11">
        <v>3.9215686274509803E-3</v>
      </c>
      <c r="K367" s="18">
        <f t="shared" si="41"/>
        <v>8.8985490196078434</v>
      </c>
      <c r="L367" s="10">
        <f t="shared" si="45"/>
        <v>3.2719964745098045</v>
      </c>
      <c r="M367" s="10">
        <v>3.4374117647058822</v>
      </c>
      <c r="N367" s="10">
        <v>0.63215686274509797</v>
      </c>
      <c r="O367" s="247">
        <f t="shared" si="42"/>
        <v>0.63215686274509797</v>
      </c>
      <c r="P367" s="10">
        <f t="shared" si="46"/>
        <v>16.240114121568627</v>
      </c>
      <c r="Q367" s="11">
        <f t="shared" si="47"/>
        <v>3.2012840767925543E-2</v>
      </c>
    </row>
    <row r="368" spans="1:17">
      <c r="A368" s="9">
        <f t="shared" si="43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44"/>
        <v>306.2</v>
      </c>
      <c r="G368" s="8"/>
      <c r="H368" s="8">
        <v>1</v>
      </c>
      <c r="I368" s="8">
        <v>6</v>
      </c>
      <c r="J368" s="11">
        <v>2.7450980392156863E-3</v>
      </c>
      <c r="K368" s="18">
        <f t="shared" si="41"/>
        <v>6.2289843137254906</v>
      </c>
      <c r="L368" s="10">
        <f t="shared" si="45"/>
        <v>2.290397532156863</v>
      </c>
      <c r="M368" s="10">
        <v>2.4061882352941177</v>
      </c>
      <c r="N368" s="10">
        <v>0.44250980392156858</v>
      </c>
      <c r="O368" s="247">
        <f t="shared" si="42"/>
        <v>0.44250980392156858</v>
      </c>
      <c r="P368" s="10">
        <f t="shared" si="46"/>
        <v>11.368079885098039</v>
      </c>
      <c r="Q368" s="11">
        <f t="shared" si="47"/>
        <v>3.7126322289673545E-2</v>
      </c>
    </row>
    <row r="369" spans="1:17">
      <c r="A369" s="9">
        <f t="shared" si="43"/>
        <v>364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44"/>
        <v>504.4</v>
      </c>
      <c r="G369" s="8"/>
      <c r="H369" s="8"/>
      <c r="I369" s="8">
        <v>10</v>
      </c>
      <c r="J369" s="11">
        <v>3.9215686274509803E-3</v>
      </c>
      <c r="K369" s="18">
        <f t="shared" si="41"/>
        <v>8.8985490196078434</v>
      </c>
      <c r="L369" s="10">
        <f t="shared" si="45"/>
        <v>3.2719964745098045</v>
      </c>
      <c r="M369" s="10">
        <v>3.4374117647058822</v>
      </c>
      <c r="N369" s="10">
        <v>0.63215686274509797</v>
      </c>
      <c r="O369" s="247">
        <f t="shared" si="42"/>
        <v>0.63215686274509797</v>
      </c>
      <c r="P369" s="10">
        <f t="shared" si="46"/>
        <v>16.240114121568627</v>
      </c>
      <c r="Q369" s="11">
        <f t="shared" si="47"/>
        <v>3.2196895562189985E-2</v>
      </c>
    </row>
    <row r="370" spans="1:17">
      <c r="A370" s="9">
        <f t="shared" si="43"/>
        <v>365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44"/>
        <v>322.5</v>
      </c>
      <c r="G370" s="8"/>
      <c r="H370" s="8"/>
      <c r="I370" s="8">
        <v>7</v>
      </c>
      <c r="J370" s="11">
        <v>2.7450980392156863E-3</v>
      </c>
      <c r="K370" s="18">
        <f t="shared" si="41"/>
        <v>6.2289843137254906</v>
      </c>
      <c r="L370" s="10">
        <f t="shared" si="45"/>
        <v>2.290397532156863</v>
      </c>
      <c r="M370" s="10">
        <v>2.4061882352941177</v>
      </c>
      <c r="N370" s="10">
        <v>0.44250980392156858</v>
      </c>
      <c r="O370" s="247">
        <f t="shared" si="42"/>
        <v>0.44250980392156858</v>
      </c>
      <c r="P370" s="10">
        <f t="shared" si="46"/>
        <v>11.368079885098039</v>
      </c>
      <c r="Q370" s="11">
        <f t="shared" si="47"/>
        <v>3.5249860108831133E-2</v>
      </c>
    </row>
    <row r="371" spans="1:17">
      <c r="A371" s="9">
        <f t="shared" si="43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44"/>
        <v>397.8</v>
      </c>
      <c r="G371" s="8"/>
      <c r="H371" s="8"/>
      <c r="I371" s="8">
        <v>9</v>
      </c>
      <c r="J371" s="11">
        <v>3.529411764705882E-3</v>
      </c>
      <c r="K371" s="18">
        <f t="shared" si="41"/>
        <v>8.0086941176470585</v>
      </c>
      <c r="L371" s="10">
        <f t="shared" si="45"/>
        <v>2.9447968270588238</v>
      </c>
      <c r="M371" s="10">
        <v>3.0936705882352937</v>
      </c>
      <c r="N371" s="10">
        <v>0.56894117647058817</v>
      </c>
      <c r="O371" s="247">
        <f t="shared" si="42"/>
        <v>0.56894117647058817</v>
      </c>
      <c r="P371" s="10">
        <f t="shared" si="46"/>
        <v>14.616102709411763</v>
      </c>
      <c r="Q371" s="11">
        <f t="shared" si="47"/>
        <v>3.6742339641557972E-2</v>
      </c>
    </row>
    <row r="372" spans="1:17">
      <c r="A372" s="9">
        <f t="shared" si="43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44"/>
        <v>142</v>
      </c>
      <c r="G372" s="8">
        <v>1</v>
      </c>
      <c r="H372" s="8"/>
      <c r="I372" s="8">
        <v>3</v>
      </c>
      <c r="J372" s="11">
        <v>1.5686274509803921E-3</v>
      </c>
      <c r="K372" s="18">
        <f t="shared" si="41"/>
        <v>3.5594196078431373</v>
      </c>
      <c r="L372" s="10">
        <f t="shared" si="45"/>
        <v>1.3087985898039216</v>
      </c>
      <c r="M372" s="10">
        <v>1.3749647058823529</v>
      </c>
      <c r="N372" s="10">
        <v>0.25286274509803919</v>
      </c>
      <c r="O372" s="247">
        <f t="shared" si="42"/>
        <v>0.25286274509803919</v>
      </c>
      <c r="P372" s="10">
        <f t="shared" si="46"/>
        <v>6.4960456486274509</v>
      </c>
      <c r="Q372" s="11">
        <f t="shared" si="47"/>
        <v>4.5746800342446839E-2</v>
      </c>
    </row>
    <row r="373" spans="1:17">
      <c r="A373" s="9">
        <f t="shared" si="43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44"/>
        <v>156.19999999999999</v>
      </c>
      <c r="G373" s="8"/>
      <c r="H373" s="8"/>
      <c r="I373" s="8">
        <v>5</v>
      </c>
      <c r="J373" s="11">
        <v>1.9607843137254902E-3</v>
      </c>
      <c r="K373" s="18">
        <f t="shared" si="41"/>
        <v>4.4492745098039217</v>
      </c>
      <c r="L373" s="10">
        <f t="shared" si="45"/>
        <v>1.6359982372549022</v>
      </c>
      <c r="M373" s="10">
        <v>1.7187058823529411</v>
      </c>
      <c r="N373" s="10">
        <v>0.31607843137254898</v>
      </c>
      <c r="O373" s="247">
        <f t="shared" si="42"/>
        <v>0.31607843137254898</v>
      </c>
      <c r="P373" s="10">
        <f t="shared" si="46"/>
        <v>8.1200570607843137</v>
      </c>
      <c r="Q373" s="11">
        <f t="shared" si="47"/>
        <v>5.1985000389144137E-2</v>
      </c>
    </row>
    <row r="374" spans="1:17">
      <c r="A374" s="9">
        <f t="shared" si="43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44"/>
        <v>129.6</v>
      </c>
      <c r="G374" s="8"/>
      <c r="H374" s="8"/>
      <c r="I374" s="8">
        <v>2</v>
      </c>
      <c r="J374" s="11">
        <v>7.8431372549019605E-4</v>
      </c>
      <c r="K374" s="18">
        <f t="shared" si="41"/>
        <v>1.7797098039215686</v>
      </c>
      <c r="L374" s="10">
        <f t="shared" si="45"/>
        <v>0.6543992949019608</v>
      </c>
      <c r="M374" s="10">
        <v>0.68748235294117643</v>
      </c>
      <c r="N374" s="10">
        <v>0.12643137254901959</v>
      </c>
      <c r="O374" s="247">
        <f t="shared" si="42"/>
        <v>0.12643137254901959</v>
      </c>
      <c r="P374" s="10">
        <f t="shared" si="46"/>
        <v>3.2480228243137255</v>
      </c>
      <c r="Q374" s="11">
        <f t="shared" si="47"/>
        <v>2.5061904508593563E-2</v>
      </c>
    </row>
    <row r="375" spans="1:17">
      <c r="A375" s="9">
        <f t="shared" si="43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44"/>
        <v>591.70000000000005</v>
      </c>
      <c r="G375" s="8"/>
      <c r="H375" s="8">
        <v>1</v>
      </c>
      <c r="I375" s="8">
        <v>13</v>
      </c>
      <c r="J375" s="11">
        <v>5.4901960784313726E-3</v>
      </c>
      <c r="K375" s="18">
        <f t="shared" si="41"/>
        <v>12.457968627450981</v>
      </c>
      <c r="L375" s="10">
        <f t="shared" si="45"/>
        <v>4.5807950643137261</v>
      </c>
      <c r="M375" s="10">
        <v>4.8123764705882355</v>
      </c>
      <c r="N375" s="10">
        <v>0.88501960784313716</v>
      </c>
      <c r="O375" s="247">
        <f t="shared" si="42"/>
        <v>0.88501960784313716</v>
      </c>
      <c r="P375" s="10">
        <f t="shared" si="46"/>
        <v>22.736159770196078</v>
      </c>
      <c r="Q375" s="11">
        <f t="shared" si="47"/>
        <v>3.8425147490613619E-2</v>
      </c>
    </row>
    <row r="376" spans="1:17">
      <c r="A376" s="9">
        <f t="shared" si="43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44"/>
        <v>432.9</v>
      </c>
      <c r="G376" s="8"/>
      <c r="H376" s="8"/>
      <c r="I376" s="8">
        <v>11</v>
      </c>
      <c r="J376" s="11">
        <v>4.3137254901960782E-3</v>
      </c>
      <c r="K376" s="18">
        <f t="shared" si="41"/>
        <v>9.7884039215686283</v>
      </c>
      <c r="L376" s="10">
        <f t="shared" si="45"/>
        <v>3.5991961219607851</v>
      </c>
      <c r="M376" s="10">
        <v>3.7811529411764702</v>
      </c>
      <c r="N376" s="10">
        <v>0.69537254901960777</v>
      </c>
      <c r="O376" s="247">
        <f t="shared" si="42"/>
        <v>0.69537254901960777</v>
      </c>
      <c r="P376" s="10">
        <f t="shared" si="46"/>
        <v>17.864125533725492</v>
      </c>
      <c r="Q376" s="11">
        <f t="shared" si="47"/>
        <v>4.1266171249077138E-2</v>
      </c>
    </row>
    <row r="377" spans="1:17">
      <c r="A377" s="9">
        <f t="shared" si="43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44"/>
        <v>326.39999999999998</v>
      </c>
      <c r="G377" s="8">
        <v>1</v>
      </c>
      <c r="H377" s="8"/>
      <c r="I377" s="8">
        <v>10</v>
      </c>
      <c r="J377" s="11">
        <v>4.3137254901960782E-3</v>
      </c>
      <c r="K377" s="18">
        <f t="shared" si="41"/>
        <v>9.7884039215686283</v>
      </c>
      <c r="L377" s="10">
        <f t="shared" si="45"/>
        <v>3.5991961219607851</v>
      </c>
      <c r="M377" s="10">
        <v>3.7811529411764702</v>
      </c>
      <c r="N377" s="10">
        <v>0.69537254901960777</v>
      </c>
      <c r="O377" s="247">
        <f t="shared" si="42"/>
        <v>0.69537254901960777</v>
      </c>
      <c r="P377" s="10">
        <f t="shared" si="46"/>
        <v>17.864125533725492</v>
      </c>
      <c r="Q377" s="11">
        <f t="shared" si="47"/>
        <v>5.4730776757737416E-2</v>
      </c>
    </row>
    <row r="378" spans="1:17">
      <c r="A378" s="9">
        <f t="shared" si="43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44"/>
        <v>150.30000000000001</v>
      </c>
      <c r="G378" s="8"/>
      <c r="H378" s="8"/>
      <c r="I378" s="8">
        <v>4</v>
      </c>
      <c r="J378" s="11">
        <v>1.5686274509803921E-3</v>
      </c>
      <c r="K378" s="18">
        <f t="shared" si="41"/>
        <v>3.5594196078431373</v>
      </c>
      <c r="L378" s="10">
        <f t="shared" si="45"/>
        <v>1.3087985898039216</v>
      </c>
      <c r="M378" s="10">
        <v>1.3749647058823529</v>
      </c>
      <c r="N378" s="10">
        <v>0.25286274509803919</v>
      </c>
      <c r="O378" s="247">
        <f t="shared" si="42"/>
        <v>0.25286274509803919</v>
      </c>
      <c r="P378" s="10">
        <f t="shared" si="46"/>
        <v>6.4960456486274509</v>
      </c>
      <c r="Q378" s="11">
        <f t="shared" si="47"/>
        <v>4.3220529930987697E-2</v>
      </c>
    </row>
    <row r="379" spans="1:17">
      <c r="A379" s="9">
        <f t="shared" si="43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44"/>
        <v>303.5</v>
      </c>
      <c r="G379" s="8"/>
      <c r="H379" s="8"/>
      <c r="I379" s="8">
        <v>7</v>
      </c>
      <c r="J379" s="11">
        <v>2.7450980392156863E-3</v>
      </c>
      <c r="K379" s="18">
        <f t="shared" si="41"/>
        <v>6.2289843137254906</v>
      </c>
      <c r="L379" s="10">
        <f t="shared" si="45"/>
        <v>2.290397532156863</v>
      </c>
      <c r="M379" s="10">
        <v>2.4061882352941177</v>
      </c>
      <c r="N379" s="10">
        <v>0.44250980392156858</v>
      </c>
      <c r="O379" s="247">
        <f t="shared" si="42"/>
        <v>0.44250980392156858</v>
      </c>
      <c r="P379" s="10">
        <f t="shared" si="46"/>
        <v>11.368079885098039</v>
      </c>
      <c r="Q379" s="11">
        <f t="shared" si="47"/>
        <v>3.7456605881706885E-2</v>
      </c>
    </row>
    <row r="380" spans="1:17">
      <c r="A380" s="9">
        <f t="shared" si="43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44"/>
        <v>555.70000000000005</v>
      </c>
      <c r="G380" s="8"/>
      <c r="H380" s="8"/>
      <c r="I380" s="8">
        <v>13</v>
      </c>
      <c r="J380" s="11">
        <v>5.0980392156862739E-3</v>
      </c>
      <c r="K380" s="18">
        <f t="shared" si="41"/>
        <v>11.568113725490194</v>
      </c>
      <c r="L380" s="10">
        <f t="shared" si="45"/>
        <v>4.253595416862745</v>
      </c>
      <c r="M380" s="10">
        <v>4.4686352941176466</v>
      </c>
      <c r="N380" s="10">
        <v>0.82180392156862725</v>
      </c>
      <c r="O380" s="247">
        <f t="shared" si="42"/>
        <v>0.82180392156862725</v>
      </c>
      <c r="P380" s="10">
        <f t="shared" si="46"/>
        <v>21.112148358039214</v>
      </c>
      <c r="Q380" s="11">
        <f t="shared" si="47"/>
        <v>3.7991989127297482E-2</v>
      </c>
    </row>
    <row r="381" spans="1:17">
      <c r="A381" s="9">
        <f t="shared" si="43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44"/>
        <v>360.4</v>
      </c>
      <c r="G381" s="8"/>
      <c r="H381" s="8">
        <v>1</v>
      </c>
      <c r="I381" s="8">
        <v>10</v>
      </c>
      <c r="J381" s="11">
        <v>4.3137254901960782E-3</v>
      </c>
      <c r="K381" s="18">
        <f t="shared" si="41"/>
        <v>9.7884039215686283</v>
      </c>
      <c r="L381" s="10">
        <f t="shared" si="45"/>
        <v>3.5991961219607851</v>
      </c>
      <c r="M381" s="10">
        <v>3.7811529411764702</v>
      </c>
      <c r="N381" s="10">
        <v>0.69537254901960777</v>
      </c>
      <c r="O381" s="247">
        <f t="shared" si="42"/>
        <v>0.69537254901960777</v>
      </c>
      <c r="P381" s="10">
        <f t="shared" si="46"/>
        <v>17.864125533725492</v>
      </c>
      <c r="Q381" s="11">
        <f t="shared" si="47"/>
        <v>4.9567495931535775E-2</v>
      </c>
    </row>
    <row r="382" spans="1:17">
      <c r="A382" s="9">
        <f t="shared" si="43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44"/>
        <v>428.8</v>
      </c>
      <c r="G382" s="8"/>
      <c r="H382" s="8"/>
      <c r="I382" s="8">
        <v>12</v>
      </c>
      <c r="J382" s="11">
        <v>4.7058823529411761E-3</v>
      </c>
      <c r="K382" s="18">
        <f t="shared" si="41"/>
        <v>10.678258823529411</v>
      </c>
      <c r="L382" s="10">
        <f t="shared" si="45"/>
        <v>3.9263957694117648</v>
      </c>
      <c r="M382" s="10">
        <v>4.1248941176470586</v>
      </c>
      <c r="N382" s="10">
        <v>0.75858823529411756</v>
      </c>
      <c r="O382" s="247">
        <f t="shared" si="42"/>
        <v>0.75858823529411756</v>
      </c>
      <c r="P382" s="10">
        <f t="shared" si="46"/>
        <v>19.488136945882353</v>
      </c>
      <c r="Q382" s="11">
        <f t="shared" si="47"/>
        <v>4.5448080564091303E-2</v>
      </c>
    </row>
    <row r="383" spans="1:17">
      <c r="A383" s="9">
        <f t="shared" si="43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44"/>
        <v>1100.2</v>
      </c>
      <c r="G383" s="8"/>
      <c r="H383" s="8"/>
      <c r="I383" s="8">
        <v>36</v>
      </c>
      <c r="J383" s="11">
        <v>1.4117647058823528E-2</v>
      </c>
      <c r="K383" s="18">
        <f t="shared" si="41"/>
        <v>32.034776470588234</v>
      </c>
      <c r="L383" s="10">
        <f t="shared" si="45"/>
        <v>11.779187308235295</v>
      </c>
      <c r="M383" s="10">
        <v>12.374682352941175</v>
      </c>
      <c r="N383" s="10">
        <v>2.2757647058823527</v>
      </c>
      <c r="O383" s="247">
        <f t="shared" si="42"/>
        <v>2.2757647058823527</v>
      </c>
      <c r="P383" s="10">
        <f t="shared" si="46"/>
        <v>58.464410837647051</v>
      </c>
      <c r="Q383" s="11">
        <f t="shared" si="47"/>
        <v>5.3139802615567215E-2</v>
      </c>
    </row>
    <row r="384" spans="1:17">
      <c r="A384" s="9">
        <f t="shared" si="43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44"/>
        <v>419.4</v>
      </c>
      <c r="G384" s="8"/>
      <c r="H384" s="8"/>
      <c r="I384" s="8">
        <v>11</v>
      </c>
      <c r="J384" s="11">
        <v>4.3137254901960782E-3</v>
      </c>
      <c r="K384" s="18">
        <f t="shared" si="41"/>
        <v>9.7884039215686283</v>
      </c>
      <c r="L384" s="10">
        <f t="shared" si="45"/>
        <v>3.5991961219607851</v>
      </c>
      <c r="M384" s="10">
        <v>3.7811529411764702</v>
      </c>
      <c r="N384" s="10">
        <v>0.69537254901960777</v>
      </c>
      <c r="O384" s="247">
        <f t="shared" si="42"/>
        <v>0.69537254901960777</v>
      </c>
      <c r="P384" s="10">
        <f t="shared" si="46"/>
        <v>17.864125533725492</v>
      </c>
      <c r="Q384" s="11">
        <f t="shared" si="47"/>
        <v>4.2594481482416527E-2</v>
      </c>
    </row>
    <row r="385" spans="1:17">
      <c r="A385" s="9">
        <f t="shared" si="43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44"/>
        <v>149.6</v>
      </c>
      <c r="G385" s="8"/>
      <c r="H385" s="8"/>
      <c r="I385" s="8">
        <v>4</v>
      </c>
      <c r="J385" s="11">
        <v>1.5686274509803921E-3</v>
      </c>
      <c r="K385" s="18">
        <f t="shared" si="41"/>
        <v>3.5594196078431373</v>
      </c>
      <c r="L385" s="10">
        <f t="shared" si="45"/>
        <v>1.3087985898039216</v>
      </c>
      <c r="M385" s="10">
        <v>1.3749647058823529</v>
      </c>
      <c r="N385" s="10">
        <v>0.25286274509803919</v>
      </c>
      <c r="O385" s="247">
        <f t="shared" si="42"/>
        <v>0.25286274509803919</v>
      </c>
      <c r="P385" s="10">
        <f t="shared" si="46"/>
        <v>6.4960456486274509</v>
      </c>
      <c r="Q385" s="11">
        <f t="shared" si="47"/>
        <v>4.3422765030932162E-2</v>
      </c>
    </row>
    <row r="386" spans="1:17">
      <c r="A386" s="9">
        <f t="shared" si="43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44"/>
        <v>253.1</v>
      </c>
      <c r="G386" s="8"/>
      <c r="H386" s="8"/>
      <c r="I386" s="8">
        <v>6</v>
      </c>
      <c r="J386" s="11">
        <v>2.352941176470588E-3</v>
      </c>
      <c r="K386" s="18">
        <f t="shared" si="41"/>
        <v>5.3391294117647057</v>
      </c>
      <c r="L386" s="10">
        <f t="shared" si="45"/>
        <v>1.9631978847058824</v>
      </c>
      <c r="M386" s="10">
        <v>2.0624470588235293</v>
      </c>
      <c r="N386" s="10">
        <v>0.37929411764705878</v>
      </c>
      <c r="O386" s="247">
        <f t="shared" si="42"/>
        <v>0.37929411764705878</v>
      </c>
      <c r="P386" s="10">
        <f t="shared" si="46"/>
        <v>9.7440684729411764</v>
      </c>
      <c r="Q386" s="11">
        <f t="shared" si="47"/>
        <v>3.8498887684477193E-2</v>
      </c>
    </row>
    <row r="387" spans="1:17">
      <c r="A387" s="9">
        <f t="shared" si="43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44"/>
        <v>360.3</v>
      </c>
      <c r="G387" s="8"/>
      <c r="H387" s="8">
        <v>1</v>
      </c>
      <c r="I387" s="8">
        <v>8</v>
      </c>
      <c r="J387" s="11">
        <v>3.529411764705882E-3</v>
      </c>
      <c r="K387" s="18">
        <f t="shared" si="41"/>
        <v>8.0086941176470585</v>
      </c>
      <c r="L387" s="10">
        <f t="shared" si="45"/>
        <v>2.9447968270588238</v>
      </c>
      <c r="M387" s="10">
        <v>3.0936705882352937</v>
      </c>
      <c r="N387" s="10">
        <v>0.56894117647058817</v>
      </c>
      <c r="O387" s="247">
        <f t="shared" si="42"/>
        <v>0.56894117647058817</v>
      </c>
      <c r="P387" s="10">
        <f t="shared" si="46"/>
        <v>14.616102709411763</v>
      </c>
      <c r="Q387" s="11">
        <f t="shared" si="47"/>
        <v>4.0566479904001564E-2</v>
      </c>
    </row>
    <row r="388" spans="1:17">
      <c r="A388" s="9">
        <f t="shared" si="43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44"/>
        <v>1535.2</v>
      </c>
      <c r="G388" s="8"/>
      <c r="H388" s="8"/>
      <c r="I388" s="8">
        <v>32</v>
      </c>
      <c r="J388" s="11">
        <v>1.2549019607843137E-2</v>
      </c>
      <c r="K388" s="18">
        <f t="shared" si="41"/>
        <v>28.475356862745098</v>
      </c>
      <c r="L388" s="10">
        <f t="shared" si="45"/>
        <v>10.470388718431373</v>
      </c>
      <c r="M388" s="10">
        <v>10.999717647058823</v>
      </c>
      <c r="N388" s="10">
        <v>2.0229019607843135</v>
      </c>
      <c r="O388" s="247">
        <f t="shared" si="42"/>
        <v>2.0229019607843135</v>
      </c>
      <c r="P388" s="10">
        <f t="shared" si="46"/>
        <v>51.968365189019607</v>
      </c>
      <c r="Q388" s="11">
        <f t="shared" si="47"/>
        <v>3.3851201920935124E-2</v>
      </c>
    </row>
    <row r="389" spans="1:17">
      <c r="A389" s="9">
        <f t="shared" si="43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44"/>
        <v>191.4</v>
      </c>
      <c r="G389" s="8"/>
      <c r="H389" s="8"/>
      <c r="I389" s="8">
        <v>6</v>
      </c>
      <c r="J389" s="11">
        <v>2.352941176470588E-3</v>
      </c>
      <c r="K389" s="18">
        <f t="shared" ref="K389:K452" si="48">J389*$K$2</f>
        <v>5.3391294117647057</v>
      </c>
      <c r="L389" s="10">
        <f t="shared" si="45"/>
        <v>1.9631978847058824</v>
      </c>
      <c r="M389" s="10">
        <v>2.0624470588235293</v>
      </c>
      <c r="N389" s="10">
        <v>0.37929411764705878</v>
      </c>
      <c r="O389" s="247">
        <f t="shared" ref="O389:O452" si="49">N389*$O$2</f>
        <v>0.37929411764705878</v>
      </c>
      <c r="P389" s="10">
        <f t="shared" si="46"/>
        <v>9.7440684729411764</v>
      </c>
      <c r="Q389" s="11">
        <f t="shared" si="47"/>
        <v>5.0909448656954945E-2</v>
      </c>
    </row>
    <row r="390" spans="1:17">
      <c r="A390" s="9">
        <f t="shared" si="43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44"/>
        <v>442.3</v>
      </c>
      <c r="G390" s="8"/>
      <c r="H390" s="8"/>
      <c r="I390" s="8">
        <v>15</v>
      </c>
      <c r="J390" s="11">
        <v>5.8823529411764705E-3</v>
      </c>
      <c r="K390" s="18">
        <f t="shared" si="48"/>
        <v>13.347823529411766</v>
      </c>
      <c r="L390" s="10">
        <f t="shared" si="45"/>
        <v>4.9079947117647071</v>
      </c>
      <c r="M390" s="10">
        <v>5.1561176470588235</v>
      </c>
      <c r="N390" s="10">
        <v>0.94823529411764695</v>
      </c>
      <c r="O390" s="247">
        <f t="shared" si="49"/>
        <v>0.94823529411764695</v>
      </c>
      <c r="P390" s="10">
        <f t="shared" si="46"/>
        <v>24.360171182352946</v>
      </c>
      <c r="Q390" s="11">
        <f t="shared" si="47"/>
        <v>5.5076127475362752E-2</v>
      </c>
    </row>
    <row r="391" spans="1:17">
      <c r="A391" s="9">
        <f t="shared" si="43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44"/>
        <v>503.5</v>
      </c>
      <c r="G391" s="8"/>
      <c r="H391" s="8"/>
      <c r="I391" s="8">
        <v>17</v>
      </c>
      <c r="J391" s="11">
        <v>6.6666666666666662E-3</v>
      </c>
      <c r="K391" s="18">
        <f t="shared" si="48"/>
        <v>15.127533333333334</v>
      </c>
      <c r="L391" s="10">
        <f t="shared" si="45"/>
        <v>5.5623940066666675</v>
      </c>
      <c r="M391" s="10">
        <v>5.8435999999999995</v>
      </c>
      <c r="N391" s="10">
        <v>1.0746666666666664</v>
      </c>
      <c r="O391" s="247">
        <f t="shared" si="49"/>
        <v>1.0746666666666664</v>
      </c>
      <c r="P391" s="10">
        <f t="shared" si="46"/>
        <v>27.608194006666665</v>
      </c>
      <c r="Q391" s="11">
        <f t="shared" si="47"/>
        <v>5.4832560092684536E-2</v>
      </c>
    </row>
    <row r="392" spans="1:17">
      <c r="A392" s="9">
        <f t="shared" ref="A392:A455" si="50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44"/>
        <v>570.5</v>
      </c>
      <c r="G392" s="8"/>
      <c r="H392" s="8"/>
      <c r="I392" s="8">
        <v>20</v>
      </c>
      <c r="J392" s="11">
        <v>7.8431372549019607E-3</v>
      </c>
      <c r="K392" s="18">
        <f t="shared" si="48"/>
        <v>17.797098039215687</v>
      </c>
      <c r="L392" s="10">
        <f t="shared" si="45"/>
        <v>6.5439929490196089</v>
      </c>
      <c r="M392" s="10">
        <v>6.8748235294117643</v>
      </c>
      <c r="N392" s="10">
        <v>1.2643137254901959</v>
      </c>
      <c r="O392" s="247">
        <f t="shared" si="49"/>
        <v>1.2643137254901959</v>
      </c>
      <c r="P392" s="10">
        <f t="shared" si="46"/>
        <v>32.480228243137255</v>
      </c>
      <c r="Q392" s="11">
        <f t="shared" si="47"/>
        <v>5.6932915413036377E-2</v>
      </c>
    </row>
    <row r="393" spans="1:17">
      <c r="A393" s="9">
        <f t="shared" si="50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6" si="51">C393+D393+E393</f>
        <v>227.9</v>
      </c>
      <c r="G393" s="8"/>
      <c r="H393" s="8"/>
      <c r="I393" s="8">
        <v>4</v>
      </c>
      <c r="J393" s="11">
        <v>1.5686274509803921E-3</v>
      </c>
      <c r="K393" s="18">
        <f t="shared" si="48"/>
        <v>3.5594196078431373</v>
      </c>
      <c r="L393" s="10">
        <f t="shared" ref="L393:L455" si="52">K393*0.3677</f>
        <v>1.3087985898039216</v>
      </c>
      <c r="M393" s="10">
        <v>1.3749647058823529</v>
      </c>
      <c r="N393" s="10">
        <v>0.25286274509803919</v>
      </c>
      <c r="O393" s="247">
        <f t="shared" si="49"/>
        <v>0.25286274509803919</v>
      </c>
      <c r="P393" s="10">
        <f t="shared" ref="P393:P455" si="53">K393+L393+M393+O393</f>
        <v>6.4960456486274509</v>
      </c>
      <c r="Q393" s="11">
        <f t="shared" ref="Q393:Q455" si="54">P393/F393</f>
        <v>2.8503930007141073E-2</v>
      </c>
    </row>
    <row r="394" spans="1:17">
      <c r="A394" s="9">
        <f t="shared" si="50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51"/>
        <v>130.5</v>
      </c>
      <c r="G394" s="8"/>
      <c r="H394" s="8"/>
      <c r="I394" s="8">
        <v>5</v>
      </c>
      <c r="J394" s="11">
        <v>1.9607843137254902E-3</v>
      </c>
      <c r="K394" s="18">
        <f t="shared" si="48"/>
        <v>4.4492745098039217</v>
      </c>
      <c r="L394" s="10">
        <f t="shared" si="52"/>
        <v>1.6359982372549022</v>
      </c>
      <c r="M394" s="10">
        <v>1.7187058823529411</v>
      </c>
      <c r="N394" s="10">
        <v>0.31607843137254898</v>
      </c>
      <c r="O394" s="247">
        <f t="shared" si="49"/>
        <v>0.31607843137254898</v>
      </c>
      <c r="P394" s="10">
        <f t="shared" si="53"/>
        <v>8.1200570607843137</v>
      </c>
      <c r="Q394" s="11">
        <f t="shared" si="54"/>
        <v>6.2222659469611599E-2</v>
      </c>
    </row>
    <row r="395" spans="1:17">
      <c r="A395" s="9">
        <f t="shared" si="50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51"/>
        <v>384.3</v>
      </c>
      <c r="G395" s="8"/>
      <c r="H395" s="8"/>
      <c r="I395" s="8">
        <v>14</v>
      </c>
      <c r="J395" s="11">
        <v>5.4901960784313726E-3</v>
      </c>
      <c r="K395" s="18">
        <f t="shared" si="48"/>
        <v>12.457968627450981</v>
      </c>
      <c r="L395" s="10">
        <f t="shared" si="52"/>
        <v>4.5807950643137261</v>
      </c>
      <c r="M395" s="10">
        <v>4.8123764705882355</v>
      </c>
      <c r="N395" s="10">
        <v>0.88501960784313716</v>
      </c>
      <c r="O395" s="247">
        <f t="shared" si="49"/>
        <v>0.88501960784313716</v>
      </c>
      <c r="P395" s="10">
        <f t="shared" si="53"/>
        <v>22.736159770196078</v>
      </c>
      <c r="Q395" s="11">
        <f t="shared" si="54"/>
        <v>5.9162528676024138E-2</v>
      </c>
    </row>
    <row r="396" spans="1:17">
      <c r="A396" s="9">
        <f t="shared" si="50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51"/>
        <v>383.3</v>
      </c>
      <c r="G396" s="8"/>
      <c r="H396" s="8"/>
      <c r="I396" s="8">
        <v>15</v>
      </c>
      <c r="J396" s="11">
        <v>5.8823529411764705E-3</v>
      </c>
      <c r="K396" s="18">
        <f t="shared" si="48"/>
        <v>13.347823529411766</v>
      </c>
      <c r="L396" s="10">
        <f t="shared" si="52"/>
        <v>4.9079947117647071</v>
      </c>
      <c r="M396" s="10">
        <v>5.1561176470588235</v>
      </c>
      <c r="N396" s="10">
        <v>0.94823529411764695</v>
      </c>
      <c r="O396" s="247">
        <f t="shared" si="49"/>
        <v>0.94823529411764695</v>
      </c>
      <c r="P396" s="10">
        <f t="shared" si="53"/>
        <v>24.360171182352946</v>
      </c>
      <c r="Q396" s="11">
        <f t="shared" si="54"/>
        <v>6.3553799066926542E-2</v>
      </c>
    </row>
    <row r="397" spans="1:17">
      <c r="A397" s="9">
        <f t="shared" si="50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51"/>
        <v>503.6</v>
      </c>
      <c r="G397" s="8">
        <v>1</v>
      </c>
      <c r="H397" s="8">
        <v>2</v>
      </c>
      <c r="I397" s="8">
        <v>13</v>
      </c>
      <c r="J397" s="11">
        <v>6.2745098039215684E-3</v>
      </c>
      <c r="K397" s="18">
        <f t="shared" si="48"/>
        <v>14.237678431372549</v>
      </c>
      <c r="L397" s="10">
        <f t="shared" si="52"/>
        <v>5.2351943592156864</v>
      </c>
      <c r="M397" s="10">
        <v>5.4998588235294115</v>
      </c>
      <c r="N397" s="10">
        <v>1.0114509803921568</v>
      </c>
      <c r="O397" s="247">
        <f t="shared" si="49"/>
        <v>1.0114509803921568</v>
      </c>
      <c r="P397" s="10">
        <f t="shared" si="53"/>
        <v>25.984182594509804</v>
      </c>
      <c r="Q397" s="11">
        <f t="shared" si="54"/>
        <v>5.1596867741282373E-2</v>
      </c>
    </row>
    <row r="398" spans="1:17">
      <c r="A398" s="9">
        <f t="shared" si="50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51"/>
        <v>387.4</v>
      </c>
      <c r="G398" s="8"/>
      <c r="H398" s="8"/>
      <c r="I398" s="8">
        <v>13</v>
      </c>
      <c r="J398" s="11">
        <v>5.0980392156862739E-3</v>
      </c>
      <c r="K398" s="18">
        <f t="shared" si="48"/>
        <v>11.568113725490194</v>
      </c>
      <c r="L398" s="10">
        <f t="shared" si="52"/>
        <v>4.253595416862745</v>
      </c>
      <c r="M398" s="10">
        <v>4.4686352941176466</v>
      </c>
      <c r="N398" s="10">
        <v>0.82180392156862725</v>
      </c>
      <c r="O398" s="247">
        <f t="shared" si="49"/>
        <v>0.82180392156862725</v>
      </c>
      <c r="P398" s="10">
        <f t="shared" si="53"/>
        <v>21.112148358039214</v>
      </c>
      <c r="Q398" s="11">
        <f t="shared" si="54"/>
        <v>5.4497027253585996E-2</v>
      </c>
    </row>
    <row r="399" spans="1:17">
      <c r="A399" s="9">
        <f t="shared" si="50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51"/>
        <v>147</v>
      </c>
      <c r="G399" s="8"/>
      <c r="H399" s="8"/>
      <c r="I399" s="8">
        <v>3</v>
      </c>
      <c r="J399" s="11">
        <v>1.176470588235294E-3</v>
      </c>
      <c r="K399" s="18">
        <f t="shared" si="48"/>
        <v>2.6695647058823528</v>
      </c>
      <c r="L399" s="10">
        <f t="shared" si="52"/>
        <v>0.98159894235294121</v>
      </c>
      <c r="M399" s="10">
        <v>1.0312235294117647</v>
      </c>
      <c r="N399" s="10">
        <v>0.18964705882352939</v>
      </c>
      <c r="O399" s="247">
        <f t="shared" si="49"/>
        <v>0.18964705882352939</v>
      </c>
      <c r="P399" s="10">
        <f t="shared" si="53"/>
        <v>4.8720342364705882</v>
      </c>
      <c r="Q399" s="11">
        <f t="shared" si="54"/>
        <v>3.3143090044017609E-2</v>
      </c>
    </row>
    <row r="400" spans="1:17">
      <c r="A400" s="9">
        <f t="shared" si="50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51"/>
        <v>203.69</v>
      </c>
      <c r="G400" s="8"/>
      <c r="H400" s="8"/>
      <c r="I400" s="8">
        <v>6</v>
      </c>
      <c r="J400" s="11">
        <v>2.352941176470588E-3</v>
      </c>
      <c r="K400" s="18">
        <f t="shared" si="48"/>
        <v>5.3391294117647057</v>
      </c>
      <c r="L400" s="10">
        <f t="shared" si="52"/>
        <v>1.9631978847058824</v>
      </c>
      <c r="M400" s="10">
        <v>2.0624470588235293</v>
      </c>
      <c r="N400" s="10">
        <v>0.37929411764705878</v>
      </c>
      <c r="O400" s="247">
        <f t="shared" si="49"/>
        <v>0.37929411764705878</v>
      </c>
      <c r="P400" s="10">
        <f t="shared" si="53"/>
        <v>9.7440684729411764</v>
      </c>
      <c r="Q400" s="11">
        <f t="shared" si="54"/>
        <v>4.783773613305109E-2</v>
      </c>
    </row>
    <row r="401" spans="1:17">
      <c r="A401" s="9">
        <f t="shared" si="50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51"/>
        <v>64</v>
      </c>
      <c r="G401" s="8"/>
      <c r="H401" s="8"/>
      <c r="I401" s="8">
        <v>2</v>
      </c>
      <c r="J401" s="11">
        <v>7.8431372549019605E-4</v>
      </c>
      <c r="K401" s="18">
        <f t="shared" si="48"/>
        <v>1.7797098039215686</v>
      </c>
      <c r="L401" s="10">
        <f t="shared" si="52"/>
        <v>0.6543992949019608</v>
      </c>
      <c r="M401" s="10">
        <v>0.68748235294117643</v>
      </c>
      <c r="N401" s="10">
        <v>0.12643137254901959</v>
      </c>
      <c r="O401" s="247">
        <f t="shared" si="49"/>
        <v>0.12643137254901959</v>
      </c>
      <c r="P401" s="10">
        <f t="shared" si="53"/>
        <v>3.2480228243137255</v>
      </c>
      <c r="Q401" s="11">
        <f t="shared" si="54"/>
        <v>5.075035662990196E-2</v>
      </c>
    </row>
    <row r="402" spans="1:17">
      <c r="A402" s="9">
        <f t="shared" si="50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51"/>
        <v>138.9</v>
      </c>
      <c r="G402" s="8"/>
      <c r="H402" s="8"/>
      <c r="I402" s="8">
        <v>5</v>
      </c>
      <c r="J402" s="11">
        <v>1.9607843137254902E-3</v>
      </c>
      <c r="K402" s="18">
        <f t="shared" si="48"/>
        <v>4.4492745098039217</v>
      </c>
      <c r="L402" s="10">
        <f t="shared" si="52"/>
        <v>1.6359982372549022</v>
      </c>
      <c r="M402" s="10">
        <v>1.7187058823529411</v>
      </c>
      <c r="N402" s="10">
        <v>0.31607843137254898</v>
      </c>
      <c r="O402" s="247">
        <f t="shared" si="49"/>
        <v>0.31607843137254898</v>
      </c>
      <c r="P402" s="10">
        <f t="shared" si="53"/>
        <v>8.1200570607843137</v>
      </c>
      <c r="Q402" s="11">
        <f t="shared" si="54"/>
        <v>5.8459734058922345E-2</v>
      </c>
    </row>
    <row r="403" spans="1:17">
      <c r="A403" s="9">
        <f t="shared" si="50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51"/>
        <v>338.8</v>
      </c>
      <c r="G403" s="8"/>
      <c r="H403" s="8"/>
      <c r="I403" s="8">
        <v>12</v>
      </c>
      <c r="J403" s="11">
        <v>4.7058823529411761E-3</v>
      </c>
      <c r="K403" s="18">
        <f t="shared" si="48"/>
        <v>10.678258823529411</v>
      </c>
      <c r="L403" s="10">
        <f t="shared" si="52"/>
        <v>3.9263957694117648</v>
      </c>
      <c r="M403" s="10">
        <v>4.1248941176470586</v>
      </c>
      <c r="N403" s="10">
        <v>0.75858823529411756</v>
      </c>
      <c r="O403" s="247">
        <f t="shared" si="49"/>
        <v>0.75858823529411756</v>
      </c>
      <c r="P403" s="10">
        <f t="shared" si="53"/>
        <v>19.488136945882353</v>
      </c>
      <c r="Q403" s="11">
        <f t="shared" si="54"/>
        <v>5.7521065365650388E-2</v>
      </c>
    </row>
    <row r="404" spans="1:17">
      <c r="A404" s="9">
        <f t="shared" si="50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51"/>
        <v>386.9</v>
      </c>
      <c r="G404" s="8"/>
      <c r="H404" s="8"/>
      <c r="I404" s="8">
        <v>8</v>
      </c>
      <c r="J404" s="11">
        <v>3.1372549019607842E-3</v>
      </c>
      <c r="K404" s="18">
        <f t="shared" si="48"/>
        <v>7.1188392156862745</v>
      </c>
      <c r="L404" s="10">
        <f t="shared" si="52"/>
        <v>2.6175971796078432</v>
      </c>
      <c r="M404" s="10">
        <v>2.7499294117647057</v>
      </c>
      <c r="N404" s="10">
        <v>0.50572549019607838</v>
      </c>
      <c r="O404" s="247">
        <f t="shared" si="49"/>
        <v>0.50572549019607838</v>
      </c>
      <c r="P404" s="10">
        <f t="shared" si="53"/>
        <v>12.992091297254902</v>
      </c>
      <c r="Q404" s="11">
        <f t="shared" si="54"/>
        <v>3.3579972337179902E-2</v>
      </c>
    </row>
    <row r="405" spans="1:17">
      <c r="A405" s="9">
        <f t="shared" si="50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51"/>
        <v>972.7</v>
      </c>
      <c r="G405" s="8"/>
      <c r="H405" s="8"/>
      <c r="I405" s="8">
        <v>23</v>
      </c>
      <c r="J405" s="11">
        <v>9.0196078431372551E-3</v>
      </c>
      <c r="K405" s="18">
        <f t="shared" si="48"/>
        <v>20.466662745098041</v>
      </c>
      <c r="L405" s="10">
        <f t="shared" si="52"/>
        <v>7.5255918913725504</v>
      </c>
      <c r="M405" s="10">
        <v>7.9060470588235292</v>
      </c>
      <c r="N405" s="10">
        <v>1.4539607843137254</v>
      </c>
      <c r="O405" s="247">
        <f t="shared" si="49"/>
        <v>1.4539607843137254</v>
      </c>
      <c r="P405" s="10">
        <f t="shared" si="53"/>
        <v>37.352262479607845</v>
      </c>
      <c r="Q405" s="11">
        <f t="shared" si="54"/>
        <v>3.8400598827601357E-2</v>
      </c>
    </row>
    <row r="406" spans="1:17">
      <c r="A406" s="9">
        <f t="shared" si="50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51"/>
        <v>598.79999999999995</v>
      </c>
      <c r="G406" s="8"/>
      <c r="H406" s="8"/>
      <c r="I406" s="8">
        <v>13</v>
      </c>
      <c r="J406" s="11">
        <v>5.0980392156862739E-3</v>
      </c>
      <c r="K406" s="18">
        <f t="shared" si="48"/>
        <v>11.568113725490194</v>
      </c>
      <c r="L406" s="10">
        <f t="shared" si="52"/>
        <v>4.253595416862745</v>
      </c>
      <c r="M406" s="10">
        <v>4.4686352941176466</v>
      </c>
      <c r="N406" s="10">
        <v>0.82180392156862725</v>
      </c>
      <c r="O406" s="247">
        <f t="shared" si="49"/>
        <v>0.82180392156862725</v>
      </c>
      <c r="P406" s="10">
        <f t="shared" si="53"/>
        <v>21.112148358039214</v>
      </c>
      <c r="Q406" s="11">
        <f t="shared" si="54"/>
        <v>3.5257428787640641E-2</v>
      </c>
    </row>
    <row r="407" spans="1:17">
      <c r="A407" s="9">
        <f t="shared" si="50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51"/>
        <v>464.2</v>
      </c>
      <c r="G407" s="8"/>
      <c r="H407" s="8"/>
      <c r="I407" s="8">
        <v>12</v>
      </c>
      <c r="J407" s="11">
        <v>4.7058823529411761E-3</v>
      </c>
      <c r="K407" s="18">
        <f t="shared" si="48"/>
        <v>10.678258823529411</v>
      </c>
      <c r="L407" s="10">
        <f t="shared" si="52"/>
        <v>3.9263957694117648</v>
      </c>
      <c r="M407" s="10">
        <v>4.1248941176470586</v>
      </c>
      <c r="N407" s="10">
        <v>0.75858823529411756</v>
      </c>
      <c r="O407" s="247">
        <f t="shared" si="49"/>
        <v>0.75858823529411756</v>
      </c>
      <c r="P407" s="10">
        <f t="shared" si="53"/>
        <v>19.488136945882353</v>
      </c>
      <c r="Q407" s="11">
        <f t="shared" si="54"/>
        <v>4.1982199366398867E-2</v>
      </c>
    </row>
    <row r="408" spans="1:17">
      <c r="A408" s="9">
        <f t="shared" si="50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51"/>
        <v>606.78</v>
      </c>
      <c r="G408" s="8"/>
      <c r="H408" s="8"/>
      <c r="I408" s="8">
        <v>16</v>
      </c>
      <c r="J408" s="11">
        <v>6.2745098039215684E-3</v>
      </c>
      <c r="K408" s="18">
        <f t="shared" si="48"/>
        <v>14.237678431372549</v>
      </c>
      <c r="L408" s="10">
        <f t="shared" si="52"/>
        <v>5.2351943592156864</v>
      </c>
      <c r="M408" s="10">
        <v>5.4998588235294115</v>
      </c>
      <c r="N408" s="10">
        <v>1.0114509803921568</v>
      </c>
      <c r="O408" s="247">
        <f t="shared" si="49"/>
        <v>1.0114509803921568</v>
      </c>
      <c r="P408" s="10">
        <f t="shared" si="53"/>
        <v>25.984182594509804</v>
      </c>
      <c r="Q408" s="11">
        <f t="shared" si="54"/>
        <v>4.2823070296499233E-2</v>
      </c>
    </row>
    <row r="409" spans="1:17">
      <c r="A409" s="9">
        <f t="shared" si="50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51"/>
        <v>305</v>
      </c>
      <c r="G409" s="8"/>
      <c r="H409" s="8"/>
      <c r="I409" s="8">
        <v>8</v>
      </c>
      <c r="J409" s="11">
        <v>3.1372549019607842E-3</v>
      </c>
      <c r="K409" s="18">
        <f t="shared" si="48"/>
        <v>7.1188392156862745</v>
      </c>
      <c r="L409" s="10">
        <f t="shared" si="52"/>
        <v>2.6175971796078432</v>
      </c>
      <c r="M409" s="10">
        <v>2.7499294117647057</v>
      </c>
      <c r="N409" s="10">
        <v>0.50572549019607838</v>
      </c>
      <c r="O409" s="247">
        <f t="shared" si="49"/>
        <v>0.50572549019607838</v>
      </c>
      <c r="P409" s="10">
        <f t="shared" si="53"/>
        <v>12.992091297254902</v>
      </c>
      <c r="Q409" s="11">
        <f t="shared" si="54"/>
        <v>4.2597020646737385E-2</v>
      </c>
    </row>
    <row r="410" spans="1:17">
      <c r="A410" s="9">
        <f t="shared" si="50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51"/>
        <v>759.8</v>
      </c>
      <c r="G410" s="8"/>
      <c r="H410" s="8"/>
      <c r="I410" s="8">
        <v>19</v>
      </c>
      <c r="J410" s="11">
        <v>7.4509803921568628E-3</v>
      </c>
      <c r="K410" s="18">
        <f t="shared" si="48"/>
        <v>16.907243137254902</v>
      </c>
      <c r="L410" s="10">
        <f t="shared" si="52"/>
        <v>6.2167933015686279</v>
      </c>
      <c r="M410" s="10">
        <v>6.5310823529411763</v>
      </c>
      <c r="N410" s="10">
        <v>1.2010980392156863</v>
      </c>
      <c r="O410" s="247">
        <f t="shared" si="49"/>
        <v>1.2010980392156863</v>
      </c>
      <c r="P410" s="10">
        <f t="shared" si="53"/>
        <v>30.856216830980394</v>
      </c>
      <c r="Q410" s="11">
        <f t="shared" si="54"/>
        <v>4.0610972401922081E-2</v>
      </c>
    </row>
    <row r="411" spans="1:17">
      <c r="A411" s="9">
        <f t="shared" si="50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51"/>
        <v>530.20000000000005</v>
      </c>
      <c r="G411" s="8"/>
      <c r="H411" s="8"/>
      <c r="I411" s="8">
        <v>15</v>
      </c>
      <c r="J411" s="11">
        <v>5.8823529411764705E-3</v>
      </c>
      <c r="K411" s="18">
        <f t="shared" si="48"/>
        <v>13.347823529411766</v>
      </c>
      <c r="L411" s="10">
        <f t="shared" si="52"/>
        <v>4.9079947117647071</v>
      </c>
      <c r="M411" s="10">
        <v>5.1561176470588235</v>
      </c>
      <c r="N411" s="10">
        <v>0.94823529411764695</v>
      </c>
      <c r="O411" s="247">
        <f t="shared" si="49"/>
        <v>0.94823529411764695</v>
      </c>
      <c r="P411" s="10">
        <f t="shared" si="53"/>
        <v>24.360171182352946</v>
      </c>
      <c r="Q411" s="11">
        <f t="shared" si="54"/>
        <v>4.5945249306587978E-2</v>
      </c>
    </row>
    <row r="412" spans="1:17">
      <c r="A412" s="9">
        <f t="shared" si="50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51"/>
        <v>123.5</v>
      </c>
      <c r="G412" s="8"/>
      <c r="H412" s="8"/>
      <c r="I412" s="8">
        <v>3</v>
      </c>
      <c r="J412" s="11">
        <v>1.176470588235294E-3</v>
      </c>
      <c r="K412" s="18">
        <f t="shared" si="48"/>
        <v>2.6695647058823528</v>
      </c>
      <c r="L412" s="10">
        <f t="shared" si="52"/>
        <v>0.98159894235294121</v>
      </c>
      <c r="M412" s="10">
        <v>1.0312235294117647</v>
      </c>
      <c r="N412" s="10">
        <v>0.18964705882352939</v>
      </c>
      <c r="O412" s="247">
        <f t="shared" si="49"/>
        <v>0.18964705882352939</v>
      </c>
      <c r="P412" s="10">
        <f t="shared" si="53"/>
        <v>4.8720342364705882</v>
      </c>
      <c r="Q412" s="11">
        <f t="shared" si="54"/>
        <v>3.9449669930935939E-2</v>
      </c>
    </row>
    <row r="413" spans="1:17">
      <c r="A413" s="9">
        <f t="shared" si="50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51"/>
        <v>298.8</v>
      </c>
      <c r="G413" s="8"/>
      <c r="H413" s="8"/>
      <c r="I413" s="8">
        <v>11</v>
      </c>
      <c r="J413" s="11">
        <v>4.3137254901960782E-3</v>
      </c>
      <c r="K413" s="18">
        <f t="shared" si="48"/>
        <v>9.7884039215686283</v>
      </c>
      <c r="L413" s="10">
        <f t="shared" si="52"/>
        <v>3.5991961219607851</v>
      </c>
      <c r="M413" s="10">
        <v>3.7811529411764702</v>
      </c>
      <c r="N413" s="10">
        <v>0.69537254901960777</v>
      </c>
      <c r="O413" s="247">
        <f t="shared" si="49"/>
        <v>0.69537254901960777</v>
      </c>
      <c r="P413" s="10">
        <f t="shared" si="53"/>
        <v>17.864125533725492</v>
      </c>
      <c r="Q413" s="11">
        <f t="shared" si="54"/>
        <v>5.9786230032548494E-2</v>
      </c>
    </row>
    <row r="414" spans="1:17">
      <c r="A414" s="9">
        <f t="shared" si="50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51"/>
        <v>217.3</v>
      </c>
      <c r="G414" s="8"/>
      <c r="H414" s="8"/>
      <c r="I414" s="8">
        <v>8</v>
      </c>
      <c r="J414" s="11">
        <v>3.1372549019607842E-3</v>
      </c>
      <c r="K414" s="18">
        <f t="shared" si="48"/>
        <v>7.1188392156862745</v>
      </c>
      <c r="L414" s="10">
        <f t="shared" si="52"/>
        <v>2.6175971796078432</v>
      </c>
      <c r="M414" s="10">
        <v>2.7499294117647057</v>
      </c>
      <c r="N414" s="10">
        <v>0.50572549019607838</v>
      </c>
      <c r="O414" s="247">
        <f t="shared" si="49"/>
        <v>0.50572549019607838</v>
      </c>
      <c r="P414" s="10">
        <f t="shared" si="53"/>
        <v>12.992091297254902</v>
      </c>
      <c r="Q414" s="11">
        <f t="shared" si="54"/>
        <v>5.9788731234491028E-2</v>
      </c>
    </row>
    <row r="415" spans="1:17">
      <c r="A415" s="9">
        <f t="shared" si="50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51"/>
        <v>293.89999999999998</v>
      </c>
      <c r="G415" s="8">
        <v>1</v>
      </c>
      <c r="H415" s="8"/>
      <c r="I415" s="8">
        <v>9</v>
      </c>
      <c r="J415" s="11">
        <v>3.9215686274509803E-3</v>
      </c>
      <c r="K415" s="18">
        <f t="shared" si="48"/>
        <v>8.8985490196078434</v>
      </c>
      <c r="L415" s="10">
        <f t="shared" si="52"/>
        <v>3.2719964745098045</v>
      </c>
      <c r="M415" s="10">
        <v>3.4374117647058822</v>
      </c>
      <c r="N415" s="10">
        <v>0.63215686274509797</v>
      </c>
      <c r="O415" s="247">
        <f t="shared" si="49"/>
        <v>0.63215686274509797</v>
      </c>
      <c r="P415" s="10">
        <f t="shared" si="53"/>
        <v>16.240114121568627</v>
      </c>
      <c r="Q415" s="11">
        <f t="shared" si="54"/>
        <v>5.5257278399348853E-2</v>
      </c>
    </row>
    <row r="416" spans="1:17">
      <c r="A416" s="9">
        <f t="shared" si="50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51"/>
        <v>198.9</v>
      </c>
      <c r="G416" s="8"/>
      <c r="H416" s="8"/>
      <c r="I416" s="8">
        <v>4</v>
      </c>
      <c r="J416" s="11">
        <v>1.5686274509803921E-3</v>
      </c>
      <c r="K416" s="18">
        <f t="shared" si="48"/>
        <v>3.5594196078431373</v>
      </c>
      <c r="L416" s="10">
        <f t="shared" si="52"/>
        <v>1.3087985898039216</v>
      </c>
      <c r="M416" s="10">
        <v>1.3749647058823529</v>
      </c>
      <c r="N416" s="10">
        <v>0.25286274509803919</v>
      </c>
      <c r="O416" s="247">
        <f t="shared" si="49"/>
        <v>0.25286274509803919</v>
      </c>
      <c r="P416" s="10">
        <f t="shared" si="53"/>
        <v>6.4960456486274509</v>
      </c>
      <c r="Q416" s="11">
        <f t="shared" si="54"/>
        <v>3.2659857459162646E-2</v>
      </c>
    </row>
    <row r="417" spans="1:17">
      <c r="A417" s="9">
        <f t="shared" si="50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51"/>
        <v>95.6</v>
      </c>
      <c r="G417" s="8"/>
      <c r="H417" s="8"/>
      <c r="I417" s="8">
        <v>3</v>
      </c>
      <c r="J417" s="11">
        <v>1.176470588235294E-3</v>
      </c>
      <c r="K417" s="18">
        <f t="shared" si="48"/>
        <v>2.6695647058823528</v>
      </c>
      <c r="L417" s="10">
        <f t="shared" si="52"/>
        <v>0.98159894235294121</v>
      </c>
      <c r="M417" s="10">
        <v>1.0312235294117647</v>
      </c>
      <c r="N417" s="10">
        <v>0.18964705882352939</v>
      </c>
      <c r="O417" s="247">
        <f t="shared" si="49"/>
        <v>0.18964705882352939</v>
      </c>
      <c r="P417" s="10">
        <f t="shared" si="53"/>
        <v>4.8720342364705882</v>
      </c>
      <c r="Q417" s="11">
        <f t="shared" si="54"/>
        <v>5.0962701218311597E-2</v>
      </c>
    </row>
    <row r="418" spans="1:17">
      <c r="A418" s="9">
        <f t="shared" si="50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51"/>
        <v>408.7</v>
      </c>
      <c r="G418" s="8"/>
      <c r="H418" s="8"/>
      <c r="I418" s="8">
        <v>12</v>
      </c>
      <c r="J418" s="11">
        <v>4.7058823529411761E-3</v>
      </c>
      <c r="K418" s="18">
        <f t="shared" si="48"/>
        <v>10.678258823529411</v>
      </c>
      <c r="L418" s="10">
        <f t="shared" si="52"/>
        <v>3.9263957694117648</v>
      </c>
      <c r="M418" s="10">
        <v>4.1248941176470586</v>
      </c>
      <c r="N418" s="10">
        <v>0.75858823529411756</v>
      </c>
      <c r="O418" s="247">
        <f t="shared" si="49"/>
        <v>0.75858823529411756</v>
      </c>
      <c r="P418" s="10">
        <f t="shared" si="53"/>
        <v>19.488136945882353</v>
      </c>
      <c r="Q418" s="11">
        <f t="shared" si="54"/>
        <v>4.7683232067243342E-2</v>
      </c>
    </row>
    <row r="419" spans="1:17">
      <c r="A419" s="9">
        <f t="shared" si="50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51"/>
        <v>449.5</v>
      </c>
      <c r="G419" s="8"/>
      <c r="H419" s="8"/>
      <c r="I419" s="8">
        <v>13</v>
      </c>
      <c r="J419" s="11">
        <v>5.0980392156862739E-3</v>
      </c>
      <c r="K419" s="18">
        <f t="shared" si="48"/>
        <v>11.568113725490194</v>
      </c>
      <c r="L419" s="10">
        <f t="shared" si="52"/>
        <v>4.253595416862745</v>
      </c>
      <c r="M419" s="10">
        <v>4.4686352941176466</v>
      </c>
      <c r="N419" s="10">
        <v>0.82180392156862725</v>
      </c>
      <c r="O419" s="247">
        <f t="shared" si="49"/>
        <v>0.82180392156862725</v>
      </c>
      <c r="P419" s="10">
        <f t="shared" si="53"/>
        <v>21.112148358039214</v>
      </c>
      <c r="Q419" s="11">
        <f t="shared" si="54"/>
        <v>4.6968071986739073E-2</v>
      </c>
    </row>
    <row r="420" spans="1:17">
      <c r="A420" s="9">
        <f t="shared" si="50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51"/>
        <v>364.8</v>
      </c>
      <c r="G420" s="8"/>
      <c r="H420" s="8"/>
      <c r="I420" s="8">
        <v>9</v>
      </c>
      <c r="J420" s="11">
        <v>3.529411764705882E-3</v>
      </c>
      <c r="K420" s="18">
        <f t="shared" si="48"/>
        <v>8.0086941176470585</v>
      </c>
      <c r="L420" s="10">
        <f t="shared" si="52"/>
        <v>2.9447968270588238</v>
      </c>
      <c r="M420" s="10">
        <v>3.0936705882352937</v>
      </c>
      <c r="N420" s="10">
        <v>0.56894117647058817</v>
      </c>
      <c r="O420" s="247">
        <f t="shared" si="49"/>
        <v>0.56894117647058817</v>
      </c>
      <c r="P420" s="10">
        <f t="shared" si="53"/>
        <v>14.616102709411763</v>
      </c>
      <c r="Q420" s="11">
        <f t="shared" si="54"/>
        <v>4.0066071023606806E-2</v>
      </c>
    </row>
    <row r="421" spans="1:17">
      <c r="A421" s="9">
        <f t="shared" si="50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51"/>
        <v>326.3</v>
      </c>
      <c r="G421" s="8"/>
      <c r="H421" s="8"/>
      <c r="I421" s="8">
        <v>5</v>
      </c>
      <c r="J421" s="11">
        <v>1.9607843137254902E-3</v>
      </c>
      <c r="K421" s="18">
        <f t="shared" si="48"/>
        <v>4.4492745098039217</v>
      </c>
      <c r="L421" s="10">
        <f t="shared" si="52"/>
        <v>1.6359982372549022</v>
      </c>
      <c r="M421" s="10">
        <v>1.7187058823529411</v>
      </c>
      <c r="N421" s="10">
        <v>0.31607843137254898</v>
      </c>
      <c r="O421" s="247">
        <f t="shared" si="49"/>
        <v>0.31607843137254898</v>
      </c>
      <c r="P421" s="10">
        <f t="shared" si="53"/>
        <v>8.1200570607843137</v>
      </c>
      <c r="Q421" s="11">
        <f t="shared" si="54"/>
        <v>2.4885249956433691E-2</v>
      </c>
    </row>
    <row r="422" spans="1:17">
      <c r="A422" s="9">
        <f t="shared" si="50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51"/>
        <v>634.70000000000005</v>
      </c>
      <c r="G422" s="8"/>
      <c r="H422" s="8"/>
      <c r="I422" s="8">
        <v>20</v>
      </c>
      <c r="J422" s="11">
        <v>7.8431372549019607E-3</v>
      </c>
      <c r="K422" s="18">
        <f t="shared" si="48"/>
        <v>17.797098039215687</v>
      </c>
      <c r="L422" s="10">
        <f t="shared" si="52"/>
        <v>6.5439929490196089</v>
      </c>
      <c r="M422" s="10">
        <v>6.8748235294117643</v>
      </c>
      <c r="N422" s="10">
        <v>1.2643137254901959</v>
      </c>
      <c r="O422" s="247">
        <f t="shared" si="49"/>
        <v>1.2643137254901959</v>
      </c>
      <c r="P422" s="10">
        <f t="shared" si="53"/>
        <v>32.480228243137255</v>
      </c>
      <c r="Q422" s="11">
        <f t="shared" si="54"/>
        <v>5.1174142497459038E-2</v>
      </c>
    </row>
    <row r="423" spans="1:17">
      <c r="A423" s="9">
        <f t="shared" si="50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51"/>
        <v>267.10000000000002</v>
      </c>
      <c r="G423" s="8"/>
      <c r="H423" s="8"/>
      <c r="I423" s="8">
        <v>7</v>
      </c>
      <c r="J423" s="11">
        <v>2.7450980392156863E-3</v>
      </c>
      <c r="K423" s="18">
        <f t="shared" si="48"/>
        <v>6.2289843137254906</v>
      </c>
      <c r="L423" s="10">
        <f t="shared" si="52"/>
        <v>2.290397532156863</v>
      </c>
      <c r="M423" s="10">
        <v>2.4061882352941177</v>
      </c>
      <c r="N423" s="10">
        <v>0.44250980392156858</v>
      </c>
      <c r="O423" s="247">
        <f t="shared" si="49"/>
        <v>0.44250980392156858</v>
      </c>
      <c r="P423" s="10">
        <f t="shared" si="53"/>
        <v>11.368079885098039</v>
      </c>
      <c r="Q423" s="11">
        <f t="shared" si="54"/>
        <v>4.256113772032212E-2</v>
      </c>
    </row>
    <row r="424" spans="1:17">
      <c r="A424" s="9">
        <f t="shared" si="50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51"/>
        <v>224.6</v>
      </c>
      <c r="G424" s="8"/>
      <c r="H424" s="8"/>
      <c r="I424" s="8">
        <v>5</v>
      </c>
      <c r="J424" s="11">
        <v>1.9607843137254902E-3</v>
      </c>
      <c r="K424" s="18">
        <f t="shared" si="48"/>
        <v>4.4492745098039217</v>
      </c>
      <c r="L424" s="10">
        <f t="shared" si="52"/>
        <v>1.6359982372549022</v>
      </c>
      <c r="M424" s="10">
        <v>1.7187058823529411</v>
      </c>
      <c r="N424" s="10">
        <v>0.31607843137254898</v>
      </c>
      <c r="O424" s="247">
        <f t="shared" si="49"/>
        <v>0.31607843137254898</v>
      </c>
      <c r="P424" s="10">
        <f t="shared" si="53"/>
        <v>8.1200570607843137</v>
      </c>
      <c r="Q424" s="11">
        <f t="shared" si="54"/>
        <v>3.6153415230562397E-2</v>
      </c>
    </row>
    <row r="425" spans="1:17">
      <c r="A425" s="9">
        <f t="shared" si="50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51"/>
        <v>572.29999999999995</v>
      </c>
      <c r="G425" s="8"/>
      <c r="H425" s="8"/>
      <c r="I425" s="8">
        <v>17</v>
      </c>
      <c r="J425" s="11">
        <v>6.6666666666666662E-3</v>
      </c>
      <c r="K425" s="18">
        <f t="shared" si="48"/>
        <v>15.127533333333334</v>
      </c>
      <c r="L425" s="10">
        <f t="shared" si="52"/>
        <v>5.5623940066666675</v>
      </c>
      <c r="M425" s="10">
        <v>5.8435999999999995</v>
      </c>
      <c r="N425" s="10">
        <v>1.0746666666666664</v>
      </c>
      <c r="O425" s="247">
        <f t="shared" si="49"/>
        <v>1.0746666666666664</v>
      </c>
      <c r="P425" s="10">
        <f t="shared" si="53"/>
        <v>27.608194006666665</v>
      </c>
      <c r="Q425" s="11">
        <f t="shared" si="54"/>
        <v>4.8240772333857533E-2</v>
      </c>
    </row>
    <row r="426" spans="1:17">
      <c r="A426" s="9">
        <f t="shared" si="50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51"/>
        <v>227.9</v>
      </c>
      <c r="G426" s="8"/>
      <c r="H426" s="8"/>
      <c r="I426" s="8">
        <v>5</v>
      </c>
      <c r="J426" s="11">
        <v>1.9607843137254902E-3</v>
      </c>
      <c r="K426" s="18">
        <f t="shared" si="48"/>
        <v>4.4492745098039217</v>
      </c>
      <c r="L426" s="10">
        <f t="shared" si="52"/>
        <v>1.6359982372549022</v>
      </c>
      <c r="M426" s="10">
        <v>1.7187058823529411</v>
      </c>
      <c r="N426" s="10">
        <v>0.31607843137254898</v>
      </c>
      <c r="O426" s="247">
        <f t="shared" si="49"/>
        <v>0.31607843137254898</v>
      </c>
      <c r="P426" s="10">
        <f t="shared" si="53"/>
        <v>8.1200570607843137</v>
      </c>
      <c r="Q426" s="11">
        <f t="shared" si="54"/>
        <v>3.5629912508926345E-2</v>
      </c>
    </row>
    <row r="427" spans="1:17">
      <c r="A427" s="9">
        <f t="shared" si="50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51"/>
        <v>659.6</v>
      </c>
      <c r="G427" s="8">
        <v>1</v>
      </c>
      <c r="H427" s="8"/>
      <c r="I427" s="8">
        <v>20</v>
      </c>
      <c r="J427" s="11">
        <v>8.2352941176470577E-3</v>
      </c>
      <c r="K427" s="18">
        <f t="shared" si="48"/>
        <v>18.686952941176468</v>
      </c>
      <c r="L427" s="10">
        <f t="shared" si="52"/>
        <v>6.8711925964705882</v>
      </c>
      <c r="M427" s="10">
        <v>7.2185647058823514</v>
      </c>
      <c r="N427" s="10">
        <v>1.3275294117647056</v>
      </c>
      <c r="O427" s="247">
        <f t="shared" si="49"/>
        <v>1.3275294117647056</v>
      </c>
      <c r="P427" s="10">
        <f t="shared" si="53"/>
        <v>34.104239655294116</v>
      </c>
      <c r="Q427" s="11">
        <f t="shared" si="54"/>
        <v>5.170442640281097E-2</v>
      </c>
    </row>
    <row r="428" spans="1:17">
      <c r="A428" s="9">
        <f t="shared" si="50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51"/>
        <v>824.8</v>
      </c>
      <c r="G428" s="8"/>
      <c r="H428" s="8"/>
      <c r="I428" s="8">
        <v>20</v>
      </c>
      <c r="J428" s="11">
        <v>7.8431372549019607E-3</v>
      </c>
      <c r="K428" s="18">
        <f t="shared" si="48"/>
        <v>17.797098039215687</v>
      </c>
      <c r="L428" s="10">
        <f t="shared" si="52"/>
        <v>6.5439929490196089</v>
      </c>
      <c r="M428" s="10">
        <v>6.8748235294117643</v>
      </c>
      <c r="N428" s="10">
        <v>1.2643137254901959</v>
      </c>
      <c r="O428" s="247">
        <f t="shared" si="49"/>
        <v>1.2643137254901959</v>
      </c>
      <c r="P428" s="10">
        <f t="shared" si="53"/>
        <v>32.480228243137255</v>
      </c>
      <c r="Q428" s="11">
        <f t="shared" si="54"/>
        <v>3.9379520178391435E-2</v>
      </c>
    </row>
    <row r="429" spans="1:17">
      <c r="A429" s="9">
        <f t="shared" si="50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51"/>
        <v>162.80000000000001</v>
      </c>
      <c r="G429" s="8"/>
      <c r="H429" s="8"/>
      <c r="I429" s="8">
        <v>4</v>
      </c>
      <c r="J429" s="11">
        <v>1.5686274509803921E-3</v>
      </c>
      <c r="K429" s="18">
        <f t="shared" si="48"/>
        <v>3.5594196078431373</v>
      </c>
      <c r="L429" s="10">
        <f t="shared" si="52"/>
        <v>1.3087985898039216</v>
      </c>
      <c r="M429" s="10">
        <v>1.3749647058823529</v>
      </c>
      <c r="N429" s="10">
        <v>0.25286274509803919</v>
      </c>
      <c r="O429" s="247">
        <f t="shared" si="49"/>
        <v>0.25286274509803919</v>
      </c>
      <c r="P429" s="10">
        <f t="shared" si="53"/>
        <v>6.4960456486274509</v>
      </c>
      <c r="Q429" s="11">
        <f t="shared" si="54"/>
        <v>3.9902000298694416E-2</v>
      </c>
    </row>
    <row r="430" spans="1:17">
      <c r="A430" s="9">
        <f t="shared" si="50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51"/>
        <v>163.30000000000001</v>
      </c>
      <c r="G430" s="8"/>
      <c r="H430" s="8"/>
      <c r="I430" s="8">
        <v>3</v>
      </c>
      <c r="J430" s="11">
        <v>1.176470588235294E-3</v>
      </c>
      <c r="K430" s="18">
        <f t="shared" si="48"/>
        <v>2.6695647058823528</v>
      </c>
      <c r="L430" s="10">
        <f t="shared" si="52"/>
        <v>0.98159894235294121</v>
      </c>
      <c r="M430" s="10">
        <v>1.0312235294117647</v>
      </c>
      <c r="N430" s="10">
        <v>0.18964705882352939</v>
      </c>
      <c r="O430" s="247">
        <f t="shared" si="49"/>
        <v>0.18964705882352939</v>
      </c>
      <c r="P430" s="10">
        <f t="shared" si="53"/>
        <v>4.8720342364705882</v>
      </c>
      <c r="Q430" s="11">
        <f t="shared" si="54"/>
        <v>2.9834869788552282E-2</v>
      </c>
    </row>
    <row r="431" spans="1:17">
      <c r="A431" s="9">
        <f t="shared" si="50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51"/>
        <v>449.9</v>
      </c>
      <c r="G431" s="8"/>
      <c r="H431" s="8"/>
      <c r="I431" s="8">
        <v>14</v>
      </c>
      <c r="J431" s="11">
        <v>5.4901960784313726E-3</v>
      </c>
      <c r="K431" s="18">
        <f t="shared" si="48"/>
        <v>12.457968627450981</v>
      </c>
      <c r="L431" s="10">
        <f t="shared" si="52"/>
        <v>4.5807950643137261</v>
      </c>
      <c r="M431" s="10">
        <v>4.8123764705882355</v>
      </c>
      <c r="N431" s="10">
        <v>0.88501960784313716</v>
      </c>
      <c r="O431" s="247">
        <f t="shared" si="49"/>
        <v>0.88501960784313716</v>
      </c>
      <c r="P431" s="10">
        <f t="shared" si="53"/>
        <v>22.736159770196078</v>
      </c>
      <c r="Q431" s="11">
        <f t="shared" si="54"/>
        <v>5.0536029718150875E-2</v>
      </c>
    </row>
    <row r="432" spans="1:17">
      <c r="A432" s="9">
        <f t="shared" si="50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51"/>
        <v>434.1</v>
      </c>
      <c r="G432" s="8"/>
      <c r="H432" s="8">
        <v>2</v>
      </c>
      <c r="I432" s="8">
        <v>10</v>
      </c>
      <c r="J432" s="11">
        <v>4.7058823529411761E-3</v>
      </c>
      <c r="K432" s="18">
        <f t="shared" si="48"/>
        <v>10.678258823529411</v>
      </c>
      <c r="L432" s="10">
        <f t="shared" si="52"/>
        <v>3.9263957694117648</v>
      </c>
      <c r="M432" s="10">
        <v>4.1248941176470586</v>
      </c>
      <c r="N432" s="10">
        <v>0.75858823529411756</v>
      </c>
      <c r="O432" s="247">
        <f t="shared" si="49"/>
        <v>0.75858823529411756</v>
      </c>
      <c r="P432" s="10">
        <f t="shared" si="53"/>
        <v>19.488136945882353</v>
      </c>
      <c r="Q432" s="11">
        <f t="shared" si="54"/>
        <v>4.4893197295283002E-2</v>
      </c>
    </row>
    <row r="433" spans="1:17">
      <c r="A433" s="9">
        <f t="shared" si="50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51"/>
        <v>271.3</v>
      </c>
      <c r="G433" s="8"/>
      <c r="H433" s="8"/>
      <c r="I433" s="8">
        <v>8</v>
      </c>
      <c r="J433" s="11">
        <v>3.1372549019607842E-3</v>
      </c>
      <c r="K433" s="18">
        <f t="shared" si="48"/>
        <v>7.1188392156862745</v>
      </c>
      <c r="L433" s="10">
        <f t="shared" si="52"/>
        <v>2.6175971796078432</v>
      </c>
      <c r="M433" s="10">
        <v>2.7499294117647057</v>
      </c>
      <c r="N433" s="10">
        <v>0.50572549019607838</v>
      </c>
      <c r="O433" s="247">
        <f t="shared" si="49"/>
        <v>0.50572549019607838</v>
      </c>
      <c r="P433" s="10">
        <f t="shared" si="53"/>
        <v>12.992091297254902</v>
      </c>
      <c r="Q433" s="11">
        <f t="shared" si="54"/>
        <v>4.7888283439936973E-2</v>
      </c>
    </row>
    <row r="434" spans="1:17">
      <c r="A434" s="9">
        <f t="shared" si="50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51"/>
        <v>527.4</v>
      </c>
      <c r="G434" s="8"/>
      <c r="H434" s="8">
        <v>1</v>
      </c>
      <c r="I434" s="8">
        <v>14</v>
      </c>
      <c r="J434" s="11">
        <v>5.8823529411764705E-3</v>
      </c>
      <c r="K434" s="18">
        <f t="shared" si="48"/>
        <v>13.347823529411766</v>
      </c>
      <c r="L434" s="10">
        <f t="shared" si="52"/>
        <v>4.9079947117647071</v>
      </c>
      <c r="M434" s="10">
        <v>5.1561176470588235</v>
      </c>
      <c r="N434" s="10">
        <v>0.94823529411764695</v>
      </c>
      <c r="O434" s="247">
        <f t="shared" si="49"/>
        <v>0.94823529411764695</v>
      </c>
      <c r="P434" s="10">
        <f t="shared" si="53"/>
        <v>24.360171182352946</v>
      </c>
      <c r="Q434" s="11">
        <f t="shared" si="54"/>
        <v>4.6189175544848214E-2</v>
      </c>
    </row>
    <row r="435" spans="1:17">
      <c r="A435" s="9">
        <f t="shared" si="50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51"/>
        <v>882.9</v>
      </c>
      <c r="G435" s="8"/>
      <c r="H435" s="8"/>
      <c r="I435" s="8">
        <v>15</v>
      </c>
      <c r="J435" s="11">
        <v>5.8823529411764705E-3</v>
      </c>
      <c r="K435" s="18">
        <f t="shared" si="48"/>
        <v>13.347823529411766</v>
      </c>
      <c r="L435" s="10">
        <f t="shared" si="52"/>
        <v>4.9079947117647071</v>
      </c>
      <c r="M435" s="10">
        <v>5.1561176470588235</v>
      </c>
      <c r="N435" s="10">
        <v>0.94823529411764695</v>
      </c>
      <c r="O435" s="247">
        <f t="shared" si="49"/>
        <v>0.94823529411764695</v>
      </c>
      <c r="P435" s="10">
        <f t="shared" si="53"/>
        <v>24.360171182352946</v>
      </c>
      <c r="Q435" s="11">
        <f t="shared" si="54"/>
        <v>2.7591087532396589E-2</v>
      </c>
    </row>
    <row r="436" spans="1:17">
      <c r="A436" s="9">
        <f t="shared" si="50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51"/>
        <v>1085.3</v>
      </c>
      <c r="G436" s="8">
        <v>1</v>
      </c>
      <c r="H436" s="8">
        <v>2</v>
      </c>
      <c r="I436" s="8">
        <v>13</v>
      </c>
      <c r="J436" s="11">
        <v>6.2745098039215684E-3</v>
      </c>
      <c r="K436" s="18">
        <f t="shared" si="48"/>
        <v>14.237678431372549</v>
      </c>
      <c r="L436" s="10">
        <f t="shared" si="52"/>
        <v>5.2351943592156864</v>
      </c>
      <c r="M436" s="10">
        <v>5.4998588235294115</v>
      </c>
      <c r="N436" s="10">
        <v>1.0114509803921568</v>
      </c>
      <c r="O436" s="247">
        <f t="shared" si="49"/>
        <v>1.0114509803921568</v>
      </c>
      <c r="P436" s="10">
        <f t="shared" si="53"/>
        <v>25.984182594509804</v>
      </c>
      <c r="Q436" s="11">
        <f t="shared" si="54"/>
        <v>2.3941935496645909E-2</v>
      </c>
    </row>
    <row r="437" spans="1:17">
      <c r="A437" s="9">
        <f t="shared" si="50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51"/>
        <v>488.2</v>
      </c>
      <c r="G437" s="8"/>
      <c r="H437" s="8">
        <v>1</v>
      </c>
      <c r="I437" s="8">
        <v>7</v>
      </c>
      <c r="J437" s="11">
        <v>3.1372549019607842E-3</v>
      </c>
      <c r="K437" s="18">
        <f t="shared" si="48"/>
        <v>7.1188392156862745</v>
      </c>
      <c r="L437" s="10">
        <f t="shared" si="52"/>
        <v>2.6175971796078432</v>
      </c>
      <c r="M437" s="10">
        <v>2.7499294117647057</v>
      </c>
      <c r="N437" s="10">
        <v>0.50572549019607838</v>
      </c>
      <c r="O437" s="247">
        <f t="shared" si="49"/>
        <v>0.50572549019607838</v>
      </c>
      <c r="P437" s="10">
        <f t="shared" si="53"/>
        <v>12.992091297254902</v>
      </c>
      <c r="Q437" s="11">
        <f t="shared" si="54"/>
        <v>2.6612231252058381E-2</v>
      </c>
    </row>
    <row r="438" spans="1:17">
      <c r="A438" s="9">
        <f t="shared" si="50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51"/>
        <v>531.9</v>
      </c>
      <c r="G438" s="8">
        <v>1</v>
      </c>
      <c r="H438" s="8">
        <v>1</v>
      </c>
      <c r="I438" s="8">
        <v>12</v>
      </c>
      <c r="J438" s="11">
        <v>5.4901960784313726E-3</v>
      </c>
      <c r="K438" s="18">
        <f t="shared" si="48"/>
        <v>12.457968627450981</v>
      </c>
      <c r="L438" s="10">
        <f t="shared" si="52"/>
        <v>4.5807950643137261</v>
      </c>
      <c r="M438" s="10">
        <v>4.8123764705882355</v>
      </c>
      <c r="N438" s="10">
        <v>0.88501960784313716</v>
      </c>
      <c r="O438" s="247">
        <f t="shared" si="49"/>
        <v>0.88501960784313716</v>
      </c>
      <c r="P438" s="10">
        <f t="shared" si="53"/>
        <v>22.736159770196078</v>
      </c>
      <c r="Q438" s="11">
        <f t="shared" si="54"/>
        <v>4.2745177232931149E-2</v>
      </c>
    </row>
    <row r="439" spans="1:17">
      <c r="A439" s="9">
        <f t="shared" si="50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51"/>
        <v>917.2</v>
      </c>
      <c r="G439" s="8">
        <v>1</v>
      </c>
      <c r="H439" s="8">
        <v>2</v>
      </c>
      <c r="I439" s="8">
        <v>21</v>
      </c>
      <c r="J439" s="11">
        <v>9.4117647058823521E-3</v>
      </c>
      <c r="K439" s="18">
        <f t="shared" si="48"/>
        <v>21.356517647058823</v>
      </c>
      <c r="L439" s="10">
        <f t="shared" si="52"/>
        <v>7.8527915388235296</v>
      </c>
      <c r="M439" s="10">
        <v>8.2497882352941172</v>
      </c>
      <c r="N439" s="10">
        <v>1.5171764705882351</v>
      </c>
      <c r="O439" s="247">
        <f t="shared" si="49"/>
        <v>1.5171764705882351</v>
      </c>
      <c r="P439" s="10">
        <f t="shared" si="53"/>
        <v>38.976273891764706</v>
      </c>
      <c r="Q439" s="11">
        <f t="shared" si="54"/>
        <v>4.2494847243528894E-2</v>
      </c>
    </row>
    <row r="440" spans="1:17">
      <c r="A440" s="9">
        <f t="shared" si="50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51"/>
        <v>246.1</v>
      </c>
      <c r="G440" s="8"/>
      <c r="H440" s="8"/>
      <c r="I440" s="8">
        <v>8</v>
      </c>
      <c r="J440" s="11">
        <v>3.1372549019607842E-3</v>
      </c>
      <c r="K440" s="18">
        <f t="shared" si="48"/>
        <v>7.1188392156862745</v>
      </c>
      <c r="L440" s="10">
        <f t="shared" si="52"/>
        <v>2.6175971796078432</v>
      </c>
      <c r="M440" s="10">
        <v>2.7499294117647057</v>
      </c>
      <c r="N440" s="10">
        <v>0.50572549019607838</v>
      </c>
      <c r="O440" s="247">
        <f t="shared" si="49"/>
        <v>0.50572549019607838</v>
      </c>
      <c r="P440" s="10">
        <f t="shared" si="53"/>
        <v>12.992091297254902</v>
      </c>
      <c r="Q440" s="11">
        <f t="shared" si="54"/>
        <v>5.2791919127407161E-2</v>
      </c>
    </row>
    <row r="441" spans="1:17">
      <c r="A441" s="9">
        <f t="shared" si="50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51"/>
        <v>246.2</v>
      </c>
      <c r="G441" s="8"/>
      <c r="H441" s="8"/>
      <c r="I441" s="8">
        <v>8</v>
      </c>
      <c r="J441" s="11">
        <v>3.1372549019607842E-3</v>
      </c>
      <c r="K441" s="18">
        <f t="shared" si="48"/>
        <v>7.1188392156862745</v>
      </c>
      <c r="L441" s="10">
        <f t="shared" si="52"/>
        <v>2.6175971796078432</v>
      </c>
      <c r="M441" s="10">
        <v>2.7499294117647057</v>
      </c>
      <c r="N441" s="10">
        <v>0.50572549019607838</v>
      </c>
      <c r="O441" s="247">
        <f t="shared" si="49"/>
        <v>0.50572549019607838</v>
      </c>
      <c r="P441" s="10">
        <f t="shared" si="53"/>
        <v>12.992091297254902</v>
      </c>
      <c r="Q441" s="11">
        <f t="shared" si="54"/>
        <v>5.2770476430767273E-2</v>
      </c>
    </row>
    <row r="442" spans="1:17">
      <c r="A442" s="9">
        <f t="shared" si="50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51"/>
        <v>192.4</v>
      </c>
      <c r="G442" s="8"/>
      <c r="H442" s="8"/>
      <c r="I442" s="8">
        <v>6</v>
      </c>
      <c r="J442" s="11">
        <v>2.352941176470588E-3</v>
      </c>
      <c r="K442" s="18">
        <f t="shared" si="48"/>
        <v>5.3391294117647057</v>
      </c>
      <c r="L442" s="10">
        <f t="shared" si="52"/>
        <v>1.9631978847058824</v>
      </c>
      <c r="M442" s="10">
        <v>2.0624470588235293</v>
      </c>
      <c r="N442" s="10">
        <v>0.37929411764705878</v>
      </c>
      <c r="O442" s="247">
        <f t="shared" si="49"/>
        <v>0.37929411764705878</v>
      </c>
      <c r="P442" s="10">
        <f t="shared" si="53"/>
        <v>9.7440684729411764</v>
      </c>
      <c r="Q442" s="11">
        <f t="shared" si="54"/>
        <v>5.0644846532958296E-2</v>
      </c>
    </row>
    <row r="443" spans="1:17">
      <c r="A443" s="9">
        <f t="shared" si="50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51"/>
        <v>246.4</v>
      </c>
      <c r="G443" s="8"/>
      <c r="H443" s="8"/>
      <c r="I443" s="8">
        <v>8</v>
      </c>
      <c r="J443" s="11">
        <v>3.1372549019607842E-3</v>
      </c>
      <c r="K443" s="18">
        <f t="shared" si="48"/>
        <v>7.1188392156862745</v>
      </c>
      <c r="L443" s="10">
        <f t="shared" si="52"/>
        <v>2.6175971796078432</v>
      </c>
      <c r="M443" s="10">
        <v>2.7499294117647057</v>
      </c>
      <c r="N443" s="10">
        <v>0.50572549019607838</v>
      </c>
      <c r="O443" s="247">
        <f t="shared" si="49"/>
        <v>0.50572549019607838</v>
      </c>
      <c r="P443" s="10">
        <f t="shared" si="53"/>
        <v>12.992091297254902</v>
      </c>
      <c r="Q443" s="11">
        <f t="shared" si="54"/>
        <v>5.2727643251846194E-2</v>
      </c>
    </row>
    <row r="444" spans="1:17">
      <c r="A444" s="9">
        <f t="shared" si="50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51"/>
        <v>245.5</v>
      </c>
      <c r="G444" s="8"/>
      <c r="H444" s="8"/>
      <c r="I444" s="8">
        <v>8</v>
      </c>
      <c r="J444" s="11">
        <v>3.1372549019607842E-3</v>
      </c>
      <c r="K444" s="18">
        <f t="shared" si="48"/>
        <v>7.1188392156862745</v>
      </c>
      <c r="L444" s="10">
        <f t="shared" si="52"/>
        <v>2.6175971796078432</v>
      </c>
      <c r="M444" s="10">
        <v>2.7499294117647057</v>
      </c>
      <c r="N444" s="10">
        <v>0.50572549019607838</v>
      </c>
      <c r="O444" s="247">
        <f t="shared" si="49"/>
        <v>0.50572549019607838</v>
      </c>
      <c r="P444" s="10">
        <f t="shared" si="53"/>
        <v>12.992091297254902</v>
      </c>
      <c r="Q444" s="11">
        <f t="shared" si="54"/>
        <v>5.2920942147677806E-2</v>
      </c>
    </row>
    <row r="445" spans="1:17">
      <c r="A445" s="9">
        <f t="shared" si="50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51"/>
        <v>307.8</v>
      </c>
      <c r="G445" s="8"/>
      <c r="H445" s="8"/>
      <c r="I445" s="8">
        <v>7</v>
      </c>
      <c r="J445" s="11">
        <v>2.7450980392156863E-3</v>
      </c>
      <c r="K445" s="18">
        <f t="shared" si="48"/>
        <v>6.2289843137254906</v>
      </c>
      <c r="L445" s="10">
        <f t="shared" si="52"/>
        <v>2.290397532156863</v>
      </c>
      <c r="M445" s="10">
        <v>2.4061882352941177</v>
      </c>
      <c r="N445" s="10">
        <v>0.44250980392156858</v>
      </c>
      <c r="O445" s="247">
        <f t="shared" si="49"/>
        <v>0.44250980392156858</v>
      </c>
      <c r="P445" s="10">
        <f t="shared" si="53"/>
        <v>11.368079885098039</v>
      </c>
      <c r="Q445" s="11">
        <f t="shared" si="54"/>
        <v>3.6933332960032615E-2</v>
      </c>
    </row>
    <row r="446" spans="1:17">
      <c r="A446" s="9">
        <f t="shared" si="50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51"/>
        <v>272.2</v>
      </c>
      <c r="G446" s="8"/>
      <c r="H446" s="8"/>
      <c r="I446" s="8">
        <v>8</v>
      </c>
      <c r="J446" s="11">
        <v>3.1372549019607842E-3</v>
      </c>
      <c r="K446" s="18">
        <f t="shared" si="48"/>
        <v>7.1188392156862745</v>
      </c>
      <c r="L446" s="10">
        <f t="shared" si="52"/>
        <v>2.6175971796078432</v>
      </c>
      <c r="M446" s="10">
        <v>2.7499294117647057</v>
      </c>
      <c r="N446" s="10">
        <v>0.50572549019607838</v>
      </c>
      <c r="O446" s="247">
        <f t="shared" si="49"/>
        <v>0.50572549019607838</v>
      </c>
      <c r="P446" s="10">
        <f t="shared" si="53"/>
        <v>12.992091297254902</v>
      </c>
      <c r="Q446" s="11">
        <f t="shared" si="54"/>
        <v>4.7729945985506624E-2</v>
      </c>
    </row>
    <row r="447" spans="1:17">
      <c r="A447" s="9">
        <f t="shared" si="50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51"/>
        <v>246.2</v>
      </c>
      <c r="G447" s="8"/>
      <c r="H447" s="8"/>
      <c r="I447" s="8">
        <v>8</v>
      </c>
      <c r="J447" s="11">
        <v>3.1372549019607842E-3</v>
      </c>
      <c r="K447" s="18">
        <f t="shared" si="48"/>
        <v>7.1188392156862745</v>
      </c>
      <c r="L447" s="10">
        <f t="shared" si="52"/>
        <v>2.6175971796078432</v>
      </c>
      <c r="M447" s="10">
        <v>2.7499294117647057</v>
      </c>
      <c r="N447" s="10">
        <v>0.50572549019607838</v>
      </c>
      <c r="O447" s="247">
        <f t="shared" si="49"/>
        <v>0.50572549019607838</v>
      </c>
      <c r="P447" s="10">
        <f t="shared" si="53"/>
        <v>12.992091297254902</v>
      </c>
      <c r="Q447" s="11">
        <f t="shared" si="54"/>
        <v>5.2770476430767273E-2</v>
      </c>
    </row>
    <row r="448" spans="1:17">
      <c r="A448" s="9">
        <f t="shared" si="50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51"/>
        <v>289</v>
      </c>
      <c r="G448" s="8"/>
      <c r="H448" s="8"/>
      <c r="I448" s="8">
        <v>8</v>
      </c>
      <c r="J448" s="11">
        <v>3.1372549019607842E-3</v>
      </c>
      <c r="K448" s="18">
        <f t="shared" si="48"/>
        <v>7.1188392156862745</v>
      </c>
      <c r="L448" s="10">
        <f t="shared" si="52"/>
        <v>2.6175971796078432</v>
      </c>
      <c r="M448" s="10">
        <v>2.7499294117647057</v>
      </c>
      <c r="N448" s="10">
        <v>0.50572549019607838</v>
      </c>
      <c r="O448" s="247">
        <f t="shared" si="49"/>
        <v>0.50572549019607838</v>
      </c>
      <c r="P448" s="10">
        <f t="shared" si="53"/>
        <v>12.992091297254902</v>
      </c>
      <c r="Q448" s="11">
        <f t="shared" si="54"/>
        <v>4.4955333208494472E-2</v>
      </c>
    </row>
    <row r="449" spans="1:17">
      <c r="A449" s="9">
        <f t="shared" si="50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51"/>
        <v>1625.6</v>
      </c>
      <c r="G449" s="8"/>
      <c r="H449" s="8">
        <v>1</v>
      </c>
      <c r="I449" s="8">
        <v>25</v>
      </c>
      <c r="J449" s="11">
        <v>1.0196078431372548E-2</v>
      </c>
      <c r="K449" s="18">
        <f t="shared" si="48"/>
        <v>23.136227450980389</v>
      </c>
      <c r="L449" s="10">
        <f t="shared" si="52"/>
        <v>8.50719083372549</v>
      </c>
      <c r="M449" s="10">
        <v>8.9372705882352932</v>
      </c>
      <c r="N449" s="10">
        <v>1.6436078431372545</v>
      </c>
      <c r="O449" s="247">
        <f t="shared" si="49"/>
        <v>1.6436078431372545</v>
      </c>
      <c r="P449" s="10">
        <f t="shared" si="53"/>
        <v>42.224296716078427</v>
      </c>
      <c r="Q449" s="11">
        <f t="shared" si="54"/>
        <v>2.5974591975934075E-2</v>
      </c>
    </row>
    <row r="450" spans="1:17">
      <c r="A450" s="9">
        <f t="shared" si="50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51"/>
        <v>877.19999999999993</v>
      </c>
      <c r="G450" s="8"/>
      <c r="H450" s="8">
        <v>1</v>
      </c>
      <c r="I450" s="8">
        <v>11</v>
      </c>
      <c r="J450" s="11">
        <v>4.7058823529411761E-3</v>
      </c>
      <c r="K450" s="18">
        <f t="shared" si="48"/>
        <v>10.678258823529411</v>
      </c>
      <c r="L450" s="10">
        <f t="shared" si="52"/>
        <v>3.9263957694117648</v>
      </c>
      <c r="M450" s="10">
        <v>4.1248941176470586</v>
      </c>
      <c r="N450" s="10">
        <v>0.75858823529411756</v>
      </c>
      <c r="O450" s="247">
        <f t="shared" si="49"/>
        <v>0.75858823529411756</v>
      </c>
      <c r="P450" s="10">
        <f t="shared" si="53"/>
        <v>19.488136945882353</v>
      </c>
      <c r="Q450" s="11">
        <f t="shared" si="54"/>
        <v>2.2216298387918779E-2</v>
      </c>
    </row>
    <row r="451" spans="1:17">
      <c r="A451" s="9">
        <f t="shared" si="50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51"/>
        <v>722.80000000000007</v>
      </c>
      <c r="G451" s="8">
        <v>1</v>
      </c>
      <c r="H451" s="8">
        <v>1</v>
      </c>
      <c r="I451" s="8">
        <v>13</v>
      </c>
      <c r="J451" s="11">
        <v>5.8823529411764705E-3</v>
      </c>
      <c r="K451" s="18">
        <f t="shared" si="48"/>
        <v>13.347823529411766</v>
      </c>
      <c r="L451" s="10">
        <f t="shared" si="52"/>
        <v>4.9079947117647071</v>
      </c>
      <c r="M451" s="10">
        <v>5.1561176470588235</v>
      </c>
      <c r="N451" s="10">
        <v>0.94823529411764695</v>
      </c>
      <c r="O451" s="247">
        <f t="shared" si="49"/>
        <v>0.94823529411764695</v>
      </c>
      <c r="P451" s="10">
        <f t="shared" si="53"/>
        <v>24.360171182352946</v>
      </c>
      <c r="Q451" s="11">
        <f t="shared" si="54"/>
        <v>3.3702505786321175E-2</v>
      </c>
    </row>
    <row r="452" spans="1:17">
      <c r="A452" s="9">
        <f t="shared" si="50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51"/>
        <v>1175.7</v>
      </c>
      <c r="G452" s="8"/>
      <c r="H452" s="8">
        <v>2</v>
      </c>
      <c r="I452" s="8">
        <v>20</v>
      </c>
      <c r="J452" s="11">
        <v>8.6274509803921564E-3</v>
      </c>
      <c r="K452" s="18">
        <f t="shared" si="48"/>
        <v>19.576807843137257</v>
      </c>
      <c r="L452" s="10">
        <f t="shared" si="52"/>
        <v>7.1983922439215702</v>
      </c>
      <c r="M452" s="10">
        <v>7.5623058823529403</v>
      </c>
      <c r="N452" s="10">
        <v>1.3907450980392155</v>
      </c>
      <c r="O452" s="247">
        <f t="shared" si="49"/>
        <v>1.3907450980392155</v>
      </c>
      <c r="P452" s="10">
        <f t="shared" si="53"/>
        <v>35.728251067450984</v>
      </c>
      <c r="Q452" s="11">
        <f t="shared" si="54"/>
        <v>3.0388918148720748E-2</v>
      </c>
    </row>
    <row r="453" spans="1:17">
      <c r="A453" s="9">
        <f t="shared" si="50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51"/>
        <v>448.1</v>
      </c>
      <c r="G453" s="8"/>
      <c r="H453" s="8">
        <v>2</v>
      </c>
      <c r="I453" s="8">
        <v>9</v>
      </c>
      <c r="J453" s="11">
        <v>4.3137254901960782E-3</v>
      </c>
      <c r="K453" s="18">
        <f t="shared" ref="K453:K478" si="55">J453*$K$2</f>
        <v>9.7884039215686283</v>
      </c>
      <c r="L453" s="10">
        <f t="shared" si="52"/>
        <v>3.5991961219607851</v>
      </c>
      <c r="M453" s="10">
        <v>3.7811529411764702</v>
      </c>
      <c r="N453" s="10">
        <v>0.69537254901960777</v>
      </c>
      <c r="O453" s="247">
        <f t="shared" ref="O453:O478" si="56">N453*$O$2</f>
        <v>0.69537254901960777</v>
      </c>
      <c r="P453" s="10">
        <f t="shared" si="53"/>
        <v>17.864125533725492</v>
      </c>
      <c r="Q453" s="11">
        <f t="shared" si="54"/>
        <v>3.9866381463346333E-2</v>
      </c>
    </row>
    <row r="454" spans="1:17">
      <c r="A454" s="9">
        <f t="shared" si="50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51"/>
        <v>728.30000000000007</v>
      </c>
      <c r="G454" s="8"/>
      <c r="H454" s="8">
        <v>4</v>
      </c>
      <c r="I454" s="8">
        <v>17</v>
      </c>
      <c r="J454" s="11">
        <v>8.2352941176470577E-3</v>
      </c>
      <c r="K454" s="18">
        <f t="shared" si="55"/>
        <v>18.686952941176468</v>
      </c>
      <c r="L454" s="10">
        <f t="shared" si="52"/>
        <v>6.8711925964705882</v>
      </c>
      <c r="M454" s="10">
        <v>7.2185647058823514</v>
      </c>
      <c r="N454" s="10">
        <v>1.3275294117647056</v>
      </c>
      <c r="O454" s="247">
        <f t="shared" si="56"/>
        <v>1.3275294117647056</v>
      </c>
      <c r="P454" s="10">
        <f t="shared" si="53"/>
        <v>34.104239655294116</v>
      </c>
      <c r="Q454" s="11">
        <f t="shared" si="54"/>
        <v>4.6827186125626953E-2</v>
      </c>
    </row>
    <row r="455" spans="1:17">
      <c r="A455" s="9">
        <f t="shared" si="50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51"/>
        <v>476.2</v>
      </c>
      <c r="G455" s="8"/>
      <c r="H455" s="8">
        <v>3</v>
      </c>
      <c r="I455" s="8">
        <v>10</v>
      </c>
      <c r="J455" s="11">
        <v>5.0980392156862739E-3</v>
      </c>
      <c r="K455" s="18">
        <f t="shared" si="55"/>
        <v>11.568113725490194</v>
      </c>
      <c r="L455" s="10">
        <f t="shared" si="52"/>
        <v>4.253595416862745</v>
      </c>
      <c r="M455" s="10">
        <v>4.4686352941176466</v>
      </c>
      <c r="N455" s="10">
        <v>0.82180392156862725</v>
      </c>
      <c r="O455" s="247">
        <f t="shared" si="56"/>
        <v>0.82180392156862725</v>
      </c>
      <c r="P455" s="10">
        <f t="shared" si="53"/>
        <v>21.112148358039214</v>
      </c>
      <c r="Q455" s="11">
        <f t="shared" si="54"/>
        <v>4.4334624859385163E-2</v>
      </c>
    </row>
    <row r="456" spans="1:17">
      <c r="A456" s="9">
        <f t="shared" ref="A456:A478" si="57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51"/>
        <v>845.1</v>
      </c>
      <c r="G456" s="8"/>
      <c r="H456" s="8">
        <v>1</v>
      </c>
      <c r="I456" s="8">
        <v>16</v>
      </c>
      <c r="J456" s="11">
        <v>6.6666666666666662E-3</v>
      </c>
      <c r="K456" s="18">
        <f t="shared" si="55"/>
        <v>15.127533333333334</v>
      </c>
      <c r="L456" s="10">
        <f t="shared" ref="L456:L478" si="58">K456*0.3677</f>
        <v>5.5623940066666675</v>
      </c>
      <c r="M456" s="10">
        <v>5.8435999999999995</v>
      </c>
      <c r="N456" s="10">
        <v>1.0746666666666664</v>
      </c>
      <c r="O456" s="247">
        <f t="shared" si="56"/>
        <v>1.0746666666666664</v>
      </c>
      <c r="P456" s="10">
        <f t="shared" ref="P456:P478" si="59">K456+L456+M456+O456</f>
        <v>27.608194006666665</v>
      </c>
      <c r="Q456" s="11">
        <f t="shared" ref="Q456:Q479" si="60">P456/F456</f>
        <v>3.2668552841872756E-2</v>
      </c>
    </row>
    <row r="457" spans="1:17">
      <c r="A457" s="9">
        <f t="shared" si="57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ref="F457:F478" si="61">C457+D457+E457</f>
        <v>407</v>
      </c>
      <c r="G457" s="8"/>
      <c r="H457" s="8">
        <v>1</v>
      </c>
      <c r="I457" s="8">
        <v>9</v>
      </c>
      <c r="J457" s="11">
        <v>3.9215686274509803E-3</v>
      </c>
      <c r="K457" s="18">
        <f t="shared" si="55"/>
        <v>8.8985490196078434</v>
      </c>
      <c r="L457" s="10">
        <f t="shared" si="58"/>
        <v>3.2719964745098045</v>
      </c>
      <c r="M457" s="10">
        <v>3.4374117647058822</v>
      </c>
      <c r="N457" s="10">
        <v>0.63215686274509797</v>
      </c>
      <c r="O457" s="247">
        <f t="shared" si="56"/>
        <v>0.63215686274509797</v>
      </c>
      <c r="P457" s="10">
        <f t="shared" si="59"/>
        <v>16.240114121568627</v>
      </c>
      <c r="Q457" s="11">
        <f t="shared" si="60"/>
        <v>3.9902000298694416E-2</v>
      </c>
    </row>
    <row r="458" spans="1:17">
      <c r="A458" s="9">
        <f t="shared" si="57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61"/>
        <v>499.89</v>
      </c>
      <c r="G458" s="8"/>
      <c r="H458" s="8">
        <v>1</v>
      </c>
      <c r="I458" s="8">
        <v>11</v>
      </c>
      <c r="J458" s="11">
        <v>4.7058823529411761E-3</v>
      </c>
      <c r="K458" s="18">
        <f t="shared" si="55"/>
        <v>10.678258823529411</v>
      </c>
      <c r="L458" s="10">
        <f t="shared" si="58"/>
        <v>3.9263957694117648</v>
      </c>
      <c r="M458" s="10">
        <v>4.1248941176470586</v>
      </c>
      <c r="N458" s="10">
        <v>0.75858823529411756</v>
      </c>
      <c r="O458" s="247">
        <f t="shared" si="56"/>
        <v>0.75858823529411756</v>
      </c>
      <c r="P458" s="10">
        <f t="shared" si="59"/>
        <v>19.488136945882353</v>
      </c>
      <c r="Q458" s="11">
        <f t="shared" si="60"/>
        <v>3.898485055888766E-2</v>
      </c>
    </row>
    <row r="459" spans="1:17">
      <c r="A459" s="9">
        <f t="shared" si="57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61"/>
        <v>398.1</v>
      </c>
      <c r="G459" s="8"/>
      <c r="H459" s="8">
        <v>3</v>
      </c>
      <c r="I459" s="8">
        <v>5</v>
      </c>
      <c r="J459" s="11">
        <v>3.1372549019607842E-3</v>
      </c>
      <c r="K459" s="18">
        <f t="shared" si="55"/>
        <v>7.1188392156862745</v>
      </c>
      <c r="L459" s="10">
        <f t="shared" si="58"/>
        <v>2.6175971796078432</v>
      </c>
      <c r="M459" s="10">
        <v>2.7499294117647057</v>
      </c>
      <c r="N459" s="10">
        <v>0.50572549019607838</v>
      </c>
      <c r="O459" s="247">
        <f t="shared" si="56"/>
        <v>0.50572549019607838</v>
      </c>
      <c r="P459" s="10">
        <f t="shared" si="59"/>
        <v>12.992091297254902</v>
      </c>
      <c r="Q459" s="11">
        <f t="shared" si="60"/>
        <v>3.2635245660022356E-2</v>
      </c>
    </row>
    <row r="460" spans="1:17">
      <c r="A460" s="9">
        <f t="shared" si="57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61"/>
        <v>455.8</v>
      </c>
      <c r="G460" s="8"/>
      <c r="H460" s="8">
        <v>1</v>
      </c>
      <c r="I460" s="8">
        <v>7</v>
      </c>
      <c r="J460" s="11">
        <v>3.1372549019607842E-3</v>
      </c>
      <c r="K460" s="18">
        <f t="shared" si="55"/>
        <v>7.1188392156862745</v>
      </c>
      <c r="L460" s="10">
        <f t="shared" si="58"/>
        <v>2.6175971796078432</v>
      </c>
      <c r="M460" s="10">
        <v>2.7499294117647057</v>
      </c>
      <c r="N460" s="10">
        <v>0.50572549019607838</v>
      </c>
      <c r="O460" s="247">
        <f t="shared" si="56"/>
        <v>0.50572549019607838</v>
      </c>
      <c r="P460" s="10">
        <f t="shared" si="59"/>
        <v>12.992091297254902</v>
      </c>
      <c r="Q460" s="11">
        <f t="shared" si="60"/>
        <v>2.8503930007141073E-2</v>
      </c>
    </row>
    <row r="461" spans="1:17">
      <c r="A461" s="9">
        <f t="shared" si="57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61"/>
        <v>1434.3000000000002</v>
      </c>
      <c r="G461" s="8">
        <v>1</v>
      </c>
      <c r="H461" s="8">
        <v>2</v>
      </c>
      <c r="I461" s="8">
        <v>32</v>
      </c>
      <c r="J461" s="11">
        <v>1.3725490196078431E-2</v>
      </c>
      <c r="K461" s="18">
        <f t="shared" si="55"/>
        <v>31.144921568627453</v>
      </c>
      <c r="L461" s="10">
        <f t="shared" si="58"/>
        <v>11.451987660784315</v>
      </c>
      <c r="M461" s="10">
        <v>12.030941176470588</v>
      </c>
      <c r="N461" s="10">
        <v>2.212549019607843</v>
      </c>
      <c r="O461" s="247">
        <f t="shared" si="56"/>
        <v>2.212549019607843</v>
      </c>
      <c r="P461" s="10">
        <f t="shared" si="59"/>
        <v>56.840399425490197</v>
      </c>
      <c r="Q461" s="11">
        <f t="shared" si="60"/>
        <v>3.962936584082144E-2</v>
      </c>
    </row>
    <row r="462" spans="1:17">
      <c r="A462" s="9">
        <f t="shared" si="57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61"/>
        <v>613.5</v>
      </c>
      <c r="G462" s="8"/>
      <c r="H462" s="8">
        <v>1</v>
      </c>
      <c r="I462" s="8">
        <v>15</v>
      </c>
      <c r="J462" s="11">
        <v>6.2745098039215684E-3</v>
      </c>
      <c r="K462" s="18">
        <f t="shared" si="55"/>
        <v>14.237678431372549</v>
      </c>
      <c r="L462" s="10">
        <f t="shared" si="58"/>
        <v>5.2351943592156864</v>
      </c>
      <c r="M462" s="10">
        <v>5.4998588235294115</v>
      </c>
      <c r="N462" s="10">
        <v>1.0114509803921568</v>
      </c>
      <c r="O462" s="247">
        <f t="shared" si="56"/>
        <v>1.0114509803921568</v>
      </c>
      <c r="P462" s="10">
        <f t="shared" si="59"/>
        <v>25.984182594509804</v>
      </c>
      <c r="Q462" s="11">
        <f t="shared" si="60"/>
        <v>4.2354005859021687E-2</v>
      </c>
    </row>
    <row r="463" spans="1:17">
      <c r="A463" s="9">
        <f t="shared" si="57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61"/>
        <v>289</v>
      </c>
      <c r="G463" s="8"/>
      <c r="H463" s="8">
        <v>1</v>
      </c>
      <c r="I463" s="8">
        <v>4</v>
      </c>
      <c r="J463" s="11">
        <v>1.9607843137254902E-3</v>
      </c>
      <c r="K463" s="18">
        <f t="shared" si="55"/>
        <v>4.4492745098039217</v>
      </c>
      <c r="L463" s="10">
        <f t="shared" si="58"/>
        <v>1.6359982372549022</v>
      </c>
      <c r="M463" s="10">
        <v>1.7187058823529411</v>
      </c>
      <c r="N463" s="10">
        <v>0.31607843137254898</v>
      </c>
      <c r="O463" s="247">
        <f t="shared" si="56"/>
        <v>0.31607843137254898</v>
      </c>
      <c r="P463" s="10">
        <f t="shared" si="59"/>
        <v>8.1200570607843137</v>
      </c>
      <c r="Q463" s="11">
        <f t="shared" si="60"/>
        <v>2.8097083255309043E-2</v>
      </c>
    </row>
    <row r="464" spans="1:17">
      <c r="A464" s="9">
        <f t="shared" si="57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61"/>
        <v>525.79999999999995</v>
      </c>
      <c r="G464" s="8"/>
      <c r="H464" s="8">
        <v>2</v>
      </c>
      <c r="I464" s="8">
        <v>9</v>
      </c>
      <c r="J464" s="11">
        <v>4.3137254901960782E-3</v>
      </c>
      <c r="K464" s="18">
        <f t="shared" si="55"/>
        <v>9.7884039215686283</v>
      </c>
      <c r="L464" s="10">
        <f t="shared" si="58"/>
        <v>3.5991961219607851</v>
      </c>
      <c r="M464" s="10">
        <v>3.7811529411764702</v>
      </c>
      <c r="N464" s="10">
        <v>0.69537254901960777</v>
      </c>
      <c r="O464" s="247">
        <f t="shared" si="56"/>
        <v>0.69537254901960777</v>
      </c>
      <c r="P464" s="10">
        <f t="shared" si="59"/>
        <v>17.864125533725492</v>
      </c>
      <c r="Q464" s="11">
        <f t="shared" si="60"/>
        <v>3.3975134145541069E-2</v>
      </c>
    </row>
    <row r="465" spans="1:17">
      <c r="A465" s="9">
        <f t="shared" si="57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61"/>
        <v>547</v>
      </c>
      <c r="G465" s="8">
        <v>0</v>
      </c>
      <c r="H465" s="8"/>
      <c r="I465" s="8">
        <v>10</v>
      </c>
      <c r="J465" s="11">
        <v>3.9215686274509803E-3</v>
      </c>
      <c r="K465" s="18">
        <f t="shared" si="55"/>
        <v>8.8985490196078434</v>
      </c>
      <c r="L465" s="10">
        <f t="shared" si="58"/>
        <v>3.2719964745098045</v>
      </c>
      <c r="M465" s="10">
        <v>3.4374117647058822</v>
      </c>
      <c r="N465" s="10">
        <v>0.63215686274509797</v>
      </c>
      <c r="O465" s="247">
        <f t="shared" si="56"/>
        <v>0.63215686274509797</v>
      </c>
      <c r="P465" s="10">
        <f t="shared" si="59"/>
        <v>16.240114121568627</v>
      </c>
      <c r="Q465" s="11">
        <f t="shared" si="60"/>
        <v>2.968942252571961E-2</v>
      </c>
    </row>
    <row r="466" spans="1:17">
      <c r="A466" s="9">
        <f t="shared" si="57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61"/>
        <v>651.29999999999995</v>
      </c>
      <c r="G466" s="8"/>
      <c r="H466" s="8"/>
      <c r="I466" s="8">
        <v>15</v>
      </c>
      <c r="J466" s="11">
        <v>5.8823529411764705E-3</v>
      </c>
      <c r="K466" s="18">
        <f t="shared" si="55"/>
        <v>13.347823529411766</v>
      </c>
      <c r="L466" s="10">
        <f t="shared" si="58"/>
        <v>4.9079947117647071</v>
      </c>
      <c r="M466" s="10">
        <v>5.1561176470588235</v>
      </c>
      <c r="N466" s="10">
        <v>0.94823529411764695</v>
      </c>
      <c r="O466" s="247">
        <f t="shared" si="56"/>
        <v>0.94823529411764695</v>
      </c>
      <c r="P466" s="10">
        <f t="shared" si="59"/>
        <v>24.360171182352946</v>
      </c>
      <c r="Q466" s="11">
        <f t="shared" si="60"/>
        <v>3.7402381671047057E-2</v>
      </c>
    </row>
    <row r="467" spans="1:17">
      <c r="A467" s="9">
        <f t="shared" si="57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61"/>
        <v>277.90000000000003</v>
      </c>
      <c r="G467" s="8"/>
      <c r="H467" s="8">
        <v>1</v>
      </c>
      <c r="I467" s="8">
        <v>6</v>
      </c>
      <c r="J467" s="11">
        <v>2.7450980392156863E-3</v>
      </c>
      <c r="K467" s="18">
        <f t="shared" si="55"/>
        <v>6.2289843137254906</v>
      </c>
      <c r="L467" s="10">
        <f t="shared" si="58"/>
        <v>2.290397532156863</v>
      </c>
      <c r="M467" s="10">
        <v>2.4061882352941177</v>
      </c>
      <c r="N467" s="10">
        <v>0.44250980392156858</v>
      </c>
      <c r="O467" s="247">
        <f t="shared" si="56"/>
        <v>0.44250980392156858</v>
      </c>
      <c r="P467" s="10">
        <f t="shared" si="59"/>
        <v>11.368079885098039</v>
      </c>
      <c r="Q467" s="11">
        <f t="shared" si="60"/>
        <v>4.0907088467427265E-2</v>
      </c>
    </row>
    <row r="468" spans="1:17">
      <c r="A468" s="9">
        <f t="shared" si="57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61"/>
        <v>610.70000000000005</v>
      </c>
      <c r="G468" s="8"/>
      <c r="H468" s="8">
        <v>1</v>
      </c>
      <c r="I468" s="8">
        <v>13</v>
      </c>
      <c r="J468" s="11">
        <v>5.4901960784313726E-3</v>
      </c>
      <c r="K468" s="18">
        <f t="shared" si="55"/>
        <v>12.457968627450981</v>
      </c>
      <c r="L468" s="10">
        <f t="shared" si="58"/>
        <v>4.5807950643137261</v>
      </c>
      <c r="M468" s="10">
        <v>4.8123764705882355</v>
      </c>
      <c r="N468" s="10">
        <v>0.88501960784313716</v>
      </c>
      <c r="O468" s="247">
        <f t="shared" si="56"/>
        <v>0.88501960784313716</v>
      </c>
      <c r="P468" s="10">
        <f t="shared" si="59"/>
        <v>22.736159770196078</v>
      </c>
      <c r="Q468" s="11">
        <f t="shared" si="60"/>
        <v>3.7229670493198093E-2</v>
      </c>
    </row>
    <row r="469" spans="1:17">
      <c r="A469" s="9">
        <f t="shared" si="57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61"/>
        <v>282.10000000000002</v>
      </c>
      <c r="G469" s="8"/>
      <c r="H469" s="8"/>
      <c r="I469" s="8">
        <v>8</v>
      </c>
      <c r="J469" s="11">
        <v>3.1372549019607842E-3</v>
      </c>
      <c r="K469" s="18">
        <f t="shared" si="55"/>
        <v>7.1188392156862745</v>
      </c>
      <c r="L469" s="10">
        <f t="shared" si="58"/>
        <v>2.6175971796078432</v>
      </c>
      <c r="M469" s="10">
        <v>2.7499294117647057</v>
      </c>
      <c r="N469" s="10">
        <v>0.50572549019607838</v>
      </c>
      <c r="O469" s="247">
        <f t="shared" si="56"/>
        <v>0.50572549019607838</v>
      </c>
      <c r="P469" s="10">
        <f t="shared" si="59"/>
        <v>12.992091297254902</v>
      </c>
      <c r="Q469" s="11">
        <f t="shared" si="60"/>
        <v>4.6054914205086499E-2</v>
      </c>
    </row>
    <row r="470" spans="1:17">
      <c r="A470" s="9">
        <f t="shared" si="57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61"/>
        <v>188.5</v>
      </c>
      <c r="G470" s="8"/>
      <c r="H470" s="8"/>
      <c r="I470" s="8">
        <v>5</v>
      </c>
      <c r="J470" s="11">
        <v>1.9607843137254902E-3</v>
      </c>
      <c r="K470" s="18">
        <f t="shared" si="55"/>
        <v>4.4492745098039217</v>
      </c>
      <c r="L470" s="10">
        <f t="shared" si="58"/>
        <v>1.6359982372549022</v>
      </c>
      <c r="M470" s="10">
        <v>1.7187058823529411</v>
      </c>
      <c r="N470" s="10">
        <v>0.31607843137254898</v>
      </c>
      <c r="O470" s="247">
        <f t="shared" si="56"/>
        <v>0.31607843137254898</v>
      </c>
      <c r="P470" s="10">
        <f t="shared" si="59"/>
        <v>8.1200570607843137</v>
      </c>
      <c r="Q470" s="11">
        <f t="shared" si="60"/>
        <v>4.3077225786654183E-2</v>
      </c>
    </row>
    <row r="471" spans="1:17">
      <c r="A471" s="9">
        <f t="shared" si="57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61"/>
        <v>182.2</v>
      </c>
      <c r="G471" s="8"/>
      <c r="H471" s="8"/>
      <c r="I471" s="8">
        <v>6</v>
      </c>
      <c r="J471" s="11">
        <v>2.352941176470588E-3</v>
      </c>
      <c r="K471" s="18">
        <f t="shared" si="55"/>
        <v>5.3391294117647057</v>
      </c>
      <c r="L471" s="10">
        <f t="shared" si="58"/>
        <v>1.9631978847058824</v>
      </c>
      <c r="M471" s="10">
        <v>2.0624470588235293</v>
      </c>
      <c r="N471" s="10">
        <v>0.37929411764705878</v>
      </c>
      <c r="O471" s="247">
        <f t="shared" si="56"/>
        <v>0.37929411764705878</v>
      </c>
      <c r="P471" s="10">
        <f t="shared" si="59"/>
        <v>9.7440684729411764</v>
      </c>
      <c r="Q471" s="11">
        <f t="shared" si="60"/>
        <v>5.3480068457415902E-2</v>
      </c>
    </row>
    <row r="472" spans="1:17">
      <c r="A472" s="9">
        <f t="shared" si="57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61"/>
        <v>505.8</v>
      </c>
      <c r="G472" s="8"/>
      <c r="H472" s="8"/>
      <c r="I472" s="8">
        <v>9</v>
      </c>
      <c r="J472" s="11">
        <v>3.529411764705882E-3</v>
      </c>
      <c r="K472" s="18">
        <f t="shared" si="55"/>
        <v>8.0086941176470585</v>
      </c>
      <c r="L472" s="10">
        <f t="shared" si="58"/>
        <v>2.9447968270588238</v>
      </c>
      <c r="M472" s="10">
        <v>3.0936705882352937</v>
      </c>
      <c r="N472" s="10">
        <v>0.56894117647058817</v>
      </c>
      <c r="O472" s="247">
        <f t="shared" si="56"/>
        <v>0.56894117647058817</v>
      </c>
      <c r="P472" s="10">
        <f t="shared" si="59"/>
        <v>14.616102709411763</v>
      </c>
      <c r="Q472" s="11">
        <f t="shared" si="60"/>
        <v>2.8897000216314278E-2</v>
      </c>
    </row>
    <row r="473" spans="1:17">
      <c r="A473" s="9">
        <f t="shared" si="57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61"/>
        <v>248.8</v>
      </c>
      <c r="G473" s="8"/>
      <c r="H473" s="8"/>
      <c r="I473" s="8">
        <v>7</v>
      </c>
      <c r="J473" s="11">
        <v>2.7450980392156863E-3</v>
      </c>
      <c r="K473" s="18">
        <f t="shared" si="55"/>
        <v>6.2289843137254906</v>
      </c>
      <c r="L473" s="10">
        <f t="shared" si="58"/>
        <v>2.290397532156863</v>
      </c>
      <c r="M473" s="10">
        <v>2.4061882352941177</v>
      </c>
      <c r="N473" s="10">
        <v>0.44250980392156858</v>
      </c>
      <c r="O473" s="247">
        <f t="shared" si="56"/>
        <v>0.44250980392156858</v>
      </c>
      <c r="P473" s="10">
        <f t="shared" si="59"/>
        <v>11.368079885098039</v>
      </c>
      <c r="Q473" s="11">
        <f t="shared" si="60"/>
        <v>4.5691639409558032E-2</v>
      </c>
    </row>
    <row r="474" spans="1:17">
      <c r="A474" s="9">
        <f t="shared" si="57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61"/>
        <v>370</v>
      </c>
      <c r="G474" s="8"/>
      <c r="H474" s="8">
        <v>1</v>
      </c>
      <c r="I474" s="8">
        <v>9</v>
      </c>
      <c r="J474" s="11">
        <v>3.9215686274509803E-3</v>
      </c>
      <c r="K474" s="18">
        <f t="shared" si="55"/>
        <v>8.8985490196078434</v>
      </c>
      <c r="L474" s="10">
        <f t="shared" si="58"/>
        <v>3.2719964745098045</v>
      </c>
      <c r="M474" s="10">
        <v>3.4374117647058822</v>
      </c>
      <c r="N474" s="10">
        <v>0.63215686274509797</v>
      </c>
      <c r="O474" s="247">
        <f t="shared" si="56"/>
        <v>0.63215686274509797</v>
      </c>
      <c r="P474" s="10">
        <f t="shared" si="59"/>
        <v>16.240114121568627</v>
      </c>
      <c r="Q474" s="11">
        <f t="shared" si="60"/>
        <v>4.3892200328563856E-2</v>
      </c>
    </row>
    <row r="475" spans="1:17">
      <c r="A475" s="9">
        <f t="shared" si="57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61"/>
        <v>388.1</v>
      </c>
      <c r="G475" s="8"/>
      <c r="H475" s="8"/>
      <c r="I475" s="8">
        <v>11</v>
      </c>
      <c r="J475" s="11">
        <v>4.3137254901960782E-3</v>
      </c>
      <c r="K475" s="18">
        <f t="shared" si="55"/>
        <v>9.7884039215686283</v>
      </c>
      <c r="L475" s="10">
        <f t="shared" si="58"/>
        <v>3.5991961219607851</v>
      </c>
      <c r="M475" s="10">
        <v>3.7811529411764702</v>
      </c>
      <c r="N475" s="10">
        <v>0.69537254901960777</v>
      </c>
      <c r="O475" s="247">
        <f t="shared" si="56"/>
        <v>0.69537254901960777</v>
      </c>
      <c r="P475" s="10">
        <f t="shared" si="59"/>
        <v>17.864125533725492</v>
      </c>
      <c r="Q475" s="11">
        <f t="shared" si="60"/>
        <v>4.6029697329877585E-2</v>
      </c>
    </row>
    <row r="476" spans="1:17">
      <c r="A476" s="9">
        <f t="shared" si="57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61"/>
        <v>1686.83</v>
      </c>
      <c r="G476" s="8"/>
      <c r="H476" s="8"/>
      <c r="I476" s="8">
        <v>48</v>
      </c>
      <c r="J476" s="11">
        <v>1.8823529411764704E-2</v>
      </c>
      <c r="K476" s="18">
        <f t="shared" si="55"/>
        <v>42.713035294117645</v>
      </c>
      <c r="L476" s="10">
        <f t="shared" si="58"/>
        <v>15.705583077647059</v>
      </c>
      <c r="M476" s="10">
        <v>16.499576470588234</v>
      </c>
      <c r="N476" s="10">
        <v>3.0343529411764703</v>
      </c>
      <c r="O476" s="247">
        <f t="shared" si="56"/>
        <v>3.0343529411764703</v>
      </c>
      <c r="P476" s="10">
        <f t="shared" si="59"/>
        <v>77.952547783529411</v>
      </c>
      <c r="Q476" s="11">
        <f t="shared" si="60"/>
        <v>4.6212450444638412E-2</v>
      </c>
    </row>
    <row r="477" spans="1:17">
      <c r="A477" s="9">
        <f t="shared" si="57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61"/>
        <v>488.5</v>
      </c>
      <c r="G477" s="8">
        <v>1</v>
      </c>
      <c r="H477" s="8">
        <v>1</v>
      </c>
      <c r="I477" s="8">
        <v>11</v>
      </c>
      <c r="J477" s="11">
        <v>5.0980392156862739E-3</v>
      </c>
      <c r="K477" s="18">
        <f t="shared" si="55"/>
        <v>11.568113725490194</v>
      </c>
      <c r="L477" s="10">
        <f t="shared" si="58"/>
        <v>4.253595416862745</v>
      </c>
      <c r="M477" s="10">
        <v>4.4686352941176466</v>
      </c>
      <c r="N477" s="10">
        <v>0.82180392156862725</v>
      </c>
      <c r="O477" s="247">
        <f t="shared" si="56"/>
        <v>0.82180392156862725</v>
      </c>
      <c r="P477" s="10">
        <f t="shared" si="59"/>
        <v>21.112148358039214</v>
      </c>
      <c r="Q477" s="11">
        <f t="shared" si="60"/>
        <v>4.3218318030786518E-2</v>
      </c>
    </row>
    <row r="478" spans="1:17">
      <c r="A478" s="9">
        <f t="shared" si="57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61"/>
        <v>250.6</v>
      </c>
      <c r="G478" s="8"/>
      <c r="H478" s="8"/>
      <c r="I478" s="8">
        <v>6</v>
      </c>
      <c r="J478" s="11">
        <v>2.352941176470588E-3</v>
      </c>
      <c r="K478" s="18">
        <f t="shared" si="55"/>
        <v>5.3391294117647057</v>
      </c>
      <c r="L478" s="10">
        <f t="shared" si="58"/>
        <v>1.9631978847058824</v>
      </c>
      <c r="M478" s="10">
        <v>2.0624470588235293</v>
      </c>
      <c r="N478" s="10">
        <v>0.37929411764705878</v>
      </c>
      <c r="O478" s="247">
        <f t="shared" si="56"/>
        <v>0.37929411764705878</v>
      </c>
      <c r="P478" s="10">
        <f t="shared" si="59"/>
        <v>9.7440684729411764</v>
      </c>
      <c r="Q478" s="11">
        <f t="shared" si="60"/>
        <v>3.8882954800244118E-2</v>
      </c>
    </row>
    <row r="479" spans="1:17">
      <c r="A479" s="12"/>
      <c r="B479" s="17" t="s">
        <v>293</v>
      </c>
      <c r="C479" s="13">
        <f t="shared" ref="C479:L479" si="62">SUM(C6:C478)</f>
        <v>241198.24000000005</v>
      </c>
      <c r="D479" s="13">
        <f t="shared" si="62"/>
        <v>3526.4</v>
      </c>
      <c r="E479" s="13">
        <f t="shared" si="62"/>
        <v>7304.800000000002</v>
      </c>
      <c r="F479" s="13">
        <f t="shared" si="62"/>
        <v>252029.44000000006</v>
      </c>
      <c r="G479" s="13">
        <f t="shared" si="62"/>
        <v>47</v>
      </c>
      <c r="H479" s="13">
        <f t="shared" si="62"/>
        <v>94</v>
      </c>
      <c r="I479" s="13">
        <f t="shared" si="62"/>
        <v>5667</v>
      </c>
      <c r="J479" s="13">
        <f t="shared" si="62"/>
        <v>2.0236530705808398</v>
      </c>
      <c r="K479" s="13">
        <f t="shared" si="62"/>
        <v>4591.931892047106</v>
      </c>
      <c r="L479" s="13">
        <f t="shared" si="62"/>
        <v>1688.4533567057201</v>
      </c>
      <c r="M479" s="13">
        <v>2564.2367999999906</v>
      </c>
      <c r="N479" s="13"/>
      <c r="O479" s="13">
        <f>SUM(O6:O478)</f>
        <v>335.0506419191139</v>
      </c>
      <c r="P479" s="15">
        <f t="shared" ref="P479:P538" si="63">K479+L479+M479+O479</f>
        <v>9179.6726906719286</v>
      </c>
      <c r="Q479" s="16">
        <f t="shared" si="60"/>
        <v>3.6423017448564445E-2</v>
      </c>
    </row>
    <row r="480" spans="1:17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11"/>
    </row>
    <row r="481" spans="1:17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64">C481+D481+E481</f>
        <v>2596.5</v>
      </c>
      <c r="G481" s="8"/>
      <c r="H481" s="8"/>
      <c r="I481" s="8">
        <v>60</v>
      </c>
      <c r="J481" s="11">
        <v>1.6411378555798686E-2</v>
      </c>
      <c r="K481" s="18">
        <f t="shared" ref="K481:K543" si="65">J481*$K$2</f>
        <v>37.239551422319472</v>
      </c>
      <c r="L481" s="10">
        <f t="shared" ref="L481:L538" si="66">K481*0.3677</f>
        <v>13.69298305798687</v>
      </c>
      <c r="M481" s="10">
        <v>14.385229759299779</v>
      </c>
      <c r="N481" s="10">
        <v>2.6455142231947479</v>
      </c>
      <c r="O481" s="247">
        <f t="shared" ref="O481:O544" si="67">N481*$O$2</f>
        <v>2.6455142231947479</v>
      </c>
      <c r="P481" s="10">
        <f t="shared" si="63"/>
        <v>67.963278462800872</v>
      </c>
      <c r="Q481" s="11">
        <f t="shared" ref="Q481:Q538" si="68">P481/F481</f>
        <v>2.617495800608545E-2</v>
      </c>
    </row>
    <row r="482" spans="1:17">
      <c r="A482" s="9">
        <f t="shared" ref="A482:A545" si="69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64"/>
        <v>2681.11</v>
      </c>
      <c r="G482" s="8"/>
      <c r="H482" s="8"/>
      <c r="I482" s="8">
        <v>43</v>
      </c>
      <c r="J482" s="11">
        <v>1.1761487964989058E-2</v>
      </c>
      <c r="K482" s="18">
        <f t="shared" si="65"/>
        <v>26.688345185995622</v>
      </c>
      <c r="L482" s="10">
        <f t="shared" si="66"/>
        <v>9.8133045248905919</v>
      </c>
      <c r="M482" s="10">
        <v>10.309414660831509</v>
      </c>
      <c r="N482" s="10">
        <v>1.8959518599562362</v>
      </c>
      <c r="O482" s="247">
        <f t="shared" si="67"/>
        <v>1.8959518599562362</v>
      </c>
      <c r="P482" s="10">
        <f t="shared" si="63"/>
        <v>48.707016231673954</v>
      </c>
      <c r="Q482" s="11">
        <f t="shared" si="68"/>
        <v>1.816673550569501E-2</v>
      </c>
    </row>
    <row r="483" spans="1:17">
      <c r="A483" s="9">
        <f t="shared" si="69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64"/>
        <v>2592.2999999999997</v>
      </c>
      <c r="G483" s="8"/>
      <c r="H483" s="8">
        <v>1</v>
      </c>
      <c r="I483" s="8">
        <v>45</v>
      </c>
      <c r="J483" s="11">
        <v>1.2582056892778993E-2</v>
      </c>
      <c r="K483" s="18">
        <f t="shared" si="65"/>
        <v>28.550322757111598</v>
      </c>
      <c r="L483" s="10">
        <f t="shared" si="66"/>
        <v>10.497953677789935</v>
      </c>
      <c r="M483" s="10">
        <v>11.028676148796498</v>
      </c>
      <c r="N483" s="10">
        <v>2.0282275711159734</v>
      </c>
      <c r="O483" s="247">
        <f t="shared" si="67"/>
        <v>2.0282275711159734</v>
      </c>
      <c r="P483" s="10">
        <f t="shared" si="63"/>
        <v>52.105180154814008</v>
      </c>
      <c r="Q483" s="11">
        <f t="shared" si="68"/>
        <v>2.0099980771829656E-2</v>
      </c>
    </row>
    <row r="484" spans="1:17">
      <c r="A484" s="9">
        <f t="shared" si="69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64"/>
        <v>2536.9</v>
      </c>
      <c r="G484" s="8"/>
      <c r="H484" s="8">
        <v>2</v>
      </c>
      <c r="I484" s="8">
        <v>56</v>
      </c>
      <c r="J484" s="11">
        <v>1.5864332603938731E-2</v>
      </c>
      <c r="K484" s="18">
        <f t="shared" si="65"/>
        <v>35.998233041575496</v>
      </c>
      <c r="L484" s="10">
        <f t="shared" si="66"/>
        <v>13.23655028938731</v>
      </c>
      <c r="M484" s="10">
        <v>13.905722100656455</v>
      </c>
      <c r="N484" s="10">
        <v>2.5573304157549233</v>
      </c>
      <c r="O484" s="247">
        <f t="shared" si="67"/>
        <v>2.5573304157549233</v>
      </c>
      <c r="P484" s="10">
        <f t="shared" si="63"/>
        <v>65.697835847374179</v>
      </c>
      <c r="Q484" s="11">
        <f t="shared" si="68"/>
        <v>2.5896896151749844E-2</v>
      </c>
    </row>
    <row r="485" spans="1:17">
      <c r="A485" s="9">
        <f t="shared" si="69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64"/>
        <v>2589.6</v>
      </c>
      <c r="G485" s="8"/>
      <c r="H485" s="8"/>
      <c r="I485" s="8">
        <v>60</v>
      </c>
      <c r="J485" s="11">
        <v>1.6411378555798686E-2</v>
      </c>
      <c r="K485" s="18">
        <f t="shared" si="65"/>
        <v>37.239551422319472</v>
      </c>
      <c r="L485" s="10">
        <f t="shared" si="66"/>
        <v>13.69298305798687</v>
      </c>
      <c r="M485" s="10">
        <v>14.385229759299779</v>
      </c>
      <c r="N485" s="10">
        <v>2.6455142231947479</v>
      </c>
      <c r="O485" s="247">
        <f t="shared" si="67"/>
        <v>2.6455142231947479</v>
      </c>
      <c r="P485" s="10">
        <f t="shared" si="63"/>
        <v>67.963278462800872</v>
      </c>
      <c r="Q485" s="11">
        <f t="shared" si="68"/>
        <v>2.6244701290856067E-2</v>
      </c>
    </row>
    <row r="486" spans="1:17">
      <c r="A486" s="9">
        <f t="shared" si="69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64"/>
        <v>3312.3</v>
      </c>
      <c r="G486" s="8"/>
      <c r="H486" s="8">
        <v>4</v>
      </c>
      <c r="I486" s="8">
        <v>64</v>
      </c>
      <c r="J486" s="11">
        <v>1.8599562363238512E-2</v>
      </c>
      <c r="K486" s="18">
        <f t="shared" si="65"/>
        <v>42.204824945295407</v>
      </c>
      <c r="L486" s="10">
        <f t="shared" si="66"/>
        <v>15.518714132385123</v>
      </c>
      <c r="M486" s="10">
        <v>16.303260393873085</v>
      </c>
      <c r="N486" s="10">
        <v>2.998249452954048</v>
      </c>
      <c r="O486" s="247">
        <f t="shared" si="67"/>
        <v>2.998249452954048</v>
      </c>
      <c r="P486" s="10">
        <f t="shared" si="63"/>
        <v>77.025048924507658</v>
      </c>
      <c r="Q486" s="11">
        <f t="shared" si="68"/>
        <v>2.3254248988469541E-2</v>
      </c>
    </row>
    <row r="487" spans="1:17">
      <c r="A487" s="9">
        <f t="shared" si="69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64"/>
        <v>2597.8000000000002</v>
      </c>
      <c r="G487" s="8"/>
      <c r="H487" s="8"/>
      <c r="I487" s="8">
        <v>60</v>
      </c>
      <c r="J487" s="11">
        <v>1.6411378555798686E-2</v>
      </c>
      <c r="K487" s="18">
        <f t="shared" si="65"/>
        <v>37.239551422319472</v>
      </c>
      <c r="L487" s="10">
        <f t="shared" si="66"/>
        <v>13.69298305798687</v>
      </c>
      <c r="M487" s="10">
        <v>14.385229759299779</v>
      </c>
      <c r="N487" s="10">
        <v>2.6455142231947479</v>
      </c>
      <c r="O487" s="247">
        <f t="shared" si="67"/>
        <v>2.6455142231947479</v>
      </c>
      <c r="P487" s="10">
        <f t="shared" si="63"/>
        <v>67.963278462800872</v>
      </c>
      <c r="Q487" s="11">
        <f t="shared" si="68"/>
        <v>2.616185944368345E-2</v>
      </c>
    </row>
    <row r="488" spans="1:17">
      <c r="A488" s="9">
        <f t="shared" si="69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64"/>
        <v>3555.9</v>
      </c>
      <c r="G488" s="8"/>
      <c r="H488" s="8"/>
      <c r="I488" s="8">
        <v>80</v>
      </c>
      <c r="J488" s="11">
        <v>2.1881838074398249E-2</v>
      </c>
      <c r="K488" s="18">
        <f t="shared" si="65"/>
        <v>49.652735229759301</v>
      </c>
      <c r="L488" s="10">
        <f t="shared" si="66"/>
        <v>18.257310743982497</v>
      </c>
      <c r="M488" s="10">
        <v>19.18030634573304</v>
      </c>
      <c r="N488" s="10">
        <v>3.5273522975929974</v>
      </c>
      <c r="O488" s="247">
        <f t="shared" si="67"/>
        <v>3.5273522975929974</v>
      </c>
      <c r="P488" s="10">
        <f t="shared" si="63"/>
        <v>90.617704617067844</v>
      </c>
      <c r="Q488" s="11">
        <f t="shared" si="68"/>
        <v>2.5483760684234046E-2</v>
      </c>
    </row>
    <row r="489" spans="1:17">
      <c r="A489" s="9">
        <f t="shared" si="69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64"/>
        <v>3656</v>
      </c>
      <c r="G489" s="8"/>
      <c r="H489" s="8"/>
      <c r="I489" s="8">
        <v>80</v>
      </c>
      <c r="J489" s="11">
        <v>2.1881838074398249E-2</v>
      </c>
      <c r="K489" s="18">
        <f t="shared" si="65"/>
        <v>49.652735229759301</v>
      </c>
      <c r="L489" s="10">
        <f t="shared" si="66"/>
        <v>18.257310743982497</v>
      </c>
      <c r="M489" s="10">
        <v>19.18030634573304</v>
      </c>
      <c r="N489" s="10">
        <v>3.5273522975929974</v>
      </c>
      <c r="O489" s="247">
        <f t="shared" si="67"/>
        <v>3.5273522975929974</v>
      </c>
      <c r="P489" s="10">
        <f t="shared" si="63"/>
        <v>90.617704617067844</v>
      </c>
      <c r="Q489" s="11">
        <f t="shared" si="68"/>
        <v>2.4786024238804116E-2</v>
      </c>
    </row>
    <row r="490" spans="1:17">
      <c r="A490" s="9">
        <f t="shared" si="69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64"/>
        <v>2610.1999999999998</v>
      </c>
      <c r="G490" s="8"/>
      <c r="H490" s="8"/>
      <c r="I490" s="8">
        <v>60</v>
      </c>
      <c r="J490" s="11">
        <v>1.6411378555798686E-2</v>
      </c>
      <c r="K490" s="18">
        <f t="shared" si="65"/>
        <v>37.239551422319472</v>
      </c>
      <c r="L490" s="10">
        <f t="shared" si="66"/>
        <v>13.69298305798687</v>
      </c>
      <c r="M490" s="10">
        <v>14.385229759299779</v>
      </c>
      <c r="N490" s="10">
        <v>2.6455142231947479</v>
      </c>
      <c r="O490" s="247">
        <f t="shared" si="67"/>
        <v>2.6455142231947479</v>
      </c>
      <c r="P490" s="10">
        <f t="shared" si="63"/>
        <v>67.963278462800872</v>
      </c>
      <c r="Q490" s="11">
        <f t="shared" si="68"/>
        <v>2.6037575075779969E-2</v>
      </c>
    </row>
    <row r="491" spans="1:17">
      <c r="A491" s="9">
        <f t="shared" si="69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64"/>
        <v>3617.86</v>
      </c>
      <c r="G491" s="8"/>
      <c r="H491" s="8"/>
      <c r="I491" s="8">
        <v>80</v>
      </c>
      <c r="J491" s="11">
        <v>2.1881838074398249E-2</v>
      </c>
      <c r="K491" s="18">
        <f t="shared" si="65"/>
        <v>49.652735229759301</v>
      </c>
      <c r="L491" s="10">
        <f t="shared" si="66"/>
        <v>18.257310743982497</v>
      </c>
      <c r="M491" s="10">
        <v>19.18030634573304</v>
      </c>
      <c r="N491" s="10">
        <v>3.5273522975929974</v>
      </c>
      <c r="O491" s="247">
        <f t="shared" si="67"/>
        <v>3.5273522975929974</v>
      </c>
      <c r="P491" s="10">
        <f t="shared" si="63"/>
        <v>90.617704617067844</v>
      </c>
      <c r="Q491" s="11">
        <f t="shared" si="68"/>
        <v>2.5047322068036861E-2</v>
      </c>
    </row>
    <row r="492" spans="1:17">
      <c r="A492" s="9">
        <f t="shared" si="69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64"/>
        <v>2642.1</v>
      </c>
      <c r="G492" s="8"/>
      <c r="H492" s="8"/>
      <c r="I492" s="8">
        <v>60</v>
      </c>
      <c r="J492" s="11">
        <v>1.6411378555798686E-2</v>
      </c>
      <c r="K492" s="18">
        <f t="shared" si="65"/>
        <v>37.239551422319472</v>
      </c>
      <c r="L492" s="10">
        <f t="shared" si="66"/>
        <v>13.69298305798687</v>
      </c>
      <c r="M492" s="10">
        <v>14.385229759299779</v>
      </c>
      <c r="N492" s="10">
        <v>2.6455142231947479</v>
      </c>
      <c r="O492" s="247">
        <f t="shared" si="67"/>
        <v>2.6455142231947479</v>
      </c>
      <c r="P492" s="10">
        <f t="shared" si="63"/>
        <v>67.963278462800872</v>
      </c>
      <c r="Q492" s="11">
        <f t="shared" si="68"/>
        <v>2.5723204444495239E-2</v>
      </c>
    </row>
    <row r="493" spans="1:17">
      <c r="A493" s="9">
        <f t="shared" si="69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64"/>
        <v>3623.6</v>
      </c>
      <c r="G493" s="8"/>
      <c r="H493" s="8"/>
      <c r="I493" s="8">
        <v>80</v>
      </c>
      <c r="J493" s="11">
        <v>2.1881838074398249E-2</v>
      </c>
      <c r="K493" s="18">
        <f t="shared" si="65"/>
        <v>49.652735229759301</v>
      </c>
      <c r="L493" s="10">
        <f t="shared" si="66"/>
        <v>18.257310743982497</v>
      </c>
      <c r="M493" s="10">
        <v>19.18030634573304</v>
      </c>
      <c r="N493" s="10">
        <v>3.5273522975929974</v>
      </c>
      <c r="O493" s="247">
        <f t="shared" si="67"/>
        <v>3.5273522975929974</v>
      </c>
      <c r="P493" s="10">
        <f t="shared" si="63"/>
        <v>90.617704617067844</v>
      </c>
      <c r="Q493" s="11">
        <f t="shared" si="68"/>
        <v>2.5007645605769908E-2</v>
      </c>
    </row>
    <row r="494" spans="1:17">
      <c r="A494" s="9">
        <f t="shared" si="69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64"/>
        <v>3546</v>
      </c>
      <c r="G494" s="8"/>
      <c r="H494" s="8"/>
      <c r="I494" s="8">
        <v>80</v>
      </c>
      <c r="J494" s="11">
        <v>2.1881838074398249E-2</v>
      </c>
      <c r="K494" s="18">
        <f t="shared" si="65"/>
        <v>49.652735229759301</v>
      </c>
      <c r="L494" s="10">
        <f t="shared" si="66"/>
        <v>18.257310743982497</v>
      </c>
      <c r="M494" s="10">
        <v>19.18030634573304</v>
      </c>
      <c r="N494" s="10">
        <v>3.5273522975929974</v>
      </c>
      <c r="O494" s="247">
        <f t="shared" si="67"/>
        <v>3.5273522975929974</v>
      </c>
      <c r="P494" s="10">
        <f t="shared" si="63"/>
        <v>90.617704617067844</v>
      </c>
      <c r="Q494" s="11">
        <f t="shared" si="68"/>
        <v>2.5554908239443837E-2</v>
      </c>
    </row>
    <row r="495" spans="1:17">
      <c r="A495" s="9">
        <f t="shared" si="69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64"/>
        <v>3601.2000000000003</v>
      </c>
      <c r="G495" s="8"/>
      <c r="H495" s="8">
        <v>1</v>
      </c>
      <c r="I495" s="8">
        <v>79</v>
      </c>
      <c r="J495" s="11">
        <v>2.1881838074398249E-2</v>
      </c>
      <c r="K495" s="18">
        <f t="shared" si="65"/>
        <v>49.652735229759301</v>
      </c>
      <c r="L495" s="10">
        <f t="shared" si="66"/>
        <v>18.257310743982497</v>
      </c>
      <c r="M495" s="10">
        <v>19.18030634573304</v>
      </c>
      <c r="N495" s="10">
        <v>3.5273522975929974</v>
      </c>
      <c r="O495" s="247">
        <f t="shared" si="67"/>
        <v>3.5273522975929974</v>
      </c>
      <c r="P495" s="10">
        <f t="shared" si="63"/>
        <v>90.617704617067844</v>
      </c>
      <c r="Q495" s="11">
        <f t="shared" si="68"/>
        <v>2.5163196883557656E-2</v>
      </c>
    </row>
    <row r="496" spans="1:17">
      <c r="A496" s="9">
        <f t="shared" si="69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64"/>
        <v>3591.7</v>
      </c>
      <c r="G496" s="8"/>
      <c r="H496" s="8"/>
      <c r="I496" s="8">
        <v>80</v>
      </c>
      <c r="J496" s="11">
        <v>2.1881838074398249E-2</v>
      </c>
      <c r="K496" s="18">
        <f t="shared" si="65"/>
        <v>49.652735229759301</v>
      </c>
      <c r="L496" s="10">
        <f t="shared" si="66"/>
        <v>18.257310743982497</v>
      </c>
      <c r="M496" s="10">
        <v>19.18030634573304</v>
      </c>
      <c r="N496" s="10">
        <v>3.5273522975929974</v>
      </c>
      <c r="O496" s="247">
        <f t="shared" si="67"/>
        <v>3.5273522975929974</v>
      </c>
      <c r="P496" s="10">
        <f t="shared" si="63"/>
        <v>90.617704617067844</v>
      </c>
      <c r="Q496" s="11">
        <f t="shared" si="68"/>
        <v>2.5229753213538951E-2</v>
      </c>
    </row>
    <row r="497" spans="1:17">
      <c r="A497" s="9">
        <f t="shared" si="69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64"/>
        <v>3629.3</v>
      </c>
      <c r="G497" s="8"/>
      <c r="H497" s="8">
        <v>1</v>
      </c>
      <c r="I497" s="8">
        <v>79</v>
      </c>
      <c r="J497" s="11">
        <v>2.1881838074398249E-2</v>
      </c>
      <c r="K497" s="18">
        <f t="shared" si="65"/>
        <v>49.652735229759301</v>
      </c>
      <c r="L497" s="10">
        <f t="shared" si="66"/>
        <v>18.257310743982497</v>
      </c>
      <c r="M497" s="10">
        <v>19.18030634573304</v>
      </c>
      <c r="N497" s="10">
        <v>3.5273522975929974</v>
      </c>
      <c r="O497" s="247">
        <f t="shared" si="67"/>
        <v>3.5273522975929974</v>
      </c>
      <c r="P497" s="10">
        <f t="shared" si="63"/>
        <v>90.617704617067844</v>
      </c>
      <c r="Q497" s="11">
        <f t="shared" si="68"/>
        <v>2.4968369828084709E-2</v>
      </c>
    </row>
    <row r="498" spans="1:17">
      <c r="A498" s="9">
        <f t="shared" si="69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64"/>
        <v>3581.9</v>
      </c>
      <c r="G498" s="8"/>
      <c r="H498" s="8"/>
      <c r="I498" s="8">
        <v>80</v>
      </c>
      <c r="J498" s="11">
        <v>2.1881838074398249E-2</v>
      </c>
      <c r="K498" s="18">
        <f t="shared" si="65"/>
        <v>49.652735229759301</v>
      </c>
      <c r="L498" s="10">
        <f t="shared" si="66"/>
        <v>18.257310743982497</v>
      </c>
      <c r="M498" s="10">
        <v>19.18030634573304</v>
      </c>
      <c r="N498" s="10">
        <v>3.5273522975929974</v>
      </c>
      <c r="O498" s="247">
        <f t="shared" si="67"/>
        <v>3.5273522975929974</v>
      </c>
      <c r="P498" s="10">
        <f t="shared" si="63"/>
        <v>90.617704617067844</v>
      </c>
      <c r="Q498" s="11">
        <f t="shared" si="68"/>
        <v>2.5298781266106771E-2</v>
      </c>
    </row>
    <row r="499" spans="1:17">
      <c r="A499" s="9">
        <f t="shared" si="69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64"/>
        <v>2962.6</v>
      </c>
      <c r="G499" s="8"/>
      <c r="H499" s="8">
        <v>1</v>
      </c>
      <c r="I499" s="8">
        <v>64</v>
      </c>
      <c r="J499" s="11">
        <v>1.7778993435448576E-2</v>
      </c>
      <c r="K499" s="18">
        <f t="shared" si="65"/>
        <v>40.342847374179428</v>
      </c>
      <c r="L499" s="10">
        <f t="shared" si="66"/>
        <v>14.834064979485778</v>
      </c>
      <c r="M499" s="10">
        <v>15.583998905908095</v>
      </c>
      <c r="N499" s="10">
        <v>2.8659737417943103</v>
      </c>
      <c r="O499" s="247">
        <f t="shared" si="67"/>
        <v>2.8659737417943103</v>
      </c>
      <c r="P499" s="10">
        <f t="shared" si="63"/>
        <v>73.626885001367597</v>
      </c>
      <c r="Q499" s="11">
        <f t="shared" si="68"/>
        <v>2.4852118072425437E-2</v>
      </c>
    </row>
    <row r="500" spans="1:17">
      <c r="A500" s="9">
        <f t="shared" si="69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64"/>
        <v>3131.5</v>
      </c>
      <c r="G500" s="8">
        <v>2</v>
      </c>
      <c r="H500" s="8"/>
      <c r="I500" s="8">
        <v>78</v>
      </c>
      <c r="J500" s="11">
        <v>2.1881838074398249E-2</v>
      </c>
      <c r="K500" s="18">
        <f t="shared" si="65"/>
        <v>49.652735229759301</v>
      </c>
      <c r="L500" s="10">
        <f t="shared" si="66"/>
        <v>18.257310743982497</v>
      </c>
      <c r="M500" s="10">
        <v>19.18030634573304</v>
      </c>
      <c r="N500" s="10">
        <v>3.5273522975929974</v>
      </c>
      <c r="O500" s="247">
        <f t="shared" si="67"/>
        <v>3.5273522975929974</v>
      </c>
      <c r="P500" s="10">
        <f t="shared" si="63"/>
        <v>90.617704617067844</v>
      </c>
      <c r="Q500" s="11">
        <f t="shared" si="68"/>
        <v>2.8937475528362715E-2</v>
      </c>
    </row>
    <row r="501" spans="1:17">
      <c r="A501" s="9">
        <f t="shared" si="69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64"/>
        <v>2797.7</v>
      </c>
      <c r="G501" s="8"/>
      <c r="H501" s="8"/>
      <c r="I501" s="8">
        <v>60</v>
      </c>
      <c r="J501" s="11">
        <v>1.6411378555798686E-2</v>
      </c>
      <c r="K501" s="18">
        <f t="shared" si="65"/>
        <v>37.239551422319472</v>
      </c>
      <c r="L501" s="10">
        <f t="shared" si="66"/>
        <v>13.69298305798687</v>
      </c>
      <c r="M501" s="10">
        <v>14.385229759299779</v>
      </c>
      <c r="N501" s="10">
        <v>2.6455142231947479</v>
      </c>
      <c r="O501" s="247">
        <f t="shared" si="67"/>
        <v>2.6455142231947479</v>
      </c>
      <c r="P501" s="10">
        <f t="shared" si="63"/>
        <v>67.963278462800872</v>
      </c>
      <c r="Q501" s="11">
        <f t="shared" si="68"/>
        <v>2.4292554048969107E-2</v>
      </c>
    </row>
    <row r="502" spans="1:17">
      <c r="A502" s="9">
        <f t="shared" si="69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64"/>
        <v>2617</v>
      </c>
      <c r="G502" s="8"/>
      <c r="H502" s="8"/>
      <c r="I502" s="8">
        <v>60</v>
      </c>
      <c r="J502" s="11">
        <v>1.6411378555798686E-2</v>
      </c>
      <c r="K502" s="18">
        <f t="shared" si="65"/>
        <v>37.239551422319472</v>
      </c>
      <c r="L502" s="10">
        <f t="shared" si="66"/>
        <v>13.69298305798687</v>
      </c>
      <c r="M502" s="10">
        <v>14.385229759299779</v>
      </c>
      <c r="N502" s="10">
        <v>2.6455142231947479</v>
      </c>
      <c r="O502" s="247">
        <f t="shared" si="67"/>
        <v>2.6455142231947479</v>
      </c>
      <c r="P502" s="10">
        <f t="shared" si="63"/>
        <v>67.963278462800872</v>
      </c>
      <c r="Q502" s="11">
        <f t="shared" si="68"/>
        <v>2.5969919168055359E-2</v>
      </c>
    </row>
    <row r="503" spans="1:17">
      <c r="A503" s="9">
        <f t="shared" si="69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64"/>
        <v>3127.7</v>
      </c>
      <c r="G503" s="8"/>
      <c r="H503" s="8"/>
      <c r="I503" s="8">
        <v>80</v>
      </c>
      <c r="J503" s="11">
        <v>2.1881838074398249E-2</v>
      </c>
      <c r="K503" s="18">
        <f t="shared" si="65"/>
        <v>49.652735229759301</v>
      </c>
      <c r="L503" s="10">
        <f t="shared" si="66"/>
        <v>18.257310743982497</v>
      </c>
      <c r="M503" s="10">
        <v>19.18030634573304</v>
      </c>
      <c r="N503" s="10">
        <v>3.5273522975929974</v>
      </c>
      <c r="O503" s="247">
        <f t="shared" si="67"/>
        <v>3.5273522975929974</v>
      </c>
      <c r="P503" s="10">
        <f t="shared" si="63"/>
        <v>90.617704617067844</v>
      </c>
      <c r="Q503" s="11">
        <f t="shared" si="68"/>
        <v>2.8972633122443921E-2</v>
      </c>
    </row>
    <row r="504" spans="1:17">
      <c r="A504" s="9">
        <f t="shared" si="69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64"/>
        <v>6480.4</v>
      </c>
      <c r="G504" s="8"/>
      <c r="H504" s="8"/>
      <c r="I504" s="8">
        <v>120</v>
      </c>
      <c r="J504" s="11">
        <v>3.2822757111597371E-2</v>
      </c>
      <c r="K504" s="18">
        <f t="shared" si="65"/>
        <v>74.479102844638945</v>
      </c>
      <c r="L504" s="10">
        <f t="shared" si="66"/>
        <v>27.385966115973741</v>
      </c>
      <c r="M504" s="10">
        <v>28.770459518599559</v>
      </c>
      <c r="N504" s="10">
        <v>5.2910284463894959</v>
      </c>
      <c r="O504" s="247">
        <f t="shared" si="67"/>
        <v>5.2910284463894959</v>
      </c>
      <c r="P504" s="10">
        <f t="shared" si="63"/>
        <v>135.92655692560174</v>
      </c>
      <c r="Q504" s="11">
        <f t="shared" si="68"/>
        <v>2.0975025758533695E-2</v>
      </c>
    </row>
    <row r="505" spans="1:17">
      <c r="A505" s="9">
        <f t="shared" si="69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64"/>
        <v>1923</v>
      </c>
      <c r="G505" s="8"/>
      <c r="H505" s="8"/>
      <c r="I505" s="8">
        <v>36</v>
      </c>
      <c r="J505" s="11">
        <v>9.8468271334792128E-3</v>
      </c>
      <c r="K505" s="18">
        <f t="shared" si="65"/>
        <v>22.343730853391687</v>
      </c>
      <c r="L505" s="10">
        <f t="shared" si="66"/>
        <v>8.2157898347921243</v>
      </c>
      <c r="M505" s="10">
        <v>8.631137855579869</v>
      </c>
      <c r="N505" s="10">
        <v>1.5873085339168489</v>
      </c>
      <c r="O505" s="247">
        <f t="shared" si="67"/>
        <v>1.5873085339168489</v>
      </c>
      <c r="P505" s="10">
        <f t="shared" si="63"/>
        <v>40.777967077680522</v>
      </c>
      <c r="Q505" s="11">
        <f t="shared" si="68"/>
        <v>2.1205391096037713E-2</v>
      </c>
    </row>
    <row r="506" spans="1:17">
      <c r="A506" s="9">
        <f t="shared" si="69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64"/>
        <v>176.3</v>
      </c>
      <c r="G506" s="8"/>
      <c r="H506" s="8"/>
      <c r="I506" s="8">
        <v>4</v>
      </c>
      <c r="J506" s="11">
        <v>1.0940919037199124E-3</v>
      </c>
      <c r="K506" s="18">
        <f t="shared" si="65"/>
        <v>2.482636761487965</v>
      </c>
      <c r="L506" s="10">
        <f t="shared" si="66"/>
        <v>0.91286553719912478</v>
      </c>
      <c r="M506" s="10">
        <v>0.95901531728665201</v>
      </c>
      <c r="N506" s="10">
        <v>0.17636761487964986</v>
      </c>
      <c r="O506" s="247">
        <f t="shared" si="67"/>
        <v>0.17636761487964986</v>
      </c>
      <c r="P506" s="10">
        <f t="shared" si="63"/>
        <v>4.530885230853392</v>
      </c>
      <c r="Q506" s="11">
        <f t="shared" si="68"/>
        <v>2.5699859505691387E-2</v>
      </c>
    </row>
    <row r="507" spans="1:17">
      <c r="A507" s="9">
        <f t="shared" si="69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64"/>
        <v>3576.1</v>
      </c>
      <c r="G507" s="8"/>
      <c r="H507" s="8"/>
      <c r="I507" s="8">
        <v>80</v>
      </c>
      <c r="J507" s="11">
        <v>2.1881838074398249E-2</v>
      </c>
      <c r="K507" s="18">
        <f t="shared" si="65"/>
        <v>49.652735229759301</v>
      </c>
      <c r="L507" s="10">
        <f t="shared" si="66"/>
        <v>18.257310743982497</v>
      </c>
      <c r="M507" s="10">
        <v>19.18030634573304</v>
      </c>
      <c r="N507" s="10">
        <v>3.5273522975929974</v>
      </c>
      <c r="O507" s="247">
        <f t="shared" si="67"/>
        <v>3.5273522975929974</v>
      </c>
      <c r="P507" s="10">
        <f t="shared" si="63"/>
        <v>90.617704617067844</v>
      </c>
      <c r="Q507" s="11">
        <f t="shared" si="68"/>
        <v>2.533981281761356E-2</v>
      </c>
    </row>
    <row r="508" spans="1:17">
      <c r="A508" s="9">
        <f t="shared" si="69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64"/>
        <v>1071.5</v>
      </c>
      <c r="G508" s="8"/>
      <c r="H508" s="8"/>
      <c r="I508" s="8">
        <v>20</v>
      </c>
      <c r="J508" s="11">
        <v>5.4704595185995622E-3</v>
      </c>
      <c r="K508" s="18">
        <f t="shared" si="65"/>
        <v>12.413183807439825</v>
      </c>
      <c r="L508" s="10">
        <f t="shared" si="66"/>
        <v>4.5643276859956243</v>
      </c>
      <c r="M508" s="10">
        <v>4.7950765864332601</v>
      </c>
      <c r="N508" s="10">
        <v>0.88183807439824935</v>
      </c>
      <c r="O508" s="247">
        <f t="shared" si="67"/>
        <v>0.88183807439824935</v>
      </c>
      <c r="P508" s="10">
        <f t="shared" si="63"/>
        <v>22.654426154266961</v>
      </c>
      <c r="Q508" s="11">
        <f t="shared" si="68"/>
        <v>2.1142721562544993E-2</v>
      </c>
    </row>
    <row r="509" spans="1:17">
      <c r="A509" s="9">
        <f t="shared" si="69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64"/>
        <v>218</v>
      </c>
      <c r="G509" s="8"/>
      <c r="H509" s="8"/>
      <c r="I509" s="8">
        <v>7</v>
      </c>
      <c r="J509" s="11">
        <v>1.9146608315098468E-3</v>
      </c>
      <c r="K509" s="18">
        <f t="shared" si="65"/>
        <v>4.344614332603939</v>
      </c>
      <c r="L509" s="10">
        <f t="shared" si="66"/>
        <v>1.5975146900984685</v>
      </c>
      <c r="M509" s="10">
        <v>1.678276805251641</v>
      </c>
      <c r="N509" s="10">
        <v>0.30864332603938727</v>
      </c>
      <c r="O509" s="247">
        <f t="shared" si="67"/>
        <v>0.30864332603938727</v>
      </c>
      <c r="P509" s="10">
        <f t="shared" si="63"/>
        <v>7.9290491539934358</v>
      </c>
      <c r="Q509" s="11">
        <f t="shared" si="68"/>
        <v>3.637178511006163E-2</v>
      </c>
    </row>
    <row r="510" spans="1:17">
      <c r="A510" s="9">
        <f t="shared" si="69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64"/>
        <v>224.4</v>
      </c>
      <c r="G510" s="8"/>
      <c r="H510" s="8">
        <v>1</v>
      </c>
      <c r="I510" s="8">
        <v>5</v>
      </c>
      <c r="J510" s="11">
        <v>1.6411378555798686E-3</v>
      </c>
      <c r="K510" s="18">
        <f t="shared" si="65"/>
        <v>3.7239551422319477</v>
      </c>
      <c r="L510" s="10">
        <f t="shared" si="66"/>
        <v>1.3692983057986872</v>
      </c>
      <c r="M510" s="10">
        <v>1.438522975929978</v>
      </c>
      <c r="N510" s="10">
        <v>0.26455142231947482</v>
      </c>
      <c r="O510" s="247">
        <f t="shared" si="67"/>
        <v>0.26455142231947482</v>
      </c>
      <c r="P510" s="10">
        <f t="shared" si="63"/>
        <v>6.7963278462800876</v>
      </c>
      <c r="Q510" s="11">
        <f t="shared" si="68"/>
        <v>3.0286665981640318E-2</v>
      </c>
    </row>
    <row r="511" spans="1:17">
      <c r="A511" s="9">
        <f t="shared" si="69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64"/>
        <v>790.7</v>
      </c>
      <c r="G511" s="8"/>
      <c r="H511" s="8"/>
      <c r="I511" s="8">
        <v>22</v>
      </c>
      <c r="J511" s="11">
        <v>6.0175054704595179E-3</v>
      </c>
      <c r="K511" s="18">
        <f t="shared" si="65"/>
        <v>13.654502188183807</v>
      </c>
      <c r="L511" s="10">
        <f t="shared" si="66"/>
        <v>5.0207604545951865</v>
      </c>
      <c r="M511" s="10">
        <v>5.2745842450765856</v>
      </c>
      <c r="N511" s="10">
        <v>0.97002188183807425</v>
      </c>
      <c r="O511" s="247">
        <f t="shared" si="67"/>
        <v>0.97002188183807425</v>
      </c>
      <c r="P511" s="10">
        <f t="shared" si="63"/>
        <v>24.919868769693654</v>
      </c>
      <c r="Q511" s="11">
        <f t="shared" si="68"/>
        <v>3.1516211925753955E-2</v>
      </c>
    </row>
    <row r="512" spans="1:17">
      <c r="A512" s="9">
        <f t="shared" si="69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64"/>
        <v>357.5</v>
      </c>
      <c r="G512" s="8"/>
      <c r="H512" s="8"/>
      <c r="I512" s="8">
        <v>14</v>
      </c>
      <c r="J512" s="11">
        <v>3.8293216630196935E-3</v>
      </c>
      <c r="K512" s="18">
        <f t="shared" si="65"/>
        <v>8.6892286652078781</v>
      </c>
      <c r="L512" s="10">
        <f t="shared" si="66"/>
        <v>3.1950293801969369</v>
      </c>
      <c r="M512" s="10">
        <v>3.356553610503282</v>
      </c>
      <c r="N512" s="10">
        <v>0.61728665207877453</v>
      </c>
      <c r="O512" s="247">
        <f t="shared" si="67"/>
        <v>0.61728665207877453</v>
      </c>
      <c r="P512" s="10">
        <f t="shared" si="63"/>
        <v>15.858098307986872</v>
      </c>
      <c r="Q512" s="11">
        <f t="shared" si="68"/>
        <v>4.4358316945417822E-2</v>
      </c>
    </row>
    <row r="513" spans="1:17">
      <c r="A513" s="9">
        <f t="shared" si="69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64"/>
        <v>614.74</v>
      </c>
      <c r="G513" s="8"/>
      <c r="H513" s="8"/>
      <c r="I513" s="8">
        <v>16</v>
      </c>
      <c r="J513" s="11">
        <v>4.3763676148796497E-3</v>
      </c>
      <c r="K513" s="18">
        <f t="shared" si="65"/>
        <v>9.9305470459518599</v>
      </c>
      <c r="L513" s="10">
        <f t="shared" si="66"/>
        <v>3.6514621487964991</v>
      </c>
      <c r="M513" s="10">
        <v>3.8360612691466081</v>
      </c>
      <c r="N513" s="10">
        <v>0.70547045951859944</v>
      </c>
      <c r="O513" s="247">
        <f t="shared" si="67"/>
        <v>0.70547045951859944</v>
      </c>
      <c r="P513" s="10">
        <f t="shared" si="63"/>
        <v>18.123540923413568</v>
      </c>
      <c r="Q513" s="11">
        <f t="shared" si="68"/>
        <v>2.9481636014271999E-2</v>
      </c>
    </row>
    <row r="514" spans="1:17">
      <c r="A514" s="9">
        <f t="shared" si="69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64"/>
        <v>627.29999999999995</v>
      </c>
      <c r="G514" s="8"/>
      <c r="H514" s="8"/>
      <c r="I514" s="8">
        <v>16</v>
      </c>
      <c r="J514" s="11">
        <v>4.3763676148796497E-3</v>
      </c>
      <c r="K514" s="18">
        <f t="shared" si="65"/>
        <v>9.9305470459518599</v>
      </c>
      <c r="L514" s="10">
        <f t="shared" si="66"/>
        <v>3.6514621487964991</v>
      </c>
      <c r="M514" s="10">
        <v>3.8360612691466081</v>
      </c>
      <c r="N514" s="10">
        <v>0.70547045951859944</v>
      </c>
      <c r="O514" s="247">
        <f t="shared" si="67"/>
        <v>0.70547045951859944</v>
      </c>
      <c r="P514" s="10">
        <f t="shared" si="63"/>
        <v>18.123540923413568</v>
      </c>
      <c r="Q514" s="11">
        <f t="shared" si="68"/>
        <v>2.8891345326659604E-2</v>
      </c>
    </row>
    <row r="515" spans="1:17">
      <c r="A515" s="9">
        <f t="shared" si="69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64"/>
        <v>268.60000000000002</v>
      </c>
      <c r="G515" s="8"/>
      <c r="H515" s="8"/>
      <c r="I515" s="8">
        <v>6</v>
      </c>
      <c r="J515" s="11">
        <v>1.6411378555798686E-3</v>
      </c>
      <c r="K515" s="18">
        <f t="shared" si="65"/>
        <v>3.7239551422319477</v>
      </c>
      <c r="L515" s="10">
        <f t="shared" si="66"/>
        <v>1.3692983057986872</v>
      </c>
      <c r="M515" s="10">
        <v>1.438522975929978</v>
      </c>
      <c r="N515" s="10">
        <v>0.26455142231947482</v>
      </c>
      <c r="O515" s="247">
        <f t="shared" si="67"/>
        <v>0.26455142231947482</v>
      </c>
      <c r="P515" s="10">
        <f t="shared" si="63"/>
        <v>6.7963278462800876</v>
      </c>
      <c r="Q515" s="11">
        <f t="shared" si="68"/>
        <v>2.5302784237826087E-2</v>
      </c>
    </row>
    <row r="516" spans="1:17">
      <c r="A516" s="9">
        <f t="shared" si="69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64"/>
        <v>2432.9</v>
      </c>
      <c r="G516" s="8">
        <v>1</v>
      </c>
      <c r="H516" s="8"/>
      <c r="I516" s="8">
        <v>57</v>
      </c>
      <c r="J516" s="11">
        <v>1.5864332603938731E-2</v>
      </c>
      <c r="K516" s="18">
        <f t="shared" si="65"/>
        <v>35.998233041575496</v>
      </c>
      <c r="L516" s="10">
        <f t="shared" si="66"/>
        <v>13.23655028938731</v>
      </c>
      <c r="M516" s="10">
        <v>13.905722100656455</v>
      </c>
      <c r="N516" s="10">
        <v>2.5573304157549233</v>
      </c>
      <c r="O516" s="247">
        <f t="shared" si="67"/>
        <v>2.5573304157549233</v>
      </c>
      <c r="P516" s="10">
        <f t="shared" si="63"/>
        <v>65.697835847374179</v>
      </c>
      <c r="Q516" s="11">
        <f t="shared" si="68"/>
        <v>2.7003919539386814E-2</v>
      </c>
    </row>
    <row r="517" spans="1:17">
      <c r="A517" s="9">
        <f t="shared" si="69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64"/>
        <v>2587.4</v>
      </c>
      <c r="G517" s="8"/>
      <c r="H517" s="8"/>
      <c r="I517" s="8">
        <v>60</v>
      </c>
      <c r="J517" s="11">
        <v>1.6411378555798686E-2</v>
      </c>
      <c r="K517" s="18">
        <f t="shared" si="65"/>
        <v>37.239551422319472</v>
      </c>
      <c r="L517" s="10">
        <f t="shared" si="66"/>
        <v>13.69298305798687</v>
      </c>
      <c r="M517" s="10">
        <v>14.385229759299779</v>
      </c>
      <c r="N517" s="10">
        <v>2.6455142231947479</v>
      </c>
      <c r="O517" s="247">
        <f t="shared" si="67"/>
        <v>2.6455142231947479</v>
      </c>
      <c r="P517" s="10">
        <f t="shared" si="63"/>
        <v>67.963278462800872</v>
      </c>
      <c r="Q517" s="11">
        <f t="shared" si="68"/>
        <v>2.6267016488676229E-2</v>
      </c>
    </row>
    <row r="518" spans="1:17">
      <c r="A518" s="9">
        <f t="shared" si="69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64"/>
        <v>2744.2</v>
      </c>
      <c r="G518" s="8"/>
      <c r="H518" s="8"/>
      <c r="I518" s="8">
        <v>60</v>
      </c>
      <c r="J518" s="11">
        <v>1.6411378555798686E-2</v>
      </c>
      <c r="K518" s="18">
        <f t="shared" si="65"/>
        <v>37.239551422319472</v>
      </c>
      <c r="L518" s="10">
        <f t="shared" si="66"/>
        <v>13.69298305798687</v>
      </c>
      <c r="M518" s="10">
        <v>14.385229759299779</v>
      </c>
      <c r="N518" s="10">
        <v>2.6455142231947479</v>
      </c>
      <c r="O518" s="247">
        <f t="shared" si="67"/>
        <v>2.6455142231947479</v>
      </c>
      <c r="P518" s="10">
        <f t="shared" si="63"/>
        <v>67.963278462800872</v>
      </c>
      <c r="Q518" s="11">
        <f t="shared" si="68"/>
        <v>2.4766153510240099E-2</v>
      </c>
    </row>
    <row r="519" spans="1:17">
      <c r="A519" s="9">
        <f t="shared" si="69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64"/>
        <v>3583.6</v>
      </c>
      <c r="G519" s="8"/>
      <c r="H519" s="8"/>
      <c r="I519" s="8">
        <v>80</v>
      </c>
      <c r="J519" s="11">
        <v>2.1881838074398249E-2</v>
      </c>
      <c r="K519" s="18">
        <f t="shared" si="65"/>
        <v>49.652735229759301</v>
      </c>
      <c r="L519" s="10">
        <f t="shared" si="66"/>
        <v>18.257310743982497</v>
      </c>
      <c r="M519" s="10">
        <v>19.18030634573304</v>
      </c>
      <c r="N519" s="10">
        <v>3.5273522975929974</v>
      </c>
      <c r="O519" s="247">
        <f t="shared" si="67"/>
        <v>3.5273522975929974</v>
      </c>
      <c r="P519" s="10">
        <f t="shared" si="63"/>
        <v>90.617704617067844</v>
      </c>
      <c r="Q519" s="11">
        <f t="shared" si="68"/>
        <v>2.5286779946720572E-2</v>
      </c>
    </row>
    <row r="520" spans="1:17">
      <c r="A520" s="9">
        <f t="shared" si="69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64"/>
        <v>3561.7</v>
      </c>
      <c r="G520" s="8"/>
      <c r="H520" s="8"/>
      <c r="I520" s="8">
        <v>80</v>
      </c>
      <c r="J520" s="11">
        <v>2.1881838074398249E-2</v>
      </c>
      <c r="K520" s="18">
        <f t="shared" si="65"/>
        <v>49.652735229759301</v>
      </c>
      <c r="L520" s="10">
        <f t="shared" si="66"/>
        <v>18.257310743982497</v>
      </c>
      <c r="M520" s="10">
        <v>19.18030634573304</v>
      </c>
      <c r="N520" s="10">
        <v>3.5273522975929974</v>
      </c>
      <c r="O520" s="247">
        <f t="shared" si="67"/>
        <v>3.5273522975929974</v>
      </c>
      <c r="P520" s="10">
        <f t="shared" si="63"/>
        <v>90.617704617067844</v>
      </c>
      <c r="Q520" s="11">
        <f t="shared" si="68"/>
        <v>2.5442262014506514E-2</v>
      </c>
    </row>
    <row r="521" spans="1:17">
      <c r="A521" s="9">
        <f t="shared" si="69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64"/>
        <v>3555.5</v>
      </c>
      <c r="G521" s="8"/>
      <c r="H521" s="8"/>
      <c r="I521" s="8">
        <v>80</v>
      </c>
      <c r="J521" s="11">
        <v>2.1881838074398249E-2</v>
      </c>
      <c r="K521" s="18">
        <f t="shared" si="65"/>
        <v>49.652735229759301</v>
      </c>
      <c r="L521" s="10">
        <f t="shared" si="66"/>
        <v>18.257310743982497</v>
      </c>
      <c r="M521" s="10">
        <v>19.18030634573304</v>
      </c>
      <c r="N521" s="10">
        <v>3.5273522975929974</v>
      </c>
      <c r="O521" s="247">
        <f t="shared" si="67"/>
        <v>3.5273522975929974</v>
      </c>
      <c r="P521" s="10">
        <f t="shared" si="63"/>
        <v>90.617704617067844</v>
      </c>
      <c r="Q521" s="11">
        <f t="shared" si="68"/>
        <v>2.5486627652107394E-2</v>
      </c>
    </row>
    <row r="522" spans="1:17">
      <c r="A522" s="9">
        <f t="shared" si="69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64"/>
        <v>3553.2999999999997</v>
      </c>
      <c r="G522" s="8"/>
      <c r="H522" s="8">
        <v>1</v>
      </c>
      <c r="I522" s="8">
        <v>79</v>
      </c>
      <c r="J522" s="11">
        <v>2.1881838074398249E-2</v>
      </c>
      <c r="K522" s="18">
        <f t="shared" si="65"/>
        <v>49.652735229759301</v>
      </c>
      <c r="L522" s="10">
        <f t="shared" si="66"/>
        <v>18.257310743982497</v>
      </c>
      <c r="M522" s="10">
        <v>19.18030634573304</v>
      </c>
      <c r="N522" s="10">
        <v>3.5273522975929974</v>
      </c>
      <c r="O522" s="247">
        <f t="shared" si="67"/>
        <v>3.5273522975929974</v>
      </c>
      <c r="P522" s="10">
        <f t="shared" si="63"/>
        <v>90.617704617067844</v>
      </c>
      <c r="Q522" s="11">
        <f t="shared" si="68"/>
        <v>2.5502407513316592E-2</v>
      </c>
    </row>
    <row r="523" spans="1:17">
      <c r="A523" s="9">
        <f t="shared" si="69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64"/>
        <v>3576.9</v>
      </c>
      <c r="G523" s="8"/>
      <c r="H523" s="8"/>
      <c r="I523" s="8">
        <v>80</v>
      </c>
      <c r="J523" s="11">
        <v>2.1881838074398249E-2</v>
      </c>
      <c r="K523" s="18">
        <f t="shared" si="65"/>
        <v>49.652735229759301</v>
      </c>
      <c r="L523" s="10">
        <f t="shared" si="66"/>
        <v>18.257310743982497</v>
      </c>
      <c r="M523" s="10">
        <v>19.18030634573304</v>
      </c>
      <c r="N523" s="10">
        <v>3.5273522975929974</v>
      </c>
      <c r="O523" s="247">
        <f t="shared" si="67"/>
        <v>3.5273522975929974</v>
      </c>
      <c r="P523" s="10">
        <f t="shared" si="63"/>
        <v>90.617704617067844</v>
      </c>
      <c r="Q523" s="11">
        <f t="shared" si="68"/>
        <v>2.533414538205369E-2</v>
      </c>
    </row>
    <row r="524" spans="1:17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64"/>
        <v>194.9</v>
      </c>
      <c r="G524" s="8"/>
      <c r="H524" s="8"/>
      <c r="I524" s="8">
        <v>4</v>
      </c>
      <c r="J524" s="11">
        <v>1.0940919037199124E-3</v>
      </c>
      <c r="K524" s="18">
        <f t="shared" si="65"/>
        <v>2.482636761487965</v>
      </c>
      <c r="L524" s="10">
        <f t="shared" si="66"/>
        <v>0.91286553719912478</v>
      </c>
      <c r="M524" s="10">
        <v>0.95901531728665201</v>
      </c>
      <c r="N524" s="10">
        <v>0.17636761487964986</v>
      </c>
      <c r="O524" s="247">
        <f t="shared" si="67"/>
        <v>0.17636761487964986</v>
      </c>
      <c r="P524" s="10">
        <f t="shared" si="63"/>
        <v>4.530885230853392</v>
      </c>
      <c r="Q524" s="11">
        <f t="shared" si="68"/>
        <v>2.3247230532854754E-2</v>
      </c>
    </row>
    <row r="525" spans="1:17">
      <c r="A525" s="9">
        <f t="shared" si="69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64"/>
        <v>234.1</v>
      </c>
      <c r="G525" s="8"/>
      <c r="H525" s="8"/>
      <c r="I525" s="8">
        <v>6</v>
      </c>
      <c r="J525" s="11">
        <v>1.6411378555798686E-3</v>
      </c>
      <c r="K525" s="18">
        <f t="shared" si="65"/>
        <v>3.7239551422319477</v>
      </c>
      <c r="L525" s="10">
        <f t="shared" si="66"/>
        <v>1.3692983057986872</v>
      </c>
      <c r="M525" s="10">
        <v>1.438522975929978</v>
      </c>
      <c r="N525" s="10">
        <v>0.26455142231947482</v>
      </c>
      <c r="O525" s="247">
        <f t="shared" si="67"/>
        <v>0.26455142231947482</v>
      </c>
      <c r="P525" s="10">
        <f t="shared" si="63"/>
        <v>6.7963278462800876</v>
      </c>
      <c r="Q525" s="11">
        <f t="shared" si="68"/>
        <v>2.9031729373259665E-2</v>
      </c>
    </row>
    <row r="526" spans="1:17">
      <c r="A526" s="9">
        <f t="shared" si="69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64"/>
        <v>3517.1000000000004</v>
      </c>
      <c r="G526" s="8">
        <v>1</v>
      </c>
      <c r="H526" s="8">
        <v>1</v>
      </c>
      <c r="I526" s="8">
        <v>72</v>
      </c>
      <c r="J526" s="11">
        <v>2.024070021881838E-2</v>
      </c>
      <c r="K526" s="18">
        <f t="shared" si="65"/>
        <v>45.92878008752735</v>
      </c>
      <c r="L526" s="10">
        <f t="shared" si="66"/>
        <v>16.888012438183807</v>
      </c>
      <c r="M526" s="10">
        <v>17.741783369803063</v>
      </c>
      <c r="N526" s="10">
        <v>3.2628008752735229</v>
      </c>
      <c r="O526" s="247">
        <f t="shared" si="67"/>
        <v>3.2628008752735229</v>
      </c>
      <c r="P526" s="10">
        <f t="shared" si="63"/>
        <v>83.821376770787751</v>
      </c>
      <c r="Q526" s="11">
        <f t="shared" si="68"/>
        <v>2.3832525879499515E-2</v>
      </c>
    </row>
    <row r="527" spans="1:17">
      <c r="A527" s="9">
        <f t="shared" si="69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64"/>
        <v>2684.4</v>
      </c>
      <c r="G527" s="8"/>
      <c r="H527" s="8"/>
      <c r="I527" s="8">
        <v>50</v>
      </c>
      <c r="J527" s="11">
        <v>1.3676148796498906E-2</v>
      </c>
      <c r="K527" s="18">
        <f t="shared" si="65"/>
        <v>31.032959518599565</v>
      </c>
      <c r="L527" s="10">
        <f t="shared" si="66"/>
        <v>11.410819214989061</v>
      </c>
      <c r="M527" s="10">
        <v>11.987691466083151</v>
      </c>
      <c r="N527" s="10">
        <v>2.2045951859956237</v>
      </c>
      <c r="O527" s="247">
        <f t="shared" si="67"/>
        <v>2.2045951859956237</v>
      </c>
      <c r="P527" s="10">
        <f t="shared" si="63"/>
        <v>56.636065385667401</v>
      </c>
      <c r="Q527" s="11">
        <f t="shared" si="68"/>
        <v>2.1098221347663315E-2</v>
      </c>
    </row>
    <row r="528" spans="1:17">
      <c r="A528" s="9">
        <f t="shared" si="69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64"/>
        <v>4074.2999999999997</v>
      </c>
      <c r="G528" s="8"/>
      <c r="H528" s="8">
        <v>1</v>
      </c>
      <c r="I528" s="8">
        <v>70</v>
      </c>
      <c r="J528" s="11">
        <v>1.9420131291028445E-2</v>
      </c>
      <c r="K528" s="18">
        <f t="shared" si="65"/>
        <v>44.066802516411379</v>
      </c>
      <c r="L528" s="10">
        <f t="shared" si="66"/>
        <v>16.203363285284464</v>
      </c>
      <c r="M528" s="10">
        <v>17.02252188183807</v>
      </c>
      <c r="N528" s="10">
        <v>3.1305251641137852</v>
      </c>
      <c r="O528" s="247">
        <f t="shared" si="67"/>
        <v>3.1305251641137852</v>
      </c>
      <c r="P528" s="10">
        <f t="shared" si="63"/>
        <v>80.423212847647704</v>
      </c>
      <c r="Q528" s="11">
        <f t="shared" si="68"/>
        <v>1.9739148528004249E-2</v>
      </c>
    </row>
    <row r="529" spans="1:17">
      <c r="A529" s="9">
        <f t="shared" si="69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64"/>
        <v>5184.63</v>
      </c>
      <c r="G529" s="8"/>
      <c r="H529" s="8">
        <v>1</v>
      </c>
      <c r="I529" s="8">
        <v>82</v>
      </c>
      <c r="J529" s="11">
        <v>2.2702407002188184E-2</v>
      </c>
      <c r="K529" s="18">
        <f t="shared" si="65"/>
        <v>51.51471280087528</v>
      </c>
      <c r="L529" s="10">
        <f t="shared" si="66"/>
        <v>18.941959896881841</v>
      </c>
      <c r="M529" s="10">
        <v>19.899567833698029</v>
      </c>
      <c r="N529" s="10">
        <v>3.6596280087527351</v>
      </c>
      <c r="O529" s="247">
        <f t="shared" si="67"/>
        <v>3.6596280087527351</v>
      </c>
      <c r="P529" s="10">
        <f t="shared" si="63"/>
        <v>94.015868540207876</v>
      </c>
      <c r="Q529" s="11">
        <f t="shared" si="68"/>
        <v>1.8133573377503868E-2</v>
      </c>
    </row>
    <row r="530" spans="1:17">
      <c r="A530" s="9">
        <f t="shared" si="69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64"/>
        <v>115.8</v>
      </c>
      <c r="G530" s="8"/>
      <c r="H530" s="8"/>
      <c r="I530" s="8">
        <v>0</v>
      </c>
      <c r="J530" s="11">
        <v>0</v>
      </c>
      <c r="K530" s="18">
        <f t="shared" si="65"/>
        <v>0</v>
      </c>
      <c r="L530" s="10">
        <f t="shared" si="66"/>
        <v>0</v>
      </c>
      <c r="M530" s="10">
        <v>0</v>
      </c>
      <c r="N530" s="10">
        <v>0</v>
      </c>
      <c r="O530" s="247">
        <f t="shared" si="67"/>
        <v>0</v>
      </c>
      <c r="P530" s="10">
        <f t="shared" si="63"/>
        <v>0</v>
      </c>
      <c r="Q530" s="11">
        <f t="shared" si="68"/>
        <v>0</v>
      </c>
    </row>
    <row r="531" spans="1:17">
      <c r="A531" s="9">
        <f t="shared" si="69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64"/>
        <v>94</v>
      </c>
      <c r="G531" s="8"/>
      <c r="H531" s="8"/>
      <c r="I531" s="8">
        <v>0</v>
      </c>
      <c r="J531" s="11">
        <v>0</v>
      </c>
      <c r="K531" s="18">
        <f t="shared" si="65"/>
        <v>0</v>
      </c>
      <c r="L531" s="10">
        <f t="shared" si="66"/>
        <v>0</v>
      </c>
      <c r="M531" s="10">
        <v>0</v>
      </c>
      <c r="N531" s="10">
        <v>0</v>
      </c>
      <c r="O531" s="247">
        <f t="shared" si="67"/>
        <v>0</v>
      </c>
      <c r="P531" s="10">
        <f t="shared" si="63"/>
        <v>0</v>
      </c>
      <c r="Q531" s="11">
        <f t="shared" si="68"/>
        <v>0</v>
      </c>
    </row>
    <row r="532" spans="1:17">
      <c r="A532" s="9">
        <f t="shared" si="69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64"/>
        <v>222.7</v>
      </c>
      <c r="G532" s="8">
        <v>1</v>
      </c>
      <c r="H532" s="8"/>
      <c r="I532" s="8">
        <v>4</v>
      </c>
      <c r="J532" s="11">
        <v>1.3676148796498905E-3</v>
      </c>
      <c r="K532" s="18">
        <f t="shared" si="65"/>
        <v>3.1032959518599563</v>
      </c>
      <c r="L532" s="10">
        <f t="shared" si="66"/>
        <v>1.1410819214989061</v>
      </c>
      <c r="M532" s="10">
        <v>1.198769146608315</v>
      </c>
      <c r="N532" s="10">
        <v>0.22045951859956234</v>
      </c>
      <c r="O532" s="247">
        <f t="shared" si="67"/>
        <v>0.22045951859956234</v>
      </c>
      <c r="P532" s="10">
        <f t="shared" si="63"/>
        <v>5.6636065385667402</v>
      </c>
      <c r="Q532" s="11">
        <f t="shared" si="68"/>
        <v>2.5431551587636912E-2</v>
      </c>
    </row>
    <row r="533" spans="1:17">
      <c r="A533" s="9">
        <f t="shared" si="69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64"/>
        <v>76</v>
      </c>
      <c r="G533" s="8"/>
      <c r="H533" s="8"/>
      <c r="I533" s="8">
        <v>2</v>
      </c>
      <c r="J533" s="11">
        <v>5.4704595185995622E-4</v>
      </c>
      <c r="K533" s="18">
        <f t="shared" si="65"/>
        <v>1.2413183807439825</v>
      </c>
      <c r="L533" s="10">
        <f t="shared" si="66"/>
        <v>0.45643276859956239</v>
      </c>
      <c r="M533" s="10">
        <v>0.47950765864332601</v>
      </c>
      <c r="N533" s="10">
        <v>8.8183807439824929E-2</v>
      </c>
      <c r="O533" s="247">
        <f t="shared" si="67"/>
        <v>8.8183807439824929E-2</v>
      </c>
      <c r="P533" s="10">
        <f t="shared" si="63"/>
        <v>2.265442615426696</v>
      </c>
      <c r="Q533" s="11">
        <f t="shared" si="68"/>
        <v>2.9808455466140738E-2</v>
      </c>
    </row>
    <row r="534" spans="1:17">
      <c r="A534" s="9">
        <f t="shared" si="69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64"/>
        <v>229.6</v>
      </c>
      <c r="G534" s="8"/>
      <c r="H534" s="8"/>
      <c r="I534" s="8">
        <v>7</v>
      </c>
      <c r="J534" s="11">
        <v>1.9146608315098468E-3</v>
      </c>
      <c r="K534" s="18">
        <f t="shared" si="65"/>
        <v>4.344614332603939</v>
      </c>
      <c r="L534" s="10">
        <f t="shared" si="66"/>
        <v>1.5975146900984685</v>
      </c>
      <c r="M534" s="10">
        <v>1.678276805251641</v>
      </c>
      <c r="N534" s="10">
        <v>0.30864332603938727</v>
      </c>
      <c r="O534" s="247">
        <f t="shared" si="67"/>
        <v>0.30864332603938727</v>
      </c>
      <c r="P534" s="10">
        <f t="shared" si="63"/>
        <v>7.9290491539934358</v>
      </c>
      <c r="Q534" s="11">
        <f t="shared" si="68"/>
        <v>3.4534186210772803E-2</v>
      </c>
    </row>
    <row r="535" spans="1:17">
      <c r="A535" s="9">
        <f t="shared" si="69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64"/>
        <v>66.400000000000006</v>
      </c>
      <c r="G535" s="8"/>
      <c r="H535" s="8"/>
      <c r="I535" s="8">
        <v>0</v>
      </c>
      <c r="J535" s="11">
        <v>0</v>
      </c>
      <c r="K535" s="18">
        <f t="shared" si="65"/>
        <v>0</v>
      </c>
      <c r="L535" s="10">
        <f t="shared" si="66"/>
        <v>0</v>
      </c>
      <c r="M535" s="10">
        <v>0</v>
      </c>
      <c r="N535" s="10">
        <v>0</v>
      </c>
      <c r="O535" s="247">
        <f t="shared" si="67"/>
        <v>0</v>
      </c>
      <c r="P535" s="10">
        <f t="shared" si="63"/>
        <v>0</v>
      </c>
      <c r="Q535" s="11">
        <f t="shared" si="68"/>
        <v>0</v>
      </c>
    </row>
    <row r="536" spans="1:17">
      <c r="A536" s="9">
        <f t="shared" si="69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64"/>
        <v>2581.4</v>
      </c>
      <c r="G536" s="8"/>
      <c r="H536" s="8"/>
      <c r="I536" s="8">
        <v>60</v>
      </c>
      <c r="J536" s="11">
        <v>1.6411378555798686E-2</v>
      </c>
      <c r="K536" s="18">
        <f t="shared" si="65"/>
        <v>37.239551422319472</v>
      </c>
      <c r="L536" s="10">
        <f t="shared" si="66"/>
        <v>13.69298305798687</v>
      </c>
      <c r="M536" s="10">
        <v>14.385229759299779</v>
      </c>
      <c r="N536" s="10">
        <v>2.6455142231947479</v>
      </c>
      <c r="O536" s="247">
        <f t="shared" si="67"/>
        <v>2.6455142231947479</v>
      </c>
      <c r="P536" s="10">
        <f t="shared" si="63"/>
        <v>67.963278462800872</v>
      </c>
      <c r="Q536" s="11">
        <f t="shared" si="68"/>
        <v>2.632806944402296E-2</v>
      </c>
    </row>
    <row r="537" spans="1:17">
      <c r="A537" s="9">
        <f t="shared" si="69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64"/>
        <v>3240.3</v>
      </c>
      <c r="G537" s="8"/>
      <c r="H537" s="8"/>
      <c r="I537" s="8">
        <v>80</v>
      </c>
      <c r="J537" s="11">
        <v>2.1881838074398249E-2</v>
      </c>
      <c r="K537" s="18">
        <f t="shared" si="65"/>
        <v>49.652735229759301</v>
      </c>
      <c r="L537" s="10">
        <f t="shared" si="66"/>
        <v>18.257310743982497</v>
      </c>
      <c r="M537" s="10">
        <v>19.18030634573304</v>
      </c>
      <c r="N537" s="10">
        <v>3.5273522975929974</v>
      </c>
      <c r="O537" s="247">
        <f t="shared" si="67"/>
        <v>3.5273522975929974</v>
      </c>
      <c r="P537" s="10">
        <f t="shared" si="63"/>
        <v>90.617704617067844</v>
      </c>
      <c r="Q537" s="11">
        <f t="shared" si="68"/>
        <v>2.7965837921509688E-2</v>
      </c>
    </row>
    <row r="538" spans="1:17">
      <c r="A538" s="9">
        <f t="shared" si="69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64"/>
        <v>3544.97</v>
      </c>
      <c r="G538" s="8"/>
      <c r="H538" s="8"/>
      <c r="I538" s="8">
        <v>80</v>
      </c>
      <c r="J538" s="11">
        <v>2.1881838074398249E-2</v>
      </c>
      <c r="K538" s="18">
        <f t="shared" si="65"/>
        <v>49.652735229759301</v>
      </c>
      <c r="L538" s="10">
        <f t="shared" si="66"/>
        <v>18.257310743982497</v>
      </c>
      <c r="M538" s="10">
        <v>19.18030634573304</v>
      </c>
      <c r="N538" s="10">
        <v>3.5273522975929974</v>
      </c>
      <c r="O538" s="247">
        <f t="shared" si="67"/>
        <v>3.5273522975929974</v>
      </c>
      <c r="P538" s="10">
        <f t="shared" si="63"/>
        <v>90.617704617067844</v>
      </c>
      <c r="Q538" s="11">
        <f t="shared" si="68"/>
        <v>2.5562333282670331E-2</v>
      </c>
    </row>
    <row r="539" spans="1:17">
      <c r="A539" s="9">
        <f t="shared" si="69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64"/>
        <v>2778.9</v>
      </c>
      <c r="G539" s="8"/>
      <c r="H539" s="8"/>
      <c r="I539" s="8">
        <v>60</v>
      </c>
      <c r="J539" s="11">
        <v>1.6411378555798686E-2</v>
      </c>
      <c r="K539" s="18">
        <f t="shared" si="65"/>
        <v>37.239551422319472</v>
      </c>
      <c r="L539" s="10">
        <f t="shared" ref="L539:L550" si="70">K539*0.3677</f>
        <v>13.69298305798687</v>
      </c>
      <c r="M539" s="10">
        <v>14.385229759299779</v>
      </c>
      <c r="N539" s="10">
        <v>2.6455142231947479</v>
      </c>
      <c r="O539" s="247">
        <f t="shared" si="67"/>
        <v>2.6455142231947479</v>
      </c>
      <c r="P539" s="10">
        <f t="shared" ref="P539:P550" si="71">K539+L539+M539+O539</f>
        <v>67.963278462800872</v>
      </c>
      <c r="Q539" s="11">
        <f t="shared" ref="Q539:Q551" si="72">P539/F539</f>
        <v>2.445689965914602E-2</v>
      </c>
    </row>
    <row r="540" spans="1:17">
      <c r="A540" s="9">
        <f t="shared" si="69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64"/>
        <v>2581.6999999999998</v>
      </c>
      <c r="G540" s="8"/>
      <c r="H540" s="8"/>
      <c r="I540" s="8">
        <v>60</v>
      </c>
      <c r="J540" s="11">
        <v>1.6411378555798686E-2</v>
      </c>
      <c r="K540" s="18">
        <f t="shared" si="65"/>
        <v>37.239551422319472</v>
      </c>
      <c r="L540" s="10">
        <f t="shared" si="70"/>
        <v>13.69298305798687</v>
      </c>
      <c r="M540" s="10">
        <v>14.385229759299779</v>
      </c>
      <c r="N540" s="10">
        <v>2.6455142231947479</v>
      </c>
      <c r="O540" s="247">
        <f t="shared" si="67"/>
        <v>2.6455142231947479</v>
      </c>
      <c r="P540" s="10">
        <f t="shared" si="71"/>
        <v>67.963278462800872</v>
      </c>
      <c r="Q540" s="11">
        <f t="shared" si="72"/>
        <v>2.6325010056474755E-2</v>
      </c>
    </row>
    <row r="541" spans="1:17">
      <c r="A541" s="9">
        <f t="shared" si="69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64"/>
        <v>3517.8</v>
      </c>
      <c r="G541" s="8"/>
      <c r="H541" s="8">
        <v>3</v>
      </c>
      <c r="I541" s="8">
        <v>116</v>
      </c>
      <c r="J541" s="11">
        <v>3.2549234135667397E-2</v>
      </c>
      <c r="K541" s="18">
        <f t="shared" si="65"/>
        <v>73.858443654266964</v>
      </c>
      <c r="L541" s="10">
        <f t="shared" si="70"/>
        <v>27.157749731673963</v>
      </c>
      <c r="M541" s="10">
        <v>28.530705689277898</v>
      </c>
      <c r="N541" s="10">
        <v>5.2469365426695838</v>
      </c>
      <c r="O541" s="247">
        <f t="shared" si="67"/>
        <v>5.2469365426695838</v>
      </c>
      <c r="P541" s="10">
        <f t="shared" si="71"/>
        <v>134.79383561788839</v>
      </c>
      <c r="Q541" s="11">
        <f t="shared" si="72"/>
        <v>3.8317651832932058E-2</v>
      </c>
    </row>
    <row r="542" spans="1:17">
      <c r="A542" s="9">
        <f t="shared" si="69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64"/>
        <v>2599.2399999999998</v>
      </c>
      <c r="G542" s="8"/>
      <c r="H542" s="8"/>
      <c r="I542" s="8">
        <v>60</v>
      </c>
      <c r="J542" s="11">
        <v>1.6411378555798686E-2</v>
      </c>
      <c r="K542" s="18">
        <f t="shared" si="65"/>
        <v>37.239551422319472</v>
      </c>
      <c r="L542" s="10">
        <f t="shared" si="70"/>
        <v>13.69298305798687</v>
      </c>
      <c r="M542" s="10">
        <v>14.385229759299779</v>
      </c>
      <c r="N542" s="10">
        <v>2.6455142231947479</v>
      </c>
      <c r="O542" s="247">
        <f t="shared" si="67"/>
        <v>2.6455142231947479</v>
      </c>
      <c r="P542" s="10">
        <f t="shared" si="71"/>
        <v>67.963278462800872</v>
      </c>
      <c r="Q542" s="11">
        <f t="shared" si="72"/>
        <v>2.6147365561779934E-2</v>
      </c>
    </row>
    <row r="543" spans="1:17">
      <c r="A543" s="9">
        <f t="shared" si="69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73">C543+D543+E543</f>
        <v>3555.8</v>
      </c>
      <c r="G543" s="8"/>
      <c r="H543" s="8"/>
      <c r="I543" s="8">
        <v>80</v>
      </c>
      <c r="J543" s="11">
        <v>2.1881838074398249E-2</v>
      </c>
      <c r="K543" s="18">
        <f t="shared" si="65"/>
        <v>49.652735229759301</v>
      </c>
      <c r="L543" s="10">
        <f t="shared" si="70"/>
        <v>18.257310743982497</v>
      </c>
      <c r="M543" s="10">
        <v>19.18030634573304</v>
      </c>
      <c r="N543" s="10">
        <v>3.5273522975929974</v>
      </c>
      <c r="O543" s="247">
        <f t="shared" si="67"/>
        <v>3.5273522975929974</v>
      </c>
      <c r="P543" s="10">
        <f t="shared" si="71"/>
        <v>90.617704617067844</v>
      </c>
      <c r="Q543" s="11">
        <f t="shared" si="72"/>
        <v>2.5484477365731437E-2</v>
      </c>
    </row>
    <row r="544" spans="1:17">
      <c r="A544" s="9">
        <f t="shared" si="69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73"/>
        <v>4424.8999999999996</v>
      </c>
      <c r="G544" s="8"/>
      <c r="H544" s="8"/>
      <c r="I544" s="8">
        <v>95</v>
      </c>
      <c r="J544" s="11">
        <v>2.5984682713347921E-2</v>
      </c>
      <c r="K544" s="18">
        <f t="shared" ref="K544:K550" si="74">J544*$K$2</f>
        <v>58.962623085339168</v>
      </c>
      <c r="L544" s="10">
        <f t="shared" si="70"/>
        <v>21.680556508479214</v>
      </c>
      <c r="M544" s="10">
        <v>22.776613785557984</v>
      </c>
      <c r="N544" s="10">
        <v>4.1887308533916849</v>
      </c>
      <c r="O544" s="247">
        <f t="shared" si="67"/>
        <v>4.1887308533916849</v>
      </c>
      <c r="P544" s="10">
        <f t="shared" si="71"/>
        <v>107.60852423276806</v>
      </c>
      <c r="Q544" s="11">
        <f t="shared" si="72"/>
        <v>2.4318860139837754E-2</v>
      </c>
    </row>
    <row r="545" spans="1:17">
      <c r="A545" s="9">
        <f t="shared" si="69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73"/>
        <v>2601.4</v>
      </c>
      <c r="G545" s="8"/>
      <c r="H545" s="8"/>
      <c r="I545" s="8">
        <v>60</v>
      </c>
      <c r="J545" s="11">
        <v>1.6411378555798686E-2</v>
      </c>
      <c r="K545" s="18">
        <f t="shared" si="74"/>
        <v>37.239551422319472</v>
      </c>
      <c r="L545" s="10">
        <f t="shared" si="70"/>
        <v>13.69298305798687</v>
      </c>
      <c r="M545" s="10">
        <v>14.385229759299779</v>
      </c>
      <c r="N545" s="10">
        <v>2.6455142231947479</v>
      </c>
      <c r="O545" s="247">
        <f t="shared" ref="O545:O550" si="75">N545*$O$2</f>
        <v>2.6455142231947479</v>
      </c>
      <c r="P545" s="10">
        <f t="shared" si="71"/>
        <v>67.963278462800872</v>
      </c>
      <c r="Q545" s="11">
        <f t="shared" si="72"/>
        <v>2.612565482540204E-2</v>
      </c>
    </row>
    <row r="546" spans="1:17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73"/>
        <v>4398.29</v>
      </c>
      <c r="G546" s="8"/>
      <c r="H546" s="8"/>
      <c r="I546" s="8">
        <v>95</v>
      </c>
      <c r="J546" s="11">
        <v>2.5984682713347921E-2</v>
      </c>
      <c r="K546" s="18">
        <f t="shared" si="74"/>
        <v>58.962623085339168</v>
      </c>
      <c r="L546" s="10">
        <f t="shared" si="70"/>
        <v>21.680556508479214</v>
      </c>
      <c r="M546" s="10">
        <v>22.776613785557984</v>
      </c>
      <c r="N546" s="10">
        <v>4.1887308533916849</v>
      </c>
      <c r="O546" s="247">
        <f t="shared" si="75"/>
        <v>4.1887308533916849</v>
      </c>
      <c r="P546" s="10">
        <f t="shared" si="71"/>
        <v>107.60852423276806</v>
      </c>
      <c r="Q546" s="11">
        <f t="shared" si="72"/>
        <v>2.4465991154009412E-2</v>
      </c>
    </row>
    <row r="547" spans="1:17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73"/>
        <v>53.2</v>
      </c>
      <c r="G547" s="8"/>
      <c r="H547" s="8"/>
      <c r="I547" s="8">
        <v>0</v>
      </c>
      <c r="J547" s="11">
        <v>0</v>
      </c>
      <c r="K547" s="18">
        <f t="shared" si="74"/>
        <v>0</v>
      </c>
      <c r="L547" s="10">
        <f t="shared" si="70"/>
        <v>0</v>
      </c>
      <c r="M547" s="10">
        <v>0</v>
      </c>
      <c r="N547" s="10">
        <v>0</v>
      </c>
      <c r="O547" s="247">
        <f t="shared" si="75"/>
        <v>0</v>
      </c>
      <c r="P547" s="10">
        <f t="shared" si="71"/>
        <v>0</v>
      </c>
      <c r="Q547" s="11">
        <f t="shared" si="72"/>
        <v>0</v>
      </c>
    </row>
    <row r="548" spans="1:17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73"/>
        <v>3237.1</v>
      </c>
      <c r="G548" s="8"/>
      <c r="H548" s="8"/>
      <c r="I548" s="8">
        <v>120</v>
      </c>
      <c r="J548" s="11">
        <v>3.2822757111597371E-2</v>
      </c>
      <c r="K548" s="18">
        <f t="shared" si="74"/>
        <v>74.479102844638945</v>
      </c>
      <c r="L548" s="10">
        <f t="shared" si="70"/>
        <v>27.385966115973741</v>
      </c>
      <c r="M548" s="10">
        <v>28.770459518599559</v>
      </c>
      <c r="N548" s="10">
        <v>5.2910284463894959</v>
      </c>
      <c r="O548" s="247">
        <f t="shared" si="75"/>
        <v>5.2910284463894959</v>
      </c>
      <c r="P548" s="10">
        <f t="shared" si="71"/>
        <v>135.92655692560174</v>
      </c>
      <c r="Q548" s="11">
        <f t="shared" si="72"/>
        <v>4.1990224869667837E-2</v>
      </c>
    </row>
    <row r="549" spans="1:17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73"/>
        <v>7769.2999999999993</v>
      </c>
      <c r="G549" s="8"/>
      <c r="H549" s="8">
        <v>2</v>
      </c>
      <c r="I549" s="8">
        <v>132</v>
      </c>
      <c r="J549" s="11">
        <v>3.476907109496627E-2</v>
      </c>
      <c r="K549" s="18">
        <f t="shared" si="74"/>
        <v>78.895542293720808</v>
      </c>
      <c r="L549" s="10">
        <f t="shared" si="70"/>
        <v>29.009890901401143</v>
      </c>
      <c r="M549" s="10">
        <v>30.476481577581733</v>
      </c>
      <c r="N549" s="10">
        <v>5.6047742605085622</v>
      </c>
      <c r="O549" s="247">
        <f t="shared" si="75"/>
        <v>5.6047742605085622</v>
      </c>
      <c r="P549" s="10">
        <f t="shared" si="71"/>
        <v>143.98668903321223</v>
      </c>
      <c r="Q549" s="11">
        <f t="shared" si="72"/>
        <v>1.8532775029051811E-2</v>
      </c>
    </row>
    <row r="550" spans="1:17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73"/>
        <v>10480.52</v>
      </c>
      <c r="G550" s="8"/>
      <c r="H550" s="8">
        <v>2</v>
      </c>
      <c r="I550" s="8">
        <v>192</v>
      </c>
      <c r="J550" s="11">
        <v>5.0337311883757133E-2</v>
      </c>
      <c r="K550" s="18">
        <f t="shared" si="74"/>
        <v>114.22190451478983</v>
      </c>
      <c r="L550" s="10">
        <f t="shared" si="70"/>
        <v>41.999394290088226</v>
      </c>
      <c r="M550" s="10">
        <v>44.122667358588473</v>
      </c>
      <c r="N550" s="10">
        <v>8.1143746756616491</v>
      </c>
      <c r="O550" s="247">
        <f t="shared" si="75"/>
        <v>8.1143746756616491</v>
      </c>
      <c r="P550" s="10">
        <f t="shared" si="71"/>
        <v>208.45834083912817</v>
      </c>
      <c r="Q550" s="11">
        <f t="shared" si="72"/>
        <v>1.9890076144993583E-2</v>
      </c>
    </row>
    <row r="551" spans="1:17">
      <c r="A551" s="12"/>
      <c r="B551" s="17" t="s">
        <v>576</v>
      </c>
      <c r="C551" s="13">
        <f>SUM(C481:C550)</f>
        <v>182639.05999999997</v>
      </c>
      <c r="D551" s="13">
        <f>SUM(D481:D550)</f>
        <v>232.40000000000003</v>
      </c>
      <c r="E551" s="13">
        <f>SUM(E481:E550)</f>
        <v>4310.1000000000004</v>
      </c>
      <c r="F551" s="13">
        <f>SUM(F481:F550)</f>
        <v>187181.55999999994</v>
      </c>
      <c r="G551" s="13">
        <f t="shared" ref="G551:L551" si="76">SUM(G481:G550)</f>
        <v>5</v>
      </c>
      <c r="H551" s="13">
        <f t="shared" si="76"/>
        <v>22</v>
      </c>
      <c r="I551" s="13">
        <f t="shared" si="76"/>
        <v>4077</v>
      </c>
      <c r="J551" s="39">
        <f t="shared" si="76"/>
        <v>1.1179291400903206</v>
      </c>
      <c r="K551" s="13">
        <f t="shared" si="76"/>
        <v>2536.72654965315</v>
      </c>
      <c r="L551" s="15">
        <f t="shared" si="76"/>
        <v>932.75435230746359</v>
      </c>
      <c r="M551" s="15">
        <f>SUM(M481:M550)</f>
        <v>979.90960845476957</v>
      </c>
      <c r="N551" s="15">
        <f>SUM(N481:N550)</f>
        <v>180.21017738255964</v>
      </c>
      <c r="O551" s="15">
        <f>SUM(O481:O550)</f>
        <v>180.21017738255964</v>
      </c>
      <c r="P551" s="15">
        <f t="shared" ref="P551:P613" si="77">K551+L551+M551+O551</f>
        <v>4629.6006877979435</v>
      </c>
      <c r="Q551" s="16">
        <f t="shared" si="72"/>
        <v>2.4733209231710351E-2</v>
      </c>
    </row>
    <row r="552" spans="1:17">
      <c r="A552" s="9"/>
      <c r="B552" s="7" t="s">
        <v>1270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11"/>
    </row>
    <row r="553" spans="1:17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78">C553+D553+E553</f>
        <v>94.51</v>
      </c>
      <c r="G553" s="8"/>
      <c r="H553" s="8"/>
      <c r="I553" s="8">
        <v>3</v>
      </c>
      <c r="J553" s="11">
        <v>6.1425061425061434E-4</v>
      </c>
      <c r="K553" s="18">
        <f t="shared" ref="K553:K614" si="79">J553*$K$2</f>
        <v>1.3938144963144965</v>
      </c>
      <c r="L553" s="10">
        <f t="shared" ref="L553:L613" si="80">K553*0.3677</f>
        <v>0.51250559029484044</v>
      </c>
      <c r="M553" s="10">
        <v>0.6141922604422605</v>
      </c>
      <c r="N553" s="10">
        <v>9.901719901719902E-2</v>
      </c>
      <c r="O553" s="247">
        <f t="shared" ref="O553:O616" si="81">N553*$O$2</f>
        <v>9.901719901719902E-2</v>
      </c>
      <c r="P553" s="10">
        <f t="shared" si="77"/>
        <v>2.6195295460687964</v>
      </c>
      <c r="Q553" s="11">
        <f t="shared" ref="Q553:Q613" si="82">P553/F553</f>
        <v>2.771695636513381E-2</v>
      </c>
    </row>
    <row r="554" spans="1:17">
      <c r="A554" s="9">
        <f t="shared" ref="A554:A617" si="83">A553+1</f>
        <v>2</v>
      </c>
      <c r="B554" s="8" t="s">
        <v>644</v>
      </c>
      <c r="C554" s="8">
        <f>димвенканали!C554</f>
        <v>107.2</v>
      </c>
      <c r="D554" s="8">
        <f>димвенканали!D554</f>
        <v>0</v>
      </c>
      <c r="E554" s="8">
        <f>димвенканали!E554</f>
        <v>0</v>
      </c>
      <c r="F554" s="8">
        <f t="shared" si="78"/>
        <v>107.2</v>
      </c>
      <c r="G554" s="8"/>
      <c r="H554" s="8"/>
      <c r="I554" s="8">
        <v>0</v>
      </c>
      <c r="J554" s="11">
        <v>0</v>
      </c>
      <c r="K554" s="18">
        <f t="shared" si="79"/>
        <v>0</v>
      </c>
      <c r="L554" s="10">
        <f t="shared" si="80"/>
        <v>0</v>
      </c>
      <c r="M554" s="10">
        <v>0</v>
      </c>
      <c r="N554" s="10">
        <v>0</v>
      </c>
      <c r="O554" s="247">
        <f t="shared" si="81"/>
        <v>0</v>
      </c>
      <c r="P554" s="10">
        <f t="shared" si="77"/>
        <v>0</v>
      </c>
      <c r="Q554" s="11">
        <f t="shared" si="82"/>
        <v>0</v>
      </c>
    </row>
    <row r="555" spans="1:17">
      <c r="A555" s="9">
        <f t="shared" si="83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78"/>
        <v>4212.6899999999996</v>
      </c>
      <c r="G555" s="8"/>
      <c r="H555" s="8"/>
      <c r="I555" s="8">
        <v>81</v>
      </c>
      <c r="J555" s="11">
        <v>1.6584766584766587E-2</v>
      </c>
      <c r="K555" s="18">
        <f t="shared" si="79"/>
        <v>37.632991400491406</v>
      </c>
      <c r="L555" s="10">
        <f t="shared" si="80"/>
        <v>13.83765093796069</v>
      </c>
      <c r="M555" s="10">
        <v>16.583191031941034</v>
      </c>
      <c r="N555" s="10">
        <v>2.6734643734643737</v>
      </c>
      <c r="O555" s="247">
        <f t="shared" si="81"/>
        <v>2.6734643734643737</v>
      </c>
      <c r="P555" s="10">
        <f t="shared" si="77"/>
        <v>70.727297743857505</v>
      </c>
      <c r="Q555" s="11">
        <f t="shared" si="82"/>
        <v>1.6789105712468163E-2</v>
      </c>
    </row>
    <row r="556" spans="1:17">
      <c r="A556" s="9">
        <f t="shared" si="83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78"/>
        <v>4354.84</v>
      </c>
      <c r="G556" s="8"/>
      <c r="H556" s="8"/>
      <c r="I556" s="8">
        <v>84</v>
      </c>
      <c r="J556" s="11">
        <v>1.7199017199017199E-2</v>
      </c>
      <c r="K556" s="18">
        <f t="shared" si="79"/>
        <v>39.026805896805897</v>
      </c>
      <c r="L556" s="10">
        <f t="shared" si="80"/>
        <v>14.35015652825553</v>
      </c>
      <c r="M556" s="10">
        <v>17.197383292383293</v>
      </c>
      <c r="N556" s="10">
        <v>2.7724815724815723</v>
      </c>
      <c r="O556" s="247">
        <f t="shared" si="81"/>
        <v>2.7724815724815723</v>
      </c>
      <c r="P556" s="10">
        <f t="shared" si="77"/>
        <v>73.346827289926281</v>
      </c>
      <c r="Q556" s="11">
        <f t="shared" si="82"/>
        <v>1.6842599794694244E-2</v>
      </c>
    </row>
    <row r="557" spans="1:17">
      <c r="A557" s="9">
        <f t="shared" si="83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78"/>
        <v>4344.0200000000004</v>
      </c>
      <c r="G557" s="8"/>
      <c r="H557" s="8">
        <v>1</v>
      </c>
      <c r="I557" s="8">
        <v>71</v>
      </c>
      <c r="J557" s="11">
        <v>1.4742014742014743E-2</v>
      </c>
      <c r="K557" s="18">
        <f t="shared" si="79"/>
        <v>33.451547911547912</v>
      </c>
      <c r="L557" s="10">
        <f t="shared" si="80"/>
        <v>12.300134167076168</v>
      </c>
      <c r="M557" s="10">
        <v>14.74061425061425</v>
      </c>
      <c r="N557" s="10">
        <v>2.3764127764127765</v>
      </c>
      <c r="O557" s="247">
        <f t="shared" si="81"/>
        <v>2.3764127764127765</v>
      </c>
      <c r="P557" s="10">
        <f t="shared" si="77"/>
        <v>62.868709105651106</v>
      </c>
      <c r="Q557" s="11">
        <f t="shared" si="82"/>
        <v>1.4472472296548151E-2</v>
      </c>
    </row>
    <row r="558" spans="1:17">
      <c r="A558" s="9">
        <f t="shared" si="83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78"/>
        <v>8583.89</v>
      </c>
      <c r="G558" s="8"/>
      <c r="H558" s="8"/>
      <c r="I558" s="8">
        <v>144</v>
      </c>
      <c r="J558" s="11">
        <v>2.9484029484029485E-2</v>
      </c>
      <c r="K558" s="18">
        <f t="shared" si="79"/>
        <v>66.903095823095825</v>
      </c>
      <c r="L558" s="10">
        <f t="shared" si="80"/>
        <v>24.600268334152336</v>
      </c>
      <c r="M558" s="10">
        <v>29.4812285012285</v>
      </c>
      <c r="N558" s="10">
        <v>4.752825552825553</v>
      </c>
      <c r="O558" s="247">
        <f t="shared" si="81"/>
        <v>4.752825552825553</v>
      </c>
      <c r="P558" s="10">
        <f t="shared" si="77"/>
        <v>125.73741821130221</v>
      </c>
      <c r="Q558" s="11">
        <f t="shared" si="82"/>
        <v>1.4648069606122891E-2</v>
      </c>
    </row>
    <row r="559" spans="1:17">
      <c r="A559" s="9">
        <f t="shared" si="83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78"/>
        <v>4134.84</v>
      </c>
      <c r="G559" s="8"/>
      <c r="H559" s="8"/>
      <c r="I559" s="8">
        <v>70</v>
      </c>
      <c r="J559" s="11">
        <v>1.4332514332514333E-2</v>
      </c>
      <c r="K559" s="18">
        <f t="shared" si="79"/>
        <v>32.522338247338247</v>
      </c>
      <c r="L559" s="10">
        <f t="shared" si="80"/>
        <v>11.958463773546274</v>
      </c>
      <c r="M559" s="10">
        <v>14.331152743652744</v>
      </c>
      <c r="N559" s="10">
        <v>2.3104013104013101</v>
      </c>
      <c r="O559" s="247">
        <f t="shared" si="81"/>
        <v>2.3104013104013101</v>
      </c>
      <c r="P559" s="10">
        <f t="shared" si="77"/>
        <v>61.12235607493858</v>
      </c>
      <c r="Q559" s="11">
        <f t="shared" si="82"/>
        <v>1.4782278413418313E-2</v>
      </c>
    </row>
    <row r="560" spans="1:17">
      <c r="A560" s="9">
        <f t="shared" si="83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78"/>
        <v>4246.29</v>
      </c>
      <c r="G560" s="8"/>
      <c r="H560" s="8">
        <v>1</v>
      </c>
      <c r="I560" s="8">
        <v>71</v>
      </c>
      <c r="J560" s="11">
        <v>1.4742014742014743E-2</v>
      </c>
      <c r="K560" s="18">
        <f t="shared" si="79"/>
        <v>33.451547911547912</v>
      </c>
      <c r="L560" s="10">
        <f t="shared" si="80"/>
        <v>12.300134167076168</v>
      </c>
      <c r="M560" s="10">
        <v>14.74061425061425</v>
      </c>
      <c r="N560" s="10">
        <v>2.3764127764127765</v>
      </c>
      <c r="O560" s="247">
        <f t="shared" si="81"/>
        <v>2.3764127764127765</v>
      </c>
      <c r="P560" s="10">
        <f t="shared" si="77"/>
        <v>62.868709105651106</v>
      </c>
      <c r="Q560" s="11">
        <f t="shared" si="82"/>
        <v>1.4805561821178276E-2</v>
      </c>
    </row>
    <row r="561" spans="1:17">
      <c r="A561" s="9">
        <f t="shared" si="83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78"/>
        <v>4297.5200000000004</v>
      </c>
      <c r="G561" s="8"/>
      <c r="H561" s="8">
        <v>1</v>
      </c>
      <c r="I561" s="8">
        <v>71</v>
      </c>
      <c r="J561" s="11">
        <v>1.4742014742014743E-2</v>
      </c>
      <c r="K561" s="18">
        <f t="shared" si="79"/>
        <v>33.451547911547912</v>
      </c>
      <c r="L561" s="10">
        <f t="shared" si="80"/>
        <v>12.300134167076168</v>
      </c>
      <c r="M561" s="10">
        <v>14.74061425061425</v>
      </c>
      <c r="N561" s="10">
        <v>2.3764127764127765</v>
      </c>
      <c r="O561" s="247">
        <f t="shared" si="81"/>
        <v>2.3764127764127765</v>
      </c>
      <c r="P561" s="10">
        <f t="shared" si="77"/>
        <v>62.868709105651106</v>
      </c>
      <c r="Q561" s="11">
        <f t="shared" si="82"/>
        <v>1.4629067254056084E-2</v>
      </c>
    </row>
    <row r="562" spans="1:17">
      <c r="A562" s="9">
        <f t="shared" si="83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78"/>
        <v>4186.7700000000004</v>
      </c>
      <c r="G562" s="8"/>
      <c r="H562" s="8"/>
      <c r="I562" s="8">
        <v>72</v>
      </c>
      <c r="J562" s="11">
        <v>1.4742014742014743E-2</v>
      </c>
      <c r="K562" s="18">
        <f t="shared" si="79"/>
        <v>33.451547911547912</v>
      </c>
      <c r="L562" s="10">
        <f t="shared" si="80"/>
        <v>12.300134167076168</v>
      </c>
      <c r="M562" s="10">
        <v>14.74061425061425</v>
      </c>
      <c r="N562" s="10">
        <v>2.3764127764127765</v>
      </c>
      <c r="O562" s="247">
        <f t="shared" si="81"/>
        <v>2.3764127764127765</v>
      </c>
      <c r="P562" s="10">
        <f t="shared" si="77"/>
        <v>62.868709105651106</v>
      </c>
      <c r="Q562" s="11">
        <f t="shared" si="82"/>
        <v>1.5016040791744257E-2</v>
      </c>
    </row>
    <row r="563" spans="1:17">
      <c r="A563" s="9">
        <f t="shared" si="83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78"/>
        <v>4207.92</v>
      </c>
      <c r="G563" s="8"/>
      <c r="H563" s="8"/>
      <c r="I563" s="8">
        <v>72</v>
      </c>
      <c r="J563" s="11">
        <v>1.4742014742014743E-2</v>
      </c>
      <c r="K563" s="18">
        <f t="shared" si="79"/>
        <v>33.451547911547912</v>
      </c>
      <c r="L563" s="10">
        <f t="shared" si="80"/>
        <v>12.300134167076168</v>
      </c>
      <c r="M563" s="10">
        <v>14.74061425061425</v>
      </c>
      <c r="N563" s="10">
        <v>2.3764127764127765</v>
      </c>
      <c r="O563" s="247">
        <f t="shared" si="81"/>
        <v>2.3764127764127765</v>
      </c>
      <c r="P563" s="10">
        <f t="shared" si="77"/>
        <v>62.868709105651106</v>
      </c>
      <c r="Q563" s="11">
        <f t="shared" si="82"/>
        <v>1.494056662333198E-2</v>
      </c>
    </row>
    <row r="564" spans="1:17">
      <c r="A564" s="9">
        <f t="shared" si="83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78"/>
        <v>6478.67</v>
      </c>
      <c r="G564" s="8"/>
      <c r="H564" s="8">
        <v>1</v>
      </c>
      <c r="I564" s="8">
        <v>107</v>
      </c>
      <c r="J564" s="11">
        <v>2.2113022113022116E-2</v>
      </c>
      <c r="K564" s="18">
        <f t="shared" si="79"/>
        <v>50.177321867321872</v>
      </c>
      <c r="L564" s="10">
        <f t="shared" si="80"/>
        <v>18.450201250614253</v>
      </c>
      <c r="M564" s="10">
        <v>22.110921375921379</v>
      </c>
      <c r="N564" s="10">
        <v>3.5646191646191649</v>
      </c>
      <c r="O564" s="247">
        <f t="shared" si="81"/>
        <v>3.5646191646191649</v>
      </c>
      <c r="P564" s="10">
        <f t="shared" si="77"/>
        <v>94.30306365847666</v>
      </c>
      <c r="Q564" s="11">
        <f t="shared" si="82"/>
        <v>1.4555929482204936E-2</v>
      </c>
    </row>
    <row r="565" spans="1:17">
      <c r="A565" s="9">
        <f t="shared" si="83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78"/>
        <v>109.54</v>
      </c>
      <c r="G565" s="8"/>
      <c r="H565" s="8"/>
      <c r="I565" s="8">
        <v>0</v>
      </c>
      <c r="J565" s="11">
        <v>0</v>
      </c>
      <c r="K565" s="18">
        <f t="shared" si="79"/>
        <v>0</v>
      </c>
      <c r="L565" s="10">
        <f t="shared" si="80"/>
        <v>0</v>
      </c>
      <c r="M565" s="10">
        <v>0</v>
      </c>
      <c r="N565" s="10">
        <v>0</v>
      </c>
      <c r="O565" s="247">
        <f t="shared" si="81"/>
        <v>0</v>
      </c>
      <c r="P565" s="10">
        <f t="shared" si="77"/>
        <v>0</v>
      </c>
      <c r="Q565" s="11">
        <f t="shared" si="82"/>
        <v>0</v>
      </c>
    </row>
    <row r="566" spans="1:17">
      <c r="A566" s="9">
        <f t="shared" si="83"/>
        <v>14</v>
      </c>
      <c r="B566" s="107" t="s">
        <v>656</v>
      </c>
      <c r="C566" s="8">
        <f>димвенканали!C566</f>
        <v>103</v>
      </c>
      <c r="D566" s="8">
        <f>димвенканали!D566</f>
        <v>0</v>
      </c>
      <c r="E566" s="8">
        <f>димвенканали!E566</f>
        <v>0</v>
      </c>
      <c r="F566" s="8">
        <f t="shared" si="78"/>
        <v>103</v>
      </c>
      <c r="G566" s="8"/>
      <c r="H566" s="8"/>
      <c r="I566" s="8">
        <v>0</v>
      </c>
      <c r="J566" s="11">
        <v>0</v>
      </c>
      <c r="K566" s="18">
        <f t="shared" si="79"/>
        <v>0</v>
      </c>
      <c r="L566" s="10">
        <f t="shared" si="80"/>
        <v>0</v>
      </c>
      <c r="M566" s="10">
        <v>0</v>
      </c>
      <c r="N566" s="10">
        <v>0</v>
      </c>
      <c r="O566" s="247">
        <f t="shared" si="81"/>
        <v>0</v>
      </c>
      <c r="P566" s="10">
        <f t="shared" si="77"/>
        <v>0</v>
      </c>
      <c r="Q566" s="11">
        <f t="shared" si="82"/>
        <v>0</v>
      </c>
    </row>
    <row r="567" spans="1:17">
      <c r="A567" s="9">
        <f t="shared" si="83"/>
        <v>15</v>
      </c>
      <c r="B567" s="8" t="s">
        <v>657</v>
      </c>
      <c r="C567" s="8">
        <f>димвенканали!C567</f>
        <v>123.3</v>
      </c>
      <c r="D567" s="8">
        <f>димвенканали!D567</f>
        <v>0</v>
      </c>
      <c r="E567" s="8">
        <f>димвенканали!E567</f>
        <v>0</v>
      </c>
      <c r="F567" s="8">
        <f t="shared" si="78"/>
        <v>123.3</v>
      </c>
      <c r="G567" s="8"/>
      <c r="H567" s="8"/>
      <c r="I567" s="8">
        <v>0</v>
      </c>
      <c r="J567" s="11">
        <v>0</v>
      </c>
      <c r="K567" s="18">
        <f t="shared" si="79"/>
        <v>0</v>
      </c>
      <c r="L567" s="10">
        <f t="shared" si="80"/>
        <v>0</v>
      </c>
      <c r="M567" s="10">
        <v>0</v>
      </c>
      <c r="N567" s="10">
        <v>0</v>
      </c>
      <c r="O567" s="247">
        <f t="shared" si="81"/>
        <v>0</v>
      </c>
      <c r="P567" s="10">
        <f t="shared" si="77"/>
        <v>0</v>
      </c>
      <c r="Q567" s="11">
        <f t="shared" si="82"/>
        <v>0</v>
      </c>
    </row>
    <row r="568" spans="1:17">
      <c r="A568" s="9">
        <f t="shared" si="83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78"/>
        <v>218.9</v>
      </c>
      <c r="G568" s="8"/>
      <c r="H568" s="8"/>
      <c r="I568" s="8">
        <v>0</v>
      </c>
      <c r="J568" s="11">
        <v>0</v>
      </c>
      <c r="K568" s="18">
        <f t="shared" si="79"/>
        <v>0</v>
      </c>
      <c r="L568" s="10">
        <f t="shared" si="80"/>
        <v>0</v>
      </c>
      <c r="M568" s="10">
        <v>0</v>
      </c>
      <c r="N568" s="10">
        <v>0</v>
      </c>
      <c r="O568" s="247">
        <f t="shared" si="81"/>
        <v>0</v>
      </c>
      <c r="P568" s="10">
        <f t="shared" si="77"/>
        <v>0</v>
      </c>
      <c r="Q568" s="11">
        <f t="shared" si="82"/>
        <v>0</v>
      </c>
    </row>
    <row r="569" spans="1:17">
      <c r="A569" s="9">
        <f t="shared" si="83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78"/>
        <v>164.3</v>
      </c>
      <c r="G569" s="8"/>
      <c r="H569" s="8"/>
      <c r="I569" s="8">
        <v>4</v>
      </c>
      <c r="J569" s="11">
        <v>8.1900081900081905E-4</v>
      </c>
      <c r="K569" s="18">
        <f t="shared" si="79"/>
        <v>1.8584193284193287</v>
      </c>
      <c r="L569" s="10">
        <f t="shared" si="80"/>
        <v>0.68334078705978718</v>
      </c>
      <c r="M569" s="10">
        <v>0.81892301392301392</v>
      </c>
      <c r="N569" s="10">
        <v>0.13202293202293203</v>
      </c>
      <c r="O569" s="247">
        <f t="shared" si="81"/>
        <v>0.13202293202293203</v>
      </c>
      <c r="P569" s="10">
        <f t="shared" si="77"/>
        <v>3.4927060614250616</v>
      </c>
      <c r="Q569" s="11">
        <f t="shared" si="82"/>
        <v>2.1258101408551805E-2</v>
      </c>
    </row>
    <row r="570" spans="1:17">
      <c r="A570" s="9">
        <f t="shared" si="83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78"/>
        <v>250.1</v>
      </c>
      <c r="G570" s="8"/>
      <c r="H570" s="8">
        <v>1</v>
      </c>
      <c r="I570" s="8">
        <v>5</v>
      </c>
      <c r="J570" s="11">
        <v>1.2285012285012287E-3</v>
      </c>
      <c r="K570" s="18">
        <f t="shared" si="79"/>
        <v>2.787628992628993</v>
      </c>
      <c r="L570" s="10">
        <f t="shared" si="80"/>
        <v>1.0250111805896809</v>
      </c>
      <c r="M570" s="10">
        <v>1.228384520884521</v>
      </c>
      <c r="N570" s="10">
        <v>0.19803439803439804</v>
      </c>
      <c r="O570" s="247">
        <f t="shared" si="81"/>
        <v>0.19803439803439804</v>
      </c>
      <c r="P570" s="10">
        <f t="shared" si="77"/>
        <v>5.2390590921375928</v>
      </c>
      <c r="Q570" s="11">
        <f t="shared" si="82"/>
        <v>2.0947857225660109E-2</v>
      </c>
    </row>
    <row r="571" spans="1:17">
      <c r="A571" s="9">
        <f t="shared" si="83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78"/>
        <v>856.6</v>
      </c>
      <c r="G571" s="8"/>
      <c r="H571" s="8"/>
      <c r="I571" s="8">
        <v>21</v>
      </c>
      <c r="J571" s="11">
        <v>4.2997542997542998E-3</v>
      </c>
      <c r="K571" s="18">
        <f t="shared" si="79"/>
        <v>9.7567014742014742</v>
      </c>
      <c r="L571" s="10">
        <f t="shared" si="80"/>
        <v>3.5875391320638825</v>
      </c>
      <c r="M571" s="10">
        <v>4.2993458230958232</v>
      </c>
      <c r="N571" s="10">
        <v>0.69312039312039309</v>
      </c>
      <c r="O571" s="247">
        <f t="shared" si="81"/>
        <v>0.69312039312039309</v>
      </c>
      <c r="P571" s="10">
        <f t="shared" si="77"/>
        <v>18.33670682248157</v>
      </c>
      <c r="Q571" s="11">
        <f t="shared" si="82"/>
        <v>2.1406382001496114E-2</v>
      </c>
    </row>
    <row r="572" spans="1:17">
      <c r="A572" s="9">
        <f t="shared" si="83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78"/>
        <v>212.1</v>
      </c>
      <c r="G572" s="8"/>
      <c r="H572" s="8"/>
      <c r="I572" s="8">
        <v>4</v>
      </c>
      <c r="J572" s="11">
        <v>8.1900081900081905E-4</v>
      </c>
      <c r="K572" s="18">
        <f t="shared" si="79"/>
        <v>1.8584193284193287</v>
      </c>
      <c r="L572" s="10">
        <f t="shared" si="80"/>
        <v>0.68334078705978718</v>
      </c>
      <c r="M572" s="10">
        <v>0.81892301392301392</v>
      </c>
      <c r="N572" s="10">
        <v>0.13202293202293203</v>
      </c>
      <c r="O572" s="247">
        <f t="shared" si="81"/>
        <v>0.13202293202293203</v>
      </c>
      <c r="P572" s="10">
        <f t="shared" si="77"/>
        <v>3.4927060614250616</v>
      </c>
      <c r="Q572" s="11">
        <f t="shared" si="82"/>
        <v>1.646726101567686E-2</v>
      </c>
    </row>
    <row r="573" spans="1:17">
      <c r="A573" s="9">
        <f t="shared" si="83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78"/>
        <v>773.5</v>
      </c>
      <c r="G573" s="8"/>
      <c r="H573" s="8"/>
      <c r="I573" s="8">
        <v>22</v>
      </c>
      <c r="J573" s="11">
        <v>4.5045045045045045E-3</v>
      </c>
      <c r="K573" s="18">
        <f t="shared" si="79"/>
        <v>10.221306306306307</v>
      </c>
      <c r="L573" s="10">
        <f t="shared" si="80"/>
        <v>3.7583743288288294</v>
      </c>
      <c r="M573" s="10">
        <v>4.5040765765765762</v>
      </c>
      <c r="N573" s="10">
        <v>0.72612612612612604</v>
      </c>
      <c r="O573" s="247">
        <f t="shared" si="81"/>
        <v>0.72612612612612604</v>
      </c>
      <c r="P573" s="10">
        <f t="shared" si="77"/>
        <v>19.209883337837837</v>
      </c>
      <c r="Q573" s="11">
        <f t="shared" si="82"/>
        <v>2.4835014011425776E-2</v>
      </c>
    </row>
    <row r="574" spans="1:17">
      <c r="A574" s="9">
        <f t="shared" si="83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78"/>
        <v>1431.7</v>
      </c>
      <c r="G574" s="8"/>
      <c r="H574" s="8">
        <v>1</v>
      </c>
      <c r="I574" s="8">
        <v>40</v>
      </c>
      <c r="J574" s="11">
        <v>8.3947583947583948E-3</v>
      </c>
      <c r="K574" s="18">
        <f t="shared" si="79"/>
        <v>19.048798116298116</v>
      </c>
      <c r="L574" s="10">
        <f t="shared" si="80"/>
        <v>7.0042430673628173</v>
      </c>
      <c r="M574" s="10">
        <v>8.3939608927108917</v>
      </c>
      <c r="N574" s="10">
        <v>1.3532350532350532</v>
      </c>
      <c r="O574" s="247">
        <f t="shared" si="81"/>
        <v>1.3532350532350532</v>
      </c>
      <c r="P574" s="10">
        <f t="shared" si="77"/>
        <v>35.800237129606877</v>
      </c>
      <c r="Q574" s="11">
        <f t="shared" si="82"/>
        <v>2.5005404155623998E-2</v>
      </c>
    </row>
    <row r="575" spans="1:17">
      <c r="A575" s="9">
        <f t="shared" si="83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78"/>
        <v>1073.5999999999999</v>
      </c>
      <c r="G575" s="8"/>
      <c r="H575" s="8"/>
      <c r="I575" s="8">
        <v>53</v>
      </c>
      <c r="J575" s="11">
        <v>1.0851760851760853E-2</v>
      </c>
      <c r="K575" s="18">
        <f t="shared" si="79"/>
        <v>24.624056101556107</v>
      </c>
      <c r="L575" s="10">
        <f t="shared" si="80"/>
        <v>9.0542654285421804</v>
      </c>
      <c r="M575" s="10">
        <v>10.850729934479935</v>
      </c>
      <c r="N575" s="10">
        <v>1.7493038493038493</v>
      </c>
      <c r="O575" s="247">
        <f t="shared" si="81"/>
        <v>1.7493038493038493</v>
      </c>
      <c r="P575" s="10">
        <f t="shared" si="77"/>
        <v>46.278355313882074</v>
      </c>
      <c r="Q575" s="11">
        <f t="shared" si="82"/>
        <v>4.3105770597878242E-2</v>
      </c>
    </row>
    <row r="576" spans="1:17">
      <c r="A576" s="9">
        <f t="shared" si="83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78"/>
        <v>244.9</v>
      </c>
      <c r="G576" s="8"/>
      <c r="H576" s="8">
        <v>2</v>
      </c>
      <c r="I576" s="8">
        <v>4</v>
      </c>
      <c r="J576" s="11">
        <v>1.2285012285012287E-3</v>
      </c>
      <c r="K576" s="18">
        <f t="shared" si="79"/>
        <v>2.787628992628993</v>
      </c>
      <c r="L576" s="10">
        <f t="shared" si="80"/>
        <v>1.0250111805896809</v>
      </c>
      <c r="M576" s="10">
        <v>1.228384520884521</v>
      </c>
      <c r="N576" s="10">
        <v>0.79213759213759216</v>
      </c>
      <c r="O576" s="247">
        <f t="shared" si="81"/>
        <v>0.79213759213759216</v>
      </c>
      <c r="P576" s="10">
        <f t="shared" si="77"/>
        <v>5.8331622862407873</v>
      </c>
      <c r="Q576" s="11">
        <f t="shared" si="82"/>
        <v>2.381854751425393E-2</v>
      </c>
    </row>
    <row r="577" spans="1:17">
      <c r="A577" s="9">
        <f t="shared" si="83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78"/>
        <v>336.6</v>
      </c>
      <c r="G577" s="8">
        <v>1</v>
      </c>
      <c r="H577" s="8">
        <v>3</v>
      </c>
      <c r="I577" s="8">
        <v>7</v>
      </c>
      <c r="J577" s="11">
        <v>2.2522522522522522E-3</v>
      </c>
      <c r="K577" s="18">
        <f t="shared" si="79"/>
        <v>5.1106531531531534</v>
      </c>
      <c r="L577" s="10">
        <f t="shared" si="80"/>
        <v>1.8791871644144147</v>
      </c>
      <c r="M577" s="10">
        <v>2.2520382882882881</v>
      </c>
      <c r="N577" s="10">
        <v>0.36306306306306302</v>
      </c>
      <c r="O577" s="247">
        <f t="shared" si="81"/>
        <v>0.36306306306306302</v>
      </c>
      <c r="P577" s="10">
        <f t="shared" si="77"/>
        <v>9.6049416689189187</v>
      </c>
      <c r="Q577" s="11">
        <f t="shared" si="82"/>
        <v>2.8535180240400825E-2</v>
      </c>
    </row>
    <row r="578" spans="1:17">
      <c r="A578" s="9">
        <f t="shared" si="83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78"/>
        <v>150.80000000000001</v>
      </c>
      <c r="G578" s="8"/>
      <c r="H578" s="8"/>
      <c r="I578" s="8">
        <v>0</v>
      </c>
      <c r="J578" s="11">
        <v>0</v>
      </c>
      <c r="K578" s="18">
        <f t="shared" si="79"/>
        <v>0</v>
      </c>
      <c r="L578" s="10">
        <f t="shared" si="80"/>
        <v>0</v>
      </c>
      <c r="M578" s="10">
        <v>0</v>
      </c>
      <c r="N578" s="10">
        <v>0</v>
      </c>
      <c r="O578" s="247">
        <f t="shared" si="81"/>
        <v>0</v>
      </c>
      <c r="P578" s="10">
        <f t="shared" si="77"/>
        <v>0</v>
      </c>
      <c r="Q578" s="11">
        <f t="shared" si="82"/>
        <v>0</v>
      </c>
    </row>
    <row r="579" spans="1:17">
      <c r="A579" s="9">
        <f t="shared" si="83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78"/>
        <v>4825.5600000000004</v>
      </c>
      <c r="G579" s="8"/>
      <c r="H579" s="8"/>
      <c r="I579" s="8">
        <v>80</v>
      </c>
      <c r="J579" s="11">
        <v>1.638001638001638E-2</v>
      </c>
      <c r="K579" s="18">
        <f t="shared" si="79"/>
        <v>37.168386568386573</v>
      </c>
      <c r="L579" s="10">
        <f t="shared" si="80"/>
        <v>13.666815741195744</v>
      </c>
      <c r="M579" s="10">
        <v>16.378460278460278</v>
      </c>
      <c r="N579" s="10">
        <v>2.6404586404586401</v>
      </c>
      <c r="O579" s="247">
        <f t="shared" si="81"/>
        <v>2.6404586404586401</v>
      </c>
      <c r="P579" s="10">
        <f t="shared" si="77"/>
        <v>69.854121228501242</v>
      </c>
      <c r="Q579" s="11">
        <f t="shared" si="82"/>
        <v>1.4475857978866958E-2</v>
      </c>
    </row>
    <row r="580" spans="1:17">
      <c r="A580" s="9">
        <f t="shared" si="83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78"/>
        <v>4234.8</v>
      </c>
      <c r="G580" s="8"/>
      <c r="H580" s="8"/>
      <c r="I580" s="8">
        <v>72</v>
      </c>
      <c r="J580" s="11">
        <v>1.4742014742014743E-2</v>
      </c>
      <c r="K580" s="18">
        <f t="shared" si="79"/>
        <v>33.451547911547912</v>
      </c>
      <c r="L580" s="10">
        <f t="shared" si="80"/>
        <v>12.300134167076168</v>
      </c>
      <c r="M580" s="10">
        <v>14.74061425061425</v>
      </c>
      <c r="N580" s="10">
        <v>2.3764127764127765</v>
      </c>
      <c r="O580" s="247">
        <f t="shared" si="81"/>
        <v>2.3764127764127765</v>
      </c>
      <c r="P580" s="10">
        <f t="shared" si="77"/>
        <v>62.868709105651106</v>
      </c>
      <c r="Q580" s="11">
        <f t="shared" si="82"/>
        <v>1.4845732763212219E-2</v>
      </c>
    </row>
    <row r="581" spans="1:17">
      <c r="A581" s="9">
        <f t="shared" si="83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78"/>
        <v>7259.45</v>
      </c>
      <c r="G581" s="8"/>
      <c r="H581" s="8"/>
      <c r="I581" s="8">
        <v>120</v>
      </c>
      <c r="J581" s="11">
        <v>2.4570024570024572E-2</v>
      </c>
      <c r="K581" s="18">
        <f t="shared" si="79"/>
        <v>55.752579852579856</v>
      </c>
      <c r="L581" s="10">
        <f t="shared" si="80"/>
        <v>20.500223611793615</v>
      </c>
      <c r="M581" s="10">
        <v>24.567690417690418</v>
      </c>
      <c r="N581" s="10">
        <v>3.9606879606879608</v>
      </c>
      <c r="O581" s="247">
        <f t="shared" si="81"/>
        <v>3.9606879606879608</v>
      </c>
      <c r="P581" s="10">
        <f t="shared" si="77"/>
        <v>104.78118184275185</v>
      </c>
      <c r="Q581" s="11">
        <f t="shared" si="82"/>
        <v>1.4433763142214886E-2</v>
      </c>
    </row>
    <row r="582" spans="1:17">
      <c r="A582" s="9">
        <f t="shared" si="83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78"/>
        <v>7693.62</v>
      </c>
      <c r="G582" s="8"/>
      <c r="H582" s="8"/>
      <c r="I582" s="8">
        <v>127</v>
      </c>
      <c r="J582" s="11">
        <v>2.6003276003276003E-2</v>
      </c>
      <c r="K582" s="18">
        <f t="shared" si="79"/>
        <v>59.004813677313678</v>
      </c>
      <c r="L582" s="10">
        <f t="shared" si="80"/>
        <v>21.696069989148242</v>
      </c>
      <c r="M582" s="10">
        <v>26.000805692055692</v>
      </c>
      <c r="N582" s="10">
        <v>4.1917280917280912</v>
      </c>
      <c r="O582" s="247">
        <f t="shared" si="81"/>
        <v>4.1917280917280912</v>
      </c>
      <c r="P582" s="10">
        <f t="shared" si="77"/>
        <v>110.89341745024571</v>
      </c>
      <c r="Q582" s="11">
        <f t="shared" si="82"/>
        <v>1.4413685293820816E-2</v>
      </c>
    </row>
    <row r="583" spans="1:17">
      <c r="A583" s="9">
        <f t="shared" si="83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78"/>
        <v>4310.6400000000003</v>
      </c>
      <c r="G583" s="8"/>
      <c r="H583" s="8"/>
      <c r="I583" s="8">
        <v>72</v>
      </c>
      <c r="J583" s="11">
        <v>1.4742014742014743E-2</v>
      </c>
      <c r="K583" s="18">
        <f t="shared" si="79"/>
        <v>33.451547911547912</v>
      </c>
      <c r="L583" s="10">
        <f t="shared" si="80"/>
        <v>12.300134167076168</v>
      </c>
      <c r="M583" s="10">
        <v>14.74061425061425</v>
      </c>
      <c r="N583" s="10">
        <v>2.3764127764127765</v>
      </c>
      <c r="O583" s="247">
        <f t="shared" si="81"/>
        <v>2.3764127764127765</v>
      </c>
      <c r="P583" s="10">
        <f t="shared" si="77"/>
        <v>62.868709105651106</v>
      </c>
      <c r="Q583" s="11">
        <f t="shared" si="82"/>
        <v>1.4584541763091119E-2</v>
      </c>
    </row>
    <row r="584" spans="1:17">
      <c r="A584" s="9">
        <f t="shared" si="83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78"/>
        <v>4423.5</v>
      </c>
      <c r="G584" s="8"/>
      <c r="H584" s="8"/>
      <c r="I584" s="8">
        <v>118</v>
      </c>
      <c r="J584" s="11">
        <v>2.4160524160524163E-2</v>
      </c>
      <c r="K584" s="18">
        <f t="shared" si="79"/>
        <v>54.823370188370198</v>
      </c>
      <c r="L584" s="10">
        <f t="shared" si="80"/>
        <v>20.158553218263723</v>
      </c>
      <c r="M584" s="10">
        <v>24.158228910728912</v>
      </c>
      <c r="N584" s="10">
        <v>3.8946764946764949</v>
      </c>
      <c r="O584" s="247">
        <f t="shared" si="81"/>
        <v>3.8946764946764949</v>
      </c>
      <c r="P584" s="10">
        <f t="shared" si="77"/>
        <v>103.03482881203932</v>
      </c>
      <c r="Q584" s="11">
        <f t="shared" si="82"/>
        <v>2.32926028737514E-2</v>
      </c>
    </row>
    <row r="585" spans="1:17">
      <c r="A585" s="9">
        <f t="shared" si="83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78"/>
        <v>3225.66</v>
      </c>
      <c r="G585" s="8"/>
      <c r="H585" s="8"/>
      <c r="I585" s="8">
        <v>55</v>
      </c>
      <c r="J585" s="11">
        <v>1.1261261261261262E-2</v>
      </c>
      <c r="K585" s="18">
        <f t="shared" si="79"/>
        <v>25.553265765765769</v>
      </c>
      <c r="L585" s="10">
        <f t="shared" si="80"/>
        <v>9.3959358220720741</v>
      </c>
      <c r="M585" s="10">
        <v>11.260191441441442</v>
      </c>
      <c r="N585" s="10">
        <v>1.8153153153153154</v>
      </c>
      <c r="O585" s="247">
        <f t="shared" si="81"/>
        <v>1.8153153153153154</v>
      </c>
      <c r="P585" s="10">
        <f t="shared" si="77"/>
        <v>48.0247083445946</v>
      </c>
      <c r="Q585" s="11">
        <f t="shared" si="82"/>
        <v>1.4888335517256811E-2</v>
      </c>
    </row>
    <row r="586" spans="1:17">
      <c r="A586" s="9">
        <f t="shared" si="83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78"/>
        <v>4516.37</v>
      </c>
      <c r="G586" s="8"/>
      <c r="H586" s="8">
        <v>1</v>
      </c>
      <c r="I586" s="8">
        <v>73</v>
      </c>
      <c r="J586" s="11">
        <v>1.5151515151515152E-2</v>
      </c>
      <c r="K586" s="18">
        <f t="shared" si="79"/>
        <v>34.380757575757578</v>
      </c>
      <c r="L586" s="10">
        <f t="shared" si="80"/>
        <v>12.641804560606062</v>
      </c>
      <c r="M586" s="10">
        <v>15.150075757575758</v>
      </c>
      <c r="N586" s="10">
        <v>2.4424242424242424</v>
      </c>
      <c r="O586" s="247">
        <f t="shared" si="81"/>
        <v>2.4424242424242424</v>
      </c>
      <c r="P586" s="10">
        <f t="shared" si="77"/>
        <v>64.615062136363633</v>
      </c>
      <c r="Q586" s="11">
        <f t="shared" si="82"/>
        <v>1.4306857528582387E-2</v>
      </c>
    </row>
    <row r="587" spans="1:17">
      <c r="A587" s="9">
        <f t="shared" si="83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78"/>
        <v>1283.48</v>
      </c>
      <c r="G587" s="8"/>
      <c r="H587" s="8"/>
      <c r="I587" s="8">
        <v>21</v>
      </c>
      <c r="J587" s="11">
        <v>4.2997542997542998E-3</v>
      </c>
      <c r="K587" s="18">
        <f t="shared" si="79"/>
        <v>9.7567014742014742</v>
      </c>
      <c r="L587" s="10">
        <f t="shared" si="80"/>
        <v>3.5875391320638825</v>
      </c>
      <c r="M587" s="10">
        <v>4.2993458230958232</v>
      </c>
      <c r="N587" s="10">
        <v>0.69312039312039309</v>
      </c>
      <c r="O587" s="247">
        <f t="shared" si="81"/>
        <v>0.69312039312039309</v>
      </c>
      <c r="P587" s="10">
        <f t="shared" si="77"/>
        <v>18.33670682248157</v>
      </c>
      <c r="Q587" s="11">
        <f t="shared" si="82"/>
        <v>1.4286710211675734E-2</v>
      </c>
    </row>
    <row r="588" spans="1:17">
      <c r="A588" s="9">
        <f t="shared" si="83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78"/>
        <v>4220</v>
      </c>
      <c r="G588" s="8">
        <v>1</v>
      </c>
      <c r="H588" s="8"/>
      <c r="I588" s="8">
        <v>163</v>
      </c>
      <c r="J588" s="11">
        <v>3.3579033579033579E-2</v>
      </c>
      <c r="K588" s="18">
        <f t="shared" si="79"/>
        <v>76.195192465192463</v>
      </c>
      <c r="L588" s="10">
        <f t="shared" si="80"/>
        <v>28.016972269451269</v>
      </c>
      <c r="M588" s="10">
        <v>33.575843570843567</v>
      </c>
      <c r="N588" s="10">
        <v>5.4129402129402129</v>
      </c>
      <c r="O588" s="247">
        <f t="shared" si="81"/>
        <v>5.4129402129402129</v>
      </c>
      <c r="P588" s="10">
        <f t="shared" si="77"/>
        <v>143.20094851842751</v>
      </c>
      <c r="Q588" s="11">
        <f t="shared" si="82"/>
        <v>3.3933874056499412E-2</v>
      </c>
    </row>
    <row r="589" spans="1:17">
      <c r="A589" s="9">
        <f t="shared" si="83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78"/>
        <v>4073.3</v>
      </c>
      <c r="G589" s="8"/>
      <c r="H589" s="8"/>
      <c r="I589" s="8">
        <v>162</v>
      </c>
      <c r="J589" s="11">
        <v>3.3169533169533173E-2</v>
      </c>
      <c r="K589" s="18">
        <f t="shared" si="79"/>
        <v>75.265982800982812</v>
      </c>
      <c r="L589" s="10">
        <f t="shared" si="80"/>
        <v>27.675301875921381</v>
      </c>
      <c r="M589" s="10">
        <v>33.166382063882068</v>
      </c>
      <c r="N589" s="10">
        <v>5.3469287469287474</v>
      </c>
      <c r="O589" s="247">
        <f t="shared" si="81"/>
        <v>5.3469287469287474</v>
      </c>
      <c r="P589" s="10">
        <f t="shared" si="77"/>
        <v>141.45459548771501</v>
      </c>
      <c r="Q589" s="11">
        <f t="shared" si="82"/>
        <v>3.4727271619501385E-2</v>
      </c>
    </row>
    <row r="590" spans="1:17">
      <c r="A590" s="9">
        <f t="shared" si="83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78"/>
        <v>3931.82</v>
      </c>
      <c r="G590" s="8"/>
      <c r="H590" s="8"/>
      <c r="I590" s="8">
        <v>108</v>
      </c>
      <c r="J590" s="11">
        <v>2.2113022113022116E-2</v>
      </c>
      <c r="K590" s="18">
        <f t="shared" si="79"/>
        <v>50.177321867321872</v>
      </c>
      <c r="L590" s="10">
        <f t="shared" si="80"/>
        <v>18.450201250614253</v>
      </c>
      <c r="M590" s="10">
        <v>22.110921375921379</v>
      </c>
      <c r="N590" s="10">
        <v>3.5646191646191649</v>
      </c>
      <c r="O590" s="247">
        <f t="shared" si="81"/>
        <v>3.5646191646191649</v>
      </c>
      <c r="P590" s="10">
        <f t="shared" si="77"/>
        <v>94.30306365847666</v>
      </c>
      <c r="Q590" s="11">
        <f t="shared" si="82"/>
        <v>2.3984583134140591E-2</v>
      </c>
    </row>
    <row r="591" spans="1:17">
      <c r="A591" s="9">
        <f t="shared" si="83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78"/>
        <v>4123.59</v>
      </c>
      <c r="G591" s="8"/>
      <c r="H591" s="8"/>
      <c r="I591" s="8">
        <v>72</v>
      </c>
      <c r="J591" s="11">
        <v>1.4742014742014743E-2</v>
      </c>
      <c r="K591" s="18">
        <f t="shared" si="79"/>
        <v>33.451547911547912</v>
      </c>
      <c r="L591" s="10">
        <f t="shared" si="80"/>
        <v>12.300134167076168</v>
      </c>
      <c r="M591" s="10">
        <v>14.74061425061425</v>
      </c>
      <c r="N591" s="10">
        <v>2.3764127764127765</v>
      </c>
      <c r="O591" s="247">
        <f t="shared" si="81"/>
        <v>2.3764127764127765</v>
      </c>
      <c r="P591" s="10">
        <f t="shared" si="77"/>
        <v>62.868709105651106</v>
      </c>
      <c r="Q591" s="11">
        <f t="shared" si="82"/>
        <v>1.524611057492406E-2</v>
      </c>
    </row>
    <row r="592" spans="1:17">
      <c r="A592" s="9">
        <f t="shared" si="83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78"/>
        <v>4198.01</v>
      </c>
      <c r="G592" s="8"/>
      <c r="H592" s="8"/>
      <c r="I592" s="8">
        <v>72</v>
      </c>
      <c r="J592" s="11">
        <v>1.4742014742014743E-2</v>
      </c>
      <c r="K592" s="18">
        <f t="shared" si="79"/>
        <v>33.451547911547912</v>
      </c>
      <c r="L592" s="10">
        <f t="shared" si="80"/>
        <v>12.300134167076168</v>
      </c>
      <c r="M592" s="10">
        <v>14.74061425061425</v>
      </c>
      <c r="N592" s="10">
        <v>2.3764127764127765</v>
      </c>
      <c r="O592" s="247">
        <f t="shared" si="81"/>
        <v>2.3764127764127765</v>
      </c>
      <c r="P592" s="10">
        <f t="shared" si="77"/>
        <v>62.868709105651106</v>
      </c>
      <c r="Q592" s="11">
        <f t="shared" si="82"/>
        <v>1.4975835956953676E-2</v>
      </c>
    </row>
    <row r="593" spans="1:17">
      <c r="A593" s="9">
        <f t="shared" si="83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78"/>
        <v>4228.12</v>
      </c>
      <c r="G593" s="8"/>
      <c r="H593" s="8"/>
      <c r="I593" s="8">
        <v>72</v>
      </c>
      <c r="J593" s="11">
        <v>1.4742014742014743E-2</v>
      </c>
      <c r="K593" s="18">
        <f t="shared" si="79"/>
        <v>33.451547911547912</v>
      </c>
      <c r="L593" s="10">
        <f t="shared" si="80"/>
        <v>12.300134167076168</v>
      </c>
      <c r="M593" s="10">
        <v>14.74061425061425</v>
      </c>
      <c r="N593" s="10">
        <v>2.3764127764127765</v>
      </c>
      <c r="O593" s="247">
        <f t="shared" si="81"/>
        <v>2.3764127764127765</v>
      </c>
      <c r="P593" s="10">
        <f t="shared" si="77"/>
        <v>62.868709105651106</v>
      </c>
      <c r="Q593" s="11">
        <f t="shared" si="82"/>
        <v>1.4869187512570861E-2</v>
      </c>
    </row>
    <row r="594" spans="1:17">
      <c r="A594" s="9">
        <f t="shared" si="83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78"/>
        <v>4331.46</v>
      </c>
      <c r="G594" s="8"/>
      <c r="H594" s="8"/>
      <c r="I594" s="8">
        <v>72</v>
      </c>
      <c r="J594" s="11">
        <v>1.4742014742014743E-2</v>
      </c>
      <c r="K594" s="18">
        <f t="shared" si="79"/>
        <v>33.451547911547912</v>
      </c>
      <c r="L594" s="10">
        <f t="shared" si="80"/>
        <v>12.300134167076168</v>
      </c>
      <c r="M594" s="10">
        <v>14.74061425061425</v>
      </c>
      <c r="N594" s="10">
        <v>2.3764127764127765</v>
      </c>
      <c r="O594" s="247">
        <f t="shared" si="81"/>
        <v>2.3764127764127765</v>
      </c>
      <c r="P594" s="10">
        <f t="shared" si="77"/>
        <v>62.868709105651106</v>
      </c>
      <c r="Q594" s="11">
        <f t="shared" si="82"/>
        <v>1.4514438343110893E-2</v>
      </c>
    </row>
    <row r="595" spans="1:17">
      <c r="A595" s="9">
        <f t="shared" si="83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78"/>
        <v>6367.69</v>
      </c>
      <c r="G595" s="8"/>
      <c r="H595" s="8"/>
      <c r="I595" s="8">
        <v>108</v>
      </c>
      <c r="J595" s="11">
        <v>2.2113022113022116E-2</v>
      </c>
      <c r="K595" s="18">
        <f t="shared" si="79"/>
        <v>50.177321867321872</v>
      </c>
      <c r="L595" s="10">
        <f t="shared" si="80"/>
        <v>18.450201250614253</v>
      </c>
      <c r="M595" s="10">
        <v>22.110921375921379</v>
      </c>
      <c r="N595" s="10">
        <v>3.5646191646191649</v>
      </c>
      <c r="O595" s="247">
        <f t="shared" si="81"/>
        <v>3.5646191646191649</v>
      </c>
      <c r="P595" s="10">
        <f t="shared" si="77"/>
        <v>94.30306365847666</v>
      </c>
      <c r="Q595" s="11">
        <f t="shared" si="82"/>
        <v>1.4809619133229894E-2</v>
      </c>
    </row>
    <row r="596" spans="1:17">
      <c r="A596" s="9">
        <f t="shared" si="83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78"/>
        <v>168.2</v>
      </c>
      <c r="G596" s="8"/>
      <c r="H596" s="8"/>
      <c r="I596" s="8">
        <v>0</v>
      </c>
      <c r="J596" s="11">
        <v>0</v>
      </c>
      <c r="K596" s="18">
        <f t="shared" si="79"/>
        <v>0</v>
      </c>
      <c r="L596" s="10">
        <f t="shared" si="80"/>
        <v>0</v>
      </c>
      <c r="M596" s="10">
        <v>0</v>
      </c>
      <c r="N596" s="10">
        <v>0</v>
      </c>
      <c r="O596" s="247">
        <f t="shared" si="81"/>
        <v>0</v>
      </c>
      <c r="P596" s="10">
        <f t="shared" si="77"/>
        <v>0</v>
      </c>
      <c r="Q596" s="11">
        <f t="shared" si="82"/>
        <v>0</v>
      </c>
    </row>
    <row r="597" spans="1:17">
      <c r="A597" s="9">
        <f t="shared" si="83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78"/>
        <v>35.1</v>
      </c>
      <c r="G597" s="8"/>
      <c r="H597" s="8"/>
      <c r="I597" s="8">
        <v>0</v>
      </c>
      <c r="J597" s="11">
        <v>0</v>
      </c>
      <c r="K597" s="18">
        <f t="shared" si="79"/>
        <v>0</v>
      </c>
      <c r="L597" s="10">
        <f t="shared" si="80"/>
        <v>0</v>
      </c>
      <c r="M597" s="10">
        <v>0</v>
      </c>
      <c r="N597" s="10">
        <v>0</v>
      </c>
      <c r="O597" s="247">
        <f t="shared" si="81"/>
        <v>0</v>
      </c>
      <c r="P597" s="10">
        <f t="shared" si="77"/>
        <v>0</v>
      </c>
      <c r="Q597" s="11">
        <f t="shared" si="82"/>
        <v>0</v>
      </c>
    </row>
    <row r="598" spans="1:17">
      <c r="A598" s="9">
        <f t="shared" si="83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78"/>
        <v>94.1</v>
      </c>
      <c r="G598" s="8"/>
      <c r="H598" s="8"/>
      <c r="I598" s="8">
        <v>0</v>
      </c>
      <c r="J598" s="11">
        <v>0</v>
      </c>
      <c r="K598" s="18">
        <f t="shared" si="79"/>
        <v>0</v>
      </c>
      <c r="L598" s="10">
        <f t="shared" si="80"/>
        <v>0</v>
      </c>
      <c r="M598" s="10">
        <v>0</v>
      </c>
      <c r="N598" s="10">
        <v>0</v>
      </c>
      <c r="O598" s="247">
        <f t="shared" si="81"/>
        <v>0</v>
      </c>
      <c r="P598" s="10">
        <f t="shared" si="77"/>
        <v>0</v>
      </c>
      <c r="Q598" s="11">
        <f t="shared" si="82"/>
        <v>0</v>
      </c>
    </row>
    <row r="599" spans="1:17">
      <c r="A599" s="9">
        <f t="shared" si="83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78"/>
        <v>60.8</v>
      </c>
      <c r="G599" s="8"/>
      <c r="H599" s="8"/>
      <c r="I599" s="8">
        <v>0</v>
      </c>
      <c r="J599" s="11">
        <v>0</v>
      </c>
      <c r="K599" s="18">
        <f t="shared" si="79"/>
        <v>0</v>
      </c>
      <c r="L599" s="10">
        <f t="shared" si="80"/>
        <v>0</v>
      </c>
      <c r="M599" s="10">
        <v>0</v>
      </c>
      <c r="N599" s="10">
        <v>0</v>
      </c>
      <c r="O599" s="247">
        <f t="shared" si="81"/>
        <v>0</v>
      </c>
      <c r="P599" s="10">
        <f t="shared" si="77"/>
        <v>0</v>
      </c>
      <c r="Q599" s="11">
        <f t="shared" si="82"/>
        <v>0</v>
      </c>
    </row>
    <row r="600" spans="1:17">
      <c r="A600" s="9">
        <f t="shared" si="83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78"/>
        <v>6172.16</v>
      </c>
      <c r="G600" s="8"/>
      <c r="H600" s="8"/>
      <c r="I600" s="8">
        <v>106</v>
      </c>
      <c r="J600" s="11">
        <v>2.1703521703521706E-2</v>
      </c>
      <c r="K600" s="18">
        <f t="shared" si="79"/>
        <v>49.248112203112214</v>
      </c>
      <c r="L600" s="10">
        <f t="shared" si="80"/>
        <v>18.108530857084361</v>
      </c>
      <c r="M600" s="10">
        <v>21.701459868959869</v>
      </c>
      <c r="N600" s="10">
        <v>3.4986076986076986</v>
      </c>
      <c r="O600" s="247">
        <f t="shared" si="81"/>
        <v>3.4986076986076986</v>
      </c>
      <c r="P600" s="10">
        <f t="shared" si="77"/>
        <v>92.556710627764147</v>
      </c>
      <c r="Q600" s="11">
        <f t="shared" si="82"/>
        <v>1.499583786352981E-2</v>
      </c>
    </row>
    <row r="601" spans="1:17">
      <c r="A601" s="9">
        <f t="shared" si="83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78"/>
        <v>11059.29</v>
      </c>
      <c r="G601" s="8"/>
      <c r="H601" s="8"/>
      <c r="I601" s="8">
        <v>216</v>
      </c>
      <c r="J601" s="11">
        <v>4.4226044226044231E-2</v>
      </c>
      <c r="K601" s="18">
        <f t="shared" si="79"/>
        <v>100.35464373464374</v>
      </c>
      <c r="L601" s="10">
        <f t="shared" si="80"/>
        <v>36.900402501228506</v>
      </c>
      <c r="M601" s="10">
        <v>44.221842751842757</v>
      </c>
      <c r="N601" s="10">
        <v>7.1292383292383299</v>
      </c>
      <c r="O601" s="247">
        <f t="shared" si="81"/>
        <v>7.1292383292383299</v>
      </c>
      <c r="P601" s="10">
        <f t="shared" si="77"/>
        <v>188.60612731695332</v>
      </c>
      <c r="Q601" s="11">
        <f t="shared" si="82"/>
        <v>1.7054090029012106E-2</v>
      </c>
    </row>
    <row r="602" spans="1:17">
      <c r="A602" s="9">
        <f t="shared" si="83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78"/>
        <v>3145.5800000000004</v>
      </c>
      <c r="G602" s="8"/>
      <c r="H602" s="8">
        <v>1</v>
      </c>
      <c r="I602" s="8">
        <v>68</v>
      </c>
      <c r="J602" s="11">
        <v>1.4127764127764128E-2</v>
      </c>
      <c r="K602" s="18">
        <f t="shared" si="79"/>
        <v>32.057733415233422</v>
      </c>
      <c r="L602" s="10">
        <f t="shared" si="80"/>
        <v>11.78762857678133</v>
      </c>
      <c r="M602" s="10">
        <v>14.126421990171991</v>
      </c>
      <c r="N602" s="10">
        <v>2.2773955773955774</v>
      </c>
      <c r="O602" s="247">
        <f t="shared" si="81"/>
        <v>2.2773955773955774</v>
      </c>
      <c r="P602" s="10">
        <f t="shared" si="77"/>
        <v>60.249179559582323</v>
      </c>
      <c r="Q602" s="11">
        <f t="shared" si="82"/>
        <v>1.9153599514106244E-2</v>
      </c>
    </row>
    <row r="603" spans="1:17">
      <c r="A603" s="9">
        <f t="shared" si="83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78"/>
        <v>851.4</v>
      </c>
      <c r="G603" s="8"/>
      <c r="H603" s="8"/>
      <c r="I603" s="8">
        <v>18</v>
      </c>
      <c r="J603" s="11">
        <v>3.6855036855036856E-3</v>
      </c>
      <c r="K603" s="18">
        <f t="shared" si="79"/>
        <v>8.3628869778869781</v>
      </c>
      <c r="L603" s="10">
        <f t="shared" si="80"/>
        <v>3.075033541769042</v>
      </c>
      <c r="M603" s="10">
        <v>3.6851535626535625</v>
      </c>
      <c r="N603" s="10">
        <v>0.59410319410319412</v>
      </c>
      <c r="O603" s="247">
        <f t="shared" si="81"/>
        <v>0.59410319410319412</v>
      </c>
      <c r="P603" s="10">
        <f t="shared" si="77"/>
        <v>15.717177276412777</v>
      </c>
      <c r="Q603" s="11">
        <f t="shared" si="82"/>
        <v>1.8460391445164172E-2</v>
      </c>
    </row>
    <row r="604" spans="1:17">
      <c r="A604" s="9">
        <f t="shared" si="83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78"/>
        <v>3100.1</v>
      </c>
      <c r="G604" s="8"/>
      <c r="H604" s="8"/>
      <c r="I604" s="8">
        <v>68</v>
      </c>
      <c r="J604" s="11">
        <v>1.3923013923013924E-2</v>
      </c>
      <c r="K604" s="18">
        <f t="shared" si="79"/>
        <v>31.593128583128586</v>
      </c>
      <c r="L604" s="10">
        <f t="shared" si="80"/>
        <v>11.616793380016382</v>
      </c>
      <c r="M604" s="10">
        <v>13.921691236691236</v>
      </c>
      <c r="N604" s="10">
        <v>2.2443898443898442</v>
      </c>
      <c r="O604" s="247">
        <f t="shared" si="81"/>
        <v>2.2443898443898442</v>
      </c>
      <c r="P604" s="10">
        <f t="shared" si="77"/>
        <v>59.376003044226046</v>
      </c>
      <c r="Q604" s="11">
        <f t="shared" si="82"/>
        <v>1.9152931532604126E-2</v>
      </c>
    </row>
    <row r="605" spans="1:17">
      <c r="A605" s="9">
        <f t="shared" si="83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78"/>
        <v>2324.65</v>
      </c>
      <c r="G605" s="8"/>
      <c r="H605" s="8"/>
      <c r="I605" s="8">
        <v>53</v>
      </c>
      <c r="J605" s="11">
        <v>1.0851760851760853E-2</v>
      </c>
      <c r="K605" s="18">
        <f t="shared" si="79"/>
        <v>24.624056101556107</v>
      </c>
      <c r="L605" s="10">
        <f t="shared" si="80"/>
        <v>9.0542654285421804</v>
      </c>
      <c r="M605" s="10">
        <v>10.850729934479935</v>
      </c>
      <c r="N605" s="10">
        <v>1.7493038493038493</v>
      </c>
      <c r="O605" s="247">
        <f t="shared" si="81"/>
        <v>1.7493038493038493</v>
      </c>
      <c r="P605" s="10">
        <f t="shared" si="77"/>
        <v>46.278355313882074</v>
      </c>
      <c r="Q605" s="11">
        <f t="shared" si="82"/>
        <v>1.9907665805124243E-2</v>
      </c>
    </row>
    <row r="606" spans="1:17">
      <c r="A606" s="9">
        <f t="shared" si="83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78"/>
        <v>4512.62</v>
      </c>
      <c r="G606" s="8"/>
      <c r="H606" s="8"/>
      <c r="I606" s="8">
        <v>82</v>
      </c>
      <c r="J606" s="11">
        <v>1.678951678951679E-2</v>
      </c>
      <c r="K606" s="18">
        <f t="shared" si="79"/>
        <v>38.097596232596231</v>
      </c>
      <c r="L606" s="10">
        <f t="shared" si="80"/>
        <v>14.008486134725635</v>
      </c>
      <c r="M606" s="10">
        <v>16.787921785421783</v>
      </c>
      <c r="N606" s="10">
        <v>2.7064701064701064</v>
      </c>
      <c r="O606" s="247">
        <f t="shared" si="81"/>
        <v>2.7064701064701064</v>
      </c>
      <c r="P606" s="10">
        <f t="shared" si="77"/>
        <v>71.600474259213755</v>
      </c>
      <c r="Q606" s="11">
        <f t="shared" si="82"/>
        <v>1.5866719169620697E-2</v>
      </c>
    </row>
    <row r="607" spans="1:17">
      <c r="A607" s="9">
        <f t="shared" si="83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78"/>
        <v>11115.95</v>
      </c>
      <c r="G607" s="8"/>
      <c r="H607" s="8"/>
      <c r="I607" s="8">
        <v>212</v>
      </c>
      <c r="J607" s="11">
        <v>4.3407043407043412E-2</v>
      </c>
      <c r="K607" s="18">
        <f t="shared" si="79"/>
        <v>98.496224406224428</v>
      </c>
      <c r="L607" s="10">
        <f t="shared" si="80"/>
        <v>36.217061714168722</v>
      </c>
      <c r="M607" s="10">
        <v>43.402919737919738</v>
      </c>
      <c r="N607" s="10">
        <v>6.9972153972153972</v>
      </c>
      <c r="O607" s="247">
        <f t="shared" si="81"/>
        <v>6.9972153972153972</v>
      </c>
      <c r="P607" s="10">
        <f t="shared" si="77"/>
        <v>185.11342125552829</v>
      </c>
      <c r="Q607" s="11">
        <f t="shared" si="82"/>
        <v>1.6652955550855147E-2</v>
      </c>
    </row>
    <row r="608" spans="1:17">
      <c r="A608" s="9">
        <f t="shared" si="83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78"/>
        <v>3259.72</v>
      </c>
      <c r="G608" s="8"/>
      <c r="H608" s="8"/>
      <c r="I608" s="8">
        <v>68</v>
      </c>
      <c r="J608" s="11">
        <v>1.3923013923013924E-2</v>
      </c>
      <c r="K608" s="18">
        <f t="shared" si="79"/>
        <v>31.593128583128586</v>
      </c>
      <c r="L608" s="10">
        <f t="shared" si="80"/>
        <v>11.616793380016382</v>
      </c>
      <c r="M608" s="10">
        <v>13.921691236691236</v>
      </c>
      <c r="N608" s="10">
        <v>2.2443898443898442</v>
      </c>
      <c r="O608" s="247">
        <f t="shared" si="81"/>
        <v>2.2443898443898442</v>
      </c>
      <c r="P608" s="10">
        <f t="shared" si="77"/>
        <v>59.376003044226046</v>
      </c>
      <c r="Q608" s="11">
        <f t="shared" si="82"/>
        <v>1.8215062350209848E-2</v>
      </c>
    </row>
    <row r="609" spans="1:17">
      <c r="A609" s="9">
        <f t="shared" si="83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78"/>
        <v>3223.22</v>
      </c>
      <c r="G609" s="8"/>
      <c r="H609" s="8"/>
      <c r="I609" s="8">
        <v>67</v>
      </c>
      <c r="J609" s="11">
        <v>1.3718263718263719E-2</v>
      </c>
      <c r="K609" s="18">
        <f t="shared" si="79"/>
        <v>31.128523751023753</v>
      </c>
      <c r="L609" s="10">
        <f t="shared" si="80"/>
        <v>11.445958183251435</v>
      </c>
      <c r="M609" s="10">
        <v>13.716960483210483</v>
      </c>
      <c r="N609" s="10">
        <v>2.2113841113841115</v>
      </c>
      <c r="O609" s="247">
        <f t="shared" si="81"/>
        <v>2.2113841113841115</v>
      </c>
      <c r="P609" s="10">
        <f t="shared" si="77"/>
        <v>58.502826528869782</v>
      </c>
      <c r="Q609" s="11">
        <f t="shared" si="82"/>
        <v>1.8150429238112751E-2</v>
      </c>
    </row>
    <row r="610" spans="1:17">
      <c r="A610" s="9">
        <f t="shared" si="83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78"/>
        <v>4167.8999999999996</v>
      </c>
      <c r="G610" s="8"/>
      <c r="H610" s="8"/>
      <c r="I610" s="8">
        <v>69</v>
      </c>
      <c r="J610" s="11">
        <v>1.4127764127764128E-2</v>
      </c>
      <c r="K610" s="18">
        <f t="shared" si="79"/>
        <v>32.057733415233422</v>
      </c>
      <c r="L610" s="10">
        <f t="shared" si="80"/>
        <v>11.78762857678133</v>
      </c>
      <c r="M610" s="10">
        <v>14.126421990171991</v>
      </c>
      <c r="N610" s="10">
        <v>2.2773955773955774</v>
      </c>
      <c r="O610" s="247">
        <f t="shared" si="81"/>
        <v>2.2773955773955774</v>
      </c>
      <c r="P610" s="10">
        <f t="shared" si="77"/>
        <v>60.249179559582323</v>
      </c>
      <c r="Q610" s="11">
        <f t="shared" si="82"/>
        <v>1.445552425911906E-2</v>
      </c>
    </row>
    <row r="611" spans="1:17">
      <c r="A611" s="9">
        <f t="shared" si="83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78"/>
        <v>6158.52</v>
      </c>
      <c r="G611" s="8"/>
      <c r="H611" s="8"/>
      <c r="I611" s="8">
        <v>129</v>
      </c>
      <c r="J611" s="11">
        <v>2.6412776412776416E-2</v>
      </c>
      <c r="K611" s="18">
        <f t="shared" si="79"/>
        <v>59.93402334152335</v>
      </c>
      <c r="L611" s="10">
        <f t="shared" si="80"/>
        <v>22.037740382678138</v>
      </c>
      <c r="M611" s="10">
        <v>26.410267199017202</v>
      </c>
      <c r="N611" s="10">
        <v>4.2577395577395576</v>
      </c>
      <c r="O611" s="247">
        <f t="shared" si="81"/>
        <v>4.2577395577395576</v>
      </c>
      <c r="P611" s="10">
        <f t="shared" si="77"/>
        <v>112.63977048095823</v>
      </c>
      <c r="Q611" s="11">
        <f t="shared" si="82"/>
        <v>1.829007139393202E-2</v>
      </c>
    </row>
    <row r="612" spans="1:17">
      <c r="A612" s="9">
        <f t="shared" si="83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78"/>
        <v>3211.24</v>
      </c>
      <c r="G612" s="8"/>
      <c r="H612" s="8"/>
      <c r="I612" s="8">
        <v>70</v>
      </c>
      <c r="J612" s="11">
        <v>1.4332514332514333E-2</v>
      </c>
      <c r="K612" s="18">
        <f t="shared" si="79"/>
        <v>32.522338247338247</v>
      </c>
      <c r="L612" s="10">
        <f t="shared" si="80"/>
        <v>11.958463773546274</v>
      </c>
      <c r="M612" s="10">
        <v>14.331152743652744</v>
      </c>
      <c r="N612" s="10">
        <v>2.3104013104013101</v>
      </c>
      <c r="O612" s="247">
        <f t="shared" si="81"/>
        <v>2.3104013104013101</v>
      </c>
      <c r="P612" s="10">
        <f t="shared" si="77"/>
        <v>61.12235607493858</v>
      </c>
      <c r="Q612" s="11">
        <f t="shared" si="82"/>
        <v>1.9033879770723641E-2</v>
      </c>
    </row>
    <row r="613" spans="1:17">
      <c r="A613" s="9">
        <f t="shared" si="83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78"/>
        <v>3235.04</v>
      </c>
      <c r="G613" s="8"/>
      <c r="H613" s="8"/>
      <c r="I613" s="8">
        <v>70</v>
      </c>
      <c r="J613" s="11">
        <v>1.4332514332514333E-2</v>
      </c>
      <c r="K613" s="18">
        <f t="shared" si="79"/>
        <v>32.522338247338247</v>
      </c>
      <c r="L613" s="10">
        <f t="shared" si="80"/>
        <v>11.958463773546274</v>
      </c>
      <c r="M613" s="10">
        <v>14.331152743652744</v>
      </c>
      <c r="N613" s="10">
        <v>2.3104013104013101</v>
      </c>
      <c r="O613" s="247">
        <f t="shared" si="81"/>
        <v>2.3104013104013101</v>
      </c>
      <c r="P613" s="10">
        <f t="shared" si="77"/>
        <v>61.12235607493858</v>
      </c>
      <c r="Q613" s="11">
        <f t="shared" si="82"/>
        <v>1.8893848630909843E-2</v>
      </c>
    </row>
    <row r="614" spans="1:17">
      <c r="A614" s="9">
        <f t="shared" si="83"/>
        <v>62</v>
      </c>
      <c r="B614" s="107" t="s">
        <v>703</v>
      </c>
      <c r="C614" s="8">
        <f>димвенканали!C614</f>
        <v>69.099999999999994</v>
      </c>
      <c r="D614" s="8">
        <f>димвенканали!D614</f>
        <v>0</v>
      </c>
      <c r="E614" s="8">
        <f>димвенканали!E614</f>
        <v>0</v>
      </c>
      <c r="F614" s="8">
        <f t="shared" ref="F614:F637" si="84">C614+D614+E614</f>
        <v>69.099999999999994</v>
      </c>
      <c r="G614" s="8"/>
      <c r="H614" s="8"/>
      <c r="I614" s="8">
        <v>0</v>
      </c>
      <c r="J614" s="11">
        <v>0</v>
      </c>
      <c r="K614" s="18">
        <f t="shared" si="79"/>
        <v>0</v>
      </c>
      <c r="L614" s="10">
        <f t="shared" ref="L614:L634" si="85">K614*0.3677</f>
        <v>0</v>
      </c>
      <c r="M614" s="10">
        <v>0</v>
      </c>
      <c r="N614" s="10">
        <v>0</v>
      </c>
      <c r="O614" s="247">
        <f t="shared" si="81"/>
        <v>0</v>
      </c>
      <c r="P614" s="10">
        <f t="shared" ref="P614:P634" si="86">K614+L614+M614+O614</f>
        <v>0</v>
      </c>
      <c r="Q614" s="11">
        <f t="shared" ref="Q614:Q635" si="87">P614/F614</f>
        <v>0</v>
      </c>
    </row>
    <row r="615" spans="1:17">
      <c r="A615" s="9">
        <f t="shared" si="83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84"/>
        <v>76.7</v>
      </c>
      <c r="G615" s="8"/>
      <c r="H615" s="8"/>
      <c r="I615" s="8">
        <v>3</v>
      </c>
      <c r="J615" s="11">
        <v>6.1425061425061434E-4</v>
      </c>
      <c r="K615" s="18">
        <f t="shared" ref="K615:K634" si="88">J615*$K$2</f>
        <v>1.3938144963144965</v>
      </c>
      <c r="L615" s="10">
        <f t="shared" si="85"/>
        <v>0.51250559029484044</v>
      </c>
      <c r="M615" s="10">
        <v>0.6141922604422605</v>
      </c>
      <c r="N615" s="10">
        <v>9.901719901719902E-2</v>
      </c>
      <c r="O615" s="247">
        <f t="shared" si="81"/>
        <v>9.901719901719902E-2</v>
      </c>
      <c r="P615" s="10">
        <f t="shared" si="86"/>
        <v>2.6195295460687964</v>
      </c>
      <c r="Q615" s="11">
        <f t="shared" si="87"/>
        <v>3.415292758890217E-2</v>
      </c>
    </row>
    <row r="616" spans="1:17">
      <c r="A616" s="9">
        <f t="shared" si="83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84"/>
        <v>329.5</v>
      </c>
      <c r="G616" s="8"/>
      <c r="H616" s="8"/>
      <c r="I616" s="8">
        <v>8</v>
      </c>
      <c r="J616" s="11">
        <v>1.6380016380016381E-3</v>
      </c>
      <c r="K616" s="18">
        <f t="shared" si="88"/>
        <v>3.7168386568386573</v>
      </c>
      <c r="L616" s="10">
        <f t="shared" si="85"/>
        <v>1.3666815741195744</v>
      </c>
      <c r="M616" s="10">
        <v>1.6378460278460278</v>
      </c>
      <c r="N616" s="10">
        <v>0.26404586404586405</v>
      </c>
      <c r="O616" s="247">
        <f t="shared" si="81"/>
        <v>0.26404586404586405</v>
      </c>
      <c r="P616" s="10">
        <f t="shared" si="86"/>
        <v>6.9854121228501231</v>
      </c>
      <c r="Q616" s="11">
        <f t="shared" si="87"/>
        <v>2.1200036791654393E-2</v>
      </c>
    </row>
    <row r="617" spans="1:17">
      <c r="A617" s="9">
        <f t="shared" si="83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84"/>
        <v>329.2</v>
      </c>
      <c r="G617" s="8"/>
      <c r="H617" s="8"/>
      <c r="I617" s="8">
        <v>8</v>
      </c>
      <c r="J617" s="11">
        <v>1.6380016380016381E-3</v>
      </c>
      <c r="K617" s="18">
        <f t="shared" si="88"/>
        <v>3.7168386568386573</v>
      </c>
      <c r="L617" s="10">
        <f t="shared" si="85"/>
        <v>1.3666815741195744</v>
      </c>
      <c r="M617" s="10">
        <v>1.6378460278460278</v>
      </c>
      <c r="N617" s="10">
        <v>0.26404586404586405</v>
      </c>
      <c r="O617" s="247">
        <f t="shared" ref="O617:O634" si="89">N617*$O$2</f>
        <v>0.26404586404586405</v>
      </c>
      <c r="P617" s="10">
        <f t="shared" si="86"/>
        <v>6.9854121228501231</v>
      </c>
      <c r="Q617" s="11">
        <f t="shared" si="87"/>
        <v>2.1219356387758577E-2</v>
      </c>
    </row>
    <row r="618" spans="1:17">
      <c r="A618" s="9">
        <f t="shared" ref="A618:A634" si="90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84"/>
        <v>325.10000000000002</v>
      </c>
      <c r="G618" s="8"/>
      <c r="H618" s="8"/>
      <c r="I618" s="8">
        <v>8</v>
      </c>
      <c r="J618" s="11">
        <v>1.6380016380016381E-3</v>
      </c>
      <c r="K618" s="18">
        <f t="shared" si="88"/>
        <v>3.7168386568386573</v>
      </c>
      <c r="L618" s="10">
        <f t="shared" si="85"/>
        <v>1.3666815741195744</v>
      </c>
      <c r="M618" s="10">
        <v>1.6378460278460278</v>
      </c>
      <c r="N618" s="10">
        <v>0.26404586404586405</v>
      </c>
      <c r="O618" s="247">
        <f t="shared" si="89"/>
        <v>0.26404586404586405</v>
      </c>
      <c r="P618" s="10">
        <f t="shared" si="86"/>
        <v>6.9854121228501231</v>
      </c>
      <c r="Q618" s="11">
        <f t="shared" si="87"/>
        <v>2.148696438895762E-2</v>
      </c>
    </row>
    <row r="619" spans="1:17">
      <c r="A619" s="9">
        <f t="shared" si="90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84"/>
        <v>329.3</v>
      </c>
      <c r="G619" s="8"/>
      <c r="H619" s="8"/>
      <c r="I619" s="8">
        <v>8</v>
      </c>
      <c r="J619" s="11">
        <v>1.6380016380016381E-3</v>
      </c>
      <c r="K619" s="18">
        <f t="shared" si="88"/>
        <v>3.7168386568386573</v>
      </c>
      <c r="L619" s="10">
        <f t="shared" si="85"/>
        <v>1.3666815741195744</v>
      </c>
      <c r="M619" s="10">
        <v>1.6378460278460278</v>
      </c>
      <c r="N619" s="10">
        <v>0.26404586404586405</v>
      </c>
      <c r="O619" s="247">
        <f t="shared" si="89"/>
        <v>0.26404586404586405</v>
      </c>
      <c r="P619" s="10">
        <f t="shared" si="86"/>
        <v>6.9854121228501231</v>
      </c>
      <c r="Q619" s="11">
        <f t="shared" si="87"/>
        <v>2.1212912611145225E-2</v>
      </c>
    </row>
    <row r="620" spans="1:17">
      <c r="A620" s="9">
        <f t="shared" si="90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84"/>
        <v>377.4</v>
      </c>
      <c r="G620" s="8"/>
      <c r="H620" s="8"/>
      <c r="I620" s="8">
        <v>8</v>
      </c>
      <c r="J620" s="11">
        <v>1.6380016380016381E-3</v>
      </c>
      <c r="K620" s="18">
        <f t="shared" si="88"/>
        <v>3.7168386568386573</v>
      </c>
      <c r="L620" s="10">
        <f t="shared" si="85"/>
        <v>1.3666815741195744</v>
      </c>
      <c r="M620" s="10">
        <v>1.6378460278460278</v>
      </c>
      <c r="N620" s="10">
        <v>0.26404586404586405</v>
      </c>
      <c r="O620" s="247">
        <f t="shared" si="89"/>
        <v>0.26404586404586405</v>
      </c>
      <c r="P620" s="10">
        <f t="shared" si="86"/>
        <v>6.9854121228501231</v>
      </c>
      <c r="Q620" s="11">
        <f t="shared" si="87"/>
        <v>1.8509306101881621E-2</v>
      </c>
    </row>
    <row r="621" spans="1:17">
      <c r="A621" s="9">
        <f t="shared" si="90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84"/>
        <v>324.31</v>
      </c>
      <c r="G621" s="8"/>
      <c r="H621" s="8"/>
      <c r="I621" s="8">
        <v>8</v>
      </c>
      <c r="J621" s="11">
        <v>1.6380016380016381E-3</v>
      </c>
      <c r="K621" s="18">
        <f t="shared" si="88"/>
        <v>3.7168386568386573</v>
      </c>
      <c r="L621" s="10">
        <f t="shared" si="85"/>
        <v>1.3666815741195744</v>
      </c>
      <c r="M621" s="10">
        <v>1.6378460278460278</v>
      </c>
      <c r="N621" s="10">
        <v>0.26404586404586405</v>
      </c>
      <c r="O621" s="247">
        <f t="shared" si="89"/>
        <v>0.26404586404586405</v>
      </c>
      <c r="P621" s="10">
        <f t="shared" si="86"/>
        <v>6.9854121228501231</v>
      </c>
      <c r="Q621" s="11">
        <f t="shared" si="87"/>
        <v>2.1539305364774823E-2</v>
      </c>
    </row>
    <row r="622" spans="1:17">
      <c r="A622" s="9">
        <f t="shared" si="90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84"/>
        <v>332</v>
      </c>
      <c r="G622" s="8"/>
      <c r="H622" s="8"/>
      <c r="I622" s="8">
        <v>8</v>
      </c>
      <c r="J622" s="11">
        <v>1.6380016380016381E-3</v>
      </c>
      <c r="K622" s="18">
        <f t="shared" si="88"/>
        <v>3.7168386568386573</v>
      </c>
      <c r="L622" s="10">
        <f t="shared" si="85"/>
        <v>1.3666815741195744</v>
      </c>
      <c r="M622" s="10">
        <v>1.6378460278460278</v>
      </c>
      <c r="N622" s="10">
        <v>0.26404586404586405</v>
      </c>
      <c r="O622" s="247">
        <f t="shared" si="89"/>
        <v>0.26404586404586405</v>
      </c>
      <c r="P622" s="10">
        <f t="shared" si="86"/>
        <v>6.9854121228501231</v>
      </c>
      <c r="Q622" s="11">
        <f t="shared" si="87"/>
        <v>2.1040397960391938E-2</v>
      </c>
    </row>
    <row r="623" spans="1:17">
      <c r="A623" s="9">
        <f t="shared" si="90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84"/>
        <v>309.2</v>
      </c>
      <c r="G623" s="8"/>
      <c r="H623" s="8"/>
      <c r="I623" s="8">
        <v>8</v>
      </c>
      <c r="J623" s="11">
        <v>1.6380016380016381E-3</v>
      </c>
      <c r="K623" s="18">
        <f t="shared" si="88"/>
        <v>3.7168386568386573</v>
      </c>
      <c r="L623" s="10">
        <f t="shared" si="85"/>
        <v>1.3666815741195744</v>
      </c>
      <c r="M623" s="10">
        <v>1.6378460278460278</v>
      </c>
      <c r="N623" s="10">
        <v>0.26404586404586405</v>
      </c>
      <c r="O623" s="247">
        <f t="shared" si="89"/>
        <v>0.26404586404586405</v>
      </c>
      <c r="P623" s="10">
        <f t="shared" si="86"/>
        <v>6.9854121228501231</v>
      </c>
      <c r="Q623" s="11">
        <f t="shared" si="87"/>
        <v>2.2591889142464825E-2</v>
      </c>
    </row>
    <row r="624" spans="1:17" ht="18.75">
      <c r="A624" s="9">
        <f t="shared" si="90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84"/>
        <v>6690.05</v>
      </c>
      <c r="G624" s="8"/>
      <c r="H624" s="8"/>
      <c r="I624" s="24">
        <v>108</v>
      </c>
      <c r="J624" s="11">
        <v>2.2113022113022116E-2</v>
      </c>
      <c r="K624" s="18">
        <f t="shared" si="88"/>
        <v>50.177321867321872</v>
      </c>
      <c r="L624" s="10">
        <f t="shared" si="85"/>
        <v>18.450201250614253</v>
      </c>
      <c r="M624" s="10">
        <v>22.110921375921379</v>
      </c>
      <c r="N624" s="10">
        <v>3.5646191646191649</v>
      </c>
      <c r="O624" s="247">
        <f t="shared" si="89"/>
        <v>3.5646191646191649</v>
      </c>
      <c r="P624" s="10">
        <f t="shared" si="86"/>
        <v>94.30306365847666</v>
      </c>
      <c r="Q624" s="11">
        <f t="shared" si="87"/>
        <v>1.4096017766455655E-2</v>
      </c>
    </row>
    <row r="625" spans="1:17">
      <c r="A625" s="9">
        <f t="shared" si="90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84"/>
        <v>7080.5</v>
      </c>
      <c r="G625" s="8"/>
      <c r="H625" s="8"/>
      <c r="I625" s="8">
        <v>139</v>
      </c>
      <c r="J625" s="11">
        <v>2.8460278460278463E-2</v>
      </c>
      <c r="K625" s="18">
        <f t="shared" si="88"/>
        <v>64.580071662571669</v>
      </c>
      <c r="L625" s="10">
        <f t="shared" si="85"/>
        <v>23.746092350327604</v>
      </c>
      <c r="M625" s="10">
        <v>28.457574733824735</v>
      </c>
      <c r="N625" s="10">
        <v>4.5877968877968875</v>
      </c>
      <c r="O625" s="247">
        <f t="shared" si="89"/>
        <v>4.5877968877968875</v>
      </c>
      <c r="P625" s="10">
        <f t="shared" si="86"/>
        <v>121.37153563452088</v>
      </c>
      <c r="Q625" s="11">
        <f t="shared" si="87"/>
        <v>1.7141661695434064E-2</v>
      </c>
    </row>
    <row r="626" spans="1:17">
      <c r="A626" s="9">
        <f t="shared" si="90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84"/>
        <v>1902.1</v>
      </c>
      <c r="G626" s="8"/>
      <c r="H626" s="8"/>
      <c r="I626" s="8">
        <v>30</v>
      </c>
      <c r="J626" s="11">
        <v>6.142506142506143E-3</v>
      </c>
      <c r="K626" s="18">
        <f t="shared" si="88"/>
        <v>13.938144963144964</v>
      </c>
      <c r="L626" s="10">
        <f t="shared" si="85"/>
        <v>5.1250559029484037</v>
      </c>
      <c r="M626" s="10">
        <v>6.1419226044226045</v>
      </c>
      <c r="N626" s="10">
        <v>0.9901719901719902</v>
      </c>
      <c r="O626" s="247">
        <f t="shared" si="89"/>
        <v>0.9901719901719902</v>
      </c>
      <c r="P626" s="10">
        <f t="shared" si="86"/>
        <v>26.195295460687962</v>
      </c>
      <c r="Q626" s="11">
        <f t="shared" si="87"/>
        <v>1.3771776174064436E-2</v>
      </c>
    </row>
    <row r="627" spans="1:17">
      <c r="A627" s="9">
        <f t="shared" si="90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84"/>
        <v>2315.9899999999998</v>
      </c>
      <c r="G627" s="8"/>
      <c r="H627" s="8"/>
      <c r="I627" s="8">
        <v>43</v>
      </c>
      <c r="J627" s="11">
        <v>8.8042588042588042E-3</v>
      </c>
      <c r="K627" s="18">
        <f t="shared" si="88"/>
        <v>19.978007780507781</v>
      </c>
      <c r="L627" s="10">
        <f t="shared" si="85"/>
        <v>7.3459134608927119</v>
      </c>
      <c r="M627" s="10">
        <v>8.8034223996723995</v>
      </c>
      <c r="N627" s="10">
        <v>1.4192465192465191</v>
      </c>
      <c r="O627" s="247">
        <f t="shared" si="89"/>
        <v>1.4192465192465191</v>
      </c>
      <c r="P627" s="10">
        <f t="shared" si="86"/>
        <v>37.546590160319411</v>
      </c>
      <c r="Q627" s="11">
        <f t="shared" si="87"/>
        <v>1.6211896493646093E-2</v>
      </c>
    </row>
    <row r="628" spans="1:17">
      <c r="A628" s="9">
        <f t="shared" si="90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84"/>
        <v>2390.8000000000002</v>
      </c>
      <c r="G628" s="8"/>
      <c r="H628" s="8"/>
      <c r="I628" s="8">
        <v>49</v>
      </c>
      <c r="J628" s="11">
        <v>1.0032760032760034E-2</v>
      </c>
      <c r="K628" s="18">
        <f t="shared" si="88"/>
        <v>22.765636773136777</v>
      </c>
      <c r="L628" s="10">
        <f t="shared" si="85"/>
        <v>8.370924641482393</v>
      </c>
      <c r="M628" s="10">
        <v>10.031806920556921</v>
      </c>
      <c r="N628" s="10">
        <v>1.6172809172809175</v>
      </c>
      <c r="O628" s="247">
        <f t="shared" si="89"/>
        <v>1.6172809172809175</v>
      </c>
      <c r="P628" s="10">
        <f t="shared" si="86"/>
        <v>42.785649252457006</v>
      </c>
      <c r="Q628" s="11">
        <f t="shared" si="87"/>
        <v>1.7895955016085412E-2</v>
      </c>
    </row>
    <row r="629" spans="1:17">
      <c r="A629" s="9">
        <f t="shared" si="90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84"/>
        <v>2393.3000000000002</v>
      </c>
      <c r="G629" s="8"/>
      <c r="H629" s="8"/>
      <c r="I629" s="8">
        <v>40</v>
      </c>
      <c r="J629" s="11">
        <v>8.1900081900081901E-3</v>
      </c>
      <c r="K629" s="18">
        <f t="shared" si="88"/>
        <v>18.584193284193287</v>
      </c>
      <c r="L629" s="10">
        <f t="shared" si="85"/>
        <v>6.8334078705978722</v>
      </c>
      <c r="M629" s="10">
        <v>8.1892301392301388</v>
      </c>
      <c r="N629" s="10">
        <v>1.32022932022932</v>
      </c>
      <c r="O629" s="247">
        <f t="shared" si="89"/>
        <v>1.32022932022932</v>
      </c>
      <c r="P629" s="10">
        <f t="shared" si="86"/>
        <v>34.927060614250621</v>
      </c>
      <c r="Q629" s="11">
        <f t="shared" si="87"/>
        <v>1.4593682619918363E-2</v>
      </c>
    </row>
    <row r="630" spans="1:17">
      <c r="A630" s="9">
        <f t="shared" si="90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84"/>
        <v>3729.61</v>
      </c>
      <c r="G630" s="8"/>
      <c r="H630" s="8"/>
      <c r="I630" s="8">
        <v>80</v>
      </c>
      <c r="J630" s="11">
        <v>1.638001638001638E-2</v>
      </c>
      <c r="K630" s="18">
        <f t="shared" si="88"/>
        <v>37.168386568386573</v>
      </c>
      <c r="L630" s="10">
        <f t="shared" si="85"/>
        <v>13.666815741195744</v>
      </c>
      <c r="M630" s="10">
        <v>16.378460278460278</v>
      </c>
      <c r="N630" s="10">
        <v>2.6404586404586401</v>
      </c>
      <c r="O630" s="247">
        <f t="shared" si="89"/>
        <v>2.6404586404586401</v>
      </c>
      <c r="P630" s="10">
        <f t="shared" si="86"/>
        <v>69.854121228501242</v>
      </c>
      <c r="Q630" s="11">
        <f t="shared" si="87"/>
        <v>1.8729604765243883E-2</v>
      </c>
    </row>
    <row r="631" spans="1:17">
      <c r="A631" s="9">
        <f t="shared" si="90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84"/>
        <v>4033.36</v>
      </c>
      <c r="G631" s="8"/>
      <c r="H631" s="8"/>
      <c r="I631" s="8">
        <v>131</v>
      </c>
      <c r="J631" s="11">
        <v>2.6822276822276826E-2</v>
      </c>
      <c r="K631" s="18">
        <f t="shared" si="88"/>
        <v>60.863233005733015</v>
      </c>
      <c r="L631" s="10">
        <f t="shared" si="85"/>
        <v>22.379410776208033</v>
      </c>
      <c r="M631" s="10">
        <v>26.819728705978708</v>
      </c>
      <c r="N631" s="10">
        <v>4.3237510237510239</v>
      </c>
      <c r="O631" s="247">
        <f t="shared" si="89"/>
        <v>4.3237510237510239</v>
      </c>
      <c r="P631" s="10">
        <f t="shared" si="86"/>
        <v>114.38612351167077</v>
      </c>
      <c r="Q631" s="11">
        <f t="shared" si="87"/>
        <v>2.8360008407796667E-2</v>
      </c>
    </row>
    <row r="632" spans="1:17">
      <c r="A632" s="9">
        <f t="shared" si="90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84"/>
        <v>3448.7</v>
      </c>
      <c r="G632" s="8"/>
      <c r="H632" s="8"/>
      <c r="I632" s="8">
        <v>60</v>
      </c>
      <c r="J632" s="11">
        <v>1.2285012285012286E-2</v>
      </c>
      <c r="K632" s="18">
        <f t="shared" si="88"/>
        <v>27.876289926289928</v>
      </c>
      <c r="L632" s="10">
        <f t="shared" si="85"/>
        <v>10.250111805896807</v>
      </c>
      <c r="M632" s="10">
        <v>12.283845208845209</v>
      </c>
      <c r="N632" s="10">
        <v>1.9803439803439804</v>
      </c>
      <c r="O632" s="247">
        <f t="shared" si="89"/>
        <v>1.9803439803439804</v>
      </c>
      <c r="P632" s="10">
        <f t="shared" si="86"/>
        <v>52.390590921375924</v>
      </c>
      <c r="Q632" s="11">
        <f t="shared" si="87"/>
        <v>1.5191402824651586E-2</v>
      </c>
    </row>
    <row r="633" spans="1:17">
      <c r="A633" s="9">
        <f t="shared" si="90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84"/>
        <v>6256.34</v>
      </c>
      <c r="G633" s="8"/>
      <c r="H633" s="8"/>
      <c r="I633" s="8">
        <v>129</v>
      </c>
      <c r="J633" s="11">
        <v>2.6412776412776416E-2</v>
      </c>
      <c r="K633" s="18">
        <f t="shared" si="88"/>
        <v>59.93402334152335</v>
      </c>
      <c r="L633" s="10">
        <f t="shared" si="85"/>
        <v>22.037740382678138</v>
      </c>
      <c r="M633" s="10">
        <v>26.410267199017202</v>
      </c>
      <c r="N633" s="10">
        <v>4.2577395577395576</v>
      </c>
      <c r="O633" s="247">
        <f t="shared" si="89"/>
        <v>4.2577395577395576</v>
      </c>
      <c r="P633" s="10">
        <f t="shared" si="86"/>
        <v>112.63977048095823</v>
      </c>
      <c r="Q633" s="11">
        <f t="shared" si="87"/>
        <v>1.8004099917996501E-2</v>
      </c>
    </row>
    <row r="634" spans="1:17">
      <c r="A634" s="9">
        <f t="shared" si="90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84"/>
        <v>3393.78</v>
      </c>
      <c r="G634" s="8"/>
      <c r="H634" s="8"/>
      <c r="I634" s="8">
        <v>120</v>
      </c>
      <c r="J634" s="11">
        <v>2.4570024570024572E-2</v>
      </c>
      <c r="K634" s="18">
        <f t="shared" si="88"/>
        <v>55.752579852579856</v>
      </c>
      <c r="L634" s="10">
        <f t="shared" si="85"/>
        <v>20.500223611793615</v>
      </c>
      <c r="M634" s="10">
        <v>24.567690417690418</v>
      </c>
      <c r="N634" s="10">
        <v>3.9606879606879608</v>
      </c>
      <c r="O634" s="247">
        <f t="shared" si="89"/>
        <v>3.9606879606879608</v>
      </c>
      <c r="P634" s="10">
        <f t="shared" si="86"/>
        <v>104.78118184275185</v>
      </c>
      <c r="Q634" s="83">
        <f t="shared" si="87"/>
        <v>3.0874476790702945E-2</v>
      </c>
    </row>
    <row r="635" spans="1:17">
      <c r="A635" s="9"/>
      <c r="B635" s="13" t="s">
        <v>576</v>
      </c>
      <c r="C635" s="15">
        <f>SUM(C553:C634)</f>
        <v>243510.5</v>
      </c>
      <c r="D635" s="15">
        <f t="shared" ref="D635:O635" si="91">SUM(D553:D634)</f>
        <v>463.5</v>
      </c>
      <c r="E635" s="15">
        <f t="shared" si="91"/>
        <v>903.09999999999991</v>
      </c>
      <c r="F635" s="15">
        <f t="shared" si="91"/>
        <v>244877.09999999995</v>
      </c>
      <c r="G635" s="15">
        <f t="shared" si="91"/>
        <v>2</v>
      </c>
      <c r="H635" s="15">
        <f t="shared" si="91"/>
        <v>13</v>
      </c>
      <c r="I635" s="15">
        <f t="shared" si="91"/>
        <v>4865</v>
      </c>
      <c r="J635" s="15">
        <f t="shared" si="91"/>
        <v>0.99918099918099934</v>
      </c>
      <c r="K635" s="15">
        <f t="shared" si="91"/>
        <v>2267.271580671581</v>
      </c>
      <c r="L635" s="15">
        <f t="shared" si="91"/>
        <v>833.67576021294008</v>
      </c>
      <c r="M635" s="15">
        <f t="shared" si="91"/>
        <v>999.08607698607761</v>
      </c>
      <c r="N635" s="15"/>
      <c r="O635" s="15">
        <f t="shared" si="91"/>
        <v>161.66208026208028</v>
      </c>
      <c r="P635" s="15">
        <f t="shared" ref="P635:P698" si="92">K635+L635+M635+O635</f>
        <v>4261.6954981326789</v>
      </c>
      <c r="Q635" s="16">
        <f t="shared" si="87"/>
        <v>1.7403405619115384E-2</v>
      </c>
    </row>
    <row r="636" spans="1:17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11"/>
    </row>
    <row r="637" spans="1:17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si="84"/>
        <v>399.3</v>
      </c>
      <c r="G637" s="8"/>
      <c r="H637" s="8"/>
      <c r="I637" s="8">
        <v>8</v>
      </c>
      <c r="J637" s="11">
        <v>2.5657472738935213E-3</v>
      </c>
      <c r="K637" s="18">
        <f t="shared" ref="K637:K700" si="93">J637*$K$2</f>
        <v>5.8220141116100059</v>
      </c>
      <c r="L637" s="10">
        <f t="shared" ref="L637:L700" si="94">K637*0.3677</f>
        <v>2.1407545888389992</v>
      </c>
      <c r="M637" s="10">
        <v>2.2489801154586271</v>
      </c>
      <c r="N637" s="10">
        <v>0.41359846055163563</v>
      </c>
      <c r="O637" s="247">
        <f t="shared" ref="O637:O700" si="95">N637*$O$2</f>
        <v>0.41359846055163563</v>
      </c>
      <c r="P637" s="10">
        <f t="shared" si="92"/>
        <v>10.625347276459269</v>
      </c>
      <c r="Q637" s="11">
        <f t="shared" ref="Q637:Q700" si="96">P637/F637</f>
        <v>2.660993557841039E-2</v>
      </c>
    </row>
    <row r="638" spans="1:17">
      <c r="A638" s="9">
        <f t="shared" ref="A638:A701" si="97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ref="F638:F698" si="98">C638+D638+E638</f>
        <v>4745.5</v>
      </c>
      <c r="G638" s="8">
        <v>3</v>
      </c>
      <c r="H638" s="8"/>
      <c r="I638" s="8">
        <v>105</v>
      </c>
      <c r="J638" s="11">
        <v>3.463758819756254E-2</v>
      </c>
      <c r="K638" s="18">
        <f t="shared" si="93"/>
        <v>78.597190506735089</v>
      </c>
      <c r="L638" s="10">
        <f t="shared" si="94"/>
        <v>28.900186949326493</v>
      </c>
      <c r="M638" s="10">
        <v>30.361231558691468</v>
      </c>
      <c r="N638" s="10">
        <v>5.5835792174470811</v>
      </c>
      <c r="O638" s="247">
        <f t="shared" si="95"/>
        <v>5.5835792174470811</v>
      </c>
      <c r="P638" s="10">
        <f t="shared" si="92"/>
        <v>143.44218823220012</v>
      </c>
      <c r="Q638" s="11">
        <f t="shared" si="96"/>
        <v>3.022699151452958E-2</v>
      </c>
    </row>
    <row r="639" spans="1:17">
      <c r="A639" s="9">
        <f t="shared" si="97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98"/>
        <v>418.7</v>
      </c>
      <c r="G639" s="8"/>
      <c r="H639" s="8"/>
      <c r="I639" s="8">
        <v>8</v>
      </c>
      <c r="J639" s="11">
        <v>2.5657472738935213E-3</v>
      </c>
      <c r="K639" s="18">
        <f t="shared" si="93"/>
        <v>5.8220141116100059</v>
      </c>
      <c r="L639" s="10">
        <f t="shared" si="94"/>
        <v>2.1407545888389992</v>
      </c>
      <c r="M639" s="10">
        <v>2.2489801154586271</v>
      </c>
      <c r="N639" s="10">
        <v>0.41359846055163563</v>
      </c>
      <c r="O639" s="247">
        <f t="shared" si="95"/>
        <v>0.41359846055163563</v>
      </c>
      <c r="P639" s="10">
        <f t="shared" si="92"/>
        <v>10.625347276459269</v>
      </c>
      <c r="Q639" s="11">
        <f t="shared" si="96"/>
        <v>2.5376993734079936E-2</v>
      </c>
    </row>
    <row r="640" spans="1:17">
      <c r="A640" s="9">
        <f t="shared" si="97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98"/>
        <v>1518.6</v>
      </c>
      <c r="G640" s="8">
        <v>1</v>
      </c>
      <c r="H640" s="8"/>
      <c r="I640" s="8">
        <v>29</v>
      </c>
      <c r="J640" s="11">
        <v>9.6215522771007055E-3</v>
      </c>
      <c r="K640" s="18">
        <f t="shared" si="93"/>
        <v>21.832552918537523</v>
      </c>
      <c r="L640" s="10">
        <f t="shared" si="94"/>
        <v>8.027829708146248</v>
      </c>
      <c r="M640" s="10">
        <v>8.4336754329698529</v>
      </c>
      <c r="N640" s="10">
        <v>1.5509942270686337</v>
      </c>
      <c r="O640" s="247">
        <f t="shared" si="95"/>
        <v>1.5509942270686337</v>
      </c>
      <c r="P640" s="10">
        <f t="shared" si="92"/>
        <v>39.845052286722257</v>
      </c>
      <c r="Q640" s="11">
        <f t="shared" si="96"/>
        <v>2.6238016783038495E-2</v>
      </c>
    </row>
    <row r="641" spans="1:17">
      <c r="A641" s="9">
        <f t="shared" si="97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98"/>
        <v>1507.3</v>
      </c>
      <c r="G641" s="8"/>
      <c r="H641" s="8"/>
      <c r="I641" s="8">
        <v>32</v>
      </c>
      <c r="J641" s="11">
        <v>1.0262989095574085E-2</v>
      </c>
      <c r="K641" s="18">
        <f t="shared" si="93"/>
        <v>23.288056446440024</v>
      </c>
      <c r="L641" s="10">
        <f t="shared" si="94"/>
        <v>8.5630183553559966</v>
      </c>
      <c r="M641" s="10">
        <v>8.9959204618345083</v>
      </c>
      <c r="N641" s="10">
        <v>1.6543938422065425</v>
      </c>
      <c r="O641" s="247">
        <f t="shared" si="95"/>
        <v>1.6543938422065425</v>
      </c>
      <c r="P641" s="10">
        <f t="shared" si="92"/>
        <v>42.501389105837077</v>
      </c>
      <c r="Q641" s="11">
        <f t="shared" si="96"/>
        <v>2.8197033839207245E-2</v>
      </c>
    </row>
    <row r="642" spans="1:17">
      <c r="A642" s="9">
        <f t="shared" si="97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98"/>
        <v>512.9</v>
      </c>
      <c r="G642" s="8"/>
      <c r="H642" s="8"/>
      <c r="I642" s="8">
        <v>15</v>
      </c>
      <c r="J642" s="11">
        <v>4.8107761385503527E-3</v>
      </c>
      <c r="K642" s="18">
        <f t="shared" si="93"/>
        <v>10.916276459268762</v>
      </c>
      <c r="L642" s="10">
        <f t="shared" si="94"/>
        <v>4.013914854073124</v>
      </c>
      <c r="M642" s="10">
        <v>4.2168377164849264</v>
      </c>
      <c r="N642" s="10">
        <v>0.77549711353431683</v>
      </c>
      <c r="O642" s="247">
        <f t="shared" si="95"/>
        <v>0.77549711353431683</v>
      </c>
      <c r="P642" s="10">
        <f t="shared" si="92"/>
        <v>19.922526143361129</v>
      </c>
      <c r="Q642" s="11">
        <f t="shared" si="96"/>
        <v>3.884290532922817E-2</v>
      </c>
    </row>
    <row r="643" spans="1:17">
      <c r="A643" s="9">
        <f t="shared" si="97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98"/>
        <v>304.10000000000002</v>
      </c>
      <c r="G643" s="8"/>
      <c r="H643" s="8"/>
      <c r="I643" s="8">
        <v>8</v>
      </c>
      <c r="J643" s="11">
        <v>2.5657472738935213E-3</v>
      </c>
      <c r="K643" s="18">
        <f t="shared" si="93"/>
        <v>5.8220141116100059</v>
      </c>
      <c r="L643" s="10">
        <f t="shared" si="94"/>
        <v>2.1407545888389992</v>
      </c>
      <c r="M643" s="10">
        <v>2.2489801154586271</v>
      </c>
      <c r="N643" s="10">
        <v>0.41359846055163563</v>
      </c>
      <c r="O643" s="247">
        <f t="shared" si="95"/>
        <v>0.41359846055163563</v>
      </c>
      <c r="P643" s="10">
        <f t="shared" si="92"/>
        <v>10.625347276459269</v>
      </c>
      <c r="Q643" s="11">
        <f t="shared" si="96"/>
        <v>3.4940306729560236E-2</v>
      </c>
    </row>
    <row r="644" spans="1:17">
      <c r="A644" s="9">
        <f t="shared" si="97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98"/>
        <v>288.5</v>
      </c>
      <c r="G644" s="8"/>
      <c r="H644" s="8"/>
      <c r="I644" s="8">
        <v>8</v>
      </c>
      <c r="J644" s="11">
        <v>2.5657472738935213E-3</v>
      </c>
      <c r="K644" s="18">
        <f t="shared" si="93"/>
        <v>5.8220141116100059</v>
      </c>
      <c r="L644" s="10">
        <f t="shared" si="94"/>
        <v>2.1407545888389992</v>
      </c>
      <c r="M644" s="10">
        <v>2.2489801154586271</v>
      </c>
      <c r="N644" s="10">
        <v>0.41359846055163563</v>
      </c>
      <c r="O644" s="247">
        <f t="shared" si="95"/>
        <v>0.41359846055163563</v>
      </c>
      <c r="P644" s="10">
        <f t="shared" si="92"/>
        <v>10.625347276459269</v>
      </c>
      <c r="Q644" s="11">
        <f t="shared" si="96"/>
        <v>3.6829626608177707E-2</v>
      </c>
    </row>
    <row r="645" spans="1:17">
      <c r="A645" s="9">
        <f t="shared" si="97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98"/>
        <v>3428.74</v>
      </c>
      <c r="G645" s="8"/>
      <c r="H645" s="8"/>
      <c r="I645" s="8">
        <v>54</v>
      </c>
      <c r="J645" s="11">
        <v>1.731879409878127E-2</v>
      </c>
      <c r="K645" s="18">
        <f t="shared" si="93"/>
        <v>39.298595253367544</v>
      </c>
      <c r="L645" s="10">
        <f t="shared" si="94"/>
        <v>14.450093474663246</v>
      </c>
      <c r="M645" s="10">
        <v>15.180615779345734</v>
      </c>
      <c r="N645" s="10">
        <v>2.7917896087235405</v>
      </c>
      <c r="O645" s="247">
        <f t="shared" si="95"/>
        <v>2.7917896087235405</v>
      </c>
      <c r="P645" s="10">
        <f t="shared" si="92"/>
        <v>71.721094116100062</v>
      </c>
      <c r="Q645" s="11">
        <f t="shared" si="96"/>
        <v>2.0917624000682485E-2</v>
      </c>
    </row>
    <row r="646" spans="1:17">
      <c r="A646" s="9">
        <f t="shared" si="97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98"/>
        <v>3234.7</v>
      </c>
      <c r="G646" s="8"/>
      <c r="H646" s="8">
        <v>4</v>
      </c>
      <c r="I646" s="8">
        <v>74</v>
      </c>
      <c r="J646" s="11">
        <v>2.5016035920461834E-2</v>
      </c>
      <c r="K646" s="18">
        <f t="shared" si="93"/>
        <v>56.764637588197566</v>
      </c>
      <c r="L646" s="10">
        <f t="shared" si="94"/>
        <v>20.872357241180246</v>
      </c>
      <c r="M646" s="10">
        <v>21.927556125721615</v>
      </c>
      <c r="N646" s="10">
        <v>4.0325849903784476</v>
      </c>
      <c r="O646" s="247">
        <f t="shared" si="95"/>
        <v>4.0325849903784476</v>
      </c>
      <c r="P646" s="10">
        <f t="shared" si="92"/>
        <v>103.59713594547789</v>
      </c>
      <c r="Q646" s="11">
        <f t="shared" si="96"/>
        <v>3.2026814216303795E-2</v>
      </c>
    </row>
    <row r="647" spans="1:17">
      <c r="A647" s="9">
        <f t="shared" si="97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98"/>
        <v>4590.05</v>
      </c>
      <c r="G647" s="8"/>
      <c r="H647" s="8"/>
      <c r="I647" s="8">
        <v>112</v>
      </c>
      <c r="J647" s="11">
        <v>3.5920461834509296E-2</v>
      </c>
      <c r="K647" s="18">
        <f t="shared" si="93"/>
        <v>81.508197562540076</v>
      </c>
      <c r="L647" s="10">
        <f t="shared" si="94"/>
        <v>29.970564243745986</v>
      </c>
      <c r="M647" s="10">
        <v>31.485721616420776</v>
      </c>
      <c r="N647" s="10">
        <v>5.7903784477228983</v>
      </c>
      <c r="O647" s="247">
        <f t="shared" si="95"/>
        <v>5.7903784477228983</v>
      </c>
      <c r="P647" s="10">
        <f t="shared" si="92"/>
        <v>148.75486187042975</v>
      </c>
      <c r="Q647" s="11">
        <f t="shared" si="96"/>
        <v>3.2408113608877846E-2</v>
      </c>
    </row>
    <row r="648" spans="1:17">
      <c r="A648" s="9">
        <f t="shared" si="97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98"/>
        <v>4652.09</v>
      </c>
      <c r="G648" s="8"/>
      <c r="H648" s="8"/>
      <c r="I648" s="8">
        <v>112</v>
      </c>
      <c r="J648" s="11">
        <v>3.5920461834509296E-2</v>
      </c>
      <c r="K648" s="18">
        <f t="shared" si="93"/>
        <v>81.508197562540076</v>
      </c>
      <c r="L648" s="10">
        <f t="shared" si="94"/>
        <v>29.970564243745986</v>
      </c>
      <c r="M648" s="10">
        <v>31.485721616420776</v>
      </c>
      <c r="N648" s="10">
        <v>5.7903784477228983</v>
      </c>
      <c r="O648" s="247">
        <f t="shared" si="95"/>
        <v>5.7903784477228983</v>
      </c>
      <c r="P648" s="10">
        <f t="shared" si="92"/>
        <v>148.75486187042975</v>
      </c>
      <c r="Q648" s="11">
        <f t="shared" si="96"/>
        <v>3.1975920902310523E-2</v>
      </c>
    </row>
    <row r="649" spans="1:17">
      <c r="A649" s="9">
        <f t="shared" si="97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98"/>
        <v>4635.5</v>
      </c>
      <c r="G649" s="8"/>
      <c r="H649" s="8"/>
      <c r="I649" s="8">
        <v>112</v>
      </c>
      <c r="J649" s="11">
        <v>3.5920461834509296E-2</v>
      </c>
      <c r="K649" s="18">
        <f t="shared" si="93"/>
        <v>81.508197562540076</v>
      </c>
      <c r="L649" s="10">
        <f t="shared" si="94"/>
        <v>29.970564243745986</v>
      </c>
      <c r="M649" s="10">
        <v>31.485721616420776</v>
      </c>
      <c r="N649" s="10">
        <v>5.7903784477228983</v>
      </c>
      <c r="O649" s="247">
        <f t="shared" si="95"/>
        <v>5.7903784477228983</v>
      </c>
      <c r="P649" s="10">
        <f t="shared" si="92"/>
        <v>148.75486187042975</v>
      </c>
      <c r="Q649" s="11">
        <f t="shared" si="96"/>
        <v>3.2090359588055173E-2</v>
      </c>
    </row>
    <row r="650" spans="1:17">
      <c r="A650" s="9">
        <f t="shared" si="97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98"/>
        <v>760.7</v>
      </c>
      <c r="G650" s="8"/>
      <c r="H650" s="8"/>
      <c r="I650" s="8">
        <v>18</v>
      </c>
      <c r="J650" s="11">
        <v>5.7729313662604233E-3</v>
      </c>
      <c r="K650" s="18">
        <f t="shared" si="93"/>
        <v>13.099531751122514</v>
      </c>
      <c r="L650" s="10">
        <f t="shared" si="94"/>
        <v>4.8166978248877488</v>
      </c>
      <c r="M650" s="10">
        <v>5.0602052597819114</v>
      </c>
      <c r="N650" s="10">
        <v>0.93059653624118022</v>
      </c>
      <c r="O650" s="247">
        <f t="shared" si="95"/>
        <v>0.93059653624118022</v>
      </c>
      <c r="P650" s="10">
        <f t="shared" si="92"/>
        <v>23.907031372033355</v>
      </c>
      <c r="Q650" s="11">
        <f t="shared" si="96"/>
        <v>3.142767368480788E-2</v>
      </c>
    </row>
    <row r="651" spans="1:17">
      <c r="A651" s="9">
        <f t="shared" si="97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98"/>
        <v>195.3</v>
      </c>
      <c r="G651" s="8"/>
      <c r="H651" s="8"/>
      <c r="I651" s="8">
        <v>4</v>
      </c>
      <c r="J651" s="11">
        <v>1.2828736369467607E-3</v>
      </c>
      <c r="K651" s="18">
        <f t="shared" si="93"/>
        <v>2.911007055805003</v>
      </c>
      <c r="L651" s="10">
        <f t="shared" si="94"/>
        <v>1.0703772944194996</v>
      </c>
      <c r="M651" s="10">
        <v>1.1244900577293135</v>
      </c>
      <c r="N651" s="10">
        <v>0.20679923027581781</v>
      </c>
      <c r="O651" s="247">
        <f t="shared" si="95"/>
        <v>0.20679923027581781</v>
      </c>
      <c r="P651" s="10">
        <f t="shared" si="92"/>
        <v>5.3126736382296347</v>
      </c>
      <c r="Q651" s="11">
        <f t="shared" si="96"/>
        <v>2.7202629996055477E-2</v>
      </c>
    </row>
    <row r="652" spans="1:17">
      <c r="A652" s="9">
        <f t="shared" si="97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98"/>
        <v>1221.2</v>
      </c>
      <c r="G652" s="8"/>
      <c r="H652" s="8"/>
      <c r="I652" s="8">
        <v>21</v>
      </c>
      <c r="J652" s="11">
        <v>6.7350865939704938E-3</v>
      </c>
      <c r="K652" s="18">
        <f t="shared" si="93"/>
        <v>15.282787042976267</v>
      </c>
      <c r="L652" s="10">
        <f t="shared" si="94"/>
        <v>5.6194807957023736</v>
      </c>
      <c r="M652" s="10">
        <v>5.9035728030788963</v>
      </c>
      <c r="N652" s="10">
        <v>1.0856959589480435</v>
      </c>
      <c r="O652" s="247">
        <f t="shared" si="95"/>
        <v>1.0856959589480435</v>
      </c>
      <c r="P652" s="10">
        <f t="shared" si="92"/>
        <v>27.891536600705578</v>
      </c>
      <c r="Q652" s="11">
        <f t="shared" si="96"/>
        <v>2.2839450213483114E-2</v>
      </c>
    </row>
    <row r="653" spans="1:17">
      <c r="A653" s="9">
        <f t="shared" si="97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98"/>
        <v>967.5</v>
      </c>
      <c r="G653" s="8"/>
      <c r="H653" s="8"/>
      <c r="I653" s="8">
        <v>14</v>
      </c>
      <c r="J653" s="11">
        <v>4.490057729313662E-3</v>
      </c>
      <c r="K653" s="18">
        <f t="shared" si="93"/>
        <v>10.188524695317509</v>
      </c>
      <c r="L653" s="10">
        <f t="shared" si="94"/>
        <v>3.7463205304682483</v>
      </c>
      <c r="M653" s="10">
        <v>3.935715202052597</v>
      </c>
      <c r="N653" s="10">
        <v>0.72379730596536229</v>
      </c>
      <c r="O653" s="247">
        <f t="shared" si="95"/>
        <v>0.72379730596536229</v>
      </c>
      <c r="P653" s="10">
        <f t="shared" si="92"/>
        <v>18.594357733803719</v>
      </c>
      <c r="Q653" s="11">
        <f t="shared" si="96"/>
        <v>1.9218974401864309E-2</v>
      </c>
    </row>
    <row r="654" spans="1:17">
      <c r="A654" s="9">
        <f t="shared" si="97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98"/>
        <v>1147.9000000000001</v>
      </c>
      <c r="G654" s="8"/>
      <c r="H654" s="8"/>
      <c r="I654" s="8">
        <v>17</v>
      </c>
      <c r="J654" s="11">
        <v>5.4522129570237325E-3</v>
      </c>
      <c r="K654" s="18">
        <f t="shared" si="93"/>
        <v>12.371779987171262</v>
      </c>
      <c r="L654" s="10">
        <f t="shared" si="94"/>
        <v>4.5491035012828736</v>
      </c>
      <c r="M654" s="10">
        <v>4.7790827453495819</v>
      </c>
      <c r="N654" s="10">
        <v>0.87889672867222557</v>
      </c>
      <c r="O654" s="247">
        <f t="shared" si="95"/>
        <v>0.87889672867222557</v>
      </c>
      <c r="P654" s="10">
        <f t="shared" si="92"/>
        <v>22.578862962475945</v>
      </c>
      <c r="Q654" s="11">
        <f t="shared" si="96"/>
        <v>1.9669712485822756E-2</v>
      </c>
    </row>
    <row r="655" spans="1:17">
      <c r="A655" s="9">
        <f t="shared" si="97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98"/>
        <v>2522.14</v>
      </c>
      <c r="G655" s="8">
        <v>1</v>
      </c>
      <c r="H655" s="8"/>
      <c r="I655" s="8">
        <v>56</v>
      </c>
      <c r="J655" s="11">
        <v>1.8280949326491339E-2</v>
      </c>
      <c r="K655" s="18">
        <f t="shared" si="93"/>
        <v>41.481850545221292</v>
      </c>
      <c r="L655" s="10">
        <f t="shared" si="94"/>
        <v>15.25287644547787</v>
      </c>
      <c r="M655" s="10">
        <v>16.023983322642717</v>
      </c>
      <c r="N655" s="10">
        <v>2.9468890314304037</v>
      </c>
      <c r="O655" s="247">
        <f t="shared" si="95"/>
        <v>2.9468890314304037</v>
      </c>
      <c r="P655" s="10">
        <f t="shared" si="92"/>
        <v>75.705599344772281</v>
      </c>
      <c r="Q655" s="11">
        <f t="shared" si="96"/>
        <v>3.0016414372228458E-2</v>
      </c>
    </row>
    <row r="656" spans="1:17">
      <c r="A656" s="9">
        <f t="shared" si="97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98"/>
        <v>5364.3</v>
      </c>
      <c r="G656" s="8"/>
      <c r="H656" s="8"/>
      <c r="I656" s="8">
        <v>123</v>
      </c>
      <c r="J656" s="11">
        <v>3.9448364336112887E-2</v>
      </c>
      <c r="K656" s="18">
        <f t="shared" si="93"/>
        <v>89.513466966003847</v>
      </c>
      <c r="L656" s="10">
        <f t="shared" si="94"/>
        <v>32.914101803399618</v>
      </c>
      <c r="M656" s="10">
        <v>34.578069275176389</v>
      </c>
      <c r="N656" s="10">
        <v>6.3590763309813969</v>
      </c>
      <c r="O656" s="247">
        <f t="shared" si="95"/>
        <v>6.3590763309813969</v>
      </c>
      <c r="P656" s="10">
        <f t="shared" si="92"/>
        <v>163.36471437556125</v>
      </c>
      <c r="Q656" s="11">
        <f t="shared" si="96"/>
        <v>3.0454060059199008E-2</v>
      </c>
    </row>
    <row r="657" spans="1:17">
      <c r="A657" s="9">
        <f t="shared" si="97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98"/>
        <v>1516</v>
      </c>
      <c r="G657" s="8"/>
      <c r="H657" s="8"/>
      <c r="I657" s="8">
        <v>32</v>
      </c>
      <c r="J657" s="11">
        <v>1.0262989095574085E-2</v>
      </c>
      <c r="K657" s="18">
        <f t="shared" si="93"/>
        <v>23.288056446440024</v>
      </c>
      <c r="L657" s="10">
        <f t="shared" si="94"/>
        <v>8.5630183553559966</v>
      </c>
      <c r="M657" s="10">
        <v>8.9959204618345083</v>
      </c>
      <c r="N657" s="10">
        <v>1.6543938422065425</v>
      </c>
      <c r="O657" s="247">
        <f t="shared" si="95"/>
        <v>1.6543938422065425</v>
      </c>
      <c r="P657" s="10">
        <f t="shared" si="92"/>
        <v>42.501389105837077</v>
      </c>
      <c r="Q657" s="11">
        <f t="shared" si="96"/>
        <v>2.8035217088283031E-2</v>
      </c>
    </row>
    <row r="658" spans="1:17">
      <c r="A658" s="9">
        <f t="shared" si="97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98"/>
        <v>2999.5</v>
      </c>
      <c r="G658" s="8"/>
      <c r="H658" s="8">
        <v>1</v>
      </c>
      <c r="I658" s="8">
        <v>55</v>
      </c>
      <c r="J658" s="11">
        <v>1.7960230917254648E-2</v>
      </c>
      <c r="K658" s="18">
        <f t="shared" si="93"/>
        <v>40.754098781270038</v>
      </c>
      <c r="L658" s="10">
        <f t="shared" si="94"/>
        <v>14.985282121872993</v>
      </c>
      <c r="M658" s="10">
        <v>15.742860808210388</v>
      </c>
      <c r="N658" s="10">
        <v>2.8951892238614492</v>
      </c>
      <c r="O658" s="247">
        <f t="shared" si="95"/>
        <v>2.8951892238614492</v>
      </c>
      <c r="P658" s="10">
        <f t="shared" si="92"/>
        <v>74.377430935214875</v>
      </c>
      <c r="Q658" s="11">
        <f t="shared" si="96"/>
        <v>2.4796609746696074E-2</v>
      </c>
    </row>
    <row r="659" spans="1:17">
      <c r="A659" s="9">
        <f t="shared" si="97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98"/>
        <v>4518</v>
      </c>
      <c r="G659" s="8"/>
      <c r="H659" s="8"/>
      <c r="I659" s="8">
        <v>99</v>
      </c>
      <c r="J659" s="11">
        <v>3.1751122514432323E-2</v>
      </c>
      <c r="K659" s="18">
        <f t="shared" si="93"/>
        <v>72.047424631173826</v>
      </c>
      <c r="L659" s="10">
        <f t="shared" si="94"/>
        <v>26.491838036882619</v>
      </c>
      <c r="M659" s="10">
        <v>27.831128928800506</v>
      </c>
      <c r="N659" s="10">
        <v>5.1182809493264898</v>
      </c>
      <c r="O659" s="247">
        <f t="shared" si="95"/>
        <v>5.1182809493264898</v>
      </c>
      <c r="P659" s="10">
        <f t="shared" si="92"/>
        <v>131.48867254618344</v>
      </c>
      <c r="Q659" s="11">
        <f t="shared" si="96"/>
        <v>2.910329184289142E-2</v>
      </c>
    </row>
    <row r="660" spans="1:17">
      <c r="A660" s="9">
        <f t="shared" si="97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98"/>
        <v>4688</v>
      </c>
      <c r="G660" s="8">
        <v>1</v>
      </c>
      <c r="H660" s="8">
        <v>2</v>
      </c>
      <c r="I660" s="8">
        <v>94</v>
      </c>
      <c r="J660" s="11">
        <v>3.1109685695958945E-2</v>
      </c>
      <c r="K660" s="18">
        <f t="shared" si="93"/>
        <v>70.591921103271318</v>
      </c>
      <c r="L660" s="10">
        <f t="shared" si="94"/>
        <v>25.956649389672865</v>
      </c>
      <c r="M660" s="10">
        <v>27.268883899935851</v>
      </c>
      <c r="N660" s="10">
        <v>5.0148813341885816</v>
      </c>
      <c r="O660" s="247">
        <f t="shared" si="95"/>
        <v>5.0148813341885816</v>
      </c>
      <c r="P660" s="10">
        <f t="shared" si="92"/>
        <v>128.8323357270686</v>
      </c>
      <c r="Q660" s="11">
        <f t="shared" si="96"/>
        <v>2.7481300283077773E-2</v>
      </c>
    </row>
    <row r="661" spans="1:17">
      <c r="A661" s="9">
        <f t="shared" si="97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98"/>
        <v>3216</v>
      </c>
      <c r="G661" s="8"/>
      <c r="H661" s="8"/>
      <c r="I661" s="8">
        <v>70</v>
      </c>
      <c r="J661" s="11">
        <v>2.2450288646568312E-2</v>
      </c>
      <c r="K661" s="18">
        <f t="shared" si="93"/>
        <v>50.942623476587556</v>
      </c>
      <c r="L661" s="10">
        <f t="shared" si="94"/>
        <v>18.731602652341245</v>
      </c>
      <c r="M661" s="10">
        <v>19.678576010262987</v>
      </c>
      <c r="N661" s="10">
        <v>3.6189865298268118</v>
      </c>
      <c r="O661" s="247">
        <f t="shared" si="95"/>
        <v>3.6189865298268118</v>
      </c>
      <c r="P661" s="10">
        <f t="shared" si="92"/>
        <v>92.971788669018608</v>
      </c>
      <c r="Q661" s="11">
        <f t="shared" si="96"/>
        <v>2.8909138267729666E-2</v>
      </c>
    </row>
    <row r="662" spans="1:17">
      <c r="A662" s="9">
        <f t="shared" si="97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98"/>
        <v>5793.85</v>
      </c>
      <c r="G662" s="8"/>
      <c r="H662" s="8"/>
      <c r="I662" s="8">
        <v>119</v>
      </c>
      <c r="J662" s="11">
        <v>3.8165490699166131E-2</v>
      </c>
      <c r="K662" s="18">
        <f t="shared" si="93"/>
        <v>86.602459910198846</v>
      </c>
      <c r="L662" s="10">
        <f t="shared" si="94"/>
        <v>31.843724508980117</v>
      </c>
      <c r="M662" s="10">
        <v>33.453579217447079</v>
      </c>
      <c r="N662" s="10">
        <v>6.1522771007055796</v>
      </c>
      <c r="O662" s="247">
        <f t="shared" si="95"/>
        <v>6.1522771007055796</v>
      </c>
      <c r="P662" s="10">
        <f t="shared" si="92"/>
        <v>158.05204073733162</v>
      </c>
      <c r="Q662" s="11">
        <f t="shared" si="96"/>
        <v>2.7279277291840764E-2</v>
      </c>
    </row>
    <row r="663" spans="1:17">
      <c r="A663" s="9">
        <f t="shared" si="97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98"/>
        <v>5920.8</v>
      </c>
      <c r="G663" s="8"/>
      <c r="H663" s="8"/>
      <c r="I663" s="8">
        <v>119</v>
      </c>
      <c r="J663" s="11">
        <v>3.8165490699166131E-2</v>
      </c>
      <c r="K663" s="18">
        <f t="shared" si="93"/>
        <v>86.602459910198846</v>
      </c>
      <c r="L663" s="10">
        <f t="shared" si="94"/>
        <v>31.843724508980117</v>
      </c>
      <c r="M663" s="10">
        <v>33.453579217447079</v>
      </c>
      <c r="N663" s="10">
        <v>6.1522771007055796</v>
      </c>
      <c r="O663" s="247">
        <f t="shared" si="95"/>
        <v>6.1522771007055796</v>
      </c>
      <c r="P663" s="10">
        <f t="shared" si="92"/>
        <v>158.05204073733162</v>
      </c>
      <c r="Q663" s="11">
        <f t="shared" si="96"/>
        <v>2.6694372506642958E-2</v>
      </c>
    </row>
    <row r="664" spans="1:17">
      <c r="A664" s="9">
        <f t="shared" si="97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98"/>
        <v>5856.4</v>
      </c>
      <c r="G664" s="8"/>
      <c r="H664" s="8">
        <v>1</v>
      </c>
      <c r="I664" s="8">
        <v>118</v>
      </c>
      <c r="J664" s="11">
        <v>3.8165490699166131E-2</v>
      </c>
      <c r="K664" s="18">
        <f t="shared" si="93"/>
        <v>86.602459910198846</v>
      </c>
      <c r="L664" s="10">
        <f t="shared" si="94"/>
        <v>31.843724508980117</v>
      </c>
      <c r="M664" s="10">
        <v>33.453579217447079</v>
      </c>
      <c r="N664" s="10">
        <v>6.1522771007055796</v>
      </c>
      <c r="O664" s="247">
        <f t="shared" si="95"/>
        <v>6.1522771007055796</v>
      </c>
      <c r="P664" s="10">
        <f t="shared" si="92"/>
        <v>158.05204073733162</v>
      </c>
      <c r="Q664" s="11">
        <f t="shared" si="96"/>
        <v>2.6987917617876448E-2</v>
      </c>
    </row>
    <row r="665" spans="1:17">
      <c r="A665" s="9">
        <f t="shared" si="97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98"/>
        <v>161.19999999999999</v>
      </c>
      <c r="G665" s="8"/>
      <c r="H665" s="8"/>
      <c r="I665" s="8">
        <v>4</v>
      </c>
      <c r="J665" s="11">
        <v>1.2828736369467607E-3</v>
      </c>
      <c r="K665" s="18">
        <f t="shared" si="93"/>
        <v>2.911007055805003</v>
      </c>
      <c r="L665" s="10">
        <f t="shared" si="94"/>
        <v>1.0703772944194996</v>
      </c>
      <c r="M665" s="10">
        <v>1.1244900577293135</v>
      </c>
      <c r="N665" s="10">
        <v>0.20679923027581781</v>
      </c>
      <c r="O665" s="247">
        <f t="shared" si="95"/>
        <v>0.20679923027581781</v>
      </c>
      <c r="P665" s="10">
        <f t="shared" si="92"/>
        <v>5.3126736382296347</v>
      </c>
      <c r="Q665" s="11">
        <f t="shared" si="96"/>
        <v>3.2957032495221063E-2</v>
      </c>
    </row>
    <row r="666" spans="1:17">
      <c r="A666" s="9">
        <f t="shared" si="97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98"/>
        <v>2414.8000000000002</v>
      </c>
      <c r="G666" s="8"/>
      <c r="H666" s="8">
        <v>1</v>
      </c>
      <c r="I666" s="8">
        <v>31</v>
      </c>
      <c r="J666" s="11">
        <v>1.0262989095574085E-2</v>
      </c>
      <c r="K666" s="18">
        <f t="shared" si="93"/>
        <v>23.288056446440024</v>
      </c>
      <c r="L666" s="10">
        <f t="shared" si="94"/>
        <v>8.5630183553559966</v>
      </c>
      <c r="M666" s="10">
        <v>8.9959204618345083</v>
      </c>
      <c r="N666" s="10">
        <v>1.6543938422065425</v>
      </c>
      <c r="O666" s="247">
        <f t="shared" si="95"/>
        <v>1.6543938422065425</v>
      </c>
      <c r="P666" s="10">
        <f t="shared" si="92"/>
        <v>42.501389105837077</v>
      </c>
      <c r="Q666" s="11">
        <f t="shared" si="96"/>
        <v>1.7600376472518251E-2</v>
      </c>
    </row>
    <row r="667" spans="1:17">
      <c r="A667" s="9">
        <f t="shared" si="97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98"/>
        <v>1474.5</v>
      </c>
      <c r="G667" s="8"/>
      <c r="H667" s="8"/>
      <c r="I667" s="8">
        <v>32</v>
      </c>
      <c r="J667" s="11">
        <v>1.0262989095574085E-2</v>
      </c>
      <c r="K667" s="18">
        <f t="shared" si="93"/>
        <v>23.288056446440024</v>
      </c>
      <c r="L667" s="10">
        <f t="shared" si="94"/>
        <v>8.5630183553559966</v>
      </c>
      <c r="M667" s="10">
        <v>8.9959204618345083</v>
      </c>
      <c r="N667" s="10">
        <v>1.6543938422065425</v>
      </c>
      <c r="O667" s="247">
        <f t="shared" si="95"/>
        <v>1.6543938422065425</v>
      </c>
      <c r="P667" s="10">
        <f t="shared" si="92"/>
        <v>42.501389105837077</v>
      </c>
      <c r="Q667" s="11">
        <f t="shared" si="96"/>
        <v>2.8824272028373739E-2</v>
      </c>
    </row>
    <row r="668" spans="1:17">
      <c r="A668" s="9">
        <f t="shared" si="97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98"/>
        <v>3142.9</v>
      </c>
      <c r="G668" s="8"/>
      <c r="H668" s="8"/>
      <c r="I668" s="8">
        <v>76</v>
      </c>
      <c r="J668" s="11">
        <v>2.4374599101988453E-2</v>
      </c>
      <c r="K668" s="18">
        <f t="shared" si="93"/>
        <v>55.309134060295058</v>
      </c>
      <c r="L668" s="10">
        <f t="shared" si="94"/>
        <v>20.337168593970496</v>
      </c>
      <c r="M668" s="10">
        <v>21.365311096856956</v>
      </c>
      <c r="N668" s="10">
        <v>3.9291853752405381</v>
      </c>
      <c r="O668" s="247">
        <f t="shared" si="95"/>
        <v>3.9291853752405381</v>
      </c>
      <c r="P668" s="10">
        <f t="shared" si="92"/>
        <v>100.94079912636305</v>
      </c>
      <c r="Q668" s="11">
        <f t="shared" si="96"/>
        <v>3.2117089034446863E-2</v>
      </c>
    </row>
    <row r="669" spans="1:17">
      <c r="A669" s="9">
        <f t="shared" si="97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98"/>
        <v>3236.6000000000004</v>
      </c>
      <c r="G669" s="8"/>
      <c r="H669" s="8">
        <v>1</v>
      </c>
      <c r="I669" s="8">
        <v>79</v>
      </c>
      <c r="J669" s="11">
        <v>2.5657472738935212E-2</v>
      </c>
      <c r="K669" s="18">
        <f t="shared" si="93"/>
        <v>58.220141116100059</v>
      </c>
      <c r="L669" s="10">
        <f t="shared" si="94"/>
        <v>21.407545888389993</v>
      </c>
      <c r="M669" s="10">
        <v>22.489801154586271</v>
      </c>
      <c r="N669" s="10">
        <v>4.1359846055163558</v>
      </c>
      <c r="O669" s="247">
        <f t="shared" si="95"/>
        <v>4.1359846055163558</v>
      </c>
      <c r="P669" s="10">
        <f t="shared" si="92"/>
        <v>106.25347276459269</v>
      </c>
      <c r="Q669" s="11">
        <f t="shared" si="96"/>
        <v>3.2828731621019798E-2</v>
      </c>
    </row>
    <row r="670" spans="1:17">
      <c r="A670" s="9">
        <f t="shared" si="97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98"/>
        <v>3226.9</v>
      </c>
      <c r="G670" s="8"/>
      <c r="H670" s="8"/>
      <c r="I670" s="8">
        <v>80</v>
      </c>
      <c r="J670" s="11">
        <v>2.5657472738935212E-2</v>
      </c>
      <c r="K670" s="18">
        <f t="shared" si="93"/>
        <v>58.220141116100059</v>
      </c>
      <c r="L670" s="10">
        <f t="shared" si="94"/>
        <v>21.407545888389993</v>
      </c>
      <c r="M670" s="10">
        <v>22.489801154586271</v>
      </c>
      <c r="N670" s="10">
        <v>4.1359846055163558</v>
      </c>
      <c r="O670" s="247">
        <f t="shared" si="95"/>
        <v>4.1359846055163558</v>
      </c>
      <c r="P670" s="10">
        <f t="shared" si="92"/>
        <v>106.25347276459269</v>
      </c>
      <c r="Q670" s="11">
        <f t="shared" si="96"/>
        <v>3.2927414163622264E-2</v>
      </c>
    </row>
    <row r="671" spans="1:17">
      <c r="A671" s="9">
        <f t="shared" si="97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98"/>
        <v>4204.75</v>
      </c>
      <c r="G671" s="8"/>
      <c r="H671" s="8"/>
      <c r="I671" s="8">
        <v>72</v>
      </c>
      <c r="J671" s="11">
        <v>2.3091725465041693E-2</v>
      </c>
      <c r="K671" s="18">
        <f t="shared" si="93"/>
        <v>52.398127004490057</v>
      </c>
      <c r="L671" s="10">
        <f t="shared" si="94"/>
        <v>19.266791299550995</v>
      </c>
      <c r="M671" s="10">
        <v>20.240821039127646</v>
      </c>
      <c r="N671" s="10">
        <v>3.7223861449647209</v>
      </c>
      <c r="O671" s="247">
        <f t="shared" si="95"/>
        <v>3.7223861449647209</v>
      </c>
      <c r="P671" s="10">
        <f t="shared" si="92"/>
        <v>95.628125488133421</v>
      </c>
      <c r="Q671" s="11">
        <f t="shared" si="96"/>
        <v>2.2742880192195357E-2</v>
      </c>
    </row>
    <row r="672" spans="1:17">
      <c r="A672" s="9">
        <f t="shared" si="97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98"/>
        <v>1489.2</v>
      </c>
      <c r="G672" s="8"/>
      <c r="H672" s="8"/>
      <c r="I672" s="8">
        <v>32</v>
      </c>
      <c r="J672" s="11">
        <v>1.0262989095574085E-2</v>
      </c>
      <c r="K672" s="18">
        <f t="shared" si="93"/>
        <v>23.288056446440024</v>
      </c>
      <c r="L672" s="10">
        <f t="shared" si="94"/>
        <v>8.5630183553559966</v>
      </c>
      <c r="M672" s="10">
        <v>8.9959204618345083</v>
      </c>
      <c r="N672" s="10">
        <v>1.6543938422065425</v>
      </c>
      <c r="O672" s="247">
        <f t="shared" si="95"/>
        <v>1.6543938422065425</v>
      </c>
      <c r="P672" s="10">
        <f t="shared" si="92"/>
        <v>42.501389105837077</v>
      </c>
      <c r="Q672" s="11">
        <f t="shared" si="96"/>
        <v>2.8539745572009854E-2</v>
      </c>
    </row>
    <row r="673" spans="1:17">
      <c r="A673" s="9">
        <f t="shared" si="97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98"/>
        <v>4047.96</v>
      </c>
      <c r="G673" s="8"/>
      <c r="H673" s="8"/>
      <c r="I673" s="8">
        <v>71</v>
      </c>
      <c r="J673" s="11">
        <v>2.2771007055805002E-2</v>
      </c>
      <c r="K673" s="18">
        <f t="shared" si="93"/>
        <v>51.67037524053881</v>
      </c>
      <c r="L673" s="10">
        <f t="shared" si="94"/>
        <v>18.999196975946123</v>
      </c>
      <c r="M673" s="10">
        <v>19.959698524695316</v>
      </c>
      <c r="N673" s="10">
        <v>3.6706863373957663</v>
      </c>
      <c r="O673" s="247">
        <f t="shared" si="95"/>
        <v>3.6706863373957663</v>
      </c>
      <c r="P673" s="10">
        <f t="shared" si="92"/>
        <v>94.299957078576014</v>
      </c>
      <c r="Q673" s="11">
        <f t="shared" si="96"/>
        <v>2.3295674136744438E-2</v>
      </c>
    </row>
    <row r="674" spans="1:17">
      <c r="A674" s="9">
        <f t="shared" si="97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98"/>
        <v>308</v>
      </c>
      <c r="G674" s="8"/>
      <c r="H674" s="8"/>
      <c r="I674" s="8">
        <v>8</v>
      </c>
      <c r="J674" s="11">
        <v>2.5657472738935213E-3</v>
      </c>
      <c r="K674" s="18">
        <f t="shared" si="93"/>
        <v>5.8220141116100059</v>
      </c>
      <c r="L674" s="10">
        <f t="shared" si="94"/>
        <v>2.1407545888389992</v>
      </c>
      <c r="M674" s="10">
        <v>2.2489801154586271</v>
      </c>
      <c r="N674" s="10">
        <v>0.41359846055163563</v>
      </c>
      <c r="O674" s="247">
        <f t="shared" si="95"/>
        <v>0.41359846055163563</v>
      </c>
      <c r="P674" s="10">
        <f t="shared" si="92"/>
        <v>10.625347276459269</v>
      </c>
      <c r="Q674" s="11">
        <f t="shared" si="96"/>
        <v>3.4497880767724899E-2</v>
      </c>
    </row>
    <row r="675" spans="1:17">
      <c r="A675" s="9">
        <f t="shared" si="97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98"/>
        <v>157.54</v>
      </c>
      <c r="G675" s="8"/>
      <c r="H675" s="8"/>
      <c r="I675" s="8">
        <v>2</v>
      </c>
      <c r="J675" s="11">
        <v>6.4143681847338033E-4</v>
      </c>
      <c r="K675" s="18">
        <f t="shared" si="93"/>
        <v>1.4555035279025015</v>
      </c>
      <c r="L675" s="10">
        <f t="shared" si="94"/>
        <v>0.53518864720974979</v>
      </c>
      <c r="M675" s="10">
        <v>0.56224502886465677</v>
      </c>
      <c r="N675" s="10">
        <v>0.10339961513790891</v>
      </c>
      <c r="O675" s="247">
        <f t="shared" si="95"/>
        <v>0.10339961513790891</v>
      </c>
      <c r="P675" s="10">
        <f t="shared" si="92"/>
        <v>2.6563368191148173</v>
      </c>
      <c r="Q675" s="11">
        <f t="shared" si="96"/>
        <v>1.6861348350354306E-2</v>
      </c>
    </row>
    <row r="676" spans="1:17">
      <c r="A676" s="9">
        <f t="shared" si="97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98"/>
        <v>547.4</v>
      </c>
      <c r="G676" s="8"/>
      <c r="H676" s="8"/>
      <c r="I676" s="8">
        <v>12</v>
      </c>
      <c r="J676" s="11">
        <v>3.8486209108402822E-3</v>
      </c>
      <c r="K676" s="18">
        <f t="shared" si="93"/>
        <v>8.7330211674150107</v>
      </c>
      <c r="L676" s="10">
        <f t="shared" si="94"/>
        <v>3.2111318832584996</v>
      </c>
      <c r="M676" s="10">
        <v>3.3734701731879406</v>
      </c>
      <c r="N676" s="10">
        <v>0.62039769082745344</v>
      </c>
      <c r="O676" s="247">
        <f t="shared" si="95"/>
        <v>0.62039769082745344</v>
      </c>
      <c r="P676" s="10">
        <f t="shared" si="92"/>
        <v>15.938020914688902</v>
      </c>
      <c r="Q676" s="11">
        <f t="shared" si="96"/>
        <v>2.9115858448463469E-2</v>
      </c>
    </row>
    <row r="677" spans="1:17">
      <c r="A677" s="9">
        <f t="shared" si="97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98"/>
        <v>307.3</v>
      </c>
      <c r="G677" s="8"/>
      <c r="H677" s="8"/>
      <c r="I677" s="8">
        <v>8</v>
      </c>
      <c r="J677" s="11">
        <v>2.5657472738935213E-3</v>
      </c>
      <c r="K677" s="18">
        <f t="shared" si="93"/>
        <v>5.8220141116100059</v>
      </c>
      <c r="L677" s="10">
        <f t="shared" si="94"/>
        <v>2.1407545888389992</v>
      </c>
      <c r="M677" s="10">
        <v>2.2489801154586271</v>
      </c>
      <c r="N677" s="10">
        <v>0.41359846055163563</v>
      </c>
      <c r="O677" s="247">
        <f t="shared" si="95"/>
        <v>0.41359846055163563</v>
      </c>
      <c r="P677" s="10">
        <f t="shared" si="92"/>
        <v>10.625347276459269</v>
      </c>
      <c r="Q677" s="11">
        <f t="shared" si="96"/>
        <v>3.4576463639633154E-2</v>
      </c>
    </row>
    <row r="678" spans="1:17">
      <c r="A678" s="9">
        <f t="shared" si="97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98"/>
        <v>137.69999999999999</v>
      </c>
      <c r="G678" s="8"/>
      <c r="H678" s="8"/>
      <c r="I678" s="8">
        <v>2</v>
      </c>
      <c r="J678" s="11">
        <v>6.4143681847338033E-4</v>
      </c>
      <c r="K678" s="18">
        <f t="shared" si="93"/>
        <v>1.4555035279025015</v>
      </c>
      <c r="L678" s="10">
        <f t="shared" si="94"/>
        <v>0.53518864720974979</v>
      </c>
      <c r="M678" s="10">
        <v>0.56224502886465677</v>
      </c>
      <c r="N678" s="10">
        <v>0.10339961513790891</v>
      </c>
      <c r="O678" s="247">
        <f t="shared" si="95"/>
        <v>0.10339961513790891</v>
      </c>
      <c r="P678" s="10">
        <f t="shared" si="92"/>
        <v>2.6563368191148173</v>
      </c>
      <c r="Q678" s="11">
        <f t="shared" si="96"/>
        <v>1.9290753951451106E-2</v>
      </c>
    </row>
    <row r="679" spans="1:17">
      <c r="A679" s="9">
        <f t="shared" si="97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98"/>
        <v>536.1</v>
      </c>
      <c r="G679" s="8"/>
      <c r="H679" s="8"/>
      <c r="I679" s="8">
        <v>12</v>
      </c>
      <c r="J679" s="11">
        <v>3.8486209108402822E-3</v>
      </c>
      <c r="K679" s="18">
        <f t="shared" si="93"/>
        <v>8.7330211674150107</v>
      </c>
      <c r="L679" s="10">
        <f t="shared" si="94"/>
        <v>3.2111318832584996</v>
      </c>
      <c r="M679" s="10">
        <v>3.3734701731879406</v>
      </c>
      <c r="N679" s="10">
        <v>0.62039769082745344</v>
      </c>
      <c r="O679" s="247">
        <f t="shared" si="95"/>
        <v>0.62039769082745344</v>
      </c>
      <c r="P679" s="10">
        <f t="shared" si="92"/>
        <v>15.938020914688902</v>
      </c>
      <c r="Q679" s="11">
        <f t="shared" si="96"/>
        <v>2.9729567085784184E-2</v>
      </c>
    </row>
    <row r="680" spans="1:17">
      <c r="A680" s="9">
        <f t="shared" si="97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98"/>
        <v>4434.25</v>
      </c>
      <c r="G680" s="8">
        <v>1</v>
      </c>
      <c r="H680" s="8"/>
      <c r="I680" s="8">
        <v>97</v>
      </c>
      <c r="J680" s="11">
        <v>3.1430404105195639E-2</v>
      </c>
      <c r="K680" s="18">
        <f t="shared" si="93"/>
        <v>71.319672867222579</v>
      </c>
      <c r="L680" s="10">
        <f t="shared" si="94"/>
        <v>26.224243713277744</v>
      </c>
      <c r="M680" s="10">
        <v>27.550006414368184</v>
      </c>
      <c r="N680" s="10">
        <v>5.0665811417575366</v>
      </c>
      <c r="O680" s="247">
        <f t="shared" si="95"/>
        <v>5.0665811417575366</v>
      </c>
      <c r="P680" s="10">
        <f t="shared" si="92"/>
        <v>130.16050413662603</v>
      </c>
      <c r="Q680" s="11">
        <f t="shared" si="96"/>
        <v>2.9353442890370646E-2</v>
      </c>
    </row>
    <row r="681" spans="1:17">
      <c r="A681" s="9">
        <f t="shared" si="97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98"/>
        <v>349</v>
      </c>
      <c r="G681" s="8"/>
      <c r="H681" s="8"/>
      <c r="I681" s="8">
        <v>8</v>
      </c>
      <c r="J681" s="11">
        <v>2.5657472738935213E-3</v>
      </c>
      <c r="K681" s="18">
        <f t="shared" si="93"/>
        <v>5.8220141116100059</v>
      </c>
      <c r="L681" s="10">
        <f t="shared" si="94"/>
        <v>2.1407545888389992</v>
      </c>
      <c r="M681" s="10">
        <v>2.2489801154586271</v>
      </c>
      <c r="N681" s="10">
        <v>0.41359846055163563</v>
      </c>
      <c r="O681" s="247">
        <f t="shared" si="95"/>
        <v>0.41359846055163563</v>
      </c>
      <c r="P681" s="10">
        <f t="shared" si="92"/>
        <v>10.625347276459269</v>
      </c>
      <c r="Q681" s="11">
        <f t="shared" si="96"/>
        <v>3.0445121135986446E-2</v>
      </c>
    </row>
    <row r="682" spans="1:17">
      <c r="A682" s="9">
        <f t="shared" si="97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98"/>
        <v>406.5</v>
      </c>
      <c r="G682" s="8"/>
      <c r="H682" s="8"/>
      <c r="I682" s="8">
        <v>8</v>
      </c>
      <c r="J682" s="11">
        <v>2.5657472738935213E-3</v>
      </c>
      <c r="K682" s="18">
        <f t="shared" si="93"/>
        <v>5.8220141116100059</v>
      </c>
      <c r="L682" s="10">
        <f t="shared" si="94"/>
        <v>2.1407545888389992</v>
      </c>
      <c r="M682" s="10">
        <v>2.2489801154586271</v>
      </c>
      <c r="N682" s="10">
        <v>0.41359846055163563</v>
      </c>
      <c r="O682" s="247">
        <f t="shared" si="95"/>
        <v>0.41359846055163563</v>
      </c>
      <c r="P682" s="10">
        <f t="shared" si="92"/>
        <v>10.625347276459269</v>
      </c>
      <c r="Q682" s="11">
        <f t="shared" si="96"/>
        <v>2.6138615686246664E-2</v>
      </c>
    </row>
    <row r="683" spans="1:17">
      <c r="A683" s="9">
        <f t="shared" si="97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98"/>
        <v>404.1</v>
      </c>
      <c r="G683" s="8"/>
      <c r="H683" s="8"/>
      <c r="I683" s="8">
        <v>8</v>
      </c>
      <c r="J683" s="11">
        <v>2.5657472738935213E-3</v>
      </c>
      <c r="K683" s="18">
        <f t="shared" si="93"/>
        <v>5.8220141116100059</v>
      </c>
      <c r="L683" s="10">
        <f t="shared" si="94"/>
        <v>2.1407545888389992</v>
      </c>
      <c r="M683" s="10">
        <v>2.2489801154586271</v>
      </c>
      <c r="N683" s="10">
        <v>0.41359846055163563</v>
      </c>
      <c r="O683" s="247">
        <f t="shared" si="95"/>
        <v>0.41359846055163563</v>
      </c>
      <c r="P683" s="10">
        <f t="shared" si="92"/>
        <v>10.625347276459269</v>
      </c>
      <c r="Q683" s="11">
        <f t="shared" si="96"/>
        <v>2.6293856165452285E-2</v>
      </c>
    </row>
    <row r="684" spans="1:17">
      <c r="A684" s="9">
        <f t="shared" si="97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98"/>
        <v>408.5</v>
      </c>
      <c r="G684" s="8"/>
      <c r="H684" s="8"/>
      <c r="I684" s="8">
        <v>8</v>
      </c>
      <c r="J684" s="11">
        <v>2.5657472738935213E-3</v>
      </c>
      <c r="K684" s="18">
        <f t="shared" si="93"/>
        <v>5.8220141116100059</v>
      </c>
      <c r="L684" s="10">
        <f t="shared" si="94"/>
        <v>2.1407545888389992</v>
      </c>
      <c r="M684" s="10">
        <v>2.2489801154586271</v>
      </c>
      <c r="N684" s="10">
        <v>0.41359846055163563</v>
      </c>
      <c r="O684" s="247">
        <f t="shared" si="95"/>
        <v>0.41359846055163563</v>
      </c>
      <c r="P684" s="10">
        <f t="shared" si="92"/>
        <v>10.625347276459269</v>
      </c>
      <c r="Q684" s="11">
        <f t="shared" si="96"/>
        <v>2.601064204763591E-2</v>
      </c>
    </row>
    <row r="685" spans="1:17">
      <c r="A685" s="9">
        <f t="shared" si="97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98"/>
        <v>1814.6</v>
      </c>
      <c r="G685" s="8"/>
      <c r="H685" s="8"/>
      <c r="I685" s="8">
        <v>40</v>
      </c>
      <c r="J685" s="11">
        <v>1.2828736369467606E-2</v>
      </c>
      <c r="K685" s="18">
        <f t="shared" si="93"/>
        <v>29.11007055805003</v>
      </c>
      <c r="L685" s="10">
        <f t="shared" si="94"/>
        <v>10.703772944194997</v>
      </c>
      <c r="M685" s="10">
        <v>11.244900577293135</v>
      </c>
      <c r="N685" s="10">
        <v>2.0679923027581779</v>
      </c>
      <c r="O685" s="247">
        <f t="shared" si="95"/>
        <v>2.0679923027581779</v>
      </c>
      <c r="P685" s="10">
        <f t="shared" si="92"/>
        <v>53.126736382296343</v>
      </c>
      <c r="Q685" s="11">
        <f t="shared" si="96"/>
        <v>2.9277381451722883E-2</v>
      </c>
    </row>
    <row r="686" spans="1:17">
      <c r="A686" s="9">
        <f t="shared" si="97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98"/>
        <v>358.3</v>
      </c>
      <c r="G686" s="8"/>
      <c r="H686" s="8"/>
      <c r="I686" s="8">
        <v>8</v>
      </c>
      <c r="J686" s="11">
        <v>2.5657472738935213E-3</v>
      </c>
      <c r="K686" s="18">
        <f t="shared" si="93"/>
        <v>5.8220141116100059</v>
      </c>
      <c r="L686" s="10">
        <f t="shared" si="94"/>
        <v>2.1407545888389992</v>
      </c>
      <c r="M686" s="10">
        <v>2.2489801154586271</v>
      </c>
      <c r="N686" s="10">
        <v>0.41359846055163563</v>
      </c>
      <c r="O686" s="247">
        <f t="shared" si="95"/>
        <v>0.41359846055163563</v>
      </c>
      <c r="P686" s="10">
        <f t="shared" si="92"/>
        <v>10.625347276459269</v>
      </c>
      <c r="Q686" s="11">
        <f t="shared" si="96"/>
        <v>2.965489052877273E-2</v>
      </c>
    </row>
    <row r="687" spans="1:17">
      <c r="A687" s="9">
        <f t="shared" si="97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98"/>
        <v>341</v>
      </c>
      <c r="G687" s="8"/>
      <c r="H687" s="8"/>
      <c r="I687" s="8">
        <v>8</v>
      </c>
      <c r="J687" s="11">
        <v>2.5657472738935213E-3</v>
      </c>
      <c r="K687" s="18">
        <f t="shared" si="93"/>
        <v>5.8220141116100059</v>
      </c>
      <c r="L687" s="10">
        <f t="shared" si="94"/>
        <v>2.1407545888389992</v>
      </c>
      <c r="M687" s="10">
        <v>2.2489801154586271</v>
      </c>
      <c r="N687" s="10">
        <v>0.41359846055163563</v>
      </c>
      <c r="O687" s="247">
        <f t="shared" si="95"/>
        <v>0.41359846055163563</v>
      </c>
      <c r="P687" s="10">
        <f t="shared" si="92"/>
        <v>10.625347276459269</v>
      </c>
      <c r="Q687" s="11">
        <f t="shared" si="96"/>
        <v>3.115937617729991E-2</v>
      </c>
    </row>
    <row r="688" spans="1:17">
      <c r="A688" s="9">
        <f t="shared" si="97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98"/>
        <v>2259.8000000000002</v>
      </c>
      <c r="G688" s="8"/>
      <c r="H688" s="8">
        <v>2</v>
      </c>
      <c r="I688" s="8">
        <v>36</v>
      </c>
      <c r="J688" s="11">
        <v>1.2187299550994226E-2</v>
      </c>
      <c r="K688" s="18">
        <f t="shared" si="93"/>
        <v>27.654567030147529</v>
      </c>
      <c r="L688" s="10">
        <f t="shared" si="94"/>
        <v>10.168584296985248</v>
      </c>
      <c r="M688" s="10">
        <v>10.682655548428478</v>
      </c>
      <c r="N688" s="10">
        <v>1.9645926876202691</v>
      </c>
      <c r="O688" s="247">
        <f t="shared" si="95"/>
        <v>1.9645926876202691</v>
      </c>
      <c r="P688" s="10">
        <f t="shared" si="92"/>
        <v>50.470399563181523</v>
      </c>
      <c r="Q688" s="11">
        <f t="shared" si="96"/>
        <v>2.2334011666156971E-2</v>
      </c>
    </row>
    <row r="689" spans="1:17">
      <c r="A689" s="9">
        <f t="shared" si="97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98"/>
        <v>383.21</v>
      </c>
      <c r="G689" s="8"/>
      <c r="H689" s="8"/>
      <c r="I689" s="8">
        <v>8</v>
      </c>
      <c r="J689" s="11">
        <v>2.5657472738935213E-3</v>
      </c>
      <c r="K689" s="18">
        <f t="shared" si="93"/>
        <v>5.8220141116100059</v>
      </c>
      <c r="L689" s="10">
        <f t="shared" si="94"/>
        <v>2.1407545888389992</v>
      </c>
      <c r="M689" s="10">
        <v>2.2489801154586271</v>
      </c>
      <c r="N689" s="10">
        <v>0.41359846055163563</v>
      </c>
      <c r="O689" s="247">
        <f t="shared" si="95"/>
        <v>0.41359846055163563</v>
      </c>
      <c r="P689" s="10">
        <f t="shared" si="92"/>
        <v>10.625347276459269</v>
      </c>
      <c r="Q689" s="11">
        <f t="shared" si="96"/>
        <v>2.7727218174001905E-2</v>
      </c>
    </row>
    <row r="690" spans="1:17">
      <c r="A690" s="9">
        <f t="shared" si="97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98"/>
        <v>122.4</v>
      </c>
      <c r="G690" s="8"/>
      <c r="H690" s="8"/>
      <c r="I690" s="8">
        <v>3</v>
      </c>
      <c r="J690" s="11">
        <v>9.6215522771007055E-4</v>
      </c>
      <c r="K690" s="18">
        <f t="shared" si="93"/>
        <v>2.1832552918537527</v>
      </c>
      <c r="L690" s="10">
        <f t="shared" si="94"/>
        <v>0.80278297081462491</v>
      </c>
      <c r="M690" s="10">
        <v>0.84336754329698516</v>
      </c>
      <c r="N690" s="10">
        <v>0.15509942270686336</v>
      </c>
      <c r="O690" s="247">
        <f t="shared" si="95"/>
        <v>0.15509942270686336</v>
      </c>
      <c r="P690" s="10">
        <f t="shared" si="92"/>
        <v>3.9845052286722256</v>
      </c>
      <c r="Q690" s="11">
        <f t="shared" si="96"/>
        <v>3.2553147293073736E-2</v>
      </c>
    </row>
    <row r="691" spans="1:17">
      <c r="A691" s="9">
        <f t="shared" si="97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98"/>
        <v>186.3</v>
      </c>
      <c r="G691" s="8"/>
      <c r="H691" s="8"/>
      <c r="I691" s="8">
        <v>4</v>
      </c>
      <c r="J691" s="11">
        <v>1.2828736369467607E-3</v>
      </c>
      <c r="K691" s="18">
        <f t="shared" si="93"/>
        <v>2.911007055805003</v>
      </c>
      <c r="L691" s="10">
        <f t="shared" si="94"/>
        <v>1.0703772944194996</v>
      </c>
      <c r="M691" s="10">
        <v>1.1244900577293135</v>
      </c>
      <c r="N691" s="10">
        <v>0.20679923027581781</v>
      </c>
      <c r="O691" s="247">
        <f t="shared" si="95"/>
        <v>0.20679923027581781</v>
      </c>
      <c r="P691" s="10">
        <f t="shared" si="92"/>
        <v>5.3126736382296347</v>
      </c>
      <c r="Q691" s="11">
        <f t="shared" si="96"/>
        <v>2.8516766710840764E-2</v>
      </c>
    </row>
    <row r="692" spans="1:17">
      <c r="A692" s="9">
        <f t="shared" si="97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98"/>
        <v>989.04</v>
      </c>
      <c r="G692" s="8"/>
      <c r="H692" s="8"/>
      <c r="I692" s="8">
        <v>24</v>
      </c>
      <c r="J692" s="11">
        <v>7.6972418216805644E-3</v>
      </c>
      <c r="K692" s="18">
        <f t="shared" si="93"/>
        <v>17.466042334830021</v>
      </c>
      <c r="L692" s="10">
        <f t="shared" si="94"/>
        <v>6.4222637665169993</v>
      </c>
      <c r="M692" s="10">
        <v>6.7469403463758812</v>
      </c>
      <c r="N692" s="10">
        <v>1.2407953816549069</v>
      </c>
      <c r="O692" s="247">
        <f t="shared" si="95"/>
        <v>1.2407953816549069</v>
      </c>
      <c r="P692" s="10">
        <f t="shared" si="92"/>
        <v>31.876041829377805</v>
      </c>
      <c r="Q692" s="11">
        <f t="shared" si="96"/>
        <v>3.222927467986917E-2</v>
      </c>
    </row>
    <row r="693" spans="1:17">
      <c r="A693" s="9">
        <f t="shared" si="97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98"/>
        <v>336.3</v>
      </c>
      <c r="G693" s="8"/>
      <c r="H693" s="8"/>
      <c r="I693" s="8">
        <v>8</v>
      </c>
      <c r="J693" s="11">
        <v>2.5657472738935213E-3</v>
      </c>
      <c r="K693" s="18">
        <f t="shared" si="93"/>
        <v>5.8220141116100059</v>
      </c>
      <c r="L693" s="10">
        <f t="shared" si="94"/>
        <v>2.1407545888389992</v>
      </c>
      <c r="M693" s="10">
        <v>2.2489801154586271</v>
      </c>
      <c r="N693" s="10">
        <v>0.41359846055163563</v>
      </c>
      <c r="O693" s="247">
        <f t="shared" si="95"/>
        <v>0.41359846055163563</v>
      </c>
      <c r="P693" s="10">
        <f t="shared" si="92"/>
        <v>10.625347276459269</v>
      </c>
      <c r="Q693" s="11">
        <f t="shared" si="96"/>
        <v>3.159484768498147E-2</v>
      </c>
    </row>
    <row r="694" spans="1:17">
      <c r="A694" s="9">
        <f t="shared" si="97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98"/>
        <v>990</v>
      </c>
      <c r="G694" s="8"/>
      <c r="H694" s="8"/>
      <c r="I694" s="8">
        <v>24</v>
      </c>
      <c r="J694" s="11">
        <v>7.6972418216805644E-3</v>
      </c>
      <c r="K694" s="18">
        <f t="shared" si="93"/>
        <v>17.466042334830021</v>
      </c>
      <c r="L694" s="10">
        <f t="shared" si="94"/>
        <v>6.4222637665169993</v>
      </c>
      <c r="M694" s="10">
        <v>6.7469403463758812</v>
      </c>
      <c r="N694" s="10">
        <v>1.2407953816549069</v>
      </c>
      <c r="O694" s="247">
        <f t="shared" si="95"/>
        <v>1.2407953816549069</v>
      </c>
      <c r="P694" s="10">
        <f t="shared" si="92"/>
        <v>31.876041829377805</v>
      </c>
      <c r="Q694" s="11">
        <f t="shared" si="96"/>
        <v>3.2198022049876568E-2</v>
      </c>
    </row>
    <row r="695" spans="1:17">
      <c r="A695" s="9">
        <f t="shared" si="97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98"/>
        <v>329.6</v>
      </c>
      <c r="G695" s="8"/>
      <c r="H695" s="8"/>
      <c r="I695" s="8">
        <v>8</v>
      </c>
      <c r="J695" s="11">
        <v>2.5657472738935213E-3</v>
      </c>
      <c r="K695" s="18">
        <f t="shared" si="93"/>
        <v>5.8220141116100059</v>
      </c>
      <c r="L695" s="10">
        <f t="shared" si="94"/>
        <v>2.1407545888389992</v>
      </c>
      <c r="M695" s="10">
        <v>2.2489801154586271</v>
      </c>
      <c r="N695" s="10">
        <v>0.41359846055163563</v>
      </c>
      <c r="O695" s="247">
        <f t="shared" si="95"/>
        <v>0.41359846055163563</v>
      </c>
      <c r="P695" s="10">
        <f t="shared" si="92"/>
        <v>10.625347276459269</v>
      </c>
      <c r="Q695" s="11">
        <f t="shared" si="96"/>
        <v>3.2237097319354577E-2</v>
      </c>
    </row>
    <row r="696" spans="1:17">
      <c r="A696" s="9">
        <f t="shared" si="97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98"/>
        <v>564.20000000000005</v>
      </c>
      <c r="G696" s="8"/>
      <c r="H696" s="8"/>
      <c r="I696" s="8">
        <v>12</v>
      </c>
      <c r="J696" s="11">
        <v>3.8486209108402822E-3</v>
      </c>
      <c r="K696" s="18">
        <f t="shared" si="93"/>
        <v>8.7330211674150107</v>
      </c>
      <c r="L696" s="10">
        <f t="shared" si="94"/>
        <v>3.2111318832584996</v>
      </c>
      <c r="M696" s="10">
        <v>3.3734701731879406</v>
      </c>
      <c r="N696" s="10">
        <v>0.62039769082745344</v>
      </c>
      <c r="O696" s="247">
        <f t="shared" si="95"/>
        <v>0.62039769082745344</v>
      </c>
      <c r="P696" s="10">
        <f t="shared" si="92"/>
        <v>15.938020914688902</v>
      </c>
      <c r="Q696" s="11">
        <f t="shared" si="96"/>
        <v>2.8248884995903761E-2</v>
      </c>
    </row>
    <row r="697" spans="1:17">
      <c r="A697" s="9">
        <f t="shared" si="97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98"/>
        <v>123.2</v>
      </c>
      <c r="G697" s="8"/>
      <c r="H697" s="8"/>
      <c r="I697" s="8">
        <v>4</v>
      </c>
      <c r="J697" s="11">
        <v>1.2828736369467607E-3</v>
      </c>
      <c r="K697" s="18">
        <f t="shared" si="93"/>
        <v>2.911007055805003</v>
      </c>
      <c r="L697" s="10">
        <f t="shared" si="94"/>
        <v>1.0703772944194996</v>
      </c>
      <c r="M697" s="10">
        <v>1.1244900577293135</v>
      </c>
      <c r="N697" s="10">
        <v>0.20679923027581781</v>
      </c>
      <c r="O697" s="247">
        <f t="shared" si="95"/>
        <v>0.20679923027581781</v>
      </c>
      <c r="P697" s="10">
        <f t="shared" si="92"/>
        <v>5.3126736382296347</v>
      </c>
      <c r="Q697" s="11">
        <f t="shared" si="96"/>
        <v>4.3122350959656122E-2</v>
      </c>
    </row>
    <row r="698" spans="1:17">
      <c r="A698" s="9">
        <f t="shared" si="97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98"/>
        <v>325.3</v>
      </c>
      <c r="G698" s="8"/>
      <c r="H698" s="8"/>
      <c r="I698" s="8">
        <v>8</v>
      </c>
      <c r="J698" s="11">
        <v>2.5657472738935213E-3</v>
      </c>
      <c r="K698" s="18">
        <f t="shared" si="93"/>
        <v>5.8220141116100059</v>
      </c>
      <c r="L698" s="10">
        <f t="shared" si="94"/>
        <v>2.1407545888389992</v>
      </c>
      <c r="M698" s="10">
        <v>2.2489801154586271</v>
      </c>
      <c r="N698" s="10">
        <v>0.41359846055163563</v>
      </c>
      <c r="O698" s="247">
        <f t="shared" si="95"/>
        <v>0.41359846055163563</v>
      </c>
      <c r="P698" s="10">
        <f t="shared" si="92"/>
        <v>10.625347276459269</v>
      </c>
      <c r="Q698" s="11">
        <f t="shared" si="96"/>
        <v>3.2663225565506514E-2</v>
      </c>
    </row>
    <row r="699" spans="1:17">
      <c r="A699" s="9">
        <f t="shared" si="97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ref="F699:F737" si="99">C699+D699+E699</f>
        <v>314.2</v>
      </c>
      <c r="G699" s="8"/>
      <c r="H699" s="8"/>
      <c r="I699" s="8">
        <v>8</v>
      </c>
      <c r="J699" s="11">
        <v>2.5657472738935213E-3</v>
      </c>
      <c r="K699" s="18">
        <f t="shared" si="93"/>
        <v>5.8220141116100059</v>
      </c>
      <c r="L699" s="10">
        <f t="shared" si="94"/>
        <v>2.1407545888389992</v>
      </c>
      <c r="M699" s="10">
        <v>2.2489801154586271</v>
      </c>
      <c r="N699" s="10">
        <v>0.41359846055163563</v>
      </c>
      <c r="O699" s="247">
        <f t="shared" si="95"/>
        <v>0.41359846055163563</v>
      </c>
      <c r="P699" s="10">
        <f t="shared" ref="P699:P762" si="100">K699+L699+M699+O699</f>
        <v>10.625347276459269</v>
      </c>
      <c r="Q699" s="11">
        <f t="shared" si="96"/>
        <v>3.3817146010373229E-2</v>
      </c>
    </row>
    <row r="700" spans="1:17">
      <c r="A700" s="9">
        <f t="shared" si="97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99"/>
        <v>418.8</v>
      </c>
      <c r="G700" s="8"/>
      <c r="H700" s="8"/>
      <c r="I700" s="8">
        <v>8</v>
      </c>
      <c r="J700" s="11">
        <v>2.5657472738935213E-3</v>
      </c>
      <c r="K700" s="18">
        <f t="shared" si="93"/>
        <v>5.8220141116100059</v>
      </c>
      <c r="L700" s="10">
        <f t="shared" si="94"/>
        <v>2.1407545888389992</v>
      </c>
      <c r="M700" s="10">
        <v>2.2489801154586271</v>
      </c>
      <c r="N700" s="10">
        <v>0.41359846055163563</v>
      </c>
      <c r="O700" s="247">
        <f t="shared" si="95"/>
        <v>0.41359846055163563</v>
      </c>
      <c r="P700" s="10">
        <f t="shared" si="100"/>
        <v>10.625347276459269</v>
      </c>
      <c r="Q700" s="11">
        <f t="shared" si="96"/>
        <v>2.5370934279988704E-2</v>
      </c>
    </row>
    <row r="701" spans="1:17">
      <c r="A701" s="9">
        <f t="shared" si="97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si="99"/>
        <v>435.7</v>
      </c>
      <c r="G701" s="8"/>
      <c r="H701" s="8"/>
      <c r="I701" s="8">
        <v>8</v>
      </c>
      <c r="J701" s="11">
        <v>2.5657472738935213E-3</v>
      </c>
      <c r="K701" s="18">
        <f t="shared" ref="K701:K764" si="101">J701*$K$2</f>
        <v>5.8220141116100059</v>
      </c>
      <c r="L701" s="10">
        <f t="shared" ref="L701:L764" si="102">K701*0.3677</f>
        <v>2.1407545888389992</v>
      </c>
      <c r="M701" s="10">
        <v>2.2489801154586271</v>
      </c>
      <c r="N701" s="10">
        <v>0.41359846055163563</v>
      </c>
      <c r="O701" s="247">
        <f t="shared" ref="O701:O764" si="103">N701*$O$2</f>
        <v>0.41359846055163563</v>
      </c>
      <c r="P701" s="10">
        <f t="shared" si="100"/>
        <v>10.625347276459269</v>
      </c>
      <c r="Q701" s="11">
        <f t="shared" ref="Q701:Q764" si="104">P701/F701</f>
        <v>2.4386842498185148E-2</v>
      </c>
    </row>
    <row r="702" spans="1:17">
      <c r="A702" s="9">
        <f t="shared" ref="A702:A765" si="105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99"/>
        <v>416.2</v>
      </c>
      <c r="G702" s="8"/>
      <c r="H702" s="8"/>
      <c r="I702" s="8">
        <v>8</v>
      </c>
      <c r="J702" s="11">
        <v>2.5657472738935213E-3</v>
      </c>
      <c r="K702" s="18">
        <f t="shared" si="101"/>
        <v>5.8220141116100059</v>
      </c>
      <c r="L702" s="10">
        <f t="shared" si="102"/>
        <v>2.1407545888389992</v>
      </c>
      <c r="M702" s="10">
        <v>2.2489801154586271</v>
      </c>
      <c r="N702" s="10">
        <v>0.41359846055163563</v>
      </c>
      <c r="O702" s="247">
        <f t="shared" si="103"/>
        <v>0.41359846055163563</v>
      </c>
      <c r="P702" s="10">
        <f t="shared" si="100"/>
        <v>10.625347276459269</v>
      </c>
      <c r="Q702" s="11">
        <f t="shared" si="104"/>
        <v>2.5529426421093872E-2</v>
      </c>
    </row>
    <row r="703" spans="1:17">
      <c r="A703" s="9">
        <f t="shared" si="105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99"/>
        <v>4569.2</v>
      </c>
      <c r="G703" s="8"/>
      <c r="H703" s="8"/>
      <c r="I703" s="8">
        <v>112</v>
      </c>
      <c r="J703" s="11">
        <v>3.5920461834509296E-2</v>
      </c>
      <c r="K703" s="18">
        <f t="shared" si="101"/>
        <v>81.508197562540076</v>
      </c>
      <c r="L703" s="10">
        <f t="shared" si="102"/>
        <v>29.970564243745986</v>
      </c>
      <c r="M703" s="10">
        <v>31.485721616420776</v>
      </c>
      <c r="N703" s="10">
        <v>5.7903784477228983</v>
      </c>
      <c r="O703" s="247">
        <f t="shared" si="103"/>
        <v>5.7903784477228983</v>
      </c>
      <c r="P703" s="10">
        <f t="shared" si="100"/>
        <v>148.75486187042975</v>
      </c>
      <c r="Q703" s="11">
        <f t="shared" si="104"/>
        <v>3.2555997082734343E-2</v>
      </c>
    </row>
    <row r="704" spans="1:17">
      <c r="A704" s="9">
        <f t="shared" si="105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99"/>
        <v>310</v>
      </c>
      <c r="G704" s="8"/>
      <c r="H704" s="8"/>
      <c r="I704" s="8">
        <v>8</v>
      </c>
      <c r="J704" s="11">
        <v>2.5657472738935213E-3</v>
      </c>
      <c r="K704" s="18">
        <f t="shared" si="101"/>
        <v>5.8220141116100059</v>
      </c>
      <c r="L704" s="10">
        <f t="shared" si="102"/>
        <v>2.1407545888389992</v>
      </c>
      <c r="M704" s="10">
        <v>2.2489801154586271</v>
      </c>
      <c r="N704" s="10">
        <v>0.41359846055163563</v>
      </c>
      <c r="O704" s="247">
        <f t="shared" si="103"/>
        <v>0.41359846055163563</v>
      </c>
      <c r="P704" s="10">
        <f t="shared" si="100"/>
        <v>10.625347276459269</v>
      </c>
      <c r="Q704" s="11">
        <f t="shared" si="104"/>
        <v>3.4275313795029898E-2</v>
      </c>
    </row>
    <row r="705" spans="1:17">
      <c r="A705" s="9">
        <f t="shared" si="105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99"/>
        <v>336.4</v>
      </c>
      <c r="G705" s="8"/>
      <c r="H705" s="8"/>
      <c r="I705" s="8">
        <v>8</v>
      </c>
      <c r="J705" s="11">
        <v>2.5657472738935213E-3</v>
      </c>
      <c r="K705" s="18">
        <f t="shared" si="101"/>
        <v>5.8220141116100059</v>
      </c>
      <c r="L705" s="10">
        <f t="shared" si="102"/>
        <v>2.1407545888389992</v>
      </c>
      <c r="M705" s="10">
        <v>2.2489801154586271</v>
      </c>
      <c r="N705" s="10">
        <v>0.41359846055163563</v>
      </c>
      <c r="O705" s="247">
        <f t="shared" si="103"/>
        <v>0.41359846055163563</v>
      </c>
      <c r="P705" s="10">
        <f t="shared" si="100"/>
        <v>10.625347276459269</v>
      </c>
      <c r="Q705" s="11">
        <f t="shared" si="104"/>
        <v>3.1585455637512694E-2</v>
      </c>
    </row>
    <row r="706" spans="1:17">
      <c r="A706" s="9">
        <f t="shared" si="105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99"/>
        <v>133.69999999999999</v>
      </c>
      <c r="G706" s="8"/>
      <c r="H706" s="8"/>
      <c r="I706" s="8">
        <v>4</v>
      </c>
      <c r="J706" s="11">
        <v>1.2828736369467607E-3</v>
      </c>
      <c r="K706" s="18">
        <f t="shared" si="101"/>
        <v>2.911007055805003</v>
      </c>
      <c r="L706" s="10">
        <f t="shared" si="102"/>
        <v>1.0703772944194996</v>
      </c>
      <c r="M706" s="10">
        <v>1.1244900577293135</v>
      </c>
      <c r="N706" s="10">
        <v>0.20679923027581781</v>
      </c>
      <c r="O706" s="247">
        <f t="shared" si="103"/>
        <v>0.20679923027581781</v>
      </c>
      <c r="P706" s="10">
        <f t="shared" si="100"/>
        <v>5.3126736382296347</v>
      </c>
      <c r="Q706" s="11">
        <f t="shared" si="104"/>
        <v>3.9735778894761667E-2</v>
      </c>
    </row>
    <row r="707" spans="1:17">
      <c r="A707" s="9">
        <f t="shared" si="105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99"/>
        <v>136.80000000000001</v>
      </c>
      <c r="G707" s="8"/>
      <c r="H707" s="8"/>
      <c r="I707" s="8">
        <v>4</v>
      </c>
      <c r="J707" s="11">
        <v>1.2828736369467607E-3</v>
      </c>
      <c r="K707" s="18">
        <f t="shared" si="101"/>
        <v>2.911007055805003</v>
      </c>
      <c r="L707" s="10">
        <f t="shared" si="102"/>
        <v>1.0703772944194996</v>
      </c>
      <c r="M707" s="10">
        <v>1.1244900577293135</v>
      </c>
      <c r="N707" s="10">
        <v>0.20679923027581781</v>
      </c>
      <c r="O707" s="247">
        <f t="shared" si="103"/>
        <v>0.20679923027581781</v>
      </c>
      <c r="P707" s="10">
        <f t="shared" si="100"/>
        <v>5.3126736382296347</v>
      </c>
      <c r="Q707" s="11">
        <f t="shared" si="104"/>
        <v>3.8835333612789721E-2</v>
      </c>
    </row>
    <row r="708" spans="1:17">
      <c r="A708" s="9">
        <f t="shared" si="105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99"/>
        <v>136.80000000000001</v>
      </c>
      <c r="G708" s="8"/>
      <c r="H708" s="8"/>
      <c r="I708" s="8">
        <v>4</v>
      </c>
      <c r="J708" s="11">
        <v>1.2828736369467607E-3</v>
      </c>
      <c r="K708" s="18">
        <f t="shared" si="101"/>
        <v>2.911007055805003</v>
      </c>
      <c r="L708" s="10">
        <f t="shared" si="102"/>
        <v>1.0703772944194996</v>
      </c>
      <c r="M708" s="10">
        <v>1.1244900577293135</v>
      </c>
      <c r="N708" s="10">
        <v>0.20679923027581781</v>
      </c>
      <c r="O708" s="247">
        <f t="shared" si="103"/>
        <v>0.20679923027581781</v>
      </c>
      <c r="P708" s="10">
        <f t="shared" si="100"/>
        <v>5.3126736382296347</v>
      </c>
      <c r="Q708" s="11">
        <f t="shared" si="104"/>
        <v>3.8835333612789721E-2</v>
      </c>
    </row>
    <row r="709" spans="1:17">
      <c r="A709" s="9">
        <f t="shared" si="105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99"/>
        <v>126.6</v>
      </c>
      <c r="G709" s="8"/>
      <c r="H709" s="8"/>
      <c r="I709" s="8">
        <v>4</v>
      </c>
      <c r="J709" s="11">
        <v>1.2828736369467607E-3</v>
      </c>
      <c r="K709" s="18">
        <f t="shared" si="101"/>
        <v>2.911007055805003</v>
      </c>
      <c r="L709" s="10">
        <f t="shared" si="102"/>
        <v>1.0703772944194996</v>
      </c>
      <c r="M709" s="10">
        <v>1.1244900577293135</v>
      </c>
      <c r="N709" s="10">
        <v>0.20679923027581781</v>
      </c>
      <c r="O709" s="247">
        <f t="shared" si="103"/>
        <v>0.20679923027581781</v>
      </c>
      <c r="P709" s="10">
        <f t="shared" si="100"/>
        <v>5.3126736382296347</v>
      </c>
      <c r="Q709" s="11">
        <f t="shared" si="104"/>
        <v>4.1964246747469472E-2</v>
      </c>
    </row>
    <row r="710" spans="1:17">
      <c r="A710" s="9">
        <f t="shared" si="105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99"/>
        <v>360.6</v>
      </c>
      <c r="G710" s="8"/>
      <c r="H710" s="8"/>
      <c r="I710" s="8">
        <v>4</v>
      </c>
      <c r="J710" s="11">
        <v>1.2828736369467607E-3</v>
      </c>
      <c r="K710" s="18">
        <f t="shared" si="101"/>
        <v>2.911007055805003</v>
      </c>
      <c r="L710" s="10">
        <f t="shared" si="102"/>
        <v>1.0703772944194996</v>
      </c>
      <c r="M710" s="10">
        <v>1.1244900577293135</v>
      </c>
      <c r="N710" s="10">
        <v>0.20679923027581781</v>
      </c>
      <c r="O710" s="247">
        <f t="shared" si="103"/>
        <v>0.20679923027581781</v>
      </c>
      <c r="P710" s="10">
        <f t="shared" si="100"/>
        <v>5.3126736382296347</v>
      </c>
      <c r="Q710" s="11">
        <f t="shared" si="104"/>
        <v>1.4732871986216402E-2</v>
      </c>
    </row>
    <row r="711" spans="1:17">
      <c r="A711" s="9">
        <f t="shared" si="105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99"/>
        <v>132.1</v>
      </c>
      <c r="G711" s="8"/>
      <c r="H711" s="8"/>
      <c r="I711" s="8">
        <v>4</v>
      </c>
      <c r="J711" s="11">
        <v>1.2828736369467607E-3</v>
      </c>
      <c r="K711" s="18">
        <f t="shared" si="101"/>
        <v>2.911007055805003</v>
      </c>
      <c r="L711" s="10">
        <f t="shared" si="102"/>
        <v>1.0703772944194996</v>
      </c>
      <c r="M711" s="10">
        <v>1.1244900577293135</v>
      </c>
      <c r="N711" s="10">
        <v>0.20679923027581781</v>
      </c>
      <c r="O711" s="247">
        <f t="shared" si="103"/>
        <v>0.20679923027581781</v>
      </c>
      <c r="P711" s="10">
        <f t="shared" si="100"/>
        <v>5.3126736382296347</v>
      </c>
      <c r="Q711" s="11">
        <f t="shared" si="104"/>
        <v>4.0217060092578617E-2</v>
      </c>
    </row>
    <row r="712" spans="1:17">
      <c r="A712" s="9">
        <f t="shared" si="105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99"/>
        <v>381.1</v>
      </c>
      <c r="G712" s="8"/>
      <c r="H712" s="8"/>
      <c r="I712" s="8">
        <v>7</v>
      </c>
      <c r="J712" s="11">
        <v>2.245028864656831E-3</v>
      </c>
      <c r="K712" s="18">
        <f t="shared" si="101"/>
        <v>5.0942623476587547</v>
      </c>
      <c r="L712" s="10">
        <f t="shared" si="102"/>
        <v>1.8731602652341242</v>
      </c>
      <c r="M712" s="10">
        <v>1.9678576010262985</v>
      </c>
      <c r="N712" s="10">
        <v>0.36189865298268115</v>
      </c>
      <c r="O712" s="247">
        <f t="shared" si="103"/>
        <v>0.36189865298268115</v>
      </c>
      <c r="P712" s="10">
        <f t="shared" si="100"/>
        <v>9.2971788669018594</v>
      </c>
      <c r="Q712" s="11">
        <f t="shared" si="104"/>
        <v>2.4395641214646702E-2</v>
      </c>
    </row>
    <row r="713" spans="1:17">
      <c r="A713" s="9">
        <f t="shared" si="105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99"/>
        <v>4362.6399999999994</v>
      </c>
      <c r="G713" s="8"/>
      <c r="H713" s="8">
        <v>1</v>
      </c>
      <c r="I713" s="8">
        <v>71</v>
      </c>
      <c r="J713" s="11">
        <v>2.3091725465041693E-2</v>
      </c>
      <c r="K713" s="18">
        <f t="shared" si="101"/>
        <v>52.398127004490057</v>
      </c>
      <c r="L713" s="10">
        <f t="shared" si="102"/>
        <v>19.266791299550995</v>
      </c>
      <c r="M713" s="10">
        <v>20.240821039127646</v>
      </c>
      <c r="N713" s="10">
        <v>3.7223861449647209</v>
      </c>
      <c r="O713" s="247">
        <f t="shared" si="103"/>
        <v>3.7223861449647209</v>
      </c>
      <c r="P713" s="10">
        <f t="shared" si="100"/>
        <v>95.628125488133421</v>
      </c>
      <c r="Q713" s="11">
        <f t="shared" si="104"/>
        <v>2.1919783774992534E-2</v>
      </c>
    </row>
    <row r="714" spans="1:17">
      <c r="A714" s="9">
        <f t="shared" si="105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99"/>
        <v>33.4</v>
      </c>
      <c r="G714" s="8"/>
      <c r="H714" s="8"/>
      <c r="I714" s="8">
        <v>1</v>
      </c>
      <c r="J714" s="11">
        <v>3.2071840923669016E-4</v>
      </c>
      <c r="K714" s="18">
        <f t="shared" si="101"/>
        <v>0.72775176395125074</v>
      </c>
      <c r="L714" s="10">
        <f t="shared" si="102"/>
        <v>0.2675943236048749</v>
      </c>
      <c r="M714" s="10">
        <v>0.28112251443232839</v>
      </c>
      <c r="N714" s="10">
        <v>5.1699807568954453E-2</v>
      </c>
      <c r="O714" s="247">
        <f t="shared" si="103"/>
        <v>5.1699807568954453E-2</v>
      </c>
      <c r="P714" s="10">
        <f t="shared" si="100"/>
        <v>1.3281684095574087</v>
      </c>
      <c r="Q714" s="11">
        <f t="shared" si="104"/>
        <v>3.9765521244233791E-2</v>
      </c>
    </row>
    <row r="715" spans="1:17">
      <c r="A715" s="9">
        <f t="shared" si="105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99"/>
        <v>3952.23</v>
      </c>
      <c r="G715" s="8"/>
      <c r="H715" s="8">
        <v>1</v>
      </c>
      <c r="I715" s="8">
        <v>69</v>
      </c>
      <c r="J715" s="11">
        <v>2.2450288646568312E-2</v>
      </c>
      <c r="K715" s="18">
        <f t="shared" si="101"/>
        <v>50.942623476587556</v>
      </c>
      <c r="L715" s="10">
        <f t="shared" si="102"/>
        <v>18.731602652341245</v>
      </c>
      <c r="M715" s="10">
        <v>19.678576010262987</v>
      </c>
      <c r="N715" s="10">
        <v>3.6189865298268118</v>
      </c>
      <c r="O715" s="247">
        <f t="shared" si="103"/>
        <v>3.6189865298268118</v>
      </c>
      <c r="P715" s="10">
        <f t="shared" si="100"/>
        <v>92.971788669018608</v>
      </c>
      <c r="Q715" s="11">
        <f t="shared" si="104"/>
        <v>2.3523881117500402E-2</v>
      </c>
    </row>
    <row r="716" spans="1:17">
      <c r="A716" s="9">
        <f t="shared" si="105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99"/>
        <v>83</v>
      </c>
      <c r="G716" s="8"/>
      <c r="H716" s="8"/>
      <c r="I716" s="8">
        <v>1</v>
      </c>
      <c r="J716" s="11">
        <v>3.2071840923669016E-4</v>
      </c>
      <c r="K716" s="18">
        <f t="shared" si="101"/>
        <v>0.72775176395125074</v>
      </c>
      <c r="L716" s="10">
        <f t="shared" si="102"/>
        <v>0.2675943236048749</v>
      </c>
      <c r="M716" s="10">
        <v>0.28112251443232839</v>
      </c>
      <c r="N716" s="10">
        <v>5.1699807568954453E-2</v>
      </c>
      <c r="O716" s="247">
        <f t="shared" si="103"/>
        <v>5.1699807568954453E-2</v>
      </c>
      <c r="P716" s="10">
        <f t="shared" si="100"/>
        <v>1.3281684095574087</v>
      </c>
      <c r="Q716" s="11">
        <f t="shared" si="104"/>
        <v>1.6002029030812152E-2</v>
      </c>
    </row>
    <row r="717" spans="1:17">
      <c r="A717" s="9">
        <f t="shared" si="105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99"/>
        <v>31.3</v>
      </c>
      <c r="G717" s="8"/>
      <c r="H717" s="8"/>
      <c r="I717" s="8">
        <v>1</v>
      </c>
      <c r="J717" s="11">
        <v>3.2071840923669016E-4</v>
      </c>
      <c r="K717" s="18">
        <f t="shared" si="101"/>
        <v>0.72775176395125074</v>
      </c>
      <c r="L717" s="10">
        <f t="shared" si="102"/>
        <v>0.2675943236048749</v>
      </c>
      <c r="M717" s="10">
        <v>0.28112251443232839</v>
      </c>
      <c r="N717" s="10">
        <v>5.1699807568954453E-2</v>
      </c>
      <c r="O717" s="247">
        <f t="shared" si="103"/>
        <v>5.1699807568954453E-2</v>
      </c>
      <c r="P717" s="10">
        <f t="shared" si="100"/>
        <v>1.3281684095574087</v>
      </c>
      <c r="Q717" s="11">
        <f t="shared" si="104"/>
        <v>4.2433495513016249E-2</v>
      </c>
    </row>
    <row r="718" spans="1:17">
      <c r="A718" s="9">
        <f t="shared" si="105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99"/>
        <v>120.4</v>
      </c>
      <c r="G718" s="8"/>
      <c r="H718" s="8"/>
      <c r="I718" s="8">
        <v>4</v>
      </c>
      <c r="J718" s="11">
        <v>1.2828736369467607E-3</v>
      </c>
      <c r="K718" s="18">
        <f t="shared" si="101"/>
        <v>2.911007055805003</v>
      </c>
      <c r="L718" s="10">
        <f t="shared" si="102"/>
        <v>1.0703772944194996</v>
      </c>
      <c r="M718" s="10">
        <v>1.1244900577293135</v>
      </c>
      <c r="N718" s="10">
        <v>0.20679923027581781</v>
      </c>
      <c r="O718" s="247">
        <f t="shared" si="103"/>
        <v>0.20679923027581781</v>
      </c>
      <c r="P718" s="10">
        <f t="shared" si="100"/>
        <v>5.3126736382296347</v>
      </c>
      <c r="Q718" s="11">
        <f t="shared" si="104"/>
        <v>4.4125196330810919E-2</v>
      </c>
    </row>
    <row r="719" spans="1:17">
      <c r="A719" s="9">
        <f t="shared" si="105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99"/>
        <v>128.19999999999999</v>
      </c>
      <c r="G719" s="8"/>
      <c r="H719" s="8"/>
      <c r="I719" s="8">
        <v>4</v>
      </c>
      <c r="J719" s="11">
        <v>1.2828736369467607E-3</v>
      </c>
      <c r="K719" s="18">
        <f t="shared" si="101"/>
        <v>2.911007055805003</v>
      </c>
      <c r="L719" s="10">
        <f t="shared" si="102"/>
        <v>1.0703772944194996</v>
      </c>
      <c r="M719" s="10">
        <v>1.1244900577293135</v>
      </c>
      <c r="N719" s="10">
        <v>0.20679923027581781</v>
      </c>
      <c r="O719" s="247">
        <f t="shared" si="103"/>
        <v>0.20679923027581781</v>
      </c>
      <c r="P719" s="10">
        <f t="shared" si="100"/>
        <v>5.3126736382296347</v>
      </c>
      <c r="Q719" s="11">
        <f t="shared" si="104"/>
        <v>4.1440511998671103E-2</v>
      </c>
    </row>
    <row r="720" spans="1:17">
      <c r="A720" s="9">
        <f t="shared" si="105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99"/>
        <v>121.8</v>
      </c>
      <c r="G720" s="8"/>
      <c r="H720" s="8"/>
      <c r="I720" s="8">
        <v>4</v>
      </c>
      <c r="J720" s="11">
        <v>1.2828736369467607E-3</v>
      </c>
      <c r="K720" s="18">
        <f t="shared" si="101"/>
        <v>2.911007055805003</v>
      </c>
      <c r="L720" s="10">
        <f t="shared" si="102"/>
        <v>1.0703772944194996</v>
      </c>
      <c r="M720" s="10">
        <v>1.1244900577293135</v>
      </c>
      <c r="N720" s="10">
        <v>0.20679923027581781</v>
      </c>
      <c r="O720" s="247">
        <f t="shared" si="103"/>
        <v>0.20679923027581781</v>
      </c>
      <c r="P720" s="10">
        <f t="shared" si="100"/>
        <v>5.3126736382296347</v>
      </c>
      <c r="Q720" s="11">
        <f t="shared" si="104"/>
        <v>4.3618010166088954E-2</v>
      </c>
    </row>
    <row r="721" spans="1:17">
      <c r="A721" s="9">
        <f t="shared" si="105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99"/>
        <v>96.5</v>
      </c>
      <c r="G721" s="8"/>
      <c r="H721" s="8"/>
      <c r="I721" s="8">
        <v>3</v>
      </c>
      <c r="J721" s="11">
        <v>9.6215522771007055E-4</v>
      </c>
      <c r="K721" s="18">
        <f t="shared" si="101"/>
        <v>2.1832552918537527</v>
      </c>
      <c r="L721" s="10">
        <f t="shared" si="102"/>
        <v>0.80278297081462491</v>
      </c>
      <c r="M721" s="10">
        <v>0.84336754329698516</v>
      </c>
      <c r="N721" s="10">
        <v>0.15509942270686336</v>
      </c>
      <c r="O721" s="247">
        <f t="shared" si="103"/>
        <v>0.15509942270686336</v>
      </c>
      <c r="P721" s="10">
        <f t="shared" si="100"/>
        <v>3.9845052286722256</v>
      </c>
      <c r="Q721" s="11">
        <f t="shared" si="104"/>
        <v>4.1290209623546376E-2</v>
      </c>
    </row>
    <row r="722" spans="1:17">
      <c r="A722" s="9">
        <f t="shared" si="105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99"/>
        <v>433.8</v>
      </c>
      <c r="G722" s="8"/>
      <c r="H722" s="8"/>
      <c r="I722" s="8">
        <v>8</v>
      </c>
      <c r="J722" s="11">
        <v>2.5657472738935213E-3</v>
      </c>
      <c r="K722" s="18">
        <f t="shared" si="101"/>
        <v>5.8220141116100059</v>
      </c>
      <c r="L722" s="10">
        <f t="shared" si="102"/>
        <v>2.1407545888389992</v>
      </c>
      <c r="M722" s="10">
        <v>2.2489801154586271</v>
      </c>
      <c r="N722" s="10">
        <v>0.41359846055163563</v>
      </c>
      <c r="O722" s="247">
        <f t="shared" si="103"/>
        <v>0.41359846055163563</v>
      </c>
      <c r="P722" s="10">
        <f t="shared" si="100"/>
        <v>10.625347276459269</v>
      </c>
      <c r="Q722" s="11">
        <f t="shared" si="104"/>
        <v>2.4493654394788542E-2</v>
      </c>
    </row>
    <row r="723" spans="1:17">
      <c r="A723" s="9">
        <f t="shared" si="105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99"/>
        <v>233.7</v>
      </c>
      <c r="G723" s="8"/>
      <c r="H723" s="8"/>
      <c r="I723" s="8">
        <v>7</v>
      </c>
      <c r="J723" s="11">
        <v>2.245028864656831E-3</v>
      </c>
      <c r="K723" s="18">
        <f t="shared" si="101"/>
        <v>5.0942623476587547</v>
      </c>
      <c r="L723" s="10">
        <f t="shared" si="102"/>
        <v>1.8731602652341242</v>
      </c>
      <c r="M723" s="10">
        <v>1.9678576010262985</v>
      </c>
      <c r="N723" s="10">
        <v>0.36189865298268115</v>
      </c>
      <c r="O723" s="247">
        <f t="shared" si="103"/>
        <v>0.36189865298268115</v>
      </c>
      <c r="P723" s="10">
        <f t="shared" si="100"/>
        <v>9.2971788669018594</v>
      </c>
      <c r="Q723" s="11">
        <f t="shared" si="104"/>
        <v>3.9782536871638255E-2</v>
      </c>
    </row>
    <row r="724" spans="1:17">
      <c r="A724" s="9">
        <f t="shared" si="105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99"/>
        <v>1511.8</v>
      </c>
      <c r="G724" s="8"/>
      <c r="H724" s="8"/>
      <c r="I724" s="8">
        <v>32</v>
      </c>
      <c r="J724" s="11">
        <v>1.0262989095574085E-2</v>
      </c>
      <c r="K724" s="18">
        <f t="shared" si="101"/>
        <v>23.288056446440024</v>
      </c>
      <c r="L724" s="10">
        <f t="shared" si="102"/>
        <v>8.5630183553559966</v>
      </c>
      <c r="M724" s="10">
        <v>8.9959204618345083</v>
      </c>
      <c r="N724" s="10">
        <v>1.6543938422065425</v>
      </c>
      <c r="O724" s="247">
        <f t="shared" si="103"/>
        <v>1.6543938422065425</v>
      </c>
      <c r="P724" s="10">
        <f t="shared" si="100"/>
        <v>42.501389105837077</v>
      </c>
      <c r="Q724" s="11">
        <f t="shared" si="104"/>
        <v>2.811310299367448E-2</v>
      </c>
    </row>
    <row r="725" spans="1:17">
      <c r="A725" s="9">
        <f t="shared" si="105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99"/>
        <v>63.2</v>
      </c>
      <c r="G725" s="8"/>
      <c r="H725" s="8"/>
      <c r="I725" s="8">
        <v>2</v>
      </c>
      <c r="J725" s="11">
        <v>6.4143681847338033E-4</v>
      </c>
      <c r="K725" s="18">
        <f t="shared" si="101"/>
        <v>1.4555035279025015</v>
      </c>
      <c r="L725" s="10">
        <f t="shared" si="102"/>
        <v>0.53518864720974979</v>
      </c>
      <c r="M725" s="10">
        <v>0.56224502886465677</v>
      </c>
      <c r="N725" s="10">
        <v>0.10339961513790891</v>
      </c>
      <c r="O725" s="247">
        <f t="shared" si="103"/>
        <v>0.10339961513790891</v>
      </c>
      <c r="P725" s="10">
        <f t="shared" si="100"/>
        <v>2.6563368191148173</v>
      </c>
      <c r="Q725" s="11">
        <f t="shared" si="104"/>
        <v>4.2030645872069894E-2</v>
      </c>
    </row>
    <row r="726" spans="1:17">
      <c r="A726" s="9">
        <f t="shared" si="105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99"/>
        <v>50.1</v>
      </c>
      <c r="G726" s="8"/>
      <c r="H726" s="8"/>
      <c r="I726" s="8">
        <v>2</v>
      </c>
      <c r="J726" s="11">
        <v>6.4143681847338033E-4</v>
      </c>
      <c r="K726" s="18">
        <f t="shared" si="101"/>
        <v>1.4555035279025015</v>
      </c>
      <c r="L726" s="10">
        <f t="shared" si="102"/>
        <v>0.53518864720974979</v>
      </c>
      <c r="M726" s="10">
        <v>0.56224502886465677</v>
      </c>
      <c r="N726" s="10">
        <v>0.10339961513790891</v>
      </c>
      <c r="O726" s="247">
        <f t="shared" si="103"/>
        <v>0.10339961513790891</v>
      </c>
      <c r="P726" s="10">
        <f t="shared" si="100"/>
        <v>2.6563368191148173</v>
      </c>
      <c r="Q726" s="11">
        <f t="shared" si="104"/>
        <v>5.3020694992311719E-2</v>
      </c>
    </row>
    <row r="727" spans="1:17">
      <c r="A727" s="9">
        <f t="shared" si="105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99"/>
        <v>112.71</v>
      </c>
      <c r="G727" s="8"/>
      <c r="H727" s="8"/>
      <c r="I727" s="8">
        <v>3</v>
      </c>
      <c r="J727" s="11">
        <v>9.6215522771007055E-4</v>
      </c>
      <c r="K727" s="18">
        <f t="shared" si="101"/>
        <v>2.1832552918537527</v>
      </c>
      <c r="L727" s="10">
        <f t="shared" si="102"/>
        <v>0.80278297081462491</v>
      </c>
      <c r="M727" s="10">
        <v>0.84336754329698516</v>
      </c>
      <c r="N727" s="10">
        <v>0.15509942270686336</v>
      </c>
      <c r="O727" s="247">
        <f t="shared" si="103"/>
        <v>0.15509942270686336</v>
      </c>
      <c r="P727" s="10">
        <f t="shared" si="100"/>
        <v>3.9845052286722256</v>
      </c>
      <c r="Q727" s="11">
        <f t="shared" si="104"/>
        <v>3.5351834164423973E-2</v>
      </c>
    </row>
    <row r="728" spans="1:17">
      <c r="A728" s="9">
        <f t="shared" si="105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99"/>
        <v>1307.8</v>
      </c>
      <c r="G728" s="8"/>
      <c r="H728" s="8"/>
      <c r="I728" s="8">
        <v>30</v>
      </c>
      <c r="J728" s="11">
        <v>9.6215522771007055E-3</v>
      </c>
      <c r="K728" s="18">
        <f t="shared" si="101"/>
        <v>21.832552918537523</v>
      </c>
      <c r="L728" s="10">
        <f t="shared" si="102"/>
        <v>8.027829708146248</v>
      </c>
      <c r="M728" s="10">
        <v>8.4336754329698529</v>
      </c>
      <c r="N728" s="10">
        <v>1.5509942270686337</v>
      </c>
      <c r="O728" s="247">
        <f t="shared" si="103"/>
        <v>1.5509942270686337</v>
      </c>
      <c r="P728" s="10">
        <f t="shared" si="100"/>
        <v>39.845052286722257</v>
      </c>
      <c r="Q728" s="11">
        <f t="shared" si="104"/>
        <v>3.046723679975704E-2</v>
      </c>
    </row>
    <row r="729" spans="1:17">
      <c r="A729" s="9">
        <f t="shared" si="105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99"/>
        <v>122</v>
      </c>
      <c r="G729" s="8"/>
      <c r="H729" s="8"/>
      <c r="I729" s="8">
        <v>4</v>
      </c>
      <c r="J729" s="11">
        <v>1.2828736369467607E-3</v>
      </c>
      <c r="K729" s="18">
        <f t="shared" si="101"/>
        <v>2.911007055805003</v>
      </c>
      <c r="L729" s="10">
        <f t="shared" si="102"/>
        <v>1.0703772944194996</v>
      </c>
      <c r="M729" s="10">
        <v>1.1244900577293135</v>
      </c>
      <c r="N729" s="10">
        <v>0.20679923027581781</v>
      </c>
      <c r="O729" s="247">
        <f t="shared" si="103"/>
        <v>0.20679923027581781</v>
      </c>
      <c r="P729" s="10">
        <f t="shared" si="100"/>
        <v>5.3126736382296347</v>
      </c>
      <c r="Q729" s="11">
        <f t="shared" si="104"/>
        <v>4.3546505231390448E-2</v>
      </c>
    </row>
    <row r="730" spans="1:17">
      <c r="A730" s="9">
        <f t="shared" si="105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99"/>
        <v>305.10000000000002</v>
      </c>
      <c r="G730" s="8"/>
      <c r="H730" s="8"/>
      <c r="I730" s="8">
        <v>8</v>
      </c>
      <c r="J730" s="11">
        <v>2.5657472738935213E-3</v>
      </c>
      <c r="K730" s="18">
        <f t="shared" si="101"/>
        <v>5.8220141116100059</v>
      </c>
      <c r="L730" s="10">
        <f t="shared" si="102"/>
        <v>2.1407545888389992</v>
      </c>
      <c r="M730" s="10">
        <v>2.2489801154586271</v>
      </c>
      <c r="N730" s="10">
        <v>0.41359846055163563</v>
      </c>
      <c r="O730" s="247">
        <f t="shared" si="103"/>
        <v>0.41359846055163563</v>
      </c>
      <c r="P730" s="10">
        <f t="shared" si="100"/>
        <v>10.625347276459269</v>
      </c>
      <c r="Q730" s="11">
        <f t="shared" si="104"/>
        <v>3.4825785894655091E-2</v>
      </c>
    </row>
    <row r="731" spans="1:17">
      <c r="A731" s="9">
        <f t="shared" si="105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99"/>
        <v>390.7</v>
      </c>
      <c r="G731" s="8"/>
      <c r="H731" s="8"/>
      <c r="I731" s="8">
        <v>8</v>
      </c>
      <c r="J731" s="11">
        <v>2.5657472738935213E-3</v>
      </c>
      <c r="K731" s="18">
        <f t="shared" si="101"/>
        <v>5.8220141116100059</v>
      </c>
      <c r="L731" s="10">
        <f t="shared" si="102"/>
        <v>2.1407545888389992</v>
      </c>
      <c r="M731" s="10">
        <v>2.2489801154586271</v>
      </c>
      <c r="N731" s="10">
        <v>0.41359846055163563</v>
      </c>
      <c r="O731" s="247">
        <f t="shared" si="103"/>
        <v>0.41359846055163563</v>
      </c>
      <c r="P731" s="10">
        <f t="shared" si="100"/>
        <v>10.625347276459269</v>
      </c>
      <c r="Q731" s="11">
        <f t="shared" si="104"/>
        <v>2.7195667459583489E-2</v>
      </c>
    </row>
    <row r="732" spans="1:17">
      <c r="A732" s="9">
        <f t="shared" si="105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99"/>
        <v>306.89999999999998</v>
      </c>
      <c r="G732" s="8"/>
      <c r="H732" s="8"/>
      <c r="I732" s="8">
        <v>8</v>
      </c>
      <c r="J732" s="11">
        <v>2.5657472738935213E-3</v>
      </c>
      <c r="K732" s="18">
        <f t="shared" si="101"/>
        <v>5.8220141116100059</v>
      </c>
      <c r="L732" s="10">
        <f t="shared" si="102"/>
        <v>2.1407545888389992</v>
      </c>
      <c r="M732" s="10">
        <v>2.2489801154586271</v>
      </c>
      <c r="N732" s="10">
        <v>0.41359846055163563</v>
      </c>
      <c r="O732" s="247">
        <f t="shared" si="103"/>
        <v>0.41359846055163563</v>
      </c>
      <c r="P732" s="10">
        <f t="shared" si="100"/>
        <v>10.625347276459269</v>
      </c>
      <c r="Q732" s="11">
        <f t="shared" si="104"/>
        <v>3.4621529085888794E-2</v>
      </c>
    </row>
    <row r="733" spans="1:17">
      <c r="A733" s="9">
        <f t="shared" si="105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99"/>
        <v>395</v>
      </c>
      <c r="G733" s="8"/>
      <c r="H733" s="8"/>
      <c r="I733" s="8">
        <v>8</v>
      </c>
      <c r="J733" s="11">
        <v>2.5657472738935213E-3</v>
      </c>
      <c r="K733" s="18">
        <f t="shared" si="101"/>
        <v>5.8220141116100059</v>
      </c>
      <c r="L733" s="10">
        <f t="shared" si="102"/>
        <v>2.1407545888389992</v>
      </c>
      <c r="M733" s="10">
        <v>2.2489801154586271</v>
      </c>
      <c r="N733" s="10">
        <v>0.41359846055163563</v>
      </c>
      <c r="O733" s="247">
        <f t="shared" si="103"/>
        <v>0.41359846055163563</v>
      </c>
      <c r="P733" s="10">
        <f t="shared" si="100"/>
        <v>10.625347276459269</v>
      </c>
      <c r="Q733" s="11">
        <f t="shared" si="104"/>
        <v>2.6899613358124734E-2</v>
      </c>
    </row>
    <row r="734" spans="1:17">
      <c r="A734" s="9">
        <f t="shared" si="105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99"/>
        <v>75.099999999999994</v>
      </c>
      <c r="G734" s="8"/>
      <c r="H734" s="8"/>
      <c r="I734" s="8">
        <v>2</v>
      </c>
      <c r="J734" s="11">
        <v>6.4143681847338033E-4</v>
      </c>
      <c r="K734" s="18">
        <f t="shared" si="101"/>
        <v>1.4555035279025015</v>
      </c>
      <c r="L734" s="10">
        <f t="shared" si="102"/>
        <v>0.53518864720974979</v>
      </c>
      <c r="M734" s="10">
        <v>0.56224502886465677</v>
      </c>
      <c r="N734" s="10">
        <v>0.10339961513790891</v>
      </c>
      <c r="O734" s="247">
        <f t="shared" si="103"/>
        <v>0.10339961513790891</v>
      </c>
      <c r="P734" s="10">
        <f t="shared" si="100"/>
        <v>2.6563368191148173</v>
      </c>
      <c r="Q734" s="11">
        <f t="shared" si="104"/>
        <v>3.5370663370370405E-2</v>
      </c>
    </row>
    <row r="735" spans="1:17">
      <c r="A735" s="9">
        <f t="shared" si="105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99"/>
        <v>6304.0500000000011</v>
      </c>
      <c r="G735" s="8">
        <v>2</v>
      </c>
      <c r="H735" s="8">
        <v>1</v>
      </c>
      <c r="I735" s="8">
        <v>124</v>
      </c>
      <c r="J735" s="11">
        <v>4.073123797305965E-2</v>
      </c>
      <c r="K735" s="18">
        <f t="shared" si="101"/>
        <v>92.424474021808848</v>
      </c>
      <c r="L735" s="10">
        <f t="shared" si="102"/>
        <v>33.984479097819118</v>
      </c>
      <c r="M735" s="10">
        <v>35.702559332905707</v>
      </c>
      <c r="N735" s="10">
        <v>6.5658755612572151</v>
      </c>
      <c r="O735" s="247">
        <f t="shared" si="103"/>
        <v>6.5658755612572151</v>
      </c>
      <c r="P735" s="10">
        <f t="shared" si="100"/>
        <v>168.6773880137909</v>
      </c>
      <c r="Q735" s="11">
        <f t="shared" si="104"/>
        <v>2.6756987652983538E-2</v>
      </c>
    </row>
    <row r="736" spans="1:17">
      <c r="A736" s="9">
        <f t="shared" si="105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99"/>
        <v>125.9</v>
      </c>
      <c r="G736" s="8"/>
      <c r="H736" s="8"/>
      <c r="I736" s="8">
        <v>0</v>
      </c>
      <c r="J736" s="11">
        <v>0</v>
      </c>
      <c r="K736" s="18">
        <f t="shared" si="101"/>
        <v>0</v>
      </c>
      <c r="L736" s="10">
        <f t="shared" si="102"/>
        <v>0</v>
      </c>
      <c r="M736" s="10">
        <v>0</v>
      </c>
      <c r="N736" s="10">
        <v>0</v>
      </c>
      <c r="O736" s="247">
        <f t="shared" si="103"/>
        <v>0</v>
      </c>
      <c r="P736" s="10">
        <f t="shared" si="100"/>
        <v>0</v>
      </c>
      <c r="Q736" s="11">
        <f t="shared" si="104"/>
        <v>0</v>
      </c>
    </row>
    <row r="737" spans="1:17">
      <c r="A737" s="9">
        <f t="shared" si="105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99"/>
        <v>144.75</v>
      </c>
      <c r="G737" s="8"/>
      <c r="H737" s="8"/>
      <c r="I737" s="8">
        <v>4</v>
      </c>
      <c r="J737" s="11">
        <v>1.2828736369467607E-3</v>
      </c>
      <c r="K737" s="18">
        <f t="shared" si="101"/>
        <v>2.911007055805003</v>
      </c>
      <c r="L737" s="10">
        <f t="shared" si="102"/>
        <v>1.0703772944194996</v>
      </c>
      <c r="M737" s="10">
        <v>1.1244900577293135</v>
      </c>
      <c r="N737" s="10">
        <v>0.20679923027581781</v>
      </c>
      <c r="O737" s="247">
        <f t="shared" si="103"/>
        <v>0.20679923027581781</v>
      </c>
      <c r="P737" s="10">
        <f t="shared" si="100"/>
        <v>5.3126736382296347</v>
      </c>
      <c r="Q737" s="11">
        <f t="shared" si="104"/>
        <v>3.6702408554263453E-2</v>
      </c>
    </row>
    <row r="738" spans="1:17">
      <c r="A738" s="9">
        <f t="shared" si="105"/>
        <v>102</v>
      </c>
      <c r="B738" s="14" t="s">
        <v>1002</v>
      </c>
      <c r="C738" s="8">
        <v>122.4</v>
      </c>
      <c r="D738" s="8">
        <v>130.1</v>
      </c>
      <c r="E738" s="8">
        <v>0</v>
      </c>
      <c r="F738" s="8">
        <v>252.5</v>
      </c>
      <c r="G738" s="8">
        <v>1</v>
      </c>
      <c r="H738" s="8"/>
      <c r="I738" s="8">
        <v>2</v>
      </c>
      <c r="J738" s="11">
        <v>9.2392978133661843E-4</v>
      </c>
      <c r="K738" s="18">
        <f t="shared" si="101"/>
        <v>2.0965167847243609</v>
      </c>
      <c r="L738" s="10">
        <f t="shared" si="102"/>
        <v>0.77088922174314756</v>
      </c>
      <c r="M738" s="10">
        <v>0.80986141053279947</v>
      </c>
      <c r="N738" s="10">
        <v>1.0728672620880815</v>
      </c>
      <c r="O738" s="247">
        <f t="shared" si="103"/>
        <v>1.0728672620880815</v>
      </c>
      <c r="P738" s="10">
        <f t="shared" si="100"/>
        <v>4.7501346790883892</v>
      </c>
      <c r="Q738" s="11">
        <f t="shared" si="104"/>
        <v>1.8812414570647085E-2</v>
      </c>
    </row>
    <row r="739" spans="1:17">
      <c r="A739" s="9">
        <f t="shared" si="105"/>
        <v>103</v>
      </c>
      <c r="B739" s="14" t="s">
        <v>1003</v>
      </c>
      <c r="C739" s="8">
        <v>250.2</v>
      </c>
      <c r="D739" s="8">
        <v>0</v>
      </c>
      <c r="E739" s="8">
        <v>0</v>
      </c>
      <c r="F739" s="8">
        <v>250.2</v>
      </c>
      <c r="G739" s="8"/>
      <c r="H739" s="8">
        <v>2</v>
      </c>
      <c r="I739" s="8">
        <v>3</v>
      </c>
      <c r="J739" s="11">
        <v>1.5398829688943641E-3</v>
      </c>
      <c r="K739" s="18">
        <f t="shared" si="101"/>
        <v>3.4941946412072684</v>
      </c>
      <c r="L739" s="10">
        <f t="shared" si="102"/>
        <v>1.2848153695719127</v>
      </c>
      <c r="M739" s="10">
        <v>1.3497690175546657</v>
      </c>
      <c r="N739" s="10">
        <v>1.7881121034801357</v>
      </c>
      <c r="O739" s="247">
        <f t="shared" si="103"/>
        <v>1.7881121034801357</v>
      </c>
      <c r="P739" s="10">
        <f t="shared" si="100"/>
        <v>7.9168911318139825</v>
      </c>
      <c r="Q739" s="11">
        <f t="shared" si="104"/>
        <v>3.1642250726674592E-2</v>
      </c>
    </row>
    <row r="740" spans="1:17">
      <c r="A740" s="9">
        <f t="shared" si="105"/>
        <v>104</v>
      </c>
      <c r="B740" s="14" t="s">
        <v>1004</v>
      </c>
      <c r="C740" s="8">
        <v>327.2</v>
      </c>
      <c r="D740" s="8">
        <v>32.299999999999997</v>
      </c>
      <c r="E740" s="8">
        <v>188.7</v>
      </c>
      <c r="F740" s="8">
        <v>548.20000000000005</v>
      </c>
      <c r="G740" s="8">
        <v>1</v>
      </c>
      <c r="H740" s="8">
        <v>2</v>
      </c>
      <c r="I740" s="8">
        <v>10</v>
      </c>
      <c r="J740" s="11">
        <v>4.0036957191253468E-3</v>
      </c>
      <c r="K740" s="18">
        <f t="shared" si="101"/>
        <v>9.084906067138899</v>
      </c>
      <c r="L740" s="10">
        <f t="shared" si="102"/>
        <v>3.3405199608869736</v>
      </c>
      <c r="M740" s="10">
        <v>3.5093994456421314</v>
      </c>
      <c r="N740" s="10">
        <v>4.6490914690483525</v>
      </c>
      <c r="O740" s="247">
        <f t="shared" si="103"/>
        <v>4.6490914690483525</v>
      </c>
      <c r="P740" s="10">
        <f t="shared" si="100"/>
        <v>20.583916942716357</v>
      </c>
      <c r="Q740" s="11">
        <f t="shared" si="104"/>
        <v>3.7548188512798897E-2</v>
      </c>
    </row>
    <row r="741" spans="1:17">
      <c r="A741" s="9">
        <f t="shared" si="105"/>
        <v>105</v>
      </c>
      <c r="B741" s="14" t="s">
        <v>1005</v>
      </c>
      <c r="C741" s="8">
        <v>103.4</v>
      </c>
      <c r="D741" s="8">
        <v>0</v>
      </c>
      <c r="E741" s="8">
        <v>91</v>
      </c>
      <c r="F741" s="8">
        <v>194.4</v>
      </c>
      <c r="G741" s="8"/>
      <c r="H741" s="8">
        <v>2</v>
      </c>
      <c r="I741" s="8">
        <v>3</v>
      </c>
      <c r="J741" s="11">
        <v>1.5398829688943641E-3</v>
      </c>
      <c r="K741" s="18">
        <f t="shared" si="101"/>
        <v>3.4941946412072684</v>
      </c>
      <c r="L741" s="10">
        <f t="shared" si="102"/>
        <v>1.2848153695719127</v>
      </c>
      <c r="M741" s="10">
        <v>1.3497690175546657</v>
      </c>
      <c r="N741" s="10">
        <v>1.7881121034801357</v>
      </c>
      <c r="O741" s="247">
        <f t="shared" si="103"/>
        <v>1.7881121034801357</v>
      </c>
      <c r="P741" s="10">
        <f t="shared" si="100"/>
        <v>7.9168911318139825</v>
      </c>
      <c r="Q741" s="11">
        <f t="shared" si="104"/>
        <v>4.0724748620442293E-2</v>
      </c>
    </row>
    <row r="742" spans="1:17">
      <c r="A742" s="9">
        <f t="shared" si="105"/>
        <v>106</v>
      </c>
      <c r="B742" s="14" t="s">
        <v>1006</v>
      </c>
      <c r="C742" s="8">
        <v>208.6</v>
      </c>
      <c r="D742" s="8">
        <v>0</v>
      </c>
      <c r="E742" s="8">
        <v>50.5</v>
      </c>
      <c r="F742" s="8">
        <v>259.10000000000002</v>
      </c>
      <c r="G742" s="8"/>
      <c r="H742" s="8">
        <v>1</v>
      </c>
      <c r="I742" s="8">
        <v>8</v>
      </c>
      <c r="J742" s="11">
        <v>2.7717893440098555E-3</v>
      </c>
      <c r="K742" s="18">
        <f t="shared" si="101"/>
        <v>6.2895503541730839</v>
      </c>
      <c r="L742" s="10">
        <f t="shared" si="102"/>
        <v>2.3126676652294433</v>
      </c>
      <c r="M742" s="10">
        <v>2.4295842315983989</v>
      </c>
      <c r="N742" s="10">
        <v>3.2186017862642444</v>
      </c>
      <c r="O742" s="247">
        <f t="shared" si="103"/>
        <v>3.2186017862642444</v>
      </c>
      <c r="P742" s="10">
        <f t="shared" si="100"/>
        <v>14.250404037265172</v>
      </c>
      <c r="Q742" s="11">
        <f t="shared" si="104"/>
        <v>5.4999629630510118E-2</v>
      </c>
    </row>
    <row r="743" spans="1:17">
      <c r="A743" s="9">
        <f t="shared" si="105"/>
        <v>107</v>
      </c>
      <c r="B743" s="14" t="s">
        <v>1007</v>
      </c>
      <c r="C743" s="8">
        <v>71.2</v>
      </c>
      <c r="D743" s="8">
        <v>38.9</v>
      </c>
      <c r="E743" s="8">
        <v>0</v>
      </c>
      <c r="F743" s="8">
        <v>110.1</v>
      </c>
      <c r="G743" s="8">
        <v>2</v>
      </c>
      <c r="H743" s="8"/>
      <c r="I743" s="8">
        <v>1</v>
      </c>
      <c r="J743" s="11">
        <v>9.2392978133661843E-4</v>
      </c>
      <c r="K743" s="18">
        <f t="shared" si="101"/>
        <v>2.0965167847243609</v>
      </c>
      <c r="L743" s="10">
        <f t="shared" si="102"/>
        <v>0.77088922174314756</v>
      </c>
      <c r="M743" s="10">
        <v>0.80986141053279947</v>
      </c>
      <c r="N743" s="10">
        <v>1.0728672620880815</v>
      </c>
      <c r="O743" s="247">
        <f t="shared" si="103"/>
        <v>1.0728672620880815</v>
      </c>
      <c r="P743" s="10">
        <f t="shared" si="100"/>
        <v>4.7501346790883892</v>
      </c>
      <c r="Q743" s="11">
        <f t="shared" si="104"/>
        <v>4.3143820881820068E-2</v>
      </c>
    </row>
    <row r="744" spans="1:17">
      <c r="A744" s="9">
        <f t="shared" si="105"/>
        <v>108</v>
      </c>
      <c r="B744" s="14" t="s">
        <v>1008</v>
      </c>
      <c r="C744" s="8">
        <v>158.30000000000001</v>
      </c>
      <c r="D744" s="8">
        <v>0</v>
      </c>
      <c r="E744" s="8">
        <v>0</v>
      </c>
      <c r="F744" s="8">
        <v>158.30000000000001</v>
      </c>
      <c r="G744" s="8"/>
      <c r="H744" s="8"/>
      <c r="I744" s="8">
        <v>3</v>
      </c>
      <c r="J744" s="11">
        <v>9.2392978133661843E-4</v>
      </c>
      <c r="K744" s="18">
        <f t="shared" si="101"/>
        <v>2.0965167847243609</v>
      </c>
      <c r="L744" s="10">
        <f t="shared" si="102"/>
        <v>0.77088922174314756</v>
      </c>
      <c r="M744" s="10">
        <v>0.80986141053279947</v>
      </c>
      <c r="N744" s="10">
        <v>1.0728672620880815</v>
      </c>
      <c r="O744" s="247">
        <f t="shared" si="103"/>
        <v>1.0728672620880815</v>
      </c>
      <c r="P744" s="10">
        <f t="shared" si="100"/>
        <v>4.7501346790883892</v>
      </c>
      <c r="Q744" s="11">
        <f t="shared" si="104"/>
        <v>3.0007167903274724E-2</v>
      </c>
    </row>
    <row r="745" spans="1:17">
      <c r="A745" s="9">
        <f t="shared" si="105"/>
        <v>109</v>
      </c>
      <c r="B745" s="14" t="s">
        <v>1009</v>
      </c>
      <c r="C745" s="8">
        <v>88.6</v>
      </c>
      <c r="D745" s="8">
        <v>0</v>
      </c>
      <c r="E745" s="8">
        <v>0</v>
      </c>
      <c r="F745" s="8">
        <v>88.6</v>
      </c>
      <c r="G745" s="8"/>
      <c r="H745" s="8"/>
      <c r="I745" s="8">
        <v>0</v>
      </c>
      <c r="J745" s="11">
        <v>0</v>
      </c>
      <c r="K745" s="18">
        <f t="shared" si="101"/>
        <v>0</v>
      </c>
      <c r="L745" s="10">
        <f t="shared" si="102"/>
        <v>0</v>
      </c>
      <c r="M745" s="10">
        <v>0</v>
      </c>
      <c r="N745" s="10">
        <v>0</v>
      </c>
      <c r="O745" s="247">
        <f t="shared" si="103"/>
        <v>0</v>
      </c>
      <c r="P745" s="10">
        <f t="shared" si="100"/>
        <v>0</v>
      </c>
      <c r="Q745" s="11">
        <f t="shared" si="104"/>
        <v>0</v>
      </c>
    </row>
    <row r="746" spans="1:17">
      <c r="A746" s="9">
        <f t="shared" si="105"/>
        <v>110</v>
      </c>
      <c r="B746" s="14" t="s">
        <v>1010</v>
      </c>
      <c r="C746" s="8">
        <v>102.5</v>
      </c>
      <c r="D746" s="8">
        <v>0</v>
      </c>
      <c r="E746" s="8">
        <v>0</v>
      </c>
      <c r="F746" s="8">
        <v>102.5</v>
      </c>
      <c r="G746" s="8"/>
      <c r="H746" s="8"/>
      <c r="I746" s="8">
        <v>3</v>
      </c>
      <c r="J746" s="11">
        <v>9.2392978133661843E-4</v>
      </c>
      <c r="K746" s="18">
        <f t="shared" si="101"/>
        <v>2.0965167847243609</v>
      </c>
      <c r="L746" s="10">
        <f t="shared" si="102"/>
        <v>0.77088922174314756</v>
      </c>
      <c r="M746" s="10">
        <v>0.80986141053279947</v>
      </c>
      <c r="N746" s="10">
        <v>1.0728672620880815</v>
      </c>
      <c r="O746" s="247">
        <f t="shared" si="103"/>
        <v>1.0728672620880815</v>
      </c>
      <c r="P746" s="10">
        <f t="shared" si="100"/>
        <v>4.7501346790883892</v>
      </c>
      <c r="Q746" s="11">
        <f t="shared" si="104"/>
        <v>4.6342777356959894E-2</v>
      </c>
    </row>
    <row r="747" spans="1:17">
      <c r="A747" s="9">
        <f t="shared" si="105"/>
        <v>111</v>
      </c>
      <c r="B747" s="14" t="s">
        <v>1011</v>
      </c>
      <c r="C747" s="8">
        <v>73.900000000000006</v>
      </c>
      <c r="D747" s="8">
        <v>0</v>
      </c>
      <c r="E747" s="8">
        <v>0</v>
      </c>
      <c r="F747" s="8">
        <v>73.900000000000006</v>
      </c>
      <c r="G747" s="8"/>
      <c r="H747" s="8"/>
      <c r="I747" s="8">
        <v>2</v>
      </c>
      <c r="J747" s="11">
        <v>6.1595318755774562E-4</v>
      </c>
      <c r="K747" s="18">
        <f t="shared" si="101"/>
        <v>1.3976778564829073</v>
      </c>
      <c r="L747" s="10">
        <f t="shared" si="102"/>
        <v>0.51392614782876511</v>
      </c>
      <c r="M747" s="10">
        <v>0.53990760702186635</v>
      </c>
      <c r="N747" s="10">
        <v>0.71524484139205424</v>
      </c>
      <c r="O747" s="247">
        <f t="shared" si="103"/>
        <v>0.71524484139205424</v>
      </c>
      <c r="P747" s="10">
        <f t="shared" si="100"/>
        <v>3.1667564527255934</v>
      </c>
      <c r="Q747" s="11">
        <f t="shared" si="104"/>
        <v>4.2851914109953898E-2</v>
      </c>
    </row>
    <row r="748" spans="1:17">
      <c r="A748" s="9">
        <f t="shared" si="105"/>
        <v>112</v>
      </c>
      <c r="B748" s="14" t="s">
        <v>1012</v>
      </c>
      <c r="C748" s="8">
        <v>74.400000000000006</v>
      </c>
      <c r="D748" s="8">
        <v>0</v>
      </c>
      <c r="E748" s="8">
        <v>0</v>
      </c>
      <c r="F748" s="8">
        <v>74.400000000000006</v>
      </c>
      <c r="G748" s="8"/>
      <c r="H748" s="8"/>
      <c r="I748" s="8">
        <v>3</v>
      </c>
      <c r="J748" s="11">
        <v>9.2392978133661843E-4</v>
      </c>
      <c r="K748" s="18">
        <f t="shared" si="101"/>
        <v>2.0965167847243609</v>
      </c>
      <c r="L748" s="10">
        <f t="shared" si="102"/>
        <v>0.77088922174314756</v>
      </c>
      <c r="M748" s="10">
        <v>0.80986141053279947</v>
      </c>
      <c r="N748" s="10">
        <v>1.0728672620880815</v>
      </c>
      <c r="O748" s="247">
        <f t="shared" si="103"/>
        <v>1.0728672620880815</v>
      </c>
      <c r="P748" s="10">
        <f t="shared" si="100"/>
        <v>4.7501346790883892</v>
      </c>
      <c r="Q748" s="11">
        <f t="shared" si="104"/>
        <v>6.3845896224306295E-2</v>
      </c>
    </row>
    <row r="749" spans="1:17">
      <c r="A749" s="9">
        <f t="shared" si="105"/>
        <v>113</v>
      </c>
      <c r="B749" s="14" t="s">
        <v>1013</v>
      </c>
      <c r="C749" s="8">
        <v>66.400000000000006</v>
      </c>
      <c r="D749" s="8">
        <v>0</v>
      </c>
      <c r="E749" s="8">
        <v>0</v>
      </c>
      <c r="F749" s="8">
        <v>66.400000000000006</v>
      </c>
      <c r="G749" s="8"/>
      <c r="H749" s="8"/>
      <c r="I749" s="8">
        <v>2</v>
      </c>
      <c r="J749" s="11">
        <v>6.1595318755774562E-4</v>
      </c>
      <c r="K749" s="18">
        <f t="shared" si="101"/>
        <v>1.3976778564829073</v>
      </c>
      <c r="L749" s="10">
        <f t="shared" si="102"/>
        <v>0.51392614782876511</v>
      </c>
      <c r="M749" s="10">
        <v>0.53990760702186635</v>
      </c>
      <c r="N749" s="10">
        <v>0.71524484139205424</v>
      </c>
      <c r="O749" s="247">
        <f t="shared" si="103"/>
        <v>0.71524484139205424</v>
      </c>
      <c r="P749" s="10">
        <f t="shared" si="100"/>
        <v>3.1667564527255934</v>
      </c>
      <c r="Q749" s="11">
        <f t="shared" si="104"/>
        <v>4.7692115251891459E-2</v>
      </c>
    </row>
    <row r="750" spans="1:17">
      <c r="A750" s="9">
        <f t="shared" si="105"/>
        <v>114</v>
      </c>
      <c r="B750" s="14" t="s">
        <v>1014</v>
      </c>
      <c r="C750" s="8">
        <v>292.8</v>
      </c>
      <c r="D750" s="8">
        <v>0</v>
      </c>
      <c r="E750" s="8">
        <v>0</v>
      </c>
      <c r="F750" s="8">
        <v>292.8</v>
      </c>
      <c r="G750" s="8"/>
      <c r="H750" s="8"/>
      <c r="I750" s="8">
        <v>7</v>
      </c>
      <c r="J750" s="11">
        <v>2.1558361564521095E-3</v>
      </c>
      <c r="K750" s="18">
        <f t="shared" si="101"/>
        <v>4.8918724976901755</v>
      </c>
      <c r="L750" s="10">
        <f t="shared" si="102"/>
        <v>1.7987415174006776</v>
      </c>
      <c r="M750" s="10">
        <v>1.889676624576532</v>
      </c>
      <c r="N750" s="10">
        <v>2.5033569448721895</v>
      </c>
      <c r="O750" s="247">
        <f t="shared" si="103"/>
        <v>2.5033569448721895</v>
      </c>
      <c r="P750" s="10">
        <f t="shared" si="100"/>
        <v>11.083647584539575</v>
      </c>
      <c r="Q750" s="11">
        <f t="shared" si="104"/>
        <v>3.7853987652116033E-2</v>
      </c>
    </row>
    <row r="751" spans="1:17">
      <c r="A751" s="9">
        <f t="shared" si="105"/>
        <v>115</v>
      </c>
      <c r="B751" s="14" t="s">
        <v>1015</v>
      </c>
      <c r="C751" s="8">
        <v>80.5</v>
      </c>
      <c r="D751" s="8">
        <v>0</v>
      </c>
      <c r="E751" s="8">
        <v>0</v>
      </c>
      <c r="F751" s="8">
        <v>80.5</v>
      </c>
      <c r="G751" s="8"/>
      <c r="H751" s="8"/>
      <c r="I751" s="8">
        <v>2</v>
      </c>
      <c r="J751" s="11">
        <v>6.1595318755774562E-4</v>
      </c>
      <c r="K751" s="18">
        <f t="shared" si="101"/>
        <v>1.3976778564829073</v>
      </c>
      <c r="L751" s="10">
        <f t="shared" si="102"/>
        <v>0.51392614782876511</v>
      </c>
      <c r="M751" s="10">
        <v>0.53990760702186635</v>
      </c>
      <c r="N751" s="10">
        <v>9.9291653834308588E-2</v>
      </c>
      <c r="O751" s="247">
        <f t="shared" si="103"/>
        <v>9.9291653834308588E-2</v>
      </c>
      <c r="P751" s="10">
        <f t="shared" si="100"/>
        <v>2.5508032651678474</v>
      </c>
      <c r="Q751" s="11">
        <f t="shared" si="104"/>
        <v>3.1686997082830404E-2</v>
      </c>
    </row>
    <row r="752" spans="1:17">
      <c r="A752" s="9">
        <f t="shared" si="105"/>
        <v>116</v>
      </c>
      <c r="B752" s="14" t="s">
        <v>1022</v>
      </c>
      <c r="C752" s="8">
        <v>5781.6</v>
      </c>
      <c r="D752" s="8">
        <v>0</v>
      </c>
      <c r="E752" s="8">
        <v>1408.3</v>
      </c>
      <c r="F752" s="8">
        <v>7189.9</v>
      </c>
      <c r="G752" s="8"/>
      <c r="H752" s="8">
        <v>3</v>
      </c>
      <c r="I752" s="8">
        <v>119</v>
      </c>
      <c r="J752" s="11">
        <v>3.7573144441022485E-2</v>
      </c>
      <c r="K752" s="18">
        <f t="shared" si="101"/>
        <v>85.258349245457353</v>
      </c>
      <c r="L752" s="10">
        <f t="shared" si="102"/>
        <v>31.34949501755467</v>
      </c>
      <c r="M752" s="10">
        <v>32.934364028333846</v>
      </c>
      <c r="N752" s="10">
        <v>6.0567908838928242</v>
      </c>
      <c r="O752" s="247">
        <f t="shared" si="103"/>
        <v>6.0567908838928242</v>
      </c>
      <c r="P752" s="10">
        <f t="shared" si="100"/>
        <v>155.5989991752387</v>
      </c>
      <c r="Q752" s="11">
        <f t="shared" si="104"/>
        <v>2.1641330084596268E-2</v>
      </c>
    </row>
    <row r="753" spans="1:17">
      <c r="A753" s="9">
        <f t="shared" si="105"/>
        <v>117</v>
      </c>
      <c r="B753" s="14" t="s">
        <v>1023</v>
      </c>
      <c r="C753" s="8">
        <v>4140.5</v>
      </c>
      <c r="D753" s="8">
        <v>0</v>
      </c>
      <c r="E753" s="8">
        <v>110.1</v>
      </c>
      <c r="F753" s="8">
        <v>4250.6000000000004</v>
      </c>
      <c r="G753" s="8"/>
      <c r="H753" s="8">
        <v>2</v>
      </c>
      <c r="I753" s="8">
        <v>69</v>
      </c>
      <c r="J753" s="11">
        <v>2.1866338158299969E-2</v>
      </c>
      <c r="K753" s="18">
        <f t="shared" si="101"/>
        <v>49.617563905143214</v>
      </c>
      <c r="L753" s="10">
        <f t="shared" si="102"/>
        <v>18.244378247921162</v>
      </c>
      <c r="M753" s="10">
        <v>19.166720049276254</v>
      </c>
      <c r="N753" s="10">
        <v>3.524853711117955</v>
      </c>
      <c r="O753" s="247">
        <f t="shared" si="103"/>
        <v>3.524853711117955</v>
      </c>
      <c r="P753" s="10">
        <f t="shared" si="100"/>
        <v>90.553515913458583</v>
      </c>
      <c r="Q753" s="11">
        <f t="shared" si="104"/>
        <v>2.1303702045230927E-2</v>
      </c>
    </row>
    <row r="754" spans="1:17">
      <c r="A754" s="9">
        <f t="shared" si="105"/>
        <v>118</v>
      </c>
      <c r="B754" s="14" t="s">
        <v>1024</v>
      </c>
      <c r="C754" s="8">
        <v>4108.8</v>
      </c>
      <c r="D754" s="8">
        <v>0</v>
      </c>
      <c r="E754" s="8">
        <v>118</v>
      </c>
      <c r="F754" s="8">
        <v>4226.8</v>
      </c>
      <c r="G754" s="8"/>
      <c r="H754" s="8">
        <v>2</v>
      </c>
      <c r="I754" s="8">
        <v>68</v>
      </c>
      <c r="J754" s="11">
        <v>2.1558361564521098E-2</v>
      </c>
      <c r="K754" s="18">
        <f t="shared" si="101"/>
        <v>48.918724976901764</v>
      </c>
      <c r="L754" s="10">
        <f t="shared" si="102"/>
        <v>17.987415174006781</v>
      </c>
      <c r="M754" s="10">
        <v>18.896766245765324</v>
      </c>
      <c r="N754" s="10">
        <v>3.4752078842008007</v>
      </c>
      <c r="O754" s="247">
        <f t="shared" si="103"/>
        <v>3.4752078842008007</v>
      </c>
      <c r="P754" s="10">
        <f t="shared" si="100"/>
        <v>89.278114280874661</v>
      </c>
      <c r="Q754" s="11">
        <f t="shared" si="104"/>
        <v>2.1121915936612723E-2</v>
      </c>
    </row>
    <row r="755" spans="1:17">
      <c r="A755" s="9">
        <f t="shared" si="105"/>
        <v>119</v>
      </c>
      <c r="B755" s="14" t="s">
        <v>1025</v>
      </c>
      <c r="C755" s="8">
        <v>8284.9699999999993</v>
      </c>
      <c r="D755" s="8">
        <v>0</v>
      </c>
      <c r="E755" s="8">
        <v>584.5</v>
      </c>
      <c r="F755" s="8">
        <v>8869.4699999999993</v>
      </c>
      <c r="G755" s="8"/>
      <c r="H755" s="8">
        <v>3</v>
      </c>
      <c r="I755" s="8">
        <v>140</v>
      </c>
      <c r="J755" s="11">
        <v>4.4040652910378814E-2</v>
      </c>
      <c r="K755" s="18">
        <f t="shared" si="101"/>
        <v>99.933966738527886</v>
      </c>
      <c r="L755" s="10">
        <f t="shared" si="102"/>
        <v>36.745719569756709</v>
      </c>
      <c r="M755" s="10">
        <v>38.603393902063445</v>
      </c>
      <c r="N755" s="10">
        <v>7.0993532491530642</v>
      </c>
      <c r="O755" s="247">
        <f t="shared" si="103"/>
        <v>7.0993532491530642</v>
      </c>
      <c r="P755" s="10">
        <f t="shared" si="100"/>
        <v>182.3824334595011</v>
      </c>
      <c r="Q755" s="11">
        <f t="shared" si="104"/>
        <v>2.0562946090296391E-2</v>
      </c>
    </row>
    <row r="756" spans="1:17">
      <c r="A756" s="9">
        <f t="shared" si="105"/>
        <v>120</v>
      </c>
      <c r="B756" s="14" t="s">
        <v>1028</v>
      </c>
      <c r="C756" s="8">
        <v>4140.28</v>
      </c>
      <c r="D756" s="8">
        <v>0</v>
      </c>
      <c r="E756" s="8">
        <v>35.4</v>
      </c>
      <c r="F756" s="8">
        <v>4175.68</v>
      </c>
      <c r="G756" s="8"/>
      <c r="H756" s="8">
        <v>1</v>
      </c>
      <c r="I756" s="8">
        <v>70</v>
      </c>
      <c r="J756" s="11">
        <v>2.1866338158299969E-2</v>
      </c>
      <c r="K756" s="18">
        <f t="shared" si="101"/>
        <v>49.617563905143214</v>
      </c>
      <c r="L756" s="10">
        <f t="shared" si="102"/>
        <v>18.244378247921162</v>
      </c>
      <c r="M756" s="10">
        <v>19.166720049276254</v>
      </c>
      <c r="N756" s="10">
        <v>3.524853711117955</v>
      </c>
      <c r="O756" s="247">
        <f t="shared" si="103"/>
        <v>3.524853711117955</v>
      </c>
      <c r="P756" s="10">
        <f t="shared" si="100"/>
        <v>90.553515913458583</v>
      </c>
      <c r="Q756" s="11">
        <f t="shared" si="104"/>
        <v>2.1685932809376814E-2</v>
      </c>
    </row>
    <row r="757" spans="1:17">
      <c r="A757" s="9">
        <f t="shared" si="105"/>
        <v>121</v>
      </c>
      <c r="B757" s="14" t="s">
        <v>1029</v>
      </c>
      <c r="C757" s="8">
        <v>4420.8999999999996</v>
      </c>
      <c r="D757" s="8">
        <v>0</v>
      </c>
      <c r="E757" s="8">
        <v>0</v>
      </c>
      <c r="F757" s="8">
        <v>4420.8999999999996</v>
      </c>
      <c r="G757" s="8"/>
      <c r="H757" s="8"/>
      <c r="I757" s="8">
        <v>77</v>
      </c>
      <c r="J757" s="11">
        <v>2.3714197720973208E-2</v>
      </c>
      <c r="K757" s="18">
        <f t="shared" si="101"/>
        <v>53.810597474591937</v>
      </c>
      <c r="L757" s="10">
        <f t="shared" si="102"/>
        <v>19.786156691407456</v>
      </c>
      <c r="M757" s="10">
        <v>20.786442870341855</v>
      </c>
      <c r="N757" s="10">
        <v>3.8227286726208809</v>
      </c>
      <c r="O757" s="247">
        <f t="shared" si="103"/>
        <v>3.8227286726208809</v>
      </c>
      <c r="P757" s="10">
        <f t="shared" si="100"/>
        <v>98.205925708962127</v>
      </c>
      <c r="Q757" s="11">
        <f t="shared" si="104"/>
        <v>2.2214012013156176E-2</v>
      </c>
    </row>
    <row r="758" spans="1:17">
      <c r="A758" s="9">
        <f t="shared" si="105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v>6429.7</v>
      </c>
      <c r="G758" s="8">
        <v>1</v>
      </c>
      <c r="H758" s="8">
        <v>1</v>
      </c>
      <c r="I758" s="8">
        <v>102</v>
      </c>
      <c r="J758" s="11">
        <v>3.2029565753002774E-2</v>
      </c>
      <c r="K758" s="18">
        <f t="shared" si="101"/>
        <v>72.679248537111192</v>
      </c>
      <c r="L758" s="10">
        <f t="shared" si="102"/>
        <v>26.724159687095788</v>
      </c>
      <c r="M758" s="10">
        <v>28.075195565137051</v>
      </c>
      <c r="N758" s="10">
        <v>5.1631659993840469</v>
      </c>
      <c r="O758" s="247">
        <f t="shared" si="103"/>
        <v>5.1631659993840469</v>
      </c>
      <c r="P758" s="10">
        <f t="shared" si="100"/>
        <v>132.64176978872808</v>
      </c>
      <c r="Q758" s="11">
        <f t="shared" si="104"/>
        <v>2.0629542558552979E-2</v>
      </c>
    </row>
    <row r="759" spans="1:17">
      <c r="A759" s="9">
        <f t="shared" si="105"/>
        <v>123</v>
      </c>
      <c r="B759" s="14" t="s">
        <v>1031</v>
      </c>
      <c r="C759" s="8">
        <v>3391.6</v>
      </c>
      <c r="D759" s="8">
        <v>0</v>
      </c>
      <c r="E759" s="8">
        <v>0</v>
      </c>
      <c r="F759" s="8">
        <v>3391.6</v>
      </c>
      <c r="G759" s="8"/>
      <c r="H759" s="8"/>
      <c r="I759" s="8">
        <v>70</v>
      </c>
      <c r="J759" s="11">
        <v>2.1558361564521098E-2</v>
      </c>
      <c r="K759" s="18">
        <f t="shared" si="101"/>
        <v>48.918724976901764</v>
      </c>
      <c r="L759" s="10">
        <f t="shared" si="102"/>
        <v>17.987415174006781</v>
      </c>
      <c r="M759" s="10">
        <v>18.896766245765324</v>
      </c>
      <c r="N759" s="10">
        <v>3.4752078842008007</v>
      </c>
      <c r="O759" s="247">
        <f t="shared" si="103"/>
        <v>3.4752078842008007</v>
      </c>
      <c r="P759" s="10">
        <f t="shared" si="100"/>
        <v>89.278114280874661</v>
      </c>
      <c r="Q759" s="11">
        <f t="shared" si="104"/>
        <v>2.6323302948718794E-2</v>
      </c>
    </row>
    <row r="760" spans="1:17">
      <c r="A760" s="9">
        <f t="shared" si="105"/>
        <v>124</v>
      </c>
      <c r="B760" s="14" t="s">
        <v>1032</v>
      </c>
      <c r="C760" s="8">
        <v>4546.3</v>
      </c>
      <c r="D760" s="8">
        <v>0</v>
      </c>
      <c r="E760" s="8">
        <v>0</v>
      </c>
      <c r="F760" s="8">
        <v>4546.3</v>
      </c>
      <c r="G760" s="8"/>
      <c r="H760" s="8"/>
      <c r="I760" s="8">
        <v>100</v>
      </c>
      <c r="J760" s="11">
        <v>3.0797659377887282E-2</v>
      </c>
      <c r="K760" s="18">
        <f t="shared" si="101"/>
        <v>69.883892824145377</v>
      </c>
      <c r="L760" s="10">
        <f t="shared" si="102"/>
        <v>25.696307391438257</v>
      </c>
      <c r="M760" s="10">
        <v>26.995380351093317</v>
      </c>
      <c r="N760" s="10">
        <v>4.9645826917154299</v>
      </c>
      <c r="O760" s="247">
        <f t="shared" si="103"/>
        <v>4.9645826917154299</v>
      </c>
      <c r="P760" s="10">
        <f t="shared" si="100"/>
        <v>127.54016325839238</v>
      </c>
      <c r="Q760" s="11">
        <f t="shared" si="104"/>
        <v>2.8053617943908756E-2</v>
      </c>
    </row>
    <row r="761" spans="1:17">
      <c r="A761" s="9">
        <f t="shared" si="105"/>
        <v>125</v>
      </c>
      <c r="B761" s="14" t="s">
        <v>1033</v>
      </c>
      <c r="C761" s="8">
        <v>3942.03</v>
      </c>
      <c r="D761" s="8">
        <v>0</v>
      </c>
      <c r="E761" s="8">
        <v>0</v>
      </c>
      <c r="F761" s="8">
        <v>3942.03</v>
      </c>
      <c r="G761" s="8"/>
      <c r="H761" s="8"/>
      <c r="I761" s="8">
        <v>105</v>
      </c>
      <c r="J761" s="11">
        <v>3.2337542346781642E-2</v>
      </c>
      <c r="K761" s="18">
        <f t="shared" si="101"/>
        <v>73.378087465352635</v>
      </c>
      <c r="L761" s="10">
        <f t="shared" si="102"/>
        <v>26.981122761010166</v>
      </c>
      <c r="M761" s="10">
        <v>28.345149368647981</v>
      </c>
      <c r="N761" s="10">
        <v>44.017862642439169</v>
      </c>
      <c r="O761" s="247">
        <f t="shared" si="103"/>
        <v>44.017862642439169</v>
      </c>
      <c r="P761" s="10">
        <f t="shared" si="100"/>
        <v>172.72222223744996</v>
      </c>
      <c r="Q761" s="11">
        <f t="shared" si="104"/>
        <v>4.3815552453291821E-2</v>
      </c>
    </row>
    <row r="762" spans="1:17">
      <c r="A762" s="9">
        <f t="shared" si="105"/>
        <v>126</v>
      </c>
      <c r="B762" s="14" t="s">
        <v>1034</v>
      </c>
      <c r="C762" s="8">
        <v>4373.2</v>
      </c>
      <c r="D762" s="8">
        <v>0</v>
      </c>
      <c r="E762" s="8">
        <v>0</v>
      </c>
      <c r="F762" s="8">
        <v>4373.2</v>
      </c>
      <c r="G762" s="8"/>
      <c r="H762" s="8"/>
      <c r="I762" s="8">
        <v>95</v>
      </c>
      <c r="J762" s="11">
        <v>2.9257776408992919E-2</v>
      </c>
      <c r="K762" s="18">
        <f t="shared" si="101"/>
        <v>66.389698182938105</v>
      </c>
      <c r="L762" s="10">
        <f t="shared" si="102"/>
        <v>24.411492021866344</v>
      </c>
      <c r="M762" s="10">
        <v>25.645611333538653</v>
      </c>
      <c r="N762" s="10">
        <v>4.7163535571296578</v>
      </c>
      <c r="O762" s="247">
        <f t="shared" si="103"/>
        <v>4.7163535571296578</v>
      </c>
      <c r="P762" s="10">
        <f t="shared" si="100"/>
        <v>121.16315509547275</v>
      </c>
      <c r="Q762" s="11">
        <f t="shared" si="104"/>
        <v>2.7705834422270363E-2</v>
      </c>
    </row>
    <row r="763" spans="1:17">
      <c r="A763" s="9">
        <f t="shared" si="105"/>
        <v>127</v>
      </c>
      <c r="B763" s="14" t="s">
        <v>42</v>
      </c>
      <c r="C763" s="8">
        <v>5423.9</v>
      </c>
      <c r="D763" s="8">
        <v>0</v>
      </c>
      <c r="E763" s="8">
        <v>0</v>
      </c>
      <c r="F763" s="8">
        <v>5423.9</v>
      </c>
      <c r="G763" s="8"/>
      <c r="H763" s="8"/>
      <c r="I763" s="8">
        <v>100</v>
      </c>
      <c r="J763" s="11">
        <v>3.0797659377887282E-2</v>
      </c>
      <c r="K763" s="18">
        <f t="shared" si="101"/>
        <v>69.883892824145377</v>
      </c>
      <c r="L763" s="10">
        <f t="shared" si="102"/>
        <v>25.696307391438257</v>
      </c>
      <c r="M763" s="10">
        <v>26.995380351093317</v>
      </c>
      <c r="N763" s="10">
        <v>4.9645826917154299</v>
      </c>
      <c r="O763" s="247">
        <f t="shared" si="103"/>
        <v>4.9645826917154299</v>
      </c>
      <c r="P763" s="10">
        <f t="shared" ref="P763:P773" si="106">K763+L763+M763+O763</f>
        <v>127.54016325839238</v>
      </c>
      <c r="Q763" s="11">
        <f t="shared" si="104"/>
        <v>2.3514475425135493E-2</v>
      </c>
    </row>
    <row r="764" spans="1:17">
      <c r="A764" s="9">
        <f t="shared" si="105"/>
        <v>128</v>
      </c>
      <c r="B764" s="14" t="s">
        <v>1039</v>
      </c>
      <c r="C764" s="8">
        <v>92.4</v>
      </c>
      <c r="D764" s="8">
        <v>0</v>
      </c>
      <c r="E764" s="8">
        <v>0</v>
      </c>
      <c r="F764" s="8">
        <v>92.4</v>
      </c>
      <c r="G764" s="8"/>
      <c r="H764" s="8"/>
      <c r="I764" s="8">
        <v>0</v>
      </c>
      <c r="J764" s="11">
        <v>0</v>
      </c>
      <c r="K764" s="18">
        <f t="shared" si="101"/>
        <v>0</v>
      </c>
      <c r="L764" s="10">
        <f t="shared" si="102"/>
        <v>0</v>
      </c>
      <c r="M764" s="10">
        <v>0</v>
      </c>
      <c r="N764" s="10">
        <v>0</v>
      </c>
      <c r="O764" s="247">
        <f t="shared" si="103"/>
        <v>0</v>
      </c>
      <c r="P764" s="10">
        <f t="shared" si="106"/>
        <v>0</v>
      </c>
      <c r="Q764" s="11">
        <f t="shared" si="104"/>
        <v>0</v>
      </c>
    </row>
    <row r="765" spans="1:17">
      <c r="A765" s="9">
        <f t="shared" si="105"/>
        <v>129</v>
      </c>
      <c r="B765" s="14" t="s">
        <v>1040</v>
      </c>
      <c r="C765" s="8">
        <v>26.1</v>
      </c>
      <c r="D765" s="8">
        <v>0</v>
      </c>
      <c r="E765" s="8">
        <v>0</v>
      </c>
      <c r="F765" s="8">
        <v>26.1</v>
      </c>
      <c r="G765" s="8"/>
      <c r="H765" s="8"/>
      <c r="I765" s="8">
        <v>0</v>
      </c>
      <c r="J765" s="11">
        <v>0</v>
      </c>
      <c r="K765" s="18">
        <f t="shared" ref="K765:K773" si="107">J765*$K$2</f>
        <v>0</v>
      </c>
      <c r="L765" s="10">
        <f t="shared" ref="L765:L773" si="108">K765*0.3677</f>
        <v>0</v>
      </c>
      <c r="M765" s="10">
        <v>0</v>
      </c>
      <c r="N765" s="10">
        <v>0</v>
      </c>
      <c r="O765" s="247">
        <f t="shared" ref="O765:O773" si="109">N765*$O$2</f>
        <v>0</v>
      </c>
      <c r="P765" s="10">
        <f t="shared" si="106"/>
        <v>0</v>
      </c>
      <c r="Q765" s="11">
        <f t="shared" ref="Q765:Q774" si="110">P765/F765</f>
        <v>0</v>
      </c>
    </row>
    <row r="766" spans="1:17">
      <c r="A766" s="9">
        <f t="shared" ref="A766:A773" si="111">A765+1</f>
        <v>130</v>
      </c>
      <c r="B766" s="14" t="s">
        <v>1043</v>
      </c>
      <c r="C766" s="8">
        <v>5964.3</v>
      </c>
      <c r="D766" s="8">
        <v>0</v>
      </c>
      <c r="E766" s="8">
        <v>0</v>
      </c>
      <c r="F766" s="8">
        <v>5964.3</v>
      </c>
      <c r="G766" s="8"/>
      <c r="H766" s="8"/>
      <c r="I766" s="8">
        <v>124</v>
      </c>
      <c r="J766" s="11">
        <v>3.8189097628580228E-2</v>
      </c>
      <c r="K766" s="18">
        <f t="shared" si="107"/>
        <v>86.656027101940253</v>
      </c>
      <c r="L766" s="10">
        <f t="shared" si="108"/>
        <v>31.863421165383432</v>
      </c>
      <c r="M766" s="10">
        <v>33.474271635355713</v>
      </c>
      <c r="N766" s="10">
        <v>6.1560825377271327</v>
      </c>
      <c r="O766" s="247">
        <f t="shared" si="109"/>
        <v>6.1560825377271327</v>
      </c>
      <c r="P766" s="10">
        <f t="shared" si="106"/>
        <v>158.14980244040655</v>
      </c>
      <c r="Q766" s="11">
        <f t="shared" si="110"/>
        <v>2.6516071029359111E-2</v>
      </c>
    </row>
    <row r="767" spans="1:17">
      <c r="A767" s="9">
        <f t="shared" si="111"/>
        <v>131</v>
      </c>
      <c r="B767" s="14" t="s">
        <v>1044</v>
      </c>
      <c r="C767" s="8">
        <v>5911.3</v>
      </c>
      <c r="D767" s="8">
        <v>0</v>
      </c>
      <c r="E767" s="8">
        <v>0</v>
      </c>
      <c r="F767" s="8">
        <v>5911.3</v>
      </c>
      <c r="G767" s="8"/>
      <c r="H767" s="8"/>
      <c r="I767" s="8">
        <v>129</v>
      </c>
      <c r="J767" s="11">
        <v>3.9728980597474595E-2</v>
      </c>
      <c r="K767" s="18">
        <f t="shared" si="107"/>
        <v>90.150221743147526</v>
      </c>
      <c r="L767" s="10">
        <f t="shared" si="108"/>
        <v>33.148236534955345</v>
      </c>
      <c r="M767" s="10">
        <v>34.824040652910377</v>
      </c>
      <c r="N767" s="10">
        <v>6.4043116723129039</v>
      </c>
      <c r="O767" s="247">
        <f t="shared" si="109"/>
        <v>6.4043116723129039</v>
      </c>
      <c r="P767" s="10">
        <f t="shared" si="106"/>
        <v>164.52681060332614</v>
      </c>
      <c r="Q767" s="11">
        <f t="shared" si="110"/>
        <v>2.7832593609413519E-2</v>
      </c>
    </row>
    <row r="768" spans="1:17">
      <c r="A768" s="9">
        <f t="shared" si="111"/>
        <v>132</v>
      </c>
      <c r="B768" s="14" t="s">
        <v>1045</v>
      </c>
      <c r="C768" s="8">
        <v>3419.4</v>
      </c>
      <c r="D768" s="8">
        <v>0</v>
      </c>
      <c r="E768" s="8">
        <v>0</v>
      </c>
      <c r="F768" s="8">
        <v>3419.4</v>
      </c>
      <c r="G768" s="8"/>
      <c r="H768" s="8"/>
      <c r="I768" s="8">
        <v>70</v>
      </c>
      <c r="J768" s="11">
        <v>2.1558361564521098E-2</v>
      </c>
      <c r="K768" s="18">
        <f t="shared" si="107"/>
        <v>48.918724976901764</v>
      </c>
      <c r="L768" s="10">
        <f t="shared" si="108"/>
        <v>17.987415174006781</v>
      </c>
      <c r="M768" s="10">
        <v>18.896766245765324</v>
      </c>
      <c r="N768" s="10">
        <v>3.4752078842008007</v>
      </c>
      <c r="O768" s="247">
        <f t="shared" si="109"/>
        <v>3.4752078842008007</v>
      </c>
      <c r="P768" s="10">
        <f t="shared" si="106"/>
        <v>89.278114280874661</v>
      </c>
      <c r="Q768" s="11">
        <f t="shared" si="110"/>
        <v>2.6109292355639777E-2</v>
      </c>
    </row>
    <row r="769" spans="1:18">
      <c r="A769" s="9">
        <f t="shared" si="111"/>
        <v>133</v>
      </c>
      <c r="B769" s="251" t="s">
        <v>1363</v>
      </c>
      <c r="C769" s="8">
        <v>1763.8</v>
      </c>
      <c r="D769" s="8">
        <v>0</v>
      </c>
      <c r="E769" s="8">
        <v>0</v>
      </c>
      <c r="F769" s="8">
        <v>1763.8</v>
      </c>
      <c r="G769" s="8"/>
      <c r="H769" s="8"/>
      <c r="I769" s="8">
        <v>48</v>
      </c>
      <c r="J769" s="11">
        <v>2.4767801857585137E-2</v>
      </c>
      <c r="K769" s="18">
        <f t="shared" si="107"/>
        <v>56.201362229102166</v>
      </c>
      <c r="L769" s="10">
        <f t="shared" si="108"/>
        <v>20.665240891640867</v>
      </c>
      <c r="M769" s="10">
        <v>25.043814241486064</v>
      </c>
      <c r="N769" s="10">
        <v>3.992569659442724</v>
      </c>
      <c r="O769" s="247">
        <f t="shared" si="109"/>
        <v>3.992569659442724</v>
      </c>
      <c r="P769" s="10">
        <f t="shared" si="106"/>
        <v>105.90298702167182</v>
      </c>
      <c r="Q769" s="11">
        <f t="shared" si="110"/>
        <v>6.0042514469708486E-2</v>
      </c>
      <c r="R769" s="11"/>
    </row>
    <row r="770" spans="1:18">
      <c r="A770" s="9">
        <f t="shared" si="111"/>
        <v>134</v>
      </c>
      <c r="B770" s="251" t="s">
        <v>1364</v>
      </c>
      <c r="C770" s="8">
        <v>3931</v>
      </c>
      <c r="D770" s="8">
        <v>0</v>
      </c>
      <c r="E770" s="8">
        <v>0</v>
      </c>
      <c r="F770" s="8">
        <v>3931</v>
      </c>
      <c r="G770" s="8"/>
      <c r="H770" s="8"/>
      <c r="I770" s="8">
        <v>106</v>
      </c>
      <c r="J770" s="11">
        <v>5.4695562435500514E-2</v>
      </c>
      <c r="K770" s="18">
        <f t="shared" si="107"/>
        <v>124.11134158926728</v>
      </c>
      <c r="L770" s="10">
        <f t="shared" si="108"/>
        <v>45.635740302373584</v>
      </c>
      <c r="M770" s="10">
        <v>55.305089783281737</v>
      </c>
      <c r="N770" s="10">
        <v>8.8169246646026824</v>
      </c>
      <c r="O770" s="247">
        <f t="shared" si="109"/>
        <v>8.8169246646026824</v>
      </c>
      <c r="P770" s="10">
        <f t="shared" si="106"/>
        <v>233.8690963395253</v>
      </c>
      <c r="Q770" s="11">
        <f t="shared" si="110"/>
        <v>5.9493537608630194E-2</v>
      </c>
      <c r="R770" s="11"/>
    </row>
    <row r="771" spans="1:18">
      <c r="A771" s="9">
        <f t="shared" si="111"/>
        <v>135</v>
      </c>
      <c r="B771" s="251" t="s">
        <v>1365</v>
      </c>
      <c r="C771" s="8">
        <v>2191.9</v>
      </c>
      <c r="D771" s="8">
        <v>0</v>
      </c>
      <c r="E771" s="8">
        <v>0</v>
      </c>
      <c r="F771" s="8">
        <v>2191.9</v>
      </c>
      <c r="G771" s="8"/>
      <c r="H771" s="8"/>
      <c r="I771" s="8">
        <v>98</v>
      </c>
      <c r="J771" s="11">
        <v>5.0567595459236322E-2</v>
      </c>
      <c r="K771" s="18">
        <f t="shared" si="107"/>
        <v>114.74444788441693</v>
      </c>
      <c r="L771" s="10">
        <f t="shared" si="108"/>
        <v>42.191533487100109</v>
      </c>
      <c r="M771" s="10">
        <v>51.131120743034053</v>
      </c>
      <c r="N771" s="10">
        <v>8.1514963880288942</v>
      </c>
      <c r="O771" s="247">
        <f t="shared" si="109"/>
        <v>8.1514963880288942</v>
      </c>
      <c r="P771" s="10">
        <f t="shared" si="106"/>
        <v>216.21859850257999</v>
      </c>
      <c r="Q771" s="11">
        <f t="shared" si="110"/>
        <v>9.8644371779086637E-2</v>
      </c>
      <c r="R771" s="11"/>
    </row>
    <row r="772" spans="1:18">
      <c r="A772" s="9">
        <f t="shared" si="111"/>
        <v>136</v>
      </c>
      <c r="B772" s="251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8"/>
      <c r="H772" s="8"/>
      <c r="I772" s="8">
        <v>89</v>
      </c>
      <c r="J772" s="11">
        <v>4.5923632610939111E-2</v>
      </c>
      <c r="K772" s="18">
        <f t="shared" si="107"/>
        <v>104.20669246646027</v>
      </c>
      <c r="L772" s="10">
        <f t="shared" si="108"/>
        <v>38.316800819917447</v>
      </c>
      <c r="M772" s="10">
        <v>46.435405572755421</v>
      </c>
      <c r="N772" s="10">
        <v>7.4028895768833838</v>
      </c>
      <c r="O772" s="247">
        <f t="shared" si="109"/>
        <v>7.4028895768833838</v>
      </c>
      <c r="P772" s="10">
        <f t="shared" si="106"/>
        <v>196.36178843601652</v>
      </c>
      <c r="Q772" s="11">
        <f t="shared" si="110"/>
        <v>9.5543418159709487E-2</v>
      </c>
      <c r="R772" s="11"/>
    </row>
    <row r="773" spans="1:18">
      <c r="A773" s="9">
        <f t="shared" si="111"/>
        <v>137</v>
      </c>
      <c r="B773" s="251" t="s">
        <v>1367</v>
      </c>
      <c r="C773" s="8">
        <v>4130.1000000000004</v>
      </c>
      <c r="D773" s="8">
        <v>0</v>
      </c>
      <c r="E773" s="8">
        <v>0</v>
      </c>
      <c r="F773" s="8">
        <v>4130.1000000000004</v>
      </c>
      <c r="G773" s="8"/>
      <c r="H773" s="8"/>
      <c r="I773" s="8">
        <v>203</v>
      </c>
      <c r="J773" s="11">
        <v>0.10474716202270382</v>
      </c>
      <c r="K773" s="18">
        <f t="shared" si="107"/>
        <v>237.68492776057792</v>
      </c>
      <c r="L773" s="10">
        <f t="shared" si="108"/>
        <v>87.396747937564513</v>
      </c>
      <c r="M773" s="10">
        <v>105.91446439628481</v>
      </c>
      <c r="N773" s="10">
        <v>16.885242518059854</v>
      </c>
      <c r="O773" s="247">
        <f t="shared" si="109"/>
        <v>16.885242518059854</v>
      </c>
      <c r="P773" s="10">
        <f t="shared" si="106"/>
        <v>447.88138261248707</v>
      </c>
      <c r="Q773" s="11">
        <f t="shared" si="110"/>
        <v>0.10844322961005473</v>
      </c>
      <c r="R773" s="11"/>
    </row>
    <row r="774" spans="1:18">
      <c r="A774" s="12"/>
      <c r="B774" s="17" t="s">
        <v>576</v>
      </c>
      <c r="C774" s="13">
        <f>SUM(C637:C768)</f>
        <v>219742.97999999998</v>
      </c>
      <c r="D774" s="13">
        <f>SUM(D637:D768)</f>
        <v>786.9</v>
      </c>
      <c r="E774" s="13">
        <f>SUM(E637:E768)</f>
        <v>5137.9000000000005</v>
      </c>
      <c r="F774" s="13">
        <f>SUM(F637:F773)</f>
        <v>239739.78999999992</v>
      </c>
      <c r="G774" s="13">
        <f t="shared" ref="G774:P774" si="112">SUM(G637:G773)</f>
        <v>14</v>
      </c>
      <c r="H774" s="13">
        <f t="shared" si="112"/>
        <v>34</v>
      </c>
      <c r="I774" s="13">
        <f t="shared" si="112"/>
        <v>5111</v>
      </c>
      <c r="J774" s="13">
        <f t="shared" si="112"/>
        <v>1.7415643298565273</v>
      </c>
      <c r="K774" s="13">
        <f t="shared" si="112"/>
        <v>3951.8358678073428</v>
      </c>
      <c r="L774" s="13">
        <f t="shared" si="112"/>
        <v>1453.0900485927584</v>
      </c>
      <c r="M774" s="13">
        <f t="shared" si="112"/>
        <v>1564.3343766398084</v>
      </c>
      <c r="N774" s="13">
        <f t="shared" si="112"/>
        <v>337.40786322818485</v>
      </c>
      <c r="O774" s="13">
        <f t="shared" si="112"/>
        <v>337.40786322818485</v>
      </c>
      <c r="P774" s="13">
        <f t="shared" si="112"/>
        <v>7306.6681562680997</v>
      </c>
      <c r="Q774" s="16">
        <f t="shared" si="110"/>
        <v>3.0477494604746681E-2</v>
      </c>
    </row>
    <row r="775" spans="1:18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11"/>
    </row>
    <row r="776" spans="1:18">
      <c r="A776" s="9">
        <v>1</v>
      </c>
      <c r="B776" s="8" t="s">
        <v>824</v>
      </c>
      <c r="C776" s="8">
        <f>димвенканали!C776</f>
        <v>106.7</v>
      </c>
      <c r="D776" s="8">
        <v>0</v>
      </c>
      <c r="E776" s="8">
        <v>0</v>
      </c>
      <c r="F776" s="8">
        <f t="shared" ref="F776:F829" si="113">C776+D776+E776</f>
        <v>106.7</v>
      </c>
      <c r="G776" s="8"/>
      <c r="H776" s="8"/>
      <c r="I776" s="8">
        <v>3</v>
      </c>
      <c r="J776" s="11">
        <v>1.1843663639952624E-3</v>
      </c>
      <c r="K776" s="18">
        <f t="shared" ref="K776:K838" si="114">J776*$R$2</f>
        <v>2.6282392420055269</v>
      </c>
      <c r="L776" s="10">
        <f t="shared" ref="L776:L827" si="115">K776*0.3677</f>
        <v>0.96640356928543236</v>
      </c>
      <c r="M776" s="10">
        <v>0.92279905250690863</v>
      </c>
      <c r="N776" s="10">
        <v>0.19091985787603627</v>
      </c>
      <c r="O776" s="247">
        <f t="shared" ref="O776:O839" si="116">N776*$O$2</f>
        <v>0.19091985787603627</v>
      </c>
      <c r="P776" s="10">
        <f t="shared" ref="P776:P827" si="117">K776+L776+M776+O776</f>
        <v>4.7083617216739038</v>
      </c>
      <c r="Q776" s="11">
        <f t="shared" ref="Q776:Q827" si="118">P776/F776</f>
        <v>4.412710142149863E-2</v>
      </c>
    </row>
    <row r="777" spans="1:18">
      <c r="A777" s="9">
        <f>1+A776</f>
        <v>2</v>
      </c>
      <c r="B777" s="8" t="s">
        <v>825</v>
      </c>
      <c r="C777" s="8">
        <f>димвенканали!C777</f>
        <v>56.6</v>
      </c>
      <c r="D777" s="8">
        <v>0</v>
      </c>
      <c r="E777" s="8">
        <v>0</v>
      </c>
      <c r="F777" s="8">
        <f t="shared" si="113"/>
        <v>56.6</v>
      </c>
      <c r="G777" s="8"/>
      <c r="H777" s="8"/>
      <c r="I777" s="8">
        <v>2</v>
      </c>
      <c r="J777" s="11">
        <v>7.8957757599684166E-4</v>
      </c>
      <c r="K777" s="18">
        <f t="shared" si="114"/>
        <v>1.7521594946703514</v>
      </c>
      <c r="L777" s="10">
        <f t="shared" si="115"/>
        <v>0.64426904619028824</v>
      </c>
      <c r="M777" s="10">
        <v>0.6151993683379392</v>
      </c>
      <c r="N777" s="10">
        <v>0.12727990525069086</v>
      </c>
      <c r="O777" s="247">
        <f t="shared" si="116"/>
        <v>0.12727990525069086</v>
      </c>
      <c r="P777" s="10">
        <f t="shared" si="117"/>
        <v>3.1389078144492699</v>
      </c>
      <c r="Q777" s="11">
        <f t="shared" si="118"/>
        <v>5.5457735237619606E-2</v>
      </c>
    </row>
    <row r="778" spans="1:18">
      <c r="A778" s="9">
        <f t="shared" ref="A778:A841" si="119">1+A777</f>
        <v>3</v>
      </c>
      <c r="B778" s="8" t="s">
        <v>826</v>
      </c>
      <c r="C778" s="8">
        <f>димвенканали!C778</f>
        <v>66.900000000000006</v>
      </c>
      <c r="D778" s="8">
        <v>0</v>
      </c>
      <c r="E778" s="8">
        <v>0</v>
      </c>
      <c r="F778" s="8">
        <f t="shared" si="113"/>
        <v>66.900000000000006</v>
      </c>
      <c r="G778" s="8"/>
      <c r="H778" s="8"/>
      <c r="I778" s="8">
        <v>2</v>
      </c>
      <c r="J778" s="11">
        <v>7.8957757599684166E-4</v>
      </c>
      <c r="K778" s="18">
        <f t="shared" si="114"/>
        <v>1.7521594946703514</v>
      </c>
      <c r="L778" s="10">
        <f t="shared" si="115"/>
        <v>0.64426904619028824</v>
      </c>
      <c r="M778" s="10">
        <v>0.6151993683379392</v>
      </c>
      <c r="N778" s="10">
        <v>0.12727990525069086</v>
      </c>
      <c r="O778" s="247">
        <f t="shared" si="116"/>
        <v>0.12727990525069086</v>
      </c>
      <c r="P778" s="10">
        <f t="shared" si="117"/>
        <v>3.1389078144492699</v>
      </c>
      <c r="Q778" s="11">
        <f t="shared" si="118"/>
        <v>4.6919399319122118E-2</v>
      </c>
    </row>
    <row r="779" spans="1:18">
      <c r="A779" s="9">
        <f t="shared" si="119"/>
        <v>4</v>
      </c>
      <c r="B779" s="8" t="s">
        <v>827</v>
      </c>
      <c r="C779" s="8">
        <f>димвенканали!C779</f>
        <v>64.900000000000006</v>
      </c>
      <c r="D779" s="8">
        <v>0</v>
      </c>
      <c r="E779" s="8">
        <v>0</v>
      </c>
      <c r="F779" s="8">
        <f t="shared" si="113"/>
        <v>64.900000000000006</v>
      </c>
      <c r="G779" s="8"/>
      <c r="H779" s="8"/>
      <c r="I779" s="8">
        <v>2</v>
      </c>
      <c r="J779" s="11">
        <v>7.8957757599684166E-4</v>
      </c>
      <c r="K779" s="18">
        <f t="shared" si="114"/>
        <v>1.7521594946703514</v>
      </c>
      <c r="L779" s="10">
        <f t="shared" si="115"/>
        <v>0.64426904619028824</v>
      </c>
      <c r="M779" s="10">
        <v>0.6151993683379392</v>
      </c>
      <c r="N779" s="10">
        <v>0.12727990525069086</v>
      </c>
      <c r="O779" s="247">
        <f t="shared" si="116"/>
        <v>0.12727990525069086</v>
      </c>
      <c r="P779" s="10">
        <f t="shared" si="117"/>
        <v>3.1389078144492699</v>
      </c>
      <c r="Q779" s="11">
        <f t="shared" si="118"/>
        <v>4.8365297603224493E-2</v>
      </c>
    </row>
    <row r="780" spans="1:18">
      <c r="A780" s="9">
        <f t="shared" si="119"/>
        <v>5</v>
      </c>
      <c r="B780" s="8" t="s">
        <v>828</v>
      </c>
      <c r="C780" s="8">
        <f>димвенканали!C780</f>
        <v>45.2</v>
      </c>
      <c r="D780" s="8">
        <v>0</v>
      </c>
      <c r="E780" s="8">
        <v>0</v>
      </c>
      <c r="F780" s="8">
        <f t="shared" si="113"/>
        <v>45.2</v>
      </c>
      <c r="G780" s="8"/>
      <c r="H780" s="8"/>
      <c r="I780" s="8">
        <v>0</v>
      </c>
      <c r="J780" s="11">
        <v>0</v>
      </c>
      <c r="K780" s="18">
        <f t="shared" si="114"/>
        <v>0</v>
      </c>
      <c r="L780" s="10">
        <f t="shared" si="115"/>
        <v>0</v>
      </c>
      <c r="M780" s="10">
        <v>0</v>
      </c>
      <c r="N780" s="10">
        <v>0</v>
      </c>
      <c r="O780" s="247">
        <f t="shared" si="116"/>
        <v>0</v>
      </c>
      <c r="P780" s="10">
        <f t="shared" si="117"/>
        <v>0</v>
      </c>
      <c r="Q780" s="11">
        <f t="shared" si="118"/>
        <v>0</v>
      </c>
    </row>
    <row r="781" spans="1:18">
      <c r="A781" s="9">
        <f t="shared" si="119"/>
        <v>6</v>
      </c>
      <c r="B781" s="8" t="s">
        <v>829</v>
      </c>
      <c r="C781" s="8">
        <f>димвенканали!C781</f>
        <v>70.599999999999994</v>
      </c>
      <c r="D781" s="8">
        <v>0</v>
      </c>
      <c r="E781" s="8">
        <v>0</v>
      </c>
      <c r="F781" s="8">
        <f t="shared" si="113"/>
        <v>70.599999999999994</v>
      </c>
      <c r="G781" s="8"/>
      <c r="H781" s="8"/>
      <c r="I781" s="8">
        <v>2</v>
      </c>
      <c r="J781" s="11">
        <v>7.8957757599684166E-4</v>
      </c>
      <c r="K781" s="18">
        <f t="shared" si="114"/>
        <v>1.7521594946703514</v>
      </c>
      <c r="L781" s="10">
        <f t="shared" si="115"/>
        <v>0.64426904619028824</v>
      </c>
      <c r="M781" s="10">
        <v>0.6151993683379392</v>
      </c>
      <c r="N781" s="10">
        <v>0.12727990525069086</v>
      </c>
      <c r="O781" s="247">
        <f t="shared" si="116"/>
        <v>0.12727990525069086</v>
      </c>
      <c r="P781" s="10">
        <f t="shared" si="117"/>
        <v>3.1389078144492699</v>
      </c>
      <c r="Q781" s="11">
        <f t="shared" si="118"/>
        <v>4.4460450629593064E-2</v>
      </c>
    </row>
    <row r="782" spans="1:18">
      <c r="A782" s="9">
        <f t="shared" si="119"/>
        <v>7</v>
      </c>
      <c r="B782" s="8" t="s">
        <v>830</v>
      </c>
      <c r="C782" s="8">
        <f>димвенканали!C782</f>
        <v>66.3</v>
      </c>
      <c r="D782" s="8">
        <v>0</v>
      </c>
      <c r="E782" s="8">
        <v>0</v>
      </c>
      <c r="F782" s="8">
        <f t="shared" si="113"/>
        <v>66.3</v>
      </c>
      <c r="G782" s="8"/>
      <c r="H782" s="8"/>
      <c r="I782" s="8">
        <v>2</v>
      </c>
      <c r="J782" s="11">
        <v>7.8957757599684166E-4</v>
      </c>
      <c r="K782" s="18">
        <f t="shared" si="114"/>
        <v>1.7521594946703514</v>
      </c>
      <c r="L782" s="10">
        <f t="shared" si="115"/>
        <v>0.64426904619028824</v>
      </c>
      <c r="M782" s="10">
        <v>0.6151993683379392</v>
      </c>
      <c r="N782" s="10">
        <v>0.12727990525069086</v>
      </c>
      <c r="O782" s="247">
        <f t="shared" si="116"/>
        <v>0.12727990525069086</v>
      </c>
      <c r="P782" s="10">
        <f t="shared" si="117"/>
        <v>3.1389078144492699</v>
      </c>
      <c r="Q782" s="11">
        <f t="shared" si="118"/>
        <v>4.7344009267711464E-2</v>
      </c>
    </row>
    <row r="783" spans="1:18">
      <c r="A783" s="9">
        <f t="shared" si="119"/>
        <v>8</v>
      </c>
      <c r="B783" s="8" t="s">
        <v>831</v>
      </c>
      <c r="C783" s="8">
        <f>димвенканали!C783</f>
        <v>141.1</v>
      </c>
      <c r="D783" s="8">
        <v>0</v>
      </c>
      <c r="E783" s="8">
        <v>0</v>
      </c>
      <c r="F783" s="8">
        <f t="shared" si="113"/>
        <v>141.1</v>
      </c>
      <c r="G783" s="8"/>
      <c r="H783" s="8"/>
      <c r="I783" s="8">
        <v>4</v>
      </c>
      <c r="J783" s="11">
        <v>1.5791551519936833E-3</v>
      </c>
      <c r="K783" s="18">
        <f t="shared" si="114"/>
        <v>3.5043189893407027</v>
      </c>
      <c r="L783" s="10">
        <f t="shared" si="115"/>
        <v>1.2885380923805765</v>
      </c>
      <c r="M783" s="10">
        <v>1.2303987366758784</v>
      </c>
      <c r="N783" s="10">
        <v>0.25455981050138171</v>
      </c>
      <c r="O783" s="247">
        <f t="shared" si="116"/>
        <v>0.25455981050138171</v>
      </c>
      <c r="P783" s="10">
        <f t="shared" si="117"/>
        <v>6.2778156288985398</v>
      </c>
      <c r="Q783" s="11">
        <f t="shared" si="118"/>
        <v>4.4491960516644509E-2</v>
      </c>
    </row>
    <row r="784" spans="1:18">
      <c r="A784" s="9">
        <f t="shared" si="119"/>
        <v>9</v>
      </c>
      <c r="B784" s="8" t="s">
        <v>832</v>
      </c>
      <c r="C784" s="8">
        <f>димвенканали!C784</f>
        <v>83.9</v>
      </c>
      <c r="D784" s="8">
        <v>0</v>
      </c>
      <c r="E784" s="8">
        <v>0</v>
      </c>
      <c r="F784" s="8">
        <f t="shared" si="113"/>
        <v>83.9</v>
      </c>
      <c r="G784" s="8"/>
      <c r="H784" s="8"/>
      <c r="I784" s="8">
        <v>2</v>
      </c>
      <c r="J784" s="11">
        <v>7.8957757599684166E-4</v>
      </c>
      <c r="K784" s="18">
        <f t="shared" si="114"/>
        <v>1.7521594946703514</v>
      </c>
      <c r="L784" s="10">
        <f t="shared" si="115"/>
        <v>0.64426904619028824</v>
      </c>
      <c r="M784" s="10">
        <v>0.6151993683379392</v>
      </c>
      <c r="N784" s="10">
        <v>0.12727990525069086</v>
      </c>
      <c r="O784" s="247">
        <f t="shared" si="116"/>
        <v>0.12727990525069086</v>
      </c>
      <c r="P784" s="10">
        <f t="shared" si="117"/>
        <v>3.1389078144492699</v>
      </c>
      <c r="Q784" s="11">
        <f t="shared" si="118"/>
        <v>3.7412488849216566E-2</v>
      </c>
    </row>
    <row r="785" spans="1:17">
      <c r="A785" s="9">
        <f t="shared" si="119"/>
        <v>10</v>
      </c>
      <c r="B785" s="8" t="s">
        <v>833</v>
      </c>
      <c r="C785" s="8">
        <f>димвенканали!C785</f>
        <v>58.2</v>
      </c>
      <c r="D785" s="8">
        <v>0</v>
      </c>
      <c r="E785" s="8">
        <v>0</v>
      </c>
      <c r="F785" s="8">
        <f t="shared" si="113"/>
        <v>58.2</v>
      </c>
      <c r="G785" s="8"/>
      <c r="H785" s="8"/>
      <c r="I785" s="8">
        <v>2</v>
      </c>
      <c r="J785" s="11">
        <v>7.8957757599684166E-4</v>
      </c>
      <c r="K785" s="18">
        <f t="shared" si="114"/>
        <v>1.7521594946703514</v>
      </c>
      <c r="L785" s="10">
        <f t="shared" si="115"/>
        <v>0.64426904619028824</v>
      </c>
      <c r="M785" s="10">
        <v>0.6151993683379392</v>
      </c>
      <c r="N785" s="10">
        <v>0.12727990525069086</v>
      </c>
      <c r="O785" s="247">
        <f t="shared" si="116"/>
        <v>0.12727990525069086</v>
      </c>
      <c r="P785" s="10">
        <f t="shared" si="117"/>
        <v>3.1389078144492699</v>
      </c>
      <c r="Q785" s="11">
        <f t="shared" si="118"/>
        <v>5.3933123959609447E-2</v>
      </c>
    </row>
    <row r="786" spans="1:17">
      <c r="A786" s="9">
        <f t="shared" si="119"/>
        <v>11</v>
      </c>
      <c r="B786" s="8" t="s">
        <v>834</v>
      </c>
      <c r="C786" s="8">
        <f>димвенканали!C786</f>
        <v>47.3</v>
      </c>
      <c r="D786" s="8">
        <v>0</v>
      </c>
      <c r="E786" s="8">
        <v>0</v>
      </c>
      <c r="F786" s="8">
        <f t="shared" si="113"/>
        <v>47.3</v>
      </c>
      <c r="G786" s="8"/>
      <c r="H786" s="8"/>
      <c r="I786" s="8">
        <v>0</v>
      </c>
      <c r="J786" s="11">
        <v>0</v>
      </c>
      <c r="K786" s="18">
        <f t="shared" si="114"/>
        <v>0</v>
      </c>
      <c r="L786" s="10">
        <f t="shared" si="115"/>
        <v>0</v>
      </c>
      <c r="M786" s="10">
        <v>0</v>
      </c>
      <c r="N786" s="10">
        <v>0</v>
      </c>
      <c r="O786" s="247">
        <f t="shared" si="116"/>
        <v>0</v>
      </c>
      <c r="P786" s="10">
        <f t="shared" si="117"/>
        <v>0</v>
      </c>
      <c r="Q786" s="11">
        <f t="shared" si="118"/>
        <v>0</v>
      </c>
    </row>
    <row r="787" spans="1:17">
      <c r="A787" s="9">
        <f t="shared" si="119"/>
        <v>12</v>
      </c>
      <c r="B787" s="8" t="s">
        <v>835</v>
      </c>
      <c r="C787" s="8">
        <f>димвенканали!C787</f>
        <v>133.19999999999999</v>
      </c>
      <c r="D787" s="8">
        <v>0</v>
      </c>
      <c r="E787" s="8">
        <v>0</v>
      </c>
      <c r="F787" s="8">
        <f t="shared" si="113"/>
        <v>133.19999999999999</v>
      </c>
      <c r="G787" s="8"/>
      <c r="H787" s="8"/>
      <c r="I787" s="8">
        <v>3</v>
      </c>
      <c r="J787" s="11">
        <v>1.1843663639952624E-3</v>
      </c>
      <c r="K787" s="18">
        <f t="shared" si="114"/>
        <v>2.6282392420055269</v>
      </c>
      <c r="L787" s="10">
        <f t="shared" si="115"/>
        <v>0.96640356928543236</v>
      </c>
      <c r="M787" s="10">
        <v>0.92279905250690863</v>
      </c>
      <c r="N787" s="10">
        <v>0.19091985787603627</v>
      </c>
      <c r="O787" s="247">
        <f t="shared" si="116"/>
        <v>0.19091985787603627</v>
      </c>
      <c r="P787" s="10">
        <f t="shared" si="117"/>
        <v>4.7083617216739038</v>
      </c>
      <c r="Q787" s="11">
        <f t="shared" si="118"/>
        <v>3.5348060973527808E-2</v>
      </c>
    </row>
    <row r="788" spans="1:17">
      <c r="A788" s="9">
        <f t="shared" si="119"/>
        <v>13</v>
      </c>
      <c r="B788" s="8" t="s">
        <v>836</v>
      </c>
      <c r="C788" s="8">
        <f>димвенканали!C788</f>
        <v>87.4</v>
      </c>
      <c r="D788" s="8">
        <v>0</v>
      </c>
      <c r="E788" s="8">
        <v>0</v>
      </c>
      <c r="F788" s="8">
        <f t="shared" si="113"/>
        <v>87.4</v>
      </c>
      <c r="G788" s="8"/>
      <c r="H788" s="8"/>
      <c r="I788" s="8">
        <v>2</v>
      </c>
      <c r="J788" s="11">
        <v>7.8957757599684166E-4</v>
      </c>
      <c r="K788" s="18">
        <f t="shared" si="114"/>
        <v>1.7521594946703514</v>
      </c>
      <c r="L788" s="10">
        <f t="shared" si="115"/>
        <v>0.64426904619028824</v>
      </c>
      <c r="M788" s="10">
        <v>0.6151993683379392</v>
      </c>
      <c r="N788" s="10">
        <v>0.12727990525069086</v>
      </c>
      <c r="O788" s="247">
        <f t="shared" si="116"/>
        <v>0.12727990525069086</v>
      </c>
      <c r="P788" s="10">
        <f t="shared" si="117"/>
        <v>3.1389078144492699</v>
      </c>
      <c r="Q788" s="11">
        <f t="shared" si="118"/>
        <v>3.5914277053195304E-2</v>
      </c>
    </row>
    <row r="789" spans="1:17">
      <c r="A789" s="9">
        <f t="shared" si="119"/>
        <v>14</v>
      </c>
      <c r="B789" s="8" t="s">
        <v>837</v>
      </c>
      <c r="C789" s="8">
        <f>димвенканали!C789</f>
        <v>102.5</v>
      </c>
      <c r="D789" s="8">
        <v>0</v>
      </c>
      <c r="E789" s="8">
        <v>0</v>
      </c>
      <c r="F789" s="8">
        <f t="shared" si="113"/>
        <v>102.5</v>
      </c>
      <c r="G789" s="8"/>
      <c r="H789" s="8"/>
      <c r="I789" s="8">
        <v>3</v>
      </c>
      <c r="J789" s="11">
        <v>1.1843663639952624E-3</v>
      </c>
      <c r="K789" s="18">
        <f t="shared" si="114"/>
        <v>2.6282392420055269</v>
      </c>
      <c r="L789" s="10">
        <f t="shared" si="115"/>
        <v>0.96640356928543236</v>
      </c>
      <c r="M789" s="10">
        <v>0.92279905250690863</v>
      </c>
      <c r="N789" s="10">
        <v>0.19091985787603627</v>
      </c>
      <c r="O789" s="247">
        <f t="shared" si="116"/>
        <v>0.19091985787603627</v>
      </c>
      <c r="P789" s="10">
        <f t="shared" si="117"/>
        <v>4.7083617216739038</v>
      </c>
      <c r="Q789" s="11">
        <f t="shared" si="118"/>
        <v>4.5935236309013694E-2</v>
      </c>
    </row>
    <row r="790" spans="1:17">
      <c r="A790" s="9">
        <f t="shared" si="119"/>
        <v>15</v>
      </c>
      <c r="B790" s="8" t="s">
        <v>838</v>
      </c>
      <c r="C790" s="8">
        <f>димвенканали!C790</f>
        <v>47.2</v>
      </c>
      <c r="D790" s="8">
        <v>0</v>
      </c>
      <c r="E790" s="8">
        <v>0</v>
      </c>
      <c r="F790" s="8">
        <f t="shared" si="113"/>
        <v>47.2</v>
      </c>
      <c r="G790" s="8"/>
      <c r="H790" s="8"/>
      <c r="I790" s="8">
        <v>0</v>
      </c>
      <c r="J790" s="11">
        <v>0</v>
      </c>
      <c r="K790" s="18">
        <f t="shared" si="114"/>
        <v>0</v>
      </c>
      <c r="L790" s="10">
        <f t="shared" si="115"/>
        <v>0</v>
      </c>
      <c r="M790" s="10">
        <v>0</v>
      </c>
      <c r="N790" s="10">
        <v>0</v>
      </c>
      <c r="O790" s="247">
        <f t="shared" si="116"/>
        <v>0</v>
      </c>
      <c r="P790" s="10">
        <f t="shared" si="117"/>
        <v>0</v>
      </c>
      <c r="Q790" s="11">
        <f t="shared" si="118"/>
        <v>0</v>
      </c>
    </row>
    <row r="791" spans="1:17">
      <c r="A791" s="9">
        <f t="shared" si="119"/>
        <v>16</v>
      </c>
      <c r="B791" s="8" t="s">
        <v>839</v>
      </c>
      <c r="C791" s="8">
        <f>димвенканали!C791</f>
        <v>138.08000000000001</v>
      </c>
      <c r="D791" s="8">
        <v>0</v>
      </c>
      <c r="E791" s="8">
        <v>0</v>
      </c>
      <c r="F791" s="8">
        <f t="shared" si="113"/>
        <v>138.08000000000001</v>
      </c>
      <c r="G791" s="8"/>
      <c r="H791" s="8"/>
      <c r="I791" s="8">
        <v>0</v>
      </c>
      <c r="J791" s="11">
        <v>0</v>
      </c>
      <c r="K791" s="18">
        <f t="shared" si="114"/>
        <v>0</v>
      </c>
      <c r="L791" s="10">
        <f t="shared" si="115"/>
        <v>0</v>
      </c>
      <c r="M791" s="10">
        <v>0</v>
      </c>
      <c r="N791" s="10">
        <v>0</v>
      </c>
      <c r="O791" s="247">
        <f t="shared" si="116"/>
        <v>0</v>
      </c>
      <c r="P791" s="10">
        <f t="shared" si="117"/>
        <v>0</v>
      </c>
      <c r="Q791" s="11">
        <f t="shared" si="118"/>
        <v>0</v>
      </c>
    </row>
    <row r="792" spans="1:17">
      <c r="A792" s="9">
        <f t="shared" si="119"/>
        <v>17</v>
      </c>
      <c r="B792" s="8" t="s">
        <v>840</v>
      </c>
      <c r="C792" s="8">
        <f>димвенканали!C792</f>
        <v>37.799999999999997</v>
      </c>
      <c r="D792" s="8">
        <v>0</v>
      </c>
      <c r="E792" s="8">
        <v>0</v>
      </c>
      <c r="F792" s="8">
        <f t="shared" si="113"/>
        <v>37.799999999999997</v>
      </c>
      <c r="G792" s="8"/>
      <c r="H792" s="8"/>
      <c r="I792" s="8">
        <v>0</v>
      </c>
      <c r="J792" s="11">
        <v>0</v>
      </c>
      <c r="K792" s="18">
        <f t="shared" si="114"/>
        <v>0</v>
      </c>
      <c r="L792" s="10">
        <f t="shared" si="115"/>
        <v>0</v>
      </c>
      <c r="M792" s="10">
        <v>0</v>
      </c>
      <c r="N792" s="10">
        <v>0</v>
      </c>
      <c r="O792" s="247">
        <f t="shared" si="116"/>
        <v>0</v>
      </c>
      <c r="P792" s="10">
        <f t="shared" si="117"/>
        <v>0</v>
      </c>
      <c r="Q792" s="11">
        <f t="shared" si="118"/>
        <v>0</v>
      </c>
    </row>
    <row r="793" spans="1:17">
      <c r="A793" s="9">
        <f t="shared" si="119"/>
        <v>18</v>
      </c>
      <c r="B793" s="8" t="s">
        <v>841</v>
      </c>
      <c r="C793" s="8">
        <f>димвенканали!C793</f>
        <v>85.49</v>
      </c>
      <c r="D793" s="8">
        <v>0</v>
      </c>
      <c r="E793" s="8">
        <v>0</v>
      </c>
      <c r="F793" s="8">
        <f t="shared" si="113"/>
        <v>85.49</v>
      </c>
      <c r="G793" s="8"/>
      <c r="H793" s="8"/>
      <c r="I793" s="8">
        <v>2</v>
      </c>
      <c r="J793" s="11">
        <v>7.8957757599684166E-4</v>
      </c>
      <c r="K793" s="18">
        <f t="shared" si="114"/>
        <v>1.7521594946703514</v>
      </c>
      <c r="L793" s="10">
        <f t="shared" si="115"/>
        <v>0.64426904619028824</v>
      </c>
      <c r="M793" s="10">
        <v>0.6151993683379392</v>
      </c>
      <c r="N793" s="10">
        <v>0.12727990525069086</v>
      </c>
      <c r="O793" s="247">
        <f t="shared" si="116"/>
        <v>0.12727990525069086</v>
      </c>
      <c r="P793" s="10">
        <f t="shared" si="117"/>
        <v>3.1389078144492699</v>
      </c>
      <c r="Q793" s="11">
        <f t="shared" si="118"/>
        <v>3.6716666445774593E-2</v>
      </c>
    </row>
    <row r="794" spans="1:17">
      <c r="A794" s="9">
        <f t="shared" si="119"/>
        <v>19</v>
      </c>
      <c r="B794" s="8" t="s">
        <v>842</v>
      </c>
      <c r="C794" s="8">
        <f>димвенканали!C794</f>
        <v>67.69</v>
      </c>
      <c r="D794" s="8">
        <v>0</v>
      </c>
      <c r="E794" s="8">
        <v>0</v>
      </c>
      <c r="F794" s="8">
        <f t="shared" si="113"/>
        <v>67.69</v>
      </c>
      <c r="G794" s="8"/>
      <c r="H794" s="8"/>
      <c r="I794" s="8">
        <v>0</v>
      </c>
      <c r="J794" s="11">
        <v>0</v>
      </c>
      <c r="K794" s="18">
        <f t="shared" si="114"/>
        <v>0</v>
      </c>
      <c r="L794" s="10">
        <f t="shared" si="115"/>
        <v>0</v>
      </c>
      <c r="M794" s="10">
        <v>0</v>
      </c>
      <c r="N794" s="10">
        <v>0</v>
      </c>
      <c r="O794" s="247">
        <f t="shared" si="116"/>
        <v>0</v>
      </c>
      <c r="P794" s="10">
        <f t="shared" si="117"/>
        <v>0</v>
      </c>
      <c r="Q794" s="11">
        <f t="shared" si="118"/>
        <v>0</v>
      </c>
    </row>
    <row r="795" spans="1:17">
      <c r="A795" s="9">
        <f t="shared" si="119"/>
        <v>20</v>
      </c>
      <c r="B795" s="8" t="s">
        <v>843</v>
      </c>
      <c r="C795" s="8">
        <f>димвенканали!C795</f>
        <v>97.3</v>
      </c>
      <c r="D795" s="8">
        <v>0</v>
      </c>
      <c r="E795" s="8">
        <v>0</v>
      </c>
      <c r="F795" s="8">
        <f t="shared" si="113"/>
        <v>97.3</v>
      </c>
      <c r="G795" s="8"/>
      <c r="H795" s="8"/>
      <c r="I795" s="8">
        <v>0</v>
      </c>
      <c r="J795" s="11">
        <v>0</v>
      </c>
      <c r="K795" s="18">
        <f t="shared" si="114"/>
        <v>0</v>
      </c>
      <c r="L795" s="10">
        <f t="shared" si="115"/>
        <v>0</v>
      </c>
      <c r="M795" s="10">
        <v>0</v>
      </c>
      <c r="N795" s="10">
        <v>0</v>
      </c>
      <c r="O795" s="247">
        <f t="shared" si="116"/>
        <v>0</v>
      </c>
      <c r="P795" s="10">
        <f t="shared" si="117"/>
        <v>0</v>
      </c>
      <c r="Q795" s="11">
        <f t="shared" si="118"/>
        <v>0</v>
      </c>
    </row>
    <row r="796" spans="1:17">
      <c r="A796" s="9">
        <f t="shared" si="119"/>
        <v>21</v>
      </c>
      <c r="B796" s="8" t="s">
        <v>844</v>
      </c>
      <c r="C796" s="8">
        <f>димвенканали!C796</f>
        <v>6972.44</v>
      </c>
      <c r="D796" s="8">
        <v>0</v>
      </c>
      <c r="E796" s="8">
        <v>123.3</v>
      </c>
      <c r="F796" s="8">
        <f t="shared" si="113"/>
        <v>7095.74</v>
      </c>
      <c r="G796" s="8"/>
      <c r="H796" s="8">
        <v>1</v>
      </c>
      <c r="I796" s="8">
        <v>118</v>
      </c>
      <c r="J796" s="11">
        <v>4.6979865771812082E-2</v>
      </c>
      <c r="K796" s="18">
        <f t="shared" si="114"/>
        <v>104.25348993288591</v>
      </c>
      <c r="L796" s="10">
        <f t="shared" si="115"/>
        <v>38.334008248322149</v>
      </c>
      <c r="M796" s="10">
        <v>36.604362416107385</v>
      </c>
      <c r="N796" s="10">
        <v>7.5731543624161075</v>
      </c>
      <c r="O796" s="247">
        <f t="shared" si="116"/>
        <v>7.5731543624161075</v>
      </c>
      <c r="P796" s="10">
        <f t="shared" si="117"/>
        <v>186.76501495973156</v>
      </c>
      <c r="Q796" s="11">
        <f t="shared" si="118"/>
        <v>2.6320724118940597E-2</v>
      </c>
    </row>
    <row r="797" spans="1:17">
      <c r="A797" s="9">
        <f t="shared" si="119"/>
        <v>22</v>
      </c>
      <c r="B797" s="8" t="s">
        <v>845</v>
      </c>
      <c r="C797" s="8">
        <f>димвенканали!C797</f>
        <v>2574.58</v>
      </c>
      <c r="D797" s="8">
        <v>0</v>
      </c>
      <c r="E797" s="8">
        <v>0</v>
      </c>
      <c r="F797" s="8">
        <f t="shared" si="113"/>
        <v>2574.58</v>
      </c>
      <c r="G797" s="8"/>
      <c r="H797" s="8"/>
      <c r="I797" s="8">
        <v>84</v>
      </c>
      <c r="J797" s="11">
        <v>3.3162258191867348E-2</v>
      </c>
      <c r="K797" s="18">
        <f t="shared" si="114"/>
        <v>73.590698776154753</v>
      </c>
      <c r="L797" s="10">
        <f t="shared" si="115"/>
        <v>27.059299939992105</v>
      </c>
      <c r="M797" s="10">
        <v>25.838373470193442</v>
      </c>
      <c r="N797" s="10">
        <v>5.3457560205290164</v>
      </c>
      <c r="O797" s="247">
        <f t="shared" si="116"/>
        <v>5.3457560205290164</v>
      </c>
      <c r="P797" s="10">
        <f t="shared" si="117"/>
        <v>131.83412820686931</v>
      </c>
      <c r="Q797" s="11">
        <f t="shared" si="118"/>
        <v>5.1206071750292986E-2</v>
      </c>
    </row>
    <row r="798" spans="1:17">
      <c r="A798" s="9">
        <f t="shared" si="119"/>
        <v>23</v>
      </c>
      <c r="B798" s="8" t="s">
        <v>846</v>
      </c>
      <c r="C798" s="8">
        <f>димвенканали!C798</f>
        <v>316.8</v>
      </c>
      <c r="D798" s="8">
        <v>0</v>
      </c>
      <c r="E798" s="8">
        <v>0</v>
      </c>
      <c r="F798" s="8">
        <f t="shared" si="113"/>
        <v>316.8</v>
      </c>
      <c r="G798" s="8"/>
      <c r="H798" s="8"/>
      <c r="I798" s="8">
        <v>8</v>
      </c>
      <c r="J798" s="11">
        <v>3.1583103039873666E-3</v>
      </c>
      <c r="K798" s="18">
        <f t="shared" si="114"/>
        <v>7.0086379786814055</v>
      </c>
      <c r="L798" s="10">
        <f t="shared" si="115"/>
        <v>2.577076184761153</v>
      </c>
      <c r="M798" s="10">
        <v>2.4607974733517568</v>
      </c>
      <c r="N798" s="10">
        <v>0.50911962100276342</v>
      </c>
      <c r="O798" s="247">
        <f t="shared" si="116"/>
        <v>0.50911962100276342</v>
      </c>
      <c r="P798" s="10">
        <f t="shared" si="117"/>
        <v>12.55563125779708</v>
      </c>
      <c r="Q798" s="11">
        <f t="shared" si="118"/>
        <v>3.9632674424864518E-2</v>
      </c>
    </row>
    <row r="799" spans="1:17">
      <c r="A799" s="9">
        <f t="shared" si="119"/>
        <v>24</v>
      </c>
      <c r="B799" s="8" t="s">
        <v>847</v>
      </c>
      <c r="C799" s="8">
        <f>димвенканали!C799</f>
        <v>665.9</v>
      </c>
      <c r="D799" s="8">
        <v>0</v>
      </c>
      <c r="E799" s="8">
        <v>0</v>
      </c>
      <c r="F799" s="8">
        <f t="shared" si="113"/>
        <v>665.9</v>
      </c>
      <c r="G799" s="8"/>
      <c r="H799" s="8"/>
      <c r="I799" s="8">
        <v>12</v>
      </c>
      <c r="J799" s="11">
        <v>4.7374654559810495E-3</v>
      </c>
      <c r="K799" s="18">
        <f t="shared" si="114"/>
        <v>10.512956968022108</v>
      </c>
      <c r="L799" s="10">
        <f t="shared" si="115"/>
        <v>3.8656142771417294</v>
      </c>
      <c r="M799" s="10">
        <v>3.6911962100276345</v>
      </c>
      <c r="N799" s="10">
        <v>0.76367943150414508</v>
      </c>
      <c r="O799" s="247">
        <f t="shared" si="116"/>
        <v>0.76367943150414508</v>
      </c>
      <c r="P799" s="10">
        <f t="shared" si="117"/>
        <v>18.833446886695615</v>
      </c>
      <c r="Q799" s="11">
        <f t="shared" si="118"/>
        <v>2.8282695429787678E-2</v>
      </c>
    </row>
    <row r="800" spans="1:17">
      <c r="A800" s="9">
        <f t="shared" si="119"/>
        <v>25</v>
      </c>
      <c r="B800" s="8" t="s">
        <v>848</v>
      </c>
      <c r="C800" s="8">
        <f>димвенканали!C800</f>
        <v>266.8</v>
      </c>
      <c r="D800" s="8">
        <v>0</v>
      </c>
      <c r="E800" s="8">
        <v>0</v>
      </c>
      <c r="F800" s="8">
        <f t="shared" si="113"/>
        <v>266.8</v>
      </c>
      <c r="G800" s="8"/>
      <c r="H800" s="8"/>
      <c r="I800" s="8">
        <v>8</v>
      </c>
      <c r="J800" s="11">
        <v>3.1583103039873666E-3</v>
      </c>
      <c r="K800" s="18">
        <f t="shared" si="114"/>
        <v>7.0086379786814055</v>
      </c>
      <c r="L800" s="10">
        <f t="shared" si="115"/>
        <v>2.577076184761153</v>
      </c>
      <c r="M800" s="10">
        <v>2.4607974733517568</v>
      </c>
      <c r="N800" s="10">
        <v>0.50911962100276342</v>
      </c>
      <c r="O800" s="247">
        <f t="shared" si="116"/>
        <v>0.50911962100276342</v>
      </c>
      <c r="P800" s="10">
        <f t="shared" si="117"/>
        <v>12.55563125779708</v>
      </c>
      <c r="Q800" s="11">
        <f t="shared" si="118"/>
        <v>4.7060087173152472E-2</v>
      </c>
    </row>
    <row r="801" spans="1:17">
      <c r="A801" s="9">
        <f t="shared" si="119"/>
        <v>26</v>
      </c>
      <c r="B801" s="8" t="s">
        <v>849</v>
      </c>
      <c r="C801" s="8">
        <f>димвенканали!C801</f>
        <v>1121.3800000000001</v>
      </c>
      <c r="D801" s="8">
        <v>0</v>
      </c>
      <c r="E801" s="8">
        <v>0</v>
      </c>
      <c r="F801" s="8">
        <f t="shared" si="113"/>
        <v>1121.3800000000001</v>
      </c>
      <c r="G801" s="8"/>
      <c r="H801" s="8"/>
      <c r="I801" s="8">
        <v>25</v>
      </c>
      <c r="J801" s="11">
        <v>9.8697196999605209E-3</v>
      </c>
      <c r="K801" s="18">
        <f t="shared" si="114"/>
        <v>21.901993683379391</v>
      </c>
      <c r="L801" s="10">
        <f t="shared" si="115"/>
        <v>8.0533630773786022</v>
      </c>
      <c r="M801" s="10">
        <v>7.6899921042242392</v>
      </c>
      <c r="N801" s="10">
        <v>1.5909988156336359</v>
      </c>
      <c r="O801" s="247">
        <f t="shared" si="116"/>
        <v>1.5909988156336359</v>
      </c>
      <c r="P801" s="10">
        <f t="shared" si="117"/>
        <v>39.236347680615864</v>
      </c>
      <c r="Q801" s="11">
        <f t="shared" si="118"/>
        <v>3.498934141915841E-2</v>
      </c>
    </row>
    <row r="802" spans="1:17">
      <c r="A802" s="9">
        <f t="shared" si="119"/>
        <v>27</v>
      </c>
      <c r="B802" s="8" t="s">
        <v>850</v>
      </c>
      <c r="C802" s="8">
        <f>димвенканали!C802</f>
        <v>141.09</v>
      </c>
      <c r="D802" s="8">
        <v>0</v>
      </c>
      <c r="E802" s="8">
        <v>0</v>
      </c>
      <c r="F802" s="8">
        <f t="shared" si="113"/>
        <v>141.09</v>
      </c>
      <c r="G802" s="8"/>
      <c r="H802" s="8"/>
      <c r="I802" s="8">
        <v>3</v>
      </c>
      <c r="J802" s="11">
        <v>1.1843663639952624E-3</v>
      </c>
      <c r="K802" s="18">
        <f t="shared" si="114"/>
        <v>2.6282392420055269</v>
      </c>
      <c r="L802" s="10">
        <f t="shared" si="115"/>
        <v>0.96640356928543236</v>
      </c>
      <c r="M802" s="10">
        <v>0.92279905250690863</v>
      </c>
      <c r="N802" s="10">
        <v>0.19091985787603627</v>
      </c>
      <c r="O802" s="247">
        <f t="shared" si="116"/>
        <v>0.19091985787603627</v>
      </c>
      <c r="P802" s="10">
        <f t="shared" si="117"/>
        <v>4.7083617216739038</v>
      </c>
      <c r="Q802" s="11">
        <f t="shared" si="118"/>
        <v>3.3371335471499779E-2</v>
      </c>
    </row>
    <row r="803" spans="1:17">
      <c r="A803" s="9">
        <f t="shared" si="119"/>
        <v>28</v>
      </c>
      <c r="B803" s="8" t="s">
        <v>851</v>
      </c>
      <c r="C803" s="8">
        <f>димвенканали!C803</f>
        <v>2011.1</v>
      </c>
      <c r="D803" s="8">
        <v>0</v>
      </c>
      <c r="E803" s="8">
        <v>0</v>
      </c>
      <c r="F803" s="8">
        <f t="shared" si="113"/>
        <v>2011.1</v>
      </c>
      <c r="G803" s="8"/>
      <c r="H803" s="8"/>
      <c r="I803" s="8">
        <v>48</v>
      </c>
      <c r="J803" s="11">
        <v>1.8949861823924198E-2</v>
      </c>
      <c r="K803" s="18">
        <f t="shared" si="114"/>
        <v>42.051827872088431</v>
      </c>
      <c r="L803" s="10">
        <f t="shared" si="115"/>
        <v>15.462457108566918</v>
      </c>
      <c r="M803" s="10">
        <v>14.764784840110538</v>
      </c>
      <c r="N803" s="10">
        <v>3.0547177260165803</v>
      </c>
      <c r="O803" s="247">
        <f t="shared" si="116"/>
        <v>3.0547177260165803</v>
      </c>
      <c r="P803" s="10">
        <f t="shared" si="117"/>
        <v>75.33378754678246</v>
      </c>
      <c r="Q803" s="11">
        <f t="shared" si="118"/>
        <v>3.7458996343683784E-2</v>
      </c>
    </row>
    <row r="804" spans="1:17">
      <c r="A804" s="9">
        <f t="shared" si="119"/>
        <v>29</v>
      </c>
      <c r="B804" s="8" t="s">
        <v>852</v>
      </c>
      <c r="C804" s="8">
        <f>димвенканали!C804</f>
        <v>166.08</v>
      </c>
      <c r="D804" s="8">
        <v>0</v>
      </c>
      <c r="E804" s="8">
        <v>0</v>
      </c>
      <c r="F804" s="8">
        <f t="shared" si="113"/>
        <v>166.08</v>
      </c>
      <c r="G804" s="8"/>
      <c r="H804" s="8"/>
      <c r="I804" s="8">
        <v>4</v>
      </c>
      <c r="J804" s="11">
        <v>1.5791551519936833E-3</v>
      </c>
      <c r="K804" s="18">
        <f t="shared" si="114"/>
        <v>3.5043189893407027</v>
      </c>
      <c r="L804" s="10">
        <f t="shared" si="115"/>
        <v>1.2885380923805765</v>
      </c>
      <c r="M804" s="10">
        <v>1.2303987366758784</v>
      </c>
      <c r="N804" s="10">
        <v>0.25455981050138171</v>
      </c>
      <c r="O804" s="247">
        <f t="shared" si="116"/>
        <v>0.25455981050138171</v>
      </c>
      <c r="P804" s="10">
        <f t="shared" si="117"/>
        <v>6.2778156288985398</v>
      </c>
      <c r="Q804" s="11">
        <f t="shared" si="118"/>
        <v>3.7799949595969044E-2</v>
      </c>
    </row>
    <row r="805" spans="1:17">
      <c r="A805" s="9">
        <f t="shared" si="119"/>
        <v>30</v>
      </c>
      <c r="B805" s="8" t="s">
        <v>853</v>
      </c>
      <c r="C805" s="8">
        <f>димвенканали!C805</f>
        <v>1580.97</v>
      </c>
      <c r="D805" s="8">
        <v>103.95</v>
      </c>
      <c r="E805" s="8">
        <v>98.1</v>
      </c>
      <c r="F805" s="8">
        <f t="shared" si="113"/>
        <v>1783.02</v>
      </c>
      <c r="G805" s="8">
        <v>1</v>
      </c>
      <c r="H805" s="8">
        <v>1</v>
      </c>
      <c r="I805" s="8">
        <v>38</v>
      </c>
      <c r="J805" s="11">
        <v>1.5791551519936834E-2</v>
      </c>
      <c r="K805" s="18">
        <f t="shared" si="114"/>
        <v>35.043189893407032</v>
      </c>
      <c r="L805" s="10">
        <f t="shared" si="115"/>
        <v>12.885380923805766</v>
      </c>
      <c r="M805" s="10">
        <v>12.303987366758784</v>
      </c>
      <c r="N805" s="10">
        <v>2.5455981050138177</v>
      </c>
      <c r="O805" s="247">
        <f t="shared" si="116"/>
        <v>2.5455981050138177</v>
      </c>
      <c r="P805" s="10">
        <f t="shared" si="117"/>
        <v>62.7781562889854</v>
      </c>
      <c r="Q805" s="11">
        <f t="shared" si="118"/>
        <v>3.5208890696114124E-2</v>
      </c>
    </row>
    <row r="806" spans="1:17">
      <c r="A806" s="9">
        <f t="shared" si="119"/>
        <v>31</v>
      </c>
      <c r="B806" s="8" t="s">
        <v>854</v>
      </c>
      <c r="C806" s="8">
        <f>димвенканали!C806</f>
        <v>132.97999999999999</v>
      </c>
      <c r="D806" s="8">
        <v>0</v>
      </c>
      <c r="E806" s="8">
        <v>0</v>
      </c>
      <c r="F806" s="8">
        <f t="shared" si="113"/>
        <v>132.97999999999999</v>
      </c>
      <c r="G806" s="8"/>
      <c r="H806" s="8"/>
      <c r="I806" s="8">
        <v>4</v>
      </c>
      <c r="J806" s="11">
        <v>1.5791551519936833E-3</v>
      </c>
      <c r="K806" s="18">
        <f t="shared" si="114"/>
        <v>3.5043189893407027</v>
      </c>
      <c r="L806" s="10">
        <f t="shared" si="115"/>
        <v>1.2885380923805765</v>
      </c>
      <c r="M806" s="10">
        <v>1.2303987366758784</v>
      </c>
      <c r="N806" s="10">
        <v>0.25455981050138171</v>
      </c>
      <c r="O806" s="247">
        <f t="shared" si="116"/>
        <v>0.25455981050138171</v>
      </c>
      <c r="P806" s="10">
        <f t="shared" si="117"/>
        <v>6.2778156288985398</v>
      </c>
      <c r="Q806" s="11">
        <f t="shared" si="118"/>
        <v>4.7208720325601895E-2</v>
      </c>
    </row>
    <row r="807" spans="1:17">
      <c r="A807" s="9">
        <f t="shared" si="119"/>
        <v>32</v>
      </c>
      <c r="B807" s="8" t="s">
        <v>855</v>
      </c>
      <c r="C807" s="8">
        <f>димвенканали!C807</f>
        <v>386.3</v>
      </c>
      <c r="D807" s="8">
        <v>0</v>
      </c>
      <c r="E807" s="8">
        <v>0</v>
      </c>
      <c r="F807" s="8">
        <f t="shared" si="113"/>
        <v>386.3</v>
      </c>
      <c r="G807" s="8"/>
      <c r="H807" s="8"/>
      <c r="I807" s="8">
        <v>8</v>
      </c>
      <c r="J807" s="11">
        <v>3.1583103039873666E-3</v>
      </c>
      <c r="K807" s="18">
        <f t="shared" si="114"/>
        <v>7.0086379786814055</v>
      </c>
      <c r="L807" s="10">
        <f t="shared" si="115"/>
        <v>2.577076184761153</v>
      </c>
      <c r="M807" s="10">
        <v>2.4607974733517568</v>
      </c>
      <c r="N807" s="10">
        <v>0.50911962100276342</v>
      </c>
      <c r="O807" s="247">
        <f t="shared" si="116"/>
        <v>0.50911962100276342</v>
      </c>
      <c r="P807" s="10">
        <f t="shared" si="117"/>
        <v>12.55563125779708</v>
      </c>
      <c r="Q807" s="11">
        <f t="shared" si="118"/>
        <v>3.2502281278273565E-2</v>
      </c>
    </row>
    <row r="808" spans="1:17">
      <c r="A808" s="9">
        <f t="shared" si="119"/>
        <v>33</v>
      </c>
      <c r="B808" s="8" t="s">
        <v>856</v>
      </c>
      <c r="C808" s="8">
        <f>димвенканали!C808</f>
        <v>392.7</v>
      </c>
      <c r="D808" s="8">
        <v>0</v>
      </c>
      <c r="E808" s="8">
        <v>0</v>
      </c>
      <c r="F808" s="8">
        <f t="shared" si="113"/>
        <v>392.7</v>
      </c>
      <c r="G808" s="8"/>
      <c r="H808" s="8"/>
      <c r="I808" s="8">
        <v>8</v>
      </c>
      <c r="J808" s="11">
        <v>3.1583103039873666E-3</v>
      </c>
      <c r="K808" s="18">
        <f t="shared" si="114"/>
        <v>7.0086379786814055</v>
      </c>
      <c r="L808" s="10">
        <f t="shared" si="115"/>
        <v>2.577076184761153</v>
      </c>
      <c r="M808" s="10">
        <v>2.4607974733517568</v>
      </c>
      <c r="N808" s="10">
        <v>0.50911962100276342</v>
      </c>
      <c r="O808" s="247">
        <f t="shared" si="116"/>
        <v>0.50911962100276342</v>
      </c>
      <c r="P808" s="10">
        <f t="shared" si="117"/>
        <v>12.55563125779708</v>
      </c>
      <c r="Q808" s="11">
        <f t="shared" si="118"/>
        <v>3.1972577687285661E-2</v>
      </c>
    </row>
    <row r="809" spans="1:17">
      <c r="A809" s="9">
        <f t="shared" si="119"/>
        <v>34</v>
      </c>
      <c r="B809" s="8" t="s">
        <v>857</v>
      </c>
      <c r="C809" s="8">
        <f>димвенканали!C809</f>
        <v>392.7</v>
      </c>
      <c r="D809" s="8">
        <v>0</v>
      </c>
      <c r="E809" s="8">
        <v>0</v>
      </c>
      <c r="F809" s="8">
        <f t="shared" si="113"/>
        <v>392.7</v>
      </c>
      <c r="G809" s="8"/>
      <c r="H809" s="8"/>
      <c r="I809" s="8">
        <v>8</v>
      </c>
      <c r="J809" s="11">
        <v>3.1583103039873666E-3</v>
      </c>
      <c r="K809" s="18">
        <f t="shared" si="114"/>
        <v>7.0086379786814055</v>
      </c>
      <c r="L809" s="10">
        <f t="shared" si="115"/>
        <v>2.577076184761153</v>
      </c>
      <c r="M809" s="10">
        <v>2.4607974733517568</v>
      </c>
      <c r="N809" s="10">
        <v>0.50911962100276342</v>
      </c>
      <c r="O809" s="247">
        <f t="shared" si="116"/>
        <v>0.50911962100276342</v>
      </c>
      <c r="P809" s="10">
        <f t="shared" si="117"/>
        <v>12.55563125779708</v>
      </c>
      <c r="Q809" s="11">
        <f t="shared" si="118"/>
        <v>3.1972577687285661E-2</v>
      </c>
    </row>
    <row r="810" spans="1:17">
      <c r="A810" s="9">
        <f t="shared" si="119"/>
        <v>35</v>
      </c>
      <c r="B810" s="8" t="s">
        <v>858</v>
      </c>
      <c r="C810" s="8">
        <f>димвенканали!C810</f>
        <v>461.2</v>
      </c>
      <c r="D810" s="8">
        <v>0</v>
      </c>
      <c r="E810" s="8">
        <v>0</v>
      </c>
      <c r="F810" s="8">
        <f t="shared" si="113"/>
        <v>461.2</v>
      </c>
      <c r="G810" s="8"/>
      <c r="H810" s="8"/>
      <c r="I810" s="8">
        <v>7</v>
      </c>
      <c r="J810" s="11">
        <v>2.7635215159889457E-3</v>
      </c>
      <c r="K810" s="18">
        <f t="shared" si="114"/>
        <v>6.1325582313462297</v>
      </c>
      <c r="L810" s="10">
        <f t="shared" si="115"/>
        <v>2.2549416616660087</v>
      </c>
      <c r="M810" s="10">
        <v>2.1531977891827871</v>
      </c>
      <c r="N810" s="10">
        <v>0.44547966837741804</v>
      </c>
      <c r="O810" s="247">
        <f t="shared" si="116"/>
        <v>0.44547966837741804</v>
      </c>
      <c r="P810" s="10">
        <f t="shared" si="117"/>
        <v>10.986177350572444</v>
      </c>
      <c r="Q810" s="11">
        <f t="shared" si="118"/>
        <v>2.3820852885022645E-2</v>
      </c>
    </row>
    <row r="811" spans="1:17">
      <c r="A811" s="9">
        <f t="shared" si="119"/>
        <v>36</v>
      </c>
      <c r="B811" s="8" t="s">
        <v>859</v>
      </c>
      <c r="C811" s="8">
        <f>димвенканали!C811</f>
        <v>399.3</v>
      </c>
      <c r="D811" s="8">
        <v>0</v>
      </c>
      <c r="E811" s="8">
        <v>0</v>
      </c>
      <c r="F811" s="8">
        <f t="shared" si="113"/>
        <v>399.3</v>
      </c>
      <c r="G811" s="8"/>
      <c r="H811" s="8"/>
      <c r="I811" s="8">
        <v>8</v>
      </c>
      <c r="J811" s="11">
        <v>3.1583103039873666E-3</v>
      </c>
      <c r="K811" s="18">
        <f t="shared" si="114"/>
        <v>7.0086379786814055</v>
      </c>
      <c r="L811" s="10">
        <f t="shared" si="115"/>
        <v>2.577076184761153</v>
      </c>
      <c r="M811" s="10">
        <v>2.4607974733517568</v>
      </c>
      <c r="N811" s="10">
        <v>0.50911962100276342</v>
      </c>
      <c r="O811" s="247">
        <f t="shared" si="116"/>
        <v>0.50911962100276342</v>
      </c>
      <c r="P811" s="10">
        <f t="shared" si="117"/>
        <v>12.55563125779708</v>
      </c>
      <c r="Q811" s="11">
        <f t="shared" si="118"/>
        <v>3.1444105328818132E-2</v>
      </c>
    </row>
    <row r="812" spans="1:17">
      <c r="A812" s="9">
        <f t="shared" si="119"/>
        <v>37</v>
      </c>
      <c r="B812" s="8" t="s">
        <v>860</v>
      </c>
      <c r="C812" s="8">
        <f>димвенканали!C812</f>
        <v>309.5</v>
      </c>
      <c r="D812" s="8">
        <v>0</v>
      </c>
      <c r="E812" s="8">
        <v>0</v>
      </c>
      <c r="F812" s="8">
        <f t="shared" si="113"/>
        <v>309.5</v>
      </c>
      <c r="G812" s="8"/>
      <c r="H812" s="8"/>
      <c r="I812" s="8">
        <v>8</v>
      </c>
      <c r="J812" s="11">
        <v>3.1583103039873666E-3</v>
      </c>
      <c r="K812" s="18">
        <f t="shared" si="114"/>
        <v>7.0086379786814055</v>
      </c>
      <c r="L812" s="10">
        <f t="shared" si="115"/>
        <v>2.577076184761153</v>
      </c>
      <c r="M812" s="10">
        <v>2.4607974733517568</v>
      </c>
      <c r="N812" s="10">
        <v>0.50911962100276342</v>
      </c>
      <c r="O812" s="247">
        <f t="shared" si="116"/>
        <v>0.50911962100276342</v>
      </c>
      <c r="P812" s="10">
        <f t="shared" si="117"/>
        <v>12.55563125779708</v>
      </c>
      <c r="Q812" s="11">
        <f t="shared" si="118"/>
        <v>4.05674677150148E-2</v>
      </c>
    </row>
    <row r="813" spans="1:17">
      <c r="A813" s="9">
        <f t="shared" si="119"/>
        <v>38</v>
      </c>
      <c r="B813" s="8" t="s">
        <v>861</v>
      </c>
      <c r="C813" s="8">
        <f>димвенканали!C813</f>
        <v>1851.7</v>
      </c>
      <c r="D813" s="8">
        <v>0</v>
      </c>
      <c r="E813" s="8">
        <v>0</v>
      </c>
      <c r="F813" s="8">
        <f t="shared" si="113"/>
        <v>1851.7</v>
      </c>
      <c r="G813" s="8"/>
      <c r="H813" s="8"/>
      <c r="I813" s="8">
        <v>40</v>
      </c>
      <c r="J813" s="11">
        <v>1.5791551519936834E-2</v>
      </c>
      <c r="K813" s="18">
        <f t="shared" si="114"/>
        <v>35.043189893407032</v>
      </c>
      <c r="L813" s="10">
        <f t="shared" si="115"/>
        <v>12.885380923805766</v>
      </c>
      <c r="M813" s="10">
        <v>12.303987366758784</v>
      </c>
      <c r="N813" s="10">
        <v>2.5455981050138177</v>
      </c>
      <c r="O813" s="247">
        <f t="shared" si="116"/>
        <v>2.5455981050138177</v>
      </c>
      <c r="P813" s="10">
        <f t="shared" si="117"/>
        <v>62.7781562889854</v>
      </c>
      <c r="Q813" s="11">
        <f t="shared" si="118"/>
        <v>3.390298444077626E-2</v>
      </c>
    </row>
    <row r="814" spans="1:17">
      <c r="A814" s="9">
        <f t="shared" si="119"/>
        <v>39</v>
      </c>
      <c r="B814" s="8" t="s">
        <v>862</v>
      </c>
      <c r="C814" s="8">
        <f>димвенканали!C814</f>
        <v>303</v>
      </c>
      <c r="D814" s="8">
        <v>0</v>
      </c>
      <c r="E814" s="8">
        <v>0</v>
      </c>
      <c r="F814" s="8">
        <f t="shared" si="113"/>
        <v>303</v>
      </c>
      <c r="G814" s="8"/>
      <c r="H814" s="8"/>
      <c r="I814" s="8">
        <v>8</v>
      </c>
      <c r="J814" s="11">
        <v>3.1583103039873666E-3</v>
      </c>
      <c r="K814" s="18">
        <f t="shared" si="114"/>
        <v>7.0086379786814055</v>
      </c>
      <c r="L814" s="10">
        <f t="shared" si="115"/>
        <v>2.577076184761153</v>
      </c>
      <c r="M814" s="10">
        <v>2.4607974733517568</v>
      </c>
      <c r="N814" s="10">
        <v>0.50911962100276342</v>
      </c>
      <c r="O814" s="247">
        <f t="shared" si="116"/>
        <v>0.50911962100276342</v>
      </c>
      <c r="P814" s="10">
        <f t="shared" si="117"/>
        <v>12.55563125779708</v>
      </c>
      <c r="Q814" s="11">
        <f t="shared" si="118"/>
        <v>4.1437726923422707E-2</v>
      </c>
    </row>
    <row r="815" spans="1:17">
      <c r="A815" s="9">
        <f t="shared" si="119"/>
        <v>40</v>
      </c>
      <c r="B815" s="8" t="s">
        <v>863</v>
      </c>
      <c r="C815" s="8">
        <f>димвенканали!C815</f>
        <v>23.6</v>
      </c>
      <c r="D815" s="8">
        <v>0</v>
      </c>
      <c r="E815" s="8">
        <v>0</v>
      </c>
      <c r="F815" s="8">
        <f t="shared" si="113"/>
        <v>23.6</v>
      </c>
      <c r="G815" s="8"/>
      <c r="H815" s="8"/>
      <c r="I815" s="8">
        <v>1</v>
      </c>
      <c r="J815" s="11">
        <v>3.9478878799842083E-4</v>
      </c>
      <c r="K815" s="18">
        <f t="shared" si="114"/>
        <v>0.87607974733517568</v>
      </c>
      <c r="L815" s="10">
        <f t="shared" si="115"/>
        <v>0.32213452309514412</v>
      </c>
      <c r="M815" s="10">
        <v>0.3075996841689696</v>
      </c>
      <c r="N815" s="10">
        <v>6.3639952625345428E-2</v>
      </c>
      <c r="O815" s="247">
        <f t="shared" si="116"/>
        <v>6.3639952625345428E-2</v>
      </c>
      <c r="P815" s="10">
        <f t="shared" si="117"/>
        <v>1.569453907224635</v>
      </c>
      <c r="Q815" s="11">
        <f t="shared" si="118"/>
        <v>6.6502284204433687E-2</v>
      </c>
    </row>
    <row r="816" spans="1:17">
      <c r="A816" s="9">
        <f t="shared" si="119"/>
        <v>41</v>
      </c>
      <c r="B816" s="8" t="s">
        <v>864</v>
      </c>
      <c r="C816" s="8">
        <f>димвенканали!C816</f>
        <v>78.3</v>
      </c>
      <c r="D816" s="8">
        <v>0</v>
      </c>
      <c r="E816" s="8">
        <v>0</v>
      </c>
      <c r="F816" s="8">
        <f t="shared" si="113"/>
        <v>78.3</v>
      </c>
      <c r="G816" s="8"/>
      <c r="H816" s="8"/>
      <c r="I816" s="8">
        <v>2</v>
      </c>
      <c r="J816" s="11">
        <v>7.8957757599684166E-4</v>
      </c>
      <c r="K816" s="18">
        <f t="shared" si="114"/>
        <v>1.7521594946703514</v>
      </c>
      <c r="L816" s="10">
        <f t="shared" si="115"/>
        <v>0.64426904619028824</v>
      </c>
      <c r="M816" s="10">
        <v>0.6151993683379392</v>
      </c>
      <c r="N816" s="10">
        <v>0.12727990525069086</v>
      </c>
      <c r="O816" s="247">
        <f t="shared" si="116"/>
        <v>0.12727990525069086</v>
      </c>
      <c r="P816" s="10">
        <f t="shared" si="117"/>
        <v>3.1389078144492699</v>
      </c>
      <c r="Q816" s="11">
        <f t="shared" si="118"/>
        <v>4.0088222406759515E-2</v>
      </c>
    </row>
    <row r="817" spans="1:17">
      <c r="A817" s="9">
        <f t="shared" si="119"/>
        <v>42</v>
      </c>
      <c r="B817" s="8" t="s">
        <v>865</v>
      </c>
      <c r="C817" s="8">
        <f>димвенканали!C817</f>
        <v>42.8</v>
      </c>
      <c r="D817" s="8">
        <v>0</v>
      </c>
      <c r="E817" s="8">
        <v>0</v>
      </c>
      <c r="F817" s="8">
        <f t="shared" si="113"/>
        <v>42.8</v>
      </c>
      <c r="G817" s="8"/>
      <c r="H817" s="8"/>
      <c r="I817" s="8">
        <v>1</v>
      </c>
      <c r="J817" s="11">
        <v>3.9478878799842083E-4</v>
      </c>
      <c r="K817" s="18">
        <f t="shared" si="114"/>
        <v>0.87607974733517568</v>
      </c>
      <c r="L817" s="10">
        <f t="shared" si="115"/>
        <v>0.32213452309514412</v>
      </c>
      <c r="M817" s="10">
        <v>0.3075996841689696</v>
      </c>
      <c r="N817" s="10">
        <v>6.3639952625345428E-2</v>
      </c>
      <c r="O817" s="247">
        <f t="shared" si="116"/>
        <v>6.3639952625345428E-2</v>
      </c>
      <c r="P817" s="10">
        <f t="shared" si="117"/>
        <v>1.569453907224635</v>
      </c>
      <c r="Q817" s="11">
        <f t="shared" si="118"/>
        <v>3.6669483813659698E-2</v>
      </c>
    </row>
    <row r="818" spans="1:17">
      <c r="A818" s="9">
        <f t="shared" si="119"/>
        <v>43</v>
      </c>
      <c r="B818" s="8" t="s">
        <v>866</v>
      </c>
      <c r="C818" s="8">
        <f>димвенканали!C818</f>
        <v>126.19</v>
      </c>
      <c r="D818" s="8">
        <v>0</v>
      </c>
      <c r="E818" s="8">
        <v>0</v>
      </c>
      <c r="F818" s="8">
        <f t="shared" si="113"/>
        <v>126.19</v>
      </c>
      <c r="G818" s="8"/>
      <c r="H818" s="8"/>
      <c r="I818" s="8">
        <v>0</v>
      </c>
      <c r="J818" s="11">
        <v>0</v>
      </c>
      <c r="K818" s="18">
        <f t="shared" si="114"/>
        <v>0</v>
      </c>
      <c r="L818" s="10">
        <f t="shared" si="115"/>
        <v>0</v>
      </c>
      <c r="M818" s="10">
        <v>0</v>
      </c>
      <c r="N818" s="10">
        <v>0</v>
      </c>
      <c r="O818" s="247">
        <f t="shared" si="116"/>
        <v>0</v>
      </c>
      <c r="P818" s="10">
        <f t="shared" si="117"/>
        <v>0</v>
      </c>
      <c r="Q818" s="11">
        <f t="shared" si="118"/>
        <v>0</v>
      </c>
    </row>
    <row r="819" spans="1:17">
      <c r="A819" s="9">
        <f t="shared" si="119"/>
        <v>44</v>
      </c>
      <c r="B819" s="8" t="s">
        <v>867</v>
      </c>
      <c r="C819" s="8">
        <f>димвенканали!C819</f>
        <v>91.2</v>
      </c>
      <c r="D819" s="8">
        <v>0</v>
      </c>
      <c r="E819" s="8">
        <v>0</v>
      </c>
      <c r="F819" s="8">
        <f t="shared" si="113"/>
        <v>91.2</v>
      </c>
      <c r="G819" s="8"/>
      <c r="H819" s="8"/>
      <c r="I819" s="8">
        <v>3</v>
      </c>
      <c r="J819" s="11">
        <v>1.1843663639952624E-3</v>
      </c>
      <c r="K819" s="18">
        <f t="shared" si="114"/>
        <v>2.6282392420055269</v>
      </c>
      <c r="L819" s="10">
        <f t="shared" si="115"/>
        <v>0.96640356928543236</v>
      </c>
      <c r="M819" s="10">
        <v>0.92279905250690863</v>
      </c>
      <c r="N819" s="10">
        <v>0.19091985787603627</v>
      </c>
      <c r="O819" s="247">
        <f t="shared" si="116"/>
        <v>0.19091985787603627</v>
      </c>
      <c r="P819" s="10">
        <f t="shared" si="117"/>
        <v>4.7083617216739038</v>
      </c>
      <c r="Q819" s="11">
        <f t="shared" si="118"/>
        <v>5.1626773263968244E-2</v>
      </c>
    </row>
    <row r="820" spans="1:17">
      <c r="A820" s="9">
        <f t="shared" si="119"/>
        <v>45</v>
      </c>
      <c r="B820" s="8" t="s">
        <v>868</v>
      </c>
      <c r="C820" s="8">
        <f>димвенканали!C820</f>
        <v>127</v>
      </c>
      <c r="D820" s="8">
        <v>0</v>
      </c>
      <c r="E820" s="8">
        <v>0</v>
      </c>
      <c r="F820" s="8">
        <f t="shared" si="113"/>
        <v>127</v>
      </c>
      <c r="G820" s="8"/>
      <c r="H820" s="8"/>
      <c r="I820" s="8">
        <v>4</v>
      </c>
      <c r="J820" s="11">
        <v>1.5791551519936833E-3</v>
      </c>
      <c r="K820" s="18">
        <f t="shared" si="114"/>
        <v>3.5043189893407027</v>
      </c>
      <c r="L820" s="10">
        <f t="shared" si="115"/>
        <v>1.2885380923805765</v>
      </c>
      <c r="M820" s="10">
        <v>1.2303987366758784</v>
      </c>
      <c r="N820" s="10">
        <v>0.25455981050138171</v>
      </c>
      <c r="O820" s="247">
        <f t="shared" si="116"/>
        <v>0.25455981050138171</v>
      </c>
      <c r="P820" s="10">
        <f t="shared" si="117"/>
        <v>6.2778156288985398</v>
      </c>
      <c r="Q820" s="11">
        <f t="shared" si="118"/>
        <v>4.9431619125185351E-2</v>
      </c>
    </row>
    <row r="821" spans="1:17">
      <c r="A821" s="9">
        <f t="shared" si="119"/>
        <v>46</v>
      </c>
      <c r="B821" s="8" t="s">
        <v>869</v>
      </c>
      <c r="C821" s="8">
        <f>димвенканали!C821</f>
        <v>83.1</v>
      </c>
      <c r="D821" s="8">
        <v>0</v>
      </c>
      <c r="E821" s="8">
        <v>0</v>
      </c>
      <c r="F821" s="8">
        <f t="shared" si="113"/>
        <v>83.1</v>
      </c>
      <c r="G821" s="8"/>
      <c r="H821" s="8"/>
      <c r="I821" s="8">
        <v>3</v>
      </c>
      <c r="J821" s="11">
        <v>1.1843663639952624E-3</v>
      </c>
      <c r="K821" s="18">
        <f t="shared" si="114"/>
        <v>2.6282392420055269</v>
      </c>
      <c r="L821" s="10">
        <f t="shared" si="115"/>
        <v>0.96640356928543236</v>
      </c>
      <c r="M821" s="10">
        <v>0.92279905250690863</v>
      </c>
      <c r="N821" s="10">
        <v>0.19091985787603627</v>
      </c>
      <c r="O821" s="247">
        <f t="shared" si="116"/>
        <v>0.19091985787603627</v>
      </c>
      <c r="P821" s="10">
        <f t="shared" si="117"/>
        <v>4.7083617216739038</v>
      </c>
      <c r="Q821" s="11">
        <f t="shared" si="118"/>
        <v>5.6658985820383923E-2</v>
      </c>
    </row>
    <row r="822" spans="1:17">
      <c r="A822" s="9">
        <f t="shared" si="119"/>
        <v>47</v>
      </c>
      <c r="B822" s="8" t="s">
        <v>870</v>
      </c>
      <c r="C822" s="8">
        <f>димвенканали!C822</f>
        <v>80.599999999999994</v>
      </c>
      <c r="D822" s="8">
        <v>0</v>
      </c>
      <c r="E822" s="8">
        <v>0</v>
      </c>
      <c r="F822" s="8">
        <f t="shared" si="113"/>
        <v>80.599999999999994</v>
      </c>
      <c r="G822" s="8"/>
      <c r="H822" s="8"/>
      <c r="I822" s="8">
        <v>2</v>
      </c>
      <c r="J822" s="11">
        <v>7.8957757599684166E-4</v>
      </c>
      <c r="K822" s="18">
        <f t="shared" si="114"/>
        <v>1.7521594946703514</v>
      </c>
      <c r="L822" s="10">
        <f t="shared" si="115"/>
        <v>0.64426904619028824</v>
      </c>
      <c r="M822" s="10">
        <v>0.6151993683379392</v>
      </c>
      <c r="N822" s="10">
        <v>0.12727990525069086</v>
      </c>
      <c r="O822" s="247">
        <f t="shared" si="116"/>
        <v>0.12727990525069086</v>
      </c>
      <c r="P822" s="10">
        <f t="shared" si="117"/>
        <v>3.1389078144492699</v>
      </c>
      <c r="Q822" s="11">
        <f t="shared" si="118"/>
        <v>3.8944265687956205E-2</v>
      </c>
    </row>
    <row r="823" spans="1:17">
      <c r="A823" s="9">
        <f t="shared" si="119"/>
        <v>48</v>
      </c>
      <c r="B823" s="8" t="s">
        <v>871</v>
      </c>
      <c r="C823" s="8">
        <f>димвенканали!C823</f>
        <v>103.8</v>
      </c>
      <c r="D823" s="8">
        <v>0</v>
      </c>
      <c r="E823" s="8">
        <v>0</v>
      </c>
      <c r="F823" s="8">
        <f t="shared" si="113"/>
        <v>103.8</v>
      </c>
      <c r="G823" s="8"/>
      <c r="H823" s="8"/>
      <c r="I823" s="8">
        <v>2</v>
      </c>
      <c r="J823" s="11">
        <v>7.8957757599684166E-4</v>
      </c>
      <c r="K823" s="18">
        <f t="shared" si="114"/>
        <v>1.7521594946703514</v>
      </c>
      <c r="L823" s="10">
        <f t="shared" si="115"/>
        <v>0.64426904619028824</v>
      </c>
      <c r="M823" s="10">
        <v>0.6151993683379392</v>
      </c>
      <c r="N823" s="10">
        <v>0.12727990525069086</v>
      </c>
      <c r="O823" s="247">
        <f t="shared" si="116"/>
        <v>0.12727990525069086</v>
      </c>
      <c r="P823" s="10">
        <f t="shared" si="117"/>
        <v>3.1389078144492699</v>
      </c>
      <c r="Q823" s="11">
        <f t="shared" si="118"/>
        <v>3.023995967677524E-2</v>
      </c>
    </row>
    <row r="824" spans="1:17">
      <c r="A824" s="9">
        <f t="shared" si="119"/>
        <v>49</v>
      </c>
      <c r="B824" s="8" t="s">
        <v>872</v>
      </c>
      <c r="C824" s="8">
        <f>димвенканали!C824</f>
        <v>64.7</v>
      </c>
      <c r="D824" s="8">
        <v>0</v>
      </c>
      <c r="E824" s="8">
        <v>0</v>
      </c>
      <c r="F824" s="8">
        <f t="shared" si="113"/>
        <v>64.7</v>
      </c>
      <c r="G824" s="8"/>
      <c r="H824" s="8"/>
      <c r="I824" s="8">
        <v>3</v>
      </c>
      <c r="J824" s="11">
        <v>1.1843663639952624E-3</v>
      </c>
      <c r="K824" s="18">
        <f t="shared" si="114"/>
        <v>2.6282392420055269</v>
      </c>
      <c r="L824" s="10">
        <f t="shared" si="115"/>
        <v>0.96640356928543236</v>
      </c>
      <c r="M824" s="10">
        <v>0.92279905250690863</v>
      </c>
      <c r="N824" s="10">
        <v>0.19091985787603627</v>
      </c>
      <c r="O824" s="247">
        <f t="shared" si="116"/>
        <v>0.19091985787603627</v>
      </c>
      <c r="P824" s="10">
        <f t="shared" si="117"/>
        <v>4.7083617216739038</v>
      </c>
      <c r="Q824" s="11">
        <f t="shared" si="118"/>
        <v>7.2772205899132983E-2</v>
      </c>
    </row>
    <row r="825" spans="1:17">
      <c r="A825" s="9">
        <f t="shared" si="119"/>
        <v>50</v>
      </c>
      <c r="B825" s="8" t="s">
        <v>873</v>
      </c>
      <c r="C825" s="8">
        <f>димвенканали!C825</f>
        <v>211.4</v>
      </c>
      <c r="D825" s="8">
        <v>0</v>
      </c>
      <c r="E825" s="8">
        <v>0</v>
      </c>
      <c r="F825" s="8">
        <f t="shared" si="113"/>
        <v>211.4</v>
      </c>
      <c r="G825" s="8"/>
      <c r="H825" s="8"/>
      <c r="I825" s="8">
        <v>6</v>
      </c>
      <c r="J825" s="11">
        <v>2.3687327279905248E-3</v>
      </c>
      <c r="K825" s="18">
        <f t="shared" si="114"/>
        <v>5.2564784840110539</v>
      </c>
      <c r="L825" s="10">
        <f t="shared" si="115"/>
        <v>1.9328071385708647</v>
      </c>
      <c r="M825" s="10">
        <v>1.8455981050138173</v>
      </c>
      <c r="N825" s="10">
        <v>0.38183971575207254</v>
      </c>
      <c r="O825" s="247">
        <f t="shared" si="116"/>
        <v>0.38183971575207254</v>
      </c>
      <c r="P825" s="10">
        <f t="shared" si="117"/>
        <v>9.4167234433478075</v>
      </c>
      <c r="Q825" s="11">
        <f t="shared" si="118"/>
        <v>4.454457636399152E-2</v>
      </c>
    </row>
    <row r="826" spans="1:17">
      <c r="A826" s="9">
        <f t="shared" si="119"/>
        <v>51</v>
      </c>
      <c r="B826" s="8" t="s">
        <v>874</v>
      </c>
      <c r="C826" s="8">
        <f>димвенканали!C826</f>
        <v>37.799999999999997</v>
      </c>
      <c r="D826" s="8">
        <v>0</v>
      </c>
      <c r="E826" s="8">
        <v>0</v>
      </c>
      <c r="F826" s="8">
        <f t="shared" si="113"/>
        <v>37.799999999999997</v>
      </c>
      <c r="G826" s="8"/>
      <c r="H826" s="8"/>
      <c r="I826" s="8">
        <v>2</v>
      </c>
      <c r="J826" s="11">
        <v>7.8957757599684166E-4</v>
      </c>
      <c r="K826" s="18">
        <f t="shared" si="114"/>
        <v>1.7521594946703514</v>
      </c>
      <c r="L826" s="10">
        <f t="shared" si="115"/>
        <v>0.64426904619028824</v>
      </c>
      <c r="M826" s="10">
        <v>0.6151993683379392</v>
      </c>
      <c r="N826" s="10">
        <v>0.12727990525069086</v>
      </c>
      <c r="O826" s="247">
        <f t="shared" si="116"/>
        <v>0.12727990525069086</v>
      </c>
      <c r="P826" s="10">
        <f t="shared" si="117"/>
        <v>3.1389078144492699</v>
      </c>
      <c r="Q826" s="11">
        <f t="shared" si="118"/>
        <v>8.303988927114471E-2</v>
      </c>
    </row>
    <row r="827" spans="1:17">
      <c r="A827" s="9">
        <f t="shared" si="119"/>
        <v>52</v>
      </c>
      <c r="B827" s="8" t="s">
        <v>875</v>
      </c>
      <c r="C827" s="8">
        <f>димвенканали!C827</f>
        <v>74.099999999999994</v>
      </c>
      <c r="D827" s="8">
        <v>0</v>
      </c>
      <c r="E827" s="8">
        <v>0</v>
      </c>
      <c r="F827" s="8">
        <f t="shared" si="113"/>
        <v>74.099999999999994</v>
      </c>
      <c r="G827" s="8"/>
      <c r="H827" s="8"/>
      <c r="I827" s="8">
        <v>2</v>
      </c>
      <c r="J827" s="11">
        <v>7.8957757599684166E-4</v>
      </c>
      <c r="K827" s="18">
        <f t="shared" si="114"/>
        <v>1.7521594946703514</v>
      </c>
      <c r="L827" s="10">
        <f t="shared" si="115"/>
        <v>0.64426904619028824</v>
      </c>
      <c r="M827" s="10">
        <v>0.6151993683379392</v>
      </c>
      <c r="N827" s="10">
        <v>0.12727990525069086</v>
      </c>
      <c r="O827" s="247">
        <f t="shared" si="116"/>
        <v>0.12727990525069086</v>
      </c>
      <c r="P827" s="10">
        <f t="shared" si="117"/>
        <v>3.1389078144492699</v>
      </c>
      <c r="Q827" s="11">
        <f t="shared" si="118"/>
        <v>4.2360429344794469E-2</v>
      </c>
    </row>
    <row r="828" spans="1:17">
      <c r="A828" s="9">
        <f t="shared" si="119"/>
        <v>53</v>
      </c>
      <c r="B828" s="8" t="s">
        <v>876</v>
      </c>
      <c r="C828" s="8">
        <f>димвенканали!C828</f>
        <v>23.1</v>
      </c>
      <c r="D828" s="8">
        <v>0</v>
      </c>
      <c r="E828" s="8">
        <v>0</v>
      </c>
      <c r="F828" s="8">
        <f t="shared" si="113"/>
        <v>23.1</v>
      </c>
      <c r="G828" s="8"/>
      <c r="H828" s="8"/>
      <c r="I828" s="8">
        <v>1</v>
      </c>
      <c r="J828" s="11">
        <v>3.9478878799842083E-4</v>
      </c>
      <c r="K828" s="18">
        <f t="shared" si="114"/>
        <v>0.87607974733517568</v>
      </c>
      <c r="L828" s="10">
        <f t="shared" ref="L828:L880" si="120">K828*0.3677</f>
        <v>0.32213452309514412</v>
      </c>
      <c r="M828" s="10">
        <v>0.3075996841689696</v>
      </c>
      <c r="N828" s="10">
        <v>6.3639952625345428E-2</v>
      </c>
      <c r="O828" s="247">
        <f t="shared" si="116"/>
        <v>6.3639952625345428E-2</v>
      </c>
      <c r="P828" s="10">
        <f t="shared" ref="P828:P880" si="121">K828+L828+M828+O828</f>
        <v>1.569453907224635</v>
      </c>
      <c r="Q828" s="11">
        <f t="shared" ref="Q828:Q880" si="122">P828/F828</f>
        <v>6.7941727585482031E-2</v>
      </c>
    </row>
    <row r="829" spans="1:17">
      <c r="A829" s="9">
        <f t="shared" si="119"/>
        <v>54</v>
      </c>
      <c r="B829" s="8" t="s">
        <v>877</v>
      </c>
      <c r="C829" s="8">
        <f>димвенканали!C829</f>
        <v>132.80000000000001</v>
      </c>
      <c r="D829" s="8">
        <v>0</v>
      </c>
      <c r="E829" s="8">
        <v>0</v>
      </c>
      <c r="F829" s="8">
        <f t="shared" si="113"/>
        <v>132.80000000000001</v>
      </c>
      <c r="G829" s="8"/>
      <c r="H829" s="8"/>
      <c r="I829" s="8">
        <v>4</v>
      </c>
      <c r="J829" s="11">
        <v>1.5791551519936833E-3</v>
      </c>
      <c r="K829" s="18">
        <f t="shared" si="114"/>
        <v>3.5043189893407027</v>
      </c>
      <c r="L829" s="10">
        <f t="shared" si="120"/>
        <v>1.2885380923805765</v>
      </c>
      <c r="M829" s="10">
        <v>1.2303987366758784</v>
      </c>
      <c r="N829" s="10">
        <v>0.25455981050138171</v>
      </c>
      <c r="O829" s="247">
        <f t="shared" si="116"/>
        <v>0.25455981050138171</v>
      </c>
      <c r="P829" s="10">
        <f t="shared" si="121"/>
        <v>6.2778156288985398</v>
      </c>
      <c r="Q829" s="11">
        <f t="shared" si="122"/>
        <v>4.7272708048934783E-2</v>
      </c>
    </row>
    <row r="830" spans="1:17">
      <c r="A830" s="9">
        <f t="shared" si="119"/>
        <v>55</v>
      </c>
      <c r="B830" s="8" t="s">
        <v>878</v>
      </c>
      <c r="C830" s="8">
        <f>димвенканали!C830</f>
        <v>3464.11</v>
      </c>
      <c r="D830" s="8">
        <v>203.9</v>
      </c>
      <c r="E830" s="8">
        <v>0</v>
      </c>
      <c r="F830" s="8">
        <f t="shared" ref="F830:F883" si="123">C830+D830+E830</f>
        <v>3668.01</v>
      </c>
      <c r="G830" s="8">
        <v>1</v>
      </c>
      <c r="H830" s="8"/>
      <c r="I830" s="8">
        <v>70</v>
      </c>
      <c r="J830" s="11">
        <v>2.8030003947887881E-2</v>
      </c>
      <c r="K830" s="18">
        <f t="shared" si="114"/>
        <v>62.201662060797482</v>
      </c>
      <c r="L830" s="10">
        <f t="shared" si="120"/>
        <v>22.871551139755237</v>
      </c>
      <c r="M830" s="10">
        <v>21.839577575996842</v>
      </c>
      <c r="N830" s="10">
        <v>4.5184366363995263</v>
      </c>
      <c r="O830" s="247">
        <f t="shared" si="116"/>
        <v>4.5184366363995263</v>
      </c>
      <c r="P830" s="10">
        <f t="shared" si="121"/>
        <v>111.43122741294908</v>
      </c>
      <c r="Q830" s="11">
        <f t="shared" si="122"/>
        <v>3.0379204913004349E-2</v>
      </c>
    </row>
    <row r="831" spans="1:17">
      <c r="A831" s="9">
        <f t="shared" si="119"/>
        <v>56</v>
      </c>
      <c r="B831" s="8" t="s">
        <v>879</v>
      </c>
      <c r="C831" s="8">
        <f>димвенканали!C831</f>
        <v>3464.39</v>
      </c>
      <c r="D831" s="8">
        <v>0</v>
      </c>
      <c r="E831" s="8">
        <v>204.7</v>
      </c>
      <c r="F831" s="8">
        <f t="shared" si="123"/>
        <v>3669.0899999999997</v>
      </c>
      <c r="G831" s="8"/>
      <c r="H831" s="8">
        <v>1</v>
      </c>
      <c r="I831" s="8">
        <v>70</v>
      </c>
      <c r="J831" s="11">
        <v>2.8030003947887881E-2</v>
      </c>
      <c r="K831" s="18">
        <f t="shared" si="114"/>
        <v>62.201662060797482</v>
      </c>
      <c r="L831" s="10">
        <f t="shared" si="120"/>
        <v>22.871551139755237</v>
      </c>
      <c r="M831" s="10">
        <v>21.839577575996842</v>
      </c>
      <c r="N831" s="10">
        <v>4.5184366363995263</v>
      </c>
      <c r="O831" s="247">
        <f t="shared" si="116"/>
        <v>4.5184366363995263</v>
      </c>
      <c r="P831" s="10">
        <f t="shared" si="121"/>
        <v>111.43122741294908</v>
      </c>
      <c r="Q831" s="11">
        <f t="shared" si="122"/>
        <v>3.0370262766230616E-2</v>
      </c>
    </row>
    <row r="832" spans="1:17">
      <c r="A832" s="9">
        <f t="shared" si="119"/>
        <v>57</v>
      </c>
      <c r="B832" s="8" t="s">
        <v>880</v>
      </c>
      <c r="C832" s="8">
        <f>димвенканали!C832</f>
        <v>31.4</v>
      </c>
      <c r="D832" s="8">
        <v>0</v>
      </c>
      <c r="E832" s="8">
        <v>0</v>
      </c>
      <c r="F832" s="8">
        <f t="shared" si="123"/>
        <v>31.4</v>
      </c>
      <c r="G832" s="8"/>
      <c r="H832" s="8"/>
      <c r="I832" s="8">
        <v>1</v>
      </c>
      <c r="J832" s="11">
        <v>3.9478878799842083E-4</v>
      </c>
      <c r="K832" s="18">
        <f t="shared" si="114"/>
        <v>0.87607974733517568</v>
      </c>
      <c r="L832" s="10">
        <f t="shared" si="120"/>
        <v>0.32213452309514412</v>
      </c>
      <c r="M832" s="10">
        <v>0.3075996841689696</v>
      </c>
      <c r="N832" s="10">
        <v>6.3639952625345428E-2</v>
      </c>
      <c r="O832" s="247">
        <f t="shared" si="116"/>
        <v>6.3639952625345428E-2</v>
      </c>
      <c r="P832" s="10">
        <f t="shared" si="121"/>
        <v>1.569453907224635</v>
      </c>
      <c r="Q832" s="11">
        <f t="shared" si="122"/>
        <v>4.9982608510338693E-2</v>
      </c>
    </row>
    <row r="833" spans="1:17">
      <c r="A833" s="9">
        <f t="shared" si="119"/>
        <v>58</v>
      </c>
      <c r="B833" s="8" t="s">
        <v>881</v>
      </c>
      <c r="C833" s="8">
        <f>димвенканали!C833</f>
        <v>71.5</v>
      </c>
      <c r="D833" s="8">
        <v>0</v>
      </c>
      <c r="E833" s="8">
        <v>0</v>
      </c>
      <c r="F833" s="8">
        <f t="shared" si="123"/>
        <v>71.5</v>
      </c>
      <c r="G833" s="8"/>
      <c r="H833" s="8"/>
      <c r="I833" s="8">
        <v>0</v>
      </c>
      <c r="J833" s="11">
        <v>0</v>
      </c>
      <c r="K833" s="18">
        <f t="shared" si="114"/>
        <v>0</v>
      </c>
      <c r="L833" s="10">
        <f t="shared" si="120"/>
        <v>0</v>
      </c>
      <c r="M833" s="10">
        <v>0</v>
      </c>
      <c r="N833" s="10">
        <v>0</v>
      </c>
      <c r="O833" s="247">
        <f t="shared" si="116"/>
        <v>0</v>
      </c>
      <c r="P833" s="10">
        <f t="shared" si="121"/>
        <v>0</v>
      </c>
      <c r="Q833" s="11">
        <f t="shared" si="122"/>
        <v>0</v>
      </c>
    </row>
    <row r="834" spans="1:17">
      <c r="A834" s="9">
        <f t="shared" si="119"/>
        <v>59</v>
      </c>
      <c r="B834" s="8" t="s">
        <v>882</v>
      </c>
      <c r="C834" s="8">
        <f>димвенканали!C834</f>
        <v>44</v>
      </c>
      <c r="D834" s="8">
        <v>0</v>
      </c>
      <c r="E834" s="8">
        <v>0</v>
      </c>
      <c r="F834" s="8">
        <f t="shared" si="123"/>
        <v>44</v>
      </c>
      <c r="G834" s="8"/>
      <c r="H834" s="8"/>
      <c r="I834" s="8">
        <v>0</v>
      </c>
      <c r="J834" s="11">
        <v>0</v>
      </c>
      <c r="K834" s="18">
        <f t="shared" si="114"/>
        <v>0</v>
      </c>
      <c r="L834" s="10">
        <f t="shared" si="120"/>
        <v>0</v>
      </c>
      <c r="M834" s="10">
        <v>0</v>
      </c>
      <c r="N834" s="10">
        <v>0</v>
      </c>
      <c r="O834" s="247">
        <f t="shared" si="116"/>
        <v>0</v>
      </c>
      <c r="P834" s="10">
        <f t="shared" si="121"/>
        <v>0</v>
      </c>
      <c r="Q834" s="11">
        <f t="shared" si="122"/>
        <v>0</v>
      </c>
    </row>
    <row r="835" spans="1:17">
      <c r="A835" s="9">
        <f t="shared" si="119"/>
        <v>60</v>
      </c>
      <c r="B835" s="8" t="s">
        <v>883</v>
      </c>
      <c r="C835" s="8">
        <f>димвенканали!C835</f>
        <v>89.5</v>
      </c>
      <c r="D835" s="8">
        <v>0</v>
      </c>
      <c r="E835" s="8">
        <v>0</v>
      </c>
      <c r="F835" s="8">
        <f t="shared" si="123"/>
        <v>89.5</v>
      </c>
      <c r="G835" s="8"/>
      <c r="H835" s="8"/>
      <c r="I835" s="8">
        <v>2</v>
      </c>
      <c r="J835" s="11">
        <v>7.8957757599684166E-4</v>
      </c>
      <c r="K835" s="18">
        <f t="shared" si="114"/>
        <v>1.7521594946703514</v>
      </c>
      <c r="L835" s="10">
        <f t="shared" si="120"/>
        <v>0.64426904619028824</v>
      </c>
      <c r="M835" s="10">
        <v>0.6151993683379392</v>
      </c>
      <c r="N835" s="10">
        <v>0.12727990525069086</v>
      </c>
      <c r="O835" s="247">
        <f t="shared" si="116"/>
        <v>0.12727990525069086</v>
      </c>
      <c r="P835" s="10">
        <f t="shared" si="121"/>
        <v>3.1389078144492699</v>
      </c>
      <c r="Q835" s="11">
        <f t="shared" si="122"/>
        <v>3.5071595692170617E-2</v>
      </c>
    </row>
    <row r="836" spans="1:17">
      <c r="A836" s="9">
        <f t="shared" si="119"/>
        <v>61</v>
      </c>
      <c r="B836" s="8" t="s">
        <v>884</v>
      </c>
      <c r="C836" s="8">
        <f>димвенканали!C836</f>
        <v>160.9</v>
      </c>
      <c r="D836" s="8">
        <v>0</v>
      </c>
      <c r="E836" s="8">
        <v>0</v>
      </c>
      <c r="F836" s="8">
        <f t="shared" si="123"/>
        <v>160.9</v>
      </c>
      <c r="G836" s="8"/>
      <c r="H836" s="8"/>
      <c r="I836" s="8">
        <v>7</v>
      </c>
      <c r="J836" s="11">
        <v>2.7635215159889457E-3</v>
      </c>
      <c r="K836" s="18">
        <f t="shared" si="114"/>
        <v>6.1325582313462297</v>
      </c>
      <c r="L836" s="10">
        <f t="shared" si="120"/>
        <v>2.2549416616660087</v>
      </c>
      <c r="M836" s="10">
        <v>2.1531977891827871</v>
      </c>
      <c r="N836" s="10">
        <v>0.44547966837741804</v>
      </c>
      <c r="O836" s="247">
        <f t="shared" si="116"/>
        <v>0.44547966837741804</v>
      </c>
      <c r="P836" s="10">
        <f t="shared" si="121"/>
        <v>10.986177350572444</v>
      </c>
      <c r="Q836" s="11">
        <f t="shared" si="122"/>
        <v>6.8279536050792067E-2</v>
      </c>
    </row>
    <row r="837" spans="1:17">
      <c r="A837" s="9">
        <f t="shared" si="119"/>
        <v>62</v>
      </c>
      <c r="B837" s="8" t="s">
        <v>885</v>
      </c>
      <c r="C837" s="8">
        <f>димвенканали!C837</f>
        <v>6819.2</v>
      </c>
      <c r="D837" s="8">
        <v>0</v>
      </c>
      <c r="E837" s="8">
        <v>390.5</v>
      </c>
      <c r="F837" s="8">
        <f t="shared" si="123"/>
        <v>7209.7</v>
      </c>
      <c r="G837" s="8"/>
      <c r="H837" s="8">
        <v>3</v>
      </c>
      <c r="I837" s="8">
        <v>115</v>
      </c>
      <c r="J837" s="11">
        <v>4.6585076983813659E-2</v>
      </c>
      <c r="K837" s="18">
        <f t="shared" si="114"/>
        <v>103.37741018555073</v>
      </c>
      <c r="L837" s="10">
        <f t="shared" si="120"/>
        <v>38.011873725227005</v>
      </c>
      <c r="M837" s="10">
        <v>36.296762731938408</v>
      </c>
      <c r="N837" s="10">
        <v>7.5095144097907616</v>
      </c>
      <c r="O837" s="247">
        <f t="shared" si="116"/>
        <v>7.5095144097907616</v>
      </c>
      <c r="P837" s="10">
        <f t="shared" si="121"/>
        <v>185.19556105250692</v>
      </c>
      <c r="Q837" s="11">
        <f t="shared" si="122"/>
        <v>2.5686999605046938E-2</v>
      </c>
    </row>
    <row r="838" spans="1:17">
      <c r="A838" s="9">
        <f t="shared" si="119"/>
        <v>63</v>
      </c>
      <c r="B838" s="8" t="s">
        <v>886</v>
      </c>
      <c r="C838" s="8">
        <f>димвенканали!C838</f>
        <v>6078.6</v>
      </c>
      <c r="D838" s="8">
        <v>0</v>
      </c>
      <c r="E838" s="8">
        <v>0</v>
      </c>
      <c r="F838" s="8">
        <f t="shared" si="123"/>
        <v>6078.6</v>
      </c>
      <c r="G838" s="8"/>
      <c r="H838" s="8"/>
      <c r="I838" s="8">
        <v>162</v>
      </c>
      <c r="J838" s="11">
        <v>6.3955783655744169E-2</v>
      </c>
      <c r="K838" s="18">
        <f t="shared" si="114"/>
        <v>141.92491906829846</v>
      </c>
      <c r="L838" s="10">
        <f t="shared" si="120"/>
        <v>52.185792741413351</v>
      </c>
      <c r="M838" s="10">
        <v>49.831148835373071</v>
      </c>
      <c r="N838" s="10">
        <v>10.309672325305959</v>
      </c>
      <c r="O838" s="247">
        <f t="shared" si="116"/>
        <v>10.309672325305959</v>
      </c>
      <c r="P838" s="10">
        <f t="shared" si="121"/>
        <v>254.25153297039085</v>
      </c>
      <c r="Q838" s="11">
        <f t="shared" si="122"/>
        <v>4.1827317634058968E-2</v>
      </c>
    </row>
    <row r="839" spans="1:17">
      <c r="A839" s="9">
        <f t="shared" si="119"/>
        <v>64</v>
      </c>
      <c r="B839" s="8" t="s">
        <v>887</v>
      </c>
      <c r="C839" s="8">
        <f>димвенканали!C839</f>
        <v>69</v>
      </c>
      <c r="D839" s="8">
        <v>0</v>
      </c>
      <c r="E839" s="8">
        <v>0</v>
      </c>
      <c r="F839" s="8">
        <f t="shared" si="123"/>
        <v>69</v>
      </c>
      <c r="G839" s="8"/>
      <c r="H839" s="8"/>
      <c r="I839" s="8">
        <v>0</v>
      </c>
      <c r="J839" s="11">
        <v>0</v>
      </c>
      <c r="K839" s="18">
        <f t="shared" ref="K839:K901" si="124">J839*$R$2</f>
        <v>0</v>
      </c>
      <c r="L839" s="10">
        <f t="shared" si="120"/>
        <v>0</v>
      </c>
      <c r="M839" s="10">
        <v>0</v>
      </c>
      <c r="N839" s="10">
        <v>0</v>
      </c>
      <c r="O839" s="247">
        <f t="shared" si="116"/>
        <v>0</v>
      </c>
      <c r="P839" s="10">
        <f t="shared" si="121"/>
        <v>0</v>
      </c>
      <c r="Q839" s="11">
        <f t="shared" si="122"/>
        <v>0</v>
      </c>
    </row>
    <row r="840" spans="1:17">
      <c r="A840" s="9">
        <f t="shared" si="119"/>
        <v>65</v>
      </c>
      <c r="B840" s="14" t="s">
        <v>888</v>
      </c>
      <c r="C840" s="8">
        <f>димвенканали!C840</f>
        <v>87.8</v>
      </c>
      <c r="D840" s="8">
        <v>0</v>
      </c>
      <c r="E840" s="8">
        <v>0</v>
      </c>
      <c r="F840" s="8">
        <f t="shared" si="123"/>
        <v>87.8</v>
      </c>
      <c r="G840" s="8"/>
      <c r="H840" s="8"/>
      <c r="I840" s="8">
        <v>3</v>
      </c>
      <c r="J840" s="11">
        <v>1.1843663639952624E-3</v>
      </c>
      <c r="K840" s="18">
        <f t="shared" si="124"/>
        <v>2.6282392420055269</v>
      </c>
      <c r="L840" s="10">
        <f t="shared" si="120"/>
        <v>0.96640356928543236</v>
      </c>
      <c r="M840" s="10">
        <v>0.92279905250690863</v>
      </c>
      <c r="N840" s="10">
        <v>0.19091985787603627</v>
      </c>
      <c r="O840" s="247">
        <f t="shared" ref="O840:O903" si="125">N840*$O$2</f>
        <v>0.19091985787603627</v>
      </c>
      <c r="P840" s="10">
        <f t="shared" si="121"/>
        <v>4.7083617216739038</v>
      </c>
      <c r="Q840" s="11">
        <f t="shared" si="122"/>
        <v>5.362598771838159E-2</v>
      </c>
    </row>
    <row r="841" spans="1:17">
      <c r="A841" s="9">
        <f t="shared" si="119"/>
        <v>66</v>
      </c>
      <c r="B841" s="14" t="s">
        <v>889</v>
      </c>
      <c r="C841" s="8">
        <f>димвенканали!C841</f>
        <v>204.9</v>
      </c>
      <c r="D841" s="8">
        <v>0</v>
      </c>
      <c r="E841" s="8">
        <v>0</v>
      </c>
      <c r="F841" s="8">
        <f t="shared" si="123"/>
        <v>204.9</v>
      </c>
      <c r="G841" s="8"/>
      <c r="H841" s="8"/>
      <c r="I841" s="8">
        <v>5</v>
      </c>
      <c r="J841" s="11">
        <v>1.9739439399921043E-3</v>
      </c>
      <c r="K841" s="18">
        <f t="shared" si="124"/>
        <v>4.380398736675879</v>
      </c>
      <c r="L841" s="10">
        <f t="shared" si="120"/>
        <v>1.6106726154757207</v>
      </c>
      <c r="M841" s="10">
        <v>1.5379984208448481</v>
      </c>
      <c r="N841" s="10">
        <v>0.31819976312672721</v>
      </c>
      <c r="O841" s="247">
        <f t="shared" si="125"/>
        <v>0.31819976312672721</v>
      </c>
      <c r="P841" s="10">
        <f t="shared" si="121"/>
        <v>7.847269536123175</v>
      </c>
      <c r="Q841" s="11">
        <f t="shared" si="122"/>
        <v>3.8298045564290749E-2</v>
      </c>
    </row>
    <row r="842" spans="1:17">
      <c r="A842" s="9">
        <f t="shared" ref="A842:A905" si="126">1+A841</f>
        <v>67</v>
      </c>
      <c r="B842" s="14" t="s">
        <v>890</v>
      </c>
      <c r="C842" s="8">
        <f>димвенканали!C842</f>
        <v>119.9</v>
      </c>
      <c r="D842" s="8">
        <v>0</v>
      </c>
      <c r="E842" s="8">
        <v>0</v>
      </c>
      <c r="F842" s="8">
        <f t="shared" si="123"/>
        <v>119.9</v>
      </c>
      <c r="G842" s="8"/>
      <c r="H842" s="8"/>
      <c r="I842" s="8">
        <v>4</v>
      </c>
      <c r="J842" s="11">
        <v>1.5791551519936833E-3</v>
      </c>
      <c r="K842" s="18">
        <f t="shared" si="124"/>
        <v>3.5043189893407027</v>
      </c>
      <c r="L842" s="10">
        <f t="shared" si="120"/>
        <v>1.2885380923805765</v>
      </c>
      <c r="M842" s="10">
        <v>1.2303987366758784</v>
      </c>
      <c r="N842" s="10">
        <v>0.25455981050138171</v>
      </c>
      <c r="O842" s="247">
        <f t="shared" si="125"/>
        <v>0.25455981050138171</v>
      </c>
      <c r="P842" s="10">
        <f t="shared" si="121"/>
        <v>6.2778156288985398</v>
      </c>
      <c r="Q842" s="11">
        <f t="shared" si="122"/>
        <v>5.2358762542940279E-2</v>
      </c>
    </row>
    <row r="843" spans="1:17">
      <c r="A843" s="9">
        <f t="shared" si="126"/>
        <v>68</v>
      </c>
      <c r="B843" s="14" t="s">
        <v>891</v>
      </c>
      <c r="C843" s="8">
        <f>димвенканали!C843</f>
        <v>111.8</v>
      </c>
      <c r="D843" s="8">
        <v>0</v>
      </c>
      <c r="E843" s="8">
        <v>0</v>
      </c>
      <c r="F843" s="8">
        <f t="shared" si="123"/>
        <v>111.8</v>
      </c>
      <c r="G843" s="8"/>
      <c r="H843" s="8"/>
      <c r="I843" s="8">
        <v>2</v>
      </c>
      <c r="J843" s="11">
        <v>7.8957757599684166E-4</v>
      </c>
      <c r="K843" s="18">
        <f t="shared" si="124"/>
        <v>1.7521594946703514</v>
      </c>
      <c r="L843" s="10">
        <f t="shared" si="120"/>
        <v>0.64426904619028824</v>
      </c>
      <c r="M843" s="10">
        <v>0.6151993683379392</v>
      </c>
      <c r="N843" s="10">
        <v>0.12727990525069086</v>
      </c>
      <c r="O843" s="247">
        <f t="shared" si="125"/>
        <v>0.12727990525069086</v>
      </c>
      <c r="P843" s="10">
        <f t="shared" si="121"/>
        <v>3.1389078144492699</v>
      </c>
      <c r="Q843" s="11">
        <f t="shared" si="122"/>
        <v>2.8076098519224241E-2</v>
      </c>
    </row>
    <row r="844" spans="1:17">
      <c r="A844" s="9">
        <f t="shared" si="126"/>
        <v>69</v>
      </c>
      <c r="B844" s="14" t="s">
        <v>892</v>
      </c>
      <c r="C844" s="8">
        <f>димвенканали!C844</f>
        <v>99</v>
      </c>
      <c r="D844" s="8">
        <v>0</v>
      </c>
      <c r="E844" s="8">
        <v>0</v>
      </c>
      <c r="F844" s="8">
        <f t="shared" si="123"/>
        <v>99</v>
      </c>
      <c r="G844" s="8"/>
      <c r="H844" s="8"/>
      <c r="I844" s="8">
        <v>3</v>
      </c>
      <c r="J844" s="11">
        <v>1.1843663639952624E-3</v>
      </c>
      <c r="K844" s="18">
        <f t="shared" si="124"/>
        <v>2.6282392420055269</v>
      </c>
      <c r="L844" s="10">
        <f t="shared" si="120"/>
        <v>0.96640356928543236</v>
      </c>
      <c r="M844" s="10">
        <v>0.92279905250690863</v>
      </c>
      <c r="N844" s="10">
        <v>0.19091985787603627</v>
      </c>
      <c r="O844" s="247">
        <f t="shared" si="125"/>
        <v>0.19091985787603627</v>
      </c>
      <c r="P844" s="10">
        <f t="shared" si="121"/>
        <v>4.7083617216739038</v>
      </c>
      <c r="Q844" s="11">
        <f t="shared" si="122"/>
        <v>4.7559209309837411E-2</v>
      </c>
    </row>
    <row r="845" spans="1:17">
      <c r="A845" s="9">
        <f t="shared" si="126"/>
        <v>70</v>
      </c>
      <c r="B845" s="14" t="s">
        <v>893</v>
      </c>
      <c r="C845" s="8">
        <f>димвенканали!C845</f>
        <v>39.5</v>
      </c>
      <c r="D845" s="8">
        <v>0</v>
      </c>
      <c r="E845" s="8">
        <v>0</v>
      </c>
      <c r="F845" s="8">
        <f t="shared" si="123"/>
        <v>39.5</v>
      </c>
      <c r="G845" s="8"/>
      <c r="H845" s="8"/>
      <c r="I845" s="8">
        <v>2</v>
      </c>
      <c r="J845" s="11">
        <v>7.8957757599684166E-4</v>
      </c>
      <c r="K845" s="18">
        <f t="shared" si="124"/>
        <v>1.7521594946703514</v>
      </c>
      <c r="L845" s="10">
        <f t="shared" si="120"/>
        <v>0.64426904619028824</v>
      </c>
      <c r="M845" s="10">
        <v>0.6151993683379392</v>
      </c>
      <c r="N845" s="10">
        <v>0.12727990525069086</v>
      </c>
      <c r="O845" s="247">
        <f t="shared" si="125"/>
        <v>0.12727990525069086</v>
      </c>
      <c r="P845" s="10">
        <f t="shared" si="121"/>
        <v>3.1389078144492699</v>
      </c>
      <c r="Q845" s="11">
        <f t="shared" si="122"/>
        <v>7.9466020618968861E-2</v>
      </c>
    </row>
    <row r="846" spans="1:17">
      <c r="A846" s="9">
        <f t="shared" si="126"/>
        <v>71</v>
      </c>
      <c r="B846" s="14" t="s">
        <v>894</v>
      </c>
      <c r="C846" s="8">
        <f>димвенканали!C846</f>
        <v>81.2</v>
      </c>
      <c r="D846" s="8">
        <v>0</v>
      </c>
      <c r="E846" s="8">
        <v>0</v>
      </c>
      <c r="F846" s="8">
        <f t="shared" si="123"/>
        <v>81.2</v>
      </c>
      <c r="G846" s="8"/>
      <c r="H846" s="8"/>
      <c r="I846" s="8">
        <v>0</v>
      </c>
      <c r="J846" s="11">
        <v>0</v>
      </c>
      <c r="K846" s="18">
        <f t="shared" si="124"/>
        <v>0</v>
      </c>
      <c r="L846" s="10">
        <f t="shared" si="120"/>
        <v>0</v>
      </c>
      <c r="M846" s="10">
        <v>0</v>
      </c>
      <c r="N846" s="10">
        <v>0</v>
      </c>
      <c r="O846" s="247">
        <f t="shared" si="125"/>
        <v>0</v>
      </c>
      <c r="P846" s="10">
        <f t="shared" si="121"/>
        <v>0</v>
      </c>
      <c r="Q846" s="11">
        <f t="shared" si="122"/>
        <v>0</v>
      </c>
    </row>
    <row r="847" spans="1:17">
      <c r="A847" s="9">
        <f t="shared" si="126"/>
        <v>72</v>
      </c>
      <c r="B847" s="14" t="s">
        <v>895</v>
      </c>
      <c r="C847" s="8">
        <f>димвенканали!C847</f>
        <v>60.2</v>
      </c>
      <c r="D847" s="8">
        <v>0</v>
      </c>
      <c r="E847" s="8">
        <v>0</v>
      </c>
      <c r="F847" s="8">
        <f t="shared" si="123"/>
        <v>60.2</v>
      </c>
      <c r="G847" s="8"/>
      <c r="H847" s="8"/>
      <c r="I847" s="8">
        <v>0</v>
      </c>
      <c r="J847" s="11">
        <v>0</v>
      </c>
      <c r="K847" s="18">
        <f t="shared" si="124"/>
        <v>0</v>
      </c>
      <c r="L847" s="10">
        <f t="shared" si="120"/>
        <v>0</v>
      </c>
      <c r="M847" s="10">
        <v>0</v>
      </c>
      <c r="N847" s="10">
        <v>0</v>
      </c>
      <c r="O847" s="247">
        <f t="shared" si="125"/>
        <v>0</v>
      </c>
      <c r="P847" s="10">
        <f t="shared" si="121"/>
        <v>0</v>
      </c>
      <c r="Q847" s="11">
        <f t="shared" si="122"/>
        <v>0</v>
      </c>
    </row>
    <row r="848" spans="1:17">
      <c r="A848" s="9">
        <f t="shared" si="126"/>
        <v>73</v>
      </c>
      <c r="B848" s="14" t="s">
        <v>896</v>
      </c>
      <c r="C848" s="8">
        <f>димвенканали!C848</f>
        <v>53.5</v>
      </c>
      <c r="D848" s="8">
        <v>0</v>
      </c>
      <c r="E848" s="8">
        <v>0</v>
      </c>
      <c r="F848" s="8">
        <f t="shared" si="123"/>
        <v>53.5</v>
      </c>
      <c r="G848" s="8"/>
      <c r="H848" s="8"/>
      <c r="I848" s="8">
        <v>2</v>
      </c>
      <c r="J848" s="11">
        <v>7.8957757599684166E-4</v>
      </c>
      <c r="K848" s="18">
        <f t="shared" si="124"/>
        <v>1.7521594946703514</v>
      </c>
      <c r="L848" s="10">
        <f t="shared" si="120"/>
        <v>0.64426904619028824</v>
      </c>
      <c r="M848" s="10">
        <v>0.6151993683379392</v>
      </c>
      <c r="N848" s="10">
        <v>0.12727990525069086</v>
      </c>
      <c r="O848" s="247">
        <f t="shared" si="125"/>
        <v>0.12727990525069086</v>
      </c>
      <c r="P848" s="10">
        <f t="shared" si="121"/>
        <v>3.1389078144492699</v>
      </c>
      <c r="Q848" s="11">
        <f t="shared" si="122"/>
        <v>5.867117410185551E-2</v>
      </c>
    </row>
    <row r="849" spans="1:17">
      <c r="A849" s="9">
        <f t="shared" si="126"/>
        <v>74</v>
      </c>
      <c r="B849" s="8" t="s">
        <v>897</v>
      </c>
      <c r="C849" s="8">
        <f>димвенканали!C849</f>
        <v>104.2</v>
      </c>
      <c r="D849" s="8">
        <v>0</v>
      </c>
      <c r="E849" s="8">
        <v>0</v>
      </c>
      <c r="F849" s="8">
        <f t="shared" si="123"/>
        <v>104.2</v>
      </c>
      <c r="G849" s="8"/>
      <c r="H849" s="8"/>
      <c r="I849" s="8">
        <v>3</v>
      </c>
      <c r="J849" s="11">
        <v>1.1843663639952624E-3</v>
      </c>
      <c r="K849" s="18">
        <f t="shared" si="124"/>
        <v>2.6282392420055269</v>
      </c>
      <c r="L849" s="10">
        <f t="shared" si="120"/>
        <v>0.96640356928543236</v>
      </c>
      <c r="M849" s="10">
        <v>0.92279905250690863</v>
      </c>
      <c r="N849" s="10">
        <v>0.19091985787603627</v>
      </c>
      <c r="O849" s="247">
        <f t="shared" si="125"/>
        <v>0.19091985787603627</v>
      </c>
      <c r="P849" s="10">
        <f t="shared" si="121"/>
        <v>4.7083617216739038</v>
      </c>
      <c r="Q849" s="11">
        <f t="shared" si="122"/>
        <v>4.5185813067887749E-2</v>
      </c>
    </row>
    <row r="850" spans="1:17">
      <c r="A850" s="9">
        <f t="shared" si="126"/>
        <v>75</v>
      </c>
      <c r="B850" s="8" t="s">
        <v>898</v>
      </c>
      <c r="C850" s="8">
        <f>димвенканали!C850</f>
        <v>234.9</v>
      </c>
      <c r="D850" s="8">
        <v>0</v>
      </c>
      <c r="E850" s="8">
        <v>0</v>
      </c>
      <c r="F850" s="8">
        <f t="shared" si="123"/>
        <v>234.9</v>
      </c>
      <c r="G850" s="8"/>
      <c r="H850" s="8"/>
      <c r="I850" s="8">
        <v>6</v>
      </c>
      <c r="J850" s="11">
        <v>2.3687327279905248E-3</v>
      </c>
      <c r="K850" s="18">
        <f t="shared" si="124"/>
        <v>5.2564784840110539</v>
      </c>
      <c r="L850" s="10">
        <f t="shared" si="120"/>
        <v>1.9328071385708647</v>
      </c>
      <c r="M850" s="10">
        <v>1.8455981050138173</v>
      </c>
      <c r="N850" s="10">
        <v>0.38183971575207254</v>
      </c>
      <c r="O850" s="247">
        <f t="shared" si="125"/>
        <v>0.38183971575207254</v>
      </c>
      <c r="P850" s="10">
        <f t="shared" si="121"/>
        <v>9.4167234433478075</v>
      </c>
      <c r="Q850" s="11">
        <f t="shared" si="122"/>
        <v>4.0088222406759501E-2</v>
      </c>
    </row>
    <row r="851" spans="1:17">
      <c r="A851" s="9">
        <f t="shared" si="126"/>
        <v>76</v>
      </c>
      <c r="B851" s="8" t="s">
        <v>899</v>
      </c>
      <c r="C851" s="8">
        <f>димвенканали!C851</f>
        <v>71.7</v>
      </c>
      <c r="D851" s="8">
        <v>0</v>
      </c>
      <c r="E851" s="8">
        <v>0</v>
      </c>
      <c r="F851" s="8">
        <f t="shared" si="123"/>
        <v>71.7</v>
      </c>
      <c r="G851" s="8"/>
      <c r="H851" s="8"/>
      <c r="I851" s="8">
        <v>2</v>
      </c>
      <c r="J851" s="11">
        <v>7.8957757599684166E-4</v>
      </c>
      <c r="K851" s="18">
        <f t="shared" si="124"/>
        <v>1.7521594946703514</v>
      </c>
      <c r="L851" s="10">
        <f t="shared" si="120"/>
        <v>0.64426904619028824</v>
      </c>
      <c r="M851" s="10">
        <v>0.6151993683379392</v>
      </c>
      <c r="N851" s="10">
        <v>0.12727990525069086</v>
      </c>
      <c r="O851" s="247">
        <f t="shared" si="125"/>
        <v>0.12727990525069086</v>
      </c>
      <c r="P851" s="10">
        <f t="shared" si="121"/>
        <v>3.1389078144492699</v>
      </c>
      <c r="Q851" s="11">
        <f t="shared" si="122"/>
        <v>4.3778351665959135E-2</v>
      </c>
    </row>
    <row r="852" spans="1:17">
      <c r="A852" s="9">
        <f t="shared" si="126"/>
        <v>77</v>
      </c>
      <c r="B852" s="8" t="s">
        <v>900</v>
      </c>
      <c r="C852" s="8">
        <f>димвенканали!C852</f>
        <v>126.6</v>
      </c>
      <c r="D852" s="8">
        <v>0</v>
      </c>
      <c r="E852" s="8">
        <v>0</v>
      </c>
      <c r="F852" s="8">
        <f t="shared" si="123"/>
        <v>126.6</v>
      </c>
      <c r="G852" s="8"/>
      <c r="H852" s="8"/>
      <c r="I852" s="8">
        <v>4</v>
      </c>
      <c r="J852" s="11">
        <v>1.5791551519936833E-3</v>
      </c>
      <c r="K852" s="18">
        <f t="shared" si="124"/>
        <v>3.5043189893407027</v>
      </c>
      <c r="L852" s="10">
        <f t="shared" si="120"/>
        <v>1.2885380923805765</v>
      </c>
      <c r="M852" s="10">
        <v>1.2303987366758784</v>
      </c>
      <c r="N852" s="10">
        <v>0.25455981050138171</v>
      </c>
      <c r="O852" s="247">
        <f t="shared" si="125"/>
        <v>0.25455981050138171</v>
      </c>
      <c r="P852" s="10">
        <f t="shared" si="121"/>
        <v>6.2778156288985398</v>
      </c>
      <c r="Q852" s="11">
        <f t="shared" si="122"/>
        <v>4.958780117613381E-2</v>
      </c>
    </row>
    <row r="853" spans="1:17">
      <c r="A853" s="9">
        <f t="shared" si="126"/>
        <v>78</v>
      </c>
      <c r="B853" s="8" t="s">
        <v>901</v>
      </c>
      <c r="C853" s="8">
        <f>димвенканали!C853</f>
        <v>89.7</v>
      </c>
      <c r="D853" s="8">
        <v>0</v>
      </c>
      <c r="E853" s="8">
        <v>0</v>
      </c>
      <c r="F853" s="8">
        <f t="shared" si="123"/>
        <v>89.7</v>
      </c>
      <c r="G853" s="8"/>
      <c r="H853" s="8"/>
      <c r="I853" s="8">
        <v>2</v>
      </c>
      <c r="J853" s="11">
        <v>7.8957757599684166E-4</v>
      </c>
      <c r="K853" s="18">
        <f t="shared" si="124"/>
        <v>1.7521594946703514</v>
      </c>
      <c r="L853" s="10">
        <f t="shared" si="120"/>
        <v>0.64426904619028824</v>
      </c>
      <c r="M853" s="10">
        <v>0.6151993683379392</v>
      </c>
      <c r="N853" s="10">
        <v>0.12727990525069086</v>
      </c>
      <c r="O853" s="247">
        <f t="shared" si="125"/>
        <v>0.12727990525069086</v>
      </c>
      <c r="P853" s="10">
        <f t="shared" si="121"/>
        <v>3.1389078144492699</v>
      </c>
      <c r="Q853" s="11">
        <f t="shared" si="122"/>
        <v>3.4993398154395429E-2</v>
      </c>
    </row>
    <row r="854" spans="1:17">
      <c r="A854" s="9">
        <f t="shared" si="126"/>
        <v>79</v>
      </c>
      <c r="B854" s="8" t="s">
        <v>902</v>
      </c>
      <c r="C854" s="8">
        <f>димвенканали!C854</f>
        <v>68.900000000000006</v>
      </c>
      <c r="D854" s="8">
        <v>0</v>
      </c>
      <c r="E854" s="8">
        <v>0</v>
      </c>
      <c r="F854" s="8">
        <f t="shared" si="123"/>
        <v>68.900000000000006</v>
      </c>
      <c r="G854" s="8"/>
      <c r="H854" s="8"/>
      <c r="I854" s="8">
        <v>2</v>
      </c>
      <c r="J854" s="11">
        <v>7.8957757599684166E-4</v>
      </c>
      <c r="K854" s="18">
        <f t="shared" si="124"/>
        <v>1.7521594946703514</v>
      </c>
      <c r="L854" s="10">
        <f t="shared" si="120"/>
        <v>0.64426904619028824</v>
      </c>
      <c r="M854" s="10">
        <v>0.6151993683379392</v>
      </c>
      <c r="N854" s="10">
        <v>0.12727990525069086</v>
      </c>
      <c r="O854" s="247">
        <f t="shared" si="125"/>
        <v>0.12727990525069086</v>
      </c>
      <c r="P854" s="10">
        <f t="shared" si="121"/>
        <v>3.1389078144492699</v>
      </c>
      <c r="Q854" s="11">
        <f t="shared" si="122"/>
        <v>4.5557442880250647E-2</v>
      </c>
    </row>
    <row r="855" spans="1:17">
      <c r="A855" s="9">
        <f t="shared" si="126"/>
        <v>80</v>
      </c>
      <c r="B855" s="8" t="s">
        <v>903</v>
      </c>
      <c r="C855" s="8">
        <f>димвенканали!C855</f>
        <v>82.2</v>
      </c>
      <c r="D855" s="8">
        <v>0</v>
      </c>
      <c r="E855" s="8">
        <v>0</v>
      </c>
      <c r="F855" s="8">
        <f t="shared" si="123"/>
        <v>82.2</v>
      </c>
      <c r="G855" s="8"/>
      <c r="H855" s="8"/>
      <c r="I855" s="8">
        <v>2</v>
      </c>
      <c r="J855" s="11">
        <v>7.8957757599684166E-4</v>
      </c>
      <c r="K855" s="18">
        <f t="shared" si="124"/>
        <v>1.7521594946703514</v>
      </c>
      <c r="L855" s="10">
        <f t="shared" si="120"/>
        <v>0.64426904619028824</v>
      </c>
      <c r="M855" s="10">
        <v>0.6151993683379392</v>
      </c>
      <c r="N855" s="10">
        <v>0.12727990525069086</v>
      </c>
      <c r="O855" s="247">
        <f t="shared" si="125"/>
        <v>0.12727990525069086</v>
      </c>
      <c r="P855" s="10">
        <f t="shared" si="121"/>
        <v>3.1389078144492699</v>
      </c>
      <c r="Q855" s="11">
        <f t="shared" si="122"/>
        <v>3.8186226453154136E-2</v>
      </c>
    </row>
    <row r="856" spans="1:17">
      <c r="A856" s="9">
        <f t="shared" si="126"/>
        <v>81</v>
      </c>
      <c r="B856" s="8" t="s">
        <v>904</v>
      </c>
      <c r="C856" s="8">
        <f>димвенканали!C856</f>
        <v>95.49</v>
      </c>
      <c r="D856" s="8">
        <v>0</v>
      </c>
      <c r="E856" s="8">
        <v>0</v>
      </c>
      <c r="F856" s="8">
        <f t="shared" si="123"/>
        <v>95.49</v>
      </c>
      <c r="G856" s="8"/>
      <c r="H856" s="8"/>
      <c r="I856" s="8">
        <v>3</v>
      </c>
      <c r="J856" s="11">
        <v>1.1843663639952624E-3</v>
      </c>
      <c r="K856" s="18">
        <f t="shared" si="124"/>
        <v>2.6282392420055269</v>
      </c>
      <c r="L856" s="10">
        <f t="shared" si="120"/>
        <v>0.96640356928543236</v>
      </c>
      <c r="M856" s="10">
        <v>0.92279905250690863</v>
      </c>
      <c r="N856" s="10">
        <v>0.19091985787603627</v>
      </c>
      <c r="O856" s="247">
        <f t="shared" si="125"/>
        <v>0.19091985787603627</v>
      </c>
      <c r="P856" s="10">
        <f t="shared" si="121"/>
        <v>4.7083617216739038</v>
      </c>
      <c r="Q856" s="11">
        <f t="shared" si="122"/>
        <v>4.9307380057324372E-2</v>
      </c>
    </row>
    <row r="857" spans="1:17">
      <c r="A857" s="9">
        <f t="shared" si="126"/>
        <v>82</v>
      </c>
      <c r="B857" s="8" t="s">
        <v>905</v>
      </c>
      <c r="C857" s="8">
        <f>димвенканали!C857</f>
        <v>152.59</v>
      </c>
      <c r="D857" s="8">
        <v>142.80000000000001</v>
      </c>
      <c r="E857" s="8">
        <v>0</v>
      </c>
      <c r="F857" s="8">
        <f t="shared" si="123"/>
        <v>295.39</v>
      </c>
      <c r="G857" s="8">
        <v>1</v>
      </c>
      <c r="H857" s="8"/>
      <c r="I857" s="8">
        <v>4</v>
      </c>
      <c r="J857" s="11">
        <v>1.9739439399921043E-3</v>
      </c>
      <c r="K857" s="18">
        <f t="shared" si="124"/>
        <v>4.380398736675879</v>
      </c>
      <c r="L857" s="10">
        <f t="shared" si="120"/>
        <v>1.6106726154757207</v>
      </c>
      <c r="M857" s="10">
        <v>1.5379984208448481</v>
      </c>
      <c r="N857" s="10">
        <v>0.63639952625345442</v>
      </c>
      <c r="O857" s="247">
        <f t="shared" si="125"/>
        <v>0.63639952625345442</v>
      </c>
      <c r="P857" s="10">
        <f t="shared" si="121"/>
        <v>8.1654692992499029</v>
      </c>
      <c r="Q857" s="11">
        <f t="shared" si="122"/>
        <v>2.7643011947763647E-2</v>
      </c>
    </row>
    <row r="858" spans="1:17">
      <c r="A858" s="9">
        <f t="shared" si="126"/>
        <v>83</v>
      </c>
      <c r="B858" s="8" t="s">
        <v>906</v>
      </c>
      <c r="C858" s="8">
        <f>димвенканали!C858</f>
        <v>45.6</v>
      </c>
      <c r="D858" s="8">
        <v>0</v>
      </c>
      <c r="E858" s="8">
        <v>0</v>
      </c>
      <c r="F858" s="8">
        <f t="shared" si="123"/>
        <v>45.6</v>
      </c>
      <c r="G858" s="8"/>
      <c r="H858" s="8"/>
      <c r="I858" s="8">
        <v>0</v>
      </c>
      <c r="J858" s="11">
        <v>0</v>
      </c>
      <c r="K858" s="18">
        <f t="shared" si="124"/>
        <v>0</v>
      </c>
      <c r="L858" s="10">
        <f t="shared" si="120"/>
        <v>0</v>
      </c>
      <c r="M858" s="10">
        <v>0</v>
      </c>
      <c r="N858" s="10">
        <v>0</v>
      </c>
      <c r="O858" s="247">
        <f t="shared" si="125"/>
        <v>0</v>
      </c>
      <c r="P858" s="10">
        <f t="shared" si="121"/>
        <v>0</v>
      </c>
      <c r="Q858" s="11">
        <f t="shared" si="122"/>
        <v>0</v>
      </c>
    </row>
    <row r="859" spans="1:17">
      <c r="A859" s="9">
        <f t="shared" si="126"/>
        <v>84</v>
      </c>
      <c r="B859" s="8" t="s">
        <v>907</v>
      </c>
      <c r="C859" s="8">
        <f>димвенканали!C859</f>
        <v>220.1</v>
      </c>
      <c r="D859" s="8">
        <v>0</v>
      </c>
      <c r="E859" s="8">
        <v>0</v>
      </c>
      <c r="F859" s="8">
        <f t="shared" si="123"/>
        <v>220.1</v>
      </c>
      <c r="G859" s="8"/>
      <c r="H859" s="8"/>
      <c r="I859" s="8">
        <v>7</v>
      </c>
      <c r="J859" s="11">
        <v>2.7635215159889457E-3</v>
      </c>
      <c r="K859" s="18">
        <f t="shared" si="124"/>
        <v>6.1325582313462297</v>
      </c>
      <c r="L859" s="10">
        <f t="shared" si="120"/>
        <v>2.2549416616660087</v>
      </c>
      <c r="M859" s="10">
        <v>2.1531977891827871</v>
      </c>
      <c r="N859" s="10">
        <v>0.44547966837741804</v>
      </c>
      <c r="O859" s="247">
        <f t="shared" si="125"/>
        <v>0.44547966837741804</v>
      </c>
      <c r="P859" s="10">
        <f t="shared" si="121"/>
        <v>10.986177350572444</v>
      </c>
      <c r="Q859" s="11">
        <f t="shared" si="122"/>
        <v>4.9914481374704424E-2</v>
      </c>
    </row>
    <row r="860" spans="1:17">
      <c r="A860" s="9">
        <f t="shared" si="126"/>
        <v>85</v>
      </c>
      <c r="B860" s="8" t="s">
        <v>908</v>
      </c>
      <c r="C860" s="8">
        <f>димвенканали!C860</f>
        <v>211.98</v>
      </c>
      <c r="D860" s="8">
        <v>0</v>
      </c>
      <c r="E860" s="8">
        <v>0</v>
      </c>
      <c r="F860" s="8">
        <f t="shared" si="123"/>
        <v>211.98</v>
      </c>
      <c r="G860" s="8"/>
      <c r="H860" s="8"/>
      <c r="I860" s="8">
        <v>9</v>
      </c>
      <c r="J860" s="11">
        <v>3.5530990919857876E-3</v>
      </c>
      <c r="K860" s="18">
        <f t="shared" si="124"/>
        <v>7.8847177260165813</v>
      </c>
      <c r="L860" s="10">
        <f t="shared" si="120"/>
        <v>2.8992107078562972</v>
      </c>
      <c r="M860" s="10">
        <v>2.7683971575207265</v>
      </c>
      <c r="N860" s="10">
        <v>0.57275957362810892</v>
      </c>
      <c r="O860" s="247">
        <f t="shared" si="125"/>
        <v>0.57275957362810892</v>
      </c>
      <c r="P860" s="10">
        <f t="shared" si="121"/>
        <v>14.125085165021712</v>
      </c>
      <c r="Q860" s="11">
        <f t="shared" si="122"/>
        <v>6.6634046443163092E-2</v>
      </c>
    </row>
    <row r="861" spans="1:17">
      <c r="A861" s="9">
        <f t="shared" si="126"/>
        <v>86</v>
      </c>
      <c r="B861" s="8" t="s">
        <v>909</v>
      </c>
      <c r="C861" s="8">
        <f>димвенканали!C861</f>
        <v>102.18</v>
      </c>
      <c r="D861" s="8">
        <v>0</v>
      </c>
      <c r="E861" s="8">
        <v>0</v>
      </c>
      <c r="F861" s="8">
        <f t="shared" si="123"/>
        <v>102.18</v>
      </c>
      <c r="G861" s="8"/>
      <c r="H861" s="8"/>
      <c r="I861" s="8">
        <v>3</v>
      </c>
      <c r="J861" s="11">
        <v>1.1843663639952624E-3</v>
      </c>
      <c r="K861" s="18">
        <f t="shared" si="124"/>
        <v>2.6282392420055269</v>
      </c>
      <c r="L861" s="10">
        <f t="shared" si="120"/>
        <v>0.96640356928543236</v>
      </c>
      <c r="M861" s="10">
        <v>0.92279905250690863</v>
      </c>
      <c r="N861" s="10">
        <v>0.19091985787603627</v>
      </c>
      <c r="O861" s="247">
        <f t="shared" si="125"/>
        <v>0.19091985787603627</v>
      </c>
      <c r="P861" s="10">
        <f t="shared" si="121"/>
        <v>4.7083617216739038</v>
      </c>
      <c r="Q861" s="11">
        <f t="shared" si="122"/>
        <v>4.6079092989566486E-2</v>
      </c>
    </row>
    <row r="862" spans="1:17">
      <c r="A862" s="9">
        <f t="shared" si="126"/>
        <v>87</v>
      </c>
      <c r="B862" s="8" t="s">
        <v>910</v>
      </c>
      <c r="C862" s="8">
        <f>димвенканали!C862</f>
        <v>200.28</v>
      </c>
      <c r="D862" s="8">
        <v>0</v>
      </c>
      <c r="E862" s="8">
        <v>0</v>
      </c>
      <c r="F862" s="8">
        <f t="shared" si="123"/>
        <v>200.28</v>
      </c>
      <c r="G862" s="8"/>
      <c r="H862" s="8"/>
      <c r="I862" s="8">
        <v>0</v>
      </c>
      <c r="J862" s="11">
        <v>0</v>
      </c>
      <c r="K862" s="18">
        <f t="shared" si="124"/>
        <v>0</v>
      </c>
      <c r="L862" s="10">
        <f t="shared" si="120"/>
        <v>0</v>
      </c>
      <c r="M862" s="10">
        <v>0</v>
      </c>
      <c r="N862" s="10">
        <v>0</v>
      </c>
      <c r="O862" s="247">
        <f t="shared" si="125"/>
        <v>0</v>
      </c>
      <c r="P862" s="10">
        <f t="shared" si="121"/>
        <v>0</v>
      </c>
      <c r="Q862" s="11">
        <f t="shared" si="122"/>
        <v>0</v>
      </c>
    </row>
    <row r="863" spans="1:17">
      <c r="A863" s="9">
        <f t="shared" si="126"/>
        <v>88</v>
      </c>
      <c r="B863" s="8" t="s">
        <v>911</v>
      </c>
      <c r="C863" s="8">
        <f>димвенканали!C863</f>
        <v>183.1</v>
      </c>
      <c r="D863" s="8">
        <v>0</v>
      </c>
      <c r="E863" s="8">
        <v>0</v>
      </c>
      <c r="F863" s="8">
        <f t="shared" si="123"/>
        <v>183.1</v>
      </c>
      <c r="G863" s="8"/>
      <c r="H863" s="8"/>
      <c r="I863" s="8">
        <v>7</v>
      </c>
      <c r="J863" s="11">
        <v>2.7635215159889457E-3</v>
      </c>
      <c r="K863" s="18">
        <f t="shared" si="124"/>
        <v>6.1325582313462297</v>
      </c>
      <c r="L863" s="10">
        <f t="shared" si="120"/>
        <v>2.2549416616660087</v>
      </c>
      <c r="M863" s="10">
        <v>2.1531977891827871</v>
      </c>
      <c r="N863" s="10">
        <v>0.44547966837741804</v>
      </c>
      <c r="O863" s="247">
        <f t="shared" si="125"/>
        <v>0.44547966837741804</v>
      </c>
      <c r="P863" s="10">
        <f t="shared" si="121"/>
        <v>10.986177350572444</v>
      </c>
      <c r="Q863" s="11">
        <f t="shared" si="122"/>
        <v>6.0000968599521816E-2</v>
      </c>
    </row>
    <row r="864" spans="1:17">
      <c r="A864" s="9">
        <f t="shared" si="126"/>
        <v>89</v>
      </c>
      <c r="B864" s="8" t="s">
        <v>912</v>
      </c>
      <c r="C864" s="8">
        <f>димвенканали!C864</f>
        <v>6638.08</v>
      </c>
      <c r="D864" s="8">
        <v>0</v>
      </c>
      <c r="E864" s="8">
        <v>0</v>
      </c>
      <c r="F864" s="8">
        <f t="shared" si="123"/>
        <v>6638.08</v>
      </c>
      <c r="G864" s="8"/>
      <c r="H864" s="8"/>
      <c r="I864" s="8">
        <v>120</v>
      </c>
      <c r="J864" s="11">
        <v>4.7374654559810499E-2</v>
      </c>
      <c r="K864" s="18">
        <f t="shared" si="124"/>
        <v>105.12956968022108</v>
      </c>
      <c r="L864" s="10">
        <f t="shared" si="120"/>
        <v>38.656142771417294</v>
      </c>
      <c r="M864" s="10">
        <v>36.911962100276348</v>
      </c>
      <c r="N864" s="10">
        <v>7.6367943150414517</v>
      </c>
      <c r="O864" s="247">
        <f t="shared" si="125"/>
        <v>7.6367943150414517</v>
      </c>
      <c r="P864" s="10">
        <f t="shared" si="121"/>
        <v>188.33446886695617</v>
      </c>
      <c r="Q864" s="11">
        <f t="shared" si="122"/>
        <v>2.8371828731644719E-2</v>
      </c>
    </row>
    <row r="865" spans="1:17">
      <c r="A865" s="9">
        <f t="shared" si="126"/>
        <v>90</v>
      </c>
      <c r="B865" s="8" t="s">
        <v>913</v>
      </c>
      <c r="C865" s="8">
        <f>димвенканали!C865</f>
        <v>174.99</v>
      </c>
      <c r="D865" s="8">
        <v>0</v>
      </c>
      <c r="E865" s="8">
        <v>0</v>
      </c>
      <c r="F865" s="8">
        <f t="shared" si="123"/>
        <v>174.99</v>
      </c>
      <c r="G865" s="8"/>
      <c r="H865" s="8"/>
      <c r="I865" s="8">
        <v>4</v>
      </c>
      <c r="J865" s="11">
        <v>1.5791551519936833E-3</v>
      </c>
      <c r="K865" s="18">
        <f t="shared" si="124"/>
        <v>3.5043189893407027</v>
      </c>
      <c r="L865" s="10">
        <f t="shared" si="120"/>
        <v>1.2885380923805765</v>
      </c>
      <c r="M865" s="10">
        <v>1.2303987366758784</v>
      </c>
      <c r="N865" s="10">
        <v>0.25455981050138171</v>
      </c>
      <c r="O865" s="247">
        <f t="shared" si="125"/>
        <v>0.25455981050138171</v>
      </c>
      <c r="P865" s="10">
        <f t="shared" si="121"/>
        <v>6.2778156288985398</v>
      </c>
      <c r="Q865" s="11">
        <f t="shared" si="122"/>
        <v>3.5875282181259155E-2</v>
      </c>
    </row>
    <row r="866" spans="1:17">
      <c r="A866" s="9">
        <f t="shared" si="126"/>
        <v>91</v>
      </c>
      <c r="B866" s="8" t="s">
        <v>914</v>
      </c>
      <c r="C866" s="8">
        <f>димвенканали!C866</f>
        <v>4236.49</v>
      </c>
      <c r="D866" s="8">
        <v>0</v>
      </c>
      <c r="E866" s="8">
        <v>0</v>
      </c>
      <c r="F866" s="8">
        <f t="shared" si="123"/>
        <v>4236.49</v>
      </c>
      <c r="G866" s="8"/>
      <c r="H866" s="8"/>
      <c r="I866" s="8">
        <v>69</v>
      </c>
      <c r="J866" s="11">
        <v>2.7240426371891037E-2</v>
      </c>
      <c r="K866" s="18">
        <f t="shared" si="124"/>
        <v>60.449502566127123</v>
      </c>
      <c r="L866" s="10">
        <f t="shared" si="120"/>
        <v>22.227282093564945</v>
      </c>
      <c r="M866" s="10">
        <v>21.224378207658901</v>
      </c>
      <c r="N866" s="10">
        <v>4.3911567311488344</v>
      </c>
      <c r="O866" s="247">
        <f t="shared" si="125"/>
        <v>4.3911567311488344</v>
      </c>
      <c r="P866" s="10">
        <f t="shared" si="121"/>
        <v>108.2923195984998</v>
      </c>
      <c r="Q866" s="11">
        <f t="shared" si="122"/>
        <v>2.5561802246317072E-2</v>
      </c>
    </row>
    <row r="867" spans="1:17">
      <c r="A867" s="9">
        <f t="shared" si="126"/>
        <v>92</v>
      </c>
      <c r="B867" s="8" t="s">
        <v>915</v>
      </c>
      <c r="C867" s="8">
        <f>димвенканали!C867</f>
        <v>5395.1</v>
      </c>
      <c r="D867" s="8">
        <v>0</v>
      </c>
      <c r="E867" s="8">
        <v>0</v>
      </c>
      <c r="F867" s="8">
        <f t="shared" si="123"/>
        <v>5395.1</v>
      </c>
      <c r="G867" s="8"/>
      <c r="H867" s="8"/>
      <c r="I867" s="8">
        <v>108</v>
      </c>
      <c r="J867" s="11">
        <v>4.2637189103829451E-2</v>
      </c>
      <c r="K867" s="18">
        <f t="shared" si="124"/>
        <v>94.616612712198972</v>
      </c>
      <c r="L867" s="10">
        <f t="shared" si="120"/>
        <v>34.790528494275563</v>
      </c>
      <c r="M867" s="10">
        <v>33.220765890248714</v>
      </c>
      <c r="N867" s="10">
        <v>6.8731148835373066</v>
      </c>
      <c r="O867" s="247">
        <f t="shared" si="125"/>
        <v>6.8731148835373066</v>
      </c>
      <c r="P867" s="10">
        <f t="shared" si="121"/>
        <v>169.50102198026056</v>
      </c>
      <c r="Q867" s="11">
        <f t="shared" si="122"/>
        <v>3.141758669538295E-2</v>
      </c>
    </row>
    <row r="868" spans="1:17">
      <c r="A868" s="9">
        <f t="shared" si="126"/>
        <v>93</v>
      </c>
      <c r="B868" s="8" t="s">
        <v>916</v>
      </c>
      <c r="C868" s="8">
        <f>димвенканали!C868</f>
        <v>4042.93</v>
      </c>
      <c r="D868" s="8">
        <v>0</v>
      </c>
      <c r="E868" s="8">
        <v>0</v>
      </c>
      <c r="F868" s="8">
        <f t="shared" si="123"/>
        <v>4042.93</v>
      </c>
      <c r="G868" s="8"/>
      <c r="H868" s="8"/>
      <c r="I868" s="8">
        <v>72</v>
      </c>
      <c r="J868" s="11">
        <v>2.8424792735886301E-2</v>
      </c>
      <c r="K868" s="18">
        <f t="shared" si="124"/>
        <v>63.07774180813265</v>
      </c>
      <c r="L868" s="10">
        <f t="shared" si="120"/>
        <v>23.193685662850378</v>
      </c>
      <c r="M868" s="10">
        <v>22.147177260165812</v>
      </c>
      <c r="N868" s="10">
        <v>4.5820765890248714</v>
      </c>
      <c r="O868" s="247">
        <f t="shared" si="125"/>
        <v>4.5820765890248714</v>
      </c>
      <c r="P868" s="10">
        <f t="shared" si="121"/>
        <v>113.0006813201737</v>
      </c>
      <c r="Q868" s="11">
        <f t="shared" si="122"/>
        <v>2.7950194863669096E-2</v>
      </c>
    </row>
    <row r="869" spans="1:17">
      <c r="A869" s="9">
        <f t="shared" si="126"/>
        <v>94</v>
      </c>
      <c r="B869" s="8" t="s">
        <v>917</v>
      </c>
      <c r="C869" s="8">
        <f>димвенканали!C869</f>
        <v>68.8</v>
      </c>
      <c r="D869" s="8">
        <v>0</v>
      </c>
      <c r="E869" s="8">
        <v>0</v>
      </c>
      <c r="F869" s="8">
        <f t="shared" si="123"/>
        <v>68.8</v>
      </c>
      <c r="G869" s="8"/>
      <c r="H869" s="8"/>
      <c r="I869" s="8">
        <v>2</v>
      </c>
      <c r="J869" s="11">
        <v>7.8957757599684166E-4</v>
      </c>
      <c r="K869" s="18">
        <f t="shared" si="124"/>
        <v>1.7521594946703514</v>
      </c>
      <c r="L869" s="10">
        <f t="shared" si="120"/>
        <v>0.64426904619028824</v>
      </c>
      <c r="M869" s="10">
        <v>0.6151993683379392</v>
      </c>
      <c r="N869" s="10">
        <v>0.12727990525069086</v>
      </c>
      <c r="O869" s="247">
        <f t="shared" si="125"/>
        <v>0.12727990525069086</v>
      </c>
      <c r="P869" s="10">
        <f t="shared" si="121"/>
        <v>3.1389078144492699</v>
      </c>
      <c r="Q869" s="11">
        <f t="shared" si="122"/>
        <v>4.5623660093739388E-2</v>
      </c>
    </row>
    <row r="870" spans="1:17">
      <c r="A870" s="9">
        <f t="shared" si="126"/>
        <v>95</v>
      </c>
      <c r="B870" s="8" t="s">
        <v>918</v>
      </c>
      <c r="C870" s="8">
        <f>димвенканали!C870</f>
        <v>57.6</v>
      </c>
      <c r="D870" s="8">
        <v>0</v>
      </c>
      <c r="E870" s="8">
        <v>0</v>
      </c>
      <c r="F870" s="8">
        <f t="shared" si="123"/>
        <v>57.6</v>
      </c>
      <c r="G870" s="8"/>
      <c r="H870" s="8"/>
      <c r="I870" s="8">
        <v>2</v>
      </c>
      <c r="J870" s="11">
        <v>7.8957757599684166E-4</v>
      </c>
      <c r="K870" s="18">
        <f t="shared" si="124"/>
        <v>1.7521594946703514</v>
      </c>
      <c r="L870" s="10">
        <f t="shared" si="120"/>
        <v>0.64426904619028824</v>
      </c>
      <c r="M870" s="10">
        <v>0.6151993683379392</v>
      </c>
      <c r="N870" s="10">
        <v>0.12727990525069086</v>
      </c>
      <c r="O870" s="247">
        <f t="shared" si="125"/>
        <v>0.12727990525069086</v>
      </c>
      <c r="P870" s="10">
        <f t="shared" si="121"/>
        <v>3.1389078144492699</v>
      </c>
      <c r="Q870" s="11">
        <f t="shared" si="122"/>
        <v>5.449492733418871E-2</v>
      </c>
    </row>
    <row r="871" spans="1:17">
      <c r="A871" s="9">
        <f t="shared" si="126"/>
        <v>96</v>
      </c>
      <c r="B871" s="8" t="s">
        <v>919</v>
      </c>
      <c r="C871" s="8">
        <f>димвенканали!C871</f>
        <v>189.2</v>
      </c>
      <c r="D871" s="8">
        <v>0</v>
      </c>
      <c r="E871" s="8">
        <v>0</v>
      </c>
      <c r="F871" s="8">
        <f t="shared" si="123"/>
        <v>189.2</v>
      </c>
      <c r="G871" s="8"/>
      <c r="H871" s="8"/>
      <c r="I871" s="8">
        <v>3</v>
      </c>
      <c r="J871" s="11">
        <v>1.1843663639952624E-3</v>
      </c>
      <c r="K871" s="18">
        <f t="shared" si="124"/>
        <v>2.6282392420055269</v>
      </c>
      <c r="L871" s="10">
        <f t="shared" si="120"/>
        <v>0.96640356928543236</v>
      </c>
      <c r="M871" s="10">
        <v>0.92279905250690863</v>
      </c>
      <c r="N871" s="10">
        <v>0.19091985787603627</v>
      </c>
      <c r="O871" s="247">
        <f t="shared" si="125"/>
        <v>0.19091985787603627</v>
      </c>
      <c r="P871" s="10">
        <f t="shared" si="121"/>
        <v>4.7083617216739038</v>
      </c>
      <c r="Q871" s="11">
        <f t="shared" si="122"/>
        <v>2.4885632778403298E-2</v>
      </c>
    </row>
    <row r="872" spans="1:17">
      <c r="A872" s="9">
        <f t="shared" si="126"/>
        <v>97</v>
      </c>
      <c r="B872" s="8" t="s">
        <v>920</v>
      </c>
      <c r="C872" s="8">
        <f>димвенканали!C872</f>
        <v>86.7</v>
      </c>
      <c r="D872" s="8">
        <v>0</v>
      </c>
      <c r="E872" s="8">
        <v>0</v>
      </c>
      <c r="F872" s="8">
        <f t="shared" si="123"/>
        <v>86.7</v>
      </c>
      <c r="G872" s="8"/>
      <c r="H872" s="8"/>
      <c r="I872" s="8">
        <v>2</v>
      </c>
      <c r="J872" s="11">
        <v>7.8957757599684166E-4</v>
      </c>
      <c r="K872" s="18">
        <f t="shared" si="124"/>
        <v>1.7521594946703514</v>
      </c>
      <c r="L872" s="10">
        <f t="shared" si="120"/>
        <v>0.64426904619028824</v>
      </c>
      <c r="M872" s="10">
        <v>0.6151993683379392</v>
      </c>
      <c r="N872" s="10">
        <v>0.12727990525069086</v>
      </c>
      <c r="O872" s="247">
        <f t="shared" si="125"/>
        <v>0.12727990525069086</v>
      </c>
      <c r="P872" s="10">
        <f t="shared" si="121"/>
        <v>3.1389078144492699</v>
      </c>
      <c r="Q872" s="11">
        <f t="shared" si="122"/>
        <v>3.6204242381191118E-2</v>
      </c>
    </row>
    <row r="873" spans="1:17">
      <c r="A873" s="9">
        <f t="shared" si="126"/>
        <v>98</v>
      </c>
      <c r="B873" s="8" t="s">
        <v>921</v>
      </c>
      <c r="C873" s="8">
        <f>димвенканали!C873</f>
        <v>118.58</v>
      </c>
      <c r="D873" s="8">
        <v>0</v>
      </c>
      <c r="E873" s="8">
        <v>0</v>
      </c>
      <c r="F873" s="8">
        <f t="shared" si="123"/>
        <v>118.58</v>
      </c>
      <c r="G873" s="8"/>
      <c r="H873" s="8"/>
      <c r="I873" s="8">
        <v>4</v>
      </c>
      <c r="J873" s="11">
        <v>1.5791551519936833E-3</v>
      </c>
      <c r="K873" s="18">
        <f t="shared" si="124"/>
        <v>3.5043189893407027</v>
      </c>
      <c r="L873" s="10">
        <f t="shared" si="120"/>
        <v>1.2885380923805765</v>
      </c>
      <c r="M873" s="10">
        <v>1.2303987366758784</v>
      </c>
      <c r="N873" s="10">
        <v>0.25455981050138171</v>
      </c>
      <c r="O873" s="247">
        <f t="shared" si="125"/>
        <v>0.25455981050138171</v>
      </c>
      <c r="P873" s="10">
        <f t="shared" si="121"/>
        <v>6.2778156288985398</v>
      </c>
      <c r="Q873" s="11">
        <f t="shared" si="122"/>
        <v>5.2941605910765223E-2</v>
      </c>
    </row>
    <row r="874" spans="1:17">
      <c r="A874" s="9">
        <f t="shared" si="126"/>
        <v>99</v>
      </c>
      <c r="B874" s="8" t="s">
        <v>922</v>
      </c>
      <c r="C874" s="8">
        <f>димвенканали!C874</f>
        <v>31</v>
      </c>
      <c r="D874" s="8">
        <v>0</v>
      </c>
      <c r="E874" s="8">
        <v>0</v>
      </c>
      <c r="F874" s="8">
        <f t="shared" si="123"/>
        <v>31</v>
      </c>
      <c r="G874" s="8"/>
      <c r="H874" s="8"/>
      <c r="I874" s="8">
        <v>1</v>
      </c>
      <c r="J874" s="11">
        <v>3.9478878799842083E-4</v>
      </c>
      <c r="K874" s="18">
        <f t="shared" si="124"/>
        <v>0.87607974733517568</v>
      </c>
      <c r="L874" s="10">
        <f t="shared" si="120"/>
        <v>0.32213452309514412</v>
      </c>
      <c r="M874" s="10">
        <v>0.3075996841689696</v>
      </c>
      <c r="N874" s="10">
        <v>6.3639952625345428E-2</v>
      </c>
      <c r="O874" s="247">
        <f t="shared" si="125"/>
        <v>6.3639952625345428E-2</v>
      </c>
      <c r="P874" s="10">
        <f t="shared" si="121"/>
        <v>1.569453907224635</v>
      </c>
      <c r="Q874" s="11">
        <f t="shared" si="122"/>
        <v>5.0627545394343061E-2</v>
      </c>
    </row>
    <row r="875" spans="1:17">
      <c r="A875" s="9">
        <f t="shared" si="126"/>
        <v>100</v>
      </c>
      <c r="B875" s="8" t="s">
        <v>923</v>
      </c>
      <c r="C875" s="8">
        <f>димвенканали!C875</f>
        <v>32.1</v>
      </c>
      <c r="D875" s="8">
        <v>0</v>
      </c>
      <c r="E875" s="8">
        <v>0</v>
      </c>
      <c r="F875" s="8">
        <f t="shared" si="123"/>
        <v>32.1</v>
      </c>
      <c r="G875" s="8"/>
      <c r="H875" s="8"/>
      <c r="I875" s="8">
        <v>1</v>
      </c>
      <c r="J875" s="11">
        <v>3.9478878799842083E-4</v>
      </c>
      <c r="K875" s="18">
        <f t="shared" si="124"/>
        <v>0.87607974733517568</v>
      </c>
      <c r="L875" s="10">
        <f t="shared" si="120"/>
        <v>0.32213452309514412</v>
      </c>
      <c r="M875" s="10">
        <v>0.3075996841689696</v>
      </c>
      <c r="N875" s="10">
        <v>6.3639952625345428E-2</v>
      </c>
      <c r="O875" s="247">
        <f t="shared" si="125"/>
        <v>6.3639952625345428E-2</v>
      </c>
      <c r="P875" s="10">
        <f t="shared" si="121"/>
        <v>1.569453907224635</v>
      </c>
      <c r="Q875" s="11">
        <f t="shared" si="122"/>
        <v>4.8892645084879595E-2</v>
      </c>
    </row>
    <row r="876" spans="1:17">
      <c r="A876" s="9">
        <f t="shared" si="126"/>
        <v>101</v>
      </c>
      <c r="B876" s="8" t="s">
        <v>924</v>
      </c>
      <c r="C876" s="8">
        <f>димвенканали!C876</f>
        <v>77.8</v>
      </c>
      <c r="D876" s="8">
        <v>0</v>
      </c>
      <c r="E876" s="8">
        <v>0</v>
      </c>
      <c r="F876" s="8">
        <f t="shared" si="123"/>
        <v>77.8</v>
      </c>
      <c r="G876" s="8"/>
      <c r="H876" s="8"/>
      <c r="I876" s="8">
        <v>2</v>
      </c>
      <c r="J876" s="11">
        <v>7.8957757599684166E-4</v>
      </c>
      <c r="K876" s="18">
        <f t="shared" si="124"/>
        <v>1.7521594946703514</v>
      </c>
      <c r="L876" s="10">
        <f t="shared" si="120"/>
        <v>0.64426904619028824</v>
      </c>
      <c r="M876" s="10">
        <v>0.6151993683379392</v>
      </c>
      <c r="N876" s="10">
        <v>0.12727990525069086</v>
      </c>
      <c r="O876" s="247">
        <f t="shared" si="125"/>
        <v>0.12727990525069086</v>
      </c>
      <c r="P876" s="10">
        <f t="shared" si="121"/>
        <v>3.1389078144492699</v>
      </c>
      <c r="Q876" s="11">
        <f t="shared" si="122"/>
        <v>4.0345858797548456E-2</v>
      </c>
    </row>
    <row r="877" spans="1:17">
      <c r="A877" s="9">
        <f t="shared" si="126"/>
        <v>102</v>
      </c>
      <c r="B877" s="8" t="s">
        <v>925</v>
      </c>
      <c r="C877" s="8">
        <f>димвенканали!C877</f>
        <v>64.5</v>
      </c>
      <c r="D877" s="8">
        <v>0</v>
      </c>
      <c r="E877" s="8">
        <v>0</v>
      </c>
      <c r="F877" s="8">
        <f t="shared" si="123"/>
        <v>64.5</v>
      </c>
      <c r="G877" s="8"/>
      <c r="H877" s="8"/>
      <c r="I877" s="8">
        <v>0</v>
      </c>
      <c r="J877" s="11">
        <v>0</v>
      </c>
      <c r="K877" s="18">
        <f t="shared" si="124"/>
        <v>0</v>
      </c>
      <c r="L877" s="10">
        <f t="shared" si="120"/>
        <v>0</v>
      </c>
      <c r="M877" s="10">
        <v>0</v>
      </c>
      <c r="N877" s="10">
        <v>0</v>
      </c>
      <c r="O877" s="247">
        <f t="shared" si="125"/>
        <v>0</v>
      </c>
      <c r="P877" s="10">
        <f t="shared" si="121"/>
        <v>0</v>
      </c>
      <c r="Q877" s="11">
        <f t="shared" si="122"/>
        <v>0</v>
      </c>
    </row>
    <row r="878" spans="1:17">
      <c r="A878" s="9">
        <f t="shared" si="126"/>
        <v>103</v>
      </c>
      <c r="B878" s="8" t="s">
        <v>926</v>
      </c>
      <c r="C878" s="8">
        <f>димвенканали!C878</f>
        <v>95.2</v>
      </c>
      <c r="D878" s="8">
        <v>0</v>
      </c>
      <c r="E878" s="8">
        <v>0</v>
      </c>
      <c r="F878" s="8">
        <f t="shared" si="123"/>
        <v>95.2</v>
      </c>
      <c r="G878" s="8"/>
      <c r="H878" s="8"/>
      <c r="I878" s="8">
        <v>2</v>
      </c>
      <c r="J878" s="11">
        <v>7.8957757599684166E-4</v>
      </c>
      <c r="K878" s="18">
        <f t="shared" si="124"/>
        <v>1.7521594946703514</v>
      </c>
      <c r="L878" s="10">
        <f t="shared" si="120"/>
        <v>0.64426904619028824</v>
      </c>
      <c r="M878" s="10">
        <v>0.6151993683379392</v>
      </c>
      <c r="N878" s="10">
        <v>0.12727990525069086</v>
      </c>
      <c r="O878" s="247">
        <f t="shared" si="125"/>
        <v>0.12727990525069086</v>
      </c>
      <c r="P878" s="10">
        <f t="shared" si="121"/>
        <v>3.1389078144492699</v>
      </c>
      <c r="Q878" s="11">
        <f t="shared" si="122"/>
        <v>3.2971720740013338E-2</v>
      </c>
    </row>
    <row r="879" spans="1:17">
      <c r="A879" s="9">
        <f t="shared" si="126"/>
        <v>104</v>
      </c>
      <c r="B879" s="8" t="s">
        <v>927</v>
      </c>
      <c r="C879" s="8">
        <f>димвенканали!C879</f>
        <v>122.1</v>
      </c>
      <c r="D879" s="8">
        <v>0</v>
      </c>
      <c r="E879" s="8">
        <v>0</v>
      </c>
      <c r="F879" s="8">
        <f t="shared" si="123"/>
        <v>122.1</v>
      </c>
      <c r="G879" s="8"/>
      <c r="H879" s="8"/>
      <c r="I879" s="8">
        <v>1</v>
      </c>
      <c r="J879" s="11">
        <v>3.9478878799842083E-4</v>
      </c>
      <c r="K879" s="18">
        <f t="shared" si="124"/>
        <v>0.87607974733517568</v>
      </c>
      <c r="L879" s="10">
        <f t="shared" si="120"/>
        <v>0.32213452309514412</v>
      </c>
      <c r="M879" s="10">
        <v>0.3075996841689696</v>
      </c>
      <c r="N879" s="10">
        <v>6.3639952625345428E-2</v>
      </c>
      <c r="O879" s="247">
        <f t="shared" si="125"/>
        <v>6.3639952625345428E-2</v>
      </c>
      <c r="P879" s="10">
        <f t="shared" si="121"/>
        <v>1.569453907224635</v>
      </c>
      <c r="Q879" s="11">
        <f t="shared" si="122"/>
        <v>1.2853840354010115E-2</v>
      </c>
    </row>
    <row r="880" spans="1:17">
      <c r="A880" s="9">
        <f t="shared" si="126"/>
        <v>105</v>
      </c>
      <c r="B880" s="8" t="s">
        <v>928</v>
      </c>
      <c r="C880" s="8">
        <f>димвенканали!C880</f>
        <v>321.89999999999998</v>
      </c>
      <c r="D880" s="8">
        <v>0</v>
      </c>
      <c r="E880" s="8">
        <v>0</v>
      </c>
      <c r="F880" s="8">
        <f t="shared" si="123"/>
        <v>321.89999999999998</v>
      </c>
      <c r="G880" s="8"/>
      <c r="H880" s="8"/>
      <c r="I880" s="8">
        <v>8</v>
      </c>
      <c r="J880" s="11">
        <v>3.1583103039873666E-3</v>
      </c>
      <c r="K880" s="18">
        <f t="shared" si="124"/>
        <v>7.0086379786814055</v>
      </c>
      <c r="L880" s="10">
        <f t="shared" si="120"/>
        <v>2.577076184761153</v>
      </c>
      <c r="M880" s="10">
        <v>2.4607974733517568</v>
      </c>
      <c r="N880" s="10">
        <v>0.50911962100276342</v>
      </c>
      <c r="O880" s="247">
        <f t="shared" si="125"/>
        <v>0.50911962100276342</v>
      </c>
      <c r="P880" s="10">
        <f t="shared" si="121"/>
        <v>12.55563125779708</v>
      </c>
      <c r="Q880" s="11">
        <f t="shared" si="122"/>
        <v>3.9004756936306555E-2</v>
      </c>
    </row>
    <row r="881" spans="1:17">
      <c r="A881" s="9">
        <f t="shared" si="126"/>
        <v>106</v>
      </c>
      <c r="B881" s="8" t="s">
        <v>929</v>
      </c>
      <c r="C881" s="8">
        <f>димвенканали!C881</f>
        <v>125.3</v>
      </c>
      <c r="D881" s="8">
        <v>0</v>
      </c>
      <c r="E881" s="8">
        <v>0</v>
      </c>
      <c r="F881" s="8">
        <f t="shared" si="123"/>
        <v>125.3</v>
      </c>
      <c r="G881" s="8"/>
      <c r="H881" s="8"/>
      <c r="I881" s="8">
        <v>4</v>
      </c>
      <c r="J881" s="11">
        <v>1.5791551519936833E-3</v>
      </c>
      <c r="K881" s="18">
        <f t="shared" si="124"/>
        <v>3.5043189893407027</v>
      </c>
      <c r="L881" s="10">
        <f t="shared" ref="L881:L934" si="127">K881*0.3677</f>
        <v>1.2885380923805765</v>
      </c>
      <c r="M881" s="10">
        <v>1.2303987366758784</v>
      </c>
      <c r="N881" s="10">
        <v>0.25455981050138171</v>
      </c>
      <c r="O881" s="247">
        <f t="shared" si="125"/>
        <v>0.25455981050138171</v>
      </c>
      <c r="P881" s="10">
        <f t="shared" ref="P881:P934" si="128">K881+L881+M881+O881</f>
        <v>6.2778156288985398</v>
      </c>
      <c r="Q881" s="11">
        <f t="shared" ref="Q881:Q934" si="129">P881/F881</f>
        <v>5.0102279560243733E-2</v>
      </c>
    </row>
    <row r="882" spans="1:17">
      <c r="A882" s="9">
        <f t="shared" si="126"/>
        <v>107</v>
      </c>
      <c r="B882" s="8" t="s">
        <v>930</v>
      </c>
      <c r="C882" s="8">
        <f>димвенканали!C882</f>
        <v>131.80000000000001</v>
      </c>
      <c r="D882" s="8">
        <v>0</v>
      </c>
      <c r="E882" s="8">
        <v>0</v>
      </c>
      <c r="F882" s="8">
        <f t="shared" si="123"/>
        <v>131.80000000000001</v>
      </c>
      <c r="G882" s="8"/>
      <c r="H882" s="8"/>
      <c r="I882" s="8">
        <v>4</v>
      </c>
      <c r="J882" s="11">
        <v>1.5791551519936833E-3</v>
      </c>
      <c r="K882" s="18">
        <f t="shared" si="124"/>
        <v>3.5043189893407027</v>
      </c>
      <c r="L882" s="10">
        <f t="shared" si="127"/>
        <v>1.2885380923805765</v>
      </c>
      <c r="M882" s="10">
        <v>1.2303987366758784</v>
      </c>
      <c r="N882" s="10">
        <v>0.25455981050138171</v>
      </c>
      <c r="O882" s="247">
        <f t="shared" si="125"/>
        <v>0.25455981050138171</v>
      </c>
      <c r="P882" s="10">
        <f t="shared" si="128"/>
        <v>6.2778156288985398</v>
      </c>
      <c r="Q882" s="11">
        <f t="shared" si="129"/>
        <v>4.7631378064480569E-2</v>
      </c>
    </row>
    <row r="883" spans="1:17">
      <c r="A883" s="9">
        <f t="shared" si="126"/>
        <v>108</v>
      </c>
      <c r="B883" s="8" t="s">
        <v>931</v>
      </c>
      <c r="C883" s="8">
        <f>димвенканали!C883</f>
        <v>266.8</v>
      </c>
      <c r="D883" s="8">
        <v>0</v>
      </c>
      <c r="E883" s="8">
        <v>0</v>
      </c>
      <c r="F883" s="8">
        <f t="shared" si="123"/>
        <v>266.8</v>
      </c>
      <c r="G883" s="8"/>
      <c r="H883" s="8"/>
      <c r="I883" s="8">
        <v>8</v>
      </c>
      <c r="J883" s="11">
        <v>3.1583103039873666E-3</v>
      </c>
      <c r="K883" s="18">
        <f t="shared" si="124"/>
        <v>7.0086379786814055</v>
      </c>
      <c r="L883" s="10">
        <f t="shared" si="127"/>
        <v>2.577076184761153</v>
      </c>
      <c r="M883" s="10">
        <v>2.4607974733517568</v>
      </c>
      <c r="N883" s="10">
        <v>0.50911962100276342</v>
      </c>
      <c r="O883" s="247">
        <f t="shared" si="125"/>
        <v>0.50911962100276342</v>
      </c>
      <c r="P883" s="10">
        <f t="shared" si="128"/>
        <v>12.55563125779708</v>
      </c>
      <c r="Q883" s="11">
        <f t="shared" si="129"/>
        <v>4.7060087173152472E-2</v>
      </c>
    </row>
    <row r="884" spans="1:17">
      <c r="A884" s="9">
        <f t="shared" si="126"/>
        <v>109</v>
      </c>
      <c r="B884" s="8" t="s">
        <v>932</v>
      </c>
      <c r="C884" s="8">
        <f>димвенканали!C884</f>
        <v>309.60000000000002</v>
      </c>
      <c r="D884" s="8">
        <v>0</v>
      </c>
      <c r="E884" s="8">
        <v>0</v>
      </c>
      <c r="F884" s="8">
        <f t="shared" ref="F884:F940" si="130">C884+D884+E884</f>
        <v>309.60000000000002</v>
      </c>
      <c r="G884" s="8"/>
      <c r="H884" s="8"/>
      <c r="I884" s="8">
        <v>8</v>
      </c>
      <c r="J884" s="11">
        <v>3.1583103039873666E-3</v>
      </c>
      <c r="K884" s="18">
        <f t="shared" si="124"/>
        <v>7.0086379786814055</v>
      </c>
      <c r="L884" s="10">
        <f t="shared" si="127"/>
        <v>2.577076184761153</v>
      </c>
      <c r="M884" s="10">
        <v>2.4607974733517568</v>
      </c>
      <c r="N884" s="10">
        <v>0.50911962100276342</v>
      </c>
      <c r="O884" s="247">
        <f t="shared" si="125"/>
        <v>0.50911962100276342</v>
      </c>
      <c r="P884" s="10">
        <f t="shared" si="128"/>
        <v>12.55563125779708</v>
      </c>
      <c r="Q884" s="11">
        <f t="shared" si="129"/>
        <v>4.0554364527768345E-2</v>
      </c>
    </row>
    <row r="885" spans="1:17">
      <c r="A885" s="9">
        <f t="shared" si="126"/>
        <v>110</v>
      </c>
      <c r="B885" s="8" t="s">
        <v>933</v>
      </c>
      <c r="C885" s="8">
        <f>димвенканали!C885</f>
        <v>339.5</v>
      </c>
      <c r="D885" s="8">
        <v>0</v>
      </c>
      <c r="E885" s="8">
        <v>0</v>
      </c>
      <c r="F885" s="8">
        <f t="shared" si="130"/>
        <v>339.5</v>
      </c>
      <c r="G885" s="8"/>
      <c r="H885" s="8"/>
      <c r="I885" s="8">
        <v>8</v>
      </c>
      <c r="J885" s="11">
        <v>3.1583103039873666E-3</v>
      </c>
      <c r="K885" s="18">
        <f t="shared" si="124"/>
        <v>7.0086379786814055</v>
      </c>
      <c r="L885" s="10">
        <f t="shared" si="127"/>
        <v>2.577076184761153</v>
      </c>
      <c r="M885" s="10">
        <v>2.4607974733517568</v>
      </c>
      <c r="N885" s="10">
        <v>0.50911962100276342</v>
      </c>
      <c r="O885" s="247">
        <f t="shared" si="125"/>
        <v>0.50911962100276342</v>
      </c>
      <c r="P885" s="10">
        <f t="shared" si="128"/>
        <v>12.55563125779708</v>
      </c>
      <c r="Q885" s="11">
        <f t="shared" si="129"/>
        <v>3.6982713572303622E-2</v>
      </c>
    </row>
    <row r="886" spans="1:17">
      <c r="A886" s="9">
        <f t="shared" si="126"/>
        <v>111</v>
      </c>
      <c r="B886" s="8" t="s">
        <v>934</v>
      </c>
      <c r="C886" s="8">
        <f>димвенканали!C886</f>
        <v>1490.07</v>
      </c>
      <c r="D886" s="8">
        <v>0</v>
      </c>
      <c r="E886" s="8">
        <v>0</v>
      </c>
      <c r="F886" s="8">
        <f t="shared" si="130"/>
        <v>1490.07</v>
      </c>
      <c r="G886" s="8"/>
      <c r="H886" s="8"/>
      <c r="I886" s="8">
        <v>32</v>
      </c>
      <c r="J886" s="11">
        <v>1.2633241215949467E-2</v>
      </c>
      <c r="K886" s="18">
        <f t="shared" si="124"/>
        <v>28.034551914725622</v>
      </c>
      <c r="L886" s="10">
        <f t="shared" si="127"/>
        <v>10.308304739044612</v>
      </c>
      <c r="M886" s="10">
        <v>9.8431898934070272</v>
      </c>
      <c r="N886" s="10">
        <v>2.0364784840110537</v>
      </c>
      <c r="O886" s="247">
        <f t="shared" si="125"/>
        <v>2.0364784840110537</v>
      </c>
      <c r="P886" s="10">
        <f t="shared" si="128"/>
        <v>50.222525031188319</v>
      </c>
      <c r="Q886" s="11">
        <f t="shared" si="129"/>
        <v>3.370480919096977E-2</v>
      </c>
    </row>
    <row r="887" spans="1:17">
      <c r="A887" s="9">
        <f t="shared" si="126"/>
        <v>112</v>
      </c>
      <c r="B887" s="8" t="s">
        <v>935</v>
      </c>
      <c r="C887" s="8">
        <f>димвенканали!C887</f>
        <v>313.39999999999998</v>
      </c>
      <c r="D887" s="8">
        <v>0</v>
      </c>
      <c r="E887" s="8">
        <v>0</v>
      </c>
      <c r="F887" s="8">
        <f t="shared" si="130"/>
        <v>313.39999999999998</v>
      </c>
      <c r="G887" s="8"/>
      <c r="H887" s="8"/>
      <c r="I887" s="8">
        <v>8</v>
      </c>
      <c r="J887" s="11">
        <v>3.1583103039873666E-3</v>
      </c>
      <c r="K887" s="18">
        <f t="shared" si="124"/>
        <v>7.0086379786814055</v>
      </c>
      <c r="L887" s="10">
        <f t="shared" si="127"/>
        <v>2.577076184761153</v>
      </c>
      <c r="M887" s="10">
        <v>2.4607974733517568</v>
      </c>
      <c r="N887" s="10">
        <v>0.50911962100276342</v>
      </c>
      <c r="O887" s="247">
        <f t="shared" si="125"/>
        <v>0.50911962100276342</v>
      </c>
      <c r="P887" s="10">
        <f t="shared" si="128"/>
        <v>12.55563125779708</v>
      </c>
      <c r="Q887" s="11">
        <f t="shared" si="129"/>
        <v>4.006263962283689E-2</v>
      </c>
    </row>
    <row r="888" spans="1:17">
      <c r="A888" s="9">
        <f t="shared" si="126"/>
        <v>113</v>
      </c>
      <c r="B888" s="8" t="s">
        <v>936</v>
      </c>
      <c r="C888" s="8">
        <f>димвенканали!C888</f>
        <v>1153.5999999999999</v>
      </c>
      <c r="D888" s="8">
        <v>0</v>
      </c>
      <c r="E888" s="8">
        <v>0</v>
      </c>
      <c r="F888" s="8">
        <f t="shared" si="130"/>
        <v>1153.5999999999999</v>
      </c>
      <c r="G888" s="8"/>
      <c r="H888" s="8"/>
      <c r="I888" s="8">
        <v>32</v>
      </c>
      <c r="J888" s="11">
        <v>1.2633241215949467E-2</v>
      </c>
      <c r="K888" s="18">
        <f t="shared" si="124"/>
        <v>28.034551914725622</v>
      </c>
      <c r="L888" s="10">
        <f t="shared" si="127"/>
        <v>10.308304739044612</v>
      </c>
      <c r="M888" s="10">
        <v>9.8431898934070272</v>
      </c>
      <c r="N888" s="10">
        <v>2.0364784840110537</v>
      </c>
      <c r="O888" s="247">
        <f t="shared" si="125"/>
        <v>2.0364784840110537</v>
      </c>
      <c r="P888" s="10">
        <f t="shared" si="128"/>
        <v>50.222525031188319</v>
      </c>
      <c r="Q888" s="11">
        <f t="shared" si="129"/>
        <v>4.3535475928561308E-2</v>
      </c>
    </row>
    <row r="889" spans="1:17">
      <c r="A889" s="9">
        <f t="shared" si="126"/>
        <v>114</v>
      </c>
      <c r="B889" s="8" t="s">
        <v>937</v>
      </c>
      <c r="C889" s="8">
        <f>димвенканали!C889</f>
        <v>337.9</v>
      </c>
      <c r="D889" s="8">
        <v>0</v>
      </c>
      <c r="E889" s="8">
        <v>0</v>
      </c>
      <c r="F889" s="8">
        <f t="shared" si="130"/>
        <v>337.9</v>
      </c>
      <c r="G889" s="8"/>
      <c r="H889" s="8"/>
      <c r="I889" s="8">
        <v>8</v>
      </c>
      <c r="J889" s="11">
        <v>3.1583103039873666E-3</v>
      </c>
      <c r="K889" s="18">
        <f t="shared" si="124"/>
        <v>7.0086379786814055</v>
      </c>
      <c r="L889" s="10">
        <f t="shared" si="127"/>
        <v>2.577076184761153</v>
      </c>
      <c r="M889" s="10">
        <v>2.4607974733517568</v>
      </c>
      <c r="N889" s="10">
        <v>0.50911962100276342</v>
      </c>
      <c r="O889" s="247">
        <f t="shared" si="125"/>
        <v>0.50911962100276342</v>
      </c>
      <c r="P889" s="10">
        <f t="shared" si="128"/>
        <v>12.55563125779708</v>
      </c>
      <c r="Q889" s="11">
        <f t="shared" si="129"/>
        <v>3.7157831482086658E-2</v>
      </c>
    </row>
    <row r="890" spans="1:17">
      <c r="A890" s="9">
        <f t="shared" si="126"/>
        <v>115</v>
      </c>
      <c r="B890" s="8" t="s">
        <v>938</v>
      </c>
      <c r="C890" s="8">
        <f>димвенканали!C890</f>
        <v>376.7</v>
      </c>
      <c r="D890" s="8">
        <v>0</v>
      </c>
      <c r="E890" s="8">
        <v>0</v>
      </c>
      <c r="F890" s="8">
        <f t="shared" si="130"/>
        <v>376.7</v>
      </c>
      <c r="G890" s="8"/>
      <c r="H890" s="8"/>
      <c r="I890" s="8">
        <v>8</v>
      </c>
      <c r="J890" s="11">
        <v>3.1583103039873666E-3</v>
      </c>
      <c r="K890" s="18">
        <f t="shared" si="124"/>
        <v>7.0086379786814055</v>
      </c>
      <c r="L890" s="10">
        <f t="shared" si="127"/>
        <v>2.577076184761153</v>
      </c>
      <c r="M890" s="10">
        <v>2.4607974733517568</v>
      </c>
      <c r="N890" s="10">
        <v>0.50911962100276342</v>
      </c>
      <c r="O890" s="247">
        <f t="shared" si="125"/>
        <v>0.50911962100276342</v>
      </c>
      <c r="P890" s="10">
        <f t="shared" si="128"/>
        <v>12.55563125779708</v>
      </c>
      <c r="Q890" s="11">
        <f t="shared" si="129"/>
        <v>3.3330584703469814E-2</v>
      </c>
    </row>
    <row r="891" spans="1:17">
      <c r="A891" s="9">
        <f t="shared" si="126"/>
        <v>116</v>
      </c>
      <c r="B891" s="8" t="s">
        <v>939</v>
      </c>
      <c r="C891" s="8">
        <f>димвенканали!C891</f>
        <v>331.2</v>
      </c>
      <c r="D891" s="8">
        <v>0</v>
      </c>
      <c r="E891" s="8">
        <v>0</v>
      </c>
      <c r="F891" s="8">
        <f t="shared" si="130"/>
        <v>331.2</v>
      </c>
      <c r="G891" s="8"/>
      <c r="H891" s="8"/>
      <c r="I891" s="8">
        <v>8</v>
      </c>
      <c r="J891" s="11">
        <v>3.1583103039873666E-3</v>
      </c>
      <c r="K891" s="18">
        <f t="shared" si="124"/>
        <v>7.0086379786814055</v>
      </c>
      <c r="L891" s="10">
        <f t="shared" si="127"/>
        <v>2.577076184761153</v>
      </c>
      <c r="M891" s="10">
        <v>2.4607974733517568</v>
      </c>
      <c r="N891" s="10">
        <v>0.50911962100276342</v>
      </c>
      <c r="O891" s="247">
        <f t="shared" si="125"/>
        <v>0.50911962100276342</v>
      </c>
      <c r="P891" s="10">
        <f t="shared" si="128"/>
        <v>12.55563125779708</v>
      </c>
      <c r="Q891" s="11">
        <f t="shared" si="129"/>
        <v>3.7909514667261716E-2</v>
      </c>
    </row>
    <row r="892" spans="1:17">
      <c r="A892" s="9">
        <f t="shared" si="126"/>
        <v>117</v>
      </c>
      <c r="B892" s="8" t="s">
        <v>940</v>
      </c>
      <c r="C892" s="8">
        <f>димвенканали!C892</f>
        <v>4543.6099999999997</v>
      </c>
      <c r="D892" s="8">
        <v>0</v>
      </c>
      <c r="E892" s="8">
        <v>0</v>
      </c>
      <c r="F892" s="8">
        <f t="shared" si="130"/>
        <v>4543.6099999999997</v>
      </c>
      <c r="G892" s="8"/>
      <c r="H892" s="8"/>
      <c r="I892" s="8">
        <v>100</v>
      </c>
      <c r="J892" s="11">
        <v>3.9478878799842083E-2</v>
      </c>
      <c r="K892" s="18">
        <f t="shared" si="124"/>
        <v>87.607974733517565</v>
      </c>
      <c r="L892" s="10">
        <f t="shared" si="127"/>
        <v>32.213452309514409</v>
      </c>
      <c r="M892" s="10">
        <v>30.759968416896957</v>
      </c>
      <c r="N892" s="10">
        <v>6.3639952625345435</v>
      </c>
      <c r="O892" s="247">
        <f t="shared" si="125"/>
        <v>6.3639952625345435</v>
      </c>
      <c r="P892" s="10">
        <f t="shared" si="128"/>
        <v>156.94539072246346</v>
      </c>
      <c r="Q892" s="11">
        <f t="shared" si="129"/>
        <v>3.4542003103801483E-2</v>
      </c>
    </row>
    <row r="893" spans="1:17">
      <c r="A893" s="9">
        <f t="shared" si="126"/>
        <v>118</v>
      </c>
      <c r="B893" s="8" t="s">
        <v>941</v>
      </c>
      <c r="C893" s="8">
        <f>димвенканали!C893</f>
        <v>4442.1000000000004</v>
      </c>
      <c r="D893" s="8">
        <v>0</v>
      </c>
      <c r="E893" s="8">
        <v>0</v>
      </c>
      <c r="F893" s="8">
        <f t="shared" si="130"/>
        <v>4442.1000000000004</v>
      </c>
      <c r="G893" s="8"/>
      <c r="H893" s="8"/>
      <c r="I893" s="8">
        <v>96</v>
      </c>
      <c r="J893" s="11">
        <v>3.7899723647848396E-2</v>
      </c>
      <c r="K893" s="18">
        <f t="shared" si="124"/>
        <v>84.103655744176862</v>
      </c>
      <c r="L893" s="10">
        <f t="shared" si="127"/>
        <v>30.924914217133836</v>
      </c>
      <c r="M893" s="10">
        <v>29.529569680221076</v>
      </c>
      <c r="N893" s="10">
        <v>6.1094354520331606</v>
      </c>
      <c r="O893" s="247">
        <f t="shared" si="125"/>
        <v>6.1094354520331606</v>
      </c>
      <c r="P893" s="10">
        <f t="shared" si="128"/>
        <v>150.66757509356492</v>
      </c>
      <c r="Q893" s="11">
        <f t="shared" si="129"/>
        <v>3.3918096191793277E-2</v>
      </c>
    </row>
    <row r="894" spans="1:17">
      <c r="A894" s="9">
        <f t="shared" si="126"/>
        <v>119</v>
      </c>
      <c r="B894" s="8" t="s">
        <v>942</v>
      </c>
      <c r="C894" s="8">
        <f>димвенканали!C894</f>
        <v>2681.07</v>
      </c>
      <c r="D894" s="8">
        <v>1283.7</v>
      </c>
      <c r="E894" s="8">
        <v>0</v>
      </c>
      <c r="F894" s="8">
        <f t="shared" si="130"/>
        <v>3964.7700000000004</v>
      </c>
      <c r="G894" s="8">
        <v>1</v>
      </c>
      <c r="H894" s="8"/>
      <c r="I894" s="8">
        <v>56</v>
      </c>
      <c r="J894" s="11">
        <v>2.2502960915909986E-2</v>
      </c>
      <c r="K894" s="18">
        <f t="shared" si="124"/>
        <v>49.936545598105013</v>
      </c>
      <c r="L894" s="10">
        <f t="shared" si="127"/>
        <v>18.361667816423214</v>
      </c>
      <c r="M894" s="10">
        <v>17.533181997631264</v>
      </c>
      <c r="N894" s="10">
        <v>3.6274772996446893</v>
      </c>
      <c r="O894" s="247">
        <f t="shared" si="125"/>
        <v>3.6274772996446893</v>
      </c>
      <c r="P894" s="10">
        <f t="shared" si="128"/>
        <v>89.458872711804176</v>
      </c>
      <c r="Q894" s="11">
        <f t="shared" si="129"/>
        <v>2.2563445726184409E-2</v>
      </c>
    </row>
    <row r="895" spans="1:17">
      <c r="A895" s="9">
        <f t="shared" si="126"/>
        <v>120</v>
      </c>
      <c r="B895" s="8" t="s">
        <v>943</v>
      </c>
      <c r="C895" s="8">
        <f>димвенканали!C895</f>
        <v>4513.9799999999996</v>
      </c>
      <c r="D895" s="8">
        <v>0</v>
      </c>
      <c r="E895" s="8">
        <v>0</v>
      </c>
      <c r="F895" s="8">
        <f t="shared" si="130"/>
        <v>4513.9799999999996</v>
      </c>
      <c r="G895" s="8"/>
      <c r="H895" s="8"/>
      <c r="I895" s="8">
        <v>100</v>
      </c>
      <c r="J895" s="11">
        <v>3.9478878799842083E-2</v>
      </c>
      <c r="K895" s="18">
        <f t="shared" si="124"/>
        <v>87.607974733517565</v>
      </c>
      <c r="L895" s="10">
        <f t="shared" si="127"/>
        <v>32.213452309514409</v>
      </c>
      <c r="M895" s="10">
        <v>30.759968416896957</v>
      </c>
      <c r="N895" s="10">
        <v>6.3639952625345435</v>
      </c>
      <c r="O895" s="247">
        <f t="shared" si="125"/>
        <v>6.3639952625345435</v>
      </c>
      <c r="P895" s="10">
        <f t="shared" si="128"/>
        <v>156.94539072246346</v>
      </c>
      <c r="Q895" s="11">
        <f t="shared" si="129"/>
        <v>3.4768738612590992E-2</v>
      </c>
    </row>
    <row r="896" spans="1:17">
      <c r="A896" s="9">
        <f t="shared" si="126"/>
        <v>121</v>
      </c>
      <c r="B896" s="8" t="s">
        <v>944</v>
      </c>
      <c r="C896" s="8">
        <f>димвенканали!C896</f>
        <v>6160.06</v>
      </c>
      <c r="D896" s="8">
        <v>98.8</v>
      </c>
      <c r="E896" s="8">
        <v>0</v>
      </c>
      <c r="F896" s="8">
        <f t="shared" si="130"/>
        <v>6258.8600000000006</v>
      </c>
      <c r="G896" s="8">
        <v>1</v>
      </c>
      <c r="H896" s="8"/>
      <c r="I896" s="8">
        <v>129</v>
      </c>
      <c r="J896" s="11">
        <v>5.1322542439794706E-2</v>
      </c>
      <c r="K896" s="18">
        <f t="shared" si="124"/>
        <v>113.89036715357284</v>
      </c>
      <c r="L896" s="10">
        <f t="shared" si="127"/>
        <v>41.877488002368736</v>
      </c>
      <c r="M896" s="10">
        <v>39.987958941966042</v>
      </c>
      <c r="N896" s="10">
        <v>8.2731938412949066</v>
      </c>
      <c r="O896" s="247">
        <f t="shared" si="125"/>
        <v>8.2731938412949066</v>
      </c>
      <c r="P896" s="10">
        <f t="shared" si="128"/>
        <v>204.0290079392025</v>
      </c>
      <c r="Q896" s="11">
        <f t="shared" si="129"/>
        <v>3.2598429736278252E-2</v>
      </c>
    </row>
    <row r="897" spans="1:17">
      <c r="A897" s="9">
        <f t="shared" si="126"/>
        <v>122</v>
      </c>
      <c r="B897" s="8" t="s">
        <v>945</v>
      </c>
      <c r="C897" s="8">
        <f>димвенканали!C897</f>
        <v>2230.3000000000002</v>
      </c>
      <c r="D897" s="8">
        <v>0</v>
      </c>
      <c r="E897" s="8">
        <v>0</v>
      </c>
      <c r="F897" s="8">
        <f t="shared" si="130"/>
        <v>2230.3000000000002</v>
      </c>
      <c r="G897" s="8"/>
      <c r="H897" s="8"/>
      <c r="I897" s="8">
        <v>40</v>
      </c>
      <c r="J897" s="11">
        <v>1.5791551519936834E-2</v>
      </c>
      <c r="K897" s="18">
        <f t="shared" si="124"/>
        <v>35.043189893407032</v>
      </c>
      <c r="L897" s="10">
        <f t="shared" si="127"/>
        <v>12.885380923805766</v>
      </c>
      <c r="M897" s="10">
        <v>12.303987366758784</v>
      </c>
      <c r="N897" s="10">
        <v>1.8949861823924202E-2</v>
      </c>
      <c r="O897" s="247">
        <f t="shared" si="125"/>
        <v>1.8949861823924202E-2</v>
      </c>
      <c r="P897" s="10">
        <f t="shared" si="128"/>
        <v>60.251508045795511</v>
      </c>
      <c r="Q897" s="11">
        <f t="shared" si="129"/>
        <v>2.701497917132023E-2</v>
      </c>
    </row>
    <row r="898" spans="1:17">
      <c r="A898" s="9">
        <f t="shared" si="126"/>
        <v>123</v>
      </c>
      <c r="B898" s="8" t="s">
        <v>946</v>
      </c>
      <c r="C898" s="8">
        <f>димвенканали!C898</f>
        <v>3177.46</v>
      </c>
      <c r="D898" s="8">
        <v>0</v>
      </c>
      <c r="E898" s="8">
        <v>0</v>
      </c>
      <c r="F898" s="8">
        <f t="shared" si="130"/>
        <v>3177.46</v>
      </c>
      <c r="G898" s="8"/>
      <c r="H898" s="8"/>
      <c r="I898" s="8">
        <v>70</v>
      </c>
      <c r="J898" s="11">
        <v>2.7635215159889457E-2</v>
      </c>
      <c r="K898" s="18">
        <f t="shared" si="124"/>
        <v>61.325582313462299</v>
      </c>
      <c r="L898" s="10">
        <f t="shared" si="127"/>
        <v>22.549416616660089</v>
      </c>
      <c r="M898" s="10">
        <v>21.531977891827871</v>
      </c>
      <c r="N898" s="10">
        <v>4.4547966837741804</v>
      </c>
      <c r="O898" s="247">
        <f t="shared" si="125"/>
        <v>4.4547966837741804</v>
      </c>
      <c r="P898" s="10">
        <f t="shared" si="128"/>
        <v>109.86177350572443</v>
      </c>
      <c r="Q898" s="11">
        <f t="shared" si="129"/>
        <v>3.4575344301965856E-2</v>
      </c>
    </row>
    <row r="899" spans="1:17">
      <c r="A899" s="9">
        <f t="shared" si="126"/>
        <v>124</v>
      </c>
      <c r="B899" s="8" t="s">
        <v>947</v>
      </c>
      <c r="C899" s="8">
        <f>димвенканали!C899</f>
        <v>6153.96</v>
      </c>
      <c r="D899" s="8">
        <v>0</v>
      </c>
      <c r="E899" s="8">
        <v>0</v>
      </c>
      <c r="F899" s="8">
        <f t="shared" si="130"/>
        <v>6153.96</v>
      </c>
      <c r="G899" s="8"/>
      <c r="H899" s="8"/>
      <c r="I899" s="8">
        <v>129</v>
      </c>
      <c r="J899" s="11">
        <v>5.092775365179629E-2</v>
      </c>
      <c r="K899" s="18">
        <f t="shared" si="124"/>
        <v>113.01428740623767</v>
      </c>
      <c r="L899" s="10">
        <f t="shared" si="127"/>
        <v>41.555353479273592</v>
      </c>
      <c r="M899" s="10">
        <v>39.680359257797079</v>
      </c>
      <c r="N899" s="10">
        <v>8.2095538886695607</v>
      </c>
      <c r="O899" s="247">
        <f t="shared" si="125"/>
        <v>8.2095538886695607</v>
      </c>
      <c r="P899" s="10">
        <f t="shared" si="128"/>
        <v>202.45955403197792</v>
      </c>
      <c r="Q899" s="11">
        <f t="shared" si="129"/>
        <v>3.2899068897421807E-2</v>
      </c>
    </row>
    <row r="900" spans="1:17">
      <c r="A900" s="9">
        <f t="shared" si="126"/>
        <v>125</v>
      </c>
      <c r="B900" s="8" t="s">
        <v>948</v>
      </c>
      <c r="C900" s="8">
        <f>димвенканали!C900</f>
        <v>4767.16</v>
      </c>
      <c r="D900" s="8">
        <v>0</v>
      </c>
      <c r="E900" s="8">
        <v>0</v>
      </c>
      <c r="F900" s="8">
        <f t="shared" si="130"/>
        <v>4767.16</v>
      </c>
      <c r="G900" s="8"/>
      <c r="H900" s="8"/>
      <c r="I900" s="8">
        <v>80</v>
      </c>
      <c r="J900" s="11">
        <v>3.1583103039873668E-2</v>
      </c>
      <c r="K900" s="18">
        <f t="shared" si="124"/>
        <v>70.086379786814064</v>
      </c>
      <c r="L900" s="10">
        <f t="shared" si="127"/>
        <v>25.770761847611531</v>
      </c>
      <c r="M900" s="10">
        <v>24.607974733517569</v>
      </c>
      <c r="N900" s="10">
        <v>5.0911962100276353</v>
      </c>
      <c r="O900" s="247">
        <f t="shared" si="125"/>
        <v>5.0911962100276353</v>
      </c>
      <c r="P900" s="10">
        <f t="shared" si="128"/>
        <v>125.5563125779708</v>
      </c>
      <c r="Q900" s="11">
        <f t="shared" si="129"/>
        <v>2.6337759290221179E-2</v>
      </c>
    </row>
    <row r="901" spans="1:17">
      <c r="A901" s="9">
        <f t="shared" si="126"/>
        <v>126</v>
      </c>
      <c r="B901" s="8" t="s">
        <v>949</v>
      </c>
      <c r="C901" s="8">
        <f>димвенканали!C901</f>
        <v>5138.5</v>
      </c>
      <c r="D901" s="8">
        <v>0</v>
      </c>
      <c r="E901" s="8">
        <v>51.8</v>
      </c>
      <c r="F901" s="8">
        <f t="shared" si="130"/>
        <v>5190.3</v>
      </c>
      <c r="G901" s="8"/>
      <c r="H901" s="8">
        <v>1</v>
      </c>
      <c r="I901" s="8">
        <v>67</v>
      </c>
      <c r="J901" s="11">
        <v>2.6845637583892617E-2</v>
      </c>
      <c r="K901" s="18">
        <f t="shared" si="124"/>
        <v>59.573422818791947</v>
      </c>
      <c r="L901" s="10">
        <f t="shared" si="127"/>
        <v>21.905147570469801</v>
      </c>
      <c r="M901" s="10">
        <v>20.916778523489931</v>
      </c>
      <c r="N901" s="10">
        <v>4.3275167785234894</v>
      </c>
      <c r="O901" s="247">
        <f t="shared" si="125"/>
        <v>4.3275167785234894</v>
      </c>
      <c r="P901" s="10">
        <f t="shared" si="128"/>
        <v>106.72286569127516</v>
      </c>
      <c r="Q901" s="11">
        <f t="shared" si="129"/>
        <v>2.0561984026217204E-2</v>
      </c>
    </row>
    <row r="902" spans="1:17">
      <c r="A902" s="9">
        <f t="shared" si="126"/>
        <v>127</v>
      </c>
      <c r="B902" s="8" t="s">
        <v>950</v>
      </c>
      <c r="C902" s="8">
        <f>димвенканали!C902</f>
        <v>2683</v>
      </c>
      <c r="D902" s="8">
        <v>0</v>
      </c>
      <c r="E902" s="8">
        <v>0</v>
      </c>
      <c r="F902" s="8">
        <f t="shared" si="130"/>
        <v>2683</v>
      </c>
      <c r="G902" s="8"/>
      <c r="H902" s="8"/>
      <c r="I902" s="8">
        <v>44</v>
      </c>
      <c r="J902" s="11">
        <v>1.7370706671930518E-2</v>
      </c>
      <c r="K902" s="18">
        <f t="shared" ref="K902:K953" si="131">J902*$R$2</f>
        <v>38.547508882747735</v>
      </c>
      <c r="L902" s="10">
        <f t="shared" si="127"/>
        <v>14.173919016186343</v>
      </c>
      <c r="M902" s="10">
        <v>13.534386103434663</v>
      </c>
      <c r="N902" s="10">
        <v>2.8001579155151992</v>
      </c>
      <c r="O902" s="247">
        <f t="shared" si="125"/>
        <v>2.8001579155151992</v>
      </c>
      <c r="P902" s="10">
        <f t="shared" si="128"/>
        <v>69.055971917883937</v>
      </c>
      <c r="Q902" s="11">
        <f t="shared" si="129"/>
        <v>2.5738342123698823E-2</v>
      </c>
    </row>
    <row r="903" spans="1:17">
      <c r="A903" s="9">
        <f t="shared" si="126"/>
        <v>128</v>
      </c>
      <c r="B903" s="8" t="s">
        <v>951</v>
      </c>
      <c r="C903" s="8">
        <f>димвенканали!C903</f>
        <v>4751.5</v>
      </c>
      <c r="D903" s="8">
        <v>0</v>
      </c>
      <c r="E903" s="8">
        <v>0</v>
      </c>
      <c r="F903" s="8">
        <f t="shared" si="130"/>
        <v>4751.5</v>
      </c>
      <c r="G903" s="8"/>
      <c r="H903" s="8"/>
      <c r="I903" s="8">
        <v>80</v>
      </c>
      <c r="J903" s="11">
        <v>3.1583103039873668E-2</v>
      </c>
      <c r="K903" s="18">
        <f t="shared" si="131"/>
        <v>70.086379786814064</v>
      </c>
      <c r="L903" s="10">
        <f t="shared" si="127"/>
        <v>25.770761847611531</v>
      </c>
      <c r="M903" s="10">
        <v>24.607974733517569</v>
      </c>
      <c r="N903" s="10">
        <v>5.0911962100276353</v>
      </c>
      <c r="O903" s="247">
        <f t="shared" si="125"/>
        <v>5.0911962100276353</v>
      </c>
      <c r="P903" s="10">
        <f t="shared" si="128"/>
        <v>125.5563125779708</v>
      </c>
      <c r="Q903" s="11">
        <f t="shared" si="129"/>
        <v>2.642456331221105E-2</v>
      </c>
    </row>
    <row r="904" spans="1:17">
      <c r="A904" s="9">
        <f t="shared" si="126"/>
        <v>129</v>
      </c>
      <c r="B904" s="8" t="s">
        <v>952</v>
      </c>
      <c r="C904" s="8">
        <f>димвенканали!C904</f>
        <v>3593.8</v>
      </c>
      <c r="D904" s="8">
        <v>0</v>
      </c>
      <c r="E904" s="8">
        <v>0</v>
      </c>
      <c r="F904" s="8">
        <f t="shared" si="130"/>
        <v>3593.8</v>
      </c>
      <c r="G904" s="8"/>
      <c r="H904" s="8"/>
      <c r="I904" s="8">
        <v>72</v>
      </c>
      <c r="J904" s="11">
        <v>2.8424792735886301E-2</v>
      </c>
      <c r="K904" s="18">
        <f t="shared" si="131"/>
        <v>63.07774180813265</v>
      </c>
      <c r="L904" s="10">
        <f t="shared" si="127"/>
        <v>23.193685662850378</v>
      </c>
      <c r="M904" s="10">
        <v>22.147177260165812</v>
      </c>
      <c r="N904" s="10">
        <v>4.5820765890248714</v>
      </c>
      <c r="O904" s="247">
        <f t="shared" ref="O904:O954" si="132">N904*$O$2</f>
        <v>4.5820765890248714</v>
      </c>
      <c r="P904" s="10">
        <f t="shared" si="128"/>
        <v>113.0006813201737</v>
      </c>
      <c r="Q904" s="11">
        <f t="shared" si="129"/>
        <v>3.144323037458225E-2</v>
      </c>
    </row>
    <row r="905" spans="1:17">
      <c r="A905" s="9">
        <f t="shared" si="126"/>
        <v>130</v>
      </c>
      <c r="B905" s="8" t="s">
        <v>953</v>
      </c>
      <c r="C905" s="8">
        <f>димвенканали!C905</f>
        <v>6136.78</v>
      </c>
      <c r="D905" s="8">
        <v>0</v>
      </c>
      <c r="E905" s="8">
        <v>0</v>
      </c>
      <c r="F905" s="8">
        <f t="shared" si="130"/>
        <v>6136.78</v>
      </c>
      <c r="G905" s="8"/>
      <c r="H905" s="8"/>
      <c r="I905" s="8">
        <v>129</v>
      </c>
      <c r="J905" s="11">
        <v>5.092775365179629E-2</v>
      </c>
      <c r="K905" s="18">
        <f t="shared" si="131"/>
        <v>113.01428740623767</v>
      </c>
      <c r="L905" s="10">
        <f t="shared" si="127"/>
        <v>41.555353479273592</v>
      </c>
      <c r="M905" s="10">
        <v>39.680359257797079</v>
      </c>
      <c r="N905" s="10">
        <v>8.2095538886695607</v>
      </c>
      <c r="O905" s="247">
        <f t="shared" si="132"/>
        <v>8.2095538886695607</v>
      </c>
      <c r="P905" s="10">
        <f t="shared" si="128"/>
        <v>202.45955403197792</v>
      </c>
      <c r="Q905" s="11">
        <f t="shared" si="129"/>
        <v>3.2991170293212066E-2</v>
      </c>
    </row>
    <row r="906" spans="1:17">
      <c r="A906" s="9">
        <f t="shared" ref="A906:A955" si="133">1+A905</f>
        <v>131</v>
      </c>
      <c r="B906" s="8" t="s">
        <v>954</v>
      </c>
      <c r="C906" s="8">
        <f>димвенканали!C906</f>
        <v>4533.76</v>
      </c>
      <c r="D906" s="8">
        <v>0</v>
      </c>
      <c r="E906" s="8">
        <v>104</v>
      </c>
      <c r="F906" s="8">
        <f t="shared" si="130"/>
        <v>4637.76</v>
      </c>
      <c r="G906" s="8"/>
      <c r="H906" s="8">
        <v>1</v>
      </c>
      <c r="I906" s="8">
        <v>100</v>
      </c>
      <c r="J906" s="11">
        <v>3.9873667587840507E-2</v>
      </c>
      <c r="K906" s="18">
        <f t="shared" si="131"/>
        <v>88.484054480852748</v>
      </c>
      <c r="L906" s="10">
        <f t="shared" si="127"/>
        <v>32.53558683260956</v>
      </c>
      <c r="M906" s="10">
        <v>31.06756810106593</v>
      </c>
      <c r="N906" s="10">
        <v>6.4276352151598894</v>
      </c>
      <c r="O906" s="247">
        <f t="shared" si="132"/>
        <v>6.4276352151598894</v>
      </c>
      <c r="P906" s="10">
        <f t="shared" si="128"/>
        <v>158.5148446296881</v>
      </c>
      <c r="Q906" s="11">
        <f t="shared" si="129"/>
        <v>3.4179182327176934E-2</v>
      </c>
    </row>
    <row r="907" spans="1:17">
      <c r="A907" s="9">
        <f t="shared" si="133"/>
        <v>132</v>
      </c>
      <c r="B907" s="8" t="s">
        <v>955</v>
      </c>
      <c r="C907" s="8">
        <f>димвенканали!C907</f>
        <v>4481.28</v>
      </c>
      <c r="D907" s="8">
        <v>99.8</v>
      </c>
      <c r="E907" s="8">
        <v>0</v>
      </c>
      <c r="F907" s="8">
        <f t="shared" si="130"/>
        <v>4581.08</v>
      </c>
      <c r="G907" s="8">
        <v>1</v>
      </c>
      <c r="H907" s="8"/>
      <c r="I907" s="8">
        <v>100</v>
      </c>
      <c r="J907" s="11">
        <v>3.9873667587840507E-2</v>
      </c>
      <c r="K907" s="18">
        <f t="shared" si="131"/>
        <v>88.484054480852748</v>
      </c>
      <c r="L907" s="10">
        <f t="shared" si="127"/>
        <v>32.53558683260956</v>
      </c>
      <c r="M907" s="10">
        <v>31.06756810106593</v>
      </c>
      <c r="N907" s="10">
        <v>6.4276352151598894</v>
      </c>
      <c r="O907" s="247">
        <f t="shared" si="132"/>
        <v>6.4276352151598894</v>
      </c>
      <c r="P907" s="10">
        <f t="shared" si="128"/>
        <v>158.5148446296881</v>
      </c>
      <c r="Q907" s="11">
        <f t="shared" si="129"/>
        <v>3.4602068645316848E-2</v>
      </c>
    </row>
    <row r="908" spans="1:17">
      <c r="A908" s="9">
        <f t="shared" si="133"/>
        <v>133</v>
      </c>
      <c r="B908" s="8" t="s">
        <v>956</v>
      </c>
      <c r="C908" s="8">
        <f>димвенканали!C908</f>
        <v>3949.68</v>
      </c>
      <c r="D908" s="8">
        <v>0</v>
      </c>
      <c r="E908" s="8">
        <v>0</v>
      </c>
      <c r="F908" s="8">
        <f t="shared" si="130"/>
        <v>3949.68</v>
      </c>
      <c r="G908" s="8"/>
      <c r="H908" s="8"/>
      <c r="I908" s="8">
        <v>60</v>
      </c>
      <c r="J908" s="11">
        <v>2.3687327279905249E-2</v>
      </c>
      <c r="K908" s="18">
        <f t="shared" si="131"/>
        <v>52.564784840110541</v>
      </c>
      <c r="L908" s="10">
        <f t="shared" si="127"/>
        <v>19.328071385708647</v>
      </c>
      <c r="M908" s="10">
        <v>18.455981050138174</v>
      </c>
      <c r="N908" s="10">
        <v>3.8183971575207258</v>
      </c>
      <c r="O908" s="247">
        <f t="shared" si="132"/>
        <v>3.8183971575207258</v>
      </c>
      <c r="P908" s="10">
        <f t="shared" si="128"/>
        <v>94.167234433478086</v>
      </c>
      <c r="Q908" s="11">
        <f t="shared" si="129"/>
        <v>2.384173766823593E-2</v>
      </c>
    </row>
    <row r="909" spans="1:17">
      <c r="A909" s="9">
        <f t="shared" si="133"/>
        <v>134</v>
      </c>
      <c r="B909" s="8" t="s">
        <v>957</v>
      </c>
      <c r="C909" s="8">
        <f>димвенканали!C909</f>
        <v>77</v>
      </c>
      <c r="D909" s="8">
        <v>0</v>
      </c>
      <c r="E909" s="8">
        <v>0</v>
      </c>
      <c r="F909" s="8">
        <f t="shared" si="130"/>
        <v>77</v>
      </c>
      <c r="G909" s="8"/>
      <c r="H909" s="8"/>
      <c r="I909" s="8">
        <v>2</v>
      </c>
      <c r="J909" s="11">
        <v>7.8957757599684166E-4</v>
      </c>
      <c r="K909" s="18">
        <f t="shared" si="131"/>
        <v>1.7521594946703514</v>
      </c>
      <c r="L909" s="10">
        <f t="shared" si="127"/>
        <v>0.64426904619028824</v>
      </c>
      <c r="M909" s="10">
        <v>0.6151993683379392</v>
      </c>
      <c r="N909" s="10">
        <v>0.12727990525069086</v>
      </c>
      <c r="O909" s="247">
        <f t="shared" si="132"/>
        <v>0.12727990525069086</v>
      </c>
      <c r="P909" s="10">
        <f t="shared" si="128"/>
        <v>3.1389078144492699</v>
      </c>
      <c r="Q909" s="11">
        <f t="shared" si="129"/>
        <v>4.076503655128922E-2</v>
      </c>
    </row>
    <row r="910" spans="1:17">
      <c r="A910" s="9">
        <f t="shared" si="133"/>
        <v>135</v>
      </c>
      <c r="B910" s="8" t="s">
        <v>958</v>
      </c>
      <c r="C910" s="8">
        <f>димвенканали!C910</f>
        <v>34.799999999999997</v>
      </c>
      <c r="D910" s="8">
        <v>0</v>
      </c>
      <c r="E910" s="8">
        <v>0</v>
      </c>
      <c r="F910" s="8">
        <f t="shared" si="130"/>
        <v>34.799999999999997</v>
      </c>
      <c r="G910" s="8"/>
      <c r="H910" s="8"/>
      <c r="I910" s="8">
        <v>1</v>
      </c>
      <c r="J910" s="11">
        <v>3.9478878799842083E-4</v>
      </c>
      <c r="K910" s="18">
        <f t="shared" si="131"/>
        <v>0.87607974733517568</v>
      </c>
      <c r="L910" s="10">
        <f t="shared" si="127"/>
        <v>0.32213452309514412</v>
      </c>
      <c r="M910" s="10">
        <v>0.3075996841689696</v>
      </c>
      <c r="N910" s="10">
        <v>6.3639952625345428E-2</v>
      </c>
      <c r="O910" s="247">
        <f t="shared" si="132"/>
        <v>6.3639952625345428E-2</v>
      </c>
      <c r="P910" s="10">
        <f t="shared" si="128"/>
        <v>1.569453907224635</v>
      </c>
      <c r="Q910" s="11">
        <f t="shared" si="129"/>
        <v>4.5099250207604455E-2</v>
      </c>
    </row>
    <row r="911" spans="1:17">
      <c r="A911" s="9">
        <f t="shared" si="133"/>
        <v>136</v>
      </c>
      <c r="B911" s="8" t="s">
        <v>959</v>
      </c>
      <c r="C911" s="8">
        <f>димвенканали!C911</f>
        <v>6375.55</v>
      </c>
      <c r="D911" s="8">
        <v>0</v>
      </c>
      <c r="E911" s="8">
        <v>169.5</v>
      </c>
      <c r="F911" s="8">
        <f t="shared" si="130"/>
        <v>6545.05</v>
      </c>
      <c r="G911" s="8"/>
      <c r="H911" s="8">
        <v>2</v>
      </c>
      <c r="I911" s="8">
        <v>105</v>
      </c>
      <c r="J911" s="11">
        <v>4.2242400315831027E-2</v>
      </c>
      <c r="K911" s="18">
        <f t="shared" si="131"/>
        <v>93.740532964863803</v>
      </c>
      <c r="L911" s="10">
        <f t="shared" si="127"/>
        <v>34.468393971180426</v>
      </c>
      <c r="M911" s="10">
        <v>32.913166206079744</v>
      </c>
      <c r="N911" s="10">
        <v>6.8094749309119615</v>
      </c>
      <c r="O911" s="247">
        <f t="shared" si="132"/>
        <v>6.8094749309119615</v>
      </c>
      <c r="P911" s="10">
        <f t="shared" si="128"/>
        <v>167.93156807303595</v>
      </c>
      <c r="Q911" s="11">
        <f t="shared" si="129"/>
        <v>2.5657797583370019E-2</v>
      </c>
    </row>
    <row r="912" spans="1:17">
      <c r="A912" s="9">
        <f t="shared" si="133"/>
        <v>137</v>
      </c>
      <c r="B912" s="8" t="s">
        <v>960</v>
      </c>
      <c r="C912" s="8">
        <f>димвенканали!C912</f>
        <v>5034.24</v>
      </c>
      <c r="D912" s="8">
        <v>204.9</v>
      </c>
      <c r="E912" s="8">
        <v>106.7</v>
      </c>
      <c r="F912" s="8">
        <f t="shared" si="130"/>
        <v>5345.8399999999992</v>
      </c>
      <c r="G912" s="8">
        <v>2</v>
      </c>
      <c r="H912" s="8">
        <v>1</v>
      </c>
      <c r="I912" s="8">
        <v>101</v>
      </c>
      <c r="J912" s="11">
        <v>4.1058033951835764E-2</v>
      </c>
      <c r="K912" s="18">
        <f t="shared" si="131"/>
        <v>91.112293722858269</v>
      </c>
      <c r="L912" s="10">
        <f t="shared" si="127"/>
        <v>33.501990401894986</v>
      </c>
      <c r="M912" s="10">
        <v>31.990367153572834</v>
      </c>
      <c r="N912" s="10">
        <v>6.6185550730359246</v>
      </c>
      <c r="O912" s="247">
        <f t="shared" si="132"/>
        <v>6.6185550730359246</v>
      </c>
      <c r="P912" s="10">
        <f t="shared" si="128"/>
        <v>163.22320635136202</v>
      </c>
      <c r="Q912" s="11">
        <f t="shared" si="129"/>
        <v>3.053275188770372E-2</v>
      </c>
    </row>
    <row r="913" spans="1:17">
      <c r="A913" s="9">
        <f t="shared" si="133"/>
        <v>138</v>
      </c>
      <c r="B913" s="8" t="s">
        <v>961</v>
      </c>
      <c r="C913" s="8">
        <f>димвенканали!C913</f>
        <v>4025.8</v>
      </c>
      <c r="D913" s="8">
        <v>0</v>
      </c>
      <c r="E913" s="8">
        <v>0</v>
      </c>
      <c r="F913" s="8">
        <f t="shared" si="130"/>
        <v>4025.8</v>
      </c>
      <c r="G913" s="8"/>
      <c r="H913" s="8"/>
      <c r="I913" s="8">
        <v>70</v>
      </c>
      <c r="J913" s="11">
        <v>2.7635215159889457E-2</v>
      </c>
      <c r="K913" s="18">
        <f t="shared" si="131"/>
        <v>61.325582313462299</v>
      </c>
      <c r="L913" s="10">
        <f t="shared" si="127"/>
        <v>22.549416616660089</v>
      </c>
      <c r="M913" s="10">
        <v>21.531977891827871</v>
      </c>
      <c r="N913" s="10">
        <v>4.4547966837741804</v>
      </c>
      <c r="O913" s="247">
        <f t="shared" si="132"/>
        <v>4.4547966837741804</v>
      </c>
      <c r="P913" s="10">
        <f t="shared" si="128"/>
        <v>109.86177350572443</v>
      </c>
      <c r="Q913" s="11">
        <f t="shared" si="129"/>
        <v>2.7289426575022212E-2</v>
      </c>
    </row>
    <row r="914" spans="1:17">
      <c r="A914" s="9">
        <f t="shared" si="133"/>
        <v>139</v>
      </c>
      <c r="B914" s="8" t="s">
        <v>962</v>
      </c>
      <c r="C914" s="8">
        <f>димвенканали!C914</f>
        <v>5829.59</v>
      </c>
      <c r="D914" s="8">
        <v>0</v>
      </c>
      <c r="E914" s="8">
        <v>0</v>
      </c>
      <c r="F914" s="8">
        <f t="shared" si="130"/>
        <v>5829.59</v>
      </c>
      <c r="G914" s="8"/>
      <c r="H914" s="8"/>
      <c r="I914" s="8">
        <v>108</v>
      </c>
      <c r="J914" s="11">
        <v>4.2637189103829451E-2</v>
      </c>
      <c r="K914" s="18">
        <f t="shared" si="131"/>
        <v>94.616612712198972</v>
      </c>
      <c r="L914" s="10">
        <f t="shared" si="127"/>
        <v>34.790528494275563</v>
      </c>
      <c r="M914" s="10">
        <v>33.220765890248714</v>
      </c>
      <c r="N914" s="10">
        <v>6.8731148835373066</v>
      </c>
      <c r="O914" s="247">
        <f t="shared" si="132"/>
        <v>6.8731148835373066</v>
      </c>
      <c r="P914" s="10">
        <f t="shared" si="128"/>
        <v>169.50102198026056</v>
      </c>
      <c r="Q914" s="11">
        <f t="shared" si="129"/>
        <v>2.9075976523265025E-2</v>
      </c>
    </row>
    <row r="915" spans="1:17">
      <c r="A915" s="9">
        <f t="shared" si="133"/>
        <v>140</v>
      </c>
      <c r="B915" s="8" t="s">
        <v>963</v>
      </c>
      <c r="C915" s="8">
        <f>димвенканали!C915</f>
        <v>4802</v>
      </c>
      <c r="D915" s="8">
        <v>0</v>
      </c>
      <c r="E915" s="8">
        <v>0</v>
      </c>
      <c r="F915" s="8">
        <f t="shared" si="130"/>
        <v>4802</v>
      </c>
      <c r="G915" s="8"/>
      <c r="H915" s="8"/>
      <c r="I915" s="8">
        <v>80</v>
      </c>
      <c r="J915" s="11">
        <v>3.1583103039873668E-2</v>
      </c>
      <c r="K915" s="18">
        <f t="shared" si="131"/>
        <v>70.086379786814064</v>
      </c>
      <c r="L915" s="10">
        <f t="shared" si="127"/>
        <v>25.770761847611531</v>
      </c>
      <c r="M915" s="10">
        <v>24.607974733517569</v>
      </c>
      <c r="N915" s="10">
        <v>5.0911962100276353</v>
      </c>
      <c r="O915" s="247">
        <f t="shared" si="132"/>
        <v>5.0911962100276353</v>
      </c>
      <c r="P915" s="10">
        <f t="shared" si="128"/>
        <v>125.5563125779708</v>
      </c>
      <c r="Q915" s="11">
        <f t="shared" si="129"/>
        <v>2.6146670674296293E-2</v>
      </c>
    </row>
    <row r="916" spans="1:17">
      <c r="A916" s="9">
        <f t="shared" si="133"/>
        <v>141</v>
      </c>
      <c r="B916" s="8" t="s">
        <v>964</v>
      </c>
      <c r="C916" s="8">
        <f>димвенканали!C916</f>
        <v>4841.7</v>
      </c>
      <c r="D916" s="8">
        <v>0</v>
      </c>
      <c r="E916" s="8">
        <v>0</v>
      </c>
      <c r="F916" s="8">
        <f t="shared" si="130"/>
        <v>4841.7</v>
      </c>
      <c r="G916" s="8"/>
      <c r="H916" s="8"/>
      <c r="I916" s="8">
        <v>80</v>
      </c>
      <c r="J916" s="11">
        <v>3.1583103039873668E-2</v>
      </c>
      <c r="K916" s="18">
        <f t="shared" si="131"/>
        <v>70.086379786814064</v>
      </c>
      <c r="L916" s="10">
        <f t="shared" si="127"/>
        <v>25.770761847611531</v>
      </c>
      <c r="M916" s="10">
        <v>24.607974733517569</v>
      </c>
      <c r="N916" s="10">
        <v>5.0911962100276353</v>
      </c>
      <c r="O916" s="247">
        <f t="shared" si="132"/>
        <v>5.0911962100276353</v>
      </c>
      <c r="P916" s="10">
        <f t="shared" si="128"/>
        <v>125.5563125779708</v>
      </c>
      <c r="Q916" s="11">
        <f t="shared" si="129"/>
        <v>2.5932278451364355E-2</v>
      </c>
    </row>
    <row r="917" spans="1:17">
      <c r="A917" s="9">
        <f t="shared" si="133"/>
        <v>142</v>
      </c>
      <c r="B917" s="8" t="s">
        <v>965</v>
      </c>
      <c r="C917" s="8">
        <f>димвенканали!C917</f>
        <v>103.9</v>
      </c>
      <c r="D917" s="8">
        <v>0</v>
      </c>
      <c r="E917" s="8">
        <v>0</v>
      </c>
      <c r="F917" s="8">
        <f t="shared" si="130"/>
        <v>103.9</v>
      </c>
      <c r="G917" s="8"/>
      <c r="H917" s="8"/>
      <c r="I917" s="8">
        <v>0</v>
      </c>
      <c r="J917" s="11">
        <v>0</v>
      </c>
      <c r="K917" s="18">
        <f t="shared" si="131"/>
        <v>0</v>
      </c>
      <c r="L917" s="10">
        <f t="shared" si="127"/>
        <v>0</v>
      </c>
      <c r="M917" s="10">
        <v>0</v>
      </c>
      <c r="N917" s="10">
        <v>0</v>
      </c>
      <c r="O917" s="247">
        <f t="shared" si="132"/>
        <v>0</v>
      </c>
      <c r="P917" s="10">
        <f t="shared" si="128"/>
        <v>0</v>
      </c>
      <c r="Q917" s="11">
        <f t="shared" si="129"/>
        <v>0</v>
      </c>
    </row>
    <row r="918" spans="1:17">
      <c r="A918" s="9">
        <f t="shared" si="133"/>
        <v>143</v>
      </c>
      <c r="B918" s="8" t="s">
        <v>966</v>
      </c>
      <c r="C918" s="8">
        <f>димвенканали!C918</f>
        <v>81.400000000000006</v>
      </c>
      <c r="D918" s="8">
        <v>0</v>
      </c>
      <c r="E918" s="8">
        <v>0</v>
      </c>
      <c r="F918" s="8">
        <f t="shared" si="130"/>
        <v>81.400000000000006</v>
      </c>
      <c r="G918" s="8"/>
      <c r="H918" s="8"/>
      <c r="I918" s="8">
        <v>2</v>
      </c>
      <c r="J918" s="11">
        <v>7.8957757599684166E-4</v>
      </c>
      <c r="K918" s="18">
        <f t="shared" si="131"/>
        <v>1.7521594946703514</v>
      </c>
      <c r="L918" s="10">
        <f t="shared" si="127"/>
        <v>0.64426904619028824</v>
      </c>
      <c r="M918" s="10">
        <v>0.6151993683379392</v>
      </c>
      <c r="N918" s="10">
        <v>0.12727990525069086</v>
      </c>
      <c r="O918" s="247">
        <f t="shared" si="132"/>
        <v>0.12727990525069086</v>
      </c>
      <c r="P918" s="10">
        <f t="shared" si="128"/>
        <v>3.1389078144492699</v>
      </c>
      <c r="Q918" s="11">
        <f t="shared" si="129"/>
        <v>3.8561521062030341E-2</v>
      </c>
    </row>
    <row r="919" spans="1:17">
      <c r="A919" s="9">
        <f t="shared" si="133"/>
        <v>144</v>
      </c>
      <c r="B919" s="8" t="s">
        <v>967</v>
      </c>
      <c r="C919" s="8">
        <f>димвенканали!C919</f>
        <v>94.4</v>
      </c>
      <c r="D919" s="8">
        <v>0</v>
      </c>
      <c r="E919" s="8">
        <v>0</v>
      </c>
      <c r="F919" s="8">
        <f t="shared" si="130"/>
        <v>94.4</v>
      </c>
      <c r="G919" s="8"/>
      <c r="H919" s="8"/>
      <c r="I919" s="8">
        <v>2</v>
      </c>
      <c r="J919" s="11">
        <v>7.8957757599684166E-4</v>
      </c>
      <c r="K919" s="18">
        <f t="shared" si="131"/>
        <v>1.7521594946703514</v>
      </c>
      <c r="L919" s="10">
        <f t="shared" si="127"/>
        <v>0.64426904619028824</v>
      </c>
      <c r="M919" s="10">
        <v>0.6151993683379392</v>
      </c>
      <c r="N919" s="10">
        <v>0.12727990525069086</v>
      </c>
      <c r="O919" s="247">
        <f t="shared" si="132"/>
        <v>0.12727990525069086</v>
      </c>
      <c r="P919" s="10">
        <f t="shared" si="128"/>
        <v>3.1389078144492699</v>
      </c>
      <c r="Q919" s="11">
        <f t="shared" si="129"/>
        <v>3.3251142102216844E-2</v>
      </c>
    </row>
    <row r="920" spans="1:17">
      <c r="A920" s="9">
        <f t="shared" si="133"/>
        <v>145</v>
      </c>
      <c r="B920" s="8" t="s">
        <v>968</v>
      </c>
      <c r="C920" s="8">
        <f>димвенканали!C920</f>
        <v>74.7</v>
      </c>
      <c r="D920" s="8">
        <v>0</v>
      </c>
      <c r="E920" s="8">
        <v>0</v>
      </c>
      <c r="F920" s="8">
        <f t="shared" si="130"/>
        <v>74.7</v>
      </c>
      <c r="G920" s="8"/>
      <c r="H920" s="8"/>
      <c r="I920" s="8">
        <v>0</v>
      </c>
      <c r="J920" s="11">
        <v>0</v>
      </c>
      <c r="K920" s="18">
        <f t="shared" si="131"/>
        <v>0</v>
      </c>
      <c r="L920" s="10">
        <f t="shared" si="127"/>
        <v>0</v>
      </c>
      <c r="M920" s="10">
        <v>0</v>
      </c>
      <c r="N920" s="10">
        <v>0</v>
      </c>
      <c r="O920" s="247">
        <f t="shared" si="132"/>
        <v>0</v>
      </c>
      <c r="P920" s="10">
        <f t="shared" si="128"/>
        <v>0</v>
      </c>
      <c r="Q920" s="11">
        <f t="shared" si="129"/>
        <v>0</v>
      </c>
    </row>
    <row r="921" spans="1:17">
      <c r="A921" s="9">
        <f t="shared" si="133"/>
        <v>146</v>
      </c>
      <c r="B921" s="8" t="s">
        <v>969</v>
      </c>
      <c r="C921" s="8">
        <f>димвенканали!C921</f>
        <v>117.5</v>
      </c>
      <c r="D921" s="8">
        <v>0</v>
      </c>
      <c r="E921" s="8">
        <v>0</v>
      </c>
      <c r="F921" s="8">
        <f t="shared" si="130"/>
        <v>117.5</v>
      </c>
      <c r="G921" s="8"/>
      <c r="H921" s="8"/>
      <c r="I921" s="8">
        <v>2</v>
      </c>
      <c r="J921" s="11">
        <v>7.8957757599684166E-4</v>
      </c>
      <c r="K921" s="18">
        <f t="shared" si="131"/>
        <v>1.7521594946703514</v>
      </c>
      <c r="L921" s="10">
        <f t="shared" si="127"/>
        <v>0.64426904619028824</v>
      </c>
      <c r="M921" s="10">
        <v>0.6151993683379392</v>
      </c>
      <c r="N921" s="10">
        <v>0.12727990525069086</v>
      </c>
      <c r="O921" s="247">
        <f t="shared" si="132"/>
        <v>0.12727990525069086</v>
      </c>
      <c r="P921" s="10">
        <f t="shared" si="128"/>
        <v>3.1389078144492699</v>
      </c>
      <c r="Q921" s="11">
        <f t="shared" si="129"/>
        <v>2.6714109059142722E-2</v>
      </c>
    </row>
    <row r="922" spans="1:17">
      <c r="A922" s="9">
        <f t="shared" si="133"/>
        <v>147</v>
      </c>
      <c r="B922" s="8" t="s">
        <v>970</v>
      </c>
      <c r="C922" s="8">
        <f>димвенканали!C922</f>
        <v>97.5</v>
      </c>
      <c r="D922" s="8">
        <v>0</v>
      </c>
      <c r="E922" s="8">
        <v>0</v>
      </c>
      <c r="F922" s="8">
        <f t="shared" si="130"/>
        <v>97.5</v>
      </c>
      <c r="G922" s="8"/>
      <c r="H922" s="8"/>
      <c r="I922" s="8">
        <v>2</v>
      </c>
      <c r="J922" s="11">
        <v>7.8957757599684166E-4</v>
      </c>
      <c r="K922" s="18">
        <f t="shared" si="131"/>
        <v>1.7521594946703514</v>
      </c>
      <c r="L922" s="10">
        <f t="shared" si="127"/>
        <v>0.64426904619028824</v>
      </c>
      <c r="M922" s="10">
        <v>0.6151993683379392</v>
      </c>
      <c r="N922" s="10">
        <v>0.12727990525069086</v>
      </c>
      <c r="O922" s="247">
        <f t="shared" si="132"/>
        <v>0.12727990525069086</v>
      </c>
      <c r="P922" s="10">
        <f t="shared" si="128"/>
        <v>3.1389078144492699</v>
      </c>
      <c r="Q922" s="11">
        <f t="shared" si="129"/>
        <v>3.2193926302043797E-2</v>
      </c>
    </row>
    <row r="923" spans="1:17">
      <c r="A923" s="9">
        <f t="shared" si="133"/>
        <v>148</v>
      </c>
      <c r="B923" s="8" t="s">
        <v>971</v>
      </c>
      <c r="C923" s="8">
        <f>димвенканали!C923</f>
        <v>61.3</v>
      </c>
      <c r="D923" s="8">
        <v>0</v>
      </c>
      <c r="E923" s="8">
        <v>0</v>
      </c>
      <c r="F923" s="8">
        <f t="shared" si="130"/>
        <v>61.3</v>
      </c>
      <c r="G923" s="8"/>
      <c r="H923" s="8"/>
      <c r="I923" s="8">
        <v>1</v>
      </c>
      <c r="J923" s="11">
        <v>3.9478878799842083E-4</v>
      </c>
      <c r="K923" s="18">
        <f t="shared" si="131"/>
        <v>0.87607974733517568</v>
      </c>
      <c r="L923" s="10">
        <f t="shared" si="127"/>
        <v>0.32213452309514412</v>
      </c>
      <c r="M923" s="10">
        <v>0.3075996841689696</v>
      </c>
      <c r="N923" s="10">
        <v>6.3639952625345428E-2</v>
      </c>
      <c r="O923" s="247">
        <f t="shared" si="132"/>
        <v>6.3639952625345428E-2</v>
      </c>
      <c r="P923" s="10">
        <f t="shared" si="128"/>
        <v>1.569453907224635</v>
      </c>
      <c r="Q923" s="11">
        <f t="shared" si="129"/>
        <v>2.5602836985719985E-2</v>
      </c>
    </row>
    <row r="924" spans="1:17">
      <c r="A924" s="9">
        <f t="shared" si="133"/>
        <v>149</v>
      </c>
      <c r="B924" s="8" t="s">
        <v>972</v>
      </c>
      <c r="C924" s="8">
        <f>димвенканали!C924</f>
        <v>51.3</v>
      </c>
      <c r="D924" s="8">
        <v>0</v>
      </c>
      <c r="E924" s="8">
        <v>0</v>
      </c>
      <c r="F924" s="8">
        <f t="shared" si="130"/>
        <v>51.3</v>
      </c>
      <c r="G924" s="8"/>
      <c r="H924" s="8"/>
      <c r="I924" s="8">
        <v>2</v>
      </c>
      <c r="J924" s="11">
        <v>7.8957757599684166E-4</v>
      </c>
      <c r="K924" s="18">
        <f t="shared" si="131"/>
        <v>1.7521594946703514</v>
      </c>
      <c r="L924" s="10">
        <f t="shared" si="127"/>
        <v>0.64426904619028824</v>
      </c>
      <c r="M924" s="10">
        <v>0.6151993683379392</v>
      </c>
      <c r="N924" s="10">
        <v>0.12727990525069086</v>
      </c>
      <c r="O924" s="247">
        <f t="shared" si="132"/>
        <v>0.12727990525069086</v>
      </c>
      <c r="P924" s="10">
        <f t="shared" si="128"/>
        <v>3.1389078144492699</v>
      </c>
      <c r="Q924" s="11">
        <f t="shared" si="129"/>
        <v>6.1187286831369786E-2</v>
      </c>
    </row>
    <row r="925" spans="1:17">
      <c r="A925" s="9">
        <f t="shared" si="133"/>
        <v>150</v>
      </c>
      <c r="B925" s="8" t="s">
        <v>973</v>
      </c>
      <c r="C925" s="8">
        <f>димвенканали!C925</f>
        <v>34.299999999999997</v>
      </c>
      <c r="D925" s="8">
        <v>0</v>
      </c>
      <c r="E925" s="8">
        <v>0</v>
      </c>
      <c r="F925" s="8">
        <f t="shared" si="130"/>
        <v>34.299999999999997</v>
      </c>
      <c r="G925" s="8"/>
      <c r="H925" s="8"/>
      <c r="I925" s="8">
        <v>0</v>
      </c>
      <c r="J925" s="11">
        <v>0</v>
      </c>
      <c r="K925" s="18">
        <f t="shared" si="131"/>
        <v>0</v>
      </c>
      <c r="L925" s="10">
        <f t="shared" si="127"/>
        <v>0</v>
      </c>
      <c r="M925" s="10">
        <v>0</v>
      </c>
      <c r="N925" s="10">
        <v>0</v>
      </c>
      <c r="O925" s="247">
        <f t="shared" si="132"/>
        <v>0</v>
      </c>
      <c r="P925" s="10">
        <f t="shared" si="128"/>
        <v>0</v>
      </c>
      <c r="Q925" s="11">
        <f t="shared" si="129"/>
        <v>0</v>
      </c>
    </row>
    <row r="926" spans="1:17">
      <c r="A926" s="9">
        <f t="shared" si="133"/>
        <v>151</v>
      </c>
      <c r="B926" s="8" t="s">
        <v>974</v>
      </c>
      <c r="C926" s="8">
        <f>димвенканали!C926</f>
        <v>20.6</v>
      </c>
      <c r="D926" s="8">
        <v>0</v>
      </c>
      <c r="E926" s="8">
        <v>0</v>
      </c>
      <c r="F926" s="8">
        <f t="shared" si="130"/>
        <v>20.6</v>
      </c>
      <c r="G926" s="8"/>
      <c r="H926" s="8"/>
      <c r="I926" s="8">
        <v>1</v>
      </c>
      <c r="J926" s="11">
        <v>3.9478878799842083E-4</v>
      </c>
      <c r="K926" s="18">
        <f t="shared" si="131"/>
        <v>0.87607974733517568</v>
      </c>
      <c r="L926" s="10">
        <f t="shared" si="127"/>
        <v>0.32213452309514412</v>
      </c>
      <c r="M926" s="10">
        <v>0.3075996841689696</v>
      </c>
      <c r="N926" s="10">
        <v>6.3639952625345428E-2</v>
      </c>
      <c r="O926" s="247">
        <f t="shared" si="132"/>
        <v>6.3639952625345428E-2</v>
      </c>
      <c r="P926" s="10">
        <f t="shared" si="128"/>
        <v>1.569453907224635</v>
      </c>
      <c r="Q926" s="11">
        <f t="shared" si="129"/>
        <v>7.618708287498227E-2</v>
      </c>
    </row>
    <row r="927" spans="1:17">
      <c r="A927" s="9">
        <f t="shared" si="133"/>
        <v>152</v>
      </c>
      <c r="B927" s="8" t="s">
        <v>975</v>
      </c>
      <c r="C927" s="8">
        <f>димвенканали!C927</f>
        <v>103.2</v>
      </c>
      <c r="D927" s="8">
        <v>0</v>
      </c>
      <c r="E927" s="8">
        <v>0</v>
      </c>
      <c r="F927" s="8">
        <f t="shared" si="130"/>
        <v>103.2</v>
      </c>
      <c r="G927" s="8"/>
      <c r="H927" s="8"/>
      <c r="I927" s="8">
        <v>0</v>
      </c>
      <c r="J927" s="11">
        <v>0</v>
      </c>
      <c r="K927" s="18">
        <f t="shared" si="131"/>
        <v>0</v>
      </c>
      <c r="L927" s="10">
        <f t="shared" si="127"/>
        <v>0</v>
      </c>
      <c r="M927" s="10">
        <v>0</v>
      </c>
      <c r="N927" s="10">
        <v>0</v>
      </c>
      <c r="O927" s="247">
        <f t="shared" si="132"/>
        <v>0</v>
      </c>
      <c r="P927" s="10">
        <f t="shared" si="128"/>
        <v>0</v>
      </c>
      <c r="Q927" s="11">
        <f t="shared" si="129"/>
        <v>0</v>
      </c>
    </row>
    <row r="928" spans="1:17">
      <c r="A928" s="9">
        <f t="shared" si="133"/>
        <v>153</v>
      </c>
      <c r="B928" s="8" t="s">
        <v>976</v>
      </c>
      <c r="C928" s="8">
        <f>димвенканали!C928</f>
        <v>189.3</v>
      </c>
      <c r="D928" s="8">
        <v>0</v>
      </c>
      <c r="E928" s="8">
        <v>0</v>
      </c>
      <c r="F928" s="8">
        <f t="shared" si="130"/>
        <v>189.3</v>
      </c>
      <c r="G928" s="8"/>
      <c r="H928" s="8"/>
      <c r="I928" s="8">
        <v>0</v>
      </c>
      <c r="J928" s="11">
        <v>0</v>
      </c>
      <c r="K928" s="18">
        <f t="shared" si="131"/>
        <v>0</v>
      </c>
      <c r="L928" s="10">
        <f t="shared" si="127"/>
        <v>0</v>
      </c>
      <c r="M928" s="10">
        <v>0</v>
      </c>
      <c r="N928" s="10">
        <v>0</v>
      </c>
      <c r="O928" s="247">
        <f t="shared" si="132"/>
        <v>0</v>
      </c>
      <c r="P928" s="10">
        <f t="shared" si="128"/>
        <v>0</v>
      </c>
      <c r="Q928" s="11">
        <f t="shared" si="129"/>
        <v>0</v>
      </c>
    </row>
    <row r="929" spans="1:17">
      <c r="A929" s="9">
        <f t="shared" si="133"/>
        <v>154</v>
      </c>
      <c r="B929" s="8" t="s">
        <v>977</v>
      </c>
      <c r="C929" s="8">
        <f>димвенканали!C929</f>
        <v>95.8</v>
      </c>
      <c r="D929" s="8">
        <v>0</v>
      </c>
      <c r="E929" s="8">
        <v>0</v>
      </c>
      <c r="F929" s="8">
        <f t="shared" si="130"/>
        <v>95.8</v>
      </c>
      <c r="G929" s="8"/>
      <c r="H929" s="8"/>
      <c r="I929" s="8">
        <v>0</v>
      </c>
      <c r="J929" s="11">
        <v>0</v>
      </c>
      <c r="K929" s="18">
        <f t="shared" si="131"/>
        <v>0</v>
      </c>
      <c r="L929" s="10">
        <f t="shared" si="127"/>
        <v>0</v>
      </c>
      <c r="M929" s="10">
        <v>0</v>
      </c>
      <c r="N929" s="10">
        <v>0</v>
      </c>
      <c r="O929" s="247">
        <f t="shared" si="132"/>
        <v>0</v>
      </c>
      <c r="P929" s="10">
        <f t="shared" si="128"/>
        <v>0</v>
      </c>
      <c r="Q929" s="11">
        <f t="shared" si="129"/>
        <v>0</v>
      </c>
    </row>
    <row r="930" spans="1:17">
      <c r="A930" s="9">
        <f t="shared" si="133"/>
        <v>155</v>
      </c>
      <c r="B930" s="8" t="s">
        <v>978</v>
      </c>
      <c r="C930" s="8">
        <f>димвенканали!C930</f>
        <v>57.5</v>
      </c>
      <c r="D930" s="8">
        <v>0</v>
      </c>
      <c r="E930" s="8">
        <v>0</v>
      </c>
      <c r="F930" s="8">
        <f t="shared" si="130"/>
        <v>57.5</v>
      </c>
      <c r="G930" s="8"/>
      <c r="H930" s="8"/>
      <c r="I930" s="8">
        <v>1</v>
      </c>
      <c r="J930" s="11">
        <v>3.9478878799842083E-4</v>
      </c>
      <c r="K930" s="18">
        <f t="shared" si="131"/>
        <v>0.87607974733517568</v>
      </c>
      <c r="L930" s="10">
        <f t="shared" si="127"/>
        <v>0.32213452309514412</v>
      </c>
      <c r="M930" s="10">
        <v>0.3075996841689696</v>
      </c>
      <c r="N930" s="10">
        <v>6.3639952625345428E-2</v>
      </c>
      <c r="O930" s="247">
        <f t="shared" si="132"/>
        <v>6.3639952625345428E-2</v>
      </c>
      <c r="P930" s="10">
        <f t="shared" si="128"/>
        <v>1.569453907224635</v>
      </c>
      <c r="Q930" s="11">
        <f t="shared" si="129"/>
        <v>2.7294850560428435E-2</v>
      </c>
    </row>
    <row r="931" spans="1:17">
      <c r="A931" s="9">
        <f t="shared" si="133"/>
        <v>156</v>
      </c>
      <c r="B931" s="8" t="s">
        <v>979</v>
      </c>
      <c r="C931" s="8">
        <f>димвенканали!C931</f>
        <v>51.1</v>
      </c>
      <c r="D931" s="8">
        <v>0</v>
      </c>
      <c r="E931" s="8">
        <v>0</v>
      </c>
      <c r="F931" s="8">
        <f t="shared" si="130"/>
        <v>51.1</v>
      </c>
      <c r="G931" s="8"/>
      <c r="H931" s="8"/>
      <c r="I931" s="8">
        <v>1</v>
      </c>
      <c r="J931" s="11">
        <v>3.9478878799842083E-4</v>
      </c>
      <c r="K931" s="18">
        <f t="shared" si="131"/>
        <v>0.87607974733517568</v>
      </c>
      <c r="L931" s="10">
        <f t="shared" si="127"/>
        <v>0.32213452309514412</v>
      </c>
      <c r="M931" s="10">
        <v>0.3075996841689696</v>
      </c>
      <c r="N931" s="10">
        <v>6.3639952625345428E-2</v>
      </c>
      <c r="O931" s="247">
        <f t="shared" si="132"/>
        <v>6.3639952625345428E-2</v>
      </c>
      <c r="P931" s="10">
        <f t="shared" si="128"/>
        <v>1.569453907224635</v>
      </c>
      <c r="Q931" s="11">
        <f t="shared" si="129"/>
        <v>3.0713383703026124E-2</v>
      </c>
    </row>
    <row r="932" spans="1:17">
      <c r="A932" s="9">
        <f t="shared" si="133"/>
        <v>157</v>
      </c>
      <c r="B932" s="8" t="s">
        <v>980</v>
      </c>
      <c r="C932" s="8">
        <f>димвенканали!C932</f>
        <v>88.4</v>
      </c>
      <c r="D932" s="8">
        <v>0</v>
      </c>
      <c r="E932" s="8">
        <v>0</v>
      </c>
      <c r="F932" s="8">
        <f t="shared" si="130"/>
        <v>88.4</v>
      </c>
      <c r="G932" s="8"/>
      <c r="H932" s="8"/>
      <c r="I932" s="8">
        <v>3</v>
      </c>
      <c r="J932" s="11">
        <v>1.1843663639952624E-3</v>
      </c>
      <c r="K932" s="18">
        <f t="shared" si="131"/>
        <v>2.6282392420055269</v>
      </c>
      <c r="L932" s="10">
        <f t="shared" si="127"/>
        <v>0.96640356928543236</v>
      </c>
      <c r="M932" s="10">
        <v>0.92279905250690863</v>
      </c>
      <c r="N932" s="10">
        <v>0.19091985787603627</v>
      </c>
      <c r="O932" s="247">
        <f t="shared" si="132"/>
        <v>0.19091985787603627</v>
      </c>
      <c r="P932" s="10">
        <f t="shared" si="128"/>
        <v>4.7083617216739038</v>
      </c>
      <c r="Q932" s="11">
        <f t="shared" si="129"/>
        <v>5.3262010426175378E-2</v>
      </c>
    </row>
    <row r="933" spans="1:17">
      <c r="A933" s="9">
        <f t="shared" si="133"/>
        <v>158</v>
      </c>
      <c r="B933" s="8" t="s">
        <v>981</v>
      </c>
      <c r="C933" s="8">
        <f>димвенканали!C933</f>
        <v>106.3</v>
      </c>
      <c r="D933" s="8">
        <v>0</v>
      </c>
      <c r="E933" s="8">
        <v>0</v>
      </c>
      <c r="F933" s="8">
        <f t="shared" si="130"/>
        <v>106.3</v>
      </c>
      <c r="G933" s="8"/>
      <c r="H933" s="8"/>
      <c r="I933" s="8">
        <v>3</v>
      </c>
      <c r="J933" s="11">
        <v>1.1843663639952624E-3</v>
      </c>
      <c r="K933" s="18">
        <f t="shared" si="131"/>
        <v>2.6282392420055269</v>
      </c>
      <c r="L933" s="10">
        <f t="shared" si="127"/>
        <v>0.96640356928543236</v>
      </c>
      <c r="M933" s="10">
        <v>0.92279905250690863</v>
      </c>
      <c r="N933" s="10">
        <v>0.19091985787603627</v>
      </c>
      <c r="O933" s="247">
        <f t="shared" si="132"/>
        <v>0.19091985787603627</v>
      </c>
      <c r="P933" s="10">
        <f t="shared" si="128"/>
        <v>4.7083617216739038</v>
      </c>
      <c r="Q933" s="11">
        <f t="shared" si="129"/>
        <v>4.4293148839829766E-2</v>
      </c>
    </row>
    <row r="934" spans="1:17">
      <c r="A934" s="9">
        <f t="shared" si="133"/>
        <v>159</v>
      </c>
      <c r="B934" s="8" t="s">
        <v>982</v>
      </c>
      <c r="C934" s="8">
        <f>димвенканали!C934</f>
        <v>81.489999999999995</v>
      </c>
      <c r="D934" s="8">
        <v>0</v>
      </c>
      <c r="E934" s="8">
        <v>0</v>
      </c>
      <c r="F934" s="8">
        <f t="shared" si="130"/>
        <v>81.489999999999995</v>
      </c>
      <c r="G934" s="8"/>
      <c r="H934" s="8"/>
      <c r="I934" s="8">
        <v>3</v>
      </c>
      <c r="J934" s="11">
        <v>1.1843663639952624E-3</v>
      </c>
      <c r="K934" s="18">
        <f t="shared" si="131"/>
        <v>2.6282392420055269</v>
      </c>
      <c r="L934" s="10">
        <f t="shared" si="127"/>
        <v>0.96640356928543236</v>
      </c>
      <c r="M934" s="10">
        <v>0.92279905250690863</v>
      </c>
      <c r="N934" s="10">
        <v>0.19091985787603627</v>
      </c>
      <c r="O934" s="247">
        <f t="shared" si="132"/>
        <v>0.19091985787603627</v>
      </c>
      <c r="P934" s="10">
        <f t="shared" si="128"/>
        <v>4.7083617216739038</v>
      </c>
      <c r="Q934" s="11">
        <f t="shared" si="129"/>
        <v>5.7778398842482565E-2</v>
      </c>
    </row>
    <row r="935" spans="1:17">
      <c r="A935" s="9">
        <f t="shared" si="133"/>
        <v>160</v>
      </c>
      <c r="B935" s="8" t="s">
        <v>983</v>
      </c>
      <c r="C935" s="8">
        <f>димвенканали!C935</f>
        <v>153.19999999999999</v>
      </c>
      <c r="D935" s="8">
        <v>0</v>
      </c>
      <c r="E935" s="8">
        <v>0</v>
      </c>
      <c r="F935" s="8">
        <f t="shared" si="130"/>
        <v>153.19999999999999</v>
      </c>
      <c r="G935" s="8"/>
      <c r="H935" s="8"/>
      <c r="I935" s="8">
        <v>6</v>
      </c>
      <c r="J935" s="11">
        <v>2.3687327279905248E-3</v>
      </c>
      <c r="K935" s="18">
        <f t="shared" si="131"/>
        <v>5.2564784840110539</v>
      </c>
      <c r="L935" s="10">
        <f t="shared" ref="L935:L954" si="134">K935*0.3677</f>
        <v>1.9328071385708647</v>
      </c>
      <c r="M935" s="10">
        <v>1.8455981050138173</v>
      </c>
      <c r="N935" s="10">
        <v>0.38183971575207254</v>
      </c>
      <c r="O935" s="247">
        <f t="shared" si="132"/>
        <v>0.38183971575207254</v>
      </c>
      <c r="P935" s="10">
        <f t="shared" ref="P935:P954" si="135">K935+L935+M935+O935</f>
        <v>9.4167234433478075</v>
      </c>
      <c r="Q935" s="11">
        <f t="shared" ref="Q935:Q954" si="136">P935/F935</f>
        <v>6.1466863207231125E-2</v>
      </c>
    </row>
    <row r="936" spans="1:17">
      <c r="A936" s="9">
        <f t="shared" si="133"/>
        <v>161</v>
      </c>
      <c r="B936" s="8" t="s">
        <v>984</v>
      </c>
      <c r="C936" s="8">
        <f>димвенканали!C936</f>
        <v>130.4</v>
      </c>
      <c r="D936" s="8">
        <v>0</v>
      </c>
      <c r="E936" s="8">
        <v>0</v>
      </c>
      <c r="F936" s="8">
        <f t="shared" si="130"/>
        <v>130.4</v>
      </c>
      <c r="G936" s="8"/>
      <c r="H936" s="8"/>
      <c r="I936" s="8">
        <v>0</v>
      </c>
      <c r="J936" s="11">
        <v>0</v>
      </c>
      <c r="K936" s="18">
        <f t="shared" si="131"/>
        <v>0</v>
      </c>
      <c r="L936" s="10">
        <f t="shared" si="134"/>
        <v>0</v>
      </c>
      <c r="M936" s="10">
        <v>0</v>
      </c>
      <c r="N936" s="10">
        <v>0</v>
      </c>
      <c r="O936" s="247">
        <f t="shared" si="132"/>
        <v>0</v>
      </c>
      <c r="P936" s="10">
        <f t="shared" si="135"/>
        <v>0</v>
      </c>
      <c r="Q936" s="11">
        <f t="shared" si="136"/>
        <v>0</v>
      </c>
    </row>
    <row r="937" spans="1:17">
      <c r="A937" s="9">
        <f t="shared" si="133"/>
        <v>162</v>
      </c>
      <c r="B937" s="8" t="s">
        <v>985</v>
      </c>
      <c r="C937" s="8">
        <f>димвенканали!C937</f>
        <v>5265.83</v>
      </c>
      <c r="D937" s="8">
        <v>0</v>
      </c>
      <c r="E937" s="8">
        <v>1489.9</v>
      </c>
      <c r="F937" s="8">
        <f t="shared" si="130"/>
        <v>6755.73</v>
      </c>
      <c r="G937" s="8"/>
      <c r="H937" s="8">
        <v>2</v>
      </c>
      <c r="I937" s="8">
        <v>96</v>
      </c>
      <c r="J937" s="11">
        <v>3.8689301223845243E-2</v>
      </c>
      <c r="K937" s="18">
        <f t="shared" si="131"/>
        <v>85.855815238847228</v>
      </c>
      <c r="L937" s="10">
        <f t="shared" si="134"/>
        <v>31.569183263324128</v>
      </c>
      <c r="M937" s="10">
        <v>30.14476904855902</v>
      </c>
      <c r="N937" s="10">
        <v>6.2367153572838525</v>
      </c>
      <c r="O937" s="247">
        <f t="shared" si="132"/>
        <v>6.2367153572838525</v>
      </c>
      <c r="P937" s="10">
        <f t="shared" si="135"/>
        <v>153.80648290801423</v>
      </c>
      <c r="Q937" s="11">
        <f t="shared" si="136"/>
        <v>2.2766819116219007E-2</v>
      </c>
    </row>
    <row r="938" spans="1:17">
      <c r="A938" s="9">
        <f t="shared" si="133"/>
        <v>163</v>
      </c>
      <c r="B938" s="8" t="s">
        <v>986</v>
      </c>
      <c r="C938" s="8">
        <f>димвенканали!C938</f>
        <v>3884.83</v>
      </c>
      <c r="D938" s="8">
        <v>0</v>
      </c>
      <c r="E938" s="8">
        <v>230.5</v>
      </c>
      <c r="F938" s="8">
        <f t="shared" si="130"/>
        <v>4115.33</v>
      </c>
      <c r="G938" s="8"/>
      <c r="H938" s="8">
        <v>4</v>
      </c>
      <c r="I938" s="8">
        <v>65</v>
      </c>
      <c r="J938" s="11">
        <v>2.7240426371891037E-2</v>
      </c>
      <c r="K938" s="18">
        <f t="shared" si="131"/>
        <v>60.449502566127123</v>
      </c>
      <c r="L938" s="10">
        <f t="shared" si="134"/>
        <v>22.227282093564945</v>
      </c>
      <c r="M938" s="10">
        <v>21.224378207658901</v>
      </c>
      <c r="N938" s="10">
        <v>4.3911567311488344</v>
      </c>
      <c r="O938" s="247">
        <f t="shared" si="132"/>
        <v>4.3911567311488344</v>
      </c>
      <c r="P938" s="10">
        <f t="shared" si="135"/>
        <v>108.2923195984998</v>
      </c>
      <c r="Q938" s="11">
        <f t="shared" si="136"/>
        <v>2.6314370803434912E-2</v>
      </c>
    </row>
    <row r="939" spans="1:17">
      <c r="A939" s="9">
        <f t="shared" si="133"/>
        <v>164</v>
      </c>
      <c r="B939" s="8" t="s">
        <v>987</v>
      </c>
      <c r="C939" s="8">
        <f>димвенканали!C939</f>
        <v>4215.83</v>
      </c>
      <c r="D939" s="8">
        <v>0</v>
      </c>
      <c r="E939" s="8">
        <v>0</v>
      </c>
      <c r="F939" s="8">
        <f t="shared" si="130"/>
        <v>4215.83</v>
      </c>
      <c r="G939" s="8"/>
      <c r="H939" s="8"/>
      <c r="I939" s="8">
        <v>84</v>
      </c>
      <c r="J939" s="11">
        <v>3.3162258191867348E-2</v>
      </c>
      <c r="K939" s="18">
        <f t="shared" si="131"/>
        <v>73.590698776154753</v>
      </c>
      <c r="L939" s="10">
        <f t="shared" si="134"/>
        <v>27.059299939992105</v>
      </c>
      <c r="M939" s="10">
        <v>25.838373470193442</v>
      </c>
      <c r="N939" s="10">
        <v>5.3457560205290164</v>
      </c>
      <c r="O939" s="247">
        <f t="shared" si="132"/>
        <v>5.3457560205290164</v>
      </c>
      <c r="P939" s="10">
        <f t="shared" si="135"/>
        <v>131.83412820686931</v>
      </c>
      <c r="Q939" s="11">
        <f t="shared" si="136"/>
        <v>3.1271215444377339E-2</v>
      </c>
    </row>
    <row r="940" spans="1:17">
      <c r="A940" s="9">
        <f t="shared" si="133"/>
        <v>165</v>
      </c>
      <c r="B940" s="8" t="s">
        <v>988</v>
      </c>
      <c r="C940" s="8">
        <f>димвенканали!C940</f>
        <v>4235.75</v>
      </c>
      <c r="D940" s="8">
        <v>0</v>
      </c>
      <c r="E940" s="8">
        <v>0</v>
      </c>
      <c r="F940" s="8">
        <f t="shared" si="130"/>
        <v>4235.75</v>
      </c>
      <c r="G940" s="8"/>
      <c r="H940" s="8"/>
      <c r="I940" s="8">
        <v>84</v>
      </c>
      <c r="J940" s="11">
        <v>3.3162258191867348E-2</v>
      </c>
      <c r="K940" s="18">
        <f t="shared" si="131"/>
        <v>73.590698776154753</v>
      </c>
      <c r="L940" s="10">
        <f t="shared" si="134"/>
        <v>27.059299939992105</v>
      </c>
      <c r="M940" s="10">
        <v>25.838373470193442</v>
      </c>
      <c r="N940" s="10">
        <v>5.3457560205290164</v>
      </c>
      <c r="O940" s="247">
        <f t="shared" si="132"/>
        <v>5.3457560205290164</v>
      </c>
      <c r="P940" s="10">
        <f t="shared" si="135"/>
        <v>131.83412820686931</v>
      </c>
      <c r="Q940" s="11">
        <f t="shared" si="136"/>
        <v>3.112415232411481E-2</v>
      </c>
    </row>
    <row r="941" spans="1:17">
      <c r="A941" s="9">
        <f t="shared" si="133"/>
        <v>166</v>
      </c>
      <c r="B941" s="8" t="s">
        <v>989</v>
      </c>
      <c r="C941" s="8">
        <f>димвенканали!C941</f>
        <v>4215</v>
      </c>
      <c r="D941" s="8">
        <v>0</v>
      </c>
      <c r="E941" s="8">
        <v>0</v>
      </c>
      <c r="F941" s="8">
        <f t="shared" ref="F941:F954" si="137">C941+D941+E941</f>
        <v>4215</v>
      </c>
      <c r="G941" s="8"/>
      <c r="H941" s="8"/>
      <c r="I941" s="8">
        <v>84</v>
      </c>
      <c r="J941" s="11">
        <v>3.3162258191867348E-2</v>
      </c>
      <c r="K941" s="18">
        <f t="shared" si="131"/>
        <v>73.590698776154753</v>
      </c>
      <c r="L941" s="10">
        <f t="shared" si="134"/>
        <v>27.059299939992105</v>
      </c>
      <c r="M941" s="10">
        <v>25.838373470193442</v>
      </c>
      <c r="N941" s="10">
        <v>5.3457560205290164</v>
      </c>
      <c r="O941" s="247">
        <f t="shared" si="132"/>
        <v>5.3457560205290164</v>
      </c>
      <c r="P941" s="10">
        <f t="shared" si="135"/>
        <v>131.83412820686931</v>
      </c>
      <c r="Q941" s="11">
        <f t="shared" si="136"/>
        <v>3.127737324006389E-2</v>
      </c>
    </row>
    <row r="942" spans="1:17">
      <c r="A942" s="9">
        <f t="shared" si="133"/>
        <v>167</v>
      </c>
      <c r="B942" s="8" t="s">
        <v>990</v>
      </c>
      <c r="C942" s="8">
        <f>димвенканали!C942</f>
        <v>4962.2</v>
      </c>
      <c r="D942" s="8">
        <v>0</v>
      </c>
      <c r="E942" s="8">
        <v>0</v>
      </c>
      <c r="F942" s="8">
        <f t="shared" si="137"/>
        <v>4962.2</v>
      </c>
      <c r="G942" s="8"/>
      <c r="H942" s="8"/>
      <c r="I942" s="8">
        <v>90</v>
      </c>
      <c r="J942" s="11">
        <v>3.5530990919857876E-2</v>
      </c>
      <c r="K942" s="18">
        <f t="shared" si="131"/>
        <v>78.847177260165822</v>
      </c>
      <c r="L942" s="10">
        <f t="shared" si="134"/>
        <v>28.992107078562974</v>
      </c>
      <c r="M942" s="10">
        <v>27.683971575207263</v>
      </c>
      <c r="N942" s="10">
        <v>5.7275957362810894</v>
      </c>
      <c r="O942" s="247">
        <f t="shared" si="132"/>
        <v>5.7275957362810894</v>
      </c>
      <c r="P942" s="10">
        <f t="shared" si="135"/>
        <v>141.25085165021716</v>
      </c>
      <c r="Q942" s="11">
        <f t="shared" si="136"/>
        <v>2.8465368516024579E-2</v>
      </c>
    </row>
    <row r="943" spans="1:17">
      <c r="A943" s="9">
        <f t="shared" si="133"/>
        <v>168</v>
      </c>
      <c r="B943" s="8" t="s">
        <v>991</v>
      </c>
      <c r="C943" s="8">
        <f>димвенканали!C943</f>
        <v>3826.09</v>
      </c>
      <c r="D943" s="8">
        <v>0</v>
      </c>
      <c r="E943" s="8">
        <v>0</v>
      </c>
      <c r="F943" s="8">
        <f t="shared" si="137"/>
        <v>3826.09</v>
      </c>
      <c r="G943" s="8"/>
      <c r="H943" s="8"/>
      <c r="I943" s="8">
        <v>65</v>
      </c>
      <c r="J943" s="11">
        <v>2.5661271219897353E-2</v>
      </c>
      <c r="K943" s="18">
        <f t="shared" si="131"/>
        <v>56.94518357678642</v>
      </c>
      <c r="L943" s="10">
        <f t="shared" si="134"/>
        <v>20.938744001184368</v>
      </c>
      <c r="M943" s="10">
        <v>19.993979470983021</v>
      </c>
      <c r="N943" s="10">
        <v>4.1365969206474533</v>
      </c>
      <c r="O943" s="247">
        <f t="shared" si="132"/>
        <v>4.1365969206474533</v>
      </c>
      <c r="P943" s="10">
        <f t="shared" si="135"/>
        <v>102.01450396960125</v>
      </c>
      <c r="Q943" s="11">
        <f t="shared" si="136"/>
        <v>2.6662860510234011E-2</v>
      </c>
    </row>
    <row r="944" spans="1:17">
      <c r="A944" s="9">
        <f t="shared" si="133"/>
        <v>169</v>
      </c>
      <c r="B944" s="8" t="s">
        <v>992</v>
      </c>
      <c r="C944" s="8">
        <f>димвенканали!C944</f>
        <v>3985.25</v>
      </c>
      <c r="D944" s="8">
        <v>0</v>
      </c>
      <c r="E944" s="8">
        <v>0</v>
      </c>
      <c r="F944" s="8">
        <f t="shared" si="137"/>
        <v>3985.25</v>
      </c>
      <c r="G944" s="8"/>
      <c r="H944" s="8"/>
      <c r="I944" s="8">
        <v>72</v>
      </c>
      <c r="J944" s="11">
        <v>2.8424792735886301E-2</v>
      </c>
      <c r="K944" s="18">
        <f t="shared" si="131"/>
        <v>63.07774180813265</v>
      </c>
      <c r="L944" s="10">
        <f t="shared" si="134"/>
        <v>23.193685662850378</v>
      </c>
      <c r="M944" s="10">
        <v>22.147177260165812</v>
      </c>
      <c r="N944" s="10">
        <v>4.5820765890248714</v>
      </c>
      <c r="O944" s="247">
        <f t="shared" si="132"/>
        <v>4.5820765890248714</v>
      </c>
      <c r="P944" s="10">
        <f t="shared" si="135"/>
        <v>113.0006813201737</v>
      </c>
      <c r="Q944" s="11">
        <f t="shared" si="136"/>
        <v>2.8354728390985181E-2</v>
      </c>
    </row>
    <row r="945" spans="1:17">
      <c r="A945" s="9">
        <f t="shared" si="133"/>
        <v>170</v>
      </c>
      <c r="B945" s="8" t="s">
        <v>993</v>
      </c>
      <c r="C945" s="8">
        <f>димвенканали!C945</f>
        <v>3992.96</v>
      </c>
      <c r="D945" s="8">
        <v>0</v>
      </c>
      <c r="E945" s="8">
        <v>0</v>
      </c>
      <c r="F945" s="8">
        <f t="shared" si="137"/>
        <v>3992.96</v>
      </c>
      <c r="G945" s="8"/>
      <c r="H945" s="8"/>
      <c r="I945" s="8">
        <v>72</v>
      </c>
      <c r="J945" s="11">
        <v>2.8424792735886301E-2</v>
      </c>
      <c r="K945" s="18">
        <f t="shared" si="131"/>
        <v>63.07774180813265</v>
      </c>
      <c r="L945" s="10">
        <f t="shared" si="134"/>
        <v>23.193685662850378</v>
      </c>
      <c r="M945" s="10">
        <v>22.147177260165812</v>
      </c>
      <c r="N945" s="10">
        <v>4.5820765890248714</v>
      </c>
      <c r="O945" s="247">
        <f t="shared" si="132"/>
        <v>4.5820765890248714</v>
      </c>
      <c r="P945" s="10">
        <f t="shared" si="135"/>
        <v>113.0006813201737</v>
      </c>
      <c r="Q945" s="11">
        <f t="shared" si="136"/>
        <v>2.8299978291837058E-2</v>
      </c>
    </row>
    <row r="946" spans="1:17">
      <c r="A946" s="9">
        <f t="shared" si="133"/>
        <v>171</v>
      </c>
      <c r="B946" s="8" t="s">
        <v>994</v>
      </c>
      <c r="C946" s="8">
        <f>димвенканали!C946</f>
        <v>4337.99</v>
      </c>
      <c r="D946" s="8">
        <v>0</v>
      </c>
      <c r="E946" s="8">
        <v>0</v>
      </c>
      <c r="F946" s="8">
        <f t="shared" si="137"/>
        <v>4337.99</v>
      </c>
      <c r="G946" s="8"/>
      <c r="H946" s="8"/>
      <c r="I946" s="8">
        <v>72</v>
      </c>
      <c r="J946" s="11">
        <v>2.8424792735886301E-2</v>
      </c>
      <c r="K946" s="18">
        <f t="shared" si="131"/>
        <v>63.07774180813265</v>
      </c>
      <c r="L946" s="10">
        <f t="shared" si="134"/>
        <v>23.193685662850378</v>
      </c>
      <c r="M946" s="10">
        <v>22.147177260165812</v>
      </c>
      <c r="N946" s="10">
        <v>4.5820765890248714</v>
      </c>
      <c r="O946" s="247">
        <f t="shared" si="132"/>
        <v>4.5820765890248714</v>
      </c>
      <c r="P946" s="10">
        <f t="shared" si="135"/>
        <v>113.0006813201737</v>
      </c>
      <c r="Q946" s="11">
        <f t="shared" si="136"/>
        <v>2.6049087554414305E-2</v>
      </c>
    </row>
    <row r="947" spans="1:17">
      <c r="A947" s="9">
        <f t="shared" si="133"/>
        <v>172</v>
      </c>
      <c r="B947" s="8" t="s">
        <v>995</v>
      </c>
      <c r="C947" s="8">
        <f>димвенканали!C947</f>
        <v>3093.3</v>
      </c>
      <c r="D947" s="8">
        <v>0</v>
      </c>
      <c r="E947" s="8">
        <v>0</v>
      </c>
      <c r="F947" s="8">
        <f t="shared" si="137"/>
        <v>3093.3</v>
      </c>
      <c r="G947" s="8"/>
      <c r="H947" s="8"/>
      <c r="I947" s="8">
        <v>55</v>
      </c>
      <c r="J947" s="11">
        <v>2.1713383339913146E-2</v>
      </c>
      <c r="K947" s="18">
        <f t="shared" si="131"/>
        <v>48.184386103434662</v>
      </c>
      <c r="L947" s="10">
        <f t="shared" si="134"/>
        <v>17.717398770232926</v>
      </c>
      <c r="M947" s="10">
        <v>16.917982629293327</v>
      </c>
      <c r="N947" s="10">
        <v>3.5001973943939988</v>
      </c>
      <c r="O947" s="247">
        <f t="shared" si="132"/>
        <v>3.5001973943939988</v>
      </c>
      <c r="P947" s="10">
        <f t="shared" si="135"/>
        <v>86.319964897354922</v>
      </c>
      <c r="Q947" s="11">
        <f t="shared" si="136"/>
        <v>2.7905461771362272E-2</v>
      </c>
    </row>
    <row r="948" spans="1:17">
      <c r="A948" s="9">
        <f t="shared" si="133"/>
        <v>173</v>
      </c>
      <c r="B948" s="8" t="s">
        <v>996</v>
      </c>
      <c r="C948" s="8">
        <f>димвенканали!C948</f>
        <v>4114.87</v>
      </c>
      <c r="D948" s="8">
        <v>0</v>
      </c>
      <c r="E948" s="8">
        <v>0</v>
      </c>
      <c r="F948" s="8">
        <f t="shared" si="137"/>
        <v>4114.87</v>
      </c>
      <c r="G948" s="8"/>
      <c r="H948" s="8"/>
      <c r="I948" s="8">
        <v>72</v>
      </c>
      <c r="J948" s="11">
        <v>2.8424792735886301E-2</v>
      </c>
      <c r="K948" s="18">
        <f t="shared" si="131"/>
        <v>63.07774180813265</v>
      </c>
      <c r="L948" s="10">
        <f t="shared" si="134"/>
        <v>23.193685662850378</v>
      </c>
      <c r="M948" s="10">
        <v>22.147177260165812</v>
      </c>
      <c r="N948" s="10">
        <v>4.5820765890248714</v>
      </c>
      <c r="O948" s="247">
        <f t="shared" si="132"/>
        <v>4.5820765890248714</v>
      </c>
      <c r="P948" s="10">
        <f t="shared" si="135"/>
        <v>113.0006813201737</v>
      </c>
      <c r="Q948" s="11">
        <f t="shared" si="136"/>
        <v>2.746154345585005E-2</v>
      </c>
    </row>
    <row r="949" spans="1:17">
      <c r="A949" s="9">
        <f t="shared" si="133"/>
        <v>174</v>
      </c>
      <c r="B949" s="8" t="s">
        <v>997</v>
      </c>
      <c r="C949" s="8">
        <f>димвенканали!C949</f>
        <v>5499.38</v>
      </c>
      <c r="D949" s="8">
        <v>0</v>
      </c>
      <c r="E949" s="8">
        <v>0</v>
      </c>
      <c r="F949" s="8">
        <f t="shared" si="137"/>
        <v>5499.38</v>
      </c>
      <c r="G949" s="8"/>
      <c r="H949" s="8"/>
      <c r="I949" s="8">
        <v>108</v>
      </c>
      <c r="J949" s="11">
        <v>4.2637189103829451E-2</v>
      </c>
      <c r="K949" s="18">
        <f t="shared" si="131"/>
        <v>94.616612712198972</v>
      </c>
      <c r="L949" s="10">
        <f t="shared" si="134"/>
        <v>34.790528494275563</v>
      </c>
      <c r="M949" s="10">
        <v>33.220765890248714</v>
      </c>
      <c r="N949" s="10">
        <v>6.8731148835373066</v>
      </c>
      <c r="O949" s="247">
        <f t="shared" si="132"/>
        <v>6.8731148835373066</v>
      </c>
      <c r="P949" s="10">
        <f t="shared" si="135"/>
        <v>169.50102198026056</v>
      </c>
      <c r="Q949" s="11">
        <f t="shared" si="136"/>
        <v>3.0821842094974444E-2</v>
      </c>
    </row>
    <row r="950" spans="1:17">
      <c r="A950" s="9">
        <f t="shared" si="133"/>
        <v>175</v>
      </c>
      <c r="B950" s="8" t="s">
        <v>998</v>
      </c>
      <c r="C950" s="8">
        <f>димвенканали!C950</f>
        <v>9903.31</v>
      </c>
      <c r="D950" s="8">
        <v>0</v>
      </c>
      <c r="E950" s="8">
        <v>0</v>
      </c>
      <c r="F950" s="8">
        <f t="shared" si="137"/>
        <v>9903.31</v>
      </c>
      <c r="G950" s="8"/>
      <c r="H950" s="8"/>
      <c r="I950" s="8">
        <v>180</v>
      </c>
      <c r="J950" s="11">
        <v>7.1061981839715752E-2</v>
      </c>
      <c r="K950" s="18">
        <f t="shared" si="131"/>
        <v>157.69435452033164</v>
      </c>
      <c r="L950" s="10">
        <f t="shared" si="134"/>
        <v>57.984214157125948</v>
      </c>
      <c r="M950" s="10">
        <v>55.367943150414526</v>
      </c>
      <c r="N950" s="10">
        <v>11.455191472562179</v>
      </c>
      <c r="O950" s="247">
        <f t="shared" si="132"/>
        <v>11.455191472562179</v>
      </c>
      <c r="P950" s="10">
        <f t="shared" si="135"/>
        <v>282.50170330043431</v>
      </c>
      <c r="Q950" s="11">
        <f t="shared" si="136"/>
        <v>2.8525988109070029E-2</v>
      </c>
    </row>
    <row r="951" spans="1:17">
      <c r="A951" s="9">
        <f t="shared" si="133"/>
        <v>176</v>
      </c>
      <c r="B951" s="8" t="s">
        <v>999</v>
      </c>
      <c r="C951" s="8">
        <f>димвенканали!C951</f>
        <v>3585.51</v>
      </c>
      <c r="D951" s="8">
        <v>0</v>
      </c>
      <c r="E951" s="8">
        <v>0</v>
      </c>
      <c r="F951" s="8">
        <f t="shared" si="137"/>
        <v>3585.51</v>
      </c>
      <c r="G951" s="8"/>
      <c r="H951" s="8"/>
      <c r="I951" s="8">
        <v>72</v>
      </c>
      <c r="J951" s="11">
        <v>2.8424792735886301E-2</v>
      </c>
      <c r="K951" s="18">
        <f t="shared" si="131"/>
        <v>63.07774180813265</v>
      </c>
      <c r="L951" s="10">
        <f t="shared" si="134"/>
        <v>23.193685662850378</v>
      </c>
      <c r="M951" s="10">
        <v>22.147177260165812</v>
      </c>
      <c r="N951" s="10">
        <v>4.5820765890248714</v>
      </c>
      <c r="O951" s="247">
        <f t="shared" si="132"/>
        <v>4.5820765890248714</v>
      </c>
      <c r="P951" s="10">
        <f t="shared" si="135"/>
        <v>113.0006813201737</v>
      </c>
      <c r="Q951" s="11">
        <f t="shared" si="136"/>
        <v>3.151592976178387E-2</v>
      </c>
    </row>
    <row r="952" spans="1:17">
      <c r="A952" s="9">
        <f t="shared" si="133"/>
        <v>177</v>
      </c>
      <c r="B952" s="8" t="s">
        <v>1000</v>
      </c>
      <c r="C952" s="8">
        <f>димвенканали!C952</f>
        <v>4638.37</v>
      </c>
      <c r="D952" s="8">
        <v>0</v>
      </c>
      <c r="E952" s="8">
        <v>0</v>
      </c>
      <c r="F952" s="8">
        <f t="shared" si="137"/>
        <v>4638.37</v>
      </c>
      <c r="G952" s="8"/>
      <c r="H952" s="8"/>
      <c r="I952" s="8">
        <v>100</v>
      </c>
      <c r="J952" s="11">
        <v>3.9478878799842083E-2</v>
      </c>
      <c r="K952" s="18">
        <f t="shared" si="131"/>
        <v>87.607974733517565</v>
      </c>
      <c r="L952" s="10">
        <f t="shared" si="134"/>
        <v>32.213452309514409</v>
      </c>
      <c r="M952" s="10">
        <v>30.759968416896957</v>
      </c>
      <c r="N952" s="10">
        <v>6.3639952625345435</v>
      </c>
      <c r="O952" s="247">
        <f t="shared" si="132"/>
        <v>6.3639952625345435</v>
      </c>
      <c r="P952" s="10">
        <f t="shared" si="135"/>
        <v>156.94539072246346</v>
      </c>
      <c r="Q952" s="11">
        <f t="shared" si="136"/>
        <v>3.3836324123013788E-2</v>
      </c>
    </row>
    <row r="953" spans="1:17">
      <c r="A953" s="9">
        <f t="shared" si="133"/>
        <v>178</v>
      </c>
      <c r="B953" s="8" t="s">
        <v>1001</v>
      </c>
      <c r="C953" s="8">
        <f>димвенканали!C953</f>
        <v>4563.3</v>
      </c>
      <c r="D953" s="8">
        <v>0</v>
      </c>
      <c r="E953" s="8">
        <v>0</v>
      </c>
      <c r="F953" s="8">
        <f t="shared" si="137"/>
        <v>4563.3</v>
      </c>
      <c r="G953" s="8"/>
      <c r="H953" s="8"/>
      <c r="I953" s="8">
        <v>80</v>
      </c>
      <c r="J953" s="11">
        <v>3.1583103039873668E-2</v>
      </c>
      <c r="K953" s="18">
        <f t="shared" si="131"/>
        <v>70.086379786814064</v>
      </c>
      <c r="L953" s="10">
        <f t="shared" si="134"/>
        <v>25.770761847611531</v>
      </c>
      <c r="M953" s="10">
        <v>24.607974733517569</v>
      </c>
      <c r="N953" s="10">
        <v>5.0911962100276353</v>
      </c>
      <c r="O953" s="247">
        <f t="shared" si="132"/>
        <v>5.0911962100276353</v>
      </c>
      <c r="P953" s="10">
        <f t="shared" si="135"/>
        <v>125.5563125779708</v>
      </c>
      <c r="Q953" s="11">
        <f t="shared" si="136"/>
        <v>2.7514367360894701E-2</v>
      </c>
    </row>
    <row r="954" spans="1:17">
      <c r="A954" s="9">
        <f t="shared" si="133"/>
        <v>179</v>
      </c>
      <c r="B954" s="8" t="s">
        <v>1291</v>
      </c>
      <c r="C954" s="8">
        <f>димвенканали!C954</f>
        <v>24.2</v>
      </c>
      <c r="D954" s="8">
        <v>0</v>
      </c>
      <c r="E954" s="8">
        <v>0</v>
      </c>
      <c r="F954" s="8">
        <f t="shared" si="137"/>
        <v>24.2</v>
      </c>
      <c r="G954" s="8"/>
      <c r="H954" s="8"/>
      <c r="I954" s="8">
        <v>0</v>
      </c>
      <c r="J954" s="11">
        <v>0</v>
      </c>
      <c r="K954" s="18">
        <f>J954*$R$2</f>
        <v>0</v>
      </c>
      <c r="L954" s="10">
        <f t="shared" si="134"/>
        <v>0</v>
      </c>
      <c r="M954" s="10">
        <v>0</v>
      </c>
      <c r="N954" s="10">
        <v>0</v>
      </c>
      <c r="O954" s="247">
        <f t="shared" si="132"/>
        <v>0</v>
      </c>
      <c r="P954" s="10">
        <f t="shared" si="135"/>
        <v>0</v>
      </c>
      <c r="Q954" s="11">
        <f t="shared" si="136"/>
        <v>0</v>
      </c>
    </row>
    <row r="955" spans="1:17">
      <c r="A955" s="9">
        <f t="shared" si="133"/>
        <v>180</v>
      </c>
      <c r="B955" s="187" t="s">
        <v>1361</v>
      </c>
      <c r="C955" s="8"/>
      <c r="D955" s="8"/>
      <c r="E955" s="8"/>
      <c r="F955" s="8"/>
      <c r="G955" s="8"/>
      <c r="H955" s="8"/>
      <c r="I955" s="8"/>
      <c r="J955" s="11"/>
      <c r="K955" s="18"/>
      <c r="L955" s="10"/>
      <c r="M955" s="10"/>
      <c r="N955" s="10"/>
      <c r="O955" s="10"/>
      <c r="P955" s="10"/>
      <c r="Q955" s="11"/>
    </row>
    <row r="956" spans="1:17">
      <c r="A956" s="12"/>
      <c r="B956" s="13" t="s">
        <v>576</v>
      </c>
      <c r="C956" s="13">
        <f>SUM(C776:C954)</f>
        <v>258516.46999999988</v>
      </c>
      <c r="D956" s="13">
        <f t="shared" ref="D956:O956" si="138">SUM(D776:D954)</f>
        <v>2137.85</v>
      </c>
      <c r="E956" s="13">
        <f t="shared" si="138"/>
        <v>2969</v>
      </c>
      <c r="F956" s="13">
        <f t="shared" si="138"/>
        <v>263623.31999999989</v>
      </c>
      <c r="G956" s="13"/>
      <c r="H956" s="13"/>
      <c r="I956" s="13">
        <v>9</v>
      </c>
      <c r="J956" s="13">
        <v>4.074241738343142E-3</v>
      </c>
      <c r="K956" s="13">
        <f t="shared" si="138"/>
        <v>4423.3266442953</v>
      </c>
      <c r="L956" s="13">
        <f t="shared" si="138"/>
        <v>1626.4572071073817</v>
      </c>
      <c r="M956" s="13">
        <v>1709.4911999999993</v>
      </c>
      <c r="N956" s="13"/>
      <c r="O956" s="13">
        <f t="shared" si="138"/>
        <v>319.10967232530629</v>
      </c>
      <c r="P956" s="15">
        <f t="shared" ref="P956:P1010" si="139">K956+L956+M956+O956</f>
        <v>8078.3847237279879</v>
      </c>
      <c r="Q956" s="16">
        <f t="shared" ref="Q956:Q1011" si="140">P956/F956</f>
        <v>3.0643665073818171E-2</v>
      </c>
    </row>
    <row r="957" spans="1:17">
      <c r="A957" s="9"/>
      <c r="B957" s="13" t="s">
        <v>23</v>
      </c>
      <c r="C957" s="8"/>
      <c r="D957" s="8"/>
      <c r="E957" s="8"/>
      <c r="F957" s="8"/>
      <c r="G957" s="8"/>
      <c r="H957" s="8"/>
      <c r="I957" s="8">
        <v>24</v>
      </c>
      <c r="J957" s="8">
        <v>1.0864644635581712E-2</v>
      </c>
      <c r="K957" s="8"/>
      <c r="L957" s="8"/>
      <c r="M957" s="8"/>
      <c r="N957" s="8"/>
      <c r="O957" s="8"/>
      <c r="P957" s="8"/>
      <c r="Q957" s="11"/>
    </row>
    <row r="958" spans="1:17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90" si="141">C958+D958+E958</f>
        <v>7464.2</v>
      </c>
      <c r="G958" s="8"/>
      <c r="H958" s="8">
        <v>1</v>
      </c>
      <c r="I958" s="8">
        <v>83</v>
      </c>
      <c r="J958" s="11">
        <v>3.8026256224535988E-2</v>
      </c>
      <c r="K958" s="18">
        <f t="shared" ref="K958:K1010" si="142">J958*$K$2</f>
        <v>86.286518786781357</v>
      </c>
      <c r="L958" s="10">
        <f t="shared" ref="L958:L1010" si="143">K958*0.3677</f>
        <v>31.727552957899508</v>
      </c>
      <c r="M958" s="10">
        <v>24.913726811738869</v>
      </c>
      <c r="N958" s="10">
        <v>6.1298325033952006</v>
      </c>
      <c r="O958" s="247">
        <f t="shared" ref="O958:O1010" si="144">N958*$O$2</f>
        <v>6.1298325033952006</v>
      </c>
      <c r="P958" s="10">
        <f t="shared" si="139"/>
        <v>149.05763105981492</v>
      </c>
      <c r="Q958" s="11">
        <f t="shared" si="140"/>
        <v>1.9969672712389128E-2</v>
      </c>
    </row>
    <row r="959" spans="1:17">
      <c r="A959" s="9">
        <f t="shared" ref="A959:A1010" si="145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41"/>
        <v>7486.75</v>
      </c>
      <c r="G959" s="8"/>
      <c r="H959" s="8"/>
      <c r="I959" s="8">
        <v>8</v>
      </c>
      <c r="J959" s="11">
        <v>3.6215482118605704E-3</v>
      </c>
      <c r="K959" s="18">
        <f t="shared" si="142"/>
        <v>8.2177636939791761</v>
      </c>
      <c r="L959" s="10">
        <f t="shared" si="143"/>
        <v>3.0216717102761432</v>
      </c>
      <c r="M959" s="10">
        <v>24.572442882810943</v>
      </c>
      <c r="N959" s="10">
        <v>0.58379357175192392</v>
      </c>
      <c r="O959" s="247">
        <f t="shared" si="144"/>
        <v>0.58379357175192392</v>
      </c>
      <c r="P959" s="10">
        <f t="shared" si="139"/>
        <v>36.39567185881819</v>
      </c>
      <c r="Q959" s="11">
        <f t="shared" si="140"/>
        <v>4.8613446233436658E-3</v>
      </c>
    </row>
    <row r="960" spans="1:17">
      <c r="A960" s="9">
        <f t="shared" si="145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41"/>
        <v>4319.2999999999993</v>
      </c>
      <c r="G960" s="8"/>
      <c r="H960" s="8"/>
      <c r="I960" s="8">
        <v>8</v>
      </c>
      <c r="J960" s="11">
        <v>3.6215482118605704E-3</v>
      </c>
      <c r="K960" s="18">
        <f t="shared" si="142"/>
        <v>8.2177636939791761</v>
      </c>
      <c r="L960" s="10">
        <f t="shared" si="143"/>
        <v>3.0216717102761432</v>
      </c>
      <c r="M960" s="10">
        <v>16.552270553004593</v>
      </c>
      <c r="N960" s="10">
        <v>0.58379357175192392</v>
      </c>
      <c r="O960" s="247">
        <f t="shared" si="144"/>
        <v>0.58379357175192392</v>
      </c>
      <c r="P960" s="10">
        <f t="shared" si="139"/>
        <v>28.375499529011837</v>
      </c>
      <c r="Q960" s="11">
        <f t="shared" si="140"/>
        <v>6.569467165747191E-3</v>
      </c>
    </row>
    <row r="961" spans="1:17">
      <c r="A961" s="9">
        <f t="shared" si="145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41"/>
        <v>5738.17</v>
      </c>
      <c r="G961" s="8"/>
      <c r="H961" s="8"/>
      <c r="I961" s="8">
        <v>8</v>
      </c>
      <c r="J961" s="11">
        <v>3.6215482118605704E-3</v>
      </c>
      <c r="K961" s="18">
        <f t="shared" si="142"/>
        <v>8.2177636939791761</v>
      </c>
      <c r="L961" s="10">
        <f t="shared" si="143"/>
        <v>3.0216717102761432</v>
      </c>
      <c r="M961" s="10">
        <v>20.477035735675784</v>
      </c>
      <c r="N961" s="10">
        <v>0.58379357175192392</v>
      </c>
      <c r="O961" s="247">
        <f t="shared" si="144"/>
        <v>0.58379357175192392</v>
      </c>
      <c r="P961" s="10">
        <f t="shared" si="139"/>
        <v>32.300264711683027</v>
      </c>
      <c r="Q961" s="11">
        <f t="shared" si="140"/>
        <v>5.6290184347419173E-3</v>
      </c>
    </row>
    <row r="962" spans="1:17">
      <c r="A962" s="9">
        <f t="shared" si="145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41"/>
        <v>5759.7</v>
      </c>
      <c r="G962" s="8"/>
      <c r="H962" s="8"/>
      <c r="I962" s="8">
        <v>8</v>
      </c>
      <c r="J962" s="11">
        <v>3.6215482118605704E-3</v>
      </c>
      <c r="K962" s="18">
        <f t="shared" si="142"/>
        <v>8.2177636939791761</v>
      </c>
      <c r="L962" s="10">
        <f t="shared" si="143"/>
        <v>3.0216717102761432</v>
      </c>
      <c r="M962" s="10">
        <v>20.306393771211816</v>
      </c>
      <c r="N962" s="10">
        <v>0.58379357175192392</v>
      </c>
      <c r="O962" s="247">
        <f t="shared" si="144"/>
        <v>0.58379357175192392</v>
      </c>
      <c r="P962" s="10">
        <f t="shared" si="139"/>
        <v>32.129622747219059</v>
      </c>
      <c r="Q962" s="11">
        <f t="shared" si="140"/>
        <v>5.5783500437903118E-3</v>
      </c>
    </row>
    <row r="963" spans="1:17">
      <c r="A963" s="9">
        <f t="shared" si="145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41"/>
        <v>2764</v>
      </c>
      <c r="G963" s="8"/>
      <c r="H963" s="8">
        <v>1</v>
      </c>
      <c r="I963" s="8">
        <v>7</v>
      </c>
      <c r="J963" s="11">
        <v>3.6215482118605704E-3</v>
      </c>
      <c r="K963" s="18">
        <f t="shared" si="142"/>
        <v>8.2177636939791761</v>
      </c>
      <c r="L963" s="10">
        <f t="shared" si="143"/>
        <v>3.0216717102761432</v>
      </c>
      <c r="M963" s="10">
        <v>10.238517867837892</v>
      </c>
      <c r="N963" s="10">
        <v>0.58379357175192392</v>
      </c>
      <c r="O963" s="247">
        <f t="shared" si="144"/>
        <v>0.58379357175192392</v>
      </c>
      <c r="P963" s="10">
        <f t="shared" si="139"/>
        <v>22.061746843845132</v>
      </c>
      <c r="Q963" s="11">
        <f t="shared" si="140"/>
        <v>7.9818186844591646E-3</v>
      </c>
    </row>
    <row r="964" spans="1:17">
      <c r="A964" s="9">
        <f t="shared" si="145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41"/>
        <v>2796.1</v>
      </c>
      <c r="G964" s="8"/>
      <c r="H964" s="8"/>
      <c r="I964" s="8">
        <v>4</v>
      </c>
      <c r="J964" s="11">
        <v>1.8107741059302852E-3</v>
      </c>
      <c r="K964" s="18">
        <f t="shared" si="142"/>
        <v>4.108881846989588</v>
      </c>
      <c r="L964" s="10">
        <f t="shared" si="143"/>
        <v>1.5108358551380716</v>
      </c>
      <c r="M964" s="10">
        <v>10.238517867837892</v>
      </c>
      <c r="N964" s="10">
        <v>0.29189678587596196</v>
      </c>
      <c r="O964" s="247">
        <f t="shared" si="144"/>
        <v>0.29189678587596196</v>
      </c>
      <c r="P964" s="10">
        <f t="shared" si="139"/>
        <v>16.150132355841514</v>
      </c>
      <c r="Q964" s="11">
        <f t="shared" si="140"/>
        <v>5.7759494852979197E-3</v>
      </c>
    </row>
    <row r="965" spans="1:17">
      <c r="A965" s="9">
        <f t="shared" si="145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41"/>
        <v>4337</v>
      </c>
      <c r="G965" s="8"/>
      <c r="H965" s="8"/>
      <c r="I965" s="8">
        <v>3</v>
      </c>
      <c r="J965" s="11">
        <v>1.358080579447714E-3</v>
      </c>
      <c r="K965" s="18">
        <f t="shared" si="142"/>
        <v>3.0816613852421915</v>
      </c>
      <c r="L965" s="10">
        <f t="shared" si="143"/>
        <v>1.1331268913535539</v>
      </c>
      <c r="M965" s="10">
        <v>16.210986624076664</v>
      </c>
      <c r="N965" s="10">
        <v>0.21892258940697149</v>
      </c>
      <c r="O965" s="247">
        <f t="shared" si="144"/>
        <v>0.21892258940697149</v>
      </c>
      <c r="P965" s="10">
        <f t="shared" si="139"/>
        <v>20.64469749007938</v>
      </c>
      <c r="Q965" s="11">
        <f t="shared" si="140"/>
        <v>4.7601331542723958E-3</v>
      </c>
    </row>
    <row r="966" spans="1:17">
      <c r="A966" s="9">
        <f t="shared" si="145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41"/>
        <v>4335.5</v>
      </c>
      <c r="G966" s="8"/>
      <c r="H966" s="8"/>
      <c r="I966" s="8">
        <v>4</v>
      </c>
      <c r="J966" s="11">
        <v>1.8107741059302852E-3</v>
      </c>
      <c r="K966" s="18">
        <f t="shared" si="142"/>
        <v>4.108881846989588</v>
      </c>
      <c r="L966" s="10">
        <f t="shared" si="143"/>
        <v>1.5108358551380716</v>
      </c>
      <c r="M966" s="10">
        <v>16.210986624076664</v>
      </c>
      <c r="N966" s="10">
        <v>0.29189678587596196</v>
      </c>
      <c r="O966" s="247">
        <f t="shared" si="144"/>
        <v>0.29189678587596196</v>
      </c>
      <c r="P966" s="10">
        <f t="shared" si="139"/>
        <v>22.122601112080286</v>
      </c>
      <c r="Q966" s="11">
        <f t="shared" si="140"/>
        <v>5.1026643090947496E-3</v>
      </c>
    </row>
    <row r="967" spans="1:17">
      <c r="A967" s="9">
        <f t="shared" si="145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41"/>
        <v>4326.2</v>
      </c>
      <c r="G967" s="8"/>
      <c r="H967" s="8"/>
      <c r="I967" s="8">
        <v>4</v>
      </c>
      <c r="J967" s="11">
        <v>1.8107741059302852E-3</v>
      </c>
      <c r="K967" s="18">
        <f t="shared" si="142"/>
        <v>4.108881846989588</v>
      </c>
      <c r="L967" s="10">
        <f t="shared" si="143"/>
        <v>1.5108358551380716</v>
      </c>
      <c r="M967" s="10">
        <v>16.381628588540629</v>
      </c>
      <c r="N967" s="10">
        <v>0.29189678587596196</v>
      </c>
      <c r="O967" s="247">
        <f t="shared" si="144"/>
        <v>0.29189678587596196</v>
      </c>
      <c r="P967" s="10">
        <f t="shared" si="139"/>
        <v>22.29324307654425</v>
      </c>
      <c r="Q967" s="11">
        <f t="shared" si="140"/>
        <v>5.153077314165839E-3</v>
      </c>
    </row>
    <row r="968" spans="1:17">
      <c r="A968" s="9">
        <f t="shared" si="145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41"/>
        <v>4335.3999999999996</v>
      </c>
      <c r="G968" s="8"/>
      <c r="H968" s="8"/>
      <c r="I968" s="8">
        <v>4</v>
      </c>
      <c r="J968" s="11">
        <v>1.8107741059302852E-3</v>
      </c>
      <c r="K968" s="18">
        <f t="shared" si="142"/>
        <v>4.108881846989588</v>
      </c>
      <c r="L968" s="10">
        <f t="shared" si="143"/>
        <v>1.5108358551380716</v>
      </c>
      <c r="M968" s="10">
        <v>16.210986624076664</v>
      </c>
      <c r="N968" s="10">
        <v>0.29189678587596196</v>
      </c>
      <c r="O968" s="247">
        <f t="shared" si="144"/>
        <v>0.29189678587596196</v>
      </c>
      <c r="P968" s="10">
        <f t="shared" si="139"/>
        <v>22.122601112080286</v>
      </c>
      <c r="Q968" s="11">
        <f t="shared" si="140"/>
        <v>5.1027820067537687E-3</v>
      </c>
    </row>
    <row r="969" spans="1:17">
      <c r="A969" s="9">
        <f t="shared" si="145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41"/>
        <v>4342.7</v>
      </c>
      <c r="G969" s="8"/>
      <c r="H969" s="8"/>
      <c r="I969" s="8">
        <v>7</v>
      </c>
      <c r="J969" s="11">
        <v>3.1688546853779992E-3</v>
      </c>
      <c r="K969" s="18">
        <f t="shared" si="142"/>
        <v>7.1905432322317795</v>
      </c>
      <c r="L969" s="10">
        <f t="shared" si="143"/>
        <v>2.6439627464916255</v>
      </c>
      <c r="M969" s="10">
        <v>16.210986624076664</v>
      </c>
      <c r="N969" s="10">
        <v>0.51081937528293342</v>
      </c>
      <c r="O969" s="247">
        <f t="shared" si="144"/>
        <v>0.51081937528293342</v>
      </c>
      <c r="P969" s="10">
        <f t="shared" si="139"/>
        <v>26.556311978083002</v>
      </c>
      <c r="Q969" s="11">
        <f t="shared" si="140"/>
        <v>6.1151615304034365E-3</v>
      </c>
    </row>
    <row r="970" spans="1:17">
      <c r="A970" s="9">
        <f t="shared" si="145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41"/>
        <v>4234.1000000000004</v>
      </c>
      <c r="G970" s="8">
        <v>1</v>
      </c>
      <c r="H970" s="8"/>
      <c r="I970" s="8">
        <v>97</v>
      </c>
      <c r="J970" s="11">
        <v>4.4363965595291988E-2</v>
      </c>
      <c r="K970" s="18">
        <f t="shared" si="142"/>
        <v>100.66760525124491</v>
      </c>
      <c r="L970" s="10">
        <f t="shared" si="143"/>
        <v>37.015478450882753</v>
      </c>
      <c r="M970" s="10">
        <v>12.286221441405472</v>
      </c>
      <c r="N970" s="10">
        <v>7.1514712539610681</v>
      </c>
      <c r="O970" s="247">
        <f t="shared" si="144"/>
        <v>7.1514712539610681</v>
      </c>
      <c r="P970" s="10">
        <f t="shared" si="139"/>
        <v>157.12077639749418</v>
      </c>
      <c r="Q970" s="11">
        <f t="shared" si="140"/>
        <v>3.7108423607731082E-2</v>
      </c>
    </row>
    <row r="971" spans="1:17">
      <c r="A971" s="9">
        <f t="shared" si="145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41"/>
        <v>6197.58</v>
      </c>
      <c r="G971" s="8"/>
      <c r="H971" s="8"/>
      <c r="I971" s="8">
        <v>40</v>
      </c>
      <c r="J971" s="11">
        <v>1.8107741059302851E-2</v>
      </c>
      <c r="K971" s="18">
        <f t="shared" si="142"/>
        <v>41.088818469895877</v>
      </c>
      <c r="L971" s="10">
        <f t="shared" si="143"/>
        <v>15.108358551380714</v>
      </c>
      <c r="M971" s="10">
        <v>18.599974126572167</v>
      </c>
      <c r="N971" s="10">
        <v>2.9189678587596193</v>
      </c>
      <c r="O971" s="247">
        <f t="shared" si="144"/>
        <v>2.9189678587596193</v>
      </c>
      <c r="P971" s="10">
        <f t="shared" si="139"/>
        <v>77.716119006608366</v>
      </c>
      <c r="Q971" s="11">
        <f t="shared" si="140"/>
        <v>1.2539752452829712E-2</v>
      </c>
    </row>
    <row r="972" spans="1:17">
      <c r="A972" s="9">
        <f t="shared" si="145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41"/>
        <v>4892.5999999999995</v>
      </c>
      <c r="G972" s="8"/>
      <c r="H972" s="8"/>
      <c r="I972" s="8">
        <v>144</v>
      </c>
      <c r="J972" s="11">
        <v>6.5187867813490272E-2</v>
      </c>
      <c r="K972" s="18">
        <f t="shared" si="142"/>
        <v>147.91974649162518</v>
      </c>
      <c r="L972" s="10">
        <f t="shared" si="143"/>
        <v>54.390090784970582</v>
      </c>
      <c r="M972" s="10">
        <v>22.695381273707326</v>
      </c>
      <c r="N972" s="10">
        <v>10.508284291534631</v>
      </c>
      <c r="O972" s="247">
        <f t="shared" si="144"/>
        <v>10.508284291534631</v>
      </c>
      <c r="P972" s="10">
        <f t="shared" si="139"/>
        <v>235.51350284183772</v>
      </c>
      <c r="Q972" s="11">
        <f t="shared" si="140"/>
        <v>4.8136676376944312E-2</v>
      </c>
    </row>
    <row r="973" spans="1:17">
      <c r="A973" s="9">
        <f t="shared" si="145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41"/>
        <v>3972.7</v>
      </c>
      <c r="G973" s="8"/>
      <c r="H973" s="8"/>
      <c r="I973" s="8">
        <v>1</v>
      </c>
      <c r="J973" s="11">
        <v>4.526935264825713E-4</v>
      </c>
      <c r="K973" s="18">
        <f t="shared" si="142"/>
        <v>1.027220461747397</v>
      </c>
      <c r="L973" s="10">
        <f t="shared" si="143"/>
        <v>0.3777089637845179</v>
      </c>
      <c r="M973" s="10">
        <v>22.524739309243362</v>
      </c>
      <c r="N973" s="10">
        <v>7.297419646899049E-2</v>
      </c>
      <c r="O973" s="247">
        <f t="shared" si="144"/>
        <v>7.297419646899049E-2</v>
      </c>
      <c r="P973" s="10">
        <f t="shared" si="139"/>
        <v>24.002642931244267</v>
      </c>
      <c r="Q973" s="11">
        <f t="shared" si="140"/>
        <v>6.0418966776359323E-3</v>
      </c>
    </row>
    <row r="974" spans="1:17">
      <c r="A974" s="9">
        <f t="shared" si="145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41"/>
        <v>4010.6</v>
      </c>
      <c r="G974" s="8"/>
      <c r="H974" s="8"/>
      <c r="I974" s="8">
        <v>4</v>
      </c>
      <c r="J974" s="11">
        <v>1.8107741059302852E-3</v>
      </c>
      <c r="K974" s="18">
        <f t="shared" si="142"/>
        <v>4.108881846989588</v>
      </c>
      <c r="L974" s="10">
        <f t="shared" si="143"/>
        <v>1.5108358551380716</v>
      </c>
      <c r="M974" s="10">
        <v>22.524739309243362</v>
      </c>
      <c r="N974" s="10">
        <v>0.29189678587596196</v>
      </c>
      <c r="O974" s="247">
        <f t="shared" si="144"/>
        <v>0.29189678587596196</v>
      </c>
      <c r="P974" s="10">
        <f t="shared" si="139"/>
        <v>28.436353797246984</v>
      </c>
      <c r="Q974" s="11">
        <f t="shared" si="140"/>
        <v>7.0902991565468965E-3</v>
      </c>
    </row>
    <row r="975" spans="1:17">
      <c r="A975" s="9">
        <f t="shared" si="145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41"/>
        <v>4152</v>
      </c>
      <c r="G975" s="8"/>
      <c r="H975" s="8"/>
      <c r="I975" s="8">
        <v>24</v>
      </c>
      <c r="J975" s="11">
        <v>1.0864644635581712E-2</v>
      </c>
      <c r="K975" s="18">
        <f t="shared" si="142"/>
        <v>24.653291081937532</v>
      </c>
      <c r="L975" s="10">
        <f t="shared" si="143"/>
        <v>9.0650151308284315</v>
      </c>
      <c r="M975" s="10">
        <v>12.115579476941505</v>
      </c>
      <c r="N975" s="10">
        <v>1.7513807152557719</v>
      </c>
      <c r="O975" s="247">
        <f t="shared" si="144"/>
        <v>1.7513807152557719</v>
      </c>
      <c r="P975" s="10">
        <f t="shared" si="139"/>
        <v>47.585266404963242</v>
      </c>
      <c r="Q975" s="11">
        <f t="shared" si="140"/>
        <v>1.1460805974220434E-2</v>
      </c>
    </row>
    <row r="976" spans="1:17">
      <c r="A976" s="9">
        <f t="shared" si="145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41"/>
        <v>5734.5</v>
      </c>
      <c r="G976" s="8"/>
      <c r="H976" s="8"/>
      <c r="I976" s="8">
        <v>2</v>
      </c>
      <c r="J976" s="11">
        <v>9.0538705296514259E-4</v>
      </c>
      <c r="K976" s="18">
        <f t="shared" si="142"/>
        <v>2.054440923494794</v>
      </c>
      <c r="L976" s="10">
        <f t="shared" si="143"/>
        <v>0.75541792756903581</v>
      </c>
      <c r="M976" s="10">
        <v>20.306393771211816</v>
      </c>
      <c r="N976" s="10">
        <v>0.14594839293798098</v>
      </c>
      <c r="O976" s="247">
        <f t="shared" si="144"/>
        <v>0.14594839293798098</v>
      </c>
      <c r="P976" s="10">
        <f t="shared" si="139"/>
        <v>23.262201015213627</v>
      </c>
      <c r="Q976" s="11">
        <f t="shared" si="140"/>
        <v>4.0565351844474018E-3</v>
      </c>
    </row>
    <row r="977" spans="1:17">
      <c r="A977" s="9">
        <f t="shared" si="145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41"/>
        <v>5710</v>
      </c>
      <c r="G977" s="8"/>
      <c r="H977" s="8">
        <v>2</v>
      </c>
      <c r="I977" s="8">
        <v>234</v>
      </c>
      <c r="J977" s="11">
        <v>0.10683567224988683</v>
      </c>
      <c r="K977" s="18">
        <f t="shared" si="142"/>
        <v>242.42402897238571</v>
      </c>
      <c r="L977" s="10">
        <f t="shared" si="143"/>
        <v>89.139315453146239</v>
      </c>
      <c r="M977" s="10">
        <v>20.477035735675784</v>
      </c>
      <c r="N977" s="10">
        <v>17.221910366681755</v>
      </c>
      <c r="O977" s="247">
        <f t="shared" si="144"/>
        <v>17.221910366681755</v>
      </c>
      <c r="P977" s="10">
        <f t="shared" si="139"/>
        <v>369.26229052788949</v>
      </c>
      <c r="Q977" s="11">
        <f t="shared" si="140"/>
        <v>6.4669402894551573E-2</v>
      </c>
    </row>
    <row r="978" spans="1:17">
      <c r="A978" s="9">
        <f t="shared" si="145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41"/>
        <v>5805.91</v>
      </c>
      <c r="G978" s="8"/>
      <c r="H978" s="8"/>
      <c r="I978" s="8">
        <v>0</v>
      </c>
      <c r="J978" s="11">
        <v>0</v>
      </c>
      <c r="K978" s="18">
        <f t="shared" si="142"/>
        <v>0</v>
      </c>
      <c r="L978" s="10">
        <f t="shared" si="143"/>
        <v>0</v>
      </c>
      <c r="M978" s="10">
        <v>20.306393771211816</v>
      </c>
      <c r="N978" s="10">
        <v>0</v>
      </c>
      <c r="O978" s="247">
        <f t="shared" si="144"/>
        <v>0</v>
      </c>
      <c r="P978" s="10">
        <f t="shared" si="139"/>
        <v>20.306393771211816</v>
      </c>
      <c r="Q978" s="11">
        <f t="shared" si="140"/>
        <v>3.4975385032168628E-3</v>
      </c>
    </row>
    <row r="979" spans="1:17">
      <c r="A979" s="9">
        <f t="shared" si="145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41"/>
        <v>4379.5</v>
      </c>
      <c r="G979" s="8">
        <v>3</v>
      </c>
      <c r="H979" s="8"/>
      <c r="I979" s="8">
        <v>102</v>
      </c>
      <c r="J979" s="11">
        <v>4.7532820280669984E-2</v>
      </c>
      <c r="K979" s="18">
        <f t="shared" si="142"/>
        <v>107.85814848347668</v>
      </c>
      <c r="L979" s="10">
        <f t="shared" si="143"/>
        <v>39.659441197374377</v>
      </c>
      <c r="M979" s="10">
        <v>16.210986624076664</v>
      </c>
      <c r="N979" s="10">
        <v>7.6622906292440005</v>
      </c>
      <c r="O979" s="247">
        <f t="shared" si="144"/>
        <v>7.6622906292440005</v>
      </c>
      <c r="P979" s="10">
        <f t="shared" si="139"/>
        <v>171.39086693417175</v>
      </c>
      <c r="Q979" s="11">
        <f t="shared" si="140"/>
        <v>3.9134802359669311E-2</v>
      </c>
    </row>
    <row r="980" spans="1:17">
      <c r="A980" s="9">
        <f t="shared" si="145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41"/>
        <v>4199.45</v>
      </c>
      <c r="G980" s="8"/>
      <c r="H980" s="8"/>
      <c r="I980" s="8">
        <v>106</v>
      </c>
      <c r="J980" s="11">
        <v>4.7985513807152561E-2</v>
      </c>
      <c r="K980" s="18">
        <f t="shared" si="142"/>
        <v>108.8853689452241</v>
      </c>
      <c r="L980" s="10">
        <f t="shared" si="143"/>
        <v>40.037150161158905</v>
      </c>
      <c r="M980" s="10">
        <v>14.504566979437014</v>
      </c>
      <c r="N980" s="10">
        <v>7.7352648257129921</v>
      </c>
      <c r="O980" s="247">
        <f t="shared" si="144"/>
        <v>7.7352648257129921</v>
      </c>
      <c r="P980" s="10">
        <f t="shared" si="139"/>
        <v>171.162350911533</v>
      </c>
      <c r="Q980" s="11">
        <f t="shared" si="140"/>
        <v>4.0758278086781126E-2</v>
      </c>
    </row>
    <row r="981" spans="1:17">
      <c r="A981" s="9">
        <f t="shared" si="145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41"/>
        <v>3384.13</v>
      </c>
      <c r="G981" s="8"/>
      <c r="H981" s="8"/>
      <c r="I981" s="8">
        <v>0</v>
      </c>
      <c r="J981" s="11">
        <v>0</v>
      </c>
      <c r="K981" s="18">
        <f t="shared" si="142"/>
        <v>0</v>
      </c>
      <c r="L981" s="10">
        <f t="shared" si="143"/>
        <v>0</v>
      </c>
      <c r="M981" s="10">
        <v>11.944937512477543</v>
      </c>
      <c r="N981" s="10">
        <v>0</v>
      </c>
      <c r="O981" s="247">
        <f t="shared" si="144"/>
        <v>0</v>
      </c>
      <c r="P981" s="10">
        <f t="shared" si="139"/>
        <v>11.944937512477543</v>
      </c>
      <c r="Q981" s="11">
        <f t="shared" si="140"/>
        <v>3.5296922731920884E-3</v>
      </c>
    </row>
    <row r="982" spans="1:17">
      <c r="A982" s="9">
        <f t="shared" si="145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41"/>
        <v>3373.86</v>
      </c>
      <c r="G982" s="8">
        <v>1</v>
      </c>
      <c r="H982" s="8"/>
      <c r="I982" s="8">
        <v>120</v>
      </c>
      <c r="J982" s="11">
        <v>5.477591670439113E-2</v>
      </c>
      <c r="K982" s="18">
        <f t="shared" si="142"/>
        <v>124.29367587143506</v>
      </c>
      <c r="L982" s="10">
        <f t="shared" si="143"/>
        <v>45.702784617926675</v>
      </c>
      <c r="M982" s="10">
        <v>11.944937512477543</v>
      </c>
      <c r="N982" s="10">
        <v>8.8298777727478495</v>
      </c>
      <c r="O982" s="247">
        <f t="shared" si="144"/>
        <v>8.8298777727478495</v>
      </c>
      <c r="P982" s="10">
        <f t="shared" si="139"/>
        <v>190.77127577458714</v>
      </c>
      <c r="Q982" s="11">
        <f t="shared" si="140"/>
        <v>5.6543921731958983E-2</v>
      </c>
    </row>
    <row r="983" spans="1:17">
      <c r="A983" s="9">
        <f t="shared" si="145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41"/>
        <v>4489.03</v>
      </c>
      <c r="G983" s="8"/>
      <c r="H983" s="8"/>
      <c r="I983" s="8">
        <v>120</v>
      </c>
      <c r="J983" s="11">
        <v>5.4323223177908553E-2</v>
      </c>
      <c r="K983" s="18">
        <f t="shared" si="142"/>
        <v>123.26645540968764</v>
      </c>
      <c r="L983" s="10">
        <f t="shared" si="143"/>
        <v>45.325075654142147</v>
      </c>
      <c r="M983" s="10">
        <v>12.96878929926133</v>
      </c>
      <c r="N983" s="10">
        <v>8.7569035762788587</v>
      </c>
      <c r="O983" s="247">
        <f t="shared" si="144"/>
        <v>8.7569035762788587</v>
      </c>
      <c r="P983" s="10">
        <f t="shared" si="139"/>
        <v>190.31722393936997</v>
      </c>
      <c r="Q983" s="11">
        <f t="shared" si="140"/>
        <v>4.2396068624930103E-2</v>
      </c>
    </row>
    <row r="984" spans="1:17">
      <c r="A984" s="9">
        <f t="shared" si="145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41"/>
        <v>2188.04</v>
      </c>
      <c r="G984" s="8">
        <v>1</v>
      </c>
      <c r="H984" s="8"/>
      <c r="I984" s="8">
        <v>156</v>
      </c>
      <c r="J984" s="11">
        <v>7.1072883657763694E-2</v>
      </c>
      <c r="K984" s="18">
        <f t="shared" si="142"/>
        <v>161.27361249434134</v>
      </c>
      <c r="L984" s="10">
        <f t="shared" si="143"/>
        <v>59.300307314169316</v>
      </c>
      <c r="M984" s="10">
        <v>6.8256785785585947</v>
      </c>
      <c r="N984" s="10">
        <v>11.456948845631507</v>
      </c>
      <c r="O984" s="247">
        <f t="shared" si="144"/>
        <v>11.456948845631507</v>
      </c>
      <c r="P984" s="10">
        <f t="shared" si="139"/>
        <v>238.85654723270076</v>
      </c>
      <c r="Q984" s="11">
        <f t="shared" si="140"/>
        <v>0.109164616383933</v>
      </c>
    </row>
    <row r="985" spans="1:17">
      <c r="A985" s="9">
        <f t="shared" si="145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41"/>
        <v>2637.65</v>
      </c>
      <c r="G985" s="8"/>
      <c r="H985" s="8"/>
      <c r="I985" s="8">
        <v>4</v>
      </c>
      <c r="J985" s="11">
        <v>1.8107741059302852E-3</v>
      </c>
      <c r="K985" s="18">
        <f t="shared" si="142"/>
        <v>4.108881846989588</v>
      </c>
      <c r="L985" s="10">
        <f t="shared" si="143"/>
        <v>1.5108358551380716</v>
      </c>
      <c r="M985" s="10">
        <v>6.9963205430225592</v>
      </c>
      <c r="N985" s="10">
        <v>0.29189678587596196</v>
      </c>
      <c r="O985" s="247">
        <f t="shared" si="144"/>
        <v>0.29189678587596196</v>
      </c>
      <c r="P985" s="10">
        <f t="shared" si="139"/>
        <v>12.907935031026179</v>
      </c>
      <c r="Q985" s="11">
        <f t="shared" si="140"/>
        <v>4.8937254870912283E-3</v>
      </c>
    </row>
    <row r="986" spans="1:17">
      <c r="A986" s="9">
        <f t="shared" si="145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41"/>
        <v>2209.6999999999998</v>
      </c>
      <c r="G986" s="8"/>
      <c r="H986" s="8"/>
      <c r="I986" s="8">
        <v>3</v>
      </c>
      <c r="J986" s="11">
        <v>1.358080579447714E-3</v>
      </c>
      <c r="K986" s="18">
        <f t="shared" si="142"/>
        <v>3.0816613852421915</v>
      </c>
      <c r="L986" s="10">
        <f t="shared" si="143"/>
        <v>1.1331268913535539</v>
      </c>
      <c r="M986" s="10">
        <v>6.8256785785585947</v>
      </c>
      <c r="N986" s="10">
        <v>0.21892258940697149</v>
      </c>
      <c r="O986" s="247">
        <f t="shared" si="144"/>
        <v>0.21892258940697149</v>
      </c>
      <c r="P986" s="10">
        <f t="shared" si="139"/>
        <v>11.259389444561313</v>
      </c>
      <c r="Q986" s="11">
        <f t="shared" si="140"/>
        <v>5.0954380434273042E-3</v>
      </c>
    </row>
    <row r="987" spans="1:17">
      <c r="A987" s="9">
        <f t="shared" si="145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41"/>
        <v>1908.5</v>
      </c>
      <c r="G987" s="8"/>
      <c r="H987" s="8"/>
      <c r="I987" s="8">
        <v>2</v>
      </c>
      <c r="J987" s="11">
        <v>9.0538705296514259E-4</v>
      </c>
      <c r="K987" s="18">
        <f t="shared" si="142"/>
        <v>2.054440923494794</v>
      </c>
      <c r="L987" s="10">
        <f t="shared" si="143"/>
        <v>0.75541792756903581</v>
      </c>
      <c r="M987" s="10">
        <v>6.1431107207027358</v>
      </c>
      <c r="N987" s="10">
        <v>0.14594839293798098</v>
      </c>
      <c r="O987" s="247">
        <f t="shared" si="144"/>
        <v>0.14594839293798098</v>
      </c>
      <c r="P987" s="10">
        <f t="shared" si="139"/>
        <v>9.0989179647045475</v>
      </c>
      <c r="Q987" s="11">
        <f t="shared" si="140"/>
        <v>4.7675755644247036E-3</v>
      </c>
    </row>
    <row r="988" spans="1:17">
      <c r="A988" s="9">
        <f t="shared" si="145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141"/>
        <v>10070.24</v>
      </c>
      <c r="G988" s="8"/>
      <c r="H988" s="8"/>
      <c r="I988" s="8">
        <v>2</v>
      </c>
      <c r="J988" s="11">
        <v>9.0538705296514259E-4</v>
      </c>
      <c r="K988" s="18">
        <f t="shared" si="142"/>
        <v>2.054440923494794</v>
      </c>
      <c r="L988" s="10">
        <f t="shared" si="143"/>
        <v>0.75541792756903581</v>
      </c>
      <c r="M988" s="10">
        <v>33.275183070473147</v>
      </c>
      <c r="N988" s="10">
        <v>0.14594839293798098</v>
      </c>
      <c r="O988" s="247">
        <f t="shared" si="144"/>
        <v>0.14594839293798098</v>
      </c>
      <c r="P988" s="10">
        <f t="shared" si="139"/>
        <v>36.230990314474958</v>
      </c>
      <c r="Q988" s="11">
        <f t="shared" si="140"/>
        <v>3.5978278883596576E-3</v>
      </c>
    </row>
    <row r="989" spans="1:17">
      <c r="A989" s="9">
        <f t="shared" si="145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41"/>
        <v>4250.6000000000004</v>
      </c>
      <c r="G989" s="8"/>
      <c r="H989" s="8"/>
      <c r="I989" s="8">
        <v>6</v>
      </c>
      <c r="J989" s="11">
        <v>2.716161158895428E-3</v>
      </c>
      <c r="K989" s="18">
        <f t="shared" si="142"/>
        <v>6.1633227704843829</v>
      </c>
      <c r="L989" s="10">
        <f t="shared" si="143"/>
        <v>2.2662537827071079</v>
      </c>
      <c r="M989" s="10">
        <v>28.497208065482138</v>
      </c>
      <c r="N989" s="10">
        <v>0.43784517881394297</v>
      </c>
      <c r="O989" s="247">
        <f t="shared" si="144"/>
        <v>0.43784517881394297</v>
      </c>
      <c r="P989" s="10">
        <f t="shared" si="139"/>
        <v>37.364629797487574</v>
      </c>
      <c r="Q989" s="11">
        <f t="shared" si="140"/>
        <v>8.7904365965952025E-3</v>
      </c>
    </row>
    <row r="990" spans="1:17">
      <c r="A990" s="9">
        <f t="shared" si="145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41"/>
        <v>4238.2299999999996</v>
      </c>
      <c r="G990" s="8"/>
      <c r="H990" s="8"/>
      <c r="I990" s="8">
        <v>1</v>
      </c>
      <c r="J990" s="11">
        <v>4.526935264825713E-4</v>
      </c>
      <c r="K990" s="18">
        <f t="shared" si="142"/>
        <v>1.027220461747397</v>
      </c>
      <c r="L990" s="10">
        <f t="shared" si="143"/>
        <v>0.3777089637845179</v>
      </c>
      <c r="M990" s="10">
        <v>12.286221441405472</v>
      </c>
      <c r="N990" s="10">
        <v>7.297419646899049E-2</v>
      </c>
      <c r="O990" s="247">
        <f t="shared" si="144"/>
        <v>7.297419646899049E-2</v>
      </c>
      <c r="P990" s="10">
        <f t="shared" si="139"/>
        <v>13.764125063406377</v>
      </c>
      <c r="Q990" s="11">
        <f t="shared" si="140"/>
        <v>3.2476116358494886E-3</v>
      </c>
    </row>
    <row r="991" spans="1:17">
      <c r="A991" s="9">
        <f t="shared" si="145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ref="F991:F1010" si="146">C991+D991+E991</f>
        <v>4245.3999999999996</v>
      </c>
      <c r="G991" s="8"/>
      <c r="H991" s="8"/>
      <c r="I991" s="8">
        <v>120</v>
      </c>
      <c r="J991" s="11">
        <v>5.4323223177908553E-2</v>
      </c>
      <c r="K991" s="18">
        <f t="shared" si="142"/>
        <v>123.26645540968764</v>
      </c>
      <c r="L991" s="10">
        <f t="shared" si="143"/>
        <v>45.325075654142147</v>
      </c>
      <c r="M991" s="10">
        <v>12.286221441405472</v>
      </c>
      <c r="N991" s="10">
        <v>8.7569035762788587</v>
      </c>
      <c r="O991" s="247">
        <f t="shared" si="144"/>
        <v>8.7569035762788587</v>
      </c>
      <c r="P991" s="10">
        <f t="shared" si="139"/>
        <v>189.63465608151412</v>
      </c>
      <c r="Q991" s="11">
        <f t="shared" si="140"/>
        <v>4.4668265906985007E-2</v>
      </c>
    </row>
    <row r="992" spans="1:17">
      <c r="A992" s="9">
        <f t="shared" si="145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46"/>
        <v>4246.87</v>
      </c>
      <c r="G992" s="8"/>
      <c r="H992" s="8">
        <v>1</v>
      </c>
      <c r="I992" s="8">
        <v>4</v>
      </c>
      <c r="J992" s="11">
        <v>2.2634676324128564E-3</v>
      </c>
      <c r="K992" s="18">
        <f t="shared" si="142"/>
        <v>5.1361023087369846</v>
      </c>
      <c r="L992" s="10">
        <f t="shared" si="143"/>
        <v>1.8885448189225893</v>
      </c>
      <c r="M992" s="10">
        <v>12.286221441405472</v>
      </c>
      <c r="N992" s="10">
        <v>0.36487098234495241</v>
      </c>
      <c r="O992" s="247">
        <f t="shared" si="144"/>
        <v>0.36487098234495241</v>
      </c>
      <c r="P992" s="10">
        <f t="shared" si="139"/>
        <v>19.675739551409997</v>
      </c>
      <c r="Q992" s="11">
        <f t="shared" si="140"/>
        <v>4.63299784344941E-3</v>
      </c>
    </row>
    <row r="993" spans="1:17">
      <c r="A993" s="9">
        <f t="shared" si="145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46"/>
        <v>4173.55</v>
      </c>
      <c r="G993" s="8"/>
      <c r="H993" s="8"/>
      <c r="I993" s="8">
        <v>1</v>
      </c>
      <c r="J993" s="11">
        <v>4.526935264825713E-4</v>
      </c>
      <c r="K993" s="18">
        <f t="shared" si="142"/>
        <v>1.027220461747397</v>
      </c>
      <c r="L993" s="10">
        <f t="shared" si="143"/>
        <v>0.3777089637845179</v>
      </c>
      <c r="M993" s="10">
        <v>12.286221441405472</v>
      </c>
      <c r="N993" s="10">
        <v>7.297419646899049E-2</v>
      </c>
      <c r="O993" s="247">
        <f t="shared" si="144"/>
        <v>7.297419646899049E-2</v>
      </c>
      <c r="P993" s="10">
        <f t="shared" si="139"/>
        <v>13.764125063406377</v>
      </c>
      <c r="Q993" s="11">
        <f t="shared" si="140"/>
        <v>3.2979418153385909E-3</v>
      </c>
    </row>
    <row r="994" spans="1:17">
      <c r="A994" s="9">
        <f t="shared" si="145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si="146"/>
        <v>2393.84</v>
      </c>
      <c r="G994" s="8"/>
      <c r="H994" s="8"/>
      <c r="I994" s="8">
        <v>99</v>
      </c>
      <c r="J994" s="11">
        <v>4.4816659121774557E-2</v>
      </c>
      <c r="K994" s="18">
        <f t="shared" si="142"/>
        <v>101.69482571299231</v>
      </c>
      <c r="L994" s="10">
        <f t="shared" si="143"/>
        <v>37.393187414667274</v>
      </c>
      <c r="M994" s="10">
        <v>16.040344659612696</v>
      </c>
      <c r="N994" s="10">
        <v>7.2244454504300579</v>
      </c>
      <c r="O994" s="247">
        <f t="shared" si="144"/>
        <v>7.2244454504300579</v>
      </c>
      <c r="P994" s="10">
        <f t="shared" si="139"/>
        <v>162.35280323770235</v>
      </c>
      <c r="Q994" s="83">
        <f t="shared" si="140"/>
        <v>6.7821075442678846E-2</v>
      </c>
    </row>
    <row r="995" spans="1:17">
      <c r="A995" s="9">
        <f t="shared" si="145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146"/>
        <v>1450.7</v>
      </c>
      <c r="G995" s="8">
        <v>1</v>
      </c>
      <c r="H995" s="8">
        <v>1</v>
      </c>
      <c r="I995" s="8">
        <v>95</v>
      </c>
      <c r="J995" s="11">
        <v>4.3911272068809418E-2</v>
      </c>
      <c r="K995" s="18">
        <f t="shared" si="142"/>
        <v>99.640384789497517</v>
      </c>
      <c r="L995" s="10">
        <f t="shared" si="143"/>
        <v>36.63776948709824</v>
      </c>
      <c r="M995" s="10">
        <v>4.2660491115991217</v>
      </c>
      <c r="N995" s="10">
        <v>7.0784970574920774</v>
      </c>
      <c r="O995" s="247">
        <f t="shared" si="144"/>
        <v>7.0784970574920774</v>
      </c>
      <c r="P995" s="10">
        <f t="shared" si="139"/>
        <v>147.62270044568697</v>
      </c>
      <c r="Q995" s="83">
        <f t="shared" si="140"/>
        <v>0.10175963358770729</v>
      </c>
    </row>
    <row r="996" spans="1:17">
      <c r="A996" s="9">
        <f t="shared" si="145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146"/>
        <v>4720.87</v>
      </c>
      <c r="G996" s="8"/>
      <c r="H996" s="8"/>
      <c r="I996" s="8">
        <v>98</v>
      </c>
      <c r="J996" s="11">
        <v>4.4363965595291988E-2</v>
      </c>
      <c r="K996" s="18">
        <f t="shared" si="142"/>
        <v>100.66760525124491</v>
      </c>
      <c r="L996" s="10">
        <f t="shared" si="143"/>
        <v>37.015478450882753</v>
      </c>
      <c r="M996" s="10">
        <v>13.651357157117189</v>
      </c>
      <c r="N996" s="10">
        <v>7.1514712539610681</v>
      </c>
      <c r="O996" s="247">
        <f t="shared" si="144"/>
        <v>7.1514712539610681</v>
      </c>
      <c r="P996" s="10">
        <f t="shared" si="139"/>
        <v>158.4859121132059</v>
      </c>
      <c r="Q996" s="83">
        <f t="shared" si="140"/>
        <v>3.3571335815899592E-2</v>
      </c>
    </row>
    <row r="997" spans="1:17">
      <c r="A997" s="9">
        <f t="shared" si="145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146"/>
        <v>6051.96</v>
      </c>
      <c r="G997" s="8"/>
      <c r="H997" s="8"/>
      <c r="I997" s="8">
        <v>70</v>
      </c>
      <c r="J997" s="11">
        <v>3.1688546853779989E-2</v>
      </c>
      <c r="K997" s="18">
        <f t="shared" si="142"/>
        <v>71.905432322317793</v>
      </c>
      <c r="L997" s="10">
        <f t="shared" si="143"/>
        <v>26.439627464916253</v>
      </c>
      <c r="M997" s="10">
        <v>18.941258055500096</v>
      </c>
      <c r="N997" s="10">
        <v>5.108193752829334</v>
      </c>
      <c r="O997" s="247">
        <f t="shared" si="144"/>
        <v>5.108193752829334</v>
      </c>
      <c r="P997" s="10">
        <f t="shared" si="139"/>
        <v>122.39451159556349</v>
      </c>
      <c r="Q997" s="83">
        <f t="shared" si="140"/>
        <v>2.0223945894481041E-2</v>
      </c>
    </row>
    <row r="998" spans="1:17">
      <c r="A998" s="9">
        <f t="shared" si="145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146"/>
        <v>6263.08</v>
      </c>
      <c r="G998" s="8"/>
      <c r="H998" s="8"/>
      <c r="I998" s="8">
        <v>70</v>
      </c>
      <c r="J998" s="11">
        <v>3.1688546853779989E-2</v>
      </c>
      <c r="K998" s="18">
        <f t="shared" si="142"/>
        <v>71.905432322317793</v>
      </c>
      <c r="L998" s="10">
        <f t="shared" si="143"/>
        <v>26.439627464916253</v>
      </c>
      <c r="M998" s="10">
        <v>18.770616091036139</v>
      </c>
      <c r="N998" s="10">
        <v>5.108193752829334</v>
      </c>
      <c r="O998" s="247">
        <f t="shared" si="144"/>
        <v>5.108193752829334</v>
      </c>
      <c r="P998" s="10">
        <f t="shared" si="139"/>
        <v>122.22386963109953</v>
      </c>
      <c r="Q998" s="83">
        <f t="shared" si="140"/>
        <v>1.9514978194610243E-2</v>
      </c>
    </row>
    <row r="999" spans="1:17">
      <c r="A999" s="9">
        <f t="shared" si="145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146"/>
        <v>4604.96</v>
      </c>
      <c r="G999" s="8"/>
      <c r="H999" s="8"/>
      <c r="I999" s="8">
        <v>54</v>
      </c>
      <c r="J999" s="11">
        <v>2.444545043005885E-2</v>
      </c>
      <c r="K999" s="18">
        <f t="shared" si="142"/>
        <v>55.469904934359441</v>
      </c>
      <c r="L999" s="10">
        <f t="shared" si="143"/>
        <v>20.396284044363966</v>
      </c>
      <c r="M999" s="10">
        <v>16.722912517468554</v>
      </c>
      <c r="N999" s="10">
        <v>3.9406066093254863</v>
      </c>
      <c r="O999" s="247">
        <f t="shared" si="144"/>
        <v>3.9406066093254863</v>
      </c>
      <c r="P999" s="10">
        <f t="shared" si="139"/>
        <v>96.529708105517457</v>
      </c>
      <c r="Q999" s="83">
        <f t="shared" si="140"/>
        <v>2.096211652338293E-2</v>
      </c>
    </row>
    <row r="1000" spans="1:17">
      <c r="A1000" s="9">
        <f t="shared" si="145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146"/>
        <v>4237.38</v>
      </c>
      <c r="G1000" s="8"/>
      <c r="H1000" s="8"/>
      <c r="I1000" s="8">
        <v>56</v>
      </c>
      <c r="J1000" s="11">
        <v>2.5350837483023993E-2</v>
      </c>
      <c r="K1000" s="18">
        <f t="shared" si="142"/>
        <v>57.524345857854236</v>
      </c>
      <c r="L1000" s="10">
        <f t="shared" si="143"/>
        <v>21.151701971933004</v>
      </c>
      <c r="M1000" s="10">
        <v>15.357776801756836</v>
      </c>
      <c r="N1000" s="10">
        <v>4.0865550022634674</v>
      </c>
      <c r="O1000" s="247">
        <f t="shared" si="144"/>
        <v>4.0865550022634674</v>
      </c>
      <c r="P1000" s="10">
        <f t="shared" si="139"/>
        <v>98.120379633807545</v>
      </c>
      <c r="Q1000" s="83">
        <f t="shared" si="140"/>
        <v>2.3155907573502388E-2</v>
      </c>
    </row>
    <row r="1001" spans="1:17">
      <c r="A1001" s="9">
        <f t="shared" si="145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146"/>
        <v>4096.5200000000004</v>
      </c>
      <c r="G1001" s="8">
        <v>1</v>
      </c>
      <c r="H1001" s="8">
        <v>1</v>
      </c>
      <c r="I1001" s="8">
        <v>16</v>
      </c>
      <c r="J1001" s="11">
        <v>8.148483476686284E-3</v>
      </c>
      <c r="K1001" s="18">
        <f t="shared" si="142"/>
        <v>18.489968311453147</v>
      </c>
      <c r="L1001" s="10">
        <f t="shared" si="143"/>
        <v>6.7987613481213227</v>
      </c>
      <c r="M1001" s="10">
        <v>15.016492872828906</v>
      </c>
      <c r="N1001" s="10">
        <v>1.3135355364418289</v>
      </c>
      <c r="O1001" s="247">
        <f t="shared" si="144"/>
        <v>1.3135355364418289</v>
      </c>
      <c r="P1001" s="10">
        <f t="shared" si="139"/>
        <v>41.618758068845203</v>
      </c>
      <c r="Q1001" s="83">
        <f t="shared" si="140"/>
        <v>1.0159539821322781E-2</v>
      </c>
    </row>
    <row r="1002" spans="1:17">
      <c r="A1002" s="9">
        <f t="shared" si="145"/>
        <v>45</v>
      </c>
      <c r="B1002" s="79" t="s">
        <v>1035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146"/>
        <v>2547.02</v>
      </c>
      <c r="G1002" s="8"/>
      <c r="H1002" s="8"/>
      <c r="I1002" s="8">
        <v>73</v>
      </c>
      <c r="J1002" s="11">
        <v>3.3046627433227706E-2</v>
      </c>
      <c r="K1002" s="18">
        <f t="shared" si="142"/>
        <v>74.987093707559993</v>
      </c>
      <c r="L1002" s="10">
        <f t="shared" si="143"/>
        <v>27.572754356269812</v>
      </c>
      <c r="M1002" s="10">
        <v>7.6788884008784182</v>
      </c>
      <c r="N1002" s="10">
        <v>5.3271163422363061</v>
      </c>
      <c r="O1002" s="247">
        <f t="shared" si="144"/>
        <v>5.3271163422363061</v>
      </c>
      <c r="P1002" s="10">
        <f t="shared" si="139"/>
        <v>115.56585280694453</v>
      </c>
      <c r="Q1002" s="83">
        <f t="shared" si="140"/>
        <v>4.5372966371267025E-2</v>
      </c>
    </row>
    <row r="1003" spans="1:17">
      <c r="A1003" s="9">
        <f t="shared" si="145"/>
        <v>46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146"/>
        <v>3753.15</v>
      </c>
      <c r="G1003" s="8"/>
      <c r="H1003" s="8"/>
      <c r="I1003" s="8">
        <v>116</v>
      </c>
      <c r="J1003" s="11">
        <v>5.2512449071978273E-2</v>
      </c>
      <c r="K1003" s="18">
        <f t="shared" si="142"/>
        <v>119.15757356269806</v>
      </c>
      <c r="L1003" s="10">
        <f t="shared" si="143"/>
        <v>43.814239799004078</v>
      </c>
      <c r="M1003" s="10">
        <v>11.091727690157716</v>
      </c>
      <c r="N1003" s="10">
        <v>8.4650067904028976</v>
      </c>
      <c r="O1003" s="247">
        <f t="shared" si="144"/>
        <v>8.4650067904028976</v>
      </c>
      <c r="P1003" s="10">
        <f t="shared" si="139"/>
        <v>182.52854784226275</v>
      </c>
      <c r="Q1003" s="83">
        <f t="shared" si="140"/>
        <v>4.8633427345633071E-2</v>
      </c>
    </row>
    <row r="1004" spans="1:17">
      <c r="A1004" s="9">
        <f t="shared" si="145"/>
        <v>47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146"/>
        <v>3742.7</v>
      </c>
      <c r="G1004" s="8"/>
      <c r="H1004" s="8"/>
      <c r="I1004" s="8">
        <v>65</v>
      </c>
      <c r="J1004" s="11">
        <f>1/5009*(I1004+H1004+G1004)</f>
        <v>1.2976642044320223E-2</v>
      </c>
      <c r="K1004" s="18">
        <f t="shared" si="142"/>
        <v>29.445687762028349</v>
      </c>
      <c r="L1004" s="10">
        <f t="shared" si="143"/>
        <v>10.827179390097825</v>
      </c>
      <c r="M1004" s="10">
        <v>11.091727690157716</v>
      </c>
      <c r="N1004" s="10">
        <v>2.09183469754442</v>
      </c>
      <c r="O1004" s="247">
        <f t="shared" si="144"/>
        <v>2.09183469754442</v>
      </c>
      <c r="P1004" s="10">
        <f t="shared" si="139"/>
        <v>53.456429539828314</v>
      </c>
      <c r="Q1004" s="83">
        <f t="shared" si="140"/>
        <v>1.4282851828847708E-2</v>
      </c>
    </row>
    <row r="1005" spans="1:17">
      <c r="A1005" s="9">
        <f t="shared" si="145"/>
        <v>48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146"/>
        <v>2566.9499999999998</v>
      </c>
      <c r="G1005" s="8"/>
      <c r="H1005" s="8"/>
      <c r="I1005" s="8">
        <v>45</v>
      </c>
      <c r="J1005" s="11">
        <f>1/5009*(I1005+H1005+G1005)</f>
        <v>8.983829107606308E-3</v>
      </c>
      <c r="K1005" s="18">
        <f t="shared" si="142"/>
        <v>20.385476142942704</v>
      </c>
      <c r="L1005" s="10">
        <f t="shared" si="143"/>
        <v>7.4957395777600331</v>
      </c>
      <c r="M1005" s="10">
        <v>7.6788884008784182</v>
      </c>
      <c r="N1005" s="10">
        <v>1.4481932521461367</v>
      </c>
      <c r="O1005" s="247">
        <f t="shared" si="144"/>
        <v>1.4481932521461367</v>
      </c>
      <c r="P1005" s="10">
        <f t="shared" si="139"/>
        <v>37.008297373727288</v>
      </c>
      <c r="Q1005" s="83">
        <f t="shared" si="140"/>
        <v>1.4417225646673013E-2</v>
      </c>
    </row>
    <row r="1006" spans="1:17">
      <c r="A1006" s="9">
        <f t="shared" si="145"/>
        <v>49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146"/>
        <v>4180</v>
      </c>
      <c r="G1006" s="8">
        <v>1</v>
      </c>
      <c r="H1006" s="8"/>
      <c r="I1006" s="8">
        <v>163</v>
      </c>
      <c r="J1006" s="11">
        <f>1/5009*(I1006+H1006+G1006)</f>
        <v>3.27410660810541E-2</v>
      </c>
      <c r="K1006" s="18">
        <f t="shared" si="142"/>
        <v>74.293735276502289</v>
      </c>
      <c r="L1006" s="10">
        <f t="shared" si="143"/>
        <v>27.317806461169894</v>
      </c>
      <c r="M1006" s="10">
        <v>27.985282172090237</v>
      </c>
      <c r="N1006" s="10">
        <v>5.2778598522659204</v>
      </c>
      <c r="O1006" s="247">
        <f t="shared" si="144"/>
        <v>5.2778598522659204</v>
      </c>
      <c r="P1006" s="10">
        <f t="shared" si="139"/>
        <v>134.87468376202833</v>
      </c>
      <c r="Q1006" s="83">
        <f t="shared" si="140"/>
        <v>3.2266670756466109E-2</v>
      </c>
    </row>
    <row r="1007" spans="1:17">
      <c r="A1007" s="9">
        <f t="shared" si="145"/>
        <v>50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146"/>
        <v>4185.3</v>
      </c>
      <c r="G1007" s="8">
        <v>1</v>
      </c>
      <c r="H1007" s="8"/>
      <c r="I1007" s="8">
        <v>162</v>
      </c>
      <c r="J1007" s="11">
        <f>1/5009*(I1007+H1007+G1007)</f>
        <v>3.2541425434218403E-2</v>
      </c>
      <c r="K1007" s="18">
        <f t="shared" si="142"/>
        <v>73.840724695548005</v>
      </c>
      <c r="L1007" s="10">
        <f t="shared" si="143"/>
        <v>27.151234470553003</v>
      </c>
      <c r="M1007" s="10">
        <v>27.814640207626269</v>
      </c>
      <c r="N1007" s="10">
        <v>5.2456777799960062</v>
      </c>
      <c r="O1007" s="247">
        <f t="shared" si="144"/>
        <v>5.2456777799960062</v>
      </c>
      <c r="P1007" s="10">
        <f t="shared" si="139"/>
        <v>134.05227715372331</v>
      </c>
      <c r="Q1007" s="83">
        <f t="shared" si="140"/>
        <v>3.2029311436151127E-2</v>
      </c>
    </row>
    <row r="1008" spans="1:17">
      <c r="A1008" s="9">
        <f t="shared" si="145"/>
        <v>51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146"/>
        <v>70.5</v>
      </c>
      <c r="G1008" s="8"/>
      <c r="H1008" s="8"/>
      <c r="I1008" s="8">
        <v>0</v>
      </c>
      <c r="J1008" s="11">
        <f>1/5009*(I1008+H1008+G1008)</f>
        <v>0</v>
      </c>
      <c r="K1008" s="18">
        <f t="shared" si="142"/>
        <v>0</v>
      </c>
      <c r="L1008" s="10">
        <f t="shared" si="143"/>
        <v>0</v>
      </c>
      <c r="M1008" s="10">
        <v>0</v>
      </c>
      <c r="N1008" s="10">
        <v>0</v>
      </c>
      <c r="O1008" s="247">
        <f t="shared" si="144"/>
        <v>0</v>
      </c>
      <c r="P1008" s="10">
        <f t="shared" si="139"/>
        <v>0</v>
      </c>
      <c r="Q1008" s="83">
        <f t="shared" si="140"/>
        <v>0</v>
      </c>
    </row>
    <row r="1009" spans="1:17">
      <c r="A1009" s="9">
        <f t="shared" si="145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 t="shared" si="146"/>
        <v>12677.6</v>
      </c>
      <c r="G1009" s="8"/>
      <c r="H1009" s="8"/>
      <c r="I1009" s="8">
        <v>249</v>
      </c>
      <c r="J1009" s="11">
        <v>0.12848297213622289</v>
      </c>
      <c r="K1009" s="18">
        <f t="shared" si="142"/>
        <v>291.54456656346747</v>
      </c>
      <c r="L1009" s="10">
        <f t="shared" si="143"/>
        <v>107.200937125387</v>
      </c>
      <c r="M1009" s="10">
        <v>129.91478637770896</v>
      </c>
      <c r="N1009" s="10">
        <v>20.711455108359129</v>
      </c>
      <c r="O1009" s="247">
        <f t="shared" si="144"/>
        <v>20.711455108359129</v>
      </c>
      <c r="P1009" s="10">
        <f t="shared" si="139"/>
        <v>549.37174517492258</v>
      </c>
      <c r="Q1009" s="83">
        <f t="shared" si="140"/>
        <v>4.3334049439556585E-2</v>
      </c>
    </row>
    <row r="1010" spans="1:17">
      <c r="A1010" s="9">
        <f t="shared" si="145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 t="shared" si="146"/>
        <v>1215.9000000000001</v>
      </c>
      <c r="G1010" s="8"/>
      <c r="H1010" s="8"/>
      <c r="I1010" s="8">
        <v>30</v>
      </c>
      <c r="J1010" s="11">
        <v>1.547987616099071E-2</v>
      </c>
      <c r="K1010" s="18">
        <f t="shared" si="142"/>
        <v>35.125851393188853</v>
      </c>
      <c r="L1010" s="10">
        <f t="shared" si="143"/>
        <v>12.915775557275543</v>
      </c>
      <c r="M1010" s="10">
        <v>15.65238390092879</v>
      </c>
      <c r="N1010" s="10">
        <v>2.4953560371517023</v>
      </c>
      <c r="O1010" s="247">
        <f t="shared" si="144"/>
        <v>2.4953560371517023</v>
      </c>
      <c r="P1010" s="10">
        <f t="shared" si="139"/>
        <v>66.189366888544896</v>
      </c>
      <c r="Q1010" s="83">
        <f t="shared" si="140"/>
        <v>5.4436521826256183E-2</v>
      </c>
    </row>
    <row r="1011" spans="1:17">
      <c r="A1011" s="9"/>
      <c r="B1011" s="17" t="s">
        <v>576</v>
      </c>
      <c r="C1011" s="13">
        <f>SUM(C958:C1010)</f>
        <v>229455.35999999993</v>
      </c>
      <c r="D1011" s="13">
        <f t="shared" ref="D1011:M1011" si="147">SUM(D958:D1010)</f>
        <v>1185.73</v>
      </c>
      <c r="E1011" s="13">
        <f t="shared" si="147"/>
        <v>827.09999999999991</v>
      </c>
      <c r="F1011" s="13">
        <f t="shared" si="147"/>
        <v>231468.18999999994</v>
      </c>
      <c r="G1011" s="13">
        <f t="shared" si="147"/>
        <v>10</v>
      </c>
      <c r="H1011" s="13">
        <f t="shared" si="147"/>
        <v>7</v>
      </c>
      <c r="I1011" s="13">
        <f t="shared" si="147"/>
        <v>2902</v>
      </c>
      <c r="J1011" s="13">
        <f t="shared" si="147"/>
        <v>1.2284896498055171</v>
      </c>
      <c r="K1011" s="13">
        <f t="shared" si="147"/>
        <v>2787.6027190631935</v>
      </c>
      <c r="L1011" s="13">
        <f t="shared" si="147"/>
        <v>1025.0015197995363</v>
      </c>
      <c r="M1011" s="13">
        <f t="shared" si="147"/>
        <v>943.31835414767397</v>
      </c>
      <c r="N1011" s="13"/>
      <c r="O1011" s="13">
        <f>SUM(O958:O1008)</f>
        <v>174.82572040313852</v>
      </c>
      <c r="P1011" s="15">
        <f>K1011+L1011+M1011+O1011</f>
        <v>4930.7483134135427</v>
      </c>
      <c r="Q1011" s="97">
        <f t="shared" si="140"/>
        <v>2.13020558609524E-2</v>
      </c>
    </row>
    <row r="1012" spans="1:17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11"/>
    </row>
    <row r="1013" spans="1:17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71" si="148">C1013+D1013+E1013</f>
        <v>209.7</v>
      </c>
      <c r="G1013" s="8"/>
      <c r="H1013" s="8"/>
      <c r="I1013" s="8">
        <v>4</v>
      </c>
      <c r="J1013" s="11">
        <f>2/4531*(I1013+H1013+G1013)</f>
        <v>1.7656146546016333E-3</v>
      </c>
      <c r="K1013" s="18">
        <f t="shared" ref="K1013:K1075" si="149">J1013*$K$2</f>
        <v>4.0064091811962044</v>
      </c>
      <c r="L1013" s="10">
        <f t="shared" ref="L1013:L1071" si="150">K1013*0.3677</f>
        <v>1.4731566559258444</v>
      </c>
      <c r="M1013" s="10">
        <v>1.5872159348121322</v>
      </c>
      <c r="N1013" s="10">
        <v>0.29189678587596196</v>
      </c>
      <c r="O1013" s="247">
        <f t="shared" ref="O1013:O1076" si="151">N1013*$O$2</f>
        <v>0.29189678587596196</v>
      </c>
      <c r="P1013" s="10">
        <f t="shared" ref="P1013:P1071" si="152">K1013+L1013+M1013+O1013</f>
        <v>7.3586785578101432</v>
      </c>
      <c r="Q1013" s="11">
        <f t="shared" ref="Q1013:Q1071" si="153">P1013/F1013</f>
        <v>3.5091457118789429E-2</v>
      </c>
    </row>
    <row r="1014" spans="1:17">
      <c r="A1014" s="9">
        <f t="shared" ref="A1014:A1077" si="154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148"/>
        <v>306</v>
      </c>
      <c r="G1014" s="8"/>
      <c r="H1014" s="8"/>
      <c r="I1014" s="8">
        <v>8</v>
      </c>
      <c r="J1014" s="11">
        <f t="shared" ref="J1014:J1076" si="155">2/4531*(I1014+H1014+G1014)</f>
        <v>3.5312293092032666E-3</v>
      </c>
      <c r="K1014" s="18">
        <f t="shared" si="149"/>
        <v>8.0128183623924087</v>
      </c>
      <c r="L1014" s="10">
        <f t="shared" si="150"/>
        <v>2.9463133118516889</v>
      </c>
      <c r="M1014" s="10">
        <v>3.1744318696242644</v>
      </c>
      <c r="N1014" s="10">
        <v>0.58379357175192392</v>
      </c>
      <c r="O1014" s="247">
        <f t="shared" si="151"/>
        <v>0.58379357175192392</v>
      </c>
      <c r="P1014" s="10">
        <f t="shared" si="152"/>
        <v>14.717357115620286</v>
      </c>
      <c r="Q1014" s="11">
        <f t="shared" si="153"/>
        <v>4.8095938286340803E-2</v>
      </c>
    </row>
    <row r="1015" spans="1:17">
      <c r="A1015" s="9">
        <f t="shared" si="154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148"/>
        <v>419.5</v>
      </c>
      <c r="G1015" s="8"/>
      <c r="H1015" s="8"/>
      <c r="I1015" s="8">
        <v>8</v>
      </c>
      <c r="J1015" s="11">
        <f t="shared" si="155"/>
        <v>3.5312293092032666E-3</v>
      </c>
      <c r="K1015" s="18">
        <f t="shared" si="149"/>
        <v>8.0128183623924087</v>
      </c>
      <c r="L1015" s="10">
        <f t="shared" si="150"/>
        <v>2.9463133118516889</v>
      </c>
      <c r="M1015" s="10">
        <v>3.1744318696242644</v>
      </c>
      <c r="N1015" s="10">
        <v>0.58379357175192392</v>
      </c>
      <c r="O1015" s="247">
        <f t="shared" si="151"/>
        <v>0.58379357175192392</v>
      </c>
      <c r="P1015" s="10">
        <f t="shared" si="152"/>
        <v>14.717357115620286</v>
      </c>
      <c r="Q1015" s="11">
        <f t="shared" si="153"/>
        <v>3.5083092051538228E-2</v>
      </c>
    </row>
    <row r="1016" spans="1:17">
      <c r="A1016" s="9">
        <f t="shared" si="154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148"/>
        <v>734.75</v>
      </c>
      <c r="G1016" s="8"/>
      <c r="H1016" s="8"/>
      <c r="I1016" s="8">
        <v>20</v>
      </c>
      <c r="J1016" s="11">
        <f t="shared" si="155"/>
        <v>8.8280732730081669E-3</v>
      </c>
      <c r="K1016" s="18">
        <f t="shared" si="149"/>
        <v>20.032045905981022</v>
      </c>
      <c r="L1016" s="10">
        <f t="shared" si="150"/>
        <v>7.3657832796292224</v>
      </c>
      <c r="M1016" s="10">
        <v>7.9360796740606601</v>
      </c>
      <c r="N1016" s="10">
        <v>1.4594839293798096</v>
      </c>
      <c r="O1016" s="247">
        <f t="shared" si="151"/>
        <v>1.4594839293798096</v>
      </c>
      <c r="P1016" s="10">
        <f t="shared" si="152"/>
        <v>36.793392789050714</v>
      </c>
      <c r="Q1016" s="11">
        <f t="shared" si="153"/>
        <v>5.0076070485268069E-2</v>
      </c>
    </row>
    <row r="1017" spans="1:17">
      <c r="A1017" s="9">
        <f t="shared" si="154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148"/>
        <v>737</v>
      </c>
      <c r="G1017" s="8"/>
      <c r="H1017" s="8"/>
      <c r="I1017" s="8">
        <v>17</v>
      </c>
      <c r="J1017" s="11">
        <f t="shared" si="155"/>
        <v>7.5038622820569412E-3</v>
      </c>
      <c r="K1017" s="18">
        <f t="shared" si="149"/>
        <v>17.027239020083869</v>
      </c>
      <c r="L1017" s="10">
        <f t="shared" si="150"/>
        <v>6.2609157876848389</v>
      </c>
      <c r="M1017" s="10">
        <v>6.7456677229515618</v>
      </c>
      <c r="N1017" s="10">
        <v>1.2405613399728384</v>
      </c>
      <c r="O1017" s="247">
        <f t="shared" si="151"/>
        <v>1.2405613399728384</v>
      </c>
      <c r="P1017" s="10">
        <f t="shared" si="152"/>
        <v>31.274383870693107</v>
      </c>
      <c r="Q1017" s="11">
        <f t="shared" si="153"/>
        <v>4.2434713528755913E-2</v>
      </c>
    </row>
    <row r="1018" spans="1:17">
      <c r="A1018" s="9">
        <f t="shared" si="154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148"/>
        <v>839.8</v>
      </c>
      <c r="G1018" s="8"/>
      <c r="H1018" s="8"/>
      <c r="I1018" s="8">
        <v>13</v>
      </c>
      <c r="J1018" s="11">
        <f t="shared" si="155"/>
        <v>5.7382476274553083E-3</v>
      </c>
      <c r="K1018" s="18">
        <f t="shared" si="149"/>
        <v>13.020829838887664</v>
      </c>
      <c r="L1018" s="10">
        <f t="shared" si="150"/>
        <v>4.7877591317589943</v>
      </c>
      <c r="M1018" s="10">
        <v>5.1584517881394296</v>
      </c>
      <c r="N1018" s="10">
        <v>0.94866455409687633</v>
      </c>
      <c r="O1018" s="247">
        <f t="shared" si="151"/>
        <v>0.94866455409687633</v>
      </c>
      <c r="P1018" s="10">
        <f t="shared" si="152"/>
        <v>23.915705312882967</v>
      </c>
      <c r="Q1018" s="11">
        <f t="shared" si="153"/>
        <v>2.8477858195859691E-2</v>
      </c>
    </row>
    <row r="1019" spans="1:17">
      <c r="A1019" s="9">
        <f t="shared" si="154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148"/>
        <v>410.1</v>
      </c>
      <c r="G1019" s="8"/>
      <c r="H1019" s="8"/>
      <c r="I1019" s="8">
        <v>8</v>
      </c>
      <c r="J1019" s="11">
        <f t="shared" si="155"/>
        <v>3.5312293092032666E-3</v>
      </c>
      <c r="K1019" s="18">
        <f t="shared" si="149"/>
        <v>8.0128183623924087</v>
      </c>
      <c r="L1019" s="10">
        <f t="shared" si="150"/>
        <v>2.9463133118516889</v>
      </c>
      <c r="M1019" s="10">
        <v>3.1744318696242644</v>
      </c>
      <c r="N1019" s="10">
        <v>0.58379357175192392</v>
      </c>
      <c r="O1019" s="247">
        <f t="shared" si="151"/>
        <v>0.58379357175192392</v>
      </c>
      <c r="P1019" s="10">
        <f t="shared" si="152"/>
        <v>14.717357115620286</v>
      </c>
      <c r="Q1019" s="11">
        <f t="shared" si="153"/>
        <v>3.5887239979566658E-2</v>
      </c>
    </row>
    <row r="1020" spans="1:17">
      <c r="A1020" s="9">
        <f t="shared" si="154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148"/>
        <v>364.6</v>
      </c>
      <c r="G1020" s="8"/>
      <c r="H1020" s="8"/>
      <c r="I1020" s="8">
        <v>8</v>
      </c>
      <c r="J1020" s="11">
        <f t="shared" si="155"/>
        <v>3.5312293092032666E-3</v>
      </c>
      <c r="K1020" s="18">
        <f t="shared" si="149"/>
        <v>8.0128183623924087</v>
      </c>
      <c r="L1020" s="10">
        <f t="shared" si="150"/>
        <v>2.9463133118516889</v>
      </c>
      <c r="M1020" s="10">
        <v>3.1744318696242644</v>
      </c>
      <c r="N1020" s="10">
        <v>0.58379357175192392</v>
      </c>
      <c r="O1020" s="247">
        <f t="shared" si="151"/>
        <v>0.58379357175192392</v>
      </c>
      <c r="P1020" s="10">
        <f t="shared" si="152"/>
        <v>14.717357115620286</v>
      </c>
      <c r="Q1020" s="11">
        <f t="shared" si="153"/>
        <v>4.0365762796544941E-2</v>
      </c>
    </row>
    <row r="1021" spans="1:17">
      <c r="A1021" s="9">
        <f t="shared" si="154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148"/>
        <v>753.65</v>
      </c>
      <c r="G1021" s="8"/>
      <c r="H1021" s="8"/>
      <c r="I1021" s="8">
        <v>14</v>
      </c>
      <c r="J1021" s="11">
        <f t="shared" si="155"/>
        <v>6.1796512911057163E-3</v>
      </c>
      <c r="K1021" s="18">
        <f t="shared" si="149"/>
        <v>14.022432134186715</v>
      </c>
      <c r="L1021" s="10">
        <f t="shared" si="150"/>
        <v>5.1560482957404554</v>
      </c>
      <c r="M1021" s="10">
        <v>5.5552557718424627</v>
      </c>
      <c r="N1021" s="10">
        <v>1.0216387505658668</v>
      </c>
      <c r="O1021" s="247">
        <f t="shared" si="151"/>
        <v>1.0216387505658668</v>
      </c>
      <c r="P1021" s="10">
        <f t="shared" si="152"/>
        <v>25.755374952335497</v>
      </c>
      <c r="Q1021" s="11">
        <f t="shared" si="153"/>
        <v>3.4174185566689441E-2</v>
      </c>
    </row>
    <row r="1022" spans="1:17">
      <c r="A1022" s="9">
        <f t="shared" si="154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148"/>
        <v>769.2</v>
      </c>
      <c r="G1022" s="8"/>
      <c r="H1022" s="8"/>
      <c r="I1022" s="8">
        <v>16</v>
      </c>
      <c r="J1022" s="11">
        <f t="shared" si="155"/>
        <v>7.0624586184065332E-3</v>
      </c>
      <c r="K1022" s="18">
        <f t="shared" si="149"/>
        <v>16.025636724784817</v>
      </c>
      <c r="L1022" s="10">
        <f t="shared" si="150"/>
        <v>5.8926266237033778</v>
      </c>
      <c r="M1022" s="10">
        <v>6.3488637392485288</v>
      </c>
      <c r="N1022" s="10">
        <v>1.1675871435038478</v>
      </c>
      <c r="O1022" s="247">
        <f t="shared" si="151"/>
        <v>1.1675871435038478</v>
      </c>
      <c r="P1022" s="10">
        <f t="shared" si="152"/>
        <v>29.434714231240573</v>
      </c>
      <c r="Q1022" s="11">
        <f t="shared" si="153"/>
        <v>3.8266659166979425E-2</v>
      </c>
    </row>
    <row r="1023" spans="1:17">
      <c r="A1023" s="9">
        <f t="shared" si="154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148"/>
        <v>373.5</v>
      </c>
      <c r="G1023" s="8"/>
      <c r="H1023" s="8"/>
      <c r="I1023" s="8">
        <v>8</v>
      </c>
      <c r="J1023" s="11">
        <f t="shared" si="155"/>
        <v>3.5312293092032666E-3</v>
      </c>
      <c r="K1023" s="18">
        <f t="shared" si="149"/>
        <v>8.0128183623924087</v>
      </c>
      <c r="L1023" s="10">
        <f t="shared" si="150"/>
        <v>2.9463133118516889</v>
      </c>
      <c r="M1023" s="10">
        <v>3.1744318696242644</v>
      </c>
      <c r="N1023" s="10">
        <v>0.58379357175192392</v>
      </c>
      <c r="O1023" s="247">
        <f t="shared" si="151"/>
        <v>0.58379357175192392</v>
      </c>
      <c r="P1023" s="10">
        <f t="shared" si="152"/>
        <v>14.717357115620286</v>
      </c>
      <c r="Q1023" s="11">
        <f t="shared" si="153"/>
        <v>3.9403901246640657E-2</v>
      </c>
    </row>
    <row r="1024" spans="1:17">
      <c r="A1024" s="9">
        <f t="shared" si="154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148"/>
        <v>331.8</v>
      </c>
      <c r="G1024" s="8"/>
      <c r="H1024" s="8"/>
      <c r="I1024" s="8">
        <v>8</v>
      </c>
      <c r="J1024" s="11">
        <f t="shared" si="155"/>
        <v>3.5312293092032666E-3</v>
      </c>
      <c r="K1024" s="18">
        <f t="shared" si="149"/>
        <v>8.0128183623924087</v>
      </c>
      <c r="L1024" s="10">
        <f t="shared" si="150"/>
        <v>2.9463133118516889</v>
      </c>
      <c r="M1024" s="10">
        <v>3.1744318696242644</v>
      </c>
      <c r="N1024" s="10">
        <v>0.58379357175192392</v>
      </c>
      <c r="O1024" s="247">
        <f t="shared" si="151"/>
        <v>0.58379357175192392</v>
      </c>
      <c r="P1024" s="10">
        <f t="shared" si="152"/>
        <v>14.717357115620286</v>
      </c>
      <c r="Q1024" s="11">
        <f t="shared" si="153"/>
        <v>4.4356109450332387E-2</v>
      </c>
    </row>
    <row r="1025" spans="1:17">
      <c r="A1025" s="9">
        <f t="shared" si="154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48"/>
        <v>4787.4799999999996</v>
      </c>
      <c r="G1025" s="8"/>
      <c r="H1025" s="8"/>
      <c r="I1025" s="8">
        <v>80</v>
      </c>
      <c r="J1025" s="11">
        <f t="shared" si="155"/>
        <v>3.5312293092032668E-2</v>
      </c>
      <c r="K1025" s="18">
        <f t="shared" si="149"/>
        <v>80.128183623924087</v>
      </c>
      <c r="L1025" s="10">
        <f t="shared" si="150"/>
        <v>29.46313311851689</v>
      </c>
      <c r="M1025" s="10">
        <v>31.74431869624264</v>
      </c>
      <c r="N1025" s="10">
        <v>5.8379357175192386</v>
      </c>
      <c r="O1025" s="247">
        <f t="shared" si="151"/>
        <v>5.8379357175192386</v>
      </c>
      <c r="P1025" s="10">
        <f t="shared" si="152"/>
        <v>147.17357115620285</v>
      </c>
      <c r="Q1025" s="11">
        <f t="shared" si="153"/>
        <v>3.0741344330671432E-2</v>
      </c>
    </row>
    <row r="1026" spans="1:17">
      <c r="A1026" s="9">
        <f t="shared" si="154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148"/>
        <v>186.8</v>
      </c>
      <c r="G1026" s="8"/>
      <c r="H1026" s="8"/>
      <c r="I1026" s="8">
        <v>4</v>
      </c>
      <c r="J1026" s="11">
        <f t="shared" si="155"/>
        <v>1.7656146546016333E-3</v>
      </c>
      <c r="K1026" s="18">
        <f t="shared" si="149"/>
        <v>4.0064091811962044</v>
      </c>
      <c r="L1026" s="10">
        <f t="shared" si="150"/>
        <v>1.4731566559258444</v>
      </c>
      <c r="M1026" s="10">
        <v>1.5872159348121322</v>
      </c>
      <c r="N1026" s="10">
        <v>0.29189678587596196</v>
      </c>
      <c r="O1026" s="247">
        <f t="shared" si="151"/>
        <v>0.29189678587596196</v>
      </c>
      <c r="P1026" s="10">
        <f t="shared" si="152"/>
        <v>7.3586785578101432</v>
      </c>
      <c r="Q1026" s="11">
        <f t="shared" si="153"/>
        <v>3.9393354163865864E-2</v>
      </c>
    </row>
    <row r="1027" spans="1:17">
      <c r="A1027" s="9">
        <f t="shared" si="154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148"/>
        <v>196.8</v>
      </c>
      <c r="G1027" s="8"/>
      <c r="H1027" s="8"/>
      <c r="I1027" s="8">
        <v>4</v>
      </c>
      <c r="J1027" s="11">
        <f t="shared" si="155"/>
        <v>1.7656146546016333E-3</v>
      </c>
      <c r="K1027" s="18">
        <f t="shared" si="149"/>
        <v>4.0064091811962044</v>
      </c>
      <c r="L1027" s="10">
        <f t="shared" si="150"/>
        <v>1.4731566559258444</v>
      </c>
      <c r="M1027" s="10">
        <v>1.5872159348121322</v>
      </c>
      <c r="N1027" s="10">
        <v>0.29189678587596196</v>
      </c>
      <c r="O1027" s="247">
        <f t="shared" si="151"/>
        <v>0.29189678587596196</v>
      </c>
      <c r="P1027" s="10">
        <f t="shared" si="152"/>
        <v>7.3586785578101432</v>
      </c>
      <c r="Q1027" s="11">
        <f t="shared" si="153"/>
        <v>3.7391659338466172E-2</v>
      </c>
    </row>
    <row r="1028" spans="1:17">
      <c r="A1028" s="9">
        <f t="shared" si="154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148"/>
        <v>144.1</v>
      </c>
      <c r="G1028" s="8"/>
      <c r="H1028" s="8"/>
      <c r="I1028" s="8">
        <v>4</v>
      </c>
      <c r="J1028" s="11">
        <f t="shared" si="155"/>
        <v>1.7656146546016333E-3</v>
      </c>
      <c r="K1028" s="18">
        <f t="shared" si="149"/>
        <v>4.0064091811962044</v>
      </c>
      <c r="L1028" s="10">
        <f t="shared" si="150"/>
        <v>1.4731566559258444</v>
      </c>
      <c r="M1028" s="10">
        <v>1.5872159348121322</v>
      </c>
      <c r="N1028" s="10">
        <v>0.29189678587596196</v>
      </c>
      <c r="O1028" s="247">
        <f t="shared" si="151"/>
        <v>0.29189678587596196</v>
      </c>
      <c r="P1028" s="10">
        <f t="shared" si="152"/>
        <v>7.3586785578101432</v>
      </c>
      <c r="Q1028" s="11">
        <f t="shared" si="153"/>
        <v>5.1066471601735899E-2</v>
      </c>
    </row>
    <row r="1029" spans="1:17">
      <c r="A1029" s="9">
        <f t="shared" si="154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148"/>
        <v>194.1</v>
      </c>
      <c r="G1029" s="8"/>
      <c r="H1029" s="8"/>
      <c r="I1029" s="8">
        <v>4</v>
      </c>
      <c r="J1029" s="11">
        <f t="shared" si="155"/>
        <v>1.7656146546016333E-3</v>
      </c>
      <c r="K1029" s="18">
        <f t="shared" si="149"/>
        <v>4.0064091811962044</v>
      </c>
      <c r="L1029" s="10">
        <f t="shared" si="150"/>
        <v>1.4731566559258444</v>
      </c>
      <c r="M1029" s="10">
        <v>1.5872159348121322</v>
      </c>
      <c r="N1029" s="10">
        <v>0.29189678587596196</v>
      </c>
      <c r="O1029" s="247">
        <f t="shared" si="151"/>
        <v>0.29189678587596196</v>
      </c>
      <c r="P1029" s="10">
        <f t="shared" si="152"/>
        <v>7.3586785578101432</v>
      </c>
      <c r="Q1029" s="11">
        <f t="shared" si="153"/>
        <v>3.79117906121079E-2</v>
      </c>
    </row>
    <row r="1030" spans="1:17">
      <c r="A1030" s="9">
        <f t="shared" si="154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148"/>
        <v>130.5</v>
      </c>
      <c r="G1030" s="8"/>
      <c r="H1030" s="8"/>
      <c r="I1030" s="8">
        <v>3</v>
      </c>
      <c r="J1030" s="11">
        <f t="shared" si="155"/>
        <v>1.3242109909512249E-3</v>
      </c>
      <c r="K1030" s="18">
        <f t="shared" si="149"/>
        <v>3.0048068858971528</v>
      </c>
      <c r="L1030" s="10">
        <f t="shared" si="150"/>
        <v>1.1048674919443833</v>
      </c>
      <c r="M1030" s="10">
        <v>1.1904119511090991</v>
      </c>
      <c r="N1030" s="10">
        <v>0.21892258940697149</v>
      </c>
      <c r="O1030" s="247">
        <f t="shared" si="151"/>
        <v>0.21892258940697149</v>
      </c>
      <c r="P1030" s="10">
        <f t="shared" si="152"/>
        <v>5.5190089183576063</v>
      </c>
      <c r="Q1030" s="11">
        <f t="shared" si="153"/>
        <v>4.2291256079368629E-2</v>
      </c>
    </row>
    <row r="1031" spans="1:17">
      <c r="A1031" s="9">
        <f t="shared" si="154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148"/>
        <v>137.6</v>
      </c>
      <c r="G1031" s="8"/>
      <c r="H1031" s="8"/>
      <c r="I1031" s="8">
        <v>4</v>
      </c>
      <c r="J1031" s="11">
        <f t="shared" si="155"/>
        <v>1.7656146546016333E-3</v>
      </c>
      <c r="K1031" s="18">
        <f t="shared" si="149"/>
        <v>4.0064091811962044</v>
      </c>
      <c r="L1031" s="10">
        <f t="shared" si="150"/>
        <v>1.4731566559258444</v>
      </c>
      <c r="M1031" s="10">
        <v>1.5872159348121322</v>
      </c>
      <c r="N1031" s="10">
        <v>0.29189678587596196</v>
      </c>
      <c r="O1031" s="247">
        <f t="shared" si="151"/>
        <v>0.29189678587596196</v>
      </c>
      <c r="P1031" s="10">
        <f t="shared" si="152"/>
        <v>7.3586785578101432</v>
      </c>
      <c r="Q1031" s="11">
        <f t="shared" si="153"/>
        <v>5.3478768588736507E-2</v>
      </c>
    </row>
    <row r="1032" spans="1:17">
      <c r="A1032" s="9">
        <f t="shared" si="154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148"/>
        <v>136.69999999999999</v>
      </c>
      <c r="G1032" s="8"/>
      <c r="H1032" s="8"/>
      <c r="I1032" s="8">
        <v>4</v>
      </c>
      <c r="J1032" s="11">
        <f t="shared" si="155"/>
        <v>1.7656146546016333E-3</v>
      </c>
      <c r="K1032" s="18">
        <f t="shared" si="149"/>
        <v>4.0064091811962044</v>
      </c>
      <c r="L1032" s="10">
        <f t="shared" si="150"/>
        <v>1.4731566559258444</v>
      </c>
      <c r="M1032" s="10">
        <v>1.5872159348121322</v>
      </c>
      <c r="N1032" s="10">
        <v>0.29189678587596196</v>
      </c>
      <c r="O1032" s="247">
        <f t="shared" si="151"/>
        <v>0.29189678587596196</v>
      </c>
      <c r="P1032" s="10">
        <f t="shared" si="152"/>
        <v>7.3586785578101432</v>
      </c>
      <c r="Q1032" s="11">
        <f t="shared" si="153"/>
        <v>5.3830859969349991E-2</v>
      </c>
    </row>
    <row r="1033" spans="1:17">
      <c r="A1033" s="9">
        <f t="shared" si="154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148"/>
        <v>231.7</v>
      </c>
      <c r="G1033" s="8"/>
      <c r="H1033" s="8"/>
      <c r="I1033" s="8">
        <v>3</v>
      </c>
      <c r="J1033" s="11">
        <f t="shared" si="155"/>
        <v>1.3242109909512249E-3</v>
      </c>
      <c r="K1033" s="18">
        <f t="shared" si="149"/>
        <v>3.0048068858971528</v>
      </c>
      <c r="L1033" s="10">
        <f t="shared" si="150"/>
        <v>1.1048674919443833</v>
      </c>
      <c r="M1033" s="10">
        <v>1.1904119511090991</v>
      </c>
      <c r="N1033" s="10">
        <v>0.21892258940697149</v>
      </c>
      <c r="O1033" s="247">
        <f t="shared" si="151"/>
        <v>0.21892258940697149</v>
      </c>
      <c r="P1033" s="10">
        <f t="shared" si="152"/>
        <v>5.5190089183576063</v>
      </c>
      <c r="Q1033" s="11">
        <f t="shared" si="153"/>
        <v>2.3819632793947373E-2</v>
      </c>
    </row>
    <row r="1034" spans="1:17">
      <c r="A1034" s="9">
        <f t="shared" si="154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148"/>
        <v>221.2</v>
      </c>
      <c r="G1034" s="8"/>
      <c r="H1034" s="8"/>
      <c r="I1034" s="8">
        <v>4</v>
      </c>
      <c r="J1034" s="11">
        <f t="shared" si="155"/>
        <v>1.7656146546016333E-3</v>
      </c>
      <c r="K1034" s="18">
        <f t="shared" si="149"/>
        <v>4.0064091811962044</v>
      </c>
      <c r="L1034" s="10">
        <f t="shared" si="150"/>
        <v>1.4731566559258444</v>
      </c>
      <c r="M1034" s="10">
        <v>1.5872159348121322</v>
      </c>
      <c r="N1034" s="10">
        <v>0.29189678587596196</v>
      </c>
      <c r="O1034" s="247">
        <f t="shared" si="151"/>
        <v>0.29189678587596196</v>
      </c>
      <c r="P1034" s="10">
        <f t="shared" si="152"/>
        <v>7.3586785578101432</v>
      </c>
      <c r="Q1034" s="11">
        <f t="shared" si="153"/>
        <v>3.326708208774929E-2</v>
      </c>
    </row>
    <row r="1035" spans="1:17">
      <c r="A1035" s="9">
        <f t="shared" si="154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148"/>
        <v>275.3</v>
      </c>
      <c r="G1035" s="8"/>
      <c r="H1035" s="8"/>
      <c r="I1035" s="8">
        <v>3</v>
      </c>
      <c r="J1035" s="11">
        <f t="shared" si="155"/>
        <v>1.3242109909512249E-3</v>
      </c>
      <c r="K1035" s="18">
        <f t="shared" si="149"/>
        <v>3.0048068858971528</v>
      </c>
      <c r="L1035" s="10">
        <f t="shared" si="150"/>
        <v>1.1048674919443833</v>
      </c>
      <c r="M1035" s="10">
        <v>1.1904119511090991</v>
      </c>
      <c r="N1035" s="10">
        <v>0.21892258940697149</v>
      </c>
      <c r="O1035" s="247">
        <f t="shared" si="151"/>
        <v>0.21892258940697149</v>
      </c>
      <c r="P1035" s="10">
        <f t="shared" si="152"/>
        <v>5.5190089183576063</v>
      </c>
      <c r="Q1035" s="11">
        <f t="shared" si="153"/>
        <v>2.0047253608273179E-2</v>
      </c>
    </row>
    <row r="1036" spans="1:17">
      <c r="A1036" s="9">
        <f t="shared" si="154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148"/>
        <v>332.45</v>
      </c>
      <c r="G1036" s="8"/>
      <c r="H1036" s="8"/>
      <c r="I1036" s="8">
        <v>4</v>
      </c>
      <c r="J1036" s="11">
        <f t="shared" si="155"/>
        <v>1.7656146546016333E-3</v>
      </c>
      <c r="K1036" s="18">
        <f t="shared" si="149"/>
        <v>4.0064091811962044</v>
      </c>
      <c r="L1036" s="10">
        <f t="shared" si="150"/>
        <v>1.4731566559258444</v>
      </c>
      <c r="M1036" s="10">
        <v>1.5872159348121322</v>
      </c>
      <c r="N1036" s="10">
        <v>0.29189678587596196</v>
      </c>
      <c r="O1036" s="247">
        <f t="shared" si="151"/>
        <v>0.29189678587596196</v>
      </c>
      <c r="P1036" s="10">
        <f t="shared" si="152"/>
        <v>7.3586785578101432</v>
      </c>
      <c r="Q1036" s="11">
        <f t="shared" si="153"/>
        <v>2.2134692608843865E-2</v>
      </c>
    </row>
    <row r="1037" spans="1:17">
      <c r="A1037" s="9">
        <f t="shared" si="154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148"/>
        <v>122.2</v>
      </c>
      <c r="G1037" s="8"/>
      <c r="H1037" s="8"/>
      <c r="I1037" s="8">
        <v>0</v>
      </c>
      <c r="J1037" s="11">
        <f t="shared" si="155"/>
        <v>0</v>
      </c>
      <c r="K1037" s="18">
        <f t="shared" si="149"/>
        <v>0</v>
      </c>
      <c r="L1037" s="10">
        <f t="shared" si="150"/>
        <v>0</v>
      </c>
      <c r="M1037" s="10">
        <v>0</v>
      </c>
      <c r="N1037" s="10">
        <v>0</v>
      </c>
      <c r="O1037" s="247">
        <f t="shared" si="151"/>
        <v>0</v>
      </c>
      <c r="P1037" s="10">
        <f t="shared" si="152"/>
        <v>0</v>
      </c>
      <c r="Q1037" s="11">
        <f t="shared" si="153"/>
        <v>0</v>
      </c>
    </row>
    <row r="1038" spans="1:17">
      <c r="A1038" s="9">
        <f t="shared" si="154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148"/>
        <v>94.6</v>
      </c>
      <c r="G1038" s="8"/>
      <c r="H1038" s="8"/>
      <c r="I1038" s="8">
        <v>0</v>
      </c>
      <c r="J1038" s="11">
        <f t="shared" si="155"/>
        <v>0</v>
      </c>
      <c r="K1038" s="18">
        <f t="shared" si="149"/>
        <v>0</v>
      </c>
      <c r="L1038" s="10">
        <f t="shared" si="150"/>
        <v>0</v>
      </c>
      <c r="M1038" s="10">
        <v>0.79360796740606609</v>
      </c>
      <c r="N1038" s="10">
        <v>0.14594839293798098</v>
      </c>
      <c r="O1038" s="247">
        <f t="shared" si="151"/>
        <v>0.14594839293798098</v>
      </c>
      <c r="P1038" s="10">
        <f t="shared" si="152"/>
        <v>0.9395563603440471</v>
      </c>
      <c r="Q1038" s="11">
        <f t="shared" si="153"/>
        <v>9.931885415899018E-3</v>
      </c>
    </row>
    <row r="1039" spans="1:17">
      <c r="A1039" s="9">
        <f t="shared" si="154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148"/>
        <v>208</v>
      </c>
      <c r="G1039" s="8"/>
      <c r="H1039" s="8"/>
      <c r="I1039" s="8">
        <v>0</v>
      </c>
      <c r="J1039" s="11">
        <f t="shared" si="155"/>
        <v>0</v>
      </c>
      <c r="K1039" s="18">
        <f t="shared" si="149"/>
        <v>0</v>
      </c>
      <c r="L1039" s="10">
        <f t="shared" si="150"/>
        <v>0</v>
      </c>
      <c r="M1039" s="10">
        <v>0</v>
      </c>
      <c r="N1039" s="10">
        <v>0</v>
      </c>
      <c r="O1039" s="247">
        <f t="shared" si="151"/>
        <v>0</v>
      </c>
      <c r="P1039" s="10">
        <f t="shared" si="152"/>
        <v>0</v>
      </c>
      <c r="Q1039" s="11">
        <f t="shared" si="153"/>
        <v>0</v>
      </c>
    </row>
    <row r="1040" spans="1:17">
      <c r="A1040" s="9">
        <f t="shared" si="154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148"/>
        <v>141</v>
      </c>
      <c r="G1040" s="8"/>
      <c r="H1040" s="8"/>
      <c r="I1040" s="8">
        <v>4</v>
      </c>
      <c r="J1040" s="11">
        <f t="shared" si="155"/>
        <v>1.7656146546016333E-3</v>
      </c>
      <c r="K1040" s="18">
        <f t="shared" si="149"/>
        <v>4.0064091811962044</v>
      </c>
      <c r="L1040" s="10">
        <f t="shared" si="150"/>
        <v>1.4731566559258444</v>
      </c>
      <c r="M1040" s="10">
        <v>0</v>
      </c>
      <c r="N1040" s="10">
        <v>0</v>
      </c>
      <c r="O1040" s="247">
        <f t="shared" si="151"/>
        <v>0</v>
      </c>
      <c r="P1040" s="10">
        <f t="shared" si="152"/>
        <v>5.479565837122049</v>
      </c>
      <c r="Q1040" s="11">
        <f t="shared" si="153"/>
        <v>3.8862169057603188E-2</v>
      </c>
    </row>
    <row r="1041" spans="1:17">
      <c r="A1041" s="9">
        <f t="shared" si="154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48"/>
        <v>4122.1499999999996</v>
      </c>
      <c r="G1041" s="8"/>
      <c r="H1041" s="8"/>
      <c r="I1041" s="8">
        <v>70</v>
      </c>
      <c r="J1041" s="11">
        <f t="shared" si="155"/>
        <v>3.0898256455528583E-2</v>
      </c>
      <c r="K1041" s="18">
        <f t="shared" si="149"/>
        <v>70.112160670933577</v>
      </c>
      <c r="L1041" s="10">
        <f t="shared" si="150"/>
        <v>25.780241478702276</v>
      </c>
      <c r="M1041" s="10">
        <v>27.776278859212312</v>
      </c>
      <c r="N1041" s="10">
        <v>5.108193752829334</v>
      </c>
      <c r="O1041" s="247">
        <f t="shared" si="151"/>
        <v>5.108193752829334</v>
      </c>
      <c r="P1041" s="10">
        <f t="shared" si="152"/>
        <v>128.7768747616775</v>
      </c>
      <c r="Q1041" s="11">
        <f t="shared" si="153"/>
        <v>3.1240220458177776E-2</v>
      </c>
    </row>
    <row r="1042" spans="1:17">
      <c r="A1042" s="9">
        <f t="shared" si="154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48"/>
        <v>382.3</v>
      </c>
      <c r="G1042" s="8"/>
      <c r="H1042" s="8"/>
      <c r="I1042" s="8">
        <v>8</v>
      </c>
      <c r="J1042" s="11">
        <f t="shared" si="155"/>
        <v>3.5312293092032666E-3</v>
      </c>
      <c r="K1042" s="18">
        <f t="shared" si="149"/>
        <v>8.0128183623924087</v>
      </c>
      <c r="L1042" s="10">
        <f t="shared" si="150"/>
        <v>2.9463133118516889</v>
      </c>
      <c r="M1042" s="10">
        <v>3.1744318696242644</v>
      </c>
      <c r="N1042" s="10">
        <v>0.58379357175192392</v>
      </c>
      <c r="O1042" s="247">
        <f t="shared" si="151"/>
        <v>0.58379357175192392</v>
      </c>
      <c r="P1042" s="10">
        <f t="shared" si="152"/>
        <v>14.717357115620286</v>
      </c>
      <c r="Q1042" s="11">
        <f t="shared" si="153"/>
        <v>3.8496879716506109E-2</v>
      </c>
    </row>
    <row r="1043" spans="1:17">
      <c r="A1043" s="9">
        <f t="shared" si="154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48"/>
        <v>377.25</v>
      </c>
      <c r="G1043" s="8"/>
      <c r="H1043" s="8"/>
      <c r="I1043" s="8">
        <v>9</v>
      </c>
      <c r="J1043" s="11">
        <f t="shared" si="155"/>
        <v>3.9726329728536746E-3</v>
      </c>
      <c r="K1043" s="18">
        <f t="shared" si="149"/>
        <v>9.0144206576914598</v>
      </c>
      <c r="L1043" s="10">
        <f t="shared" si="150"/>
        <v>3.31460247583315</v>
      </c>
      <c r="M1043" s="10">
        <v>3.5712358533272974</v>
      </c>
      <c r="N1043" s="10">
        <v>0.65676776822091443</v>
      </c>
      <c r="O1043" s="247">
        <f t="shared" si="151"/>
        <v>0.65676776822091443</v>
      </c>
      <c r="P1043" s="10">
        <f t="shared" si="152"/>
        <v>16.557026755072819</v>
      </c>
      <c r="Q1043" s="11">
        <f t="shared" si="153"/>
        <v>4.3888738913380569E-2</v>
      </c>
    </row>
    <row r="1044" spans="1:17">
      <c r="A1044" s="9">
        <f t="shared" si="154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48"/>
        <v>1464.75</v>
      </c>
      <c r="G1044" s="8"/>
      <c r="H1044" s="8"/>
      <c r="I1044" s="8">
        <v>21</v>
      </c>
      <c r="J1044" s="11">
        <f t="shared" si="155"/>
        <v>9.2694769366585741E-3</v>
      </c>
      <c r="K1044" s="18">
        <f t="shared" si="149"/>
        <v>21.033648201280073</v>
      </c>
      <c r="L1044" s="10">
        <f t="shared" si="150"/>
        <v>7.7340724436106836</v>
      </c>
      <c r="M1044" s="10">
        <v>8.3328836577636931</v>
      </c>
      <c r="N1044" s="10">
        <v>1.5324581258488001</v>
      </c>
      <c r="O1044" s="247">
        <f t="shared" si="151"/>
        <v>1.5324581258488001</v>
      </c>
      <c r="P1044" s="10">
        <f t="shared" si="152"/>
        <v>38.633062428503251</v>
      </c>
      <c r="Q1044" s="11">
        <f t="shared" si="153"/>
        <v>2.6375191963477214E-2</v>
      </c>
    </row>
    <row r="1045" spans="1:17">
      <c r="A1045" s="9">
        <f t="shared" si="154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148"/>
        <v>363</v>
      </c>
      <c r="G1045" s="8"/>
      <c r="H1045" s="8"/>
      <c r="I1045" s="8">
        <v>8</v>
      </c>
      <c r="J1045" s="11">
        <f t="shared" si="155"/>
        <v>3.5312293092032666E-3</v>
      </c>
      <c r="K1045" s="18">
        <f t="shared" si="149"/>
        <v>8.0128183623924087</v>
      </c>
      <c r="L1045" s="10">
        <f t="shared" si="150"/>
        <v>2.9463133118516889</v>
      </c>
      <c r="M1045" s="10">
        <v>3.1744318696242644</v>
      </c>
      <c r="N1045" s="10">
        <v>0.58379357175192392</v>
      </c>
      <c r="O1045" s="247">
        <f t="shared" si="151"/>
        <v>0.58379357175192392</v>
      </c>
      <c r="P1045" s="10">
        <f t="shared" si="152"/>
        <v>14.717357115620286</v>
      </c>
      <c r="Q1045" s="11">
        <f t="shared" si="153"/>
        <v>4.0543683514105471E-2</v>
      </c>
    </row>
    <row r="1046" spans="1:17">
      <c r="A1046" s="9">
        <f t="shared" si="154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148"/>
        <v>356.7</v>
      </c>
      <c r="G1046" s="8"/>
      <c r="H1046" s="8"/>
      <c r="I1046" s="8">
        <v>8</v>
      </c>
      <c r="J1046" s="11">
        <f t="shared" si="155"/>
        <v>3.5312293092032666E-3</v>
      </c>
      <c r="K1046" s="18">
        <f t="shared" si="149"/>
        <v>8.0128183623924087</v>
      </c>
      <c r="L1046" s="10">
        <f t="shared" si="150"/>
        <v>2.9463133118516889</v>
      </c>
      <c r="M1046" s="10">
        <v>3.1744318696242644</v>
      </c>
      <c r="N1046" s="10">
        <v>0.58379357175192392</v>
      </c>
      <c r="O1046" s="247">
        <f t="shared" si="151"/>
        <v>0.58379357175192392</v>
      </c>
      <c r="P1046" s="10">
        <f t="shared" si="152"/>
        <v>14.717357115620286</v>
      </c>
      <c r="Q1046" s="11">
        <f t="shared" si="153"/>
        <v>4.1259762028652329E-2</v>
      </c>
    </row>
    <row r="1047" spans="1:17">
      <c r="A1047" s="9">
        <f t="shared" si="154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48"/>
        <v>3174</v>
      </c>
      <c r="G1047" s="8"/>
      <c r="H1047" s="8"/>
      <c r="I1047" s="8">
        <v>120</v>
      </c>
      <c r="J1047" s="11">
        <f t="shared" si="155"/>
        <v>5.2968439638049002E-2</v>
      </c>
      <c r="K1047" s="18">
        <f t="shared" si="149"/>
        <v>120.19227543588613</v>
      </c>
      <c r="L1047" s="10">
        <f t="shared" si="150"/>
        <v>44.194699677775333</v>
      </c>
      <c r="M1047" s="10">
        <v>47.616478044363959</v>
      </c>
      <c r="N1047" s="10">
        <v>8.7569035762788587</v>
      </c>
      <c r="O1047" s="247">
        <f t="shared" si="151"/>
        <v>8.7569035762788587</v>
      </c>
      <c r="P1047" s="10">
        <f t="shared" si="152"/>
        <v>220.76035673430428</v>
      </c>
      <c r="Q1047" s="11">
        <f t="shared" si="153"/>
        <v>6.955272738950985E-2</v>
      </c>
    </row>
    <row r="1048" spans="1:17">
      <c r="A1048" s="9">
        <f t="shared" si="154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48"/>
        <v>7564.79</v>
      </c>
      <c r="G1048" s="8"/>
      <c r="H1048" s="8"/>
      <c r="I1048" s="8">
        <v>144</v>
      </c>
      <c r="J1048" s="11">
        <f t="shared" si="155"/>
        <v>6.3562127565658794E-2</v>
      </c>
      <c r="K1048" s="18">
        <f t="shared" si="149"/>
        <v>144.23073052306336</v>
      </c>
      <c r="L1048" s="10">
        <f t="shared" si="150"/>
        <v>53.033639613330401</v>
      </c>
      <c r="M1048" s="10">
        <v>57.139773653236759</v>
      </c>
      <c r="N1048" s="10">
        <v>10.508284291534631</v>
      </c>
      <c r="O1048" s="247">
        <f t="shared" si="151"/>
        <v>10.508284291534631</v>
      </c>
      <c r="P1048" s="10">
        <f t="shared" si="152"/>
        <v>264.9124280811651</v>
      </c>
      <c r="Q1048" s="11">
        <f t="shared" si="153"/>
        <v>3.5019138413778191E-2</v>
      </c>
    </row>
    <row r="1049" spans="1:17">
      <c r="A1049" s="9">
        <f t="shared" si="154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48"/>
        <v>7586.48</v>
      </c>
      <c r="G1049" s="8"/>
      <c r="H1049" s="8"/>
      <c r="I1049" s="8">
        <v>144</v>
      </c>
      <c r="J1049" s="11">
        <f t="shared" si="155"/>
        <v>6.3562127565658794E-2</v>
      </c>
      <c r="K1049" s="18">
        <f t="shared" si="149"/>
        <v>144.23073052306336</v>
      </c>
      <c r="L1049" s="10">
        <f t="shared" si="150"/>
        <v>53.033639613330401</v>
      </c>
      <c r="M1049" s="10">
        <v>57.139773653236759</v>
      </c>
      <c r="N1049" s="10">
        <v>10.508284291534631</v>
      </c>
      <c r="O1049" s="247">
        <f t="shared" si="151"/>
        <v>10.508284291534631</v>
      </c>
      <c r="P1049" s="10">
        <f t="shared" si="152"/>
        <v>264.9124280811651</v>
      </c>
      <c r="Q1049" s="11">
        <f t="shared" si="153"/>
        <v>3.4919017526068102E-2</v>
      </c>
    </row>
    <row r="1050" spans="1:17">
      <c r="A1050" s="9">
        <f t="shared" si="154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48"/>
        <v>4003.9</v>
      </c>
      <c r="G1050" s="8"/>
      <c r="H1050" s="8"/>
      <c r="I1050" s="8">
        <v>72</v>
      </c>
      <c r="J1050" s="11">
        <f t="shared" si="155"/>
        <v>3.1781063782829397E-2</v>
      </c>
      <c r="K1050" s="18">
        <f t="shared" si="149"/>
        <v>72.115365261531679</v>
      </c>
      <c r="L1050" s="10">
        <f t="shared" si="150"/>
        <v>26.5168198066652</v>
      </c>
      <c r="M1050" s="10">
        <v>28.569886826618379</v>
      </c>
      <c r="N1050" s="10">
        <v>5.2541421457673154</v>
      </c>
      <c r="O1050" s="247">
        <f t="shared" si="151"/>
        <v>5.2541421457673154</v>
      </c>
      <c r="P1050" s="10">
        <f t="shared" si="152"/>
        <v>132.45621404058255</v>
      </c>
      <c r="Q1050" s="11">
        <f t="shared" si="153"/>
        <v>3.3081798756358187E-2</v>
      </c>
    </row>
    <row r="1051" spans="1:17">
      <c r="A1051" s="9">
        <f t="shared" si="154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48"/>
        <v>3984.06</v>
      </c>
      <c r="G1051" s="8">
        <v>1</v>
      </c>
      <c r="H1051" s="8"/>
      <c r="I1051" s="8">
        <v>72</v>
      </c>
      <c r="J1051" s="11">
        <f t="shared" si="155"/>
        <v>3.2222467446479809E-2</v>
      </c>
      <c r="K1051" s="18">
        <f t="shared" si="149"/>
        <v>73.11696755683073</v>
      </c>
      <c r="L1051" s="10">
        <f t="shared" si="150"/>
        <v>26.885108970646662</v>
      </c>
      <c r="M1051" s="10">
        <v>28.569886826618379</v>
      </c>
      <c r="N1051" s="10">
        <v>5.2541421457673154</v>
      </c>
      <c r="O1051" s="247">
        <f t="shared" si="151"/>
        <v>5.2541421457673154</v>
      </c>
      <c r="P1051" s="10">
        <f t="shared" si="152"/>
        <v>133.82610549986308</v>
      </c>
      <c r="Q1051" s="11">
        <f t="shared" si="153"/>
        <v>3.3590384055426643E-2</v>
      </c>
    </row>
    <row r="1052" spans="1:17">
      <c r="A1052" s="9">
        <f t="shared" si="154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148"/>
        <v>82.8</v>
      </c>
      <c r="G1052" s="8"/>
      <c r="H1052" s="8"/>
      <c r="I1052" s="8">
        <v>2</v>
      </c>
      <c r="J1052" s="11">
        <f t="shared" si="155"/>
        <v>8.8280732730081665E-4</v>
      </c>
      <c r="K1052" s="18">
        <f t="shared" si="149"/>
        <v>2.0032045905981022</v>
      </c>
      <c r="L1052" s="10">
        <f t="shared" si="150"/>
        <v>0.73657832796292222</v>
      </c>
      <c r="M1052" s="10">
        <v>0.79360796740606609</v>
      </c>
      <c r="N1052" s="10">
        <v>0.14594839293798098</v>
      </c>
      <c r="O1052" s="247">
        <f t="shared" si="151"/>
        <v>0.14594839293798098</v>
      </c>
      <c r="P1052" s="10">
        <f t="shared" si="152"/>
        <v>3.6793392789050716</v>
      </c>
      <c r="Q1052" s="11">
        <f t="shared" si="153"/>
        <v>4.4436464721075743E-2</v>
      </c>
    </row>
    <row r="1053" spans="1:17">
      <c r="A1053" s="9">
        <f t="shared" si="154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148"/>
        <v>334.8</v>
      </c>
      <c r="G1053" s="8"/>
      <c r="H1053" s="8"/>
      <c r="I1053" s="8">
        <v>8</v>
      </c>
      <c r="J1053" s="11">
        <f t="shared" si="155"/>
        <v>3.5312293092032666E-3</v>
      </c>
      <c r="K1053" s="18">
        <f t="shared" si="149"/>
        <v>8.0128183623924087</v>
      </c>
      <c r="L1053" s="10">
        <f t="shared" si="150"/>
        <v>2.9463133118516889</v>
      </c>
      <c r="M1053" s="10">
        <v>3.1744318696242644</v>
      </c>
      <c r="N1053" s="10">
        <v>0.58379357175192392</v>
      </c>
      <c r="O1053" s="247">
        <f t="shared" si="151"/>
        <v>0.58379357175192392</v>
      </c>
      <c r="P1053" s="10">
        <f t="shared" si="152"/>
        <v>14.717357115620286</v>
      </c>
      <c r="Q1053" s="11">
        <f t="shared" si="153"/>
        <v>4.3958653272462025E-2</v>
      </c>
    </row>
    <row r="1054" spans="1:17">
      <c r="A1054" s="9">
        <f t="shared" si="154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148"/>
        <v>435.7</v>
      </c>
      <c r="G1054" s="8"/>
      <c r="H1054" s="8"/>
      <c r="I1054" s="8">
        <v>8</v>
      </c>
      <c r="J1054" s="11">
        <f t="shared" si="155"/>
        <v>3.5312293092032666E-3</v>
      </c>
      <c r="K1054" s="18">
        <f t="shared" si="149"/>
        <v>8.0128183623924087</v>
      </c>
      <c r="L1054" s="10">
        <f t="shared" si="150"/>
        <v>2.9463133118516889</v>
      </c>
      <c r="M1054" s="10">
        <v>3.1744318696242644</v>
      </c>
      <c r="N1054" s="10">
        <v>0.58379357175192392</v>
      </c>
      <c r="O1054" s="247">
        <f t="shared" si="151"/>
        <v>0.58379357175192392</v>
      </c>
      <c r="P1054" s="10">
        <f t="shared" si="152"/>
        <v>14.717357115620286</v>
      </c>
      <c r="Q1054" s="11">
        <f t="shared" si="153"/>
        <v>3.3778648417765178E-2</v>
      </c>
    </row>
    <row r="1055" spans="1:17">
      <c r="A1055" s="9">
        <f t="shared" si="154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148"/>
        <v>431.1</v>
      </c>
      <c r="G1055" s="8"/>
      <c r="H1055" s="8"/>
      <c r="I1055" s="8">
        <v>8</v>
      </c>
      <c r="J1055" s="11">
        <f t="shared" si="155"/>
        <v>3.5312293092032666E-3</v>
      </c>
      <c r="K1055" s="18">
        <f t="shared" si="149"/>
        <v>8.0128183623924087</v>
      </c>
      <c r="L1055" s="10">
        <f t="shared" si="150"/>
        <v>2.9463133118516889</v>
      </c>
      <c r="M1055" s="10">
        <v>3.1744318696242644</v>
      </c>
      <c r="N1055" s="10">
        <v>0.58379357175192392</v>
      </c>
      <c r="O1055" s="247">
        <f t="shared" si="151"/>
        <v>0.58379357175192392</v>
      </c>
      <c r="P1055" s="10">
        <f t="shared" si="152"/>
        <v>14.717357115620286</v>
      </c>
      <c r="Q1055" s="11">
        <f t="shared" si="153"/>
        <v>3.4139079368175097E-2</v>
      </c>
    </row>
    <row r="1056" spans="1:17">
      <c r="A1056" s="9">
        <f t="shared" si="154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148"/>
        <v>174.4</v>
      </c>
      <c r="G1056" s="8"/>
      <c r="H1056" s="8"/>
      <c r="I1056" s="8">
        <v>4</v>
      </c>
      <c r="J1056" s="11">
        <f t="shared" si="155"/>
        <v>1.7656146546016333E-3</v>
      </c>
      <c r="K1056" s="18">
        <f t="shared" si="149"/>
        <v>4.0064091811962044</v>
      </c>
      <c r="L1056" s="10">
        <f t="shared" si="150"/>
        <v>1.4731566559258444</v>
      </c>
      <c r="M1056" s="10">
        <v>1.5872159348121322</v>
      </c>
      <c r="N1056" s="10">
        <v>0.29189678587596196</v>
      </c>
      <c r="O1056" s="247">
        <f t="shared" si="151"/>
        <v>0.29189678587596196</v>
      </c>
      <c r="P1056" s="10">
        <f t="shared" si="152"/>
        <v>7.3586785578101432</v>
      </c>
      <c r="Q1056" s="11">
        <f t="shared" si="153"/>
        <v>4.2194257785608619E-2</v>
      </c>
    </row>
    <row r="1057" spans="1:17">
      <c r="A1057" s="9">
        <f t="shared" si="154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148"/>
        <v>345.2</v>
      </c>
      <c r="G1057" s="8"/>
      <c r="H1057" s="8"/>
      <c r="I1057" s="8">
        <v>8</v>
      </c>
      <c r="J1057" s="11">
        <f t="shared" si="155"/>
        <v>3.5312293092032666E-3</v>
      </c>
      <c r="K1057" s="18">
        <f t="shared" si="149"/>
        <v>8.0128183623924087</v>
      </c>
      <c r="L1057" s="10">
        <f t="shared" si="150"/>
        <v>2.9463133118516889</v>
      </c>
      <c r="M1057" s="10">
        <v>3.1744318696242644</v>
      </c>
      <c r="N1057" s="10">
        <v>0.58379357175192392</v>
      </c>
      <c r="O1057" s="247">
        <f t="shared" si="151"/>
        <v>0.58379357175192392</v>
      </c>
      <c r="P1057" s="10">
        <f t="shared" si="152"/>
        <v>14.717357115620286</v>
      </c>
      <c r="Q1057" s="11">
        <f t="shared" si="153"/>
        <v>4.2634290601449264E-2</v>
      </c>
    </row>
    <row r="1058" spans="1:17">
      <c r="A1058" s="9">
        <f t="shared" si="154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148"/>
        <v>344.6</v>
      </c>
      <c r="G1058" s="8"/>
      <c r="H1058" s="8"/>
      <c r="I1058" s="8">
        <v>8</v>
      </c>
      <c r="J1058" s="11">
        <f t="shared" si="155"/>
        <v>3.5312293092032666E-3</v>
      </c>
      <c r="K1058" s="18">
        <f t="shared" si="149"/>
        <v>8.0128183623924087</v>
      </c>
      <c r="L1058" s="10">
        <f t="shared" si="150"/>
        <v>2.9463133118516889</v>
      </c>
      <c r="M1058" s="10">
        <v>3.1744318696242644</v>
      </c>
      <c r="N1058" s="10">
        <v>0.58379357175192392</v>
      </c>
      <c r="O1058" s="247">
        <f t="shared" si="151"/>
        <v>0.58379357175192392</v>
      </c>
      <c r="P1058" s="10">
        <f t="shared" si="152"/>
        <v>14.717357115620286</v>
      </c>
      <c r="Q1058" s="11">
        <f t="shared" si="153"/>
        <v>4.270852326065086E-2</v>
      </c>
    </row>
    <row r="1059" spans="1:17">
      <c r="A1059" s="9">
        <f t="shared" si="154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148"/>
        <v>332.1</v>
      </c>
      <c r="G1059" s="8"/>
      <c r="H1059" s="8"/>
      <c r="I1059" s="8">
        <v>8</v>
      </c>
      <c r="J1059" s="11">
        <f t="shared" si="155"/>
        <v>3.5312293092032666E-3</v>
      </c>
      <c r="K1059" s="18">
        <f t="shared" si="149"/>
        <v>8.0128183623924087</v>
      </c>
      <c r="L1059" s="10">
        <f t="shared" si="150"/>
        <v>2.9463133118516889</v>
      </c>
      <c r="M1059" s="10">
        <v>3.1744318696242644</v>
      </c>
      <c r="N1059" s="10">
        <v>0.58379357175192392</v>
      </c>
      <c r="O1059" s="247">
        <f t="shared" si="151"/>
        <v>0.58379357175192392</v>
      </c>
      <c r="P1059" s="10">
        <f t="shared" si="152"/>
        <v>14.717357115620286</v>
      </c>
      <c r="Q1059" s="11">
        <f t="shared" si="153"/>
        <v>4.431604069744139E-2</v>
      </c>
    </row>
    <row r="1060" spans="1:17">
      <c r="A1060" s="9">
        <f t="shared" si="154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148"/>
        <v>335.1</v>
      </c>
      <c r="G1060" s="8"/>
      <c r="H1060" s="8"/>
      <c r="I1060" s="8">
        <v>8</v>
      </c>
      <c r="J1060" s="11">
        <f t="shared" si="155"/>
        <v>3.5312293092032666E-3</v>
      </c>
      <c r="K1060" s="18">
        <f t="shared" si="149"/>
        <v>8.0128183623924087</v>
      </c>
      <c r="L1060" s="10">
        <f t="shared" si="150"/>
        <v>2.9463133118516889</v>
      </c>
      <c r="M1060" s="10">
        <v>3.1744318696242644</v>
      </c>
      <c r="N1060" s="10">
        <v>0.58379357175192392</v>
      </c>
      <c r="O1060" s="247">
        <f t="shared" si="151"/>
        <v>0.58379357175192392</v>
      </c>
      <c r="P1060" s="10">
        <f t="shared" si="152"/>
        <v>14.717357115620286</v>
      </c>
      <c r="Q1060" s="11">
        <f t="shared" si="153"/>
        <v>4.3919299061833138E-2</v>
      </c>
    </row>
    <row r="1061" spans="1:17">
      <c r="A1061" s="9">
        <f t="shared" si="154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148"/>
        <v>326.89999999999998</v>
      </c>
      <c r="G1061" s="8"/>
      <c r="H1061" s="8"/>
      <c r="I1061" s="8">
        <v>8</v>
      </c>
      <c r="J1061" s="11">
        <f t="shared" si="155"/>
        <v>3.5312293092032666E-3</v>
      </c>
      <c r="K1061" s="18">
        <f t="shared" si="149"/>
        <v>8.0128183623924087</v>
      </c>
      <c r="L1061" s="10">
        <f t="shared" si="150"/>
        <v>2.9463133118516889</v>
      </c>
      <c r="M1061" s="10">
        <v>3.1744318696242644</v>
      </c>
      <c r="N1061" s="10">
        <v>0.58379357175192392</v>
      </c>
      <c r="O1061" s="247">
        <f t="shared" si="151"/>
        <v>0.58379357175192392</v>
      </c>
      <c r="P1061" s="10">
        <f t="shared" si="152"/>
        <v>14.717357115620286</v>
      </c>
      <c r="Q1061" s="11">
        <f t="shared" si="153"/>
        <v>4.5020976187275276E-2</v>
      </c>
    </row>
    <row r="1062" spans="1:17">
      <c r="A1062" s="9">
        <f t="shared" si="154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148"/>
        <v>199</v>
      </c>
      <c r="G1062" s="8"/>
      <c r="H1062" s="8"/>
      <c r="I1062" s="8">
        <v>4</v>
      </c>
      <c r="J1062" s="11">
        <f t="shared" si="155"/>
        <v>1.7656146546016333E-3</v>
      </c>
      <c r="K1062" s="18">
        <f t="shared" si="149"/>
        <v>4.0064091811962044</v>
      </c>
      <c r="L1062" s="10">
        <f t="shared" si="150"/>
        <v>1.4731566559258444</v>
      </c>
      <c r="M1062" s="10">
        <v>1.5872159348121322</v>
      </c>
      <c r="N1062" s="10">
        <v>0.29189678587596196</v>
      </c>
      <c r="O1062" s="247">
        <f t="shared" si="151"/>
        <v>0.29189678587596196</v>
      </c>
      <c r="P1062" s="10">
        <f t="shared" si="152"/>
        <v>7.3586785578101432</v>
      </c>
      <c r="Q1062" s="11">
        <f t="shared" si="153"/>
        <v>3.6978284210101221E-2</v>
      </c>
    </row>
    <row r="1063" spans="1:17">
      <c r="A1063" s="9">
        <f t="shared" si="154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148"/>
        <v>242.5</v>
      </c>
      <c r="G1063" s="8"/>
      <c r="H1063" s="8"/>
      <c r="I1063" s="8">
        <v>3</v>
      </c>
      <c r="J1063" s="11">
        <f t="shared" si="155"/>
        <v>1.3242109909512249E-3</v>
      </c>
      <c r="K1063" s="18">
        <f t="shared" si="149"/>
        <v>3.0048068858971528</v>
      </c>
      <c r="L1063" s="10">
        <f t="shared" si="150"/>
        <v>1.1048674919443833</v>
      </c>
      <c r="M1063" s="10">
        <v>1.1904119511090991</v>
      </c>
      <c r="N1063" s="10">
        <v>0.21892258940697149</v>
      </c>
      <c r="O1063" s="247">
        <f t="shared" si="151"/>
        <v>0.21892258940697149</v>
      </c>
      <c r="P1063" s="10">
        <f t="shared" si="152"/>
        <v>5.5190089183576063</v>
      </c>
      <c r="Q1063" s="11">
        <f t="shared" si="153"/>
        <v>2.2758799663330335E-2</v>
      </c>
    </row>
    <row r="1064" spans="1:17">
      <c r="A1064" s="9">
        <f t="shared" si="154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148"/>
        <v>312.5</v>
      </c>
      <c r="G1064" s="8"/>
      <c r="H1064" s="8"/>
      <c r="I1064" s="8">
        <v>8</v>
      </c>
      <c r="J1064" s="11">
        <f t="shared" si="155"/>
        <v>3.5312293092032666E-3</v>
      </c>
      <c r="K1064" s="18">
        <f t="shared" si="149"/>
        <v>8.0128183623924087</v>
      </c>
      <c r="L1064" s="10">
        <f t="shared" si="150"/>
        <v>2.9463133118516889</v>
      </c>
      <c r="M1064" s="10">
        <v>3.1744318696242644</v>
      </c>
      <c r="N1064" s="10">
        <v>0.58379357175192392</v>
      </c>
      <c r="O1064" s="247">
        <f t="shared" si="151"/>
        <v>0.58379357175192392</v>
      </c>
      <c r="P1064" s="10">
        <f t="shared" si="152"/>
        <v>14.717357115620286</v>
      </c>
      <c r="Q1064" s="11">
        <f t="shared" si="153"/>
        <v>4.7095542769984913E-2</v>
      </c>
    </row>
    <row r="1065" spans="1:17">
      <c r="A1065" s="9">
        <f t="shared" si="154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148"/>
        <v>148</v>
      </c>
      <c r="G1065" s="8"/>
      <c r="H1065" s="8"/>
      <c r="I1065" s="8">
        <v>2</v>
      </c>
      <c r="J1065" s="11">
        <f t="shared" si="155"/>
        <v>8.8280732730081665E-4</v>
      </c>
      <c r="K1065" s="18">
        <f t="shared" si="149"/>
        <v>2.0032045905981022</v>
      </c>
      <c r="L1065" s="10">
        <f t="shared" si="150"/>
        <v>0.73657832796292222</v>
      </c>
      <c r="M1065" s="10">
        <v>0.79360796740606609</v>
      </c>
      <c r="N1065" s="10">
        <v>0.14594839293798098</v>
      </c>
      <c r="O1065" s="247">
        <f t="shared" si="151"/>
        <v>0.14594839293798098</v>
      </c>
      <c r="P1065" s="10">
        <f t="shared" si="152"/>
        <v>3.6793392789050716</v>
      </c>
      <c r="Q1065" s="11">
        <f t="shared" si="153"/>
        <v>2.4860400533142375E-2</v>
      </c>
    </row>
    <row r="1066" spans="1:17">
      <c r="A1066" s="9">
        <f t="shared" si="154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48"/>
        <v>4184.29</v>
      </c>
      <c r="G1066" s="8"/>
      <c r="H1066" s="8">
        <v>1</v>
      </c>
      <c r="I1066" s="8">
        <v>83</v>
      </c>
      <c r="J1066" s="11">
        <f t="shared" si="155"/>
        <v>3.7077907746634296E-2</v>
      </c>
      <c r="K1066" s="18">
        <f t="shared" si="149"/>
        <v>84.134592805120292</v>
      </c>
      <c r="L1066" s="10">
        <f t="shared" si="150"/>
        <v>30.936289774442734</v>
      </c>
      <c r="M1066" s="10">
        <v>33.331534631054772</v>
      </c>
      <c r="N1066" s="10">
        <v>6.1298325033952006</v>
      </c>
      <c r="O1066" s="247">
        <f t="shared" si="151"/>
        <v>6.1298325033952006</v>
      </c>
      <c r="P1066" s="10">
        <f t="shared" si="152"/>
        <v>154.53224971401301</v>
      </c>
      <c r="Q1066" s="11">
        <f t="shared" si="153"/>
        <v>3.6931534313829346E-2</v>
      </c>
    </row>
    <row r="1067" spans="1:17">
      <c r="A1067" s="9">
        <f t="shared" si="154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148"/>
        <v>429.5</v>
      </c>
      <c r="G1067" s="8"/>
      <c r="H1067" s="8"/>
      <c r="I1067" s="8">
        <v>8</v>
      </c>
      <c r="J1067" s="11">
        <f t="shared" si="155"/>
        <v>3.5312293092032666E-3</v>
      </c>
      <c r="K1067" s="18">
        <f t="shared" si="149"/>
        <v>8.0128183623924087</v>
      </c>
      <c r="L1067" s="10">
        <f t="shared" si="150"/>
        <v>2.9463133118516889</v>
      </c>
      <c r="M1067" s="10">
        <v>3.1744318696242644</v>
      </c>
      <c r="N1067" s="10">
        <v>0.58379357175192392</v>
      </c>
      <c r="O1067" s="247">
        <f t="shared" si="151"/>
        <v>0.58379357175192392</v>
      </c>
      <c r="P1067" s="10">
        <f t="shared" si="152"/>
        <v>14.717357115620286</v>
      </c>
      <c r="Q1067" s="11">
        <f t="shared" si="153"/>
        <v>3.4266256380955262E-2</v>
      </c>
    </row>
    <row r="1068" spans="1:17">
      <c r="A1068" s="9">
        <f t="shared" si="154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148"/>
        <v>313</v>
      </c>
      <c r="G1068" s="8"/>
      <c r="H1068" s="8"/>
      <c r="I1068" s="8">
        <v>8</v>
      </c>
      <c r="J1068" s="11">
        <f t="shared" si="155"/>
        <v>3.5312293092032666E-3</v>
      </c>
      <c r="K1068" s="18">
        <f t="shared" si="149"/>
        <v>8.0128183623924087</v>
      </c>
      <c r="L1068" s="10">
        <f t="shared" si="150"/>
        <v>2.9463133118516889</v>
      </c>
      <c r="M1068" s="10">
        <v>3.1744318696242644</v>
      </c>
      <c r="N1068" s="10">
        <v>0.58379357175192392</v>
      </c>
      <c r="O1068" s="247">
        <f t="shared" si="151"/>
        <v>0.58379357175192392</v>
      </c>
      <c r="P1068" s="10">
        <f t="shared" si="152"/>
        <v>14.717357115620286</v>
      </c>
      <c r="Q1068" s="11">
        <f t="shared" si="153"/>
        <v>4.7020310273547243E-2</v>
      </c>
    </row>
    <row r="1069" spans="1:17">
      <c r="A1069" s="9">
        <f t="shared" si="154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148"/>
        <v>348.9</v>
      </c>
      <c r="G1069" s="8"/>
      <c r="H1069" s="8"/>
      <c r="I1069" s="8">
        <v>8</v>
      </c>
      <c r="J1069" s="11">
        <f t="shared" si="155"/>
        <v>3.5312293092032666E-3</v>
      </c>
      <c r="K1069" s="18">
        <f t="shared" si="149"/>
        <v>8.0128183623924087</v>
      </c>
      <c r="L1069" s="10">
        <f t="shared" si="150"/>
        <v>2.9463133118516889</v>
      </c>
      <c r="M1069" s="10">
        <v>3.1744318696242644</v>
      </c>
      <c r="N1069" s="10">
        <v>0.58379357175192392</v>
      </c>
      <c r="O1069" s="247">
        <f t="shared" si="151"/>
        <v>0.58379357175192392</v>
      </c>
      <c r="P1069" s="10">
        <f t="shared" si="152"/>
        <v>14.717357115620286</v>
      </c>
      <c r="Q1069" s="11">
        <f t="shared" si="153"/>
        <v>4.2182164275208621E-2</v>
      </c>
    </row>
    <row r="1070" spans="1:17">
      <c r="A1070" s="9">
        <f t="shared" si="154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148"/>
        <v>345</v>
      </c>
      <c r="G1070" s="8"/>
      <c r="H1070" s="8"/>
      <c r="I1070" s="8">
        <v>8</v>
      </c>
      <c r="J1070" s="11">
        <f t="shared" si="155"/>
        <v>3.5312293092032666E-3</v>
      </c>
      <c r="K1070" s="18">
        <f t="shared" si="149"/>
        <v>8.0128183623924087</v>
      </c>
      <c r="L1070" s="10">
        <f t="shared" si="150"/>
        <v>2.9463133118516889</v>
      </c>
      <c r="M1070" s="10">
        <v>3.1744318696242644</v>
      </c>
      <c r="N1070" s="10">
        <v>0.58379357175192392</v>
      </c>
      <c r="O1070" s="247">
        <f t="shared" si="151"/>
        <v>0.58379357175192392</v>
      </c>
      <c r="P1070" s="10">
        <f t="shared" si="152"/>
        <v>14.717357115620286</v>
      </c>
      <c r="Q1070" s="11">
        <f t="shared" si="153"/>
        <v>4.2659006132232717E-2</v>
      </c>
    </row>
    <row r="1071" spans="1:17">
      <c r="A1071" s="9">
        <f t="shared" si="154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148"/>
        <v>139.5</v>
      </c>
      <c r="G1071" s="8"/>
      <c r="H1071" s="8"/>
      <c r="I1071" s="8">
        <v>5</v>
      </c>
      <c r="J1071" s="11">
        <f t="shared" si="155"/>
        <v>2.2070183182520417E-3</v>
      </c>
      <c r="K1071" s="18">
        <f t="shared" si="149"/>
        <v>5.0080114764952555</v>
      </c>
      <c r="L1071" s="10">
        <f t="shared" si="150"/>
        <v>1.8414458199073056</v>
      </c>
      <c r="M1071" s="10">
        <v>1.984019918515165</v>
      </c>
      <c r="N1071" s="10">
        <v>0.36487098234495241</v>
      </c>
      <c r="O1071" s="247">
        <f t="shared" si="151"/>
        <v>0.36487098234495241</v>
      </c>
      <c r="P1071" s="10">
        <f t="shared" si="152"/>
        <v>9.1983481972626784</v>
      </c>
      <c r="Q1071" s="11">
        <f t="shared" si="153"/>
        <v>6.5937979908693031E-2</v>
      </c>
    </row>
    <row r="1072" spans="1:17">
      <c r="A1072" s="9">
        <f t="shared" si="154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ref="F1072:F1127" si="156">C1072+D1072+E1072</f>
        <v>70.400000000000006</v>
      </c>
      <c r="G1072" s="8"/>
      <c r="H1072" s="8"/>
      <c r="I1072" s="8">
        <v>3</v>
      </c>
      <c r="J1072" s="11">
        <f t="shared" si="155"/>
        <v>1.3242109909512249E-3</v>
      </c>
      <c r="K1072" s="18">
        <f t="shared" si="149"/>
        <v>3.0048068858971528</v>
      </c>
      <c r="L1072" s="10">
        <f t="shared" ref="L1072:L1126" si="157">K1072*0.3677</f>
        <v>1.1048674919443833</v>
      </c>
      <c r="M1072" s="10">
        <v>1.1904119511090991</v>
      </c>
      <c r="N1072" s="10">
        <v>0.21892258940697149</v>
      </c>
      <c r="O1072" s="247">
        <f t="shared" si="151"/>
        <v>0.21892258940697149</v>
      </c>
      <c r="P1072" s="10">
        <f t="shared" ref="P1072:P1126" si="158">K1072+L1072+M1072+O1072</f>
        <v>5.5190089183576063</v>
      </c>
      <c r="Q1072" s="11">
        <f t="shared" ref="Q1072:Q1126" si="159">P1072/F1072</f>
        <v>7.8395013044852357E-2</v>
      </c>
    </row>
    <row r="1073" spans="1:17">
      <c r="A1073" s="9">
        <f t="shared" si="154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156"/>
        <v>70.599999999999994</v>
      </c>
      <c r="G1073" s="8"/>
      <c r="H1073" s="8"/>
      <c r="I1073" s="8">
        <v>2</v>
      </c>
      <c r="J1073" s="11">
        <f t="shared" si="155"/>
        <v>8.8280732730081665E-4</v>
      </c>
      <c r="K1073" s="18">
        <f t="shared" si="149"/>
        <v>2.0032045905981022</v>
      </c>
      <c r="L1073" s="10">
        <f t="shared" si="157"/>
        <v>0.73657832796292222</v>
      </c>
      <c r="M1073" s="10">
        <v>0.79360796740606609</v>
      </c>
      <c r="N1073" s="10">
        <v>0.14594839293798098</v>
      </c>
      <c r="O1073" s="247">
        <f t="shared" si="151"/>
        <v>0.14594839293798098</v>
      </c>
      <c r="P1073" s="10">
        <f t="shared" si="158"/>
        <v>3.6793392789050716</v>
      </c>
      <c r="Q1073" s="11">
        <f t="shared" si="159"/>
        <v>5.2115287236615751E-2</v>
      </c>
    </row>
    <row r="1074" spans="1:17">
      <c r="A1074" s="9">
        <f t="shared" si="154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156"/>
        <v>126.1</v>
      </c>
      <c r="G1074" s="8"/>
      <c r="H1074" s="8"/>
      <c r="I1074" s="8">
        <v>4</v>
      </c>
      <c r="J1074" s="11">
        <f t="shared" si="155"/>
        <v>1.7656146546016333E-3</v>
      </c>
      <c r="K1074" s="18">
        <f t="shared" si="149"/>
        <v>4.0064091811962044</v>
      </c>
      <c r="L1074" s="10">
        <f t="shared" si="157"/>
        <v>1.4731566559258444</v>
      </c>
      <c r="M1074" s="10">
        <v>1.5872159348121322</v>
      </c>
      <c r="N1074" s="10">
        <v>0.29189678587596196</v>
      </c>
      <c r="O1074" s="247">
        <f t="shared" si="151"/>
        <v>0.29189678587596196</v>
      </c>
      <c r="P1074" s="10">
        <f t="shared" si="158"/>
        <v>7.3586785578101432</v>
      </c>
      <c r="Q1074" s="11">
        <f t="shared" si="159"/>
        <v>5.8355896572641897E-2</v>
      </c>
    </row>
    <row r="1075" spans="1:17">
      <c r="A1075" s="9">
        <f t="shared" si="154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156"/>
        <v>165.8</v>
      </c>
      <c r="G1075" s="8"/>
      <c r="H1075" s="8"/>
      <c r="I1075" s="8">
        <v>4</v>
      </c>
      <c r="J1075" s="11">
        <f t="shared" si="155"/>
        <v>1.7656146546016333E-3</v>
      </c>
      <c r="K1075" s="18">
        <f t="shared" si="149"/>
        <v>4.0064091811962044</v>
      </c>
      <c r="L1075" s="10">
        <f t="shared" si="157"/>
        <v>1.4731566559258444</v>
      </c>
      <c r="M1075" s="10">
        <v>1.5872159348121322</v>
      </c>
      <c r="N1075" s="10">
        <v>0.29189678587596196</v>
      </c>
      <c r="O1075" s="247">
        <f t="shared" si="151"/>
        <v>0.29189678587596196</v>
      </c>
      <c r="P1075" s="10">
        <f t="shared" si="158"/>
        <v>7.3586785578101432</v>
      </c>
      <c r="Q1075" s="11">
        <f t="shared" si="159"/>
        <v>4.4382862230459244E-2</v>
      </c>
    </row>
    <row r="1076" spans="1:17">
      <c r="A1076" s="9">
        <f t="shared" si="154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156"/>
        <v>100.4</v>
      </c>
      <c r="G1076" s="8"/>
      <c r="H1076" s="8"/>
      <c r="I1076" s="8">
        <v>4</v>
      </c>
      <c r="J1076" s="11">
        <f t="shared" si="155"/>
        <v>1.7656146546016333E-3</v>
      </c>
      <c r="K1076" s="18">
        <f t="shared" ref="K1076:K1139" si="160">J1076*$K$2</f>
        <v>4.0064091811962044</v>
      </c>
      <c r="L1076" s="10">
        <f t="shared" si="157"/>
        <v>1.4731566559258444</v>
      </c>
      <c r="M1076" s="10">
        <v>1.5872159348121322</v>
      </c>
      <c r="N1076" s="10">
        <v>0.29189678587596196</v>
      </c>
      <c r="O1076" s="247">
        <f t="shared" si="151"/>
        <v>0.29189678587596196</v>
      </c>
      <c r="P1076" s="10">
        <f t="shared" si="158"/>
        <v>7.3586785578101432</v>
      </c>
      <c r="Q1076" s="11">
        <f t="shared" si="159"/>
        <v>7.3293611133567166E-2</v>
      </c>
    </row>
    <row r="1077" spans="1:17">
      <c r="A1077" s="9">
        <f t="shared" si="154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156"/>
        <v>102.7</v>
      </c>
      <c r="G1077" s="8"/>
      <c r="H1077" s="8"/>
      <c r="I1077" s="8">
        <v>3</v>
      </c>
      <c r="J1077" s="11">
        <f t="shared" ref="J1077:J1140" si="161">2/4531*(I1077+H1077+G1077)</f>
        <v>1.3242109909512249E-3</v>
      </c>
      <c r="K1077" s="18">
        <f t="shared" si="160"/>
        <v>3.0048068858971528</v>
      </c>
      <c r="L1077" s="10">
        <f t="shared" si="157"/>
        <v>1.1048674919443833</v>
      </c>
      <c r="M1077" s="10">
        <v>0</v>
      </c>
      <c r="N1077" s="10">
        <v>0</v>
      </c>
      <c r="O1077" s="247">
        <f t="shared" ref="O1077:O1140" si="162">N1077*$O$2</f>
        <v>0</v>
      </c>
      <c r="P1077" s="10">
        <f t="shared" si="158"/>
        <v>4.1096743778415359</v>
      </c>
      <c r="Q1077" s="11">
        <f t="shared" si="159"/>
        <v>4.0016303581709212E-2</v>
      </c>
    </row>
    <row r="1078" spans="1:17">
      <c r="A1078" s="9">
        <f t="shared" ref="A1078:A1141" si="163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156"/>
        <v>55.2</v>
      </c>
      <c r="G1078" s="8"/>
      <c r="H1078" s="8"/>
      <c r="I1078" s="8">
        <v>1</v>
      </c>
      <c r="J1078" s="11">
        <f t="shared" si="161"/>
        <v>4.4140366365040833E-4</v>
      </c>
      <c r="K1078" s="18">
        <f t="shared" si="160"/>
        <v>1.0016022952990511</v>
      </c>
      <c r="L1078" s="10">
        <f t="shared" si="157"/>
        <v>0.36828916398146111</v>
      </c>
      <c r="M1078" s="10">
        <v>0.39680398370303305</v>
      </c>
      <c r="N1078" s="10">
        <v>7.297419646899049E-2</v>
      </c>
      <c r="O1078" s="247">
        <f t="shared" si="162"/>
        <v>7.297419646899049E-2</v>
      </c>
      <c r="P1078" s="10">
        <f t="shared" si="158"/>
        <v>1.8396696394525358</v>
      </c>
      <c r="Q1078" s="11">
        <f t="shared" si="159"/>
        <v>3.3327348540806809E-2</v>
      </c>
    </row>
    <row r="1079" spans="1:17">
      <c r="A1079" s="9">
        <f t="shared" si="163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156"/>
        <v>84.9</v>
      </c>
      <c r="G1079" s="8"/>
      <c r="H1079" s="8"/>
      <c r="I1079" s="8">
        <v>3</v>
      </c>
      <c r="J1079" s="11">
        <f t="shared" si="161"/>
        <v>1.3242109909512249E-3</v>
      </c>
      <c r="K1079" s="18">
        <f t="shared" si="160"/>
        <v>3.0048068858971528</v>
      </c>
      <c r="L1079" s="10">
        <f t="shared" si="157"/>
        <v>1.1048674919443833</v>
      </c>
      <c r="M1079" s="10">
        <v>1.1904119511090991</v>
      </c>
      <c r="N1079" s="10">
        <v>0.21892258940697149</v>
      </c>
      <c r="O1079" s="247">
        <f t="shared" si="162"/>
        <v>0.21892258940697149</v>
      </c>
      <c r="P1079" s="10">
        <f t="shared" si="158"/>
        <v>5.5190089183576063</v>
      </c>
      <c r="Q1079" s="11">
        <f t="shared" si="159"/>
        <v>6.5005994326944705E-2</v>
      </c>
    </row>
    <row r="1080" spans="1:17">
      <c r="A1080" s="9">
        <f t="shared" si="163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156"/>
        <v>97.9</v>
      </c>
      <c r="G1080" s="8"/>
      <c r="H1080" s="8"/>
      <c r="I1080" s="8">
        <v>3</v>
      </c>
      <c r="J1080" s="11">
        <f t="shared" si="161"/>
        <v>1.3242109909512249E-3</v>
      </c>
      <c r="K1080" s="18">
        <f t="shared" si="160"/>
        <v>3.0048068858971528</v>
      </c>
      <c r="L1080" s="10">
        <f t="shared" si="157"/>
        <v>1.1048674919443833</v>
      </c>
      <c r="M1080" s="10">
        <v>1.1904119511090991</v>
      </c>
      <c r="N1080" s="10">
        <v>0.21892258940697149</v>
      </c>
      <c r="O1080" s="247">
        <f t="shared" si="162"/>
        <v>0.21892258940697149</v>
      </c>
      <c r="P1080" s="10">
        <f t="shared" si="158"/>
        <v>5.5190089183576063</v>
      </c>
      <c r="Q1080" s="11">
        <f t="shared" si="159"/>
        <v>5.6373941964837651E-2</v>
      </c>
    </row>
    <row r="1081" spans="1:17">
      <c r="A1081" s="9">
        <f t="shared" si="163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156"/>
        <v>76.599999999999994</v>
      </c>
      <c r="G1081" s="8"/>
      <c r="H1081" s="8"/>
      <c r="I1081" s="8">
        <v>0</v>
      </c>
      <c r="J1081" s="11">
        <f t="shared" si="161"/>
        <v>0</v>
      </c>
      <c r="K1081" s="18">
        <f t="shared" si="160"/>
        <v>0</v>
      </c>
      <c r="L1081" s="10">
        <f t="shared" si="157"/>
        <v>0</v>
      </c>
      <c r="M1081" s="10">
        <v>0.79360796740606609</v>
      </c>
      <c r="N1081" s="10">
        <v>0.14594839293798098</v>
      </c>
      <c r="O1081" s="247">
        <f t="shared" si="162"/>
        <v>0.14594839293798098</v>
      </c>
      <c r="P1081" s="10">
        <f t="shared" si="158"/>
        <v>0.9395563603440471</v>
      </c>
      <c r="Q1081" s="11">
        <f t="shared" si="159"/>
        <v>1.2265748829556751E-2</v>
      </c>
    </row>
    <row r="1082" spans="1:17">
      <c r="A1082" s="9">
        <f t="shared" si="163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156"/>
        <v>34.9</v>
      </c>
      <c r="G1082" s="8"/>
      <c r="H1082" s="8"/>
      <c r="I1082" s="8">
        <v>1</v>
      </c>
      <c r="J1082" s="11">
        <f t="shared" si="161"/>
        <v>4.4140366365040833E-4</v>
      </c>
      <c r="K1082" s="18">
        <f t="shared" si="160"/>
        <v>1.0016022952990511</v>
      </c>
      <c r="L1082" s="10">
        <f t="shared" si="157"/>
        <v>0.36828916398146111</v>
      </c>
      <c r="M1082" s="10">
        <v>0.39680398370303305</v>
      </c>
      <c r="N1082" s="10">
        <v>7.297419646899049E-2</v>
      </c>
      <c r="O1082" s="247">
        <f t="shared" si="162"/>
        <v>7.297419646899049E-2</v>
      </c>
      <c r="P1082" s="10">
        <f t="shared" si="158"/>
        <v>1.8396696394525358</v>
      </c>
      <c r="Q1082" s="11">
        <f t="shared" si="159"/>
        <v>5.2712597118983837E-2</v>
      </c>
    </row>
    <row r="1083" spans="1:17">
      <c r="A1083" s="9">
        <f t="shared" si="163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156"/>
        <v>73.099999999999994</v>
      </c>
      <c r="G1083" s="8"/>
      <c r="H1083" s="8"/>
      <c r="I1083" s="8">
        <v>2</v>
      </c>
      <c r="J1083" s="11">
        <f t="shared" si="161"/>
        <v>8.8280732730081665E-4</v>
      </c>
      <c r="K1083" s="18">
        <f t="shared" si="160"/>
        <v>2.0032045905981022</v>
      </c>
      <c r="L1083" s="10">
        <f t="shared" si="157"/>
        <v>0.73657832796292222</v>
      </c>
      <c r="M1083" s="10">
        <v>0.79360796740606609</v>
      </c>
      <c r="N1083" s="10">
        <v>0.14594839293798098</v>
      </c>
      <c r="O1083" s="247">
        <f t="shared" si="162"/>
        <v>0.14594839293798098</v>
      </c>
      <c r="P1083" s="10">
        <f t="shared" si="158"/>
        <v>3.6793392789050716</v>
      </c>
      <c r="Q1083" s="11">
        <f t="shared" si="159"/>
        <v>5.0332958671752012E-2</v>
      </c>
    </row>
    <row r="1084" spans="1:17">
      <c r="A1084" s="9">
        <f t="shared" si="163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156"/>
        <v>65.099999999999994</v>
      </c>
      <c r="G1084" s="8"/>
      <c r="H1084" s="8"/>
      <c r="I1084" s="8">
        <v>2</v>
      </c>
      <c r="J1084" s="11">
        <f t="shared" si="161"/>
        <v>8.8280732730081665E-4</v>
      </c>
      <c r="K1084" s="18">
        <f t="shared" si="160"/>
        <v>2.0032045905981022</v>
      </c>
      <c r="L1084" s="10">
        <f t="shared" si="157"/>
        <v>0.73657832796292222</v>
      </c>
      <c r="M1084" s="10">
        <v>0.79360796740606609</v>
      </c>
      <c r="N1084" s="10">
        <v>0.14594839293798098</v>
      </c>
      <c r="O1084" s="247">
        <f t="shared" si="162"/>
        <v>0.14594839293798098</v>
      </c>
      <c r="P1084" s="10">
        <f t="shared" si="158"/>
        <v>3.6793392789050716</v>
      </c>
      <c r="Q1084" s="11">
        <f t="shared" si="159"/>
        <v>5.651826849316547E-2</v>
      </c>
    </row>
    <row r="1085" spans="1:17">
      <c r="A1085" s="9">
        <f t="shared" si="163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156"/>
        <v>185</v>
      </c>
      <c r="G1085" s="8"/>
      <c r="H1085" s="8"/>
      <c r="I1085" s="8">
        <v>7</v>
      </c>
      <c r="J1085" s="11">
        <f t="shared" si="161"/>
        <v>3.0898256455528582E-3</v>
      </c>
      <c r="K1085" s="18">
        <f t="shared" si="160"/>
        <v>7.0112160670933577</v>
      </c>
      <c r="L1085" s="10">
        <f t="shared" si="157"/>
        <v>2.5780241478702277</v>
      </c>
      <c r="M1085" s="10">
        <v>2.7776278859212313</v>
      </c>
      <c r="N1085" s="10">
        <v>0.51081937528293342</v>
      </c>
      <c r="O1085" s="247">
        <f t="shared" si="162"/>
        <v>0.51081937528293342</v>
      </c>
      <c r="P1085" s="10">
        <f t="shared" si="158"/>
        <v>12.877687476167749</v>
      </c>
      <c r="Q1085" s="11">
        <f t="shared" si="159"/>
        <v>6.9609121492798645E-2</v>
      </c>
    </row>
    <row r="1086" spans="1:17">
      <c r="A1086" s="9">
        <f t="shared" si="163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156"/>
        <v>527.4</v>
      </c>
      <c r="G1086" s="8"/>
      <c r="H1086" s="8"/>
      <c r="I1086" s="8">
        <v>12</v>
      </c>
      <c r="J1086" s="11">
        <f t="shared" si="161"/>
        <v>5.2968439638048995E-3</v>
      </c>
      <c r="K1086" s="18">
        <f t="shared" si="160"/>
        <v>12.019227543588611</v>
      </c>
      <c r="L1086" s="10">
        <f t="shared" si="157"/>
        <v>4.4194699677775331</v>
      </c>
      <c r="M1086" s="10">
        <v>4.7616478044363966</v>
      </c>
      <c r="N1086" s="10">
        <v>0.87569035762788594</v>
      </c>
      <c r="O1086" s="247">
        <f t="shared" si="162"/>
        <v>0.87569035762788594</v>
      </c>
      <c r="P1086" s="10">
        <f t="shared" si="158"/>
        <v>22.076035673430425</v>
      </c>
      <c r="Q1086" s="11">
        <f t="shared" si="159"/>
        <v>4.1858239805518442E-2</v>
      </c>
    </row>
    <row r="1087" spans="1:17">
      <c r="A1087" s="9">
        <f t="shared" si="163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156"/>
        <v>520.9</v>
      </c>
      <c r="G1087" s="8"/>
      <c r="H1087" s="8"/>
      <c r="I1087" s="8">
        <v>12</v>
      </c>
      <c r="J1087" s="11">
        <f t="shared" si="161"/>
        <v>5.2968439638048995E-3</v>
      </c>
      <c r="K1087" s="18">
        <f t="shared" si="160"/>
        <v>12.019227543588611</v>
      </c>
      <c r="L1087" s="10">
        <f t="shared" si="157"/>
        <v>4.4194699677775331</v>
      </c>
      <c r="M1087" s="10">
        <v>4.7616478044363966</v>
      </c>
      <c r="N1087" s="10">
        <v>0.87569035762788594</v>
      </c>
      <c r="O1087" s="247">
        <f t="shared" si="162"/>
        <v>0.87569035762788594</v>
      </c>
      <c r="P1087" s="10">
        <f t="shared" si="158"/>
        <v>22.076035673430425</v>
      </c>
      <c r="Q1087" s="11">
        <f t="shared" si="159"/>
        <v>4.2380563780822472E-2</v>
      </c>
    </row>
    <row r="1088" spans="1:17">
      <c r="A1088" s="9">
        <f t="shared" si="163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156"/>
        <v>308.3</v>
      </c>
      <c r="G1088" s="8"/>
      <c r="H1088" s="8"/>
      <c r="I1088" s="8">
        <v>8</v>
      </c>
      <c r="J1088" s="11">
        <f t="shared" si="161"/>
        <v>3.5312293092032666E-3</v>
      </c>
      <c r="K1088" s="18">
        <f t="shared" si="160"/>
        <v>8.0128183623924087</v>
      </c>
      <c r="L1088" s="10">
        <f t="shared" si="157"/>
        <v>2.9463133118516889</v>
      </c>
      <c r="M1088" s="10">
        <v>3.1744318696242644</v>
      </c>
      <c r="N1088" s="10">
        <v>0.58379357175192392</v>
      </c>
      <c r="O1088" s="247">
        <f t="shared" si="162"/>
        <v>0.58379357175192392</v>
      </c>
      <c r="P1088" s="10">
        <f t="shared" si="158"/>
        <v>14.717357115620286</v>
      </c>
      <c r="Q1088" s="11">
        <f t="shared" si="159"/>
        <v>4.7737129794421948E-2</v>
      </c>
    </row>
    <row r="1089" spans="1:17">
      <c r="A1089" s="9">
        <f t="shared" si="163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156"/>
        <v>524.94000000000005</v>
      </c>
      <c r="G1089" s="8"/>
      <c r="H1089" s="8"/>
      <c r="I1089" s="8">
        <v>12</v>
      </c>
      <c r="J1089" s="11">
        <f t="shared" si="161"/>
        <v>5.2968439638048995E-3</v>
      </c>
      <c r="K1089" s="18">
        <f t="shared" si="160"/>
        <v>12.019227543588611</v>
      </c>
      <c r="L1089" s="10">
        <f t="shared" si="157"/>
        <v>4.4194699677775331</v>
      </c>
      <c r="M1089" s="10">
        <v>4.7616478044363966</v>
      </c>
      <c r="N1089" s="10">
        <v>0.87569035762788594</v>
      </c>
      <c r="O1089" s="247">
        <f t="shared" si="162"/>
        <v>0.87569035762788594</v>
      </c>
      <c r="P1089" s="10">
        <f t="shared" si="158"/>
        <v>22.076035673430425</v>
      </c>
      <c r="Q1089" s="11">
        <f t="shared" si="159"/>
        <v>4.2054397975826614E-2</v>
      </c>
    </row>
    <row r="1090" spans="1:17">
      <c r="A1090" s="9">
        <f t="shared" si="163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156"/>
        <v>522.54999999999995</v>
      </c>
      <c r="G1090" s="8"/>
      <c r="H1090" s="8"/>
      <c r="I1090" s="8">
        <v>12</v>
      </c>
      <c r="J1090" s="11">
        <f t="shared" si="161"/>
        <v>5.2968439638048995E-3</v>
      </c>
      <c r="K1090" s="18">
        <f t="shared" si="160"/>
        <v>12.019227543588611</v>
      </c>
      <c r="L1090" s="10">
        <f t="shared" si="157"/>
        <v>4.4194699677775331</v>
      </c>
      <c r="M1090" s="10">
        <v>4.7616478044363966</v>
      </c>
      <c r="N1090" s="10">
        <v>0.87569035762788594</v>
      </c>
      <c r="O1090" s="247">
        <f t="shared" si="162"/>
        <v>0.87569035762788594</v>
      </c>
      <c r="P1090" s="10">
        <f t="shared" si="158"/>
        <v>22.076035673430425</v>
      </c>
      <c r="Q1090" s="11">
        <f t="shared" si="159"/>
        <v>4.2246743227309209E-2</v>
      </c>
    </row>
    <row r="1091" spans="1:17">
      <c r="A1091" s="9">
        <f t="shared" si="163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156"/>
        <v>315.77999999999997</v>
      </c>
      <c r="G1091" s="8"/>
      <c r="H1091" s="8"/>
      <c r="I1091" s="8">
        <v>8</v>
      </c>
      <c r="J1091" s="11">
        <f t="shared" si="161"/>
        <v>3.5312293092032666E-3</v>
      </c>
      <c r="K1091" s="18">
        <f t="shared" si="160"/>
        <v>8.0128183623924087</v>
      </c>
      <c r="L1091" s="10">
        <f t="shared" si="157"/>
        <v>2.9463133118516889</v>
      </c>
      <c r="M1091" s="10">
        <v>3.1744318696242644</v>
      </c>
      <c r="N1091" s="10">
        <v>0.58379357175192392</v>
      </c>
      <c r="O1091" s="247">
        <f t="shared" si="162"/>
        <v>0.58379357175192392</v>
      </c>
      <c r="P1091" s="10">
        <f t="shared" si="158"/>
        <v>14.717357115620286</v>
      </c>
      <c r="Q1091" s="11">
        <f t="shared" si="159"/>
        <v>4.6606362390335956E-2</v>
      </c>
    </row>
    <row r="1092" spans="1:17">
      <c r="A1092" s="9">
        <f t="shared" si="163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156"/>
        <v>538.4</v>
      </c>
      <c r="G1092" s="8"/>
      <c r="H1092" s="8"/>
      <c r="I1092" s="8">
        <v>13</v>
      </c>
      <c r="J1092" s="11">
        <f t="shared" si="161"/>
        <v>5.7382476274553083E-3</v>
      </c>
      <c r="K1092" s="18">
        <f t="shared" si="160"/>
        <v>13.020829838887664</v>
      </c>
      <c r="L1092" s="10">
        <f t="shared" si="157"/>
        <v>4.7877591317589943</v>
      </c>
      <c r="M1092" s="10">
        <v>4.7616478044363966</v>
      </c>
      <c r="N1092" s="10">
        <v>0.87569035762788594</v>
      </c>
      <c r="O1092" s="247">
        <f t="shared" si="162"/>
        <v>0.87569035762788594</v>
      </c>
      <c r="P1092" s="10">
        <f t="shared" si="158"/>
        <v>23.445927132710942</v>
      </c>
      <c r="Q1092" s="11">
        <f t="shared" si="159"/>
        <v>4.3547412950800411E-2</v>
      </c>
    </row>
    <row r="1093" spans="1:17">
      <c r="A1093" s="9">
        <f t="shared" si="163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156"/>
        <v>509.66</v>
      </c>
      <c r="G1093" s="8"/>
      <c r="H1093" s="8"/>
      <c r="I1093" s="8">
        <v>12</v>
      </c>
      <c r="J1093" s="11">
        <f t="shared" si="161"/>
        <v>5.2968439638048995E-3</v>
      </c>
      <c r="K1093" s="18">
        <f t="shared" si="160"/>
        <v>12.019227543588611</v>
      </c>
      <c r="L1093" s="10">
        <f t="shared" si="157"/>
        <v>4.4194699677775331</v>
      </c>
      <c r="M1093" s="10">
        <v>4.7616478044363966</v>
      </c>
      <c r="N1093" s="10">
        <v>0.87569035762788594</v>
      </c>
      <c r="O1093" s="247">
        <f t="shared" si="162"/>
        <v>0.87569035762788594</v>
      </c>
      <c r="P1093" s="10">
        <f t="shared" si="158"/>
        <v>22.076035673430425</v>
      </c>
      <c r="Q1093" s="11">
        <f t="shared" si="159"/>
        <v>4.3315221271887971E-2</v>
      </c>
    </row>
    <row r="1094" spans="1:17">
      <c r="A1094" s="9">
        <f t="shared" si="163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156"/>
        <v>508.2</v>
      </c>
      <c r="G1094" s="8"/>
      <c r="H1094" s="8"/>
      <c r="I1094" s="8">
        <v>12</v>
      </c>
      <c r="J1094" s="11">
        <f t="shared" si="161"/>
        <v>5.2968439638048995E-3</v>
      </c>
      <c r="K1094" s="18">
        <f t="shared" si="160"/>
        <v>12.019227543588611</v>
      </c>
      <c r="L1094" s="10">
        <f t="shared" si="157"/>
        <v>4.4194699677775331</v>
      </c>
      <c r="M1094" s="10">
        <v>4.7616478044363966</v>
      </c>
      <c r="N1094" s="10">
        <v>0.87569035762788594</v>
      </c>
      <c r="O1094" s="247">
        <f t="shared" si="162"/>
        <v>0.87569035762788594</v>
      </c>
      <c r="P1094" s="10">
        <f t="shared" si="158"/>
        <v>22.076035673430425</v>
      </c>
      <c r="Q1094" s="11">
        <f t="shared" si="159"/>
        <v>4.3439660907970142E-2</v>
      </c>
    </row>
    <row r="1095" spans="1:17">
      <c r="A1095" s="9">
        <f t="shared" si="163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156"/>
        <v>362.92</v>
      </c>
      <c r="G1095" s="8"/>
      <c r="H1095" s="8"/>
      <c r="I1095" s="8">
        <v>8</v>
      </c>
      <c r="J1095" s="11">
        <f t="shared" si="161"/>
        <v>3.5312293092032666E-3</v>
      </c>
      <c r="K1095" s="18">
        <f t="shared" si="160"/>
        <v>8.0128183623924087</v>
      </c>
      <c r="L1095" s="10">
        <f t="shared" si="157"/>
        <v>2.9463133118516889</v>
      </c>
      <c r="M1095" s="10">
        <v>3.1744318696242644</v>
      </c>
      <c r="N1095" s="10">
        <v>0.58379357175192392</v>
      </c>
      <c r="O1095" s="247">
        <f t="shared" si="162"/>
        <v>0.58379357175192392</v>
      </c>
      <c r="P1095" s="10">
        <f t="shared" si="158"/>
        <v>14.717357115620286</v>
      </c>
      <c r="Q1095" s="11">
        <f t="shared" si="159"/>
        <v>4.0552620730795456E-2</v>
      </c>
    </row>
    <row r="1096" spans="1:17">
      <c r="A1096" s="9">
        <f t="shared" si="163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156"/>
        <v>507.8</v>
      </c>
      <c r="G1096" s="8"/>
      <c r="H1096" s="8"/>
      <c r="I1096" s="8">
        <v>12</v>
      </c>
      <c r="J1096" s="11">
        <f t="shared" si="161"/>
        <v>5.2968439638048995E-3</v>
      </c>
      <c r="K1096" s="18">
        <f t="shared" si="160"/>
        <v>12.019227543588611</v>
      </c>
      <c r="L1096" s="10">
        <f t="shared" si="157"/>
        <v>4.4194699677775331</v>
      </c>
      <c r="M1096" s="10">
        <v>4.7616478044363966</v>
      </c>
      <c r="N1096" s="10">
        <v>0.87569035762788594</v>
      </c>
      <c r="O1096" s="247">
        <f t="shared" si="162"/>
        <v>0.87569035762788594</v>
      </c>
      <c r="P1096" s="10">
        <f t="shared" si="158"/>
        <v>22.076035673430425</v>
      </c>
      <c r="Q1096" s="11">
        <f t="shared" si="159"/>
        <v>4.3473878837003592E-2</v>
      </c>
    </row>
    <row r="1097" spans="1:17">
      <c r="A1097" s="9">
        <f t="shared" si="163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156"/>
        <v>511.64</v>
      </c>
      <c r="G1097" s="8"/>
      <c r="H1097" s="8"/>
      <c r="I1097" s="8">
        <v>12</v>
      </c>
      <c r="J1097" s="11">
        <f t="shared" si="161"/>
        <v>5.2968439638048995E-3</v>
      </c>
      <c r="K1097" s="18">
        <f t="shared" si="160"/>
        <v>12.019227543588611</v>
      </c>
      <c r="L1097" s="10">
        <f t="shared" si="157"/>
        <v>4.4194699677775331</v>
      </c>
      <c r="M1097" s="10">
        <v>4.7616478044363966</v>
      </c>
      <c r="N1097" s="10">
        <v>0.87569035762788594</v>
      </c>
      <c r="O1097" s="247">
        <f t="shared" si="162"/>
        <v>0.87569035762788594</v>
      </c>
      <c r="P1097" s="10">
        <f t="shared" si="158"/>
        <v>22.076035673430425</v>
      </c>
      <c r="Q1097" s="11">
        <f t="shared" si="159"/>
        <v>4.3147595327633542E-2</v>
      </c>
    </row>
    <row r="1098" spans="1:17">
      <c r="A1098" s="9">
        <f t="shared" si="163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156"/>
        <v>317.8</v>
      </c>
      <c r="G1098" s="8"/>
      <c r="H1098" s="8"/>
      <c r="I1098" s="8">
        <v>8</v>
      </c>
      <c r="J1098" s="11">
        <f t="shared" si="161"/>
        <v>3.5312293092032666E-3</v>
      </c>
      <c r="K1098" s="18">
        <f t="shared" si="160"/>
        <v>8.0128183623924087</v>
      </c>
      <c r="L1098" s="10">
        <f t="shared" si="157"/>
        <v>2.9463133118516889</v>
      </c>
      <c r="M1098" s="10">
        <v>3.1744318696242644</v>
      </c>
      <c r="N1098" s="10">
        <v>0.58379357175192392</v>
      </c>
      <c r="O1098" s="247">
        <f t="shared" si="162"/>
        <v>0.58379357175192392</v>
      </c>
      <c r="P1098" s="10">
        <f t="shared" si="158"/>
        <v>14.717357115620286</v>
      </c>
      <c r="Q1098" s="11">
        <f t="shared" si="159"/>
        <v>4.6310123082505622E-2</v>
      </c>
    </row>
    <row r="1099" spans="1:17">
      <c r="A1099" s="9">
        <f t="shared" si="163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156"/>
        <v>514.9</v>
      </c>
      <c r="G1099" s="8"/>
      <c r="H1099" s="8"/>
      <c r="I1099" s="8">
        <v>12</v>
      </c>
      <c r="J1099" s="11">
        <f t="shared" si="161"/>
        <v>5.2968439638048995E-3</v>
      </c>
      <c r="K1099" s="18">
        <f t="shared" si="160"/>
        <v>12.019227543588611</v>
      </c>
      <c r="L1099" s="10">
        <f t="shared" si="157"/>
        <v>4.4194699677775331</v>
      </c>
      <c r="M1099" s="10">
        <v>4.7616478044363966</v>
      </c>
      <c r="N1099" s="10">
        <v>0.87569035762788594</v>
      </c>
      <c r="O1099" s="247">
        <f t="shared" si="162"/>
        <v>0.87569035762788594</v>
      </c>
      <c r="P1099" s="10">
        <f t="shared" si="158"/>
        <v>22.076035673430425</v>
      </c>
      <c r="Q1099" s="11">
        <f t="shared" si="159"/>
        <v>4.2874413815168821E-2</v>
      </c>
    </row>
    <row r="1100" spans="1:17">
      <c r="A1100" s="9">
        <f t="shared" si="163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156"/>
        <v>513.5</v>
      </c>
      <c r="G1100" s="8"/>
      <c r="H1100" s="8"/>
      <c r="I1100" s="8">
        <v>12</v>
      </c>
      <c r="J1100" s="11">
        <f t="shared" si="161"/>
        <v>5.2968439638048995E-3</v>
      </c>
      <c r="K1100" s="18">
        <f t="shared" si="160"/>
        <v>12.019227543588611</v>
      </c>
      <c r="L1100" s="10">
        <f t="shared" si="157"/>
        <v>4.4194699677775331</v>
      </c>
      <c r="M1100" s="10">
        <v>4.7616478044363966</v>
      </c>
      <c r="N1100" s="10">
        <v>0.87569035762788594</v>
      </c>
      <c r="O1100" s="247">
        <f t="shared" si="162"/>
        <v>0.87569035762788594</v>
      </c>
      <c r="P1100" s="10">
        <f t="shared" si="158"/>
        <v>22.076035673430425</v>
      </c>
      <c r="Q1100" s="11">
        <f t="shared" si="159"/>
        <v>4.2991306082629847E-2</v>
      </c>
    </row>
    <row r="1101" spans="1:17">
      <c r="A1101" s="9">
        <f t="shared" si="163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156"/>
        <v>314.7</v>
      </c>
      <c r="G1101" s="8"/>
      <c r="H1101" s="8"/>
      <c r="I1101" s="8">
        <v>8</v>
      </c>
      <c r="J1101" s="11">
        <f t="shared" si="161"/>
        <v>3.5312293092032666E-3</v>
      </c>
      <c r="K1101" s="18">
        <f t="shared" si="160"/>
        <v>8.0128183623924087</v>
      </c>
      <c r="L1101" s="10">
        <f t="shared" si="157"/>
        <v>2.9463133118516889</v>
      </c>
      <c r="M1101" s="10">
        <v>3.1744318696242644</v>
      </c>
      <c r="N1101" s="10">
        <v>0.58379357175192392</v>
      </c>
      <c r="O1101" s="247">
        <f t="shared" si="162"/>
        <v>0.58379357175192392</v>
      </c>
      <c r="P1101" s="10">
        <f t="shared" si="158"/>
        <v>14.717357115620286</v>
      </c>
      <c r="Q1101" s="11">
        <f t="shared" si="159"/>
        <v>4.6766307961932908E-2</v>
      </c>
    </row>
    <row r="1102" spans="1:17">
      <c r="A1102" s="9">
        <f t="shared" si="163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156"/>
        <v>368.4</v>
      </c>
      <c r="G1102" s="8"/>
      <c r="H1102" s="8"/>
      <c r="I1102" s="8">
        <v>7</v>
      </c>
      <c r="J1102" s="11">
        <f t="shared" si="161"/>
        <v>3.0898256455528582E-3</v>
      </c>
      <c r="K1102" s="18">
        <f t="shared" si="160"/>
        <v>7.0112160670933577</v>
      </c>
      <c r="L1102" s="10">
        <f t="shared" si="157"/>
        <v>2.5780241478702277</v>
      </c>
      <c r="M1102" s="10">
        <v>2.7776278859212313</v>
      </c>
      <c r="N1102" s="10">
        <v>0.51081937528293342</v>
      </c>
      <c r="O1102" s="247">
        <f t="shared" si="162"/>
        <v>0.51081937528293342</v>
      </c>
      <c r="P1102" s="10">
        <f t="shared" si="158"/>
        <v>12.877687476167749</v>
      </c>
      <c r="Q1102" s="11">
        <f t="shared" si="159"/>
        <v>3.4955720619347853E-2</v>
      </c>
    </row>
    <row r="1103" spans="1:17">
      <c r="A1103" s="9">
        <f t="shared" si="163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156"/>
        <v>506.3</v>
      </c>
      <c r="G1103" s="8"/>
      <c r="H1103" s="8"/>
      <c r="I1103" s="8">
        <v>12</v>
      </c>
      <c r="J1103" s="11">
        <f t="shared" si="161"/>
        <v>5.2968439638048995E-3</v>
      </c>
      <c r="K1103" s="18">
        <f t="shared" si="160"/>
        <v>12.019227543588611</v>
      </c>
      <c r="L1103" s="10">
        <f t="shared" si="157"/>
        <v>4.4194699677775331</v>
      </c>
      <c r="M1103" s="10">
        <v>4.7616478044363966</v>
      </c>
      <c r="N1103" s="10">
        <v>0.87569035762788594</v>
      </c>
      <c r="O1103" s="247">
        <f t="shared" si="162"/>
        <v>0.87569035762788594</v>
      </c>
      <c r="P1103" s="10">
        <f t="shared" si="158"/>
        <v>22.076035673430425</v>
      </c>
      <c r="Q1103" s="11">
        <f t="shared" si="159"/>
        <v>4.3602677608987603E-2</v>
      </c>
    </row>
    <row r="1104" spans="1:17">
      <c r="A1104" s="9">
        <f t="shared" si="163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156"/>
        <v>312.3</v>
      </c>
      <c r="G1104" s="8"/>
      <c r="H1104" s="8"/>
      <c r="I1104" s="8">
        <v>8</v>
      </c>
      <c r="J1104" s="11">
        <f t="shared" si="161"/>
        <v>3.5312293092032666E-3</v>
      </c>
      <c r="K1104" s="18">
        <f t="shared" si="160"/>
        <v>8.0128183623924087</v>
      </c>
      <c r="L1104" s="10">
        <f t="shared" si="157"/>
        <v>2.9463133118516889</v>
      </c>
      <c r="M1104" s="10">
        <v>3.1744318696242644</v>
      </c>
      <c r="N1104" s="10">
        <v>0.58379357175192392</v>
      </c>
      <c r="O1104" s="247">
        <f t="shared" si="162"/>
        <v>0.58379357175192392</v>
      </c>
      <c r="P1104" s="10">
        <f t="shared" si="158"/>
        <v>14.717357115620286</v>
      </c>
      <c r="Q1104" s="11">
        <f t="shared" si="159"/>
        <v>4.7125703220045743E-2</v>
      </c>
    </row>
    <row r="1105" spans="1:17">
      <c r="A1105" s="9">
        <f t="shared" si="163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56"/>
        <v>774.9</v>
      </c>
      <c r="G1105" s="8"/>
      <c r="H1105" s="8"/>
      <c r="I1105" s="8">
        <v>23</v>
      </c>
      <c r="J1105" s="11">
        <f t="shared" si="161"/>
        <v>1.0152284263959392E-2</v>
      </c>
      <c r="K1105" s="18">
        <f t="shared" si="160"/>
        <v>23.036852791878175</v>
      </c>
      <c r="L1105" s="10">
        <f t="shared" si="157"/>
        <v>8.4706507715736059</v>
      </c>
      <c r="M1105" s="10">
        <v>9.1264916251697592</v>
      </c>
      <c r="N1105" s="10">
        <v>1.6784065187867814</v>
      </c>
      <c r="O1105" s="247">
        <f t="shared" si="162"/>
        <v>1.6784065187867814</v>
      </c>
      <c r="P1105" s="10">
        <f t="shared" si="158"/>
        <v>42.31240170740832</v>
      </c>
      <c r="Q1105" s="11">
        <f t="shared" si="159"/>
        <v>5.4603693002204572E-2</v>
      </c>
    </row>
    <row r="1106" spans="1:17">
      <c r="A1106" s="9">
        <f t="shared" si="163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56"/>
        <v>776.8</v>
      </c>
      <c r="G1106" s="8"/>
      <c r="H1106" s="8"/>
      <c r="I1106" s="8">
        <v>25</v>
      </c>
      <c r="J1106" s="11">
        <f t="shared" si="161"/>
        <v>1.1035091591260208E-2</v>
      </c>
      <c r="K1106" s="18">
        <f t="shared" si="160"/>
        <v>25.040057382476277</v>
      </c>
      <c r="L1106" s="10">
        <f t="shared" si="157"/>
        <v>9.2072290995365282</v>
      </c>
      <c r="M1106" s="10">
        <v>9.9200995925758253</v>
      </c>
      <c r="N1106" s="10">
        <v>1.8243549117247622</v>
      </c>
      <c r="O1106" s="247">
        <f t="shared" si="162"/>
        <v>1.8243549117247622</v>
      </c>
      <c r="P1106" s="10">
        <f t="shared" si="158"/>
        <v>45.991740986313388</v>
      </c>
      <c r="Q1106" s="11">
        <f t="shared" si="159"/>
        <v>5.9206669652823625E-2</v>
      </c>
    </row>
    <row r="1107" spans="1:17">
      <c r="A1107" s="9">
        <f t="shared" si="163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156"/>
        <v>312.8</v>
      </c>
      <c r="G1107" s="8"/>
      <c r="H1107" s="8"/>
      <c r="I1107" s="8">
        <v>8</v>
      </c>
      <c r="J1107" s="11">
        <f t="shared" si="161"/>
        <v>3.5312293092032666E-3</v>
      </c>
      <c r="K1107" s="18">
        <f t="shared" si="160"/>
        <v>8.0128183623924087</v>
      </c>
      <c r="L1107" s="10">
        <f t="shared" si="157"/>
        <v>2.9463133118516889</v>
      </c>
      <c r="M1107" s="10">
        <v>3.1744318696242644</v>
      </c>
      <c r="N1107" s="10">
        <v>0.58379357175192392</v>
      </c>
      <c r="O1107" s="247">
        <f t="shared" si="162"/>
        <v>0.58379357175192392</v>
      </c>
      <c r="P1107" s="10">
        <f t="shared" si="158"/>
        <v>14.717357115620286</v>
      </c>
      <c r="Q1107" s="11">
        <f t="shared" si="159"/>
        <v>4.7050374410550787E-2</v>
      </c>
    </row>
    <row r="1108" spans="1:17">
      <c r="A1108" s="9">
        <f t="shared" si="163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156"/>
        <v>317.2</v>
      </c>
      <c r="G1108" s="8"/>
      <c r="H1108" s="8"/>
      <c r="I1108" s="8">
        <v>8</v>
      </c>
      <c r="J1108" s="11">
        <f t="shared" si="161"/>
        <v>3.5312293092032666E-3</v>
      </c>
      <c r="K1108" s="18">
        <f t="shared" si="160"/>
        <v>8.0128183623924087</v>
      </c>
      <c r="L1108" s="10">
        <f t="shared" si="157"/>
        <v>2.9463133118516889</v>
      </c>
      <c r="M1108" s="10">
        <v>3.1744318696242644</v>
      </c>
      <c r="N1108" s="10">
        <v>0.58379357175192392</v>
      </c>
      <c r="O1108" s="247">
        <f t="shared" si="162"/>
        <v>0.58379357175192392</v>
      </c>
      <c r="P1108" s="10">
        <f t="shared" si="158"/>
        <v>14.717357115620286</v>
      </c>
      <c r="Q1108" s="11">
        <f t="shared" si="159"/>
        <v>4.6397721045461179E-2</v>
      </c>
    </row>
    <row r="1109" spans="1:17">
      <c r="A1109" s="9">
        <f t="shared" si="163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156"/>
        <v>329.5</v>
      </c>
      <c r="G1109" s="8"/>
      <c r="H1109" s="8"/>
      <c r="I1109" s="8">
        <v>8</v>
      </c>
      <c r="J1109" s="11">
        <f t="shared" si="161"/>
        <v>3.5312293092032666E-3</v>
      </c>
      <c r="K1109" s="18">
        <f t="shared" si="160"/>
        <v>8.0128183623924087</v>
      </c>
      <c r="L1109" s="10">
        <f t="shared" si="157"/>
        <v>2.9463133118516889</v>
      </c>
      <c r="M1109" s="10">
        <v>3.1744318696242644</v>
      </c>
      <c r="N1109" s="10">
        <v>0.58379357175192392</v>
      </c>
      <c r="O1109" s="247">
        <f t="shared" si="162"/>
        <v>0.58379357175192392</v>
      </c>
      <c r="P1109" s="10">
        <f t="shared" si="158"/>
        <v>14.717357115620286</v>
      </c>
      <c r="Q1109" s="11">
        <f t="shared" si="159"/>
        <v>4.466572720977325E-2</v>
      </c>
    </row>
    <row r="1110" spans="1:17">
      <c r="A1110" s="9">
        <f t="shared" si="163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156"/>
        <v>314.2</v>
      </c>
      <c r="G1110" s="8"/>
      <c r="H1110" s="8"/>
      <c r="I1110" s="8">
        <v>8</v>
      </c>
      <c r="J1110" s="11">
        <f t="shared" si="161"/>
        <v>3.5312293092032666E-3</v>
      </c>
      <c r="K1110" s="18">
        <f t="shared" si="160"/>
        <v>8.0128183623924087</v>
      </c>
      <c r="L1110" s="10">
        <f t="shared" si="157"/>
        <v>2.9463133118516889</v>
      </c>
      <c r="M1110" s="10">
        <v>3.1744318696242644</v>
      </c>
      <c r="N1110" s="10">
        <v>0.58379357175192392</v>
      </c>
      <c r="O1110" s="247">
        <f t="shared" si="162"/>
        <v>0.58379357175192392</v>
      </c>
      <c r="P1110" s="10">
        <f t="shared" si="158"/>
        <v>14.717357115620286</v>
      </c>
      <c r="Q1110" s="11">
        <f t="shared" si="159"/>
        <v>4.6840729203119949E-2</v>
      </c>
    </row>
    <row r="1111" spans="1:17">
      <c r="A1111" s="9">
        <f t="shared" si="163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156"/>
        <v>317.7</v>
      </c>
      <c r="G1111" s="8"/>
      <c r="H1111" s="8"/>
      <c r="I1111" s="8">
        <v>8</v>
      </c>
      <c r="J1111" s="11">
        <f t="shared" si="161"/>
        <v>3.5312293092032666E-3</v>
      </c>
      <c r="K1111" s="18">
        <f t="shared" si="160"/>
        <v>8.0128183623924087</v>
      </c>
      <c r="L1111" s="10">
        <f t="shared" si="157"/>
        <v>2.9463133118516889</v>
      </c>
      <c r="M1111" s="10">
        <v>3.1744318696242644</v>
      </c>
      <c r="N1111" s="10">
        <v>0.58379357175192392</v>
      </c>
      <c r="O1111" s="247">
        <f t="shared" si="162"/>
        <v>0.58379357175192392</v>
      </c>
      <c r="P1111" s="10">
        <f t="shared" si="158"/>
        <v>14.717357115620286</v>
      </c>
      <c r="Q1111" s="11">
        <f t="shared" si="159"/>
        <v>4.6324699765880661E-2</v>
      </c>
    </row>
    <row r="1112" spans="1:17">
      <c r="A1112" s="9">
        <f t="shared" si="163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156"/>
        <v>197.7</v>
      </c>
      <c r="G1112" s="8"/>
      <c r="H1112" s="8"/>
      <c r="I1112" s="8">
        <v>3</v>
      </c>
      <c r="J1112" s="11">
        <f t="shared" si="161"/>
        <v>1.3242109909512249E-3</v>
      </c>
      <c r="K1112" s="18">
        <f t="shared" si="160"/>
        <v>3.0048068858971528</v>
      </c>
      <c r="L1112" s="10">
        <f t="shared" si="157"/>
        <v>1.1048674919443833</v>
      </c>
      <c r="M1112" s="10">
        <v>1.1904119511090991</v>
      </c>
      <c r="N1112" s="10">
        <v>0.21892258940697149</v>
      </c>
      <c r="O1112" s="247">
        <f t="shared" si="162"/>
        <v>0.21892258940697149</v>
      </c>
      <c r="P1112" s="10">
        <f t="shared" si="158"/>
        <v>5.5190089183576063</v>
      </c>
      <c r="Q1112" s="11">
        <f t="shared" si="159"/>
        <v>2.7916079506108277E-2</v>
      </c>
    </row>
    <row r="1113" spans="1:17">
      <c r="A1113" s="9">
        <f t="shared" si="163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156"/>
        <v>208</v>
      </c>
      <c r="G1113" s="8"/>
      <c r="H1113" s="8"/>
      <c r="I1113" s="8">
        <v>3</v>
      </c>
      <c r="J1113" s="11">
        <f t="shared" si="161"/>
        <v>1.3242109909512249E-3</v>
      </c>
      <c r="K1113" s="18">
        <f t="shared" si="160"/>
        <v>3.0048068858971528</v>
      </c>
      <c r="L1113" s="10">
        <f t="shared" si="157"/>
        <v>1.1048674919443833</v>
      </c>
      <c r="M1113" s="10">
        <v>1.1904119511090991</v>
      </c>
      <c r="N1113" s="10">
        <v>0.21892258940697149</v>
      </c>
      <c r="O1113" s="247">
        <f t="shared" si="162"/>
        <v>0.21892258940697149</v>
      </c>
      <c r="P1113" s="10">
        <f t="shared" si="158"/>
        <v>5.5190089183576063</v>
      </c>
      <c r="Q1113" s="11">
        <f t="shared" si="159"/>
        <v>2.6533696722873108E-2</v>
      </c>
    </row>
    <row r="1114" spans="1:17">
      <c r="A1114" s="9">
        <f t="shared" si="163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156"/>
        <v>147.1</v>
      </c>
      <c r="G1114" s="8"/>
      <c r="H1114" s="8"/>
      <c r="I1114" s="8">
        <v>2</v>
      </c>
      <c r="J1114" s="11">
        <f t="shared" si="161"/>
        <v>8.8280732730081665E-4</v>
      </c>
      <c r="K1114" s="18">
        <f t="shared" si="160"/>
        <v>2.0032045905981022</v>
      </c>
      <c r="L1114" s="10">
        <f t="shared" si="157"/>
        <v>0.73657832796292222</v>
      </c>
      <c r="M1114" s="10">
        <v>0.79360796740606609</v>
      </c>
      <c r="N1114" s="10">
        <v>0.14594839293798098</v>
      </c>
      <c r="O1114" s="247">
        <f t="shared" si="162"/>
        <v>0.14594839293798098</v>
      </c>
      <c r="P1114" s="10">
        <f t="shared" si="158"/>
        <v>3.6793392789050716</v>
      </c>
      <c r="Q1114" s="11">
        <f t="shared" si="159"/>
        <v>2.5012503595547735E-2</v>
      </c>
    </row>
    <row r="1115" spans="1:17">
      <c r="A1115" s="9">
        <f t="shared" si="163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156"/>
        <v>145.5</v>
      </c>
      <c r="G1115" s="8"/>
      <c r="H1115" s="8"/>
      <c r="I1115" s="8">
        <v>2</v>
      </c>
      <c r="J1115" s="11">
        <f t="shared" si="161"/>
        <v>8.8280732730081665E-4</v>
      </c>
      <c r="K1115" s="18">
        <f t="shared" si="160"/>
        <v>2.0032045905981022</v>
      </c>
      <c r="L1115" s="10">
        <f t="shared" si="157"/>
        <v>0.73657832796292222</v>
      </c>
      <c r="M1115" s="10">
        <v>0.79360796740606609</v>
      </c>
      <c r="N1115" s="10">
        <v>0.14594839293798098</v>
      </c>
      <c r="O1115" s="247">
        <f t="shared" si="162"/>
        <v>0.14594839293798098</v>
      </c>
      <c r="P1115" s="10">
        <f t="shared" si="158"/>
        <v>3.6793392789050716</v>
      </c>
      <c r="Q1115" s="11">
        <f t="shared" si="159"/>
        <v>2.5287555181478155E-2</v>
      </c>
    </row>
    <row r="1116" spans="1:17">
      <c r="A1116" s="9">
        <f t="shared" si="163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156"/>
        <v>160.5</v>
      </c>
      <c r="G1116" s="8"/>
      <c r="H1116" s="8"/>
      <c r="I1116" s="8">
        <v>2</v>
      </c>
      <c r="J1116" s="11">
        <f t="shared" si="161"/>
        <v>8.8280732730081665E-4</v>
      </c>
      <c r="K1116" s="18">
        <f t="shared" si="160"/>
        <v>2.0032045905981022</v>
      </c>
      <c r="L1116" s="10">
        <f t="shared" si="157"/>
        <v>0.73657832796292222</v>
      </c>
      <c r="M1116" s="10">
        <v>0.79360796740606609</v>
      </c>
      <c r="N1116" s="10">
        <v>0.14594839293798098</v>
      </c>
      <c r="O1116" s="247">
        <f t="shared" si="162"/>
        <v>0.14594839293798098</v>
      </c>
      <c r="P1116" s="10">
        <f t="shared" si="158"/>
        <v>3.6793392789050716</v>
      </c>
      <c r="Q1116" s="11">
        <f t="shared" si="159"/>
        <v>2.2924232267321317E-2</v>
      </c>
    </row>
    <row r="1117" spans="1:17">
      <c r="A1117" s="9">
        <f t="shared" si="163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156"/>
        <v>69.400000000000006</v>
      </c>
      <c r="G1117" s="8"/>
      <c r="H1117" s="8"/>
      <c r="I1117" s="8">
        <v>1</v>
      </c>
      <c r="J1117" s="11">
        <f t="shared" si="161"/>
        <v>4.4140366365040833E-4</v>
      </c>
      <c r="K1117" s="18">
        <f t="shared" si="160"/>
        <v>1.0016022952990511</v>
      </c>
      <c r="L1117" s="10">
        <f t="shared" si="157"/>
        <v>0.36828916398146111</v>
      </c>
      <c r="M1117" s="10">
        <v>0.39680398370303305</v>
      </c>
      <c r="N1117" s="10">
        <v>7.297419646899049E-2</v>
      </c>
      <c r="O1117" s="247">
        <f t="shared" si="162"/>
        <v>7.297419646899049E-2</v>
      </c>
      <c r="P1117" s="10">
        <f t="shared" si="158"/>
        <v>1.8396696394525358</v>
      </c>
      <c r="Q1117" s="11">
        <f t="shared" si="159"/>
        <v>2.6508208061275729E-2</v>
      </c>
    </row>
    <row r="1118" spans="1:17">
      <c r="A1118" s="9">
        <f t="shared" si="163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156"/>
        <v>167.7</v>
      </c>
      <c r="G1118" s="8"/>
      <c r="H1118" s="8"/>
      <c r="I1118" s="8">
        <v>3</v>
      </c>
      <c r="J1118" s="11">
        <f t="shared" si="161"/>
        <v>1.3242109909512249E-3</v>
      </c>
      <c r="K1118" s="18">
        <f t="shared" si="160"/>
        <v>3.0048068858971528</v>
      </c>
      <c r="L1118" s="10">
        <f t="shared" si="157"/>
        <v>1.1048674919443833</v>
      </c>
      <c r="M1118" s="10">
        <v>1.1904119511090991</v>
      </c>
      <c r="N1118" s="10">
        <v>0.21892258940697149</v>
      </c>
      <c r="O1118" s="247">
        <f t="shared" si="162"/>
        <v>0.21892258940697149</v>
      </c>
      <c r="P1118" s="10">
        <f t="shared" si="158"/>
        <v>5.5190089183576063</v>
      </c>
      <c r="Q1118" s="11">
        <f t="shared" si="159"/>
        <v>3.291001143922246E-2</v>
      </c>
    </row>
    <row r="1119" spans="1:17">
      <c r="A1119" s="9">
        <f t="shared" si="163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156"/>
        <v>221.9</v>
      </c>
      <c r="G1119" s="8"/>
      <c r="H1119" s="8"/>
      <c r="I1119" s="8">
        <v>3</v>
      </c>
      <c r="J1119" s="11">
        <f t="shared" si="161"/>
        <v>1.3242109909512249E-3</v>
      </c>
      <c r="K1119" s="18">
        <f t="shared" si="160"/>
        <v>3.0048068858971528</v>
      </c>
      <c r="L1119" s="10">
        <f t="shared" si="157"/>
        <v>1.1048674919443833</v>
      </c>
      <c r="M1119" s="10">
        <v>0.79360796740606609</v>
      </c>
      <c r="N1119" s="10">
        <v>0.14594839293798098</v>
      </c>
      <c r="O1119" s="247">
        <f t="shared" si="162"/>
        <v>0.14594839293798098</v>
      </c>
      <c r="P1119" s="10">
        <f t="shared" si="158"/>
        <v>5.0492307381855825</v>
      </c>
      <c r="Q1119" s="11">
        <f t="shared" si="159"/>
        <v>2.2754532393806141E-2</v>
      </c>
    </row>
    <row r="1120" spans="1:17">
      <c r="A1120" s="9">
        <f t="shared" si="163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156"/>
        <v>142.19999999999999</v>
      </c>
      <c r="G1120" s="8"/>
      <c r="H1120" s="8"/>
      <c r="I1120" s="8">
        <v>2</v>
      </c>
      <c r="J1120" s="11">
        <f t="shared" si="161"/>
        <v>8.8280732730081665E-4</v>
      </c>
      <c r="K1120" s="18">
        <f t="shared" si="160"/>
        <v>2.0032045905981022</v>
      </c>
      <c r="L1120" s="10">
        <f t="shared" si="157"/>
        <v>0.73657832796292222</v>
      </c>
      <c r="M1120" s="10">
        <v>0.79360796740606609</v>
      </c>
      <c r="N1120" s="10">
        <v>0.14594839293798098</v>
      </c>
      <c r="O1120" s="247">
        <f t="shared" si="162"/>
        <v>0.14594839293798098</v>
      </c>
      <c r="P1120" s="10">
        <f t="shared" si="158"/>
        <v>3.6793392789050716</v>
      </c>
      <c r="Q1120" s="11">
        <f t="shared" si="159"/>
        <v>2.5874397179360561E-2</v>
      </c>
    </row>
    <row r="1121" spans="1:17">
      <c r="A1121" s="9">
        <f t="shared" si="163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56"/>
        <v>534.29999999999995</v>
      </c>
      <c r="G1121" s="8"/>
      <c r="H1121" s="8"/>
      <c r="I1121" s="8">
        <v>9</v>
      </c>
      <c r="J1121" s="11">
        <f t="shared" si="161"/>
        <v>3.9726329728536746E-3</v>
      </c>
      <c r="K1121" s="18">
        <f t="shared" si="160"/>
        <v>9.0144206576914598</v>
      </c>
      <c r="L1121" s="10">
        <f t="shared" si="157"/>
        <v>3.31460247583315</v>
      </c>
      <c r="M1121" s="10">
        <v>3.5712358533272974</v>
      </c>
      <c r="N1121" s="10">
        <v>0.65676776822091443</v>
      </c>
      <c r="O1121" s="247">
        <f t="shared" si="162"/>
        <v>0.65676776822091443</v>
      </c>
      <c r="P1121" s="10">
        <f t="shared" si="158"/>
        <v>16.557026755072819</v>
      </c>
      <c r="Q1121" s="11">
        <f t="shared" si="159"/>
        <v>3.0988258946421151E-2</v>
      </c>
    </row>
    <row r="1122" spans="1:17">
      <c r="A1122" s="9">
        <f t="shared" si="163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56"/>
        <v>387.1</v>
      </c>
      <c r="G1122" s="8"/>
      <c r="H1122" s="8"/>
      <c r="I1122" s="8">
        <v>9</v>
      </c>
      <c r="J1122" s="11">
        <f t="shared" si="161"/>
        <v>3.9726329728536746E-3</v>
      </c>
      <c r="K1122" s="18">
        <f t="shared" si="160"/>
        <v>9.0144206576914598</v>
      </c>
      <c r="L1122" s="10">
        <f t="shared" si="157"/>
        <v>3.31460247583315</v>
      </c>
      <c r="M1122" s="10">
        <v>3.5712358533272974</v>
      </c>
      <c r="N1122" s="10">
        <v>0.65676776822091443</v>
      </c>
      <c r="O1122" s="247">
        <f t="shared" si="162"/>
        <v>0.65676776822091443</v>
      </c>
      <c r="P1122" s="10">
        <f t="shared" si="158"/>
        <v>16.557026755072819</v>
      </c>
      <c r="Q1122" s="11">
        <f t="shared" si="159"/>
        <v>4.2771962684249078E-2</v>
      </c>
    </row>
    <row r="1123" spans="1:17">
      <c r="A1123" s="9">
        <f t="shared" si="163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56"/>
        <v>1464.69</v>
      </c>
      <c r="G1123" s="8"/>
      <c r="H1123" s="8"/>
      <c r="I1123" s="8">
        <v>32</v>
      </c>
      <c r="J1123" s="11">
        <f t="shared" si="161"/>
        <v>1.4124917236813066E-2</v>
      </c>
      <c r="K1123" s="18">
        <f t="shared" si="160"/>
        <v>32.051273449569635</v>
      </c>
      <c r="L1123" s="10">
        <f t="shared" si="157"/>
        <v>11.785253247406756</v>
      </c>
      <c r="M1123" s="10">
        <v>12.697727478497058</v>
      </c>
      <c r="N1123" s="10">
        <v>2.3351742870076957</v>
      </c>
      <c r="O1123" s="247">
        <f t="shared" si="162"/>
        <v>2.3351742870076957</v>
      </c>
      <c r="P1123" s="10">
        <f t="shared" si="158"/>
        <v>58.869428462481146</v>
      </c>
      <c r="Q1123" s="11">
        <f t="shared" si="159"/>
        <v>4.0192415092941948E-2</v>
      </c>
    </row>
    <row r="1124" spans="1:17">
      <c r="A1124" s="9">
        <f t="shared" si="163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56"/>
        <v>3203.8</v>
      </c>
      <c r="G1124" s="8"/>
      <c r="H1124" s="8"/>
      <c r="I1124" s="8">
        <v>120</v>
      </c>
      <c r="J1124" s="11">
        <f t="shared" si="161"/>
        <v>5.2968439638049002E-2</v>
      </c>
      <c r="K1124" s="18">
        <f t="shared" si="160"/>
        <v>120.19227543588613</v>
      </c>
      <c r="L1124" s="10">
        <f t="shared" si="157"/>
        <v>44.194699677775333</v>
      </c>
      <c r="M1124" s="10">
        <v>47.616478044363959</v>
      </c>
      <c r="N1124" s="10">
        <v>8.7569035762788587</v>
      </c>
      <c r="O1124" s="247">
        <f t="shared" si="162"/>
        <v>8.7569035762788587</v>
      </c>
      <c r="P1124" s="10">
        <f t="shared" si="158"/>
        <v>220.76035673430428</v>
      </c>
      <c r="Q1124" s="11">
        <f t="shared" si="159"/>
        <v>6.8905785858762808E-2</v>
      </c>
    </row>
    <row r="1125" spans="1:17">
      <c r="A1125" s="9">
        <f t="shared" si="163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56"/>
        <v>4027.6</v>
      </c>
      <c r="G1125" s="8"/>
      <c r="H1125" s="8"/>
      <c r="I1125" s="8">
        <v>72</v>
      </c>
      <c r="J1125" s="11">
        <f t="shared" si="161"/>
        <v>3.1781063782829397E-2</v>
      </c>
      <c r="K1125" s="18">
        <f t="shared" si="160"/>
        <v>72.115365261531679</v>
      </c>
      <c r="L1125" s="10">
        <f t="shared" si="157"/>
        <v>26.5168198066652</v>
      </c>
      <c r="M1125" s="10">
        <v>28.569886826618379</v>
      </c>
      <c r="N1125" s="10">
        <v>5.2541421457673154</v>
      </c>
      <c r="O1125" s="247">
        <f t="shared" si="162"/>
        <v>5.2541421457673154</v>
      </c>
      <c r="P1125" s="10">
        <f t="shared" si="158"/>
        <v>132.45621404058255</v>
      </c>
      <c r="Q1125" s="11">
        <f t="shared" si="159"/>
        <v>3.2887132297294307E-2</v>
      </c>
    </row>
    <row r="1126" spans="1:17">
      <c r="A1126" s="9">
        <f t="shared" si="163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156"/>
        <v>318.5</v>
      </c>
      <c r="G1126" s="8"/>
      <c r="H1126" s="8"/>
      <c r="I1126" s="8">
        <v>8</v>
      </c>
      <c r="J1126" s="11">
        <f t="shared" si="161"/>
        <v>3.5312293092032666E-3</v>
      </c>
      <c r="K1126" s="18">
        <f t="shared" si="160"/>
        <v>8.0128183623924087</v>
      </c>
      <c r="L1126" s="10">
        <f t="shared" si="157"/>
        <v>2.9463133118516889</v>
      </c>
      <c r="M1126" s="10">
        <v>3.1744318696242644</v>
      </c>
      <c r="N1126" s="10">
        <v>0.58379357175192392</v>
      </c>
      <c r="O1126" s="247">
        <f t="shared" si="162"/>
        <v>0.58379357175192392</v>
      </c>
      <c r="P1126" s="10">
        <f t="shared" si="158"/>
        <v>14.717357115620286</v>
      </c>
      <c r="Q1126" s="11">
        <f t="shared" si="159"/>
        <v>4.6208342592214402E-2</v>
      </c>
    </row>
    <row r="1127" spans="1:17">
      <c r="A1127" s="9">
        <f t="shared" si="163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156"/>
        <v>308</v>
      </c>
      <c r="G1127" s="8"/>
      <c r="H1127" s="8"/>
      <c r="I1127" s="8">
        <v>8</v>
      </c>
      <c r="J1127" s="11">
        <f t="shared" si="161"/>
        <v>3.5312293092032666E-3</v>
      </c>
      <c r="K1127" s="18">
        <f t="shared" si="160"/>
        <v>8.0128183623924087</v>
      </c>
      <c r="L1127" s="10">
        <f t="shared" ref="L1127:L1184" si="164">K1127*0.3677</f>
        <v>2.9463133118516889</v>
      </c>
      <c r="M1127" s="10">
        <v>3.1744318696242644</v>
      </c>
      <c r="N1127" s="10">
        <v>0.58379357175192392</v>
      </c>
      <c r="O1127" s="247">
        <f t="shared" si="162"/>
        <v>0.58379357175192392</v>
      </c>
      <c r="P1127" s="10">
        <f t="shared" ref="P1127:P1184" si="165">K1127+L1127+M1127+O1127</f>
        <v>14.717357115620286</v>
      </c>
      <c r="Q1127" s="11">
        <f t="shared" ref="Q1127:Q1184" si="166">P1127/F1127</f>
        <v>4.7783626998767162E-2</v>
      </c>
    </row>
    <row r="1128" spans="1:17">
      <c r="A1128" s="9">
        <f t="shared" si="163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ref="F1128:F1187" si="167">C1128+D1128+E1128</f>
        <v>304</v>
      </c>
      <c r="G1128" s="8"/>
      <c r="H1128" s="8"/>
      <c r="I1128" s="8">
        <v>8</v>
      </c>
      <c r="J1128" s="11">
        <f t="shared" si="161"/>
        <v>3.5312293092032666E-3</v>
      </c>
      <c r="K1128" s="18">
        <f t="shared" si="160"/>
        <v>8.0128183623924087</v>
      </c>
      <c r="L1128" s="10">
        <f t="shared" si="164"/>
        <v>2.9463133118516889</v>
      </c>
      <c r="M1128" s="10">
        <v>3.1744318696242644</v>
      </c>
      <c r="N1128" s="10">
        <v>0.58379357175192392</v>
      </c>
      <c r="O1128" s="247">
        <f t="shared" si="162"/>
        <v>0.58379357175192392</v>
      </c>
      <c r="P1128" s="10">
        <f t="shared" si="165"/>
        <v>14.717357115620286</v>
      </c>
      <c r="Q1128" s="11">
        <f t="shared" si="166"/>
        <v>4.8412358932961468E-2</v>
      </c>
    </row>
    <row r="1129" spans="1:17">
      <c r="A1129" s="9">
        <f t="shared" si="163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167"/>
        <v>318.10000000000002</v>
      </c>
      <c r="G1129" s="8"/>
      <c r="H1129" s="8"/>
      <c r="I1129" s="8">
        <v>7</v>
      </c>
      <c r="J1129" s="11">
        <f t="shared" si="161"/>
        <v>3.0898256455528582E-3</v>
      </c>
      <c r="K1129" s="18">
        <f t="shared" si="160"/>
        <v>7.0112160670933577</v>
      </c>
      <c r="L1129" s="10">
        <f t="shared" si="164"/>
        <v>2.5780241478702277</v>
      </c>
      <c r="M1129" s="10">
        <v>2.7776278859212313</v>
      </c>
      <c r="N1129" s="10">
        <v>0.51081937528293342</v>
      </c>
      <c r="O1129" s="247">
        <f t="shared" si="162"/>
        <v>0.51081937528293342</v>
      </c>
      <c r="P1129" s="10">
        <f t="shared" si="165"/>
        <v>12.877687476167749</v>
      </c>
      <c r="Q1129" s="11">
        <f t="shared" si="166"/>
        <v>4.0483142018760604E-2</v>
      </c>
    </row>
    <row r="1130" spans="1:17">
      <c r="A1130" s="9">
        <f t="shared" si="163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167"/>
        <v>203.7</v>
      </c>
      <c r="G1130" s="8"/>
      <c r="H1130" s="8"/>
      <c r="I1130" s="8">
        <v>4</v>
      </c>
      <c r="J1130" s="11">
        <f t="shared" si="161"/>
        <v>1.7656146546016333E-3</v>
      </c>
      <c r="K1130" s="18">
        <f t="shared" si="160"/>
        <v>4.0064091811962044</v>
      </c>
      <c r="L1130" s="10">
        <f t="shared" si="164"/>
        <v>1.4731566559258444</v>
      </c>
      <c r="M1130" s="10">
        <v>1.5872159348121322</v>
      </c>
      <c r="N1130" s="10">
        <v>0.29189678587596196</v>
      </c>
      <c r="O1130" s="247">
        <f t="shared" si="162"/>
        <v>0.29189678587596196</v>
      </c>
      <c r="P1130" s="10">
        <f t="shared" si="165"/>
        <v>7.3586785578101432</v>
      </c>
      <c r="Q1130" s="11">
        <f t="shared" si="166"/>
        <v>3.6125078830683083E-2</v>
      </c>
    </row>
    <row r="1131" spans="1:17">
      <c r="A1131" s="9">
        <f t="shared" si="163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167"/>
        <v>341</v>
      </c>
      <c r="G1131" s="8"/>
      <c r="H1131" s="8"/>
      <c r="I1131" s="8">
        <v>8</v>
      </c>
      <c r="J1131" s="11">
        <f t="shared" si="161"/>
        <v>3.5312293092032666E-3</v>
      </c>
      <c r="K1131" s="18">
        <f t="shared" si="160"/>
        <v>8.0128183623924087</v>
      </c>
      <c r="L1131" s="10">
        <f t="shared" si="164"/>
        <v>2.9463133118516889</v>
      </c>
      <c r="M1131" s="10">
        <v>3.1744318696242644</v>
      </c>
      <c r="N1131" s="10">
        <v>0.58379357175192392</v>
      </c>
      <c r="O1131" s="247">
        <f t="shared" si="162"/>
        <v>0.58379357175192392</v>
      </c>
      <c r="P1131" s="10">
        <f t="shared" si="165"/>
        <v>14.717357115620286</v>
      </c>
      <c r="Q1131" s="11">
        <f t="shared" si="166"/>
        <v>4.3159405031144536E-2</v>
      </c>
    </row>
    <row r="1132" spans="1:17">
      <c r="A1132" s="9">
        <f t="shared" si="163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167"/>
        <v>154.69999999999999</v>
      </c>
      <c r="G1132" s="8"/>
      <c r="H1132" s="8"/>
      <c r="I1132" s="8">
        <v>3</v>
      </c>
      <c r="J1132" s="11">
        <f t="shared" si="161"/>
        <v>1.3242109909512249E-3</v>
      </c>
      <c r="K1132" s="18">
        <f t="shared" si="160"/>
        <v>3.0048068858971528</v>
      </c>
      <c r="L1132" s="10">
        <f t="shared" si="164"/>
        <v>1.1048674919443833</v>
      </c>
      <c r="M1132" s="10">
        <v>1.1904119511090991</v>
      </c>
      <c r="N1132" s="10">
        <v>0.21892258940697149</v>
      </c>
      <c r="O1132" s="247">
        <f t="shared" si="162"/>
        <v>0.21892258940697149</v>
      </c>
      <c r="P1132" s="10">
        <f t="shared" si="165"/>
        <v>5.5190089183576063</v>
      </c>
      <c r="Q1132" s="11">
        <f t="shared" si="166"/>
        <v>3.5675558618989058E-2</v>
      </c>
    </row>
    <row r="1133" spans="1:17">
      <c r="A1133" s="9">
        <f t="shared" si="163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167"/>
        <v>415.2</v>
      </c>
      <c r="G1133" s="8"/>
      <c r="H1133" s="8"/>
      <c r="I1133" s="8">
        <v>8</v>
      </c>
      <c r="J1133" s="11">
        <f t="shared" si="161"/>
        <v>3.5312293092032666E-3</v>
      </c>
      <c r="K1133" s="18">
        <f t="shared" si="160"/>
        <v>8.0128183623924087</v>
      </c>
      <c r="L1133" s="10">
        <f t="shared" si="164"/>
        <v>2.9463133118516889</v>
      </c>
      <c r="M1133" s="10">
        <v>3.1744318696242644</v>
      </c>
      <c r="N1133" s="10">
        <v>0.58379357175192392</v>
      </c>
      <c r="O1133" s="247">
        <f t="shared" si="162"/>
        <v>0.58379357175192392</v>
      </c>
      <c r="P1133" s="10">
        <f t="shared" si="165"/>
        <v>14.717357115620286</v>
      </c>
      <c r="Q1133" s="11">
        <f t="shared" si="166"/>
        <v>3.5446428505829207E-2</v>
      </c>
    </row>
    <row r="1134" spans="1:17">
      <c r="A1134" s="9">
        <f t="shared" si="163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167"/>
        <v>108.5</v>
      </c>
      <c r="G1134" s="8"/>
      <c r="H1134" s="8"/>
      <c r="I1134" s="8">
        <v>2</v>
      </c>
      <c r="J1134" s="11">
        <f t="shared" si="161"/>
        <v>8.8280732730081665E-4</v>
      </c>
      <c r="K1134" s="18">
        <f t="shared" si="160"/>
        <v>2.0032045905981022</v>
      </c>
      <c r="L1134" s="10">
        <f t="shared" si="164"/>
        <v>0.73657832796292222</v>
      </c>
      <c r="M1134" s="10">
        <v>0.79360796740606609</v>
      </c>
      <c r="N1134" s="10">
        <v>0.14594839293798098</v>
      </c>
      <c r="O1134" s="247">
        <f t="shared" si="162"/>
        <v>0.14594839293798098</v>
      </c>
      <c r="P1134" s="10">
        <f t="shared" si="165"/>
        <v>3.6793392789050716</v>
      </c>
      <c r="Q1134" s="11">
        <f t="shared" si="166"/>
        <v>3.3910961095899278E-2</v>
      </c>
    </row>
    <row r="1135" spans="1:17">
      <c r="A1135" s="9">
        <f t="shared" si="163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167"/>
        <v>144.4</v>
      </c>
      <c r="G1135" s="8"/>
      <c r="H1135" s="8"/>
      <c r="I1135" s="8">
        <v>3</v>
      </c>
      <c r="J1135" s="11">
        <f t="shared" si="161"/>
        <v>1.3242109909512249E-3</v>
      </c>
      <c r="K1135" s="18">
        <f t="shared" si="160"/>
        <v>3.0048068858971528</v>
      </c>
      <c r="L1135" s="10">
        <f t="shared" si="164"/>
        <v>1.1048674919443833</v>
      </c>
      <c r="M1135" s="10">
        <v>1.1904119511090991</v>
      </c>
      <c r="N1135" s="10">
        <v>0.21892258940697149</v>
      </c>
      <c r="O1135" s="247">
        <f t="shared" si="162"/>
        <v>0.21892258940697149</v>
      </c>
      <c r="P1135" s="10">
        <f t="shared" si="165"/>
        <v>5.5190089183576063</v>
      </c>
      <c r="Q1135" s="11">
        <f t="shared" si="166"/>
        <v>3.8220283368127467E-2</v>
      </c>
    </row>
    <row r="1136" spans="1:17">
      <c r="A1136" s="9">
        <f t="shared" si="163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167"/>
        <v>325.10000000000002</v>
      </c>
      <c r="G1136" s="8"/>
      <c r="H1136" s="8"/>
      <c r="I1136" s="8">
        <v>8</v>
      </c>
      <c r="J1136" s="11">
        <f t="shared" si="161"/>
        <v>3.5312293092032666E-3</v>
      </c>
      <c r="K1136" s="18">
        <f t="shared" si="160"/>
        <v>8.0128183623924087</v>
      </c>
      <c r="L1136" s="10">
        <f t="shared" si="164"/>
        <v>2.9463133118516889</v>
      </c>
      <c r="M1136" s="10">
        <v>3.1744318696242644</v>
      </c>
      <c r="N1136" s="10">
        <v>0.58379357175192392</v>
      </c>
      <c r="O1136" s="247">
        <f t="shared" si="162"/>
        <v>0.58379357175192392</v>
      </c>
      <c r="P1136" s="10">
        <f t="shared" si="165"/>
        <v>14.717357115620286</v>
      </c>
      <c r="Q1136" s="11">
        <f t="shared" si="166"/>
        <v>4.5270246433775099E-2</v>
      </c>
    </row>
    <row r="1137" spans="1:17">
      <c r="A1137" s="9">
        <f t="shared" si="163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167"/>
        <v>116.4</v>
      </c>
      <c r="G1137" s="8"/>
      <c r="H1137" s="8"/>
      <c r="I1137" s="8">
        <v>3</v>
      </c>
      <c r="J1137" s="11">
        <f t="shared" si="161"/>
        <v>1.3242109909512249E-3</v>
      </c>
      <c r="K1137" s="18">
        <f t="shared" si="160"/>
        <v>3.0048068858971528</v>
      </c>
      <c r="L1137" s="10">
        <f t="shared" si="164"/>
        <v>1.1048674919443833</v>
      </c>
      <c r="M1137" s="10">
        <v>1.1904119511090991</v>
      </c>
      <c r="N1137" s="10">
        <v>0.21892258940697149</v>
      </c>
      <c r="O1137" s="247">
        <f t="shared" si="162"/>
        <v>0.21892258940697149</v>
      </c>
      <c r="P1137" s="10">
        <f t="shared" si="165"/>
        <v>5.5190089183576063</v>
      </c>
      <c r="Q1137" s="11">
        <f t="shared" si="166"/>
        <v>4.7414165965271531E-2</v>
      </c>
    </row>
    <row r="1138" spans="1:17">
      <c r="A1138" s="9">
        <f t="shared" si="163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167"/>
        <v>323.89999999999998</v>
      </c>
      <c r="G1138" s="8"/>
      <c r="H1138" s="8"/>
      <c r="I1138" s="8">
        <v>8</v>
      </c>
      <c r="J1138" s="11">
        <f t="shared" si="161"/>
        <v>3.5312293092032666E-3</v>
      </c>
      <c r="K1138" s="18">
        <f t="shared" si="160"/>
        <v>8.0128183623924087</v>
      </c>
      <c r="L1138" s="10">
        <f t="shared" si="164"/>
        <v>2.9463133118516889</v>
      </c>
      <c r="M1138" s="10">
        <v>3.1744318696242644</v>
      </c>
      <c r="N1138" s="10">
        <v>0.58379357175192392</v>
      </c>
      <c r="O1138" s="247">
        <f t="shared" si="162"/>
        <v>0.58379357175192392</v>
      </c>
      <c r="P1138" s="10">
        <f t="shared" si="165"/>
        <v>14.717357115620286</v>
      </c>
      <c r="Q1138" s="11">
        <f t="shared" si="166"/>
        <v>4.543796577838928E-2</v>
      </c>
    </row>
    <row r="1139" spans="1:17">
      <c r="A1139" s="9">
        <f t="shared" si="163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167"/>
        <v>176.7</v>
      </c>
      <c r="G1139" s="8"/>
      <c r="H1139" s="8"/>
      <c r="I1139" s="8">
        <v>2</v>
      </c>
      <c r="J1139" s="11">
        <f t="shared" si="161"/>
        <v>8.8280732730081665E-4</v>
      </c>
      <c r="K1139" s="18">
        <f t="shared" si="160"/>
        <v>2.0032045905981022</v>
      </c>
      <c r="L1139" s="10">
        <f t="shared" si="164"/>
        <v>0.73657832796292222</v>
      </c>
      <c r="M1139" s="10">
        <v>0.79360796740606609</v>
      </c>
      <c r="N1139" s="10">
        <v>0.14594839293798098</v>
      </c>
      <c r="O1139" s="247">
        <f t="shared" si="162"/>
        <v>0.14594839293798098</v>
      </c>
      <c r="P1139" s="10">
        <f t="shared" si="165"/>
        <v>3.6793392789050716</v>
      </c>
      <c r="Q1139" s="11">
        <f t="shared" si="166"/>
        <v>2.0822519971166225E-2</v>
      </c>
    </row>
    <row r="1140" spans="1:17">
      <c r="A1140" s="9">
        <f t="shared" si="163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167"/>
        <v>248.4</v>
      </c>
      <c r="G1140" s="8"/>
      <c r="H1140" s="8"/>
      <c r="I1140" s="8">
        <v>2</v>
      </c>
      <c r="J1140" s="11">
        <f t="shared" si="161"/>
        <v>8.8280732730081665E-4</v>
      </c>
      <c r="K1140" s="18">
        <f t="shared" ref="K1140:K1202" si="168">J1140*$K$2</f>
        <v>2.0032045905981022</v>
      </c>
      <c r="L1140" s="10">
        <f t="shared" si="164"/>
        <v>0.73657832796292222</v>
      </c>
      <c r="M1140" s="10">
        <v>0.79360796740606609</v>
      </c>
      <c r="N1140" s="10">
        <v>0.14594839293798098</v>
      </c>
      <c r="O1140" s="247">
        <f t="shared" si="162"/>
        <v>0.14594839293798098</v>
      </c>
      <c r="P1140" s="10">
        <f t="shared" si="165"/>
        <v>3.6793392789050716</v>
      </c>
      <c r="Q1140" s="11">
        <f t="shared" si="166"/>
        <v>1.4812154907025248E-2</v>
      </c>
    </row>
    <row r="1141" spans="1:17">
      <c r="A1141" s="9">
        <f t="shared" si="163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167"/>
        <v>192.4</v>
      </c>
      <c r="G1141" s="8"/>
      <c r="H1141" s="8"/>
      <c r="I1141" s="8">
        <v>4</v>
      </c>
      <c r="J1141" s="11">
        <f t="shared" ref="J1141:J1203" si="169">2/4531*(I1141+H1141+G1141)</f>
        <v>1.7656146546016333E-3</v>
      </c>
      <c r="K1141" s="18">
        <f t="shared" si="168"/>
        <v>4.0064091811962044</v>
      </c>
      <c r="L1141" s="10">
        <f t="shared" si="164"/>
        <v>1.4731566559258444</v>
      </c>
      <c r="M1141" s="10">
        <v>1.5872159348121322</v>
      </c>
      <c r="N1141" s="10">
        <v>0.29189678587596196</v>
      </c>
      <c r="O1141" s="247">
        <f t="shared" ref="O1141:O1204" si="170">N1141*$O$2</f>
        <v>0.29189678587596196</v>
      </c>
      <c r="P1141" s="10">
        <f t="shared" si="165"/>
        <v>7.3586785578101432</v>
      </c>
      <c r="Q1141" s="11">
        <f t="shared" si="166"/>
        <v>3.8246770050988269E-2</v>
      </c>
    </row>
    <row r="1142" spans="1:17">
      <c r="A1142" s="9">
        <f t="shared" ref="A1142:A1205" si="171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167"/>
        <v>114.5</v>
      </c>
      <c r="G1142" s="8"/>
      <c r="H1142" s="8"/>
      <c r="I1142" s="8">
        <v>1</v>
      </c>
      <c r="J1142" s="11">
        <f t="shared" si="169"/>
        <v>4.4140366365040833E-4</v>
      </c>
      <c r="K1142" s="18">
        <f t="shared" si="168"/>
        <v>1.0016022952990511</v>
      </c>
      <c r="L1142" s="10">
        <f t="shared" si="164"/>
        <v>0.36828916398146111</v>
      </c>
      <c r="M1142" s="10">
        <v>0.39680398370303305</v>
      </c>
      <c r="N1142" s="10">
        <v>7.297419646899049E-2</v>
      </c>
      <c r="O1142" s="247">
        <f t="shared" si="170"/>
        <v>7.297419646899049E-2</v>
      </c>
      <c r="P1142" s="10">
        <f t="shared" si="165"/>
        <v>1.8396696394525358</v>
      </c>
      <c r="Q1142" s="11">
        <f t="shared" si="166"/>
        <v>1.606698375067717E-2</v>
      </c>
    </row>
    <row r="1143" spans="1:17">
      <c r="A1143" s="9">
        <f t="shared" si="171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167"/>
        <v>617.4</v>
      </c>
      <c r="G1143" s="8"/>
      <c r="H1143" s="8"/>
      <c r="I1143" s="8">
        <v>16</v>
      </c>
      <c r="J1143" s="11">
        <f t="shared" si="169"/>
        <v>7.0624586184065332E-3</v>
      </c>
      <c r="K1143" s="18">
        <f t="shared" si="168"/>
        <v>16.025636724784817</v>
      </c>
      <c r="L1143" s="10">
        <f t="shared" si="164"/>
        <v>5.8926266237033778</v>
      </c>
      <c r="M1143" s="10">
        <v>6.3488637392485288</v>
      </c>
      <c r="N1143" s="10">
        <v>1.1675871435038478</v>
      </c>
      <c r="O1143" s="247">
        <f t="shared" si="170"/>
        <v>1.1675871435038478</v>
      </c>
      <c r="P1143" s="10">
        <f t="shared" si="165"/>
        <v>29.434714231240573</v>
      </c>
      <c r="Q1143" s="11">
        <f t="shared" si="166"/>
        <v>4.7675274103078348E-2</v>
      </c>
    </row>
    <row r="1144" spans="1:17">
      <c r="A1144" s="9">
        <f t="shared" si="171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167"/>
        <v>852.7</v>
      </c>
      <c r="G1144" s="8"/>
      <c r="H1144" s="8"/>
      <c r="I1144" s="8">
        <v>18</v>
      </c>
      <c r="J1144" s="11">
        <f t="shared" si="169"/>
        <v>7.9452659457073492E-3</v>
      </c>
      <c r="K1144" s="18">
        <f t="shared" si="168"/>
        <v>18.02884131538292</v>
      </c>
      <c r="L1144" s="10">
        <f t="shared" si="164"/>
        <v>6.6292049516663001</v>
      </c>
      <c r="M1144" s="10">
        <v>7.1424717066545949</v>
      </c>
      <c r="N1144" s="10">
        <v>1.3135355364418289</v>
      </c>
      <c r="O1144" s="247">
        <f t="shared" si="170"/>
        <v>1.3135355364418289</v>
      </c>
      <c r="P1144" s="10">
        <f t="shared" si="165"/>
        <v>33.114053510145638</v>
      </c>
      <c r="Q1144" s="11">
        <f t="shared" si="166"/>
        <v>3.8834353829184515E-2</v>
      </c>
    </row>
    <row r="1145" spans="1:17">
      <c r="A1145" s="9">
        <f t="shared" si="171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167"/>
        <v>70.099999999999994</v>
      </c>
      <c r="G1145" s="8"/>
      <c r="H1145" s="8"/>
      <c r="I1145" s="8">
        <v>2</v>
      </c>
      <c r="J1145" s="11">
        <f t="shared" si="169"/>
        <v>8.8280732730081665E-4</v>
      </c>
      <c r="K1145" s="18">
        <f t="shared" si="168"/>
        <v>2.0032045905981022</v>
      </c>
      <c r="L1145" s="10">
        <f t="shared" si="164"/>
        <v>0.73657832796292222</v>
      </c>
      <c r="M1145" s="10">
        <v>0.79360796740606609</v>
      </c>
      <c r="N1145" s="10">
        <v>0.14594839293798098</v>
      </c>
      <c r="O1145" s="247">
        <f t="shared" si="170"/>
        <v>0.14594839293798098</v>
      </c>
      <c r="P1145" s="10">
        <f t="shared" si="165"/>
        <v>3.6793392789050716</v>
      </c>
      <c r="Q1145" s="11">
        <f t="shared" si="166"/>
        <v>5.2487008258274917E-2</v>
      </c>
    </row>
    <row r="1146" spans="1:17">
      <c r="A1146" s="9">
        <f t="shared" si="171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167"/>
        <v>60.6</v>
      </c>
      <c r="G1146" s="8"/>
      <c r="H1146" s="8"/>
      <c r="I1146" s="8">
        <v>2</v>
      </c>
      <c r="J1146" s="11">
        <f t="shared" si="169"/>
        <v>8.8280732730081665E-4</v>
      </c>
      <c r="K1146" s="18">
        <f t="shared" si="168"/>
        <v>2.0032045905981022</v>
      </c>
      <c r="L1146" s="10">
        <f t="shared" si="164"/>
        <v>0.73657832796292222</v>
      </c>
      <c r="M1146" s="10">
        <v>0.79360796740606609</v>
      </c>
      <c r="N1146" s="10">
        <v>0.14594839293798098</v>
      </c>
      <c r="O1146" s="247">
        <f t="shared" si="170"/>
        <v>0.14594839293798098</v>
      </c>
      <c r="P1146" s="10">
        <f t="shared" si="165"/>
        <v>3.6793392789050716</v>
      </c>
      <c r="Q1146" s="11">
        <f t="shared" si="166"/>
        <v>6.0715169618895573E-2</v>
      </c>
    </row>
    <row r="1147" spans="1:17">
      <c r="A1147" s="9">
        <f t="shared" si="171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167"/>
        <v>66.45</v>
      </c>
      <c r="G1147" s="8"/>
      <c r="H1147" s="8"/>
      <c r="I1147" s="8">
        <v>2</v>
      </c>
      <c r="J1147" s="11">
        <f t="shared" si="169"/>
        <v>8.8280732730081665E-4</v>
      </c>
      <c r="K1147" s="18">
        <f t="shared" si="168"/>
        <v>2.0032045905981022</v>
      </c>
      <c r="L1147" s="10">
        <f t="shared" si="164"/>
        <v>0.73657832796292222</v>
      </c>
      <c r="M1147" s="10">
        <v>0.79360796740606609</v>
      </c>
      <c r="N1147" s="10">
        <v>0.14594839293798098</v>
      </c>
      <c r="O1147" s="247">
        <f t="shared" si="170"/>
        <v>0.14594839293798098</v>
      </c>
      <c r="P1147" s="10">
        <f t="shared" si="165"/>
        <v>3.6793392789050716</v>
      </c>
      <c r="Q1147" s="11">
        <f t="shared" si="166"/>
        <v>5.5370041819489416E-2</v>
      </c>
    </row>
    <row r="1148" spans="1:17">
      <c r="A1148" s="9">
        <f t="shared" si="171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167"/>
        <v>76.5</v>
      </c>
      <c r="G1148" s="8"/>
      <c r="H1148" s="8"/>
      <c r="I1148" s="8">
        <v>0</v>
      </c>
      <c r="J1148" s="11">
        <f t="shared" si="169"/>
        <v>0</v>
      </c>
      <c r="K1148" s="18">
        <f t="shared" si="168"/>
        <v>0</v>
      </c>
      <c r="L1148" s="10">
        <f t="shared" si="164"/>
        <v>0</v>
      </c>
      <c r="M1148" s="10">
        <v>0.79360796740606609</v>
      </c>
      <c r="N1148" s="10">
        <v>0.14594839293798098</v>
      </c>
      <c r="O1148" s="247">
        <f t="shared" si="170"/>
        <v>0.14594839293798098</v>
      </c>
      <c r="P1148" s="10">
        <f t="shared" si="165"/>
        <v>0.9395563603440471</v>
      </c>
      <c r="Q1148" s="11">
        <f t="shared" si="166"/>
        <v>1.2281782488157478E-2</v>
      </c>
    </row>
    <row r="1149" spans="1:17">
      <c r="A1149" s="9">
        <f t="shared" si="171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167"/>
        <v>26.4</v>
      </c>
      <c r="G1149" s="8"/>
      <c r="H1149" s="8"/>
      <c r="I1149" s="8">
        <v>0</v>
      </c>
      <c r="J1149" s="11">
        <f t="shared" si="169"/>
        <v>0</v>
      </c>
      <c r="K1149" s="18">
        <f t="shared" si="168"/>
        <v>0</v>
      </c>
      <c r="L1149" s="10">
        <f t="shared" si="164"/>
        <v>0</v>
      </c>
      <c r="M1149" s="10">
        <v>0</v>
      </c>
      <c r="N1149" s="10">
        <v>0</v>
      </c>
      <c r="O1149" s="247">
        <f t="shared" si="170"/>
        <v>0</v>
      </c>
      <c r="P1149" s="10">
        <f t="shared" si="165"/>
        <v>0</v>
      </c>
      <c r="Q1149" s="11">
        <f t="shared" si="166"/>
        <v>0</v>
      </c>
    </row>
    <row r="1150" spans="1:17">
      <c r="A1150" s="9">
        <f t="shared" si="171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167"/>
        <v>85.8</v>
      </c>
      <c r="G1150" s="8"/>
      <c r="H1150" s="8"/>
      <c r="I1150" s="8">
        <v>2</v>
      </c>
      <c r="J1150" s="11">
        <f t="shared" si="169"/>
        <v>8.8280732730081665E-4</v>
      </c>
      <c r="K1150" s="18">
        <f t="shared" si="168"/>
        <v>2.0032045905981022</v>
      </c>
      <c r="L1150" s="10">
        <f t="shared" si="164"/>
        <v>0.73657832796292222</v>
      </c>
      <c r="M1150" s="10">
        <v>0.79360796740606609</v>
      </c>
      <c r="N1150" s="10">
        <v>0.14594839293798098</v>
      </c>
      <c r="O1150" s="247">
        <f t="shared" si="170"/>
        <v>0.14594839293798098</v>
      </c>
      <c r="P1150" s="10">
        <f t="shared" si="165"/>
        <v>3.6793392789050716</v>
      </c>
      <c r="Q1150" s="11">
        <f t="shared" si="166"/>
        <v>4.2882742178380791E-2</v>
      </c>
    </row>
    <row r="1151" spans="1:17">
      <c r="A1151" s="9">
        <f t="shared" si="171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167"/>
        <v>125.9</v>
      </c>
      <c r="G1151" s="8"/>
      <c r="H1151" s="8"/>
      <c r="I1151" s="8">
        <v>3</v>
      </c>
      <c r="J1151" s="11">
        <f t="shared" si="169"/>
        <v>1.3242109909512249E-3</v>
      </c>
      <c r="K1151" s="18">
        <f t="shared" si="168"/>
        <v>3.0048068858971528</v>
      </c>
      <c r="L1151" s="10">
        <f t="shared" si="164"/>
        <v>1.1048674919443833</v>
      </c>
      <c r="M1151" s="10">
        <v>0</v>
      </c>
      <c r="N1151" s="10">
        <v>0</v>
      </c>
      <c r="O1151" s="247">
        <f t="shared" si="170"/>
        <v>0</v>
      </c>
      <c r="P1151" s="10">
        <f t="shared" si="165"/>
        <v>4.1096743778415359</v>
      </c>
      <c r="Q1151" s="11">
        <f t="shared" si="166"/>
        <v>3.2642369959027293E-2</v>
      </c>
    </row>
    <row r="1152" spans="1:17">
      <c r="A1152" s="9">
        <f t="shared" si="171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167"/>
        <v>81</v>
      </c>
      <c r="G1152" s="8"/>
      <c r="H1152" s="8"/>
      <c r="I1152" s="8">
        <v>2</v>
      </c>
      <c r="J1152" s="11">
        <f t="shared" si="169"/>
        <v>8.8280732730081665E-4</v>
      </c>
      <c r="K1152" s="18">
        <f t="shared" si="168"/>
        <v>2.0032045905981022</v>
      </c>
      <c r="L1152" s="10">
        <f t="shared" si="164"/>
        <v>0.73657832796292222</v>
      </c>
      <c r="M1152" s="10">
        <v>0.79360796740606609</v>
      </c>
      <c r="N1152" s="10">
        <v>0.14594839293798098</v>
      </c>
      <c r="O1152" s="247">
        <f t="shared" si="170"/>
        <v>0.14594839293798098</v>
      </c>
      <c r="P1152" s="10">
        <f t="shared" si="165"/>
        <v>3.6793392789050716</v>
      </c>
      <c r="Q1152" s="11">
        <f t="shared" si="166"/>
        <v>4.542394171487743E-2</v>
      </c>
    </row>
    <row r="1153" spans="1:17">
      <c r="A1153" s="9">
        <f t="shared" si="171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167"/>
        <v>62.4</v>
      </c>
      <c r="G1153" s="8"/>
      <c r="H1153" s="8"/>
      <c r="I1153" s="8">
        <v>2</v>
      </c>
      <c r="J1153" s="11">
        <f t="shared" si="169"/>
        <v>8.8280732730081665E-4</v>
      </c>
      <c r="K1153" s="18">
        <f t="shared" si="168"/>
        <v>2.0032045905981022</v>
      </c>
      <c r="L1153" s="10">
        <f t="shared" si="164"/>
        <v>0.73657832796292222</v>
      </c>
      <c r="M1153" s="10">
        <v>0.79360796740606609</v>
      </c>
      <c r="N1153" s="10">
        <v>0.14594839293798098</v>
      </c>
      <c r="O1153" s="247">
        <f t="shared" si="170"/>
        <v>0.14594839293798098</v>
      </c>
      <c r="P1153" s="10">
        <f t="shared" si="165"/>
        <v>3.6793392789050716</v>
      </c>
      <c r="Q1153" s="11">
        <f t="shared" si="166"/>
        <v>5.8963770495273585E-2</v>
      </c>
    </row>
    <row r="1154" spans="1:17">
      <c r="A1154" s="9">
        <f t="shared" si="171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167"/>
        <v>35.4</v>
      </c>
      <c r="G1154" s="8"/>
      <c r="H1154" s="8"/>
      <c r="I1154" s="8">
        <v>1</v>
      </c>
      <c r="J1154" s="11">
        <f t="shared" si="169"/>
        <v>4.4140366365040833E-4</v>
      </c>
      <c r="K1154" s="18">
        <f t="shared" si="168"/>
        <v>1.0016022952990511</v>
      </c>
      <c r="L1154" s="10">
        <f t="shared" si="164"/>
        <v>0.36828916398146111</v>
      </c>
      <c r="M1154" s="10">
        <v>0.39680398370303305</v>
      </c>
      <c r="N1154" s="10">
        <v>7.297419646899049E-2</v>
      </c>
      <c r="O1154" s="247">
        <f t="shared" si="170"/>
        <v>7.297419646899049E-2</v>
      </c>
      <c r="P1154" s="10">
        <f t="shared" si="165"/>
        <v>1.8396696394525358</v>
      </c>
      <c r="Q1154" s="11">
        <f t="shared" si="166"/>
        <v>5.1968068911088586E-2</v>
      </c>
    </row>
    <row r="1155" spans="1:17">
      <c r="A1155" s="9">
        <f t="shared" si="171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167"/>
        <v>71.2</v>
      </c>
      <c r="G1155" s="8"/>
      <c r="H1155" s="8"/>
      <c r="I1155" s="8">
        <v>0</v>
      </c>
      <c r="J1155" s="11">
        <f t="shared" si="169"/>
        <v>0</v>
      </c>
      <c r="K1155" s="18">
        <f t="shared" si="168"/>
        <v>0</v>
      </c>
      <c r="L1155" s="10">
        <f t="shared" si="164"/>
        <v>0</v>
      </c>
      <c r="M1155" s="10">
        <v>0.79360796740606609</v>
      </c>
      <c r="N1155" s="10">
        <v>0.14594839293798098</v>
      </c>
      <c r="O1155" s="247">
        <f t="shared" si="170"/>
        <v>0.14594839293798098</v>
      </c>
      <c r="P1155" s="10">
        <f t="shared" si="165"/>
        <v>0.9395563603440471</v>
      </c>
      <c r="Q1155" s="11">
        <f t="shared" si="166"/>
        <v>1.3196016296966952E-2</v>
      </c>
    </row>
    <row r="1156" spans="1:17">
      <c r="A1156" s="9">
        <f t="shared" si="171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167"/>
        <v>78.3</v>
      </c>
      <c r="G1156" s="8"/>
      <c r="H1156" s="8"/>
      <c r="I1156" s="8">
        <v>2</v>
      </c>
      <c r="J1156" s="11">
        <f t="shared" si="169"/>
        <v>8.8280732730081665E-4</v>
      </c>
      <c r="K1156" s="18">
        <f t="shared" si="168"/>
        <v>2.0032045905981022</v>
      </c>
      <c r="L1156" s="10">
        <f t="shared" si="164"/>
        <v>0.73657832796292222</v>
      </c>
      <c r="M1156" s="10">
        <v>0.79360796740606609</v>
      </c>
      <c r="N1156" s="10">
        <v>0.14594839293798098</v>
      </c>
      <c r="O1156" s="247">
        <f t="shared" si="170"/>
        <v>0.14594839293798098</v>
      </c>
      <c r="P1156" s="10">
        <f t="shared" si="165"/>
        <v>3.6793392789050716</v>
      </c>
      <c r="Q1156" s="11">
        <f t="shared" si="166"/>
        <v>4.6990284532631821E-2</v>
      </c>
    </row>
    <row r="1157" spans="1:17">
      <c r="A1157" s="9">
        <f t="shared" si="171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167"/>
        <v>69.400000000000006</v>
      </c>
      <c r="G1157" s="8"/>
      <c r="H1157" s="8"/>
      <c r="I1157" s="8">
        <v>0</v>
      </c>
      <c r="J1157" s="11">
        <f t="shared" si="169"/>
        <v>0</v>
      </c>
      <c r="K1157" s="18">
        <f t="shared" si="168"/>
        <v>0</v>
      </c>
      <c r="L1157" s="10">
        <f t="shared" si="164"/>
        <v>0</v>
      </c>
      <c r="M1157" s="10">
        <v>0</v>
      </c>
      <c r="N1157" s="10">
        <v>0</v>
      </c>
      <c r="O1157" s="247">
        <f t="shared" si="170"/>
        <v>0</v>
      </c>
      <c r="P1157" s="10">
        <f t="shared" si="165"/>
        <v>0</v>
      </c>
      <c r="Q1157" s="11">
        <f t="shared" si="166"/>
        <v>0</v>
      </c>
    </row>
    <row r="1158" spans="1:17">
      <c r="A1158" s="9">
        <f t="shared" si="171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167"/>
        <v>67.099999999999994</v>
      </c>
      <c r="G1158" s="8"/>
      <c r="H1158" s="8"/>
      <c r="I1158" s="8">
        <v>2</v>
      </c>
      <c r="J1158" s="11">
        <f t="shared" si="169"/>
        <v>8.8280732730081665E-4</v>
      </c>
      <c r="K1158" s="18">
        <f t="shared" si="168"/>
        <v>2.0032045905981022</v>
      </c>
      <c r="L1158" s="10">
        <f t="shared" si="164"/>
        <v>0.73657832796292222</v>
      </c>
      <c r="M1158" s="10">
        <v>0.79360796740606609</v>
      </c>
      <c r="N1158" s="10">
        <v>0.14594839293798098</v>
      </c>
      <c r="O1158" s="247">
        <f t="shared" si="170"/>
        <v>0.14594839293798098</v>
      </c>
      <c r="P1158" s="10">
        <f t="shared" si="165"/>
        <v>3.6793392789050716</v>
      </c>
      <c r="Q1158" s="11">
        <f t="shared" si="166"/>
        <v>5.4833670326454129E-2</v>
      </c>
    </row>
    <row r="1159" spans="1:17">
      <c r="A1159" s="9">
        <f t="shared" si="171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167"/>
        <v>19.600000000000001</v>
      </c>
      <c r="G1159" s="8"/>
      <c r="H1159" s="8"/>
      <c r="I1159" s="8">
        <v>0</v>
      </c>
      <c r="J1159" s="11">
        <f t="shared" si="169"/>
        <v>0</v>
      </c>
      <c r="K1159" s="18">
        <f t="shared" si="168"/>
        <v>0</v>
      </c>
      <c r="L1159" s="10">
        <f t="shared" si="164"/>
        <v>0</v>
      </c>
      <c r="M1159" s="10">
        <v>0</v>
      </c>
      <c r="N1159" s="10">
        <v>0</v>
      </c>
      <c r="O1159" s="247">
        <f t="shared" si="170"/>
        <v>0</v>
      </c>
      <c r="P1159" s="10">
        <f t="shared" si="165"/>
        <v>0</v>
      </c>
      <c r="Q1159" s="11">
        <f t="shared" si="166"/>
        <v>0</v>
      </c>
    </row>
    <row r="1160" spans="1:17">
      <c r="A1160" s="9">
        <f t="shared" si="171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167"/>
        <v>310.10000000000002</v>
      </c>
      <c r="G1160" s="8"/>
      <c r="H1160" s="8"/>
      <c r="I1160" s="8">
        <v>8</v>
      </c>
      <c r="J1160" s="11">
        <f t="shared" si="169"/>
        <v>3.5312293092032666E-3</v>
      </c>
      <c r="K1160" s="18">
        <f t="shared" si="168"/>
        <v>8.0128183623924087</v>
      </c>
      <c r="L1160" s="10">
        <f t="shared" si="164"/>
        <v>2.9463133118516889</v>
      </c>
      <c r="M1160" s="10">
        <v>3.1744318696242644</v>
      </c>
      <c r="N1160" s="10">
        <v>0.58379357175192392</v>
      </c>
      <c r="O1160" s="247">
        <f t="shared" si="170"/>
        <v>0.58379357175192392</v>
      </c>
      <c r="P1160" s="10">
        <f t="shared" si="165"/>
        <v>14.717357115620286</v>
      </c>
      <c r="Q1160" s="11">
        <f t="shared" si="166"/>
        <v>4.7460035845276638E-2</v>
      </c>
    </row>
    <row r="1161" spans="1:17">
      <c r="A1161" s="9">
        <f t="shared" si="171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167"/>
        <v>384.2</v>
      </c>
      <c r="G1161" s="8"/>
      <c r="H1161" s="8"/>
      <c r="I1161" s="8">
        <v>8</v>
      </c>
      <c r="J1161" s="11">
        <f t="shared" si="169"/>
        <v>3.5312293092032666E-3</v>
      </c>
      <c r="K1161" s="18">
        <f t="shared" si="168"/>
        <v>8.0128183623924087</v>
      </c>
      <c r="L1161" s="10">
        <f t="shared" si="164"/>
        <v>2.9463133118516889</v>
      </c>
      <c r="M1161" s="10">
        <v>3.1744318696242644</v>
      </c>
      <c r="N1161" s="10">
        <v>0.58379357175192392</v>
      </c>
      <c r="O1161" s="247">
        <f t="shared" si="170"/>
        <v>0.58379357175192392</v>
      </c>
      <c r="P1161" s="10">
        <f t="shared" si="165"/>
        <v>14.717357115620286</v>
      </c>
      <c r="Q1161" s="11">
        <f t="shared" si="166"/>
        <v>3.8306499520094447E-2</v>
      </c>
    </row>
    <row r="1162" spans="1:17">
      <c r="A1162" s="9">
        <f t="shared" si="171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167"/>
        <v>387.4</v>
      </c>
      <c r="G1162" s="8"/>
      <c r="H1162" s="8"/>
      <c r="I1162" s="8">
        <v>8</v>
      </c>
      <c r="J1162" s="11">
        <f t="shared" si="169"/>
        <v>3.5312293092032666E-3</v>
      </c>
      <c r="K1162" s="18">
        <f t="shared" si="168"/>
        <v>8.0128183623924087</v>
      </c>
      <c r="L1162" s="10">
        <f t="shared" si="164"/>
        <v>2.9463133118516889</v>
      </c>
      <c r="M1162" s="10">
        <v>3.1744318696242644</v>
      </c>
      <c r="N1162" s="10">
        <v>0.58379357175192392</v>
      </c>
      <c r="O1162" s="247">
        <f t="shared" si="170"/>
        <v>0.58379357175192392</v>
      </c>
      <c r="P1162" s="10">
        <f t="shared" si="165"/>
        <v>14.717357115620286</v>
      </c>
      <c r="Q1162" s="11">
        <f t="shared" si="166"/>
        <v>3.7990080319102448E-2</v>
      </c>
    </row>
    <row r="1163" spans="1:17">
      <c r="A1163" s="9">
        <f t="shared" si="171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167"/>
        <v>306.2</v>
      </c>
      <c r="G1163" s="8"/>
      <c r="H1163" s="8"/>
      <c r="I1163" s="8">
        <v>8</v>
      </c>
      <c r="J1163" s="11">
        <f t="shared" si="169"/>
        <v>3.5312293092032666E-3</v>
      </c>
      <c r="K1163" s="18">
        <f t="shared" si="168"/>
        <v>8.0128183623924087</v>
      </c>
      <c r="L1163" s="10">
        <f t="shared" si="164"/>
        <v>2.9463133118516889</v>
      </c>
      <c r="M1163" s="10">
        <v>3.1744318696242644</v>
      </c>
      <c r="N1163" s="10">
        <v>0.58379357175192392</v>
      </c>
      <c r="O1163" s="247">
        <f t="shared" si="170"/>
        <v>0.58379357175192392</v>
      </c>
      <c r="P1163" s="10">
        <f t="shared" si="165"/>
        <v>14.717357115620286</v>
      </c>
      <c r="Q1163" s="11">
        <f t="shared" si="166"/>
        <v>4.8064523565056458E-2</v>
      </c>
    </row>
    <row r="1164" spans="1:17">
      <c r="A1164" s="9">
        <f t="shared" si="171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167"/>
        <v>407.7</v>
      </c>
      <c r="G1164" s="8"/>
      <c r="H1164" s="8"/>
      <c r="I1164" s="8">
        <v>8</v>
      </c>
      <c r="J1164" s="11">
        <f t="shared" si="169"/>
        <v>3.5312293092032666E-3</v>
      </c>
      <c r="K1164" s="18">
        <f t="shared" si="168"/>
        <v>8.0128183623924087</v>
      </c>
      <c r="L1164" s="10">
        <f t="shared" si="164"/>
        <v>2.9463133118516889</v>
      </c>
      <c r="M1164" s="10">
        <v>3.1744318696242644</v>
      </c>
      <c r="N1164" s="10">
        <v>0.58379357175192392</v>
      </c>
      <c r="O1164" s="247">
        <f t="shared" si="170"/>
        <v>0.58379357175192392</v>
      </c>
      <c r="P1164" s="10">
        <f t="shared" si="165"/>
        <v>14.717357115620286</v>
      </c>
      <c r="Q1164" s="11">
        <f t="shared" si="166"/>
        <v>3.609849672705491E-2</v>
      </c>
    </row>
    <row r="1165" spans="1:17">
      <c r="A1165" s="9">
        <f t="shared" si="171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167"/>
        <v>304.3</v>
      </c>
      <c r="G1165" s="8"/>
      <c r="H1165" s="8"/>
      <c r="I1165" s="8">
        <v>8</v>
      </c>
      <c r="J1165" s="11">
        <f t="shared" si="169"/>
        <v>3.5312293092032666E-3</v>
      </c>
      <c r="K1165" s="18">
        <f t="shared" si="168"/>
        <v>8.0128183623924087</v>
      </c>
      <c r="L1165" s="10">
        <f t="shared" si="164"/>
        <v>2.9463133118516889</v>
      </c>
      <c r="M1165" s="10">
        <v>3.1744318696242644</v>
      </c>
      <c r="N1165" s="10">
        <v>0.58379357175192392</v>
      </c>
      <c r="O1165" s="247">
        <f t="shared" si="170"/>
        <v>0.58379357175192392</v>
      </c>
      <c r="P1165" s="10">
        <f t="shared" si="165"/>
        <v>14.717357115620286</v>
      </c>
      <c r="Q1165" s="11">
        <f t="shared" si="166"/>
        <v>4.8364630679001923E-2</v>
      </c>
    </row>
    <row r="1166" spans="1:17">
      <c r="A1166" s="9">
        <f t="shared" si="171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167"/>
        <v>413.7</v>
      </c>
      <c r="G1166" s="8"/>
      <c r="H1166" s="8"/>
      <c r="I1166" s="8">
        <v>8</v>
      </c>
      <c r="J1166" s="11">
        <f t="shared" si="169"/>
        <v>3.5312293092032666E-3</v>
      </c>
      <c r="K1166" s="18">
        <f t="shared" si="168"/>
        <v>8.0128183623924087</v>
      </c>
      <c r="L1166" s="10">
        <f t="shared" si="164"/>
        <v>2.9463133118516889</v>
      </c>
      <c r="M1166" s="10">
        <v>3.1744318696242644</v>
      </c>
      <c r="N1166" s="10">
        <v>0.58379357175192392</v>
      </c>
      <c r="O1166" s="247">
        <f t="shared" si="170"/>
        <v>0.58379357175192392</v>
      </c>
      <c r="P1166" s="10">
        <f t="shared" si="165"/>
        <v>14.717357115620286</v>
      </c>
      <c r="Q1166" s="11">
        <f t="shared" si="166"/>
        <v>3.5574950726662523E-2</v>
      </c>
    </row>
    <row r="1167" spans="1:17">
      <c r="A1167" s="9">
        <f t="shared" si="171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167"/>
        <v>387.6</v>
      </c>
      <c r="G1167" s="8"/>
      <c r="H1167" s="8"/>
      <c r="I1167" s="8">
        <v>8</v>
      </c>
      <c r="J1167" s="11">
        <f t="shared" si="169"/>
        <v>3.5312293092032666E-3</v>
      </c>
      <c r="K1167" s="18">
        <f t="shared" si="168"/>
        <v>8.0128183623924087</v>
      </c>
      <c r="L1167" s="10">
        <f t="shared" si="164"/>
        <v>2.9463133118516889</v>
      </c>
      <c r="M1167" s="10">
        <v>3.1744318696242644</v>
      </c>
      <c r="N1167" s="10">
        <v>0.58379357175192392</v>
      </c>
      <c r="O1167" s="247">
        <f t="shared" si="170"/>
        <v>0.58379357175192392</v>
      </c>
      <c r="P1167" s="10">
        <f t="shared" si="165"/>
        <v>14.717357115620286</v>
      </c>
      <c r="Q1167" s="11">
        <f t="shared" si="166"/>
        <v>3.7970477594479579E-2</v>
      </c>
    </row>
    <row r="1168" spans="1:17">
      <c r="A1168" s="9">
        <f t="shared" si="171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167"/>
        <v>189.8</v>
      </c>
      <c r="G1168" s="8"/>
      <c r="H1168" s="8"/>
      <c r="I1168" s="8">
        <v>4</v>
      </c>
      <c r="J1168" s="11">
        <f t="shared" si="169"/>
        <v>1.7656146546016333E-3</v>
      </c>
      <c r="K1168" s="18">
        <f t="shared" si="168"/>
        <v>4.0064091811962044</v>
      </c>
      <c r="L1168" s="10">
        <f t="shared" si="164"/>
        <v>1.4731566559258444</v>
      </c>
      <c r="M1168" s="10">
        <v>1.5872159348121322</v>
      </c>
      <c r="N1168" s="10">
        <v>0.29189678587596196</v>
      </c>
      <c r="O1168" s="247">
        <f t="shared" si="170"/>
        <v>0.29189678587596196</v>
      </c>
      <c r="P1168" s="10">
        <f t="shared" si="165"/>
        <v>7.3586785578101432</v>
      </c>
      <c r="Q1168" s="11">
        <f t="shared" si="166"/>
        <v>3.877069840785112E-2</v>
      </c>
    </row>
    <row r="1169" spans="1:17">
      <c r="A1169" s="9">
        <f t="shared" si="171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167"/>
        <v>372.5</v>
      </c>
      <c r="G1169" s="8"/>
      <c r="H1169" s="8"/>
      <c r="I1169" s="8">
        <v>8</v>
      </c>
      <c r="J1169" s="11">
        <f t="shared" si="169"/>
        <v>3.5312293092032666E-3</v>
      </c>
      <c r="K1169" s="18">
        <f t="shared" si="168"/>
        <v>8.0128183623924087</v>
      </c>
      <c r="L1169" s="10">
        <f t="shared" si="164"/>
        <v>2.9463133118516889</v>
      </c>
      <c r="M1169" s="10">
        <v>3.1744318696242644</v>
      </c>
      <c r="N1169" s="10">
        <v>0.58379357175192392</v>
      </c>
      <c r="O1169" s="247">
        <f t="shared" si="170"/>
        <v>0.58379357175192392</v>
      </c>
      <c r="P1169" s="10">
        <f t="shared" si="165"/>
        <v>14.717357115620286</v>
      </c>
      <c r="Q1169" s="11">
        <f t="shared" si="166"/>
        <v>3.9509683531866541E-2</v>
      </c>
    </row>
    <row r="1170" spans="1:17">
      <c r="A1170" s="9">
        <f t="shared" si="171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167"/>
        <v>370.7</v>
      </c>
      <c r="G1170" s="8"/>
      <c r="H1170" s="8"/>
      <c r="I1170" s="8">
        <v>8</v>
      </c>
      <c r="J1170" s="11">
        <f t="shared" si="169"/>
        <v>3.5312293092032666E-3</v>
      </c>
      <c r="K1170" s="18">
        <f t="shared" si="168"/>
        <v>8.0128183623924087</v>
      </c>
      <c r="L1170" s="10">
        <f t="shared" si="164"/>
        <v>2.9463133118516889</v>
      </c>
      <c r="M1170" s="10">
        <v>3.1744318696242644</v>
      </c>
      <c r="N1170" s="10">
        <v>0.58379357175192392</v>
      </c>
      <c r="O1170" s="247">
        <f t="shared" si="170"/>
        <v>0.58379357175192392</v>
      </c>
      <c r="P1170" s="10">
        <f t="shared" si="165"/>
        <v>14.717357115620286</v>
      </c>
      <c r="Q1170" s="11">
        <f t="shared" si="166"/>
        <v>3.9701529850607736E-2</v>
      </c>
    </row>
    <row r="1171" spans="1:17">
      <c r="A1171" s="9">
        <f t="shared" si="171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167"/>
        <v>409.1</v>
      </c>
      <c r="G1171" s="8"/>
      <c r="H1171" s="8"/>
      <c r="I1171" s="8">
        <v>8</v>
      </c>
      <c r="J1171" s="11">
        <f t="shared" si="169"/>
        <v>3.5312293092032666E-3</v>
      </c>
      <c r="K1171" s="18">
        <f t="shared" si="168"/>
        <v>8.0128183623924087</v>
      </c>
      <c r="L1171" s="10">
        <f t="shared" si="164"/>
        <v>2.9463133118516889</v>
      </c>
      <c r="M1171" s="10">
        <v>3.1744318696242644</v>
      </c>
      <c r="N1171" s="10">
        <v>0.58379357175192392</v>
      </c>
      <c r="O1171" s="247">
        <f t="shared" si="170"/>
        <v>0.58379357175192392</v>
      </c>
      <c r="P1171" s="10">
        <f t="shared" si="165"/>
        <v>14.717357115620286</v>
      </c>
      <c r="Q1171" s="11">
        <f t="shared" si="166"/>
        <v>3.597496239457415E-2</v>
      </c>
    </row>
    <row r="1172" spans="1:17">
      <c r="A1172" s="9">
        <f t="shared" si="171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167"/>
        <v>373.1</v>
      </c>
      <c r="G1172" s="8"/>
      <c r="H1172" s="8"/>
      <c r="I1172" s="8">
        <v>8</v>
      </c>
      <c r="J1172" s="11">
        <f t="shared" si="169"/>
        <v>3.5312293092032666E-3</v>
      </c>
      <c r="K1172" s="18">
        <f t="shared" si="168"/>
        <v>8.0128183623924087</v>
      </c>
      <c r="L1172" s="10">
        <f t="shared" si="164"/>
        <v>2.9463133118516889</v>
      </c>
      <c r="M1172" s="10">
        <v>3.1744318696242644</v>
      </c>
      <c r="N1172" s="10">
        <v>0.58379357175192392</v>
      </c>
      <c r="O1172" s="247">
        <f t="shared" si="170"/>
        <v>0.58379357175192392</v>
      </c>
      <c r="P1172" s="10">
        <f t="shared" si="165"/>
        <v>14.717357115620286</v>
      </c>
      <c r="Q1172" s="11">
        <f t="shared" si="166"/>
        <v>3.9446146115304975E-2</v>
      </c>
    </row>
    <row r="1173" spans="1:17">
      <c r="A1173" s="9">
        <f t="shared" si="171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167"/>
        <v>374</v>
      </c>
      <c r="G1173" s="8"/>
      <c r="H1173" s="8"/>
      <c r="I1173" s="8">
        <v>8</v>
      </c>
      <c r="J1173" s="11">
        <f t="shared" si="169"/>
        <v>3.5312293092032666E-3</v>
      </c>
      <c r="K1173" s="18">
        <f t="shared" si="168"/>
        <v>8.0128183623924087</v>
      </c>
      <c r="L1173" s="10">
        <f t="shared" si="164"/>
        <v>2.9463133118516889</v>
      </c>
      <c r="M1173" s="10">
        <v>3.1744318696242644</v>
      </c>
      <c r="N1173" s="10">
        <v>0.58379357175192392</v>
      </c>
      <c r="O1173" s="247">
        <f t="shared" si="170"/>
        <v>0.58379357175192392</v>
      </c>
      <c r="P1173" s="10">
        <f t="shared" si="165"/>
        <v>14.717357115620286</v>
      </c>
      <c r="Q1173" s="11">
        <f t="shared" si="166"/>
        <v>3.9351222234278838E-2</v>
      </c>
    </row>
    <row r="1174" spans="1:17">
      <c r="A1174" s="9">
        <f t="shared" si="171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167"/>
        <v>327.2</v>
      </c>
      <c r="G1174" s="8"/>
      <c r="H1174" s="8"/>
      <c r="I1174" s="8">
        <v>8</v>
      </c>
      <c r="J1174" s="11">
        <f t="shared" si="169"/>
        <v>3.5312293092032666E-3</v>
      </c>
      <c r="K1174" s="18">
        <f t="shared" si="168"/>
        <v>8.0128183623924087</v>
      </c>
      <c r="L1174" s="10">
        <f t="shared" si="164"/>
        <v>2.9463133118516889</v>
      </c>
      <c r="M1174" s="10">
        <v>3.1744318696242644</v>
      </c>
      <c r="N1174" s="10">
        <v>0.58379357175192392</v>
      </c>
      <c r="O1174" s="247">
        <f t="shared" si="170"/>
        <v>0.58379357175192392</v>
      </c>
      <c r="P1174" s="10">
        <f t="shared" si="165"/>
        <v>14.717357115620286</v>
      </c>
      <c r="Q1174" s="11">
        <f t="shared" si="166"/>
        <v>4.4979697786125573E-2</v>
      </c>
    </row>
    <row r="1175" spans="1:17">
      <c r="A1175" s="9">
        <f t="shared" si="171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167"/>
        <v>198.1</v>
      </c>
      <c r="G1175" s="8"/>
      <c r="H1175" s="8"/>
      <c r="I1175" s="8">
        <v>4</v>
      </c>
      <c r="J1175" s="11">
        <f t="shared" si="169"/>
        <v>1.7656146546016333E-3</v>
      </c>
      <c r="K1175" s="18">
        <f t="shared" si="168"/>
        <v>4.0064091811962044</v>
      </c>
      <c r="L1175" s="10">
        <f t="shared" si="164"/>
        <v>1.4731566559258444</v>
      </c>
      <c r="M1175" s="10">
        <v>1.5872159348121322</v>
      </c>
      <c r="N1175" s="10">
        <v>0.29189678587596196</v>
      </c>
      <c r="O1175" s="247">
        <f t="shared" si="170"/>
        <v>0.29189678587596196</v>
      </c>
      <c r="P1175" s="10">
        <f t="shared" si="165"/>
        <v>7.3586785578101432</v>
      </c>
      <c r="Q1175" s="11">
        <f t="shared" si="166"/>
        <v>3.7146282472539843E-2</v>
      </c>
    </row>
    <row r="1176" spans="1:17">
      <c r="A1176" s="9">
        <f t="shared" si="171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167"/>
        <v>308</v>
      </c>
      <c r="G1176" s="8"/>
      <c r="H1176" s="8"/>
      <c r="I1176" s="8">
        <v>8</v>
      </c>
      <c r="J1176" s="11">
        <f t="shared" si="169"/>
        <v>3.5312293092032666E-3</v>
      </c>
      <c r="K1176" s="18">
        <f t="shared" si="168"/>
        <v>8.0128183623924087</v>
      </c>
      <c r="L1176" s="10">
        <f t="shared" si="164"/>
        <v>2.9463133118516889</v>
      </c>
      <c r="M1176" s="10">
        <v>3.1744318696242644</v>
      </c>
      <c r="N1176" s="10">
        <v>0.58379357175192392</v>
      </c>
      <c r="O1176" s="247">
        <f t="shared" si="170"/>
        <v>0.58379357175192392</v>
      </c>
      <c r="P1176" s="10">
        <f t="shared" si="165"/>
        <v>14.717357115620286</v>
      </c>
      <c r="Q1176" s="11">
        <f t="shared" si="166"/>
        <v>4.7783626998767162E-2</v>
      </c>
    </row>
    <row r="1177" spans="1:17">
      <c r="A1177" s="9">
        <f t="shared" si="171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167"/>
        <v>333.2</v>
      </c>
      <c r="G1177" s="8"/>
      <c r="H1177" s="8"/>
      <c r="I1177" s="8">
        <v>8</v>
      </c>
      <c r="J1177" s="11">
        <f t="shared" si="169"/>
        <v>3.5312293092032666E-3</v>
      </c>
      <c r="K1177" s="18">
        <f t="shared" si="168"/>
        <v>8.0128183623924087</v>
      </c>
      <c r="L1177" s="10">
        <f t="shared" si="164"/>
        <v>2.9463133118516889</v>
      </c>
      <c r="M1177" s="10">
        <v>3.1744318696242644</v>
      </c>
      <c r="N1177" s="10">
        <v>0.58379357175192392</v>
      </c>
      <c r="O1177" s="247">
        <f t="shared" si="170"/>
        <v>0.58379357175192392</v>
      </c>
      <c r="P1177" s="10">
        <f t="shared" si="165"/>
        <v>14.717357115620286</v>
      </c>
      <c r="Q1177" s="11">
        <f t="shared" si="166"/>
        <v>4.4169739242557883E-2</v>
      </c>
    </row>
    <row r="1178" spans="1:17">
      <c r="A1178" s="9">
        <f t="shared" si="171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167"/>
        <v>356.2</v>
      </c>
      <c r="G1178" s="8"/>
      <c r="H1178" s="8"/>
      <c r="I1178" s="8">
        <v>8</v>
      </c>
      <c r="J1178" s="11">
        <f t="shared" si="169"/>
        <v>3.5312293092032666E-3</v>
      </c>
      <c r="K1178" s="18">
        <f t="shared" si="168"/>
        <v>8.0128183623924087</v>
      </c>
      <c r="L1178" s="10">
        <f t="shared" si="164"/>
        <v>2.9463133118516889</v>
      </c>
      <c r="M1178" s="10">
        <v>3.1744318696242644</v>
      </c>
      <c r="N1178" s="10">
        <v>0.58379357175192392</v>
      </c>
      <c r="O1178" s="247">
        <f t="shared" si="170"/>
        <v>0.58379357175192392</v>
      </c>
      <c r="P1178" s="10">
        <f t="shared" si="165"/>
        <v>14.717357115620286</v>
      </c>
      <c r="Q1178" s="11">
        <f t="shared" si="166"/>
        <v>4.1317678595228204E-2</v>
      </c>
    </row>
    <row r="1179" spans="1:17">
      <c r="A1179" s="9">
        <f t="shared" si="171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167"/>
        <v>339.8</v>
      </c>
      <c r="G1179" s="8"/>
      <c r="H1179" s="8"/>
      <c r="I1179" s="8">
        <v>8</v>
      </c>
      <c r="J1179" s="11">
        <f t="shared" si="169"/>
        <v>3.5312293092032666E-3</v>
      </c>
      <c r="K1179" s="18">
        <f t="shared" si="168"/>
        <v>8.0128183623924087</v>
      </c>
      <c r="L1179" s="10">
        <f t="shared" si="164"/>
        <v>2.9463133118516889</v>
      </c>
      <c r="M1179" s="10">
        <v>3.1744318696242644</v>
      </c>
      <c r="N1179" s="10">
        <v>0.58379357175192392</v>
      </c>
      <c r="O1179" s="247">
        <f t="shared" si="170"/>
        <v>0.58379357175192392</v>
      </c>
      <c r="P1179" s="10">
        <f t="shared" si="165"/>
        <v>14.717357115620286</v>
      </c>
      <c r="Q1179" s="11">
        <f t="shared" si="166"/>
        <v>4.3311822000059702E-2</v>
      </c>
    </row>
    <row r="1180" spans="1:17">
      <c r="A1180" s="9">
        <f t="shared" si="171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167"/>
        <v>392.1</v>
      </c>
      <c r="G1180" s="8"/>
      <c r="H1180" s="8"/>
      <c r="I1180" s="8">
        <v>8</v>
      </c>
      <c r="J1180" s="11">
        <f t="shared" si="169"/>
        <v>3.5312293092032666E-3</v>
      </c>
      <c r="K1180" s="18">
        <f t="shared" si="168"/>
        <v>8.0128183623924087</v>
      </c>
      <c r="L1180" s="10">
        <f t="shared" si="164"/>
        <v>2.9463133118516889</v>
      </c>
      <c r="M1180" s="10">
        <v>3.1744318696242644</v>
      </c>
      <c r="N1180" s="10">
        <v>0.58379357175192392</v>
      </c>
      <c r="O1180" s="247">
        <f t="shared" si="170"/>
        <v>0.58379357175192392</v>
      </c>
      <c r="P1180" s="10">
        <f t="shared" si="165"/>
        <v>14.717357115620286</v>
      </c>
      <c r="Q1180" s="11">
        <f t="shared" si="166"/>
        <v>3.7534703176792361E-2</v>
      </c>
    </row>
    <row r="1181" spans="1:17">
      <c r="A1181" s="9">
        <f t="shared" si="171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167"/>
        <v>355.1</v>
      </c>
      <c r="G1181" s="8"/>
      <c r="H1181" s="8"/>
      <c r="I1181" s="8">
        <v>8</v>
      </c>
      <c r="J1181" s="11">
        <f t="shared" si="169"/>
        <v>3.5312293092032666E-3</v>
      </c>
      <c r="K1181" s="18">
        <f t="shared" si="168"/>
        <v>8.0128183623924087</v>
      </c>
      <c r="L1181" s="10">
        <f t="shared" si="164"/>
        <v>2.9463133118516889</v>
      </c>
      <c r="M1181" s="10">
        <v>3.1744318696242644</v>
      </c>
      <c r="N1181" s="10">
        <v>0.58379357175192392</v>
      </c>
      <c r="O1181" s="247">
        <f t="shared" si="170"/>
        <v>0.58379357175192392</v>
      </c>
      <c r="P1181" s="10">
        <f t="shared" si="165"/>
        <v>14.717357115620286</v>
      </c>
      <c r="Q1181" s="11">
        <f t="shared" si="166"/>
        <v>4.144566915128213E-2</v>
      </c>
    </row>
    <row r="1182" spans="1:17">
      <c r="A1182" s="9">
        <f t="shared" si="171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167"/>
        <v>196.9</v>
      </c>
      <c r="G1182" s="8"/>
      <c r="H1182" s="8"/>
      <c r="I1182" s="8">
        <v>4</v>
      </c>
      <c r="J1182" s="11">
        <f t="shared" si="169"/>
        <v>1.7656146546016333E-3</v>
      </c>
      <c r="K1182" s="18">
        <f t="shared" si="168"/>
        <v>4.0064091811962044</v>
      </c>
      <c r="L1182" s="10">
        <f t="shared" si="164"/>
        <v>1.4731566559258444</v>
      </c>
      <c r="M1182" s="10">
        <v>1.5872159348121322</v>
      </c>
      <c r="N1182" s="10">
        <v>0.29189678587596196</v>
      </c>
      <c r="O1182" s="247">
        <f t="shared" si="170"/>
        <v>0.29189678587596196</v>
      </c>
      <c r="P1182" s="10">
        <f t="shared" si="165"/>
        <v>7.3586785578101432</v>
      </c>
      <c r="Q1182" s="11">
        <f t="shared" si="166"/>
        <v>3.7372669161046944E-2</v>
      </c>
    </row>
    <row r="1183" spans="1:17">
      <c r="A1183" s="9">
        <f t="shared" si="171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167"/>
        <v>393.6</v>
      </c>
      <c r="G1183" s="8"/>
      <c r="H1183" s="8"/>
      <c r="I1183" s="8">
        <v>8</v>
      </c>
      <c r="J1183" s="11">
        <f t="shared" si="169"/>
        <v>3.5312293092032666E-3</v>
      </c>
      <c r="K1183" s="18">
        <f t="shared" si="168"/>
        <v>8.0128183623924087</v>
      </c>
      <c r="L1183" s="10">
        <f t="shared" si="164"/>
        <v>2.9463133118516889</v>
      </c>
      <c r="M1183" s="10">
        <v>3.1744318696242644</v>
      </c>
      <c r="N1183" s="10">
        <v>0.58379357175192392</v>
      </c>
      <c r="O1183" s="247">
        <f t="shared" si="170"/>
        <v>0.58379357175192392</v>
      </c>
      <c r="P1183" s="10">
        <f t="shared" si="165"/>
        <v>14.717357115620286</v>
      </c>
      <c r="Q1183" s="11">
        <f t="shared" si="166"/>
        <v>3.7391659338466172E-2</v>
      </c>
    </row>
    <row r="1184" spans="1:17">
      <c r="A1184" s="9">
        <f t="shared" si="171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167"/>
        <v>352.2</v>
      </c>
      <c r="G1184" s="8"/>
      <c r="H1184" s="8"/>
      <c r="I1184" s="8">
        <v>8</v>
      </c>
      <c r="J1184" s="11">
        <f t="shared" si="169"/>
        <v>3.5312293092032666E-3</v>
      </c>
      <c r="K1184" s="18">
        <f t="shared" si="168"/>
        <v>8.0128183623924087</v>
      </c>
      <c r="L1184" s="10">
        <f t="shared" si="164"/>
        <v>2.9463133118516889</v>
      </c>
      <c r="M1184" s="10">
        <v>3.1744318696242644</v>
      </c>
      <c r="N1184" s="10">
        <v>0.58379357175192392</v>
      </c>
      <c r="O1184" s="247">
        <f t="shared" si="170"/>
        <v>0.58379357175192392</v>
      </c>
      <c r="P1184" s="10">
        <f t="shared" si="165"/>
        <v>14.717357115620286</v>
      </c>
      <c r="Q1184" s="11">
        <f t="shared" si="166"/>
        <v>4.1786931049461351E-2</v>
      </c>
    </row>
    <row r="1185" spans="1:17">
      <c r="A1185" s="9">
        <f t="shared" si="171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167"/>
        <v>361.1</v>
      </c>
      <c r="G1185" s="8"/>
      <c r="H1185" s="8"/>
      <c r="I1185" s="8">
        <v>8</v>
      </c>
      <c r="J1185" s="11">
        <f t="shared" si="169"/>
        <v>3.5312293092032666E-3</v>
      </c>
      <c r="K1185" s="18">
        <f t="shared" si="168"/>
        <v>8.0128183623924087</v>
      </c>
      <c r="L1185" s="10">
        <f t="shared" ref="L1185:L1243" si="172">K1185*0.3677</f>
        <v>2.9463133118516889</v>
      </c>
      <c r="M1185" s="10">
        <v>3.1744318696242644</v>
      </c>
      <c r="N1185" s="10">
        <v>0.58379357175192392</v>
      </c>
      <c r="O1185" s="247">
        <f t="shared" si="170"/>
        <v>0.58379357175192392</v>
      </c>
      <c r="P1185" s="10">
        <f t="shared" ref="P1185:P1250" si="173">K1185+L1185+M1185+O1185</f>
        <v>14.717357115620286</v>
      </c>
      <c r="Q1185" s="11">
        <f t="shared" ref="Q1185:Q1250" si="174">P1185/F1185</f>
        <v>4.0757012228247812E-2</v>
      </c>
    </row>
    <row r="1186" spans="1:17">
      <c r="A1186" s="9">
        <f t="shared" si="171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167"/>
        <v>370.4</v>
      </c>
      <c r="G1186" s="8"/>
      <c r="H1186" s="8"/>
      <c r="I1186" s="8">
        <v>8</v>
      </c>
      <c r="J1186" s="11">
        <f t="shared" si="169"/>
        <v>3.5312293092032666E-3</v>
      </c>
      <c r="K1186" s="18">
        <f t="shared" si="168"/>
        <v>8.0128183623924087</v>
      </c>
      <c r="L1186" s="10">
        <f t="shared" si="172"/>
        <v>2.9463133118516889</v>
      </c>
      <c r="M1186" s="10">
        <v>3.1744318696242644</v>
      </c>
      <c r="N1186" s="10">
        <v>0.58379357175192392</v>
      </c>
      <c r="O1186" s="247">
        <f t="shared" si="170"/>
        <v>0.58379357175192392</v>
      </c>
      <c r="P1186" s="10">
        <f t="shared" si="173"/>
        <v>14.717357115620286</v>
      </c>
      <c r="Q1186" s="11">
        <f t="shared" si="174"/>
        <v>3.9733685517333389E-2</v>
      </c>
    </row>
    <row r="1187" spans="1:17">
      <c r="A1187" s="9">
        <f t="shared" si="171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167"/>
        <v>419.9</v>
      </c>
      <c r="G1187" s="8"/>
      <c r="H1187" s="8"/>
      <c r="I1187" s="8">
        <v>8</v>
      </c>
      <c r="J1187" s="11">
        <f t="shared" si="169"/>
        <v>3.5312293092032666E-3</v>
      </c>
      <c r="K1187" s="18">
        <f t="shared" si="168"/>
        <v>8.0128183623924087</v>
      </c>
      <c r="L1187" s="10">
        <f t="shared" si="172"/>
        <v>2.9463133118516889</v>
      </c>
      <c r="M1187" s="10">
        <v>3.1744318696242644</v>
      </c>
      <c r="N1187" s="10">
        <v>0.58379357175192392</v>
      </c>
      <c r="O1187" s="247">
        <f t="shared" si="170"/>
        <v>0.58379357175192392</v>
      </c>
      <c r="P1187" s="10">
        <f t="shared" si="173"/>
        <v>14.717357115620286</v>
      </c>
      <c r="Q1187" s="11">
        <f t="shared" si="174"/>
        <v>3.5049671625673462E-2</v>
      </c>
    </row>
    <row r="1188" spans="1:17">
      <c r="A1188" s="9">
        <f t="shared" si="171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ref="F1188:F1243" si="175">C1188+D1188+E1188</f>
        <v>551.79999999999995</v>
      </c>
      <c r="G1188" s="8"/>
      <c r="H1188" s="8"/>
      <c r="I1188" s="8">
        <v>12</v>
      </c>
      <c r="J1188" s="11">
        <f t="shared" si="169"/>
        <v>5.2968439638048995E-3</v>
      </c>
      <c r="K1188" s="18">
        <f t="shared" si="168"/>
        <v>12.019227543588611</v>
      </c>
      <c r="L1188" s="10">
        <f t="shared" si="172"/>
        <v>4.4194699677775331</v>
      </c>
      <c r="M1188" s="10">
        <v>4.7616478044363966</v>
      </c>
      <c r="N1188" s="10">
        <v>0.87569035762788594</v>
      </c>
      <c r="O1188" s="247">
        <f t="shared" si="170"/>
        <v>0.87569035762788594</v>
      </c>
      <c r="P1188" s="10">
        <f t="shared" si="173"/>
        <v>22.076035673430425</v>
      </c>
      <c r="Q1188" s="11">
        <f t="shared" si="174"/>
        <v>4.0007313652465439E-2</v>
      </c>
    </row>
    <row r="1189" spans="1:17">
      <c r="A1189" s="9">
        <f t="shared" si="171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175"/>
        <v>551.20000000000005</v>
      </c>
      <c r="G1189" s="8"/>
      <c r="H1189" s="8"/>
      <c r="I1189" s="8">
        <v>12</v>
      </c>
      <c r="J1189" s="11">
        <f t="shared" si="169"/>
        <v>5.2968439638048995E-3</v>
      </c>
      <c r="K1189" s="18">
        <f t="shared" si="168"/>
        <v>12.019227543588611</v>
      </c>
      <c r="L1189" s="10">
        <f t="shared" si="172"/>
        <v>4.4194699677775331</v>
      </c>
      <c r="M1189" s="10">
        <v>4.7616478044363966</v>
      </c>
      <c r="N1189" s="10">
        <v>0.87569035762788594</v>
      </c>
      <c r="O1189" s="247">
        <f t="shared" si="170"/>
        <v>0.87569035762788594</v>
      </c>
      <c r="P1189" s="10">
        <f t="shared" si="173"/>
        <v>22.076035673430425</v>
      </c>
      <c r="Q1189" s="11">
        <f t="shared" si="174"/>
        <v>4.0050862977921667E-2</v>
      </c>
    </row>
    <row r="1190" spans="1:17">
      <c r="A1190" s="9">
        <f t="shared" si="171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175"/>
        <v>317.2</v>
      </c>
      <c r="G1190" s="8"/>
      <c r="H1190" s="8"/>
      <c r="I1190" s="8">
        <v>8</v>
      </c>
      <c r="J1190" s="11">
        <f t="shared" si="169"/>
        <v>3.5312293092032666E-3</v>
      </c>
      <c r="K1190" s="18">
        <f t="shared" si="168"/>
        <v>8.0128183623924087</v>
      </c>
      <c r="L1190" s="10">
        <f t="shared" si="172"/>
        <v>2.9463133118516889</v>
      </c>
      <c r="M1190" s="10">
        <v>3.1744318696242644</v>
      </c>
      <c r="N1190" s="10">
        <v>0.58379357175192392</v>
      </c>
      <c r="O1190" s="247">
        <f t="shared" si="170"/>
        <v>0.58379357175192392</v>
      </c>
      <c r="P1190" s="10">
        <f t="shared" si="173"/>
        <v>14.717357115620286</v>
      </c>
      <c r="Q1190" s="11">
        <f t="shared" si="174"/>
        <v>4.6397721045461179E-2</v>
      </c>
    </row>
    <row r="1191" spans="1:17">
      <c r="A1191" s="9">
        <f t="shared" si="171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175"/>
        <v>554.52</v>
      </c>
      <c r="G1191" s="8"/>
      <c r="H1191" s="8"/>
      <c r="I1191" s="8">
        <v>12</v>
      </c>
      <c r="J1191" s="11">
        <f t="shared" si="169"/>
        <v>5.2968439638048995E-3</v>
      </c>
      <c r="K1191" s="18">
        <f t="shared" si="168"/>
        <v>12.019227543588611</v>
      </c>
      <c r="L1191" s="10">
        <f t="shared" si="172"/>
        <v>4.4194699677775331</v>
      </c>
      <c r="M1191" s="10">
        <v>4.7616478044363966</v>
      </c>
      <c r="N1191" s="10">
        <v>0.87569035762788594</v>
      </c>
      <c r="O1191" s="247">
        <f t="shared" si="170"/>
        <v>0.87569035762788594</v>
      </c>
      <c r="P1191" s="10">
        <f t="shared" si="173"/>
        <v>22.076035673430425</v>
      </c>
      <c r="Q1191" s="11">
        <f t="shared" si="174"/>
        <v>3.9811072050476855E-2</v>
      </c>
    </row>
    <row r="1192" spans="1:17">
      <c r="A1192" s="9">
        <f t="shared" si="171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175"/>
        <v>315</v>
      </c>
      <c r="G1192" s="8"/>
      <c r="H1192" s="8"/>
      <c r="I1192" s="8">
        <v>9</v>
      </c>
      <c r="J1192" s="11">
        <f t="shared" si="169"/>
        <v>3.9726329728536746E-3</v>
      </c>
      <c r="K1192" s="18">
        <f t="shared" si="168"/>
        <v>9.0144206576914598</v>
      </c>
      <c r="L1192" s="10">
        <f t="shared" si="172"/>
        <v>3.31460247583315</v>
      </c>
      <c r="M1192" s="10">
        <v>3.5712358533272974</v>
      </c>
      <c r="N1192" s="10">
        <v>0.65676776822091443</v>
      </c>
      <c r="O1192" s="247">
        <f t="shared" si="170"/>
        <v>0.65676776822091443</v>
      </c>
      <c r="P1192" s="10">
        <f t="shared" si="173"/>
        <v>16.557026755072819</v>
      </c>
      <c r="Q1192" s="11">
        <f t="shared" si="174"/>
        <v>5.2561989698643868E-2</v>
      </c>
    </row>
    <row r="1193" spans="1:17">
      <c r="A1193" s="9">
        <f t="shared" si="171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175"/>
        <v>930.4</v>
      </c>
      <c r="G1193" s="8"/>
      <c r="H1193" s="8"/>
      <c r="I1193" s="8">
        <v>24</v>
      </c>
      <c r="J1193" s="11">
        <f t="shared" si="169"/>
        <v>1.0593687927609799E-2</v>
      </c>
      <c r="K1193" s="18">
        <f t="shared" si="168"/>
        <v>24.038455087177223</v>
      </c>
      <c r="L1193" s="10">
        <f t="shared" si="172"/>
        <v>8.8389399355550662</v>
      </c>
      <c r="M1193" s="10">
        <v>9.5232956088727931</v>
      </c>
      <c r="N1193" s="10">
        <v>1.7513807152557719</v>
      </c>
      <c r="O1193" s="247">
        <f t="shared" si="170"/>
        <v>1.7513807152557719</v>
      </c>
      <c r="P1193" s="10">
        <f t="shared" si="173"/>
        <v>44.152071346860851</v>
      </c>
      <c r="Q1193" s="11">
        <f t="shared" si="174"/>
        <v>4.7454934809609689E-2</v>
      </c>
    </row>
    <row r="1194" spans="1:17">
      <c r="A1194" s="9">
        <f t="shared" si="171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75"/>
        <v>4237</v>
      </c>
      <c r="G1194" s="8"/>
      <c r="H1194" s="8">
        <v>1</v>
      </c>
      <c r="I1194" s="8">
        <v>83</v>
      </c>
      <c r="J1194" s="11">
        <f t="shared" si="169"/>
        <v>3.7077907746634296E-2</v>
      </c>
      <c r="K1194" s="18">
        <f t="shared" si="168"/>
        <v>84.134592805120292</v>
      </c>
      <c r="L1194" s="10">
        <f t="shared" si="172"/>
        <v>30.936289774442734</v>
      </c>
      <c r="M1194" s="10">
        <v>33.331534631054772</v>
      </c>
      <c r="N1194" s="10">
        <v>6.1298325033952006</v>
      </c>
      <c r="O1194" s="247">
        <f t="shared" si="170"/>
        <v>6.1298325033952006</v>
      </c>
      <c r="P1194" s="10">
        <f t="shared" si="173"/>
        <v>154.53224971401301</v>
      </c>
      <c r="Q1194" s="11">
        <f t="shared" si="174"/>
        <v>3.6472091034697431E-2</v>
      </c>
    </row>
    <row r="1195" spans="1:17">
      <c r="A1195" s="9">
        <f t="shared" si="171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175"/>
        <v>313.39999999999998</v>
      </c>
      <c r="G1195" s="8"/>
      <c r="H1195" s="8"/>
      <c r="I1195" s="8">
        <v>8</v>
      </c>
      <c r="J1195" s="11">
        <f t="shared" si="169"/>
        <v>3.5312293092032666E-3</v>
      </c>
      <c r="K1195" s="18">
        <f t="shared" si="168"/>
        <v>8.0128183623924087</v>
      </c>
      <c r="L1195" s="10">
        <f t="shared" si="172"/>
        <v>2.9463133118516889</v>
      </c>
      <c r="M1195" s="10">
        <v>3.1744318696242644</v>
      </c>
      <c r="N1195" s="10">
        <v>0.58379357175192392</v>
      </c>
      <c r="O1195" s="247">
        <f t="shared" si="170"/>
        <v>0.58379357175192392</v>
      </c>
      <c r="P1195" s="10">
        <f t="shared" si="173"/>
        <v>14.717357115620286</v>
      </c>
      <c r="Q1195" s="11">
        <f t="shared" si="174"/>
        <v>4.6960297114295751E-2</v>
      </c>
    </row>
    <row r="1196" spans="1:17">
      <c r="A1196" s="9">
        <f t="shared" si="171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175"/>
        <v>311</v>
      </c>
      <c r="G1196" s="8"/>
      <c r="H1196" s="8"/>
      <c r="I1196" s="8">
        <v>8</v>
      </c>
      <c r="J1196" s="11">
        <f t="shared" si="169"/>
        <v>3.5312293092032666E-3</v>
      </c>
      <c r="K1196" s="18">
        <f t="shared" si="168"/>
        <v>8.0128183623924087</v>
      </c>
      <c r="L1196" s="10">
        <f t="shared" si="172"/>
        <v>2.9463133118516889</v>
      </c>
      <c r="M1196" s="10">
        <v>3.1744318696242644</v>
      </c>
      <c r="N1196" s="10">
        <v>0.58379357175192392</v>
      </c>
      <c r="O1196" s="247">
        <f t="shared" si="170"/>
        <v>0.58379357175192392</v>
      </c>
      <c r="P1196" s="10">
        <f t="shared" si="173"/>
        <v>14.717357115620286</v>
      </c>
      <c r="Q1196" s="11">
        <f t="shared" si="174"/>
        <v>4.7322691690097382E-2</v>
      </c>
    </row>
    <row r="1197" spans="1:17">
      <c r="A1197" s="9">
        <f t="shared" si="171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175"/>
        <v>302.3</v>
      </c>
      <c r="G1197" s="8"/>
      <c r="H1197" s="8"/>
      <c r="I1197" s="8">
        <v>8</v>
      </c>
      <c r="J1197" s="11">
        <f t="shared" si="169"/>
        <v>3.5312293092032666E-3</v>
      </c>
      <c r="K1197" s="18">
        <f t="shared" si="168"/>
        <v>8.0128183623924087</v>
      </c>
      <c r="L1197" s="10">
        <f t="shared" si="172"/>
        <v>2.9463133118516889</v>
      </c>
      <c r="M1197" s="10">
        <v>3.1744318696242644</v>
      </c>
      <c r="N1197" s="10">
        <v>0.58379357175192392</v>
      </c>
      <c r="O1197" s="247">
        <f t="shared" si="170"/>
        <v>0.58379357175192392</v>
      </c>
      <c r="P1197" s="10">
        <f t="shared" si="173"/>
        <v>14.717357115620286</v>
      </c>
      <c r="Q1197" s="11">
        <f t="shared" si="174"/>
        <v>4.8684608387761445E-2</v>
      </c>
    </row>
    <row r="1198" spans="1:17">
      <c r="A1198" s="9">
        <f t="shared" si="171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175"/>
        <v>314.10000000000002</v>
      </c>
      <c r="G1198" s="8"/>
      <c r="H1198" s="8"/>
      <c r="I1198" s="8">
        <v>8</v>
      </c>
      <c r="J1198" s="11">
        <f t="shared" si="169"/>
        <v>3.5312293092032666E-3</v>
      </c>
      <c r="K1198" s="18">
        <f t="shared" si="168"/>
        <v>8.0128183623924087</v>
      </c>
      <c r="L1198" s="10">
        <f t="shared" si="172"/>
        <v>2.9463133118516889</v>
      </c>
      <c r="M1198" s="10">
        <v>3.1744318696242644</v>
      </c>
      <c r="N1198" s="10">
        <v>0.58379357175192392</v>
      </c>
      <c r="O1198" s="247">
        <f t="shared" si="170"/>
        <v>0.58379357175192392</v>
      </c>
      <c r="P1198" s="10">
        <f t="shared" si="173"/>
        <v>14.717357115620286</v>
      </c>
      <c r="Q1198" s="11">
        <f t="shared" si="174"/>
        <v>4.6855641883541181E-2</v>
      </c>
    </row>
    <row r="1199" spans="1:17">
      <c r="A1199" s="9">
        <f t="shared" si="171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175"/>
        <v>317.10000000000002</v>
      </c>
      <c r="G1199" s="8"/>
      <c r="H1199" s="8">
        <v>1</v>
      </c>
      <c r="I1199" s="8">
        <v>7</v>
      </c>
      <c r="J1199" s="11">
        <f t="shared" si="169"/>
        <v>3.5312293092032666E-3</v>
      </c>
      <c r="K1199" s="18">
        <f t="shared" si="168"/>
        <v>8.0128183623924087</v>
      </c>
      <c r="L1199" s="10">
        <f t="shared" si="172"/>
        <v>2.9463133118516889</v>
      </c>
      <c r="M1199" s="10">
        <v>3.1744318696242644</v>
      </c>
      <c r="N1199" s="10">
        <v>0.58379357175192392</v>
      </c>
      <c r="O1199" s="247">
        <f t="shared" si="170"/>
        <v>0.58379357175192392</v>
      </c>
      <c r="P1199" s="10">
        <f t="shared" si="173"/>
        <v>14.717357115620286</v>
      </c>
      <c r="Q1199" s="11">
        <f t="shared" si="174"/>
        <v>4.6412352934784878E-2</v>
      </c>
    </row>
    <row r="1200" spans="1:17">
      <c r="A1200" s="9">
        <f t="shared" si="171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175"/>
        <v>126.9</v>
      </c>
      <c r="G1200" s="8"/>
      <c r="H1200" s="8"/>
      <c r="I1200" s="8">
        <v>4</v>
      </c>
      <c r="J1200" s="11">
        <f t="shared" si="169"/>
        <v>1.7656146546016333E-3</v>
      </c>
      <c r="K1200" s="18">
        <f t="shared" si="168"/>
        <v>4.0064091811962044</v>
      </c>
      <c r="L1200" s="10">
        <f t="shared" si="172"/>
        <v>1.4731566559258444</v>
      </c>
      <c r="M1200" s="10">
        <v>1.5872159348121322</v>
      </c>
      <c r="N1200" s="10">
        <v>0.29189678587596196</v>
      </c>
      <c r="O1200" s="247">
        <f t="shared" si="170"/>
        <v>0.29189678587596196</v>
      </c>
      <c r="P1200" s="10">
        <f t="shared" si="173"/>
        <v>7.3586785578101432</v>
      </c>
      <c r="Q1200" s="11">
        <f t="shared" si="174"/>
        <v>5.7988010699843523E-2</v>
      </c>
    </row>
    <row r="1201" spans="1:17">
      <c r="A1201" s="9">
        <f t="shared" si="171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175"/>
        <v>137</v>
      </c>
      <c r="G1201" s="8"/>
      <c r="H1201" s="8"/>
      <c r="I1201" s="8">
        <v>3</v>
      </c>
      <c r="J1201" s="11">
        <f t="shared" si="169"/>
        <v>1.3242109909512249E-3</v>
      </c>
      <c r="K1201" s="18">
        <f t="shared" si="168"/>
        <v>3.0048068858971528</v>
      </c>
      <c r="L1201" s="10">
        <f t="shared" si="172"/>
        <v>1.1048674919443833</v>
      </c>
      <c r="M1201" s="10">
        <v>1.1904119511090991</v>
      </c>
      <c r="N1201" s="10">
        <v>0.21892258940697149</v>
      </c>
      <c r="O1201" s="247">
        <f t="shared" si="170"/>
        <v>0.21892258940697149</v>
      </c>
      <c r="P1201" s="10">
        <f t="shared" si="173"/>
        <v>5.5190089183576063</v>
      </c>
      <c r="Q1201" s="11">
        <f t="shared" si="174"/>
        <v>4.0284736630347491E-2</v>
      </c>
    </row>
    <row r="1202" spans="1:17">
      <c r="A1202" s="9">
        <f t="shared" si="171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175"/>
        <v>135.30000000000001</v>
      </c>
      <c r="G1202" s="8"/>
      <c r="H1202" s="8"/>
      <c r="I1202" s="8">
        <v>4</v>
      </c>
      <c r="J1202" s="11">
        <f t="shared" si="169"/>
        <v>1.7656146546016333E-3</v>
      </c>
      <c r="K1202" s="18">
        <f t="shared" si="168"/>
        <v>4.0064091811962044</v>
      </c>
      <c r="L1202" s="10">
        <f t="shared" si="172"/>
        <v>1.4731566559258444</v>
      </c>
      <c r="M1202" s="10">
        <v>1.5872159348121322</v>
      </c>
      <c r="N1202" s="10">
        <v>0.29189678587596196</v>
      </c>
      <c r="O1202" s="247">
        <f t="shared" si="170"/>
        <v>0.29189678587596196</v>
      </c>
      <c r="P1202" s="10">
        <f t="shared" si="173"/>
        <v>7.3586785578101432</v>
      </c>
      <c r="Q1202" s="11">
        <f t="shared" si="174"/>
        <v>5.4387868128678067E-2</v>
      </c>
    </row>
    <row r="1203" spans="1:17">
      <c r="A1203" s="9">
        <f t="shared" si="171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175"/>
        <v>149.19999999999999</v>
      </c>
      <c r="G1203" s="8"/>
      <c r="H1203" s="8"/>
      <c r="I1203" s="8">
        <v>4</v>
      </c>
      <c r="J1203" s="11">
        <f t="shared" si="169"/>
        <v>1.7656146546016333E-3</v>
      </c>
      <c r="K1203" s="18">
        <f t="shared" ref="K1203:K1243" si="176">J1203*$K$2</f>
        <v>4.0064091811962044</v>
      </c>
      <c r="L1203" s="10">
        <f t="shared" si="172"/>
        <v>1.4731566559258444</v>
      </c>
      <c r="M1203" s="10">
        <v>1.5872159348121322</v>
      </c>
      <c r="N1203" s="10">
        <v>0.29189678587596196</v>
      </c>
      <c r="O1203" s="247">
        <f t="shared" si="170"/>
        <v>0.29189678587596196</v>
      </c>
      <c r="P1203" s="10">
        <f t="shared" si="173"/>
        <v>7.3586785578101432</v>
      </c>
      <c r="Q1203" s="11">
        <f t="shared" si="174"/>
        <v>4.9320901861998286E-2</v>
      </c>
    </row>
    <row r="1204" spans="1:17">
      <c r="A1204" s="9">
        <f t="shared" si="171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si="175"/>
        <v>378.9</v>
      </c>
      <c r="G1204" s="8"/>
      <c r="H1204" s="8"/>
      <c r="I1204" s="8">
        <v>7</v>
      </c>
      <c r="J1204" s="11">
        <f t="shared" ref="J1204:J1243" si="177">2/4531*(I1204+H1204+G1204)</f>
        <v>3.0898256455528582E-3</v>
      </c>
      <c r="K1204" s="18">
        <f t="shared" si="176"/>
        <v>7.0112160670933577</v>
      </c>
      <c r="L1204" s="10">
        <f t="shared" si="172"/>
        <v>2.5780241478702277</v>
      </c>
      <c r="M1204" s="10">
        <v>2.7776278859212313</v>
      </c>
      <c r="N1204" s="10">
        <v>0.51081937528293342</v>
      </c>
      <c r="O1204" s="247">
        <f t="shared" si="170"/>
        <v>0.51081937528293342</v>
      </c>
      <c r="P1204" s="10">
        <f t="shared" si="173"/>
        <v>12.877687476167749</v>
      </c>
      <c r="Q1204" s="11">
        <f t="shared" si="174"/>
        <v>3.3987034774789524E-2</v>
      </c>
    </row>
    <row r="1205" spans="1:17">
      <c r="A1205" s="9">
        <f t="shared" si="171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75"/>
        <v>4438.16</v>
      </c>
      <c r="G1205" s="8">
        <v>1</v>
      </c>
      <c r="H1205" s="8">
        <v>1</v>
      </c>
      <c r="I1205" s="8">
        <v>98</v>
      </c>
      <c r="J1205" s="11">
        <f t="shared" si="177"/>
        <v>4.4140366365040831E-2</v>
      </c>
      <c r="K1205" s="18">
        <f t="shared" si="176"/>
        <v>100.16022952990511</v>
      </c>
      <c r="L1205" s="10">
        <f t="shared" si="172"/>
        <v>36.828916398146113</v>
      </c>
      <c r="M1205" s="10">
        <v>38.88679040289724</v>
      </c>
      <c r="N1205" s="10">
        <v>7.1514712539610681</v>
      </c>
      <c r="O1205" s="247">
        <f t="shared" ref="O1205:O1243" si="178">N1205*$O$2</f>
        <v>7.1514712539610681</v>
      </c>
      <c r="P1205" s="10">
        <f t="shared" si="173"/>
        <v>183.02740758490953</v>
      </c>
      <c r="Q1205" s="11">
        <f t="shared" si="174"/>
        <v>4.1239479330377797E-2</v>
      </c>
    </row>
    <row r="1206" spans="1:17">
      <c r="A1206" s="9">
        <f t="shared" ref="A1206:A1242" si="179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75"/>
        <v>1768.02</v>
      </c>
      <c r="G1206" s="8"/>
      <c r="H1206" s="8"/>
      <c r="I1206" s="8">
        <v>40</v>
      </c>
      <c r="J1206" s="11">
        <f t="shared" si="177"/>
        <v>1.7656146546016334E-2</v>
      </c>
      <c r="K1206" s="18">
        <f t="shared" si="176"/>
        <v>40.064091811962044</v>
      </c>
      <c r="L1206" s="10">
        <f t="shared" si="172"/>
        <v>14.731566559258445</v>
      </c>
      <c r="M1206" s="10">
        <v>15.87215934812132</v>
      </c>
      <c r="N1206" s="10">
        <v>2.9189678587596193</v>
      </c>
      <c r="O1206" s="247">
        <f t="shared" si="178"/>
        <v>2.9189678587596193</v>
      </c>
      <c r="P1206" s="10">
        <f t="shared" si="173"/>
        <v>73.586785578101427</v>
      </c>
      <c r="Q1206" s="11">
        <f t="shared" si="174"/>
        <v>4.162101422953441E-2</v>
      </c>
    </row>
    <row r="1207" spans="1:17">
      <c r="A1207" s="9">
        <f t="shared" si="179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75"/>
        <v>7561.12</v>
      </c>
      <c r="G1207" s="8"/>
      <c r="H1207" s="8"/>
      <c r="I1207" s="8">
        <v>144</v>
      </c>
      <c r="J1207" s="11">
        <f t="shared" si="177"/>
        <v>6.3562127565658794E-2</v>
      </c>
      <c r="K1207" s="18">
        <f t="shared" si="176"/>
        <v>144.23073052306336</v>
      </c>
      <c r="L1207" s="10">
        <f t="shared" si="172"/>
        <v>53.033639613330401</v>
      </c>
      <c r="M1207" s="10">
        <v>57.139773653236759</v>
      </c>
      <c r="N1207" s="10">
        <v>10.508284291534631</v>
      </c>
      <c r="O1207" s="247">
        <f t="shared" si="178"/>
        <v>10.508284291534631</v>
      </c>
      <c r="P1207" s="10">
        <f t="shared" si="173"/>
        <v>264.9124280811651</v>
      </c>
      <c r="Q1207" s="11">
        <f t="shared" si="174"/>
        <v>3.5036135927106714E-2</v>
      </c>
    </row>
    <row r="1208" spans="1:17">
      <c r="A1208" s="9">
        <f t="shared" si="179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175"/>
        <v>113.1</v>
      </c>
      <c r="G1208" s="8"/>
      <c r="H1208" s="8"/>
      <c r="I1208" s="8">
        <v>1</v>
      </c>
      <c r="J1208" s="11">
        <f t="shared" si="177"/>
        <v>4.4140366365040833E-4</v>
      </c>
      <c r="K1208" s="18">
        <f t="shared" si="176"/>
        <v>1.0016022952990511</v>
      </c>
      <c r="L1208" s="10">
        <f t="shared" si="172"/>
        <v>0.36828916398146111</v>
      </c>
      <c r="M1208" s="10">
        <v>0.39680398370303305</v>
      </c>
      <c r="N1208" s="10">
        <v>7.297419646899049E-2</v>
      </c>
      <c r="O1208" s="247">
        <f t="shared" si="178"/>
        <v>7.297419646899049E-2</v>
      </c>
      <c r="P1208" s="10">
        <f t="shared" si="173"/>
        <v>1.8396696394525358</v>
      </c>
      <c r="Q1208" s="11">
        <f t="shared" si="174"/>
        <v>1.6265867722834094E-2</v>
      </c>
    </row>
    <row r="1209" spans="1:17">
      <c r="A1209" s="9">
        <f t="shared" si="179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175"/>
        <v>126.3</v>
      </c>
      <c r="G1209" s="8"/>
      <c r="H1209" s="8"/>
      <c r="I1209" s="8">
        <v>4</v>
      </c>
      <c r="J1209" s="11">
        <f t="shared" si="177"/>
        <v>1.7656146546016333E-3</v>
      </c>
      <c r="K1209" s="18">
        <f t="shared" si="176"/>
        <v>4.0064091811962044</v>
      </c>
      <c r="L1209" s="10">
        <f t="shared" si="172"/>
        <v>1.4731566559258444</v>
      </c>
      <c r="M1209" s="10">
        <v>1.5872159348121322</v>
      </c>
      <c r="N1209" s="10">
        <v>0.29189678587596196</v>
      </c>
      <c r="O1209" s="247">
        <f t="shared" si="178"/>
        <v>0.29189678587596196</v>
      </c>
      <c r="P1209" s="10">
        <f t="shared" si="173"/>
        <v>7.3586785578101432</v>
      </c>
      <c r="Q1209" s="11">
        <f t="shared" si="174"/>
        <v>5.8263488185353471E-2</v>
      </c>
    </row>
    <row r="1210" spans="1:17">
      <c r="A1210" s="9">
        <f t="shared" si="179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175"/>
        <v>943.1</v>
      </c>
      <c r="G1210" s="8"/>
      <c r="H1210" s="8"/>
      <c r="I1210" s="8">
        <v>24</v>
      </c>
      <c r="J1210" s="11">
        <f t="shared" si="177"/>
        <v>1.0593687927609799E-2</v>
      </c>
      <c r="K1210" s="18">
        <f t="shared" si="176"/>
        <v>24.038455087177223</v>
      </c>
      <c r="L1210" s="10">
        <f t="shared" si="172"/>
        <v>8.8389399355550662</v>
      </c>
      <c r="M1210" s="10">
        <v>9.5232956088727931</v>
      </c>
      <c r="N1210" s="10">
        <v>1.7513807152557719</v>
      </c>
      <c r="O1210" s="247">
        <f t="shared" si="178"/>
        <v>1.7513807152557719</v>
      </c>
      <c r="P1210" s="10">
        <f t="shared" si="173"/>
        <v>44.152071346860851</v>
      </c>
      <c r="Q1210" s="11">
        <f t="shared" si="174"/>
        <v>4.6815895818959653E-2</v>
      </c>
    </row>
    <row r="1211" spans="1:17">
      <c r="A1211" s="9">
        <f t="shared" si="179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175"/>
        <v>51.6</v>
      </c>
      <c r="G1211" s="8"/>
      <c r="H1211" s="8"/>
      <c r="I1211" s="8">
        <v>2</v>
      </c>
      <c r="J1211" s="11">
        <f t="shared" si="177"/>
        <v>8.8280732730081665E-4</v>
      </c>
      <c r="K1211" s="18">
        <f t="shared" si="176"/>
        <v>2.0032045905981022</v>
      </c>
      <c r="L1211" s="10">
        <f t="shared" si="172"/>
        <v>0.73657832796292222</v>
      </c>
      <c r="M1211" s="10">
        <v>0.79360796740606609</v>
      </c>
      <c r="N1211" s="10">
        <v>0.14594839293798098</v>
      </c>
      <c r="O1211" s="247">
        <f t="shared" si="178"/>
        <v>0.14594839293798098</v>
      </c>
      <c r="P1211" s="10">
        <f t="shared" si="173"/>
        <v>3.6793392789050716</v>
      </c>
      <c r="Q1211" s="11">
        <f t="shared" si="174"/>
        <v>7.1305024784982005E-2</v>
      </c>
    </row>
    <row r="1212" spans="1:17">
      <c r="A1212" s="9">
        <f t="shared" si="179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75"/>
        <v>13043.19</v>
      </c>
      <c r="G1212" s="8">
        <v>1</v>
      </c>
      <c r="H1212" s="8">
        <v>2</v>
      </c>
      <c r="I1212" s="8">
        <v>234</v>
      </c>
      <c r="J1212" s="11">
        <f t="shared" si="177"/>
        <v>0.10461266828514677</v>
      </c>
      <c r="K1212" s="18">
        <f t="shared" si="176"/>
        <v>237.37974398587511</v>
      </c>
      <c r="L1212" s="10">
        <f t="shared" si="172"/>
        <v>87.28453186360629</v>
      </c>
      <c r="M1212" s="10">
        <v>93.645740153915796</v>
      </c>
      <c r="N1212" s="10">
        <v>17.221910366681755</v>
      </c>
      <c r="O1212" s="247">
        <f t="shared" si="178"/>
        <v>17.221910366681755</v>
      </c>
      <c r="P1212" s="10">
        <f t="shared" si="173"/>
        <v>435.53192637007896</v>
      </c>
      <c r="Q1212" s="11">
        <f t="shared" si="174"/>
        <v>3.3391518974275385E-2</v>
      </c>
    </row>
    <row r="1213" spans="1:17">
      <c r="A1213" s="9">
        <f t="shared" si="179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175"/>
        <v>222</v>
      </c>
      <c r="G1213" s="8"/>
      <c r="H1213" s="8"/>
      <c r="I1213" s="8">
        <v>6</v>
      </c>
      <c r="J1213" s="11">
        <f t="shared" si="177"/>
        <v>2.6484219819024497E-3</v>
      </c>
      <c r="K1213" s="18">
        <f t="shared" si="176"/>
        <v>6.0096137717943057</v>
      </c>
      <c r="L1213" s="10">
        <f t="shared" si="172"/>
        <v>2.2097349838887665</v>
      </c>
      <c r="M1213" s="10">
        <v>0</v>
      </c>
      <c r="N1213" s="10">
        <v>0</v>
      </c>
      <c r="O1213" s="247">
        <f t="shared" si="178"/>
        <v>0</v>
      </c>
      <c r="P1213" s="10">
        <f t="shared" si="173"/>
        <v>8.2193487556830718</v>
      </c>
      <c r="Q1213" s="11">
        <f t="shared" si="174"/>
        <v>3.7024093494067892E-2</v>
      </c>
    </row>
    <row r="1214" spans="1:17">
      <c r="A1214" s="9">
        <f t="shared" si="179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75"/>
        <v>4261.57</v>
      </c>
      <c r="G1214" s="8">
        <v>3</v>
      </c>
      <c r="H1214" s="8"/>
      <c r="I1214" s="8">
        <v>102</v>
      </c>
      <c r="J1214" s="11">
        <f t="shared" si="177"/>
        <v>4.6347384683292872E-2</v>
      </c>
      <c r="K1214" s="18">
        <f t="shared" si="176"/>
        <v>105.16824100640036</v>
      </c>
      <c r="L1214" s="10">
        <f t="shared" si="172"/>
        <v>38.67036221805342</v>
      </c>
      <c r="M1214" s="10">
        <v>41.664418288818467</v>
      </c>
      <c r="N1214" s="10">
        <v>7.6622906292440005</v>
      </c>
      <c r="O1214" s="247">
        <f t="shared" si="178"/>
        <v>7.6622906292440005</v>
      </c>
      <c r="P1214" s="10">
        <f t="shared" si="173"/>
        <v>193.16531214251626</v>
      </c>
      <c r="Q1214" s="11">
        <f t="shared" si="174"/>
        <v>4.5327264867763825E-2</v>
      </c>
    </row>
    <row r="1215" spans="1:17">
      <c r="A1215" s="9">
        <f t="shared" si="179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75"/>
        <v>6404.15</v>
      </c>
      <c r="G1215" s="8">
        <v>1</v>
      </c>
      <c r="H1215" s="8"/>
      <c r="I1215" s="8">
        <v>106</v>
      </c>
      <c r="J1215" s="11">
        <f t="shared" si="177"/>
        <v>4.723019201059369E-2</v>
      </c>
      <c r="K1215" s="18">
        <f t="shared" si="176"/>
        <v>107.17144559699847</v>
      </c>
      <c r="L1215" s="10">
        <f t="shared" si="172"/>
        <v>39.406940546016337</v>
      </c>
      <c r="M1215" s="10">
        <v>42.061222272521505</v>
      </c>
      <c r="N1215" s="10">
        <v>7.7352648257129921</v>
      </c>
      <c r="O1215" s="247">
        <f t="shared" si="178"/>
        <v>7.7352648257129921</v>
      </c>
      <c r="P1215" s="10">
        <f t="shared" si="173"/>
        <v>196.3748732412493</v>
      </c>
      <c r="Q1215" s="11">
        <f t="shared" si="174"/>
        <v>3.0663690457164387E-2</v>
      </c>
    </row>
    <row r="1216" spans="1:17">
      <c r="A1216" s="9">
        <f t="shared" si="179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175"/>
        <v>97.3</v>
      </c>
      <c r="G1216" s="8"/>
      <c r="H1216" s="8"/>
      <c r="I1216" s="8">
        <v>0</v>
      </c>
      <c r="J1216" s="11">
        <f t="shared" si="177"/>
        <v>0</v>
      </c>
      <c r="K1216" s="18">
        <f t="shared" si="176"/>
        <v>0</v>
      </c>
      <c r="L1216" s="10">
        <f t="shared" si="172"/>
        <v>0</v>
      </c>
      <c r="M1216" s="10">
        <v>0</v>
      </c>
      <c r="N1216" s="10">
        <v>0</v>
      </c>
      <c r="O1216" s="247">
        <f t="shared" si="178"/>
        <v>0</v>
      </c>
      <c r="P1216" s="10">
        <f t="shared" si="173"/>
        <v>0</v>
      </c>
      <c r="Q1216" s="11">
        <f t="shared" si="174"/>
        <v>0</v>
      </c>
    </row>
    <row r="1217" spans="1:17">
      <c r="A1217" s="9">
        <f t="shared" si="179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75"/>
        <v>6656</v>
      </c>
      <c r="G1217" s="8">
        <v>1</v>
      </c>
      <c r="H1217" s="8"/>
      <c r="I1217" s="8">
        <v>120</v>
      </c>
      <c r="J1217" s="11">
        <f t="shared" si="177"/>
        <v>5.3409843301699407E-2</v>
      </c>
      <c r="K1217" s="18">
        <f t="shared" si="176"/>
        <v>121.19387773118518</v>
      </c>
      <c r="L1217" s="10">
        <f t="shared" si="172"/>
        <v>44.562988841756798</v>
      </c>
      <c r="M1217" s="10">
        <v>48.013282028066996</v>
      </c>
      <c r="N1217" s="10">
        <v>8.8298777727478495</v>
      </c>
      <c r="O1217" s="247">
        <f t="shared" si="178"/>
        <v>8.8298777727478495</v>
      </c>
      <c r="P1217" s="10">
        <f t="shared" si="173"/>
        <v>222.60002637375686</v>
      </c>
      <c r="Q1217" s="11">
        <f t="shared" si="174"/>
        <v>3.3443513577787992E-2</v>
      </c>
    </row>
    <row r="1218" spans="1:17">
      <c r="A1218" s="9">
        <f t="shared" si="179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75"/>
        <v>7072</v>
      </c>
      <c r="G1218" s="8"/>
      <c r="H1218" s="8"/>
      <c r="I1218" s="8">
        <v>120</v>
      </c>
      <c r="J1218" s="11">
        <f t="shared" si="177"/>
        <v>5.2968439638049002E-2</v>
      </c>
      <c r="K1218" s="18">
        <f t="shared" si="176"/>
        <v>120.19227543588613</v>
      </c>
      <c r="L1218" s="10">
        <f t="shared" si="172"/>
        <v>44.194699677775333</v>
      </c>
      <c r="M1218" s="10">
        <v>47.616478044363959</v>
      </c>
      <c r="N1218" s="10">
        <v>8.7569035762788587</v>
      </c>
      <c r="O1218" s="247">
        <f t="shared" si="178"/>
        <v>8.7569035762788587</v>
      </c>
      <c r="P1218" s="10">
        <f t="shared" si="173"/>
        <v>220.76035673430428</v>
      </c>
      <c r="Q1218" s="11">
        <f t="shared" si="174"/>
        <v>3.1216113791615423E-2</v>
      </c>
    </row>
    <row r="1219" spans="1:17">
      <c r="A1219" s="9">
        <f t="shared" si="179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75"/>
        <v>10869.85</v>
      </c>
      <c r="G1219" s="8">
        <v>1</v>
      </c>
      <c r="H1219" s="8"/>
      <c r="I1219" s="8">
        <v>156</v>
      </c>
      <c r="J1219" s="11">
        <f t="shared" si="177"/>
        <v>6.9300375193114105E-2</v>
      </c>
      <c r="K1219" s="18">
        <f t="shared" si="176"/>
        <v>157.25156036195102</v>
      </c>
      <c r="L1219" s="10">
        <f t="shared" si="172"/>
        <v>57.821398745089397</v>
      </c>
      <c r="M1219" s="10">
        <v>62.298225441376189</v>
      </c>
      <c r="N1219" s="10">
        <v>11.456948845631507</v>
      </c>
      <c r="O1219" s="247">
        <f t="shared" si="178"/>
        <v>11.456948845631507</v>
      </c>
      <c r="P1219" s="10">
        <f t="shared" si="173"/>
        <v>288.82813339404817</v>
      </c>
      <c r="Q1219" s="11">
        <f t="shared" si="174"/>
        <v>2.6571492099159433E-2</v>
      </c>
    </row>
    <row r="1220" spans="1:17">
      <c r="A1220" s="9">
        <f t="shared" si="179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175"/>
        <v>128</v>
      </c>
      <c r="G1220" s="8"/>
      <c r="H1220" s="8"/>
      <c r="I1220" s="8">
        <v>4</v>
      </c>
      <c r="J1220" s="11">
        <f t="shared" si="177"/>
        <v>1.7656146546016333E-3</v>
      </c>
      <c r="K1220" s="18">
        <f t="shared" si="176"/>
        <v>4.0064091811962044</v>
      </c>
      <c r="L1220" s="10">
        <f t="shared" si="172"/>
        <v>1.4731566559258444</v>
      </c>
      <c r="M1220" s="10">
        <v>1.5872159348121322</v>
      </c>
      <c r="N1220" s="10">
        <v>0.29189678587596196</v>
      </c>
      <c r="O1220" s="247">
        <f t="shared" si="178"/>
        <v>0.29189678587596196</v>
      </c>
      <c r="P1220" s="10">
        <f t="shared" si="173"/>
        <v>7.3586785578101432</v>
      </c>
      <c r="Q1220" s="11">
        <f t="shared" si="174"/>
        <v>5.7489676232891744E-2</v>
      </c>
    </row>
    <row r="1221" spans="1:17">
      <c r="A1221" s="9">
        <f t="shared" si="179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175"/>
        <v>98.2</v>
      </c>
      <c r="G1221" s="8"/>
      <c r="H1221" s="8"/>
      <c r="I1221" s="8">
        <v>3</v>
      </c>
      <c r="J1221" s="11">
        <f t="shared" si="177"/>
        <v>1.3242109909512249E-3</v>
      </c>
      <c r="K1221" s="18">
        <f t="shared" si="176"/>
        <v>3.0048068858971528</v>
      </c>
      <c r="L1221" s="10">
        <f t="shared" si="172"/>
        <v>1.1048674919443833</v>
      </c>
      <c r="M1221" s="10">
        <v>1.1904119511090991</v>
      </c>
      <c r="N1221" s="10">
        <v>0.21892258940697149</v>
      </c>
      <c r="O1221" s="247">
        <f t="shared" si="178"/>
        <v>0.21892258940697149</v>
      </c>
      <c r="P1221" s="10">
        <f t="shared" si="173"/>
        <v>5.5190089183576063</v>
      </c>
      <c r="Q1221" s="11">
        <f t="shared" si="174"/>
        <v>5.6201720146207799E-2</v>
      </c>
    </row>
    <row r="1222" spans="1:17">
      <c r="A1222" s="9">
        <f t="shared" si="179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175"/>
        <v>93.5</v>
      </c>
      <c r="G1222" s="8"/>
      <c r="H1222" s="8"/>
      <c r="I1222" s="8">
        <v>2</v>
      </c>
      <c r="J1222" s="11">
        <f t="shared" si="177"/>
        <v>8.8280732730081665E-4</v>
      </c>
      <c r="K1222" s="18">
        <f t="shared" si="176"/>
        <v>2.0032045905981022</v>
      </c>
      <c r="L1222" s="10">
        <f t="shared" si="172"/>
        <v>0.73657832796292222</v>
      </c>
      <c r="M1222" s="10">
        <v>0.79360796740606609</v>
      </c>
      <c r="N1222" s="10">
        <v>0.14594839293798098</v>
      </c>
      <c r="O1222" s="247">
        <f t="shared" si="178"/>
        <v>0.14594839293798098</v>
      </c>
      <c r="P1222" s="10">
        <f t="shared" si="173"/>
        <v>3.6793392789050716</v>
      </c>
      <c r="Q1222" s="11">
        <f t="shared" si="174"/>
        <v>3.9351222234278838E-2</v>
      </c>
    </row>
    <row r="1223" spans="1:17">
      <c r="A1223" s="9">
        <f t="shared" si="179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175"/>
        <v>79.900000000000006</v>
      </c>
      <c r="G1223" s="8"/>
      <c r="H1223" s="8"/>
      <c r="I1223" s="8">
        <v>2</v>
      </c>
      <c r="J1223" s="11">
        <f t="shared" si="177"/>
        <v>8.8280732730081665E-4</v>
      </c>
      <c r="K1223" s="18">
        <f t="shared" si="176"/>
        <v>2.0032045905981022</v>
      </c>
      <c r="L1223" s="10">
        <f t="shared" si="172"/>
        <v>0.73657832796292222</v>
      </c>
      <c r="M1223" s="10">
        <v>0.79360796740606609</v>
      </c>
      <c r="N1223" s="10">
        <v>0.14594839293798098</v>
      </c>
      <c r="O1223" s="247">
        <f t="shared" si="178"/>
        <v>0.14594839293798098</v>
      </c>
      <c r="P1223" s="10">
        <f t="shared" si="173"/>
        <v>3.6793392789050716</v>
      </c>
      <c r="Q1223" s="11">
        <f t="shared" si="174"/>
        <v>4.6049302614581622E-2</v>
      </c>
    </row>
    <row r="1224" spans="1:17">
      <c r="A1224" s="9">
        <f t="shared" si="179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175"/>
        <v>223.5</v>
      </c>
      <c r="G1224" s="8"/>
      <c r="H1224" s="8"/>
      <c r="I1224" s="8">
        <v>6</v>
      </c>
      <c r="J1224" s="11">
        <f t="shared" si="177"/>
        <v>2.6484219819024497E-3</v>
      </c>
      <c r="K1224" s="18">
        <f t="shared" si="176"/>
        <v>6.0096137717943057</v>
      </c>
      <c r="L1224" s="10">
        <f t="shared" si="172"/>
        <v>2.2097349838887665</v>
      </c>
      <c r="M1224" s="10">
        <v>2.3808239022181983</v>
      </c>
      <c r="N1224" s="10">
        <v>0.43784517881394297</v>
      </c>
      <c r="O1224" s="247">
        <f t="shared" si="178"/>
        <v>0.43784517881394297</v>
      </c>
      <c r="P1224" s="10">
        <f t="shared" si="173"/>
        <v>11.038017836715213</v>
      </c>
      <c r="Q1224" s="11">
        <f t="shared" si="174"/>
        <v>4.9387104414833169E-2</v>
      </c>
    </row>
    <row r="1225" spans="1:17">
      <c r="A1225" s="9">
        <f t="shared" si="179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175"/>
        <v>34.6</v>
      </c>
      <c r="G1225" s="8"/>
      <c r="H1225" s="8"/>
      <c r="I1225" s="8">
        <v>1</v>
      </c>
      <c r="J1225" s="11">
        <f t="shared" si="177"/>
        <v>4.4140366365040833E-4</v>
      </c>
      <c r="K1225" s="18">
        <f t="shared" si="176"/>
        <v>1.0016022952990511</v>
      </c>
      <c r="L1225" s="10">
        <f t="shared" si="172"/>
        <v>0.36828916398146111</v>
      </c>
      <c r="M1225" s="10">
        <v>0.39680398370303305</v>
      </c>
      <c r="N1225" s="10">
        <v>7.297419646899049E-2</v>
      </c>
      <c r="O1225" s="247">
        <f t="shared" si="178"/>
        <v>7.297419646899049E-2</v>
      </c>
      <c r="P1225" s="10">
        <f t="shared" si="173"/>
        <v>1.8396696394525358</v>
      </c>
      <c r="Q1225" s="11">
        <f t="shared" si="174"/>
        <v>5.3169642758743807E-2</v>
      </c>
    </row>
    <row r="1226" spans="1:17">
      <c r="A1226" s="9">
        <f t="shared" si="179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75"/>
        <v>7086.2</v>
      </c>
      <c r="G1226" s="8"/>
      <c r="H1226" s="8"/>
      <c r="I1226" s="8">
        <v>120</v>
      </c>
      <c r="J1226" s="11">
        <f t="shared" si="177"/>
        <v>5.2968439638049002E-2</v>
      </c>
      <c r="K1226" s="18">
        <f t="shared" si="176"/>
        <v>120.19227543588613</v>
      </c>
      <c r="L1226" s="10">
        <f t="shared" si="172"/>
        <v>44.194699677775333</v>
      </c>
      <c r="M1226" s="10">
        <v>47.616478044363959</v>
      </c>
      <c r="N1226" s="10">
        <v>8.7569035762788587</v>
      </c>
      <c r="O1226" s="247">
        <f t="shared" si="178"/>
        <v>8.7569035762788587</v>
      </c>
      <c r="P1226" s="10">
        <f t="shared" si="173"/>
        <v>220.76035673430428</v>
      </c>
      <c r="Q1226" s="11">
        <f t="shared" si="174"/>
        <v>3.1153559980568471E-2</v>
      </c>
    </row>
    <row r="1227" spans="1:17">
      <c r="A1227" s="9">
        <f t="shared" si="179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175"/>
        <v>145</v>
      </c>
      <c r="G1227" s="8"/>
      <c r="H1227" s="8">
        <v>1</v>
      </c>
      <c r="I1227" s="8">
        <v>4</v>
      </c>
      <c r="J1227" s="11">
        <f t="shared" si="177"/>
        <v>2.2070183182520417E-3</v>
      </c>
      <c r="K1227" s="18">
        <f t="shared" si="176"/>
        <v>5.0080114764952555</v>
      </c>
      <c r="L1227" s="10">
        <f t="shared" si="172"/>
        <v>1.8414458199073056</v>
      </c>
      <c r="M1227" s="10">
        <v>1.984019918515165</v>
      </c>
      <c r="N1227" s="10">
        <v>0.36487098234495241</v>
      </c>
      <c r="O1227" s="247">
        <f t="shared" si="178"/>
        <v>0.36487098234495241</v>
      </c>
      <c r="P1227" s="10">
        <f t="shared" si="173"/>
        <v>9.1983481972626784</v>
      </c>
      <c r="Q1227" s="11">
        <f t="shared" si="174"/>
        <v>6.3436884119052961E-2</v>
      </c>
    </row>
    <row r="1228" spans="1:17">
      <c r="A1228" s="9">
        <f t="shared" si="179"/>
        <v>216</v>
      </c>
      <c r="B1228" s="14" t="s">
        <v>1285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175"/>
        <v>48.3</v>
      </c>
      <c r="G1228" s="8"/>
      <c r="H1228" s="8"/>
      <c r="I1228" s="8">
        <v>0</v>
      </c>
      <c r="J1228" s="11">
        <f t="shared" si="177"/>
        <v>0</v>
      </c>
      <c r="K1228" s="18">
        <f t="shared" si="176"/>
        <v>0</v>
      </c>
      <c r="L1228" s="10">
        <f t="shared" si="172"/>
        <v>0</v>
      </c>
      <c r="M1228" s="10">
        <v>0.39680398370303305</v>
      </c>
      <c r="N1228" s="10">
        <v>7.297419646899049E-2</v>
      </c>
      <c r="O1228" s="247">
        <f t="shared" si="178"/>
        <v>7.297419646899049E-2</v>
      </c>
      <c r="P1228" s="10">
        <f t="shared" si="173"/>
        <v>0.46977818017202355</v>
      </c>
      <c r="Q1228" s="11">
        <f t="shared" si="174"/>
        <v>9.7262563182613573E-3</v>
      </c>
    </row>
    <row r="1229" spans="1:17">
      <c r="A1229" s="9">
        <f t="shared" si="179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75"/>
        <v>4464.3</v>
      </c>
      <c r="G1229" s="8"/>
      <c r="H1229" s="8"/>
      <c r="I1229" s="8">
        <v>99</v>
      </c>
      <c r="J1229" s="11">
        <f t="shared" si="177"/>
        <v>4.3698962701390426E-2</v>
      </c>
      <c r="K1229" s="18">
        <f t="shared" si="176"/>
        <v>99.158627234606058</v>
      </c>
      <c r="L1229" s="10">
        <f t="shared" si="172"/>
        <v>36.460627234164647</v>
      </c>
      <c r="M1229" s="10">
        <v>39.283594386600271</v>
      </c>
      <c r="N1229" s="10">
        <v>7.2244454504300579</v>
      </c>
      <c r="O1229" s="247">
        <f t="shared" si="178"/>
        <v>7.2244454504300579</v>
      </c>
      <c r="P1229" s="10">
        <f t="shared" si="173"/>
        <v>182.12729430580103</v>
      </c>
      <c r="Q1229" s="11">
        <f t="shared" si="174"/>
        <v>4.0796383376072623E-2</v>
      </c>
    </row>
    <row r="1230" spans="1:17">
      <c r="A1230" s="9">
        <f t="shared" si="179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175"/>
        <v>4580.7000000000007</v>
      </c>
      <c r="G1230" s="8">
        <v>2</v>
      </c>
      <c r="H1230" s="8">
        <v>1</v>
      </c>
      <c r="I1230" s="8">
        <v>97</v>
      </c>
      <c r="J1230" s="11">
        <f t="shared" si="177"/>
        <v>4.4140366365040831E-2</v>
      </c>
      <c r="K1230" s="18">
        <f t="shared" si="176"/>
        <v>100.16022952990511</v>
      </c>
      <c r="L1230" s="10">
        <f t="shared" si="172"/>
        <v>36.828916398146113</v>
      </c>
      <c r="M1230" s="10">
        <v>38.489986419194203</v>
      </c>
      <c r="N1230" s="10">
        <v>7.0784970574920774</v>
      </c>
      <c r="O1230" s="247">
        <f t="shared" si="178"/>
        <v>7.0784970574920774</v>
      </c>
      <c r="P1230" s="10">
        <f t="shared" si="173"/>
        <v>182.5576294047375</v>
      </c>
      <c r="Q1230" s="11">
        <f t="shared" si="174"/>
        <v>3.9853653241805287E-2</v>
      </c>
    </row>
    <row r="1231" spans="1:17">
      <c r="A1231" s="9">
        <f t="shared" si="179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75"/>
        <v>4605.3999999999996</v>
      </c>
      <c r="G1231" s="8"/>
      <c r="H1231" s="8"/>
      <c r="I1231" s="8">
        <v>98</v>
      </c>
      <c r="J1231" s="11">
        <f t="shared" si="177"/>
        <v>4.3257559037740013E-2</v>
      </c>
      <c r="K1231" s="18">
        <f t="shared" si="176"/>
        <v>98.157024939307007</v>
      </c>
      <c r="L1231" s="10">
        <f t="shared" si="172"/>
        <v>36.092338070183189</v>
      </c>
      <c r="M1231" s="10">
        <v>38.88679040289724</v>
      </c>
      <c r="N1231" s="10">
        <v>7.1514712539610681</v>
      </c>
      <c r="O1231" s="247">
        <f t="shared" si="178"/>
        <v>7.1514712539610681</v>
      </c>
      <c r="P1231" s="10">
        <f t="shared" si="173"/>
        <v>180.28762466634851</v>
      </c>
      <c r="Q1231" s="11">
        <f t="shared" si="174"/>
        <v>3.9147006702207957E-2</v>
      </c>
    </row>
    <row r="1232" spans="1:17">
      <c r="A1232" s="9">
        <f t="shared" si="179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75"/>
        <v>3144.4</v>
      </c>
      <c r="G1232" s="8"/>
      <c r="H1232" s="8"/>
      <c r="I1232" s="8">
        <v>70</v>
      </c>
      <c r="J1232" s="11">
        <f t="shared" si="177"/>
        <v>3.0898256455528583E-2</v>
      </c>
      <c r="K1232" s="18">
        <f t="shared" si="176"/>
        <v>70.112160670933577</v>
      </c>
      <c r="L1232" s="10">
        <f t="shared" si="172"/>
        <v>25.780241478702276</v>
      </c>
      <c r="M1232" s="10">
        <v>27.776278859212312</v>
      </c>
      <c r="N1232" s="10">
        <v>5.108193752829334</v>
      </c>
      <c r="O1232" s="247">
        <f t="shared" si="178"/>
        <v>5.108193752829334</v>
      </c>
      <c r="P1232" s="10">
        <f t="shared" si="173"/>
        <v>128.7768747616775</v>
      </c>
      <c r="Q1232" s="11">
        <f t="shared" si="174"/>
        <v>4.0954355286120563E-2</v>
      </c>
    </row>
    <row r="1233" spans="1:17">
      <c r="A1233" s="9">
        <f t="shared" si="179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75"/>
        <v>3129.44</v>
      </c>
      <c r="G1233" s="8"/>
      <c r="H1233" s="8"/>
      <c r="I1233" s="8">
        <v>70</v>
      </c>
      <c r="J1233" s="11">
        <f t="shared" si="177"/>
        <v>3.0898256455528583E-2</v>
      </c>
      <c r="K1233" s="18">
        <f t="shared" si="176"/>
        <v>70.112160670933577</v>
      </c>
      <c r="L1233" s="10">
        <f t="shared" si="172"/>
        <v>25.780241478702276</v>
      </c>
      <c r="M1233" s="10">
        <v>27.776278859212312</v>
      </c>
      <c r="N1233" s="10">
        <v>5.108193752829334</v>
      </c>
      <c r="O1233" s="247">
        <f t="shared" si="178"/>
        <v>5.108193752829334</v>
      </c>
      <c r="P1233" s="10">
        <f t="shared" si="173"/>
        <v>128.7768747616775</v>
      </c>
      <c r="Q1233" s="11">
        <f t="shared" si="174"/>
        <v>4.1150133813614417E-2</v>
      </c>
    </row>
    <row r="1234" spans="1:17">
      <c r="A1234" s="9">
        <f t="shared" si="179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75"/>
        <v>2023.28</v>
      </c>
      <c r="G1234" s="8"/>
      <c r="H1234" s="8"/>
      <c r="I1234" s="8">
        <v>54</v>
      </c>
      <c r="J1234" s="11">
        <f t="shared" si="177"/>
        <v>2.3835797837122051E-2</v>
      </c>
      <c r="K1234" s="18">
        <f t="shared" si="176"/>
        <v>54.086523946148759</v>
      </c>
      <c r="L1234" s="10">
        <f t="shared" si="172"/>
        <v>19.887614854998901</v>
      </c>
      <c r="M1234" s="10">
        <v>21.427415119963783</v>
      </c>
      <c r="N1234" s="10">
        <v>3.9406066093254863</v>
      </c>
      <c r="O1234" s="247">
        <f t="shared" si="178"/>
        <v>3.9406066093254863</v>
      </c>
      <c r="P1234" s="10">
        <f t="shared" si="173"/>
        <v>99.342160530436928</v>
      </c>
      <c r="Q1234" s="11">
        <f t="shared" si="174"/>
        <v>4.9099561370861633E-2</v>
      </c>
    </row>
    <row r="1235" spans="1:17">
      <c r="A1235" s="9">
        <f t="shared" si="179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175"/>
        <v>1913.79</v>
      </c>
      <c r="G1235" s="8"/>
      <c r="H1235" s="8"/>
      <c r="I1235" s="8">
        <v>57</v>
      </c>
      <c r="J1235" s="11">
        <f t="shared" si="177"/>
        <v>2.5160008828073274E-2</v>
      </c>
      <c r="K1235" s="18">
        <f t="shared" si="176"/>
        <v>57.091330832045912</v>
      </c>
      <c r="L1235" s="10">
        <f t="shared" si="172"/>
        <v>20.992482346943284</v>
      </c>
      <c r="M1235" s="10">
        <v>22.221023087369851</v>
      </c>
      <c r="N1235" s="10">
        <v>4.0865550022634674</v>
      </c>
      <c r="O1235" s="247">
        <f t="shared" si="178"/>
        <v>4.0865550022634674</v>
      </c>
      <c r="P1235" s="10">
        <f t="shared" si="173"/>
        <v>104.39139126862251</v>
      </c>
      <c r="Q1235" s="83">
        <f t="shared" si="174"/>
        <v>5.4546941549816083E-2</v>
      </c>
    </row>
    <row r="1236" spans="1:17">
      <c r="A1236" s="9">
        <f t="shared" si="179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175"/>
        <v>695.35</v>
      </c>
      <c r="G1236" s="8">
        <v>1</v>
      </c>
      <c r="H1236" s="8">
        <v>1</v>
      </c>
      <c r="I1236" s="8">
        <v>16</v>
      </c>
      <c r="J1236" s="11">
        <f t="shared" si="177"/>
        <v>7.9452659457073492E-3</v>
      </c>
      <c r="K1236" s="18">
        <f t="shared" si="176"/>
        <v>18.02884131538292</v>
      </c>
      <c r="L1236" s="10">
        <f t="shared" si="172"/>
        <v>6.6292049516663001</v>
      </c>
      <c r="M1236" s="10">
        <v>7.1424717066545949</v>
      </c>
      <c r="N1236" s="10">
        <v>1.3135355364418289</v>
      </c>
      <c r="O1236" s="247">
        <f t="shared" si="178"/>
        <v>1.3135355364418289</v>
      </c>
      <c r="P1236" s="10">
        <f t="shared" si="173"/>
        <v>33.114053510145638</v>
      </c>
      <c r="Q1236" s="83">
        <f t="shared" si="174"/>
        <v>4.7622137786935553E-2</v>
      </c>
    </row>
    <row r="1237" spans="1:17">
      <c r="A1237" s="9">
        <f t="shared" si="179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175"/>
        <v>89.3</v>
      </c>
      <c r="G1237" s="8"/>
      <c r="H1237" s="8"/>
      <c r="I1237" s="8">
        <v>2</v>
      </c>
      <c r="J1237" s="11">
        <f t="shared" si="177"/>
        <v>8.8280732730081665E-4</v>
      </c>
      <c r="K1237" s="18">
        <f t="shared" si="176"/>
        <v>2.0032045905981022</v>
      </c>
      <c r="L1237" s="10">
        <f t="shared" si="172"/>
        <v>0.73657832796292222</v>
      </c>
      <c r="M1237" s="10">
        <v>0.79360796740606609</v>
      </c>
      <c r="N1237" s="10">
        <v>0.14594839293798098</v>
      </c>
      <c r="O1237" s="247">
        <f t="shared" si="178"/>
        <v>0.14594839293798098</v>
      </c>
      <c r="P1237" s="10">
        <f t="shared" si="173"/>
        <v>3.6793392789050716</v>
      </c>
      <c r="Q1237" s="83">
        <f t="shared" si="174"/>
        <v>4.12020076025204E-2</v>
      </c>
    </row>
    <row r="1238" spans="1:17">
      <c r="A1238" s="9">
        <f t="shared" si="179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175"/>
        <v>1487.8</v>
      </c>
      <c r="G1238" s="8"/>
      <c r="H1238" s="8"/>
      <c r="I1238" s="8">
        <v>44</v>
      </c>
      <c r="J1238" s="11">
        <f t="shared" si="177"/>
        <v>1.9421761200617966E-2</v>
      </c>
      <c r="K1238" s="18">
        <f t="shared" si="176"/>
        <v>44.070500993158248</v>
      </c>
      <c r="L1238" s="10">
        <f t="shared" si="172"/>
        <v>16.204723215184288</v>
      </c>
      <c r="M1238" s="10">
        <v>17.459375282933454</v>
      </c>
      <c r="N1238" s="10">
        <v>3.2108646446355817</v>
      </c>
      <c r="O1238" s="247">
        <f t="shared" si="178"/>
        <v>3.2108646446355817</v>
      </c>
      <c r="P1238" s="10">
        <f t="shared" si="173"/>
        <v>80.945464135911564</v>
      </c>
      <c r="Q1238" s="83">
        <f t="shared" si="174"/>
        <v>5.4406146078714593E-2</v>
      </c>
    </row>
    <row r="1239" spans="1:17">
      <c r="A1239" s="9">
        <f t="shared" si="179"/>
        <v>227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175"/>
        <v>1266.08</v>
      </c>
      <c r="G1239" s="8"/>
      <c r="H1239" s="8"/>
      <c r="I1239" s="8">
        <v>73</v>
      </c>
      <c r="J1239" s="11">
        <f t="shared" si="177"/>
        <v>3.2222467446479809E-2</v>
      </c>
      <c r="K1239" s="18">
        <f t="shared" si="176"/>
        <v>73.11696755683073</v>
      </c>
      <c r="L1239" s="10">
        <f t="shared" si="172"/>
        <v>26.885108970646662</v>
      </c>
      <c r="M1239" s="10">
        <v>28.966690810321413</v>
      </c>
      <c r="N1239" s="10">
        <v>5.3271163422363061</v>
      </c>
      <c r="O1239" s="247">
        <f t="shared" si="178"/>
        <v>5.3271163422363061</v>
      </c>
      <c r="P1239" s="10">
        <f t="shared" si="173"/>
        <v>134.2958836800351</v>
      </c>
      <c r="Q1239" s="83">
        <f t="shared" si="174"/>
        <v>0.10607219423735871</v>
      </c>
    </row>
    <row r="1240" spans="1:17">
      <c r="A1240" s="9">
        <f t="shared" si="179"/>
        <v>228</v>
      </c>
      <c r="B1240" s="14" t="s">
        <v>1322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175"/>
        <v>3679.6</v>
      </c>
      <c r="G1240" s="8">
        <v>8</v>
      </c>
      <c r="H1240" s="8">
        <v>1</v>
      </c>
      <c r="I1240" s="8">
        <v>118</v>
      </c>
      <c r="J1240" s="11">
        <f t="shared" si="177"/>
        <v>5.605826528360186E-2</v>
      </c>
      <c r="K1240" s="18">
        <f t="shared" si="176"/>
        <v>127.20349150297949</v>
      </c>
      <c r="L1240" s="10">
        <f t="shared" si="172"/>
        <v>46.772723825645564</v>
      </c>
      <c r="M1240" s="10">
        <v>46.029262109551837</v>
      </c>
      <c r="N1240" s="10">
        <v>8.4650067904028976</v>
      </c>
      <c r="O1240" s="247">
        <f t="shared" si="178"/>
        <v>8.4650067904028976</v>
      </c>
      <c r="P1240" s="10">
        <f t="shared" si="173"/>
        <v>228.47048422857978</v>
      </c>
      <c r="Q1240" s="83">
        <f t="shared" si="174"/>
        <v>6.2091119749043314E-2</v>
      </c>
    </row>
    <row r="1241" spans="1:17">
      <c r="A1241" s="9">
        <f t="shared" si="179"/>
        <v>229</v>
      </c>
      <c r="B1241" s="14" t="s">
        <v>1329</v>
      </c>
      <c r="C1241" s="8">
        <v>1676.3</v>
      </c>
      <c r="D1241" s="8">
        <v>65.5</v>
      </c>
      <c r="E1241" s="8"/>
      <c r="F1241" s="8">
        <f t="shared" si="175"/>
        <v>1741.8</v>
      </c>
      <c r="G1241" s="8">
        <v>1</v>
      </c>
      <c r="H1241" s="8"/>
      <c r="I1241" s="8">
        <v>56</v>
      </c>
      <c r="J1241" s="11">
        <f t="shared" si="177"/>
        <v>2.5160008828073274E-2</v>
      </c>
      <c r="K1241" s="18">
        <f t="shared" si="176"/>
        <v>57.091330832045912</v>
      </c>
      <c r="L1241" s="10">
        <f t="shared" si="172"/>
        <v>20.992482346943284</v>
      </c>
      <c r="M1241" s="10">
        <v>22.617827071072881</v>
      </c>
      <c r="N1241" s="10">
        <v>4.1595291987324581</v>
      </c>
      <c r="O1241" s="247">
        <f t="shared" si="178"/>
        <v>4.1595291987324581</v>
      </c>
      <c r="P1241" s="10">
        <f t="shared" si="173"/>
        <v>104.86116944879454</v>
      </c>
      <c r="Q1241" s="83">
        <f t="shared" si="174"/>
        <v>6.0202761194623117E-2</v>
      </c>
    </row>
    <row r="1242" spans="1:17">
      <c r="A1242" s="9">
        <f t="shared" si="179"/>
        <v>230</v>
      </c>
      <c r="B1242" s="14" t="s">
        <v>1330</v>
      </c>
      <c r="C1242" s="8">
        <v>639</v>
      </c>
      <c r="D1242" s="8"/>
      <c r="E1242" s="8"/>
      <c r="F1242" s="8">
        <f t="shared" si="175"/>
        <v>639</v>
      </c>
      <c r="G1242" s="8"/>
      <c r="H1242" s="8"/>
      <c r="I1242" s="8">
        <v>26</v>
      </c>
      <c r="J1242" s="11">
        <f t="shared" si="177"/>
        <v>1.1476495254910617E-2</v>
      </c>
      <c r="K1242" s="18">
        <f t="shared" si="176"/>
        <v>26.041659677775328</v>
      </c>
      <c r="L1242" s="10">
        <f t="shared" si="172"/>
        <v>9.5755182635179885</v>
      </c>
      <c r="M1242" s="10">
        <v>10.316903576278859</v>
      </c>
      <c r="N1242" s="10">
        <v>1.8973291081937527</v>
      </c>
      <c r="O1242" s="247">
        <f t="shared" si="178"/>
        <v>1.8973291081937527</v>
      </c>
      <c r="P1242" s="10">
        <f t="shared" si="173"/>
        <v>47.831410625765933</v>
      </c>
      <c r="Q1242" s="83">
        <f t="shared" si="174"/>
        <v>7.4853537755502242E-2</v>
      </c>
    </row>
    <row r="1243" spans="1:17">
      <c r="A1243" s="9">
        <f t="shared" ref="A1243:A1248" si="180">A1242+1</f>
        <v>231</v>
      </c>
      <c r="B1243" s="14" t="s">
        <v>1331</v>
      </c>
      <c r="C1243" s="8">
        <v>514.6</v>
      </c>
      <c r="D1243" s="8"/>
      <c r="E1243" s="8"/>
      <c r="F1243" s="8">
        <f t="shared" si="175"/>
        <v>514.6</v>
      </c>
      <c r="G1243" s="8"/>
      <c r="H1243" s="8"/>
      <c r="I1243" s="8">
        <v>12</v>
      </c>
      <c r="J1243" s="11">
        <f t="shared" si="177"/>
        <v>5.2968439638048995E-3</v>
      </c>
      <c r="K1243" s="18">
        <f t="shared" si="176"/>
        <v>12.019227543588611</v>
      </c>
      <c r="L1243" s="10">
        <f t="shared" si="172"/>
        <v>4.4194699677775331</v>
      </c>
      <c r="M1243" s="10">
        <v>4.7627677439999996</v>
      </c>
      <c r="N1243" s="10">
        <v>0.87589631999999984</v>
      </c>
      <c r="O1243" s="247">
        <f t="shared" si="178"/>
        <v>0.87589631999999984</v>
      </c>
      <c r="P1243" s="10">
        <f t="shared" si="173"/>
        <v>22.077361575366144</v>
      </c>
      <c r="Q1243" s="83">
        <f t="shared" si="174"/>
        <v>4.2901985183377657E-2</v>
      </c>
    </row>
    <row r="1244" spans="1:17">
      <c r="A1244" s="9">
        <f t="shared" si="180"/>
        <v>232</v>
      </c>
      <c r="B1244" s="182" t="s">
        <v>1358</v>
      </c>
      <c r="C1244" s="8"/>
      <c r="D1244" s="8"/>
      <c r="E1244" s="8"/>
      <c r="F1244" s="8"/>
      <c r="G1244" s="8"/>
      <c r="H1244" s="8"/>
      <c r="I1244" s="8"/>
      <c r="J1244" s="11"/>
      <c r="K1244" s="18"/>
      <c r="L1244" s="10"/>
      <c r="M1244" s="10"/>
      <c r="N1244" s="10"/>
      <c r="O1244" s="147"/>
      <c r="P1244" s="10"/>
      <c r="Q1244" s="83"/>
    </row>
    <row r="1245" spans="1:17">
      <c r="A1245" s="9">
        <f t="shared" si="180"/>
        <v>233</v>
      </c>
      <c r="B1245" s="182" t="s">
        <v>1359</v>
      </c>
      <c r="C1245" s="8"/>
      <c r="D1245" s="8"/>
      <c r="E1245" s="8"/>
      <c r="F1245" s="8"/>
      <c r="G1245" s="8"/>
      <c r="H1245" s="8"/>
      <c r="I1245" s="8"/>
      <c r="J1245" s="11"/>
      <c r="K1245" s="18"/>
      <c r="L1245" s="10"/>
      <c r="M1245" s="10"/>
      <c r="N1245" s="10"/>
      <c r="O1245" s="147"/>
      <c r="P1245" s="10"/>
      <c r="Q1245" s="83"/>
    </row>
    <row r="1246" spans="1:17">
      <c r="A1246" s="9">
        <f t="shared" si="180"/>
        <v>234</v>
      </c>
      <c r="B1246" s="14"/>
      <c r="C1246" s="8"/>
      <c r="D1246" s="8"/>
      <c r="E1246" s="8"/>
      <c r="F1246" s="8"/>
      <c r="G1246" s="8"/>
      <c r="H1246" s="8"/>
      <c r="I1246" s="8"/>
      <c r="J1246" s="11"/>
      <c r="K1246" s="18"/>
      <c r="L1246" s="10"/>
      <c r="M1246" s="10"/>
      <c r="N1246" s="10"/>
      <c r="O1246" s="147"/>
      <c r="P1246" s="10"/>
      <c r="Q1246" s="83"/>
    </row>
    <row r="1247" spans="1:17">
      <c r="A1247" s="9">
        <f t="shared" si="180"/>
        <v>235</v>
      </c>
      <c r="B1247" s="14"/>
      <c r="C1247" s="8"/>
      <c r="D1247" s="8"/>
      <c r="E1247" s="8"/>
      <c r="F1247" s="8"/>
      <c r="G1247" s="8"/>
      <c r="H1247" s="8"/>
      <c r="I1247" s="8"/>
      <c r="J1247" s="11"/>
      <c r="K1247" s="18"/>
      <c r="L1247" s="10"/>
      <c r="M1247" s="10"/>
      <c r="N1247" s="10"/>
      <c r="O1247" s="147"/>
      <c r="P1247" s="10"/>
      <c r="Q1247" s="83"/>
    </row>
    <row r="1248" spans="1:17">
      <c r="A1248" s="9">
        <f t="shared" si="180"/>
        <v>236</v>
      </c>
      <c r="B1248" s="14"/>
      <c r="C1248" s="8"/>
      <c r="D1248" s="8"/>
      <c r="E1248" s="8"/>
      <c r="F1248" s="8"/>
      <c r="G1248" s="8"/>
      <c r="H1248" s="8"/>
      <c r="I1248" s="8"/>
      <c r="J1248" s="11"/>
      <c r="K1248" s="18"/>
      <c r="L1248" s="10"/>
      <c r="M1248" s="10"/>
      <c r="N1248" s="10"/>
      <c r="O1248" s="147"/>
      <c r="P1248" s="10"/>
      <c r="Q1248" s="83"/>
    </row>
    <row r="1249" spans="1:17">
      <c r="A1249" s="12"/>
      <c r="B1249" s="13" t="s">
        <v>576</v>
      </c>
      <c r="C1249" s="13">
        <f t="shared" ref="C1249:O1249" si="181">SUM(C1013:C1243)</f>
        <v>211838.43999999992</v>
      </c>
      <c r="D1249" s="13">
        <f t="shared" si="181"/>
        <v>611.79999999999995</v>
      </c>
      <c r="E1249" s="13">
        <f t="shared" si="181"/>
        <v>315.61</v>
      </c>
      <c r="F1249" s="13">
        <f t="shared" si="181"/>
        <v>212765.84999999998</v>
      </c>
      <c r="G1249" s="13">
        <f t="shared" si="181"/>
        <v>21</v>
      </c>
      <c r="H1249" s="13">
        <f t="shared" si="181"/>
        <v>10</v>
      </c>
      <c r="I1249" s="13">
        <f t="shared" si="181"/>
        <v>4495</v>
      </c>
      <c r="J1249" s="13">
        <f t="shared" si="181"/>
        <v>1.997792981681749</v>
      </c>
      <c r="K1249" s="13">
        <f t="shared" si="181"/>
        <v>4533.251988523506</v>
      </c>
      <c r="L1249" s="13">
        <f t="shared" si="181"/>
        <v>1666.8767561800908</v>
      </c>
      <c r="M1249" s="13">
        <f>SUM(M1013:M1243)</f>
        <v>1784.4286346521037</v>
      </c>
      <c r="N1249" s="13">
        <f>SUM(N1013:N1243)</f>
        <v>328.16516748342229</v>
      </c>
      <c r="O1249" s="13">
        <f t="shared" si="181"/>
        <v>328.16516748342229</v>
      </c>
      <c r="P1249" s="15">
        <f t="shared" si="173"/>
        <v>8312.7225468391225</v>
      </c>
      <c r="Q1249" s="97">
        <f t="shared" si="174"/>
        <v>3.9069815700400808E-2</v>
      </c>
    </row>
    <row r="1250" spans="1:17" ht="18.75" thickBot="1">
      <c r="A1250" s="19"/>
      <c r="B1250" s="13" t="s">
        <v>1271</v>
      </c>
      <c r="C1250" s="15">
        <f t="shared" ref="C1250:O1250" si="182">C479+C551+C635+C774+C956+C1011+C1249</f>
        <v>1586901.0499999998</v>
      </c>
      <c r="D1250" s="15">
        <f t="shared" si="182"/>
        <v>8944.5799999999981</v>
      </c>
      <c r="E1250" s="15">
        <f t="shared" si="182"/>
        <v>21767.61</v>
      </c>
      <c r="F1250" s="15">
        <f t="shared" si="182"/>
        <v>1631685.2499999995</v>
      </c>
      <c r="G1250" s="15">
        <f t="shared" si="182"/>
        <v>99</v>
      </c>
      <c r="H1250" s="15">
        <f t="shared" si="182"/>
        <v>180</v>
      </c>
      <c r="I1250" s="15">
        <f t="shared" si="182"/>
        <v>27126</v>
      </c>
      <c r="J1250" s="15">
        <f t="shared" si="182"/>
        <v>9.1126844129342963</v>
      </c>
      <c r="K1250" s="15">
        <f t="shared" si="182"/>
        <v>25091.947242061178</v>
      </c>
      <c r="L1250" s="15">
        <f t="shared" si="182"/>
        <v>9226.3090009058906</v>
      </c>
      <c r="M1250" s="15">
        <f t="shared" si="182"/>
        <v>10544.805050880424</v>
      </c>
      <c r="N1250" s="15">
        <f t="shared" si="182"/>
        <v>845.78320809416687</v>
      </c>
      <c r="O1250" s="15">
        <f t="shared" si="182"/>
        <v>1836.4313230038058</v>
      </c>
      <c r="P1250" s="15">
        <f t="shared" si="173"/>
        <v>46699.49261685129</v>
      </c>
      <c r="Q1250" s="97">
        <f t="shared" si="174"/>
        <v>2.862040495668592E-2</v>
      </c>
    </row>
    <row r="1251" spans="1:17">
      <c r="A1251" s="1"/>
    </row>
    <row r="1252" spans="1:17">
      <c r="A1252" s="1"/>
    </row>
    <row r="1253" spans="1:17">
      <c r="A1253" s="1"/>
    </row>
    <row r="1254" spans="1:17">
      <c r="A1254" s="1"/>
    </row>
    <row r="1255" spans="1:17">
      <c r="A1255" s="1"/>
    </row>
    <row r="1256" spans="1:17">
      <c r="A1256" s="1"/>
    </row>
    <row r="1257" spans="1:17">
      <c r="A1257" s="1"/>
    </row>
    <row r="1258" spans="1:17">
      <c r="A1258" s="1"/>
    </row>
    <row r="1259" spans="1:17">
      <c r="A1259" s="1"/>
    </row>
    <row r="1260" spans="1:17">
      <c r="A1260" s="1"/>
    </row>
    <row r="1261" spans="1:17">
      <c r="A1261" s="1"/>
    </row>
    <row r="1262" spans="1:17">
      <c r="A1262" s="1"/>
    </row>
    <row r="1263" spans="1:17">
      <c r="A1263" s="1"/>
    </row>
    <row r="1264" spans="1:17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</sheetData>
  <mergeCells count="1">
    <mergeCell ref="B1:R1"/>
  </mergeCells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 enableFormatConditionsCalculation="0">
    <tabColor indexed="33"/>
  </sheetPr>
  <dimension ref="A1:P1273"/>
  <sheetViews>
    <sheetView zoomScale="75" workbookViewId="0">
      <pane xSplit="2" ySplit="4" topLeftCell="C1235" activePane="bottomRight" state="frozen"/>
      <selection pane="topRight" activeCell="C1" sqref="C1"/>
      <selection pane="bottomLeft" activeCell="A5" sqref="A5"/>
      <selection pane="bottomRight" activeCell="J1243" sqref="J1243:K1243"/>
    </sheetView>
  </sheetViews>
  <sheetFormatPr defaultColWidth="11.7109375" defaultRowHeight="18"/>
  <cols>
    <col min="1" max="1" width="9" style="2" customWidth="1"/>
    <col min="2" max="2" width="30.42578125" style="2" customWidth="1"/>
    <col min="3" max="6" width="17" style="2" customWidth="1"/>
    <col min="7" max="7" width="11.7109375" style="2" customWidth="1"/>
    <col min="8" max="8" width="14.7109375" style="2" customWidth="1"/>
    <col min="9" max="9" width="12.42578125" style="2" customWidth="1"/>
    <col min="10" max="11" width="14.7109375" style="2" customWidth="1"/>
    <col min="12" max="12" width="12.28515625" style="2" customWidth="1"/>
    <col min="13" max="13" width="17.7109375" style="2" customWidth="1"/>
    <col min="14" max="14" width="15" style="2" customWidth="1"/>
    <col min="15" max="16384" width="11.7109375" style="2"/>
  </cols>
  <sheetData>
    <row r="1" spans="1:16" ht="18.75">
      <c r="B1" s="275" t="s">
        <v>280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</row>
    <row r="2" spans="1:16" ht="18.75" thickBot="1">
      <c r="A2" s="1"/>
      <c r="H2" s="139">
        <v>2678.53</v>
      </c>
      <c r="J2" s="115"/>
      <c r="K2" s="153"/>
      <c r="L2" s="139">
        <v>1</v>
      </c>
      <c r="O2" s="139">
        <v>2348.06</v>
      </c>
      <c r="P2" s="2" t="s">
        <v>1354</v>
      </c>
    </row>
    <row r="3" spans="1:16" ht="150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279</v>
      </c>
      <c r="H3" s="4" t="s">
        <v>289</v>
      </c>
      <c r="I3" s="4" t="s">
        <v>290</v>
      </c>
      <c r="J3" s="4" t="s">
        <v>291</v>
      </c>
      <c r="K3" s="4"/>
      <c r="L3" s="4" t="s">
        <v>292</v>
      </c>
      <c r="M3" s="4" t="s">
        <v>311</v>
      </c>
      <c r="N3" s="4" t="s">
        <v>1296</v>
      </c>
    </row>
    <row r="4" spans="1:16" ht="18.75">
      <c r="A4" s="5">
        <v>1</v>
      </c>
      <c r="B4" s="23">
        <v>2</v>
      </c>
      <c r="C4" s="23">
        <v>3</v>
      </c>
      <c r="D4" s="23"/>
      <c r="E4" s="23"/>
      <c r="F4" s="23"/>
      <c r="G4" s="23">
        <v>4</v>
      </c>
      <c r="H4" s="23">
        <v>5</v>
      </c>
      <c r="I4" s="23">
        <v>8</v>
      </c>
      <c r="J4" s="23">
        <v>9</v>
      </c>
      <c r="K4" s="23"/>
      <c r="L4" s="23">
        <v>10</v>
      </c>
      <c r="M4" s="23">
        <v>11</v>
      </c>
      <c r="N4" s="23">
        <v>13</v>
      </c>
    </row>
    <row r="5" spans="1:16" ht="18.75">
      <c r="A5" s="5"/>
      <c r="B5" s="7" t="s">
        <v>571</v>
      </c>
      <c r="C5" s="23"/>
      <c r="D5" s="23"/>
      <c r="E5" s="23"/>
      <c r="F5" s="23"/>
      <c r="G5" s="8"/>
      <c r="H5" s="8"/>
      <c r="I5" s="8"/>
      <c r="J5" s="8"/>
      <c r="K5" s="8"/>
      <c r="L5" s="8"/>
      <c r="M5" s="8"/>
      <c r="N5" s="8"/>
    </row>
    <row r="6" spans="1:16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11">
        <v>2.5313871449630619E-3</v>
      </c>
      <c r="H6" s="18">
        <f t="shared" ref="H6:H69" si="0">G6*$O$2</f>
        <v>5.9438488996019672</v>
      </c>
      <c r="I6" s="10">
        <f>H6*0.3677</f>
        <v>2.1855532403836433</v>
      </c>
      <c r="J6" s="10">
        <v>2.2960440820958459</v>
      </c>
      <c r="K6" s="10">
        <v>4.5159946666141024E-2</v>
      </c>
      <c r="L6" s="247">
        <f>K6*$L$2</f>
        <v>4.5159946666141024E-2</v>
      </c>
      <c r="M6" s="10">
        <f>H6+I6+J6+L6</f>
        <v>10.470606168747599</v>
      </c>
      <c r="N6" s="11">
        <f>M6/F6</f>
        <v>2.9118989289581176E-2</v>
      </c>
    </row>
    <row r="7" spans="1:16">
      <c r="A7" s="9">
        <f t="shared" ref="A7:A71" si="1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67" si="2">C7+D7+E7</f>
        <v>201.72</v>
      </c>
      <c r="G7" s="11">
        <v>1.4200773538070772E-3</v>
      </c>
      <c r="H7" s="18">
        <f t="shared" si="0"/>
        <v>3.3344268313802456</v>
      </c>
      <c r="I7" s="10">
        <f t="shared" ref="I7:I67" si="3">H7*0.3677</f>
        <v>1.2260687458985164</v>
      </c>
      <c r="J7" s="10">
        <v>1.2880527622236333</v>
      </c>
      <c r="K7" s="10">
        <v>2.5334179991918258E-2</v>
      </c>
      <c r="L7" s="247">
        <f t="shared" ref="L7:L70" si="4">K7*$L$2</f>
        <v>2.5334179991918258E-2</v>
      </c>
      <c r="M7" s="10">
        <f t="shared" ref="M7:M67" si="5">H7+I7+J7+L7</f>
        <v>5.8738825194943134</v>
      </c>
      <c r="N7" s="11">
        <f t="shared" ref="N7:N67" si="6">M7/F7</f>
        <v>2.9118989289581169E-2</v>
      </c>
    </row>
    <row r="8" spans="1:16">
      <c r="A8" s="9">
        <f t="shared" si="1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2"/>
        <v>585.14</v>
      </c>
      <c r="G8" s="11">
        <v>4.1192943823451971E-3</v>
      </c>
      <c r="H8" s="18">
        <f t="shared" si="0"/>
        <v>9.6723503674094626</v>
      </c>
      <c r="I8" s="10">
        <f t="shared" si="3"/>
        <v>3.5565232300964595</v>
      </c>
      <c r="J8" s="10">
        <v>3.7363235836185642</v>
      </c>
      <c r="K8" s="10">
        <v>7.3488211781038315E-2</v>
      </c>
      <c r="L8" s="247">
        <f t="shared" si="4"/>
        <v>7.3488211781038315E-2</v>
      </c>
      <c r="M8" s="10">
        <f t="shared" si="5"/>
        <v>17.038685392905528</v>
      </c>
      <c r="N8" s="11">
        <f t="shared" si="6"/>
        <v>2.9118989289581173E-2</v>
      </c>
    </row>
    <row r="9" spans="1:16">
      <c r="A9" s="9">
        <f t="shared" si="1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2"/>
        <v>1489.2</v>
      </c>
      <c r="G9" s="11">
        <v>1.0483735848153378E-2</v>
      </c>
      <c r="H9" s="18">
        <f t="shared" si="0"/>
        <v>24.61644079561502</v>
      </c>
      <c r="I9" s="10">
        <f t="shared" si="3"/>
        <v>9.0514652805476441</v>
      </c>
      <c r="J9" s="10">
        <v>9.5090629263505591</v>
      </c>
      <c r="K9" s="10">
        <v>0.18702984753105628</v>
      </c>
      <c r="L9" s="247">
        <f t="shared" si="4"/>
        <v>0.18702984753105628</v>
      </c>
      <c r="M9" s="10">
        <f t="shared" si="5"/>
        <v>43.363998850044283</v>
      </c>
      <c r="N9" s="11">
        <f t="shared" si="6"/>
        <v>2.9118989289581173E-2</v>
      </c>
    </row>
    <row r="10" spans="1:16">
      <c r="A10" s="9">
        <f t="shared" si="1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2"/>
        <v>336.7</v>
      </c>
      <c r="G10" s="11">
        <v>2.3703155117333081E-3</v>
      </c>
      <c r="H10" s="18">
        <f t="shared" si="0"/>
        <v>5.5656430404805111</v>
      </c>
      <c r="I10" s="10">
        <f t="shared" si="3"/>
        <v>2.0464869459846842</v>
      </c>
      <c r="J10" s="10">
        <v>2.1499472786074625</v>
      </c>
      <c r="K10" s="10">
        <v>4.2286428729322215E-2</v>
      </c>
      <c r="L10" s="247">
        <f t="shared" si="4"/>
        <v>4.2286428729322215E-2</v>
      </c>
      <c r="M10" s="10">
        <f t="shared" si="5"/>
        <v>9.8043636938019816</v>
      </c>
      <c r="N10" s="11">
        <f t="shared" si="6"/>
        <v>2.9118989289581176E-2</v>
      </c>
    </row>
    <row r="11" spans="1:16">
      <c r="A11" s="9">
        <f t="shared" si="1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2"/>
        <v>2519.1999999999998</v>
      </c>
      <c r="G11" s="11">
        <v>1.7734775281136175E-2</v>
      </c>
      <c r="H11" s="18">
        <f t="shared" si="0"/>
        <v>41.642316446624605</v>
      </c>
      <c r="I11" s="10">
        <f t="shared" si="3"/>
        <v>15.311879757423869</v>
      </c>
      <c r="J11" s="10">
        <v>16.085973223248946</v>
      </c>
      <c r="K11" s="10">
        <v>0.31638839101546934</v>
      </c>
      <c r="L11" s="247">
        <f t="shared" si="4"/>
        <v>0.31638839101546934</v>
      </c>
      <c r="M11" s="10">
        <f t="shared" si="5"/>
        <v>73.356557818312879</v>
      </c>
      <c r="N11" s="11">
        <f t="shared" si="6"/>
        <v>2.9118989289581169E-2</v>
      </c>
    </row>
    <row r="12" spans="1:16">
      <c r="A12" s="9">
        <f t="shared" si="1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2"/>
        <v>157</v>
      </c>
      <c r="G12" s="11">
        <v>1.1052555252216495E-3</v>
      </c>
      <c r="H12" s="18">
        <f t="shared" si="0"/>
        <v>2.595206288551946</v>
      </c>
      <c r="I12" s="10">
        <f t="shared" si="3"/>
        <v>0.95425735230055064</v>
      </c>
      <c r="J12" s="10">
        <v>1.0024999190417927</v>
      </c>
      <c r="K12" s="10">
        <v>1.9717758569954225E-2</v>
      </c>
      <c r="L12" s="247">
        <f t="shared" si="4"/>
        <v>1.9717758569954225E-2</v>
      </c>
      <c r="M12" s="10">
        <f t="shared" si="5"/>
        <v>4.5716813184642442</v>
      </c>
      <c r="N12" s="11">
        <f t="shared" si="6"/>
        <v>2.9118989289581173E-2</v>
      </c>
    </row>
    <row r="13" spans="1:16">
      <c r="A13" s="9">
        <f t="shared" si="1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2"/>
        <v>2085.1999999999998</v>
      </c>
      <c r="G13" s="11">
        <v>1.467948293752983E-2</v>
      </c>
      <c r="H13" s="18">
        <f t="shared" si="0"/>
        <v>34.468306706296296</v>
      </c>
      <c r="I13" s="10">
        <f t="shared" si="3"/>
        <v>12.673996375905149</v>
      </c>
      <c r="J13" s="10">
        <v>13.314731408827681</v>
      </c>
      <c r="K13" s="10">
        <v>0.26188197560553217</v>
      </c>
      <c r="L13" s="247">
        <f t="shared" si="4"/>
        <v>0.26188197560553217</v>
      </c>
      <c r="M13" s="10">
        <f t="shared" si="5"/>
        <v>60.71891646663466</v>
      </c>
      <c r="N13" s="11">
        <f t="shared" si="6"/>
        <v>2.9118989289581173E-2</v>
      </c>
    </row>
    <row r="14" spans="1:16">
      <c r="A14" s="9">
        <f t="shared" si="1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2"/>
        <v>2093.6</v>
      </c>
      <c r="G14" s="11">
        <v>1.4738617628051244E-2</v>
      </c>
      <c r="H14" s="18">
        <f t="shared" si="0"/>
        <v>34.607158507722005</v>
      </c>
      <c r="I14" s="10">
        <f t="shared" si="3"/>
        <v>12.725052183289382</v>
      </c>
      <c r="J14" s="10">
        <v>13.368368347171319</v>
      </c>
      <c r="K14" s="10">
        <v>0.26293693848443417</v>
      </c>
      <c r="L14" s="247">
        <f t="shared" si="4"/>
        <v>0.26293693848443417</v>
      </c>
      <c r="M14" s="10">
        <f t="shared" si="5"/>
        <v>60.963515976667139</v>
      </c>
      <c r="N14" s="11">
        <f t="shared" si="6"/>
        <v>2.9118989289581173E-2</v>
      </c>
    </row>
    <row r="15" spans="1:16">
      <c r="A15" s="9">
        <f t="shared" si="1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2"/>
        <v>2063.25</v>
      </c>
      <c r="G15" s="11">
        <v>1.452495835932209E-2</v>
      </c>
      <c r="H15" s="18">
        <f t="shared" si="0"/>
        <v>34.105473725189825</v>
      </c>
      <c r="I15" s="10">
        <f t="shared" si="3"/>
        <v>12.5405826887523</v>
      </c>
      <c r="J15" s="10">
        <v>13.174572980655915</v>
      </c>
      <c r="K15" s="10">
        <v>0.2591252571303061</v>
      </c>
      <c r="L15" s="247">
        <f t="shared" si="4"/>
        <v>0.2591252571303061</v>
      </c>
      <c r="M15" s="10">
        <f t="shared" si="5"/>
        <v>60.079754651728351</v>
      </c>
      <c r="N15" s="11">
        <f t="shared" si="6"/>
        <v>2.9118989289581169E-2</v>
      </c>
    </row>
    <row r="16" spans="1:16">
      <c r="A16" s="9">
        <f t="shared" si="1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2"/>
        <v>225</v>
      </c>
      <c r="G16" s="11">
        <v>1.5839649246807079E-3</v>
      </c>
      <c r="H16" s="18">
        <f t="shared" si="0"/>
        <v>3.7192446810457827</v>
      </c>
      <c r="I16" s="10">
        <f t="shared" si="3"/>
        <v>1.3675662692205344</v>
      </c>
      <c r="J16" s="10">
        <v>1.4367037056331424</v>
      </c>
      <c r="K16" s="10">
        <v>2.8257934256303827E-2</v>
      </c>
      <c r="L16" s="247">
        <f t="shared" si="4"/>
        <v>2.8257934256303827E-2</v>
      </c>
      <c r="M16" s="10">
        <f t="shared" si="5"/>
        <v>6.5517725901557631</v>
      </c>
      <c r="N16" s="11">
        <f t="shared" si="6"/>
        <v>2.9118989289581169E-2</v>
      </c>
    </row>
    <row r="17" spans="1:14">
      <c r="A17" s="9">
        <f t="shared" si="1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2"/>
        <v>594.6</v>
      </c>
      <c r="G17" s="11">
        <v>4.1858913076228844E-3</v>
      </c>
      <c r="H17" s="18">
        <f t="shared" si="0"/>
        <v>9.8287239437769891</v>
      </c>
      <c r="I17" s="10">
        <f t="shared" si="3"/>
        <v>3.6140217941267991</v>
      </c>
      <c r="J17" s="10">
        <v>3.7967289927531849</v>
      </c>
      <c r="K17" s="10">
        <v>7.4676300927992253E-2</v>
      </c>
      <c r="L17" s="247">
        <f t="shared" si="4"/>
        <v>7.4676300927992253E-2</v>
      </c>
      <c r="M17" s="10">
        <f t="shared" si="5"/>
        <v>17.314151031584966</v>
      </c>
      <c r="N17" s="11">
        <f t="shared" si="6"/>
        <v>2.9118989289581173E-2</v>
      </c>
    </row>
    <row r="18" spans="1:14">
      <c r="A18" s="9">
        <f t="shared" si="1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2"/>
        <v>720.56000000000006</v>
      </c>
      <c r="G18" s="11">
        <v>5.0726300716796933E-3</v>
      </c>
      <c r="H18" s="18">
        <f t="shared" si="0"/>
        <v>11.91083976610822</v>
      </c>
      <c r="I18" s="10">
        <f t="shared" si="3"/>
        <v>4.3796157819979928</v>
      </c>
      <c r="J18" s="10">
        <v>4.6010276539156321</v>
      </c>
      <c r="K18" s="10">
        <v>9.0495720478765723E-2</v>
      </c>
      <c r="L18" s="247">
        <f t="shared" si="4"/>
        <v>9.0495720478765723E-2</v>
      </c>
      <c r="M18" s="10">
        <f t="shared" si="5"/>
        <v>20.981978922500613</v>
      </c>
      <c r="N18" s="11">
        <f t="shared" si="6"/>
        <v>2.9118989289581173E-2</v>
      </c>
    </row>
    <row r="19" spans="1:14">
      <c r="A19" s="9">
        <f t="shared" si="1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2"/>
        <v>714.65</v>
      </c>
      <c r="G19" s="11">
        <v>5.0310245929914123E-3</v>
      </c>
      <c r="H19" s="18">
        <f t="shared" si="0"/>
        <v>11.813147605819415</v>
      </c>
      <c r="I19" s="10">
        <f t="shared" si="3"/>
        <v>4.3436943746597994</v>
      </c>
      <c r="J19" s="10">
        <v>4.5632902365810004</v>
      </c>
      <c r="K19" s="10">
        <v>8.9753478738966788E-2</v>
      </c>
      <c r="L19" s="247">
        <f t="shared" si="4"/>
        <v>8.9753478738966788E-2</v>
      </c>
      <c r="M19" s="10">
        <f t="shared" si="5"/>
        <v>20.809885695799181</v>
      </c>
      <c r="N19" s="11">
        <f t="shared" si="6"/>
        <v>2.9118989289581169E-2</v>
      </c>
    </row>
    <row r="20" spans="1:14">
      <c r="A20" s="9">
        <f t="shared" si="1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2"/>
        <v>589.14</v>
      </c>
      <c r="G20" s="11">
        <v>4.1474537587839651E-3</v>
      </c>
      <c r="H20" s="18">
        <f t="shared" si="0"/>
        <v>9.738470272850277</v>
      </c>
      <c r="I20" s="10">
        <f t="shared" si="3"/>
        <v>3.5808355193270471</v>
      </c>
      <c r="J20" s="10">
        <v>3.7618649828298198</v>
      </c>
      <c r="K20" s="10">
        <v>7.3990575056705934E-2</v>
      </c>
      <c r="L20" s="247">
        <f t="shared" si="4"/>
        <v>7.3990575056705934E-2</v>
      </c>
      <c r="M20" s="10">
        <f t="shared" si="5"/>
        <v>17.15516135006385</v>
      </c>
      <c r="N20" s="11">
        <f t="shared" si="6"/>
        <v>2.9118989289581169E-2</v>
      </c>
    </row>
    <row r="21" spans="1:14">
      <c r="A21" s="9">
        <f t="shared" si="1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2"/>
        <v>1124.6099999999999</v>
      </c>
      <c r="G21" s="11">
        <v>7.917079084200758E-3</v>
      </c>
      <c r="H21" s="18">
        <f t="shared" si="0"/>
        <v>18.58977671444843</v>
      </c>
      <c r="I21" s="10">
        <f t="shared" si="3"/>
        <v>6.8354608979026885</v>
      </c>
      <c r="J21" s="10">
        <v>7.181028241742613</v>
      </c>
      <c r="K21" s="10">
        <v>0.14124069086214153</v>
      </c>
      <c r="L21" s="247">
        <f t="shared" si="4"/>
        <v>0.14124069086214153</v>
      </c>
      <c r="M21" s="10">
        <f t="shared" si="5"/>
        <v>32.747506544955876</v>
      </c>
      <c r="N21" s="11">
        <f t="shared" si="6"/>
        <v>2.9118989289581169E-2</v>
      </c>
    </row>
    <row r="22" spans="1:14">
      <c r="A22" s="9">
        <f t="shared" si="1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2"/>
        <v>1240</v>
      </c>
      <c r="G22" s="11">
        <v>8.7294066960181237E-3</v>
      </c>
      <c r="H22" s="18">
        <f t="shared" si="0"/>
        <v>20.497170686652314</v>
      </c>
      <c r="I22" s="10">
        <f t="shared" si="3"/>
        <v>7.5368096614820566</v>
      </c>
      <c r="J22" s="10">
        <v>7.9178337554893181</v>
      </c>
      <c r="K22" s="10">
        <v>0.15573261545696332</v>
      </c>
      <c r="L22" s="247">
        <f t="shared" si="4"/>
        <v>0.15573261545696332</v>
      </c>
      <c r="M22" s="10">
        <f t="shared" si="5"/>
        <v>36.107546719080652</v>
      </c>
      <c r="N22" s="11">
        <f t="shared" si="6"/>
        <v>2.9118989289581169E-2</v>
      </c>
    </row>
    <row r="23" spans="1:14">
      <c r="A23" s="9">
        <f t="shared" si="1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2"/>
        <v>762.66000000000008</v>
      </c>
      <c r="G23" s="11">
        <v>5.3690075086977283E-3</v>
      </c>
      <c r="H23" s="18">
        <f t="shared" si="0"/>
        <v>12.606751770872787</v>
      </c>
      <c r="I23" s="10">
        <f t="shared" si="3"/>
        <v>4.6355026261499237</v>
      </c>
      <c r="J23" s="10">
        <v>4.8698508806141003</v>
      </c>
      <c r="K23" s="10">
        <v>9.5783093955167473E-2</v>
      </c>
      <c r="L23" s="247">
        <f t="shared" si="4"/>
        <v>9.5783093955167473E-2</v>
      </c>
      <c r="M23" s="10">
        <f t="shared" si="5"/>
        <v>22.207888371591981</v>
      </c>
      <c r="N23" s="11">
        <f t="shared" si="6"/>
        <v>2.9118989289581173E-2</v>
      </c>
    </row>
    <row r="24" spans="1:14">
      <c r="A24" s="9">
        <f t="shared" si="1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2"/>
        <v>566</v>
      </c>
      <c r="G24" s="11">
        <v>3.9845517660856917E-3</v>
      </c>
      <c r="H24" s="18">
        <f t="shared" si="0"/>
        <v>9.3559666198751685</v>
      </c>
      <c r="I24" s="10">
        <f t="shared" si="3"/>
        <v>3.4401889261280996</v>
      </c>
      <c r="J24" s="10">
        <v>3.6141079883927048</v>
      </c>
      <c r="K24" s="10">
        <v>7.1084403506968735E-2</v>
      </c>
      <c r="L24" s="247">
        <f t="shared" si="4"/>
        <v>7.1084403506968735E-2</v>
      </c>
      <c r="M24" s="10">
        <f t="shared" si="5"/>
        <v>16.481347937902942</v>
      </c>
      <c r="N24" s="11">
        <f t="shared" si="6"/>
        <v>2.9118989289581169E-2</v>
      </c>
    </row>
    <row r="25" spans="1:14">
      <c r="A25" s="9">
        <f t="shared" si="1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2"/>
        <v>678.79</v>
      </c>
      <c r="G25" s="11">
        <v>4.7785757832178562E-3</v>
      </c>
      <c r="H25" s="18">
        <f t="shared" si="0"/>
        <v>11.220382653542519</v>
      </c>
      <c r="I25" s="10">
        <f t="shared" si="3"/>
        <v>4.1257347017075841</v>
      </c>
      <c r="J25" s="10">
        <v>4.3343115926520923</v>
      </c>
      <c r="K25" s="10">
        <v>8.5249791972606556E-2</v>
      </c>
      <c r="L25" s="247">
        <f t="shared" si="4"/>
        <v>8.5249791972606556E-2</v>
      </c>
      <c r="M25" s="10">
        <f t="shared" si="5"/>
        <v>19.765678739874801</v>
      </c>
      <c r="N25" s="11">
        <f t="shared" si="6"/>
        <v>2.9118989289581169E-2</v>
      </c>
    </row>
    <row r="26" spans="1:14">
      <c r="A26" s="9">
        <f t="shared" si="1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2"/>
        <v>941.65</v>
      </c>
      <c r="G26" s="11">
        <v>6.6290692058915048E-3</v>
      </c>
      <c r="H26" s="18">
        <f t="shared" si="0"/>
        <v>15.565452239585607</v>
      </c>
      <c r="I26" s="10">
        <f t="shared" si="3"/>
        <v>5.7234167884956282</v>
      </c>
      <c r="J26" s="10">
        <v>6.0127646418197713</v>
      </c>
      <c r="K26" s="10">
        <v>0.11826259463310444</v>
      </c>
      <c r="L26" s="247">
        <f t="shared" si="4"/>
        <v>0.11826259463310444</v>
      </c>
      <c r="M26" s="10">
        <f t="shared" si="5"/>
        <v>27.419896264534113</v>
      </c>
      <c r="N26" s="11">
        <f t="shared" si="6"/>
        <v>2.9118989289581176E-2</v>
      </c>
    </row>
    <row r="27" spans="1:14">
      <c r="A27" s="9">
        <f t="shared" si="1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2"/>
        <v>1038.9000000000001</v>
      </c>
      <c r="G27" s="11">
        <v>7.3136940455590556E-3</v>
      </c>
      <c r="H27" s="18">
        <f t="shared" si="0"/>
        <v>17.172992440615396</v>
      </c>
      <c r="I27" s="10">
        <f t="shared" si="3"/>
        <v>6.314509320414281</v>
      </c>
      <c r="J27" s="10">
        <v>6.6337399101434302</v>
      </c>
      <c r="K27" s="10">
        <v>0.13047630177277356</v>
      </c>
      <c r="L27" s="247">
        <f t="shared" si="4"/>
        <v>0.13047630177277356</v>
      </c>
      <c r="M27" s="10">
        <f t="shared" si="5"/>
        <v>30.25171797294588</v>
      </c>
      <c r="N27" s="11">
        <f t="shared" si="6"/>
        <v>2.9118989289581169E-2</v>
      </c>
    </row>
    <row r="28" spans="1:14">
      <c r="A28" s="9">
        <f t="shared" si="1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2"/>
        <v>282.89999999999998</v>
      </c>
      <c r="G28" s="11">
        <v>1.9915718986318765E-3</v>
      </c>
      <c r="H28" s="18">
        <f t="shared" si="0"/>
        <v>4.6763303123015643</v>
      </c>
      <c r="I28" s="10">
        <f t="shared" si="3"/>
        <v>1.7194866558332853</v>
      </c>
      <c r="J28" s="10">
        <v>1.8064154592160708</v>
      </c>
      <c r="K28" s="10">
        <v>3.5529642671592677E-2</v>
      </c>
      <c r="L28" s="247">
        <f t="shared" si="4"/>
        <v>3.5529642671592677E-2</v>
      </c>
      <c r="M28" s="10">
        <f t="shared" si="5"/>
        <v>8.237762070022514</v>
      </c>
      <c r="N28" s="11">
        <f t="shared" si="6"/>
        <v>2.9118989289581176E-2</v>
      </c>
    </row>
    <row r="29" spans="1:14">
      <c r="A29" s="9">
        <f t="shared" si="1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2"/>
        <v>114.7</v>
      </c>
      <c r="G29" s="11">
        <v>8.0747011938167644E-4</v>
      </c>
      <c r="H29" s="18">
        <f t="shared" si="0"/>
        <v>1.8959882885153392</v>
      </c>
      <c r="I29" s="10">
        <f t="shared" si="3"/>
        <v>0.69715489368709027</v>
      </c>
      <c r="J29" s="10">
        <v>0.73239962238276191</v>
      </c>
      <c r="K29" s="10">
        <v>1.4405266929769107E-2</v>
      </c>
      <c r="L29" s="247">
        <f t="shared" si="4"/>
        <v>1.4405266929769107E-2</v>
      </c>
      <c r="M29" s="10">
        <f t="shared" si="5"/>
        <v>3.3399480715149603</v>
      </c>
      <c r="N29" s="11">
        <f t="shared" si="6"/>
        <v>2.9118989289581169E-2</v>
      </c>
    </row>
    <row r="30" spans="1:14">
      <c r="A30" s="9">
        <f t="shared" si="1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2"/>
        <v>201.3</v>
      </c>
      <c r="G30" s="11">
        <v>1.4171206192810067E-3</v>
      </c>
      <c r="H30" s="18">
        <f t="shared" si="0"/>
        <v>3.3274842413089605</v>
      </c>
      <c r="I30" s="10">
        <f t="shared" si="3"/>
        <v>1.2235159555293049</v>
      </c>
      <c r="J30" s="10">
        <v>1.2853709153064514</v>
      </c>
      <c r="K30" s="10">
        <v>2.528143184797316E-2</v>
      </c>
      <c r="L30" s="247">
        <f t="shared" si="4"/>
        <v>2.528143184797316E-2</v>
      </c>
      <c r="M30" s="10">
        <f t="shared" si="5"/>
        <v>5.8616525439926894</v>
      </c>
      <c r="N30" s="11">
        <f t="shared" si="6"/>
        <v>2.9118989289581169E-2</v>
      </c>
    </row>
    <row r="31" spans="1:14">
      <c r="A31" s="9">
        <f t="shared" si="1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2"/>
        <v>148.1</v>
      </c>
      <c r="G31" s="11">
        <v>1.0426009126453903E-3</v>
      </c>
      <c r="H31" s="18">
        <f t="shared" si="0"/>
        <v>2.448089498946135</v>
      </c>
      <c r="I31" s="10">
        <f t="shared" si="3"/>
        <v>0.90016250876249393</v>
      </c>
      <c r="J31" s="10">
        <v>0.94567030579674838</v>
      </c>
      <c r="K31" s="10">
        <v>1.8600000281593764E-2</v>
      </c>
      <c r="L31" s="247">
        <f t="shared" si="4"/>
        <v>1.8600000281593764E-2</v>
      </c>
      <c r="M31" s="10">
        <f t="shared" si="5"/>
        <v>4.312522313786971</v>
      </c>
      <c r="N31" s="11">
        <f t="shared" si="6"/>
        <v>2.9118989289581169E-2</v>
      </c>
    </row>
    <row r="32" spans="1:14">
      <c r="A32" s="9">
        <f t="shared" si="1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2"/>
        <v>337.2</v>
      </c>
      <c r="G32" s="11">
        <v>2.3738354337881542E-3</v>
      </c>
      <c r="H32" s="18">
        <f t="shared" si="0"/>
        <v>5.5739080286606129</v>
      </c>
      <c r="I32" s="10">
        <f t="shared" si="3"/>
        <v>2.0495259821385075</v>
      </c>
      <c r="J32" s="10">
        <v>2.1531399535088696</v>
      </c>
      <c r="K32" s="10">
        <v>4.2349224138780672E-2</v>
      </c>
      <c r="L32" s="247">
        <f t="shared" si="4"/>
        <v>4.2349224138780672E-2</v>
      </c>
      <c r="M32" s="10">
        <f t="shared" si="5"/>
        <v>9.8189231884467691</v>
      </c>
      <c r="N32" s="11">
        <f t="shared" si="6"/>
        <v>2.9118989289581166E-2</v>
      </c>
    </row>
    <row r="33" spans="1:14">
      <c r="A33" s="9">
        <f t="shared" si="1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2"/>
        <v>284.3</v>
      </c>
      <c r="G33" s="11">
        <v>2.0014276803854455E-3</v>
      </c>
      <c r="H33" s="18">
        <f t="shared" si="0"/>
        <v>4.6994722792058488</v>
      </c>
      <c r="I33" s="10">
        <f t="shared" si="3"/>
        <v>1.7279959570639907</v>
      </c>
      <c r="J33" s="10">
        <v>1.8153549489400107</v>
      </c>
      <c r="K33" s="10">
        <v>3.5705469818076346E-2</v>
      </c>
      <c r="L33" s="247">
        <f t="shared" si="4"/>
        <v>3.5705469818076346E-2</v>
      </c>
      <c r="M33" s="10">
        <f t="shared" si="5"/>
        <v>8.2785286550279267</v>
      </c>
      <c r="N33" s="11">
        <f t="shared" si="6"/>
        <v>2.9118989289581169E-2</v>
      </c>
    </row>
    <row r="34" spans="1:14">
      <c r="A34" s="9">
        <f t="shared" si="1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2"/>
        <v>213.73</v>
      </c>
      <c r="G34" s="11">
        <v>1.5046258815644786E-3</v>
      </c>
      <c r="H34" s="18">
        <f t="shared" si="0"/>
        <v>3.5329518474662898</v>
      </c>
      <c r="I34" s="10">
        <f t="shared" si="3"/>
        <v>1.2990663943133549</v>
      </c>
      <c r="J34" s="10">
        <v>1.3647408133554291</v>
      </c>
      <c r="K34" s="10">
        <v>2.6842525727110298E-2</v>
      </c>
      <c r="L34" s="247">
        <f t="shared" si="4"/>
        <v>2.6842525727110298E-2</v>
      </c>
      <c r="M34" s="10">
        <f t="shared" si="5"/>
        <v>6.2236015808621836</v>
      </c>
      <c r="N34" s="11">
        <f t="shared" si="6"/>
        <v>2.9118989289581173E-2</v>
      </c>
    </row>
    <row r="35" spans="1:14">
      <c r="A35" s="9">
        <f t="shared" si="1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2"/>
        <v>164.22</v>
      </c>
      <c r="G35" s="11">
        <v>1.156083199693626E-3</v>
      </c>
      <c r="H35" s="18">
        <f t="shared" si="0"/>
        <v>2.7145527178726154</v>
      </c>
      <c r="I35" s="10">
        <f t="shared" si="3"/>
        <v>0.99814103436176072</v>
      </c>
      <c r="J35" s="10">
        <v>1.0486021446181095</v>
      </c>
      <c r="K35" s="10">
        <v>2.0624524282534289E-2</v>
      </c>
      <c r="L35" s="247">
        <f t="shared" si="4"/>
        <v>2.0624524282534289E-2</v>
      </c>
      <c r="M35" s="10">
        <f t="shared" si="5"/>
        <v>4.7819204211350197</v>
      </c>
      <c r="N35" s="11">
        <f t="shared" si="6"/>
        <v>2.9118989289581169E-2</v>
      </c>
    </row>
    <row r="36" spans="1:14">
      <c r="A36" s="9">
        <f t="shared" si="1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2"/>
        <v>251.7</v>
      </c>
      <c r="G36" s="11">
        <v>1.771928762409485E-3</v>
      </c>
      <c r="H36" s="18">
        <f t="shared" si="0"/>
        <v>4.1605950498632156</v>
      </c>
      <c r="I36" s="10">
        <f t="shared" si="3"/>
        <v>1.5298507998347044</v>
      </c>
      <c r="J36" s="10">
        <v>1.6071925453682752</v>
      </c>
      <c r="K36" s="10">
        <v>3.1611209121385216E-2</v>
      </c>
      <c r="L36" s="247">
        <f t="shared" si="4"/>
        <v>3.1611209121385216E-2</v>
      </c>
      <c r="M36" s="10">
        <f t="shared" si="5"/>
        <v>7.3292496041875799</v>
      </c>
      <c r="N36" s="11">
        <f t="shared" si="6"/>
        <v>2.9118989289581169E-2</v>
      </c>
    </row>
    <row r="37" spans="1:14">
      <c r="A37" s="9">
        <f t="shared" si="1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2"/>
        <v>132.6</v>
      </c>
      <c r="G37" s="11">
        <v>9.3348332894516379E-4</v>
      </c>
      <c r="H37" s="18">
        <f t="shared" si="0"/>
        <v>2.1918748653629812</v>
      </c>
      <c r="I37" s="10">
        <f t="shared" si="3"/>
        <v>0.80595238799396818</v>
      </c>
      <c r="J37" s="10">
        <v>0.84669738385313187</v>
      </c>
      <c r="K37" s="10">
        <v>1.6653342588381723E-2</v>
      </c>
      <c r="L37" s="247">
        <f t="shared" si="4"/>
        <v>1.6653342588381723E-2</v>
      </c>
      <c r="M37" s="10">
        <f t="shared" si="5"/>
        <v>3.8611779797984629</v>
      </c>
      <c r="N37" s="11">
        <f t="shared" si="6"/>
        <v>2.9118989289581169E-2</v>
      </c>
    </row>
    <row r="38" spans="1:14">
      <c r="A38" s="9">
        <f t="shared" si="1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2"/>
        <v>89.3</v>
      </c>
      <c r="G38" s="11">
        <v>6.2865807899549866E-4</v>
      </c>
      <c r="H38" s="18">
        <f t="shared" si="0"/>
        <v>1.4761268889661705</v>
      </c>
      <c r="I38" s="10">
        <f t="shared" si="3"/>
        <v>0.54277185707286091</v>
      </c>
      <c r="J38" s="10">
        <v>0.57021173739128717</v>
      </c>
      <c r="K38" s="10">
        <v>1.1215260129279696E-2</v>
      </c>
      <c r="L38" s="247">
        <f t="shared" si="4"/>
        <v>1.1215260129279696E-2</v>
      </c>
      <c r="M38" s="10">
        <f t="shared" si="5"/>
        <v>2.6003257435595986</v>
      </c>
      <c r="N38" s="11">
        <f t="shared" si="6"/>
        <v>2.9118989289581173E-2</v>
      </c>
    </row>
    <row r="39" spans="1:14">
      <c r="A39" s="9">
        <f t="shared" si="1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2"/>
        <v>123.45</v>
      </c>
      <c r="G39" s="11">
        <v>8.6906875534148171E-4</v>
      </c>
      <c r="H39" s="18">
        <f t="shared" si="0"/>
        <v>2.0406255816671197</v>
      </c>
      <c r="I39" s="10">
        <f t="shared" si="3"/>
        <v>0.75033802637899993</v>
      </c>
      <c r="J39" s="10">
        <v>0.78827143315738413</v>
      </c>
      <c r="K39" s="10">
        <v>1.5504186595292034E-2</v>
      </c>
      <c r="L39" s="247">
        <f t="shared" si="4"/>
        <v>1.5504186595292034E-2</v>
      </c>
      <c r="M39" s="10">
        <f t="shared" si="5"/>
        <v>3.594739227798796</v>
      </c>
      <c r="N39" s="11">
        <f t="shared" si="6"/>
        <v>2.9118989289581173E-2</v>
      </c>
    </row>
    <row r="40" spans="1:14">
      <c r="A40" s="9">
        <f t="shared" si="1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2"/>
        <v>241.3</v>
      </c>
      <c r="G40" s="11">
        <v>1.6987143836686882E-3</v>
      </c>
      <c r="H40" s="18">
        <f t="shared" si="0"/>
        <v>3.9886832957171001</v>
      </c>
      <c r="I40" s="10">
        <f t="shared" si="3"/>
        <v>1.4666388478351777</v>
      </c>
      <c r="J40" s="10">
        <v>1.5407849074190103</v>
      </c>
      <c r="K40" s="10">
        <v>3.0305064604649396E-2</v>
      </c>
      <c r="L40" s="247">
        <f t="shared" si="4"/>
        <v>3.0305064604649396E-2</v>
      </c>
      <c r="M40" s="10">
        <f t="shared" si="5"/>
        <v>7.0264121155759378</v>
      </c>
      <c r="N40" s="11">
        <f t="shared" si="6"/>
        <v>2.9118989289581176E-2</v>
      </c>
    </row>
    <row r="41" spans="1:14">
      <c r="A41" s="9">
        <f t="shared" si="1"/>
        <v>36</v>
      </c>
      <c r="B41" s="14" t="s">
        <v>354</v>
      </c>
      <c r="C41" s="8">
        <f>димвенканали!C41</f>
        <v>176.4</v>
      </c>
      <c r="D41" s="8">
        <f>димвенканали!D41</f>
        <v>0</v>
      </c>
      <c r="E41" s="8">
        <f>димвенканали!E41</f>
        <v>0</v>
      </c>
      <c r="F41" s="8">
        <f t="shared" si="2"/>
        <v>176.4</v>
      </c>
      <c r="G41" s="11">
        <v>1.2418285009496749E-3</v>
      </c>
      <c r="H41" s="18">
        <f t="shared" si="0"/>
        <v>2.9158878299398938</v>
      </c>
      <c r="I41" s="10">
        <f t="shared" si="3"/>
        <v>1.0721719550688991</v>
      </c>
      <c r="J41" s="10">
        <v>1.1263757052163836</v>
      </c>
      <c r="K41" s="10">
        <v>2.2154220456942202E-2</v>
      </c>
      <c r="L41" s="247">
        <f t="shared" si="4"/>
        <v>2.2154220456942202E-2</v>
      </c>
      <c r="M41" s="10">
        <f t="shared" si="5"/>
        <v>5.1365897106821183</v>
      </c>
      <c r="N41" s="11">
        <f t="shared" si="6"/>
        <v>2.9118989289581169E-2</v>
      </c>
    </row>
    <row r="42" spans="1:14">
      <c r="A42" s="9">
        <f t="shared" si="1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2"/>
        <v>127</v>
      </c>
      <c r="G42" s="11">
        <v>8.9406020193088848E-4</v>
      </c>
      <c r="H42" s="18">
        <f t="shared" si="0"/>
        <v>2.0993069977458418</v>
      </c>
      <c r="I42" s="10">
        <f t="shared" si="3"/>
        <v>0.77191518307114615</v>
      </c>
      <c r="J42" s="10">
        <v>0.8109394249573737</v>
      </c>
      <c r="K42" s="10">
        <v>1.5950034002447051E-2</v>
      </c>
      <c r="L42" s="247">
        <f t="shared" si="4"/>
        <v>1.5950034002447051E-2</v>
      </c>
      <c r="M42" s="10">
        <f t="shared" si="5"/>
        <v>3.6981116397768088</v>
      </c>
      <c r="N42" s="11">
        <f t="shared" si="6"/>
        <v>2.9118989289581173E-2</v>
      </c>
    </row>
    <row r="43" spans="1:14">
      <c r="A43" s="9">
        <f t="shared" si="1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2"/>
        <v>153.9</v>
      </c>
      <c r="G43" s="11">
        <v>1.0834320084816041E-3</v>
      </c>
      <c r="H43" s="18">
        <f t="shared" si="0"/>
        <v>2.5439633618353152</v>
      </c>
      <c r="I43" s="10">
        <f t="shared" si="3"/>
        <v>0.93541532814684547</v>
      </c>
      <c r="J43" s="10">
        <v>0.98270533465306942</v>
      </c>
      <c r="K43" s="10">
        <v>1.9328427031311816E-2</v>
      </c>
      <c r="L43" s="247">
        <f t="shared" si="4"/>
        <v>1.9328427031311816E-2</v>
      </c>
      <c r="M43" s="10">
        <f t="shared" si="5"/>
        <v>4.4814124516665412</v>
      </c>
      <c r="N43" s="11">
        <f t="shared" si="6"/>
        <v>2.9118989289581163E-2</v>
      </c>
    </row>
    <row r="44" spans="1:14">
      <c r="A44" s="9">
        <f t="shared" si="1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2"/>
        <v>272.96999999999997</v>
      </c>
      <c r="G44" s="11">
        <v>1.9216662466226347E-3</v>
      </c>
      <c r="H44" s="18">
        <f t="shared" si="0"/>
        <v>4.5121876470447431</v>
      </c>
      <c r="I44" s="10">
        <f t="shared" si="3"/>
        <v>1.6591313978183522</v>
      </c>
      <c r="J44" s="10">
        <v>1.7430089356741283</v>
      </c>
      <c r="K44" s="10">
        <v>3.42825258397478E-2</v>
      </c>
      <c r="L44" s="247">
        <f t="shared" si="4"/>
        <v>3.42825258397478E-2</v>
      </c>
      <c r="M44" s="10">
        <f t="shared" si="5"/>
        <v>7.948610506376971</v>
      </c>
      <c r="N44" s="11">
        <f t="shared" si="6"/>
        <v>2.9118989289581169E-2</v>
      </c>
    </row>
    <row r="45" spans="1:14">
      <c r="A45" s="9">
        <f t="shared" si="1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2"/>
        <v>73.599999999999994</v>
      </c>
      <c r="G45" s="11">
        <v>5.1813252647333371E-4</v>
      </c>
      <c r="H45" s="18">
        <f t="shared" si="0"/>
        <v>1.2166062601109759</v>
      </c>
      <c r="I45" s="10">
        <f t="shared" si="3"/>
        <v>0.44734612184280587</v>
      </c>
      <c r="J45" s="10">
        <v>0.46996174548710784</v>
      </c>
      <c r="K45" s="10">
        <v>9.243484272284273E-3</v>
      </c>
      <c r="L45" s="247">
        <f t="shared" si="4"/>
        <v>9.243484272284273E-3</v>
      </c>
      <c r="M45" s="10">
        <f t="shared" si="5"/>
        <v>2.1431576117131739</v>
      </c>
      <c r="N45" s="11">
        <f t="shared" si="6"/>
        <v>2.9118989289581169E-2</v>
      </c>
    </row>
    <row r="46" spans="1:14">
      <c r="A46" s="9">
        <f t="shared" si="1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2"/>
        <v>226.2</v>
      </c>
      <c r="G46" s="11">
        <v>1.5924127376123383E-3</v>
      </c>
      <c r="H46" s="18">
        <f t="shared" si="0"/>
        <v>3.7390806526780267</v>
      </c>
      <c r="I46" s="10">
        <f t="shared" si="3"/>
        <v>1.3748599559897106</v>
      </c>
      <c r="J46" s="10">
        <v>1.4443661253965192</v>
      </c>
      <c r="K46" s="10">
        <v>2.8408643239004116E-2</v>
      </c>
      <c r="L46" s="247">
        <f t="shared" si="4"/>
        <v>2.8408643239004116E-2</v>
      </c>
      <c r="M46" s="10">
        <f t="shared" si="5"/>
        <v>6.5867153773032605</v>
      </c>
      <c r="N46" s="11">
        <f t="shared" si="6"/>
        <v>2.9118989289581169E-2</v>
      </c>
    </row>
    <row r="47" spans="1:14">
      <c r="A47" s="9">
        <f t="shared" si="1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2"/>
        <v>262.41000000000003</v>
      </c>
      <c r="G47" s="11">
        <v>1.8473254928242872E-3</v>
      </c>
      <c r="H47" s="18">
        <f t="shared" si="0"/>
        <v>4.3376310966809957</v>
      </c>
      <c r="I47" s="10">
        <f t="shared" si="3"/>
        <v>1.5949469542496022</v>
      </c>
      <c r="J47" s="10">
        <v>1.6755796417564131</v>
      </c>
      <c r="K47" s="10">
        <v>3.2956286791985284E-2</v>
      </c>
      <c r="L47" s="247">
        <f t="shared" si="4"/>
        <v>3.2956286791985284E-2</v>
      </c>
      <c r="M47" s="10">
        <f t="shared" si="5"/>
        <v>7.6411139794789964</v>
      </c>
      <c r="N47" s="11">
        <f t="shared" si="6"/>
        <v>2.9118989289581173E-2</v>
      </c>
    </row>
    <row r="48" spans="1:14">
      <c r="A48" s="9">
        <f t="shared" si="1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2"/>
        <v>267.33999999999997</v>
      </c>
      <c r="G48" s="11">
        <v>1.8820319242850686E-3</v>
      </c>
      <c r="H48" s="18">
        <f t="shared" si="0"/>
        <v>4.419123880136798</v>
      </c>
      <c r="I48" s="10">
        <f t="shared" si="3"/>
        <v>1.6249118507263007</v>
      </c>
      <c r="J48" s="10">
        <v>1.7070594162842856</v>
      </c>
      <c r="K48" s="10">
        <v>3.357544952924562E-2</v>
      </c>
      <c r="L48" s="247">
        <f t="shared" si="4"/>
        <v>3.357544952924562E-2</v>
      </c>
      <c r="M48" s="10">
        <f t="shared" si="5"/>
        <v>7.7846705966766301</v>
      </c>
      <c r="N48" s="11">
        <f t="shared" si="6"/>
        <v>2.9118989289581173E-2</v>
      </c>
    </row>
    <row r="49" spans="1:14">
      <c r="A49" s="9">
        <f t="shared" si="1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2"/>
        <v>306.2</v>
      </c>
      <c r="G49" s="11">
        <v>2.1556002663877011E-3</v>
      </c>
      <c r="H49" s="18">
        <f t="shared" si="0"/>
        <v>5.0614787614943051</v>
      </c>
      <c r="I49" s="10">
        <f t="shared" si="3"/>
        <v>1.8611057406014562</v>
      </c>
      <c r="J49" s="10">
        <v>1.9551941096216365</v>
      </c>
      <c r="K49" s="10">
        <v>3.8455908752356591E-2</v>
      </c>
      <c r="L49" s="247">
        <f t="shared" si="4"/>
        <v>3.8455908752356591E-2</v>
      </c>
      <c r="M49" s="10">
        <f t="shared" si="5"/>
        <v>8.9162345204697537</v>
      </c>
      <c r="N49" s="11">
        <f t="shared" si="6"/>
        <v>2.9118989289581169E-2</v>
      </c>
    </row>
    <row r="50" spans="1:14">
      <c r="A50" s="9">
        <f t="shared" si="1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2"/>
        <v>1193.93</v>
      </c>
      <c r="G50" s="11">
        <v>8.405081077884612E-3</v>
      </c>
      <c r="H50" s="18">
        <f t="shared" si="0"/>
        <v>19.735634675737742</v>
      </c>
      <c r="I50" s="10">
        <f t="shared" si="3"/>
        <v>7.2567928702687681</v>
      </c>
      <c r="J50" s="10">
        <v>7.6236606900736792</v>
      </c>
      <c r="K50" s="10">
        <v>0.14994664642946148</v>
      </c>
      <c r="L50" s="247">
        <f t="shared" si="4"/>
        <v>0.14994664642946148</v>
      </c>
      <c r="M50" s="10">
        <f t="shared" si="5"/>
        <v>34.766034882509651</v>
      </c>
      <c r="N50" s="11">
        <f t="shared" si="6"/>
        <v>2.9118989289581173E-2</v>
      </c>
    </row>
    <row r="51" spans="1:14">
      <c r="A51" s="9">
        <f t="shared" si="1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2"/>
        <v>124.9</v>
      </c>
      <c r="G51" s="11">
        <v>8.7927652930053517E-4</v>
      </c>
      <c r="H51" s="18">
        <f t="shared" si="0"/>
        <v>2.0645940473894147</v>
      </c>
      <c r="I51" s="10">
        <f t="shared" si="3"/>
        <v>0.75915123122508787</v>
      </c>
      <c r="J51" s="10">
        <v>0.79753019037146444</v>
      </c>
      <c r="K51" s="10">
        <v>1.5686293282721548E-2</v>
      </c>
      <c r="L51" s="247">
        <f t="shared" si="4"/>
        <v>1.5686293282721548E-2</v>
      </c>
      <c r="M51" s="10">
        <f t="shared" si="5"/>
        <v>3.6369617622686889</v>
      </c>
      <c r="N51" s="11">
        <f t="shared" si="6"/>
        <v>2.9118989289581176E-2</v>
      </c>
    </row>
    <row r="52" spans="1:14">
      <c r="A52" s="9">
        <f t="shared" si="1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2"/>
        <v>199.53</v>
      </c>
      <c r="G52" s="11">
        <v>1.4046600952068518E-3</v>
      </c>
      <c r="H52" s="18">
        <f t="shared" si="0"/>
        <v>3.2982261831514004</v>
      </c>
      <c r="I52" s="10">
        <f t="shared" si="3"/>
        <v>1.21275776754477</v>
      </c>
      <c r="J52" s="10">
        <v>1.2740688461554708</v>
      </c>
      <c r="K52" s="10">
        <v>2.5059136098490236E-2</v>
      </c>
      <c r="L52" s="247">
        <f t="shared" si="4"/>
        <v>2.5059136098490236E-2</v>
      </c>
      <c r="M52" s="10">
        <f t="shared" si="5"/>
        <v>5.8101119329501314</v>
      </c>
      <c r="N52" s="11">
        <f t="shared" si="6"/>
        <v>2.9118989289581173E-2</v>
      </c>
    </row>
    <row r="53" spans="1:14">
      <c r="A53" s="9">
        <f t="shared" si="1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2"/>
        <v>123.8</v>
      </c>
      <c r="G53" s="11">
        <v>8.7153270077987386E-4</v>
      </c>
      <c r="H53" s="18">
        <f t="shared" si="0"/>
        <v>2.0464110733931906</v>
      </c>
      <c r="I53" s="10">
        <f t="shared" si="3"/>
        <v>0.75246535168667628</v>
      </c>
      <c r="J53" s="10">
        <v>0.79050630558836898</v>
      </c>
      <c r="K53" s="10">
        <v>1.554814338191295E-2</v>
      </c>
      <c r="L53" s="247">
        <f t="shared" si="4"/>
        <v>1.554814338191295E-2</v>
      </c>
      <c r="M53" s="10">
        <f t="shared" si="5"/>
        <v>3.6049308740501487</v>
      </c>
      <c r="N53" s="11">
        <f t="shared" si="6"/>
        <v>2.9118989289581169E-2</v>
      </c>
    </row>
    <row r="54" spans="1:14">
      <c r="A54" s="9">
        <f t="shared" si="1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2"/>
        <v>693.48</v>
      </c>
      <c r="G54" s="11">
        <v>4.8819910931892328E-3</v>
      </c>
      <c r="H54" s="18">
        <f t="shared" si="0"/>
        <v>11.463208006273909</v>
      </c>
      <c r="I54" s="10">
        <f t="shared" si="3"/>
        <v>4.2150215839069167</v>
      </c>
      <c r="J54" s="10">
        <v>4.4281123812554295</v>
      </c>
      <c r="K54" s="10">
        <v>8.7094721102495914E-2</v>
      </c>
      <c r="L54" s="247">
        <f t="shared" si="4"/>
        <v>8.7094721102495914E-2</v>
      </c>
      <c r="M54" s="10">
        <f t="shared" si="5"/>
        <v>20.193436692538754</v>
      </c>
      <c r="N54" s="11">
        <f t="shared" si="6"/>
        <v>2.9118989289581176E-2</v>
      </c>
    </row>
    <row r="55" spans="1:14">
      <c r="A55" s="9">
        <f t="shared" si="1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2"/>
        <v>457.42</v>
      </c>
      <c r="G55" s="11">
        <v>3.2201654926553307E-3</v>
      </c>
      <c r="H55" s="18">
        <f t="shared" si="0"/>
        <v>7.5611417866842752</v>
      </c>
      <c r="I55" s="10">
        <f t="shared" si="3"/>
        <v>2.780231834963808</v>
      </c>
      <c r="J55" s="10">
        <v>2.9207867068031645</v>
      </c>
      <c r="K55" s="10">
        <v>5.7447752388971096E-2</v>
      </c>
      <c r="L55" s="247">
        <f t="shared" si="4"/>
        <v>5.7447752388971096E-2</v>
      </c>
      <c r="M55" s="10">
        <f t="shared" si="5"/>
        <v>13.319608080840219</v>
      </c>
      <c r="N55" s="11">
        <f t="shared" si="6"/>
        <v>2.9118989289581169E-2</v>
      </c>
    </row>
    <row r="56" spans="1:14">
      <c r="A56" s="9">
        <f t="shared" si="1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2"/>
        <v>330.04</v>
      </c>
      <c r="G56" s="11">
        <v>2.3234301499627593E-3</v>
      </c>
      <c r="H56" s="18">
        <f t="shared" si="0"/>
        <v>5.4555533979215562</v>
      </c>
      <c r="I56" s="10">
        <f t="shared" si="3"/>
        <v>2.0060069844157562</v>
      </c>
      <c r="J56" s="10">
        <v>2.1074208489207216</v>
      </c>
      <c r="K56" s="10">
        <v>4.1449993875335628E-2</v>
      </c>
      <c r="L56" s="247">
        <f t="shared" si="4"/>
        <v>4.1449993875335628E-2</v>
      </c>
      <c r="M56" s="10">
        <f t="shared" si="5"/>
        <v>9.6104312251333699</v>
      </c>
      <c r="N56" s="11">
        <f t="shared" si="6"/>
        <v>2.9118989289581169E-2</v>
      </c>
    </row>
    <row r="57" spans="1:14">
      <c r="A57" s="9">
        <f t="shared" si="1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2"/>
        <v>254.9</v>
      </c>
      <c r="G57" s="11">
        <v>1.7944562635604999E-3</v>
      </c>
      <c r="H57" s="18">
        <f t="shared" si="0"/>
        <v>4.2134909742158673</v>
      </c>
      <c r="I57" s="10">
        <f t="shared" si="3"/>
        <v>1.5493006312191746</v>
      </c>
      <c r="J57" s="10">
        <v>1.6276256647372802</v>
      </c>
      <c r="K57" s="10">
        <v>3.2013099741919314E-2</v>
      </c>
      <c r="L57" s="247">
        <f t="shared" si="4"/>
        <v>3.2013099741919314E-2</v>
      </c>
      <c r="M57" s="10">
        <f t="shared" si="5"/>
        <v>7.4224303699142418</v>
      </c>
      <c r="N57" s="11">
        <f t="shared" si="6"/>
        <v>2.9118989289581176E-2</v>
      </c>
    </row>
    <row r="58" spans="1:14">
      <c r="A58" s="9">
        <f t="shared" si="1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2"/>
        <v>217.6</v>
      </c>
      <c r="G58" s="11">
        <v>1.5318700782689868E-3</v>
      </c>
      <c r="H58" s="18">
        <f t="shared" si="0"/>
        <v>3.5969228559802771</v>
      </c>
      <c r="I58" s="10">
        <f t="shared" si="3"/>
        <v>1.3225885341439481</v>
      </c>
      <c r="J58" s="10">
        <v>1.3894521170923191</v>
      </c>
      <c r="K58" s="10">
        <v>2.7328562196318726E-2</v>
      </c>
      <c r="L58" s="247">
        <f t="shared" si="4"/>
        <v>2.7328562196318726E-2</v>
      </c>
      <c r="M58" s="10">
        <f t="shared" si="5"/>
        <v>6.3362920694128633</v>
      </c>
      <c r="N58" s="11">
        <f t="shared" si="6"/>
        <v>2.9118989289581173E-2</v>
      </c>
    </row>
    <row r="59" spans="1:14">
      <c r="A59" s="9">
        <f t="shared" si="1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2"/>
        <v>405.5</v>
      </c>
      <c r="G59" s="11">
        <v>2.8546567864801203E-3</v>
      </c>
      <c r="H59" s="18">
        <f t="shared" si="0"/>
        <v>6.7029054140625108</v>
      </c>
      <c r="I59" s="10">
        <f t="shared" si="3"/>
        <v>2.4646583207507855</v>
      </c>
      <c r="J59" s="10">
        <v>2.5892593450410635</v>
      </c>
      <c r="K59" s="10">
        <v>5.0927077070805349E-2</v>
      </c>
      <c r="L59" s="247">
        <f t="shared" si="4"/>
        <v>5.0927077070805349E-2</v>
      </c>
      <c r="M59" s="10">
        <f t="shared" si="5"/>
        <v>11.807750156925165</v>
      </c>
      <c r="N59" s="11">
        <f t="shared" si="6"/>
        <v>2.9118989289581169E-2</v>
      </c>
    </row>
    <row r="60" spans="1:14">
      <c r="A60" s="9">
        <f t="shared" si="1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2"/>
        <v>341</v>
      </c>
      <c r="G60" s="11">
        <v>2.400586841404984E-3</v>
      </c>
      <c r="H60" s="18">
        <f t="shared" si="0"/>
        <v>5.6367219388293863</v>
      </c>
      <c r="I60" s="10">
        <f t="shared" si="3"/>
        <v>2.0726226569075656</v>
      </c>
      <c r="J60" s="10">
        <v>2.1774042827595625</v>
      </c>
      <c r="K60" s="10">
        <v>4.2826469250664911E-2</v>
      </c>
      <c r="L60" s="247">
        <f t="shared" si="4"/>
        <v>4.2826469250664911E-2</v>
      </c>
      <c r="M60" s="10">
        <f t="shared" si="5"/>
        <v>9.9295753477471802</v>
      </c>
      <c r="N60" s="11">
        <f t="shared" si="6"/>
        <v>2.9118989289581173E-2</v>
      </c>
    </row>
    <row r="61" spans="1:14">
      <c r="A61" s="9">
        <f t="shared" si="1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2"/>
        <v>485.09999999999997</v>
      </c>
      <c r="G61" s="11">
        <v>3.4150283776116061E-3</v>
      </c>
      <c r="H61" s="18">
        <f t="shared" si="0"/>
        <v>8.0186915323347083</v>
      </c>
      <c r="I61" s="10">
        <f t="shared" si="3"/>
        <v>2.9484728764394723</v>
      </c>
      <c r="J61" s="10">
        <v>3.0975331893450551</v>
      </c>
      <c r="K61" s="10">
        <v>6.0924106256591053E-2</v>
      </c>
      <c r="L61" s="247">
        <f t="shared" si="4"/>
        <v>6.0924106256591053E-2</v>
      </c>
      <c r="M61" s="10">
        <f t="shared" si="5"/>
        <v>14.125621704375828</v>
      </c>
      <c r="N61" s="11">
        <f t="shared" si="6"/>
        <v>2.9118989289581176E-2</v>
      </c>
    </row>
    <row r="62" spans="1:14">
      <c r="A62" s="9">
        <f t="shared" si="1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2"/>
        <v>467.06</v>
      </c>
      <c r="G62" s="11">
        <v>3.2880295898727618E-3</v>
      </c>
      <c r="H62" s="18">
        <f t="shared" si="0"/>
        <v>7.7204907587966369</v>
      </c>
      <c r="I62" s="10">
        <f t="shared" si="3"/>
        <v>2.8388244520095238</v>
      </c>
      <c r="J62" s="10">
        <v>2.9823414789022911</v>
      </c>
      <c r="K62" s="10">
        <v>5.8658447883330071E-2</v>
      </c>
      <c r="L62" s="247">
        <f t="shared" si="4"/>
        <v>5.8658447883330071E-2</v>
      </c>
      <c r="M62" s="10">
        <f t="shared" si="5"/>
        <v>13.600315137591783</v>
      </c>
      <c r="N62" s="11">
        <f t="shared" si="6"/>
        <v>2.9118989289581173E-2</v>
      </c>
    </row>
    <row r="63" spans="1:14">
      <c r="A63" s="9">
        <f t="shared" si="1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2"/>
        <v>209.8</v>
      </c>
      <c r="G63" s="11">
        <v>1.476959294213389E-3</v>
      </c>
      <c r="H63" s="18">
        <f t="shared" si="0"/>
        <v>3.4679890403706901</v>
      </c>
      <c r="I63" s="10">
        <f t="shared" si="3"/>
        <v>1.2751795701443029</v>
      </c>
      <c r="J63" s="10">
        <v>1.3396463886303702</v>
      </c>
      <c r="K63" s="10">
        <v>2.634895380876686E-2</v>
      </c>
      <c r="L63" s="247">
        <f t="shared" si="4"/>
        <v>2.634895380876686E-2</v>
      </c>
      <c r="M63" s="10">
        <f t="shared" si="5"/>
        <v>6.1091639529541295</v>
      </c>
      <c r="N63" s="11">
        <f t="shared" si="6"/>
        <v>2.9118989289581169E-2</v>
      </c>
    </row>
    <row r="64" spans="1:14">
      <c r="A64" s="9">
        <f t="shared" si="1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2"/>
        <v>457.9</v>
      </c>
      <c r="G64" s="11">
        <v>3.2235446178279828E-3</v>
      </c>
      <c r="H64" s="18">
        <f t="shared" si="0"/>
        <v>7.5690761753371731</v>
      </c>
      <c r="I64" s="10">
        <f t="shared" si="3"/>
        <v>2.7831493096714786</v>
      </c>
      <c r="J64" s="10">
        <v>2.9238516747085153</v>
      </c>
      <c r="K64" s="10">
        <v>5.750803598205121E-2</v>
      </c>
      <c r="L64" s="247">
        <f t="shared" si="4"/>
        <v>5.750803598205121E-2</v>
      </c>
      <c r="M64" s="10">
        <f t="shared" si="5"/>
        <v>13.33358519569922</v>
      </c>
      <c r="N64" s="11">
        <f t="shared" si="6"/>
        <v>2.9118989289581176E-2</v>
      </c>
    </row>
    <row r="65" spans="1:14">
      <c r="A65" s="9">
        <f t="shared" si="1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2"/>
        <v>360.51</v>
      </c>
      <c r="G65" s="11">
        <v>2.5379341999850753E-3</v>
      </c>
      <c r="H65" s="18">
        <f t="shared" si="0"/>
        <v>5.959221777616956</v>
      </c>
      <c r="I65" s="10">
        <f t="shared" si="3"/>
        <v>2.1912058476297549</v>
      </c>
      <c r="J65" s="10">
        <v>2.3019824574124628</v>
      </c>
      <c r="K65" s="10">
        <v>4.527674612773374E-2</v>
      </c>
      <c r="L65" s="247">
        <f t="shared" si="4"/>
        <v>4.527674612773374E-2</v>
      </c>
      <c r="M65" s="10">
        <f t="shared" si="5"/>
        <v>10.497686828786906</v>
      </c>
      <c r="N65" s="11">
        <f t="shared" si="6"/>
        <v>2.9118989289581166E-2</v>
      </c>
    </row>
    <row r="66" spans="1:14">
      <c r="A66" s="9">
        <f t="shared" si="1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2"/>
        <v>584.1</v>
      </c>
      <c r="G66" s="11">
        <v>4.1119729444711178E-3</v>
      </c>
      <c r="H66" s="18">
        <f t="shared" si="0"/>
        <v>9.6551591919948532</v>
      </c>
      <c r="I66" s="10">
        <f t="shared" si="3"/>
        <v>3.550202034896508</v>
      </c>
      <c r="J66" s="10">
        <v>3.7296828198236378</v>
      </c>
      <c r="K66" s="10">
        <v>7.335759732936474E-2</v>
      </c>
      <c r="L66" s="247">
        <f t="shared" si="4"/>
        <v>7.335759732936474E-2</v>
      </c>
      <c r="M66" s="10">
        <f t="shared" si="5"/>
        <v>17.008401644044365</v>
      </c>
      <c r="N66" s="11">
        <f t="shared" si="6"/>
        <v>2.9118989289581176E-2</v>
      </c>
    </row>
    <row r="67" spans="1:14">
      <c r="A67" s="9">
        <f t="shared" si="1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2"/>
        <v>306.8</v>
      </c>
      <c r="G67" s="11">
        <v>2.1598241728535165E-3</v>
      </c>
      <c r="H67" s="18">
        <f t="shared" si="0"/>
        <v>5.0713967473104278</v>
      </c>
      <c r="I67" s="10">
        <f t="shared" si="3"/>
        <v>1.8647525839860444</v>
      </c>
      <c r="J67" s="10">
        <v>1.9590253195033249</v>
      </c>
      <c r="K67" s="10">
        <v>3.8531263243706732E-2</v>
      </c>
      <c r="L67" s="247">
        <f t="shared" si="4"/>
        <v>3.8531263243706732E-2</v>
      </c>
      <c r="M67" s="10">
        <f t="shared" si="5"/>
        <v>8.9337059140435038</v>
      </c>
      <c r="N67" s="11">
        <f t="shared" si="6"/>
        <v>2.9118989289581173E-2</v>
      </c>
    </row>
    <row r="68" spans="1:14">
      <c r="A68" s="9">
        <f t="shared" si="1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ref="F68:F121" si="7">C68+D68+E68</f>
        <v>315.39</v>
      </c>
      <c r="G68" s="11">
        <v>2.220296433755771E-3</v>
      </c>
      <c r="H68" s="18">
        <f t="shared" si="0"/>
        <v>5.2133892442445751</v>
      </c>
      <c r="I68" s="10">
        <f t="shared" ref="I68:I121" si="8">H68*0.3677</f>
        <v>1.9169632251087303</v>
      </c>
      <c r="J68" s="10">
        <v>2.0138754743094971</v>
      </c>
      <c r="K68" s="10">
        <v>3.9610088378202957E-2</v>
      </c>
      <c r="L68" s="247">
        <f t="shared" si="4"/>
        <v>3.9610088378202957E-2</v>
      </c>
      <c r="M68" s="10">
        <f t="shared" ref="M68:M121" si="9">H68+I68+J68+L68</f>
        <v>9.1838380320410042</v>
      </c>
      <c r="N68" s="11">
        <f t="shared" ref="N68:N121" si="10">M68/F68</f>
        <v>2.9118989289581169E-2</v>
      </c>
    </row>
    <row r="69" spans="1:14">
      <c r="A69" s="9">
        <f t="shared" si="1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7"/>
        <v>418.84</v>
      </c>
      <c r="G69" s="11">
        <v>2.9485683069034119E-3</v>
      </c>
      <c r="H69" s="18">
        <f t="shared" si="0"/>
        <v>6.9234152987076252</v>
      </c>
      <c r="I69" s="10">
        <f t="shared" si="8"/>
        <v>2.5457398053347942</v>
      </c>
      <c r="J69" s="10">
        <v>2.6744399114106017</v>
      </c>
      <c r="K69" s="10">
        <v>5.2602458595156866E-2</v>
      </c>
      <c r="L69" s="247">
        <f t="shared" si="4"/>
        <v>5.2602458595156866E-2</v>
      </c>
      <c r="M69" s="10">
        <f t="shared" si="9"/>
        <v>12.196197474048178</v>
      </c>
      <c r="N69" s="11">
        <f t="shared" si="10"/>
        <v>2.9118989289581173E-2</v>
      </c>
    </row>
    <row r="70" spans="1:14">
      <c r="A70" s="9">
        <f t="shared" si="1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7"/>
        <v>563.6</v>
      </c>
      <c r="G70" s="11">
        <v>3.9676561402224308E-3</v>
      </c>
      <c r="H70" s="18">
        <f t="shared" ref="H70:H131" si="11">G70*$O$2</f>
        <v>9.3162946766106813</v>
      </c>
      <c r="I70" s="10">
        <f t="shared" si="8"/>
        <v>3.4256015525897476</v>
      </c>
      <c r="J70" s="10">
        <v>3.5987831488659512</v>
      </c>
      <c r="K70" s="10">
        <v>7.0782985541568172E-2</v>
      </c>
      <c r="L70" s="247">
        <f t="shared" si="4"/>
        <v>7.0782985541568172E-2</v>
      </c>
      <c r="M70" s="10">
        <f t="shared" si="9"/>
        <v>16.411462363607949</v>
      </c>
      <c r="N70" s="11">
        <f t="shared" si="10"/>
        <v>2.9118989289581173E-2</v>
      </c>
    </row>
    <row r="71" spans="1:14">
      <c r="A71" s="9">
        <f t="shared" si="1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si="7"/>
        <v>2383.1</v>
      </c>
      <c r="G71" s="11">
        <v>1.6776652497807087E-2</v>
      </c>
      <c r="H71" s="18">
        <f t="shared" si="11"/>
        <v>39.392586664000909</v>
      </c>
      <c r="I71" s="10">
        <f t="shared" si="8"/>
        <v>14.484654116353136</v>
      </c>
      <c r="J71" s="10">
        <v>15.216927115085962</v>
      </c>
      <c r="K71" s="10">
        <v>0.2992954805608784</v>
      </c>
      <c r="L71" s="247">
        <f t="shared" ref="L71:L132" si="12">K71*$L$2</f>
        <v>0.2992954805608784</v>
      </c>
      <c r="M71" s="10">
        <f t="shared" si="9"/>
        <v>69.393463376000881</v>
      </c>
      <c r="N71" s="11">
        <f t="shared" si="10"/>
        <v>2.9118989289581169E-2</v>
      </c>
    </row>
    <row r="72" spans="1:14">
      <c r="A72" s="9">
        <f t="shared" ref="A72:A135" si="13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7"/>
        <v>355.23</v>
      </c>
      <c r="G72" s="11">
        <v>2.5007638230859016E-3</v>
      </c>
      <c r="H72" s="18">
        <f t="shared" si="11"/>
        <v>5.8719435024350819</v>
      </c>
      <c r="I72" s="10">
        <f t="shared" si="8"/>
        <v>2.1591136258453796</v>
      </c>
      <c r="J72" s="10">
        <v>2.2682678104536054</v>
      </c>
      <c r="K72" s="10">
        <v>4.4613626603852485E-2</v>
      </c>
      <c r="L72" s="247">
        <f t="shared" si="12"/>
        <v>4.4613626603852485E-2</v>
      </c>
      <c r="M72" s="10">
        <f t="shared" si="9"/>
        <v>10.34393856533792</v>
      </c>
      <c r="N72" s="11">
        <f t="shared" si="10"/>
        <v>2.9118989289581173E-2</v>
      </c>
    </row>
    <row r="73" spans="1:14">
      <c r="A73" s="9">
        <f t="shared" si="13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7"/>
        <v>2568.7999999999997</v>
      </c>
      <c r="G73" s="11">
        <v>1.8083951548976896E-2</v>
      </c>
      <c r="H73" s="18">
        <f t="shared" si="11"/>
        <v>42.46220327409069</v>
      </c>
      <c r="I73" s="10">
        <f t="shared" si="8"/>
        <v>15.613352143883148</v>
      </c>
      <c r="J73" s="10">
        <v>16.402686573468515</v>
      </c>
      <c r="K73" s="10">
        <v>0.32261769563374781</v>
      </c>
      <c r="L73" s="247">
        <f t="shared" si="12"/>
        <v>0.32261769563374781</v>
      </c>
      <c r="M73" s="10">
        <f t="shared" si="9"/>
        <v>74.800859687076112</v>
      </c>
      <c r="N73" s="11">
        <f t="shared" si="10"/>
        <v>2.9118989289581173E-2</v>
      </c>
    </row>
    <row r="74" spans="1:14">
      <c r="A74" s="9">
        <f t="shared" si="13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7"/>
        <v>81.8</v>
      </c>
      <c r="G74" s="11">
        <v>5.7585924817280844E-4</v>
      </c>
      <c r="H74" s="18">
        <f t="shared" si="11"/>
        <v>1.3521520662646445</v>
      </c>
      <c r="I74" s="10">
        <f t="shared" si="8"/>
        <v>0.49718631476550978</v>
      </c>
      <c r="J74" s="10">
        <v>0.52232161387018239</v>
      </c>
      <c r="K74" s="10">
        <v>1.0273328987402902E-2</v>
      </c>
      <c r="L74" s="247">
        <f t="shared" si="12"/>
        <v>1.0273328987402902E-2</v>
      </c>
      <c r="M74" s="10">
        <f t="shared" si="9"/>
        <v>2.3819333238877394</v>
      </c>
      <c r="N74" s="11">
        <f t="shared" si="10"/>
        <v>2.9118989289581166E-2</v>
      </c>
    </row>
    <row r="75" spans="1:14">
      <c r="A75" s="9">
        <f t="shared" si="13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7"/>
        <v>2750.3</v>
      </c>
      <c r="G75" s="11">
        <v>1.9361683254886006E-2</v>
      </c>
      <c r="H75" s="18">
        <f t="shared" si="11"/>
        <v>45.462393983467635</v>
      </c>
      <c r="I75" s="10">
        <f t="shared" si="8"/>
        <v>16.71652226772105</v>
      </c>
      <c r="J75" s="10">
        <v>17.561627562679252</v>
      </c>
      <c r="K75" s="10">
        <v>0.34541242926716637</v>
      </c>
      <c r="L75" s="247">
        <f t="shared" si="12"/>
        <v>0.34541242926716637</v>
      </c>
      <c r="M75" s="10">
        <f t="shared" si="9"/>
        <v>80.085956243135101</v>
      </c>
      <c r="N75" s="11">
        <f t="shared" si="10"/>
        <v>2.9118989289581173E-2</v>
      </c>
    </row>
    <row r="76" spans="1:14">
      <c r="A76" s="9">
        <f t="shared" si="13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7"/>
        <v>281.31</v>
      </c>
      <c r="G76" s="11">
        <v>1.9803785464974663E-3</v>
      </c>
      <c r="H76" s="18">
        <f t="shared" si="11"/>
        <v>4.6500476498888403</v>
      </c>
      <c r="I76" s="10">
        <f t="shared" si="8"/>
        <v>1.7098225208641267</v>
      </c>
      <c r="J76" s="10">
        <v>1.7962627530295967</v>
      </c>
      <c r="K76" s="10">
        <v>3.5329953269514797E-2</v>
      </c>
      <c r="L76" s="247">
        <f t="shared" si="12"/>
        <v>3.5329953269514797E-2</v>
      </c>
      <c r="M76" s="10">
        <f t="shared" si="9"/>
        <v>8.1914628770520785</v>
      </c>
      <c r="N76" s="11">
        <f t="shared" si="10"/>
        <v>2.9118989289581169E-2</v>
      </c>
    </row>
    <row r="77" spans="1:14">
      <c r="A77" s="9">
        <f t="shared" si="13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7"/>
        <v>266.3</v>
      </c>
      <c r="G77" s="11">
        <v>1.8747104864109891E-3</v>
      </c>
      <c r="H77" s="18">
        <f t="shared" si="11"/>
        <v>4.4019327047221868</v>
      </c>
      <c r="I77" s="10">
        <f t="shared" si="8"/>
        <v>1.6185906555263483</v>
      </c>
      <c r="J77" s="10">
        <v>1.7004186524893594</v>
      </c>
      <c r="K77" s="10">
        <v>3.3444835077572045E-2</v>
      </c>
      <c r="L77" s="247">
        <f t="shared" si="12"/>
        <v>3.3444835077572045E-2</v>
      </c>
      <c r="M77" s="10">
        <f t="shared" si="9"/>
        <v>7.7543868478154661</v>
      </c>
      <c r="N77" s="11">
        <f t="shared" si="10"/>
        <v>2.9118989289581169E-2</v>
      </c>
    </row>
    <row r="78" spans="1:14">
      <c r="A78" s="9">
        <f t="shared" si="13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7"/>
        <v>1469.1</v>
      </c>
      <c r="G78" s="11">
        <v>1.0342234981548569E-2</v>
      </c>
      <c r="H78" s="18">
        <f t="shared" si="11"/>
        <v>24.28418827077493</v>
      </c>
      <c r="I78" s="10">
        <f t="shared" si="8"/>
        <v>8.929296027163943</v>
      </c>
      <c r="J78" s="10">
        <v>9.3807173953139973</v>
      </c>
      <c r="K78" s="10">
        <v>0.18450547207082646</v>
      </c>
      <c r="L78" s="247">
        <f t="shared" si="12"/>
        <v>0.18450547207082646</v>
      </c>
      <c r="M78" s="10">
        <f t="shared" si="9"/>
        <v>42.778707165323695</v>
      </c>
      <c r="N78" s="11">
        <f t="shared" si="10"/>
        <v>2.9118989289581169E-2</v>
      </c>
    </row>
    <row r="79" spans="1:14">
      <c r="A79" s="9">
        <f t="shared" si="13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7"/>
        <v>230.5</v>
      </c>
      <c r="G79" s="11">
        <v>1.622684067284014E-3</v>
      </c>
      <c r="H79" s="18">
        <f t="shared" si="11"/>
        <v>3.810159551026902</v>
      </c>
      <c r="I79" s="10">
        <f t="shared" si="8"/>
        <v>1.400995666912592</v>
      </c>
      <c r="J79" s="10">
        <v>1.471823129548619</v>
      </c>
      <c r="K79" s="10">
        <v>2.8948683760346809E-2</v>
      </c>
      <c r="L79" s="247">
        <f t="shared" si="12"/>
        <v>2.8948683760346809E-2</v>
      </c>
      <c r="M79" s="10">
        <f t="shared" si="9"/>
        <v>6.71192703124846</v>
      </c>
      <c r="N79" s="11">
        <f t="shared" si="10"/>
        <v>2.9118989289581173E-2</v>
      </c>
    </row>
    <row r="80" spans="1:14">
      <c r="A80" s="9">
        <f t="shared" si="13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7"/>
        <v>269.60000000000002</v>
      </c>
      <c r="G80" s="11">
        <v>1.8979419719729728E-3</v>
      </c>
      <c r="H80" s="18">
        <f t="shared" si="11"/>
        <v>4.4564816267108585</v>
      </c>
      <c r="I80" s="10">
        <f t="shared" si="8"/>
        <v>1.6386482941415828</v>
      </c>
      <c r="J80" s="10">
        <v>1.7214903068386456</v>
      </c>
      <c r="K80" s="10">
        <v>3.3859284779997834E-2</v>
      </c>
      <c r="L80" s="247">
        <f t="shared" si="12"/>
        <v>3.3859284779997834E-2</v>
      </c>
      <c r="M80" s="10">
        <f t="shared" si="9"/>
        <v>7.8504795124710842</v>
      </c>
      <c r="N80" s="11">
        <f t="shared" si="10"/>
        <v>2.9118989289581169E-2</v>
      </c>
    </row>
    <row r="81" spans="1:14">
      <c r="A81" s="9">
        <f t="shared" si="13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7"/>
        <v>172.4</v>
      </c>
      <c r="G81" s="11">
        <v>1.2136691245109069E-3</v>
      </c>
      <c r="H81" s="18">
        <f t="shared" si="11"/>
        <v>2.8497679244990799</v>
      </c>
      <c r="I81" s="10">
        <f t="shared" si="8"/>
        <v>1.0478596658383117</v>
      </c>
      <c r="J81" s="10">
        <v>1.1008343060051278</v>
      </c>
      <c r="K81" s="10">
        <v>2.1651857181274579E-2</v>
      </c>
      <c r="L81" s="247">
        <f t="shared" si="12"/>
        <v>2.1651857181274579E-2</v>
      </c>
      <c r="M81" s="10">
        <f t="shared" si="9"/>
        <v>5.0201137535237939</v>
      </c>
      <c r="N81" s="11">
        <f t="shared" si="10"/>
        <v>2.9118989289581169E-2</v>
      </c>
    </row>
    <row r="82" spans="1:14">
      <c r="A82" s="9">
        <f t="shared" si="13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7"/>
        <v>384.4</v>
      </c>
      <c r="G82" s="11">
        <v>2.7061160757656179E-3</v>
      </c>
      <c r="H82" s="18">
        <f t="shared" si="11"/>
        <v>6.3541229128622163</v>
      </c>
      <c r="I82" s="10">
        <f t="shared" si="8"/>
        <v>2.3364109950594369</v>
      </c>
      <c r="J82" s="10">
        <v>2.4545284642016885</v>
      </c>
      <c r="K82" s="10">
        <v>4.8277110791658626E-2</v>
      </c>
      <c r="L82" s="247">
        <f t="shared" si="12"/>
        <v>4.8277110791658626E-2</v>
      </c>
      <c r="M82" s="10">
        <f t="shared" si="9"/>
        <v>11.193339482915</v>
      </c>
      <c r="N82" s="11">
        <f t="shared" si="10"/>
        <v>2.9118989289581169E-2</v>
      </c>
    </row>
    <row r="83" spans="1:14">
      <c r="A83" s="9">
        <f t="shared" si="13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7"/>
        <v>655.6</v>
      </c>
      <c r="G83" s="11">
        <v>4.6153217983140983E-3</v>
      </c>
      <c r="H83" s="18">
        <f t="shared" si="11"/>
        <v>10.837052501749401</v>
      </c>
      <c r="I83" s="10">
        <f t="shared" si="8"/>
        <v>3.9847842048932551</v>
      </c>
      <c r="J83" s="10">
        <v>4.1862353307248368</v>
      </c>
      <c r="K83" s="10">
        <v>8.2337340881923515E-2</v>
      </c>
      <c r="L83" s="247">
        <f t="shared" si="12"/>
        <v>8.2337340881923515E-2</v>
      </c>
      <c r="M83" s="10">
        <f t="shared" si="9"/>
        <v>19.090409378249419</v>
      </c>
      <c r="N83" s="11">
        <f t="shared" si="10"/>
        <v>2.9118989289581173E-2</v>
      </c>
    </row>
    <row r="84" spans="1:14">
      <c r="A84" s="9">
        <f t="shared" si="13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7"/>
        <v>364.4</v>
      </c>
      <c r="G84" s="11">
        <v>2.5653191935717775E-3</v>
      </c>
      <c r="H84" s="18">
        <f t="shared" si="11"/>
        <v>6.023523385658148</v>
      </c>
      <c r="I84" s="10">
        <f t="shared" si="8"/>
        <v>2.2148495489065012</v>
      </c>
      <c r="J84" s="10">
        <v>2.3268214681454094</v>
      </c>
      <c r="K84" s="10">
        <v>4.5765294413320508E-2</v>
      </c>
      <c r="L84" s="247">
        <f t="shared" si="12"/>
        <v>4.5765294413320508E-2</v>
      </c>
      <c r="M84" s="10">
        <f t="shared" si="9"/>
        <v>10.610959697123379</v>
      </c>
      <c r="N84" s="11">
        <f t="shared" si="10"/>
        <v>2.9118989289581173E-2</v>
      </c>
    </row>
    <row r="85" spans="1:14">
      <c r="A85" s="9">
        <f t="shared" si="13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7"/>
        <v>192.4</v>
      </c>
      <c r="G85" s="11">
        <v>1.3544660067047476E-3</v>
      </c>
      <c r="H85" s="18">
        <f t="shared" si="11"/>
        <v>3.1803674517031495</v>
      </c>
      <c r="I85" s="10">
        <f t="shared" si="8"/>
        <v>1.1694211119912481</v>
      </c>
      <c r="J85" s="10">
        <v>1.2285413020614071</v>
      </c>
      <c r="K85" s="10">
        <v>2.4163673559612697E-2</v>
      </c>
      <c r="L85" s="247">
        <f t="shared" si="12"/>
        <v>2.4163673559612697E-2</v>
      </c>
      <c r="M85" s="10">
        <f t="shared" si="9"/>
        <v>5.602493539315418</v>
      </c>
      <c r="N85" s="11">
        <f t="shared" si="10"/>
        <v>2.9118989289581173E-2</v>
      </c>
    </row>
    <row r="86" spans="1:14">
      <c r="A86" s="9">
        <f t="shared" si="13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7"/>
        <v>156.4</v>
      </c>
      <c r="G86" s="11">
        <v>1.1010316187558343E-3</v>
      </c>
      <c r="H86" s="18">
        <f t="shared" si="11"/>
        <v>2.5852883027358242</v>
      </c>
      <c r="I86" s="10">
        <f t="shared" si="8"/>
        <v>0.95061050891596266</v>
      </c>
      <c r="J86" s="10">
        <v>0.99866870916010431</v>
      </c>
      <c r="K86" s="10">
        <v>1.9642404078604084E-2</v>
      </c>
      <c r="L86" s="247">
        <f t="shared" si="12"/>
        <v>1.9642404078604084E-2</v>
      </c>
      <c r="M86" s="10">
        <f t="shared" si="9"/>
        <v>4.5542099248904959</v>
      </c>
      <c r="N86" s="11">
        <f t="shared" si="10"/>
        <v>2.9118989289581176E-2</v>
      </c>
    </row>
    <row r="87" spans="1:14">
      <c r="A87" s="9">
        <f t="shared" si="13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7"/>
        <v>242.3</v>
      </c>
      <c r="G87" s="11">
        <v>1.7057542277783802E-3</v>
      </c>
      <c r="H87" s="18">
        <f t="shared" si="11"/>
        <v>4.0052132720773033</v>
      </c>
      <c r="I87" s="10">
        <f t="shared" si="8"/>
        <v>1.4727169201428245</v>
      </c>
      <c r="J87" s="10">
        <v>1.5471702572218242</v>
      </c>
      <c r="K87" s="10">
        <v>3.0430655423566304E-2</v>
      </c>
      <c r="L87" s="247">
        <f t="shared" si="12"/>
        <v>3.0430655423566304E-2</v>
      </c>
      <c r="M87" s="10">
        <f t="shared" si="9"/>
        <v>7.0555311048655183</v>
      </c>
      <c r="N87" s="11">
        <f t="shared" si="10"/>
        <v>2.9118989289581173E-2</v>
      </c>
    </row>
    <row r="88" spans="1:14">
      <c r="A88" s="9">
        <f t="shared" si="13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7"/>
        <v>720.34</v>
      </c>
      <c r="G88" s="11">
        <v>5.0710813059755607E-3</v>
      </c>
      <c r="H88" s="18">
        <f t="shared" si="11"/>
        <v>11.907203171308975</v>
      </c>
      <c r="I88" s="10">
        <f t="shared" si="8"/>
        <v>4.3782786060903103</v>
      </c>
      <c r="J88" s="10">
        <v>4.5996228769590131</v>
      </c>
      <c r="K88" s="10">
        <v>9.0468090498604006E-2</v>
      </c>
      <c r="L88" s="247">
        <f t="shared" si="12"/>
        <v>9.0468090498604006E-2</v>
      </c>
      <c r="M88" s="10">
        <f t="shared" si="9"/>
        <v>20.975572744856901</v>
      </c>
      <c r="N88" s="11">
        <f t="shared" si="10"/>
        <v>2.9118989289581169E-2</v>
      </c>
    </row>
    <row r="89" spans="1:14">
      <c r="A89" s="9">
        <f t="shared" si="13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7"/>
        <v>608.94999999999993</v>
      </c>
      <c r="G89" s="11">
        <v>4.2869130705969639E-3</v>
      </c>
      <c r="H89" s="18">
        <f t="shared" si="11"/>
        <v>10.065929104545907</v>
      </c>
      <c r="I89" s="10">
        <f t="shared" si="8"/>
        <v>3.7012421317415303</v>
      </c>
      <c r="J89" s="10">
        <v>3.888358762423564</v>
      </c>
      <c r="K89" s="10">
        <v>7.6478529179449833E-2</v>
      </c>
      <c r="L89" s="247">
        <f t="shared" si="12"/>
        <v>7.6478529179449833E-2</v>
      </c>
      <c r="M89" s="10">
        <f t="shared" si="9"/>
        <v>17.73200852789045</v>
      </c>
      <c r="N89" s="11">
        <f t="shared" si="10"/>
        <v>2.9118989289581166E-2</v>
      </c>
    </row>
    <row r="90" spans="1:14">
      <c r="A90" s="9">
        <f t="shared" si="13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7"/>
        <v>1274.75</v>
      </c>
      <c r="G90" s="11">
        <v>8.9740412788299213E-3</v>
      </c>
      <c r="H90" s="18">
        <f t="shared" si="11"/>
        <v>21.071587365169385</v>
      </c>
      <c r="I90" s="10">
        <f t="shared" si="8"/>
        <v>7.748022674172784</v>
      </c>
      <c r="J90" s="10">
        <v>8.1397246611371035</v>
      </c>
      <c r="K90" s="10">
        <v>0.16009689641432578</v>
      </c>
      <c r="L90" s="247">
        <f t="shared" si="12"/>
        <v>0.16009689641432578</v>
      </c>
      <c r="M90" s="10">
        <f t="shared" si="9"/>
        <v>37.119431596893598</v>
      </c>
      <c r="N90" s="11">
        <f t="shared" si="10"/>
        <v>2.9118989289581173E-2</v>
      </c>
    </row>
    <row r="91" spans="1:14">
      <c r="A91" s="9">
        <f t="shared" si="13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7"/>
        <v>636.95000000000005</v>
      </c>
      <c r="G91" s="11">
        <v>4.4840287056683416E-3</v>
      </c>
      <c r="H91" s="18">
        <f t="shared" si="11"/>
        <v>10.528768442631605</v>
      </c>
      <c r="I91" s="10">
        <f t="shared" si="8"/>
        <v>3.8714281563556416</v>
      </c>
      <c r="J91" s="10">
        <v>4.0671485569023558</v>
      </c>
      <c r="K91" s="10">
        <v>7.9995072109123211E-2</v>
      </c>
      <c r="L91" s="247">
        <f t="shared" si="12"/>
        <v>7.9995072109123211E-2</v>
      </c>
      <c r="M91" s="10">
        <f t="shared" si="9"/>
        <v>18.547340227998728</v>
      </c>
      <c r="N91" s="11">
        <f t="shared" si="10"/>
        <v>2.9118989289581169E-2</v>
      </c>
    </row>
    <row r="92" spans="1:14">
      <c r="A92" s="9">
        <f t="shared" si="13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7"/>
        <v>1083.03</v>
      </c>
      <c r="G92" s="11">
        <v>7.6243623661197647E-3</v>
      </c>
      <c r="H92" s="18">
        <f t="shared" si="11"/>
        <v>17.902460297391173</v>
      </c>
      <c r="I92" s="10">
        <f t="shared" si="8"/>
        <v>6.5827346513507345</v>
      </c>
      <c r="J92" s="10">
        <v>6.9155253969416099</v>
      </c>
      <c r="K92" s="10">
        <v>0.1360186246115766</v>
      </c>
      <c r="L92" s="247">
        <f t="shared" si="12"/>
        <v>0.1360186246115766</v>
      </c>
      <c r="M92" s="10">
        <f t="shared" si="9"/>
        <v>31.536738970295094</v>
      </c>
      <c r="N92" s="11">
        <f t="shared" si="10"/>
        <v>2.9118989289581169E-2</v>
      </c>
    </row>
    <row r="93" spans="1:14">
      <c r="A93" s="9">
        <f t="shared" si="13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7"/>
        <v>830.01</v>
      </c>
      <c r="G93" s="11">
        <v>5.8431410094854858E-3</v>
      </c>
      <c r="H93" s="18">
        <f t="shared" si="11"/>
        <v>13.72004567873249</v>
      </c>
      <c r="I93" s="10">
        <f t="shared" si="8"/>
        <v>5.044860796069937</v>
      </c>
      <c r="J93" s="10">
        <v>5.2999041898336197</v>
      </c>
      <c r="K93" s="10">
        <v>0.10424163560922106</v>
      </c>
      <c r="L93" s="247">
        <f t="shared" si="12"/>
        <v>0.10424163560922106</v>
      </c>
      <c r="M93" s="10">
        <f t="shared" si="9"/>
        <v>24.169052300245266</v>
      </c>
      <c r="N93" s="11">
        <f t="shared" si="10"/>
        <v>2.9118989289581169E-2</v>
      </c>
    </row>
    <row r="94" spans="1:14">
      <c r="A94" s="9">
        <f t="shared" si="13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7"/>
        <v>387.95</v>
      </c>
      <c r="G94" s="11">
        <v>2.7311075223550251E-3</v>
      </c>
      <c r="H94" s="18">
        <f t="shared" si="11"/>
        <v>6.4128043289409398</v>
      </c>
      <c r="I94" s="10">
        <f t="shared" si="8"/>
        <v>2.3579881517515839</v>
      </c>
      <c r="J94" s="10">
        <v>2.4771964560016784</v>
      </c>
      <c r="K94" s="10">
        <v>4.872295819881365E-2</v>
      </c>
      <c r="L94" s="247">
        <f t="shared" si="12"/>
        <v>4.872295819881365E-2</v>
      </c>
      <c r="M94" s="10">
        <f t="shared" si="9"/>
        <v>11.296711894893017</v>
      </c>
      <c r="N94" s="11">
        <f t="shared" si="10"/>
        <v>2.9118989289581176E-2</v>
      </c>
    </row>
    <row r="95" spans="1:14">
      <c r="A95" s="9">
        <f t="shared" si="13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7"/>
        <v>546.18000000000006</v>
      </c>
      <c r="G95" s="11">
        <v>3.8450220558315963E-3</v>
      </c>
      <c r="H95" s="18">
        <f t="shared" si="11"/>
        <v>9.0283424884159373</v>
      </c>
      <c r="I95" s="10">
        <f t="shared" si="8"/>
        <v>3.3197215329905405</v>
      </c>
      <c r="J95" s="10">
        <v>3.4875503553009328</v>
      </c>
      <c r="K95" s="10">
        <v>6.8595193476035682E-2</v>
      </c>
      <c r="L95" s="247">
        <f t="shared" si="12"/>
        <v>6.8595193476035682E-2</v>
      </c>
      <c r="M95" s="10">
        <f t="shared" si="9"/>
        <v>15.904209570183445</v>
      </c>
      <c r="N95" s="11">
        <f t="shared" si="10"/>
        <v>2.9118989289581169E-2</v>
      </c>
    </row>
    <row r="96" spans="1:14">
      <c r="A96" s="9">
        <f t="shared" si="13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7"/>
        <v>516.38</v>
      </c>
      <c r="G96" s="11">
        <v>3.6352347013627732E-3</v>
      </c>
      <c r="H96" s="18">
        <f t="shared" si="11"/>
        <v>8.5357491928818732</v>
      </c>
      <c r="I96" s="10">
        <f t="shared" si="8"/>
        <v>3.138594978222665</v>
      </c>
      <c r="J96" s="10">
        <v>3.2972669311770759</v>
      </c>
      <c r="K96" s="10">
        <v>6.4852587072311868E-2</v>
      </c>
      <c r="L96" s="247">
        <f t="shared" si="12"/>
        <v>6.4852587072311868E-2</v>
      </c>
      <c r="M96" s="10">
        <f t="shared" si="9"/>
        <v>15.036463689353926</v>
      </c>
      <c r="N96" s="11">
        <f t="shared" si="10"/>
        <v>2.9118989289581173E-2</v>
      </c>
    </row>
    <row r="97" spans="1:14">
      <c r="A97" s="9">
        <f t="shared" si="13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7"/>
        <v>342</v>
      </c>
      <c r="G97" s="11">
        <v>2.4076266855146758E-3</v>
      </c>
      <c r="H97" s="18">
        <f t="shared" si="11"/>
        <v>5.6532519151895899</v>
      </c>
      <c r="I97" s="10">
        <f t="shared" si="8"/>
        <v>2.0787007292152122</v>
      </c>
      <c r="J97" s="10">
        <v>2.1837896325623762</v>
      </c>
      <c r="K97" s="10">
        <v>4.2952060069581813E-2</v>
      </c>
      <c r="L97" s="247">
        <f t="shared" si="12"/>
        <v>4.2952060069581813E-2</v>
      </c>
      <c r="M97" s="10">
        <f t="shared" si="9"/>
        <v>9.9586943370367589</v>
      </c>
      <c r="N97" s="11">
        <f t="shared" si="10"/>
        <v>2.9118989289581166E-2</v>
      </c>
    </row>
    <row r="98" spans="1:14">
      <c r="A98" s="9">
        <f t="shared" si="13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7"/>
        <v>736.69999999999993</v>
      </c>
      <c r="G98" s="11">
        <v>5.1862531556101221E-3</v>
      </c>
      <c r="H98" s="18">
        <f t="shared" si="11"/>
        <v>12.177633584561903</v>
      </c>
      <c r="I98" s="10">
        <f t="shared" si="8"/>
        <v>4.4777158690434122</v>
      </c>
      <c r="J98" s="10">
        <v>4.7040871997330491</v>
      </c>
      <c r="K98" s="10">
        <v>9.2522756296084571E-2</v>
      </c>
      <c r="L98" s="247">
        <f t="shared" si="12"/>
        <v>9.2522756296084571E-2</v>
      </c>
      <c r="M98" s="10">
        <f t="shared" si="9"/>
        <v>21.451959409634448</v>
      </c>
      <c r="N98" s="11">
        <f t="shared" si="10"/>
        <v>2.9118989289581173E-2</v>
      </c>
    </row>
    <row r="99" spans="1:14">
      <c r="A99" s="9">
        <f t="shared" si="13"/>
        <v>94</v>
      </c>
      <c r="B99" s="107" t="s">
        <v>412</v>
      </c>
      <c r="C99" s="8">
        <v>214.1</v>
      </c>
      <c r="D99" s="8">
        <f>димвенканали!D99</f>
        <v>0</v>
      </c>
      <c r="E99" s="8">
        <f>димвенканали!E99</f>
        <v>0</v>
      </c>
      <c r="F99" s="8">
        <f t="shared" si="7"/>
        <v>214.1</v>
      </c>
      <c r="G99" s="11">
        <v>0</v>
      </c>
      <c r="H99" s="18">
        <f t="shared" si="11"/>
        <v>0</v>
      </c>
      <c r="I99" s="10">
        <f t="shared" si="8"/>
        <v>0</v>
      </c>
      <c r="J99" s="10">
        <v>0</v>
      </c>
      <c r="K99" s="10">
        <v>0</v>
      </c>
      <c r="L99" s="247">
        <f t="shared" si="12"/>
        <v>0</v>
      </c>
      <c r="M99" s="10">
        <f t="shared" si="9"/>
        <v>0</v>
      </c>
      <c r="N99" s="11">
        <v>0</v>
      </c>
    </row>
    <row r="100" spans="1:14">
      <c r="A100" s="9">
        <f t="shared" si="13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7"/>
        <v>511.78</v>
      </c>
      <c r="G100" s="11">
        <v>3.6028514184581893E-3</v>
      </c>
      <c r="H100" s="18">
        <f t="shared" si="11"/>
        <v>8.4597113016249352</v>
      </c>
      <c r="I100" s="10">
        <f t="shared" si="8"/>
        <v>3.1106358456074887</v>
      </c>
      <c r="J100" s="10">
        <v>3.2678943220841314</v>
      </c>
      <c r="K100" s="10">
        <v>6.4274869305294094E-2</v>
      </c>
      <c r="L100" s="247">
        <f t="shared" si="12"/>
        <v>6.4274869305294094E-2</v>
      </c>
      <c r="M100" s="10">
        <f t="shared" si="9"/>
        <v>14.902516338621849</v>
      </c>
      <c r="N100" s="11">
        <f t="shared" si="10"/>
        <v>2.9118989289581166E-2</v>
      </c>
    </row>
    <row r="101" spans="1:14">
      <c r="A101" s="9">
        <f t="shared" si="13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7"/>
        <v>243</v>
      </c>
      <c r="G101" s="11">
        <v>1.7106821186551645E-3</v>
      </c>
      <c r="H101" s="18">
        <f t="shared" si="11"/>
        <v>4.0167842555294451</v>
      </c>
      <c r="I101" s="10">
        <f t="shared" si="8"/>
        <v>1.476971570758177</v>
      </c>
      <c r="J101" s="10">
        <v>1.5516400020837937</v>
      </c>
      <c r="K101" s="10">
        <v>3.0518568996808135E-2</v>
      </c>
      <c r="L101" s="247">
        <f t="shared" si="12"/>
        <v>3.0518568996808135E-2</v>
      </c>
      <c r="M101" s="10">
        <f t="shared" si="9"/>
        <v>7.0759143973682228</v>
      </c>
      <c r="N101" s="11">
        <f t="shared" si="10"/>
        <v>2.9118989289581163E-2</v>
      </c>
    </row>
    <row r="102" spans="1:14">
      <c r="A102" s="9">
        <f t="shared" si="13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7"/>
        <v>468.8</v>
      </c>
      <c r="G102" s="11">
        <v>3.3002789186236262E-3</v>
      </c>
      <c r="H102" s="18">
        <f t="shared" si="11"/>
        <v>7.7492529176633917</v>
      </c>
      <c r="I102" s="10">
        <f t="shared" si="8"/>
        <v>2.8494002978248294</v>
      </c>
      <c r="J102" s="10">
        <v>2.9934519875591876</v>
      </c>
      <c r="K102" s="10">
        <v>5.8876975908245491E-2</v>
      </c>
      <c r="L102" s="247">
        <f t="shared" si="12"/>
        <v>5.8876975908245491E-2</v>
      </c>
      <c r="M102" s="10">
        <f t="shared" si="9"/>
        <v>13.650982178955656</v>
      </c>
      <c r="N102" s="11">
        <f t="shared" si="10"/>
        <v>2.9118989289581176E-2</v>
      </c>
    </row>
    <row r="103" spans="1:14">
      <c r="A103" s="9">
        <f t="shared" si="13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7"/>
        <v>303.22000000000003</v>
      </c>
      <c r="G103" s="11">
        <v>2.1346215309408188E-3</v>
      </c>
      <c r="H103" s="18">
        <f t="shared" si="11"/>
        <v>5.012219431940899</v>
      </c>
      <c r="I103" s="10">
        <f t="shared" si="8"/>
        <v>1.8429930851246688</v>
      </c>
      <c r="J103" s="10">
        <v>1.9361657672092509</v>
      </c>
      <c r="K103" s="10">
        <v>3.8081648111984209E-2</v>
      </c>
      <c r="L103" s="247">
        <f t="shared" si="12"/>
        <v>3.8081648111984209E-2</v>
      </c>
      <c r="M103" s="10">
        <f t="shared" si="9"/>
        <v>8.8294599323868024</v>
      </c>
      <c r="N103" s="11">
        <f t="shared" si="10"/>
        <v>2.9118989289581166E-2</v>
      </c>
    </row>
    <row r="104" spans="1:14">
      <c r="A104" s="9">
        <f t="shared" si="13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7"/>
        <v>242.77</v>
      </c>
      <c r="G104" s="11">
        <v>1.7090629545099354E-3</v>
      </c>
      <c r="H104" s="18">
        <f t="shared" si="11"/>
        <v>4.0129823609665989</v>
      </c>
      <c r="I104" s="10">
        <f t="shared" si="8"/>
        <v>1.4755736141274185</v>
      </c>
      <c r="J104" s="10">
        <v>1.5501713716291468</v>
      </c>
      <c r="K104" s="10">
        <v>3.0489683108457247E-2</v>
      </c>
      <c r="L104" s="247">
        <f t="shared" si="12"/>
        <v>3.0489683108457247E-2</v>
      </c>
      <c r="M104" s="10">
        <f t="shared" si="9"/>
        <v>7.0692170298316217</v>
      </c>
      <c r="N104" s="11">
        <f t="shared" si="10"/>
        <v>2.9118989289581173E-2</v>
      </c>
    </row>
    <row r="105" spans="1:14">
      <c r="A105" s="9">
        <f t="shared" si="13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7"/>
        <v>474.8</v>
      </c>
      <c r="G105" s="11">
        <v>3.3425179832817782E-3</v>
      </c>
      <c r="H105" s="18">
        <f t="shared" si="11"/>
        <v>7.8484327758246115</v>
      </c>
      <c r="I105" s="10">
        <f t="shared" si="8"/>
        <v>2.8858687316707097</v>
      </c>
      <c r="J105" s="10">
        <v>3.0317640863760711</v>
      </c>
      <c r="K105" s="10">
        <v>5.963052082174692E-2</v>
      </c>
      <c r="L105" s="247">
        <f t="shared" si="12"/>
        <v>5.963052082174692E-2</v>
      </c>
      <c r="M105" s="10">
        <f t="shared" si="9"/>
        <v>13.825696114693139</v>
      </c>
      <c r="N105" s="11">
        <f t="shared" si="10"/>
        <v>2.9118989289581169E-2</v>
      </c>
    </row>
    <row r="106" spans="1:14">
      <c r="A106" s="9">
        <f t="shared" si="13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7"/>
        <v>325.19</v>
      </c>
      <c r="G106" s="11">
        <v>2.2892869060307528E-3</v>
      </c>
      <c r="H106" s="18">
        <f t="shared" si="11"/>
        <v>5.3753830125745692</v>
      </c>
      <c r="I106" s="10">
        <f t="shared" si="8"/>
        <v>1.9765283337236692</v>
      </c>
      <c r="J106" s="10">
        <v>2.0764519023770736</v>
      </c>
      <c r="K106" s="10">
        <v>4.0840878403588632E-2</v>
      </c>
      <c r="L106" s="247">
        <f t="shared" si="12"/>
        <v>4.0840878403588632E-2</v>
      </c>
      <c r="M106" s="10">
        <f t="shared" si="9"/>
        <v>9.4692041270789016</v>
      </c>
      <c r="N106" s="11">
        <f t="shared" si="10"/>
        <v>2.9118989289581173E-2</v>
      </c>
    </row>
    <row r="107" spans="1:14">
      <c r="A107" s="9">
        <f t="shared" si="13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7"/>
        <v>309</v>
      </c>
      <c r="G107" s="11">
        <v>2.1753118298948387E-3</v>
      </c>
      <c r="H107" s="18">
        <f t="shared" si="11"/>
        <v>5.107762695302875</v>
      </c>
      <c r="I107" s="10">
        <f t="shared" si="8"/>
        <v>1.8781243430628674</v>
      </c>
      <c r="J107" s="10">
        <v>1.9730730890695154</v>
      </c>
      <c r="K107" s="10">
        <v>3.8807563045323921E-2</v>
      </c>
      <c r="L107" s="247">
        <f t="shared" si="12"/>
        <v>3.8807563045323921E-2</v>
      </c>
      <c r="M107" s="10">
        <f t="shared" si="9"/>
        <v>8.9977676904805826</v>
      </c>
      <c r="N107" s="11">
        <f t="shared" si="10"/>
        <v>2.9118989289581173E-2</v>
      </c>
    </row>
    <row r="108" spans="1:14">
      <c r="A108" s="9">
        <f t="shared" si="13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7"/>
        <v>556.29999999999995</v>
      </c>
      <c r="G108" s="11">
        <v>3.9162652782216787E-3</v>
      </c>
      <c r="H108" s="18">
        <f t="shared" si="11"/>
        <v>9.1956258491811944</v>
      </c>
      <c r="I108" s="10">
        <f t="shared" si="8"/>
        <v>3.3812316247439256</v>
      </c>
      <c r="J108" s="10">
        <v>3.5521700953054092</v>
      </c>
      <c r="K108" s="10">
        <v>6.9866172563474743E-2</v>
      </c>
      <c r="L108" s="247">
        <f t="shared" si="12"/>
        <v>6.9866172563474743E-2</v>
      </c>
      <c r="M108" s="10">
        <f t="shared" si="9"/>
        <v>16.198893741794006</v>
      </c>
      <c r="N108" s="11">
        <f t="shared" si="10"/>
        <v>2.9118989289581173E-2</v>
      </c>
    </row>
    <row r="109" spans="1:14">
      <c r="A109" s="9">
        <f t="shared" si="13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7"/>
        <v>537.9</v>
      </c>
      <c r="G109" s="11">
        <v>3.7867321466033455E-3</v>
      </c>
      <c r="H109" s="18">
        <f t="shared" si="11"/>
        <v>8.8914742841534515</v>
      </c>
      <c r="I109" s="10">
        <f t="shared" si="8"/>
        <v>3.2693950942832242</v>
      </c>
      <c r="J109" s="10">
        <v>3.4346796589336321</v>
      </c>
      <c r="K109" s="10">
        <v>6.7555301495403688E-2</v>
      </c>
      <c r="L109" s="247">
        <f t="shared" si="12"/>
        <v>6.7555301495403688E-2</v>
      </c>
      <c r="M109" s="10">
        <f t="shared" si="9"/>
        <v>15.663104338865711</v>
      </c>
      <c r="N109" s="11">
        <f t="shared" si="10"/>
        <v>2.9118989289581169E-2</v>
      </c>
    </row>
    <row r="110" spans="1:14">
      <c r="A110" s="9">
        <f t="shared" si="13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7"/>
        <v>207.22</v>
      </c>
      <c r="G110" s="11">
        <v>1.4587964964103836E-3</v>
      </c>
      <c r="H110" s="18">
        <f t="shared" si="11"/>
        <v>3.425341701361365</v>
      </c>
      <c r="I110" s="10">
        <f t="shared" si="8"/>
        <v>1.2594981435905739</v>
      </c>
      <c r="J110" s="10">
        <v>1.3231721861391101</v>
      </c>
      <c r="K110" s="10">
        <v>2.6024929495961243E-2</v>
      </c>
      <c r="L110" s="247">
        <f t="shared" si="12"/>
        <v>2.6024929495961243E-2</v>
      </c>
      <c r="M110" s="10">
        <f t="shared" si="9"/>
        <v>6.0340369605870103</v>
      </c>
      <c r="N110" s="11">
        <f t="shared" si="10"/>
        <v>2.9118989289581173E-2</v>
      </c>
    </row>
    <row r="111" spans="1:14">
      <c r="A111" s="9">
        <f t="shared" si="13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7"/>
        <v>261.62</v>
      </c>
      <c r="G111" s="11">
        <v>1.8417640159776303E-3</v>
      </c>
      <c r="H111" s="18">
        <f t="shared" si="11"/>
        <v>4.3245724153564344</v>
      </c>
      <c r="I111" s="10">
        <f t="shared" si="8"/>
        <v>1.590145277126561</v>
      </c>
      <c r="J111" s="10">
        <v>1.67053521541219</v>
      </c>
      <c r="K111" s="10">
        <v>3.2857070045040924E-2</v>
      </c>
      <c r="L111" s="247">
        <f t="shared" si="12"/>
        <v>3.2857070045040924E-2</v>
      </c>
      <c r="M111" s="10">
        <f t="shared" si="9"/>
        <v>7.6181099779402262</v>
      </c>
      <c r="N111" s="11">
        <f t="shared" si="10"/>
        <v>2.9118989289581173E-2</v>
      </c>
    </row>
    <row r="112" spans="1:14">
      <c r="A112" s="9">
        <f t="shared" si="13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7"/>
        <v>263.7</v>
      </c>
      <c r="G112" s="11">
        <v>1.8564068917257895E-3</v>
      </c>
      <c r="H112" s="18">
        <f t="shared" si="11"/>
        <v>4.3589547661856569</v>
      </c>
      <c r="I112" s="10">
        <f t="shared" si="8"/>
        <v>1.6027876675264661</v>
      </c>
      <c r="J112" s="10">
        <v>1.6838167430020428</v>
      </c>
      <c r="K112" s="10">
        <v>3.3118298948388081E-2</v>
      </c>
      <c r="L112" s="247">
        <f t="shared" si="12"/>
        <v>3.3118298948388081E-2</v>
      </c>
      <c r="M112" s="10">
        <f t="shared" si="9"/>
        <v>7.6786774756625533</v>
      </c>
      <c r="N112" s="11">
        <f t="shared" si="10"/>
        <v>2.9118989289581166E-2</v>
      </c>
    </row>
    <row r="113" spans="1:14">
      <c r="A113" s="9">
        <f t="shared" si="13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7"/>
        <v>208.8</v>
      </c>
      <c r="G113" s="11">
        <v>1.469919450103697E-3</v>
      </c>
      <c r="H113" s="18">
        <f t="shared" si="11"/>
        <v>3.451459064010487</v>
      </c>
      <c r="I113" s="10">
        <f t="shared" si="8"/>
        <v>1.2691014978366562</v>
      </c>
      <c r="J113" s="10">
        <v>1.3332610388275563</v>
      </c>
      <c r="K113" s="10">
        <v>2.6223362989849956E-2</v>
      </c>
      <c r="L113" s="247">
        <f t="shared" si="12"/>
        <v>2.6223362989849956E-2</v>
      </c>
      <c r="M113" s="10">
        <f t="shared" si="9"/>
        <v>6.0800449636645491</v>
      </c>
      <c r="N113" s="11">
        <f t="shared" si="10"/>
        <v>2.9118989289581173E-2</v>
      </c>
    </row>
    <row r="114" spans="1:14">
      <c r="A114" s="9">
        <f t="shared" si="13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7"/>
        <v>1631.7</v>
      </c>
      <c r="G114" s="11">
        <v>1.1486913633784493E-2</v>
      </c>
      <c r="H114" s="18">
        <f t="shared" si="11"/>
        <v>26.971962426944017</v>
      </c>
      <c r="I114" s="10">
        <f t="shared" si="8"/>
        <v>9.917590584387316</v>
      </c>
      <c r="J114" s="10">
        <v>10.418975273251549</v>
      </c>
      <c r="K114" s="10">
        <v>0.20492653922671536</v>
      </c>
      <c r="L114" s="247">
        <f t="shared" si="12"/>
        <v>0.20492653922671536</v>
      </c>
      <c r="M114" s="10">
        <f t="shared" si="9"/>
        <v>47.513454823809596</v>
      </c>
      <c r="N114" s="11">
        <f t="shared" si="10"/>
        <v>2.9118989289581169E-2</v>
      </c>
    </row>
    <row r="115" spans="1:14">
      <c r="A115" s="9">
        <f t="shared" si="13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7"/>
        <v>1506.1</v>
      </c>
      <c r="G115" s="11">
        <v>1.0602709213607174E-2</v>
      </c>
      <c r="H115" s="18">
        <f t="shared" si="11"/>
        <v>24.895797396102459</v>
      </c>
      <c r="I115" s="10">
        <f t="shared" si="8"/>
        <v>9.1541847025468748</v>
      </c>
      <c r="J115" s="10">
        <v>9.6169753380181149</v>
      </c>
      <c r="K115" s="10">
        <v>0.18915233237075199</v>
      </c>
      <c r="L115" s="247">
        <f t="shared" si="12"/>
        <v>0.18915233237075199</v>
      </c>
      <c r="M115" s="10">
        <f t="shared" si="9"/>
        <v>43.856109769038206</v>
      </c>
      <c r="N115" s="11">
        <f t="shared" si="10"/>
        <v>2.9118989289581176E-2</v>
      </c>
    </row>
    <row r="116" spans="1:14">
      <c r="A116" s="9">
        <f t="shared" si="13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7"/>
        <v>2013.2</v>
      </c>
      <c r="G116" s="11">
        <v>1.4172614161632005E-2</v>
      </c>
      <c r="H116" s="18">
        <f t="shared" si="11"/>
        <v>33.278148408361645</v>
      </c>
      <c r="I116" s="10">
        <f t="shared" si="8"/>
        <v>12.236375169754577</v>
      </c>
      <c r="J116" s="10">
        <v>12.854986223025076</v>
      </c>
      <c r="K116" s="10">
        <v>0.25283943664351494</v>
      </c>
      <c r="L116" s="247">
        <f t="shared" si="12"/>
        <v>0.25283943664351494</v>
      </c>
      <c r="M116" s="10">
        <f t="shared" si="9"/>
        <v>58.622349237784817</v>
      </c>
      <c r="N116" s="11">
        <f t="shared" si="10"/>
        <v>2.9118989289581173E-2</v>
      </c>
    </row>
    <row r="117" spans="1:14">
      <c r="A117" s="9">
        <f t="shared" si="13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7"/>
        <v>780.96</v>
      </c>
      <c r="G117" s="11">
        <v>5.4978366559050923E-3</v>
      </c>
      <c r="H117" s="18">
        <f t="shared" si="11"/>
        <v>12.90925033826451</v>
      </c>
      <c r="I117" s="10">
        <f t="shared" si="8"/>
        <v>4.7467313493798606</v>
      </c>
      <c r="J117" s="10">
        <v>4.9867027820055956</v>
      </c>
      <c r="K117" s="10">
        <v>9.8081405941346844E-2</v>
      </c>
      <c r="L117" s="247">
        <f t="shared" si="12"/>
        <v>9.8081405941346844E-2</v>
      </c>
      <c r="M117" s="10">
        <f t="shared" si="9"/>
        <v>22.740765875591311</v>
      </c>
      <c r="N117" s="11">
        <f t="shared" si="10"/>
        <v>2.9118989289581169E-2</v>
      </c>
    </row>
    <row r="118" spans="1:14">
      <c r="A118" s="9">
        <f t="shared" si="13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7"/>
        <v>529.01</v>
      </c>
      <c r="G118" s="11">
        <v>3.7241479324681835E-3</v>
      </c>
      <c r="H118" s="18">
        <f t="shared" si="11"/>
        <v>8.7445227943112425</v>
      </c>
      <c r="I118" s="10">
        <f t="shared" si="8"/>
        <v>3.2153610314682441</v>
      </c>
      <c r="J118" s="10">
        <v>3.3779138991866162</v>
      </c>
      <c r="K118" s="10">
        <v>6.64387991152324E-2</v>
      </c>
      <c r="L118" s="247">
        <f t="shared" si="12"/>
        <v>6.64387991152324E-2</v>
      </c>
      <c r="M118" s="10">
        <f t="shared" si="9"/>
        <v>15.404236524081336</v>
      </c>
      <c r="N118" s="11">
        <f t="shared" si="10"/>
        <v>2.9118989289581173E-2</v>
      </c>
    </row>
    <row r="119" spans="1:14">
      <c r="A119" s="9">
        <f t="shared" si="13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7"/>
        <v>720.28</v>
      </c>
      <c r="G119" s="11">
        <v>5.0706589153289789E-3</v>
      </c>
      <c r="H119" s="18">
        <f t="shared" si="11"/>
        <v>11.906211372727363</v>
      </c>
      <c r="I119" s="10">
        <f t="shared" si="8"/>
        <v>4.3779139217518512</v>
      </c>
      <c r="J119" s="10">
        <v>4.599239755970844</v>
      </c>
      <c r="K119" s="10">
        <v>9.0460555049468983E-2</v>
      </c>
      <c r="L119" s="247">
        <f t="shared" si="12"/>
        <v>9.0460555049468983E-2</v>
      </c>
      <c r="M119" s="10">
        <f t="shared" si="9"/>
        <v>20.973825605499528</v>
      </c>
      <c r="N119" s="11">
        <f t="shared" si="10"/>
        <v>2.9118989289581173E-2</v>
      </c>
    </row>
    <row r="120" spans="1:14">
      <c r="A120" s="9">
        <f t="shared" si="13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7"/>
        <v>499.4</v>
      </c>
      <c r="G120" s="11">
        <v>3.515698148380202E-3</v>
      </c>
      <c r="H120" s="18">
        <f t="shared" si="11"/>
        <v>8.2550701942856168</v>
      </c>
      <c r="I120" s="10">
        <f t="shared" si="8"/>
        <v>3.0353893104388217</v>
      </c>
      <c r="J120" s="10">
        <v>3.1888436915252947</v>
      </c>
      <c r="K120" s="10">
        <v>6.2720054967102798E-2</v>
      </c>
      <c r="L120" s="247">
        <f t="shared" si="12"/>
        <v>6.2720054967102798E-2</v>
      </c>
      <c r="M120" s="10">
        <f t="shared" si="9"/>
        <v>14.542023251216836</v>
      </c>
      <c r="N120" s="11">
        <f t="shared" si="10"/>
        <v>2.9118989289581169E-2</v>
      </c>
    </row>
    <row r="121" spans="1:14">
      <c r="A121" s="9">
        <f t="shared" si="13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7"/>
        <v>595.1</v>
      </c>
      <c r="G121" s="11">
        <v>4.1894112296777305E-3</v>
      </c>
      <c r="H121" s="18">
        <f t="shared" si="11"/>
        <v>9.8369889319570909</v>
      </c>
      <c r="I121" s="10">
        <f t="shared" si="8"/>
        <v>3.6170608302806224</v>
      </c>
      <c r="J121" s="10">
        <v>3.7999216676545919</v>
      </c>
      <c r="K121" s="10">
        <v>7.4739096337450711E-2</v>
      </c>
      <c r="L121" s="247">
        <f t="shared" si="12"/>
        <v>7.4739096337450711E-2</v>
      </c>
      <c r="M121" s="10">
        <f t="shared" si="9"/>
        <v>17.328710526229752</v>
      </c>
      <c r="N121" s="11">
        <f t="shared" si="10"/>
        <v>2.9118989289581166E-2</v>
      </c>
    </row>
    <row r="122" spans="1:14">
      <c r="A122" s="9">
        <f t="shared" si="13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ref="F122:F183" si="14">C122+D122+E122</f>
        <v>804.1</v>
      </c>
      <c r="G122" s="11">
        <v>5.6607386486033657E-3</v>
      </c>
      <c r="H122" s="18">
        <f t="shared" si="11"/>
        <v>13.291753991239618</v>
      </c>
      <c r="I122" s="10">
        <f t="shared" ref="I122:I183" si="15">H122*0.3677</f>
        <v>4.8873779425788078</v>
      </c>
      <c r="J122" s="10">
        <v>5.1344597764427107</v>
      </c>
      <c r="K122" s="10">
        <v>0.10098757749108404</v>
      </c>
      <c r="L122" s="247">
        <f t="shared" si="12"/>
        <v>0.10098757749108404</v>
      </c>
      <c r="M122" s="10">
        <f t="shared" ref="M122:M183" si="16">H122+I122+J122+L122</f>
        <v>23.414579287752218</v>
      </c>
      <c r="N122" s="11">
        <f t="shared" ref="N122:N183" si="17">M122/F122</f>
        <v>2.9118989289581169E-2</v>
      </c>
    </row>
    <row r="123" spans="1:14">
      <c r="A123" s="9">
        <f t="shared" si="13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14"/>
        <v>844.6</v>
      </c>
      <c r="G123" s="11">
        <v>5.9458523350458927E-3</v>
      </c>
      <c r="H123" s="18">
        <f t="shared" si="11"/>
        <v>13.961218033827858</v>
      </c>
      <c r="I123" s="10">
        <f t="shared" si="15"/>
        <v>5.1335398710385043</v>
      </c>
      <c r="J123" s="10">
        <v>5.393066443456676</v>
      </c>
      <c r="K123" s="10">
        <v>0.10607400565721872</v>
      </c>
      <c r="L123" s="247">
        <f t="shared" si="12"/>
        <v>0.10607400565721872</v>
      </c>
      <c r="M123" s="10">
        <f t="shared" si="16"/>
        <v>24.593898353980258</v>
      </c>
      <c r="N123" s="11">
        <f t="shared" si="17"/>
        <v>2.9118989289581169E-2</v>
      </c>
    </row>
    <row r="124" spans="1:14">
      <c r="A124" s="9">
        <f t="shared" si="13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14"/>
        <v>1017</v>
      </c>
      <c r="G124" s="11">
        <v>7.1595214595567992E-3</v>
      </c>
      <c r="H124" s="18">
        <f t="shared" si="11"/>
        <v>16.810985958326938</v>
      </c>
      <c r="I124" s="10">
        <f t="shared" si="15"/>
        <v>6.1813995368768158</v>
      </c>
      <c r="J124" s="10">
        <v>6.4939007494618037</v>
      </c>
      <c r="K124" s="10">
        <v>0.1277258628384933</v>
      </c>
      <c r="L124" s="247">
        <f t="shared" si="12"/>
        <v>0.1277258628384933</v>
      </c>
      <c r="M124" s="10">
        <f t="shared" si="16"/>
        <v>29.614012107504053</v>
      </c>
      <c r="N124" s="11">
        <f t="shared" si="17"/>
        <v>2.9118989289581173E-2</v>
      </c>
    </row>
    <row r="125" spans="1:14">
      <c r="A125" s="9">
        <f t="shared" si="13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14"/>
        <v>630.4</v>
      </c>
      <c r="G125" s="11">
        <v>4.4379177267498586E-3</v>
      </c>
      <c r="H125" s="18">
        <f t="shared" si="11"/>
        <v>10.420497097472273</v>
      </c>
      <c r="I125" s="10">
        <f t="shared" si="15"/>
        <v>3.8316167827405549</v>
      </c>
      <c r="J125" s="10">
        <v>4.0253245156939244</v>
      </c>
      <c r="K125" s="10">
        <v>7.9172452245217476E-2</v>
      </c>
      <c r="L125" s="247">
        <f t="shared" si="12"/>
        <v>7.9172452245217476E-2</v>
      </c>
      <c r="M125" s="10">
        <f t="shared" si="16"/>
        <v>18.35661084815197</v>
      </c>
      <c r="N125" s="11">
        <f t="shared" si="17"/>
        <v>2.9118989289581173E-2</v>
      </c>
    </row>
    <row r="126" spans="1:14">
      <c r="A126" s="9">
        <f t="shared" si="13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14"/>
        <v>777.76</v>
      </c>
      <c r="G126" s="11">
        <v>5.475309154754077E-3</v>
      </c>
      <c r="H126" s="18">
        <f t="shared" si="11"/>
        <v>12.856354413911857</v>
      </c>
      <c r="I126" s="10">
        <f t="shared" si="15"/>
        <v>4.7272815179953902</v>
      </c>
      <c r="J126" s="10">
        <v>4.9662696626365905</v>
      </c>
      <c r="K126" s="10">
        <v>9.7679515320812732E-2</v>
      </c>
      <c r="L126" s="247">
        <f t="shared" si="12"/>
        <v>9.7679515320812732E-2</v>
      </c>
      <c r="M126" s="10">
        <f t="shared" si="16"/>
        <v>22.64758510986465</v>
      </c>
      <c r="N126" s="11">
        <f t="shared" si="17"/>
        <v>2.9118989289581169E-2</v>
      </c>
    </row>
    <row r="127" spans="1:14">
      <c r="A127" s="9">
        <f t="shared" si="13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14"/>
        <v>906.27</v>
      </c>
      <c r="G127" s="11">
        <v>6.3799995212906E-3</v>
      </c>
      <c r="H127" s="18">
        <f t="shared" si="11"/>
        <v>14.980621675961606</v>
      </c>
      <c r="I127" s="10">
        <f t="shared" si="15"/>
        <v>5.5083745902510826</v>
      </c>
      <c r="J127" s="10">
        <v>5.7868509657962131</v>
      </c>
      <c r="K127" s="10">
        <v>0.1138191914598243</v>
      </c>
      <c r="L127" s="247">
        <f t="shared" si="12"/>
        <v>0.1138191914598243</v>
      </c>
      <c r="M127" s="10">
        <f t="shared" si="16"/>
        <v>26.389666423468725</v>
      </c>
      <c r="N127" s="11">
        <f t="shared" si="17"/>
        <v>2.9118989289581169E-2</v>
      </c>
    </row>
    <row r="128" spans="1:14">
      <c r="A128" s="9">
        <f t="shared" si="13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14"/>
        <v>895.68</v>
      </c>
      <c r="G128" s="11">
        <v>6.3054475721689611E-3</v>
      </c>
      <c r="H128" s="18">
        <f t="shared" si="11"/>
        <v>14.80556922630705</v>
      </c>
      <c r="I128" s="10">
        <f t="shared" si="15"/>
        <v>5.4440078045131024</v>
      </c>
      <c r="J128" s="10">
        <v>5.7192301113844124</v>
      </c>
      <c r="K128" s="10">
        <v>0.11248918468749426</v>
      </c>
      <c r="L128" s="247">
        <f t="shared" si="12"/>
        <v>0.11248918468749426</v>
      </c>
      <c r="M128" s="10">
        <f t="shared" si="16"/>
        <v>26.081296326892058</v>
      </c>
      <c r="N128" s="11">
        <f t="shared" si="17"/>
        <v>2.9118989289581166E-2</v>
      </c>
    </row>
    <row r="129" spans="1:14">
      <c r="A129" s="9">
        <f t="shared" si="13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14"/>
        <v>898.84</v>
      </c>
      <c r="G129" s="11">
        <v>6.3276934795555885E-3</v>
      </c>
      <c r="H129" s="18">
        <f t="shared" si="11"/>
        <v>14.857803951605295</v>
      </c>
      <c r="I129" s="10">
        <f t="shared" si="15"/>
        <v>5.4632145130052674</v>
      </c>
      <c r="J129" s="10">
        <v>5.7394078167613056</v>
      </c>
      <c r="K129" s="10">
        <v>0.1128860516752717</v>
      </c>
      <c r="L129" s="247">
        <f t="shared" si="12"/>
        <v>0.1128860516752717</v>
      </c>
      <c r="M129" s="10">
        <f t="shared" si="16"/>
        <v>26.173312333047139</v>
      </c>
      <c r="N129" s="11">
        <f t="shared" si="17"/>
        <v>2.9118989289581169E-2</v>
      </c>
    </row>
    <row r="130" spans="1:14">
      <c r="A130" s="9">
        <f t="shared" si="13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14"/>
        <v>956.6</v>
      </c>
      <c r="G130" s="11">
        <v>6.734314875331401E-3</v>
      </c>
      <c r="H130" s="18">
        <f t="shared" si="11"/>
        <v>15.81257538617065</v>
      </c>
      <c r="I130" s="10">
        <f t="shared" si="15"/>
        <v>5.814283969494948</v>
      </c>
      <c r="J130" s="10">
        <v>6.1082256213718402</v>
      </c>
      <c r="K130" s="10">
        <v>0.12014017737591219</v>
      </c>
      <c r="L130" s="247">
        <f t="shared" si="12"/>
        <v>0.12014017737591219</v>
      </c>
      <c r="M130" s="10">
        <f t="shared" si="16"/>
        <v>27.85522515441335</v>
      </c>
      <c r="N130" s="11">
        <f t="shared" si="17"/>
        <v>2.9118989289581173E-2</v>
      </c>
    </row>
    <row r="131" spans="1:14">
      <c r="A131" s="9">
        <f t="shared" si="13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14"/>
        <v>854.55</v>
      </c>
      <c r="G131" s="11">
        <v>6.0158987839373278E-3</v>
      </c>
      <c r="H131" s="18">
        <f t="shared" si="11"/>
        <v>14.125691298611882</v>
      </c>
      <c r="I131" s="10">
        <f t="shared" si="15"/>
        <v>5.1940166904995895</v>
      </c>
      <c r="J131" s="10">
        <v>5.4566006739946742</v>
      </c>
      <c r="K131" s="10">
        <v>0.10732363430544192</v>
      </c>
      <c r="L131" s="247">
        <f t="shared" si="12"/>
        <v>0.10732363430544192</v>
      </c>
      <c r="M131" s="10">
        <f t="shared" si="16"/>
        <v>24.883632297411587</v>
      </c>
      <c r="N131" s="11">
        <f t="shared" si="17"/>
        <v>2.9118989289581169E-2</v>
      </c>
    </row>
    <row r="132" spans="1:14">
      <c r="A132" s="9">
        <f t="shared" si="13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14"/>
        <v>763.97</v>
      </c>
      <c r="G132" s="11">
        <v>5.3782297044814237E-3</v>
      </c>
      <c r="H132" s="18">
        <f t="shared" ref="H132:H195" si="18">G132*$O$2</f>
        <v>12.628406039904652</v>
      </c>
      <c r="I132" s="10">
        <f t="shared" si="15"/>
        <v>4.6434649008729405</v>
      </c>
      <c r="J132" s="10">
        <v>4.8782156888557857</v>
      </c>
      <c r="K132" s="10">
        <v>9.5947617927948592E-2</v>
      </c>
      <c r="L132" s="247">
        <f t="shared" si="12"/>
        <v>9.5947617927948592E-2</v>
      </c>
      <c r="M132" s="10">
        <f t="shared" si="16"/>
        <v>22.246034247561326</v>
      </c>
      <c r="N132" s="11">
        <f t="shared" si="17"/>
        <v>2.9118989289581169E-2</v>
      </c>
    </row>
    <row r="133" spans="1:14">
      <c r="A133" s="9">
        <f t="shared" si="13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si="14"/>
        <v>522.74</v>
      </c>
      <c r="G133" s="11">
        <v>3.6800081099004145E-3</v>
      </c>
      <c r="H133" s="18">
        <f t="shared" si="18"/>
        <v>8.6408798425327671</v>
      </c>
      <c r="I133" s="10">
        <f t="shared" si="15"/>
        <v>3.1772515180992986</v>
      </c>
      <c r="J133" s="10">
        <v>3.3378777559229729</v>
      </c>
      <c r="K133" s="10">
        <v>6.5651344680623391E-2</v>
      </c>
      <c r="L133" s="247">
        <f t="shared" ref="L133:L196" si="19">K133*$L$2</f>
        <v>6.5651344680623391E-2</v>
      </c>
      <c r="M133" s="10">
        <f t="shared" si="16"/>
        <v>15.221660461235661</v>
      </c>
      <c r="N133" s="11">
        <f t="shared" si="17"/>
        <v>2.9118989289581169E-2</v>
      </c>
    </row>
    <row r="134" spans="1:14">
      <c r="A134" s="9">
        <f t="shared" si="13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14"/>
        <v>600.19999999999993</v>
      </c>
      <c r="G134" s="11">
        <v>4.2253144346371587E-3</v>
      </c>
      <c r="H134" s="18">
        <f t="shared" si="18"/>
        <v>9.9212918113941271</v>
      </c>
      <c r="I134" s="10">
        <f t="shared" si="15"/>
        <v>3.6480589990496206</v>
      </c>
      <c r="J134" s="10">
        <v>3.8324869516489422</v>
      </c>
      <c r="K134" s="10">
        <v>7.5379609513926915E-2</v>
      </c>
      <c r="L134" s="247">
        <f t="shared" si="19"/>
        <v>7.5379609513926915E-2</v>
      </c>
      <c r="M134" s="10">
        <f t="shared" si="16"/>
        <v>17.477217371606617</v>
      </c>
      <c r="N134" s="11">
        <f t="shared" si="17"/>
        <v>2.9118989289581173E-2</v>
      </c>
    </row>
    <row r="135" spans="1:14">
      <c r="A135" s="9">
        <f t="shared" si="13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14"/>
        <v>965.16</v>
      </c>
      <c r="G135" s="11">
        <v>6.7945759409103641E-3</v>
      </c>
      <c r="H135" s="18">
        <f t="shared" si="18"/>
        <v>15.954071983813989</v>
      </c>
      <c r="I135" s="10">
        <f t="shared" si="15"/>
        <v>5.8663122684484046</v>
      </c>
      <c r="J135" s="10">
        <v>6.1628842156839276</v>
      </c>
      <c r="K135" s="10">
        <v>0.1212152347858409</v>
      </c>
      <c r="L135" s="247">
        <f t="shared" si="19"/>
        <v>0.1212152347858409</v>
      </c>
      <c r="M135" s="10">
        <f t="shared" si="16"/>
        <v>28.104483702732161</v>
      </c>
      <c r="N135" s="11">
        <f t="shared" si="17"/>
        <v>2.9118989289581169E-2</v>
      </c>
    </row>
    <row r="136" spans="1:14">
      <c r="A136" s="9">
        <f t="shared" ref="A136:A199" si="20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14"/>
        <v>1184.0999999999999</v>
      </c>
      <c r="G136" s="11">
        <v>8.3358794102863388E-3</v>
      </c>
      <c r="H136" s="18">
        <f t="shared" si="18"/>
        <v>19.573145008116938</v>
      </c>
      <c r="I136" s="10">
        <f t="shared" si="15"/>
        <v>7.1970454194845992</v>
      </c>
      <c r="J136" s="10">
        <v>7.5608927015120173</v>
      </c>
      <c r="K136" s="10">
        <v>0.14871208867950828</v>
      </c>
      <c r="L136" s="247">
        <f t="shared" si="19"/>
        <v>0.14871208867950828</v>
      </c>
      <c r="M136" s="10">
        <f t="shared" si="16"/>
        <v>34.479795217793061</v>
      </c>
      <c r="N136" s="11">
        <f t="shared" si="17"/>
        <v>2.9118989289581169E-2</v>
      </c>
    </row>
    <row r="137" spans="1:14">
      <c r="A137" s="9">
        <f t="shared" si="20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14"/>
        <v>1096.8</v>
      </c>
      <c r="G137" s="11">
        <v>7.721301019510224E-3</v>
      </c>
      <c r="H137" s="18">
        <f t="shared" si="18"/>
        <v>18.130078071871175</v>
      </c>
      <c r="I137" s="10">
        <f t="shared" si="15"/>
        <v>6.6664297070270315</v>
      </c>
      <c r="J137" s="10">
        <v>7.0034516637263584</v>
      </c>
      <c r="K137" s="10">
        <v>0.1377480101880624</v>
      </c>
      <c r="L137" s="247">
        <f t="shared" si="19"/>
        <v>0.1377480101880624</v>
      </c>
      <c r="M137" s="10">
        <f t="shared" si="16"/>
        <v>31.937707452812628</v>
      </c>
      <c r="N137" s="11">
        <f t="shared" si="17"/>
        <v>2.9118989289581173E-2</v>
      </c>
    </row>
    <row r="138" spans="1:14">
      <c r="A138" s="9">
        <f t="shared" si="20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14"/>
        <v>703.61</v>
      </c>
      <c r="G138" s="11">
        <v>4.9533047140204126E-3</v>
      </c>
      <c r="H138" s="18">
        <f t="shared" si="18"/>
        <v>11.63065666680277</v>
      </c>
      <c r="I138" s="10">
        <f t="shared" si="15"/>
        <v>4.276592456383379</v>
      </c>
      <c r="J138" s="10">
        <v>4.4927959747579349</v>
      </c>
      <c r="K138" s="10">
        <v>8.8366956098124158E-2</v>
      </c>
      <c r="L138" s="247">
        <f t="shared" si="19"/>
        <v>8.8366956098124158E-2</v>
      </c>
      <c r="M138" s="10">
        <f t="shared" si="16"/>
        <v>20.488412054042207</v>
      </c>
      <c r="N138" s="11">
        <f t="shared" si="17"/>
        <v>2.9118989289581169E-2</v>
      </c>
    </row>
    <row r="139" spans="1:14">
      <c r="A139" s="9">
        <f t="shared" si="20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14"/>
        <v>1018.12</v>
      </c>
      <c r="G139" s="11">
        <v>7.1674060849596551E-3</v>
      </c>
      <c r="H139" s="18">
        <f t="shared" si="18"/>
        <v>16.829499531850367</v>
      </c>
      <c r="I139" s="10">
        <f t="shared" si="15"/>
        <v>6.1882069778613804</v>
      </c>
      <c r="J139" s="10">
        <v>6.501052341240956</v>
      </c>
      <c r="K139" s="10">
        <v>0.12786652455568023</v>
      </c>
      <c r="L139" s="247">
        <f t="shared" si="19"/>
        <v>0.12786652455568023</v>
      </c>
      <c r="M139" s="10">
        <f t="shared" si="16"/>
        <v>29.646625375508386</v>
      </c>
      <c r="N139" s="11">
        <f t="shared" si="17"/>
        <v>2.9118989289581173E-2</v>
      </c>
    </row>
    <row r="140" spans="1:14">
      <c r="A140" s="9">
        <f t="shared" si="20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14"/>
        <v>176.9</v>
      </c>
      <c r="G140" s="11">
        <v>1.245348423004521E-3</v>
      </c>
      <c r="H140" s="18">
        <f t="shared" si="18"/>
        <v>2.9241528181199956</v>
      </c>
      <c r="I140" s="10">
        <f t="shared" si="15"/>
        <v>1.0752109912227226</v>
      </c>
      <c r="J140" s="10">
        <v>1.1295683801177907</v>
      </c>
      <c r="K140" s="10">
        <v>2.2217015866400656E-2</v>
      </c>
      <c r="L140" s="247">
        <f t="shared" si="19"/>
        <v>2.2217015866400656E-2</v>
      </c>
      <c r="M140" s="10">
        <f t="shared" si="16"/>
        <v>5.1511492053269095</v>
      </c>
      <c r="N140" s="11">
        <f t="shared" si="17"/>
        <v>2.9118989289581173E-2</v>
      </c>
    </row>
    <row r="141" spans="1:14">
      <c r="A141" s="9">
        <f t="shared" si="20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14"/>
        <v>198.8</v>
      </c>
      <c r="G141" s="11">
        <v>1.3995210090067766E-3</v>
      </c>
      <c r="H141" s="18">
        <f t="shared" si="18"/>
        <v>3.2861593004084519</v>
      </c>
      <c r="I141" s="10">
        <f t="shared" si="15"/>
        <v>1.2083207747601878</v>
      </c>
      <c r="J141" s="10">
        <v>1.2694075407994165</v>
      </c>
      <c r="K141" s="10">
        <v>2.4967454800680893E-2</v>
      </c>
      <c r="L141" s="247">
        <f t="shared" si="19"/>
        <v>2.4967454800680893E-2</v>
      </c>
      <c r="M141" s="10">
        <f t="shared" si="16"/>
        <v>5.7888550707687365</v>
      </c>
      <c r="N141" s="11">
        <f t="shared" si="17"/>
        <v>2.9118989289581169E-2</v>
      </c>
    </row>
    <row r="142" spans="1:14">
      <c r="A142" s="9">
        <f t="shared" si="20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14"/>
        <v>197.25</v>
      </c>
      <c r="G142" s="11">
        <v>1.3886092506367538E-3</v>
      </c>
      <c r="H142" s="18">
        <f t="shared" si="18"/>
        <v>3.2605378370501361</v>
      </c>
      <c r="I142" s="10">
        <f t="shared" si="15"/>
        <v>1.1988997626833351</v>
      </c>
      <c r="J142" s="10">
        <v>1.2595102486050547</v>
      </c>
      <c r="K142" s="10">
        <v>2.4772789031359689E-2</v>
      </c>
      <c r="L142" s="247">
        <f t="shared" si="19"/>
        <v>2.4772789031359689E-2</v>
      </c>
      <c r="M142" s="10">
        <f t="shared" si="16"/>
        <v>5.7437206373698855</v>
      </c>
      <c r="N142" s="11">
        <f t="shared" si="17"/>
        <v>2.9118989289581169E-2</v>
      </c>
    </row>
    <row r="143" spans="1:14">
      <c r="A143" s="9">
        <f t="shared" si="20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14"/>
        <v>158.5</v>
      </c>
      <c r="G143" s="11">
        <v>1.1158152913861876E-3</v>
      </c>
      <c r="H143" s="18">
        <f t="shared" si="18"/>
        <v>2.6200012530922514</v>
      </c>
      <c r="I143" s="10">
        <f t="shared" si="15"/>
        <v>0.96337446076202093</v>
      </c>
      <c r="J143" s="10">
        <v>1.0120779437460137</v>
      </c>
      <c r="K143" s="10">
        <v>1.9906144798329587E-2</v>
      </c>
      <c r="L143" s="247">
        <f t="shared" si="19"/>
        <v>1.9906144798329587E-2</v>
      </c>
      <c r="M143" s="10">
        <f t="shared" si="16"/>
        <v>4.6153598023986158</v>
      </c>
      <c r="N143" s="11">
        <f t="shared" si="17"/>
        <v>2.9118989289581173E-2</v>
      </c>
    </row>
    <row r="144" spans="1:14">
      <c r="A144" s="9">
        <f t="shared" si="20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14"/>
        <v>184.5</v>
      </c>
      <c r="G144" s="11">
        <v>1.2988512382381804E-3</v>
      </c>
      <c r="H144" s="18">
        <f t="shared" si="18"/>
        <v>3.0497806384575421</v>
      </c>
      <c r="I144" s="10">
        <f t="shared" si="15"/>
        <v>1.1214043407608383</v>
      </c>
      <c r="J144" s="10">
        <v>1.1780970386191767</v>
      </c>
      <c r="K144" s="10">
        <v>2.3171506090169137E-2</v>
      </c>
      <c r="L144" s="247">
        <f t="shared" si="19"/>
        <v>2.3171506090169137E-2</v>
      </c>
      <c r="M144" s="10">
        <f t="shared" si="16"/>
        <v>5.3724535239277262</v>
      </c>
      <c r="N144" s="11">
        <f t="shared" si="17"/>
        <v>2.9118989289581173E-2</v>
      </c>
    </row>
    <row r="145" spans="1:14">
      <c r="A145" s="9">
        <f t="shared" si="20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14"/>
        <v>188.15</v>
      </c>
      <c r="G145" s="11">
        <v>1.3245466692385565E-3</v>
      </c>
      <c r="H145" s="18">
        <f t="shared" si="18"/>
        <v>3.1101150521722851</v>
      </c>
      <c r="I145" s="10">
        <f t="shared" si="15"/>
        <v>1.1435893046837493</v>
      </c>
      <c r="J145" s="10">
        <v>1.2014035653994479</v>
      </c>
      <c r="K145" s="10">
        <v>2.3629912579215848E-2</v>
      </c>
      <c r="L145" s="247">
        <f t="shared" si="19"/>
        <v>2.3629912579215848E-2</v>
      </c>
      <c r="M145" s="10">
        <f t="shared" si="16"/>
        <v>5.478737834834698</v>
      </c>
      <c r="N145" s="11">
        <f t="shared" si="17"/>
        <v>2.9118989289581173E-2</v>
      </c>
    </row>
    <row r="146" spans="1:14">
      <c r="A146" s="9">
        <f t="shared" si="20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14"/>
        <v>162.19999999999999</v>
      </c>
      <c r="G146" s="11">
        <v>1.1418627145920481E-3</v>
      </c>
      <c r="H146" s="18">
        <f t="shared" si="18"/>
        <v>2.6811621656250044</v>
      </c>
      <c r="I146" s="10">
        <f t="shared" si="15"/>
        <v>0.9858633283003142</v>
      </c>
      <c r="J146" s="10">
        <v>1.0357037380164253</v>
      </c>
      <c r="K146" s="10">
        <v>2.0370830828322136E-2</v>
      </c>
      <c r="L146" s="247">
        <f t="shared" si="19"/>
        <v>2.0370830828322136E-2</v>
      </c>
      <c r="M146" s="10">
        <f t="shared" si="16"/>
        <v>4.7231000627700661</v>
      </c>
      <c r="N146" s="11">
        <f t="shared" si="17"/>
        <v>2.9118989289581173E-2</v>
      </c>
    </row>
    <row r="147" spans="1:14">
      <c r="A147" s="9">
        <f t="shared" si="20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14"/>
        <v>193.5</v>
      </c>
      <c r="G147" s="11">
        <v>1.3622098352254087E-3</v>
      </c>
      <c r="H147" s="18">
        <f t="shared" si="18"/>
        <v>3.1985504256993731</v>
      </c>
      <c r="I147" s="10">
        <f t="shared" si="15"/>
        <v>1.1761069915296596</v>
      </c>
      <c r="J147" s="10">
        <v>1.2355651868445023</v>
      </c>
      <c r="K147" s="10">
        <v>2.4301823460421292E-2</v>
      </c>
      <c r="L147" s="247">
        <f t="shared" si="19"/>
        <v>2.4301823460421292E-2</v>
      </c>
      <c r="M147" s="10">
        <f t="shared" si="16"/>
        <v>5.6345244275339557</v>
      </c>
      <c r="N147" s="11">
        <f t="shared" si="17"/>
        <v>2.9118989289581166E-2</v>
      </c>
    </row>
    <row r="148" spans="1:14">
      <c r="A148" s="9">
        <f t="shared" si="20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14"/>
        <v>163.30000000000001</v>
      </c>
      <c r="G148" s="11">
        <v>1.1496065431127094E-3</v>
      </c>
      <c r="H148" s="18">
        <f t="shared" si="18"/>
        <v>2.6993451396212285</v>
      </c>
      <c r="I148" s="10">
        <f t="shared" si="15"/>
        <v>0.9925492078387258</v>
      </c>
      <c r="J148" s="10">
        <v>1.0427276227995208</v>
      </c>
      <c r="K148" s="10">
        <v>2.0508980729130735E-2</v>
      </c>
      <c r="L148" s="247">
        <f t="shared" si="19"/>
        <v>2.0508980729130735E-2</v>
      </c>
      <c r="M148" s="10">
        <f t="shared" si="16"/>
        <v>4.7551309509886055</v>
      </c>
      <c r="N148" s="11">
        <f t="shared" si="17"/>
        <v>2.9118989289581169E-2</v>
      </c>
    </row>
    <row r="149" spans="1:14">
      <c r="A149" s="9">
        <f t="shared" si="20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14"/>
        <v>558.29999999999995</v>
      </c>
      <c r="G149" s="11">
        <v>3.9303449664410631E-3</v>
      </c>
      <c r="H149" s="18">
        <f t="shared" si="18"/>
        <v>9.2286858019016034</v>
      </c>
      <c r="I149" s="10">
        <f t="shared" si="15"/>
        <v>3.3933877693592196</v>
      </c>
      <c r="J149" s="10">
        <v>3.5649407949110374</v>
      </c>
      <c r="K149" s="10">
        <v>7.011735420130856E-2</v>
      </c>
      <c r="L149" s="247">
        <f t="shared" si="19"/>
        <v>7.011735420130856E-2</v>
      </c>
      <c r="M149" s="10">
        <f t="shared" si="16"/>
        <v>16.25713172037317</v>
      </c>
      <c r="N149" s="11">
        <f t="shared" si="17"/>
        <v>2.9118989289581176E-2</v>
      </c>
    </row>
    <row r="150" spans="1:14">
      <c r="A150" s="9">
        <f t="shared" si="20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14"/>
        <v>357.76</v>
      </c>
      <c r="G150" s="11">
        <v>2.5185746286834226E-3</v>
      </c>
      <c r="H150" s="18">
        <f t="shared" si="18"/>
        <v>5.9137643426263971</v>
      </c>
      <c r="I150" s="10">
        <f t="shared" si="15"/>
        <v>2.1744911487837264</v>
      </c>
      <c r="J150" s="10">
        <v>2.2844227454547248</v>
      </c>
      <c r="K150" s="10">
        <v>4.4931371375712258E-2</v>
      </c>
      <c r="L150" s="247">
        <f t="shared" si="19"/>
        <v>4.4931371375712258E-2</v>
      </c>
      <c r="M150" s="10">
        <f t="shared" si="16"/>
        <v>10.417609608240561</v>
      </c>
      <c r="N150" s="11">
        <f t="shared" si="17"/>
        <v>2.9118989289581173E-2</v>
      </c>
    </row>
    <row r="151" spans="1:14">
      <c r="A151" s="9">
        <f t="shared" si="20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14"/>
        <v>185.8</v>
      </c>
      <c r="G151" s="11">
        <v>1.3080030355807801E-3</v>
      </c>
      <c r="H151" s="18">
        <f t="shared" si="18"/>
        <v>3.0712696077258066</v>
      </c>
      <c r="I151" s="10">
        <f t="shared" si="15"/>
        <v>1.1293058347607792</v>
      </c>
      <c r="J151" s="10">
        <v>1.186397993362835</v>
      </c>
      <c r="K151" s="10">
        <v>2.3334774154761116E-2</v>
      </c>
      <c r="L151" s="247">
        <f t="shared" si="19"/>
        <v>2.3334774154761116E-2</v>
      </c>
      <c r="M151" s="10">
        <f t="shared" si="16"/>
        <v>5.4103082100041817</v>
      </c>
      <c r="N151" s="11">
        <f t="shared" si="17"/>
        <v>2.9118989289581169E-2</v>
      </c>
    </row>
    <row r="152" spans="1:14">
      <c r="A152" s="9">
        <f t="shared" si="20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14"/>
        <v>389.5</v>
      </c>
      <c r="G152" s="11">
        <v>2.7420192807250474E-3</v>
      </c>
      <c r="H152" s="18">
        <f t="shared" si="18"/>
        <v>6.4384257922992552</v>
      </c>
      <c r="I152" s="10">
        <f t="shared" si="15"/>
        <v>2.3674091638284365</v>
      </c>
      <c r="J152" s="10">
        <v>2.4870937481960396</v>
      </c>
      <c r="K152" s="10">
        <v>4.8917623968134843E-2</v>
      </c>
      <c r="L152" s="247">
        <f t="shared" si="19"/>
        <v>4.8917623968134843E-2</v>
      </c>
      <c r="M152" s="10">
        <f t="shared" si="16"/>
        <v>11.341846328291867</v>
      </c>
      <c r="N152" s="11">
        <f t="shared" si="17"/>
        <v>2.9118989289581173E-2</v>
      </c>
    </row>
    <row r="153" spans="1:14">
      <c r="A153" s="9">
        <f t="shared" si="20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14"/>
        <v>354.15</v>
      </c>
      <c r="G153" s="11">
        <v>2.493160791447434E-3</v>
      </c>
      <c r="H153" s="18">
        <f t="shared" si="18"/>
        <v>5.8540911279660612</v>
      </c>
      <c r="I153" s="10">
        <f t="shared" si="15"/>
        <v>2.1525493077531208</v>
      </c>
      <c r="J153" s="10">
        <v>2.2613716326665658</v>
      </c>
      <c r="K153" s="10">
        <v>4.4477988519422224E-2</v>
      </c>
      <c r="L153" s="247">
        <f t="shared" si="19"/>
        <v>4.4477988519422224E-2</v>
      </c>
      <c r="M153" s="10">
        <f t="shared" si="16"/>
        <v>10.312490056905169</v>
      </c>
      <c r="N153" s="11">
        <f t="shared" si="17"/>
        <v>2.9118989289581166E-2</v>
      </c>
    </row>
    <row r="154" spans="1:14">
      <c r="A154" s="9">
        <f t="shared" si="20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14"/>
        <v>262.89999999999998</v>
      </c>
      <c r="G154" s="11">
        <v>1.8507750164380359E-3</v>
      </c>
      <c r="H154" s="18">
        <f t="shared" si="18"/>
        <v>4.3457307850974942</v>
      </c>
      <c r="I154" s="10">
        <f t="shared" si="15"/>
        <v>1.5979252096803487</v>
      </c>
      <c r="J154" s="10">
        <v>1.6787084631597917</v>
      </c>
      <c r="K154" s="10">
        <v>3.301782629325456E-2</v>
      </c>
      <c r="L154" s="247">
        <f t="shared" si="19"/>
        <v>3.301782629325456E-2</v>
      </c>
      <c r="M154" s="10">
        <f t="shared" si="16"/>
        <v>7.655382284230889</v>
      </c>
      <c r="N154" s="11">
        <f t="shared" si="17"/>
        <v>2.9118989289581169E-2</v>
      </c>
    </row>
    <row r="155" spans="1:14">
      <c r="A155" s="9">
        <f t="shared" si="20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14"/>
        <v>146.1</v>
      </c>
      <c r="G155" s="11">
        <v>1.0285212244260063E-3</v>
      </c>
      <c r="H155" s="18">
        <f t="shared" si="18"/>
        <v>2.4150295462257283</v>
      </c>
      <c r="I155" s="10">
        <f t="shared" si="15"/>
        <v>0.88800636414720036</v>
      </c>
      <c r="J155" s="10">
        <v>0.93289960619112045</v>
      </c>
      <c r="K155" s="10">
        <v>1.8348818643759954E-2</v>
      </c>
      <c r="L155" s="247">
        <f t="shared" si="19"/>
        <v>1.8348818643759954E-2</v>
      </c>
      <c r="M155" s="10">
        <f t="shared" si="16"/>
        <v>4.2542843352078092</v>
      </c>
      <c r="N155" s="11">
        <f t="shared" si="17"/>
        <v>2.9118989289581173E-2</v>
      </c>
    </row>
    <row r="156" spans="1:14">
      <c r="A156" s="9">
        <f t="shared" si="20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14"/>
        <v>733.66</v>
      </c>
      <c r="G156" s="11">
        <v>5.1648520295166584E-3</v>
      </c>
      <c r="H156" s="18">
        <f t="shared" si="18"/>
        <v>12.127382456426885</v>
      </c>
      <c r="I156" s="10">
        <f t="shared" si="15"/>
        <v>4.4592385292281662</v>
      </c>
      <c r="J156" s="10">
        <v>4.6846757363324949</v>
      </c>
      <c r="K156" s="10">
        <v>9.214096020657718E-2</v>
      </c>
      <c r="L156" s="247">
        <f t="shared" si="19"/>
        <v>9.214096020657718E-2</v>
      </c>
      <c r="M156" s="10">
        <f t="shared" si="16"/>
        <v>21.363437682194125</v>
      </c>
      <c r="N156" s="11">
        <f t="shared" si="17"/>
        <v>2.9118989289581176E-2</v>
      </c>
    </row>
    <row r="157" spans="1:14">
      <c r="A157" s="9">
        <f t="shared" si="20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14"/>
        <v>506.03</v>
      </c>
      <c r="G157" s="11">
        <v>3.5623723148274604E-3</v>
      </c>
      <c r="H157" s="18">
        <f t="shared" si="18"/>
        <v>8.3646639375537664</v>
      </c>
      <c r="I157" s="10">
        <f t="shared" si="15"/>
        <v>3.0756869298385201</v>
      </c>
      <c r="J157" s="10">
        <v>3.2311785607179515</v>
      </c>
      <c r="K157" s="10">
        <v>6.3552722096521894E-2</v>
      </c>
      <c r="L157" s="247">
        <f t="shared" si="19"/>
        <v>6.3552722096521894E-2</v>
      </c>
      <c r="M157" s="10">
        <f t="shared" si="16"/>
        <v>14.735082150206761</v>
      </c>
      <c r="N157" s="11">
        <f t="shared" si="17"/>
        <v>2.9118989289581176E-2</v>
      </c>
    </row>
    <row r="158" spans="1:14">
      <c r="A158" s="9">
        <f t="shared" si="20"/>
        <v>153</v>
      </c>
      <c r="B158" s="8" t="s">
        <v>471</v>
      </c>
      <c r="C158" s="8">
        <f>димвенканали!C158</f>
        <v>126.7</v>
      </c>
      <c r="D158" s="8">
        <f>димвенканали!D158</f>
        <v>0</v>
      </c>
      <c r="E158" s="8">
        <f>димвенканали!E158</f>
        <v>0</v>
      </c>
      <c r="F158" s="8">
        <f t="shared" si="14"/>
        <v>126.7</v>
      </c>
      <c r="G158" s="11">
        <v>8.9194824869798088E-4</v>
      </c>
      <c r="H158" s="18">
        <f t="shared" si="18"/>
        <v>2.0943480048377809</v>
      </c>
      <c r="I158" s="10">
        <f t="shared" si="15"/>
        <v>0.77009176137885216</v>
      </c>
      <c r="J158" s="10">
        <v>0.80902382001652962</v>
      </c>
      <c r="K158" s="10">
        <v>1.5912356756771977E-2</v>
      </c>
      <c r="L158" s="247">
        <f t="shared" si="19"/>
        <v>1.5912356756771977E-2</v>
      </c>
      <c r="M158" s="10">
        <f t="shared" si="16"/>
        <v>3.6893759429899347</v>
      </c>
      <c r="N158" s="11">
        <f t="shared" si="17"/>
        <v>2.9118989289581173E-2</v>
      </c>
    </row>
    <row r="159" spans="1:14">
      <c r="A159" s="9">
        <f t="shared" si="20"/>
        <v>154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14"/>
        <v>307.49</v>
      </c>
      <c r="G159" s="11">
        <v>2.1646816652892038E-3</v>
      </c>
      <c r="H159" s="18">
        <f t="shared" si="18"/>
        <v>5.0828024309989681</v>
      </c>
      <c r="I159" s="10">
        <f t="shared" si="15"/>
        <v>1.8689464538783207</v>
      </c>
      <c r="J159" s="10">
        <v>1.9634312108672665</v>
      </c>
      <c r="K159" s="10">
        <v>3.8617920908759394E-2</v>
      </c>
      <c r="L159" s="247">
        <f t="shared" si="19"/>
        <v>3.8617920908759394E-2</v>
      </c>
      <c r="M159" s="10">
        <f t="shared" si="16"/>
        <v>8.9537980166533142</v>
      </c>
      <c r="N159" s="11">
        <f t="shared" si="17"/>
        <v>2.9118989289581169E-2</v>
      </c>
    </row>
    <row r="160" spans="1:14">
      <c r="A160" s="9">
        <f t="shared" si="20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14"/>
        <v>123.77</v>
      </c>
      <c r="G160" s="11">
        <v>8.7132150545658315E-4</v>
      </c>
      <c r="H160" s="18">
        <f t="shared" si="18"/>
        <v>2.0459151741023844</v>
      </c>
      <c r="I160" s="10">
        <f t="shared" si="15"/>
        <v>0.75228300951744687</v>
      </c>
      <c r="J160" s="10">
        <v>0.79031474509428457</v>
      </c>
      <c r="K160" s="10">
        <v>1.5544375657345443E-2</v>
      </c>
      <c r="L160" s="247">
        <f t="shared" si="19"/>
        <v>1.5544375657345443E-2</v>
      </c>
      <c r="M160" s="10">
        <f t="shared" si="16"/>
        <v>3.6040573043714614</v>
      </c>
      <c r="N160" s="11">
        <f t="shared" si="17"/>
        <v>2.9118989289581169E-2</v>
      </c>
    </row>
    <row r="161" spans="1:14">
      <c r="A161" s="9">
        <f t="shared" si="20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14"/>
        <v>748.80000000000007</v>
      </c>
      <c r="G161" s="11">
        <v>5.2714352693373967E-3</v>
      </c>
      <c r="H161" s="18">
        <f t="shared" si="18"/>
        <v>12.377646298520368</v>
      </c>
      <c r="I161" s="10">
        <f t="shared" si="15"/>
        <v>4.5512605439659399</v>
      </c>
      <c r="J161" s="10">
        <v>4.7813499323470987</v>
      </c>
      <c r="K161" s="10">
        <v>9.4042405204979154E-2</v>
      </c>
      <c r="L161" s="247">
        <f t="shared" si="19"/>
        <v>9.4042405204979154E-2</v>
      </c>
      <c r="M161" s="10">
        <f t="shared" si="16"/>
        <v>21.804299180038385</v>
      </c>
      <c r="N161" s="11">
        <f t="shared" si="17"/>
        <v>2.9118989289581173E-2</v>
      </c>
    </row>
    <row r="162" spans="1:14">
      <c r="A162" s="9">
        <f t="shared" si="20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14"/>
        <v>435.2</v>
      </c>
      <c r="G162" s="11">
        <v>3.0637401565379737E-3</v>
      </c>
      <c r="H162" s="18">
        <f t="shared" si="18"/>
        <v>7.1938457119605541</v>
      </c>
      <c r="I162" s="10">
        <f t="shared" si="15"/>
        <v>2.6451770682878961</v>
      </c>
      <c r="J162" s="10">
        <v>2.7789042341846382</v>
      </c>
      <c r="K162" s="10">
        <v>5.4657124392637452E-2</v>
      </c>
      <c r="L162" s="247">
        <f t="shared" si="19"/>
        <v>5.4657124392637452E-2</v>
      </c>
      <c r="M162" s="10">
        <f t="shared" si="16"/>
        <v>12.672584138825727</v>
      </c>
      <c r="N162" s="11">
        <f t="shared" si="17"/>
        <v>2.9118989289581173E-2</v>
      </c>
    </row>
    <row r="163" spans="1:14">
      <c r="A163" s="9">
        <f t="shared" si="20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14"/>
        <v>406.1</v>
      </c>
      <c r="G163" s="11">
        <v>2.8588806929459357E-3</v>
      </c>
      <c r="H163" s="18">
        <f t="shared" si="18"/>
        <v>6.7128233998786335</v>
      </c>
      <c r="I163" s="10">
        <f t="shared" si="15"/>
        <v>2.4683051641353737</v>
      </c>
      <c r="J163" s="10">
        <v>2.5930905549227519</v>
      </c>
      <c r="K163" s="10">
        <v>5.100243156215549E-2</v>
      </c>
      <c r="L163" s="247">
        <f t="shared" si="19"/>
        <v>5.100243156215549E-2</v>
      </c>
      <c r="M163" s="10">
        <f t="shared" si="16"/>
        <v>11.825221550498913</v>
      </c>
      <c r="N163" s="11">
        <f t="shared" si="17"/>
        <v>2.9118989289581169E-2</v>
      </c>
    </row>
    <row r="164" spans="1:14">
      <c r="A164" s="9">
        <f t="shared" si="20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14"/>
        <v>487.2</v>
      </c>
      <c r="G164" s="11">
        <v>3.4298120502419594E-3</v>
      </c>
      <c r="H164" s="18">
        <f t="shared" si="18"/>
        <v>8.0534044826911355</v>
      </c>
      <c r="I164" s="10">
        <f t="shared" si="15"/>
        <v>2.9612368282855308</v>
      </c>
      <c r="J164" s="10">
        <v>3.1109424239309642</v>
      </c>
      <c r="K164" s="10">
        <v>6.1187846976316553E-2</v>
      </c>
      <c r="L164" s="247">
        <f t="shared" si="19"/>
        <v>6.1187846976316553E-2</v>
      </c>
      <c r="M164" s="10">
        <f t="shared" si="16"/>
        <v>14.186771581883947</v>
      </c>
      <c r="N164" s="11">
        <f t="shared" si="17"/>
        <v>2.9118989289581173E-2</v>
      </c>
    </row>
    <row r="165" spans="1:14">
      <c r="A165" s="9">
        <f t="shared" si="20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14"/>
        <v>399.95</v>
      </c>
      <c r="G165" s="11">
        <v>2.8155856516713291E-3</v>
      </c>
      <c r="H165" s="18">
        <f t="shared" si="18"/>
        <v>6.6111640452633811</v>
      </c>
      <c r="I165" s="10">
        <f t="shared" si="15"/>
        <v>2.4309250194433454</v>
      </c>
      <c r="J165" s="10">
        <v>2.5538206536354457</v>
      </c>
      <c r="K165" s="10">
        <v>5.0230048025816508E-2</v>
      </c>
      <c r="L165" s="247">
        <f t="shared" si="19"/>
        <v>5.0230048025816508E-2</v>
      </c>
      <c r="M165" s="10">
        <f t="shared" si="16"/>
        <v>11.646139766367989</v>
      </c>
      <c r="N165" s="11">
        <f t="shared" si="17"/>
        <v>2.9118989289581173E-2</v>
      </c>
    </row>
    <row r="166" spans="1:14">
      <c r="A166" s="9">
        <f t="shared" si="20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14"/>
        <v>489.3</v>
      </c>
      <c r="G166" s="11">
        <v>3.4445957228723127E-3</v>
      </c>
      <c r="H166" s="18">
        <f t="shared" si="18"/>
        <v>8.0881174330475627</v>
      </c>
      <c r="I166" s="10">
        <f t="shared" si="15"/>
        <v>2.9740007801315889</v>
      </c>
      <c r="J166" s="10">
        <v>3.1243516585168738</v>
      </c>
      <c r="K166" s="10">
        <v>6.1451587696042059E-2</v>
      </c>
      <c r="L166" s="247">
        <f t="shared" si="19"/>
        <v>6.1451587696042059E-2</v>
      </c>
      <c r="M166" s="10">
        <f t="shared" si="16"/>
        <v>14.247921459392067</v>
      </c>
      <c r="N166" s="11">
        <f t="shared" si="17"/>
        <v>2.9118989289581169E-2</v>
      </c>
    </row>
    <row r="167" spans="1:14">
      <c r="A167" s="9">
        <f t="shared" si="20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14"/>
        <v>420.6</v>
      </c>
      <c r="G167" s="11">
        <v>2.9609584325364703E-3</v>
      </c>
      <c r="H167" s="18">
        <f t="shared" si="18"/>
        <v>6.9525080571015838</v>
      </c>
      <c r="I167" s="10">
        <f t="shared" si="15"/>
        <v>2.5564372125962525</v>
      </c>
      <c r="J167" s="10">
        <v>2.6856781270635546</v>
      </c>
      <c r="K167" s="10">
        <v>5.2823498436450629E-2</v>
      </c>
      <c r="L167" s="247">
        <f t="shared" si="19"/>
        <v>5.2823498436450629E-2</v>
      </c>
      <c r="M167" s="10">
        <f t="shared" si="16"/>
        <v>12.247446895197841</v>
      </c>
      <c r="N167" s="11">
        <f t="shared" si="17"/>
        <v>2.9118989289581169E-2</v>
      </c>
    </row>
    <row r="168" spans="1:14">
      <c r="A168" s="9">
        <f t="shared" si="20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14"/>
        <v>427.2</v>
      </c>
      <c r="G168" s="11">
        <v>3.0074214036604372E-3</v>
      </c>
      <c r="H168" s="18">
        <f t="shared" si="18"/>
        <v>7.0616059010789263</v>
      </c>
      <c r="I168" s="10">
        <f t="shared" si="15"/>
        <v>2.5965524898267214</v>
      </c>
      <c r="J168" s="10">
        <v>2.7278214357621264</v>
      </c>
      <c r="K168" s="10">
        <v>5.3652397841302199E-2</v>
      </c>
      <c r="L168" s="247">
        <f t="shared" si="19"/>
        <v>5.3652397841302199E-2</v>
      </c>
      <c r="M168" s="10">
        <f t="shared" si="16"/>
        <v>12.439632224509078</v>
      </c>
      <c r="N168" s="11">
        <f t="shared" si="17"/>
        <v>2.9118989289581176E-2</v>
      </c>
    </row>
    <row r="169" spans="1:14">
      <c r="A169" s="9">
        <f t="shared" si="20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14"/>
        <v>464.8</v>
      </c>
      <c r="G169" s="11">
        <v>3.2721195421848578E-3</v>
      </c>
      <c r="H169" s="18">
        <f t="shared" si="18"/>
        <v>7.6831330122225765</v>
      </c>
      <c r="I169" s="10">
        <f t="shared" si="15"/>
        <v>2.8250880085942414</v>
      </c>
      <c r="J169" s="10">
        <v>2.9679105883479315</v>
      </c>
      <c r="K169" s="10">
        <v>5.8374612632577864E-2</v>
      </c>
      <c r="L169" s="247">
        <f t="shared" si="19"/>
        <v>5.8374612632577864E-2</v>
      </c>
      <c r="M169" s="10">
        <f t="shared" si="16"/>
        <v>13.534506221797328</v>
      </c>
      <c r="N169" s="11">
        <f t="shared" si="17"/>
        <v>2.9118989289581169E-2</v>
      </c>
    </row>
    <row r="170" spans="1:14">
      <c r="A170" s="9">
        <f t="shared" si="20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14"/>
        <v>515.5</v>
      </c>
      <c r="G170" s="11">
        <v>3.6290396385462442E-3</v>
      </c>
      <c r="H170" s="18">
        <f t="shared" si="18"/>
        <v>8.5212028136848943</v>
      </c>
      <c r="I170" s="10">
        <f t="shared" si="15"/>
        <v>3.1332462745919361</v>
      </c>
      <c r="J170" s="10">
        <v>3.2916478233505999</v>
      </c>
      <c r="K170" s="10">
        <v>6.4742067151665E-2</v>
      </c>
      <c r="L170" s="247">
        <f t="shared" si="19"/>
        <v>6.4742067151665E-2</v>
      </c>
      <c r="M170" s="10">
        <f t="shared" si="16"/>
        <v>15.010838978779095</v>
      </c>
      <c r="N170" s="11">
        <f t="shared" si="17"/>
        <v>2.9118989289581173E-2</v>
      </c>
    </row>
    <row r="171" spans="1:14">
      <c r="A171" s="9">
        <f t="shared" si="20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14"/>
        <v>556.9</v>
      </c>
      <c r="G171" s="11">
        <v>3.9204891846874937E-3</v>
      </c>
      <c r="H171" s="18">
        <f t="shared" si="18"/>
        <v>9.2055438349973162</v>
      </c>
      <c r="I171" s="10">
        <f t="shared" si="15"/>
        <v>3.3848784681285133</v>
      </c>
      <c r="J171" s="10">
        <v>3.5560013051870971</v>
      </c>
      <c r="K171" s="10">
        <v>6.9941527054824884E-2</v>
      </c>
      <c r="L171" s="247">
        <f t="shared" si="19"/>
        <v>6.9941527054824884E-2</v>
      </c>
      <c r="M171" s="10">
        <f t="shared" si="16"/>
        <v>16.216365135367756</v>
      </c>
      <c r="N171" s="11">
        <f t="shared" si="17"/>
        <v>2.9118989289581176E-2</v>
      </c>
    </row>
    <row r="172" spans="1:14">
      <c r="A172" s="9">
        <f t="shared" si="20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14"/>
        <v>342.9</v>
      </c>
      <c r="G172" s="11">
        <v>2.4139625452133987E-3</v>
      </c>
      <c r="H172" s="18">
        <f t="shared" si="18"/>
        <v>5.6681288939137726</v>
      </c>
      <c r="I172" s="10">
        <f t="shared" si="15"/>
        <v>2.0841709942920943</v>
      </c>
      <c r="J172" s="10">
        <v>2.189536447384909</v>
      </c>
      <c r="K172" s="10">
        <v>4.3065091806607031E-2</v>
      </c>
      <c r="L172" s="247">
        <f t="shared" si="19"/>
        <v>4.3065091806607031E-2</v>
      </c>
      <c r="M172" s="10">
        <f t="shared" si="16"/>
        <v>9.9849014273973822</v>
      </c>
      <c r="N172" s="11">
        <f t="shared" si="17"/>
        <v>2.9118989289581169E-2</v>
      </c>
    </row>
    <row r="173" spans="1:14">
      <c r="A173" s="9">
        <f t="shared" si="20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14"/>
        <v>514.78</v>
      </c>
      <c r="G173" s="11">
        <v>3.6239709507872656E-3</v>
      </c>
      <c r="H173" s="18">
        <f t="shared" si="18"/>
        <v>8.509301230705546</v>
      </c>
      <c r="I173" s="10">
        <f t="shared" si="15"/>
        <v>3.1288700625304293</v>
      </c>
      <c r="J173" s="10">
        <v>3.2870503714925734</v>
      </c>
      <c r="K173" s="10">
        <v>6.4651641762044812E-2</v>
      </c>
      <c r="L173" s="247">
        <f t="shared" si="19"/>
        <v>6.4651641762044812E-2</v>
      </c>
      <c r="M173" s="10">
        <f t="shared" si="16"/>
        <v>14.989873306490594</v>
      </c>
      <c r="N173" s="11">
        <f t="shared" si="17"/>
        <v>2.9118989289581169E-2</v>
      </c>
    </row>
    <row r="174" spans="1:14">
      <c r="A174" s="9">
        <f t="shared" si="20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14"/>
        <v>378.9</v>
      </c>
      <c r="G174" s="11">
        <v>2.667396933162312E-3</v>
      </c>
      <c r="H174" s="18">
        <f t="shared" si="18"/>
        <v>6.2632080428810983</v>
      </c>
      <c r="I174" s="10">
        <f t="shared" si="15"/>
        <v>2.30298159736738</v>
      </c>
      <c r="J174" s="10">
        <v>2.4194090402862116</v>
      </c>
      <c r="K174" s="10">
        <v>4.7586361287615647E-2</v>
      </c>
      <c r="L174" s="247">
        <f t="shared" si="19"/>
        <v>4.7586361287615647E-2</v>
      </c>
      <c r="M174" s="10">
        <f t="shared" si="16"/>
        <v>11.033185041822305</v>
      </c>
      <c r="N174" s="11">
        <f t="shared" si="17"/>
        <v>2.9118989289581173E-2</v>
      </c>
    </row>
    <row r="175" spans="1:14">
      <c r="A175" s="9">
        <f t="shared" si="20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14"/>
        <v>391.9</v>
      </c>
      <c r="G175" s="11">
        <v>2.7589149065883082E-3</v>
      </c>
      <c r="H175" s="18">
        <f t="shared" si="18"/>
        <v>6.4780977355637432</v>
      </c>
      <c r="I175" s="10">
        <f t="shared" si="15"/>
        <v>2.3819965373667884</v>
      </c>
      <c r="J175" s="10">
        <v>2.5024185877227931</v>
      </c>
      <c r="K175" s="10">
        <v>4.9219041933535421E-2</v>
      </c>
      <c r="L175" s="247">
        <f t="shared" si="19"/>
        <v>4.9219041933535421E-2</v>
      </c>
      <c r="M175" s="10">
        <f t="shared" si="16"/>
        <v>11.41173190258686</v>
      </c>
      <c r="N175" s="11">
        <f t="shared" si="17"/>
        <v>2.9118989289581169E-2</v>
      </c>
    </row>
    <row r="176" spans="1:14">
      <c r="A176" s="9">
        <f t="shared" si="20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14"/>
        <v>381.3</v>
      </c>
      <c r="G176" s="11">
        <v>2.6842925590255728E-3</v>
      </c>
      <c r="H176" s="18">
        <f t="shared" si="18"/>
        <v>6.3028799861455864</v>
      </c>
      <c r="I176" s="10">
        <f t="shared" si="15"/>
        <v>2.3175689709057323</v>
      </c>
      <c r="J176" s="10">
        <v>2.4347338798129652</v>
      </c>
      <c r="K176" s="10">
        <v>4.7887779253016217E-2</v>
      </c>
      <c r="L176" s="247">
        <f t="shared" si="19"/>
        <v>4.7887779253016217E-2</v>
      </c>
      <c r="M176" s="10">
        <f t="shared" si="16"/>
        <v>11.103070616117302</v>
      </c>
      <c r="N176" s="11">
        <f t="shared" si="17"/>
        <v>2.9118989289581173E-2</v>
      </c>
    </row>
    <row r="177" spans="1:14">
      <c r="A177" s="9">
        <f t="shared" si="20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14"/>
        <v>2512.2399999999998</v>
      </c>
      <c r="G177" s="11">
        <v>1.7685777966132715E-2</v>
      </c>
      <c r="H177" s="18">
        <f t="shared" si="18"/>
        <v>41.527267811157586</v>
      </c>
      <c r="I177" s="10">
        <f t="shared" si="15"/>
        <v>15.269576374162645</v>
      </c>
      <c r="J177" s="10">
        <v>16.041531188621356</v>
      </c>
      <c r="K177" s="10">
        <v>0.31551427891580763</v>
      </c>
      <c r="L177" s="247">
        <f t="shared" si="19"/>
        <v>0.31551427891580763</v>
      </c>
      <c r="M177" s="10">
        <f t="shared" si="16"/>
        <v>73.153889652857401</v>
      </c>
      <c r="N177" s="11">
        <f t="shared" si="17"/>
        <v>2.9118989289581173E-2</v>
      </c>
    </row>
    <row r="178" spans="1:14">
      <c r="A178" s="9">
        <f t="shared" si="20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14"/>
        <v>124.1</v>
      </c>
      <c r="G178" s="11">
        <v>8.7364465401278146E-4</v>
      </c>
      <c r="H178" s="18">
        <f t="shared" si="18"/>
        <v>2.0513700663012515</v>
      </c>
      <c r="I178" s="10">
        <f t="shared" si="15"/>
        <v>0.75428877337897027</v>
      </c>
      <c r="J178" s="10">
        <v>0.79242191052921318</v>
      </c>
      <c r="K178" s="10">
        <v>1.5585820627588022E-2</v>
      </c>
      <c r="L178" s="247">
        <f t="shared" si="19"/>
        <v>1.5585820627588022E-2</v>
      </c>
      <c r="M178" s="10">
        <f t="shared" si="16"/>
        <v>3.6136665708370224</v>
      </c>
      <c r="N178" s="11">
        <f t="shared" si="17"/>
        <v>2.9118989289581166E-2</v>
      </c>
    </row>
    <row r="179" spans="1:14">
      <c r="A179" s="9">
        <f t="shared" si="20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14"/>
        <v>147.35</v>
      </c>
      <c r="G179" s="11">
        <v>1.0373210295631214E-3</v>
      </c>
      <c r="H179" s="18">
        <f t="shared" si="18"/>
        <v>2.4356920166759828</v>
      </c>
      <c r="I179" s="10">
        <f t="shared" si="15"/>
        <v>0.89560395453175889</v>
      </c>
      <c r="J179" s="10">
        <v>0.940881293444638</v>
      </c>
      <c r="K179" s="10">
        <v>1.8505807167406085E-2</v>
      </c>
      <c r="L179" s="247">
        <f t="shared" si="19"/>
        <v>1.8505807167406085E-2</v>
      </c>
      <c r="M179" s="10">
        <f t="shared" si="16"/>
        <v>4.2906830718197853</v>
      </c>
      <c r="N179" s="11">
        <f t="shared" si="17"/>
        <v>2.9118989289581169E-2</v>
      </c>
    </row>
    <row r="180" spans="1:14">
      <c r="A180" s="9">
        <f t="shared" si="20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14"/>
        <v>118.2</v>
      </c>
      <c r="G180" s="11">
        <v>8.3210957376559855E-4</v>
      </c>
      <c r="H180" s="18">
        <f t="shared" si="18"/>
        <v>1.9538432057760513</v>
      </c>
      <c r="I180" s="10">
        <f t="shared" si="15"/>
        <v>0.71842814676385414</v>
      </c>
      <c r="J180" s="10">
        <v>0.75474834669261082</v>
      </c>
      <c r="K180" s="10">
        <v>1.4844834795978278E-2</v>
      </c>
      <c r="L180" s="247">
        <f t="shared" si="19"/>
        <v>1.4844834795978278E-2</v>
      </c>
      <c r="M180" s="10">
        <f t="shared" si="16"/>
        <v>3.4418645340284946</v>
      </c>
      <c r="N180" s="11">
        <f t="shared" si="17"/>
        <v>2.9118989289581173E-2</v>
      </c>
    </row>
    <row r="181" spans="1:14">
      <c r="A181" s="9">
        <f t="shared" si="20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14"/>
        <v>111.8</v>
      </c>
      <c r="G181" s="11">
        <v>7.8705457146356953E-4</v>
      </c>
      <c r="H181" s="18">
        <f t="shared" si="18"/>
        <v>1.8480513570707491</v>
      </c>
      <c r="I181" s="10">
        <f t="shared" si="15"/>
        <v>0.6795284839949145</v>
      </c>
      <c r="J181" s="10">
        <v>0.7138821079546015</v>
      </c>
      <c r="K181" s="10">
        <v>1.4041053554910081E-2</v>
      </c>
      <c r="L181" s="247">
        <f t="shared" si="19"/>
        <v>1.4041053554910081E-2</v>
      </c>
      <c r="M181" s="10">
        <f t="shared" si="16"/>
        <v>3.2555030025751752</v>
      </c>
      <c r="N181" s="11">
        <f t="shared" si="17"/>
        <v>2.9118989289581173E-2</v>
      </c>
    </row>
    <row r="182" spans="1:14">
      <c r="A182" s="9">
        <f t="shared" si="20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14"/>
        <v>177.1</v>
      </c>
      <c r="G182" s="11">
        <v>1.2467563918264594E-3</v>
      </c>
      <c r="H182" s="18">
        <f t="shared" si="18"/>
        <v>2.9274588133920361</v>
      </c>
      <c r="I182" s="10">
        <f t="shared" si="15"/>
        <v>1.0764266056842517</v>
      </c>
      <c r="J182" s="10">
        <v>1.1308454500783534</v>
      </c>
      <c r="K182" s="10">
        <v>2.2242134030184036E-2</v>
      </c>
      <c r="L182" s="247">
        <f t="shared" si="19"/>
        <v>2.2242134030184036E-2</v>
      </c>
      <c r="M182" s="10">
        <f t="shared" si="16"/>
        <v>5.1569730031848247</v>
      </c>
      <c r="N182" s="11">
        <f t="shared" si="17"/>
        <v>2.9118989289581169E-2</v>
      </c>
    </row>
    <row r="183" spans="1:14">
      <c r="A183" s="9">
        <f t="shared" si="20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14"/>
        <v>572.56000000000006</v>
      </c>
      <c r="G183" s="11">
        <v>4.030733143445272E-3</v>
      </c>
      <c r="H183" s="18">
        <f t="shared" si="18"/>
        <v>9.464403264798106</v>
      </c>
      <c r="I183" s="10">
        <f t="shared" si="15"/>
        <v>3.4800610804662639</v>
      </c>
      <c r="J183" s="10">
        <v>3.6559958830991648</v>
      </c>
      <c r="K183" s="10">
        <v>7.1908279279063653E-2</v>
      </c>
      <c r="L183" s="247">
        <f t="shared" si="19"/>
        <v>7.1908279279063653E-2</v>
      </c>
      <c r="M183" s="10">
        <f t="shared" si="16"/>
        <v>16.672368507642599</v>
      </c>
      <c r="N183" s="11">
        <f t="shared" si="17"/>
        <v>2.9118989289581173E-2</v>
      </c>
    </row>
    <row r="184" spans="1:14">
      <c r="A184" s="9">
        <f t="shared" si="20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ref="F184:F245" si="21">C184+D184+E184</f>
        <v>546.79999999999995</v>
      </c>
      <c r="G184" s="11">
        <v>3.8493867591796044E-3</v>
      </c>
      <c r="H184" s="18">
        <f t="shared" si="18"/>
        <v>9.0385910737592621</v>
      </c>
      <c r="I184" s="10">
        <f t="shared" ref="I184:I243" si="22">H184*0.3677</f>
        <v>3.323489937821281</v>
      </c>
      <c r="J184" s="10">
        <v>3.4915092721786762</v>
      </c>
      <c r="K184" s="10">
        <v>6.8673059783764145E-2</v>
      </c>
      <c r="L184" s="247">
        <f t="shared" si="19"/>
        <v>6.8673059783764145E-2</v>
      </c>
      <c r="M184" s="10">
        <f t="shared" ref="M184:M243" si="23">H184+I184+J184+L184</f>
        <v>15.922263343542983</v>
      </c>
      <c r="N184" s="11">
        <f t="shared" ref="N184:N243" si="24">M184/F184</f>
        <v>2.9118989289581173E-2</v>
      </c>
    </row>
    <row r="185" spans="1:14">
      <c r="A185" s="9">
        <f t="shared" si="20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21"/>
        <v>695</v>
      </c>
      <c r="G185" s="11">
        <v>4.8926916562359642E-3</v>
      </c>
      <c r="H185" s="18">
        <f t="shared" si="18"/>
        <v>11.488333570341418</v>
      </c>
      <c r="I185" s="10">
        <f t="shared" si="22"/>
        <v>4.2242602538145393</v>
      </c>
      <c r="J185" s="10">
        <v>4.4378181129557062</v>
      </c>
      <c r="K185" s="10">
        <v>8.7285619147249596E-2</v>
      </c>
      <c r="L185" s="247">
        <f t="shared" si="19"/>
        <v>8.7285619147249596E-2</v>
      </c>
      <c r="M185" s="10">
        <f t="shared" si="23"/>
        <v>20.237697556258912</v>
      </c>
      <c r="N185" s="11">
        <f t="shared" si="24"/>
        <v>2.9118989289581169E-2</v>
      </c>
    </row>
    <row r="186" spans="1:14">
      <c r="A186" s="9">
        <f t="shared" si="20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21"/>
        <v>641.82000000000005</v>
      </c>
      <c r="G186" s="11">
        <v>4.5183127464825425E-3</v>
      </c>
      <c r="H186" s="18">
        <f t="shared" si="18"/>
        <v>10.609269427505799</v>
      </c>
      <c r="I186" s="10">
        <f t="shared" si="22"/>
        <v>3.9010283684938827</v>
      </c>
      <c r="J186" s="10">
        <v>4.0982452104420606</v>
      </c>
      <c r="K186" s="10">
        <v>8.0606699397248557E-2</v>
      </c>
      <c r="L186" s="247">
        <f t="shared" si="19"/>
        <v>8.0606699397248557E-2</v>
      </c>
      <c r="M186" s="10">
        <f t="shared" si="23"/>
        <v>18.689149705838989</v>
      </c>
      <c r="N186" s="11">
        <f t="shared" si="24"/>
        <v>2.9118989289581173E-2</v>
      </c>
    </row>
    <row r="187" spans="1:14">
      <c r="A187" s="9">
        <f t="shared" si="20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21"/>
        <v>126.6</v>
      </c>
      <c r="G187" s="11">
        <v>8.9124426428701157E-4</v>
      </c>
      <c r="H187" s="18">
        <f t="shared" si="18"/>
        <v>2.0926950072017605</v>
      </c>
      <c r="I187" s="10">
        <f t="shared" si="22"/>
        <v>0.76948395414808735</v>
      </c>
      <c r="J187" s="10">
        <v>0.80838528503624807</v>
      </c>
      <c r="K187" s="10">
        <v>1.5899797674880287E-2</v>
      </c>
      <c r="L187" s="247">
        <f t="shared" si="19"/>
        <v>1.5899797674880287E-2</v>
      </c>
      <c r="M187" s="10">
        <f t="shared" si="23"/>
        <v>3.6864640440609766</v>
      </c>
      <c r="N187" s="11">
        <f t="shared" si="24"/>
        <v>2.9118989289581176E-2</v>
      </c>
    </row>
    <row r="188" spans="1:14">
      <c r="A188" s="9">
        <f t="shared" si="20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21"/>
        <v>611.88</v>
      </c>
      <c r="G188" s="11">
        <v>4.3075398138383621E-3</v>
      </c>
      <c r="H188" s="18">
        <f t="shared" si="18"/>
        <v>10.114361935281304</v>
      </c>
      <c r="I188" s="10">
        <f t="shared" si="22"/>
        <v>3.7190508836029355</v>
      </c>
      <c r="J188" s="10">
        <v>3.9070678373458096</v>
      </c>
      <c r="K188" s="10">
        <v>7.6846510278876373E-2</v>
      </c>
      <c r="L188" s="247">
        <f t="shared" si="19"/>
        <v>7.6846510278876373E-2</v>
      </c>
      <c r="M188" s="10">
        <f t="shared" si="23"/>
        <v>17.817327166508925</v>
      </c>
      <c r="N188" s="11">
        <f t="shared" si="24"/>
        <v>2.9118989289581166E-2</v>
      </c>
    </row>
    <row r="189" spans="1:14">
      <c r="A189" s="9">
        <f t="shared" si="20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21"/>
        <v>427.6</v>
      </c>
      <c r="G189" s="11">
        <v>3.0102373413043145E-3</v>
      </c>
      <c r="H189" s="18">
        <f t="shared" si="18"/>
        <v>7.0682178916230081</v>
      </c>
      <c r="I189" s="10">
        <f t="shared" si="22"/>
        <v>2.5989837187497802</v>
      </c>
      <c r="J189" s="10">
        <v>2.7303755756832522</v>
      </c>
      <c r="K189" s="10">
        <v>5.3702634168868967E-2</v>
      </c>
      <c r="L189" s="247">
        <f t="shared" si="19"/>
        <v>5.3702634168868967E-2</v>
      </c>
      <c r="M189" s="10">
        <f t="shared" si="23"/>
        <v>12.451279820224912</v>
      </c>
      <c r="N189" s="11">
        <f t="shared" si="24"/>
        <v>2.9118989289581176E-2</v>
      </c>
    </row>
    <row r="190" spans="1:14">
      <c r="A190" s="9">
        <f t="shared" si="20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21"/>
        <v>411.9</v>
      </c>
      <c r="G190" s="11">
        <v>2.8997117887821491E-3</v>
      </c>
      <c r="H190" s="18">
        <f t="shared" si="18"/>
        <v>6.8086972627678133</v>
      </c>
      <c r="I190" s="10">
        <f t="shared" si="22"/>
        <v>2.503557983519725</v>
      </c>
      <c r="J190" s="10">
        <v>2.6301255837790727</v>
      </c>
      <c r="K190" s="10">
        <v>5.1730858311873539E-2</v>
      </c>
      <c r="L190" s="247">
        <f t="shared" si="19"/>
        <v>5.1730858311873539E-2</v>
      </c>
      <c r="M190" s="10">
        <f t="shared" si="23"/>
        <v>11.994111688378485</v>
      </c>
      <c r="N190" s="11">
        <f t="shared" si="24"/>
        <v>2.9118989289581173E-2</v>
      </c>
    </row>
    <row r="191" spans="1:14">
      <c r="A191" s="9">
        <f t="shared" si="20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21"/>
        <v>635.29999999999995</v>
      </c>
      <c r="G191" s="11">
        <v>4.4724129628873491E-3</v>
      </c>
      <c r="H191" s="18">
        <f t="shared" si="18"/>
        <v>10.501493981637269</v>
      </c>
      <c r="I191" s="10">
        <f t="shared" si="22"/>
        <v>3.8613993370480242</v>
      </c>
      <c r="J191" s="10">
        <v>4.0566127297277124</v>
      </c>
      <c r="K191" s="10">
        <v>7.9787847257910313E-2</v>
      </c>
      <c r="L191" s="247">
        <f t="shared" si="19"/>
        <v>7.9787847257910313E-2</v>
      </c>
      <c r="M191" s="10">
        <f t="shared" si="23"/>
        <v>18.499293895670917</v>
      </c>
      <c r="N191" s="11">
        <f t="shared" si="24"/>
        <v>2.9118989289581173E-2</v>
      </c>
    </row>
    <row r="192" spans="1:14">
      <c r="A192" s="9">
        <f t="shared" si="20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21"/>
        <v>650.69999999999993</v>
      </c>
      <c r="G192" s="11">
        <v>4.580826562176607E-3</v>
      </c>
      <c r="H192" s="18">
        <f t="shared" si="18"/>
        <v>10.756055617584403</v>
      </c>
      <c r="I192" s="10">
        <f t="shared" si="22"/>
        <v>3.9550016505857855</v>
      </c>
      <c r="J192" s="10">
        <v>4.1549471166910479</v>
      </c>
      <c r="K192" s="10">
        <v>8.1721945869230664E-2</v>
      </c>
      <c r="L192" s="247">
        <f t="shared" si="19"/>
        <v>8.1721945869230664E-2</v>
      </c>
      <c r="M192" s="10">
        <f t="shared" si="23"/>
        <v>18.947726330730465</v>
      </c>
      <c r="N192" s="11">
        <f t="shared" si="24"/>
        <v>2.9118989289581169E-2</v>
      </c>
    </row>
    <row r="193" spans="1:14">
      <c r="A193" s="9">
        <f t="shared" si="20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21"/>
        <v>650.29999999999995</v>
      </c>
      <c r="G193" s="11">
        <v>4.5780106245327298E-3</v>
      </c>
      <c r="H193" s="18">
        <f t="shared" si="18"/>
        <v>10.749443627040321</v>
      </c>
      <c r="I193" s="10">
        <f t="shared" si="22"/>
        <v>3.9525704216627267</v>
      </c>
      <c r="J193" s="10">
        <v>4.1523929767699217</v>
      </c>
      <c r="K193" s="10">
        <v>8.1671709541663903E-2</v>
      </c>
      <c r="L193" s="247">
        <f t="shared" si="19"/>
        <v>8.1671709541663903E-2</v>
      </c>
      <c r="M193" s="10">
        <f t="shared" si="23"/>
        <v>18.936078735014632</v>
      </c>
      <c r="N193" s="11">
        <f t="shared" si="24"/>
        <v>2.9118989289581169E-2</v>
      </c>
    </row>
    <row r="194" spans="1:14">
      <c r="A194" s="9">
        <f t="shared" si="20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21"/>
        <v>702.91</v>
      </c>
      <c r="G194" s="11">
        <v>4.9483768231436279E-3</v>
      </c>
      <c r="H194" s="18">
        <f t="shared" si="18"/>
        <v>11.619085683350626</v>
      </c>
      <c r="I194" s="10">
        <f t="shared" si="22"/>
        <v>4.2723378057680259</v>
      </c>
      <c r="J194" s="10">
        <v>4.4883262298959643</v>
      </c>
      <c r="K194" s="10">
        <v>8.827904252488232E-2</v>
      </c>
      <c r="L194" s="247">
        <f t="shared" si="19"/>
        <v>8.827904252488232E-2</v>
      </c>
      <c r="M194" s="10">
        <f t="shared" si="23"/>
        <v>20.468028761539497</v>
      </c>
      <c r="N194" s="11">
        <f t="shared" si="24"/>
        <v>2.9118989289581166E-2</v>
      </c>
    </row>
    <row r="195" spans="1:14">
      <c r="A195" s="9">
        <f t="shared" si="20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21"/>
        <v>592.9</v>
      </c>
      <c r="G195" s="11">
        <v>4.1739235726364074E-3</v>
      </c>
      <c r="H195" s="18">
        <f t="shared" si="18"/>
        <v>9.8006229839646419</v>
      </c>
      <c r="I195" s="10">
        <f t="shared" si="22"/>
        <v>3.603689071203799</v>
      </c>
      <c r="J195" s="10">
        <v>3.7858738980884006</v>
      </c>
      <c r="K195" s="10">
        <v>7.4462796535833514E-2</v>
      </c>
      <c r="L195" s="247">
        <f t="shared" si="19"/>
        <v>7.4462796535833514E-2</v>
      </c>
      <c r="M195" s="10">
        <f t="shared" si="23"/>
        <v>17.264648749792677</v>
      </c>
      <c r="N195" s="11">
        <f t="shared" si="24"/>
        <v>2.9118989289581173E-2</v>
      </c>
    </row>
    <row r="196" spans="1:14">
      <c r="A196" s="9">
        <f t="shared" si="20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21"/>
        <v>1245.1200000000001</v>
      </c>
      <c r="G196" s="11">
        <v>8.7654506978597467E-3</v>
      </c>
      <c r="H196" s="18">
        <f t="shared" ref="H196:H259" si="25">G196*$O$2</f>
        <v>20.581804165616557</v>
      </c>
      <c r="I196" s="10">
        <f t="shared" si="22"/>
        <v>7.5679293916972084</v>
      </c>
      <c r="J196" s="10">
        <v>7.950526746479726</v>
      </c>
      <c r="K196" s="10">
        <v>0.15637564044981789</v>
      </c>
      <c r="L196" s="247">
        <f t="shared" si="19"/>
        <v>0.15637564044981789</v>
      </c>
      <c r="M196" s="10">
        <f t="shared" si="23"/>
        <v>36.256635944243307</v>
      </c>
      <c r="N196" s="11">
        <f t="shared" si="24"/>
        <v>2.9118989289581166E-2</v>
      </c>
    </row>
    <row r="197" spans="1:14">
      <c r="A197" s="9">
        <f t="shared" si="20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si="21"/>
        <v>274.64999999999998</v>
      </c>
      <c r="G197" s="11">
        <v>1.9334931847269172E-3</v>
      </c>
      <c r="H197" s="18">
        <f t="shared" si="25"/>
        <v>4.5399580073298855</v>
      </c>
      <c r="I197" s="10">
        <f t="shared" si="22"/>
        <v>1.6693425592951989</v>
      </c>
      <c r="J197" s="10">
        <v>1.7537363233428558</v>
      </c>
      <c r="K197" s="10">
        <v>3.4493518415528203E-2</v>
      </c>
      <c r="L197" s="247">
        <f t="shared" ref="L197:L260" si="26">K197*$L$2</f>
        <v>3.4493518415528203E-2</v>
      </c>
      <c r="M197" s="10">
        <f t="shared" si="23"/>
        <v>7.9975304083834686</v>
      </c>
      <c r="N197" s="11">
        <f t="shared" si="24"/>
        <v>2.9118989289581173E-2</v>
      </c>
    </row>
    <row r="198" spans="1:14">
      <c r="A198" s="9">
        <f t="shared" si="20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21"/>
        <v>446.05</v>
      </c>
      <c r="G198" s="11">
        <v>3.1401224651281322E-3</v>
      </c>
      <c r="H198" s="18">
        <f t="shared" si="25"/>
        <v>7.3731959554687618</v>
      </c>
      <c r="I198" s="10">
        <f t="shared" si="22"/>
        <v>2.7111241528258638</v>
      </c>
      <c r="J198" s="10">
        <v>2.8481852795451696</v>
      </c>
      <c r="K198" s="10">
        <v>5.6019784777885877E-2</v>
      </c>
      <c r="L198" s="247">
        <f t="shared" si="26"/>
        <v>5.6019784777885877E-2</v>
      </c>
      <c r="M198" s="10">
        <f t="shared" si="23"/>
        <v>12.988525172617683</v>
      </c>
      <c r="N198" s="11">
        <f t="shared" si="24"/>
        <v>2.9118989289581173E-2</v>
      </c>
    </row>
    <row r="199" spans="1:14">
      <c r="A199" s="9">
        <f t="shared" si="20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21"/>
        <v>784</v>
      </c>
      <c r="G199" s="11">
        <v>5.5192377819985551E-3</v>
      </c>
      <c r="H199" s="18">
        <f t="shared" si="25"/>
        <v>12.959501466399526</v>
      </c>
      <c r="I199" s="10">
        <f t="shared" si="22"/>
        <v>4.7652086891951067</v>
      </c>
      <c r="J199" s="10">
        <v>5.0061142454061489</v>
      </c>
      <c r="K199" s="10">
        <v>9.8463202030854222E-2</v>
      </c>
      <c r="L199" s="247">
        <f t="shared" si="26"/>
        <v>9.8463202030854222E-2</v>
      </c>
      <c r="M199" s="10">
        <f t="shared" si="23"/>
        <v>22.829287603031634</v>
      </c>
      <c r="N199" s="11">
        <f t="shared" si="24"/>
        <v>2.9118989289581166E-2</v>
      </c>
    </row>
    <row r="200" spans="1:14">
      <c r="A200" s="9">
        <f t="shared" ref="A200:A263" si="27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21"/>
        <v>322.09999999999997</v>
      </c>
      <c r="G200" s="11">
        <v>2.2675337877318042E-3</v>
      </c>
      <c r="H200" s="18">
        <f t="shared" si="25"/>
        <v>5.3243053856215399</v>
      </c>
      <c r="I200" s="10">
        <f t="shared" si="22"/>
        <v>1.9577470902930403</v>
      </c>
      <c r="J200" s="10">
        <v>2.0567211714863785</v>
      </c>
      <c r="K200" s="10">
        <v>4.0452802773135385E-2</v>
      </c>
      <c r="L200" s="247">
        <f t="shared" si="26"/>
        <v>4.0452802773135385E-2</v>
      </c>
      <c r="M200" s="10">
        <f t="shared" si="23"/>
        <v>9.3792264501740945</v>
      </c>
      <c r="N200" s="11">
        <f t="shared" si="24"/>
        <v>2.9118989289581173E-2</v>
      </c>
    </row>
    <row r="201" spans="1:14">
      <c r="A201" s="9">
        <f t="shared" si="27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21"/>
        <v>543.79999999999995</v>
      </c>
      <c r="G201" s="11">
        <v>3.8282672268505282E-3</v>
      </c>
      <c r="H201" s="18">
        <f t="shared" si="25"/>
        <v>8.9890011446786513</v>
      </c>
      <c r="I201" s="10">
        <f t="shared" si="22"/>
        <v>3.3052557208983404</v>
      </c>
      <c r="J201" s="10">
        <v>3.4723532227702343</v>
      </c>
      <c r="K201" s="10">
        <v>6.8296287327013427E-2</v>
      </c>
      <c r="L201" s="247">
        <f t="shared" si="26"/>
        <v>6.8296287327013427E-2</v>
      </c>
      <c r="M201" s="10">
        <f t="shared" si="23"/>
        <v>15.83490637567424</v>
      </c>
      <c r="N201" s="11">
        <f t="shared" si="24"/>
        <v>2.9118989289581173E-2</v>
      </c>
    </row>
    <row r="202" spans="1:14">
      <c r="A202" s="9">
        <f t="shared" si="27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21"/>
        <v>556.6</v>
      </c>
      <c r="G202" s="11">
        <v>3.9183772314545871E-3</v>
      </c>
      <c r="H202" s="18">
        <f t="shared" si="25"/>
        <v>9.200584842089258</v>
      </c>
      <c r="I202" s="10">
        <f t="shared" si="22"/>
        <v>3.3830550464362203</v>
      </c>
      <c r="J202" s="10">
        <v>3.554085700246254</v>
      </c>
      <c r="K202" s="10">
        <v>6.9903849809149834E-2</v>
      </c>
      <c r="L202" s="247">
        <f t="shared" si="26"/>
        <v>6.9903849809149834E-2</v>
      </c>
      <c r="M202" s="10">
        <f t="shared" si="23"/>
        <v>16.207629438580884</v>
      </c>
      <c r="N202" s="11">
        <f t="shared" si="24"/>
        <v>2.9118989289581176E-2</v>
      </c>
    </row>
    <row r="203" spans="1:14">
      <c r="A203" s="9">
        <f t="shared" si="27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21"/>
        <v>151.5</v>
      </c>
      <c r="G203" s="11">
        <v>1.0665363826183433E-3</v>
      </c>
      <c r="H203" s="18">
        <f t="shared" si="25"/>
        <v>2.5042914185708272</v>
      </c>
      <c r="I203" s="10">
        <f t="shared" si="22"/>
        <v>0.9208279546084932</v>
      </c>
      <c r="J203" s="10">
        <v>0.96738049512631596</v>
      </c>
      <c r="K203" s="10">
        <v>1.9027009065911246E-2</v>
      </c>
      <c r="L203" s="247">
        <f t="shared" si="26"/>
        <v>1.9027009065911246E-2</v>
      </c>
      <c r="M203" s="10">
        <f t="shared" si="23"/>
        <v>4.4115268773715473</v>
      </c>
      <c r="N203" s="11">
        <f t="shared" si="24"/>
        <v>2.9118989289581169E-2</v>
      </c>
    </row>
    <row r="204" spans="1:14">
      <c r="A204" s="9">
        <f t="shared" si="27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21"/>
        <v>359.79999999999995</v>
      </c>
      <c r="G204" s="11">
        <v>2.532935910667194E-3</v>
      </c>
      <c r="H204" s="18">
        <f t="shared" si="25"/>
        <v>5.9474854944012119</v>
      </c>
      <c r="I204" s="10">
        <f t="shared" si="22"/>
        <v>2.1868904162913259</v>
      </c>
      <c r="J204" s="10">
        <v>2.2974488590524649</v>
      </c>
      <c r="K204" s="10">
        <v>4.5187576646302741E-2</v>
      </c>
      <c r="L204" s="247">
        <f t="shared" si="26"/>
        <v>4.5187576646302741E-2</v>
      </c>
      <c r="M204" s="10">
        <f t="shared" si="23"/>
        <v>10.477012346391305</v>
      </c>
      <c r="N204" s="11">
        <f t="shared" si="24"/>
        <v>2.9118989289581173E-2</v>
      </c>
    </row>
    <row r="205" spans="1:14">
      <c r="A205" s="9">
        <f t="shared" si="27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21"/>
        <v>383</v>
      </c>
      <c r="G205" s="11">
        <v>2.6962602940120493E-3</v>
      </c>
      <c r="H205" s="18">
        <f t="shared" si="25"/>
        <v>6.3309809459579327</v>
      </c>
      <c r="I205" s="10">
        <f t="shared" si="22"/>
        <v>2.327901693828732</v>
      </c>
      <c r="J205" s="10">
        <v>2.445588974477749</v>
      </c>
      <c r="K205" s="10">
        <v>4.8101283645174957E-2</v>
      </c>
      <c r="L205" s="247">
        <f t="shared" si="26"/>
        <v>4.8101283645174957E-2</v>
      </c>
      <c r="M205" s="10">
        <f t="shared" si="23"/>
        <v>11.152572897909589</v>
      </c>
      <c r="N205" s="11">
        <f t="shared" si="24"/>
        <v>2.9118989289581173E-2</v>
      </c>
    </row>
    <row r="206" spans="1:14">
      <c r="A206" s="9">
        <f t="shared" si="27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21"/>
        <v>353.6</v>
      </c>
      <c r="G206" s="11">
        <v>2.4892888771871039E-3</v>
      </c>
      <c r="H206" s="18">
        <f t="shared" si="25"/>
        <v>5.8449996409679512</v>
      </c>
      <c r="I206" s="10">
        <f t="shared" si="22"/>
        <v>2.1492063679839157</v>
      </c>
      <c r="J206" s="10">
        <v>2.2578596902750188</v>
      </c>
      <c r="K206" s="10">
        <v>4.4408913569017931E-2</v>
      </c>
      <c r="L206" s="247">
        <f t="shared" si="26"/>
        <v>4.4408913569017931E-2</v>
      </c>
      <c r="M206" s="10">
        <f t="shared" si="23"/>
        <v>10.296474612795905</v>
      </c>
      <c r="N206" s="11">
        <f t="shared" si="24"/>
        <v>2.9118989289581176E-2</v>
      </c>
    </row>
    <row r="207" spans="1:14">
      <c r="A207" s="9">
        <f t="shared" si="27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21"/>
        <v>548.24</v>
      </c>
      <c r="G207" s="11">
        <v>3.8595241346975613E-3</v>
      </c>
      <c r="H207" s="18">
        <f t="shared" si="25"/>
        <v>9.0623942397179551</v>
      </c>
      <c r="I207" s="10">
        <f t="shared" si="22"/>
        <v>3.3322423619442922</v>
      </c>
      <c r="J207" s="10">
        <v>3.5007041758947288</v>
      </c>
      <c r="K207" s="10">
        <v>6.8853910563004495E-2</v>
      </c>
      <c r="L207" s="247">
        <f t="shared" si="26"/>
        <v>6.8853910563004495E-2</v>
      </c>
      <c r="M207" s="10">
        <f t="shared" si="23"/>
        <v>15.964194688119981</v>
      </c>
      <c r="N207" s="11">
        <f t="shared" si="24"/>
        <v>2.9118989289581169E-2</v>
      </c>
    </row>
    <row r="208" spans="1:14">
      <c r="A208" s="9">
        <f t="shared" si="27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21"/>
        <v>153.69999999999999</v>
      </c>
      <c r="G208" s="11">
        <v>1.0820240396596657E-3</v>
      </c>
      <c r="H208" s="18">
        <f t="shared" si="25"/>
        <v>2.5406573665632748</v>
      </c>
      <c r="I208" s="10">
        <f t="shared" si="22"/>
        <v>0.93419971368531618</v>
      </c>
      <c r="J208" s="10">
        <v>0.98142826469250655</v>
      </c>
      <c r="K208" s="10">
        <v>1.9303308867528436E-2</v>
      </c>
      <c r="L208" s="247">
        <f t="shared" si="26"/>
        <v>1.9303308867528436E-2</v>
      </c>
      <c r="M208" s="10">
        <f t="shared" si="23"/>
        <v>4.475588653808626</v>
      </c>
      <c r="N208" s="11">
        <f t="shared" si="24"/>
        <v>2.9118989289581173E-2</v>
      </c>
    </row>
    <row r="209" spans="1:14">
      <c r="A209" s="9">
        <f t="shared" si="27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21"/>
        <v>287</v>
      </c>
      <c r="G209" s="11">
        <v>2.0204352594816138E-3</v>
      </c>
      <c r="H209" s="18">
        <f t="shared" si="25"/>
        <v>4.7441032153783977</v>
      </c>
      <c r="I209" s="10">
        <f t="shared" si="22"/>
        <v>1.7444067522946369</v>
      </c>
      <c r="J209" s="10">
        <v>1.8325953934076082</v>
      </c>
      <c r="K209" s="10">
        <v>3.6044565029151987E-2</v>
      </c>
      <c r="L209" s="247">
        <f t="shared" si="26"/>
        <v>3.6044565029151987E-2</v>
      </c>
      <c r="M209" s="10">
        <f t="shared" si="23"/>
        <v>8.3571499261097966</v>
      </c>
      <c r="N209" s="11">
        <f t="shared" si="24"/>
        <v>2.9118989289581173E-2</v>
      </c>
    </row>
    <row r="210" spans="1:14">
      <c r="A210" s="9">
        <f t="shared" si="27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21"/>
        <v>163</v>
      </c>
      <c r="G210" s="11">
        <v>1.1474945898798017E-3</v>
      </c>
      <c r="H210" s="18">
        <f t="shared" si="25"/>
        <v>2.6943861467131671</v>
      </c>
      <c r="I210" s="10">
        <f t="shared" si="22"/>
        <v>0.99072578614643159</v>
      </c>
      <c r="J210" s="10">
        <v>1.0408120178586764</v>
      </c>
      <c r="K210" s="10">
        <v>2.0471303483455661E-2</v>
      </c>
      <c r="L210" s="247">
        <f t="shared" si="26"/>
        <v>2.0471303483455661E-2</v>
      </c>
      <c r="M210" s="10">
        <f t="shared" si="23"/>
        <v>4.7463952542017305</v>
      </c>
      <c r="N210" s="11">
        <f t="shared" si="24"/>
        <v>2.9118989289581169E-2</v>
      </c>
    </row>
    <row r="211" spans="1:14">
      <c r="A211" s="9">
        <f t="shared" si="27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21"/>
        <v>250.48</v>
      </c>
      <c r="G211" s="11">
        <v>1.7633401525956609E-3</v>
      </c>
      <c r="H211" s="18">
        <f t="shared" si="25"/>
        <v>4.1404284787037673</v>
      </c>
      <c r="I211" s="10">
        <f t="shared" si="22"/>
        <v>1.5224355516193753</v>
      </c>
      <c r="J211" s="10">
        <v>1.5994024186088422</v>
      </c>
      <c r="K211" s="10">
        <v>3.145798832230659E-2</v>
      </c>
      <c r="L211" s="247">
        <f t="shared" si="26"/>
        <v>3.145798832230659E-2</v>
      </c>
      <c r="M211" s="10">
        <f t="shared" si="23"/>
        <v>7.2937244372542906</v>
      </c>
      <c r="N211" s="11">
        <f t="shared" si="24"/>
        <v>2.9118989289581169E-2</v>
      </c>
    </row>
    <row r="212" spans="1:14">
      <c r="A212" s="9">
        <f t="shared" si="27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21"/>
        <v>849.38</v>
      </c>
      <c r="G212" s="11">
        <v>5.9795027898902203E-3</v>
      </c>
      <c r="H212" s="18">
        <f t="shared" si="25"/>
        <v>14.04023132082963</v>
      </c>
      <c r="I212" s="10">
        <f t="shared" si="22"/>
        <v>5.1625930566690554</v>
      </c>
      <c r="J212" s="10">
        <v>5.4235884155141267</v>
      </c>
      <c r="K212" s="10">
        <v>0.10667432977164153</v>
      </c>
      <c r="L212" s="247">
        <f t="shared" si="26"/>
        <v>0.10667432977164153</v>
      </c>
      <c r="M212" s="10">
        <f t="shared" si="23"/>
        <v>24.733087122784454</v>
      </c>
      <c r="N212" s="11">
        <f t="shared" si="24"/>
        <v>2.9118989289581169E-2</v>
      </c>
    </row>
    <row r="213" spans="1:14">
      <c r="A213" s="9">
        <f t="shared" si="27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21"/>
        <v>413.7</v>
      </c>
      <c r="G213" s="11">
        <v>2.9123835081795949E-3</v>
      </c>
      <c r="H213" s="18">
        <f t="shared" si="25"/>
        <v>6.8384512202161796</v>
      </c>
      <c r="I213" s="10">
        <f t="shared" si="22"/>
        <v>2.5144985136734892</v>
      </c>
      <c r="J213" s="10">
        <v>2.6416192134241379</v>
      </c>
      <c r="K213" s="10">
        <v>5.1956921785923975E-2</v>
      </c>
      <c r="L213" s="247">
        <f t="shared" si="26"/>
        <v>5.1956921785923975E-2</v>
      </c>
      <c r="M213" s="10">
        <f t="shared" si="23"/>
        <v>12.046525869099732</v>
      </c>
      <c r="N213" s="11">
        <f t="shared" si="24"/>
        <v>2.9118989289581176E-2</v>
      </c>
    </row>
    <row r="214" spans="1:14">
      <c r="A214" s="9">
        <f t="shared" si="27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21"/>
        <v>301.8</v>
      </c>
      <c r="G214" s="11">
        <v>2.1246249523050563E-3</v>
      </c>
      <c r="H214" s="18">
        <f t="shared" si="25"/>
        <v>4.9887468655094107</v>
      </c>
      <c r="I214" s="10">
        <f t="shared" si="22"/>
        <v>1.8343622224478104</v>
      </c>
      <c r="J214" s="10">
        <v>1.9270985704892551</v>
      </c>
      <c r="K214" s="10">
        <v>3.7903309149122204E-2</v>
      </c>
      <c r="L214" s="247">
        <f t="shared" si="26"/>
        <v>3.7903309149122204E-2</v>
      </c>
      <c r="M214" s="10">
        <f t="shared" si="23"/>
        <v>8.788110967595598</v>
      </c>
      <c r="N214" s="11">
        <f t="shared" si="24"/>
        <v>2.9118989289581173E-2</v>
      </c>
    </row>
    <row r="215" spans="1:14">
      <c r="A215" s="9">
        <f t="shared" si="27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21"/>
        <v>417.1</v>
      </c>
      <c r="G215" s="11">
        <v>2.9363189781525479E-3</v>
      </c>
      <c r="H215" s="18">
        <f t="shared" si="25"/>
        <v>6.8946531398408712</v>
      </c>
      <c r="I215" s="10">
        <f t="shared" si="22"/>
        <v>2.5351639595194886</v>
      </c>
      <c r="J215" s="10">
        <v>2.6633294027537056</v>
      </c>
      <c r="K215" s="10">
        <v>5.2383930570241453E-2</v>
      </c>
      <c r="L215" s="247">
        <f t="shared" si="26"/>
        <v>5.2383930570241453E-2</v>
      </c>
      <c r="M215" s="10">
        <f t="shared" si="23"/>
        <v>12.145530432684307</v>
      </c>
      <c r="N215" s="11">
        <f t="shared" si="24"/>
        <v>2.9118989289581169E-2</v>
      </c>
    </row>
    <row r="216" spans="1:14">
      <c r="A216" s="9">
        <f t="shared" si="27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21"/>
        <v>191.3</v>
      </c>
      <c r="G216" s="11">
        <v>1.3467221781840865E-3</v>
      </c>
      <c r="H216" s="18">
        <f t="shared" si="25"/>
        <v>3.1621844777069259</v>
      </c>
      <c r="I216" s="10">
        <f t="shared" si="22"/>
        <v>1.1627352324528368</v>
      </c>
      <c r="J216" s="10">
        <v>1.2215174172783119</v>
      </c>
      <c r="K216" s="10">
        <v>2.4025523658804102E-2</v>
      </c>
      <c r="L216" s="247">
        <f t="shared" si="26"/>
        <v>2.4025523658804102E-2</v>
      </c>
      <c r="M216" s="10">
        <f t="shared" si="23"/>
        <v>5.5704626510968787</v>
      </c>
      <c r="N216" s="11">
        <f t="shared" si="24"/>
        <v>2.9118989289581173E-2</v>
      </c>
    </row>
    <row r="217" spans="1:14">
      <c r="A217" s="9">
        <f t="shared" si="27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21"/>
        <v>319.3</v>
      </c>
      <c r="G217" s="11">
        <v>2.2478222242246671E-3</v>
      </c>
      <c r="H217" s="18">
        <f t="shared" si="25"/>
        <v>5.2780214518129718</v>
      </c>
      <c r="I217" s="10">
        <f t="shared" si="22"/>
        <v>1.9407284878316298</v>
      </c>
      <c r="J217" s="10">
        <v>2.0388421920384996</v>
      </c>
      <c r="K217" s="10">
        <v>4.0101148480168061E-2</v>
      </c>
      <c r="L217" s="247">
        <f t="shared" si="26"/>
        <v>4.0101148480168061E-2</v>
      </c>
      <c r="M217" s="10">
        <f t="shared" si="23"/>
        <v>9.2976932801632692</v>
      </c>
      <c r="N217" s="11">
        <f t="shared" si="24"/>
        <v>2.9118989289581173E-2</v>
      </c>
    </row>
    <row r="218" spans="1:14">
      <c r="A218" s="9">
        <f t="shared" si="27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21"/>
        <v>481.74</v>
      </c>
      <c r="G218" s="11">
        <v>3.391374501403041E-3</v>
      </c>
      <c r="H218" s="18">
        <f t="shared" si="25"/>
        <v>7.9631508117644243</v>
      </c>
      <c r="I218" s="10">
        <f t="shared" si="22"/>
        <v>2.9280505534857788</v>
      </c>
      <c r="J218" s="10">
        <v>3.0760784140076001</v>
      </c>
      <c r="K218" s="10">
        <v>6.0502121105030254E-2</v>
      </c>
      <c r="L218" s="247">
        <f t="shared" si="26"/>
        <v>6.0502121105030254E-2</v>
      </c>
      <c r="M218" s="10">
        <f t="shared" si="23"/>
        <v>14.027781900362834</v>
      </c>
      <c r="N218" s="11">
        <f t="shared" si="24"/>
        <v>2.9118989289581173E-2</v>
      </c>
    </row>
    <row r="219" spans="1:14">
      <c r="A219" s="9">
        <f t="shared" si="27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21"/>
        <v>503.3</v>
      </c>
      <c r="G219" s="11">
        <v>3.5431535404080012E-3</v>
      </c>
      <c r="H219" s="18">
        <f t="shared" si="25"/>
        <v>8.3195371020904112</v>
      </c>
      <c r="I219" s="10">
        <f t="shared" si="22"/>
        <v>3.0590937924386443</v>
      </c>
      <c r="J219" s="10">
        <v>3.213746555756269</v>
      </c>
      <c r="K219" s="10">
        <v>6.3209859160878734E-2</v>
      </c>
      <c r="L219" s="247">
        <f t="shared" si="26"/>
        <v>6.3209859160878734E-2</v>
      </c>
      <c r="M219" s="10">
        <f t="shared" si="23"/>
        <v>14.655587309446204</v>
      </c>
      <c r="N219" s="11">
        <f t="shared" si="24"/>
        <v>2.9118989289581173E-2</v>
      </c>
    </row>
    <row r="220" spans="1:14">
      <c r="A220" s="9">
        <f t="shared" si="27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21"/>
        <v>97.1</v>
      </c>
      <c r="G220" s="11">
        <v>6.8356886305109658E-4</v>
      </c>
      <c r="H220" s="18">
        <f t="shared" si="25"/>
        <v>1.6050607045757579</v>
      </c>
      <c r="I220" s="10">
        <f t="shared" si="22"/>
        <v>0.59018082107250625</v>
      </c>
      <c r="J220" s="10">
        <v>0.62001746585323614</v>
      </c>
      <c r="K220" s="10">
        <v>1.2194868516831563E-2</v>
      </c>
      <c r="L220" s="247">
        <f t="shared" si="26"/>
        <v>1.2194868516831563E-2</v>
      </c>
      <c r="M220" s="10">
        <f t="shared" si="23"/>
        <v>2.8274538600183319</v>
      </c>
      <c r="N220" s="11">
        <f t="shared" si="24"/>
        <v>2.9118989289581173E-2</v>
      </c>
    </row>
    <row r="221" spans="1:14">
      <c r="A221" s="9">
        <f t="shared" si="27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21"/>
        <v>727.33</v>
      </c>
      <c r="G221" s="11">
        <v>5.120289816302308E-3</v>
      </c>
      <c r="H221" s="18">
        <f t="shared" si="25"/>
        <v>12.022747706066797</v>
      </c>
      <c r="I221" s="10">
        <f t="shared" si="22"/>
        <v>4.4207643315207612</v>
      </c>
      <c r="J221" s="10">
        <v>4.6442564720806825</v>
      </c>
      <c r="K221" s="10">
        <v>9.1345970322833175E-2</v>
      </c>
      <c r="L221" s="247">
        <f t="shared" si="26"/>
        <v>9.1345970322833175E-2</v>
      </c>
      <c r="M221" s="10">
        <f t="shared" si="23"/>
        <v>21.179114479991078</v>
      </c>
      <c r="N221" s="11">
        <f t="shared" si="24"/>
        <v>2.9118989289581176E-2</v>
      </c>
    </row>
    <row r="222" spans="1:14">
      <c r="A222" s="9">
        <f t="shared" si="27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21"/>
        <v>628.35</v>
      </c>
      <c r="G222" s="11">
        <v>4.4234860463249906E-3</v>
      </c>
      <c r="H222" s="18">
        <f t="shared" si="25"/>
        <v>10.386610645933857</v>
      </c>
      <c r="I222" s="10">
        <f t="shared" si="22"/>
        <v>3.8191567345098796</v>
      </c>
      <c r="J222" s="10">
        <v>4.0122345485981565</v>
      </c>
      <c r="K222" s="10">
        <v>7.8914991066437831E-2</v>
      </c>
      <c r="L222" s="247">
        <f t="shared" si="26"/>
        <v>7.8914991066437831E-2</v>
      </c>
      <c r="M222" s="10">
        <f t="shared" si="23"/>
        <v>18.29691692010833</v>
      </c>
      <c r="N222" s="11">
        <f t="shared" si="24"/>
        <v>2.9118989289581173E-2</v>
      </c>
    </row>
    <row r="223" spans="1:14">
      <c r="A223" s="9">
        <f t="shared" si="27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21"/>
        <v>2817.6</v>
      </c>
      <c r="G223" s="11">
        <v>1.9835464763468279E-2</v>
      </c>
      <c r="H223" s="18">
        <f t="shared" si="25"/>
        <v>46.574861392509327</v>
      </c>
      <c r="I223" s="10">
        <f t="shared" si="22"/>
        <v>17.125576534025679</v>
      </c>
      <c r="J223" s="10">
        <v>17.991361604408631</v>
      </c>
      <c r="K223" s="10">
        <v>0.3538646913802741</v>
      </c>
      <c r="L223" s="247">
        <f t="shared" si="26"/>
        <v>0.3538646913802741</v>
      </c>
      <c r="M223" s="10">
        <f t="shared" si="23"/>
        <v>82.045664222323907</v>
      </c>
      <c r="N223" s="11">
        <f t="shared" si="24"/>
        <v>2.9118989289581173E-2</v>
      </c>
    </row>
    <row r="224" spans="1:14">
      <c r="A224" s="9">
        <f t="shared" si="27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21"/>
        <v>629.26</v>
      </c>
      <c r="G224" s="11">
        <v>4.4298923044648096E-3</v>
      </c>
      <c r="H224" s="18">
        <f t="shared" si="25"/>
        <v>10.40165292442164</v>
      </c>
      <c r="I224" s="10">
        <f t="shared" si="22"/>
        <v>3.8246877803098371</v>
      </c>
      <c r="J224" s="10">
        <v>4.0180452169187157</v>
      </c>
      <c r="K224" s="10">
        <v>7.9029278711652204E-2</v>
      </c>
      <c r="L224" s="247">
        <f t="shared" si="26"/>
        <v>7.9029278711652204E-2</v>
      </c>
      <c r="M224" s="10">
        <f t="shared" si="23"/>
        <v>18.323415200361843</v>
      </c>
      <c r="N224" s="11">
        <f t="shared" si="24"/>
        <v>2.9118989289581166E-2</v>
      </c>
    </row>
    <row r="225" spans="1:14">
      <c r="A225" s="9">
        <f t="shared" si="27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21"/>
        <v>531.4</v>
      </c>
      <c r="G225" s="11">
        <v>3.7409731598903474E-3</v>
      </c>
      <c r="H225" s="18">
        <f t="shared" si="25"/>
        <v>8.7840294378121282</v>
      </c>
      <c r="I225" s="10">
        <f t="shared" si="22"/>
        <v>3.2298876242835197</v>
      </c>
      <c r="J225" s="10">
        <v>3.3931748852153416</v>
      </c>
      <c r="K225" s="10">
        <v>6.6738961172443795E-2</v>
      </c>
      <c r="L225" s="247">
        <f t="shared" si="26"/>
        <v>6.6738961172443795E-2</v>
      </c>
      <c r="M225" s="10">
        <f t="shared" si="23"/>
        <v>15.473830908483432</v>
      </c>
      <c r="N225" s="11">
        <f t="shared" si="24"/>
        <v>2.9118989289581169E-2</v>
      </c>
    </row>
    <row r="226" spans="1:14">
      <c r="A226" s="9">
        <f t="shared" si="27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21"/>
        <v>423.85</v>
      </c>
      <c r="G226" s="11">
        <v>2.9838379258929691E-3</v>
      </c>
      <c r="H226" s="18">
        <f t="shared" si="25"/>
        <v>7.0062304802722446</v>
      </c>
      <c r="I226" s="10">
        <f t="shared" si="22"/>
        <v>2.5761909475961047</v>
      </c>
      <c r="J226" s="10">
        <v>2.7064305139226996</v>
      </c>
      <c r="K226" s="10">
        <v>5.3231668597930569E-2</v>
      </c>
      <c r="L226" s="247">
        <f t="shared" si="26"/>
        <v>5.3231668597930569E-2</v>
      </c>
      <c r="M226" s="10">
        <f t="shared" si="23"/>
        <v>12.342083610388979</v>
      </c>
      <c r="N226" s="11">
        <f t="shared" si="24"/>
        <v>2.9118989289581169E-2</v>
      </c>
    </row>
    <row r="227" spans="1:14">
      <c r="A227" s="9">
        <f t="shared" si="27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21"/>
        <v>379.4</v>
      </c>
      <c r="G227" s="11">
        <v>2.6709168552171581E-3</v>
      </c>
      <c r="H227" s="18">
        <f t="shared" si="25"/>
        <v>6.2714730310612001</v>
      </c>
      <c r="I227" s="10">
        <f t="shared" si="22"/>
        <v>2.3060206335212037</v>
      </c>
      <c r="J227" s="10">
        <v>2.4226017151876187</v>
      </c>
      <c r="K227" s="10">
        <v>4.7649156697074098E-2</v>
      </c>
      <c r="L227" s="247">
        <f t="shared" si="26"/>
        <v>4.7649156697074098E-2</v>
      </c>
      <c r="M227" s="10">
        <f t="shared" si="23"/>
        <v>11.047744536467098</v>
      </c>
      <c r="N227" s="11">
        <f t="shared" si="24"/>
        <v>2.9118989289581176E-2</v>
      </c>
    </row>
    <row r="228" spans="1:14">
      <c r="A228" s="9">
        <f t="shared" si="27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21"/>
        <v>2490.7000000000003</v>
      </c>
      <c r="G228" s="11">
        <v>1.7534139724009953E-2</v>
      </c>
      <c r="H228" s="18">
        <f t="shared" si="25"/>
        <v>41.17121212035881</v>
      </c>
      <c r="I228" s="10">
        <f t="shared" si="22"/>
        <v>15.138654696655935</v>
      </c>
      <c r="J228" s="10">
        <v>15.903990753868747</v>
      </c>
      <c r="K228" s="10">
        <v>0.31280905267633757</v>
      </c>
      <c r="L228" s="247">
        <f t="shared" si="26"/>
        <v>0.31280905267633757</v>
      </c>
      <c r="M228" s="10">
        <f t="shared" si="23"/>
        <v>72.526666623559834</v>
      </c>
      <c r="N228" s="11">
        <f t="shared" si="24"/>
        <v>2.9118989289581173E-2</v>
      </c>
    </row>
    <row r="229" spans="1:14">
      <c r="A229" s="9">
        <f t="shared" si="27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21"/>
        <v>635.55000000000007</v>
      </c>
      <c r="G229" s="11">
        <v>4.474172923914773E-3</v>
      </c>
      <c r="H229" s="18">
        <f t="shared" si="25"/>
        <v>10.505626475727322</v>
      </c>
      <c r="I229" s="10">
        <f t="shared" si="22"/>
        <v>3.8629188551249367</v>
      </c>
      <c r="J229" s="10">
        <v>4.0582090671784163</v>
      </c>
      <c r="K229" s="10">
        <v>7.9819244962639549E-2</v>
      </c>
      <c r="L229" s="247">
        <f t="shared" si="26"/>
        <v>7.9819244962639549E-2</v>
      </c>
      <c r="M229" s="10">
        <f t="shared" si="23"/>
        <v>18.506573642993313</v>
      </c>
      <c r="N229" s="11">
        <f t="shared" si="24"/>
        <v>2.9118989289581169E-2</v>
      </c>
    </row>
    <row r="230" spans="1:14">
      <c r="A230" s="9">
        <f t="shared" si="27"/>
        <v>225</v>
      </c>
      <c r="B230" s="8" t="s">
        <v>543</v>
      </c>
      <c r="C230" s="8">
        <f>димвенканали!C230</f>
        <v>185.1</v>
      </c>
      <c r="D230" s="8">
        <f>димвенканали!D230</f>
        <v>0</v>
      </c>
      <c r="E230" s="8">
        <f>димвенканали!E230</f>
        <v>0</v>
      </c>
      <c r="F230" s="8">
        <f t="shared" si="21"/>
        <v>185.1</v>
      </c>
      <c r="G230" s="11">
        <v>1.3030751447039956E-3</v>
      </c>
      <c r="H230" s="18">
        <f t="shared" si="25"/>
        <v>3.0596986242736639</v>
      </c>
      <c r="I230" s="10">
        <f t="shared" si="22"/>
        <v>1.1250511841454263</v>
      </c>
      <c r="J230" s="10">
        <v>1.1819282485008651</v>
      </c>
      <c r="K230" s="10">
        <v>2.3246860581519282E-2</v>
      </c>
      <c r="L230" s="247">
        <f t="shared" si="26"/>
        <v>2.3246860581519282E-2</v>
      </c>
      <c r="M230" s="10">
        <f t="shared" si="23"/>
        <v>5.3899249175014745</v>
      </c>
      <c r="N230" s="11">
        <f t="shared" si="24"/>
        <v>2.9118989289581169E-2</v>
      </c>
    </row>
    <row r="231" spans="1:14">
      <c r="A231" s="9">
        <f t="shared" si="27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21"/>
        <v>243.18</v>
      </c>
      <c r="G231" s="11">
        <v>1.7119492905949092E-3</v>
      </c>
      <c r="H231" s="18">
        <f t="shared" si="25"/>
        <v>4.0197596512742821</v>
      </c>
      <c r="I231" s="10">
        <f t="shared" si="22"/>
        <v>1.4780656237735537</v>
      </c>
      <c r="J231" s="10">
        <v>1.5527893650483005</v>
      </c>
      <c r="K231" s="10">
        <v>3.0541175344213179E-2</v>
      </c>
      <c r="L231" s="247">
        <f t="shared" si="26"/>
        <v>3.0541175344213179E-2</v>
      </c>
      <c r="M231" s="10">
        <f t="shared" si="23"/>
        <v>7.0811558154403498</v>
      </c>
      <c r="N231" s="11">
        <f t="shared" si="24"/>
        <v>2.9118989289581173E-2</v>
      </c>
    </row>
    <row r="232" spans="1:14">
      <c r="A232" s="9">
        <f t="shared" si="27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21"/>
        <v>187.37</v>
      </c>
      <c r="G232" s="11">
        <v>1.3190555908329966E-3</v>
      </c>
      <c r="H232" s="18">
        <f t="shared" si="25"/>
        <v>3.0972216706113262</v>
      </c>
      <c r="I232" s="10">
        <f t="shared" si="22"/>
        <v>1.1388484082837846</v>
      </c>
      <c r="J232" s="10">
        <v>1.196422992553253</v>
      </c>
      <c r="K232" s="10">
        <v>2.353195174046066E-2</v>
      </c>
      <c r="L232" s="247">
        <f t="shared" si="26"/>
        <v>2.353195174046066E-2</v>
      </c>
      <c r="M232" s="10">
        <f t="shared" si="23"/>
        <v>5.4560250231888245</v>
      </c>
      <c r="N232" s="11">
        <f t="shared" si="24"/>
        <v>2.9118989289581173E-2</v>
      </c>
    </row>
    <row r="233" spans="1:14">
      <c r="A233" s="9">
        <f t="shared" si="27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21"/>
        <v>227.1</v>
      </c>
      <c r="G233" s="11">
        <v>1.5987485973110612E-3</v>
      </c>
      <c r="H233" s="18">
        <f t="shared" si="25"/>
        <v>3.7539576314022103</v>
      </c>
      <c r="I233" s="10">
        <f t="shared" si="22"/>
        <v>1.3803302210665929</v>
      </c>
      <c r="J233" s="10">
        <v>1.4501129402190518</v>
      </c>
      <c r="K233" s="10">
        <v>2.8521674976029331E-2</v>
      </c>
      <c r="L233" s="247">
        <f t="shared" si="26"/>
        <v>2.8521674976029331E-2</v>
      </c>
      <c r="M233" s="10">
        <f t="shared" si="23"/>
        <v>6.6129224676638847</v>
      </c>
      <c r="N233" s="11">
        <f t="shared" si="24"/>
        <v>2.9118989289581176E-2</v>
      </c>
    </row>
    <row r="234" spans="1:14">
      <c r="A234" s="9">
        <f t="shared" si="27"/>
        <v>229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21"/>
        <v>195.09</v>
      </c>
      <c r="G234" s="11">
        <v>1.3734031873598191E-3</v>
      </c>
      <c r="H234" s="18">
        <f t="shared" si="25"/>
        <v>3.2248330881120966</v>
      </c>
      <c r="I234" s="10">
        <f t="shared" si="22"/>
        <v>1.185771126498818</v>
      </c>
      <c r="J234" s="10">
        <v>1.2457178930309767</v>
      </c>
      <c r="K234" s="10">
        <v>2.4501512862499172E-2</v>
      </c>
      <c r="L234" s="247">
        <f t="shared" si="26"/>
        <v>2.4501512862499172E-2</v>
      </c>
      <c r="M234" s="10">
        <f t="shared" si="23"/>
        <v>5.6808236205043903</v>
      </c>
      <c r="N234" s="11">
        <f t="shared" si="24"/>
        <v>2.9118989289581169E-2</v>
      </c>
    </row>
    <row r="235" spans="1:14">
      <c r="A235" s="9">
        <f t="shared" si="27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21"/>
        <v>120.7</v>
      </c>
      <c r="G235" s="11">
        <v>8.4970918403982866E-4</v>
      </c>
      <c r="H235" s="18">
        <f t="shared" si="25"/>
        <v>1.9951681466765601</v>
      </c>
      <c r="I235" s="10">
        <f t="shared" si="22"/>
        <v>0.73362332753297121</v>
      </c>
      <c r="J235" s="10">
        <v>0.77071172119964582</v>
      </c>
      <c r="K235" s="10">
        <v>1.5158811843270543E-2</v>
      </c>
      <c r="L235" s="247">
        <f t="shared" si="26"/>
        <v>1.5158811843270543E-2</v>
      </c>
      <c r="M235" s="10">
        <f t="shared" si="23"/>
        <v>3.5146620072524475</v>
      </c>
      <c r="N235" s="11">
        <f t="shared" si="24"/>
        <v>2.9118989289581173E-2</v>
      </c>
    </row>
    <row r="236" spans="1:14">
      <c r="A236" s="9">
        <f t="shared" si="27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21"/>
        <v>194.05</v>
      </c>
      <c r="G236" s="11">
        <v>1.3660817494857394E-3</v>
      </c>
      <c r="H236" s="18">
        <f t="shared" si="25"/>
        <v>3.2076419126974853</v>
      </c>
      <c r="I236" s="10">
        <f t="shared" si="22"/>
        <v>1.1794499312988656</v>
      </c>
      <c r="J236" s="10">
        <v>1.2390771292360503</v>
      </c>
      <c r="K236" s="10">
        <v>2.4370898410825591E-2</v>
      </c>
      <c r="L236" s="247">
        <f t="shared" si="26"/>
        <v>2.4370898410825591E-2</v>
      </c>
      <c r="M236" s="10">
        <f t="shared" si="23"/>
        <v>5.6505398716432271</v>
      </c>
      <c r="N236" s="11">
        <f t="shared" si="24"/>
        <v>2.9118989289581173E-2</v>
      </c>
    </row>
    <row r="237" spans="1:14">
      <c r="A237" s="9">
        <f t="shared" si="27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21"/>
        <v>127.3</v>
      </c>
      <c r="G237" s="11">
        <v>8.9617215516379608E-4</v>
      </c>
      <c r="H237" s="18">
        <f t="shared" si="25"/>
        <v>2.1042659906539032</v>
      </c>
      <c r="I237" s="10">
        <f t="shared" si="22"/>
        <v>0.77373860476344025</v>
      </c>
      <c r="J237" s="10">
        <v>0.8128550298982179</v>
      </c>
      <c r="K237" s="10">
        <v>1.5987711248122122E-2</v>
      </c>
      <c r="L237" s="247">
        <f t="shared" si="26"/>
        <v>1.5987711248122122E-2</v>
      </c>
      <c r="M237" s="10">
        <f t="shared" si="23"/>
        <v>3.7068473365636838</v>
      </c>
      <c r="N237" s="11">
        <f t="shared" si="24"/>
        <v>2.9118989289581176E-2</v>
      </c>
    </row>
    <row r="238" spans="1:14">
      <c r="A238" s="9">
        <f t="shared" si="27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21"/>
        <v>116.4</v>
      </c>
      <c r="G238" s="11">
        <v>8.1943785436815295E-4</v>
      </c>
      <c r="H238" s="18">
        <f t="shared" si="25"/>
        <v>1.9240892483276852</v>
      </c>
      <c r="I238" s="10">
        <f t="shared" si="22"/>
        <v>0.70748761661008996</v>
      </c>
      <c r="J238" s="10">
        <v>0.74325471704754575</v>
      </c>
      <c r="K238" s="10">
        <v>1.4618771321927848E-2</v>
      </c>
      <c r="L238" s="247">
        <f t="shared" si="26"/>
        <v>1.4618771321927848E-2</v>
      </c>
      <c r="M238" s="10">
        <f t="shared" si="23"/>
        <v>3.3894503533072484</v>
      </c>
      <c r="N238" s="11">
        <f t="shared" si="24"/>
        <v>2.9118989289581169E-2</v>
      </c>
    </row>
    <row r="239" spans="1:14">
      <c r="A239" s="9">
        <f t="shared" si="27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21"/>
        <v>182.2</v>
      </c>
      <c r="G239" s="11">
        <v>1.2826595967858887E-3</v>
      </c>
      <c r="H239" s="18">
        <f t="shared" si="25"/>
        <v>3.011761692829074</v>
      </c>
      <c r="I239" s="10">
        <f t="shared" si="22"/>
        <v>1.1074247744532506</v>
      </c>
      <c r="J239" s="10">
        <v>1.1634107340727047</v>
      </c>
      <c r="K239" s="10">
        <v>2.2882647206660254E-2</v>
      </c>
      <c r="L239" s="247">
        <f t="shared" si="26"/>
        <v>2.2882647206660254E-2</v>
      </c>
      <c r="M239" s="10">
        <f t="shared" si="23"/>
        <v>5.3054798485616894</v>
      </c>
      <c r="N239" s="11">
        <f t="shared" si="24"/>
        <v>2.9118989289581173E-2</v>
      </c>
    </row>
    <row r="240" spans="1:14">
      <c r="A240" s="9">
        <f t="shared" si="27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21"/>
        <v>113.4</v>
      </c>
      <c r="G240" s="11">
        <v>7.9831832203907684E-4</v>
      </c>
      <c r="H240" s="18">
        <f t="shared" si="25"/>
        <v>1.8744993192470747</v>
      </c>
      <c r="I240" s="10">
        <f t="shared" si="22"/>
        <v>0.68925339968714938</v>
      </c>
      <c r="J240" s="10">
        <v>0.7240986676391038</v>
      </c>
      <c r="K240" s="10">
        <v>1.424199886517713E-2</v>
      </c>
      <c r="L240" s="247">
        <f t="shared" si="26"/>
        <v>1.424199886517713E-2</v>
      </c>
      <c r="M240" s="10">
        <f t="shared" si="23"/>
        <v>3.3020933854385048</v>
      </c>
      <c r="N240" s="11">
        <f t="shared" si="24"/>
        <v>2.9118989289581169E-2</v>
      </c>
    </row>
    <row r="241" spans="1:14">
      <c r="A241" s="9">
        <f t="shared" si="27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21"/>
        <v>186.10000000000002</v>
      </c>
      <c r="G241" s="11">
        <v>1.3101149888136879E-3</v>
      </c>
      <c r="H241" s="18">
        <f t="shared" si="25"/>
        <v>3.0762286006338679</v>
      </c>
      <c r="I241" s="10">
        <f t="shared" si="22"/>
        <v>1.1311292564530733</v>
      </c>
      <c r="J241" s="10">
        <v>1.1883135983036792</v>
      </c>
      <c r="K241" s="10">
        <v>2.337245140043619E-2</v>
      </c>
      <c r="L241" s="247">
        <f t="shared" si="26"/>
        <v>2.337245140043619E-2</v>
      </c>
      <c r="M241" s="10">
        <f t="shared" si="23"/>
        <v>5.4190439067910567</v>
      </c>
      <c r="N241" s="11">
        <f t="shared" si="24"/>
        <v>2.9118989289581173E-2</v>
      </c>
    </row>
    <row r="242" spans="1:14">
      <c r="A242" s="9">
        <f t="shared" si="27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21"/>
        <v>182.7</v>
      </c>
      <c r="G242" s="11">
        <v>1.2861795188407346E-3</v>
      </c>
      <c r="H242" s="18">
        <f t="shared" si="25"/>
        <v>3.0200266810091754</v>
      </c>
      <c r="I242" s="10">
        <f t="shared" si="22"/>
        <v>1.1104638106070739</v>
      </c>
      <c r="J242" s="10">
        <v>1.1666034089741115</v>
      </c>
      <c r="K242" s="10">
        <v>2.2945442616118705E-2</v>
      </c>
      <c r="L242" s="247">
        <f t="shared" si="26"/>
        <v>2.2945442616118705E-2</v>
      </c>
      <c r="M242" s="10">
        <f t="shared" si="23"/>
        <v>5.3200393432064796</v>
      </c>
      <c r="N242" s="11">
        <f t="shared" si="24"/>
        <v>2.9118989289581169E-2</v>
      </c>
    </row>
    <row r="243" spans="1:14">
      <c r="A243" s="9">
        <f t="shared" si="27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21"/>
        <v>76.3</v>
      </c>
      <c r="G243" s="11">
        <v>5.3714010556950222E-4</v>
      </c>
      <c r="H243" s="18">
        <f t="shared" si="25"/>
        <v>1.2612371962835254</v>
      </c>
      <c r="I243" s="10">
        <f t="shared" si="22"/>
        <v>0.46375691707345229</v>
      </c>
      <c r="J243" s="10">
        <v>0.4872021899547056</v>
      </c>
      <c r="K243" s="10">
        <v>9.5825794833599189E-3</v>
      </c>
      <c r="L243" s="247">
        <f t="shared" si="26"/>
        <v>9.5825794833599189E-3</v>
      </c>
      <c r="M243" s="10">
        <f t="shared" si="23"/>
        <v>2.2217788827950433</v>
      </c>
      <c r="N243" s="11">
        <f t="shared" si="24"/>
        <v>2.9118989289581173E-2</v>
      </c>
    </row>
    <row r="244" spans="1:14">
      <c r="A244" s="9">
        <f t="shared" si="27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21"/>
        <v>258.8</v>
      </c>
      <c r="G244" s="11">
        <v>1.8219116555882988E-3</v>
      </c>
      <c r="H244" s="18">
        <f t="shared" si="25"/>
        <v>4.2779578820206607</v>
      </c>
      <c r="I244" s="10">
        <f t="shared" ref="I244:I265" si="28">H244*0.3677</f>
        <v>1.5730051132189971</v>
      </c>
      <c r="J244" s="10">
        <v>1.6525285289682545</v>
      </c>
      <c r="K244" s="10">
        <v>3.250290393569525E-2</v>
      </c>
      <c r="L244" s="247">
        <f t="shared" si="26"/>
        <v>3.250290393569525E-2</v>
      </c>
      <c r="M244" s="10">
        <f t="shared" ref="M244:M257" si="29">H244+I244+J244+L244</f>
        <v>7.5359944281436073</v>
      </c>
      <c r="N244" s="11">
        <f t="shared" ref="N244:N257" si="30">M244/F244</f>
        <v>2.9118989289581169E-2</v>
      </c>
    </row>
    <row r="245" spans="1:14">
      <c r="A245" s="9">
        <f t="shared" si="27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21"/>
        <v>164.85</v>
      </c>
      <c r="G245" s="11">
        <v>1.1605183014827319E-3</v>
      </c>
      <c r="H245" s="18">
        <f t="shared" si="25"/>
        <v>2.7249666029795434</v>
      </c>
      <c r="I245" s="10">
        <f t="shared" si="28"/>
        <v>1.0019702199155782</v>
      </c>
      <c r="J245" s="10">
        <v>1.0526249149938822</v>
      </c>
      <c r="K245" s="10">
        <v>2.0703646498451939E-2</v>
      </c>
      <c r="L245" s="247">
        <f t="shared" si="26"/>
        <v>2.0703646498451939E-2</v>
      </c>
      <c r="M245" s="10">
        <f t="shared" si="29"/>
        <v>4.8002653843874565</v>
      </c>
      <c r="N245" s="11">
        <f t="shared" si="30"/>
        <v>2.9118989289581176E-2</v>
      </c>
    </row>
    <row r="246" spans="1:14">
      <c r="A246" s="9">
        <f t="shared" si="27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ref="F246:F265" si="31">C246+D246+E246</f>
        <v>188.2</v>
      </c>
      <c r="G246" s="11">
        <v>1.3248986614440409E-3</v>
      </c>
      <c r="H246" s="18">
        <f t="shared" si="25"/>
        <v>3.1109415509902947</v>
      </c>
      <c r="I246" s="10">
        <f t="shared" si="28"/>
        <v>1.1438932082991315</v>
      </c>
      <c r="J246" s="10">
        <v>1.2017228328895884</v>
      </c>
      <c r="K246" s="10">
        <v>2.363619212016169E-2</v>
      </c>
      <c r="L246" s="247">
        <f t="shared" si="26"/>
        <v>2.363619212016169E-2</v>
      </c>
      <c r="M246" s="10">
        <f t="shared" si="29"/>
        <v>5.4801937842991766</v>
      </c>
      <c r="N246" s="11">
        <f t="shared" si="30"/>
        <v>2.9118989289581173E-2</v>
      </c>
    </row>
    <row r="247" spans="1:14">
      <c r="A247" s="9">
        <f t="shared" si="27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31"/>
        <v>146.69999999999999</v>
      </c>
      <c r="G247" s="11">
        <v>1.0327451308918215E-3</v>
      </c>
      <c r="H247" s="18">
        <f t="shared" si="25"/>
        <v>2.4249475320418505</v>
      </c>
      <c r="I247" s="10">
        <f t="shared" si="28"/>
        <v>0.89165320753178856</v>
      </c>
      <c r="J247" s="10">
        <v>0.93673081607280884</v>
      </c>
      <c r="K247" s="10">
        <v>1.8424173135110095E-2</v>
      </c>
      <c r="L247" s="247">
        <f t="shared" si="26"/>
        <v>1.8424173135110095E-2</v>
      </c>
      <c r="M247" s="10">
        <f t="shared" si="29"/>
        <v>4.2717557287815584</v>
      </c>
      <c r="N247" s="11">
        <f t="shared" si="30"/>
        <v>2.9118989289581176E-2</v>
      </c>
    </row>
    <row r="248" spans="1:14">
      <c r="A248" s="9">
        <f t="shared" si="27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31"/>
        <v>472.42</v>
      </c>
      <c r="G248" s="11">
        <v>3.3257631543007113E-3</v>
      </c>
      <c r="H248" s="18">
        <f t="shared" si="25"/>
        <v>7.8090914320873281</v>
      </c>
      <c r="I248" s="10">
        <f t="shared" si="28"/>
        <v>2.8714029195785109</v>
      </c>
      <c r="J248" s="10">
        <v>3.0165669538453743</v>
      </c>
      <c r="K248" s="10">
        <v>5.9331614672724693E-2</v>
      </c>
      <c r="L248" s="247">
        <f t="shared" si="26"/>
        <v>5.9331614672724693E-2</v>
      </c>
      <c r="M248" s="10">
        <f t="shared" si="29"/>
        <v>13.756392920183938</v>
      </c>
      <c r="N248" s="11">
        <f t="shared" si="30"/>
        <v>2.9118989289581173E-2</v>
      </c>
    </row>
    <row r="249" spans="1:14">
      <c r="A249" s="9">
        <f t="shared" si="27"/>
        <v>244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31"/>
        <v>260.05</v>
      </c>
      <c r="G249" s="11">
        <v>1.8307114607254138E-3</v>
      </c>
      <c r="H249" s="18">
        <f t="shared" si="25"/>
        <v>4.2986203524709152</v>
      </c>
      <c r="I249" s="10">
        <f t="shared" si="28"/>
        <v>1.5806027036035557</v>
      </c>
      <c r="J249" s="10">
        <v>1.660510216221772</v>
      </c>
      <c r="K249" s="10">
        <v>3.265989245934138E-2</v>
      </c>
      <c r="L249" s="247">
        <f t="shared" si="26"/>
        <v>3.265989245934138E-2</v>
      </c>
      <c r="M249" s="10">
        <f t="shared" si="29"/>
        <v>7.5723931647555842</v>
      </c>
      <c r="N249" s="11">
        <f t="shared" si="30"/>
        <v>2.9118989289581173E-2</v>
      </c>
    </row>
    <row r="250" spans="1:14">
      <c r="A250" s="9">
        <f t="shared" si="27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31"/>
        <v>233.91</v>
      </c>
      <c r="G250" s="11">
        <v>1.646689935698064E-3</v>
      </c>
      <c r="H250" s="18">
        <f t="shared" si="25"/>
        <v>3.866526770415196</v>
      </c>
      <c r="I250" s="10">
        <f t="shared" si="28"/>
        <v>1.4217218934816678</v>
      </c>
      <c r="J250" s="10">
        <v>1.4935971723762149</v>
      </c>
      <c r="K250" s="10">
        <v>2.937694845285346E-2</v>
      </c>
      <c r="L250" s="247">
        <f t="shared" si="26"/>
        <v>2.937694845285346E-2</v>
      </c>
      <c r="M250" s="10">
        <f t="shared" si="29"/>
        <v>6.8112227847259321</v>
      </c>
      <c r="N250" s="11">
        <f t="shared" si="30"/>
        <v>2.9118989289581173E-2</v>
      </c>
    </row>
    <row r="251" spans="1:14">
      <c r="A251" s="9">
        <f t="shared" si="27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31"/>
        <v>267.60000000000002</v>
      </c>
      <c r="G251" s="11">
        <v>1.8838622837535888E-3</v>
      </c>
      <c r="H251" s="18">
        <f t="shared" si="25"/>
        <v>4.4234216739904513</v>
      </c>
      <c r="I251" s="10">
        <f t="shared" si="28"/>
        <v>1.626492149526289</v>
      </c>
      <c r="J251" s="10">
        <v>1.7087196072330175</v>
      </c>
      <c r="K251" s="10">
        <v>3.3608103142164024E-2</v>
      </c>
      <c r="L251" s="247">
        <f t="shared" si="26"/>
        <v>3.3608103142164024E-2</v>
      </c>
      <c r="M251" s="10">
        <f t="shared" si="29"/>
        <v>7.7922415338919215</v>
      </c>
      <c r="N251" s="11">
        <f t="shared" si="30"/>
        <v>2.9118989289581169E-2</v>
      </c>
    </row>
    <row r="252" spans="1:14">
      <c r="A252" s="9">
        <f t="shared" si="27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31"/>
        <v>214.65</v>
      </c>
      <c r="G252" s="11">
        <v>1.5111025381453953E-3</v>
      </c>
      <c r="H252" s="18">
        <f t="shared" si="25"/>
        <v>3.5481594257176767</v>
      </c>
      <c r="I252" s="10">
        <f t="shared" si="28"/>
        <v>1.3046582208363899</v>
      </c>
      <c r="J252" s="10">
        <v>1.3706153351740178</v>
      </c>
      <c r="K252" s="10">
        <v>2.6958069280513853E-2</v>
      </c>
      <c r="L252" s="247">
        <f t="shared" si="26"/>
        <v>2.6958069280513853E-2</v>
      </c>
      <c r="M252" s="10">
        <f t="shared" si="29"/>
        <v>6.2503910510085987</v>
      </c>
      <c r="N252" s="11">
        <f t="shared" si="30"/>
        <v>2.9118989289581173E-2</v>
      </c>
    </row>
    <row r="253" spans="1:14">
      <c r="A253" s="9">
        <f t="shared" si="27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31"/>
        <v>189.78</v>
      </c>
      <c r="G253" s="11">
        <v>1.3360216151373544E-3</v>
      </c>
      <c r="H253" s="18">
        <f t="shared" si="25"/>
        <v>3.1370589136394162</v>
      </c>
      <c r="I253" s="10">
        <f t="shared" si="28"/>
        <v>1.1534965625452134</v>
      </c>
      <c r="J253" s="10">
        <v>1.2118116855780345</v>
      </c>
      <c r="K253" s="10">
        <v>2.3834625614050402E-2</v>
      </c>
      <c r="L253" s="247">
        <f t="shared" si="26"/>
        <v>2.3834625614050402E-2</v>
      </c>
      <c r="M253" s="10">
        <f t="shared" si="29"/>
        <v>5.5262017873767144</v>
      </c>
      <c r="N253" s="11">
        <f t="shared" si="30"/>
        <v>2.9118989289581169E-2</v>
      </c>
    </row>
    <row r="254" spans="1:14">
      <c r="A254" s="9">
        <f t="shared" si="27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31"/>
        <v>406.04</v>
      </c>
      <c r="G254" s="11">
        <v>2.8584583022993539E-3</v>
      </c>
      <c r="H254" s="18">
        <f t="shared" si="25"/>
        <v>6.7118316012970203</v>
      </c>
      <c r="I254" s="10">
        <f t="shared" si="28"/>
        <v>2.4679404797969147</v>
      </c>
      <c r="J254" s="10">
        <v>2.5927074339345828</v>
      </c>
      <c r="K254" s="10">
        <v>5.0994896113020473E-2</v>
      </c>
      <c r="L254" s="247">
        <f t="shared" si="26"/>
        <v>5.0994896113020473E-2</v>
      </c>
      <c r="M254" s="10">
        <f t="shared" si="29"/>
        <v>11.82347441114154</v>
      </c>
      <c r="N254" s="11">
        <f t="shared" si="30"/>
        <v>2.9118989289581173E-2</v>
      </c>
    </row>
    <row r="255" spans="1:14">
      <c r="A255" s="9">
        <f t="shared" si="27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31"/>
        <v>732.01</v>
      </c>
      <c r="G255" s="11">
        <v>5.1532362867356667E-3</v>
      </c>
      <c r="H255" s="18">
        <f t="shared" si="25"/>
        <v>12.10010799543255</v>
      </c>
      <c r="I255" s="10">
        <f t="shared" si="28"/>
        <v>4.4492097099205488</v>
      </c>
      <c r="J255" s="10">
        <v>4.6741399091578515</v>
      </c>
      <c r="K255" s="10">
        <v>9.1933735355364296E-2</v>
      </c>
      <c r="L255" s="247">
        <f t="shared" si="26"/>
        <v>9.1933735355364296E-2</v>
      </c>
      <c r="M255" s="10">
        <f t="shared" si="29"/>
        <v>21.315391349866314</v>
      </c>
      <c r="N255" s="11">
        <f t="shared" si="30"/>
        <v>2.9118989289581173E-2</v>
      </c>
    </row>
    <row r="256" spans="1:14">
      <c r="A256" s="9">
        <f t="shared" si="27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31"/>
        <v>985.05</v>
      </c>
      <c r="G256" s="11">
        <v>6.9345984402521387E-3</v>
      </c>
      <c r="H256" s="18">
        <f t="shared" si="25"/>
        <v>16.282853213618438</v>
      </c>
      <c r="I256" s="10">
        <f t="shared" si="28"/>
        <v>5.9872051266474999</v>
      </c>
      <c r="J256" s="10">
        <v>6.2898888232618972</v>
      </c>
      <c r="K256" s="10">
        <v>0.12371323617409816</v>
      </c>
      <c r="L256" s="247">
        <f t="shared" si="26"/>
        <v>0.12371323617409816</v>
      </c>
      <c r="M256" s="10">
        <f t="shared" si="29"/>
        <v>28.683660399701932</v>
      </c>
      <c r="N256" s="11">
        <f t="shared" si="30"/>
        <v>2.9118989289581173E-2</v>
      </c>
    </row>
    <row r="257" spans="1:14">
      <c r="A257" s="9">
        <f t="shared" si="27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31"/>
        <v>589.46</v>
      </c>
      <c r="G257" s="11">
        <v>4.1497065088990674E-3</v>
      </c>
      <c r="H257" s="18">
        <f t="shared" si="25"/>
        <v>9.7437598652855435</v>
      </c>
      <c r="I257" s="10">
        <f t="shared" si="28"/>
        <v>3.5827805024654946</v>
      </c>
      <c r="J257" s="10">
        <v>3.7639082947667211</v>
      </c>
      <c r="K257" s="10">
        <v>7.4030764118759362E-2</v>
      </c>
      <c r="L257" s="247">
        <f t="shared" si="26"/>
        <v>7.4030764118759362E-2</v>
      </c>
      <c r="M257" s="10">
        <f t="shared" si="29"/>
        <v>17.164479426636518</v>
      </c>
      <c r="N257" s="11">
        <f t="shared" si="30"/>
        <v>2.9118989289581169E-2</v>
      </c>
    </row>
    <row r="258" spans="1:14">
      <c r="A258" s="9">
        <f t="shared" si="27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31"/>
        <v>229.7</v>
      </c>
      <c r="G258" s="11">
        <v>1.6170521919962604E-3</v>
      </c>
      <c r="H258" s="18">
        <f t="shared" si="25"/>
        <v>3.7969355699387388</v>
      </c>
      <c r="I258" s="10">
        <f t="shared" si="28"/>
        <v>1.3961332090664744</v>
      </c>
      <c r="J258" s="10">
        <v>1.466714849706368</v>
      </c>
      <c r="K258" s="10">
        <v>2.8848211105213285E-2</v>
      </c>
      <c r="L258" s="247">
        <f t="shared" si="26"/>
        <v>2.8848211105213285E-2</v>
      </c>
      <c r="M258" s="10">
        <f t="shared" ref="M258:M265" si="32">H258+I258+J258+L258</f>
        <v>6.6886318398167948</v>
      </c>
      <c r="N258" s="83">
        <f t="shared" ref="N258:N265" si="33">M258/F258</f>
        <v>2.9118989289581173E-2</v>
      </c>
    </row>
    <row r="259" spans="1:14">
      <c r="A259" s="9">
        <f t="shared" si="27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31"/>
        <v>3064.9700000000003</v>
      </c>
      <c r="G259" s="11">
        <v>2.1576911000882798E-2</v>
      </c>
      <c r="H259" s="18">
        <f t="shared" si="25"/>
        <v>50.663881644732861</v>
      </c>
      <c r="I259" s="10">
        <f t="shared" si="28"/>
        <v>18.629109280768276</v>
      </c>
      <c r="J259" s="10">
        <v>19.570905585130724</v>
      </c>
      <c r="K259" s="10">
        <v>0.38493209225574909</v>
      </c>
      <c r="L259" s="247">
        <f t="shared" si="26"/>
        <v>0.38493209225574909</v>
      </c>
      <c r="M259" s="10">
        <f t="shared" si="32"/>
        <v>89.248828602887613</v>
      </c>
      <c r="N259" s="83">
        <f t="shared" si="33"/>
        <v>2.9118989289581173E-2</v>
      </c>
    </row>
    <row r="260" spans="1:14">
      <c r="A260" s="9">
        <f t="shared" si="27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31"/>
        <v>3276.1600000000003</v>
      </c>
      <c r="G260" s="11">
        <v>2.3063655678408658E-2</v>
      </c>
      <c r="H260" s="18">
        <f t="shared" ref="H260:H323" si="34">G260*$O$2</f>
        <v>54.154847352244232</v>
      </c>
      <c r="I260" s="10">
        <f t="shared" si="28"/>
        <v>19.912737371420207</v>
      </c>
      <c r="J260" s="10">
        <v>20.919427609987004</v>
      </c>
      <c r="K260" s="10">
        <v>0.41145561730281044</v>
      </c>
      <c r="L260" s="247">
        <f t="shared" si="26"/>
        <v>0.41145561730281044</v>
      </c>
      <c r="M260" s="10">
        <f t="shared" si="32"/>
        <v>95.398467950954256</v>
      </c>
      <c r="N260" s="83">
        <f t="shared" si="33"/>
        <v>2.9118989289581169E-2</v>
      </c>
    </row>
    <row r="261" spans="1:14" s="210" customFormat="1">
      <c r="A261" s="9">
        <f t="shared" si="27"/>
        <v>256</v>
      </c>
      <c r="B261" s="203" t="s">
        <v>1323</v>
      </c>
      <c r="C261" s="8">
        <f>димвенканали!C261</f>
        <v>1829.3</v>
      </c>
      <c r="D261" s="8">
        <f>димвенканали!D261</f>
        <v>222</v>
      </c>
      <c r="E261" s="8">
        <f>димвенканали!E261</f>
        <v>0</v>
      </c>
      <c r="F261" s="8">
        <f t="shared" si="31"/>
        <v>2051.3000000000002</v>
      </c>
      <c r="G261" s="205">
        <v>1.44E-2</v>
      </c>
      <c r="H261" s="206">
        <f t="shared" si="34"/>
        <v>33.812063999999999</v>
      </c>
      <c r="I261" s="200">
        <f t="shared" si="28"/>
        <v>12.432695932800002</v>
      </c>
      <c r="J261" s="200">
        <v>7.1651437947284116</v>
      </c>
      <c r="K261" s="200">
        <v>0.14452178428869455</v>
      </c>
      <c r="L261" s="247">
        <f t="shared" ref="L261:L324" si="35">K261*$L$2</f>
        <v>0.14452178428869455</v>
      </c>
      <c r="M261" s="200">
        <f t="shared" si="32"/>
        <v>53.554425511817108</v>
      </c>
      <c r="N261" s="208">
        <f t="shared" si="33"/>
        <v>2.6107553995913375E-2</v>
      </c>
    </row>
    <row r="262" spans="1:14" s="210" customFormat="1">
      <c r="A262" s="9">
        <f t="shared" si="27"/>
        <v>257</v>
      </c>
      <c r="B262" s="203" t="s">
        <v>1324</v>
      </c>
      <c r="C262" s="8">
        <f>димвенканали!C262</f>
        <v>2200.46</v>
      </c>
      <c r="D262" s="8">
        <f>димвенканали!D262</f>
        <v>0</v>
      </c>
      <c r="E262" s="8">
        <f>димвенканали!E262</f>
        <v>0</v>
      </c>
      <c r="F262" s="8">
        <f t="shared" si="31"/>
        <v>2200.46</v>
      </c>
      <c r="G262" s="205">
        <v>1.55E-2</v>
      </c>
      <c r="H262" s="206">
        <f t="shared" si="34"/>
        <v>36.394930000000002</v>
      </c>
      <c r="I262" s="200">
        <f t="shared" si="28"/>
        <v>13.382415761000003</v>
      </c>
      <c r="J262" s="200">
        <v>7.6861562494750038</v>
      </c>
      <c r="K262" s="200">
        <v>0.15503066614142288</v>
      </c>
      <c r="L262" s="247">
        <f t="shared" si="35"/>
        <v>0.15503066614142288</v>
      </c>
      <c r="M262" s="200">
        <f t="shared" si="32"/>
        <v>57.618532676616432</v>
      </c>
      <c r="N262" s="208">
        <f t="shared" si="33"/>
        <v>2.6184767128971411E-2</v>
      </c>
    </row>
    <row r="263" spans="1:14" s="210" customFormat="1">
      <c r="A263" s="9">
        <f t="shared" si="27"/>
        <v>258</v>
      </c>
      <c r="B263" s="203" t="s">
        <v>1325</v>
      </c>
      <c r="C263" s="8">
        <f>димвенканали!C263</f>
        <v>1202.04</v>
      </c>
      <c r="D263" s="8">
        <f>димвенканали!D263</f>
        <v>0</v>
      </c>
      <c r="E263" s="8">
        <f>димвенканали!E263</f>
        <v>0</v>
      </c>
      <c r="F263" s="8">
        <f t="shared" si="31"/>
        <v>1202.04</v>
      </c>
      <c r="G263" s="205">
        <v>8.5000000000000006E-3</v>
      </c>
      <c r="H263" s="206">
        <f t="shared" si="34"/>
        <v>19.95851</v>
      </c>
      <c r="I263" s="200">
        <f t="shared" si="28"/>
        <v>7.3387441270000009</v>
      </c>
      <c r="J263" s="200">
        <v>4.198698116811455</v>
      </c>
      <c r="K263" s="200">
        <v>8.4688229701351522E-2</v>
      </c>
      <c r="L263" s="247">
        <f t="shared" si="35"/>
        <v>8.4688229701351522E-2</v>
      </c>
      <c r="M263" s="200">
        <f t="shared" si="32"/>
        <v>31.580640473512812</v>
      </c>
      <c r="N263" s="208">
        <f t="shared" si="33"/>
        <v>2.6272537081555365E-2</v>
      </c>
    </row>
    <row r="264" spans="1:14" s="210" customFormat="1">
      <c r="A264" s="9">
        <f t="shared" ref="A264:A327" si="36">A263+1</f>
        <v>259</v>
      </c>
      <c r="B264" s="203" t="s">
        <v>1326</v>
      </c>
      <c r="C264" s="8">
        <f>димвенканали!C264</f>
        <v>1991.48</v>
      </c>
      <c r="D264" s="8">
        <f>димвенканали!D264</f>
        <v>74</v>
      </c>
      <c r="E264" s="8">
        <f>димвенканали!E264</f>
        <v>0</v>
      </c>
      <c r="F264" s="8">
        <f t="shared" si="31"/>
        <v>2065.48</v>
      </c>
      <c r="G264" s="205">
        <v>1.4500000000000001E-2</v>
      </c>
      <c r="H264" s="206">
        <f t="shared" si="34"/>
        <v>34.046869999999998</v>
      </c>
      <c r="I264" s="200">
        <f t="shared" si="28"/>
        <v>12.519034099000001</v>
      </c>
      <c r="J264" s="200">
        <v>7.2146742091042926</v>
      </c>
      <c r="K264" s="200">
        <v>0.14552081851148677</v>
      </c>
      <c r="L264" s="247">
        <f t="shared" si="35"/>
        <v>0.14552081851148677</v>
      </c>
      <c r="M264" s="200">
        <f t="shared" si="32"/>
        <v>53.926099126615782</v>
      </c>
      <c r="N264" s="208">
        <f t="shared" si="33"/>
        <v>2.6108264968247467E-2</v>
      </c>
    </row>
    <row r="265" spans="1:14" s="210" customFormat="1">
      <c r="A265" s="9">
        <f t="shared" si="36"/>
        <v>260</v>
      </c>
      <c r="B265" s="203" t="s">
        <v>1327</v>
      </c>
      <c r="C265" s="8">
        <f>димвенканали!C265</f>
        <v>179.2</v>
      </c>
      <c r="D265" s="8">
        <f>димвенканали!D265</f>
        <v>0</v>
      </c>
      <c r="E265" s="8">
        <f>димвенканали!E265</f>
        <v>0</v>
      </c>
      <c r="F265" s="8">
        <f t="shared" si="31"/>
        <v>179.2</v>
      </c>
      <c r="G265" s="205">
        <v>1.2999999999999999E-3</v>
      </c>
      <c r="H265" s="206">
        <f t="shared" si="34"/>
        <v>3.0524779999999998</v>
      </c>
      <c r="I265" s="200">
        <f t="shared" si="28"/>
        <v>1.1223961605999999</v>
      </c>
      <c r="J265" s="200">
        <v>0.62594148491948076</v>
      </c>
      <c r="K265" s="200">
        <v>1.2625312603975068E-2</v>
      </c>
      <c r="L265" s="247">
        <f t="shared" si="35"/>
        <v>1.2625312603975068E-2</v>
      </c>
      <c r="M265" s="200">
        <f t="shared" si="32"/>
        <v>4.8134409581234561</v>
      </c>
      <c r="N265" s="208">
        <f t="shared" si="33"/>
        <v>2.6860719632385358E-2</v>
      </c>
    </row>
    <row r="266" spans="1:14">
      <c r="A266" s="9">
        <f t="shared" si="36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37">C266+D266+E266</f>
        <v>885.79</v>
      </c>
      <c r="G266" s="11">
        <v>0</v>
      </c>
      <c r="H266" s="18">
        <f t="shared" si="34"/>
        <v>0</v>
      </c>
      <c r="I266" s="10">
        <f t="shared" ref="I266:I329" si="38">H266*0.3677</f>
        <v>0</v>
      </c>
      <c r="J266" s="10">
        <v>0</v>
      </c>
      <c r="K266" s="10">
        <v>0</v>
      </c>
      <c r="L266" s="247">
        <f t="shared" si="35"/>
        <v>0</v>
      </c>
      <c r="M266" s="10">
        <f t="shared" ref="M266:M329" si="39">H266+I266+J266+L266</f>
        <v>0</v>
      </c>
      <c r="N266" s="11">
        <f t="shared" ref="N266:N329" si="40">M266/F266</f>
        <v>0</v>
      </c>
    </row>
    <row r="267" spans="1:14">
      <c r="A267" s="9">
        <f t="shared" si="36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37"/>
        <v>530.1</v>
      </c>
      <c r="G267" s="11">
        <v>0</v>
      </c>
      <c r="H267" s="18">
        <f t="shared" si="34"/>
        <v>0</v>
      </c>
      <c r="I267" s="10">
        <f t="shared" si="38"/>
        <v>0</v>
      </c>
      <c r="J267" s="10">
        <v>0</v>
      </c>
      <c r="K267" s="10">
        <v>0</v>
      </c>
      <c r="L267" s="247">
        <f t="shared" si="35"/>
        <v>0</v>
      </c>
      <c r="M267" s="10">
        <f t="shared" si="39"/>
        <v>0</v>
      </c>
      <c r="N267" s="11">
        <f t="shared" si="40"/>
        <v>0</v>
      </c>
    </row>
    <row r="268" spans="1:14">
      <c r="A268" s="9">
        <f t="shared" si="36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37"/>
        <v>543.29999999999995</v>
      </c>
      <c r="G268" s="11">
        <v>0</v>
      </c>
      <c r="H268" s="18">
        <f t="shared" si="34"/>
        <v>0</v>
      </c>
      <c r="I268" s="10">
        <f t="shared" si="38"/>
        <v>0</v>
      </c>
      <c r="J268" s="10">
        <v>0</v>
      </c>
      <c r="K268" s="10">
        <v>0</v>
      </c>
      <c r="L268" s="247">
        <f t="shared" si="35"/>
        <v>0</v>
      </c>
      <c r="M268" s="10">
        <f t="shared" si="39"/>
        <v>0</v>
      </c>
      <c r="N268" s="11">
        <f t="shared" si="40"/>
        <v>0</v>
      </c>
    </row>
    <row r="269" spans="1:14">
      <c r="A269" s="9">
        <f t="shared" si="36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37"/>
        <v>453.6</v>
      </c>
      <c r="G269" s="11">
        <v>0</v>
      </c>
      <c r="H269" s="18">
        <f t="shared" si="34"/>
        <v>0</v>
      </c>
      <c r="I269" s="10">
        <f t="shared" si="38"/>
        <v>0</v>
      </c>
      <c r="J269" s="10">
        <v>0</v>
      </c>
      <c r="K269" s="10">
        <v>0</v>
      </c>
      <c r="L269" s="247">
        <f t="shared" si="35"/>
        <v>0</v>
      </c>
      <c r="M269" s="10">
        <f t="shared" si="39"/>
        <v>0</v>
      </c>
      <c r="N269" s="11">
        <f t="shared" si="40"/>
        <v>0</v>
      </c>
    </row>
    <row r="270" spans="1:14">
      <c r="A270" s="9">
        <f t="shared" si="36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37"/>
        <v>442.1</v>
      </c>
      <c r="G270" s="11">
        <v>0</v>
      </c>
      <c r="H270" s="18">
        <f t="shared" si="34"/>
        <v>0</v>
      </c>
      <c r="I270" s="10">
        <f t="shared" si="38"/>
        <v>0</v>
      </c>
      <c r="J270" s="10">
        <v>0</v>
      </c>
      <c r="K270" s="10">
        <v>0</v>
      </c>
      <c r="L270" s="247">
        <f t="shared" si="35"/>
        <v>0</v>
      </c>
      <c r="M270" s="10">
        <f t="shared" si="39"/>
        <v>0</v>
      </c>
      <c r="N270" s="11">
        <f t="shared" si="40"/>
        <v>0</v>
      </c>
    </row>
    <row r="271" spans="1:14">
      <c r="A271" s="9">
        <f t="shared" si="36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37"/>
        <v>560.20000000000005</v>
      </c>
      <c r="G271" s="11">
        <v>0</v>
      </c>
      <c r="H271" s="18">
        <f t="shared" si="34"/>
        <v>0</v>
      </c>
      <c r="I271" s="10">
        <f t="shared" si="38"/>
        <v>0</v>
      </c>
      <c r="J271" s="10">
        <v>0</v>
      </c>
      <c r="K271" s="10">
        <v>0</v>
      </c>
      <c r="L271" s="247">
        <f t="shared" si="35"/>
        <v>0</v>
      </c>
      <c r="M271" s="10">
        <f t="shared" si="39"/>
        <v>0</v>
      </c>
      <c r="N271" s="11">
        <f t="shared" si="40"/>
        <v>0</v>
      </c>
    </row>
    <row r="272" spans="1:14">
      <c r="A272" s="9">
        <f t="shared" si="36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37"/>
        <v>522.29999999999995</v>
      </c>
      <c r="G272" s="11">
        <v>0</v>
      </c>
      <c r="H272" s="18">
        <f t="shared" si="34"/>
        <v>0</v>
      </c>
      <c r="I272" s="10">
        <f t="shared" si="38"/>
        <v>0</v>
      </c>
      <c r="J272" s="10">
        <v>0</v>
      </c>
      <c r="K272" s="10">
        <v>0</v>
      </c>
      <c r="L272" s="247">
        <f t="shared" si="35"/>
        <v>0</v>
      </c>
      <c r="M272" s="10">
        <f t="shared" si="39"/>
        <v>0</v>
      </c>
      <c r="N272" s="11">
        <f t="shared" si="40"/>
        <v>0</v>
      </c>
    </row>
    <row r="273" spans="1:14">
      <c r="A273" s="9">
        <f t="shared" si="36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37"/>
        <v>831.1</v>
      </c>
      <c r="G273" s="11">
        <v>0</v>
      </c>
      <c r="H273" s="18">
        <f t="shared" si="34"/>
        <v>0</v>
      </c>
      <c r="I273" s="10">
        <f t="shared" si="38"/>
        <v>0</v>
      </c>
      <c r="J273" s="10">
        <v>0</v>
      </c>
      <c r="K273" s="10">
        <v>0</v>
      </c>
      <c r="L273" s="247">
        <f t="shared" si="35"/>
        <v>0</v>
      </c>
      <c r="M273" s="10">
        <f t="shared" si="39"/>
        <v>0</v>
      </c>
      <c r="N273" s="11">
        <f t="shared" si="40"/>
        <v>0</v>
      </c>
    </row>
    <row r="274" spans="1:14">
      <c r="A274" s="9">
        <f t="shared" si="36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37"/>
        <v>778.5</v>
      </c>
      <c r="G274" s="11">
        <v>0</v>
      </c>
      <c r="H274" s="18">
        <f t="shared" si="34"/>
        <v>0</v>
      </c>
      <c r="I274" s="10">
        <f t="shared" si="38"/>
        <v>0</v>
      </c>
      <c r="J274" s="10">
        <v>0</v>
      </c>
      <c r="K274" s="10">
        <v>0</v>
      </c>
      <c r="L274" s="247">
        <f t="shared" si="35"/>
        <v>0</v>
      </c>
      <c r="M274" s="10">
        <f t="shared" si="39"/>
        <v>0</v>
      </c>
      <c r="N274" s="11">
        <f t="shared" si="40"/>
        <v>0</v>
      </c>
    </row>
    <row r="275" spans="1:14">
      <c r="A275" s="9">
        <f t="shared" si="36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37"/>
        <v>791.9</v>
      </c>
      <c r="G275" s="11">
        <v>0</v>
      </c>
      <c r="H275" s="18">
        <f t="shared" si="34"/>
        <v>0</v>
      </c>
      <c r="I275" s="10">
        <f t="shared" si="38"/>
        <v>0</v>
      </c>
      <c r="J275" s="10">
        <v>0</v>
      </c>
      <c r="K275" s="10">
        <v>0</v>
      </c>
      <c r="L275" s="247">
        <f t="shared" si="35"/>
        <v>0</v>
      </c>
      <c r="M275" s="10">
        <f t="shared" si="39"/>
        <v>0</v>
      </c>
      <c r="N275" s="11">
        <f t="shared" si="40"/>
        <v>0</v>
      </c>
    </row>
    <row r="276" spans="1:14">
      <c r="A276" s="9">
        <f t="shared" si="36"/>
        <v>271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37"/>
        <v>397</v>
      </c>
      <c r="G276" s="11">
        <v>0</v>
      </c>
      <c r="H276" s="18">
        <f t="shared" si="34"/>
        <v>0</v>
      </c>
      <c r="I276" s="10">
        <f t="shared" si="38"/>
        <v>0</v>
      </c>
      <c r="J276" s="10">
        <v>0</v>
      </c>
      <c r="K276" s="10">
        <v>0</v>
      </c>
      <c r="L276" s="247">
        <f t="shared" si="35"/>
        <v>0</v>
      </c>
      <c r="M276" s="10">
        <f t="shared" si="39"/>
        <v>0</v>
      </c>
      <c r="N276" s="11">
        <f t="shared" si="40"/>
        <v>0</v>
      </c>
    </row>
    <row r="277" spans="1:14">
      <c r="A277" s="9">
        <f t="shared" si="36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37"/>
        <v>442.3</v>
      </c>
      <c r="G277" s="11">
        <v>0</v>
      </c>
      <c r="H277" s="18">
        <f t="shared" si="34"/>
        <v>0</v>
      </c>
      <c r="I277" s="10">
        <f t="shared" si="38"/>
        <v>0</v>
      </c>
      <c r="J277" s="10">
        <v>0</v>
      </c>
      <c r="K277" s="10">
        <v>0</v>
      </c>
      <c r="L277" s="247">
        <f t="shared" si="35"/>
        <v>0</v>
      </c>
      <c r="M277" s="10">
        <f t="shared" si="39"/>
        <v>0</v>
      </c>
      <c r="N277" s="11">
        <f t="shared" si="40"/>
        <v>0</v>
      </c>
    </row>
    <row r="278" spans="1:14">
      <c r="A278" s="9">
        <f t="shared" si="36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37"/>
        <v>484.7</v>
      </c>
      <c r="G278" s="11">
        <v>0</v>
      </c>
      <c r="H278" s="18">
        <f t="shared" si="34"/>
        <v>0</v>
      </c>
      <c r="I278" s="10">
        <f t="shared" si="38"/>
        <v>0</v>
      </c>
      <c r="J278" s="10">
        <v>0</v>
      </c>
      <c r="K278" s="10">
        <v>0</v>
      </c>
      <c r="L278" s="247">
        <f t="shared" si="35"/>
        <v>0</v>
      </c>
      <c r="M278" s="10">
        <f t="shared" si="39"/>
        <v>0</v>
      </c>
      <c r="N278" s="11">
        <f t="shared" si="40"/>
        <v>0</v>
      </c>
    </row>
    <row r="279" spans="1:14">
      <c r="A279" s="9">
        <f t="shared" si="36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37"/>
        <v>554.70000000000005</v>
      </c>
      <c r="G279" s="11">
        <v>0</v>
      </c>
      <c r="H279" s="18">
        <f t="shared" si="34"/>
        <v>0</v>
      </c>
      <c r="I279" s="10">
        <f t="shared" si="38"/>
        <v>0</v>
      </c>
      <c r="J279" s="10">
        <v>0</v>
      </c>
      <c r="K279" s="10">
        <v>0</v>
      </c>
      <c r="L279" s="247">
        <f t="shared" si="35"/>
        <v>0</v>
      </c>
      <c r="M279" s="10">
        <f t="shared" si="39"/>
        <v>0</v>
      </c>
      <c r="N279" s="11">
        <f t="shared" si="40"/>
        <v>0</v>
      </c>
    </row>
    <row r="280" spans="1:14">
      <c r="A280" s="9">
        <f t="shared" si="36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37"/>
        <v>380.3</v>
      </c>
      <c r="G280" s="11">
        <v>0</v>
      </c>
      <c r="H280" s="18">
        <f t="shared" si="34"/>
        <v>0</v>
      </c>
      <c r="I280" s="10">
        <f t="shared" si="38"/>
        <v>0</v>
      </c>
      <c r="J280" s="10">
        <v>0</v>
      </c>
      <c r="K280" s="10">
        <v>0</v>
      </c>
      <c r="L280" s="247">
        <f t="shared" si="35"/>
        <v>0</v>
      </c>
      <c r="M280" s="10">
        <f t="shared" si="39"/>
        <v>0</v>
      </c>
      <c r="N280" s="11">
        <f t="shared" si="40"/>
        <v>0</v>
      </c>
    </row>
    <row r="281" spans="1:14">
      <c r="A281" s="9">
        <f t="shared" si="36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37"/>
        <v>372</v>
      </c>
      <c r="G281" s="11">
        <v>0</v>
      </c>
      <c r="H281" s="18">
        <f t="shared" si="34"/>
        <v>0</v>
      </c>
      <c r="I281" s="10">
        <f t="shared" si="38"/>
        <v>0</v>
      </c>
      <c r="J281" s="10">
        <v>0</v>
      </c>
      <c r="K281" s="10">
        <v>0</v>
      </c>
      <c r="L281" s="247">
        <f t="shared" si="35"/>
        <v>0</v>
      </c>
      <c r="M281" s="10">
        <f t="shared" si="39"/>
        <v>0</v>
      </c>
      <c r="N281" s="11">
        <f t="shared" si="40"/>
        <v>0</v>
      </c>
    </row>
    <row r="282" spans="1:14">
      <c r="A282" s="9">
        <f t="shared" si="36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37"/>
        <v>367.70000000000005</v>
      </c>
      <c r="G282" s="11">
        <v>0</v>
      </c>
      <c r="H282" s="18">
        <f t="shared" si="34"/>
        <v>0</v>
      </c>
      <c r="I282" s="10">
        <f t="shared" si="38"/>
        <v>0</v>
      </c>
      <c r="J282" s="10">
        <v>0</v>
      </c>
      <c r="K282" s="10">
        <v>0</v>
      </c>
      <c r="L282" s="247">
        <f t="shared" si="35"/>
        <v>0</v>
      </c>
      <c r="M282" s="10">
        <f t="shared" si="39"/>
        <v>0</v>
      </c>
      <c r="N282" s="11">
        <f t="shared" si="40"/>
        <v>0</v>
      </c>
    </row>
    <row r="283" spans="1:14">
      <c r="A283" s="9">
        <f t="shared" si="36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37"/>
        <v>246.5</v>
      </c>
      <c r="G283" s="11">
        <v>0</v>
      </c>
      <c r="H283" s="18">
        <f t="shared" si="34"/>
        <v>0</v>
      </c>
      <c r="I283" s="10">
        <f t="shared" si="38"/>
        <v>0</v>
      </c>
      <c r="J283" s="10">
        <v>0</v>
      </c>
      <c r="K283" s="10">
        <v>0</v>
      </c>
      <c r="L283" s="247">
        <f t="shared" si="35"/>
        <v>0</v>
      </c>
      <c r="M283" s="10">
        <f t="shared" si="39"/>
        <v>0</v>
      </c>
      <c r="N283" s="11">
        <f t="shared" si="40"/>
        <v>0</v>
      </c>
    </row>
    <row r="284" spans="1:14">
      <c r="A284" s="9">
        <f t="shared" si="36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37"/>
        <v>255.7</v>
      </c>
      <c r="G284" s="11">
        <v>0</v>
      </c>
      <c r="H284" s="18">
        <f t="shared" si="34"/>
        <v>0</v>
      </c>
      <c r="I284" s="10">
        <f t="shared" si="38"/>
        <v>0</v>
      </c>
      <c r="J284" s="10">
        <v>0</v>
      </c>
      <c r="K284" s="10">
        <v>0</v>
      </c>
      <c r="L284" s="247">
        <f t="shared" si="35"/>
        <v>0</v>
      </c>
      <c r="M284" s="10">
        <f t="shared" si="39"/>
        <v>0</v>
      </c>
      <c r="N284" s="11">
        <f t="shared" si="40"/>
        <v>0</v>
      </c>
    </row>
    <row r="285" spans="1:14">
      <c r="A285" s="9">
        <f t="shared" si="36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37"/>
        <v>460.8</v>
      </c>
      <c r="G285" s="11">
        <v>0</v>
      </c>
      <c r="H285" s="18">
        <f t="shared" si="34"/>
        <v>0</v>
      </c>
      <c r="I285" s="10">
        <f t="shared" si="38"/>
        <v>0</v>
      </c>
      <c r="J285" s="10">
        <v>0</v>
      </c>
      <c r="K285" s="10">
        <v>0</v>
      </c>
      <c r="L285" s="247">
        <f t="shared" si="35"/>
        <v>0</v>
      </c>
      <c r="M285" s="10">
        <f t="shared" si="39"/>
        <v>0</v>
      </c>
      <c r="N285" s="11">
        <f t="shared" si="40"/>
        <v>0</v>
      </c>
    </row>
    <row r="286" spans="1:14">
      <c r="A286" s="9">
        <f t="shared" si="36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37"/>
        <v>473.6</v>
      </c>
      <c r="G286" s="11">
        <v>0</v>
      </c>
      <c r="H286" s="18">
        <f t="shared" si="34"/>
        <v>0</v>
      </c>
      <c r="I286" s="10">
        <f t="shared" si="38"/>
        <v>0</v>
      </c>
      <c r="J286" s="10">
        <v>0</v>
      </c>
      <c r="K286" s="10">
        <v>0</v>
      </c>
      <c r="L286" s="247">
        <f t="shared" si="35"/>
        <v>0</v>
      </c>
      <c r="M286" s="10">
        <f t="shared" si="39"/>
        <v>0</v>
      </c>
      <c r="N286" s="11">
        <f t="shared" si="40"/>
        <v>0</v>
      </c>
    </row>
    <row r="287" spans="1:14">
      <c r="A287" s="9">
        <f t="shared" si="36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37"/>
        <v>500.2</v>
      </c>
      <c r="G287" s="11">
        <v>0</v>
      </c>
      <c r="H287" s="18">
        <f t="shared" si="34"/>
        <v>0</v>
      </c>
      <c r="I287" s="10">
        <f t="shared" si="38"/>
        <v>0</v>
      </c>
      <c r="J287" s="10">
        <v>0</v>
      </c>
      <c r="K287" s="10">
        <v>0</v>
      </c>
      <c r="L287" s="247">
        <f t="shared" si="35"/>
        <v>0</v>
      </c>
      <c r="M287" s="10">
        <f t="shared" si="39"/>
        <v>0</v>
      </c>
      <c r="N287" s="11">
        <f t="shared" si="40"/>
        <v>0</v>
      </c>
    </row>
    <row r="288" spans="1:14">
      <c r="A288" s="9">
        <f t="shared" si="36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37"/>
        <v>640.4</v>
      </c>
      <c r="G288" s="11">
        <v>0</v>
      </c>
      <c r="H288" s="18">
        <f t="shared" si="34"/>
        <v>0</v>
      </c>
      <c r="I288" s="10">
        <f t="shared" si="38"/>
        <v>0</v>
      </c>
      <c r="J288" s="10">
        <v>0</v>
      </c>
      <c r="K288" s="10">
        <v>0</v>
      </c>
      <c r="L288" s="247">
        <f t="shared" si="35"/>
        <v>0</v>
      </c>
      <c r="M288" s="10">
        <f t="shared" si="39"/>
        <v>0</v>
      </c>
      <c r="N288" s="11">
        <f t="shared" si="40"/>
        <v>0</v>
      </c>
    </row>
    <row r="289" spans="1:14">
      <c r="A289" s="9">
        <f t="shared" si="36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37"/>
        <v>525.6</v>
      </c>
      <c r="G289" s="11">
        <v>0</v>
      </c>
      <c r="H289" s="18">
        <f t="shared" si="34"/>
        <v>0</v>
      </c>
      <c r="I289" s="10">
        <f t="shared" si="38"/>
        <v>0</v>
      </c>
      <c r="J289" s="10">
        <v>0</v>
      </c>
      <c r="K289" s="10">
        <v>0</v>
      </c>
      <c r="L289" s="247">
        <f t="shared" si="35"/>
        <v>0</v>
      </c>
      <c r="M289" s="10">
        <f t="shared" si="39"/>
        <v>0</v>
      </c>
      <c r="N289" s="11">
        <f t="shared" si="40"/>
        <v>0</v>
      </c>
    </row>
    <row r="290" spans="1:14">
      <c r="A290" s="9">
        <f t="shared" si="36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37"/>
        <v>631.6</v>
      </c>
      <c r="G290" s="11">
        <v>0</v>
      </c>
      <c r="H290" s="18">
        <f t="shared" si="34"/>
        <v>0</v>
      </c>
      <c r="I290" s="10">
        <f t="shared" si="38"/>
        <v>0</v>
      </c>
      <c r="J290" s="10">
        <v>0</v>
      </c>
      <c r="K290" s="10">
        <v>0</v>
      </c>
      <c r="L290" s="247">
        <f t="shared" si="35"/>
        <v>0</v>
      </c>
      <c r="M290" s="10">
        <f t="shared" si="39"/>
        <v>0</v>
      </c>
      <c r="N290" s="11">
        <f t="shared" si="40"/>
        <v>0</v>
      </c>
    </row>
    <row r="291" spans="1:14">
      <c r="A291" s="9">
        <f t="shared" si="36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37"/>
        <v>508.9</v>
      </c>
      <c r="G291" s="11">
        <v>0</v>
      </c>
      <c r="H291" s="18">
        <f t="shared" si="34"/>
        <v>0</v>
      </c>
      <c r="I291" s="10">
        <f t="shared" si="38"/>
        <v>0</v>
      </c>
      <c r="J291" s="10">
        <v>0</v>
      </c>
      <c r="K291" s="10">
        <v>0</v>
      </c>
      <c r="L291" s="247">
        <f t="shared" si="35"/>
        <v>0</v>
      </c>
      <c r="M291" s="10">
        <f t="shared" si="39"/>
        <v>0</v>
      </c>
      <c r="N291" s="11">
        <f t="shared" si="40"/>
        <v>0</v>
      </c>
    </row>
    <row r="292" spans="1:14">
      <c r="A292" s="9">
        <f t="shared" si="36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37"/>
        <v>574.5</v>
      </c>
      <c r="G292" s="11">
        <v>0</v>
      </c>
      <c r="H292" s="18">
        <f t="shared" si="34"/>
        <v>0</v>
      </c>
      <c r="I292" s="10">
        <f t="shared" si="38"/>
        <v>0</v>
      </c>
      <c r="J292" s="10">
        <v>0</v>
      </c>
      <c r="K292" s="10">
        <v>0</v>
      </c>
      <c r="L292" s="247">
        <f t="shared" si="35"/>
        <v>0</v>
      </c>
      <c r="M292" s="10">
        <f t="shared" si="39"/>
        <v>0</v>
      </c>
      <c r="N292" s="11">
        <f t="shared" si="40"/>
        <v>0</v>
      </c>
    </row>
    <row r="293" spans="1:14">
      <c r="A293" s="9">
        <f t="shared" si="36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37"/>
        <v>944.72</v>
      </c>
      <c r="G293" s="11">
        <v>0</v>
      </c>
      <c r="H293" s="18">
        <f t="shared" si="34"/>
        <v>0</v>
      </c>
      <c r="I293" s="10">
        <f t="shared" si="38"/>
        <v>0</v>
      </c>
      <c r="J293" s="10">
        <v>0</v>
      </c>
      <c r="K293" s="10">
        <v>0</v>
      </c>
      <c r="L293" s="247">
        <f t="shared" si="35"/>
        <v>0</v>
      </c>
      <c r="M293" s="10">
        <f t="shared" si="39"/>
        <v>0</v>
      </c>
      <c r="N293" s="11">
        <f t="shared" si="40"/>
        <v>0</v>
      </c>
    </row>
    <row r="294" spans="1:14">
      <c r="A294" s="9">
        <f t="shared" si="36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37"/>
        <v>476.5</v>
      </c>
      <c r="G294" s="11">
        <v>0</v>
      </c>
      <c r="H294" s="18">
        <f t="shared" si="34"/>
        <v>0</v>
      </c>
      <c r="I294" s="10">
        <f t="shared" si="38"/>
        <v>0</v>
      </c>
      <c r="J294" s="10">
        <v>0</v>
      </c>
      <c r="K294" s="10">
        <v>0</v>
      </c>
      <c r="L294" s="247">
        <f t="shared" si="35"/>
        <v>0</v>
      </c>
      <c r="M294" s="10">
        <f t="shared" si="39"/>
        <v>0</v>
      </c>
      <c r="N294" s="11">
        <f t="shared" si="40"/>
        <v>0</v>
      </c>
    </row>
    <row r="295" spans="1:14">
      <c r="A295" s="9">
        <f t="shared" si="36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37"/>
        <v>561.4</v>
      </c>
      <c r="G295" s="11">
        <v>0</v>
      </c>
      <c r="H295" s="18">
        <f t="shared" si="34"/>
        <v>0</v>
      </c>
      <c r="I295" s="10">
        <f t="shared" si="38"/>
        <v>0</v>
      </c>
      <c r="J295" s="10">
        <v>0</v>
      </c>
      <c r="K295" s="10">
        <v>0</v>
      </c>
      <c r="L295" s="247">
        <f t="shared" si="35"/>
        <v>0</v>
      </c>
      <c r="M295" s="10">
        <f t="shared" si="39"/>
        <v>0</v>
      </c>
      <c r="N295" s="11">
        <f t="shared" si="40"/>
        <v>0</v>
      </c>
    </row>
    <row r="296" spans="1:14">
      <c r="A296" s="9">
        <f t="shared" si="36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37"/>
        <v>756.1</v>
      </c>
      <c r="G296" s="11">
        <v>0</v>
      </c>
      <c r="H296" s="18">
        <f t="shared" si="34"/>
        <v>0</v>
      </c>
      <c r="I296" s="10">
        <f t="shared" si="38"/>
        <v>0</v>
      </c>
      <c r="J296" s="10">
        <v>0</v>
      </c>
      <c r="K296" s="10">
        <v>0</v>
      </c>
      <c r="L296" s="247">
        <f t="shared" si="35"/>
        <v>0</v>
      </c>
      <c r="M296" s="10">
        <f t="shared" si="39"/>
        <v>0</v>
      </c>
      <c r="N296" s="11">
        <f t="shared" si="40"/>
        <v>0</v>
      </c>
    </row>
    <row r="297" spans="1:14">
      <c r="A297" s="9">
        <f t="shared" si="36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37"/>
        <v>642.6</v>
      </c>
      <c r="G297" s="11">
        <v>0</v>
      </c>
      <c r="H297" s="18">
        <f t="shared" si="34"/>
        <v>0</v>
      </c>
      <c r="I297" s="10">
        <f t="shared" si="38"/>
        <v>0</v>
      </c>
      <c r="J297" s="10">
        <v>0</v>
      </c>
      <c r="K297" s="10">
        <v>0</v>
      </c>
      <c r="L297" s="247">
        <f t="shared" si="35"/>
        <v>0</v>
      </c>
      <c r="M297" s="10">
        <f t="shared" si="39"/>
        <v>0</v>
      </c>
      <c r="N297" s="11">
        <f t="shared" si="40"/>
        <v>0</v>
      </c>
    </row>
    <row r="298" spans="1:14">
      <c r="A298" s="9">
        <f t="shared" si="36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37"/>
        <v>631.4</v>
      </c>
      <c r="G298" s="11">
        <v>0</v>
      </c>
      <c r="H298" s="18">
        <f t="shared" si="34"/>
        <v>0</v>
      </c>
      <c r="I298" s="10">
        <f t="shared" si="38"/>
        <v>0</v>
      </c>
      <c r="J298" s="10">
        <v>0</v>
      </c>
      <c r="K298" s="10">
        <v>0</v>
      </c>
      <c r="L298" s="247">
        <f t="shared" si="35"/>
        <v>0</v>
      </c>
      <c r="M298" s="10">
        <f t="shared" si="39"/>
        <v>0</v>
      </c>
      <c r="N298" s="11">
        <f t="shared" si="40"/>
        <v>0</v>
      </c>
    </row>
    <row r="299" spans="1:14">
      <c r="A299" s="9">
        <f t="shared" si="36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37"/>
        <v>461.4</v>
      </c>
      <c r="G299" s="11">
        <v>0</v>
      </c>
      <c r="H299" s="18">
        <f t="shared" si="34"/>
        <v>0</v>
      </c>
      <c r="I299" s="10">
        <f t="shared" si="38"/>
        <v>0</v>
      </c>
      <c r="J299" s="10">
        <v>0</v>
      </c>
      <c r="K299" s="10">
        <v>0</v>
      </c>
      <c r="L299" s="247">
        <f t="shared" si="35"/>
        <v>0</v>
      </c>
      <c r="M299" s="10">
        <f t="shared" si="39"/>
        <v>0</v>
      </c>
      <c r="N299" s="11">
        <f t="shared" si="40"/>
        <v>0</v>
      </c>
    </row>
    <row r="300" spans="1:14">
      <c r="A300" s="9">
        <f t="shared" si="36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37"/>
        <v>515.79999999999995</v>
      </c>
      <c r="G300" s="11">
        <v>0</v>
      </c>
      <c r="H300" s="18">
        <f t="shared" si="34"/>
        <v>0</v>
      </c>
      <c r="I300" s="10">
        <f t="shared" si="38"/>
        <v>0</v>
      </c>
      <c r="J300" s="10">
        <v>0</v>
      </c>
      <c r="K300" s="10">
        <v>0</v>
      </c>
      <c r="L300" s="247">
        <f t="shared" si="35"/>
        <v>0</v>
      </c>
      <c r="M300" s="10">
        <f t="shared" si="39"/>
        <v>0</v>
      </c>
      <c r="N300" s="11">
        <f t="shared" si="40"/>
        <v>0</v>
      </c>
    </row>
    <row r="301" spans="1:14">
      <c r="A301" s="9">
        <f t="shared" si="36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37"/>
        <v>604.9</v>
      </c>
      <c r="G301" s="11">
        <v>0</v>
      </c>
      <c r="H301" s="18">
        <f t="shared" si="34"/>
        <v>0</v>
      </c>
      <c r="I301" s="10">
        <f t="shared" si="38"/>
        <v>0</v>
      </c>
      <c r="J301" s="10">
        <v>0</v>
      </c>
      <c r="K301" s="10">
        <v>0</v>
      </c>
      <c r="L301" s="247">
        <f t="shared" si="35"/>
        <v>0</v>
      </c>
      <c r="M301" s="10">
        <f t="shared" si="39"/>
        <v>0</v>
      </c>
      <c r="N301" s="11">
        <f t="shared" si="40"/>
        <v>0</v>
      </c>
    </row>
    <row r="302" spans="1:14">
      <c r="A302" s="9">
        <f t="shared" si="36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37"/>
        <v>571.70000000000005</v>
      </c>
      <c r="G302" s="11">
        <v>0</v>
      </c>
      <c r="H302" s="18">
        <f t="shared" si="34"/>
        <v>0</v>
      </c>
      <c r="I302" s="10">
        <f t="shared" si="38"/>
        <v>0</v>
      </c>
      <c r="J302" s="10">
        <v>0</v>
      </c>
      <c r="K302" s="10">
        <v>0</v>
      </c>
      <c r="L302" s="247">
        <f t="shared" si="35"/>
        <v>0</v>
      </c>
      <c r="M302" s="10">
        <f t="shared" si="39"/>
        <v>0</v>
      </c>
      <c r="N302" s="11">
        <f t="shared" si="40"/>
        <v>0</v>
      </c>
    </row>
    <row r="303" spans="1:14">
      <c r="A303" s="9">
        <f t="shared" si="36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37"/>
        <v>522.5</v>
      </c>
      <c r="G303" s="11">
        <v>0</v>
      </c>
      <c r="H303" s="18">
        <f t="shared" si="34"/>
        <v>0</v>
      </c>
      <c r="I303" s="10">
        <f t="shared" si="38"/>
        <v>0</v>
      </c>
      <c r="J303" s="10">
        <v>0</v>
      </c>
      <c r="K303" s="10">
        <v>0</v>
      </c>
      <c r="L303" s="247">
        <f t="shared" si="35"/>
        <v>0</v>
      </c>
      <c r="M303" s="10">
        <f t="shared" si="39"/>
        <v>0</v>
      </c>
      <c r="N303" s="11">
        <f t="shared" si="40"/>
        <v>0</v>
      </c>
    </row>
    <row r="304" spans="1:14">
      <c r="A304" s="9">
        <f t="shared" si="36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37"/>
        <v>324.7</v>
      </c>
      <c r="G304" s="11">
        <v>0</v>
      </c>
      <c r="H304" s="18">
        <f t="shared" si="34"/>
        <v>0</v>
      </c>
      <c r="I304" s="10">
        <f t="shared" si="38"/>
        <v>0</v>
      </c>
      <c r="J304" s="10">
        <v>0</v>
      </c>
      <c r="K304" s="10">
        <v>0</v>
      </c>
      <c r="L304" s="247">
        <f t="shared" si="35"/>
        <v>0</v>
      </c>
      <c r="M304" s="10">
        <f t="shared" si="39"/>
        <v>0</v>
      </c>
      <c r="N304" s="11">
        <f t="shared" si="40"/>
        <v>0</v>
      </c>
    </row>
    <row r="305" spans="1:14">
      <c r="A305" s="9">
        <f t="shared" si="36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37"/>
        <v>519.5</v>
      </c>
      <c r="G305" s="11">
        <v>0</v>
      </c>
      <c r="H305" s="18">
        <f t="shared" si="34"/>
        <v>0</v>
      </c>
      <c r="I305" s="10">
        <f t="shared" si="38"/>
        <v>0</v>
      </c>
      <c r="J305" s="10">
        <v>0</v>
      </c>
      <c r="K305" s="10">
        <v>0</v>
      </c>
      <c r="L305" s="247">
        <f t="shared" si="35"/>
        <v>0</v>
      </c>
      <c r="M305" s="10">
        <f t="shared" si="39"/>
        <v>0</v>
      </c>
      <c r="N305" s="11">
        <f t="shared" si="40"/>
        <v>0</v>
      </c>
    </row>
    <row r="306" spans="1:14">
      <c r="A306" s="9">
        <f t="shared" si="36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37"/>
        <v>221.7</v>
      </c>
      <c r="G306" s="11">
        <v>0</v>
      </c>
      <c r="H306" s="18">
        <f t="shared" si="34"/>
        <v>0</v>
      </c>
      <c r="I306" s="10">
        <f t="shared" si="38"/>
        <v>0</v>
      </c>
      <c r="J306" s="10">
        <v>0</v>
      </c>
      <c r="K306" s="10">
        <v>0</v>
      </c>
      <c r="L306" s="247">
        <f t="shared" si="35"/>
        <v>0</v>
      </c>
      <c r="M306" s="10">
        <f t="shared" si="39"/>
        <v>0</v>
      </c>
      <c r="N306" s="11">
        <f t="shared" si="40"/>
        <v>0</v>
      </c>
    </row>
    <row r="307" spans="1:14">
      <c r="A307" s="9">
        <f t="shared" si="36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37"/>
        <v>312.5</v>
      </c>
      <c r="G307" s="11">
        <v>0</v>
      </c>
      <c r="H307" s="18">
        <f t="shared" si="34"/>
        <v>0</v>
      </c>
      <c r="I307" s="10">
        <f t="shared" si="38"/>
        <v>0</v>
      </c>
      <c r="J307" s="10">
        <v>0</v>
      </c>
      <c r="K307" s="10">
        <v>0</v>
      </c>
      <c r="L307" s="247">
        <f t="shared" si="35"/>
        <v>0</v>
      </c>
      <c r="M307" s="10">
        <f t="shared" si="39"/>
        <v>0</v>
      </c>
      <c r="N307" s="11">
        <f t="shared" si="40"/>
        <v>0</v>
      </c>
    </row>
    <row r="308" spans="1:14">
      <c r="A308" s="9">
        <f t="shared" si="36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37"/>
        <v>644.1</v>
      </c>
      <c r="G308" s="11">
        <v>0</v>
      </c>
      <c r="H308" s="18">
        <f t="shared" si="34"/>
        <v>0</v>
      </c>
      <c r="I308" s="10">
        <f t="shared" si="38"/>
        <v>0</v>
      </c>
      <c r="J308" s="10">
        <v>0</v>
      </c>
      <c r="K308" s="10">
        <v>0</v>
      </c>
      <c r="L308" s="247">
        <f t="shared" si="35"/>
        <v>0</v>
      </c>
      <c r="M308" s="10">
        <f t="shared" si="39"/>
        <v>0</v>
      </c>
      <c r="N308" s="11">
        <f t="shared" si="40"/>
        <v>0</v>
      </c>
    </row>
    <row r="309" spans="1:14">
      <c r="A309" s="9">
        <f t="shared" si="36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37"/>
        <v>451.9</v>
      </c>
      <c r="G309" s="11">
        <v>0</v>
      </c>
      <c r="H309" s="18">
        <f t="shared" si="34"/>
        <v>0</v>
      </c>
      <c r="I309" s="10">
        <f t="shared" si="38"/>
        <v>0</v>
      </c>
      <c r="J309" s="10">
        <v>0</v>
      </c>
      <c r="K309" s="10">
        <v>0</v>
      </c>
      <c r="L309" s="247">
        <f t="shared" si="35"/>
        <v>0</v>
      </c>
      <c r="M309" s="10">
        <f t="shared" si="39"/>
        <v>0</v>
      </c>
      <c r="N309" s="11">
        <f t="shared" si="40"/>
        <v>0</v>
      </c>
    </row>
    <row r="310" spans="1:14">
      <c r="A310" s="9">
        <f t="shared" si="36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37"/>
        <v>556.5</v>
      </c>
      <c r="G310" s="11">
        <v>0</v>
      </c>
      <c r="H310" s="18">
        <f t="shared" si="34"/>
        <v>0</v>
      </c>
      <c r="I310" s="10">
        <f t="shared" si="38"/>
        <v>0</v>
      </c>
      <c r="J310" s="10">
        <v>0</v>
      </c>
      <c r="K310" s="10">
        <v>0</v>
      </c>
      <c r="L310" s="247">
        <f t="shared" si="35"/>
        <v>0</v>
      </c>
      <c r="M310" s="10">
        <f t="shared" si="39"/>
        <v>0</v>
      </c>
      <c r="N310" s="11">
        <f t="shared" si="40"/>
        <v>0</v>
      </c>
    </row>
    <row r="311" spans="1:14">
      <c r="A311" s="9">
        <f t="shared" si="36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37"/>
        <v>484.3</v>
      </c>
      <c r="G311" s="11">
        <v>0</v>
      </c>
      <c r="H311" s="18">
        <f t="shared" si="34"/>
        <v>0</v>
      </c>
      <c r="I311" s="10">
        <f t="shared" si="38"/>
        <v>0</v>
      </c>
      <c r="J311" s="10">
        <v>0</v>
      </c>
      <c r="K311" s="10">
        <v>0</v>
      </c>
      <c r="L311" s="247">
        <f t="shared" si="35"/>
        <v>0</v>
      </c>
      <c r="M311" s="10">
        <f t="shared" si="39"/>
        <v>0</v>
      </c>
      <c r="N311" s="11">
        <f t="shared" si="40"/>
        <v>0</v>
      </c>
    </row>
    <row r="312" spans="1:14">
      <c r="A312" s="9">
        <f t="shared" si="36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37"/>
        <v>554.70000000000005</v>
      </c>
      <c r="G312" s="11">
        <v>0</v>
      </c>
      <c r="H312" s="18">
        <f t="shared" si="34"/>
        <v>0</v>
      </c>
      <c r="I312" s="10">
        <f t="shared" si="38"/>
        <v>0</v>
      </c>
      <c r="J312" s="10">
        <v>0</v>
      </c>
      <c r="K312" s="10">
        <v>0</v>
      </c>
      <c r="L312" s="247">
        <f t="shared" si="35"/>
        <v>0</v>
      </c>
      <c r="M312" s="10">
        <f t="shared" si="39"/>
        <v>0</v>
      </c>
      <c r="N312" s="11">
        <f t="shared" si="40"/>
        <v>0</v>
      </c>
    </row>
    <row r="313" spans="1:14">
      <c r="A313" s="9">
        <f t="shared" si="36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37"/>
        <v>401</v>
      </c>
      <c r="G313" s="11">
        <v>0</v>
      </c>
      <c r="H313" s="18">
        <f t="shared" si="34"/>
        <v>0</v>
      </c>
      <c r="I313" s="10">
        <f t="shared" si="38"/>
        <v>0</v>
      </c>
      <c r="J313" s="10">
        <v>0</v>
      </c>
      <c r="K313" s="10">
        <v>0</v>
      </c>
      <c r="L313" s="247">
        <f t="shared" si="35"/>
        <v>0</v>
      </c>
      <c r="M313" s="10">
        <f t="shared" si="39"/>
        <v>0</v>
      </c>
      <c r="N313" s="11">
        <f t="shared" si="40"/>
        <v>0</v>
      </c>
    </row>
    <row r="314" spans="1:14">
      <c r="A314" s="9">
        <f t="shared" si="36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37"/>
        <v>456.4</v>
      </c>
      <c r="G314" s="11">
        <v>0</v>
      </c>
      <c r="H314" s="18">
        <f t="shared" si="34"/>
        <v>0</v>
      </c>
      <c r="I314" s="10">
        <f t="shared" si="38"/>
        <v>0</v>
      </c>
      <c r="J314" s="10">
        <v>0</v>
      </c>
      <c r="K314" s="10">
        <v>0</v>
      </c>
      <c r="L314" s="247">
        <f t="shared" si="35"/>
        <v>0</v>
      </c>
      <c r="M314" s="10">
        <f t="shared" si="39"/>
        <v>0</v>
      </c>
      <c r="N314" s="11">
        <f t="shared" si="40"/>
        <v>0</v>
      </c>
    </row>
    <row r="315" spans="1:14">
      <c r="A315" s="9">
        <f t="shared" si="36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37"/>
        <v>419</v>
      </c>
      <c r="G315" s="11">
        <v>0</v>
      </c>
      <c r="H315" s="18">
        <f t="shared" si="34"/>
        <v>0</v>
      </c>
      <c r="I315" s="10">
        <f t="shared" si="38"/>
        <v>0</v>
      </c>
      <c r="J315" s="10">
        <v>0</v>
      </c>
      <c r="K315" s="10">
        <v>0</v>
      </c>
      <c r="L315" s="247">
        <f t="shared" si="35"/>
        <v>0</v>
      </c>
      <c r="M315" s="10">
        <f t="shared" si="39"/>
        <v>0</v>
      </c>
      <c r="N315" s="11">
        <f t="shared" si="40"/>
        <v>0</v>
      </c>
    </row>
    <row r="316" spans="1:14">
      <c r="A316" s="9">
        <f t="shared" si="36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37"/>
        <v>450.7</v>
      </c>
      <c r="G316" s="11">
        <v>0</v>
      </c>
      <c r="H316" s="18">
        <f t="shared" si="34"/>
        <v>0</v>
      </c>
      <c r="I316" s="10">
        <f t="shared" si="38"/>
        <v>0</v>
      </c>
      <c r="J316" s="10">
        <v>0</v>
      </c>
      <c r="K316" s="10">
        <v>0</v>
      </c>
      <c r="L316" s="247">
        <f t="shared" si="35"/>
        <v>0</v>
      </c>
      <c r="M316" s="10">
        <f t="shared" si="39"/>
        <v>0</v>
      </c>
      <c r="N316" s="11">
        <f t="shared" si="40"/>
        <v>0</v>
      </c>
    </row>
    <row r="317" spans="1:14">
      <c r="A317" s="9">
        <f t="shared" si="36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37"/>
        <v>403.5</v>
      </c>
      <c r="G317" s="11">
        <v>0</v>
      </c>
      <c r="H317" s="18">
        <f t="shared" si="34"/>
        <v>0</v>
      </c>
      <c r="I317" s="10">
        <f t="shared" si="38"/>
        <v>0</v>
      </c>
      <c r="J317" s="10">
        <v>0</v>
      </c>
      <c r="K317" s="10">
        <v>0</v>
      </c>
      <c r="L317" s="247">
        <f t="shared" si="35"/>
        <v>0</v>
      </c>
      <c r="M317" s="10">
        <f t="shared" si="39"/>
        <v>0</v>
      </c>
      <c r="N317" s="11">
        <f t="shared" si="40"/>
        <v>0</v>
      </c>
    </row>
    <row r="318" spans="1:14">
      <c r="A318" s="9">
        <f t="shared" si="36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37"/>
        <v>453.72</v>
      </c>
      <c r="G318" s="11">
        <v>0</v>
      </c>
      <c r="H318" s="18">
        <f t="shared" si="34"/>
        <v>0</v>
      </c>
      <c r="I318" s="10">
        <f t="shared" si="38"/>
        <v>0</v>
      </c>
      <c r="J318" s="10">
        <v>0</v>
      </c>
      <c r="K318" s="10">
        <v>0</v>
      </c>
      <c r="L318" s="247">
        <f t="shared" si="35"/>
        <v>0</v>
      </c>
      <c r="M318" s="10">
        <f t="shared" si="39"/>
        <v>0</v>
      </c>
      <c r="N318" s="11">
        <f t="shared" si="40"/>
        <v>0</v>
      </c>
    </row>
    <row r="319" spans="1:14">
      <c r="A319" s="9">
        <f t="shared" si="36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37"/>
        <v>535.75</v>
      </c>
      <c r="G319" s="11">
        <v>0</v>
      </c>
      <c r="H319" s="18">
        <f t="shared" si="34"/>
        <v>0</v>
      </c>
      <c r="I319" s="10">
        <f t="shared" si="38"/>
        <v>0</v>
      </c>
      <c r="J319" s="10">
        <v>0</v>
      </c>
      <c r="K319" s="10">
        <v>0</v>
      </c>
      <c r="L319" s="247">
        <f t="shared" si="35"/>
        <v>0</v>
      </c>
      <c r="M319" s="10">
        <f t="shared" si="39"/>
        <v>0</v>
      </c>
      <c r="N319" s="11">
        <f t="shared" si="40"/>
        <v>0</v>
      </c>
    </row>
    <row r="320" spans="1:14">
      <c r="A320" s="9">
        <f t="shared" si="36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37"/>
        <v>228.9</v>
      </c>
      <c r="G320" s="11">
        <v>0</v>
      </c>
      <c r="H320" s="18">
        <f t="shared" si="34"/>
        <v>0</v>
      </c>
      <c r="I320" s="10">
        <f t="shared" si="38"/>
        <v>0</v>
      </c>
      <c r="J320" s="10">
        <v>0</v>
      </c>
      <c r="K320" s="10">
        <v>0</v>
      </c>
      <c r="L320" s="247">
        <f t="shared" si="35"/>
        <v>0</v>
      </c>
      <c r="M320" s="10">
        <f t="shared" si="39"/>
        <v>0</v>
      </c>
      <c r="N320" s="11">
        <f t="shared" si="40"/>
        <v>0</v>
      </c>
    </row>
    <row r="321" spans="1:14">
      <c r="A321" s="9">
        <f t="shared" si="36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37"/>
        <v>133.4</v>
      </c>
      <c r="G321" s="11">
        <v>0</v>
      </c>
      <c r="H321" s="18">
        <f t="shared" si="34"/>
        <v>0</v>
      </c>
      <c r="I321" s="10">
        <f t="shared" si="38"/>
        <v>0</v>
      </c>
      <c r="J321" s="10">
        <v>0</v>
      </c>
      <c r="K321" s="10">
        <v>0</v>
      </c>
      <c r="L321" s="247">
        <f t="shared" si="35"/>
        <v>0</v>
      </c>
      <c r="M321" s="10">
        <f t="shared" si="39"/>
        <v>0</v>
      </c>
      <c r="N321" s="11">
        <f t="shared" si="40"/>
        <v>0</v>
      </c>
    </row>
    <row r="322" spans="1:14">
      <c r="A322" s="9">
        <f t="shared" si="36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37"/>
        <v>64.599999999999994</v>
      </c>
      <c r="G322" s="11">
        <v>0</v>
      </c>
      <c r="H322" s="18">
        <f t="shared" si="34"/>
        <v>0</v>
      </c>
      <c r="I322" s="10">
        <f t="shared" si="38"/>
        <v>0</v>
      </c>
      <c r="J322" s="10">
        <v>0</v>
      </c>
      <c r="K322" s="10">
        <v>0</v>
      </c>
      <c r="L322" s="247">
        <f t="shared" si="35"/>
        <v>0</v>
      </c>
      <c r="M322" s="10">
        <f t="shared" si="39"/>
        <v>0</v>
      </c>
      <c r="N322" s="11">
        <f t="shared" si="40"/>
        <v>0</v>
      </c>
    </row>
    <row r="323" spans="1:14">
      <c r="A323" s="9">
        <f t="shared" si="36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37"/>
        <v>506.7</v>
      </c>
      <c r="G323" s="11">
        <v>0</v>
      </c>
      <c r="H323" s="18">
        <f t="shared" si="34"/>
        <v>0</v>
      </c>
      <c r="I323" s="10">
        <f t="shared" si="38"/>
        <v>0</v>
      </c>
      <c r="J323" s="10">
        <v>0</v>
      </c>
      <c r="K323" s="10">
        <v>0</v>
      </c>
      <c r="L323" s="247">
        <f t="shared" si="35"/>
        <v>0</v>
      </c>
      <c r="M323" s="10">
        <f t="shared" si="39"/>
        <v>0</v>
      </c>
      <c r="N323" s="11">
        <f t="shared" si="40"/>
        <v>0</v>
      </c>
    </row>
    <row r="324" spans="1:14">
      <c r="A324" s="9">
        <f t="shared" si="36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37"/>
        <v>269.3</v>
      </c>
      <c r="G324" s="11">
        <v>0</v>
      </c>
      <c r="H324" s="18">
        <f t="shared" ref="H324:H387" si="41">G324*$O$2</f>
        <v>0</v>
      </c>
      <c r="I324" s="10">
        <f t="shared" si="38"/>
        <v>0</v>
      </c>
      <c r="J324" s="10">
        <v>0</v>
      </c>
      <c r="K324" s="10">
        <v>0</v>
      </c>
      <c r="L324" s="247">
        <f t="shared" si="35"/>
        <v>0</v>
      </c>
      <c r="M324" s="10">
        <f t="shared" si="39"/>
        <v>0</v>
      </c>
      <c r="N324" s="11">
        <f t="shared" si="40"/>
        <v>0</v>
      </c>
    </row>
    <row r="325" spans="1:14">
      <c r="A325" s="9">
        <f t="shared" si="36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37"/>
        <v>294</v>
      </c>
      <c r="G325" s="11">
        <v>0</v>
      </c>
      <c r="H325" s="18">
        <f t="shared" si="41"/>
        <v>0</v>
      </c>
      <c r="I325" s="10">
        <f t="shared" si="38"/>
        <v>0</v>
      </c>
      <c r="J325" s="10">
        <v>0</v>
      </c>
      <c r="K325" s="10">
        <v>0</v>
      </c>
      <c r="L325" s="247">
        <f t="shared" ref="L325:L388" si="42">K325*$L$2</f>
        <v>0</v>
      </c>
      <c r="M325" s="10">
        <f t="shared" si="39"/>
        <v>0</v>
      </c>
      <c r="N325" s="11">
        <f t="shared" si="40"/>
        <v>0</v>
      </c>
    </row>
    <row r="326" spans="1:14">
      <c r="A326" s="9">
        <f t="shared" si="36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37"/>
        <v>302.59999999999997</v>
      </c>
      <c r="G326" s="11">
        <v>0</v>
      </c>
      <c r="H326" s="18">
        <f t="shared" si="41"/>
        <v>0</v>
      </c>
      <c r="I326" s="10">
        <f t="shared" si="38"/>
        <v>0</v>
      </c>
      <c r="J326" s="10">
        <v>0</v>
      </c>
      <c r="K326" s="10">
        <v>0</v>
      </c>
      <c r="L326" s="247">
        <f t="shared" si="42"/>
        <v>0</v>
      </c>
      <c r="M326" s="10">
        <f t="shared" si="39"/>
        <v>0</v>
      </c>
      <c r="N326" s="11">
        <f t="shared" si="40"/>
        <v>0</v>
      </c>
    </row>
    <row r="327" spans="1:14">
      <c r="A327" s="9">
        <f t="shared" si="36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37"/>
        <v>621.4</v>
      </c>
      <c r="G327" s="11">
        <v>0</v>
      </c>
      <c r="H327" s="18">
        <f t="shared" si="41"/>
        <v>0</v>
      </c>
      <c r="I327" s="10">
        <f t="shared" si="38"/>
        <v>0</v>
      </c>
      <c r="J327" s="10">
        <v>0</v>
      </c>
      <c r="K327" s="10">
        <v>0</v>
      </c>
      <c r="L327" s="247">
        <f t="shared" si="42"/>
        <v>0</v>
      </c>
      <c r="M327" s="10">
        <f t="shared" si="39"/>
        <v>0</v>
      </c>
      <c r="N327" s="11">
        <f t="shared" si="40"/>
        <v>0</v>
      </c>
    </row>
    <row r="328" spans="1:14">
      <c r="A328" s="9">
        <f t="shared" ref="A328:A391" si="43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37"/>
        <v>240.2</v>
      </c>
      <c r="G328" s="11">
        <v>0</v>
      </c>
      <c r="H328" s="18">
        <f t="shared" si="41"/>
        <v>0</v>
      </c>
      <c r="I328" s="10">
        <f t="shared" si="38"/>
        <v>0</v>
      </c>
      <c r="J328" s="10">
        <v>0</v>
      </c>
      <c r="K328" s="10">
        <v>0</v>
      </c>
      <c r="L328" s="247">
        <f t="shared" si="42"/>
        <v>0</v>
      </c>
      <c r="M328" s="10">
        <f t="shared" si="39"/>
        <v>0</v>
      </c>
      <c r="N328" s="11">
        <f t="shared" si="40"/>
        <v>0</v>
      </c>
    </row>
    <row r="329" spans="1:14">
      <c r="A329" s="9">
        <f t="shared" si="43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37"/>
        <v>580.6</v>
      </c>
      <c r="G329" s="11">
        <v>0</v>
      </c>
      <c r="H329" s="18">
        <f t="shared" si="41"/>
        <v>0</v>
      </c>
      <c r="I329" s="10">
        <f t="shared" si="38"/>
        <v>0</v>
      </c>
      <c r="J329" s="10">
        <v>0</v>
      </c>
      <c r="K329" s="10">
        <v>0</v>
      </c>
      <c r="L329" s="247">
        <f t="shared" si="42"/>
        <v>0</v>
      </c>
      <c r="M329" s="10">
        <f t="shared" si="39"/>
        <v>0</v>
      </c>
      <c r="N329" s="11">
        <f t="shared" si="40"/>
        <v>0</v>
      </c>
    </row>
    <row r="330" spans="1:14">
      <c r="A330" s="9">
        <f t="shared" si="43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44">C330+D330+E330</f>
        <v>630.29999999999995</v>
      </c>
      <c r="G330" s="11">
        <v>0</v>
      </c>
      <c r="H330" s="18">
        <f t="shared" si="41"/>
        <v>0</v>
      </c>
      <c r="I330" s="10">
        <f t="shared" ref="I330:I392" si="45">H330*0.3677</f>
        <v>0</v>
      </c>
      <c r="J330" s="10">
        <v>0</v>
      </c>
      <c r="K330" s="10">
        <v>0</v>
      </c>
      <c r="L330" s="247">
        <f t="shared" si="42"/>
        <v>0</v>
      </c>
      <c r="M330" s="10">
        <f t="shared" ref="M330:M392" si="46">H330+I330+J330+L330</f>
        <v>0</v>
      </c>
      <c r="N330" s="11">
        <f t="shared" ref="N330:N392" si="47">M330/F330</f>
        <v>0</v>
      </c>
    </row>
    <row r="331" spans="1:14">
      <c r="A331" s="9">
        <f t="shared" si="43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44"/>
        <v>751.9</v>
      </c>
      <c r="G331" s="11">
        <v>0</v>
      </c>
      <c r="H331" s="18">
        <f t="shared" si="41"/>
        <v>0</v>
      </c>
      <c r="I331" s="10">
        <f t="shared" si="45"/>
        <v>0</v>
      </c>
      <c r="J331" s="10">
        <v>0</v>
      </c>
      <c r="K331" s="10">
        <v>0</v>
      </c>
      <c r="L331" s="247">
        <f t="shared" si="42"/>
        <v>0</v>
      </c>
      <c r="M331" s="10">
        <f t="shared" si="46"/>
        <v>0</v>
      </c>
      <c r="N331" s="11">
        <f t="shared" si="47"/>
        <v>0</v>
      </c>
    </row>
    <row r="332" spans="1:14">
      <c r="A332" s="9">
        <f t="shared" si="43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44"/>
        <v>212.8</v>
      </c>
      <c r="G332" s="11">
        <v>0</v>
      </c>
      <c r="H332" s="18">
        <f t="shared" si="41"/>
        <v>0</v>
      </c>
      <c r="I332" s="10">
        <f t="shared" si="45"/>
        <v>0</v>
      </c>
      <c r="J332" s="10">
        <v>0</v>
      </c>
      <c r="K332" s="10">
        <v>0</v>
      </c>
      <c r="L332" s="247">
        <f t="shared" si="42"/>
        <v>0</v>
      </c>
      <c r="M332" s="10">
        <f t="shared" si="46"/>
        <v>0</v>
      </c>
      <c r="N332" s="11">
        <f t="shared" si="47"/>
        <v>0</v>
      </c>
    </row>
    <row r="333" spans="1:14">
      <c r="A333" s="9">
        <f t="shared" si="43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44"/>
        <v>387.9</v>
      </c>
      <c r="G333" s="11">
        <v>0</v>
      </c>
      <c r="H333" s="18">
        <f t="shared" si="41"/>
        <v>0</v>
      </c>
      <c r="I333" s="10">
        <f t="shared" si="45"/>
        <v>0</v>
      </c>
      <c r="J333" s="10">
        <v>0</v>
      </c>
      <c r="K333" s="10">
        <v>0</v>
      </c>
      <c r="L333" s="247">
        <f t="shared" si="42"/>
        <v>0</v>
      </c>
      <c r="M333" s="10">
        <f t="shared" si="46"/>
        <v>0</v>
      </c>
      <c r="N333" s="11">
        <f t="shared" si="47"/>
        <v>0</v>
      </c>
    </row>
    <row r="334" spans="1:14">
      <c r="A334" s="9">
        <f t="shared" si="43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44"/>
        <v>474.4</v>
      </c>
      <c r="G334" s="11">
        <v>0</v>
      </c>
      <c r="H334" s="18">
        <f t="shared" si="41"/>
        <v>0</v>
      </c>
      <c r="I334" s="10">
        <f t="shared" si="45"/>
        <v>0</v>
      </c>
      <c r="J334" s="10">
        <v>0</v>
      </c>
      <c r="K334" s="10">
        <v>0</v>
      </c>
      <c r="L334" s="247">
        <f t="shared" si="42"/>
        <v>0</v>
      </c>
      <c r="M334" s="10">
        <f t="shared" si="46"/>
        <v>0</v>
      </c>
      <c r="N334" s="11">
        <f t="shared" si="47"/>
        <v>0</v>
      </c>
    </row>
    <row r="335" spans="1:14">
      <c r="A335" s="9">
        <f t="shared" si="43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44"/>
        <v>549.4</v>
      </c>
      <c r="G335" s="11">
        <v>0</v>
      </c>
      <c r="H335" s="18">
        <f t="shared" si="41"/>
        <v>0</v>
      </c>
      <c r="I335" s="10">
        <f t="shared" si="45"/>
        <v>0</v>
      </c>
      <c r="J335" s="10">
        <v>0</v>
      </c>
      <c r="K335" s="10">
        <v>0</v>
      </c>
      <c r="L335" s="247">
        <f t="shared" si="42"/>
        <v>0</v>
      </c>
      <c r="M335" s="10">
        <f t="shared" si="46"/>
        <v>0</v>
      </c>
      <c r="N335" s="11">
        <f t="shared" si="47"/>
        <v>0</v>
      </c>
    </row>
    <row r="336" spans="1:14">
      <c r="A336" s="9">
        <f t="shared" si="43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44"/>
        <v>189</v>
      </c>
      <c r="G336" s="11">
        <v>0</v>
      </c>
      <c r="H336" s="18">
        <f t="shared" si="41"/>
        <v>0</v>
      </c>
      <c r="I336" s="10">
        <f t="shared" si="45"/>
        <v>0</v>
      </c>
      <c r="J336" s="10">
        <v>0</v>
      </c>
      <c r="K336" s="10">
        <v>0</v>
      </c>
      <c r="L336" s="247">
        <f t="shared" si="42"/>
        <v>0</v>
      </c>
      <c r="M336" s="10">
        <f t="shared" si="46"/>
        <v>0</v>
      </c>
      <c r="N336" s="11">
        <f t="shared" si="47"/>
        <v>0</v>
      </c>
    </row>
    <row r="337" spans="1:14">
      <c r="A337" s="9">
        <f t="shared" si="43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44"/>
        <v>276.5</v>
      </c>
      <c r="G337" s="11">
        <v>0</v>
      </c>
      <c r="H337" s="18">
        <f t="shared" si="41"/>
        <v>0</v>
      </c>
      <c r="I337" s="10">
        <f t="shared" si="45"/>
        <v>0</v>
      </c>
      <c r="J337" s="10">
        <v>0</v>
      </c>
      <c r="K337" s="10">
        <v>0</v>
      </c>
      <c r="L337" s="247">
        <f t="shared" si="42"/>
        <v>0</v>
      </c>
      <c r="M337" s="10">
        <f t="shared" si="46"/>
        <v>0</v>
      </c>
      <c r="N337" s="11">
        <f t="shared" si="47"/>
        <v>0</v>
      </c>
    </row>
    <row r="338" spans="1:14">
      <c r="A338" s="9">
        <f t="shared" si="43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44"/>
        <v>627.9</v>
      </c>
      <c r="G338" s="11">
        <v>0</v>
      </c>
      <c r="H338" s="18">
        <f t="shared" si="41"/>
        <v>0</v>
      </c>
      <c r="I338" s="10">
        <f t="shared" si="45"/>
        <v>0</v>
      </c>
      <c r="J338" s="10">
        <v>0</v>
      </c>
      <c r="K338" s="10">
        <v>0</v>
      </c>
      <c r="L338" s="247">
        <f t="shared" si="42"/>
        <v>0</v>
      </c>
      <c r="M338" s="10">
        <f t="shared" si="46"/>
        <v>0</v>
      </c>
      <c r="N338" s="11">
        <f t="shared" si="47"/>
        <v>0</v>
      </c>
    </row>
    <row r="339" spans="1:14">
      <c r="A339" s="9">
        <f t="shared" si="43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44"/>
        <v>645.70000000000005</v>
      </c>
      <c r="G339" s="11">
        <v>0</v>
      </c>
      <c r="H339" s="18">
        <f t="shared" si="41"/>
        <v>0</v>
      </c>
      <c r="I339" s="10">
        <f t="shared" si="45"/>
        <v>0</v>
      </c>
      <c r="J339" s="10">
        <v>0</v>
      </c>
      <c r="K339" s="10">
        <v>0</v>
      </c>
      <c r="L339" s="247">
        <f t="shared" si="42"/>
        <v>0</v>
      </c>
      <c r="M339" s="10">
        <f t="shared" si="46"/>
        <v>0</v>
      </c>
      <c r="N339" s="11">
        <f t="shared" si="47"/>
        <v>0</v>
      </c>
    </row>
    <row r="340" spans="1:14">
      <c r="A340" s="9">
        <f t="shared" si="43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44"/>
        <v>443.59999999999997</v>
      </c>
      <c r="G340" s="11">
        <v>0</v>
      </c>
      <c r="H340" s="18">
        <f t="shared" si="41"/>
        <v>0</v>
      </c>
      <c r="I340" s="10">
        <f t="shared" si="45"/>
        <v>0</v>
      </c>
      <c r="J340" s="10">
        <v>0</v>
      </c>
      <c r="K340" s="10">
        <v>0</v>
      </c>
      <c r="L340" s="247">
        <f t="shared" si="42"/>
        <v>0</v>
      </c>
      <c r="M340" s="10">
        <f t="shared" si="46"/>
        <v>0</v>
      </c>
      <c r="N340" s="11">
        <f t="shared" si="47"/>
        <v>0</v>
      </c>
    </row>
    <row r="341" spans="1:14">
      <c r="A341" s="9">
        <f t="shared" si="43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44"/>
        <v>710.6</v>
      </c>
      <c r="G341" s="11">
        <v>0</v>
      </c>
      <c r="H341" s="18">
        <f t="shared" si="41"/>
        <v>0</v>
      </c>
      <c r="I341" s="10">
        <f t="shared" si="45"/>
        <v>0</v>
      </c>
      <c r="J341" s="10">
        <v>0</v>
      </c>
      <c r="K341" s="10">
        <v>0</v>
      </c>
      <c r="L341" s="247">
        <f t="shared" si="42"/>
        <v>0</v>
      </c>
      <c r="M341" s="10">
        <f t="shared" si="46"/>
        <v>0</v>
      </c>
      <c r="N341" s="11">
        <f t="shared" si="47"/>
        <v>0</v>
      </c>
    </row>
    <row r="342" spans="1:14">
      <c r="A342" s="9">
        <f t="shared" si="43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44"/>
        <v>212.4</v>
      </c>
      <c r="G342" s="11">
        <v>0</v>
      </c>
      <c r="H342" s="18">
        <f t="shared" si="41"/>
        <v>0</v>
      </c>
      <c r="I342" s="10">
        <f t="shared" si="45"/>
        <v>0</v>
      </c>
      <c r="J342" s="10">
        <v>0</v>
      </c>
      <c r="K342" s="10">
        <v>0</v>
      </c>
      <c r="L342" s="247">
        <f t="shared" si="42"/>
        <v>0</v>
      </c>
      <c r="M342" s="10">
        <f t="shared" si="46"/>
        <v>0</v>
      </c>
      <c r="N342" s="11">
        <f t="shared" si="47"/>
        <v>0</v>
      </c>
    </row>
    <row r="343" spans="1:14">
      <c r="A343" s="9">
        <f t="shared" si="43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44"/>
        <v>1420.2</v>
      </c>
      <c r="G343" s="11">
        <v>0</v>
      </c>
      <c r="H343" s="18">
        <f t="shared" si="41"/>
        <v>0</v>
      </c>
      <c r="I343" s="10">
        <f t="shared" si="45"/>
        <v>0</v>
      </c>
      <c r="J343" s="10">
        <v>0</v>
      </c>
      <c r="K343" s="10">
        <v>0</v>
      </c>
      <c r="L343" s="247">
        <f t="shared" si="42"/>
        <v>0</v>
      </c>
      <c r="M343" s="10">
        <f t="shared" si="46"/>
        <v>0</v>
      </c>
      <c r="N343" s="11">
        <f t="shared" si="47"/>
        <v>0</v>
      </c>
    </row>
    <row r="344" spans="1:14">
      <c r="A344" s="9">
        <f t="shared" si="43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44"/>
        <v>438.5</v>
      </c>
      <c r="G344" s="11">
        <v>0</v>
      </c>
      <c r="H344" s="18">
        <f t="shared" si="41"/>
        <v>0</v>
      </c>
      <c r="I344" s="10">
        <f t="shared" si="45"/>
        <v>0</v>
      </c>
      <c r="J344" s="10">
        <v>0</v>
      </c>
      <c r="K344" s="10">
        <v>0</v>
      </c>
      <c r="L344" s="247">
        <f t="shared" si="42"/>
        <v>0</v>
      </c>
      <c r="M344" s="10">
        <f t="shared" si="46"/>
        <v>0</v>
      </c>
      <c r="N344" s="11">
        <f t="shared" si="47"/>
        <v>0</v>
      </c>
    </row>
    <row r="345" spans="1:14">
      <c r="A345" s="9">
        <f t="shared" si="43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44"/>
        <v>515.1</v>
      </c>
      <c r="G345" s="11">
        <v>0</v>
      </c>
      <c r="H345" s="18">
        <f t="shared" si="41"/>
        <v>0</v>
      </c>
      <c r="I345" s="10">
        <f t="shared" si="45"/>
        <v>0</v>
      </c>
      <c r="J345" s="10">
        <v>0</v>
      </c>
      <c r="K345" s="10">
        <v>0</v>
      </c>
      <c r="L345" s="247">
        <f t="shared" si="42"/>
        <v>0</v>
      </c>
      <c r="M345" s="10">
        <f t="shared" si="46"/>
        <v>0</v>
      </c>
      <c r="N345" s="11">
        <f t="shared" si="47"/>
        <v>0</v>
      </c>
    </row>
    <row r="346" spans="1:14">
      <c r="A346" s="9">
        <f t="shared" si="43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44"/>
        <v>508.41</v>
      </c>
      <c r="G346" s="11">
        <v>0</v>
      </c>
      <c r="H346" s="18">
        <f t="shared" si="41"/>
        <v>0</v>
      </c>
      <c r="I346" s="10">
        <f t="shared" si="45"/>
        <v>0</v>
      </c>
      <c r="J346" s="10">
        <v>0</v>
      </c>
      <c r="K346" s="10">
        <v>0</v>
      </c>
      <c r="L346" s="247">
        <f t="shared" si="42"/>
        <v>0</v>
      </c>
      <c r="M346" s="10">
        <f t="shared" si="46"/>
        <v>0</v>
      </c>
      <c r="N346" s="11">
        <f t="shared" si="47"/>
        <v>0</v>
      </c>
    </row>
    <row r="347" spans="1:14">
      <c r="A347" s="9">
        <f t="shared" si="43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44"/>
        <v>448.2</v>
      </c>
      <c r="G347" s="11">
        <v>0</v>
      </c>
      <c r="H347" s="18">
        <f t="shared" si="41"/>
        <v>0</v>
      </c>
      <c r="I347" s="10">
        <f t="shared" si="45"/>
        <v>0</v>
      </c>
      <c r="J347" s="10">
        <v>0</v>
      </c>
      <c r="K347" s="10">
        <v>0</v>
      </c>
      <c r="L347" s="247">
        <f t="shared" si="42"/>
        <v>0</v>
      </c>
      <c r="M347" s="10">
        <f t="shared" si="46"/>
        <v>0</v>
      </c>
      <c r="N347" s="11">
        <f t="shared" si="47"/>
        <v>0</v>
      </c>
    </row>
    <row r="348" spans="1:14">
      <c r="A348" s="9">
        <f t="shared" si="43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44"/>
        <v>328</v>
      </c>
      <c r="G348" s="11">
        <v>0</v>
      </c>
      <c r="H348" s="18">
        <f t="shared" si="41"/>
        <v>0</v>
      </c>
      <c r="I348" s="10">
        <f t="shared" si="45"/>
        <v>0</v>
      </c>
      <c r="J348" s="10">
        <v>0</v>
      </c>
      <c r="K348" s="10">
        <v>0</v>
      </c>
      <c r="L348" s="247">
        <f t="shared" si="42"/>
        <v>0</v>
      </c>
      <c r="M348" s="10">
        <f t="shared" si="46"/>
        <v>0</v>
      </c>
      <c r="N348" s="11">
        <f t="shared" si="47"/>
        <v>0</v>
      </c>
    </row>
    <row r="349" spans="1:14">
      <c r="A349" s="9">
        <f t="shared" si="43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44"/>
        <v>441.4</v>
      </c>
      <c r="G349" s="11">
        <v>0</v>
      </c>
      <c r="H349" s="18">
        <f t="shared" si="41"/>
        <v>0</v>
      </c>
      <c r="I349" s="10">
        <f t="shared" si="45"/>
        <v>0</v>
      </c>
      <c r="J349" s="10">
        <v>0</v>
      </c>
      <c r="K349" s="10">
        <v>0</v>
      </c>
      <c r="L349" s="247">
        <f t="shared" si="42"/>
        <v>0</v>
      </c>
      <c r="M349" s="10">
        <f t="shared" si="46"/>
        <v>0</v>
      </c>
      <c r="N349" s="11">
        <f t="shared" si="47"/>
        <v>0</v>
      </c>
    </row>
    <row r="350" spans="1:14">
      <c r="A350" s="9">
        <f t="shared" si="43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44"/>
        <v>426.4</v>
      </c>
      <c r="G350" s="11">
        <v>0</v>
      </c>
      <c r="H350" s="18">
        <f t="shared" si="41"/>
        <v>0</v>
      </c>
      <c r="I350" s="10">
        <f t="shared" si="45"/>
        <v>0</v>
      </c>
      <c r="J350" s="10">
        <v>0</v>
      </c>
      <c r="K350" s="10">
        <v>0</v>
      </c>
      <c r="L350" s="247">
        <f t="shared" si="42"/>
        <v>0</v>
      </c>
      <c r="M350" s="10">
        <f t="shared" si="46"/>
        <v>0</v>
      </c>
      <c r="N350" s="11">
        <f t="shared" si="47"/>
        <v>0</v>
      </c>
    </row>
    <row r="351" spans="1:14">
      <c r="A351" s="9">
        <f t="shared" si="43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44"/>
        <v>219.4</v>
      </c>
      <c r="G351" s="11">
        <v>0</v>
      </c>
      <c r="H351" s="18">
        <f t="shared" si="41"/>
        <v>0</v>
      </c>
      <c r="I351" s="10">
        <f t="shared" si="45"/>
        <v>0</v>
      </c>
      <c r="J351" s="10">
        <v>0</v>
      </c>
      <c r="K351" s="10">
        <v>0</v>
      </c>
      <c r="L351" s="247">
        <f t="shared" si="42"/>
        <v>0</v>
      </c>
      <c r="M351" s="10">
        <f t="shared" si="46"/>
        <v>0</v>
      </c>
      <c r="N351" s="11">
        <f t="shared" si="47"/>
        <v>0</v>
      </c>
    </row>
    <row r="352" spans="1:14">
      <c r="A352" s="9">
        <f t="shared" si="43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44"/>
        <v>579.9</v>
      </c>
      <c r="G352" s="11">
        <v>0</v>
      </c>
      <c r="H352" s="18">
        <f t="shared" si="41"/>
        <v>0</v>
      </c>
      <c r="I352" s="10">
        <f t="shared" si="45"/>
        <v>0</v>
      </c>
      <c r="J352" s="10">
        <v>0</v>
      </c>
      <c r="K352" s="10">
        <v>0</v>
      </c>
      <c r="L352" s="247">
        <f t="shared" si="42"/>
        <v>0</v>
      </c>
      <c r="M352" s="10">
        <f t="shared" si="46"/>
        <v>0</v>
      </c>
      <c r="N352" s="11">
        <f t="shared" si="47"/>
        <v>0</v>
      </c>
    </row>
    <row r="353" spans="1:14">
      <c r="A353" s="9">
        <f t="shared" si="43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44"/>
        <v>503.4</v>
      </c>
      <c r="G353" s="11">
        <v>0</v>
      </c>
      <c r="H353" s="18">
        <f t="shared" si="41"/>
        <v>0</v>
      </c>
      <c r="I353" s="10">
        <f t="shared" si="45"/>
        <v>0</v>
      </c>
      <c r="J353" s="10">
        <v>0</v>
      </c>
      <c r="K353" s="10">
        <v>0</v>
      </c>
      <c r="L353" s="247">
        <f t="shared" si="42"/>
        <v>0</v>
      </c>
      <c r="M353" s="10">
        <f t="shared" si="46"/>
        <v>0</v>
      </c>
      <c r="N353" s="11">
        <f t="shared" si="47"/>
        <v>0</v>
      </c>
    </row>
    <row r="354" spans="1:14">
      <c r="A354" s="9">
        <f t="shared" si="43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44"/>
        <v>579</v>
      </c>
      <c r="G354" s="11">
        <v>0</v>
      </c>
      <c r="H354" s="18">
        <f t="shared" si="41"/>
        <v>0</v>
      </c>
      <c r="I354" s="10">
        <f t="shared" si="45"/>
        <v>0</v>
      </c>
      <c r="J354" s="10">
        <v>0</v>
      </c>
      <c r="K354" s="10">
        <v>0</v>
      </c>
      <c r="L354" s="247">
        <f t="shared" si="42"/>
        <v>0</v>
      </c>
      <c r="M354" s="10">
        <f t="shared" si="46"/>
        <v>0</v>
      </c>
      <c r="N354" s="11">
        <f t="shared" si="47"/>
        <v>0</v>
      </c>
    </row>
    <row r="355" spans="1:14">
      <c r="A355" s="9">
        <f t="shared" si="43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44"/>
        <v>546.79999999999995</v>
      </c>
      <c r="G355" s="11">
        <v>0</v>
      </c>
      <c r="H355" s="18">
        <f t="shared" si="41"/>
        <v>0</v>
      </c>
      <c r="I355" s="10">
        <f t="shared" si="45"/>
        <v>0</v>
      </c>
      <c r="J355" s="10">
        <v>0</v>
      </c>
      <c r="K355" s="10">
        <v>0</v>
      </c>
      <c r="L355" s="247">
        <f t="shared" si="42"/>
        <v>0</v>
      </c>
      <c r="M355" s="10">
        <f t="shared" si="46"/>
        <v>0</v>
      </c>
      <c r="N355" s="11">
        <f t="shared" si="47"/>
        <v>0</v>
      </c>
    </row>
    <row r="356" spans="1:14">
      <c r="A356" s="9">
        <f t="shared" si="43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44"/>
        <v>528.70000000000005</v>
      </c>
      <c r="G356" s="11">
        <v>0</v>
      </c>
      <c r="H356" s="18">
        <f t="shared" si="41"/>
        <v>0</v>
      </c>
      <c r="I356" s="10">
        <f t="shared" si="45"/>
        <v>0</v>
      </c>
      <c r="J356" s="10">
        <v>0</v>
      </c>
      <c r="K356" s="10">
        <v>0</v>
      </c>
      <c r="L356" s="247">
        <f t="shared" si="42"/>
        <v>0</v>
      </c>
      <c r="M356" s="10">
        <f t="shared" si="46"/>
        <v>0</v>
      </c>
      <c r="N356" s="11">
        <f t="shared" si="47"/>
        <v>0</v>
      </c>
    </row>
    <row r="357" spans="1:14">
      <c r="A357" s="9">
        <f t="shared" si="43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44"/>
        <v>495.8</v>
      </c>
      <c r="G357" s="11">
        <v>0</v>
      </c>
      <c r="H357" s="18">
        <f t="shared" si="41"/>
        <v>0</v>
      </c>
      <c r="I357" s="10">
        <f t="shared" si="45"/>
        <v>0</v>
      </c>
      <c r="J357" s="10">
        <v>0</v>
      </c>
      <c r="K357" s="10">
        <v>0</v>
      </c>
      <c r="L357" s="247">
        <f t="shared" si="42"/>
        <v>0</v>
      </c>
      <c r="M357" s="10">
        <f t="shared" si="46"/>
        <v>0</v>
      </c>
      <c r="N357" s="11">
        <f t="shared" si="47"/>
        <v>0</v>
      </c>
    </row>
    <row r="358" spans="1:14">
      <c r="A358" s="9">
        <f t="shared" si="43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44"/>
        <v>1650.7</v>
      </c>
      <c r="G358" s="11">
        <v>0</v>
      </c>
      <c r="H358" s="18">
        <f t="shared" si="41"/>
        <v>0</v>
      </c>
      <c r="I358" s="10">
        <f t="shared" si="45"/>
        <v>0</v>
      </c>
      <c r="J358" s="10">
        <v>0</v>
      </c>
      <c r="K358" s="10">
        <v>0</v>
      </c>
      <c r="L358" s="247">
        <f t="shared" si="42"/>
        <v>0</v>
      </c>
      <c r="M358" s="10">
        <f t="shared" si="46"/>
        <v>0</v>
      </c>
      <c r="N358" s="11">
        <f t="shared" si="47"/>
        <v>0</v>
      </c>
    </row>
    <row r="359" spans="1:14">
      <c r="A359" s="9">
        <f t="shared" si="43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44"/>
        <v>297.8</v>
      </c>
      <c r="G359" s="11">
        <v>0</v>
      </c>
      <c r="H359" s="18">
        <f t="shared" si="41"/>
        <v>0</v>
      </c>
      <c r="I359" s="10">
        <f t="shared" si="45"/>
        <v>0</v>
      </c>
      <c r="J359" s="10">
        <v>0</v>
      </c>
      <c r="K359" s="10">
        <v>0</v>
      </c>
      <c r="L359" s="247">
        <f t="shared" si="42"/>
        <v>0</v>
      </c>
      <c r="M359" s="10">
        <f t="shared" si="46"/>
        <v>0</v>
      </c>
      <c r="N359" s="11">
        <f t="shared" si="47"/>
        <v>0</v>
      </c>
    </row>
    <row r="360" spans="1:14">
      <c r="A360" s="9">
        <f t="shared" si="43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44"/>
        <v>343.75</v>
      </c>
      <c r="G360" s="11">
        <v>0</v>
      </c>
      <c r="H360" s="18">
        <f t="shared" si="41"/>
        <v>0</v>
      </c>
      <c r="I360" s="10">
        <f t="shared" si="45"/>
        <v>0</v>
      </c>
      <c r="J360" s="10">
        <v>0</v>
      </c>
      <c r="K360" s="10">
        <v>0</v>
      </c>
      <c r="L360" s="247">
        <f t="shared" si="42"/>
        <v>0</v>
      </c>
      <c r="M360" s="10">
        <f t="shared" si="46"/>
        <v>0</v>
      </c>
      <c r="N360" s="11">
        <f t="shared" si="47"/>
        <v>0</v>
      </c>
    </row>
    <row r="361" spans="1:14">
      <c r="A361" s="9">
        <f t="shared" si="43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44"/>
        <v>3142.7</v>
      </c>
      <c r="G361" s="11">
        <v>0</v>
      </c>
      <c r="H361" s="18">
        <f t="shared" si="41"/>
        <v>0</v>
      </c>
      <c r="I361" s="10">
        <f t="shared" si="45"/>
        <v>0</v>
      </c>
      <c r="J361" s="10">
        <v>0</v>
      </c>
      <c r="K361" s="10">
        <v>0</v>
      </c>
      <c r="L361" s="247">
        <f t="shared" si="42"/>
        <v>0</v>
      </c>
      <c r="M361" s="10">
        <f t="shared" si="46"/>
        <v>0</v>
      </c>
      <c r="N361" s="11">
        <f t="shared" si="47"/>
        <v>0</v>
      </c>
    </row>
    <row r="362" spans="1:14">
      <c r="A362" s="9">
        <f t="shared" si="43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44"/>
        <v>599.09999999999991</v>
      </c>
      <c r="G362" s="11">
        <v>0</v>
      </c>
      <c r="H362" s="18">
        <f t="shared" si="41"/>
        <v>0</v>
      </c>
      <c r="I362" s="10">
        <f t="shared" si="45"/>
        <v>0</v>
      </c>
      <c r="J362" s="10">
        <v>0</v>
      </c>
      <c r="K362" s="10">
        <v>0</v>
      </c>
      <c r="L362" s="247">
        <f t="shared" si="42"/>
        <v>0</v>
      </c>
      <c r="M362" s="10">
        <f t="shared" si="46"/>
        <v>0</v>
      </c>
      <c r="N362" s="11">
        <f t="shared" si="47"/>
        <v>0</v>
      </c>
    </row>
    <row r="363" spans="1:14">
      <c r="A363" s="9">
        <f t="shared" si="43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44"/>
        <v>145.9</v>
      </c>
      <c r="G363" s="11">
        <v>0</v>
      </c>
      <c r="H363" s="18">
        <f t="shared" si="41"/>
        <v>0</v>
      </c>
      <c r="I363" s="10">
        <f t="shared" si="45"/>
        <v>0</v>
      </c>
      <c r="J363" s="10">
        <v>0</v>
      </c>
      <c r="K363" s="10">
        <v>0</v>
      </c>
      <c r="L363" s="247">
        <f t="shared" si="42"/>
        <v>0</v>
      </c>
      <c r="M363" s="10">
        <f t="shared" si="46"/>
        <v>0</v>
      </c>
      <c r="N363" s="11">
        <f t="shared" si="47"/>
        <v>0</v>
      </c>
    </row>
    <row r="364" spans="1:14">
      <c r="A364" s="9">
        <f t="shared" si="43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44"/>
        <v>354.4</v>
      </c>
      <c r="G364" s="11">
        <v>0</v>
      </c>
      <c r="H364" s="18">
        <f t="shared" si="41"/>
        <v>0</v>
      </c>
      <c r="I364" s="10">
        <f t="shared" si="45"/>
        <v>0</v>
      </c>
      <c r="J364" s="10">
        <v>0</v>
      </c>
      <c r="K364" s="10">
        <v>0</v>
      </c>
      <c r="L364" s="247">
        <f t="shared" si="42"/>
        <v>0</v>
      </c>
      <c r="M364" s="10">
        <f t="shared" si="46"/>
        <v>0</v>
      </c>
      <c r="N364" s="11">
        <f t="shared" si="47"/>
        <v>0</v>
      </c>
    </row>
    <row r="365" spans="1:14">
      <c r="A365" s="9">
        <f t="shared" si="43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44"/>
        <v>190.2</v>
      </c>
      <c r="G365" s="11">
        <v>0</v>
      </c>
      <c r="H365" s="18">
        <f t="shared" si="41"/>
        <v>0</v>
      </c>
      <c r="I365" s="10">
        <f t="shared" si="45"/>
        <v>0</v>
      </c>
      <c r="J365" s="10">
        <v>0</v>
      </c>
      <c r="K365" s="10">
        <v>0</v>
      </c>
      <c r="L365" s="247">
        <f t="shared" si="42"/>
        <v>0</v>
      </c>
      <c r="M365" s="10">
        <f t="shared" si="46"/>
        <v>0</v>
      </c>
      <c r="N365" s="11">
        <f t="shared" si="47"/>
        <v>0</v>
      </c>
    </row>
    <row r="366" spans="1:14">
      <c r="A366" s="9">
        <f t="shared" si="43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44"/>
        <v>396.04</v>
      </c>
      <c r="G366" s="11">
        <v>0</v>
      </c>
      <c r="H366" s="18">
        <f t="shared" si="41"/>
        <v>0</v>
      </c>
      <c r="I366" s="10">
        <f t="shared" si="45"/>
        <v>0</v>
      </c>
      <c r="J366" s="10">
        <v>0</v>
      </c>
      <c r="K366" s="10">
        <v>0</v>
      </c>
      <c r="L366" s="247">
        <f t="shared" si="42"/>
        <v>0</v>
      </c>
      <c r="M366" s="10">
        <f t="shared" si="46"/>
        <v>0</v>
      </c>
      <c r="N366" s="11">
        <f t="shared" si="47"/>
        <v>0</v>
      </c>
    </row>
    <row r="367" spans="1:14">
      <c r="A367" s="9">
        <f t="shared" si="43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44"/>
        <v>507.3</v>
      </c>
      <c r="G367" s="11">
        <v>0</v>
      </c>
      <c r="H367" s="18">
        <f t="shared" si="41"/>
        <v>0</v>
      </c>
      <c r="I367" s="10">
        <f t="shared" si="45"/>
        <v>0</v>
      </c>
      <c r="J367" s="10">
        <v>0</v>
      </c>
      <c r="K367" s="10">
        <v>0</v>
      </c>
      <c r="L367" s="247">
        <f t="shared" si="42"/>
        <v>0</v>
      </c>
      <c r="M367" s="10">
        <f t="shared" si="46"/>
        <v>0</v>
      </c>
      <c r="N367" s="11">
        <f t="shared" si="47"/>
        <v>0</v>
      </c>
    </row>
    <row r="368" spans="1:14">
      <c r="A368" s="9">
        <f t="shared" si="43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44"/>
        <v>306.2</v>
      </c>
      <c r="G368" s="11">
        <v>0</v>
      </c>
      <c r="H368" s="18">
        <f t="shared" si="41"/>
        <v>0</v>
      </c>
      <c r="I368" s="10">
        <f t="shared" si="45"/>
        <v>0</v>
      </c>
      <c r="J368" s="10">
        <v>0</v>
      </c>
      <c r="K368" s="10">
        <v>0</v>
      </c>
      <c r="L368" s="247">
        <f t="shared" si="42"/>
        <v>0</v>
      </c>
      <c r="M368" s="10">
        <f t="shared" si="46"/>
        <v>0</v>
      </c>
      <c r="N368" s="11">
        <f t="shared" si="47"/>
        <v>0</v>
      </c>
    </row>
    <row r="369" spans="1:14">
      <c r="A369" s="9">
        <f t="shared" si="43"/>
        <v>364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44"/>
        <v>504.4</v>
      </c>
      <c r="G369" s="11">
        <v>0</v>
      </c>
      <c r="H369" s="18">
        <f t="shared" si="41"/>
        <v>0</v>
      </c>
      <c r="I369" s="10">
        <f t="shared" si="45"/>
        <v>0</v>
      </c>
      <c r="J369" s="10">
        <v>0</v>
      </c>
      <c r="K369" s="10">
        <v>0</v>
      </c>
      <c r="L369" s="247">
        <f t="shared" si="42"/>
        <v>0</v>
      </c>
      <c r="M369" s="10">
        <f t="shared" si="46"/>
        <v>0</v>
      </c>
      <c r="N369" s="11">
        <f t="shared" si="47"/>
        <v>0</v>
      </c>
    </row>
    <row r="370" spans="1:14">
      <c r="A370" s="9">
        <f t="shared" si="43"/>
        <v>365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44"/>
        <v>322.5</v>
      </c>
      <c r="G370" s="11">
        <v>0</v>
      </c>
      <c r="H370" s="18">
        <f t="shared" si="41"/>
        <v>0</v>
      </c>
      <c r="I370" s="10">
        <f t="shared" si="45"/>
        <v>0</v>
      </c>
      <c r="J370" s="10">
        <v>0</v>
      </c>
      <c r="K370" s="10">
        <v>0</v>
      </c>
      <c r="L370" s="247">
        <f t="shared" si="42"/>
        <v>0</v>
      </c>
      <c r="M370" s="10">
        <f t="shared" si="46"/>
        <v>0</v>
      </c>
      <c r="N370" s="11">
        <f t="shared" si="47"/>
        <v>0</v>
      </c>
    </row>
    <row r="371" spans="1:14">
      <c r="A371" s="9">
        <f t="shared" si="43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44"/>
        <v>397.8</v>
      </c>
      <c r="G371" s="11">
        <v>0</v>
      </c>
      <c r="H371" s="18">
        <f t="shared" si="41"/>
        <v>0</v>
      </c>
      <c r="I371" s="10">
        <f t="shared" si="45"/>
        <v>0</v>
      </c>
      <c r="J371" s="10">
        <v>0</v>
      </c>
      <c r="K371" s="10">
        <v>0</v>
      </c>
      <c r="L371" s="247">
        <f t="shared" si="42"/>
        <v>0</v>
      </c>
      <c r="M371" s="10">
        <f t="shared" si="46"/>
        <v>0</v>
      </c>
      <c r="N371" s="11">
        <f t="shared" si="47"/>
        <v>0</v>
      </c>
    </row>
    <row r="372" spans="1:14">
      <c r="A372" s="9">
        <f t="shared" si="43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44"/>
        <v>142</v>
      </c>
      <c r="G372" s="11">
        <v>0</v>
      </c>
      <c r="H372" s="18">
        <f t="shared" si="41"/>
        <v>0</v>
      </c>
      <c r="I372" s="10">
        <f t="shared" si="45"/>
        <v>0</v>
      </c>
      <c r="J372" s="10">
        <v>0</v>
      </c>
      <c r="K372" s="10">
        <v>0</v>
      </c>
      <c r="L372" s="247">
        <f t="shared" si="42"/>
        <v>0</v>
      </c>
      <c r="M372" s="10">
        <f t="shared" si="46"/>
        <v>0</v>
      </c>
      <c r="N372" s="11">
        <f t="shared" si="47"/>
        <v>0</v>
      </c>
    </row>
    <row r="373" spans="1:14">
      <c r="A373" s="9">
        <f t="shared" si="43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44"/>
        <v>156.19999999999999</v>
      </c>
      <c r="G373" s="11">
        <v>0</v>
      </c>
      <c r="H373" s="18">
        <f t="shared" si="41"/>
        <v>0</v>
      </c>
      <c r="I373" s="10">
        <f t="shared" si="45"/>
        <v>0</v>
      </c>
      <c r="J373" s="10">
        <v>0</v>
      </c>
      <c r="K373" s="10">
        <v>0</v>
      </c>
      <c r="L373" s="247">
        <f t="shared" si="42"/>
        <v>0</v>
      </c>
      <c r="M373" s="10">
        <f t="shared" si="46"/>
        <v>0</v>
      </c>
      <c r="N373" s="11">
        <f t="shared" si="47"/>
        <v>0</v>
      </c>
    </row>
    <row r="374" spans="1:14">
      <c r="A374" s="9">
        <f t="shared" si="43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44"/>
        <v>129.6</v>
      </c>
      <c r="G374" s="11">
        <v>0</v>
      </c>
      <c r="H374" s="18">
        <f t="shared" si="41"/>
        <v>0</v>
      </c>
      <c r="I374" s="10">
        <f t="shared" si="45"/>
        <v>0</v>
      </c>
      <c r="J374" s="10">
        <v>0</v>
      </c>
      <c r="K374" s="10">
        <v>0</v>
      </c>
      <c r="L374" s="247">
        <f t="shared" si="42"/>
        <v>0</v>
      </c>
      <c r="M374" s="10">
        <f t="shared" si="46"/>
        <v>0</v>
      </c>
      <c r="N374" s="11">
        <f t="shared" si="47"/>
        <v>0</v>
      </c>
    </row>
    <row r="375" spans="1:14">
      <c r="A375" s="9">
        <f t="shared" si="43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44"/>
        <v>591.70000000000005</v>
      </c>
      <c r="G375" s="11">
        <v>0</v>
      </c>
      <c r="H375" s="18">
        <f t="shared" si="41"/>
        <v>0</v>
      </c>
      <c r="I375" s="10">
        <f t="shared" si="45"/>
        <v>0</v>
      </c>
      <c r="J375" s="10">
        <v>0</v>
      </c>
      <c r="K375" s="10">
        <v>0</v>
      </c>
      <c r="L375" s="247">
        <f t="shared" si="42"/>
        <v>0</v>
      </c>
      <c r="M375" s="10">
        <f t="shared" si="46"/>
        <v>0</v>
      </c>
      <c r="N375" s="11">
        <f t="shared" si="47"/>
        <v>0</v>
      </c>
    </row>
    <row r="376" spans="1:14">
      <c r="A376" s="9">
        <f t="shared" si="43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44"/>
        <v>432.9</v>
      </c>
      <c r="G376" s="11">
        <v>0</v>
      </c>
      <c r="H376" s="18">
        <f t="shared" si="41"/>
        <v>0</v>
      </c>
      <c r="I376" s="10">
        <f t="shared" si="45"/>
        <v>0</v>
      </c>
      <c r="J376" s="10">
        <v>0</v>
      </c>
      <c r="K376" s="10">
        <v>0</v>
      </c>
      <c r="L376" s="247">
        <f t="shared" si="42"/>
        <v>0</v>
      </c>
      <c r="M376" s="10">
        <f t="shared" si="46"/>
        <v>0</v>
      </c>
      <c r="N376" s="11">
        <f t="shared" si="47"/>
        <v>0</v>
      </c>
    </row>
    <row r="377" spans="1:14">
      <c r="A377" s="9">
        <f t="shared" si="43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44"/>
        <v>326.39999999999998</v>
      </c>
      <c r="G377" s="11">
        <v>0</v>
      </c>
      <c r="H377" s="18">
        <f t="shared" si="41"/>
        <v>0</v>
      </c>
      <c r="I377" s="10">
        <f t="shared" si="45"/>
        <v>0</v>
      </c>
      <c r="J377" s="10">
        <v>0</v>
      </c>
      <c r="K377" s="10">
        <v>0</v>
      </c>
      <c r="L377" s="247">
        <f t="shared" si="42"/>
        <v>0</v>
      </c>
      <c r="M377" s="10">
        <f t="shared" si="46"/>
        <v>0</v>
      </c>
      <c r="N377" s="11">
        <f t="shared" si="47"/>
        <v>0</v>
      </c>
    </row>
    <row r="378" spans="1:14">
      <c r="A378" s="9">
        <f t="shared" si="43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44"/>
        <v>150.30000000000001</v>
      </c>
      <c r="G378" s="11">
        <v>0</v>
      </c>
      <c r="H378" s="18">
        <f t="shared" si="41"/>
        <v>0</v>
      </c>
      <c r="I378" s="10">
        <f t="shared" si="45"/>
        <v>0</v>
      </c>
      <c r="J378" s="10">
        <v>0</v>
      </c>
      <c r="K378" s="10">
        <v>0</v>
      </c>
      <c r="L378" s="247">
        <f t="shared" si="42"/>
        <v>0</v>
      </c>
      <c r="M378" s="10">
        <f t="shared" si="46"/>
        <v>0</v>
      </c>
      <c r="N378" s="11">
        <f t="shared" si="47"/>
        <v>0</v>
      </c>
    </row>
    <row r="379" spans="1:14">
      <c r="A379" s="9">
        <f t="shared" si="43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44"/>
        <v>303.5</v>
      </c>
      <c r="G379" s="11">
        <v>0</v>
      </c>
      <c r="H379" s="18">
        <f t="shared" si="41"/>
        <v>0</v>
      </c>
      <c r="I379" s="10">
        <f t="shared" si="45"/>
        <v>0</v>
      </c>
      <c r="J379" s="10">
        <v>0</v>
      </c>
      <c r="K379" s="10">
        <v>0</v>
      </c>
      <c r="L379" s="247">
        <f t="shared" si="42"/>
        <v>0</v>
      </c>
      <c r="M379" s="10">
        <f t="shared" si="46"/>
        <v>0</v>
      </c>
      <c r="N379" s="11">
        <f t="shared" si="47"/>
        <v>0</v>
      </c>
    </row>
    <row r="380" spans="1:14">
      <c r="A380" s="9">
        <f t="shared" si="43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44"/>
        <v>555.70000000000005</v>
      </c>
      <c r="G380" s="11">
        <v>0</v>
      </c>
      <c r="H380" s="18">
        <f t="shared" si="41"/>
        <v>0</v>
      </c>
      <c r="I380" s="10">
        <f t="shared" si="45"/>
        <v>0</v>
      </c>
      <c r="J380" s="10">
        <v>0</v>
      </c>
      <c r="K380" s="10">
        <v>0</v>
      </c>
      <c r="L380" s="247">
        <f t="shared" si="42"/>
        <v>0</v>
      </c>
      <c r="M380" s="10">
        <f t="shared" si="46"/>
        <v>0</v>
      </c>
      <c r="N380" s="11">
        <f t="shared" si="47"/>
        <v>0</v>
      </c>
    </row>
    <row r="381" spans="1:14">
      <c r="A381" s="9">
        <f t="shared" si="43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44"/>
        <v>360.4</v>
      </c>
      <c r="G381" s="11">
        <v>0</v>
      </c>
      <c r="H381" s="18">
        <f t="shared" si="41"/>
        <v>0</v>
      </c>
      <c r="I381" s="10">
        <f t="shared" si="45"/>
        <v>0</v>
      </c>
      <c r="J381" s="10">
        <v>0</v>
      </c>
      <c r="K381" s="10">
        <v>0</v>
      </c>
      <c r="L381" s="247">
        <f t="shared" si="42"/>
        <v>0</v>
      </c>
      <c r="M381" s="10">
        <f t="shared" si="46"/>
        <v>0</v>
      </c>
      <c r="N381" s="11">
        <f t="shared" si="47"/>
        <v>0</v>
      </c>
    </row>
    <row r="382" spans="1:14">
      <c r="A382" s="9">
        <f t="shared" si="43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44"/>
        <v>428.8</v>
      </c>
      <c r="G382" s="11">
        <v>0</v>
      </c>
      <c r="H382" s="18">
        <f t="shared" si="41"/>
        <v>0</v>
      </c>
      <c r="I382" s="10">
        <f t="shared" si="45"/>
        <v>0</v>
      </c>
      <c r="J382" s="10">
        <v>0</v>
      </c>
      <c r="K382" s="10">
        <v>0</v>
      </c>
      <c r="L382" s="247">
        <f t="shared" si="42"/>
        <v>0</v>
      </c>
      <c r="M382" s="10">
        <f t="shared" si="46"/>
        <v>0</v>
      </c>
      <c r="N382" s="11">
        <f t="shared" si="47"/>
        <v>0</v>
      </c>
    </row>
    <row r="383" spans="1:14">
      <c r="A383" s="9">
        <f t="shared" si="43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44"/>
        <v>1100.2</v>
      </c>
      <c r="G383" s="11">
        <v>0</v>
      </c>
      <c r="H383" s="18">
        <f t="shared" si="41"/>
        <v>0</v>
      </c>
      <c r="I383" s="10">
        <f t="shared" si="45"/>
        <v>0</v>
      </c>
      <c r="J383" s="10">
        <v>0</v>
      </c>
      <c r="K383" s="10">
        <v>0</v>
      </c>
      <c r="L383" s="247">
        <f t="shared" si="42"/>
        <v>0</v>
      </c>
      <c r="M383" s="10">
        <f t="shared" si="46"/>
        <v>0</v>
      </c>
      <c r="N383" s="11">
        <f t="shared" si="47"/>
        <v>0</v>
      </c>
    </row>
    <row r="384" spans="1:14">
      <c r="A384" s="9">
        <f t="shared" si="43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44"/>
        <v>419.4</v>
      </c>
      <c r="G384" s="11">
        <v>0</v>
      </c>
      <c r="H384" s="18">
        <f t="shared" si="41"/>
        <v>0</v>
      </c>
      <c r="I384" s="10">
        <f t="shared" si="45"/>
        <v>0</v>
      </c>
      <c r="J384" s="10">
        <v>0</v>
      </c>
      <c r="K384" s="10">
        <v>0</v>
      </c>
      <c r="L384" s="247">
        <f t="shared" si="42"/>
        <v>0</v>
      </c>
      <c r="M384" s="10">
        <f t="shared" si="46"/>
        <v>0</v>
      </c>
      <c r="N384" s="11">
        <f t="shared" si="47"/>
        <v>0</v>
      </c>
    </row>
    <row r="385" spans="1:14">
      <c r="A385" s="9">
        <f t="shared" si="43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44"/>
        <v>149.6</v>
      </c>
      <c r="G385" s="11">
        <v>0</v>
      </c>
      <c r="H385" s="18">
        <f t="shared" si="41"/>
        <v>0</v>
      </c>
      <c r="I385" s="10">
        <f t="shared" si="45"/>
        <v>0</v>
      </c>
      <c r="J385" s="10">
        <v>0</v>
      </c>
      <c r="K385" s="10">
        <v>0</v>
      </c>
      <c r="L385" s="247">
        <f t="shared" si="42"/>
        <v>0</v>
      </c>
      <c r="M385" s="10">
        <f t="shared" si="46"/>
        <v>0</v>
      </c>
      <c r="N385" s="11">
        <f t="shared" si="47"/>
        <v>0</v>
      </c>
    </row>
    <row r="386" spans="1:14">
      <c r="A386" s="9">
        <f t="shared" si="43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44"/>
        <v>253.1</v>
      </c>
      <c r="G386" s="11">
        <v>0</v>
      </c>
      <c r="H386" s="18">
        <f t="shared" si="41"/>
        <v>0</v>
      </c>
      <c r="I386" s="10">
        <f t="shared" si="45"/>
        <v>0</v>
      </c>
      <c r="J386" s="10">
        <v>0</v>
      </c>
      <c r="K386" s="10">
        <v>0</v>
      </c>
      <c r="L386" s="247">
        <f t="shared" si="42"/>
        <v>0</v>
      </c>
      <c r="M386" s="10">
        <f t="shared" si="46"/>
        <v>0</v>
      </c>
      <c r="N386" s="11">
        <f t="shared" si="47"/>
        <v>0</v>
      </c>
    </row>
    <row r="387" spans="1:14">
      <c r="A387" s="9">
        <f t="shared" si="43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44"/>
        <v>360.3</v>
      </c>
      <c r="G387" s="11">
        <v>0</v>
      </c>
      <c r="H387" s="18">
        <f t="shared" si="41"/>
        <v>0</v>
      </c>
      <c r="I387" s="10">
        <f t="shared" si="45"/>
        <v>0</v>
      </c>
      <c r="J387" s="10">
        <v>0</v>
      </c>
      <c r="K387" s="10">
        <v>0</v>
      </c>
      <c r="L387" s="247">
        <f t="shared" si="42"/>
        <v>0</v>
      </c>
      <c r="M387" s="10">
        <f t="shared" si="46"/>
        <v>0</v>
      </c>
      <c r="N387" s="11">
        <f t="shared" si="47"/>
        <v>0</v>
      </c>
    </row>
    <row r="388" spans="1:14">
      <c r="A388" s="9">
        <f t="shared" si="43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44"/>
        <v>1535.2</v>
      </c>
      <c r="G388" s="11">
        <v>0</v>
      </c>
      <c r="H388" s="18">
        <f t="shared" ref="H388:H451" si="48">G388*$O$2</f>
        <v>0</v>
      </c>
      <c r="I388" s="10">
        <f t="shared" si="45"/>
        <v>0</v>
      </c>
      <c r="J388" s="10">
        <v>0</v>
      </c>
      <c r="K388" s="10">
        <v>0</v>
      </c>
      <c r="L388" s="247">
        <f t="shared" si="42"/>
        <v>0</v>
      </c>
      <c r="M388" s="10">
        <f t="shared" si="46"/>
        <v>0</v>
      </c>
      <c r="N388" s="11">
        <f t="shared" si="47"/>
        <v>0</v>
      </c>
    </row>
    <row r="389" spans="1:14">
      <c r="A389" s="9">
        <f t="shared" si="43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44"/>
        <v>191.4</v>
      </c>
      <c r="G389" s="11">
        <v>0</v>
      </c>
      <c r="H389" s="18">
        <f t="shared" si="48"/>
        <v>0</v>
      </c>
      <c r="I389" s="10">
        <f t="shared" si="45"/>
        <v>0</v>
      </c>
      <c r="J389" s="10">
        <v>0</v>
      </c>
      <c r="K389" s="10">
        <v>0</v>
      </c>
      <c r="L389" s="247">
        <f t="shared" ref="L389:L452" si="49">K389*$L$2</f>
        <v>0</v>
      </c>
      <c r="M389" s="10">
        <f t="shared" si="46"/>
        <v>0</v>
      </c>
      <c r="N389" s="11">
        <f t="shared" si="47"/>
        <v>0</v>
      </c>
    </row>
    <row r="390" spans="1:14">
      <c r="A390" s="9">
        <f t="shared" si="43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44"/>
        <v>442.3</v>
      </c>
      <c r="G390" s="11">
        <v>0</v>
      </c>
      <c r="H390" s="18">
        <f t="shared" si="48"/>
        <v>0</v>
      </c>
      <c r="I390" s="10">
        <f t="shared" si="45"/>
        <v>0</v>
      </c>
      <c r="J390" s="10">
        <v>0</v>
      </c>
      <c r="K390" s="10">
        <v>0</v>
      </c>
      <c r="L390" s="247">
        <f t="shared" si="49"/>
        <v>0</v>
      </c>
      <c r="M390" s="10">
        <f t="shared" si="46"/>
        <v>0</v>
      </c>
      <c r="N390" s="11">
        <f t="shared" si="47"/>
        <v>0</v>
      </c>
    </row>
    <row r="391" spans="1:14">
      <c r="A391" s="9">
        <f t="shared" si="43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44"/>
        <v>503.5</v>
      </c>
      <c r="G391" s="11">
        <v>0</v>
      </c>
      <c r="H391" s="18">
        <f t="shared" si="48"/>
        <v>0</v>
      </c>
      <c r="I391" s="10">
        <f t="shared" si="45"/>
        <v>0</v>
      </c>
      <c r="J391" s="10">
        <v>0</v>
      </c>
      <c r="K391" s="10">
        <v>0</v>
      </c>
      <c r="L391" s="247">
        <f t="shared" si="49"/>
        <v>0</v>
      </c>
      <c r="M391" s="10">
        <f t="shared" si="46"/>
        <v>0</v>
      </c>
      <c r="N391" s="11">
        <f t="shared" si="47"/>
        <v>0</v>
      </c>
    </row>
    <row r="392" spans="1:14">
      <c r="A392" s="9">
        <f t="shared" ref="A392:A455" si="50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44"/>
        <v>570.5</v>
      </c>
      <c r="G392" s="11">
        <v>0</v>
      </c>
      <c r="H392" s="18">
        <f t="shared" si="48"/>
        <v>0</v>
      </c>
      <c r="I392" s="10">
        <f t="shared" si="45"/>
        <v>0</v>
      </c>
      <c r="J392" s="10">
        <v>0</v>
      </c>
      <c r="K392" s="10">
        <v>0</v>
      </c>
      <c r="L392" s="247">
        <f t="shared" si="49"/>
        <v>0</v>
      </c>
      <c r="M392" s="10">
        <f t="shared" si="46"/>
        <v>0</v>
      </c>
      <c r="N392" s="11">
        <f t="shared" si="47"/>
        <v>0</v>
      </c>
    </row>
    <row r="393" spans="1:14">
      <c r="A393" s="9">
        <f t="shared" si="50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6" si="51">C393+D393+E393</f>
        <v>227.9</v>
      </c>
      <c r="G393" s="11">
        <v>0</v>
      </c>
      <c r="H393" s="18">
        <f t="shared" si="48"/>
        <v>0</v>
      </c>
      <c r="I393" s="10">
        <f t="shared" ref="I393:I455" si="52">H393*0.3677</f>
        <v>0</v>
      </c>
      <c r="J393" s="10">
        <v>0</v>
      </c>
      <c r="K393" s="10">
        <v>0</v>
      </c>
      <c r="L393" s="247">
        <f t="shared" si="49"/>
        <v>0</v>
      </c>
      <c r="M393" s="10">
        <f t="shared" ref="M393:M455" si="53">H393+I393+J393+L393</f>
        <v>0</v>
      </c>
      <c r="N393" s="11">
        <f t="shared" ref="N393:N455" si="54">M393/F393</f>
        <v>0</v>
      </c>
    </row>
    <row r="394" spans="1:14">
      <c r="A394" s="9">
        <f t="shared" si="50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51"/>
        <v>130.5</v>
      </c>
      <c r="G394" s="11">
        <v>0</v>
      </c>
      <c r="H394" s="18">
        <f t="shared" si="48"/>
        <v>0</v>
      </c>
      <c r="I394" s="10">
        <f t="shared" si="52"/>
        <v>0</v>
      </c>
      <c r="J394" s="10">
        <v>0</v>
      </c>
      <c r="K394" s="10">
        <v>0</v>
      </c>
      <c r="L394" s="247">
        <f t="shared" si="49"/>
        <v>0</v>
      </c>
      <c r="M394" s="10">
        <f t="shared" si="53"/>
        <v>0</v>
      </c>
      <c r="N394" s="11">
        <f t="shared" si="54"/>
        <v>0</v>
      </c>
    </row>
    <row r="395" spans="1:14">
      <c r="A395" s="9">
        <f t="shared" si="50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51"/>
        <v>384.3</v>
      </c>
      <c r="G395" s="11">
        <v>0</v>
      </c>
      <c r="H395" s="18">
        <f t="shared" si="48"/>
        <v>0</v>
      </c>
      <c r="I395" s="10">
        <f t="shared" si="52"/>
        <v>0</v>
      </c>
      <c r="J395" s="10">
        <v>0</v>
      </c>
      <c r="K395" s="10">
        <v>0</v>
      </c>
      <c r="L395" s="247">
        <f t="shared" si="49"/>
        <v>0</v>
      </c>
      <c r="M395" s="10">
        <f t="shared" si="53"/>
        <v>0</v>
      </c>
      <c r="N395" s="11">
        <f t="shared" si="54"/>
        <v>0</v>
      </c>
    </row>
    <row r="396" spans="1:14">
      <c r="A396" s="9">
        <f t="shared" si="50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51"/>
        <v>383.3</v>
      </c>
      <c r="G396" s="11">
        <v>0</v>
      </c>
      <c r="H396" s="18">
        <f t="shared" si="48"/>
        <v>0</v>
      </c>
      <c r="I396" s="10">
        <f t="shared" si="52"/>
        <v>0</v>
      </c>
      <c r="J396" s="10">
        <v>0</v>
      </c>
      <c r="K396" s="10">
        <v>0</v>
      </c>
      <c r="L396" s="247">
        <f t="shared" si="49"/>
        <v>0</v>
      </c>
      <c r="M396" s="10">
        <f t="shared" si="53"/>
        <v>0</v>
      </c>
      <c r="N396" s="11">
        <f t="shared" si="54"/>
        <v>0</v>
      </c>
    </row>
    <row r="397" spans="1:14">
      <c r="A397" s="9">
        <f t="shared" si="50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51"/>
        <v>503.6</v>
      </c>
      <c r="G397" s="11">
        <v>0</v>
      </c>
      <c r="H397" s="18">
        <f t="shared" si="48"/>
        <v>0</v>
      </c>
      <c r="I397" s="10">
        <f t="shared" si="52"/>
        <v>0</v>
      </c>
      <c r="J397" s="10">
        <v>0</v>
      </c>
      <c r="K397" s="10">
        <v>0</v>
      </c>
      <c r="L397" s="247">
        <f t="shared" si="49"/>
        <v>0</v>
      </c>
      <c r="M397" s="10">
        <f t="shared" si="53"/>
        <v>0</v>
      </c>
      <c r="N397" s="11">
        <f t="shared" si="54"/>
        <v>0</v>
      </c>
    </row>
    <row r="398" spans="1:14">
      <c r="A398" s="9">
        <f t="shared" si="50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51"/>
        <v>387.4</v>
      </c>
      <c r="G398" s="11">
        <v>0</v>
      </c>
      <c r="H398" s="18">
        <f t="shared" si="48"/>
        <v>0</v>
      </c>
      <c r="I398" s="10">
        <f t="shared" si="52"/>
        <v>0</v>
      </c>
      <c r="J398" s="10">
        <v>0</v>
      </c>
      <c r="K398" s="10">
        <v>0</v>
      </c>
      <c r="L398" s="247">
        <f t="shared" si="49"/>
        <v>0</v>
      </c>
      <c r="M398" s="10">
        <f t="shared" si="53"/>
        <v>0</v>
      </c>
      <c r="N398" s="11">
        <f t="shared" si="54"/>
        <v>0</v>
      </c>
    </row>
    <row r="399" spans="1:14">
      <c r="A399" s="9">
        <f t="shared" si="50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51"/>
        <v>147</v>
      </c>
      <c r="G399" s="11">
        <v>0</v>
      </c>
      <c r="H399" s="18">
        <f t="shared" si="48"/>
        <v>0</v>
      </c>
      <c r="I399" s="10">
        <f t="shared" si="52"/>
        <v>0</v>
      </c>
      <c r="J399" s="10">
        <v>0</v>
      </c>
      <c r="K399" s="10">
        <v>0</v>
      </c>
      <c r="L399" s="247">
        <f t="shared" si="49"/>
        <v>0</v>
      </c>
      <c r="M399" s="10">
        <f t="shared" si="53"/>
        <v>0</v>
      </c>
      <c r="N399" s="11">
        <f t="shared" si="54"/>
        <v>0</v>
      </c>
    </row>
    <row r="400" spans="1:14">
      <c r="A400" s="9">
        <f t="shared" si="50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51"/>
        <v>203.69</v>
      </c>
      <c r="G400" s="11">
        <v>0</v>
      </c>
      <c r="H400" s="18">
        <f t="shared" si="48"/>
        <v>0</v>
      </c>
      <c r="I400" s="10">
        <f t="shared" si="52"/>
        <v>0</v>
      </c>
      <c r="J400" s="10">
        <v>0</v>
      </c>
      <c r="K400" s="10">
        <v>0</v>
      </c>
      <c r="L400" s="247">
        <f t="shared" si="49"/>
        <v>0</v>
      </c>
      <c r="M400" s="10">
        <f t="shared" si="53"/>
        <v>0</v>
      </c>
      <c r="N400" s="11">
        <f t="shared" si="54"/>
        <v>0</v>
      </c>
    </row>
    <row r="401" spans="1:14">
      <c r="A401" s="9">
        <f t="shared" si="50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51"/>
        <v>64</v>
      </c>
      <c r="G401" s="11">
        <v>0</v>
      </c>
      <c r="H401" s="18">
        <f t="shared" si="48"/>
        <v>0</v>
      </c>
      <c r="I401" s="10">
        <f t="shared" si="52"/>
        <v>0</v>
      </c>
      <c r="J401" s="10">
        <v>0</v>
      </c>
      <c r="K401" s="10">
        <v>0</v>
      </c>
      <c r="L401" s="247">
        <f t="shared" si="49"/>
        <v>0</v>
      </c>
      <c r="M401" s="10">
        <f t="shared" si="53"/>
        <v>0</v>
      </c>
      <c r="N401" s="11">
        <f t="shared" si="54"/>
        <v>0</v>
      </c>
    </row>
    <row r="402" spans="1:14">
      <c r="A402" s="9">
        <f t="shared" si="50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51"/>
        <v>138.9</v>
      </c>
      <c r="G402" s="11">
        <v>0</v>
      </c>
      <c r="H402" s="18">
        <f t="shared" si="48"/>
        <v>0</v>
      </c>
      <c r="I402" s="10">
        <f t="shared" si="52"/>
        <v>0</v>
      </c>
      <c r="J402" s="10">
        <v>0</v>
      </c>
      <c r="K402" s="10">
        <v>0</v>
      </c>
      <c r="L402" s="247">
        <f t="shared" si="49"/>
        <v>0</v>
      </c>
      <c r="M402" s="10">
        <f t="shared" si="53"/>
        <v>0</v>
      </c>
      <c r="N402" s="11">
        <f t="shared" si="54"/>
        <v>0</v>
      </c>
    </row>
    <row r="403" spans="1:14">
      <c r="A403" s="9">
        <f t="shared" si="50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51"/>
        <v>338.8</v>
      </c>
      <c r="G403" s="11">
        <v>0</v>
      </c>
      <c r="H403" s="18">
        <f t="shared" si="48"/>
        <v>0</v>
      </c>
      <c r="I403" s="10">
        <f t="shared" si="52"/>
        <v>0</v>
      </c>
      <c r="J403" s="10">
        <v>0</v>
      </c>
      <c r="K403" s="10">
        <v>0</v>
      </c>
      <c r="L403" s="247">
        <f t="shared" si="49"/>
        <v>0</v>
      </c>
      <c r="M403" s="10">
        <f t="shared" si="53"/>
        <v>0</v>
      </c>
      <c r="N403" s="11">
        <f t="shared" si="54"/>
        <v>0</v>
      </c>
    </row>
    <row r="404" spans="1:14">
      <c r="A404" s="9">
        <f t="shared" si="50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51"/>
        <v>386.9</v>
      </c>
      <c r="G404" s="11">
        <v>0</v>
      </c>
      <c r="H404" s="18">
        <f t="shared" si="48"/>
        <v>0</v>
      </c>
      <c r="I404" s="10">
        <f t="shared" si="52"/>
        <v>0</v>
      </c>
      <c r="J404" s="10">
        <v>0</v>
      </c>
      <c r="K404" s="10">
        <v>0</v>
      </c>
      <c r="L404" s="247">
        <f t="shared" si="49"/>
        <v>0</v>
      </c>
      <c r="M404" s="10">
        <f t="shared" si="53"/>
        <v>0</v>
      </c>
      <c r="N404" s="11">
        <f t="shared" si="54"/>
        <v>0</v>
      </c>
    </row>
    <row r="405" spans="1:14">
      <c r="A405" s="9">
        <f t="shared" si="50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51"/>
        <v>972.7</v>
      </c>
      <c r="G405" s="11">
        <v>0</v>
      </c>
      <c r="H405" s="18">
        <f t="shared" si="48"/>
        <v>0</v>
      </c>
      <c r="I405" s="10">
        <f t="shared" si="52"/>
        <v>0</v>
      </c>
      <c r="J405" s="10">
        <v>0</v>
      </c>
      <c r="K405" s="10">
        <v>0</v>
      </c>
      <c r="L405" s="247">
        <f t="shared" si="49"/>
        <v>0</v>
      </c>
      <c r="M405" s="10">
        <f t="shared" si="53"/>
        <v>0</v>
      </c>
      <c r="N405" s="11">
        <f t="shared" si="54"/>
        <v>0</v>
      </c>
    </row>
    <row r="406" spans="1:14">
      <c r="A406" s="9">
        <f t="shared" si="50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51"/>
        <v>598.79999999999995</v>
      </c>
      <c r="G406" s="11">
        <v>0</v>
      </c>
      <c r="H406" s="18">
        <f t="shared" si="48"/>
        <v>0</v>
      </c>
      <c r="I406" s="10">
        <f t="shared" si="52"/>
        <v>0</v>
      </c>
      <c r="J406" s="10">
        <v>0</v>
      </c>
      <c r="K406" s="10">
        <v>0</v>
      </c>
      <c r="L406" s="247">
        <f t="shared" si="49"/>
        <v>0</v>
      </c>
      <c r="M406" s="10">
        <f t="shared" si="53"/>
        <v>0</v>
      </c>
      <c r="N406" s="11">
        <f t="shared" si="54"/>
        <v>0</v>
      </c>
    </row>
    <row r="407" spans="1:14">
      <c r="A407" s="9">
        <f t="shared" si="50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51"/>
        <v>464.2</v>
      </c>
      <c r="G407" s="11">
        <v>0</v>
      </c>
      <c r="H407" s="18">
        <f t="shared" si="48"/>
        <v>0</v>
      </c>
      <c r="I407" s="10">
        <f t="shared" si="52"/>
        <v>0</v>
      </c>
      <c r="J407" s="10">
        <v>0</v>
      </c>
      <c r="K407" s="10">
        <v>0</v>
      </c>
      <c r="L407" s="247">
        <f t="shared" si="49"/>
        <v>0</v>
      </c>
      <c r="M407" s="10">
        <f t="shared" si="53"/>
        <v>0</v>
      </c>
      <c r="N407" s="11">
        <f t="shared" si="54"/>
        <v>0</v>
      </c>
    </row>
    <row r="408" spans="1:14">
      <c r="A408" s="9">
        <f t="shared" si="50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51"/>
        <v>606.78</v>
      </c>
      <c r="G408" s="11">
        <v>0</v>
      </c>
      <c r="H408" s="18">
        <f t="shared" si="48"/>
        <v>0</v>
      </c>
      <c r="I408" s="10">
        <f t="shared" si="52"/>
        <v>0</v>
      </c>
      <c r="J408" s="10">
        <v>0</v>
      </c>
      <c r="K408" s="10">
        <v>0</v>
      </c>
      <c r="L408" s="247">
        <f t="shared" si="49"/>
        <v>0</v>
      </c>
      <c r="M408" s="10">
        <f t="shared" si="53"/>
        <v>0</v>
      </c>
      <c r="N408" s="11">
        <f t="shared" si="54"/>
        <v>0</v>
      </c>
    </row>
    <row r="409" spans="1:14">
      <c r="A409" s="9">
        <f t="shared" si="50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51"/>
        <v>305</v>
      </c>
      <c r="G409" s="11">
        <v>0</v>
      </c>
      <c r="H409" s="18">
        <f t="shared" si="48"/>
        <v>0</v>
      </c>
      <c r="I409" s="10">
        <f t="shared" si="52"/>
        <v>0</v>
      </c>
      <c r="J409" s="10">
        <v>0</v>
      </c>
      <c r="K409" s="10">
        <v>0</v>
      </c>
      <c r="L409" s="247">
        <f t="shared" si="49"/>
        <v>0</v>
      </c>
      <c r="M409" s="10">
        <f t="shared" si="53"/>
        <v>0</v>
      </c>
      <c r="N409" s="11">
        <f t="shared" si="54"/>
        <v>0</v>
      </c>
    </row>
    <row r="410" spans="1:14">
      <c r="A410" s="9">
        <f t="shared" si="50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51"/>
        <v>759.8</v>
      </c>
      <c r="G410" s="11">
        <v>0</v>
      </c>
      <c r="H410" s="18">
        <f t="shared" si="48"/>
        <v>0</v>
      </c>
      <c r="I410" s="10">
        <f t="shared" si="52"/>
        <v>0</v>
      </c>
      <c r="J410" s="10">
        <v>0</v>
      </c>
      <c r="K410" s="10">
        <v>0</v>
      </c>
      <c r="L410" s="247">
        <f t="shared" si="49"/>
        <v>0</v>
      </c>
      <c r="M410" s="10">
        <f t="shared" si="53"/>
        <v>0</v>
      </c>
      <c r="N410" s="11">
        <f t="shared" si="54"/>
        <v>0</v>
      </c>
    </row>
    <row r="411" spans="1:14">
      <c r="A411" s="9">
        <f t="shared" si="50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51"/>
        <v>530.20000000000005</v>
      </c>
      <c r="G411" s="11">
        <v>0</v>
      </c>
      <c r="H411" s="18">
        <f t="shared" si="48"/>
        <v>0</v>
      </c>
      <c r="I411" s="10">
        <f t="shared" si="52"/>
        <v>0</v>
      </c>
      <c r="J411" s="10">
        <v>0</v>
      </c>
      <c r="K411" s="10">
        <v>0</v>
      </c>
      <c r="L411" s="247">
        <f t="shared" si="49"/>
        <v>0</v>
      </c>
      <c r="M411" s="10">
        <f t="shared" si="53"/>
        <v>0</v>
      </c>
      <c r="N411" s="11">
        <f t="shared" si="54"/>
        <v>0</v>
      </c>
    </row>
    <row r="412" spans="1:14">
      <c r="A412" s="9">
        <f t="shared" si="50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51"/>
        <v>123.5</v>
      </c>
      <c r="G412" s="11">
        <v>0</v>
      </c>
      <c r="H412" s="18">
        <f t="shared" si="48"/>
        <v>0</v>
      </c>
      <c r="I412" s="10">
        <f t="shared" si="52"/>
        <v>0</v>
      </c>
      <c r="J412" s="10">
        <v>0</v>
      </c>
      <c r="K412" s="10">
        <v>0</v>
      </c>
      <c r="L412" s="247">
        <f t="shared" si="49"/>
        <v>0</v>
      </c>
      <c r="M412" s="10">
        <f t="shared" si="53"/>
        <v>0</v>
      </c>
      <c r="N412" s="11">
        <f t="shared" si="54"/>
        <v>0</v>
      </c>
    </row>
    <row r="413" spans="1:14">
      <c r="A413" s="9">
        <f t="shared" si="50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51"/>
        <v>298.8</v>
      </c>
      <c r="G413" s="11">
        <v>0</v>
      </c>
      <c r="H413" s="18">
        <f t="shared" si="48"/>
        <v>0</v>
      </c>
      <c r="I413" s="10">
        <f t="shared" si="52"/>
        <v>0</v>
      </c>
      <c r="J413" s="10">
        <v>0</v>
      </c>
      <c r="K413" s="10">
        <v>0</v>
      </c>
      <c r="L413" s="247">
        <f t="shared" si="49"/>
        <v>0</v>
      </c>
      <c r="M413" s="10">
        <f t="shared" si="53"/>
        <v>0</v>
      </c>
      <c r="N413" s="11">
        <f t="shared" si="54"/>
        <v>0</v>
      </c>
    </row>
    <row r="414" spans="1:14">
      <c r="A414" s="9">
        <f t="shared" si="50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51"/>
        <v>217.3</v>
      </c>
      <c r="G414" s="11">
        <v>0</v>
      </c>
      <c r="H414" s="18">
        <f t="shared" si="48"/>
        <v>0</v>
      </c>
      <c r="I414" s="10">
        <f t="shared" si="52"/>
        <v>0</v>
      </c>
      <c r="J414" s="10">
        <v>0</v>
      </c>
      <c r="K414" s="10">
        <v>0</v>
      </c>
      <c r="L414" s="247">
        <f t="shared" si="49"/>
        <v>0</v>
      </c>
      <c r="M414" s="10">
        <f t="shared" si="53"/>
        <v>0</v>
      </c>
      <c r="N414" s="11">
        <f t="shared" si="54"/>
        <v>0</v>
      </c>
    </row>
    <row r="415" spans="1:14">
      <c r="A415" s="9">
        <f t="shared" si="50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51"/>
        <v>293.89999999999998</v>
      </c>
      <c r="G415" s="11">
        <v>0</v>
      </c>
      <c r="H415" s="18">
        <f t="shared" si="48"/>
        <v>0</v>
      </c>
      <c r="I415" s="10">
        <f t="shared" si="52"/>
        <v>0</v>
      </c>
      <c r="J415" s="10">
        <v>0</v>
      </c>
      <c r="K415" s="10">
        <v>0</v>
      </c>
      <c r="L415" s="247">
        <f t="shared" si="49"/>
        <v>0</v>
      </c>
      <c r="M415" s="10">
        <f t="shared" si="53"/>
        <v>0</v>
      </c>
      <c r="N415" s="11">
        <f t="shared" si="54"/>
        <v>0</v>
      </c>
    </row>
    <row r="416" spans="1:14">
      <c r="A416" s="9">
        <f t="shared" si="50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51"/>
        <v>198.9</v>
      </c>
      <c r="G416" s="11">
        <v>0</v>
      </c>
      <c r="H416" s="18">
        <f t="shared" si="48"/>
        <v>0</v>
      </c>
      <c r="I416" s="10">
        <f t="shared" si="52"/>
        <v>0</v>
      </c>
      <c r="J416" s="10">
        <v>0</v>
      </c>
      <c r="K416" s="10">
        <v>0</v>
      </c>
      <c r="L416" s="247">
        <f t="shared" si="49"/>
        <v>0</v>
      </c>
      <c r="M416" s="10">
        <f t="shared" si="53"/>
        <v>0</v>
      </c>
      <c r="N416" s="11">
        <f t="shared" si="54"/>
        <v>0</v>
      </c>
    </row>
    <row r="417" spans="1:14">
      <c r="A417" s="9">
        <f t="shared" si="50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51"/>
        <v>95.6</v>
      </c>
      <c r="G417" s="11">
        <v>0</v>
      </c>
      <c r="H417" s="18">
        <f t="shared" si="48"/>
        <v>0</v>
      </c>
      <c r="I417" s="10">
        <f t="shared" si="52"/>
        <v>0</v>
      </c>
      <c r="J417" s="10">
        <v>0</v>
      </c>
      <c r="K417" s="10">
        <v>0</v>
      </c>
      <c r="L417" s="247">
        <f t="shared" si="49"/>
        <v>0</v>
      </c>
      <c r="M417" s="10">
        <f t="shared" si="53"/>
        <v>0</v>
      </c>
      <c r="N417" s="11">
        <f t="shared" si="54"/>
        <v>0</v>
      </c>
    </row>
    <row r="418" spans="1:14">
      <c r="A418" s="9">
        <f t="shared" si="50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51"/>
        <v>408.7</v>
      </c>
      <c r="G418" s="11">
        <v>0</v>
      </c>
      <c r="H418" s="18">
        <f t="shared" si="48"/>
        <v>0</v>
      </c>
      <c r="I418" s="10">
        <f t="shared" si="52"/>
        <v>0</v>
      </c>
      <c r="J418" s="10">
        <v>0</v>
      </c>
      <c r="K418" s="10">
        <v>0</v>
      </c>
      <c r="L418" s="247">
        <f t="shared" si="49"/>
        <v>0</v>
      </c>
      <c r="M418" s="10">
        <f t="shared" si="53"/>
        <v>0</v>
      </c>
      <c r="N418" s="11">
        <f t="shared" si="54"/>
        <v>0</v>
      </c>
    </row>
    <row r="419" spans="1:14">
      <c r="A419" s="9">
        <f t="shared" si="50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51"/>
        <v>449.5</v>
      </c>
      <c r="G419" s="11">
        <v>0</v>
      </c>
      <c r="H419" s="18">
        <f t="shared" si="48"/>
        <v>0</v>
      </c>
      <c r="I419" s="10">
        <f t="shared" si="52"/>
        <v>0</v>
      </c>
      <c r="J419" s="10">
        <v>0</v>
      </c>
      <c r="K419" s="10">
        <v>0</v>
      </c>
      <c r="L419" s="247">
        <f t="shared" si="49"/>
        <v>0</v>
      </c>
      <c r="M419" s="10">
        <f t="shared" si="53"/>
        <v>0</v>
      </c>
      <c r="N419" s="11">
        <f t="shared" si="54"/>
        <v>0</v>
      </c>
    </row>
    <row r="420" spans="1:14">
      <c r="A420" s="9">
        <f t="shared" si="50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51"/>
        <v>364.8</v>
      </c>
      <c r="G420" s="11">
        <v>0</v>
      </c>
      <c r="H420" s="18">
        <f t="shared" si="48"/>
        <v>0</v>
      </c>
      <c r="I420" s="10">
        <f t="shared" si="52"/>
        <v>0</v>
      </c>
      <c r="J420" s="10">
        <v>0</v>
      </c>
      <c r="K420" s="10">
        <v>0</v>
      </c>
      <c r="L420" s="247">
        <f t="shared" si="49"/>
        <v>0</v>
      </c>
      <c r="M420" s="10">
        <f t="shared" si="53"/>
        <v>0</v>
      </c>
      <c r="N420" s="11">
        <f t="shared" si="54"/>
        <v>0</v>
      </c>
    </row>
    <row r="421" spans="1:14">
      <c r="A421" s="9">
        <f t="shared" si="50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51"/>
        <v>326.3</v>
      </c>
      <c r="G421" s="11">
        <v>0</v>
      </c>
      <c r="H421" s="18">
        <f t="shared" si="48"/>
        <v>0</v>
      </c>
      <c r="I421" s="10">
        <f t="shared" si="52"/>
        <v>0</v>
      </c>
      <c r="J421" s="10">
        <v>0</v>
      </c>
      <c r="K421" s="10">
        <v>0</v>
      </c>
      <c r="L421" s="247">
        <f t="shared" si="49"/>
        <v>0</v>
      </c>
      <c r="M421" s="10">
        <f t="shared" si="53"/>
        <v>0</v>
      </c>
      <c r="N421" s="11">
        <f t="shared" si="54"/>
        <v>0</v>
      </c>
    </row>
    <row r="422" spans="1:14">
      <c r="A422" s="9">
        <f t="shared" si="50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51"/>
        <v>634.70000000000005</v>
      </c>
      <c r="G422" s="11">
        <v>0</v>
      </c>
      <c r="H422" s="18">
        <f t="shared" si="48"/>
        <v>0</v>
      </c>
      <c r="I422" s="10">
        <f t="shared" si="52"/>
        <v>0</v>
      </c>
      <c r="J422" s="10">
        <v>0</v>
      </c>
      <c r="K422" s="10">
        <v>0</v>
      </c>
      <c r="L422" s="247">
        <f t="shared" si="49"/>
        <v>0</v>
      </c>
      <c r="M422" s="10">
        <f t="shared" si="53"/>
        <v>0</v>
      </c>
      <c r="N422" s="11">
        <f t="shared" si="54"/>
        <v>0</v>
      </c>
    </row>
    <row r="423" spans="1:14">
      <c r="A423" s="9">
        <f t="shared" si="50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51"/>
        <v>267.10000000000002</v>
      </c>
      <c r="G423" s="11">
        <v>0</v>
      </c>
      <c r="H423" s="18">
        <f t="shared" si="48"/>
        <v>0</v>
      </c>
      <c r="I423" s="10">
        <f t="shared" si="52"/>
        <v>0</v>
      </c>
      <c r="J423" s="10">
        <v>0</v>
      </c>
      <c r="K423" s="10">
        <v>0</v>
      </c>
      <c r="L423" s="247">
        <f t="shared" si="49"/>
        <v>0</v>
      </c>
      <c r="M423" s="10">
        <f t="shared" si="53"/>
        <v>0</v>
      </c>
      <c r="N423" s="11">
        <f t="shared" si="54"/>
        <v>0</v>
      </c>
    </row>
    <row r="424" spans="1:14">
      <c r="A424" s="9">
        <f t="shared" si="50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51"/>
        <v>224.6</v>
      </c>
      <c r="G424" s="11">
        <v>0</v>
      </c>
      <c r="H424" s="18">
        <f t="shared" si="48"/>
        <v>0</v>
      </c>
      <c r="I424" s="10">
        <f t="shared" si="52"/>
        <v>0</v>
      </c>
      <c r="J424" s="10">
        <v>0</v>
      </c>
      <c r="K424" s="10">
        <v>0</v>
      </c>
      <c r="L424" s="247">
        <f t="shared" si="49"/>
        <v>0</v>
      </c>
      <c r="M424" s="10">
        <f t="shared" si="53"/>
        <v>0</v>
      </c>
      <c r="N424" s="11">
        <f t="shared" si="54"/>
        <v>0</v>
      </c>
    </row>
    <row r="425" spans="1:14">
      <c r="A425" s="9">
        <f t="shared" si="50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51"/>
        <v>572.29999999999995</v>
      </c>
      <c r="G425" s="11">
        <v>0</v>
      </c>
      <c r="H425" s="18">
        <f t="shared" si="48"/>
        <v>0</v>
      </c>
      <c r="I425" s="10">
        <f t="shared" si="52"/>
        <v>0</v>
      </c>
      <c r="J425" s="10">
        <v>0</v>
      </c>
      <c r="K425" s="10">
        <v>0</v>
      </c>
      <c r="L425" s="247">
        <f t="shared" si="49"/>
        <v>0</v>
      </c>
      <c r="M425" s="10">
        <f t="shared" si="53"/>
        <v>0</v>
      </c>
      <c r="N425" s="11">
        <f t="shared" si="54"/>
        <v>0</v>
      </c>
    </row>
    <row r="426" spans="1:14">
      <c r="A426" s="9">
        <f t="shared" si="50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51"/>
        <v>227.9</v>
      </c>
      <c r="G426" s="11">
        <v>0</v>
      </c>
      <c r="H426" s="18">
        <f t="shared" si="48"/>
        <v>0</v>
      </c>
      <c r="I426" s="10">
        <f t="shared" si="52"/>
        <v>0</v>
      </c>
      <c r="J426" s="10">
        <v>0</v>
      </c>
      <c r="K426" s="10">
        <v>0</v>
      </c>
      <c r="L426" s="247">
        <f t="shared" si="49"/>
        <v>0</v>
      </c>
      <c r="M426" s="10">
        <f t="shared" si="53"/>
        <v>0</v>
      </c>
      <c r="N426" s="11">
        <f t="shared" si="54"/>
        <v>0</v>
      </c>
    </row>
    <row r="427" spans="1:14">
      <c r="A427" s="9">
        <f t="shared" si="50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51"/>
        <v>659.6</v>
      </c>
      <c r="G427" s="11">
        <v>0</v>
      </c>
      <c r="H427" s="18">
        <f t="shared" si="48"/>
        <v>0</v>
      </c>
      <c r="I427" s="10">
        <f t="shared" si="52"/>
        <v>0</v>
      </c>
      <c r="J427" s="10">
        <v>0</v>
      </c>
      <c r="K427" s="10">
        <v>0</v>
      </c>
      <c r="L427" s="247">
        <f t="shared" si="49"/>
        <v>0</v>
      </c>
      <c r="M427" s="10">
        <f t="shared" si="53"/>
        <v>0</v>
      </c>
      <c r="N427" s="11">
        <f t="shared" si="54"/>
        <v>0</v>
      </c>
    </row>
    <row r="428" spans="1:14">
      <c r="A428" s="9">
        <f t="shared" si="50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51"/>
        <v>824.8</v>
      </c>
      <c r="G428" s="11">
        <v>0</v>
      </c>
      <c r="H428" s="18">
        <f t="shared" si="48"/>
        <v>0</v>
      </c>
      <c r="I428" s="10">
        <f t="shared" si="52"/>
        <v>0</v>
      </c>
      <c r="J428" s="10">
        <v>0</v>
      </c>
      <c r="K428" s="10">
        <v>0</v>
      </c>
      <c r="L428" s="247">
        <f t="shared" si="49"/>
        <v>0</v>
      </c>
      <c r="M428" s="10">
        <f t="shared" si="53"/>
        <v>0</v>
      </c>
      <c r="N428" s="11">
        <f t="shared" si="54"/>
        <v>0</v>
      </c>
    </row>
    <row r="429" spans="1:14">
      <c r="A429" s="9">
        <f t="shared" si="50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51"/>
        <v>162.80000000000001</v>
      </c>
      <c r="G429" s="11">
        <v>0</v>
      </c>
      <c r="H429" s="18">
        <f t="shared" si="48"/>
        <v>0</v>
      </c>
      <c r="I429" s="10">
        <f t="shared" si="52"/>
        <v>0</v>
      </c>
      <c r="J429" s="10">
        <v>0</v>
      </c>
      <c r="K429" s="10">
        <v>0</v>
      </c>
      <c r="L429" s="247">
        <f t="shared" si="49"/>
        <v>0</v>
      </c>
      <c r="M429" s="10">
        <f t="shared" si="53"/>
        <v>0</v>
      </c>
      <c r="N429" s="11">
        <f t="shared" si="54"/>
        <v>0</v>
      </c>
    </row>
    <row r="430" spans="1:14">
      <c r="A430" s="9">
        <f t="shared" si="50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51"/>
        <v>163.30000000000001</v>
      </c>
      <c r="G430" s="11">
        <v>0</v>
      </c>
      <c r="H430" s="18">
        <f t="shared" si="48"/>
        <v>0</v>
      </c>
      <c r="I430" s="10">
        <f t="shared" si="52"/>
        <v>0</v>
      </c>
      <c r="J430" s="10">
        <v>0</v>
      </c>
      <c r="K430" s="10">
        <v>0</v>
      </c>
      <c r="L430" s="247">
        <f t="shared" si="49"/>
        <v>0</v>
      </c>
      <c r="M430" s="10">
        <f t="shared" si="53"/>
        <v>0</v>
      </c>
      <c r="N430" s="11">
        <f t="shared" si="54"/>
        <v>0</v>
      </c>
    </row>
    <row r="431" spans="1:14">
      <c r="A431" s="9">
        <f t="shared" si="50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51"/>
        <v>449.9</v>
      </c>
      <c r="G431" s="11">
        <v>0</v>
      </c>
      <c r="H431" s="18">
        <f t="shared" si="48"/>
        <v>0</v>
      </c>
      <c r="I431" s="10">
        <f t="shared" si="52"/>
        <v>0</v>
      </c>
      <c r="J431" s="10">
        <v>0</v>
      </c>
      <c r="K431" s="10">
        <v>0</v>
      </c>
      <c r="L431" s="247">
        <f t="shared" si="49"/>
        <v>0</v>
      </c>
      <c r="M431" s="10">
        <f t="shared" si="53"/>
        <v>0</v>
      </c>
      <c r="N431" s="11">
        <f t="shared" si="54"/>
        <v>0</v>
      </c>
    </row>
    <row r="432" spans="1:14">
      <c r="A432" s="9">
        <f t="shared" si="50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51"/>
        <v>434.1</v>
      </c>
      <c r="G432" s="11">
        <v>0</v>
      </c>
      <c r="H432" s="18">
        <f t="shared" si="48"/>
        <v>0</v>
      </c>
      <c r="I432" s="10">
        <f t="shared" si="52"/>
        <v>0</v>
      </c>
      <c r="J432" s="10">
        <v>0</v>
      </c>
      <c r="K432" s="10">
        <v>0</v>
      </c>
      <c r="L432" s="247">
        <f t="shared" si="49"/>
        <v>0</v>
      </c>
      <c r="M432" s="10">
        <f t="shared" si="53"/>
        <v>0</v>
      </c>
      <c r="N432" s="11">
        <f t="shared" si="54"/>
        <v>0</v>
      </c>
    </row>
    <row r="433" spans="1:14">
      <c r="A433" s="9">
        <f t="shared" si="50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51"/>
        <v>271.3</v>
      </c>
      <c r="G433" s="11">
        <v>0</v>
      </c>
      <c r="H433" s="18">
        <f t="shared" si="48"/>
        <v>0</v>
      </c>
      <c r="I433" s="10">
        <f t="shared" si="52"/>
        <v>0</v>
      </c>
      <c r="J433" s="10">
        <v>0</v>
      </c>
      <c r="K433" s="10">
        <v>0</v>
      </c>
      <c r="L433" s="247">
        <f t="shared" si="49"/>
        <v>0</v>
      </c>
      <c r="M433" s="10">
        <f t="shared" si="53"/>
        <v>0</v>
      </c>
      <c r="N433" s="11">
        <f t="shared" si="54"/>
        <v>0</v>
      </c>
    </row>
    <row r="434" spans="1:14">
      <c r="A434" s="9">
        <f t="shared" si="50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51"/>
        <v>527.4</v>
      </c>
      <c r="G434" s="11">
        <v>0</v>
      </c>
      <c r="H434" s="18">
        <f t="shared" si="48"/>
        <v>0</v>
      </c>
      <c r="I434" s="10">
        <f t="shared" si="52"/>
        <v>0</v>
      </c>
      <c r="J434" s="10">
        <v>0</v>
      </c>
      <c r="K434" s="10">
        <v>0</v>
      </c>
      <c r="L434" s="247">
        <f t="shared" si="49"/>
        <v>0</v>
      </c>
      <c r="M434" s="10">
        <f t="shared" si="53"/>
        <v>0</v>
      </c>
      <c r="N434" s="11">
        <f t="shared" si="54"/>
        <v>0</v>
      </c>
    </row>
    <row r="435" spans="1:14">
      <c r="A435" s="9">
        <f t="shared" si="50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51"/>
        <v>882.9</v>
      </c>
      <c r="G435" s="11">
        <v>0</v>
      </c>
      <c r="H435" s="18">
        <f t="shared" si="48"/>
        <v>0</v>
      </c>
      <c r="I435" s="10">
        <f t="shared" si="52"/>
        <v>0</v>
      </c>
      <c r="J435" s="10">
        <v>0</v>
      </c>
      <c r="K435" s="10">
        <v>0</v>
      </c>
      <c r="L435" s="247">
        <f t="shared" si="49"/>
        <v>0</v>
      </c>
      <c r="M435" s="10">
        <f t="shared" si="53"/>
        <v>0</v>
      </c>
      <c r="N435" s="11">
        <f t="shared" si="54"/>
        <v>0</v>
      </c>
    </row>
    <row r="436" spans="1:14">
      <c r="A436" s="9">
        <f t="shared" si="50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51"/>
        <v>1085.3</v>
      </c>
      <c r="G436" s="11">
        <v>0</v>
      </c>
      <c r="H436" s="18">
        <f t="shared" si="48"/>
        <v>0</v>
      </c>
      <c r="I436" s="10">
        <f t="shared" si="52"/>
        <v>0</v>
      </c>
      <c r="J436" s="10">
        <v>0</v>
      </c>
      <c r="K436" s="10">
        <v>0</v>
      </c>
      <c r="L436" s="247">
        <f t="shared" si="49"/>
        <v>0</v>
      </c>
      <c r="M436" s="10">
        <f t="shared" si="53"/>
        <v>0</v>
      </c>
      <c r="N436" s="11">
        <f t="shared" si="54"/>
        <v>0</v>
      </c>
    </row>
    <row r="437" spans="1:14">
      <c r="A437" s="9">
        <f t="shared" si="50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51"/>
        <v>488.2</v>
      </c>
      <c r="G437" s="11">
        <v>0</v>
      </c>
      <c r="H437" s="18">
        <f t="shared" si="48"/>
        <v>0</v>
      </c>
      <c r="I437" s="10">
        <f t="shared" si="52"/>
        <v>0</v>
      </c>
      <c r="J437" s="10">
        <v>0</v>
      </c>
      <c r="K437" s="10">
        <v>0</v>
      </c>
      <c r="L437" s="247">
        <f t="shared" si="49"/>
        <v>0</v>
      </c>
      <c r="M437" s="10">
        <f t="shared" si="53"/>
        <v>0</v>
      </c>
      <c r="N437" s="11">
        <f t="shared" si="54"/>
        <v>0</v>
      </c>
    </row>
    <row r="438" spans="1:14">
      <c r="A438" s="9">
        <f t="shared" si="50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51"/>
        <v>531.9</v>
      </c>
      <c r="G438" s="11">
        <v>0</v>
      </c>
      <c r="H438" s="18">
        <f t="shared" si="48"/>
        <v>0</v>
      </c>
      <c r="I438" s="10">
        <f t="shared" si="52"/>
        <v>0</v>
      </c>
      <c r="J438" s="10">
        <v>0</v>
      </c>
      <c r="K438" s="10">
        <v>0</v>
      </c>
      <c r="L438" s="247">
        <f t="shared" si="49"/>
        <v>0</v>
      </c>
      <c r="M438" s="10">
        <f t="shared" si="53"/>
        <v>0</v>
      </c>
      <c r="N438" s="11">
        <f t="shared" si="54"/>
        <v>0</v>
      </c>
    </row>
    <row r="439" spans="1:14">
      <c r="A439" s="9">
        <f t="shared" si="50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51"/>
        <v>917.2</v>
      </c>
      <c r="G439" s="11">
        <v>0</v>
      </c>
      <c r="H439" s="18">
        <f t="shared" si="48"/>
        <v>0</v>
      </c>
      <c r="I439" s="10">
        <f t="shared" si="52"/>
        <v>0</v>
      </c>
      <c r="J439" s="10">
        <v>0</v>
      </c>
      <c r="K439" s="10">
        <v>0</v>
      </c>
      <c r="L439" s="247">
        <f t="shared" si="49"/>
        <v>0</v>
      </c>
      <c r="M439" s="10">
        <f t="shared" si="53"/>
        <v>0</v>
      </c>
      <c r="N439" s="11">
        <f t="shared" si="54"/>
        <v>0</v>
      </c>
    </row>
    <row r="440" spans="1:14">
      <c r="A440" s="9">
        <f t="shared" si="50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51"/>
        <v>246.1</v>
      </c>
      <c r="G440" s="11">
        <v>0</v>
      </c>
      <c r="H440" s="18">
        <f t="shared" si="48"/>
        <v>0</v>
      </c>
      <c r="I440" s="10">
        <f t="shared" si="52"/>
        <v>0</v>
      </c>
      <c r="J440" s="10">
        <v>0</v>
      </c>
      <c r="K440" s="10">
        <v>0</v>
      </c>
      <c r="L440" s="247">
        <f t="shared" si="49"/>
        <v>0</v>
      </c>
      <c r="M440" s="10">
        <f t="shared" si="53"/>
        <v>0</v>
      </c>
      <c r="N440" s="11">
        <f t="shared" si="54"/>
        <v>0</v>
      </c>
    </row>
    <row r="441" spans="1:14">
      <c r="A441" s="9">
        <f t="shared" si="50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51"/>
        <v>246.2</v>
      </c>
      <c r="G441" s="11">
        <v>0</v>
      </c>
      <c r="H441" s="18">
        <f t="shared" si="48"/>
        <v>0</v>
      </c>
      <c r="I441" s="10">
        <f t="shared" si="52"/>
        <v>0</v>
      </c>
      <c r="J441" s="10">
        <v>0</v>
      </c>
      <c r="K441" s="10">
        <v>0</v>
      </c>
      <c r="L441" s="247">
        <f t="shared" si="49"/>
        <v>0</v>
      </c>
      <c r="M441" s="10">
        <f t="shared" si="53"/>
        <v>0</v>
      </c>
      <c r="N441" s="11">
        <f t="shared" si="54"/>
        <v>0</v>
      </c>
    </row>
    <row r="442" spans="1:14">
      <c r="A442" s="9">
        <f t="shared" si="50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51"/>
        <v>192.4</v>
      </c>
      <c r="G442" s="11">
        <v>0</v>
      </c>
      <c r="H442" s="18">
        <f t="shared" si="48"/>
        <v>0</v>
      </c>
      <c r="I442" s="10">
        <f t="shared" si="52"/>
        <v>0</v>
      </c>
      <c r="J442" s="10">
        <v>0</v>
      </c>
      <c r="K442" s="10">
        <v>0</v>
      </c>
      <c r="L442" s="247">
        <f t="shared" si="49"/>
        <v>0</v>
      </c>
      <c r="M442" s="10">
        <f t="shared" si="53"/>
        <v>0</v>
      </c>
      <c r="N442" s="11">
        <f t="shared" si="54"/>
        <v>0</v>
      </c>
    </row>
    <row r="443" spans="1:14">
      <c r="A443" s="9">
        <f t="shared" si="50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51"/>
        <v>246.4</v>
      </c>
      <c r="G443" s="11">
        <v>0</v>
      </c>
      <c r="H443" s="18">
        <f t="shared" si="48"/>
        <v>0</v>
      </c>
      <c r="I443" s="10">
        <f t="shared" si="52"/>
        <v>0</v>
      </c>
      <c r="J443" s="10">
        <v>0</v>
      </c>
      <c r="K443" s="10">
        <v>0</v>
      </c>
      <c r="L443" s="247">
        <f t="shared" si="49"/>
        <v>0</v>
      </c>
      <c r="M443" s="10">
        <f t="shared" si="53"/>
        <v>0</v>
      </c>
      <c r="N443" s="11">
        <f t="shared" si="54"/>
        <v>0</v>
      </c>
    </row>
    <row r="444" spans="1:14">
      <c r="A444" s="9">
        <f t="shared" si="50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51"/>
        <v>245.5</v>
      </c>
      <c r="G444" s="11">
        <v>0</v>
      </c>
      <c r="H444" s="18">
        <f t="shared" si="48"/>
        <v>0</v>
      </c>
      <c r="I444" s="10">
        <f t="shared" si="52"/>
        <v>0</v>
      </c>
      <c r="J444" s="10">
        <v>0</v>
      </c>
      <c r="K444" s="10">
        <v>0</v>
      </c>
      <c r="L444" s="247">
        <f t="shared" si="49"/>
        <v>0</v>
      </c>
      <c r="M444" s="10">
        <f t="shared" si="53"/>
        <v>0</v>
      </c>
      <c r="N444" s="11">
        <f t="shared" si="54"/>
        <v>0</v>
      </c>
    </row>
    <row r="445" spans="1:14">
      <c r="A445" s="9">
        <f t="shared" si="50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51"/>
        <v>307.8</v>
      </c>
      <c r="G445" s="11">
        <v>0</v>
      </c>
      <c r="H445" s="18">
        <f t="shared" si="48"/>
        <v>0</v>
      </c>
      <c r="I445" s="10">
        <f t="shared" si="52"/>
        <v>0</v>
      </c>
      <c r="J445" s="10">
        <v>0</v>
      </c>
      <c r="K445" s="10">
        <v>0</v>
      </c>
      <c r="L445" s="247">
        <f t="shared" si="49"/>
        <v>0</v>
      </c>
      <c r="M445" s="10">
        <f t="shared" si="53"/>
        <v>0</v>
      </c>
      <c r="N445" s="11">
        <f t="shared" si="54"/>
        <v>0</v>
      </c>
    </row>
    <row r="446" spans="1:14">
      <c r="A446" s="9">
        <f t="shared" si="50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51"/>
        <v>272.2</v>
      </c>
      <c r="G446" s="11">
        <v>0</v>
      </c>
      <c r="H446" s="18">
        <f t="shared" si="48"/>
        <v>0</v>
      </c>
      <c r="I446" s="10">
        <f t="shared" si="52"/>
        <v>0</v>
      </c>
      <c r="J446" s="10">
        <v>0</v>
      </c>
      <c r="K446" s="10">
        <v>0</v>
      </c>
      <c r="L446" s="247">
        <f t="shared" si="49"/>
        <v>0</v>
      </c>
      <c r="M446" s="10">
        <f t="shared" si="53"/>
        <v>0</v>
      </c>
      <c r="N446" s="11">
        <f t="shared" si="54"/>
        <v>0</v>
      </c>
    </row>
    <row r="447" spans="1:14">
      <c r="A447" s="9">
        <f t="shared" si="50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51"/>
        <v>246.2</v>
      </c>
      <c r="G447" s="11">
        <v>0</v>
      </c>
      <c r="H447" s="18">
        <f t="shared" si="48"/>
        <v>0</v>
      </c>
      <c r="I447" s="10">
        <f t="shared" si="52"/>
        <v>0</v>
      </c>
      <c r="J447" s="10">
        <v>0</v>
      </c>
      <c r="K447" s="10">
        <v>0</v>
      </c>
      <c r="L447" s="247">
        <f t="shared" si="49"/>
        <v>0</v>
      </c>
      <c r="M447" s="10">
        <f t="shared" si="53"/>
        <v>0</v>
      </c>
      <c r="N447" s="11">
        <f t="shared" si="54"/>
        <v>0</v>
      </c>
    </row>
    <row r="448" spans="1:14">
      <c r="A448" s="9">
        <f t="shared" si="50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51"/>
        <v>289</v>
      </c>
      <c r="G448" s="11">
        <v>0</v>
      </c>
      <c r="H448" s="18">
        <f t="shared" si="48"/>
        <v>0</v>
      </c>
      <c r="I448" s="10">
        <f t="shared" si="52"/>
        <v>0</v>
      </c>
      <c r="J448" s="10">
        <v>0</v>
      </c>
      <c r="K448" s="10">
        <v>0</v>
      </c>
      <c r="L448" s="247">
        <f t="shared" si="49"/>
        <v>0</v>
      </c>
      <c r="M448" s="10">
        <f t="shared" si="53"/>
        <v>0</v>
      </c>
      <c r="N448" s="11">
        <f t="shared" si="54"/>
        <v>0</v>
      </c>
    </row>
    <row r="449" spans="1:14">
      <c r="A449" s="9">
        <f t="shared" si="50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51"/>
        <v>1625.6</v>
      </c>
      <c r="G449" s="11">
        <v>0</v>
      </c>
      <c r="H449" s="18">
        <f t="shared" si="48"/>
        <v>0</v>
      </c>
      <c r="I449" s="10">
        <f t="shared" si="52"/>
        <v>0</v>
      </c>
      <c r="J449" s="10">
        <v>0</v>
      </c>
      <c r="K449" s="10">
        <v>0</v>
      </c>
      <c r="L449" s="247">
        <f t="shared" si="49"/>
        <v>0</v>
      </c>
      <c r="M449" s="10">
        <f t="shared" si="53"/>
        <v>0</v>
      </c>
      <c r="N449" s="11">
        <f t="shared" si="54"/>
        <v>0</v>
      </c>
    </row>
    <row r="450" spans="1:14">
      <c r="A450" s="9">
        <f t="shared" si="50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51"/>
        <v>877.19999999999993</v>
      </c>
      <c r="G450" s="11">
        <v>0</v>
      </c>
      <c r="H450" s="18">
        <f t="shared" si="48"/>
        <v>0</v>
      </c>
      <c r="I450" s="10">
        <f t="shared" si="52"/>
        <v>0</v>
      </c>
      <c r="J450" s="10">
        <v>0</v>
      </c>
      <c r="K450" s="10">
        <v>0</v>
      </c>
      <c r="L450" s="247">
        <f t="shared" si="49"/>
        <v>0</v>
      </c>
      <c r="M450" s="10">
        <f t="shared" si="53"/>
        <v>0</v>
      </c>
      <c r="N450" s="11">
        <f t="shared" si="54"/>
        <v>0</v>
      </c>
    </row>
    <row r="451" spans="1:14">
      <c r="A451" s="9">
        <f t="shared" si="50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51"/>
        <v>722.80000000000007</v>
      </c>
      <c r="G451" s="11">
        <v>0</v>
      </c>
      <c r="H451" s="18">
        <f t="shared" si="48"/>
        <v>0</v>
      </c>
      <c r="I451" s="10">
        <f t="shared" si="52"/>
        <v>0</v>
      </c>
      <c r="J451" s="10">
        <v>0</v>
      </c>
      <c r="K451" s="10">
        <v>0</v>
      </c>
      <c r="L451" s="247">
        <f t="shared" si="49"/>
        <v>0</v>
      </c>
      <c r="M451" s="10">
        <f t="shared" si="53"/>
        <v>0</v>
      </c>
      <c r="N451" s="11">
        <f t="shared" si="54"/>
        <v>0</v>
      </c>
    </row>
    <row r="452" spans="1:14">
      <c r="A452" s="9">
        <f t="shared" si="50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51"/>
        <v>1175.7</v>
      </c>
      <c r="G452" s="11">
        <v>0</v>
      </c>
      <c r="H452" s="18">
        <f t="shared" ref="H452:H478" si="55">G452*$O$2</f>
        <v>0</v>
      </c>
      <c r="I452" s="10">
        <f t="shared" si="52"/>
        <v>0</v>
      </c>
      <c r="J452" s="10">
        <v>0</v>
      </c>
      <c r="K452" s="10">
        <v>0</v>
      </c>
      <c r="L452" s="247">
        <f t="shared" si="49"/>
        <v>0</v>
      </c>
      <c r="M452" s="10">
        <f t="shared" si="53"/>
        <v>0</v>
      </c>
      <c r="N452" s="11">
        <f t="shared" si="54"/>
        <v>0</v>
      </c>
    </row>
    <row r="453" spans="1:14">
      <c r="A453" s="9">
        <f t="shared" si="50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51"/>
        <v>448.1</v>
      </c>
      <c r="G453" s="11">
        <v>0</v>
      </c>
      <c r="H453" s="18">
        <f t="shared" si="55"/>
        <v>0</v>
      </c>
      <c r="I453" s="10">
        <f t="shared" si="52"/>
        <v>0</v>
      </c>
      <c r="J453" s="10">
        <v>0</v>
      </c>
      <c r="K453" s="10">
        <v>0</v>
      </c>
      <c r="L453" s="247">
        <f t="shared" ref="L453:L478" si="56">K453*$L$2</f>
        <v>0</v>
      </c>
      <c r="M453" s="10">
        <f t="shared" si="53"/>
        <v>0</v>
      </c>
      <c r="N453" s="11">
        <f t="shared" si="54"/>
        <v>0</v>
      </c>
    </row>
    <row r="454" spans="1:14">
      <c r="A454" s="9">
        <f t="shared" si="50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51"/>
        <v>728.30000000000007</v>
      </c>
      <c r="G454" s="11">
        <v>0</v>
      </c>
      <c r="H454" s="18">
        <f t="shared" si="55"/>
        <v>0</v>
      </c>
      <c r="I454" s="10">
        <f t="shared" si="52"/>
        <v>0</v>
      </c>
      <c r="J454" s="10">
        <v>0</v>
      </c>
      <c r="K454" s="10">
        <v>0</v>
      </c>
      <c r="L454" s="247">
        <f t="shared" si="56"/>
        <v>0</v>
      </c>
      <c r="M454" s="10">
        <f t="shared" si="53"/>
        <v>0</v>
      </c>
      <c r="N454" s="11">
        <f t="shared" si="54"/>
        <v>0</v>
      </c>
    </row>
    <row r="455" spans="1:14">
      <c r="A455" s="9">
        <f t="shared" si="50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51"/>
        <v>476.2</v>
      </c>
      <c r="G455" s="11">
        <v>0</v>
      </c>
      <c r="H455" s="18">
        <f t="shared" si="55"/>
        <v>0</v>
      </c>
      <c r="I455" s="10">
        <f t="shared" si="52"/>
        <v>0</v>
      </c>
      <c r="J455" s="10">
        <v>0</v>
      </c>
      <c r="K455" s="10">
        <v>0</v>
      </c>
      <c r="L455" s="247">
        <f t="shared" si="56"/>
        <v>0</v>
      </c>
      <c r="M455" s="10">
        <f t="shared" si="53"/>
        <v>0</v>
      </c>
      <c r="N455" s="11">
        <f t="shared" si="54"/>
        <v>0</v>
      </c>
    </row>
    <row r="456" spans="1:14">
      <c r="A456" s="9">
        <f t="shared" ref="A456:A478" si="57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51"/>
        <v>845.1</v>
      </c>
      <c r="G456" s="11">
        <v>0</v>
      </c>
      <c r="H456" s="18">
        <f t="shared" si="55"/>
        <v>0</v>
      </c>
      <c r="I456" s="10">
        <f t="shared" ref="I456:I478" si="58">H456*0.3677</f>
        <v>0</v>
      </c>
      <c r="J456" s="10">
        <v>0</v>
      </c>
      <c r="K456" s="10">
        <v>0</v>
      </c>
      <c r="L456" s="247">
        <f t="shared" si="56"/>
        <v>0</v>
      </c>
      <c r="M456" s="10">
        <f t="shared" ref="M456:M478" si="59">H456+I456+J456+L456</f>
        <v>0</v>
      </c>
      <c r="N456" s="11">
        <f t="shared" ref="N456:N479" si="60">M456/F456</f>
        <v>0</v>
      </c>
    </row>
    <row r="457" spans="1:14">
      <c r="A457" s="9">
        <f t="shared" si="57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ref="F457:F478" si="61">C457+D457+E457</f>
        <v>407</v>
      </c>
      <c r="G457" s="11">
        <v>0</v>
      </c>
      <c r="H457" s="18">
        <f t="shared" si="55"/>
        <v>0</v>
      </c>
      <c r="I457" s="10">
        <f t="shared" si="58"/>
        <v>0</v>
      </c>
      <c r="J457" s="10">
        <v>0</v>
      </c>
      <c r="K457" s="10">
        <v>0</v>
      </c>
      <c r="L457" s="247">
        <f t="shared" si="56"/>
        <v>0</v>
      </c>
      <c r="M457" s="10">
        <f t="shared" si="59"/>
        <v>0</v>
      </c>
      <c r="N457" s="11">
        <f t="shared" si="60"/>
        <v>0</v>
      </c>
    </row>
    <row r="458" spans="1:14">
      <c r="A458" s="9">
        <f t="shared" si="57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61"/>
        <v>499.89</v>
      </c>
      <c r="G458" s="11">
        <v>0</v>
      </c>
      <c r="H458" s="18">
        <f t="shared" si="55"/>
        <v>0</v>
      </c>
      <c r="I458" s="10">
        <f t="shared" si="58"/>
        <v>0</v>
      </c>
      <c r="J458" s="10">
        <v>0</v>
      </c>
      <c r="K458" s="10">
        <v>0</v>
      </c>
      <c r="L458" s="247">
        <f t="shared" si="56"/>
        <v>0</v>
      </c>
      <c r="M458" s="10">
        <f t="shared" si="59"/>
        <v>0</v>
      </c>
      <c r="N458" s="11">
        <f t="shared" si="60"/>
        <v>0</v>
      </c>
    </row>
    <row r="459" spans="1:14">
      <c r="A459" s="9">
        <f t="shared" si="57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61"/>
        <v>398.1</v>
      </c>
      <c r="G459" s="11">
        <v>0</v>
      </c>
      <c r="H459" s="18">
        <f t="shared" si="55"/>
        <v>0</v>
      </c>
      <c r="I459" s="10">
        <f t="shared" si="58"/>
        <v>0</v>
      </c>
      <c r="J459" s="10">
        <v>0</v>
      </c>
      <c r="K459" s="10">
        <v>0</v>
      </c>
      <c r="L459" s="247">
        <f t="shared" si="56"/>
        <v>0</v>
      </c>
      <c r="M459" s="10">
        <f t="shared" si="59"/>
        <v>0</v>
      </c>
      <c r="N459" s="11">
        <f t="shared" si="60"/>
        <v>0</v>
      </c>
    </row>
    <row r="460" spans="1:14">
      <c r="A460" s="9">
        <f t="shared" si="57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61"/>
        <v>455.8</v>
      </c>
      <c r="G460" s="11">
        <v>0</v>
      </c>
      <c r="H460" s="18">
        <f t="shared" si="55"/>
        <v>0</v>
      </c>
      <c r="I460" s="10">
        <f t="shared" si="58"/>
        <v>0</v>
      </c>
      <c r="J460" s="10">
        <v>0</v>
      </c>
      <c r="K460" s="10">
        <v>0</v>
      </c>
      <c r="L460" s="247">
        <f t="shared" si="56"/>
        <v>0</v>
      </c>
      <c r="M460" s="10">
        <f t="shared" si="59"/>
        <v>0</v>
      </c>
      <c r="N460" s="11">
        <f t="shared" si="60"/>
        <v>0</v>
      </c>
    </row>
    <row r="461" spans="1:14">
      <c r="A461" s="9">
        <f t="shared" si="57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61"/>
        <v>1434.3000000000002</v>
      </c>
      <c r="G461" s="11">
        <v>0</v>
      </c>
      <c r="H461" s="18">
        <f t="shared" si="55"/>
        <v>0</v>
      </c>
      <c r="I461" s="10">
        <f t="shared" si="58"/>
        <v>0</v>
      </c>
      <c r="J461" s="10">
        <v>0</v>
      </c>
      <c r="K461" s="10">
        <v>0</v>
      </c>
      <c r="L461" s="247">
        <f t="shared" si="56"/>
        <v>0</v>
      </c>
      <c r="M461" s="10">
        <f t="shared" si="59"/>
        <v>0</v>
      </c>
      <c r="N461" s="11">
        <f t="shared" si="60"/>
        <v>0</v>
      </c>
    </row>
    <row r="462" spans="1:14">
      <c r="A462" s="9">
        <f t="shared" si="57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61"/>
        <v>613.5</v>
      </c>
      <c r="G462" s="11">
        <v>0</v>
      </c>
      <c r="H462" s="18">
        <f t="shared" si="55"/>
        <v>0</v>
      </c>
      <c r="I462" s="10">
        <f t="shared" si="58"/>
        <v>0</v>
      </c>
      <c r="J462" s="10">
        <v>0</v>
      </c>
      <c r="K462" s="10">
        <v>0</v>
      </c>
      <c r="L462" s="247">
        <f t="shared" si="56"/>
        <v>0</v>
      </c>
      <c r="M462" s="10">
        <f t="shared" si="59"/>
        <v>0</v>
      </c>
      <c r="N462" s="11">
        <f t="shared" si="60"/>
        <v>0</v>
      </c>
    </row>
    <row r="463" spans="1:14">
      <c r="A463" s="9">
        <f t="shared" si="57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61"/>
        <v>289</v>
      </c>
      <c r="G463" s="11">
        <v>0</v>
      </c>
      <c r="H463" s="18">
        <f t="shared" si="55"/>
        <v>0</v>
      </c>
      <c r="I463" s="10">
        <f t="shared" si="58"/>
        <v>0</v>
      </c>
      <c r="J463" s="10">
        <v>0</v>
      </c>
      <c r="K463" s="10">
        <v>0</v>
      </c>
      <c r="L463" s="247">
        <f t="shared" si="56"/>
        <v>0</v>
      </c>
      <c r="M463" s="10">
        <f t="shared" si="59"/>
        <v>0</v>
      </c>
      <c r="N463" s="11">
        <f t="shared" si="60"/>
        <v>0</v>
      </c>
    </row>
    <row r="464" spans="1:14">
      <c r="A464" s="9">
        <f t="shared" si="57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61"/>
        <v>525.79999999999995</v>
      </c>
      <c r="G464" s="11">
        <v>0</v>
      </c>
      <c r="H464" s="18">
        <f t="shared" si="55"/>
        <v>0</v>
      </c>
      <c r="I464" s="10">
        <f t="shared" si="58"/>
        <v>0</v>
      </c>
      <c r="J464" s="10">
        <v>0</v>
      </c>
      <c r="K464" s="10">
        <v>0</v>
      </c>
      <c r="L464" s="247">
        <f t="shared" si="56"/>
        <v>0</v>
      </c>
      <c r="M464" s="10">
        <f t="shared" si="59"/>
        <v>0</v>
      </c>
      <c r="N464" s="11">
        <f t="shared" si="60"/>
        <v>0</v>
      </c>
    </row>
    <row r="465" spans="1:14">
      <c r="A465" s="9">
        <f t="shared" si="57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61"/>
        <v>547</v>
      </c>
      <c r="G465" s="11">
        <v>0</v>
      </c>
      <c r="H465" s="18">
        <f t="shared" si="55"/>
        <v>0</v>
      </c>
      <c r="I465" s="10">
        <f t="shared" si="58"/>
        <v>0</v>
      </c>
      <c r="J465" s="10">
        <v>0</v>
      </c>
      <c r="K465" s="10">
        <v>0</v>
      </c>
      <c r="L465" s="247">
        <f t="shared" si="56"/>
        <v>0</v>
      </c>
      <c r="M465" s="10">
        <f t="shared" si="59"/>
        <v>0</v>
      </c>
      <c r="N465" s="11">
        <f t="shared" si="60"/>
        <v>0</v>
      </c>
    </row>
    <row r="466" spans="1:14">
      <c r="A466" s="9">
        <f t="shared" si="57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61"/>
        <v>651.29999999999995</v>
      </c>
      <c r="G466" s="11">
        <v>0</v>
      </c>
      <c r="H466" s="18">
        <f t="shared" si="55"/>
        <v>0</v>
      </c>
      <c r="I466" s="10">
        <f t="shared" si="58"/>
        <v>0</v>
      </c>
      <c r="J466" s="10">
        <v>0</v>
      </c>
      <c r="K466" s="10">
        <v>0</v>
      </c>
      <c r="L466" s="247">
        <f t="shared" si="56"/>
        <v>0</v>
      </c>
      <c r="M466" s="10">
        <f t="shared" si="59"/>
        <v>0</v>
      </c>
      <c r="N466" s="11">
        <f t="shared" si="60"/>
        <v>0</v>
      </c>
    </row>
    <row r="467" spans="1:14">
      <c r="A467" s="9">
        <f t="shared" si="57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61"/>
        <v>277.90000000000003</v>
      </c>
      <c r="G467" s="11">
        <v>0</v>
      </c>
      <c r="H467" s="18">
        <f t="shared" si="55"/>
        <v>0</v>
      </c>
      <c r="I467" s="10">
        <f t="shared" si="58"/>
        <v>0</v>
      </c>
      <c r="J467" s="10">
        <v>0</v>
      </c>
      <c r="K467" s="10">
        <v>0</v>
      </c>
      <c r="L467" s="247">
        <f t="shared" si="56"/>
        <v>0</v>
      </c>
      <c r="M467" s="10">
        <f t="shared" si="59"/>
        <v>0</v>
      </c>
      <c r="N467" s="11">
        <f t="shared" si="60"/>
        <v>0</v>
      </c>
    </row>
    <row r="468" spans="1:14">
      <c r="A468" s="9">
        <f t="shared" si="57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61"/>
        <v>610.70000000000005</v>
      </c>
      <c r="G468" s="11">
        <v>0</v>
      </c>
      <c r="H468" s="18">
        <f t="shared" si="55"/>
        <v>0</v>
      </c>
      <c r="I468" s="10">
        <f t="shared" si="58"/>
        <v>0</v>
      </c>
      <c r="J468" s="10">
        <v>0</v>
      </c>
      <c r="K468" s="10">
        <v>0</v>
      </c>
      <c r="L468" s="247">
        <f t="shared" si="56"/>
        <v>0</v>
      </c>
      <c r="M468" s="10">
        <f t="shared" si="59"/>
        <v>0</v>
      </c>
      <c r="N468" s="11">
        <f t="shared" si="60"/>
        <v>0</v>
      </c>
    </row>
    <row r="469" spans="1:14">
      <c r="A469" s="9">
        <f t="shared" si="57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61"/>
        <v>282.10000000000002</v>
      </c>
      <c r="G469" s="11">
        <v>0</v>
      </c>
      <c r="H469" s="18">
        <f t="shared" si="55"/>
        <v>0</v>
      </c>
      <c r="I469" s="10">
        <f t="shared" si="58"/>
        <v>0</v>
      </c>
      <c r="J469" s="10">
        <v>0</v>
      </c>
      <c r="K469" s="10">
        <v>0</v>
      </c>
      <c r="L469" s="247">
        <f t="shared" si="56"/>
        <v>0</v>
      </c>
      <c r="M469" s="10">
        <f t="shared" si="59"/>
        <v>0</v>
      </c>
      <c r="N469" s="11">
        <f t="shared" si="60"/>
        <v>0</v>
      </c>
    </row>
    <row r="470" spans="1:14">
      <c r="A470" s="9">
        <f t="shared" si="57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61"/>
        <v>188.5</v>
      </c>
      <c r="G470" s="11">
        <v>0</v>
      </c>
      <c r="H470" s="18">
        <f t="shared" si="55"/>
        <v>0</v>
      </c>
      <c r="I470" s="10">
        <f t="shared" si="58"/>
        <v>0</v>
      </c>
      <c r="J470" s="10">
        <v>0</v>
      </c>
      <c r="K470" s="10">
        <v>0</v>
      </c>
      <c r="L470" s="247">
        <f t="shared" si="56"/>
        <v>0</v>
      </c>
      <c r="M470" s="10">
        <f t="shared" si="59"/>
        <v>0</v>
      </c>
      <c r="N470" s="11">
        <f t="shared" si="60"/>
        <v>0</v>
      </c>
    </row>
    <row r="471" spans="1:14">
      <c r="A471" s="9">
        <f t="shared" si="57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61"/>
        <v>182.2</v>
      </c>
      <c r="G471" s="11">
        <v>0</v>
      </c>
      <c r="H471" s="18">
        <f t="shared" si="55"/>
        <v>0</v>
      </c>
      <c r="I471" s="10">
        <f t="shared" si="58"/>
        <v>0</v>
      </c>
      <c r="J471" s="10">
        <v>0</v>
      </c>
      <c r="K471" s="10">
        <v>0</v>
      </c>
      <c r="L471" s="247">
        <f t="shared" si="56"/>
        <v>0</v>
      </c>
      <c r="M471" s="10">
        <f t="shared" si="59"/>
        <v>0</v>
      </c>
      <c r="N471" s="11">
        <f t="shared" si="60"/>
        <v>0</v>
      </c>
    </row>
    <row r="472" spans="1:14">
      <c r="A472" s="9">
        <f t="shared" si="57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61"/>
        <v>505.8</v>
      </c>
      <c r="G472" s="11">
        <v>0</v>
      </c>
      <c r="H472" s="18">
        <f t="shared" si="55"/>
        <v>0</v>
      </c>
      <c r="I472" s="10">
        <f t="shared" si="58"/>
        <v>0</v>
      </c>
      <c r="J472" s="10">
        <v>0</v>
      </c>
      <c r="K472" s="10">
        <v>0</v>
      </c>
      <c r="L472" s="247">
        <f t="shared" si="56"/>
        <v>0</v>
      </c>
      <c r="M472" s="10">
        <f t="shared" si="59"/>
        <v>0</v>
      </c>
      <c r="N472" s="11">
        <f t="shared" si="60"/>
        <v>0</v>
      </c>
    </row>
    <row r="473" spans="1:14">
      <c r="A473" s="9">
        <f t="shared" si="57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61"/>
        <v>248.8</v>
      </c>
      <c r="G473" s="11">
        <v>0</v>
      </c>
      <c r="H473" s="18">
        <f t="shared" si="55"/>
        <v>0</v>
      </c>
      <c r="I473" s="10">
        <f t="shared" si="58"/>
        <v>0</v>
      </c>
      <c r="J473" s="10">
        <v>0</v>
      </c>
      <c r="K473" s="10">
        <v>0</v>
      </c>
      <c r="L473" s="247">
        <f t="shared" si="56"/>
        <v>0</v>
      </c>
      <c r="M473" s="10">
        <f t="shared" si="59"/>
        <v>0</v>
      </c>
      <c r="N473" s="11">
        <f t="shared" si="60"/>
        <v>0</v>
      </c>
    </row>
    <row r="474" spans="1:14">
      <c r="A474" s="9">
        <f t="shared" si="57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61"/>
        <v>370</v>
      </c>
      <c r="G474" s="11">
        <v>0</v>
      </c>
      <c r="H474" s="18">
        <f t="shared" si="55"/>
        <v>0</v>
      </c>
      <c r="I474" s="10">
        <f t="shared" si="58"/>
        <v>0</v>
      </c>
      <c r="J474" s="10">
        <v>0</v>
      </c>
      <c r="K474" s="10">
        <v>0</v>
      </c>
      <c r="L474" s="247">
        <f t="shared" si="56"/>
        <v>0</v>
      </c>
      <c r="M474" s="10">
        <f t="shared" si="59"/>
        <v>0</v>
      </c>
      <c r="N474" s="11">
        <f t="shared" si="60"/>
        <v>0</v>
      </c>
    </row>
    <row r="475" spans="1:14">
      <c r="A475" s="9">
        <f t="shared" si="57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61"/>
        <v>388.1</v>
      </c>
      <c r="G475" s="11">
        <v>0</v>
      </c>
      <c r="H475" s="18">
        <f t="shared" si="55"/>
        <v>0</v>
      </c>
      <c r="I475" s="10">
        <f t="shared" si="58"/>
        <v>0</v>
      </c>
      <c r="J475" s="10">
        <v>0</v>
      </c>
      <c r="K475" s="10">
        <v>0</v>
      </c>
      <c r="L475" s="247">
        <f t="shared" si="56"/>
        <v>0</v>
      </c>
      <c r="M475" s="10">
        <f t="shared" si="59"/>
        <v>0</v>
      </c>
      <c r="N475" s="11">
        <f t="shared" si="60"/>
        <v>0</v>
      </c>
    </row>
    <row r="476" spans="1:14">
      <c r="A476" s="9">
        <f t="shared" si="57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61"/>
        <v>1686.83</v>
      </c>
      <c r="G476" s="11">
        <v>0</v>
      </c>
      <c r="H476" s="18">
        <f t="shared" si="55"/>
        <v>0</v>
      </c>
      <c r="I476" s="10">
        <f t="shared" si="58"/>
        <v>0</v>
      </c>
      <c r="J476" s="10">
        <v>0</v>
      </c>
      <c r="K476" s="10">
        <v>0</v>
      </c>
      <c r="L476" s="247">
        <f t="shared" si="56"/>
        <v>0</v>
      </c>
      <c r="M476" s="10">
        <f t="shared" si="59"/>
        <v>0</v>
      </c>
      <c r="N476" s="11">
        <f t="shared" si="60"/>
        <v>0</v>
      </c>
    </row>
    <row r="477" spans="1:14">
      <c r="A477" s="9">
        <f t="shared" si="57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61"/>
        <v>488.5</v>
      </c>
      <c r="G477" s="11">
        <v>0</v>
      </c>
      <c r="H477" s="18">
        <f t="shared" si="55"/>
        <v>0</v>
      </c>
      <c r="I477" s="10">
        <f t="shared" si="58"/>
        <v>0</v>
      </c>
      <c r="J477" s="10">
        <v>0</v>
      </c>
      <c r="K477" s="10">
        <v>0</v>
      </c>
      <c r="L477" s="247">
        <f t="shared" si="56"/>
        <v>0</v>
      </c>
      <c r="M477" s="10">
        <f t="shared" si="59"/>
        <v>0</v>
      </c>
      <c r="N477" s="11">
        <f t="shared" si="60"/>
        <v>0</v>
      </c>
    </row>
    <row r="478" spans="1:14">
      <c r="A478" s="9">
        <f t="shared" si="57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61"/>
        <v>250.6</v>
      </c>
      <c r="G478" s="11">
        <v>0</v>
      </c>
      <c r="H478" s="18">
        <f t="shared" si="55"/>
        <v>0</v>
      </c>
      <c r="I478" s="10">
        <f t="shared" si="58"/>
        <v>0</v>
      </c>
      <c r="J478" s="10">
        <v>0</v>
      </c>
      <c r="K478" s="10">
        <v>0</v>
      </c>
      <c r="L478" s="247">
        <f t="shared" si="56"/>
        <v>0</v>
      </c>
      <c r="M478" s="10">
        <f t="shared" si="59"/>
        <v>0</v>
      </c>
      <c r="N478" s="11">
        <f t="shared" si="60"/>
        <v>0</v>
      </c>
    </row>
    <row r="479" spans="1:14">
      <c r="A479" s="12"/>
      <c r="B479" s="17" t="s">
        <v>293</v>
      </c>
      <c r="C479" s="13">
        <f t="shared" ref="C479:I479" si="62">SUM(C6:C478)</f>
        <v>241198.24000000005</v>
      </c>
      <c r="D479" s="13">
        <f t="shared" si="62"/>
        <v>3526.4</v>
      </c>
      <c r="E479" s="13">
        <f t="shared" si="62"/>
        <v>7304.800000000002</v>
      </c>
      <c r="F479" s="13">
        <f t="shared" si="62"/>
        <v>252029.44000000006</v>
      </c>
      <c r="G479" s="13">
        <f t="shared" si="62"/>
        <v>1.0423018890717681</v>
      </c>
      <c r="H479" s="13">
        <f t="shared" si="62"/>
        <v>2447.3873736538576</v>
      </c>
      <c r="I479" s="13">
        <f t="shared" si="62"/>
        <v>899.904337292523</v>
      </c>
      <c r="J479" s="13">
        <v>884.47680000000025</v>
      </c>
      <c r="K479" s="13"/>
      <c r="L479" s="13">
        <f>SUM(L6:L478)</f>
        <v>18.170124512287295</v>
      </c>
      <c r="M479" s="15">
        <f t="shared" ref="M479:M538" si="63">H479+I479+J479+L479</f>
        <v>4249.9386354586686</v>
      </c>
      <c r="N479" s="16">
        <f t="shared" si="60"/>
        <v>1.6862865844000874E-2</v>
      </c>
    </row>
    <row r="480" spans="1:14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11"/>
    </row>
    <row r="481" spans="1:14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64">C481+D481+E481</f>
        <v>2596.5</v>
      </c>
      <c r="G481" s="11">
        <v>1.5662074147208657E-2</v>
      </c>
      <c r="H481" s="18">
        <f t="shared" ref="H481:H543" si="65">G481*$H$2</f>
        <v>41.951335465522803</v>
      </c>
      <c r="I481" s="10">
        <f t="shared" ref="I481:I538" si="66">H481*0.3677</f>
        <v>15.425506050672736</v>
      </c>
      <c r="J481" s="10">
        <v>16.205313189004588</v>
      </c>
      <c r="K481" s="10">
        <v>0.27941140278620241</v>
      </c>
      <c r="L481" s="247">
        <f t="shared" ref="L481:L544" si="67">K481*$L$2</f>
        <v>0.27941140278620241</v>
      </c>
      <c r="M481" s="10">
        <f t="shared" si="63"/>
        <v>73.861566107986334</v>
      </c>
      <c r="N481" s="11">
        <f t="shared" ref="N481:N538" si="68">M481/F481</f>
        <v>2.8446588140953719E-2</v>
      </c>
    </row>
    <row r="482" spans="1:14">
      <c r="A482" s="9">
        <f t="shared" ref="A482:A545" si="69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64"/>
        <v>2681.11</v>
      </c>
      <c r="G482" s="11">
        <v>1.6172441215799194E-2</v>
      </c>
      <c r="H482" s="18">
        <f t="shared" si="65"/>
        <v>43.318368969754616</v>
      </c>
      <c r="I482" s="10">
        <f t="shared" si="66"/>
        <v>15.928164270178774</v>
      </c>
      <c r="J482" s="10">
        <v>16.733382339369189</v>
      </c>
      <c r="K482" s="10">
        <v>0.28851635128985759</v>
      </c>
      <c r="L482" s="247">
        <f t="shared" si="67"/>
        <v>0.28851635128985759</v>
      </c>
      <c r="M482" s="10">
        <f t="shared" si="63"/>
        <v>76.268431930592442</v>
      </c>
      <c r="N482" s="11">
        <f t="shared" si="68"/>
        <v>2.8446588140953723E-2</v>
      </c>
    </row>
    <row r="483" spans="1:14">
      <c r="A483" s="9">
        <f t="shared" si="69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64"/>
        <v>2592.2999999999997</v>
      </c>
      <c r="G483" s="11">
        <v>1.5636739769616406E-2</v>
      </c>
      <c r="H483" s="18">
        <f t="shared" si="65"/>
        <v>41.883476575110635</v>
      </c>
      <c r="I483" s="10">
        <f t="shared" si="66"/>
        <v>15.400554336668181</v>
      </c>
      <c r="J483" s="10">
        <v>16.179100088525551</v>
      </c>
      <c r="K483" s="10">
        <v>0.27895943748995666</v>
      </c>
      <c r="L483" s="247">
        <f t="shared" si="67"/>
        <v>0.27895943748995666</v>
      </c>
      <c r="M483" s="10">
        <f t="shared" si="63"/>
        <v>73.742090437794332</v>
      </c>
      <c r="N483" s="11">
        <f t="shared" si="68"/>
        <v>2.8446588140953723E-2</v>
      </c>
    </row>
    <row r="484" spans="1:14">
      <c r="A484" s="9">
        <f t="shared" si="69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64"/>
        <v>2536.9</v>
      </c>
      <c r="G484" s="11">
        <v>1.5302567265185306E-2</v>
      </c>
      <c r="H484" s="18">
        <f t="shared" si="65"/>
        <v>40.988385496816797</v>
      </c>
      <c r="I484" s="10">
        <f t="shared" si="66"/>
        <v>15.071429347179537</v>
      </c>
      <c r="J484" s="10">
        <v>15.833336810778256</v>
      </c>
      <c r="K484" s="10">
        <v>0.27299780001090584</v>
      </c>
      <c r="L484" s="247">
        <f t="shared" si="67"/>
        <v>0.27299780001090584</v>
      </c>
      <c r="M484" s="10">
        <f t="shared" si="63"/>
        <v>72.166149454785497</v>
      </c>
      <c r="N484" s="11">
        <f t="shared" si="68"/>
        <v>2.8446588140953719E-2</v>
      </c>
    </row>
    <row r="485" spans="1:14">
      <c r="A485" s="9">
        <f t="shared" si="69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64"/>
        <v>2589.6</v>
      </c>
      <c r="G485" s="11">
        <v>1.562045338402139E-2</v>
      </c>
      <c r="H485" s="18">
        <f t="shared" si="65"/>
        <v>41.839853002702817</v>
      </c>
      <c r="I485" s="10">
        <f t="shared" si="66"/>
        <v>15.384513949093828</v>
      </c>
      <c r="J485" s="10">
        <v>16.162248809646172</v>
      </c>
      <c r="K485" s="10">
        <v>0.27866888837094161</v>
      </c>
      <c r="L485" s="247">
        <f t="shared" si="67"/>
        <v>0.27866888837094161</v>
      </c>
      <c r="M485" s="10">
        <f t="shared" si="63"/>
        <v>73.665284649813756</v>
      </c>
      <c r="N485" s="11">
        <f t="shared" si="68"/>
        <v>2.8446588140953723E-2</v>
      </c>
    </row>
    <row r="486" spans="1:14">
      <c r="A486" s="9">
        <f t="shared" si="69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64"/>
        <v>3312.3</v>
      </c>
      <c r="G486" s="11">
        <v>1.9979775928287789E-2</v>
      </c>
      <c r="H486" s="18">
        <f t="shared" si="65"/>
        <v>53.516429217196695</v>
      </c>
      <c r="I486" s="10">
        <f t="shared" si="66"/>
        <v>19.677991023163226</v>
      </c>
      <c r="J486" s="10">
        <v>20.67277445636045</v>
      </c>
      <c r="K486" s="10">
        <v>0.35643920256065414</v>
      </c>
      <c r="L486" s="247">
        <f t="shared" si="67"/>
        <v>0.35643920256065414</v>
      </c>
      <c r="M486" s="10">
        <f t="shared" si="63"/>
        <v>94.223633899281012</v>
      </c>
      <c r="N486" s="11">
        <f t="shared" si="68"/>
        <v>2.8446588140953719E-2</v>
      </c>
    </row>
    <row r="487" spans="1:14">
      <c r="A487" s="9">
        <f t="shared" si="69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64"/>
        <v>2597.8000000000002</v>
      </c>
      <c r="G487" s="11">
        <v>1.5669915740272926E-2</v>
      </c>
      <c r="H487" s="18">
        <f t="shared" si="65"/>
        <v>41.972339407793243</v>
      </c>
      <c r="I487" s="10">
        <f t="shared" si="66"/>
        <v>15.433229200245576</v>
      </c>
      <c r="J487" s="10">
        <v>16.213426767724293</v>
      </c>
      <c r="K487" s="10">
        <v>0.27955129680646901</v>
      </c>
      <c r="L487" s="247">
        <f t="shared" si="67"/>
        <v>0.27955129680646901</v>
      </c>
      <c r="M487" s="10">
        <f t="shared" si="63"/>
        <v>73.898546672569594</v>
      </c>
      <c r="N487" s="11">
        <f t="shared" si="68"/>
        <v>2.8446588140953726E-2</v>
      </c>
    </row>
    <row r="488" spans="1:14">
      <c r="A488" s="9">
        <f t="shared" si="69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64"/>
        <v>3555.9</v>
      </c>
      <c r="G488" s="11">
        <v>2.144916982863827E-2</v>
      </c>
      <c r="H488" s="18">
        <f t="shared" si="65"/>
        <v>57.452244861102471</v>
      </c>
      <c r="I488" s="10">
        <f t="shared" si="66"/>
        <v>21.125190435427381</v>
      </c>
      <c r="J488" s="10">
        <v>22.193134284144588</v>
      </c>
      <c r="K488" s="10">
        <v>0.38265318974290674</v>
      </c>
      <c r="L488" s="247">
        <f t="shared" si="67"/>
        <v>0.38265318974290674</v>
      </c>
      <c r="M488" s="10">
        <f t="shared" si="63"/>
        <v>101.15322277041736</v>
      </c>
      <c r="N488" s="11">
        <f t="shared" si="68"/>
        <v>2.8446588140953726E-2</v>
      </c>
    </row>
    <row r="489" spans="1:14">
      <c r="A489" s="9">
        <f t="shared" si="69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64"/>
        <v>3656</v>
      </c>
      <c r="G489" s="11">
        <v>2.2052972494586886E-2</v>
      </c>
      <c r="H489" s="18">
        <f t="shared" si="65"/>
        <v>59.069548415925816</v>
      </c>
      <c r="I489" s="10">
        <f t="shared" si="66"/>
        <v>21.719872952535923</v>
      </c>
      <c r="J489" s="10">
        <v>22.817879845561631</v>
      </c>
      <c r="K489" s="10">
        <v>0.39342502930343004</v>
      </c>
      <c r="L489" s="247">
        <f t="shared" si="67"/>
        <v>0.39342502930343004</v>
      </c>
      <c r="M489" s="10">
        <f t="shared" si="63"/>
        <v>104.00072624332681</v>
      </c>
      <c r="N489" s="11">
        <f t="shared" si="68"/>
        <v>2.8446588140953723E-2</v>
      </c>
    </row>
    <row r="490" spans="1:14">
      <c r="A490" s="9">
        <f t="shared" si="69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64"/>
        <v>2610.1999999999998</v>
      </c>
      <c r="G490" s="11">
        <v>1.5744712474116709E-2</v>
      </c>
      <c r="H490" s="18">
        <f t="shared" si="65"/>
        <v>42.172684703295829</v>
      </c>
      <c r="I490" s="10">
        <f t="shared" si="66"/>
        <v>15.506896165401878</v>
      </c>
      <c r="J490" s="10">
        <v>16.290817826281447</v>
      </c>
      <c r="K490" s="10">
        <v>0.28088567053824209</v>
      </c>
      <c r="L490" s="247">
        <f t="shared" si="67"/>
        <v>0.28088567053824209</v>
      </c>
      <c r="M490" s="10">
        <f t="shared" si="63"/>
        <v>74.251284365517392</v>
      </c>
      <c r="N490" s="11">
        <f t="shared" si="68"/>
        <v>2.8446588140953719E-2</v>
      </c>
    </row>
    <row r="491" spans="1:14">
      <c r="A491" s="9">
        <f t="shared" si="69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64"/>
        <v>3617.86</v>
      </c>
      <c r="G491" s="11">
        <v>2.1822912218070603E-2</v>
      </c>
      <c r="H491" s="18">
        <f t="shared" si="65"/>
        <v>58.453325063468654</v>
      </c>
      <c r="I491" s="10">
        <f t="shared" si="66"/>
        <v>21.493287625837425</v>
      </c>
      <c r="J491" s="10">
        <v>22.579839928354382</v>
      </c>
      <c r="K491" s="10">
        <v>0.38932075397037957</v>
      </c>
      <c r="L491" s="247">
        <f t="shared" si="67"/>
        <v>0.38932075397037957</v>
      </c>
      <c r="M491" s="10">
        <f t="shared" si="63"/>
        <v>102.91577337163083</v>
      </c>
      <c r="N491" s="11">
        <f t="shared" si="68"/>
        <v>2.8446588140953723E-2</v>
      </c>
    </row>
    <row r="492" spans="1:14">
      <c r="A492" s="9">
        <f t="shared" si="69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64"/>
        <v>2642.1</v>
      </c>
      <c r="G492" s="11">
        <v>1.5937133103924511E-2</v>
      </c>
      <c r="H492" s="18">
        <f t="shared" si="65"/>
        <v>42.68808913285492</v>
      </c>
      <c r="I492" s="10">
        <f t="shared" si="66"/>
        <v>15.696410374150755</v>
      </c>
      <c r="J492" s="10">
        <v>16.489912565634132</v>
      </c>
      <c r="K492" s="10">
        <v>0.28431845457401328</v>
      </c>
      <c r="L492" s="247">
        <f t="shared" si="67"/>
        <v>0.28431845457401328</v>
      </c>
      <c r="M492" s="10">
        <f t="shared" si="63"/>
        <v>75.15873052721382</v>
      </c>
      <c r="N492" s="11">
        <f t="shared" si="68"/>
        <v>2.8446588140953719E-2</v>
      </c>
    </row>
    <row r="493" spans="1:14">
      <c r="A493" s="9">
        <f t="shared" si="69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64"/>
        <v>3623.6</v>
      </c>
      <c r="G493" s="11">
        <v>2.1857535867446674E-2</v>
      </c>
      <c r="H493" s="18">
        <f t="shared" si="65"/>
        <v>58.546065547031944</v>
      </c>
      <c r="I493" s="10">
        <f t="shared" si="66"/>
        <v>21.527388301643647</v>
      </c>
      <c r="J493" s="10">
        <v>22.615664499009061</v>
      </c>
      <c r="K493" s="10">
        <v>0.38993843987524868</v>
      </c>
      <c r="L493" s="247">
        <f t="shared" si="67"/>
        <v>0.38993843987524868</v>
      </c>
      <c r="M493" s="10">
        <f t="shared" si="63"/>
        <v>103.07905678755991</v>
      </c>
      <c r="N493" s="11">
        <f t="shared" si="68"/>
        <v>2.8446588140953723E-2</v>
      </c>
    </row>
    <row r="494" spans="1:14">
      <c r="A494" s="9">
        <f t="shared" si="69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64"/>
        <v>3546</v>
      </c>
      <c r="G494" s="11">
        <v>2.1389453081456539E-2</v>
      </c>
      <c r="H494" s="18">
        <f t="shared" si="65"/>
        <v>57.292291762273784</v>
      </c>
      <c r="I494" s="10">
        <f t="shared" si="66"/>
        <v>21.06637568098807</v>
      </c>
      <c r="J494" s="10">
        <v>22.131346261586856</v>
      </c>
      <c r="K494" s="10">
        <v>0.38158784297318465</v>
      </c>
      <c r="L494" s="247">
        <f t="shared" si="67"/>
        <v>0.38158784297318465</v>
      </c>
      <c r="M494" s="10">
        <f t="shared" si="63"/>
        <v>100.8716015478219</v>
      </c>
      <c r="N494" s="11">
        <f t="shared" si="68"/>
        <v>2.8446588140953723E-2</v>
      </c>
    </row>
    <row r="495" spans="1:14">
      <c r="A495" s="9">
        <f t="shared" si="69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64"/>
        <v>3601.2000000000003</v>
      </c>
      <c r="G495" s="11">
        <v>2.1722419186954677E-2</v>
      </c>
      <c r="H495" s="18">
        <f t="shared" si="65"/>
        <v>58.184151464833718</v>
      </c>
      <c r="I495" s="10">
        <f t="shared" si="66"/>
        <v>21.39431249361936</v>
      </c>
      <c r="J495" s="10">
        <v>22.475861296454198</v>
      </c>
      <c r="K495" s="10">
        <v>0.38752795829527142</v>
      </c>
      <c r="L495" s="247">
        <f t="shared" si="67"/>
        <v>0.38752795829527142</v>
      </c>
      <c r="M495" s="10">
        <f t="shared" si="63"/>
        <v>102.44185321320255</v>
      </c>
      <c r="N495" s="11">
        <f t="shared" si="68"/>
        <v>2.8446588140953723E-2</v>
      </c>
    </row>
    <row r="496" spans="1:14">
      <c r="A496" s="9">
        <f t="shared" si="69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64"/>
        <v>3591.7</v>
      </c>
      <c r="G496" s="11">
        <v>2.1665115237638873E-2</v>
      </c>
      <c r="H496" s="18">
        <f t="shared" si="65"/>
        <v>58.030661117472853</v>
      </c>
      <c r="I496" s="10">
        <f t="shared" si="66"/>
        <v>21.337874092894769</v>
      </c>
      <c r="J496" s="10">
        <v>22.416569759656376</v>
      </c>
      <c r="K496" s="10">
        <v>0.38650565583947749</v>
      </c>
      <c r="L496" s="247">
        <f t="shared" si="67"/>
        <v>0.38650565583947749</v>
      </c>
      <c r="M496" s="10">
        <f t="shared" si="63"/>
        <v>102.17161062586348</v>
      </c>
      <c r="N496" s="11">
        <f t="shared" si="68"/>
        <v>2.8446588140953723E-2</v>
      </c>
    </row>
    <row r="497" spans="1:14">
      <c r="A497" s="9">
        <f t="shared" si="69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64"/>
        <v>3629.3</v>
      </c>
      <c r="G497" s="11">
        <v>2.1891918237036158E-2</v>
      </c>
      <c r="H497" s="18">
        <f t="shared" si="65"/>
        <v>58.638159755448463</v>
      </c>
      <c r="I497" s="10">
        <f t="shared" si="66"/>
        <v>21.5612513420784</v>
      </c>
      <c r="J497" s="10">
        <v>22.651239421087755</v>
      </c>
      <c r="K497" s="10">
        <v>0.39055182134872507</v>
      </c>
      <c r="L497" s="247">
        <f t="shared" si="67"/>
        <v>0.39055182134872507</v>
      </c>
      <c r="M497" s="10">
        <f t="shared" si="63"/>
        <v>103.24120233996334</v>
      </c>
      <c r="N497" s="11">
        <f t="shared" si="68"/>
        <v>2.8446588140953719E-2</v>
      </c>
    </row>
    <row r="498" spans="1:14">
      <c r="A498" s="9">
        <f t="shared" si="69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64"/>
        <v>3581.9</v>
      </c>
      <c r="G498" s="11">
        <v>2.1606001689923625E-2</v>
      </c>
      <c r="H498" s="18">
        <f t="shared" si="65"/>
        <v>57.872323706511132</v>
      </c>
      <c r="I498" s="10">
        <f t="shared" si="66"/>
        <v>21.279653426884146</v>
      </c>
      <c r="J498" s="10">
        <v>22.355405858538624</v>
      </c>
      <c r="K498" s="10">
        <v>0.38545107014823748</v>
      </c>
      <c r="L498" s="247">
        <f t="shared" si="67"/>
        <v>0.38545107014823748</v>
      </c>
      <c r="M498" s="10">
        <f t="shared" si="63"/>
        <v>101.89283406208213</v>
      </c>
      <c r="N498" s="11">
        <f t="shared" si="68"/>
        <v>2.8446588140953719E-2</v>
      </c>
    </row>
    <row r="499" spans="1:14">
      <c r="A499" s="9">
        <f t="shared" si="69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64"/>
        <v>2962.6</v>
      </c>
      <c r="G499" s="11">
        <v>1.7870387393999758E-2</v>
      </c>
      <c r="H499" s="18">
        <f t="shared" si="65"/>
        <v>47.866368746450178</v>
      </c>
      <c r="I499" s="10">
        <f t="shared" si="66"/>
        <v>17.600463788069732</v>
      </c>
      <c r="J499" s="10">
        <v>18.490221780760638</v>
      </c>
      <c r="K499" s="10">
        <v>0.31880771110895567</v>
      </c>
      <c r="L499" s="247">
        <f t="shared" si="67"/>
        <v>0.31880771110895567</v>
      </c>
      <c r="M499" s="10">
        <f t="shared" si="63"/>
        <v>84.275862026389504</v>
      </c>
      <c r="N499" s="11">
        <f t="shared" si="68"/>
        <v>2.8446588140953726E-2</v>
      </c>
    </row>
    <row r="500" spans="1:14">
      <c r="A500" s="9">
        <f t="shared" si="69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64"/>
        <v>3131.5</v>
      </c>
      <c r="G500" s="11">
        <v>1.8889191292888085E-2</v>
      </c>
      <c r="H500" s="18">
        <f t="shared" si="65"/>
        <v>50.595265553739523</v>
      </c>
      <c r="I500" s="10">
        <f t="shared" si="66"/>
        <v>18.603879144110024</v>
      </c>
      <c r="J500" s="10">
        <v>19.544362892881907</v>
      </c>
      <c r="K500" s="10">
        <v>0.33698317266512345</v>
      </c>
      <c r="L500" s="247">
        <f t="shared" si="67"/>
        <v>0.33698317266512345</v>
      </c>
      <c r="M500" s="10">
        <f t="shared" si="63"/>
        <v>89.080490763396583</v>
      </c>
      <c r="N500" s="11">
        <f t="shared" si="68"/>
        <v>2.8446588140953723E-2</v>
      </c>
    </row>
    <row r="501" spans="1:14">
      <c r="A501" s="9">
        <f t="shared" si="69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64"/>
        <v>2797.7</v>
      </c>
      <c r="G501" s="11">
        <v>1.6875711473770715E-2</v>
      </c>
      <c r="H501" s="18">
        <f t="shared" si="65"/>
        <v>45.202099453839075</v>
      </c>
      <c r="I501" s="10">
        <f t="shared" si="66"/>
        <v>16.620811969176629</v>
      </c>
      <c r="J501" s="10">
        <v>17.461045526238451</v>
      </c>
      <c r="K501" s="10">
        <v>0.30106269269206953</v>
      </c>
      <c r="L501" s="247">
        <f t="shared" si="67"/>
        <v>0.30106269269206953</v>
      </c>
      <c r="M501" s="10">
        <f t="shared" si="63"/>
        <v>79.585019641946232</v>
      </c>
      <c r="N501" s="11">
        <f t="shared" si="68"/>
        <v>2.8446588140953726E-2</v>
      </c>
    </row>
    <row r="502" spans="1:14">
      <c r="A502" s="9">
        <f t="shared" si="69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64"/>
        <v>2617</v>
      </c>
      <c r="G502" s="11">
        <v>1.5785730037837495E-2</v>
      </c>
      <c r="H502" s="18">
        <f t="shared" si="65"/>
        <v>42.28255147824887</v>
      </c>
      <c r="I502" s="10">
        <f t="shared" si="66"/>
        <v>15.547294178552111</v>
      </c>
      <c r="J502" s="10">
        <v>16.333258084199887</v>
      </c>
      <c r="K502" s="10">
        <v>0.28161742387502092</v>
      </c>
      <c r="L502" s="247">
        <f t="shared" si="67"/>
        <v>0.28161742387502092</v>
      </c>
      <c r="M502" s="10">
        <f t="shared" si="63"/>
        <v>74.444721164875887</v>
      </c>
      <c r="N502" s="11">
        <f t="shared" si="68"/>
        <v>2.8446588140953719E-2</v>
      </c>
    </row>
    <row r="503" spans="1:14">
      <c r="A503" s="9">
        <f t="shared" si="69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64"/>
        <v>3127.7</v>
      </c>
      <c r="G503" s="11">
        <v>1.8866269713161764E-2</v>
      </c>
      <c r="H503" s="18">
        <f t="shared" si="65"/>
        <v>50.533869414795184</v>
      </c>
      <c r="I503" s="10">
        <f t="shared" si="66"/>
        <v>18.581303783820189</v>
      </c>
      <c r="J503" s="10">
        <v>19.520646278162779</v>
      </c>
      <c r="K503" s="10">
        <v>0.33657425168280586</v>
      </c>
      <c r="L503" s="247">
        <f t="shared" si="67"/>
        <v>0.33657425168280586</v>
      </c>
      <c r="M503" s="10">
        <f t="shared" si="63"/>
        <v>88.972393728460958</v>
      </c>
      <c r="N503" s="11">
        <f t="shared" si="68"/>
        <v>2.8446588140953723E-2</v>
      </c>
    </row>
    <row r="504" spans="1:14">
      <c r="A504" s="9">
        <f t="shared" si="69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64"/>
        <v>6480.4</v>
      </c>
      <c r="G504" s="11">
        <v>3.9089738225908333E-2</v>
      </c>
      <c r="H504" s="18">
        <f t="shared" si="65"/>
        <v>104.70303653024226</v>
      </c>
      <c r="I504" s="10">
        <f t="shared" si="66"/>
        <v>38.499306532170081</v>
      </c>
      <c r="J504" s="10">
        <v>40.445565796273961</v>
      </c>
      <c r="K504" s="10">
        <v>0.6973609299502046</v>
      </c>
      <c r="L504" s="247">
        <f t="shared" si="67"/>
        <v>0.6973609299502046</v>
      </c>
      <c r="M504" s="10">
        <f t="shared" si="63"/>
        <v>184.34526978863653</v>
      </c>
      <c r="N504" s="11">
        <f t="shared" si="68"/>
        <v>2.844658814095373E-2</v>
      </c>
    </row>
    <row r="505" spans="1:14">
      <c r="A505" s="9">
        <f t="shared" si="69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64"/>
        <v>1923</v>
      </c>
      <c r="G505" s="11">
        <v>1.1599525740451472E-2</v>
      </c>
      <c r="H505" s="18">
        <f t="shared" si="65"/>
        <v>31.069677681571484</v>
      </c>
      <c r="I505" s="10">
        <f t="shared" si="66"/>
        <v>11.424320483513835</v>
      </c>
      <c r="J505" s="10">
        <v>12.00185529075903</v>
      </c>
      <c r="K505" s="10">
        <v>0.20693553920965427</v>
      </c>
      <c r="L505" s="247">
        <f t="shared" si="67"/>
        <v>0.20693553920965427</v>
      </c>
      <c r="M505" s="10">
        <f t="shared" si="63"/>
        <v>54.702788995054</v>
      </c>
      <c r="N505" s="11">
        <f t="shared" si="68"/>
        <v>2.8446588140953719E-2</v>
      </c>
    </row>
    <row r="506" spans="1:14">
      <c r="A506" s="9">
        <f t="shared" si="69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64"/>
        <v>176.3</v>
      </c>
      <c r="G506" s="11">
        <v>1.0634406594080055E-3</v>
      </c>
      <c r="H506" s="18">
        <f t="shared" si="65"/>
        <v>2.8484577094441255</v>
      </c>
      <c r="I506" s="10">
        <f t="shared" si="66"/>
        <v>1.0473778997626051</v>
      </c>
      <c r="J506" s="10">
        <v>1.1003260986795722</v>
      </c>
      <c r="K506" s="10">
        <v>1.897178136383882E-2</v>
      </c>
      <c r="L506" s="247">
        <f t="shared" si="67"/>
        <v>1.897178136383882E-2</v>
      </c>
      <c r="M506" s="10">
        <f t="shared" si="63"/>
        <v>5.0151334892501414</v>
      </c>
      <c r="N506" s="11">
        <f t="shared" si="68"/>
        <v>2.8446588140953723E-2</v>
      </c>
    </row>
    <row r="507" spans="1:14">
      <c r="A507" s="9">
        <f t="shared" si="69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64"/>
        <v>3576.1</v>
      </c>
      <c r="G507" s="11">
        <v>2.1571016120867662E-2</v>
      </c>
      <c r="H507" s="18">
        <f t="shared" si="65"/>
        <v>57.778613810227661</v>
      </c>
      <c r="I507" s="10">
        <f t="shared" si="66"/>
        <v>21.245196298020712</v>
      </c>
      <c r="J507" s="10">
        <v>22.319206815019957</v>
      </c>
      <c r="K507" s="10">
        <v>0.38482692759627907</v>
      </c>
      <c r="L507" s="247">
        <f t="shared" si="67"/>
        <v>0.38482692759627907</v>
      </c>
      <c r="M507" s="10">
        <f t="shared" si="63"/>
        <v>101.7278438508646</v>
      </c>
      <c r="N507" s="11">
        <f t="shared" si="68"/>
        <v>2.8446588140953723E-2</v>
      </c>
    </row>
    <row r="508" spans="1:14">
      <c r="A508" s="9">
        <f t="shared" si="69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64"/>
        <v>1071.5</v>
      </c>
      <c r="G508" s="11">
        <v>6.4632822833560859E-3</v>
      </c>
      <c r="H508" s="18">
        <f t="shared" si="65"/>
        <v>17.312095494437777</v>
      </c>
      <c r="I508" s="10">
        <f t="shared" si="66"/>
        <v>6.3656575133047708</v>
      </c>
      <c r="J508" s="10">
        <v>6.687461229354291</v>
      </c>
      <c r="K508" s="10">
        <v>0.11530495593507258</v>
      </c>
      <c r="L508" s="247">
        <f t="shared" si="67"/>
        <v>0.11530495593507258</v>
      </c>
      <c r="M508" s="10">
        <f t="shared" si="63"/>
        <v>30.480519193031913</v>
      </c>
      <c r="N508" s="11">
        <f t="shared" si="68"/>
        <v>2.8446588140953723E-2</v>
      </c>
    </row>
    <row r="509" spans="1:14">
      <c r="A509" s="9">
        <f t="shared" si="69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64"/>
        <v>218</v>
      </c>
      <c r="G509" s="11">
        <v>1.3149748369310561E-3</v>
      </c>
      <c r="H509" s="18">
        <f t="shared" si="65"/>
        <v>3.5221995499649421</v>
      </c>
      <c r="I509" s="10">
        <f t="shared" si="66"/>
        <v>1.2951127745221094</v>
      </c>
      <c r="J509" s="10">
        <v>1.3605847391500097</v>
      </c>
      <c r="K509" s="10">
        <v>2.345915109085004E-2</v>
      </c>
      <c r="L509" s="247">
        <f t="shared" si="67"/>
        <v>2.345915109085004E-2</v>
      </c>
      <c r="M509" s="10">
        <f t="shared" si="63"/>
        <v>6.2013562147279115</v>
      </c>
      <c r="N509" s="11">
        <f t="shared" si="68"/>
        <v>2.8446588140953723E-2</v>
      </c>
    </row>
    <row r="510" spans="1:14">
      <c r="A510" s="9">
        <f t="shared" si="69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64"/>
        <v>224.4</v>
      </c>
      <c r="G510" s="11">
        <v>1.3535796027859129E-3</v>
      </c>
      <c r="H510" s="18">
        <f t="shared" si="65"/>
        <v>3.6256035734501517</v>
      </c>
      <c r="I510" s="10">
        <f t="shared" si="66"/>
        <v>1.333134433957621</v>
      </c>
      <c r="J510" s="10">
        <v>1.4005285113085422</v>
      </c>
      <c r="K510" s="10">
        <v>2.4147860113700688E-2</v>
      </c>
      <c r="L510" s="247">
        <f t="shared" si="67"/>
        <v>2.4147860113700688E-2</v>
      </c>
      <c r="M510" s="10">
        <f t="shared" si="63"/>
        <v>6.3834143788300146</v>
      </c>
      <c r="N510" s="11">
        <f t="shared" si="68"/>
        <v>2.8446588140953719E-2</v>
      </c>
    </row>
    <row r="511" spans="1:14">
      <c r="A511" s="9">
        <f t="shared" si="69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64"/>
        <v>790.7</v>
      </c>
      <c r="G511" s="11">
        <v>4.7694981814742484E-3</v>
      </c>
      <c r="H511" s="18">
        <f t="shared" si="65"/>
        <v>12.77524396402422</v>
      </c>
      <c r="I511" s="10">
        <f t="shared" si="66"/>
        <v>4.6974572055717063</v>
      </c>
      <c r="J511" s="10">
        <v>4.9349282258986822</v>
      </c>
      <c r="K511" s="10">
        <v>8.5087847557500595E-2</v>
      </c>
      <c r="L511" s="247">
        <f t="shared" si="67"/>
        <v>8.5087847557500595E-2</v>
      </c>
      <c r="M511" s="10">
        <f t="shared" si="63"/>
        <v>22.492717243052109</v>
      </c>
      <c r="N511" s="11">
        <f t="shared" si="68"/>
        <v>2.8446588140953723E-2</v>
      </c>
    </row>
    <row r="512" spans="1:14">
      <c r="A512" s="9">
        <f t="shared" si="69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64"/>
        <v>357.5</v>
      </c>
      <c r="G512" s="11">
        <v>2.1564380926736358E-3</v>
      </c>
      <c r="H512" s="18">
        <f t="shared" si="65"/>
        <v>5.7760841243691141</v>
      </c>
      <c r="I512" s="10">
        <f t="shared" si="66"/>
        <v>2.1238661325305235</v>
      </c>
      <c r="J512" s="10">
        <v>2.2312341479180207</v>
      </c>
      <c r="K512" s="10">
        <v>3.8470855573297665E-2</v>
      </c>
      <c r="L512" s="247">
        <f t="shared" si="67"/>
        <v>3.8470855573297665E-2</v>
      </c>
      <c r="M512" s="10">
        <f t="shared" si="63"/>
        <v>10.169655260390957</v>
      </c>
      <c r="N512" s="11">
        <f t="shared" si="68"/>
        <v>2.8446588140953726E-2</v>
      </c>
    </row>
    <row r="513" spans="1:14">
      <c r="A513" s="9">
        <f t="shared" si="69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64"/>
        <v>614.74</v>
      </c>
      <c r="G513" s="11">
        <v>3.7081084002522822E-3</v>
      </c>
      <c r="H513" s="18">
        <f t="shared" si="65"/>
        <v>9.9322795933277455</v>
      </c>
      <c r="I513" s="10">
        <f t="shared" si="66"/>
        <v>3.6520992064666125</v>
      </c>
      <c r="J513" s="10">
        <v>3.8367241401150323</v>
      </c>
      <c r="K513" s="10">
        <v>6.6152653860500718E-2</v>
      </c>
      <c r="L513" s="247">
        <f t="shared" si="67"/>
        <v>6.6152653860500718E-2</v>
      </c>
      <c r="M513" s="10">
        <f t="shared" si="63"/>
        <v>17.487255593769891</v>
      </c>
      <c r="N513" s="11">
        <f t="shared" si="68"/>
        <v>2.8446588140953723E-2</v>
      </c>
    </row>
    <row r="514" spans="1:14">
      <c r="A514" s="9">
        <f t="shared" si="69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64"/>
        <v>627.29999999999995</v>
      </c>
      <c r="G514" s="11">
        <v>3.7838702532424378E-3</v>
      </c>
      <c r="H514" s="18">
        <f t="shared" si="65"/>
        <v>10.135209989417469</v>
      </c>
      <c r="I514" s="10">
        <f t="shared" si="66"/>
        <v>3.7267167131088033</v>
      </c>
      <c r="J514" s="10">
        <v>3.9151137929761517</v>
      </c>
      <c r="K514" s="10">
        <v>6.7504245317845088E-2</v>
      </c>
      <c r="L514" s="247">
        <f t="shared" si="67"/>
        <v>6.7504245317845088E-2</v>
      </c>
      <c r="M514" s="10">
        <f t="shared" si="63"/>
        <v>17.844544740820268</v>
      </c>
      <c r="N514" s="11">
        <f t="shared" si="68"/>
        <v>2.8446588140953723E-2</v>
      </c>
    </row>
    <row r="515" spans="1:14">
      <c r="A515" s="9">
        <f t="shared" si="69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64"/>
        <v>268.60000000000002</v>
      </c>
      <c r="G515" s="11">
        <v>1.6201937669710171E-3</v>
      </c>
      <c r="H515" s="18">
        <f t="shared" si="65"/>
        <v>4.3397376106448791</v>
      </c>
      <c r="I515" s="10">
        <f t="shared" si="66"/>
        <v>1.5957215194341221</v>
      </c>
      <c r="J515" s="10">
        <v>1.6763901877784066</v>
      </c>
      <c r="K515" s="10">
        <v>2.8904256802762946E-2</v>
      </c>
      <c r="L515" s="247">
        <f t="shared" si="67"/>
        <v>2.8904256802762946E-2</v>
      </c>
      <c r="M515" s="10">
        <f t="shared" si="63"/>
        <v>7.6407535746601711</v>
      </c>
      <c r="N515" s="11">
        <f t="shared" si="68"/>
        <v>2.8446588140953726E-2</v>
      </c>
    </row>
    <row r="516" spans="1:14">
      <c r="A516" s="9">
        <f t="shared" si="69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64"/>
        <v>2432.9</v>
      </c>
      <c r="G516" s="11">
        <v>1.4675239820043885E-2</v>
      </c>
      <c r="H516" s="18">
        <f t="shared" si="65"/>
        <v>39.308070115182147</v>
      </c>
      <c r="I516" s="10">
        <f t="shared" si="66"/>
        <v>14.453577381352476</v>
      </c>
      <c r="J516" s="10">
        <v>15.184250513202107</v>
      </c>
      <c r="K516" s="10">
        <v>0.26180627838958292</v>
      </c>
      <c r="L516" s="247">
        <f t="shared" si="67"/>
        <v>0.26180627838958292</v>
      </c>
      <c r="M516" s="10">
        <f t="shared" si="63"/>
        <v>69.207704288126308</v>
      </c>
      <c r="N516" s="11">
        <f t="shared" si="68"/>
        <v>2.8446588140953719E-2</v>
      </c>
    </row>
    <row r="517" spans="1:14">
      <c r="A517" s="9">
        <f t="shared" si="69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64"/>
        <v>2587.4</v>
      </c>
      <c r="G517" s="11">
        <v>1.5607182995758783E-2</v>
      </c>
      <c r="H517" s="18">
        <f t="shared" si="65"/>
        <v>41.804307869629774</v>
      </c>
      <c r="I517" s="10">
        <f t="shared" si="66"/>
        <v>15.371444003662869</v>
      </c>
      <c r="J517" s="10">
        <v>16.148518137966676</v>
      </c>
      <c r="K517" s="10">
        <v>0.27843214464433669</v>
      </c>
      <c r="L517" s="247">
        <f t="shared" si="67"/>
        <v>0.27843214464433669</v>
      </c>
      <c r="M517" s="10">
        <f t="shared" si="63"/>
        <v>73.602702155903657</v>
      </c>
      <c r="N517" s="11">
        <f t="shared" si="68"/>
        <v>2.8446588140953719E-2</v>
      </c>
    </row>
    <row r="518" spans="1:14">
      <c r="A518" s="9">
        <f t="shared" si="69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64"/>
        <v>2744.2</v>
      </c>
      <c r="G518" s="11">
        <v>1.6552999759202772E-2</v>
      </c>
      <c r="H518" s="18">
        <f t="shared" si="65"/>
        <v>44.337706445017403</v>
      </c>
      <c r="I518" s="10">
        <f t="shared" si="66"/>
        <v>16.302974659832902</v>
      </c>
      <c r="J518" s="10">
        <v>17.127140555850719</v>
      </c>
      <c r="K518" s="10">
        <v>0.29530551570417746</v>
      </c>
      <c r="L518" s="247">
        <f t="shared" si="67"/>
        <v>0.29530551570417746</v>
      </c>
      <c r="M518" s="10">
        <f t="shared" si="63"/>
        <v>78.063127176405189</v>
      </c>
      <c r="N518" s="11">
        <f t="shared" si="68"/>
        <v>2.8446588140953719E-2</v>
      </c>
    </row>
    <row r="519" spans="1:14">
      <c r="A519" s="9">
        <f t="shared" si="69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64"/>
        <v>3583.6</v>
      </c>
      <c r="G519" s="11">
        <v>2.1616256080853821E-2</v>
      </c>
      <c r="H519" s="18">
        <f t="shared" si="65"/>
        <v>57.899790400249387</v>
      </c>
      <c r="I519" s="10">
        <f t="shared" si="66"/>
        <v>21.289752930171701</v>
      </c>
      <c r="J519" s="10">
        <v>22.366015923018235</v>
      </c>
      <c r="K519" s="10">
        <v>0.38563400848243218</v>
      </c>
      <c r="L519" s="247">
        <f t="shared" si="67"/>
        <v>0.38563400848243218</v>
      </c>
      <c r="M519" s="10">
        <f t="shared" si="63"/>
        <v>101.94119326192175</v>
      </c>
      <c r="N519" s="11">
        <f t="shared" si="68"/>
        <v>2.8446588140953723E-2</v>
      </c>
    </row>
    <row r="520" spans="1:14">
      <c r="A520" s="9">
        <f t="shared" si="69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64"/>
        <v>3561.7</v>
      </c>
      <c r="G520" s="11">
        <v>2.1484155397694233E-2</v>
      </c>
      <c r="H520" s="18">
        <f t="shared" si="65"/>
        <v>57.545954757385935</v>
      </c>
      <c r="I520" s="10">
        <f t="shared" si="66"/>
        <v>21.159647564290811</v>
      </c>
      <c r="J520" s="10">
        <v>22.229333327663255</v>
      </c>
      <c r="K520" s="10">
        <v>0.3832773322948651</v>
      </c>
      <c r="L520" s="247">
        <f t="shared" si="67"/>
        <v>0.3832773322948651</v>
      </c>
      <c r="M520" s="10">
        <f t="shared" si="63"/>
        <v>101.31821298163487</v>
      </c>
      <c r="N520" s="11">
        <f t="shared" si="68"/>
        <v>2.8446588140953723E-2</v>
      </c>
    </row>
    <row r="521" spans="1:14">
      <c r="A521" s="9">
        <f t="shared" si="69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64"/>
        <v>3555.5</v>
      </c>
      <c r="G521" s="11">
        <v>2.144675703077234E-2</v>
      </c>
      <c r="H521" s="18">
        <f t="shared" si="65"/>
        <v>57.445782109634642</v>
      </c>
      <c r="I521" s="10">
        <f t="shared" si="66"/>
        <v>21.122814081712658</v>
      </c>
      <c r="J521" s="10">
        <v>22.190637798384678</v>
      </c>
      <c r="K521" s="10">
        <v>0.38261014542897853</v>
      </c>
      <c r="L521" s="247">
        <f t="shared" si="67"/>
        <v>0.38261014542897853</v>
      </c>
      <c r="M521" s="10">
        <f t="shared" si="63"/>
        <v>101.14184413516095</v>
      </c>
      <c r="N521" s="11">
        <f t="shared" si="68"/>
        <v>2.8446588140953719E-2</v>
      </c>
    </row>
    <row r="522" spans="1:14">
      <c r="A522" s="9">
        <f t="shared" si="69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64"/>
        <v>3553.2999999999997</v>
      </c>
      <c r="G522" s="11">
        <v>2.1433486642509731E-2</v>
      </c>
      <c r="H522" s="18">
        <f t="shared" si="65"/>
        <v>57.410236976561592</v>
      </c>
      <c r="I522" s="10">
        <f t="shared" si="66"/>
        <v>21.109744136281698</v>
      </c>
      <c r="J522" s="10">
        <v>22.176907126705181</v>
      </c>
      <c r="K522" s="10">
        <v>0.38237340170237361</v>
      </c>
      <c r="L522" s="247">
        <f t="shared" si="67"/>
        <v>0.38237340170237361</v>
      </c>
      <c r="M522" s="10">
        <f t="shared" si="63"/>
        <v>101.07926164125082</v>
      </c>
      <c r="N522" s="11">
        <f t="shared" si="68"/>
        <v>2.8446588140953712E-2</v>
      </c>
    </row>
    <row r="523" spans="1:14">
      <c r="A523" s="9">
        <f t="shared" si="69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64"/>
        <v>3576.9</v>
      </c>
      <c r="G523" s="11">
        <v>2.1575841716599518E-2</v>
      </c>
      <c r="H523" s="18">
        <f t="shared" si="65"/>
        <v>57.791539313163312</v>
      </c>
      <c r="I523" s="10">
        <f t="shared" si="66"/>
        <v>21.249949005450151</v>
      </c>
      <c r="J523" s="10">
        <v>22.324199786539772</v>
      </c>
      <c r="K523" s="10">
        <v>0.38491301622413537</v>
      </c>
      <c r="L523" s="247">
        <f t="shared" si="67"/>
        <v>0.38491301622413537</v>
      </c>
      <c r="M523" s="10">
        <f t="shared" si="63"/>
        <v>101.75060112137736</v>
      </c>
      <c r="N523" s="11">
        <f t="shared" si="68"/>
        <v>2.8446588140953719E-2</v>
      </c>
    </row>
    <row r="524" spans="1:14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64"/>
        <v>194.9</v>
      </c>
      <c r="G524" s="11">
        <v>1.1756357601736829E-3</v>
      </c>
      <c r="H524" s="18">
        <f t="shared" si="65"/>
        <v>3.1489756526980148</v>
      </c>
      <c r="I524" s="10">
        <f t="shared" si="66"/>
        <v>1.1578783474970602</v>
      </c>
      <c r="J524" s="10">
        <v>1.2164126865153071</v>
      </c>
      <c r="K524" s="10">
        <v>2.0973341961498502E-2</v>
      </c>
      <c r="L524" s="247">
        <f t="shared" si="67"/>
        <v>2.0973341961498502E-2</v>
      </c>
      <c r="M524" s="10">
        <f t="shared" si="63"/>
        <v>5.5442400286718811</v>
      </c>
      <c r="N524" s="11">
        <f t="shared" si="68"/>
        <v>2.8446588140953726E-2</v>
      </c>
    </row>
    <row r="525" spans="1:14">
      <c r="A525" s="9">
        <f t="shared" si="69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64"/>
        <v>234.1</v>
      </c>
      <c r="G525" s="11">
        <v>1.4120899510346801E-3</v>
      </c>
      <c r="H525" s="18">
        <f t="shared" si="65"/>
        <v>3.7823252965449221</v>
      </c>
      <c r="I525" s="10">
        <f t="shared" si="66"/>
        <v>1.3907610115395679</v>
      </c>
      <c r="J525" s="10">
        <v>1.461068290986318</v>
      </c>
      <c r="K525" s="10">
        <v>2.5191684726458694E-2</v>
      </c>
      <c r="L525" s="247">
        <f t="shared" si="67"/>
        <v>2.5191684726458694E-2</v>
      </c>
      <c r="M525" s="10">
        <f t="shared" si="63"/>
        <v>6.6593462837972668</v>
      </c>
      <c r="N525" s="11">
        <f t="shared" si="68"/>
        <v>2.8446588140953726E-2</v>
      </c>
    </row>
    <row r="526" spans="1:14">
      <c r="A526" s="9">
        <f t="shared" si="69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64"/>
        <v>3517.1000000000004</v>
      </c>
      <c r="G526" s="11">
        <v>2.1215128435643202E-2</v>
      </c>
      <c r="H526" s="18">
        <f t="shared" si="65"/>
        <v>56.825357968723388</v>
      </c>
      <c r="I526" s="10">
        <f t="shared" si="66"/>
        <v>20.894684125099591</v>
      </c>
      <c r="J526" s="10">
        <v>21.950975165433483</v>
      </c>
      <c r="K526" s="10">
        <v>0.3784778912918747</v>
      </c>
      <c r="L526" s="247">
        <f t="shared" si="67"/>
        <v>0.3784778912918747</v>
      </c>
      <c r="M526" s="10">
        <f t="shared" si="63"/>
        <v>100.04949515054835</v>
      </c>
      <c r="N526" s="11">
        <f t="shared" si="68"/>
        <v>2.8446588140953723E-2</v>
      </c>
    </row>
    <row r="527" spans="1:14">
      <c r="A527" s="9">
        <f t="shared" si="69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64"/>
        <v>2684.4</v>
      </c>
      <c r="G527" s="11">
        <v>1.6192286478246457E-2</v>
      </c>
      <c r="H527" s="18">
        <f t="shared" si="65"/>
        <v>43.371525100577486</v>
      </c>
      <c r="I527" s="10">
        <f t="shared" si="66"/>
        <v>15.947709779482343</v>
      </c>
      <c r="J527" s="10">
        <v>16.753915934744434</v>
      </c>
      <c r="K527" s="10">
        <v>0.28887039077191679</v>
      </c>
      <c r="L527" s="247">
        <f t="shared" si="67"/>
        <v>0.28887039077191679</v>
      </c>
      <c r="M527" s="10">
        <f t="shared" si="63"/>
        <v>76.362021205576184</v>
      </c>
      <c r="N527" s="11">
        <f t="shared" si="68"/>
        <v>2.8446588140953726E-2</v>
      </c>
    </row>
    <row r="528" spans="1:14">
      <c r="A528" s="9">
        <f t="shared" si="69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64"/>
        <v>4074.2999999999997</v>
      </c>
      <c r="G528" s="11">
        <v>2.4576155862881661E-2</v>
      </c>
      <c r="H528" s="18">
        <f t="shared" si="65"/>
        <v>65.827970763404423</v>
      </c>
      <c r="I528" s="10">
        <f t="shared" si="66"/>
        <v>24.204944849703807</v>
      </c>
      <c r="J528" s="10">
        <v>25.428579828985711</v>
      </c>
      <c r="K528" s="10">
        <v>0.43843862059380884</v>
      </c>
      <c r="L528" s="247">
        <f t="shared" si="67"/>
        <v>0.43843862059380884</v>
      </c>
      <c r="M528" s="10">
        <f t="shared" si="63"/>
        <v>115.89993406268775</v>
      </c>
      <c r="N528" s="11">
        <f t="shared" si="68"/>
        <v>2.8446588140953723E-2</v>
      </c>
    </row>
    <row r="529" spans="1:14">
      <c r="A529" s="9">
        <f t="shared" si="69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64"/>
        <v>5184.63</v>
      </c>
      <c r="G529" s="11">
        <v>3.1273660499072764E-2</v>
      </c>
      <c r="H529" s="18">
        <f t="shared" si="65"/>
        <v>83.767437856581381</v>
      </c>
      <c r="I529" s="10">
        <f t="shared" si="66"/>
        <v>30.801286899864976</v>
      </c>
      <c r="J529" s="10">
        <v>32.358387413483101</v>
      </c>
      <c r="K529" s="10">
        <v>0.55792210330345815</v>
      </c>
      <c r="L529" s="247">
        <f t="shared" si="67"/>
        <v>0.55792210330345815</v>
      </c>
      <c r="M529" s="10">
        <f t="shared" si="63"/>
        <v>147.48503427323291</v>
      </c>
      <c r="N529" s="11">
        <f t="shared" si="68"/>
        <v>2.8446588140953726E-2</v>
      </c>
    </row>
    <row r="530" spans="1:14">
      <c r="A530" s="9">
        <f t="shared" si="69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64"/>
        <v>115.8</v>
      </c>
      <c r="G530" s="11">
        <v>6.9850498218631337E-4</v>
      </c>
      <c r="H530" s="18">
        <f t="shared" si="65"/>
        <v>1.8709665499355062</v>
      </c>
      <c r="I530" s="10">
        <f t="shared" si="66"/>
        <v>0.68795440041128564</v>
      </c>
      <c r="J530" s="10">
        <v>0.72273262749344558</v>
      </c>
      <c r="K530" s="10">
        <v>1.246132888220383E-2</v>
      </c>
      <c r="L530" s="247">
        <f t="shared" si="67"/>
        <v>1.246132888220383E-2</v>
      </c>
      <c r="M530" s="10">
        <f t="shared" si="63"/>
        <v>3.2941149067224411</v>
      </c>
      <c r="N530" s="11">
        <f t="shared" si="68"/>
        <v>2.8446588140953723E-2</v>
      </c>
    </row>
    <row r="531" spans="1:14">
      <c r="A531" s="9">
        <f t="shared" si="69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64"/>
        <v>94</v>
      </c>
      <c r="G531" s="11">
        <v>5.6700749849320766E-4</v>
      </c>
      <c r="H531" s="18">
        <f t="shared" si="65"/>
        <v>1.5187465949390115</v>
      </c>
      <c r="I531" s="10">
        <f t="shared" si="66"/>
        <v>0.55844312295907461</v>
      </c>
      <c r="J531" s="10">
        <v>0.58667415357844455</v>
      </c>
      <c r="K531" s="10">
        <v>1.0115413773118824E-2</v>
      </c>
      <c r="L531" s="247">
        <f t="shared" si="67"/>
        <v>1.0115413773118824E-2</v>
      </c>
      <c r="M531" s="10">
        <f t="shared" si="63"/>
        <v>2.6739792852496493</v>
      </c>
      <c r="N531" s="11">
        <f t="shared" si="68"/>
        <v>2.8446588140953716E-2</v>
      </c>
    </row>
    <row r="532" spans="1:14">
      <c r="A532" s="9">
        <f t="shared" si="69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64"/>
        <v>222.7</v>
      </c>
      <c r="G532" s="11">
        <v>1.3433252118557166E-3</v>
      </c>
      <c r="H532" s="18">
        <f t="shared" si="65"/>
        <v>3.5981368797118929</v>
      </c>
      <c r="I532" s="10">
        <f t="shared" si="66"/>
        <v>1.3230349306700631</v>
      </c>
      <c r="J532" s="10">
        <v>1.3899184468289321</v>
      </c>
      <c r="K532" s="10">
        <v>2.3964921779505984E-2</v>
      </c>
      <c r="L532" s="247">
        <f t="shared" si="67"/>
        <v>2.3964921779505984E-2</v>
      </c>
      <c r="M532" s="10">
        <f t="shared" si="63"/>
        <v>6.3350551789903946</v>
      </c>
      <c r="N532" s="11">
        <f t="shared" si="68"/>
        <v>2.8446588140953726E-2</v>
      </c>
    </row>
    <row r="533" spans="1:14">
      <c r="A533" s="9">
        <f t="shared" si="69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64"/>
        <v>76</v>
      </c>
      <c r="G533" s="11">
        <v>4.5843159452642324E-4</v>
      </c>
      <c r="H533" s="18">
        <f t="shared" si="65"/>
        <v>1.2279227788868605</v>
      </c>
      <c r="I533" s="10">
        <f t="shared" si="66"/>
        <v>0.45150720579669867</v>
      </c>
      <c r="J533" s="10">
        <v>0.47433229438257218</v>
      </c>
      <c r="K533" s="10">
        <v>8.1784196463513901E-3</v>
      </c>
      <c r="L533" s="247">
        <f t="shared" si="67"/>
        <v>8.1784196463513901E-3</v>
      </c>
      <c r="M533" s="10">
        <f t="shared" si="63"/>
        <v>2.161940698712483</v>
      </c>
      <c r="N533" s="11">
        <f t="shared" si="68"/>
        <v>2.8446588140953723E-2</v>
      </c>
    </row>
    <row r="534" spans="1:14">
      <c r="A534" s="9">
        <f t="shared" si="69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64"/>
        <v>229.6</v>
      </c>
      <c r="G534" s="11">
        <v>1.3849459750429839E-3</v>
      </c>
      <c r="H534" s="18">
        <f t="shared" si="65"/>
        <v>3.7096193425318837</v>
      </c>
      <c r="I534" s="10">
        <f t="shared" si="66"/>
        <v>1.3640270322489738</v>
      </c>
      <c r="J534" s="10">
        <v>1.4329828261873496</v>
      </c>
      <c r="K534" s="10">
        <v>2.4707436194766834E-2</v>
      </c>
      <c r="L534" s="247">
        <f t="shared" si="67"/>
        <v>2.4707436194766834E-2</v>
      </c>
      <c r="M534" s="10">
        <f t="shared" si="63"/>
        <v>6.5313366371629735</v>
      </c>
      <c r="N534" s="11">
        <f t="shared" si="68"/>
        <v>2.8446588140953719E-2</v>
      </c>
    </row>
    <row r="535" spans="1:14">
      <c r="A535" s="9">
        <f t="shared" si="69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64"/>
        <v>66.400000000000006</v>
      </c>
      <c r="G535" s="11">
        <v>4.0052444574413824E-4</v>
      </c>
      <c r="H535" s="18">
        <f t="shared" si="65"/>
        <v>1.0728167436590468</v>
      </c>
      <c r="I535" s="10">
        <f t="shared" si="66"/>
        <v>0.39447471664343153</v>
      </c>
      <c r="J535" s="10">
        <v>0.41441663614477364</v>
      </c>
      <c r="K535" s="10">
        <v>7.1453561120754265E-3</v>
      </c>
      <c r="L535" s="247">
        <f t="shared" si="67"/>
        <v>7.1453561120754265E-3</v>
      </c>
      <c r="M535" s="10">
        <f t="shared" si="63"/>
        <v>1.8888534525593272</v>
      </c>
      <c r="N535" s="11">
        <f t="shared" si="68"/>
        <v>2.8446588140953723E-2</v>
      </c>
    </row>
    <row r="536" spans="1:14">
      <c r="A536" s="9">
        <f t="shared" si="69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64"/>
        <v>2581.4</v>
      </c>
      <c r="G536" s="11">
        <v>1.5570991027769855E-2</v>
      </c>
      <c r="H536" s="18">
        <f t="shared" si="65"/>
        <v>41.707366597612392</v>
      </c>
      <c r="I536" s="10">
        <f t="shared" si="66"/>
        <v>15.335798697942078</v>
      </c>
      <c r="J536" s="10">
        <v>16.111070851568051</v>
      </c>
      <c r="K536" s="10">
        <v>0.27778647993541422</v>
      </c>
      <c r="L536" s="247">
        <f t="shared" si="67"/>
        <v>0.27778647993541422</v>
      </c>
      <c r="M536" s="10">
        <f t="shared" si="63"/>
        <v>73.432022627057947</v>
      </c>
      <c r="N536" s="11">
        <f t="shared" si="68"/>
        <v>2.8446588140953723E-2</v>
      </c>
    </row>
    <row r="537" spans="1:14">
      <c r="A537" s="9">
        <f t="shared" si="69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64"/>
        <v>3240.3</v>
      </c>
      <c r="G537" s="11">
        <v>1.954547231242065E-2</v>
      </c>
      <c r="H537" s="18">
        <f t="shared" si="65"/>
        <v>52.353133952988088</v>
      </c>
      <c r="I537" s="10">
        <f t="shared" si="66"/>
        <v>19.250247354513721</v>
      </c>
      <c r="J537" s="10">
        <v>20.22340701957696</v>
      </c>
      <c r="K537" s="10">
        <v>0.34869122605358438</v>
      </c>
      <c r="L537" s="247">
        <f t="shared" si="67"/>
        <v>0.34869122605358438</v>
      </c>
      <c r="M537" s="10">
        <f t="shared" si="63"/>
        <v>92.175479553132348</v>
      </c>
      <c r="N537" s="11">
        <f t="shared" si="68"/>
        <v>2.8446588140953723E-2</v>
      </c>
    </row>
    <row r="538" spans="1:14">
      <c r="A538" s="9">
        <f t="shared" si="69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64"/>
        <v>3544.97</v>
      </c>
      <c r="G538" s="11">
        <v>2.138324012695177E-2</v>
      </c>
      <c r="H538" s="18">
        <f t="shared" si="65"/>
        <v>57.275650177244131</v>
      </c>
      <c r="I538" s="10">
        <f t="shared" si="66"/>
        <v>21.060256570172669</v>
      </c>
      <c r="J538" s="10">
        <v>22.12491781075509</v>
      </c>
      <c r="K538" s="10">
        <v>0.38147700386481959</v>
      </c>
      <c r="L538" s="247">
        <f t="shared" si="67"/>
        <v>0.38147700386481959</v>
      </c>
      <c r="M538" s="10">
        <f t="shared" si="63"/>
        <v>100.84230156203671</v>
      </c>
      <c r="N538" s="11">
        <f t="shared" si="68"/>
        <v>2.8446588140953723E-2</v>
      </c>
    </row>
    <row r="539" spans="1:14">
      <c r="A539" s="9">
        <f t="shared" si="69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64"/>
        <v>2778.9</v>
      </c>
      <c r="G539" s="11">
        <v>1.6762309974072073E-2</v>
      </c>
      <c r="H539" s="18">
        <f t="shared" si="65"/>
        <v>44.89835013485127</v>
      </c>
      <c r="I539" s="10">
        <f t="shared" ref="I539:I550" si="70">H539*0.3677</f>
        <v>16.509123344584815</v>
      </c>
      <c r="J539" s="10">
        <v>17.343710695522763</v>
      </c>
      <c r="K539" s="10">
        <v>0.29903960993744577</v>
      </c>
      <c r="L539" s="247">
        <f t="shared" si="67"/>
        <v>0.29903960993744577</v>
      </c>
      <c r="M539" s="10">
        <f t="shared" ref="M539:M550" si="71">H539+I539+J539+L539</f>
        <v>79.050223784896303</v>
      </c>
      <c r="N539" s="11">
        <f t="shared" ref="N539:N550" si="72">M539/F539</f>
        <v>2.8446588140953723E-2</v>
      </c>
    </row>
    <row r="540" spans="1:14">
      <c r="A540" s="9">
        <f t="shared" si="69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64"/>
        <v>2581.6999999999998</v>
      </c>
      <c r="G540" s="11">
        <v>1.55728006261693E-2</v>
      </c>
      <c r="H540" s="18">
        <f t="shared" si="65"/>
        <v>41.712213661213255</v>
      </c>
      <c r="I540" s="10">
        <f t="shared" si="70"/>
        <v>15.337580963228115</v>
      </c>
      <c r="J540" s="10">
        <v>16.112943215887981</v>
      </c>
      <c r="K540" s="10">
        <v>0.27781876317086029</v>
      </c>
      <c r="L540" s="247">
        <f t="shared" si="67"/>
        <v>0.27781876317086029</v>
      </c>
      <c r="M540" s="10">
        <f t="shared" si="71"/>
        <v>73.440556603500212</v>
      </c>
      <c r="N540" s="11">
        <f t="shared" si="72"/>
        <v>2.8446588140953719E-2</v>
      </c>
    </row>
    <row r="541" spans="1:14">
      <c r="A541" s="9">
        <f t="shared" si="69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64"/>
        <v>3517.8</v>
      </c>
      <c r="G541" s="11">
        <v>2.1219350831908578E-2</v>
      </c>
      <c r="H541" s="18">
        <f t="shared" si="65"/>
        <v>56.836667783792088</v>
      </c>
      <c r="I541" s="10">
        <f t="shared" si="70"/>
        <v>20.898842744100353</v>
      </c>
      <c r="J541" s="10">
        <v>21.955344015513326</v>
      </c>
      <c r="K541" s="10">
        <v>0.37855321884124904</v>
      </c>
      <c r="L541" s="247">
        <f t="shared" si="67"/>
        <v>0.37855321884124904</v>
      </c>
      <c r="M541" s="10">
        <f t="shared" si="71"/>
        <v>100.06940776224702</v>
      </c>
      <c r="N541" s="11">
        <f t="shared" si="72"/>
        <v>2.8446588140953726E-2</v>
      </c>
    </row>
    <row r="542" spans="1:14">
      <c r="A542" s="9">
        <f t="shared" si="69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64"/>
        <v>2599.2399999999998</v>
      </c>
      <c r="G542" s="11">
        <v>1.5678601812590266E-2</v>
      </c>
      <c r="H542" s="18">
        <f t="shared" si="65"/>
        <v>41.995605313077412</v>
      </c>
      <c r="I542" s="10">
        <f t="shared" si="70"/>
        <v>15.441784073618566</v>
      </c>
      <c r="J542" s="10">
        <v>16.222414116459959</v>
      </c>
      <c r="K542" s="10">
        <v>0.27970625633661034</v>
      </c>
      <c r="L542" s="247">
        <f t="shared" si="67"/>
        <v>0.27970625633661034</v>
      </c>
      <c r="M542" s="10">
        <f t="shared" si="71"/>
        <v>73.939509759492537</v>
      </c>
      <c r="N542" s="11">
        <f t="shared" si="72"/>
        <v>2.8446588140953719E-2</v>
      </c>
    </row>
    <row r="543" spans="1:14">
      <c r="A543" s="9">
        <f t="shared" si="69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73">C543+D543+E543</f>
        <v>3555.8</v>
      </c>
      <c r="G543" s="11">
        <v>2.144856662917179E-2</v>
      </c>
      <c r="H543" s="18">
        <f t="shared" si="65"/>
        <v>57.450629173235519</v>
      </c>
      <c r="I543" s="10">
        <f t="shared" si="70"/>
        <v>21.1245963469987</v>
      </c>
      <c r="J543" s="10">
        <v>22.192510162704611</v>
      </c>
      <c r="K543" s="10">
        <v>0.38264242866442472</v>
      </c>
      <c r="L543" s="247">
        <f t="shared" si="67"/>
        <v>0.38264242866442472</v>
      </c>
      <c r="M543" s="10">
        <f t="shared" si="71"/>
        <v>101.15037811160326</v>
      </c>
      <c r="N543" s="11">
        <f t="shared" si="72"/>
        <v>2.8446588140953726E-2</v>
      </c>
    </row>
    <row r="544" spans="1:14">
      <c r="A544" s="9">
        <f t="shared" si="69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73"/>
        <v>4424.8999999999996</v>
      </c>
      <c r="G544" s="11">
        <v>2.6690973192368028E-2</v>
      </c>
      <c r="H544" s="18">
        <f t="shared" ref="H544:H550" si="74">G544*$H$2</f>
        <v>71.492572424953536</v>
      </c>
      <c r="I544" s="10">
        <f t="shared" si="70"/>
        <v>26.287818880655418</v>
      </c>
      <c r="J544" s="10">
        <v>27.616749597545311</v>
      </c>
      <c r="K544" s="10">
        <v>0.47616696175184559</v>
      </c>
      <c r="L544" s="247">
        <f t="shared" si="67"/>
        <v>0.47616696175184559</v>
      </c>
      <c r="M544" s="10">
        <f t="shared" si="71"/>
        <v>125.87330786490611</v>
      </c>
      <c r="N544" s="11">
        <f t="shared" si="72"/>
        <v>2.8446588140953723E-2</v>
      </c>
    </row>
    <row r="545" spans="1:15">
      <c r="A545" s="9">
        <f t="shared" si="69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73"/>
        <v>2601.4</v>
      </c>
      <c r="G545" s="11">
        <v>1.5691630921066284E-2</v>
      </c>
      <c r="H545" s="18">
        <f t="shared" si="74"/>
        <v>42.030504171003678</v>
      </c>
      <c r="I545" s="10">
        <f t="shared" si="70"/>
        <v>15.454616383678053</v>
      </c>
      <c r="J545" s="10">
        <v>16.235895139563468</v>
      </c>
      <c r="K545" s="10">
        <v>0.2799386956318225</v>
      </c>
      <c r="L545" s="247">
        <f t="shared" ref="L545:L550" si="75">K545*$L$2</f>
        <v>0.2799386956318225</v>
      </c>
      <c r="M545" s="10">
        <f t="shared" si="71"/>
        <v>74.000954389877023</v>
      </c>
      <c r="N545" s="11">
        <f t="shared" si="72"/>
        <v>2.8446588140953726E-2</v>
      </c>
    </row>
    <row r="546" spans="1:15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73"/>
        <v>4398.29</v>
      </c>
      <c r="G546" s="11">
        <v>2.6530461814337134E-2</v>
      </c>
      <c r="H546" s="18">
        <f t="shared" si="74"/>
        <v>71.062637883556448</v>
      </c>
      <c r="I546" s="10">
        <f t="shared" si="70"/>
        <v>26.129731949783707</v>
      </c>
      <c r="J546" s="10">
        <v>27.450670882367415</v>
      </c>
      <c r="K546" s="10">
        <v>0.47330343876777448</v>
      </c>
      <c r="L546" s="247">
        <f t="shared" si="75"/>
        <v>0.47330343876777448</v>
      </c>
      <c r="M546" s="10">
        <f t="shared" si="71"/>
        <v>125.11634415447534</v>
      </c>
      <c r="N546" s="11">
        <f t="shared" si="72"/>
        <v>2.8446588140953723E-2</v>
      </c>
    </row>
    <row r="547" spans="1:15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73"/>
        <v>53.2</v>
      </c>
      <c r="G547" s="11">
        <v>3.2090211616849629E-4</v>
      </c>
      <c r="H547" s="18">
        <f t="shared" si="74"/>
        <v>0.85954594522080241</v>
      </c>
      <c r="I547" s="10">
        <f t="shared" si="70"/>
        <v>0.31605504405768908</v>
      </c>
      <c r="J547" s="10">
        <v>0.33203260606780055</v>
      </c>
      <c r="K547" s="10">
        <v>5.7248937524459736E-3</v>
      </c>
      <c r="L547" s="247">
        <f t="shared" si="75"/>
        <v>5.7248937524459736E-3</v>
      </c>
      <c r="M547" s="10">
        <f t="shared" si="71"/>
        <v>1.5133584890987379</v>
      </c>
      <c r="N547" s="83">
        <f t="shared" si="72"/>
        <v>2.8446588140953719E-2</v>
      </c>
    </row>
    <row r="548" spans="1:15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73"/>
        <v>3237.1</v>
      </c>
      <c r="G548" s="11">
        <v>1.9526146373171072E-2</v>
      </c>
      <c r="H548" s="18">
        <f t="shared" si="74"/>
        <v>52.301368844929911</v>
      </c>
      <c r="I548" s="10">
        <f t="shared" si="70"/>
        <v>19.231213324280731</v>
      </c>
      <c r="J548" s="10">
        <v>20.203410760124509</v>
      </c>
      <c r="K548" s="10">
        <v>0.34834645129737191</v>
      </c>
      <c r="L548" s="247">
        <f t="shared" si="75"/>
        <v>0.34834645129737191</v>
      </c>
      <c r="M548" s="10">
        <f t="shared" si="71"/>
        <v>92.084339380632528</v>
      </c>
      <c r="N548" s="83">
        <f t="shared" si="72"/>
        <v>2.8446553823061545E-2</v>
      </c>
    </row>
    <row r="549" spans="1:15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73"/>
        <v>7769.2999999999993</v>
      </c>
      <c r="G549" s="11">
        <v>8.5134497073405743E-2</v>
      </c>
      <c r="H549" s="18">
        <f t="shared" si="74"/>
        <v>228.0353044460295</v>
      </c>
      <c r="I549" s="10">
        <f t="shared" si="70"/>
        <v>83.848581444805049</v>
      </c>
      <c r="J549" s="10">
        <v>88.087387104396811</v>
      </c>
      <c r="K549" s="10">
        <v>1.5187994277895585</v>
      </c>
      <c r="L549" s="247">
        <f t="shared" si="75"/>
        <v>1.5187994277895585</v>
      </c>
      <c r="M549" s="10">
        <f t="shared" si="71"/>
        <v>401.49007242302093</v>
      </c>
      <c r="N549" s="83">
        <f t="shared" si="72"/>
        <v>5.1676479531363312E-2</v>
      </c>
    </row>
    <row r="550" spans="1:15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73"/>
        <v>10480.52</v>
      </c>
      <c r="G550" s="11">
        <v>0.10529601543898476</v>
      </c>
      <c r="H550" s="18">
        <f t="shared" si="74"/>
        <v>282.03853623378387</v>
      </c>
      <c r="I550" s="10">
        <f t="shared" si="70"/>
        <v>103.70556977316234</v>
      </c>
      <c r="J550" s="10">
        <v>108.94820773448593</v>
      </c>
      <c r="K550" s="10">
        <v>1.8784809154314881</v>
      </c>
      <c r="L550" s="247">
        <f t="shared" si="75"/>
        <v>1.8784809154314881</v>
      </c>
      <c r="M550" s="10">
        <f t="shared" si="71"/>
        <v>496.57079465686365</v>
      </c>
      <c r="N550" s="83">
        <f t="shared" si="72"/>
        <v>4.7380358480005158E-2</v>
      </c>
    </row>
    <row r="551" spans="1:15">
      <c r="A551" s="12"/>
      <c r="B551" s="17" t="s">
        <v>576</v>
      </c>
      <c r="C551" s="13">
        <f t="shared" ref="C551:I551" si="76">SUM(C481:C550)</f>
        <v>182639.05999999997</v>
      </c>
      <c r="D551" s="13">
        <f t="shared" si="76"/>
        <v>232.40000000000003</v>
      </c>
      <c r="E551" s="13">
        <f t="shared" si="76"/>
        <v>4310.1000000000004</v>
      </c>
      <c r="F551" s="13">
        <f t="shared" si="76"/>
        <v>187181.55999999994</v>
      </c>
      <c r="G551" s="39">
        <f t="shared" si="76"/>
        <v>1.2094258433550575</v>
      </c>
      <c r="H551" s="15">
        <f t="shared" si="76"/>
        <v>3239.483404201821</v>
      </c>
      <c r="I551" s="15">
        <f t="shared" si="76"/>
        <v>1191.15804772501</v>
      </c>
      <c r="J551" s="15">
        <f>SUM(J481:J550)</f>
        <v>1251.3747787318273</v>
      </c>
      <c r="K551" s="15">
        <f>SUM(K481:K550)</f>
        <v>21.576157045454231</v>
      </c>
      <c r="L551" s="15">
        <f>SUM(L481:L550)</f>
        <v>21.576157045454231</v>
      </c>
      <c r="M551" s="15">
        <f t="shared" ref="M551:M613" si="77">H551+I551+J551+L551</f>
        <v>5703.5923877041123</v>
      </c>
      <c r="N551" s="16">
        <f t="shared" ref="N551:N613" si="78">M551/F551</f>
        <v>3.0470909568785055E-2</v>
      </c>
      <c r="O551" s="25"/>
    </row>
    <row r="552" spans="1:15">
      <c r="A552" s="9"/>
      <c r="B552" s="7" t="s">
        <v>1270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13"/>
      <c r="N552" s="16"/>
      <c r="O552" s="25"/>
    </row>
    <row r="553" spans="1:15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79">C553+D553+E553</f>
        <v>94.51</v>
      </c>
      <c r="G553" s="11">
        <v>7.7170706812962494E-4</v>
      </c>
      <c r="H553" s="18">
        <f t="shared" ref="H553:H614" si="80">G553*$O$2</f>
        <v>1.8120144983924471</v>
      </c>
      <c r="I553" s="10">
        <f t="shared" ref="I553:I613" si="81">H553*0.3677</f>
        <v>0.66627773105890287</v>
      </c>
      <c r="J553" s="10">
        <v>0.79847372778770098</v>
      </c>
      <c r="K553" s="10">
        <v>1.3767254095432509E-2</v>
      </c>
      <c r="L553" s="247">
        <f t="shared" ref="L553:L616" si="82">K553*$L$2</f>
        <v>1.3767254095432509E-2</v>
      </c>
      <c r="M553" s="10">
        <f t="shared" si="77"/>
        <v>3.2905332113344832</v>
      </c>
      <c r="N553" s="11">
        <f t="shared" si="78"/>
        <v>3.4816772948201069E-2</v>
      </c>
    </row>
    <row r="554" spans="1:15">
      <c r="A554" s="9">
        <f t="shared" ref="A554:A617" si="83">A553+1</f>
        <v>2</v>
      </c>
      <c r="B554" s="8" t="s">
        <v>644</v>
      </c>
      <c r="C554" s="8">
        <v>0</v>
      </c>
      <c r="D554" s="8">
        <f>димвенканали!D554</f>
        <v>0</v>
      </c>
      <c r="E554" s="8">
        <f>димвенканали!E554</f>
        <v>0</v>
      </c>
      <c r="F554" s="8">
        <f t="shared" si="79"/>
        <v>0</v>
      </c>
      <c r="G554" s="11">
        <v>0</v>
      </c>
      <c r="H554" s="18">
        <f t="shared" si="80"/>
        <v>0</v>
      </c>
      <c r="I554" s="10">
        <f t="shared" si="81"/>
        <v>0</v>
      </c>
      <c r="J554" s="10">
        <v>0</v>
      </c>
      <c r="K554" s="10">
        <v>0</v>
      </c>
      <c r="L554" s="247">
        <f t="shared" si="82"/>
        <v>0</v>
      </c>
      <c r="M554" s="10">
        <f t="shared" si="77"/>
        <v>0</v>
      </c>
      <c r="N554" s="11">
        <v>0</v>
      </c>
    </row>
    <row r="555" spans="1:15">
      <c r="A555" s="9">
        <f t="shared" si="83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79"/>
        <v>4212.6899999999996</v>
      </c>
      <c r="G555" s="11">
        <v>3.4398081143148761E-2</v>
      </c>
      <c r="H555" s="18">
        <f t="shared" si="80"/>
        <v>80.768758408981881</v>
      </c>
      <c r="I555" s="10">
        <f t="shared" si="81"/>
        <v>29.698672466982639</v>
      </c>
      <c r="J555" s="10">
        <v>35.591178587598876</v>
      </c>
      <c r="K555" s="10">
        <v>0.61366176759377389</v>
      </c>
      <c r="L555" s="247">
        <f t="shared" si="82"/>
        <v>0.61366176759377389</v>
      </c>
      <c r="M555" s="10">
        <f t="shared" si="77"/>
        <v>146.6722712311572</v>
      </c>
      <c r="N555" s="11">
        <f t="shared" si="78"/>
        <v>3.4816772948201083E-2</v>
      </c>
    </row>
    <row r="556" spans="1:15">
      <c r="A556" s="9">
        <f t="shared" si="83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79"/>
        <v>4354.84</v>
      </c>
      <c r="G556" s="11">
        <v>3.5558785404439908E-2</v>
      </c>
      <c r="H556" s="18">
        <f t="shared" si="80"/>
        <v>83.494161656749171</v>
      </c>
      <c r="I556" s="10">
        <f t="shared" si="81"/>
        <v>30.700803241186673</v>
      </c>
      <c r="J556" s="10">
        <v>36.7921418761929</v>
      </c>
      <c r="K556" s="10">
        <v>0.6343687316152079</v>
      </c>
      <c r="L556" s="247">
        <f t="shared" si="82"/>
        <v>0.6343687316152079</v>
      </c>
      <c r="M556" s="10">
        <f t="shared" si="77"/>
        <v>151.62147550574394</v>
      </c>
      <c r="N556" s="11">
        <f t="shared" si="78"/>
        <v>3.4816772948201069E-2</v>
      </c>
    </row>
    <row r="557" spans="1:15">
      <c r="A557" s="9">
        <f t="shared" si="83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79"/>
        <v>4344.0200000000004</v>
      </c>
      <c r="G557" s="11">
        <v>3.5470436335799951E-2</v>
      </c>
      <c r="H557" s="18">
        <f t="shared" si="80"/>
        <v>83.286712742638429</v>
      </c>
      <c r="I557" s="10">
        <f t="shared" si="81"/>
        <v>30.624524275468154</v>
      </c>
      <c r="J557" s="10">
        <v>36.700728420107168</v>
      </c>
      <c r="K557" s="10">
        <v>0.63279258423067108</v>
      </c>
      <c r="L557" s="247">
        <f t="shared" si="82"/>
        <v>0.63279258423067108</v>
      </c>
      <c r="M557" s="10">
        <f t="shared" si="77"/>
        <v>151.24475802244442</v>
      </c>
      <c r="N557" s="11">
        <f t="shared" si="78"/>
        <v>3.4816772948201069E-2</v>
      </c>
    </row>
    <row r="558" spans="1:15">
      <c r="A558" s="9">
        <f t="shared" si="83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79"/>
        <v>8583.89</v>
      </c>
      <c r="G558" s="11">
        <v>7.0090451645828014E-2</v>
      </c>
      <c r="H558" s="18">
        <f t="shared" si="80"/>
        <v>164.57658589150293</v>
      </c>
      <c r="I558" s="10">
        <f t="shared" si="81"/>
        <v>60.514810632305633</v>
      </c>
      <c r="J558" s="10">
        <v>72.521538961163557</v>
      </c>
      <c r="K558" s="10">
        <v>1.2504136573615718</v>
      </c>
      <c r="L558" s="247">
        <f t="shared" si="82"/>
        <v>1.2504136573615718</v>
      </c>
      <c r="M558" s="10">
        <f t="shared" si="77"/>
        <v>298.86334914233367</v>
      </c>
      <c r="N558" s="11">
        <f t="shared" si="78"/>
        <v>3.4816772948201069E-2</v>
      </c>
    </row>
    <row r="559" spans="1:15">
      <c r="A559" s="9">
        <f t="shared" si="83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79"/>
        <v>4134.84</v>
      </c>
      <c r="G559" s="11">
        <v>3.3762408777749428E-2</v>
      </c>
      <c r="H559" s="18">
        <f t="shared" si="80"/>
        <v>79.276161554682318</v>
      </c>
      <c r="I559" s="10">
        <f t="shared" si="81"/>
        <v>29.149844603656689</v>
      </c>
      <c r="J559" s="10">
        <v>34.933457926205662</v>
      </c>
      <c r="K559" s="10">
        <v>0.60232137259504981</v>
      </c>
      <c r="L559" s="247">
        <f t="shared" si="82"/>
        <v>0.60232137259504981</v>
      </c>
      <c r="M559" s="10">
        <f t="shared" si="77"/>
        <v>143.96178545713971</v>
      </c>
      <c r="N559" s="11">
        <f t="shared" si="78"/>
        <v>3.4816772948201069E-2</v>
      </c>
    </row>
    <row r="560" spans="1:15">
      <c r="A560" s="9">
        <f t="shared" si="83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79"/>
        <v>4246.29</v>
      </c>
      <c r="G560" s="11">
        <v>3.4672436846134219E-2</v>
      </c>
      <c r="H560" s="18">
        <f t="shared" si="80"/>
        <v>81.412962060933907</v>
      </c>
      <c r="I560" s="10">
        <f t="shared" si="81"/>
        <v>29.935546149805401</v>
      </c>
      <c r="J560" s="10">
        <v>35.875050318142385</v>
      </c>
      <c r="K560" s="10">
        <v>0.61855627333503449</v>
      </c>
      <c r="L560" s="247">
        <f t="shared" si="82"/>
        <v>0.61855627333503449</v>
      </c>
      <c r="M560" s="10">
        <f t="shared" si="77"/>
        <v>147.84211480221674</v>
      </c>
      <c r="N560" s="11">
        <f t="shared" si="78"/>
        <v>3.4816772948201076E-2</v>
      </c>
    </row>
    <row r="561" spans="1:14">
      <c r="A561" s="9">
        <f t="shared" si="83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79"/>
        <v>4297.5200000000004</v>
      </c>
      <c r="G561" s="11">
        <v>3.5090747639704011E-2</v>
      </c>
      <c r="H561" s="18">
        <f t="shared" si="80"/>
        <v>82.395180902883396</v>
      </c>
      <c r="I561" s="10">
        <f t="shared" si="81"/>
        <v>30.296708017990227</v>
      </c>
      <c r="J561" s="10">
        <v>36.307870221587144</v>
      </c>
      <c r="K561" s="10">
        <v>0.62601893789231955</v>
      </c>
      <c r="L561" s="247">
        <f t="shared" si="82"/>
        <v>0.62601893789231955</v>
      </c>
      <c r="M561" s="10">
        <f t="shared" si="77"/>
        <v>149.62577808035309</v>
      </c>
      <c r="N561" s="11">
        <f t="shared" si="78"/>
        <v>3.4816772948201069E-2</v>
      </c>
    </row>
    <row r="562" spans="1:14">
      <c r="A562" s="9">
        <f t="shared" si="83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79"/>
        <v>4186.7700000000004</v>
      </c>
      <c r="G562" s="11">
        <v>3.4186435315131415E-2</v>
      </c>
      <c r="H562" s="18">
        <f t="shared" si="80"/>
        <v>80.271801306047465</v>
      </c>
      <c r="I562" s="10">
        <f t="shared" si="81"/>
        <v>29.515941340233656</v>
      </c>
      <c r="J562" s="10">
        <v>35.372191824036747</v>
      </c>
      <c r="K562" s="10">
        <v>0.60988600602194443</v>
      </c>
      <c r="L562" s="247">
        <f t="shared" si="82"/>
        <v>0.60988600602194443</v>
      </c>
      <c r="M562" s="10">
        <f t="shared" si="77"/>
        <v>145.76982047633982</v>
      </c>
      <c r="N562" s="11">
        <f t="shared" si="78"/>
        <v>3.4816772948201069E-2</v>
      </c>
    </row>
    <row r="563" spans="1:14">
      <c r="A563" s="9">
        <f t="shared" si="83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79"/>
        <v>4207.92</v>
      </c>
      <c r="G563" s="11">
        <v>3.4359132431742795E-2</v>
      </c>
      <c r="H563" s="18">
        <f t="shared" si="80"/>
        <v>80.67730449767798</v>
      </c>
      <c r="I563" s="10">
        <f t="shared" si="81"/>
        <v>29.665044863796197</v>
      </c>
      <c r="J563" s="10">
        <v>35.550878940137792</v>
      </c>
      <c r="K563" s="10">
        <v>0.61296692258229146</v>
      </c>
      <c r="L563" s="247">
        <f t="shared" si="82"/>
        <v>0.61296692258229146</v>
      </c>
      <c r="M563" s="10">
        <f t="shared" si="77"/>
        <v>146.50619522419427</v>
      </c>
      <c r="N563" s="11">
        <f t="shared" si="78"/>
        <v>3.4816772948201076E-2</v>
      </c>
    </row>
    <row r="564" spans="1:14">
      <c r="A564" s="9">
        <f t="shared" si="83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79"/>
        <v>6478.67</v>
      </c>
      <c r="G564" s="11">
        <v>5.2900597091094667E-2</v>
      </c>
      <c r="H564" s="18">
        <f t="shared" si="80"/>
        <v>124.21377600571574</v>
      </c>
      <c r="I564" s="10">
        <f t="shared" si="81"/>
        <v>45.673405437301682</v>
      </c>
      <c r="J564" s="10">
        <v>54.735454301199283</v>
      </c>
      <c r="K564" s="10">
        <v>0.94374665210512887</v>
      </c>
      <c r="L564" s="247">
        <f t="shared" si="82"/>
        <v>0.94374665210512887</v>
      </c>
      <c r="M564" s="10">
        <f t="shared" si="77"/>
        <v>225.56638239632184</v>
      </c>
      <c r="N564" s="11">
        <f t="shared" si="78"/>
        <v>3.4816772948201069E-2</v>
      </c>
    </row>
    <row r="565" spans="1:14">
      <c r="A565" s="9">
        <f t="shared" si="83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79"/>
        <v>109.54</v>
      </c>
      <c r="G565" s="11">
        <v>8.9443225312579747E-4</v>
      </c>
      <c r="H565" s="18">
        <f t="shared" si="80"/>
        <v>2.1001805962745599</v>
      </c>
      <c r="I565" s="10">
        <f t="shared" si="81"/>
        <v>0.77223640525015569</v>
      </c>
      <c r="J565" s="10">
        <v>0.92545563582546575</v>
      </c>
      <c r="K565" s="10">
        <v>1.5956671395764226E-2</v>
      </c>
      <c r="L565" s="247">
        <f t="shared" si="82"/>
        <v>1.5956671395764226E-2</v>
      </c>
      <c r="M565" s="10">
        <f t="shared" si="77"/>
        <v>3.8138293087459458</v>
      </c>
      <c r="N565" s="11">
        <f t="shared" si="78"/>
        <v>3.4816772948201076E-2</v>
      </c>
    </row>
    <row r="566" spans="1:14">
      <c r="A566" s="9">
        <f t="shared" si="83"/>
        <v>14</v>
      </c>
      <c r="B566" s="107" t="s">
        <v>656</v>
      </c>
      <c r="C566" s="8">
        <v>0</v>
      </c>
      <c r="D566" s="8">
        <f>димвенканали!D566</f>
        <v>0</v>
      </c>
      <c r="E566" s="8">
        <f>димвенканали!E566</f>
        <v>0</v>
      </c>
      <c r="F566" s="8">
        <f t="shared" si="79"/>
        <v>0</v>
      </c>
      <c r="G566" s="11">
        <v>0</v>
      </c>
      <c r="H566" s="18">
        <f t="shared" si="80"/>
        <v>0</v>
      </c>
      <c r="I566" s="10">
        <f t="shared" si="81"/>
        <v>0</v>
      </c>
      <c r="J566" s="10">
        <v>0</v>
      </c>
      <c r="K566" s="10">
        <v>0</v>
      </c>
      <c r="L566" s="247">
        <f t="shared" si="82"/>
        <v>0</v>
      </c>
      <c r="M566" s="10">
        <f t="shared" si="77"/>
        <v>0</v>
      </c>
      <c r="N566" s="11">
        <v>0</v>
      </c>
    </row>
    <row r="567" spans="1:14">
      <c r="A567" s="9">
        <f t="shared" si="83"/>
        <v>15</v>
      </c>
      <c r="B567" s="8" t="s">
        <v>657</v>
      </c>
      <c r="C567" s="8">
        <f>димвенканали!C567</f>
        <v>123.3</v>
      </c>
      <c r="D567" s="8">
        <f>димвенканали!D567</f>
        <v>0</v>
      </c>
      <c r="E567" s="8">
        <f>димвенканали!E567</f>
        <v>0</v>
      </c>
      <c r="F567" s="8">
        <f t="shared" si="79"/>
        <v>123.3</v>
      </c>
      <c r="G567" s="11">
        <v>1.006787445776984E-3</v>
      </c>
      <c r="H567" s="18">
        <f t="shared" si="80"/>
        <v>2.363997329931105</v>
      </c>
      <c r="I567" s="10">
        <f t="shared" si="81"/>
        <v>0.86924181821566737</v>
      </c>
      <c r="J567" s="10">
        <v>1.0417078683337586</v>
      </c>
      <c r="K567" s="10">
        <v>1.7961088032661394E-2</v>
      </c>
      <c r="L567" s="247">
        <f t="shared" si="82"/>
        <v>1.7961088032661394E-2</v>
      </c>
      <c r="M567" s="10">
        <f t="shared" si="77"/>
        <v>4.2929081045131925</v>
      </c>
      <c r="N567" s="11">
        <f t="shared" si="78"/>
        <v>3.4816772948201076E-2</v>
      </c>
    </row>
    <row r="568" spans="1:14">
      <c r="A568" s="9">
        <f t="shared" si="83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79"/>
        <v>218.9</v>
      </c>
      <c r="G568" s="11">
        <v>1.7873947435570298E-3</v>
      </c>
      <c r="H568" s="18">
        <f t="shared" si="80"/>
        <v>4.1969101015565196</v>
      </c>
      <c r="I568" s="10">
        <f t="shared" si="81"/>
        <v>1.5432038443423324</v>
      </c>
      <c r="J568" s="10">
        <v>1.8493905302373053</v>
      </c>
      <c r="K568" s="10">
        <v>3.1887122225057414E-2</v>
      </c>
      <c r="L568" s="247">
        <f t="shared" si="82"/>
        <v>3.1887122225057414E-2</v>
      </c>
      <c r="M568" s="10">
        <f t="shared" si="77"/>
        <v>7.6213915983612148</v>
      </c>
      <c r="N568" s="11">
        <f t="shared" si="78"/>
        <v>3.4816772948201069E-2</v>
      </c>
    </row>
    <row r="569" spans="1:14">
      <c r="A569" s="9">
        <f t="shared" si="83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79"/>
        <v>164.3</v>
      </c>
      <c r="G569" s="11">
        <v>1.3415667262056648E-3</v>
      </c>
      <c r="H569" s="18">
        <f t="shared" si="80"/>
        <v>3.1500791671344732</v>
      </c>
      <c r="I569" s="10">
        <f t="shared" si="81"/>
        <v>1.1582841097553458</v>
      </c>
      <c r="J569" s="10">
        <v>1.3880989681041083</v>
      </c>
      <c r="K569" s="10">
        <v>2.3933550395509061E-2</v>
      </c>
      <c r="L569" s="247">
        <f t="shared" si="82"/>
        <v>2.3933550395509061E-2</v>
      </c>
      <c r="M569" s="10">
        <f t="shared" si="77"/>
        <v>5.7203957953894369</v>
      </c>
      <c r="N569" s="11">
        <f t="shared" si="78"/>
        <v>3.4816772948201076E-2</v>
      </c>
    </row>
    <row r="570" spans="1:14">
      <c r="A570" s="9">
        <f t="shared" si="83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79"/>
        <v>250.1</v>
      </c>
      <c r="G570" s="11">
        <v>2.0421536106149528E-3</v>
      </c>
      <c r="H570" s="18">
        <f t="shared" si="80"/>
        <v>4.795099206940546</v>
      </c>
      <c r="I570" s="10">
        <f t="shared" si="81"/>
        <v>1.7631579783920388</v>
      </c>
      <c r="J570" s="10">
        <v>2.1129857085991324</v>
      </c>
      <c r="K570" s="10">
        <v>3.6432020413370757E-2</v>
      </c>
      <c r="L570" s="247">
        <f t="shared" si="82"/>
        <v>3.6432020413370757E-2</v>
      </c>
      <c r="M570" s="10">
        <f t="shared" si="77"/>
        <v>8.7076749143450876</v>
      </c>
      <c r="N570" s="11">
        <f t="shared" si="78"/>
        <v>3.4816772948201069E-2</v>
      </c>
    </row>
    <row r="571" spans="1:14">
      <c r="A571" s="9">
        <f t="shared" si="83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79"/>
        <v>856.6</v>
      </c>
      <c r="G571" s="11">
        <v>6.9944373564684876E-3</v>
      </c>
      <c r="H571" s="18">
        <f t="shared" si="80"/>
        <v>16.423358579229397</v>
      </c>
      <c r="I571" s="10">
        <f t="shared" si="81"/>
        <v>6.0388689495826497</v>
      </c>
      <c r="J571" s="10">
        <v>7.2370394161775966</v>
      </c>
      <c r="K571" s="10">
        <v>0.12478076243939781</v>
      </c>
      <c r="L571" s="247">
        <f t="shared" si="82"/>
        <v>0.12478076243939781</v>
      </c>
      <c r="M571" s="10">
        <f t="shared" si="77"/>
        <v>29.824047707429042</v>
      </c>
      <c r="N571" s="11">
        <f t="shared" si="78"/>
        <v>3.4816772948201076E-2</v>
      </c>
    </row>
    <row r="572" spans="1:14">
      <c r="A572" s="9">
        <f t="shared" si="83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79"/>
        <v>212.1</v>
      </c>
      <c r="G572" s="11">
        <v>1.7318703750956877E-3</v>
      </c>
      <c r="H572" s="18">
        <f t="shared" si="80"/>
        <v>4.0665355529471805</v>
      </c>
      <c r="I572" s="10">
        <f t="shared" si="81"/>
        <v>1.4952651228186784</v>
      </c>
      <c r="J572" s="10">
        <v>1.7919402990558815</v>
      </c>
      <c r="K572" s="10">
        <v>3.0896567491707071E-2</v>
      </c>
      <c r="L572" s="247">
        <f t="shared" si="82"/>
        <v>3.0896567491707071E-2</v>
      </c>
      <c r="M572" s="10">
        <f t="shared" si="77"/>
        <v>7.384637542313448</v>
      </c>
      <c r="N572" s="11">
        <f t="shared" si="78"/>
        <v>3.4816772948201076E-2</v>
      </c>
    </row>
    <row r="573" spans="1:14">
      <c r="A573" s="9">
        <f t="shared" si="83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79"/>
        <v>773.5</v>
      </c>
      <c r="G573" s="11">
        <v>6.3158969124776729E-3</v>
      </c>
      <c r="H573" s="18">
        <f t="shared" si="80"/>
        <v>14.830104904312325</v>
      </c>
      <c r="I573" s="10">
        <f t="shared" si="81"/>
        <v>5.453029573315642</v>
      </c>
      <c r="J573" s="10">
        <v>6.5349637968869603</v>
      </c>
      <c r="K573" s="10">
        <v>0.11267560091860168</v>
      </c>
      <c r="L573" s="247">
        <f t="shared" si="82"/>
        <v>0.11267560091860168</v>
      </c>
      <c r="M573" s="10">
        <f t="shared" si="77"/>
        <v>26.93077387543353</v>
      </c>
      <c r="N573" s="11">
        <f t="shared" si="78"/>
        <v>3.4816772948201076E-2</v>
      </c>
    </row>
    <row r="574" spans="1:14">
      <c r="A574" s="9">
        <f t="shared" si="83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79"/>
        <v>1431.7</v>
      </c>
      <c r="G574" s="11">
        <v>1.1690329165603471E-2</v>
      </c>
      <c r="H574" s="18">
        <f t="shared" si="80"/>
        <v>27.449594300586885</v>
      </c>
      <c r="I574" s="10">
        <f t="shared" si="81"/>
        <v>10.093215824325798</v>
      </c>
      <c r="J574" s="10">
        <v>12.095808232712427</v>
      </c>
      <c r="K574" s="10">
        <v>0.20855547231436591</v>
      </c>
      <c r="L574" s="247">
        <f t="shared" si="82"/>
        <v>0.20855547231436591</v>
      </c>
      <c r="M574" s="10">
        <f t="shared" si="77"/>
        <v>49.847173829939479</v>
      </c>
      <c r="N574" s="11">
        <f t="shared" si="78"/>
        <v>3.4816772948201076E-2</v>
      </c>
    </row>
    <row r="575" spans="1:14">
      <c r="A575" s="9">
        <f t="shared" si="83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79"/>
        <v>1073.5999999999999</v>
      </c>
      <c r="G575" s="11">
        <v>8.7663179382495536E-3</v>
      </c>
      <c r="H575" s="18">
        <f t="shared" si="80"/>
        <v>20.583840498086246</v>
      </c>
      <c r="I575" s="10">
        <f t="shared" si="81"/>
        <v>7.5686781511463135</v>
      </c>
      <c r="J575" s="10">
        <v>9.0703776759377384</v>
      </c>
      <c r="K575" s="10">
        <v>0.15639111201837202</v>
      </c>
      <c r="L575" s="247">
        <f t="shared" si="82"/>
        <v>0.15639111201837202</v>
      </c>
      <c r="M575" s="10">
        <f t="shared" si="77"/>
        <v>37.379287437188665</v>
      </c>
      <c r="N575" s="11">
        <f t="shared" si="78"/>
        <v>3.4816772948201069E-2</v>
      </c>
    </row>
    <row r="576" spans="1:14">
      <c r="A576" s="9">
        <f t="shared" si="83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79"/>
        <v>244.9</v>
      </c>
      <c r="G576" s="11">
        <v>1.9996937994386324E-3</v>
      </c>
      <c r="H576" s="18">
        <f t="shared" si="80"/>
        <v>4.6954010227098752</v>
      </c>
      <c r="I576" s="10">
        <f t="shared" si="81"/>
        <v>1.7264989560504214</v>
      </c>
      <c r="J576" s="10">
        <v>2.0690531788721613</v>
      </c>
      <c r="K576" s="10">
        <v>3.56745373819852E-2</v>
      </c>
      <c r="L576" s="247">
        <f t="shared" si="82"/>
        <v>3.56745373819852E-2</v>
      </c>
      <c r="M576" s="10">
        <f t="shared" si="77"/>
        <v>8.526627695014442</v>
      </c>
      <c r="N576" s="11">
        <f t="shared" si="78"/>
        <v>3.4816772948201069E-2</v>
      </c>
    </row>
    <row r="577" spans="1:14">
      <c r="A577" s="9">
        <f t="shared" si="83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79"/>
        <v>336.6</v>
      </c>
      <c r="G577" s="11">
        <v>2.7484562388364383E-3</v>
      </c>
      <c r="H577" s="18">
        <f t="shared" si="80"/>
        <v>6.4535401561622869</v>
      </c>
      <c r="I577" s="10">
        <f t="shared" si="81"/>
        <v>2.3729667154208731</v>
      </c>
      <c r="J577" s="10">
        <v>2.84378644348048</v>
      </c>
      <c r="K577" s="10">
        <v>4.903245930084206E-2</v>
      </c>
      <c r="L577" s="247">
        <f t="shared" si="82"/>
        <v>4.903245930084206E-2</v>
      </c>
      <c r="M577" s="10">
        <f t="shared" si="77"/>
        <v>11.719325774364481</v>
      </c>
      <c r="N577" s="11">
        <f t="shared" si="78"/>
        <v>3.4816772948201069E-2</v>
      </c>
    </row>
    <row r="578" spans="1:14">
      <c r="A578" s="9">
        <f t="shared" si="83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79"/>
        <v>150.80000000000001</v>
      </c>
      <c r="G578" s="11">
        <v>1.2313345241132944E-3</v>
      </c>
      <c r="H578" s="18">
        <f t="shared" si="80"/>
        <v>2.891247342689462</v>
      </c>
      <c r="I578" s="10">
        <f t="shared" si="81"/>
        <v>1.0631116479069154</v>
      </c>
      <c r="J578" s="10">
        <v>1.2740433620821638</v>
      </c>
      <c r="K578" s="10">
        <v>2.196700791018117E-2</v>
      </c>
      <c r="L578" s="247">
        <f t="shared" si="82"/>
        <v>2.196700791018117E-2</v>
      </c>
      <c r="M578" s="10">
        <f t="shared" si="77"/>
        <v>5.2503693605887225</v>
      </c>
      <c r="N578" s="11">
        <f t="shared" si="78"/>
        <v>3.4816772948201076E-2</v>
      </c>
    </row>
    <row r="579" spans="1:14">
      <c r="A579" s="9">
        <f t="shared" si="83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79"/>
        <v>4825.5600000000004</v>
      </c>
      <c r="G579" s="11">
        <v>3.9402378157693291E-2</v>
      </c>
      <c r="H579" s="18">
        <f t="shared" si="80"/>
        <v>92.519148056953313</v>
      </c>
      <c r="I579" s="10">
        <f t="shared" si="81"/>
        <v>34.019290740541734</v>
      </c>
      <c r="J579" s="10">
        <v>40.769049644092881</v>
      </c>
      <c r="K579" s="10">
        <v>0.70293842633324832</v>
      </c>
      <c r="L579" s="247">
        <f t="shared" si="82"/>
        <v>0.70293842633324832</v>
      </c>
      <c r="M579" s="10">
        <f t="shared" si="77"/>
        <v>168.01042686792118</v>
      </c>
      <c r="N579" s="11">
        <f t="shared" si="78"/>
        <v>3.4816772948201076E-2</v>
      </c>
    </row>
    <row r="580" spans="1:14">
      <c r="A580" s="9">
        <f t="shared" si="83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79"/>
        <v>4234.8</v>
      </c>
      <c r="G580" s="11">
        <v>3.4578616994131159E-2</v>
      </c>
      <c r="H580" s="18">
        <f t="shared" si="80"/>
        <v>81.192667419239612</v>
      </c>
      <c r="I580" s="10">
        <f t="shared" si="81"/>
        <v>29.854543810054409</v>
      </c>
      <c r="J580" s="10">
        <v>35.777976324572599</v>
      </c>
      <c r="K580" s="10">
        <v>0.6168825271752999</v>
      </c>
      <c r="L580" s="247">
        <f t="shared" si="82"/>
        <v>0.6168825271752999</v>
      </c>
      <c r="M580" s="10">
        <f t="shared" si="77"/>
        <v>147.44207008104192</v>
      </c>
      <c r="N580" s="11">
        <f t="shared" si="78"/>
        <v>3.4816772948201076E-2</v>
      </c>
    </row>
    <row r="581" spans="1:14">
      <c r="A581" s="9">
        <f t="shared" si="83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79"/>
        <v>7259.45</v>
      </c>
      <c r="G581" s="11">
        <v>5.9275937739219187E-2</v>
      </c>
      <c r="H581" s="18">
        <f t="shared" si="80"/>
        <v>139.183458367951</v>
      </c>
      <c r="I581" s="10">
        <f t="shared" si="81"/>
        <v>51.177757641895589</v>
      </c>
      <c r="J581" s="10">
        <v>61.331923639704002</v>
      </c>
      <c r="K581" s="10">
        <v>1.0574827292676703</v>
      </c>
      <c r="L581" s="247">
        <f t="shared" si="82"/>
        <v>1.0574827292676703</v>
      </c>
      <c r="M581" s="10">
        <f t="shared" si="77"/>
        <v>252.75062237881826</v>
      </c>
      <c r="N581" s="11">
        <f t="shared" si="78"/>
        <v>3.4816772948201069E-2</v>
      </c>
    </row>
    <row r="582" spans="1:14">
      <c r="A582" s="9">
        <f t="shared" si="83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79"/>
        <v>7693.62</v>
      </c>
      <c r="G582" s="11">
        <v>6.2821087011992863E-2</v>
      </c>
      <c r="H582" s="18">
        <f t="shared" si="80"/>
        <v>147.50768156937997</v>
      </c>
      <c r="I582" s="10">
        <f t="shared" si="81"/>
        <v>54.238574513061018</v>
      </c>
      <c r="J582" s="10">
        <v>65.000036415003834</v>
      </c>
      <c r="K582" s="10">
        <v>1.1207281922939527</v>
      </c>
      <c r="L582" s="247">
        <f t="shared" si="82"/>
        <v>1.1207281922939527</v>
      </c>
      <c r="M582" s="10">
        <f t="shared" si="77"/>
        <v>267.86702068973875</v>
      </c>
      <c r="N582" s="11">
        <f t="shared" si="78"/>
        <v>3.4816772948201076E-2</v>
      </c>
    </row>
    <row r="583" spans="1:14">
      <c r="A583" s="9">
        <f t="shared" si="83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79"/>
        <v>4310.6400000000003</v>
      </c>
      <c r="G583" s="11">
        <v>3.5197877009441186E-2</v>
      </c>
      <c r="H583" s="18">
        <f t="shared" si="80"/>
        <v>82.646727090788474</v>
      </c>
      <c r="I583" s="10">
        <f t="shared" si="81"/>
        <v>30.389201551282923</v>
      </c>
      <c r="J583" s="10">
        <v>36.418715373513649</v>
      </c>
      <c r="K583" s="10">
        <v>0.62793012584843078</v>
      </c>
      <c r="L583" s="247">
        <f t="shared" si="82"/>
        <v>0.62793012584843078</v>
      </c>
      <c r="M583" s="10">
        <f t="shared" si="77"/>
        <v>150.08257414143347</v>
      </c>
      <c r="N583" s="11">
        <f t="shared" si="78"/>
        <v>3.4816772948201069E-2</v>
      </c>
    </row>
    <row r="584" spans="1:14">
      <c r="A584" s="9">
        <f t="shared" si="83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79"/>
        <v>4423.5</v>
      </c>
      <c r="G584" s="11">
        <v>3.61194182189334E-2</v>
      </c>
      <c r="H584" s="18">
        <f t="shared" si="80"/>
        <v>84.81056114314876</v>
      </c>
      <c r="I584" s="10">
        <f t="shared" si="81"/>
        <v>31.184843332335802</v>
      </c>
      <c r="J584" s="10">
        <v>37.3722202398571</v>
      </c>
      <c r="K584" s="10">
        <v>0.6443704210257718</v>
      </c>
      <c r="L584" s="247">
        <f t="shared" si="82"/>
        <v>0.6443704210257718</v>
      </c>
      <c r="M584" s="10">
        <f t="shared" si="77"/>
        <v>154.01199513636743</v>
      </c>
      <c r="N584" s="11">
        <f t="shared" si="78"/>
        <v>3.4816772948201069E-2</v>
      </c>
    </row>
    <row r="585" spans="1:14">
      <c r="A585" s="9">
        <f t="shared" si="83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79"/>
        <v>3225.66</v>
      </c>
      <c r="G585" s="11">
        <v>2.6338637407501912E-2</v>
      </c>
      <c r="H585" s="18">
        <f t="shared" si="80"/>
        <v>61.84470095105894</v>
      </c>
      <c r="I585" s="10">
        <f t="shared" si="81"/>
        <v>22.740296539704374</v>
      </c>
      <c r="J585" s="10">
        <v>27.252193045981116</v>
      </c>
      <c r="K585" s="10">
        <v>0.46988129134983408</v>
      </c>
      <c r="L585" s="247">
        <f t="shared" si="82"/>
        <v>0.46988129134983408</v>
      </c>
      <c r="M585" s="10">
        <f t="shared" si="77"/>
        <v>112.30707182809427</v>
      </c>
      <c r="N585" s="11">
        <f t="shared" si="78"/>
        <v>3.4816772948201069E-2</v>
      </c>
    </row>
    <row r="586" spans="1:14">
      <c r="A586" s="9">
        <f t="shared" si="83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79"/>
        <v>4516.37</v>
      </c>
      <c r="G586" s="11">
        <v>3.6877734115845877E-2</v>
      </c>
      <c r="H586" s="18">
        <f t="shared" si="80"/>
        <v>86.591132368053067</v>
      </c>
      <c r="I586" s="10">
        <f t="shared" si="81"/>
        <v>31.839559371733117</v>
      </c>
      <c r="J586" s="10">
        <v>38.156838323653986</v>
      </c>
      <c r="K586" s="10">
        <v>0.65789877662669038</v>
      </c>
      <c r="L586" s="247">
        <f t="shared" si="82"/>
        <v>0.65789877662669038</v>
      </c>
      <c r="M586" s="10">
        <f t="shared" si="77"/>
        <v>157.24542884006686</v>
      </c>
      <c r="N586" s="11">
        <f t="shared" si="78"/>
        <v>3.4816772948201069E-2</v>
      </c>
    </row>
    <row r="587" spans="1:14">
      <c r="A587" s="9">
        <f t="shared" si="83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79"/>
        <v>1283.48</v>
      </c>
      <c r="G587" s="11">
        <v>1.0480061240112274E-2</v>
      </c>
      <c r="H587" s="18">
        <f t="shared" si="80"/>
        <v>24.607812595458025</v>
      </c>
      <c r="I587" s="10">
        <f t="shared" si="81"/>
        <v>9.048292691349916</v>
      </c>
      <c r="J587" s="10">
        <v>10.843562164225569</v>
      </c>
      <c r="K587" s="10">
        <v>0.18696429252360297</v>
      </c>
      <c r="L587" s="247">
        <f t="shared" si="82"/>
        <v>0.18696429252360297</v>
      </c>
      <c r="M587" s="10">
        <f t="shared" si="77"/>
        <v>44.686631743557115</v>
      </c>
      <c r="N587" s="11">
        <f t="shared" si="78"/>
        <v>3.4816772948201076E-2</v>
      </c>
    </row>
    <row r="588" spans="1:14">
      <c r="A588" s="9">
        <f t="shared" si="83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79"/>
        <v>4220</v>
      </c>
      <c r="G588" s="11">
        <v>3.4457769839244708E-2</v>
      </c>
      <c r="H588" s="18">
        <f t="shared" si="80"/>
        <v>80.908911048736925</v>
      </c>
      <c r="I588" s="10">
        <f t="shared" si="81"/>
        <v>29.750206592620568</v>
      </c>
      <c r="J588" s="10">
        <v>35.65293758611891</v>
      </c>
      <c r="K588" s="10">
        <v>0.61472661393212558</v>
      </c>
      <c r="L588" s="247">
        <f t="shared" si="82"/>
        <v>0.61472661393212558</v>
      </c>
      <c r="M588" s="10">
        <f t="shared" si="77"/>
        <v>146.92678184140854</v>
      </c>
      <c r="N588" s="11">
        <f t="shared" si="78"/>
        <v>3.4816772948201076E-2</v>
      </c>
    </row>
    <row r="589" spans="1:14">
      <c r="A589" s="9">
        <f t="shared" si="83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79"/>
        <v>4073.3</v>
      </c>
      <c r="G589" s="11">
        <v>3.3259913243174281E-2</v>
      </c>
      <c r="H589" s="18">
        <f t="shared" si="80"/>
        <v>78.096271889767806</v>
      </c>
      <c r="I589" s="10">
        <f t="shared" si="81"/>
        <v>28.715999173867623</v>
      </c>
      <c r="J589" s="10">
        <v>34.413533334013778</v>
      </c>
      <c r="K589" s="10">
        <v>0.59335685225822921</v>
      </c>
      <c r="L589" s="247">
        <f t="shared" si="82"/>
        <v>0.59335685225822921</v>
      </c>
      <c r="M589" s="10">
        <f t="shared" si="77"/>
        <v>141.81916124990744</v>
      </c>
      <c r="N589" s="11">
        <f t="shared" si="78"/>
        <v>3.4816772948201076E-2</v>
      </c>
    </row>
    <row r="590" spans="1:14">
      <c r="A590" s="9">
        <f t="shared" si="83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79"/>
        <v>3931.82</v>
      </c>
      <c r="G590" s="11">
        <v>3.2104679765246238E-2</v>
      </c>
      <c r="H590" s="18">
        <f t="shared" si="80"/>
        <v>75.383714369584084</v>
      </c>
      <c r="I590" s="10">
        <f t="shared" si="81"/>
        <v>27.718591773696069</v>
      </c>
      <c r="J590" s="10">
        <v>33.2182305829038</v>
      </c>
      <c r="K590" s="10">
        <v>0.57274748701199285</v>
      </c>
      <c r="L590" s="247">
        <f t="shared" si="82"/>
        <v>0.57274748701199285</v>
      </c>
      <c r="M590" s="10">
        <f t="shared" si="77"/>
        <v>136.89328421319593</v>
      </c>
      <c r="N590" s="11">
        <f t="shared" si="78"/>
        <v>3.4816772948201069E-2</v>
      </c>
    </row>
    <row r="591" spans="1:14">
      <c r="A591" s="9">
        <f t="shared" si="83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79"/>
        <v>4123.59</v>
      </c>
      <c r="G591" s="11">
        <v>3.3670548609339122E-2</v>
      </c>
      <c r="H591" s="18">
        <f t="shared" si="80"/>
        <v>79.060468367644816</v>
      </c>
      <c r="I591" s="10">
        <f t="shared" si="81"/>
        <v>29.070534218783003</v>
      </c>
      <c r="J591" s="10">
        <v>34.838411587854047</v>
      </c>
      <c r="K591" s="10">
        <v>0.60068258719060996</v>
      </c>
      <c r="L591" s="247">
        <f t="shared" si="82"/>
        <v>0.60068258719060996</v>
      </c>
      <c r="M591" s="10">
        <f t="shared" si="77"/>
        <v>143.57009676147248</v>
      </c>
      <c r="N591" s="11">
        <f t="shared" si="78"/>
        <v>3.4816772948201076E-2</v>
      </c>
    </row>
    <row r="592" spans="1:14">
      <c r="A592" s="9">
        <f t="shared" si="83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79"/>
        <v>4198.01</v>
      </c>
      <c r="G592" s="11">
        <v>3.427821383005869E-2</v>
      </c>
      <c r="H592" s="18">
        <f t="shared" si="80"/>
        <v>80.487302765807613</v>
      </c>
      <c r="I592" s="10">
        <f t="shared" si="81"/>
        <v>29.59518122698746</v>
      </c>
      <c r="J592" s="10">
        <v>35.467153676754272</v>
      </c>
      <c r="K592" s="10">
        <v>0.61152333472824705</v>
      </c>
      <c r="L592" s="247">
        <f t="shared" si="82"/>
        <v>0.61152333472824705</v>
      </c>
      <c r="M592" s="10">
        <f t="shared" si="77"/>
        <v>146.1611610042776</v>
      </c>
      <c r="N592" s="11">
        <f t="shared" si="78"/>
        <v>3.4816772948201076E-2</v>
      </c>
    </row>
    <row r="593" spans="1:14">
      <c r="A593" s="9">
        <f t="shared" si="83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79"/>
        <v>4228.12</v>
      </c>
      <c r="G593" s="11">
        <v>3.4524072467466194E-2</v>
      </c>
      <c r="H593" s="18">
        <f t="shared" si="80"/>
        <v>81.064593597958662</v>
      </c>
      <c r="I593" s="10">
        <f t="shared" si="81"/>
        <v>29.807451065969403</v>
      </c>
      <c r="J593" s="10">
        <v>35.721539921000257</v>
      </c>
      <c r="K593" s="10">
        <v>0.61590945281959686</v>
      </c>
      <c r="L593" s="247">
        <f t="shared" si="82"/>
        <v>0.61590945281959686</v>
      </c>
      <c r="M593" s="10">
        <f t="shared" si="77"/>
        <v>147.20949403774793</v>
      </c>
      <c r="N593" s="11">
        <f t="shared" si="78"/>
        <v>3.4816772948201076E-2</v>
      </c>
    </row>
    <row r="594" spans="1:14">
      <c r="A594" s="9">
        <f t="shared" si="83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79"/>
        <v>4331.46</v>
      </c>
      <c r="G594" s="11">
        <v>3.5367879561112529E-2</v>
      </c>
      <c r="H594" s="18">
        <f t="shared" si="80"/>
        <v>83.045903282265883</v>
      </c>
      <c r="I594" s="10">
        <f t="shared" si="81"/>
        <v>30.535978636889169</v>
      </c>
      <c r="J594" s="10">
        <v>36.594614463689716</v>
      </c>
      <c r="K594" s="10">
        <v>0.63096297137024748</v>
      </c>
      <c r="L594" s="247">
        <f t="shared" si="82"/>
        <v>0.63096297137024748</v>
      </c>
      <c r="M594" s="10">
        <f t="shared" si="77"/>
        <v>150.80745935421501</v>
      </c>
      <c r="N594" s="11">
        <f t="shared" si="78"/>
        <v>3.4816772948201069E-2</v>
      </c>
    </row>
    <row r="595" spans="1:14">
      <c r="A595" s="9">
        <f t="shared" si="83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79"/>
        <v>6367.69</v>
      </c>
      <c r="G595" s="11">
        <v>5.1994406736412348E-2</v>
      </c>
      <c r="H595" s="18">
        <f t="shared" si="80"/>
        <v>122.08598668150037</v>
      </c>
      <c r="I595" s="10">
        <f t="shared" si="81"/>
        <v>44.891017302787688</v>
      </c>
      <c r="J595" s="10">
        <v>53.797832734064805</v>
      </c>
      <c r="K595" s="10">
        <v>0.92758021617759623</v>
      </c>
      <c r="L595" s="247">
        <f t="shared" si="82"/>
        <v>0.92758021617759623</v>
      </c>
      <c r="M595" s="10">
        <f t="shared" si="77"/>
        <v>221.70241693453045</v>
      </c>
      <c r="N595" s="11">
        <f t="shared" si="78"/>
        <v>3.4816772948201069E-2</v>
      </c>
    </row>
    <row r="596" spans="1:14">
      <c r="A596" s="9">
        <f t="shared" si="83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79"/>
        <v>168.2</v>
      </c>
      <c r="G596" s="11">
        <v>1.3734115845879049E-3</v>
      </c>
      <c r="H596" s="18">
        <f t="shared" si="80"/>
        <v>3.2248528053074761</v>
      </c>
      <c r="I596" s="10">
        <f t="shared" si="81"/>
        <v>1.185778376511559</v>
      </c>
      <c r="J596" s="10">
        <v>1.4210483653993364</v>
      </c>
      <c r="K596" s="10">
        <v>2.4501662669048224E-2</v>
      </c>
      <c r="L596" s="247">
        <f t="shared" si="82"/>
        <v>2.4501662669048224E-2</v>
      </c>
      <c r="M596" s="10">
        <f t="shared" si="77"/>
        <v>5.8561812098874197</v>
      </c>
      <c r="N596" s="11">
        <f t="shared" si="78"/>
        <v>3.4816772948201069E-2</v>
      </c>
    </row>
    <row r="597" spans="1:14">
      <c r="A597" s="9">
        <f t="shared" si="83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79"/>
        <v>35.1</v>
      </c>
      <c r="G597" s="11">
        <v>2.8660372544016331E-4</v>
      </c>
      <c r="H597" s="18">
        <f t="shared" si="80"/>
        <v>0.6729627435570299</v>
      </c>
      <c r="I597" s="10">
        <f t="shared" si="81"/>
        <v>0.2474484008059199</v>
      </c>
      <c r="J597" s="10">
        <v>0.29654457565705533</v>
      </c>
      <c r="K597" s="10">
        <v>5.1130104618525131E-3</v>
      </c>
      <c r="L597" s="247">
        <f t="shared" si="82"/>
        <v>5.1130104618525131E-3</v>
      </c>
      <c r="M597" s="10">
        <f t="shared" si="77"/>
        <v>1.2220687304818576</v>
      </c>
      <c r="N597" s="11">
        <f t="shared" si="78"/>
        <v>3.4816772948201069E-2</v>
      </c>
    </row>
    <row r="598" spans="1:14">
      <c r="A598" s="9">
        <f t="shared" si="83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79"/>
        <v>94.1</v>
      </c>
      <c r="G598" s="11">
        <v>7.6835927532533808E-4</v>
      </c>
      <c r="H598" s="18">
        <f t="shared" si="80"/>
        <v>1.8041536800204132</v>
      </c>
      <c r="I598" s="10">
        <f t="shared" si="81"/>
        <v>0.66338730814350599</v>
      </c>
      <c r="J598" s="10">
        <v>0.79500981678999738</v>
      </c>
      <c r="K598" s="10">
        <v>1.3707529471804031E-2</v>
      </c>
      <c r="L598" s="247">
        <f t="shared" si="82"/>
        <v>1.3707529471804031E-2</v>
      </c>
      <c r="M598" s="10">
        <f t="shared" si="77"/>
        <v>3.2762583344257203</v>
      </c>
      <c r="N598" s="11">
        <f t="shared" si="78"/>
        <v>3.4816772948201069E-2</v>
      </c>
    </row>
    <row r="599" spans="1:14">
      <c r="A599" s="9">
        <f t="shared" si="83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79"/>
        <v>60.8</v>
      </c>
      <c r="G599" s="11">
        <v>4.9645317683082418E-4</v>
      </c>
      <c r="H599" s="18">
        <f t="shared" si="80"/>
        <v>1.1657018463893849</v>
      </c>
      <c r="I599" s="10">
        <f t="shared" si="81"/>
        <v>0.42862856891737688</v>
      </c>
      <c r="J599" s="10">
        <v>0.51367265526920125</v>
      </c>
      <c r="K599" s="10">
        <v>8.8567246746619026E-3</v>
      </c>
      <c r="L599" s="247">
        <f t="shared" si="82"/>
        <v>8.8567246746619026E-3</v>
      </c>
      <c r="M599" s="10">
        <f t="shared" si="77"/>
        <v>2.1168597952506247</v>
      </c>
      <c r="N599" s="11">
        <f t="shared" si="78"/>
        <v>3.4816772948201069E-2</v>
      </c>
    </row>
    <row r="600" spans="1:14">
      <c r="A600" s="9">
        <f t="shared" si="83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79"/>
        <v>6172.16</v>
      </c>
      <c r="G600" s="11">
        <v>5.0397836182699669E-2</v>
      </c>
      <c r="H600" s="18">
        <f t="shared" si="80"/>
        <v>118.33714322714978</v>
      </c>
      <c r="I600" s="10">
        <f t="shared" si="81"/>
        <v>43.512567564622977</v>
      </c>
      <c r="J600" s="10">
        <v>52.145885130696605</v>
      </c>
      <c r="K600" s="10">
        <v>0.89909739749936213</v>
      </c>
      <c r="L600" s="247">
        <f t="shared" si="82"/>
        <v>0.89909739749936213</v>
      </c>
      <c r="M600" s="10">
        <f t="shared" si="77"/>
        <v>214.89469331996872</v>
      </c>
      <c r="N600" s="11">
        <f t="shared" si="78"/>
        <v>3.4816772948201069E-2</v>
      </c>
    </row>
    <row r="601" spans="1:14">
      <c r="A601" s="9">
        <f t="shared" si="83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79"/>
        <v>11059.29</v>
      </c>
      <c r="G601" s="11">
        <v>9.0302954835417212E-2</v>
      </c>
      <c r="H601" s="18">
        <f t="shared" si="80"/>
        <v>212.03675613084974</v>
      </c>
      <c r="I601" s="10">
        <f t="shared" si="81"/>
        <v>77.965915229313453</v>
      </c>
      <c r="J601" s="10">
        <v>93.435112823883657</v>
      </c>
      <c r="K601" s="10">
        <v>1.6110047142638431</v>
      </c>
      <c r="L601" s="247">
        <f t="shared" si="82"/>
        <v>1.6110047142638431</v>
      </c>
      <c r="M601" s="10">
        <f t="shared" si="77"/>
        <v>385.04878889831065</v>
      </c>
      <c r="N601" s="11">
        <f t="shared" si="78"/>
        <v>3.4816772948201069E-2</v>
      </c>
    </row>
    <row r="602" spans="1:14">
      <c r="A602" s="9">
        <f t="shared" si="83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79"/>
        <v>3145.5800000000004</v>
      </c>
      <c r="G602" s="11">
        <v>2.5684756315386581E-2</v>
      </c>
      <c r="H602" s="18">
        <f t="shared" si="80"/>
        <v>60.309348913906611</v>
      </c>
      <c r="I602" s="10">
        <f t="shared" si="81"/>
        <v>22.175747595643461</v>
      </c>
      <c r="J602" s="10">
        <v>26.575632088185763</v>
      </c>
      <c r="K602" s="10">
        <v>0.45821605266649662</v>
      </c>
      <c r="L602" s="247">
        <f t="shared" si="82"/>
        <v>0.45821605266649662</v>
      </c>
      <c r="M602" s="10">
        <f t="shared" si="77"/>
        <v>109.51894465040235</v>
      </c>
      <c r="N602" s="11">
        <f t="shared" si="78"/>
        <v>3.4816772948201076E-2</v>
      </c>
    </row>
    <row r="603" spans="1:14">
      <c r="A603" s="9">
        <f t="shared" si="83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79"/>
        <v>851.4</v>
      </c>
      <c r="G603" s="11">
        <v>6.9519775452921663E-3</v>
      </c>
      <c r="H603" s="18">
        <f t="shared" si="80"/>
        <v>16.323660394998722</v>
      </c>
      <c r="I603" s="10">
        <f t="shared" si="81"/>
        <v>6.0022099272410303</v>
      </c>
      <c r="J603" s="10">
        <v>7.1931068864506242</v>
      </c>
      <c r="K603" s="10">
        <v>0.12402327940801225</v>
      </c>
      <c r="L603" s="247">
        <f t="shared" si="82"/>
        <v>0.12402327940801225</v>
      </c>
      <c r="M603" s="10">
        <f t="shared" si="77"/>
        <v>29.643000488098387</v>
      </c>
      <c r="N603" s="11">
        <f t="shared" si="78"/>
        <v>3.4816772948201069E-2</v>
      </c>
    </row>
    <row r="604" spans="1:14">
      <c r="A604" s="9">
        <f t="shared" si="83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79"/>
        <v>3100.1</v>
      </c>
      <c r="G604" s="11">
        <v>2.5313396274559835E-2</v>
      </c>
      <c r="H604" s="18">
        <f t="shared" si="80"/>
        <v>59.437373256442967</v>
      </c>
      <c r="I604" s="10">
        <f t="shared" si="81"/>
        <v>21.855122146394081</v>
      </c>
      <c r="J604" s="10">
        <v>26.191391424342942</v>
      </c>
      <c r="K604" s="10">
        <v>0.45159098953814747</v>
      </c>
      <c r="L604" s="247">
        <f t="shared" si="82"/>
        <v>0.45159098953814747</v>
      </c>
      <c r="M604" s="10">
        <f t="shared" si="77"/>
        <v>107.93547781671813</v>
      </c>
      <c r="N604" s="11">
        <f t="shared" si="78"/>
        <v>3.4816772948201069E-2</v>
      </c>
    </row>
    <row r="605" spans="1:14">
      <c r="A605" s="9">
        <f t="shared" si="83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79"/>
        <v>2324.65</v>
      </c>
      <c r="G605" s="11">
        <v>1.8981576932891046E-2</v>
      </c>
      <c r="H605" s="18">
        <f t="shared" si="80"/>
        <v>44.569881533044146</v>
      </c>
      <c r="I605" s="10">
        <f t="shared" si="81"/>
        <v>16.388345439700334</v>
      </c>
      <c r="J605" s="10">
        <v>19.63995292880837</v>
      </c>
      <c r="K605" s="10">
        <v>0.33863133248277627</v>
      </c>
      <c r="L605" s="247">
        <f t="shared" si="82"/>
        <v>0.33863133248277627</v>
      </c>
      <c r="M605" s="10">
        <f t="shared" si="77"/>
        <v>80.93681123403563</v>
      </c>
      <c r="N605" s="11">
        <f t="shared" si="78"/>
        <v>3.4816772948201076E-2</v>
      </c>
    </row>
    <row r="606" spans="1:14">
      <c r="A606" s="9">
        <f t="shared" si="83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79"/>
        <v>4512.62</v>
      </c>
      <c r="G606" s="11">
        <v>3.6847114059709106E-2</v>
      </c>
      <c r="H606" s="18">
        <f t="shared" si="80"/>
        <v>86.519234639040562</v>
      </c>
      <c r="I606" s="10">
        <f t="shared" si="81"/>
        <v>31.813122576775218</v>
      </c>
      <c r="J606" s="10">
        <v>38.125156210870117</v>
      </c>
      <c r="K606" s="10">
        <v>0.6573525148252104</v>
      </c>
      <c r="L606" s="247">
        <f t="shared" si="82"/>
        <v>0.6573525148252104</v>
      </c>
      <c r="M606" s="10">
        <f t="shared" si="77"/>
        <v>157.11486594151111</v>
      </c>
      <c r="N606" s="11">
        <f t="shared" si="78"/>
        <v>3.4816772948201069E-2</v>
      </c>
    </row>
    <row r="607" spans="1:14">
      <c r="A607" s="9">
        <f t="shared" si="83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79"/>
        <v>11115.95</v>
      </c>
      <c r="G607" s="11">
        <v>9.0765603470273043E-2</v>
      </c>
      <c r="H607" s="18">
        <f t="shared" si="80"/>
        <v>213.12308288440931</v>
      </c>
      <c r="I607" s="10">
        <f t="shared" si="81"/>
        <v>78.365357576597305</v>
      </c>
      <c r="J607" s="10">
        <v>93.913808426639463</v>
      </c>
      <c r="K607" s="10">
        <v>1.6192583659096711</v>
      </c>
      <c r="L607" s="247">
        <f t="shared" si="82"/>
        <v>1.6192583659096711</v>
      </c>
      <c r="M607" s="10">
        <f t="shared" si="77"/>
        <v>387.0215072535558</v>
      </c>
      <c r="N607" s="11">
        <f t="shared" si="78"/>
        <v>3.4816772948201076E-2</v>
      </c>
    </row>
    <row r="608" spans="1:14">
      <c r="A608" s="9">
        <f t="shared" si="83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79"/>
        <v>3259.72</v>
      </c>
      <c r="G608" s="11">
        <v>2.6616749170706812E-2</v>
      </c>
      <c r="H608" s="18">
        <f t="shared" si="80"/>
        <v>62.497724057769837</v>
      </c>
      <c r="I608" s="10">
        <f t="shared" si="81"/>
        <v>22.980413136041971</v>
      </c>
      <c r="J608" s="10">
        <v>27.539951115692777</v>
      </c>
      <c r="K608" s="10">
        <v>0.4748428052054095</v>
      </c>
      <c r="L608" s="247">
        <f t="shared" si="82"/>
        <v>0.4748428052054095</v>
      </c>
      <c r="M608" s="10">
        <f t="shared" si="77"/>
        <v>113.49293111470999</v>
      </c>
      <c r="N608" s="11">
        <f t="shared" si="78"/>
        <v>3.4816772948201069E-2</v>
      </c>
    </row>
    <row r="609" spans="1:14">
      <c r="A609" s="9">
        <f t="shared" si="83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79"/>
        <v>3223.22</v>
      </c>
      <c r="G609" s="11">
        <v>2.6318713957642254E-2</v>
      </c>
      <c r="H609" s="18">
        <f t="shared" si="80"/>
        <v>61.797919495381471</v>
      </c>
      <c r="I609" s="10">
        <f t="shared" si="81"/>
        <v>22.723094998451767</v>
      </c>
      <c r="J609" s="10">
        <v>27.231578551263073</v>
      </c>
      <c r="K609" s="10">
        <v>0.4695258570043378</v>
      </c>
      <c r="L609" s="247">
        <f t="shared" si="82"/>
        <v>0.4695258570043378</v>
      </c>
      <c r="M609" s="10">
        <f t="shared" si="77"/>
        <v>112.22211890210065</v>
      </c>
      <c r="N609" s="11">
        <f t="shared" si="78"/>
        <v>3.4816772948201069E-2</v>
      </c>
    </row>
    <row r="610" spans="1:14">
      <c r="A610" s="9">
        <f t="shared" si="83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79"/>
        <v>4167.8999999999996</v>
      </c>
      <c r="G610" s="11">
        <v>3.4032355192651187E-2</v>
      </c>
      <c r="H610" s="18">
        <f t="shared" si="80"/>
        <v>79.910011933656548</v>
      </c>
      <c r="I610" s="10">
        <f t="shared" si="81"/>
        <v>29.382911388005514</v>
      </c>
      <c r="J610" s="10">
        <v>35.212767432508294</v>
      </c>
      <c r="K610" s="10">
        <v>0.60713721663689713</v>
      </c>
      <c r="L610" s="247">
        <f t="shared" si="82"/>
        <v>0.60713721663689713</v>
      </c>
      <c r="M610" s="10">
        <f t="shared" si="77"/>
        <v>145.11282797080725</v>
      </c>
      <c r="N610" s="11">
        <f t="shared" si="78"/>
        <v>3.4816772948201076E-2</v>
      </c>
    </row>
    <row r="611" spans="1:14">
      <c r="A611" s="9">
        <f t="shared" si="83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79"/>
        <v>6158.52</v>
      </c>
      <c r="G611" s="11">
        <v>5.0286460831844862E-2</v>
      </c>
      <c r="H611" s="18">
        <f t="shared" si="80"/>
        <v>118.07562722082164</v>
      </c>
      <c r="I611" s="10">
        <f t="shared" si="81"/>
        <v>43.416408129096119</v>
      </c>
      <c r="J611" s="10">
        <v>52.030646725797396</v>
      </c>
      <c r="K611" s="10">
        <v>0.89711046124011229</v>
      </c>
      <c r="L611" s="247">
        <f t="shared" si="82"/>
        <v>0.89711046124011229</v>
      </c>
      <c r="M611" s="10">
        <f t="shared" si="77"/>
        <v>214.41979253695527</v>
      </c>
      <c r="N611" s="11">
        <f t="shared" si="78"/>
        <v>3.4816772948201069E-2</v>
      </c>
    </row>
    <row r="612" spans="1:14">
      <c r="A612" s="9">
        <f t="shared" si="83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79"/>
        <v>3211.24</v>
      </c>
      <c r="G612" s="11">
        <v>2.6220893084970654E-2</v>
      </c>
      <c r="H612" s="18">
        <f t="shared" si="80"/>
        <v>61.568230217096193</v>
      </c>
      <c r="I612" s="10">
        <f t="shared" si="81"/>
        <v>22.638638250826272</v>
      </c>
      <c r="J612" s="10">
        <v>27.130364761622861</v>
      </c>
      <c r="K612" s="10">
        <v>0.46778073263587644</v>
      </c>
      <c r="L612" s="247">
        <f t="shared" si="82"/>
        <v>0.46778073263587644</v>
      </c>
      <c r="M612" s="10">
        <f t="shared" si="77"/>
        <v>111.80501396218119</v>
      </c>
      <c r="N612" s="11">
        <f t="shared" si="78"/>
        <v>3.4816772948201069E-2</v>
      </c>
    </row>
    <row r="613" spans="1:14">
      <c r="A613" s="9">
        <f t="shared" si="83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79"/>
        <v>3235.04</v>
      </c>
      <c r="G613" s="11">
        <v>2.6415228374585355E-2</v>
      </c>
      <c r="H613" s="18">
        <f t="shared" si="80"/>
        <v>62.024541137228887</v>
      </c>
      <c r="I613" s="10">
        <f t="shared" si="81"/>
        <v>22.806423776159065</v>
      </c>
      <c r="J613" s="10">
        <v>27.331440570757845</v>
      </c>
      <c r="K613" s="10">
        <v>0.47124767420260272</v>
      </c>
      <c r="L613" s="247">
        <f t="shared" si="82"/>
        <v>0.47124767420260272</v>
      </c>
      <c r="M613" s="10">
        <f t="shared" si="77"/>
        <v>112.63365315834841</v>
      </c>
      <c r="N613" s="11">
        <f t="shared" si="78"/>
        <v>3.4816772948201076E-2</v>
      </c>
    </row>
    <row r="614" spans="1:14">
      <c r="A614" s="9">
        <f t="shared" si="83"/>
        <v>62</v>
      </c>
      <c r="B614" s="107" t="s">
        <v>703</v>
      </c>
      <c r="C614" s="8">
        <v>0</v>
      </c>
      <c r="D614" s="8">
        <f>димвенканали!D614</f>
        <v>0</v>
      </c>
      <c r="E614" s="8">
        <f>димвенканали!E614</f>
        <v>0</v>
      </c>
      <c r="F614" s="8">
        <f t="shared" ref="F614:F634" si="84">C614+D614+E614</f>
        <v>0</v>
      </c>
      <c r="G614" s="11">
        <v>0</v>
      </c>
      <c r="H614" s="18">
        <f t="shared" si="80"/>
        <v>0</v>
      </c>
      <c r="I614" s="10">
        <f t="shared" ref="I614:I634" si="85">H614*0.3677</f>
        <v>0</v>
      </c>
      <c r="J614" s="10">
        <v>0</v>
      </c>
      <c r="K614" s="10">
        <v>0</v>
      </c>
      <c r="L614" s="247">
        <f t="shared" si="82"/>
        <v>0</v>
      </c>
      <c r="M614" s="10">
        <f t="shared" ref="M614:M634" si="86">H614+I614+J614+L614</f>
        <v>0</v>
      </c>
      <c r="N614" s="11">
        <v>0</v>
      </c>
    </row>
    <row r="615" spans="1:14">
      <c r="A615" s="9">
        <f t="shared" si="83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84"/>
        <v>76.7</v>
      </c>
      <c r="G615" s="11">
        <v>6.262822148507273E-4</v>
      </c>
      <c r="H615" s="18">
        <f t="shared" ref="H615:H633" si="87">G615*$O$2</f>
        <v>1.4705482174023987</v>
      </c>
      <c r="I615" s="10">
        <f t="shared" si="85"/>
        <v>0.5407205795388621</v>
      </c>
      <c r="J615" s="10">
        <v>0.64800481347282479</v>
      </c>
      <c r="K615" s="10">
        <v>1.1172874712936974E-2</v>
      </c>
      <c r="L615" s="247">
        <f t="shared" si="82"/>
        <v>1.1172874712936974E-2</v>
      </c>
      <c r="M615" s="10">
        <f t="shared" si="86"/>
        <v>2.6704464851270227</v>
      </c>
      <c r="N615" s="11">
        <f t="shared" ref="N615:N635" si="88">M615/F615</f>
        <v>3.4816772948201076E-2</v>
      </c>
    </row>
    <row r="616" spans="1:14">
      <c r="A616" s="9">
        <f t="shared" si="83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84"/>
        <v>329.5</v>
      </c>
      <c r="G616" s="11">
        <v>2.6904822658841542E-3</v>
      </c>
      <c r="H616" s="18">
        <f t="shared" si="87"/>
        <v>6.3174137892319466</v>
      </c>
      <c r="I616" s="10">
        <f t="shared" si="85"/>
        <v>2.322913050300587</v>
      </c>
      <c r="J616" s="10">
        <v>2.7838016432763459</v>
      </c>
      <c r="K616" s="10">
        <v>4.7998203623373308E-2</v>
      </c>
      <c r="L616" s="247">
        <f t="shared" si="82"/>
        <v>4.7998203623373308E-2</v>
      </c>
      <c r="M616" s="10">
        <f t="shared" si="86"/>
        <v>11.472126686432254</v>
      </c>
      <c r="N616" s="11">
        <f t="shared" si="88"/>
        <v>3.4816772948201076E-2</v>
      </c>
    </row>
    <row r="617" spans="1:14">
      <c r="A617" s="9">
        <f t="shared" si="83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84"/>
        <v>329.2</v>
      </c>
      <c r="G617" s="11">
        <v>2.6880326613932127E-3</v>
      </c>
      <c r="H617" s="18">
        <f t="shared" si="87"/>
        <v>6.3116619709109472</v>
      </c>
      <c r="I617" s="10">
        <f t="shared" si="85"/>
        <v>2.3207981067039554</v>
      </c>
      <c r="J617" s="10">
        <v>2.7812670742536363</v>
      </c>
      <c r="K617" s="10">
        <v>4.7954502679254912E-2</v>
      </c>
      <c r="L617" s="247">
        <f t="shared" ref="L617:L634" si="89">K617*$L$2</f>
        <v>4.7954502679254912E-2</v>
      </c>
      <c r="M617" s="10">
        <f t="shared" si="86"/>
        <v>11.461681654547794</v>
      </c>
      <c r="N617" s="11">
        <f t="shared" si="88"/>
        <v>3.4816772948201076E-2</v>
      </c>
    </row>
    <row r="618" spans="1:14">
      <c r="A618" s="9">
        <f t="shared" ref="A618:A634" si="90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84"/>
        <v>325.10000000000002</v>
      </c>
      <c r="G618" s="11">
        <v>2.6545547333503448E-3</v>
      </c>
      <c r="H618" s="18">
        <f t="shared" si="87"/>
        <v>6.2330537871906104</v>
      </c>
      <c r="I618" s="10">
        <f t="shared" si="85"/>
        <v>2.2918938775499877</v>
      </c>
      <c r="J618" s="10">
        <v>2.7466279642766014</v>
      </c>
      <c r="K618" s="10">
        <v>4.7357256442970154E-2</v>
      </c>
      <c r="L618" s="247">
        <f t="shared" si="89"/>
        <v>4.7357256442970154E-2</v>
      </c>
      <c r="M618" s="10">
        <f t="shared" si="86"/>
        <v>11.318932885460169</v>
      </c>
      <c r="N618" s="11">
        <f t="shared" si="88"/>
        <v>3.4816772948201069E-2</v>
      </c>
    </row>
    <row r="619" spans="1:14">
      <c r="A619" s="9">
        <f t="shared" si="90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84"/>
        <v>329.3</v>
      </c>
      <c r="G619" s="11">
        <v>2.6888491962235267E-3</v>
      </c>
      <c r="H619" s="18">
        <f t="shared" si="87"/>
        <v>6.3135792436846137</v>
      </c>
      <c r="I619" s="10">
        <f t="shared" si="85"/>
        <v>2.3215030879028324</v>
      </c>
      <c r="J619" s="10">
        <v>2.7821119305945397</v>
      </c>
      <c r="K619" s="10">
        <v>4.7969069660627715E-2</v>
      </c>
      <c r="L619" s="247">
        <f t="shared" si="89"/>
        <v>4.7969069660627715E-2</v>
      </c>
      <c r="M619" s="10">
        <f t="shared" si="86"/>
        <v>11.465163331842614</v>
      </c>
      <c r="N619" s="11">
        <f t="shared" si="88"/>
        <v>3.4816772948201076E-2</v>
      </c>
    </row>
    <row r="620" spans="1:14">
      <c r="A620" s="9">
        <f t="shared" si="90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84"/>
        <v>377.4</v>
      </c>
      <c r="G620" s="11">
        <v>3.0816024496044909E-3</v>
      </c>
      <c r="H620" s="18">
        <f t="shared" si="87"/>
        <v>7.2357874478183204</v>
      </c>
      <c r="I620" s="10">
        <f t="shared" si="85"/>
        <v>2.6605990445627965</v>
      </c>
      <c r="J620" s="10">
        <v>3.1884878305690223</v>
      </c>
      <c r="K620" s="10">
        <v>5.497578770094412E-2</v>
      </c>
      <c r="L620" s="247">
        <f t="shared" si="89"/>
        <v>5.497578770094412E-2</v>
      </c>
      <c r="M620" s="10">
        <f t="shared" si="86"/>
        <v>13.139850110651082</v>
      </c>
      <c r="N620" s="11">
        <f t="shared" si="88"/>
        <v>3.4816772948201069E-2</v>
      </c>
    </row>
    <row r="621" spans="1:14">
      <c r="A621" s="9">
        <f t="shared" si="90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84"/>
        <v>324.31</v>
      </c>
      <c r="G621" s="11">
        <v>2.6481041081908652E-3</v>
      </c>
      <c r="H621" s="18">
        <f t="shared" si="87"/>
        <v>6.2179073322786431</v>
      </c>
      <c r="I621" s="10">
        <f t="shared" si="85"/>
        <v>2.2863245260788574</v>
      </c>
      <c r="J621" s="10">
        <v>2.7399535991834654</v>
      </c>
      <c r="K621" s="10">
        <v>4.7242177290125031E-2</v>
      </c>
      <c r="L621" s="247">
        <f t="shared" si="89"/>
        <v>4.7242177290125031E-2</v>
      </c>
      <c r="M621" s="10">
        <f t="shared" si="86"/>
        <v>11.29142763483109</v>
      </c>
      <c r="N621" s="11">
        <f t="shared" si="88"/>
        <v>3.4816772948201069E-2</v>
      </c>
    </row>
    <row r="622" spans="1:14">
      <c r="A622" s="9">
        <f t="shared" si="90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84"/>
        <v>332</v>
      </c>
      <c r="G622" s="11">
        <v>2.7108956366420005E-3</v>
      </c>
      <c r="H622" s="18">
        <f t="shared" si="87"/>
        <v>6.3653456085736151</v>
      </c>
      <c r="I622" s="10">
        <f t="shared" si="85"/>
        <v>2.3405375802725183</v>
      </c>
      <c r="J622" s="10">
        <v>2.8049230517989283</v>
      </c>
      <c r="K622" s="10">
        <v>4.8362378157693287E-2</v>
      </c>
      <c r="L622" s="247">
        <f t="shared" si="89"/>
        <v>4.8362378157693287E-2</v>
      </c>
      <c r="M622" s="10">
        <f t="shared" si="86"/>
        <v>11.559168618802754</v>
      </c>
      <c r="N622" s="11">
        <f t="shared" si="88"/>
        <v>3.4816772948201069E-2</v>
      </c>
    </row>
    <row r="623" spans="1:14">
      <c r="A623" s="9">
        <f t="shared" si="90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84"/>
        <v>309.2</v>
      </c>
      <c r="G623" s="11">
        <v>2.5247256953304415E-3</v>
      </c>
      <c r="H623" s="18">
        <f t="shared" si="87"/>
        <v>5.9282074161775959</v>
      </c>
      <c r="I623" s="10">
        <f t="shared" si="85"/>
        <v>2.1798018669285022</v>
      </c>
      <c r="J623" s="10">
        <v>2.6122958060729777</v>
      </c>
      <c r="K623" s="10">
        <v>4.5041106404695073E-2</v>
      </c>
      <c r="L623" s="247">
        <f t="shared" si="89"/>
        <v>4.5041106404695073E-2</v>
      </c>
      <c r="M623" s="10">
        <f t="shared" si="86"/>
        <v>10.765346195583769</v>
      </c>
      <c r="N623" s="11">
        <f t="shared" si="88"/>
        <v>3.4816772948201062E-2</v>
      </c>
    </row>
    <row r="624" spans="1:14">
      <c r="A624" s="9">
        <f t="shared" si="90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84"/>
        <v>6690.05</v>
      </c>
      <c r="G624" s="11">
        <v>5.4626588415412097E-2</v>
      </c>
      <c r="H624" s="18">
        <f t="shared" si="87"/>
        <v>128.26650719469254</v>
      </c>
      <c r="I624" s="10">
        <f t="shared" si="85"/>
        <v>47.163594695488449</v>
      </c>
      <c r="J624" s="10">
        <v>56.521311634600664</v>
      </c>
      <c r="K624" s="10">
        <v>0.97453833733095185</v>
      </c>
      <c r="L624" s="247">
        <f t="shared" si="89"/>
        <v>0.97453833733095185</v>
      </c>
      <c r="M624" s="10">
        <f t="shared" si="86"/>
        <v>232.92595186211261</v>
      </c>
      <c r="N624" s="11">
        <f t="shared" si="88"/>
        <v>3.4816772948201076E-2</v>
      </c>
    </row>
    <row r="625" spans="1:14">
      <c r="A625" s="9">
        <f t="shared" si="90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84"/>
        <v>7080.5</v>
      </c>
      <c r="G625" s="11">
        <v>5.7814748660372547E-2</v>
      </c>
      <c r="H625" s="18">
        <f t="shared" si="87"/>
        <v>135.75249873947436</v>
      </c>
      <c r="I625" s="10">
        <f t="shared" si="85"/>
        <v>49.916193786504728</v>
      </c>
      <c r="J625" s="10">
        <v>59.820053217657566</v>
      </c>
      <c r="K625" s="10">
        <v>1.0314151161010463</v>
      </c>
      <c r="L625" s="247">
        <f t="shared" si="89"/>
        <v>1.0314151161010463</v>
      </c>
      <c r="M625" s="10">
        <f t="shared" si="86"/>
        <v>246.5201608597377</v>
      </c>
      <c r="N625" s="11">
        <f t="shared" si="88"/>
        <v>3.4816772948201076E-2</v>
      </c>
    </row>
    <row r="626" spans="1:14">
      <c r="A626" s="9">
        <f t="shared" si="90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84"/>
        <v>1902.1</v>
      </c>
      <c r="G626" s="11">
        <v>1.5531309007399846E-2</v>
      </c>
      <c r="H626" s="18">
        <f t="shared" si="87"/>
        <v>36.468445427915285</v>
      </c>
      <c r="I626" s="10">
        <f t="shared" si="85"/>
        <v>13.409447383844451</v>
      </c>
      <c r="J626" s="10">
        <v>16.070012460321511</v>
      </c>
      <c r="K626" s="10">
        <v>0.27707855269201326</v>
      </c>
      <c r="L626" s="247">
        <f t="shared" si="89"/>
        <v>0.27707855269201326</v>
      </c>
      <c r="M626" s="10">
        <f t="shared" si="86"/>
        <v>66.224983824773261</v>
      </c>
      <c r="N626" s="11">
        <f t="shared" si="88"/>
        <v>3.4816772948201076E-2</v>
      </c>
    </row>
    <row r="627" spans="1:14">
      <c r="A627" s="9">
        <f t="shared" si="90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84"/>
        <v>2315.9899999999998</v>
      </c>
      <c r="G627" s="11">
        <v>1.8910865016585864E-2</v>
      </c>
      <c r="H627" s="18">
        <f t="shared" si="87"/>
        <v>44.4038457108446</v>
      </c>
      <c r="I627" s="10">
        <f t="shared" si="85"/>
        <v>16.32729406787756</v>
      </c>
      <c r="J627" s="10">
        <v>19.566788369686144</v>
      </c>
      <c r="K627" s="10">
        <v>0.33736983189589181</v>
      </c>
      <c r="L627" s="247">
        <f t="shared" si="89"/>
        <v>0.33736983189589181</v>
      </c>
      <c r="M627" s="10">
        <f t="shared" si="86"/>
        <v>80.635297980304202</v>
      </c>
      <c r="N627" s="11">
        <f t="shared" si="88"/>
        <v>3.4816772948201076E-2</v>
      </c>
    </row>
    <row r="628" spans="1:14">
      <c r="A628" s="9">
        <f t="shared" si="90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84"/>
        <v>2390.8000000000002</v>
      </c>
      <c r="G628" s="11">
        <v>1.9521714723143662E-2</v>
      </c>
      <c r="H628" s="18">
        <f t="shared" si="87"/>
        <v>45.838157472824705</v>
      </c>
      <c r="I628" s="10">
        <f t="shared" si="85"/>
        <v>16.854690502757645</v>
      </c>
      <c r="J628" s="10">
        <v>20.198825398315901</v>
      </c>
      <c r="K628" s="10">
        <v>0.34826739066088291</v>
      </c>
      <c r="L628" s="247">
        <f t="shared" si="89"/>
        <v>0.34826739066088291</v>
      </c>
      <c r="M628" s="10">
        <f t="shared" si="86"/>
        <v>83.239940764559137</v>
      </c>
      <c r="N628" s="11">
        <f t="shared" si="88"/>
        <v>3.4816772948201076E-2</v>
      </c>
    </row>
    <row r="629" spans="1:14">
      <c r="A629" s="9">
        <f t="shared" si="90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84"/>
        <v>2393.3000000000002</v>
      </c>
      <c r="G629" s="11">
        <v>1.9542128093901507E-2</v>
      </c>
      <c r="H629" s="18">
        <f t="shared" si="87"/>
        <v>45.886089292166375</v>
      </c>
      <c r="I629" s="10">
        <f t="shared" si="85"/>
        <v>16.872315032729578</v>
      </c>
      <c r="J629" s="10">
        <v>20.219946806838479</v>
      </c>
      <c r="K629" s="10">
        <v>0.34863156519520289</v>
      </c>
      <c r="L629" s="247">
        <f t="shared" si="89"/>
        <v>0.34863156519520289</v>
      </c>
      <c r="M629" s="10">
        <f t="shared" si="86"/>
        <v>83.326982696929633</v>
      </c>
      <c r="N629" s="11">
        <f t="shared" si="88"/>
        <v>3.4816772948201076E-2</v>
      </c>
    </row>
    <row r="630" spans="1:14">
      <c r="A630" s="9">
        <f t="shared" si="90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84"/>
        <v>3729.61</v>
      </c>
      <c r="G630" s="11">
        <v>3.0453564684868591E-2</v>
      </c>
      <c r="H630" s="18">
        <f t="shared" si="87"/>
        <v>71.506797093952542</v>
      </c>
      <c r="I630" s="10">
        <f t="shared" si="85"/>
        <v>26.293049291446351</v>
      </c>
      <c r="J630" s="10">
        <v>31.509846575963255</v>
      </c>
      <c r="K630" s="10">
        <v>0.54329159397805571</v>
      </c>
      <c r="L630" s="247">
        <f t="shared" si="89"/>
        <v>0.54329159397805571</v>
      </c>
      <c r="M630" s="10">
        <f t="shared" si="86"/>
        <v>129.85298455534021</v>
      </c>
      <c r="N630" s="11">
        <f t="shared" si="88"/>
        <v>3.4816772948201076E-2</v>
      </c>
    </row>
    <row r="631" spans="1:14">
      <c r="A631" s="9">
        <f t="shared" si="90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84"/>
        <v>4033.36</v>
      </c>
      <c r="G631" s="11">
        <v>3.2933789231946925E-2</v>
      </c>
      <c r="H631" s="18">
        <f t="shared" si="87"/>
        <v>77.330513143965291</v>
      </c>
      <c r="I631" s="10">
        <f t="shared" si="85"/>
        <v>28.43442968303604</v>
      </c>
      <c r="J631" s="10">
        <v>34.076097711457003</v>
      </c>
      <c r="K631" s="10">
        <v>0.58753879989793312</v>
      </c>
      <c r="L631" s="247">
        <f t="shared" si="89"/>
        <v>0.58753879989793312</v>
      </c>
      <c r="M631" s="10">
        <f t="shared" si="86"/>
        <v>140.42857933835629</v>
      </c>
      <c r="N631" s="11">
        <f t="shared" si="88"/>
        <v>3.4816772948201076E-2</v>
      </c>
    </row>
    <row r="632" spans="1:14">
      <c r="A632" s="9">
        <f t="shared" si="90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84"/>
        <v>3448.7</v>
      </c>
      <c r="G632" s="11">
        <v>2.8159836693033936E-2</v>
      </c>
      <c r="H632" s="18">
        <f t="shared" si="87"/>
        <v>66.120986145445258</v>
      </c>
      <c r="I632" s="10">
        <f t="shared" si="85"/>
        <v>24.312686605680224</v>
      </c>
      <c r="J632" s="10">
        <v>29.136560628731818</v>
      </c>
      <c r="K632" s="10">
        <v>0.50237148660372544</v>
      </c>
      <c r="L632" s="247">
        <f t="shared" si="89"/>
        <v>0.50237148660372544</v>
      </c>
      <c r="M632" s="10">
        <f t="shared" si="86"/>
        <v>120.07260486646102</v>
      </c>
      <c r="N632" s="11">
        <f t="shared" si="88"/>
        <v>3.4816772948201069E-2</v>
      </c>
    </row>
    <row r="633" spans="1:14">
      <c r="A633" s="9">
        <f t="shared" si="90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84"/>
        <v>6256.34</v>
      </c>
      <c r="G633" s="11">
        <v>5.1085195202857876E-2</v>
      </c>
      <c r="H633" s="18">
        <f t="shared" si="87"/>
        <v>119.95110344802247</v>
      </c>
      <c r="I633" s="10">
        <f t="shared" si="85"/>
        <v>44.106020737837866</v>
      </c>
      <c r="J633" s="10">
        <v>52.857085198469001</v>
      </c>
      <c r="K633" s="10">
        <v>0.91135988241898447</v>
      </c>
      <c r="L633" s="247">
        <f t="shared" si="89"/>
        <v>0.91135988241898447</v>
      </c>
      <c r="M633" s="10">
        <f t="shared" si="86"/>
        <v>217.82556926674835</v>
      </c>
      <c r="N633" s="11">
        <f t="shared" si="88"/>
        <v>3.4816772948201076E-2</v>
      </c>
    </row>
    <row r="634" spans="1:14">
      <c r="A634" s="9">
        <f t="shared" si="90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84"/>
        <v>3393.78</v>
      </c>
      <c r="G634" s="11">
        <v>2.7711395764225571E-2</v>
      </c>
      <c r="H634" s="18">
        <f>G634*$O$2</f>
        <v>65.068019938147501</v>
      </c>
      <c r="I634" s="10">
        <f t="shared" si="85"/>
        <v>23.925510931256838</v>
      </c>
      <c r="J634" s="10">
        <v>28.672565526307736</v>
      </c>
      <c r="K634" s="10">
        <v>0.49437130043378419</v>
      </c>
      <c r="L634" s="247">
        <f t="shared" si="89"/>
        <v>0.49437130043378419</v>
      </c>
      <c r="M634" s="10">
        <f t="shared" si="86"/>
        <v>118.16046769614586</v>
      </c>
      <c r="N634" s="11">
        <f t="shared" si="88"/>
        <v>3.4816772948201076E-2</v>
      </c>
    </row>
    <row r="635" spans="1:14">
      <c r="A635" s="9"/>
      <c r="B635" s="13" t="s">
        <v>576</v>
      </c>
      <c r="C635" s="15">
        <f>SUM(C553:C634)</f>
        <v>243231.19999999998</v>
      </c>
      <c r="D635" s="15">
        <f>SUM(D553:D634)</f>
        <v>463.5</v>
      </c>
      <c r="E635" s="15">
        <f>SUM(E553:E634)</f>
        <v>903.09999999999991</v>
      </c>
      <c r="F635" s="15">
        <f>SUM(F553:F634)</f>
        <v>244597.79999999996</v>
      </c>
      <c r="G635" s="15">
        <f t="shared" ref="G635:M635" si="91">SUM(G553:G634)</f>
        <v>1.9972262311814244</v>
      </c>
      <c r="H635" s="15">
        <f t="shared" si="91"/>
        <v>4689.6070243878548</v>
      </c>
      <c r="I635" s="15">
        <f t="shared" si="91"/>
        <v>1724.3685028674138</v>
      </c>
      <c r="J635" s="15">
        <f>SUM(J553:J634)</f>
        <v>2066.5000230099508</v>
      </c>
      <c r="K635" s="15"/>
      <c r="L635" s="15">
        <f>SUM(L553:L634)</f>
        <v>35.630515964276604</v>
      </c>
      <c r="M635" s="15">
        <f t="shared" si="91"/>
        <v>8516.1060662294967</v>
      </c>
      <c r="N635" s="16">
        <f t="shared" si="88"/>
        <v>3.4816772948201083E-2</v>
      </c>
    </row>
    <row r="636" spans="1:14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11"/>
    </row>
    <row r="637" spans="1:14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ref="F637:F698" si="92">C637+D637+E637</f>
        <v>399.3</v>
      </c>
      <c r="G637" s="11">
        <v>2.7146921751190611E-3</v>
      </c>
      <c r="H637" s="18">
        <f t="shared" ref="H637:H700" si="93">G637*$H$2</f>
        <v>7.2713844318216596</v>
      </c>
      <c r="I637" s="10">
        <f t="shared" ref="I637:I700" si="94">H637*0.3677</f>
        <v>2.6736880555808242</v>
      </c>
      <c r="J637" s="10">
        <v>2.8088512732130657</v>
      </c>
      <c r="K637" s="10">
        <v>4.8430108404124046E-2</v>
      </c>
      <c r="L637" s="247">
        <f t="shared" ref="L637:L700" si="95">K637*$L$2</f>
        <v>4.8430108404124046E-2</v>
      </c>
      <c r="M637" s="10">
        <f t="shared" ref="M637:M698" si="96">H637+I637+J637+L637</f>
        <v>12.802353869019674</v>
      </c>
      <c r="N637" s="11">
        <f t="shared" ref="N637:N698" si="97">M637/F637</f>
        <v>3.2061993160580199E-2</v>
      </c>
    </row>
    <row r="638" spans="1:14">
      <c r="A638" s="9">
        <f t="shared" ref="A638:A701" si="98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si="92"/>
        <v>4745.5</v>
      </c>
      <c r="G638" s="11">
        <v>3.2262889348929388E-2</v>
      </c>
      <c r="H638" s="18">
        <f t="shared" si="93"/>
        <v>86.417117007787837</v>
      </c>
      <c r="I638" s="10">
        <f t="shared" si="94"/>
        <v>31.775573923763591</v>
      </c>
      <c r="J638" s="10">
        <v>33.381927665997004</v>
      </c>
      <c r="K638" s="10">
        <v>0.5755699459849003</v>
      </c>
      <c r="L638" s="247">
        <f t="shared" si="95"/>
        <v>0.5755699459849003</v>
      </c>
      <c r="M638" s="10">
        <f t="shared" si="96"/>
        <v>152.15018854353335</v>
      </c>
      <c r="N638" s="11">
        <f t="shared" si="97"/>
        <v>3.2061993160580199E-2</v>
      </c>
    </row>
    <row r="639" spans="1:14">
      <c r="A639" s="9">
        <f t="shared" si="98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92"/>
        <v>418.7</v>
      </c>
      <c r="G639" s="11">
        <v>2.8465855590341866E-3</v>
      </c>
      <c r="H639" s="18">
        <f t="shared" si="93"/>
        <v>7.6246648174398404</v>
      </c>
      <c r="I639" s="10">
        <f t="shared" si="94"/>
        <v>2.8035892533726297</v>
      </c>
      <c r="J639" s="10">
        <v>2.9453193791492871</v>
      </c>
      <c r="K639" s="10">
        <v>5.0783086373169889E-2</v>
      </c>
      <c r="L639" s="247">
        <f t="shared" si="95"/>
        <v>5.0783086373169889E-2</v>
      </c>
      <c r="M639" s="10">
        <f t="shared" si="96"/>
        <v>13.424356536334926</v>
      </c>
      <c r="N639" s="11">
        <f t="shared" si="97"/>
        <v>3.2061993160580192E-2</v>
      </c>
    </row>
    <row r="640" spans="1:14">
      <c r="A640" s="9">
        <f t="shared" si="98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92"/>
        <v>1518.6</v>
      </c>
      <c r="G640" s="11">
        <v>1.0324396536778878E-2</v>
      </c>
      <c r="H640" s="18">
        <f t="shared" si="93"/>
        <v>27.654205855658329</v>
      </c>
      <c r="I640" s="10">
        <f t="shared" si="94"/>
        <v>10.168451493125568</v>
      </c>
      <c r="J640" s="10">
        <v>10.682498230657053</v>
      </c>
      <c r="K640" s="10">
        <v>0.18418723421613517</v>
      </c>
      <c r="L640" s="247">
        <f t="shared" si="95"/>
        <v>0.18418723421613517</v>
      </c>
      <c r="M640" s="10">
        <f t="shared" si="96"/>
        <v>48.689342813657085</v>
      </c>
      <c r="N640" s="11">
        <f t="shared" si="97"/>
        <v>3.2061993160580199E-2</v>
      </c>
    </row>
    <row r="641" spans="1:14">
      <c r="A641" s="9">
        <f t="shared" si="98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92"/>
        <v>1507.3</v>
      </c>
      <c r="G641" s="11">
        <v>1.0247572039962335E-2</v>
      </c>
      <c r="H641" s="18">
        <f t="shared" si="93"/>
        <v>27.448429136200318</v>
      </c>
      <c r="I641" s="10">
        <f t="shared" si="94"/>
        <v>10.092787393380858</v>
      </c>
      <c r="J641" s="10">
        <v>10.603009076168428</v>
      </c>
      <c r="K641" s="10">
        <v>0.18281668519292807</v>
      </c>
      <c r="L641" s="247">
        <f t="shared" si="95"/>
        <v>0.18281668519292807</v>
      </c>
      <c r="M641" s="10">
        <f t="shared" si="96"/>
        <v>48.327042290942529</v>
      </c>
      <c r="N641" s="11">
        <f t="shared" si="97"/>
        <v>3.2061993160580199E-2</v>
      </c>
    </row>
    <row r="642" spans="1:14">
      <c r="A642" s="9">
        <f t="shared" si="98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92"/>
        <v>512.9</v>
      </c>
      <c r="G642" s="11">
        <v>3.4870163201066021E-3</v>
      </c>
      <c r="H642" s="18">
        <f t="shared" si="93"/>
        <v>9.3400778238951379</v>
      </c>
      <c r="I642" s="10">
        <f t="shared" si="94"/>
        <v>3.4343466158462426</v>
      </c>
      <c r="J642" s="10">
        <v>3.6079634811694996</v>
      </c>
      <c r="K642" s="10">
        <v>6.2208371150701783E-2</v>
      </c>
      <c r="L642" s="247">
        <f t="shared" si="95"/>
        <v>6.2208371150701783E-2</v>
      </c>
      <c r="M642" s="10">
        <f t="shared" si="96"/>
        <v>16.444596292061583</v>
      </c>
      <c r="N642" s="11">
        <f t="shared" si="97"/>
        <v>3.2061993160580199E-2</v>
      </c>
    </row>
    <row r="643" spans="1:14">
      <c r="A643" s="9">
        <f t="shared" si="98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92"/>
        <v>304.10000000000002</v>
      </c>
      <c r="G643" s="11">
        <v>2.0674627860097832E-3</v>
      </c>
      <c r="H643" s="18">
        <f t="shared" si="93"/>
        <v>5.5377610962107848</v>
      </c>
      <c r="I643" s="10">
        <f t="shared" si="94"/>
        <v>2.0362347550767059</v>
      </c>
      <c r="J643" s="10">
        <v>2.1391727327425323</v>
      </c>
      <c r="K643" s="10">
        <v>3.688353610241453E-2</v>
      </c>
      <c r="L643" s="247">
        <f t="shared" si="95"/>
        <v>3.688353610241453E-2</v>
      </c>
      <c r="M643" s="10">
        <f t="shared" si="96"/>
        <v>9.7500521201324375</v>
      </c>
      <c r="N643" s="11">
        <f t="shared" si="97"/>
        <v>3.2061993160580192E-2</v>
      </c>
    </row>
    <row r="644" spans="1:14">
      <c r="A644" s="9">
        <f t="shared" si="98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92"/>
        <v>288.5</v>
      </c>
      <c r="G644" s="11">
        <v>1.9614041886347336E-3</v>
      </c>
      <c r="H644" s="18">
        <f t="shared" si="93"/>
        <v>5.2536799613837939</v>
      </c>
      <c r="I644" s="10">
        <f t="shared" si="94"/>
        <v>1.9317781218008212</v>
      </c>
      <c r="J644" s="10">
        <v>2.0294354929175293</v>
      </c>
      <c r="K644" s="10">
        <v>3.499145072524365E-2</v>
      </c>
      <c r="L644" s="247">
        <f t="shared" si="95"/>
        <v>3.499145072524365E-2</v>
      </c>
      <c r="M644" s="10">
        <f t="shared" si="96"/>
        <v>9.2498850268273891</v>
      </c>
      <c r="N644" s="11">
        <f t="shared" si="97"/>
        <v>3.2061993160580206E-2</v>
      </c>
    </row>
    <row r="645" spans="1:14">
      <c r="A645" s="9">
        <f t="shared" si="98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92"/>
        <v>3428.74</v>
      </c>
      <c r="G645" s="11">
        <v>2.3310727895110763E-2</v>
      </c>
      <c r="H645" s="18">
        <f t="shared" si="93"/>
        <v>62.438483988891036</v>
      </c>
      <c r="I645" s="10">
        <f t="shared" si="94"/>
        <v>22.958630562715236</v>
      </c>
      <c r="J645" s="10">
        <v>24.11926049215268</v>
      </c>
      <c r="K645" s="10">
        <v>0.41586338564877601</v>
      </c>
      <c r="L645" s="247">
        <f t="shared" si="95"/>
        <v>0.41586338564877601</v>
      </c>
      <c r="M645" s="10">
        <f t="shared" si="96"/>
        <v>109.93223842940773</v>
      </c>
      <c r="N645" s="11">
        <f t="shared" si="97"/>
        <v>3.2061993160580199E-2</v>
      </c>
    </row>
    <row r="646" spans="1:14">
      <c r="A646" s="9">
        <f t="shared" si="98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92"/>
        <v>3234.7</v>
      </c>
      <c r="G646" s="11">
        <v>2.1991522110838033E-2</v>
      </c>
      <c r="H646" s="18">
        <f t="shared" si="93"/>
        <v>58.904951719543</v>
      </c>
      <c r="I646" s="10">
        <f t="shared" si="94"/>
        <v>21.659350747275962</v>
      </c>
      <c r="J646" s="10">
        <v>22.754298055252448</v>
      </c>
      <c r="K646" s="10">
        <v>0.39232875445735049</v>
      </c>
      <c r="L646" s="247">
        <f t="shared" si="95"/>
        <v>0.39232875445735049</v>
      </c>
      <c r="M646" s="10">
        <f t="shared" si="96"/>
        <v>103.71092927652876</v>
      </c>
      <c r="N646" s="11">
        <f t="shared" si="97"/>
        <v>3.2061993160580199E-2</v>
      </c>
    </row>
    <row r="647" spans="1:14">
      <c r="A647" s="9">
        <f t="shared" si="98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92"/>
        <v>4590.05</v>
      </c>
      <c r="G647" s="11">
        <v>3.1206042620599162E-2</v>
      </c>
      <c r="H647" s="18">
        <f t="shared" si="93"/>
        <v>83.586321340553482</v>
      </c>
      <c r="I647" s="10">
        <f t="shared" si="94"/>
        <v>30.734690356921519</v>
      </c>
      <c r="J647" s="10">
        <v>32.288424208894639</v>
      </c>
      <c r="K647" s="10">
        <v>0.55671580035148904</v>
      </c>
      <c r="L647" s="247">
        <f t="shared" si="95"/>
        <v>0.55671580035148904</v>
      </c>
      <c r="M647" s="10">
        <f t="shared" si="96"/>
        <v>147.16615170672114</v>
      </c>
      <c r="N647" s="11">
        <f t="shared" si="97"/>
        <v>3.2061993160580199E-2</v>
      </c>
    </row>
    <row r="648" spans="1:14">
      <c r="A648" s="9">
        <f t="shared" si="98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92"/>
        <v>4652.09</v>
      </c>
      <c r="G648" s="11">
        <v>3.162782950400609E-2</v>
      </c>
      <c r="H648" s="18">
        <f t="shared" si="93"/>
        <v>84.716090161365443</v>
      </c>
      <c r="I648" s="10">
        <f t="shared" si="94"/>
        <v>31.150106352334074</v>
      </c>
      <c r="J648" s="10">
        <v>32.724840770352543</v>
      </c>
      <c r="K648" s="10">
        <v>0.56424047835146862</v>
      </c>
      <c r="L648" s="247">
        <f t="shared" si="95"/>
        <v>0.56424047835146862</v>
      </c>
      <c r="M648" s="10">
        <f t="shared" si="96"/>
        <v>149.15527776240353</v>
      </c>
      <c r="N648" s="11">
        <f t="shared" si="97"/>
        <v>3.2061993160580199E-2</v>
      </c>
    </row>
    <row r="649" spans="1:14">
      <c r="A649" s="9">
        <f t="shared" si="98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92"/>
        <v>4635.5</v>
      </c>
      <c r="G649" s="11">
        <v>3.1515040264874547E-2</v>
      </c>
      <c r="H649" s="18">
        <f t="shared" si="93"/>
        <v>84.413980800674423</v>
      </c>
      <c r="I649" s="10">
        <f t="shared" si="94"/>
        <v>31.039020740407988</v>
      </c>
      <c r="J649" s="10">
        <v>32.60813943646172</v>
      </c>
      <c r="K649" s="10">
        <v>0.56222831832536191</v>
      </c>
      <c r="L649" s="247">
        <f t="shared" si="95"/>
        <v>0.56222831832536191</v>
      </c>
      <c r="M649" s="10">
        <f t="shared" si="96"/>
        <v>148.62336929586951</v>
      </c>
      <c r="N649" s="11">
        <f t="shared" si="97"/>
        <v>3.2061993160580199E-2</v>
      </c>
    </row>
    <row r="650" spans="1:14">
      <c r="A650" s="9">
        <f t="shared" si="98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92"/>
        <v>760.7</v>
      </c>
      <c r="G650" s="11">
        <v>5.171716347641046E-3</v>
      </c>
      <c r="H650" s="18">
        <f t="shared" si="93"/>
        <v>13.852597388646972</v>
      </c>
      <c r="I650" s="10">
        <f t="shared" si="94"/>
        <v>5.0936000598054916</v>
      </c>
      <c r="J650" s="10">
        <v>5.351097329158975</v>
      </c>
      <c r="K650" s="10">
        <v>9.2263419641916256E-2</v>
      </c>
      <c r="L650" s="247">
        <f t="shared" si="95"/>
        <v>9.2263419641916256E-2</v>
      </c>
      <c r="M650" s="10">
        <f t="shared" si="96"/>
        <v>24.389558197253354</v>
      </c>
      <c r="N650" s="11">
        <f t="shared" si="97"/>
        <v>3.2061993160580192E-2</v>
      </c>
    </row>
    <row r="651" spans="1:14">
      <c r="A651" s="9">
        <f t="shared" si="98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92"/>
        <v>195.3</v>
      </c>
      <c r="G651" s="11">
        <v>1.3277720555991801E-3</v>
      </c>
      <c r="H651" s="18">
        <f t="shared" si="93"/>
        <v>3.5564772840840719</v>
      </c>
      <c r="I651" s="10">
        <f t="shared" si="94"/>
        <v>1.3077166973577135</v>
      </c>
      <c r="J651" s="10">
        <v>1.3738258293476375</v>
      </c>
      <c r="K651" s="10">
        <v>2.3687453471889372E-2</v>
      </c>
      <c r="L651" s="247">
        <f t="shared" si="95"/>
        <v>2.3687453471889372E-2</v>
      </c>
      <c r="M651" s="10">
        <f t="shared" si="96"/>
        <v>6.2617072642613119</v>
      </c>
      <c r="N651" s="11">
        <f t="shared" si="97"/>
        <v>3.2061993160580192E-2</v>
      </c>
    </row>
    <row r="652" spans="1:14">
      <c r="A652" s="9">
        <f t="shared" si="98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92"/>
        <v>1221.2</v>
      </c>
      <c r="G652" s="11">
        <v>8.3024845586160707E-3</v>
      </c>
      <c r="H652" s="18">
        <f t="shared" si="93"/>
        <v>22.238453964789905</v>
      </c>
      <c r="I652" s="10">
        <f t="shared" si="94"/>
        <v>8.1770795228532478</v>
      </c>
      <c r="J652" s="10">
        <v>8.5904562355316685</v>
      </c>
      <c r="K652" s="10">
        <v>0.14811632452571069</v>
      </c>
      <c r="L652" s="247">
        <f t="shared" si="95"/>
        <v>0.14811632452571069</v>
      </c>
      <c r="M652" s="10">
        <f t="shared" si="96"/>
        <v>39.15410604770053</v>
      </c>
      <c r="N652" s="11">
        <f t="shared" si="97"/>
        <v>3.2061993160580192E-2</v>
      </c>
    </row>
    <row r="653" spans="1:14">
      <c r="A653" s="9">
        <f t="shared" si="98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92"/>
        <v>967.5</v>
      </c>
      <c r="G653" s="11">
        <v>6.5776726256641408E-3</v>
      </c>
      <c r="H653" s="18">
        <f t="shared" si="93"/>
        <v>17.618493458020172</v>
      </c>
      <c r="I653" s="10">
        <f t="shared" si="94"/>
        <v>6.4783200445140174</v>
      </c>
      <c r="J653" s="10">
        <v>6.8058192006853009</v>
      </c>
      <c r="K653" s="10">
        <v>0.11734567964184828</v>
      </c>
      <c r="L653" s="247">
        <f t="shared" si="95"/>
        <v>0.11734567964184828</v>
      </c>
      <c r="M653" s="10">
        <f t="shared" si="96"/>
        <v>31.019978382861336</v>
      </c>
      <c r="N653" s="11">
        <f t="shared" si="97"/>
        <v>3.2061993160580192E-2</v>
      </c>
    </row>
    <row r="654" spans="1:14">
      <c r="A654" s="9">
        <f t="shared" si="98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92"/>
        <v>1147.9000000000001</v>
      </c>
      <c r="G654" s="11">
        <v>7.804145123514075E-3</v>
      </c>
      <c r="H654" s="18">
        <f t="shared" si="93"/>
        <v>20.903636837686157</v>
      </c>
      <c r="I654" s="10">
        <f t="shared" si="94"/>
        <v>7.6862672652172011</v>
      </c>
      <c r="J654" s="10">
        <v>8.0748318971231594</v>
      </c>
      <c r="K654" s="10">
        <v>0.13922594900349108</v>
      </c>
      <c r="L654" s="247">
        <f t="shared" si="95"/>
        <v>0.13922594900349108</v>
      </c>
      <c r="M654" s="10">
        <f t="shared" si="96"/>
        <v>36.803961949030004</v>
      </c>
      <c r="N654" s="11">
        <f t="shared" si="97"/>
        <v>3.2061993160580192E-2</v>
      </c>
    </row>
    <row r="655" spans="1:14">
      <c r="A655" s="9">
        <f t="shared" si="98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92"/>
        <v>2522.14</v>
      </c>
      <c r="G655" s="11">
        <v>1.7147091716891529E-2</v>
      </c>
      <c r="H655" s="18">
        <f t="shared" si="93"/>
        <v>45.92899957644547</v>
      </c>
      <c r="I655" s="10">
        <f t="shared" si="94"/>
        <v>16.888093144258999</v>
      </c>
      <c r="J655" s="10">
        <v>17.741838593091909</v>
      </c>
      <c r="K655" s="10">
        <v>0.30590411622934488</v>
      </c>
      <c r="L655" s="247">
        <f t="shared" si="95"/>
        <v>0.30590411622934488</v>
      </c>
      <c r="M655" s="10">
        <f t="shared" si="96"/>
        <v>80.864835430025721</v>
      </c>
      <c r="N655" s="11">
        <f t="shared" si="97"/>
        <v>3.2061993160580192E-2</v>
      </c>
    </row>
    <row r="656" spans="1:14">
      <c r="A656" s="9">
        <f t="shared" si="98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92"/>
        <v>5364.3</v>
      </c>
      <c r="G656" s="11">
        <v>3.6469880378139689E-2</v>
      </c>
      <c r="H656" s="18">
        <f t="shared" si="93"/>
        <v>97.685668689258506</v>
      </c>
      <c r="I656" s="10">
        <f t="shared" si="94"/>
        <v>35.919020377040354</v>
      </c>
      <c r="J656" s="10">
        <v>37.734838179055465</v>
      </c>
      <c r="K656" s="10">
        <v>0.65062266594601204</v>
      </c>
      <c r="L656" s="247">
        <f t="shared" si="95"/>
        <v>0.65062266594601204</v>
      </c>
      <c r="M656" s="10">
        <f t="shared" si="96"/>
        <v>171.99014991130034</v>
      </c>
      <c r="N656" s="11">
        <f t="shared" si="97"/>
        <v>3.2061993160580192E-2</v>
      </c>
    </row>
    <row r="657" spans="1:14">
      <c r="A657" s="9">
        <f t="shared" si="98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92"/>
        <v>1516</v>
      </c>
      <c r="G657" s="11">
        <v>1.0306720103883036E-2</v>
      </c>
      <c r="H657" s="18">
        <f t="shared" si="93"/>
        <v>27.606858999853831</v>
      </c>
      <c r="I657" s="10">
        <f t="shared" si="94"/>
        <v>10.151042054246254</v>
      </c>
      <c r="J657" s="10">
        <v>10.664208690686218</v>
      </c>
      <c r="K657" s="10">
        <v>0.18387188665327336</v>
      </c>
      <c r="L657" s="247">
        <f t="shared" si="95"/>
        <v>0.18387188665327336</v>
      </c>
      <c r="M657" s="10">
        <f t="shared" si="96"/>
        <v>48.605981631439576</v>
      </c>
      <c r="N657" s="11">
        <f t="shared" si="97"/>
        <v>3.2061993160580192E-2</v>
      </c>
    </row>
    <row r="658" spans="1:14">
      <c r="A658" s="9">
        <f t="shared" si="98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92"/>
        <v>2999.5</v>
      </c>
      <c r="G658" s="11">
        <v>2.0392484796568053E-2</v>
      </c>
      <c r="H658" s="18">
        <f t="shared" si="93"/>
        <v>54.621882302151434</v>
      </c>
      <c r="I658" s="10">
        <f t="shared" si="94"/>
        <v>20.084466122501084</v>
      </c>
      <c r="J658" s="10">
        <v>21.099798131737014</v>
      </c>
      <c r="K658" s="10">
        <v>0.36380192877077405</v>
      </c>
      <c r="L658" s="247">
        <f t="shared" si="95"/>
        <v>0.36380192877077405</v>
      </c>
      <c r="M658" s="10">
        <f t="shared" si="96"/>
        <v>96.169948485160305</v>
      </c>
      <c r="N658" s="11">
        <f t="shared" si="97"/>
        <v>3.2061993160580199E-2</v>
      </c>
    </row>
    <row r="659" spans="1:14">
      <c r="A659" s="9">
        <f t="shared" si="98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92"/>
        <v>4518</v>
      </c>
      <c r="G659" s="11">
        <v>3.0716201470543242E-2</v>
      </c>
      <c r="H659" s="18">
        <f t="shared" si="93"/>
        <v>82.274267124894195</v>
      </c>
      <c r="I659" s="10">
        <f t="shared" si="94"/>
        <v>30.252248021823597</v>
      </c>
      <c r="J659" s="10">
        <v>31.781592918549034</v>
      </c>
      <c r="K659" s="10">
        <v>0.5479770342344914</v>
      </c>
      <c r="L659" s="247">
        <f t="shared" si="95"/>
        <v>0.5479770342344914</v>
      </c>
      <c r="M659" s="10">
        <f t="shared" si="96"/>
        <v>144.85608509950131</v>
      </c>
      <c r="N659" s="11">
        <f t="shared" si="97"/>
        <v>3.2061993160580192E-2</v>
      </c>
    </row>
    <row r="660" spans="1:14">
      <c r="A660" s="9">
        <f t="shared" si="98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92"/>
        <v>4688</v>
      </c>
      <c r="G660" s="11">
        <v>3.1871968236809808E-2</v>
      </c>
      <c r="H660" s="18">
        <f t="shared" si="93"/>
        <v>85.370023081342183</v>
      </c>
      <c r="I660" s="10">
        <f t="shared" si="94"/>
        <v>31.390557487009524</v>
      </c>
      <c r="J660" s="10">
        <v>32.977447455103558</v>
      </c>
      <c r="K660" s="10">
        <v>0.56859591334468695</v>
      </c>
      <c r="L660" s="247">
        <f t="shared" si="95"/>
        <v>0.56859591334468695</v>
      </c>
      <c r="M660" s="10">
        <f t="shared" si="96"/>
        <v>150.30662393679998</v>
      </c>
      <c r="N660" s="11">
        <f t="shared" si="97"/>
        <v>3.2061993160580199E-2</v>
      </c>
    </row>
    <row r="661" spans="1:14">
      <c r="A661" s="9">
        <f t="shared" si="98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92"/>
        <v>3216</v>
      </c>
      <c r="G661" s="11">
        <v>2.1864387766548709E-2</v>
      </c>
      <c r="H661" s="18">
        <f t="shared" si="93"/>
        <v>58.564418564333721</v>
      </c>
      <c r="I661" s="10">
        <f t="shared" si="94"/>
        <v>21.53413670610551</v>
      </c>
      <c r="J661" s="10">
        <v>22.62275405623145</v>
      </c>
      <c r="K661" s="10">
        <v>0.39006067775522896</v>
      </c>
      <c r="L661" s="247">
        <f t="shared" si="95"/>
        <v>0.39006067775522896</v>
      </c>
      <c r="M661" s="10">
        <f t="shared" si="96"/>
        <v>103.11137000442591</v>
      </c>
      <c r="N661" s="11">
        <f t="shared" si="97"/>
        <v>3.2061993160580192E-2</v>
      </c>
    </row>
    <row r="662" spans="1:14">
      <c r="A662" s="9">
        <f t="shared" si="98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92"/>
        <v>5793.85</v>
      </c>
      <c r="G662" s="11">
        <v>3.9390231051373834E-2</v>
      </c>
      <c r="H662" s="18">
        <f t="shared" si="93"/>
        <v>105.50791557803636</v>
      </c>
      <c r="I662" s="10">
        <f t="shared" si="94"/>
        <v>38.795260558043971</v>
      </c>
      <c r="J662" s="10">
        <v>40.756481215390735</v>
      </c>
      <c r="K662" s="10">
        <v>0.70272172195650917</v>
      </c>
      <c r="L662" s="247">
        <f t="shared" si="95"/>
        <v>0.70272172195650917</v>
      </c>
      <c r="M662" s="10">
        <f t="shared" si="96"/>
        <v>185.76237907342758</v>
      </c>
      <c r="N662" s="11">
        <f t="shared" si="97"/>
        <v>3.2061993160580199E-2</v>
      </c>
    </row>
    <row r="663" spans="1:14">
      <c r="A663" s="9">
        <f t="shared" si="98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92"/>
        <v>5920.8</v>
      </c>
      <c r="G663" s="11">
        <v>4.0253316880653485E-2</v>
      </c>
      <c r="H663" s="18">
        <f t="shared" si="93"/>
        <v>107.81971686433678</v>
      </c>
      <c r="I663" s="10">
        <f t="shared" si="94"/>
        <v>39.645309891016637</v>
      </c>
      <c r="J663" s="10">
        <v>41.649503176658946</v>
      </c>
      <c r="K663" s="10">
        <v>0.71811917315085816</v>
      </c>
      <c r="L663" s="247">
        <f t="shared" si="95"/>
        <v>0.71811917315085816</v>
      </c>
      <c r="M663" s="10">
        <f t="shared" si="96"/>
        <v>189.83264910516323</v>
      </c>
      <c r="N663" s="11">
        <f t="shared" si="97"/>
        <v>3.2061993160580199E-2</v>
      </c>
    </row>
    <row r="664" spans="1:14">
      <c r="A664" s="9">
        <f t="shared" si="98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92"/>
        <v>5856.4</v>
      </c>
      <c r="G664" s="11">
        <v>3.9815485235079558E-2</v>
      </c>
      <c r="H664" s="18">
        <f t="shared" si="93"/>
        <v>106.64697166671766</v>
      </c>
      <c r="I664" s="10">
        <f t="shared" si="94"/>
        <v>39.214091481852087</v>
      </c>
      <c r="J664" s="10">
        <v>41.196485340458288</v>
      </c>
      <c r="K664" s="10">
        <v>0.71030825659381935</v>
      </c>
      <c r="L664" s="247">
        <f t="shared" si="95"/>
        <v>0.71030825659381935</v>
      </c>
      <c r="M664" s="10">
        <f t="shared" si="96"/>
        <v>187.76785674562183</v>
      </c>
      <c r="N664" s="11">
        <f t="shared" si="97"/>
        <v>3.2061993160580192E-2</v>
      </c>
    </row>
    <row r="665" spans="1:14">
      <c r="A665" s="9">
        <f t="shared" si="98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92"/>
        <v>161.19999999999999</v>
      </c>
      <c r="G665" s="11">
        <v>1.0959388395421802E-3</v>
      </c>
      <c r="H665" s="18">
        <f t="shared" si="93"/>
        <v>2.9355050598789161</v>
      </c>
      <c r="I665" s="10">
        <f t="shared" si="94"/>
        <v>1.0793852105174775</v>
      </c>
      <c r="J665" s="10">
        <v>1.1339514781917006</v>
      </c>
      <c r="K665" s="10">
        <v>1.9551548897432495E-2</v>
      </c>
      <c r="L665" s="247">
        <f t="shared" si="95"/>
        <v>1.9551548897432495E-2</v>
      </c>
      <c r="M665" s="10">
        <f t="shared" si="96"/>
        <v>5.168393297485526</v>
      </c>
      <c r="N665" s="11">
        <f t="shared" si="97"/>
        <v>3.2061993160580185E-2</v>
      </c>
    </row>
    <row r="666" spans="1:14">
      <c r="A666" s="9">
        <f t="shared" si="98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92"/>
        <v>2414.8000000000002</v>
      </c>
      <c r="G666" s="11">
        <v>1.6417326983414748E-2</v>
      </c>
      <c r="H666" s="18">
        <f t="shared" si="93"/>
        <v>43.974302844885912</v>
      </c>
      <c r="I666" s="10">
        <f t="shared" si="94"/>
        <v>16.16935115606455</v>
      </c>
      <c r="J666" s="10">
        <v>16.98676196983449</v>
      </c>
      <c r="K666" s="10">
        <v>0.2928851133841191</v>
      </c>
      <c r="L666" s="247">
        <f t="shared" si="95"/>
        <v>0.2928851133841191</v>
      </c>
      <c r="M666" s="10">
        <f t="shared" si="96"/>
        <v>77.423301084169069</v>
      </c>
      <c r="N666" s="11">
        <f t="shared" si="97"/>
        <v>3.2061993160580199E-2</v>
      </c>
    </row>
    <row r="667" spans="1:14">
      <c r="A667" s="9">
        <f t="shared" si="98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92"/>
        <v>1474.5</v>
      </c>
      <c r="G667" s="11">
        <v>1.0024577040353257E-2</v>
      </c>
      <c r="H667" s="18">
        <f t="shared" si="93"/>
        <v>26.851130339897413</v>
      </c>
      <c r="I667" s="10">
        <f t="shared" si="94"/>
        <v>9.8731606259802795</v>
      </c>
      <c r="J667" s="10">
        <v>10.37227949499791</v>
      </c>
      <c r="K667" s="10">
        <v>0.17883845439990209</v>
      </c>
      <c r="L667" s="247">
        <f t="shared" si="95"/>
        <v>0.17883845439990209</v>
      </c>
      <c r="M667" s="10">
        <f t="shared" si="96"/>
        <v>47.275408915275506</v>
      </c>
      <c r="N667" s="11">
        <f t="shared" si="97"/>
        <v>3.2061993160580199E-2</v>
      </c>
    </row>
    <row r="668" spans="1:14">
      <c r="A668" s="9">
        <f t="shared" si="98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92"/>
        <v>3142.9</v>
      </c>
      <c r="G668" s="11">
        <v>2.1367408057054088E-2</v>
      </c>
      <c r="H668" s="18">
        <f t="shared" si="93"/>
        <v>57.23324350306109</v>
      </c>
      <c r="I668" s="10">
        <f t="shared" si="94"/>
        <v>21.044663636075565</v>
      </c>
      <c r="J668" s="10">
        <v>22.108536605513009</v>
      </c>
      <c r="K668" s="10">
        <v>0.38119455973784494</v>
      </c>
      <c r="L668" s="247">
        <f t="shared" si="95"/>
        <v>0.38119455973784494</v>
      </c>
      <c r="M668" s="10">
        <f t="shared" si="96"/>
        <v>100.76763830438752</v>
      </c>
      <c r="N668" s="11">
        <f t="shared" si="97"/>
        <v>3.2061993160580199E-2</v>
      </c>
    </row>
    <row r="669" spans="1:14">
      <c r="A669" s="9">
        <f t="shared" si="98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92"/>
        <v>3236.6000000000004</v>
      </c>
      <c r="G669" s="11">
        <v>2.2004439504108072E-2</v>
      </c>
      <c r="H669" s="18">
        <f t="shared" si="93"/>
        <v>58.9395513449386</v>
      </c>
      <c r="I669" s="10">
        <f t="shared" si="94"/>
        <v>21.672073029533927</v>
      </c>
      <c r="J669" s="10">
        <v>22.76766348830806</v>
      </c>
      <c r="K669" s="10">
        <v>0.39255920075328798</v>
      </c>
      <c r="L669" s="247">
        <f t="shared" si="95"/>
        <v>0.39255920075328798</v>
      </c>
      <c r="M669" s="10">
        <f t="shared" si="96"/>
        <v>103.77184706353387</v>
      </c>
      <c r="N669" s="11">
        <f t="shared" si="97"/>
        <v>3.2061993160580192E-2</v>
      </c>
    </row>
    <row r="670" spans="1:14">
      <c r="A670" s="9">
        <f t="shared" si="98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92"/>
        <v>3226.9</v>
      </c>
      <c r="G670" s="11">
        <v>2.1938492812150507E-2</v>
      </c>
      <c r="H670" s="18">
        <f t="shared" si="93"/>
        <v>58.762911152129504</v>
      </c>
      <c r="I670" s="10">
        <f t="shared" si="94"/>
        <v>21.607122430638022</v>
      </c>
      <c r="J670" s="10">
        <v>22.699429435339948</v>
      </c>
      <c r="K670" s="10">
        <v>0.39138271176876505</v>
      </c>
      <c r="L670" s="247">
        <f t="shared" si="95"/>
        <v>0.39138271176876505</v>
      </c>
      <c r="M670" s="10">
        <f t="shared" si="96"/>
        <v>103.46084572987624</v>
      </c>
      <c r="N670" s="11">
        <f t="shared" si="97"/>
        <v>3.2061993160580199E-2</v>
      </c>
    </row>
    <row r="671" spans="1:14">
      <c r="A671" s="9">
        <f t="shared" si="98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92"/>
        <v>4204.75</v>
      </c>
      <c r="G671" s="11">
        <v>2.8586531237996173E-2</v>
      </c>
      <c r="H671" s="18">
        <f t="shared" si="93"/>
        <v>76.569881516909902</v>
      </c>
      <c r="I671" s="10">
        <f t="shared" si="94"/>
        <v>28.154745433767772</v>
      </c>
      <c r="J671" s="10">
        <v>29.578055073986068</v>
      </c>
      <c r="K671" s="10">
        <v>0.50998371728585168</v>
      </c>
      <c r="L671" s="247">
        <f t="shared" si="95"/>
        <v>0.50998371728585168</v>
      </c>
      <c r="M671" s="10">
        <f t="shared" si="96"/>
        <v>134.81266574194959</v>
      </c>
      <c r="N671" s="11">
        <f t="shared" si="97"/>
        <v>3.2061993160580199E-2</v>
      </c>
    </row>
    <row r="672" spans="1:14">
      <c r="A672" s="9">
        <f t="shared" si="98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92"/>
        <v>1489.2</v>
      </c>
      <c r="G672" s="11">
        <v>1.012451687249513E-2</v>
      </c>
      <c r="H672" s="18">
        <f t="shared" si="93"/>
        <v>27.118822178484383</v>
      </c>
      <c r="I672" s="10">
        <f t="shared" si="94"/>
        <v>9.9715909150287079</v>
      </c>
      <c r="J672" s="10">
        <v>10.475685740217623</v>
      </c>
      <c r="K672" s="10">
        <v>0.18062138100531311</v>
      </c>
      <c r="L672" s="247">
        <f t="shared" si="95"/>
        <v>0.18062138100531311</v>
      </c>
      <c r="M672" s="10">
        <f t="shared" si="96"/>
        <v>47.74672021473603</v>
      </c>
      <c r="N672" s="11">
        <f t="shared" si="97"/>
        <v>3.2061993160580199E-2</v>
      </c>
    </row>
    <row r="673" spans="1:14">
      <c r="A673" s="9">
        <f t="shared" si="98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92"/>
        <v>4047.96</v>
      </c>
      <c r="G673" s="11">
        <v>2.7520574348096554E-2</v>
      </c>
      <c r="H673" s="18">
        <f t="shared" si="93"/>
        <v>73.714684008607065</v>
      </c>
      <c r="I673" s="10">
        <f t="shared" si="94"/>
        <v>27.104889309964818</v>
      </c>
      <c r="J673" s="10">
        <v>28.475125469360282</v>
      </c>
      <c r="K673" s="10">
        <v>0.49096704637004251</v>
      </c>
      <c r="L673" s="247">
        <f t="shared" si="95"/>
        <v>0.49096704637004251</v>
      </c>
      <c r="M673" s="10">
        <f t="shared" si="96"/>
        <v>129.78566583430219</v>
      </c>
      <c r="N673" s="11">
        <f t="shared" si="97"/>
        <v>3.2061993160580192E-2</v>
      </c>
    </row>
    <row r="674" spans="1:14">
      <c r="A674" s="9">
        <f t="shared" si="98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92"/>
        <v>308</v>
      </c>
      <c r="G674" s="11">
        <v>2.0939774353535457E-3</v>
      </c>
      <c r="H674" s="18">
        <f t="shared" si="93"/>
        <v>5.6087813799175334</v>
      </c>
      <c r="I674" s="10">
        <f t="shared" si="94"/>
        <v>2.0623489133956774</v>
      </c>
      <c r="J674" s="10">
        <v>2.1666070426987831</v>
      </c>
      <c r="K674" s="10">
        <v>3.7356557446707253E-2</v>
      </c>
      <c r="L674" s="247">
        <f t="shared" si="95"/>
        <v>3.7356557446707253E-2</v>
      </c>
      <c r="M674" s="10">
        <f t="shared" si="96"/>
        <v>9.8750938934587005</v>
      </c>
      <c r="N674" s="11">
        <f t="shared" si="97"/>
        <v>3.2061993160580199E-2</v>
      </c>
    </row>
    <row r="675" spans="1:14">
      <c r="A675" s="9">
        <f t="shared" si="98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92"/>
        <v>157.54</v>
      </c>
      <c r="G675" s="11">
        <v>1.0710558609272648E-3</v>
      </c>
      <c r="H675" s="18">
        <f t="shared" si="93"/>
        <v>2.8688552551695068</v>
      </c>
      <c r="I675" s="10">
        <f t="shared" si="94"/>
        <v>1.0548780773258277</v>
      </c>
      <c r="J675" s="10">
        <v>1.108205433463527</v>
      </c>
      <c r="K675" s="10">
        <v>1.9107636558942404E-2</v>
      </c>
      <c r="L675" s="247">
        <f t="shared" si="95"/>
        <v>1.9107636558942404E-2</v>
      </c>
      <c r="M675" s="10">
        <f t="shared" si="96"/>
        <v>5.0510464025178043</v>
      </c>
      <c r="N675" s="11">
        <f t="shared" si="97"/>
        <v>3.2061993160580199E-2</v>
      </c>
    </row>
    <row r="676" spans="1:14">
      <c r="A676" s="9">
        <f t="shared" si="98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92"/>
        <v>547.4</v>
      </c>
      <c r="G676" s="11">
        <v>3.7215689873783468E-3</v>
      </c>
      <c r="H676" s="18">
        <f t="shared" si="93"/>
        <v>9.9683341797625236</v>
      </c>
      <c r="I676" s="10">
        <f t="shared" si="94"/>
        <v>3.6653564778986802</v>
      </c>
      <c r="J676" s="10">
        <v>3.8506516077055646</v>
      </c>
      <c r="K676" s="10">
        <v>6.6392790734829704E-2</v>
      </c>
      <c r="L676" s="247">
        <f t="shared" si="95"/>
        <v>6.6392790734829704E-2</v>
      </c>
      <c r="M676" s="10">
        <f t="shared" si="96"/>
        <v>17.550735056101598</v>
      </c>
      <c r="N676" s="11">
        <f t="shared" si="97"/>
        <v>3.2061993160580192E-2</v>
      </c>
    </row>
    <row r="677" spans="1:14">
      <c r="A677" s="9">
        <f t="shared" si="98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92"/>
        <v>307.3</v>
      </c>
      <c r="G677" s="11">
        <v>2.0892183957277421E-3</v>
      </c>
      <c r="H677" s="18">
        <f t="shared" si="93"/>
        <v>5.5960341495086299</v>
      </c>
      <c r="I677" s="10">
        <f t="shared" si="94"/>
        <v>2.0576617567743232</v>
      </c>
      <c r="J677" s="10">
        <v>2.161682935783559</v>
      </c>
      <c r="K677" s="10">
        <v>3.7271656179782918E-2</v>
      </c>
      <c r="L677" s="247">
        <f t="shared" si="95"/>
        <v>3.7271656179782918E-2</v>
      </c>
      <c r="M677" s="10">
        <f t="shared" si="96"/>
        <v>9.8526504982462946</v>
      </c>
      <c r="N677" s="11">
        <f t="shared" si="97"/>
        <v>3.2061993160580199E-2</v>
      </c>
    </row>
    <row r="678" spans="1:14">
      <c r="A678" s="9">
        <f t="shared" si="98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92"/>
        <v>137.69999999999999</v>
      </c>
      <c r="G678" s="11">
        <v>9.3617108067591947E-4</v>
      </c>
      <c r="H678" s="18">
        <f t="shared" si="93"/>
        <v>2.5075623247228709</v>
      </c>
      <c r="I678" s="10">
        <f t="shared" si="94"/>
        <v>0.92203066680059964</v>
      </c>
      <c r="J678" s="10">
        <v>0.96864217460916369</v>
      </c>
      <c r="K678" s="10">
        <v>1.6701292079258405E-2</v>
      </c>
      <c r="L678" s="247">
        <f t="shared" si="95"/>
        <v>1.6701292079258405E-2</v>
      </c>
      <c r="M678" s="10">
        <f t="shared" si="96"/>
        <v>4.4149364582118924</v>
      </c>
      <c r="N678" s="11">
        <f t="shared" si="97"/>
        <v>3.2061993160580192E-2</v>
      </c>
    </row>
    <row r="679" spans="1:14">
      <c r="A679" s="9">
        <f t="shared" si="98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92"/>
        <v>536.1</v>
      </c>
      <c r="G679" s="11">
        <v>3.6447444905618048E-3</v>
      </c>
      <c r="H679" s="18">
        <f t="shared" si="93"/>
        <v>9.762557460304512</v>
      </c>
      <c r="I679" s="10">
        <f t="shared" si="94"/>
        <v>3.5896923781539694</v>
      </c>
      <c r="J679" s="10">
        <v>3.7711624532169408</v>
      </c>
      <c r="K679" s="10">
        <v>6.5022241711622603E-2</v>
      </c>
      <c r="L679" s="247">
        <f t="shared" si="95"/>
        <v>6.5022241711622603E-2</v>
      </c>
      <c r="M679" s="10">
        <f t="shared" si="96"/>
        <v>17.188434533387046</v>
      </c>
      <c r="N679" s="11">
        <f t="shared" si="97"/>
        <v>3.2061993160580199E-2</v>
      </c>
    </row>
    <row r="680" spans="1:14">
      <c r="A680" s="9">
        <f t="shared" si="98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92"/>
        <v>4434.25</v>
      </c>
      <c r="G680" s="11">
        <v>3.0146816372456038E-2</v>
      </c>
      <c r="H680" s="18">
        <f t="shared" si="93"/>
        <v>80.749152058114674</v>
      </c>
      <c r="I680" s="10">
        <f t="shared" si="94"/>
        <v>29.691463211768767</v>
      </c>
      <c r="J680" s="10">
        <v>31.192458698334676</v>
      </c>
      <c r="K680" s="10">
        <v>0.5378192040846157</v>
      </c>
      <c r="L680" s="247">
        <f t="shared" si="95"/>
        <v>0.5378192040846157</v>
      </c>
      <c r="M680" s="10">
        <f t="shared" si="96"/>
        <v>142.17089317230275</v>
      </c>
      <c r="N680" s="11">
        <f t="shared" si="97"/>
        <v>3.2061993160580199E-2</v>
      </c>
    </row>
    <row r="681" spans="1:14">
      <c r="A681" s="9">
        <f t="shared" si="98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92"/>
        <v>349</v>
      </c>
      <c r="G681" s="11">
        <v>2.3727211848648942E-3</v>
      </c>
      <c r="H681" s="18">
        <f t="shared" si="93"/>
        <v>6.3554048752961654</v>
      </c>
      <c r="I681" s="10">
        <f t="shared" si="94"/>
        <v>2.3368823726464001</v>
      </c>
      <c r="J681" s="10">
        <v>2.455019019161933</v>
      </c>
      <c r="K681" s="10">
        <v>4.2329345937989711E-2</v>
      </c>
      <c r="L681" s="247">
        <f t="shared" si="95"/>
        <v>4.2329345937989711E-2</v>
      </c>
      <c r="M681" s="10">
        <f t="shared" si="96"/>
        <v>11.189635613042489</v>
      </c>
      <c r="N681" s="11">
        <f t="shared" si="97"/>
        <v>3.2061993160580199E-2</v>
      </c>
    </row>
    <row r="682" spans="1:14">
      <c r="A682" s="9">
        <f t="shared" si="98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92"/>
        <v>406.5</v>
      </c>
      <c r="G682" s="11">
        <v>2.7636422969844684E-3</v>
      </c>
      <c r="H682" s="18">
        <f t="shared" si="93"/>
        <v>7.4024988017418085</v>
      </c>
      <c r="I682" s="10">
        <f t="shared" si="94"/>
        <v>2.721898809400463</v>
      </c>
      <c r="J682" s="10">
        <v>2.8594992300553748</v>
      </c>
      <c r="K682" s="10">
        <v>4.9303378578202918E-2</v>
      </c>
      <c r="L682" s="247">
        <f t="shared" si="95"/>
        <v>4.9303378578202918E-2</v>
      </c>
      <c r="M682" s="10">
        <f t="shared" si="96"/>
        <v>13.03320021977585</v>
      </c>
      <c r="N682" s="11">
        <f t="shared" si="97"/>
        <v>3.2061993160580199E-2</v>
      </c>
    </row>
    <row r="683" spans="1:14">
      <c r="A683" s="9">
        <f t="shared" si="98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92"/>
        <v>404.1</v>
      </c>
      <c r="G683" s="11">
        <v>2.7473255896959996E-3</v>
      </c>
      <c r="H683" s="18">
        <f t="shared" si="93"/>
        <v>7.3587940117684267</v>
      </c>
      <c r="I683" s="10">
        <f t="shared" si="94"/>
        <v>2.7058285581272505</v>
      </c>
      <c r="J683" s="10">
        <v>2.8426165777746051</v>
      </c>
      <c r="K683" s="10">
        <v>4.9012288520176632E-2</v>
      </c>
      <c r="L683" s="247">
        <f t="shared" si="95"/>
        <v>4.9012288520176632E-2</v>
      </c>
      <c r="M683" s="10">
        <f t="shared" si="96"/>
        <v>12.956251436190458</v>
      </c>
      <c r="N683" s="11">
        <f t="shared" si="97"/>
        <v>3.2061993160580199E-2</v>
      </c>
    </row>
    <row r="684" spans="1:14">
      <c r="A684" s="9">
        <f t="shared" si="98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92"/>
        <v>408.5</v>
      </c>
      <c r="G684" s="11">
        <v>2.7772395530581929E-3</v>
      </c>
      <c r="H684" s="18">
        <f t="shared" si="93"/>
        <v>7.4389194600529622</v>
      </c>
      <c r="I684" s="10">
        <f t="shared" si="94"/>
        <v>2.7352906854614742</v>
      </c>
      <c r="J684" s="10">
        <v>2.8735681069560162</v>
      </c>
      <c r="K684" s="10">
        <v>4.9545953626558163E-2</v>
      </c>
      <c r="L684" s="247">
        <f t="shared" si="95"/>
        <v>4.9545953626558163E-2</v>
      </c>
      <c r="M684" s="10">
        <f t="shared" si="96"/>
        <v>13.09732420609701</v>
      </c>
      <c r="N684" s="11">
        <f t="shared" si="97"/>
        <v>3.2061993160580199E-2</v>
      </c>
    </row>
    <row r="685" spans="1:14">
      <c r="A685" s="9">
        <f t="shared" si="98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92"/>
        <v>1814.6</v>
      </c>
      <c r="G685" s="11">
        <v>1.2336790435690076E-2</v>
      </c>
      <c r="H685" s="18">
        <f t="shared" si="93"/>
        <v>33.044463285708943</v>
      </c>
      <c r="I685" s="10">
        <f t="shared" si="94"/>
        <v>12.150449150155179</v>
      </c>
      <c r="J685" s="10">
        <v>12.764692011951986</v>
      </c>
      <c r="K685" s="10">
        <v>0.22008834137271097</v>
      </c>
      <c r="L685" s="247">
        <f t="shared" si="95"/>
        <v>0.22008834137271097</v>
      </c>
      <c r="M685" s="10">
        <f t="shared" si="96"/>
        <v>58.17969278918882</v>
      </c>
      <c r="N685" s="11">
        <f t="shared" si="97"/>
        <v>3.2061993160580199E-2</v>
      </c>
    </row>
    <row r="686" spans="1:14">
      <c r="A686" s="9">
        <f t="shared" si="98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92"/>
        <v>358.3</v>
      </c>
      <c r="G686" s="11">
        <v>2.4359484256077125E-3</v>
      </c>
      <c r="H686" s="18">
        <f t="shared" si="93"/>
        <v>6.5247609364430268</v>
      </c>
      <c r="I686" s="10">
        <f t="shared" si="94"/>
        <v>2.3991545963301011</v>
      </c>
      <c r="J686" s="10">
        <v>2.5204392967499158</v>
      </c>
      <c r="K686" s="10">
        <v>4.3457319912841588E-2</v>
      </c>
      <c r="L686" s="247">
        <f t="shared" si="95"/>
        <v>4.3457319912841588E-2</v>
      </c>
      <c r="M686" s="10">
        <f t="shared" si="96"/>
        <v>11.487812149435884</v>
      </c>
      <c r="N686" s="11">
        <f t="shared" si="97"/>
        <v>3.2061993160580192E-2</v>
      </c>
    </row>
    <row r="687" spans="1:14">
      <c r="A687" s="9">
        <f t="shared" si="98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92"/>
        <v>341</v>
      </c>
      <c r="G687" s="11">
        <v>2.3183321605699967E-3</v>
      </c>
      <c r="H687" s="18">
        <f t="shared" si="93"/>
        <v>6.2097222420515541</v>
      </c>
      <c r="I687" s="10">
        <f t="shared" si="94"/>
        <v>2.2833148684023565</v>
      </c>
      <c r="J687" s="10">
        <v>2.3987435115593669</v>
      </c>
      <c r="K687" s="10">
        <v>4.1359045744568744E-2</v>
      </c>
      <c r="L687" s="247">
        <f t="shared" si="95"/>
        <v>4.1359045744568744E-2</v>
      </c>
      <c r="M687" s="10">
        <f t="shared" si="96"/>
        <v>10.933139667757846</v>
      </c>
      <c r="N687" s="11">
        <f t="shared" si="97"/>
        <v>3.2061993160580192E-2</v>
      </c>
    </row>
    <row r="688" spans="1:14">
      <c r="A688" s="9">
        <f t="shared" si="98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92"/>
        <v>2259.8000000000002</v>
      </c>
      <c r="G688" s="11">
        <v>1.5363539637701113E-2</v>
      </c>
      <c r="H688" s="18">
        <f t="shared" si="93"/>
        <v>41.151701825771568</v>
      </c>
      <c r="I688" s="10">
        <f t="shared" si="94"/>
        <v>15.131480761336206</v>
      </c>
      <c r="J688" s="10">
        <v>15.896424010034776</v>
      </c>
      <c r="K688" s="10">
        <v>0.27408554713658784</v>
      </c>
      <c r="L688" s="247">
        <f t="shared" si="95"/>
        <v>0.27408554713658784</v>
      </c>
      <c r="M688" s="10">
        <f t="shared" si="96"/>
        <v>72.453692144279145</v>
      </c>
      <c r="N688" s="11">
        <f t="shared" si="97"/>
        <v>3.2061993160580199E-2</v>
      </c>
    </row>
    <row r="689" spans="1:14">
      <c r="A689" s="9">
        <f t="shared" si="98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92"/>
        <v>383.21</v>
      </c>
      <c r="G689" s="11">
        <v>2.6053022500059485E-3</v>
      </c>
      <c r="H689" s="18">
        <f t="shared" si="93"/>
        <v>6.9783802357084337</v>
      </c>
      <c r="I689" s="10">
        <f t="shared" si="94"/>
        <v>2.5659504126699915</v>
      </c>
      <c r="J689" s="10">
        <v>2.6956671585474048</v>
      </c>
      <c r="K689" s="10">
        <v>4.647859214010612E-2</v>
      </c>
      <c r="L689" s="247">
        <f t="shared" si="95"/>
        <v>4.647859214010612E-2</v>
      </c>
      <c r="M689" s="10">
        <f t="shared" si="96"/>
        <v>12.286476399065936</v>
      </c>
      <c r="N689" s="11">
        <f t="shared" si="97"/>
        <v>3.2061993160580199E-2</v>
      </c>
    </row>
    <row r="690" spans="1:14">
      <c r="A690" s="9">
        <f t="shared" si="98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92"/>
        <v>122.4</v>
      </c>
      <c r="G690" s="11">
        <v>8.3215207171192856E-4</v>
      </c>
      <c r="H690" s="18">
        <f t="shared" si="93"/>
        <v>2.2289442886425523</v>
      </c>
      <c r="I690" s="10">
        <f t="shared" si="94"/>
        <v>0.81958281493386653</v>
      </c>
      <c r="J690" s="10">
        <v>0.86101526631925673</v>
      </c>
      <c r="K690" s="10">
        <v>1.4845592959340806E-2</v>
      </c>
      <c r="L690" s="247">
        <f t="shared" si="95"/>
        <v>1.4845592959340806E-2</v>
      </c>
      <c r="M690" s="10">
        <f t="shared" si="96"/>
        <v>3.9243879628550169</v>
      </c>
      <c r="N690" s="11">
        <f t="shared" si="97"/>
        <v>3.2061993160580199E-2</v>
      </c>
    </row>
    <row r="691" spans="1:14">
      <c r="A691" s="9">
        <f t="shared" si="98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92"/>
        <v>186.3</v>
      </c>
      <c r="G691" s="11">
        <v>1.2665844032674206E-3</v>
      </c>
      <c r="H691" s="18">
        <f t="shared" si="93"/>
        <v>3.3925843216838842</v>
      </c>
      <c r="I691" s="10">
        <f t="shared" si="94"/>
        <v>1.2474532550831643</v>
      </c>
      <c r="J691" s="10">
        <v>1.310515883294751</v>
      </c>
      <c r="K691" s="10">
        <v>2.2595865754290782E-2</v>
      </c>
      <c r="L691" s="247">
        <f t="shared" si="95"/>
        <v>2.2595865754290782E-2</v>
      </c>
      <c r="M691" s="10">
        <f t="shared" si="96"/>
        <v>5.9731493258160899</v>
      </c>
      <c r="N691" s="11">
        <f t="shared" si="97"/>
        <v>3.2061993160580192E-2</v>
      </c>
    </row>
    <row r="692" spans="1:14">
      <c r="A692" s="9">
        <f t="shared" si="98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92"/>
        <v>989.04</v>
      </c>
      <c r="G692" s="11">
        <v>6.7241150735781515E-3</v>
      </c>
      <c r="H692" s="18">
        <f t="shared" si="93"/>
        <v>18.010743948031287</v>
      </c>
      <c r="I692" s="10">
        <f t="shared" si="94"/>
        <v>6.6225505496911046</v>
      </c>
      <c r="J692" s="10">
        <v>6.9573410049052091</v>
      </c>
      <c r="K692" s="10">
        <v>0.11995821291263423</v>
      </c>
      <c r="L692" s="247">
        <f t="shared" si="95"/>
        <v>0.11995821291263423</v>
      </c>
      <c r="M692" s="10">
        <f t="shared" si="96"/>
        <v>31.710593715540238</v>
      </c>
      <c r="N692" s="11">
        <f t="shared" si="97"/>
        <v>3.2061993160580199E-2</v>
      </c>
    </row>
    <row r="693" spans="1:14">
      <c r="A693" s="9">
        <f t="shared" si="98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92"/>
        <v>336.3</v>
      </c>
      <c r="G693" s="11">
        <v>2.2863786087967447E-3</v>
      </c>
      <c r="H693" s="18">
        <f t="shared" si="93"/>
        <v>6.1241336950203449</v>
      </c>
      <c r="I693" s="10">
        <f t="shared" si="94"/>
        <v>2.2518439596589808</v>
      </c>
      <c r="J693" s="10">
        <v>2.3656816508428595</v>
      </c>
      <c r="K693" s="10">
        <v>4.0788994380933925E-2</v>
      </c>
      <c r="L693" s="247">
        <f t="shared" si="95"/>
        <v>4.0788994380933925E-2</v>
      </c>
      <c r="M693" s="10">
        <f t="shared" si="96"/>
        <v>10.782448299903118</v>
      </c>
      <c r="N693" s="11">
        <f t="shared" si="97"/>
        <v>3.2061993160580192E-2</v>
      </c>
    </row>
    <row r="694" spans="1:14">
      <c r="A694" s="9">
        <f t="shared" si="98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92"/>
        <v>990</v>
      </c>
      <c r="G694" s="11">
        <v>6.7306417564935396E-3</v>
      </c>
      <c r="H694" s="18">
        <f t="shared" si="93"/>
        <v>18.028225864020641</v>
      </c>
      <c r="I694" s="10">
        <f t="shared" si="94"/>
        <v>6.6289786502003905</v>
      </c>
      <c r="J694" s="10">
        <v>6.9640940658175179</v>
      </c>
      <c r="K694" s="10">
        <v>0.12007464893584474</v>
      </c>
      <c r="L694" s="247">
        <f t="shared" si="95"/>
        <v>0.12007464893584474</v>
      </c>
      <c r="M694" s="10">
        <f t="shared" si="96"/>
        <v>31.741373228974393</v>
      </c>
      <c r="N694" s="11">
        <f t="shared" si="97"/>
        <v>3.2061993160580192E-2</v>
      </c>
    </row>
    <row r="695" spans="1:14">
      <c r="A695" s="9">
        <f t="shared" si="98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92"/>
        <v>329.6</v>
      </c>
      <c r="G695" s="11">
        <v>2.2408278009497682E-3</v>
      </c>
      <c r="H695" s="18">
        <f t="shared" si="93"/>
        <v>6.0021244896779828</v>
      </c>
      <c r="I695" s="10">
        <f t="shared" si="94"/>
        <v>2.2069811748545947</v>
      </c>
      <c r="J695" s="10">
        <v>2.3185509132257107</v>
      </c>
      <c r="K695" s="10">
        <v>3.9976367968943868E-2</v>
      </c>
      <c r="L695" s="247">
        <f t="shared" si="95"/>
        <v>3.9976367968943868E-2</v>
      </c>
      <c r="M695" s="10">
        <f t="shared" si="96"/>
        <v>10.567632945727231</v>
      </c>
      <c r="N695" s="11">
        <f t="shared" si="97"/>
        <v>3.2061993160580192E-2</v>
      </c>
    </row>
    <row r="696" spans="1:14">
      <c r="A696" s="9">
        <f t="shared" si="98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92"/>
        <v>564.20000000000005</v>
      </c>
      <c r="G696" s="11">
        <v>3.8357859383976317E-3</v>
      </c>
      <c r="H696" s="18">
        <f t="shared" si="93"/>
        <v>10.274267709576209</v>
      </c>
      <c r="I696" s="10">
        <f t="shared" si="94"/>
        <v>3.7778482368111725</v>
      </c>
      <c r="J696" s="10">
        <v>3.9688301736709533</v>
      </c>
      <c r="K696" s="10">
        <v>6.8430421141013748E-2</v>
      </c>
      <c r="L696" s="247">
        <f t="shared" si="95"/>
        <v>6.8430421141013748E-2</v>
      </c>
      <c r="M696" s="10">
        <f t="shared" si="96"/>
        <v>18.089376541199346</v>
      </c>
      <c r="N696" s="11">
        <f t="shared" si="97"/>
        <v>3.2061993160580192E-2</v>
      </c>
    </row>
    <row r="697" spans="1:14">
      <c r="A697" s="9">
        <f t="shared" si="98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92"/>
        <v>123.2</v>
      </c>
      <c r="G697" s="11">
        <v>8.3759097414141828E-4</v>
      </c>
      <c r="H697" s="18">
        <f t="shared" si="93"/>
        <v>2.2435125519670134</v>
      </c>
      <c r="I697" s="10">
        <f t="shared" si="94"/>
        <v>0.82493956535827084</v>
      </c>
      <c r="J697" s="10">
        <v>0.86664281707951329</v>
      </c>
      <c r="K697" s="10">
        <v>1.4942622978682901E-2</v>
      </c>
      <c r="L697" s="247">
        <f t="shared" si="95"/>
        <v>1.4942622978682901E-2</v>
      </c>
      <c r="M697" s="10">
        <f t="shared" si="96"/>
        <v>3.9500375573834803</v>
      </c>
      <c r="N697" s="11">
        <f t="shared" si="97"/>
        <v>3.2061993160580199E-2</v>
      </c>
    </row>
    <row r="698" spans="1:14">
      <c r="A698" s="9">
        <f t="shared" si="98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92"/>
        <v>325.3</v>
      </c>
      <c r="G698" s="11">
        <v>2.211593700391261E-3</v>
      </c>
      <c r="H698" s="18">
        <f t="shared" si="93"/>
        <v>5.9238200743090053</v>
      </c>
      <c r="I698" s="10">
        <f t="shared" si="94"/>
        <v>2.1781886413234215</v>
      </c>
      <c r="J698" s="10">
        <v>2.2883028278893316</v>
      </c>
      <c r="K698" s="10">
        <v>3.9454831614980097E-2</v>
      </c>
      <c r="L698" s="247">
        <f t="shared" si="95"/>
        <v>3.9454831614980097E-2</v>
      </c>
      <c r="M698" s="10">
        <f t="shared" si="96"/>
        <v>10.429766375136738</v>
      </c>
      <c r="N698" s="11">
        <f t="shared" si="97"/>
        <v>3.2061993160580199E-2</v>
      </c>
    </row>
    <row r="699" spans="1:14">
      <c r="A699" s="9">
        <f t="shared" si="98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ref="F699:F737" si="99">C699+D699+E699</f>
        <v>314.2</v>
      </c>
      <c r="G699" s="11">
        <v>2.1361289291820908E-3</v>
      </c>
      <c r="H699" s="18">
        <f t="shared" si="93"/>
        <v>5.7216854206821059</v>
      </c>
      <c r="I699" s="10">
        <f t="shared" si="94"/>
        <v>2.1038637291848103</v>
      </c>
      <c r="J699" s="10">
        <v>2.2102205610907717</v>
      </c>
      <c r="K699" s="10">
        <v>3.8108540096608502E-2</v>
      </c>
      <c r="L699" s="247">
        <f t="shared" si="95"/>
        <v>3.8108540096608502E-2</v>
      </c>
      <c r="M699" s="10">
        <f t="shared" ref="M699:M735" si="100">H699+I699+J699+L699</f>
        <v>10.073878251054296</v>
      </c>
      <c r="N699" s="11">
        <f t="shared" ref="N699:N774" si="101">M699/F699</f>
        <v>3.2061993160580192E-2</v>
      </c>
    </row>
    <row r="700" spans="1:14">
      <c r="A700" s="9">
        <f t="shared" si="98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99"/>
        <v>418.8</v>
      </c>
      <c r="G700" s="11">
        <v>2.8472654218378731E-3</v>
      </c>
      <c r="H700" s="18">
        <f t="shared" si="93"/>
        <v>7.6264858503553992</v>
      </c>
      <c r="I700" s="10">
        <f t="shared" si="94"/>
        <v>2.8042588471756806</v>
      </c>
      <c r="J700" s="10">
        <v>2.9460228229943195</v>
      </c>
      <c r="K700" s="10">
        <v>5.0795215125587656E-2</v>
      </c>
      <c r="L700" s="247">
        <f t="shared" si="95"/>
        <v>5.0795215125587656E-2</v>
      </c>
      <c r="M700" s="10">
        <f t="shared" si="100"/>
        <v>13.427562735650985</v>
      </c>
      <c r="N700" s="11">
        <f t="shared" si="101"/>
        <v>3.2061993160580192E-2</v>
      </c>
    </row>
    <row r="701" spans="1:14">
      <c r="A701" s="9">
        <f t="shared" si="98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si="99"/>
        <v>435.7</v>
      </c>
      <c r="G701" s="11">
        <v>2.9621622356608437E-3</v>
      </c>
      <c r="H701" s="18">
        <f t="shared" ref="H701:H764" si="102">G701*$H$2</f>
        <v>7.9342404130846402</v>
      </c>
      <c r="I701" s="10">
        <f t="shared" ref="I701:I764" si="103">H701*0.3677</f>
        <v>2.9174201998912226</v>
      </c>
      <c r="J701" s="10">
        <v>3.0649048328047397</v>
      </c>
      <c r="K701" s="10">
        <v>5.2844974284189453E-2</v>
      </c>
      <c r="L701" s="247">
        <f t="shared" ref="L701:L764" si="104">K701*$L$2</f>
        <v>5.2844974284189453E-2</v>
      </c>
      <c r="M701" s="10">
        <f t="shared" si="100"/>
        <v>13.969410420064792</v>
      </c>
      <c r="N701" s="11">
        <f t="shared" si="101"/>
        <v>3.2061993160580199E-2</v>
      </c>
    </row>
    <row r="702" spans="1:14">
      <c r="A702" s="9">
        <f t="shared" ref="A702:A765" si="105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99"/>
        <v>416.2</v>
      </c>
      <c r="G702" s="11">
        <v>2.8295889889420312E-3</v>
      </c>
      <c r="H702" s="18">
        <f t="shared" si="102"/>
        <v>7.5791389945508998</v>
      </c>
      <c r="I702" s="10">
        <f t="shared" si="103"/>
        <v>2.7868494082963662</v>
      </c>
      <c r="J702" s="10">
        <v>2.9277332830234855</v>
      </c>
      <c r="K702" s="10">
        <v>5.0479867562725836E-2</v>
      </c>
      <c r="L702" s="247">
        <f t="shared" si="104"/>
        <v>5.0479867562725836E-2</v>
      </c>
      <c r="M702" s="10">
        <f t="shared" si="100"/>
        <v>13.344201553433479</v>
      </c>
      <c r="N702" s="11">
        <f t="shared" si="101"/>
        <v>3.2061993160580199E-2</v>
      </c>
    </row>
    <row r="703" spans="1:14">
      <c r="A703" s="9">
        <f t="shared" si="105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99"/>
        <v>4569.2</v>
      </c>
      <c r="G703" s="11">
        <v>3.1064291226030584E-2</v>
      </c>
      <c r="H703" s="18">
        <f t="shared" si="102"/>
        <v>83.206635977659701</v>
      </c>
      <c r="I703" s="10">
        <f t="shared" si="103"/>
        <v>30.595080048985473</v>
      </c>
      <c r="J703" s="10">
        <v>32.14175616720545</v>
      </c>
      <c r="K703" s="10">
        <v>0.55418695547238561</v>
      </c>
      <c r="L703" s="247">
        <f t="shared" si="104"/>
        <v>0.55418695547238561</v>
      </c>
      <c r="M703" s="10">
        <f t="shared" si="100"/>
        <v>146.497659149323</v>
      </c>
      <c r="N703" s="11">
        <f t="shared" si="101"/>
        <v>3.2061993160580192E-2</v>
      </c>
    </row>
    <row r="704" spans="1:14">
      <c r="A704" s="9">
        <f t="shared" si="105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99"/>
        <v>310</v>
      </c>
      <c r="G704" s="11">
        <v>2.1075746914272701E-3</v>
      </c>
      <c r="H704" s="18">
        <f t="shared" si="102"/>
        <v>5.6452020382286863</v>
      </c>
      <c r="I704" s="10">
        <f t="shared" si="103"/>
        <v>2.0757407894566882</v>
      </c>
      <c r="J704" s="10">
        <v>2.180675919599425</v>
      </c>
      <c r="K704" s="10">
        <v>3.7599132495062498E-2</v>
      </c>
      <c r="L704" s="247">
        <f t="shared" si="104"/>
        <v>3.7599132495062498E-2</v>
      </c>
      <c r="M704" s="10">
        <f t="shared" si="100"/>
        <v>9.9392178797798625</v>
      </c>
      <c r="N704" s="11">
        <f t="shared" si="101"/>
        <v>3.2061993160580199E-2</v>
      </c>
    </row>
    <row r="705" spans="1:14">
      <c r="A705" s="9">
        <f t="shared" si="105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99"/>
        <v>336.4</v>
      </c>
      <c r="G705" s="11">
        <v>2.2870584716004308E-3</v>
      </c>
      <c r="H705" s="18">
        <f t="shared" si="102"/>
        <v>6.1259547279359028</v>
      </c>
      <c r="I705" s="10">
        <f t="shared" si="103"/>
        <v>2.2525135534620317</v>
      </c>
      <c r="J705" s="10">
        <v>2.3663850946878915</v>
      </c>
      <c r="K705" s="10">
        <v>4.0801123133351686E-2</v>
      </c>
      <c r="L705" s="247">
        <f t="shared" si="104"/>
        <v>4.0801123133351686E-2</v>
      </c>
      <c r="M705" s="10">
        <f t="shared" si="100"/>
        <v>10.785654499219177</v>
      </c>
      <c r="N705" s="11">
        <f t="shared" si="101"/>
        <v>3.2061993160580199E-2</v>
      </c>
    </row>
    <row r="706" spans="1:14">
      <c r="A706" s="9">
        <f t="shared" si="105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99"/>
        <v>133.69999999999999</v>
      </c>
      <c r="G706" s="11">
        <v>9.0897656852847086E-4</v>
      </c>
      <c r="H706" s="18">
        <f t="shared" si="102"/>
        <v>2.4347210081005652</v>
      </c>
      <c r="I706" s="10">
        <f t="shared" si="103"/>
        <v>0.89524691467857787</v>
      </c>
      <c r="J706" s="10">
        <v>0.94050442080788077</v>
      </c>
      <c r="K706" s="10">
        <v>1.6216141982547921E-2</v>
      </c>
      <c r="L706" s="247">
        <f t="shared" si="104"/>
        <v>1.6216141982547921E-2</v>
      </c>
      <c r="M706" s="10">
        <f t="shared" si="100"/>
        <v>4.286688485569571</v>
      </c>
      <c r="N706" s="11">
        <f t="shared" si="101"/>
        <v>3.2061993160580192E-2</v>
      </c>
    </row>
    <row r="707" spans="1:14">
      <c r="A707" s="9">
        <f t="shared" si="105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99"/>
        <v>136.80000000000001</v>
      </c>
      <c r="G707" s="11">
        <v>9.3005231544274365E-4</v>
      </c>
      <c r="H707" s="18">
        <f t="shared" si="102"/>
        <v>2.4911730284828524</v>
      </c>
      <c r="I707" s="10">
        <f t="shared" si="103"/>
        <v>0.9160043225731449</v>
      </c>
      <c r="J707" s="10">
        <v>0.96231118000387517</v>
      </c>
      <c r="K707" s="10">
        <v>1.6592133307498546E-2</v>
      </c>
      <c r="L707" s="247">
        <f t="shared" si="104"/>
        <v>1.6592133307498546E-2</v>
      </c>
      <c r="M707" s="10">
        <f t="shared" si="100"/>
        <v>4.3860806643673715</v>
      </c>
      <c r="N707" s="11">
        <f t="shared" si="101"/>
        <v>3.2061993160580199E-2</v>
      </c>
    </row>
    <row r="708" spans="1:14">
      <c r="A708" s="9">
        <f t="shared" si="105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99"/>
        <v>136.80000000000001</v>
      </c>
      <c r="G708" s="11">
        <v>9.3005231544274365E-4</v>
      </c>
      <c r="H708" s="18">
        <f t="shared" si="102"/>
        <v>2.4911730284828524</v>
      </c>
      <c r="I708" s="10">
        <f t="shared" si="103"/>
        <v>0.9160043225731449</v>
      </c>
      <c r="J708" s="10">
        <v>0.96231118000387517</v>
      </c>
      <c r="K708" s="10">
        <v>1.6592133307498546E-2</v>
      </c>
      <c r="L708" s="247">
        <f t="shared" si="104"/>
        <v>1.6592133307498546E-2</v>
      </c>
      <c r="M708" s="10">
        <f t="shared" si="100"/>
        <v>4.3860806643673715</v>
      </c>
      <c r="N708" s="11">
        <f t="shared" si="101"/>
        <v>3.2061993160580199E-2</v>
      </c>
    </row>
    <row r="709" spans="1:14">
      <c r="A709" s="9">
        <f t="shared" si="105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99"/>
        <v>126.6</v>
      </c>
      <c r="G709" s="11">
        <v>8.6070630946674957E-4</v>
      </c>
      <c r="H709" s="18">
        <f t="shared" si="102"/>
        <v>2.3054276710959729</v>
      </c>
      <c r="I709" s="10">
        <f t="shared" si="103"/>
        <v>0.84770575466198927</v>
      </c>
      <c r="J709" s="10">
        <v>0.89055990781060368</v>
      </c>
      <c r="K709" s="10">
        <v>1.5355000560886812E-2</v>
      </c>
      <c r="L709" s="247">
        <f t="shared" si="104"/>
        <v>1.5355000560886812E-2</v>
      </c>
      <c r="M709" s="10">
        <f t="shared" si="100"/>
        <v>4.0590483341294528</v>
      </c>
      <c r="N709" s="11">
        <f t="shared" si="101"/>
        <v>3.2061993160580199E-2</v>
      </c>
    </row>
    <row r="710" spans="1:14">
      <c r="A710" s="9">
        <f t="shared" si="105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99"/>
        <v>360.6</v>
      </c>
      <c r="G710" s="11">
        <v>2.4515852700924953E-3</v>
      </c>
      <c r="H710" s="18">
        <f t="shared" si="102"/>
        <v>6.5666446935008516</v>
      </c>
      <c r="I710" s="10">
        <f t="shared" si="103"/>
        <v>2.4145552538002635</v>
      </c>
      <c r="J710" s="10">
        <v>2.5366185051856536</v>
      </c>
      <c r="K710" s="10">
        <v>4.3736281218450114E-2</v>
      </c>
      <c r="L710" s="247">
        <f t="shared" si="104"/>
        <v>4.3736281218450114E-2</v>
      </c>
      <c r="M710" s="10">
        <f t="shared" si="100"/>
        <v>11.561554733705218</v>
      </c>
      <c r="N710" s="11">
        <f t="shared" si="101"/>
        <v>3.2061993160580192E-2</v>
      </c>
    </row>
    <row r="711" spans="1:14">
      <c r="A711" s="9">
        <f t="shared" si="105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99"/>
        <v>132.1</v>
      </c>
      <c r="G711" s="11">
        <v>8.9809876366949142E-4</v>
      </c>
      <c r="H711" s="18">
        <f t="shared" si="102"/>
        <v>2.4055844814516432</v>
      </c>
      <c r="I711" s="10">
        <f t="shared" si="103"/>
        <v>0.88453341382976924</v>
      </c>
      <c r="J711" s="10">
        <v>0.92924931928736765</v>
      </c>
      <c r="K711" s="10">
        <v>1.6022081943863727E-2</v>
      </c>
      <c r="L711" s="247">
        <f t="shared" si="104"/>
        <v>1.6022081943863727E-2</v>
      </c>
      <c r="M711" s="10">
        <f t="shared" si="100"/>
        <v>4.2353892965126443</v>
      </c>
      <c r="N711" s="11">
        <f t="shared" si="101"/>
        <v>3.2061993160580199E-2</v>
      </c>
    </row>
    <row r="712" spans="1:14">
      <c r="A712" s="9">
        <f t="shared" si="105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99"/>
        <v>381.1</v>
      </c>
      <c r="G712" s="11">
        <v>2.5909571448481696E-3</v>
      </c>
      <c r="H712" s="18">
        <f t="shared" si="102"/>
        <v>6.9399564411901684</v>
      </c>
      <c r="I712" s="10">
        <f t="shared" si="103"/>
        <v>2.5518219834256253</v>
      </c>
      <c r="J712" s="10">
        <v>2.6808244934172283</v>
      </c>
      <c r="K712" s="10">
        <v>4.6222675464091346E-2</v>
      </c>
      <c r="L712" s="247">
        <f t="shared" si="104"/>
        <v>4.6222675464091346E-2</v>
      </c>
      <c r="M712" s="10">
        <f t="shared" si="100"/>
        <v>12.218825593497114</v>
      </c>
      <c r="N712" s="11">
        <f t="shared" si="101"/>
        <v>3.2061993160580199E-2</v>
      </c>
    </row>
    <row r="713" spans="1:14">
      <c r="A713" s="9">
        <f t="shared" si="105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99"/>
        <v>4362.6399999999994</v>
      </c>
      <c r="G713" s="11">
        <v>2.9659966618736336E-2</v>
      </c>
      <c r="H713" s="18">
        <f t="shared" si="102"/>
        <v>79.445110387283847</v>
      </c>
      <c r="I713" s="10">
        <f t="shared" si="103"/>
        <v>29.211967089404272</v>
      </c>
      <c r="J713" s="10">
        <v>30.688722560907205</v>
      </c>
      <c r="K713" s="10">
        <v>0.5291338044782562</v>
      </c>
      <c r="L713" s="247">
        <f t="shared" si="104"/>
        <v>0.5291338044782562</v>
      </c>
      <c r="M713" s="10">
        <f t="shared" si="100"/>
        <v>139.87493384207357</v>
      </c>
      <c r="N713" s="11">
        <f t="shared" si="101"/>
        <v>3.2061993160580199E-2</v>
      </c>
    </row>
    <row r="714" spans="1:14">
      <c r="A714" s="9">
        <f t="shared" si="105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99"/>
        <v>33.4</v>
      </c>
      <c r="G714" s="11">
        <v>2.2707417643119617E-4</v>
      </c>
      <c r="H714" s="18">
        <f t="shared" si="102"/>
        <v>0.60822499379625194</v>
      </c>
      <c r="I714" s="10">
        <f t="shared" si="103"/>
        <v>0.22364433021888186</v>
      </c>
      <c r="J714" s="10">
        <v>0.2349502442407122</v>
      </c>
      <c r="K714" s="10">
        <v>4.0510033075325394E-3</v>
      </c>
      <c r="L714" s="247">
        <f t="shared" si="104"/>
        <v>4.0510033075325394E-3</v>
      </c>
      <c r="M714" s="10">
        <f t="shared" si="100"/>
        <v>1.0708705715633786</v>
      </c>
      <c r="N714" s="11">
        <f t="shared" si="101"/>
        <v>3.2061993160580199E-2</v>
      </c>
    </row>
    <row r="715" spans="1:14">
      <c r="A715" s="9">
        <f t="shared" si="105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99"/>
        <v>3952.23</v>
      </c>
      <c r="G715" s="11">
        <v>2.686974168612774E-2</v>
      </c>
      <c r="H715" s="18">
        <f t="shared" si="102"/>
        <v>71.971409198543739</v>
      </c>
      <c r="I715" s="10">
        <f t="shared" si="103"/>
        <v>26.463887162304534</v>
      </c>
      <c r="J715" s="10">
        <v>27.801718676511079</v>
      </c>
      <c r="K715" s="10">
        <v>0.47935619168051891</v>
      </c>
      <c r="L715" s="247">
        <f t="shared" si="104"/>
        <v>0.47935619168051891</v>
      </c>
      <c r="M715" s="10">
        <f t="shared" si="100"/>
        <v>126.71637122903988</v>
      </c>
      <c r="N715" s="11">
        <f t="shared" si="101"/>
        <v>3.2061993160580199E-2</v>
      </c>
    </row>
    <row r="716" spans="1:14">
      <c r="A716" s="9">
        <f t="shared" si="105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99"/>
        <v>83</v>
      </c>
      <c r="G716" s="11">
        <v>5.6428612705955938E-4</v>
      </c>
      <c r="H716" s="18">
        <f t="shared" si="102"/>
        <v>1.5114573199128416</v>
      </c>
      <c r="I716" s="10">
        <f t="shared" si="103"/>
        <v>0.5557628565319519</v>
      </c>
      <c r="J716" s="10">
        <v>0.58385839137662021</v>
      </c>
      <c r="K716" s="10">
        <v>1.0066864506742539E-2</v>
      </c>
      <c r="L716" s="247">
        <f t="shared" si="104"/>
        <v>1.0066864506742539E-2</v>
      </c>
      <c r="M716" s="10">
        <f t="shared" si="100"/>
        <v>2.6611454323281563</v>
      </c>
      <c r="N716" s="11">
        <f t="shared" si="101"/>
        <v>3.2061993160580199E-2</v>
      </c>
    </row>
    <row r="717" spans="1:14">
      <c r="A717" s="9">
        <f t="shared" si="105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99"/>
        <v>31.3</v>
      </c>
      <c r="G717" s="11">
        <v>2.1279705755378563E-4</v>
      </c>
      <c r="H717" s="18">
        <f t="shared" si="102"/>
        <v>0.56998330256954144</v>
      </c>
      <c r="I717" s="10">
        <f t="shared" si="103"/>
        <v>0.2095828603548204</v>
      </c>
      <c r="J717" s="10">
        <v>0.22017792349503867</v>
      </c>
      <c r="K717" s="10">
        <v>3.7962995067595358E-3</v>
      </c>
      <c r="L717" s="247">
        <f t="shared" si="104"/>
        <v>3.7962995067595358E-3</v>
      </c>
      <c r="M717" s="10">
        <f t="shared" si="100"/>
        <v>1.00354038592616</v>
      </c>
      <c r="N717" s="11">
        <f t="shared" si="101"/>
        <v>3.2061993160580192E-2</v>
      </c>
    </row>
    <row r="718" spans="1:14">
      <c r="A718" s="9">
        <f t="shared" si="105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99"/>
        <v>120.4</v>
      </c>
      <c r="G718" s="11">
        <v>8.185548156382042E-4</v>
      </c>
      <c r="H718" s="18">
        <f t="shared" si="102"/>
        <v>2.1925236303313991</v>
      </c>
      <c r="I718" s="10">
        <f t="shared" si="103"/>
        <v>0.80619093887285553</v>
      </c>
      <c r="J718" s="10">
        <v>0.84694638941861522</v>
      </c>
      <c r="K718" s="10">
        <v>1.4603017910985562E-2</v>
      </c>
      <c r="L718" s="247">
        <f t="shared" si="104"/>
        <v>1.4603017910985562E-2</v>
      </c>
      <c r="M718" s="10">
        <f t="shared" si="100"/>
        <v>3.8602639765338553</v>
      </c>
      <c r="N718" s="11">
        <f t="shared" si="101"/>
        <v>3.2061993160580192E-2</v>
      </c>
    </row>
    <row r="719" spans="1:14">
      <c r="A719" s="9">
        <f t="shared" si="105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99"/>
        <v>128.19999999999999</v>
      </c>
      <c r="G719" s="11">
        <v>8.7158411432572901E-4</v>
      </c>
      <c r="H719" s="18">
        <f t="shared" si="102"/>
        <v>2.334564197744895</v>
      </c>
      <c r="I719" s="10">
        <f t="shared" si="103"/>
        <v>0.8584192555107979</v>
      </c>
      <c r="J719" s="10">
        <v>0.90181500933111691</v>
      </c>
      <c r="K719" s="10">
        <v>1.5549060599571006E-2</v>
      </c>
      <c r="L719" s="247">
        <f t="shared" si="104"/>
        <v>1.5549060599571006E-2</v>
      </c>
      <c r="M719" s="10">
        <f t="shared" si="100"/>
        <v>4.1103475231863804</v>
      </c>
      <c r="N719" s="11">
        <f t="shared" si="101"/>
        <v>3.2061993160580192E-2</v>
      </c>
    </row>
    <row r="720" spans="1:14">
      <c r="A720" s="9">
        <f t="shared" si="105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99"/>
        <v>121.8</v>
      </c>
      <c r="G720" s="11">
        <v>8.2807289488981124E-4</v>
      </c>
      <c r="H720" s="18">
        <f t="shared" si="102"/>
        <v>2.2180180911492062</v>
      </c>
      <c r="I720" s="10">
        <f t="shared" si="103"/>
        <v>0.81556525211556319</v>
      </c>
      <c r="J720" s="10">
        <v>0.85679460324906431</v>
      </c>
      <c r="K720" s="10">
        <v>1.4772820444834233E-2</v>
      </c>
      <c r="L720" s="247">
        <f t="shared" si="104"/>
        <v>1.4772820444834233E-2</v>
      </c>
      <c r="M720" s="10">
        <f t="shared" si="100"/>
        <v>3.905150766958668</v>
      </c>
      <c r="N720" s="11">
        <f t="shared" si="101"/>
        <v>3.2061993160580199E-2</v>
      </c>
    </row>
    <row r="721" spans="1:14">
      <c r="A721" s="9">
        <f t="shared" si="105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99"/>
        <v>96.5</v>
      </c>
      <c r="G721" s="11">
        <v>6.5606760555719855E-4</v>
      </c>
      <c r="H721" s="18">
        <f t="shared" si="102"/>
        <v>1.7572967635131231</v>
      </c>
      <c r="I721" s="10">
        <f t="shared" si="103"/>
        <v>0.64615801994377542</v>
      </c>
      <c r="J721" s="10">
        <v>0.6788233104559499</v>
      </c>
      <c r="K721" s="10">
        <v>1.1704246083140421E-2</v>
      </c>
      <c r="L721" s="247">
        <f t="shared" si="104"/>
        <v>1.1704246083140421E-2</v>
      </c>
      <c r="M721" s="10">
        <f t="shared" si="100"/>
        <v>3.0939823399959887</v>
      </c>
      <c r="N721" s="11">
        <f t="shared" si="101"/>
        <v>3.2061993160580192E-2</v>
      </c>
    </row>
    <row r="722" spans="1:14">
      <c r="A722" s="9">
        <f t="shared" si="105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99"/>
        <v>433.8</v>
      </c>
      <c r="G722" s="11">
        <v>2.9492448423908057E-3</v>
      </c>
      <c r="H722" s="18">
        <f t="shared" si="102"/>
        <v>7.8996407876890453</v>
      </c>
      <c r="I722" s="10">
        <f t="shared" si="103"/>
        <v>2.9046979176332623</v>
      </c>
      <c r="J722" s="10">
        <v>3.0515393997491307</v>
      </c>
      <c r="K722" s="10">
        <v>5.2614527988251975E-2</v>
      </c>
      <c r="L722" s="247">
        <f t="shared" si="104"/>
        <v>5.2614527988251975E-2</v>
      </c>
      <c r="M722" s="10">
        <f t="shared" si="100"/>
        <v>13.908492633059693</v>
      </c>
      <c r="N722" s="11">
        <f t="shared" si="101"/>
        <v>3.2061993160580206E-2</v>
      </c>
    </row>
    <row r="723" spans="1:14">
      <c r="A723" s="9">
        <f t="shared" si="105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99"/>
        <v>233.7</v>
      </c>
      <c r="G723" s="11">
        <v>1.5888393722146869E-3</v>
      </c>
      <c r="H723" s="18">
        <f t="shared" si="102"/>
        <v>4.2557539236582054</v>
      </c>
      <c r="I723" s="10">
        <f t="shared" si="103"/>
        <v>1.5648407177291221</v>
      </c>
      <c r="J723" s="10">
        <v>1.6439482658399531</v>
      </c>
      <c r="K723" s="10">
        <v>2.8344894400310013E-2</v>
      </c>
      <c r="L723" s="247">
        <f t="shared" si="104"/>
        <v>2.8344894400310013E-2</v>
      </c>
      <c r="M723" s="10">
        <f t="shared" si="100"/>
        <v>7.4928878016275897</v>
      </c>
      <c r="N723" s="11">
        <f t="shared" si="101"/>
        <v>3.2061993160580192E-2</v>
      </c>
    </row>
    <row r="724" spans="1:14">
      <c r="A724" s="9">
        <f t="shared" si="105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99"/>
        <v>1511.8</v>
      </c>
      <c r="G724" s="11">
        <v>1.0278165866128215E-2</v>
      </c>
      <c r="H724" s="18">
        <f t="shared" si="102"/>
        <v>27.530375617400409</v>
      </c>
      <c r="I724" s="10">
        <f t="shared" si="103"/>
        <v>10.122919114518131</v>
      </c>
      <c r="J724" s="10">
        <v>10.634664049194871</v>
      </c>
      <c r="K724" s="10">
        <v>0.18336247905172734</v>
      </c>
      <c r="L724" s="247">
        <f t="shared" si="104"/>
        <v>0.18336247905172734</v>
      </c>
      <c r="M724" s="10">
        <f t="shared" si="100"/>
        <v>48.471321260165148</v>
      </c>
      <c r="N724" s="11">
        <f t="shared" si="101"/>
        <v>3.2061993160580199E-2</v>
      </c>
    </row>
    <row r="725" spans="1:14">
      <c r="A725" s="9">
        <f t="shared" si="105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99"/>
        <v>63.2</v>
      </c>
      <c r="G725" s="11">
        <v>4.2967329192968858E-4</v>
      </c>
      <c r="H725" s="18">
        <f t="shared" si="102"/>
        <v>1.1508928026324288</v>
      </c>
      <c r="I725" s="10">
        <f t="shared" si="103"/>
        <v>0.4231832835279441</v>
      </c>
      <c r="J725" s="10">
        <v>0.44457651006026982</v>
      </c>
      <c r="K725" s="10">
        <v>7.6653715280256439E-3</v>
      </c>
      <c r="L725" s="247">
        <f t="shared" si="104"/>
        <v>7.6653715280256439E-3</v>
      </c>
      <c r="M725" s="10">
        <f t="shared" si="100"/>
        <v>2.026317967748668</v>
      </c>
      <c r="N725" s="11">
        <f t="shared" si="101"/>
        <v>3.2061993160580192E-2</v>
      </c>
    </row>
    <row r="726" spans="1:14">
      <c r="A726" s="9">
        <f t="shared" si="105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99"/>
        <v>50.1</v>
      </c>
      <c r="G726" s="11">
        <v>3.4061126464679427E-4</v>
      </c>
      <c r="H726" s="18">
        <f t="shared" si="102"/>
        <v>0.91233749069437797</v>
      </c>
      <c r="I726" s="10">
        <f t="shared" si="103"/>
        <v>0.33546649532832279</v>
      </c>
      <c r="J726" s="10">
        <v>0.3524253663610683</v>
      </c>
      <c r="K726" s="10">
        <v>6.0765049612988096E-3</v>
      </c>
      <c r="L726" s="247">
        <f t="shared" si="104"/>
        <v>6.0765049612988096E-3</v>
      </c>
      <c r="M726" s="10">
        <f t="shared" si="100"/>
        <v>1.6063058573450679</v>
      </c>
      <c r="N726" s="11">
        <f t="shared" si="101"/>
        <v>3.2061993160580199E-2</v>
      </c>
    </row>
    <row r="727" spans="1:14">
      <c r="A727" s="9">
        <f t="shared" si="105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99"/>
        <v>112.71</v>
      </c>
      <c r="G727" s="11">
        <v>7.6627336603473414E-4</v>
      </c>
      <c r="H727" s="18">
        <f t="shared" si="102"/>
        <v>2.0524861991250165</v>
      </c>
      <c r="I727" s="10">
        <f t="shared" si="103"/>
        <v>0.75469917541826859</v>
      </c>
      <c r="J727" s="10">
        <v>0.79285155773564886</v>
      </c>
      <c r="K727" s="10">
        <v>1.3670316850059656E-2</v>
      </c>
      <c r="L727" s="247">
        <f t="shared" si="104"/>
        <v>1.3670316850059656E-2</v>
      </c>
      <c r="M727" s="10">
        <f t="shared" si="100"/>
        <v>3.6137072491289937</v>
      </c>
      <c r="N727" s="11">
        <f t="shared" si="101"/>
        <v>3.2061993160580199E-2</v>
      </c>
    </row>
    <row r="728" spans="1:14">
      <c r="A728" s="9">
        <f t="shared" si="105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99"/>
        <v>1307.8</v>
      </c>
      <c r="G728" s="11">
        <v>8.8912457466083332E-3</v>
      </c>
      <c r="H728" s="18">
        <f t="shared" si="102"/>
        <v>23.815468469662822</v>
      </c>
      <c r="I728" s="10">
        <f t="shared" si="103"/>
        <v>8.7569477562950198</v>
      </c>
      <c r="J728" s="10">
        <v>9.1996386053294419</v>
      </c>
      <c r="K728" s="10">
        <v>0.15861982411949266</v>
      </c>
      <c r="L728" s="247">
        <f t="shared" si="104"/>
        <v>0.15861982411949266</v>
      </c>
      <c r="M728" s="10">
        <f t="shared" si="100"/>
        <v>41.930674655406769</v>
      </c>
      <c r="N728" s="11">
        <f t="shared" si="101"/>
        <v>3.2061993160580185E-2</v>
      </c>
    </row>
    <row r="729" spans="1:14">
      <c r="A729" s="9">
        <f t="shared" si="105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99"/>
        <v>122</v>
      </c>
      <c r="G729" s="11">
        <v>8.2943262049718365E-4</v>
      </c>
      <c r="H729" s="18">
        <f t="shared" si="102"/>
        <v>2.2216601569803216</v>
      </c>
      <c r="I729" s="10">
        <f t="shared" si="103"/>
        <v>0.81690443972166427</v>
      </c>
      <c r="J729" s="10">
        <v>0.85820149093912845</v>
      </c>
      <c r="K729" s="10">
        <v>1.4797077949669757E-2</v>
      </c>
      <c r="L729" s="247">
        <f t="shared" si="104"/>
        <v>1.4797077949669757E-2</v>
      </c>
      <c r="M729" s="10">
        <f t="shared" si="100"/>
        <v>3.9115631655907839</v>
      </c>
      <c r="N729" s="11">
        <f t="shared" si="101"/>
        <v>3.2061993160580199E-2</v>
      </c>
    </row>
    <row r="730" spans="1:14">
      <c r="A730" s="9">
        <f t="shared" si="105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99"/>
        <v>305.10000000000002</v>
      </c>
      <c r="G730" s="11">
        <v>2.0742614140466455E-3</v>
      </c>
      <c r="H730" s="18">
        <f t="shared" si="102"/>
        <v>5.5559714253663621</v>
      </c>
      <c r="I730" s="10">
        <f t="shared" si="103"/>
        <v>2.0429306931072113</v>
      </c>
      <c r="J730" s="10">
        <v>2.1462071711928532</v>
      </c>
      <c r="K730" s="10">
        <v>3.7004823626592152E-2</v>
      </c>
      <c r="L730" s="247">
        <f t="shared" si="104"/>
        <v>3.7004823626592152E-2</v>
      </c>
      <c r="M730" s="10">
        <f t="shared" si="100"/>
        <v>9.7821141132930194</v>
      </c>
      <c r="N730" s="11">
        <f t="shared" si="101"/>
        <v>3.2061993160580199E-2</v>
      </c>
    </row>
    <row r="731" spans="1:14">
      <c r="A731" s="9">
        <f t="shared" si="105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99"/>
        <v>390.7</v>
      </c>
      <c r="G731" s="11">
        <v>2.6562239740020462E-3</v>
      </c>
      <c r="H731" s="18">
        <f t="shared" si="102"/>
        <v>7.1147756010837018</v>
      </c>
      <c r="I731" s="10">
        <f t="shared" si="103"/>
        <v>2.6161029885184774</v>
      </c>
      <c r="J731" s="10">
        <v>2.748355102540307</v>
      </c>
      <c r="K731" s="10">
        <v>4.7387035696196504E-2</v>
      </c>
      <c r="L731" s="247">
        <f t="shared" si="104"/>
        <v>4.7387035696196504E-2</v>
      </c>
      <c r="M731" s="10">
        <f t="shared" si="100"/>
        <v>12.526620727838683</v>
      </c>
      <c r="N731" s="11">
        <f t="shared" si="101"/>
        <v>3.2061993160580199E-2</v>
      </c>
    </row>
    <row r="732" spans="1:14">
      <c r="A732" s="9">
        <f t="shared" si="105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99"/>
        <v>306.89999999999998</v>
      </c>
      <c r="G732" s="11">
        <v>2.0864989445129969E-3</v>
      </c>
      <c r="H732" s="18">
        <f t="shared" si="102"/>
        <v>5.5887500178463982</v>
      </c>
      <c r="I732" s="10">
        <f t="shared" si="103"/>
        <v>2.0549833815621206</v>
      </c>
      <c r="J732" s="10">
        <v>2.1588691604034302</v>
      </c>
      <c r="K732" s="10">
        <v>3.7223141170111863E-2</v>
      </c>
      <c r="L732" s="247">
        <f t="shared" si="104"/>
        <v>3.7223141170111863E-2</v>
      </c>
      <c r="M732" s="10">
        <f t="shared" si="100"/>
        <v>9.8398257009820593</v>
      </c>
      <c r="N732" s="11">
        <f t="shared" si="101"/>
        <v>3.2061993160580192E-2</v>
      </c>
    </row>
    <row r="733" spans="1:14">
      <c r="A733" s="9">
        <f t="shared" si="105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99"/>
        <v>395</v>
      </c>
      <c r="G733" s="11">
        <v>2.6854580745605534E-3</v>
      </c>
      <c r="H733" s="18">
        <f t="shared" si="102"/>
        <v>7.1930800164526794</v>
      </c>
      <c r="I733" s="10">
        <f t="shared" si="103"/>
        <v>2.6448955220496502</v>
      </c>
      <c r="J733" s="10">
        <v>2.7786031878766861</v>
      </c>
      <c r="K733" s="10">
        <v>4.7908572050160275E-2</v>
      </c>
      <c r="L733" s="247">
        <f t="shared" si="104"/>
        <v>4.7908572050160275E-2</v>
      </c>
      <c r="M733" s="10">
        <f t="shared" si="100"/>
        <v>12.664487298429174</v>
      </c>
      <c r="N733" s="11">
        <f t="shared" si="101"/>
        <v>3.2061993160580185E-2</v>
      </c>
    </row>
    <row r="734" spans="1:14">
      <c r="A734" s="9">
        <f t="shared" si="105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99"/>
        <v>75.099999999999994</v>
      </c>
      <c r="G734" s="11">
        <v>5.1057696556834826E-4</v>
      </c>
      <c r="H734" s="18">
        <f t="shared" si="102"/>
        <v>1.367595719583788</v>
      </c>
      <c r="I734" s="10">
        <f t="shared" si="103"/>
        <v>0.50286494609095889</v>
      </c>
      <c r="J734" s="10">
        <v>0.52828632761908634</v>
      </c>
      <c r="K734" s="10">
        <v>9.1086930657393334E-3</v>
      </c>
      <c r="L734" s="247">
        <f t="shared" si="104"/>
        <v>9.1086930657393334E-3</v>
      </c>
      <c r="M734" s="10">
        <f t="shared" si="100"/>
        <v>2.4078556863595724</v>
      </c>
      <c r="N734" s="11">
        <f t="shared" si="101"/>
        <v>3.2061993160580192E-2</v>
      </c>
    </row>
    <row r="735" spans="1:14">
      <c r="A735" s="9">
        <f t="shared" si="105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99"/>
        <v>6304.0500000000011</v>
      </c>
      <c r="G735" s="11">
        <v>4.2858891075780912E-2</v>
      </c>
      <c r="H735" s="18">
        <f t="shared" si="102"/>
        <v>114.79882551321145</v>
      </c>
      <c r="I735" s="10">
        <f t="shared" si="103"/>
        <v>42.211528141207857</v>
      </c>
      <c r="J735" s="10">
        <v>44.345451712744371</v>
      </c>
      <c r="K735" s="10">
        <v>0.76460261679193142</v>
      </c>
      <c r="L735" s="247">
        <f t="shared" si="104"/>
        <v>0.76460261679193142</v>
      </c>
      <c r="M735" s="10">
        <f t="shared" si="100"/>
        <v>202.1204079839556</v>
      </c>
      <c r="N735" s="11">
        <f t="shared" si="101"/>
        <v>3.2061993160580192E-2</v>
      </c>
    </row>
    <row r="736" spans="1:14">
      <c r="A736" s="9">
        <f t="shared" si="105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99"/>
        <v>125.9</v>
      </c>
      <c r="G736" s="11">
        <v>8.5594726984094616E-4</v>
      </c>
      <c r="H736" s="18">
        <f t="shared" si="102"/>
        <v>2.2926804406870698</v>
      </c>
      <c r="I736" s="10">
        <f t="shared" si="103"/>
        <v>0.84301859804063561</v>
      </c>
      <c r="J736" s="10">
        <v>0.8856358008953793</v>
      </c>
      <c r="K736" s="10">
        <v>1.527009929396248E-2</v>
      </c>
      <c r="L736" s="247">
        <f t="shared" si="104"/>
        <v>1.527009929396248E-2</v>
      </c>
      <c r="M736" s="10">
        <f>H736+I736+J736+L736</f>
        <v>4.0366049389170469</v>
      </c>
      <c r="N736" s="83">
        <f t="shared" si="101"/>
        <v>3.2061993160580199E-2</v>
      </c>
    </row>
    <row r="737" spans="1:14">
      <c r="A737" s="9">
        <f t="shared" si="105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99"/>
        <v>144.75</v>
      </c>
      <c r="G737" s="11">
        <v>9.8410140833579771E-4</v>
      </c>
      <c r="H737" s="18">
        <f t="shared" si="102"/>
        <v>2.6359451452696843</v>
      </c>
      <c r="I737" s="10">
        <f t="shared" si="103"/>
        <v>0.96923702991566296</v>
      </c>
      <c r="J737" s="10">
        <v>1.0182349656839249</v>
      </c>
      <c r="K737" s="10">
        <v>1.7556369124710629E-2</v>
      </c>
      <c r="L737" s="247">
        <f t="shared" si="104"/>
        <v>1.7556369124710629E-2</v>
      </c>
      <c r="M737" s="10">
        <f t="shared" ref="M737:M768" si="106">H737+I737+J737+L737</f>
        <v>4.6409735099939819</v>
      </c>
      <c r="N737" s="83">
        <f t="shared" si="101"/>
        <v>3.2061993160580185E-2</v>
      </c>
    </row>
    <row r="738" spans="1:14">
      <c r="A738" s="9">
        <f t="shared" si="105"/>
        <v>102</v>
      </c>
      <c r="B738" s="14" t="s">
        <v>1002</v>
      </c>
      <c r="C738" s="8">
        <v>122.4</v>
      </c>
      <c r="D738" s="8">
        <v>130.1</v>
      </c>
      <c r="E738" s="8">
        <v>0</v>
      </c>
      <c r="F738" s="8">
        <v>252.5</v>
      </c>
      <c r="G738" s="11">
        <v>1.5232570892384932E-3</v>
      </c>
      <c r="H738" s="18">
        <f t="shared" si="102"/>
        <v>4.0800898112379818</v>
      </c>
      <c r="I738" s="10">
        <f t="shared" si="103"/>
        <v>1.5002490235922059</v>
      </c>
      <c r="J738" s="10">
        <v>1.5760912613787303</v>
      </c>
      <c r="K738" s="10">
        <v>0.17950061539586404</v>
      </c>
      <c r="L738" s="247">
        <f t="shared" si="104"/>
        <v>0.17950061539586404</v>
      </c>
      <c r="M738" s="10">
        <f t="shared" si="106"/>
        <v>7.3359307116047816</v>
      </c>
      <c r="N738" s="83">
        <f t="shared" si="101"/>
        <v>2.905319093704864E-2</v>
      </c>
    </row>
    <row r="739" spans="1:14">
      <c r="A739" s="9">
        <f t="shared" si="105"/>
        <v>103</v>
      </c>
      <c r="B739" s="14" t="s">
        <v>1003</v>
      </c>
      <c r="C739" s="8">
        <v>250.2</v>
      </c>
      <c r="D739" s="8">
        <v>0</v>
      </c>
      <c r="E739" s="8">
        <v>0</v>
      </c>
      <c r="F739" s="8">
        <v>250.2</v>
      </c>
      <c r="G739" s="11">
        <v>2.612762951877986E-3</v>
      </c>
      <c r="H739" s="18">
        <f t="shared" si="102"/>
        <v>6.9983639494937426</v>
      </c>
      <c r="I739" s="10">
        <f t="shared" si="103"/>
        <v>2.5732984242288492</v>
      </c>
      <c r="J739" s="10">
        <v>2.703386634863874</v>
      </c>
      <c r="K739" s="10">
        <v>0.30788798624930186</v>
      </c>
      <c r="L739" s="247">
        <f t="shared" si="104"/>
        <v>0.30788798624930186</v>
      </c>
      <c r="M739" s="10">
        <f t="shared" si="106"/>
        <v>12.582936994835768</v>
      </c>
      <c r="N739" s="83">
        <f t="shared" si="101"/>
        <v>5.029151476752905E-2</v>
      </c>
    </row>
    <row r="740" spans="1:14">
      <c r="A740" s="9">
        <f t="shared" si="105"/>
        <v>104</v>
      </c>
      <c r="B740" s="14" t="s">
        <v>1004</v>
      </c>
      <c r="C740" s="8">
        <v>327.2</v>
      </c>
      <c r="D740" s="8">
        <v>32.299999999999997</v>
      </c>
      <c r="E740" s="8">
        <v>188.7</v>
      </c>
      <c r="F740" s="8">
        <v>548.20000000000005</v>
      </c>
      <c r="G740" s="11">
        <v>3.3071268765169984E-3</v>
      </c>
      <c r="H740" s="18">
        <f t="shared" si="102"/>
        <v>8.8582385525570757</v>
      </c>
      <c r="I740" s="10">
        <f t="shared" si="103"/>
        <v>3.2571743157752371</v>
      </c>
      <c r="J740" s="10">
        <v>3.4218345722289905</v>
      </c>
      <c r="K740" s="10">
        <v>0.38971183112876312</v>
      </c>
      <c r="L740" s="247">
        <f t="shared" si="104"/>
        <v>0.38971183112876312</v>
      </c>
      <c r="M740" s="10">
        <f t="shared" si="106"/>
        <v>15.926959271690066</v>
      </c>
      <c r="N740" s="83">
        <f t="shared" si="101"/>
        <v>2.905319093704864E-2</v>
      </c>
    </row>
    <row r="741" spans="1:14">
      <c r="A741" s="9">
        <f t="shared" si="105"/>
        <v>105</v>
      </c>
      <c r="B741" s="14" t="s">
        <v>1005</v>
      </c>
      <c r="C741" s="8">
        <v>103.4</v>
      </c>
      <c r="D741" s="8">
        <v>0</v>
      </c>
      <c r="E741" s="8">
        <v>91</v>
      </c>
      <c r="F741" s="8">
        <v>194.4</v>
      </c>
      <c r="G741" s="11">
        <v>1.1727571411800518E-3</v>
      </c>
      <c r="H741" s="18">
        <f t="shared" si="102"/>
        <v>3.1412651853650044</v>
      </c>
      <c r="I741" s="10">
        <f t="shared" si="103"/>
        <v>1.1550432086587121</v>
      </c>
      <c r="J741" s="10">
        <v>1.2134342226218817</v>
      </c>
      <c r="K741" s="10">
        <v>0.13819770151665731</v>
      </c>
      <c r="L741" s="247">
        <f t="shared" si="104"/>
        <v>0.13819770151665731</v>
      </c>
      <c r="M741" s="10">
        <f t="shared" si="106"/>
        <v>5.6479403181622549</v>
      </c>
      <c r="N741" s="83">
        <f t="shared" si="101"/>
        <v>2.9053190937048636E-2</v>
      </c>
    </row>
    <row r="742" spans="1:14">
      <c r="A742" s="9">
        <f t="shared" si="105"/>
        <v>106</v>
      </c>
      <c r="B742" s="14" t="s">
        <v>1006</v>
      </c>
      <c r="C742" s="8">
        <v>208.6</v>
      </c>
      <c r="D742" s="8">
        <v>0</v>
      </c>
      <c r="E742" s="8">
        <v>50.5</v>
      </c>
      <c r="F742" s="8">
        <v>259.10000000000002</v>
      </c>
      <c r="G742" s="11">
        <v>1.5630729181057173E-3</v>
      </c>
      <c r="H742" s="18">
        <f t="shared" si="102"/>
        <v>4.1867377033337076</v>
      </c>
      <c r="I742" s="10">
        <f t="shared" si="103"/>
        <v>1.5394634535158045</v>
      </c>
      <c r="J742" s="10">
        <v>1.6172881022702141</v>
      </c>
      <c r="K742" s="10">
        <v>0.18419251266957773</v>
      </c>
      <c r="L742" s="247">
        <f t="shared" si="104"/>
        <v>0.18419251266957773</v>
      </c>
      <c r="M742" s="10">
        <f t="shared" si="106"/>
        <v>7.5276817717893039</v>
      </c>
      <c r="N742" s="83">
        <f t="shared" si="101"/>
        <v>2.9053190937048643E-2</v>
      </c>
    </row>
    <row r="743" spans="1:14">
      <c r="A743" s="9">
        <f t="shared" si="105"/>
        <v>107</v>
      </c>
      <c r="B743" s="14" t="s">
        <v>1007</v>
      </c>
      <c r="C743" s="8">
        <v>71.2</v>
      </c>
      <c r="D743" s="8">
        <v>38.9</v>
      </c>
      <c r="E743" s="8">
        <v>0</v>
      </c>
      <c r="F743" s="8">
        <v>110.1</v>
      </c>
      <c r="G743" s="11">
        <v>6.6420041792141817E-4</v>
      </c>
      <c r="H743" s="18">
        <f t="shared" si="102"/>
        <v>1.7790807454150563</v>
      </c>
      <c r="I743" s="10">
        <f t="shared" si="103"/>
        <v>0.6541679900891163</v>
      </c>
      <c r="J743" s="10">
        <v>0.68723820941702252</v>
      </c>
      <c r="K743" s="10">
        <v>7.8269377247859914E-2</v>
      </c>
      <c r="L743" s="247">
        <f t="shared" si="104"/>
        <v>7.8269377247859914E-2</v>
      </c>
      <c r="M743" s="10">
        <f t="shared" si="106"/>
        <v>3.1987563221690549</v>
      </c>
      <c r="N743" s="83">
        <f t="shared" si="101"/>
        <v>2.905319093704864E-2</v>
      </c>
    </row>
    <row r="744" spans="1:14">
      <c r="A744" s="9">
        <f t="shared" si="105"/>
        <v>108</v>
      </c>
      <c r="B744" s="14" t="s">
        <v>1008</v>
      </c>
      <c r="C744" s="8">
        <v>158.30000000000001</v>
      </c>
      <c r="D744" s="8">
        <v>0</v>
      </c>
      <c r="E744" s="8">
        <v>0</v>
      </c>
      <c r="F744" s="8">
        <v>158.30000000000001</v>
      </c>
      <c r="G744" s="11">
        <v>9.5497662267902375E-4</v>
      </c>
      <c r="H744" s="18">
        <f t="shared" si="102"/>
        <v>2.5579335331444457</v>
      </c>
      <c r="I744" s="10">
        <f t="shared" si="103"/>
        <v>0.94055216013721277</v>
      </c>
      <c r="J744" s="10">
        <v>0.98809998683664568</v>
      </c>
      <c r="K744" s="10">
        <v>0.11253444521649617</v>
      </c>
      <c r="L744" s="247">
        <f t="shared" si="104"/>
        <v>0.11253444521649617</v>
      </c>
      <c r="M744" s="10">
        <f t="shared" si="106"/>
        <v>4.5991201253347995</v>
      </c>
      <c r="N744" s="83">
        <f t="shared" si="101"/>
        <v>2.9053190937048636E-2</v>
      </c>
    </row>
    <row r="745" spans="1:14">
      <c r="A745" s="9">
        <f t="shared" si="105"/>
        <v>109</v>
      </c>
      <c r="B745" s="14" t="s">
        <v>1009</v>
      </c>
      <c r="C745" s="8">
        <v>88.6</v>
      </c>
      <c r="D745" s="8">
        <v>0</v>
      </c>
      <c r="E745" s="8">
        <v>0</v>
      </c>
      <c r="F745" s="8">
        <v>88.6</v>
      </c>
      <c r="G745" s="11">
        <v>0</v>
      </c>
      <c r="H745" s="18">
        <f t="shared" si="102"/>
        <v>0</v>
      </c>
      <c r="I745" s="10">
        <f t="shared" si="103"/>
        <v>0</v>
      </c>
      <c r="J745" s="10">
        <v>0</v>
      </c>
      <c r="K745" s="10">
        <v>0</v>
      </c>
      <c r="L745" s="247">
        <f t="shared" si="104"/>
        <v>0</v>
      </c>
      <c r="M745" s="10">
        <f t="shared" si="106"/>
        <v>0</v>
      </c>
      <c r="N745" s="83">
        <f t="shared" si="101"/>
        <v>0</v>
      </c>
    </row>
    <row r="746" spans="1:14">
      <c r="A746" s="9">
        <f t="shared" si="105"/>
        <v>110</v>
      </c>
      <c r="B746" s="14" t="s">
        <v>1010</v>
      </c>
      <c r="C746" s="8">
        <v>102.5</v>
      </c>
      <c r="D746" s="8">
        <v>0</v>
      </c>
      <c r="E746" s="8">
        <v>0</v>
      </c>
      <c r="F746" s="8">
        <v>102.5</v>
      </c>
      <c r="G746" s="11">
        <v>6.1835188771067542E-4</v>
      </c>
      <c r="H746" s="18">
        <f t="shared" si="102"/>
        <v>1.6562740817896755</v>
      </c>
      <c r="I746" s="10">
        <f t="shared" si="103"/>
        <v>0.60901197987406375</v>
      </c>
      <c r="J746" s="10">
        <v>0.63979942293592018</v>
      </c>
      <c r="K746" s="10">
        <v>1.103139767675845E-2</v>
      </c>
      <c r="L746" s="247">
        <f t="shared" si="104"/>
        <v>1.103139767675845E-2</v>
      </c>
      <c r="M746" s="10">
        <f t="shared" si="106"/>
        <v>2.9161168822764179</v>
      </c>
      <c r="N746" s="83">
        <f t="shared" si="101"/>
        <v>2.844992080269676E-2</v>
      </c>
    </row>
    <row r="747" spans="1:14">
      <c r="A747" s="9">
        <f t="shared" si="105"/>
        <v>111</v>
      </c>
      <c r="B747" s="14" t="s">
        <v>1011</v>
      </c>
      <c r="C747" s="8">
        <v>73.900000000000006</v>
      </c>
      <c r="D747" s="8">
        <v>0</v>
      </c>
      <c r="E747" s="8">
        <v>0</v>
      </c>
      <c r="F747" s="8">
        <v>73.900000000000006</v>
      </c>
      <c r="G747" s="11">
        <v>4.4581662928603824E-4</v>
      </c>
      <c r="H747" s="18">
        <f t="shared" si="102"/>
        <v>1.1941332160415321</v>
      </c>
      <c r="I747" s="10">
        <f t="shared" si="103"/>
        <v>0.43908278353847141</v>
      </c>
      <c r="J747" s="10">
        <v>0.46127977907282447</v>
      </c>
      <c r="K747" s="10">
        <v>7.9533686664629219E-3</v>
      </c>
      <c r="L747" s="247">
        <f t="shared" si="104"/>
        <v>7.9533686664629219E-3</v>
      </c>
      <c r="M747" s="10">
        <f t="shared" si="106"/>
        <v>2.1024491473192906</v>
      </c>
      <c r="N747" s="83">
        <f t="shared" si="101"/>
        <v>2.8449920802696756E-2</v>
      </c>
    </row>
    <row r="748" spans="1:14">
      <c r="A748" s="9">
        <f t="shared" si="105"/>
        <v>112</v>
      </c>
      <c r="B748" s="14" t="s">
        <v>1012</v>
      </c>
      <c r="C748" s="8">
        <v>74.400000000000006</v>
      </c>
      <c r="D748" s="8">
        <v>0</v>
      </c>
      <c r="E748" s="8">
        <v>0</v>
      </c>
      <c r="F748" s="8">
        <v>74.400000000000006</v>
      </c>
      <c r="G748" s="11">
        <v>4.4883297995779766E-4</v>
      </c>
      <c r="H748" s="18">
        <f t="shared" si="102"/>
        <v>1.2022126018063599</v>
      </c>
      <c r="I748" s="10">
        <f t="shared" si="103"/>
        <v>0.44205357368419856</v>
      </c>
      <c r="J748" s="10">
        <v>0.46440075186763385</v>
      </c>
      <c r="K748" s="10">
        <v>8.0071803624471097E-3</v>
      </c>
      <c r="L748" s="247">
        <f t="shared" si="104"/>
        <v>8.0071803624471097E-3</v>
      </c>
      <c r="M748" s="10">
        <f t="shared" si="106"/>
        <v>2.1166741077206397</v>
      </c>
      <c r="N748" s="83">
        <f t="shared" si="101"/>
        <v>2.8449920802696767E-2</v>
      </c>
    </row>
    <row r="749" spans="1:14">
      <c r="A749" s="9">
        <f t="shared" si="105"/>
        <v>113</v>
      </c>
      <c r="B749" s="14" t="s">
        <v>1013</v>
      </c>
      <c r="C749" s="8">
        <v>66.400000000000006</v>
      </c>
      <c r="D749" s="8">
        <v>0</v>
      </c>
      <c r="E749" s="8">
        <v>0</v>
      </c>
      <c r="F749" s="8">
        <v>66.400000000000006</v>
      </c>
      <c r="G749" s="11">
        <v>4.0057136920964735E-4</v>
      </c>
      <c r="H749" s="18">
        <f t="shared" si="102"/>
        <v>1.0729424295691168</v>
      </c>
      <c r="I749" s="10">
        <f t="shared" si="103"/>
        <v>0.39452093135256427</v>
      </c>
      <c r="J749" s="10">
        <v>0.41446518715068392</v>
      </c>
      <c r="K749" s="10">
        <v>7.1461932267001087E-3</v>
      </c>
      <c r="L749" s="247">
        <f t="shared" si="104"/>
        <v>7.1461932267001087E-3</v>
      </c>
      <c r="M749" s="10">
        <f t="shared" si="106"/>
        <v>1.8890747412990649</v>
      </c>
      <c r="N749" s="83">
        <f t="shared" si="101"/>
        <v>2.844992080269676E-2</v>
      </c>
    </row>
    <row r="750" spans="1:14">
      <c r="A750" s="9">
        <f t="shared" si="105"/>
        <v>114</v>
      </c>
      <c r="B750" s="14" t="s">
        <v>1014</v>
      </c>
      <c r="C750" s="8">
        <v>292.8</v>
      </c>
      <c r="D750" s="8">
        <v>0</v>
      </c>
      <c r="E750" s="8">
        <v>0</v>
      </c>
      <c r="F750" s="8">
        <v>292.8</v>
      </c>
      <c r="G750" s="11">
        <v>1.7663749533823002E-3</v>
      </c>
      <c r="H750" s="18">
        <f t="shared" si="102"/>
        <v>4.7312883038830931</v>
      </c>
      <c r="I750" s="10">
        <f t="shared" si="103"/>
        <v>1.7396947093378134</v>
      </c>
      <c r="J750" s="10">
        <v>1.8276416686403651</v>
      </c>
      <c r="K750" s="10">
        <v>3.1512129168340237E-2</v>
      </c>
      <c r="L750" s="247">
        <f t="shared" si="104"/>
        <v>3.1512129168340237E-2</v>
      </c>
      <c r="M750" s="10">
        <f t="shared" si="106"/>
        <v>8.3301368110296128</v>
      </c>
      <c r="N750" s="83">
        <f t="shared" si="101"/>
        <v>2.8449920802696763E-2</v>
      </c>
    </row>
    <row r="751" spans="1:14">
      <c r="A751" s="9">
        <f t="shared" si="105"/>
        <v>115</v>
      </c>
      <c r="B751" s="14" t="s">
        <v>1015</v>
      </c>
      <c r="C751" s="8">
        <v>80.5</v>
      </c>
      <c r="D751" s="8">
        <v>0</v>
      </c>
      <c r="E751" s="8">
        <v>0</v>
      </c>
      <c r="F751" s="8">
        <v>80.5</v>
      </c>
      <c r="G751" s="11">
        <v>4.8563245815326218E-4</v>
      </c>
      <c r="H751" s="18">
        <f t="shared" si="102"/>
        <v>1.3007811081372576</v>
      </c>
      <c r="I751" s="10">
        <f t="shared" si="103"/>
        <v>0.47829721346206966</v>
      </c>
      <c r="J751" s="10">
        <v>0.50247661996430804</v>
      </c>
      <c r="K751" s="10">
        <v>8.6636830534541978E-3</v>
      </c>
      <c r="L751" s="247">
        <f t="shared" si="104"/>
        <v>8.6636830534541978E-3</v>
      </c>
      <c r="M751" s="10">
        <f t="shared" si="106"/>
        <v>2.2902186246170895</v>
      </c>
      <c r="N751" s="83">
        <f t="shared" si="101"/>
        <v>2.8449920802696763E-2</v>
      </c>
    </row>
    <row r="752" spans="1:14">
      <c r="A752" s="9">
        <f t="shared" si="105"/>
        <v>116</v>
      </c>
      <c r="B752" s="14" t="s">
        <v>1022</v>
      </c>
      <c r="C752" s="8">
        <v>5781.6</v>
      </c>
      <c r="D752" s="8">
        <v>0</v>
      </c>
      <c r="E752" s="8">
        <v>1408.3</v>
      </c>
      <c r="F752" s="8">
        <v>7189.9</v>
      </c>
      <c r="G752" s="11">
        <v>4.3374519389765713E-2</v>
      </c>
      <c r="H752" s="18">
        <f t="shared" si="102"/>
        <v>116.17995142106916</v>
      </c>
      <c r="I752" s="10">
        <f t="shared" si="103"/>
        <v>42.719368137527134</v>
      </c>
      <c r="J752" s="10">
        <v>44.878964594799733</v>
      </c>
      <c r="K752" s="10">
        <v>0.77380142591342027</v>
      </c>
      <c r="L752" s="247">
        <f t="shared" si="104"/>
        <v>0.77380142591342027</v>
      </c>
      <c r="M752" s="10">
        <f t="shared" si="106"/>
        <v>204.55208557930945</v>
      </c>
      <c r="N752" s="83">
        <f t="shared" si="101"/>
        <v>2.8449920802696763E-2</v>
      </c>
    </row>
    <row r="753" spans="1:14">
      <c r="A753" s="9">
        <f t="shared" si="105"/>
        <v>117</v>
      </c>
      <c r="B753" s="14" t="s">
        <v>1023</v>
      </c>
      <c r="C753" s="8">
        <v>4140.5</v>
      </c>
      <c r="D753" s="8">
        <v>0</v>
      </c>
      <c r="E753" s="8">
        <v>110.1</v>
      </c>
      <c r="F753" s="8">
        <v>4250.6000000000004</v>
      </c>
      <c r="G753" s="11">
        <v>2.5642600330760951E-2</v>
      </c>
      <c r="H753" s="18">
        <f t="shared" si="102"/>
        <v>68.684474263953135</v>
      </c>
      <c r="I753" s="10">
        <f t="shared" si="103"/>
        <v>25.255281186855569</v>
      </c>
      <c r="J753" s="10">
        <v>26.532013923233393</v>
      </c>
      <c r="K753" s="10">
        <v>0.45746398990077536</v>
      </c>
      <c r="L753" s="247">
        <f t="shared" si="104"/>
        <v>0.45746398990077536</v>
      </c>
      <c r="M753" s="10">
        <f t="shared" si="106"/>
        <v>120.92923336394287</v>
      </c>
      <c r="N753" s="83">
        <f t="shared" si="101"/>
        <v>2.8449920802696763E-2</v>
      </c>
    </row>
    <row r="754" spans="1:14">
      <c r="A754" s="9">
        <f t="shared" si="105"/>
        <v>118</v>
      </c>
      <c r="B754" s="14" t="s">
        <v>1024</v>
      </c>
      <c r="C754" s="8">
        <v>4108.8</v>
      </c>
      <c r="D754" s="8">
        <v>0</v>
      </c>
      <c r="E754" s="8">
        <v>118</v>
      </c>
      <c r="F754" s="8">
        <v>4226.8</v>
      </c>
      <c r="G754" s="11">
        <v>2.54990220387852E-2</v>
      </c>
      <c r="H754" s="18">
        <f t="shared" si="102"/>
        <v>68.299895501547326</v>
      </c>
      <c r="I754" s="10">
        <f t="shared" si="103"/>
        <v>25.113871575918953</v>
      </c>
      <c r="J754" s="10">
        <v>26.383455618200465</v>
      </c>
      <c r="K754" s="10">
        <v>0.45490255317192796</v>
      </c>
      <c r="L754" s="247">
        <f t="shared" si="104"/>
        <v>0.45490255317192796</v>
      </c>
      <c r="M754" s="10">
        <f t="shared" si="106"/>
        <v>120.25212524883867</v>
      </c>
      <c r="N754" s="83">
        <f t="shared" si="101"/>
        <v>2.844992080269676E-2</v>
      </c>
    </row>
    <row r="755" spans="1:14">
      <c r="A755" s="9">
        <f t="shared" si="105"/>
        <v>119</v>
      </c>
      <c r="B755" s="14" t="s">
        <v>1025</v>
      </c>
      <c r="C755" s="8">
        <v>8284.9699999999993</v>
      </c>
      <c r="D755" s="8">
        <v>0</v>
      </c>
      <c r="E755" s="8">
        <v>584.5</v>
      </c>
      <c r="F755" s="8">
        <v>8869.4699999999993</v>
      </c>
      <c r="G755" s="11">
        <v>5.3506863585299554E-2</v>
      </c>
      <c r="H755" s="18">
        <f t="shared" si="102"/>
        <v>143.31973931913242</v>
      </c>
      <c r="I755" s="10">
        <f t="shared" si="103"/>
        <v>52.698668147644995</v>
      </c>
      <c r="J755" s="10">
        <v>55.362749148755668</v>
      </c>
      <c r="K755" s="10">
        <v>0.95456244636174403</v>
      </c>
      <c r="L755" s="247">
        <f t="shared" si="104"/>
        <v>0.95456244636174403</v>
      </c>
      <c r="M755" s="10">
        <f t="shared" si="106"/>
        <v>252.33571906189482</v>
      </c>
      <c r="N755" s="83">
        <f t="shared" si="101"/>
        <v>2.844992080269676E-2</v>
      </c>
    </row>
    <row r="756" spans="1:14">
      <c r="A756" s="9">
        <f t="shared" si="105"/>
        <v>120</v>
      </c>
      <c r="B756" s="14" t="s">
        <v>1028</v>
      </c>
      <c r="C756" s="8">
        <v>4140.28</v>
      </c>
      <c r="D756" s="8">
        <v>0</v>
      </c>
      <c r="E756" s="8">
        <v>35.4</v>
      </c>
      <c r="F756" s="8">
        <v>4175.68</v>
      </c>
      <c r="G756" s="11">
        <v>2.5190630346104515E-2</v>
      </c>
      <c r="H756" s="18">
        <f t="shared" si="102"/>
        <v>67.47385910095133</v>
      </c>
      <c r="I756" s="10">
        <f t="shared" si="103"/>
        <v>24.810137991419804</v>
      </c>
      <c r="J756" s="10">
        <v>26.064367359659148</v>
      </c>
      <c r="K756" s="10">
        <v>0.44940084537450453</v>
      </c>
      <c r="L756" s="247">
        <f t="shared" si="104"/>
        <v>0.44940084537450453</v>
      </c>
      <c r="M756" s="10">
        <f t="shared" si="106"/>
        <v>118.79776529740478</v>
      </c>
      <c r="N756" s="83">
        <f t="shared" si="101"/>
        <v>2.8449920802696753E-2</v>
      </c>
    </row>
    <row r="757" spans="1:14">
      <c r="A757" s="9">
        <f t="shared" si="105"/>
        <v>121</v>
      </c>
      <c r="B757" s="14" t="s">
        <v>1029</v>
      </c>
      <c r="C757" s="8">
        <v>4420.8999999999996</v>
      </c>
      <c r="D757" s="8">
        <v>0</v>
      </c>
      <c r="E757" s="8">
        <v>0</v>
      </c>
      <c r="F757" s="8">
        <v>4420.8999999999996</v>
      </c>
      <c r="G757" s="11">
        <v>2.6669969369562195E-2</v>
      </c>
      <c r="H757" s="18">
        <f t="shared" si="102"/>
        <v>71.436313055453425</v>
      </c>
      <c r="I757" s="10">
        <f t="shared" si="103"/>
        <v>26.267132310490226</v>
      </c>
      <c r="J757" s="10">
        <v>27.595017257145457</v>
      </c>
      <c r="K757" s="10">
        <v>0.47579225355298954</v>
      </c>
      <c r="L757" s="247">
        <f t="shared" si="104"/>
        <v>0.47579225355298954</v>
      </c>
      <c r="M757" s="10">
        <f t="shared" si="106"/>
        <v>125.7742548766421</v>
      </c>
      <c r="N757" s="83">
        <f t="shared" si="101"/>
        <v>2.8449920802696763E-2</v>
      </c>
    </row>
    <row r="758" spans="1:14">
      <c r="A758" s="9">
        <f t="shared" si="105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v>6429.7</v>
      </c>
      <c r="G758" s="11">
        <v>3.8788459828422731E-2</v>
      </c>
      <c r="H758" s="18">
        <f t="shared" si="102"/>
        <v>103.89605330422515</v>
      </c>
      <c r="I758" s="10">
        <f t="shared" si="103"/>
        <v>38.20257879996359</v>
      </c>
      <c r="J758" s="10">
        <v>40.133837557571567</v>
      </c>
      <c r="K758" s="10">
        <v>0.69198612333906151</v>
      </c>
      <c r="L758" s="247">
        <f t="shared" si="104"/>
        <v>0.69198612333906151</v>
      </c>
      <c r="M758" s="10">
        <f t="shared" si="106"/>
        <v>182.92445578509938</v>
      </c>
      <c r="N758" s="83">
        <f t="shared" si="101"/>
        <v>2.8449920802696763E-2</v>
      </c>
    </row>
    <row r="759" spans="1:14">
      <c r="A759" s="9">
        <f t="shared" si="105"/>
        <v>123</v>
      </c>
      <c r="B759" s="14" t="s">
        <v>1031</v>
      </c>
      <c r="C759" s="8">
        <v>3391.6</v>
      </c>
      <c r="D759" s="8">
        <v>0</v>
      </c>
      <c r="E759" s="8">
        <v>0</v>
      </c>
      <c r="F759" s="8">
        <v>3391.6</v>
      </c>
      <c r="G759" s="11">
        <v>2.0460509876678312E-2</v>
      </c>
      <c r="H759" s="18">
        <f t="shared" si="102"/>
        <v>54.804089519979165</v>
      </c>
      <c r="I759" s="10">
        <f t="shared" si="103"/>
        <v>20.151463716496341</v>
      </c>
      <c r="J759" s="10">
        <v>21.170182661750896</v>
      </c>
      <c r="K759" s="10">
        <v>0.36501549619994106</v>
      </c>
      <c r="L759" s="247">
        <f t="shared" si="104"/>
        <v>0.36501549619994106</v>
      </c>
      <c r="M759" s="10">
        <f t="shared" si="106"/>
        <v>96.490751394426354</v>
      </c>
      <c r="N759" s="83">
        <f t="shared" si="101"/>
        <v>2.8449920802696767E-2</v>
      </c>
    </row>
    <row r="760" spans="1:14">
      <c r="A760" s="9">
        <f t="shared" si="105"/>
        <v>124</v>
      </c>
      <c r="B760" s="14" t="s">
        <v>1032</v>
      </c>
      <c r="C760" s="8">
        <v>4546.3</v>
      </c>
      <c r="D760" s="8">
        <v>0</v>
      </c>
      <c r="E760" s="8">
        <v>0</v>
      </c>
      <c r="F760" s="8">
        <v>4546.3</v>
      </c>
      <c r="G760" s="11">
        <v>2.7426470118039455E-2</v>
      </c>
      <c r="H760" s="18">
        <f t="shared" si="102"/>
        <v>73.462623005272221</v>
      </c>
      <c r="I760" s="10">
        <f t="shared" si="103"/>
        <v>27.012206479038596</v>
      </c>
      <c r="J760" s="10">
        <v>28.377757234083653</v>
      </c>
      <c r="K760" s="10">
        <v>0.48928822690582385</v>
      </c>
      <c r="L760" s="247">
        <f t="shared" si="104"/>
        <v>0.48928822690582385</v>
      </c>
      <c r="M760" s="10">
        <f t="shared" si="106"/>
        <v>129.34187494530028</v>
      </c>
      <c r="N760" s="83">
        <f t="shared" si="101"/>
        <v>2.8449920802696756E-2</v>
      </c>
    </row>
    <row r="761" spans="1:14">
      <c r="A761" s="9">
        <f t="shared" si="105"/>
        <v>125</v>
      </c>
      <c r="B761" s="14" t="s">
        <v>1033</v>
      </c>
      <c r="C761" s="8">
        <v>3942.03</v>
      </c>
      <c r="D761" s="8">
        <v>0</v>
      </c>
      <c r="E761" s="8">
        <v>0</v>
      </c>
      <c r="F761" s="8">
        <v>3942.03</v>
      </c>
      <c r="G761" s="11">
        <v>2.3781089677191357E-2</v>
      </c>
      <c r="H761" s="18">
        <f t="shared" si="102"/>
        <v>63.698362133047368</v>
      </c>
      <c r="I761" s="10">
        <f t="shared" si="103"/>
        <v>23.421887756321517</v>
      </c>
      <c r="J761" s="10">
        <v>24.605936772644739</v>
      </c>
      <c r="K761" s="10">
        <v>9.9366905107176358</v>
      </c>
      <c r="L761" s="247">
        <f t="shared" si="104"/>
        <v>9.9366905107176358</v>
      </c>
      <c r="M761" s="10">
        <f t="shared" si="106"/>
        <v>121.66287717273127</v>
      </c>
      <c r="N761" s="83">
        <f t="shared" si="101"/>
        <v>3.0863001340104279E-2</v>
      </c>
    </row>
    <row r="762" spans="1:14">
      <c r="A762" s="9">
        <f t="shared" si="105"/>
        <v>126</v>
      </c>
      <c r="B762" s="14" t="s">
        <v>1034</v>
      </c>
      <c r="C762" s="8">
        <v>4373.2</v>
      </c>
      <c r="D762" s="8">
        <v>0</v>
      </c>
      <c r="E762" s="8">
        <v>0</v>
      </c>
      <c r="F762" s="8">
        <v>4373.2</v>
      </c>
      <c r="G762" s="11">
        <v>2.6382209515476349E-2</v>
      </c>
      <c r="H762" s="18">
        <f t="shared" si="102"/>
        <v>70.665539653488878</v>
      </c>
      <c r="I762" s="10">
        <f t="shared" si="103"/>
        <v>25.983718930587862</v>
      </c>
      <c r="J762" s="10">
        <v>27.297276452520645</v>
      </c>
      <c r="K762" s="10">
        <v>0.47065861775609807</v>
      </c>
      <c r="L762" s="247">
        <f t="shared" si="104"/>
        <v>0.47065861775609807</v>
      </c>
      <c r="M762" s="10">
        <f t="shared" si="106"/>
        <v>124.41719365435348</v>
      </c>
      <c r="N762" s="83">
        <f t="shared" si="101"/>
        <v>2.8449920802696763E-2</v>
      </c>
    </row>
    <row r="763" spans="1:14">
      <c r="A763" s="9">
        <f t="shared" si="105"/>
        <v>127</v>
      </c>
      <c r="B763" s="14" t="s">
        <v>42</v>
      </c>
      <c r="C763" s="8">
        <v>5423.9</v>
      </c>
      <c r="D763" s="8">
        <v>0</v>
      </c>
      <c r="E763" s="8">
        <v>0</v>
      </c>
      <c r="F763" s="8">
        <v>5423.9</v>
      </c>
      <c r="G763" s="11">
        <v>3.2720768817111535E-2</v>
      </c>
      <c r="H763" s="18">
        <f t="shared" si="102"/>
        <v>87.643560899697761</v>
      </c>
      <c r="I763" s="10">
        <f t="shared" si="103"/>
        <v>32.226537342818872</v>
      </c>
      <c r="J763" s="10">
        <v>33.855688683533046</v>
      </c>
      <c r="K763" s="10">
        <v>0.58373851569726976</v>
      </c>
      <c r="L763" s="247">
        <f t="shared" si="104"/>
        <v>0.58373851569726976</v>
      </c>
      <c r="M763" s="10">
        <f t="shared" si="106"/>
        <v>154.30952544174696</v>
      </c>
      <c r="N763" s="83">
        <f t="shared" si="101"/>
        <v>2.8449920802696763E-2</v>
      </c>
    </row>
    <row r="764" spans="1:14">
      <c r="A764" s="9">
        <f t="shared" si="105"/>
        <v>128</v>
      </c>
      <c r="B764" s="14" t="s">
        <v>1039</v>
      </c>
      <c r="C764" s="8">
        <v>92.4</v>
      </c>
      <c r="D764" s="8">
        <v>0</v>
      </c>
      <c r="E764" s="8">
        <v>0</v>
      </c>
      <c r="F764" s="8">
        <v>92.4</v>
      </c>
      <c r="G764" s="11">
        <v>5.5742160414113577E-4</v>
      </c>
      <c r="H764" s="18">
        <f t="shared" si="102"/>
        <v>1.4930704893401565</v>
      </c>
      <c r="I764" s="10">
        <f t="shared" si="103"/>
        <v>0.54900201893037559</v>
      </c>
      <c r="J764" s="10">
        <v>0.57675577248077103</v>
      </c>
      <c r="K764" s="10">
        <v>9.9444014178778628E-3</v>
      </c>
      <c r="L764" s="247">
        <f t="shared" si="104"/>
        <v>9.9444014178778628E-3</v>
      </c>
      <c r="M764" s="10">
        <f t="shared" si="106"/>
        <v>2.6287726821691808</v>
      </c>
      <c r="N764" s="83">
        <f t="shared" si="101"/>
        <v>2.844992080269676E-2</v>
      </c>
    </row>
    <row r="765" spans="1:14">
      <c r="A765" s="9">
        <f t="shared" si="105"/>
        <v>129</v>
      </c>
      <c r="B765" s="14" t="s">
        <v>1040</v>
      </c>
      <c r="C765" s="8">
        <v>26.1</v>
      </c>
      <c r="D765" s="8">
        <v>0</v>
      </c>
      <c r="E765" s="8">
        <v>0</v>
      </c>
      <c r="F765" s="8">
        <v>26.1</v>
      </c>
      <c r="G765" s="11">
        <v>1.574535050658403E-4</v>
      </c>
      <c r="H765" s="18">
        <f>G765*$H$2</f>
        <v>0.42174393692400525</v>
      </c>
      <c r="I765" s="10">
        <f>H765*0.3677</f>
        <v>0.15507524560695674</v>
      </c>
      <c r="J765" s="10">
        <v>0.16291477988904896</v>
      </c>
      <c r="K765" s="10">
        <v>2.8089705303745911E-3</v>
      </c>
      <c r="L765" s="247">
        <f>K765*$L$2</f>
        <v>2.8089705303745911E-3</v>
      </c>
      <c r="M765" s="10">
        <f t="shared" si="106"/>
        <v>0.74254293295038554</v>
      </c>
      <c r="N765" s="83">
        <f t="shared" si="101"/>
        <v>2.8449920802696763E-2</v>
      </c>
    </row>
    <row r="766" spans="1:14">
      <c r="A766" s="9">
        <f t="shared" ref="A766:A773" si="107">A765+1</f>
        <v>130</v>
      </c>
      <c r="B766" s="14" t="s">
        <v>1043</v>
      </c>
      <c r="C766" s="8">
        <v>5964.3</v>
      </c>
      <c r="D766" s="8">
        <v>0</v>
      </c>
      <c r="E766" s="8">
        <v>0</v>
      </c>
      <c r="F766" s="8">
        <v>5964.3</v>
      </c>
      <c r="G766" s="11">
        <v>3.5980840623149088E-2</v>
      </c>
      <c r="H766" s="18">
        <f>G766*$H$2</f>
        <v>96.375761034323531</v>
      </c>
      <c r="I766" s="10">
        <f>H766*0.3677</f>
        <v>35.437367332320768</v>
      </c>
      <c r="J766" s="10">
        <v>37.228836080163013</v>
      </c>
      <c r="K766" s="10">
        <v>0.64189819671697967</v>
      </c>
      <c r="L766" s="247">
        <f>K766*$L$2</f>
        <v>0.64189819671697967</v>
      </c>
      <c r="M766" s="10">
        <f t="shared" si="106"/>
        <v>169.68386264352426</v>
      </c>
      <c r="N766" s="83">
        <f t="shared" si="101"/>
        <v>2.8449920802696756E-2</v>
      </c>
    </row>
    <row r="767" spans="1:14">
      <c r="A767" s="9">
        <f t="shared" si="107"/>
        <v>131</v>
      </c>
      <c r="B767" s="14" t="s">
        <v>1044</v>
      </c>
      <c r="C767" s="8">
        <v>5911.3</v>
      </c>
      <c r="D767" s="8">
        <v>0</v>
      </c>
      <c r="E767" s="8">
        <v>0</v>
      </c>
      <c r="F767" s="8">
        <v>5911.3</v>
      </c>
      <c r="G767" s="11">
        <v>3.5661107451942592E-2</v>
      </c>
      <c r="H767" s="18">
        <f>G767*$H$2</f>
        <v>95.519346143251795</v>
      </c>
      <c r="I767" s="10">
        <f>H767*0.3677</f>
        <v>35.122463576873685</v>
      </c>
      <c r="J767" s="10">
        <v>36.898012963913217</v>
      </c>
      <c r="K767" s="10">
        <v>0.6361941569426558</v>
      </c>
      <c r="L767" s="247">
        <f>K767*$L$2</f>
        <v>0.6361941569426558</v>
      </c>
      <c r="M767" s="10">
        <f t="shared" si="106"/>
        <v>168.17601684098136</v>
      </c>
      <c r="N767" s="83">
        <f t="shared" si="101"/>
        <v>2.844992080269676E-2</v>
      </c>
    </row>
    <row r="768" spans="1:14">
      <c r="A768" s="9">
        <f t="shared" si="107"/>
        <v>132</v>
      </c>
      <c r="B768" s="14" t="s">
        <v>1045</v>
      </c>
      <c r="C768" s="8">
        <v>3419.4</v>
      </c>
      <c r="D768" s="8">
        <v>0</v>
      </c>
      <c r="E768" s="8">
        <v>0</v>
      </c>
      <c r="F768" s="8">
        <v>3419.4</v>
      </c>
      <c r="G768" s="11">
        <v>2.0628218974028133E-2</v>
      </c>
      <c r="H768" s="18">
        <f>G768*$H$2</f>
        <v>55.25330336850358</v>
      </c>
      <c r="I768" s="10">
        <f>H768*0.3677</f>
        <v>20.31663964859877</v>
      </c>
      <c r="J768" s="10">
        <v>21.343708749142298</v>
      </c>
      <c r="K768" s="10">
        <v>0.3680074264966619</v>
      </c>
      <c r="L768" s="247">
        <f>K768*$L$2</f>
        <v>0.3680074264966619</v>
      </c>
      <c r="M768" s="10">
        <f t="shared" si="106"/>
        <v>97.281659192741301</v>
      </c>
      <c r="N768" s="83">
        <f t="shared" si="101"/>
        <v>2.844992080269676E-2</v>
      </c>
    </row>
    <row r="769" spans="1:14">
      <c r="A769" s="9">
        <f t="shared" si="107"/>
        <v>133</v>
      </c>
      <c r="B769" s="251" t="s">
        <v>1363</v>
      </c>
      <c r="C769" s="8"/>
      <c r="D769" s="8"/>
      <c r="E769" s="8"/>
      <c r="F769" s="8"/>
      <c r="G769" s="11"/>
      <c r="H769" s="18"/>
      <c r="I769" s="10"/>
      <c r="J769" s="10"/>
      <c r="K769" s="10"/>
      <c r="L769" s="247"/>
      <c r="M769" s="10"/>
      <c r="N769" s="83"/>
    </row>
    <row r="770" spans="1:14">
      <c r="A770" s="9">
        <f t="shared" si="107"/>
        <v>134</v>
      </c>
      <c r="B770" s="251" t="s">
        <v>1364</v>
      </c>
      <c r="C770" s="8"/>
      <c r="D770" s="8"/>
      <c r="E770" s="8"/>
      <c r="F770" s="8"/>
      <c r="G770" s="11"/>
      <c r="H770" s="18"/>
      <c r="I770" s="10"/>
      <c r="J770" s="10"/>
      <c r="K770" s="10"/>
      <c r="L770" s="247"/>
      <c r="M770" s="10"/>
      <c r="N770" s="83"/>
    </row>
    <row r="771" spans="1:14">
      <c r="A771" s="9">
        <f t="shared" si="107"/>
        <v>135</v>
      </c>
      <c r="B771" s="251" t="s">
        <v>1365</v>
      </c>
      <c r="C771" s="8"/>
      <c r="D771" s="8"/>
      <c r="E771" s="8"/>
      <c r="F771" s="8"/>
      <c r="G771" s="11"/>
      <c r="H771" s="18"/>
      <c r="I771" s="10"/>
      <c r="J771" s="10"/>
      <c r="K771" s="10"/>
      <c r="L771" s="247"/>
      <c r="M771" s="10"/>
      <c r="N771" s="83"/>
    </row>
    <row r="772" spans="1:14">
      <c r="A772" s="9">
        <f t="shared" si="107"/>
        <v>136</v>
      </c>
      <c r="B772" s="251" t="s">
        <v>1366</v>
      </c>
      <c r="C772" s="8"/>
      <c r="D772" s="8"/>
      <c r="E772" s="8"/>
      <c r="F772" s="8"/>
      <c r="G772" s="11"/>
      <c r="H772" s="18"/>
      <c r="I772" s="10"/>
      <c r="J772" s="10"/>
      <c r="K772" s="10"/>
      <c r="L772" s="247"/>
      <c r="M772" s="10"/>
      <c r="N772" s="83"/>
    </row>
    <row r="773" spans="1:14">
      <c r="A773" s="9">
        <f t="shared" si="107"/>
        <v>137</v>
      </c>
      <c r="B773" s="251" t="s">
        <v>1367</v>
      </c>
      <c r="C773" s="8"/>
      <c r="D773" s="8"/>
      <c r="E773" s="8"/>
      <c r="F773" s="8"/>
      <c r="G773" s="11"/>
      <c r="H773" s="18"/>
      <c r="I773" s="10"/>
      <c r="J773" s="10"/>
      <c r="K773" s="10"/>
      <c r="L773" s="247"/>
      <c r="M773" s="10"/>
      <c r="N773" s="83"/>
    </row>
    <row r="774" spans="1:14">
      <c r="A774" s="12"/>
      <c r="B774" s="17" t="s">
        <v>576</v>
      </c>
      <c r="C774" s="13">
        <f t="shared" ref="C774:L774" si="108">SUM(C637:C768)</f>
        <v>219742.97999999998</v>
      </c>
      <c r="D774" s="13">
        <f t="shared" si="108"/>
        <v>786.9</v>
      </c>
      <c r="E774" s="13">
        <f t="shared" si="108"/>
        <v>5137.9000000000005</v>
      </c>
      <c r="F774" s="13">
        <f t="shared" si="108"/>
        <v>225667.77999999994</v>
      </c>
      <c r="G774" s="13">
        <f t="shared" si="108"/>
        <v>1.4741345884700614</v>
      </c>
      <c r="H774" s="13">
        <f t="shared" si="108"/>
        <v>3948.5137192547118</v>
      </c>
      <c r="I774" s="13">
        <f t="shared" si="108"/>
        <v>1451.8684945699583</v>
      </c>
      <c r="J774" s="13">
        <v>2017.9103999999988</v>
      </c>
      <c r="K774" s="13"/>
      <c r="L774" s="13">
        <f t="shared" si="108"/>
        <v>36.990812330934411</v>
      </c>
      <c r="M774" s="15">
        <f t="shared" ref="M774:M827" si="109">H774+I774+J774+L774</f>
        <v>7455.2834261556036</v>
      </c>
      <c r="N774" s="97">
        <f t="shared" si="101"/>
        <v>3.3036543480667049E-2</v>
      </c>
    </row>
    <row r="775" spans="1:14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11"/>
    </row>
    <row r="776" spans="1:14">
      <c r="A776" s="9">
        <v>1</v>
      </c>
      <c r="B776" s="8" t="s">
        <v>824</v>
      </c>
      <c r="C776" s="8">
        <f>димвенканали!C776</f>
        <v>106.7</v>
      </c>
      <c r="D776" s="8">
        <v>0</v>
      </c>
      <c r="E776" s="8">
        <v>0</v>
      </c>
      <c r="F776" s="8">
        <f t="shared" ref="F776:F829" si="110">C776+D776+E776</f>
        <v>106.7</v>
      </c>
      <c r="G776" s="11">
        <v>4.0366363144655456E-4</v>
      </c>
      <c r="H776" s="18">
        <f t="shared" ref="H776:H838" si="111">G776*$H$2</f>
        <v>1.0812251467385399</v>
      </c>
      <c r="I776" s="10">
        <f t="shared" ref="I776:I827" si="112">H776*0.3677</f>
        <v>0.39756648645576115</v>
      </c>
      <c r="J776" s="10">
        <v>0.41766470450327831</v>
      </c>
      <c r="K776" s="10">
        <v>7.2013591850065336E-3</v>
      </c>
      <c r="L776" s="247">
        <f t="shared" ref="L776:L839" si="113">K776*$L$2</f>
        <v>7.2013591850065336E-3</v>
      </c>
      <c r="M776" s="10">
        <f t="shared" si="109"/>
        <v>1.903657696882586</v>
      </c>
      <c r="N776" s="11">
        <f t="shared" ref="N776:N827" si="114">M776/F776</f>
        <v>1.7841215528421613E-2</v>
      </c>
    </row>
    <row r="777" spans="1:14">
      <c r="A777" s="9">
        <f>1+A776</f>
        <v>2</v>
      </c>
      <c r="B777" s="8" t="s">
        <v>825</v>
      </c>
      <c r="C777" s="8">
        <f>димвенканали!C777</f>
        <v>56.6</v>
      </c>
      <c r="D777" s="8">
        <v>0</v>
      </c>
      <c r="E777" s="8">
        <v>0</v>
      </c>
      <c r="F777" s="8">
        <f t="shared" si="110"/>
        <v>56.6</v>
      </c>
      <c r="G777" s="11">
        <v>2.1412709971766624E-4</v>
      </c>
      <c r="H777" s="18">
        <f t="shared" si="111"/>
        <v>0.57354586040676059</v>
      </c>
      <c r="I777" s="10">
        <f t="shared" si="112"/>
        <v>0.21089281287156589</v>
      </c>
      <c r="J777" s="10">
        <v>0.22155409817137348</v>
      </c>
      <c r="K777" s="10">
        <v>3.8200274589631658E-3</v>
      </c>
      <c r="L777" s="247">
        <f t="shared" si="113"/>
        <v>3.8200274589631658E-3</v>
      </c>
      <c r="M777" s="10">
        <f t="shared" si="109"/>
        <v>1.0098127989086632</v>
      </c>
      <c r="N777" s="11">
        <f t="shared" si="114"/>
        <v>1.7841215528421609E-2</v>
      </c>
    </row>
    <row r="778" spans="1:14">
      <c r="A778" s="9">
        <f t="shared" ref="A778:A841" si="115">1+A777</f>
        <v>3</v>
      </c>
      <c r="B778" s="8" t="s">
        <v>826</v>
      </c>
      <c r="C778" s="8">
        <f>димвенканали!C778</f>
        <v>66.900000000000006</v>
      </c>
      <c r="D778" s="8">
        <v>0</v>
      </c>
      <c r="E778" s="8">
        <v>0</v>
      </c>
      <c r="F778" s="8">
        <f t="shared" si="110"/>
        <v>66.900000000000006</v>
      </c>
      <c r="G778" s="11">
        <v>2.5309369206911433E-4</v>
      </c>
      <c r="H778" s="18">
        <f t="shared" si="111"/>
        <v>0.67791904701788486</v>
      </c>
      <c r="I778" s="10">
        <f t="shared" si="112"/>
        <v>0.24927083358847629</v>
      </c>
      <c r="J778" s="10">
        <v>0.26187224677853155</v>
      </c>
      <c r="K778" s="10">
        <v>4.5151914665130001E-3</v>
      </c>
      <c r="L778" s="247">
        <f t="shared" si="113"/>
        <v>4.5151914665130001E-3</v>
      </c>
      <c r="M778" s="10">
        <f t="shared" si="109"/>
        <v>1.1935773188514056</v>
      </c>
      <c r="N778" s="11">
        <f t="shared" si="114"/>
        <v>1.7841215528421606E-2</v>
      </c>
    </row>
    <row r="779" spans="1:14">
      <c r="A779" s="9">
        <f t="shared" si="115"/>
        <v>4</v>
      </c>
      <c r="B779" s="8" t="s">
        <v>827</v>
      </c>
      <c r="C779" s="8">
        <f>димвенканали!C779</f>
        <v>64.900000000000006</v>
      </c>
      <c r="D779" s="8">
        <v>0</v>
      </c>
      <c r="E779" s="8">
        <v>0</v>
      </c>
      <c r="F779" s="8">
        <f t="shared" si="110"/>
        <v>64.900000000000006</v>
      </c>
      <c r="G779" s="11">
        <v>2.4552736345718269E-4</v>
      </c>
      <c r="H779" s="18">
        <f t="shared" si="111"/>
        <v>0.65765240884096765</v>
      </c>
      <c r="I779" s="10">
        <f t="shared" si="112"/>
        <v>0.24181879073082382</v>
      </c>
      <c r="J779" s="10">
        <v>0.25404348005869504</v>
      </c>
      <c r="K779" s="10">
        <v>4.380208164076139E-3</v>
      </c>
      <c r="L779" s="247">
        <f t="shared" si="113"/>
        <v>4.380208164076139E-3</v>
      </c>
      <c r="M779" s="10">
        <f t="shared" si="109"/>
        <v>1.1578948877945627</v>
      </c>
      <c r="N779" s="11">
        <f t="shared" si="114"/>
        <v>1.7841215528421613E-2</v>
      </c>
    </row>
    <row r="780" spans="1:14">
      <c r="A780" s="9">
        <f t="shared" si="115"/>
        <v>5</v>
      </c>
      <c r="B780" s="8" t="s">
        <v>828</v>
      </c>
      <c r="C780" s="8">
        <f>димвенканали!C780</f>
        <v>45.2</v>
      </c>
      <c r="D780" s="8">
        <v>0</v>
      </c>
      <c r="E780" s="8">
        <v>0</v>
      </c>
      <c r="F780" s="8">
        <f t="shared" si="110"/>
        <v>45.2</v>
      </c>
      <c r="G780" s="11">
        <v>1.7099902662965572E-4</v>
      </c>
      <c r="H780" s="18">
        <f t="shared" si="111"/>
        <v>0.45802602279833177</v>
      </c>
      <c r="I780" s="10">
        <f t="shared" si="112"/>
        <v>0.16841616858294661</v>
      </c>
      <c r="J780" s="10">
        <v>0.17693012786830531</v>
      </c>
      <c r="K780" s="10">
        <v>3.0506226350730582E-3</v>
      </c>
      <c r="L780" s="247">
        <f t="shared" si="113"/>
        <v>3.0506226350730582E-3</v>
      </c>
      <c r="M780" s="10">
        <f t="shared" si="109"/>
        <v>0.80642294188465669</v>
      </c>
      <c r="N780" s="11">
        <f t="shared" si="114"/>
        <v>1.7841215528421606E-2</v>
      </c>
    </row>
    <row r="781" spans="1:14">
      <c r="A781" s="9">
        <f t="shared" si="115"/>
        <v>6</v>
      </c>
      <c r="B781" s="8" t="s">
        <v>829</v>
      </c>
      <c r="C781" s="8">
        <f>димвенканали!C781</f>
        <v>70.599999999999994</v>
      </c>
      <c r="D781" s="8">
        <v>0</v>
      </c>
      <c r="E781" s="8">
        <v>0</v>
      </c>
      <c r="F781" s="8">
        <f t="shared" si="110"/>
        <v>70.599999999999994</v>
      </c>
      <c r="G781" s="11">
        <v>2.6709140000118789E-4</v>
      </c>
      <c r="H781" s="18">
        <f t="shared" si="111"/>
        <v>0.71541232764518181</v>
      </c>
      <c r="I781" s="10">
        <f t="shared" si="112"/>
        <v>0.26305711287513339</v>
      </c>
      <c r="J781" s="10">
        <v>0.27635546521022908</v>
      </c>
      <c r="K781" s="10">
        <v>4.7649105760211915E-3</v>
      </c>
      <c r="L781" s="247">
        <f t="shared" si="113"/>
        <v>4.7649105760211915E-3</v>
      </c>
      <c r="M781" s="10">
        <f t="shared" si="109"/>
        <v>1.2595898163065655</v>
      </c>
      <c r="N781" s="11">
        <f t="shared" si="114"/>
        <v>1.7841215528421609E-2</v>
      </c>
    </row>
    <row r="782" spans="1:14">
      <c r="A782" s="9">
        <f t="shared" si="115"/>
        <v>7</v>
      </c>
      <c r="B782" s="8" t="s">
        <v>830</v>
      </c>
      <c r="C782" s="8">
        <f>димвенканали!C782</f>
        <v>66.3</v>
      </c>
      <c r="D782" s="8">
        <v>0</v>
      </c>
      <c r="E782" s="8">
        <v>0</v>
      </c>
      <c r="F782" s="8">
        <f t="shared" si="110"/>
        <v>66.3</v>
      </c>
      <c r="G782" s="11">
        <v>2.5082379348553483E-4</v>
      </c>
      <c r="H782" s="18">
        <f t="shared" si="111"/>
        <v>0.67183905556480961</v>
      </c>
      <c r="I782" s="10">
        <f t="shared" si="112"/>
        <v>0.2470352207311805</v>
      </c>
      <c r="J782" s="10">
        <v>0.25952361676258057</v>
      </c>
      <c r="K782" s="10">
        <v>4.474696475781941E-3</v>
      </c>
      <c r="L782" s="247">
        <f t="shared" si="113"/>
        <v>4.474696475781941E-3</v>
      </c>
      <c r="M782" s="10">
        <f t="shared" si="109"/>
        <v>1.1828725895343526</v>
      </c>
      <c r="N782" s="11">
        <f t="shared" si="114"/>
        <v>1.7841215528421609E-2</v>
      </c>
    </row>
    <row r="783" spans="1:14">
      <c r="A783" s="9">
        <f t="shared" si="115"/>
        <v>8</v>
      </c>
      <c r="B783" s="8" t="s">
        <v>831</v>
      </c>
      <c r="C783" s="8">
        <f>димвенканали!C783</f>
        <v>141.1</v>
      </c>
      <c r="D783" s="8">
        <v>0</v>
      </c>
      <c r="E783" s="8">
        <v>0</v>
      </c>
      <c r="F783" s="8">
        <f t="shared" si="110"/>
        <v>141.1</v>
      </c>
      <c r="G783" s="11">
        <v>5.3380448357177922E-4</v>
      </c>
      <c r="H783" s="18">
        <f t="shared" si="111"/>
        <v>1.429811323381518</v>
      </c>
      <c r="I783" s="10">
        <f t="shared" si="112"/>
        <v>0.52574162360738419</v>
      </c>
      <c r="J783" s="10">
        <v>0.5523194920844664</v>
      </c>
      <c r="K783" s="10">
        <v>9.5230719869205411E-3</v>
      </c>
      <c r="L783" s="247">
        <f t="shared" si="113"/>
        <v>9.5230719869205411E-3</v>
      </c>
      <c r="M783" s="10">
        <f t="shared" si="109"/>
        <v>2.5173955110602892</v>
      </c>
      <c r="N783" s="11">
        <f t="shared" si="114"/>
        <v>1.7841215528421613E-2</v>
      </c>
    </row>
    <row r="784" spans="1:14">
      <c r="A784" s="9">
        <f t="shared" si="115"/>
        <v>9</v>
      </c>
      <c r="B784" s="8" t="s">
        <v>832</v>
      </c>
      <c r="C784" s="8">
        <f>димвенканали!C784</f>
        <v>83.9</v>
      </c>
      <c r="D784" s="8">
        <v>0</v>
      </c>
      <c r="E784" s="8">
        <v>0</v>
      </c>
      <c r="F784" s="8">
        <f t="shared" si="110"/>
        <v>83.9</v>
      </c>
      <c r="G784" s="11">
        <v>3.1740748527053352E-4</v>
      </c>
      <c r="H784" s="18">
        <f t="shared" si="111"/>
        <v>0.85018547152168222</v>
      </c>
      <c r="I784" s="10">
        <f t="shared" si="112"/>
        <v>0.3126131978785226</v>
      </c>
      <c r="J784" s="10">
        <v>0.32841676389714197</v>
      </c>
      <c r="K784" s="10">
        <v>5.6625495372263183E-3</v>
      </c>
      <c r="L784" s="247">
        <f t="shared" si="113"/>
        <v>5.6625495372263183E-3</v>
      </c>
      <c r="M784" s="10">
        <f t="shared" si="109"/>
        <v>1.4968779828345731</v>
      </c>
      <c r="N784" s="11">
        <f t="shared" si="114"/>
        <v>1.7841215528421609E-2</v>
      </c>
    </row>
    <row r="785" spans="1:14">
      <c r="A785" s="9">
        <f t="shared" si="115"/>
        <v>10</v>
      </c>
      <c r="B785" s="8" t="s">
        <v>833</v>
      </c>
      <c r="C785" s="8">
        <f>димвенканали!C785</f>
        <v>58.2</v>
      </c>
      <c r="D785" s="8">
        <v>0</v>
      </c>
      <c r="E785" s="8">
        <v>0</v>
      </c>
      <c r="F785" s="8">
        <f t="shared" si="110"/>
        <v>58.2</v>
      </c>
      <c r="G785" s="11">
        <v>2.2018016260721157E-4</v>
      </c>
      <c r="H785" s="18">
        <f t="shared" si="111"/>
        <v>0.58975917094829444</v>
      </c>
      <c r="I785" s="10">
        <f t="shared" si="112"/>
        <v>0.21685444715768787</v>
      </c>
      <c r="J785" s="10">
        <v>0.22781711154724268</v>
      </c>
      <c r="K785" s="10">
        <v>3.9280141009126546E-3</v>
      </c>
      <c r="L785" s="247">
        <f t="shared" si="113"/>
        <v>3.9280141009126546E-3</v>
      </c>
      <c r="M785" s="10">
        <f t="shared" si="109"/>
        <v>1.0383587437541375</v>
      </c>
      <c r="N785" s="11">
        <f t="shared" si="114"/>
        <v>1.7841215528421606E-2</v>
      </c>
    </row>
    <row r="786" spans="1:14">
      <c r="A786" s="9">
        <f t="shared" si="115"/>
        <v>11</v>
      </c>
      <c r="B786" s="8" t="s">
        <v>834</v>
      </c>
      <c r="C786" s="8">
        <f>димвенканали!C786</f>
        <v>47.3</v>
      </c>
      <c r="D786" s="8">
        <v>0</v>
      </c>
      <c r="E786" s="8">
        <v>0</v>
      </c>
      <c r="F786" s="8">
        <f t="shared" si="110"/>
        <v>47.3</v>
      </c>
      <c r="G786" s="11">
        <v>1.7894367167218395E-4</v>
      </c>
      <c r="H786" s="18">
        <f t="shared" si="111"/>
        <v>0.47930599288409492</v>
      </c>
      <c r="I786" s="10">
        <f t="shared" si="112"/>
        <v>0.1762408135834817</v>
      </c>
      <c r="J786" s="10">
        <v>0.18515033292413363</v>
      </c>
      <c r="K786" s="10">
        <v>3.1923551026317616E-3</v>
      </c>
      <c r="L786" s="247">
        <f t="shared" si="113"/>
        <v>3.1923551026317616E-3</v>
      </c>
      <c r="M786" s="10">
        <f t="shared" si="109"/>
        <v>0.84388949449434203</v>
      </c>
      <c r="N786" s="11">
        <f t="shared" si="114"/>
        <v>1.7841215528421609E-2</v>
      </c>
    </row>
    <row r="787" spans="1:14">
      <c r="A787" s="9">
        <f t="shared" si="115"/>
        <v>12</v>
      </c>
      <c r="B787" s="8" t="s">
        <v>835</v>
      </c>
      <c r="C787" s="8">
        <f>димвенканали!C787</f>
        <v>133.19999999999999</v>
      </c>
      <c r="D787" s="8">
        <v>0</v>
      </c>
      <c r="E787" s="8">
        <v>0</v>
      </c>
      <c r="F787" s="8">
        <f t="shared" si="110"/>
        <v>133.19999999999999</v>
      </c>
      <c r="G787" s="11">
        <v>5.0391748555464911E-4</v>
      </c>
      <c r="H787" s="18">
        <f t="shared" si="111"/>
        <v>1.3497581025826944</v>
      </c>
      <c r="I787" s="10">
        <f t="shared" si="112"/>
        <v>0.49630605431965674</v>
      </c>
      <c r="J787" s="10">
        <v>0.52139586354111211</v>
      </c>
      <c r="K787" s="10">
        <v>8.9898879422949402E-3</v>
      </c>
      <c r="L787" s="247">
        <f t="shared" si="113"/>
        <v>8.9898879422949402E-3</v>
      </c>
      <c r="M787" s="10">
        <f t="shared" si="109"/>
        <v>2.3764499083857582</v>
      </c>
      <c r="N787" s="11">
        <f t="shared" si="114"/>
        <v>1.7841215528421609E-2</v>
      </c>
    </row>
    <row r="788" spans="1:14">
      <c r="A788" s="9">
        <f t="shared" si="115"/>
        <v>13</v>
      </c>
      <c r="B788" s="8" t="s">
        <v>836</v>
      </c>
      <c r="C788" s="8">
        <f>димвенканали!C788</f>
        <v>87.4</v>
      </c>
      <c r="D788" s="8">
        <v>0</v>
      </c>
      <c r="E788" s="8">
        <v>0</v>
      </c>
      <c r="F788" s="8">
        <f t="shared" si="110"/>
        <v>87.4</v>
      </c>
      <c r="G788" s="11">
        <v>3.3064856034141396E-4</v>
      </c>
      <c r="H788" s="18">
        <f t="shared" si="111"/>
        <v>0.88565208833128761</v>
      </c>
      <c r="I788" s="10">
        <f t="shared" si="112"/>
        <v>0.32565427287941445</v>
      </c>
      <c r="J788" s="10">
        <v>0.34211710565685588</v>
      </c>
      <c r="K788" s="10">
        <v>5.8987703164908251E-3</v>
      </c>
      <c r="L788" s="247">
        <f t="shared" si="113"/>
        <v>5.8987703164908251E-3</v>
      </c>
      <c r="M788" s="10">
        <f t="shared" si="109"/>
        <v>1.5593222371840487</v>
      </c>
      <c r="N788" s="11">
        <f t="shared" si="114"/>
        <v>1.7841215528421609E-2</v>
      </c>
    </row>
    <row r="789" spans="1:14">
      <c r="A789" s="9">
        <f t="shared" si="115"/>
        <v>14</v>
      </c>
      <c r="B789" s="8" t="s">
        <v>837</v>
      </c>
      <c r="C789" s="8">
        <f>димвенканали!C789</f>
        <v>102.5</v>
      </c>
      <c r="D789" s="8">
        <v>0</v>
      </c>
      <c r="E789" s="8">
        <v>0</v>
      </c>
      <c r="F789" s="8">
        <f t="shared" si="110"/>
        <v>102.5</v>
      </c>
      <c r="G789" s="11">
        <v>3.8777434136149801E-4</v>
      </c>
      <c r="H789" s="18">
        <f t="shared" si="111"/>
        <v>1.0386652065670132</v>
      </c>
      <c r="I789" s="10">
        <f t="shared" si="112"/>
        <v>0.3819171964546908</v>
      </c>
      <c r="J789" s="10">
        <v>0.40122429439162155</v>
      </c>
      <c r="K789" s="10">
        <v>6.9178942498891241E-3</v>
      </c>
      <c r="L789" s="247">
        <f t="shared" si="113"/>
        <v>6.9178942498891241E-3</v>
      </c>
      <c r="M789" s="10">
        <f t="shared" si="109"/>
        <v>1.8287245916632147</v>
      </c>
      <c r="N789" s="11">
        <f t="shared" si="114"/>
        <v>1.7841215528421606E-2</v>
      </c>
    </row>
    <row r="790" spans="1:14">
      <c r="A790" s="9">
        <f t="shared" si="115"/>
        <v>15</v>
      </c>
      <c r="B790" s="8" t="s">
        <v>838</v>
      </c>
      <c r="C790" s="8">
        <f>димвенканали!C790</f>
        <v>47.2</v>
      </c>
      <c r="D790" s="8">
        <v>0</v>
      </c>
      <c r="E790" s="8">
        <v>0</v>
      </c>
      <c r="F790" s="8">
        <f t="shared" si="110"/>
        <v>47.2</v>
      </c>
      <c r="G790" s="11">
        <v>1.7856535524158739E-4</v>
      </c>
      <c r="H790" s="18">
        <f t="shared" si="111"/>
        <v>0.47829266097524908</v>
      </c>
      <c r="I790" s="10">
        <f t="shared" si="112"/>
        <v>0.17586821144059911</v>
      </c>
      <c r="J790" s="10">
        <v>0.18475889458814185</v>
      </c>
      <c r="K790" s="10">
        <v>3.1856059375099189E-3</v>
      </c>
      <c r="L790" s="247">
        <f t="shared" si="113"/>
        <v>3.1856059375099189E-3</v>
      </c>
      <c r="M790" s="10">
        <f t="shared" si="109"/>
        <v>0.84210537294150001</v>
      </c>
      <c r="N790" s="11">
        <f t="shared" si="114"/>
        <v>1.7841215528421609E-2</v>
      </c>
    </row>
    <row r="791" spans="1:14">
      <c r="A791" s="9">
        <f t="shared" si="115"/>
        <v>16</v>
      </c>
      <c r="B791" s="8" t="s">
        <v>839</v>
      </c>
      <c r="C791" s="8">
        <f>димвенканали!C791</f>
        <v>138.08000000000001</v>
      </c>
      <c r="D791" s="8">
        <v>0</v>
      </c>
      <c r="E791" s="8">
        <v>0</v>
      </c>
      <c r="F791" s="8">
        <f t="shared" si="110"/>
        <v>138.08000000000001</v>
      </c>
      <c r="G791" s="11">
        <v>5.2237932736776246E-4</v>
      </c>
      <c r="H791" s="18">
        <f t="shared" si="111"/>
        <v>1.3992086997343729</v>
      </c>
      <c r="I791" s="10">
        <f t="shared" si="112"/>
        <v>0.514489038892329</v>
      </c>
      <c r="J791" s="10">
        <v>0.5404980543375133</v>
      </c>
      <c r="K791" s="10">
        <v>9.3192472002408822E-3</v>
      </c>
      <c r="L791" s="247">
        <f t="shared" si="113"/>
        <v>9.3192472002408822E-3</v>
      </c>
      <c r="M791" s="10">
        <f t="shared" si="109"/>
        <v>2.4635150401644563</v>
      </c>
      <c r="N791" s="11">
        <f t="shared" si="114"/>
        <v>1.7841215528421613E-2</v>
      </c>
    </row>
    <row r="792" spans="1:14">
      <c r="A792" s="9">
        <f t="shared" si="115"/>
        <v>17</v>
      </c>
      <c r="B792" s="8" t="s">
        <v>840</v>
      </c>
      <c r="C792" s="8">
        <f>димвенканали!C792</f>
        <v>37.799999999999997</v>
      </c>
      <c r="D792" s="8">
        <v>0</v>
      </c>
      <c r="E792" s="8">
        <v>0</v>
      </c>
      <c r="F792" s="8">
        <f t="shared" si="110"/>
        <v>37.799999999999997</v>
      </c>
      <c r="G792" s="11">
        <v>1.4300361076550853E-4</v>
      </c>
      <c r="H792" s="18">
        <f t="shared" si="111"/>
        <v>0.38303946154373758</v>
      </c>
      <c r="I792" s="10">
        <f t="shared" si="112"/>
        <v>0.14084361000963233</v>
      </c>
      <c r="J792" s="10">
        <v>0.14796369100491019</v>
      </c>
      <c r="K792" s="10">
        <v>2.5511844160566724E-3</v>
      </c>
      <c r="L792" s="247">
        <f t="shared" si="113"/>
        <v>2.5511844160566724E-3</v>
      </c>
      <c r="M792" s="10">
        <f t="shared" si="109"/>
        <v>0.67439794697433664</v>
      </c>
      <c r="N792" s="11">
        <f t="shared" si="114"/>
        <v>1.7841215528421606E-2</v>
      </c>
    </row>
    <row r="793" spans="1:14">
      <c r="A793" s="9">
        <f t="shared" si="115"/>
        <v>18</v>
      </c>
      <c r="B793" s="8" t="s">
        <v>841</v>
      </c>
      <c r="C793" s="8">
        <f>димвенканали!C793</f>
        <v>85.49</v>
      </c>
      <c r="D793" s="8">
        <v>0</v>
      </c>
      <c r="E793" s="8">
        <v>0</v>
      </c>
      <c r="F793" s="8">
        <f t="shared" si="110"/>
        <v>85.49</v>
      </c>
      <c r="G793" s="11">
        <v>3.2342271651701919E-4</v>
      </c>
      <c r="H793" s="18">
        <f t="shared" si="111"/>
        <v>0.86629744887233151</v>
      </c>
      <c r="I793" s="10">
        <f t="shared" si="112"/>
        <v>0.31853757195035631</v>
      </c>
      <c r="J793" s="10">
        <v>0.33464063343941197</v>
      </c>
      <c r="K793" s="10">
        <v>5.769861262663622E-3</v>
      </c>
      <c r="L793" s="247">
        <f t="shared" si="113"/>
        <v>5.769861262663622E-3</v>
      </c>
      <c r="M793" s="10">
        <f t="shared" si="109"/>
        <v>1.5252455155247635</v>
      </c>
      <c r="N793" s="11">
        <f t="shared" si="114"/>
        <v>1.7841215528421613E-2</v>
      </c>
    </row>
    <row r="794" spans="1:14">
      <c r="A794" s="9">
        <f t="shared" si="115"/>
        <v>19</v>
      </c>
      <c r="B794" s="8" t="s">
        <v>842</v>
      </c>
      <c r="C794" s="8">
        <f>димвенканали!C794</f>
        <v>67.69</v>
      </c>
      <c r="D794" s="8">
        <v>0</v>
      </c>
      <c r="E794" s="8">
        <v>0</v>
      </c>
      <c r="F794" s="8">
        <f t="shared" si="110"/>
        <v>67.69</v>
      </c>
      <c r="G794" s="11">
        <v>2.5608239187082732E-4</v>
      </c>
      <c r="H794" s="18">
        <f t="shared" si="111"/>
        <v>0.68592436909776722</v>
      </c>
      <c r="I794" s="10">
        <f t="shared" si="112"/>
        <v>0.25221439051724903</v>
      </c>
      <c r="J794" s="10">
        <v>0.26496460963286694</v>
      </c>
      <c r="K794" s="10">
        <v>4.5685098709755591E-3</v>
      </c>
      <c r="L794" s="247">
        <f t="shared" si="113"/>
        <v>4.5685098709755591E-3</v>
      </c>
      <c r="M794" s="10">
        <f t="shared" si="109"/>
        <v>1.2076718791188588</v>
      </c>
      <c r="N794" s="11">
        <f t="shared" si="114"/>
        <v>1.7841215528421609E-2</v>
      </c>
    </row>
    <row r="795" spans="1:14">
      <c r="A795" s="9">
        <f t="shared" si="115"/>
        <v>20</v>
      </c>
      <c r="B795" s="8" t="s">
        <v>843</v>
      </c>
      <c r="C795" s="8">
        <f>димвенканали!C795</f>
        <v>97.3</v>
      </c>
      <c r="D795" s="8">
        <v>0</v>
      </c>
      <c r="E795" s="8">
        <v>0</v>
      </c>
      <c r="F795" s="8">
        <f t="shared" si="110"/>
        <v>97.3</v>
      </c>
      <c r="G795" s="11">
        <v>3.6810188697047565E-4</v>
      </c>
      <c r="H795" s="18">
        <f t="shared" si="111"/>
        <v>0.9859719473070282</v>
      </c>
      <c r="I795" s="10">
        <f t="shared" si="112"/>
        <v>0.36254188502479429</v>
      </c>
      <c r="J795" s="10">
        <v>0.38086950092004657</v>
      </c>
      <c r="K795" s="10">
        <v>6.5669376635532854E-3</v>
      </c>
      <c r="L795" s="247">
        <f t="shared" si="113"/>
        <v>6.5669376635532854E-3</v>
      </c>
      <c r="M795" s="10">
        <f t="shared" si="109"/>
        <v>1.7359502709154224</v>
      </c>
      <c r="N795" s="11">
        <f t="shared" si="114"/>
        <v>1.7841215528421609E-2</v>
      </c>
    </row>
    <row r="796" spans="1:14">
      <c r="A796" s="9">
        <f t="shared" si="115"/>
        <v>21</v>
      </c>
      <c r="B796" s="8" t="s">
        <v>844</v>
      </c>
      <c r="C796" s="8">
        <f>димвенканали!C796</f>
        <v>6972.44</v>
      </c>
      <c r="D796" s="8">
        <v>0</v>
      </c>
      <c r="E796" s="8">
        <v>123.3</v>
      </c>
      <c r="F796" s="8">
        <f t="shared" si="110"/>
        <v>7095.74</v>
      </c>
      <c r="G796" s="11">
        <v>2.6844350292414009E-2</v>
      </c>
      <c r="H796" s="18">
        <f t="shared" si="111"/>
        <v>71.903397588739708</v>
      </c>
      <c r="I796" s="10">
        <f t="shared" si="112"/>
        <v>26.438879293379593</v>
      </c>
      <c r="J796" s="10">
        <v>27.775446582306387</v>
      </c>
      <c r="K796" s="10">
        <v>0.4789032092166659</v>
      </c>
      <c r="L796" s="247">
        <f t="shared" si="113"/>
        <v>0.4789032092166659</v>
      </c>
      <c r="M796" s="10">
        <f t="shared" si="109"/>
        <v>126.59662667364236</v>
      </c>
      <c r="N796" s="11">
        <f t="shared" si="114"/>
        <v>1.7841215528421613E-2</v>
      </c>
    </row>
    <row r="797" spans="1:14">
      <c r="A797" s="9">
        <f t="shared" si="115"/>
        <v>22</v>
      </c>
      <c r="B797" s="8" t="s">
        <v>845</v>
      </c>
      <c r="C797" s="8">
        <f>димвенканали!C797</f>
        <v>2574.58</v>
      </c>
      <c r="D797" s="8">
        <v>0</v>
      </c>
      <c r="E797" s="8">
        <v>0</v>
      </c>
      <c r="F797" s="8">
        <f t="shared" si="110"/>
        <v>2574.58</v>
      </c>
      <c r="G797" s="11">
        <v>9.7400591588535177E-3</v>
      </c>
      <c r="H797" s="18">
        <f t="shared" si="111"/>
        <v>26.089040658763913</v>
      </c>
      <c r="I797" s="10">
        <f t="shared" si="112"/>
        <v>9.5929402502274925</v>
      </c>
      <c r="J797" s="10">
        <v>10.077893110778351</v>
      </c>
      <c r="K797" s="10">
        <v>0.17376265539394675</v>
      </c>
      <c r="L797" s="247">
        <f t="shared" si="113"/>
        <v>0.17376265539394675</v>
      </c>
      <c r="M797" s="10">
        <f t="shared" si="109"/>
        <v>45.933636675163697</v>
      </c>
      <c r="N797" s="11">
        <f t="shared" si="114"/>
        <v>1.7841215528421606E-2</v>
      </c>
    </row>
    <row r="798" spans="1:14">
      <c r="A798" s="9">
        <f t="shared" si="115"/>
        <v>23</v>
      </c>
      <c r="B798" s="8" t="s">
        <v>846</v>
      </c>
      <c r="C798" s="8">
        <f>димвенканали!C798</f>
        <v>316.8</v>
      </c>
      <c r="D798" s="8">
        <v>0</v>
      </c>
      <c r="E798" s="8">
        <v>0</v>
      </c>
      <c r="F798" s="8">
        <f t="shared" si="110"/>
        <v>316.8</v>
      </c>
      <c r="G798" s="11">
        <v>1.1985064521299765E-3</v>
      </c>
      <c r="H798" s="18">
        <f t="shared" si="111"/>
        <v>3.2102354872237062</v>
      </c>
      <c r="I798" s="10">
        <f t="shared" si="112"/>
        <v>1.1804035886521569</v>
      </c>
      <c r="J798" s="10">
        <v>1.2400766484221046</v>
      </c>
      <c r="K798" s="10">
        <v>2.138135510599878E-2</v>
      </c>
      <c r="L798" s="247">
        <f t="shared" si="113"/>
        <v>2.138135510599878E-2</v>
      </c>
      <c r="M798" s="10">
        <f t="shared" si="109"/>
        <v>5.6520970794039664</v>
      </c>
      <c r="N798" s="11">
        <f t="shared" si="114"/>
        <v>1.7841215528421609E-2</v>
      </c>
    </row>
    <row r="799" spans="1:14">
      <c r="A799" s="9">
        <f t="shared" si="115"/>
        <v>24</v>
      </c>
      <c r="B799" s="8" t="s">
        <v>847</v>
      </c>
      <c r="C799" s="8">
        <f>димвенканали!C799</f>
        <v>665.9</v>
      </c>
      <c r="D799" s="8">
        <v>0</v>
      </c>
      <c r="E799" s="8">
        <v>0</v>
      </c>
      <c r="F799" s="8">
        <f t="shared" si="110"/>
        <v>665.9</v>
      </c>
      <c r="G799" s="11">
        <v>2.5192091113426492E-3</v>
      </c>
      <c r="H799" s="18">
        <f t="shared" si="111"/>
        <v>6.7477771810046265</v>
      </c>
      <c r="I799" s="10">
        <f t="shared" si="112"/>
        <v>2.4811576694554014</v>
      </c>
      <c r="J799" s="10">
        <v>2.6065878793695689</v>
      </c>
      <c r="K799" s="10">
        <v>4.4942690546352859E-2</v>
      </c>
      <c r="L799" s="247">
        <f t="shared" si="113"/>
        <v>4.4942690546352859E-2</v>
      </c>
      <c r="M799" s="10">
        <f t="shared" si="109"/>
        <v>11.88046542037595</v>
      </c>
      <c r="N799" s="11">
        <f t="shared" si="114"/>
        <v>1.7841215528421609E-2</v>
      </c>
    </row>
    <row r="800" spans="1:14">
      <c r="A800" s="9">
        <f t="shared" si="115"/>
        <v>25</v>
      </c>
      <c r="B800" s="8" t="s">
        <v>848</v>
      </c>
      <c r="C800" s="8">
        <f>димвенканали!C800</f>
        <v>266.8</v>
      </c>
      <c r="D800" s="8">
        <v>0</v>
      </c>
      <c r="E800" s="8">
        <v>0</v>
      </c>
      <c r="F800" s="8">
        <f t="shared" si="110"/>
        <v>266.8</v>
      </c>
      <c r="G800" s="11">
        <v>1.0093482368316847E-3</v>
      </c>
      <c r="H800" s="18">
        <f t="shared" si="111"/>
        <v>2.7035695328007727</v>
      </c>
      <c r="I800" s="10">
        <f t="shared" si="112"/>
        <v>0.99410251721084419</v>
      </c>
      <c r="J800" s="10">
        <v>1.0443574804261917</v>
      </c>
      <c r="K800" s="10">
        <v>1.8006772545077255E-2</v>
      </c>
      <c r="L800" s="247">
        <f t="shared" si="113"/>
        <v>1.8006772545077255E-2</v>
      </c>
      <c r="M800" s="10">
        <f t="shared" si="109"/>
        <v>4.7600363029828863</v>
      </c>
      <c r="N800" s="11">
        <f t="shared" si="114"/>
        <v>1.7841215528421613E-2</v>
      </c>
    </row>
    <row r="801" spans="1:14">
      <c r="A801" s="9">
        <f t="shared" si="115"/>
        <v>26</v>
      </c>
      <c r="B801" s="8" t="s">
        <v>849</v>
      </c>
      <c r="C801" s="8">
        <f>димвенканали!C801</f>
        <v>1121.3800000000001</v>
      </c>
      <c r="D801" s="8">
        <v>0</v>
      </c>
      <c r="E801" s="8">
        <v>0</v>
      </c>
      <c r="F801" s="8">
        <f t="shared" si="110"/>
        <v>1121.3800000000001</v>
      </c>
      <c r="G801" s="11">
        <v>4.2423647894239682E-3</v>
      </c>
      <c r="H801" s="18">
        <f t="shared" si="111"/>
        <v>11.363301359415782</v>
      </c>
      <c r="I801" s="10">
        <f t="shared" si="112"/>
        <v>4.1782859098571832</v>
      </c>
      <c r="J801" s="10">
        <v>4.3895112121451385</v>
      </c>
      <c r="K801" s="10">
        <v>7.5683787843323594E-2</v>
      </c>
      <c r="L801" s="247">
        <f t="shared" si="113"/>
        <v>7.5683787843323594E-2</v>
      </c>
      <c r="M801" s="10">
        <f t="shared" si="109"/>
        <v>20.006782269261429</v>
      </c>
      <c r="N801" s="11">
        <f t="shared" si="114"/>
        <v>1.7841215528421613E-2</v>
      </c>
    </row>
    <row r="802" spans="1:14">
      <c r="A802" s="9">
        <f t="shared" si="115"/>
        <v>27</v>
      </c>
      <c r="B802" s="8" t="s">
        <v>850</v>
      </c>
      <c r="C802" s="8">
        <f>димвенканали!C802</f>
        <v>141.09</v>
      </c>
      <c r="D802" s="8">
        <v>0</v>
      </c>
      <c r="E802" s="8">
        <v>0</v>
      </c>
      <c r="F802" s="8">
        <f t="shared" si="110"/>
        <v>141.09</v>
      </c>
      <c r="G802" s="11">
        <v>5.3376665192871964E-4</v>
      </c>
      <c r="H802" s="18">
        <f t="shared" si="111"/>
        <v>1.4297099901906336</v>
      </c>
      <c r="I802" s="10">
        <f t="shared" si="112"/>
        <v>0.52570436339309601</v>
      </c>
      <c r="J802" s="10">
        <v>0.55228034825086725</v>
      </c>
      <c r="K802" s="10">
        <v>9.5223970704083581E-3</v>
      </c>
      <c r="L802" s="247">
        <f t="shared" si="113"/>
        <v>9.5223970704083581E-3</v>
      </c>
      <c r="M802" s="10">
        <f t="shared" si="109"/>
        <v>2.5172170989050051</v>
      </c>
      <c r="N802" s="11">
        <f t="shared" si="114"/>
        <v>1.7841215528421609E-2</v>
      </c>
    </row>
    <row r="803" spans="1:14">
      <c r="A803" s="9">
        <f t="shared" si="115"/>
        <v>28</v>
      </c>
      <c r="B803" s="8" t="s">
        <v>851</v>
      </c>
      <c r="C803" s="8">
        <f>димвенканали!C803</f>
        <v>2011.1</v>
      </c>
      <c r="D803" s="8">
        <v>0</v>
      </c>
      <c r="E803" s="8">
        <v>0</v>
      </c>
      <c r="F803" s="8">
        <f t="shared" si="110"/>
        <v>2011.1</v>
      </c>
      <c r="G803" s="11">
        <v>7.6083217357278896E-3</v>
      </c>
      <c r="H803" s="18">
        <f t="shared" si="111"/>
        <v>20.379118018799225</v>
      </c>
      <c r="I803" s="10">
        <f t="shared" si="112"/>
        <v>7.4934016955124756</v>
      </c>
      <c r="J803" s="10">
        <v>7.872216375131611</v>
      </c>
      <c r="K803" s="10">
        <v>0.13573245976538556</v>
      </c>
      <c r="L803" s="247">
        <f t="shared" si="113"/>
        <v>0.13573245976538556</v>
      </c>
      <c r="M803" s="10">
        <f t="shared" si="109"/>
        <v>35.880468549208693</v>
      </c>
      <c r="N803" s="11">
        <f t="shared" si="114"/>
        <v>1.7841215528421609E-2</v>
      </c>
    </row>
    <row r="804" spans="1:14">
      <c r="A804" s="9">
        <f t="shared" si="115"/>
        <v>29</v>
      </c>
      <c r="B804" s="8" t="s">
        <v>852</v>
      </c>
      <c r="C804" s="8">
        <f>димвенканали!C804</f>
        <v>166.08</v>
      </c>
      <c r="D804" s="8">
        <v>0</v>
      </c>
      <c r="E804" s="8">
        <v>0</v>
      </c>
      <c r="F804" s="8">
        <f t="shared" si="110"/>
        <v>166.08</v>
      </c>
      <c r="G804" s="11">
        <v>6.2830792793480586E-4</v>
      </c>
      <c r="H804" s="18">
        <f t="shared" si="111"/>
        <v>1.6829416342112156</v>
      </c>
      <c r="I804" s="10">
        <f t="shared" si="112"/>
        <v>0.61881763889946406</v>
      </c>
      <c r="J804" s="10">
        <v>0.65010078841522456</v>
      </c>
      <c r="K804" s="10">
        <v>1.1209013434356936E-2</v>
      </c>
      <c r="L804" s="247">
        <f t="shared" si="113"/>
        <v>1.1209013434356936E-2</v>
      </c>
      <c r="M804" s="10">
        <f t="shared" si="109"/>
        <v>2.9630690749602611</v>
      </c>
      <c r="N804" s="11">
        <f t="shared" si="114"/>
        <v>1.7841215528421609E-2</v>
      </c>
    </row>
    <row r="805" spans="1:14">
      <c r="A805" s="9">
        <f t="shared" si="115"/>
        <v>30</v>
      </c>
      <c r="B805" s="8" t="s">
        <v>853</v>
      </c>
      <c r="C805" s="8">
        <f>димвенканали!C805</f>
        <v>1580.97</v>
      </c>
      <c r="D805" s="8">
        <v>103.95</v>
      </c>
      <c r="E805" s="8">
        <v>98.1</v>
      </c>
      <c r="F805" s="8">
        <f t="shared" si="110"/>
        <v>1783.02</v>
      </c>
      <c r="G805" s="11">
        <v>6.7454576208232017E-3</v>
      </c>
      <c r="H805" s="18">
        <f t="shared" si="111"/>
        <v>18.067910601103573</v>
      </c>
      <c r="I805" s="10">
        <f t="shared" si="112"/>
        <v>6.6435707280257841</v>
      </c>
      <c r="J805" s="10">
        <v>6.9794238184014539</v>
      </c>
      <c r="K805" s="10">
        <v>0.12033896395548592</v>
      </c>
      <c r="L805" s="247">
        <f t="shared" si="113"/>
        <v>0.12033896395548592</v>
      </c>
      <c r="M805" s="10">
        <f t="shared" si="109"/>
        <v>31.811244111486296</v>
      </c>
      <c r="N805" s="11">
        <f t="shared" si="114"/>
        <v>1.7841215528421609E-2</v>
      </c>
    </row>
    <row r="806" spans="1:14">
      <c r="A806" s="9">
        <f t="shared" si="115"/>
        <v>31</v>
      </c>
      <c r="B806" s="8" t="s">
        <v>854</v>
      </c>
      <c r="C806" s="8">
        <f>димвенканали!C806</f>
        <v>132.97999999999999</v>
      </c>
      <c r="D806" s="8">
        <v>0</v>
      </c>
      <c r="E806" s="8">
        <v>0</v>
      </c>
      <c r="F806" s="8">
        <f t="shared" si="110"/>
        <v>132.97999999999999</v>
      </c>
      <c r="G806" s="11">
        <v>5.0308518940733662E-4</v>
      </c>
      <c r="H806" s="18">
        <f t="shared" si="111"/>
        <v>1.3475287723832334</v>
      </c>
      <c r="I806" s="10">
        <f t="shared" si="112"/>
        <v>0.49548632960531497</v>
      </c>
      <c r="J806" s="10">
        <v>0.52053469920193007</v>
      </c>
      <c r="K806" s="10">
        <v>8.9750397790268853E-3</v>
      </c>
      <c r="L806" s="247">
        <f t="shared" si="113"/>
        <v>8.9750397790268853E-3</v>
      </c>
      <c r="M806" s="10">
        <f t="shared" si="109"/>
        <v>2.372524840969505</v>
      </c>
      <c r="N806" s="11">
        <f t="shared" si="114"/>
        <v>1.7841215528421606E-2</v>
      </c>
    </row>
    <row r="807" spans="1:14">
      <c r="A807" s="9">
        <f t="shared" si="115"/>
        <v>32</v>
      </c>
      <c r="B807" s="8" t="s">
        <v>855</v>
      </c>
      <c r="C807" s="8">
        <f>димвенканали!C807</f>
        <v>386.3</v>
      </c>
      <c r="D807" s="8">
        <v>0</v>
      </c>
      <c r="E807" s="8">
        <v>0</v>
      </c>
      <c r="F807" s="8">
        <f t="shared" si="110"/>
        <v>386.3</v>
      </c>
      <c r="G807" s="11">
        <v>1.4614363713946019E-3</v>
      </c>
      <c r="H807" s="18">
        <f t="shared" si="111"/>
        <v>3.9145011638715834</v>
      </c>
      <c r="I807" s="10">
        <f t="shared" si="112"/>
        <v>1.4393620779555814</v>
      </c>
      <c r="J807" s="10">
        <v>1.5121262919364236</v>
      </c>
      <c r="K807" s="10">
        <v>2.6072024865679697E-2</v>
      </c>
      <c r="L807" s="247">
        <f t="shared" si="113"/>
        <v>2.6072024865679697E-2</v>
      </c>
      <c r="M807" s="10">
        <f t="shared" si="109"/>
        <v>6.8920615586292682</v>
      </c>
      <c r="N807" s="11">
        <f t="shared" si="114"/>
        <v>1.7841215528421609E-2</v>
      </c>
    </row>
    <row r="808" spans="1:14">
      <c r="A808" s="9">
        <f t="shared" si="115"/>
        <v>33</v>
      </c>
      <c r="B808" s="8" t="s">
        <v>856</v>
      </c>
      <c r="C808" s="8">
        <f>димвенканали!C808</f>
        <v>392.7</v>
      </c>
      <c r="D808" s="8">
        <v>0</v>
      </c>
      <c r="E808" s="8">
        <v>0</v>
      </c>
      <c r="F808" s="8">
        <f t="shared" si="110"/>
        <v>392.7</v>
      </c>
      <c r="G808" s="11">
        <v>1.4856486229527831E-3</v>
      </c>
      <c r="H808" s="18">
        <f t="shared" si="111"/>
        <v>3.9793544060377184</v>
      </c>
      <c r="I808" s="10">
        <f t="shared" si="112"/>
        <v>1.4632086151000692</v>
      </c>
      <c r="J808" s="10">
        <v>1.5371783454399004</v>
      </c>
      <c r="K808" s="10">
        <v>2.6503971433477651E-2</v>
      </c>
      <c r="L808" s="247">
        <f t="shared" si="113"/>
        <v>2.6503971433477651E-2</v>
      </c>
      <c r="M808" s="10">
        <f t="shared" si="109"/>
        <v>7.0062453380111656</v>
      </c>
      <c r="N808" s="11">
        <f t="shared" si="114"/>
        <v>1.7841215528421609E-2</v>
      </c>
    </row>
    <row r="809" spans="1:14">
      <c r="A809" s="9">
        <f t="shared" si="115"/>
        <v>34</v>
      </c>
      <c r="B809" s="8" t="s">
        <v>857</v>
      </c>
      <c r="C809" s="8">
        <f>димвенканали!C809</f>
        <v>392.7</v>
      </c>
      <c r="D809" s="8">
        <v>0</v>
      </c>
      <c r="E809" s="8">
        <v>0</v>
      </c>
      <c r="F809" s="8">
        <f t="shared" si="110"/>
        <v>392.7</v>
      </c>
      <c r="G809" s="11">
        <v>1.4856486229527831E-3</v>
      </c>
      <c r="H809" s="18">
        <f t="shared" si="111"/>
        <v>3.9793544060377184</v>
      </c>
      <c r="I809" s="10">
        <f t="shared" si="112"/>
        <v>1.4632086151000692</v>
      </c>
      <c r="J809" s="10">
        <v>1.5371783454399004</v>
      </c>
      <c r="K809" s="10">
        <v>2.6503971433477651E-2</v>
      </c>
      <c r="L809" s="247">
        <f t="shared" si="113"/>
        <v>2.6503971433477651E-2</v>
      </c>
      <c r="M809" s="10">
        <f t="shared" si="109"/>
        <v>7.0062453380111656</v>
      </c>
      <c r="N809" s="11">
        <f t="shared" si="114"/>
        <v>1.7841215528421609E-2</v>
      </c>
    </row>
    <row r="810" spans="1:14">
      <c r="A810" s="9">
        <f t="shared" si="115"/>
        <v>35</v>
      </c>
      <c r="B810" s="8" t="s">
        <v>858</v>
      </c>
      <c r="C810" s="8">
        <f>димвенканали!C810</f>
        <v>461.2</v>
      </c>
      <c r="D810" s="8">
        <v>0</v>
      </c>
      <c r="E810" s="8">
        <v>0</v>
      </c>
      <c r="F810" s="8">
        <f t="shared" si="110"/>
        <v>461.2</v>
      </c>
      <c r="G810" s="11">
        <v>1.7447953779114427E-3</v>
      </c>
      <c r="H810" s="18">
        <f t="shared" si="111"/>
        <v>4.6734867635971371</v>
      </c>
      <c r="I810" s="10">
        <f t="shared" si="112"/>
        <v>1.7184410829746675</v>
      </c>
      <c r="J810" s="10">
        <v>1.8053136055943011</v>
      </c>
      <c r="K810" s="10">
        <v>3.1127149541940138E-2</v>
      </c>
      <c r="L810" s="247">
        <f t="shared" si="113"/>
        <v>3.1127149541940138E-2</v>
      </c>
      <c r="M810" s="10">
        <f t="shared" si="109"/>
        <v>8.2283686017080448</v>
      </c>
      <c r="N810" s="11">
        <f t="shared" si="114"/>
        <v>1.7841215528421606E-2</v>
      </c>
    </row>
    <row r="811" spans="1:14">
      <c r="A811" s="9">
        <f t="shared" si="115"/>
        <v>36</v>
      </c>
      <c r="B811" s="8" t="s">
        <v>859</v>
      </c>
      <c r="C811" s="8">
        <f>димвенканали!C811</f>
        <v>399.3</v>
      </c>
      <c r="D811" s="8">
        <v>0</v>
      </c>
      <c r="E811" s="8">
        <v>0</v>
      </c>
      <c r="F811" s="8">
        <f t="shared" si="110"/>
        <v>399.3</v>
      </c>
      <c r="G811" s="11">
        <v>1.5106175073721576E-3</v>
      </c>
      <c r="H811" s="18">
        <f t="shared" si="111"/>
        <v>4.0462343120215456</v>
      </c>
      <c r="I811" s="10">
        <f t="shared" si="112"/>
        <v>1.4878003565303224</v>
      </c>
      <c r="J811" s="10">
        <v>1.563013275615361</v>
      </c>
      <c r="K811" s="10">
        <v>2.6949416331519292E-2</v>
      </c>
      <c r="L811" s="247">
        <f t="shared" si="113"/>
        <v>2.6949416331519292E-2</v>
      </c>
      <c r="M811" s="10">
        <f t="shared" si="109"/>
        <v>7.1239973604987492</v>
      </c>
      <c r="N811" s="11">
        <f t="shared" si="114"/>
        <v>1.7841215528421609E-2</v>
      </c>
    </row>
    <row r="812" spans="1:14">
      <c r="A812" s="9">
        <f t="shared" si="115"/>
        <v>37</v>
      </c>
      <c r="B812" s="8" t="s">
        <v>860</v>
      </c>
      <c r="C812" s="8">
        <f>димвенканали!C812</f>
        <v>309.5</v>
      </c>
      <c r="D812" s="8">
        <v>0</v>
      </c>
      <c r="E812" s="8">
        <v>0</v>
      </c>
      <c r="F812" s="8">
        <f t="shared" si="110"/>
        <v>309.5</v>
      </c>
      <c r="G812" s="11">
        <v>1.1708893526964257E-3</v>
      </c>
      <c r="H812" s="18">
        <f t="shared" si="111"/>
        <v>3.1362622578779575</v>
      </c>
      <c r="I812" s="10">
        <f t="shared" si="112"/>
        <v>1.1532036322217252</v>
      </c>
      <c r="J812" s="10">
        <v>1.2115016498947011</v>
      </c>
      <c r="K812" s="10">
        <v>2.0888666052104234E-2</v>
      </c>
      <c r="L812" s="247">
        <f t="shared" si="113"/>
        <v>2.0888666052104234E-2</v>
      </c>
      <c r="M812" s="10">
        <f t="shared" si="109"/>
        <v>5.521856206046488</v>
      </c>
      <c r="N812" s="11">
        <f t="shared" si="114"/>
        <v>1.7841215528421609E-2</v>
      </c>
    </row>
    <row r="813" spans="1:14">
      <c r="A813" s="9">
        <f t="shared" si="115"/>
        <v>38</v>
      </c>
      <c r="B813" s="8" t="s">
        <v>861</v>
      </c>
      <c r="C813" s="8">
        <f>димвенканали!C813</f>
        <v>1851.7</v>
      </c>
      <c r="D813" s="8">
        <v>0</v>
      </c>
      <c r="E813" s="8">
        <v>0</v>
      </c>
      <c r="F813" s="8">
        <f t="shared" si="110"/>
        <v>1851.7</v>
      </c>
      <c r="G813" s="11">
        <v>7.0052853453569357E-3</v>
      </c>
      <c r="H813" s="18">
        <f t="shared" si="111"/>
        <v>18.763866956098916</v>
      </c>
      <c r="I813" s="10">
        <f t="shared" si="112"/>
        <v>6.8994738797575721</v>
      </c>
      <c r="J813" s="10">
        <v>7.2482636675606411</v>
      </c>
      <c r="K813" s="10">
        <v>0.12497429056116774</v>
      </c>
      <c r="L813" s="247">
        <f t="shared" si="113"/>
        <v>0.12497429056116774</v>
      </c>
      <c r="M813" s="10">
        <f t="shared" si="109"/>
        <v>33.0365787939783</v>
      </c>
      <c r="N813" s="11">
        <f t="shared" si="114"/>
        <v>1.7841215528421613E-2</v>
      </c>
    </row>
    <row r="814" spans="1:14">
      <c r="A814" s="9">
        <f t="shared" si="115"/>
        <v>39</v>
      </c>
      <c r="B814" s="8" t="s">
        <v>862</v>
      </c>
      <c r="C814" s="8">
        <f>димвенканали!C814</f>
        <v>303</v>
      </c>
      <c r="D814" s="8">
        <v>0</v>
      </c>
      <c r="E814" s="8">
        <v>0</v>
      </c>
      <c r="F814" s="8">
        <f t="shared" si="110"/>
        <v>303</v>
      </c>
      <c r="G814" s="11">
        <v>1.1462987847076478E-3</v>
      </c>
      <c r="H814" s="18">
        <f t="shared" si="111"/>
        <v>3.070395683802976</v>
      </c>
      <c r="I814" s="10">
        <f t="shared" si="112"/>
        <v>1.1289844929343544</v>
      </c>
      <c r="J814" s="10">
        <v>1.1860581580552325</v>
      </c>
      <c r="K814" s="10">
        <v>2.0449970319184437E-2</v>
      </c>
      <c r="L814" s="247">
        <f t="shared" si="113"/>
        <v>2.0449970319184437E-2</v>
      </c>
      <c r="M814" s="10">
        <f t="shared" si="109"/>
        <v>5.4058883051117466</v>
      </c>
      <c r="N814" s="11">
        <f t="shared" si="114"/>
        <v>1.7841215528421606E-2</v>
      </c>
    </row>
    <row r="815" spans="1:14">
      <c r="A815" s="9">
        <f t="shared" si="115"/>
        <v>40</v>
      </c>
      <c r="B815" s="8" t="s">
        <v>863</v>
      </c>
      <c r="C815" s="8">
        <f>димвенканали!C815</f>
        <v>23.6</v>
      </c>
      <c r="D815" s="8">
        <v>0</v>
      </c>
      <c r="E815" s="8">
        <v>0</v>
      </c>
      <c r="F815" s="8">
        <f t="shared" si="110"/>
        <v>23.6</v>
      </c>
      <c r="G815" s="11">
        <v>8.9282677620793695E-5</v>
      </c>
      <c r="H815" s="18">
        <f t="shared" si="111"/>
        <v>0.23914633048762454</v>
      </c>
      <c r="I815" s="10">
        <f t="shared" si="112"/>
        <v>8.7934105720299555E-2</v>
      </c>
      <c r="J815" s="10">
        <v>9.2379447294070924E-2</v>
      </c>
      <c r="K815" s="10">
        <v>1.5928029687549594E-3</v>
      </c>
      <c r="L815" s="247">
        <f t="shared" si="113"/>
        <v>1.5928029687549594E-3</v>
      </c>
      <c r="M815" s="10">
        <f t="shared" si="109"/>
        <v>0.42105268647075</v>
      </c>
      <c r="N815" s="11">
        <f t="shared" si="114"/>
        <v>1.7841215528421609E-2</v>
      </c>
    </row>
    <row r="816" spans="1:14">
      <c r="A816" s="9">
        <f t="shared" si="115"/>
        <v>41</v>
      </c>
      <c r="B816" s="8" t="s">
        <v>864</v>
      </c>
      <c r="C816" s="8">
        <f>димвенканали!C816</f>
        <v>78.3</v>
      </c>
      <c r="D816" s="8">
        <v>0</v>
      </c>
      <c r="E816" s="8">
        <v>0</v>
      </c>
      <c r="F816" s="8">
        <f t="shared" si="110"/>
        <v>78.3</v>
      </c>
      <c r="G816" s="11">
        <v>2.9622176515712483E-4</v>
      </c>
      <c r="H816" s="18">
        <f t="shared" si="111"/>
        <v>0.79343888462631362</v>
      </c>
      <c r="I816" s="10">
        <f t="shared" si="112"/>
        <v>0.29174747787709554</v>
      </c>
      <c r="J816" s="10">
        <v>0.30649621708159969</v>
      </c>
      <c r="K816" s="10">
        <v>5.2845962904031069E-3</v>
      </c>
      <c r="L816" s="247">
        <f t="shared" si="113"/>
        <v>5.2845962904031069E-3</v>
      </c>
      <c r="M816" s="10">
        <f t="shared" si="109"/>
        <v>1.3969671758754121</v>
      </c>
      <c r="N816" s="11">
        <f t="shared" si="114"/>
        <v>1.7841215528421613E-2</v>
      </c>
    </row>
    <row r="817" spans="1:14">
      <c r="A817" s="9">
        <f t="shared" si="115"/>
        <v>42</v>
      </c>
      <c r="B817" s="8" t="s">
        <v>865</v>
      </c>
      <c r="C817" s="8">
        <f>димвенканали!C817</f>
        <v>42.8</v>
      </c>
      <c r="D817" s="8">
        <v>0</v>
      </c>
      <c r="E817" s="8">
        <v>0</v>
      </c>
      <c r="F817" s="8">
        <f t="shared" si="110"/>
        <v>42.8</v>
      </c>
      <c r="G817" s="11">
        <v>1.6191943229533772E-4</v>
      </c>
      <c r="H817" s="18">
        <f t="shared" si="111"/>
        <v>0.43370605698603099</v>
      </c>
      <c r="I817" s="10">
        <f t="shared" si="112"/>
        <v>0.1594737171537636</v>
      </c>
      <c r="J817" s="10">
        <v>0.1675356078045015</v>
      </c>
      <c r="K817" s="10">
        <v>2.8886426721488247E-3</v>
      </c>
      <c r="L817" s="247">
        <f t="shared" si="113"/>
        <v>2.8886426721488247E-3</v>
      </c>
      <c r="M817" s="10">
        <f t="shared" si="109"/>
        <v>0.76360402461644494</v>
      </c>
      <c r="N817" s="11">
        <f t="shared" si="114"/>
        <v>1.7841215528421613E-2</v>
      </c>
    </row>
    <row r="818" spans="1:14">
      <c r="A818" s="9">
        <f t="shared" si="115"/>
        <v>43</v>
      </c>
      <c r="B818" s="8" t="s">
        <v>866</v>
      </c>
      <c r="C818" s="8">
        <f>димвенканали!C818</f>
        <v>126.19</v>
      </c>
      <c r="D818" s="8">
        <v>0</v>
      </c>
      <c r="E818" s="8">
        <v>0</v>
      </c>
      <c r="F818" s="8">
        <f t="shared" si="110"/>
        <v>126.19</v>
      </c>
      <c r="G818" s="11">
        <v>4.7739750376982865E-4</v>
      </c>
      <c r="H818" s="18">
        <f t="shared" si="111"/>
        <v>1.2787235357725992</v>
      </c>
      <c r="I818" s="10">
        <f t="shared" si="112"/>
        <v>0.47018664410358479</v>
      </c>
      <c r="J818" s="10">
        <v>0.49395603618808515</v>
      </c>
      <c r="K818" s="10">
        <v>8.5167714672537437E-3</v>
      </c>
      <c r="L818" s="247">
        <f t="shared" si="113"/>
        <v>8.5167714672537437E-3</v>
      </c>
      <c r="M818" s="10">
        <f t="shared" si="109"/>
        <v>2.2513829875315232</v>
      </c>
      <c r="N818" s="11">
        <f t="shared" si="114"/>
        <v>1.7841215528421613E-2</v>
      </c>
    </row>
    <row r="819" spans="1:14">
      <c r="A819" s="9">
        <f t="shared" si="115"/>
        <v>44</v>
      </c>
      <c r="B819" s="8" t="s">
        <v>867</v>
      </c>
      <c r="C819" s="8">
        <f>димвенканали!C819</f>
        <v>91.2</v>
      </c>
      <c r="D819" s="8">
        <v>0</v>
      </c>
      <c r="E819" s="8">
        <v>0</v>
      </c>
      <c r="F819" s="8">
        <f t="shared" si="110"/>
        <v>91.2</v>
      </c>
      <c r="G819" s="11">
        <v>3.4502458470408412E-4</v>
      </c>
      <c r="H819" s="18">
        <f t="shared" si="111"/>
        <v>0.92415870086743046</v>
      </c>
      <c r="I819" s="10">
        <f t="shared" si="112"/>
        <v>0.3398131543089542</v>
      </c>
      <c r="J819" s="10">
        <v>0.35699176242454528</v>
      </c>
      <c r="K819" s="10">
        <v>6.155238591120861E-3</v>
      </c>
      <c r="L819" s="247">
        <f t="shared" si="113"/>
        <v>6.155238591120861E-3</v>
      </c>
      <c r="M819" s="10">
        <f t="shared" si="109"/>
        <v>1.6271188561920507</v>
      </c>
      <c r="N819" s="11">
        <f t="shared" si="114"/>
        <v>1.7841215528421609E-2</v>
      </c>
    </row>
    <row r="820" spans="1:14">
      <c r="A820" s="9">
        <f t="shared" si="115"/>
        <v>45</v>
      </c>
      <c r="B820" s="8" t="s">
        <v>868</v>
      </c>
      <c r="C820" s="8">
        <f>димвенканали!C820</f>
        <v>127</v>
      </c>
      <c r="D820" s="8">
        <v>0</v>
      </c>
      <c r="E820" s="8">
        <v>0</v>
      </c>
      <c r="F820" s="8">
        <f t="shared" si="110"/>
        <v>127</v>
      </c>
      <c r="G820" s="11">
        <v>4.8046186685766096E-4</v>
      </c>
      <c r="H820" s="18">
        <f t="shared" si="111"/>
        <v>1.2869315242342507</v>
      </c>
      <c r="I820" s="10">
        <f t="shared" si="112"/>
        <v>0.47320472146093401</v>
      </c>
      <c r="J820" s="10">
        <v>0.4971266867096189</v>
      </c>
      <c r="K820" s="10">
        <v>8.5714397047406722E-3</v>
      </c>
      <c r="L820" s="247">
        <f t="shared" si="113"/>
        <v>8.5714397047406722E-3</v>
      </c>
      <c r="M820" s="10">
        <f t="shared" si="109"/>
        <v>2.2658343721095444</v>
      </c>
      <c r="N820" s="11">
        <f t="shared" si="114"/>
        <v>1.7841215528421609E-2</v>
      </c>
    </row>
    <row r="821" spans="1:14">
      <c r="A821" s="9">
        <f t="shared" si="115"/>
        <v>46</v>
      </c>
      <c r="B821" s="8" t="s">
        <v>869</v>
      </c>
      <c r="C821" s="8">
        <f>димвенканали!C821</f>
        <v>83.1</v>
      </c>
      <c r="D821" s="8">
        <v>0</v>
      </c>
      <c r="E821" s="8">
        <v>0</v>
      </c>
      <c r="F821" s="8">
        <f t="shared" si="110"/>
        <v>83.1</v>
      </c>
      <c r="G821" s="11">
        <v>3.1438095382576084E-4</v>
      </c>
      <c r="H821" s="18">
        <f t="shared" si="111"/>
        <v>0.8420788162509153</v>
      </c>
      <c r="I821" s="10">
        <f t="shared" si="112"/>
        <v>0.30963238073546157</v>
      </c>
      <c r="J821" s="10">
        <v>0.32528525720920731</v>
      </c>
      <c r="K821" s="10">
        <v>5.6085562162515737E-3</v>
      </c>
      <c r="L821" s="247">
        <f t="shared" si="113"/>
        <v>5.6085562162515737E-3</v>
      </c>
      <c r="M821" s="10">
        <f t="shared" si="109"/>
        <v>1.4826050104118358</v>
      </c>
      <c r="N821" s="11">
        <f t="shared" si="114"/>
        <v>1.7841215528421613E-2</v>
      </c>
    </row>
    <row r="822" spans="1:14">
      <c r="A822" s="9">
        <f t="shared" si="115"/>
        <v>47</v>
      </c>
      <c r="B822" s="8" t="s">
        <v>870</v>
      </c>
      <c r="C822" s="8">
        <f>димвенканали!C822</f>
        <v>80.599999999999994</v>
      </c>
      <c r="D822" s="8">
        <v>0</v>
      </c>
      <c r="E822" s="8">
        <v>0</v>
      </c>
      <c r="F822" s="8">
        <f t="shared" si="110"/>
        <v>80.599999999999994</v>
      </c>
      <c r="G822" s="11">
        <v>3.0492304306084625E-4</v>
      </c>
      <c r="H822" s="18">
        <f t="shared" si="111"/>
        <v>0.81674551852976862</v>
      </c>
      <c r="I822" s="10">
        <f t="shared" si="112"/>
        <v>0.30031732716339593</v>
      </c>
      <c r="J822" s="10">
        <v>0.31549929880941169</v>
      </c>
      <c r="K822" s="10">
        <v>5.4398270882054971E-3</v>
      </c>
      <c r="L822" s="247">
        <f t="shared" si="113"/>
        <v>5.4398270882054971E-3</v>
      </c>
      <c r="M822" s="10">
        <f t="shared" si="109"/>
        <v>1.4380019715907817</v>
      </c>
      <c r="N822" s="11">
        <f t="shared" si="114"/>
        <v>1.7841215528421609E-2</v>
      </c>
    </row>
    <row r="823" spans="1:14">
      <c r="A823" s="9">
        <f t="shared" si="115"/>
        <v>48</v>
      </c>
      <c r="B823" s="8" t="s">
        <v>871</v>
      </c>
      <c r="C823" s="8">
        <f>димвенканали!C823</f>
        <v>103.8</v>
      </c>
      <c r="D823" s="8">
        <v>0</v>
      </c>
      <c r="E823" s="8">
        <v>0</v>
      </c>
      <c r="F823" s="8">
        <f t="shared" si="110"/>
        <v>103.8</v>
      </c>
      <c r="G823" s="11">
        <v>3.9269245495925358E-4</v>
      </c>
      <c r="H823" s="18">
        <f t="shared" si="111"/>
        <v>1.0518385213820096</v>
      </c>
      <c r="I823" s="10">
        <f t="shared" si="112"/>
        <v>0.38676102431216497</v>
      </c>
      <c r="J823" s="10">
        <v>0.40631299275951527</v>
      </c>
      <c r="K823" s="10">
        <v>7.0056333964730842E-3</v>
      </c>
      <c r="L823" s="247">
        <f t="shared" si="113"/>
        <v>7.0056333964730842E-3</v>
      </c>
      <c r="M823" s="10">
        <f t="shared" si="109"/>
        <v>1.8519181718501629</v>
      </c>
      <c r="N823" s="11">
        <f t="shared" si="114"/>
        <v>1.7841215528421609E-2</v>
      </c>
    </row>
    <row r="824" spans="1:14">
      <c r="A824" s="9">
        <f t="shared" si="115"/>
        <v>49</v>
      </c>
      <c r="B824" s="8" t="s">
        <v>872</v>
      </c>
      <c r="C824" s="8">
        <f>димвенканали!C824</f>
        <v>64.7</v>
      </c>
      <c r="D824" s="8">
        <v>0</v>
      </c>
      <c r="E824" s="8">
        <v>0</v>
      </c>
      <c r="F824" s="8">
        <f t="shared" si="110"/>
        <v>64.7</v>
      </c>
      <c r="G824" s="11">
        <v>2.4477073059598953E-4</v>
      </c>
      <c r="H824" s="18">
        <f t="shared" si="111"/>
        <v>0.65562574502327586</v>
      </c>
      <c r="I824" s="10">
        <f t="shared" si="112"/>
        <v>0.24107358644505855</v>
      </c>
      <c r="J824" s="10">
        <v>0.25326060338671141</v>
      </c>
      <c r="K824" s="10">
        <v>4.3667098338324535E-3</v>
      </c>
      <c r="L824" s="247">
        <f t="shared" si="113"/>
        <v>4.3667098338324535E-3</v>
      </c>
      <c r="M824" s="10">
        <f t="shared" si="109"/>
        <v>1.1543266446888782</v>
      </c>
      <c r="N824" s="11">
        <f t="shared" si="114"/>
        <v>1.7841215528421609E-2</v>
      </c>
    </row>
    <row r="825" spans="1:14">
      <c r="A825" s="9">
        <f t="shared" si="115"/>
        <v>50</v>
      </c>
      <c r="B825" s="8" t="s">
        <v>873</v>
      </c>
      <c r="C825" s="8">
        <f>димвенканали!C825</f>
        <v>211.4</v>
      </c>
      <c r="D825" s="8">
        <v>0</v>
      </c>
      <c r="E825" s="8">
        <v>0</v>
      </c>
      <c r="F825" s="8">
        <f t="shared" si="110"/>
        <v>211.4</v>
      </c>
      <c r="G825" s="11">
        <v>7.9976093428117743E-4</v>
      </c>
      <c r="H825" s="18">
        <f t="shared" si="111"/>
        <v>2.1421836553001623</v>
      </c>
      <c r="I825" s="10">
        <f t="shared" si="112"/>
        <v>0.78768093005386974</v>
      </c>
      <c r="J825" s="10">
        <v>0.82750064228672005</v>
      </c>
      <c r="K825" s="10">
        <v>1.4267735067576205E-2</v>
      </c>
      <c r="L825" s="247">
        <f t="shared" si="113"/>
        <v>1.4267735067576205E-2</v>
      </c>
      <c r="M825" s="10">
        <f t="shared" si="109"/>
        <v>3.7716329627083285</v>
      </c>
      <c r="N825" s="11">
        <f t="shared" si="114"/>
        <v>1.7841215528421609E-2</v>
      </c>
    </row>
    <row r="826" spans="1:14">
      <c r="A826" s="9">
        <f t="shared" si="115"/>
        <v>51</v>
      </c>
      <c r="B826" s="8" t="s">
        <v>874</v>
      </c>
      <c r="C826" s="8">
        <f>димвенканали!C826</f>
        <v>37.799999999999997</v>
      </c>
      <c r="D826" s="8">
        <v>0</v>
      </c>
      <c r="E826" s="8">
        <v>0</v>
      </c>
      <c r="F826" s="8">
        <f t="shared" si="110"/>
        <v>37.799999999999997</v>
      </c>
      <c r="G826" s="11">
        <v>1.4300361076550853E-4</v>
      </c>
      <c r="H826" s="18">
        <f t="shared" si="111"/>
        <v>0.38303946154373758</v>
      </c>
      <c r="I826" s="10">
        <f t="shared" si="112"/>
        <v>0.14084361000963233</v>
      </c>
      <c r="J826" s="10">
        <v>0.14796369100491019</v>
      </c>
      <c r="K826" s="10">
        <v>2.5511844160566724E-3</v>
      </c>
      <c r="L826" s="247">
        <f t="shared" si="113"/>
        <v>2.5511844160566724E-3</v>
      </c>
      <c r="M826" s="10">
        <f t="shared" si="109"/>
        <v>0.67439794697433664</v>
      </c>
      <c r="N826" s="11">
        <f t="shared" si="114"/>
        <v>1.7841215528421606E-2</v>
      </c>
    </row>
    <row r="827" spans="1:14">
      <c r="A827" s="9">
        <f t="shared" si="115"/>
        <v>52</v>
      </c>
      <c r="B827" s="8" t="s">
        <v>875</v>
      </c>
      <c r="C827" s="8">
        <f>димвенканали!C827</f>
        <v>74.099999999999994</v>
      </c>
      <c r="D827" s="8">
        <v>0</v>
      </c>
      <c r="E827" s="8">
        <v>0</v>
      </c>
      <c r="F827" s="8">
        <f t="shared" si="110"/>
        <v>74.099999999999994</v>
      </c>
      <c r="G827" s="11">
        <v>2.8033247507206833E-4</v>
      </c>
      <c r="H827" s="18">
        <f t="shared" si="111"/>
        <v>0.7508789444547872</v>
      </c>
      <c r="I827" s="10">
        <f t="shared" si="112"/>
        <v>0.27609818787602525</v>
      </c>
      <c r="J827" s="10">
        <v>0.29005580696994299</v>
      </c>
      <c r="K827" s="10">
        <v>5.0011313552856991E-3</v>
      </c>
      <c r="L827" s="247">
        <f t="shared" si="113"/>
        <v>5.0011313552856991E-3</v>
      </c>
      <c r="M827" s="10">
        <f t="shared" si="109"/>
        <v>1.3220340706560414</v>
      </c>
      <c r="N827" s="11">
        <f t="shared" si="114"/>
        <v>1.7841215528421613E-2</v>
      </c>
    </row>
    <row r="828" spans="1:14">
      <c r="A828" s="9">
        <f t="shared" si="115"/>
        <v>53</v>
      </c>
      <c r="B828" s="8" t="s">
        <v>876</v>
      </c>
      <c r="C828" s="8">
        <f>димвенканали!C828</f>
        <v>23.1</v>
      </c>
      <c r="D828" s="8">
        <v>0</v>
      </c>
      <c r="E828" s="8">
        <v>0</v>
      </c>
      <c r="F828" s="8">
        <f t="shared" si="110"/>
        <v>23.1</v>
      </c>
      <c r="G828" s="11">
        <v>8.7391095467810785E-5</v>
      </c>
      <c r="H828" s="18">
        <f t="shared" si="111"/>
        <v>0.23407967094339524</v>
      </c>
      <c r="I828" s="10">
        <f t="shared" ref="I828:I880" si="116">H828*0.3677</f>
        <v>8.607109500588643E-2</v>
      </c>
      <c r="J828" s="10">
        <v>9.0422255614111796E-2</v>
      </c>
      <c r="K828" s="10">
        <v>1.5590571431457444E-3</v>
      </c>
      <c r="L828" s="247">
        <f t="shared" si="113"/>
        <v>1.5590571431457444E-3</v>
      </c>
      <c r="M828" s="10">
        <f t="shared" ref="M828:M880" si="117">H828+I828+J828+L828</f>
        <v>0.41213207870653923</v>
      </c>
      <c r="N828" s="11">
        <f t="shared" ref="N828:N880" si="118">M828/F828</f>
        <v>1.7841215528421609E-2</v>
      </c>
    </row>
    <row r="829" spans="1:14">
      <c r="A829" s="9">
        <f t="shared" si="115"/>
        <v>54</v>
      </c>
      <c r="B829" s="8" t="s">
        <v>877</v>
      </c>
      <c r="C829" s="8">
        <f>димвенканали!C829</f>
        <v>132.80000000000001</v>
      </c>
      <c r="D829" s="8">
        <v>0</v>
      </c>
      <c r="E829" s="8">
        <v>0</v>
      </c>
      <c r="F829" s="8">
        <f t="shared" si="110"/>
        <v>132.80000000000001</v>
      </c>
      <c r="G829" s="11">
        <v>5.0240421983226288E-4</v>
      </c>
      <c r="H829" s="18">
        <f t="shared" si="111"/>
        <v>1.3457047749473112</v>
      </c>
      <c r="I829" s="10">
        <f t="shared" si="116"/>
        <v>0.49481564574812636</v>
      </c>
      <c r="J829" s="10">
        <v>0.51983011019714487</v>
      </c>
      <c r="K829" s="10">
        <v>8.9628912818075692E-3</v>
      </c>
      <c r="L829" s="247">
        <f t="shared" si="113"/>
        <v>8.9628912818075692E-3</v>
      </c>
      <c r="M829" s="10">
        <f t="shared" si="117"/>
        <v>2.3693134221743897</v>
      </c>
      <c r="N829" s="11">
        <f t="shared" si="118"/>
        <v>1.7841215528421609E-2</v>
      </c>
    </row>
    <row r="830" spans="1:14">
      <c r="A830" s="9">
        <f t="shared" si="115"/>
        <v>55</v>
      </c>
      <c r="B830" s="8" t="s">
        <v>878</v>
      </c>
      <c r="C830" s="8">
        <f>димвенканали!C830</f>
        <v>3464.11</v>
      </c>
      <c r="D830" s="8">
        <v>203.9</v>
      </c>
      <c r="E830" s="8">
        <v>0</v>
      </c>
      <c r="F830" s="8">
        <f t="shared" ref="F830:F883" si="119">C830+D830+E830</f>
        <v>3668.01</v>
      </c>
      <c r="G830" s="11">
        <v>1.3876684505925741E-2</v>
      </c>
      <c r="H830" s="18">
        <f t="shared" si="111"/>
        <v>37.16911574965728</v>
      </c>
      <c r="I830" s="10">
        <f t="shared" si="116"/>
        <v>13.667083861148983</v>
      </c>
      <c r="J830" s="10">
        <v>14.357997308013774</v>
      </c>
      <c r="K830" s="10">
        <v>0.2475600515857152</v>
      </c>
      <c r="L830" s="247">
        <f t="shared" si="113"/>
        <v>0.2475600515857152</v>
      </c>
      <c r="M830" s="10">
        <f t="shared" si="117"/>
        <v>65.441756970405748</v>
      </c>
      <c r="N830" s="11">
        <f t="shared" si="118"/>
        <v>1.7841215528421609E-2</v>
      </c>
    </row>
    <row r="831" spans="1:14">
      <c r="A831" s="9">
        <f t="shared" si="115"/>
        <v>56</v>
      </c>
      <c r="B831" s="8" t="s">
        <v>879</v>
      </c>
      <c r="C831" s="8">
        <f>димвенканали!C831</f>
        <v>3464.39</v>
      </c>
      <c r="D831" s="8">
        <v>0</v>
      </c>
      <c r="E831" s="8">
        <v>204.7</v>
      </c>
      <c r="F831" s="8">
        <f t="shared" si="119"/>
        <v>3669.0899999999997</v>
      </c>
      <c r="G831" s="11">
        <v>1.3880770323376182E-2</v>
      </c>
      <c r="H831" s="18">
        <f t="shared" si="111"/>
        <v>37.18005973427281</v>
      </c>
      <c r="I831" s="10">
        <f t="shared" si="116"/>
        <v>13.671107964292114</v>
      </c>
      <c r="J831" s="10">
        <v>14.362224842042485</v>
      </c>
      <c r="K831" s="10">
        <v>0.24763294256903109</v>
      </c>
      <c r="L831" s="247">
        <f t="shared" si="113"/>
        <v>0.24763294256903109</v>
      </c>
      <c r="M831" s="10">
        <f t="shared" si="117"/>
        <v>65.461025483176428</v>
      </c>
      <c r="N831" s="11">
        <f t="shared" si="118"/>
        <v>1.7841215528421606E-2</v>
      </c>
    </row>
    <row r="832" spans="1:14">
      <c r="A832" s="9">
        <f t="shared" si="115"/>
        <v>57</v>
      </c>
      <c r="B832" s="8" t="s">
        <v>880</v>
      </c>
      <c r="C832" s="8">
        <f>димвенканали!C832</f>
        <v>31.4</v>
      </c>
      <c r="D832" s="8">
        <v>0</v>
      </c>
      <c r="E832" s="8">
        <v>0</v>
      </c>
      <c r="F832" s="8">
        <f t="shared" si="119"/>
        <v>31.4</v>
      </c>
      <c r="G832" s="11">
        <v>1.1879135920732719E-4</v>
      </c>
      <c r="H832" s="18">
        <f t="shared" si="111"/>
        <v>0.31818621937760211</v>
      </c>
      <c r="I832" s="10">
        <f t="shared" si="116"/>
        <v>0.1169970728651443</v>
      </c>
      <c r="J832" s="10">
        <v>0.12291163750143333</v>
      </c>
      <c r="K832" s="10">
        <v>2.1192378482587171E-3</v>
      </c>
      <c r="L832" s="247">
        <f t="shared" si="113"/>
        <v>2.1192378482587171E-3</v>
      </c>
      <c r="M832" s="10">
        <f t="shared" si="117"/>
        <v>0.56021416759243847</v>
      </c>
      <c r="N832" s="11">
        <f t="shared" si="118"/>
        <v>1.7841215528421609E-2</v>
      </c>
    </row>
    <row r="833" spans="1:14">
      <c r="A833" s="9">
        <f t="shared" si="115"/>
        <v>58</v>
      </c>
      <c r="B833" s="8" t="s">
        <v>881</v>
      </c>
      <c r="C833" s="8">
        <f>димвенканали!C833</f>
        <v>71.5</v>
      </c>
      <c r="D833" s="8">
        <v>0</v>
      </c>
      <c r="E833" s="8">
        <v>0</v>
      </c>
      <c r="F833" s="8">
        <f t="shared" si="119"/>
        <v>71.5</v>
      </c>
      <c r="G833" s="11">
        <v>2.7049624787655718E-4</v>
      </c>
      <c r="H833" s="18">
        <f t="shared" si="111"/>
        <v>0.72453231482479474</v>
      </c>
      <c r="I833" s="10">
        <f t="shared" si="116"/>
        <v>0.26641053216107707</v>
      </c>
      <c r="J833" s="10">
        <v>0.27987841023415555</v>
      </c>
      <c r="K833" s="10">
        <v>4.8256530621177797E-3</v>
      </c>
      <c r="L833" s="247">
        <f t="shared" si="113"/>
        <v>4.8256530621177797E-3</v>
      </c>
      <c r="M833" s="10">
        <f t="shared" si="117"/>
        <v>1.2756469102821453</v>
      </c>
      <c r="N833" s="11">
        <f t="shared" si="118"/>
        <v>1.7841215528421613E-2</v>
      </c>
    </row>
    <row r="834" spans="1:14">
      <c r="A834" s="9">
        <f t="shared" si="115"/>
        <v>59</v>
      </c>
      <c r="B834" s="8" t="s">
        <v>882</v>
      </c>
      <c r="C834" s="8">
        <f>димвенканали!C834</f>
        <v>44</v>
      </c>
      <c r="D834" s="8">
        <v>0</v>
      </c>
      <c r="E834" s="8">
        <v>0</v>
      </c>
      <c r="F834" s="8">
        <f t="shared" si="119"/>
        <v>44</v>
      </c>
      <c r="G834" s="11">
        <v>1.6645922946249671E-4</v>
      </c>
      <c r="H834" s="18">
        <f t="shared" si="111"/>
        <v>0.44586603989218132</v>
      </c>
      <c r="I834" s="10">
        <f t="shared" si="116"/>
        <v>0.16394494286835509</v>
      </c>
      <c r="J834" s="10">
        <v>0.1722328678364034</v>
      </c>
      <c r="K834" s="10">
        <v>2.9696326536109412E-3</v>
      </c>
      <c r="L834" s="247">
        <f t="shared" si="113"/>
        <v>2.9696326536109412E-3</v>
      </c>
      <c r="M834" s="10">
        <f t="shared" si="117"/>
        <v>0.78501348325055076</v>
      </c>
      <c r="N834" s="11">
        <f t="shared" si="118"/>
        <v>1.7841215528421609E-2</v>
      </c>
    </row>
    <row r="835" spans="1:14">
      <c r="A835" s="9">
        <f t="shared" si="115"/>
        <v>60</v>
      </c>
      <c r="B835" s="8" t="s">
        <v>883</v>
      </c>
      <c r="C835" s="8">
        <f>димвенканали!C835</f>
        <v>89.5</v>
      </c>
      <c r="D835" s="8">
        <v>0</v>
      </c>
      <c r="E835" s="8">
        <v>0</v>
      </c>
      <c r="F835" s="8">
        <f t="shared" si="119"/>
        <v>89.5</v>
      </c>
      <c r="G835" s="11">
        <v>3.3859320538394221E-4</v>
      </c>
      <c r="H835" s="18">
        <f t="shared" si="111"/>
        <v>0.90693205841705082</v>
      </c>
      <c r="I835" s="10">
        <f t="shared" si="116"/>
        <v>0.3334789178799496</v>
      </c>
      <c r="J835" s="10">
        <v>0.3503373107126842</v>
      </c>
      <c r="K835" s="10">
        <v>6.040502784049529E-3</v>
      </c>
      <c r="L835" s="247">
        <f t="shared" si="113"/>
        <v>6.040502784049529E-3</v>
      </c>
      <c r="M835" s="10">
        <f t="shared" si="117"/>
        <v>1.5967887897937341</v>
      </c>
      <c r="N835" s="11">
        <f t="shared" si="118"/>
        <v>1.7841215528421609E-2</v>
      </c>
    </row>
    <row r="836" spans="1:14">
      <c r="A836" s="9">
        <f t="shared" si="115"/>
        <v>61</v>
      </c>
      <c r="B836" s="8" t="s">
        <v>884</v>
      </c>
      <c r="C836" s="8">
        <f>димвенканали!C836</f>
        <v>160.9</v>
      </c>
      <c r="D836" s="8">
        <v>0</v>
      </c>
      <c r="E836" s="8">
        <v>0</v>
      </c>
      <c r="F836" s="8">
        <f t="shared" si="119"/>
        <v>160.9</v>
      </c>
      <c r="G836" s="11">
        <v>6.0871113682990283E-4</v>
      </c>
      <c r="H836" s="18">
        <f t="shared" si="111"/>
        <v>1.6304510413329998</v>
      </c>
      <c r="I836" s="10">
        <f t="shared" si="116"/>
        <v>0.59951684789814408</v>
      </c>
      <c r="J836" s="10">
        <v>0.629824282610848</v>
      </c>
      <c r="K836" s="10">
        <v>1.0859406681045467E-2</v>
      </c>
      <c r="L836" s="247">
        <f t="shared" si="113"/>
        <v>1.0859406681045467E-2</v>
      </c>
      <c r="M836" s="10">
        <f t="shared" si="117"/>
        <v>2.8706515785230375</v>
      </c>
      <c r="N836" s="11">
        <f t="shared" si="118"/>
        <v>1.7841215528421613E-2</v>
      </c>
    </row>
    <row r="837" spans="1:14">
      <c r="A837" s="9">
        <f t="shared" si="115"/>
        <v>62</v>
      </c>
      <c r="B837" s="8" t="s">
        <v>885</v>
      </c>
      <c r="C837" s="8">
        <f>димвенканали!C837</f>
        <v>6819.2</v>
      </c>
      <c r="D837" s="8">
        <v>0</v>
      </c>
      <c r="E837" s="8">
        <v>390.5</v>
      </c>
      <c r="F837" s="8">
        <f t="shared" si="119"/>
        <v>7209.7</v>
      </c>
      <c r="G837" s="11">
        <v>2.7275479696721876E-2</v>
      </c>
      <c r="H837" s="18">
        <f t="shared" si="111"/>
        <v>73.058190632060459</v>
      </c>
      <c r="I837" s="10">
        <f t="shared" si="116"/>
        <v>26.863496695408632</v>
      </c>
      <c r="J837" s="10">
        <v>28.221529710002674</v>
      </c>
      <c r="K837" s="10">
        <v>0.48659455778951827</v>
      </c>
      <c r="L837" s="247">
        <f t="shared" si="113"/>
        <v>0.48659455778951827</v>
      </c>
      <c r="M837" s="10">
        <f t="shared" si="117"/>
        <v>128.62981159526129</v>
      </c>
      <c r="N837" s="11">
        <f t="shared" si="118"/>
        <v>1.7841215528421613E-2</v>
      </c>
    </row>
    <row r="838" spans="1:14">
      <c r="A838" s="9">
        <f t="shared" si="115"/>
        <v>63</v>
      </c>
      <c r="B838" s="8" t="s">
        <v>886</v>
      </c>
      <c r="C838" s="8">
        <f>димвенканали!C838</f>
        <v>6078.6</v>
      </c>
      <c r="D838" s="8">
        <v>0</v>
      </c>
      <c r="E838" s="8">
        <v>0</v>
      </c>
      <c r="F838" s="8">
        <f t="shared" si="119"/>
        <v>6078.6</v>
      </c>
      <c r="G838" s="11">
        <v>2.2996342550243923E-2</v>
      </c>
      <c r="H838" s="18">
        <f t="shared" si="111"/>
        <v>61.596393411104856</v>
      </c>
      <c r="I838" s="10">
        <f t="shared" si="116"/>
        <v>22.648993857263257</v>
      </c>
      <c r="J838" s="10">
        <v>23.793970691599132</v>
      </c>
      <c r="K838" s="10">
        <v>0.41025475109635157</v>
      </c>
      <c r="L838" s="247">
        <f t="shared" si="113"/>
        <v>0.41025475109635157</v>
      </c>
      <c r="M838" s="10">
        <f t="shared" si="117"/>
        <v>108.44961271106359</v>
      </c>
      <c r="N838" s="11">
        <f t="shared" si="118"/>
        <v>1.7841215528421609E-2</v>
      </c>
    </row>
    <row r="839" spans="1:14">
      <c r="A839" s="9">
        <f t="shared" si="115"/>
        <v>64</v>
      </c>
      <c r="B839" s="8" t="s">
        <v>887</v>
      </c>
      <c r="C839" s="8">
        <f>димвенканали!C839</f>
        <v>69</v>
      </c>
      <c r="D839" s="8">
        <v>0</v>
      </c>
      <c r="E839" s="8">
        <v>0</v>
      </c>
      <c r="F839" s="8">
        <f t="shared" si="119"/>
        <v>69</v>
      </c>
      <c r="G839" s="11">
        <v>2.6103833711164259E-4</v>
      </c>
      <c r="H839" s="18">
        <f t="shared" ref="H839:H901" si="120">G839*$H$2</f>
        <v>0.69919901710364807</v>
      </c>
      <c r="I839" s="10">
        <f t="shared" si="116"/>
        <v>0.25709547858901144</v>
      </c>
      <c r="J839" s="10">
        <v>0.27009245183435987</v>
      </c>
      <c r="K839" s="10">
        <v>4.656923934071704E-3</v>
      </c>
      <c r="L839" s="247">
        <f t="shared" si="113"/>
        <v>4.656923934071704E-3</v>
      </c>
      <c r="M839" s="10">
        <f t="shared" si="117"/>
        <v>1.2310438714610912</v>
      </c>
      <c r="N839" s="11">
        <f t="shared" si="118"/>
        <v>1.7841215528421613E-2</v>
      </c>
    </row>
    <row r="840" spans="1:14">
      <c r="A840" s="9">
        <f t="shared" si="115"/>
        <v>65</v>
      </c>
      <c r="B840" s="14" t="s">
        <v>888</v>
      </c>
      <c r="C840" s="8">
        <f>димвенканали!C840</f>
        <v>87.8</v>
      </c>
      <c r="D840" s="8">
        <v>0</v>
      </c>
      <c r="E840" s="8">
        <v>0</v>
      </c>
      <c r="F840" s="8">
        <f t="shared" si="119"/>
        <v>87.8</v>
      </c>
      <c r="G840" s="11">
        <v>3.3216182606380024E-4</v>
      </c>
      <c r="H840" s="18">
        <f t="shared" si="120"/>
        <v>0.88970541596667096</v>
      </c>
      <c r="I840" s="10">
        <f t="shared" si="116"/>
        <v>0.32714468145094494</v>
      </c>
      <c r="J840" s="10">
        <v>0.34368285900082313</v>
      </c>
      <c r="K840" s="10">
        <v>5.9257669769781961E-3</v>
      </c>
      <c r="L840" s="247">
        <f t="shared" ref="L840:L903" si="121">K840*$L$2</f>
        <v>5.9257669769781961E-3</v>
      </c>
      <c r="M840" s="10">
        <f t="shared" si="117"/>
        <v>1.5664587233954173</v>
      </c>
      <c r="N840" s="11">
        <f t="shared" si="118"/>
        <v>1.7841215528421609E-2</v>
      </c>
    </row>
    <row r="841" spans="1:14">
      <c r="A841" s="9">
        <f t="shared" si="115"/>
        <v>66</v>
      </c>
      <c r="B841" s="14" t="s">
        <v>889</v>
      </c>
      <c r="C841" s="8">
        <f>димвенканали!C841</f>
        <v>204.9</v>
      </c>
      <c r="D841" s="8">
        <v>0</v>
      </c>
      <c r="E841" s="8">
        <v>0</v>
      </c>
      <c r="F841" s="8">
        <f t="shared" si="119"/>
        <v>204.9</v>
      </c>
      <c r="G841" s="11">
        <v>7.7517036629239945E-4</v>
      </c>
      <c r="H841" s="18">
        <f t="shared" si="120"/>
        <v>2.0763170812251808</v>
      </c>
      <c r="I841" s="10">
        <f t="shared" si="116"/>
        <v>0.763461790766499</v>
      </c>
      <c r="J841" s="10">
        <v>0.80205715044725123</v>
      </c>
      <c r="K841" s="10">
        <v>1.3829039334656406E-2</v>
      </c>
      <c r="L841" s="247">
        <f t="shared" si="121"/>
        <v>1.3829039334656406E-2</v>
      </c>
      <c r="M841" s="10">
        <f t="shared" si="117"/>
        <v>3.6556650617735871</v>
      </c>
      <c r="N841" s="11">
        <f t="shared" si="118"/>
        <v>1.7841215528421606E-2</v>
      </c>
    </row>
    <row r="842" spans="1:14">
      <c r="A842" s="9">
        <f t="shared" ref="A842:A905" si="122">1+A841</f>
        <v>67</v>
      </c>
      <c r="B842" s="14" t="s">
        <v>890</v>
      </c>
      <c r="C842" s="8">
        <f>димвенканали!C842</f>
        <v>119.9</v>
      </c>
      <c r="D842" s="8">
        <v>0</v>
      </c>
      <c r="E842" s="8">
        <v>0</v>
      </c>
      <c r="F842" s="8">
        <f t="shared" si="119"/>
        <v>119.9</v>
      </c>
      <c r="G842" s="11">
        <v>4.5360140028530358E-4</v>
      </c>
      <c r="H842" s="18">
        <f t="shared" si="120"/>
        <v>1.2149849587061943</v>
      </c>
      <c r="I842" s="10">
        <f t="shared" si="116"/>
        <v>0.44674996931626765</v>
      </c>
      <c r="J842" s="10">
        <v>0.46933456485419933</v>
      </c>
      <c r="K842" s="10">
        <v>8.0922489810898151E-3</v>
      </c>
      <c r="L842" s="247">
        <f t="shared" si="121"/>
        <v>8.0922489810898151E-3</v>
      </c>
      <c r="M842" s="10">
        <f t="shared" si="117"/>
        <v>2.1391617418577513</v>
      </c>
      <c r="N842" s="11">
        <f t="shared" si="118"/>
        <v>1.7841215528421613E-2</v>
      </c>
    </row>
    <row r="843" spans="1:14">
      <c r="A843" s="9">
        <f t="shared" si="122"/>
        <v>68</v>
      </c>
      <c r="B843" s="14" t="s">
        <v>891</v>
      </c>
      <c r="C843" s="8">
        <f>димвенканали!C843</f>
        <v>111.8</v>
      </c>
      <c r="D843" s="8">
        <v>0</v>
      </c>
      <c r="E843" s="8">
        <v>0</v>
      </c>
      <c r="F843" s="8">
        <f t="shared" si="119"/>
        <v>111.8</v>
      </c>
      <c r="G843" s="11">
        <v>4.229577694069803E-4</v>
      </c>
      <c r="H843" s="18">
        <f t="shared" si="120"/>
        <v>1.1329050740896791</v>
      </c>
      <c r="I843" s="10">
        <f t="shared" si="116"/>
        <v>0.41656919574277501</v>
      </c>
      <c r="J843" s="10">
        <v>0.43762805963886137</v>
      </c>
      <c r="K843" s="10">
        <v>7.5455666062205287E-3</v>
      </c>
      <c r="L843" s="247">
        <f t="shared" si="121"/>
        <v>7.5455666062205287E-3</v>
      </c>
      <c r="M843" s="10">
        <f t="shared" si="117"/>
        <v>1.994647896077536</v>
      </c>
      <c r="N843" s="11">
        <f t="shared" si="118"/>
        <v>1.7841215528421609E-2</v>
      </c>
    </row>
    <row r="844" spans="1:14">
      <c r="A844" s="9">
        <f t="shared" si="122"/>
        <v>69</v>
      </c>
      <c r="B844" s="14" t="s">
        <v>892</v>
      </c>
      <c r="C844" s="8">
        <f>димвенканали!C844</f>
        <v>99</v>
      </c>
      <c r="D844" s="8">
        <v>0</v>
      </c>
      <c r="E844" s="8">
        <v>0</v>
      </c>
      <c r="F844" s="8">
        <f t="shared" si="119"/>
        <v>99</v>
      </c>
      <c r="G844" s="11">
        <v>3.7453326629061762E-4</v>
      </c>
      <c r="H844" s="18">
        <f t="shared" si="120"/>
        <v>1.0031985897574081</v>
      </c>
      <c r="I844" s="10">
        <f t="shared" si="116"/>
        <v>0.36887612145379894</v>
      </c>
      <c r="J844" s="10">
        <v>0.3875239526319077</v>
      </c>
      <c r="K844" s="10">
        <v>6.6816734706246182E-3</v>
      </c>
      <c r="L844" s="247">
        <f t="shared" si="121"/>
        <v>6.6816734706246182E-3</v>
      </c>
      <c r="M844" s="10">
        <f t="shared" si="117"/>
        <v>1.7662803373137392</v>
      </c>
      <c r="N844" s="11">
        <f t="shared" si="118"/>
        <v>1.7841215528421609E-2</v>
      </c>
    </row>
    <row r="845" spans="1:14">
      <c r="A845" s="9">
        <f t="shared" si="122"/>
        <v>70</v>
      </c>
      <c r="B845" s="14" t="s">
        <v>893</v>
      </c>
      <c r="C845" s="8">
        <f>димвенканали!C845</f>
        <v>39.5</v>
      </c>
      <c r="D845" s="8">
        <v>0</v>
      </c>
      <c r="E845" s="8">
        <v>0</v>
      </c>
      <c r="F845" s="8">
        <f t="shared" si="119"/>
        <v>39.5</v>
      </c>
      <c r="G845" s="11">
        <v>1.4943499008565045E-4</v>
      </c>
      <c r="H845" s="18">
        <f t="shared" si="120"/>
        <v>0.40026610399411733</v>
      </c>
      <c r="I845" s="10">
        <f t="shared" si="116"/>
        <v>0.14717784643863696</v>
      </c>
      <c r="J845" s="10">
        <v>0.15461814271677121</v>
      </c>
      <c r="K845" s="10">
        <v>2.6659202231280039E-3</v>
      </c>
      <c r="L845" s="247">
        <f t="shared" si="121"/>
        <v>2.6659202231280039E-3</v>
      </c>
      <c r="M845" s="10">
        <f t="shared" si="117"/>
        <v>0.70472801337265345</v>
      </c>
      <c r="N845" s="11">
        <f t="shared" si="118"/>
        <v>1.7841215528421606E-2</v>
      </c>
    </row>
    <row r="846" spans="1:14">
      <c r="A846" s="9">
        <f t="shared" si="122"/>
        <v>71</v>
      </c>
      <c r="B846" s="14" t="s">
        <v>894</v>
      </c>
      <c r="C846" s="8">
        <f>димвенканали!C846</f>
        <v>81.2</v>
      </c>
      <c r="D846" s="8">
        <v>0</v>
      </c>
      <c r="E846" s="8">
        <v>0</v>
      </c>
      <c r="F846" s="8">
        <f t="shared" si="119"/>
        <v>81.2</v>
      </c>
      <c r="G846" s="11">
        <v>3.0719294164442576E-4</v>
      </c>
      <c r="H846" s="18">
        <f t="shared" si="120"/>
        <v>0.82282550998284376</v>
      </c>
      <c r="I846" s="10">
        <f t="shared" si="116"/>
        <v>0.30255294002069166</v>
      </c>
      <c r="J846" s="10">
        <v>0.31784792882536267</v>
      </c>
      <c r="K846" s="10">
        <v>5.4803220789365554E-3</v>
      </c>
      <c r="L846" s="247">
        <f t="shared" si="121"/>
        <v>5.4803220789365554E-3</v>
      </c>
      <c r="M846" s="10">
        <f t="shared" si="117"/>
        <v>1.4487067009078345</v>
      </c>
      <c r="N846" s="11">
        <f t="shared" si="118"/>
        <v>1.7841215528421606E-2</v>
      </c>
    </row>
    <row r="847" spans="1:14">
      <c r="A847" s="9">
        <f t="shared" si="122"/>
        <v>72</v>
      </c>
      <c r="B847" s="14" t="s">
        <v>895</v>
      </c>
      <c r="C847" s="8">
        <f>димвенканали!C847</f>
        <v>60.2</v>
      </c>
      <c r="D847" s="8">
        <v>0</v>
      </c>
      <c r="E847" s="8">
        <v>0</v>
      </c>
      <c r="F847" s="8">
        <f t="shared" si="119"/>
        <v>60.2</v>
      </c>
      <c r="G847" s="11">
        <v>2.2774649121914324E-4</v>
      </c>
      <c r="H847" s="18">
        <f t="shared" si="120"/>
        <v>0.61002580912521176</v>
      </c>
      <c r="I847" s="10">
        <f t="shared" si="116"/>
        <v>0.22430649001534039</v>
      </c>
      <c r="J847" s="10">
        <v>0.23564587826707922</v>
      </c>
      <c r="K847" s="10">
        <v>4.0629974033495157E-3</v>
      </c>
      <c r="L847" s="247">
        <f t="shared" si="121"/>
        <v>4.0629974033495157E-3</v>
      </c>
      <c r="M847" s="10">
        <f t="shared" si="117"/>
        <v>1.0740411748109808</v>
      </c>
      <c r="N847" s="11">
        <f t="shared" si="118"/>
        <v>1.7841215528421609E-2</v>
      </c>
    </row>
    <row r="848" spans="1:14">
      <c r="A848" s="9">
        <f t="shared" si="122"/>
        <v>73</v>
      </c>
      <c r="B848" s="14" t="s">
        <v>896</v>
      </c>
      <c r="C848" s="8">
        <f>димвенканали!C848</f>
        <v>53.5</v>
      </c>
      <c r="D848" s="8">
        <v>0</v>
      </c>
      <c r="E848" s="8">
        <v>0</v>
      </c>
      <c r="F848" s="8">
        <f t="shared" si="119"/>
        <v>53.5</v>
      </c>
      <c r="G848" s="11">
        <v>2.0239929036917215E-4</v>
      </c>
      <c r="H848" s="18">
        <f t="shared" si="120"/>
        <v>0.54213257123253866</v>
      </c>
      <c r="I848" s="10">
        <f t="shared" si="116"/>
        <v>0.19934214644220449</v>
      </c>
      <c r="J848" s="10">
        <v>0.20941950975562687</v>
      </c>
      <c r="K848" s="10">
        <v>3.6108033401860309E-3</v>
      </c>
      <c r="L848" s="247">
        <f t="shared" si="121"/>
        <v>3.6108033401860309E-3</v>
      </c>
      <c r="M848" s="10">
        <f t="shared" si="117"/>
        <v>0.95450503077055604</v>
      </c>
      <c r="N848" s="11">
        <f t="shared" si="118"/>
        <v>1.7841215528421609E-2</v>
      </c>
    </row>
    <row r="849" spans="1:14">
      <c r="A849" s="9">
        <f t="shared" si="122"/>
        <v>74</v>
      </c>
      <c r="B849" s="8" t="s">
        <v>897</v>
      </c>
      <c r="C849" s="8">
        <f>димвенканали!C849</f>
        <v>104.2</v>
      </c>
      <c r="D849" s="8">
        <v>0</v>
      </c>
      <c r="E849" s="8">
        <v>0</v>
      </c>
      <c r="F849" s="8">
        <f t="shared" si="119"/>
        <v>104.2</v>
      </c>
      <c r="G849" s="11">
        <v>3.9420572068163997E-4</v>
      </c>
      <c r="H849" s="18">
        <f t="shared" si="120"/>
        <v>1.0558918490173932</v>
      </c>
      <c r="I849" s="10">
        <f t="shared" si="116"/>
        <v>0.38825143288369551</v>
      </c>
      <c r="J849" s="10">
        <v>0.40787874610348263</v>
      </c>
      <c r="K849" s="10">
        <v>7.032630056960457E-3</v>
      </c>
      <c r="L849" s="247">
        <f t="shared" si="121"/>
        <v>7.032630056960457E-3</v>
      </c>
      <c r="M849" s="10">
        <f t="shared" si="117"/>
        <v>1.8590546580615319</v>
      </c>
      <c r="N849" s="11">
        <f t="shared" si="118"/>
        <v>1.7841215528421613E-2</v>
      </c>
    </row>
    <row r="850" spans="1:14">
      <c r="A850" s="9">
        <f t="shared" si="122"/>
        <v>75</v>
      </c>
      <c r="B850" s="8" t="s">
        <v>898</v>
      </c>
      <c r="C850" s="8">
        <f>димвенканали!C850</f>
        <v>234.9</v>
      </c>
      <c r="D850" s="8">
        <v>0</v>
      </c>
      <c r="E850" s="8">
        <v>0</v>
      </c>
      <c r="F850" s="8">
        <f t="shared" si="119"/>
        <v>234.9</v>
      </c>
      <c r="G850" s="11">
        <v>8.8866529547137454E-4</v>
      </c>
      <c r="H850" s="18">
        <f t="shared" si="120"/>
        <v>2.3803166538789409</v>
      </c>
      <c r="I850" s="10">
        <f t="shared" si="116"/>
        <v>0.87524243363128662</v>
      </c>
      <c r="J850" s="10">
        <v>0.91948865124479917</v>
      </c>
      <c r="K850" s="10">
        <v>1.5853788871209321E-2</v>
      </c>
      <c r="L850" s="247">
        <f t="shared" si="121"/>
        <v>1.5853788871209321E-2</v>
      </c>
      <c r="M850" s="10">
        <f t="shared" si="117"/>
        <v>4.1909015276262354</v>
      </c>
      <c r="N850" s="11">
        <f t="shared" si="118"/>
        <v>1.7841215528421606E-2</v>
      </c>
    </row>
    <row r="851" spans="1:14">
      <c r="A851" s="9">
        <f t="shared" si="122"/>
        <v>76</v>
      </c>
      <c r="B851" s="8" t="s">
        <v>899</v>
      </c>
      <c r="C851" s="8">
        <f>димвенканали!C851</f>
        <v>71.7</v>
      </c>
      <c r="D851" s="8">
        <v>0</v>
      </c>
      <c r="E851" s="8">
        <v>0</v>
      </c>
      <c r="F851" s="8">
        <f t="shared" si="119"/>
        <v>71.7</v>
      </c>
      <c r="G851" s="11">
        <v>2.7125288073775035E-4</v>
      </c>
      <c r="H851" s="18">
        <f t="shared" si="120"/>
        <v>0.72655897864248653</v>
      </c>
      <c r="I851" s="10">
        <f t="shared" si="116"/>
        <v>0.26715573644684232</v>
      </c>
      <c r="J851" s="10">
        <v>0.28066128690613923</v>
      </c>
      <c r="K851" s="10">
        <v>4.8391513923614661E-3</v>
      </c>
      <c r="L851" s="247">
        <f t="shared" si="121"/>
        <v>4.8391513923614661E-3</v>
      </c>
      <c r="M851" s="10">
        <f t="shared" si="117"/>
        <v>1.2792151533878295</v>
      </c>
      <c r="N851" s="11">
        <f t="shared" si="118"/>
        <v>1.7841215528421609E-2</v>
      </c>
    </row>
    <row r="852" spans="1:14">
      <c r="A852" s="9">
        <f t="shared" si="122"/>
        <v>77</v>
      </c>
      <c r="B852" s="8" t="s">
        <v>900</v>
      </c>
      <c r="C852" s="8">
        <f>димвенканали!C852</f>
        <v>126.6</v>
      </c>
      <c r="D852" s="8">
        <v>0</v>
      </c>
      <c r="E852" s="8">
        <v>0</v>
      </c>
      <c r="F852" s="8">
        <f t="shared" si="119"/>
        <v>126.6</v>
      </c>
      <c r="G852" s="11">
        <v>4.7894860113527462E-4</v>
      </c>
      <c r="H852" s="18">
        <f t="shared" si="120"/>
        <v>1.2828781965988671</v>
      </c>
      <c r="I852" s="10">
        <f t="shared" si="116"/>
        <v>0.47171431288940346</v>
      </c>
      <c r="J852" s="10">
        <v>0.4955609333656516</v>
      </c>
      <c r="K852" s="10">
        <v>8.5444430442532995E-3</v>
      </c>
      <c r="L852" s="247">
        <f t="shared" si="121"/>
        <v>8.5444430442532995E-3</v>
      </c>
      <c r="M852" s="10">
        <f t="shared" si="117"/>
        <v>2.2586978858981754</v>
      </c>
      <c r="N852" s="11">
        <f t="shared" si="118"/>
        <v>1.7841215528421609E-2</v>
      </c>
    </row>
    <row r="853" spans="1:14">
      <c r="A853" s="9">
        <f t="shared" si="122"/>
        <v>78</v>
      </c>
      <c r="B853" s="8" t="s">
        <v>901</v>
      </c>
      <c r="C853" s="8">
        <f>димвенканали!C853</f>
        <v>89.7</v>
      </c>
      <c r="D853" s="8">
        <v>0</v>
      </c>
      <c r="E853" s="8">
        <v>0</v>
      </c>
      <c r="F853" s="8">
        <f t="shared" si="119"/>
        <v>89.7</v>
      </c>
      <c r="G853" s="11">
        <v>3.3934983824513538E-4</v>
      </c>
      <c r="H853" s="18">
        <f t="shared" si="120"/>
        <v>0.9089587222347425</v>
      </c>
      <c r="I853" s="10">
        <f t="shared" si="116"/>
        <v>0.33422412216571484</v>
      </c>
      <c r="J853" s="10">
        <v>0.35112018738466788</v>
      </c>
      <c r="K853" s="10">
        <v>6.0540011142932153E-3</v>
      </c>
      <c r="L853" s="247">
        <f t="shared" si="121"/>
        <v>6.0540011142932153E-3</v>
      </c>
      <c r="M853" s="10">
        <f t="shared" si="117"/>
        <v>1.6003570328994183</v>
      </c>
      <c r="N853" s="11">
        <f t="shared" si="118"/>
        <v>1.7841215528421609E-2</v>
      </c>
    </row>
    <row r="854" spans="1:14">
      <c r="A854" s="9">
        <f t="shared" si="122"/>
        <v>79</v>
      </c>
      <c r="B854" s="8" t="s">
        <v>902</v>
      </c>
      <c r="C854" s="8">
        <f>димвенканали!C854</f>
        <v>68.900000000000006</v>
      </c>
      <c r="D854" s="8">
        <v>0</v>
      </c>
      <c r="E854" s="8">
        <v>0</v>
      </c>
      <c r="F854" s="8">
        <f t="shared" si="119"/>
        <v>68.900000000000006</v>
      </c>
      <c r="G854" s="11">
        <v>2.6066002068104603E-4</v>
      </c>
      <c r="H854" s="18">
        <f t="shared" si="120"/>
        <v>0.69818568519480229</v>
      </c>
      <c r="I854" s="10">
        <f t="shared" si="116"/>
        <v>0.25672287644612884</v>
      </c>
      <c r="J854" s="10">
        <v>0.26970101349836811</v>
      </c>
      <c r="K854" s="10">
        <v>4.6501747689498612E-3</v>
      </c>
      <c r="L854" s="247">
        <f t="shared" si="121"/>
        <v>4.6501747689498612E-3</v>
      </c>
      <c r="M854" s="10">
        <f t="shared" si="117"/>
        <v>1.2292597499082492</v>
      </c>
      <c r="N854" s="11">
        <f t="shared" si="118"/>
        <v>1.7841215528421613E-2</v>
      </c>
    </row>
    <row r="855" spans="1:14">
      <c r="A855" s="9">
        <f t="shared" si="122"/>
        <v>80</v>
      </c>
      <c r="B855" s="8" t="s">
        <v>903</v>
      </c>
      <c r="C855" s="8">
        <f>димвенканали!C855</f>
        <v>82.2</v>
      </c>
      <c r="D855" s="8">
        <v>0</v>
      </c>
      <c r="E855" s="8">
        <v>0</v>
      </c>
      <c r="F855" s="8">
        <f t="shared" si="119"/>
        <v>82.2</v>
      </c>
      <c r="G855" s="11">
        <v>3.1097610595039161E-4</v>
      </c>
      <c r="H855" s="18">
        <f t="shared" si="120"/>
        <v>0.83295882907130248</v>
      </c>
      <c r="I855" s="10">
        <f t="shared" si="116"/>
        <v>0.30627896144951794</v>
      </c>
      <c r="J855" s="10">
        <v>0.3217623121852809</v>
      </c>
      <c r="K855" s="10">
        <v>5.5478137301549863E-3</v>
      </c>
      <c r="L855" s="247">
        <f t="shared" si="121"/>
        <v>5.5478137301549863E-3</v>
      </c>
      <c r="M855" s="10">
        <f t="shared" si="117"/>
        <v>1.4665479164362563</v>
      </c>
      <c r="N855" s="11">
        <f t="shared" si="118"/>
        <v>1.7841215528421609E-2</v>
      </c>
    </row>
    <row r="856" spans="1:14">
      <c r="A856" s="9">
        <f t="shared" si="122"/>
        <v>81</v>
      </c>
      <c r="B856" s="8" t="s">
        <v>904</v>
      </c>
      <c r="C856" s="8">
        <f>димвенканали!C856</f>
        <v>95.49</v>
      </c>
      <c r="D856" s="8">
        <v>0</v>
      </c>
      <c r="E856" s="8">
        <v>0</v>
      </c>
      <c r="F856" s="8">
        <f t="shared" si="119"/>
        <v>95.49</v>
      </c>
      <c r="G856" s="11">
        <v>3.612543595766775E-4</v>
      </c>
      <c r="H856" s="18">
        <f t="shared" si="120"/>
        <v>0.9676306397569181</v>
      </c>
      <c r="I856" s="10">
        <f t="shared" si="116"/>
        <v>0.3557977862386188</v>
      </c>
      <c r="J856" s="10">
        <v>0.37378446703859453</v>
      </c>
      <c r="K856" s="10">
        <v>6.4447777748479268E-3</v>
      </c>
      <c r="L856" s="247">
        <f t="shared" si="121"/>
        <v>6.4447777748479268E-3</v>
      </c>
      <c r="M856" s="10">
        <f t="shared" si="117"/>
        <v>1.7036576708089795</v>
      </c>
      <c r="N856" s="11">
        <f t="shared" si="118"/>
        <v>1.7841215528421609E-2</v>
      </c>
    </row>
    <row r="857" spans="1:14">
      <c r="A857" s="9">
        <f t="shared" si="122"/>
        <v>82</v>
      </c>
      <c r="B857" s="8" t="s">
        <v>905</v>
      </c>
      <c r="C857" s="8">
        <f>димвенканали!C857</f>
        <v>152.59</v>
      </c>
      <c r="D857" s="8">
        <v>142.80000000000001</v>
      </c>
      <c r="E857" s="8">
        <v>0</v>
      </c>
      <c r="F857" s="8">
        <f t="shared" si="119"/>
        <v>295.39</v>
      </c>
      <c r="G857" s="11">
        <v>1.1175089043392477E-3</v>
      </c>
      <c r="H857" s="18">
        <f t="shared" si="120"/>
        <v>2.9932811255398053</v>
      </c>
      <c r="I857" s="10">
        <f t="shared" si="116"/>
        <v>1.1006294698609864</v>
      </c>
      <c r="J857" s="10">
        <v>1.1562697006862546</v>
      </c>
      <c r="K857" s="10">
        <v>1.9936358853412179E-2</v>
      </c>
      <c r="L857" s="247">
        <f t="shared" si="121"/>
        <v>1.9936358853412179E-2</v>
      </c>
      <c r="M857" s="10">
        <f t="shared" si="117"/>
        <v>5.270116654940459</v>
      </c>
      <c r="N857" s="11">
        <f t="shared" si="118"/>
        <v>1.7841215528421609E-2</v>
      </c>
    </row>
    <row r="858" spans="1:14">
      <c r="A858" s="9">
        <f t="shared" si="122"/>
        <v>83</v>
      </c>
      <c r="B858" s="8" t="s">
        <v>906</v>
      </c>
      <c r="C858" s="8">
        <f>димвенканали!C858</f>
        <v>45.6</v>
      </c>
      <c r="D858" s="8">
        <v>0</v>
      </c>
      <c r="E858" s="8">
        <v>0</v>
      </c>
      <c r="F858" s="8">
        <f t="shared" si="119"/>
        <v>45.6</v>
      </c>
      <c r="G858" s="11">
        <v>1.7251229235204206E-4</v>
      </c>
      <c r="H858" s="18">
        <f t="shared" si="120"/>
        <v>0.46207935043371523</v>
      </c>
      <c r="I858" s="10">
        <f t="shared" si="116"/>
        <v>0.1699065771544771</v>
      </c>
      <c r="J858" s="10">
        <v>0.17849588121227264</v>
      </c>
      <c r="K858" s="10">
        <v>3.0776192955604305E-3</v>
      </c>
      <c r="L858" s="247">
        <f t="shared" si="121"/>
        <v>3.0776192955604305E-3</v>
      </c>
      <c r="M858" s="10">
        <f t="shared" si="117"/>
        <v>0.81355942809602533</v>
      </c>
      <c r="N858" s="11">
        <f t="shared" si="118"/>
        <v>1.7841215528421609E-2</v>
      </c>
    </row>
    <row r="859" spans="1:14">
      <c r="A859" s="9">
        <f t="shared" si="122"/>
        <v>84</v>
      </c>
      <c r="B859" s="8" t="s">
        <v>907</v>
      </c>
      <c r="C859" s="8">
        <f>димвенканали!C859</f>
        <v>220.1</v>
      </c>
      <c r="D859" s="8">
        <v>0</v>
      </c>
      <c r="E859" s="8">
        <v>0</v>
      </c>
      <c r="F859" s="8">
        <f t="shared" si="119"/>
        <v>220.1</v>
      </c>
      <c r="G859" s="11">
        <v>8.3267446374308011E-4</v>
      </c>
      <c r="H859" s="18">
        <f t="shared" si="120"/>
        <v>2.2303435313697526</v>
      </c>
      <c r="I859" s="10">
        <f t="shared" si="116"/>
        <v>0.82009731648465811</v>
      </c>
      <c r="J859" s="10">
        <v>0.86155577751800883</v>
      </c>
      <c r="K859" s="10">
        <v>1.485491243317655E-2</v>
      </c>
      <c r="L859" s="247">
        <f t="shared" si="121"/>
        <v>1.485491243317655E-2</v>
      </c>
      <c r="M859" s="10">
        <f t="shared" si="117"/>
        <v>3.9268515378055961</v>
      </c>
      <c r="N859" s="11">
        <f t="shared" si="118"/>
        <v>1.7841215528421609E-2</v>
      </c>
    </row>
    <row r="860" spans="1:14">
      <c r="A860" s="9">
        <f t="shared" si="122"/>
        <v>85</v>
      </c>
      <c r="B860" s="8" t="s">
        <v>908</v>
      </c>
      <c r="C860" s="8">
        <f>димвенканали!C860</f>
        <v>211.98</v>
      </c>
      <c r="D860" s="8">
        <v>0</v>
      </c>
      <c r="E860" s="8">
        <v>0</v>
      </c>
      <c r="F860" s="8">
        <f t="shared" si="119"/>
        <v>211.98</v>
      </c>
      <c r="G860" s="11">
        <v>8.0195516957863751E-4</v>
      </c>
      <c r="H860" s="18">
        <f t="shared" si="120"/>
        <v>2.1480609803714681</v>
      </c>
      <c r="I860" s="10">
        <f t="shared" si="116"/>
        <v>0.78984202248258883</v>
      </c>
      <c r="J860" s="10">
        <v>0.8297709846354725</v>
      </c>
      <c r="K860" s="10">
        <v>1.4306880225282892E-2</v>
      </c>
      <c r="L860" s="247">
        <f t="shared" si="121"/>
        <v>1.4306880225282892E-2</v>
      </c>
      <c r="M860" s="10">
        <f t="shared" si="117"/>
        <v>3.7819808677148123</v>
      </c>
      <c r="N860" s="11">
        <f t="shared" si="118"/>
        <v>1.7841215528421609E-2</v>
      </c>
    </row>
    <row r="861" spans="1:14">
      <c r="A861" s="9">
        <f t="shared" si="122"/>
        <v>86</v>
      </c>
      <c r="B861" s="8" t="s">
        <v>909</v>
      </c>
      <c r="C861" s="8">
        <f>димвенканали!C861</f>
        <v>102.18</v>
      </c>
      <c r="D861" s="8">
        <v>0</v>
      </c>
      <c r="E861" s="8">
        <v>0</v>
      </c>
      <c r="F861" s="8">
        <f t="shared" si="119"/>
        <v>102.18</v>
      </c>
      <c r="G861" s="11">
        <v>3.8656372878358901E-4</v>
      </c>
      <c r="H861" s="18">
        <f t="shared" si="120"/>
        <v>1.0354225444587069</v>
      </c>
      <c r="I861" s="10">
        <f t="shared" si="116"/>
        <v>0.38072486959746654</v>
      </c>
      <c r="J861" s="10">
        <v>0.39997169171644775</v>
      </c>
      <c r="K861" s="10">
        <v>6.8962969214992282E-3</v>
      </c>
      <c r="L861" s="247">
        <f t="shared" si="121"/>
        <v>6.8962969214992282E-3</v>
      </c>
      <c r="M861" s="10">
        <f t="shared" si="117"/>
        <v>1.8230154026941203</v>
      </c>
      <c r="N861" s="11">
        <f t="shared" si="118"/>
        <v>1.7841215528421613E-2</v>
      </c>
    </row>
    <row r="862" spans="1:14">
      <c r="A862" s="9">
        <f t="shared" si="122"/>
        <v>87</v>
      </c>
      <c r="B862" s="8" t="s">
        <v>910</v>
      </c>
      <c r="C862" s="8">
        <f>димвенканали!C862</f>
        <v>200.28</v>
      </c>
      <c r="D862" s="8">
        <v>0</v>
      </c>
      <c r="E862" s="8">
        <v>0</v>
      </c>
      <c r="F862" s="8">
        <f t="shared" si="119"/>
        <v>200.28</v>
      </c>
      <c r="G862" s="11">
        <v>7.5769214719883734E-4</v>
      </c>
      <c r="H862" s="18">
        <f t="shared" si="120"/>
        <v>2.0295011470365019</v>
      </c>
      <c r="I862" s="10">
        <f t="shared" si="116"/>
        <v>0.74624757176532175</v>
      </c>
      <c r="J862" s="10">
        <v>0.78397269932442892</v>
      </c>
      <c r="K862" s="10">
        <v>1.3517227906027258E-2</v>
      </c>
      <c r="L862" s="247">
        <f t="shared" si="121"/>
        <v>1.3517227906027258E-2</v>
      </c>
      <c r="M862" s="10">
        <f t="shared" si="117"/>
        <v>3.5732386460322796</v>
      </c>
      <c r="N862" s="11">
        <f t="shared" si="118"/>
        <v>1.7841215528421609E-2</v>
      </c>
    </row>
    <row r="863" spans="1:14">
      <c r="A863" s="9">
        <f t="shared" si="122"/>
        <v>88</v>
      </c>
      <c r="B863" s="8" t="s">
        <v>911</v>
      </c>
      <c r="C863" s="8">
        <f>димвенканали!C863</f>
        <v>183.1</v>
      </c>
      <c r="D863" s="8">
        <v>0</v>
      </c>
      <c r="E863" s="8">
        <v>0</v>
      </c>
      <c r="F863" s="8">
        <f t="shared" si="119"/>
        <v>183.1</v>
      </c>
      <c r="G863" s="11">
        <v>6.9269738442234426E-4</v>
      </c>
      <c r="H863" s="18">
        <f t="shared" si="120"/>
        <v>1.855410725096782</v>
      </c>
      <c r="I863" s="10">
        <f t="shared" si="116"/>
        <v>0.68223452361808679</v>
      </c>
      <c r="J863" s="10">
        <v>0.71672359320103318</v>
      </c>
      <c r="K863" s="10">
        <v>1.2357721338094622E-2</v>
      </c>
      <c r="L863" s="247">
        <f t="shared" si="121"/>
        <v>1.2357721338094622E-2</v>
      </c>
      <c r="M863" s="10">
        <f t="shared" si="117"/>
        <v>3.2667265632539966</v>
      </c>
      <c r="N863" s="11">
        <f t="shared" si="118"/>
        <v>1.7841215528421609E-2</v>
      </c>
    </row>
    <row r="864" spans="1:14">
      <c r="A864" s="9">
        <f t="shared" si="122"/>
        <v>89</v>
      </c>
      <c r="B864" s="8" t="s">
        <v>912</v>
      </c>
      <c r="C864" s="8">
        <f>димвенканали!C864</f>
        <v>6638.08</v>
      </c>
      <c r="D864" s="8">
        <v>0</v>
      </c>
      <c r="E864" s="8">
        <v>0</v>
      </c>
      <c r="F864" s="8">
        <f t="shared" si="119"/>
        <v>6638.08</v>
      </c>
      <c r="G864" s="11">
        <v>2.5112947316145686E-2</v>
      </c>
      <c r="H864" s="18">
        <f t="shared" si="120"/>
        <v>67.265782774715703</v>
      </c>
      <c r="I864" s="10">
        <f t="shared" si="116"/>
        <v>24.733628326262966</v>
      </c>
      <c r="J864" s="10">
        <v>25.983989893806196</v>
      </c>
      <c r="K864" s="10">
        <v>0.44801498012003904</v>
      </c>
      <c r="L864" s="247">
        <f t="shared" si="121"/>
        <v>0.44801498012003904</v>
      </c>
      <c r="M864" s="10">
        <f t="shared" si="117"/>
        <v>118.43141597490491</v>
      </c>
      <c r="N864" s="11">
        <f t="shared" si="118"/>
        <v>1.7841215528421609E-2</v>
      </c>
    </row>
    <row r="865" spans="1:14">
      <c r="A865" s="9">
        <f t="shared" si="122"/>
        <v>90</v>
      </c>
      <c r="B865" s="8" t="s">
        <v>913</v>
      </c>
      <c r="C865" s="8">
        <f>димвенканали!C865</f>
        <v>174.99</v>
      </c>
      <c r="D865" s="8">
        <v>0</v>
      </c>
      <c r="E865" s="8">
        <v>0</v>
      </c>
      <c r="F865" s="8">
        <f t="shared" si="119"/>
        <v>174.99</v>
      </c>
      <c r="G865" s="11">
        <v>6.6201592190096145E-4</v>
      </c>
      <c r="H865" s="18">
        <f t="shared" si="120"/>
        <v>1.7732295072893824</v>
      </c>
      <c r="I865" s="10">
        <f t="shared" si="116"/>
        <v>0.65201648983030602</v>
      </c>
      <c r="J865" s="10">
        <v>0.68497794415209623</v>
      </c>
      <c r="K865" s="10">
        <v>1.1810364046713153E-2</v>
      </c>
      <c r="L865" s="247">
        <f t="shared" si="121"/>
        <v>1.1810364046713153E-2</v>
      </c>
      <c r="M865" s="10">
        <f t="shared" si="117"/>
        <v>3.1220343053184978</v>
      </c>
      <c r="N865" s="11">
        <f t="shared" si="118"/>
        <v>1.7841215528421609E-2</v>
      </c>
    </row>
    <row r="866" spans="1:14">
      <c r="A866" s="9">
        <f t="shared" si="122"/>
        <v>91</v>
      </c>
      <c r="B866" s="8" t="s">
        <v>914</v>
      </c>
      <c r="C866" s="8">
        <f>димвенканали!C866</f>
        <v>4236.49</v>
      </c>
      <c r="D866" s="8">
        <v>0</v>
      </c>
      <c r="E866" s="8">
        <v>0</v>
      </c>
      <c r="F866" s="8">
        <f t="shared" si="119"/>
        <v>4236.49</v>
      </c>
      <c r="G866" s="11">
        <v>1.6027337750581197E-2</v>
      </c>
      <c r="H866" s="18">
        <f t="shared" si="120"/>
        <v>42.929704985064255</v>
      </c>
      <c r="I866" s="10">
        <f t="shared" si="116"/>
        <v>15.785252523008127</v>
      </c>
      <c r="J866" s="10">
        <v>16.583245960460104</v>
      </c>
      <c r="K866" s="10">
        <v>0.28592770547036855</v>
      </c>
      <c r="L866" s="247">
        <f t="shared" si="121"/>
        <v>0.28592770547036855</v>
      </c>
      <c r="M866" s="10">
        <f t="shared" si="117"/>
        <v>75.584131174002849</v>
      </c>
      <c r="N866" s="11">
        <f t="shared" si="118"/>
        <v>1.7841215528421606E-2</v>
      </c>
    </row>
    <row r="867" spans="1:14">
      <c r="A867" s="9">
        <f t="shared" si="122"/>
        <v>92</v>
      </c>
      <c r="B867" s="8" t="s">
        <v>915</v>
      </c>
      <c r="C867" s="8">
        <f>димвенканали!C867</f>
        <v>5395.1</v>
      </c>
      <c r="D867" s="8">
        <v>0</v>
      </c>
      <c r="E867" s="8">
        <v>0</v>
      </c>
      <c r="F867" s="8">
        <f t="shared" si="119"/>
        <v>5395.1</v>
      </c>
      <c r="G867" s="11">
        <v>2.0410549747116275E-2</v>
      </c>
      <c r="H867" s="18">
        <f t="shared" si="120"/>
        <v>54.67026981414336</v>
      </c>
      <c r="I867" s="10">
        <f t="shared" si="116"/>
        <v>20.102258210660516</v>
      </c>
      <c r="J867" s="10">
        <v>21.118489665095002</v>
      </c>
      <c r="K867" s="10">
        <v>0.36412420748855434</v>
      </c>
      <c r="L867" s="247">
        <f t="shared" si="121"/>
        <v>0.36412420748855434</v>
      </c>
      <c r="M867" s="10">
        <f t="shared" si="117"/>
        <v>96.255141897387432</v>
      </c>
      <c r="N867" s="11">
        <f t="shared" si="118"/>
        <v>1.7841215528421609E-2</v>
      </c>
    </row>
    <row r="868" spans="1:14">
      <c r="A868" s="9">
        <f t="shared" si="122"/>
        <v>93</v>
      </c>
      <c r="B868" s="8" t="s">
        <v>916</v>
      </c>
      <c r="C868" s="8">
        <f>димвенканали!C868</f>
        <v>4042.93</v>
      </c>
      <c r="D868" s="8">
        <v>0</v>
      </c>
      <c r="E868" s="8">
        <v>0</v>
      </c>
      <c r="F868" s="8">
        <f t="shared" si="119"/>
        <v>4042.93</v>
      </c>
      <c r="G868" s="11">
        <v>1.5295068467518451E-2</v>
      </c>
      <c r="H868" s="18">
        <f t="shared" si="120"/>
        <v>40.9682997423022</v>
      </c>
      <c r="I868" s="10">
        <f t="shared" si="116"/>
        <v>15.064043815244521</v>
      </c>
      <c r="J868" s="10">
        <v>15.825577917314329</v>
      </c>
      <c r="K868" s="10">
        <v>0.27286402146052918</v>
      </c>
      <c r="L868" s="247">
        <f t="shared" si="121"/>
        <v>0.27286402146052918</v>
      </c>
      <c r="M868" s="10">
        <f t="shared" si="117"/>
        <v>72.130785496321593</v>
      </c>
      <c r="N868" s="11">
        <f t="shared" si="118"/>
        <v>1.7841215528421613E-2</v>
      </c>
    </row>
    <row r="869" spans="1:14">
      <c r="A869" s="9">
        <f t="shared" si="122"/>
        <v>94</v>
      </c>
      <c r="B869" s="8" t="s">
        <v>917</v>
      </c>
      <c r="C869" s="8">
        <f>димвенканали!C869</f>
        <v>68.8</v>
      </c>
      <c r="D869" s="8">
        <v>0</v>
      </c>
      <c r="E869" s="8">
        <v>0</v>
      </c>
      <c r="F869" s="8">
        <f t="shared" si="119"/>
        <v>68.8</v>
      </c>
      <c r="G869" s="11">
        <v>2.6028170425044942E-4</v>
      </c>
      <c r="H869" s="18">
        <f t="shared" si="120"/>
        <v>0.69717235328595628</v>
      </c>
      <c r="I869" s="10">
        <f t="shared" si="116"/>
        <v>0.25635027430324614</v>
      </c>
      <c r="J869" s="10">
        <v>0.26930957516237625</v>
      </c>
      <c r="K869" s="10">
        <v>4.6434256038280176E-3</v>
      </c>
      <c r="L869" s="247">
        <f t="shared" si="121"/>
        <v>4.6434256038280176E-3</v>
      </c>
      <c r="M869" s="10">
        <f t="shared" si="117"/>
        <v>1.2274756283554065</v>
      </c>
      <c r="N869" s="11">
        <f t="shared" si="118"/>
        <v>1.7841215528421606E-2</v>
      </c>
    </row>
    <row r="870" spans="1:14">
      <c r="A870" s="9">
        <f t="shared" si="122"/>
        <v>95</v>
      </c>
      <c r="B870" s="8" t="s">
        <v>918</v>
      </c>
      <c r="C870" s="8">
        <f>димвенканали!C870</f>
        <v>57.6</v>
      </c>
      <c r="D870" s="8">
        <v>0</v>
      </c>
      <c r="E870" s="8">
        <v>0</v>
      </c>
      <c r="F870" s="8">
        <f t="shared" si="119"/>
        <v>57.6</v>
      </c>
      <c r="G870" s="11">
        <v>2.1791026402363206E-4</v>
      </c>
      <c r="H870" s="18">
        <f t="shared" si="120"/>
        <v>0.58367917949521919</v>
      </c>
      <c r="I870" s="10">
        <f t="shared" si="116"/>
        <v>0.21461883430039211</v>
      </c>
      <c r="J870" s="10">
        <v>0.22546848153129173</v>
      </c>
      <c r="K870" s="10">
        <v>3.8875191101815959E-3</v>
      </c>
      <c r="L870" s="247">
        <f t="shared" si="121"/>
        <v>3.8875191101815959E-3</v>
      </c>
      <c r="M870" s="10">
        <f t="shared" si="117"/>
        <v>1.0276540144370847</v>
      </c>
      <c r="N870" s="11">
        <f t="shared" si="118"/>
        <v>1.7841215528421609E-2</v>
      </c>
    </row>
    <row r="871" spans="1:14">
      <c r="A871" s="9">
        <f t="shared" si="122"/>
        <v>96</v>
      </c>
      <c r="B871" s="8" t="s">
        <v>919</v>
      </c>
      <c r="C871" s="8">
        <f>димвенканали!C871</f>
        <v>189.2</v>
      </c>
      <c r="D871" s="8">
        <v>0</v>
      </c>
      <c r="E871" s="8">
        <v>0</v>
      </c>
      <c r="F871" s="8">
        <f t="shared" si="119"/>
        <v>189.2</v>
      </c>
      <c r="G871" s="11">
        <v>7.1577468668873579E-4</v>
      </c>
      <c r="H871" s="18">
        <f t="shared" si="120"/>
        <v>1.9172239715363797</v>
      </c>
      <c r="I871" s="10">
        <f t="shared" si="116"/>
        <v>0.70496325433392681</v>
      </c>
      <c r="J871" s="10">
        <v>0.74060133169653453</v>
      </c>
      <c r="K871" s="10">
        <v>1.2769420410527046E-2</v>
      </c>
      <c r="L871" s="247">
        <f t="shared" si="121"/>
        <v>1.2769420410527046E-2</v>
      </c>
      <c r="M871" s="10">
        <f t="shared" si="117"/>
        <v>3.3755579779773681</v>
      </c>
      <c r="N871" s="11">
        <f t="shared" si="118"/>
        <v>1.7841215528421609E-2</v>
      </c>
    </row>
    <row r="872" spans="1:14">
      <c r="A872" s="9">
        <f t="shared" si="122"/>
        <v>97</v>
      </c>
      <c r="B872" s="8" t="s">
        <v>920</v>
      </c>
      <c r="C872" s="8">
        <f>димвенканали!C872</f>
        <v>86.7</v>
      </c>
      <c r="D872" s="8">
        <v>0</v>
      </c>
      <c r="E872" s="8">
        <v>0</v>
      </c>
      <c r="F872" s="8">
        <f t="shared" si="119"/>
        <v>86.7</v>
      </c>
      <c r="G872" s="11">
        <v>3.2800034532723784E-4</v>
      </c>
      <c r="H872" s="18">
        <f t="shared" si="120"/>
        <v>0.87855876496936647</v>
      </c>
      <c r="I872" s="10">
        <f t="shared" si="116"/>
        <v>0.32304605787923607</v>
      </c>
      <c r="J872" s="10">
        <v>0.33937703730491309</v>
      </c>
      <c r="K872" s="10">
        <v>5.8515261606379232E-3</v>
      </c>
      <c r="L872" s="247">
        <f t="shared" si="121"/>
        <v>5.8515261606379232E-3</v>
      </c>
      <c r="M872" s="10">
        <f t="shared" si="117"/>
        <v>1.5468333863141535</v>
      </c>
      <c r="N872" s="11">
        <f t="shared" si="118"/>
        <v>1.7841215528421609E-2</v>
      </c>
    </row>
    <row r="873" spans="1:14">
      <c r="A873" s="9">
        <f t="shared" si="122"/>
        <v>98</v>
      </c>
      <c r="B873" s="8" t="s">
        <v>921</v>
      </c>
      <c r="C873" s="8">
        <f>димвенканали!C873</f>
        <v>118.58</v>
      </c>
      <c r="D873" s="8">
        <v>0</v>
      </c>
      <c r="E873" s="8">
        <v>0</v>
      </c>
      <c r="F873" s="8">
        <f t="shared" si="119"/>
        <v>118.58</v>
      </c>
      <c r="G873" s="11">
        <v>4.4860762340142863E-4</v>
      </c>
      <c r="H873" s="18">
        <f t="shared" si="120"/>
        <v>1.2016089775094287</v>
      </c>
      <c r="I873" s="10">
        <f t="shared" si="116"/>
        <v>0.441831621030217</v>
      </c>
      <c r="J873" s="10">
        <v>0.46416757881910714</v>
      </c>
      <c r="K873" s="10">
        <v>8.0031600014814873E-3</v>
      </c>
      <c r="L873" s="247">
        <f t="shared" si="121"/>
        <v>8.0031600014814873E-3</v>
      </c>
      <c r="M873" s="10">
        <f t="shared" si="117"/>
        <v>2.1156113373602343</v>
      </c>
      <c r="N873" s="11">
        <f t="shared" si="118"/>
        <v>1.7841215528421609E-2</v>
      </c>
    </row>
    <row r="874" spans="1:14">
      <c r="A874" s="9">
        <f t="shared" si="122"/>
        <v>99</v>
      </c>
      <c r="B874" s="8" t="s">
        <v>922</v>
      </c>
      <c r="C874" s="8">
        <f>димвенканали!C874</f>
        <v>31</v>
      </c>
      <c r="D874" s="8">
        <v>0</v>
      </c>
      <c r="E874" s="8">
        <v>0</v>
      </c>
      <c r="F874" s="8">
        <f t="shared" si="119"/>
        <v>31</v>
      </c>
      <c r="G874" s="11">
        <v>1.1727809348494087E-4</v>
      </c>
      <c r="H874" s="18">
        <f t="shared" si="120"/>
        <v>0.3141328917422187</v>
      </c>
      <c r="I874" s="10">
        <f t="shared" si="116"/>
        <v>0.11550666429361382</v>
      </c>
      <c r="J874" s="10">
        <v>0.12134588415746604</v>
      </c>
      <c r="K874" s="10">
        <v>2.0922411877713452E-3</v>
      </c>
      <c r="L874" s="247">
        <f t="shared" si="121"/>
        <v>2.0922411877713452E-3</v>
      </c>
      <c r="M874" s="10">
        <f t="shared" si="117"/>
        <v>0.55307768138106983</v>
      </c>
      <c r="N874" s="11">
        <f t="shared" si="118"/>
        <v>1.7841215528421609E-2</v>
      </c>
    </row>
    <row r="875" spans="1:14">
      <c r="A875" s="9">
        <f t="shared" si="122"/>
        <v>100</v>
      </c>
      <c r="B875" s="8" t="s">
        <v>923</v>
      </c>
      <c r="C875" s="8">
        <f>димвенканали!C875</f>
        <v>32.1</v>
      </c>
      <c r="D875" s="8">
        <v>0</v>
      </c>
      <c r="E875" s="8">
        <v>0</v>
      </c>
      <c r="F875" s="8">
        <f t="shared" si="119"/>
        <v>32.1</v>
      </c>
      <c r="G875" s="11">
        <v>1.2143957422150329E-4</v>
      </c>
      <c r="H875" s="18">
        <f t="shared" si="120"/>
        <v>0.3252795427395232</v>
      </c>
      <c r="I875" s="10">
        <f t="shared" si="116"/>
        <v>0.11960528786532269</v>
      </c>
      <c r="J875" s="10">
        <v>0.12565170585337612</v>
      </c>
      <c r="K875" s="10">
        <v>2.1664820041116186E-3</v>
      </c>
      <c r="L875" s="247">
        <f t="shared" si="121"/>
        <v>2.1664820041116186E-3</v>
      </c>
      <c r="M875" s="10">
        <f t="shared" si="117"/>
        <v>0.57270301846233362</v>
      </c>
      <c r="N875" s="11">
        <f t="shared" si="118"/>
        <v>1.7841215528421609E-2</v>
      </c>
    </row>
    <row r="876" spans="1:14">
      <c r="A876" s="9">
        <f t="shared" si="122"/>
        <v>101</v>
      </c>
      <c r="B876" s="8" t="s">
        <v>924</v>
      </c>
      <c r="C876" s="8">
        <f>димвенканали!C876</f>
        <v>77.8</v>
      </c>
      <c r="D876" s="8">
        <v>0</v>
      </c>
      <c r="E876" s="8">
        <v>0</v>
      </c>
      <c r="F876" s="8">
        <f t="shared" si="119"/>
        <v>77.8</v>
      </c>
      <c r="G876" s="11">
        <v>2.9433018300414193E-4</v>
      </c>
      <c r="H876" s="18">
        <f t="shared" si="120"/>
        <v>0.78837222508208438</v>
      </c>
      <c r="I876" s="10">
        <f t="shared" si="116"/>
        <v>0.28988446716268246</v>
      </c>
      <c r="J876" s="10">
        <v>0.30453902540164057</v>
      </c>
      <c r="K876" s="10">
        <v>5.2508504647938922E-3</v>
      </c>
      <c r="L876" s="247">
        <f t="shared" si="121"/>
        <v>5.2508504647938922E-3</v>
      </c>
      <c r="M876" s="10">
        <f t="shared" si="117"/>
        <v>1.3880465681112013</v>
      </c>
      <c r="N876" s="11">
        <f t="shared" si="118"/>
        <v>1.7841215528421613E-2</v>
      </c>
    </row>
    <row r="877" spans="1:14">
      <c r="A877" s="9">
        <f t="shared" si="122"/>
        <v>102</v>
      </c>
      <c r="B877" s="8" t="s">
        <v>925</v>
      </c>
      <c r="C877" s="8">
        <f>димвенканали!C877</f>
        <v>64.5</v>
      </c>
      <c r="D877" s="8">
        <v>0</v>
      </c>
      <c r="E877" s="8">
        <v>0</v>
      </c>
      <c r="F877" s="8">
        <f t="shared" si="119"/>
        <v>64.5</v>
      </c>
      <c r="G877" s="11">
        <v>2.4401409773479633E-4</v>
      </c>
      <c r="H877" s="18">
        <f t="shared" si="120"/>
        <v>0.65359908120558408</v>
      </c>
      <c r="I877" s="10">
        <f t="shared" si="116"/>
        <v>0.24032838215929328</v>
      </c>
      <c r="J877" s="10">
        <v>0.25247772671472773</v>
      </c>
      <c r="K877" s="10">
        <v>4.3532115035887662E-3</v>
      </c>
      <c r="L877" s="247">
        <f t="shared" si="121"/>
        <v>4.3532115035887662E-3</v>
      </c>
      <c r="M877" s="10">
        <f t="shared" si="117"/>
        <v>1.1507584015831938</v>
      </c>
      <c r="N877" s="11">
        <f t="shared" si="118"/>
        <v>1.7841215528421609E-2</v>
      </c>
    </row>
    <row r="878" spans="1:14">
      <c r="A878" s="9">
        <f t="shared" si="122"/>
        <v>103</v>
      </c>
      <c r="B878" s="8" t="s">
        <v>926</v>
      </c>
      <c r="C878" s="8">
        <f>димвенканали!C878</f>
        <v>95.2</v>
      </c>
      <c r="D878" s="8">
        <v>0</v>
      </c>
      <c r="E878" s="8">
        <v>0</v>
      </c>
      <c r="F878" s="8">
        <f t="shared" si="119"/>
        <v>95.2</v>
      </c>
      <c r="G878" s="11">
        <v>3.6015724192794746E-4</v>
      </c>
      <c r="H878" s="18">
        <f t="shared" si="120"/>
        <v>0.96469197722126521</v>
      </c>
      <c r="I878" s="10">
        <f t="shared" si="116"/>
        <v>0.35471724002425925</v>
      </c>
      <c r="J878" s="10">
        <v>0.3726492958642183</v>
      </c>
      <c r="K878" s="10">
        <v>6.4252051959945823E-3</v>
      </c>
      <c r="L878" s="247">
        <f t="shared" si="121"/>
        <v>6.4252051959945823E-3</v>
      </c>
      <c r="M878" s="10">
        <f t="shared" si="117"/>
        <v>1.6984837183057373</v>
      </c>
      <c r="N878" s="11">
        <f t="shared" si="118"/>
        <v>1.7841215528421609E-2</v>
      </c>
    </row>
    <row r="879" spans="1:14">
      <c r="A879" s="9">
        <f t="shared" si="122"/>
        <v>104</v>
      </c>
      <c r="B879" s="8" t="s">
        <v>927</v>
      </c>
      <c r="C879" s="8">
        <f>димвенканали!C879</f>
        <v>122.1</v>
      </c>
      <c r="D879" s="8">
        <v>0</v>
      </c>
      <c r="E879" s="8">
        <v>0</v>
      </c>
      <c r="F879" s="8">
        <f t="shared" si="119"/>
        <v>122.1</v>
      </c>
      <c r="G879" s="11">
        <v>4.6192436175842834E-4</v>
      </c>
      <c r="H879" s="18">
        <f t="shared" si="120"/>
        <v>1.237278260700803</v>
      </c>
      <c r="I879" s="10">
        <f t="shared" si="116"/>
        <v>0.45494721645968533</v>
      </c>
      <c r="J879" s="10">
        <v>0.47794620824601941</v>
      </c>
      <c r="K879" s="10">
        <v>8.2407306137703609E-3</v>
      </c>
      <c r="L879" s="247">
        <f t="shared" si="121"/>
        <v>8.2407306137703609E-3</v>
      </c>
      <c r="M879" s="10">
        <f t="shared" si="117"/>
        <v>2.178412416020278</v>
      </c>
      <c r="N879" s="11">
        <f t="shared" si="118"/>
        <v>1.7841215528421606E-2</v>
      </c>
    </row>
    <row r="880" spans="1:14">
      <c r="A880" s="9">
        <f t="shared" si="122"/>
        <v>105</v>
      </c>
      <c r="B880" s="8" t="s">
        <v>928</v>
      </c>
      <c r="C880" s="8">
        <f>димвенканали!C880</f>
        <v>321.89999999999998</v>
      </c>
      <c r="D880" s="8">
        <v>0</v>
      </c>
      <c r="E880" s="8">
        <v>0</v>
      </c>
      <c r="F880" s="8">
        <f t="shared" si="119"/>
        <v>321.89999999999998</v>
      </c>
      <c r="G880" s="11">
        <v>1.2178005900904021E-3</v>
      </c>
      <c r="H880" s="18">
        <f t="shared" si="120"/>
        <v>3.2619154145748448</v>
      </c>
      <c r="I880" s="10">
        <f t="shared" si="116"/>
        <v>1.1994062979391704</v>
      </c>
      <c r="J880" s="10">
        <v>1.2600400035576877</v>
      </c>
      <c r="K880" s="10">
        <v>2.1725562527212774E-2</v>
      </c>
      <c r="L880" s="247">
        <f t="shared" si="121"/>
        <v>2.1725562527212774E-2</v>
      </c>
      <c r="M880" s="10">
        <f t="shared" si="117"/>
        <v>5.7430872785989155</v>
      </c>
      <c r="N880" s="11">
        <f t="shared" si="118"/>
        <v>1.7841215528421609E-2</v>
      </c>
    </row>
    <row r="881" spans="1:14">
      <c r="A881" s="9">
        <f t="shared" si="122"/>
        <v>106</v>
      </c>
      <c r="B881" s="8" t="s">
        <v>929</v>
      </c>
      <c r="C881" s="8">
        <f>димвенканали!C881</f>
        <v>125.3</v>
      </c>
      <c r="D881" s="8">
        <v>0</v>
      </c>
      <c r="E881" s="8">
        <v>0</v>
      </c>
      <c r="F881" s="8">
        <f t="shared" si="119"/>
        <v>125.3</v>
      </c>
      <c r="G881" s="11">
        <v>4.7403048753751905E-4</v>
      </c>
      <c r="H881" s="18">
        <f t="shared" si="120"/>
        <v>1.269704881783871</v>
      </c>
      <c r="I881" s="10">
        <f t="shared" ref="I881:I934" si="123">H881*0.3677</f>
        <v>0.46687048503192941</v>
      </c>
      <c r="J881" s="10">
        <v>0.49047223499775788</v>
      </c>
      <c r="K881" s="10">
        <v>8.4567038976693393E-3</v>
      </c>
      <c r="L881" s="247">
        <f t="shared" si="121"/>
        <v>8.4567038976693393E-3</v>
      </c>
      <c r="M881" s="10">
        <f t="shared" ref="M881:M934" si="124">H881+I881+J881+L881</f>
        <v>2.2355043057112276</v>
      </c>
      <c r="N881" s="11">
        <f t="shared" ref="N881:N934" si="125">M881/F881</f>
        <v>1.7841215528421609E-2</v>
      </c>
    </row>
    <row r="882" spans="1:14">
      <c r="A882" s="9">
        <f t="shared" si="122"/>
        <v>107</v>
      </c>
      <c r="B882" s="8" t="s">
        <v>930</v>
      </c>
      <c r="C882" s="8">
        <f>димвенканали!C882</f>
        <v>131.80000000000001</v>
      </c>
      <c r="D882" s="8">
        <v>0</v>
      </c>
      <c r="E882" s="8">
        <v>0</v>
      </c>
      <c r="F882" s="8">
        <f t="shared" si="119"/>
        <v>131.80000000000001</v>
      </c>
      <c r="G882" s="11">
        <v>4.9862105552629698E-4</v>
      </c>
      <c r="H882" s="18">
        <f t="shared" si="120"/>
        <v>1.3355714558588523</v>
      </c>
      <c r="I882" s="10">
        <f t="shared" si="123"/>
        <v>0.49108962431930003</v>
      </c>
      <c r="J882" s="10">
        <v>0.51591572683722653</v>
      </c>
      <c r="K882" s="10">
        <v>8.8953996305891382E-3</v>
      </c>
      <c r="L882" s="247">
        <f t="shared" si="121"/>
        <v>8.8953996305891382E-3</v>
      </c>
      <c r="M882" s="10">
        <f t="shared" si="124"/>
        <v>2.3514722066459677</v>
      </c>
      <c r="N882" s="11">
        <f t="shared" si="125"/>
        <v>1.7841215528421606E-2</v>
      </c>
    </row>
    <row r="883" spans="1:14">
      <c r="A883" s="9">
        <f t="shared" si="122"/>
        <v>108</v>
      </c>
      <c r="B883" s="8" t="s">
        <v>931</v>
      </c>
      <c r="C883" s="8">
        <f>димвенканали!C883</f>
        <v>266.8</v>
      </c>
      <c r="D883" s="8">
        <v>0</v>
      </c>
      <c r="E883" s="8">
        <v>0</v>
      </c>
      <c r="F883" s="8">
        <f t="shared" si="119"/>
        <v>266.8</v>
      </c>
      <c r="G883" s="11">
        <v>1.0093482368316847E-3</v>
      </c>
      <c r="H883" s="18">
        <f t="shared" si="120"/>
        <v>2.7035695328007727</v>
      </c>
      <c r="I883" s="10">
        <f t="shared" si="123"/>
        <v>0.99410251721084419</v>
      </c>
      <c r="J883" s="10">
        <v>1.0443574804261917</v>
      </c>
      <c r="K883" s="10">
        <v>1.8006772545077255E-2</v>
      </c>
      <c r="L883" s="247">
        <f t="shared" si="121"/>
        <v>1.8006772545077255E-2</v>
      </c>
      <c r="M883" s="10">
        <f t="shared" si="124"/>
        <v>4.7600363029828863</v>
      </c>
      <c r="N883" s="11">
        <f t="shared" si="125"/>
        <v>1.7841215528421613E-2</v>
      </c>
    </row>
    <row r="884" spans="1:14">
      <c r="A884" s="9">
        <f t="shared" si="122"/>
        <v>109</v>
      </c>
      <c r="B884" s="8" t="s">
        <v>932</v>
      </c>
      <c r="C884" s="8">
        <f>димвенканали!C884</f>
        <v>309.60000000000002</v>
      </c>
      <c r="D884" s="8">
        <v>0</v>
      </c>
      <c r="E884" s="8">
        <v>0</v>
      </c>
      <c r="F884" s="8">
        <f t="shared" ref="F884:F940" si="126">C884+D884+E884</f>
        <v>309.60000000000002</v>
      </c>
      <c r="G884" s="11">
        <v>1.1712676691270224E-3</v>
      </c>
      <c r="H884" s="18">
        <f t="shared" si="120"/>
        <v>3.1372755897868037</v>
      </c>
      <c r="I884" s="10">
        <f t="shared" si="123"/>
        <v>1.1535762343646079</v>
      </c>
      <c r="J884" s="10">
        <v>1.2118930882306931</v>
      </c>
      <c r="K884" s="10">
        <v>2.0895415217226078E-2</v>
      </c>
      <c r="L884" s="247">
        <f t="shared" si="121"/>
        <v>2.0895415217226078E-2</v>
      </c>
      <c r="M884" s="10">
        <f t="shared" si="124"/>
        <v>5.5236403275993311</v>
      </c>
      <c r="N884" s="11">
        <f t="shared" si="125"/>
        <v>1.7841215528421609E-2</v>
      </c>
    </row>
    <row r="885" spans="1:14">
      <c r="A885" s="9">
        <f t="shared" si="122"/>
        <v>110</v>
      </c>
      <c r="B885" s="8" t="s">
        <v>933</v>
      </c>
      <c r="C885" s="8">
        <f>димвенканали!C885</f>
        <v>339.5</v>
      </c>
      <c r="D885" s="8">
        <v>0</v>
      </c>
      <c r="E885" s="8">
        <v>0</v>
      </c>
      <c r="F885" s="8">
        <f t="shared" si="126"/>
        <v>339.5</v>
      </c>
      <c r="G885" s="11">
        <v>1.2843842818754008E-3</v>
      </c>
      <c r="H885" s="18">
        <f t="shared" si="120"/>
        <v>3.4402618305317176</v>
      </c>
      <c r="I885" s="10">
        <f t="shared" si="123"/>
        <v>1.2649842750865126</v>
      </c>
      <c r="J885" s="10">
        <v>1.328933150692249</v>
      </c>
      <c r="K885" s="10">
        <v>2.291341558865715E-2</v>
      </c>
      <c r="L885" s="247">
        <f t="shared" si="121"/>
        <v>2.291341558865715E-2</v>
      </c>
      <c r="M885" s="10">
        <f t="shared" si="124"/>
        <v>6.0570926718991362</v>
      </c>
      <c r="N885" s="11">
        <f t="shared" si="125"/>
        <v>1.7841215528421609E-2</v>
      </c>
    </row>
    <row r="886" spans="1:14">
      <c r="A886" s="9">
        <f t="shared" si="122"/>
        <v>111</v>
      </c>
      <c r="B886" s="8" t="s">
        <v>934</v>
      </c>
      <c r="C886" s="8">
        <f>димвенканали!C886</f>
        <v>1490.07</v>
      </c>
      <c r="D886" s="8">
        <v>0</v>
      </c>
      <c r="E886" s="8">
        <v>0</v>
      </c>
      <c r="F886" s="8">
        <f t="shared" si="126"/>
        <v>1490.07</v>
      </c>
      <c r="G886" s="11">
        <v>5.637179637390511E-3</v>
      </c>
      <c r="H886" s="18">
        <f t="shared" si="120"/>
        <v>15.099354774139606</v>
      </c>
      <c r="I886" s="10">
        <f t="shared" si="123"/>
        <v>5.5520327504511338</v>
      </c>
      <c r="J886" s="10">
        <v>5.8327052131134005</v>
      </c>
      <c r="K886" s="10">
        <v>0.10056728473104672</v>
      </c>
      <c r="L886" s="247">
        <f t="shared" si="121"/>
        <v>0.10056728473104672</v>
      </c>
      <c r="M886" s="10">
        <f t="shared" si="124"/>
        <v>26.584660022435184</v>
      </c>
      <c r="N886" s="11">
        <f t="shared" si="125"/>
        <v>1.7841215528421609E-2</v>
      </c>
    </row>
    <row r="887" spans="1:14">
      <c r="A887" s="9">
        <f t="shared" si="122"/>
        <v>112</v>
      </c>
      <c r="B887" s="8" t="s">
        <v>935</v>
      </c>
      <c r="C887" s="8">
        <f>димвенканали!C887</f>
        <v>313.39999999999998</v>
      </c>
      <c r="D887" s="8">
        <v>0</v>
      </c>
      <c r="E887" s="8">
        <v>0</v>
      </c>
      <c r="F887" s="8">
        <f t="shared" si="126"/>
        <v>313.39999999999998</v>
      </c>
      <c r="G887" s="11">
        <v>1.1856436934896924E-3</v>
      </c>
      <c r="H887" s="18">
        <f t="shared" si="120"/>
        <v>3.1757822023229463</v>
      </c>
      <c r="I887" s="10">
        <f t="shared" si="123"/>
        <v>1.1677351157941473</v>
      </c>
      <c r="J887" s="10">
        <v>1.2267677449983823</v>
      </c>
      <c r="K887" s="10">
        <v>2.1151883491856111E-2</v>
      </c>
      <c r="L887" s="247">
        <f t="shared" si="121"/>
        <v>2.1151883491856111E-2</v>
      </c>
      <c r="M887" s="10">
        <f t="shared" si="124"/>
        <v>5.5914369466073319</v>
      </c>
      <c r="N887" s="11">
        <f t="shared" si="125"/>
        <v>1.7841215528421609E-2</v>
      </c>
    </row>
    <row r="888" spans="1:14">
      <c r="A888" s="9">
        <f t="shared" si="122"/>
        <v>113</v>
      </c>
      <c r="B888" s="8" t="s">
        <v>936</v>
      </c>
      <c r="C888" s="8">
        <f>димвенканали!C888</f>
        <v>1153.5999999999999</v>
      </c>
      <c r="D888" s="8">
        <v>0</v>
      </c>
      <c r="E888" s="8">
        <v>0</v>
      </c>
      <c r="F888" s="8">
        <f t="shared" si="126"/>
        <v>1153.5999999999999</v>
      </c>
      <c r="G888" s="11">
        <v>4.3642583433621861E-3</v>
      </c>
      <c r="H888" s="18">
        <f t="shared" si="120"/>
        <v>11.689796900445916</v>
      </c>
      <c r="I888" s="10">
        <f t="shared" si="123"/>
        <v>4.298338320293964</v>
      </c>
      <c r="J888" s="10">
        <v>4.5156326440017036</v>
      </c>
      <c r="K888" s="10">
        <v>7.7858368845581394E-2</v>
      </c>
      <c r="L888" s="247">
        <f t="shared" si="121"/>
        <v>7.7858368845581394E-2</v>
      </c>
      <c r="M888" s="10">
        <f t="shared" si="124"/>
        <v>20.581626233587166</v>
      </c>
      <c r="N888" s="11">
        <f t="shared" si="125"/>
        <v>1.7841215528421609E-2</v>
      </c>
    </row>
    <row r="889" spans="1:14">
      <c r="A889" s="9">
        <f t="shared" si="122"/>
        <v>114</v>
      </c>
      <c r="B889" s="8" t="s">
        <v>937</v>
      </c>
      <c r="C889" s="8">
        <f>димвенканали!C889</f>
        <v>337.9</v>
      </c>
      <c r="D889" s="8">
        <v>0</v>
      </c>
      <c r="E889" s="8">
        <v>0</v>
      </c>
      <c r="F889" s="8">
        <f t="shared" si="126"/>
        <v>337.9</v>
      </c>
      <c r="G889" s="11">
        <v>1.2783312189858554E-3</v>
      </c>
      <c r="H889" s="18">
        <f t="shared" si="120"/>
        <v>3.4240485199901838</v>
      </c>
      <c r="I889" s="10">
        <f t="shared" si="123"/>
        <v>1.2590226408003906</v>
      </c>
      <c r="J889" s="10">
        <v>1.3226701373163798</v>
      </c>
      <c r="K889" s="10">
        <v>2.2805428946707659E-2</v>
      </c>
      <c r="L889" s="247">
        <f t="shared" si="121"/>
        <v>2.2805428946707659E-2</v>
      </c>
      <c r="M889" s="10">
        <f t="shared" si="124"/>
        <v>6.0285467270536621</v>
      </c>
      <c r="N889" s="11">
        <f t="shared" si="125"/>
        <v>1.7841215528421613E-2</v>
      </c>
    </row>
    <row r="890" spans="1:14">
      <c r="A890" s="9">
        <f t="shared" si="122"/>
        <v>115</v>
      </c>
      <c r="B890" s="8" t="s">
        <v>938</v>
      </c>
      <c r="C890" s="8">
        <f>димвенканали!C890</f>
        <v>376.7</v>
      </c>
      <c r="D890" s="8">
        <v>0</v>
      </c>
      <c r="E890" s="8">
        <v>0</v>
      </c>
      <c r="F890" s="8">
        <f t="shared" si="126"/>
        <v>376.7</v>
      </c>
      <c r="G890" s="11">
        <v>1.4251179940573298E-3</v>
      </c>
      <c r="H890" s="18">
        <f t="shared" si="120"/>
        <v>3.8172213006223799</v>
      </c>
      <c r="I890" s="10">
        <f t="shared" si="123"/>
        <v>1.4035922722388492</v>
      </c>
      <c r="J890" s="10">
        <v>1.4745482116812081</v>
      </c>
      <c r="K890" s="10">
        <v>2.5424105013982762E-2</v>
      </c>
      <c r="L890" s="247">
        <f t="shared" si="121"/>
        <v>2.5424105013982762E-2</v>
      </c>
      <c r="M890" s="10">
        <f t="shared" si="124"/>
        <v>6.7207858895564199</v>
      </c>
      <c r="N890" s="11">
        <f t="shared" si="125"/>
        <v>1.7841215528421609E-2</v>
      </c>
    </row>
    <row r="891" spans="1:14">
      <c r="A891" s="9">
        <f t="shared" si="122"/>
        <v>116</v>
      </c>
      <c r="B891" s="8" t="s">
        <v>939</v>
      </c>
      <c r="C891" s="8">
        <f>димвенканали!C891</f>
        <v>331.2</v>
      </c>
      <c r="D891" s="8">
        <v>0</v>
      </c>
      <c r="E891" s="8">
        <v>0</v>
      </c>
      <c r="F891" s="8">
        <f t="shared" si="126"/>
        <v>331.2</v>
      </c>
      <c r="G891" s="11">
        <v>1.2529840181358842E-3</v>
      </c>
      <c r="H891" s="18">
        <f t="shared" si="120"/>
        <v>3.3561552820975105</v>
      </c>
      <c r="I891" s="10">
        <f t="shared" si="123"/>
        <v>1.2340582972272547</v>
      </c>
      <c r="J891" s="10">
        <v>1.2964437688049273</v>
      </c>
      <c r="K891" s="10">
        <v>2.2353234883544175E-2</v>
      </c>
      <c r="L891" s="247">
        <f t="shared" si="121"/>
        <v>2.2353234883544175E-2</v>
      </c>
      <c r="M891" s="10">
        <f t="shared" si="124"/>
        <v>5.9090105830132371</v>
      </c>
      <c r="N891" s="11">
        <f t="shared" si="125"/>
        <v>1.7841215528421609E-2</v>
      </c>
    </row>
    <row r="892" spans="1:14">
      <c r="A892" s="9">
        <f t="shared" si="122"/>
        <v>117</v>
      </c>
      <c r="B892" s="8" t="s">
        <v>940</v>
      </c>
      <c r="C892" s="8">
        <f>димвенканали!C892</f>
        <v>4543.6099999999997</v>
      </c>
      <c r="D892" s="8">
        <v>0</v>
      </c>
      <c r="E892" s="8">
        <v>0</v>
      </c>
      <c r="F892" s="8">
        <f t="shared" si="126"/>
        <v>4543.6099999999997</v>
      </c>
      <c r="G892" s="11">
        <v>1.7189223172229425E-2</v>
      </c>
      <c r="H892" s="18">
        <f t="shared" si="120"/>
        <v>46.041849943511686</v>
      </c>
      <c r="I892" s="10">
        <f t="shared" si="123"/>
        <v>16.929588224229249</v>
      </c>
      <c r="J892" s="10">
        <v>17.785431377958201</v>
      </c>
      <c r="K892" s="10">
        <v>0.30665574139257296</v>
      </c>
      <c r="L892" s="247">
        <f t="shared" si="121"/>
        <v>0.30665574139257296</v>
      </c>
      <c r="M892" s="10">
        <f t="shared" si="124"/>
        <v>81.063525287091707</v>
      </c>
      <c r="N892" s="11">
        <f t="shared" si="125"/>
        <v>1.7841215528421609E-2</v>
      </c>
    </row>
    <row r="893" spans="1:14">
      <c r="A893" s="9">
        <f t="shared" si="122"/>
        <v>118</v>
      </c>
      <c r="B893" s="8" t="s">
        <v>941</v>
      </c>
      <c r="C893" s="8">
        <f>димвенканали!C893</f>
        <v>4442.1000000000004</v>
      </c>
      <c r="D893" s="8">
        <v>0</v>
      </c>
      <c r="E893" s="8">
        <v>0</v>
      </c>
      <c r="F893" s="8">
        <f t="shared" si="126"/>
        <v>4442.1000000000004</v>
      </c>
      <c r="G893" s="11">
        <v>1.6805194163530834E-2</v>
      </c>
      <c r="H893" s="18">
        <f t="shared" si="120"/>
        <v>45.013216722842245</v>
      </c>
      <c r="I893" s="10">
        <f t="shared" si="123"/>
        <v>16.551359788989096</v>
      </c>
      <c r="J893" s="10">
        <v>17.388082323092899</v>
      </c>
      <c r="K893" s="10">
        <v>0.29980466387739008</v>
      </c>
      <c r="L893" s="247">
        <f t="shared" si="121"/>
        <v>0.29980466387739008</v>
      </c>
      <c r="M893" s="10">
        <f t="shared" si="124"/>
        <v>79.252463498801632</v>
      </c>
      <c r="N893" s="11">
        <f t="shared" si="125"/>
        <v>1.7841215528421609E-2</v>
      </c>
    </row>
    <row r="894" spans="1:14">
      <c r="A894" s="9">
        <f t="shared" si="122"/>
        <v>119</v>
      </c>
      <c r="B894" s="8" t="s">
        <v>942</v>
      </c>
      <c r="C894" s="8">
        <f>димвенканали!C894</f>
        <v>2681.07</v>
      </c>
      <c r="D894" s="8">
        <v>1283.7</v>
      </c>
      <c r="E894" s="8">
        <v>0</v>
      </c>
      <c r="F894" s="8">
        <f t="shared" si="126"/>
        <v>3964.7700000000004</v>
      </c>
      <c r="G894" s="11">
        <v>1.4999376345364163E-2</v>
      </c>
      <c r="H894" s="18">
        <f t="shared" si="120"/>
        <v>40.176279522348274</v>
      </c>
      <c r="I894" s="10">
        <f t="shared" si="123"/>
        <v>14.772817980367462</v>
      </c>
      <c r="J894" s="10">
        <v>15.519629713903118</v>
      </c>
      <c r="K894" s="10">
        <v>0.26758887400129666</v>
      </c>
      <c r="L894" s="247">
        <f t="shared" si="121"/>
        <v>0.26758887400129666</v>
      </c>
      <c r="M894" s="10">
        <f t="shared" si="124"/>
        <v>70.73631609062015</v>
      </c>
      <c r="N894" s="11">
        <f t="shared" si="125"/>
        <v>1.7841215528421609E-2</v>
      </c>
    </row>
    <row r="895" spans="1:14">
      <c r="A895" s="9">
        <f t="shared" si="122"/>
        <v>120</v>
      </c>
      <c r="B895" s="8" t="s">
        <v>943</v>
      </c>
      <c r="C895" s="8">
        <f>димвенканали!C895</f>
        <v>4513.9799999999996</v>
      </c>
      <c r="D895" s="8">
        <v>0</v>
      </c>
      <c r="E895" s="8">
        <v>0</v>
      </c>
      <c r="F895" s="8">
        <f t="shared" si="126"/>
        <v>4513.9799999999996</v>
      </c>
      <c r="G895" s="11">
        <v>1.7077128013843656E-2</v>
      </c>
      <c r="H895" s="18">
        <f t="shared" si="120"/>
        <v>45.741599698920652</v>
      </c>
      <c r="I895" s="10">
        <f t="shared" si="123"/>
        <v>16.819186209293125</v>
      </c>
      <c r="J895" s="10">
        <v>17.669448199003821</v>
      </c>
      <c r="K895" s="10">
        <v>0.30465596376697079</v>
      </c>
      <c r="L895" s="247">
        <f t="shared" si="121"/>
        <v>0.30465596376697079</v>
      </c>
      <c r="M895" s="10">
        <f t="shared" si="124"/>
        <v>80.534890070984574</v>
      </c>
      <c r="N895" s="11">
        <f t="shared" si="125"/>
        <v>1.7841215528421609E-2</v>
      </c>
    </row>
    <row r="896" spans="1:14">
      <c r="A896" s="9">
        <f t="shared" si="122"/>
        <v>121</v>
      </c>
      <c r="B896" s="8" t="s">
        <v>944</v>
      </c>
      <c r="C896" s="8">
        <f>димвенканали!C896</f>
        <v>6160.06</v>
      </c>
      <c r="D896" s="8">
        <v>98.8</v>
      </c>
      <c r="E896" s="8">
        <v>0</v>
      </c>
      <c r="F896" s="8">
        <f t="shared" si="126"/>
        <v>6258.8600000000006</v>
      </c>
      <c r="G896" s="11">
        <v>2.3678295748037325E-2</v>
      </c>
      <c r="H896" s="18">
        <f t="shared" si="120"/>
        <v>63.423025509990424</v>
      </c>
      <c r="I896" s="10">
        <f t="shared" si="123"/>
        <v>23.320646480023481</v>
      </c>
      <c r="J896" s="10">
        <v>24.499577436057997</v>
      </c>
      <c r="K896" s="10">
        <v>0.4224207961449859</v>
      </c>
      <c r="L896" s="247">
        <f t="shared" si="121"/>
        <v>0.4224207961449859</v>
      </c>
      <c r="M896" s="10">
        <f t="shared" si="124"/>
        <v>111.6656702222169</v>
      </c>
      <c r="N896" s="11">
        <f t="shared" si="125"/>
        <v>1.7841215528421613E-2</v>
      </c>
    </row>
    <row r="897" spans="1:14">
      <c r="A897" s="9">
        <f t="shared" si="122"/>
        <v>122</v>
      </c>
      <c r="B897" s="8" t="s">
        <v>945</v>
      </c>
      <c r="C897" s="8">
        <f>димвенканали!C897</f>
        <v>2230.3000000000002</v>
      </c>
      <c r="D897" s="8">
        <v>0</v>
      </c>
      <c r="E897" s="8">
        <v>0</v>
      </c>
      <c r="F897" s="8">
        <f t="shared" si="126"/>
        <v>2230.3000000000002</v>
      </c>
      <c r="G897" s="11">
        <v>8.4375913515956011E-3</v>
      </c>
      <c r="H897" s="18">
        <f t="shared" si="120"/>
        <v>22.600341562989367</v>
      </c>
      <c r="I897" s="10">
        <f t="shared" si="123"/>
        <v>8.3101455927111907</v>
      </c>
      <c r="J897" s="10">
        <v>8.7302492076256932</v>
      </c>
      <c r="K897" s="10">
        <v>1.5525168086935907E-2</v>
      </c>
      <c r="L897" s="247">
        <f t="shared" si="121"/>
        <v>1.5525168086935907E-2</v>
      </c>
      <c r="M897" s="10">
        <f t="shared" si="124"/>
        <v>39.656261531413193</v>
      </c>
      <c r="N897" s="11">
        <f t="shared" si="125"/>
        <v>1.7780684899526156E-2</v>
      </c>
    </row>
    <row r="898" spans="1:14">
      <c r="A898" s="9">
        <f t="shared" si="122"/>
        <v>123</v>
      </c>
      <c r="B898" s="8" t="s">
        <v>946</v>
      </c>
      <c r="C898" s="8">
        <f>димвенканали!C898</f>
        <v>3177.46</v>
      </c>
      <c r="D898" s="8">
        <v>0</v>
      </c>
      <c r="E898" s="8">
        <v>0</v>
      </c>
      <c r="F898" s="8">
        <f t="shared" si="126"/>
        <v>3177.46</v>
      </c>
      <c r="G898" s="11">
        <v>1.2020853255634201E-2</v>
      </c>
      <c r="H898" s="18">
        <f t="shared" si="120"/>
        <v>32.198216070813878</v>
      </c>
      <c r="I898" s="10">
        <f t="shared" si="123"/>
        <v>11.839284049238264</v>
      </c>
      <c r="J898" s="10">
        <v>12.437796550805873</v>
      </c>
      <c r="K898" s="10">
        <v>0.21445202208051414</v>
      </c>
      <c r="L898" s="247">
        <f t="shared" si="121"/>
        <v>0.21445202208051414</v>
      </c>
      <c r="M898" s="10">
        <f t="shared" si="124"/>
        <v>56.689748692938529</v>
      </c>
      <c r="N898" s="11">
        <f t="shared" si="125"/>
        <v>1.7841215528421609E-2</v>
      </c>
    </row>
    <row r="899" spans="1:14">
      <c r="A899" s="9">
        <f t="shared" si="122"/>
        <v>124</v>
      </c>
      <c r="B899" s="8" t="s">
        <v>947</v>
      </c>
      <c r="C899" s="8">
        <f>димвенканали!C899</f>
        <v>6153.96</v>
      </c>
      <c r="D899" s="8">
        <v>0</v>
      </c>
      <c r="E899" s="8">
        <v>0</v>
      </c>
      <c r="F899" s="8">
        <f t="shared" si="126"/>
        <v>6153.96</v>
      </c>
      <c r="G899" s="11">
        <v>2.3281441812341507E-2</v>
      </c>
      <c r="H899" s="18">
        <f t="shared" si="120"/>
        <v>62.360040337611103</v>
      </c>
      <c r="I899" s="10">
        <f t="shared" si="123"/>
        <v>22.929786832139605</v>
      </c>
      <c r="J899" s="10">
        <v>24.088958621602572</v>
      </c>
      <c r="K899" s="10">
        <v>0.41534092193217248</v>
      </c>
      <c r="L899" s="247">
        <f t="shared" si="121"/>
        <v>0.41534092193217248</v>
      </c>
      <c r="M899" s="10">
        <f t="shared" si="124"/>
        <v>109.79412671328545</v>
      </c>
      <c r="N899" s="11">
        <f t="shared" si="125"/>
        <v>1.7841215528421609E-2</v>
      </c>
    </row>
    <row r="900" spans="1:14">
      <c r="A900" s="9">
        <f t="shared" si="122"/>
        <v>125</v>
      </c>
      <c r="B900" s="8" t="s">
        <v>948</v>
      </c>
      <c r="C900" s="8">
        <f>димвенканали!C900</f>
        <v>4767.16</v>
      </c>
      <c r="D900" s="8">
        <v>0</v>
      </c>
      <c r="E900" s="8">
        <v>0</v>
      </c>
      <c r="F900" s="8">
        <f t="shared" si="126"/>
        <v>4767.16</v>
      </c>
      <c r="G900" s="11">
        <v>1.8034949552828087E-2</v>
      </c>
      <c r="H900" s="18">
        <f t="shared" si="120"/>
        <v>48.307153425736622</v>
      </c>
      <c r="I900" s="10">
        <f t="shared" si="123"/>
        <v>17.762540314643356</v>
      </c>
      <c r="J900" s="10">
        <v>18.660491778067929</v>
      </c>
      <c r="K900" s="10">
        <v>0.32174350002245306</v>
      </c>
      <c r="L900" s="247">
        <f t="shared" si="121"/>
        <v>0.32174350002245306</v>
      </c>
      <c r="M900" s="10">
        <f t="shared" si="124"/>
        <v>85.051929018470361</v>
      </c>
      <c r="N900" s="11">
        <f t="shared" si="125"/>
        <v>1.7841215528421609E-2</v>
      </c>
    </row>
    <row r="901" spans="1:14">
      <c r="A901" s="9">
        <f t="shared" si="122"/>
        <v>126</v>
      </c>
      <c r="B901" s="8" t="s">
        <v>949</v>
      </c>
      <c r="C901" s="8">
        <f>димвенканали!C901</f>
        <v>5138.5</v>
      </c>
      <c r="D901" s="8">
        <v>0</v>
      </c>
      <c r="E901" s="8">
        <v>51.8</v>
      </c>
      <c r="F901" s="8">
        <f t="shared" si="126"/>
        <v>5190.3</v>
      </c>
      <c r="G901" s="11">
        <v>1.963575769725447E-2</v>
      </c>
      <c r="H901" s="18">
        <f t="shared" si="120"/>
        <v>52.59496606482702</v>
      </c>
      <c r="I901" s="10">
        <f t="shared" si="123"/>
        <v>19.339169022036895</v>
      </c>
      <c r="J901" s="10">
        <v>20.316823952983739</v>
      </c>
      <c r="K901" s="10">
        <v>0.35030191731901972</v>
      </c>
      <c r="L901" s="247">
        <f t="shared" si="121"/>
        <v>0.35030191731901972</v>
      </c>
      <c r="M901" s="10">
        <f t="shared" si="124"/>
        <v>92.601260957166673</v>
      </c>
      <c r="N901" s="11">
        <f t="shared" si="125"/>
        <v>1.7841215528421609E-2</v>
      </c>
    </row>
    <row r="902" spans="1:14">
      <c r="A902" s="9">
        <f t="shared" si="122"/>
        <v>127</v>
      </c>
      <c r="B902" s="8" t="s">
        <v>950</v>
      </c>
      <c r="C902" s="8">
        <f>димвенканали!C902</f>
        <v>2683</v>
      </c>
      <c r="D902" s="8">
        <v>0</v>
      </c>
      <c r="E902" s="8">
        <v>0</v>
      </c>
      <c r="F902" s="8">
        <f t="shared" si="126"/>
        <v>2683</v>
      </c>
      <c r="G902" s="11">
        <v>1.0150229832906334E-2</v>
      </c>
      <c r="H902" s="18">
        <f t="shared" ref="H902:H955" si="127">G902*$H$2</f>
        <v>27.187695114334606</v>
      </c>
      <c r="I902" s="10">
        <f t="shared" si="123"/>
        <v>9.9969154935408344</v>
      </c>
      <c r="J902" s="10">
        <v>10.502290554660689</v>
      </c>
      <c r="K902" s="10">
        <v>0.181080100219049</v>
      </c>
      <c r="L902" s="247">
        <f t="shared" si="121"/>
        <v>0.181080100219049</v>
      </c>
      <c r="M902" s="10">
        <f t="shared" si="124"/>
        <v>47.86798126275518</v>
      </c>
      <c r="N902" s="11">
        <f t="shared" si="125"/>
        <v>1.7841215528421609E-2</v>
      </c>
    </row>
    <row r="903" spans="1:14">
      <c r="A903" s="9">
        <f t="shared" si="122"/>
        <v>128</v>
      </c>
      <c r="B903" s="8" t="s">
        <v>951</v>
      </c>
      <c r="C903" s="8">
        <f>димвенканали!C903</f>
        <v>4751.5</v>
      </c>
      <c r="D903" s="8">
        <v>0</v>
      </c>
      <c r="E903" s="8">
        <v>0</v>
      </c>
      <c r="F903" s="8">
        <f t="shared" si="126"/>
        <v>4751.5</v>
      </c>
      <c r="G903" s="11">
        <v>1.7975705199796663E-2</v>
      </c>
      <c r="H903" s="18">
        <f t="shared" si="127"/>
        <v>48.14846564881136</v>
      </c>
      <c r="I903" s="10">
        <f t="shared" si="123"/>
        <v>17.704190819067939</v>
      </c>
      <c r="J903" s="10">
        <v>18.59919253465161</v>
      </c>
      <c r="K903" s="10">
        <v>0.32068658076437245</v>
      </c>
      <c r="L903" s="247">
        <f t="shared" si="121"/>
        <v>0.32068658076437245</v>
      </c>
      <c r="M903" s="10">
        <f t="shared" si="124"/>
        <v>84.77253558329528</v>
      </c>
      <c r="N903" s="11">
        <f t="shared" si="125"/>
        <v>1.7841215528421609E-2</v>
      </c>
    </row>
    <row r="904" spans="1:14">
      <c r="A904" s="9">
        <f t="shared" si="122"/>
        <v>129</v>
      </c>
      <c r="B904" s="8" t="s">
        <v>952</v>
      </c>
      <c r="C904" s="8">
        <f>димвенканали!C904</f>
        <v>3593.8</v>
      </c>
      <c r="D904" s="8">
        <v>0</v>
      </c>
      <c r="E904" s="8">
        <v>0</v>
      </c>
      <c r="F904" s="8">
        <f t="shared" si="126"/>
        <v>3593.8</v>
      </c>
      <c r="G904" s="11">
        <v>1.3595935882780016E-2</v>
      </c>
      <c r="H904" s="18">
        <f t="shared" si="127"/>
        <v>36.417122140102755</v>
      </c>
      <c r="I904" s="10">
        <f t="shared" si="123"/>
        <v>13.390575810915784</v>
      </c>
      <c r="J904" s="10">
        <v>14.067510918874239</v>
      </c>
      <c r="K904" s="10">
        <v>0.24255149614879548</v>
      </c>
      <c r="L904" s="247">
        <f t="shared" ref="L904:L955" si="128">K904*$L$2</f>
        <v>0.24255149614879548</v>
      </c>
      <c r="M904" s="10">
        <f t="shared" si="124"/>
        <v>64.11776036604158</v>
      </c>
      <c r="N904" s="11">
        <f t="shared" si="125"/>
        <v>1.7841215528421609E-2</v>
      </c>
    </row>
    <row r="905" spans="1:14">
      <c r="A905" s="9">
        <f t="shared" si="122"/>
        <v>130</v>
      </c>
      <c r="B905" s="8" t="s">
        <v>953</v>
      </c>
      <c r="C905" s="8">
        <f>димвенканали!C905</f>
        <v>6136.78</v>
      </c>
      <c r="D905" s="8">
        <v>0</v>
      </c>
      <c r="E905" s="8">
        <v>0</v>
      </c>
      <c r="F905" s="8">
        <f t="shared" si="126"/>
        <v>6136.78</v>
      </c>
      <c r="G905" s="11">
        <v>2.3216447049565013E-2</v>
      </c>
      <c r="H905" s="18">
        <f t="shared" si="127"/>
        <v>62.18594991567138</v>
      </c>
      <c r="I905" s="10">
        <f t="shared" si="123"/>
        <v>22.865773783992367</v>
      </c>
      <c r="J905" s="10">
        <v>24.021709515479174</v>
      </c>
      <c r="K905" s="10">
        <v>0.4141814153642398</v>
      </c>
      <c r="L905" s="247">
        <f t="shared" si="128"/>
        <v>0.4141814153642398</v>
      </c>
      <c r="M905" s="10">
        <f t="shared" si="124"/>
        <v>109.48761463050715</v>
      </c>
      <c r="N905" s="11">
        <f t="shared" si="125"/>
        <v>1.7841215528421609E-2</v>
      </c>
    </row>
    <row r="906" spans="1:14">
      <c r="A906" s="9">
        <f t="shared" ref="A906:A955" si="129">1+A905</f>
        <v>131</v>
      </c>
      <c r="B906" s="8" t="s">
        <v>954</v>
      </c>
      <c r="C906" s="8">
        <f>димвенканали!C906</f>
        <v>4533.76</v>
      </c>
      <c r="D906" s="8">
        <v>0</v>
      </c>
      <c r="E906" s="8">
        <v>104</v>
      </c>
      <c r="F906" s="8">
        <f t="shared" si="126"/>
        <v>4637.76</v>
      </c>
      <c r="G906" s="11">
        <v>1.754540809163611E-2</v>
      </c>
      <c r="H906" s="18">
        <f t="shared" si="127"/>
        <v>46.995901935690071</v>
      </c>
      <c r="I906" s="10">
        <f t="shared" si="123"/>
        <v>17.28039314175324</v>
      </c>
      <c r="J906" s="10">
        <v>18.153970571294508</v>
      </c>
      <c r="K906" s="10">
        <v>0.31301008035478822</v>
      </c>
      <c r="L906" s="247">
        <f t="shared" si="128"/>
        <v>0.31301008035478822</v>
      </c>
      <c r="M906" s="10">
        <f t="shared" si="124"/>
        <v>82.743275729092602</v>
      </c>
      <c r="N906" s="11">
        <f t="shared" si="125"/>
        <v>1.7841215528421609E-2</v>
      </c>
    </row>
    <row r="907" spans="1:14">
      <c r="A907" s="9">
        <f t="shared" si="129"/>
        <v>132</v>
      </c>
      <c r="B907" s="8" t="s">
        <v>955</v>
      </c>
      <c r="C907" s="8">
        <f>димвенканали!C907</f>
        <v>4481.28</v>
      </c>
      <c r="D907" s="8">
        <v>99.8</v>
      </c>
      <c r="E907" s="8">
        <v>0</v>
      </c>
      <c r="F907" s="8">
        <f t="shared" si="126"/>
        <v>4581.08</v>
      </c>
      <c r="G907" s="11">
        <v>1.7330978338773964E-2</v>
      </c>
      <c r="H907" s="18">
        <f t="shared" si="127"/>
        <v>46.421545409756227</v>
      </c>
      <c r="I907" s="10">
        <f t="shared" si="123"/>
        <v>17.069202247167365</v>
      </c>
      <c r="J907" s="10">
        <v>17.932103322454338</v>
      </c>
      <c r="K907" s="10">
        <v>0.30918465356372754</v>
      </c>
      <c r="L907" s="247">
        <f t="shared" si="128"/>
        <v>0.30918465356372754</v>
      </c>
      <c r="M907" s="10">
        <f t="shared" si="124"/>
        <v>81.73203563294166</v>
      </c>
      <c r="N907" s="11">
        <f t="shared" si="125"/>
        <v>1.7841215528421609E-2</v>
      </c>
    </row>
    <row r="908" spans="1:14">
      <c r="A908" s="9">
        <f t="shared" si="129"/>
        <v>133</v>
      </c>
      <c r="B908" s="8" t="s">
        <v>956</v>
      </c>
      <c r="C908" s="8">
        <f>димвенканали!C908</f>
        <v>3949.68</v>
      </c>
      <c r="D908" s="8">
        <v>0</v>
      </c>
      <c r="E908" s="8">
        <v>0</v>
      </c>
      <c r="F908" s="8">
        <f t="shared" si="126"/>
        <v>3949.68</v>
      </c>
      <c r="G908" s="11">
        <v>1.4942288395987137E-2</v>
      </c>
      <c r="H908" s="18">
        <f t="shared" si="127"/>
        <v>40.023367737303431</v>
      </c>
      <c r="I908" s="10">
        <f t="shared" si="123"/>
        <v>14.716592317006473</v>
      </c>
      <c r="J908" s="10">
        <v>15.460561669001949</v>
      </c>
      <c r="K908" s="10">
        <v>0.26657042498441053</v>
      </c>
      <c r="L908" s="247">
        <f t="shared" si="128"/>
        <v>0.26657042498441053</v>
      </c>
      <c r="M908" s="10">
        <f t="shared" si="124"/>
        <v>70.46709214829626</v>
      </c>
      <c r="N908" s="11">
        <f t="shared" si="125"/>
        <v>1.7841215528421609E-2</v>
      </c>
    </row>
    <row r="909" spans="1:14">
      <c r="A909" s="9">
        <f t="shared" si="129"/>
        <v>134</v>
      </c>
      <c r="B909" s="8" t="s">
        <v>957</v>
      </c>
      <c r="C909" s="8">
        <f>димвенканали!C909</f>
        <v>77</v>
      </c>
      <c r="D909" s="8">
        <v>0</v>
      </c>
      <c r="E909" s="8">
        <v>0</v>
      </c>
      <c r="F909" s="8">
        <f t="shared" si="126"/>
        <v>77</v>
      </c>
      <c r="G909" s="11">
        <v>2.9130365155936926E-4</v>
      </c>
      <c r="H909" s="18">
        <f t="shared" si="127"/>
        <v>0.78026556981131734</v>
      </c>
      <c r="I909" s="10">
        <f t="shared" si="123"/>
        <v>0.28690365001962143</v>
      </c>
      <c r="J909" s="10">
        <v>0.30140751871370597</v>
      </c>
      <c r="K909" s="10">
        <v>5.1968571438191476E-3</v>
      </c>
      <c r="L909" s="247">
        <f t="shared" si="128"/>
        <v>5.1968571438191476E-3</v>
      </c>
      <c r="M909" s="10">
        <f t="shared" si="124"/>
        <v>1.373773595688464</v>
      </c>
      <c r="N909" s="11">
        <f t="shared" si="125"/>
        <v>1.7841215528421609E-2</v>
      </c>
    </row>
    <row r="910" spans="1:14">
      <c r="A910" s="9">
        <f t="shared" si="129"/>
        <v>135</v>
      </c>
      <c r="B910" s="8" t="s">
        <v>958</v>
      </c>
      <c r="C910" s="8">
        <f>димвенканали!C910</f>
        <v>34.799999999999997</v>
      </c>
      <c r="D910" s="8">
        <v>0</v>
      </c>
      <c r="E910" s="8">
        <v>0</v>
      </c>
      <c r="F910" s="8">
        <f t="shared" si="126"/>
        <v>34.799999999999997</v>
      </c>
      <c r="G910" s="11">
        <v>1.3165411784761102E-4</v>
      </c>
      <c r="H910" s="18">
        <f t="shared" si="127"/>
        <v>0.35263950427836155</v>
      </c>
      <c r="I910" s="10">
        <f t="shared" si="123"/>
        <v>0.12966554572315356</v>
      </c>
      <c r="J910" s="10">
        <v>0.1362205409251554</v>
      </c>
      <c r="K910" s="10">
        <v>2.3487094624013807E-3</v>
      </c>
      <c r="L910" s="247">
        <f t="shared" si="128"/>
        <v>2.3487094624013807E-3</v>
      </c>
      <c r="M910" s="10">
        <f t="shared" si="124"/>
        <v>0.62087430038907188</v>
      </c>
      <c r="N910" s="11">
        <f t="shared" si="125"/>
        <v>1.7841215528421606E-2</v>
      </c>
    </row>
    <row r="911" spans="1:14">
      <c r="A911" s="9">
        <f t="shared" si="129"/>
        <v>136</v>
      </c>
      <c r="B911" s="8" t="s">
        <v>959</v>
      </c>
      <c r="C911" s="8">
        <f>димвенканали!C911</f>
        <v>6375.55</v>
      </c>
      <c r="D911" s="8">
        <v>0</v>
      </c>
      <c r="E911" s="8">
        <v>169.5</v>
      </c>
      <c r="F911" s="8">
        <f t="shared" si="126"/>
        <v>6545.05</v>
      </c>
      <c r="G911" s="11">
        <v>2.4760999540761684E-2</v>
      </c>
      <c r="H911" s="18">
        <f t="shared" si="127"/>
        <v>66.323080099916396</v>
      </c>
      <c r="I911" s="10">
        <f t="shared" si="123"/>
        <v>24.386996552739262</v>
      </c>
      <c r="J911" s="10">
        <v>25.619834809833002</v>
      </c>
      <c r="K911" s="10">
        <v>0.44173623180718846</v>
      </c>
      <c r="L911" s="247">
        <f t="shared" si="128"/>
        <v>0.44173623180718846</v>
      </c>
      <c r="M911" s="10">
        <f t="shared" si="124"/>
        <v>116.77164769429585</v>
      </c>
      <c r="N911" s="11">
        <f t="shared" si="125"/>
        <v>1.7841215528421609E-2</v>
      </c>
    </row>
    <row r="912" spans="1:14">
      <c r="A912" s="9">
        <f t="shared" si="129"/>
        <v>137</v>
      </c>
      <c r="B912" s="8" t="s">
        <v>960</v>
      </c>
      <c r="C912" s="8">
        <f>димвенканали!C912</f>
        <v>5034.24</v>
      </c>
      <c r="D912" s="8">
        <v>204.9</v>
      </c>
      <c r="E912" s="8">
        <v>106.7</v>
      </c>
      <c r="F912" s="8">
        <f t="shared" si="126"/>
        <v>5345.8399999999992</v>
      </c>
      <c r="G912" s="11">
        <v>2.0224191073404393E-2</v>
      </c>
      <c r="H912" s="18">
        <f t="shared" si="127"/>
        <v>54.171102515845874</v>
      </c>
      <c r="I912" s="10">
        <f t="shared" si="123"/>
        <v>19.918714395076528</v>
      </c>
      <c r="J912" s="10">
        <v>20.925667140785421</v>
      </c>
      <c r="K912" s="10">
        <v>0.36079956874953434</v>
      </c>
      <c r="L912" s="247">
        <f t="shared" si="128"/>
        <v>0.36079956874953434</v>
      </c>
      <c r="M912" s="10">
        <f t="shared" si="124"/>
        <v>95.376283620457343</v>
      </c>
      <c r="N912" s="11">
        <f t="shared" si="125"/>
        <v>1.7841215528421606E-2</v>
      </c>
    </row>
    <row r="913" spans="1:14">
      <c r="A913" s="9">
        <f t="shared" si="129"/>
        <v>138</v>
      </c>
      <c r="B913" s="8" t="s">
        <v>961</v>
      </c>
      <c r="C913" s="8">
        <f>димвенканали!C913</f>
        <v>4025.8</v>
      </c>
      <c r="D913" s="8">
        <v>0</v>
      </c>
      <c r="E913" s="8">
        <v>0</v>
      </c>
      <c r="F913" s="8">
        <f t="shared" si="126"/>
        <v>4025.8</v>
      </c>
      <c r="G913" s="11">
        <v>1.5230262862957257E-2</v>
      </c>
      <c r="H913" s="18">
        <f t="shared" si="127"/>
        <v>40.794715986316909</v>
      </c>
      <c r="I913" s="10">
        <f t="shared" si="123"/>
        <v>15.000217068168729</v>
      </c>
      <c r="J913" s="10">
        <v>15.75852453035893</v>
      </c>
      <c r="K913" s="10">
        <v>0.27170788947515745</v>
      </c>
      <c r="L913" s="247">
        <f t="shared" si="128"/>
        <v>0.27170788947515745</v>
      </c>
      <c r="M913" s="10">
        <f t="shared" si="124"/>
        <v>71.825165474319718</v>
      </c>
      <c r="N913" s="11">
        <f t="shared" si="125"/>
        <v>1.7841215528421609E-2</v>
      </c>
    </row>
    <row r="914" spans="1:14">
      <c r="A914" s="9">
        <f t="shared" si="129"/>
        <v>139</v>
      </c>
      <c r="B914" s="8" t="s">
        <v>962</v>
      </c>
      <c r="C914" s="8">
        <f>димвенканали!C914</f>
        <v>5829.59</v>
      </c>
      <c r="D914" s="8">
        <v>0</v>
      </c>
      <c r="E914" s="8">
        <v>0</v>
      </c>
      <c r="F914" s="8">
        <f t="shared" si="126"/>
        <v>5829.59</v>
      </c>
      <c r="G914" s="11">
        <v>2.205429680641537E-2</v>
      </c>
      <c r="H914" s="18">
        <f t="shared" si="127"/>
        <v>59.073095624887763</v>
      </c>
      <c r="I914" s="10">
        <f t="shared" si="123"/>
        <v>21.721177261271233</v>
      </c>
      <c r="J914" s="10">
        <v>22.819250091145886</v>
      </c>
      <c r="K914" s="10">
        <v>0.39344865502645021</v>
      </c>
      <c r="L914" s="247">
        <f t="shared" si="128"/>
        <v>0.39344865502645021</v>
      </c>
      <c r="M914" s="10">
        <f t="shared" si="124"/>
        <v>104.00697163233133</v>
      </c>
      <c r="N914" s="11">
        <f t="shared" si="125"/>
        <v>1.7841215528421609E-2</v>
      </c>
    </row>
    <row r="915" spans="1:14">
      <c r="A915" s="9">
        <f t="shared" si="129"/>
        <v>140</v>
      </c>
      <c r="B915" s="8" t="s">
        <v>963</v>
      </c>
      <c r="C915" s="8">
        <f>димвенканали!C915</f>
        <v>4802</v>
      </c>
      <c r="D915" s="8">
        <v>0</v>
      </c>
      <c r="E915" s="8">
        <v>0</v>
      </c>
      <c r="F915" s="8">
        <f t="shared" si="126"/>
        <v>4802</v>
      </c>
      <c r="G915" s="11">
        <v>1.8166754997247937E-2</v>
      </c>
      <c r="H915" s="18">
        <f t="shared" si="127"/>
        <v>48.660198262778522</v>
      </c>
      <c r="I915" s="10">
        <f t="shared" si="123"/>
        <v>17.892354901223666</v>
      </c>
      <c r="J915" s="10">
        <v>18.796868894327481</v>
      </c>
      <c r="K915" s="10">
        <v>0.32409490915090322</v>
      </c>
      <c r="L915" s="247">
        <f t="shared" si="128"/>
        <v>0.32409490915090322</v>
      </c>
      <c r="M915" s="10">
        <f t="shared" si="124"/>
        <v>85.67351696748058</v>
      </c>
      <c r="N915" s="11">
        <f t="shared" si="125"/>
        <v>1.7841215528421613E-2</v>
      </c>
    </row>
    <row r="916" spans="1:14">
      <c r="A916" s="9">
        <f t="shared" si="129"/>
        <v>141</v>
      </c>
      <c r="B916" s="8" t="s">
        <v>964</v>
      </c>
      <c r="C916" s="8">
        <f>димвенканали!C916</f>
        <v>4841.7</v>
      </c>
      <c r="D916" s="8">
        <v>0</v>
      </c>
      <c r="E916" s="8">
        <v>0</v>
      </c>
      <c r="F916" s="8">
        <f t="shared" si="126"/>
        <v>4841.7</v>
      </c>
      <c r="G916" s="11">
        <v>1.8316946620194782E-2</v>
      </c>
      <c r="H916" s="18">
        <f t="shared" si="127"/>
        <v>49.06249103059033</v>
      </c>
      <c r="I916" s="10">
        <f t="shared" si="123"/>
        <v>18.040277951948067</v>
      </c>
      <c r="J916" s="10">
        <v>18.952269913716236</v>
      </c>
      <c r="K916" s="10">
        <v>0.32677432770427489</v>
      </c>
      <c r="L916" s="247">
        <f t="shared" si="128"/>
        <v>0.32677432770427489</v>
      </c>
      <c r="M916" s="10">
        <f t="shared" si="124"/>
        <v>86.3818132239589</v>
      </c>
      <c r="N916" s="11">
        <f t="shared" si="125"/>
        <v>1.7841215528421609E-2</v>
      </c>
    </row>
    <row r="917" spans="1:14">
      <c r="A917" s="9">
        <f t="shared" si="129"/>
        <v>142</v>
      </c>
      <c r="B917" s="8" t="s">
        <v>965</v>
      </c>
      <c r="C917" s="8">
        <f>димвенканали!C917</f>
        <v>103.9</v>
      </c>
      <c r="D917" s="8">
        <v>0</v>
      </c>
      <c r="E917" s="8">
        <v>0</v>
      </c>
      <c r="F917" s="8">
        <f t="shared" si="126"/>
        <v>103.9</v>
      </c>
      <c r="G917" s="11">
        <v>3.9307077138985025E-4</v>
      </c>
      <c r="H917" s="18">
        <f t="shared" si="127"/>
        <v>1.0528518532908557</v>
      </c>
      <c r="I917" s="10">
        <f t="shared" si="123"/>
        <v>0.38713362645504767</v>
      </c>
      <c r="J917" s="10">
        <v>0.40670443109550719</v>
      </c>
      <c r="K917" s="10">
        <v>7.0123825615949287E-3</v>
      </c>
      <c r="L917" s="247">
        <f t="shared" si="128"/>
        <v>7.0123825615949287E-3</v>
      </c>
      <c r="M917" s="10">
        <f t="shared" si="124"/>
        <v>1.8537022934030056</v>
      </c>
      <c r="N917" s="11">
        <f t="shared" si="125"/>
        <v>1.7841215528421613E-2</v>
      </c>
    </row>
    <row r="918" spans="1:14">
      <c r="A918" s="9">
        <f t="shared" si="129"/>
        <v>143</v>
      </c>
      <c r="B918" s="8" t="s">
        <v>966</v>
      </c>
      <c r="C918" s="8">
        <f>димвенканали!C918</f>
        <v>81.400000000000006</v>
      </c>
      <c r="D918" s="8">
        <v>0</v>
      </c>
      <c r="E918" s="8">
        <v>0</v>
      </c>
      <c r="F918" s="8">
        <f t="shared" si="126"/>
        <v>81.400000000000006</v>
      </c>
      <c r="G918" s="11">
        <v>3.0794957450561893E-4</v>
      </c>
      <c r="H918" s="18">
        <f t="shared" si="127"/>
        <v>0.82485217380053555</v>
      </c>
      <c r="I918" s="10">
        <f t="shared" si="123"/>
        <v>0.30329814430645696</v>
      </c>
      <c r="J918" s="10">
        <v>0.31863080549734629</v>
      </c>
      <c r="K918" s="10">
        <v>5.4938204091802417E-3</v>
      </c>
      <c r="L918" s="247">
        <f t="shared" si="128"/>
        <v>5.4938204091802417E-3</v>
      </c>
      <c r="M918" s="10">
        <f t="shared" si="124"/>
        <v>1.4522749440135192</v>
      </c>
      <c r="N918" s="11">
        <f t="shared" si="125"/>
        <v>1.7841215528421609E-2</v>
      </c>
    </row>
    <row r="919" spans="1:14">
      <c r="A919" s="9">
        <f t="shared" si="129"/>
        <v>144</v>
      </c>
      <c r="B919" s="8" t="s">
        <v>967</v>
      </c>
      <c r="C919" s="8">
        <f>димвенканали!C919</f>
        <v>94.4</v>
      </c>
      <c r="D919" s="8">
        <v>0</v>
      </c>
      <c r="E919" s="8">
        <v>0</v>
      </c>
      <c r="F919" s="8">
        <f t="shared" si="126"/>
        <v>94.4</v>
      </c>
      <c r="G919" s="11">
        <v>3.5713071048317478E-4</v>
      </c>
      <c r="H919" s="18">
        <f t="shared" si="127"/>
        <v>0.95658532195049817</v>
      </c>
      <c r="I919" s="10">
        <f t="shared" si="123"/>
        <v>0.35173642288119822</v>
      </c>
      <c r="J919" s="10">
        <v>0.3695177891762837</v>
      </c>
      <c r="K919" s="10">
        <v>6.3712118750198377E-3</v>
      </c>
      <c r="L919" s="247">
        <f t="shared" si="128"/>
        <v>6.3712118750198377E-3</v>
      </c>
      <c r="M919" s="10">
        <f t="shared" si="124"/>
        <v>1.684210745883</v>
      </c>
      <c r="N919" s="11">
        <f t="shared" si="125"/>
        <v>1.7841215528421609E-2</v>
      </c>
    </row>
    <row r="920" spans="1:14">
      <c r="A920" s="9">
        <f t="shared" si="129"/>
        <v>145</v>
      </c>
      <c r="B920" s="8" t="s">
        <v>968</v>
      </c>
      <c r="C920" s="8">
        <f>димвенканали!C920</f>
        <v>74.7</v>
      </c>
      <c r="D920" s="8">
        <v>0</v>
      </c>
      <c r="E920" s="8">
        <v>0</v>
      </c>
      <c r="F920" s="8">
        <f t="shared" si="126"/>
        <v>74.7</v>
      </c>
      <c r="G920" s="11">
        <v>2.8260237365564783E-4</v>
      </c>
      <c r="H920" s="18">
        <f t="shared" si="127"/>
        <v>0.75695893590786245</v>
      </c>
      <c r="I920" s="10">
        <f t="shared" si="123"/>
        <v>0.27833380073332104</v>
      </c>
      <c r="J920" s="10">
        <v>0.29240443698589397</v>
      </c>
      <c r="K920" s="10">
        <v>5.0416263460167574E-3</v>
      </c>
      <c r="L920" s="247">
        <f t="shared" si="128"/>
        <v>5.0416263460167574E-3</v>
      </c>
      <c r="M920" s="10">
        <f t="shared" si="124"/>
        <v>1.3327387999730942</v>
      </c>
      <c r="N920" s="11">
        <f t="shared" si="125"/>
        <v>1.7841215528421609E-2</v>
      </c>
    </row>
    <row r="921" spans="1:14">
      <c r="A921" s="9">
        <f t="shared" si="129"/>
        <v>146</v>
      </c>
      <c r="B921" s="8" t="s">
        <v>969</v>
      </c>
      <c r="C921" s="8">
        <f>димвенканали!C921</f>
        <v>117.5</v>
      </c>
      <c r="D921" s="8">
        <v>0</v>
      </c>
      <c r="E921" s="8">
        <v>0</v>
      </c>
      <c r="F921" s="8">
        <f t="shared" si="126"/>
        <v>117.5</v>
      </c>
      <c r="G921" s="11">
        <v>4.4452180595098555E-4</v>
      </c>
      <c r="H921" s="18">
        <f t="shared" si="127"/>
        <v>1.1906649928938935</v>
      </c>
      <c r="I921" s="10">
        <f t="shared" si="123"/>
        <v>0.43780751788708466</v>
      </c>
      <c r="J921" s="10">
        <v>0.45994004479039546</v>
      </c>
      <c r="K921" s="10">
        <v>7.9302690181655821E-3</v>
      </c>
      <c r="L921" s="247">
        <f t="shared" si="128"/>
        <v>7.9302690181655821E-3</v>
      </c>
      <c r="M921" s="10">
        <f t="shared" si="124"/>
        <v>2.0963428245895392</v>
      </c>
      <c r="N921" s="11">
        <f t="shared" si="125"/>
        <v>1.7841215528421609E-2</v>
      </c>
    </row>
    <row r="922" spans="1:14">
      <c r="A922" s="9">
        <f t="shared" si="129"/>
        <v>147</v>
      </c>
      <c r="B922" s="8" t="s">
        <v>970</v>
      </c>
      <c r="C922" s="8">
        <f>димвенканали!C922</f>
        <v>97.5</v>
      </c>
      <c r="D922" s="8">
        <v>0</v>
      </c>
      <c r="E922" s="8">
        <v>0</v>
      </c>
      <c r="F922" s="8">
        <f t="shared" si="126"/>
        <v>97.5</v>
      </c>
      <c r="G922" s="11">
        <v>3.6885851983166888E-4</v>
      </c>
      <c r="H922" s="18">
        <f t="shared" si="127"/>
        <v>0.98799861112472009</v>
      </c>
      <c r="I922" s="10">
        <f t="shared" si="123"/>
        <v>0.36328708931055959</v>
      </c>
      <c r="J922" s="10">
        <v>0.3816523775920303</v>
      </c>
      <c r="K922" s="10">
        <v>6.5804359937969726E-3</v>
      </c>
      <c r="L922" s="247">
        <f t="shared" si="128"/>
        <v>6.5804359937969726E-3</v>
      </c>
      <c r="M922" s="10">
        <f t="shared" si="124"/>
        <v>1.7395185140211067</v>
      </c>
      <c r="N922" s="11">
        <f t="shared" si="125"/>
        <v>1.7841215528421606E-2</v>
      </c>
    </row>
    <row r="923" spans="1:14">
      <c r="A923" s="9">
        <f t="shared" si="129"/>
        <v>148</v>
      </c>
      <c r="B923" s="8" t="s">
        <v>971</v>
      </c>
      <c r="C923" s="8">
        <f>димвенканали!C923</f>
        <v>61.3</v>
      </c>
      <c r="D923" s="8">
        <v>0</v>
      </c>
      <c r="E923" s="8">
        <v>0</v>
      </c>
      <c r="F923" s="8">
        <f t="shared" si="126"/>
        <v>61.3</v>
      </c>
      <c r="G923" s="11">
        <v>2.3190797195570564E-4</v>
      </c>
      <c r="H923" s="18">
        <f t="shared" si="127"/>
        <v>0.62117246012251626</v>
      </c>
      <c r="I923" s="10">
        <f t="shared" si="123"/>
        <v>0.22840511358704924</v>
      </c>
      <c r="J923" s="10">
        <v>0.23995169996298929</v>
      </c>
      <c r="K923" s="10">
        <v>4.1372382196897886E-3</v>
      </c>
      <c r="L923" s="247">
        <f t="shared" si="128"/>
        <v>4.1372382196897886E-3</v>
      </c>
      <c r="M923" s="10">
        <f t="shared" si="124"/>
        <v>1.0936665118922446</v>
      </c>
      <c r="N923" s="11">
        <f t="shared" si="125"/>
        <v>1.7841215528421609E-2</v>
      </c>
    </row>
    <row r="924" spans="1:14">
      <c r="A924" s="9">
        <f t="shared" si="129"/>
        <v>149</v>
      </c>
      <c r="B924" s="8" t="s">
        <v>972</v>
      </c>
      <c r="C924" s="8">
        <f>димвенканали!C924</f>
        <v>51.3</v>
      </c>
      <c r="D924" s="8">
        <v>0</v>
      </c>
      <c r="E924" s="8">
        <v>0</v>
      </c>
      <c r="F924" s="8">
        <f t="shared" si="126"/>
        <v>51.3</v>
      </c>
      <c r="G924" s="11">
        <v>1.9407632889604731E-4</v>
      </c>
      <c r="H924" s="18">
        <f t="shared" si="127"/>
        <v>0.51983926923792967</v>
      </c>
      <c r="I924" s="10">
        <f t="shared" si="123"/>
        <v>0.19114489929878675</v>
      </c>
      <c r="J924" s="10">
        <v>0.20080786636380671</v>
      </c>
      <c r="K924" s="10">
        <v>3.4623217075054839E-3</v>
      </c>
      <c r="L924" s="247">
        <f t="shared" si="128"/>
        <v>3.4623217075054839E-3</v>
      </c>
      <c r="M924" s="10">
        <f t="shared" si="124"/>
        <v>0.91525435660802856</v>
      </c>
      <c r="N924" s="11">
        <f t="shared" si="125"/>
        <v>1.7841215528421609E-2</v>
      </c>
    </row>
    <row r="925" spans="1:14">
      <c r="A925" s="9">
        <f t="shared" si="129"/>
        <v>150</v>
      </c>
      <c r="B925" s="8" t="s">
        <v>973</v>
      </c>
      <c r="C925" s="8">
        <f>димвенканали!C925</f>
        <v>34.299999999999997</v>
      </c>
      <c r="D925" s="8">
        <v>0</v>
      </c>
      <c r="E925" s="8">
        <v>0</v>
      </c>
      <c r="F925" s="8">
        <f t="shared" si="126"/>
        <v>34.299999999999997</v>
      </c>
      <c r="G925" s="11">
        <v>1.2976253569462812E-4</v>
      </c>
      <c r="H925" s="18">
        <f t="shared" si="127"/>
        <v>0.3475728447341323</v>
      </c>
      <c r="I925" s="10">
        <f t="shared" si="123"/>
        <v>0.12780253500874045</v>
      </c>
      <c r="J925" s="10">
        <v>0.13426334924519628</v>
      </c>
      <c r="K925" s="10">
        <v>2.3149636367921656E-3</v>
      </c>
      <c r="L925" s="247">
        <f t="shared" si="128"/>
        <v>2.3149636367921656E-3</v>
      </c>
      <c r="M925" s="10">
        <f t="shared" si="124"/>
        <v>0.61195369262486121</v>
      </c>
      <c r="N925" s="11">
        <f t="shared" si="125"/>
        <v>1.7841215528421613E-2</v>
      </c>
    </row>
    <row r="926" spans="1:14">
      <c r="A926" s="9">
        <f t="shared" si="129"/>
        <v>151</v>
      </c>
      <c r="B926" s="8" t="s">
        <v>974</v>
      </c>
      <c r="C926" s="8">
        <f>димвенканали!C926</f>
        <v>20.6</v>
      </c>
      <c r="D926" s="8">
        <v>0</v>
      </c>
      <c r="E926" s="8">
        <v>0</v>
      </c>
      <c r="F926" s="8">
        <f t="shared" si="126"/>
        <v>20.6</v>
      </c>
      <c r="G926" s="11">
        <v>7.7933184702896194E-5</v>
      </c>
      <c r="H926" s="18">
        <f t="shared" si="127"/>
        <v>0.20874637322224857</v>
      </c>
      <c r="I926" s="10">
        <f t="shared" si="123"/>
        <v>7.675604143382081E-2</v>
      </c>
      <c r="J926" s="10">
        <v>8.0636297214316144E-2</v>
      </c>
      <c r="K926" s="10">
        <v>1.3903280150996682E-3</v>
      </c>
      <c r="L926" s="247">
        <f t="shared" si="128"/>
        <v>1.3903280150996682E-3</v>
      </c>
      <c r="M926" s="10">
        <f t="shared" si="124"/>
        <v>0.36752903988548524</v>
      </c>
      <c r="N926" s="11">
        <f t="shared" si="125"/>
        <v>1.7841215528421613E-2</v>
      </c>
    </row>
    <row r="927" spans="1:14">
      <c r="A927" s="9">
        <f t="shared" si="129"/>
        <v>152</v>
      </c>
      <c r="B927" s="8" t="s">
        <v>975</v>
      </c>
      <c r="C927" s="8">
        <f>димвенканали!C927</f>
        <v>103.2</v>
      </c>
      <c r="D927" s="8">
        <v>0</v>
      </c>
      <c r="E927" s="8">
        <v>0</v>
      </c>
      <c r="F927" s="8">
        <f t="shared" si="126"/>
        <v>103.2</v>
      </c>
      <c r="G927" s="11">
        <v>3.9042255637567413E-4</v>
      </c>
      <c r="H927" s="18">
        <f t="shared" si="127"/>
        <v>1.0457585299289345</v>
      </c>
      <c r="I927" s="10">
        <f t="shared" si="123"/>
        <v>0.38452541145486924</v>
      </c>
      <c r="J927" s="10">
        <v>0.40396436274356434</v>
      </c>
      <c r="K927" s="10">
        <v>6.965138405742026E-3</v>
      </c>
      <c r="L927" s="247">
        <f t="shared" si="128"/>
        <v>6.965138405742026E-3</v>
      </c>
      <c r="M927" s="10">
        <f t="shared" si="124"/>
        <v>1.8412134425331101</v>
      </c>
      <c r="N927" s="11">
        <f t="shared" si="125"/>
        <v>1.7841215528421609E-2</v>
      </c>
    </row>
    <row r="928" spans="1:14">
      <c r="A928" s="9">
        <f t="shared" si="129"/>
        <v>153</v>
      </c>
      <c r="B928" s="8" t="s">
        <v>976</v>
      </c>
      <c r="C928" s="8">
        <f>димвенканали!C928</f>
        <v>189.3</v>
      </c>
      <c r="D928" s="8">
        <v>0</v>
      </c>
      <c r="E928" s="8">
        <v>0</v>
      </c>
      <c r="F928" s="8">
        <f t="shared" si="126"/>
        <v>189.3</v>
      </c>
      <c r="G928" s="11">
        <v>7.1615300311933246E-4</v>
      </c>
      <c r="H928" s="18">
        <f t="shared" si="127"/>
        <v>1.9182373034452258</v>
      </c>
      <c r="I928" s="10">
        <f t="shared" si="123"/>
        <v>0.70533585647680963</v>
      </c>
      <c r="J928" s="10">
        <v>0.7409927700325265</v>
      </c>
      <c r="K928" s="10">
        <v>1.277616957564889E-2</v>
      </c>
      <c r="L928" s="247">
        <f t="shared" si="128"/>
        <v>1.277616957564889E-2</v>
      </c>
      <c r="M928" s="10">
        <f t="shared" si="124"/>
        <v>3.3773420995302108</v>
      </c>
      <c r="N928" s="11">
        <f t="shared" si="125"/>
        <v>1.7841215528421609E-2</v>
      </c>
    </row>
    <row r="929" spans="1:14">
      <c r="A929" s="9">
        <f t="shared" si="129"/>
        <v>154</v>
      </c>
      <c r="B929" s="8" t="s">
        <v>977</v>
      </c>
      <c r="C929" s="8">
        <f>димвенканали!C929</f>
        <v>95.8</v>
      </c>
      <c r="D929" s="8">
        <v>0</v>
      </c>
      <c r="E929" s="8">
        <v>0</v>
      </c>
      <c r="F929" s="8">
        <f t="shared" si="126"/>
        <v>95.8</v>
      </c>
      <c r="G929" s="11">
        <v>3.6242714051152691E-4</v>
      </c>
      <c r="H929" s="18">
        <f t="shared" si="127"/>
        <v>0.97077196867434024</v>
      </c>
      <c r="I929" s="10">
        <f t="shared" si="123"/>
        <v>0.35695285288155493</v>
      </c>
      <c r="J929" s="10">
        <v>0.37499792588016923</v>
      </c>
      <c r="K929" s="10">
        <v>6.4657001867256397E-3</v>
      </c>
      <c r="L929" s="247">
        <f t="shared" si="128"/>
        <v>6.4657001867256397E-3</v>
      </c>
      <c r="M929" s="10">
        <f t="shared" si="124"/>
        <v>1.7091884476227901</v>
      </c>
      <c r="N929" s="11">
        <f t="shared" si="125"/>
        <v>1.7841215528421609E-2</v>
      </c>
    </row>
    <row r="930" spans="1:14">
      <c r="A930" s="9">
        <f t="shared" si="129"/>
        <v>155</v>
      </c>
      <c r="B930" s="8" t="s">
        <v>978</v>
      </c>
      <c r="C930" s="8">
        <f>димвенканали!C930</f>
        <v>57.5</v>
      </c>
      <c r="D930" s="8">
        <v>0</v>
      </c>
      <c r="E930" s="8">
        <v>0</v>
      </c>
      <c r="F930" s="8">
        <f t="shared" si="126"/>
        <v>57.5</v>
      </c>
      <c r="G930" s="11">
        <v>2.1753194759303548E-4</v>
      </c>
      <c r="H930" s="18">
        <f t="shared" si="127"/>
        <v>0.58266584758637341</v>
      </c>
      <c r="I930" s="10">
        <f t="shared" si="123"/>
        <v>0.21424623215750951</v>
      </c>
      <c r="J930" s="10">
        <v>0.22507704319529989</v>
      </c>
      <c r="K930" s="10">
        <v>3.8807699450597527E-3</v>
      </c>
      <c r="L930" s="247">
        <f t="shared" si="128"/>
        <v>3.8807699450597527E-3</v>
      </c>
      <c r="M930" s="10">
        <f t="shared" si="124"/>
        <v>1.0258698928842427</v>
      </c>
      <c r="N930" s="11">
        <f t="shared" si="125"/>
        <v>1.7841215528421613E-2</v>
      </c>
    </row>
    <row r="931" spans="1:14">
      <c r="A931" s="9">
        <f t="shared" si="129"/>
        <v>156</v>
      </c>
      <c r="B931" s="8" t="s">
        <v>979</v>
      </c>
      <c r="C931" s="8">
        <f>димвенканали!C931</f>
        <v>51.1</v>
      </c>
      <c r="D931" s="8">
        <v>0</v>
      </c>
      <c r="E931" s="8">
        <v>0</v>
      </c>
      <c r="F931" s="8">
        <f t="shared" si="126"/>
        <v>51.1</v>
      </c>
      <c r="G931" s="11">
        <v>1.9331969603485414E-4</v>
      </c>
      <c r="H931" s="18">
        <f t="shared" si="127"/>
        <v>0.51781260542023788</v>
      </c>
      <c r="I931" s="10">
        <f t="shared" si="123"/>
        <v>0.19039969501302148</v>
      </c>
      <c r="J931" s="10">
        <v>0.20002498969182306</v>
      </c>
      <c r="K931" s="10">
        <v>3.4488233772617979E-3</v>
      </c>
      <c r="L931" s="247">
        <f t="shared" si="128"/>
        <v>3.4488233772617979E-3</v>
      </c>
      <c r="M931" s="10">
        <f t="shared" si="124"/>
        <v>0.91168611350234419</v>
      </c>
      <c r="N931" s="11">
        <f t="shared" si="125"/>
        <v>1.7841215528421609E-2</v>
      </c>
    </row>
    <row r="932" spans="1:14">
      <c r="A932" s="9">
        <f t="shared" si="129"/>
        <v>157</v>
      </c>
      <c r="B932" s="8" t="s">
        <v>980</v>
      </c>
      <c r="C932" s="8">
        <f>димвенканали!C932</f>
        <v>88.4</v>
      </c>
      <c r="D932" s="8">
        <v>0</v>
      </c>
      <c r="E932" s="8">
        <v>0</v>
      </c>
      <c r="F932" s="8">
        <f t="shared" si="126"/>
        <v>88.4</v>
      </c>
      <c r="G932" s="11">
        <v>3.344317246473798E-4</v>
      </c>
      <c r="H932" s="18">
        <f t="shared" si="127"/>
        <v>0.89578540741974633</v>
      </c>
      <c r="I932" s="10">
        <f t="shared" si="123"/>
        <v>0.32938029430824073</v>
      </c>
      <c r="J932" s="10">
        <v>0.34603148901677416</v>
      </c>
      <c r="K932" s="10">
        <v>5.9662619677092561E-3</v>
      </c>
      <c r="L932" s="247">
        <f t="shared" si="128"/>
        <v>5.9662619677092561E-3</v>
      </c>
      <c r="M932" s="10">
        <f t="shared" si="124"/>
        <v>1.5771634527124705</v>
      </c>
      <c r="N932" s="11">
        <f t="shared" si="125"/>
        <v>1.7841215528421609E-2</v>
      </c>
    </row>
    <row r="933" spans="1:14">
      <c r="A933" s="9">
        <f t="shared" si="129"/>
        <v>158</v>
      </c>
      <c r="B933" s="8" t="s">
        <v>981</v>
      </c>
      <c r="C933" s="8">
        <f>димвенканали!C933</f>
        <v>106.3</v>
      </c>
      <c r="D933" s="8">
        <v>0</v>
      </c>
      <c r="E933" s="8">
        <v>0</v>
      </c>
      <c r="F933" s="8">
        <f t="shared" si="126"/>
        <v>106.3</v>
      </c>
      <c r="G933" s="11">
        <v>4.0215036572416817E-4</v>
      </c>
      <c r="H933" s="18">
        <f t="shared" si="127"/>
        <v>1.0771718191031563</v>
      </c>
      <c r="I933" s="10">
        <f t="shared" si="123"/>
        <v>0.3960760778842306</v>
      </c>
      <c r="J933" s="10">
        <v>0.41609895115931095</v>
      </c>
      <c r="K933" s="10">
        <v>7.17436252451916E-3</v>
      </c>
      <c r="L933" s="247">
        <f t="shared" si="128"/>
        <v>7.17436252451916E-3</v>
      </c>
      <c r="M933" s="10">
        <f t="shared" si="124"/>
        <v>1.8965212106712168</v>
      </c>
      <c r="N933" s="11">
        <f t="shared" si="125"/>
        <v>1.7841215528421609E-2</v>
      </c>
    </row>
    <row r="934" spans="1:14">
      <c r="A934" s="9">
        <f t="shared" si="129"/>
        <v>159</v>
      </c>
      <c r="B934" s="8" t="s">
        <v>982</v>
      </c>
      <c r="C934" s="8">
        <f>димвенканали!C934</f>
        <v>81.489999999999995</v>
      </c>
      <c r="D934" s="8">
        <v>0</v>
      </c>
      <c r="E934" s="8">
        <v>0</v>
      </c>
      <c r="F934" s="8">
        <f t="shared" si="126"/>
        <v>81.489999999999995</v>
      </c>
      <c r="G934" s="11">
        <v>3.0829005929315585E-4</v>
      </c>
      <c r="H934" s="18">
        <f t="shared" si="127"/>
        <v>0.82576417251849676</v>
      </c>
      <c r="I934" s="10">
        <f t="shared" si="123"/>
        <v>0.30363348623505126</v>
      </c>
      <c r="J934" s="10">
        <v>0.31898309999973895</v>
      </c>
      <c r="K934" s="10">
        <v>5.4998946577899006E-3</v>
      </c>
      <c r="L934" s="247">
        <f t="shared" si="128"/>
        <v>5.4998946577899006E-3</v>
      </c>
      <c r="M934" s="10">
        <f t="shared" si="124"/>
        <v>1.4538806534110771</v>
      </c>
      <c r="N934" s="11">
        <f t="shared" si="125"/>
        <v>1.7841215528421613E-2</v>
      </c>
    </row>
    <row r="935" spans="1:14">
      <c r="A935" s="9">
        <f t="shared" si="129"/>
        <v>160</v>
      </c>
      <c r="B935" s="8" t="s">
        <v>983</v>
      </c>
      <c r="C935" s="8">
        <f>димвенканали!C935</f>
        <v>153.19999999999999</v>
      </c>
      <c r="D935" s="8">
        <v>0</v>
      </c>
      <c r="E935" s="8">
        <v>0</v>
      </c>
      <c r="F935" s="8">
        <f t="shared" si="126"/>
        <v>153.19999999999999</v>
      </c>
      <c r="G935" s="11">
        <v>5.7958077167396583E-4</v>
      </c>
      <c r="H935" s="18">
        <f t="shared" si="127"/>
        <v>1.5524244843518678</v>
      </c>
      <c r="I935" s="10">
        <f t="shared" ref="I935:I955" si="130">H935*0.3677</f>
        <v>0.57082648289618176</v>
      </c>
      <c r="J935" s="10">
        <v>0.59968353073947733</v>
      </c>
      <c r="K935" s="10">
        <v>1.033972096666355E-2</v>
      </c>
      <c r="L935" s="247">
        <f t="shared" si="128"/>
        <v>1.033972096666355E-2</v>
      </c>
      <c r="M935" s="10">
        <f t="shared" ref="M935:M955" si="131">H935+I935+J935+L935</f>
        <v>2.7332742189541901</v>
      </c>
      <c r="N935" s="11">
        <f t="shared" ref="N935:N956" si="132">M935/F935</f>
        <v>1.7841215528421609E-2</v>
      </c>
    </row>
    <row r="936" spans="1:14">
      <c r="A936" s="9">
        <f t="shared" si="129"/>
        <v>161</v>
      </c>
      <c r="B936" s="8" t="s">
        <v>984</v>
      </c>
      <c r="C936" s="8">
        <f>димвенканали!C936</f>
        <v>130.4</v>
      </c>
      <c r="D936" s="8">
        <v>0</v>
      </c>
      <c r="E936" s="8">
        <v>0</v>
      </c>
      <c r="F936" s="8">
        <f t="shared" si="126"/>
        <v>130.4</v>
      </c>
      <c r="G936" s="11">
        <v>4.9332462549794484E-4</v>
      </c>
      <c r="H936" s="18">
        <f t="shared" si="127"/>
        <v>1.3213848091350102</v>
      </c>
      <c r="I936" s="10">
        <f t="shared" si="130"/>
        <v>0.48587319431894327</v>
      </c>
      <c r="J936" s="10">
        <v>0.51043559013334106</v>
      </c>
      <c r="K936" s="10">
        <v>8.8009113188833362E-3</v>
      </c>
      <c r="L936" s="247">
        <f t="shared" si="128"/>
        <v>8.8009113188833362E-3</v>
      </c>
      <c r="M936" s="10">
        <f t="shared" si="131"/>
        <v>2.326494504906178</v>
      </c>
      <c r="N936" s="11">
        <f t="shared" si="132"/>
        <v>1.7841215528421609E-2</v>
      </c>
    </row>
    <row r="937" spans="1:14">
      <c r="A937" s="9">
        <f t="shared" si="129"/>
        <v>162</v>
      </c>
      <c r="B937" s="8" t="s">
        <v>985</v>
      </c>
      <c r="C937" s="8">
        <f>димвенканали!C937</f>
        <v>5265.83</v>
      </c>
      <c r="D937" s="8">
        <v>0</v>
      </c>
      <c r="E937" s="8">
        <v>1489.9</v>
      </c>
      <c r="F937" s="8">
        <f t="shared" si="126"/>
        <v>6755.73</v>
      </c>
      <c r="G937" s="11">
        <v>2.5558036596742564E-2</v>
      </c>
      <c r="H937" s="18">
        <f t="shared" si="127"/>
        <v>68.457967765472873</v>
      </c>
      <c r="I937" s="10">
        <f t="shared" si="130"/>
        <v>25.171994747364376</v>
      </c>
      <c r="J937" s="10">
        <v>26.444517096100579</v>
      </c>
      <c r="K937" s="10">
        <v>0.45595537288588733</v>
      </c>
      <c r="L937" s="247">
        <f t="shared" si="128"/>
        <v>0.45595537288588733</v>
      </c>
      <c r="M937" s="10">
        <f t="shared" si="131"/>
        <v>120.53043498182372</v>
      </c>
      <c r="N937" s="11">
        <f t="shared" si="132"/>
        <v>1.7841215528421609E-2</v>
      </c>
    </row>
    <row r="938" spans="1:14">
      <c r="A938" s="9">
        <f t="shared" si="129"/>
        <v>163</v>
      </c>
      <c r="B938" s="8" t="s">
        <v>986</v>
      </c>
      <c r="C938" s="8">
        <f>димвенканали!C938</f>
        <v>3884.83</v>
      </c>
      <c r="D938" s="8">
        <v>0</v>
      </c>
      <c r="E938" s="8">
        <v>230.5</v>
      </c>
      <c r="F938" s="8">
        <f t="shared" si="126"/>
        <v>4115.33</v>
      </c>
      <c r="G938" s="11">
        <v>1.5568969563270377E-2</v>
      </c>
      <c r="H938" s="18">
        <f t="shared" si="127"/>
        <v>41.701952044306609</v>
      </c>
      <c r="I938" s="10">
        <f t="shared" si="130"/>
        <v>15.333807766691541</v>
      </c>
      <c r="J938" s="10">
        <v>16.108979272572409</v>
      </c>
      <c r="K938" s="10">
        <v>0.27775041700874353</v>
      </c>
      <c r="L938" s="247">
        <f t="shared" si="128"/>
        <v>0.27775041700874353</v>
      </c>
      <c r="M938" s="10">
        <f t="shared" si="131"/>
        <v>73.422489500579303</v>
      </c>
      <c r="N938" s="11">
        <f t="shared" si="132"/>
        <v>1.7841215528421609E-2</v>
      </c>
    </row>
    <row r="939" spans="1:14">
      <c r="A939" s="9">
        <f t="shared" si="129"/>
        <v>164</v>
      </c>
      <c r="B939" s="8" t="s">
        <v>987</v>
      </c>
      <c r="C939" s="8">
        <f>димвенканали!C939</f>
        <v>4215.83</v>
      </c>
      <c r="D939" s="8">
        <v>0</v>
      </c>
      <c r="E939" s="8">
        <v>0</v>
      </c>
      <c r="F939" s="8">
        <f t="shared" si="126"/>
        <v>4215.83</v>
      </c>
      <c r="G939" s="11">
        <v>1.5949177576019942E-2</v>
      </c>
      <c r="H939" s="18">
        <f t="shared" si="127"/>
        <v>42.720350612696699</v>
      </c>
      <c r="I939" s="10">
        <f t="shared" si="130"/>
        <v>15.708272920288577</v>
      </c>
      <c r="J939" s="10">
        <v>16.502374800244194</v>
      </c>
      <c r="K939" s="10">
        <v>0.28453332795619574</v>
      </c>
      <c r="L939" s="247">
        <f t="shared" si="128"/>
        <v>0.28453332795619574</v>
      </c>
      <c r="M939" s="10">
        <f t="shared" si="131"/>
        <v>75.215531661185665</v>
      </c>
      <c r="N939" s="11">
        <f t="shared" si="132"/>
        <v>1.7841215528421609E-2</v>
      </c>
    </row>
    <row r="940" spans="1:14">
      <c r="A940" s="9">
        <f t="shared" si="129"/>
        <v>165</v>
      </c>
      <c r="B940" s="8" t="s">
        <v>988</v>
      </c>
      <c r="C940" s="8">
        <f>димвенканали!C940</f>
        <v>4235.75</v>
      </c>
      <c r="D940" s="8">
        <v>0</v>
      </c>
      <c r="E940" s="8">
        <v>0</v>
      </c>
      <c r="F940" s="8">
        <f t="shared" si="126"/>
        <v>4235.75</v>
      </c>
      <c r="G940" s="11">
        <v>1.6024538208994785E-2</v>
      </c>
      <c r="H940" s="18">
        <f t="shared" si="127"/>
        <v>42.922206328938806</v>
      </c>
      <c r="I940" s="10">
        <f t="shared" si="130"/>
        <v>15.7824952671508</v>
      </c>
      <c r="J940" s="10">
        <v>16.580349316773766</v>
      </c>
      <c r="K940" s="10">
        <v>0.28587776164846695</v>
      </c>
      <c r="L940" s="247">
        <f t="shared" si="128"/>
        <v>0.28587776164846695</v>
      </c>
      <c r="M940" s="10">
        <f t="shared" si="131"/>
        <v>75.570928674511833</v>
      </c>
      <c r="N940" s="11">
        <f t="shared" si="132"/>
        <v>1.7841215528421609E-2</v>
      </c>
    </row>
    <row r="941" spans="1:14">
      <c r="A941" s="9">
        <f t="shared" si="129"/>
        <v>166</v>
      </c>
      <c r="B941" s="8" t="s">
        <v>989</v>
      </c>
      <c r="C941" s="8">
        <f>димвенканали!C941</f>
        <v>4215</v>
      </c>
      <c r="D941" s="8">
        <v>0</v>
      </c>
      <c r="E941" s="8">
        <v>0</v>
      </c>
      <c r="F941" s="8">
        <f t="shared" ref="F941:F954" si="133">C941+D941+E941</f>
        <v>4215</v>
      </c>
      <c r="G941" s="11">
        <v>1.5946037549645992E-2</v>
      </c>
      <c r="H941" s="18">
        <f t="shared" si="127"/>
        <v>42.711939957853282</v>
      </c>
      <c r="I941" s="10">
        <f t="shared" si="130"/>
        <v>15.705180322502653</v>
      </c>
      <c r="J941" s="10">
        <v>16.499125862055461</v>
      </c>
      <c r="K941" s="10">
        <v>0.28447730988568448</v>
      </c>
      <c r="L941" s="247">
        <f t="shared" si="128"/>
        <v>0.28447730988568448</v>
      </c>
      <c r="M941" s="10">
        <f t="shared" si="131"/>
        <v>75.200723452297083</v>
      </c>
      <c r="N941" s="11">
        <f t="shared" si="132"/>
        <v>1.7841215528421609E-2</v>
      </c>
    </row>
    <row r="942" spans="1:14">
      <c r="A942" s="9">
        <f t="shared" si="129"/>
        <v>167</v>
      </c>
      <c r="B942" s="8" t="s">
        <v>990</v>
      </c>
      <c r="C942" s="8">
        <f>димвенканали!C942</f>
        <v>4962.2</v>
      </c>
      <c r="D942" s="8">
        <v>0</v>
      </c>
      <c r="E942" s="8">
        <v>0</v>
      </c>
      <c r="F942" s="8">
        <f t="shared" si="133"/>
        <v>4962.2</v>
      </c>
      <c r="G942" s="11">
        <v>1.8772817919063663E-2</v>
      </c>
      <c r="H942" s="18">
        <f t="shared" si="127"/>
        <v>50.283555980749597</v>
      </c>
      <c r="I942" s="10">
        <f t="shared" si="130"/>
        <v>18.48926353412163</v>
      </c>
      <c r="J942" s="10">
        <v>19.423953108586385</v>
      </c>
      <c r="K942" s="10">
        <v>0.33490707167609574</v>
      </c>
      <c r="L942" s="247">
        <f t="shared" si="128"/>
        <v>0.33490707167609574</v>
      </c>
      <c r="M942" s="10">
        <f t="shared" si="131"/>
        <v>88.531679695133718</v>
      </c>
      <c r="N942" s="11">
        <f t="shared" si="132"/>
        <v>1.7841215528421613E-2</v>
      </c>
    </row>
    <row r="943" spans="1:14">
      <c r="A943" s="9">
        <f t="shared" si="129"/>
        <v>168</v>
      </c>
      <c r="B943" s="8" t="s">
        <v>991</v>
      </c>
      <c r="C943" s="8">
        <f>димвенканали!C943</f>
        <v>3826.09</v>
      </c>
      <c r="D943" s="8">
        <v>0</v>
      </c>
      <c r="E943" s="8">
        <v>0</v>
      </c>
      <c r="F943" s="8">
        <f t="shared" si="133"/>
        <v>3826.09</v>
      </c>
      <c r="G943" s="11">
        <v>1.447472711941282E-2</v>
      </c>
      <c r="H943" s="18">
        <f t="shared" si="127"/>
        <v>38.770990831160823</v>
      </c>
      <c r="I943" s="10">
        <f t="shared" si="130"/>
        <v>14.256093328617835</v>
      </c>
      <c r="J943" s="10">
        <v>14.976783029549653</v>
      </c>
      <c r="K943" s="10">
        <v>0.2582291318103247</v>
      </c>
      <c r="L943" s="247">
        <f t="shared" si="128"/>
        <v>0.2582291318103247</v>
      </c>
      <c r="M943" s="10">
        <f t="shared" si="131"/>
        <v>68.262096321138642</v>
      </c>
      <c r="N943" s="11">
        <f t="shared" si="132"/>
        <v>1.7841215528421609E-2</v>
      </c>
    </row>
    <row r="944" spans="1:14">
      <c r="A944" s="9">
        <f t="shared" si="129"/>
        <v>169</v>
      </c>
      <c r="B944" s="8" t="s">
        <v>992</v>
      </c>
      <c r="C944" s="8">
        <f>димвенканали!C944</f>
        <v>3985.25</v>
      </c>
      <c r="D944" s="8">
        <v>0</v>
      </c>
      <c r="E944" s="8">
        <v>0</v>
      </c>
      <c r="F944" s="8">
        <f t="shared" si="133"/>
        <v>3985.25</v>
      </c>
      <c r="G944" s="11">
        <v>1.5076855550350342E-2</v>
      </c>
      <c r="H944" s="18">
        <f t="shared" si="127"/>
        <v>40.383809897279903</v>
      </c>
      <c r="I944" s="10">
        <f t="shared" si="130"/>
        <v>14.849126899229821</v>
      </c>
      <c r="J944" s="10">
        <v>15.599796285114243</v>
      </c>
      <c r="K944" s="10">
        <v>0.26897110301825011</v>
      </c>
      <c r="L944" s="247">
        <f t="shared" si="128"/>
        <v>0.26897110301825011</v>
      </c>
      <c r="M944" s="10">
        <f t="shared" si="131"/>
        <v>71.101704184642216</v>
      </c>
      <c r="N944" s="11">
        <f t="shared" si="132"/>
        <v>1.7841215528421609E-2</v>
      </c>
    </row>
    <row r="945" spans="1:14">
      <c r="A945" s="9">
        <f t="shared" si="129"/>
        <v>170</v>
      </c>
      <c r="B945" s="8" t="s">
        <v>993</v>
      </c>
      <c r="C945" s="8">
        <f>димвенканали!C945</f>
        <v>3992.96</v>
      </c>
      <c r="D945" s="8">
        <v>0</v>
      </c>
      <c r="E945" s="8">
        <v>0</v>
      </c>
      <c r="F945" s="8">
        <f t="shared" si="133"/>
        <v>3992.96</v>
      </c>
      <c r="G945" s="11">
        <v>1.5106023747149339E-2</v>
      </c>
      <c r="H945" s="18">
        <f t="shared" si="127"/>
        <v>40.461937787451923</v>
      </c>
      <c r="I945" s="10">
        <f t="shared" si="130"/>
        <v>14.877854524446073</v>
      </c>
      <c r="J945" s="10">
        <v>15.629976180819213</v>
      </c>
      <c r="K945" s="10">
        <v>0.26949146364914423</v>
      </c>
      <c r="L945" s="247">
        <f t="shared" si="128"/>
        <v>0.26949146364914423</v>
      </c>
      <c r="M945" s="10">
        <f t="shared" si="131"/>
        <v>71.239259956366354</v>
      </c>
      <c r="N945" s="11">
        <f t="shared" si="132"/>
        <v>1.7841215528421609E-2</v>
      </c>
    </row>
    <row r="946" spans="1:14">
      <c r="A946" s="9">
        <f t="shared" si="129"/>
        <v>171</v>
      </c>
      <c r="B946" s="8" t="s">
        <v>994</v>
      </c>
      <c r="C946" s="8">
        <f>димвенканали!C946</f>
        <v>4337.99</v>
      </c>
      <c r="D946" s="8">
        <v>0</v>
      </c>
      <c r="E946" s="8">
        <v>0</v>
      </c>
      <c r="F946" s="8">
        <f t="shared" si="133"/>
        <v>4337.99</v>
      </c>
      <c r="G946" s="11">
        <v>1.6411328927636731E-2</v>
      </c>
      <c r="H946" s="18">
        <f t="shared" si="127"/>
        <v>43.958236872542813</v>
      </c>
      <c r="I946" s="10">
        <f t="shared" si="130"/>
        <v>16.163443698033994</v>
      </c>
      <c r="J946" s="10">
        <v>16.980555871491809</v>
      </c>
      <c r="K946" s="10">
        <v>0.29277810806903926</v>
      </c>
      <c r="L946" s="247">
        <f t="shared" si="128"/>
        <v>0.29277810806903926</v>
      </c>
      <c r="M946" s="10">
        <f t="shared" si="131"/>
        <v>77.39501455013766</v>
      </c>
      <c r="N946" s="11">
        <f t="shared" si="132"/>
        <v>1.7841215528421609E-2</v>
      </c>
    </row>
    <row r="947" spans="1:14">
      <c r="A947" s="9">
        <f t="shared" si="129"/>
        <v>172</v>
      </c>
      <c r="B947" s="8" t="s">
        <v>995</v>
      </c>
      <c r="C947" s="8">
        <f>димвенканали!C947</f>
        <v>3093.3</v>
      </c>
      <c r="D947" s="8">
        <v>0</v>
      </c>
      <c r="E947" s="8">
        <v>0</v>
      </c>
      <c r="F947" s="8">
        <f t="shared" si="133"/>
        <v>3093.3</v>
      </c>
      <c r="G947" s="11">
        <v>1.1702462147644116E-2</v>
      </c>
      <c r="H947" s="18">
        <f t="shared" si="127"/>
        <v>31.345395936329197</v>
      </c>
      <c r="I947" s="10">
        <f t="shared" si="130"/>
        <v>11.525702085788247</v>
      </c>
      <c r="J947" s="10">
        <v>12.108362047235152</v>
      </c>
      <c r="K947" s="10">
        <v>0.20877192471397102</v>
      </c>
      <c r="L947" s="247">
        <f t="shared" si="128"/>
        <v>0.20877192471397102</v>
      </c>
      <c r="M947" s="10">
        <f t="shared" si="131"/>
        <v>55.18823199406657</v>
      </c>
      <c r="N947" s="11">
        <f t="shared" si="132"/>
        <v>1.7841215528421609E-2</v>
      </c>
    </row>
    <row r="948" spans="1:14">
      <c r="A948" s="9">
        <f t="shared" si="129"/>
        <v>173</v>
      </c>
      <c r="B948" s="8" t="s">
        <v>996</v>
      </c>
      <c r="C948" s="8">
        <f>димвенканали!C948</f>
        <v>4114.87</v>
      </c>
      <c r="D948" s="8">
        <v>0</v>
      </c>
      <c r="E948" s="8">
        <v>0</v>
      </c>
      <c r="F948" s="8">
        <f t="shared" si="133"/>
        <v>4114.87</v>
      </c>
      <c r="G948" s="11">
        <v>1.5567229307689633E-2</v>
      </c>
      <c r="H948" s="18">
        <f t="shared" si="127"/>
        <v>41.697290717525917</v>
      </c>
      <c r="I948" s="10">
        <f t="shared" si="130"/>
        <v>15.332093796834281</v>
      </c>
      <c r="J948" s="10">
        <v>16.107178656226846</v>
      </c>
      <c r="K948" s="10">
        <v>0.27771937084918302</v>
      </c>
      <c r="L948" s="247">
        <f t="shared" si="128"/>
        <v>0.27771937084918302</v>
      </c>
      <c r="M948" s="10">
        <f t="shared" si="131"/>
        <v>73.414282541436222</v>
      </c>
      <c r="N948" s="11">
        <f t="shared" si="132"/>
        <v>1.7841215528421609E-2</v>
      </c>
    </row>
    <row r="949" spans="1:14">
      <c r="A949" s="9">
        <f t="shared" si="129"/>
        <v>174</v>
      </c>
      <c r="B949" s="8" t="s">
        <v>997</v>
      </c>
      <c r="C949" s="8">
        <f>димвенканали!C949</f>
        <v>5499.38</v>
      </c>
      <c r="D949" s="8">
        <v>0</v>
      </c>
      <c r="E949" s="8">
        <v>0</v>
      </c>
      <c r="F949" s="8">
        <f t="shared" si="133"/>
        <v>5499.38</v>
      </c>
      <c r="G949" s="11">
        <v>2.0805058120942393E-2</v>
      </c>
      <c r="H949" s="18">
        <f t="shared" si="127"/>
        <v>55.726972328687829</v>
      </c>
      <c r="I949" s="10">
        <f t="shared" si="130"/>
        <v>20.490807725258517</v>
      </c>
      <c r="J949" s="10">
        <v>21.526681561867278</v>
      </c>
      <c r="K949" s="10">
        <v>0.37116223687761229</v>
      </c>
      <c r="L949" s="247">
        <f t="shared" si="128"/>
        <v>0.37116223687761229</v>
      </c>
      <c r="M949" s="10">
        <f t="shared" si="131"/>
        <v>98.115623852691229</v>
      </c>
      <c r="N949" s="11">
        <f t="shared" si="132"/>
        <v>1.7841215528421609E-2</v>
      </c>
    </row>
    <row r="950" spans="1:14">
      <c r="A950" s="9">
        <f t="shared" si="129"/>
        <v>175</v>
      </c>
      <c r="B950" s="8" t="s">
        <v>998</v>
      </c>
      <c r="C950" s="8">
        <f>димвенканали!C950</f>
        <v>9903.31</v>
      </c>
      <c r="D950" s="8">
        <v>0</v>
      </c>
      <c r="E950" s="8">
        <v>0</v>
      </c>
      <c r="F950" s="8">
        <f t="shared" si="133"/>
        <v>9903.31</v>
      </c>
      <c r="G950" s="11">
        <v>3.7465848902914503E-2</v>
      </c>
      <c r="H950" s="18">
        <f t="shared" si="127"/>
        <v>100.3534002619236</v>
      </c>
      <c r="I950" s="10">
        <f t="shared" si="130"/>
        <v>36.89994527630931</v>
      </c>
      <c r="J950" s="10">
        <v>38.765351872112092</v>
      </c>
      <c r="K950" s="10">
        <v>0.66839074442799473</v>
      </c>
      <c r="L950" s="247">
        <f t="shared" si="128"/>
        <v>0.66839074442799473</v>
      </c>
      <c r="M950" s="10">
        <f t="shared" si="131"/>
        <v>176.68708815477299</v>
      </c>
      <c r="N950" s="11">
        <f t="shared" si="132"/>
        <v>1.7841215528421609E-2</v>
      </c>
    </row>
    <row r="951" spans="1:14">
      <c r="A951" s="9">
        <f t="shared" si="129"/>
        <v>176</v>
      </c>
      <c r="B951" s="8" t="s">
        <v>999</v>
      </c>
      <c r="C951" s="8">
        <f>димвенканали!C951</f>
        <v>3585.51</v>
      </c>
      <c r="D951" s="8">
        <v>0</v>
      </c>
      <c r="E951" s="8">
        <v>0</v>
      </c>
      <c r="F951" s="8">
        <f t="shared" si="133"/>
        <v>3585.51</v>
      </c>
      <c r="G951" s="11">
        <v>1.356457345068356E-2</v>
      </c>
      <c r="H951" s="18">
        <f t="shared" si="127"/>
        <v>36.333116924859439</v>
      </c>
      <c r="I951" s="10">
        <f t="shared" si="130"/>
        <v>13.359687093270816</v>
      </c>
      <c r="J951" s="10">
        <v>14.035060680820518</v>
      </c>
      <c r="K951" s="10">
        <v>0.2419919903601947</v>
      </c>
      <c r="L951" s="247">
        <f t="shared" si="128"/>
        <v>0.2419919903601947</v>
      </c>
      <c r="M951" s="10">
        <f t="shared" si="131"/>
        <v>63.969856689310966</v>
      </c>
      <c r="N951" s="11">
        <f t="shared" si="132"/>
        <v>1.7841215528421609E-2</v>
      </c>
    </row>
    <row r="952" spans="1:14">
      <c r="A952" s="9">
        <f t="shared" si="129"/>
        <v>177</v>
      </c>
      <c r="B952" s="8" t="s">
        <v>1000</v>
      </c>
      <c r="C952" s="8">
        <f>димвенканали!C952</f>
        <v>4638.37</v>
      </c>
      <c r="D952" s="8">
        <v>0</v>
      </c>
      <c r="E952" s="8">
        <v>0</v>
      </c>
      <c r="F952" s="8">
        <f t="shared" si="133"/>
        <v>4638.37</v>
      </c>
      <c r="G952" s="11">
        <v>1.7547715821862746E-2</v>
      </c>
      <c r="H952" s="18">
        <f t="shared" si="127"/>
        <v>47.002083260334025</v>
      </c>
      <c r="I952" s="10">
        <f t="shared" si="130"/>
        <v>17.282666014824823</v>
      </c>
      <c r="J952" s="10">
        <v>18.156358345144056</v>
      </c>
      <c r="K952" s="10">
        <v>0.3130512502620314</v>
      </c>
      <c r="L952" s="247">
        <f t="shared" si="128"/>
        <v>0.3130512502620314</v>
      </c>
      <c r="M952" s="10">
        <f t="shared" si="131"/>
        <v>82.754158870564936</v>
      </c>
      <c r="N952" s="11">
        <f t="shared" si="132"/>
        <v>1.7841215528421609E-2</v>
      </c>
    </row>
    <row r="953" spans="1:14">
      <c r="A953" s="9">
        <f t="shared" si="129"/>
        <v>178</v>
      </c>
      <c r="B953" s="8" t="s">
        <v>1001</v>
      </c>
      <c r="C953" s="8">
        <f>димвенканали!C953</f>
        <v>4563.3</v>
      </c>
      <c r="D953" s="8">
        <v>0</v>
      </c>
      <c r="E953" s="8">
        <v>0</v>
      </c>
      <c r="F953" s="8">
        <f t="shared" si="133"/>
        <v>4563.3</v>
      </c>
      <c r="G953" s="11">
        <v>1.7263713677413892E-2</v>
      </c>
      <c r="H953" s="18">
        <f t="shared" si="127"/>
        <v>46.241374996363433</v>
      </c>
      <c r="I953" s="10">
        <f t="shared" si="130"/>
        <v>17.002953586162835</v>
      </c>
      <c r="J953" s="10">
        <v>17.862505586314992</v>
      </c>
      <c r="K953" s="10">
        <v>0.30798465200506386</v>
      </c>
      <c r="L953" s="247">
        <f t="shared" si="128"/>
        <v>0.30798465200506386</v>
      </c>
      <c r="M953" s="10">
        <f t="shared" si="131"/>
        <v>81.414818820846321</v>
      </c>
      <c r="N953" s="11">
        <f t="shared" si="132"/>
        <v>1.7841215528421606E-2</v>
      </c>
    </row>
    <row r="954" spans="1:14">
      <c r="A954" s="9">
        <f t="shared" si="129"/>
        <v>179</v>
      </c>
      <c r="B954" s="8" t="s">
        <v>1291</v>
      </c>
      <c r="C954" s="8">
        <f>димвенканали!C954</f>
        <v>24.2</v>
      </c>
      <c r="D954" s="8">
        <v>0</v>
      </c>
      <c r="E954" s="8">
        <v>0</v>
      </c>
      <c r="F954" s="8">
        <f t="shared" si="133"/>
        <v>24.2</v>
      </c>
      <c r="G954" s="11">
        <v>9.155257620437319E-5</v>
      </c>
      <c r="H954" s="18">
        <f t="shared" si="127"/>
        <v>0.24522632194069974</v>
      </c>
      <c r="I954" s="10">
        <f t="shared" si="130"/>
        <v>9.0169718577595301E-2</v>
      </c>
      <c r="J954" s="10">
        <v>9.4728077310021863E-2</v>
      </c>
      <c r="K954" s="10">
        <v>1.6332979594860177E-3</v>
      </c>
      <c r="L954" s="247">
        <f t="shared" si="128"/>
        <v>1.6332979594860177E-3</v>
      </c>
      <c r="M954" s="10">
        <f t="shared" si="131"/>
        <v>0.43175741578780291</v>
      </c>
      <c r="N954" s="83">
        <f t="shared" si="132"/>
        <v>1.7841215528421609E-2</v>
      </c>
    </row>
    <row r="955" spans="1:14">
      <c r="A955" s="9">
        <f t="shared" si="129"/>
        <v>180</v>
      </c>
      <c r="B955" s="187" t="s">
        <v>1361</v>
      </c>
      <c r="C955" s="8">
        <f>димвенканали!C955</f>
        <v>9432.4</v>
      </c>
      <c r="D955" s="8">
        <v>0</v>
      </c>
      <c r="E955" s="8">
        <v>0</v>
      </c>
      <c r="F955" s="8">
        <f>C955+D955+E955</f>
        <v>9432.4</v>
      </c>
      <c r="G955" s="11">
        <v>0.1627235369821515</v>
      </c>
      <c r="H955" s="18">
        <f t="shared" si="127"/>
        <v>435.85987551280232</v>
      </c>
      <c r="I955" s="10">
        <f t="shared" si="130"/>
        <v>160.26567622605742</v>
      </c>
      <c r="J955" s="10">
        <v>129.8139220540387</v>
      </c>
      <c r="K955" s="10">
        <v>4.1722314882223648</v>
      </c>
      <c r="L955" s="247">
        <f t="shared" si="128"/>
        <v>4.1722314882223648</v>
      </c>
      <c r="M955" s="10">
        <f t="shared" si="131"/>
        <v>730.11170528112075</v>
      </c>
      <c r="N955" s="83">
        <f t="shared" si="132"/>
        <v>7.7404658971324453E-2</v>
      </c>
    </row>
    <row r="956" spans="1:14">
      <c r="A956" s="12"/>
      <c r="B956" s="13" t="s">
        <v>576</v>
      </c>
      <c r="C956" s="13">
        <f>SUM(C776:C954)</f>
        <v>258516.46999999988</v>
      </c>
      <c r="D956" s="13">
        <f t="shared" ref="D956:I956" si="134">SUM(D776:D954)</f>
        <v>2137.85</v>
      </c>
      <c r="E956" s="13">
        <f t="shared" si="134"/>
        <v>2969</v>
      </c>
      <c r="F956" s="13">
        <f t="shared" si="134"/>
        <v>263623.31999999989</v>
      </c>
      <c r="G956" s="13">
        <v>1.4942035574852127E-3</v>
      </c>
      <c r="H956" s="13">
        <f t="shared" si="134"/>
        <v>2671.3792207188476</v>
      </c>
      <c r="I956" s="13">
        <f t="shared" si="134"/>
        <v>982.26613945832048</v>
      </c>
      <c r="J956" s="13">
        <v>1.5460300078765872</v>
      </c>
      <c r="K956" s="13"/>
      <c r="L956" s="13">
        <v>2.6656591465536193E-2</v>
      </c>
      <c r="M956" s="15">
        <f t="shared" ref="M956:M1010" si="135">H956+I956+J956+L956</f>
        <v>3655.2180467765102</v>
      </c>
      <c r="N956" s="16">
        <f t="shared" si="132"/>
        <v>1.3865306175404025E-2</v>
      </c>
    </row>
    <row r="957" spans="1:14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10"/>
      <c r="K957" s="10"/>
      <c r="L957" s="10"/>
      <c r="M957" s="8"/>
      <c r="N957" s="11"/>
    </row>
    <row r="958" spans="1:14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91" si="136">C958+D958+E958</f>
        <v>7464.2</v>
      </c>
      <c r="G958" s="11">
        <v>2.0098223724015384E-2</v>
      </c>
      <c r="H958" s="18">
        <f t="shared" ref="H958:H1007" si="137">G958*$H$2</f>
        <v>53.833695191486932</v>
      </c>
      <c r="I958" s="10">
        <f t="shared" ref="I958:I1010" si="138">H958*0.3677</f>
        <v>19.794649721909746</v>
      </c>
      <c r="J958" s="10">
        <v>20.795330613882857</v>
      </c>
      <c r="K958" s="10">
        <v>0.35855231123643444</v>
      </c>
      <c r="L958" s="247">
        <f t="shared" ref="L958:L1010" si="139">K958*$L$2</f>
        <v>0.35855231123643444</v>
      </c>
      <c r="M958" s="10">
        <f t="shared" si="135"/>
        <v>94.782227838515965</v>
      </c>
      <c r="N958" s="11">
        <f t="shared" ref="N958:N1011" si="140">M958/F958</f>
        <v>1.2698243326614502E-2</v>
      </c>
    </row>
    <row r="959" spans="1:14">
      <c r="A959" s="9">
        <f t="shared" ref="A959:A1010" si="141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36"/>
        <v>7486.75</v>
      </c>
      <c r="G959" s="11">
        <v>1.4866139521138592E-3</v>
      </c>
      <c r="H959" s="18">
        <f t="shared" si="137"/>
        <v>3.9819400691555358</v>
      </c>
      <c r="I959" s="10">
        <f t="shared" si="138"/>
        <v>1.4641593634284906</v>
      </c>
      <c r="J959" s="10">
        <v>1.5381771570429283</v>
      </c>
      <c r="K959" s="10">
        <v>2.6521192905711248E-2</v>
      </c>
      <c r="L959" s="247">
        <f t="shared" si="139"/>
        <v>2.6521192905711248E-2</v>
      </c>
      <c r="M959" s="10">
        <f t="shared" si="135"/>
        <v>7.0107977825326664</v>
      </c>
      <c r="N959" s="11">
        <f t="shared" si="140"/>
        <v>9.364273927315145E-4</v>
      </c>
    </row>
    <row r="960" spans="1:14">
      <c r="A960" s="9">
        <f t="shared" si="141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36"/>
        <v>4319.2999999999993</v>
      </c>
      <c r="G960" s="11">
        <v>1.4752295440568291E-3</v>
      </c>
      <c r="H960" s="18">
        <f t="shared" si="137"/>
        <v>3.9514465906425387</v>
      </c>
      <c r="I960" s="10">
        <f t="shared" si="138"/>
        <v>1.4529469113792617</v>
      </c>
      <c r="J960" s="10">
        <v>1.5263978807924401</v>
      </c>
      <c r="K960" s="10">
        <v>2.631809506597383E-2</v>
      </c>
      <c r="L960" s="247">
        <f t="shared" si="139"/>
        <v>2.631809506597383E-2</v>
      </c>
      <c r="M960" s="10">
        <f t="shared" si="135"/>
        <v>6.9571094778802145</v>
      </c>
      <c r="N960" s="11">
        <f t="shared" si="140"/>
        <v>1.6107030023106096E-3</v>
      </c>
    </row>
    <row r="961" spans="1:14">
      <c r="A961" s="9">
        <f t="shared" si="141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36"/>
        <v>5738.17</v>
      </c>
      <c r="G961" s="11">
        <v>1.4339610648500948E-3</v>
      </c>
      <c r="H961" s="18">
        <f t="shared" si="137"/>
        <v>3.8409077310329245</v>
      </c>
      <c r="I961" s="10">
        <f t="shared" si="138"/>
        <v>1.4123017727008065</v>
      </c>
      <c r="J961" s="10">
        <v>1.4836980043844203</v>
      </c>
      <c r="K961" s="10">
        <v>2.5581865396925692E-2</v>
      </c>
      <c r="L961" s="247">
        <f t="shared" si="139"/>
        <v>2.5581865396925692E-2</v>
      </c>
      <c r="M961" s="10">
        <f t="shared" si="135"/>
        <v>6.7624893735150771</v>
      </c>
      <c r="N961" s="11">
        <f t="shared" si="140"/>
        <v>1.1785097641783141E-3</v>
      </c>
    </row>
    <row r="962" spans="1:14">
      <c r="A962" s="9">
        <f t="shared" si="141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36"/>
        <v>5759.7</v>
      </c>
      <c r="G962" s="11">
        <v>1.4899344044638266E-3</v>
      </c>
      <c r="H962" s="18">
        <f t="shared" si="137"/>
        <v>3.9908340003884937</v>
      </c>
      <c r="I962" s="10">
        <f t="shared" si="138"/>
        <v>1.4674296619428493</v>
      </c>
      <c r="J962" s="10">
        <v>1.5416127792826544</v>
      </c>
      <c r="K962" s="10">
        <v>2.6580429775634667E-2</v>
      </c>
      <c r="L962" s="247">
        <f t="shared" si="139"/>
        <v>2.6580429775634667E-2</v>
      </c>
      <c r="M962" s="10">
        <f t="shared" si="135"/>
        <v>7.026456871389632</v>
      </c>
      <c r="N962" s="11">
        <f t="shared" si="140"/>
        <v>1.2199345228726553E-3</v>
      </c>
    </row>
    <row r="963" spans="1:14">
      <c r="A963" s="9">
        <f t="shared" si="141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36"/>
        <v>2764</v>
      </c>
      <c r="G963" s="11">
        <v>1.5041649145351142E-3</v>
      </c>
      <c r="H963" s="18">
        <f t="shared" si="137"/>
        <v>4.0289508485297398</v>
      </c>
      <c r="I963" s="10">
        <f t="shared" si="138"/>
        <v>1.4814452270043854</v>
      </c>
      <c r="J963" s="10">
        <v>1.5563368745957646</v>
      </c>
      <c r="K963" s="10">
        <v>2.6834302075306436E-2</v>
      </c>
      <c r="L963" s="247">
        <f t="shared" si="139"/>
        <v>2.6834302075306436E-2</v>
      </c>
      <c r="M963" s="10">
        <f t="shared" si="135"/>
        <v>7.0935672522051956</v>
      </c>
      <c r="N963" s="11">
        <f t="shared" si="140"/>
        <v>2.5664136223607797E-3</v>
      </c>
    </row>
    <row r="964" spans="1:14">
      <c r="A964" s="9">
        <f t="shared" si="141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36"/>
        <v>2796.1</v>
      </c>
      <c r="G964" s="11">
        <v>6.0195057601547151E-4</v>
      </c>
      <c r="H964" s="18">
        <f t="shared" si="137"/>
        <v>1.6123426763747211</v>
      </c>
      <c r="I964" s="10">
        <f t="shared" si="138"/>
        <v>0.59285840210298502</v>
      </c>
      <c r="J964" s="10">
        <v>0.62282923174456806</v>
      </c>
      <c r="K964" s="10">
        <v>1.0738798276116011E-2</v>
      </c>
      <c r="L964" s="247">
        <f t="shared" si="139"/>
        <v>1.0738798276116011E-2</v>
      </c>
      <c r="M964" s="10">
        <f t="shared" si="135"/>
        <v>2.8387691084983895</v>
      </c>
      <c r="N964" s="11">
        <f t="shared" si="140"/>
        <v>1.0152602226309465E-3</v>
      </c>
    </row>
    <row r="965" spans="1:14">
      <c r="A965" s="9">
        <f t="shared" si="141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36"/>
        <v>4337</v>
      </c>
      <c r="G965" s="11">
        <v>6.4985995992214018E-4</v>
      </c>
      <c r="H965" s="18">
        <f t="shared" si="137"/>
        <v>1.7406693984502501</v>
      </c>
      <c r="I965" s="10">
        <f t="shared" si="138"/>
        <v>0.64004413781015701</v>
      </c>
      <c r="J965" s="10">
        <v>0.67240035263203957</v>
      </c>
      <c r="K965" s="10">
        <v>1.1593501685010981E-2</v>
      </c>
      <c r="L965" s="247">
        <f t="shared" si="139"/>
        <v>1.1593501685010981E-2</v>
      </c>
      <c r="M965" s="10">
        <f t="shared" si="135"/>
        <v>3.0647073905774578</v>
      </c>
      <c r="N965" s="11">
        <f t="shared" si="140"/>
        <v>7.0664223900794511E-4</v>
      </c>
    </row>
    <row r="966" spans="1:14">
      <c r="A966" s="9">
        <f t="shared" si="141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36"/>
        <v>4335.5</v>
      </c>
      <c r="G966" s="11">
        <v>6.4179600421507711E-4</v>
      </c>
      <c r="H966" s="18">
        <f t="shared" si="137"/>
        <v>1.7190698511702107</v>
      </c>
      <c r="I966" s="10">
        <f t="shared" si="138"/>
        <v>0.63210198427528652</v>
      </c>
      <c r="J966" s="10">
        <v>0.66405669862127703</v>
      </c>
      <c r="K966" s="10">
        <v>1.1449640715196975E-2</v>
      </c>
      <c r="L966" s="247">
        <f t="shared" si="139"/>
        <v>1.1449640715196975E-2</v>
      </c>
      <c r="M966" s="10">
        <f t="shared" si="135"/>
        <v>3.0266781747819715</v>
      </c>
      <c r="N966" s="11">
        <f t="shared" si="140"/>
        <v>6.9811513661214891E-4</v>
      </c>
    </row>
    <row r="967" spans="1:14">
      <c r="A967" s="9">
        <f t="shared" si="141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36"/>
        <v>4326.2</v>
      </c>
      <c r="G967" s="11">
        <v>7.0773070087871027E-4</v>
      </c>
      <c r="H967" s="18">
        <f t="shared" si="137"/>
        <v>1.895677914224652</v>
      </c>
      <c r="I967" s="10">
        <f t="shared" si="138"/>
        <v>0.69704076906040457</v>
      </c>
      <c r="J967" s="10">
        <v>0.73227834023868832</v>
      </c>
      <c r="K967" s="10">
        <v>1.2625915703676192E-2</v>
      </c>
      <c r="L967" s="247">
        <f t="shared" si="139"/>
        <v>1.2625915703676192E-2</v>
      </c>
      <c r="M967" s="10">
        <f t="shared" si="135"/>
        <v>3.3376229392274213</v>
      </c>
      <c r="N967" s="11">
        <f t="shared" si="140"/>
        <v>7.7149067061796069E-4</v>
      </c>
    </row>
    <row r="968" spans="1:14">
      <c r="A968" s="9">
        <f t="shared" si="141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36"/>
        <v>4335.3999999999996</v>
      </c>
      <c r="G968" s="11">
        <v>4.3403055717427608E-4</v>
      </c>
      <c r="H968" s="18">
        <f t="shared" si="137"/>
        <v>1.1625638683080137</v>
      </c>
      <c r="I968" s="10">
        <f t="shared" si="138"/>
        <v>0.42747473437685668</v>
      </c>
      <c r="J968" s="10">
        <v>0.44908490704986581</v>
      </c>
      <c r="K968" s="10">
        <v>7.7431051399890856E-3</v>
      </c>
      <c r="L968" s="247">
        <f t="shared" si="139"/>
        <v>7.7431051399890856E-3</v>
      </c>
      <c r="M968" s="10">
        <f t="shared" si="135"/>
        <v>2.0468666148747254</v>
      </c>
      <c r="N968" s="11">
        <f t="shared" si="140"/>
        <v>4.7212866514617467E-4</v>
      </c>
    </row>
    <row r="969" spans="1:14">
      <c r="A969" s="9">
        <f t="shared" si="141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36"/>
        <v>4342.7</v>
      </c>
      <c r="G969" s="11">
        <v>1.7973134220036415E-3</v>
      </c>
      <c r="H969" s="18">
        <f t="shared" si="137"/>
        <v>4.8141579202394142</v>
      </c>
      <c r="I969" s="10">
        <f t="shared" si="138"/>
        <v>1.7701658672720328</v>
      </c>
      <c r="J969" s="10">
        <v>1.8596532380458377</v>
      </c>
      <c r="K969" s="10">
        <v>3.2064071448544965E-2</v>
      </c>
      <c r="L969" s="247">
        <f t="shared" si="139"/>
        <v>3.2064071448544965E-2</v>
      </c>
      <c r="M969" s="10">
        <f t="shared" si="135"/>
        <v>8.4760410970058295</v>
      </c>
      <c r="N969" s="11">
        <f t="shared" si="140"/>
        <v>1.9517906134445921E-3</v>
      </c>
    </row>
    <row r="970" spans="1:14">
      <c r="A970" s="9">
        <f t="shared" si="141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36"/>
        <v>4234.1000000000004</v>
      </c>
      <c r="G970" s="11">
        <v>2.1052426859328798E-2</v>
      </c>
      <c r="H970" s="18">
        <f t="shared" si="137"/>
        <v>56.389556915517971</v>
      </c>
      <c r="I970" s="10">
        <f t="shared" si="138"/>
        <v>20.734440077835959</v>
      </c>
      <c r="J970" s="10">
        <v>21.782630284944617</v>
      </c>
      <c r="K970" s="10">
        <v>0.37557529517042576</v>
      </c>
      <c r="L970" s="247">
        <f t="shared" si="139"/>
        <v>0.37557529517042576</v>
      </c>
      <c r="M970" s="10">
        <f t="shared" si="135"/>
        <v>99.282202573468965</v>
      </c>
      <c r="N970" s="11">
        <f t="shared" si="140"/>
        <v>2.3448242264818724E-2</v>
      </c>
    </row>
    <row r="971" spans="1:14">
      <c r="A971" s="9">
        <f t="shared" si="141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36"/>
        <v>6197.58</v>
      </c>
      <c r="G971" s="11">
        <v>8.3866088054127177E-3</v>
      </c>
      <c r="H971" s="18">
        <f t="shared" si="137"/>
        <v>22.46378328356213</v>
      </c>
      <c r="I971" s="10">
        <f t="shared" si="138"/>
        <v>8.2599331133657952</v>
      </c>
      <c r="J971" s="10">
        <v>8.677498331828458</v>
      </c>
      <c r="K971" s="10">
        <v>0.14961710108856288</v>
      </c>
      <c r="L971" s="247">
        <f t="shared" si="139"/>
        <v>0.14961710108856288</v>
      </c>
      <c r="M971" s="10">
        <f t="shared" si="135"/>
        <v>39.550831829844952</v>
      </c>
      <c r="N971" s="11">
        <f t="shared" si="140"/>
        <v>6.3816573291260387E-3</v>
      </c>
    </row>
    <row r="972" spans="1:14">
      <c r="A972" s="9">
        <f t="shared" si="141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36"/>
        <v>4892.5999999999995</v>
      </c>
      <c r="G972" s="11">
        <v>3.586619810340505E-2</v>
      </c>
      <c r="H972" s="18">
        <f t="shared" si="137"/>
        <v>96.068687605913539</v>
      </c>
      <c r="I972" s="10">
        <f t="shared" si="138"/>
        <v>35.324456432694411</v>
      </c>
      <c r="J972" s="10">
        <v>37.110217184621654</v>
      </c>
      <c r="K972" s="10">
        <v>0.63985297416474607</v>
      </c>
      <c r="L972" s="247">
        <f t="shared" si="139"/>
        <v>0.63985297416474607</v>
      </c>
      <c r="M972" s="10">
        <f t="shared" si="135"/>
        <v>169.14321419739434</v>
      </c>
      <c r="N972" s="11">
        <f t="shared" si="140"/>
        <v>3.4571232922657555E-2</v>
      </c>
    </row>
    <row r="973" spans="1:14">
      <c r="A973" s="9">
        <f t="shared" si="141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36"/>
        <v>3972.7</v>
      </c>
      <c r="G973" s="11">
        <v>5.3649022968754777E-4</v>
      </c>
      <c r="H973" s="18">
        <f t="shared" si="137"/>
        <v>1.4370051749249875</v>
      </c>
      <c r="I973" s="10">
        <f t="shared" si="138"/>
        <v>0.5283868028199179</v>
      </c>
      <c r="J973" s="10">
        <v>0.55509839330426036</v>
      </c>
      <c r="K973" s="10">
        <v>9.5709856976258518E-3</v>
      </c>
      <c r="L973" s="247">
        <f t="shared" si="139"/>
        <v>9.5709856976258518E-3</v>
      </c>
      <c r="M973" s="10">
        <f t="shared" si="135"/>
        <v>2.5300613567467916</v>
      </c>
      <c r="N973" s="11">
        <f t="shared" si="140"/>
        <v>6.3686192180300346E-4</v>
      </c>
    </row>
    <row r="974" spans="1:14">
      <c r="A974" s="9">
        <f t="shared" si="141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36"/>
        <v>4010.6</v>
      </c>
      <c r="G974" s="11">
        <v>5.9910447400121386E-4</v>
      </c>
      <c r="H974" s="18">
        <f t="shared" si="137"/>
        <v>1.6047193067464716</v>
      </c>
      <c r="I974" s="10">
        <f t="shared" si="138"/>
        <v>0.59005528909067761</v>
      </c>
      <c r="J974" s="10">
        <v>0.61988441268194594</v>
      </c>
      <c r="K974" s="10">
        <v>1.0688023816181655E-2</v>
      </c>
      <c r="L974" s="247">
        <f t="shared" si="139"/>
        <v>1.0688023816181655E-2</v>
      </c>
      <c r="M974" s="10">
        <f t="shared" si="135"/>
        <v>2.8253470323352765</v>
      </c>
      <c r="N974" s="11">
        <f t="shared" si="140"/>
        <v>7.0446991281485972E-4</v>
      </c>
    </row>
    <row r="975" spans="1:14">
      <c r="A975" s="9">
        <f t="shared" si="141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36"/>
        <v>4152</v>
      </c>
      <c r="G975" s="11">
        <v>4.4735980160771566E-3</v>
      </c>
      <c r="H975" s="18">
        <f t="shared" si="137"/>
        <v>11.982666494003148</v>
      </c>
      <c r="I975" s="10">
        <f t="shared" si="138"/>
        <v>4.4060264698449574</v>
      </c>
      <c r="J975" s="10">
        <v>4.6287647632647921</v>
      </c>
      <c r="K975" s="10">
        <v>7.9808988606816469E-2</v>
      </c>
      <c r="L975" s="247">
        <f t="shared" si="139"/>
        <v>7.9808988606816469E-2</v>
      </c>
      <c r="M975" s="10">
        <f t="shared" si="135"/>
        <v>21.097266715719716</v>
      </c>
      <c r="N975" s="11">
        <f t="shared" si="140"/>
        <v>5.0812299411656346E-3</v>
      </c>
    </row>
    <row r="976" spans="1:14">
      <c r="A976" s="9">
        <f t="shared" si="141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36"/>
        <v>5734.5</v>
      </c>
      <c r="G976" s="11">
        <v>2.4476477322614914E-4</v>
      </c>
      <c r="H976" s="18">
        <f t="shared" si="137"/>
        <v>0.65560978802943726</v>
      </c>
      <c r="I976" s="10">
        <f t="shared" si="138"/>
        <v>0.24106771905842408</v>
      </c>
      <c r="J976" s="10">
        <v>0.25325443938549813</v>
      </c>
      <c r="K976" s="10">
        <v>4.3666035543545008E-3</v>
      </c>
      <c r="L976" s="247">
        <f t="shared" si="139"/>
        <v>4.3666035543545008E-3</v>
      </c>
      <c r="M976" s="10">
        <f t="shared" si="135"/>
        <v>1.1542985500277141</v>
      </c>
      <c r="N976" s="11">
        <f t="shared" si="140"/>
        <v>2.0129018223519297E-4</v>
      </c>
    </row>
    <row r="977" spans="1:14">
      <c r="A977" s="9">
        <f t="shared" si="141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36"/>
        <v>5710</v>
      </c>
      <c r="G977" s="11">
        <v>6.1870415552239849E-2</v>
      </c>
      <c r="H977" s="18">
        <f t="shared" si="137"/>
        <v>165.72176416914101</v>
      </c>
      <c r="I977" s="10">
        <f t="shared" si="138"/>
        <v>60.935892684993156</v>
      </c>
      <c r="J977" s="10">
        <v>64.016390915669291</v>
      </c>
      <c r="K977" s="10">
        <v>1.1037682134519589</v>
      </c>
      <c r="L977" s="247">
        <f t="shared" si="139"/>
        <v>1.1037682134519589</v>
      </c>
      <c r="M977" s="10">
        <f t="shared" si="135"/>
        <v>291.77781598325544</v>
      </c>
      <c r="N977" s="11">
        <f t="shared" si="140"/>
        <v>5.1099442378853839E-2</v>
      </c>
    </row>
    <row r="978" spans="1:14">
      <c r="A978" s="9">
        <f t="shared" si="141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36"/>
        <v>5805.91</v>
      </c>
      <c r="G978" s="11">
        <v>1.0530577452752929E-3</v>
      </c>
      <c r="H978" s="18">
        <f t="shared" si="137"/>
        <v>2.8206467624522307</v>
      </c>
      <c r="I978" s="10">
        <f t="shared" si="138"/>
        <v>1.0371518145536853</v>
      </c>
      <c r="J978" s="10">
        <v>1.0895830531701665</v>
      </c>
      <c r="K978" s="10">
        <v>1.8786550175711226E-2</v>
      </c>
      <c r="L978" s="247">
        <f t="shared" si="139"/>
        <v>1.8786550175711226E-2</v>
      </c>
      <c r="M978" s="10">
        <f t="shared" si="135"/>
        <v>4.9661681803517936</v>
      </c>
      <c r="N978" s="11">
        <f t="shared" si="140"/>
        <v>8.5536430643116989E-4</v>
      </c>
    </row>
    <row r="979" spans="1:14">
      <c r="A979" s="9">
        <f t="shared" si="141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36"/>
        <v>4379.5</v>
      </c>
      <c r="G979" s="11">
        <v>2.0214771601499232E-2</v>
      </c>
      <c r="H979" s="18">
        <f t="shared" si="137"/>
        <v>54.145872177763742</v>
      </c>
      <c r="I979" s="10">
        <f t="shared" si="138"/>
        <v>19.90943719976373</v>
      </c>
      <c r="J979" s="10">
        <v>20.915920954497231</v>
      </c>
      <c r="K979" s="10">
        <v>0.36063152537074628</v>
      </c>
      <c r="L979" s="247">
        <f t="shared" si="139"/>
        <v>0.36063152537074628</v>
      </c>
      <c r="M979" s="10">
        <f t="shared" si="135"/>
        <v>95.331861857395452</v>
      </c>
      <c r="N979" s="11">
        <f t="shared" si="140"/>
        <v>2.1767750167232664E-2</v>
      </c>
    </row>
    <row r="980" spans="1:14">
      <c r="A980" s="9">
        <f t="shared" si="141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36"/>
        <v>4199.45</v>
      </c>
      <c r="G980" s="11">
        <v>3.0378107024345794E-2</v>
      </c>
      <c r="H980" s="18">
        <f t="shared" si="137"/>
        <v>81.368671007920952</v>
      </c>
      <c r="I980" s="10">
        <f t="shared" si="138"/>
        <v>29.919260329612538</v>
      </c>
      <c r="J980" s="10">
        <v>31.431771666485226</v>
      </c>
      <c r="K980" s="10">
        <v>0.54194542931432899</v>
      </c>
      <c r="L980" s="247">
        <f t="shared" si="139"/>
        <v>0.54194542931432899</v>
      </c>
      <c r="M980" s="10">
        <f t="shared" si="135"/>
        <v>143.26164843333305</v>
      </c>
      <c r="N980" s="11">
        <f t="shared" si="140"/>
        <v>3.4114383653414862E-2</v>
      </c>
    </row>
    <row r="981" spans="1:14">
      <c r="A981" s="9">
        <f t="shared" si="141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36"/>
        <v>3384.13</v>
      </c>
      <c r="G981" s="11">
        <v>4.6154287664543236E-4</v>
      </c>
      <c r="H981" s="18">
        <f t="shared" si="137"/>
        <v>1.2362564413810899</v>
      </c>
      <c r="I981" s="10">
        <f t="shared" si="138"/>
        <v>0.45457149349582682</v>
      </c>
      <c r="J981" s="10">
        <v>0.47755149132187913</v>
      </c>
      <c r="K981" s="10">
        <v>8.2339249193545128E-3</v>
      </c>
      <c r="L981" s="247">
        <f t="shared" si="139"/>
        <v>8.2339249193545128E-3</v>
      </c>
      <c r="M981" s="10">
        <f t="shared" si="135"/>
        <v>2.1766133511181507</v>
      </c>
      <c r="N981" s="11">
        <f t="shared" si="140"/>
        <v>6.4318254650919159E-4</v>
      </c>
    </row>
    <row r="982" spans="1:14">
      <c r="A982" s="9">
        <f t="shared" si="141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36"/>
        <v>3373.86</v>
      </c>
      <c r="G982" s="11">
        <v>3.15727583448304E-2</v>
      </c>
      <c r="H982" s="18">
        <f t="shared" si="137"/>
        <v>84.568580409378583</v>
      </c>
      <c r="I982" s="10">
        <f t="shared" si="138"/>
        <v>31.095867016528508</v>
      </c>
      <c r="J982" s="10">
        <v>32.667859468020843</v>
      </c>
      <c r="K982" s="10">
        <v>0.56325800887177435</v>
      </c>
      <c r="L982" s="247">
        <f t="shared" si="139"/>
        <v>0.56325800887177435</v>
      </c>
      <c r="M982" s="10">
        <f t="shared" si="135"/>
        <v>148.89556490279972</v>
      </c>
      <c r="N982" s="11">
        <f t="shared" si="140"/>
        <v>4.4132111262115116E-2</v>
      </c>
    </row>
    <row r="983" spans="1:14">
      <c r="A983" s="9">
        <f t="shared" si="141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36"/>
        <v>4489.03</v>
      </c>
      <c r="G983" s="11">
        <v>3.3546055741382301E-2</v>
      </c>
      <c r="H983" s="18">
        <f t="shared" si="137"/>
        <v>89.854116684964737</v>
      </c>
      <c r="I983" s="10">
        <f t="shared" si="138"/>
        <v>33.039358705061538</v>
      </c>
      <c r="J983" s="10">
        <v>34.709600684772141</v>
      </c>
      <c r="K983" s="10">
        <v>0.59846163442626021</v>
      </c>
      <c r="L983" s="247">
        <f t="shared" si="139"/>
        <v>0.59846163442626021</v>
      </c>
      <c r="M983" s="10">
        <f t="shared" si="135"/>
        <v>158.20153770922468</v>
      </c>
      <c r="N983" s="11">
        <f t="shared" si="140"/>
        <v>3.5241808967466176E-2</v>
      </c>
    </row>
    <row r="984" spans="1:14">
      <c r="A984" s="9">
        <f t="shared" si="141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36"/>
        <v>2188.04</v>
      </c>
      <c r="G984" s="11">
        <v>5.1561169966129021E-2</v>
      </c>
      <c r="H984" s="18">
        <f t="shared" si="137"/>
        <v>138.10814058937558</v>
      </c>
      <c r="I984" s="10">
        <f t="shared" si="138"/>
        <v>50.782363294713406</v>
      </c>
      <c r="J984" s="10">
        <v>53.349569146404207</v>
      </c>
      <c r="K984" s="10">
        <v>0.9198512721957417</v>
      </c>
      <c r="L984" s="247">
        <f t="shared" si="139"/>
        <v>0.9198512721957417</v>
      </c>
      <c r="M984" s="10">
        <f t="shared" si="135"/>
        <v>243.15992430268892</v>
      </c>
      <c r="N984" s="11">
        <f t="shared" si="140"/>
        <v>0.11113138896121137</v>
      </c>
    </row>
    <row r="985" spans="1:14">
      <c r="A985" s="9">
        <f t="shared" si="141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36"/>
        <v>2637.65</v>
      </c>
      <c r="G985" s="11">
        <v>6.0716842970827693E-4</v>
      </c>
      <c r="H985" s="18">
        <f t="shared" si="137"/>
        <v>1.6263188540265112</v>
      </c>
      <c r="I985" s="10">
        <f t="shared" si="138"/>
        <v>0.59799744262554821</v>
      </c>
      <c r="J985" s="10">
        <v>0.62822806669270848</v>
      </c>
      <c r="K985" s="10">
        <v>1.0831884785995661E-2</v>
      </c>
      <c r="L985" s="247">
        <f t="shared" si="139"/>
        <v>1.0831884785995661E-2</v>
      </c>
      <c r="M985" s="10">
        <f t="shared" si="135"/>
        <v>2.8633762481307632</v>
      </c>
      <c r="N985" s="11">
        <f t="shared" si="140"/>
        <v>1.0855785445873271E-3</v>
      </c>
    </row>
    <row r="986" spans="1:14">
      <c r="A986" s="9">
        <f t="shared" si="141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36"/>
        <v>2209.6999999999998</v>
      </c>
      <c r="G986" s="11">
        <v>4.6581202966681872E-4</v>
      </c>
      <c r="H986" s="18">
        <f t="shared" si="137"/>
        <v>1.2476914958234639</v>
      </c>
      <c r="I986" s="10">
        <f t="shared" si="138"/>
        <v>0.45877616301428775</v>
      </c>
      <c r="J986" s="10">
        <v>0.4819687199158123</v>
      </c>
      <c r="K986" s="10">
        <v>8.3100866092560462E-3</v>
      </c>
      <c r="L986" s="247">
        <f t="shared" si="139"/>
        <v>8.3100866092560462E-3</v>
      </c>
      <c r="M986" s="10">
        <f t="shared" si="135"/>
        <v>2.1967464653628199</v>
      </c>
      <c r="N986" s="11">
        <f t="shared" si="140"/>
        <v>9.9413787634648147E-4</v>
      </c>
    </row>
    <row r="987" spans="1:14">
      <c r="A987" s="9">
        <f t="shared" si="141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36"/>
        <v>1908.5</v>
      </c>
      <c r="G987" s="11">
        <v>4.4351756388846792E-4</v>
      </c>
      <c r="H987" s="18">
        <f t="shared" si="137"/>
        <v>1.1879751004021781</v>
      </c>
      <c r="I987" s="10">
        <f t="shared" si="138"/>
        <v>0.43681844441788092</v>
      </c>
      <c r="J987" s="10">
        <v>0.45890097059193941</v>
      </c>
      <c r="K987" s="10">
        <v>7.9123533397702679E-3</v>
      </c>
      <c r="L987" s="247">
        <f t="shared" si="139"/>
        <v>7.9123533397702679E-3</v>
      </c>
      <c r="M987" s="10">
        <f t="shared" si="135"/>
        <v>2.0916068687517688</v>
      </c>
      <c r="N987" s="11">
        <f t="shared" si="140"/>
        <v>1.0959428183137379E-3</v>
      </c>
    </row>
    <row r="988" spans="1:14">
      <c r="A988" s="9">
        <f t="shared" si="141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136"/>
        <v>10070.24</v>
      </c>
      <c r="G988" s="11">
        <v>3.7900591823196352E-4</v>
      </c>
      <c r="H988" s="18">
        <f t="shared" si="137"/>
        <v>1.0151787221618613</v>
      </c>
      <c r="I988" s="10">
        <f t="shared" si="138"/>
        <v>0.37328121613891646</v>
      </c>
      <c r="J988" s="10">
        <v>0.39215173850583918</v>
      </c>
      <c r="K988" s="10">
        <v>6.7614655812582294E-3</v>
      </c>
      <c r="L988" s="247">
        <f t="shared" si="139"/>
        <v>6.7614655812582294E-3</v>
      </c>
      <c r="M988" s="10">
        <f t="shared" si="135"/>
        <v>1.7873731423878751</v>
      </c>
      <c r="N988" s="11">
        <f t="shared" si="140"/>
        <v>1.7749062012304326E-4</v>
      </c>
    </row>
    <row r="989" spans="1:14">
      <c r="A989" s="9">
        <f t="shared" si="141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36"/>
        <v>4250.6000000000004</v>
      </c>
      <c r="G989" s="11">
        <v>1.0601730003109366E-3</v>
      </c>
      <c r="H989" s="18">
        <f t="shared" si="137"/>
        <v>2.8397051865228531</v>
      </c>
      <c r="I989" s="10">
        <f t="shared" si="138"/>
        <v>1.0441595970844531</v>
      </c>
      <c r="J989" s="10">
        <v>1.0969451008267213</v>
      </c>
      <c r="K989" s="10">
        <v>1.8913486325547107E-2</v>
      </c>
      <c r="L989" s="247">
        <f t="shared" si="139"/>
        <v>1.8913486325547107E-2</v>
      </c>
      <c r="M989" s="10">
        <f t="shared" si="135"/>
        <v>4.9997233707595745</v>
      </c>
      <c r="N989" s="11">
        <f t="shared" si="140"/>
        <v>1.1762394416693111E-3</v>
      </c>
    </row>
    <row r="990" spans="1:14">
      <c r="A990" s="9">
        <f t="shared" si="141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36"/>
        <v>4238.2299999999996</v>
      </c>
      <c r="G990" s="11">
        <v>1.6412521615551861E-4</v>
      </c>
      <c r="H990" s="18">
        <f t="shared" si="137"/>
        <v>0.43961431522904126</v>
      </c>
      <c r="I990" s="10">
        <f t="shared" si="138"/>
        <v>0.16164618370971848</v>
      </c>
      <c r="J990" s="10">
        <v>0.16981789927787275</v>
      </c>
      <c r="K990" s="10">
        <v>2.927993856214452E-3</v>
      </c>
      <c r="L990" s="247">
        <f t="shared" si="139"/>
        <v>2.927993856214452E-3</v>
      </c>
      <c r="M990" s="10">
        <f t="shared" si="135"/>
        <v>0.77400639207284694</v>
      </c>
      <c r="N990" s="11">
        <f t="shared" si="140"/>
        <v>1.8262491466316058E-4</v>
      </c>
    </row>
    <row r="991" spans="1:14">
      <c r="A991" s="9">
        <f t="shared" si="141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136"/>
        <v>4245.3999999999996</v>
      </c>
      <c r="G991" s="11">
        <v>3.3613413489053064E-2</v>
      </c>
      <c r="H991" s="18">
        <f t="shared" si="137"/>
        <v>90.034536432833306</v>
      </c>
      <c r="I991" s="10">
        <f t="shared" si="138"/>
        <v>33.105699046352811</v>
      </c>
      <c r="J991" s="10">
        <v>34.779294735920864</v>
      </c>
      <c r="K991" s="10">
        <v>0.59966329664470663</v>
      </c>
      <c r="L991" s="247">
        <f t="shared" si="139"/>
        <v>0.59966329664470663</v>
      </c>
      <c r="M991" s="10">
        <f t="shared" si="135"/>
        <v>158.51919351175169</v>
      </c>
      <c r="N991" s="11">
        <f t="shared" si="140"/>
        <v>3.7339047795673368E-2</v>
      </c>
    </row>
    <row r="992" spans="1:14">
      <c r="A992" s="9">
        <f t="shared" si="141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ref="F992:F1010" si="142">C992+D992+E992</f>
        <v>4246.87</v>
      </c>
      <c r="G992" s="11">
        <v>6.8780798677890742E-4</v>
      </c>
      <c r="H992" s="18">
        <f t="shared" si="137"/>
        <v>1.8423143268269071</v>
      </c>
      <c r="I992" s="10">
        <f t="shared" si="138"/>
        <v>0.67741897797425377</v>
      </c>
      <c r="J992" s="10">
        <v>0.71166460680033383</v>
      </c>
      <c r="K992" s="10">
        <v>1.2270494484135709E-2</v>
      </c>
      <c r="L992" s="247">
        <f t="shared" si="139"/>
        <v>1.2270494484135709E-2</v>
      </c>
      <c r="M992" s="10">
        <f t="shared" si="135"/>
        <v>3.2436684060856305</v>
      </c>
      <c r="N992" s="11">
        <f t="shared" si="140"/>
        <v>7.6377859602145355E-4</v>
      </c>
    </row>
    <row r="993" spans="1:14">
      <c r="A993" s="9">
        <f t="shared" si="141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42"/>
        <v>4173.55</v>
      </c>
      <c r="G993" s="11">
        <v>2.2911121214773262E-4</v>
      </c>
      <c r="H993" s="18">
        <f t="shared" si="137"/>
        <v>0.61368125507406635</v>
      </c>
      <c r="I993" s="10">
        <f t="shared" si="138"/>
        <v>0.22565059749073421</v>
      </c>
      <c r="J993" s="10">
        <v>0.23705793454107671</v>
      </c>
      <c r="K993" s="10">
        <v>4.0873440247155496E-3</v>
      </c>
      <c r="L993" s="247">
        <f t="shared" si="139"/>
        <v>4.0873440247155496E-3</v>
      </c>
      <c r="M993" s="10">
        <f t="shared" si="135"/>
        <v>1.0804771311305927</v>
      </c>
      <c r="N993" s="11">
        <f t="shared" si="140"/>
        <v>2.5888683042747608E-4</v>
      </c>
    </row>
    <row r="994" spans="1:14">
      <c r="A994" s="9">
        <f t="shared" si="141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si="142"/>
        <v>2393.84</v>
      </c>
      <c r="G994" s="11">
        <v>2.1176422037083288E-2</v>
      </c>
      <c r="H994" s="18">
        <f t="shared" si="137"/>
        <v>56.721681718988705</v>
      </c>
      <c r="I994" s="10">
        <f t="shared" si="138"/>
        <v>20.856562368072147</v>
      </c>
      <c r="J994" s="10">
        <v>21.910926235439522</v>
      </c>
      <c r="K994" s="10">
        <v>0.37778736914156585</v>
      </c>
      <c r="L994" s="247">
        <f t="shared" si="139"/>
        <v>0.37778736914156585</v>
      </c>
      <c r="M994" s="10">
        <f t="shared" si="135"/>
        <v>99.866957691641943</v>
      </c>
      <c r="N994" s="83">
        <f t="shared" si="140"/>
        <v>4.1718309365555734E-2</v>
      </c>
    </row>
    <row r="995" spans="1:14">
      <c r="A995" s="9">
        <f t="shared" si="141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142"/>
        <v>1450.7</v>
      </c>
      <c r="G995" s="11">
        <v>2.1728565827849256E-2</v>
      </c>
      <c r="H995" s="18">
        <f t="shared" si="137"/>
        <v>58.200615426869071</v>
      </c>
      <c r="I995" s="10">
        <f t="shared" si="138"/>
        <v>21.400366292459758</v>
      </c>
      <c r="J995" s="10">
        <v>22.482221133588208</v>
      </c>
      <c r="K995" s="10">
        <v>0.38763761436883071</v>
      </c>
      <c r="L995" s="247">
        <f t="shared" si="139"/>
        <v>0.38763761436883071</v>
      </c>
      <c r="M995" s="10">
        <f t="shared" si="135"/>
        <v>102.47084046728587</v>
      </c>
      <c r="N995" s="83">
        <f t="shared" si="140"/>
        <v>7.0635445279717282E-2</v>
      </c>
    </row>
    <row r="996" spans="1:14">
      <c r="A996" s="9">
        <f t="shared" si="141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142"/>
        <v>4720.87</v>
      </c>
      <c r="G996" s="11">
        <v>2.1845730360769519E-2</v>
      </c>
      <c r="H996" s="18">
        <f t="shared" si="137"/>
        <v>58.514444143231984</v>
      </c>
      <c r="I996" s="10">
        <f t="shared" si="138"/>
        <v>21.515761111466404</v>
      </c>
      <c r="J996" s="10">
        <v>22.603449518332809</v>
      </c>
      <c r="K996" s="10">
        <v>0.38972782963612823</v>
      </c>
      <c r="L996" s="247">
        <f t="shared" si="139"/>
        <v>0.38972782963612823</v>
      </c>
      <c r="M996" s="10">
        <f t="shared" si="135"/>
        <v>103.02338260266733</v>
      </c>
      <c r="N996" s="83">
        <f t="shared" si="140"/>
        <v>2.1822965386182488E-2</v>
      </c>
    </row>
    <row r="997" spans="1:14">
      <c r="A997" s="9">
        <f t="shared" si="141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142"/>
        <v>6051.96</v>
      </c>
      <c r="G997" s="11">
        <v>1.4915471956052391E-2</v>
      </c>
      <c r="H997" s="18">
        <f t="shared" si="137"/>
        <v>39.951539098445018</v>
      </c>
      <c r="I997" s="10">
        <f t="shared" si="138"/>
        <v>14.690180926498234</v>
      </c>
      <c r="J997" s="10">
        <v>15.432815100848067</v>
      </c>
      <c r="K997" s="10">
        <v>0.26609201969597468</v>
      </c>
      <c r="L997" s="247">
        <f t="shared" si="139"/>
        <v>0.26609201969597468</v>
      </c>
      <c r="M997" s="10">
        <f t="shared" si="135"/>
        <v>70.340627145487304</v>
      </c>
      <c r="N997" s="83">
        <f t="shared" si="140"/>
        <v>1.162278454343507E-2</v>
      </c>
    </row>
    <row r="998" spans="1:14">
      <c r="A998" s="9">
        <f t="shared" si="141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142"/>
        <v>6263.08</v>
      </c>
      <c r="G998" s="11">
        <v>1.4844509145830236E-2</v>
      </c>
      <c r="H998" s="18">
        <f t="shared" si="137"/>
        <v>39.761463082380665</v>
      </c>
      <c r="I998" s="10">
        <f t="shared" si="138"/>
        <v>14.620289975391371</v>
      </c>
      <c r="J998" s="10">
        <v>15.359390945553356</v>
      </c>
      <c r="K998" s="10">
        <v>0.2648260431616114</v>
      </c>
      <c r="L998" s="247">
        <f t="shared" si="139"/>
        <v>0.2648260431616114</v>
      </c>
      <c r="M998" s="10">
        <f t="shared" si="135"/>
        <v>70.005970046486993</v>
      </c>
      <c r="N998" s="83">
        <f t="shared" si="140"/>
        <v>1.1177562804001704E-2</v>
      </c>
    </row>
    <row r="999" spans="1:14">
      <c r="A999" s="9">
        <f t="shared" si="141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142"/>
        <v>4604.96</v>
      </c>
      <c r="G999" s="11">
        <v>9.5974354723450204E-3</v>
      </c>
      <c r="H999" s="18">
        <f t="shared" si="137"/>
        <v>25.70701883574031</v>
      </c>
      <c r="I999" s="10">
        <f t="shared" si="138"/>
        <v>9.4524708259017132</v>
      </c>
      <c r="J999" s="10">
        <v>9.9303225217033066</v>
      </c>
      <c r="K999" s="10">
        <v>0.17121824882663517</v>
      </c>
      <c r="L999" s="247">
        <f t="shared" si="139"/>
        <v>0.17121824882663517</v>
      </c>
      <c r="M999" s="10">
        <f t="shared" si="135"/>
        <v>45.261030432171964</v>
      </c>
      <c r="N999" s="83">
        <f t="shared" si="140"/>
        <v>9.8287564782695101E-3</v>
      </c>
    </row>
    <row r="1000" spans="1:14">
      <c r="A1000" s="9">
        <f t="shared" si="141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142"/>
        <v>4237.38</v>
      </c>
      <c r="G1000" s="11">
        <v>9.0780692897765875E-3</v>
      </c>
      <c r="H1000" s="18">
        <f t="shared" si="137"/>
        <v>24.315880934745284</v>
      </c>
      <c r="I1000" s="10">
        <f t="shared" si="138"/>
        <v>8.9409494197058414</v>
      </c>
      <c r="J1000" s="10">
        <v>9.3929421230924888</v>
      </c>
      <c r="K1000" s="10">
        <v>0.16195275612961432</v>
      </c>
      <c r="L1000" s="247">
        <f t="shared" si="139"/>
        <v>0.16195275612961432</v>
      </c>
      <c r="M1000" s="10">
        <f t="shared" si="135"/>
        <v>42.811725233673229</v>
      </c>
      <c r="N1000" s="83">
        <f t="shared" si="140"/>
        <v>1.0103348114559757E-2</v>
      </c>
    </row>
    <row r="1001" spans="1:14">
      <c r="A1001" s="9">
        <f t="shared" si="141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142"/>
        <v>4096.5200000000004</v>
      </c>
      <c r="G1001" s="11">
        <v>3.2983950593566437E-3</v>
      </c>
      <c r="H1001" s="18">
        <f t="shared" si="137"/>
        <v>8.8348501183385508</v>
      </c>
      <c r="I1001" s="10">
        <f t="shared" si="138"/>
        <v>3.2485743885130853</v>
      </c>
      <c r="J1001" s="10">
        <v>3.4127998919904288</v>
      </c>
      <c r="K1001" s="10">
        <v>5.8843367858922524E-2</v>
      </c>
      <c r="L1001" s="247">
        <f t="shared" si="139"/>
        <v>5.8843367858922524E-2</v>
      </c>
      <c r="M1001" s="10">
        <f t="shared" si="135"/>
        <v>15.555067766700986</v>
      </c>
      <c r="N1001" s="83">
        <f t="shared" si="140"/>
        <v>3.7971419074485134E-3</v>
      </c>
    </row>
    <row r="1002" spans="1:14">
      <c r="A1002" s="9">
        <f t="shared" si="141"/>
        <v>45</v>
      </c>
      <c r="B1002" s="79" t="s">
        <v>1035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142"/>
        <v>2547.02</v>
      </c>
      <c r="G1002" s="11">
        <v>6.0056547303519942E-3</v>
      </c>
      <c r="H1002" s="18">
        <f t="shared" si="137"/>
        <v>16.086326364889729</v>
      </c>
      <c r="I1002" s="10">
        <f t="shared" si="138"/>
        <v>5.9149422043699538</v>
      </c>
      <c r="J1002" s="10">
        <v>6.2139608646742523</v>
      </c>
      <c r="K1002" s="10">
        <v>0.10714088038947958</v>
      </c>
      <c r="L1002" s="247">
        <f t="shared" si="139"/>
        <v>0.10714088038947958</v>
      </c>
      <c r="M1002" s="10">
        <f t="shared" si="135"/>
        <v>28.322370314323415</v>
      </c>
      <c r="N1002" s="83">
        <f t="shared" si="140"/>
        <v>1.1119806799445396E-2</v>
      </c>
    </row>
    <row r="1003" spans="1:14">
      <c r="A1003" s="9">
        <f t="shared" si="141"/>
        <v>46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142"/>
        <v>3753.15</v>
      </c>
      <c r="G1003" s="11">
        <v>1.7454194952770122E-2</v>
      </c>
      <c r="H1003" s="18">
        <f t="shared" si="137"/>
        <v>46.751584806843361</v>
      </c>
      <c r="I1003" s="10">
        <f t="shared" si="138"/>
        <v>17.190557733476304</v>
      </c>
      <c r="J1003" s="10">
        <v>18.059593704706952</v>
      </c>
      <c r="K1003" s="10">
        <v>0.311382837957419</v>
      </c>
      <c r="L1003" s="247">
        <f t="shared" si="139"/>
        <v>0.311382837957419</v>
      </c>
      <c r="M1003" s="10">
        <f t="shared" si="135"/>
        <v>82.313119082984045</v>
      </c>
      <c r="N1003" s="83">
        <f t="shared" si="140"/>
        <v>2.193174242515861E-2</v>
      </c>
    </row>
    <row r="1004" spans="1:14">
      <c r="A1004" s="9">
        <f t="shared" si="141"/>
        <v>47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142"/>
        <v>3742.7</v>
      </c>
      <c r="G1004" s="11">
        <f>2/236772.34*F1004</f>
        <v>3.1614334681154051E-2</v>
      </c>
      <c r="H1004" s="18">
        <f t="shared" si="137"/>
        <v>84.679943873511561</v>
      </c>
      <c r="I1004" s="10">
        <f t="shared" si="138"/>
        <v>31.136815362290204</v>
      </c>
      <c r="J1004" s="10">
        <v>31.897447371090717</v>
      </c>
      <c r="K1004" s="10">
        <v>0.56399973071178822</v>
      </c>
      <c r="L1004" s="247">
        <f t="shared" si="139"/>
        <v>0.56399973071178822</v>
      </c>
      <c r="M1004" s="10">
        <f t="shared" si="135"/>
        <v>148.27820633760427</v>
      </c>
      <c r="N1004" s="83">
        <f t="shared" si="140"/>
        <v>3.9617978020574526E-2</v>
      </c>
    </row>
    <row r="1005" spans="1:14">
      <c r="A1005" s="9">
        <f t="shared" si="141"/>
        <v>48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142"/>
        <v>2566.9499999999998</v>
      </c>
      <c r="G1005" s="11">
        <f>2/236772.34*F1005</f>
        <v>2.1682853664410293E-2</v>
      </c>
      <c r="H1005" s="18">
        <f t="shared" si="137"/>
        <v>58.078174025732906</v>
      </c>
      <c r="I1005" s="10">
        <f t="shared" si="138"/>
        <v>21.355344589261993</v>
      </c>
      <c r="J1005" s="10">
        <v>21.877027955545817</v>
      </c>
      <c r="K1005" s="10">
        <v>0.38682210937307959</v>
      </c>
      <c r="L1005" s="247">
        <f t="shared" si="139"/>
        <v>0.38682210937307959</v>
      </c>
      <c r="M1005" s="10">
        <f t="shared" si="135"/>
        <v>101.69736867991379</v>
      </c>
      <c r="N1005" s="83">
        <f t="shared" si="140"/>
        <v>3.9617978020574533E-2</v>
      </c>
    </row>
    <row r="1006" spans="1:14">
      <c r="A1006" s="9">
        <f t="shared" si="141"/>
        <v>49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142"/>
        <v>4180</v>
      </c>
      <c r="G1006" s="11">
        <f>2/236772.34*F1006</f>
        <v>3.530817831170651E-2</v>
      </c>
      <c r="H1006" s="18">
        <f t="shared" si="137"/>
        <v>94.57401485325525</v>
      </c>
      <c r="I1006" s="10">
        <f t="shared" si="138"/>
        <v>34.774865261541954</v>
      </c>
      <c r="J1006" s="10">
        <v>35.6243701101235</v>
      </c>
      <c r="K1006" s="10">
        <v>0.62989790108084409</v>
      </c>
      <c r="L1006" s="247">
        <f t="shared" si="139"/>
        <v>0.62989790108084409</v>
      </c>
      <c r="M1006" s="10">
        <f t="shared" si="135"/>
        <v>165.60314812600154</v>
      </c>
      <c r="N1006" s="83">
        <f t="shared" si="140"/>
        <v>3.9617978020574533E-2</v>
      </c>
    </row>
    <row r="1007" spans="1:14">
      <c r="A1007" s="9">
        <f t="shared" si="141"/>
        <v>50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142"/>
        <v>4185.3</v>
      </c>
      <c r="G1007" s="11">
        <f>2/236772.34*F1007</f>
        <v>3.5352947054541929E-2</v>
      </c>
      <c r="H1007" s="18">
        <f t="shared" si="137"/>
        <v>94.693929274002201</v>
      </c>
      <c r="I1007" s="10">
        <f t="shared" si="138"/>
        <v>34.818957794050611</v>
      </c>
      <c r="J1007" s="10">
        <v>35.66953976600476</v>
      </c>
      <c r="K1007" s="10">
        <v>0.63069657545302804</v>
      </c>
      <c r="L1007" s="247">
        <f t="shared" si="139"/>
        <v>0.63069657545302804</v>
      </c>
      <c r="M1007" s="10">
        <f t="shared" si="135"/>
        <v>165.81312340951058</v>
      </c>
      <c r="N1007" s="83">
        <f t="shared" si="140"/>
        <v>3.9617978020574526E-2</v>
      </c>
    </row>
    <row r="1008" spans="1:14">
      <c r="A1008" s="9">
        <f t="shared" si="141"/>
        <v>51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142"/>
        <v>70.5</v>
      </c>
      <c r="G1008" s="11">
        <f>2/236772.34*F1008</f>
        <v>5.9550874903715524E-4</v>
      </c>
      <c r="H1008" s="18">
        <f>G1008*$H$2</f>
        <v>1.5950880495584916</v>
      </c>
      <c r="I1008" s="10">
        <f t="shared" si="138"/>
        <v>0.58651387582265735</v>
      </c>
      <c r="J1008" s="10">
        <v>0.60084164898653269</v>
      </c>
      <c r="K1008" s="10">
        <v>1.062387608282285E-2</v>
      </c>
      <c r="L1008" s="247">
        <f t="shared" si="139"/>
        <v>1.062387608282285E-2</v>
      </c>
      <c r="M1008" s="10">
        <f t="shared" si="135"/>
        <v>2.7930674504505051</v>
      </c>
      <c r="N1008" s="83">
        <f t="shared" si="140"/>
        <v>3.961797802057454E-2</v>
      </c>
    </row>
    <row r="1009" spans="1:14">
      <c r="A1009" s="9">
        <f t="shared" si="141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 t="shared" si="142"/>
        <v>12677.6</v>
      </c>
      <c r="G1009" s="11">
        <v>0</v>
      </c>
      <c r="H1009" s="18">
        <f>G1009*$H$2</f>
        <v>0</v>
      </c>
      <c r="I1009" s="10">
        <f t="shared" si="138"/>
        <v>0</v>
      </c>
      <c r="J1009" s="10">
        <v>0</v>
      </c>
      <c r="K1009" s="10">
        <v>0</v>
      </c>
      <c r="L1009" s="247">
        <f t="shared" si="139"/>
        <v>0</v>
      </c>
      <c r="M1009" s="10">
        <f t="shared" si="135"/>
        <v>0</v>
      </c>
      <c r="N1009" s="83">
        <f t="shared" si="140"/>
        <v>0</v>
      </c>
    </row>
    <row r="1010" spans="1:14">
      <c r="A1010" s="9">
        <f t="shared" si="141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 t="shared" si="142"/>
        <v>1215.9000000000001</v>
      </c>
      <c r="G1010" s="11">
        <v>0</v>
      </c>
      <c r="H1010" s="18">
        <f>G1010*$H$2</f>
        <v>0</v>
      </c>
      <c r="I1010" s="10">
        <f t="shared" si="138"/>
        <v>0</v>
      </c>
      <c r="J1010" s="10">
        <v>0</v>
      </c>
      <c r="K1010" s="10">
        <v>0</v>
      </c>
      <c r="L1010" s="247">
        <f t="shared" si="139"/>
        <v>0</v>
      </c>
      <c r="M1010" s="10">
        <f t="shared" si="135"/>
        <v>0</v>
      </c>
      <c r="N1010" s="83">
        <f t="shared" si="140"/>
        <v>0</v>
      </c>
    </row>
    <row r="1011" spans="1:14">
      <c r="A1011" s="9"/>
      <c r="B1011" s="17" t="s">
        <v>576</v>
      </c>
      <c r="C1011" s="13">
        <f>SUM(C958:C1010)</f>
        <v>229455.35999999993</v>
      </c>
      <c r="D1011" s="13">
        <f t="shared" ref="D1011:J1011" si="143">SUM(D958:D1010)</f>
        <v>1185.73</v>
      </c>
      <c r="E1011" s="13">
        <f t="shared" si="143"/>
        <v>827.09999999999991</v>
      </c>
      <c r="F1011" s="13">
        <f t="shared" si="143"/>
        <v>231468.18999999994</v>
      </c>
      <c r="G1011" s="13">
        <f t="shared" si="143"/>
        <v>0.63628628507670715</v>
      </c>
      <c r="H1011" s="13">
        <f t="shared" si="143"/>
        <v>1704.3119031665121</v>
      </c>
      <c r="I1011" s="13">
        <f t="shared" si="143"/>
        <v>626.67548679432662</v>
      </c>
      <c r="J1011" s="13">
        <f t="shared" si="143"/>
        <v>655.15112993343939</v>
      </c>
      <c r="K1011" s="13"/>
      <c r="L1011" s="13">
        <f>SUM(L958:L1008)</f>
        <v>11.351347325768456</v>
      </c>
      <c r="M1011" s="15">
        <f>H1011+I1011+J1011+L1011</f>
        <v>2997.4898672200466</v>
      </c>
      <c r="N1011" s="97">
        <f t="shared" si="140"/>
        <v>1.2949899799277159E-2</v>
      </c>
    </row>
    <row r="1012" spans="1:14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11"/>
    </row>
    <row r="1013" spans="1:14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71" si="144">C1013+D1013+E1013</f>
        <v>209.7</v>
      </c>
      <c r="G1013" s="11">
        <f>1/215034.34*F1013</f>
        <v>9.7519307846365372E-4</v>
      </c>
      <c r="H1013" s="18">
        <f t="shared" ref="H1013:H1075" si="145">G1013*$O$2</f>
        <v>2.2898118598173669</v>
      </c>
      <c r="I1013" s="10">
        <f t="shared" ref="I1013:I1071" si="146">H1013*0.3677</f>
        <v>0.84196382085484589</v>
      </c>
      <c r="J1013" s="10">
        <v>0.86253565342168148</v>
      </c>
      <c r="K1013" s="10">
        <v>1.7397444519791583E-2</v>
      </c>
      <c r="L1013" s="247">
        <f t="shared" ref="L1013:L1076" si="147">K1013*$L$2</f>
        <v>1.7397444519791583E-2</v>
      </c>
      <c r="M1013" s="10">
        <f t="shared" ref="M1013:M1071" si="148">H1013+I1013+J1013+L1013</f>
        <v>4.011708778613686</v>
      </c>
      <c r="N1013" s="11">
        <f t="shared" ref="N1013:N1071" si="149">M1013/F1013</f>
        <v>1.9130704714419106E-2</v>
      </c>
    </row>
    <row r="1014" spans="1:14">
      <c r="A1014" s="9">
        <f t="shared" ref="A1014:A1077" si="150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144"/>
        <v>306</v>
      </c>
      <c r="G1014" s="11">
        <f t="shared" ref="G1014:G1076" si="151">1/215034.34*F1014</f>
        <v>1.4230285265134862E-3</v>
      </c>
      <c r="H1014" s="18">
        <f t="shared" si="145"/>
        <v>3.3413563619652566</v>
      </c>
      <c r="I1014" s="10">
        <f t="shared" si="146"/>
        <v>1.228616734294625</v>
      </c>
      <c r="J1014" s="10">
        <v>1.2668620946775295</v>
      </c>
      <c r="K1014" s="10">
        <v>2.5386828913000595E-2</v>
      </c>
      <c r="L1014" s="247">
        <f t="shared" si="147"/>
        <v>2.5386828913000595E-2</v>
      </c>
      <c r="M1014" s="10">
        <f t="shared" si="148"/>
        <v>5.862222019850412</v>
      </c>
      <c r="N1014" s="11">
        <f t="shared" si="149"/>
        <v>1.9157588300164743E-2</v>
      </c>
    </row>
    <row r="1015" spans="1:14">
      <c r="A1015" s="9">
        <f t="shared" si="150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144"/>
        <v>419.5</v>
      </c>
      <c r="G1015" s="11">
        <f t="shared" si="151"/>
        <v>1.950851198929436E-3</v>
      </c>
      <c r="H1015" s="18">
        <f t="shared" si="145"/>
        <v>4.5807156661582518</v>
      </c>
      <c r="I1015" s="10">
        <f t="shared" si="146"/>
        <v>1.6843291504463893</v>
      </c>
      <c r="J1015" s="10">
        <v>1.7254826257052711</v>
      </c>
      <c r="K1015" s="10">
        <v>3.4803185388901141E-2</v>
      </c>
      <c r="L1015" s="247">
        <f t="shared" si="147"/>
        <v>3.4803185388901141E-2</v>
      </c>
      <c r="M1015" s="10">
        <f t="shared" si="148"/>
        <v>8.0253306276988141</v>
      </c>
      <c r="N1015" s="11">
        <f t="shared" si="149"/>
        <v>1.9130704714419106E-2</v>
      </c>
    </row>
    <row r="1016" spans="1:14">
      <c r="A1016" s="9">
        <f t="shared" si="150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144"/>
        <v>734.75</v>
      </c>
      <c r="G1016" s="11">
        <f t="shared" si="151"/>
        <v>3.4168961106398167E-3</v>
      </c>
      <c r="H1016" s="18">
        <f t="shared" si="145"/>
        <v>8.0230770815489283</v>
      </c>
      <c r="I1016" s="10">
        <f t="shared" si="146"/>
        <v>2.9500854428855412</v>
      </c>
      <c r="J1016" s="10">
        <v>3.0042729673781405</v>
      </c>
      <c r="K1016" s="10">
        <v>6.0957426613814328E-2</v>
      </c>
      <c r="L1016" s="247">
        <f t="shared" si="147"/>
        <v>6.0957426613814328E-2</v>
      </c>
      <c r="M1016" s="10">
        <f t="shared" si="148"/>
        <v>14.038392918426425</v>
      </c>
      <c r="N1016" s="11">
        <f t="shared" si="149"/>
        <v>1.9106353070331983E-2</v>
      </c>
    </row>
    <row r="1017" spans="1:14">
      <c r="A1017" s="9">
        <f t="shared" si="150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144"/>
        <v>737</v>
      </c>
      <c r="G1017" s="11">
        <f t="shared" si="151"/>
        <v>3.4273595556877103E-3</v>
      </c>
      <c r="H1017" s="18">
        <f t="shared" si="145"/>
        <v>8.0476458783280851</v>
      </c>
      <c r="I1017" s="10">
        <f t="shared" si="146"/>
        <v>2.9591193894612373</v>
      </c>
      <c r="J1017" s="10">
        <v>3.0231936350259221</v>
      </c>
      <c r="K1017" s="10">
        <v>6.1144094473468753E-2</v>
      </c>
      <c r="L1017" s="247">
        <f t="shared" si="147"/>
        <v>6.1144094473468753E-2</v>
      </c>
      <c r="M1017" s="10">
        <f t="shared" si="148"/>
        <v>14.091102997288715</v>
      </c>
      <c r="N1017" s="11">
        <f t="shared" si="149"/>
        <v>1.9119542737162435E-2</v>
      </c>
    </row>
    <row r="1018" spans="1:14">
      <c r="A1018" s="9">
        <f t="shared" si="150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144"/>
        <v>839.8</v>
      </c>
      <c r="G1018" s="11">
        <f t="shared" si="151"/>
        <v>3.9054227338759006E-3</v>
      </c>
      <c r="H1018" s="18">
        <f t="shared" si="145"/>
        <v>9.1701669045046472</v>
      </c>
      <c r="I1018" s="10">
        <f t="shared" si="146"/>
        <v>3.3718703707863589</v>
      </c>
      <c r="J1018" s="10">
        <v>3.4456181062057349</v>
      </c>
      <c r="K1018" s="10">
        <v>6.967274157234607E-2</v>
      </c>
      <c r="L1018" s="247">
        <f t="shared" si="147"/>
        <v>6.967274157234607E-2</v>
      </c>
      <c r="M1018" s="10">
        <f t="shared" si="148"/>
        <v>16.057328123069087</v>
      </c>
      <c r="N1018" s="11">
        <f t="shared" si="149"/>
        <v>1.9120419293961764E-2</v>
      </c>
    </row>
    <row r="1019" spans="1:14">
      <c r="A1019" s="9">
        <f t="shared" si="150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144"/>
        <v>410.1</v>
      </c>
      <c r="G1019" s="11">
        <f t="shared" si="151"/>
        <v>1.9071372507293487E-3</v>
      </c>
      <c r="H1019" s="18">
        <f t="shared" si="145"/>
        <v>4.4780726929475545</v>
      </c>
      <c r="I1019" s="10">
        <f t="shared" si="146"/>
        <v>1.6465873291968158</v>
      </c>
      <c r="J1019" s="10">
        <v>1.6868186526858922</v>
      </c>
      <c r="K1019" s="10">
        <v>3.4023328553011579E-2</v>
      </c>
      <c r="L1019" s="247">
        <f t="shared" si="147"/>
        <v>3.4023328553011579E-2</v>
      </c>
      <c r="M1019" s="10">
        <f t="shared" si="148"/>
        <v>7.8455020033832739</v>
      </c>
      <c r="N1019" s="11">
        <f t="shared" si="149"/>
        <v>1.9130704714419102E-2</v>
      </c>
    </row>
    <row r="1020" spans="1:14">
      <c r="A1020" s="9">
        <f t="shared" si="150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144"/>
        <v>364.6</v>
      </c>
      <c r="G1020" s="11">
        <f t="shared" si="151"/>
        <v>1.6955431397608401E-3</v>
      </c>
      <c r="H1020" s="18">
        <f t="shared" si="145"/>
        <v>3.981237024746838</v>
      </c>
      <c r="I1020" s="10">
        <f t="shared" si="146"/>
        <v>1.4639008539994125</v>
      </c>
      <c r="J1020" s="10">
        <v>1.4996685705176205</v>
      </c>
      <c r="K1020" s="10">
        <v>3.0248489613333387E-2</v>
      </c>
      <c r="L1020" s="247">
        <f t="shared" si="147"/>
        <v>3.0248489613333387E-2</v>
      </c>
      <c r="M1020" s="10">
        <f t="shared" si="148"/>
        <v>6.9750549388772045</v>
      </c>
      <c r="N1020" s="11">
        <f t="shared" si="149"/>
        <v>1.9130704714419102E-2</v>
      </c>
    </row>
    <row r="1021" spans="1:14">
      <c r="A1021" s="9">
        <f t="shared" si="150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144"/>
        <v>753.65</v>
      </c>
      <c r="G1021" s="11">
        <f t="shared" si="151"/>
        <v>3.5047890490421201E-3</v>
      </c>
      <c r="H1021" s="18">
        <f t="shared" si="145"/>
        <v>8.2294549744938408</v>
      </c>
      <c r="I1021" s="10">
        <f t="shared" si="146"/>
        <v>3.0259705941213855</v>
      </c>
      <c r="J1021" s="10">
        <v>3.1321931334316186</v>
      </c>
      <c r="K1021" s="10">
        <v>6.2525436634911419E-2</v>
      </c>
      <c r="L1021" s="247">
        <f t="shared" si="147"/>
        <v>6.2525436634911419E-2</v>
      </c>
      <c r="M1021" s="10">
        <f t="shared" si="148"/>
        <v>14.450144138681758</v>
      </c>
      <c r="N1021" s="11">
        <f t="shared" si="149"/>
        <v>1.9173547586653961E-2</v>
      </c>
    </row>
    <row r="1022" spans="1:14">
      <c r="A1022" s="9">
        <f t="shared" si="150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144"/>
        <v>769.2</v>
      </c>
      <c r="G1022" s="11">
        <f t="shared" si="151"/>
        <v>3.5771030803731165E-3</v>
      </c>
      <c r="H1022" s="18">
        <f t="shared" si="145"/>
        <v>8.3992526589008989</v>
      </c>
      <c r="I1022" s="10">
        <f t="shared" si="146"/>
        <v>3.0884052026778606</v>
      </c>
      <c r="J1022" s="10">
        <v>3.1638646857985573</v>
      </c>
      <c r="K1022" s="10">
        <v>6.3815518953856398E-2</v>
      </c>
      <c r="L1022" s="247">
        <f t="shared" si="147"/>
        <v>6.3815518953856398E-2</v>
      </c>
      <c r="M1022" s="10">
        <f t="shared" si="148"/>
        <v>14.715338066331173</v>
      </c>
      <c r="N1022" s="11">
        <f t="shared" si="149"/>
        <v>1.9130704714419099E-2</v>
      </c>
    </row>
    <row r="1023" spans="1:14">
      <c r="A1023" s="9">
        <f t="shared" si="150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144"/>
        <v>373.5</v>
      </c>
      <c r="G1023" s="11">
        <f t="shared" si="151"/>
        <v>1.7369318779502847E-3</v>
      </c>
      <c r="H1023" s="18">
        <f t="shared" si="145"/>
        <v>4.0784202653399451</v>
      </c>
      <c r="I1023" s="10">
        <f t="shared" si="146"/>
        <v>1.4996351315654979</v>
      </c>
      <c r="J1023" s="10">
        <v>1.5362759492274585</v>
      </c>
      <c r="K1023" s="10">
        <v>3.098686470263308E-2</v>
      </c>
      <c r="L1023" s="247">
        <f t="shared" si="147"/>
        <v>3.098686470263308E-2</v>
      </c>
      <c r="M1023" s="10">
        <f t="shared" si="148"/>
        <v>7.1453182108355344</v>
      </c>
      <c r="N1023" s="11">
        <f t="shared" si="149"/>
        <v>1.9130704714419102E-2</v>
      </c>
    </row>
    <row r="1024" spans="1:14">
      <c r="A1024" s="9">
        <f t="shared" si="150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144"/>
        <v>331.8</v>
      </c>
      <c r="G1024" s="11">
        <f t="shared" si="151"/>
        <v>1.5430093630626625E-3</v>
      </c>
      <c r="H1024" s="18">
        <f t="shared" si="145"/>
        <v>3.6230785650329151</v>
      </c>
      <c r="I1024" s="10">
        <f t="shared" si="146"/>
        <v>1.332205988362603</v>
      </c>
      <c r="J1024" s="10">
        <v>1.364755983811702</v>
      </c>
      <c r="K1024" s="10">
        <v>2.7527287037037898E-2</v>
      </c>
      <c r="L1024" s="247">
        <f t="shared" si="147"/>
        <v>2.7527287037037898E-2</v>
      </c>
      <c r="M1024" s="10">
        <f t="shared" si="148"/>
        <v>6.3475678242442584</v>
      </c>
      <c r="N1024" s="11">
        <f t="shared" si="149"/>
        <v>1.9130704714419102E-2</v>
      </c>
    </row>
    <row r="1025" spans="1:14">
      <c r="A1025" s="9">
        <f t="shared" si="150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44"/>
        <v>4787.4799999999996</v>
      </c>
      <c r="G1025" s="11">
        <f t="shared" si="151"/>
        <v>2.2263792843505832E-2</v>
      </c>
      <c r="H1025" s="18">
        <f t="shared" si="145"/>
        <v>52.2767214241223</v>
      </c>
      <c r="I1025" s="10">
        <f t="shared" si="146"/>
        <v>19.222150467649772</v>
      </c>
      <c r="J1025" s="10">
        <v>19.728909211431066</v>
      </c>
      <c r="K1025" s="10">
        <v>0.39718606432814402</v>
      </c>
      <c r="L1025" s="247">
        <f t="shared" si="147"/>
        <v>0.39718606432814402</v>
      </c>
      <c r="M1025" s="10">
        <f t="shared" si="148"/>
        <v>91.624967167531281</v>
      </c>
      <c r="N1025" s="11">
        <f t="shared" si="149"/>
        <v>1.9138454294854765E-2</v>
      </c>
    </row>
    <row r="1026" spans="1:14">
      <c r="A1026" s="9">
        <f t="shared" si="150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144"/>
        <v>186.8</v>
      </c>
      <c r="G1026" s="11">
        <f t="shared" si="151"/>
        <v>8.6869845997620664E-4</v>
      </c>
      <c r="H1026" s="18">
        <f t="shared" si="145"/>
        <v>2.0397561059317315</v>
      </c>
      <c r="I1026" s="10">
        <f t="shared" si="146"/>
        <v>0.75001832015109771</v>
      </c>
      <c r="J1026" s="10">
        <v>0.76834363404468331</v>
      </c>
      <c r="K1026" s="10">
        <v>1.5497580525975526E-2</v>
      </c>
      <c r="L1026" s="247">
        <f t="shared" si="147"/>
        <v>1.5497580525975526E-2</v>
      </c>
      <c r="M1026" s="10">
        <f t="shared" si="148"/>
        <v>3.5736156406534878</v>
      </c>
      <c r="N1026" s="11">
        <f t="shared" si="149"/>
        <v>1.9130704714419099E-2</v>
      </c>
    </row>
    <row r="1027" spans="1:14">
      <c r="A1027" s="9">
        <f t="shared" si="150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144"/>
        <v>196.8</v>
      </c>
      <c r="G1027" s="11">
        <f t="shared" si="151"/>
        <v>9.1520266018906568E-4</v>
      </c>
      <c r="H1027" s="18">
        <f t="shared" si="145"/>
        <v>2.1489507582835374</v>
      </c>
      <c r="I1027" s="10">
        <f t="shared" si="146"/>
        <v>0.79016919382085682</v>
      </c>
      <c r="J1027" s="10">
        <v>0.80947552023551228</v>
      </c>
      <c r="K1027" s="10">
        <v>1.6327215457772933E-2</v>
      </c>
      <c r="L1027" s="247">
        <f t="shared" si="147"/>
        <v>1.6327215457772933E-2</v>
      </c>
      <c r="M1027" s="10">
        <f t="shared" si="148"/>
        <v>3.7649226877976796</v>
      </c>
      <c r="N1027" s="11">
        <f t="shared" si="149"/>
        <v>1.9130704714419102E-2</v>
      </c>
    </row>
    <row r="1028" spans="1:14">
      <c r="A1028" s="9">
        <f t="shared" si="150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144"/>
        <v>144.1</v>
      </c>
      <c r="G1028" s="11">
        <f t="shared" si="151"/>
        <v>6.7012552506729849E-4</v>
      </c>
      <c r="H1028" s="18">
        <f t="shared" si="145"/>
        <v>1.5734949403895209</v>
      </c>
      <c r="I1028" s="10">
        <f t="shared" si="146"/>
        <v>0.57857408958122691</v>
      </c>
      <c r="J1028" s="10">
        <v>0.59271048000984405</v>
      </c>
      <c r="K1028" s="10">
        <v>1.1955039367200606E-2</v>
      </c>
      <c r="L1028" s="247">
        <f t="shared" si="147"/>
        <v>1.1955039367200606E-2</v>
      </c>
      <c r="M1028" s="10">
        <f t="shared" si="148"/>
        <v>2.7567345493477924</v>
      </c>
      <c r="N1028" s="11">
        <f t="shared" si="149"/>
        <v>1.9130704714419102E-2</v>
      </c>
    </row>
    <row r="1029" spans="1:14">
      <c r="A1029" s="9">
        <f t="shared" si="150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144"/>
        <v>194.1</v>
      </c>
      <c r="G1029" s="11">
        <f t="shared" si="151"/>
        <v>9.026465261315937E-4</v>
      </c>
      <c r="H1029" s="18">
        <f t="shared" si="145"/>
        <v>2.1194682021485498</v>
      </c>
      <c r="I1029" s="10">
        <f t="shared" si="146"/>
        <v>0.77932845793002181</v>
      </c>
      <c r="J1029" s="10">
        <v>0.79836991096398846</v>
      </c>
      <c r="K1029" s="10">
        <v>1.6103214026187633E-2</v>
      </c>
      <c r="L1029" s="247">
        <f t="shared" si="147"/>
        <v>1.6103214026187633E-2</v>
      </c>
      <c r="M1029" s="10">
        <f t="shared" si="148"/>
        <v>3.7132697850687477</v>
      </c>
      <c r="N1029" s="11">
        <f t="shared" si="149"/>
        <v>1.9130704714419102E-2</v>
      </c>
    </row>
    <row r="1030" spans="1:14">
      <c r="A1030" s="9">
        <f t="shared" si="150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144"/>
        <v>130.5</v>
      </c>
      <c r="G1030" s="11">
        <f t="shared" si="151"/>
        <v>6.0687981277781028E-4</v>
      </c>
      <c r="H1030" s="18">
        <f t="shared" si="145"/>
        <v>1.4249902131910652</v>
      </c>
      <c r="I1030" s="10">
        <f t="shared" si="146"/>
        <v>0.52396890139035468</v>
      </c>
      <c r="J1030" s="10">
        <v>0.61656697400052485</v>
      </c>
      <c r="K1030" s="10">
        <v>1.0826735859956135E-2</v>
      </c>
      <c r="L1030" s="247">
        <f t="shared" si="147"/>
        <v>1.0826735859956135E-2</v>
      </c>
      <c r="M1030" s="10">
        <f t="shared" si="148"/>
        <v>2.5763528244419009</v>
      </c>
      <c r="N1030" s="11">
        <f t="shared" si="149"/>
        <v>1.974216723710269E-2</v>
      </c>
    </row>
    <row r="1031" spans="1:14">
      <c r="A1031" s="9">
        <f t="shared" si="150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144"/>
        <v>137.6</v>
      </c>
      <c r="G1031" s="11">
        <f t="shared" si="151"/>
        <v>6.3989779492894011E-4</v>
      </c>
      <c r="H1031" s="18">
        <f t="shared" si="145"/>
        <v>1.5025184163608472</v>
      </c>
      <c r="I1031" s="10">
        <f t="shared" si="146"/>
        <v>0.5524760216958835</v>
      </c>
      <c r="J1031" s="10">
        <v>0.56597475398580521</v>
      </c>
      <c r="K1031" s="10">
        <v>1.1415776661532291E-2</v>
      </c>
      <c r="L1031" s="247">
        <f t="shared" si="147"/>
        <v>1.1415776661532291E-2</v>
      </c>
      <c r="M1031" s="10">
        <f t="shared" si="148"/>
        <v>2.6323849687040681</v>
      </c>
      <c r="N1031" s="11">
        <f t="shared" si="149"/>
        <v>1.9130704714419102E-2</v>
      </c>
    </row>
    <row r="1032" spans="1:14">
      <c r="A1032" s="9">
        <f t="shared" si="150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144"/>
        <v>136.69999999999999</v>
      </c>
      <c r="G1032" s="11">
        <f t="shared" si="151"/>
        <v>6.3571241690978282E-4</v>
      </c>
      <c r="H1032" s="18">
        <f t="shared" si="145"/>
        <v>1.4926908976491846</v>
      </c>
      <c r="I1032" s="10">
        <f t="shared" si="146"/>
        <v>0.54886244306560528</v>
      </c>
      <c r="J1032" s="10">
        <v>0.56597475398580521</v>
      </c>
      <c r="K1032" s="10">
        <v>1.1341109517670525E-2</v>
      </c>
      <c r="L1032" s="247">
        <f t="shared" si="147"/>
        <v>1.1341109517670525E-2</v>
      </c>
      <c r="M1032" s="10">
        <f t="shared" si="148"/>
        <v>2.6188692042182655</v>
      </c>
      <c r="N1032" s="11">
        <f t="shared" si="149"/>
        <v>1.9157784961362587E-2</v>
      </c>
    </row>
    <row r="1033" spans="1:14">
      <c r="A1033" s="9">
        <f t="shared" si="150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144"/>
        <v>231.7</v>
      </c>
      <c r="G1033" s="11">
        <f t="shared" si="151"/>
        <v>1.0775023189319435E-3</v>
      </c>
      <c r="H1033" s="18">
        <f t="shared" si="145"/>
        <v>2.5300400949913393</v>
      </c>
      <c r="I1033" s="10">
        <f t="shared" si="146"/>
        <v>0.93029574292831552</v>
      </c>
      <c r="J1033" s="10">
        <v>0.95302580304150486</v>
      </c>
      <c r="K1033" s="10">
        <v>1.9222641369745871E-2</v>
      </c>
      <c r="L1033" s="247">
        <f t="shared" si="147"/>
        <v>1.9222641369745871E-2</v>
      </c>
      <c r="M1033" s="10">
        <f t="shared" si="148"/>
        <v>4.4325842823309056</v>
      </c>
      <c r="N1033" s="11">
        <f t="shared" si="149"/>
        <v>1.9130704714419102E-2</v>
      </c>
    </row>
    <row r="1034" spans="1:14">
      <c r="A1034" s="9">
        <f t="shared" si="150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144"/>
        <v>221.2</v>
      </c>
      <c r="G1034" s="11">
        <f t="shared" si="151"/>
        <v>1.0286729087084416E-3</v>
      </c>
      <c r="H1034" s="18">
        <f t="shared" si="145"/>
        <v>2.4153857100219436</v>
      </c>
      <c r="I1034" s="10">
        <f t="shared" si="146"/>
        <v>0.88813732557506875</v>
      </c>
      <c r="J1034" s="10">
        <v>0.90983732254113459</v>
      </c>
      <c r="K1034" s="10">
        <v>1.83515246913586E-2</v>
      </c>
      <c r="L1034" s="247">
        <f t="shared" si="147"/>
        <v>1.83515246913586E-2</v>
      </c>
      <c r="M1034" s="10">
        <f t="shared" si="148"/>
        <v>4.2317118828295053</v>
      </c>
      <c r="N1034" s="11">
        <f t="shared" si="149"/>
        <v>1.9130704714419102E-2</v>
      </c>
    </row>
    <row r="1035" spans="1:14">
      <c r="A1035" s="9">
        <f t="shared" si="150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144"/>
        <v>275.3</v>
      </c>
      <c r="G1035" s="11">
        <f t="shared" si="151"/>
        <v>1.2802606318600091E-3</v>
      </c>
      <c r="H1035" s="18">
        <f t="shared" si="145"/>
        <v>3.0061287792452127</v>
      </c>
      <c r="I1035" s="10">
        <f t="shared" si="146"/>
        <v>1.1053535521284648</v>
      </c>
      <c r="J1035" s="10">
        <v>1.1323608268335188</v>
      </c>
      <c r="K1035" s="10">
        <v>2.2839849672382562E-2</v>
      </c>
      <c r="L1035" s="247">
        <f t="shared" si="147"/>
        <v>2.2839849672382562E-2</v>
      </c>
      <c r="M1035" s="10">
        <f t="shared" si="148"/>
        <v>5.2666830078795792</v>
      </c>
      <c r="N1035" s="11">
        <f t="shared" si="149"/>
        <v>1.9130704714419102E-2</v>
      </c>
    </row>
    <row r="1036" spans="1:14">
      <c r="A1036" s="9">
        <f t="shared" si="150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144"/>
        <v>332.45</v>
      </c>
      <c r="G1036" s="11">
        <f t="shared" si="151"/>
        <v>1.5460321360764983E-3</v>
      </c>
      <c r="H1036" s="18">
        <f t="shared" si="145"/>
        <v>3.6301762174357823</v>
      </c>
      <c r="I1036" s="10">
        <f t="shared" si="146"/>
        <v>1.3348157951511372</v>
      </c>
      <c r="J1036" s="10">
        <v>1.3674295564141059</v>
      </c>
      <c r="K1036" s="10">
        <v>2.758121330760473E-2</v>
      </c>
      <c r="L1036" s="247">
        <f t="shared" si="147"/>
        <v>2.758121330760473E-2</v>
      </c>
      <c r="M1036" s="10">
        <f t="shared" si="148"/>
        <v>6.3600027823086309</v>
      </c>
      <c r="N1036" s="11">
        <f t="shared" si="149"/>
        <v>1.9130704714419106E-2</v>
      </c>
    </row>
    <row r="1037" spans="1:14">
      <c r="A1037" s="9">
        <f t="shared" si="150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144"/>
        <v>122.2</v>
      </c>
      <c r="G1037" s="11">
        <f t="shared" si="151"/>
        <v>5.6828132660113732E-4</v>
      </c>
      <c r="H1037" s="18">
        <f t="shared" si="145"/>
        <v>1.3343586517390664</v>
      </c>
      <c r="I1037" s="10">
        <f t="shared" si="146"/>
        <v>0.49064367624445476</v>
      </c>
      <c r="J1037" s="10">
        <v>0.50263164925192882</v>
      </c>
      <c r="K1037" s="10">
        <v>1.013813886656429E-2</v>
      </c>
      <c r="L1037" s="247">
        <f t="shared" si="147"/>
        <v>1.013813886656429E-2</v>
      </c>
      <c r="M1037" s="10">
        <f t="shared" si="148"/>
        <v>2.3377721161020144</v>
      </c>
      <c r="N1037" s="11">
        <f t="shared" si="149"/>
        <v>1.9130704714419102E-2</v>
      </c>
    </row>
    <row r="1038" spans="1:14">
      <c r="A1038" s="9">
        <f t="shared" si="150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144"/>
        <v>94.6</v>
      </c>
      <c r="G1038" s="11">
        <f t="shared" si="151"/>
        <v>4.3992973401364634E-4</v>
      </c>
      <c r="H1038" s="18">
        <f t="shared" si="145"/>
        <v>1.0329814112480824</v>
      </c>
      <c r="I1038" s="10">
        <f t="shared" si="146"/>
        <v>0.37982726491591995</v>
      </c>
      <c r="J1038" s="10">
        <v>0.38910764336524106</v>
      </c>
      <c r="K1038" s="10">
        <v>7.8483464548034509E-3</v>
      </c>
      <c r="L1038" s="247">
        <f t="shared" si="147"/>
        <v>7.8483464548034509E-3</v>
      </c>
      <c r="M1038" s="10">
        <f t="shared" si="148"/>
        <v>1.8097646659840467</v>
      </c>
      <c r="N1038" s="11">
        <f t="shared" si="149"/>
        <v>1.9130704714419099E-2</v>
      </c>
    </row>
    <row r="1039" spans="1:14">
      <c r="A1039" s="9">
        <f t="shared" si="150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144"/>
        <v>208</v>
      </c>
      <c r="G1039" s="11">
        <f t="shared" si="151"/>
        <v>9.6728736442746775E-4</v>
      </c>
      <c r="H1039" s="18">
        <f t="shared" si="145"/>
        <v>2.2712487689175598</v>
      </c>
      <c r="I1039" s="10">
        <f t="shared" si="146"/>
        <v>0.83513817233098675</v>
      </c>
      <c r="J1039" s="10">
        <v>0.85554323276924071</v>
      </c>
      <c r="K1039" s="10">
        <v>1.7256406581386025E-2</v>
      </c>
      <c r="L1039" s="247">
        <f t="shared" si="147"/>
        <v>1.7256406581386025E-2</v>
      </c>
      <c r="M1039" s="10">
        <f t="shared" si="148"/>
        <v>3.9791865805991731</v>
      </c>
      <c r="N1039" s="11">
        <f t="shared" si="149"/>
        <v>1.9130704714419102E-2</v>
      </c>
    </row>
    <row r="1040" spans="1:14">
      <c r="A1040" s="9">
        <f t="shared" si="150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144"/>
        <v>141</v>
      </c>
      <c r="G1040" s="11">
        <f t="shared" si="151"/>
        <v>6.5570922300131227E-4</v>
      </c>
      <c r="H1040" s="18">
        <f t="shared" si="145"/>
        <v>1.5396445981604612</v>
      </c>
      <c r="I1040" s="10">
        <f t="shared" si="146"/>
        <v>0.56612731874360167</v>
      </c>
      <c r="J1040" s="10">
        <v>0.57995959529068708</v>
      </c>
      <c r="K1040" s="10">
        <v>1.1697852538343411E-2</v>
      </c>
      <c r="L1040" s="247">
        <f t="shared" si="147"/>
        <v>1.1697852538343411E-2</v>
      </c>
      <c r="M1040" s="10">
        <f t="shared" si="148"/>
        <v>2.6974293647330931</v>
      </c>
      <c r="N1040" s="11">
        <f t="shared" si="149"/>
        <v>1.9130704714419099E-2</v>
      </c>
    </row>
    <row r="1041" spans="1:14">
      <c r="A1041" s="9">
        <f t="shared" si="150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44"/>
        <v>4122.1499999999996</v>
      </c>
      <c r="G1041" s="11">
        <f t="shared" si="151"/>
        <v>1.9169728890743681E-2</v>
      </c>
      <c r="H1041" s="18">
        <f t="shared" si="145"/>
        <v>45.011673619199605</v>
      </c>
      <c r="I1041" s="10">
        <f t="shared" si="146"/>
        <v>16.550792389779698</v>
      </c>
      <c r="J1041" s="10">
        <v>16.91343160166883</v>
      </c>
      <c r="K1041" s="10">
        <v>0.34198796341086724</v>
      </c>
      <c r="L1041" s="247">
        <f t="shared" si="147"/>
        <v>0.34198796341086724</v>
      </c>
      <c r="M1041" s="10">
        <f t="shared" si="148"/>
        <v>78.817885574059005</v>
      </c>
      <c r="N1041" s="11">
        <f t="shared" si="149"/>
        <v>1.9120576780092675E-2</v>
      </c>
    </row>
    <row r="1042" spans="1:14">
      <c r="A1042" s="9">
        <f t="shared" si="150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44"/>
        <v>382.3</v>
      </c>
      <c r="G1042" s="11">
        <f t="shared" si="151"/>
        <v>1.7778555741376006E-3</v>
      </c>
      <c r="H1042" s="18">
        <f t="shared" si="145"/>
        <v>4.1745115594095346</v>
      </c>
      <c r="I1042" s="10">
        <f t="shared" si="146"/>
        <v>1.534967900394886</v>
      </c>
      <c r="J1042" s="10">
        <v>1.5724720090753879</v>
      </c>
      <c r="K1042" s="10">
        <v>3.1716943442614796E-2</v>
      </c>
      <c r="L1042" s="247">
        <f t="shared" si="147"/>
        <v>3.1716943442614796E-2</v>
      </c>
      <c r="M1042" s="10">
        <f t="shared" si="148"/>
        <v>7.3136684123224232</v>
      </c>
      <c r="N1042" s="11">
        <f t="shared" si="149"/>
        <v>1.9130704714419102E-2</v>
      </c>
    </row>
    <row r="1043" spans="1:14">
      <c r="A1043" s="9">
        <f t="shared" si="150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44"/>
        <v>377.25</v>
      </c>
      <c r="G1043" s="11">
        <f t="shared" si="151"/>
        <v>1.7543709530301068E-3</v>
      </c>
      <c r="H1043" s="18">
        <f t="shared" si="145"/>
        <v>4.1193682599718722</v>
      </c>
      <c r="I1043" s="10">
        <f t="shared" si="146"/>
        <v>1.5146917091916574</v>
      </c>
      <c r="J1043" s="10">
        <v>1.5517004065490192</v>
      </c>
      <c r="K1043" s="10">
        <v>3.1297977802057106E-2</v>
      </c>
      <c r="L1043" s="247">
        <f t="shared" si="147"/>
        <v>3.1297977802057106E-2</v>
      </c>
      <c r="M1043" s="10">
        <f t="shared" si="148"/>
        <v>7.2170583535146067</v>
      </c>
      <c r="N1043" s="11">
        <f t="shared" si="149"/>
        <v>1.9130704714419102E-2</v>
      </c>
    </row>
    <row r="1044" spans="1:14">
      <c r="A1044" s="9">
        <f t="shared" si="150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44"/>
        <v>1464.75</v>
      </c>
      <c r="G1044" s="11">
        <f t="shared" si="151"/>
        <v>6.8117027261785255E-3</v>
      </c>
      <c r="H1044" s="18">
        <f t="shared" si="145"/>
        <v>15.994286703230749</v>
      </c>
      <c r="I1044" s="10">
        <f t="shared" si="146"/>
        <v>5.8810992207779469</v>
      </c>
      <c r="J1044" s="10">
        <v>6.154564130733724</v>
      </c>
      <c r="K1044" s="10">
        <v>0.12152077663502489</v>
      </c>
      <c r="L1044" s="247">
        <f t="shared" si="147"/>
        <v>0.12152077663502489</v>
      </c>
      <c r="M1044" s="10">
        <f t="shared" si="148"/>
        <v>28.151470831377445</v>
      </c>
      <c r="N1044" s="11">
        <f t="shared" si="149"/>
        <v>1.9219300789470862E-2</v>
      </c>
    </row>
    <row r="1045" spans="1:14">
      <c r="A1045" s="9">
        <f t="shared" si="150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144"/>
        <v>363</v>
      </c>
      <c r="G1045" s="11">
        <f t="shared" si="151"/>
        <v>1.6881024677267826E-3</v>
      </c>
      <c r="H1045" s="18">
        <f t="shared" si="145"/>
        <v>3.9637658803705489</v>
      </c>
      <c r="I1045" s="10">
        <f t="shared" si="146"/>
        <v>1.4574767142122509</v>
      </c>
      <c r="J1045" s="10">
        <v>1.4996685705176205</v>
      </c>
      <c r="K1045" s="10">
        <v>3.0115748024245801E-2</v>
      </c>
      <c r="L1045" s="247">
        <f t="shared" si="147"/>
        <v>3.0115748024245801E-2</v>
      </c>
      <c r="M1045" s="10">
        <f t="shared" si="148"/>
        <v>6.9510269131246663</v>
      </c>
      <c r="N1045" s="11">
        <f t="shared" si="149"/>
        <v>1.9148834471417815E-2</v>
      </c>
    </row>
    <row r="1046" spans="1:14">
      <c r="A1046" s="9">
        <f t="shared" si="150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144"/>
        <v>356.7</v>
      </c>
      <c r="G1046" s="11">
        <f t="shared" si="151"/>
        <v>1.6588048215926813E-3</v>
      </c>
      <c r="H1046" s="18">
        <f t="shared" si="145"/>
        <v>3.8949732493889111</v>
      </c>
      <c r="I1046" s="10">
        <f t="shared" si="146"/>
        <v>1.4321816638003027</v>
      </c>
      <c r="J1046" s="10">
        <v>1.4976119762080795</v>
      </c>
      <c r="K1046" s="10">
        <v>2.9593078017213434E-2</v>
      </c>
      <c r="L1046" s="247">
        <f t="shared" si="147"/>
        <v>2.9593078017213434E-2</v>
      </c>
      <c r="M1046" s="10">
        <f t="shared" si="148"/>
        <v>6.8543599674145064</v>
      </c>
      <c r="N1046" s="11">
        <f t="shared" si="149"/>
        <v>1.9216035793144116E-2</v>
      </c>
    </row>
    <row r="1047" spans="1:14">
      <c r="A1047" s="9">
        <f t="shared" si="150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44"/>
        <v>3174</v>
      </c>
      <c r="G1047" s="11">
        <f t="shared" si="151"/>
        <v>1.4760433147561454E-2</v>
      </c>
      <c r="H1047" s="18">
        <f t="shared" si="145"/>
        <v>34.658382656463147</v>
      </c>
      <c r="I1047" s="10">
        <f t="shared" si="146"/>
        <v>12.7438873027815</v>
      </c>
      <c r="J1047" s="10">
        <v>13.075826620064499</v>
      </c>
      <c r="K1047" s="10">
        <v>0.26332612735249633</v>
      </c>
      <c r="L1047" s="247">
        <f t="shared" si="147"/>
        <v>0.26332612735249633</v>
      </c>
      <c r="M1047" s="10">
        <f t="shared" si="148"/>
        <v>60.741422706661645</v>
      </c>
      <c r="N1047" s="11">
        <f t="shared" si="149"/>
        <v>1.9137184217599763E-2</v>
      </c>
    </row>
    <row r="1048" spans="1:14">
      <c r="A1048" s="9">
        <f t="shared" si="150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44"/>
        <v>7564.79</v>
      </c>
      <c r="G1048" s="11">
        <f t="shared" si="151"/>
        <v>3.5179450872823384E-2</v>
      </c>
      <c r="H1048" s="18">
        <f t="shared" si="145"/>
        <v>82.603461416441675</v>
      </c>
      <c r="I1048" s="10">
        <f t="shared" si="146"/>
        <v>30.373292762825606</v>
      </c>
      <c r="J1048" s="10">
        <v>31.101875743195251</v>
      </c>
      <c r="K1048" s="10">
        <v>0.62760140357116911</v>
      </c>
      <c r="L1048" s="247">
        <f t="shared" si="147"/>
        <v>0.62760140357116911</v>
      </c>
      <c r="M1048" s="10">
        <f t="shared" si="148"/>
        <v>144.7062313260337</v>
      </c>
      <c r="N1048" s="11">
        <f t="shared" si="149"/>
        <v>1.9128915849089493E-2</v>
      </c>
    </row>
    <row r="1049" spans="1:14">
      <c r="A1049" s="9">
        <f t="shared" si="150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44"/>
        <v>7586.48</v>
      </c>
      <c r="G1049" s="11">
        <f t="shared" si="151"/>
        <v>3.528031848308507E-2</v>
      </c>
      <c r="H1049" s="18">
        <f t="shared" si="145"/>
        <v>82.840304617392732</v>
      </c>
      <c r="I1049" s="10">
        <f t="shared" si="146"/>
        <v>30.46038000781531</v>
      </c>
      <c r="J1049" s="10">
        <v>31.188664023057896</v>
      </c>
      <c r="K1049" s="10">
        <v>0.62940088173823761</v>
      </c>
      <c r="L1049" s="247">
        <f t="shared" si="147"/>
        <v>0.62940088173823761</v>
      </c>
      <c r="M1049" s="10">
        <f t="shared" si="148"/>
        <v>145.11874953000418</v>
      </c>
      <c r="N1049" s="11">
        <f t="shared" si="149"/>
        <v>1.9128601081134358E-2</v>
      </c>
    </row>
    <row r="1050" spans="1:14">
      <c r="A1050" s="9">
        <f t="shared" si="150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44"/>
        <v>4003.9</v>
      </c>
      <c r="G1050" s="11">
        <f t="shared" si="151"/>
        <v>1.8619816723226625E-2</v>
      </c>
      <c r="H1050" s="18">
        <f t="shared" si="145"/>
        <v>43.720446855139507</v>
      </c>
      <c r="I1050" s="10">
        <f t="shared" si="146"/>
        <v>16.076008308634798</v>
      </c>
      <c r="J1050" s="10">
        <v>16.478256245769863</v>
      </c>
      <c r="K1050" s="10">
        <v>0.33217753034236297</v>
      </c>
      <c r="L1050" s="247">
        <f t="shared" si="147"/>
        <v>0.33217753034236297</v>
      </c>
      <c r="M1050" s="10">
        <f t="shared" si="148"/>
        <v>76.606888939886531</v>
      </c>
      <c r="N1050" s="11">
        <f t="shared" si="149"/>
        <v>1.913306749416482E-2</v>
      </c>
    </row>
    <row r="1051" spans="1:14">
      <c r="A1051" s="9">
        <f t="shared" si="150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44"/>
        <v>3984.06</v>
      </c>
      <c r="G1051" s="11">
        <f t="shared" si="151"/>
        <v>1.8527552390004313E-2</v>
      </c>
      <c r="H1051" s="18">
        <f t="shared" si="145"/>
        <v>43.503804664873527</v>
      </c>
      <c r="I1051" s="10">
        <f t="shared" si="146"/>
        <v>15.996348975273998</v>
      </c>
      <c r="J1051" s="10">
        <v>18.415979404219811</v>
      </c>
      <c r="K1051" s="10">
        <v>0.33053153463767693</v>
      </c>
      <c r="L1051" s="247">
        <f t="shared" si="147"/>
        <v>0.33053153463767693</v>
      </c>
      <c r="M1051" s="10">
        <f t="shared" si="148"/>
        <v>78.246664579005014</v>
      </c>
      <c r="N1051" s="11">
        <f t="shared" si="149"/>
        <v>1.9639931270865652E-2</v>
      </c>
    </row>
    <row r="1052" spans="1:14">
      <c r="A1052" s="9">
        <f t="shared" si="150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144"/>
        <v>82.8</v>
      </c>
      <c r="G1052" s="11">
        <f t="shared" si="151"/>
        <v>3.8505477776247272E-4</v>
      </c>
      <c r="H1052" s="18">
        <f t="shared" si="145"/>
        <v>0.90413172147295162</v>
      </c>
      <c r="I1052" s="10">
        <f t="shared" si="146"/>
        <v>0.33244923398560433</v>
      </c>
      <c r="J1052" s="10">
        <v>0.34057201766006306</v>
      </c>
      <c r="K1052" s="10">
        <v>6.8693772352825134E-3</v>
      </c>
      <c r="L1052" s="247">
        <f t="shared" si="147"/>
        <v>6.8693772352825134E-3</v>
      </c>
      <c r="M1052" s="10">
        <f t="shared" si="148"/>
        <v>1.5840223503539015</v>
      </c>
      <c r="N1052" s="11">
        <f t="shared" si="149"/>
        <v>1.9130704714419102E-2</v>
      </c>
    </row>
    <row r="1053" spans="1:14">
      <c r="A1053" s="9">
        <f t="shared" si="150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144"/>
        <v>334.8</v>
      </c>
      <c r="G1053" s="11">
        <f t="shared" si="151"/>
        <v>1.5569606231265202E-3</v>
      </c>
      <c r="H1053" s="18">
        <f t="shared" si="145"/>
        <v>3.6558369607384571</v>
      </c>
      <c r="I1053" s="10">
        <f t="shared" si="146"/>
        <v>1.3442512504635307</v>
      </c>
      <c r="J1053" s="10">
        <v>1.3770955496689508</v>
      </c>
      <c r="K1053" s="10">
        <v>2.777617751657712E-2</v>
      </c>
      <c r="L1053" s="247">
        <f t="shared" si="147"/>
        <v>2.777617751657712E-2</v>
      </c>
      <c r="M1053" s="10">
        <f t="shared" si="148"/>
        <v>6.4049599383875151</v>
      </c>
      <c r="N1053" s="11">
        <f t="shared" si="149"/>
        <v>1.9130704714419102E-2</v>
      </c>
    </row>
    <row r="1054" spans="1:14">
      <c r="A1054" s="9">
        <f t="shared" si="150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144"/>
        <v>435.7</v>
      </c>
      <c r="G1054" s="11">
        <f t="shared" si="151"/>
        <v>2.0261880032742675E-3</v>
      </c>
      <c r="H1054" s="18">
        <f t="shared" si="145"/>
        <v>4.7576110029681766</v>
      </c>
      <c r="I1054" s="10">
        <f t="shared" si="146"/>
        <v>1.7493735657913987</v>
      </c>
      <c r="J1054" s="10">
        <v>1.7921162813344136</v>
      </c>
      <c r="K1054" s="10">
        <v>3.6147193978412935E-2</v>
      </c>
      <c r="L1054" s="247">
        <f t="shared" si="147"/>
        <v>3.6147193978412935E-2</v>
      </c>
      <c r="M1054" s="10">
        <f t="shared" si="148"/>
        <v>8.3352480440724026</v>
      </c>
      <c r="N1054" s="11">
        <f t="shared" si="149"/>
        <v>1.9130704714419102E-2</v>
      </c>
    </row>
    <row r="1055" spans="1:14">
      <c r="A1055" s="9">
        <f t="shared" si="150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144"/>
        <v>431.1</v>
      </c>
      <c r="G1055" s="11">
        <f t="shared" si="151"/>
        <v>2.0047960711763527E-3</v>
      </c>
      <c r="H1055" s="18">
        <f t="shared" si="145"/>
        <v>4.7073814628863468</v>
      </c>
      <c r="I1055" s="10">
        <f t="shared" si="146"/>
        <v>1.7309041639033098</v>
      </c>
      <c r="J1055" s="10">
        <v>1.7731956136866327</v>
      </c>
      <c r="K1055" s="10">
        <v>3.576556190978613E-2</v>
      </c>
      <c r="L1055" s="247">
        <f t="shared" si="147"/>
        <v>3.576556190978613E-2</v>
      </c>
      <c r="M1055" s="10">
        <f t="shared" si="148"/>
        <v>8.2472468023860763</v>
      </c>
      <c r="N1055" s="11">
        <f t="shared" si="149"/>
        <v>1.9130704714419106E-2</v>
      </c>
    </row>
    <row r="1056" spans="1:14">
      <c r="A1056" s="9">
        <f t="shared" si="150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144"/>
        <v>174.4</v>
      </c>
      <c r="G1056" s="11">
        <f t="shared" si="151"/>
        <v>8.1103325171226145E-4</v>
      </c>
      <c r="H1056" s="18">
        <f t="shared" si="145"/>
        <v>1.9043547370154925</v>
      </c>
      <c r="I1056" s="10">
        <f t="shared" si="146"/>
        <v>0.70023123680059662</v>
      </c>
      <c r="J1056" s="10">
        <v>0.71734009516805564</v>
      </c>
      <c r="K1056" s="10">
        <v>1.4468833210546744E-2</v>
      </c>
      <c r="L1056" s="247">
        <f t="shared" si="147"/>
        <v>1.4468833210546744E-2</v>
      </c>
      <c r="M1056" s="10">
        <f t="shared" si="148"/>
        <v>3.3363949021946917</v>
      </c>
      <c r="N1056" s="11">
        <f t="shared" si="149"/>
        <v>1.9130704714419102E-2</v>
      </c>
    </row>
    <row r="1057" spans="1:14">
      <c r="A1057" s="9">
        <f t="shared" si="150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144"/>
        <v>345.2</v>
      </c>
      <c r="G1057" s="11">
        <f t="shared" si="151"/>
        <v>1.6053249913478935E-3</v>
      </c>
      <c r="H1057" s="18">
        <f t="shared" si="145"/>
        <v>3.7693993991843349</v>
      </c>
      <c r="I1057" s="10">
        <f t="shared" si="146"/>
        <v>1.3860081590800801</v>
      </c>
      <c r="J1057" s="10">
        <v>1.4198727113074128</v>
      </c>
      <c r="K1057" s="10">
        <v>2.863899784564642E-2</v>
      </c>
      <c r="L1057" s="247">
        <f t="shared" si="147"/>
        <v>2.863899784564642E-2</v>
      </c>
      <c r="M1057" s="10">
        <f t="shared" si="148"/>
        <v>6.6039192674174734</v>
      </c>
      <c r="N1057" s="11">
        <f t="shared" si="149"/>
        <v>1.9130704714419102E-2</v>
      </c>
    </row>
    <row r="1058" spans="1:14">
      <c r="A1058" s="9">
        <f t="shared" si="150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144"/>
        <v>344.6</v>
      </c>
      <c r="G1058" s="11">
        <f t="shared" si="151"/>
        <v>1.6025347393351221E-3</v>
      </c>
      <c r="H1058" s="18">
        <f t="shared" si="145"/>
        <v>3.7628477200432267</v>
      </c>
      <c r="I1058" s="10">
        <f t="shared" si="146"/>
        <v>1.3835991066598945</v>
      </c>
      <c r="J1058" s="10">
        <v>1.417404798135963</v>
      </c>
      <c r="K1058" s="10">
        <v>2.8589219749738576E-2</v>
      </c>
      <c r="L1058" s="247">
        <f t="shared" si="147"/>
        <v>2.8589219749738576E-2</v>
      </c>
      <c r="M1058" s="10">
        <f t="shared" si="148"/>
        <v>6.5924408445888227</v>
      </c>
      <c r="N1058" s="11">
        <f t="shared" si="149"/>
        <v>1.9130704714419102E-2</v>
      </c>
    </row>
    <row r="1059" spans="1:14">
      <c r="A1059" s="9">
        <f t="shared" si="150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144"/>
        <v>332.1</v>
      </c>
      <c r="G1059" s="11">
        <f t="shared" si="151"/>
        <v>1.5444044890690484E-3</v>
      </c>
      <c r="H1059" s="18">
        <f t="shared" si="145"/>
        <v>3.6263544046034695</v>
      </c>
      <c r="I1059" s="10">
        <f t="shared" si="146"/>
        <v>1.3334105145726958</v>
      </c>
      <c r="J1059" s="10">
        <v>1.3659899403974269</v>
      </c>
      <c r="K1059" s="10">
        <v>2.7552176084991824E-2</v>
      </c>
      <c r="L1059" s="247">
        <f t="shared" si="147"/>
        <v>2.7552176084991824E-2</v>
      </c>
      <c r="M1059" s="10">
        <f t="shared" si="148"/>
        <v>6.3533070356585846</v>
      </c>
      <c r="N1059" s="11">
        <f t="shared" si="149"/>
        <v>1.9130704714419102E-2</v>
      </c>
    </row>
    <row r="1060" spans="1:14">
      <c r="A1060" s="9">
        <f t="shared" si="150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144"/>
        <v>335.1</v>
      </c>
      <c r="G1060" s="11">
        <f t="shared" si="151"/>
        <v>1.5583557491329061E-3</v>
      </c>
      <c r="H1060" s="18">
        <f t="shared" si="145"/>
        <v>3.6591128003090114</v>
      </c>
      <c r="I1060" s="10">
        <f t="shared" si="146"/>
        <v>1.3454557766736237</v>
      </c>
      <c r="J1060" s="10">
        <v>1.3783295062546757</v>
      </c>
      <c r="K1060" s="10">
        <v>2.7801066564531043E-2</v>
      </c>
      <c r="L1060" s="247">
        <f t="shared" si="147"/>
        <v>2.7801066564531043E-2</v>
      </c>
      <c r="M1060" s="10">
        <f t="shared" si="148"/>
        <v>6.4106991498018413</v>
      </c>
      <c r="N1060" s="11">
        <f t="shared" si="149"/>
        <v>1.9130704714419102E-2</v>
      </c>
    </row>
    <row r="1061" spans="1:14">
      <c r="A1061" s="9">
        <f t="shared" si="150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144"/>
        <v>326.89999999999998</v>
      </c>
      <c r="G1061" s="11">
        <f t="shared" si="151"/>
        <v>1.5202223049583614E-3</v>
      </c>
      <c r="H1061" s="18">
        <f t="shared" si="145"/>
        <v>3.5695731853805301</v>
      </c>
      <c r="I1061" s="10">
        <f t="shared" si="146"/>
        <v>1.312532060264421</v>
      </c>
      <c r="J1061" s="10">
        <v>1.347480591611554</v>
      </c>
      <c r="K1061" s="10">
        <v>2.7120765920457167E-2</v>
      </c>
      <c r="L1061" s="247">
        <f t="shared" si="147"/>
        <v>2.7120765920457167E-2</v>
      </c>
      <c r="M1061" s="10">
        <f t="shared" si="148"/>
        <v>6.2567066031769611</v>
      </c>
      <c r="N1061" s="11">
        <f t="shared" si="149"/>
        <v>1.913951239882827E-2</v>
      </c>
    </row>
    <row r="1062" spans="1:14">
      <c r="A1062" s="9">
        <f t="shared" si="150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144"/>
        <v>199</v>
      </c>
      <c r="G1062" s="11">
        <f t="shared" si="151"/>
        <v>9.2543358423589461E-4</v>
      </c>
      <c r="H1062" s="18">
        <f t="shared" si="145"/>
        <v>2.1729735818009348</v>
      </c>
      <c r="I1062" s="10">
        <f t="shared" si="146"/>
        <v>0.79900238602820384</v>
      </c>
      <c r="J1062" s="10">
        <v>0.81852453519749457</v>
      </c>
      <c r="K1062" s="10">
        <v>1.6509735142768361E-2</v>
      </c>
      <c r="L1062" s="247">
        <f t="shared" si="147"/>
        <v>1.6509735142768361E-2</v>
      </c>
      <c r="M1062" s="10">
        <f t="shared" si="148"/>
        <v>3.807010238169402</v>
      </c>
      <c r="N1062" s="11">
        <f t="shared" si="149"/>
        <v>1.9130704714419106E-2</v>
      </c>
    </row>
    <row r="1063" spans="1:14">
      <c r="A1063" s="9">
        <f t="shared" si="150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144"/>
        <v>242.5</v>
      </c>
      <c r="G1063" s="11">
        <f t="shared" si="151"/>
        <v>1.1277268551618314E-3</v>
      </c>
      <c r="H1063" s="18">
        <f t="shared" si="145"/>
        <v>2.6479703195312898</v>
      </c>
      <c r="I1063" s="10">
        <f t="shared" si="146"/>
        <v>0.97365868649165532</v>
      </c>
      <c r="J1063" s="10">
        <v>0.99744824012760014</v>
      </c>
      <c r="K1063" s="10">
        <v>2.0118647096087072E-2</v>
      </c>
      <c r="L1063" s="247">
        <f t="shared" si="147"/>
        <v>2.0118647096087072E-2</v>
      </c>
      <c r="M1063" s="10">
        <f t="shared" si="148"/>
        <v>4.6391958932466322</v>
      </c>
      <c r="N1063" s="11">
        <f t="shared" si="149"/>
        <v>1.9130704714419102E-2</v>
      </c>
    </row>
    <row r="1064" spans="1:14">
      <c r="A1064" s="9">
        <f t="shared" si="150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144"/>
        <v>312.5</v>
      </c>
      <c r="G1064" s="11">
        <f t="shared" si="151"/>
        <v>1.4532562566518445E-3</v>
      </c>
      <c r="H1064" s="18">
        <f t="shared" si="145"/>
        <v>3.4123328859939299</v>
      </c>
      <c r="I1064" s="10">
        <f t="shared" si="146"/>
        <v>1.2547148021799681</v>
      </c>
      <c r="J1064" s="10">
        <v>1.2853714434634023</v>
      </c>
      <c r="K1064" s="10">
        <v>2.5926091618668906E-2</v>
      </c>
      <c r="L1064" s="247">
        <f t="shared" si="147"/>
        <v>2.5926091618668906E-2</v>
      </c>
      <c r="M1064" s="10">
        <f t="shared" si="148"/>
        <v>5.9783452232559702</v>
      </c>
      <c r="N1064" s="11">
        <f t="shared" si="149"/>
        <v>1.9130704714419106E-2</v>
      </c>
    </row>
    <row r="1065" spans="1:14">
      <c r="A1065" s="9">
        <f t="shared" si="150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144"/>
        <v>148</v>
      </c>
      <c r="G1065" s="11">
        <f t="shared" si="151"/>
        <v>6.882621631503136E-4</v>
      </c>
      <c r="H1065" s="18">
        <f t="shared" si="145"/>
        <v>1.6160808548067254</v>
      </c>
      <c r="I1065" s="10">
        <f t="shared" si="146"/>
        <v>0.59423293031243296</v>
      </c>
      <c r="J1065" s="10">
        <v>1.0830025634045242</v>
      </c>
      <c r="K1065" s="10">
        <v>1.2278596990601595E-2</v>
      </c>
      <c r="L1065" s="247">
        <f t="shared" si="147"/>
        <v>1.2278596990601595E-2</v>
      </c>
      <c r="M1065" s="10">
        <f t="shared" si="148"/>
        <v>3.3055949455142843</v>
      </c>
      <c r="N1065" s="11">
        <f t="shared" si="149"/>
        <v>2.2335100983204625E-2</v>
      </c>
    </row>
    <row r="1066" spans="1:14">
      <c r="A1066" s="9">
        <f t="shared" si="150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44"/>
        <v>4184.29</v>
      </c>
      <c r="G1066" s="11">
        <f t="shared" si="151"/>
        <v>1.9458705990866389E-2</v>
      </c>
      <c r="H1066" s="18">
        <f t="shared" si="145"/>
        <v>45.690209188913734</v>
      </c>
      <c r="I1066" s="10">
        <f t="shared" si="146"/>
        <v>16.800289918763582</v>
      </c>
      <c r="J1066" s="10">
        <v>17.325573101300936</v>
      </c>
      <c r="K1066" s="10">
        <v>0.34714331487705635</v>
      </c>
      <c r="L1066" s="247">
        <f t="shared" si="147"/>
        <v>0.34714331487705635</v>
      </c>
      <c r="M1066" s="10">
        <f t="shared" si="148"/>
        <v>80.163215523855314</v>
      </c>
      <c r="N1066" s="11">
        <f t="shared" si="149"/>
        <v>1.9158140454857409E-2</v>
      </c>
    </row>
    <row r="1067" spans="1:14">
      <c r="A1067" s="9">
        <f t="shared" si="150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144"/>
        <v>429.5</v>
      </c>
      <c r="G1067" s="11">
        <f t="shared" si="151"/>
        <v>1.9973553991422953E-3</v>
      </c>
      <c r="H1067" s="18">
        <f t="shared" si="145"/>
        <v>4.6899103185100577</v>
      </c>
      <c r="I1067" s="10">
        <f t="shared" si="146"/>
        <v>1.7244800241161484</v>
      </c>
      <c r="J1067" s="10">
        <v>1.7666145118961003</v>
      </c>
      <c r="K1067" s="10">
        <v>3.5632820320698547E-2</v>
      </c>
      <c r="L1067" s="247">
        <f t="shared" si="147"/>
        <v>3.5632820320698547E-2</v>
      </c>
      <c r="M1067" s="10">
        <f t="shared" si="148"/>
        <v>8.216637674843005</v>
      </c>
      <c r="N1067" s="11">
        <f t="shared" si="149"/>
        <v>1.9130704714419102E-2</v>
      </c>
    </row>
    <row r="1068" spans="1:14">
      <c r="A1068" s="9">
        <f t="shared" si="150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144"/>
        <v>313</v>
      </c>
      <c r="G1068" s="11">
        <f t="shared" si="151"/>
        <v>1.4555814666624876E-3</v>
      </c>
      <c r="H1068" s="18">
        <f t="shared" si="145"/>
        <v>3.4177926186115206</v>
      </c>
      <c r="I1068" s="10">
        <f t="shared" si="146"/>
        <v>1.2567223458634562</v>
      </c>
      <c r="J1068" s="10">
        <v>1.2874280377729437</v>
      </c>
      <c r="K1068" s="10">
        <v>2.5967573365258779E-2</v>
      </c>
      <c r="L1068" s="247">
        <f t="shared" si="147"/>
        <v>2.5967573365258779E-2</v>
      </c>
      <c r="M1068" s="10">
        <f t="shared" si="148"/>
        <v>5.9879105756131796</v>
      </c>
      <c r="N1068" s="11">
        <f t="shared" si="149"/>
        <v>1.9130704714419106E-2</v>
      </c>
    </row>
    <row r="1069" spans="1:14">
      <c r="A1069" s="9">
        <f t="shared" si="150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144"/>
        <v>348.9</v>
      </c>
      <c r="G1069" s="11">
        <f t="shared" si="151"/>
        <v>1.6225315454266513E-3</v>
      </c>
      <c r="H1069" s="18">
        <f t="shared" si="145"/>
        <v>3.8098014205545025</v>
      </c>
      <c r="I1069" s="10">
        <f t="shared" si="146"/>
        <v>1.4008639823378908</v>
      </c>
      <c r="J1069" s="10">
        <v>1.4379707412313776</v>
      </c>
      <c r="K1069" s="10">
        <v>2.8945962770411459E-2</v>
      </c>
      <c r="L1069" s="247">
        <f t="shared" si="147"/>
        <v>2.8945962770411459E-2</v>
      </c>
      <c r="M1069" s="10">
        <f t="shared" si="148"/>
        <v>6.6775821068941825</v>
      </c>
      <c r="N1069" s="11">
        <f t="shared" si="149"/>
        <v>1.9138957027498373E-2</v>
      </c>
    </row>
    <row r="1070" spans="1:14">
      <c r="A1070" s="9">
        <f t="shared" si="150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144"/>
        <v>345</v>
      </c>
      <c r="G1070" s="11">
        <f t="shared" si="151"/>
        <v>1.6043949073436363E-3</v>
      </c>
      <c r="H1070" s="18">
        <f t="shared" si="145"/>
        <v>3.7672155061372985</v>
      </c>
      <c r="I1070" s="10">
        <f t="shared" si="146"/>
        <v>1.3852051416066848</v>
      </c>
      <c r="J1070" s="10">
        <v>1.419050073583596</v>
      </c>
      <c r="K1070" s="10">
        <v>2.862240514701047E-2</v>
      </c>
      <c r="L1070" s="247">
        <f t="shared" si="147"/>
        <v>2.862240514701047E-2</v>
      </c>
      <c r="M1070" s="10">
        <f t="shared" si="148"/>
        <v>6.6000931264745892</v>
      </c>
      <c r="N1070" s="11">
        <f t="shared" si="149"/>
        <v>1.9130704714419099E-2</v>
      </c>
    </row>
    <row r="1071" spans="1:14">
      <c r="A1071" s="9">
        <f t="shared" si="150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144"/>
        <v>139.5</v>
      </c>
      <c r="G1071" s="11">
        <f t="shared" si="151"/>
        <v>6.4873359296938342E-4</v>
      </c>
      <c r="H1071" s="18">
        <f t="shared" si="145"/>
        <v>1.5232654003076904</v>
      </c>
      <c r="I1071" s="10">
        <f t="shared" si="146"/>
        <v>0.56010468769313781</v>
      </c>
      <c r="J1071" s="10">
        <v>0.57378981236206272</v>
      </c>
      <c r="K1071" s="10">
        <v>1.15734072985738E-2</v>
      </c>
      <c r="L1071" s="247">
        <f t="shared" si="147"/>
        <v>1.15734072985738E-2</v>
      </c>
      <c r="M1071" s="10">
        <f t="shared" si="148"/>
        <v>2.6687333076614648</v>
      </c>
      <c r="N1071" s="11">
        <f t="shared" si="149"/>
        <v>1.9130704714419102E-2</v>
      </c>
    </row>
    <row r="1072" spans="1:14">
      <c r="A1072" s="9">
        <f t="shared" si="150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ref="F1072:F1127" si="152">C1072+D1072+E1072</f>
        <v>70.400000000000006</v>
      </c>
      <c r="G1072" s="11">
        <f t="shared" si="151"/>
        <v>3.2738956949852758E-4</v>
      </c>
      <c r="H1072" s="18">
        <f t="shared" si="145"/>
        <v>0.76873035255671263</v>
      </c>
      <c r="I1072" s="10">
        <f t="shared" ref="I1072:I1126" si="153">H1072*0.3677</f>
        <v>0.28266215063510325</v>
      </c>
      <c r="J1072" s="10">
        <v>0.28956847878343528</v>
      </c>
      <c r="K1072" s="10">
        <v>5.8406299198537322E-3</v>
      </c>
      <c r="L1072" s="247">
        <f t="shared" si="147"/>
        <v>5.8406299198537322E-3</v>
      </c>
      <c r="M1072" s="10">
        <f t="shared" ref="M1072:M1126" si="154">H1072+I1072+J1072+L1072</f>
        <v>1.3468016118951049</v>
      </c>
      <c r="N1072" s="11">
        <f t="shared" ref="N1072:N1126" si="155">M1072/F1072</f>
        <v>1.9130704714419102E-2</v>
      </c>
    </row>
    <row r="1073" spans="1:14">
      <c r="A1073" s="9">
        <f t="shared" si="150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152"/>
        <v>70.599999999999994</v>
      </c>
      <c r="G1073" s="11">
        <f t="shared" si="151"/>
        <v>3.2831965350278469E-4</v>
      </c>
      <c r="H1073" s="18">
        <f t="shared" si="145"/>
        <v>0.77091424560374866</v>
      </c>
      <c r="I1073" s="10">
        <f t="shared" si="153"/>
        <v>0.28346516810849842</v>
      </c>
      <c r="J1073" s="10">
        <v>0.2903911165072518</v>
      </c>
      <c r="K1073" s="10">
        <v>5.8572226184896792E-3</v>
      </c>
      <c r="L1073" s="247">
        <f t="shared" si="147"/>
        <v>5.8572226184896792E-3</v>
      </c>
      <c r="M1073" s="10">
        <f t="shared" si="154"/>
        <v>1.3506277528379886</v>
      </c>
      <c r="N1073" s="11">
        <f t="shared" si="155"/>
        <v>1.9130704714419106E-2</v>
      </c>
    </row>
    <row r="1074" spans="1:14">
      <c r="A1074" s="9">
        <f t="shared" si="150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152"/>
        <v>126.1</v>
      </c>
      <c r="G1074" s="11">
        <f t="shared" si="151"/>
        <v>5.8641796468415232E-4</v>
      </c>
      <c r="H1074" s="18">
        <f t="shared" si="145"/>
        <v>1.3769445661562707</v>
      </c>
      <c r="I1074" s="10">
        <f t="shared" si="153"/>
        <v>0.50630251697566075</v>
      </c>
      <c r="J1074" s="10">
        <v>0.51867308486635211</v>
      </c>
      <c r="K1074" s="10">
        <v>1.0461696489965278E-2</v>
      </c>
      <c r="L1074" s="247">
        <f t="shared" si="147"/>
        <v>1.0461696489965278E-2</v>
      </c>
      <c r="M1074" s="10">
        <f t="shared" si="154"/>
        <v>2.4123818644882484</v>
      </c>
      <c r="N1074" s="11">
        <f t="shared" si="155"/>
        <v>1.9130704714419099E-2</v>
      </c>
    </row>
    <row r="1075" spans="1:14">
      <c r="A1075" s="9">
        <f t="shared" si="150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152"/>
        <v>165.8</v>
      </c>
      <c r="G1075" s="11">
        <f t="shared" si="151"/>
        <v>7.7103963952920265E-4</v>
      </c>
      <c r="H1075" s="18">
        <f t="shared" si="145"/>
        <v>1.8104473359929396</v>
      </c>
      <c r="I1075" s="10">
        <f t="shared" si="153"/>
        <v>0.66570148544460395</v>
      </c>
      <c r="J1075" s="10">
        <v>0.68196667304394276</v>
      </c>
      <c r="K1075" s="10">
        <v>1.3755347169200976E-2</v>
      </c>
      <c r="L1075" s="247">
        <f t="shared" si="147"/>
        <v>1.3755347169200976E-2</v>
      </c>
      <c r="M1075" s="10">
        <f t="shared" si="154"/>
        <v>3.1718708416506876</v>
      </c>
      <c r="N1075" s="11">
        <f t="shared" si="155"/>
        <v>1.9130704714419102E-2</v>
      </c>
    </row>
    <row r="1076" spans="1:14">
      <c r="A1076" s="9">
        <f t="shared" si="150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152"/>
        <v>100.4</v>
      </c>
      <c r="G1076" s="11">
        <f t="shared" si="151"/>
        <v>4.6690217013710465E-4</v>
      </c>
      <c r="H1076" s="18">
        <f t="shared" ref="H1076:H1139" si="156">G1076*$O$2</f>
        <v>1.0963143096121299</v>
      </c>
      <c r="I1076" s="10">
        <f t="shared" si="153"/>
        <v>0.4031147716443802</v>
      </c>
      <c r="J1076" s="10">
        <v>0.41296413735592186</v>
      </c>
      <c r="K1076" s="10">
        <v>8.3295347152459471E-3</v>
      </c>
      <c r="L1076" s="247">
        <f t="shared" si="147"/>
        <v>8.3295347152459471E-3</v>
      </c>
      <c r="M1076" s="10">
        <f t="shared" si="154"/>
        <v>1.9207227533276778</v>
      </c>
      <c r="N1076" s="11">
        <f t="shared" si="155"/>
        <v>1.9130704714419102E-2</v>
      </c>
    </row>
    <row r="1077" spans="1:14">
      <c r="A1077" s="9">
        <f t="shared" si="150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152"/>
        <v>102.7</v>
      </c>
      <c r="G1077" s="11">
        <f t="shared" ref="G1077:G1140" si="157">1/215034.34*F1077</f>
        <v>4.7759813618606219E-4</v>
      </c>
      <c r="H1077" s="18">
        <f t="shared" si="156"/>
        <v>1.1214290796530451</v>
      </c>
      <c r="I1077" s="10">
        <f t="shared" si="153"/>
        <v>0.41234947258842469</v>
      </c>
      <c r="J1077" s="10">
        <v>0.42242447117981252</v>
      </c>
      <c r="K1077" s="10">
        <v>8.5203507495593498E-3</v>
      </c>
      <c r="L1077" s="247">
        <f t="shared" ref="L1077:L1140" si="158">K1077*$L$2</f>
        <v>8.5203507495593498E-3</v>
      </c>
      <c r="M1077" s="10">
        <f t="shared" si="154"/>
        <v>1.9647233741708414</v>
      </c>
      <c r="N1077" s="11">
        <f t="shared" si="155"/>
        <v>1.9130704714419099E-2</v>
      </c>
    </row>
    <row r="1078" spans="1:14">
      <c r="A1078" s="9">
        <f t="shared" ref="A1078:A1141" si="159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152"/>
        <v>55.2</v>
      </c>
      <c r="G1078" s="11">
        <f t="shared" si="157"/>
        <v>2.5670318517498185E-4</v>
      </c>
      <c r="H1078" s="18">
        <f t="shared" si="156"/>
        <v>0.60275448098196782</v>
      </c>
      <c r="I1078" s="10">
        <f t="shared" si="153"/>
        <v>0.22163282265706957</v>
      </c>
      <c r="J1078" s="10">
        <v>0.22704801177337541</v>
      </c>
      <c r="K1078" s="10">
        <v>4.5795848235216765E-3</v>
      </c>
      <c r="L1078" s="247">
        <f t="shared" si="158"/>
        <v>4.5795848235216765E-3</v>
      </c>
      <c r="M1078" s="10">
        <f t="shared" si="154"/>
        <v>1.0560149002359345</v>
      </c>
      <c r="N1078" s="11">
        <f t="shared" si="155"/>
        <v>1.9130704714419102E-2</v>
      </c>
    </row>
    <row r="1079" spans="1:14">
      <c r="A1079" s="9">
        <f t="shared" si="159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152"/>
        <v>84.9</v>
      </c>
      <c r="G1079" s="11">
        <f t="shared" si="157"/>
        <v>3.9482065980717314E-4</v>
      </c>
      <c r="H1079" s="18">
        <f t="shared" si="156"/>
        <v>0.92706259846683092</v>
      </c>
      <c r="I1079" s="10">
        <f t="shared" si="153"/>
        <v>0.34088091745625376</v>
      </c>
      <c r="J1079" s="10">
        <v>0.3492097137601371</v>
      </c>
      <c r="K1079" s="10">
        <v>7.0436005709599691E-3</v>
      </c>
      <c r="L1079" s="247">
        <f t="shared" si="158"/>
        <v>7.0436005709599691E-3</v>
      </c>
      <c r="M1079" s="10">
        <f t="shared" si="154"/>
        <v>1.6241968302541818</v>
      </c>
      <c r="N1079" s="11">
        <f t="shared" si="155"/>
        <v>1.9130704714419102E-2</v>
      </c>
    </row>
    <row r="1080" spans="1:14">
      <c r="A1080" s="9">
        <f t="shared" si="159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152"/>
        <v>97.9</v>
      </c>
      <c r="G1080" s="11">
        <f t="shared" si="157"/>
        <v>4.5527612008388989E-4</v>
      </c>
      <c r="H1080" s="18">
        <f t="shared" si="156"/>
        <v>1.0690156465241785</v>
      </c>
      <c r="I1080" s="10">
        <f t="shared" si="153"/>
        <v>0.39307705322694048</v>
      </c>
      <c r="J1080" s="10">
        <v>0.40268116580821467</v>
      </c>
      <c r="K1080" s="10">
        <v>8.1221259822965956E-3</v>
      </c>
      <c r="L1080" s="247">
        <f t="shared" si="158"/>
        <v>8.1221259822965956E-3</v>
      </c>
      <c r="M1080" s="10">
        <f t="shared" si="154"/>
        <v>1.8728959915416301</v>
      </c>
      <c r="N1080" s="11">
        <f t="shared" si="155"/>
        <v>1.9130704714419102E-2</v>
      </c>
    </row>
    <row r="1081" spans="1:14">
      <c r="A1081" s="9">
        <f t="shared" si="159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152"/>
        <v>76.599999999999994</v>
      </c>
      <c r="G1081" s="11">
        <f t="shared" si="157"/>
        <v>3.5622217363050012E-4</v>
      </c>
      <c r="H1081" s="18">
        <f t="shared" si="156"/>
        <v>0.83643103701483212</v>
      </c>
      <c r="I1081" s="10">
        <f t="shared" si="153"/>
        <v>0.30755569231035379</v>
      </c>
      <c r="J1081" s="10">
        <v>0.31507024822174917</v>
      </c>
      <c r="K1081" s="10">
        <v>6.3550035775681224E-3</v>
      </c>
      <c r="L1081" s="247">
        <f t="shared" si="158"/>
        <v>6.3550035775681224E-3</v>
      </c>
      <c r="M1081" s="10">
        <f t="shared" si="154"/>
        <v>1.4654119811245032</v>
      </c>
      <c r="N1081" s="11">
        <f t="shared" si="155"/>
        <v>1.9130704714419102E-2</v>
      </c>
    </row>
    <row r="1082" spans="1:14">
      <c r="A1082" s="9">
        <f t="shared" si="159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152"/>
        <v>34.9</v>
      </c>
      <c r="G1082" s="11">
        <f t="shared" si="157"/>
        <v>1.6229965874287798E-4</v>
      </c>
      <c r="H1082" s="18">
        <f t="shared" si="156"/>
        <v>0.38108933670780204</v>
      </c>
      <c r="I1082" s="10">
        <f t="shared" si="153"/>
        <v>0.14012654910745881</v>
      </c>
      <c r="J1082" s="10">
        <v>0.14355028280599275</v>
      </c>
      <c r="K1082" s="10">
        <v>2.895425911972943E-3</v>
      </c>
      <c r="L1082" s="247">
        <f t="shared" si="158"/>
        <v>2.895425911972943E-3</v>
      </c>
      <c r="M1082" s="10">
        <f t="shared" si="154"/>
        <v>0.66766159453322649</v>
      </c>
      <c r="N1082" s="11">
        <f t="shared" si="155"/>
        <v>1.9130704714419099E-2</v>
      </c>
    </row>
    <row r="1083" spans="1:14">
      <c r="A1083" s="9">
        <f t="shared" si="159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152"/>
        <v>73.099999999999994</v>
      </c>
      <c r="G1083" s="11">
        <f t="shared" si="157"/>
        <v>3.3994570355599946E-4</v>
      </c>
      <c r="H1083" s="18">
        <f t="shared" si="156"/>
        <v>0.79821290869170003</v>
      </c>
      <c r="I1083" s="10">
        <f t="shared" si="153"/>
        <v>0.29350288652593814</v>
      </c>
      <c r="J1083" s="10">
        <v>0.30067408805495904</v>
      </c>
      <c r="K1083" s="10">
        <v>6.0646313514390298E-3</v>
      </c>
      <c r="L1083" s="247">
        <f t="shared" si="158"/>
        <v>6.0646313514390298E-3</v>
      </c>
      <c r="M1083" s="10">
        <f t="shared" si="154"/>
        <v>1.3984545146240361</v>
      </c>
      <c r="N1083" s="11">
        <f t="shared" si="155"/>
        <v>1.9130704714419102E-2</v>
      </c>
    </row>
    <row r="1084" spans="1:14">
      <c r="A1084" s="9">
        <f t="shared" si="159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152"/>
        <v>65.099999999999994</v>
      </c>
      <c r="G1084" s="11">
        <f t="shared" si="157"/>
        <v>3.0274234338571222E-4</v>
      </c>
      <c r="H1084" s="18">
        <f t="shared" si="156"/>
        <v>0.71085718681025545</v>
      </c>
      <c r="I1084" s="10">
        <f t="shared" si="153"/>
        <v>0.26138218759013093</v>
      </c>
      <c r="J1084" s="10">
        <v>0.2677685791022959</v>
      </c>
      <c r="K1084" s="10">
        <v>5.4009234060011062E-3</v>
      </c>
      <c r="L1084" s="247">
        <f t="shared" si="158"/>
        <v>5.4009234060011062E-3</v>
      </c>
      <c r="M1084" s="10">
        <f t="shared" si="154"/>
        <v>1.2454088769086833</v>
      </c>
      <c r="N1084" s="11">
        <f t="shared" si="155"/>
        <v>1.9130704714419099E-2</v>
      </c>
    </row>
    <row r="1085" spans="1:14">
      <c r="A1085" s="9">
        <f t="shared" si="159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152"/>
        <v>185</v>
      </c>
      <c r="G1085" s="11">
        <f t="shared" si="157"/>
        <v>8.6032770393789195E-4</v>
      </c>
      <c r="H1085" s="18">
        <f t="shared" si="156"/>
        <v>2.0201010685084064</v>
      </c>
      <c r="I1085" s="10">
        <f t="shared" si="153"/>
        <v>0.74279116289054115</v>
      </c>
      <c r="J1085" s="10">
        <v>0.76093989453033406</v>
      </c>
      <c r="K1085" s="10">
        <v>1.5348246238251992E-2</v>
      </c>
      <c r="L1085" s="247">
        <f t="shared" si="158"/>
        <v>1.5348246238251992E-2</v>
      </c>
      <c r="M1085" s="10">
        <f t="shared" si="154"/>
        <v>3.5391803721675337</v>
      </c>
      <c r="N1085" s="11">
        <f t="shared" si="155"/>
        <v>1.9130704714419102E-2</v>
      </c>
    </row>
    <row r="1086" spans="1:14">
      <c r="A1086" s="9">
        <f t="shared" si="159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152"/>
        <v>527.4</v>
      </c>
      <c r="G1086" s="11">
        <f t="shared" si="157"/>
        <v>2.4526315192261849E-3</v>
      </c>
      <c r="H1086" s="18">
        <f t="shared" si="156"/>
        <v>5.7589259650342353</v>
      </c>
      <c r="I1086" s="10">
        <f t="shared" si="153"/>
        <v>2.1175570773430885</v>
      </c>
      <c r="J1086" s="10">
        <v>2.1692956777043149</v>
      </c>
      <c r="K1086" s="10">
        <v>4.3754946302995139E-2</v>
      </c>
      <c r="L1086" s="247">
        <f t="shared" si="158"/>
        <v>4.3754946302995139E-2</v>
      </c>
      <c r="M1086" s="10">
        <f t="shared" si="154"/>
        <v>10.089533666384634</v>
      </c>
      <c r="N1086" s="11">
        <f t="shared" si="155"/>
        <v>1.9130704714419102E-2</v>
      </c>
    </row>
    <row r="1087" spans="1:14">
      <c r="A1087" s="9">
        <f t="shared" si="159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152"/>
        <v>520.9</v>
      </c>
      <c r="G1087" s="11">
        <f t="shared" si="157"/>
        <v>2.4224037890878264E-3</v>
      </c>
      <c r="H1087" s="18">
        <f t="shared" si="156"/>
        <v>5.6879494410055615</v>
      </c>
      <c r="I1087" s="10">
        <f t="shared" si="153"/>
        <v>2.0914590094577452</v>
      </c>
      <c r="J1087" s="10">
        <v>2.1474957780231754</v>
      </c>
      <c r="K1087" s="10">
        <v>4.3215683597326825E-2</v>
      </c>
      <c r="L1087" s="247">
        <f t="shared" si="158"/>
        <v>4.3215683597326825E-2</v>
      </c>
      <c r="M1087" s="10">
        <f t="shared" si="154"/>
        <v>9.970119912083808</v>
      </c>
      <c r="N1087" s="11">
        <f t="shared" si="155"/>
        <v>1.9140180288124031E-2</v>
      </c>
    </row>
    <row r="1088" spans="1:14">
      <c r="A1088" s="9">
        <f t="shared" si="159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152"/>
        <v>308.3</v>
      </c>
      <c r="G1088" s="11">
        <f t="shared" si="157"/>
        <v>1.4337244925624439E-3</v>
      </c>
      <c r="H1088" s="18">
        <f t="shared" si="156"/>
        <v>3.366471132006172</v>
      </c>
      <c r="I1088" s="10">
        <f t="shared" si="153"/>
        <v>1.2378514352386696</v>
      </c>
      <c r="J1088" s="10">
        <v>1.2841374868776774</v>
      </c>
      <c r="K1088" s="10">
        <v>2.5577644947313998E-2</v>
      </c>
      <c r="L1088" s="247">
        <f t="shared" si="158"/>
        <v>2.5577644947313998E-2</v>
      </c>
      <c r="M1088" s="10">
        <f t="shared" si="154"/>
        <v>5.9140376990698327</v>
      </c>
      <c r="N1088" s="11">
        <f t="shared" si="155"/>
        <v>1.918273661715807E-2</v>
      </c>
    </row>
    <row r="1089" spans="1:14">
      <c r="A1089" s="9">
        <f t="shared" si="159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152"/>
        <v>524.94000000000005</v>
      </c>
      <c r="G1089" s="11">
        <f t="shared" si="157"/>
        <v>2.4411914859738221E-3</v>
      </c>
      <c r="H1089" s="18">
        <f t="shared" si="156"/>
        <v>5.7320640805556922</v>
      </c>
      <c r="I1089" s="10">
        <f t="shared" si="153"/>
        <v>2.107679962420328</v>
      </c>
      <c r="J1089" s="10">
        <v>2.1591772337013708</v>
      </c>
      <c r="K1089" s="10">
        <v>4.3550856109772988E-2</v>
      </c>
      <c r="L1089" s="247">
        <f t="shared" si="158"/>
        <v>4.3550856109772988E-2</v>
      </c>
      <c r="M1089" s="10">
        <f t="shared" si="154"/>
        <v>10.042472132787164</v>
      </c>
      <c r="N1089" s="11">
        <f t="shared" si="155"/>
        <v>1.9130704714419102E-2</v>
      </c>
    </row>
    <row r="1090" spans="1:14">
      <c r="A1090" s="9">
        <f t="shared" si="159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152"/>
        <v>522.54999999999995</v>
      </c>
      <c r="G1090" s="11">
        <f t="shared" si="157"/>
        <v>2.4300769821229483E-3</v>
      </c>
      <c r="H1090" s="18">
        <f t="shared" si="156"/>
        <v>5.7059665586436097</v>
      </c>
      <c r="I1090" s="10">
        <f t="shared" si="153"/>
        <v>2.0980839036132553</v>
      </c>
      <c r="J1090" s="10">
        <v>2.1493467129017625</v>
      </c>
      <c r="K1090" s="10">
        <v>4.3352573361073399E-2</v>
      </c>
      <c r="L1090" s="247">
        <f t="shared" si="158"/>
        <v>4.3352573361073399E-2</v>
      </c>
      <c r="M1090" s="10">
        <f t="shared" si="154"/>
        <v>9.9967497485197008</v>
      </c>
      <c r="N1090" s="11">
        <f t="shared" si="155"/>
        <v>1.9130704714419102E-2</v>
      </c>
    </row>
    <row r="1091" spans="1:14">
      <c r="A1091" s="9">
        <f t="shared" si="159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152"/>
        <v>315.77999999999997</v>
      </c>
      <c r="G1091" s="11">
        <f t="shared" si="157"/>
        <v>1.4685096343216623E-3</v>
      </c>
      <c r="H1091" s="18">
        <f t="shared" si="156"/>
        <v>3.4481487319653223</v>
      </c>
      <c r="I1091" s="10">
        <f t="shared" si="153"/>
        <v>1.2678842887436492</v>
      </c>
      <c r="J1091" s="10">
        <v>1.2988627021339942</v>
      </c>
      <c r="K1091" s="10">
        <v>2.6198211876298453E-2</v>
      </c>
      <c r="L1091" s="247">
        <f t="shared" si="158"/>
        <v>2.6198211876298453E-2</v>
      </c>
      <c r="M1091" s="10">
        <f t="shared" si="154"/>
        <v>6.0410939347192647</v>
      </c>
      <c r="N1091" s="11">
        <f t="shared" si="155"/>
        <v>1.9130704714419106E-2</v>
      </c>
    </row>
    <row r="1092" spans="1:14">
      <c r="A1092" s="9">
        <f t="shared" si="159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152"/>
        <v>538.4</v>
      </c>
      <c r="G1092" s="11">
        <f t="shared" si="157"/>
        <v>2.5037861394603296E-3</v>
      </c>
      <c r="H1092" s="18">
        <f t="shared" si="156"/>
        <v>5.8790400826212217</v>
      </c>
      <c r="I1092" s="10">
        <f t="shared" si="153"/>
        <v>2.1617230383798232</v>
      </c>
      <c r="J1092" s="10">
        <v>2.2112502016189599</v>
      </c>
      <c r="K1092" s="10">
        <v>4.4667544727972283E-2</v>
      </c>
      <c r="L1092" s="247">
        <f t="shared" si="158"/>
        <v>4.4667544727972283E-2</v>
      </c>
      <c r="M1092" s="10">
        <f t="shared" si="154"/>
        <v>10.296680867347977</v>
      </c>
      <c r="N1092" s="11">
        <f t="shared" si="155"/>
        <v>1.9124592992845427E-2</v>
      </c>
    </row>
    <row r="1093" spans="1:14">
      <c r="A1093" s="9">
        <f t="shared" si="159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152"/>
        <v>509.66</v>
      </c>
      <c r="G1093" s="11">
        <f t="shared" si="157"/>
        <v>2.3701330680485732E-3</v>
      </c>
      <c r="H1093" s="18">
        <f t="shared" si="156"/>
        <v>5.5652146517621324</v>
      </c>
      <c r="I1093" s="10">
        <f t="shared" si="153"/>
        <v>2.0463294274529362</v>
      </c>
      <c r="J1093" s="10">
        <v>2.0963277116017842</v>
      </c>
      <c r="K1093" s="10">
        <v>4.2283173933986548E-2</v>
      </c>
      <c r="L1093" s="247">
        <f t="shared" si="158"/>
        <v>4.2283173933986548E-2</v>
      </c>
      <c r="M1093" s="10">
        <f t="shared" si="154"/>
        <v>9.7501549647508394</v>
      </c>
      <c r="N1093" s="11">
        <f t="shared" si="155"/>
        <v>1.9130704714419102E-2</v>
      </c>
    </row>
    <row r="1094" spans="1:14">
      <c r="A1094" s="9">
        <f t="shared" si="159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152"/>
        <v>508.2</v>
      </c>
      <c r="G1094" s="11">
        <f t="shared" si="157"/>
        <v>2.3633434548174957E-3</v>
      </c>
      <c r="H1094" s="18">
        <f t="shared" si="156"/>
        <v>5.5492722325187689</v>
      </c>
      <c r="I1094" s="10">
        <f t="shared" si="153"/>
        <v>2.0404673998971514</v>
      </c>
      <c r="J1094" s="10">
        <v>2.090322456217923</v>
      </c>
      <c r="K1094" s="10">
        <v>4.2162047233944122E-2</v>
      </c>
      <c r="L1094" s="247">
        <f t="shared" si="158"/>
        <v>4.2162047233944122E-2</v>
      </c>
      <c r="M1094" s="10">
        <f t="shared" si="154"/>
        <v>9.722224135867787</v>
      </c>
      <c r="N1094" s="11">
        <f t="shared" si="155"/>
        <v>1.9130704714419102E-2</v>
      </c>
    </row>
    <row r="1095" spans="1:14">
      <c r="A1095" s="9">
        <f t="shared" si="159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152"/>
        <v>362.92</v>
      </c>
      <c r="G1095" s="11">
        <f t="shared" si="157"/>
        <v>1.6877304341250798E-3</v>
      </c>
      <c r="H1095" s="18">
        <f t="shared" si="156"/>
        <v>3.9628923231517348</v>
      </c>
      <c r="I1095" s="10">
        <f t="shared" si="153"/>
        <v>1.457155507222893</v>
      </c>
      <c r="J1095" s="10">
        <v>1.4967893384842625</v>
      </c>
      <c r="K1095" s="10">
        <v>3.0109110944791424E-2</v>
      </c>
      <c r="L1095" s="247">
        <f t="shared" si="158"/>
        <v>3.0109110944791424E-2</v>
      </c>
      <c r="M1095" s="10">
        <f t="shared" si="154"/>
        <v>6.9469462798036821</v>
      </c>
      <c r="N1095" s="11">
        <f t="shared" si="155"/>
        <v>1.9141811638387747E-2</v>
      </c>
    </row>
    <row r="1096" spans="1:14">
      <c r="A1096" s="9">
        <f t="shared" si="159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152"/>
        <v>507.8</v>
      </c>
      <c r="G1096" s="11">
        <f t="shared" si="157"/>
        <v>2.3614832868089812E-3</v>
      </c>
      <c r="H1096" s="18">
        <f t="shared" si="156"/>
        <v>5.5449044464246962</v>
      </c>
      <c r="I1096" s="10">
        <f t="shared" si="153"/>
        <v>2.0388613649503609</v>
      </c>
      <c r="J1096" s="10">
        <v>2.0944356448370058</v>
      </c>
      <c r="K1096" s="10">
        <v>4.2128861836672228E-2</v>
      </c>
      <c r="L1096" s="247">
        <f t="shared" si="158"/>
        <v>4.2128861836672228E-2</v>
      </c>
      <c r="M1096" s="10">
        <f t="shared" si="154"/>
        <v>9.7203303180487364</v>
      </c>
      <c r="N1096" s="11">
        <f t="shared" si="155"/>
        <v>1.9142044738181836E-2</v>
      </c>
    </row>
    <row r="1097" spans="1:14">
      <c r="A1097" s="9">
        <f t="shared" si="159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152"/>
        <v>511.64</v>
      </c>
      <c r="G1097" s="11">
        <f t="shared" si="157"/>
        <v>2.3793408996907192E-3</v>
      </c>
      <c r="H1097" s="18">
        <f t="shared" si="156"/>
        <v>5.58683519292779</v>
      </c>
      <c r="I1097" s="10">
        <f t="shared" si="153"/>
        <v>2.0542793004395485</v>
      </c>
      <c r="J1097" s="10">
        <v>2.1044718250675682</v>
      </c>
      <c r="K1097" s="10">
        <v>4.2447441650482434E-2</v>
      </c>
      <c r="L1097" s="247">
        <f t="shared" si="158"/>
        <v>4.2447441650482434E-2</v>
      </c>
      <c r="M1097" s="10">
        <f t="shared" si="154"/>
        <v>9.7880337600853888</v>
      </c>
      <c r="N1097" s="11">
        <f t="shared" si="155"/>
        <v>1.9130704714419102E-2</v>
      </c>
    </row>
    <row r="1098" spans="1:14">
      <c r="A1098" s="9">
        <f t="shared" si="159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152"/>
        <v>317.8</v>
      </c>
      <c r="G1098" s="11">
        <f t="shared" si="157"/>
        <v>1.4779034827646599E-3</v>
      </c>
      <c r="H1098" s="18">
        <f t="shared" si="156"/>
        <v>3.4702060517403872</v>
      </c>
      <c r="I1098" s="10">
        <f t="shared" si="153"/>
        <v>1.2759947652249404</v>
      </c>
      <c r="J1098" s="10">
        <v>1.3071713431445415</v>
      </c>
      <c r="K1098" s="10">
        <v>2.6365798132521531E-2</v>
      </c>
      <c r="L1098" s="247">
        <f t="shared" si="158"/>
        <v>2.6365798132521531E-2</v>
      </c>
      <c r="M1098" s="10">
        <f t="shared" si="154"/>
        <v>6.0797379582423901</v>
      </c>
      <c r="N1098" s="11">
        <f t="shared" si="155"/>
        <v>1.9130704714419099E-2</v>
      </c>
    </row>
    <row r="1099" spans="1:14">
      <c r="A1099" s="9">
        <f t="shared" si="159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152"/>
        <v>514.9</v>
      </c>
      <c r="G1099" s="11">
        <f t="shared" si="157"/>
        <v>2.394501268960111E-3</v>
      </c>
      <c r="H1099" s="18">
        <f t="shared" si="156"/>
        <v>5.6224326495944776</v>
      </c>
      <c r="I1099" s="10">
        <f t="shared" si="153"/>
        <v>2.0673684852558898</v>
      </c>
      <c r="J1099" s="10">
        <v>2.1030733409370801</v>
      </c>
      <c r="K1099" s="10">
        <v>4.271790263824838E-2</v>
      </c>
      <c r="L1099" s="247">
        <f t="shared" si="158"/>
        <v>4.271790263824838E-2</v>
      </c>
      <c r="M1099" s="10">
        <f t="shared" si="154"/>
        <v>9.8355923784256962</v>
      </c>
      <c r="N1099" s="11">
        <f t="shared" si="155"/>
        <v>1.9101946743883661E-2</v>
      </c>
    </row>
    <row r="1100" spans="1:14">
      <c r="A1100" s="9">
        <f t="shared" si="159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152"/>
        <v>513.5</v>
      </c>
      <c r="G1100" s="11">
        <f t="shared" si="157"/>
        <v>2.3879906809303108E-3</v>
      </c>
      <c r="H1100" s="18">
        <f t="shared" si="156"/>
        <v>5.6071453982652253</v>
      </c>
      <c r="I1100" s="10">
        <f t="shared" si="153"/>
        <v>2.0617473629421235</v>
      </c>
      <c r="J1100" s="10">
        <v>2.1121223558990621</v>
      </c>
      <c r="K1100" s="10">
        <v>4.2601753747796747E-2</v>
      </c>
      <c r="L1100" s="247">
        <f t="shared" si="158"/>
        <v>4.2601753747796747E-2</v>
      </c>
      <c r="M1100" s="10">
        <f t="shared" si="154"/>
        <v>9.8236168708542078</v>
      </c>
      <c r="N1100" s="11">
        <f t="shared" si="155"/>
        <v>1.9130704714419099E-2</v>
      </c>
    </row>
    <row r="1101" spans="1:14">
      <c r="A1101" s="9">
        <f t="shared" si="159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152"/>
        <v>314.7</v>
      </c>
      <c r="G1101" s="11">
        <f t="shared" si="157"/>
        <v>1.4634871806986735E-3</v>
      </c>
      <c r="H1101" s="18">
        <f t="shared" si="156"/>
        <v>3.4363557095113273</v>
      </c>
      <c r="I1101" s="10">
        <f t="shared" si="153"/>
        <v>1.2635479943873151</v>
      </c>
      <c r="J1101" s="10">
        <v>1.2944204584253844</v>
      </c>
      <c r="K1101" s="10">
        <v>2.6108611303664337E-2</v>
      </c>
      <c r="L1101" s="247">
        <f t="shared" si="158"/>
        <v>2.6108611303664337E-2</v>
      </c>
      <c r="M1101" s="10">
        <f t="shared" si="154"/>
        <v>6.0204327736276912</v>
      </c>
      <c r="N1101" s="11">
        <f t="shared" si="155"/>
        <v>1.9130704714419102E-2</v>
      </c>
    </row>
    <row r="1102" spans="1:14">
      <c r="A1102" s="9">
        <f t="shared" si="159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152"/>
        <v>368.4</v>
      </c>
      <c r="G1102" s="11">
        <f t="shared" si="157"/>
        <v>1.7132147358417263E-3</v>
      </c>
      <c r="H1102" s="18">
        <f t="shared" si="156"/>
        <v>4.0227309926405237</v>
      </c>
      <c r="I1102" s="10">
        <f t="shared" si="153"/>
        <v>1.4791581859939207</v>
      </c>
      <c r="J1102" s="10">
        <v>1.5152986872701355</v>
      </c>
      <c r="K1102" s="10">
        <v>3.0563750887416398E-2</v>
      </c>
      <c r="L1102" s="247">
        <f t="shared" si="158"/>
        <v>3.0563750887416398E-2</v>
      </c>
      <c r="M1102" s="10">
        <f t="shared" si="154"/>
        <v>7.047751616791996</v>
      </c>
      <c r="N1102" s="11">
        <f t="shared" si="155"/>
        <v>1.9130704714419099E-2</v>
      </c>
    </row>
    <row r="1103" spans="1:14">
      <c r="A1103" s="9">
        <f t="shared" si="159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152"/>
        <v>506.3</v>
      </c>
      <c r="G1103" s="11">
        <f t="shared" si="157"/>
        <v>2.3545076567770525E-3</v>
      </c>
      <c r="H1103" s="18">
        <f t="shared" si="156"/>
        <v>5.5285252485719258</v>
      </c>
      <c r="I1103" s="10">
        <f t="shared" si="153"/>
        <v>2.0328387338998972</v>
      </c>
      <c r="J1103" s="10">
        <v>2.0857979487369325</v>
      </c>
      <c r="K1103" s="10">
        <v>4.2004416596902613E-2</v>
      </c>
      <c r="L1103" s="247">
        <f t="shared" si="158"/>
        <v>4.2004416596902613E-2</v>
      </c>
      <c r="M1103" s="10">
        <f t="shared" si="154"/>
        <v>9.6891663478056582</v>
      </c>
      <c r="N1103" s="11">
        <f t="shared" si="155"/>
        <v>1.9137203926141929E-2</v>
      </c>
    </row>
    <row r="1104" spans="1:14">
      <c r="A1104" s="9">
        <f t="shared" si="159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152"/>
        <v>312.3</v>
      </c>
      <c r="G1104" s="11">
        <f t="shared" si="157"/>
        <v>1.4523261726475875E-3</v>
      </c>
      <c r="H1104" s="18">
        <f t="shared" si="156"/>
        <v>3.4101489929468944</v>
      </c>
      <c r="I1104" s="10">
        <f t="shared" si="153"/>
        <v>1.2539117847065733</v>
      </c>
      <c r="J1104" s="10">
        <v>1.2841374868776774</v>
      </c>
      <c r="K1104" s="10">
        <v>2.5909498920032963E-2</v>
      </c>
      <c r="L1104" s="247">
        <f t="shared" si="158"/>
        <v>2.5909498920032963E-2</v>
      </c>
      <c r="M1104" s="10">
        <f t="shared" si="154"/>
        <v>5.9741077634511779</v>
      </c>
      <c r="N1104" s="11">
        <f t="shared" si="155"/>
        <v>1.9129387651140497E-2</v>
      </c>
    </row>
    <row r="1105" spans="1:14">
      <c r="A1105" s="9">
        <f t="shared" si="159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52"/>
        <v>774.9</v>
      </c>
      <c r="G1105" s="11">
        <f t="shared" si="157"/>
        <v>3.6036104744944456E-3</v>
      </c>
      <c r="H1105" s="18">
        <f t="shared" si="156"/>
        <v>8.461493610741428</v>
      </c>
      <c r="I1105" s="10">
        <f t="shared" si="153"/>
        <v>3.1112912006696232</v>
      </c>
      <c r="J1105" s="10">
        <v>3.2276191093943418</v>
      </c>
      <c r="K1105" s="10">
        <v>6.4288410864980911E-2</v>
      </c>
      <c r="L1105" s="247">
        <f t="shared" si="158"/>
        <v>6.4288410864980911E-2</v>
      </c>
      <c r="M1105" s="10">
        <f t="shared" si="154"/>
        <v>14.864692331670373</v>
      </c>
      <c r="N1105" s="11">
        <f t="shared" si="155"/>
        <v>1.9182723360008223E-2</v>
      </c>
    </row>
    <row r="1106" spans="1:14">
      <c r="A1106" s="9">
        <f t="shared" si="159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52"/>
        <v>776.8</v>
      </c>
      <c r="G1106" s="11">
        <f t="shared" si="157"/>
        <v>3.6124462725348888E-3</v>
      </c>
      <c r="H1106" s="18">
        <f t="shared" si="156"/>
        <v>8.4822405946882711</v>
      </c>
      <c r="I1106" s="10">
        <f t="shared" si="153"/>
        <v>3.1189198666668774</v>
      </c>
      <c r="J1106" s="10">
        <v>3.1951249193035864</v>
      </c>
      <c r="K1106" s="10">
        <v>6.4446041502022419E-2</v>
      </c>
      <c r="L1106" s="247">
        <f t="shared" si="158"/>
        <v>6.4446041502022419E-2</v>
      </c>
      <c r="M1106" s="10">
        <f t="shared" si="154"/>
        <v>14.860731422160756</v>
      </c>
      <c r="N1106" s="11">
        <f t="shared" si="155"/>
        <v>1.9130704714419099E-2</v>
      </c>
    </row>
    <row r="1107" spans="1:14">
      <c r="A1107" s="9">
        <f t="shared" si="159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152"/>
        <v>312.8</v>
      </c>
      <c r="G1107" s="11">
        <f t="shared" si="157"/>
        <v>1.4546513826582304E-3</v>
      </c>
      <c r="H1107" s="18">
        <f t="shared" si="156"/>
        <v>3.4156087255644842</v>
      </c>
      <c r="I1107" s="10">
        <f t="shared" si="153"/>
        <v>1.2559193283900609</v>
      </c>
      <c r="J1107" s="10">
        <v>1.2866054000491272</v>
      </c>
      <c r="K1107" s="10">
        <v>2.5950980666622828E-2</v>
      </c>
      <c r="L1107" s="247">
        <f t="shared" si="158"/>
        <v>2.5950980666622828E-2</v>
      </c>
      <c r="M1107" s="10">
        <f t="shared" si="154"/>
        <v>5.9840844346702946</v>
      </c>
      <c r="N1107" s="11">
        <f t="shared" si="155"/>
        <v>1.9130704714419099E-2</v>
      </c>
    </row>
    <row r="1108" spans="1:14">
      <c r="A1108" s="9">
        <f t="shared" si="159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152"/>
        <v>317.2</v>
      </c>
      <c r="G1108" s="11">
        <f t="shared" si="157"/>
        <v>1.4751132307518882E-3</v>
      </c>
      <c r="H1108" s="18">
        <f t="shared" si="156"/>
        <v>3.4636543725992786</v>
      </c>
      <c r="I1108" s="10">
        <f t="shared" si="153"/>
        <v>1.2735857128047547</v>
      </c>
      <c r="J1108" s="10">
        <v>1.3047034299730917</v>
      </c>
      <c r="K1108" s="10">
        <v>2.6316020036613687E-2</v>
      </c>
      <c r="L1108" s="247">
        <f t="shared" si="158"/>
        <v>2.6316020036613687E-2</v>
      </c>
      <c r="M1108" s="10">
        <f t="shared" si="154"/>
        <v>6.0682595354137385</v>
      </c>
      <c r="N1108" s="11">
        <f t="shared" si="155"/>
        <v>1.9130704714419102E-2</v>
      </c>
    </row>
    <row r="1109" spans="1:14">
      <c r="A1109" s="9">
        <f t="shared" si="159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152"/>
        <v>329.5</v>
      </c>
      <c r="G1109" s="11">
        <f t="shared" si="157"/>
        <v>1.5323133970137049E-3</v>
      </c>
      <c r="H1109" s="18">
        <f t="shared" si="156"/>
        <v>3.5979637949919998</v>
      </c>
      <c r="I1109" s="10">
        <f t="shared" si="153"/>
        <v>1.3229712874185584</v>
      </c>
      <c r="J1109" s="10">
        <v>1.7374108727006115</v>
      </c>
      <c r="K1109" s="10">
        <v>2.7336471002724495E-2</v>
      </c>
      <c r="L1109" s="247">
        <f t="shared" si="158"/>
        <v>2.7336471002724495E-2</v>
      </c>
      <c r="M1109" s="10">
        <f t="shared" si="154"/>
        <v>6.6856824261138943</v>
      </c>
      <c r="N1109" s="11">
        <f t="shared" si="155"/>
        <v>2.0290386725687084E-2</v>
      </c>
    </row>
    <row r="1110" spans="1:14">
      <c r="A1110" s="9">
        <f t="shared" si="159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152"/>
        <v>314.2</v>
      </c>
      <c r="G1110" s="11">
        <f t="shared" si="157"/>
        <v>1.4611619706880305E-3</v>
      </c>
      <c r="H1110" s="18">
        <f t="shared" si="156"/>
        <v>3.4308959768937366</v>
      </c>
      <c r="I1110" s="10">
        <f t="shared" si="153"/>
        <v>1.261540450703827</v>
      </c>
      <c r="J1110" s="10">
        <v>1.2964770527349261</v>
      </c>
      <c r="K1110" s="10">
        <v>2.6067129557074464E-2</v>
      </c>
      <c r="L1110" s="247">
        <f t="shared" si="158"/>
        <v>2.6067129557074464E-2</v>
      </c>
      <c r="M1110" s="10">
        <f t="shared" si="154"/>
        <v>6.0149806098895642</v>
      </c>
      <c r="N1110" s="11">
        <f t="shared" si="155"/>
        <v>1.9143795703022166E-2</v>
      </c>
    </row>
    <row r="1111" spans="1:14">
      <c r="A1111" s="9">
        <f t="shared" si="159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152"/>
        <v>317.7</v>
      </c>
      <c r="G1111" s="11">
        <f t="shared" si="157"/>
        <v>1.4774384407625313E-3</v>
      </c>
      <c r="H1111" s="18">
        <f t="shared" si="156"/>
        <v>3.4691141052168692</v>
      </c>
      <c r="I1111" s="10">
        <f t="shared" si="153"/>
        <v>1.2755932564882428</v>
      </c>
      <c r="J1111" s="10">
        <v>1.3067600242826334</v>
      </c>
      <c r="K1111" s="10">
        <v>2.6357501783203556E-2</v>
      </c>
      <c r="L1111" s="247">
        <f t="shared" si="158"/>
        <v>2.6357501783203556E-2</v>
      </c>
      <c r="M1111" s="10">
        <f t="shared" si="154"/>
        <v>6.0778248877709489</v>
      </c>
      <c r="N1111" s="11">
        <f t="shared" si="155"/>
        <v>1.9130704714419102E-2</v>
      </c>
    </row>
    <row r="1112" spans="1:14">
      <c r="A1112" s="9">
        <f t="shared" si="159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152"/>
        <v>197.7</v>
      </c>
      <c r="G1112" s="11">
        <f t="shared" si="157"/>
        <v>9.1938803820822287E-4</v>
      </c>
      <c r="H1112" s="18">
        <f t="shared" si="156"/>
        <v>2.1587782769951995</v>
      </c>
      <c r="I1112" s="10">
        <f t="shared" si="153"/>
        <v>0.79378277245113493</v>
      </c>
      <c r="J1112" s="10">
        <v>0.81317738999268663</v>
      </c>
      <c r="K1112" s="10">
        <v>1.6401882601634696E-2</v>
      </c>
      <c r="L1112" s="247">
        <f t="shared" si="158"/>
        <v>1.6401882601634696E-2</v>
      </c>
      <c r="M1112" s="10">
        <f t="shared" si="154"/>
        <v>3.7821403220406555</v>
      </c>
      <c r="N1112" s="11">
        <f t="shared" si="155"/>
        <v>1.9130704714419099E-2</v>
      </c>
    </row>
    <row r="1113" spans="1:14">
      <c r="A1113" s="9">
        <f t="shared" si="159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152"/>
        <v>208</v>
      </c>
      <c r="G1113" s="11">
        <f t="shared" si="157"/>
        <v>9.6728736442746775E-4</v>
      </c>
      <c r="H1113" s="18">
        <f t="shared" si="156"/>
        <v>2.2712487689175598</v>
      </c>
      <c r="I1113" s="10">
        <f t="shared" si="153"/>
        <v>0.83513817233098675</v>
      </c>
      <c r="J1113" s="10">
        <v>0.85554323276924071</v>
      </c>
      <c r="K1113" s="10">
        <v>1.7256406581386025E-2</v>
      </c>
      <c r="L1113" s="247">
        <f t="shared" si="158"/>
        <v>1.7256406581386025E-2</v>
      </c>
      <c r="M1113" s="10">
        <f t="shared" si="154"/>
        <v>3.9791865805991731</v>
      </c>
      <c r="N1113" s="11">
        <f t="shared" si="155"/>
        <v>1.9130704714419102E-2</v>
      </c>
    </row>
    <row r="1114" spans="1:14">
      <c r="A1114" s="9">
        <f t="shared" si="159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152"/>
        <v>147.1</v>
      </c>
      <c r="G1114" s="11">
        <f t="shared" si="157"/>
        <v>6.840767851311562E-4</v>
      </c>
      <c r="H1114" s="18">
        <f t="shared" si="156"/>
        <v>1.6062533360950626</v>
      </c>
      <c r="I1114" s="10">
        <f t="shared" si="153"/>
        <v>0.59061935168215451</v>
      </c>
      <c r="J1114" s="10">
        <v>0.60505004586709266</v>
      </c>
      <c r="K1114" s="10">
        <v>1.2203929846739826E-2</v>
      </c>
      <c r="L1114" s="247">
        <f t="shared" si="158"/>
        <v>1.2203929846739826E-2</v>
      </c>
      <c r="M1114" s="10">
        <f t="shared" si="154"/>
        <v>2.81412666349105</v>
      </c>
      <c r="N1114" s="11">
        <f t="shared" si="155"/>
        <v>1.9130704714419102E-2</v>
      </c>
    </row>
    <row r="1115" spans="1:14">
      <c r="A1115" s="9">
        <f t="shared" si="159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152"/>
        <v>145.5</v>
      </c>
      <c r="G1115" s="11">
        <f t="shared" si="157"/>
        <v>6.7663611309709884E-4</v>
      </c>
      <c r="H1115" s="18">
        <f t="shared" si="156"/>
        <v>1.5887821917187739</v>
      </c>
      <c r="I1115" s="10">
        <f t="shared" si="153"/>
        <v>0.58419521189499324</v>
      </c>
      <c r="J1115" s="10">
        <v>0.59846894407656004</v>
      </c>
      <c r="K1115" s="10">
        <v>1.2071188257652243E-2</v>
      </c>
      <c r="L1115" s="247">
        <f t="shared" si="158"/>
        <v>1.2071188257652243E-2</v>
      </c>
      <c r="M1115" s="10">
        <f t="shared" si="154"/>
        <v>2.7835175359479796</v>
      </c>
      <c r="N1115" s="11">
        <f t="shared" si="155"/>
        <v>1.9130704714419102E-2</v>
      </c>
    </row>
    <row r="1116" spans="1:14">
      <c r="A1116" s="9">
        <f t="shared" si="159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152"/>
        <v>160.5</v>
      </c>
      <c r="G1116" s="11">
        <f t="shared" si="157"/>
        <v>7.463924134163873E-4</v>
      </c>
      <c r="H1116" s="18">
        <f t="shared" si="156"/>
        <v>1.7525741702464823</v>
      </c>
      <c r="I1116" s="10">
        <f t="shared" si="153"/>
        <v>0.64442152239963157</v>
      </c>
      <c r="J1116" s="10">
        <v>0.67332897694386862</v>
      </c>
      <c r="K1116" s="10">
        <v>1.3315640655348349E-2</v>
      </c>
      <c r="L1116" s="247">
        <f t="shared" si="158"/>
        <v>1.3315640655348349E-2</v>
      </c>
      <c r="M1116" s="10">
        <f t="shared" si="154"/>
        <v>3.0836403102453307</v>
      </c>
      <c r="N1116" s="11">
        <f t="shared" si="155"/>
        <v>1.9212712213366546E-2</v>
      </c>
    </row>
    <row r="1117" spans="1:14">
      <c r="A1117" s="9">
        <f t="shared" si="159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152"/>
        <v>69.400000000000006</v>
      </c>
      <c r="G1117" s="11">
        <f t="shared" si="157"/>
        <v>3.2273914947724167E-4</v>
      </c>
      <c r="H1117" s="18">
        <f t="shared" si="156"/>
        <v>0.75781088732153212</v>
      </c>
      <c r="I1117" s="10">
        <f t="shared" si="153"/>
        <v>0.27864706326812738</v>
      </c>
      <c r="J1117" s="10">
        <v>0.28545529016435239</v>
      </c>
      <c r="K1117" s="10">
        <v>5.7576664266739911E-3</v>
      </c>
      <c r="L1117" s="247">
        <f t="shared" si="158"/>
        <v>5.7576664266739911E-3</v>
      </c>
      <c r="M1117" s="10">
        <f t="shared" si="154"/>
        <v>1.3276709071806858</v>
      </c>
      <c r="N1117" s="11">
        <f t="shared" si="155"/>
        <v>1.9130704714419102E-2</v>
      </c>
    </row>
    <row r="1118" spans="1:14">
      <c r="A1118" s="9">
        <f t="shared" si="159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152"/>
        <v>167.7</v>
      </c>
      <c r="G1118" s="11">
        <f t="shared" si="157"/>
        <v>7.7987543756964574E-4</v>
      </c>
      <c r="H1118" s="18">
        <f t="shared" si="156"/>
        <v>1.8311943199397824</v>
      </c>
      <c r="I1118" s="10">
        <f t="shared" si="153"/>
        <v>0.67333015144185804</v>
      </c>
      <c r="J1118" s="10">
        <v>0.68978173142020016</v>
      </c>
      <c r="K1118" s="10">
        <v>1.3912977806242481E-2</v>
      </c>
      <c r="L1118" s="247">
        <f t="shared" si="158"/>
        <v>1.3912977806242481E-2</v>
      </c>
      <c r="M1118" s="10">
        <f t="shared" si="154"/>
        <v>3.2082191806080829</v>
      </c>
      <c r="N1118" s="11">
        <f t="shared" si="155"/>
        <v>1.9130704714419099E-2</v>
      </c>
    </row>
    <row r="1119" spans="1:14">
      <c r="A1119" s="9">
        <f t="shared" si="159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152"/>
        <v>221.9</v>
      </c>
      <c r="G1119" s="11">
        <f t="shared" si="157"/>
        <v>1.0319282027233417E-3</v>
      </c>
      <c r="H1119" s="18">
        <f t="shared" si="156"/>
        <v>2.4230293356865698</v>
      </c>
      <c r="I1119" s="10">
        <f t="shared" si="153"/>
        <v>0.8909478867319518</v>
      </c>
      <c r="J1119" s="10">
        <v>0.94397678807952257</v>
      </c>
      <c r="K1119" s="10">
        <v>1.8409599136584416E-2</v>
      </c>
      <c r="L1119" s="247">
        <f t="shared" si="158"/>
        <v>1.8409599136584416E-2</v>
      </c>
      <c r="M1119" s="10">
        <f t="shared" si="154"/>
        <v>4.276363609634628</v>
      </c>
      <c r="N1119" s="11">
        <f t="shared" si="155"/>
        <v>1.9271580034405714E-2</v>
      </c>
    </row>
    <row r="1120" spans="1:14">
      <c r="A1120" s="9">
        <f t="shared" si="159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152"/>
        <v>142.19999999999999</v>
      </c>
      <c r="G1120" s="11">
        <f t="shared" si="157"/>
        <v>6.6128972702685529E-4</v>
      </c>
      <c r="H1120" s="18">
        <f t="shared" si="156"/>
        <v>1.5527479564426778</v>
      </c>
      <c r="I1120" s="10">
        <f t="shared" si="153"/>
        <v>0.57094542358397271</v>
      </c>
      <c r="J1120" s="10">
        <v>0.58489542163358654</v>
      </c>
      <c r="K1120" s="10">
        <v>1.1797408730159099E-2</v>
      </c>
      <c r="L1120" s="247">
        <f t="shared" si="158"/>
        <v>1.1797408730159099E-2</v>
      </c>
      <c r="M1120" s="10">
        <f t="shared" si="154"/>
        <v>2.7203862103903962</v>
      </c>
      <c r="N1120" s="11">
        <f t="shared" si="155"/>
        <v>1.9130704714419102E-2</v>
      </c>
    </row>
    <row r="1121" spans="1:14">
      <c r="A1121" s="9">
        <f t="shared" si="159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52"/>
        <v>534.29999999999995</v>
      </c>
      <c r="G1121" s="11">
        <f t="shared" si="157"/>
        <v>2.4847194173730574E-3</v>
      </c>
      <c r="H1121" s="18">
        <f t="shared" si="156"/>
        <v>5.8342702751569808</v>
      </c>
      <c r="I1121" s="10">
        <f t="shared" si="153"/>
        <v>2.1452611801752219</v>
      </c>
      <c r="J1121" s="10">
        <v>2.4004568780967728</v>
      </c>
      <c r="K1121" s="10">
        <v>4.432739440593534E-2</v>
      </c>
      <c r="L1121" s="247">
        <f t="shared" si="158"/>
        <v>4.432739440593534E-2</v>
      </c>
      <c r="M1121" s="10">
        <f t="shared" si="154"/>
        <v>10.424315727834911</v>
      </c>
      <c r="N1121" s="11">
        <f t="shared" si="155"/>
        <v>1.9510229698362178E-2</v>
      </c>
    </row>
    <row r="1122" spans="1:14">
      <c r="A1122" s="9">
        <f t="shared" si="159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52"/>
        <v>387.1</v>
      </c>
      <c r="G1122" s="11">
        <f t="shared" si="157"/>
        <v>1.8001775902397729E-3</v>
      </c>
      <c r="H1122" s="18">
        <f t="shared" si="156"/>
        <v>4.2269249925384011</v>
      </c>
      <c r="I1122" s="10">
        <f t="shared" si="153"/>
        <v>1.5542403197563701</v>
      </c>
      <c r="J1122" s="10">
        <v>1.5922153144469855</v>
      </c>
      <c r="K1122" s="10">
        <v>3.2115168209877545E-2</v>
      </c>
      <c r="L1122" s="247">
        <f t="shared" si="158"/>
        <v>3.2115168209877545E-2</v>
      </c>
      <c r="M1122" s="10">
        <f t="shared" si="154"/>
        <v>7.4054957949516336</v>
      </c>
      <c r="N1122" s="11">
        <f t="shared" si="155"/>
        <v>1.9130704714419099E-2</v>
      </c>
    </row>
    <row r="1123" spans="1:14">
      <c r="A1123" s="9">
        <f t="shared" si="159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52"/>
        <v>1464.69</v>
      </c>
      <c r="G1123" s="11">
        <f t="shared" si="157"/>
        <v>6.8114237009772489E-3</v>
      </c>
      <c r="H1123" s="18">
        <f t="shared" si="156"/>
        <v>15.99363153531664</v>
      </c>
      <c r="I1123" s="10">
        <f t="shared" si="153"/>
        <v>5.8808583155359289</v>
      </c>
      <c r="J1123" s="10">
        <v>6.0163609931325395</v>
      </c>
      <c r="K1123" s="10">
        <v>0.12151579882543412</v>
      </c>
      <c r="L1123" s="247">
        <f t="shared" si="158"/>
        <v>0.12151579882543412</v>
      </c>
      <c r="M1123" s="10">
        <f t="shared" si="154"/>
        <v>28.012366642810544</v>
      </c>
      <c r="N1123" s="11">
        <f t="shared" si="155"/>
        <v>1.9125116333702383E-2</v>
      </c>
    </row>
    <row r="1124" spans="1:14">
      <c r="A1124" s="9">
        <f t="shared" si="159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52"/>
        <v>3203.8</v>
      </c>
      <c r="G1124" s="11">
        <f t="shared" si="157"/>
        <v>1.4899015664195775E-2</v>
      </c>
      <c r="H1124" s="18">
        <f t="shared" si="156"/>
        <v>34.983782720471531</v>
      </c>
      <c r="I1124" s="10">
        <f t="shared" si="153"/>
        <v>12.863536906317384</v>
      </c>
      <c r="J1124" s="10">
        <v>13.194286452294087</v>
      </c>
      <c r="K1124" s="10">
        <v>0.26579843944925263</v>
      </c>
      <c r="L1124" s="247">
        <f t="shared" si="158"/>
        <v>0.26579843944925263</v>
      </c>
      <c r="M1124" s="10">
        <f t="shared" si="154"/>
        <v>61.307404518532259</v>
      </c>
      <c r="N1124" s="11">
        <f t="shared" si="155"/>
        <v>1.91358401019203E-2</v>
      </c>
    </row>
    <row r="1125" spans="1:14">
      <c r="A1125" s="9">
        <f t="shared" si="159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52"/>
        <v>4027.6</v>
      </c>
      <c r="G1125" s="11">
        <f t="shared" si="157"/>
        <v>1.8730031677731102E-2</v>
      </c>
      <c r="H1125" s="18">
        <f t="shared" si="156"/>
        <v>43.97923818121329</v>
      </c>
      <c r="I1125" s="10">
        <f t="shared" si="153"/>
        <v>16.171165879232127</v>
      </c>
      <c r="J1125" s="10">
        <v>16.569980351975413</v>
      </c>
      <c r="K1125" s="10">
        <v>0.33414376513072286</v>
      </c>
      <c r="L1125" s="247">
        <f t="shared" si="158"/>
        <v>0.33414376513072286</v>
      </c>
      <c r="M1125" s="10">
        <f t="shared" si="154"/>
        <v>77.054528177551546</v>
      </c>
      <c r="N1125" s="11">
        <f t="shared" si="155"/>
        <v>1.9131623839892628E-2</v>
      </c>
    </row>
    <row r="1126" spans="1:14">
      <c r="A1126" s="9">
        <f t="shared" si="159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152"/>
        <v>318.5</v>
      </c>
      <c r="G1126" s="11">
        <f t="shared" si="157"/>
        <v>1.4811587767795599E-3</v>
      </c>
      <c r="H1126" s="18">
        <f t="shared" si="156"/>
        <v>3.4778496774050134</v>
      </c>
      <c r="I1126" s="10">
        <f t="shared" si="153"/>
        <v>1.2788053263818235</v>
      </c>
      <c r="J1126" s="10">
        <v>1.8957686345353029</v>
      </c>
      <c r="K1126" s="10">
        <v>2.6423872577747348E-2</v>
      </c>
      <c r="L1126" s="247">
        <f t="shared" si="158"/>
        <v>2.6423872577747348E-2</v>
      </c>
      <c r="M1126" s="10">
        <f t="shared" si="154"/>
        <v>6.678847510899887</v>
      </c>
      <c r="N1126" s="11">
        <f t="shared" si="155"/>
        <v>2.0969693911773585E-2</v>
      </c>
    </row>
    <row r="1127" spans="1:14">
      <c r="A1127" s="9">
        <f t="shared" si="159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152"/>
        <v>308</v>
      </c>
      <c r="G1127" s="11">
        <f t="shared" si="157"/>
        <v>1.4323293665560581E-3</v>
      </c>
      <c r="H1127" s="18">
        <f t="shared" si="156"/>
        <v>3.3631952924356177</v>
      </c>
      <c r="I1127" s="10">
        <f t="shared" ref="I1127:I1184" si="160">H1127*0.3677</f>
        <v>1.2366469090285768</v>
      </c>
      <c r="J1127" s="10">
        <v>1.2853714434634023</v>
      </c>
      <c r="K1127" s="10">
        <v>2.5552755899360076E-2</v>
      </c>
      <c r="L1127" s="247">
        <f t="shared" si="158"/>
        <v>2.5552755899360076E-2</v>
      </c>
      <c r="M1127" s="10">
        <f t="shared" ref="M1127:M1184" si="161">H1127+I1127+J1127+L1127</f>
        <v>5.9107664008269571</v>
      </c>
      <c r="N1127" s="11">
        <f t="shared" ref="N1127:N1184" si="162">M1127/F1127</f>
        <v>1.9190800002684926E-2</v>
      </c>
    </row>
    <row r="1128" spans="1:14">
      <c r="A1128" s="9">
        <f t="shared" si="159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ref="F1128:F1187" si="163">C1128+D1128+E1128</f>
        <v>304</v>
      </c>
      <c r="G1128" s="11">
        <f t="shared" si="157"/>
        <v>1.4137276864709144E-3</v>
      </c>
      <c r="H1128" s="18">
        <f t="shared" si="156"/>
        <v>3.3195174314948952</v>
      </c>
      <c r="I1128" s="10">
        <f t="shared" si="160"/>
        <v>1.2205865595606731</v>
      </c>
      <c r="J1128" s="10">
        <v>1.250409340201198</v>
      </c>
      <c r="K1128" s="10">
        <v>2.5220901926641115E-2</v>
      </c>
      <c r="L1128" s="247">
        <f t="shared" si="158"/>
        <v>2.5220901926641115E-2</v>
      </c>
      <c r="M1128" s="10">
        <f t="shared" si="161"/>
        <v>5.8157342331834077</v>
      </c>
      <c r="N1128" s="11">
        <f t="shared" si="162"/>
        <v>1.9130704714419106E-2</v>
      </c>
    </row>
    <row r="1129" spans="1:14">
      <c r="A1129" s="9">
        <f t="shared" si="159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163"/>
        <v>318.10000000000002</v>
      </c>
      <c r="G1129" s="11">
        <f t="shared" si="157"/>
        <v>1.4792986087710457E-3</v>
      </c>
      <c r="H1129" s="18">
        <f t="shared" si="156"/>
        <v>3.4734818913109415</v>
      </c>
      <c r="I1129" s="10">
        <f t="shared" si="160"/>
        <v>1.2771992914350332</v>
      </c>
      <c r="J1129" s="10">
        <v>1.3084052997302666</v>
      </c>
      <c r="K1129" s="10">
        <v>2.6390687180475457E-2</v>
      </c>
      <c r="L1129" s="247">
        <f t="shared" si="158"/>
        <v>2.6390687180475457E-2</v>
      </c>
      <c r="M1129" s="10">
        <f t="shared" si="161"/>
        <v>6.0854771696567171</v>
      </c>
      <c r="N1129" s="11">
        <f t="shared" si="162"/>
        <v>1.9130704714419102E-2</v>
      </c>
    </row>
    <row r="1130" spans="1:14">
      <c r="A1130" s="9">
        <f t="shared" si="159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163"/>
        <v>203.7</v>
      </c>
      <c r="G1130" s="11">
        <f t="shared" si="157"/>
        <v>9.4729055833593829E-4</v>
      </c>
      <c r="H1130" s="18">
        <f t="shared" si="156"/>
        <v>2.2242950684062834</v>
      </c>
      <c r="I1130" s="10">
        <f t="shared" si="160"/>
        <v>0.81787329665299047</v>
      </c>
      <c r="J1130" s="10">
        <v>0.83785652170718405</v>
      </c>
      <c r="K1130" s="10">
        <v>1.6899663560713138E-2</v>
      </c>
      <c r="L1130" s="247">
        <f t="shared" si="158"/>
        <v>1.6899663560713138E-2</v>
      </c>
      <c r="M1130" s="10">
        <f t="shared" si="161"/>
        <v>3.8969245503271708</v>
      </c>
      <c r="N1130" s="11">
        <f t="shared" si="162"/>
        <v>1.9130704714419102E-2</v>
      </c>
    </row>
    <row r="1131" spans="1:14">
      <c r="A1131" s="9">
        <f t="shared" si="159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163"/>
        <v>341</v>
      </c>
      <c r="G1131" s="11">
        <f t="shared" si="157"/>
        <v>1.5857932272584927E-3</v>
      </c>
      <c r="H1131" s="18">
        <f t="shared" si="156"/>
        <v>3.723537645196576</v>
      </c>
      <c r="I1131" s="10">
        <f t="shared" si="160"/>
        <v>1.3691447921387812</v>
      </c>
      <c r="J1131" s="10">
        <v>1.4198727113074128</v>
      </c>
      <c r="K1131" s="10">
        <v>2.8290551174291509E-2</v>
      </c>
      <c r="L1131" s="247">
        <f t="shared" si="158"/>
        <v>2.8290551174291509E-2</v>
      </c>
      <c r="M1131" s="10">
        <f t="shared" si="161"/>
        <v>6.5408456998170612</v>
      </c>
      <c r="N1131" s="11">
        <f t="shared" si="162"/>
        <v>1.9181365688613082E-2</v>
      </c>
    </row>
    <row r="1132" spans="1:14">
      <c r="A1132" s="9">
        <f t="shared" si="159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163"/>
        <v>154.69999999999999</v>
      </c>
      <c r="G1132" s="11">
        <f t="shared" si="157"/>
        <v>7.194199772929291E-4</v>
      </c>
      <c r="H1132" s="18">
        <f t="shared" si="156"/>
        <v>1.689241271882435</v>
      </c>
      <c r="I1132" s="10">
        <f t="shared" si="160"/>
        <v>0.62113401567117144</v>
      </c>
      <c r="J1132" s="10">
        <v>0.6363102793721227</v>
      </c>
      <c r="K1132" s="10">
        <v>1.2834452394905854E-2</v>
      </c>
      <c r="L1132" s="247">
        <f t="shared" si="158"/>
        <v>1.2834452394905854E-2</v>
      </c>
      <c r="M1132" s="10">
        <f t="shared" si="161"/>
        <v>2.9595200193206348</v>
      </c>
      <c r="N1132" s="11">
        <f t="shared" si="162"/>
        <v>1.9130704714419102E-2</v>
      </c>
    </row>
    <row r="1133" spans="1:14">
      <c r="A1133" s="9">
        <f t="shared" si="159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163"/>
        <v>415.2</v>
      </c>
      <c r="G1133" s="11">
        <f t="shared" si="157"/>
        <v>1.9308543928379066E-3</v>
      </c>
      <c r="H1133" s="18">
        <f t="shared" si="156"/>
        <v>4.533761965646975</v>
      </c>
      <c r="I1133" s="10">
        <f t="shared" si="160"/>
        <v>1.6670642747683928</v>
      </c>
      <c r="J1133" s="10">
        <v>1.7077959146432147</v>
      </c>
      <c r="K1133" s="10">
        <v>3.4446442368228254E-2</v>
      </c>
      <c r="L1133" s="247">
        <f t="shared" si="158"/>
        <v>3.4446442368228254E-2</v>
      </c>
      <c r="M1133" s="10">
        <f t="shared" si="161"/>
        <v>7.9430685974268105</v>
      </c>
      <c r="N1133" s="11">
        <f t="shared" si="162"/>
        <v>1.9130704714419102E-2</v>
      </c>
    </row>
    <row r="1134" spans="1:14">
      <c r="A1134" s="9">
        <f t="shared" si="159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163"/>
        <v>108.5</v>
      </c>
      <c r="G1134" s="11">
        <f t="shared" si="157"/>
        <v>5.0457057230952039E-4</v>
      </c>
      <c r="H1134" s="18">
        <f t="shared" si="156"/>
        <v>1.1847619780170924</v>
      </c>
      <c r="I1134" s="10">
        <f t="shared" si="160"/>
        <v>0.43563697931688489</v>
      </c>
      <c r="J1134" s="10">
        <v>0.4462809651704932</v>
      </c>
      <c r="K1134" s="10">
        <v>9.0015390100018442E-3</v>
      </c>
      <c r="L1134" s="247">
        <f t="shared" si="158"/>
        <v>9.0015390100018442E-3</v>
      </c>
      <c r="M1134" s="10">
        <f t="shared" si="161"/>
        <v>2.0756814615144723</v>
      </c>
      <c r="N1134" s="11">
        <f t="shared" si="162"/>
        <v>1.9130704714419099E-2</v>
      </c>
    </row>
    <row r="1135" spans="1:14">
      <c r="A1135" s="9">
        <f t="shared" si="159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163"/>
        <v>144.4</v>
      </c>
      <c r="G1135" s="11">
        <f t="shared" si="157"/>
        <v>6.7152065107368433E-4</v>
      </c>
      <c r="H1135" s="18">
        <f t="shared" si="156"/>
        <v>1.5767707799600752</v>
      </c>
      <c r="I1135" s="10">
        <f t="shared" si="160"/>
        <v>0.57977861579131973</v>
      </c>
      <c r="J1135" s="10">
        <v>0.59394443659556895</v>
      </c>
      <c r="K1135" s="10">
        <v>1.1979928415154528E-2</v>
      </c>
      <c r="L1135" s="247">
        <f t="shared" si="158"/>
        <v>1.1979928415154528E-2</v>
      </c>
      <c r="M1135" s="10">
        <f t="shared" si="161"/>
        <v>2.7624737607621186</v>
      </c>
      <c r="N1135" s="11">
        <f t="shared" si="162"/>
        <v>1.9130704714419102E-2</v>
      </c>
    </row>
    <row r="1136" spans="1:14">
      <c r="A1136" s="9">
        <f t="shared" si="159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163"/>
        <v>325.10000000000002</v>
      </c>
      <c r="G1136" s="11">
        <f t="shared" si="157"/>
        <v>1.511851548920047E-3</v>
      </c>
      <c r="H1136" s="18">
        <f t="shared" si="156"/>
        <v>3.5499181479572055</v>
      </c>
      <c r="I1136" s="10">
        <f t="shared" si="160"/>
        <v>1.3053049030038646</v>
      </c>
      <c r="J1136" s="10">
        <v>1.3371976200638467</v>
      </c>
      <c r="K1136" s="10">
        <v>2.697143163273364E-2</v>
      </c>
      <c r="L1136" s="247">
        <f t="shared" si="158"/>
        <v>2.697143163273364E-2</v>
      </c>
      <c r="M1136" s="10">
        <f t="shared" si="161"/>
        <v>6.2193921026576513</v>
      </c>
      <c r="N1136" s="11">
        <f t="shared" si="162"/>
        <v>1.9130704714419106E-2</v>
      </c>
    </row>
    <row r="1137" spans="1:14">
      <c r="A1137" s="9">
        <f t="shared" si="159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163"/>
        <v>116.4</v>
      </c>
      <c r="G1137" s="11">
        <f t="shared" si="157"/>
        <v>5.4130889047767912E-4</v>
      </c>
      <c r="H1137" s="18">
        <f t="shared" si="156"/>
        <v>1.2710257533750191</v>
      </c>
      <c r="I1137" s="10">
        <f t="shared" si="160"/>
        <v>0.46735616951599457</v>
      </c>
      <c r="J1137" s="10">
        <v>0.71322690654897269</v>
      </c>
      <c r="K1137" s="10">
        <v>9.6569506061217961E-3</v>
      </c>
      <c r="L1137" s="247">
        <f t="shared" si="158"/>
        <v>9.6569506061217961E-3</v>
      </c>
      <c r="M1137" s="10">
        <f t="shared" si="161"/>
        <v>2.4612657800461082</v>
      </c>
      <c r="N1137" s="11">
        <f t="shared" si="162"/>
        <v>2.1144895017578248E-2</v>
      </c>
    </row>
    <row r="1138" spans="1:14">
      <c r="A1138" s="9">
        <f t="shared" si="159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163"/>
        <v>323.89999999999998</v>
      </c>
      <c r="G1138" s="11">
        <f t="shared" si="157"/>
        <v>1.5062710448945037E-3</v>
      </c>
      <c r="H1138" s="18">
        <f t="shared" si="156"/>
        <v>3.5368147896749882</v>
      </c>
      <c r="I1138" s="10">
        <f t="shared" si="160"/>
        <v>1.3004867981634933</v>
      </c>
      <c r="J1138" s="10">
        <v>1.3322617937209471</v>
      </c>
      <c r="K1138" s="10">
        <v>2.6871875440917944E-2</v>
      </c>
      <c r="L1138" s="247">
        <f t="shared" si="158"/>
        <v>2.6871875440917944E-2</v>
      </c>
      <c r="M1138" s="10">
        <f t="shared" si="161"/>
        <v>6.1964352570003474</v>
      </c>
      <c r="N1138" s="11">
        <f t="shared" si="162"/>
        <v>1.9130704714419106E-2</v>
      </c>
    </row>
    <row r="1139" spans="1:14">
      <c r="A1139" s="9">
        <f t="shared" si="159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163"/>
        <v>176.7</v>
      </c>
      <c r="G1139" s="11">
        <f t="shared" si="157"/>
        <v>8.2172921776121888E-4</v>
      </c>
      <c r="H1139" s="18">
        <f t="shared" si="156"/>
        <v>1.9294695070564076</v>
      </c>
      <c r="I1139" s="10">
        <f t="shared" si="160"/>
        <v>0.70946593774464117</v>
      </c>
      <c r="J1139" s="10">
        <v>0.72680042899194608</v>
      </c>
      <c r="K1139" s="10">
        <v>1.4659649244860145E-2</v>
      </c>
      <c r="L1139" s="247">
        <f t="shared" si="158"/>
        <v>1.4659649244860145E-2</v>
      </c>
      <c r="M1139" s="10">
        <f t="shared" si="161"/>
        <v>3.3803955230378553</v>
      </c>
      <c r="N1139" s="11">
        <f t="shared" si="162"/>
        <v>1.9130704714419102E-2</v>
      </c>
    </row>
    <row r="1140" spans="1:14">
      <c r="A1140" s="9">
        <f t="shared" si="159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163"/>
        <v>248.4</v>
      </c>
      <c r="G1140" s="11">
        <f t="shared" si="157"/>
        <v>1.1551643332874183E-3</v>
      </c>
      <c r="H1140" s="18">
        <f t="shared" ref="H1140:H1202" si="164">G1140*$O$2</f>
        <v>2.7123951644188553</v>
      </c>
      <c r="I1140" s="10">
        <f t="shared" si="160"/>
        <v>0.99734770195681322</v>
      </c>
      <c r="J1140" s="10">
        <v>1.0217160529801894</v>
      </c>
      <c r="K1140" s="10">
        <v>2.0608131705847542E-2</v>
      </c>
      <c r="L1140" s="247">
        <f t="shared" si="158"/>
        <v>2.0608131705847542E-2</v>
      </c>
      <c r="M1140" s="10">
        <f t="shared" si="161"/>
        <v>4.7520670510617053</v>
      </c>
      <c r="N1140" s="11">
        <f t="shared" si="162"/>
        <v>1.9130704714419102E-2</v>
      </c>
    </row>
    <row r="1141" spans="1:14">
      <c r="A1141" s="9">
        <f t="shared" si="159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163"/>
        <v>192.4</v>
      </c>
      <c r="G1141" s="11">
        <f t="shared" ref="G1141:G1203" si="165">1/215034.34*F1141</f>
        <v>8.9474081209540762E-4</v>
      </c>
      <c r="H1141" s="18">
        <f t="shared" si="164"/>
        <v>2.1009051112487427</v>
      </c>
      <c r="I1141" s="10">
        <f t="shared" si="160"/>
        <v>0.77250280940616278</v>
      </c>
      <c r="J1141" s="10">
        <v>0.79137749031154747</v>
      </c>
      <c r="K1141" s="10">
        <v>1.5962176087782071E-2</v>
      </c>
      <c r="L1141" s="247">
        <f t="shared" ref="L1141:L1204" si="166">K1141*$L$2</f>
        <v>1.5962176087782071E-2</v>
      </c>
      <c r="M1141" s="10">
        <f t="shared" si="161"/>
        <v>3.6807475870542352</v>
      </c>
      <c r="N1141" s="11">
        <f t="shared" si="162"/>
        <v>1.9130704714419102E-2</v>
      </c>
    </row>
    <row r="1142" spans="1:14">
      <c r="A1142" s="9">
        <f t="shared" ref="A1142:A1205" si="167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163"/>
        <v>114.5</v>
      </c>
      <c r="G1142" s="11">
        <f t="shared" si="165"/>
        <v>5.3247309243723581E-4</v>
      </c>
      <c r="H1142" s="18">
        <f t="shared" si="164"/>
        <v>1.2502787694281758</v>
      </c>
      <c r="I1142" s="10">
        <f t="shared" si="160"/>
        <v>0.45972750351874031</v>
      </c>
      <c r="J1142" s="10">
        <v>0.47096009688499052</v>
      </c>
      <c r="K1142" s="10">
        <v>9.4993199690802874E-3</v>
      </c>
      <c r="L1142" s="247">
        <f t="shared" si="166"/>
        <v>9.4993199690802874E-3</v>
      </c>
      <c r="M1142" s="10">
        <f t="shared" si="161"/>
        <v>2.1904656898009871</v>
      </c>
      <c r="N1142" s="11">
        <f t="shared" si="162"/>
        <v>1.9130704714419102E-2</v>
      </c>
    </row>
    <row r="1143" spans="1:14">
      <c r="A1143" s="9">
        <f t="shared" si="167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163"/>
        <v>617.4</v>
      </c>
      <c r="G1143" s="11">
        <f t="shared" si="165"/>
        <v>2.8711693211419162E-3</v>
      </c>
      <c r="H1143" s="18">
        <f t="shared" si="164"/>
        <v>6.7416778362004877</v>
      </c>
      <c r="I1143" s="10">
        <f t="shared" si="160"/>
        <v>2.4789149403709194</v>
      </c>
      <c r="J1143" s="10">
        <v>2.5394826534217749</v>
      </c>
      <c r="K1143" s="10">
        <v>5.1221660689171784E-2</v>
      </c>
      <c r="L1143" s="247">
        <f t="shared" si="166"/>
        <v>5.1221660689171784E-2</v>
      </c>
      <c r="M1143" s="10">
        <f t="shared" si="161"/>
        <v>11.811297090682356</v>
      </c>
      <c r="N1143" s="11">
        <f t="shared" si="162"/>
        <v>1.9130704714419106E-2</v>
      </c>
    </row>
    <row r="1144" spans="1:14">
      <c r="A1144" s="9">
        <f t="shared" si="167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163"/>
        <v>852.7</v>
      </c>
      <c r="G1144" s="11">
        <f t="shared" si="165"/>
        <v>3.9654131521504894E-3</v>
      </c>
      <c r="H1144" s="18">
        <f t="shared" si="164"/>
        <v>9.3110280060384785</v>
      </c>
      <c r="I1144" s="10">
        <f t="shared" si="160"/>
        <v>3.4236649978203486</v>
      </c>
      <c r="J1144" s="10">
        <v>3.5147196750063268</v>
      </c>
      <c r="K1144" s="10">
        <v>7.074297063436473E-2</v>
      </c>
      <c r="L1144" s="247">
        <f t="shared" si="166"/>
        <v>7.074297063436473E-2</v>
      </c>
      <c r="M1144" s="10">
        <f t="shared" si="161"/>
        <v>16.320155649499515</v>
      </c>
      <c r="N1144" s="11">
        <f t="shared" si="162"/>
        <v>1.9139387415854948E-2</v>
      </c>
    </row>
    <row r="1145" spans="1:14">
      <c r="A1145" s="9">
        <f t="shared" si="167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163"/>
        <v>70.099999999999994</v>
      </c>
      <c r="G1145" s="11">
        <f t="shared" si="165"/>
        <v>3.2599444349214174E-4</v>
      </c>
      <c r="H1145" s="18">
        <f t="shared" si="164"/>
        <v>0.7654545129861583</v>
      </c>
      <c r="I1145" s="10">
        <f t="shared" si="160"/>
        <v>0.28145762442501043</v>
      </c>
      <c r="J1145" s="10">
        <v>0.28833452219771033</v>
      </c>
      <c r="K1145" s="10">
        <v>5.8157408718998082E-3</v>
      </c>
      <c r="L1145" s="247">
        <f t="shared" si="166"/>
        <v>5.8157408718998082E-3</v>
      </c>
      <c r="M1145" s="10">
        <f t="shared" si="161"/>
        <v>1.3410624004807787</v>
      </c>
      <c r="N1145" s="11">
        <f t="shared" si="162"/>
        <v>1.9130704714419099E-2</v>
      </c>
    </row>
    <row r="1146" spans="1:14">
      <c r="A1146" s="9">
        <f t="shared" si="167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163"/>
        <v>60.6</v>
      </c>
      <c r="G1146" s="11">
        <f t="shared" si="165"/>
        <v>2.8181545328992571E-4</v>
      </c>
      <c r="H1146" s="18">
        <f t="shared" si="164"/>
        <v>0.66171959325194296</v>
      </c>
      <c r="I1146" s="10">
        <f t="shared" si="160"/>
        <v>0.24331429443873945</v>
      </c>
      <c r="J1146" s="10">
        <v>0.24596867942115663</v>
      </c>
      <c r="K1146" s="10">
        <v>5.0275876866922743E-3</v>
      </c>
      <c r="L1146" s="247">
        <f t="shared" si="166"/>
        <v>5.0275876866922743E-3</v>
      </c>
      <c r="M1146" s="10">
        <f t="shared" si="161"/>
        <v>1.1560301547985312</v>
      </c>
      <c r="N1146" s="11">
        <f t="shared" si="162"/>
        <v>1.9076405194695233E-2</v>
      </c>
    </row>
    <row r="1147" spans="1:14">
      <c r="A1147" s="9">
        <f t="shared" si="167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163"/>
        <v>66.45</v>
      </c>
      <c r="G1147" s="11">
        <f t="shared" si="165"/>
        <v>3.0902041041444821E-4</v>
      </c>
      <c r="H1147" s="18">
        <f t="shared" si="164"/>
        <v>0.72559846487774926</v>
      </c>
      <c r="I1147" s="10">
        <f t="shared" si="160"/>
        <v>0.26680255553554844</v>
      </c>
      <c r="J1147" s="10">
        <v>0.27332138373805787</v>
      </c>
      <c r="K1147" s="10">
        <v>5.5129241217937563E-3</v>
      </c>
      <c r="L1147" s="247">
        <f t="shared" si="166"/>
        <v>5.5129241217937563E-3</v>
      </c>
      <c r="M1147" s="10">
        <f t="shared" si="161"/>
        <v>1.2712353282731492</v>
      </c>
      <c r="N1147" s="11">
        <f t="shared" si="162"/>
        <v>1.9130704714419099E-2</v>
      </c>
    </row>
    <row r="1148" spans="1:14">
      <c r="A1148" s="9">
        <f t="shared" si="167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163"/>
        <v>76.5</v>
      </c>
      <c r="G1148" s="11">
        <f t="shared" si="165"/>
        <v>3.5575713162837156E-4</v>
      </c>
      <c r="H1148" s="18">
        <f t="shared" si="164"/>
        <v>0.83533909049131416</v>
      </c>
      <c r="I1148" s="10">
        <f t="shared" si="160"/>
        <v>0.30715418357365626</v>
      </c>
      <c r="J1148" s="10">
        <v>0.31465892935984091</v>
      </c>
      <c r="K1148" s="10">
        <v>6.3467072282501489E-3</v>
      </c>
      <c r="L1148" s="247">
        <f t="shared" si="166"/>
        <v>6.3467072282501489E-3</v>
      </c>
      <c r="M1148" s="10">
        <f t="shared" si="161"/>
        <v>1.4634989106530616</v>
      </c>
      <c r="N1148" s="11">
        <f t="shared" si="162"/>
        <v>1.9130704714419106E-2</v>
      </c>
    </row>
    <row r="1149" spans="1:14">
      <c r="A1149" s="9">
        <f t="shared" si="167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163"/>
        <v>26.4</v>
      </c>
      <c r="G1149" s="11">
        <f t="shared" si="165"/>
        <v>1.2277108856194782E-4</v>
      </c>
      <c r="H1149" s="18">
        <f t="shared" si="164"/>
        <v>0.28827388220876721</v>
      </c>
      <c r="I1149" s="10">
        <f t="shared" si="160"/>
        <v>0.1059983064881637</v>
      </c>
      <c r="J1149" s="10">
        <v>0.10858817954378822</v>
      </c>
      <c r="K1149" s="10">
        <v>2.1902362199451493E-3</v>
      </c>
      <c r="L1149" s="247">
        <f t="shared" si="166"/>
        <v>2.1902362199451493E-3</v>
      </c>
      <c r="M1149" s="10">
        <f t="shared" si="161"/>
        <v>0.5050506044606643</v>
      </c>
      <c r="N1149" s="11">
        <f t="shared" si="162"/>
        <v>1.9130704714419102E-2</v>
      </c>
    </row>
    <row r="1150" spans="1:14">
      <c r="A1150" s="9">
        <f t="shared" si="167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163"/>
        <v>85.8</v>
      </c>
      <c r="G1150" s="11">
        <f t="shared" si="165"/>
        <v>3.9900603782633043E-4</v>
      </c>
      <c r="H1150" s="18">
        <f t="shared" si="164"/>
        <v>0.93689011717849335</v>
      </c>
      <c r="I1150" s="10">
        <f t="shared" si="160"/>
        <v>0.34449449608653204</v>
      </c>
      <c r="J1150" s="10">
        <v>0.35291158351731172</v>
      </c>
      <c r="K1150" s="10">
        <v>7.118267714821735E-3</v>
      </c>
      <c r="L1150" s="247">
        <f t="shared" si="166"/>
        <v>7.118267714821735E-3</v>
      </c>
      <c r="M1150" s="10">
        <f t="shared" si="161"/>
        <v>1.6414144644971591</v>
      </c>
      <c r="N1150" s="11">
        <f t="shared" si="162"/>
        <v>1.9130704714419106E-2</v>
      </c>
    </row>
    <row r="1151" spans="1:14">
      <c r="A1151" s="9">
        <f t="shared" si="167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163"/>
        <v>125.9</v>
      </c>
      <c r="G1151" s="11">
        <f t="shared" si="165"/>
        <v>5.854878806798951E-4</v>
      </c>
      <c r="H1151" s="18">
        <f t="shared" si="164"/>
        <v>1.3747606731092346</v>
      </c>
      <c r="I1151" s="10">
        <f t="shared" si="160"/>
        <v>0.50549949950226558</v>
      </c>
      <c r="J1151" s="10">
        <v>0.30355332008831704</v>
      </c>
      <c r="K1151" s="10">
        <v>1.0445103791329329E-2</v>
      </c>
      <c r="L1151" s="247">
        <f t="shared" si="166"/>
        <v>1.0445103791329329E-2</v>
      </c>
      <c r="M1151" s="10">
        <f t="shared" si="161"/>
        <v>2.1942585964911463</v>
      </c>
      <c r="N1151" s="11">
        <f t="shared" si="162"/>
        <v>1.7428582974512677E-2</v>
      </c>
    </row>
    <row r="1152" spans="1:14">
      <c r="A1152" s="9">
        <f t="shared" si="167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163"/>
        <v>81</v>
      </c>
      <c r="G1152" s="11">
        <f t="shared" si="165"/>
        <v>3.7668402172415808E-4</v>
      </c>
      <c r="H1152" s="18">
        <f t="shared" si="164"/>
        <v>0.88447668404962654</v>
      </c>
      <c r="I1152" s="10">
        <f t="shared" si="160"/>
        <v>0.32522207672504772</v>
      </c>
      <c r="J1152" s="10">
        <v>0.33316827814571387</v>
      </c>
      <c r="K1152" s="10">
        <v>6.7200429475589799E-3</v>
      </c>
      <c r="L1152" s="247">
        <f t="shared" si="166"/>
        <v>6.7200429475589799E-3</v>
      </c>
      <c r="M1152" s="10">
        <f t="shared" si="161"/>
        <v>1.5495870818679471</v>
      </c>
      <c r="N1152" s="11">
        <f t="shared" si="162"/>
        <v>1.9130704714419102E-2</v>
      </c>
    </row>
    <row r="1153" spans="1:14">
      <c r="A1153" s="9">
        <f t="shared" si="167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163"/>
        <v>62.4</v>
      </c>
      <c r="G1153" s="11">
        <f t="shared" si="165"/>
        <v>2.9018620932824029E-4</v>
      </c>
      <c r="H1153" s="18">
        <f t="shared" si="164"/>
        <v>0.68137463067526793</v>
      </c>
      <c r="I1153" s="10">
        <f t="shared" si="160"/>
        <v>0.25054145169929604</v>
      </c>
      <c r="J1153" s="10">
        <v>0.25666296983077214</v>
      </c>
      <c r="K1153" s="10">
        <v>5.1769219744158068E-3</v>
      </c>
      <c r="L1153" s="247">
        <f t="shared" si="166"/>
        <v>5.1769219744158068E-3</v>
      </c>
      <c r="M1153" s="10">
        <f t="shared" si="161"/>
        <v>1.1937559741797519</v>
      </c>
      <c r="N1153" s="11">
        <f t="shared" si="162"/>
        <v>1.9130704714419102E-2</v>
      </c>
    </row>
    <row r="1154" spans="1:14">
      <c r="A1154" s="9">
        <f t="shared" si="167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163"/>
        <v>35.4</v>
      </c>
      <c r="G1154" s="11">
        <f t="shared" si="165"/>
        <v>1.6462486875352093E-4</v>
      </c>
      <c r="H1154" s="18">
        <f t="shared" si="164"/>
        <v>0.38654906932539235</v>
      </c>
      <c r="I1154" s="10">
        <f t="shared" si="160"/>
        <v>0.14213409279094677</v>
      </c>
      <c r="J1154" s="10">
        <v>0.14560687711553419</v>
      </c>
      <c r="K1154" s="10">
        <v>2.9369076585628135E-3</v>
      </c>
      <c r="L1154" s="247">
        <f t="shared" si="166"/>
        <v>2.9369076585628135E-3</v>
      </c>
      <c r="M1154" s="10">
        <f t="shared" si="161"/>
        <v>0.67722694689043617</v>
      </c>
      <c r="N1154" s="11">
        <f t="shared" si="162"/>
        <v>1.9130704714419102E-2</v>
      </c>
    </row>
    <row r="1155" spans="1:14">
      <c r="A1155" s="9">
        <f t="shared" si="167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163"/>
        <v>71.2</v>
      </c>
      <c r="G1155" s="11">
        <f t="shared" si="165"/>
        <v>3.3110990551555626E-4</v>
      </c>
      <c r="H1155" s="18">
        <f t="shared" si="164"/>
        <v>0.77746592474485698</v>
      </c>
      <c r="I1155" s="10">
        <f t="shared" si="160"/>
        <v>0.28587422052868394</v>
      </c>
      <c r="J1155" s="10">
        <v>0.29285902967870159</v>
      </c>
      <c r="K1155" s="10">
        <v>5.9070007143975237E-3</v>
      </c>
      <c r="L1155" s="247">
        <f t="shared" si="166"/>
        <v>5.9070007143975237E-3</v>
      </c>
      <c r="M1155" s="10">
        <f t="shared" si="161"/>
        <v>1.3621061756666402</v>
      </c>
      <c r="N1155" s="11">
        <f t="shared" si="162"/>
        <v>1.9130704714419102E-2</v>
      </c>
    </row>
    <row r="1156" spans="1:14">
      <c r="A1156" s="9">
        <f t="shared" si="167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163"/>
        <v>78.3</v>
      </c>
      <c r="G1156" s="11">
        <f t="shared" si="165"/>
        <v>3.6412788766668615E-4</v>
      </c>
      <c r="H1156" s="18">
        <f t="shared" si="164"/>
        <v>0.85499412791463902</v>
      </c>
      <c r="I1156" s="10">
        <f t="shared" si="160"/>
        <v>0.31438134083421282</v>
      </c>
      <c r="J1156" s="10">
        <v>0.36771906254601011</v>
      </c>
      <c r="K1156" s="10">
        <v>6.4960415159736806E-3</v>
      </c>
      <c r="L1156" s="247">
        <f t="shared" si="166"/>
        <v>6.4960415159736806E-3</v>
      </c>
      <c r="M1156" s="10">
        <f t="shared" si="161"/>
        <v>1.5435905728108354</v>
      </c>
      <c r="N1156" s="11">
        <f t="shared" si="162"/>
        <v>1.9713800419040046E-2</v>
      </c>
    </row>
    <row r="1157" spans="1:14">
      <c r="A1157" s="9">
        <f t="shared" si="167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163"/>
        <v>69.400000000000006</v>
      </c>
      <c r="G1157" s="11">
        <f t="shared" si="165"/>
        <v>3.2273914947724167E-4</v>
      </c>
      <c r="H1157" s="18">
        <f t="shared" si="164"/>
        <v>0.75781088732153212</v>
      </c>
      <c r="I1157" s="10">
        <f t="shared" si="160"/>
        <v>0.27864706326812738</v>
      </c>
      <c r="J1157" s="10">
        <v>0.28545529016435239</v>
      </c>
      <c r="K1157" s="10">
        <v>5.7576664266739911E-3</v>
      </c>
      <c r="L1157" s="247">
        <f t="shared" si="166"/>
        <v>5.7576664266739911E-3</v>
      </c>
      <c r="M1157" s="10">
        <f t="shared" si="161"/>
        <v>1.3276709071806858</v>
      </c>
      <c r="N1157" s="11">
        <f t="shared" si="162"/>
        <v>1.9130704714419102E-2</v>
      </c>
    </row>
    <row r="1158" spans="1:14">
      <c r="A1158" s="9">
        <f t="shared" si="167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163"/>
        <v>67.099999999999994</v>
      </c>
      <c r="G1158" s="11">
        <f t="shared" si="165"/>
        <v>3.1204318342828403E-4</v>
      </c>
      <c r="H1158" s="18">
        <f t="shared" si="164"/>
        <v>0.73269611728061657</v>
      </c>
      <c r="I1158" s="10">
        <f t="shared" si="160"/>
        <v>0.26941236232408272</v>
      </c>
      <c r="J1158" s="10">
        <v>0.27599495634046173</v>
      </c>
      <c r="K1158" s="10">
        <v>5.5668503923605867E-3</v>
      </c>
      <c r="L1158" s="247">
        <f t="shared" si="166"/>
        <v>5.5668503923605867E-3</v>
      </c>
      <c r="M1158" s="10">
        <f t="shared" si="161"/>
        <v>1.2836702863375216</v>
      </c>
      <c r="N1158" s="11">
        <f t="shared" si="162"/>
        <v>1.9130704714419102E-2</v>
      </c>
    </row>
    <row r="1159" spans="1:14">
      <c r="A1159" s="9">
        <f t="shared" si="167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163"/>
        <v>19.600000000000001</v>
      </c>
      <c r="G1159" s="11">
        <f t="shared" si="165"/>
        <v>9.114823241720369E-5</v>
      </c>
      <c r="H1159" s="18">
        <f t="shared" si="164"/>
        <v>0.2140215186095393</v>
      </c>
      <c r="I1159" s="10">
        <f t="shared" si="160"/>
        <v>7.8695712392727601E-2</v>
      </c>
      <c r="J1159" s="10">
        <v>8.0618496934024592E-2</v>
      </c>
      <c r="K1159" s="10">
        <v>1.6260844663229137E-3</v>
      </c>
      <c r="L1159" s="247">
        <f t="shared" si="166"/>
        <v>1.6260844663229137E-3</v>
      </c>
      <c r="M1159" s="10">
        <f t="shared" si="161"/>
        <v>0.37496181240261434</v>
      </c>
      <c r="N1159" s="11">
        <f t="shared" si="162"/>
        <v>1.9130704714419099E-2</v>
      </c>
    </row>
    <row r="1160" spans="1:14">
      <c r="A1160" s="9">
        <f t="shared" si="167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163"/>
        <v>310.10000000000002</v>
      </c>
      <c r="G1160" s="11">
        <f t="shared" si="165"/>
        <v>1.4420952486007585E-3</v>
      </c>
      <c r="H1160" s="18">
        <f t="shared" si="164"/>
        <v>3.3861261694294971</v>
      </c>
      <c r="I1160" s="10">
        <f t="shared" si="160"/>
        <v>1.2450785924992263</v>
      </c>
      <c r="J1160" s="10">
        <v>1.2754997907776033</v>
      </c>
      <c r="K1160" s="10">
        <v>2.5726979235037532E-2</v>
      </c>
      <c r="L1160" s="247">
        <f t="shared" si="166"/>
        <v>2.5726979235037532E-2</v>
      </c>
      <c r="M1160" s="10">
        <f t="shared" si="161"/>
        <v>5.9324315319413641</v>
      </c>
      <c r="N1160" s="11">
        <f t="shared" si="162"/>
        <v>1.9130704714419102E-2</v>
      </c>
    </row>
    <row r="1161" spans="1:14">
      <c r="A1161" s="9">
        <f t="shared" si="167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163"/>
        <v>384.2</v>
      </c>
      <c r="G1161" s="11">
        <f t="shared" si="165"/>
        <v>1.7866913721780438E-3</v>
      </c>
      <c r="H1161" s="18">
        <f t="shared" si="164"/>
        <v>4.1952585433563776</v>
      </c>
      <c r="I1161" s="10">
        <f t="shared" si="160"/>
        <v>1.5425965663921402</v>
      </c>
      <c r="J1161" s="10">
        <v>1.5844002560707282</v>
      </c>
      <c r="K1161" s="10">
        <v>3.1874574079656298E-2</v>
      </c>
      <c r="L1161" s="247">
        <f t="shared" si="166"/>
        <v>3.1874574079656298E-2</v>
      </c>
      <c r="M1161" s="10">
        <f t="shared" si="161"/>
        <v>7.3541299398989013</v>
      </c>
      <c r="N1161" s="11">
        <f t="shared" si="162"/>
        <v>1.9141410567149665E-2</v>
      </c>
    </row>
    <row r="1162" spans="1:14">
      <c r="A1162" s="9">
        <f t="shared" si="167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163"/>
        <v>387.4</v>
      </c>
      <c r="G1162" s="11">
        <f t="shared" si="165"/>
        <v>1.8015727162461585E-3</v>
      </c>
      <c r="H1162" s="18">
        <f t="shared" si="164"/>
        <v>4.230200832108955</v>
      </c>
      <c r="I1162" s="10">
        <f t="shared" si="160"/>
        <v>1.5554448459664629</v>
      </c>
      <c r="J1162" s="10">
        <v>1.5934492710327104</v>
      </c>
      <c r="K1162" s="10">
        <v>3.2140057257831464E-2</v>
      </c>
      <c r="L1162" s="247">
        <f t="shared" si="166"/>
        <v>3.2140057257831464E-2</v>
      </c>
      <c r="M1162" s="10">
        <f t="shared" si="161"/>
        <v>7.4112350063659598</v>
      </c>
      <c r="N1162" s="11">
        <f t="shared" si="162"/>
        <v>1.9130704714419102E-2</v>
      </c>
    </row>
    <row r="1163" spans="1:14">
      <c r="A1163" s="9">
        <f t="shared" si="167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163"/>
        <v>306.2</v>
      </c>
      <c r="G1163" s="11">
        <f t="shared" si="165"/>
        <v>1.4239586105177433E-3</v>
      </c>
      <c r="H1163" s="18">
        <f t="shared" si="164"/>
        <v>3.3435402550122921</v>
      </c>
      <c r="I1163" s="10">
        <f t="shared" si="160"/>
        <v>1.2294197517680199</v>
      </c>
      <c r="J1163" s="10">
        <v>1.2594583551631802</v>
      </c>
      <c r="K1163" s="10">
        <v>2.5403421611636539E-2</v>
      </c>
      <c r="L1163" s="247">
        <f t="shared" si="166"/>
        <v>2.5403421611636539E-2</v>
      </c>
      <c r="M1163" s="10">
        <f t="shared" si="161"/>
        <v>5.8578217835551278</v>
      </c>
      <c r="N1163" s="11">
        <f t="shared" si="162"/>
        <v>1.9130704714419099E-2</v>
      </c>
    </row>
    <row r="1164" spans="1:14">
      <c r="A1164" s="9">
        <f t="shared" si="167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163"/>
        <v>407.7</v>
      </c>
      <c r="G1164" s="11">
        <f t="shared" si="165"/>
        <v>1.8959762426782624E-3</v>
      </c>
      <c r="H1164" s="18">
        <f t="shared" si="164"/>
        <v>4.4518659763831208</v>
      </c>
      <c r="I1164" s="10">
        <f t="shared" si="160"/>
        <v>1.6369511195160735</v>
      </c>
      <c r="J1164" s="10">
        <v>1.676947000000093</v>
      </c>
      <c r="K1164" s="10">
        <v>3.3824216169380202E-2</v>
      </c>
      <c r="L1164" s="247">
        <f t="shared" si="166"/>
        <v>3.3824216169380202E-2</v>
      </c>
      <c r="M1164" s="10">
        <f t="shared" si="161"/>
        <v>7.7995883120686678</v>
      </c>
      <c r="N1164" s="11">
        <f t="shared" si="162"/>
        <v>1.9130704714419102E-2</v>
      </c>
    </row>
    <row r="1165" spans="1:14">
      <c r="A1165" s="9">
        <f t="shared" si="167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163"/>
        <v>304.3</v>
      </c>
      <c r="G1165" s="11">
        <f t="shared" si="165"/>
        <v>1.4151228124773003E-3</v>
      </c>
      <c r="H1165" s="18">
        <f t="shared" si="164"/>
        <v>3.3227932710654495</v>
      </c>
      <c r="I1165" s="10">
        <f t="shared" si="160"/>
        <v>1.2217910857707659</v>
      </c>
      <c r="J1165" s="10">
        <v>1.2516432967869227</v>
      </c>
      <c r="K1165" s="10">
        <v>2.5245790974595037E-2</v>
      </c>
      <c r="L1165" s="247">
        <f t="shared" si="166"/>
        <v>2.5245790974595037E-2</v>
      </c>
      <c r="M1165" s="10">
        <f t="shared" si="161"/>
        <v>5.821473444597733</v>
      </c>
      <c r="N1165" s="11">
        <f t="shared" si="162"/>
        <v>1.9130704714419102E-2</v>
      </c>
    </row>
    <row r="1166" spans="1:14">
      <c r="A1166" s="9">
        <f t="shared" si="167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163"/>
        <v>413.7</v>
      </c>
      <c r="G1166" s="11">
        <f t="shared" si="165"/>
        <v>1.9238787628059778E-3</v>
      </c>
      <c r="H1166" s="18">
        <f t="shared" si="164"/>
        <v>4.5173827677942047</v>
      </c>
      <c r="I1166" s="10">
        <f t="shared" si="160"/>
        <v>1.6610416437179292</v>
      </c>
      <c r="J1166" s="10">
        <v>1.7016261317145904</v>
      </c>
      <c r="K1166" s="10">
        <v>3.4321997128458646E-2</v>
      </c>
      <c r="L1166" s="247">
        <f t="shared" si="166"/>
        <v>3.4321997128458646E-2</v>
      </c>
      <c r="M1166" s="10">
        <f t="shared" si="161"/>
        <v>7.914372540355183</v>
      </c>
      <c r="N1166" s="11">
        <f t="shared" si="162"/>
        <v>1.9130704714419102E-2</v>
      </c>
    </row>
    <row r="1167" spans="1:14">
      <c r="A1167" s="9">
        <f t="shared" si="167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163"/>
        <v>387.6</v>
      </c>
      <c r="G1167" s="11">
        <f t="shared" si="165"/>
        <v>1.8025028002504159E-3</v>
      </c>
      <c r="H1167" s="18">
        <f t="shared" si="164"/>
        <v>4.2323847251559918</v>
      </c>
      <c r="I1167" s="10">
        <f t="shared" si="160"/>
        <v>1.5562478634398582</v>
      </c>
      <c r="J1167" s="10">
        <v>1.5695927770420299</v>
      </c>
      <c r="K1167" s="10">
        <v>3.2156649956467422E-2</v>
      </c>
      <c r="L1167" s="247">
        <f t="shared" si="166"/>
        <v>3.2156649956467422E-2</v>
      </c>
      <c r="M1167" s="10">
        <f t="shared" si="161"/>
        <v>7.3903820155943478</v>
      </c>
      <c r="N1167" s="11">
        <f t="shared" si="162"/>
        <v>1.9067033063968904E-2</v>
      </c>
    </row>
    <row r="1168" spans="1:14">
      <c r="A1168" s="9">
        <f t="shared" si="167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163"/>
        <v>189.8</v>
      </c>
      <c r="G1168" s="11">
        <f t="shared" si="165"/>
        <v>8.8264972004006436E-4</v>
      </c>
      <c r="H1168" s="18">
        <f t="shared" si="164"/>
        <v>2.0725145016372735</v>
      </c>
      <c r="I1168" s="10">
        <f t="shared" si="160"/>
        <v>0.76206358225202553</v>
      </c>
      <c r="J1168" s="10">
        <v>0.78068319990193202</v>
      </c>
      <c r="K1168" s="10">
        <v>1.5746471005514746E-2</v>
      </c>
      <c r="L1168" s="247">
        <f t="shared" si="166"/>
        <v>1.5746471005514746E-2</v>
      </c>
      <c r="M1168" s="10">
        <f t="shared" si="161"/>
        <v>3.6310077547967459</v>
      </c>
      <c r="N1168" s="11">
        <f t="shared" si="162"/>
        <v>1.9130704714419102E-2</v>
      </c>
    </row>
    <row r="1169" spans="1:14">
      <c r="A1169" s="9">
        <f t="shared" si="167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163"/>
        <v>372.5</v>
      </c>
      <c r="G1169" s="11">
        <f t="shared" si="165"/>
        <v>1.7322814579289988E-3</v>
      </c>
      <c r="H1169" s="18">
        <f t="shared" si="164"/>
        <v>4.0675008001047646</v>
      </c>
      <c r="I1169" s="10">
        <f t="shared" si="160"/>
        <v>1.4956200441985221</v>
      </c>
      <c r="J1169" s="10">
        <v>1.5342193549179168</v>
      </c>
      <c r="K1169" s="10">
        <v>3.0903901209453338E-2</v>
      </c>
      <c r="L1169" s="247">
        <f t="shared" si="166"/>
        <v>3.0903901209453338E-2</v>
      </c>
      <c r="M1169" s="10">
        <f t="shared" si="161"/>
        <v>7.1282441004306563</v>
      </c>
      <c r="N1169" s="11">
        <f t="shared" si="162"/>
        <v>1.9136225772968203E-2</v>
      </c>
    </row>
    <row r="1170" spans="1:14">
      <c r="A1170" s="9">
        <f t="shared" si="167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163"/>
        <v>370.7</v>
      </c>
      <c r="G1170" s="11">
        <f t="shared" si="165"/>
        <v>1.723910701890684E-3</v>
      </c>
      <c r="H1170" s="18">
        <f t="shared" si="164"/>
        <v>4.0478457626814395</v>
      </c>
      <c r="I1170" s="10">
        <f t="shared" si="160"/>
        <v>1.4883928869379655</v>
      </c>
      <c r="J1170" s="10">
        <v>1.5247590210940261</v>
      </c>
      <c r="K1170" s="10">
        <v>3.0754566921729801E-2</v>
      </c>
      <c r="L1170" s="247">
        <f t="shared" si="166"/>
        <v>3.0754566921729801E-2</v>
      </c>
      <c r="M1170" s="10">
        <f t="shared" si="161"/>
        <v>7.09175223763516</v>
      </c>
      <c r="N1170" s="11">
        <f t="shared" si="162"/>
        <v>1.9130704714419099E-2</v>
      </c>
    </row>
    <row r="1171" spans="1:14">
      <c r="A1171" s="9">
        <f t="shared" si="167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163"/>
        <v>409.1</v>
      </c>
      <c r="G1171" s="11">
        <f t="shared" si="165"/>
        <v>1.9024868307080628E-3</v>
      </c>
      <c r="H1171" s="18">
        <f t="shared" si="164"/>
        <v>4.467153227712374</v>
      </c>
      <c r="I1171" s="10">
        <f t="shared" si="160"/>
        <v>1.6425722418298401</v>
      </c>
      <c r="J1171" s="10">
        <v>1.7312410897719872</v>
      </c>
      <c r="K1171" s="10">
        <v>3.3940365059831841E-2</v>
      </c>
      <c r="L1171" s="247">
        <f t="shared" si="166"/>
        <v>3.3940365059831841E-2</v>
      </c>
      <c r="M1171" s="10">
        <f t="shared" si="161"/>
        <v>7.8749069243740326</v>
      </c>
      <c r="N1171" s="11">
        <f t="shared" si="162"/>
        <v>1.9249344718587223E-2</v>
      </c>
    </row>
    <row r="1172" spans="1:14">
      <c r="A1172" s="9">
        <f t="shared" si="167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163"/>
        <v>373.1</v>
      </c>
      <c r="G1172" s="11">
        <f t="shared" si="165"/>
        <v>1.7350717099417702E-3</v>
      </c>
      <c r="H1172" s="18">
        <f t="shared" si="164"/>
        <v>4.0740524792458732</v>
      </c>
      <c r="I1172" s="10">
        <f t="shared" si="160"/>
        <v>1.4980290966187078</v>
      </c>
      <c r="J1172" s="10">
        <v>1.5346306737798252</v>
      </c>
      <c r="K1172" s="10">
        <v>3.0953679305361182E-2</v>
      </c>
      <c r="L1172" s="247">
        <f t="shared" si="166"/>
        <v>3.0953679305361182E-2</v>
      </c>
      <c r="M1172" s="10">
        <f t="shared" si="161"/>
        <v>7.1376659289497679</v>
      </c>
      <c r="N1172" s="11">
        <f t="shared" si="162"/>
        <v>1.9130704714419102E-2</v>
      </c>
    </row>
    <row r="1173" spans="1:14">
      <c r="A1173" s="9">
        <f t="shared" si="167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163"/>
        <v>374</v>
      </c>
      <c r="G1173" s="11">
        <f t="shared" si="165"/>
        <v>1.7392570879609275E-3</v>
      </c>
      <c r="H1173" s="18">
        <f t="shared" si="164"/>
        <v>4.0838799979575358</v>
      </c>
      <c r="I1173" s="10">
        <f t="shared" si="160"/>
        <v>1.501642675248986</v>
      </c>
      <c r="J1173" s="10">
        <v>1.5379212246750915</v>
      </c>
      <c r="K1173" s="10">
        <v>3.1028346449222945E-2</v>
      </c>
      <c r="L1173" s="247">
        <f t="shared" si="166"/>
        <v>3.1028346449222945E-2</v>
      </c>
      <c r="M1173" s="10">
        <f t="shared" si="161"/>
        <v>7.1544722443308366</v>
      </c>
      <c r="N1173" s="11">
        <f t="shared" si="162"/>
        <v>1.9129604931365875E-2</v>
      </c>
    </row>
    <row r="1174" spans="1:14">
      <c r="A1174" s="9">
        <f t="shared" si="167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163"/>
        <v>327.2</v>
      </c>
      <c r="G1174" s="11">
        <f t="shared" si="165"/>
        <v>1.5216174309647472E-3</v>
      </c>
      <c r="H1174" s="18">
        <f t="shared" si="164"/>
        <v>3.5728490249510845</v>
      </c>
      <c r="I1174" s="10">
        <f t="shared" si="160"/>
        <v>1.3137365864745139</v>
      </c>
      <c r="J1174" s="10">
        <v>1.3458353161639205</v>
      </c>
      <c r="K1174" s="10">
        <v>2.7145654968411089E-2</v>
      </c>
      <c r="L1174" s="247">
        <f t="shared" si="166"/>
        <v>2.7145654968411089E-2</v>
      </c>
      <c r="M1174" s="10">
        <f t="shared" si="161"/>
        <v>6.2595665825579303</v>
      </c>
      <c r="N1174" s="11">
        <f t="shared" si="162"/>
        <v>1.9130704714419102E-2</v>
      </c>
    </row>
    <row r="1175" spans="1:14">
      <c r="A1175" s="9">
        <f t="shared" si="167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163"/>
        <v>198.1</v>
      </c>
      <c r="G1175" s="11">
        <f t="shared" si="165"/>
        <v>9.2124820621673721E-4</v>
      </c>
      <c r="H1175" s="18">
        <f t="shared" si="164"/>
        <v>2.1631460630892718</v>
      </c>
      <c r="I1175" s="10">
        <f t="shared" si="160"/>
        <v>0.79538880739792528</v>
      </c>
      <c r="J1175" s="10">
        <v>0.81482266544032</v>
      </c>
      <c r="K1175" s="10">
        <v>1.6435067998906591E-2</v>
      </c>
      <c r="L1175" s="247">
        <f t="shared" si="166"/>
        <v>1.6435067998906591E-2</v>
      </c>
      <c r="M1175" s="10">
        <f t="shared" si="161"/>
        <v>3.7897926039264238</v>
      </c>
      <c r="N1175" s="11">
        <f t="shared" si="162"/>
        <v>1.9130704714419102E-2</v>
      </c>
    </row>
    <row r="1176" spans="1:14">
      <c r="A1176" s="9">
        <f t="shared" si="167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163"/>
        <v>308</v>
      </c>
      <c r="G1176" s="11">
        <f t="shared" si="165"/>
        <v>1.4323293665560581E-3</v>
      </c>
      <c r="H1176" s="18">
        <f t="shared" si="164"/>
        <v>3.3631952924356177</v>
      </c>
      <c r="I1176" s="10">
        <f t="shared" si="160"/>
        <v>1.2366469090285768</v>
      </c>
      <c r="J1176" s="10">
        <v>1.2759111096395115</v>
      </c>
      <c r="K1176" s="10">
        <v>2.5552755899360076E-2</v>
      </c>
      <c r="L1176" s="247">
        <f t="shared" si="166"/>
        <v>2.5552755899360076E-2</v>
      </c>
      <c r="M1176" s="10">
        <f t="shared" si="161"/>
        <v>5.9013060670030661</v>
      </c>
      <c r="N1176" s="11">
        <f t="shared" si="162"/>
        <v>1.9160084633126837E-2</v>
      </c>
    </row>
    <row r="1177" spans="1:14">
      <c r="A1177" s="9">
        <f t="shared" si="167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163"/>
        <v>333.2</v>
      </c>
      <c r="G1177" s="11">
        <f t="shared" si="165"/>
        <v>1.5495199510924627E-3</v>
      </c>
      <c r="H1177" s="18">
        <f t="shared" si="164"/>
        <v>3.6383658163621679</v>
      </c>
      <c r="I1177" s="10">
        <f t="shared" si="160"/>
        <v>1.3378271106763693</v>
      </c>
      <c r="J1177" s="10">
        <v>1.3705144478784179</v>
      </c>
      <c r="K1177" s="10">
        <v>2.7643435927489534E-2</v>
      </c>
      <c r="L1177" s="247">
        <f t="shared" si="166"/>
        <v>2.7643435927489534E-2</v>
      </c>
      <c r="M1177" s="10">
        <f t="shared" si="161"/>
        <v>6.3743508108444455</v>
      </c>
      <c r="N1177" s="11">
        <f t="shared" si="162"/>
        <v>1.9130704714419106E-2</v>
      </c>
    </row>
    <row r="1178" spans="1:14">
      <c r="A1178" s="9">
        <f t="shared" si="167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163"/>
        <v>356.2</v>
      </c>
      <c r="G1178" s="11">
        <f t="shared" si="165"/>
        <v>1.6564796115820385E-3</v>
      </c>
      <c r="H1178" s="18">
        <f t="shared" si="164"/>
        <v>3.8895135167713213</v>
      </c>
      <c r="I1178" s="10">
        <f t="shared" si="160"/>
        <v>1.430174120116815</v>
      </c>
      <c r="J1178" s="10">
        <v>1.4651177861173243</v>
      </c>
      <c r="K1178" s="10">
        <v>2.9551596270623565E-2</v>
      </c>
      <c r="L1178" s="247">
        <f t="shared" si="166"/>
        <v>2.9551596270623565E-2</v>
      </c>
      <c r="M1178" s="10">
        <f t="shared" si="161"/>
        <v>6.8143570192760841</v>
      </c>
      <c r="N1178" s="11">
        <f t="shared" si="162"/>
        <v>1.9130704714419102E-2</v>
      </c>
    </row>
    <row r="1179" spans="1:14">
      <c r="A1179" s="9">
        <f t="shared" si="167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163"/>
        <v>339.8</v>
      </c>
      <c r="G1179" s="11">
        <f t="shared" si="165"/>
        <v>1.5802127232329498E-3</v>
      </c>
      <c r="H1179" s="18">
        <f t="shared" si="164"/>
        <v>3.7104342869143601</v>
      </c>
      <c r="I1179" s="10">
        <f t="shared" si="160"/>
        <v>1.3643266872984103</v>
      </c>
      <c r="J1179" s="10">
        <v>1.4009520436596314</v>
      </c>
      <c r="K1179" s="10">
        <v>2.8190994982475823E-2</v>
      </c>
      <c r="L1179" s="247">
        <f t="shared" si="166"/>
        <v>2.8190994982475823E-2</v>
      </c>
      <c r="M1179" s="10">
        <f t="shared" si="161"/>
        <v>6.5039040128548775</v>
      </c>
      <c r="N1179" s="11">
        <f t="shared" si="162"/>
        <v>1.9140388501632952E-2</v>
      </c>
    </row>
    <row r="1180" spans="1:14">
      <c r="A1180" s="9">
        <f t="shared" si="167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163"/>
        <v>392.1</v>
      </c>
      <c r="G1180" s="11">
        <f t="shared" si="165"/>
        <v>1.8234296903462024E-3</v>
      </c>
      <c r="H1180" s="18">
        <f t="shared" si="164"/>
        <v>4.2815223187143037</v>
      </c>
      <c r="I1180" s="10">
        <f t="shared" si="160"/>
        <v>1.5743157565912496</v>
      </c>
      <c r="J1180" s="10">
        <v>1.6127812575424003</v>
      </c>
      <c r="K1180" s="10">
        <v>3.2529985675776252E-2</v>
      </c>
      <c r="L1180" s="247">
        <f t="shared" si="166"/>
        <v>3.2529985675776252E-2</v>
      </c>
      <c r="M1180" s="10">
        <f t="shared" si="161"/>
        <v>7.5011493185237299</v>
      </c>
      <c r="N1180" s="11">
        <f t="shared" si="162"/>
        <v>1.9130704714419102E-2</v>
      </c>
    </row>
    <row r="1181" spans="1:14">
      <c r="A1181" s="9">
        <f t="shared" si="167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163"/>
        <v>355.1</v>
      </c>
      <c r="G1181" s="11">
        <f t="shared" si="165"/>
        <v>1.6513641495586242E-3</v>
      </c>
      <c r="H1181" s="18">
        <f t="shared" si="164"/>
        <v>3.8775021050126228</v>
      </c>
      <c r="I1181" s="10">
        <f t="shared" si="160"/>
        <v>1.4257575240131415</v>
      </c>
      <c r="J1181" s="10">
        <v>1.4605932786363334</v>
      </c>
      <c r="K1181" s="10">
        <v>2.9460336428125854E-2</v>
      </c>
      <c r="L1181" s="247">
        <f t="shared" si="166"/>
        <v>2.9460336428125854E-2</v>
      </c>
      <c r="M1181" s="10">
        <f t="shared" si="161"/>
        <v>6.793313244090224</v>
      </c>
      <c r="N1181" s="11">
        <f t="shared" si="162"/>
        <v>1.9130704714419102E-2</v>
      </c>
    </row>
    <row r="1182" spans="1:14">
      <c r="A1182" s="9">
        <f t="shared" si="167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163"/>
        <v>196.9</v>
      </c>
      <c r="G1182" s="11">
        <f t="shared" si="165"/>
        <v>9.1566770219119419E-4</v>
      </c>
      <c r="H1182" s="18">
        <f t="shared" si="164"/>
        <v>2.1500427048070554</v>
      </c>
      <c r="I1182" s="10">
        <f t="shared" si="160"/>
        <v>0.79057070255755435</v>
      </c>
      <c r="J1182" s="10">
        <v>0.80988683909742054</v>
      </c>
      <c r="K1182" s="10">
        <v>1.6335511807090905E-2</v>
      </c>
      <c r="L1182" s="247">
        <f t="shared" si="166"/>
        <v>1.6335511807090905E-2</v>
      </c>
      <c r="M1182" s="10">
        <f t="shared" si="161"/>
        <v>3.7668357582691208</v>
      </c>
      <c r="N1182" s="11">
        <f t="shared" si="162"/>
        <v>1.9130704714419099E-2</v>
      </c>
    </row>
    <row r="1183" spans="1:14">
      <c r="A1183" s="9">
        <f t="shared" si="167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163"/>
        <v>393.6</v>
      </c>
      <c r="G1183" s="11">
        <f t="shared" si="165"/>
        <v>1.8304053203781314E-3</v>
      </c>
      <c r="H1183" s="18">
        <f t="shared" si="164"/>
        <v>4.2979015165670749</v>
      </c>
      <c r="I1183" s="10">
        <f t="shared" si="160"/>
        <v>1.5803383876417136</v>
      </c>
      <c r="J1183" s="10">
        <v>1.6189510404710246</v>
      </c>
      <c r="K1183" s="10">
        <v>3.2654430915545866E-2</v>
      </c>
      <c r="L1183" s="247">
        <f t="shared" si="166"/>
        <v>3.2654430915545866E-2</v>
      </c>
      <c r="M1183" s="10">
        <f t="shared" si="161"/>
        <v>7.5298453755953592</v>
      </c>
      <c r="N1183" s="11">
        <f t="shared" si="162"/>
        <v>1.9130704714419102E-2</v>
      </c>
    </row>
    <row r="1184" spans="1:14">
      <c r="A1184" s="9">
        <f t="shared" si="167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163"/>
        <v>352.2</v>
      </c>
      <c r="G1184" s="11">
        <f t="shared" si="165"/>
        <v>1.6378779314968948E-3</v>
      </c>
      <c r="H1184" s="18">
        <f t="shared" si="164"/>
        <v>3.8458356558305988</v>
      </c>
      <c r="I1184" s="10">
        <f t="shared" si="160"/>
        <v>1.4141137706489113</v>
      </c>
      <c r="J1184" s="10">
        <v>1.448665031640993</v>
      </c>
      <c r="K1184" s="10">
        <v>2.9219742297904604E-2</v>
      </c>
      <c r="L1184" s="247">
        <f t="shared" si="166"/>
        <v>2.9219742297904604E-2</v>
      </c>
      <c r="M1184" s="10">
        <f t="shared" si="161"/>
        <v>6.7378342004184075</v>
      </c>
      <c r="N1184" s="11">
        <f t="shared" si="162"/>
        <v>1.9130704714419102E-2</v>
      </c>
    </row>
    <row r="1185" spans="1:14">
      <c r="A1185" s="9">
        <f t="shared" si="167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163"/>
        <v>361.1</v>
      </c>
      <c r="G1185" s="11">
        <f t="shared" si="165"/>
        <v>1.6792666696863396E-3</v>
      </c>
      <c r="H1185" s="18">
        <f t="shared" si="164"/>
        <v>3.9430188964237063</v>
      </c>
      <c r="I1185" s="10">
        <f t="shared" ref="I1185:I1245" si="168">H1185*0.3677</f>
        <v>1.4498480482149969</v>
      </c>
      <c r="J1185" s="10">
        <v>1.4811592217317477</v>
      </c>
      <c r="K1185" s="10">
        <v>2.9958117387204299E-2</v>
      </c>
      <c r="L1185" s="247">
        <f t="shared" si="166"/>
        <v>2.9958117387204299E-2</v>
      </c>
      <c r="M1185" s="10">
        <f t="shared" ref="M1185:M1250" si="169">H1185+I1185+J1185+L1185</f>
        <v>6.903984283757655</v>
      </c>
      <c r="N1185" s="11">
        <f t="shared" ref="N1185:N1250" si="170">M1185/F1185</f>
        <v>1.9119313995451827E-2</v>
      </c>
    </row>
    <row r="1186" spans="1:14">
      <c r="A1186" s="9">
        <f t="shared" si="167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163"/>
        <v>370.4</v>
      </c>
      <c r="G1186" s="11">
        <f t="shared" si="165"/>
        <v>1.7225155758842981E-3</v>
      </c>
      <c r="H1186" s="18">
        <f t="shared" si="164"/>
        <v>4.0445699231108847</v>
      </c>
      <c r="I1186" s="10">
        <f t="shared" si="168"/>
        <v>1.4871883607278724</v>
      </c>
      <c r="J1186" s="10">
        <v>1.5235250645083014</v>
      </c>
      <c r="K1186" s="10">
        <v>3.0729677873775878E-2</v>
      </c>
      <c r="L1186" s="247">
        <f t="shared" si="166"/>
        <v>3.0729677873775878E-2</v>
      </c>
      <c r="M1186" s="10">
        <f t="shared" si="169"/>
        <v>7.0860130262208338</v>
      </c>
      <c r="N1186" s="11">
        <f t="shared" si="170"/>
        <v>1.9130704714419099E-2</v>
      </c>
    </row>
    <row r="1187" spans="1:14">
      <c r="A1187" s="9">
        <f t="shared" si="167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163"/>
        <v>419.9</v>
      </c>
      <c r="G1187" s="11">
        <f t="shared" si="165"/>
        <v>1.9527113669379503E-3</v>
      </c>
      <c r="H1187" s="18">
        <f t="shared" si="164"/>
        <v>4.5850834522523236</v>
      </c>
      <c r="I1187" s="10">
        <f t="shared" si="168"/>
        <v>1.6859351853931794</v>
      </c>
      <c r="J1187" s="10">
        <v>1.7271279011529044</v>
      </c>
      <c r="K1187" s="10">
        <v>3.4836370786173035E-2</v>
      </c>
      <c r="L1187" s="247">
        <f t="shared" si="166"/>
        <v>3.4836370786173035E-2</v>
      </c>
      <c r="M1187" s="10">
        <f t="shared" si="169"/>
        <v>8.0329829095845806</v>
      </c>
      <c r="N1187" s="11">
        <f t="shared" si="170"/>
        <v>1.9130704714419102E-2</v>
      </c>
    </row>
    <row r="1188" spans="1:14">
      <c r="A1188" s="9">
        <f t="shared" si="167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ref="F1188:F1224" si="171">C1188+D1188+E1188</f>
        <v>551.79999999999995</v>
      </c>
      <c r="G1188" s="11">
        <f t="shared" si="165"/>
        <v>2.5661017677455606E-3</v>
      </c>
      <c r="H1188" s="18">
        <f t="shared" si="164"/>
        <v>6.025360916772641</v>
      </c>
      <c r="I1188" s="10">
        <f t="shared" si="168"/>
        <v>2.2155252090973003</v>
      </c>
      <c r="J1188" s="10">
        <v>2.2696574800099367</v>
      </c>
      <c r="K1188" s="10">
        <v>4.5779255536580798E-2</v>
      </c>
      <c r="L1188" s="247">
        <f t="shared" si="166"/>
        <v>4.5779255536580798E-2</v>
      </c>
      <c r="M1188" s="10">
        <f t="shared" si="169"/>
        <v>10.556322861416458</v>
      </c>
      <c r="N1188" s="11">
        <f t="shared" si="170"/>
        <v>1.9130704714419099E-2</v>
      </c>
    </row>
    <row r="1189" spans="1:14">
      <c r="A1189" s="9">
        <f t="shared" si="167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171"/>
        <v>551.20000000000005</v>
      </c>
      <c r="G1189" s="11">
        <f t="shared" si="165"/>
        <v>2.5633115157327898E-3</v>
      </c>
      <c r="H1189" s="18">
        <f t="shared" si="164"/>
        <v>6.0188092376315341</v>
      </c>
      <c r="I1189" s="10">
        <f t="shared" si="168"/>
        <v>2.2131161566771151</v>
      </c>
      <c r="J1189" s="10">
        <v>2.2671895668384874</v>
      </c>
      <c r="K1189" s="10">
        <v>4.5729477440672968E-2</v>
      </c>
      <c r="L1189" s="247">
        <f t="shared" si="166"/>
        <v>4.5729477440672968E-2</v>
      </c>
      <c r="M1189" s="10">
        <f t="shared" si="169"/>
        <v>10.544844438587811</v>
      </c>
      <c r="N1189" s="11">
        <f t="shared" si="170"/>
        <v>1.9130704714419102E-2</v>
      </c>
    </row>
    <row r="1190" spans="1:14">
      <c r="A1190" s="9">
        <f t="shared" si="167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171"/>
        <v>317.2</v>
      </c>
      <c r="G1190" s="11">
        <f t="shared" si="165"/>
        <v>1.4751132307518882E-3</v>
      </c>
      <c r="H1190" s="18">
        <f t="shared" si="164"/>
        <v>3.4636543725992786</v>
      </c>
      <c r="I1190" s="10">
        <f t="shared" si="168"/>
        <v>1.2735857128047547</v>
      </c>
      <c r="J1190" s="10">
        <v>1.3047034299730917</v>
      </c>
      <c r="K1190" s="10">
        <v>2.6316020036613687E-2</v>
      </c>
      <c r="L1190" s="247">
        <f t="shared" si="166"/>
        <v>2.6316020036613687E-2</v>
      </c>
      <c r="M1190" s="10">
        <f t="shared" si="169"/>
        <v>6.0682595354137385</v>
      </c>
      <c r="N1190" s="11">
        <f t="shared" si="170"/>
        <v>1.9130704714419102E-2</v>
      </c>
    </row>
    <row r="1191" spans="1:14">
      <c r="A1191" s="9">
        <f t="shared" si="167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171"/>
        <v>554.52</v>
      </c>
      <c r="G1191" s="11">
        <f t="shared" si="165"/>
        <v>2.5787509102034585E-3</v>
      </c>
      <c r="H1191" s="18">
        <f t="shared" si="164"/>
        <v>6.0550618622123329</v>
      </c>
      <c r="I1191" s="10">
        <f t="shared" si="168"/>
        <v>2.2264462467354749</v>
      </c>
      <c r="J1191" s="10">
        <v>2.2808453530538428</v>
      </c>
      <c r="K1191" s="10">
        <v>4.60049162380297E-2</v>
      </c>
      <c r="L1191" s="247">
        <f t="shared" si="166"/>
        <v>4.60049162380297E-2</v>
      </c>
      <c r="M1191" s="10">
        <f t="shared" si="169"/>
        <v>10.60835837823968</v>
      </c>
      <c r="N1191" s="11">
        <f t="shared" si="170"/>
        <v>1.9130704714419102E-2</v>
      </c>
    </row>
    <row r="1192" spans="1:14">
      <c r="A1192" s="9">
        <f t="shared" si="167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171"/>
        <v>315</v>
      </c>
      <c r="G1192" s="11">
        <f t="shared" si="165"/>
        <v>1.4648823067050594E-3</v>
      </c>
      <c r="H1192" s="18">
        <f t="shared" si="164"/>
        <v>3.4396315490818816</v>
      </c>
      <c r="I1192" s="10">
        <f t="shared" si="168"/>
        <v>1.2647525205974079</v>
      </c>
      <c r="J1192" s="10">
        <v>1.2956544150111096</v>
      </c>
      <c r="K1192" s="10">
        <v>2.6133500351618259E-2</v>
      </c>
      <c r="L1192" s="247">
        <f t="shared" si="166"/>
        <v>2.6133500351618259E-2</v>
      </c>
      <c r="M1192" s="10">
        <f t="shared" si="169"/>
        <v>6.0261719850420175</v>
      </c>
      <c r="N1192" s="11">
        <f t="shared" si="170"/>
        <v>1.9130704714419102E-2</v>
      </c>
    </row>
    <row r="1193" spans="1:14">
      <c r="A1193" s="9">
        <f t="shared" si="167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171"/>
        <v>930.4</v>
      </c>
      <c r="G1193" s="11">
        <f t="shared" si="165"/>
        <v>4.3267507878044032E-3</v>
      </c>
      <c r="H1193" s="18">
        <f t="shared" si="164"/>
        <v>10.159470454812007</v>
      </c>
      <c r="I1193" s="10">
        <f t="shared" si="168"/>
        <v>3.7356372862343754</v>
      </c>
      <c r="J1193" s="10">
        <v>3.831023879813801</v>
      </c>
      <c r="K1193" s="10">
        <v>7.7189234054430553E-2</v>
      </c>
      <c r="L1193" s="247">
        <f t="shared" si="166"/>
        <v>7.7189234054430553E-2</v>
      </c>
      <c r="M1193" s="10">
        <f t="shared" si="169"/>
        <v>17.803320854914613</v>
      </c>
      <c r="N1193" s="11">
        <f t="shared" si="170"/>
        <v>1.9135125596425853E-2</v>
      </c>
    </row>
    <row r="1194" spans="1:14">
      <c r="A1194" s="9">
        <f t="shared" si="167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71"/>
        <v>4237</v>
      </c>
      <c r="G1194" s="11">
        <f t="shared" si="165"/>
        <v>1.9703829630188369E-2</v>
      </c>
      <c r="H1194" s="18">
        <f t="shared" si="164"/>
        <v>46.265774201460104</v>
      </c>
      <c r="I1194" s="10">
        <f t="shared" si="168"/>
        <v>17.011925173876882</v>
      </c>
      <c r="J1194" s="10">
        <v>17.420176439539841</v>
      </c>
      <c r="K1194" s="10">
        <v>0.35151632060256049</v>
      </c>
      <c r="L1194" s="247">
        <f t="shared" si="166"/>
        <v>0.35151632060256049</v>
      </c>
      <c r="M1194" s="10">
        <f t="shared" si="169"/>
        <v>81.04939213547938</v>
      </c>
      <c r="N1194" s="11">
        <f t="shared" si="170"/>
        <v>1.9128957313070422E-2</v>
      </c>
    </row>
    <row r="1195" spans="1:14">
      <c r="A1195" s="9">
        <f t="shared" si="167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171"/>
        <v>313.39999999999998</v>
      </c>
      <c r="G1195" s="11">
        <f t="shared" si="165"/>
        <v>1.4574416346710018E-3</v>
      </c>
      <c r="H1195" s="18">
        <f t="shared" si="164"/>
        <v>3.4221604047055925</v>
      </c>
      <c r="I1195" s="10">
        <f t="shared" si="168"/>
        <v>1.2583283808102463</v>
      </c>
      <c r="J1195" s="10">
        <v>1.2890733132205769</v>
      </c>
      <c r="K1195" s="10">
        <v>2.6000758762530673E-2</v>
      </c>
      <c r="L1195" s="247">
        <f t="shared" si="166"/>
        <v>2.6000758762530673E-2</v>
      </c>
      <c r="M1195" s="10">
        <f t="shared" si="169"/>
        <v>5.9955628574989461</v>
      </c>
      <c r="N1195" s="11">
        <f t="shared" si="170"/>
        <v>1.9130704714419102E-2</v>
      </c>
    </row>
    <row r="1196" spans="1:14">
      <c r="A1196" s="9">
        <f t="shared" si="167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171"/>
        <v>311</v>
      </c>
      <c r="G1196" s="11">
        <f t="shared" si="165"/>
        <v>1.4462806266199158E-3</v>
      </c>
      <c r="H1196" s="18">
        <f t="shared" si="164"/>
        <v>3.3959536881411592</v>
      </c>
      <c r="I1196" s="10">
        <f t="shared" si="168"/>
        <v>1.2486921711295043</v>
      </c>
      <c r="J1196" s="10">
        <v>1.2792016605347782</v>
      </c>
      <c r="K1196" s="10">
        <v>2.5801646378899298E-2</v>
      </c>
      <c r="L1196" s="247">
        <f t="shared" si="166"/>
        <v>2.5801646378899298E-2</v>
      </c>
      <c r="M1196" s="10">
        <f t="shared" si="169"/>
        <v>5.9496491661843409</v>
      </c>
      <c r="N1196" s="11">
        <f t="shared" si="170"/>
        <v>1.9130704714419102E-2</v>
      </c>
    </row>
    <row r="1197" spans="1:14">
      <c r="A1197" s="9">
        <f t="shared" si="167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171"/>
        <v>302.3</v>
      </c>
      <c r="G1197" s="11">
        <f t="shared" si="165"/>
        <v>1.4058219724347285E-3</v>
      </c>
      <c r="H1197" s="18">
        <f t="shared" si="164"/>
        <v>3.3009543405950885</v>
      </c>
      <c r="I1197" s="10">
        <f t="shared" si="168"/>
        <v>1.2137609110368142</v>
      </c>
      <c r="J1197" s="10">
        <v>1.243416919548757</v>
      </c>
      <c r="K1197" s="10">
        <v>2.5079863988235557E-2</v>
      </c>
      <c r="L1197" s="247">
        <f t="shared" si="166"/>
        <v>2.5079863988235557E-2</v>
      </c>
      <c r="M1197" s="10">
        <f t="shared" si="169"/>
        <v>5.7832120351688951</v>
      </c>
      <c r="N1197" s="11">
        <f t="shared" si="170"/>
        <v>1.9130704714419102E-2</v>
      </c>
    </row>
    <row r="1198" spans="1:14">
      <c r="A1198" s="9">
        <f t="shared" si="167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171"/>
        <v>314.10000000000002</v>
      </c>
      <c r="G1198" s="11">
        <f t="shared" si="165"/>
        <v>1.4606969286859021E-3</v>
      </c>
      <c r="H1198" s="18">
        <f t="shared" si="164"/>
        <v>3.4298040303702191</v>
      </c>
      <c r="I1198" s="10">
        <f t="shared" si="168"/>
        <v>1.2611389419671297</v>
      </c>
      <c r="J1198" s="10">
        <v>1.294831777287293</v>
      </c>
      <c r="K1198" s="10">
        <v>2.6058833207756493E-2</v>
      </c>
      <c r="L1198" s="247">
        <f t="shared" si="166"/>
        <v>2.6058833207756493E-2</v>
      </c>
      <c r="M1198" s="10">
        <f t="shared" si="169"/>
        <v>6.0118335828323994</v>
      </c>
      <c r="N1198" s="11">
        <f t="shared" si="170"/>
        <v>1.9139871323885383E-2</v>
      </c>
    </row>
    <row r="1199" spans="1:14">
      <c r="A1199" s="9">
        <f t="shared" si="167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171"/>
        <v>317.10000000000002</v>
      </c>
      <c r="G1199" s="11">
        <f t="shared" si="165"/>
        <v>1.4746481887497598E-3</v>
      </c>
      <c r="H1199" s="18">
        <f t="shared" si="164"/>
        <v>3.462562426075761</v>
      </c>
      <c r="I1199" s="10">
        <f t="shared" si="168"/>
        <v>1.2731842040680574</v>
      </c>
      <c r="J1199" s="10">
        <v>1.3067600242826336</v>
      </c>
      <c r="K1199" s="10">
        <v>2.6307723687295715E-2</v>
      </c>
      <c r="L1199" s="247">
        <f t="shared" si="166"/>
        <v>2.6307723687295715E-2</v>
      </c>
      <c r="M1199" s="10">
        <f t="shared" si="169"/>
        <v>6.068814378113748</v>
      </c>
      <c r="N1199" s="11">
        <f t="shared" si="170"/>
        <v>1.9138487474341683E-2</v>
      </c>
    </row>
    <row r="1200" spans="1:14">
      <c r="A1200" s="9">
        <f t="shared" si="167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171"/>
        <v>126.9</v>
      </c>
      <c r="G1200" s="11">
        <f t="shared" si="165"/>
        <v>5.90138300701181E-4</v>
      </c>
      <c r="H1200" s="18">
        <f t="shared" si="164"/>
        <v>1.3856801383444151</v>
      </c>
      <c r="I1200" s="10">
        <f t="shared" si="168"/>
        <v>0.50951458686924145</v>
      </c>
      <c r="J1200" s="10">
        <v>0.52196363576161842</v>
      </c>
      <c r="K1200" s="10">
        <v>1.0528067284509069E-2</v>
      </c>
      <c r="L1200" s="247">
        <f t="shared" si="166"/>
        <v>1.0528067284509069E-2</v>
      </c>
      <c r="M1200" s="10">
        <f t="shared" si="169"/>
        <v>2.4276864282597841</v>
      </c>
      <c r="N1200" s="11">
        <f t="shared" si="170"/>
        <v>1.9130704714419102E-2</v>
      </c>
    </row>
    <row r="1201" spans="1:14">
      <c r="A1201" s="9">
        <f t="shared" si="167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171"/>
        <v>137</v>
      </c>
      <c r="G1201" s="11">
        <f t="shared" si="165"/>
        <v>6.3710754291616866E-4</v>
      </c>
      <c r="H1201" s="18">
        <f t="shared" si="164"/>
        <v>1.4959667372197389</v>
      </c>
      <c r="I1201" s="10">
        <f t="shared" si="168"/>
        <v>0.55006696927569809</v>
      </c>
      <c r="J1201" s="10">
        <v>0.56350684081435565</v>
      </c>
      <c r="K1201" s="10">
        <v>1.1365998565624449E-2</v>
      </c>
      <c r="L1201" s="247">
        <f t="shared" si="166"/>
        <v>1.1365998565624449E-2</v>
      </c>
      <c r="M1201" s="10">
        <f t="shared" si="169"/>
        <v>2.620906545875417</v>
      </c>
      <c r="N1201" s="11">
        <f t="shared" si="170"/>
        <v>1.9130704714419102E-2</v>
      </c>
    </row>
    <row r="1202" spans="1:14">
      <c r="A1202" s="9">
        <f t="shared" si="167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171"/>
        <v>135.30000000000001</v>
      </c>
      <c r="G1202" s="11">
        <f t="shared" si="165"/>
        <v>6.2920182887998269E-4</v>
      </c>
      <c r="H1202" s="18">
        <f t="shared" si="164"/>
        <v>1.477403646319932</v>
      </c>
      <c r="I1202" s="10">
        <f t="shared" si="168"/>
        <v>0.54324132075183906</v>
      </c>
      <c r="J1202" s="10">
        <v>0.55651442016191477</v>
      </c>
      <c r="K1202" s="10">
        <v>1.1224960627218891E-2</v>
      </c>
      <c r="L1202" s="247">
        <f t="shared" si="166"/>
        <v>1.1224960627218891E-2</v>
      </c>
      <c r="M1202" s="10">
        <f t="shared" si="169"/>
        <v>2.588384347860905</v>
      </c>
      <c r="N1202" s="11">
        <f t="shared" si="170"/>
        <v>1.9130704714419106E-2</v>
      </c>
    </row>
    <row r="1203" spans="1:14">
      <c r="A1203" s="9">
        <f t="shared" si="167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171"/>
        <v>149.19999999999999</v>
      </c>
      <c r="G1203" s="11">
        <f t="shared" si="165"/>
        <v>6.9384266717585662E-4</v>
      </c>
      <c r="H1203" s="18">
        <f t="shared" ref="H1203:H1242" si="172">G1203*$O$2</f>
        <v>1.6291842130889418</v>
      </c>
      <c r="I1203" s="10">
        <f t="shared" si="168"/>
        <v>0.59905103515280389</v>
      </c>
      <c r="J1203" s="10">
        <v>0.68731381824875037</v>
      </c>
      <c r="K1203" s="10">
        <v>1.2378153182417282E-2</v>
      </c>
      <c r="L1203" s="247">
        <f t="shared" si="166"/>
        <v>1.2378153182417282E-2</v>
      </c>
      <c r="M1203" s="10">
        <f t="shared" si="169"/>
        <v>2.9279272196729136</v>
      </c>
      <c r="N1203" s="11">
        <f t="shared" si="170"/>
        <v>1.9624177075555721E-2</v>
      </c>
    </row>
    <row r="1204" spans="1:14">
      <c r="A1204" s="9">
        <f t="shared" si="167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si="171"/>
        <v>378.9</v>
      </c>
      <c r="G1204" s="11">
        <f t="shared" ref="G1204:G1243" si="173">1/215034.34*F1204</f>
        <v>1.7620441460652284E-3</v>
      </c>
      <c r="H1204" s="18">
        <f t="shared" si="172"/>
        <v>4.1373853776099203</v>
      </c>
      <c r="I1204" s="10">
        <f t="shared" si="168"/>
        <v>1.5213166033471679</v>
      </c>
      <c r="J1204" s="10">
        <v>1.5584871677705059</v>
      </c>
      <c r="K1204" s="10">
        <v>3.1434867565803673E-2</v>
      </c>
      <c r="L1204" s="247">
        <f t="shared" si="166"/>
        <v>3.1434867565803673E-2</v>
      </c>
      <c r="M1204" s="10">
        <f t="shared" si="169"/>
        <v>7.248624016293399</v>
      </c>
      <c r="N1204" s="11">
        <f t="shared" si="170"/>
        <v>1.9130704714419106E-2</v>
      </c>
    </row>
    <row r="1205" spans="1:14">
      <c r="A1205" s="9">
        <f t="shared" si="167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71"/>
        <v>4438.16</v>
      </c>
      <c r="G1205" s="11">
        <f t="shared" si="173"/>
        <v>2.0639308121670242E-2</v>
      </c>
      <c r="H1205" s="18">
        <f t="shared" si="172"/>
        <v>48.462333828169029</v>
      </c>
      <c r="I1205" s="10">
        <f t="shared" si="168"/>
        <v>17.819600148617752</v>
      </c>
      <c r="J1205" s="10">
        <v>18.80122065028311</v>
      </c>
      <c r="K1205" s="10">
        <v>0.36820525689059713</v>
      </c>
      <c r="L1205" s="247">
        <f t="shared" ref="L1205:L1245" si="174">K1205*$L$2</f>
        <v>0.36820525689059713</v>
      </c>
      <c r="M1205" s="10">
        <f t="shared" si="169"/>
        <v>85.451359883960478</v>
      </c>
      <c r="N1205" s="11">
        <f t="shared" si="170"/>
        <v>1.9253780819970548E-2</v>
      </c>
    </row>
    <row r="1206" spans="1:14">
      <c r="A1206" s="9">
        <f t="shared" ref="A1206:A1248" si="175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71"/>
        <v>1768.02</v>
      </c>
      <c r="G1206" s="11">
        <f t="shared" si="173"/>
        <v>8.2220356060339009E-3</v>
      </c>
      <c r="H1206" s="18">
        <f t="shared" si="172"/>
        <v>19.30583292510396</v>
      </c>
      <c r="I1206" s="10">
        <f t="shared" si="168"/>
        <v>7.0987547665607265</v>
      </c>
      <c r="J1206" s="10">
        <v>7.2675929710575531</v>
      </c>
      <c r="K1206" s="10">
        <v>0.14668111521164479</v>
      </c>
      <c r="L1206" s="247">
        <f t="shared" si="174"/>
        <v>0.14668111521164479</v>
      </c>
      <c r="M1206" s="10">
        <f t="shared" si="169"/>
        <v>33.818861777933883</v>
      </c>
      <c r="N1206" s="11">
        <f t="shared" si="170"/>
        <v>1.9128099104045136E-2</v>
      </c>
    </row>
    <row r="1207" spans="1:14">
      <c r="A1207" s="9">
        <f t="shared" si="175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71"/>
        <v>7561.12</v>
      </c>
      <c r="G1207" s="11">
        <f t="shared" si="173"/>
        <v>3.5162383831345262E-2</v>
      </c>
      <c r="H1207" s="18">
        <f t="shared" si="172"/>
        <v>82.56338697902855</v>
      </c>
      <c r="I1207" s="10">
        <f t="shared" si="168"/>
        <v>30.3585573921888</v>
      </c>
      <c r="J1207" s="10">
        <v>31.14300762938608</v>
      </c>
      <c r="K1207" s="10">
        <v>0.62729692755119948</v>
      </c>
      <c r="L1207" s="247">
        <f t="shared" si="174"/>
        <v>0.62729692755119948</v>
      </c>
      <c r="M1207" s="10">
        <f t="shared" si="169"/>
        <v>144.69224892815461</v>
      </c>
      <c r="N1207" s="11">
        <f t="shared" si="170"/>
        <v>1.9136351351143034E-2</v>
      </c>
    </row>
    <row r="1208" spans="1:14">
      <c r="A1208" s="9">
        <f t="shared" si="175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171"/>
        <v>113.1</v>
      </c>
      <c r="G1208" s="11">
        <f t="shared" si="173"/>
        <v>5.2596250440743557E-4</v>
      </c>
      <c r="H1208" s="18">
        <f t="shared" si="172"/>
        <v>1.234991518098923</v>
      </c>
      <c r="I1208" s="10">
        <f t="shared" si="168"/>
        <v>0.45410638120497404</v>
      </c>
      <c r="J1208" s="10">
        <v>0.46520163281827459</v>
      </c>
      <c r="K1208" s="10">
        <v>9.3831710786286496E-3</v>
      </c>
      <c r="L1208" s="247">
        <f t="shared" si="174"/>
        <v>9.3831710786286496E-3</v>
      </c>
      <c r="M1208" s="10">
        <f t="shared" si="169"/>
        <v>2.1636827032008004</v>
      </c>
      <c r="N1208" s="11">
        <f t="shared" si="170"/>
        <v>1.9130704714419102E-2</v>
      </c>
    </row>
    <row r="1209" spans="1:14">
      <c r="A1209" s="9">
        <f t="shared" si="175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171"/>
        <v>126.3</v>
      </c>
      <c r="G1209" s="11">
        <f t="shared" si="173"/>
        <v>5.8734804868840944E-4</v>
      </c>
      <c r="H1209" s="18">
        <f t="shared" si="172"/>
        <v>1.3791284592033066</v>
      </c>
      <c r="I1209" s="10">
        <f t="shared" si="168"/>
        <v>0.50710553444905593</v>
      </c>
      <c r="J1209" s="10">
        <v>0.51949572259016863</v>
      </c>
      <c r="K1209" s="10">
        <v>1.0478289188601225E-2</v>
      </c>
      <c r="L1209" s="247">
        <f t="shared" si="174"/>
        <v>1.0478289188601225E-2</v>
      </c>
      <c r="M1209" s="10">
        <f t="shared" si="169"/>
        <v>2.4162080054311321</v>
      </c>
      <c r="N1209" s="11">
        <f t="shared" si="170"/>
        <v>1.9130704714419099E-2</v>
      </c>
    </row>
    <row r="1210" spans="1:14">
      <c r="A1210" s="9">
        <f t="shared" si="175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171"/>
        <v>943.1</v>
      </c>
      <c r="G1210" s="11">
        <f t="shared" si="173"/>
        <v>4.3858111220747347E-3</v>
      </c>
      <c r="H1210" s="18">
        <f t="shared" si="172"/>
        <v>10.298147663298801</v>
      </c>
      <c r="I1210" s="10">
        <f t="shared" si="168"/>
        <v>3.7866288957949692</v>
      </c>
      <c r="J1210" s="10">
        <v>3.8968348977191272</v>
      </c>
      <c r="K1210" s="10">
        <v>7.8242870417813262E-2</v>
      </c>
      <c r="L1210" s="247">
        <f t="shared" si="174"/>
        <v>7.8242870417813262E-2</v>
      </c>
      <c r="M1210" s="10">
        <f t="shared" si="169"/>
        <v>18.05985432723071</v>
      </c>
      <c r="N1210" s="11">
        <f t="shared" si="170"/>
        <v>1.914945851683884E-2</v>
      </c>
    </row>
    <row r="1211" spans="1:14">
      <c r="A1211" s="9">
        <f t="shared" si="175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171"/>
        <v>51.6</v>
      </c>
      <c r="G1211" s="11">
        <f t="shared" si="173"/>
        <v>2.3996167309835257E-4</v>
      </c>
      <c r="H1211" s="18">
        <f t="shared" si="172"/>
        <v>0.56344440613531777</v>
      </c>
      <c r="I1211" s="10">
        <f t="shared" si="168"/>
        <v>0.20717850813595637</v>
      </c>
      <c r="J1211" s="10">
        <v>0.212240532744677</v>
      </c>
      <c r="K1211" s="10">
        <v>4.2809162480746095E-3</v>
      </c>
      <c r="L1211" s="247">
        <f t="shared" si="174"/>
        <v>4.2809162480746095E-3</v>
      </c>
      <c r="M1211" s="10">
        <f t="shared" si="169"/>
        <v>0.98714436326402577</v>
      </c>
      <c r="N1211" s="11">
        <f t="shared" si="170"/>
        <v>1.9130704714419102E-2</v>
      </c>
    </row>
    <row r="1212" spans="1:14">
      <c r="A1212" s="9">
        <f t="shared" si="175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71"/>
        <v>13043.19</v>
      </c>
      <c r="G1212" s="11">
        <f t="shared" si="173"/>
        <v>6.0656311917436076E-2</v>
      </c>
      <c r="H1212" s="18">
        <f t="shared" si="172"/>
        <v>142.42465976085495</v>
      </c>
      <c r="I1212" s="10">
        <f t="shared" si="168"/>
        <v>52.369547394066366</v>
      </c>
      <c r="J1212" s="10">
        <v>54.893011166718772</v>
      </c>
      <c r="K1212" s="10">
        <v>1.0821086046070596</v>
      </c>
      <c r="L1212" s="247">
        <f t="shared" si="174"/>
        <v>1.0821086046070596</v>
      </c>
      <c r="M1212" s="10">
        <f t="shared" si="169"/>
        <v>250.76932692624715</v>
      </c>
      <c r="N1212" s="11">
        <f t="shared" si="170"/>
        <v>1.9226073293898742E-2</v>
      </c>
    </row>
    <row r="1213" spans="1:14">
      <c r="A1213" s="9">
        <f t="shared" si="175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171"/>
        <v>222</v>
      </c>
      <c r="G1213" s="11">
        <f t="shared" si="173"/>
        <v>1.0323932447254703E-3</v>
      </c>
      <c r="H1213" s="18">
        <f t="shared" si="172"/>
        <v>2.4241212822100877</v>
      </c>
      <c r="I1213" s="10">
        <f t="shared" si="168"/>
        <v>0.89134939546864933</v>
      </c>
      <c r="J1213" s="10">
        <v>0.91312787343640101</v>
      </c>
      <c r="K1213" s="10">
        <v>1.8417895485902391E-2</v>
      </c>
      <c r="L1213" s="247">
        <f t="shared" si="174"/>
        <v>1.8417895485902391E-2</v>
      </c>
      <c r="M1213" s="10">
        <f t="shared" si="169"/>
        <v>4.2470164466010409</v>
      </c>
      <c r="N1213" s="11">
        <f t="shared" si="170"/>
        <v>1.9130704714419102E-2</v>
      </c>
    </row>
    <row r="1214" spans="1:14">
      <c r="A1214" s="9">
        <f t="shared" si="175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71"/>
        <v>4261.57</v>
      </c>
      <c r="G1214" s="11">
        <f t="shared" si="173"/>
        <v>1.9818090450111361E-2</v>
      </c>
      <c r="H1214" s="18">
        <f t="shared" si="172"/>
        <v>46.534065462288481</v>
      </c>
      <c r="I1214" s="10">
        <f t="shared" si="168"/>
        <v>17.110575870483476</v>
      </c>
      <c r="J1214" s="10">
        <v>17.54850792445523</v>
      </c>
      <c r="K1214" s="10">
        <v>0.35355473362998668</v>
      </c>
      <c r="L1214" s="247">
        <f t="shared" si="174"/>
        <v>0.35355473362998668</v>
      </c>
      <c r="M1214" s="10">
        <f t="shared" si="169"/>
        <v>81.546703990857182</v>
      </c>
      <c r="N1214" s="11">
        <f t="shared" si="170"/>
        <v>1.9135366541170786E-2</v>
      </c>
    </row>
    <row r="1215" spans="1:14">
      <c r="A1215" s="9">
        <f t="shared" si="175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71"/>
        <v>6404.15</v>
      </c>
      <c r="G1215" s="11">
        <f t="shared" si="173"/>
        <v>2.9781987379318111E-2</v>
      </c>
      <c r="H1215" s="18">
        <f t="shared" si="172"/>
        <v>69.929893285881676</v>
      </c>
      <c r="I1215" s="10">
        <f t="shared" si="168"/>
        <v>25.713221761218694</v>
      </c>
      <c r="J1215" s="10">
        <v>26.70981293573854</v>
      </c>
      <c r="K1215" s="10">
        <v>0.5313106548470351</v>
      </c>
      <c r="L1215" s="247">
        <f t="shared" si="174"/>
        <v>0.5313106548470351</v>
      </c>
      <c r="M1215" s="10">
        <f t="shared" si="169"/>
        <v>122.88423863768594</v>
      </c>
      <c r="N1215" s="11">
        <f t="shared" si="170"/>
        <v>1.9188219925780306E-2</v>
      </c>
    </row>
    <row r="1216" spans="1:14">
      <c r="A1216" s="9">
        <f t="shared" si="175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171"/>
        <v>97.3</v>
      </c>
      <c r="G1216" s="11">
        <f t="shared" si="173"/>
        <v>4.5248586807111833E-4</v>
      </c>
      <c r="H1216" s="18">
        <f t="shared" si="172"/>
        <v>1.06246396738307</v>
      </c>
      <c r="I1216" s="10">
        <f t="shared" si="168"/>
        <v>0.3906680008067549</v>
      </c>
      <c r="J1216" s="10">
        <v>0.40021325263676499</v>
      </c>
      <c r="K1216" s="10">
        <v>8.0723478863887511E-3</v>
      </c>
      <c r="L1216" s="247">
        <f t="shared" si="174"/>
        <v>8.0723478863887511E-3</v>
      </c>
      <c r="M1216" s="10">
        <f t="shared" si="169"/>
        <v>1.8614175687129786</v>
      </c>
      <c r="N1216" s="11">
        <f t="shared" si="170"/>
        <v>1.9130704714419102E-2</v>
      </c>
    </row>
    <row r="1217" spans="1:14">
      <c r="A1217" s="9">
        <f t="shared" si="175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71"/>
        <v>6656</v>
      </c>
      <c r="G1217" s="11">
        <f t="shared" si="173"/>
        <v>3.0953195661678968E-2</v>
      </c>
      <c r="H1217" s="18">
        <f t="shared" si="172"/>
        <v>72.679960605361913</v>
      </c>
      <c r="I1217" s="10">
        <f t="shared" si="168"/>
        <v>26.724421514591576</v>
      </c>
      <c r="J1217" s="10">
        <v>27.413168189601716</v>
      </c>
      <c r="K1217" s="10">
        <v>0.55220501060435279</v>
      </c>
      <c r="L1217" s="247">
        <f t="shared" si="174"/>
        <v>0.55220501060435279</v>
      </c>
      <c r="M1217" s="10">
        <f t="shared" si="169"/>
        <v>127.36975532015956</v>
      </c>
      <c r="N1217" s="11">
        <f t="shared" si="170"/>
        <v>1.9136081027668204E-2</v>
      </c>
    </row>
    <row r="1218" spans="1:14">
      <c r="A1218" s="9">
        <f t="shared" si="175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71"/>
        <v>7072</v>
      </c>
      <c r="G1218" s="11">
        <f t="shared" si="173"/>
        <v>3.2887770390533901E-2</v>
      </c>
      <c r="H1218" s="18">
        <f t="shared" si="172"/>
        <v>77.222458143197031</v>
      </c>
      <c r="I1218" s="10">
        <f t="shared" si="168"/>
        <v>28.394697859253551</v>
      </c>
      <c r="J1218" s="10">
        <v>29.080243536916015</v>
      </c>
      <c r="K1218" s="10">
        <v>0.58671782376712478</v>
      </c>
      <c r="L1218" s="247">
        <f t="shared" si="174"/>
        <v>0.58671782376712478</v>
      </c>
      <c r="M1218" s="10">
        <f t="shared" si="169"/>
        <v>135.2841173631337</v>
      </c>
      <c r="N1218" s="11">
        <f t="shared" si="170"/>
        <v>1.9129541482343568E-2</v>
      </c>
    </row>
    <row r="1219" spans="1:14">
      <c r="A1219" s="9">
        <f t="shared" si="175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71"/>
        <v>10869.85</v>
      </c>
      <c r="G1219" s="11">
        <f t="shared" si="173"/>
        <v>5.0549368068374567E-2</v>
      </c>
      <c r="H1219" s="18">
        <f t="shared" si="172"/>
        <v>118.69294918662759</v>
      </c>
      <c r="I1219" s="10">
        <f t="shared" si="168"/>
        <v>43.643397415922969</v>
      </c>
      <c r="J1219" s="10">
        <v>44.844861557274996</v>
      </c>
      <c r="K1219" s="10">
        <v>0.90180072633980224</v>
      </c>
      <c r="L1219" s="247">
        <f t="shared" si="174"/>
        <v>0.90180072633980224</v>
      </c>
      <c r="M1219" s="10">
        <f t="shared" si="169"/>
        <v>208.08300888616535</v>
      </c>
      <c r="N1219" s="11">
        <f t="shared" si="170"/>
        <v>1.9143135267383204E-2</v>
      </c>
    </row>
    <row r="1220" spans="1:14">
      <c r="A1220" s="9">
        <f t="shared" si="175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171"/>
        <v>128</v>
      </c>
      <c r="G1220" s="11">
        <f t="shared" si="173"/>
        <v>5.9525376272459552E-4</v>
      </c>
      <c r="H1220" s="18">
        <f t="shared" si="172"/>
        <v>1.3976915501031137</v>
      </c>
      <c r="I1220" s="10">
        <f t="shared" si="168"/>
        <v>0.51393118297291496</v>
      </c>
      <c r="J1220" s="10">
        <v>0.63343104733876476</v>
      </c>
      <c r="K1220" s="10">
        <v>1.0619327127006783E-2</v>
      </c>
      <c r="L1220" s="247">
        <f t="shared" si="174"/>
        <v>1.0619327127006783E-2</v>
      </c>
      <c r="M1220" s="10">
        <f t="shared" si="169"/>
        <v>2.5556731075418004</v>
      </c>
      <c r="N1220" s="11">
        <f t="shared" si="170"/>
        <v>1.9966196152670316E-2</v>
      </c>
    </row>
    <row r="1221" spans="1:14">
      <c r="A1221" s="9">
        <f t="shared" si="175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171"/>
        <v>98.2</v>
      </c>
      <c r="G1221" s="11">
        <f t="shared" si="173"/>
        <v>4.5667124609027562E-4</v>
      </c>
      <c r="H1221" s="18">
        <f t="shared" si="172"/>
        <v>1.0722914860947326</v>
      </c>
      <c r="I1221" s="10">
        <f t="shared" si="168"/>
        <v>0.39428157943703318</v>
      </c>
      <c r="J1221" s="10">
        <v>0.40391512239393956</v>
      </c>
      <c r="K1221" s="10">
        <v>8.1470150302505161E-3</v>
      </c>
      <c r="L1221" s="247">
        <f t="shared" si="174"/>
        <v>8.1470150302505161E-3</v>
      </c>
      <c r="M1221" s="10">
        <f t="shared" si="169"/>
        <v>1.8786352029559557</v>
      </c>
      <c r="N1221" s="11">
        <f t="shared" si="170"/>
        <v>1.9130704714419099E-2</v>
      </c>
    </row>
    <row r="1222" spans="1:14">
      <c r="A1222" s="9">
        <f t="shared" si="175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171"/>
        <v>93.5</v>
      </c>
      <c r="G1222" s="11">
        <f t="shared" si="173"/>
        <v>4.3481427199023188E-4</v>
      </c>
      <c r="H1222" s="18">
        <f t="shared" si="172"/>
        <v>1.0209699994893839</v>
      </c>
      <c r="I1222" s="10">
        <f t="shared" si="168"/>
        <v>0.3754106688122465</v>
      </c>
      <c r="J1222" s="10">
        <v>0.38458313588424997</v>
      </c>
      <c r="K1222" s="10">
        <v>7.7570866123057363E-3</v>
      </c>
      <c r="L1222" s="247">
        <f t="shared" si="174"/>
        <v>7.7570866123057363E-3</v>
      </c>
      <c r="M1222" s="10">
        <f t="shared" si="169"/>
        <v>1.7887208907981862</v>
      </c>
      <c r="N1222" s="11">
        <f t="shared" si="170"/>
        <v>1.9130704714419102E-2</v>
      </c>
    </row>
    <row r="1223" spans="1:14">
      <c r="A1223" s="9">
        <f t="shared" si="175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171"/>
        <v>79.900000000000006</v>
      </c>
      <c r="G1223" s="11">
        <f t="shared" si="173"/>
        <v>3.7156855970074361E-4</v>
      </c>
      <c r="H1223" s="18">
        <f t="shared" si="172"/>
        <v>0.87246527229092807</v>
      </c>
      <c r="I1223" s="10">
        <f t="shared" si="168"/>
        <v>0.32080548062137426</v>
      </c>
      <c r="J1223" s="10">
        <v>0.32864377066472272</v>
      </c>
      <c r="K1223" s="10">
        <v>6.6287831050612662E-3</v>
      </c>
      <c r="L1223" s="247">
        <f t="shared" si="174"/>
        <v>6.6287831050612662E-3</v>
      </c>
      <c r="M1223" s="10">
        <f t="shared" si="169"/>
        <v>1.5285433066820864</v>
      </c>
      <c r="N1223" s="11">
        <f t="shared" si="170"/>
        <v>1.9130704714419102E-2</v>
      </c>
    </row>
    <row r="1224" spans="1:14">
      <c r="A1224" s="9">
        <f t="shared" si="175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171"/>
        <v>223.5</v>
      </c>
      <c r="G1224" s="11">
        <f t="shared" si="173"/>
        <v>1.0393688747573993E-3</v>
      </c>
      <c r="H1224" s="18">
        <f t="shared" si="172"/>
        <v>2.4405004800628589</v>
      </c>
      <c r="I1224" s="10">
        <f t="shared" si="168"/>
        <v>0.8973720265191133</v>
      </c>
      <c r="J1224" s="10">
        <v>0.91929765636502536</v>
      </c>
      <c r="K1224" s="10">
        <v>1.8542340725672003E-2</v>
      </c>
      <c r="L1224" s="247">
        <f t="shared" si="174"/>
        <v>1.8542340725672003E-2</v>
      </c>
      <c r="M1224" s="10">
        <f t="shared" si="169"/>
        <v>4.2757125036726693</v>
      </c>
      <c r="N1224" s="11">
        <f t="shared" si="170"/>
        <v>1.9130704714419102E-2</v>
      </c>
    </row>
    <row r="1225" spans="1:14">
      <c r="A1225" s="9">
        <f t="shared" si="175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ref="F1225:F1245" si="176">C1225+D1225+E1225</f>
        <v>34.6</v>
      </c>
      <c r="G1225" s="11">
        <f t="shared" si="173"/>
        <v>1.6090453273649223E-4</v>
      </c>
      <c r="H1225" s="18">
        <f t="shared" si="172"/>
        <v>0.37781349713724793</v>
      </c>
      <c r="I1225" s="10">
        <f t="shared" si="168"/>
        <v>0.13892202289736608</v>
      </c>
      <c r="J1225" s="10">
        <v>0.14231632622026788</v>
      </c>
      <c r="K1225" s="10">
        <v>2.8705368640190212E-3</v>
      </c>
      <c r="L1225" s="247">
        <f t="shared" si="174"/>
        <v>2.8705368640190212E-3</v>
      </c>
      <c r="M1225" s="10">
        <f t="shared" si="169"/>
        <v>0.66192238311890095</v>
      </c>
      <c r="N1225" s="11">
        <f t="shared" si="170"/>
        <v>1.9130704714419102E-2</v>
      </c>
    </row>
    <row r="1226" spans="1:14">
      <c r="A1226" s="9">
        <f t="shared" si="175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76"/>
        <v>7086.2</v>
      </c>
      <c r="G1226" s="11">
        <f t="shared" si="173"/>
        <v>3.2953806354836163E-2</v>
      </c>
      <c r="H1226" s="18">
        <f t="shared" si="172"/>
        <v>77.377514549536599</v>
      </c>
      <c r="I1226" s="10">
        <f t="shared" si="168"/>
        <v>28.451712099864608</v>
      </c>
      <c r="J1226" s="10">
        <v>29.152635656611871</v>
      </c>
      <c r="K1226" s="10">
        <v>0.58789590537027714</v>
      </c>
      <c r="L1226" s="247">
        <f t="shared" si="174"/>
        <v>0.58789590537027714</v>
      </c>
      <c r="M1226" s="10">
        <f t="shared" si="169"/>
        <v>135.56975821138337</v>
      </c>
      <c r="N1226" s="11">
        <f t="shared" si="170"/>
        <v>1.9131517345175604E-2</v>
      </c>
    </row>
    <row r="1227" spans="1:14">
      <c r="A1227" s="9">
        <f t="shared" si="175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176"/>
        <v>145</v>
      </c>
      <c r="G1227" s="11">
        <f t="shared" si="173"/>
        <v>6.7431090308645589E-4</v>
      </c>
      <c r="H1227" s="18">
        <f t="shared" si="172"/>
        <v>1.5833224591011836</v>
      </c>
      <c r="I1227" s="10">
        <f t="shared" si="168"/>
        <v>0.58218766821150525</v>
      </c>
      <c r="J1227" s="10">
        <v>0.59641234976701873</v>
      </c>
      <c r="K1227" s="10">
        <v>1.2029706511062372E-2</v>
      </c>
      <c r="L1227" s="247">
        <f t="shared" si="174"/>
        <v>1.2029706511062372E-2</v>
      </c>
      <c r="M1227" s="10">
        <f t="shared" si="169"/>
        <v>2.7739521835907697</v>
      </c>
      <c r="N1227" s="11">
        <f t="shared" si="170"/>
        <v>1.9130704714419102E-2</v>
      </c>
    </row>
    <row r="1228" spans="1:14">
      <c r="A1228" s="9">
        <f t="shared" si="175"/>
        <v>216</v>
      </c>
      <c r="B1228" s="14" t="s">
        <v>1263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176"/>
        <v>48.3</v>
      </c>
      <c r="G1228" s="11">
        <f t="shared" si="173"/>
        <v>2.2461528702810907E-4</v>
      </c>
      <c r="H1228" s="18">
        <f t="shared" si="172"/>
        <v>0.52741017085922182</v>
      </c>
      <c r="I1228" s="10">
        <f t="shared" si="168"/>
        <v>0.19392871982493587</v>
      </c>
      <c r="J1228" s="10">
        <v>0.19866701030170342</v>
      </c>
      <c r="K1228" s="10">
        <v>4.0071367205814657E-3</v>
      </c>
      <c r="L1228" s="247">
        <f t="shared" si="174"/>
        <v>4.0071367205814657E-3</v>
      </c>
      <c r="M1228" s="10">
        <f t="shared" si="169"/>
        <v>0.92401303770644261</v>
      </c>
      <c r="N1228" s="11">
        <f t="shared" si="170"/>
        <v>1.9130704714419102E-2</v>
      </c>
    </row>
    <row r="1229" spans="1:14">
      <c r="A1229" s="9">
        <f t="shared" si="175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76"/>
        <v>4464.3</v>
      </c>
      <c r="G1229" s="11">
        <f t="shared" si="173"/>
        <v>2.0760870101026657E-2</v>
      </c>
      <c r="H1229" s="18">
        <f t="shared" si="172"/>
        <v>48.747768649416649</v>
      </c>
      <c r="I1229" s="10">
        <f t="shared" si="168"/>
        <v>17.924554532390502</v>
      </c>
      <c r="J1229" s="10">
        <v>18.231708554084896</v>
      </c>
      <c r="K1229" s="10">
        <v>0.37037392260231555</v>
      </c>
      <c r="L1229" s="247">
        <f t="shared" si="174"/>
        <v>0.37037392260231555</v>
      </c>
      <c r="M1229" s="10">
        <f t="shared" si="169"/>
        <v>85.274405658494345</v>
      </c>
      <c r="N1229" s="11">
        <f t="shared" si="170"/>
        <v>1.9101405743004354E-2</v>
      </c>
    </row>
    <row r="1230" spans="1:14">
      <c r="A1230" s="9">
        <f t="shared" si="175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176"/>
        <v>4580.7000000000007</v>
      </c>
      <c r="G1230" s="11">
        <f t="shared" si="173"/>
        <v>2.1302178991504338E-2</v>
      </c>
      <c r="H1230" s="18">
        <f t="shared" si="172"/>
        <v>50.018794402791677</v>
      </c>
      <c r="I1230" s="10">
        <f t="shared" si="168"/>
        <v>18.3919107019065</v>
      </c>
      <c r="J1230" s="10">
        <v>19.071621670101628</v>
      </c>
      <c r="K1230" s="10">
        <v>0.38003087320843737</v>
      </c>
      <c r="L1230" s="247">
        <f t="shared" si="174"/>
        <v>0.38003087320843737</v>
      </c>
      <c r="M1230" s="10">
        <f t="shared" si="169"/>
        <v>87.862357648008256</v>
      </c>
      <c r="N1230" s="11">
        <f t="shared" si="170"/>
        <v>1.9180989291594789E-2</v>
      </c>
    </row>
    <row r="1231" spans="1:14">
      <c r="A1231" s="9">
        <f t="shared" si="175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76"/>
        <v>4605.3999999999996</v>
      </c>
      <c r="G1231" s="11">
        <f t="shared" si="173"/>
        <v>2.1417044366030095E-2</v>
      </c>
      <c r="H1231" s="18">
        <f t="shared" si="172"/>
        <v>50.288505194100622</v>
      </c>
      <c r="I1231" s="10">
        <f t="shared" si="168"/>
        <v>18.4910833598708</v>
      </c>
      <c r="J1231" s="10">
        <v>18.81495870027085</v>
      </c>
      <c r="K1231" s="10">
        <v>0.38208007148997691</v>
      </c>
      <c r="L1231" s="247">
        <f t="shared" si="174"/>
        <v>0.38208007148997691</v>
      </c>
      <c r="M1231" s="10">
        <f t="shared" si="169"/>
        <v>87.976627325732252</v>
      </c>
      <c r="N1231" s="11">
        <f t="shared" si="170"/>
        <v>1.9102928589423775E-2</v>
      </c>
    </row>
    <row r="1232" spans="1:14">
      <c r="A1232" s="9">
        <f t="shared" si="175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76"/>
        <v>3144.4</v>
      </c>
      <c r="G1232" s="11">
        <f t="shared" si="173"/>
        <v>1.4622780714931392E-2</v>
      </c>
      <c r="H1232" s="18">
        <f t="shared" si="172"/>
        <v>34.335166485501802</v>
      </c>
      <c r="I1232" s="10">
        <f t="shared" si="168"/>
        <v>12.625040716719013</v>
      </c>
      <c r="J1232" s="10">
        <v>12.931453699534689</v>
      </c>
      <c r="K1232" s="10">
        <v>0.26087040795437605</v>
      </c>
      <c r="L1232" s="247">
        <f t="shared" si="174"/>
        <v>0.26087040795437605</v>
      </c>
      <c r="M1232" s="10">
        <f t="shared" si="169"/>
        <v>60.152531309709879</v>
      </c>
      <c r="N1232" s="11">
        <f t="shared" si="170"/>
        <v>1.9130050664581438E-2</v>
      </c>
    </row>
    <row r="1233" spans="1:14">
      <c r="A1233" s="9">
        <f t="shared" si="175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76"/>
        <v>3129.44</v>
      </c>
      <c r="G1233" s="11">
        <f t="shared" si="173"/>
        <v>1.4553210431412954E-2</v>
      </c>
      <c r="H1233" s="18">
        <f t="shared" si="172"/>
        <v>34.171811285583502</v>
      </c>
      <c r="I1233" s="10">
        <f t="shared" si="168"/>
        <v>12.564975009709055</v>
      </c>
      <c r="J1233" s="10">
        <v>12.872223783419896</v>
      </c>
      <c r="K1233" s="10">
        <v>0.25962927409640713</v>
      </c>
      <c r="L1233" s="247">
        <f t="shared" si="174"/>
        <v>0.25962927409640713</v>
      </c>
      <c r="M1233" s="10">
        <f t="shared" si="169"/>
        <v>59.868639352808863</v>
      </c>
      <c r="N1233" s="11">
        <f t="shared" si="170"/>
        <v>1.9130783575594629E-2</v>
      </c>
    </row>
    <row r="1234" spans="1:14">
      <c r="A1234" s="9">
        <f t="shared" si="175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76"/>
        <v>2023.28</v>
      </c>
      <c r="G1234" s="11">
        <f t="shared" si="173"/>
        <v>9.409101820667341E-3</v>
      </c>
      <c r="H1234" s="18">
        <f t="shared" si="172"/>
        <v>22.093135621036158</v>
      </c>
      <c r="I1234" s="10">
        <f t="shared" si="168"/>
        <v>8.1236459678549959</v>
      </c>
      <c r="J1234" s="10">
        <v>8.3221322692180237</v>
      </c>
      <c r="K1234" s="10">
        <v>0.16785837648070537</v>
      </c>
      <c r="L1234" s="247">
        <f t="shared" si="174"/>
        <v>0.16785837648070537</v>
      </c>
      <c r="M1234" s="10">
        <f t="shared" si="169"/>
        <v>38.706772234589884</v>
      </c>
      <c r="N1234" s="11">
        <f t="shared" si="170"/>
        <v>1.9130704714419106E-2</v>
      </c>
    </row>
    <row r="1235" spans="1:14">
      <c r="A1235" s="9">
        <f t="shared" si="175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176"/>
        <v>1913.79</v>
      </c>
      <c r="G1235" s="11">
        <f t="shared" si="173"/>
        <v>8.8999273325367466E-3</v>
      </c>
      <c r="H1235" s="18">
        <f t="shared" si="172"/>
        <v>20.897563372436231</v>
      </c>
      <c r="I1235" s="10">
        <f t="shared" si="168"/>
        <v>7.6840340520448027</v>
      </c>
      <c r="J1235" s="10">
        <v>7.3988036880062964</v>
      </c>
      <c r="K1235" s="10">
        <v>0.15877470361245555</v>
      </c>
      <c r="L1235" s="247">
        <f t="shared" si="174"/>
        <v>0.15877470361245555</v>
      </c>
      <c r="M1235" s="10">
        <f t="shared" si="169"/>
        <v>36.139175816099787</v>
      </c>
      <c r="N1235" s="83">
        <f t="shared" si="170"/>
        <v>1.8883563931308966E-2</v>
      </c>
    </row>
    <row r="1236" spans="1:14">
      <c r="A1236" s="9">
        <f t="shared" si="175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176"/>
        <v>695.35</v>
      </c>
      <c r="G1236" s="11">
        <f t="shared" si="173"/>
        <v>3.2336695618011523E-3</v>
      </c>
      <c r="H1236" s="18">
        <f t="shared" si="172"/>
        <v>7.5928501512828133</v>
      </c>
      <c r="I1236" s="10">
        <f t="shared" si="168"/>
        <v>2.7918910006266908</v>
      </c>
      <c r="J1236" s="10">
        <v>2.8601057062792856</v>
      </c>
      <c r="K1236" s="10">
        <v>5.7688664982532556E-2</v>
      </c>
      <c r="L1236" s="247">
        <f t="shared" si="174"/>
        <v>5.7688664982532556E-2</v>
      </c>
      <c r="M1236" s="10">
        <f t="shared" si="169"/>
        <v>13.302535523171322</v>
      </c>
      <c r="N1236" s="83">
        <f t="shared" si="170"/>
        <v>1.9130704714419102E-2</v>
      </c>
    </row>
    <row r="1237" spans="1:14">
      <c r="A1237" s="9">
        <f t="shared" si="175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176"/>
        <v>89.3</v>
      </c>
      <c r="G1237" s="11">
        <f t="shared" si="173"/>
        <v>4.1528250790083109E-4</v>
      </c>
      <c r="H1237" s="18">
        <f t="shared" si="172"/>
        <v>0.97510824550162545</v>
      </c>
      <c r="I1237" s="10">
        <f t="shared" si="168"/>
        <v>0.35854730187094769</v>
      </c>
      <c r="J1237" s="10">
        <v>0.3673077436841018</v>
      </c>
      <c r="K1237" s="10">
        <v>7.4086399409508267E-3</v>
      </c>
      <c r="L1237" s="247">
        <f t="shared" si="174"/>
        <v>7.4086399409508267E-3</v>
      </c>
      <c r="M1237" s="10">
        <f t="shared" si="169"/>
        <v>1.7083719309976257</v>
      </c>
      <c r="N1237" s="83">
        <f t="shared" si="170"/>
        <v>1.9130704714419102E-2</v>
      </c>
    </row>
    <row r="1238" spans="1:14">
      <c r="A1238" s="9">
        <f t="shared" si="175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176"/>
        <v>1487.8</v>
      </c>
      <c r="G1238" s="11">
        <f t="shared" si="173"/>
        <v>6.9188949076691656E-3</v>
      </c>
      <c r="H1238" s="18">
        <f t="shared" si="172"/>
        <v>16.24598037690166</v>
      </c>
      <c r="I1238" s="10">
        <f t="shared" si="168"/>
        <v>5.9736469845867406</v>
      </c>
      <c r="J1238" s="10">
        <v>6.0747682715235172</v>
      </c>
      <c r="K1238" s="10">
        <v>0.12343308515281791</v>
      </c>
      <c r="L1238" s="247">
        <f t="shared" si="174"/>
        <v>0.12343308515281791</v>
      </c>
      <c r="M1238" s="10">
        <f t="shared" si="169"/>
        <v>28.417828718164735</v>
      </c>
      <c r="N1238" s="83">
        <f t="shared" si="170"/>
        <v>1.9100570451784336E-2</v>
      </c>
    </row>
    <row r="1239" spans="1:14">
      <c r="A1239" s="9">
        <f t="shared" si="175"/>
        <v>227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176"/>
        <v>1266.08</v>
      </c>
      <c r="G1239" s="11">
        <f t="shared" si="173"/>
        <v>5.8878037805496549E-3</v>
      </c>
      <c r="H1239" s="18">
        <f t="shared" si="172"/>
        <v>13.824916544957423</v>
      </c>
      <c r="I1239" s="10">
        <f t="shared" si="168"/>
        <v>5.0834218135808449</v>
      </c>
      <c r="J1239" s="10">
        <v>5.3718243365222502</v>
      </c>
      <c r="K1239" s="10">
        <v>0.10503841944500585</v>
      </c>
      <c r="L1239" s="247">
        <f t="shared" si="174"/>
        <v>0.10503841944500585</v>
      </c>
      <c r="M1239" s="10">
        <f t="shared" si="169"/>
        <v>24.385201114505524</v>
      </c>
      <c r="N1239" s="83">
        <f t="shared" si="170"/>
        <v>1.9260395168161193E-2</v>
      </c>
    </row>
    <row r="1240" spans="1:14">
      <c r="A1240" s="9">
        <f t="shared" si="175"/>
        <v>228</v>
      </c>
      <c r="B1240" s="14" t="s">
        <v>1322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176"/>
        <v>3679.6</v>
      </c>
      <c r="G1240" s="11">
        <f t="shared" si="173"/>
        <v>1.7111685510323608E-2</v>
      </c>
      <c r="H1240" s="18">
        <f t="shared" si="172"/>
        <v>40.17926427937045</v>
      </c>
      <c r="I1240" s="10">
        <f t="shared" si="168"/>
        <v>14.773915475524516</v>
      </c>
      <c r="J1240" s="10">
        <v>16.723813606329113</v>
      </c>
      <c r="K1240" s="10">
        <v>0.30527246950417314</v>
      </c>
      <c r="L1240" s="247">
        <f t="shared" si="174"/>
        <v>0.30527246950417314</v>
      </c>
      <c r="M1240" s="10">
        <f t="shared" si="169"/>
        <v>71.982265830728252</v>
      </c>
      <c r="N1240" s="83">
        <f t="shared" si="170"/>
        <v>1.9562524684946257E-2</v>
      </c>
    </row>
    <row r="1241" spans="1:14">
      <c r="A1241" s="9">
        <f t="shared" si="175"/>
        <v>229</v>
      </c>
      <c r="B1241" s="14" t="s">
        <v>1329</v>
      </c>
      <c r="C1241" s="8">
        <f>димвенканали!C1241</f>
        <v>1605.7</v>
      </c>
      <c r="D1241" s="8">
        <f>димвенканали!D1241</f>
        <v>65.5</v>
      </c>
      <c r="E1241" s="8">
        <f>димвенканали!E1241</f>
        <v>0</v>
      </c>
      <c r="F1241" s="8">
        <f t="shared" si="176"/>
        <v>1671.2</v>
      </c>
      <c r="G1241" s="11">
        <v>7.9273428103786917E-3</v>
      </c>
      <c r="H1241" s="18">
        <f t="shared" si="172"/>
        <v>18.61387655933779</v>
      </c>
      <c r="I1241" s="10">
        <f t="shared" si="168"/>
        <v>6.8443224108685055</v>
      </c>
      <c r="J1241" s="10">
        <v>8.2023026957566767</v>
      </c>
      <c r="K1241" s="10">
        <v>0.14142379573715586</v>
      </c>
      <c r="L1241" s="247">
        <f t="shared" si="174"/>
        <v>0.14142379573715586</v>
      </c>
      <c r="M1241" s="10">
        <f t="shared" si="169"/>
        <v>33.801925461700129</v>
      </c>
      <c r="N1241" s="83">
        <f t="shared" si="170"/>
        <v>2.022614017574206E-2</v>
      </c>
    </row>
    <row r="1242" spans="1:14">
      <c r="A1242" s="9">
        <f t="shared" si="175"/>
        <v>230</v>
      </c>
      <c r="B1242" s="14" t="s">
        <v>1330</v>
      </c>
      <c r="C1242" s="8">
        <f>димвенканали!C1242</f>
        <v>632.79999999999995</v>
      </c>
      <c r="D1242" s="8">
        <f>димвенканали!D1242</f>
        <v>0</v>
      </c>
      <c r="E1242" s="8">
        <f>димвенканали!E1242</f>
        <v>0</v>
      </c>
      <c r="F1242" s="8">
        <f t="shared" si="176"/>
        <v>632.79999999999995</v>
      </c>
      <c r="G1242" s="11">
        <v>3.001688924370294E-3</v>
      </c>
      <c r="H1242" s="18">
        <f t="shared" si="172"/>
        <v>7.0481456957569124</v>
      </c>
      <c r="I1242" s="10">
        <f t="shared" si="168"/>
        <v>2.5916031723298167</v>
      </c>
      <c r="J1242" s="10">
        <v>3.1058025047120776</v>
      </c>
      <c r="K1242" s="10">
        <v>5.3550130410766048E-2</v>
      </c>
      <c r="L1242" s="247">
        <f t="shared" si="174"/>
        <v>5.3550130410766048E-2</v>
      </c>
      <c r="M1242" s="10">
        <f t="shared" si="169"/>
        <v>12.799101503209572</v>
      </c>
      <c r="N1242" s="83">
        <f t="shared" si="170"/>
        <v>2.0226140175742056E-2</v>
      </c>
    </row>
    <row r="1243" spans="1:14">
      <c r="A1243" s="9">
        <f t="shared" si="175"/>
        <v>231</v>
      </c>
      <c r="B1243" s="14" t="s">
        <v>1331</v>
      </c>
      <c r="C1243" s="8">
        <f>димвенканали!C1243</f>
        <v>514.6</v>
      </c>
      <c r="D1243" s="8">
        <f>димвенканали!D1243</f>
        <v>0</v>
      </c>
      <c r="E1243" s="8">
        <f>димвенканали!E1243</f>
        <v>0</v>
      </c>
      <c r="F1243" s="8">
        <f t="shared" si="176"/>
        <v>514.6</v>
      </c>
      <c r="G1243" s="11">
        <f t="shared" si="173"/>
        <v>2.3931061429537256E-3</v>
      </c>
      <c r="H1243" s="18">
        <f>G1243*$O$2</f>
        <v>5.6191568100239246</v>
      </c>
      <c r="I1243" s="10">
        <f t="shared" si="168"/>
        <v>2.0661639590457974</v>
      </c>
      <c r="J1243" s="10">
        <v>2.5232939087200719</v>
      </c>
      <c r="K1243" s="10">
        <v>4.3506539025467736E-2</v>
      </c>
      <c r="L1243" s="247">
        <f t="shared" si="174"/>
        <v>4.3506539025467736E-2</v>
      </c>
      <c r="M1243" s="10">
        <f t="shared" si="169"/>
        <v>10.252121216815263</v>
      </c>
      <c r="N1243" s="83">
        <f t="shared" si="170"/>
        <v>1.9922505279470003E-2</v>
      </c>
    </row>
    <row r="1244" spans="1:14">
      <c r="A1244" s="9">
        <f t="shared" si="175"/>
        <v>232</v>
      </c>
      <c r="B1244" s="182" t="s">
        <v>1358</v>
      </c>
      <c r="C1244" s="8">
        <f>димвенканали!C1244</f>
        <v>6066</v>
      </c>
      <c r="D1244" s="8">
        <f>димвенканали!D1244</f>
        <v>0</v>
      </c>
      <c r="E1244" s="8">
        <f>димвенканали!E1244</f>
        <v>0</v>
      </c>
      <c r="F1244" s="8">
        <f t="shared" si="176"/>
        <v>6066</v>
      </c>
      <c r="G1244" s="11">
        <v>0.10464791307978151</v>
      </c>
      <c r="H1244" s="18">
        <f>G1244*$O$2</f>
        <v>245.71957878611175</v>
      </c>
      <c r="I1244" s="10">
        <f t="shared" si="168"/>
        <v>90.351089119653295</v>
      </c>
      <c r="J1244" s="10">
        <v>83.483657518743797</v>
      </c>
      <c r="K1244" s="10">
        <v>2.6831724913655979</v>
      </c>
      <c r="L1244" s="247">
        <f t="shared" si="174"/>
        <v>2.6831724913655979</v>
      </c>
      <c r="M1244" s="10">
        <f t="shared" si="169"/>
        <v>422.23749791587448</v>
      </c>
      <c r="N1244" s="83">
        <f t="shared" si="170"/>
        <v>6.9607236715442541E-2</v>
      </c>
    </row>
    <row r="1245" spans="1:14">
      <c r="A1245" s="9">
        <f t="shared" si="175"/>
        <v>233</v>
      </c>
      <c r="B1245" s="182" t="s">
        <v>1359</v>
      </c>
      <c r="C1245" s="8">
        <f>димвенканали!C1245</f>
        <v>5812</v>
      </c>
      <c r="D1245" s="8">
        <f>димвенканали!D1245</f>
        <v>0</v>
      </c>
      <c r="E1245" s="8">
        <f>димвенканали!E1245</f>
        <v>261.60000000000002</v>
      </c>
      <c r="F1245" s="8">
        <f t="shared" si="176"/>
        <v>6073.6</v>
      </c>
      <c r="G1245" s="11">
        <v>0.10477902487328734</v>
      </c>
      <c r="H1245" s="18">
        <f>G1245*$O$2</f>
        <v>246.02743714397107</v>
      </c>
      <c r="I1245" s="10">
        <f t="shared" si="168"/>
        <v>90.464288637838166</v>
      </c>
      <c r="J1245" s="10">
        <v>83.588252935351534</v>
      </c>
      <c r="K1245" s="10">
        <v>2.6865341977510875</v>
      </c>
      <c r="L1245" s="247">
        <f t="shared" si="174"/>
        <v>2.6865341977510875</v>
      </c>
      <c r="M1245" s="10">
        <f t="shared" si="169"/>
        <v>422.76651291491186</v>
      </c>
      <c r="N1245" s="83">
        <f t="shared" si="170"/>
        <v>6.9607236715442541E-2</v>
      </c>
    </row>
    <row r="1246" spans="1:14">
      <c r="A1246" s="9">
        <f t="shared" si="175"/>
        <v>234</v>
      </c>
      <c r="B1246" s="14"/>
      <c r="C1246" s="8"/>
      <c r="D1246" s="8"/>
      <c r="E1246" s="8"/>
      <c r="F1246" s="8"/>
      <c r="G1246" s="11"/>
      <c r="H1246" s="18"/>
      <c r="I1246" s="10"/>
      <c r="J1246" s="10"/>
      <c r="K1246" s="10"/>
      <c r="L1246" s="147"/>
      <c r="M1246" s="10"/>
      <c r="N1246" s="83"/>
    </row>
    <row r="1247" spans="1:14">
      <c r="A1247" s="9">
        <f t="shared" si="175"/>
        <v>235</v>
      </c>
      <c r="B1247" s="14"/>
      <c r="C1247" s="8"/>
      <c r="D1247" s="8"/>
      <c r="E1247" s="8"/>
      <c r="F1247" s="8"/>
      <c r="G1247" s="11"/>
      <c r="H1247" s="18"/>
      <c r="I1247" s="10"/>
      <c r="J1247" s="10"/>
      <c r="K1247" s="10"/>
      <c r="L1247" s="147"/>
      <c r="M1247" s="10"/>
      <c r="N1247" s="83"/>
    </row>
    <row r="1248" spans="1:14">
      <c r="A1248" s="9">
        <f t="shared" si="175"/>
        <v>236</v>
      </c>
      <c r="B1248" s="14"/>
      <c r="C1248" s="8"/>
      <c r="D1248" s="8"/>
      <c r="E1248" s="8"/>
      <c r="F1248" s="8"/>
      <c r="G1248" s="11"/>
      <c r="H1248" s="18"/>
      <c r="I1248" s="10"/>
      <c r="J1248" s="10"/>
      <c r="K1248" s="10"/>
      <c r="L1248" s="147"/>
      <c r="M1248" s="10"/>
      <c r="N1248" s="83"/>
    </row>
    <row r="1249" spans="1:14">
      <c r="A1249" s="12"/>
      <c r="B1249" s="13" t="s">
        <v>576</v>
      </c>
      <c r="C1249" s="13">
        <f t="shared" ref="C1249:L1249" si="177">SUM(C1013:C1243)</f>
        <v>211761.63999999993</v>
      </c>
      <c r="D1249" s="13">
        <f t="shared" si="177"/>
        <v>611.79999999999995</v>
      </c>
      <c r="E1249" s="13">
        <f t="shared" si="177"/>
        <v>315.61</v>
      </c>
      <c r="F1249" s="13">
        <f t="shared" si="177"/>
        <v>212689.05</v>
      </c>
      <c r="G1249" s="13">
        <f t="shared" si="177"/>
        <v>0.98930788043398454</v>
      </c>
      <c r="H1249" s="13">
        <f t="shared" si="177"/>
        <v>2322.9542617318202</v>
      </c>
      <c r="I1249" s="13">
        <f>SUM(I1013:I1243)</f>
        <v>854.15028203879081</v>
      </c>
      <c r="J1249" s="13">
        <f>SUM(J1013:J1243)</f>
        <v>885.16450487690986</v>
      </c>
      <c r="K1249" s="13">
        <f>SUM(K1013:K1243)</f>
        <v>17.650066112377452</v>
      </c>
      <c r="L1249" s="13">
        <f t="shared" si="177"/>
        <v>17.650066112377452</v>
      </c>
      <c r="M1249" s="15">
        <f t="shared" si="169"/>
        <v>4079.9191147598985</v>
      </c>
      <c r="N1249" s="97">
        <f t="shared" si="170"/>
        <v>1.9182553661130645E-2</v>
      </c>
    </row>
    <row r="1250" spans="1:14" ht="18.75" thickBot="1">
      <c r="A1250" s="19"/>
      <c r="B1250" s="13" t="s">
        <v>1271</v>
      </c>
      <c r="C1250" s="15">
        <f t="shared" ref="C1250:L1250" si="178">C479+C551+C635+C774+C956+C1011+C1249</f>
        <v>1586544.9499999997</v>
      </c>
      <c r="D1250" s="15">
        <f t="shared" si="178"/>
        <v>8944.5799999999981</v>
      </c>
      <c r="E1250" s="15">
        <f t="shared" si="178"/>
        <v>21767.61</v>
      </c>
      <c r="F1250" s="15">
        <f t="shared" si="178"/>
        <v>1617257.1399999997</v>
      </c>
      <c r="G1250" s="15">
        <f t="shared" si="178"/>
        <v>7.3501769211464891</v>
      </c>
      <c r="H1250" s="15">
        <f t="shared" si="178"/>
        <v>21023.636907115426</v>
      </c>
      <c r="I1250" s="15">
        <f t="shared" si="178"/>
        <v>7730.3912907463418</v>
      </c>
      <c r="J1250" s="15">
        <f t="shared" si="178"/>
        <v>7762.1236665600036</v>
      </c>
      <c r="K1250" s="15">
        <f t="shared" si="178"/>
        <v>39.226223157831683</v>
      </c>
      <c r="L1250" s="15">
        <f t="shared" si="178"/>
        <v>141.395679882564</v>
      </c>
      <c r="M1250" s="15">
        <f t="shared" si="169"/>
        <v>36657.54754430434</v>
      </c>
      <c r="N1250" s="97">
        <f t="shared" si="170"/>
        <v>2.2666492938967237E-2</v>
      </c>
    </row>
    <row r="1251" spans="1:14">
      <c r="A1251" s="1"/>
    </row>
    <row r="1252" spans="1:14">
      <c r="A1252" s="1"/>
    </row>
    <row r="1253" spans="1:14">
      <c r="A1253" s="1"/>
    </row>
    <row r="1254" spans="1:14">
      <c r="A1254" s="1"/>
    </row>
    <row r="1255" spans="1:14">
      <c r="A1255" s="1"/>
    </row>
    <row r="1256" spans="1:14">
      <c r="A1256" s="1"/>
    </row>
    <row r="1257" spans="1:14">
      <c r="A1257" s="1"/>
    </row>
    <row r="1258" spans="1:14">
      <c r="A1258" s="1"/>
    </row>
    <row r="1259" spans="1:14">
      <c r="A1259" s="1"/>
    </row>
    <row r="1260" spans="1:14">
      <c r="A1260" s="1"/>
    </row>
    <row r="1261" spans="1:14">
      <c r="A1261" s="1"/>
    </row>
    <row r="1262" spans="1:14">
      <c r="A1262" s="1"/>
    </row>
    <row r="1263" spans="1:14">
      <c r="A1263" s="1"/>
    </row>
    <row r="1264" spans="1:14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</sheetData>
  <mergeCells count="1">
    <mergeCell ref="B1:M1"/>
  </mergeCells>
  <phoneticPr fontId="0" type="noConversion"/>
  <pageMargins left="0.39370078740157483" right="0.39370078740157483" top="0.78740157480314965" bottom="0.78740157480314965" header="0.51181102362204722" footer="0.51181102362204722"/>
  <pageSetup paperSize="9" scale="85" orientation="landscape" r:id="rId1"/>
  <headerFooter alignWithMargins="0"/>
  <rowBreaks count="4" manualBreakCount="4">
    <brk id="421" max="10" man="1"/>
    <brk id="479" max="16383" man="1"/>
    <brk id="551" max="16383" man="1"/>
    <brk id="63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 enableFormatConditionsCalculation="0">
    <tabColor indexed="33"/>
  </sheetPr>
  <dimension ref="A1:Q1430"/>
  <sheetViews>
    <sheetView zoomScale="75" workbookViewId="0">
      <pane xSplit="2" ySplit="4" topLeftCell="C1231" activePane="bottomRight" state="frozen"/>
      <selection pane="topRight" activeCell="C1" sqref="C1"/>
      <selection pane="bottomLeft" activeCell="A5" sqref="A5"/>
      <selection pane="bottomRight" activeCell="M3" sqref="M3"/>
    </sheetView>
  </sheetViews>
  <sheetFormatPr defaultRowHeight="18"/>
  <cols>
    <col min="1" max="1" width="9" style="2" customWidth="1"/>
    <col min="2" max="2" width="29.85546875" style="2" customWidth="1"/>
    <col min="3" max="6" width="16.7109375" style="2" customWidth="1"/>
    <col min="7" max="7" width="12.7109375" style="2" customWidth="1"/>
    <col min="8" max="8" width="12.42578125" style="2" customWidth="1"/>
    <col min="9" max="9" width="14.28515625" style="2" customWidth="1"/>
    <col min="10" max="10" width="14.7109375" style="2" customWidth="1"/>
    <col min="11" max="12" width="16" style="2" customWidth="1"/>
    <col min="13" max="13" width="14.42578125" style="2" customWidth="1"/>
    <col min="14" max="14" width="17.28515625" style="2" customWidth="1"/>
    <col min="15" max="15" width="14.85546875" style="2" customWidth="1"/>
    <col min="16" max="16" width="19.7109375" style="2" customWidth="1"/>
    <col min="17" max="16384" width="9.140625" style="2"/>
  </cols>
  <sheetData>
    <row r="1" spans="1:17" ht="29.25" customHeight="1">
      <c r="B1" s="275" t="s">
        <v>118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</row>
    <row r="2" spans="1:17" ht="18.75" thickBot="1">
      <c r="A2" s="1"/>
      <c r="I2" s="139">
        <v>2269.13</v>
      </c>
      <c r="K2" s="115"/>
      <c r="L2" s="153"/>
      <c r="M2" s="139">
        <v>1</v>
      </c>
      <c r="P2" s="139">
        <v>2219.11</v>
      </c>
      <c r="Q2" s="2" t="s">
        <v>1353</v>
      </c>
    </row>
    <row r="3" spans="1:17" ht="90.75" customHeigh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284</v>
      </c>
      <c r="H3" s="4" t="s">
        <v>278</v>
      </c>
      <c r="I3" s="4" t="s">
        <v>289</v>
      </c>
      <c r="J3" s="4" t="s">
        <v>290</v>
      </c>
      <c r="K3" s="4" t="s">
        <v>291</v>
      </c>
      <c r="L3" s="4"/>
      <c r="M3" s="4" t="s">
        <v>292</v>
      </c>
      <c r="N3" s="4" t="s">
        <v>309</v>
      </c>
      <c r="O3" s="4" t="s">
        <v>310</v>
      </c>
    </row>
    <row r="4" spans="1:17" ht="18.75">
      <c r="A4" s="5">
        <v>1</v>
      </c>
      <c r="B4" s="23">
        <v>2</v>
      </c>
      <c r="C4" s="23">
        <v>3</v>
      </c>
      <c r="D4" s="23"/>
      <c r="E4" s="23"/>
      <c r="F4" s="23"/>
      <c r="G4" s="23"/>
      <c r="H4" s="23">
        <v>4</v>
      </c>
      <c r="I4" s="23">
        <v>5</v>
      </c>
      <c r="J4" s="23">
        <v>8</v>
      </c>
      <c r="K4" s="23">
        <v>9</v>
      </c>
      <c r="L4" s="23"/>
      <c r="M4" s="23">
        <v>10</v>
      </c>
      <c r="N4" s="23">
        <v>11</v>
      </c>
      <c r="O4" s="23">
        <v>13</v>
      </c>
    </row>
    <row r="5" spans="1:17" ht="18.75">
      <c r="A5" s="5"/>
      <c r="B5" s="7" t="s">
        <v>571</v>
      </c>
      <c r="C5" s="23"/>
      <c r="D5" s="23"/>
      <c r="E5" s="23"/>
      <c r="F5" s="23"/>
      <c r="G5" s="8"/>
      <c r="H5" s="8"/>
      <c r="I5" s="8"/>
      <c r="J5" s="8"/>
      <c r="K5" s="8"/>
      <c r="L5" s="8"/>
      <c r="M5" s="8"/>
      <c r="N5" s="8"/>
      <c r="O5" s="8"/>
    </row>
    <row r="6" spans="1:17">
      <c r="A6" s="9">
        <v>1</v>
      </c>
      <c r="B6" s="14" t="s">
        <v>319</v>
      </c>
      <c r="C6" s="8"/>
      <c r="D6" s="8"/>
      <c r="E6" s="8"/>
      <c r="F6" s="8">
        <f>C6+D6+E6</f>
        <v>0</v>
      </c>
      <c r="G6" s="8">
        <v>0</v>
      </c>
      <c r="H6" s="11">
        <v>0</v>
      </c>
      <c r="I6" s="18">
        <f t="shared" ref="I6:I69" si="0">H6*$I$2</f>
        <v>0</v>
      </c>
      <c r="J6" s="10">
        <f>I6*0.3677</f>
        <v>0</v>
      </c>
      <c r="K6" s="10">
        <v>0</v>
      </c>
      <c r="L6" s="10">
        <v>0</v>
      </c>
      <c r="M6" s="147">
        <f>L6*$M$2</f>
        <v>0</v>
      </c>
      <c r="N6" s="10">
        <f>I6+J6+K6+M6</f>
        <v>0</v>
      </c>
      <c r="O6" s="11"/>
    </row>
    <row r="7" spans="1:17">
      <c r="A7" s="9">
        <f t="shared" ref="A7:A71" si="1">A6+1</f>
        <v>2</v>
      </c>
      <c r="B7" s="14" t="s">
        <v>320</v>
      </c>
      <c r="C7" s="8"/>
      <c r="D7" s="8"/>
      <c r="E7" s="8"/>
      <c r="F7" s="8">
        <f t="shared" ref="F7:F70" si="2">C7+D7+E7</f>
        <v>0</v>
      </c>
      <c r="G7" s="8">
        <v>0</v>
      </c>
      <c r="H7" s="11">
        <v>0</v>
      </c>
      <c r="I7" s="18">
        <f t="shared" si="0"/>
        <v>0</v>
      </c>
      <c r="J7" s="10">
        <f t="shared" ref="J7:J67" si="3">I7*0.3677</f>
        <v>0</v>
      </c>
      <c r="K7" s="10">
        <v>0</v>
      </c>
      <c r="L7" s="10">
        <v>0</v>
      </c>
      <c r="M7" s="147">
        <f t="shared" ref="M7:M70" si="4">L7*$M$2</f>
        <v>0</v>
      </c>
      <c r="N7" s="10">
        <f t="shared" ref="N7:N67" si="5">I7+J7+K7+M7</f>
        <v>0</v>
      </c>
      <c r="O7" s="11"/>
    </row>
    <row r="8" spans="1:17">
      <c r="A8" s="9">
        <f t="shared" si="1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2"/>
        <v>585.14</v>
      </c>
      <c r="G8" s="8">
        <v>8</v>
      </c>
      <c r="H8" s="11">
        <v>0</v>
      </c>
      <c r="I8" s="18">
        <f t="shared" si="0"/>
        <v>0</v>
      </c>
      <c r="J8" s="10">
        <f t="shared" si="3"/>
        <v>0</v>
      </c>
      <c r="K8" s="10">
        <v>0</v>
      </c>
      <c r="L8" s="10">
        <v>0</v>
      </c>
      <c r="M8" s="147">
        <f t="shared" si="4"/>
        <v>0</v>
      </c>
      <c r="N8" s="10">
        <f t="shared" si="5"/>
        <v>0</v>
      </c>
      <c r="O8" s="11">
        <f>N8/F8</f>
        <v>0</v>
      </c>
    </row>
    <row r="9" spans="1:17">
      <c r="A9" s="9">
        <f t="shared" si="1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2"/>
        <v>1489.2</v>
      </c>
      <c r="G9" s="8">
        <v>31</v>
      </c>
      <c r="H9" s="11">
        <v>0</v>
      </c>
      <c r="I9" s="18">
        <f t="shared" si="0"/>
        <v>0</v>
      </c>
      <c r="J9" s="10">
        <f t="shared" si="3"/>
        <v>0</v>
      </c>
      <c r="K9" s="10">
        <v>0</v>
      </c>
      <c r="L9" s="10">
        <v>0</v>
      </c>
      <c r="M9" s="147">
        <f t="shared" si="4"/>
        <v>0</v>
      </c>
      <c r="N9" s="10">
        <f t="shared" si="5"/>
        <v>0</v>
      </c>
      <c r="O9" s="11">
        <f>N9/F9</f>
        <v>0</v>
      </c>
    </row>
    <row r="10" spans="1:17">
      <c r="A10" s="9">
        <f t="shared" si="1"/>
        <v>5</v>
      </c>
      <c r="B10" s="14" t="s">
        <v>323</v>
      </c>
      <c r="C10" s="8"/>
      <c r="D10" s="8"/>
      <c r="E10" s="8"/>
      <c r="F10" s="8">
        <f t="shared" si="2"/>
        <v>0</v>
      </c>
      <c r="G10" s="8">
        <v>0</v>
      </c>
      <c r="H10" s="11">
        <v>0</v>
      </c>
      <c r="I10" s="18">
        <f t="shared" si="0"/>
        <v>0</v>
      </c>
      <c r="J10" s="10">
        <f t="shared" si="3"/>
        <v>0</v>
      </c>
      <c r="K10" s="10">
        <v>0</v>
      </c>
      <c r="L10" s="10">
        <v>0</v>
      </c>
      <c r="M10" s="147">
        <f t="shared" si="4"/>
        <v>0</v>
      </c>
      <c r="N10" s="10">
        <f t="shared" si="5"/>
        <v>0</v>
      </c>
      <c r="O10" s="11"/>
    </row>
    <row r="11" spans="1:17">
      <c r="A11" s="9">
        <f t="shared" si="1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2"/>
        <v>2519.1999999999998</v>
      </c>
      <c r="G11" s="8">
        <v>60</v>
      </c>
      <c r="H11" s="11">
        <v>0</v>
      </c>
      <c r="I11" s="18">
        <f t="shared" si="0"/>
        <v>0</v>
      </c>
      <c r="J11" s="10">
        <f t="shared" si="3"/>
        <v>0</v>
      </c>
      <c r="K11" s="10">
        <v>0</v>
      </c>
      <c r="L11" s="10">
        <v>0</v>
      </c>
      <c r="M11" s="147">
        <f t="shared" si="4"/>
        <v>0</v>
      </c>
      <c r="N11" s="10">
        <f t="shared" si="5"/>
        <v>0</v>
      </c>
      <c r="O11" s="11">
        <f>N11/F11</f>
        <v>0</v>
      </c>
    </row>
    <row r="12" spans="1:17">
      <c r="A12" s="9">
        <f t="shared" si="1"/>
        <v>7</v>
      </c>
      <c r="B12" s="14" t="s">
        <v>325</v>
      </c>
      <c r="C12" s="8"/>
      <c r="D12" s="8"/>
      <c r="E12" s="8"/>
      <c r="F12" s="8">
        <f t="shared" si="2"/>
        <v>0</v>
      </c>
      <c r="G12" s="8">
        <v>0</v>
      </c>
      <c r="H12" s="11">
        <v>0</v>
      </c>
      <c r="I12" s="18">
        <f t="shared" si="0"/>
        <v>0</v>
      </c>
      <c r="J12" s="10">
        <f t="shared" si="3"/>
        <v>0</v>
      </c>
      <c r="K12" s="10">
        <v>0</v>
      </c>
      <c r="L12" s="10">
        <v>0</v>
      </c>
      <c r="M12" s="147">
        <f t="shared" si="4"/>
        <v>0</v>
      </c>
      <c r="N12" s="10">
        <f t="shared" si="5"/>
        <v>0</v>
      </c>
      <c r="O12" s="11"/>
    </row>
    <row r="13" spans="1:17">
      <c r="A13" s="9">
        <f t="shared" si="1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2"/>
        <v>2085.1999999999998</v>
      </c>
      <c r="G13" s="8">
        <v>47</v>
      </c>
      <c r="H13" s="11">
        <v>0</v>
      </c>
      <c r="I13" s="18">
        <f t="shared" si="0"/>
        <v>0</v>
      </c>
      <c r="J13" s="10">
        <f t="shared" si="3"/>
        <v>0</v>
      </c>
      <c r="K13" s="10">
        <v>0</v>
      </c>
      <c r="L13" s="10">
        <v>0</v>
      </c>
      <c r="M13" s="147">
        <f t="shared" si="4"/>
        <v>0</v>
      </c>
      <c r="N13" s="10">
        <f t="shared" si="5"/>
        <v>0</v>
      </c>
      <c r="O13" s="11">
        <f>N13/F13</f>
        <v>0</v>
      </c>
    </row>
    <row r="14" spans="1:17">
      <c r="A14" s="9">
        <f t="shared" si="1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2"/>
        <v>2093.6</v>
      </c>
      <c r="G14" s="8">
        <v>48</v>
      </c>
      <c r="H14" s="11">
        <v>0</v>
      </c>
      <c r="I14" s="18">
        <f t="shared" si="0"/>
        <v>0</v>
      </c>
      <c r="J14" s="10">
        <f t="shared" si="3"/>
        <v>0</v>
      </c>
      <c r="K14" s="10">
        <v>0</v>
      </c>
      <c r="L14" s="10">
        <v>0</v>
      </c>
      <c r="M14" s="147">
        <f t="shared" si="4"/>
        <v>0</v>
      </c>
      <c r="N14" s="10">
        <f t="shared" si="5"/>
        <v>0</v>
      </c>
      <c r="O14" s="11">
        <f>N14/F14</f>
        <v>0</v>
      </c>
    </row>
    <row r="15" spans="1:17">
      <c r="A15" s="9">
        <f t="shared" si="1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2"/>
        <v>2063.25</v>
      </c>
      <c r="G15" s="8">
        <v>44</v>
      </c>
      <c r="H15" s="11">
        <v>0</v>
      </c>
      <c r="I15" s="18">
        <f t="shared" si="0"/>
        <v>0</v>
      </c>
      <c r="J15" s="10">
        <f t="shared" si="3"/>
        <v>0</v>
      </c>
      <c r="K15" s="10">
        <v>0</v>
      </c>
      <c r="L15" s="10">
        <v>0</v>
      </c>
      <c r="M15" s="147">
        <f t="shared" si="4"/>
        <v>0</v>
      </c>
      <c r="N15" s="10">
        <f t="shared" si="5"/>
        <v>0</v>
      </c>
      <c r="O15" s="11">
        <f>N15/F15</f>
        <v>0</v>
      </c>
    </row>
    <row r="16" spans="1:17">
      <c r="A16" s="9">
        <f t="shared" si="1"/>
        <v>11</v>
      </c>
      <c r="B16" s="14" t="s">
        <v>329</v>
      </c>
      <c r="C16" s="8"/>
      <c r="D16" s="8"/>
      <c r="E16" s="8"/>
      <c r="F16" s="8">
        <f t="shared" si="2"/>
        <v>0</v>
      </c>
      <c r="G16" s="8">
        <v>0</v>
      </c>
      <c r="H16" s="11">
        <v>0</v>
      </c>
      <c r="I16" s="18">
        <f t="shared" si="0"/>
        <v>0</v>
      </c>
      <c r="J16" s="10">
        <f t="shared" si="3"/>
        <v>0</v>
      </c>
      <c r="K16" s="10">
        <v>0</v>
      </c>
      <c r="L16" s="10">
        <v>0</v>
      </c>
      <c r="M16" s="147">
        <f t="shared" si="4"/>
        <v>0</v>
      </c>
      <c r="N16" s="10">
        <f t="shared" si="5"/>
        <v>0</v>
      </c>
      <c r="O16" s="11"/>
    </row>
    <row r="17" spans="1:15">
      <c r="A17" s="9">
        <f t="shared" si="1"/>
        <v>12</v>
      </c>
      <c r="B17" s="14" t="s">
        <v>330</v>
      </c>
      <c r="C17" s="8"/>
      <c r="D17" s="8"/>
      <c r="E17" s="8"/>
      <c r="F17" s="8">
        <f t="shared" si="2"/>
        <v>0</v>
      </c>
      <c r="G17" s="8">
        <v>0</v>
      </c>
      <c r="H17" s="11">
        <v>0</v>
      </c>
      <c r="I17" s="18">
        <f t="shared" si="0"/>
        <v>0</v>
      </c>
      <c r="J17" s="10">
        <f t="shared" si="3"/>
        <v>0</v>
      </c>
      <c r="K17" s="10">
        <v>0</v>
      </c>
      <c r="L17" s="10">
        <v>0</v>
      </c>
      <c r="M17" s="147">
        <f t="shared" si="4"/>
        <v>0</v>
      </c>
      <c r="N17" s="10">
        <f t="shared" si="5"/>
        <v>0</v>
      </c>
      <c r="O17" s="11"/>
    </row>
    <row r="18" spans="1:15">
      <c r="A18" s="9">
        <f t="shared" si="1"/>
        <v>13</v>
      </c>
      <c r="B18" s="14" t="s">
        <v>331</v>
      </c>
      <c r="C18" s="8"/>
      <c r="D18" s="8"/>
      <c r="E18" s="8"/>
      <c r="F18" s="8">
        <f t="shared" si="2"/>
        <v>0</v>
      </c>
      <c r="G18" s="8">
        <v>0</v>
      </c>
      <c r="H18" s="11">
        <v>0</v>
      </c>
      <c r="I18" s="18">
        <f t="shared" si="0"/>
        <v>0</v>
      </c>
      <c r="J18" s="10">
        <f t="shared" si="3"/>
        <v>0</v>
      </c>
      <c r="K18" s="10">
        <v>0</v>
      </c>
      <c r="L18" s="10">
        <v>0</v>
      </c>
      <c r="M18" s="147">
        <f t="shared" si="4"/>
        <v>0</v>
      </c>
      <c r="N18" s="10">
        <f t="shared" si="5"/>
        <v>0</v>
      </c>
      <c r="O18" s="11"/>
    </row>
    <row r="19" spans="1:15">
      <c r="A19" s="9">
        <f t="shared" si="1"/>
        <v>14</v>
      </c>
      <c r="B19" s="14" t="s">
        <v>332</v>
      </c>
      <c r="C19" s="8"/>
      <c r="D19" s="8"/>
      <c r="E19" s="8"/>
      <c r="F19" s="8">
        <f t="shared" si="2"/>
        <v>0</v>
      </c>
      <c r="G19" s="8">
        <v>0</v>
      </c>
      <c r="H19" s="11">
        <v>0</v>
      </c>
      <c r="I19" s="18">
        <f t="shared" si="0"/>
        <v>0</v>
      </c>
      <c r="J19" s="10">
        <f t="shared" si="3"/>
        <v>0</v>
      </c>
      <c r="K19" s="10">
        <v>0</v>
      </c>
      <c r="L19" s="10">
        <v>0</v>
      </c>
      <c r="M19" s="147">
        <f t="shared" si="4"/>
        <v>0</v>
      </c>
      <c r="N19" s="10">
        <f t="shared" si="5"/>
        <v>0</v>
      </c>
      <c r="O19" s="11"/>
    </row>
    <row r="20" spans="1:15">
      <c r="A20" s="9">
        <f t="shared" si="1"/>
        <v>15</v>
      </c>
      <c r="B20" s="14" t="s">
        <v>333</v>
      </c>
      <c r="C20" s="8"/>
      <c r="D20" s="8"/>
      <c r="E20" s="8"/>
      <c r="F20" s="8">
        <f t="shared" si="2"/>
        <v>0</v>
      </c>
      <c r="G20" s="8">
        <v>0</v>
      </c>
      <c r="H20" s="11">
        <v>0</v>
      </c>
      <c r="I20" s="18">
        <f t="shared" si="0"/>
        <v>0</v>
      </c>
      <c r="J20" s="10">
        <f t="shared" si="3"/>
        <v>0</v>
      </c>
      <c r="K20" s="10">
        <v>0</v>
      </c>
      <c r="L20" s="10">
        <v>0</v>
      </c>
      <c r="M20" s="147">
        <f t="shared" si="4"/>
        <v>0</v>
      </c>
      <c r="N20" s="10">
        <f t="shared" si="5"/>
        <v>0</v>
      </c>
      <c r="O20" s="11"/>
    </row>
    <row r="21" spans="1:15">
      <c r="A21" s="9">
        <f t="shared" si="1"/>
        <v>16</v>
      </c>
      <c r="B21" s="14" t="s">
        <v>334</v>
      </c>
      <c r="C21" s="8"/>
      <c r="D21" s="8"/>
      <c r="E21" s="8"/>
      <c r="F21" s="8">
        <f t="shared" si="2"/>
        <v>0</v>
      </c>
      <c r="G21" s="8">
        <v>0</v>
      </c>
      <c r="H21" s="11">
        <v>0</v>
      </c>
      <c r="I21" s="18">
        <f t="shared" si="0"/>
        <v>0</v>
      </c>
      <c r="J21" s="10">
        <f t="shared" si="3"/>
        <v>0</v>
      </c>
      <c r="K21" s="10">
        <v>0</v>
      </c>
      <c r="L21" s="10">
        <v>0</v>
      </c>
      <c r="M21" s="147">
        <f t="shared" si="4"/>
        <v>0</v>
      </c>
      <c r="N21" s="10">
        <f t="shared" si="5"/>
        <v>0</v>
      </c>
      <c r="O21" s="11"/>
    </row>
    <row r="22" spans="1:15">
      <c r="A22" s="9">
        <f t="shared" si="1"/>
        <v>17</v>
      </c>
      <c r="B22" s="14" t="s">
        <v>335</v>
      </c>
      <c r="C22" s="8"/>
      <c r="D22" s="8"/>
      <c r="E22" s="8"/>
      <c r="F22" s="8">
        <f t="shared" si="2"/>
        <v>0</v>
      </c>
      <c r="G22" s="8">
        <v>0</v>
      </c>
      <c r="H22" s="11">
        <v>0</v>
      </c>
      <c r="I22" s="18">
        <f t="shared" si="0"/>
        <v>0</v>
      </c>
      <c r="J22" s="10">
        <f t="shared" si="3"/>
        <v>0</v>
      </c>
      <c r="K22" s="10">
        <v>0</v>
      </c>
      <c r="L22" s="10">
        <v>0</v>
      </c>
      <c r="M22" s="147">
        <f t="shared" si="4"/>
        <v>0</v>
      </c>
      <c r="N22" s="10">
        <f t="shared" si="5"/>
        <v>0</v>
      </c>
      <c r="O22" s="11"/>
    </row>
    <row r="23" spans="1:15">
      <c r="A23" s="9">
        <f t="shared" si="1"/>
        <v>18</v>
      </c>
      <c r="B23" s="14" t="s">
        <v>336</v>
      </c>
      <c r="C23" s="8"/>
      <c r="D23" s="8"/>
      <c r="E23" s="8"/>
      <c r="F23" s="8">
        <f t="shared" si="2"/>
        <v>0</v>
      </c>
      <c r="G23" s="8">
        <v>0</v>
      </c>
      <c r="H23" s="11">
        <v>0</v>
      </c>
      <c r="I23" s="18">
        <f t="shared" si="0"/>
        <v>0</v>
      </c>
      <c r="J23" s="10">
        <f t="shared" si="3"/>
        <v>0</v>
      </c>
      <c r="K23" s="10">
        <v>0</v>
      </c>
      <c r="L23" s="10">
        <v>0</v>
      </c>
      <c r="M23" s="147">
        <f t="shared" si="4"/>
        <v>0</v>
      </c>
      <c r="N23" s="10">
        <f t="shared" si="5"/>
        <v>0</v>
      </c>
      <c r="O23" s="11"/>
    </row>
    <row r="24" spans="1:15">
      <c r="A24" s="9">
        <f t="shared" si="1"/>
        <v>19</v>
      </c>
      <c r="B24" s="14" t="s">
        <v>337</v>
      </c>
      <c r="C24" s="8"/>
      <c r="D24" s="8"/>
      <c r="E24" s="8"/>
      <c r="F24" s="8">
        <f t="shared" si="2"/>
        <v>0</v>
      </c>
      <c r="G24" s="8">
        <v>0</v>
      </c>
      <c r="H24" s="11">
        <v>0</v>
      </c>
      <c r="I24" s="18">
        <f t="shared" si="0"/>
        <v>0</v>
      </c>
      <c r="J24" s="10">
        <f t="shared" si="3"/>
        <v>0</v>
      </c>
      <c r="K24" s="10">
        <v>0</v>
      </c>
      <c r="L24" s="10">
        <v>0</v>
      </c>
      <c r="M24" s="147">
        <f t="shared" si="4"/>
        <v>0</v>
      </c>
      <c r="N24" s="10">
        <f t="shared" si="5"/>
        <v>0</v>
      </c>
      <c r="O24" s="11"/>
    </row>
    <row r="25" spans="1:15">
      <c r="A25" s="9">
        <f t="shared" si="1"/>
        <v>20</v>
      </c>
      <c r="B25" s="14" t="s">
        <v>338</v>
      </c>
      <c r="C25" s="8"/>
      <c r="D25" s="8"/>
      <c r="E25" s="8"/>
      <c r="F25" s="8">
        <f t="shared" si="2"/>
        <v>0</v>
      </c>
      <c r="G25" s="8">
        <v>0</v>
      </c>
      <c r="H25" s="11">
        <v>0</v>
      </c>
      <c r="I25" s="18">
        <f t="shared" si="0"/>
        <v>0</v>
      </c>
      <c r="J25" s="10">
        <f t="shared" si="3"/>
        <v>0</v>
      </c>
      <c r="K25" s="10">
        <v>0</v>
      </c>
      <c r="L25" s="10">
        <v>0</v>
      </c>
      <c r="M25" s="147">
        <f t="shared" si="4"/>
        <v>0</v>
      </c>
      <c r="N25" s="10">
        <f t="shared" si="5"/>
        <v>0</v>
      </c>
      <c r="O25" s="11"/>
    </row>
    <row r="26" spans="1:15">
      <c r="A26" s="9">
        <f t="shared" si="1"/>
        <v>21</v>
      </c>
      <c r="B26" s="14" t="s">
        <v>339</v>
      </c>
      <c r="C26" s="8"/>
      <c r="D26" s="8"/>
      <c r="E26" s="8"/>
      <c r="F26" s="8">
        <f t="shared" si="2"/>
        <v>0</v>
      </c>
      <c r="G26" s="8">
        <v>0</v>
      </c>
      <c r="H26" s="11">
        <v>0</v>
      </c>
      <c r="I26" s="18">
        <f t="shared" si="0"/>
        <v>0</v>
      </c>
      <c r="J26" s="10">
        <f t="shared" si="3"/>
        <v>0</v>
      </c>
      <c r="K26" s="10">
        <v>0</v>
      </c>
      <c r="L26" s="10">
        <v>0</v>
      </c>
      <c r="M26" s="147">
        <f t="shared" si="4"/>
        <v>0</v>
      </c>
      <c r="N26" s="10">
        <f t="shared" si="5"/>
        <v>0</v>
      </c>
      <c r="O26" s="11"/>
    </row>
    <row r="27" spans="1:15">
      <c r="A27" s="9">
        <f t="shared" si="1"/>
        <v>22</v>
      </c>
      <c r="B27" s="14" t="s">
        <v>340</v>
      </c>
      <c r="C27" s="8"/>
      <c r="D27" s="8"/>
      <c r="E27" s="8"/>
      <c r="F27" s="8">
        <f t="shared" si="2"/>
        <v>0</v>
      </c>
      <c r="G27" s="8">
        <v>0</v>
      </c>
      <c r="H27" s="11">
        <v>0</v>
      </c>
      <c r="I27" s="18">
        <f t="shared" si="0"/>
        <v>0</v>
      </c>
      <c r="J27" s="10">
        <f t="shared" si="3"/>
        <v>0</v>
      </c>
      <c r="K27" s="10">
        <v>0</v>
      </c>
      <c r="L27" s="10">
        <v>0</v>
      </c>
      <c r="M27" s="147">
        <f t="shared" si="4"/>
        <v>0</v>
      </c>
      <c r="N27" s="10">
        <f t="shared" si="5"/>
        <v>0</v>
      </c>
      <c r="O27" s="11"/>
    </row>
    <row r="28" spans="1:15">
      <c r="A28" s="9">
        <f t="shared" si="1"/>
        <v>23</v>
      </c>
      <c r="B28" s="14" t="s">
        <v>341</v>
      </c>
      <c r="C28" s="8"/>
      <c r="D28" s="8"/>
      <c r="E28" s="8"/>
      <c r="F28" s="8">
        <f t="shared" si="2"/>
        <v>0</v>
      </c>
      <c r="G28" s="8">
        <v>0</v>
      </c>
      <c r="H28" s="11">
        <v>0</v>
      </c>
      <c r="I28" s="18">
        <f t="shared" si="0"/>
        <v>0</v>
      </c>
      <c r="J28" s="10">
        <f t="shared" si="3"/>
        <v>0</v>
      </c>
      <c r="K28" s="10">
        <v>0</v>
      </c>
      <c r="L28" s="10">
        <v>0</v>
      </c>
      <c r="M28" s="147">
        <f t="shared" si="4"/>
        <v>0</v>
      </c>
      <c r="N28" s="10">
        <f t="shared" si="5"/>
        <v>0</v>
      </c>
      <c r="O28" s="11"/>
    </row>
    <row r="29" spans="1:15">
      <c r="A29" s="9">
        <f t="shared" si="1"/>
        <v>24</v>
      </c>
      <c r="B29" s="14" t="s">
        <v>342</v>
      </c>
      <c r="C29" s="8"/>
      <c r="D29" s="8"/>
      <c r="E29" s="8"/>
      <c r="F29" s="8">
        <f t="shared" si="2"/>
        <v>0</v>
      </c>
      <c r="G29" s="8">
        <v>0</v>
      </c>
      <c r="H29" s="11">
        <v>0</v>
      </c>
      <c r="I29" s="18">
        <f t="shared" si="0"/>
        <v>0</v>
      </c>
      <c r="J29" s="10">
        <f t="shared" si="3"/>
        <v>0</v>
      </c>
      <c r="K29" s="10">
        <v>0</v>
      </c>
      <c r="L29" s="10">
        <v>0</v>
      </c>
      <c r="M29" s="147">
        <f t="shared" si="4"/>
        <v>0</v>
      </c>
      <c r="N29" s="10">
        <f t="shared" si="5"/>
        <v>0</v>
      </c>
      <c r="O29" s="11"/>
    </row>
    <row r="30" spans="1:15">
      <c r="A30" s="9">
        <f t="shared" si="1"/>
        <v>25</v>
      </c>
      <c r="B30" s="14" t="s">
        <v>343</v>
      </c>
      <c r="C30" s="8"/>
      <c r="D30" s="8"/>
      <c r="E30" s="8"/>
      <c r="F30" s="8">
        <f t="shared" si="2"/>
        <v>0</v>
      </c>
      <c r="G30" s="8">
        <v>0</v>
      </c>
      <c r="H30" s="11">
        <v>0</v>
      </c>
      <c r="I30" s="18">
        <f t="shared" si="0"/>
        <v>0</v>
      </c>
      <c r="J30" s="10">
        <f t="shared" si="3"/>
        <v>0</v>
      </c>
      <c r="K30" s="10">
        <v>0</v>
      </c>
      <c r="L30" s="10">
        <v>0</v>
      </c>
      <c r="M30" s="147">
        <f t="shared" si="4"/>
        <v>0</v>
      </c>
      <c r="N30" s="10">
        <f t="shared" si="5"/>
        <v>0</v>
      </c>
      <c r="O30" s="11"/>
    </row>
    <row r="31" spans="1:15">
      <c r="A31" s="9">
        <f t="shared" si="1"/>
        <v>26</v>
      </c>
      <c r="B31" s="14" t="s">
        <v>344</v>
      </c>
      <c r="C31" s="8"/>
      <c r="D31" s="8"/>
      <c r="E31" s="8"/>
      <c r="F31" s="8">
        <f t="shared" si="2"/>
        <v>0</v>
      </c>
      <c r="G31" s="8">
        <v>0</v>
      </c>
      <c r="H31" s="11">
        <v>0</v>
      </c>
      <c r="I31" s="18">
        <f t="shared" si="0"/>
        <v>0</v>
      </c>
      <c r="J31" s="10">
        <f t="shared" si="3"/>
        <v>0</v>
      </c>
      <c r="K31" s="10">
        <v>0</v>
      </c>
      <c r="L31" s="10">
        <v>0</v>
      </c>
      <c r="M31" s="147">
        <f t="shared" si="4"/>
        <v>0</v>
      </c>
      <c r="N31" s="10">
        <f t="shared" si="5"/>
        <v>0</v>
      </c>
      <c r="O31" s="11"/>
    </row>
    <row r="32" spans="1:15">
      <c r="A32" s="9">
        <f t="shared" si="1"/>
        <v>27</v>
      </c>
      <c r="B32" s="14" t="s">
        <v>345</v>
      </c>
      <c r="C32" s="8"/>
      <c r="D32" s="8"/>
      <c r="E32" s="8"/>
      <c r="F32" s="8">
        <f t="shared" si="2"/>
        <v>0</v>
      </c>
      <c r="G32" s="8">
        <v>0</v>
      </c>
      <c r="H32" s="11">
        <v>0</v>
      </c>
      <c r="I32" s="18">
        <f t="shared" si="0"/>
        <v>0</v>
      </c>
      <c r="J32" s="10">
        <f t="shared" si="3"/>
        <v>0</v>
      </c>
      <c r="K32" s="10">
        <v>0</v>
      </c>
      <c r="L32" s="10">
        <v>0</v>
      </c>
      <c r="M32" s="147">
        <f t="shared" si="4"/>
        <v>0</v>
      </c>
      <c r="N32" s="10">
        <f t="shared" si="5"/>
        <v>0</v>
      </c>
      <c r="O32" s="11"/>
    </row>
    <row r="33" spans="1:15">
      <c r="A33" s="9">
        <f t="shared" si="1"/>
        <v>28</v>
      </c>
      <c r="B33" s="14" t="s">
        <v>346</v>
      </c>
      <c r="C33" s="8"/>
      <c r="D33" s="8"/>
      <c r="E33" s="8"/>
      <c r="F33" s="8">
        <f t="shared" si="2"/>
        <v>0</v>
      </c>
      <c r="G33" s="8">
        <v>0</v>
      </c>
      <c r="H33" s="11">
        <v>0</v>
      </c>
      <c r="I33" s="18">
        <f t="shared" si="0"/>
        <v>0</v>
      </c>
      <c r="J33" s="10">
        <f t="shared" si="3"/>
        <v>0</v>
      </c>
      <c r="K33" s="10">
        <v>0</v>
      </c>
      <c r="L33" s="10">
        <v>0</v>
      </c>
      <c r="M33" s="147">
        <f t="shared" si="4"/>
        <v>0</v>
      </c>
      <c r="N33" s="10">
        <f t="shared" si="5"/>
        <v>0</v>
      </c>
      <c r="O33" s="11"/>
    </row>
    <row r="34" spans="1:15">
      <c r="A34" s="9">
        <f t="shared" si="1"/>
        <v>29</v>
      </c>
      <c r="B34" s="14" t="s">
        <v>347</v>
      </c>
      <c r="C34" s="8"/>
      <c r="D34" s="8"/>
      <c r="E34" s="8"/>
      <c r="F34" s="8">
        <f t="shared" si="2"/>
        <v>0</v>
      </c>
      <c r="G34" s="8">
        <v>0</v>
      </c>
      <c r="H34" s="11">
        <v>0</v>
      </c>
      <c r="I34" s="18">
        <f t="shared" si="0"/>
        <v>0</v>
      </c>
      <c r="J34" s="10">
        <f t="shared" si="3"/>
        <v>0</v>
      </c>
      <c r="K34" s="10">
        <v>0</v>
      </c>
      <c r="L34" s="10">
        <v>0</v>
      </c>
      <c r="M34" s="147">
        <f t="shared" si="4"/>
        <v>0</v>
      </c>
      <c r="N34" s="10">
        <f t="shared" si="5"/>
        <v>0</v>
      </c>
      <c r="O34" s="11"/>
    </row>
    <row r="35" spans="1:15">
      <c r="A35" s="9">
        <f t="shared" si="1"/>
        <v>30</v>
      </c>
      <c r="B35" s="14" t="s">
        <v>348</v>
      </c>
      <c r="C35" s="8"/>
      <c r="D35" s="8"/>
      <c r="E35" s="8"/>
      <c r="F35" s="8">
        <f t="shared" si="2"/>
        <v>0</v>
      </c>
      <c r="G35" s="8">
        <v>0</v>
      </c>
      <c r="H35" s="11">
        <v>0</v>
      </c>
      <c r="I35" s="18">
        <f t="shared" si="0"/>
        <v>0</v>
      </c>
      <c r="J35" s="10">
        <f t="shared" si="3"/>
        <v>0</v>
      </c>
      <c r="K35" s="10">
        <v>0</v>
      </c>
      <c r="L35" s="10">
        <v>0</v>
      </c>
      <c r="M35" s="147">
        <f t="shared" si="4"/>
        <v>0</v>
      </c>
      <c r="N35" s="10">
        <f t="shared" si="5"/>
        <v>0</v>
      </c>
      <c r="O35" s="11"/>
    </row>
    <row r="36" spans="1:15">
      <c r="A36" s="9">
        <f t="shared" si="1"/>
        <v>31</v>
      </c>
      <c r="B36" s="14" t="s">
        <v>349</v>
      </c>
      <c r="C36" s="8"/>
      <c r="D36" s="8"/>
      <c r="E36" s="8"/>
      <c r="F36" s="8">
        <f t="shared" si="2"/>
        <v>0</v>
      </c>
      <c r="G36" s="8">
        <v>0</v>
      </c>
      <c r="H36" s="11">
        <v>0</v>
      </c>
      <c r="I36" s="18">
        <f t="shared" si="0"/>
        <v>0</v>
      </c>
      <c r="J36" s="10">
        <f t="shared" si="3"/>
        <v>0</v>
      </c>
      <c r="K36" s="10">
        <v>0</v>
      </c>
      <c r="L36" s="10">
        <v>0</v>
      </c>
      <c r="M36" s="147">
        <f t="shared" si="4"/>
        <v>0</v>
      </c>
      <c r="N36" s="10">
        <f t="shared" si="5"/>
        <v>0</v>
      </c>
      <c r="O36" s="11"/>
    </row>
    <row r="37" spans="1:15">
      <c r="A37" s="9">
        <f t="shared" si="1"/>
        <v>32</v>
      </c>
      <c r="B37" s="14" t="s">
        <v>350</v>
      </c>
      <c r="C37" s="8"/>
      <c r="D37" s="8"/>
      <c r="E37" s="8"/>
      <c r="F37" s="8">
        <f t="shared" si="2"/>
        <v>0</v>
      </c>
      <c r="G37" s="8">
        <v>0</v>
      </c>
      <c r="H37" s="11">
        <v>0</v>
      </c>
      <c r="I37" s="18">
        <f t="shared" si="0"/>
        <v>0</v>
      </c>
      <c r="J37" s="10">
        <f t="shared" si="3"/>
        <v>0</v>
      </c>
      <c r="K37" s="10">
        <v>0</v>
      </c>
      <c r="L37" s="10">
        <v>0</v>
      </c>
      <c r="M37" s="147">
        <f t="shared" si="4"/>
        <v>0</v>
      </c>
      <c r="N37" s="10">
        <f t="shared" si="5"/>
        <v>0</v>
      </c>
      <c r="O37" s="11"/>
    </row>
    <row r="38" spans="1:15">
      <c r="A38" s="9">
        <f t="shared" si="1"/>
        <v>33</v>
      </c>
      <c r="B38" s="14" t="s">
        <v>351</v>
      </c>
      <c r="C38" s="8"/>
      <c r="D38" s="8"/>
      <c r="E38" s="8"/>
      <c r="F38" s="8">
        <f t="shared" si="2"/>
        <v>0</v>
      </c>
      <c r="G38" s="8">
        <v>0</v>
      </c>
      <c r="H38" s="11">
        <v>0</v>
      </c>
      <c r="I38" s="18">
        <f t="shared" si="0"/>
        <v>0</v>
      </c>
      <c r="J38" s="10">
        <f t="shared" si="3"/>
        <v>0</v>
      </c>
      <c r="K38" s="10">
        <v>0</v>
      </c>
      <c r="L38" s="10">
        <v>0</v>
      </c>
      <c r="M38" s="147">
        <f t="shared" si="4"/>
        <v>0</v>
      </c>
      <c r="N38" s="10">
        <f t="shared" si="5"/>
        <v>0</v>
      </c>
      <c r="O38" s="11"/>
    </row>
    <row r="39" spans="1:15">
      <c r="A39" s="9">
        <f t="shared" si="1"/>
        <v>34</v>
      </c>
      <c r="B39" s="14" t="s">
        <v>352</v>
      </c>
      <c r="C39" s="8"/>
      <c r="D39" s="8"/>
      <c r="E39" s="8"/>
      <c r="F39" s="8">
        <f t="shared" si="2"/>
        <v>0</v>
      </c>
      <c r="G39" s="8">
        <v>0</v>
      </c>
      <c r="H39" s="11">
        <v>0</v>
      </c>
      <c r="I39" s="18">
        <f t="shared" si="0"/>
        <v>0</v>
      </c>
      <c r="J39" s="10">
        <f t="shared" si="3"/>
        <v>0</v>
      </c>
      <c r="K39" s="10">
        <v>0</v>
      </c>
      <c r="L39" s="10">
        <v>0</v>
      </c>
      <c r="M39" s="147">
        <f t="shared" si="4"/>
        <v>0</v>
      </c>
      <c r="N39" s="10">
        <f t="shared" si="5"/>
        <v>0</v>
      </c>
      <c r="O39" s="11"/>
    </row>
    <row r="40" spans="1:15">
      <c r="A40" s="9">
        <f t="shared" si="1"/>
        <v>35</v>
      </c>
      <c r="B40" s="14" t="s">
        <v>353</v>
      </c>
      <c r="C40" s="8"/>
      <c r="D40" s="8"/>
      <c r="E40" s="8"/>
      <c r="F40" s="8">
        <f t="shared" si="2"/>
        <v>0</v>
      </c>
      <c r="G40" s="8">
        <v>0</v>
      </c>
      <c r="H40" s="11">
        <v>0</v>
      </c>
      <c r="I40" s="18">
        <f t="shared" si="0"/>
        <v>0</v>
      </c>
      <c r="J40" s="10">
        <f t="shared" si="3"/>
        <v>0</v>
      </c>
      <c r="K40" s="10">
        <v>0</v>
      </c>
      <c r="L40" s="10">
        <v>0</v>
      </c>
      <c r="M40" s="147">
        <f t="shared" si="4"/>
        <v>0</v>
      </c>
      <c r="N40" s="10">
        <f t="shared" si="5"/>
        <v>0</v>
      </c>
      <c r="O40" s="11"/>
    </row>
    <row r="41" spans="1:15">
      <c r="A41" s="9">
        <f t="shared" si="1"/>
        <v>36</v>
      </c>
      <c r="B41" s="14" t="s">
        <v>354</v>
      </c>
      <c r="C41" s="8"/>
      <c r="D41" s="8"/>
      <c r="E41" s="8"/>
      <c r="F41" s="8">
        <f t="shared" si="2"/>
        <v>0</v>
      </c>
      <c r="G41" s="8">
        <v>0</v>
      </c>
      <c r="H41" s="11">
        <v>0</v>
      </c>
      <c r="I41" s="18">
        <f t="shared" si="0"/>
        <v>0</v>
      </c>
      <c r="J41" s="10">
        <f t="shared" si="3"/>
        <v>0</v>
      </c>
      <c r="K41" s="10">
        <v>0</v>
      </c>
      <c r="L41" s="10">
        <v>0</v>
      </c>
      <c r="M41" s="147">
        <f t="shared" si="4"/>
        <v>0</v>
      </c>
      <c r="N41" s="10">
        <f t="shared" si="5"/>
        <v>0</v>
      </c>
      <c r="O41" s="11"/>
    </row>
    <row r="42" spans="1:15">
      <c r="A42" s="9">
        <f t="shared" si="1"/>
        <v>37</v>
      </c>
      <c r="B42" s="14" t="s">
        <v>355</v>
      </c>
      <c r="C42" s="8"/>
      <c r="D42" s="8"/>
      <c r="E42" s="8"/>
      <c r="F42" s="8">
        <f t="shared" si="2"/>
        <v>0</v>
      </c>
      <c r="G42" s="8">
        <v>0</v>
      </c>
      <c r="H42" s="11">
        <v>0</v>
      </c>
      <c r="I42" s="18">
        <f t="shared" si="0"/>
        <v>0</v>
      </c>
      <c r="J42" s="10">
        <f t="shared" si="3"/>
        <v>0</v>
      </c>
      <c r="K42" s="10">
        <v>0</v>
      </c>
      <c r="L42" s="10">
        <v>0</v>
      </c>
      <c r="M42" s="147">
        <f t="shared" si="4"/>
        <v>0</v>
      </c>
      <c r="N42" s="10">
        <f t="shared" si="5"/>
        <v>0</v>
      </c>
      <c r="O42" s="11"/>
    </row>
    <row r="43" spans="1:15">
      <c r="A43" s="9">
        <f t="shared" si="1"/>
        <v>38</v>
      </c>
      <c r="B43" s="14" t="s">
        <v>356</v>
      </c>
      <c r="C43" s="8"/>
      <c r="D43" s="8"/>
      <c r="E43" s="8"/>
      <c r="F43" s="8">
        <f t="shared" si="2"/>
        <v>0</v>
      </c>
      <c r="G43" s="8">
        <v>0</v>
      </c>
      <c r="H43" s="11">
        <v>0</v>
      </c>
      <c r="I43" s="18">
        <f t="shared" si="0"/>
        <v>0</v>
      </c>
      <c r="J43" s="10">
        <f t="shared" si="3"/>
        <v>0</v>
      </c>
      <c r="K43" s="10">
        <v>0</v>
      </c>
      <c r="L43" s="10">
        <v>0</v>
      </c>
      <c r="M43" s="147">
        <f t="shared" si="4"/>
        <v>0</v>
      </c>
      <c r="N43" s="10">
        <f t="shared" si="5"/>
        <v>0</v>
      </c>
      <c r="O43" s="11"/>
    </row>
    <row r="44" spans="1:15">
      <c r="A44" s="9">
        <f t="shared" si="1"/>
        <v>39</v>
      </c>
      <c r="B44" s="14" t="s">
        <v>357</v>
      </c>
      <c r="C44" s="8"/>
      <c r="D44" s="8"/>
      <c r="E44" s="8"/>
      <c r="F44" s="8">
        <f t="shared" si="2"/>
        <v>0</v>
      </c>
      <c r="G44" s="8">
        <v>0</v>
      </c>
      <c r="H44" s="11">
        <v>0</v>
      </c>
      <c r="I44" s="18">
        <f t="shared" si="0"/>
        <v>0</v>
      </c>
      <c r="J44" s="10">
        <f t="shared" si="3"/>
        <v>0</v>
      </c>
      <c r="K44" s="10">
        <v>0</v>
      </c>
      <c r="L44" s="10">
        <v>0</v>
      </c>
      <c r="M44" s="147">
        <f t="shared" si="4"/>
        <v>0</v>
      </c>
      <c r="N44" s="10">
        <f t="shared" si="5"/>
        <v>0</v>
      </c>
      <c r="O44" s="11"/>
    </row>
    <row r="45" spans="1:15">
      <c r="A45" s="9">
        <f t="shared" si="1"/>
        <v>40</v>
      </c>
      <c r="B45" s="14" t="s">
        <v>358</v>
      </c>
      <c r="C45" s="8"/>
      <c r="D45" s="8"/>
      <c r="E45" s="8"/>
      <c r="F45" s="8">
        <f t="shared" si="2"/>
        <v>0</v>
      </c>
      <c r="G45" s="8">
        <v>0</v>
      </c>
      <c r="H45" s="11">
        <v>0</v>
      </c>
      <c r="I45" s="18">
        <f t="shared" si="0"/>
        <v>0</v>
      </c>
      <c r="J45" s="10">
        <f t="shared" si="3"/>
        <v>0</v>
      </c>
      <c r="K45" s="10">
        <v>0</v>
      </c>
      <c r="L45" s="10">
        <v>0</v>
      </c>
      <c r="M45" s="147">
        <f t="shared" si="4"/>
        <v>0</v>
      </c>
      <c r="N45" s="10">
        <f t="shared" si="5"/>
        <v>0</v>
      </c>
      <c r="O45" s="11"/>
    </row>
    <row r="46" spans="1:15">
      <c r="A46" s="9">
        <f t="shared" si="1"/>
        <v>41</v>
      </c>
      <c r="B46" s="14" t="s">
        <v>359</v>
      </c>
      <c r="C46" s="8"/>
      <c r="D46" s="8"/>
      <c r="E46" s="8"/>
      <c r="F46" s="8">
        <f t="shared" si="2"/>
        <v>0</v>
      </c>
      <c r="G46" s="8">
        <v>0</v>
      </c>
      <c r="H46" s="11">
        <v>0</v>
      </c>
      <c r="I46" s="18">
        <f t="shared" si="0"/>
        <v>0</v>
      </c>
      <c r="J46" s="10">
        <f t="shared" si="3"/>
        <v>0</v>
      </c>
      <c r="K46" s="10">
        <v>0</v>
      </c>
      <c r="L46" s="10">
        <v>0</v>
      </c>
      <c r="M46" s="147">
        <f t="shared" si="4"/>
        <v>0</v>
      </c>
      <c r="N46" s="10">
        <f t="shared" si="5"/>
        <v>0</v>
      </c>
      <c r="O46" s="11"/>
    </row>
    <row r="47" spans="1:15">
      <c r="A47" s="9">
        <f t="shared" si="1"/>
        <v>42</v>
      </c>
      <c r="B47" s="14" t="s">
        <v>360</v>
      </c>
      <c r="C47" s="8"/>
      <c r="D47" s="8"/>
      <c r="E47" s="8"/>
      <c r="F47" s="8">
        <f t="shared" si="2"/>
        <v>0</v>
      </c>
      <c r="G47" s="8">
        <v>0</v>
      </c>
      <c r="H47" s="11">
        <v>0</v>
      </c>
      <c r="I47" s="18">
        <f t="shared" si="0"/>
        <v>0</v>
      </c>
      <c r="J47" s="10">
        <f t="shared" si="3"/>
        <v>0</v>
      </c>
      <c r="K47" s="10">
        <v>0</v>
      </c>
      <c r="L47" s="10">
        <v>0</v>
      </c>
      <c r="M47" s="147">
        <f t="shared" si="4"/>
        <v>0</v>
      </c>
      <c r="N47" s="10">
        <f t="shared" si="5"/>
        <v>0</v>
      </c>
      <c r="O47" s="11"/>
    </row>
    <row r="48" spans="1:15">
      <c r="A48" s="9">
        <f t="shared" si="1"/>
        <v>43</v>
      </c>
      <c r="B48" s="14" t="s">
        <v>361</v>
      </c>
      <c r="C48" s="8"/>
      <c r="D48" s="8"/>
      <c r="E48" s="8"/>
      <c r="F48" s="8">
        <f t="shared" si="2"/>
        <v>0</v>
      </c>
      <c r="G48" s="8">
        <v>0</v>
      </c>
      <c r="H48" s="11">
        <v>0</v>
      </c>
      <c r="I48" s="18">
        <f t="shared" si="0"/>
        <v>0</v>
      </c>
      <c r="J48" s="10">
        <f t="shared" si="3"/>
        <v>0</v>
      </c>
      <c r="K48" s="10">
        <v>0</v>
      </c>
      <c r="L48" s="10">
        <v>0</v>
      </c>
      <c r="M48" s="147">
        <f t="shared" si="4"/>
        <v>0</v>
      </c>
      <c r="N48" s="10">
        <f t="shared" si="5"/>
        <v>0</v>
      </c>
      <c r="O48" s="11"/>
    </row>
    <row r="49" spans="1:15">
      <c r="A49" s="9">
        <f t="shared" si="1"/>
        <v>44</v>
      </c>
      <c r="B49" s="14" t="s">
        <v>362</v>
      </c>
      <c r="C49" s="8"/>
      <c r="D49" s="8"/>
      <c r="E49" s="8"/>
      <c r="F49" s="8">
        <f t="shared" si="2"/>
        <v>0</v>
      </c>
      <c r="G49" s="8">
        <v>0</v>
      </c>
      <c r="H49" s="11">
        <v>0</v>
      </c>
      <c r="I49" s="18">
        <f t="shared" si="0"/>
        <v>0</v>
      </c>
      <c r="J49" s="10">
        <f t="shared" si="3"/>
        <v>0</v>
      </c>
      <c r="K49" s="10">
        <v>0</v>
      </c>
      <c r="L49" s="10">
        <v>0</v>
      </c>
      <c r="M49" s="147">
        <f t="shared" si="4"/>
        <v>0</v>
      </c>
      <c r="N49" s="10">
        <f t="shared" si="5"/>
        <v>0</v>
      </c>
      <c r="O49" s="11"/>
    </row>
    <row r="50" spans="1:15">
      <c r="A50" s="9">
        <f t="shared" si="1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2"/>
        <v>1193.93</v>
      </c>
      <c r="G50" s="8">
        <v>18</v>
      </c>
      <c r="H50" s="11">
        <v>0</v>
      </c>
      <c r="I50" s="18">
        <f t="shared" si="0"/>
        <v>0</v>
      </c>
      <c r="J50" s="10">
        <f t="shared" si="3"/>
        <v>0</v>
      </c>
      <c r="K50" s="10">
        <v>0</v>
      </c>
      <c r="L50" s="10">
        <v>0</v>
      </c>
      <c r="M50" s="147">
        <f t="shared" si="4"/>
        <v>0</v>
      </c>
      <c r="N50" s="10">
        <f t="shared" si="5"/>
        <v>0</v>
      </c>
      <c r="O50" s="11">
        <f>N50/F50</f>
        <v>0</v>
      </c>
    </row>
    <row r="51" spans="1:15">
      <c r="A51" s="9">
        <f t="shared" si="1"/>
        <v>46</v>
      </c>
      <c r="B51" s="14" t="s">
        <v>364</v>
      </c>
      <c r="C51" s="8"/>
      <c r="D51" s="8"/>
      <c r="E51" s="8"/>
      <c r="F51" s="8">
        <f t="shared" si="2"/>
        <v>0</v>
      </c>
      <c r="G51" s="8">
        <v>0</v>
      </c>
      <c r="H51" s="11">
        <v>0</v>
      </c>
      <c r="I51" s="18">
        <f t="shared" si="0"/>
        <v>0</v>
      </c>
      <c r="J51" s="10">
        <f t="shared" si="3"/>
        <v>0</v>
      </c>
      <c r="K51" s="10">
        <v>0</v>
      </c>
      <c r="L51" s="10">
        <v>0</v>
      </c>
      <c r="M51" s="147">
        <f t="shared" si="4"/>
        <v>0</v>
      </c>
      <c r="N51" s="10">
        <f t="shared" si="5"/>
        <v>0</v>
      </c>
      <c r="O51" s="11"/>
    </row>
    <row r="52" spans="1:15">
      <c r="A52" s="9">
        <f t="shared" si="1"/>
        <v>47</v>
      </c>
      <c r="B52" s="14" t="s">
        <v>365</v>
      </c>
      <c r="C52" s="8"/>
      <c r="D52" s="8"/>
      <c r="E52" s="8"/>
      <c r="F52" s="8">
        <f t="shared" si="2"/>
        <v>0</v>
      </c>
      <c r="G52" s="8">
        <v>0</v>
      </c>
      <c r="H52" s="11">
        <v>0</v>
      </c>
      <c r="I52" s="18">
        <f t="shared" si="0"/>
        <v>0</v>
      </c>
      <c r="J52" s="10">
        <f t="shared" si="3"/>
        <v>0</v>
      </c>
      <c r="K52" s="10">
        <v>0</v>
      </c>
      <c r="L52" s="10">
        <v>0</v>
      </c>
      <c r="M52" s="147">
        <f t="shared" si="4"/>
        <v>0</v>
      </c>
      <c r="N52" s="10">
        <f t="shared" si="5"/>
        <v>0</v>
      </c>
      <c r="O52" s="11"/>
    </row>
    <row r="53" spans="1:15">
      <c r="A53" s="9">
        <f t="shared" si="1"/>
        <v>48</v>
      </c>
      <c r="B53" s="14" t="s">
        <v>366</v>
      </c>
      <c r="C53" s="8"/>
      <c r="D53" s="8"/>
      <c r="E53" s="8"/>
      <c r="F53" s="8">
        <f t="shared" si="2"/>
        <v>0</v>
      </c>
      <c r="G53" s="8">
        <v>0</v>
      </c>
      <c r="H53" s="11">
        <v>0</v>
      </c>
      <c r="I53" s="18">
        <f t="shared" si="0"/>
        <v>0</v>
      </c>
      <c r="J53" s="10">
        <f t="shared" si="3"/>
        <v>0</v>
      </c>
      <c r="K53" s="10">
        <v>0</v>
      </c>
      <c r="L53" s="10">
        <v>0</v>
      </c>
      <c r="M53" s="147">
        <f t="shared" si="4"/>
        <v>0</v>
      </c>
      <c r="N53" s="10">
        <f t="shared" si="5"/>
        <v>0</v>
      </c>
      <c r="O53" s="11"/>
    </row>
    <row r="54" spans="1:15">
      <c r="A54" s="9">
        <f t="shared" si="1"/>
        <v>49</v>
      </c>
      <c r="B54" s="14" t="s">
        <v>367</v>
      </c>
      <c r="C54" s="8"/>
      <c r="D54" s="8"/>
      <c r="E54" s="8"/>
      <c r="F54" s="8">
        <f t="shared" si="2"/>
        <v>0</v>
      </c>
      <c r="G54" s="8">
        <v>0</v>
      </c>
      <c r="H54" s="11">
        <v>0</v>
      </c>
      <c r="I54" s="18">
        <f t="shared" si="0"/>
        <v>0</v>
      </c>
      <c r="J54" s="10">
        <f t="shared" si="3"/>
        <v>0</v>
      </c>
      <c r="K54" s="10">
        <v>0</v>
      </c>
      <c r="L54" s="10">
        <v>0</v>
      </c>
      <c r="M54" s="147">
        <f t="shared" si="4"/>
        <v>0</v>
      </c>
      <c r="N54" s="10">
        <f t="shared" si="5"/>
        <v>0</v>
      </c>
      <c r="O54" s="11"/>
    </row>
    <row r="55" spans="1:15">
      <c r="A55" s="9">
        <f t="shared" si="1"/>
        <v>50</v>
      </c>
      <c r="B55" s="14" t="s">
        <v>368</v>
      </c>
      <c r="C55" s="8"/>
      <c r="D55" s="8"/>
      <c r="E55" s="8"/>
      <c r="F55" s="8">
        <f t="shared" si="2"/>
        <v>0</v>
      </c>
      <c r="G55" s="8">
        <v>0</v>
      </c>
      <c r="H55" s="11">
        <v>0</v>
      </c>
      <c r="I55" s="18">
        <f t="shared" si="0"/>
        <v>0</v>
      </c>
      <c r="J55" s="10">
        <f t="shared" si="3"/>
        <v>0</v>
      </c>
      <c r="K55" s="10">
        <v>0</v>
      </c>
      <c r="L55" s="10">
        <v>0</v>
      </c>
      <c r="M55" s="147">
        <f t="shared" si="4"/>
        <v>0</v>
      </c>
      <c r="N55" s="10">
        <f t="shared" si="5"/>
        <v>0</v>
      </c>
      <c r="O55" s="11"/>
    </row>
    <row r="56" spans="1:15">
      <c r="A56" s="9">
        <f t="shared" si="1"/>
        <v>51</v>
      </c>
      <c r="B56" s="14" t="s">
        <v>369</v>
      </c>
      <c r="C56" s="8"/>
      <c r="D56" s="8"/>
      <c r="E56" s="8"/>
      <c r="F56" s="8">
        <f t="shared" si="2"/>
        <v>0</v>
      </c>
      <c r="G56" s="8">
        <v>0</v>
      </c>
      <c r="H56" s="11">
        <v>0</v>
      </c>
      <c r="I56" s="18">
        <f t="shared" si="0"/>
        <v>0</v>
      </c>
      <c r="J56" s="10">
        <f t="shared" si="3"/>
        <v>0</v>
      </c>
      <c r="K56" s="10">
        <v>0</v>
      </c>
      <c r="L56" s="10">
        <v>0</v>
      </c>
      <c r="M56" s="147">
        <f t="shared" si="4"/>
        <v>0</v>
      </c>
      <c r="N56" s="10">
        <f t="shared" si="5"/>
        <v>0</v>
      </c>
      <c r="O56" s="11"/>
    </row>
    <row r="57" spans="1:15">
      <c r="A57" s="9">
        <f t="shared" si="1"/>
        <v>52</v>
      </c>
      <c r="B57" s="14" t="s">
        <v>370</v>
      </c>
      <c r="C57" s="8"/>
      <c r="D57" s="8"/>
      <c r="E57" s="8"/>
      <c r="F57" s="8">
        <f t="shared" si="2"/>
        <v>0</v>
      </c>
      <c r="G57" s="8">
        <v>0</v>
      </c>
      <c r="H57" s="11">
        <v>0</v>
      </c>
      <c r="I57" s="18">
        <f t="shared" si="0"/>
        <v>0</v>
      </c>
      <c r="J57" s="10">
        <f t="shared" si="3"/>
        <v>0</v>
      </c>
      <c r="K57" s="10">
        <v>0</v>
      </c>
      <c r="L57" s="10">
        <v>0</v>
      </c>
      <c r="M57" s="147">
        <f t="shared" si="4"/>
        <v>0</v>
      </c>
      <c r="N57" s="10">
        <f t="shared" si="5"/>
        <v>0</v>
      </c>
      <c r="O57" s="11"/>
    </row>
    <row r="58" spans="1:15">
      <c r="A58" s="9">
        <f t="shared" si="1"/>
        <v>53</v>
      </c>
      <c r="B58" s="14" t="s">
        <v>371</v>
      </c>
      <c r="C58" s="8"/>
      <c r="D58" s="8"/>
      <c r="E58" s="8"/>
      <c r="F58" s="8">
        <f t="shared" si="2"/>
        <v>0</v>
      </c>
      <c r="G58" s="8">
        <v>0</v>
      </c>
      <c r="H58" s="11">
        <v>0</v>
      </c>
      <c r="I58" s="18">
        <f t="shared" si="0"/>
        <v>0</v>
      </c>
      <c r="J58" s="10">
        <f t="shared" si="3"/>
        <v>0</v>
      </c>
      <c r="K58" s="10">
        <v>0</v>
      </c>
      <c r="L58" s="10">
        <v>0</v>
      </c>
      <c r="M58" s="147">
        <f t="shared" si="4"/>
        <v>0</v>
      </c>
      <c r="N58" s="10">
        <f t="shared" si="5"/>
        <v>0</v>
      </c>
      <c r="O58" s="11"/>
    </row>
    <row r="59" spans="1:15">
      <c r="A59" s="9">
        <f t="shared" si="1"/>
        <v>54</v>
      </c>
      <c r="B59" s="14" t="s">
        <v>372</v>
      </c>
      <c r="C59" s="8"/>
      <c r="D59" s="8"/>
      <c r="E59" s="8"/>
      <c r="F59" s="8">
        <f t="shared" si="2"/>
        <v>0</v>
      </c>
      <c r="G59" s="8">
        <v>0</v>
      </c>
      <c r="H59" s="11">
        <v>0</v>
      </c>
      <c r="I59" s="18">
        <f t="shared" si="0"/>
        <v>0</v>
      </c>
      <c r="J59" s="10">
        <f t="shared" si="3"/>
        <v>0</v>
      </c>
      <c r="K59" s="10">
        <v>0</v>
      </c>
      <c r="L59" s="10">
        <v>0</v>
      </c>
      <c r="M59" s="147">
        <f t="shared" si="4"/>
        <v>0</v>
      </c>
      <c r="N59" s="10">
        <f t="shared" si="5"/>
        <v>0</v>
      </c>
      <c r="O59" s="11"/>
    </row>
    <row r="60" spans="1:15">
      <c r="A60" s="9">
        <f t="shared" si="1"/>
        <v>55</v>
      </c>
      <c r="B60" s="14" t="s">
        <v>373</v>
      </c>
      <c r="C60" s="8"/>
      <c r="D60" s="8"/>
      <c r="E60" s="8"/>
      <c r="F60" s="8">
        <f t="shared" si="2"/>
        <v>0</v>
      </c>
      <c r="G60" s="8">
        <v>0</v>
      </c>
      <c r="H60" s="11">
        <v>0</v>
      </c>
      <c r="I60" s="18">
        <f t="shared" si="0"/>
        <v>0</v>
      </c>
      <c r="J60" s="10">
        <f t="shared" si="3"/>
        <v>0</v>
      </c>
      <c r="K60" s="10">
        <v>0</v>
      </c>
      <c r="L60" s="10">
        <v>0</v>
      </c>
      <c r="M60" s="147">
        <f t="shared" si="4"/>
        <v>0</v>
      </c>
      <c r="N60" s="10">
        <f t="shared" si="5"/>
        <v>0</v>
      </c>
      <c r="O60" s="11"/>
    </row>
    <row r="61" spans="1:15">
      <c r="A61" s="9">
        <f t="shared" si="1"/>
        <v>56</v>
      </c>
      <c r="B61" s="14" t="s">
        <v>374</v>
      </c>
      <c r="C61" s="8"/>
      <c r="D61" s="8"/>
      <c r="E61" s="8"/>
      <c r="F61" s="8">
        <f t="shared" si="2"/>
        <v>0</v>
      </c>
      <c r="G61" s="8">
        <v>0</v>
      </c>
      <c r="H61" s="11">
        <v>0</v>
      </c>
      <c r="I61" s="18">
        <f t="shared" si="0"/>
        <v>0</v>
      </c>
      <c r="J61" s="10">
        <f t="shared" si="3"/>
        <v>0</v>
      </c>
      <c r="K61" s="10">
        <v>0</v>
      </c>
      <c r="L61" s="10">
        <v>0</v>
      </c>
      <c r="M61" s="147">
        <f t="shared" si="4"/>
        <v>0</v>
      </c>
      <c r="N61" s="10">
        <f t="shared" si="5"/>
        <v>0</v>
      </c>
      <c r="O61" s="11"/>
    </row>
    <row r="62" spans="1:15">
      <c r="A62" s="9">
        <f t="shared" si="1"/>
        <v>57</v>
      </c>
      <c r="B62" s="14" t="s">
        <v>375</v>
      </c>
      <c r="C62" s="8"/>
      <c r="D62" s="8"/>
      <c r="E62" s="8"/>
      <c r="F62" s="8">
        <f t="shared" si="2"/>
        <v>0</v>
      </c>
      <c r="G62" s="8">
        <v>0</v>
      </c>
      <c r="H62" s="11">
        <v>0</v>
      </c>
      <c r="I62" s="18">
        <f t="shared" si="0"/>
        <v>0</v>
      </c>
      <c r="J62" s="10">
        <f t="shared" si="3"/>
        <v>0</v>
      </c>
      <c r="K62" s="10">
        <v>0</v>
      </c>
      <c r="L62" s="10">
        <v>0</v>
      </c>
      <c r="M62" s="147">
        <f t="shared" si="4"/>
        <v>0</v>
      </c>
      <c r="N62" s="10">
        <f t="shared" si="5"/>
        <v>0</v>
      </c>
      <c r="O62" s="11"/>
    </row>
    <row r="63" spans="1:15">
      <c r="A63" s="9">
        <f t="shared" si="1"/>
        <v>58</v>
      </c>
      <c r="B63" s="14" t="s">
        <v>376</v>
      </c>
      <c r="C63" s="8"/>
      <c r="D63" s="8"/>
      <c r="E63" s="8"/>
      <c r="F63" s="8">
        <f t="shared" si="2"/>
        <v>0</v>
      </c>
      <c r="G63" s="8">
        <v>0</v>
      </c>
      <c r="H63" s="11">
        <v>0</v>
      </c>
      <c r="I63" s="18">
        <f t="shared" si="0"/>
        <v>0</v>
      </c>
      <c r="J63" s="10">
        <f t="shared" si="3"/>
        <v>0</v>
      </c>
      <c r="K63" s="10">
        <v>0</v>
      </c>
      <c r="L63" s="10">
        <v>0</v>
      </c>
      <c r="M63" s="147">
        <f t="shared" si="4"/>
        <v>0</v>
      </c>
      <c r="N63" s="10">
        <f t="shared" si="5"/>
        <v>0</v>
      </c>
      <c r="O63" s="11"/>
    </row>
    <row r="64" spans="1:15">
      <c r="A64" s="9">
        <f t="shared" si="1"/>
        <v>59</v>
      </c>
      <c r="B64" s="14" t="s">
        <v>377</v>
      </c>
      <c r="C64" s="8"/>
      <c r="D64" s="8"/>
      <c r="E64" s="8"/>
      <c r="F64" s="8">
        <f t="shared" si="2"/>
        <v>0</v>
      </c>
      <c r="G64" s="8">
        <v>0</v>
      </c>
      <c r="H64" s="11">
        <v>0</v>
      </c>
      <c r="I64" s="18">
        <f t="shared" si="0"/>
        <v>0</v>
      </c>
      <c r="J64" s="10">
        <f t="shared" si="3"/>
        <v>0</v>
      </c>
      <c r="K64" s="10">
        <v>0</v>
      </c>
      <c r="L64" s="10">
        <v>0</v>
      </c>
      <c r="M64" s="147">
        <f t="shared" si="4"/>
        <v>0</v>
      </c>
      <c r="N64" s="10">
        <f t="shared" si="5"/>
        <v>0</v>
      </c>
      <c r="O64" s="11"/>
    </row>
    <row r="65" spans="1:15">
      <c r="A65" s="9">
        <f t="shared" si="1"/>
        <v>60</v>
      </c>
      <c r="B65" s="14" t="s">
        <v>378</v>
      </c>
      <c r="C65" s="8"/>
      <c r="D65" s="8"/>
      <c r="E65" s="8"/>
      <c r="F65" s="8">
        <f t="shared" si="2"/>
        <v>0</v>
      </c>
      <c r="G65" s="8">
        <v>0</v>
      </c>
      <c r="H65" s="11">
        <v>0</v>
      </c>
      <c r="I65" s="18">
        <f t="shared" si="0"/>
        <v>0</v>
      </c>
      <c r="J65" s="10">
        <f t="shared" si="3"/>
        <v>0</v>
      </c>
      <c r="K65" s="10">
        <v>0</v>
      </c>
      <c r="L65" s="10">
        <v>0</v>
      </c>
      <c r="M65" s="147">
        <f t="shared" si="4"/>
        <v>0</v>
      </c>
      <c r="N65" s="10">
        <f t="shared" si="5"/>
        <v>0</v>
      </c>
      <c r="O65" s="11"/>
    </row>
    <row r="66" spans="1:15">
      <c r="A66" s="9">
        <f t="shared" si="1"/>
        <v>61</v>
      </c>
      <c r="B66" s="14" t="s">
        <v>379</v>
      </c>
      <c r="C66" s="8"/>
      <c r="D66" s="8"/>
      <c r="E66" s="8"/>
      <c r="F66" s="8">
        <f t="shared" si="2"/>
        <v>0</v>
      </c>
      <c r="G66" s="8">
        <v>0</v>
      </c>
      <c r="H66" s="11">
        <v>0</v>
      </c>
      <c r="I66" s="18">
        <f t="shared" si="0"/>
        <v>0</v>
      </c>
      <c r="J66" s="10">
        <f t="shared" si="3"/>
        <v>0</v>
      </c>
      <c r="K66" s="10">
        <v>0</v>
      </c>
      <c r="L66" s="10">
        <v>0</v>
      </c>
      <c r="M66" s="147">
        <f t="shared" si="4"/>
        <v>0</v>
      </c>
      <c r="N66" s="10">
        <f t="shared" si="5"/>
        <v>0</v>
      </c>
      <c r="O66" s="11"/>
    </row>
    <row r="67" spans="1:15">
      <c r="A67" s="9">
        <f t="shared" si="1"/>
        <v>62</v>
      </c>
      <c r="B67" s="14" t="s">
        <v>380</v>
      </c>
      <c r="C67" s="8"/>
      <c r="D67" s="8"/>
      <c r="E67" s="8"/>
      <c r="F67" s="8">
        <f t="shared" si="2"/>
        <v>0</v>
      </c>
      <c r="G67" s="8">
        <v>0</v>
      </c>
      <c r="H67" s="11">
        <v>0</v>
      </c>
      <c r="I67" s="18">
        <f t="shared" si="0"/>
        <v>0</v>
      </c>
      <c r="J67" s="10">
        <f t="shared" si="3"/>
        <v>0</v>
      </c>
      <c r="K67" s="10">
        <v>0</v>
      </c>
      <c r="L67" s="10">
        <v>0</v>
      </c>
      <c r="M67" s="147">
        <f t="shared" si="4"/>
        <v>0</v>
      </c>
      <c r="N67" s="10">
        <f t="shared" si="5"/>
        <v>0</v>
      </c>
      <c r="O67" s="11"/>
    </row>
    <row r="68" spans="1:15">
      <c r="A68" s="9">
        <f t="shared" si="1"/>
        <v>63</v>
      </c>
      <c r="B68" s="14" t="s">
        <v>381</v>
      </c>
      <c r="C68" s="8"/>
      <c r="D68" s="8"/>
      <c r="E68" s="8"/>
      <c r="F68" s="8">
        <f t="shared" si="2"/>
        <v>0</v>
      </c>
      <c r="G68" s="8">
        <v>0</v>
      </c>
      <c r="H68" s="11">
        <v>0</v>
      </c>
      <c r="I68" s="18">
        <f t="shared" si="0"/>
        <v>0</v>
      </c>
      <c r="J68" s="10">
        <f t="shared" ref="J68:J121" si="6">I68*0.3677</f>
        <v>0</v>
      </c>
      <c r="K68" s="10">
        <v>0</v>
      </c>
      <c r="L68" s="10">
        <v>0</v>
      </c>
      <c r="M68" s="147">
        <f t="shared" si="4"/>
        <v>0</v>
      </c>
      <c r="N68" s="10">
        <f t="shared" ref="N68:N121" si="7">I68+J68+K68+M68</f>
        <v>0</v>
      </c>
      <c r="O68" s="11"/>
    </row>
    <row r="69" spans="1:15">
      <c r="A69" s="9">
        <f t="shared" si="1"/>
        <v>64</v>
      </c>
      <c r="B69" s="14" t="s">
        <v>382</v>
      </c>
      <c r="C69" s="8"/>
      <c r="D69" s="8"/>
      <c r="E69" s="8"/>
      <c r="F69" s="8">
        <f t="shared" si="2"/>
        <v>0</v>
      </c>
      <c r="G69" s="8">
        <v>0</v>
      </c>
      <c r="H69" s="11">
        <v>0</v>
      </c>
      <c r="I69" s="18">
        <f t="shared" si="0"/>
        <v>0</v>
      </c>
      <c r="J69" s="10">
        <f t="shared" si="6"/>
        <v>0</v>
      </c>
      <c r="K69" s="10">
        <v>0</v>
      </c>
      <c r="L69" s="10">
        <v>0</v>
      </c>
      <c r="M69" s="147">
        <f t="shared" si="4"/>
        <v>0</v>
      </c>
      <c r="N69" s="10">
        <f t="shared" si="7"/>
        <v>0</v>
      </c>
      <c r="O69" s="11"/>
    </row>
    <row r="70" spans="1:15">
      <c r="A70" s="9">
        <f t="shared" si="1"/>
        <v>65</v>
      </c>
      <c r="B70" s="14" t="s">
        <v>383</v>
      </c>
      <c r="C70" s="8"/>
      <c r="D70" s="8"/>
      <c r="E70" s="8"/>
      <c r="F70" s="8">
        <f t="shared" si="2"/>
        <v>0</v>
      </c>
      <c r="G70" s="8">
        <v>0</v>
      </c>
      <c r="H70" s="11">
        <v>0</v>
      </c>
      <c r="I70" s="18">
        <f t="shared" ref="I70:I131" si="8">H70*$I$2</f>
        <v>0</v>
      </c>
      <c r="J70" s="10">
        <f t="shared" si="6"/>
        <v>0</v>
      </c>
      <c r="K70" s="10">
        <v>0</v>
      </c>
      <c r="L70" s="10">
        <v>0</v>
      </c>
      <c r="M70" s="147">
        <f t="shared" si="4"/>
        <v>0</v>
      </c>
      <c r="N70" s="10">
        <f t="shared" si="7"/>
        <v>0</v>
      </c>
      <c r="O70" s="11"/>
    </row>
    <row r="71" spans="1:15">
      <c r="A71" s="9">
        <f t="shared" si="1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ref="F71:F132" si="9">C71+D71+E71</f>
        <v>2383.1</v>
      </c>
      <c r="G71" s="8">
        <v>35</v>
      </c>
      <c r="H71" s="11">
        <v>0</v>
      </c>
      <c r="I71" s="18">
        <f t="shared" si="8"/>
        <v>0</v>
      </c>
      <c r="J71" s="10">
        <f t="shared" si="6"/>
        <v>0</v>
      </c>
      <c r="K71" s="10">
        <v>0</v>
      </c>
      <c r="L71" s="10">
        <v>0</v>
      </c>
      <c r="M71" s="147">
        <f t="shared" ref="M71:M132" si="10">L71*$M$2</f>
        <v>0</v>
      </c>
      <c r="N71" s="10">
        <f t="shared" si="7"/>
        <v>0</v>
      </c>
      <c r="O71" s="11">
        <f>N71/F71</f>
        <v>0</v>
      </c>
    </row>
    <row r="72" spans="1:15">
      <c r="A72" s="9">
        <f t="shared" ref="A72:A135" si="11">A71+1</f>
        <v>67</v>
      </c>
      <c r="B72" s="14" t="s">
        <v>385</v>
      </c>
      <c r="C72" s="8"/>
      <c r="D72" s="8"/>
      <c r="E72" s="8"/>
      <c r="F72" s="8">
        <f t="shared" si="9"/>
        <v>0</v>
      </c>
      <c r="G72" s="8">
        <v>0</v>
      </c>
      <c r="H72" s="11">
        <v>0</v>
      </c>
      <c r="I72" s="18">
        <f t="shared" si="8"/>
        <v>0</v>
      </c>
      <c r="J72" s="10">
        <f t="shared" si="6"/>
        <v>0</v>
      </c>
      <c r="K72" s="10">
        <v>0</v>
      </c>
      <c r="L72" s="10">
        <v>0</v>
      </c>
      <c r="M72" s="147">
        <f t="shared" si="10"/>
        <v>0</v>
      </c>
      <c r="N72" s="10">
        <f t="shared" si="7"/>
        <v>0</v>
      </c>
      <c r="O72" s="11"/>
    </row>
    <row r="73" spans="1:15">
      <c r="A73" s="9">
        <f t="shared" si="11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9"/>
        <v>2568.7999999999997</v>
      </c>
      <c r="G73" s="8">
        <v>0</v>
      </c>
      <c r="H73" s="11">
        <v>0</v>
      </c>
      <c r="I73" s="18">
        <f t="shared" si="8"/>
        <v>0</v>
      </c>
      <c r="J73" s="10">
        <f t="shared" si="6"/>
        <v>0</v>
      </c>
      <c r="K73" s="10">
        <v>0</v>
      </c>
      <c r="L73" s="10">
        <v>0</v>
      </c>
      <c r="M73" s="147">
        <f t="shared" si="10"/>
        <v>0</v>
      </c>
      <c r="N73" s="10">
        <f t="shared" si="7"/>
        <v>0</v>
      </c>
      <c r="O73" s="11">
        <f>N73/F73</f>
        <v>0</v>
      </c>
    </row>
    <row r="74" spans="1:15">
      <c r="A74" s="9">
        <f t="shared" si="11"/>
        <v>69</v>
      </c>
      <c r="B74" s="14" t="s">
        <v>387</v>
      </c>
      <c r="C74" s="8"/>
      <c r="D74" s="8"/>
      <c r="E74" s="8"/>
      <c r="F74" s="8">
        <f t="shared" si="9"/>
        <v>0</v>
      </c>
      <c r="G74" s="8">
        <v>54</v>
      </c>
      <c r="H74" s="11">
        <v>0</v>
      </c>
      <c r="I74" s="18">
        <f t="shared" si="8"/>
        <v>0</v>
      </c>
      <c r="J74" s="10">
        <f t="shared" si="6"/>
        <v>0</v>
      </c>
      <c r="K74" s="10">
        <v>0</v>
      </c>
      <c r="L74" s="10">
        <v>0</v>
      </c>
      <c r="M74" s="147">
        <f t="shared" si="10"/>
        <v>0</v>
      </c>
      <c r="N74" s="10">
        <f t="shared" si="7"/>
        <v>0</v>
      </c>
      <c r="O74" s="11"/>
    </row>
    <row r="75" spans="1:15">
      <c r="A75" s="9">
        <f t="shared" si="11"/>
        <v>70</v>
      </c>
      <c r="B75" s="14" t="s">
        <v>388</v>
      </c>
      <c r="C75" s="8"/>
      <c r="D75" s="8"/>
      <c r="E75" s="8"/>
      <c r="F75" s="8">
        <f t="shared" si="9"/>
        <v>0</v>
      </c>
      <c r="G75" s="8">
        <v>0</v>
      </c>
      <c r="H75" s="11">
        <v>0</v>
      </c>
      <c r="I75" s="18">
        <f t="shared" si="8"/>
        <v>0</v>
      </c>
      <c r="J75" s="10">
        <f t="shared" si="6"/>
        <v>0</v>
      </c>
      <c r="K75" s="10">
        <v>0</v>
      </c>
      <c r="L75" s="10">
        <v>0</v>
      </c>
      <c r="M75" s="147">
        <f t="shared" si="10"/>
        <v>0</v>
      </c>
      <c r="N75" s="10">
        <f t="shared" si="7"/>
        <v>0</v>
      </c>
      <c r="O75" s="11"/>
    </row>
    <row r="76" spans="1:15">
      <c r="A76" s="9">
        <f t="shared" si="11"/>
        <v>71</v>
      </c>
      <c r="B76" s="14" t="s">
        <v>389</v>
      </c>
      <c r="C76" s="8"/>
      <c r="D76" s="8"/>
      <c r="E76" s="8"/>
      <c r="F76" s="8">
        <f t="shared" si="9"/>
        <v>0</v>
      </c>
      <c r="G76" s="8">
        <v>0</v>
      </c>
      <c r="H76" s="11">
        <v>0</v>
      </c>
      <c r="I76" s="18">
        <f t="shared" si="8"/>
        <v>0</v>
      </c>
      <c r="J76" s="10">
        <f t="shared" si="6"/>
        <v>0</v>
      </c>
      <c r="K76" s="10">
        <v>0</v>
      </c>
      <c r="L76" s="10">
        <v>0</v>
      </c>
      <c r="M76" s="147">
        <f t="shared" si="10"/>
        <v>0</v>
      </c>
      <c r="N76" s="10">
        <f t="shared" si="7"/>
        <v>0</v>
      </c>
      <c r="O76" s="11"/>
    </row>
    <row r="77" spans="1:15">
      <c r="A77" s="9">
        <f t="shared" si="11"/>
        <v>72</v>
      </c>
      <c r="B77" s="14" t="s">
        <v>390</v>
      </c>
      <c r="C77" s="8"/>
      <c r="D77" s="8"/>
      <c r="E77" s="8"/>
      <c r="F77" s="8">
        <f t="shared" si="9"/>
        <v>0</v>
      </c>
      <c r="G77" s="8">
        <v>0</v>
      </c>
      <c r="H77" s="11">
        <v>0</v>
      </c>
      <c r="I77" s="18">
        <f t="shared" si="8"/>
        <v>0</v>
      </c>
      <c r="J77" s="10">
        <f t="shared" si="6"/>
        <v>0</v>
      </c>
      <c r="K77" s="10">
        <v>0</v>
      </c>
      <c r="L77" s="10">
        <v>0</v>
      </c>
      <c r="M77" s="147">
        <f t="shared" si="10"/>
        <v>0</v>
      </c>
      <c r="N77" s="10">
        <f t="shared" si="7"/>
        <v>0</v>
      </c>
      <c r="O77" s="11"/>
    </row>
    <row r="78" spans="1:15">
      <c r="A78" s="9">
        <f t="shared" si="11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9"/>
        <v>1469.1</v>
      </c>
      <c r="G78" s="8">
        <v>31</v>
      </c>
      <c r="H78" s="11">
        <v>0</v>
      </c>
      <c r="I78" s="18">
        <f t="shared" si="8"/>
        <v>0</v>
      </c>
      <c r="J78" s="10">
        <f t="shared" si="6"/>
        <v>0</v>
      </c>
      <c r="K78" s="10">
        <v>0</v>
      </c>
      <c r="L78" s="10">
        <v>0</v>
      </c>
      <c r="M78" s="147">
        <f t="shared" si="10"/>
        <v>0</v>
      </c>
      <c r="N78" s="10">
        <f t="shared" si="7"/>
        <v>0</v>
      </c>
      <c r="O78" s="11">
        <f>N78/F78</f>
        <v>0</v>
      </c>
    </row>
    <row r="79" spans="1:15">
      <c r="A79" s="9">
        <f t="shared" si="11"/>
        <v>74</v>
      </c>
      <c r="B79" s="14" t="s">
        <v>392</v>
      </c>
      <c r="C79" s="8"/>
      <c r="D79" s="8"/>
      <c r="E79" s="8"/>
      <c r="F79" s="8">
        <f t="shared" si="9"/>
        <v>0</v>
      </c>
      <c r="G79" s="8">
        <v>0</v>
      </c>
      <c r="H79" s="11">
        <v>0</v>
      </c>
      <c r="I79" s="18">
        <f t="shared" si="8"/>
        <v>0</v>
      </c>
      <c r="J79" s="10">
        <f t="shared" si="6"/>
        <v>0</v>
      </c>
      <c r="K79" s="10">
        <v>0</v>
      </c>
      <c r="L79" s="10">
        <v>0</v>
      </c>
      <c r="M79" s="147">
        <f t="shared" si="10"/>
        <v>0</v>
      </c>
      <c r="N79" s="10">
        <f t="shared" si="7"/>
        <v>0</v>
      </c>
      <c r="O79" s="11"/>
    </row>
    <row r="80" spans="1:15">
      <c r="A80" s="9">
        <f t="shared" si="11"/>
        <v>75</v>
      </c>
      <c r="B80" s="14" t="s">
        <v>393</v>
      </c>
      <c r="C80" s="8"/>
      <c r="D80" s="8"/>
      <c r="E80" s="8"/>
      <c r="F80" s="8">
        <f t="shared" si="9"/>
        <v>0</v>
      </c>
      <c r="G80" s="8">
        <v>0</v>
      </c>
      <c r="H80" s="11">
        <v>0</v>
      </c>
      <c r="I80" s="18">
        <f t="shared" si="8"/>
        <v>0</v>
      </c>
      <c r="J80" s="10">
        <f t="shared" si="6"/>
        <v>0</v>
      </c>
      <c r="K80" s="10">
        <v>0</v>
      </c>
      <c r="L80" s="10">
        <v>0</v>
      </c>
      <c r="M80" s="147">
        <f t="shared" si="10"/>
        <v>0</v>
      </c>
      <c r="N80" s="10">
        <f t="shared" si="7"/>
        <v>0</v>
      </c>
      <c r="O80" s="11"/>
    </row>
    <row r="81" spans="1:15">
      <c r="A81" s="9">
        <f t="shared" si="11"/>
        <v>76</v>
      </c>
      <c r="B81" s="14" t="s">
        <v>394</v>
      </c>
      <c r="C81" s="8"/>
      <c r="D81" s="8"/>
      <c r="E81" s="8"/>
      <c r="F81" s="8">
        <f t="shared" si="9"/>
        <v>0</v>
      </c>
      <c r="G81" s="8">
        <v>0</v>
      </c>
      <c r="H81" s="11">
        <v>0</v>
      </c>
      <c r="I81" s="18">
        <f t="shared" si="8"/>
        <v>0</v>
      </c>
      <c r="J81" s="10">
        <f t="shared" si="6"/>
        <v>0</v>
      </c>
      <c r="K81" s="10">
        <v>0</v>
      </c>
      <c r="L81" s="10">
        <v>0</v>
      </c>
      <c r="M81" s="147">
        <f t="shared" si="10"/>
        <v>0</v>
      </c>
      <c r="N81" s="10">
        <f t="shared" si="7"/>
        <v>0</v>
      </c>
      <c r="O81" s="11"/>
    </row>
    <row r="82" spans="1:15">
      <c r="A82" s="9">
        <f t="shared" si="11"/>
        <v>77</v>
      </c>
      <c r="B82" s="14" t="s">
        <v>395</v>
      </c>
      <c r="C82" s="8"/>
      <c r="D82" s="8"/>
      <c r="E82" s="8"/>
      <c r="F82" s="8">
        <f t="shared" si="9"/>
        <v>0</v>
      </c>
      <c r="G82" s="8">
        <v>0</v>
      </c>
      <c r="H82" s="11">
        <v>0</v>
      </c>
      <c r="I82" s="18">
        <f t="shared" si="8"/>
        <v>0</v>
      </c>
      <c r="J82" s="10">
        <f t="shared" si="6"/>
        <v>0</v>
      </c>
      <c r="K82" s="10">
        <v>0</v>
      </c>
      <c r="L82" s="10">
        <v>0</v>
      </c>
      <c r="M82" s="147">
        <f t="shared" si="10"/>
        <v>0</v>
      </c>
      <c r="N82" s="10">
        <f t="shared" si="7"/>
        <v>0</v>
      </c>
      <c r="O82" s="11"/>
    </row>
    <row r="83" spans="1:15">
      <c r="A83" s="9">
        <f t="shared" si="11"/>
        <v>78</v>
      </c>
      <c r="B83" s="14" t="s">
        <v>396</v>
      </c>
      <c r="C83" s="8"/>
      <c r="D83" s="8"/>
      <c r="E83" s="8"/>
      <c r="F83" s="8">
        <f t="shared" si="9"/>
        <v>0</v>
      </c>
      <c r="G83" s="8">
        <v>0</v>
      </c>
      <c r="H83" s="11">
        <v>0</v>
      </c>
      <c r="I83" s="18">
        <f t="shared" si="8"/>
        <v>0</v>
      </c>
      <c r="J83" s="10">
        <f t="shared" si="6"/>
        <v>0</v>
      </c>
      <c r="K83" s="10">
        <v>0</v>
      </c>
      <c r="L83" s="10">
        <v>0</v>
      </c>
      <c r="M83" s="147">
        <f t="shared" si="10"/>
        <v>0</v>
      </c>
      <c r="N83" s="10">
        <f t="shared" si="7"/>
        <v>0</v>
      </c>
      <c r="O83" s="11"/>
    </row>
    <row r="84" spans="1:15">
      <c r="A84" s="9">
        <f t="shared" si="11"/>
        <v>79</v>
      </c>
      <c r="B84" s="14" t="s">
        <v>397</v>
      </c>
      <c r="C84" s="8"/>
      <c r="D84" s="8"/>
      <c r="E84" s="8"/>
      <c r="F84" s="8">
        <f t="shared" si="9"/>
        <v>0</v>
      </c>
      <c r="G84" s="8">
        <v>0</v>
      </c>
      <c r="H84" s="11">
        <v>0</v>
      </c>
      <c r="I84" s="18">
        <f t="shared" si="8"/>
        <v>0</v>
      </c>
      <c r="J84" s="10">
        <f t="shared" si="6"/>
        <v>0</v>
      </c>
      <c r="K84" s="10">
        <v>0</v>
      </c>
      <c r="L84" s="10">
        <v>0</v>
      </c>
      <c r="M84" s="147">
        <f t="shared" si="10"/>
        <v>0</v>
      </c>
      <c r="N84" s="10">
        <f t="shared" si="7"/>
        <v>0</v>
      </c>
      <c r="O84" s="11"/>
    </row>
    <row r="85" spans="1:15">
      <c r="A85" s="9">
        <f t="shared" si="11"/>
        <v>80</v>
      </c>
      <c r="B85" s="14" t="s">
        <v>398</v>
      </c>
      <c r="C85" s="8"/>
      <c r="D85" s="8"/>
      <c r="E85" s="8"/>
      <c r="F85" s="8">
        <f t="shared" si="9"/>
        <v>0</v>
      </c>
      <c r="G85" s="8">
        <v>0</v>
      </c>
      <c r="H85" s="11">
        <v>0</v>
      </c>
      <c r="I85" s="18">
        <f t="shared" si="8"/>
        <v>0</v>
      </c>
      <c r="J85" s="10">
        <f t="shared" si="6"/>
        <v>0</v>
      </c>
      <c r="K85" s="10">
        <v>0</v>
      </c>
      <c r="L85" s="10">
        <v>0</v>
      </c>
      <c r="M85" s="147">
        <f t="shared" si="10"/>
        <v>0</v>
      </c>
      <c r="N85" s="10">
        <f t="shared" si="7"/>
        <v>0</v>
      </c>
      <c r="O85" s="11"/>
    </row>
    <row r="86" spans="1:15">
      <c r="A86" s="9">
        <f t="shared" si="11"/>
        <v>81</v>
      </c>
      <c r="B86" s="14" t="s">
        <v>399</v>
      </c>
      <c r="C86" s="8"/>
      <c r="D86" s="8"/>
      <c r="E86" s="8"/>
      <c r="F86" s="8">
        <f t="shared" si="9"/>
        <v>0</v>
      </c>
      <c r="G86" s="8">
        <v>0</v>
      </c>
      <c r="H86" s="11">
        <v>0</v>
      </c>
      <c r="I86" s="18">
        <f t="shared" si="8"/>
        <v>0</v>
      </c>
      <c r="J86" s="10">
        <f t="shared" si="6"/>
        <v>0</v>
      </c>
      <c r="K86" s="10">
        <v>0</v>
      </c>
      <c r="L86" s="10">
        <v>0</v>
      </c>
      <c r="M86" s="147">
        <f t="shared" si="10"/>
        <v>0</v>
      </c>
      <c r="N86" s="10">
        <f t="shared" si="7"/>
        <v>0</v>
      </c>
      <c r="O86" s="11"/>
    </row>
    <row r="87" spans="1:15">
      <c r="A87" s="9">
        <f t="shared" si="11"/>
        <v>82</v>
      </c>
      <c r="B87" s="14" t="s">
        <v>400</v>
      </c>
      <c r="C87" s="8"/>
      <c r="D87" s="8"/>
      <c r="E87" s="8"/>
      <c r="F87" s="8">
        <f t="shared" si="9"/>
        <v>0</v>
      </c>
      <c r="G87" s="8">
        <v>0</v>
      </c>
      <c r="H87" s="11">
        <v>0</v>
      </c>
      <c r="I87" s="18">
        <f t="shared" si="8"/>
        <v>0</v>
      </c>
      <c r="J87" s="10">
        <f t="shared" si="6"/>
        <v>0</v>
      </c>
      <c r="K87" s="10">
        <v>0</v>
      </c>
      <c r="L87" s="10">
        <v>0</v>
      </c>
      <c r="M87" s="147">
        <f t="shared" si="10"/>
        <v>0</v>
      </c>
      <c r="N87" s="10">
        <f t="shared" si="7"/>
        <v>0</v>
      </c>
      <c r="O87" s="11"/>
    </row>
    <row r="88" spans="1:15">
      <c r="A88" s="9">
        <f t="shared" si="11"/>
        <v>83</v>
      </c>
      <c r="B88" s="14" t="s">
        <v>401</v>
      </c>
      <c r="C88" s="8"/>
      <c r="D88" s="8"/>
      <c r="E88" s="8"/>
      <c r="F88" s="8">
        <f t="shared" si="9"/>
        <v>0</v>
      </c>
      <c r="G88" s="8">
        <v>0</v>
      </c>
      <c r="H88" s="11">
        <v>0</v>
      </c>
      <c r="I88" s="18">
        <f t="shared" si="8"/>
        <v>0</v>
      </c>
      <c r="J88" s="10">
        <f t="shared" si="6"/>
        <v>0</v>
      </c>
      <c r="K88" s="10">
        <v>0</v>
      </c>
      <c r="L88" s="10">
        <v>0</v>
      </c>
      <c r="M88" s="147">
        <f t="shared" si="10"/>
        <v>0</v>
      </c>
      <c r="N88" s="10">
        <f t="shared" si="7"/>
        <v>0</v>
      </c>
      <c r="O88" s="11"/>
    </row>
    <row r="89" spans="1:15">
      <c r="A89" s="9">
        <f t="shared" si="11"/>
        <v>84</v>
      </c>
      <c r="B89" s="14" t="s">
        <v>402</v>
      </c>
      <c r="C89" s="8"/>
      <c r="D89" s="8"/>
      <c r="E89" s="8"/>
      <c r="F89" s="8">
        <f t="shared" si="9"/>
        <v>0</v>
      </c>
      <c r="G89" s="8">
        <v>0</v>
      </c>
      <c r="H89" s="11">
        <v>0</v>
      </c>
      <c r="I89" s="18">
        <f t="shared" si="8"/>
        <v>0</v>
      </c>
      <c r="J89" s="10">
        <f t="shared" si="6"/>
        <v>0</v>
      </c>
      <c r="K89" s="10">
        <v>0</v>
      </c>
      <c r="L89" s="10">
        <v>0</v>
      </c>
      <c r="M89" s="147">
        <f t="shared" si="10"/>
        <v>0</v>
      </c>
      <c r="N89" s="10">
        <f t="shared" si="7"/>
        <v>0</v>
      </c>
      <c r="O89" s="11"/>
    </row>
    <row r="90" spans="1:15">
      <c r="A90" s="9">
        <f t="shared" si="11"/>
        <v>85</v>
      </c>
      <c r="B90" s="8" t="s">
        <v>403</v>
      </c>
      <c r="C90" s="8"/>
      <c r="D90" s="8"/>
      <c r="E90" s="8"/>
      <c r="F90" s="8">
        <f t="shared" si="9"/>
        <v>0</v>
      </c>
      <c r="G90" s="8">
        <v>0</v>
      </c>
      <c r="H90" s="11">
        <v>0</v>
      </c>
      <c r="I90" s="18">
        <f t="shared" si="8"/>
        <v>0</v>
      </c>
      <c r="J90" s="10">
        <f t="shared" si="6"/>
        <v>0</v>
      </c>
      <c r="K90" s="10">
        <v>0</v>
      </c>
      <c r="L90" s="10">
        <v>0</v>
      </c>
      <c r="M90" s="147">
        <f t="shared" si="10"/>
        <v>0</v>
      </c>
      <c r="N90" s="10">
        <f t="shared" si="7"/>
        <v>0</v>
      </c>
      <c r="O90" s="11"/>
    </row>
    <row r="91" spans="1:15">
      <c r="A91" s="9">
        <f t="shared" si="11"/>
        <v>86</v>
      </c>
      <c r="B91" s="8" t="s">
        <v>404</v>
      </c>
      <c r="C91" s="8"/>
      <c r="D91" s="8"/>
      <c r="E91" s="8"/>
      <c r="F91" s="8">
        <f t="shared" si="9"/>
        <v>0</v>
      </c>
      <c r="G91" s="8">
        <v>0</v>
      </c>
      <c r="H91" s="11">
        <v>0</v>
      </c>
      <c r="I91" s="18">
        <f t="shared" si="8"/>
        <v>0</v>
      </c>
      <c r="J91" s="10">
        <f t="shared" si="6"/>
        <v>0</v>
      </c>
      <c r="K91" s="10">
        <v>0</v>
      </c>
      <c r="L91" s="10">
        <v>0</v>
      </c>
      <c r="M91" s="147">
        <f t="shared" si="10"/>
        <v>0</v>
      </c>
      <c r="N91" s="10">
        <f t="shared" si="7"/>
        <v>0</v>
      </c>
      <c r="O91" s="11"/>
    </row>
    <row r="92" spans="1:15">
      <c r="A92" s="9">
        <f t="shared" si="11"/>
        <v>87</v>
      </c>
      <c r="B92" s="8" t="s">
        <v>405</v>
      </c>
      <c r="C92" s="8"/>
      <c r="D92" s="8"/>
      <c r="E92" s="8"/>
      <c r="F92" s="8">
        <f t="shared" si="9"/>
        <v>0</v>
      </c>
      <c r="G92" s="8">
        <v>0</v>
      </c>
      <c r="H92" s="11">
        <v>0</v>
      </c>
      <c r="I92" s="18">
        <f t="shared" si="8"/>
        <v>0</v>
      </c>
      <c r="J92" s="10">
        <f t="shared" si="6"/>
        <v>0</v>
      </c>
      <c r="K92" s="10">
        <v>0</v>
      </c>
      <c r="L92" s="10">
        <v>0</v>
      </c>
      <c r="M92" s="147">
        <f t="shared" si="10"/>
        <v>0</v>
      </c>
      <c r="N92" s="10">
        <f t="shared" si="7"/>
        <v>0</v>
      </c>
      <c r="O92" s="11"/>
    </row>
    <row r="93" spans="1:15">
      <c r="A93" s="9">
        <f t="shared" si="11"/>
        <v>88</v>
      </c>
      <c r="B93" s="8" t="s">
        <v>406</v>
      </c>
      <c r="C93" s="8"/>
      <c r="D93" s="8"/>
      <c r="E93" s="8"/>
      <c r="F93" s="8">
        <f t="shared" si="9"/>
        <v>0</v>
      </c>
      <c r="G93" s="8">
        <v>0</v>
      </c>
      <c r="H93" s="11">
        <v>0</v>
      </c>
      <c r="I93" s="18">
        <f t="shared" si="8"/>
        <v>0</v>
      </c>
      <c r="J93" s="10">
        <f t="shared" si="6"/>
        <v>0</v>
      </c>
      <c r="K93" s="10">
        <v>0</v>
      </c>
      <c r="L93" s="10">
        <v>0</v>
      </c>
      <c r="M93" s="147">
        <f t="shared" si="10"/>
        <v>0</v>
      </c>
      <c r="N93" s="10">
        <f t="shared" si="7"/>
        <v>0</v>
      </c>
      <c r="O93" s="11"/>
    </row>
    <row r="94" spans="1:15">
      <c r="A94" s="9">
        <f t="shared" si="11"/>
        <v>89</v>
      </c>
      <c r="B94" s="8" t="s">
        <v>407</v>
      </c>
      <c r="C94" s="8"/>
      <c r="D94" s="8"/>
      <c r="E94" s="8"/>
      <c r="F94" s="8">
        <f t="shared" si="9"/>
        <v>0</v>
      </c>
      <c r="G94" s="8">
        <v>0</v>
      </c>
      <c r="H94" s="11">
        <v>0</v>
      </c>
      <c r="I94" s="18">
        <f t="shared" si="8"/>
        <v>0</v>
      </c>
      <c r="J94" s="10">
        <f t="shared" si="6"/>
        <v>0</v>
      </c>
      <c r="K94" s="10">
        <v>0</v>
      </c>
      <c r="L94" s="10">
        <v>0</v>
      </c>
      <c r="M94" s="147">
        <f t="shared" si="10"/>
        <v>0</v>
      </c>
      <c r="N94" s="10">
        <f t="shared" si="7"/>
        <v>0</v>
      </c>
      <c r="O94" s="11"/>
    </row>
    <row r="95" spans="1:15">
      <c r="A95" s="9">
        <f t="shared" si="11"/>
        <v>90</v>
      </c>
      <c r="B95" s="8" t="s">
        <v>408</v>
      </c>
      <c r="C95" s="8"/>
      <c r="D95" s="8"/>
      <c r="E95" s="8"/>
      <c r="F95" s="8">
        <f t="shared" si="9"/>
        <v>0</v>
      </c>
      <c r="G95" s="8">
        <v>0</v>
      </c>
      <c r="H95" s="11">
        <v>0</v>
      </c>
      <c r="I95" s="18">
        <f t="shared" si="8"/>
        <v>0</v>
      </c>
      <c r="J95" s="10">
        <f t="shared" si="6"/>
        <v>0</v>
      </c>
      <c r="K95" s="10">
        <v>0</v>
      </c>
      <c r="L95" s="10">
        <v>0</v>
      </c>
      <c r="M95" s="147">
        <f t="shared" si="10"/>
        <v>0</v>
      </c>
      <c r="N95" s="10">
        <f t="shared" si="7"/>
        <v>0</v>
      </c>
      <c r="O95" s="11"/>
    </row>
    <row r="96" spans="1:15">
      <c r="A96" s="9">
        <f t="shared" si="11"/>
        <v>91</v>
      </c>
      <c r="B96" s="8" t="s">
        <v>409</v>
      </c>
      <c r="C96" s="8"/>
      <c r="D96" s="8"/>
      <c r="E96" s="8"/>
      <c r="F96" s="8">
        <f t="shared" si="9"/>
        <v>0</v>
      </c>
      <c r="G96" s="8">
        <v>0</v>
      </c>
      <c r="H96" s="11">
        <v>0</v>
      </c>
      <c r="I96" s="18">
        <f t="shared" si="8"/>
        <v>0</v>
      </c>
      <c r="J96" s="10">
        <f t="shared" si="6"/>
        <v>0</v>
      </c>
      <c r="K96" s="10">
        <v>0</v>
      </c>
      <c r="L96" s="10">
        <v>0</v>
      </c>
      <c r="M96" s="147">
        <f t="shared" si="10"/>
        <v>0</v>
      </c>
      <c r="N96" s="10">
        <f t="shared" si="7"/>
        <v>0</v>
      </c>
      <c r="O96" s="11"/>
    </row>
    <row r="97" spans="1:15">
      <c r="A97" s="9">
        <f t="shared" si="11"/>
        <v>92</v>
      </c>
      <c r="B97" s="8" t="s">
        <v>410</v>
      </c>
      <c r="C97" s="8"/>
      <c r="D97" s="8"/>
      <c r="E97" s="8"/>
      <c r="F97" s="8">
        <f t="shared" si="9"/>
        <v>0</v>
      </c>
      <c r="G97" s="8">
        <v>0</v>
      </c>
      <c r="H97" s="11">
        <v>0</v>
      </c>
      <c r="I97" s="18">
        <f t="shared" si="8"/>
        <v>0</v>
      </c>
      <c r="J97" s="10">
        <f t="shared" si="6"/>
        <v>0</v>
      </c>
      <c r="K97" s="10">
        <v>0</v>
      </c>
      <c r="L97" s="10">
        <v>0</v>
      </c>
      <c r="M97" s="147">
        <f t="shared" si="10"/>
        <v>0</v>
      </c>
      <c r="N97" s="10">
        <f t="shared" si="7"/>
        <v>0</v>
      </c>
      <c r="O97" s="11"/>
    </row>
    <row r="98" spans="1:15">
      <c r="A98" s="9">
        <f t="shared" si="11"/>
        <v>93</v>
      </c>
      <c r="B98" s="8" t="s">
        <v>411</v>
      </c>
      <c r="C98" s="8"/>
      <c r="D98" s="8"/>
      <c r="E98" s="8"/>
      <c r="F98" s="8">
        <f t="shared" si="9"/>
        <v>0</v>
      </c>
      <c r="G98" s="8">
        <v>0</v>
      </c>
      <c r="H98" s="11">
        <v>0</v>
      </c>
      <c r="I98" s="18">
        <f t="shared" si="8"/>
        <v>0</v>
      </c>
      <c r="J98" s="10">
        <f t="shared" si="6"/>
        <v>0</v>
      </c>
      <c r="K98" s="10">
        <v>0</v>
      </c>
      <c r="L98" s="10">
        <v>0</v>
      </c>
      <c r="M98" s="147">
        <f t="shared" si="10"/>
        <v>0</v>
      </c>
      <c r="N98" s="10">
        <f t="shared" si="7"/>
        <v>0</v>
      </c>
      <c r="O98" s="11"/>
    </row>
    <row r="99" spans="1:15">
      <c r="A99" s="9">
        <f t="shared" si="11"/>
        <v>94</v>
      </c>
      <c r="B99" s="8" t="s">
        <v>412</v>
      </c>
      <c r="C99" s="8"/>
      <c r="D99" s="8"/>
      <c r="E99" s="8"/>
      <c r="F99" s="8">
        <f t="shared" si="9"/>
        <v>0</v>
      </c>
      <c r="G99" s="8">
        <v>0</v>
      </c>
      <c r="H99" s="11">
        <v>0</v>
      </c>
      <c r="I99" s="18">
        <f t="shared" si="8"/>
        <v>0</v>
      </c>
      <c r="J99" s="10">
        <f t="shared" si="6"/>
        <v>0</v>
      </c>
      <c r="K99" s="10">
        <v>0</v>
      </c>
      <c r="L99" s="10">
        <v>0</v>
      </c>
      <c r="M99" s="147">
        <f t="shared" si="10"/>
        <v>0</v>
      </c>
      <c r="N99" s="10">
        <f t="shared" si="7"/>
        <v>0</v>
      </c>
      <c r="O99" s="11"/>
    </row>
    <row r="100" spans="1:15">
      <c r="A100" s="9">
        <f t="shared" si="11"/>
        <v>95</v>
      </c>
      <c r="B100" s="8" t="s">
        <v>413</v>
      </c>
      <c r="C100" s="8"/>
      <c r="D100" s="8"/>
      <c r="E100" s="8"/>
      <c r="F100" s="8">
        <f t="shared" si="9"/>
        <v>0</v>
      </c>
      <c r="G100" s="8">
        <v>0</v>
      </c>
      <c r="H100" s="11">
        <v>0</v>
      </c>
      <c r="I100" s="18">
        <f t="shared" si="8"/>
        <v>0</v>
      </c>
      <c r="J100" s="10">
        <f t="shared" si="6"/>
        <v>0</v>
      </c>
      <c r="K100" s="10">
        <v>0</v>
      </c>
      <c r="L100" s="10">
        <v>0</v>
      </c>
      <c r="M100" s="147">
        <f t="shared" si="10"/>
        <v>0</v>
      </c>
      <c r="N100" s="10">
        <f t="shared" si="7"/>
        <v>0</v>
      </c>
      <c r="O100" s="11"/>
    </row>
    <row r="101" spans="1:15">
      <c r="A101" s="9">
        <f t="shared" si="11"/>
        <v>96</v>
      </c>
      <c r="B101" s="8" t="s">
        <v>414</v>
      </c>
      <c r="C101" s="8"/>
      <c r="D101" s="8"/>
      <c r="E101" s="8"/>
      <c r="F101" s="8">
        <f t="shared" si="9"/>
        <v>0</v>
      </c>
      <c r="G101" s="8">
        <v>0</v>
      </c>
      <c r="H101" s="11">
        <v>0</v>
      </c>
      <c r="I101" s="18">
        <f t="shared" si="8"/>
        <v>0</v>
      </c>
      <c r="J101" s="10">
        <f t="shared" si="6"/>
        <v>0</v>
      </c>
      <c r="K101" s="10">
        <v>0</v>
      </c>
      <c r="L101" s="10">
        <v>0</v>
      </c>
      <c r="M101" s="147">
        <f t="shared" si="10"/>
        <v>0</v>
      </c>
      <c r="N101" s="10">
        <f t="shared" si="7"/>
        <v>0</v>
      </c>
      <c r="O101" s="11"/>
    </row>
    <row r="102" spans="1:15">
      <c r="A102" s="9">
        <f t="shared" si="11"/>
        <v>97</v>
      </c>
      <c r="B102" s="8" t="s">
        <v>415</v>
      </c>
      <c r="C102" s="8"/>
      <c r="D102" s="8"/>
      <c r="E102" s="8"/>
      <c r="F102" s="8">
        <f t="shared" si="9"/>
        <v>0</v>
      </c>
      <c r="G102" s="8">
        <v>0</v>
      </c>
      <c r="H102" s="11">
        <v>0</v>
      </c>
      <c r="I102" s="18">
        <f t="shared" si="8"/>
        <v>0</v>
      </c>
      <c r="J102" s="10">
        <f t="shared" si="6"/>
        <v>0</v>
      </c>
      <c r="K102" s="10">
        <v>0</v>
      </c>
      <c r="L102" s="10">
        <v>0</v>
      </c>
      <c r="M102" s="147">
        <f t="shared" si="10"/>
        <v>0</v>
      </c>
      <c r="N102" s="10">
        <f t="shared" si="7"/>
        <v>0</v>
      </c>
      <c r="O102" s="11"/>
    </row>
    <row r="103" spans="1:15">
      <c r="A103" s="9">
        <f t="shared" si="11"/>
        <v>98</v>
      </c>
      <c r="B103" s="8" t="s">
        <v>416</v>
      </c>
      <c r="C103" s="8"/>
      <c r="D103" s="8"/>
      <c r="E103" s="8"/>
      <c r="F103" s="8">
        <f t="shared" si="9"/>
        <v>0</v>
      </c>
      <c r="G103" s="8">
        <v>0</v>
      </c>
      <c r="H103" s="11">
        <v>0</v>
      </c>
      <c r="I103" s="18">
        <f t="shared" si="8"/>
        <v>0</v>
      </c>
      <c r="J103" s="10">
        <f t="shared" si="6"/>
        <v>0</v>
      </c>
      <c r="K103" s="10">
        <v>0</v>
      </c>
      <c r="L103" s="10">
        <v>0</v>
      </c>
      <c r="M103" s="147">
        <f t="shared" si="10"/>
        <v>0</v>
      </c>
      <c r="N103" s="10">
        <f t="shared" si="7"/>
        <v>0</v>
      </c>
      <c r="O103" s="11"/>
    </row>
    <row r="104" spans="1:15">
      <c r="A104" s="9">
        <f t="shared" si="11"/>
        <v>99</v>
      </c>
      <c r="B104" s="8" t="s">
        <v>417</v>
      </c>
      <c r="C104" s="8"/>
      <c r="D104" s="8"/>
      <c r="E104" s="8"/>
      <c r="F104" s="8">
        <f t="shared" si="9"/>
        <v>0</v>
      </c>
      <c r="G104" s="8">
        <v>0</v>
      </c>
      <c r="H104" s="11">
        <v>0</v>
      </c>
      <c r="I104" s="18">
        <f t="shared" si="8"/>
        <v>0</v>
      </c>
      <c r="J104" s="10">
        <f t="shared" si="6"/>
        <v>0</v>
      </c>
      <c r="K104" s="10">
        <v>0</v>
      </c>
      <c r="L104" s="10">
        <v>0</v>
      </c>
      <c r="M104" s="147">
        <f t="shared" si="10"/>
        <v>0</v>
      </c>
      <c r="N104" s="10">
        <f t="shared" si="7"/>
        <v>0</v>
      </c>
      <c r="O104" s="11"/>
    </row>
    <row r="105" spans="1:15">
      <c r="A105" s="9">
        <f t="shared" si="11"/>
        <v>100</v>
      </c>
      <c r="B105" s="8" t="s">
        <v>418</v>
      </c>
      <c r="C105" s="8"/>
      <c r="D105" s="8"/>
      <c r="E105" s="8"/>
      <c r="F105" s="8">
        <f t="shared" si="9"/>
        <v>0</v>
      </c>
      <c r="G105" s="8">
        <v>0</v>
      </c>
      <c r="H105" s="11">
        <v>0</v>
      </c>
      <c r="I105" s="18">
        <f t="shared" si="8"/>
        <v>0</v>
      </c>
      <c r="J105" s="10">
        <f t="shared" si="6"/>
        <v>0</v>
      </c>
      <c r="K105" s="10">
        <v>0</v>
      </c>
      <c r="L105" s="10">
        <v>0</v>
      </c>
      <c r="M105" s="147">
        <f t="shared" si="10"/>
        <v>0</v>
      </c>
      <c r="N105" s="10">
        <f t="shared" si="7"/>
        <v>0</v>
      </c>
      <c r="O105" s="11"/>
    </row>
    <row r="106" spans="1:15">
      <c r="A106" s="9">
        <f t="shared" si="11"/>
        <v>101</v>
      </c>
      <c r="B106" s="8" t="s">
        <v>419</v>
      </c>
      <c r="C106" s="8"/>
      <c r="D106" s="8"/>
      <c r="E106" s="8"/>
      <c r="F106" s="8">
        <f t="shared" si="9"/>
        <v>0</v>
      </c>
      <c r="G106" s="8">
        <v>0</v>
      </c>
      <c r="H106" s="11">
        <v>0</v>
      </c>
      <c r="I106" s="18">
        <f t="shared" si="8"/>
        <v>0</v>
      </c>
      <c r="J106" s="10">
        <f t="shared" si="6"/>
        <v>0</v>
      </c>
      <c r="K106" s="10">
        <v>0</v>
      </c>
      <c r="L106" s="10">
        <v>0</v>
      </c>
      <c r="M106" s="147">
        <f t="shared" si="10"/>
        <v>0</v>
      </c>
      <c r="N106" s="10">
        <f t="shared" si="7"/>
        <v>0</v>
      </c>
      <c r="O106" s="11"/>
    </row>
    <row r="107" spans="1:15">
      <c r="A107" s="9">
        <f t="shared" si="11"/>
        <v>102</v>
      </c>
      <c r="B107" s="8" t="s">
        <v>420</v>
      </c>
      <c r="C107" s="8"/>
      <c r="D107" s="8"/>
      <c r="E107" s="8"/>
      <c r="F107" s="8">
        <f t="shared" si="9"/>
        <v>0</v>
      </c>
      <c r="G107" s="8">
        <v>0</v>
      </c>
      <c r="H107" s="11">
        <v>0</v>
      </c>
      <c r="I107" s="18">
        <f t="shared" si="8"/>
        <v>0</v>
      </c>
      <c r="J107" s="10">
        <f t="shared" si="6"/>
        <v>0</v>
      </c>
      <c r="K107" s="10">
        <v>0</v>
      </c>
      <c r="L107" s="10">
        <v>0</v>
      </c>
      <c r="M107" s="147">
        <f t="shared" si="10"/>
        <v>0</v>
      </c>
      <c r="N107" s="10">
        <f t="shared" si="7"/>
        <v>0</v>
      </c>
      <c r="O107" s="11"/>
    </row>
    <row r="108" spans="1:15">
      <c r="A108" s="9">
        <f t="shared" si="11"/>
        <v>103</v>
      </c>
      <c r="B108" s="8" t="s">
        <v>421</v>
      </c>
      <c r="C108" s="8"/>
      <c r="D108" s="8"/>
      <c r="E108" s="8"/>
      <c r="F108" s="8">
        <f t="shared" si="9"/>
        <v>0</v>
      </c>
      <c r="G108" s="8">
        <v>0</v>
      </c>
      <c r="H108" s="11">
        <v>0</v>
      </c>
      <c r="I108" s="18">
        <f t="shared" si="8"/>
        <v>0</v>
      </c>
      <c r="J108" s="10">
        <f t="shared" si="6"/>
        <v>0</v>
      </c>
      <c r="K108" s="10">
        <v>0</v>
      </c>
      <c r="L108" s="10">
        <v>0</v>
      </c>
      <c r="M108" s="147">
        <f t="shared" si="10"/>
        <v>0</v>
      </c>
      <c r="N108" s="10">
        <f t="shared" si="7"/>
        <v>0</v>
      </c>
      <c r="O108" s="11"/>
    </row>
    <row r="109" spans="1:15">
      <c r="A109" s="9">
        <f t="shared" si="11"/>
        <v>104</v>
      </c>
      <c r="B109" s="8" t="s">
        <v>422</v>
      </c>
      <c r="C109" s="8"/>
      <c r="D109" s="8"/>
      <c r="E109" s="8"/>
      <c r="F109" s="8">
        <f t="shared" si="9"/>
        <v>0</v>
      </c>
      <c r="G109" s="8">
        <v>0</v>
      </c>
      <c r="H109" s="11">
        <v>0</v>
      </c>
      <c r="I109" s="18">
        <f t="shared" si="8"/>
        <v>0</v>
      </c>
      <c r="J109" s="10">
        <f t="shared" si="6"/>
        <v>0</v>
      </c>
      <c r="K109" s="10">
        <v>0</v>
      </c>
      <c r="L109" s="10">
        <v>0</v>
      </c>
      <c r="M109" s="147">
        <f t="shared" si="10"/>
        <v>0</v>
      </c>
      <c r="N109" s="10">
        <f t="shared" si="7"/>
        <v>0</v>
      </c>
      <c r="O109" s="11"/>
    </row>
    <row r="110" spans="1:15">
      <c r="A110" s="9">
        <f t="shared" si="11"/>
        <v>105</v>
      </c>
      <c r="B110" s="8" t="s">
        <v>423</v>
      </c>
      <c r="C110" s="8"/>
      <c r="D110" s="8"/>
      <c r="E110" s="8"/>
      <c r="F110" s="8">
        <f t="shared" si="9"/>
        <v>0</v>
      </c>
      <c r="G110" s="8">
        <v>0</v>
      </c>
      <c r="H110" s="11">
        <v>0</v>
      </c>
      <c r="I110" s="18">
        <f t="shared" si="8"/>
        <v>0</v>
      </c>
      <c r="J110" s="10">
        <f t="shared" si="6"/>
        <v>0</v>
      </c>
      <c r="K110" s="10">
        <v>0</v>
      </c>
      <c r="L110" s="10">
        <v>0</v>
      </c>
      <c r="M110" s="147">
        <f t="shared" si="10"/>
        <v>0</v>
      </c>
      <c r="N110" s="10">
        <f t="shared" si="7"/>
        <v>0</v>
      </c>
      <c r="O110" s="11"/>
    </row>
    <row r="111" spans="1:15">
      <c r="A111" s="9">
        <f t="shared" si="11"/>
        <v>106</v>
      </c>
      <c r="B111" s="8" t="s">
        <v>424</v>
      </c>
      <c r="C111" s="8"/>
      <c r="D111" s="8"/>
      <c r="E111" s="8"/>
      <c r="F111" s="8">
        <f t="shared" si="9"/>
        <v>0</v>
      </c>
      <c r="G111" s="8">
        <v>0</v>
      </c>
      <c r="H111" s="11">
        <v>0</v>
      </c>
      <c r="I111" s="18">
        <f t="shared" si="8"/>
        <v>0</v>
      </c>
      <c r="J111" s="10">
        <f t="shared" si="6"/>
        <v>0</v>
      </c>
      <c r="K111" s="10">
        <v>0</v>
      </c>
      <c r="L111" s="10">
        <v>0</v>
      </c>
      <c r="M111" s="147">
        <f t="shared" si="10"/>
        <v>0</v>
      </c>
      <c r="N111" s="10">
        <f t="shared" si="7"/>
        <v>0</v>
      </c>
      <c r="O111" s="11"/>
    </row>
    <row r="112" spans="1:15">
      <c r="A112" s="9">
        <f t="shared" si="11"/>
        <v>107</v>
      </c>
      <c r="B112" s="8" t="s">
        <v>425</v>
      </c>
      <c r="C112" s="8"/>
      <c r="D112" s="8"/>
      <c r="E112" s="8"/>
      <c r="F112" s="8">
        <f t="shared" si="9"/>
        <v>0</v>
      </c>
      <c r="G112" s="8">
        <v>0</v>
      </c>
      <c r="H112" s="11">
        <v>0</v>
      </c>
      <c r="I112" s="18">
        <f t="shared" si="8"/>
        <v>0</v>
      </c>
      <c r="J112" s="10">
        <f t="shared" si="6"/>
        <v>0</v>
      </c>
      <c r="K112" s="10">
        <v>0</v>
      </c>
      <c r="L112" s="10">
        <v>0</v>
      </c>
      <c r="M112" s="147">
        <f t="shared" si="10"/>
        <v>0</v>
      </c>
      <c r="N112" s="10">
        <f t="shared" si="7"/>
        <v>0</v>
      </c>
      <c r="O112" s="11"/>
    </row>
    <row r="113" spans="1:15">
      <c r="A113" s="9">
        <f t="shared" si="11"/>
        <v>108</v>
      </c>
      <c r="B113" s="8" t="s">
        <v>426</v>
      </c>
      <c r="C113" s="8"/>
      <c r="D113" s="8"/>
      <c r="E113" s="8"/>
      <c r="F113" s="8">
        <f t="shared" si="9"/>
        <v>0</v>
      </c>
      <c r="G113" s="8">
        <v>0</v>
      </c>
      <c r="H113" s="11">
        <v>0</v>
      </c>
      <c r="I113" s="18">
        <f t="shared" si="8"/>
        <v>0</v>
      </c>
      <c r="J113" s="10">
        <f t="shared" si="6"/>
        <v>0</v>
      </c>
      <c r="K113" s="10">
        <v>0</v>
      </c>
      <c r="L113" s="10">
        <v>0</v>
      </c>
      <c r="M113" s="147">
        <f t="shared" si="10"/>
        <v>0</v>
      </c>
      <c r="N113" s="10">
        <f t="shared" si="7"/>
        <v>0</v>
      </c>
      <c r="O113" s="11"/>
    </row>
    <row r="114" spans="1:15">
      <c r="A114" s="9">
        <f t="shared" si="11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9"/>
        <v>1631.7</v>
      </c>
      <c r="G114" s="8">
        <v>23</v>
      </c>
      <c r="H114" s="11">
        <v>0</v>
      </c>
      <c r="I114" s="18">
        <f t="shared" si="8"/>
        <v>0</v>
      </c>
      <c r="J114" s="10">
        <f t="shared" si="6"/>
        <v>0</v>
      </c>
      <c r="K114" s="10">
        <v>0</v>
      </c>
      <c r="L114" s="10">
        <v>0</v>
      </c>
      <c r="M114" s="147">
        <f t="shared" si="10"/>
        <v>0</v>
      </c>
      <c r="N114" s="10">
        <f t="shared" si="7"/>
        <v>0</v>
      </c>
      <c r="O114" s="11">
        <f>N114/F114</f>
        <v>0</v>
      </c>
    </row>
    <row r="115" spans="1:15">
      <c r="A115" s="9">
        <f t="shared" si="11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9"/>
        <v>1506.1</v>
      </c>
      <c r="G115" s="8">
        <v>31</v>
      </c>
      <c r="H115" s="11">
        <v>0</v>
      </c>
      <c r="I115" s="18">
        <f t="shared" si="8"/>
        <v>0</v>
      </c>
      <c r="J115" s="10">
        <f t="shared" si="6"/>
        <v>0</v>
      </c>
      <c r="K115" s="10">
        <v>0</v>
      </c>
      <c r="L115" s="10">
        <v>0</v>
      </c>
      <c r="M115" s="147">
        <f t="shared" si="10"/>
        <v>0</v>
      </c>
      <c r="N115" s="10">
        <f t="shared" si="7"/>
        <v>0</v>
      </c>
      <c r="O115" s="11">
        <f>N115/F115</f>
        <v>0</v>
      </c>
    </row>
    <row r="116" spans="1:15">
      <c r="A116" s="9">
        <f t="shared" si="11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9"/>
        <v>2013.2</v>
      </c>
      <c r="G116" s="8">
        <v>44</v>
      </c>
      <c r="H116" s="11">
        <v>0</v>
      </c>
      <c r="I116" s="18">
        <f t="shared" si="8"/>
        <v>0</v>
      </c>
      <c r="J116" s="10">
        <f t="shared" si="6"/>
        <v>0</v>
      </c>
      <c r="K116" s="10">
        <v>0</v>
      </c>
      <c r="L116" s="10">
        <v>0</v>
      </c>
      <c r="M116" s="147">
        <f t="shared" si="10"/>
        <v>0</v>
      </c>
      <c r="N116" s="10">
        <f t="shared" si="7"/>
        <v>0</v>
      </c>
      <c r="O116" s="11">
        <f>N116/F116</f>
        <v>0</v>
      </c>
    </row>
    <row r="117" spans="1:15">
      <c r="A117" s="9">
        <f t="shared" si="11"/>
        <v>112</v>
      </c>
      <c r="B117" s="8" t="s">
        <v>430</v>
      </c>
      <c r="C117" s="8"/>
      <c r="D117" s="8"/>
      <c r="E117" s="8"/>
      <c r="F117" s="8">
        <f t="shared" si="9"/>
        <v>0</v>
      </c>
      <c r="G117" s="8">
        <v>0</v>
      </c>
      <c r="H117" s="11">
        <v>0</v>
      </c>
      <c r="I117" s="18">
        <f t="shared" si="8"/>
        <v>0</v>
      </c>
      <c r="J117" s="10">
        <f t="shared" si="6"/>
        <v>0</v>
      </c>
      <c r="K117" s="10">
        <v>0</v>
      </c>
      <c r="L117" s="10">
        <v>0</v>
      </c>
      <c r="M117" s="147">
        <f t="shared" si="10"/>
        <v>0</v>
      </c>
      <c r="N117" s="10">
        <f t="shared" si="7"/>
        <v>0</v>
      </c>
      <c r="O117" s="11"/>
    </row>
    <row r="118" spans="1:15">
      <c r="A118" s="9">
        <f t="shared" si="11"/>
        <v>113</v>
      </c>
      <c r="B118" s="8" t="s">
        <v>431</v>
      </c>
      <c r="C118" s="8"/>
      <c r="D118" s="8"/>
      <c r="E118" s="8"/>
      <c r="F118" s="8">
        <f t="shared" si="9"/>
        <v>0</v>
      </c>
      <c r="G118" s="8">
        <v>0</v>
      </c>
      <c r="H118" s="11">
        <v>0</v>
      </c>
      <c r="I118" s="18">
        <f t="shared" si="8"/>
        <v>0</v>
      </c>
      <c r="J118" s="10">
        <f t="shared" si="6"/>
        <v>0</v>
      </c>
      <c r="K118" s="10">
        <v>0</v>
      </c>
      <c r="L118" s="10">
        <v>0</v>
      </c>
      <c r="M118" s="147">
        <f t="shared" si="10"/>
        <v>0</v>
      </c>
      <c r="N118" s="10">
        <f t="shared" si="7"/>
        <v>0</v>
      </c>
      <c r="O118" s="11"/>
    </row>
    <row r="119" spans="1:15">
      <c r="A119" s="9">
        <f t="shared" si="11"/>
        <v>114</v>
      </c>
      <c r="B119" s="8" t="s">
        <v>432</v>
      </c>
      <c r="C119" s="8"/>
      <c r="D119" s="8"/>
      <c r="E119" s="8"/>
      <c r="F119" s="8">
        <f t="shared" si="9"/>
        <v>0</v>
      </c>
      <c r="G119" s="8">
        <v>0</v>
      </c>
      <c r="H119" s="11">
        <v>0</v>
      </c>
      <c r="I119" s="18">
        <f t="shared" si="8"/>
        <v>0</v>
      </c>
      <c r="J119" s="10">
        <f t="shared" si="6"/>
        <v>0</v>
      </c>
      <c r="K119" s="10">
        <v>0</v>
      </c>
      <c r="L119" s="10">
        <v>0</v>
      </c>
      <c r="M119" s="147">
        <f t="shared" si="10"/>
        <v>0</v>
      </c>
      <c r="N119" s="10">
        <f t="shared" si="7"/>
        <v>0</v>
      </c>
      <c r="O119" s="11"/>
    </row>
    <row r="120" spans="1:15">
      <c r="A120" s="9">
        <f t="shared" si="11"/>
        <v>115</v>
      </c>
      <c r="B120" s="8" t="s">
        <v>433</v>
      </c>
      <c r="C120" s="8"/>
      <c r="D120" s="8"/>
      <c r="E120" s="8"/>
      <c r="F120" s="8">
        <f t="shared" si="9"/>
        <v>0</v>
      </c>
      <c r="G120" s="8">
        <v>0</v>
      </c>
      <c r="H120" s="11">
        <v>0</v>
      </c>
      <c r="I120" s="18">
        <f t="shared" si="8"/>
        <v>0</v>
      </c>
      <c r="J120" s="10">
        <f t="shared" si="6"/>
        <v>0</v>
      </c>
      <c r="K120" s="10">
        <v>0</v>
      </c>
      <c r="L120" s="10">
        <v>0</v>
      </c>
      <c r="M120" s="147">
        <f t="shared" si="10"/>
        <v>0</v>
      </c>
      <c r="N120" s="10">
        <f t="shared" si="7"/>
        <v>0</v>
      </c>
      <c r="O120" s="11"/>
    </row>
    <row r="121" spans="1:15">
      <c r="A121" s="9">
        <f t="shared" si="11"/>
        <v>116</v>
      </c>
      <c r="B121" s="8" t="s">
        <v>434</v>
      </c>
      <c r="C121" s="8"/>
      <c r="D121" s="8"/>
      <c r="E121" s="8"/>
      <c r="F121" s="8">
        <f t="shared" si="9"/>
        <v>0</v>
      </c>
      <c r="G121" s="8">
        <v>0</v>
      </c>
      <c r="H121" s="11">
        <v>0</v>
      </c>
      <c r="I121" s="18">
        <f t="shared" si="8"/>
        <v>0</v>
      </c>
      <c r="J121" s="10">
        <f t="shared" si="6"/>
        <v>0</v>
      </c>
      <c r="K121" s="10">
        <v>0</v>
      </c>
      <c r="L121" s="10">
        <v>0</v>
      </c>
      <c r="M121" s="147">
        <f t="shared" si="10"/>
        <v>0</v>
      </c>
      <c r="N121" s="10">
        <f t="shared" si="7"/>
        <v>0</v>
      </c>
      <c r="O121" s="11"/>
    </row>
    <row r="122" spans="1:15">
      <c r="A122" s="9">
        <f t="shared" si="11"/>
        <v>117</v>
      </c>
      <c r="B122" s="8" t="s">
        <v>435</v>
      </c>
      <c r="C122" s="8"/>
      <c r="D122" s="8"/>
      <c r="E122" s="8"/>
      <c r="F122" s="8">
        <f t="shared" si="9"/>
        <v>0</v>
      </c>
      <c r="G122" s="8">
        <v>0</v>
      </c>
      <c r="H122" s="11">
        <v>0</v>
      </c>
      <c r="I122" s="18">
        <f t="shared" si="8"/>
        <v>0</v>
      </c>
      <c r="J122" s="10">
        <f t="shared" ref="J122:J183" si="12">I122*0.3677</f>
        <v>0</v>
      </c>
      <c r="K122" s="10">
        <v>0</v>
      </c>
      <c r="L122" s="10">
        <v>0</v>
      </c>
      <c r="M122" s="147">
        <f t="shared" si="10"/>
        <v>0</v>
      </c>
      <c r="N122" s="10">
        <f t="shared" ref="N122:N183" si="13">I122+J122+K122+M122</f>
        <v>0</v>
      </c>
      <c r="O122" s="11"/>
    </row>
    <row r="123" spans="1:15">
      <c r="A123" s="9">
        <f t="shared" si="11"/>
        <v>118</v>
      </c>
      <c r="B123" s="8" t="s">
        <v>436</v>
      </c>
      <c r="C123" s="8"/>
      <c r="D123" s="8"/>
      <c r="E123" s="8"/>
      <c r="F123" s="8">
        <f t="shared" si="9"/>
        <v>0</v>
      </c>
      <c r="G123" s="8">
        <v>0</v>
      </c>
      <c r="H123" s="11">
        <v>0</v>
      </c>
      <c r="I123" s="18">
        <f t="shared" si="8"/>
        <v>0</v>
      </c>
      <c r="J123" s="10">
        <f t="shared" si="12"/>
        <v>0</v>
      </c>
      <c r="K123" s="10">
        <v>0</v>
      </c>
      <c r="L123" s="10">
        <v>0</v>
      </c>
      <c r="M123" s="147">
        <f t="shared" si="10"/>
        <v>0</v>
      </c>
      <c r="N123" s="10">
        <f t="shared" si="13"/>
        <v>0</v>
      </c>
      <c r="O123" s="11"/>
    </row>
    <row r="124" spans="1:15">
      <c r="A124" s="9">
        <f t="shared" si="11"/>
        <v>119</v>
      </c>
      <c r="B124" s="8" t="s">
        <v>437</v>
      </c>
      <c r="C124" s="8"/>
      <c r="D124" s="8"/>
      <c r="E124" s="8"/>
      <c r="F124" s="8">
        <f t="shared" si="9"/>
        <v>0</v>
      </c>
      <c r="G124" s="8">
        <v>0</v>
      </c>
      <c r="H124" s="11">
        <v>0</v>
      </c>
      <c r="I124" s="18">
        <f t="shared" si="8"/>
        <v>0</v>
      </c>
      <c r="J124" s="10">
        <f t="shared" si="12"/>
        <v>0</v>
      </c>
      <c r="K124" s="10">
        <v>0</v>
      </c>
      <c r="L124" s="10">
        <v>0</v>
      </c>
      <c r="M124" s="147">
        <f t="shared" si="10"/>
        <v>0</v>
      </c>
      <c r="N124" s="10">
        <f t="shared" si="13"/>
        <v>0</v>
      </c>
      <c r="O124" s="11"/>
    </row>
    <row r="125" spans="1:15">
      <c r="A125" s="9">
        <f t="shared" si="11"/>
        <v>120</v>
      </c>
      <c r="B125" s="8" t="s">
        <v>438</v>
      </c>
      <c r="C125" s="8"/>
      <c r="D125" s="8"/>
      <c r="E125" s="8"/>
      <c r="F125" s="8">
        <f t="shared" si="9"/>
        <v>0</v>
      </c>
      <c r="G125" s="8">
        <v>0</v>
      </c>
      <c r="H125" s="11">
        <v>0</v>
      </c>
      <c r="I125" s="18">
        <f t="shared" si="8"/>
        <v>0</v>
      </c>
      <c r="J125" s="10">
        <f t="shared" si="12"/>
        <v>0</v>
      </c>
      <c r="K125" s="10">
        <v>0</v>
      </c>
      <c r="L125" s="10">
        <v>0</v>
      </c>
      <c r="M125" s="147">
        <f t="shared" si="10"/>
        <v>0</v>
      </c>
      <c r="N125" s="10">
        <f t="shared" si="13"/>
        <v>0</v>
      </c>
      <c r="O125" s="11"/>
    </row>
    <row r="126" spans="1:15">
      <c r="A126" s="9">
        <f t="shared" si="11"/>
        <v>121</v>
      </c>
      <c r="B126" s="8" t="s">
        <v>439</v>
      </c>
      <c r="C126" s="8"/>
      <c r="D126" s="8"/>
      <c r="E126" s="8"/>
      <c r="F126" s="8">
        <f t="shared" si="9"/>
        <v>0</v>
      </c>
      <c r="G126" s="8">
        <v>0</v>
      </c>
      <c r="H126" s="11">
        <v>0</v>
      </c>
      <c r="I126" s="18">
        <f t="shared" si="8"/>
        <v>0</v>
      </c>
      <c r="J126" s="10">
        <f t="shared" si="12"/>
        <v>0</v>
      </c>
      <c r="K126" s="10">
        <v>0</v>
      </c>
      <c r="L126" s="10">
        <v>0</v>
      </c>
      <c r="M126" s="147">
        <f t="shared" si="10"/>
        <v>0</v>
      </c>
      <c r="N126" s="10">
        <f t="shared" si="13"/>
        <v>0</v>
      </c>
      <c r="O126" s="11"/>
    </row>
    <row r="127" spans="1:15">
      <c r="A127" s="9">
        <f t="shared" si="11"/>
        <v>122</v>
      </c>
      <c r="B127" s="8" t="s">
        <v>440</v>
      </c>
      <c r="C127" s="8"/>
      <c r="D127" s="8"/>
      <c r="E127" s="8"/>
      <c r="F127" s="8">
        <f t="shared" si="9"/>
        <v>0</v>
      </c>
      <c r="G127" s="8">
        <v>0</v>
      </c>
      <c r="H127" s="11">
        <v>0</v>
      </c>
      <c r="I127" s="18">
        <f t="shared" si="8"/>
        <v>0</v>
      </c>
      <c r="J127" s="10">
        <f t="shared" si="12"/>
        <v>0</v>
      </c>
      <c r="K127" s="10">
        <v>0</v>
      </c>
      <c r="L127" s="10">
        <v>0</v>
      </c>
      <c r="M127" s="147">
        <f t="shared" si="10"/>
        <v>0</v>
      </c>
      <c r="N127" s="10">
        <f t="shared" si="13"/>
        <v>0</v>
      </c>
      <c r="O127" s="11"/>
    </row>
    <row r="128" spans="1:15">
      <c r="A128" s="9">
        <f t="shared" si="11"/>
        <v>123</v>
      </c>
      <c r="B128" s="8" t="s">
        <v>441</v>
      </c>
      <c r="C128" s="8"/>
      <c r="D128" s="8"/>
      <c r="E128" s="8"/>
      <c r="F128" s="8">
        <f t="shared" si="9"/>
        <v>0</v>
      </c>
      <c r="G128" s="8">
        <v>0</v>
      </c>
      <c r="H128" s="11">
        <v>0</v>
      </c>
      <c r="I128" s="18">
        <f t="shared" si="8"/>
        <v>0</v>
      </c>
      <c r="J128" s="10">
        <f t="shared" si="12"/>
        <v>0</v>
      </c>
      <c r="K128" s="10">
        <v>0</v>
      </c>
      <c r="L128" s="10">
        <v>0</v>
      </c>
      <c r="M128" s="147">
        <f t="shared" si="10"/>
        <v>0</v>
      </c>
      <c r="N128" s="10">
        <f t="shared" si="13"/>
        <v>0</v>
      </c>
      <c r="O128" s="11"/>
    </row>
    <row r="129" spans="1:15">
      <c r="A129" s="9">
        <f t="shared" si="11"/>
        <v>124</v>
      </c>
      <c r="B129" s="8" t="s">
        <v>442</v>
      </c>
      <c r="C129" s="8"/>
      <c r="D129" s="8"/>
      <c r="E129" s="8"/>
      <c r="F129" s="8">
        <f t="shared" si="9"/>
        <v>0</v>
      </c>
      <c r="G129" s="8">
        <v>0</v>
      </c>
      <c r="H129" s="11">
        <v>0</v>
      </c>
      <c r="I129" s="18">
        <f t="shared" si="8"/>
        <v>0</v>
      </c>
      <c r="J129" s="10">
        <f t="shared" si="12"/>
        <v>0</v>
      </c>
      <c r="K129" s="10">
        <v>0</v>
      </c>
      <c r="L129" s="10">
        <v>0</v>
      </c>
      <c r="M129" s="147">
        <f t="shared" si="10"/>
        <v>0</v>
      </c>
      <c r="N129" s="10">
        <f t="shared" si="13"/>
        <v>0</v>
      </c>
      <c r="O129" s="11"/>
    </row>
    <row r="130" spans="1:15">
      <c r="A130" s="9">
        <f t="shared" si="11"/>
        <v>125</v>
      </c>
      <c r="B130" s="8" t="s">
        <v>443</v>
      </c>
      <c r="C130" s="8"/>
      <c r="D130" s="8"/>
      <c r="E130" s="8"/>
      <c r="F130" s="8">
        <f t="shared" si="9"/>
        <v>0</v>
      </c>
      <c r="G130" s="8">
        <v>0</v>
      </c>
      <c r="H130" s="11">
        <v>0</v>
      </c>
      <c r="I130" s="18">
        <f t="shared" si="8"/>
        <v>0</v>
      </c>
      <c r="J130" s="10">
        <f t="shared" si="12"/>
        <v>0</v>
      </c>
      <c r="K130" s="10">
        <v>0</v>
      </c>
      <c r="L130" s="10">
        <v>0</v>
      </c>
      <c r="M130" s="147">
        <f t="shared" si="10"/>
        <v>0</v>
      </c>
      <c r="N130" s="10">
        <f t="shared" si="13"/>
        <v>0</v>
      </c>
      <c r="O130" s="11"/>
    </row>
    <row r="131" spans="1:15">
      <c r="A131" s="9">
        <f t="shared" si="11"/>
        <v>126</v>
      </c>
      <c r="B131" s="8" t="s">
        <v>444</v>
      </c>
      <c r="C131" s="8"/>
      <c r="D131" s="8"/>
      <c r="E131" s="8"/>
      <c r="F131" s="8">
        <f t="shared" si="9"/>
        <v>0</v>
      </c>
      <c r="G131" s="8">
        <v>0</v>
      </c>
      <c r="H131" s="11">
        <v>0</v>
      </c>
      <c r="I131" s="18">
        <f t="shared" si="8"/>
        <v>0</v>
      </c>
      <c r="J131" s="10">
        <f t="shared" si="12"/>
        <v>0</v>
      </c>
      <c r="K131" s="10">
        <v>0</v>
      </c>
      <c r="L131" s="10">
        <v>0</v>
      </c>
      <c r="M131" s="147">
        <f t="shared" si="10"/>
        <v>0</v>
      </c>
      <c r="N131" s="10">
        <f t="shared" si="13"/>
        <v>0</v>
      </c>
      <c r="O131" s="11"/>
    </row>
    <row r="132" spans="1:15">
      <c r="A132" s="9">
        <f t="shared" si="11"/>
        <v>127</v>
      </c>
      <c r="B132" s="8" t="s">
        <v>445</v>
      </c>
      <c r="C132" s="8"/>
      <c r="D132" s="8"/>
      <c r="E132" s="8"/>
      <c r="F132" s="8">
        <f t="shared" si="9"/>
        <v>0</v>
      </c>
      <c r="G132" s="8">
        <v>0</v>
      </c>
      <c r="H132" s="11">
        <v>0</v>
      </c>
      <c r="I132" s="18">
        <f t="shared" ref="I132:I195" si="14">H132*$I$2</f>
        <v>0</v>
      </c>
      <c r="J132" s="10">
        <f t="shared" si="12"/>
        <v>0</v>
      </c>
      <c r="K132" s="10">
        <v>0</v>
      </c>
      <c r="L132" s="10">
        <v>0</v>
      </c>
      <c r="M132" s="147">
        <f t="shared" si="10"/>
        <v>0</v>
      </c>
      <c r="N132" s="10">
        <f t="shared" si="13"/>
        <v>0</v>
      </c>
      <c r="O132" s="11"/>
    </row>
    <row r="133" spans="1:15">
      <c r="A133" s="9">
        <f t="shared" si="11"/>
        <v>128</v>
      </c>
      <c r="B133" s="8" t="s">
        <v>446</v>
      </c>
      <c r="C133" s="8"/>
      <c r="D133" s="8"/>
      <c r="E133" s="8"/>
      <c r="F133" s="8">
        <f t="shared" ref="F133:F196" si="15">C133+D133+E133</f>
        <v>0</v>
      </c>
      <c r="G133" s="8">
        <v>0</v>
      </c>
      <c r="H133" s="11">
        <v>0</v>
      </c>
      <c r="I133" s="18">
        <f t="shared" si="14"/>
        <v>0</v>
      </c>
      <c r="J133" s="10">
        <f t="shared" si="12"/>
        <v>0</v>
      </c>
      <c r="K133" s="10">
        <v>0</v>
      </c>
      <c r="L133" s="10">
        <v>0</v>
      </c>
      <c r="M133" s="147">
        <f t="shared" ref="M133:M196" si="16">L133*$M$2</f>
        <v>0</v>
      </c>
      <c r="N133" s="10">
        <f t="shared" si="13"/>
        <v>0</v>
      </c>
      <c r="O133" s="11"/>
    </row>
    <row r="134" spans="1:15">
      <c r="A134" s="9">
        <f t="shared" si="11"/>
        <v>129</v>
      </c>
      <c r="B134" s="8" t="s">
        <v>447</v>
      </c>
      <c r="C134" s="8"/>
      <c r="D134" s="8"/>
      <c r="E134" s="8"/>
      <c r="F134" s="8">
        <f t="shared" si="15"/>
        <v>0</v>
      </c>
      <c r="G134" s="8">
        <v>0</v>
      </c>
      <c r="H134" s="11">
        <v>0</v>
      </c>
      <c r="I134" s="18">
        <f t="shared" si="14"/>
        <v>0</v>
      </c>
      <c r="J134" s="10">
        <f t="shared" si="12"/>
        <v>0</v>
      </c>
      <c r="K134" s="10">
        <v>0</v>
      </c>
      <c r="L134" s="10">
        <v>0</v>
      </c>
      <c r="M134" s="147">
        <f t="shared" si="16"/>
        <v>0</v>
      </c>
      <c r="N134" s="10">
        <f t="shared" si="13"/>
        <v>0</v>
      </c>
      <c r="O134" s="11"/>
    </row>
    <row r="135" spans="1:15">
      <c r="A135" s="9">
        <f t="shared" si="11"/>
        <v>130</v>
      </c>
      <c r="B135" s="8" t="s">
        <v>448</v>
      </c>
      <c r="C135" s="8"/>
      <c r="D135" s="8"/>
      <c r="E135" s="8"/>
      <c r="F135" s="8">
        <f t="shared" si="15"/>
        <v>0</v>
      </c>
      <c r="G135" s="8">
        <v>0</v>
      </c>
      <c r="H135" s="11">
        <v>0</v>
      </c>
      <c r="I135" s="18">
        <f t="shared" si="14"/>
        <v>0</v>
      </c>
      <c r="J135" s="10">
        <f t="shared" si="12"/>
        <v>0</v>
      </c>
      <c r="K135" s="10">
        <v>0</v>
      </c>
      <c r="L135" s="10">
        <v>0</v>
      </c>
      <c r="M135" s="147">
        <f t="shared" si="16"/>
        <v>0</v>
      </c>
      <c r="N135" s="10">
        <f t="shared" si="13"/>
        <v>0</v>
      </c>
      <c r="O135" s="11"/>
    </row>
    <row r="136" spans="1:15">
      <c r="A136" s="9">
        <f t="shared" ref="A136:A199" si="17">A135+1</f>
        <v>131</v>
      </c>
      <c r="B136" s="8" t="s">
        <v>449</v>
      </c>
      <c r="C136" s="8"/>
      <c r="D136" s="8"/>
      <c r="E136" s="8"/>
      <c r="F136" s="8">
        <f t="shared" si="15"/>
        <v>0</v>
      </c>
      <c r="G136" s="8">
        <v>0</v>
      </c>
      <c r="H136" s="11">
        <v>0</v>
      </c>
      <c r="I136" s="18">
        <f t="shared" si="14"/>
        <v>0</v>
      </c>
      <c r="J136" s="10">
        <f t="shared" si="12"/>
        <v>0</v>
      </c>
      <c r="K136" s="10">
        <v>0</v>
      </c>
      <c r="L136" s="10">
        <v>0</v>
      </c>
      <c r="M136" s="147">
        <f t="shared" si="16"/>
        <v>0</v>
      </c>
      <c r="N136" s="10">
        <f t="shared" si="13"/>
        <v>0</v>
      </c>
      <c r="O136" s="11"/>
    </row>
    <row r="137" spans="1:15">
      <c r="A137" s="9">
        <f t="shared" si="17"/>
        <v>132</v>
      </c>
      <c r="B137" s="8" t="s">
        <v>450</v>
      </c>
      <c r="C137" s="8"/>
      <c r="D137" s="8"/>
      <c r="E137" s="8"/>
      <c r="F137" s="8">
        <f t="shared" si="15"/>
        <v>0</v>
      </c>
      <c r="G137" s="8">
        <v>0</v>
      </c>
      <c r="H137" s="11">
        <v>0</v>
      </c>
      <c r="I137" s="18">
        <f t="shared" si="14"/>
        <v>0</v>
      </c>
      <c r="J137" s="10">
        <f t="shared" si="12"/>
        <v>0</v>
      </c>
      <c r="K137" s="10">
        <v>0</v>
      </c>
      <c r="L137" s="10">
        <v>0</v>
      </c>
      <c r="M137" s="147">
        <f t="shared" si="16"/>
        <v>0</v>
      </c>
      <c r="N137" s="10">
        <f t="shared" si="13"/>
        <v>0</v>
      </c>
      <c r="O137" s="11"/>
    </row>
    <row r="138" spans="1:15">
      <c r="A138" s="9">
        <f t="shared" si="17"/>
        <v>133</v>
      </c>
      <c r="B138" s="8" t="s">
        <v>451</v>
      </c>
      <c r="C138" s="8"/>
      <c r="D138" s="8"/>
      <c r="E138" s="8"/>
      <c r="F138" s="8">
        <f t="shared" si="15"/>
        <v>0</v>
      </c>
      <c r="G138" s="8">
        <v>0</v>
      </c>
      <c r="H138" s="11">
        <v>0</v>
      </c>
      <c r="I138" s="18">
        <f t="shared" si="14"/>
        <v>0</v>
      </c>
      <c r="J138" s="10">
        <f t="shared" si="12"/>
        <v>0</v>
      </c>
      <c r="K138" s="10">
        <v>0</v>
      </c>
      <c r="L138" s="10">
        <v>0</v>
      </c>
      <c r="M138" s="147">
        <f t="shared" si="16"/>
        <v>0</v>
      </c>
      <c r="N138" s="10">
        <f t="shared" si="13"/>
        <v>0</v>
      </c>
      <c r="O138" s="11"/>
    </row>
    <row r="139" spans="1:15">
      <c r="A139" s="9">
        <f t="shared" si="17"/>
        <v>134</v>
      </c>
      <c r="B139" s="8" t="s">
        <v>452</v>
      </c>
      <c r="C139" s="8"/>
      <c r="D139" s="8"/>
      <c r="E139" s="8"/>
      <c r="F139" s="8">
        <f t="shared" si="15"/>
        <v>0</v>
      </c>
      <c r="G139" s="8">
        <v>0</v>
      </c>
      <c r="H139" s="11">
        <v>0</v>
      </c>
      <c r="I139" s="18">
        <f t="shared" si="14"/>
        <v>0</v>
      </c>
      <c r="J139" s="10">
        <f t="shared" si="12"/>
        <v>0</v>
      </c>
      <c r="K139" s="10">
        <v>0</v>
      </c>
      <c r="L139" s="10">
        <v>0</v>
      </c>
      <c r="M139" s="147">
        <f t="shared" si="16"/>
        <v>0</v>
      </c>
      <c r="N139" s="10">
        <f t="shared" si="13"/>
        <v>0</v>
      </c>
      <c r="O139" s="11"/>
    </row>
    <row r="140" spans="1:15">
      <c r="A140" s="9">
        <f t="shared" si="17"/>
        <v>135</v>
      </c>
      <c r="B140" s="8" t="s">
        <v>453</v>
      </c>
      <c r="C140" s="8"/>
      <c r="D140" s="8"/>
      <c r="E140" s="8"/>
      <c r="F140" s="8">
        <f t="shared" si="15"/>
        <v>0</v>
      </c>
      <c r="G140" s="8">
        <v>0</v>
      </c>
      <c r="H140" s="11">
        <v>0</v>
      </c>
      <c r="I140" s="18">
        <f t="shared" si="14"/>
        <v>0</v>
      </c>
      <c r="J140" s="10">
        <f t="shared" si="12"/>
        <v>0</v>
      </c>
      <c r="K140" s="10">
        <v>0</v>
      </c>
      <c r="L140" s="10">
        <v>0</v>
      </c>
      <c r="M140" s="147">
        <f t="shared" si="16"/>
        <v>0</v>
      </c>
      <c r="N140" s="10">
        <f t="shared" si="13"/>
        <v>0</v>
      </c>
      <c r="O140" s="11"/>
    </row>
    <row r="141" spans="1:15">
      <c r="A141" s="9">
        <f t="shared" si="17"/>
        <v>136</v>
      </c>
      <c r="B141" s="8" t="s">
        <v>454</v>
      </c>
      <c r="C141" s="8"/>
      <c r="D141" s="8"/>
      <c r="E141" s="8"/>
      <c r="F141" s="8">
        <f t="shared" si="15"/>
        <v>0</v>
      </c>
      <c r="G141" s="8">
        <v>0</v>
      </c>
      <c r="H141" s="11">
        <v>0</v>
      </c>
      <c r="I141" s="18">
        <f t="shared" si="14"/>
        <v>0</v>
      </c>
      <c r="J141" s="10">
        <f t="shared" si="12"/>
        <v>0</v>
      </c>
      <c r="K141" s="10">
        <v>0</v>
      </c>
      <c r="L141" s="10">
        <v>0</v>
      </c>
      <c r="M141" s="147">
        <f t="shared" si="16"/>
        <v>0</v>
      </c>
      <c r="N141" s="10">
        <f t="shared" si="13"/>
        <v>0</v>
      </c>
      <c r="O141" s="11"/>
    </row>
    <row r="142" spans="1:15">
      <c r="A142" s="9">
        <f t="shared" si="17"/>
        <v>137</v>
      </c>
      <c r="B142" s="8" t="s">
        <v>455</v>
      </c>
      <c r="C142" s="8"/>
      <c r="D142" s="8"/>
      <c r="E142" s="8"/>
      <c r="F142" s="8">
        <f t="shared" si="15"/>
        <v>0</v>
      </c>
      <c r="G142" s="8">
        <v>0</v>
      </c>
      <c r="H142" s="11">
        <v>0</v>
      </c>
      <c r="I142" s="18">
        <f t="shared" si="14"/>
        <v>0</v>
      </c>
      <c r="J142" s="10">
        <f t="shared" si="12"/>
        <v>0</v>
      </c>
      <c r="K142" s="10">
        <v>0</v>
      </c>
      <c r="L142" s="10">
        <v>0</v>
      </c>
      <c r="M142" s="147">
        <f t="shared" si="16"/>
        <v>0</v>
      </c>
      <c r="N142" s="10">
        <f t="shared" si="13"/>
        <v>0</v>
      </c>
      <c r="O142" s="11"/>
    </row>
    <row r="143" spans="1:15">
      <c r="A143" s="9">
        <f t="shared" si="17"/>
        <v>138</v>
      </c>
      <c r="B143" s="8" t="s">
        <v>456</v>
      </c>
      <c r="C143" s="8"/>
      <c r="D143" s="8"/>
      <c r="E143" s="8"/>
      <c r="F143" s="8">
        <f t="shared" si="15"/>
        <v>0</v>
      </c>
      <c r="G143" s="8">
        <v>0</v>
      </c>
      <c r="H143" s="11">
        <v>0</v>
      </c>
      <c r="I143" s="18">
        <f t="shared" si="14"/>
        <v>0</v>
      </c>
      <c r="J143" s="10">
        <f t="shared" si="12"/>
        <v>0</v>
      </c>
      <c r="K143" s="10">
        <v>0</v>
      </c>
      <c r="L143" s="10">
        <v>0</v>
      </c>
      <c r="M143" s="147">
        <f t="shared" si="16"/>
        <v>0</v>
      </c>
      <c r="N143" s="10">
        <f t="shared" si="13"/>
        <v>0</v>
      </c>
      <c r="O143" s="11"/>
    </row>
    <row r="144" spans="1:15">
      <c r="A144" s="9">
        <f t="shared" si="17"/>
        <v>139</v>
      </c>
      <c r="B144" s="8" t="s">
        <v>457</v>
      </c>
      <c r="C144" s="8"/>
      <c r="D144" s="8"/>
      <c r="E144" s="8"/>
      <c r="F144" s="8">
        <f t="shared" si="15"/>
        <v>0</v>
      </c>
      <c r="G144" s="8">
        <v>0</v>
      </c>
      <c r="H144" s="11">
        <v>0</v>
      </c>
      <c r="I144" s="18">
        <f t="shared" si="14"/>
        <v>0</v>
      </c>
      <c r="J144" s="10">
        <f t="shared" si="12"/>
        <v>0</v>
      </c>
      <c r="K144" s="10">
        <v>0</v>
      </c>
      <c r="L144" s="10">
        <v>0</v>
      </c>
      <c r="M144" s="147">
        <f t="shared" si="16"/>
        <v>0</v>
      </c>
      <c r="N144" s="10">
        <f t="shared" si="13"/>
        <v>0</v>
      </c>
      <c r="O144" s="11"/>
    </row>
    <row r="145" spans="1:15">
      <c r="A145" s="9">
        <f t="shared" si="17"/>
        <v>140</v>
      </c>
      <c r="B145" s="8" t="s">
        <v>458</v>
      </c>
      <c r="C145" s="8"/>
      <c r="D145" s="8"/>
      <c r="E145" s="8"/>
      <c r="F145" s="8">
        <f t="shared" si="15"/>
        <v>0</v>
      </c>
      <c r="G145" s="8">
        <v>0</v>
      </c>
      <c r="H145" s="11">
        <v>0</v>
      </c>
      <c r="I145" s="18">
        <f t="shared" si="14"/>
        <v>0</v>
      </c>
      <c r="J145" s="10">
        <f t="shared" si="12"/>
        <v>0</v>
      </c>
      <c r="K145" s="10">
        <v>0</v>
      </c>
      <c r="L145" s="10">
        <v>0</v>
      </c>
      <c r="M145" s="147">
        <f t="shared" si="16"/>
        <v>0</v>
      </c>
      <c r="N145" s="10">
        <f t="shared" si="13"/>
        <v>0</v>
      </c>
      <c r="O145" s="11"/>
    </row>
    <row r="146" spans="1:15">
      <c r="A146" s="9">
        <f t="shared" si="17"/>
        <v>141</v>
      </c>
      <c r="B146" s="8" t="s">
        <v>459</v>
      </c>
      <c r="C146" s="8"/>
      <c r="D146" s="8"/>
      <c r="E146" s="8"/>
      <c r="F146" s="8">
        <f t="shared" si="15"/>
        <v>0</v>
      </c>
      <c r="G146" s="8">
        <v>0</v>
      </c>
      <c r="H146" s="11">
        <v>0</v>
      </c>
      <c r="I146" s="18">
        <f t="shared" si="14"/>
        <v>0</v>
      </c>
      <c r="J146" s="10">
        <f t="shared" si="12"/>
        <v>0</v>
      </c>
      <c r="K146" s="10">
        <v>0</v>
      </c>
      <c r="L146" s="10">
        <v>0</v>
      </c>
      <c r="M146" s="147">
        <f t="shared" si="16"/>
        <v>0</v>
      </c>
      <c r="N146" s="10">
        <f t="shared" si="13"/>
        <v>0</v>
      </c>
      <c r="O146" s="11"/>
    </row>
    <row r="147" spans="1:15">
      <c r="A147" s="9">
        <f t="shared" si="17"/>
        <v>142</v>
      </c>
      <c r="B147" s="8" t="s">
        <v>460</v>
      </c>
      <c r="C147" s="8"/>
      <c r="D147" s="8"/>
      <c r="E147" s="8"/>
      <c r="F147" s="8">
        <f t="shared" si="15"/>
        <v>0</v>
      </c>
      <c r="G147" s="8">
        <v>0</v>
      </c>
      <c r="H147" s="11">
        <v>0</v>
      </c>
      <c r="I147" s="18">
        <f t="shared" si="14"/>
        <v>0</v>
      </c>
      <c r="J147" s="10">
        <f t="shared" si="12"/>
        <v>0</v>
      </c>
      <c r="K147" s="10">
        <v>0</v>
      </c>
      <c r="L147" s="10">
        <v>0</v>
      </c>
      <c r="M147" s="147">
        <f t="shared" si="16"/>
        <v>0</v>
      </c>
      <c r="N147" s="10">
        <f t="shared" si="13"/>
        <v>0</v>
      </c>
      <c r="O147" s="11"/>
    </row>
    <row r="148" spans="1:15">
      <c r="A148" s="9">
        <f t="shared" si="17"/>
        <v>143</v>
      </c>
      <c r="B148" s="8" t="s">
        <v>461</v>
      </c>
      <c r="C148" s="8"/>
      <c r="D148" s="8"/>
      <c r="E148" s="8"/>
      <c r="F148" s="8">
        <f t="shared" si="15"/>
        <v>0</v>
      </c>
      <c r="G148" s="8">
        <v>0</v>
      </c>
      <c r="H148" s="11">
        <v>0</v>
      </c>
      <c r="I148" s="18">
        <f t="shared" si="14"/>
        <v>0</v>
      </c>
      <c r="J148" s="10">
        <f t="shared" si="12"/>
        <v>0</v>
      </c>
      <c r="K148" s="10">
        <v>0</v>
      </c>
      <c r="L148" s="10">
        <v>0</v>
      </c>
      <c r="M148" s="147">
        <f t="shared" si="16"/>
        <v>0</v>
      </c>
      <c r="N148" s="10">
        <f t="shared" si="13"/>
        <v>0</v>
      </c>
      <c r="O148" s="11"/>
    </row>
    <row r="149" spans="1:15">
      <c r="A149" s="9">
        <f t="shared" si="17"/>
        <v>144</v>
      </c>
      <c r="B149" s="8" t="s">
        <v>462</v>
      </c>
      <c r="C149" s="8"/>
      <c r="D149" s="8"/>
      <c r="E149" s="8"/>
      <c r="F149" s="8">
        <f t="shared" si="15"/>
        <v>0</v>
      </c>
      <c r="G149" s="8">
        <v>0</v>
      </c>
      <c r="H149" s="11">
        <v>0</v>
      </c>
      <c r="I149" s="18">
        <f t="shared" si="14"/>
        <v>0</v>
      </c>
      <c r="J149" s="10">
        <f t="shared" si="12"/>
        <v>0</v>
      </c>
      <c r="K149" s="10">
        <v>0</v>
      </c>
      <c r="L149" s="10">
        <v>0</v>
      </c>
      <c r="M149" s="147">
        <f t="shared" si="16"/>
        <v>0</v>
      </c>
      <c r="N149" s="10">
        <f t="shared" si="13"/>
        <v>0</v>
      </c>
      <c r="O149" s="11"/>
    </row>
    <row r="150" spans="1:15">
      <c r="A150" s="9">
        <f t="shared" si="17"/>
        <v>145</v>
      </c>
      <c r="B150" s="8" t="s">
        <v>463</v>
      </c>
      <c r="C150" s="8"/>
      <c r="D150" s="8"/>
      <c r="E150" s="8"/>
      <c r="F150" s="8">
        <f t="shared" si="15"/>
        <v>0</v>
      </c>
      <c r="G150" s="8">
        <v>0</v>
      </c>
      <c r="H150" s="11">
        <v>0</v>
      </c>
      <c r="I150" s="18">
        <f t="shared" si="14"/>
        <v>0</v>
      </c>
      <c r="J150" s="10">
        <f t="shared" si="12"/>
        <v>0</v>
      </c>
      <c r="K150" s="10">
        <v>0</v>
      </c>
      <c r="L150" s="10">
        <v>0</v>
      </c>
      <c r="M150" s="147">
        <f t="shared" si="16"/>
        <v>0</v>
      </c>
      <c r="N150" s="10">
        <f t="shared" si="13"/>
        <v>0</v>
      </c>
      <c r="O150" s="11"/>
    </row>
    <row r="151" spans="1:15">
      <c r="A151" s="9">
        <f t="shared" si="17"/>
        <v>146</v>
      </c>
      <c r="B151" s="8" t="s">
        <v>464</v>
      </c>
      <c r="C151" s="8"/>
      <c r="D151" s="8"/>
      <c r="E151" s="8"/>
      <c r="F151" s="8">
        <f t="shared" si="15"/>
        <v>0</v>
      </c>
      <c r="G151" s="8">
        <v>0</v>
      </c>
      <c r="H151" s="11">
        <v>0</v>
      </c>
      <c r="I151" s="18">
        <f t="shared" si="14"/>
        <v>0</v>
      </c>
      <c r="J151" s="10">
        <f t="shared" si="12"/>
        <v>0</v>
      </c>
      <c r="K151" s="10">
        <v>0</v>
      </c>
      <c r="L151" s="10">
        <v>0</v>
      </c>
      <c r="M151" s="147">
        <f t="shared" si="16"/>
        <v>0</v>
      </c>
      <c r="N151" s="10">
        <f t="shared" si="13"/>
        <v>0</v>
      </c>
      <c r="O151" s="11"/>
    </row>
    <row r="152" spans="1:15">
      <c r="A152" s="9">
        <f t="shared" si="17"/>
        <v>147</v>
      </c>
      <c r="B152" s="8" t="s">
        <v>465</v>
      </c>
      <c r="C152" s="8"/>
      <c r="D152" s="8"/>
      <c r="E152" s="8"/>
      <c r="F152" s="8">
        <f t="shared" si="15"/>
        <v>0</v>
      </c>
      <c r="G152" s="8">
        <v>0</v>
      </c>
      <c r="H152" s="11">
        <v>0</v>
      </c>
      <c r="I152" s="18">
        <f t="shared" si="14"/>
        <v>0</v>
      </c>
      <c r="J152" s="10">
        <f t="shared" si="12"/>
        <v>0</v>
      </c>
      <c r="K152" s="10">
        <v>0</v>
      </c>
      <c r="L152" s="10">
        <v>0</v>
      </c>
      <c r="M152" s="147">
        <f t="shared" si="16"/>
        <v>0</v>
      </c>
      <c r="N152" s="10">
        <f t="shared" si="13"/>
        <v>0</v>
      </c>
      <c r="O152" s="11"/>
    </row>
    <row r="153" spans="1:15">
      <c r="A153" s="9">
        <f t="shared" si="17"/>
        <v>148</v>
      </c>
      <c r="B153" s="8" t="s">
        <v>466</v>
      </c>
      <c r="C153" s="8"/>
      <c r="D153" s="8"/>
      <c r="E153" s="8"/>
      <c r="F153" s="8">
        <f t="shared" si="15"/>
        <v>0</v>
      </c>
      <c r="G153" s="8">
        <v>0</v>
      </c>
      <c r="H153" s="11">
        <v>0</v>
      </c>
      <c r="I153" s="18">
        <f t="shared" si="14"/>
        <v>0</v>
      </c>
      <c r="J153" s="10">
        <f t="shared" si="12"/>
        <v>0</v>
      </c>
      <c r="K153" s="10">
        <v>0</v>
      </c>
      <c r="L153" s="10">
        <v>0</v>
      </c>
      <c r="M153" s="147">
        <f t="shared" si="16"/>
        <v>0</v>
      </c>
      <c r="N153" s="10">
        <f t="shared" si="13"/>
        <v>0</v>
      </c>
      <c r="O153" s="11"/>
    </row>
    <row r="154" spans="1:15">
      <c r="A154" s="9">
        <f t="shared" si="17"/>
        <v>149</v>
      </c>
      <c r="B154" s="8" t="s">
        <v>467</v>
      </c>
      <c r="C154" s="8"/>
      <c r="D154" s="8"/>
      <c r="E154" s="8"/>
      <c r="F154" s="8">
        <f t="shared" si="15"/>
        <v>0</v>
      </c>
      <c r="G154" s="8">
        <v>0</v>
      </c>
      <c r="H154" s="11">
        <v>0</v>
      </c>
      <c r="I154" s="18">
        <f t="shared" si="14"/>
        <v>0</v>
      </c>
      <c r="J154" s="10">
        <f t="shared" si="12"/>
        <v>0</v>
      </c>
      <c r="K154" s="10">
        <v>0</v>
      </c>
      <c r="L154" s="10">
        <v>0</v>
      </c>
      <c r="M154" s="147">
        <f t="shared" si="16"/>
        <v>0</v>
      </c>
      <c r="N154" s="10">
        <f t="shared" si="13"/>
        <v>0</v>
      </c>
      <c r="O154" s="11"/>
    </row>
    <row r="155" spans="1:15">
      <c r="A155" s="9">
        <f t="shared" si="17"/>
        <v>150</v>
      </c>
      <c r="B155" s="8" t="s">
        <v>468</v>
      </c>
      <c r="C155" s="8"/>
      <c r="D155" s="8"/>
      <c r="E155" s="8"/>
      <c r="F155" s="8">
        <f t="shared" si="15"/>
        <v>0</v>
      </c>
      <c r="G155" s="8">
        <v>0</v>
      </c>
      <c r="H155" s="11">
        <v>0</v>
      </c>
      <c r="I155" s="18">
        <f t="shared" si="14"/>
        <v>0</v>
      </c>
      <c r="J155" s="10">
        <f t="shared" si="12"/>
        <v>0</v>
      </c>
      <c r="K155" s="10">
        <v>0</v>
      </c>
      <c r="L155" s="10">
        <v>0</v>
      </c>
      <c r="M155" s="147">
        <f t="shared" si="16"/>
        <v>0</v>
      </c>
      <c r="N155" s="10">
        <f t="shared" si="13"/>
        <v>0</v>
      </c>
      <c r="O155" s="11"/>
    </row>
    <row r="156" spans="1:15">
      <c r="A156" s="9">
        <f t="shared" si="17"/>
        <v>151</v>
      </c>
      <c r="B156" s="8" t="s">
        <v>469</v>
      </c>
      <c r="C156" s="8"/>
      <c r="D156" s="8"/>
      <c r="E156" s="8"/>
      <c r="F156" s="8">
        <f t="shared" si="15"/>
        <v>0</v>
      </c>
      <c r="G156" s="8">
        <v>0</v>
      </c>
      <c r="H156" s="11">
        <v>0</v>
      </c>
      <c r="I156" s="18">
        <f t="shared" si="14"/>
        <v>0</v>
      </c>
      <c r="J156" s="10">
        <f t="shared" si="12"/>
        <v>0</v>
      </c>
      <c r="K156" s="10">
        <v>0</v>
      </c>
      <c r="L156" s="10">
        <v>0</v>
      </c>
      <c r="M156" s="147">
        <f t="shared" si="16"/>
        <v>0</v>
      </c>
      <c r="N156" s="10">
        <f t="shared" si="13"/>
        <v>0</v>
      </c>
      <c r="O156" s="11"/>
    </row>
    <row r="157" spans="1:15">
      <c r="A157" s="9">
        <f t="shared" si="17"/>
        <v>152</v>
      </c>
      <c r="B157" s="8" t="s">
        <v>470</v>
      </c>
      <c r="C157" s="8"/>
      <c r="D157" s="8"/>
      <c r="E157" s="8"/>
      <c r="F157" s="8">
        <f t="shared" si="15"/>
        <v>0</v>
      </c>
      <c r="G157" s="8">
        <v>0</v>
      </c>
      <c r="H157" s="11">
        <v>0</v>
      </c>
      <c r="I157" s="18">
        <f t="shared" si="14"/>
        <v>0</v>
      </c>
      <c r="J157" s="10">
        <f t="shared" si="12"/>
        <v>0</v>
      </c>
      <c r="K157" s="10">
        <v>0</v>
      </c>
      <c r="L157" s="10">
        <v>0</v>
      </c>
      <c r="M157" s="147">
        <f t="shared" si="16"/>
        <v>0</v>
      </c>
      <c r="N157" s="10">
        <f t="shared" si="13"/>
        <v>0</v>
      </c>
      <c r="O157" s="11"/>
    </row>
    <row r="158" spans="1:15">
      <c r="A158" s="9">
        <f t="shared" si="17"/>
        <v>153</v>
      </c>
      <c r="B158" s="8" t="s">
        <v>471</v>
      </c>
      <c r="C158" s="8"/>
      <c r="D158" s="8"/>
      <c r="E158" s="8"/>
      <c r="F158" s="8">
        <f t="shared" si="15"/>
        <v>0</v>
      </c>
      <c r="G158" s="8">
        <v>0</v>
      </c>
      <c r="H158" s="11">
        <v>0</v>
      </c>
      <c r="I158" s="18">
        <f t="shared" si="14"/>
        <v>0</v>
      </c>
      <c r="J158" s="10">
        <f t="shared" si="12"/>
        <v>0</v>
      </c>
      <c r="K158" s="10">
        <v>0</v>
      </c>
      <c r="L158" s="10">
        <v>0</v>
      </c>
      <c r="M158" s="147">
        <f t="shared" si="16"/>
        <v>0</v>
      </c>
      <c r="N158" s="10">
        <f t="shared" si="13"/>
        <v>0</v>
      </c>
      <c r="O158" s="11"/>
    </row>
    <row r="159" spans="1:15">
      <c r="A159" s="9">
        <f t="shared" si="17"/>
        <v>154</v>
      </c>
      <c r="B159" s="8" t="s">
        <v>472</v>
      </c>
      <c r="C159" s="8"/>
      <c r="D159" s="8"/>
      <c r="E159" s="8"/>
      <c r="F159" s="8">
        <f t="shared" si="15"/>
        <v>0</v>
      </c>
      <c r="G159" s="8">
        <v>0</v>
      </c>
      <c r="H159" s="11">
        <v>0</v>
      </c>
      <c r="I159" s="18">
        <f t="shared" si="14"/>
        <v>0</v>
      </c>
      <c r="J159" s="10">
        <f t="shared" si="12"/>
        <v>0</v>
      </c>
      <c r="K159" s="10">
        <v>0</v>
      </c>
      <c r="L159" s="10">
        <v>0</v>
      </c>
      <c r="M159" s="147">
        <f t="shared" si="16"/>
        <v>0</v>
      </c>
      <c r="N159" s="10">
        <f t="shared" si="13"/>
        <v>0</v>
      </c>
      <c r="O159" s="11"/>
    </row>
    <row r="160" spans="1:15">
      <c r="A160" s="9">
        <f t="shared" si="17"/>
        <v>155</v>
      </c>
      <c r="B160" s="8" t="s">
        <v>473</v>
      </c>
      <c r="C160" s="8"/>
      <c r="D160" s="8"/>
      <c r="E160" s="8"/>
      <c r="F160" s="8">
        <f t="shared" si="15"/>
        <v>0</v>
      </c>
      <c r="G160" s="8">
        <v>0</v>
      </c>
      <c r="H160" s="11">
        <v>0</v>
      </c>
      <c r="I160" s="18">
        <f t="shared" si="14"/>
        <v>0</v>
      </c>
      <c r="J160" s="10">
        <f t="shared" si="12"/>
        <v>0</v>
      </c>
      <c r="K160" s="10">
        <v>0</v>
      </c>
      <c r="L160" s="10">
        <v>0</v>
      </c>
      <c r="M160" s="147">
        <f t="shared" si="16"/>
        <v>0</v>
      </c>
      <c r="N160" s="10">
        <f t="shared" si="13"/>
        <v>0</v>
      </c>
      <c r="O160" s="11"/>
    </row>
    <row r="161" spans="1:15">
      <c r="A161" s="9">
        <f t="shared" si="17"/>
        <v>156</v>
      </c>
      <c r="B161" s="8" t="s">
        <v>474</v>
      </c>
      <c r="C161" s="8"/>
      <c r="D161" s="8"/>
      <c r="E161" s="8"/>
      <c r="F161" s="8">
        <f t="shared" si="15"/>
        <v>0</v>
      </c>
      <c r="G161" s="8">
        <v>0</v>
      </c>
      <c r="H161" s="11">
        <v>0</v>
      </c>
      <c r="I161" s="18">
        <f t="shared" si="14"/>
        <v>0</v>
      </c>
      <c r="J161" s="10">
        <f t="shared" si="12"/>
        <v>0</v>
      </c>
      <c r="K161" s="10">
        <v>0</v>
      </c>
      <c r="L161" s="10">
        <v>0</v>
      </c>
      <c r="M161" s="147">
        <f t="shared" si="16"/>
        <v>0</v>
      </c>
      <c r="N161" s="10">
        <f t="shared" si="13"/>
        <v>0</v>
      </c>
      <c r="O161" s="11"/>
    </row>
    <row r="162" spans="1:15">
      <c r="A162" s="9">
        <f t="shared" si="17"/>
        <v>157</v>
      </c>
      <c r="B162" s="8" t="s">
        <v>475</v>
      </c>
      <c r="C162" s="8"/>
      <c r="D162" s="8"/>
      <c r="E162" s="8"/>
      <c r="F162" s="8">
        <f t="shared" si="15"/>
        <v>0</v>
      </c>
      <c r="G162" s="8">
        <v>0</v>
      </c>
      <c r="H162" s="11">
        <v>0</v>
      </c>
      <c r="I162" s="18">
        <f t="shared" si="14"/>
        <v>0</v>
      </c>
      <c r="J162" s="10">
        <f t="shared" si="12"/>
        <v>0</v>
      </c>
      <c r="K162" s="10">
        <v>0</v>
      </c>
      <c r="L162" s="10">
        <v>0</v>
      </c>
      <c r="M162" s="147">
        <f t="shared" si="16"/>
        <v>0</v>
      </c>
      <c r="N162" s="10">
        <f t="shared" si="13"/>
        <v>0</v>
      </c>
      <c r="O162" s="11"/>
    </row>
    <row r="163" spans="1:15">
      <c r="A163" s="9">
        <f t="shared" si="17"/>
        <v>158</v>
      </c>
      <c r="B163" s="8" t="s">
        <v>476</v>
      </c>
      <c r="C163" s="8"/>
      <c r="D163" s="8"/>
      <c r="E163" s="8"/>
      <c r="F163" s="8">
        <f t="shared" si="15"/>
        <v>0</v>
      </c>
      <c r="G163" s="8">
        <v>0</v>
      </c>
      <c r="H163" s="11">
        <v>0</v>
      </c>
      <c r="I163" s="18">
        <f t="shared" si="14"/>
        <v>0</v>
      </c>
      <c r="J163" s="10">
        <f t="shared" si="12"/>
        <v>0</v>
      </c>
      <c r="K163" s="10">
        <v>0</v>
      </c>
      <c r="L163" s="10">
        <v>0</v>
      </c>
      <c r="M163" s="147">
        <f t="shared" si="16"/>
        <v>0</v>
      </c>
      <c r="N163" s="10">
        <f t="shared" si="13"/>
        <v>0</v>
      </c>
      <c r="O163" s="11"/>
    </row>
    <row r="164" spans="1:15">
      <c r="A164" s="9">
        <f t="shared" si="17"/>
        <v>159</v>
      </c>
      <c r="B164" s="8" t="s">
        <v>477</v>
      </c>
      <c r="C164" s="8"/>
      <c r="D164" s="8"/>
      <c r="E164" s="8"/>
      <c r="F164" s="8">
        <f t="shared" si="15"/>
        <v>0</v>
      </c>
      <c r="G164" s="8">
        <v>0</v>
      </c>
      <c r="H164" s="11">
        <v>0</v>
      </c>
      <c r="I164" s="18">
        <f t="shared" si="14"/>
        <v>0</v>
      </c>
      <c r="J164" s="10">
        <f t="shared" si="12"/>
        <v>0</v>
      </c>
      <c r="K164" s="10">
        <v>0</v>
      </c>
      <c r="L164" s="10">
        <v>0</v>
      </c>
      <c r="M164" s="147">
        <f t="shared" si="16"/>
        <v>0</v>
      </c>
      <c r="N164" s="10">
        <f t="shared" si="13"/>
        <v>0</v>
      </c>
      <c r="O164" s="11"/>
    </row>
    <row r="165" spans="1:15">
      <c r="A165" s="9">
        <f t="shared" si="17"/>
        <v>160</v>
      </c>
      <c r="B165" s="8" t="s">
        <v>478</v>
      </c>
      <c r="C165" s="8"/>
      <c r="D165" s="8"/>
      <c r="E165" s="8"/>
      <c r="F165" s="8">
        <f t="shared" si="15"/>
        <v>0</v>
      </c>
      <c r="G165" s="8">
        <v>0</v>
      </c>
      <c r="H165" s="11">
        <v>0</v>
      </c>
      <c r="I165" s="18">
        <f t="shared" si="14"/>
        <v>0</v>
      </c>
      <c r="J165" s="10">
        <f t="shared" si="12"/>
        <v>0</v>
      </c>
      <c r="K165" s="10">
        <v>0</v>
      </c>
      <c r="L165" s="10">
        <v>0</v>
      </c>
      <c r="M165" s="147">
        <f t="shared" si="16"/>
        <v>0</v>
      </c>
      <c r="N165" s="10">
        <f t="shared" si="13"/>
        <v>0</v>
      </c>
      <c r="O165" s="11"/>
    </row>
    <row r="166" spans="1:15">
      <c r="A166" s="9">
        <f t="shared" si="17"/>
        <v>161</v>
      </c>
      <c r="B166" s="8" t="s">
        <v>479</v>
      </c>
      <c r="C166" s="8"/>
      <c r="D166" s="8"/>
      <c r="E166" s="8"/>
      <c r="F166" s="8">
        <f t="shared" si="15"/>
        <v>0</v>
      </c>
      <c r="G166" s="8">
        <v>0</v>
      </c>
      <c r="H166" s="11">
        <v>0</v>
      </c>
      <c r="I166" s="18">
        <f t="shared" si="14"/>
        <v>0</v>
      </c>
      <c r="J166" s="10">
        <f t="shared" si="12"/>
        <v>0</v>
      </c>
      <c r="K166" s="10">
        <v>0</v>
      </c>
      <c r="L166" s="10">
        <v>0</v>
      </c>
      <c r="M166" s="147">
        <f t="shared" si="16"/>
        <v>0</v>
      </c>
      <c r="N166" s="10">
        <f t="shared" si="13"/>
        <v>0</v>
      </c>
      <c r="O166" s="11"/>
    </row>
    <row r="167" spans="1:15">
      <c r="A167" s="9">
        <f t="shared" si="17"/>
        <v>162</v>
      </c>
      <c r="B167" s="8" t="s">
        <v>480</v>
      </c>
      <c r="C167" s="8"/>
      <c r="D167" s="8"/>
      <c r="E167" s="8"/>
      <c r="F167" s="8">
        <f t="shared" si="15"/>
        <v>0</v>
      </c>
      <c r="G167" s="8">
        <v>0</v>
      </c>
      <c r="H167" s="11">
        <v>0</v>
      </c>
      <c r="I167" s="18">
        <f t="shared" si="14"/>
        <v>0</v>
      </c>
      <c r="J167" s="10">
        <f t="shared" si="12"/>
        <v>0</v>
      </c>
      <c r="K167" s="10">
        <v>0</v>
      </c>
      <c r="L167" s="10">
        <v>0</v>
      </c>
      <c r="M167" s="147">
        <f t="shared" si="16"/>
        <v>0</v>
      </c>
      <c r="N167" s="10">
        <f t="shared" si="13"/>
        <v>0</v>
      </c>
      <c r="O167" s="11"/>
    </row>
    <row r="168" spans="1:15">
      <c r="A168" s="9">
        <f t="shared" si="17"/>
        <v>163</v>
      </c>
      <c r="B168" s="8" t="s">
        <v>481</v>
      </c>
      <c r="C168" s="8"/>
      <c r="D168" s="8"/>
      <c r="E168" s="8"/>
      <c r="F168" s="8">
        <f t="shared" si="15"/>
        <v>0</v>
      </c>
      <c r="G168" s="8">
        <v>0</v>
      </c>
      <c r="H168" s="11">
        <v>0</v>
      </c>
      <c r="I168" s="18">
        <f t="shared" si="14"/>
        <v>0</v>
      </c>
      <c r="J168" s="10">
        <f t="shared" si="12"/>
        <v>0</v>
      </c>
      <c r="K168" s="10">
        <v>0</v>
      </c>
      <c r="L168" s="10">
        <v>0</v>
      </c>
      <c r="M168" s="147">
        <f t="shared" si="16"/>
        <v>0</v>
      </c>
      <c r="N168" s="10">
        <f t="shared" si="13"/>
        <v>0</v>
      </c>
      <c r="O168" s="11"/>
    </row>
    <row r="169" spans="1:15">
      <c r="A169" s="9">
        <f t="shared" si="17"/>
        <v>164</v>
      </c>
      <c r="B169" s="8" t="s">
        <v>482</v>
      </c>
      <c r="C169" s="8"/>
      <c r="D169" s="8"/>
      <c r="E169" s="8"/>
      <c r="F169" s="8">
        <f t="shared" si="15"/>
        <v>0</v>
      </c>
      <c r="G169" s="8">
        <v>0</v>
      </c>
      <c r="H169" s="11">
        <v>0</v>
      </c>
      <c r="I169" s="18">
        <f t="shared" si="14"/>
        <v>0</v>
      </c>
      <c r="J169" s="10">
        <f t="shared" si="12"/>
        <v>0</v>
      </c>
      <c r="K169" s="10">
        <v>0</v>
      </c>
      <c r="L169" s="10">
        <v>0</v>
      </c>
      <c r="M169" s="147">
        <f t="shared" si="16"/>
        <v>0</v>
      </c>
      <c r="N169" s="10">
        <f t="shared" si="13"/>
        <v>0</v>
      </c>
      <c r="O169" s="11"/>
    </row>
    <row r="170" spans="1:15">
      <c r="A170" s="9">
        <f t="shared" si="17"/>
        <v>165</v>
      </c>
      <c r="B170" s="8" t="s">
        <v>483</v>
      </c>
      <c r="C170" s="8"/>
      <c r="D170" s="8"/>
      <c r="E170" s="8"/>
      <c r="F170" s="8">
        <f t="shared" si="15"/>
        <v>0</v>
      </c>
      <c r="G170" s="8">
        <v>0</v>
      </c>
      <c r="H170" s="11">
        <v>0</v>
      </c>
      <c r="I170" s="18">
        <f t="shared" si="14"/>
        <v>0</v>
      </c>
      <c r="J170" s="10">
        <f t="shared" si="12"/>
        <v>0</v>
      </c>
      <c r="K170" s="10">
        <v>0</v>
      </c>
      <c r="L170" s="10">
        <v>0</v>
      </c>
      <c r="M170" s="147">
        <f t="shared" si="16"/>
        <v>0</v>
      </c>
      <c r="N170" s="10">
        <f t="shared" si="13"/>
        <v>0</v>
      </c>
      <c r="O170" s="11"/>
    </row>
    <row r="171" spans="1:15">
      <c r="A171" s="9">
        <f t="shared" si="17"/>
        <v>166</v>
      </c>
      <c r="B171" s="8" t="s">
        <v>484</v>
      </c>
      <c r="C171" s="8"/>
      <c r="D171" s="8"/>
      <c r="E171" s="8"/>
      <c r="F171" s="8">
        <f t="shared" si="15"/>
        <v>0</v>
      </c>
      <c r="G171" s="8">
        <v>0</v>
      </c>
      <c r="H171" s="11">
        <v>0</v>
      </c>
      <c r="I171" s="18">
        <f t="shared" si="14"/>
        <v>0</v>
      </c>
      <c r="J171" s="10">
        <f t="shared" si="12"/>
        <v>0</v>
      </c>
      <c r="K171" s="10">
        <v>0</v>
      </c>
      <c r="L171" s="10">
        <v>0</v>
      </c>
      <c r="M171" s="147">
        <f t="shared" si="16"/>
        <v>0</v>
      </c>
      <c r="N171" s="10">
        <f t="shared" si="13"/>
        <v>0</v>
      </c>
      <c r="O171" s="11"/>
    </row>
    <row r="172" spans="1:15">
      <c r="A172" s="9">
        <f t="shared" si="17"/>
        <v>167</v>
      </c>
      <c r="B172" s="8" t="s">
        <v>485</v>
      </c>
      <c r="C172" s="8"/>
      <c r="D172" s="8"/>
      <c r="E172" s="8"/>
      <c r="F172" s="8">
        <f t="shared" si="15"/>
        <v>0</v>
      </c>
      <c r="G172" s="8">
        <v>0</v>
      </c>
      <c r="H172" s="11">
        <v>0</v>
      </c>
      <c r="I172" s="18">
        <f t="shared" si="14"/>
        <v>0</v>
      </c>
      <c r="J172" s="10">
        <f t="shared" si="12"/>
        <v>0</v>
      </c>
      <c r="K172" s="10">
        <v>0</v>
      </c>
      <c r="L172" s="10">
        <v>0</v>
      </c>
      <c r="M172" s="147">
        <f t="shared" si="16"/>
        <v>0</v>
      </c>
      <c r="N172" s="10">
        <f t="shared" si="13"/>
        <v>0</v>
      </c>
      <c r="O172" s="11"/>
    </row>
    <row r="173" spans="1:15">
      <c r="A173" s="9">
        <f t="shared" si="17"/>
        <v>168</v>
      </c>
      <c r="B173" s="8" t="s">
        <v>486</v>
      </c>
      <c r="C173" s="8"/>
      <c r="D173" s="8"/>
      <c r="E173" s="8"/>
      <c r="F173" s="8">
        <f t="shared" si="15"/>
        <v>0</v>
      </c>
      <c r="G173" s="8">
        <v>0</v>
      </c>
      <c r="H173" s="11">
        <v>0</v>
      </c>
      <c r="I173" s="18">
        <f t="shared" si="14"/>
        <v>0</v>
      </c>
      <c r="J173" s="10">
        <f t="shared" si="12"/>
        <v>0</v>
      </c>
      <c r="K173" s="10">
        <v>0</v>
      </c>
      <c r="L173" s="10">
        <v>0</v>
      </c>
      <c r="M173" s="147">
        <f t="shared" si="16"/>
        <v>0</v>
      </c>
      <c r="N173" s="10">
        <f t="shared" si="13"/>
        <v>0</v>
      </c>
      <c r="O173" s="11"/>
    </row>
    <row r="174" spans="1:15">
      <c r="A174" s="9">
        <f t="shared" si="17"/>
        <v>169</v>
      </c>
      <c r="B174" s="8" t="s">
        <v>487</v>
      </c>
      <c r="C174" s="8"/>
      <c r="D174" s="8"/>
      <c r="E174" s="8"/>
      <c r="F174" s="8">
        <f t="shared" si="15"/>
        <v>0</v>
      </c>
      <c r="G174" s="8">
        <v>0</v>
      </c>
      <c r="H174" s="11">
        <v>0</v>
      </c>
      <c r="I174" s="18">
        <f t="shared" si="14"/>
        <v>0</v>
      </c>
      <c r="J174" s="10">
        <f t="shared" si="12"/>
        <v>0</v>
      </c>
      <c r="K174" s="10">
        <v>0</v>
      </c>
      <c r="L174" s="10">
        <v>0</v>
      </c>
      <c r="M174" s="147">
        <f t="shared" si="16"/>
        <v>0</v>
      </c>
      <c r="N174" s="10">
        <f t="shared" si="13"/>
        <v>0</v>
      </c>
      <c r="O174" s="11"/>
    </row>
    <row r="175" spans="1:15">
      <c r="A175" s="9">
        <f t="shared" si="17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15"/>
        <v>391.9</v>
      </c>
      <c r="G175" s="8">
        <v>12</v>
      </c>
      <c r="H175" s="11">
        <v>0</v>
      </c>
      <c r="I175" s="18">
        <f t="shared" si="14"/>
        <v>0</v>
      </c>
      <c r="J175" s="10">
        <f t="shared" si="12"/>
        <v>0</v>
      </c>
      <c r="K175" s="10">
        <v>0</v>
      </c>
      <c r="L175" s="10">
        <v>0</v>
      </c>
      <c r="M175" s="147">
        <f t="shared" si="16"/>
        <v>0</v>
      </c>
      <c r="N175" s="10">
        <f t="shared" si="13"/>
        <v>0</v>
      </c>
      <c r="O175" s="11">
        <f>N175/F175</f>
        <v>0</v>
      </c>
    </row>
    <row r="176" spans="1:15">
      <c r="A176" s="9">
        <f t="shared" si="17"/>
        <v>171</v>
      </c>
      <c r="B176" s="8" t="s">
        <v>489</v>
      </c>
      <c r="C176" s="8"/>
      <c r="D176" s="8"/>
      <c r="E176" s="8"/>
      <c r="F176" s="8">
        <f t="shared" si="15"/>
        <v>0</v>
      </c>
      <c r="G176" s="8">
        <v>0</v>
      </c>
      <c r="H176" s="11">
        <v>0</v>
      </c>
      <c r="I176" s="18">
        <f t="shared" si="14"/>
        <v>0</v>
      </c>
      <c r="J176" s="10">
        <f t="shared" si="12"/>
        <v>0</v>
      </c>
      <c r="K176" s="10">
        <v>0</v>
      </c>
      <c r="L176" s="10">
        <v>0</v>
      </c>
      <c r="M176" s="147">
        <f t="shared" si="16"/>
        <v>0</v>
      </c>
      <c r="N176" s="10">
        <f t="shared" si="13"/>
        <v>0</v>
      </c>
      <c r="O176" s="11"/>
    </row>
    <row r="177" spans="1:15">
      <c r="A177" s="9">
        <f t="shared" si="17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15"/>
        <v>2512.2399999999998</v>
      </c>
      <c r="G177" s="8">
        <v>42</v>
      </c>
      <c r="H177" s="11">
        <v>0</v>
      </c>
      <c r="I177" s="18">
        <f t="shared" si="14"/>
        <v>0</v>
      </c>
      <c r="J177" s="10">
        <f t="shared" si="12"/>
        <v>0</v>
      </c>
      <c r="K177" s="10">
        <v>0</v>
      </c>
      <c r="L177" s="10">
        <v>0</v>
      </c>
      <c r="M177" s="147">
        <f t="shared" si="16"/>
        <v>0</v>
      </c>
      <c r="N177" s="10">
        <f t="shared" si="13"/>
        <v>0</v>
      </c>
      <c r="O177" s="11">
        <f>N177/F177</f>
        <v>0</v>
      </c>
    </row>
    <row r="178" spans="1:15">
      <c r="A178" s="9">
        <f t="shared" si="17"/>
        <v>173</v>
      </c>
      <c r="B178" s="8" t="s">
        <v>491</v>
      </c>
      <c r="C178" s="8"/>
      <c r="D178" s="8"/>
      <c r="E178" s="8"/>
      <c r="F178" s="8">
        <f t="shared" si="15"/>
        <v>0</v>
      </c>
      <c r="G178" s="8">
        <v>0</v>
      </c>
      <c r="H178" s="11">
        <v>0</v>
      </c>
      <c r="I178" s="18">
        <f t="shared" si="14"/>
        <v>0</v>
      </c>
      <c r="J178" s="10">
        <f t="shared" si="12"/>
        <v>0</v>
      </c>
      <c r="K178" s="10">
        <v>0</v>
      </c>
      <c r="L178" s="10">
        <v>0</v>
      </c>
      <c r="M178" s="147">
        <f t="shared" si="16"/>
        <v>0</v>
      </c>
      <c r="N178" s="10">
        <f t="shared" si="13"/>
        <v>0</v>
      </c>
      <c r="O178" s="11"/>
    </row>
    <row r="179" spans="1:15">
      <c r="A179" s="9">
        <f t="shared" si="17"/>
        <v>174</v>
      </c>
      <c r="B179" s="8" t="s">
        <v>492</v>
      </c>
      <c r="C179" s="8"/>
      <c r="D179" s="8"/>
      <c r="E179" s="8"/>
      <c r="F179" s="8">
        <f t="shared" si="15"/>
        <v>0</v>
      </c>
      <c r="G179" s="8">
        <v>0</v>
      </c>
      <c r="H179" s="11">
        <v>0</v>
      </c>
      <c r="I179" s="18">
        <f t="shared" si="14"/>
        <v>0</v>
      </c>
      <c r="J179" s="10">
        <f t="shared" si="12"/>
        <v>0</v>
      </c>
      <c r="K179" s="10">
        <v>0</v>
      </c>
      <c r="L179" s="10">
        <v>0</v>
      </c>
      <c r="M179" s="147">
        <f t="shared" si="16"/>
        <v>0</v>
      </c>
      <c r="N179" s="10">
        <f t="shared" si="13"/>
        <v>0</v>
      </c>
      <c r="O179" s="11"/>
    </row>
    <row r="180" spans="1:15">
      <c r="A180" s="9">
        <f t="shared" si="17"/>
        <v>175</v>
      </c>
      <c r="B180" s="8" t="s">
        <v>493</v>
      </c>
      <c r="C180" s="8"/>
      <c r="D180" s="8"/>
      <c r="E180" s="8"/>
      <c r="F180" s="8">
        <f t="shared" si="15"/>
        <v>0</v>
      </c>
      <c r="G180" s="8">
        <v>0</v>
      </c>
      <c r="H180" s="11">
        <v>0</v>
      </c>
      <c r="I180" s="18">
        <f t="shared" si="14"/>
        <v>0</v>
      </c>
      <c r="J180" s="10">
        <f t="shared" si="12"/>
        <v>0</v>
      </c>
      <c r="K180" s="10">
        <v>0</v>
      </c>
      <c r="L180" s="10">
        <v>0</v>
      </c>
      <c r="M180" s="147">
        <f t="shared" si="16"/>
        <v>0</v>
      </c>
      <c r="N180" s="10">
        <f t="shared" si="13"/>
        <v>0</v>
      </c>
      <c r="O180" s="11"/>
    </row>
    <row r="181" spans="1:15">
      <c r="A181" s="9">
        <f t="shared" si="17"/>
        <v>176</v>
      </c>
      <c r="B181" s="8" t="s">
        <v>494</v>
      </c>
      <c r="C181" s="8"/>
      <c r="D181" s="8"/>
      <c r="E181" s="8"/>
      <c r="F181" s="8">
        <f t="shared" si="15"/>
        <v>0</v>
      </c>
      <c r="G181" s="8">
        <v>0</v>
      </c>
      <c r="H181" s="11">
        <v>0</v>
      </c>
      <c r="I181" s="18">
        <f t="shared" si="14"/>
        <v>0</v>
      </c>
      <c r="J181" s="10">
        <f t="shared" si="12"/>
        <v>0</v>
      </c>
      <c r="K181" s="10">
        <v>0</v>
      </c>
      <c r="L181" s="10">
        <v>0</v>
      </c>
      <c r="M181" s="147">
        <f t="shared" si="16"/>
        <v>0</v>
      </c>
      <c r="N181" s="10">
        <f t="shared" si="13"/>
        <v>0</v>
      </c>
      <c r="O181" s="11"/>
    </row>
    <row r="182" spans="1:15">
      <c r="A182" s="9">
        <f t="shared" si="17"/>
        <v>177</v>
      </c>
      <c r="B182" s="8" t="s">
        <v>495</v>
      </c>
      <c r="C182" s="8"/>
      <c r="D182" s="8"/>
      <c r="E182" s="8"/>
      <c r="F182" s="8">
        <f t="shared" si="15"/>
        <v>0</v>
      </c>
      <c r="G182" s="8">
        <v>0</v>
      </c>
      <c r="H182" s="11">
        <v>0</v>
      </c>
      <c r="I182" s="18">
        <f t="shared" si="14"/>
        <v>0</v>
      </c>
      <c r="J182" s="10">
        <f t="shared" si="12"/>
        <v>0</v>
      </c>
      <c r="K182" s="10">
        <v>0</v>
      </c>
      <c r="L182" s="10">
        <v>0</v>
      </c>
      <c r="M182" s="147">
        <f t="shared" si="16"/>
        <v>0</v>
      </c>
      <c r="N182" s="10">
        <f t="shared" si="13"/>
        <v>0</v>
      </c>
      <c r="O182" s="11"/>
    </row>
    <row r="183" spans="1:15">
      <c r="A183" s="9">
        <f t="shared" si="17"/>
        <v>178</v>
      </c>
      <c r="B183" s="8" t="s">
        <v>496</v>
      </c>
      <c r="C183" s="8"/>
      <c r="D183" s="8"/>
      <c r="E183" s="8"/>
      <c r="F183" s="8">
        <f t="shared" si="15"/>
        <v>0</v>
      </c>
      <c r="G183" s="8">
        <v>0</v>
      </c>
      <c r="H183" s="11">
        <v>0</v>
      </c>
      <c r="I183" s="18">
        <f t="shared" si="14"/>
        <v>0</v>
      </c>
      <c r="J183" s="10">
        <f t="shared" si="12"/>
        <v>0</v>
      </c>
      <c r="K183" s="10">
        <v>0</v>
      </c>
      <c r="L183" s="10">
        <v>0</v>
      </c>
      <c r="M183" s="147">
        <f t="shared" si="16"/>
        <v>0</v>
      </c>
      <c r="N183" s="10">
        <f t="shared" si="13"/>
        <v>0</v>
      </c>
      <c r="O183" s="11"/>
    </row>
    <row r="184" spans="1:15">
      <c r="A184" s="9">
        <f t="shared" si="17"/>
        <v>179</v>
      </c>
      <c r="B184" s="8" t="s">
        <v>497</v>
      </c>
      <c r="C184" s="8"/>
      <c r="D184" s="8"/>
      <c r="E184" s="8"/>
      <c r="F184" s="8">
        <f t="shared" si="15"/>
        <v>0</v>
      </c>
      <c r="G184" s="8">
        <v>0</v>
      </c>
      <c r="H184" s="11">
        <v>0</v>
      </c>
      <c r="I184" s="18">
        <f t="shared" si="14"/>
        <v>0</v>
      </c>
      <c r="J184" s="10">
        <f t="shared" ref="J184:J243" si="18">I184*0.3677</f>
        <v>0</v>
      </c>
      <c r="K184" s="10">
        <v>0</v>
      </c>
      <c r="L184" s="10">
        <v>0</v>
      </c>
      <c r="M184" s="147">
        <f t="shared" si="16"/>
        <v>0</v>
      </c>
      <c r="N184" s="10">
        <f t="shared" ref="N184:N243" si="19">I184+J184+K184+M184</f>
        <v>0</v>
      </c>
      <c r="O184" s="11"/>
    </row>
    <row r="185" spans="1:15">
      <c r="A185" s="9">
        <f t="shared" si="17"/>
        <v>180</v>
      </c>
      <c r="B185" s="8" t="s">
        <v>498</v>
      </c>
      <c r="C185" s="8"/>
      <c r="D185" s="8"/>
      <c r="E185" s="8"/>
      <c r="F185" s="8">
        <f t="shared" si="15"/>
        <v>0</v>
      </c>
      <c r="G185" s="8">
        <v>0</v>
      </c>
      <c r="H185" s="11">
        <v>0</v>
      </c>
      <c r="I185" s="18">
        <f t="shared" si="14"/>
        <v>0</v>
      </c>
      <c r="J185" s="10">
        <f t="shared" si="18"/>
        <v>0</v>
      </c>
      <c r="K185" s="10">
        <v>0</v>
      </c>
      <c r="L185" s="10">
        <v>0</v>
      </c>
      <c r="M185" s="147">
        <f t="shared" si="16"/>
        <v>0</v>
      </c>
      <c r="N185" s="10">
        <f t="shared" si="19"/>
        <v>0</v>
      </c>
      <c r="O185" s="11"/>
    </row>
    <row r="186" spans="1:15">
      <c r="A186" s="9">
        <f t="shared" si="17"/>
        <v>181</v>
      </c>
      <c r="B186" s="8" t="s">
        <v>499</v>
      </c>
      <c r="C186" s="8"/>
      <c r="D186" s="8"/>
      <c r="E186" s="8"/>
      <c r="F186" s="8">
        <f t="shared" si="15"/>
        <v>0</v>
      </c>
      <c r="G186" s="8">
        <v>0</v>
      </c>
      <c r="H186" s="11">
        <v>0</v>
      </c>
      <c r="I186" s="18">
        <f t="shared" si="14"/>
        <v>0</v>
      </c>
      <c r="J186" s="10">
        <f t="shared" si="18"/>
        <v>0</v>
      </c>
      <c r="K186" s="10">
        <v>0</v>
      </c>
      <c r="L186" s="10">
        <v>0</v>
      </c>
      <c r="M186" s="147">
        <f t="shared" si="16"/>
        <v>0</v>
      </c>
      <c r="N186" s="10">
        <f t="shared" si="19"/>
        <v>0</v>
      </c>
      <c r="O186" s="11"/>
    </row>
    <row r="187" spans="1:15">
      <c r="A187" s="9">
        <f t="shared" si="17"/>
        <v>182</v>
      </c>
      <c r="B187" s="8" t="s">
        <v>500</v>
      </c>
      <c r="C187" s="8"/>
      <c r="D187" s="8"/>
      <c r="E187" s="8"/>
      <c r="F187" s="8">
        <f t="shared" si="15"/>
        <v>0</v>
      </c>
      <c r="G187" s="8">
        <v>0</v>
      </c>
      <c r="H187" s="11">
        <v>0</v>
      </c>
      <c r="I187" s="18">
        <f t="shared" si="14"/>
        <v>0</v>
      </c>
      <c r="J187" s="10">
        <f t="shared" si="18"/>
        <v>0</v>
      </c>
      <c r="K187" s="10">
        <v>0</v>
      </c>
      <c r="L187" s="10">
        <v>0</v>
      </c>
      <c r="M187" s="147">
        <f t="shared" si="16"/>
        <v>0</v>
      </c>
      <c r="N187" s="10">
        <f t="shared" si="19"/>
        <v>0</v>
      </c>
      <c r="O187" s="11"/>
    </row>
    <row r="188" spans="1:15">
      <c r="A188" s="9">
        <f t="shared" si="17"/>
        <v>183</v>
      </c>
      <c r="B188" s="8" t="s">
        <v>501</v>
      </c>
      <c r="C188" s="8"/>
      <c r="D188" s="8"/>
      <c r="E188" s="8"/>
      <c r="F188" s="8">
        <f t="shared" si="15"/>
        <v>0</v>
      </c>
      <c r="G188" s="8">
        <v>0</v>
      </c>
      <c r="H188" s="11">
        <v>0</v>
      </c>
      <c r="I188" s="18">
        <f t="shared" si="14"/>
        <v>0</v>
      </c>
      <c r="J188" s="10">
        <f t="shared" si="18"/>
        <v>0</v>
      </c>
      <c r="K188" s="10">
        <v>0</v>
      </c>
      <c r="L188" s="10">
        <v>0</v>
      </c>
      <c r="M188" s="147">
        <f t="shared" si="16"/>
        <v>0</v>
      </c>
      <c r="N188" s="10">
        <f t="shared" si="19"/>
        <v>0</v>
      </c>
      <c r="O188" s="11"/>
    </row>
    <row r="189" spans="1:15">
      <c r="A189" s="9">
        <f t="shared" si="17"/>
        <v>184</v>
      </c>
      <c r="B189" s="8" t="s">
        <v>502</v>
      </c>
      <c r="C189" s="8"/>
      <c r="D189" s="8"/>
      <c r="E189" s="8"/>
      <c r="F189" s="8">
        <f t="shared" si="15"/>
        <v>0</v>
      </c>
      <c r="G189" s="8">
        <v>0</v>
      </c>
      <c r="H189" s="11">
        <v>0</v>
      </c>
      <c r="I189" s="18">
        <f t="shared" si="14"/>
        <v>0</v>
      </c>
      <c r="J189" s="10">
        <f t="shared" si="18"/>
        <v>0</v>
      </c>
      <c r="K189" s="10">
        <v>0</v>
      </c>
      <c r="L189" s="10">
        <v>0</v>
      </c>
      <c r="M189" s="147">
        <f t="shared" si="16"/>
        <v>0</v>
      </c>
      <c r="N189" s="10">
        <f t="shared" si="19"/>
        <v>0</v>
      </c>
      <c r="O189" s="11"/>
    </row>
    <row r="190" spans="1:15">
      <c r="A190" s="9">
        <f t="shared" si="17"/>
        <v>185</v>
      </c>
      <c r="B190" s="8" t="s">
        <v>503</v>
      </c>
      <c r="C190" s="8"/>
      <c r="D190" s="8"/>
      <c r="E190" s="8"/>
      <c r="F190" s="8">
        <f t="shared" si="15"/>
        <v>0</v>
      </c>
      <c r="G190" s="8">
        <v>0</v>
      </c>
      <c r="H190" s="11">
        <v>0</v>
      </c>
      <c r="I190" s="18">
        <f t="shared" si="14"/>
        <v>0</v>
      </c>
      <c r="J190" s="10">
        <f t="shared" si="18"/>
        <v>0</v>
      </c>
      <c r="K190" s="10">
        <v>0</v>
      </c>
      <c r="L190" s="10">
        <v>0</v>
      </c>
      <c r="M190" s="147">
        <f t="shared" si="16"/>
        <v>0</v>
      </c>
      <c r="N190" s="10">
        <f t="shared" si="19"/>
        <v>0</v>
      </c>
      <c r="O190" s="11"/>
    </row>
    <row r="191" spans="1:15">
      <c r="A191" s="9">
        <f t="shared" si="17"/>
        <v>186</v>
      </c>
      <c r="B191" s="8" t="s">
        <v>504</v>
      </c>
      <c r="C191" s="8"/>
      <c r="D191" s="8"/>
      <c r="E191" s="8"/>
      <c r="F191" s="8">
        <f t="shared" si="15"/>
        <v>0</v>
      </c>
      <c r="G191" s="8">
        <v>0</v>
      </c>
      <c r="H191" s="11">
        <v>0</v>
      </c>
      <c r="I191" s="18">
        <f t="shared" si="14"/>
        <v>0</v>
      </c>
      <c r="J191" s="10">
        <f t="shared" si="18"/>
        <v>0</v>
      </c>
      <c r="K191" s="10">
        <v>0</v>
      </c>
      <c r="L191" s="10">
        <v>0</v>
      </c>
      <c r="M191" s="147">
        <f t="shared" si="16"/>
        <v>0</v>
      </c>
      <c r="N191" s="10">
        <f t="shared" si="19"/>
        <v>0</v>
      </c>
      <c r="O191" s="11"/>
    </row>
    <row r="192" spans="1:15">
      <c r="A192" s="9">
        <f t="shared" si="17"/>
        <v>187</v>
      </c>
      <c r="B192" s="8" t="s">
        <v>505</v>
      </c>
      <c r="C192" s="8"/>
      <c r="D192" s="8"/>
      <c r="E192" s="8"/>
      <c r="F192" s="8">
        <f t="shared" si="15"/>
        <v>0</v>
      </c>
      <c r="G192" s="8">
        <v>0</v>
      </c>
      <c r="H192" s="11">
        <v>0</v>
      </c>
      <c r="I192" s="18">
        <f t="shared" si="14"/>
        <v>0</v>
      </c>
      <c r="J192" s="10">
        <f t="shared" si="18"/>
        <v>0</v>
      </c>
      <c r="K192" s="10">
        <v>0</v>
      </c>
      <c r="L192" s="10">
        <v>0</v>
      </c>
      <c r="M192" s="147">
        <f t="shared" si="16"/>
        <v>0</v>
      </c>
      <c r="N192" s="10">
        <f t="shared" si="19"/>
        <v>0</v>
      </c>
      <c r="O192" s="11"/>
    </row>
    <row r="193" spans="1:15">
      <c r="A193" s="9">
        <f t="shared" si="17"/>
        <v>188</v>
      </c>
      <c r="B193" s="8" t="s">
        <v>506</v>
      </c>
      <c r="C193" s="8"/>
      <c r="D193" s="8"/>
      <c r="E193" s="8"/>
      <c r="F193" s="8">
        <f t="shared" si="15"/>
        <v>0</v>
      </c>
      <c r="G193" s="8">
        <v>0</v>
      </c>
      <c r="H193" s="11">
        <v>0</v>
      </c>
      <c r="I193" s="18">
        <f t="shared" si="14"/>
        <v>0</v>
      </c>
      <c r="J193" s="10">
        <f t="shared" si="18"/>
        <v>0</v>
      </c>
      <c r="K193" s="10">
        <v>0</v>
      </c>
      <c r="L193" s="10">
        <v>0</v>
      </c>
      <c r="M193" s="147">
        <f t="shared" si="16"/>
        <v>0</v>
      </c>
      <c r="N193" s="10">
        <f t="shared" si="19"/>
        <v>0</v>
      </c>
      <c r="O193" s="11"/>
    </row>
    <row r="194" spans="1:15">
      <c r="A194" s="9">
        <f t="shared" si="17"/>
        <v>189</v>
      </c>
      <c r="B194" s="8" t="s">
        <v>507</v>
      </c>
      <c r="C194" s="8"/>
      <c r="D194" s="8"/>
      <c r="E194" s="8"/>
      <c r="F194" s="8">
        <f t="shared" si="15"/>
        <v>0</v>
      </c>
      <c r="G194" s="8">
        <v>0</v>
      </c>
      <c r="H194" s="11">
        <v>0</v>
      </c>
      <c r="I194" s="18">
        <f t="shared" si="14"/>
        <v>0</v>
      </c>
      <c r="J194" s="10">
        <f t="shared" si="18"/>
        <v>0</v>
      </c>
      <c r="K194" s="10">
        <v>0</v>
      </c>
      <c r="L194" s="10">
        <v>0</v>
      </c>
      <c r="M194" s="147">
        <f t="shared" si="16"/>
        <v>0</v>
      </c>
      <c r="N194" s="10">
        <f t="shared" si="19"/>
        <v>0</v>
      </c>
      <c r="O194" s="11"/>
    </row>
    <row r="195" spans="1:15">
      <c r="A195" s="9">
        <f t="shared" si="17"/>
        <v>190</v>
      </c>
      <c r="B195" s="8" t="s">
        <v>508</v>
      </c>
      <c r="C195" s="8"/>
      <c r="D195" s="8"/>
      <c r="E195" s="8"/>
      <c r="F195" s="8">
        <f t="shared" si="15"/>
        <v>0</v>
      </c>
      <c r="G195" s="8">
        <v>0</v>
      </c>
      <c r="H195" s="11">
        <v>0</v>
      </c>
      <c r="I195" s="18">
        <f t="shared" si="14"/>
        <v>0</v>
      </c>
      <c r="J195" s="10">
        <f t="shared" si="18"/>
        <v>0</v>
      </c>
      <c r="K195" s="10">
        <v>0</v>
      </c>
      <c r="L195" s="10">
        <v>0</v>
      </c>
      <c r="M195" s="147">
        <f t="shared" si="16"/>
        <v>0</v>
      </c>
      <c r="N195" s="10">
        <f t="shared" si="19"/>
        <v>0</v>
      </c>
      <c r="O195" s="11"/>
    </row>
    <row r="196" spans="1:15">
      <c r="A196" s="9">
        <f t="shared" si="17"/>
        <v>191</v>
      </c>
      <c r="B196" s="8" t="s">
        <v>509</v>
      </c>
      <c r="C196" s="8"/>
      <c r="D196" s="8"/>
      <c r="E196" s="8"/>
      <c r="F196" s="8">
        <f t="shared" si="15"/>
        <v>0</v>
      </c>
      <c r="G196" s="8">
        <v>0</v>
      </c>
      <c r="H196" s="11">
        <v>0</v>
      </c>
      <c r="I196" s="18">
        <f t="shared" ref="I196:I259" si="20">H196*$I$2</f>
        <v>0</v>
      </c>
      <c r="J196" s="10">
        <f t="shared" si="18"/>
        <v>0</v>
      </c>
      <c r="K196" s="10">
        <v>0</v>
      </c>
      <c r="L196" s="10">
        <v>0</v>
      </c>
      <c r="M196" s="147">
        <f t="shared" si="16"/>
        <v>0</v>
      </c>
      <c r="N196" s="10">
        <f t="shared" si="19"/>
        <v>0</v>
      </c>
      <c r="O196" s="11"/>
    </row>
    <row r="197" spans="1:15">
      <c r="A197" s="9">
        <f t="shared" si="17"/>
        <v>192</v>
      </c>
      <c r="B197" s="8" t="s">
        <v>510</v>
      </c>
      <c r="C197" s="8"/>
      <c r="D197" s="8"/>
      <c r="E197" s="8"/>
      <c r="F197" s="8">
        <f t="shared" ref="F197:F261" si="21">C197+D197+E197</f>
        <v>0</v>
      </c>
      <c r="G197" s="8">
        <v>0</v>
      </c>
      <c r="H197" s="11">
        <v>0</v>
      </c>
      <c r="I197" s="18">
        <f t="shared" si="20"/>
        <v>0</v>
      </c>
      <c r="J197" s="10">
        <f t="shared" si="18"/>
        <v>0</v>
      </c>
      <c r="K197" s="10">
        <v>0</v>
      </c>
      <c r="L197" s="10">
        <v>0</v>
      </c>
      <c r="M197" s="147">
        <f t="shared" ref="M197:M260" si="22">L197*$M$2</f>
        <v>0</v>
      </c>
      <c r="N197" s="10">
        <f t="shared" si="19"/>
        <v>0</v>
      </c>
      <c r="O197" s="11"/>
    </row>
    <row r="198" spans="1:15">
      <c r="A198" s="9">
        <f t="shared" si="17"/>
        <v>193</v>
      </c>
      <c r="B198" s="8" t="s">
        <v>511</v>
      </c>
      <c r="C198" s="8"/>
      <c r="D198" s="8"/>
      <c r="E198" s="8"/>
      <c r="F198" s="8">
        <f t="shared" si="21"/>
        <v>0</v>
      </c>
      <c r="G198" s="8">
        <v>0</v>
      </c>
      <c r="H198" s="11">
        <v>0</v>
      </c>
      <c r="I198" s="18">
        <f t="shared" si="20"/>
        <v>0</v>
      </c>
      <c r="J198" s="10">
        <f t="shared" si="18"/>
        <v>0</v>
      </c>
      <c r="K198" s="10">
        <v>0</v>
      </c>
      <c r="L198" s="10">
        <v>0</v>
      </c>
      <c r="M198" s="147">
        <f t="shared" si="22"/>
        <v>0</v>
      </c>
      <c r="N198" s="10">
        <f t="shared" si="19"/>
        <v>0</v>
      </c>
      <c r="O198" s="11"/>
    </row>
    <row r="199" spans="1:15">
      <c r="A199" s="9">
        <f t="shared" si="17"/>
        <v>194</v>
      </c>
      <c r="B199" s="8" t="s">
        <v>512</v>
      </c>
      <c r="C199" s="8"/>
      <c r="D199" s="8"/>
      <c r="E199" s="8"/>
      <c r="F199" s="8">
        <f t="shared" si="21"/>
        <v>0</v>
      </c>
      <c r="G199" s="8">
        <v>0</v>
      </c>
      <c r="H199" s="11">
        <v>0</v>
      </c>
      <c r="I199" s="18">
        <f t="shared" si="20"/>
        <v>0</v>
      </c>
      <c r="J199" s="10">
        <f t="shared" si="18"/>
        <v>0</v>
      </c>
      <c r="K199" s="10">
        <v>0</v>
      </c>
      <c r="L199" s="10">
        <v>0</v>
      </c>
      <c r="M199" s="147">
        <f t="shared" si="22"/>
        <v>0</v>
      </c>
      <c r="N199" s="10">
        <f t="shared" si="19"/>
        <v>0</v>
      </c>
      <c r="O199" s="11"/>
    </row>
    <row r="200" spans="1:15">
      <c r="A200" s="9">
        <f t="shared" ref="A200:A263" si="23">A199+1</f>
        <v>195</v>
      </c>
      <c r="B200" s="8" t="s">
        <v>513</v>
      </c>
      <c r="C200" s="8"/>
      <c r="D200" s="8"/>
      <c r="E200" s="8"/>
      <c r="F200" s="8">
        <f t="shared" si="21"/>
        <v>0</v>
      </c>
      <c r="G200" s="8">
        <v>0</v>
      </c>
      <c r="H200" s="11">
        <v>0</v>
      </c>
      <c r="I200" s="18">
        <f t="shared" si="20"/>
        <v>0</v>
      </c>
      <c r="J200" s="10">
        <f t="shared" si="18"/>
        <v>0</v>
      </c>
      <c r="K200" s="10">
        <v>0</v>
      </c>
      <c r="L200" s="10">
        <v>0</v>
      </c>
      <c r="M200" s="147">
        <f t="shared" si="22"/>
        <v>0</v>
      </c>
      <c r="N200" s="10">
        <f t="shared" si="19"/>
        <v>0</v>
      </c>
      <c r="O200" s="11"/>
    </row>
    <row r="201" spans="1:15">
      <c r="A201" s="9">
        <f t="shared" si="23"/>
        <v>196</v>
      </c>
      <c r="B201" s="8" t="s">
        <v>514</v>
      </c>
      <c r="C201" s="8"/>
      <c r="D201" s="8"/>
      <c r="E201" s="8"/>
      <c r="F201" s="8">
        <f t="shared" si="21"/>
        <v>0</v>
      </c>
      <c r="G201" s="8">
        <v>0</v>
      </c>
      <c r="H201" s="11">
        <v>0</v>
      </c>
      <c r="I201" s="18">
        <f t="shared" si="20"/>
        <v>0</v>
      </c>
      <c r="J201" s="10">
        <f t="shared" si="18"/>
        <v>0</v>
      </c>
      <c r="K201" s="10">
        <v>0</v>
      </c>
      <c r="L201" s="10">
        <v>0</v>
      </c>
      <c r="M201" s="147">
        <f t="shared" si="22"/>
        <v>0</v>
      </c>
      <c r="N201" s="10">
        <f t="shared" si="19"/>
        <v>0</v>
      </c>
      <c r="O201" s="11"/>
    </row>
    <row r="202" spans="1:15">
      <c r="A202" s="9">
        <f t="shared" si="23"/>
        <v>197</v>
      </c>
      <c r="B202" s="8" t="s">
        <v>515</v>
      </c>
      <c r="C202" s="8"/>
      <c r="D202" s="8"/>
      <c r="E202" s="8"/>
      <c r="F202" s="8">
        <f t="shared" si="21"/>
        <v>0</v>
      </c>
      <c r="G202" s="8">
        <v>0</v>
      </c>
      <c r="H202" s="11">
        <v>0</v>
      </c>
      <c r="I202" s="18">
        <f t="shared" si="20"/>
        <v>0</v>
      </c>
      <c r="J202" s="10">
        <f t="shared" si="18"/>
        <v>0</v>
      </c>
      <c r="K202" s="10">
        <v>0</v>
      </c>
      <c r="L202" s="10">
        <v>0</v>
      </c>
      <c r="M202" s="147">
        <f t="shared" si="22"/>
        <v>0</v>
      </c>
      <c r="N202" s="10">
        <f t="shared" si="19"/>
        <v>0</v>
      </c>
      <c r="O202" s="11"/>
    </row>
    <row r="203" spans="1:15">
      <c r="A203" s="9">
        <f t="shared" si="23"/>
        <v>198</v>
      </c>
      <c r="B203" s="8" t="s">
        <v>516</v>
      </c>
      <c r="C203" s="8"/>
      <c r="D203" s="8"/>
      <c r="E203" s="8"/>
      <c r="F203" s="8">
        <f t="shared" si="21"/>
        <v>0</v>
      </c>
      <c r="G203" s="8">
        <v>0</v>
      </c>
      <c r="H203" s="11">
        <v>0</v>
      </c>
      <c r="I203" s="18">
        <f t="shared" si="20"/>
        <v>0</v>
      </c>
      <c r="J203" s="10">
        <f t="shared" si="18"/>
        <v>0</v>
      </c>
      <c r="K203" s="10">
        <v>0</v>
      </c>
      <c r="L203" s="10">
        <v>0</v>
      </c>
      <c r="M203" s="147">
        <f t="shared" si="22"/>
        <v>0</v>
      </c>
      <c r="N203" s="10">
        <f t="shared" si="19"/>
        <v>0</v>
      </c>
      <c r="O203" s="11"/>
    </row>
    <row r="204" spans="1:15">
      <c r="A204" s="9">
        <f t="shared" si="23"/>
        <v>199</v>
      </c>
      <c r="B204" s="8" t="s">
        <v>517</v>
      </c>
      <c r="C204" s="8"/>
      <c r="D204" s="8"/>
      <c r="E204" s="8"/>
      <c r="F204" s="8">
        <f t="shared" si="21"/>
        <v>0</v>
      </c>
      <c r="G204" s="8">
        <v>0</v>
      </c>
      <c r="H204" s="11">
        <v>0</v>
      </c>
      <c r="I204" s="18">
        <f t="shared" si="20"/>
        <v>0</v>
      </c>
      <c r="J204" s="10">
        <f t="shared" si="18"/>
        <v>0</v>
      </c>
      <c r="K204" s="10">
        <v>0</v>
      </c>
      <c r="L204" s="10">
        <v>0</v>
      </c>
      <c r="M204" s="147">
        <f t="shared" si="22"/>
        <v>0</v>
      </c>
      <c r="N204" s="10">
        <f t="shared" si="19"/>
        <v>0</v>
      </c>
      <c r="O204" s="11"/>
    </row>
    <row r="205" spans="1:15">
      <c r="A205" s="9">
        <f t="shared" si="23"/>
        <v>200</v>
      </c>
      <c r="B205" s="8" t="s">
        <v>518</v>
      </c>
      <c r="C205" s="8"/>
      <c r="D205" s="8"/>
      <c r="E205" s="8"/>
      <c r="F205" s="8">
        <f t="shared" si="21"/>
        <v>0</v>
      </c>
      <c r="G205" s="8">
        <v>0</v>
      </c>
      <c r="H205" s="11">
        <v>0</v>
      </c>
      <c r="I205" s="18">
        <f t="shared" si="20"/>
        <v>0</v>
      </c>
      <c r="J205" s="10">
        <f t="shared" si="18"/>
        <v>0</v>
      </c>
      <c r="K205" s="10">
        <v>0</v>
      </c>
      <c r="L205" s="10">
        <v>0</v>
      </c>
      <c r="M205" s="147">
        <f t="shared" si="22"/>
        <v>0</v>
      </c>
      <c r="N205" s="10">
        <f t="shared" si="19"/>
        <v>0</v>
      </c>
      <c r="O205" s="11"/>
    </row>
    <row r="206" spans="1:15">
      <c r="A206" s="9">
        <f t="shared" si="23"/>
        <v>201</v>
      </c>
      <c r="B206" s="8" t="s">
        <v>519</v>
      </c>
      <c r="C206" s="8"/>
      <c r="D206" s="8"/>
      <c r="E206" s="8"/>
      <c r="F206" s="8">
        <f t="shared" si="21"/>
        <v>0</v>
      </c>
      <c r="G206" s="8">
        <v>0</v>
      </c>
      <c r="H206" s="11">
        <v>0</v>
      </c>
      <c r="I206" s="18">
        <f t="shared" si="20"/>
        <v>0</v>
      </c>
      <c r="J206" s="10">
        <f t="shared" si="18"/>
        <v>0</v>
      </c>
      <c r="K206" s="10">
        <v>0</v>
      </c>
      <c r="L206" s="10">
        <v>0</v>
      </c>
      <c r="M206" s="147">
        <f t="shared" si="22"/>
        <v>0</v>
      </c>
      <c r="N206" s="10">
        <f t="shared" si="19"/>
        <v>0</v>
      </c>
      <c r="O206" s="11"/>
    </row>
    <row r="207" spans="1:15">
      <c r="A207" s="9">
        <f t="shared" si="23"/>
        <v>202</v>
      </c>
      <c r="B207" s="8" t="s">
        <v>520</v>
      </c>
      <c r="C207" s="8"/>
      <c r="D207" s="8"/>
      <c r="E207" s="8"/>
      <c r="F207" s="8">
        <f t="shared" si="21"/>
        <v>0</v>
      </c>
      <c r="G207" s="8">
        <v>0</v>
      </c>
      <c r="H207" s="11">
        <v>0</v>
      </c>
      <c r="I207" s="18">
        <f t="shared" si="20"/>
        <v>0</v>
      </c>
      <c r="J207" s="10">
        <f t="shared" si="18"/>
        <v>0</v>
      </c>
      <c r="K207" s="10">
        <v>0</v>
      </c>
      <c r="L207" s="10">
        <v>0</v>
      </c>
      <c r="M207" s="147">
        <f t="shared" si="22"/>
        <v>0</v>
      </c>
      <c r="N207" s="10">
        <f t="shared" si="19"/>
        <v>0</v>
      </c>
      <c r="O207" s="11"/>
    </row>
    <row r="208" spans="1:15">
      <c r="A208" s="9">
        <f t="shared" si="23"/>
        <v>203</v>
      </c>
      <c r="B208" s="8" t="s">
        <v>521</v>
      </c>
      <c r="C208" s="8"/>
      <c r="D208" s="8"/>
      <c r="E208" s="8"/>
      <c r="F208" s="8">
        <f t="shared" si="21"/>
        <v>0</v>
      </c>
      <c r="G208" s="8">
        <v>0</v>
      </c>
      <c r="H208" s="11">
        <v>0</v>
      </c>
      <c r="I208" s="18">
        <f t="shared" si="20"/>
        <v>0</v>
      </c>
      <c r="J208" s="10">
        <f t="shared" si="18"/>
        <v>0</v>
      </c>
      <c r="K208" s="10">
        <v>0</v>
      </c>
      <c r="L208" s="10">
        <v>0</v>
      </c>
      <c r="M208" s="147">
        <f t="shared" si="22"/>
        <v>0</v>
      </c>
      <c r="N208" s="10">
        <f t="shared" si="19"/>
        <v>0</v>
      </c>
      <c r="O208" s="11"/>
    </row>
    <row r="209" spans="1:15">
      <c r="A209" s="9">
        <f t="shared" si="23"/>
        <v>204</v>
      </c>
      <c r="B209" s="8" t="s">
        <v>522</v>
      </c>
      <c r="C209" s="8"/>
      <c r="D209" s="8"/>
      <c r="E209" s="8"/>
      <c r="F209" s="8">
        <f t="shared" si="21"/>
        <v>0</v>
      </c>
      <c r="G209" s="8">
        <v>0</v>
      </c>
      <c r="H209" s="11">
        <v>0</v>
      </c>
      <c r="I209" s="18">
        <f t="shared" si="20"/>
        <v>0</v>
      </c>
      <c r="J209" s="10">
        <f t="shared" si="18"/>
        <v>0</v>
      </c>
      <c r="K209" s="10">
        <v>0</v>
      </c>
      <c r="L209" s="10">
        <v>0</v>
      </c>
      <c r="M209" s="147">
        <f t="shared" si="22"/>
        <v>0</v>
      </c>
      <c r="N209" s="10">
        <f t="shared" si="19"/>
        <v>0</v>
      </c>
      <c r="O209" s="11"/>
    </row>
    <row r="210" spans="1:15">
      <c r="A210" s="9">
        <f t="shared" si="23"/>
        <v>205</v>
      </c>
      <c r="B210" s="8" t="s">
        <v>523</v>
      </c>
      <c r="C210" s="8"/>
      <c r="D210" s="8"/>
      <c r="E210" s="8"/>
      <c r="F210" s="8">
        <f t="shared" si="21"/>
        <v>0</v>
      </c>
      <c r="G210" s="8">
        <v>0</v>
      </c>
      <c r="H210" s="11">
        <v>0</v>
      </c>
      <c r="I210" s="18">
        <f t="shared" si="20"/>
        <v>0</v>
      </c>
      <c r="J210" s="10">
        <f t="shared" si="18"/>
        <v>0</v>
      </c>
      <c r="K210" s="10">
        <v>0</v>
      </c>
      <c r="L210" s="10">
        <v>0</v>
      </c>
      <c r="M210" s="147">
        <f t="shared" si="22"/>
        <v>0</v>
      </c>
      <c r="N210" s="10">
        <f t="shared" si="19"/>
        <v>0</v>
      </c>
      <c r="O210" s="11"/>
    </row>
    <row r="211" spans="1:15">
      <c r="A211" s="9">
        <f t="shared" si="23"/>
        <v>206</v>
      </c>
      <c r="B211" s="8" t="s">
        <v>524</v>
      </c>
      <c r="C211" s="8"/>
      <c r="D211" s="8"/>
      <c r="E211" s="8"/>
      <c r="F211" s="8">
        <f t="shared" si="21"/>
        <v>0</v>
      </c>
      <c r="G211" s="8">
        <v>0</v>
      </c>
      <c r="H211" s="11">
        <v>0</v>
      </c>
      <c r="I211" s="18">
        <f t="shared" si="20"/>
        <v>0</v>
      </c>
      <c r="J211" s="10">
        <f t="shared" si="18"/>
        <v>0</v>
      </c>
      <c r="K211" s="10">
        <v>0</v>
      </c>
      <c r="L211" s="10">
        <v>0</v>
      </c>
      <c r="M211" s="147">
        <f t="shared" si="22"/>
        <v>0</v>
      </c>
      <c r="N211" s="10">
        <f t="shared" si="19"/>
        <v>0</v>
      </c>
      <c r="O211" s="11"/>
    </row>
    <row r="212" spans="1:15">
      <c r="A212" s="9">
        <f t="shared" si="23"/>
        <v>207</v>
      </c>
      <c r="B212" s="8" t="s">
        <v>525</v>
      </c>
      <c r="C212" s="8"/>
      <c r="D212" s="8"/>
      <c r="E212" s="8"/>
      <c r="F212" s="8">
        <f t="shared" si="21"/>
        <v>0</v>
      </c>
      <c r="G212" s="8">
        <v>0</v>
      </c>
      <c r="H212" s="11">
        <v>0</v>
      </c>
      <c r="I212" s="18">
        <f t="shared" si="20"/>
        <v>0</v>
      </c>
      <c r="J212" s="10">
        <f t="shared" si="18"/>
        <v>0</v>
      </c>
      <c r="K212" s="10">
        <v>0</v>
      </c>
      <c r="L212" s="10">
        <v>0</v>
      </c>
      <c r="M212" s="147">
        <f t="shared" si="22"/>
        <v>0</v>
      </c>
      <c r="N212" s="10">
        <f t="shared" si="19"/>
        <v>0</v>
      </c>
      <c r="O212" s="11"/>
    </row>
    <row r="213" spans="1:15">
      <c r="A213" s="9">
        <f t="shared" si="23"/>
        <v>208</v>
      </c>
      <c r="B213" s="8" t="s">
        <v>526</v>
      </c>
      <c r="C213" s="8"/>
      <c r="D213" s="8"/>
      <c r="E213" s="8"/>
      <c r="F213" s="8">
        <f t="shared" si="21"/>
        <v>0</v>
      </c>
      <c r="G213" s="8">
        <v>0</v>
      </c>
      <c r="H213" s="11">
        <v>0</v>
      </c>
      <c r="I213" s="18">
        <f t="shared" si="20"/>
        <v>0</v>
      </c>
      <c r="J213" s="10">
        <f t="shared" si="18"/>
        <v>0</v>
      </c>
      <c r="K213" s="10">
        <v>0</v>
      </c>
      <c r="L213" s="10">
        <v>0</v>
      </c>
      <c r="M213" s="147">
        <f t="shared" si="22"/>
        <v>0</v>
      </c>
      <c r="N213" s="10">
        <f t="shared" si="19"/>
        <v>0</v>
      </c>
      <c r="O213" s="11"/>
    </row>
    <row r="214" spans="1:15">
      <c r="A214" s="9">
        <f t="shared" si="23"/>
        <v>209</v>
      </c>
      <c r="B214" s="8" t="s">
        <v>527</v>
      </c>
      <c r="C214" s="8"/>
      <c r="D214" s="8"/>
      <c r="E214" s="8"/>
      <c r="F214" s="8">
        <f t="shared" si="21"/>
        <v>0</v>
      </c>
      <c r="G214" s="8">
        <v>0</v>
      </c>
      <c r="H214" s="11">
        <v>0</v>
      </c>
      <c r="I214" s="18">
        <f t="shared" si="20"/>
        <v>0</v>
      </c>
      <c r="J214" s="10">
        <f t="shared" si="18"/>
        <v>0</v>
      </c>
      <c r="K214" s="10">
        <v>0</v>
      </c>
      <c r="L214" s="10">
        <v>0</v>
      </c>
      <c r="M214" s="147">
        <f t="shared" si="22"/>
        <v>0</v>
      </c>
      <c r="N214" s="10">
        <f t="shared" si="19"/>
        <v>0</v>
      </c>
      <c r="O214" s="11"/>
    </row>
    <row r="215" spans="1:15">
      <c r="A215" s="9">
        <f t="shared" si="23"/>
        <v>210</v>
      </c>
      <c r="B215" s="8" t="s">
        <v>528</v>
      </c>
      <c r="C215" s="8"/>
      <c r="D215" s="8"/>
      <c r="E215" s="8"/>
      <c r="F215" s="8">
        <f t="shared" si="21"/>
        <v>0</v>
      </c>
      <c r="G215" s="8">
        <v>0</v>
      </c>
      <c r="H215" s="11">
        <v>0</v>
      </c>
      <c r="I215" s="18">
        <f t="shared" si="20"/>
        <v>0</v>
      </c>
      <c r="J215" s="10">
        <f t="shared" si="18"/>
        <v>0</v>
      </c>
      <c r="K215" s="10">
        <v>0</v>
      </c>
      <c r="L215" s="10">
        <v>0</v>
      </c>
      <c r="M215" s="147">
        <f t="shared" si="22"/>
        <v>0</v>
      </c>
      <c r="N215" s="10">
        <f t="shared" si="19"/>
        <v>0</v>
      </c>
      <c r="O215" s="11"/>
    </row>
    <row r="216" spans="1:15">
      <c r="A216" s="9">
        <f t="shared" si="23"/>
        <v>211</v>
      </c>
      <c r="B216" s="8" t="s">
        <v>529</v>
      </c>
      <c r="C216" s="8"/>
      <c r="D216" s="8"/>
      <c r="E216" s="8"/>
      <c r="F216" s="8">
        <f t="shared" si="21"/>
        <v>0</v>
      </c>
      <c r="G216" s="8">
        <v>0</v>
      </c>
      <c r="H216" s="11">
        <v>0</v>
      </c>
      <c r="I216" s="18">
        <f t="shared" si="20"/>
        <v>0</v>
      </c>
      <c r="J216" s="10">
        <f t="shared" si="18"/>
        <v>0</v>
      </c>
      <c r="K216" s="10">
        <v>0</v>
      </c>
      <c r="L216" s="10">
        <v>0</v>
      </c>
      <c r="M216" s="147">
        <f t="shared" si="22"/>
        <v>0</v>
      </c>
      <c r="N216" s="10">
        <f t="shared" si="19"/>
        <v>0</v>
      </c>
      <c r="O216" s="11"/>
    </row>
    <row r="217" spans="1:15">
      <c r="A217" s="9">
        <f t="shared" si="23"/>
        <v>212</v>
      </c>
      <c r="B217" s="8" t="s">
        <v>530</v>
      </c>
      <c r="C217" s="8"/>
      <c r="D217" s="8"/>
      <c r="E217" s="8"/>
      <c r="F217" s="8">
        <f t="shared" si="21"/>
        <v>0</v>
      </c>
      <c r="G217" s="8">
        <v>0</v>
      </c>
      <c r="H217" s="11">
        <v>0</v>
      </c>
      <c r="I217" s="18">
        <f t="shared" si="20"/>
        <v>0</v>
      </c>
      <c r="J217" s="10">
        <f t="shared" si="18"/>
        <v>0</v>
      </c>
      <c r="K217" s="10">
        <v>0</v>
      </c>
      <c r="L217" s="10">
        <v>0</v>
      </c>
      <c r="M217" s="147">
        <f t="shared" si="22"/>
        <v>0</v>
      </c>
      <c r="N217" s="10">
        <f t="shared" si="19"/>
        <v>0</v>
      </c>
      <c r="O217" s="11"/>
    </row>
    <row r="218" spans="1:15">
      <c r="A218" s="9">
        <f t="shared" si="23"/>
        <v>213</v>
      </c>
      <c r="B218" s="8" t="s">
        <v>531</v>
      </c>
      <c r="C218" s="8"/>
      <c r="D218" s="8"/>
      <c r="E218" s="8"/>
      <c r="F218" s="8">
        <f t="shared" si="21"/>
        <v>0</v>
      </c>
      <c r="G218" s="8">
        <v>0</v>
      </c>
      <c r="H218" s="11">
        <v>0</v>
      </c>
      <c r="I218" s="18">
        <f t="shared" si="20"/>
        <v>0</v>
      </c>
      <c r="J218" s="10">
        <f t="shared" si="18"/>
        <v>0</v>
      </c>
      <c r="K218" s="10">
        <v>0</v>
      </c>
      <c r="L218" s="10">
        <v>0</v>
      </c>
      <c r="M218" s="147">
        <f t="shared" si="22"/>
        <v>0</v>
      </c>
      <c r="N218" s="10">
        <f t="shared" si="19"/>
        <v>0</v>
      </c>
      <c r="O218" s="11"/>
    </row>
    <row r="219" spans="1:15">
      <c r="A219" s="9">
        <f t="shared" si="23"/>
        <v>214</v>
      </c>
      <c r="B219" s="8" t="s">
        <v>532</v>
      </c>
      <c r="C219" s="8"/>
      <c r="D219" s="8"/>
      <c r="E219" s="8"/>
      <c r="F219" s="8">
        <f t="shared" si="21"/>
        <v>0</v>
      </c>
      <c r="G219" s="8">
        <v>0</v>
      </c>
      <c r="H219" s="11">
        <v>0</v>
      </c>
      <c r="I219" s="18">
        <f t="shared" si="20"/>
        <v>0</v>
      </c>
      <c r="J219" s="10">
        <f t="shared" si="18"/>
        <v>0</v>
      </c>
      <c r="K219" s="10">
        <v>0</v>
      </c>
      <c r="L219" s="10">
        <v>0</v>
      </c>
      <c r="M219" s="147">
        <f t="shared" si="22"/>
        <v>0</v>
      </c>
      <c r="N219" s="10">
        <f t="shared" si="19"/>
        <v>0</v>
      </c>
      <c r="O219" s="11"/>
    </row>
    <row r="220" spans="1:15">
      <c r="A220" s="9">
        <f t="shared" si="23"/>
        <v>215</v>
      </c>
      <c r="B220" s="8" t="s">
        <v>533</v>
      </c>
      <c r="C220" s="8"/>
      <c r="D220" s="8"/>
      <c r="E220" s="8"/>
      <c r="F220" s="8">
        <f t="shared" si="21"/>
        <v>0</v>
      </c>
      <c r="G220" s="8">
        <v>0</v>
      </c>
      <c r="H220" s="11">
        <v>0</v>
      </c>
      <c r="I220" s="18">
        <f t="shared" si="20"/>
        <v>0</v>
      </c>
      <c r="J220" s="10">
        <f t="shared" si="18"/>
        <v>0</v>
      </c>
      <c r="K220" s="10">
        <v>0</v>
      </c>
      <c r="L220" s="10">
        <v>0</v>
      </c>
      <c r="M220" s="147">
        <f t="shared" si="22"/>
        <v>0</v>
      </c>
      <c r="N220" s="10">
        <f t="shared" si="19"/>
        <v>0</v>
      </c>
      <c r="O220" s="11"/>
    </row>
    <row r="221" spans="1:15">
      <c r="A221" s="9">
        <f t="shared" si="23"/>
        <v>216</v>
      </c>
      <c r="B221" s="8" t="s">
        <v>534</v>
      </c>
      <c r="C221" s="8"/>
      <c r="D221" s="8"/>
      <c r="E221" s="8"/>
      <c r="F221" s="8">
        <f t="shared" si="21"/>
        <v>0</v>
      </c>
      <c r="G221" s="8">
        <v>0</v>
      </c>
      <c r="H221" s="11">
        <v>0</v>
      </c>
      <c r="I221" s="18">
        <f t="shared" si="20"/>
        <v>0</v>
      </c>
      <c r="J221" s="10">
        <f t="shared" si="18"/>
        <v>0</v>
      </c>
      <c r="K221" s="10">
        <v>0</v>
      </c>
      <c r="L221" s="10">
        <v>0</v>
      </c>
      <c r="M221" s="147">
        <f t="shared" si="22"/>
        <v>0</v>
      </c>
      <c r="N221" s="10">
        <f t="shared" si="19"/>
        <v>0</v>
      </c>
      <c r="O221" s="11"/>
    </row>
    <row r="222" spans="1:15">
      <c r="A222" s="9">
        <f t="shared" si="23"/>
        <v>217</v>
      </c>
      <c r="B222" s="8" t="s">
        <v>535</v>
      </c>
      <c r="C222" s="8"/>
      <c r="D222" s="8"/>
      <c r="E222" s="8"/>
      <c r="F222" s="8">
        <f t="shared" si="21"/>
        <v>0</v>
      </c>
      <c r="G222" s="8">
        <v>0</v>
      </c>
      <c r="H222" s="11">
        <v>0</v>
      </c>
      <c r="I222" s="18">
        <f t="shared" si="20"/>
        <v>0</v>
      </c>
      <c r="J222" s="10">
        <f t="shared" si="18"/>
        <v>0</v>
      </c>
      <c r="K222" s="10">
        <v>0</v>
      </c>
      <c r="L222" s="10">
        <v>0</v>
      </c>
      <c r="M222" s="147">
        <f t="shared" si="22"/>
        <v>0</v>
      </c>
      <c r="N222" s="10">
        <f t="shared" si="19"/>
        <v>0</v>
      </c>
      <c r="O222" s="11"/>
    </row>
    <row r="223" spans="1:15">
      <c r="A223" s="9">
        <f t="shared" si="23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21"/>
        <v>2817.6</v>
      </c>
      <c r="G223" s="8">
        <v>54</v>
      </c>
      <c r="H223" s="11">
        <v>0</v>
      </c>
      <c r="I223" s="18">
        <f t="shared" si="20"/>
        <v>0</v>
      </c>
      <c r="J223" s="10">
        <f t="shared" si="18"/>
        <v>0</v>
      </c>
      <c r="K223" s="10">
        <v>0</v>
      </c>
      <c r="L223" s="10">
        <v>0</v>
      </c>
      <c r="M223" s="147">
        <f t="shared" si="22"/>
        <v>0</v>
      </c>
      <c r="N223" s="10">
        <f t="shared" si="19"/>
        <v>0</v>
      </c>
      <c r="O223" s="11">
        <f>N223/F223</f>
        <v>0</v>
      </c>
    </row>
    <row r="224" spans="1:15">
      <c r="A224" s="9">
        <f t="shared" si="23"/>
        <v>219</v>
      </c>
      <c r="B224" s="8" t="s">
        <v>537</v>
      </c>
      <c r="C224" s="8"/>
      <c r="D224" s="8"/>
      <c r="E224" s="8"/>
      <c r="F224" s="8">
        <f t="shared" si="21"/>
        <v>0</v>
      </c>
      <c r="G224" s="8">
        <v>0</v>
      </c>
      <c r="H224" s="11">
        <v>0</v>
      </c>
      <c r="I224" s="18">
        <f t="shared" si="20"/>
        <v>0</v>
      </c>
      <c r="J224" s="10">
        <f t="shared" si="18"/>
        <v>0</v>
      </c>
      <c r="K224" s="10">
        <v>0</v>
      </c>
      <c r="L224" s="10">
        <v>0</v>
      </c>
      <c r="M224" s="147">
        <f t="shared" si="22"/>
        <v>0</v>
      </c>
      <c r="N224" s="10">
        <f t="shared" si="19"/>
        <v>0</v>
      </c>
      <c r="O224" s="11"/>
    </row>
    <row r="225" spans="1:15">
      <c r="A225" s="9">
        <f t="shared" si="23"/>
        <v>220</v>
      </c>
      <c r="B225" s="8" t="s">
        <v>538</v>
      </c>
      <c r="C225" s="8"/>
      <c r="D225" s="8"/>
      <c r="E225" s="8"/>
      <c r="F225" s="8">
        <f t="shared" si="21"/>
        <v>0</v>
      </c>
      <c r="G225" s="8">
        <v>0</v>
      </c>
      <c r="H225" s="11">
        <v>0</v>
      </c>
      <c r="I225" s="18">
        <f t="shared" si="20"/>
        <v>0</v>
      </c>
      <c r="J225" s="10">
        <f t="shared" si="18"/>
        <v>0</v>
      </c>
      <c r="K225" s="10">
        <v>0</v>
      </c>
      <c r="L225" s="10">
        <v>0</v>
      </c>
      <c r="M225" s="147">
        <f t="shared" si="22"/>
        <v>0</v>
      </c>
      <c r="N225" s="10">
        <f t="shared" si="19"/>
        <v>0</v>
      </c>
      <c r="O225" s="11"/>
    </row>
    <row r="226" spans="1:15">
      <c r="A226" s="9">
        <f t="shared" si="23"/>
        <v>221</v>
      </c>
      <c r="B226" s="8" t="s">
        <v>539</v>
      </c>
      <c r="C226" s="8"/>
      <c r="D226" s="8"/>
      <c r="E226" s="8"/>
      <c r="F226" s="8">
        <f t="shared" si="21"/>
        <v>0</v>
      </c>
      <c r="G226" s="8">
        <v>0</v>
      </c>
      <c r="H226" s="11">
        <v>0</v>
      </c>
      <c r="I226" s="18">
        <f t="shared" si="20"/>
        <v>0</v>
      </c>
      <c r="J226" s="10">
        <f t="shared" si="18"/>
        <v>0</v>
      </c>
      <c r="K226" s="10">
        <v>0</v>
      </c>
      <c r="L226" s="10">
        <v>0</v>
      </c>
      <c r="M226" s="147">
        <f t="shared" si="22"/>
        <v>0</v>
      </c>
      <c r="N226" s="10">
        <f t="shared" si="19"/>
        <v>0</v>
      </c>
      <c r="O226" s="11"/>
    </row>
    <row r="227" spans="1:15">
      <c r="A227" s="9">
        <f t="shared" si="23"/>
        <v>222</v>
      </c>
      <c r="B227" s="8" t="s">
        <v>540</v>
      </c>
      <c r="C227" s="8"/>
      <c r="D227" s="8"/>
      <c r="E227" s="8"/>
      <c r="F227" s="8">
        <f t="shared" si="21"/>
        <v>0</v>
      </c>
      <c r="G227" s="8">
        <v>0</v>
      </c>
      <c r="H227" s="11">
        <v>0</v>
      </c>
      <c r="I227" s="18">
        <f t="shared" si="20"/>
        <v>0</v>
      </c>
      <c r="J227" s="10">
        <f t="shared" si="18"/>
        <v>0</v>
      </c>
      <c r="K227" s="10">
        <v>0</v>
      </c>
      <c r="L227" s="10">
        <v>0</v>
      </c>
      <c r="M227" s="147">
        <f t="shared" si="22"/>
        <v>0</v>
      </c>
      <c r="N227" s="10">
        <f t="shared" si="19"/>
        <v>0</v>
      </c>
      <c r="O227" s="11"/>
    </row>
    <row r="228" spans="1:15">
      <c r="A228" s="9">
        <f t="shared" si="23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21"/>
        <v>2490.7000000000003</v>
      </c>
      <c r="G228" s="8">
        <v>27</v>
      </c>
      <c r="H228" s="11">
        <v>0</v>
      </c>
      <c r="I228" s="18">
        <f t="shared" si="20"/>
        <v>0</v>
      </c>
      <c r="J228" s="10">
        <f t="shared" si="18"/>
        <v>0</v>
      </c>
      <c r="K228" s="10">
        <v>0</v>
      </c>
      <c r="L228" s="10">
        <v>0</v>
      </c>
      <c r="M228" s="147">
        <f t="shared" si="22"/>
        <v>0</v>
      </c>
      <c r="N228" s="10">
        <f t="shared" si="19"/>
        <v>0</v>
      </c>
      <c r="O228" s="11">
        <f>N228/F228</f>
        <v>0</v>
      </c>
    </row>
    <row r="229" spans="1:15">
      <c r="A229" s="9">
        <f t="shared" si="23"/>
        <v>224</v>
      </c>
      <c r="B229" s="8" t="s">
        <v>542</v>
      </c>
      <c r="C229" s="8"/>
      <c r="D229" s="8"/>
      <c r="E229" s="8"/>
      <c r="F229" s="8">
        <f t="shared" si="21"/>
        <v>0</v>
      </c>
      <c r="G229" s="8">
        <v>0</v>
      </c>
      <c r="H229" s="11">
        <v>0</v>
      </c>
      <c r="I229" s="18">
        <f t="shared" si="20"/>
        <v>0</v>
      </c>
      <c r="J229" s="10">
        <f t="shared" si="18"/>
        <v>0</v>
      </c>
      <c r="K229" s="10">
        <v>0</v>
      </c>
      <c r="L229" s="10">
        <v>0</v>
      </c>
      <c r="M229" s="147">
        <f t="shared" si="22"/>
        <v>0</v>
      </c>
      <c r="N229" s="10">
        <f t="shared" si="19"/>
        <v>0</v>
      </c>
      <c r="O229" s="11"/>
    </row>
    <row r="230" spans="1:15">
      <c r="A230" s="9">
        <f t="shared" si="23"/>
        <v>225</v>
      </c>
      <c r="B230" s="8" t="s">
        <v>543</v>
      </c>
      <c r="C230" s="8"/>
      <c r="D230" s="8"/>
      <c r="E230" s="8"/>
      <c r="F230" s="8">
        <f t="shared" si="21"/>
        <v>0</v>
      </c>
      <c r="G230" s="8">
        <v>0</v>
      </c>
      <c r="H230" s="11">
        <v>0</v>
      </c>
      <c r="I230" s="18">
        <f t="shared" si="20"/>
        <v>0</v>
      </c>
      <c r="J230" s="10">
        <f t="shared" si="18"/>
        <v>0</v>
      </c>
      <c r="K230" s="10">
        <v>0</v>
      </c>
      <c r="L230" s="10">
        <v>0</v>
      </c>
      <c r="M230" s="147">
        <f t="shared" si="22"/>
        <v>0</v>
      </c>
      <c r="N230" s="10">
        <f t="shared" si="19"/>
        <v>0</v>
      </c>
      <c r="O230" s="11"/>
    </row>
    <row r="231" spans="1:15">
      <c r="A231" s="9">
        <f t="shared" si="23"/>
        <v>226</v>
      </c>
      <c r="B231" s="8" t="s">
        <v>544</v>
      </c>
      <c r="C231" s="8"/>
      <c r="D231" s="8"/>
      <c r="E231" s="8"/>
      <c r="F231" s="8">
        <f t="shared" si="21"/>
        <v>0</v>
      </c>
      <c r="G231" s="8">
        <v>0</v>
      </c>
      <c r="H231" s="11">
        <v>0</v>
      </c>
      <c r="I231" s="18">
        <f t="shared" si="20"/>
        <v>0</v>
      </c>
      <c r="J231" s="10">
        <f t="shared" si="18"/>
        <v>0</v>
      </c>
      <c r="K231" s="10">
        <v>0</v>
      </c>
      <c r="L231" s="10">
        <v>0</v>
      </c>
      <c r="M231" s="147">
        <f t="shared" si="22"/>
        <v>0</v>
      </c>
      <c r="N231" s="10">
        <f t="shared" si="19"/>
        <v>0</v>
      </c>
      <c r="O231" s="11"/>
    </row>
    <row r="232" spans="1:15">
      <c r="A232" s="9">
        <f t="shared" si="23"/>
        <v>227</v>
      </c>
      <c r="B232" s="8" t="s">
        <v>545</v>
      </c>
      <c r="C232" s="8"/>
      <c r="D232" s="8"/>
      <c r="E232" s="8"/>
      <c r="F232" s="8">
        <f t="shared" si="21"/>
        <v>0</v>
      </c>
      <c r="G232" s="8">
        <v>0</v>
      </c>
      <c r="H232" s="11">
        <v>0</v>
      </c>
      <c r="I232" s="18">
        <f t="shared" si="20"/>
        <v>0</v>
      </c>
      <c r="J232" s="10">
        <f t="shared" si="18"/>
        <v>0</v>
      </c>
      <c r="K232" s="10">
        <v>0</v>
      </c>
      <c r="L232" s="10">
        <v>0</v>
      </c>
      <c r="M232" s="147">
        <f t="shared" si="22"/>
        <v>0</v>
      </c>
      <c r="N232" s="10">
        <f t="shared" si="19"/>
        <v>0</v>
      </c>
      <c r="O232" s="11"/>
    </row>
    <row r="233" spans="1:15">
      <c r="A233" s="9">
        <f t="shared" si="23"/>
        <v>228</v>
      </c>
      <c r="B233" s="8" t="s">
        <v>546</v>
      </c>
      <c r="C233" s="8"/>
      <c r="D233" s="8"/>
      <c r="E233" s="8"/>
      <c r="F233" s="8">
        <f t="shared" si="21"/>
        <v>0</v>
      </c>
      <c r="G233" s="8">
        <v>0</v>
      </c>
      <c r="H233" s="11">
        <v>0</v>
      </c>
      <c r="I233" s="18">
        <f t="shared" si="20"/>
        <v>0</v>
      </c>
      <c r="J233" s="10">
        <f t="shared" si="18"/>
        <v>0</v>
      </c>
      <c r="K233" s="10">
        <v>0</v>
      </c>
      <c r="L233" s="10">
        <v>0</v>
      </c>
      <c r="M233" s="147">
        <f t="shared" si="22"/>
        <v>0</v>
      </c>
      <c r="N233" s="10">
        <f t="shared" si="19"/>
        <v>0</v>
      </c>
      <c r="O233" s="11"/>
    </row>
    <row r="234" spans="1:15">
      <c r="A234" s="9">
        <f t="shared" si="23"/>
        <v>229</v>
      </c>
      <c r="B234" s="8" t="s">
        <v>547</v>
      </c>
      <c r="C234" s="8"/>
      <c r="D234" s="8"/>
      <c r="E234" s="8"/>
      <c r="F234" s="8">
        <f t="shared" si="21"/>
        <v>0</v>
      </c>
      <c r="G234" s="8">
        <v>0</v>
      </c>
      <c r="H234" s="11">
        <v>0</v>
      </c>
      <c r="I234" s="18">
        <f t="shared" si="20"/>
        <v>0</v>
      </c>
      <c r="J234" s="10">
        <f t="shared" si="18"/>
        <v>0</v>
      </c>
      <c r="K234" s="10">
        <v>0</v>
      </c>
      <c r="L234" s="10">
        <v>0</v>
      </c>
      <c r="M234" s="147">
        <f t="shared" si="22"/>
        <v>0</v>
      </c>
      <c r="N234" s="10">
        <f t="shared" si="19"/>
        <v>0</v>
      </c>
      <c r="O234" s="11"/>
    </row>
    <row r="235" spans="1:15">
      <c r="A235" s="9">
        <f t="shared" si="23"/>
        <v>230</v>
      </c>
      <c r="B235" s="8" t="s">
        <v>548</v>
      </c>
      <c r="C235" s="8"/>
      <c r="D235" s="8"/>
      <c r="E235" s="8"/>
      <c r="F235" s="8">
        <f t="shared" si="21"/>
        <v>0</v>
      </c>
      <c r="G235" s="8">
        <v>0</v>
      </c>
      <c r="H235" s="11">
        <v>0</v>
      </c>
      <c r="I235" s="18">
        <f t="shared" si="20"/>
        <v>0</v>
      </c>
      <c r="J235" s="10">
        <f t="shared" si="18"/>
        <v>0</v>
      </c>
      <c r="K235" s="10">
        <v>0</v>
      </c>
      <c r="L235" s="10">
        <v>0</v>
      </c>
      <c r="M235" s="147">
        <f t="shared" si="22"/>
        <v>0</v>
      </c>
      <c r="N235" s="10">
        <f t="shared" si="19"/>
        <v>0</v>
      </c>
      <c r="O235" s="11"/>
    </row>
    <row r="236" spans="1:15">
      <c r="A236" s="9">
        <f t="shared" si="23"/>
        <v>231</v>
      </c>
      <c r="B236" s="8" t="s">
        <v>549</v>
      </c>
      <c r="C236" s="8"/>
      <c r="D236" s="8"/>
      <c r="E236" s="8"/>
      <c r="F236" s="8">
        <f t="shared" si="21"/>
        <v>0</v>
      </c>
      <c r="G236" s="8">
        <v>0</v>
      </c>
      <c r="H236" s="11">
        <v>0</v>
      </c>
      <c r="I236" s="18">
        <f t="shared" si="20"/>
        <v>0</v>
      </c>
      <c r="J236" s="10">
        <f t="shared" si="18"/>
        <v>0</v>
      </c>
      <c r="K236" s="10">
        <v>0</v>
      </c>
      <c r="L236" s="10">
        <v>0</v>
      </c>
      <c r="M236" s="147">
        <f t="shared" si="22"/>
        <v>0</v>
      </c>
      <c r="N236" s="10">
        <f t="shared" si="19"/>
        <v>0</v>
      </c>
      <c r="O236" s="11"/>
    </row>
    <row r="237" spans="1:15">
      <c r="A237" s="9">
        <f t="shared" si="23"/>
        <v>232</v>
      </c>
      <c r="B237" s="8" t="s">
        <v>550</v>
      </c>
      <c r="C237" s="8"/>
      <c r="D237" s="8"/>
      <c r="E237" s="8"/>
      <c r="F237" s="8">
        <f t="shared" si="21"/>
        <v>0</v>
      </c>
      <c r="G237" s="8">
        <v>0</v>
      </c>
      <c r="H237" s="11">
        <v>0</v>
      </c>
      <c r="I237" s="18">
        <f t="shared" si="20"/>
        <v>0</v>
      </c>
      <c r="J237" s="10">
        <f t="shared" si="18"/>
        <v>0</v>
      </c>
      <c r="K237" s="10">
        <v>0</v>
      </c>
      <c r="L237" s="10">
        <v>0</v>
      </c>
      <c r="M237" s="147">
        <f t="shared" si="22"/>
        <v>0</v>
      </c>
      <c r="N237" s="10">
        <f t="shared" si="19"/>
        <v>0</v>
      </c>
      <c r="O237" s="11"/>
    </row>
    <row r="238" spans="1:15">
      <c r="A238" s="9">
        <f t="shared" si="23"/>
        <v>233</v>
      </c>
      <c r="B238" s="8" t="s">
        <v>551</v>
      </c>
      <c r="C238" s="8"/>
      <c r="D238" s="8"/>
      <c r="E238" s="8"/>
      <c r="F238" s="8">
        <f t="shared" si="21"/>
        <v>0</v>
      </c>
      <c r="G238" s="8">
        <v>0</v>
      </c>
      <c r="H238" s="11">
        <v>0</v>
      </c>
      <c r="I238" s="18">
        <f t="shared" si="20"/>
        <v>0</v>
      </c>
      <c r="J238" s="10">
        <f t="shared" si="18"/>
        <v>0</v>
      </c>
      <c r="K238" s="10">
        <v>0</v>
      </c>
      <c r="L238" s="10">
        <v>0</v>
      </c>
      <c r="M238" s="147">
        <f t="shared" si="22"/>
        <v>0</v>
      </c>
      <c r="N238" s="10">
        <f t="shared" si="19"/>
        <v>0</v>
      </c>
      <c r="O238" s="11"/>
    </row>
    <row r="239" spans="1:15">
      <c r="A239" s="9">
        <f t="shared" si="23"/>
        <v>234</v>
      </c>
      <c r="B239" s="8" t="s">
        <v>552</v>
      </c>
      <c r="C239" s="8"/>
      <c r="D239" s="8"/>
      <c r="E239" s="8"/>
      <c r="F239" s="8">
        <f t="shared" si="21"/>
        <v>0</v>
      </c>
      <c r="G239" s="8">
        <v>0</v>
      </c>
      <c r="H239" s="11">
        <v>0</v>
      </c>
      <c r="I239" s="18">
        <f t="shared" si="20"/>
        <v>0</v>
      </c>
      <c r="J239" s="10">
        <f t="shared" si="18"/>
        <v>0</v>
      </c>
      <c r="K239" s="10">
        <v>0</v>
      </c>
      <c r="L239" s="10">
        <v>0</v>
      </c>
      <c r="M239" s="147">
        <f t="shared" si="22"/>
        <v>0</v>
      </c>
      <c r="N239" s="10">
        <f t="shared" si="19"/>
        <v>0</v>
      </c>
      <c r="O239" s="11"/>
    </row>
    <row r="240" spans="1:15">
      <c r="A240" s="9">
        <f t="shared" si="23"/>
        <v>235</v>
      </c>
      <c r="B240" s="8" t="s">
        <v>553</v>
      </c>
      <c r="C240" s="8"/>
      <c r="D240" s="8"/>
      <c r="E240" s="8"/>
      <c r="F240" s="8">
        <f t="shared" si="21"/>
        <v>0</v>
      </c>
      <c r="G240" s="8">
        <v>0</v>
      </c>
      <c r="H240" s="11">
        <v>0</v>
      </c>
      <c r="I240" s="18">
        <f t="shared" si="20"/>
        <v>0</v>
      </c>
      <c r="J240" s="10">
        <f t="shared" si="18"/>
        <v>0</v>
      </c>
      <c r="K240" s="10">
        <v>0</v>
      </c>
      <c r="L240" s="10">
        <v>0</v>
      </c>
      <c r="M240" s="147">
        <f t="shared" si="22"/>
        <v>0</v>
      </c>
      <c r="N240" s="10">
        <f t="shared" si="19"/>
        <v>0</v>
      </c>
      <c r="O240" s="11"/>
    </row>
    <row r="241" spans="1:15">
      <c r="A241" s="9">
        <f t="shared" si="23"/>
        <v>236</v>
      </c>
      <c r="B241" s="8" t="s">
        <v>554</v>
      </c>
      <c r="C241" s="8"/>
      <c r="D241" s="8"/>
      <c r="E241" s="8"/>
      <c r="F241" s="8">
        <f t="shared" si="21"/>
        <v>0</v>
      </c>
      <c r="G241" s="8">
        <v>0</v>
      </c>
      <c r="H241" s="11">
        <v>0</v>
      </c>
      <c r="I241" s="18">
        <f t="shared" si="20"/>
        <v>0</v>
      </c>
      <c r="J241" s="10">
        <f t="shared" si="18"/>
        <v>0</v>
      </c>
      <c r="K241" s="10">
        <v>0</v>
      </c>
      <c r="L241" s="10">
        <v>0</v>
      </c>
      <c r="M241" s="147">
        <f t="shared" si="22"/>
        <v>0</v>
      </c>
      <c r="N241" s="10">
        <f t="shared" si="19"/>
        <v>0</v>
      </c>
      <c r="O241" s="11"/>
    </row>
    <row r="242" spans="1:15">
      <c r="A242" s="9">
        <f t="shared" si="23"/>
        <v>237</v>
      </c>
      <c r="B242" s="8" t="s">
        <v>555</v>
      </c>
      <c r="C242" s="8"/>
      <c r="D242" s="8"/>
      <c r="E242" s="8"/>
      <c r="F242" s="8">
        <f t="shared" si="21"/>
        <v>0</v>
      </c>
      <c r="G242" s="8">
        <v>0</v>
      </c>
      <c r="H242" s="11">
        <v>0</v>
      </c>
      <c r="I242" s="18">
        <f t="shared" si="20"/>
        <v>0</v>
      </c>
      <c r="J242" s="10">
        <f t="shared" si="18"/>
        <v>0</v>
      </c>
      <c r="K242" s="10">
        <v>0</v>
      </c>
      <c r="L242" s="10">
        <v>0</v>
      </c>
      <c r="M242" s="147">
        <f t="shared" si="22"/>
        <v>0</v>
      </c>
      <c r="N242" s="10">
        <f t="shared" si="19"/>
        <v>0</v>
      </c>
      <c r="O242" s="11"/>
    </row>
    <row r="243" spans="1:15">
      <c r="A243" s="9">
        <f t="shared" si="23"/>
        <v>238</v>
      </c>
      <c r="B243" s="8" t="s">
        <v>556</v>
      </c>
      <c r="C243" s="8"/>
      <c r="D243" s="8"/>
      <c r="E243" s="8"/>
      <c r="F243" s="8">
        <f t="shared" si="21"/>
        <v>0</v>
      </c>
      <c r="G243" s="8">
        <v>0</v>
      </c>
      <c r="H243" s="11">
        <v>0</v>
      </c>
      <c r="I243" s="18">
        <f t="shared" si="20"/>
        <v>0</v>
      </c>
      <c r="J243" s="10">
        <f t="shared" si="18"/>
        <v>0</v>
      </c>
      <c r="K243" s="10">
        <v>0</v>
      </c>
      <c r="L243" s="10">
        <v>0</v>
      </c>
      <c r="M243" s="147">
        <f t="shared" si="22"/>
        <v>0</v>
      </c>
      <c r="N243" s="10">
        <f t="shared" si="19"/>
        <v>0</v>
      </c>
      <c r="O243" s="11"/>
    </row>
    <row r="244" spans="1:15">
      <c r="A244" s="9">
        <f t="shared" si="23"/>
        <v>239</v>
      </c>
      <c r="B244" s="8" t="s">
        <v>557</v>
      </c>
      <c r="C244" s="8"/>
      <c r="D244" s="8"/>
      <c r="E244" s="8"/>
      <c r="F244" s="8">
        <f t="shared" si="21"/>
        <v>0</v>
      </c>
      <c r="G244" s="8">
        <v>0</v>
      </c>
      <c r="H244" s="11">
        <v>0</v>
      </c>
      <c r="I244" s="18">
        <f t="shared" si="20"/>
        <v>0</v>
      </c>
      <c r="J244" s="10">
        <f t="shared" ref="J244:J265" si="24">I244*0.3677</f>
        <v>0</v>
      </c>
      <c r="K244" s="10">
        <v>0</v>
      </c>
      <c r="L244" s="10">
        <v>0</v>
      </c>
      <c r="M244" s="147">
        <f t="shared" si="22"/>
        <v>0</v>
      </c>
      <c r="N244" s="10">
        <f t="shared" ref="N244:N265" si="25">I244+J244+K244+M244</f>
        <v>0</v>
      </c>
      <c r="O244" s="11"/>
    </row>
    <row r="245" spans="1:15">
      <c r="A245" s="9">
        <f t="shared" si="23"/>
        <v>240</v>
      </c>
      <c r="B245" s="8" t="s">
        <v>558</v>
      </c>
      <c r="C245" s="8"/>
      <c r="D245" s="8"/>
      <c r="E245" s="8"/>
      <c r="F245" s="8">
        <f t="shared" si="21"/>
        <v>0</v>
      </c>
      <c r="G245" s="8">
        <v>0</v>
      </c>
      <c r="H245" s="11">
        <v>0</v>
      </c>
      <c r="I245" s="18">
        <f t="shared" si="20"/>
        <v>0</v>
      </c>
      <c r="J245" s="10">
        <f t="shared" si="24"/>
        <v>0</v>
      </c>
      <c r="K245" s="10">
        <v>0</v>
      </c>
      <c r="L245" s="10">
        <v>0</v>
      </c>
      <c r="M245" s="147">
        <f t="shared" si="22"/>
        <v>0</v>
      </c>
      <c r="N245" s="10">
        <f t="shared" si="25"/>
        <v>0</v>
      </c>
      <c r="O245" s="11"/>
    </row>
    <row r="246" spans="1:15">
      <c r="A246" s="9">
        <f t="shared" si="23"/>
        <v>241</v>
      </c>
      <c r="B246" s="8" t="s">
        <v>559</v>
      </c>
      <c r="C246" s="8"/>
      <c r="D246" s="8"/>
      <c r="E246" s="8"/>
      <c r="F246" s="8">
        <f t="shared" si="21"/>
        <v>0</v>
      </c>
      <c r="G246" s="8">
        <v>0</v>
      </c>
      <c r="H246" s="11">
        <v>0</v>
      </c>
      <c r="I246" s="18">
        <f t="shared" si="20"/>
        <v>0</v>
      </c>
      <c r="J246" s="10">
        <f t="shared" si="24"/>
        <v>0</v>
      </c>
      <c r="K246" s="10">
        <v>0</v>
      </c>
      <c r="L246" s="10">
        <v>0</v>
      </c>
      <c r="M246" s="147">
        <f t="shared" si="22"/>
        <v>0</v>
      </c>
      <c r="N246" s="10">
        <f t="shared" si="25"/>
        <v>0</v>
      </c>
      <c r="O246" s="11"/>
    </row>
    <row r="247" spans="1:15">
      <c r="A247" s="9">
        <f t="shared" si="23"/>
        <v>242</v>
      </c>
      <c r="B247" s="8" t="s">
        <v>560</v>
      </c>
      <c r="C247" s="8"/>
      <c r="D247" s="8"/>
      <c r="E247" s="8"/>
      <c r="F247" s="8">
        <f t="shared" si="21"/>
        <v>0</v>
      </c>
      <c r="G247" s="8">
        <v>0</v>
      </c>
      <c r="H247" s="11">
        <v>0</v>
      </c>
      <c r="I247" s="18">
        <f t="shared" si="20"/>
        <v>0</v>
      </c>
      <c r="J247" s="10">
        <f t="shared" si="24"/>
        <v>0</v>
      </c>
      <c r="K247" s="10">
        <v>0</v>
      </c>
      <c r="L247" s="10">
        <v>0</v>
      </c>
      <c r="M247" s="147">
        <f t="shared" si="22"/>
        <v>0</v>
      </c>
      <c r="N247" s="10">
        <f t="shared" si="25"/>
        <v>0</v>
      </c>
      <c r="O247" s="11"/>
    </row>
    <row r="248" spans="1:15">
      <c r="A248" s="9">
        <f t="shared" si="23"/>
        <v>243</v>
      </c>
      <c r="B248" s="8" t="s">
        <v>561</v>
      </c>
      <c r="C248" s="8"/>
      <c r="D248" s="8"/>
      <c r="E248" s="8"/>
      <c r="F248" s="8">
        <f t="shared" si="21"/>
        <v>0</v>
      </c>
      <c r="G248" s="8">
        <v>0</v>
      </c>
      <c r="H248" s="11">
        <v>0</v>
      </c>
      <c r="I248" s="18">
        <f t="shared" si="20"/>
        <v>0</v>
      </c>
      <c r="J248" s="10">
        <f t="shared" si="24"/>
        <v>0</v>
      </c>
      <c r="K248" s="10">
        <v>0</v>
      </c>
      <c r="L248" s="10">
        <v>0</v>
      </c>
      <c r="M248" s="147">
        <f t="shared" si="22"/>
        <v>0</v>
      </c>
      <c r="N248" s="10">
        <f t="shared" si="25"/>
        <v>0</v>
      </c>
      <c r="O248" s="11"/>
    </row>
    <row r="249" spans="1:15">
      <c r="A249" s="9">
        <f t="shared" si="23"/>
        <v>244</v>
      </c>
      <c r="B249" s="8" t="s">
        <v>562</v>
      </c>
      <c r="C249" s="8"/>
      <c r="D249" s="8"/>
      <c r="E249" s="8"/>
      <c r="F249" s="8">
        <f t="shared" si="21"/>
        <v>0</v>
      </c>
      <c r="G249" s="8">
        <v>0</v>
      </c>
      <c r="H249" s="11">
        <v>0</v>
      </c>
      <c r="I249" s="18">
        <f t="shared" si="20"/>
        <v>0</v>
      </c>
      <c r="J249" s="10">
        <f t="shared" si="24"/>
        <v>0</v>
      </c>
      <c r="K249" s="10">
        <v>0</v>
      </c>
      <c r="L249" s="10">
        <v>0</v>
      </c>
      <c r="M249" s="147">
        <f t="shared" si="22"/>
        <v>0</v>
      </c>
      <c r="N249" s="10">
        <f t="shared" si="25"/>
        <v>0</v>
      </c>
      <c r="O249" s="11"/>
    </row>
    <row r="250" spans="1:15">
      <c r="A250" s="9">
        <f t="shared" si="23"/>
        <v>245</v>
      </c>
      <c r="B250" s="8" t="s">
        <v>563</v>
      </c>
      <c r="C250" s="8"/>
      <c r="D250" s="8"/>
      <c r="E250" s="8"/>
      <c r="F250" s="8">
        <f t="shared" si="21"/>
        <v>0</v>
      </c>
      <c r="G250" s="8">
        <v>0</v>
      </c>
      <c r="H250" s="11">
        <v>0</v>
      </c>
      <c r="I250" s="18">
        <f t="shared" si="20"/>
        <v>0</v>
      </c>
      <c r="J250" s="10">
        <f t="shared" si="24"/>
        <v>0</v>
      </c>
      <c r="K250" s="10">
        <v>0</v>
      </c>
      <c r="L250" s="10">
        <v>0</v>
      </c>
      <c r="M250" s="147">
        <f t="shared" si="22"/>
        <v>0</v>
      </c>
      <c r="N250" s="10">
        <f t="shared" si="25"/>
        <v>0</v>
      </c>
      <c r="O250" s="11"/>
    </row>
    <row r="251" spans="1:15">
      <c r="A251" s="9">
        <f t="shared" si="23"/>
        <v>246</v>
      </c>
      <c r="B251" s="8" t="s">
        <v>564</v>
      </c>
      <c r="C251" s="8"/>
      <c r="D251" s="8"/>
      <c r="E251" s="8"/>
      <c r="F251" s="8">
        <f t="shared" si="21"/>
        <v>0</v>
      </c>
      <c r="G251" s="8">
        <v>0</v>
      </c>
      <c r="H251" s="11">
        <v>0</v>
      </c>
      <c r="I251" s="18">
        <f t="shared" si="20"/>
        <v>0</v>
      </c>
      <c r="J251" s="10">
        <f t="shared" si="24"/>
        <v>0</v>
      </c>
      <c r="K251" s="10">
        <v>0</v>
      </c>
      <c r="L251" s="10">
        <v>0</v>
      </c>
      <c r="M251" s="147">
        <f t="shared" si="22"/>
        <v>0</v>
      </c>
      <c r="N251" s="10">
        <f t="shared" si="25"/>
        <v>0</v>
      </c>
      <c r="O251" s="11"/>
    </row>
    <row r="252" spans="1:15">
      <c r="A252" s="9">
        <f t="shared" si="23"/>
        <v>247</v>
      </c>
      <c r="B252" s="8" t="s">
        <v>565</v>
      </c>
      <c r="C252" s="8"/>
      <c r="D252" s="8"/>
      <c r="E252" s="8"/>
      <c r="F252" s="8">
        <f t="shared" si="21"/>
        <v>0</v>
      </c>
      <c r="G252" s="8">
        <v>0</v>
      </c>
      <c r="H252" s="11">
        <v>0</v>
      </c>
      <c r="I252" s="18">
        <f t="shared" si="20"/>
        <v>0</v>
      </c>
      <c r="J252" s="10">
        <f t="shared" si="24"/>
        <v>0</v>
      </c>
      <c r="K252" s="10">
        <v>0</v>
      </c>
      <c r="L252" s="10">
        <v>0</v>
      </c>
      <c r="M252" s="147">
        <f t="shared" si="22"/>
        <v>0</v>
      </c>
      <c r="N252" s="10">
        <f t="shared" si="25"/>
        <v>0</v>
      </c>
      <c r="O252" s="11"/>
    </row>
    <row r="253" spans="1:15">
      <c r="A253" s="9">
        <f t="shared" si="23"/>
        <v>248</v>
      </c>
      <c r="B253" s="8" t="s">
        <v>566</v>
      </c>
      <c r="C253" s="8"/>
      <c r="D253" s="8"/>
      <c r="E253" s="8"/>
      <c r="F253" s="8">
        <f t="shared" si="21"/>
        <v>0</v>
      </c>
      <c r="G253" s="8">
        <v>0</v>
      </c>
      <c r="H253" s="11">
        <v>0</v>
      </c>
      <c r="I253" s="18">
        <f t="shared" si="20"/>
        <v>0</v>
      </c>
      <c r="J253" s="10">
        <f t="shared" si="24"/>
        <v>0</v>
      </c>
      <c r="K253" s="10">
        <v>0</v>
      </c>
      <c r="L253" s="10">
        <v>0</v>
      </c>
      <c r="M253" s="147">
        <f t="shared" si="22"/>
        <v>0</v>
      </c>
      <c r="N253" s="10">
        <f t="shared" si="25"/>
        <v>0</v>
      </c>
      <c r="O253" s="11"/>
    </row>
    <row r="254" spans="1:15">
      <c r="A254" s="9">
        <f t="shared" si="23"/>
        <v>249</v>
      </c>
      <c r="B254" s="8" t="s">
        <v>567</v>
      </c>
      <c r="C254" s="8"/>
      <c r="D254" s="8"/>
      <c r="E254" s="8"/>
      <c r="F254" s="8">
        <f t="shared" si="21"/>
        <v>0</v>
      </c>
      <c r="G254" s="8">
        <v>0</v>
      </c>
      <c r="H254" s="11">
        <v>0</v>
      </c>
      <c r="I254" s="18">
        <f t="shared" si="20"/>
        <v>0</v>
      </c>
      <c r="J254" s="10">
        <f t="shared" si="24"/>
        <v>0</v>
      </c>
      <c r="K254" s="10">
        <v>0</v>
      </c>
      <c r="L254" s="10">
        <v>0</v>
      </c>
      <c r="M254" s="147">
        <f t="shared" si="22"/>
        <v>0</v>
      </c>
      <c r="N254" s="10">
        <f t="shared" si="25"/>
        <v>0</v>
      </c>
      <c r="O254" s="11"/>
    </row>
    <row r="255" spans="1:15">
      <c r="A255" s="9">
        <f t="shared" si="23"/>
        <v>250</v>
      </c>
      <c r="B255" s="8" t="s">
        <v>568</v>
      </c>
      <c r="C255" s="8"/>
      <c r="D255" s="8"/>
      <c r="E255" s="8"/>
      <c r="F255" s="8">
        <f t="shared" si="21"/>
        <v>0</v>
      </c>
      <c r="G255" s="8">
        <v>0</v>
      </c>
      <c r="H255" s="11">
        <v>0</v>
      </c>
      <c r="I255" s="18">
        <f t="shared" si="20"/>
        <v>0</v>
      </c>
      <c r="J255" s="10">
        <f t="shared" si="24"/>
        <v>0</v>
      </c>
      <c r="K255" s="10">
        <v>0</v>
      </c>
      <c r="L255" s="10">
        <v>0</v>
      </c>
      <c r="M255" s="147">
        <f t="shared" si="22"/>
        <v>0</v>
      </c>
      <c r="N255" s="10">
        <f t="shared" si="25"/>
        <v>0</v>
      </c>
      <c r="O255" s="11"/>
    </row>
    <row r="256" spans="1:15">
      <c r="A256" s="9">
        <f t="shared" si="23"/>
        <v>251</v>
      </c>
      <c r="B256" s="8" t="s">
        <v>569</v>
      </c>
      <c r="C256" s="8"/>
      <c r="D256" s="8"/>
      <c r="E256" s="8"/>
      <c r="F256" s="8">
        <f t="shared" si="21"/>
        <v>0</v>
      </c>
      <c r="G256" s="8">
        <v>0</v>
      </c>
      <c r="H256" s="11">
        <v>0</v>
      </c>
      <c r="I256" s="18">
        <f t="shared" si="20"/>
        <v>0</v>
      </c>
      <c r="J256" s="10">
        <f t="shared" si="24"/>
        <v>0</v>
      </c>
      <c r="K256" s="10">
        <v>0</v>
      </c>
      <c r="L256" s="10">
        <v>0</v>
      </c>
      <c r="M256" s="147">
        <f t="shared" si="22"/>
        <v>0</v>
      </c>
      <c r="N256" s="10">
        <f t="shared" si="25"/>
        <v>0</v>
      </c>
      <c r="O256" s="11"/>
    </row>
    <row r="257" spans="1:15">
      <c r="A257" s="9">
        <f t="shared" si="23"/>
        <v>252</v>
      </c>
      <c r="B257" s="8" t="s">
        <v>570</v>
      </c>
      <c r="C257" s="8"/>
      <c r="D257" s="8"/>
      <c r="E257" s="8"/>
      <c r="F257" s="8">
        <f t="shared" si="21"/>
        <v>0</v>
      </c>
      <c r="G257" s="8">
        <v>0</v>
      </c>
      <c r="H257" s="11">
        <v>0</v>
      </c>
      <c r="I257" s="18">
        <f t="shared" si="20"/>
        <v>0</v>
      </c>
      <c r="J257" s="10">
        <f t="shared" si="24"/>
        <v>0</v>
      </c>
      <c r="K257" s="10">
        <v>0</v>
      </c>
      <c r="L257" s="10">
        <v>0</v>
      </c>
      <c r="M257" s="147">
        <f t="shared" si="22"/>
        <v>0</v>
      </c>
      <c r="N257" s="10">
        <f t="shared" si="25"/>
        <v>0</v>
      </c>
      <c r="O257" s="11"/>
    </row>
    <row r="258" spans="1:15">
      <c r="A258" s="9">
        <f t="shared" si="23"/>
        <v>253</v>
      </c>
      <c r="B258" s="8" t="s">
        <v>1299</v>
      </c>
      <c r="C258" s="8"/>
      <c r="D258" s="8"/>
      <c r="E258" s="8">
        <v>0</v>
      </c>
      <c r="F258" s="8">
        <f t="shared" si="21"/>
        <v>0</v>
      </c>
      <c r="G258" s="8">
        <v>0</v>
      </c>
      <c r="H258" s="11">
        <v>0</v>
      </c>
      <c r="I258" s="18">
        <f t="shared" si="20"/>
        <v>0</v>
      </c>
      <c r="J258" s="10">
        <f t="shared" si="24"/>
        <v>0</v>
      </c>
      <c r="K258" s="10">
        <v>0</v>
      </c>
      <c r="L258" s="10">
        <v>0</v>
      </c>
      <c r="M258" s="147">
        <f t="shared" si="22"/>
        <v>0</v>
      </c>
      <c r="N258" s="10">
        <f t="shared" si="25"/>
        <v>0</v>
      </c>
      <c r="O258" s="11">
        <v>0</v>
      </c>
    </row>
    <row r="259" spans="1:15">
      <c r="A259" s="9">
        <f t="shared" si="23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21"/>
        <v>3064.9700000000003</v>
      </c>
      <c r="G259" s="8">
        <v>0</v>
      </c>
      <c r="H259" s="11">
        <v>0</v>
      </c>
      <c r="I259" s="18">
        <f t="shared" si="20"/>
        <v>0</v>
      </c>
      <c r="J259" s="10">
        <f t="shared" si="24"/>
        <v>0</v>
      </c>
      <c r="K259" s="10">
        <v>0</v>
      </c>
      <c r="L259" s="10">
        <v>0</v>
      </c>
      <c r="M259" s="147">
        <f t="shared" si="22"/>
        <v>0</v>
      </c>
      <c r="N259" s="10">
        <f t="shared" si="25"/>
        <v>0</v>
      </c>
      <c r="O259" s="11">
        <f t="shared" ref="O259:O264" si="26">N259/F259</f>
        <v>0</v>
      </c>
    </row>
    <row r="260" spans="1:15">
      <c r="A260" s="9">
        <f t="shared" si="23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21"/>
        <v>3276.1600000000003</v>
      </c>
      <c r="G260" s="8">
        <v>0</v>
      </c>
      <c r="H260" s="11">
        <v>0</v>
      </c>
      <c r="I260" s="18">
        <f t="shared" ref="I260:I323" si="27">H260*$I$2</f>
        <v>0</v>
      </c>
      <c r="J260" s="10">
        <f t="shared" si="24"/>
        <v>0</v>
      </c>
      <c r="K260" s="10">
        <v>0</v>
      </c>
      <c r="L260" s="10">
        <v>0</v>
      </c>
      <c r="M260" s="147">
        <f t="shared" si="22"/>
        <v>0</v>
      </c>
      <c r="N260" s="10">
        <f t="shared" si="25"/>
        <v>0</v>
      </c>
      <c r="O260" s="11">
        <f t="shared" si="26"/>
        <v>0</v>
      </c>
    </row>
    <row r="261" spans="1:15" s="210" customFormat="1">
      <c r="A261" s="9">
        <f t="shared" si="23"/>
        <v>256</v>
      </c>
      <c r="B261" s="203" t="s">
        <v>1323</v>
      </c>
      <c r="C261" s="8">
        <f>димвенканали!C261</f>
        <v>1829.3</v>
      </c>
      <c r="D261" s="8">
        <f>димвенканали!D261</f>
        <v>222</v>
      </c>
      <c r="E261" s="8">
        <f>димвенканали!E261</f>
        <v>0</v>
      </c>
      <c r="F261" s="8">
        <f t="shared" si="21"/>
        <v>2051.3000000000002</v>
      </c>
      <c r="G261" s="204">
        <v>0</v>
      </c>
      <c r="H261" s="205">
        <v>0</v>
      </c>
      <c r="I261" s="206">
        <f t="shared" si="27"/>
        <v>0</v>
      </c>
      <c r="J261" s="200">
        <f t="shared" si="24"/>
        <v>0</v>
      </c>
      <c r="K261" s="200">
        <v>0</v>
      </c>
      <c r="L261" s="200">
        <v>0</v>
      </c>
      <c r="M261" s="147">
        <f t="shared" ref="M261:M324" si="28">L261*$M$2</f>
        <v>0</v>
      </c>
      <c r="N261" s="200">
        <f t="shared" si="25"/>
        <v>0</v>
      </c>
      <c r="O261" s="205">
        <f t="shared" si="26"/>
        <v>0</v>
      </c>
    </row>
    <row r="262" spans="1:15" s="210" customFormat="1">
      <c r="A262" s="9">
        <f t="shared" si="23"/>
        <v>257</v>
      </c>
      <c r="B262" s="203" t="s">
        <v>1324</v>
      </c>
      <c r="C262" s="8">
        <f>димвенканали!C262</f>
        <v>2200.46</v>
      </c>
      <c r="D262" s="8">
        <f>димвенканали!D262</f>
        <v>0</v>
      </c>
      <c r="E262" s="8">
        <f>димвенканали!E262</f>
        <v>0</v>
      </c>
      <c r="F262" s="8">
        <f>C262+D262+E262</f>
        <v>2200.46</v>
      </c>
      <c r="G262" s="204">
        <v>0</v>
      </c>
      <c r="H262" s="205">
        <v>0</v>
      </c>
      <c r="I262" s="206">
        <f t="shared" si="27"/>
        <v>0</v>
      </c>
      <c r="J262" s="200">
        <f t="shared" si="24"/>
        <v>0</v>
      </c>
      <c r="K262" s="200">
        <v>0</v>
      </c>
      <c r="L262" s="200">
        <v>0</v>
      </c>
      <c r="M262" s="147">
        <f t="shared" si="28"/>
        <v>0</v>
      </c>
      <c r="N262" s="200">
        <f t="shared" si="25"/>
        <v>0</v>
      </c>
      <c r="O262" s="205">
        <f t="shared" si="26"/>
        <v>0</v>
      </c>
    </row>
    <row r="263" spans="1:15" s="210" customFormat="1">
      <c r="A263" s="9">
        <f t="shared" si="23"/>
        <v>258</v>
      </c>
      <c r="B263" s="203" t="s">
        <v>1325</v>
      </c>
      <c r="C263" s="8">
        <f>димвенканали!C263</f>
        <v>1202.04</v>
      </c>
      <c r="D263" s="8">
        <f>димвенканали!D263</f>
        <v>0</v>
      </c>
      <c r="E263" s="8">
        <f>димвенканали!E263</f>
        <v>0</v>
      </c>
      <c r="F263" s="8">
        <f>C263+D263+E263</f>
        <v>1202.04</v>
      </c>
      <c r="G263" s="204">
        <v>0</v>
      </c>
      <c r="H263" s="205">
        <v>0</v>
      </c>
      <c r="I263" s="206">
        <f t="shared" si="27"/>
        <v>0</v>
      </c>
      <c r="J263" s="200">
        <f t="shared" si="24"/>
        <v>0</v>
      </c>
      <c r="K263" s="200">
        <v>0</v>
      </c>
      <c r="L263" s="200">
        <v>0</v>
      </c>
      <c r="M263" s="147">
        <f t="shared" si="28"/>
        <v>0</v>
      </c>
      <c r="N263" s="200">
        <f t="shared" si="25"/>
        <v>0</v>
      </c>
      <c r="O263" s="205">
        <f t="shared" si="26"/>
        <v>0</v>
      </c>
    </row>
    <row r="264" spans="1:15" s="210" customFormat="1">
      <c r="A264" s="9">
        <f t="shared" ref="A264:A327" si="29">A263+1</f>
        <v>259</v>
      </c>
      <c r="B264" s="203" t="s">
        <v>1326</v>
      </c>
      <c r="C264" s="8">
        <f>димвенканали!C264</f>
        <v>1991.48</v>
      </c>
      <c r="D264" s="8">
        <f>димвенканали!D264</f>
        <v>74</v>
      </c>
      <c r="E264" s="8">
        <f>димвенканали!E264</f>
        <v>0</v>
      </c>
      <c r="F264" s="8">
        <f>C264+D264+E264</f>
        <v>2065.48</v>
      </c>
      <c r="G264" s="204">
        <v>0</v>
      </c>
      <c r="H264" s="205">
        <v>0</v>
      </c>
      <c r="I264" s="206">
        <f t="shared" si="27"/>
        <v>0</v>
      </c>
      <c r="J264" s="200">
        <f t="shared" si="24"/>
        <v>0</v>
      </c>
      <c r="K264" s="200">
        <v>0</v>
      </c>
      <c r="L264" s="200">
        <v>0</v>
      </c>
      <c r="M264" s="147">
        <f t="shared" si="28"/>
        <v>0</v>
      </c>
      <c r="N264" s="200">
        <f t="shared" si="25"/>
        <v>0</v>
      </c>
      <c r="O264" s="205">
        <f t="shared" si="26"/>
        <v>0</v>
      </c>
    </row>
    <row r="265" spans="1:15" s="210" customFormat="1">
      <c r="A265" s="9">
        <f t="shared" si="29"/>
        <v>260</v>
      </c>
      <c r="B265" s="203" t="s">
        <v>1327</v>
      </c>
      <c r="C265" s="8">
        <f>димвенканали!C265</f>
        <v>179.2</v>
      </c>
      <c r="D265" s="8">
        <f>димвенканали!D265</f>
        <v>0</v>
      </c>
      <c r="E265" s="8">
        <f>димвенканали!E265</f>
        <v>0</v>
      </c>
      <c r="F265" s="8">
        <f>C265+D265+E265</f>
        <v>179.2</v>
      </c>
      <c r="G265" s="204"/>
      <c r="H265" s="205">
        <v>0</v>
      </c>
      <c r="I265" s="206">
        <f t="shared" si="27"/>
        <v>0</v>
      </c>
      <c r="J265" s="200">
        <f t="shared" si="24"/>
        <v>0</v>
      </c>
      <c r="K265" s="200">
        <v>0</v>
      </c>
      <c r="L265" s="200"/>
      <c r="M265" s="147">
        <f t="shared" si="28"/>
        <v>0</v>
      </c>
      <c r="N265" s="200">
        <f t="shared" si="25"/>
        <v>0</v>
      </c>
      <c r="O265" s="205"/>
    </row>
    <row r="266" spans="1:15">
      <c r="A266" s="9">
        <f t="shared" si="29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>C266+D266+E266</f>
        <v>885.79</v>
      </c>
      <c r="G266" s="8"/>
      <c r="H266" s="11">
        <v>0</v>
      </c>
      <c r="I266" s="18">
        <f t="shared" si="27"/>
        <v>0</v>
      </c>
      <c r="J266" s="10">
        <f t="shared" ref="J266:J329" si="30">I266*0.3677</f>
        <v>0</v>
      </c>
      <c r="K266" s="10">
        <v>0</v>
      </c>
      <c r="L266" s="10"/>
      <c r="M266" s="147">
        <f t="shared" si="28"/>
        <v>0</v>
      </c>
      <c r="N266" s="10">
        <f t="shared" ref="N266:N329" si="31">I266+J266+K266+M266</f>
        <v>0</v>
      </c>
      <c r="O266" s="11">
        <f>N266/F266</f>
        <v>0</v>
      </c>
    </row>
    <row r="267" spans="1:15">
      <c r="A267" s="9">
        <f t="shared" si="29"/>
        <v>262</v>
      </c>
      <c r="B267" s="14" t="s">
        <v>54</v>
      </c>
      <c r="C267" s="8"/>
      <c r="D267" s="8"/>
      <c r="E267" s="8"/>
      <c r="F267" s="8">
        <f t="shared" ref="F267:F324" si="32">C267+D267+E267</f>
        <v>0</v>
      </c>
      <c r="G267" s="8"/>
      <c r="H267" s="11">
        <v>0</v>
      </c>
      <c r="I267" s="18">
        <f t="shared" si="27"/>
        <v>0</v>
      </c>
      <c r="J267" s="10">
        <f t="shared" si="30"/>
        <v>0</v>
      </c>
      <c r="K267" s="10">
        <v>0</v>
      </c>
      <c r="L267" s="10">
        <v>0</v>
      </c>
      <c r="M267" s="147">
        <f t="shared" si="28"/>
        <v>0</v>
      </c>
      <c r="N267" s="10">
        <f t="shared" si="31"/>
        <v>0</v>
      </c>
      <c r="O267" s="11"/>
    </row>
    <row r="268" spans="1:15">
      <c r="A268" s="9">
        <f t="shared" si="29"/>
        <v>263</v>
      </c>
      <c r="B268" s="14" t="s">
        <v>55</v>
      </c>
      <c r="C268" s="8"/>
      <c r="D268" s="8"/>
      <c r="E268" s="8"/>
      <c r="F268" s="8">
        <f t="shared" si="32"/>
        <v>0</v>
      </c>
      <c r="G268" s="8"/>
      <c r="H268" s="11">
        <v>0</v>
      </c>
      <c r="I268" s="18">
        <f t="shared" si="27"/>
        <v>0</v>
      </c>
      <c r="J268" s="10">
        <f t="shared" si="30"/>
        <v>0</v>
      </c>
      <c r="K268" s="10">
        <v>0</v>
      </c>
      <c r="L268" s="10">
        <v>0</v>
      </c>
      <c r="M268" s="147">
        <f t="shared" si="28"/>
        <v>0</v>
      </c>
      <c r="N268" s="10">
        <f t="shared" si="31"/>
        <v>0</v>
      </c>
      <c r="O268" s="11"/>
    </row>
    <row r="269" spans="1:15">
      <c r="A269" s="9">
        <f t="shared" si="29"/>
        <v>264</v>
      </c>
      <c r="B269" s="14" t="s">
        <v>56</v>
      </c>
      <c r="C269" s="8"/>
      <c r="D269" s="8"/>
      <c r="E269" s="8"/>
      <c r="F269" s="8">
        <f t="shared" si="32"/>
        <v>0</v>
      </c>
      <c r="G269" s="8"/>
      <c r="H269" s="11">
        <v>0</v>
      </c>
      <c r="I269" s="18">
        <f t="shared" si="27"/>
        <v>0</v>
      </c>
      <c r="J269" s="10">
        <f t="shared" si="30"/>
        <v>0</v>
      </c>
      <c r="K269" s="10">
        <v>0</v>
      </c>
      <c r="L269" s="10">
        <v>0</v>
      </c>
      <c r="M269" s="147">
        <f t="shared" si="28"/>
        <v>0</v>
      </c>
      <c r="N269" s="10">
        <f t="shared" si="31"/>
        <v>0</v>
      </c>
      <c r="O269" s="11"/>
    </row>
    <row r="270" spans="1:15">
      <c r="A270" s="9">
        <f t="shared" si="29"/>
        <v>265</v>
      </c>
      <c r="B270" s="14" t="s">
        <v>57</v>
      </c>
      <c r="C270" s="8"/>
      <c r="D270" s="8"/>
      <c r="E270" s="8"/>
      <c r="F270" s="8">
        <f t="shared" si="32"/>
        <v>0</v>
      </c>
      <c r="G270" s="8"/>
      <c r="H270" s="11">
        <v>0</v>
      </c>
      <c r="I270" s="18">
        <f t="shared" si="27"/>
        <v>0</v>
      </c>
      <c r="J270" s="10">
        <f t="shared" si="30"/>
        <v>0</v>
      </c>
      <c r="K270" s="10">
        <v>0</v>
      </c>
      <c r="L270" s="10">
        <v>0</v>
      </c>
      <c r="M270" s="147">
        <f t="shared" si="28"/>
        <v>0</v>
      </c>
      <c r="N270" s="10">
        <f t="shared" si="31"/>
        <v>0</v>
      </c>
      <c r="O270" s="11"/>
    </row>
    <row r="271" spans="1:15">
      <c r="A271" s="9">
        <f t="shared" si="29"/>
        <v>266</v>
      </c>
      <c r="B271" s="14" t="s">
        <v>58</v>
      </c>
      <c r="C271" s="8"/>
      <c r="D271" s="8"/>
      <c r="E271" s="8"/>
      <c r="F271" s="8">
        <f t="shared" si="32"/>
        <v>0</v>
      </c>
      <c r="G271" s="8"/>
      <c r="H271" s="11">
        <v>0</v>
      </c>
      <c r="I271" s="18">
        <f t="shared" si="27"/>
        <v>0</v>
      </c>
      <c r="J271" s="10">
        <f t="shared" si="30"/>
        <v>0</v>
      </c>
      <c r="K271" s="10">
        <v>0</v>
      </c>
      <c r="L271" s="10">
        <v>0</v>
      </c>
      <c r="M271" s="147">
        <f t="shared" si="28"/>
        <v>0</v>
      </c>
      <c r="N271" s="10">
        <f t="shared" si="31"/>
        <v>0</v>
      </c>
      <c r="O271" s="11"/>
    </row>
    <row r="272" spans="1:15">
      <c r="A272" s="9">
        <f t="shared" si="29"/>
        <v>267</v>
      </c>
      <c r="B272" s="14" t="s">
        <v>59</v>
      </c>
      <c r="C272" s="8"/>
      <c r="D272" s="8"/>
      <c r="E272" s="8"/>
      <c r="F272" s="8">
        <f t="shared" si="32"/>
        <v>0</v>
      </c>
      <c r="G272" s="8"/>
      <c r="H272" s="11">
        <v>0</v>
      </c>
      <c r="I272" s="18">
        <f t="shared" si="27"/>
        <v>0</v>
      </c>
      <c r="J272" s="10">
        <f t="shared" si="30"/>
        <v>0</v>
      </c>
      <c r="K272" s="10">
        <v>0</v>
      </c>
      <c r="L272" s="10">
        <v>0</v>
      </c>
      <c r="M272" s="147">
        <f t="shared" si="28"/>
        <v>0</v>
      </c>
      <c r="N272" s="10">
        <f t="shared" si="31"/>
        <v>0</v>
      </c>
      <c r="O272" s="11"/>
    </row>
    <row r="273" spans="1:15">
      <c r="A273" s="9">
        <f t="shared" si="29"/>
        <v>268</v>
      </c>
      <c r="B273" s="14" t="s">
        <v>60</v>
      </c>
      <c r="C273" s="8"/>
      <c r="D273" s="8"/>
      <c r="E273" s="8"/>
      <c r="F273" s="8">
        <f t="shared" si="32"/>
        <v>0</v>
      </c>
      <c r="G273" s="8"/>
      <c r="H273" s="11">
        <v>0</v>
      </c>
      <c r="I273" s="18">
        <f t="shared" si="27"/>
        <v>0</v>
      </c>
      <c r="J273" s="10">
        <f t="shared" si="30"/>
        <v>0</v>
      </c>
      <c r="K273" s="10">
        <v>0</v>
      </c>
      <c r="L273" s="10">
        <v>0</v>
      </c>
      <c r="M273" s="147">
        <f t="shared" si="28"/>
        <v>0</v>
      </c>
      <c r="N273" s="10">
        <f t="shared" si="31"/>
        <v>0</v>
      </c>
      <c r="O273" s="11"/>
    </row>
    <row r="274" spans="1:15">
      <c r="A274" s="9">
        <f t="shared" si="29"/>
        <v>269</v>
      </c>
      <c r="B274" s="14" t="s">
        <v>61</v>
      </c>
      <c r="C274" s="8"/>
      <c r="D274" s="8"/>
      <c r="E274" s="8"/>
      <c r="F274" s="8">
        <f t="shared" si="32"/>
        <v>0</v>
      </c>
      <c r="G274" s="8"/>
      <c r="H274" s="11">
        <v>0</v>
      </c>
      <c r="I274" s="18">
        <f t="shared" si="27"/>
        <v>0</v>
      </c>
      <c r="J274" s="10">
        <f t="shared" si="30"/>
        <v>0</v>
      </c>
      <c r="K274" s="10">
        <v>0</v>
      </c>
      <c r="L274" s="10">
        <v>0</v>
      </c>
      <c r="M274" s="147">
        <f t="shared" si="28"/>
        <v>0</v>
      </c>
      <c r="N274" s="10">
        <f t="shared" si="31"/>
        <v>0</v>
      </c>
      <c r="O274" s="11"/>
    </row>
    <row r="275" spans="1:15">
      <c r="A275" s="9">
        <f t="shared" si="29"/>
        <v>270</v>
      </c>
      <c r="B275" s="14" t="s">
        <v>62</v>
      </c>
      <c r="C275" s="8"/>
      <c r="D275" s="8"/>
      <c r="E275" s="8"/>
      <c r="F275" s="8">
        <f t="shared" si="32"/>
        <v>0</v>
      </c>
      <c r="G275" s="8"/>
      <c r="H275" s="11">
        <v>0</v>
      </c>
      <c r="I275" s="18">
        <f t="shared" si="27"/>
        <v>0</v>
      </c>
      <c r="J275" s="10">
        <f t="shared" si="30"/>
        <v>0</v>
      </c>
      <c r="K275" s="10">
        <v>0</v>
      </c>
      <c r="L275" s="10">
        <v>0</v>
      </c>
      <c r="M275" s="147">
        <f t="shared" si="28"/>
        <v>0</v>
      </c>
      <c r="N275" s="10">
        <f t="shared" si="31"/>
        <v>0</v>
      </c>
      <c r="O275" s="11"/>
    </row>
    <row r="276" spans="1:15">
      <c r="A276" s="9">
        <f t="shared" si="29"/>
        <v>271</v>
      </c>
      <c r="B276" s="14" t="s">
        <v>63</v>
      </c>
      <c r="C276" s="8"/>
      <c r="D276" s="8"/>
      <c r="E276" s="8"/>
      <c r="F276" s="8">
        <f t="shared" si="32"/>
        <v>0</v>
      </c>
      <c r="G276" s="8"/>
      <c r="H276" s="11">
        <v>0</v>
      </c>
      <c r="I276" s="18">
        <f t="shared" si="27"/>
        <v>0</v>
      </c>
      <c r="J276" s="10">
        <f t="shared" si="30"/>
        <v>0</v>
      </c>
      <c r="K276" s="10">
        <v>0</v>
      </c>
      <c r="L276" s="10">
        <v>0</v>
      </c>
      <c r="M276" s="147">
        <f t="shared" si="28"/>
        <v>0</v>
      </c>
      <c r="N276" s="10">
        <f t="shared" si="31"/>
        <v>0</v>
      </c>
      <c r="O276" s="11"/>
    </row>
    <row r="277" spans="1:15">
      <c r="A277" s="9">
        <f t="shared" si="29"/>
        <v>272</v>
      </c>
      <c r="B277" s="14" t="s">
        <v>64</v>
      </c>
      <c r="C277" s="8"/>
      <c r="D277" s="8"/>
      <c r="E277" s="8"/>
      <c r="F277" s="8">
        <f t="shared" si="32"/>
        <v>0</v>
      </c>
      <c r="G277" s="8"/>
      <c r="H277" s="11">
        <v>0</v>
      </c>
      <c r="I277" s="18">
        <f t="shared" si="27"/>
        <v>0</v>
      </c>
      <c r="J277" s="10">
        <f t="shared" si="30"/>
        <v>0</v>
      </c>
      <c r="K277" s="10">
        <v>0</v>
      </c>
      <c r="L277" s="10">
        <v>0</v>
      </c>
      <c r="M277" s="147">
        <f t="shared" si="28"/>
        <v>0</v>
      </c>
      <c r="N277" s="10">
        <f t="shared" si="31"/>
        <v>0</v>
      </c>
      <c r="O277" s="11"/>
    </row>
    <row r="278" spans="1:15">
      <c r="A278" s="9">
        <f t="shared" si="29"/>
        <v>273</v>
      </c>
      <c r="B278" s="14" t="s">
        <v>65</v>
      </c>
      <c r="C278" s="8"/>
      <c r="D278" s="8"/>
      <c r="E278" s="8"/>
      <c r="F278" s="8">
        <f t="shared" si="32"/>
        <v>0</v>
      </c>
      <c r="G278" s="8"/>
      <c r="H278" s="11">
        <v>0</v>
      </c>
      <c r="I278" s="18">
        <f t="shared" si="27"/>
        <v>0</v>
      </c>
      <c r="J278" s="10">
        <f t="shared" si="30"/>
        <v>0</v>
      </c>
      <c r="K278" s="10">
        <v>0</v>
      </c>
      <c r="L278" s="10">
        <v>0</v>
      </c>
      <c r="M278" s="147">
        <f t="shared" si="28"/>
        <v>0</v>
      </c>
      <c r="N278" s="10">
        <f t="shared" si="31"/>
        <v>0</v>
      </c>
      <c r="O278" s="11"/>
    </row>
    <row r="279" spans="1:15">
      <c r="A279" s="9">
        <f t="shared" si="29"/>
        <v>274</v>
      </c>
      <c r="B279" s="14" t="s">
        <v>66</v>
      </c>
      <c r="C279" s="8"/>
      <c r="D279" s="8"/>
      <c r="E279" s="8"/>
      <c r="F279" s="8">
        <f t="shared" si="32"/>
        <v>0</v>
      </c>
      <c r="G279" s="8"/>
      <c r="H279" s="11">
        <v>0</v>
      </c>
      <c r="I279" s="18">
        <f t="shared" si="27"/>
        <v>0</v>
      </c>
      <c r="J279" s="10">
        <f t="shared" si="30"/>
        <v>0</v>
      </c>
      <c r="K279" s="10">
        <v>0</v>
      </c>
      <c r="L279" s="10">
        <v>0</v>
      </c>
      <c r="M279" s="147">
        <f t="shared" si="28"/>
        <v>0</v>
      </c>
      <c r="N279" s="10">
        <f t="shared" si="31"/>
        <v>0</v>
      </c>
      <c r="O279" s="11"/>
    </row>
    <row r="280" spans="1:15">
      <c r="A280" s="9">
        <f t="shared" si="29"/>
        <v>275</v>
      </c>
      <c r="B280" s="14" t="s">
        <v>67</v>
      </c>
      <c r="C280" s="8"/>
      <c r="D280" s="8"/>
      <c r="E280" s="8"/>
      <c r="F280" s="8">
        <f t="shared" si="32"/>
        <v>0</v>
      </c>
      <c r="G280" s="8"/>
      <c r="H280" s="11">
        <v>0</v>
      </c>
      <c r="I280" s="18">
        <f t="shared" si="27"/>
        <v>0</v>
      </c>
      <c r="J280" s="10">
        <f t="shared" si="30"/>
        <v>0</v>
      </c>
      <c r="K280" s="10">
        <v>0</v>
      </c>
      <c r="L280" s="10">
        <v>0</v>
      </c>
      <c r="M280" s="147">
        <f t="shared" si="28"/>
        <v>0</v>
      </c>
      <c r="N280" s="10">
        <f t="shared" si="31"/>
        <v>0</v>
      </c>
      <c r="O280" s="11"/>
    </row>
    <row r="281" spans="1:15">
      <c r="A281" s="9">
        <f t="shared" si="29"/>
        <v>276</v>
      </c>
      <c r="B281" s="14" t="s">
        <v>68</v>
      </c>
      <c r="C281" s="8"/>
      <c r="D281" s="8"/>
      <c r="E281" s="8"/>
      <c r="F281" s="8">
        <f t="shared" si="32"/>
        <v>0</v>
      </c>
      <c r="G281" s="8"/>
      <c r="H281" s="11">
        <v>0</v>
      </c>
      <c r="I281" s="18">
        <f t="shared" si="27"/>
        <v>0</v>
      </c>
      <c r="J281" s="10">
        <f t="shared" si="30"/>
        <v>0</v>
      </c>
      <c r="K281" s="10">
        <v>0</v>
      </c>
      <c r="L281" s="10">
        <v>0</v>
      </c>
      <c r="M281" s="147">
        <f t="shared" si="28"/>
        <v>0</v>
      </c>
      <c r="N281" s="10">
        <f t="shared" si="31"/>
        <v>0</v>
      </c>
      <c r="O281" s="11"/>
    </row>
    <row r="282" spans="1:15">
      <c r="A282" s="9">
        <f t="shared" si="29"/>
        <v>277</v>
      </c>
      <c r="B282" s="14" t="s">
        <v>69</v>
      </c>
      <c r="C282" s="8"/>
      <c r="D282" s="8"/>
      <c r="E282" s="8"/>
      <c r="F282" s="8">
        <f t="shared" si="32"/>
        <v>0</v>
      </c>
      <c r="G282" s="8"/>
      <c r="H282" s="11">
        <v>0</v>
      </c>
      <c r="I282" s="18">
        <f t="shared" si="27"/>
        <v>0</v>
      </c>
      <c r="J282" s="10">
        <f t="shared" si="30"/>
        <v>0</v>
      </c>
      <c r="K282" s="10">
        <v>0</v>
      </c>
      <c r="L282" s="10">
        <v>0</v>
      </c>
      <c r="M282" s="147">
        <f t="shared" si="28"/>
        <v>0</v>
      </c>
      <c r="N282" s="10">
        <f t="shared" si="31"/>
        <v>0</v>
      </c>
      <c r="O282" s="11"/>
    </row>
    <row r="283" spans="1:15">
      <c r="A283" s="9">
        <f t="shared" si="29"/>
        <v>278</v>
      </c>
      <c r="B283" s="14" t="s">
        <v>70</v>
      </c>
      <c r="C283" s="8"/>
      <c r="D283" s="8"/>
      <c r="E283" s="8"/>
      <c r="F283" s="8">
        <f t="shared" si="32"/>
        <v>0</v>
      </c>
      <c r="G283" s="8"/>
      <c r="H283" s="11">
        <v>0</v>
      </c>
      <c r="I283" s="18">
        <f t="shared" si="27"/>
        <v>0</v>
      </c>
      <c r="J283" s="10">
        <f t="shared" si="30"/>
        <v>0</v>
      </c>
      <c r="K283" s="10">
        <v>0</v>
      </c>
      <c r="L283" s="10">
        <v>0</v>
      </c>
      <c r="M283" s="147">
        <f t="shared" si="28"/>
        <v>0</v>
      </c>
      <c r="N283" s="10">
        <f t="shared" si="31"/>
        <v>0</v>
      </c>
      <c r="O283" s="11"/>
    </row>
    <row r="284" spans="1:15">
      <c r="A284" s="9">
        <f t="shared" si="29"/>
        <v>279</v>
      </c>
      <c r="B284" s="14" t="s">
        <v>71</v>
      </c>
      <c r="C284" s="8"/>
      <c r="D284" s="8"/>
      <c r="E284" s="8"/>
      <c r="F284" s="8">
        <f t="shared" si="32"/>
        <v>0</v>
      </c>
      <c r="G284" s="8"/>
      <c r="H284" s="11">
        <v>0</v>
      </c>
      <c r="I284" s="18">
        <f t="shared" si="27"/>
        <v>0</v>
      </c>
      <c r="J284" s="10">
        <f t="shared" si="30"/>
        <v>0</v>
      </c>
      <c r="K284" s="10">
        <v>0</v>
      </c>
      <c r="L284" s="10">
        <v>0</v>
      </c>
      <c r="M284" s="147">
        <f t="shared" si="28"/>
        <v>0</v>
      </c>
      <c r="N284" s="10">
        <f t="shared" si="31"/>
        <v>0</v>
      </c>
      <c r="O284" s="11"/>
    </row>
    <row r="285" spans="1:15">
      <c r="A285" s="9">
        <f t="shared" si="29"/>
        <v>280</v>
      </c>
      <c r="B285" s="14" t="s">
        <v>72</v>
      </c>
      <c r="C285" s="8"/>
      <c r="D285" s="8"/>
      <c r="E285" s="8"/>
      <c r="F285" s="8">
        <f t="shared" si="32"/>
        <v>0</v>
      </c>
      <c r="G285" s="8"/>
      <c r="H285" s="11">
        <v>0</v>
      </c>
      <c r="I285" s="18">
        <f t="shared" si="27"/>
        <v>0</v>
      </c>
      <c r="J285" s="10">
        <f t="shared" si="30"/>
        <v>0</v>
      </c>
      <c r="K285" s="10">
        <v>0</v>
      </c>
      <c r="L285" s="10">
        <v>0</v>
      </c>
      <c r="M285" s="147">
        <f t="shared" si="28"/>
        <v>0</v>
      </c>
      <c r="N285" s="10">
        <f t="shared" si="31"/>
        <v>0</v>
      </c>
      <c r="O285" s="11"/>
    </row>
    <row r="286" spans="1:15">
      <c r="A286" s="9">
        <f t="shared" si="29"/>
        <v>281</v>
      </c>
      <c r="B286" s="14" t="s">
        <v>73</v>
      </c>
      <c r="C286" s="8"/>
      <c r="D286" s="8"/>
      <c r="E286" s="8"/>
      <c r="F286" s="8">
        <f t="shared" si="32"/>
        <v>0</v>
      </c>
      <c r="G286" s="8"/>
      <c r="H286" s="11">
        <v>0</v>
      </c>
      <c r="I286" s="18">
        <f t="shared" si="27"/>
        <v>0</v>
      </c>
      <c r="J286" s="10">
        <f t="shared" si="30"/>
        <v>0</v>
      </c>
      <c r="K286" s="10">
        <v>0</v>
      </c>
      <c r="L286" s="10">
        <v>0</v>
      </c>
      <c r="M286" s="147">
        <f t="shared" si="28"/>
        <v>0</v>
      </c>
      <c r="N286" s="10">
        <f t="shared" si="31"/>
        <v>0</v>
      </c>
      <c r="O286" s="11"/>
    </row>
    <row r="287" spans="1:15">
      <c r="A287" s="9">
        <f t="shared" si="29"/>
        <v>282</v>
      </c>
      <c r="B287" s="14" t="s">
        <v>74</v>
      </c>
      <c r="C287" s="8"/>
      <c r="D287" s="8"/>
      <c r="E287" s="8"/>
      <c r="F287" s="8">
        <f t="shared" si="32"/>
        <v>0</v>
      </c>
      <c r="G287" s="8"/>
      <c r="H287" s="11">
        <v>0</v>
      </c>
      <c r="I287" s="18">
        <f t="shared" si="27"/>
        <v>0</v>
      </c>
      <c r="J287" s="10">
        <f t="shared" si="30"/>
        <v>0</v>
      </c>
      <c r="K287" s="10">
        <v>0</v>
      </c>
      <c r="L287" s="10">
        <v>0</v>
      </c>
      <c r="M287" s="147">
        <f t="shared" si="28"/>
        <v>0</v>
      </c>
      <c r="N287" s="10">
        <f t="shared" si="31"/>
        <v>0</v>
      </c>
      <c r="O287" s="11"/>
    </row>
    <row r="288" spans="1:15">
      <c r="A288" s="9">
        <f t="shared" si="29"/>
        <v>283</v>
      </c>
      <c r="B288" s="14" t="s">
        <v>75</v>
      </c>
      <c r="C288" s="8"/>
      <c r="D288" s="8"/>
      <c r="E288" s="8"/>
      <c r="F288" s="8">
        <f t="shared" si="32"/>
        <v>0</v>
      </c>
      <c r="G288" s="8"/>
      <c r="H288" s="11">
        <v>0</v>
      </c>
      <c r="I288" s="18">
        <f t="shared" si="27"/>
        <v>0</v>
      </c>
      <c r="J288" s="10">
        <f t="shared" si="30"/>
        <v>0</v>
      </c>
      <c r="K288" s="10">
        <v>0</v>
      </c>
      <c r="L288" s="10">
        <v>0</v>
      </c>
      <c r="M288" s="147">
        <f t="shared" si="28"/>
        <v>0</v>
      </c>
      <c r="N288" s="10">
        <f t="shared" si="31"/>
        <v>0</v>
      </c>
      <c r="O288" s="11"/>
    </row>
    <row r="289" spans="1:15">
      <c r="A289" s="9">
        <f t="shared" si="29"/>
        <v>284</v>
      </c>
      <c r="B289" s="14" t="s">
        <v>76</v>
      </c>
      <c r="C289" s="8"/>
      <c r="D289" s="8"/>
      <c r="E289" s="8"/>
      <c r="F289" s="8">
        <f t="shared" si="32"/>
        <v>0</v>
      </c>
      <c r="G289" s="8"/>
      <c r="H289" s="11">
        <v>0</v>
      </c>
      <c r="I289" s="18">
        <f t="shared" si="27"/>
        <v>0</v>
      </c>
      <c r="J289" s="10">
        <f t="shared" si="30"/>
        <v>0</v>
      </c>
      <c r="K289" s="10">
        <v>0</v>
      </c>
      <c r="L289" s="10">
        <v>0</v>
      </c>
      <c r="M289" s="147">
        <f t="shared" si="28"/>
        <v>0</v>
      </c>
      <c r="N289" s="10">
        <f t="shared" si="31"/>
        <v>0</v>
      </c>
      <c r="O289" s="11"/>
    </row>
    <row r="290" spans="1:15">
      <c r="A290" s="9">
        <f t="shared" si="29"/>
        <v>285</v>
      </c>
      <c r="B290" s="14" t="s">
        <v>77</v>
      </c>
      <c r="C290" s="8"/>
      <c r="D290" s="8"/>
      <c r="E290" s="8"/>
      <c r="F290" s="8">
        <f t="shared" si="32"/>
        <v>0</v>
      </c>
      <c r="G290" s="8"/>
      <c r="H290" s="11">
        <v>0</v>
      </c>
      <c r="I290" s="18">
        <f t="shared" si="27"/>
        <v>0</v>
      </c>
      <c r="J290" s="10">
        <f t="shared" si="30"/>
        <v>0</v>
      </c>
      <c r="K290" s="10">
        <v>0</v>
      </c>
      <c r="L290" s="10">
        <v>0</v>
      </c>
      <c r="M290" s="147">
        <f t="shared" si="28"/>
        <v>0</v>
      </c>
      <c r="N290" s="10">
        <f t="shared" si="31"/>
        <v>0</v>
      </c>
      <c r="O290" s="11"/>
    </row>
    <row r="291" spans="1:15">
      <c r="A291" s="9">
        <f t="shared" si="29"/>
        <v>286</v>
      </c>
      <c r="B291" s="14" t="s">
        <v>78</v>
      </c>
      <c r="C291" s="8"/>
      <c r="D291" s="8"/>
      <c r="E291" s="8"/>
      <c r="F291" s="8">
        <f t="shared" si="32"/>
        <v>0</v>
      </c>
      <c r="G291" s="8"/>
      <c r="H291" s="11">
        <v>0</v>
      </c>
      <c r="I291" s="18">
        <f t="shared" si="27"/>
        <v>0</v>
      </c>
      <c r="J291" s="10">
        <f t="shared" si="30"/>
        <v>0</v>
      </c>
      <c r="K291" s="10">
        <v>0</v>
      </c>
      <c r="L291" s="10">
        <v>0</v>
      </c>
      <c r="M291" s="147">
        <f t="shared" si="28"/>
        <v>0</v>
      </c>
      <c r="N291" s="10">
        <f t="shared" si="31"/>
        <v>0</v>
      </c>
      <c r="O291" s="11"/>
    </row>
    <row r="292" spans="1:15">
      <c r="A292" s="9">
        <f t="shared" si="29"/>
        <v>287</v>
      </c>
      <c r="B292" s="14" t="s">
        <v>79</v>
      </c>
      <c r="C292" s="8"/>
      <c r="D292" s="8"/>
      <c r="E292" s="8"/>
      <c r="F292" s="8">
        <f t="shared" si="32"/>
        <v>0</v>
      </c>
      <c r="G292" s="8"/>
      <c r="H292" s="11">
        <v>0</v>
      </c>
      <c r="I292" s="18">
        <f t="shared" si="27"/>
        <v>0</v>
      </c>
      <c r="J292" s="10">
        <f t="shared" si="30"/>
        <v>0</v>
      </c>
      <c r="K292" s="10">
        <v>0</v>
      </c>
      <c r="L292" s="10">
        <v>0</v>
      </c>
      <c r="M292" s="147">
        <f t="shared" si="28"/>
        <v>0</v>
      </c>
      <c r="N292" s="10">
        <f t="shared" si="31"/>
        <v>0</v>
      </c>
      <c r="O292" s="11"/>
    </row>
    <row r="293" spans="1:15">
      <c r="A293" s="9">
        <f t="shared" si="29"/>
        <v>288</v>
      </c>
      <c r="B293" s="14" t="s">
        <v>80</v>
      </c>
      <c r="C293" s="8"/>
      <c r="D293" s="8"/>
      <c r="E293" s="8"/>
      <c r="F293" s="8">
        <f t="shared" si="32"/>
        <v>0</v>
      </c>
      <c r="G293" s="8"/>
      <c r="H293" s="11">
        <v>0</v>
      </c>
      <c r="I293" s="18">
        <f t="shared" si="27"/>
        <v>0</v>
      </c>
      <c r="J293" s="10">
        <f t="shared" si="30"/>
        <v>0</v>
      </c>
      <c r="K293" s="10">
        <v>0</v>
      </c>
      <c r="L293" s="10">
        <v>0</v>
      </c>
      <c r="M293" s="147">
        <f t="shared" si="28"/>
        <v>0</v>
      </c>
      <c r="N293" s="10">
        <f t="shared" si="31"/>
        <v>0</v>
      </c>
      <c r="O293" s="11"/>
    </row>
    <row r="294" spans="1:15">
      <c r="A294" s="9">
        <f t="shared" si="29"/>
        <v>289</v>
      </c>
      <c r="B294" s="14" t="s">
        <v>81</v>
      </c>
      <c r="C294" s="8"/>
      <c r="D294" s="8"/>
      <c r="E294" s="8"/>
      <c r="F294" s="8">
        <f t="shared" si="32"/>
        <v>0</v>
      </c>
      <c r="G294" s="8"/>
      <c r="H294" s="11">
        <v>0</v>
      </c>
      <c r="I294" s="18">
        <f t="shared" si="27"/>
        <v>0</v>
      </c>
      <c r="J294" s="10">
        <f t="shared" si="30"/>
        <v>0</v>
      </c>
      <c r="K294" s="10">
        <v>0</v>
      </c>
      <c r="L294" s="10">
        <v>0</v>
      </c>
      <c r="M294" s="147">
        <f t="shared" si="28"/>
        <v>0</v>
      </c>
      <c r="N294" s="10">
        <f t="shared" si="31"/>
        <v>0</v>
      </c>
      <c r="O294" s="11"/>
    </row>
    <row r="295" spans="1:15">
      <c r="A295" s="9">
        <f t="shared" si="29"/>
        <v>290</v>
      </c>
      <c r="B295" s="14" t="s">
        <v>82</v>
      </c>
      <c r="C295" s="8"/>
      <c r="D295" s="8"/>
      <c r="E295" s="8"/>
      <c r="F295" s="8">
        <f t="shared" si="32"/>
        <v>0</v>
      </c>
      <c r="G295" s="8"/>
      <c r="H295" s="11">
        <v>0</v>
      </c>
      <c r="I295" s="18">
        <f t="shared" si="27"/>
        <v>0</v>
      </c>
      <c r="J295" s="10">
        <f t="shared" si="30"/>
        <v>0</v>
      </c>
      <c r="K295" s="10">
        <v>0</v>
      </c>
      <c r="L295" s="10">
        <v>0</v>
      </c>
      <c r="M295" s="147">
        <f t="shared" si="28"/>
        <v>0</v>
      </c>
      <c r="N295" s="10">
        <f t="shared" si="31"/>
        <v>0</v>
      </c>
      <c r="O295" s="11"/>
    </row>
    <row r="296" spans="1:15">
      <c r="A296" s="9">
        <f t="shared" si="29"/>
        <v>291</v>
      </c>
      <c r="B296" s="14" t="s">
        <v>83</v>
      </c>
      <c r="C296" s="8"/>
      <c r="D296" s="8"/>
      <c r="E296" s="8"/>
      <c r="F296" s="8">
        <f t="shared" si="32"/>
        <v>0</v>
      </c>
      <c r="G296" s="8"/>
      <c r="H296" s="11">
        <v>0</v>
      </c>
      <c r="I296" s="18">
        <f t="shared" si="27"/>
        <v>0</v>
      </c>
      <c r="J296" s="10">
        <f t="shared" si="30"/>
        <v>0</v>
      </c>
      <c r="K296" s="10">
        <v>0</v>
      </c>
      <c r="L296" s="10">
        <v>0</v>
      </c>
      <c r="M296" s="147">
        <f t="shared" si="28"/>
        <v>0</v>
      </c>
      <c r="N296" s="10">
        <f t="shared" si="31"/>
        <v>0</v>
      </c>
      <c r="O296" s="11"/>
    </row>
    <row r="297" spans="1:15">
      <c r="A297" s="9">
        <f t="shared" si="29"/>
        <v>292</v>
      </c>
      <c r="B297" s="14" t="s">
        <v>84</v>
      </c>
      <c r="C297" s="8"/>
      <c r="D297" s="8"/>
      <c r="E297" s="8"/>
      <c r="F297" s="8">
        <f t="shared" si="32"/>
        <v>0</v>
      </c>
      <c r="G297" s="8"/>
      <c r="H297" s="11">
        <v>0</v>
      </c>
      <c r="I297" s="18">
        <f t="shared" si="27"/>
        <v>0</v>
      </c>
      <c r="J297" s="10">
        <f t="shared" si="30"/>
        <v>0</v>
      </c>
      <c r="K297" s="10">
        <v>0</v>
      </c>
      <c r="L297" s="10">
        <v>0</v>
      </c>
      <c r="M297" s="147">
        <f t="shared" si="28"/>
        <v>0</v>
      </c>
      <c r="N297" s="10">
        <f t="shared" si="31"/>
        <v>0</v>
      </c>
      <c r="O297" s="11"/>
    </row>
    <row r="298" spans="1:15">
      <c r="A298" s="9">
        <f t="shared" si="29"/>
        <v>293</v>
      </c>
      <c r="B298" s="14" t="s">
        <v>85</v>
      </c>
      <c r="C298" s="8"/>
      <c r="D298" s="8"/>
      <c r="E298" s="8"/>
      <c r="F298" s="8">
        <f t="shared" si="32"/>
        <v>0</v>
      </c>
      <c r="G298" s="8"/>
      <c r="H298" s="11">
        <v>0</v>
      </c>
      <c r="I298" s="18">
        <f t="shared" si="27"/>
        <v>0</v>
      </c>
      <c r="J298" s="10">
        <f t="shared" si="30"/>
        <v>0</v>
      </c>
      <c r="K298" s="10">
        <v>0</v>
      </c>
      <c r="L298" s="10">
        <v>0</v>
      </c>
      <c r="M298" s="147">
        <f t="shared" si="28"/>
        <v>0</v>
      </c>
      <c r="N298" s="10">
        <f t="shared" si="31"/>
        <v>0</v>
      </c>
      <c r="O298" s="11"/>
    </row>
    <row r="299" spans="1:15">
      <c r="A299" s="9">
        <f t="shared" si="29"/>
        <v>294</v>
      </c>
      <c r="B299" s="14" t="s">
        <v>86</v>
      </c>
      <c r="C299" s="8"/>
      <c r="D299" s="8"/>
      <c r="E299" s="8"/>
      <c r="F299" s="8">
        <f t="shared" si="32"/>
        <v>0</v>
      </c>
      <c r="G299" s="8"/>
      <c r="H299" s="11">
        <v>0</v>
      </c>
      <c r="I299" s="18">
        <f t="shared" si="27"/>
        <v>0</v>
      </c>
      <c r="J299" s="10">
        <f t="shared" si="30"/>
        <v>0</v>
      </c>
      <c r="K299" s="10">
        <v>0</v>
      </c>
      <c r="L299" s="10">
        <v>0</v>
      </c>
      <c r="M299" s="147">
        <f t="shared" si="28"/>
        <v>0</v>
      </c>
      <c r="N299" s="10">
        <f t="shared" si="31"/>
        <v>0</v>
      </c>
      <c r="O299" s="11"/>
    </row>
    <row r="300" spans="1:15">
      <c r="A300" s="9">
        <f t="shared" si="29"/>
        <v>295</v>
      </c>
      <c r="B300" s="14" t="s">
        <v>87</v>
      </c>
      <c r="C300" s="8"/>
      <c r="D300" s="8"/>
      <c r="E300" s="8"/>
      <c r="F300" s="8">
        <f t="shared" si="32"/>
        <v>0</v>
      </c>
      <c r="G300" s="8"/>
      <c r="H300" s="11">
        <v>0</v>
      </c>
      <c r="I300" s="18">
        <f t="shared" si="27"/>
        <v>0</v>
      </c>
      <c r="J300" s="10">
        <f t="shared" si="30"/>
        <v>0</v>
      </c>
      <c r="K300" s="10">
        <v>0</v>
      </c>
      <c r="L300" s="10">
        <v>0</v>
      </c>
      <c r="M300" s="147">
        <f t="shared" si="28"/>
        <v>0</v>
      </c>
      <c r="N300" s="10">
        <f t="shared" si="31"/>
        <v>0</v>
      </c>
      <c r="O300" s="11"/>
    </row>
    <row r="301" spans="1:15">
      <c r="A301" s="9">
        <f t="shared" si="29"/>
        <v>296</v>
      </c>
      <c r="B301" s="14" t="s">
        <v>88</v>
      </c>
      <c r="C301" s="8"/>
      <c r="D301" s="8"/>
      <c r="E301" s="8"/>
      <c r="F301" s="8">
        <f t="shared" si="32"/>
        <v>0</v>
      </c>
      <c r="G301" s="8"/>
      <c r="H301" s="11">
        <v>0</v>
      </c>
      <c r="I301" s="18">
        <f t="shared" si="27"/>
        <v>0</v>
      </c>
      <c r="J301" s="10">
        <f t="shared" si="30"/>
        <v>0</v>
      </c>
      <c r="K301" s="10">
        <v>0</v>
      </c>
      <c r="L301" s="10">
        <v>0</v>
      </c>
      <c r="M301" s="147">
        <f t="shared" si="28"/>
        <v>0</v>
      </c>
      <c r="N301" s="10">
        <f t="shared" si="31"/>
        <v>0</v>
      </c>
      <c r="O301" s="11"/>
    </row>
    <row r="302" spans="1:15">
      <c r="A302" s="9">
        <f t="shared" si="29"/>
        <v>297</v>
      </c>
      <c r="B302" s="14" t="s">
        <v>89</v>
      </c>
      <c r="C302" s="8"/>
      <c r="D302" s="8"/>
      <c r="E302" s="8"/>
      <c r="F302" s="8">
        <f t="shared" si="32"/>
        <v>0</v>
      </c>
      <c r="G302" s="8"/>
      <c r="H302" s="11">
        <v>0</v>
      </c>
      <c r="I302" s="18">
        <f t="shared" si="27"/>
        <v>0</v>
      </c>
      <c r="J302" s="10">
        <f t="shared" si="30"/>
        <v>0</v>
      </c>
      <c r="K302" s="10">
        <v>0</v>
      </c>
      <c r="L302" s="10">
        <v>0</v>
      </c>
      <c r="M302" s="147">
        <f t="shared" si="28"/>
        <v>0</v>
      </c>
      <c r="N302" s="10">
        <f t="shared" si="31"/>
        <v>0</v>
      </c>
      <c r="O302" s="11"/>
    </row>
    <row r="303" spans="1:15">
      <c r="A303" s="9">
        <f t="shared" si="29"/>
        <v>298</v>
      </c>
      <c r="B303" s="14" t="s">
        <v>90</v>
      </c>
      <c r="C303" s="8"/>
      <c r="D303" s="8"/>
      <c r="E303" s="8"/>
      <c r="F303" s="8">
        <f t="shared" si="32"/>
        <v>0</v>
      </c>
      <c r="G303" s="8"/>
      <c r="H303" s="11">
        <v>0</v>
      </c>
      <c r="I303" s="18">
        <f t="shared" si="27"/>
        <v>0</v>
      </c>
      <c r="J303" s="10">
        <f t="shared" si="30"/>
        <v>0</v>
      </c>
      <c r="K303" s="10">
        <v>0</v>
      </c>
      <c r="L303" s="10">
        <v>0</v>
      </c>
      <c r="M303" s="147">
        <f t="shared" si="28"/>
        <v>0</v>
      </c>
      <c r="N303" s="10">
        <f t="shared" si="31"/>
        <v>0</v>
      </c>
      <c r="O303" s="11"/>
    </row>
    <row r="304" spans="1:15">
      <c r="A304" s="9">
        <f t="shared" si="29"/>
        <v>299</v>
      </c>
      <c r="B304" s="14" t="s">
        <v>91</v>
      </c>
      <c r="C304" s="8"/>
      <c r="D304" s="8"/>
      <c r="E304" s="8"/>
      <c r="F304" s="8">
        <f t="shared" si="32"/>
        <v>0</v>
      </c>
      <c r="G304" s="8"/>
      <c r="H304" s="11">
        <v>0</v>
      </c>
      <c r="I304" s="18">
        <f t="shared" si="27"/>
        <v>0</v>
      </c>
      <c r="J304" s="10">
        <f t="shared" si="30"/>
        <v>0</v>
      </c>
      <c r="K304" s="10">
        <v>0</v>
      </c>
      <c r="L304" s="10">
        <v>0</v>
      </c>
      <c r="M304" s="147">
        <f t="shared" si="28"/>
        <v>0</v>
      </c>
      <c r="N304" s="10">
        <f t="shared" si="31"/>
        <v>0</v>
      </c>
      <c r="O304" s="11"/>
    </row>
    <row r="305" spans="1:15">
      <c r="A305" s="9">
        <f t="shared" si="29"/>
        <v>300</v>
      </c>
      <c r="B305" s="14" t="s">
        <v>92</v>
      </c>
      <c r="C305" s="8"/>
      <c r="D305" s="8"/>
      <c r="E305" s="8"/>
      <c r="F305" s="8">
        <f t="shared" si="32"/>
        <v>0</v>
      </c>
      <c r="G305" s="8"/>
      <c r="H305" s="11">
        <v>0</v>
      </c>
      <c r="I305" s="18">
        <f t="shared" si="27"/>
        <v>0</v>
      </c>
      <c r="J305" s="10">
        <f t="shared" si="30"/>
        <v>0</v>
      </c>
      <c r="K305" s="10">
        <v>0</v>
      </c>
      <c r="L305" s="10">
        <v>0</v>
      </c>
      <c r="M305" s="147">
        <f t="shared" si="28"/>
        <v>0</v>
      </c>
      <c r="N305" s="10">
        <f t="shared" si="31"/>
        <v>0</v>
      </c>
      <c r="O305" s="11"/>
    </row>
    <row r="306" spans="1:15">
      <c r="A306" s="9">
        <f t="shared" si="29"/>
        <v>301</v>
      </c>
      <c r="B306" s="14" t="s">
        <v>93</v>
      </c>
      <c r="C306" s="8"/>
      <c r="D306" s="8"/>
      <c r="E306" s="8"/>
      <c r="F306" s="8">
        <f t="shared" si="32"/>
        <v>0</v>
      </c>
      <c r="G306" s="8"/>
      <c r="H306" s="11">
        <v>0</v>
      </c>
      <c r="I306" s="18">
        <f t="shared" si="27"/>
        <v>0</v>
      </c>
      <c r="J306" s="10">
        <f t="shared" si="30"/>
        <v>0</v>
      </c>
      <c r="K306" s="10">
        <v>0</v>
      </c>
      <c r="L306" s="10">
        <v>0</v>
      </c>
      <c r="M306" s="147">
        <f t="shared" si="28"/>
        <v>0</v>
      </c>
      <c r="N306" s="10">
        <f t="shared" si="31"/>
        <v>0</v>
      </c>
      <c r="O306" s="11"/>
    </row>
    <row r="307" spans="1:15">
      <c r="A307" s="9">
        <f t="shared" si="29"/>
        <v>302</v>
      </c>
      <c r="B307" s="14" t="s">
        <v>94</v>
      </c>
      <c r="C307" s="8"/>
      <c r="D307" s="8"/>
      <c r="E307" s="8"/>
      <c r="F307" s="8">
        <f t="shared" si="32"/>
        <v>0</v>
      </c>
      <c r="G307" s="8"/>
      <c r="H307" s="11">
        <v>0</v>
      </c>
      <c r="I307" s="18">
        <f t="shared" si="27"/>
        <v>0</v>
      </c>
      <c r="J307" s="10">
        <f t="shared" si="30"/>
        <v>0</v>
      </c>
      <c r="K307" s="10">
        <v>0</v>
      </c>
      <c r="L307" s="10">
        <v>0</v>
      </c>
      <c r="M307" s="147">
        <f t="shared" si="28"/>
        <v>0</v>
      </c>
      <c r="N307" s="10">
        <f t="shared" si="31"/>
        <v>0</v>
      </c>
      <c r="O307" s="11"/>
    </row>
    <row r="308" spans="1:15">
      <c r="A308" s="9">
        <f t="shared" si="29"/>
        <v>303</v>
      </c>
      <c r="B308" s="14" t="s">
        <v>95</v>
      </c>
      <c r="C308" s="8"/>
      <c r="D308" s="8"/>
      <c r="E308" s="8"/>
      <c r="F308" s="8">
        <f t="shared" si="32"/>
        <v>0</v>
      </c>
      <c r="G308" s="8"/>
      <c r="H308" s="11">
        <v>0</v>
      </c>
      <c r="I308" s="18">
        <f t="shared" si="27"/>
        <v>0</v>
      </c>
      <c r="J308" s="10">
        <f t="shared" si="30"/>
        <v>0</v>
      </c>
      <c r="K308" s="10">
        <v>0</v>
      </c>
      <c r="L308" s="10">
        <v>0</v>
      </c>
      <c r="M308" s="147">
        <f t="shared" si="28"/>
        <v>0</v>
      </c>
      <c r="N308" s="10">
        <f t="shared" si="31"/>
        <v>0</v>
      </c>
      <c r="O308" s="11"/>
    </row>
    <row r="309" spans="1:15">
      <c r="A309" s="9">
        <f t="shared" si="29"/>
        <v>304</v>
      </c>
      <c r="B309" s="14" t="s">
        <v>96</v>
      </c>
      <c r="C309" s="8"/>
      <c r="D309" s="8"/>
      <c r="E309" s="8"/>
      <c r="F309" s="8">
        <f t="shared" si="32"/>
        <v>0</v>
      </c>
      <c r="G309" s="8"/>
      <c r="H309" s="11">
        <v>0</v>
      </c>
      <c r="I309" s="18">
        <f t="shared" si="27"/>
        <v>0</v>
      </c>
      <c r="J309" s="10">
        <f t="shared" si="30"/>
        <v>0</v>
      </c>
      <c r="K309" s="10">
        <v>0</v>
      </c>
      <c r="L309" s="10">
        <v>0</v>
      </c>
      <c r="M309" s="147">
        <f t="shared" si="28"/>
        <v>0</v>
      </c>
      <c r="N309" s="10">
        <f t="shared" si="31"/>
        <v>0</v>
      </c>
      <c r="O309" s="11"/>
    </row>
    <row r="310" spans="1:15">
      <c r="A310" s="9">
        <f t="shared" si="29"/>
        <v>305</v>
      </c>
      <c r="B310" s="14" t="s">
        <v>97</v>
      </c>
      <c r="C310" s="8"/>
      <c r="D310" s="8"/>
      <c r="E310" s="8"/>
      <c r="F310" s="8">
        <f t="shared" si="32"/>
        <v>0</v>
      </c>
      <c r="G310" s="8"/>
      <c r="H310" s="11">
        <v>0</v>
      </c>
      <c r="I310" s="18">
        <f t="shared" si="27"/>
        <v>0</v>
      </c>
      <c r="J310" s="10">
        <f t="shared" si="30"/>
        <v>0</v>
      </c>
      <c r="K310" s="10">
        <v>0</v>
      </c>
      <c r="L310" s="10">
        <v>0</v>
      </c>
      <c r="M310" s="147">
        <f t="shared" si="28"/>
        <v>0</v>
      </c>
      <c r="N310" s="10">
        <f t="shared" si="31"/>
        <v>0</v>
      </c>
      <c r="O310" s="11"/>
    </row>
    <row r="311" spans="1:15">
      <c r="A311" s="9">
        <f t="shared" si="29"/>
        <v>306</v>
      </c>
      <c r="B311" s="14" t="s">
        <v>98</v>
      </c>
      <c r="C311" s="8"/>
      <c r="D311" s="8"/>
      <c r="E311" s="8"/>
      <c r="F311" s="8">
        <f t="shared" si="32"/>
        <v>0</v>
      </c>
      <c r="G311" s="8"/>
      <c r="H311" s="11">
        <v>0</v>
      </c>
      <c r="I311" s="18">
        <f t="shared" si="27"/>
        <v>0</v>
      </c>
      <c r="J311" s="10">
        <f t="shared" si="30"/>
        <v>0</v>
      </c>
      <c r="K311" s="10">
        <v>0</v>
      </c>
      <c r="L311" s="10">
        <v>0</v>
      </c>
      <c r="M311" s="147">
        <f t="shared" si="28"/>
        <v>0</v>
      </c>
      <c r="N311" s="10">
        <f t="shared" si="31"/>
        <v>0</v>
      </c>
      <c r="O311" s="11"/>
    </row>
    <row r="312" spans="1:15">
      <c r="A312" s="9">
        <f t="shared" si="29"/>
        <v>307</v>
      </c>
      <c r="B312" s="14" t="s">
        <v>99</v>
      </c>
      <c r="C312" s="8"/>
      <c r="D312" s="8"/>
      <c r="E312" s="8"/>
      <c r="F312" s="8">
        <f t="shared" si="32"/>
        <v>0</v>
      </c>
      <c r="G312" s="8"/>
      <c r="H312" s="11">
        <v>0</v>
      </c>
      <c r="I312" s="18">
        <f t="shared" si="27"/>
        <v>0</v>
      </c>
      <c r="J312" s="10">
        <f t="shared" si="30"/>
        <v>0</v>
      </c>
      <c r="K312" s="10">
        <v>0</v>
      </c>
      <c r="L312" s="10">
        <v>0</v>
      </c>
      <c r="M312" s="147">
        <f t="shared" si="28"/>
        <v>0</v>
      </c>
      <c r="N312" s="10">
        <f t="shared" si="31"/>
        <v>0</v>
      </c>
      <c r="O312" s="11"/>
    </row>
    <row r="313" spans="1:15">
      <c r="A313" s="9">
        <f t="shared" si="29"/>
        <v>308</v>
      </c>
      <c r="B313" s="14" t="s">
        <v>100</v>
      </c>
      <c r="C313" s="8"/>
      <c r="D313" s="8"/>
      <c r="E313" s="8"/>
      <c r="F313" s="8">
        <f t="shared" si="32"/>
        <v>0</v>
      </c>
      <c r="G313" s="8"/>
      <c r="H313" s="11">
        <v>0</v>
      </c>
      <c r="I313" s="18">
        <f t="shared" si="27"/>
        <v>0</v>
      </c>
      <c r="J313" s="10">
        <f t="shared" si="30"/>
        <v>0</v>
      </c>
      <c r="K313" s="10">
        <v>0</v>
      </c>
      <c r="L313" s="10">
        <v>0</v>
      </c>
      <c r="M313" s="147">
        <f t="shared" si="28"/>
        <v>0</v>
      </c>
      <c r="N313" s="10">
        <f t="shared" si="31"/>
        <v>0</v>
      </c>
      <c r="O313" s="11"/>
    </row>
    <row r="314" spans="1:15">
      <c r="A314" s="9">
        <f t="shared" si="29"/>
        <v>309</v>
      </c>
      <c r="B314" s="14" t="s">
        <v>101</v>
      </c>
      <c r="C314" s="8"/>
      <c r="D314" s="8"/>
      <c r="E314" s="8"/>
      <c r="F314" s="8">
        <f t="shared" si="32"/>
        <v>0</v>
      </c>
      <c r="G314" s="8"/>
      <c r="H314" s="11">
        <v>0</v>
      </c>
      <c r="I314" s="18">
        <f t="shared" si="27"/>
        <v>0</v>
      </c>
      <c r="J314" s="10">
        <f t="shared" si="30"/>
        <v>0</v>
      </c>
      <c r="K314" s="10">
        <v>0</v>
      </c>
      <c r="L314" s="10">
        <v>0</v>
      </c>
      <c r="M314" s="147">
        <f t="shared" si="28"/>
        <v>0</v>
      </c>
      <c r="N314" s="10">
        <f t="shared" si="31"/>
        <v>0</v>
      </c>
      <c r="O314" s="11"/>
    </row>
    <row r="315" spans="1:15">
      <c r="A315" s="9">
        <f t="shared" si="29"/>
        <v>310</v>
      </c>
      <c r="B315" s="14" t="s">
        <v>102</v>
      </c>
      <c r="C315" s="8"/>
      <c r="D315" s="8"/>
      <c r="E315" s="8"/>
      <c r="F315" s="8">
        <f t="shared" si="32"/>
        <v>0</v>
      </c>
      <c r="G315" s="8"/>
      <c r="H315" s="11">
        <v>0</v>
      </c>
      <c r="I315" s="18">
        <f t="shared" si="27"/>
        <v>0</v>
      </c>
      <c r="J315" s="10">
        <f t="shared" si="30"/>
        <v>0</v>
      </c>
      <c r="K315" s="10">
        <v>0</v>
      </c>
      <c r="L315" s="10">
        <v>0</v>
      </c>
      <c r="M315" s="147">
        <f t="shared" si="28"/>
        <v>0</v>
      </c>
      <c r="N315" s="10">
        <f t="shared" si="31"/>
        <v>0</v>
      </c>
      <c r="O315" s="11"/>
    </row>
    <row r="316" spans="1:15">
      <c r="A316" s="9">
        <f t="shared" si="29"/>
        <v>311</v>
      </c>
      <c r="B316" s="14" t="s">
        <v>103</v>
      </c>
      <c r="C316" s="8"/>
      <c r="D316" s="8"/>
      <c r="E316" s="8"/>
      <c r="F316" s="8">
        <f t="shared" si="32"/>
        <v>0</v>
      </c>
      <c r="G316" s="8"/>
      <c r="H316" s="11">
        <v>0</v>
      </c>
      <c r="I316" s="18">
        <f t="shared" si="27"/>
        <v>0</v>
      </c>
      <c r="J316" s="10">
        <f t="shared" si="30"/>
        <v>0</v>
      </c>
      <c r="K316" s="10">
        <v>0</v>
      </c>
      <c r="L316" s="10">
        <v>0</v>
      </c>
      <c r="M316" s="147">
        <f t="shared" si="28"/>
        <v>0</v>
      </c>
      <c r="N316" s="10">
        <f t="shared" si="31"/>
        <v>0</v>
      </c>
      <c r="O316" s="11"/>
    </row>
    <row r="317" spans="1:15">
      <c r="A317" s="9">
        <f t="shared" si="29"/>
        <v>312</v>
      </c>
      <c r="B317" s="14" t="s">
        <v>104</v>
      </c>
      <c r="C317" s="8"/>
      <c r="D317" s="8"/>
      <c r="E317" s="8"/>
      <c r="F317" s="8">
        <f t="shared" si="32"/>
        <v>0</v>
      </c>
      <c r="G317" s="8"/>
      <c r="H317" s="11">
        <v>0</v>
      </c>
      <c r="I317" s="18">
        <f t="shared" si="27"/>
        <v>0</v>
      </c>
      <c r="J317" s="10">
        <f t="shared" si="30"/>
        <v>0</v>
      </c>
      <c r="K317" s="10">
        <v>0</v>
      </c>
      <c r="L317" s="10">
        <v>0</v>
      </c>
      <c r="M317" s="147">
        <f t="shared" si="28"/>
        <v>0</v>
      </c>
      <c r="N317" s="10">
        <f t="shared" si="31"/>
        <v>0</v>
      </c>
      <c r="O317" s="11"/>
    </row>
    <row r="318" spans="1:15">
      <c r="A318" s="9">
        <f t="shared" si="29"/>
        <v>313</v>
      </c>
      <c r="B318" s="14" t="s">
        <v>105</v>
      </c>
      <c r="C318" s="8"/>
      <c r="D318" s="8"/>
      <c r="E318" s="8"/>
      <c r="F318" s="8">
        <f t="shared" si="32"/>
        <v>0</v>
      </c>
      <c r="G318" s="8"/>
      <c r="H318" s="11">
        <v>0</v>
      </c>
      <c r="I318" s="18">
        <f t="shared" si="27"/>
        <v>0</v>
      </c>
      <c r="J318" s="10">
        <f t="shared" si="30"/>
        <v>0</v>
      </c>
      <c r="K318" s="10">
        <v>0</v>
      </c>
      <c r="L318" s="10">
        <v>0</v>
      </c>
      <c r="M318" s="147">
        <f t="shared" si="28"/>
        <v>0</v>
      </c>
      <c r="N318" s="10">
        <f t="shared" si="31"/>
        <v>0</v>
      </c>
      <c r="O318" s="11"/>
    </row>
    <row r="319" spans="1:15">
      <c r="A319" s="9">
        <f t="shared" si="29"/>
        <v>314</v>
      </c>
      <c r="B319" s="14" t="s">
        <v>106</v>
      </c>
      <c r="C319" s="8"/>
      <c r="D319" s="8"/>
      <c r="E319" s="8"/>
      <c r="F319" s="8">
        <f t="shared" si="32"/>
        <v>0</v>
      </c>
      <c r="G319" s="8"/>
      <c r="H319" s="11">
        <v>0</v>
      </c>
      <c r="I319" s="18">
        <f t="shared" si="27"/>
        <v>0</v>
      </c>
      <c r="J319" s="10">
        <f t="shared" si="30"/>
        <v>0</v>
      </c>
      <c r="K319" s="10">
        <v>0</v>
      </c>
      <c r="L319" s="10">
        <v>0</v>
      </c>
      <c r="M319" s="147">
        <f t="shared" si="28"/>
        <v>0</v>
      </c>
      <c r="N319" s="10">
        <f t="shared" si="31"/>
        <v>0</v>
      </c>
      <c r="O319" s="11"/>
    </row>
    <row r="320" spans="1:15">
      <c r="A320" s="9">
        <f t="shared" si="29"/>
        <v>315</v>
      </c>
      <c r="B320" s="14" t="s">
        <v>107</v>
      </c>
      <c r="C320" s="8"/>
      <c r="D320" s="8"/>
      <c r="E320" s="8"/>
      <c r="F320" s="8">
        <f t="shared" si="32"/>
        <v>0</v>
      </c>
      <c r="G320" s="8"/>
      <c r="H320" s="11">
        <v>0</v>
      </c>
      <c r="I320" s="18">
        <f t="shared" si="27"/>
        <v>0</v>
      </c>
      <c r="J320" s="10">
        <f t="shared" si="30"/>
        <v>0</v>
      </c>
      <c r="K320" s="10">
        <v>0</v>
      </c>
      <c r="L320" s="10">
        <v>0</v>
      </c>
      <c r="M320" s="147">
        <f t="shared" si="28"/>
        <v>0</v>
      </c>
      <c r="N320" s="10">
        <f t="shared" si="31"/>
        <v>0</v>
      </c>
      <c r="O320" s="11"/>
    </row>
    <row r="321" spans="1:15">
      <c r="A321" s="9">
        <f t="shared" si="29"/>
        <v>316</v>
      </c>
      <c r="B321" s="14" t="s">
        <v>108</v>
      </c>
      <c r="C321" s="8"/>
      <c r="D321" s="8"/>
      <c r="E321" s="8"/>
      <c r="F321" s="8">
        <f t="shared" si="32"/>
        <v>0</v>
      </c>
      <c r="G321" s="8"/>
      <c r="H321" s="11">
        <v>0</v>
      </c>
      <c r="I321" s="18">
        <f t="shared" si="27"/>
        <v>0</v>
      </c>
      <c r="J321" s="10">
        <f t="shared" si="30"/>
        <v>0</v>
      </c>
      <c r="K321" s="10">
        <v>0</v>
      </c>
      <c r="L321" s="10">
        <v>0</v>
      </c>
      <c r="M321" s="147">
        <f t="shared" si="28"/>
        <v>0</v>
      </c>
      <c r="N321" s="10">
        <f t="shared" si="31"/>
        <v>0</v>
      </c>
      <c r="O321" s="11"/>
    </row>
    <row r="322" spans="1:15">
      <c r="A322" s="9">
        <f t="shared" si="29"/>
        <v>317</v>
      </c>
      <c r="B322" s="14" t="s">
        <v>119</v>
      </c>
      <c r="C322" s="8"/>
      <c r="D322" s="8"/>
      <c r="E322" s="8"/>
      <c r="F322" s="8">
        <f t="shared" si="32"/>
        <v>0</v>
      </c>
      <c r="G322" s="8"/>
      <c r="H322" s="11">
        <v>0</v>
      </c>
      <c r="I322" s="18">
        <f t="shared" si="27"/>
        <v>0</v>
      </c>
      <c r="J322" s="10">
        <f t="shared" si="30"/>
        <v>0</v>
      </c>
      <c r="K322" s="10">
        <v>0</v>
      </c>
      <c r="L322" s="10">
        <v>0</v>
      </c>
      <c r="M322" s="147">
        <f t="shared" si="28"/>
        <v>0</v>
      </c>
      <c r="N322" s="10">
        <f t="shared" si="31"/>
        <v>0</v>
      </c>
      <c r="O322" s="11"/>
    </row>
    <row r="323" spans="1:15">
      <c r="A323" s="9">
        <f t="shared" si="29"/>
        <v>318</v>
      </c>
      <c r="B323" s="14" t="s">
        <v>120</v>
      </c>
      <c r="C323" s="8"/>
      <c r="D323" s="8"/>
      <c r="E323" s="8"/>
      <c r="F323" s="8">
        <f t="shared" si="32"/>
        <v>0</v>
      </c>
      <c r="G323" s="8"/>
      <c r="H323" s="11">
        <v>0</v>
      </c>
      <c r="I323" s="18">
        <f t="shared" si="27"/>
        <v>0</v>
      </c>
      <c r="J323" s="10">
        <f t="shared" si="30"/>
        <v>0</v>
      </c>
      <c r="K323" s="10">
        <v>0</v>
      </c>
      <c r="L323" s="10">
        <v>0</v>
      </c>
      <c r="M323" s="147">
        <f t="shared" si="28"/>
        <v>0</v>
      </c>
      <c r="N323" s="10">
        <f t="shared" si="31"/>
        <v>0</v>
      </c>
      <c r="O323" s="11"/>
    </row>
    <row r="324" spans="1:15">
      <c r="A324" s="9">
        <f t="shared" si="29"/>
        <v>319</v>
      </c>
      <c r="B324" s="14" t="s">
        <v>121</v>
      </c>
      <c r="C324" s="8"/>
      <c r="D324" s="8"/>
      <c r="E324" s="8"/>
      <c r="F324" s="8">
        <f t="shared" si="32"/>
        <v>0</v>
      </c>
      <c r="G324" s="8"/>
      <c r="H324" s="11">
        <v>0</v>
      </c>
      <c r="I324" s="18">
        <f t="shared" ref="I324:I387" si="33">H324*$I$2</f>
        <v>0</v>
      </c>
      <c r="J324" s="10">
        <f t="shared" si="30"/>
        <v>0</v>
      </c>
      <c r="K324" s="10">
        <v>0</v>
      </c>
      <c r="L324" s="10">
        <v>0</v>
      </c>
      <c r="M324" s="147">
        <f t="shared" si="28"/>
        <v>0</v>
      </c>
      <c r="N324" s="10">
        <f t="shared" si="31"/>
        <v>0</v>
      </c>
      <c r="O324" s="11"/>
    </row>
    <row r="325" spans="1:15">
      <c r="A325" s="9">
        <f t="shared" si="29"/>
        <v>320</v>
      </c>
      <c r="B325" s="14" t="s">
        <v>122</v>
      </c>
      <c r="C325" s="8"/>
      <c r="D325" s="8"/>
      <c r="E325" s="8"/>
      <c r="F325" s="8">
        <f t="shared" ref="F325:F387" si="34">C325+D325+E325</f>
        <v>0</v>
      </c>
      <c r="G325" s="8"/>
      <c r="H325" s="11">
        <v>0</v>
      </c>
      <c r="I325" s="18">
        <f t="shared" si="33"/>
        <v>0</v>
      </c>
      <c r="J325" s="10">
        <f t="shared" si="30"/>
        <v>0</v>
      </c>
      <c r="K325" s="10">
        <v>0</v>
      </c>
      <c r="L325" s="10">
        <v>0</v>
      </c>
      <c r="M325" s="147">
        <f t="shared" ref="M325:M388" si="35">L325*$M$2</f>
        <v>0</v>
      </c>
      <c r="N325" s="10">
        <f t="shared" si="31"/>
        <v>0</v>
      </c>
      <c r="O325" s="11"/>
    </row>
    <row r="326" spans="1:15">
      <c r="A326" s="9">
        <f t="shared" si="29"/>
        <v>321</v>
      </c>
      <c r="B326" s="14" t="s">
        <v>123</v>
      </c>
      <c r="C326" s="8"/>
      <c r="D326" s="8"/>
      <c r="E326" s="8"/>
      <c r="F326" s="8">
        <f t="shared" si="34"/>
        <v>0</v>
      </c>
      <c r="G326" s="8"/>
      <c r="H326" s="11">
        <v>0</v>
      </c>
      <c r="I326" s="18">
        <f t="shared" si="33"/>
        <v>0</v>
      </c>
      <c r="J326" s="10">
        <f t="shared" si="30"/>
        <v>0</v>
      </c>
      <c r="K326" s="10">
        <v>0</v>
      </c>
      <c r="L326" s="10">
        <v>0</v>
      </c>
      <c r="M326" s="147">
        <f t="shared" si="35"/>
        <v>0</v>
      </c>
      <c r="N326" s="10">
        <f t="shared" si="31"/>
        <v>0</v>
      </c>
      <c r="O326" s="11"/>
    </row>
    <row r="327" spans="1:15">
      <c r="A327" s="9">
        <f t="shared" si="29"/>
        <v>322</v>
      </c>
      <c r="B327" s="14" t="s">
        <v>124</v>
      </c>
      <c r="C327" s="8"/>
      <c r="D327" s="8"/>
      <c r="E327" s="8"/>
      <c r="F327" s="8">
        <f t="shared" si="34"/>
        <v>0</v>
      </c>
      <c r="G327" s="8"/>
      <c r="H327" s="11">
        <v>0</v>
      </c>
      <c r="I327" s="18">
        <f t="shared" si="33"/>
        <v>0</v>
      </c>
      <c r="J327" s="10">
        <f t="shared" si="30"/>
        <v>0</v>
      </c>
      <c r="K327" s="10">
        <v>0</v>
      </c>
      <c r="L327" s="10">
        <v>0</v>
      </c>
      <c r="M327" s="147">
        <f t="shared" si="35"/>
        <v>0</v>
      </c>
      <c r="N327" s="10">
        <f t="shared" si="31"/>
        <v>0</v>
      </c>
      <c r="O327" s="11"/>
    </row>
    <row r="328" spans="1:15">
      <c r="A328" s="9">
        <f t="shared" ref="A328:A391" si="36">A327+1</f>
        <v>323</v>
      </c>
      <c r="B328" s="14" t="s">
        <v>125</v>
      </c>
      <c r="C328" s="8"/>
      <c r="D328" s="8"/>
      <c r="E328" s="8"/>
      <c r="F328" s="8">
        <f t="shared" si="34"/>
        <v>0</v>
      </c>
      <c r="G328" s="8"/>
      <c r="H328" s="11">
        <v>0</v>
      </c>
      <c r="I328" s="18">
        <f t="shared" si="33"/>
        <v>0</v>
      </c>
      <c r="J328" s="10">
        <f t="shared" si="30"/>
        <v>0</v>
      </c>
      <c r="K328" s="10">
        <v>0</v>
      </c>
      <c r="L328" s="10">
        <v>0</v>
      </c>
      <c r="M328" s="147">
        <f t="shared" si="35"/>
        <v>0</v>
      </c>
      <c r="N328" s="10">
        <f t="shared" si="31"/>
        <v>0</v>
      </c>
      <c r="O328" s="11"/>
    </row>
    <row r="329" spans="1:15">
      <c r="A329" s="9">
        <f t="shared" si="36"/>
        <v>324</v>
      </c>
      <c r="B329" s="14" t="s">
        <v>126</v>
      </c>
      <c r="C329" s="8"/>
      <c r="D329" s="8"/>
      <c r="E329" s="8"/>
      <c r="F329" s="8">
        <f t="shared" si="34"/>
        <v>0</v>
      </c>
      <c r="G329" s="8"/>
      <c r="H329" s="11">
        <v>0</v>
      </c>
      <c r="I329" s="18">
        <f t="shared" si="33"/>
        <v>0</v>
      </c>
      <c r="J329" s="10">
        <f t="shared" si="30"/>
        <v>0</v>
      </c>
      <c r="K329" s="10">
        <v>0</v>
      </c>
      <c r="L329" s="10">
        <v>0</v>
      </c>
      <c r="M329" s="147">
        <f t="shared" si="35"/>
        <v>0</v>
      </c>
      <c r="N329" s="10">
        <f t="shared" si="31"/>
        <v>0</v>
      </c>
      <c r="O329" s="11"/>
    </row>
    <row r="330" spans="1:15">
      <c r="A330" s="9">
        <f t="shared" si="36"/>
        <v>325</v>
      </c>
      <c r="B330" s="14" t="s">
        <v>127</v>
      </c>
      <c r="C330" s="8"/>
      <c r="D330" s="8"/>
      <c r="E330" s="8"/>
      <c r="F330" s="8">
        <f t="shared" si="34"/>
        <v>0</v>
      </c>
      <c r="G330" s="8"/>
      <c r="H330" s="11">
        <v>0</v>
      </c>
      <c r="I330" s="18">
        <f t="shared" si="33"/>
        <v>0</v>
      </c>
      <c r="J330" s="10">
        <f t="shared" ref="J330:J392" si="37">I330*0.3677</f>
        <v>0</v>
      </c>
      <c r="K330" s="10">
        <v>0</v>
      </c>
      <c r="L330" s="10">
        <v>0</v>
      </c>
      <c r="M330" s="147">
        <f t="shared" si="35"/>
        <v>0</v>
      </c>
      <c r="N330" s="10">
        <f t="shared" ref="N330:N392" si="38">I330+J330+K330+M330</f>
        <v>0</v>
      </c>
      <c r="O330" s="11"/>
    </row>
    <row r="331" spans="1:15">
      <c r="A331" s="9">
        <f t="shared" si="36"/>
        <v>326</v>
      </c>
      <c r="B331" s="14" t="s">
        <v>128</v>
      </c>
      <c r="C331" s="8"/>
      <c r="D331" s="8"/>
      <c r="E331" s="8"/>
      <c r="F331" s="8">
        <f t="shared" si="34"/>
        <v>0</v>
      </c>
      <c r="G331" s="8"/>
      <c r="H331" s="11">
        <v>0</v>
      </c>
      <c r="I331" s="18">
        <f t="shared" si="33"/>
        <v>0</v>
      </c>
      <c r="J331" s="10">
        <f t="shared" si="37"/>
        <v>0</v>
      </c>
      <c r="K331" s="10">
        <v>0</v>
      </c>
      <c r="L331" s="10">
        <v>0</v>
      </c>
      <c r="M331" s="147">
        <f t="shared" si="35"/>
        <v>0</v>
      </c>
      <c r="N331" s="10">
        <f t="shared" si="38"/>
        <v>0</v>
      </c>
      <c r="O331" s="11"/>
    </row>
    <row r="332" spans="1:15">
      <c r="A332" s="9">
        <f t="shared" si="36"/>
        <v>327</v>
      </c>
      <c r="B332" s="14" t="s">
        <v>129</v>
      </c>
      <c r="C332" s="8"/>
      <c r="D332" s="8"/>
      <c r="E332" s="8"/>
      <c r="F332" s="8">
        <f t="shared" si="34"/>
        <v>0</v>
      </c>
      <c r="G332" s="8"/>
      <c r="H332" s="11">
        <v>0</v>
      </c>
      <c r="I332" s="18">
        <f t="shared" si="33"/>
        <v>0</v>
      </c>
      <c r="J332" s="10">
        <f t="shared" si="37"/>
        <v>0</v>
      </c>
      <c r="K332" s="10">
        <v>0</v>
      </c>
      <c r="L332" s="10">
        <v>0</v>
      </c>
      <c r="M332" s="147">
        <f t="shared" si="35"/>
        <v>0</v>
      </c>
      <c r="N332" s="10">
        <f t="shared" si="38"/>
        <v>0</v>
      </c>
      <c r="O332" s="11"/>
    </row>
    <row r="333" spans="1:15">
      <c r="A333" s="9">
        <f t="shared" si="36"/>
        <v>328</v>
      </c>
      <c r="B333" s="14" t="s">
        <v>130</v>
      </c>
      <c r="C333" s="8"/>
      <c r="D333" s="8"/>
      <c r="E333" s="8"/>
      <c r="F333" s="8">
        <f t="shared" si="34"/>
        <v>0</v>
      </c>
      <c r="G333" s="8"/>
      <c r="H333" s="11">
        <v>0</v>
      </c>
      <c r="I333" s="18">
        <f t="shared" si="33"/>
        <v>0</v>
      </c>
      <c r="J333" s="10">
        <f t="shared" si="37"/>
        <v>0</v>
      </c>
      <c r="K333" s="10">
        <v>0</v>
      </c>
      <c r="L333" s="10">
        <v>0</v>
      </c>
      <c r="M333" s="147">
        <f t="shared" si="35"/>
        <v>0</v>
      </c>
      <c r="N333" s="10">
        <f t="shared" si="38"/>
        <v>0</v>
      </c>
      <c r="O333" s="11"/>
    </row>
    <row r="334" spans="1:15">
      <c r="A334" s="9">
        <f t="shared" si="36"/>
        <v>329</v>
      </c>
      <c r="B334" s="14" t="s">
        <v>131</v>
      </c>
      <c r="C334" s="8"/>
      <c r="D334" s="8"/>
      <c r="E334" s="8"/>
      <c r="F334" s="8">
        <f t="shared" si="34"/>
        <v>0</v>
      </c>
      <c r="G334" s="8"/>
      <c r="H334" s="11">
        <v>0</v>
      </c>
      <c r="I334" s="18">
        <f t="shared" si="33"/>
        <v>0</v>
      </c>
      <c r="J334" s="10">
        <f t="shared" si="37"/>
        <v>0</v>
      </c>
      <c r="K334" s="10">
        <v>0</v>
      </c>
      <c r="L334" s="10">
        <v>0</v>
      </c>
      <c r="M334" s="147">
        <f t="shared" si="35"/>
        <v>0</v>
      </c>
      <c r="N334" s="10">
        <f t="shared" si="38"/>
        <v>0</v>
      </c>
      <c r="O334" s="11"/>
    </row>
    <row r="335" spans="1:15">
      <c r="A335" s="9">
        <f t="shared" si="36"/>
        <v>330</v>
      </c>
      <c r="B335" s="14" t="s">
        <v>132</v>
      </c>
      <c r="C335" s="8"/>
      <c r="D335" s="8"/>
      <c r="E335" s="8"/>
      <c r="F335" s="8">
        <f t="shared" si="34"/>
        <v>0</v>
      </c>
      <c r="G335" s="8"/>
      <c r="H335" s="11">
        <v>0</v>
      </c>
      <c r="I335" s="18">
        <f t="shared" si="33"/>
        <v>0</v>
      </c>
      <c r="J335" s="10">
        <f t="shared" si="37"/>
        <v>0</v>
      </c>
      <c r="K335" s="10">
        <v>0</v>
      </c>
      <c r="L335" s="10">
        <v>0</v>
      </c>
      <c r="M335" s="147">
        <f t="shared" si="35"/>
        <v>0</v>
      </c>
      <c r="N335" s="10">
        <f t="shared" si="38"/>
        <v>0</v>
      </c>
      <c r="O335" s="11"/>
    </row>
    <row r="336" spans="1:15">
      <c r="A336" s="9">
        <f t="shared" si="36"/>
        <v>331</v>
      </c>
      <c r="B336" s="14" t="s">
        <v>133</v>
      </c>
      <c r="C336" s="8"/>
      <c r="D336" s="8"/>
      <c r="E336" s="8"/>
      <c r="F336" s="8">
        <f t="shared" si="34"/>
        <v>0</v>
      </c>
      <c r="G336" s="8"/>
      <c r="H336" s="11">
        <v>0</v>
      </c>
      <c r="I336" s="18">
        <f t="shared" si="33"/>
        <v>0</v>
      </c>
      <c r="J336" s="10">
        <f t="shared" si="37"/>
        <v>0</v>
      </c>
      <c r="K336" s="10">
        <v>0</v>
      </c>
      <c r="L336" s="10">
        <v>0</v>
      </c>
      <c r="M336" s="147">
        <f t="shared" si="35"/>
        <v>0</v>
      </c>
      <c r="N336" s="10">
        <f t="shared" si="38"/>
        <v>0</v>
      </c>
      <c r="O336" s="11"/>
    </row>
    <row r="337" spans="1:15">
      <c r="A337" s="9">
        <f t="shared" si="36"/>
        <v>332</v>
      </c>
      <c r="B337" s="14" t="s">
        <v>134</v>
      </c>
      <c r="C337" s="8"/>
      <c r="D337" s="8"/>
      <c r="E337" s="8"/>
      <c r="F337" s="8">
        <f t="shared" si="34"/>
        <v>0</v>
      </c>
      <c r="G337" s="8"/>
      <c r="H337" s="11">
        <v>0</v>
      </c>
      <c r="I337" s="18">
        <f t="shared" si="33"/>
        <v>0</v>
      </c>
      <c r="J337" s="10">
        <f t="shared" si="37"/>
        <v>0</v>
      </c>
      <c r="K337" s="10">
        <v>0</v>
      </c>
      <c r="L337" s="10">
        <v>0</v>
      </c>
      <c r="M337" s="147">
        <f t="shared" si="35"/>
        <v>0</v>
      </c>
      <c r="N337" s="10">
        <f t="shared" si="38"/>
        <v>0</v>
      </c>
      <c r="O337" s="11"/>
    </row>
    <row r="338" spans="1:15">
      <c r="A338" s="9">
        <f t="shared" si="36"/>
        <v>333</v>
      </c>
      <c r="B338" s="14" t="s">
        <v>135</v>
      </c>
      <c r="C338" s="8"/>
      <c r="D338" s="8"/>
      <c r="E338" s="8"/>
      <c r="F338" s="8">
        <f t="shared" si="34"/>
        <v>0</v>
      </c>
      <c r="G338" s="8"/>
      <c r="H338" s="11">
        <v>0</v>
      </c>
      <c r="I338" s="18">
        <f t="shared" si="33"/>
        <v>0</v>
      </c>
      <c r="J338" s="10">
        <f t="shared" si="37"/>
        <v>0</v>
      </c>
      <c r="K338" s="10">
        <v>0</v>
      </c>
      <c r="L338" s="10">
        <v>0</v>
      </c>
      <c r="M338" s="147">
        <f t="shared" si="35"/>
        <v>0</v>
      </c>
      <c r="N338" s="10">
        <f t="shared" si="38"/>
        <v>0</v>
      </c>
      <c r="O338" s="11"/>
    </row>
    <row r="339" spans="1:15">
      <c r="A339" s="9">
        <f t="shared" si="36"/>
        <v>334</v>
      </c>
      <c r="B339" s="14" t="s">
        <v>136</v>
      </c>
      <c r="C339" s="8"/>
      <c r="D339" s="8"/>
      <c r="E339" s="8"/>
      <c r="F339" s="8">
        <f t="shared" si="34"/>
        <v>0</v>
      </c>
      <c r="G339" s="8"/>
      <c r="H339" s="11">
        <v>0</v>
      </c>
      <c r="I339" s="18">
        <f t="shared" si="33"/>
        <v>0</v>
      </c>
      <c r="J339" s="10">
        <f t="shared" si="37"/>
        <v>0</v>
      </c>
      <c r="K339" s="10">
        <v>0</v>
      </c>
      <c r="L339" s="10">
        <v>0</v>
      </c>
      <c r="M339" s="147">
        <f t="shared" si="35"/>
        <v>0</v>
      </c>
      <c r="N339" s="10">
        <f t="shared" si="38"/>
        <v>0</v>
      </c>
      <c r="O339" s="11"/>
    </row>
    <row r="340" spans="1:15">
      <c r="A340" s="9">
        <f t="shared" si="36"/>
        <v>335</v>
      </c>
      <c r="B340" s="14" t="s">
        <v>137</v>
      </c>
      <c r="C340" s="8"/>
      <c r="D340" s="8"/>
      <c r="E340" s="8"/>
      <c r="F340" s="8">
        <f t="shared" si="34"/>
        <v>0</v>
      </c>
      <c r="G340" s="8"/>
      <c r="H340" s="11">
        <v>0</v>
      </c>
      <c r="I340" s="18">
        <f t="shared" si="33"/>
        <v>0</v>
      </c>
      <c r="J340" s="10">
        <f t="shared" si="37"/>
        <v>0</v>
      </c>
      <c r="K340" s="10">
        <v>0</v>
      </c>
      <c r="L340" s="10">
        <v>0</v>
      </c>
      <c r="M340" s="147">
        <f t="shared" si="35"/>
        <v>0</v>
      </c>
      <c r="N340" s="10">
        <f t="shared" si="38"/>
        <v>0</v>
      </c>
      <c r="O340" s="11"/>
    </row>
    <row r="341" spans="1:15">
      <c r="A341" s="9">
        <f t="shared" si="36"/>
        <v>336</v>
      </c>
      <c r="B341" s="14" t="s">
        <v>138</v>
      </c>
      <c r="C341" s="8"/>
      <c r="D341" s="8"/>
      <c r="E341" s="8"/>
      <c r="F341" s="8">
        <f t="shared" si="34"/>
        <v>0</v>
      </c>
      <c r="G341" s="8"/>
      <c r="H341" s="11">
        <v>0</v>
      </c>
      <c r="I341" s="18">
        <f t="shared" si="33"/>
        <v>0</v>
      </c>
      <c r="J341" s="10">
        <f t="shared" si="37"/>
        <v>0</v>
      </c>
      <c r="K341" s="10">
        <v>0</v>
      </c>
      <c r="L341" s="10">
        <v>0</v>
      </c>
      <c r="M341" s="147">
        <f t="shared" si="35"/>
        <v>0</v>
      </c>
      <c r="N341" s="10">
        <f t="shared" si="38"/>
        <v>0</v>
      </c>
      <c r="O341" s="11"/>
    </row>
    <row r="342" spans="1:15">
      <c r="A342" s="9">
        <f t="shared" si="36"/>
        <v>337</v>
      </c>
      <c r="B342" s="14" t="s">
        <v>139</v>
      </c>
      <c r="C342" s="8"/>
      <c r="D342" s="8"/>
      <c r="E342" s="8"/>
      <c r="F342" s="8">
        <f t="shared" si="34"/>
        <v>0</v>
      </c>
      <c r="G342" s="8"/>
      <c r="H342" s="11">
        <v>0</v>
      </c>
      <c r="I342" s="18">
        <f t="shared" si="33"/>
        <v>0</v>
      </c>
      <c r="J342" s="10">
        <f t="shared" si="37"/>
        <v>0</v>
      </c>
      <c r="K342" s="10">
        <v>0</v>
      </c>
      <c r="L342" s="10">
        <v>0</v>
      </c>
      <c r="M342" s="147">
        <f t="shared" si="35"/>
        <v>0</v>
      </c>
      <c r="N342" s="10">
        <f t="shared" si="38"/>
        <v>0</v>
      </c>
      <c r="O342" s="11"/>
    </row>
    <row r="343" spans="1:15">
      <c r="A343" s="9">
        <f t="shared" si="36"/>
        <v>338</v>
      </c>
      <c r="B343" s="14" t="s">
        <v>140</v>
      </c>
      <c r="C343" s="8"/>
      <c r="D343" s="8"/>
      <c r="E343" s="8"/>
      <c r="F343" s="8">
        <f t="shared" si="34"/>
        <v>0</v>
      </c>
      <c r="G343" s="8"/>
      <c r="H343" s="11">
        <v>0</v>
      </c>
      <c r="I343" s="18">
        <f t="shared" si="33"/>
        <v>0</v>
      </c>
      <c r="J343" s="10">
        <f t="shared" si="37"/>
        <v>0</v>
      </c>
      <c r="K343" s="10">
        <v>0</v>
      </c>
      <c r="L343" s="10">
        <v>0</v>
      </c>
      <c r="M343" s="147">
        <f t="shared" si="35"/>
        <v>0</v>
      </c>
      <c r="N343" s="10">
        <f t="shared" si="38"/>
        <v>0</v>
      </c>
      <c r="O343" s="11"/>
    </row>
    <row r="344" spans="1:15">
      <c r="A344" s="9">
        <f t="shared" si="36"/>
        <v>339</v>
      </c>
      <c r="B344" s="14" t="s">
        <v>141</v>
      </c>
      <c r="C344" s="8"/>
      <c r="D344" s="8"/>
      <c r="E344" s="8"/>
      <c r="F344" s="8">
        <f t="shared" si="34"/>
        <v>0</v>
      </c>
      <c r="G344" s="8"/>
      <c r="H344" s="11">
        <v>0</v>
      </c>
      <c r="I344" s="18">
        <f t="shared" si="33"/>
        <v>0</v>
      </c>
      <c r="J344" s="10">
        <f t="shared" si="37"/>
        <v>0</v>
      </c>
      <c r="K344" s="10">
        <v>0</v>
      </c>
      <c r="L344" s="10">
        <v>0</v>
      </c>
      <c r="M344" s="147">
        <f t="shared" si="35"/>
        <v>0</v>
      </c>
      <c r="N344" s="10">
        <f t="shared" si="38"/>
        <v>0</v>
      </c>
      <c r="O344" s="11"/>
    </row>
    <row r="345" spans="1:15">
      <c r="A345" s="9">
        <f t="shared" si="36"/>
        <v>340</v>
      </c>
      <c r="B345" s="14" t="s">
        <v>142</v>
      </c>
      <c r="C345" s="8"/>
      <c r="D345" s="8"/>
      <c r="E345" s="8"/>
      <c r="F345" s="8">
        <f t="shared" si="34"/>
        <v>0</v>
      </c>
      <c r="G345" s="8"/>
      <c r="H345" s="11">
        <v>0</v>
      </c>
      <c r="I345" s="18">
        <f t="shared" si="33"/>
        <v>0</v>
      </c>
      <c r="J345" s="10">
        <f t="shared" si="37"/>
        <v>0</v>
      </c>
      <c r="K345" s="10">
        <v>0</v>
      </c>
      <c r="L345" s="10">
        <v>0</v>
      </c>
      <c r="M345" s="147">
        <f t="shared" si="35"/>
        <v>0</v>
      </c>
      <c r="N345" s="10">
        <f t="shared" si="38"/>
        <v>0</v>
      </c>
      <c r="O345" s="11"/>
    </row>
    <row r="346" spans="1:15">
      <c r="A346" s="9">
        <f t="shared" si="36"/>
        <v>341</v>
      </c>
      <c r="B346" s="14" t="s">
        <v>143</v>
      </c>
      <c r="C346" s="8"/>
      <c r="D346" s="8"/>
      <c r="E346" s="8"/>
      <c r="F346" s="8">
        <f t="shared" si="34"/>
        <v>0</v>
      </c>
      <c r="G346" s="8"/>
      <c r="H346" s="11">
        <v>0</v>
      </c>
      <c r="I346" s="18">
        <f t="shared" si="33"/>
        <v>0</v>
      </c>
      <c r="J346" s="10">
        <f t="shared" si="37"/>
        <v>0</v>
      </c>
      <c r="K346" s="10">
        <v>0</v>
      </c>
      <c r="L346" s="10">
        <v>0</v>
      </c>
      <c r="M346" s="147">
        <f t="shared" si="35"/>
        <v>0</v>
      </c>
      <c r="N346" s="10">
        <f t="shared" si="38"/>
        <v>0</v>
      </c>
      <c r="O346" s="11"/>
    </row>
    <row r="347" spans="1:15">
      <c r="A347" s="9">
        <f t="shared" si="36"/>
        <v>342</v>
      </c>
      <c r="B347" s="14" t="s">
        <v>144</v>
      </c>
      <c r="C347" s="8"/>
      <c r="D347" s="8"/>
      <c r="E347" s="8"/>
      <c r="F347" s="8">
        <f t="shared" si="34"/>
        <v>0</v>
      </c>
      <c r="G347" s="8"/>
      <c r="H347" s="11">
        <v>0</v>
      </c>
      <c r="I347" s="18">
        <f t="shared" si="33"/>
        <v>0</v>
      </c>
      <c r="J347" s="10">
        <f t="shared" si="37"/>
        <v>0</v>
      </c>
      <c r="K347" s="10">
        <v>0</v>
      </c>
      <c r="L347" s="10">
        <v>0</v>
      </c>
      <c r="M347" s="147">
        <f t="shared" si="35"/>
        <v>0</v>
      </c>
      <c r="N347" s="10">
        <f t="shared" si="38"/>
        <v>0</v>
      </c>
      <c r="O347" s="11"/>
    </row>
    <row r="348" spans="1:15">
      <c r="A348" s="9">
        <f t="shared" si="36"/>
        <v>343</v>
      </c>
      <c r="B348" s="14" t="s">
        <v>145</v>
      </c>
      <c r="C348" s="8"/>
      <c r="D348" s="8"/>
      <c r="E348" s="8"/>
      <c r="F348" s="8">
        <f t="shared" si="34"/>
        <v>0</v>
      </c>
      <c r="G348" s="8"/>
      <c r="H348" s="11">
        <v>0</v>
      </c>
      <c r="I348" s="18">
        <f t="shared" si="33"/>
        <v>0</v>
      </c>
      <c r="J348" s="10">
        <f t="shared" si="37"/>
        <v>0</v>
      </c>
      <c r="K348" s="10">
        <v>0</v>
      </c>
      <c r="L348" s="10">
        <v>0</v>
      </c>
      <c r="M348" s="147">
        <f t="shared" si="35"/>
        <v>0</v>
      </c>
      <c r="N348" s="10">
        <f t="shared" si="38"/>
        <v>0</v>
      </c>
      <c r="O348" s="11"/>
    </row>
    <row r="349" spans="1:15">
      <c r="A349" s="9">
        <f t="shared" si="36"/>
        <v>344</v>
      </c>
      <c r="B349" s="14" t="s">
        <v>146</v>
      </c>
      <c r="C349" s="8"/>
      <c r="D349" s="8"/>
      <c r="E349" s="8"/>
      <c r="F349" s="8">
        <f t="shared" si="34"/>
        <v>0</v>
      </c>
      <c r="G349" s="8"/>
      <c r="H349" s="11">
        <v>0</v>
      </c>
      <c r="I349" s="18">
        <f t="shared" si="33"/>
        <v>0</v>
      </c>
      <c r="J349" s="10">
        <f t="shared" si="37"/>
        <v>0</v>
      </c>
      <c r="K349" s="10">
        <v>0</v>
      </c>
      <c r="L349" s="10">
        <v>0</v>
      </c>
      <c r="M349" s="147">
        <f t="shared" si="35"/>
        <v>0</v>
      </c>
      <c r="N349" s="10">
        <f t="shared" si="38"/>
        <v>0</v>
      </c>
      <c r="O349" s="11"/>
    </row>
    <row r="350" spans="1:15">
      <c r="A350" s="9">
        <f t="shared" si="36"/>
        <v>345</v>
      </c>
      <c r="B350" s="14" t="s">
        <v>147</v>
      </c>
      <c r="C350" s="8"/>
      <c r="D350" s="8"/>
      <c r="E350" s="8"/>
      <c r="F350" s="8">
        <f t="shared" si="34"/>
        <v>0</v>
      </c>
      <c r="G350" s="8"/>
      <c r="H350" s="11">
        <v>0</v>
      </c>
      <c r="I350" s="18">
        <f t="shared" si="33"/>
        <v>0</v>
      </c>
      <c r="J350" s="10">
        <f t="shared" si="37"/>
        <v>0</v>
      </c>
      <c r="K350" s="10">
        <v>0</v>
      </c>
      <c r="L350" s="10">
        <v>0</v>
      </c>
      <c r="M350" s="147">
        <f t="shared" si="35"/>
        <v>0</v>
      </c>
      <c r="N350" s="10">
        <f t="shared" si="38"/>
        <v>0</v>
      </c>
      <c r="O350" s="11"/>
    </row>
    <row r="351" spans="1:15">
      <c r="A351" s="9">
        <f t="shared" si="36"/>
        <v>346</v>
      </c>
      <c r="B351" s="14" t="s">
        <v>148</v>
      </c>
      <c r="C351" s="8"/>
      <c r="D351" s="8"/>
      <c r="E351" s="8"/>
      <c r="F351" s="8">
        <f t="shared" si="34"/>
        <v>0</v>
      </c>
      <c r="G351" s="8"/>
      <c r="H351" s="11">
        <v>0</v>
      </c>
      <c r="I351" s="18">
        <f t="shared" si="33"/>
        <v>0</v>
      </c>
      <c r="J351" s="10">
        <f t="shared" si="37"/>
        <v>0</v>
      </c>
      <c r="K351" s="10">
        <v>0</v>
      </c>
      <c r="L351" s="10">
        <v>0</v>
      </c>
      <c r="M351" s="147">
        <f t="shared" si="35"/>
        <v>0</v>
      </c>
      <c r="N351" s="10">
        <f t="shared" si="38"/>
        <v>0</v>
      </c>
      <c r="O351" s="11"/>
    </row>
    <row r="352" spans="1:15">
      <c r="A352" s="9">
        <f t="shared" si="36"/>
        <v>347</v>
      </c>
      <c r="B352" s="14" t="s">
        <v>149</v>
      </c>
      <c r="C352" s="8"/>
      <c r="D352" s="8"/>
      <c r="E352" s="8"/>
      <c r="F352" s="8">
        <f t="shared" si="34"/>
        <v>0</v>
      </c>
      <c r="G352" s="8"/>
      <c r="H352" s="11">
        <v>0</v>
      </c>
      <c r="I352" s="18">
        <f t="shared" si="33"/>
        <v>0</v>
      </c>
      <c r="J352" s="10">
        <f t="shared" si="37"/>
        <v>0</v>
      </c>
      <c r="K352" s="10">
        <v>0</v>
      </c>
      <c r="L352" s="10">
        <v>0</v>
      </c>
      <c r="M352" s="147">
        <f t="shared" si="35"/>
        <v>0</v>
      </c>
      <c r="N352" s="10">
        <f t="shared" si="38"/>
        <v>0</v>
      </c>
      <c r="O352" s="11"/>
    </row>
    <row r="353" spans="1:15">
      <c r="A353" s="9">
        <f t="shared" si="36"/>
        <v>348</v>
      </c>
      <c r="B353" s="14" t="s">
        <v>150</v>
      </c>
      <c r="C353" s="8"/>
      <c r="D353" s="8"/>
      <c r="E353" s="8"/>
      <c r="F353" s="8">
        <f t="shared" si="34"/>
        <v>0</v>
      </c>
      <c r="G353" s="8"/>
      <c r="H353" s="11">
        <v>0</v>
      </c>
      <c r="I353" s="18">
        <f t="shared" si="33"/>
        <v>0</v>
      </c>
      <c r="J353" s="10">
        <f t="shared" si="37"/>
        <v>0</v>
      </c>
      <c r="K353" s="10">
        <v>0</v>
      </c>
      <c r="L353" s="10">
        <v>0</v>
      </c>
      <c r="M353" s="147">
        <f t="shared" si="35"/>
        <v>0</v>
      </c>
      <c r="N353" s="10">
        <f t="shared" si="38"/>
        <v>0</v>
      </c>
      <c r="O353" s="11"/>
    </row>
    <row r="354" spans="1:15">
      <c r="A354" s="9">
        <f t="shared" si="36"/>
        <v>349</v>
      </c>
      <c r="B354" s="14" t="s">
        <v>151</v>
      </c>
      <c r="C354" s="8"/>
      <c r="D354" s="8"/>
      <c r="E354" s="8"/>
      <c r="F354" s="8">
        <f t="shared" si="34"/>
        <v>0</v>
      </c>
      <c r="G354" s="8"/>
      <c r="H354" s="11">
        <v>0</v>
      </c>
      <c r="I354" s="18">
        <f t="shared" si="33"/>
        <v>0</v>
      </c>
      <c r="J354" s="10">
        <f t="shared" si="37"/>
        <v>0</v>
      </c>
      <c r="K354" s="10">
        <v>0</v>
      </c>
      <c r="L354" s="10">
        <v>0</v>
      </c>
      <c r="M354" s="147">
        <f t="shared" si="35"/>
        <v>0</v>
      </c>
      <c r="N354" s="10">
        <f t="shared" si="38"/>
        <v>0</v>
      </c>
      <c r="O354" s="11"/>
    </row>
    <row r="355" spans="1:15">
      <c r="A355" s="9">
        <f t="shared" si="36"/>
        <v>350</v>
      </c>
      <c r="B355" s="14" t="s">
        <v>152</v>
      </c>
      <c r="C355" s="8"/>
      <c r="D355" s="8"/>
      <c r="E355" s="8"/>
      <c r="F355" s="8">
        <f t="shared" si="34"/>
        <v>0</v>
      </c>
      <c r="G355" s="8"/>
      <c r="H355" s="11">
        <v>0</v>
      </c>
      <c r="I355" s="18">
        <f t="shared" si="33"/>
        <v>0</v>
      </c>
      <c r="J355" s="10">
        <f t="shared" si="37"/>
        <v>0</v>
      </c>
      <c r="K355" s="10">
        <v>0</v>
      </c>
      <c r="L355" s="10">
        <v>0</v>
      </c>
      <c r="M355" s="147">
        <f t="shared" si="35"/>
        <v>0</v>
      </c>
      <c r="N355" s="10">
        <f t="shared" si="38"/>
        <v>0</v>
      </c>
      <c r="O355" s="11"/>
    </row>
    <row r="356" spans="1:15">
      <c r="A356" s="9">
        <f t="shared" si="36"/>
        <v>351</v>
      </c>
      <c r="B356" s="14" t="s">
        <v>153</v>
      </c>
      <c r="C356" s="8"/>
      <c r="D356" s="8"/>
      <c r="E356" s="8"/>
      <c r="F356" s="8">
        <f t="shared" si="34"/>
        <v>0</v>
      </c>
      <c r="G356" s="8"/>
      <c r="H356" s="11">
        <v>0</v>
      </c>
      <c r="I356" s="18">
        <f t="shared" si="33"/>
        <v>0</v>
      </c>
      <c r="J356" s="10">
        <f t="shared" si="37"/>
        <v>0</v>
      </c>
      <c r="K356" s="10">
        <v>0</v>
      </c>
      <c r="L356" s="10">
        <v>0</v>
      </c>
      <c r="M356" s="147">
        <f t="shared" si="35"/>
        <v>0</v>
      </c>
      <c r="N356" s="10">
        <f t="shared" si="38"/>
        <v>0</v>
      </c>
      <c r="O356" s="11"/>
    </row>
    <row r="357" spans="1:15">
      <c r="A357" s="9">
        <f t="shared" si="36"/>
        <v>352</v>
      </c>
      <c r="B357" s="14" t="s">
        <v>154</v>
      </c>
      <c r="C357" s="8"/>
      <c r="D357" s="8"/>
      <c r="E357" s="8"/>
      <c r="F357" s="8">
        <f t="shared" si="34"/>
        <v>0</v>
      </c>
      <c r="G357" s="8"/>
      <c r="H357" s="11">
        <v>0</v>
      </c>
      <c r="I357" s="18">
        <f t="shared" si="33"/>
        <v>0</v>
      </c>
      <c r="J357" s="10">
        <f t="shared" si="37"/>
        <v>0</v>
      </c>
      <c r="K357" s="10">
        <v>0</v>
      </c>
      <c r="L357" s="10">
        <v>0</v>
      </c>
      <c r="M357" s="147">
        <f t="shared" si="35"/>
        <v>0</v>
      </c>
      <c r="N357" s="10">
        <f t="shared" si="38"/>
        <v>0</v>
      </c>
      <c r="O357" s="11"/>
    </row>
    <row r="358" spans="1:15">
      <c r="A358" s="9">
        <f t="shared" si="36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34"/>
        <v>1650.7</v>
      </c>
      <c r="G358" s="8">
        <v>25</v>
      </c>
      <c r="H358" s="11">
        <v>0</v>
      </c>
      <c r="I358" s="18">
        <f t="shared" si="33"/>
        <v>0</v>
      </c>
      <c r="J358" s="10">
        <f t="shared" si="37"/>
        <v>0</v>
      </c>
      <c r="K358" s="10">
        <v>0</v>
      </c>
      <c r="L358" s="10">
        <v>0</v>
      </c>
      <c r="M358" s="147">
        <f t="shared" si="35"/>
        <v>0</v>
      </c>
      <c r="N358" s="10">
        <f t="shared" si="38"/>
        <v>0</v>
      </c>
      <c r="O358" s="11">
        <f>N358/F358</f>
        <v>0</v>
      </c>
    </row>
    <row r="359" spans="1:15">
      <c r="A359" s="9">
        <f t="shared" si="36"/>
        <v>354</v>
      </c>
      <c r="B359" s="14" t="s">
        <v>156</v>
      </c>
      <c r="C359" s="8"/>
      <c r="D359" s="8"/>
      <c r="E359" s="8"/>
      <c r="F359" s="8">
        <f t="shared" si="34"/>
        <v>0</v>
      </c>
      <c r="G359" s="8"/>
      <c r="H359" s="11">
        <v>0</v>
      </c>
      <c r="I359" s="18">
        <f t="shared" si="33"/>
        <v>0</v>
      </c>
      <c r="J359" s="10">
        <f t="shared" si="37"/>
        <v>0</v>
      </c>
      <c r="K359" s="10">
        <v>0</v>
      </c>
      <c r="L359" s="10">
        <v>0</v>
      </c>
      <c r="M359" s="147">
        <f t="shared" si="35"/>
        <v>0</v>
      </c>
      <c r="N359" s="10">
        <f t="shared" si="38"/>
        <v>0</v>
      </c>
      <c r="O359" s="11"/>
    </row>
    <row r="360" spans="1:15">
      <c r="A360" s="9">
        <f t="shared" si="36"/>
        <v>355</v>
      </c>
      <c r="B360" s="14" t="s">
        <v>157</v>
      </c>
      <c r="C360" s="8"/>
      <c r="D360" s="8"/>
      <c r="E360" s="8"/>
      <c r="F360" s="8">
        <f t="shared" si="34"/>
        <v>0</v>
      </c>
      <c r="G360" s="8"/>
      <c r="H360" s="11">
        <v>0</v>
      </c>
      <c r="I360" s="18">
        <f t="shared" si="33"/>
        <v>0</v>
      </c>
      <c r="J360" s="10">
        <f t="shared" si="37"/>
        <v>0</v>
      </c>
      <c r="K360" s="10">
        <v>0</v>
      </c>
      <c r="L360" s="10">
        <v>0</v>
      </c>
      <c r="M360" s="147">
        <f t="shared" si="35"/>
        <v>0</v>
      </c>
      <c r="N360" s="10">
        <f t="shared" si="38"/>
        <v>0</v>
      </c>
      <c r="O360" s="11"/>
    </row>
    <row r="361" spans="1:15">
      <c r="A361" s="9">
        <f t="shared" si="36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34"/>
        <v>3142.7</v>
      </c>
      <c r="G361" s="8">
        <v>55</v>
      </c>
      <c r="H361" s="11">
        <v>0</v>
      </c>
      <c r="I361" s="18">
        <f t="shared" si="33"/>
        <v>0</v>
      </c>
      <c r="J361" s="10">
        <f t="shared" si="37"/>
        <v>0</v>
      </c>
      <c r="K361" s="10">
        <v>0</v>
      </c>
      <c r="L361" s="10">
        <v>0</v>
      </c>
      <c r="M361" s="147">
        <f t="shared" si="35"/>
        <v>0</v>
      </c>
      <c r="N361" s="10">
        <f t="shared" si="38"/>
        <v>0</v>
      </c>
      <c r="O361" s="11">
        <f>N361/F361</f>
        <v>0</v>
      </c>
    </row>
    <row r="362" spans="1:15">
      <c r="A362" s="9">
        <f t="shared" si="36"/>
        <v>357</v>
      </c>
      <c r="B362" s="14" t="s">
        <v>159</v>
      </c>
      <c r="C362" s="8"/>
      <c r="D362" s="8"/>
      <c r="E362" s="8"/>
      <c r="F362" s="8">
        <f t="shared" si="34"/>
        <v>0</v>
      </c>
      <c r="G362" s="8"/>
      <c r="H362" s="11">
        <v>0</v>
      </c>
      <c r="I362" s="18">
        <f t="shared" si="33"/>
        <v>0</v>
      </c>
      <c r="J362" s="10">
        <f t="shared" si="37"/>
        <v>0</v>
      </c>
      <c r="K362" s="10">
        <v>0</v>
      </c>
      <c r="L362" s="10">
        <v>0</v>
      </c>
      <c r="M362" s="147">
        <f t="shared" si="35"/>
        <v>0</v>
      </c>
      <c r="N362" s="10">
        <f t="shared" si="38"/>
        <v>0</v>
      </c>
      <c r="O362" s="11"/>
    </row>
    <row r="363" spans="1:15">
      <c r="A363" s="9">
        <f t="shared" si="36"/>
        <v>358</v>
      </c>
      <c r="B363" s="14" t="s">
        <v>160</v>
      </c>
      <c r="C363" s="8"/>
      <c r="D363" s="8"/>
      <c r="E363" s="8"/>
      <c r="F363" s="8">
        <f t="shared" si="34"/>
        <v>0</v>
      </c>
      <c r="G363" s="8"/>
      <c r="H363" s="11">
        <v>0</v>
      </c>
      <c r="I363" s="18">
        <f t="shared" si="33"/>
        <v>0</v>
      </c>
      <c r="J363" s="10">
        <f t="shared" si="37"/>
        <v>0</v>
      </c>
      <c r="K363" s="10">
        <v>0</v>
      </c>
      <c r="L363" s="10">
        <v>0</v>
      </c>
      <c r="M363" s="147">
        <f t="shared" si="35"/>
        <v>0</v>
      </c>
      <c r="N363" s="10">
        <f t="shared" si="38"/>
        <v>0</v>
      </c>
      <c r="O363" s="11"/>
    </row>
    <row r="364" spans="1:15">
      <c r="A364" s="9">
        <f t="shared" si="36"/>
        <v>359</v>
      </c>
      <c r="B364" s="14" t="s">
        <v>161</v>
      </c>
      <c r="C364" s="8"/>
      <c r="D364" s="8"/>
      <c r="E364" s="8"/>
      <c r="F364" s="8">
        <f t="shared" si="34"/>
        <v>0</v>
      </c>
      <c r="G364" s="8"/>
      <c r="H364" s="11">
        <v>0</v>
      </c>
      <c r="I364" s="18">
        <f t="shared" si="33"/>
        <v>0</v>
      </c>
      <c r="J364" s="10">
        <f t="shared" si="37"/>
        <v>0</v>
      </c>
      <c r="K364" s="10">
        <v>0</v>
      </c>
      <c r="L364" s="10">
        <v>0</v>
      </c>
      <c r="M364" s="147">
        <f t="shared" si="35"/>
        <v>0</v>
      </c>
      <c r="N364" s="10">
        <f t="shared" si="38"/>
        <v>0</v>
      </c>
      <c r="O364" s="11"/>
    </row>
    <row r="365" spans="1:15">
      <c r="A365" s="9">
        <f t="shared" si="36"/>
        <v>360</v>
      </c>
      <c r="B365" s="14" t="s">
        <v>162</v>
      </c>
      <c r="C365" s="8"/>
      <c r="D365" s="8"/>
      <c r="E365" s="8"/>
      <c r="F365" s="8">
        <f t="shared" si="34"/>
        <v>0</v>
      </c>
      <c r="G365" s="8"/>
      <c r="H365" s="11">
        <v>0</v>
      </c>
      <c r="I365" s="18">
        <f t="shared" si="33"/>
        <v>0</v>
      </c>
      <c r="J365" s="10">
        <f t="shared" si="37"/>
        <v>0</v>
      </c>
      <c r="K365" s="10">
        <v>0</v>
      </c>
      <c r="L365" s="10">
        <v>0</v>
      </c>
      <c r="M365" s="147">
        <f t="shared" si="35"/>
        <v>0</v>
      </c>
      <c r="N365" s="10">
        <f t="shared" si="38"/>
        <v>0</v>
      </c>
      <c r="O365" s="11"/>
    </row>
    <row r="366" spans="1:15">
      <c r="A366" s="9">
        <f t="shared" si="36"/>
        <v>361</v>
      </c>
      <c r="B366" s="14" t="s">
        <v>163</v>
      </c>
      <c r="C366" s="8"/>
      <c r="D366" s="8"/>
      <c r="E366" s="8"/>
      <c r="F366" s="8">
        <f t="shared" si="34"/>
        <v>0</v>
      </c>
      <c r="G366" s="8"/>
      <c r="H366" s="11">
        <v>0</v>
      </c>
      <c r="I366" s="18">
        <f t="shared" si="33"/>
        <v>0</v>
      </c>
      <c r="J366" s="10">
        <f t="shared" si="37"/>
        <v>0</v>
      </c>
      <c r="K366" s="10">
        <v>0</v>
      </c>
      <c r="L366" s="10">
        <v>0</v>
      </c>
      <c r="M366" s="147">
        <f t="shared" si="35"/>
        <v>0</v>
      </c>
      <c r="N366" s="10">
        <f t="shared" si="38"/>
        <v>0</v>
      </c>
      <c r="O366" s="11"/>
    </row>
    <row r="367" spans="1:15">
      <c r="A367" s="9">
        <f t="shared" si="36"/>
        <v>362</v>
      </c>
      <c r="B367" s="14" t="s">
        <v>164</v>
      </c>
      <c r="C367" s="8"/>
      <c r="D367" s="8"/>
      <c r="E367" s="8"/>
      <c r="F367" s="8">
        <f t="shared" si="34"/>
        <v>0</v>
      </c>
      <c r="G367" s="8"/>
      <c r="H367" s="11">
        <v>0</v>
      </c>
      <c r="I367" s="18">
        <f t="shared" si="33"/>
        <v>0</v>
      </c>
      <c r="J367" s="10">
        <f t="shared" si="37"/>
        <v>0</v>
      </c>
      <c r="K367" s="10">
        <v>0</v>
      </c>
      <c r="L367" s="10">
        <v>0</v>
      </c>
      <c r="M367" s="147">
        <f t="shared" si="35"/>
        <v>0</v>
      </c>
      <c r="N367" s="10">
        <f t="shared" si="38"/>
        <v>0</v>
      </c>
      <c r="O367" s="11"/>
    </row>
    <row r="368" spans="1:15">
      <c r="A368" s="9">
        <f t="shared" si="36"/>
        <v>363</v>
      </c>
      <c r="B368" s="14" t="s">
        <v>165</v>
      </c>
      <c r="C368" s="8"/>
      <c r="D368" s="8"/>
      <c r="E368" s="8"/>
      <c r="F368" s="8">
        <f t="shared" si="34"/>
        <v>0</v>
      </c>
      <c r="G368" s="8"/>
      <c r="H368" s="11">
        <v>0</v>
      </c>
      <c r="I368" s="18">
        <f t="shared" si="33"/>
        <v>0</v>
      </c>
      <c r="J368" s="10">
        <f t="shared" si="37"/>
        <v>0</v>
      </c>
      <c r="K368" s="10">
        <v>0</v>
      </c>
      <c r="L368" s="10">
        <v>0</v>
      </c>
      <c r="M368" s="147">
        <f t="shared" si="35"/>
        <v>0</v>
      </c>
      <c r="N368" s="10">
        <f t="shared" si="38"/>
        <v>0</v>
      </c>
      <c r="O368" s="11"/>
    </row>
    <row r="369" spans="1:15">
      <c r="A369" s="9">
        <f t="shared" si="36"/>
        <v>364</v>
      </c>
      <c r="B369" s="14" t="s">
        <v>166</v>
      </c>
      <c r="C369" s="8"/>
      <c r="D369" s="8"/>
      <c r="E369" s="8"/>
      <c r="F369" s="8">
        <f t="shared" si="34"/>
        <v>0</v>
      </c>
      <c r="G369" s="8"/>
      <c r="H369" s="11">
        <v>0</v>
      </c>
      <c r="I369" s="18">
        <f t="shared" si="33"/>
        <v>0</v>
      </c>
      <c r="J369" s="10">
        <f t="shared" si="37"/>
        <v>0</v>
      </c>
      <c r="K369" s="10">
        <v>0</v>
      </c>
      <c r="L369" s="10">
        <v>0</v>
      </c>
      <c r="M369" s="147">
        <f t="shared" si="35"/>
        <v>0</v>
      </c>
      <c r="N369" s="10">
        <f t="shared" si="38"/>
        <v>0</v>
      </c>
      <c r="O369" s="11"/>
    </row>
    <row r="370" spans="1:15">
      <c r="A370" s="9">
        <f t="shared" si="36"/>
        <v>365</v>
      </c>
      <c r="B370" s="14" t="s">
        <v>167</v>
      </c>
      <c r="C370" s="8"/>
      <c r="D370" s="8"/>
      <c r="E370" s="8"/>
      <c r="F370" s="8">
        <f t="shared" si="34"/>
        <v>0</v>
      </c>
      <c r="G370" s="8"/>
      <c r="H370" s="11">
        <v>0</v>
      </c>
      <c r="I370" s="18">
        <f t="shared" si="33"/>
        <v>0</v>
      </c>
      <c r="J370" s="10">
        <f t="shared" si="37"/>
        <v>0</v>
      </c>
      <c r="K370" s="10">
        <v>0</v>
      </c>
      <c r="L370" s="10">
        <v>0</v>
      </c>
      <c r="M370" s="147">
        <f t="shared" si="35"/>
        <v>0</v>
      </c>
      <c r="N370" s="10">
        <f t="shared" si="38"/>
        <v>0</v>
      </c>
      <c r="O370" s="11"/>
    </row>
    <row r="371" spans="1:15">
      <c r="A371" s="9">
        <f t="shared" si="36"/>
        <v>366</v>
      </c>
      <c r="B371" s="14" t="s">
        <v>168</v>
      </c>
      <c r="C371" s="8"/>
      <c r="D371" s="8"/>
      <c r="E371" s="8"/>
      <c r="F371" s="8">
        <f t="shared" si="34"/>
        <v>0</v>
      </c>
      <c r="G371" s="8"/>
      <c r="H371" s="11">
        <v>0</v>
      </c>
      <c r="I371" s="18">
        <f t="shared" si="33"/>
        <v>0</v>
      </c>
      <c r="J371" s="10">
        <f t="shared" si="37"/>
        <v>0</v>
      </c>
      <c r="K371" s="10">
        <v>0</v>
      </c>
      <c r="L371" s="10">
        <v>0</v>
      </c>
      <c r="M371" s="147">
        <f t="shared" si="35"/>
        <v>0</v>
      </c>
      <c r="N371" s="10">
        <f t="shared" si="38"/>
        <v>0</v>
      </c>
      <c r="O371" s="11"/>
    </row>
    <row r="372" spans="1:15">
      <c r="A372" s="9">
        <f t="shared" si="36"/>
        <v>367</v>
      </c>
      <c r="B372" s="14" t="s">
        <v>169</v>
      </c>
      <c r="C372" s="8"/>
      <c r="D372" s="8"/>
      <c r="E372" s="8"/>
      <c r="F372" s="8">
        <f t="shared" si="34"/>
        <v>0</v>
      </c>
      <c r="G372" s="8"/>
      <c r="H372" s="11">
        <v>0</v>
      </c>
      <c r="I372" s="18">
        <f t="shared" si="33"/>
        <v>0</v>
      </c>
      <c r="J372" s="10">
        <f t="shared" si="37"/>
        <v>0</v>
      </c>
      <c r="K372" s="10">
        <v>0</v>
      </c>
      <c r="L372" s="10">
        <v>0</v>
      </c>
      <c r="M372" s="147">
        <f t="shared" si="35"/>
        <v>0</v>
      </c>
      <c r="N372" s="10">
        <f t="shared" si="38"/>
        <v>0</v>
      </c>
      <c r="O372" s="11"/>
    </row>
    <row r="373" spans="1:15">
      <c r="A373" s="9">
        <f t="shared" si="36"/>
        <v>368</v>
      </c>
      <c r="B373" s="14" t="s">
        <v>170</v>
      </c>
      <c r="C373" s="8"/>
      <c r="D373" s="8"/>
      <c r="E373" s="8"/>
      <c r="F373" s="8">
        <f t="shared" si="34"/>
        <v>0</v>
      </c>
      <c r="G373" s="8"/>
      <c r="H373" s="11">
        <v>0</v>
      </c>
      <c r="I373" s="18">
        <f t="shared" si="33"/>
        <v>0</v>
      </c>
      <c r="J373" s="10">
        <f t="shared" si="37"/>
        <v>0</v>
      </c>
      <c r="K373" s="10">
        <v>0</v>
      </c>
      <c r="L373" s="10">
        <v>0</v>
      </c>
      <c r="M373" s="147">
        <f t="shared" si="35"/>
        <v>0</v>
      </c>
      <c r="N373" s="10">
        <f t="shared" si="38"/>
        <v>0</v>
      </c>
      <c r="O373" s="11"/>
    </row>
    <row r="374" spans="1:15">
      <c r="A374" s="9">
        <f t="shared" si="36"/>
        <v>369</v>
      </c>
      <c r="B374" s="14" t="s">
        <v>171</v>
      </c>
      <c r="C374" s="8"/>
      <c r="D374" s="8"/>
      <c r="E374" s="8"/>
      <c r="F374" s="8">
        <f t="shared" si="34"/>
        <v>0</v>
      </c>
      <c r="G374" s="8"/>
      <c r="H374" s="11">
        <v>0</v>
      </c>
      <c r="I374" s="18">
        <f t="shared" si="33"/>
        <v>0</v>
      </c>
      <c r="J374" s="10">
        <f t="shared" si="37"/>
        <v>0</v>
      </c>
      <c r="K374" s="10">
        <v>0</v>
      </c>
      <c r="L374" s="10">
        <v>0</v>
      </c>
      <c r="M374" s="147">
        <f t="shared" si="35"/>
        <v>0</v>
      </c>
      <c r="N374" s="10">
        <f t="shared" si="38"/>
        <v>0</v>
      </c>
      <c r="O374" s="11"/>
    </row>
    <row r="375" spans="1:15">
      <c r="A375" s="9">
        <f t="shared" si="36"/>
        <v>370</v>
      </c>
      <c r="B375" s="14" t="s">
        <v>172</v>
      </c>
      <c r="C375" s="8"/>
      <c r="D375" s="8"/>
      <c r="E375" s="8"/>
      <c r="F375" s="8">
        <f t="shared" si="34"/>
        <v>0</v>
      </c>
      <c r="G375" s="8"/>
      <c r="H375" s="11">
        <v>0</v>
      </c>
      <c r="I375" s="18">
        <f t="shared" si="33"/>
        <v>0</v>
      </c>
      <c r="J375" s="10">
        <f t="shared" si="37"/>
        <v>0</v>
      </c>
      <c r="K375" s="10">
        <v>0</v>
      </c>
      <c r="L375" s="10">
        <v>0</v>
      </c>
      <c r="M375" s="147">
        <f t="shared" si="35"/>
        <v>0</v>
      </c>
      <c r="N375" s="10">
        <f t="shared" si="38"/>
        <v>0</v>
      </c>
      <c r="O375" s="11"/>
    </row>
    <row r="376" spans="1:15">
      <c r="A376" s="9">
        <f t="shared" si="36"/>
        <v>371</v>
      </c>
      <c r="B376" s="14" t="s">
        <v>173</v>
      </c>
      <c r="C376" s="8"/>
      <c r="D376" s="8"/>
      <c r="E376" s="8"/>
      <c r="F376" s="8">
        <f t="shared" si="34"/>
        <v>0</v>
      </c>
      <c r="G376" s="8"/>
      <c r="H376" s="11">
        <v>0</v>
      </c>
      <c r="I376" s="18">
        <f t="shared" si="33"/>
        <v>0</v>
      </c>
      <c r="J376" s="10">
        <f t="shared" si="37"/>
        <v>0</v>
      </c>
      <c r="K376" s="10">
        <v>0</v>
      </c>
      <c r="L376" s="10">
        <v>0</v>
      </c>
      <c r="M376" s="147">
        <f t="shared" si="35"/>
        <v>0</v>
      </c>
      <c r="N376" s="10">
        <f t="shared" si="38"/>
        <v>0</v>
      </c>
      <c r="O376" s="11"/>
    </row>
    <row r="377" spans="1:15">
      <c r="A377" s="9">
        <f t="shared" si="36"/>
        <v>372</v>
      </c>
      <c r="B377" s="14" t="s">
        <v>174</v>
      </c>
      <c r="C377" s="8"/>
      <c r="D377" s="8"/>
      <c r="E377" s="8"/>
      <c r="F377" s="8">
        <f t="shared" si="34"/>
        <v>0</v>
      </c>
      <c r="G377" s="8"/>
      <c r="H377" s="11">
        <v>0</v>
      </c>
      <c r="I377" s="18">
        <f t="shared" si="33"/>
        <v>0</v>
      </c>
      <c r="J377" s="10">
        <f t="shared" si="37"/>
        <v>0</v>
      </c>
      <c r="K377" s="10">
        <v>0</v>
      </c>
      <c r="L377" s="10">
        <v>0</v>
      </c>
      <c r="M377" s="147">
        <f t="shared" si="35"/>
        <v>0</v>
      </c>
      <c r="N377" s="10">
        <f t="shared" si="38"/>
        <v>0</v>
      </c>
      <c r="O377" s="11"/>
    </row>
    <row r="378" spans="1:15">
      <c r="A378" s="9">
        <f t="shared" si="36"/>
        <v>373</v>
      </c>
      <c r="B378" s="14" t="s">
        <v>175</v>
      </c>
      <c r="C378" s="8"/>
      <c r="D378" s="8"/>
      <c r="E378" s="8"/>
      <c r="F378" s="8">
        <f t="shared" si="34"/>
        <v>0</v>
      </c>
      <c r="G378" s="8"/>
      <c r="H378" s="11">
        <v>0</v>
      </c>
      <c r="I378" s="18">
        <f t="shared" si="33"/>
        <v>0</v>
      </c>
      <c r="J378" s="10">
        <f t="shared" si="37"/>
        <v>0</v>
      </c>
      <c r="K378" s="10">
        <v>0</v>
      </c>
      <c r="L378" s="10">
        <v>0</v>
      </c>
      <c r="M378" s="147">
        <f t="shared" si="35"/>
        <v>0</v>
      </c>
      <c r="N378" s="10">
        <f t="shared" si="38"/>
        <v>0</v>
      </c>
      <c r="O378" s="11"/>
    </row>
    <row r="379" spans="1:15">
      <c r="A379" s="9">
        <f t="shared" si="36"/>
        <v>374</v>
      </c>
      <c r="B379" s="14" t="s">
        <v>176</v>
      </c>
      <c r="C379" s="8"/>
      <c r="D379" s="8"/>
      <c r="E379" s="8"/>
      <c r="F379" s="8">
        <f t="shared" si="34"/>
        <v>0</v>
      </c>
      <c r="G379" s="8"/>
      <c r="H379" s="11">
        <v>0</v>
      </c>
      <c r="I379" s="18">
        <f t="shared" si="33"/>
        <v>0</v>
      </c>
      <c r="J379" s="10">
        <f t="shared" si="37"/>
        <v>0</v>
      </c>
      <c r="K379" s="10">
        <v>0</v>
      </c>
      <c r="L379" s="10">
        <v>0</v>
      </c>
      <c r="M379" s="147">
        <f t="shared" si="35"/>
        <v>0</v>
      </c>
      <c r="N379" s="10">
        <f t="shared" si="38"/>
        <v>0</v>
      </c>
      <c r="O379" s="11"/>
    </row>
    <row r="380" spans="1:15">
      <c r="A380" s="9">
        <f t="shared" si="36"/>
        <v>375</v>
      </c>
      <c r="B380" s="14" t="s">
        <v>177</v>
      </c>
      <c r="C380" s="8"/>
      <c r="D380" s="8"/>
      <c r="E380" s="8"/>
      <c r="F380" s="8">
        <f t="shared" si="34"/>
        <v>0</v>
      </c>
      <c r="G380" s="8"/>
      <c r="H380" s="11">
        <v>0</v>
      </c>
      <c r="I380" s="18">
        <f t="shared" si="33"/>
        <v>0</v>
      </c>
      <c r="J380" s="10">
        <f t="shared" si="37"/>
        <v>0</v>
      </c>
      <c r="K380" s="10">
        <v>0</v>
      </c>
      <c r="L380" s="10">
        <v>0</v>
      </c>
      <c r="M380" s="147">
        <f t="shared" si="35"/>
        <v>0</v>
      </c>
      <c r="N380" s="10">
        <f t="shared" si="38"/>
        <v>0</v>
      </c>
      <c r="O380" s="11"/>
    </row>
    <row r="381" spans="1:15">
      <c r="A381" s="9">
        <f t="shared" si="36"/>
        <v>376</v>
      </c>
      <c r="B381" s="14" t="s">
        <v>178</v>
      </c>
      <c r="C381" s="8"/>
      <c r="D381" s="8"/>
      <c r="E381" s="8"/>
      <c r="F381" s="8">
        <f t="shared" si="34"/>
        <v>0</v>
      </c>
      <c r="G381" s="8"/>
      <c r="H381" s="11">
        <v>0</v>
      </c>
      <c r="I381" s="18">
        <f t="shared" si="33"/>
        <v>0</v>
      </c>
      <c r="J381" s="10">
        <f t="shared" si="37"/>
        <v>0</v>
      </c>
      <c r="K381" s="10">
        <v>0</v>
      </c>
      <c r="L381" s="10">
        <v>0</v>
      </c>
      <c r="M381" s="147">
        <f t="shared" si="35"/>
        <v>0</v>
      </c>
      <c r="N381" s="10">
        <f t="shared" si="38"/>
        <v>0</v>
      </c>
      <c r="O381" s="11"/>
    </row>
    <row r="382" spans="1:15">
      <c r="A382" s="9">
        <f t="shared" si="36"/>
        <v>377</v>
      </c>
      <c r="B382" s="14" t="s">
        <v>179</v>
      </c>
      <c r="C382" s="8"/>
      <c r="D382" s="8"/>
      <c r="E382" s="8"/>
      <c r="F382" s="8">
        <f t="shared" si="34"/>
        <v>0</v>
      </c>
      <c r="G382" s="8"/>
      <c r="H382" s="11">
        <v>0</v>
      </c>
      <c r="I382" s="18">
        <f t="shared" si="33"/>
        <v>0</v>
      </c>
      <c r="J382" s="10">
        <f t="shared" si="37"/>
        <v>0</v>
      </c>
      <c r="K382" s="10">
        <v>0</v>
      </c>
      <c r="L382" s="10">
        <v>0</v>
      </c>
      <c r="M382" s="147">
        <f t="shared" si="35"/>
        <v>0</v>
      </c>
      <c r="N382" s="10">
        <f t="shared" si="38"/>
        <v>0</v>
      </c>
      <c r="O382" s="11"/>
    </row>
    <row r="383" spans="1:15">
      <c r="A383" s="9">
        <f t="shared" si="36"/>
        <v>378</v>
      </c>
      <c r="B383" s="14" t="s">
        <v>180</v>
      </c>
      <c r="C383" s="8"/>
      <c r="D383" s="8"/>
      <c r="E383" s="8"/>
      <c r="F383" s="8">
        <f t="shared" si="34"/>
        <v>0</v>
      </c>
      <c r="G383" s="8"/>
      <c r="H383" s="11">
        <v>0</v>
      </c>
      <c r="I383" s="18">
        <f t="shared" si="33"/>
        <v>0</v>
      </c>
      <c r="J383" s="10">
        <f t="shared" si="37"/>
        <v>0</v>
      </c>
      <c r="K383" s="10">
        <v>0</v>
      </c>
      <c r="L383" s="10">
        <v>0</v>
      </c>
      <c r="M383" s="147">
        <f t="shared" si="35"/>
        <v>0</v>
      </c>
      <c r="N383" s="10">
        <f t="shared" si="38"/>
        <v>0</v>
      </c>
      <c r="O383" s="11"/>
    </row>
    <row r="384" spans="1:15">
      <c r="A384" s="9">
        <f t="shared" si="36"/>
        <v>379</v>
      </c>
      <c r="B384" s="14" t="s">
        <v>181</v>
      </c>
      <c r="C384" s="8"/>
      <c r="D384" s="8"/>
      <c r="E384" s="8"/>
      <c r="F384" s="8">
        <f t="shared" si="34"/>
        <v>0</v>
      </c>
      <c r="G384" s="8"/>
      <c r="H384" s="11">
        <v>0</v>
      </c>
      <c r="I384" s="18">
        <f t="shared" si="33"/>
        <v>0</v>
      </c>
      <c r="J384" s="10">
        <f t="shared" si="37"/>
        <v>0</v>
      </c>
      <c r="K384" s="10">
        <v>0</v>
      </c>
      <c r="L384" s="10">
        <v>0</v>
      </c>
      <c r="M384" s="147">
        <f t="shared" si="35"/>
        <v>0</v>
      </c>
      <c r="N384" s="10">
        <f t="shared" si="38"/>
        <v>0</v>
      </c>
      <c r="O384" s="11"/>
    </row>
    <row r="385" spans="1:15">
      <c r="A385" s="9">
        <f t="shared" si="36"/>
        <v>380</v>
      </c>
      <c r="B385" s="14" t="s">
        <v>182</v>
      </c>
      <c r="C385" s="8"/>
      <c r="D385" s="8"/>
      <c r="E385" s="8"/>
      <c r="F385" s="8">
        <f t="shared" si="34"/>
        <v>0</v>
      </c>
      <c r="G385" s="8"/>
      <c r="H385" s="11">
        <v>0</v>
      </c>
      <c r="I385" s="18">
        <f t="shared" si="33"/>
        <v>0</v>
      </c>
      <c r="J385" s="10">
        <f t="shared" si="37"/>
        <v>0</v>
      </c>
      <c r="K385" s="10">
        <v>0</v>
      </c>
      <c r="L385" s="10">
        <v>0</v>
      </c>
      <c r="M385" s="147">
        <f t="shared" si="35"/>
        <v>0</v>
      </c>
      <c r="N385" s="10">
        <f t="shared" si="38"/>
        <v>0</v>
      </c>
      <c r="O385" s="11"/>
    </row>
    <row r="386" spans="1:15">
      <c r="A386" s="9">
        <f t="shared" si="36"/>
        <v>381</v>
      </c>
      <c r="B386" s="14" t="s">
        <v>183</v>
      </c>
      <c r="C386" s="8"/>
      <c r="D386" s="8"/>
      <c r="E386" s="8"/>
      <c r="F386" s="8">
        <f t="shared" si="34"/>
        <v>0</v>
      </c>
      <c r="G386" s="8"/>
      <c r="H386" s="11">
        <v>0</v>
      </c>
      <c r="I386" s="18">
        <f t="shared" si="33"/>
        <v>0</v>
      </c>
      <c r="J386" s="10">
        <f t="shared" si="37"/>
        <v>0</v>
      </c>
      <c r="K386" s="10">
        <v>0</v>
      </c>
      <c r="L386" s="10">
        <v>0</v>
      </c>
      <c r="M386" s="147">
        <f t="shared" si="35"/>
        <v>0</v>
      </c>
      <c r="N386" s="10">
        <f t="shared" si="38"/>
        <v>0</v>
      </c>
      <c r="O386" s="11"/>
    </row>
    <row r="387" spans="1:15">
      <c r="A387" s="9">
        <f t="shared" si="36"/>
        <v>382</v>
      </c>
      <c r="B387" s="14" t="s">
        <v>184</v>
      </c>
      <c r="C387" s="8"/>
      <c r="D387" s="8"/>
      <c r="E387" s="8"/>
      <c r="F387" s="8">
        <f t="shared" si="34"/>
        <v>0</v>
      </c>
      <c r="G387" s="8"/>
      <c r="H387" s="11">
        <v>0</v>
      </c>
      <c r="I387" s="18">
        <f t="shared" si="33"/>
        <v>0</v>
      </c>
      <c r="J387" s="10">
        <f t="shared" si="37"/>
        <v>0</v>
      </c>
      <c r="K387" s="10">
        <v>0</v>
      </c>
      <c r="L387" s="10">
        <v>0</v>
      </c>
      <c r="M387" s="147">
        <f t="shared" si="35"/>
        <v>0</v>
      </c>
      <c r="N387" s="10">
        <f t="shared" si="38"/>
        <v>0</v>
      </c>
      <c r="O387" s="11"/>
    </row>
    <row r="388" spans="1:15">
      <c r="A388" s="9">
        <f t="shared" si="36"/>
        <v>383</v>
      </c>
      <c r="B388" s="14" t="s">
        <v>185</v>
      </c>
      <c r="C388" s="8"/>
      <c r="D388" s="8"/>
      <c r="E388" s="8"/>
      <c r="F388" s="8">
        <v>0</v>
      </c>
      <c r="G388" s="8"/>
      <c r="H388" s="11">
        <v>0</v>
      </c>
      <c r="I388" s="18">
        <f t="shared" ref="I388:I451" si="39">H388*$I$2</f>
        <v>0</v>
      </c>
      <c r="J388" s="10">
        <f t="shared" si="37"/>
        <v>0</v>
      </c>
      <c r="K388" s="10">
        <v>0</v>
      </c>
      <c r="L388" s="10">
        <v>0</v>
      </c>
      <c r="M388" s="147">
        <f t="shared" si="35"/>
        <v>0</v>
      </c>
      <c r="N388" s="10">
        <f t="shared" si="38"/>
        <v>0</v>
      </c>
      <c r="O388" s="11"/>
    </row>
    <row r="389" spans="1:15">
      <c r="A389" s="9">
        <f t="shared" si="36"/>
        <v>384</v>
      </c>
      <c r="B389" s="14" t="s">
        <v>186</v>
      </c>
      <c r="C389" s="8"/>
      <c r="D389" s="8"/>
      <c r="E389" s="8"/>
      <c r="F389" s="8">
        <f t="shared" ref="F389:F452" si="40">C389+D389+E389</f>
        <v>0</v>
      </c>
      <c r="G389" s="8"/>
      <c r="H389" s="11">
        <v>0</v>
      </c>
      <c r="I389" s="18">
        <f t="shared" si="39"/>
        <v>0</v>
      </c>
      <c r="J389" s="10">
        <f t="shared" si="37"/>
        <v>0</v>
      </c>
      <c r="K389" s="10">
        <v>0</v>
      </c>
      <c r="L389" s="10">
        <v>0</v>
      </c>
      <c r="M389" s="147">
        <f t="shared" ref="M389:M452" si="41">L389*$M$2</f>
        <v>0</v>
      </c>
      <c r="N389" s="10">
        <f t="shared" si="38"/>
        <v>0</v>
      </c>
      <c r="O389" s="11"/>
    </row>
    <row r="390" spans="1:15">
      <c r="A390" s="9">
        <f t="shared" si="36"/>
        <v>385</v>
      </c>
      <c r="B390" s="14" t="s">
        <v>187</v>
      </c>
      <c r="C390" s="8"/>
      <c r="D390" s="8"/>
      <c r="E390" s="8"/>
      <c r="F390" s="8">
        <f t="shared" si="40"/>
        <v>0</v>
      </c>
      <c r="G390" s="8"/>
      <c r="H390" s="11">
        <v>0</v>
      </c>
      <c r="I390" s="18">
        <f t="shared" si="39"/>
        <v>0</v>
      </c>
      <c r="J390" s="10">
        <f t="shared" si="37"/>
        <v>0</v>
      </c>
      <c r="K390" s="10">
        <v>0</v>
      </c>
      <c r="L390" s="10">
        <v>0</v>
      </c>
      <c r="M390" s="147">
        <f t="shared" si="41"/>
        <v>0</v>
      </c>
      <c r="N390" s="10">
        <f t="shared" si="38"/>
        <v>0</v>
      </c>
      <c r="O390" s="11"/>
    </row>
    <row r="391" spans="1:15">
      <c r="A391" s="9">
        <f t="shared" si="36"/>
        <v>386</v>
      </c>
      <c r="B391" s="14" t="s">
        <v>188</v>
      </c>
      <c r="C391" s="8"/>
      <c r="D391" s="8"/>
      <c r="E391" s="8"/>
      <c r="F391" s="8">
        <f t="shared" si="40"/>
        <v>0</v>
      </c>
      <c r="G391" s="8"/>
      <c r="H391" s="11">
        <v>0</v>
      </c>
      <c r="I391" s="18">
        <f t="shared" si="39"/>
        <v>0</v>
      </c>
      <c r="J391" s="10">
        <f t="shared" si="37"/>
        <v>0</v>
      </c>
      <c r="K391" s="10">
        <v>0</v>
      </c>
      <c r="L391" s="10">
        <v>0</v>
      </c>
      <c r="M391" s="147">
        <f t="shared" si="41"/>
        <v>0</v>
      </c>
      <c r="N391" s="10">
        <f t="shared" si="38"/>
        <v>0</v>
      </c>
      <c r="O391" s="11"/>
    </row>
    <row r="392" spans="1:15">
      <c r="A392" s="9">
        <f t="shared" ref="A392:A455" si="42">A391+1</f>
        <v>387</v>
      </c>
      <c r="B392" s="14" t="s">
        <v>189</v>
      </c>
      <c r="C392" s="8"/>
      <c r="D392" s="8"/>
      <c r="E392" s="8"/>
      <c r="F392" s="8">
        <f t="shared" si="40"/>
        <v>0</v>
      </c>
      <c r="G392" s="8"/>
      <c r="H392" s="11">
        <v>0</v>
      </c>
      <c r="I392" s="18">
        <f t="shared" si="39"/>
        <v>0</v>
      </c>
      <c r="J392" s="10">
        <f t="shared" si="37"/>
        <v>0</v>
      </c>
      <c r="K392" s="10">
        <v>0</v>
      </c>
      <c r="L392" s="10">
        <v>0</v>
      </c>
      <c r="M392" s="147">
        <f t="shared" si="41"/>
        <v>0</v>
      </c>
      <c r="N392" s="10">
        <f t="shared" si="38"/>
        <v>0</v>
      </c>
      <c r="O392" s="11"/>
    </row>
    <row r="393" spans="1:15">
      <c r="A393" s="9">
        <f t="shared" si="42"/>
        <v>388</v>
      </c>
      <c r="B393" s="14" t="s">
        <v>190</v>
      </c>
      <c r="C393" s="8"/>
      <c r="D393" s="8"/>
      <c r="E393" s="8"/>
      <c r="F393" s="8">
        <f t="shared" si="40"/>
        <v>0</v>
      </c>
      <c r="G393" s="8"/>
      <c r="H393" s="11">
        <v>0</v>
      </c>
      <c r="I393" s="18">
        <f t="shared" si="39"/>
        <v>0</v>
      </c>
      <c r="J393" s="10">
        <f t="shared" ref="J393:J455" si="43">I393*0.3677</f>
        <v>0</v>
      </c>
      <c r="K393" s="10">
        <v>0</v>
      </c>
      <c r="L393" s="10">
        <v>0</v>
      </c>
      <c r="M393" s="147">
        <f t="shared" si="41"/>
        <v>0</v>
      </c>
      <c r="N393" s="10">
        <f t="shared" ref="N393:N455" si="44">I393+J393+K393+M393</f>
        <v>0</v>
      </c>
      <c r="O393" s="11"/>
    </row>
    <row r="394" spans="1:15">
      <c r="A394" s="9">
        <f t="shared" si="42"/>
        <v>389</v>
      </c>
      <c r="B394" s="14" t="s">
        <v>191</v>
      </c>
      <c r="C394" s="8"/>
      <c r="D394" s="8"/>
      <c r="E394" s="8"/>
      <c r="F394" s="8">
        <f t="shared" si="40"/>
        <v>0</v>
      </c>
      <c r="G394" s="8"/>
      <c r="H394" s="11">
        <v>0</v>
      </c>
      <c r="I394" s="18">
        <f t="shared" si="39"/>
        <v>0</v>
      </c>
      <c r="J394" s="10">
        <f t="shared" si="43"/>
        <v>0</v>
      </c>
      <c r="K394" s="10">
        <v>0</v>
      </c>
      <c r="L394" s="10">
        <v>0</v>
      </c>
      <c r="M394" s="147">
        <f t="shared" si="41"/>
        <v>0</v>
      </c>
      <c r="N394" s="10">
        <f t="shared" si="44"/>
        <v>0</v>
      </c>
      <c r="O394" s="11"/>
    </row>
    <row r="395" spans="1:15">
      <c r="A395" s="9">
        <f t="shared" si="42"/>
        <v>390</v>
      </c>
      <c r="B395" s="14" t="s">
        <v>192</v>
      </c>
      <c r="C395" s="8"/>
      <c r="D395" s="8"/>
      <c r="E395" s="8"/>
      <c r="F395" s="8">
        <f t="shared" si="40"/>
        <v>0</v>
      </c>
      <c r="G395" s="8"/>
      <c r="H395" s="11">
        <v>0</v>
      </c>
      <c r="I395" s="18">
        <f t="shared" si="39"/>
        <v>0</v>
      </c>
      <c r="J395" s="10">
        <f t="shared" si="43"/>
        <v>0</v>
      </c>
      <c r="K395" s="10">
        <v>0</v>
      </c>
      <c r="L395" s="10">
        <v>0</v>
      </c>
      <c r="M395" s="147">
        <f t="shared" si="41"/>
        <v>0</v>
      </c>
      <c r="N395" s="10">
        <f t="shared" si="44"/>
        <v>0</v>
      </c>
      <c r="O395" s="11"/>
    </row>
    <row r="396" spans="1:15">
      <c r="A396" s="9">
        <f t="shared" si="42"/>
        <v>391</v>
      </c>
      <c r="B396" s="14" t="s">
        <v>193</v>
      </c>
      <c r="C396" s="8"/>
      <c r="D396" s="8"/>
      <c r="E396" s="8"/>
      <c r="F396" s="8">
        <f t="shared" si="40"/>
        <v>0</v>
      </c>
      <c r="G396" s="8"/>
      <c r="H396" s="11">
        <v>0</v>
      </c>
      <c r="I396" s="18">
        <f t="shared" si="39"/>
        <v>0</v>
      </c>
      <c r="J396" s="10">
        <f t="shared" si="43"/>
        <v>0</v>
      </c>
      <c r="K396" s="10">
        <v>0</v>
      </c>
      <c r="L396" s="10">
        <v>0</v>
      </c>
      <c r="M396" s="147">
        <f t="shared" si="41"/>
        <v>0</v>
      </c>
      <c r="N396" s="10">
        <f t="shared" si="44"/>
        <v>0</v>
      </c>
      <c r="O396" s="11"/>
    </row>
    <row r="397" spans="1:15">
      <c r="A397" s="9">
        <f t="shared" si="42"/>
        <v>392</v>
      </c>
      <c r="B397" s="14" t="s">
        <v>194</v>
      </c>
      <c r="C397" s="8"/>
      <c r="D397" s="8"/>
      <c r="E397" s="8"/>
      <c r="F397" s="8">
        <f t="shared" si="40"/>
        <v>0</v>
      </c>
      <c r="G397" s="8"/>
      <c r="H397" s="11">
        <v>0</v>
      </c>
      <c r="I397" s="18">
        <f t="shared" si="39"/>
        <v>0</v>
      </c>
      <c r="J397" s="10">
        <f t="shared" si="43"/>
        <v>0</v>
      </c>
      <c r="K397" s="10">
        <v>0</v>
      </c>
      <c r="L397" s="10">
        <v>0</v>
      </c>
      <c r="M397" s="147">
        <f t="shared" si="41"/>
        <v>0</v>
      </c>
      <c r="N397" s="10">
        <f t="shared" si="44"/>
        <v>0</v>
      </c>
      <c r="O397" s="11"/>
    </row>
    <row r="398" spans="1:15">
      <c r="A398" s="9">
        <f t="shared" si="42"/>
        <v>393</v>
      </c>
      <c r="B398" s="14" t="s">
        <v>195</v>
      </c>
      <c r="C398" s="8"/>
      <c r="D398" s="8"/>
      <c r="E398" s="8"/>
      <c r="F398" s="8">
        <f t="shared" si="40"/>
        <v>0</v>
      </c>
      <c r="G398" s="8"/>
      <c r="H398" s="11">
        <v>0</v>
      </c>
      <c r="I398" s="18">
        <f t="shared" si="39"/>
        <v>0</v>
      </c>
      <c r="J398" s="10">
        <f t="shared" si="43"/>
        <v>0</v>
      </c>
      <c r="K398" s="10">
        <v>0</v>
      </c>
      <c r="L398" s="10">
        <v>0</v>
      </c>
      <c r="M398" s="147">
        <f t="shared" si="41"/>
        <v>0</v>
      </c>
      <c r="N398" s="10">
        <f t="shared" si="44"/>
        <v>0</v>
      </c>
      <c r="O398" s="11"/>
    </row>
    <row r="399" spans="1:15">
      <c r="A399" s="9">
        <f t="shared" si="42"/>
        <v>394</v>
      </c>
      <c r="B399" s="14" t="s">
        <v>196</v>
      </c>
      <c r="C399" s="8"/>
      <c r="D399" s="8"/>
      <c r="E399" s="8"/>
      <c r="F399" s="8">
        <f t="shared" si="40"/>
        <v>0</v>
      </c>
      <c r="G399" s="8"/>
      <c r="H399" s="11">
        <v>0</v>
      </c>
      <c r="I399" s="18">
        <f t="shared" si="39"/>
        <v>0</v>
      </c>
      <c r="J399" s="10">
        <f t="shared" si="43"/>
        <v>0</v>
      </c>
      <c r="K399" s="10">
        <v>0</v>
      </c>
      <c r="L399" s="10">
        <v>0</v>
      </c>
      <c r="M399" s="147">
        <f t="shared" si="41"/>
        <v>0</v>
      </c>
      <c r="N399" s="10">
        <f t="shared" si="44"/>
        <v>0</v>
      </c>
      <c r="O399" s="11"/>
    </row>
    <row r="400" spans="1:15">
      <c r="A400" s="9">
        <f t="shared" si="42"/>
        <v>395</v>
      </c>
      <c r="B400" s="14" t="s">
        <v>197</v>
      </c>
      <c r="C400" s="8"/>
      <c r="D400" s="8"/>
      <c r="E400" s="8"/>
      <c r="F400" s="8">
        <f t="shared" si="40"/>
        <v>0</v>
      </c>
      <c r="G400" s="8"/>
      <c r="H400" s="11">
        <v>0</v>
      </c>
      <c r="I400" s="18">
        <f t="shared" si="39"/>
        <v>0</v>
      </c>
      <c r="J400" s="10">
        <f t="shared" si="43"/>
        <v>0</v>
      </c>
      <c r="K400" s="10">
        <v>0</v>
      </c>
      <c r="L400" s="10">
        <v>0</v>
      </c>
      <c r="M400" s="147">
        <f t="shared" si="41"/>
        <v>0</v>
      </c>
      <c r="N400" s="10">
        <f t="shared" si="44"/>
        <v>0</v>
      </c>
      <c r="O400" s="11"/>
    </row>
    <row r="401" spans="1:15">
      <c r="A401" s="9">
        <f t="shared" si="42"/>
        <v>396</v>
      </c>
      <c r="B401" s="14" t="s">
        <v>198</v>
      </c>
      <c r="C401" s="8"/>
      <c r="D401" s="8"/>
      <c r="E401" s="8"/>
      <c r="F401" s="8">
        <f t="shared" si="40"/>
        <v>0</v>
      </c>
      <c r="G401" s="8"/>
      <c r="H401" s="11">
        <v>0</v>
      </c>
      <c r="I401" s="18">
        <f t="shared" si="39"/>
        <v>0</v>
      </c>
      <c r="J401" s="10">
        <f t="shared" si="43"/>
        <v>0</v>
      </c>
      <c r="K401" s="10">
        <v>0</v>
      </c>
      <c r="L401" s="10">
        <v>0</v>
      </c>
      <c r="M401" s="147">
        <f t="shared" si="41"/>
        <v>0</v>
      </c>
      <c r="N401" s="10">
        <f t="shared" si="44"/>
        <v>0</v>
      </c>
      <c r="O401" s="11"/>
    </row>
    <row r="402" spans="1:15">
      <c r="A402" s="9">
        <f t="shared" si="42"/>
        <v>397</v>
      </c>
      <c r="B402" s="14" t="s">
        <v>199</v>
      </c>
      <c r="C402" s="8"/>
      <c r="D402" s="8"/>
      <c r="E402" s="8"/>
      <c r="F402" s="8">
        <f t="shared" si="40"/>
        <v>0</v>
      </c>
      <c r="G402" s="8"/>
      <c r="H402" s="11">
        <v>0</v>
      </c>
      <c r="I402" s="18">
        <f t="shared" si="39"/>
        <v>0</v>
      </c>
      <c r="J402" s="10">
        <f t="shared" si="43"/>
        <v>0</v>
      </c>
      <c r="K402" s="10">
        <v>0</v>
      </c>
      <c r="L402" s="10">
        <v>0</v>
      </c>
      <c r="M402" s="147">
        <f t="shared" si="41"/>
        <v>0</v>
      </c>
      <c r="N402" s="10">
        <f t="shared" si="44"/>
        <v>0</v>
      </c>
      <c r="O402" s="11"/>
    </row>
    <row r="403" spans="1:15">
      <c r="A403" s="9">
        <f t="shared" si="42"/>
        <v>398</v>
      </c>
      <c r="B403" s="14" t="s">
        <v>200</v>
      </c>
      <c r="C403" s="8"/>
      <c r="D403" s="8"/>
      <c r="E403" s="8"/>
      <c r="F403" s="8">
        <f t="shared" si="40"/>
        <v>0</v>
      </c>
      <c r="G403" s="8"/>
      <c r="H403" s="11">
        <v>0</v>
      </c>
      <c r="I403" s="18">
        <f t="shared" si="39"/>
        <v>0</v>
      </c>
      <c r="J403" s="10">
        <f t="shared" si="43"/>
        <v>0</v>
      </c>
      <c r="K403" s="10">
        <v>0</v>
      </c>
      <c r="L403" s="10">
        <v>0</v>
      </c>
      <c r="M403" s="147">
        <f t="shared" si="41"/>
        <v>0</v>
      </c>
      <c r="N403" s="10">
        <f t="shared" si="44"/>
        <v>0</v>
      </c>
      <c r="O403" s="11"/>
    </row>
    <row r="404" spans="1:15">
      <c r="A404" s="9">
        <f t="shared" si="42"/>
        <v>399</v>
      </c>
      <c r="B404" s="14" t="s">
        <v>201</v>
      </c>
      <c r="C404" s="8"/>
      <c r="D404" s="8"/>
      <c r="E404" s="8"/>
      <c r="F404" s="8">
        <f t="shared" si="40"/>
        <v>0</v>
      </c>
      <c r="G404" s="8"/>
      <c r="H404" s="11">
        <v>0</v>
      </c>
      <c r="I404" s="18">
        <f t="shared" si="39"/>
        <v>0</v>
      </c>
      <c r="J404" s="10">
        <f t="shared" si="43"/>
        <v>0</v>
      </c>
      <c r="K404" s="10">
        <v>0</v>
      </c>
      <c r="L404" s="10">
        <v>0</v>
      </c>
      <c r="M404" s="147">
        <f t="shared" si="41"/>
        <v>0</v>
      </c>
      <c r="N404" s="10">
        <f t="shared" si="44"/>
        <v>0</v>
      </c>
      <c r="O404" s="11"/>
    </row>
    <row r="405" spans="1:15">
      <c r="A405" s="9">
        <f t="shared" si="42"/>
        <v>400</v>
      </c>
      <c r="B405" s="14" t="s">
        <v>202</v>
      </c>
      <c r="C405" s="8"/>
      <c r="D405" s="8"/>
      <c r="E405" s="8"/>
      <c r="F405" s="8">
        <f t="shared" si="40"/>
        <v>0</v>
      </c>
      <c r="G405" s="8"/>
      <c r="H405" s="11">
        <v>0</v>
      </c>
      <c r="I405" s="18">
        <f t="shared" si="39"/>
        <v>0</v>
      </c>
      <c r="J405" s="10">
        <f t="shared" si="43"/>
        <v>0</v>
      </c>
      <c r="K405" s="10">
        <v>0</v>
      </c>
      <c r="L405" s="10">
        <v>0</v>
      </c>
      <c r="M405" s="147">
        <f t="shared" si="41"/>
        <v>0</v>
      </c>
      <c r="N405" s="10">
        <f t="shared" si="44"/>
        <v>0</v>
      </c>
      <c r="O405" s="11"/>
    </row>
    <row r="406" spans="1:15">
      <c r="A406" s="9">
        <f t="shared" si="42"/>
        <v>401</v>
      </c>
      <c r="B406" s="14" t="s">
        <v>203</v>
      </c>
      <c r="C406" s="8"/>
      <c r="D406" s="8"/>
      <c r="E406" s="8"/>
      <c r="F406" s="8">
        <f t="shared" si="40"/>
        <v>0</v>
      </c>
      <c r="G406" s="8"/>
      <c r="H406" s="11">
        <v>0</v>
      </c>
      <c r="I406" s="18">
        <f t="shared" si="39"/>
        <v>0</v>
      </c>
      <c r="J406" s="10">
        <f t="shared" si="43"/>
        <v>0</v>
      </c>
      <c r="K406" s="10">
        <v>0</v>
      </c>
      <c r="L406" s="10">
        <v>0</v>
      </c>
      <c r="M406" s="147">
        <f t="shared" si="41"/>
        <v>0</v>
      </c>
      <c r="N406" s="10">
        <f t="shared" si="44"/>
        <v>0</v>
      </c>
      <c r="O406" s="11"/>
    </row>
    <row r="407" spans="1:15">
      <c r="A407" s="9">
        <f t="shared" si="42"/>
        <v>402</v>
      </c>
      <c r="B407" s="14" t="s">
        <v>204</v>
      </c>
      <c r="C407" s="8"/>
      <c r="D407" s="8"/>
      <c r="E407" s="8"/>
      <c r="F407" s="8">
        <f t="shared" si="40"/>
        <v>0</v>
      </c>
      <c r="G407" s="8"/>
      <c r="H407" s="11">
        <v>0</v>
      </c>
      <c r="I407" s="18">
        <f t="shared" si="39"/>
        <v>0</v>
      </c>
      <c r="J407" s="10">
        <f t="shared" si="43"/>
        <v>0</v>
      </c>
      <c r="K407" s="10">
        <v>0</v>
      </c>
      <c r="L407" s="10">
        <v>0</v>
      </c>
      <c r="M407" s="147">
        <f t="shared" si="41"/>
        <v>0</v>
      </c>
      <c r="N407" s="10">
        <f t="shared" si="44"/>
        <v>0</v>
      </c>
      <c r="O407" s="11"/>
    </row>
    <row r="408" spans="1:15">
      <c r="A408" s="9">
        <f t="shared" si="42"/>
        <v>403</v>
      </c>
      <c r="B408" s="14" t="s">
        <v>205</v>
      </c>
      <c r="C408" s="8"/>
      <c r="D408" s="8"/>
      <c r="E408" s="8"/>
      <c r="F408" s="8">
        <f t="shared" si="40"/>
        <v>0</v>
      </c>
      <c r="G408" s="8"/>
      <c r="H408" s="11">
        <v>0</v>
      </c>
      <c r="I408" s="18">
        <f t="shared" si="39"/>
        <v>0</v>
      </c>
      <c r="J408" s="10">
        <f t="shared" si="43"/>
        <v>0</v>
      </c>
      <c r="K408" s="10">
        <v>0</v>
      </c>
      <c r="L408" s="10">
        <v>0</v>
      </c>
      <c r="M408" s="147">
        <f t="shared" si="41"/>
        <v>0</v>
      </c>
      <c r="N408" s="10">
        <f t="shared" si="44"/>
        <v>0</v>
      </c>
      <c r="O408" s="11"/>
    </row>
    <row r="409" spans="1:15">
      <c r="A409" s="9">
        <f t="shared" si="42"/>
        <v>404</v>
      </c>
      <c r="B409" s="14" t="s">
        <v>206</v>
      </c>
      <c r="C409" s="8"/>
      <c r="D409" s="8"/>
      <c r="E409" s="8"/>
      <c r="F409" s="8">
        <f t="shared" si="40"/>
        <v>0</v>
      </c>
      <c r="G409" s="8"/>
      <c r="H409" s="11">
        <v>0</v>
      </c>
      <c r="I409" s="18">
        <f t="shared" si="39"/>
        <v>0</v>
      </c>
      <c r="J409" s="10">
        <f t="shared" si="43"/>
        <v>0</v>
      </c>
      <c r="K409" s="10">
        <v>0</v>
      </c>
      <c r="L409" s="10">
        <v>0</v>
      </c>
      <c r="M409" s="147">
        <f t="shared" si="41"/>
        <v>0</v>
      </c>
      <c r="N409" s="10">
        <f t="shared" si="44"/>
        <v>0</v>
      </c>
      <c r="O409" s="11"/>
    </row>
    <row r="410" spans="1:15">
      <c r="A410" s="9">
        <f t="shared" si="42"/>
        <v>405</v>
      </c>
      <c r="B410" s="14" t="s">
        <v>207</v>
      </c>
      <c r="C410" s="8"/>
      <c r="D410" s="8"/>
      <c r="E410" s="8"/>
      <c r="F410" s="8">
        <f t="shared" si="40"/>
        <v>0</v>
      </c>
      <c r="G410" s="8"/>
      <c r="H410" s="11">
        <v>0</v>
      </c>
      <c r="I410" s="18">
        <f t="shared" si="39"/>
        <v>0</v>
      </c>
      <c r="J410" s="10">
        <f t="shared" si="43"/>
        <v>0</v>
      </c>
      <c r="K410" s="10">
        <v>0</v>
      </c>
      <c r="L410" s="10">
        <v>0</v>
      </c>
      <c r="M410" s="147">
        <f t="shared" si="41"/>
        <v>0</v>
      </c>
      <c r="N410" s="10">
        <f t="shared" si="44"/>
        <v>0</v>
      </c>
      <c r="O410" s="11"/>
    </row>
    <row r="411" spans="1:15">
      <c r="A411" s="9">
        <f t="shared" si="42"/>
        <v>406</v>
      </c>
      <c r="B411" s="14" t="s">
        <v>208</v>
      </c>
      <c r="C411" s="8"/>
      <c r="D411" s="8"/>
      <c r="E411" s="8"/>
      <c r="F411" s="8">
        <f t="shared" si="40"/>
        <v>0</v>
      </c>
      <c r="G411" s="8"/>
      <c r="H411" s="11">
        <v>0</v>
      </c>
      <c r="I411" s="18">
        <f t="shared" si="39"/>
        <v>0</v>
      </c>
      <c r="J411" s="10">
        <f t="shared" si="43"/>
        <v>0</v>
      </c>
      <c r="K411" s="10">
        <v>0</v>
      </c>
      <c r="L411" s="10">
        <v>0</v>
      </c>
      <c r="M411" s="147">
        <f t="shared" si="41"/>
        <v>0</v>
      </c>
      <c r="N411" s="10">
        <f t="shared" si="44"/>
        <v>0</v>
      </c>
      <c r="O411" s="11"/>
    </row>
    <row r="412" spans="1:15">
      <c r="A412" s="9">
        <f t="shared" si="42"/>
        <v>407</v>
      </c>
      <c r="B412" s="14" t="s">
        <v>209</v>
      </c>
      <c r="C412" s="8"/>
      <c r="D412" s="8"/>
      <c r="E412" s="8"/>
      <c r="F412" s="8">
        <f t="shared" si="40"/>
        <v>0</v>
      </c>
      <c r="G412" s="8"/>
      <c r="H412" s="11">
        <v>0</v>
      </c>
      <c r="I412" s="18">
        <f t="shared" si="39"/>
        <v>0</v>
      </c>
      <c r="J412" s="10">
        <f t="shared" si="43"/>
        <v>0</v>
      </c>
      <c r="K412" s="10">
        <v>0</v>
      </c>
      <c r="L412" s="10">
        <v>0</v>
      </c>
      <c r="M412" s="147">
        <f t="shared" si="41"/>
        <v>0</v>
      </c>
      <c r="N412" s="10">
        <f t="shared" si="44"/>
        <v>0</v>
      </c>
      <c r="O412" s="11"/>
    </row>
    <row r="413" spans="1:15">
      <c r="A413" s="9">
        <f t="shared" si="42"/>
        <v>408</v>
      </c>
      <c r="B413" s="14" t="s">
        <v>210</v>
      </c>
      <c r="C413" s="8"/>
      <c r="D413" s="8"/>
      <c r="E413" s="8"/>
      <c r="F413" s="8">
        <f t="shared" si="40"/>
        <v>0</v>
      </c>
      <c r="G413" s="8"/>
      <c r="H413" s="11">
        <v>0</v>
      </c>
      <c r="I413" s="18">
        <f t="shared" si="39"/>
        <v>0</v>
      </c>
      <c r="J413" s="10">
        <f t="shared" si="43"/>
        <v>0</v>
      </c>
      <c r="K413" s="10">
        <v>0</v>
      </c>
      <c r="L413" s="10">
        <v>0</v>
      </c>
      <c r="M413" s="147">
        <f t="shared" si="41"/>
        <v>0</v>
      </c>
      <c r="N413" s="10">
        <f t="shared" si="44"/>
        <v>0</v>
      </c>
      <c r="O413" s="11"/>
    </row>
    <row r="414" spans="1:15">
      <c r="A414" s="9">
        <f t="shared" si="42"/>
        <v>409</v>
      </c>
      <c r="B414" s="14" t="s">
        <v>211</v>
      </c>
      <c r="C414" s="8"/>
      <c r="D414" s="8"/>
      <c r="E414" s="8"/>
      <c r="F414" s="8">
        <f t="shared" si="40"/>
        <v>0</v>
      </c>
      <c r="G414" s="8"/>
      <c r="H414" s="11">
        <v>0</v>
      </c>
      <c r="I414" s="18">
        <f t="shared" si="39"/>
        <v>0</v>
      </c>
      <c r="J414" s="10">
        <f t="shared" si="43"/>
        <v>0</v>
      </c>
      <c r="K414" s="10">
        <v>0</v>
      </c>
      <c r="L414" s="10">
        <v>0</v>
      </c>
      <c r="M414" s="147">
        <f t="shared" si="41"/>
        <v>0</v>
      </c>
      <c r="N414" s="10">
        <f t="shared" si="44"/>
        <v>0</v>
      </c>
      <c r="O414" s="11"/>
    </row>
    <row r="415" spans="1:15">
      <c r="A415" s="9">
        <f t="shared" si="42"/>
        <v>410</v>
      </c>
      <c r="B415" s="14" t="s">
        <v>212</v>
      </c>
      <c r="C415" s="8"/>
      <c r="D415" s="8"/>
      <c r="E415" s="8"/>
      <c r="F415" s="8">
        <f t="shared" si="40"/>
        <v>0</v>
      </c>
      <c r="G415" s="8"/>
      <c r="H415" s="11">
        <v>0</v>
      </c>
      <c r="I415" s="18">
        <f t="shared" si="39"/>
        <v>0</v>
      </c>
      <c r="J415" s="10">
        <f t="shared" si="43"/>
        <v>0</v>
      </c>
      <c r="K415" s="10">
        <v>0</v>
      </c>
      <c r="L415" s="10">
        <v>0</v>
      </c>
      <c r="M415" s="147">
        <f t="shared" si="41"/>
        <v>0</v>
      </c>
      <c r="N415" s="10">
        <f t="shared" si="44"/>
        <v>0</v>
      </c>
      <c r="O415" s="11"/>
    </row>
    <row r="416" spans="1:15">
      <c r="A416" s="9">
        <f t="shared" si="42"/>
        <v>411</v>
      </c>
      <c r="B416" s="14" t="s">
        <v>213</v>
      </c>
      <c r="C416" s="8"/>
      <c r="D416" s="8"/>
      <c r="E416" s="8"/>
      <c r="F416" s="8">
        <f t="shared" si="40"/>
        <v>0</v>
      </c>
      <c r="G416" s="8"/>
      <c r="H416" s="11">
        <v>0</v>
      </c>
      <c r="I416" s="18">
        <f t="shared" si="39"/>
        <v>0</v>
      </c>
      <c r="J416" s="10">
        <f t="shared" si="43"/>
        <v>0</v>
      </c>
      <c r="K416" s="10">
        <v>0</v>
      </c>
      <c r="L416" s="10">
        <v>0</v>
      </c>
      <c r="M416" s="147">
        <f t="shared" si="41"/>
        <v>0</v>
      </c>
      <c r="N416" s="10">
        <f t="shared" si="44"/>
        <v>0</v>
      </c>
      <c r="O416" s="11"/>
    </row>
    <row r="417" spans="1:15">
      <c r="A417" s="9">
        <f t="shared" si="42"/>
        <v>412</v>
      </c>
      <c r="B417" s="14" t="s">
        <v>214</v>
      </c>
      <c r="C417" s="8"/>
      <c r="D417" s="8"/>
      <c r="E417" s="8"/>
      <c r="F417" s="8">
        <f t="shared" si="40"/>
        <v>0</v>
      </c>
      <c r="G417" s="8"/>
      <c r="H417" s="11">
        <v>0</v>
      </c>
      <c r="I417" s="18">
        <f t="shared" si="39"/>
        <v>0</v>
      </c>
      <c r="J417" s="10">
        <f t="shared" si="43"/>
        <v>0</v>
      </c>
      <c r="K417" s="10">
        <v>0</v>
      </c>
      <c r="L417" s="10">
        <v>0</v>
      </c>
      <c r="M417" s="147">
        <f t="shared" si="41"/>
        <v>0</v>
      </c>
      <c r="N417" s="10">
        <f t="shared" si="44"/>
        <v>0</v>
      </c>
      <c r="O417" s="11"/>
    </row>
    <row r="418" spans="1:15">
      <c r="A418" s="9">
        <f t="shared" si="42"/>
        <v>413</v>
      </c>
      <c r="B418" s="14" t="s">
        <v>215</v>
      </c>
      <c r="C418" s="8"/>
      <c r="D418" s="8"/>
      <c r="E418" s="8"/>
      <c r="F418" s="8">
        <f t="shared" si="40"/>
        <v>0</v>
      </c>
      <c r="G418" s="8"/>
      <c r="H418" s="11">
        <v>0</v>
      </c>
      <c r="I418" s="18">
        <f t="shared" si="39"/>
        <v>0</v>
      </c>
      <c r="J418" s="10">
        <f t="shared" si="43"/>
        <v>0</v>
      </c>
      <c r="K418" s="10">
        <v>0</v>
      </c>
      <c r="L418" s="10">
        <v>0</v>
      </c>
      <c r="M418" s="147">
        <f t="shared" si="41"/>
        <v>0</v>
      </c>
      <c r="N418" s="10">
        <f t="shared" si="44"/>
        <v>0</v>
      </c>
      <c r="O418" s="11"/>
    </row>
    <row r="419" spans="1:15">
      <c r="A419" s="9">
        <f t="shared" si="42"/>
        <v>414</v>
      </c>
      <c r="B419" s="14" t="s">
        <v>216</v>
      </c>
      <c r="C419" s="8"/>
      <c r="D419" s="8"/>
      <c r="E419" s="8"/>
      <c r="F419" s="8">
        <f t="shared" si="40"/>
        <v>0</v>
      </c>
      <c r="G419" s="8"/>
      <c r="H419" s="11">
        <v>0</v>
      </c>
      <c r="I419" s="18">
        <f t="shared" si="39"/>
        <v>0</v>
      </c>
      <c r="J419" s="10">
        <f t="shared" si="43"/>
        <v>0</v>
      </c>
      <c r="K419" s="10">
        <v>0</v>
      </c>
      <c r="L419" s="10">
        <v>0</v>
      </c>
      <c r="M419" s="147">
        <f t="shared" si="41"/>
        <v>0</v>
      </c>
      <c r="N419" s="10">
        <f t="shared" si="44"/>
        <v>0</v>
      </c>
      <c r="O419" s="11"/>
    </row>
    <row r="420" spans="1:15">
      <c r="A420" s="9">
        <f t="shared" si="42"/>
        <v>415</v>
      </c>
      <c r="B420" s="14" t="s">
        <v>217</v>
      </c>
      <c r="C420" s="8"/>
      <c r="D420" s="8"/>
      <c r="E420" s="8"/>
      <c r="F420" s="8">
        <f t="shared" si="40"/>
        <v>0</v>
      </c>
      <c r="G420" s="8"/>
      <c r="H420" s="11">
        <v>0</v>
      </c>
      <c r="I420" s="18">
        <f t="shared" si="39"/>
        <v>0</v>
      </c>
      <c r="J420" s="10">
        <f t="shared" si="43"/>
        <v>0</v>
      </c>
      <c r="K420" s="10">
        <v>0</v>
      </c>
      <c r="L420" s="10">
        <v>0</v>
      </c>
      <c r="M420" s="147">
        <f t="shared" si="41"/>
        <v>0</v>
      </c>
      <c r="N420" s="10">
        <f t="shared" si="44"/>
        <v>0</v>
      </c>
      <c r="O420" s="11"/>
    </row>
    <row r="421" spans="1:15">
      <c r="A421" s="9">
        <f t="shared" si="42"/>
        <v>416</v>
      </c>
      <c r="B421" s="14" t="s">
        <v>218</v>
      </c>
      <c r="C421" s="8"/>
      <c r="D421" s="8"/>
      <c r="E421" s="8"/>
      <c r="F421" s="8">
        <f t="shared" si="40"/>
        <v>0</v>
      </c>
      <c r="G421" s="8"/>
      <c r="H421" s="11">
        <v>0</v>
      </c>
      <c r="I421" s="18">
        <f t="shared" si="39"/>
        <v>0</v>
      </c>
      <c r="J421" s="10">
        <f t="shared" si="43"/>
        <v>0</v>
      </c>
      <c r="K421" s="10">
        <v>0</v>
      </c>
      <c r="L421" s="10">
        <v>0</v>
      </c>
      <c r="M421" s="147">
        <f t="shared" si="41"/>
        <v>0</v>
      </c>
      <c r="N421" s="10">
        <f t="shared" si="44"/>
        <v>0</v>
      </c>
      <c r="O421" s="11"/>
    </row>
    <row r="422" spans="1:15">
      <c r="A422" s="9">
        <f t="shared" si="42"/>
        <v>417</v>
      </c>
      <c r="B422" s="14" t="s">
        <v>219</v>
      </c>
      <c r="C422" s="8"/>
      <c r="D422" s="8"/>
      <c r="E422" s="8"/>
      <c r="F422" s="8">
        <f t="shared" si="40"/>
        <v>0</v>
      </c>
      <c r="G422" s="8"/>
      <c r="H422" s="11">
        <v>0</v>
      </c>
      <c r="I422" s="18">
        <f t="shared" si="39"/>
        <v>0</v>
      </c>
      <c r="J422" s="10">
        <f t="shared" si="43"/>
        <v>0</v>
      </c>
      <c r="K422" s="10">
        <v>0</v>
      </c>
      <c r="L422" s="10">
        <v>0</v>
      </c>
      <c r="M422" s="147">
        <f t="shared" si="41"/>
        <v>0</v>
      </c>
      <c r="N422" s="10">
        <f t="shared" si="44"/>
        <v>0</v>
      </c>
      <c r="O422" s="11"/>
    </row>
    <row r="423" spans="1:15">
      <c r="A423" s="9">
        <f t="shared" si="42"/>
        <v>418</v>
      </c>
      <c r="B423" s="14" t="s">
        <v>220</v>
      </c>
      <c r="C423" s="8"/>
      <c r="D423" s="8"/>
      <c r="E423" s="8"/>
      <c r="F423" s="8">
        <f t="shared" si="40"/>
        <v>0</v>
      </c>
      <c r="G423" s="8"/>
      <c r="H423" s="11">
        <v>0</v>
      </c>
      <c r="I423" s="18">
        <f t="shared" si="39"/>
        <v>0</v>
      </c>
      <c r="J423" s="10">
        <f t="shared" si="43"/>
        <v>0</v>
      </c>
      <c r="K423" s="10">
        <v>0</v>
      </c>
      <c r="L423" s="10">
        <v>0</v>
      </c>
      <c r="M423" s="147">
        <f t="shared" si="41"/>
        <v>0</v>
      </c>
      <c r="N423" s="10">
        <f t="shared" si="44"/>
        <v>0</v>
      </c>
      <c r="O423" s="11"/>
    </row>
    <row r="424" spans="1:15">
      <c r="A424" s="9">
        <f t="shared" si="42"/>
        <v>419</v>
      </c>
      <c r="B424" s="14" t="s">
        <v>221</v>
      </c>
      <c r="C424" s="8"/>
      <c r="D424" s="8"/>
      <c r="E424" s="8"/>
      <c r="F424" s="8">
        <f t="shared" si="40"/>
        <v>0</v>
      </c>
      <c r="G424" s="8"/>
      <c r="H424" s="11">
        <v>0</v>
      </c>
      <c r="I424" s="18">
        <f t="shared" si="39"/>
        <v>0</v>
      </c>
      <c r="J424" s="10">
        <f t="shared" si="43"/>
        <v>0</v>
      </c>
      <c r="K424" s="10">
        <v>0</v>
      </c>
      <c r="L424" s="10">
        <v>0</v>
      </c>
      <c r="M424" s="147">
        <f t="shared" si="41"/>
        <v>0</v>
      </c>
      <c r="N424" s="10">
        <f t="shared" si="44"/>
        <v>0</v>
      </c>
      <c r="O424" s="11"/>
    </row>
    <row r="425" spans="1:15">
      <c r="A425" s="9">
        <f t="shared" si="42"/>
        <v>420</v>
      </c>
      <c r="B425" s="14" t="s">
        <v>222</v>
      </c>
      <c r="C425" s="8"/>
      <c r="D425" s="8"/>
      <c r="E425" s="8"/>
      <c r="F425" s="8">
        <f t="shared" si="40"/>
        <v>0</v>
      </c>
      <c r="G425" s="8"/>
      <c r="H425" s="11">
        <v>0</v>
      </c>
      <c r="I425" s="18">
        <f t="shared" si="39"/>
        <v>0</v>
      </c>
      <c r="J425" s="10">
        <f t="shared" si="43"/>
        <v>0</v>
      </c>
      <c r="K425" s="10">
        <v>0</v>
      </c>
      <c r="L425" s="10">
        <v>0</v>
      </c>
      <c r="M425" s="147">
        <f t="shared" si="41"/>
        <v>0</v>
      </c>
      <c r="N425" s="10">
        <f t="shared" si="44"/>
        <v>0</v>
      </c>
      <c r="O425" s="11"/>
    </row>
    <row r="426" spans="1:15">
      <c r="A426" s="9">
        <f t="shared" si="42"/>
        <v>421</v>
      </c>
      <c r="B426" s="14" t="s">
        <v>223</v>
      </c>
      <c r="C426" s="8"/>
      <c r="D426" s="8"/>
      <c r="E426" s="8"/>
      <c r="F426" s="8">
        <f t="shared" si="40"/>
        <v>0</v>
      </c>
      <c r="G426" s="8"/>
      <c r="H426" s="11">
        <v>0</v>
      </c>
      <c r="I426" s="18">
        <f t="shared" si="39"/>
        <v>0</v>
      </c>
      <c r="J426" s="10">
        <f t="shared" si="43"/>
        <v>0</v>
      </c>
      <c r="K426" s="10">
        <v>0</v>
      </c>
      <c r="L426" s="10">
        <v>0</v>
      </c>
      <c r="M426" s="147">
        <f t="shared" si="41"/>
        <v>0</v>
      </c>
      <c r="N426" s="10">
        <f t="shared" si="44"/>
        <v>0</v>
      </c>
      <c r="O426" s="11"/>
    </row>
    <row r="427" spans="1:15">
      <c r="A427" s="9">
        <f t="shared" si="42"/>
        <v>422</v>
      </c>
      <c r="B427" s="14" t="s">
        <v>224</v>
      </c>
      <c r="C427" s="8"/>
      <c r="D427" s="8"/>
      <c r="E427" s="8"/>
      <c r="F427" s="8">
        <f t="shared" si="40"/>
        <v>0</v>
      </c>
      <c r="G427" s="8"/>
      <c r="H427" s="11">
        <v>0</v>
      </c>
      <c r="I427" s="18">
        <f t="shared" si="39"/>
        <v>0</v>
      </c>
      <c r="J427" s="10">
        <f t="shared" si="43"/>
        <v>0</v>
      </c>
      <c r="K427" s="10">
        <v>0</v>
      </c>
      <c r="L427" s="10">
        <v>0</v>
      </c>
      <c r="M427" s="147">
        <f t="shared" si="41"/>
        <v>0</v>
      </c>
      <c r="N427" s="10">
        <f t="shared" si="44"/>
        <v>0</v>
      </c>
      <c r="O427" s="11"/>
    </row>
    <row r="428" spans="1:15">
      <c r="A428" s="9">
        <f t="shared" si="42"/>
        <v>423</v>
      </c>
      <c r="B428" s="14" t="s">
        <v>225</v>
      </c>
      <c r="C428" s="8"/>
      <c r="D428" s="8"/>
      <c r="E428" s="8"/>
      <c r="F428" s="8">
        <f t="shared" si="40"/>
        <v>0</v>
      </c>
      <c r="G428" s="8"/>
      <c r="H428" s="11">
        <v>0</v>
      </c>
      <c r="I428" s="18">
        <f t="shared" si="39"/>
        <v>0</v>
      </c>
      <c r="J428" s="10">
        <f t="shared" si="43"/>
        <v>0</v>
      </c>
      <c r="K428" s="10">
        <v>0</v>
      </c>
      <c r="L428" s="10">
        <v>0</v>
      </c>
      <c r="M428" s="147">
        <f t="shared" si="41"/>
        <v>0</v>
      </c>
      <c r="N428" s="10">
        <f t="shared" si="44"/>
        <v>0</v>
      </c>
      <c r="O428" s="11"/>
    </row>
    <row r="429" spans="1:15">
      <c r="A429" s="9">
        <f t="shared" si="42"/>
        <v>424</v>
      </c>
      <c r="B429" s="14" t="s">
        <v>226</v>
      </c>
      <c r="C429" s="8"/>
      <c r="D429" s="8"/>
      <c r="E429" s="8"/>
      <c r="F429" s="8">
        <f t="shared" si="40"/>
        <v>0</v>
      </c>
      <c r="G429" s="8"/>
      <c r="H429" s="11">
        <v>0</v>
      </c>
      <c r="I429" s="18">
        <f t="shared" si="39"/>
        <v>0</v>
      </c>
      <c r="J429" s="10">
        <f t="shared" si="43"/>
        <v>0</v>
      </c>
      <c r="K429" s="10">
        <v>0</v>
      </c>
      <c r="L429" s="10">
        <v>0</v>
      </c>
      <c r="M429" s="147">
        <f t="shared" si="41"/>
        <v>0</v>
      </c>
      <c r="N429" s="10">
        <f t="shared" si="44"/>
        <v>0</v>
      </c>
      <c r="O429" s="11"/>
    </row>
    <row r="430" spans="1:15">
      <c r="A430" s="9">
        <f t="shared" si="42"/>
        <v>425</v>
      </c>
      <c r="B430" s="14" t="s">
        <v>227</v>
      </c>
      <c r="C430" s="8"/>
      <c r="D430" s="8"/>
      <c r="E430" s="8"/>
      <c r="F430" s="8">
        <f t="shared" si="40"/>
        <v>0</v>
      </c>
      <c r="G430" s="8"/>
      <c r="H430" s="11">
        <v>0</v>
      </c>
      <c r="I430" s="18">
        <f t="shared" si="39"/>
        <v>0</v>
      </c>
      <c r="J430" s="10">
        <f t="shared" si="43"/>
        <v>0</v>
      </c>
      <c r="K430" s="10">
        <v>0</v>
      </c>
      <c r="L430" s="10">
        <v>0</v>
      </c>
      <c r="M430" s="147">
        <f t="shared" si="41"/>
        <v>0</v>
      </c>
      <c r="N430" s="10">
        <f t="shared" si="44"/>
        <v>0</v>
      </c>
      <c r="O430" s="11"/>
    </row>
    <row r="431" spans="1:15">
      <c r="A431" s="9">
        <f t="shared" si="42"/>
        <v>426</v>
      </c>
      <c r="B431" s="14" t="s">
        <v>228</v>
      </c>
      <c r="C431" s="8"/>
      <c r="D431" s="8"/>
      <c r="E431" s="8"/>
      <c r="F431" s="8">
        <f t="shared" si="40"/>
        <v>0</v>
      </c>
      <c r="G431" s="8"/>
      <c r="H431" s="11">
        <v>0</v>
      </c>
      <c r="I431" s="18">
        <f t="shared" si="39"/>
        <v>0</v>
      </c>
      <c r="J431" s="10">
        <f t="shared" si="43"/>
        <v>0</v>
      </c>
      <c r="K431" s="10">
        <v>0</v>
      </c>
      <c r="L431" s="10">
        <v>0</v>
      </c>
      <c r="M431" s="147">
        <f t="shared" si="41"/>
        <v>0</v>
      </c>
      <c r="N431" s="10">
        <f t="shared" si="44"/>
        <v>0</v>
      </c>
      <c r="O431" s="11"/>
    </row>
    <row r="432" spans="1:15">
      <c r="A432" s="9">
        <f t="shared" si="42"/>
        <v>427</v>
      </c>
      <c r="B432" s="14" t="s">
        <v>229</v>
      </c>
      <c r="C432" s="8"/>
      <c r="D432" s="8"/>
      <c r="E432" s="8"/>
      <c r="F432" s="8">
        <f t="shared" si="40"/>
        <v>0</v>
      </c>
      <c r="G432" s="8"/>
      <c r="H432" s="11">
        <v>0</v>
      </c>
      <c r="I432" s="18">
        <f t="shared" si="39"/>
        <v>0</v>
      </c>
      <c r="J432" s="10">
        <f t="shared" si="43"/>
        <v>0</v>
      </c>
      <c r="K432" s="10">
        <v>0</v>
      </c>
      <c r="L432" s="10">
        <v>0</v>
      </c>
      <c r="M432" s="147">
        <f t="shared" si="41"/>
        <v>0</v>
      </c>
      <c r="N432" s="10">
        <f t="shared" si="44"/>
        <v>0</v>
      </c>
      <c r="O432" s="11"/>
    </row>
    <row r="433" spans="1:15">
      <c r="A433" s="9">
        <f t="shared" si="42"/>
        <v>428</v>
      </c>
      <c r="B433" s="14" t="s">
        <v>230</v>
      </c>
      <c r="C433" s="8"/>
      <c r="D433" s="8"/>
      <c r="E433" s="8"/>
      <c r="F433" s="8">
        <f t="shared" si="40"/>
        <v>0</v>
      </c>
      <c r="G433" s="8"/>
      <c r="H433" s="11">
        <v>0</v>
      </c>
      <c r="I433" s="18">
        <f t="shared" si="39"/>
        <v>0</v>
      </c>
      <c r="J433" s="10">
        <f t="shared" si="43"/>
        <v>0</v>
      </c>
      <c r="K433" s="10">
        <v>0</v>
      </c>
      <c r="L433" s="10">
        <v>0</v>
      </c>
      <c r="M433" s="147">
        <f t="shared" si="41"/>
        <v>0</v>
      </c>
      <c r="N433" s="10">
        <f t="shared" si="44"/>
        <v>0</v>
      </c>
      <c r="O433" s="11"/>
    </row>
    <row r="434" spans="1:15">
      <c r="A434" s="9">
        <f t="shared" si="42"/>
        <v>429</v>
      </c>
      <c r="B434" s="14" t="s">
        <v>231</v>
      </c>
      <c r="C434" s="8"/>
      <c r="D434" s="8"/>
      <c r="E434" s="8"/>
      <c r="F434" s="8">
        <f t="shared" si="40"/>
        <v>0</v>
      </c>
      <c r="G434" s="8"/>
      <c r="H434" s="11">
        <v>0</v>
      </c>
      <c r="I434" s="18">
        <f t="shared" si="39"/>
        <v>0</v>
      </c>
      <c r="J434" s="10">
        <f t="shared" si="43"/>
        <v>0</v>
      </c>
      <c r="K434" s="10">
        <v>0</v>
      </c>
      <c r="L434" s="10">
        <v>0</v>
      </c>
      <c r="M434" s="147">
        <f t="shared" si="41"/>
        <v>0</v>
      </c>
      <c r="N434" s="10">
        <f t="shared" si="44"/>
        <v>0</v>
      </c>
      <c r="O434" s="11"/>
    </row>
    <row r="435" spans="1:15">
      <c r="A435" s="9">
        <f t="shared" si="42"/>
        <v>430</v>
      </c>
      <c r="B435" s="14" t="s">
        <v>232</v>
      </c>
      <c r="C435" s="8"/>
      <c r="D435" s="8"/>
      <c r="E435" s="8"/>
      <c r="F435" s="8">
        <f t="shared" si="40"/>
        <v>0</v>
      </c>
      <c r="G435" s="8"/>
      <c r="H435" s="11">
        <v>0</v>
      </c>
      <c r="I435" s="18">
        <f t="shared" si="39"/>
        <v>0</v>
      </c>
      <c r="J435" s="10">
        <f t="shared" si="43"/>
        <v>0</v>
      </c>
      <c r="K435" s="10">
        <v>0</v>
      </c>
      <c r="L435" s="10">
        <v>0</v>
      </c>
      <c r="M435" s="147">
        <f t="shared" si="41"/>
        <v>0</v>
      </c>
      <c r="N435" s="10">
        <f t="shared" si="44"/>
        <v>0</v>
      </c>
      <c r="O435" s="11"/>
    </row>
    <row r="436" spans="1:15">
      <c r="A436" s="9">
        <f t="shared" si="42"/>
        <v>431</v>
      </c>
      <c r="B436" s="14" t="s">
        <v>233</v>
      </c>
      <c r="C436" s="8"/>
      <c r="D436" s="8"/>
      <c r="E436" s="8"/>
      <c r="F436" s="8">
        <f t="shared" si="40"/>
        <v>0</v>
      </c>
      <c r="G436" s="8"/>
      <c r="H436" s="11">
        <v>0</v>
      </c>
      <c r="I436" s="18">
        <f t="shared" si="39"/>
        <v>0</v>
      </c>
      <c r="J436" s="10">
        <f t="shared" si="43"/>
        <v>0</v>
      </c>
      <c r="K436" s="10">
        <v>0</v>
      </c>
      <c r="L436" s="10">
        <v>0</v>
      </c>
      <c r="M436" s="147">
        <f t="shared" si="41"/>
        <v>0</v>
      </c>
      <c r="N436" s="10">
        <f t="shared" si="44"/>
        <v>0</v>
      </c>
      <c r="O436" s="11"/>
    </row>
    <row r="437" spans="1:15">
      <c r="A437" s="9">
        <f t="shared" si="42"/>
        <v>432</v>
      </c>
      <c r="B437" s="14" t="s">
        <v>234</v>
      </c>
      <c r="C437" s="8"/>
      <c r="D437" s="8"/>
      <c r="E437" s="8"/>
      <c r="F437" s="8">
        <f t="shared" si="40"/>
        <v>0</v>
      </c>
      <c r="G437" s="8"/>
      <c r="H437" s="11">
        <v>0</v>
      </c>
      <c r="I437" s="18">
        <f t="shared" si="39"/>
        <v>0</v>
      </c>
      <c r="J437" s="10">
        <f t="shared" si="43"/>
        <v>0</v>
      </c>
      <c r="K437" s="10">
        <v>0</v>
      </c>
      <c r="L437" s="10">
        <v>0</v>
      </c>
      <c r="M437" s="147">
        <f t="shared" si="41"/>
        <v>0</v>
      </c>
      <c r="N437" s="10">
        <f t="shared" si="44"/>
        <v>0</v>
      </c>
      <c r="O437" s="11"/>
    </row>
    <row r="438" spans="1:15">
      <c r="A438" s="9">
        <f t="shared" si="42"/>
        <v>433</v>
      </c>
      <c r="B438" s="14" t="s">
        <v>235</v>
      </c>
      <c r="C438" s="8"/>
      <c r="D438" s="8"/>
      <c r="E438" s="8"/>
      <c r="F438" s="8">
        <f t="shared" si="40"/>
        <v>0</v>
      </c>
      <c r="G438" s="8"/>
      <c r="H438" s="11">
        <v>0</v>
      </c>
      <c r="I438" s="18">
        <f t="shared" si="39"/>
        <v>0</v>
      </c>
      <c r="J438" s="10">
        <f t="shared" si="43"/>
        <v>0</v>
      </c>
      <c r="K438" s="10">
        <v>0</v>
      </c>
      <c r="L438" s="10">
        <v>0</v>
      </c>
      <c r="M438" s="147">
        <f t="shared" si="41"/>
        <v>0</v>
      </c>
      <c r="N438" s="10">
        <f t="shared" si="44"/>
        <v>0</v>
      </c>
      <c r="O438" s="11"/>
    </row>
    <row r="439" spans="1:15">
      <c r="A439" s="9">
        <f t="shared" si="42"/>
        <v>434</v>
      </c>
      <c r="B439" s="14" t="s">
        <v>236</v>
      </c>
      <c r="C439" s="8"/>
      <c r="D439" s="8"/>
      <c r="E439" s="8"/>
      <c r="F439" s="8">
        <f t="shared" si="40"/>
        <v>0</v>
      </c>
      <c r="G439" s="8"/>
      <c r="H439" s="11">
        <v>0</v>
      </c>
      <c r="I439" s="18">
        <f t="shared" si="39"/>
        <v>0</v>
      </c>
      <c r="J439" s="10">
        <f t="shared" si="43"/>
        <v>0</v>
      </c>
      <c r="K439" s="10">
        <v>0</v>
      </c>
      <c r="L439" s="10">
        <v>0</v>
      </c>
      <c r="M439" s="147">
        <f t="shared" si="41"/>
        <v>0</v>
      </c>
      <c r="N439" s="10">
        <f t="shared" si="44"/>
        <v>0</v>
      </c>
      <c r="O439" s="11"/>
    </row>
    <row r="440" spans="1:15">
      <c r="A440" s="9">
        <f t="shared" si="42"/>
        <v>435</v>
      </c>
      <c r="B440" s="14" t="s">
        <v>237</v>
      </c>
      <c r="C440" s="8"/>
      <c r="D440" s="8"/>
      <c r="E440" s="8"/>
      <c r="F440" s="8">
        <f t="shared" si="40"/>
        <v>0</v>
      </c>
      <c r="G440" s="8"/>
      <c r="H440" s="11">
        <v>0</v>
      </c>
      <c r="I440" s="18">
        <f t="shared" si="39"/>
        <v>0</v>
      </c>
      <c r="J440" s="10">
        <f t="shared" si="43"/>
        <v>0</v>
      </c>
      <c r="K440" s="10">
        <v>0</v>
      </c>
      <c r="L440" s="10">
        <v>0</v>
      </c>
      <c r="M440" s="147">
        <f t="shared" si="41"/>
        <v>0</v>
      </c>
      <c r="N440" s="10">
        <f t="shared" si="44"/>
        <v>0</v>
      </c>
      <c r="O440" s="11"/>
    </row>
    <row r="441" spans="1:15">
      <c r="A441" s="9">
        <f t="shared" si="42"/>
        <v>436</v>
      </c>
      <c r="B441" s="14" t="s">
        <v>238</v>
      </c>
      <c r="C441" s="8"/>
      <c r="D441" s="8"/>
      <c r="E441" s="8"/>
      <c r="F441" s="8">
        <f t="shared" si="40"/>
        <v>0</v>
      </c>
      <c r="G441" s="8"/>
      <c r="H441" s="11">
        <v>0</v>
      </c>
      <c r="I441" s="18">
        <f t="shared" si="39"/>
        <v>0</v>
      </c>
      <c r="J441" s="10">
        <f t="shared" si="43"/>
        <v>0</v>
      </c>
      <c r="K441" s="10">
        <v>0</v>
      </c>
      <c r="L441" s="10">
        <v>0</v>
      </c>
      <c r="M441" s="147">
        <f t="shared" si="41"/>
        <v>0</v>
      </c>
      <c r="N441" s="10">
        <f t="shared" si="44"/>
        <v>0</v>
      </c>
      <c r="O441" s="11"/>
    </row>
    <row r="442" spans="1:15">
      <c r="A442" s="9">
        <f t="shared" si="42"/>
        <v>437</v>
      </c>
      <c r="B442" s="14" t="s">
        <v>239</v>
      </c>
      <c r="C442" s="8"/>
      <c r="D442" s="8"/>
      <c r="E442" s="8"/>
      <c r="F442" s="8">
        <f t="shared" si="40"/>
        <v>0</v>
      </c>
      <c r="G442" s="8"/>
      <c r="H442" s="11">
        <v>0</v>
      </c>
      <c r="I442" s="18">
        <f t="shared" si="39"/>
        <v>0</v>
      </c>
      <c r="J442" s="10">
        <f t="shared" si="43"/>
        <v>0</v>
      </c>
      <c r="K442" s="10">
        <v>0</v>
      </c>
      <c r="L442" s="10">
        <v>0</v>
      </c>
      <c r="M442" s="147">
        <f t="shared" si="41"/>
        <v>0</v>
      </c>
      <c r="N442" s="10">
        <f t="shared" si="44"/>
        <v>0</v>
      </c>
      <c r="O442" s="11"/>
    </row>
    <row r="443" spans="1:15">
      <c r="A443" s="9">
        <f t="shared" si="42"/>
        <v>438</v>
      </c>
      <c r="B443" s="14" t="s">
        <v>240</v>
      </c>
      <c r="C443" s="8"/>
      <c r="D443" s="8"/>
      <c r="E443" s="8"/>
      <c r="F443" s="8">
        <f t="shared" si="40"/>
        <v>0</v>
      </c>
      <c r="G443" s="8"/>
      <c r="H443" s="11">
        <v>0</v>
      </c>
      <c r="I443" s="18">
        <f t="shared" si="39"/>
        <v>0</v>
      </c>
      <c r="J443" s="10">
        <f t="shared" si="43"/>
        <v>0</v>
      </c>
      <c r="K443" s="10">
        <v>0</v>
      </c>
      <c r="L443" s="10">
        <v>0</v>
      </c>
      <c r="M443" s="147">
        <f t="shared" si="41"/>
        <v>0</v>
      </c>
      <c r="N443" s="10">
        <f t="shared" si="44"/>
        <v>0</v>
      </c>
      <c r="O443" s="11"/>
    </row>
    <row r="444" spans="1:15">
      <c r="A444" s="9">
        <f t="shared" si="42"/>
        <v>439</v>
      </c>
      <c r="B444" s="14" t="s">
        <v>241</v>
      </c>
      <c r="C444" s="8"/>
      <c r="D444" s="8"/>
      <c r="E444" s="8"/>
      <c r="F444" s="8">
        <f t="shared" si="40"/>
        <v>0</v>
      </c>
      <c r="G444" s="8"/>
      <c r="H444" s="11">
        <v>0</v>
      </c>
      <c r="I444" s="18">
        <f t="shared" si="39"/>
        <v>0</v>
      </c>
      <c r="J444" s="10">
        <f t="shared" si="43"/>
        <v>0</v>
      </c>
      <c r="K444" s="10">
        <v>0</v>
      </c>
      <c r="L444" s="10">
        <v>0</v>
      </c>
      <c r="M444" s="147">
        <f t="shared" si="41"/>
        <v>0</v>
      </c>
      <c r="N444" s="10">
        <f t="shared" si="44"/>
        <v>0</v>
      </c>
      <c r="O444" s="11"/>
    </row>
    <row r="445" spans="1:15">
      <c r="A445" s="9">
        <f t="shared" si="42"/>
        <v>440</v>
      </c>
      <c r="B445" s="14" t="s">
        <v>242</v>
      </c>
      <c r="C445" s="8"/>
      <c r="D445" s="8"/>
      <c r="E445" s="8"/>
      <c r="F445" s="8">
        <f t="shared" si="40"/>
        <v>0</v>
      </c>
      <c r="G445" s="8"/>
      <c r="H445" s="11">
        <v>0</v>
      </c>
      <c r="I445" s="18">
        <f t="shared" si="39"/>
        <v>0</v>
      </c>
      <c r="J445" s="10">
        <f t="shared" si="43"/>
        <v>0</v>
      </c>
      <c r="K445" s="10">
        <v>0</v>
      </c>
      <c r="L445" s="10">
        <v>0</v>
      </c>
      <c r="M445" s="147">
        <f t="shared" si="41"/>
        <v>0</v>
      </c>
      <c r="N445" s="10">
        <f t="shared" si="44"/>
        <v>0</v>
      </c>
      <c r="O445" s="11"/>
    </row>
    <row r="446" spans="1:15">
      <c r="A446" s="9">
        <f t="shared" si="42"/>
        <v>441</v>
      </c>
      <c r="B446" s="14" t="s">
        <v>243</v>
      </c>
      <c r="C446" s="8"/>
      <c r="D446" s="8"/>
      <c r="E446" s="8"/>
      <c r="F446" s="8">
        <f t="shared" si="40"/>
        <v>0</v>
      </c>
      <c r="G446" s="8"/>
      <c r="H446" s="11">
        <v>0</v>
      </c>
      <c r="I446" s="18">
        <f t="shared" si="39"/>
        <v>0</v>
      </c>
      <c r="J446" s="10">
        <f t="shared" si="43"/>
        <v>0</v>
      </c>
      <c r="K446" s="10">
        <v>0</v>
      </c>
      <c r="L446" s="10">
        <v>0</v>
      </c>
      <c r="M446" s="147">
        <f t="shared" si="41"/>
        <v>0</v>
      </c>
      <c r="N446" s="10">
        <f t="shared" si="44"/>
        <v>0</v>
      </c>
      <c r="O446" s="11"/>
    </row>
    <row r="447" spans="1:15">
      <c r="A447" s="9">
        <f t="shared" si="42"/>
        <v>442</v>
      </c>
      <c r="B447" s="14" t="s">
        <v>244</v>
      </c>
      <c r="C447" s="8"/>
      <c r="D447" s="8"/>
      <c r="E447" s="8"/>
      <c r="F447" s="8">
        <f t="shared" si="40"/>
        <v>0</v>
      </c>
      <c r="G447" s="8"/>
      <c r="H447" s="11">
        <v>0</v>
      </c>
      <c r="I447" s="18">
        <f t="shared" si="39"/>
        <v>0</v>
      </c>
      <c r="J447" s="10">
        <f t="shared" si="43"/>
        <v>0</v>
      </c>
      <c r="K447" s="10">
        <v>0</v>
      </c>
      <c r="L447" s="10">
        <v>0</v>
      </c>
      <c r="M447" s="147">
        <f t="shared" si="41"/>
        <v>0</v>
      </c>
      <c r="N447" s="10">
        <f t="shared" si="44"/>
        <v>0</v>
      </c>
      <c r="O447" s="11"/>
    </row>
    <row r="448" spans="1:15">
      <c r="A448" s="9">
        <f t="shared" si="42"/>
        <v>443</v>
      </c>
      <c r="B448" s="14" t="s">
        <v>245</v>
      </c>
      <c r="C448" s="8"/>
      <c r="D448" s="8"/>
      <c r="E448" s="8"/>
      <c r="F448" s="8">
        <f t="shared" si="40"/>
        <v>0</v>
      </c>
      <c r="G448" s="8"/>
      <c r="H448" s="11">
        <v>0</v>
      </c>
      <c r="I448" s="18">
        <f t="shared" si="39"/>
        <v>0</v>
      </c>
      <c r="J448" s="10">
        <f t="shared" si="43"/>
        <v>0</v>
      </c>
      <c r="K448" s="10">
        <v>0</v>
      </c>
      <c r="L448" s="10">
        <v>0</v>
      </c>
      <c r="M448" s="147">
        <f t="shared" si="41"/>
        <v>0</v>
      </c>
      <c r="N448" s="10">
        <f t="shared" si="44"/>
        <v>0</v>
      </c>
      <c r="O448" s="11"/>
    </row>
    <row r="449" spans="1:15">
      <c r="A449" s="9">
        <f t="shared" si="42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40"/>
        <v>1625.6</v>
      </c>
      <c r="G449" s="8">
        <v>25</v>
      </c>
      <c r="H449" s="11">
        <v>0</v>
      </c>
      <c r="I449" s="18">
        <f t="shared" si="39"/>
        <v>0</v>
      </c>
      <c r="J449" s="10">
        <f t="shared" si="43"/>
        <v>0</v>
      </c>
      <c r="K449" s="10">
        <v>0</v>
      </c>
      <c r="L449" s="10">
        <v>0</v>
      </c>
      <c r="M449" s="147">
        <f t="shared" si="41"/>
        <v>0</v>
      </c>
      <c r="N449" s="10">
        <f t="shared" si="44"/>
        <v>0</v>
      </c>
      <c r="O449" s="11">
        <f>N449/F449</f>
        <v>0</v>
      </c>
    </row>
    <row r="450" spans="1:15">
      <c r="A450" s="9">
        <f t="shared" si="42"/>
        <v>445</v>
      </c>
      <c r="B450" s="14" t="s">
        <v>247</v>
      </c>
      <c r="C450" s="8"/>
      <c r="D450" s="8"/>
      <c r="E450" s="8"/>
      <c r="F450" s="8">
        <f t="shared" si="40"/>
        <v>0</v>
      </c>
      <c r="G450" s="8"/>
      <c r="H450" s="11">
        <v>0</v>
      </c>
      <c r="I450" s="18">
        <f t="shared" si="39"/>
        <v>0</v>
      </c>
      <c r="J450" s="10">
        <f t="shared" si="43"/>
        <v>0</v>
      </c>
      <c r="K450" s="10">
        <v>0</v>
      </c>
      <c r="L450" s="10">
        <v>0</v>
      </c>
      <c r="M450" s="147">
        <f t="shared" si="41"/>
        <v>0</v>
      </c>
      <c r="N450" s="10">
        <f t="shared" si="44"/>
        <v>0</v>
      </c>
      <c r="O450" s="11"/>
    </row>
    <row r="451" spans="1:15">
      <c r="A451" s="9">
        <f t="shared" si="42"/>
        <v>446</v>
      </c>
      <c r="B451" s="14" t="s">
        <v>248</v>
      </c>
      <c r="C451" s="8"/>
      <c r="D451" s="8"/>
      <c r="E451" s="8"/>
      <c r="F451" s="8">
        <f t="shared" si="40"/>
        <v>0</v>
      </c>
      <c r="G451" s="8"/>
      <c r="H451" s="11">
        <v>0</v>
      </c>
      <c r="I451" s="18">
        <f t="shared" si="39"/>
        <v>0</v>
      </c>
      <c r="J451" s="10">
        <f t="shared" si="43"/>
        <v>0</v>
      </c>
      <c r="K451" s="10">
        <v>0</v>
      </c>
      <c r="L451" s="10">
        <v>0</v>
      </c>
      <c r="M451" s="147">
        <f t="shared" si="41"/>
        <v>0</v>
      </c>
      <c r="N451" s="10">
        <f t="shared" si="44"/>
        <v>0</v>
      </c>
      <c r="O451" s="11"/>
    </row>
    <row r="452" spans="1:15">
      <c r="A452" s="9">
        <f t="shared" si="42"/>
        <v>447</v>
      </c>
      <c r="B452" s="14" t="s">
        <v>249</v>
      </c>
      <c r="C452" s="8"/>
      <c r="D452" s="8"/>
      <c r="E452" s="8"/>
      <c r="F452" s="8">
        <f t="shared" si="40"/>
        <v>0</v>
      </c>
      <c r="G452" s="8"/>
      <c r="H452" s="11">
        <v>0</v>
      </c>
      <c r="I452" s="18">
        <f t="shared" ref="I452:I478" si="45">H452*$I$2</f>
        <v>0</v>
      </c>
      <c r="J452" s="10">
        <f t="shared" si="43"/>
        <v>0</v>
      </c>
      <c r="K452" s="10">
        <v>0</v>
      </c>
      <c r="L452" s="10">
        <v>0</v>
      </c>
      <c r="M452" s="147">
        <f t="shared" si="41"/>
        <v>0</v>
      </c>
      <c r="N452" s="10">
        <f t="shared" si="44"/>
        <v>0</v>
      </c>
      <c r="O452" s="11"/>
    </row>
    <row r="453" spans="1:15">
      <c r="A453" s="9">
        <f t="shared" si="42"/>
        <v>448</v>
      </c>
      <c r="B453" s="14" t="s">
        <v>250</v>
      </c>
      <c r="C453" s="8"/>
      <c r="D453" s="8"/>
      <c r="E453" s="8"/>
      <c r="F453" s="8">
        <f t="shared" ref="F453:F478" si="46">C453+D453+E453</f>
        <v>0</v>
      </c>
      <c r="G453" s="8"/>
      <c r="H453" s="11">
        <v>0</v>
      </c>
      <c r="I453" s="18">
        <f t="shared" si="45"/>
        <v>0</v>
      </c>
      <c r="J453" s="10">
        <f t="shared" si="43"/>
        <v>0</v>
      </c>
      <c r="K453" s="10">
        <v>0</v>
      </c>
      <c r="L453" s="10">
        <v>0</v>
      </c>
      <c r="M453" s="147">
        <f t="shared" ref="M453:M478" si="47">L453*$M$2</f>
        <v>0</v>
      </c>
      <c r="N453" s="10">
        <f t="shared" si="44"/>
        <v>0</v>
      </c>
      <c r="O453" s="11"/>
    </row>
    <row r="454" spans="1:15">
      <c r="A454" s="9">
        <f t="shared" si="42"/>
        <v>449</v>
      </c>
      <c r="B454" s="14" t="s">
        <v>251</v>
      </c>
      <c r="C454" s="8"/>
      <c r="D454" s="8"/>
      <c r="E454" s="8"/>
      <c r="F454" s="8">
        <f t="shared" si="46"/>
        <v>0</v>
      </c>
      <c r="G454" s="8"/>
      <c r="H454" s="11">
        <v>0</v>
      </c>
      <c r="I454" s="18">
        <f t="shared" si="45"/>
        <v>0</v>
      </c>
      <c r="J454" s="10">
        <f t="shared" si="43"/>
        <v>0</v>
      </c>
      <c r="K454" s="10">
        <v>0</v>
      </c>
      <c r="L454" s="10">
        <v>0</v>
      </c>
      <c r="M454" s="147">
        <f t="shared" si="47"/>
        <v>0</v>
      </c>
      <c r="N454" s="10">
        <f t="shared" si="44"/>
        <v>0</v>
      </c>
      <c r="O454" s="11"/>
    </row>
    <row r="455" spans="1:15">
      <c r="A455" s="9">
        <f t="shared" si="42"/>
        <v>450</v>
      </c>
      <c r="B455" s="14" t="s">
        <v>252</v>
      </c>
      <c r="C455" s="8"/>
      <c r="D455" s="8"/>
      <c r="E455" s="8"/>
      <c r="F455" s="8">
        <f t="shared" si="46"/>
        <v>0</v>
      </c>
      <c r="G455" s="8"/>
      <c r="H455" s="11">
        <v>0</v>
      </c>
      <c r="I455" s="18">
        <f t="shared" si="45"/>
        <v>0</v>
      </c>
      <c r="J455" s="10">
        <f t="shared" si="43"/>
        <v>0</v>
      </c>
      <c r="K455" s="10">
        <v>0</v>
      </c>
      <c r="L455" s="10">
        <v>0</v>
      </c>
      <c r="M455" s="147">
        <f t="shared" si="47"/>
        <v>0</v>
      </c>
      <c r="N455" s="10">
        <f t="shared" si="44"/>
        <v>0</v>
      </c>
      <c r="O455" s="11"/>
    </row>
    <row r="456" spans="1:15">
      <c r="A456" s="9">
        <f t="shared" ref="A456:A478" si="48">A455+1</f>
        <v>451</v>
      </c>
      <c r="B456" s="14" t="s">
        <v>253</v>
      </c>
      <c r="C456" s="8"/>
      <c r="D456" s="8"/>
      <c r="E456" s="8"/>
      <c r="F456" s="8">
        <f t="shared" si="46"/>
        <v>0</v>
      </c>
      <c r="G456" s="8"/>
      <c r="H456" s="11">
        <v>0</v>
      </c>
      <c r="I456" s="18">
        <f t="shared" si="45"/>
        <v>0</v>
      </c>
      <c r="J456" s="10">
        <f t="shared" ref="J456:J478" si="49">I456*0.3677</f>
        <v>0</v>
      </c>
      <c r="K456" s="10">
        <v>0</v>
      </c>
      <c r="L456" s="10">
        <v>0</v>
      </c>
      <c r="M456" s="147">
        <f t="shared" si="47"/>
        <v>0</v>
      </c>
      <c r="N456" s="10">
        <f t="shared" ref="N456:N478" si="50">I456+J456+K456+M456</f>
        <v>0</v>
      </c>
      <c r="O456" s="11"/>
    </row>
    <row r="457" spans="1:15">
      <c r="A457" s="9">
        <f t="shared" si="48"/>
        <v>452</v>
      </c>
      <c r="B457" s="14" t="s">
        <v>254</v>
      </c>
      <c r="C457" s="8"/>
      <c r="D457" s="8"/>
      <c r="E457" s="8"/>
      <c r="F457" s="8">
        <f t="shared" si="46"/>
        <v>0</v>
      </c>
      <c r="G457" s="8"/>
      <c r="H457" s="11">
        <v>0</v>
      </c>
      <c r="I457" s="18">
        <f t="shared" si="45"/>
        <v>0</v>
      </c>
      <c r="J457" s="10">
        <f t="shared" si="49"/>
        <v>0</v>
      </c>
      <c r="K457" s="10">
        <v>0</v>
      </c>
      <c r="L457" s="10">
        <v>0</v>
      </c>
      <c r="M457" s="147">
        <f t="shared" si="47"/>
        <v>0</v>
      </c>
      <c r="N457" s="10">
        <f t="shared" si="50"/>
        <v>0</v>
      </c>
      <c r="O457" s="11"/>
    </row>
    <row r="458" spans="1:15">
      <c r="A458" s="9">
        <f t="shared" si="48"/>
        <v>453</v>
      </c>
      <c r="B458" s="14" t="s">
        <v>255</v>
      </c>
      <c r="C458" s="8"/>
      <c r="D458" s="8"/>
      <c r="E458" s="8"/>
      <c r="F458" s="8">
        <f t="shared" si="46"/>
        <v>0</v>
      </c>
      <c r="G458" s="8"/>
      <c r="H458" s="11">
        <v>0</v>
      </c>
      <c r="I458" s="18">
        <f t="shared" si="45"/>
        <v>0</v>
      </c>
      <c r="J458" s="10">
        <f t="shared" si="49"/>
        <v>0</v>
      </c>
      <c r="K458" s="10">
        <v>0</v>
      </c>
      <c r="L458" s="10">
        <v>0</v>
      </c>
      <c r="M458" s="147">
        <f t="shared" si="47"/>
        <v>0</v>
      </c>
      <c r="N458" s="10">
        <f t="shared" si="50"/>
        <v>0</v>
      </c>
      <c r="O458" s="11"/>
    </row>
    <row r="459" spans="1:15">
      <c r="A459" s="9">
        <f t="shared" si="48"/>
        <v>454</v>
      </c>
      <c r="B459" s="14" t="s">
        <v>256</v>
      </c>
      <c r="C459" s="8"/>
      <c r="D459" s="8"/>
      <c r="E459" s="8"/>
      <c r="F459" s="8">
        <f t="shared" si="46"/>
        <v>0</v>
      </c>
      <c r="G459" s="8"/>
      <c r="H459" s="11">
        <v>0</v>
      </c>
      <c r="I459" s="18">
        <f t="shared" si="45"/>
        <v>0</v>
      </c>
      <c r="J459" s="10">
        <f t="shared" si="49"/>
        <v>0</v>
      </c>
      <c r="K459" s="10">
        <v>0</v>
      </c>
      <c r="L459" s="10">
        <v>0</v>
      </c>
      <c r="M459" s="147">
        <f t="shared" si="47"/>
        <v>0</v>
      </c>
      <c r="N459" s="10">
        <f t="shared" si="50"/>
        <v>0</v>
      </c>
      <c r="O459" s="11"/>
    </row>
    <row r="460" spans="1:15">
      <c r="A460" s="9">
        <f t="shared" si="48"/>
        <v>455</v>
      </c>
      <c r="B460" s="14" t="s">
        <v>257</v>
      </c>
      <c r="C460" s="8"/>
      <c r="D460" s="8"/>
      <c r="E460" s="8"/>
      <c r="F460" s="8">
        <f t="shared" si="46"/>
        <v>0</v>
      </c>
      <c r="G460" s="8"/>
      <c r="H460" s="11">
        <v>0</v>
      </c>
      <c r="I460" s="18">
        <f t="shared" si="45"/>
        <v>0</v>
      </c>
      <c r="J460" s="10">
        <f t="shared" si="49"/>
        <v>0</v>
      </c>
      <c r="K460" s="10">
        <v>0</v>
      </c>
      <c r="L460" s="10">
        <v>0</v>
      </c>
      <c r="M460" s="147">
        <f t="shared" si="47"/>
        <v>0</v>
      </c>
      <c r="N460" s="10">
        <f t="shared" si="50"/>
        <v>0</v>
      </c>
      <c r="O460" s="11"/>
    </row>
    <row r="461" spans="1:15">
      <c r="A461" s="9">
        <f t="shared" si="48"/>
        <v>456</v>
      </c>
      <c r="B461" s="14" t="s">
        <v>258</v>
      </c>
      <c r="C461" s="8"/>
      <c r="D461" s="8"/>
      <c r="E461" s="8"/>
      <c r="F461" s="8">
        <f t="shared" si="46"/>
        <v>0</v>
      </c>
      <c r="G461" s="8"/>
      <c r="H461" s="11">
        <v>0</v>
      </c>
      <c r="I461" s="18">
        <f t="shared" si="45"/>
        <v>0</v>
      </c>
      <c r="J461" s="10">
        <f t="shared" si="49"/>
        <v>0</v>
      </c>
      <c r="K461" s="10">
        <v>0</v>
      </c>
      <c r="L461" s="10">
        <v>0</v>
      </c>
      <c r="M461" s="147">
        <f t="shared" si="47"/>
        <v>0</v>
      </c>
      <c r="N461" s="10">
        <f t="shared" si="50"/>
        <v>0</v>
      </c>
      <c r="O461" s="11"/>
    </row>
    <row r="462" spans="1:15">
      <c r="A462" s="9">
        <f t="shared" si="48"/>
        <v>457</v>
      </c>
      <c r="B462" s="14" t="s">
        <v>259</v>
      </c>
      <c r="C462" s="8"/>
      <c r="D462" s="8"/>
      <c r="E462" s="8"/>
      <c r="F462" s="8">
        <f t="shared" si="46"/>
        <v>0</v>
      </c>
      <c r="G462" s="8"/>
      <c r="H462" s="11">
        <v>0</v>
      </c>
      <c r="I462" s="18">
        <f t="shared" si="45"/>
        <v>0</v>
      </c>
      <c r="J462" s="10">
        <f t="shared" si="49"/>
        <v>0</v>
      </c>
      <c r="K462" s="10">
        <v>0</v>
      </c>
      <c r="L462" s="10">
        <v>0</v>
      </c>
      <c r="M462" s="147">
        <f t="shared" si="47"/>
        <v>0</v>
      </c>
      <c r="N462" s="10">
        <f t="shared" si="50"/>
        <v>0</v>
      </c>
      <c r="O462" s="11"/>
    </row>
    <row r="463" spans="1:15">
      <c r="A463" s="9">
        <f t="shared" si="48"/>
        <v>458</v>
      </c>
      <c r="B463" s="14" t="s">
        <v>260</v>
      </c>
      <c r="C463" s="8"/>
      <c r="D463" s="8"/>
      <c r="E463" s="8"/>
      <c r="F463" s="8">
        <f t="shared" si="46"/>
        <v>0</v>
      </c>
      <c r="G463" s="8"/>
      <c r="H463" s="11">
        <v>0</v>
      </c>
      <c r="I463" s="18">
        <f t="shared" si="45"/>
        <v>0</v>
      </c>
      <c r="J463" s="10">
        <f t="shared" si="49"/>
        <v>0</v>
      </c>
      <c r="K463" s="10">
        <v>0</v>
      </c>
      <c r="L463" s="10">
        <v>0</v>
      </c>
      <c r="M463" s="147">
        <f t="shared" si="47"/>
        <v>0</v>
      </c>
      <c r="N463" s="10">
        <f t="shared" si="50"/>
        <v>0</v>
      </c>
      <c r="O463" s="11"/>
    </row>
    <row r="464" spans="1:15">
      <c r="A464" s="9">
        <f t="shared" si="48"/>
        <v>459</v>
      </c>
      <c r="B464" s="14" t="s">
        <v>261</v>
      </c>
      <c r="C464" s="8"/>
      <c r="D464" s="8"/>
      <c r="E464" s="8"/>
      <c r="F464" s="8">
        <f t="shared" si="46"/>
        <v>0</v>
      </c>
      <c r="G464" s="8"/>
      <c r="H464" s="11">
        <v>0</v>
      </c>
      <c r="I464" s="18">
        <f t="shared" si="45"/>
        <v>0</v>
      </c>
      <c r="J464" s="10">
        <f t="shared" si="49"/>
        <v>0</v>
      </c>
      <c r="K464" s="10">
        <v>0</v>
      </c>
      <c r="L464" s="10">
        <v>0</v>
      </c>
      <c r="M464" s="147">
        <f t="shared" si="47"/>
        <v>0</v>
      </c>
      <c r="N464" s="10">
        <f t="shared" si="50"/>
        <v>0</v>
      </c>
      <c r="O464" s="11"/>
    </row>
    <row r="465" spans="1:15">
      <c r="A465" s="9">
        <f t="shared" si="48"/>
        <v>460</v>
      </c>
      <c r="B465" s="14" t="s">
        <v>262</v>
      </c>
      <c r="C465" s="8"/>
      <c r="D465" s="8"/>
      <c r="E465" s="8"/>
      <c r="F465" s="8">
        <f t="shared" si="46"/>
        <v>0</v>
      </c>
      <c r="G465" s="8"/>
      <c r="H465" s="11">
        <v>0</v>
      </c>
      <c r="I465" s="18">
        <f t="shared" si="45"/>
        <v>0</v>
      </c>
      <c r="J465" s="10">
        <f t="shared" si="49"/>
        <v>0</v>
      </c>
      <c r="K465" s="10">
        <v>0</v>
      </c>
      <c r="L465" s="10">
        <v>0</v>
      </c>
      <c r="M465" s="147">
        <f t="shared" si="47"/>
        <v>0</v>
      </c>
      <c r="N465" s="10">
        <f t="shared" si="50"/>
        <v>0</v>
      </c>
      <c r="O465" s="11"/>
    </row>
    <row r="466" spans="1:15">
      <c r="A466" s="9">
        <f t="shared" si="48"/>
        <v>461</v>
      </c>
      <c r="B466" s="14" t="s">
        <v>263</v>
      </c>
      <c r="C466" s="8"/>
      <c r="D466" s="8"/>
      <c r="E466" s="8"/>
      <c r="F466" s="8">
        <f t="shared" si="46"/>
        <v>0</v>
      </c>
      <c r="G466" s="8"/>
      <c r="H466" s="11">
        <v>0</v>
      </c>
      <c r="I466" s="18">
        <f t="shared" si="45"/>
        <v>0</v>
      </c>
      <c r="J466" s="10">
        <f t="shared" si="49"/>
        <v>0</v>
      </c>
      <c r="K466" s="10">
        <v>0</v>
      </c>
      <c r="L466" s="10">
        <v>0</v>
      </c>
      <c r="M466" s="147">
        <f t="shared" si="47"/>
        <v>0</v>
      </c>
      <c r="N466" s="10">
        <f t="shared" si="50"/>
        <v>0</v>
      </c>
      <c r="O466" s="11"/>
    </row>
    <row r="467" spans="1:15">
      <c r="A467" s="9">
        <f t="shared" si="48"/>
        <v>462</v>
      </c>
      <c r="B467" s="14" t="s">
        <v>264</v>
      </c>
      <c r="C467" s="8"/>
      <c r="D467" s="8"/>
      <c r="E467" s="8"/>
      <c r="F467" s="8">
        <f t="shared" si="46"/>
        <v>0</v>
      </c>
      <c r="G467" s="8"/>
      <c r="H467" s="11">
        <v>0</v>
      </c>
      <c r="I467" s="18">
        <f t="shared" si="45"/>
        <v>0</v>
      </c>
      <c r="J467" s="10">
        <f t="shared" si="49"/>
        <v>0</v>
      </c>
      <c r="K467" s="10">
        <v>0</v>
      </c>
      <c r="L467" s="10">
        <v>0</v>
      </c>
      <c r="M467" s="147">
        <f t="shared" si="47"/>
        <v>0</v>
      </c>
      <c r="N467" s="10">
        <f t="shared" si="50"/>
        <v>0</v>
      </c>
      <c r="O467" s="11"/>
    </row>
    <row r="468" spans="1:15">
      <c r="A468" s="9">
        <f t="shared" si="48"/>
        <v>463</v>
      </c>
      <c r="B468" s="14" t="s">
        <v>265</v>
      </c>
      <c r="C468" s="8"/>
      <c r="D468" s="8"/>
      <c r="E468" s="8"/>
      <c r="F468" s="8">
        <f t="shared" si="46"/>
        <v>0</v>
      </c>
      <c r="G468" s="8"/>
      <c r="H468" s="11">
        <v>0</v>
      </c>
      <c r="I468" s="18">
        <f t="shared" si="45"/>
        <v>0</v>
      </c>
      <c r="J468" s="10">
        <f t="shared" si="49"/>
        <v>0</v>
      </c>
      <c r="K468" s="10">
        <v>0</v>
      </c>
      <c r="L468" s="10">
        <v>0</v>
      </c>
      <c r="M468" s="147">
        <f t="shared" si="47"/>
        <v>0</v>
      </c>
      <c r="N468" s="10">
        <f t="shared" si="50"/>
        <v>0</v>
      </c>
      <c r="O468" s="11"/>
    </row>
    <row r="469" spans="1:15">
      <c r="A469" s="9">
        <f t="shared" si="48"/>
        <v>464</v>
      </c>
      <c r="B469" s="14" t="s">
        <v>266</v>
      </c>
      <c r="C469" s="8"/>
      <c r="D469" s="8"/>
      <c r="E469" s="8"/>
      <c r="F469" s="8">
        <f t="shared" si="46"/>
        <v>0</v>
      </c>
      <c r="G469" s="8"/>
      <c r="H469" s="11">
        <v>0</v>
      </c>
      <c r="I469" s="18">
        <f t="shared" si="45"/>
        <v>0</v>
      </c>
      <c r="J469" s="10">
        <f t="shared" si="49"/>
        <v>0</v>
      </c>
      <c r="K469" s="10">
        <v>0</v>
      </c>
      <c r="L469" s="10">
        <v>0</v>
      </c>
      <c r="M469" s="147">
        <f t="shared" si="47"/>
        <v>0</v>
      </c>
      <c r="N469" s="10">
        <f t="shared" si="50"/>
        <v>0</v>
      </c>
      <c r="O469" s="11"/>
    </row>
    <row r="470" spans="1:15">
      <c r="A470" s="9">
        <f t="shared" si="48"/>
        <v>465</v>
      </c>
      <c r="B470" s="14" t="s">
        <v>267</v>
      </c>
      <c r="C470" s="8"/>
      <c r="D470" s="8"/>
      <c r="E470" s="8"/>
      <c r="F470" s="8">
        <f t="shared" si="46"/>
        <v>0</v>
      </c>
      <c r="G470" s="8"/>
      <c r="H470" s="11">
        <v>0</v>
      </c>
      <c r="I470" s="18">
        <f t="shared" si="45"/>
        <v>0</v>
      </c>
      <c r="J470" s="10">
        <f t="shared" si="49"/>
        <v>0</v>
      </c>
      <c r="K470" s="10">
        <v>0</v>
      </c>
      <c r="L470" s="10">
        <v>0</v>
      </c>
      <c r="M470" s="147">
        <f t="shared" si="47"/>
        <v>0</v>
      </c>
      <c r="N470" s="10">
        <f t="shared" si="50"/>
        <v>0</v>
      </c>
      <c r="O470" s="11"/>
    </row>
    <row r="471" spans="1:15">
      <c r="A471" s="9">
        <f t="shared" si="48"/>
        <v>466</v>
      </c>
      <c r="B471" s="14" t="s">
        <v>268</v>
      </c>
      <c r="C471" s="8"/>
      <c r="D471" s="8"/>
      <c r="E471" s="8"/>
      <c r="F471" s="8">
        <f t="shared" si="46"/>
        <v>0</v>
      </c>
      <c r="G471" s="8"/>
      <c r="H471" s="11">
        <v>0</v>
      </c>
      <c r="I471" s="18">
        <f t="shared" si="45"/>
        <v>0</v>
      </c>
      <c r="J471" s="10">
        <f t="shared" si="49"/>
        <v>0</v>
      </c>
      <c r="K471" s="10">
        <v>0</v>
      </c>
      <c r="L471" s="10">
        <v>0</v>
      </c>
      <c r="M471" s="147">
        <f t="shared" si="47"/>
        <v>0</v>
      </c>
      <c r="N471" s="10">
        <f t="shared" si="50"/>
        <v>0</v>
      </c>
      <c r="O471" s="11"/>
    </row>
    <row r="472" spans="1:15">
      <c r="A472" s="9">
        <f t="shared" si="48"/>
        <v>467</v>
      </c>
      <c r="B472" s="14" t="s">
        <v>269</v>
      </c>
      <c r="C472" s="8"/>
      <c r="D472" s="8"/>
      <c r="E472" s="8"/>
      <c r="F472" s="8">
        <f t="shared" si="46"/>
        <v>0</v>
      </c>
      <c r="G472" s="8"/>
      <c r="H472" s="11">
        <v>0</v>
      </c>
      <c r="I472" s="18">
        <f t="shared" si="45"/>
        <v>0</v>
      </c>
      <c r="J472" s="10">
        <f t="shared" si="49"/>
        <v>0</v>
      </c>
      <c r="K472" s="10">
        <v>0</v>
      </c>
      <c r="L472" s="10">
        <v>0</v>
      </c>
      <c r="M472" s="147">
        <f t="shared" si="47"/>
        <v>0</v>
      </c>
      <c r="N472" s="10">
        <f t="shared" si="50"/>
        <v>0</v>
      </c>
      <c r="O472" s="11"/>
    </row>
    <row r="473" spans="1:15">
      <c r="A473" s="9">
        <f t="shared" si="48"/>
        <v>468</v>
      </c>
      <c r="B473" s="14" t="s">
        <v>270</v>
      </c>
      <c r="C473" s="8"/>
      <c r="D473" s="8"/>
      <c r="E473" s="8"/>
      <c r="F473" s="8">
        <f t="shared" si="46"/>
        <v>0</v>
      </c>
      <c r="G473" s="8"/>
      <c r="H473" s="11">
        <v>0</v>
      </c>
      <c r="I473" s="18">
        <f t="shared" si="45"/>
        <v>0</v>
      </c>
      <c r="J473" s="10">
        <f t="shared" si="49"/>
        <v>0</v>
      </c>
      <c r="K473" s="10">
        <v>0</v>
      </c>
      <c r="L473" s="10">
        <v>0</v>
      </c>
      <c r="M473" s="147">
        <f t="shared" si="47"/>
        <v>0</v>
      </c>
      <c r="N473" s="10">
        <f t="shared" si="50"/>
        <v>0</v>
      </c>
      <c r="O473" s="11"/>
    </row>
    <row r="474" spans="1:15">
      <c r="A474" s="9">
        <f t="shared" si="48"/>
        <v>469</v>
      </c>
      <c r="B474" s="14" t="s">
        <v>271</v>
      </c>
      <c r="C474" s="8"/>
      <c r="D474" s="8"/>
      <c r="E474" s="8"/>
      <c r="F474" s="8">
        <f t="shared" si="46"/>
        <v>0</v>
      </c>
      <c r="G474" s="8"/>
      <c r="H474" s="11">
        <v>0</v>
      </c>
      <c r="I474" s="18">
        <f t="shared" si="45"/>
        <v>0</v>
      </c>
      <c r="J474" s="10">
        <f t="shared" si="49"/>
        <v>0</v>
      </c>
      <c r="K474" s="10">
        <v>0</v>
      </c>
      <c r="L474" s="10">
        <v>0</v>
      </c>
      <c r="M474" s="147">
        <f t="shared" si="47"/>
        <v>0</v>
      </c>
      <c r="N474" s="10">
        <f t="shared" si="50"/>
        <v>0</v>
      </c>
      <c r="O474" s="11"/>
    </row>
    <row r="475" spans="1:15">
      <c r="A475" s="9">
        <f t="shared" si="48"/>
        <v>470</v>
      </c>
      <c r="B475" s="14" t="s">
        <v>272</v>
      </c>
      <c r="C475" s="8"/>
      <c r="D475" s="8"/>
      <c r="E475" s="8"/>
      <c r="F475" s="8">
        <f t="shared" si="46"/>
        <v>0</v>
      </c>
      <c r="G475" s="8"/>
      <c r="H475" s="11">
        <v>0</v>
      </c>
      <c r="I475" s="18">
        <f t="shared" si="45"/>
        <v>0</v>
      </c>
      <c r="J475" s="10">
        <f t="shared" si="49"/>
        <v>0</v>
      </c>
      <c r="K475" s="10">
        <v>0</v>
      </c>
      <c r="L475" s="10">
        <v>0</v>
      </c>
      <c r="M475" s="147">
        <f t="shared" si="47"/>
        <v>0</v>
      </c>
      <c r="N475" s="10">
        <f t="shared" si="50"/>
        <v>0</v>
      </c>
      <c r="O475" s="11"/>
    </row>
    <row r="476" spans="1:15">
      <c r="A476" s="9">
        <f t="shared" si="48"/>
        <v>471</v>
      </c>
      <c r="B476" s="14" t="s">
        <v>273</v>
      </c>
      <c r="C476" s="8"/>
      <c r="D476" s="8"/>
      <c r="E476" s="8"/>
      <c r="F476" s="8">
        <f t="shared" si="46"/>
        <v>0</v>
      </c>
      <c r="G476" s="8"/>
      <c r="H476" s="11">
        <v>0</v>
      </c>
      <c r="I476" s="18">
        <f t="shared" si="45"/>
        <v>0</v>
      </c>
      <c r="J476" s="10">
        <f t="shared" si="49"/>
        <v>0</v>
      </c>
      <c r="K476" s="10">
        <v>0</v>
      </c>
      <c r="L476" s="10">
        <v>0</v>
      </c>
      <c r="M476" s="147">
        <f t="shared" si="47"/>
        <v>0</v>
      </c>
      <c r="N476" s="10">
        <f t="shared" si="50"/>
        <v>0</v>
      </c>
      <c r="O476" s="11"/>
    </row>
    <row r="477" spans="1:15">
      <c r="A477" s="9">
        <f t="shared" si="48"/>
        <v>472</v>
      </c>
      <c r="B477" s="14" t="s">
        <v>274</v>
      </c>
      <c r="C477" s="8"/>
      <c r="D477" s="8"/>
      <c r="E477" s="8"/>
      <c r="F477" s="8">
        <f t="shared" si="46"/>
        <v>0</v>
      </c>
      <c r="G477" s="8"/>
      <c r="H477" s="11">
        <v>0</v>
      </c>
      <c r="I477" s="18">
        <f t="shared" si="45"/>
        <v>0</v>
      </c>
      <c r="J477" s="10">
        <f t="shared" si="49"/>
        <v>0</v>
      </c>
      <c r="K477" s="10">
        <v>0</v>
      </c>
      <c r="L477" s="10">
        <v>0</v>
      </c>
      <c r="M477" s="147">
        <f t="shared" si="47"/>
        <v>0</v>
      </c>
      <c r="N477" s="10">
        <f t="shared" si="50"/>
        <v>0</v>
      </c>
      <c r="O477" s="11"/>
    </row>
    <row r="478" spans="1:15">
      <c r="A478" s="9">
        <f t="shared" si="48"/>
        <v>473</v>
      </c>
      <c r="B478" s="14" t="s">
        <v>275</v>
      </c>
      <c r="C478" s="8"/>
      <c r="D478" s="8"/>
      <c r="E478" s="8"/>
      <c r="F478" s="8">
        <f t="shared" si="46"/>
        <v>0</v>
      </c>
      <c r="G478" s="8"/>
      <c r="H478" s="11">
        <v>0</v>
      </c>
      <c r="I478" s="18">
        <f t="shared" si="45"/>
        <v>0</v>
      </c>
      <c r="J478" s="10">
        <f t="shared" si="49"/>
        <v>0</v>
      </c>
      <c r="K478" s="10">
        <v>0</v>
      </c>
      <c r="L478" s="10">
        <v>0</v>
      </c>
      <c r="M478" s="147">
        <f t="shared" si="47"/>
        <v>0</v>
      </c>
      <c r="N478" s="10">
        <f t="shared" si="50"/>
        <v>0</v>
      </c>
      <c r="O478" s="11"/>
    </row>
    <row r="479" spans="1:15" s="25" customFormat="1">
      <c r="A479" s="12"/>
      <c r="B479" s="17" t="s">
        <v>293</v>
      </c>
      <c r="C479" s="13">
        <f t="shared" ref="C479:K479" si="51">SUM(C6:C478)</f>
        <v>50806.960000000006</v>
      </c>
      <c r="D479" s="13">
        <f t="shared" si="51"/>
        <v>429.2</v>
      </c>
      <c r="E479" s="13">
        <f t="shared" si="51"/>
        <v>1922.2000000000003</v>
      </c>
      <c r="F479" s="13">
        <f t="shared" si="51"/>
        <v>53158.36</v>
      </c>
      <c r="G479" s="13">
        <f t="shared" si="51"/>
        <v>714</v>
      </c>
      <c r="H479" s="13">
        <f t="shared" si="51"/>
        <v>0</v>
      </c>
      <c r="I479" s="13">
        <f t="shared" si="51"/>
        <v>0</v>
      </c>
      <c r="J479" s="13">
        <f t="shared" si="51"/>
        <v>0</v>
      </c>
      <c r="K479" s="13">
        <f t="shared" si="51"/>
        <v>0</v>
      </c>
      <c r="L479" s="13"/>
      <c r="M479" s="13">
        <f>SUM(M6:M478)</f>
        <v>0</v>
      </c>
      <c r="N479" s="15">
        <f t="shared" ref="N479:N538" si="52">I479+J479+K479+M479</f>
        <v>0</v>
      </c>
      <c r="O479" s="16">
        <f>N479/F479</f>
        <v>0</v>
      </c>
    </row>
    <row r="480" spans="1:15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11"/>
    </row>
    <row r="481" spans="1:15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53">C481+D481+E481</f>
        <v>2596.5</v>
      </c>
      <c r="G481" s="8">
        <v>60</v>
      </c>
      <c r="H481" s="11">
        <v>3.2228555257108528E-2</v>
      </c>
      <c r="I481" s="18">
        <f t="shared" ref="I481:I543" si="54">H481*$I$2</f>
        <v>73.130781590562677</v>
      </c>
      <c r="J481" s="10">
        <f t="shared" ref="J481:J538" si="55">I481*0.3677</f>
        <v>26.890188390849897</v>
      </c>
      <c r="K481" s="10">
        <v>28.249617825065908</v>
      </c>
      <c r="L481" s="10">
        <v>25.83279846633534</v>
      </c>
      <c r="M481" s="147">
        <f t="shared" ref="M481:M544" si="56">L481*$M$2</f>
        <v>25.83279846633534</v>
      </c>
      <c r="N481" s="10">
        <f t="shared" si="52"/>
        <v>154.10338627281382</v>
      </c>
      <c r="O481" s="11">
        <f t="shared" ref="O481:O538" si="57">N481/F481</f>
        <v>5.9350427988759412E-2</v>
      </c>
    </row>
    <row r="482" spans="1:15">
      <c r="A482" s="9">
        <f t="shared" ref="A482:A545" si="58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53"/>
        <v>2681.11</v>
      </c>
      <c r="G482" s="8">
        <v>43</v>
      </c>
      <c r="H482" s="11">
        <v>3.3278760556667147E-2</v>
      </c>
      <c r="I482" s="18">
        <f t="shared" si="54"/>
        <v>75.513833941950125</v>
      </c>
      <c r="J482" s="10">
        <f t="shared" si="55"/>
        <v>27.766436740455063</v>
      </c>
      <c r="K482" s="10">
        <v>29.170164778341022</v>
      </c>
      <c r="L482" s="10">
        <v>26.67459052419655</v>
      </c>
      <c r="M482" s="147">
        <f t="shared" si="56"/>
        <v>26.67459052419655</v>
      </c>
      <c r="N482" s="10">
        <f t="shared" si="52"/>
        <v>159.12502598494277</v>
      </c>
      <c r="O482" s="11">
        <f t="shared" si="57"/>
        <v>5.9350427988759419E-2</v>
      </c>
    </row>
    <row r="483" spans="1:15">
      <c r="A483" s="9">
        <f t="shared" si="58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53"/>
        <v>2592.2999999999997</v>
      </c>
      <c r="G483" s="8">
        <v>45</v>
      </c>
      <c r="H483" s="11">
        <v>3.2176423567495643E-2</v>
      </c>
      <c r="I483" s="18">
        <f t="shared" si="54"/>
        <v>73.01248800971139</v>
      </c>
      <c r="J483" s="10">
        <f t="shared" si="55"/>
        <v>26.84669184117088</v>
      </c>
      <c r="K483" s="10">
        <v>28.20392231385263</v>
      </c>
      <c r="L483" s="10">
        <v>25.791012310526131</v>
      </c>
      <c r="M483" s="147">
        <f t="shared" si="56"/>
        <v>25.791012310526131</v>
      </c>
      <c r="N483" s="10">
        <f t="shared" si="52"/>
        <v>153.85411447526104</v>
      </c>
      <c r="O483" s="11">
        <f t="shared" si="57"/>
        <v>5.9350427988759426E-2</v>
      </c>
    </row>
    <row r="484" spans="1:15">
      <c r="A484" s="9">
        <f t="shared" si="58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53"/>
        <v>2536.9</v>
      </c>
      <c r="G484" s="8">
        <v>58</v>
      </c>
      <c r="H484" s="11">
        <v>3.1488781756887595E-2</v>
      </c>
      <c r="I484" s="18">
        <f t="shared" si="54"/>
        <v>71.452139348006355</v>
      </c>
      <c r="J484" s="10">
        <f t="shared" si="55"/>
        <v>26.27295163826194</v>
      </c>
      <c r="K484" s="10">
        <v>27.601176761182252</v>
      </c>
      <c r="L484" s="10">
        <v>25.239833017233249</v>
      </c>
      <c r="M484" s="147">
        <f t="shared" si="56"/>
        <v>25.239833017233249</v>
      </c>
      <c r="N484" s="10">
        <f t="shared" si="52"/>
        <v>150.5661007646838</v>
      </c>
      <c r="O484" s="11">
        <f t="shared" si="57"/>
        <v>5.9350427988759426E-2</v>
      </c>
    </row>
    <row r="485" spans="1:15">
      <c r="A485" s="9">
        <f t="shared" si="58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53"/>
        <v>2589.6</v>
      </c>
      <c r="G485" s="8">
        <v>60</v>
      </c>
      <c r="H485" s="11">
        <v>3.2142910338458792E-2</v>
      </c>
      <c r="I485" s="18">
        <f t="shared" si="54"/>
        <v>72.936442136307008</v>
      </c>
      <c r="J485" s="10">
        <f t="shared" si="55"/>
        <v>26.81872977352009</v>
      </c>
      <c r="K485" s="10">
        <v>28.174546628072669</v>
      </c>
      <c r="L485" s="10">
        <v>25.764149781791645</v>
      </c>
      <c r="M485" s="147">
        <f t="shared" si="56"/>
        <v>25.764149781791645</v>
      </c>
      <c r="N485" s="10">
        <f t="shared" si="52"/>
        <v>153.6938683196914</v>
      </c>
      <c r="O485" s="11">
        <f t="shared" si="57"/>
        <v>5.9350427988759426E-2</v>
      </c>
    </row>
    <row r="486" spans="1:15">
      <c r="A486" s="9">
        <f t="shared" si="58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53"/>
        <v>3312.3</v>
      </c>
      <c r="G486" s="8">
        <v>64</v>
      </c>
      <c r="H486" s="11">
        <v>4.1113284643990215E-2</v>
      </c>
      <c r="I486" s="18">
        <f t="shared" si="54"/>
        <v>93.291387584217517</v>
      </c>
      <c r="J486" s="10">
        <f t="shared" si="55"/>
        <v>34.303243214716787</v>
      </c>
      <c r="K486" s="10">
        <v>36.037438521843178</v>
      </c>
      <c r="L486" s="10">
        <v>32.954353306390352</v>
      </c>
      <c r="M486" s="147">
        <f t="shared" si="56"/>
        <v>32.954353306390352</v>
      </c>
      <c r="N486" s="10">
        <f t="shared" si="52"/>
        <v>196.58642262716782</v>
      </c>
      <c r="O486" s="11">
        <f t="shared" si="57"/>
        <v>5.9350427988759412E-2</v>
      </c>
    </row>
    <row r="487" spans="1:15">
      <c r="A487" s="9">
        <f t="shared" si="58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53"/>
        <v>2597.8000000000002</v>
      </c>
      <c r="G487" s="8">
        <v>60</v>
      </c>
      <c r="H487" s="11">
        <v>3.2244691256274424E-2</v>
      </c>
      <c r="I487" s="18">
        <f t="shared" si="54"/>
        <v>73.167396270349983</v>
      </c>
      <c r="J487" s="10">
        <f t="shared" si="55"/>
        <v>26.903651608607692</v>
      </c>
      <c r="K487" s="10">
        <v>28.263761673774784</v>
      </c>
      <c r="L487" s="10">
        <v>25.845732276466762</v>
      </c>
      <c r="M487" s="147">
        <f t="shared" si="56"/>
        <v>25.845732276466762</v>
      </c>
      <c r="N487" s="10">
        <f t="shared" si="52"/>
        <v>154.18054182919923</v>
      </c>
      <c r="O487" s="11">
        <f t="shared" si="57"/>
        <v>5.9350427988759419E-2</v>
      </c>
    </row>
    <row r="488" spans="1:15">
      <c r="A488" s="9">
        <f t="shared" si="58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53"/>
        <v>3555.9</v>
      </c>
      <c r="G488" s="8">
        <v>80</v>
      </c>
      <c r="H488" s="11">
        <v>4.413692264153754E-2</v>
      </c>
      <c r="I488" s="18">
        <f t="shared" si="54"/>
        <v>100.15241527359208</v>
      </c>
      <c r="J488" s="10">
        <f t="shared" si="55"/>
        <v>36.826043096099809</v>
      </c>
      <c r="K488" s="10">
        <v>38.687778172213314</v>
      </c>
      <c r="L488" s="10">
        <v>35.377950343324414</v>
      </c>
      <c r="M488" s="147">
        <f t="shared" si="56"/>
        <v>35.377950343324414</v>
      </c>
      <c r="N488" s="10">
        <f t="shared" si="52"/>
        <v>211.04418688522964</v>
      </c>
      <c r="O488" s="11">
        <f t="shared" si="57"/>
        <v>5.9350427988759426E-2</v>
      </c>
    </row>
    <row r="489" spans="1:15">
      <c r="A489" s="9">
        <f t="shared" si="58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53"/>
        <v>3656</v>
      </c>
      <c r="G489" s="8">
        <v>80</v>
      </c>
      <c r="H489" s="11">
        <v>4.5379394577311299E-2</v>
      </c>
      <c r="I489" s="18">
        <f t="shared" si="54"/>
        <v>102.9717456172144</v>
      </c>
      <c r="J489" s="10">
        <f t="shared" si="55"/>
        <v>37.862710863449735</v>
      </c>
      <c r="K489" s="10">
        <v>39.776854522796448</v>
      </c>
      <c r="L489" s="10">
        <v>36.373853723443872</v>
      </c>
      <c r="M489" s="147">
        <f t="shared" si="56"/>
        <v>36.373853723443872</v>
      </c>
      <c r="N489" s="10">
        <f t="shared" si="52"/>
        <v>216.98516472690443</v>
      </c>
      <c r="O489" s="11">
        <f t="shared" si="57"/>
        <v>5.9350427988759419E-2</v>
      </c>
    </row>
    <row r="490" spans="1:15">
      <c r="A490" s="9">
        <f t="shared" si="58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53"/>
        <v>2610.1999999999998</v>
      </c>
      <c r="G490" s="8">
        <v>60</v>
      </c>
      <c r="H490" s="11">
        <v>3.2398603863702941E-2</v>
      </c>
      <c r="I490" s="18">
        <f t="shared" si="54"/>
        <v>73.516643985244258</v>
      </c>
      <c r="J490" s="10">
        <f t="shared" si="55"/>
        <v>27.032069993374314</v>
      </c>
      <c r="K490" s="10">
        <v>28.398672230690174</v>
      </c>
      <c r="L490" s="10">
        <v>25.969100926951089</v>
      </c>
      <c r="M490" s="147">
        <f t="shared" si="56"/>
        <v>25.969100926951089</v>
      </c>
      <c r="N490" s="10">
        <f t="shared" si="52"/>
        <v>154.91648713625983</v>
      </c>
      <c r="O490" s="11">
        <f t="shared" si="57"/>
        <v>5.9350427988759419E-2</v>
      </c>
    </row>
    <row r="491" spans="1:15">
      <c r="A491" s="9">
        <f t="shared" si="58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53"/>
        <v>3617.86</v>
      </c>
      <c r="G491" s="8">
        <v>80</v>
      </c>
      <c r="H491" s="11">
        <v>4.4905989186398099E-2</v>
      </c>
      <c r="I491" s="18">
        <f t="shared" si="54"/>
        <v>101.89752724253152</v>
      </c>
      <c r="J491" s="10">
        <f t="shared" si="55"/>
        <v>37.467720767078845</v>
      </c>
      <c r="K491" s="10">
        <v>39.361895761445389</v>
      </c>
      <c r="L491" s="10">
        <v>35.994395632357396</v>
      </c>
      <c r="M491" s="147">
        <f t="shared" si="56"/>
        <v>35.994395632357396</v>
      </c>
      <c r="N491" s="10">
        <f t="shared" si="52"/>
        <v>214.72153940341315</v>
      </c>
      <c r="O491" s="11">
        <f t="shared" si="57"/>
        <v>5.9350427988759419E-2</v>
      </c>
    </row>
    <row r="492" spans="1:15">
      <c r="A492" s="9">
        <f t="shared" si="58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53"/>
        <v>2642.1</v>
      </c>
      <c r="G492" s="8">
        <v>60</v>
      </c>
      <c r="H492" s="11">
        <v>3.2794556458619853E-2</v>
      </c>
      <c r="I492" s="18">
        <f t="shared" si="54"/>
        <v>74.415111896948076</v>
      </c>
      <c r="J492" s="10">
        <f t="shared" si="55"/>
        <v>27.36243664450781</v>
      </c>
      <c r="K492" s="10">
        <v>28.745740518238645</v>
      </c>
      <c r="L492" s="10">
        <v>26.28647672940674</v>
      </c>
      <c r="M492" s="147">
        <f t="shared" si="56"/>
        <v>26.28647672940674</v>
      </c>
      <c r="N492" s="10">
        <f t="shared" si="52"/>
        <v>156.80976578910125</v>
      </c>
      <c r="O492" s="11">
        <f t="shared" si="57"/>
        <v>5.9350427988759419E-2</v>
      </c>
    </row>
    <row r="493" spans="1:15">
      <c r="A493" s="9">
        <f t="shared" si="58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53"/>
        <v>3623.6</v>
      </c>
      <c r="G493" s="8">
        <v>80</v>
      </c>
      <c r="H493" s="11">
        <v>4.497723582886904E-2</v>
      </c>
      <c r="I493" s="18">
        <f t="shared" si="54"/>
        <v>102.05919513636161</v>
      </c>
      <c r="J493" s="10">
        <f t="shared" si="55"/>
        <v>37.527166051640165</v>
      </c>
      <c r="K493" s="10">
        <v>39.424346293436869</v>
      </c>
      <c r="L493" s="10">
        <v>36.051503378629974</v>
      </c>
      <c r="M493" s="147">
        <f t="shared" si="56"/>
        <v>36.051503378629974</v>
      </c>
      <c r="N493" s="10">
        <f t="shared" si="52"/>
        <v>215.06221086006863</v>
      </c>
      <c r="O493" s="11">
        <f t="shared" si="57"/>
        <v>5.9350427988759419E-2</v>
      </c>
    </row>
    <row r="494" spans="1:15">
      <c r="A494" s="9">
        <f t="shared" si="58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53"/>
        <v>3546</v>
      </c>
      <c r="G494" s="8">
        <v>80</v>
      </c>
      <c r="H494" s="11">
        <v>4.4014040801735738E-2</v>
      </c>
      <c r="I494" s="18">
        <f t="shared" si="54"/>
        <v>99.87358040444262</v>
      </c>
      <c r="J494" s="10">
        <f t="shared" si="55"/>
        <v>36.723515514713554</v>
      </c>
      <c r="K494" s="10">
        <v>38.580067324353443</v>
      </c>
      <c r="L494" s="10">
        <v>35.279454404631281</v>
      </c>
      <c r="M494" s="147">
        <f t="shared" si="56"/>
        <v>35.279454404631281</v>
      </c>
      <c r="N494" s="10">
        <f t="shared" si="52"/>
        <v>210.45661764814091</v>
      </c>
      <c r="O494" s="11">
        <f t="shared" si="57"/>
        <v>5.9350427988759419E-2</v>
      </c>
    </row>
    <row r="495" spans="1:15">
      <c r="A495" s="9">
        <f t="shared" si="58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53"/>
        <v>3601.2000000000003</v>
      </c>
      <c r="G495" s="8">
        <v>79</v>
      </c>
      <c r="H495" s="11">
        <v>4.4699200150933656E-2</v>
      </c>
      <c r="I495" s="18">
        <f t="shared" si="54"/>
        <v>101.42829603848809</v>
      </c>
      <c r="J495" s="10">
        <f t="shared" si="55"/>
        <v>37.295184453352071</v>
      </c>
      <c r="K495" s="10">
        <v>39.180636900299383</v>
      </c>
      <c r="L495" s="10">
        <v>35.82864388098087</v>
      </c>
      <c r="M495" s="147">
        <f t="shared" si="56"/>
        <v>35.82864388098087</v>
      </c>
      <c r="N495" s="10">
        <f t="shared" si="52"/>
        <v>213.73276127312042</v>
      </c>
      <c r="O495" s="11">
        <f t="shared" si="57"/>
        <v>5.9350427988759412E-2</v>
      </c>
    </row>
    <row r="496" spans="1:15">
      <c r="A496" s="9">
        <f t="shared" si="58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53"/>
        <v>3591.7</v>
      </c>
      <c r="G496" s="8">
        <v>80</v>
      </c>
      <c r="H496" s="11">
        <v>4.4581283233952128E-2</v>
      </c>
      <c r="I496" s="18">
        <f t="shared" si="54"/>
        <v>101.16072722465779</v>
      </c>
      <c r="J496" s="10">
        <f t="shared" si="55"/>
        <v>37.19679940050667</v>
      </c>
      <c r="K496" s="10">
        <v>39.077278005888395</v>
      </c>
      <c r="L496" s="10">
        <v>35.734127576174323</v>
      </c>
      <c r="M496" s="147">
        <f t="shared" si="56"/>
        <v>35.734127576174323</v>
      </c>
      <c r="N496" s="10">
        <f t="shared" si="52"/>
        <v>213.16893220722719</v>
      </c>
      <c r="O496" s="11">
        <f t="shared" si="57"/>
        <v>5.9350427988759419E-2</v>
      </c>
    </row>
    <row r="497" spans="1:15">
      <c r="A497" s="9">
        <f t="shared" si="58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53"/>
        <v>3629.3</v>
      </c>
      <c r="G497" s="8">
        <v>79</v>
      </c>
      <c r="H497" s="11">
        <v>4.5047985979057958E-2</v>
      </c>
      <c r="I497" s="18">
        <f t="shared" si="54"/>
        <v>102.21973642465979</v>
      </c>
      <c r="J497" s="10">
        <f t="shared" si="55"/>
        <v>37.586197083347407</v>
      </c>
      <c r="K497" s="10">
        <v>39.486361630083458</v>
      </c>
      <c r="L497" s="10">
        <v>36.108213161513902</v>
      </c>
      <c r="M497" s="147">
        <f t="shared" si="56"/>
        <v>36.108213161513902</v>
      </c>
      <c r="N497" s="10">
        <f t="shared" si="52"/>
        <v>215.40050829960455</v>
      </c>
      <c r="O497" s="11">
        <f t="shared" si="57"/>
        <v>5.9350427988759412E-2</v>
      </c>
    </row>
    <row r="498" spans="1:15">
      <c r="A498" s="9">
        <f t="shared" si="58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53"/>
        <v>3581.9</v>
      </c>
      <c r="G498" s="8">
        <v>80</v>
      </c>
      <c r="H498" s="11">
        <v>4.4459642624855397E-2</v>
      </c>
      <c r="I498" s="18">
        <f t="shared" si="54"/>
        <v>100.88470886933813</v>
      </c>
      <c r="J498" s="10">
        <f t="shared" si="55"/>
        <v>37.095307451255628</v>
      </c>
      <c r="K498" s="10">
        <v>38.970655146390747</v>
      </c>
      <c r="L498" s="10">
        <v>35.636626545952844</v>
      </c>
      <c r="M498" s="147">
        <f t="shared" si="56"/>
        <v>35.636626545952844</v>
      </c>
      <c r="N498" s="10">
        <f t="shared" si="52"/>
        <v>212.58729801293737</v>
      </c>
      <c r="O498" s="11">
        <f t="shared" si="57"/>
        <v>5.9350427988759419E-2</v>
      </c>
    </row>
    <row r="499" spans="1:15">
      <c r="A499" s="9">
        <f t="shared" si="58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53"/>
        <v>2962.6</v>
      </c>
      <c r="G499" s="8">
        <v>64</v>
      </c>
      <c r="H499" s="11">
        <v>3.6772700868365003E-2</v>
      </c>
      <c r="I499" s="18">
        <f t="shared" si="54"/>
        <v>83.442038721433079</v>
      </c>
      <c r="J499" s="10">
        <f t="shared" si="55"/>
        <v>30.681637637870946</v>
      </c>
      <c r="K499" s="10">
        <v>32.23274321915666</v>
      </c>
      <c r="L499" s="10">
        <v>29.475158381037968</v>
      </c>
      <c r="M499" s="147">
        <f t="shared" si="56"/>
        <v>29.475158381037968</v>
      </c>
      <c r="N499" s="10">
        <f t="shared" si="52"/>
        <v>175.83157795949867</v>
      </c>
      <c r="O499" s="11">
        <f t="shared" si="57"/>
        <v>5.9350427988759426E-2</v>
      </c>
    </row>
    <row r="500" spans="1:15">
      <c r="A500" s="9">
        <f t="shared" si="58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53"/>
        <v>3131.5</v>
      </c>
      <c r="G500" s="8">
        <v>78</v>
      </c>
      <c r="H500" s="11">
        <v>3.8869139529226021E-2</v>
      </c>
      <c r="I500" s="18">
        <f t="shared" si="54"/>
        <v>88.199130579952651</v>
      </c>
      <c r="J500" s="10">
        <f t="shared" si="55"/>
        <v>32.430820314248592</v>
      </c>
      <c r="K500" s="10">
        <v>34.070355562947775</v>
      </c>
      <c r="L500" s="10">
        <v>31.155558789651117</v>
      </c>
      <c r="M500" s="147">
        <f t="shared" si="56"/>
        <v>31.155558789651117</v>
      </c>
      <c r="N500" s="10">
        <f t="shared" si="52"/>
        <v>185.85586524680014</v>
      </c>
      <c r="O500" s="11">
        <f t="shared" si="57"/>
        <v>5.9350427988759426E-2</v>
      </c>
    </row>
    <row r="501" spans="1:15">
      <c r="A501" s="9">
        <f t="shared" si="58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53"/>
        <v>2797.7</v>
      </c>
      <c r="G501" s="8">
        <v>60</v>
      </c>
      <c r="H501" s="11">
        <v>3.4725911435706733E-2</v>
      </c>
      <c r="I501" s="18">
        <f t="shared" si="54"/>
        <v>78.797607416105222</v>
      </c>
      <c r="J501" s="10">
        <f t="shared" si="55"/>
        <v>28.973880246901892</v>
      </c>
      <c r="K501" s="10">
        <v>30.438650409854379</v>
      </c>
      <c r="L501" s="10">
        <v>27.834554311290731</v>
      </c>
      <c r="M501" s="147">
        <f t="shared" si="56"/>
        <v>27.834554311290731</v>
      </c>
      <c r="N501" s="10">
        <f t="shared" si="52"/>
        <v>166.04469238415223</v>
      </c>
      <c r="O501" s="11">
        <f t="shared" si="57"/>
        <v>5.9350427988759426E-2</v>
      </c>
    </row>
    <row r="502" spans="1:15">
      <c r="A502" s="9">
        <f t="shared" si="58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53"/>
        <v>2617</v>
      </c>
      <c r="G502" s="8">
        <v>60</v>
      </c>
      <c r="H502" s="11">
        <v>3.2483007551647611E-2</v>
      </c>
      <c r="I502" s="18">
        <f t="shared" si="54"/>
        <v>73.708166925670142</v>
      </c>
      <c r="J502" s="10">
        <f t="shared" si="55"/>
        <v>27.102492978568915</v>
      </c>
      <c r="K502" s="10">
        <v>28.472655439321194</v>
      </c>
      <c r="L502" s="10">
        <v>26.036754703023142</v>
      </c>
      <c r="M502" s="147">
        <f t="shared" si="56"/>
        <v>26.036754703023142</v>
      </c>
      <c r="N502" s="10">
        <f t="shared" si="52"/>
        <v>155.3200700465834</v>
      </c>
      <c r="O502" s="11">
        <f t="shared" si="57"/>
        <v>5.9350427988759419E-2</v>
      </c>
    </row>
    <row r="503" spans="1:15">
      <c r="A503" s="9">
        <f t="shared" si="58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53"/>
        <v>3127.7</v>
      </c>
      <c r="G503" s="8">
        <v>80</v>
      </c>
      <c r="H503" s="11">
        <v>3.8821972762433404E-2</v>
      </c>
      <c r="I503" s="18">
        <f t="shared" si="54"/>
        <v>88.092103054420519</v>
      </c>
      <c r="J503" s="10">
        <f t="shared" si="55"/>
        <v>32.391466293110426</v>
      </c>
      <c r="K503" s="10">
        <v>34.029012005183375</v>
      </c>
      <c r="L503" s="10">
        <v>31.117752267728495</v>
      </c>
      <c r="M503" s="147">
        <f t="shared" si="56"/>
        <v>31.117752267728495</v>
      </c>
      <c r="N503" s="10">
        <f t="shared" si="52"/>
        <v>185.63033362044283</v>
      </c>
      <c r="O503" s="11">
        <f t="shared" si="57"/>
        <v>5.9350427988759419E-2</v>
      </c>
    </row>
    <row r="504" spans="1:15">
      <c r="A504" s="9">
        <f t="shared" si="58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53"/>
        <v>6480.4</v>
      </c>
      <c r="G504" s="8">
        <v>120</v>
      </c>
      <c r="H504" s="11">
        <v>8.0436714611271373E-2</v>
      </c>
      <c r="I504" s="18">
        <f t="shared" si="54"/>
        <v>182.52136222587421</v>
      </c>
      <c r="J504" s="10">
        <f t="shared" si="55"/>
        <v>67.113104890453954</v>
      </c>
      <c r="K504" s="10">
        <v>70.505997825363806</v>
      </c>
      <c r="L504" s="10">
        <v>64.474048596664559</v>
      </c>
      <c r="M504" s="147">
        <f t="shared" si="56"/>
        <v>64.474048596664559</v>
      </c>
      <c r="N504" s="10">
        <f t="shared" si="52"/>
        <v>384.6145135383565</v>
      </c>
      <c r="O504" s="11">
        <f t="shared" si="57"/>
        <v>5.9350427988759419E-2</v>
      </c>
    </row>
    <row r="505" spans="1:15">
      <c r="A505" s="9">
        <f t="shared" si="58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53"/>
        <v>1923</v>
      </c>
      <c r="G505" s="8">
        <v>36</v>
      </c>
      <c r="H505" s="11">
        <v>2.3868866458470903E-2</v>
      </c>
      <c r="I505" s="18">
        <f t="shared" si="54"/>
        <v>54.161560946910079</v>
      </c>
      <c r="J505" s="10">
        <f t="shared" si="55"/>
        <v>19.915205960178838</v>
      </c>
      <c r="K505" s="10">
        <v>20.922016205508083</v>
      </c>
      <c r="L505" s="10">
        <v>19.13208990978735</v>
      </c>
      <c r="M505" s="147">
        <f t="shared" si="56"/>
        <v>19.13208990978735</v>
      </c>
      <c r="N505" s="10">
        <f t="shared" si="52"/>
        <v>114.13087302238435</v>
      </c>
      <c r="O505" s="11">
        <f t="shared" si="57"/>
        <v>5.9350427988759412E-2</v>
      </c>
    </row>
    <row r="506" spans="1:15">
      <c r="A506" s="9">
        <f t="shared" si="58"/>
        <v>26</v>
      </c>
      <c r="B506" s="14" t="s">
        <v>602</v>
      </c>
      <c r="C506" s="8"/>
      <c r="D506" s="8"/>
      <c r="E506" s="8"/>
      <c r="F506" s="8">
        <f t="shared" si="53"/>
        <v>0</v>
      </c>
      <c r="G506" s="8"/>
      <c r="H506" s="11">
        <v>0</v>
      </c>
      <c r="I506" s="18">
        <f t="shared" si="54"/>
        <v>0</v>
      </c>
      <c r="J506" s="10">
        <f t="shared" si="55"/>
        <v>0</v>
      </c>
      <c r="K506" s="10">
        <v>0</v>
      </c>
      <c r="L506" s="10">
        <v>0</v>
      </c>
      <c r="M506" s="147">
        <f t="shared" si="56"/>
        <v>0</v>
      </c>
      <c r="N506" s="10">
        <f t="shared" si="52"/>
        <v>0</v>
      </c>
      <c r="O506" s="11"/>
    </row>
    <row r="507" spans="1:15">
      <c r="A507" s="9">
        <f t="shared" si="58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53"/>
        <v>3576.1</v>
      </c>
      <c r="G507" s="8">
        <v>80</v>
      </c>
      <c r="H507" s="11">
        <v>4.4387651243961414E-2</v>
      </c>
      <c r="I507" s="18">
        <f t="shared" si="54"/>
        <v>100.72135106721016</v>
      </c>
      <c r="J507" s="10">
        <f t="shared" si="55"/>
        <v>37.03524078741318</v>
      </c>
      <c r="K507" s="10">
        <v>38.907551821381936</v>
      </c>
      <c r="L507" s="10">
        <v>35.578921854597269</v>
      </c>
      <c r="M507" s="147">
        <f t="shared" si="56"/>
        <v>35.578921854597269</v>
      </c>
      <c r="N507" s="10">
        <f t="shared" si="52"/>
        <v>212.24306553060254</v>
      </c>
      <c r="O507" s="11">
        <f t="shared" si="57"/>
        <v>5.9350427988759412E-2</v>
      </c>
    </row>
    <row r="508" spans="1:15">
      <c r="A508" s="9">
        <f t="shared" si="58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53"/>
        <v>1071.5</v>
      </c>
      <c r="G508" s="8">
        <v>20</v>
      </c>
      <c r="H508" s="11">
        <v>1.3299787004811011E-2</v>
      </c>
      <c r="I508" s="18">
        <f t="shared" si="54"/>
        <v>30.178945686226811</v>
      </c>
      <c r="J508" s="10">
        <f t="shared" si="55"/>
        <v>11.096798328825599</v>
      </c>
      <c r="K508" s="10">
        <v>11.657795301197043</v>
      </c>
      <c r="L508" s="10">
        <v>10.660444273706265</v>
      </c>
      <c r="M508" s="147">
        <f t="shared" si="56"/>
        <v>10.660444273706265</v>
      </c>
      <c r="N508" s="10">
        <f t="shared" si="52"/>
        <v>63.593983589955712</v>
      </c>
      <c r="O508" s="11">
        <f t="shared" si="57"/>
        <v>5.9350427988759412E-2</v>
      </c>
    </row>
    <row r="509" spans="1:15">
      <c r="A509" s="9">
        <f t="shared" si="58"/>
        <v>29</v>
      </c>
      <c r="B509" s="14" t="s">
        <v>605</v>
      </c>
      <c r="C509" s="8"/>
      <c r="D509" s="8"/>
      <c r="E509" s="8"/>
      <c r="F509" s="8">
        <f t="shared" si="53"/>
        <v>0</v>
      </c>
      <c r="G509" s="8"/>
      <c r="H509" s="11">
        <v>0</v>
      </c>
      <c r="I509" s="18">
        <f t="shared" si="54"/>
        <v>0</v>
      </c>
      <c r="J509" s="10">
        <f t="shared" si="55"/>
        <v>0</v>
      </c>
      <c r="K509" s="10">
        <v>0</v>
      </c>
      <c r="L509" s="10">
        <v>0</v>
      </c>
      <c r="M509" s="147">
        <f t="shared" si="56"/>
        <v>0</v>
      </c>
      <c r="N509" s="10">
        <f t="shared" si="52"/>
        <v>0</v>
      </c>
      <c r="O509" s="11"/>
    </row>
    <row r="510" spans="1:15">
      <c r="A510" s="9">
        <f t="shared" si="58"/>
        <v>30</v>
      </c>
      <c r="B510" s="14" t="s">
        <v>606</v>
      </c>
      <c r="C510" s="8"/>
      <c r="D510" s="8"/>
      <c r="E510" s="8"/>
      <c r="F510" s="8">
        <f t="shared" si="53"/>
        <v>0</v>
      </c>
      <c r="G510" s="8"/>
      <c r="H510" s="11">
        <v>0</v>
      </c>
      <c r="I510" s="18">
        <f t="shared" si="54"/>
        <v>0</v>
      </c>
      <c r="J510" s="10">
        <f t="shared" si="55"/>
        <v>0</v>
      </c>
      <c r="K510" s="10">
        <v>0</v>
      </c>
      <c r="L510" s="10">
        <v>0</v>
      </c>
      <c r="M510" s="147">
        <f t="shared" si="56"/>
        <v>0</v>
      </c>
      <c r="N510" s="10">
        <f t="shared" si="52"/>
        <v>0</v>
      </c>
      <c r="O510" s="11"/>
    </row>
    <row r="511" spans="1:15">
      <c r="A511" s="9">
        <f t="shared" si="58"/>
        <v>31</v>
      </c>
      <c r="B511" s="14" t="s">
        <v>607</v>
      </c>
      <c r="C511" s="8"/>
      <c r="D511" s="8"/>
      <c r="E511" s="8"/>
      <c r="F511" s="8">
        <f t="shared" si="53"/>
        <v>0</v>
      </c>
      <c r="G511" s="8"/>
      <c r="H511" s="11">
        <v>0</v>
      </c>
      <c r="I511" s="18">
        <f t="shared" si="54"/>
        <v>0</v>
      </c>
      <c r="J511" s="10">
        <f t="shared" si="55"/>
        <v>0</v>
      </c>
      <c r="K511" s="10">
        <v>0</v>
      </c>
      <c r="L511" s="10">
        <v>0</v>
      </c>
      <c r="M511" s="147">
        <f t="shared" si="56"/>
        <v>0</v>
      </c>
      <c r="N511" s="10">
        <f t="shared" si="52"/>
        <v>0</v>
      </c>
      <c r="O511" s="11"/>
    </row>
    <row r="512" spans="1:15">
      <c r="A512" s="9">
        <f t="shared" si="58"/>
        <v>32</v>
      </c>
      <c r="B512" s="14" t="s">
        <v>608</v>
      </c>
      <c r="C512" s="8"/>
      <c r="D512" s="8"/>
      <c r="E512" s="8"/>
      <c r="F512" s="8">
        <f t="shared" si="53"/>
        <v>0</v>
      </c>
      <c r="G512" s="8"/>
      <c r="H512" s="11">
        <v>0</v>
      </c>
      <c r="I512" s="18">
        <f t="shared" si="54"/>
        <v>0</v>
      </c>
      <c r="J512" s="10">
        <f t="shared" si="55"/>
        <v>0</v>
      </c>
      <c r="K512" s="10">
        <v>0</v>
      </c>
      <c r="L512" s="10">
        <v>0</v>
      </c>
      <c r="M512" s="147">
        <f t="shared" si="56"/>
        <v>0</v>
      </c>
      <c r="N512" s="10">
        <f t="shared" si="52"/>
        <v>0</v>
      </c>
      <c r="O512" s="11"/>
    </row>
    <row r="513" spans="1:15">
      <c r="A513" s="9">
        <f t="shared" si="58"/>
        <v>33</v>
      </c>
      <c r="B513" s="14" t="s">
        <v>609</v>
      </c>
      <c r="C513" s="8"/>
      <c r="D513" s="8"/>
      <c r="E513" s="8"/>
      <c r="F513" s="8">
        <f t="shared" si="53"/>
        <v>0</v>
      </c>
      <c r="G513" s="8"/>
      <c r="H513" s="11">
        <v>0</v>
      </c>
      <c r="I513" s="18">
        <f t="shared" si="54"/>
        <v>0</v>
      </c>
      <c r="J513" s="10">
        <f t="shared" si="55"/>
        <v>0</v>
      </c>
      <c r="K513" s="10">
        <v>0</v>
      </c>
      <c r="L513" s="10">
        <v>0</v>
      </c>
      <c r="M513" s="147">
        <f t="shared" si="56"/>
        <v>0</v>
      </c>
      <c r="N513" s="10">
        <f t="shared" si="52"/>
        <v>0</v>
      </c>
      <c r="O513" s="11"/>
    </row>
    <row r="514" spans="1:15">
      <c r="A514" s="9">
        <f t="shared" si="58"/>
        <v>34</v>
      </c>
      <c r="B514" s="14" t="s">
        <v>610</v>
      </c>
      <c r="C514" s="8"/>
      <c r="D514" s="8"/>
      <c r="E514" s="8"/>
      <c r="F514" s="8">
        <f t="shared" si="53"/>
        <v>0</v>
      </c>
      <c r="G514" s="8"/>
      <c r="H514" s="11">
        <v>0</v>
      </c>
      <c r="I514" s="18">
        <f t="shared" si="54"/>
        <v>0</v>
      </c>
      <c r="J514" s="10">
        <f t="shared" si="55"/>
        <v>0</v>
      </c>
      <c r="K514" s="10">
        <v>0</v>
      </c>
      <c r="L514" s="10">
        <v>0</v>
      </c>
      <c r="M514" s="147">
        <f t="shared" si="56"/>
        <v>0</v>
      </c>
      <c r="N514" s="10">
        <f t="shared" si="52"/>
        <v>0</v>
      </c>
      <c r="O514" s="11"/>
    </row>
    <row r="515" spans="1:15">
      <c r="A515" s="9">
        <f t="shared" si="58"/>
        <v>35</v>
      </c>
      <c r="B515" s="14" t="s">
        <v>611</v>
      </c>
      <c r="C515" s="8"/>
      <c r="D515" s="8"/>
      <c r="E515" s="8"/>
      <c r="F515" s="8">
        <f t="shared" si="53"/>
        <v>0</v>
      </c>
      <c r="G515" s="8"/>
      <c r="H515" s="11">
        <v>0</v>
      </c>
      <c r="I515" s="18">
        <f t="shared" si="54"/>
        <v>0</v>
      </c>
      <c r="J515" s="10">
        <f t="shared" si="55"/>
        <v>0</v>
      </c>
      <c r="K515" s="10">
        <v>0</v>
      </c>
      <c r="L515" s="10">
        <v>0</v>
      </c>
      <c r="M515" s="147">
        <f t="shared" si="56"/>
        <v>0</v>
      </c>
      <c r="N515" s="10">
        <f t="shared" si="52"/>
        <v>0</v>
      </c>
      <c r="O515" s="11"/>
    </row>
    <row r="516" spans="1:15">
      <c r="A516" s="9">
        <f t="shared" si="58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53"/>
        <v>2432.9</v>
      </c>
      <c r="G516" s="8">
        <v>57</v>
      </c>
      <c r="H516" s="11">
        <v>3.0197901823616154E-2</v>
      </c>
      <c r="I516" s="18">
        <f t="shared" si="54"/>
        <v>68.522964965022126</v>
      </c>
      <c r="J516" s="10">
        <f t="shared" si="55"/>
        <v>25.195894217638639</v>
      </c>
      <c r="K516" s="10">
        <v>26.469668864472503</v>
      </c>
      <c r="L516" s="10">
        <v>24.205128206719525</v>
      </c>
      <c r="M516" s="147">
        <f t="shared" si="56"/>
        <v>24.205128206719525</v>
      </c>
      <c r="N516" s="10">
        <f t="shared" si="52"/>
        <v>144.39365625385281</v>
      </c>
      <c r="O516" s="11">
        <f t="shared" si="57"/>
        <v>5.9350427988759426E-2</v>
      </c>
    </row>
    <row r="517" spans="1:15">
      <c r="A517" s="9">
        <f t="shared" si="58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53"/>
        <v>2587.4</v>
      </c>
      <c r="G517" s="8">
        <v>60</v>
      </c>
      <c r="H517" s="11">
        <v>3.2115603262947282E-2</v>
      </c>
      <c r="I517" s="18">
        <f t="shared" si="54"/>
        <v>72.874478832051565</v>
      </c>
      <c r="J517" s="10">
        <f t="shared" si="55"/>
        <v>26.795945866545363</v>
      </c>
      <c r="K517" s="10">
        <v>28.150610884103809</v>
      </c>
      <c r="L517" s="10">
        <v>25.742261795415391</v>
      </c>
      <c r="M517" s="147">
        <f t="shared" si="56"/>
        <v>25.742261795415391</v>
      </c>
      <c r="N517" s="10">
        <f t="shared" si="52"/>
        <v>153.56329737811615</v>
      </c>
      <c r="O517" s="11">
        <f t="shared" si="57"/>
        <v>5.9350427988759426E-2</v>
      </c>
    </row>
    <row r="518" spans="1:15">
      <c r="A518" s="9">
        <f t="shared" si="58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53"/>
        <v>2744.2</v>
      </c>
      <c r="G518" s="8">
        <v>60</v>
      </c>
      <c r="H518" s="11">
        <v>3.4061853008494986E-2</v>
      </c>
      <c r="I518" s="18">
        <f t="shared" si="54"/>
        <v>77.290772517166232</v>
      </c>
      <c r="J518" s="10">
        <f t="shared" si="55"/>
        <v>28.419817054562024</v>
      </c>
      <c r="K518" s="10">
        <v>29.856576636066194</v>
      </c>
      <c r="L518" s="10">
        <v>27.302278278959154</v>
      </c>
      <c r="M518" s="147">
        <f t="shared" si="56"/>
        <v>27.302278278959154</v>
      </c>
      <c r="N518" s="10">
        <f t="shared" si="52"/>
        <v>162.86944448675362</v>
      </c>
      <c r="O518" s="11">
        <f t="shared" si="57"/>
        <v>5.9350427988759433E-2</v>
      </c>
    </row>
    <row r="519" spans="1:15">
      <c r="A519" s="9">
        <f t="shared" si="58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53"/>
        <v>3583.6</v>
      </c>
      <c r="G519" s="8">
        <v>80</v>
      </c>
      <c r="H519" s="11">
        <v>4.4480743546841568E-2</v>
      </c>
      <c r="I519" s="18">
        <f t="shared" si="54"/>
        <v>100.93258960444462</v>
      </c>
      <c r="J519" s="10">
        <f t="shared" si="55"/>
        <v>37.112913197554285</v>
      </c>
      <c r="K519" s="10">
        <v>38.989150948548506</v>
      </c>
      <c r="L519" s="10">
        <v>35.653539989970859</v>
      </c>
      <c r="M519" s="147">
        <f t="shared" si="56"/>
        <v>35.653539989970859</v>
      </c>
      <c r="N519" s="10">
        <f t="shared" si="52"/>
        <v>212.68819374051827</v>
      </c>
      <c r="O519" s="11">
        <f t="shared" si="57"/>
        <v>5.9350427988759426E-2</v>
      </c>
    </row>
    <row r="520" spans="1:15">
      <c r="A520" s="9">
        <f t="shared" si="58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53"/>
        <v>3561.7</v>
      </c>
      <c r="G520" s="8">
        <v>80</v>
      </c>
      <c r="H520" s="11">
        <v>4.4208914022431524E-2</v>
      </c>
      <c r="I520" s="18">
        <f t="shared" si="54"/>
        <v>100.31577307572005</v>
      </c>
      <c r="J520" s="10">
        <f t="shared" si="55"/>
        <v>36.886109759942265</v>
      </c>
      <c r="K520" s="10">
        <v>38.750881497222124</v>
      </c>
      <c r="L520" s="10">
        <v>35.435655034679989</v>
      </c>
      <c r="M520" s="147">
        <f t="shared" si="56"/>
        <v>35.435655034679989</v>
      </c>
      <c r="N520" s="10">
        <f t="shared" si="52"/>
        <v>211.38841936756444</v>
      </c>
      <c r="O520" s="11">
        <f t="shared" si="57"/>
        <v>5.9350427988759426E-2</v>
      </c>
    </row>
    <row r="521" spans="1:15">
      <c r="A521" s="9">
        <f t="shared" si="58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53"/>
        <v>3555.5</v>
      </c>
      <c r="G521" s="8">
        <v>80</v>
      </c>
      <c r="H521" s="11">
        <v>4.4131957718717266E-2</v>
      </c>
      <c r="I521" s="18">
        <f t="shared" si="54"/>
        <v>100.14114921827291</v>
      </c>
      <c r="J521" s="10">
        <f t="shared" si="55"/>
        <v>36.821900567558956</v>
      </c>
      <c r="K521" s="10">
        <v>38.683426218764431</v>
      </c>
      <c r="L521" s="10">
        <v>35.37397070943782</v>
      </c>
      <c r="M521" s="147">
        <f t="shared" si="56"/>
        <v>35.37397070943782</v>
      </c>
      <c r="N521" s="10">
        <f t="shared" si="52"/>
        <v>211.02044671403411</v>
      </c>
      <c r="O521" s="11">
        <f t="shared" si="57"/>
        <v>5.9350427988759419E-2</v>
      </c>
    </row>
    <row r="522" spans="1:15">
      <c r="A522" s="9">
        <f t="shared" si="58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53"/>
        <v>3553.2999999999997</v>
      </c>
      <c r="G522" s="8">
        <v>79</v>
      </c>
      <c r="H522" s="11">
        <v>4.4104650643205748E-2</v>
      </c>
      <c r="I522" s="18">
        <f t="shared" si="54"/>
        <v>100.07918591401746</v>
      </c>
      <c r="J522" s="10">
        <f t="shared" si="55"/>
        <v>36.799116660584225</v>
      </c>
      <c r="K522" s="10">
        <v>38.659490474795568</v>
      </c>
      <c r="L522" s="10">
        <v>35.352082723061564</v>
      </c>
      <c r="M522" s="147">
        <f t="shared" si="56"/>
        <v>35.352082723061564</v>
      </c>
      <c r="N522" s="10">
        <f t="shared" si="52"/>
        <v>210.88987577245882</v>
      </c>
      <c r="O522" s="11">
        <f t="shared" si="57"/>
        <v>5.9350427988759419E-2</v>
      </c>
    </row>
    <row r="523" spans="1:15">
      <c r="A523" s="9">
        <f t="shared" si="58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53"/>
        <v>3576.9</v>
      </c>
      <c r="G523" s="8">
        <v>80</v>
      </c>
      <c r="H523" s="11">
        <v>4.4397581089601963E-2</v>
      </c>
      <c r="I523" s="18">
        <f t="shared" si="54"/>
        <v>100.7438831778485</v>
      </c>
      <c r="J523" s="10">
        <f t="shared" si="55"/>
        <v>37.043525844494894</v>
      </c>
      <c r="K523" s="10">
        <v>38.916255728279701</v>
      </c>
      <c r="L523" s="10">
        <v>35.58688112237045</v>
      </c>
      <c r="M523" s="147">
        <f t="shared" si="56"/>
        <v>35.58688112237045</v>
      </c>
      <c r="N523" s="10">
        <f t="shared" si="52"/>
        <v>212.29054587299356</v>
      </c>
      <c r="O523" s="11">
        <f t="shared" si="57"/>
        <v>5.9350427988759419E-2</v>
      </c>
    </row>
    <row r="524" spans="1:15">
      <c r="A524" s="9">
        <v>44</v>
      </c>
      <c r="B524" s="14" t="s">
        <v>620</v>
      </c>
      <c r="C524" s="8"/>
      <c r="D524" s="8"/>
      <c r="E524" s="8"/>
      <c r="F524" s="8">
        <f t="shared" si="53"/>
        <v>0</v>
      </c>
      <c r="G524" s="8"/>
      <c r="H524" s="11">
        <v>0</v>
      </c>
      <c r="I524" s="18">
        <f t="shared" si="54"/>
        <v>0</v>
      </c>
      <c r="J524" s="10">
        <f t="shared" si="55"/>
        <v>0</v>
      </c>
      <c r="K524" s="10">
        <v>0</v>
      </c>
      <c r="L524" s="10">
        <v>0</v>
      </c>
      <c r="M524" s="147">
        <f t="shared" si="56"/>
        <v>0</v>
      </c>
      <c r="N524" s="10">
        <f t="shared" si="52"/>
        <v>0</v>
      </c>
      <c r="O524" s="11"/>
    </row>
    <row r="525" spans="1:15">
      <c r="A525" s="9">
        <f t="shared" si="58"/>
        <v>45</v>
      </c>
      <c r="B525" s="14" t="s">
        <v>621</v>
      </c>
      <c r="C525" s="8"/>
      <c r="D525" s="8"/>
      <c r="E525" s="8"/>
      <c r="F525" s="8">
        <f t="shared" si="53"/>
        <v>0</v>
      </c>
      <c r="G525" s="8"/>
      <c r="H525" s="11">
        <v>0</v>
      </c>
      <c r="I525" s="18">
        <f t="shared" si="54"/>
        <v>0</v>
      </c>
      <c r="J525" s="10">
        <f t="shared" si="55"/>
        <v>0</v>
      </c>
      <c r="K525" s="10">
        <v>0</v>
      </c>
      <c r="L525" s="10">
        <v>0</v>
      </c>
      <c r="M525" s="147">
        <f t="shared" si="56"/>
        <v>0</v>
      </c>
      <c r="N525" s="10">
        <f t="shared" si="52"/>
        <v>0</v>
      </c>
      <c r="O525" s="11"/>
    </row>
    <row r="526" spans="1:15">
      <c r="A526" s="9">
        <f t="shared" si="58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53"/>
        <v>3517.1000000000004</v>
      </c>
      <c r="G526" s="8">
        <v>72</v>
      </c>
      <c r="H526" s="11">
        <v>4.3655325127970893E-2</v>
      </c>
      <c r="I526" s="18">
        <f t="shared" si="54"/>
        <v>99.059607907632596</v>
      </c>
      <c r="J526" s="10">
        <f t="shared" si="55"/>
        <v>36.424217827636511</v>
      </c>
      <c r="K526" s="10">
        <v>38.265638687671604</v>
      </c>
      <c r="L526" s="10">
        <v>34.991925856325068</v>
      </c>
      <c r="M526" s="147">
        <f t="shared" si="56"/>
        <v>34.991925856325068</v>
      </c>
      <c r="N526" s="10">
        <f t="shared" si="52"/>
        <v>208.74139027926577</v>
      </c>
      <c r="O526" s="11">
        <f t="shared" si="57"/>
        <v>5.9350427988759419E-2</v>
      </c>
    </row>
    <row r="527" spans="1:15">
      <c r="A527" s="9">
        <f t="shared" si="58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53"/>
        <v>2684.4</v>
      </c>
      <c r="G527" s="8">
        <v>50</v>
      </c>
      <c r="H527" s="11">
        <v>3.3319597046863908E-2</v>
      </c>
      <c r="I527" s="18">
        <f t="shared" si="54"/>
        <v>75.606497246950298</v>
      </c>
      <c r="J527" s="10">
        <f t="shared" si="55"/>
        <v>27.800509037703627</v>
      </c>
      <c r="K527" s="10">
        <v>29.20595959545809</v>
      </c>
      <c r="L527" s="10">
        <v>26.707323012913765</v>
      </c>
      <c r="M527" s="147">
        <f t="shared" si="56"/>
        <v>26.707323012913765</v>
      </c>
      <c r="N527" s="10">
        <f t="shared" si="52"/>
        <v>159.3202888930258</v>
      </c>
      <c r="O527" s="11">
        <f t="shared" si="57"/>
        <v>5.9350427988759426E-2</v>
      </c>
    </row>
    <row r="528" spans="1:15">
      <c r="A528" s="9">
        <f t="shared" si="58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53"/>
        <v>4074.2999999999997</v>
      </c>
      <c r="G528" s="8">
        <v>70</v>
      </c>
      <c r="H528" s="11">
        <v>5.0571462616613626E-2</v>
      </c>
      <c r="I528" s="18">
        <f t="shared" si="54"/>
        <v>114.75322296723648</v>
      </c>
      <c r="J528" s="10">
        <f t="shared" si="55"/>
        <v>42.194760085052856</v>
      </c>
      <c r="K528" s="10">
        <v>44.327909841966509</v>
      </c>
      <c r="L528" s="10">
        <v>40.535555860346648</v>
      </c>
      <c r="M528" s="147">
        <f t="shared" si="56"/>
        <v>40.535555860346648</v>
      </c>
      <c r="N528" s="10">
        <f t="shared" si="52"/>
        <v>241.81144875460251</v>
      </c>
      <c r="O528" s="11">
        <f t="shared" si="57"/>
        <v>5.9350427988759426E-2</v>
      </c>
    </row>
    <row r="529" spans="1:15">
      <c r="A529" s="9">
        <f t="shared" si="58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53"/>
        <v>5184.63</v>
      </c>
      <c r="G529" s="8">
        <v>82</v>
      </c>
      <c r="H529" s="11">
        <v>6.4353219504202808E-2</v>
      </c>
      <c r="I529" s="18">
        <f t="shared" si="54"/>
        <v>146.02582097357171</v>
      </c>
      <c r="J529" s="10">
        <f t="shared" si="55"/>
        <v>53.693694371982325</v>
      </c>
      <c r="K529" s="10">
        <v>56.408171024213928</v>
      </c>
      <c r="L529" s="10">
        <v>51.582323093593757</v>
      </c>
      <c r="M529" s="147">
        <f t="shared" si="56"/>
        <v>51.582323093593757</v>
      </c>
      <c r="N529" s="10">
        <f t="shared" si="52"/>
        <v>307.7100094633617</v>
      </c>
      <c r="O529" s="11">
        <f t="shared" si="57"/>
        <v>5.9350427988759412E-2</v>
      </c>
    </row>
    <row r="530" spans="1:15">
      <c r="A530" s="9">
        <f t="shared" si="58"/>
        <v>50</v>
      </c>
      <c r="B530" s="14" t="s">
        <v>626</v>
      </c>
      <c r="C530" s="8"/>
      <c r="D530" s="8"/>
      <c r="E530" s="8"/>
      <c r="F530" s="8">
        <f t="shared" si="53"/>
        <v>0</v>
      </c>
      <c r="G530" s="8"/>
      <c r="H530" s="11">
        <v>0</v>
      </c>
      <c r="I530" s="18">
        <f t="shared" si="54"/>
        <v>0</v>
      </c>
      <c r="J530" s="10">
        <f t="shared" si="55"/>
        <v>0</v>
      </c>
      <c r="K530" s="10">
        <v>0</v>
      </c>
      <c r="L530" s="10">
        <v>0</v>
      </c>
      <c r="M530" s="147">
        <f t="shared" si="56"/>
        <v>0</v>
      </c>
      <c r="N530" s="10">
        <f t="shared" si="52"/>
        <v>0</v>
      </c>
      <c r="O530" s="11">
        <v>0</v>
      </c>
    </row>
    <row r="531" spans="1:15">
      <c r="A531" s="9">
        <f t="shared" si="58"/>
        <v>51</v>
      </c>
      <c r="B531" s="14" t="s">
        <v>627</v>
      </c>
      <c r="C531" s="8"/>
      <c r="D531" s="8"/>
      <c r="E531" s="8"/>
      <c r="F531" s="8">
        <f t="shared" si="53"/>
        <v>0</v>
      </c>
      <c r="G531" s="8"/>
      <c r="H531" s="11">
        <v>0</v>
      </c>
      <c r="I531" s="18">
        <f t="shared" si="54"/>
        <v>0</v>
      </c>
      <c r="J531" s="10">
        <f t="shared" si="55"/>
        <v>0</v>
      </c>
      <c r="K531" s="10">
        <v>0</v>
      </c>
      <c r="L531" s="10">
        <v>0</v>
      </c>
      <c r="M531" s="147">
        <f t="shared" si="56"/>
        <v>0</v>
      </c>
      <c r="N531" s="10">
        <f t="shared" si="52"/>
        <v>0</v>
      </c>
      <c r="O531" s="11">
        <v>0</v>
      </c>
    </row>
    <row r="532" spans="1:15">
      <c r="A532" s="9">
        <f t="shared" si="58"/>
        <v>52</v>
      </c>
      <c r="B532" s="14" t="s">
        <v>628</v>
      </c>
      <c r="C532" s="8"/>
      <c r="D532" s="8"/>
      <c r="E532" s="8"/>
      <c r="F532" s="8">
        <f t="shared" si="53"/>
        <v>0</v>
      </c>
      <c r="G532" s="8"/>
      <c r="H532" s="11">
        <v>0</v>
      </c>
      <c r="I532" s="18">
        <f t="shared" si="54"/>
        <v>0</v>
      </c>
      <c r="J532" s="10">
        <f t="shared" si="55"/>
        <v>0</v>
      </c>
      <c r="K532" s="10">
        <v>0</v>
      </c>
      <c r="L532" s="10">
        <v>0</v>
      </c>
      <c r="M532" s="147">
        <f t="shared" si="56"/>
        <v>0</v>
      </c>
      <c r="N532" s="10">
        <f t="shared" si="52"/>
        <v>0</v>
      </c>
      <c r="O532" s="11">
        <v>0</v>
      </c>
    </row>
    <row r="533" spans="1:15">
      <c r="A533" s="9">
        <f t="shared" si="58"/>
        <v>53</v>
      </c>
      <c r="B533" s="14" t="s">
        <v>629</v>
      </c>
      <c r="C533" s="8"/>
      <c r="D533" s="8"/>
      <c r="E533" s="8"/>
      <c r="F533" s="8">
        <f t="shared" si="53"/>
        <v>0</v>
      </c>
      <c r="G533" s="8"/>
      <c r="H533" s="11">
        <v>0</v>
      </c>
      <c r="I533" s="18">
        <f t="shared" si="54"/>
        <v>0</v>
      </c>
      <c r="J533" s="10">
        <f t="shared" si="55"/>
        <v>0</v>
      </c>
      <c r="K533" s="10">
        <v>0</v>
      </c>
      <c r="L533" s="10">
        <v>0</v>
      </c>
      <c r="M533" s="147">
        <f t="shared" si="56"/>
        <v>0</v>
      </c>
      <c r="N533" s="10">
        <f t="shared" si="52"/>
        <v>0</v>
      </c>
      <c r="O533" s="11">
        <v>0</v>
      </c>
    </row>
    <row r="534" spans="1:15">
      <c r="A534" s="9">
        <f t="shared" si="58"/>
        <v>54</v>
      </c>
      <c r="B534" s="14" t="s">
        <v>630</v>
      </c>
      <c r="C534" s="8"/>
      <c r="D534" s="8"/>
      <c r="E534" s="8"/>
      <c r="F534" s="8">
        <f t="shared" si="53"/>
        <v>0</v>
      </c>
      <c r="G534" s="8"/>
      <c r="H534" s="11">
        <v>0</v>
      </c>
      <c r="I534" s="18">
        <f t="shared" si="54"/>
        <v>0</v>
      </c>
      <c r="J534" s="10">
        <f t="shared" si="55"/>
        <v>0</v>
      </c>
      <c r="K534" s="10">
        <v>0</v>
      </c>
      <c r="L534" s="10">
        <v>0</v>
      </c>
      <c r="M534" s="147">
        <f t="shared" si="56"/>
        <v>0</v>
      </c>
      <c r="N534" s="10">
        <f t="shared" si="52"/>
        <v>0</v>
      </c>
      <c r="O534" s="11">
        <v>0</v>
      </c>
    </row>
    <row r="535" spans="1:15">
      <c r="A535" s="9">
        <f t="shared" si="58"/>
        <v>55</v>
      </c>
      <c r="B535" s="14" t="s">
        <v>631</v>
      </c>
      <c r="C535" s="8"/>
      <c r="D535" s="8"/>
      <c r="E535" s="8"/>
      <c r="F535" s="8">
        <f t="shared" si="53"/>
        <v>0</v>
      </c>
      <c r="G535" s="8"/>
      <c r="H535" s="11">
        <v>0</v>
      </c>
      <c r="I535" s="18">
        <f t="shared" si="54"/>
        <v>0</v>
      </c>
      <c r="J535" s="10">
        <f t="shared" si="55"/>
        <v>0</v>
      </c>
      <c r="K535" s="10">
        <v>0</v>
      </c>
      <c r="L535" s="10">
        <v>0</v>
      </c>
      <c r="M535" s="147">
        <f t="shared" si="56"/>
        <v>0</v>
      </c>
      <c r="N535" s="10">
        <f t="shared" si="52"/>
        <v>0</v>
      </c>
      <c r="O535" s="11">
        <v>0</v>
      </c>
    </row>
    <row r="536" spans="1:15">
      <c r="A536" s="9">
        <f t="shared" si="58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53"/>
        <v>2581.4</v>
      </c>
      <c r="G536" s="8">
        <v>60</v>
      </c>
      <c r="H536" s="11">
        <v>3.2041129420643161E-2</v>
      </c>
      <c r="I536" s="18">
        <f t="shared" si="54"/>
        <v>72.705488002264019</v>
      </c>
      <c r="J536" s="10">
        <f t="shared" si="55"/>
        <v>26.733807938432481</v>
      </c>
      <c r="K536" s="10">
        <v>28.085331582370554</v>
      </c>
      <c r="L536" s="10">
        <v>25.682567287116523</v>
      </c>
      <c r="M536" s="147">
        <f t="shared" si="56"/>
        <v>25.682567287116523</v>
      </c>
      <c r="N536" s="10">
        <f t="shared" si="52"/>
        <v>153.20719481018358</v>
      </c>
      <c r="O536" s="11">
        <f t="shared" si="57"/>
        <v>5.9350427988759426E-2</v>
      </c>
    </row>
    <row r="537" spans="1:15">
      <c r="A537" s="9">
        <f t="shared" si="58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53"/>
        <v>3240.3</v>
      </c>
      <c r="G537" s="8">
        <v>80</v>
      </c>
      <c r="H537" s="11">
        <v>4.0219598536340759E-2</v>
      </c>
      <c r="I537" s="18">
        <f t="shared" si="54"/>
        <v>91.263497626766906</v>
      </c>
      <c r="J537" s="10">
        <f t="shared" si="55"/>
        <v>33.55758807736219</v>
      </c>
      <c r="K537" s="10">
        <v>35.254086901044126</v>
      </c>
      <c r="L537" s="10">
        <v>32.238019206803934</v>
      </c>
      <c r="M537" s="147">
        <f t="shared" si="56"/>
        <v>32.238019206803934</v>
      </c>
      <c r="N537" s="10">
        <f t="shared" si="52"/>
        <v>192.31319181197716</v>
      </c>
      <c r="O537" s="11">
        <f t="shared" si="57"/>
        <v>5.9350427988759419E-2</v>
      </c>
    </row>
    <row r="538" spans="1:15">
      <c r="A538" s="9">
        <f t="shared" si="58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53"/>
        <v>3544.97</v>
      </c>
      <c r="G538" s="8">
        <v>80</v>
      </c>
      <c r="H538" s="11">
        <v>4.400125612547353E-2</v>
      </c>
      <c r="I538" s="18">
        <f t="shared" si="54"/>
        <v>99.844570311995753</v>
      </c>
      <c r="J538" s="10">
        <f t="shared" si="55"/>
        <v>36.712848503720842</v>
      </c>
      <c r="K538" s="10">
        <v>38.568861044222565</v>
      </c>
      <c r="L538" s="10">
        <v>35.269206847373304</v>
      </c>
      <c r="M538" s="147">
        <f t="shared" si="56"/>
        <v>35.269206847373304</v>
      </c>
      <c r="N538" s="10">
        <f t="shared" si="52"/>
        <v>210.39548670731247</v>
      </c>
      <c r="O538" s="11">
        <f t="shared" si="57"/>
        <v>5.9350427988759419E-2</v>
      </c>
    </row>
    <row r="539" spans="1:15">
      <c r="A539" s="9">
        <f t="shared" si="58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53"/>
        <v>2778.9</v>
      </c>
      <c r="G539" s="8">
        <v>60</v>
      </c>
      <c r="H539" s="11">
        <v>3.4492560063153821E-2</v>
      </c>
      <c r="I539" s="18">
        <f t="shared" si="54"/>
        <v>78.268102816104232</v>
      </c>
      <c r="J539" s="10">
        <f t="shared" ref="J539:J550" si="59">I539*0.3677</f>
        <v>28.779181405481527</v>
      </c>
      <c r="K539" s="10">
        <v>30.234108597756848</v>
      </c>
      <c r="L539" s="10">
        <v>27.647511518620945</v>
      </c>
      <c r="M539" s="147">
        <f t="shared" si="56"/>
        <v>27.647511518620945</v>
      </c>
      <c r="N539" s="10">
        <f t="shared" ref="N539:N550" si="60">I539+J539+K539+M539</f>
        <v>164.92890433796356</v>
      </c>
      <c r="O539" s="11">
        <f t="shared" ref="O539:O550" si="61">N539/F539</f>
        <v>5.9350427988759419E-2</v>
      </c>
    </row>
    <row r="540" spans="1:15">
      <c r="A540" s="9">
        <f t="shared" si="58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53"/>
        <v>2581.6999999999998</v>
      </c>
      <c r="G540" s="8">
        <v>60</v>
      </c>
      <c r="H540" s="11">
        <v>3.2044853112758363E-2</v>
      </c>
      <c r="I540" s="18">
        <f t="shared" si="54"/>
        <v>72.713937543753389</v>
      </c>
      <c r="J540" s="10">
        <f t="shared" si="59"/>
        <v>26.736914834838124</v>
      </c>
      <c r="K540" s="10">
        <v>28.088595547457214</v>
      </c>
      <c r="L540" s="10">
        <v>25.685552012531463</v>
      </c>
      <c r="M540" s="147">
        <f t="shared" si="56"/>
        <v>25.685552012531463</v>
      </c>
      <c r="N540" s="10">
        <f t="shared" si="60"/>
        <v>153.2249999385802</v>
      </c>
      <c r="O540" s="11">
        <f t="shared" si="61"/>
        <v>5.9350427988759426E-2</v>
      </c>
    </row>
    <row r="541" spans="1:15">
      <c r="A541" s="9">
        <f t="shared" si="58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53"/>
        <v>3517.8</v>
      </c>
      <c r="G541" s="8">
        <v>116</v>
      </c>
      <c r="H541" s="11">
        <v>4.366401374290637E-2</v>
      </c>
      <c r="I541" s="18">
        <f t="shared" si="54"/>
        <v>99.079323504441135</v>
      </c>
      <c r="J541" s="10">
        <f t="shared" si="59"/>
        <v>36.431467252583005</v>
      </c>
      <c r="K541" s="10">
        <v>38.273254606207146</v>
      </c>
      <c r="L541" s="10">
        <v>34.998890215626602</v>
      </c>
      <c r="M541" s="147">
        <f t="shared" si="56"/>
        <v>34.998890215626602</v>
      </c>
      <c r="N541" s="10">
        <f t="shared" si="60"/>
        <v>208.78293557885792</v>
      </c>
      <c r="O541" s="11">
        <f t="shared" si="61"/>
        <v>5.9350427988759426E-2</v>
      </c>
    </row>
    <row r="542" spans="1:15">
      <c r="A542" s="9">
        <f t="shared" si="58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53"/>
        <v>2599.2399999999998</v>
      </c>
      <c r="G542" s="8">
        <v>60</v>
      </c>
      <c r="H542" s="11">
        <v>3.2262564978427409E-2</v>
      </c>
      <c r="I542" s="18">
        <f t="shared" si="54"/>
        <v>73.207954069498996</v>
      </c>
      <c r="J542" s="10">
        <f t="shared" si="59"/>
        <v>26.918564711354783</v>
      </c>
      <c r="K542" s="10">
        <v>28.27942870619076</v>
      </c>
      <c r="L542" s="10">
        <v>25.860058958458488</v>
      </c>
      <c r="M542" s="147">
        <f t="shared" si="56"/>
        <v>25.860058958458488</v>
      </c>
      <c r="N542" s="10">
        <f t="shared" si="60"/>
        <v>154.26600644550305</v>
      </c>
      <c r="O542" s="11">
        <f t="shared" si="61"/>
        <v>5.9350427988759433E-2</v>
      </c>
    </row>
    <row r="543" spans="1:15">
      <c r="A543" s="9">
        <f t="shared" si="58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62">C543+D543+E543</f>
        <v>3555.8</v>
      </c>
      <c r="G543" s="8">
        <v>80</v>
      </c>
      <c r="H543" s="11">
        <v>4.4135681410832475E-2</v>
      </c>
      <c r="I543" s="18">
        <f t="shared" si="54"/>
        <v>100.1495987597623</v>
      </c>
      <c r="J543" s="10">
        <f t="shared" si="59"/>
        <v>36.825007463964603</v>
      </c>
      <c r="K543" s="10">
        <v>38.686690183851098</v>
      </c>
      <c r="L543" s="10">
        <v>35.376955434852768</v>
      </c>
      <c r="M543" s="147">
        <f t="shared" si="56"/>
        <v>35.376955434852768</v>
      </c>
      <c r="N543" s="10">
        <f t="shared" si="60"/>
        <v>211.03825184243075</v>
      </c>
      <c r="O543" s="11">
        <f t="shared" si="61"/>
        <v>5.9350427988759419E-2</v>
      </c>
    </row>
    <row r="544" spans="1:15">
      <c r="A544" s="9">
        <f t="shared" si="58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62"/>
        <v>4424.8999999999996</v>
      </c>
      <c r="G544" s="8">
        <v>95</v>
      </c>
      <c r="H544" s="11">
        <v>5.4923217468584452E-2</v>
      </c>
      <c r="I544" s="18">
        <f t="shared" ref="I544:I550" si="63">H544*$I$2</f>
        <v>124.62792045448904</v>
      </c>
      <c r="J544" s="10">
        <f t="shared" si="59"/>
        <v>45.825686351115621</v>
      </c>
      <c r="K544" s="10">
        <v>48.142397039913014</v>
      </c>
      <c r="L544" s="10">
        <v>44.023704961943864</v>
      </c>
      <c r="M544" s="147">
        <f t="shared" si="56"/>
        <v>44.023704961943864</v>
      </c>
      <c r="N544" s="10">
        <f t="shared" si="60"/>
        <v>262.61970880746156</v>
      </c>
      <c r="O544" s="11">
        <f t="shared" si="61"/>
        <v>5.9350427988759426E-2</v>
      </c>
    </row>
    <row r="545" spans="1:15">
      <c r="A545" s="9">
        <f t="shared" si="58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62"/>
        <v>2601.4</v>
      </c>
      <c r="G545" s="8">
        <v>60</v>
      </c>
      <c r="H545" s="11">
        <v>3.2289375561656897E-2</v>
      </c>
      <c r="I545" s="18">
        <f t="shared" si="63"/>
        <v>73.268790768222516</v>
      </c>
      <c r="J545" s="10">
        <f t="shared" si="59"/>
        <v>26.940934365475421</v>
      </c>
      <c r="K545" s="10">
        <v>28.302929254814735</v>
      </c>
      <c r="L545" s="10">
        <v>25.881548981446084</v>
      </c>
      <c r="M545" s="147">
        <f t="shared" ref="M545:M550" si="64">L545*$M$2</f>
        <v>25.881548981446084</v>
      </c>
      <c r="N545" s="10">
        <f t="shared" si="60"/>
        <v>154.39420336995875</v>
      </c>
      <c r="O545" s="11">
        <f t="shared" si="61"/>
        <v>5.9350427988759412E-2</v>
      </c>
    </row>
    <row r="546" spans="1:15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62"/>
        <v>4398.29</v>
      </c>
      <c r="G546" s="8">
        <v>95</v>
      </c>
      <c r="H546" s="11">
        <v>5.4592925977965674E-2</v>
      </c>
      <c r="I546" s="18">
        <f t="shared" si="63"/>
        <v>123.87844612438126</v>
      </c>
      <c r="J546" s="10">
        <f t="shared" si="59"/>
        <v>45.550104639934993</v>
      </c>
      <c r="K546" s="10">
        <v>47.85288333672603</v>
      </c>
      <c r="L546" s="10">
        <v>43.758959817638384</v>
      </c>
      <c r="M546" s="147">
        <f t="shared" si="64"/>
        <v>43.758959817638384</v>
      </c>
      <c r="N546" s="10">
        <f t="shared" si="60"/>
        <v>261.04039391868065</v>
      </c>
      <c r="O546" s="11">
        <f t="shared" si="61"/>
        <v>5.9350427988759419E-2</v>
      </c>
    </row>
    <row r="547" spans="1:15">
      <c r="A547" s="9">
        <f>A546+1</f>
        <v>67</v>
      </c>
      <c r="B547" s="14" t="s">
        <v>1289</v>
      </c>
      <c r="C547" s="8">
        <v>0</v>
      </c>
      <c r="D547" s="8"/>
      <c r="E547" s="8"/>
      <c r="F547" s="8">
        <f t="shared" si="62"/>
        <v>0</v>
      </c>
      <c r="G547" s="8">
        <v>0</v>
      </c>
      <c r="H547" s="11">
        <v>0</v>
      </c>
      <c r="I547" s="18">
        <f t="shared" si="63"/>
        <v>0</v>
      </c>
      <c r="J547" s="10">
        <f t="shared" si="59"/>
        <v>0</v>
      </c>
      <c r="K547" s="10">
        <v>0</v>
      </c>
      <c r="L547" s="10">
        <v>0</v>
      </c>
      <c r="M547" s="147">
        <f t="shared" si="64"/>
        <v>0</v>
      </c>
      <c r="N547" s="10">
        <f t="shared" si="60"/>
        <v>0</v>
      </c>
      <c r="O547" s="11"/>
    </row>
    <row r="548" spans="1:15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62"/>
        <v>3237.1</v>
      </c>
      <c r="G548" s="8">
        <v>120</v>
      </c>
      <c r="H548" s="11">
        <v>4.0179879153778554E-2</v>
      </c>
      <c r="I548" s="18">
        <f t="shared" si="63"/>
        <v>91.173369184213541</v>
      </c>
      <c r="J548" s="10">
        <f t="shared" si="59"/>
        <v>33.524447849035319</v>
      </c>
      <c r="K548" s="10">
        <v>35.219271273453053</v>
      </c>
      <c r="L548" s="10">
        <v>32.206182135711195</v>
      </c>
      <c r="M548" s="147">
        <f t="shared" si="64"/>
        <v>32.206182135711195</v>
      </c>
      <c r="N548" s="10">
        <f t="shared" si="60"/>
        <v>192.12327044241312</v>
      </c>
      <c r="O548" s="11">
        <f t="shared" si="61"/>
        <v>5.9350427988759419E-2</v>
      </c>
    </row>
    <row r="549" spans="1:15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62"/>
        <v>7769.2999999999993</v>
      </c>
      <c r="G549" s="8">
        <v>130</v>
      </c>
      <c r="H549" s="11">
        <v>8.5134497073405743E-2</v>
      </c>
      <c r="I549" s="18">
        <f t="shared" si="63"/>
        <v>193.18124134417718</v>
      </c>
      <c r="J549" s="10">
        <f t="shared" si="59"/>
        <v>71.032742442253948</v>
      </c>
      <c r="K549" s="10">
        <v>74.623792064723062</v>
      </c>
      <c r="L549" s="10">
        <v>68.239556129188372</v>
      </c>
      <c r="M549" s="147">
        <f t="shared" si="64"/>
        <v>68.239556129188372</v>
      </c>
      <c r="N549" s="10">
        <f t="shared" si="60"/>
        <v>407.07733198034259</v>
      </c>
      <c r="O549" s="11">
        <f t="shared" si="61"/>
        <v>5.2395625343382622E-2</v>
      </c>
    </row>
    <row r="550" spans="1:15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62"/>
        <v>10480.52</v>
      </c>
      <c r="G550" s="8">
        <v>191</v>
      </c>
      <c r="H550" s="11">
        <v>0.10529601543898476</v>
      </c>
      <c r="I550" s="18">
        <f t="shared" si="63"/>
        <v>238.93034751306351</v>
      </c>
      <c r="J550" s="10">
        <f t="shared" si="59"/>
        <v>87.85468878055346</v>
      </c>
      <c r="K550" s="10">
        <v>92.29616937288769</v>
      </c>
      <c r="L550" s="10">
        <v>84.400021175118226</v>
      </c>
      <c r="M550" s="147">
        <f t="shared" si="64"/>
        <v>84.400021175118226</v>
      </c>
      <c r="N550" s="10">
        <f t="shared" si="60"/>
        <v>503.48122684162286</v>
      </c>
      <c r="O550" s="11">
        <f t="shared" si="61"/>
        <v>4.8039718147727672E-2</v>
      </c>
    </row>
    <row r="551" spans="1:15">
      <c r="A551" s="12"/>
      <c r="B551" s="17" t="s">
        <v>576</v>
      </c>
      <c r="C551" s="26">
        <f t="shared" ref="C551:M551" si="65">SUM(C481:C550)</f>
        <v>178164.71999999994</v>
      </c>
      <c r="D551" s="26">
        <f t="shared" si="65"/>
        <v>198.10000000000002</v>
      </c>
      <c r="E551" s="26">
        <f t="shared" si="65"/>
        <v>4254.5</v>
      </c>
      <c r="F551" s="26">
        <f t="shared" si="65"/>
        <v>182617.31999999992</v>
      </c>
      <c r="G551" s="26">
        <f t="shared" si="65"/>
        <v>3963</v>
      </c>
      <c r="H551" s="39">
        <f t="shared" si="65"/>
        <v>2.2306103916661688</v>
      </c>
      <c r="I551" s="26">
        <f t="shared" si="65"/>
        <v>5061.5449580414552</v>
      </c>
      <c r="J551" s="26">
        <f t="shared" si="65"/>
        <v>1861.1300810718428</v>
      </c>
      <c r="K551" s="26">
        <f>SUM(K481:K550)</f>
        <v>1955.2192327110643</v>
      </c>
      <c r="L551" s="26">
        <f>SUM(L481:L550)</f>
        <v>1787.9457594400178</v>
      </c>
      <c r="M551" s="26">
        <f t="shared" si="65"/>
        <v>1787.9457594400178</v>
      </c>
      <c r="N551" s="15">
        <f t="shared" ref="N551:N613" si="66">I551+J551+K551+M551</f>
        <v>10665.840031264381</v>
      </c>
      <c r="O551" s="16">
        <f>N551/F551</f>
        <v>5.8405413195552237E-2</v>
      </c>
    </row>
    <row r="552" spans="1:15">
      <c r="A552" s="9"/>
      <c r="B552" s="7" t="s">
        <v>1270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11"/>
    </row>
    <row r="553" spans="1:15">
      <c r="A553" s="9">
        <v>1</v>
      </c>
      <c r="B553" s="8" t="s">
        <v>643</v>
      </c>
      <c r="C553" s="8"/>
      <c r="D553" s="8"/>
      <c r="E553" s="8"/>
      <c r="F553" s="8">
        <f t="shared" ref="F553:F613" si="67">C553+D553+E553</f>
        <v>0</v>
      </c>
      <c r="G553" s="8"/>
      <c r="H553" s="10">
        <v>0</v>
      </c>
      <c r="I553" s="18">
        <f t="shared" ref="I553:I614" si="68">H553*$I$2</f>
        <v>0</v>
      </c>
      <c r="J553" s="10">
        <f t="shared" ref="J553:J613" si="69">I553*0.3677</f>
        <v>0</v>
      </c>
      <c r="K553" s="10">
        <v>0</v>
      </c>
      <c r="L553" s="10">
        <v>0</v>
      </c>
      <c r="M553" s="147">
        <f t="shared" ref="M553:M616" si="70">L553*$M$2</f>
        <v>0</v>
      </c>
      <c r="N553" s="10">
        <f t="shared" si="66"/>
        <v>0</v>
      </c>
      <c r="O553" s="11"/>
    </row>
    <row r="554" spans="1:15">
      <c r="A554" s="9">
        <f t="shared" ref="A554:A617" si="71">A553+1</f>
        <v>2</v>
      </c>
      <c r="B554" s="8" t="s">
        <v>644</v>
      </c>
      <c r="C554" s="8"/>
      <c r="D554" s="8"/>
      <c r="E554" s="8"/>
      <c r="F554" s="8">
        <f t="shared" si="67"/>
        <v>0</v>
      </c>
      <c r="G554" s="8"/>
      <c r="H554" s="10">
        <v>0</v>
      </c>
      <c r="I554" s="18">
        <f t="shared" si="68"/>
        <v>0</v>
      </c>
      <c r="J554" s="10">
        <f t="shared" si="69"/>
        <v>0</v>
      </c>
      <c r="K554" s="10">
        <v>0</v>
      </c>
      <c r="L554" s="10">
        <v>0</v>
      </c>
      <c r="M554" s="147">
        <f t="shared" si="70"/>
        <v>0</v>
      </c>
      <c r="N554" s="10">
        <f t="shared" si="66"/>
        <v>0</v>
      </c>
      <c r="O554" s="11"/>
    </row>
    <row r="555" spans="1:15">
      <c r="A555" s="9">
        <f t="shared" si="71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67"/>
        <v>4212.6899999999996</v>
      </c>
      <c r="G555" s="8">
        <v>81</v>
      </c>
      <c r="H555" s="10">
        <v>5.2351832355763475E-2</v>
      </c>
      <c r="I555" s="18">
        <f t="shared" si="68"/>
        <v>118.79311335343358</v>
      </c>
      <c r="J555" s="10">
        <f t="shared" si="69"/>
        <v>43.680227780057528</v>
      </c>
      <c r="K555" s="10">
        <v>52.346858931689674</v>
      </c>
      <c r="L555" s="10">
        <v>41.962611224762213</v>
      </c>
      <c r="M555" s="147">
        <f t="shared" si="70"/>
        <v>41.962611224762213</v>
      </c>
      <c r="N555" s="10">
        <f t="shared" si="66"/>
        <v>256.78281128994297</v>
      </c>
      <c r="O555" s="11">
        <f>N555/F555</f>
        <v>6.0954594639041321E-2</v>
      </c>
    </row>
    <row r="556" spans="1:15">
      <c r="A556" s="9">
        <f t="shared" si="71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67"/>
        <v>4354.84</v>
      </c>
      <c r="G556" s="8">
        <v>84</v>
      </c>
      <c r="H556" s="10">
        <v>5.4118355164081151E-2</v>
      </c>
      <c r="I556" s="18">
        <f t="shared" si="68"/>
        <v>122.80158325347146</v>
      </c>
      <c r="J556" s="10">
        <f t="shared" si="69"/>
        <v>45.154142162301461</v>
      </c>
      <c r="K556" s="10">
        <v>54.113213920340563</v>
      </c>
      <c r="L556" s="10">
        <v>43.378567581769246</v>
      </c>
      <c r="M556" s="147">
        <f t="shared" si="70"/>
        <v>43.378567581769246</v>
      </c>
      <c r="N556" s="10">
        <f t="shared" si="66"/>
        <v>265.44750691788272</v>
      </c>
      <c r="O556" s="11">
        <f t="shared" ref="O556:O616" si="72">N556/F556</f>
        <v>6.0954594639041321E-2</v>
      </c>
    </row>
    <row r="557" spans="1:15">
      <c r="A557" s="9">
        <f t="shared" si="71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67"/>
        <v>4344.0200000000004</v>
      </c>
      <c r="G557" s="8">
        <v>72</v>
      </c>
      <c r="H557" s="10">
        <v>5.3983893139557787E-2</v>
      </c>
      <c r="I557" s="18">
        <f t="shared" si="68"/>
        <v>122.49647143976476</v>
      </c>
      <c r="J557" s="10">
        <f t="shared" si="69"/>
        <v>45.041952548401504</v>
      </c>
      <c r="K557" s="10">
        <v>53.978764669709527</v>
      </c>
      <c r="L557" s="10">
        <v>43.270789546012544</v>
      </c>
      <c r="M557" s="147">
        <f t="shared" si="70"/>
        <v>43.270789546012544</v>
      </c>
      <c r="N557" s="10">
        <f t="shared" si="66"/>
        <v>264.78797820388837</v>
      </c>
      <c r="O557" s="11">
        <f t="shared" si="72"/>
        <v>6.0954594639041335E-2</v>
      </c>
    </row>
    <row r="558" spans="1:15">
      <c r="A558" s="9">
        <f t="shared" si="71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67"/>
        <v>8583.89</v>
      </c>
      <c r="G558" s="8">
        <v>144</v>
      </c>
      <c r="H558" s="10">
        <v>0.10667349608927183</v>
      </c>
      <c r="I558" s="18">
        <f t="shared" si="68"/>
        <v>242.05603018104941</v>
      </c>
      <c r="J558" s="10">
        <f t="shared" si="69"/>
        <v>89.004002297571873</v>
      </c>
      <c r="K558" s="10">
        <v>106.66336210714334</v>
      </c>
      <c r="L558" s="10">
        <v>85.504140790355834</v>
      </c>
      <c r="M558" s="147">
        <f t="shared" si="70"/>
        <v>85.504140790355834</v>
      </c>
      <c r="N558" s="10">
        <f t="shared" si="66"/>
        <v>523.22753537612039</v>
      </c>
      <c r="O558" s="11">
        <f t="shared" si="72"/>
        <v>6.0954594639041321E-2</v>
      </c>
    </row>
    <row r="559" spans="1:15">
      <c r="A559" s="9">
        <f t="shared" si="71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67"/>
        <v>4134.84</v>
      </c>
      <c r="G559" s="8">
        <v>70</v>
      </c>
      <c r="H559" s="10">
        <v>5.138437684660041E-2</v>
      </c>
      <c r="I559" s="18">
        <f t="shared" si="68"/>
        <v>116.5978310339264</v>
      </c>
      <c r="J559" s="10">
        <f t="shared" si="69"/>
        <v>42.873022471174743</v>
      </c>
      <c r="K559" s="10">
        <v>51.379495330799983</v>
      </c>
      <c r="L559" s="10">
        <v>41.187147261392553</v>
      </c>
      <c r="M559" s="147">
        <f t="shared" si="70"/>
        <v>41.187147261392553</v>
      </c>
      <c r="N559" s="10">
        <f t="shared" si="66"/>
        <v>252.03749609729368</v>
      </c>
      <c r="O559" s="11">
        <f t="shared" si="72"/>
        <v>6.0954594639041335E-2</v>
      </c>
    </row>
    <row r="560" spans="1:15">
      <c r="A560" s="9">
        <f t="shared" si="71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67"/>
        <v>4246.29</v>
      </c>
      <c r="G560" s="8">
        <v>72</v>
      </c>
      <c r="H560" s="10">
        <v>5.2769385407887809E-2</v>
      </c>
      <c r="I560" s="18">
        <f t="shared" si="68"/>
        <v>119.74059551060047</v>
      </c>
      <c r="J560" s="10">
        <f t="shared" si="69"/>
        <v>44.0286169692478</v>
      </c>
      <c r="K560" s="10">
        <v>52.764372316274056</v>
      </c>
      <c r="L560" s="10">
        <v>42.297300873692471</v>
      </c>
      <c r="M560" s="147">
        <f t="shared" si="70"/>
        <v>42.297300873692471</v>
      </c>
      <c r="N560" s="10">
        <f t="shared" si="66"/>
        <v>258.83088566981479</v>
      </c>
      <c r="O560" s="11">
        <f t="shared" si="72"/>
        <v>6.0954594639041328E-2</v>
      </c>
    </row>
    <row r="561" spans="1:15">
      <c r="A561" s="9">
        <f t="shared" si="71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67"/>
        <v>4297.5200000000004</v>
      </c>
      <c r="G561" s="8">
        <v>72</v>
      </c>
      <c r="H561" s="10">
        <v>5.3406029540635717E-2</v>
      </c>
      <c r="I561" s="18">
        <f t="shared" si="68"/>
        <v>121.18522381154273</v>
      </c>
      <c r="J561" s="10">
        <f t="shared" si="69"/>
        <v>44.559806795504265</v>
      </c>
      <c r="K561" s="10">
        <v>53.400955967829354</v>
      </c>
      <c r="L561" s="10">
        <v>42.807602978296558</v>
      </c>
      <c r="M561" s="147">
        <f t="shared" si="70"/>
        <v>42.807602978296558</v>
      </c>
      <c r="N561" s="10">
        <f t="shared" si="66"/>
        <v>261.95358955317295</v>
      </c>
      <c r="O561" s="11">
        <f t="shared" si="72"/>
        <v>6.0954594639041335E-2</v>
      </c>
    </row>
    <row r="562" spans="1:15">
      <c r="A562" s="9">
        <f t="shared" si="71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67"/>
        <v>4186.7700000000004</v>
      </c>
      <c r="G562" s="8">
        <v>72</v>
      </c>
      <c r="H562" s="10">
        <v>5.2029720001267571E-2</v>
      </c>
      <c r="I562" s="18">
        <f t="shared" si="68"/>
        <v>118.0621985464763</v>
      </c>
      <c r="J562" s="10">
        <f t="shared" si="69"/>
        <v>43.41147040553934</v>
      </c>
      <c r="K562" s="10">
        <v>52.024777177867449</v>
      </c>
      <c r="L562" s="10">
        <v>41.704422067016019</v>
      </c>
      <c r="M562" s="147">
        <f t="shared" si="70"/>
        <v>41.704422067016019</v>
      </c>
      <c r="N562" s="10">
        <f t="shared" si="66"/>
        <v>255.20286819689909</v>
      </c>
      <c r="O562" s="11">
        <f t="shared" si="72"/>
        <v>6.0954594639041328E-2</v>
      </c>
    </row>
    <row r="563" spans="1:15">
      <c r="A563" s="9">
        <f t="shared" si="71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67"/>
        <v>4207.92</v>
      </c>
      <c r="G563" s="8">
        <v>72</v>
      </c>
      <c r="H563" s="10">
        <v>5.2292554734970832E-2</v>
      </c>
      <c r="I563" s="18">
        <f t="shared" si="68"/>
        <v>118.65860472576438</v>
      </c>
      <c r="J563" s="10">
        <f t="shared" si="69"/>
        <v>43.630768957663562</v>
      </c>
      <c r="K563" s="10">
        <v>52.287586942271005</v>
      </c>
      <c r="L563" s="10">
        <v>41.915097247815865</v>
      </c>
      <c r="M563" s="147">
        <f t="shared" si="70"/>
        <v>41.915097247815865</v>
      </c>
      <c r="N563" s="10">
        <f t="shared" si="66"/>
        <v>256.4920578735148</v>
      </c>
      <c r="O563" s="11">
        <f t="shared" si="72"/>
        <v>6.0954594639041328E-2</v>
      </c>
    </row>
    <row r="564" spans="1:15">
      <c r="A564" s="9">
        <f t="shared" si="71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67"/>
        <v>6478.67</v>
      </c>
      <c r="G564" s="8">
        <v>107</v>
      </c>
      <c r="H564" s="10">
        <v>8.0511560482331768E-2</v>
      </c>
      <c r="I564" s="18">
        <f t="shared" si="68"/>
        <v>182.69119723727349</v>
      </c>
      <c r="J564" s="10">
        <f t="shared" si="69"/>
        <v>67.17555322414546</v>
      </c>
      <c r="K564" s="10">
        <v>80.503911884085937</v>
      </c>
      <c r="L564" s="10">
        <v>64.534041304613027</v>
      </c>
      <c r="M564" s="147">
        <f t="shared" si="70"/>
        <v>64.534041304613027</v>
      </c>
      <c r="N564" s="10">
        <f t="shared" si="66"/>
        <v>394.90470365011794</v>
      </c>
      <c r="O564" s="11">
        <f t="shared" si="72"/>
        <v>6.0954594639041335E-2</v>
      </c>
    </row>
    <row r="565" spans="1:15">
      <c r="A565" s="9">
        <f t="shared" si="71"/>
        <v>13</v>
      </c>
      <c r="B565" s="8" t="s">
        <v>655</v>
      </c>
      <c r="C565" s="8"/>
      <c r="D565" s="8"/>
      <c r="E565" s="8"/>
      <c r="F565" s="8">
        <f t="shared" si="67"/>
        <v>0</v>
      </c>
      <c r="G565" s="8"/>
      <c r="H565" s="10">
        <v>0</v>
      </c>
      <c r="I565" s="18">
        <f t="shared" si="68"/>
        <v>0</v>
      </c>
      <c r="J565" s="10">
        <f t="shared" si="69"/>
        <v>0</v>
      </c>
      <c r="K565" s="10">
        <v>0</v>
      </c>
      <c r="L565" s="10">
        <v>0</v>
      </c>
      <c r="M565" s="147">
        <f t="shared" si="70"/>
        <v>0</v>
      </c>
      <c r="N565" s="10">
        <f t="shared" si="66"/>
        <v>0</v>
      </c>
      <c r="O565" s="11">
        <v>0</v>
      </c>
    </row>
    <row r="566" spans="1:15">
      <c r="A566" s="9">
        <f t="shared" si="71"/>
        <v>14</v>
      </c>
      <c r="B566" s="8" t="s">
        <v>656</v>
      </c>
      <c r="C566" s="8"/>
      <c r="D566" s="8"/>
      <c r="E566" s="8"/>
      <c r="F566" s="8">
        <f t="shared" si="67"/>
        <v>0</v>
      </c>
      <c r="G566" s="8"/>
      <c r="H566" s="10">
        <v>0</v>
      </c>
      <c r="I566" s="18">
        <f t="shared" si="68"/>
        <v>0</v>
      </c>
      <c r="J566" s="10">
        <f t="shared" si="69"/>
        <v>0</v>
      </c>
      <c r="K566" s="10">
        <v>0</v>
      </c>
      <c r="L566" s="10">
        <v>0</v>
      </c>
      <c r="M566" s="147">
        <f t="shared" si="70"/>
        <v>0</v>
      </c>
      <c r="N566" s="10">
        <f t="shared" si="66"/>
        <v>0</v>
      </c>
      <c r="O566" s="11">
        <v>0</v>
      </c>
    </row>
    <row r="567" spans="1:15">
      <c r="A567" s="9">
        <f t="shared" si="71"/>
        <v>15</v>
      </c>
      <c r="B567" s="8" t="s">
        <v>657</v>
      </c>
      <c r="C567" s="8"/>
      <c r="D567" s="8"/>
      <c r="E567" s="8"/>
      <c r="F567" s="8">
        <f t="shared" si="67"/>
        <v>0</v>
      </c>
      <c r="G567" s="8"/>
      <c r="H567" s="10">
        <v>0</v>
      </c>
      <c r="I567" s="18">
        <f t="shared" si="68"/>
        <v>0</v>
      </c>
      <c r="J567" s="10">
        <f t="shared" si="69"/>
        <v>0</v>
      </c>
      <c r="K567" s="10">
        <v>0</v>
      </c>
      <c r="L567" s="10">
        <v>0</v>
      </c>
      <c r="M567" s="147">
        <f t="shared" si="70"/>
        <v>0</v>
      </c>
      <c r="N567" s="10">
        <f t="shared" si="66"/>
        <v>0</v>
      </c>
      <c r="O567" s="11">
        <v>0</v>
      </c>
    </row>
    <row r="568" spans="1:15">
      <c r="A568" s="9">
        <f t="shared" si="71"/>
        <v>16</v>
      </c>
      <c r="B568" s="8" t="s">
        <v>658</v>
      </c>
      <c r="C568" s="8"/>
      <c r="D568" s="8"/>
      <c r="E568" s="8"/>
      <c r="F568" s="8">
        <f t="shared" si="67"/>
        <v>0</v>
      </c>
      <c r="G568" s="8"/>
      <c r="H568" s="10">
        <v>0</v>
      </c>
      <c r="I568" s="18">
        <f t="shared" si="68"/>
        <v>0</v>
      </c>
      <c r="J568" s="10">
        <f t="shared" si="69"/>
        <v>0</v>
      </c>
      <c r="K568" s="10">
        <v>0</v>
      </c>
      <c r="L568" s="10">
        <v>0</v>
      </c>
      <c r="M568" s="147">
        <f t="shared" si="70"/>
        <v>0</v>
      </c>
      <c r="N568" s="10">
        <f t="shared" si="66"/>
        <v>0</v>
      </c>
      <c r="O568" s="11">
        <v>0</v>
      </c>
    </row>
    <row r="569" spans="1:15">
      <c r="A569" s="9">
        <f t="shared" si="71"/>
        <v>17</v>
      </c>
      <c r="B569" s="8" t="s">
        <v>659</v>
      </c>
      <c r="C569" s="8"/>
      <c r="D569" s="8"/>
      <c r="E569" s="8"/>
      <c r="F569" s="8">
        <f t="shared" si="67"/>
        <v>0</v>
      </c>
      <c r="G569" s="8"/>
      <c r="H569" s="10">
        <v>0</v>
      </c>
      <c r="I569" s="18">
        <f t="shared" si="68"/>
        <v>0</v>
      </c>
      <c r="J569" s="10">
        <f t="shared" si="69"/>
        <v>0</v>
      </c>
      <c r="K569" s="10">
        <v>0</v>
      </c>
      <c r="L569" s="10">
        <v>0</v>
      </c>
      <c r="M569" s="147">
        <f t="shared" si="70"/>
        <v>0</v>
      </c>
      <c r="N569" s="10">
        <f t="shared" si="66"/>
        <v>0</v>
      </c>
      <c r="O569" s="11">
        <v>0</v>
      </c>
    </row>
    <row r="570" spans="1:15">
      <c r="A570" s="9">
        <f t="shared" si="71"/>
        <v>18</v>
      </c>
      <c r="B570" s="8" t="s">
        <v>660</v>
      </c>
      <c r="C570" s="8"/>
      <c r="D570" s="8"/>
      <c r="E570" s="8"/>
      <c r="F570" s="8">
        <f t="shared" si="67"/>
        <v>0</v>
      </c>
      <c r="G570" s="8"/>
      <c r="H570" s="10">
        <v>0</v>
      </c>
      <c r="I570" s="18">
        <f t="shared" si="68"/>
        <v>0</v>
      </c>
      <c r="J570" s="10">
        <f t="shared" si="69"/>
        <v>0</v>
      </c>
      <c r="K570" s="10">
        <v>0</v>
      </c>
      <c r="L570" s="10">
        <v>0</v>
      </c>
      <c r="M570" s="147">
        <f t="shared" si="70"/>
        <v>0</v>
      </c>
      <c r="N570" s="10">
        <f t="shared" si="66"/>
        <v>0</v>
      </c>
      <c r="O570" s="11">
        <v>0</v>
      </c>
    </row>
    <row r="571" spans="1:15">
      <c r="A571" s="9">
        <f t="shared" si="71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67"/>
        <v>856.6</v>
      </c>
      <c r="G571" s="8">
        <v>21</v>
      </c>
      <c r="H571" s="10">
        <v>1.0645117394336398E-2</v>
      </c>
      <c r="I571" s="18">
        <f t="shared" si="68"/>
        <v>24.15515523301055</v>
      </c>
      <c r="J571" s="10">
        <f t="shared" si="69"/>
        <v>8.8818505791779803</v>
      </c>
      <c r="K571" s="10">
        <v>10.644106108183935</v>
      </c>
      <c r="L571" s="10">
        <v>8.5325938474303396</v>
      </c>
      <c r="M571" s="147">
        <f t="shared" si="70"/>
        <v>8.5325938474303396</v>
      </c>
      <c r="N571" s="10">
        <f t="shared" si="66"/>
        <v>52.213705767802807</v>
      </c>
      <c r="O571" s="11">
        <f t="shared" si="72"/>
        <v>6.0954594639041335E-2</v>
      </c>
    </row>
    <row r="572" spans="1:15">
      <c r="A572" s="9">
        <f t="shared" si="71"/>
        <v>20</v>
      </c>
      <c r="B572" s="8" t="s">
        <v>662</v>
      </c>
      <c r="C572" s="8"/>
      <c r="D572" s="8"/>
      <c r="E572" s="8"/>
      <c r="F572" s="8">
        <f t="shared" si="67"/>
        <v>0</v>
      </c>
      <c r="G572" s="8"/>
      <c r="H572" s="10">
        <v>0</v>
      </c>
      <c r="I572" s="18">
        <f t="shared" si="68"/>
        <v>0</v>
      </c>
      <c r="J572" s="10">
        <f t="shared" si="69"/>
        <v>0</v>
      </c>
      <c r="K572" s="10">
        <v>0</v>
      </c>
      <c r="L572" s="10">
        <v>0</v>
      </c>
      <c r="M572" s="147">
        <f t="shared" si="70"/>
        <v>0</v>
      </c>
      <c r="N572" s="10">
        <f t="shared" si="66"/>
        <v>0</v>
      </c>
      <c r="O572" s="11">
        <v>0</v>
      </c>
    </row>
    <row r="573" spans="1:15">
      <c r="A573" s="9">
        <f t="shared" si="71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67"/>
        <v>773.5</v>
      </c>
      <c r="G573" s="8">
        <v>22</v>
      </c>
      <c r="H573" s="10">
        <v>9.6124192207788974E-3</v>
      </c>
      <c r="I573" s="18">
        <f t="shared" si="68"/>
        <v>21.811828826446021</v>
      </c>
      <c r="J573" s="10">
        <f t="shared" si="69"/>
        <v>8.0202094594842031</v>
      </c>
      <c r="K573" s="10">
        <v>9.6115060409529232</v>
      </c>
      <c r="L573" s="10">
        <v>7.7048346264153249</v>
      </c>
      <c r="M573" s="147">
        <f t="shared" si="70"/>
        <v>7.7048346264153249</v>
      </c>
      <c r="N573" s="10">
        <f t="shared" si="66"/>
        <v>47.148378953298476</v>
      </c>
      <c r="O573" s="11">
        <f t="shared" si="72"/>
        <v>6.0954594639041342E-2</v>
      </c>
    </row>
    <row r="574" spans="1:15">
      <c r="A574" s="9">
        <f t="shared" si="71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67"/>
        <v>1431.7</v>
      </c>
      <c r="G574" s="8">
        <v>40</v>
      </c>
      <c r="H574" s="10">
        <v>1.7791985259714475E-2</v>
      </c>
      <c r="I574" s="18">
        <f t="shared" si="68"/>
        <v>40.372327512375911</v>
      </c>
      <c r="J574" s="10">
        <f t="shared" si="69"/>
        <v>14.844904826300624</v>
      </c>
      <c r="K574" s="10">
        <v>17.790295021114801</v>
      </c>
      <c r="L574" s="10">
        <v>14.261165784924136</v>
      </c>
      <c r="M574" s="147">
        <f t="shared" si="70"/>
        <v>14.261165784924136</v>
      </c>
      <c r="N574" s="10">
        <f t="shared" si="66"/>
        <v>87.268693144715471</v>
      </c>
      <c r="O574" s="11">
        <f t="shared" si="72"/>
        <v>6.0954594639041328E-2</v>
      </c>
    </row>
    <row r="575" spans="1:15">
      <c r="A575" s="9">
        <f t="shared" si="71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67"/>
        <v>1073.5999999999999</v>
      </c>
      <c r="G575" s="8">
        <v>53</v>
      </c>
      <c r="H575" s="10">
        <v>1.3341814189306042E-2</v>
      </c>
      <c r="I575" s="18">
        <f t="shared" si="68"/>
        <v>30.274310831380021</v>
      </c>
      <c r="J575" s="10">
        <f t="shared" si="69"/>
        <v>11.131864092698434</v>
      </c>
      <c r="K575" s="10">
        <v>13.340546716958057</v>
      </c>
      <c r="L575" s="10">
        <v>10.694131163438257</v>
      </c>
      <c r="M575" s="147">
        <f t="shared" si="70"/>
        <v>10.694131163438257</v>
      </c>
      <c r="N575" s="10">
        <f t="shared" si="66"/>
        <v>65.440852804474773</v>
      </c>
      <c r="O575" s="11">
        <f t="shared" si="72"/>
        <v>6.0954594639041335E-2</v>
      </c>
    </row>
    <row r="576" spans="1:15">
      <c r="A576" s="9">
        <f t="shared" si="71"/>
        <v>24</v>
      </c>
      <c r="B576" s="8" t="s">
        <v>666</v>
      </c>
      <c r="C576" s="8"/>
      <c r="D576" s="8"/>
      <c r="E576" s="8"/>
      <c r="F576" s="8">
        <f t="shared" si="67"/>
        <v>0</v>
      </c>
      <c r="G576" s="8"/>
      <c r="H576" s="10">
        <v>0</v>
      </c>
      <c r="I576" s="18">
        <f t="shared" si="68"/>
        <v>0</v>
      </c>
      <c r="J576" s="10">
        <f t="shared" si="69"/>
        <v>0</v>
      </c>
      <c r="K576" s="10">
        <v>0</v>
      </c>
      <c r="L576" s="10">
        <v>0</v>
      </c>
      <c r="M576" s="147">
        <f t="shared" si="70"/>
        <v>0</v>
      </c>
      <c r="N576" s="10">
        <f t="shared" si="66"/>
        <v>0</v>
      </c>
      <c r="O576" s="11">
        <v>0</v>
      </c>
    </row>
    <row r="577" spans="1:15">
      <c r="A577" s="9">
        <f t="shared" si="71"/>
        <v>25</v>
      </c>
      <c r="B577" s="8" t="s">
        <v>667</v>
      </c>
      <c r="C577" s="8"/>
      <c r="D577" s="8"/>
      <c r="E577" s="8"/>
      <c r="F577" s="8">
        <f t="shared" si="67"/>
        <v>0</v>
      </c>
      <c r="G577" s="8"/>
      <c r="H577" s="10">
        <v>0</v>
      </c>
      <c r="I577" s="18">
        <f t="shared" si="68"/>
        <v>0</v>
      </c>
      <c r="J577" s="10">
        <f t="shared" si="69"/>
        <v>0</v>
      </c>
      <c r="K577" s="10">
        <v>0</v>
      </c>
      <c r="L577" s="10">
        <v>0</v>
      </c>
      <c r="M577" s="147">
        <f t="shared" si="70"/>
        <v>0</v>
      </c>
      <c r="N577" s="10">
        <f t="shared" si="66"/>
        <v>0</v>
      </c>
      <c r="O577" s="11">
        <v>0</v>
      </c>
    </row>
    <row r="578" spans="1:15">
      <c r="A578" s="9">
        <f t="shared" si="71"/>
        <v>26</v>
      </c>
      <c r="B578" s="8" t="s">
        <v>668</v>
      </c>
      <c r="C578" s="8"/>
      <c r="D578" s="8"/>
      <c r="E578" s="8"/>
      <c r="F578" s="8">
        <f t="shared" si="67"/>
        <v>0</v>
      </c>
      <c r="G578" s="8"/>
      <c r="H578" s="10">
        <v>0</v>
      </c>
      <c r="I578" s="18">
        <f t="shared" si="68"/>
        <v>0</v>
      </c>
      <c r="J578" s="10">
        <f t="shared" si="69"/>
        <v>0</v>
      </c>
      <c r="K578" s="10">
        <v>0</v>
      </c>
      <c r="L578" s="10">
        <v>0</v>
      </c>
      <c r="M578" s="147">
        <f t="shared" si="70"/>
        <v>0</v>
      </c>
      <c r="N578" s="10">
        <f t="shared" si="66"/>
        <v>0</v>
      </c>
      <c r="O578" s="11">
        <v>0</v>
      </c>
    </row>
    <row r="579" spans="1:15">
      <c r="A579" s="9">
        <f t="shared" si="71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67"/>
        <v>4825.5600000000004</v>
      </c>
      <c r="G579" s="8">
        <v>80</v>
      </c>
      <c r="H579" s="10">
        <v>5.9968074589556324E-2</v>
      </c>
      <c r="I579" s="18">
        <f t="shared" si="68"/>
        <v>136.07535709339996</v>
      </c>
      <c r="J579" s="10">
        <f t="shared" si="69"/>
        <v>50.034908803243169</v>
      </c>
      <c r="K579" s="10">
        <v>59.962377622470314</v>
      </c>
      <c r="L579" s="10">
        <v>48.067410187258865</v>
      </c>
      <c r="M579" s="147">
        <f t="shared" si="70"/>
        <v>48.067410187258865</v>
      </c>
      <c r="N579" s="10">
        <f t="shared" si="66"/>
        <v>294.14005370637227</v>
      </c>
      <c r="O579" s="11">
        <f t="shared" si="72"/>
        <v>6.0954594639041321E-2</v>
      </c>
    </row>
    <row r="580" spans="1:15">
      <c r="A580" s="9">
        <f t="shared" si="71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67"/>
        <v>4234.8</v>
      </c>
      <c r="G580" s="8">
        <v>72</v>
      </c>
      <c r="H580" s="10">
        <v>5.2626597176670294E-2</v>
      </c>
      <c r="I580" s="18">
        <f t="shared" si="68"/>
        <v>119.41659045149787</v>
      </c>
      <c r="J580" s="10">
        <f t="shared" si="69"/>
        <v>43.90948030901577</v>
      </c>
      <c r="K580" s="10">
        <v>52.621597649938508</v>
      </c>
      <c r="L580" s="10">
        <v>42.182848966960073</v>
      </c>
      <c r="M580" s="147">
        <f t="shared" si="70"/>
        <v>42.182848966960073</v>
      </c>
      <c r="N580" s="10">
        <f t="shared" si="66"/>
        <v>258.13051737741222</v>
      </c>
      <c r="O580" s="11">
        <f t="shared" si="72"/>
        <v>6.0954594639041328E-2</v>
      </c>
    </row>
    <row r="581" spans="1:15">
      <c r="A581" s="9">
        <f t="shared" si="71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67"/>
        <v>7259.45</v>
      </c>
      <c r="G581" s="8">
        <v>120</v>
      </c>
      <c r="H581" s="10">
        <v>9.0214449531070925E-2</v>
      </c>
      <c r="I581" s="18">
        <f t="shared" si="68"/>
        <v>204.70831386443899</v>
      </c>
      <c r="J581" s="10">
        <f t="shared" si="69"/>
        <v>75.271247007954216</v>
      </c>
      <c r="K581" s="10">
        <v>90.205879158365477</v>
      </c>
      <c r="L581" s="10">
        <v>72.311392021629899</v>
      </c>
      <c r="M581" s="147">
        <f t="shared" si="70"/>
        <v>72.311392021629899</v>
      </c>
      <c r="N581" s="10">
        <f t="shared" si="66"/>
        <v>442.49683205238858</v>
      </c>
      <c r="O581" s="11">
        <f t="shared" si="72"/>
        <v>6.0954594639041335E-2</v>
      </c>
    </row>
    <row r="582" spans="1:15">
      <c r="A582" s="9">
        <f t="shared" si="71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67"/>
        <v>7693.62</v>
      </c>
      <c r="G582" s="8">
        <v>127</v>
      </c>
      <c r="H582" s="10">
        <v>9.5609955740619174E-2</v>
      </c>
      <c r="I582" s="18">
        <f t="shared" si="68"/>
        <v>216.9514188697112</v>
      </c>
      <c r="J582" s="10">
        <f t="shared" si="69"/>
        <v>79.773036718392817</v>
      </c>
      <c r="K582" s="10">
        <v>95.600872794823815</v>
      </c>
      <c r="L582" s="10">
        <v>76.636160023893297</v>
      </c>
      <c r="M582" s="147">
        <f t="shared" si="70"/>
        <v>76.636160023893297</v>
      </c>
      <c r="N582" s="10">
        <f t="shared" si="66"/>
        <v>468.96148840682116</v>
      </c>
      <c r="O582" s="11">
        <f t="shared" si="72"/>
        <v>6.0954594639041335E-2</v>
      </c>
    </row>
    <row r="583" spans="1:15">
      <c r="A583" s="9">
        <f t="shared" si="71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67"/>
        <v>4310.6400000000003</v>
      </c>
      <c r="G583" s="8">
        <v>72</v>
      </c>
      <c r="H583" s="10">
        <v>5.3569074065750934E-2</v>
      </c>
      <c r="I583" s="18">
        <f t="shared" si="68"/>
        <v>121.55519303481742</v>
      </c>
      <c r="J583" s="10">
        <f t="shared" si="69"/>
        <v>44.695844478902366</v>
      </c>
      <c r="K583" s="10">
        <v>53.563985003714684</v>
      </c>
      <c r="L583" s="10">
        <v>42.938291317402658</v>
      </c>
      <c r="M583" s="147">
        <f t="shared" si="70"/>
        <v>42.938291317402658</v>
      </c>
      <c r="N583" s="10">
        <f t="shared" si="66"/>
        <v>262.75331383483712</v>
      </c>
      <c r="O583" s="11">
        <f t="shared" si="72"/>
        <v>6.0954594639041328E-2</v>
      </c>
    </row>
    <row r="584" spans="1:15">
      <c r="A584" s="9">
        <f t="shared" si="71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67"/>
        <v>4423.5</v>
      </c>
      <c r="G584" s="8">
        <v>118</v>
      </c>
      <c r="H584" s="10">
        <v>5.4971604942618553E-2</v>
      </c>
      <c r="I584" s="18">
        <f t="shared" si="68"/>
        <v>124.73771792344404</v>
      </c>
      <c r="J584" s="10">
        <f t="shared" si="69"/>
        <v>45.866058880450375</v>
      </c>
      <c r="K584" s="10">
        <v>54.966382640149</v>
      </c>
      <c r="L584" s="10">
        <v>44.062489941755899</v>
      </c>
      <c r="M584" s="147">
        <f t="shared" si="70"/>
        <v>44.062489941755899</v>
      </c>
      <c r="N584" s="10">
        <f t="shared" si="66"/>
        <v>269.63264938579931</v>
      </c>
      <c r="O584" s="11">
        <f t="shared" si="72"/>
        <v>6.0954594639041328E-2</v>
      </c>
    </row>
    <row r="585" spans="1:15">
      <c r="A585" s="9">
        <f t="shared" si="71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67"/>
        <v>3225.66</v>
      </c>
      <c r="G585" s="8">
        <v>55</v>
      </c>
      <c r="H585" s="10">
        <v>4.0085838634386112E-2</v>
      </c>
      <c r="I585" s="18">
        <f t="shared" si="68"/>
        <v>90.959979020444564</v>
      </c>
      <c r="J585" s="10">
        <f t="shared" si="69"/>
        <v>33.445984285817467</v>
      </c>
      <c r="K585" s="10">
        <v>40.082030479715847</v>
      </c>
      <c r="L585" s="10">
        <v>32.130803957392189</v>
      </c>
      <c r="M585" s="147">
        <f t="shared" si="70"/>
        <v>32.130803957392189</v>
      </c>
      <c r="N585" s="10">
        <f t="shared" si="66"/>
        <v>196.61879774337007</v>
      </c>
      <c r="O585" s="11">
        <f t="shared" si="72"/>
        <v>6.0954594639041335E-2</v>
      </c>
    </row>
    <row r="586" spans="1:15">
      <c r="A586" s="9">
        <f t="shared" si="71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67"/>
        <v>4516.37</v>
      </c>
      <c r="G586" s="8">
        <v>73</v>
      </c>
      <c r="H586" s="10">
        <v>5.6125716607820536E-2</v>
      </c>
      <c r="I586" s="18">
        <f t="shared" si="68"/>
        <v>127.35654732630383</v>
      </c>
      <c r="J586" s="10">
        <f t="shared" si="69"/>
        <v>46.829002451881919</v>
      </c>
      <c r="K586" s="10">
        <v>56.120384664742794</v>
      </c>
      <c r="L586" s="10">
        <v>44.987568146998548</v>
      </c>
      <c r="M586" s="147">
        <f t="shared" si="70"/>
        <v>44.987568146998548</v>
      </c>
      <c r="N586" s="10">
        <f t="shared" si="66"/>
        <v>275.29350258992713</v>
      </c>
      <c r="O586" s="11">
        <f t="shared" si="72"/>
        <v>6.0954594639041342E-2</v>
      </c>
    </row>
    <row r="587" spans="1:15">
      <c r="A587" s="9">
        <f t="shared" si="71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67"/>
        <v>1283.48</v>
      </c>
      <c r="G587" s="8">
        <v>21</v>
      </c>
      <c r="H587" s="10">
        <v>1.5950029504182676E-2</v>
      </c>
      <c r="I587" s="18">
        <f t="shared" si="68"/>
        <v>36.192690448826035</v>
      </c>
      <c r="J587" s="10">
        <f t="shared" si="69"/>
        <v>13.308052278033333</v>
      </c>
      <c r="K587" s="10">
        <v>15.948514251379779</v>
      </c>
      <c r="L587" s="10">
        <v>12.784746149077623</v>
      </c>
      <c r="M587" s="147">
        <f t="shared" si="70"/>
        <v>12.784746149077623</v>
      </c>
      <c r="N587" s="10">
        <f t="shared" si="66"/>
        <v>78.234003127316768</v>
      </c>
      <c r="O587" s="11">
        <f t="shared" si="72"/>
        <v>6.0954594639041328E-2</v>
      </c>
    </row>
    <row r="588" spans="1:15">
      <c r="A588" s="9">
        <f t="shared" si="71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67"/>
        <v>4220</v>
      </c>
      <c r="G588" s="8">
        <v>163</v>
      </c>
      <c r="H588" s="10">
        <v>5.2442674998948863E-2</v>
      </c>
      <c r="I588" s="18">
        <f t="shared" si="68"/>
        <v>118.99924712036484</v>
      </c>
      <c r="J588" s="10">
        <f t="shared" si="69"/>
        <v>43.756023166158158</v>
      </c>
      <c r="K588" s="10">
        <v>52.437692944823958</v>
      </c>
      <c r="L588" s="10">
        <v>42.035426145407456</v>
      </c>
      <c r="M588" s="147">
        <f t="shared" si="70"/>
        <v>42.035426145407456</v>
      </c>
      <c r="N588" s="10">
        <f t="shared" si="66"/>
        <v>257.22838937675442</v>
      </c>
      <c r="O588" s="11">
        <f t="shared" si="72"/>
        <v>6.0954594639041335E-2</v>
      </c>
    </row>
    <row r="589" spans="1:15">
      <c r="A589" s="9">
        <f t="shared" si="71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67"/>
        <v>4073.3</v>
      </c>
      <c r="G589" s="8">
        <v>162</v>
      </c>
      <c r="H589" s="10">
        <v>5.0619608548156024E-2</v>
      </c>
      <c r="I589" s="18">
        <f t="shared" si="68"/>
        <v>114.86247234487729</v>
      </c>
      <c r="J589" s="10">
        <f t="shared" si="69"/>
        <v>42.234931081211386</v>
      </c>
      <c r="K589" s="10">
        <v>50.614799685343947</v>
      </c>
      <c r="L589" s="10">
        <v>40.574147231774461</v>
      </c>
      <c r="M589" s="147">
        <f t="shared" si="70"/>
        <v>40.574147231774461</v>
      </c>
      <c r="N589" s="10">
        <f t="shared" si="66"/>
        <v>248.28635034320706</v>
      </c>
      <c r="O589" s="11">
        <f t="shared" si="72"/>
        <v>6.0954594639041328E-2</v>
      </c>
    </row>
    <row r="590" spans="1:15">
      <c r="A590" s="9">
        <f t="shared" si="71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67"/>
        <v>3931.82</v>
      </c>
      <c r="G590" s="8">
        <v>108</v>
      </c>
      <c r="H590" s="10">
        <v>4.8861411946532492E-2</v>
      </c>
      <c r="I590" s="18">
        <f t="shared" si="68"/>
        <v>110.87289569023528</v>
      </c>
      <c r="J590" s="10">
        <f t="shared" si="69"/>
        <v>40.767963745299518</v>
      </c>
      <c r="K590" s="10">
        <v>48.85677011239757</v>
      </c>
      <c r="L590" s="10">
        <v>39.164864745743117</v>
      </c>
      <c r="M590" s="147">
        <f t="shared" si="70"/>
        <v>39.164864745743117</v>
      </c>
      <c r="N590" s="10">
        <f t="shared" si="66"/>
        <v>239.66249429367548</v>
      </c>
      <c r="O590" s="11">
        <f t="shared" si="72"/>
        <v>6.0954594639041328E-2</v>
      </c>
    </row>
    <row r="591" spans="1:15">
      <c r="A591" s="9">
        <f t="shared" si="71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67"/>
        <v>4123.59</v>
      </c>
      <c r="G591" s="8">
        <v>72</v>
      </c>
      <c r="H591" s="10">
        <v>5.1244571137183781E-2</v>
      </c>
      <c r="I591" s="18">
        <f t="shared" si="68"/>
        <v>116.28059370451784</v>
      </c>
      <c r="J591" s="10">
        <f t="shared" si="69"/>
        <v>42.756374305151212</v>
      </c>
      <c r="K591" s="10">
        <v>51.23970290292575</v>
      </c>
      <c r="L591" s="10">
        <v>41.075085995009658</v>
      </c>
      <c r="M591" s="147">
        <f t="shared" si="70"/>
        <v>41.075085995009658</v>
      </c>
      <c r="N591" s="10">
        <f t="shared" si="66"/>
        <v>251.35175690760448</v>
      </c>
      <c r="O591" s="11">
        <f t="shared" si="72"/>
        <v>6.0954594639041342E-2</v>
      </c>
    </row>
    <row r="592" spans="1:15">
      <c r="A592" s="9">
        <f t="shared" si="71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67"/>
        <v>4198.01</v>
      </c>
      <c r="G592" s="8">
        <v>72</v>
      </c>
      <c r="H592" s="10">
        <v>5.2169401438942498E-2</v>
      </c>
      <c r="I592" s="18">
        <f t="shared" si="68"/>
        <v>118.3791538871476</v>
      </c>
      <c r="J592" s="10">
        <f t="shared" si="69"/>
        <v>43.528014884304177</v>
      </c>
      <c r="K592" s="10">
        <v>52.164445345805795</v>
      </c>
      <c r="L592" s="10">
        <v>41.816383723384355</v>
      </c>
      <c r="M592" s="147">
        <f t="shared" si="70"/>
        <v>41.816383723384355</v>
      </c>
      <c r="N592" s="10">
        <f t="shared" si="66"/>
        <v>255.88799784064193</v>
      </c>
      <c r="O592" s="11">
        <f t="shared" si="72"/>
        <v>6.0954594639041335E-2</v>
      </c>
    </row>
    <row r="593" spans="1:15">
      <c r="A593" s="9">
        <f t="shared" si="71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67"/>
        <v>4228.12</v>
      </c>
      <c r="G593" s="8">
        <v>72</v>
      </c>
      <c r="H593" s="10">
        <v>5.2543583653212239E-2</v>
      </c>
      <c r="I593" s="18">
        <f t="shared" si="68"/>
        <v>119.2282219750135</v>
      </c>
      <c r="J593" s="10">
        <f t="shared" si="69"/>
        <v>43.840217220212466</v>
      </c>
      <c r="K593" s="10">
        <v>52.538592012765186</v>
      </c>
      <c r="L593" s="10">
        <v>42.116309477232271</v>
      </c>
      <c r="M593" s="147">
        <f t="shared" si="70"/>
        <v>42.116309477232271</v>
      </c>
      <c r="N593" s="10">
        <f t="shared" si="66"/>
        <v>257.72334068522338</v>
      </c>
      <c r="O593" s="11">
        <f t="shared" si="72"/>
        <v>6.0954594639041321E-2</v>
      </c>
    </row>
    <row r="594" spans="1:15">
      <c r="A594" s="9">
        <f t="shared" si="71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67"/>
        <v>4331.46</v>
      </c>
      <c r="G594" s="8">
        <v>72</v>
      </c>
      <c r="H594" s="10">
        <v>5.3827807831977971E-2</v>
      </c>
      <c r="I594" s="18">
        <f t="shared" si="68"/>
        <v>122.14229358577617</v>
      </c>
      <c r="J594" s="10">
        <f t="shared" si="69"/>
        <v>44.911721351489902</v>
      </c>
      <c r="K594" s="10">
        <v>53.822694190233932</v>
      </c>
      <c r="L594" s="10">
        <v>43.145679367721939</v>
      </c>
      <c r="M594" s="147">
        <f t="shared" si="70"/>
        <v>43.145679367721939</v>
      </c>
      <c r="N594" s="10">
        <f t="shared" si="66"/>
        <v>264.02238849522195</v>
      </c>
      <c r="O594" s="11">
        <f t="shared" si="72"/>
        <v>6.0954594639041328E-2</v>
      </c>
    </row>
    <row r="595" spans="1:15">
      <c r="A595" s="9">
        <f t="shared" si="71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67"/>
        <v>6367.69</v>
      </c>
      <c r="G595" s="8">
        <v>108</v>
      </c>
      <c r="H595" s="10">
        <v>7.9132392692904424E-2</v>
      </c>
      <c r="I595" s="18">
        <f t="shared" si="68"/>
        <v>179.56168623125023</v>
      </c>
      <c r="J595" s="10">
        <f t="shared" si="69"/>
        <v>66.024832027230715</v>
      </c>
      <c r="K595" s="10">
        <v>79.124875115598599</v>
      </c>
      <c r="L595" s="10">
        <v>63.428569362997536</v>
      </c>
      <c r="M595" s="147">
        <f t="shared" si="70"/>
        <v>63.428569362997536</v>
      </c>
      <c r="N595" s="10">
        <f t="shared" si="66"/>
        <v>388.1399627370771</v>
      </c>
      <c r="O595" s="11">
        <f t="shared" si="72"/>
        <v>6.0954594639041335E-2</v>
      </c>
    </row>
    <row r="596" spans="1:15">
      <c r="A596" s="9">
        <f t="shared" si="71"/>
        <v>44</v>
      </c>
      <c r="B596" s="8" t="s">
        <v>685</v>
      </c>
      <c r="C596" s="8"/>
      <c r="D596" s="8"/>
      <c r="E596" s="8"/>
      <c r="F596" s="8">
        <f t="shared" si="67"/>
        <v>0</v>
      </c>
      <c r="G596" s="8"/>
      <c r="H596" s="10">
        <v>0</v>
      </c>
      <c r="I596" s="18">
        <f t="shared" si="68"/>
        <v>0</v>
      </c>
      <c r="J596" s="10">
        <f t="shared" si="69"/>
        <v>0</v>
      </c>
      <c r="K596" s="10">
        <v>0</v>
      </c>
      <c r="L596" s="10">
        <v>0</v>
      </c>
      <c r="M596" s="147">
        <f t="shared" si="70"/>
        <v>0</v>
      </c>
      <c r="N596" s="10">
        <f t="shared" si="66"/>
        <v>0</v>
      </c>
      <c r="O596" s="11">
        <v>0</v>
      </c>
    </row>
    <row r="597" spans="1:15">
      <c r="A597" s="9">
        <f t="shared" si="71"/>
        <v>45</v>
      </c>
      <c r="B597" s="8" t="s">
        <v>686</v>
      </c>
      <c r="C597" s="8"/>
      <c r="D597" s="8"/>
      <c r="E597" s="8"/>
      <c r="F597" s="8">
        <f t="shared" si="67"/>
        <v>0</v>
      </c>
      <c r="G597" s="8"/>
      <c r="H597" s="10">
        <v>0</v>
      </c>
      <c r="I597" s="18">
        <f t="shared" si="68"/>
        <v>0</v>
      </c>
      <c r="J597" s="10">
        <f t="shared" si="69"/>
        <v>0</v>
      </c>
      <c r="K597" s="10">
        <v>0</v>
      </c>
      <c r="L597" s="10">
        <v>0</v>
      </c>
      <c r="M597" s="147">
        <f t="shared" si="70"/>
        <v>0</v>
      </c>
      <c r="N597" s="10">
        <f t="shared" si="66"/>
        <v>0</v>
      </c>
      <c r="O597" s="11">
        <v>0</v>
      </c>
    </row>
    <row r="598" spans="1:15">
      <c r="A598" s="9">
        <f t="shared" si="71"/>
        <v>46</v>
      </c>
      <c r="B598" s="8" t="s">
        <v>687</v>
      </c>
      <c r="C598" s="8"/>
      <c r="D598" s="8"/>
      <c r="E598" s="8"/>
      <c r="F598" s="8">
        <f t="shared" si="67"/>
        <v>0</v>
      </c>
      <c r="G598" s="8"/>
      <c r="H598" s="10">
        <v>0</v>
      </c>
      <c r="I598" s="18">
        <f t="shared" si="68"/>
        <v>0</v>
      </c>
      <c r="J598" s="10">
        <f t="shared" si="69"/>
        <v>0</v>
      </c>
      <c r="K598" s="10">
        <v>0</v>
      </c>
      <c r="L598" s="10">
        <v>0</v>
      </c>
      <c r="M598" s="147">
        <f t="shared" si="70"/>
        <v>0</v>
      </c>
      <c r="N598" s="10">
        <f t="shared" si="66"/>
        <v>0</v>
      </c>
      <c r="O598" s="11">
        <v>0</v>
      </c>
    </row>
    <row r="599" spans="1:15">
      <c r="A599" s="9">
        <f t="shared" si="71"/>
        <v>47</v>
      </c>
      <c r="B599" s="8" t="s">
        <v>688</v>
      </c>
      <c r="C599" s="8"/>
      <c r="D599" s="8"/>
      <c r="E599" s="8"/>
      <c r="F599" s="8">
        <f t="shared" si="67"/>
        <v>0</v>
      </c>
      <c r="G599" s="8"/>
      <c r="H599" s="10">
        <v>0</v>
      </c>
      <c r="I599" s="18">
        <f t="shared" si="68"/>
        <v>0</v>
      </c>
      <c r="J599" s="10">
        <f t="shared" si="69"/>
        <v>0</v>
      </c>
      <c r="K599" s="10">
        <v>0</v>
      </c>
      <c r="L599" s="10">
        <v>0</v>
      </c>
      <c r="M599" s="147">
        <f t="shared" si="70"/>
        <v>0</v>
      </c>
      <c r="N599" s="10">
        <f t="shared" si="66"/>
        <v>0</v>
      </c>
      <c r="O599" s="11">
        <v>0</v>
      </c>
    </row>
    <row r="600" spans="1:15">
      <c r="A600" s="9">
        <f t="shared" si="71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67"/>
        <v>6172.16</v>
      </c>
      <c r="G600" s="8">
        <v>106</v>
      </c>
      <c r="H600" s="10">
        <v>7.6702507327372563E-2</v>
      </c>
      <c r="I600" s="18">
        <f t="shared" si="68"/>
        <v>174.0479604517609</v>
      </c>
      <c r="J600" s="10">
        <f t="shared" si="69"/>
        <v>63.997435058112487</v>
      </c>
      <c r="K600" s="10">
        <v>76.695220589176458</v>
      </c>
      <c r="L600" s="10">
        <v>61.480894748255473</v>
      </c>
      <c r="M600" s="147">
        <f t="shared" si="70"/>
        <v>61.480894748255473</v>
      </c>
      <c r="N600" s="10">
        <f t="shared" si="66"/>
        <v>376.22151084730535</v>
      </c>
      <c r="O600" s="11">
        <f t="shared" si="72"/>
        <v>6.0954594639041335E-2</v>
      </c>
    </row>
    <row r="601" spans="1:15">
      <c r="A601" s="9">
        <f t="shared" si="71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67"/>
        <v>11059.29</v>
      </c>
      <c r="G601" s="8">
        <v>216</v>
      </c>
      <c r="H601" s="10">
        <v>0.13743572303059839</v>
      </c>
      <c r="I601" s="18">
        <f t="shared" si="68"/>
        <v>311.85952220042174</v>
      </c>
      <c r="J601" s="10">
        <f t="shared" si="69"/>
        <v>114.67074631309508</v>
      </c>
      <c r="K601" s="10">
        <v>137.42266663691049</v>
      </c>
      <c r="L601" s="10">
        <v>110.16160379517613</v>
      </c>
      <c r="M601" s="147">
        <f t="shared" si="70"/>
        <v>110.16160379517613</v>
      </c>
      <c r="N601" s="10">
        <f t="shared" si="66"/>
        <v>674.11453894560339</v>
      </c>
      <c r="O601" s="11">
        <f t="shared" si="72"/>
        <v>6.0954594639041328E-2</v>
      </c>
    </row>
    <row r="602" spans="1:15">
      <c r="A602" s="9">
        <f t="shared" si="71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67"/>
        <v>3145.5800000000004</v>
      </c>
      <c r="G602" s="8">
        <v>68</v>
      </c>
      <c r="H602" s="10">
        <v>3.9090670526823121E-2</v>
      </c>
      <c r="I602" s="18">
        <f t="shared" si="68"/>
        <v>88.701813212530155</v>
      </c>
      <c r="J602" s="10">
        <f t="shared" si="69"/>
        <v>32.615656718247344</v>
      </c>
      <c r="K602" s="10">
        <v>39.086956913123075</v>
      </c>
      <c r="L602" s="10">
        <v>31.333126960775072</v>
      </c>
      <c r="M602" s="147">
        <f t="shared" si="70"/>
        <v>31.333126960775072</v>
      </c>
      <c r="N602" s="10">
        <f t="shared" si="66"/>
        <v>191.73755380467566</v>
      </c>
      <c r="O602" s="11">
        <f t="shared" si="72"/>
        <v>6.0954594639041335E-2</v>
      </c>
    </row>
    <row r="603" spans="1:15">
      <c r="A603" s="9">
        <f t="shared" si="71"/>
        <v>51</v>
      </c>
      <c r="B603" s="8" t="s">
        <v>692</v>
      </c>
      <c r="C603" s="8"/>
      <c r="D603" s="8"/>
      <c r="E603" s="8"/>
      <c r="F603" s="8">
        <f t="shared" si="67"/>
        <v>0</v>
      </c>
      <c r="G603" s="8"/>
      <c r="H603" s="10">
        <v>0</v>
      </c>
      <c r="I603" s="18">
        <f t="shared" si="68"/>
        <v>0</v>
      </c>
      <c r="J603" s="10">
        <f t="shared" si="69"/>
        <v>0</v>
      </c>
      <c r="K603" s="10">
        <v>0</v>
      </c>
      <c r="L603" s="10">
        <v>0</v>
      </c>
      <c r="M603" s="147">
        <f t="shared" si="70"/>
        <v>0</v>
      </c>
      <c r="N603" s="10">
        <f t="shared" si="66"/>
        <v>0</v>
      </c>
      <c r="O603" s="11">
        <v>0</v>
      </c>
    </row>
    <row r="604" spans="1:15">
      <c r="A604" s="9">
        <f t="shared" si="71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67"/>
        <v>3100.1</v>
      </c>
      <c r="G604" s="8">
        <v>68</v>
      </c>
      <c r="H604" s="10">
        <v>3.8525482645554825E-2</v>
      </c>
      <c r="I604" s="18">
        <f t="shared" si="68"/>
        <v>87.419328435507822</v>
      </c>
      <c r="J604" s="10">
        <f t="shared" si="69"/>
        <v>32.14408706573623</v>
      </c>
      <c r="K604" s="10">
        <v>38.521822724703497</v>
      </c>
      <c r="L604" s="10">
        <v>30.880100614544467</v>
      </c>
      <c r="M604" s="147">
        <f t="shared" si="70"/>
        <v>30.880100614544467</v>
      </c>
      <c r="N604" s="10">
        <f t="shared" si="66"/>
        <v>188.965338840492</v>
      </c>
      <c r="O604" s="11">
        <f t="shared" si="72"/>
        <v>6.0954594639041321E-2</v>
      </c>
    </row>
    <row r="605" spans="1:15">
      <c r="A605" s="9">
        <f t="shared" si="71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67"/>
        <v>2324.65</v>
      </c>
      <c r="G605" s="8">
        <v>53</v>
      </c>
      <c r="H605" s="10">
        <v>2.8888830435143713E-2</v>
      </c>
      <c r="I605" s="18">
        <f t="shared" si="68"/>
        <v>65.552511805297655</v>
      </c>
      <c r="J605" s="10">
        <f t="shared" si="69"/>
        <v>24.103658590807949</v>
      </c>
      <c r="K605" s="10">
        <v>28.886085996252373</v>
      </c>
      <c r="L605" s="10">
        <v>23.155842035289442</v>
      </c>
      <c r="M605" s="147">
        <f t="shared" si="70"/>
        <v>23.155842035289442</v>
      </c>
      <c r="N605" s="10">
        <f t="shared" si="66"/>
        <v>141.69809842764744</v>
      </c>
      <c r="O605" s="11">
        <f t="shared" si="72"/>
        <v>6.0954594639041335E-2</v>
      </c>
    </row>
    <row r="606" spans="1:15">
      <c r="A606" s="9">
        <f t="shared" si="71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67"/>
        <v>4512.62</v>
      </c>
      <c r="G606" s="8">
        <v>82</v>
      </c>
      <c r="H606" s="10">
        <v>5.607911470468166E-2</v>
      </c>
      <c r="I606" s="18">
        <f t="shared" si="68"/>
        <v>127.25080154983431</v>
      </c>
      <c r="J606" s="10">
        <f t="shared" si="69"/>
        <v>46.790119729874078</v>
      </c>
      <c r="K606" s="10">
        <v>56.073787188784713</v>
      </c>
      <c r="L606" s="10">
        <v>44.950214391537578</v>
      </c>
      <c r="M606" s="147">
        <f t="shared" si="70"/>
        <v>44.950214391537578</v>
      </c>
      <c r="N606" s="10">
        <f t="shared" si="66"/>
        <v>275.06492286003066</v>
      </c>
      <c r="O606" s="11">
        <f t="shared" si="72"/>
        <v>6.0954594639041328E-2</v>
      </c>
    </row>
    <row r="607" spans="1:15">
      <c r="A607" s="9">
        <f t="shared" si="71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67"/>
        <v>11115.95</v>
      </c>
      <c r="G607" s="8">
        <v>212</v>
      </c>
      <c r="H607" s="10">
        <v>0.13813984671909138</v>
      </c>
      <c r="I607" s="18">
        <f t="shared" si="68"/>
        <v>313.45727038569186</v>
      </c>
      <c r="J607" s="10">
        <f t="shared" si="69"/>
        <v>115.2582383208189</v>
      </c>
      <c r="K607" s="10">
        <v>138.12672343365307</v>
      </c>
      <c r="L607" s="10">
        <v>110.72599413768769</v>
      </c>
      <c r="M607" s="147">
        <f t="shared" si="70"/>
        <v>110.72599413768769</v>
      </c>
      <c r="N607" s="10">
        <f t="shared" si="66"/>
        <v>677.56822627785152</v>
      </c>
      <c r="O607" s="11">
        <f t="shared" si="72"/>
        <v>6.0954594639041328E-2</v>
      </c>
    </row>
    <row r="608" spans="1:15">
      <c r="A608" s="9">
        <f t="shared" si="71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67"/>
        <v>3259.72</v>
      </c>
      <c r="G608" s="8">
        <v>68</v>
      </c>
      <c r="H608" s="10">
        <v>4.0509108186628812E-2</v>
      </c>
      <c r="I608" s="18">
        <f t="shared" si="68"/>
        <v>91.920432659525034</v>
      </c>
      <c r="J608" s="10">
        <f t="shared" si="69"/>
        <v>33.799143088907357</v>
      </c>
      <c r="K608" s="10">
        <v>40.505259821351082</v>
      </c>
      <c r="L608" s="10">
        <v>32.470075666992322</v>
      </c>
      <c r="M608" s="147">
        <f t="shared" si="70"/>
        <v>32.470075666992322</v>
      </c>
      <c r="N608" s="10">
        <f t="shared" si="66"/>
        <v>198.69491123677579</v>
      </c>
      <c r="O608" s="11">
        <f t="shared" si="72"/>
        <v>6.0954594639041328E-2</v>
      </c>
    </row>
    <row r="609" spans="1:15">
      <c r="A609" s="9">
        <f t="shared" si="71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67"/>
        <v>3223.22</v>
      </c>
      <c r="G609" s="8">
        <v>67</v>
      </c>
      <c r="H609" s="10">
        <v>4.0055516329410415E-2</v>
      </c>
      <c r="I609" s="18">
        <f t="shared" si="68"/>
        <v>90.891173768555063</v>
      </c>
      <c r="J609" s="10">
        <f t="shared" si="69"/>
        <v>33.420684594697697</v>
      </c>
      <c r="K609" s="10">
        <v>40.051711055359121</v>
      </c>
      <c r="L609" s="10">
        <v>32.106499113838915</v>
      </c>
      <c r="M609" s="147">
        <f t="shared" si="70"/>
        <v>32.106499113838915</v>
      </c>
      <c r="N609" s="10">
        <f t="shared" si="66"/>
        <v>196.47006853245077</v>
      </c>
      <c r="O609" s="11">
        <f t="shared" si="72"/>
        <v>6.0954594639041328E-2</v>
      </c>
    </row>
    <row r="610" spans="1:15">
      <c r="A610" s="9">
        <f t="shared" si="71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67"/>
        <v>4167.8999999999996</v>
      </c>
      <c r="G610" s="8">
        <v>69</v>
      </c>
      <c r="H610" s="10">
        <v>5.1795219224672735E-2</v>
      </c>
      <c r="I610" s="18">
        <f t="shared" si="68"/>
        <v>117.53008579928165</v>
      </c>
      <c r="J610" s="10">
        <f t="shared" si="69"/>
        <v>43.215812548395867</v>
      </c>
      <c r="K610" s="10">
        <v>51.790298678846391</v>
      </c>
      <c r="L610" s="10">
        <v>41.516457969536425</v>
      </c>
      <c r="M610" s="147">
        <f t="shared" si="70"/>
        <v>41.516457969536425</v>
      </c>
      <c r="N610" s="10">
        <f t="shared" si="66"/>
        <v>254.05265499606034</v>
      </c>
      <c r="O610" s="11">
        <f t="shared" si="72"/>
        <v>6.0954594639041328E-2</v>
      </c>
    </row>
    <row r="611" spans="1:15">
      <c r="A611" s="9">
        <f t="shared" si="71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67"/>
        <v>6158.52</v>
      </c>
      <c r="G611" s="8">
        <v>129</v>
      </c>
      <c r="H611" s="10">
        <v>7.6533000671688764E-2</v>
      </c>
      <c r="I611" s="18">
        <f t="shared" si="68"/>
        <v>173.66332781414914</v>
      </c>
      <c r="J611" s="10">
        <f t="shared" si="69"/>
        <v>63.856005637262641</v>
      </c>
      <c r="K611" s="10">
        <v>76.52573003662495</v>
      </c>
      <c r="L611" s="10">
        <v>61.345026688392124</v>
      </c>
      <c r="M611" s="147">
        <f t="shared" si="70"/>
        <v>61.345026688392124</v>
      </c>
      <c r="N611" s="10">
        <f t="shared" si="66"/>
        <v>375.39009017642888</v>
      </c>
      <c r="O611" s="11">
        <f t="shared" si="72"/>
        <v>6.0954594639041335E-2</v>
      </c>
    </row>
    <row r="612" spans="1:15">
      <c r="A612" s="9">
        <f t="shared" si="71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67"/>
        <v>3211.24</v>
      </c>
      <c r="G612" s="8">
        <v>70</v>
      </c>
      <c r="H612" s="10">
        <v>3.9906638782849418E-2</v>
      </c>
      <c r="I612" s="18">
        <f t="shared" si="68"/>
        <v>90.553351261327109</v>
      </c>
      <c r="J612" s="10">
        <f t="shared" si="69"/>
        <v>33.296467258789981</v>
      </c>
      <c r="K612" s="10">
        <v>39.902847652165043</v>
      </c>
      <c r="L612" s="10">
        <v>31.987166316392951</v>
      </c>
      <c r="M612" s="147">
        <f t="shared" si="70"/>
        <v>31.987166316392951</v>
      </c>
      <c r="N612" s="10">
        <f t="shared" si="66"/>
        <v>195.73983248867506</v>
      </c>
      <c r="O612" s="11">
        <f t="shared" si="72"/>
        <v>6.0954594639041328E-2</v>
      </c>
    </row>
    <row r="613" spans="1:15">
      <c r="A613" s="9">
        <f t="shared" si="71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67"/>
        <v>3235.04</v>
      </c>
      <c r="G613" s="8">
        <v>70</v>
      </c>
      <c r="H613" s="10">
        <v>4.0202405528104154E-2</v>
      </c>
      <c r="I613" s="18">
        <f t="shared" si="68"/>
        <v>91.224484455986982</v>
      </c>
      <c r="J613" s="10">
        <f t="shared" si="69"/>
        <v>33.543242934466413</v>
      </c>
      <c r="K613" s="10">
        <v>40.198586299578984</v>
      </c>
      <c r="L613" s="10">
        <v>32.224238151051885</v>
      </c>
      <c r="M613" s="147">
        <f t="shared" si="70"/>
        <v>32.224238151051885</v>
      </c>
      <c r="N613" s="10">
        <f t="shared" si="66"/>
        <v>197.19055184108424</v>
      </c>
      <c r="O613" s="11">
        <f t="shared" si="72"/>
        <v>6.0954594639041328E-2</v>
      </c>
    </row>
    <row r="614" spans="1:15">
      <c r="A614" s="9">
        <f t="shared" si="71"/>
        <v>62</v>
      </c>
      <c r="B614" s="8" t="s">
        <v>703</v>
      </c>
      <c r="C614" s="8"/>
      <c r="D614" s="8"/>
      <c r="E614" s="8"/>
      <c r="F614" s="8">
        <f t="shared" ref="F614:F634" si="73">C614+D614+E614</f>
        <v>0</v>
      </c>
      <c r="G614" s="8"/>
      <c r="H614" s="10">
        <v>0</v>
      </c>
      <c r="I614" s="18">
        <f t="shared" si="68"/>
        <v>0</v>
      </c>
      <c r="J614" s="10">
        <f t="shared" ref="J614:J634" si="74">I614*0.3677</f>
        <v>0</v>
      </c>
      <c r="K614" s="10">
        <v>0</v>
      </c>
      <c r="L614" s="10">
        <v>0</v>
      </c>
      <c r="M614" s="147">
        <f t="shared" si="70"/>
        <v>0</v>
      </c>
      <c r="N614" s="10">
        <f t="shared" ref="N614:N634" si="75">I614+J614+K614+M614</f>
        <v>0</v>
      </c>
      <c r="O614" s="11">
        <v>0</v>
      </c>
    </row>
    <row r="615" spans="1:15">
      <c r="A615" s="9">
        <f t="shared" si="71"/>
        <v>63</v>
      </c>
      <c r="B615" s="8" t="s">
        <v>704</v>
      </c>
      <c r="C615" s="8"/>
      <c r="D615" s="8"/>
      <c r="E615" s="8"/>
      <c r="F615" s="8">
        <f t="shared" si="73"/>
        <v>0</v>
      </c>
      <c r="G615" s="8"/>
      <c r="H615" s="10">
        <v>0</v>
      </c>
      <c r="I615" s="18">
        <f t="shared" ref="I615:I634" si="76">H615*$I$2</f>
        <v>0</v>
      </c>
      <c r="J615" s="10">
        <f t="shared" si="74"/>
        <v>0</v>
      </c>
      <c r="K615" s="10">
        <v>0</v>
      </c>
      <c r="L615" s="10">
        <v>0</v>
      </c>
      <c r="M615" s="147">
        <f t="shared" si="70"/>
        <v>0</v>
      </c>
      <c r="N615" s="10">
        <f t="shared" si="75"/>
        <v>0</v>
      </c>
      <c r="O615" s="11">
        <v>0</v>
      </c>
    </row>
    <row r="616" spans="1:15">
      <c r="A616" s="9">
        <f t="shared" si="71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73"/>
        <v>329.5</v>
      </c>
      <c r="G616" s="8">
        <v>8</v>
      </c>
      <c r="H616" s="10">
        <v>4.0947538891359363E-3</v>
      </c>
      <c r="I616" s="18">
        <f t="shared" si="76"/>
        <v>9.2915288924550286</v>
      </c>
      <c r="J616" s="10">
        <f t="shared" si="74"/>
        <v>3.4164951737557141</v>
      </c>
      <c r="K616" s="10">
        <v>4.094364887516468</v>
      </c>
      <c r="L616" s="10">
        <v>3.2821499798369094</v>
      </c>
      <c r="M616" s="147">
        <f t="shared" si="70"/>
        <v>3.2821499798369094</v>
      </c>
      <c r="N616" s="10">
        <f t="shared" si="75"/>
        <v>20.084538933564119</v>
      </c>
      <c r="O616" s="11">
        <f t="shared" si="72"/>
        <v>6.0954594639041335E-2</v>
      </c>
    </row>
    <row r="617" spans="1:15">
      <c r="A617" s="9">
        <f t="shared" si="71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73"/>
        <v>329.2</v>
      </c>
      <c r="G617" s="8">
        <v>8</v>
      </c>
      <c r="H617" s="10">
        <v>4.0910257368848256E-3</v>
      </c>
      <c r="I617" s="18">
        <f t="shared" si="76"/>
        <v>9.283069230337464</v>
      </c>
      <c r="J617" s="10">
        <f t="shared" si="74"/>
        <v>3.4133845559950857</v>
      </c>
      <c r="K617" s="10">
        <v>4.0906370894398218</v>
      </c>
      <c r="L617" s="10">
        <v>3.2791616794000316</v>
      </c>
      <c r="M617" s="147">
        <f t="shared" ref="M617:M634" si="77">L617*$M$2</f>
        <v>3.2791616794000316</v>
      </c>
      <c r="N617" s="10">
        <f t="shared" si="75"/>
        <v>20.066252555172404</v>
      </c>
      <c r="O617" s="11">
        <f t="shared" ref="O617:O635" si="78">N617/F617</f>
        <v>6.0954594639041328E-2</v>
      </c>
    </row>
    <row r="618" spans="1:15">
      <c r="A618" s="9">
        <f t="shared" ref="A618:A634" si="79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73"/>
        <v>325.10000000000002</v>
      </c>
      <c r="G618" s="8">
        <v>8</v>
      </c>
      <c r="H618" s="10">
        <v>4.0400743227863214E-3</v>
      </c>
      <c r="I618" s="18">
        <f t="shared" si="76"/>
        <v>9.1674538480641257</v>
      </c>
      <c r="J618" s="10">
        <f t="shared" si="74"/>
        <v>3.3708727799331792</v>
      </c>
      <c r="K618" s="10">
        <v>4.0396905157256562</v>
      </c>
      <c r="L618" s="10">
        <v>3.2383215734293755</v>
      </c>
      <c r="M618" s="147">
        <f t="shared" si="77"/>
        <v>3.2383215734293755</v>
      </c>
      <c r="N618" s="10">
        <f t="shared" si="75"/>
        <v>19.816338717152334</v>
      </c>
      <c r="O618" s="11">
        <f t="shared" si="78"/>
        <v>6.0954594639041321E-2</v>
      </c>
    </row>
    <row r="619" spans="1:15">
      <c r="A619" s="9">
        <f t="shared" si="79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73"/>
        <v>329.3</v>
      </c>
      <c r="G619" s="8">
        <v>8</v>
      </c>
      <c r="H619" s="10">
        <v>4.0922684543018631E-3</v>
      </c>
      <c r="I619" s="18">
        <f t="shared" si="76"/>
        <v>9.2858891177099867</v>
      </c>
      <c r="J619" s="10">
        <f t="shared" si="74"/>
        <v>3.4144214285819623</v>
      </c>
      <c r="K619" s="10">
        <v>4.0918796887987039</v>
      </c>
      <c r="L619" s="10">
        <v>3.2801577795456582</v>
      </c>
      <c r="M619" s="147">
        <f t="shared" si="77"/>
        <v>3.2801577795456582</v>
      </c>
      <c r="N619" s="10">
        <f t="shared" si="75"/>
        <v>20.072348014636308</v>
      </c>
      <c r="O619" s="11">
        <f t="shared" si="78"/>
        <v>6.0954594639041321E-2</v>
      </c>
    </row>
    <row r="620" spans="1:15">
      <c r="A620" s="9">
        <f t="shared" si="79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73"/>
        <v>377.4</v>
      </c>
      <c r="G620" s="8">
        <v>8</v>
      </c>
      <c r="H620" s="10">
        <v>4.6900155318965161E-3</v>
      </c>
      <c r="I620" s="18">
        <f t="shared" si="76"/>
        <v>10.642254943892342</v>
      </c>
      <c r="J620" s="10">
        <f t="shared" si="74"/>
        <v>3.9131571428692142</v>
      </c>
      <c r="K620" s="10">
        <v>4.6895699804209858</v>
      </c>
      <c r="L620" s="10">
        <v>3.7592819495916521</v>
      </c>
      <c r="M620" s="147">
        <f t="shared" si="77"/>
        <v>3.7592819495916521</v>
      </c>
      <c r="N620" s="10">
        <f t="shared" si="75"/>
        <v>23.004264016774194</v>
      </c>
      <c r="O620" s="11">
        <f t="shared" si="78"/>
        <v>6.0954594639041321E-2</v>
      </c>
    </row>
    <row r="621" spans="1:15">
      <c r="A621" s="9">
        <f t="shared" si="79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73"/>
        <v>324.31</v>
      </c>
      <c r="G621" s="8">
        <v>8</v>
      </c>
      <c r="H621" s="10">
        <v>4.0302568551917311E-3</v>
      </c>
      <c r="I621" s="18">
        <f t="shared" si="76"/>
        <v>9.1451767378212132</v>
      </c>
      <c r="J621" s="10">
        <f t="shared" si="74"/>
        <v>3.3626814864968604</v>
      </c>
      <c r="K621" s="10">
        <v>4.0298739807904882</v>
      </c>
      <c r="L621" s="10">
        <v>3.2304523822789317</v>
      </c>
      <c r="M621" s="147">
        <f t="shared" si="77"/>
        <v>3.2304523822789317</v>
      </c>
      <c r="N621" s="10">
        <f t="shared" si="75"/>
        <v>19.768184587387495</v>
      </c>
      <c r="O621" s="11">
        <f t="shared" si="78"/>
        <v>6.0954594639041335E-2</v>
      </c>
    </row>
    <row r="622" spans="1:15">
      <c r="A622" s="9">
        <f t="shared" si="79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73"/>
        <v>332</v>
      </c>
      <c r="G622" s="8">
        <v>8</v>
      </c>
      <c r="H622" s="10">
        <v>4.1258218245618537E-3</v>
      </c>
      <c r="I622" s="18">
        <f t="shared" si="76"/>
        <v>9.3620260767680392</v>
      </c>
      <c r="J622" s="10">
        <f t="shared" si="74"/>
        <v>3.4424169884276083</v>
      </c>
      <c r="K622" s="10">
        <v>4.12542987148852</v>
      </c>
      <c r="L622" s="10">
        <v>3.3070524834775537</v>
      </c>
      <c r="M622" s="147">
        <f t="shared" si="77"/>
        <v>3.3070524834775537</v>
      </c>
      <c r="N622" s="10">
        <f t="shared" si="75"/>
        <v>20.236925420161718</v>
      </c>
      <c r="O622" s="11">
        <f t="shared" si="78"/>
        <v>6.0954594639041321E-2</v>
      </c>
    </row>
    <row r="623" spans="1:15">
      <c r="A623" s="9">
        <f t="shared" si="79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73"/>
        <v>309.2</v>
      </c>
      <c r="G623" s="8">
        <v>8</v>
      </c>
      <c r="H623" s="10">
        <v>3.842482253477485E-3</v>
      </c>
      <c r="I623" s="18">
        <f t="shared" si="76"/>
        <v>8.7190917558333663</v>
      </c>
      <c r="J623" s="10">
        <f t="shared" si="74"/>
        <v>3.2060100386199291</v>
      </c>
      <c r="K623" s="10">
        <v>3.8421172176634046</v>
      </c>
      <c r="L623" s="10">
        <v>3.0799416502748778</v>
      </c>
      <c r="M623" s="147">
        <f t="shared" si="77"/>
        <v>3.0799416502748778</v>
      </c>
      <c r="N623" s="10">
        <f t="shared" si="75"/>
        <v>18.84716066239158</v>
      </c>
      <c r="O623" s="11">
        <f t="shared" si="78"/>
        <v>6.0954594639041335E-2</v>
      </c>
    </row>
    <row r="624" spans="1:15" ht="18.75">
      <c r="A624" s="9">
        <f t="shared" si="79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73"/>
        <v>6690.05</v>
      </c>
      <c r="G624" s="24">
        <v>108</v>
      </c>
      <c r="H624" s="10">
        <v>8.3138416558463948E-2</v>
      </c>
      <c r="I624" s="18">
        <f t="shared" si="76"/>
        <v>188.6518751653073</v>
      </c>
      <c r="J624" s="10">
        <f t="shared" si="74"/>
        <v>69.367294498283499</v>
      </c>
      <c r="K624" s="10">
        <v>83.130518408890893</v>
      </c>
      <c r="L624" s="10">
        <v>66.639597792436774</v>
      </c>
      <c r="M624" s="147">
        <f t="shared" si="77"/>
        <v>66.639597792436774</v>
      </c>
      <c r="N624" s="10">
        <f t="shared" si="75"/>
        <v>407.7892858649185</v>
      </c>
      <c r="O624" s="11">
        <f t="shared" si="78"/>
        <v>6.0954594639041335E-2</v>
      </c>
    </row>
    <row r="625" spans="1:15">
      <c r="A625" s="9">
        <f t="shared" si="79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73"/>
        <v>7080.5</v>
      </c>
      <c r="G625" s="8">
        <v>139</v>
      </c>
      <c r="H625" s="10">
        <v>8.799060671328375E-2</v>
      </c>
      <c r="I625" s="18">
        <f t="shared" si="76"/>
        <v>199.66212541131355</v>
      </c>
      <c r="J625" s="10">
        <f t="shared" si="74"/>
        <v>73.415763513740004</v>
      </c>
      <c r="K625" s="10">
        <v>87.982247605645981</v>
      </c>
      <c r="L625" s="10">
        <v>70.52887081103259</v>
      </c>
      <c r="M625" s="147">
        <f t="shared" si="77"/>
        <v>70.52887081103259</v>
      </c>
      <c r="N625" s="10">
        <f t="shared" si="75"/>
        <v>431.5890073417321</v>
      </c>
      <c r="O625" s="11">
        <f t="shared" si="78"/>
        <v>6.0954594639041328E-2</v>
      </c>
    </row>
    <row r="626" spans="1:15">
      <c r="A626" s="9">
        <f t="shared" si="79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73"/>
        <v>1902.1</v>
      </c>
      <c r="G626" s="8">
        <v>30</v>
      </c>
      <c r="H626" s="10">
        <v>2.3637727989455126E-2</v>
      </c>
      <c r="I626" s="18">
        <f t="shared" si="76"/>
        <v>53.637077712712312</v>
      </c>
      <c r="J626" s="10">
        <f t="shared" si="74"/>
        <v>19.722353474964319</v>
      </c>
      <c r="K626" s="10">
        <v>23.635482405296127</v>
      </c>
      <c r="L626" s="10">
        <v>18.946820869947754</v>
      </c>
      <c r="M626" s="147">
        <f t="shared" si="77"/>
        <v>18.946820869947754</v>
      </c>
      <c r="N626" s="10">
        <f t="shared" si="75"/>
        <v>115.94173446292052</v>
      </c>
      <c r="O626" s="11">
        <f t="shared" si="78"/>
        <v>6.0954594639041335E-2</v>
      </c>
    </row>
    <row r="627" spans="1:15">
      <c r="A627" s="9">
        <f t="shared" si="79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73"/>
        <v>2315.9899999999998</v>
      </c>
      <c r="G627" s="8">
        <v>43</v>
      </c>
      <c r="H627" s="10">
        <v>2.8781211106828332E-2</v>
      </c>
      <c r="I627" s="18">
        <f t="shared" si="76"/>
        <v>65.308309558837379</v>
      </c>
      <c r="J627" s="10">
        <f t="shared" si="74"/>
        <v>24.013865424784505</v>
      </c>
      <c r="K627" s="10">
        <v>28.778476891773181</v>
      </c>
      <c r="L627" s="10">
        <v>23.069579762678249</v>
      </c>
      <c r="M627" s="147">
        <f t="shared" si="77"/>
        <v>23.069579762678249</v>
      </c>
      <c r="N627" s="10">
        <f t="shared" si="75"/>
        <v>141.17023163807332</v>
      </c>
      <c r="O627" s="11">
        <f t="shared" si="78"/>
        <v>6.0954594639041328E-2</v>
      </c>
    </row>
    <row r="628" spans="1:15">
      <c r="A628" s="9">
        <f t="shared" si="79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73"/>
        <v>2390.8000000000002</v>
      </c>
      <c r="G628" s="8">
        <v>48</v>
      </c>
      <c r="H628" s="10">
        <v>2.9710888006513496E-2</v>
      </c>
      <c r="I628" s="18">
        <f t="shared" si="76"/>
        <v>67.417867302219975</v>
      </c>
      <c r="J628" s="10">
        <f t="shared" si="74"/>
        <v>24.789549807026287</v>
      </c>
      <c r="K628" s="10">
        <v>29.708065472152875</v>
      </c>
      <c r="L628" s="10">
        <v>23.81476228162089</v>
      </c>
      <c r="M628" s="147">
        <f t="shared" si="77"/>
        <v>23.81476228162089</v>
      </c>
      <c r="N628" s="10">
        <f t="shared" si="75"/>
        <v>145.73024486302003</v>
      </c>
      <c r="O628" s="11">
        <f t="shared" si="78"/>
        <v>6.0954594639041335E-2</v>
      </c>
    </row>
    <row r="629" spans="1:15">
      <c r="A629" s="9">
        <f t="shared" si="79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73"/>
        <v>2393.3000000000002</v>
      </c>
      <c r="G629" s="8">
        <v>39</v>
      </c>
      <c r="H629" s="10">
        <v>2.9741955941939412E-2</v>
      </c>
      <c r="I629" s="18">
        <f t="shared" si="76"/>
        <v>67.488364486532987</v>
      </c>
      <c r="J629" s="10">
        <f t="shared" si="74"/>
        <v>24.81547162169818</v>
      </c>
      <c r="K629" s="10">
        <v>29.739130456124926</v>
      </c>
      <c r="L629" s="10">
        <v>23.839664785261533</v>
      </c>
      <c r="M629" s="147">
        <f t="shared" si="77"/>
        <v>23.839664785261533</v>
      </c>
      <c r="N629" s="10">
        <f t="shared" si="75"/>
        <v>145.88263134961761</v>
      </c>
      <c r="O629" s="11">
        <f t="shared" si="78"/>
        <v>6.0954594639041321E-2</v>
      </c>
    </row>
    <row r="630" spans="1:15">
      <c r="A630" s="9">
        <f t="shared" si="79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73"/>
        <v>3729.61</v>
      </c>
      <c r="G630" s="8">
        <v>80</v>
      </c>
      <c r="H630" s="10">
        <v>4.6348513057542576E-2</v>
      </c>
      <c r="I630" s="18">
        <f t="shared" si="76"/>
        <v>105.17080143426159</v>
      </c>
      <c r="J630" s="10">
        <f t="shared" si="74"/>
        <v>38.671303687377993</v>
      </c>
      <c r="K630" s="10">
        <v>46.344109948802107</v>
      </c>
      <c r="L630" s="10">
        <v>37.150650641273252</v>
      </c>
      <c r="M630" s="147">
        <f t="shared" si="77"/>
        <v>37.150650641273252</v>
      </c>
      <c r="N630" s="10">
        <f t="shared" si="75"/>
        <v>227.33686571171492</v>
      </c>
      <c r="O630" s="11">
        <f t="shared" si="78"/>
        <v>6.0954594639041328E-2</v>
      </c>
    </row>
    <row r="631" spans="1:15">
      <c r="A631" s="9">
        <f t="shared" si="79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73"/>
        <v>4033.36</v>
      </c>
      <c r="G631" s="8">
        <v>131</v>
      </c>
      <c r="H631" s="10">
        <v>5.0123267211791563E-2</v>
      </c>
      <c r="I631" s="18">
        <f t="shared" si="76"/>
        <v>113.73620932829259</v>
      </c>
      <c r="J631" s="10">
        <f t="shared" si="74"/>
        <v>41.82080417001319</v>
      </c>
      <c r="K631" s="10">
        <v>50.118505501406439</v>
      </c>
      <c r="L631" s="10">
        <v>40.176304833611525</v>
      </c>
      <c r="M631" s="147">
        <f t="shared" si="77"/>
        <v>40.176304833611525</v>
      </c>
      <c r="N631" s="10">
        <f t="shared" si="75"/>
        <v>245.85182383332375</v>
      </c>
      <c r="O631" s="11">
        <f t="shared" si="78"/>
        <v>6.0954594639041328E-2</v>
      </c>
    </row>
    <row r="632" spans="1:15">
      <c r="A632" s="9">
        <f t="shared" si="79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73"/>
        <v>3448.7</v>
      </c>
      <c r="G632" s="8">
        <v>60</v>
      </c>
      <c r="H632" s="10">
        <v>4.2857595561344768E-2</v>
      </c>
      <c r="I632" s="18">
        <f t="shared" si="76"/>
        <v>97.249455816114263</v>
      </c>
      <c r="J632" s="10">
        <f t="shared" si="74"/>
        <v>35.758624903585215</v>
      </c>
      <c r="K632" s="10">
        <v>42.853524089766438</v>
      </c>
      <c r="L632" s="10">
        <v>34.352505722195893</v>
      </c>
      <c r="M632" s="147">
        <f t="shared" si="77"/>
        <v>34.352505722195893</v>
      </c>
      <c r="N632" s="10">
        <f t="shared" si="75"/>
        <v>210.21411053166182</v>
      </c>
      <c r="O632" s="11">
        <f t="shared" si="78"/>
        <v>6.0954594639041328E-2</v>
      </c>
    </row>
    <row r="633" spans="1:15">
      <c r="A633" s="9">
        <f t="shared" si="79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73"/>
        <v>6256.34</v>
      </c>
      <c r="G633" s="8">
        <v>129</v>
      </c>
      <c r="H633" s="10">
        <v>7.7748626849034067E-2</v>
      </c>
      <c r="I633" s="18">
        <f t="shared" si="76"/>
        <v>176.42174164194867</v>
      </c>
      <c r="J633" s="10">
        <f t="shared" si="74"/>
        <v>64.870274401744524</v>
      </c>
      <c r="K633" s="10">
        <v>77.741240729483408</v>
      </c>
      <c r="L633" s="10">
        <v>62.319411850843252</v>
      </c>
      <c r="M633" s="147">
        <f t="shared" si="77"/>
        <v>62.319411850843252</v>
      </c>
      <c r="N633" s="10">
        <f t="shared" si="75"/>
        <v>381.35266862401988</v>
      </c>
      <c r="O633" s="11">
        <f t="shared" si="78"/>
        <v>6.0954594639041335E-2</v>
      </c>
    </row>
    <row r="634" spans="1:15">
      <c r="A634" s="9">
        <f t="shared" si="79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73"/>
        <v>3393.78</v>
      </c>
      <c r="G634" s="8">
        <v>120</v>
      </c>
      <c r="H634" s="10">
        <v>4.217509515590822E-2</v>
      </c>
      <c r="I634" s="18">
        <f t="shared" si="76"/>
        <v>95.700773671126029</v>
      </c>
      <c r="J634" s="10">
        <f t="shared" si="74"/>
        <v>35.189174478873042</v>
      </c>
      <c r="K634" s="10">
        <v>42.171088521868406</v>
      </c>
      <c r="L634" s="10">
        <v>33.80544752221823</v>
      </c>
      <c r="M634" s="147">
        <f t="shared" si="77"/>
        <v>33.80544752221823</v>
      </c>
      <c r="N634" s="10">
        <f t="shared" si="75"/>
        <v>206.8664841940857</v>
      </c>
      <c r="O634" s="83">
        <f t="shared" si="78"/>
        <v>6.0954594639041328E-2</v>
      </c>
    </row>
    <row r="635" spans="1:15">
      <c r="A635" s="9"/>
      <c r="B635" s="13" t="s">
        <v>576</v>
      </c>
      <c r="C635" s="15">
        <f t="shared" ref="C635:M635" si="80">SUM(C553:C634)</f>
        <v>240225.84999999995</v>
      </c>
      <c r="D635" s="15">
        <f t="shared" si="80"/>
        <v>446.20000000000005</v>
      </c>
      <c r="E635" s="15">
        <f t="shared" si="80"/>
        <v>734.40000000000009</v>
      </c>
      <c r="F635" s="15">
        <f t="shared" si="80"/>
        <v>241406.44999999992</v>
      </c>
      <c r="G635" s="15">
        <f t="shared" si="80"/>
        <v>4818</v>
      </c>
      <c r="H635" s="15">
        <f t="shared" si="80"/>
        <v>3.0000000000000004</v>
      </c>
      <c r="I635" s="15">
        <f t="shared" si="80"/>
        <v>6807.3900000000012</v>
      </c>
      <c r="J635" s="15">
        <f t="shared" si="80"/>
        <v>2503.077303</v>
      </c>
      <c r="K635" s="15">
        <f t="shared" si="80"/>
        <v>2999.7149999999988</v>
      </c>
      <c r="L635" s="15"/>
      <c r="M635" s="15">
        <f t="shared" si="80"/>
        <v>2404.6499999999992</v>
      </c>
      <c r="N635" s="15">
        <f t="shared" ref="N635:N698" si="81">I635+J635+K635+M635</f>
        <v>14714.832302999999</v>
      </c>
      <c r="O635" s="16">
        <f t="shared" si="78"/>
        <v>6.0954594639041348E-2</v>
      </c>
    </row>
    <row r="636" spans="1:15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10"/>
      <c r="N636" s="8"/>
      <c r="O636" s="11"/>
    </row>
    <row r="637" spans="1:15">
      <c r="A637" s="9">
        <v>1</v>
      </c>
      <c r="B637" s="14" t="s">
        <v>724</v>
      </c>
      <c r="C637" s="8"/>
      <c r="D637" s="8"/>
      <c r="E637" s="8"/>
      <c r="F637" s="8">
        <f t="shared" ref="F637:F700" si="82">C637+D637+E637</f>
        <v>0</v>
      </c>
      <c r="G637" s="8">
        <v>0</v>
      </c>
      <c r="H637" s="11">
        <v>0</v>
      </c>
      <c r="I637" s="18">
        <f t="shared" ref="I637:I700" si="83">H637*$I$2</f>
        <v>0</v>
      </c>
      <c r="J637" s="10">
        <f t="shared" ref="J637:J700" si="84">I637*0.3677</f>
        <v>0</v>
      </c>
      <c r="K637" s="10">
        <v>0</v>
      </c>
      <c r="L637" s="10">
        <v>0</v>
      </c>
      <c r="M637" s="147">
        <f t="shared" ref="M637:M700" si="85">L637*$M$2</f>
        <v>0</v>
      </c>
      <c r="N637" s="10">
        <f t="shared" si="81"/>
        <v>0</v>
      </c>
      <c r="O637" s="11"/>
    </row>
    <row r="638" spans="1:15">
      <c r="A638" s="9">
        <f t="shared" ref="A638:A701" si="86">A637+1</f>
        <v>2</v>
      </c>
      <c r="B638" s="14" t="s">
        <v>725</v>
      </c>
      <c r="C638" s="8">
        <v>4599.2</v>
      </c>
      <c r="D638" s="8">
        <v>126</v>
      </c>
      <c r="E638" s="8">
        <v>20.3</v>
      </c>
      <c r="F638" s="8">
        <f t="shared" si="82"/>
        <v>4745.5</v>
      </c>
      <c r="G638" s="8">
        <v>105</v>
      </c>
      <c r="H638" s="11">
        <v>3.7431930560791138E-2</v>
      </c>
      <c r="I638" s="18">
        <f t="shared" si="83"/>
        <v>84.937916593408005</v>
      </c>
      <c r="J638" s="10">
        <f t="shared" si="84"/>
        <v>31.231671931396125</v>
      </c>
      <c r="K638" s="10">
        <v>32.810584413755862</v>
      </c>
      <c r="L638" s="10">
        <v>30.003563941002135</v>
      </c>
      <c r="M638" s="147">
        <f t="shared" si="85"/>
        <v>30.003563941002135</v>
      </c>
      <c r="N638" s="10">
        <f t="shared" si="81"/>
        <v>178.98373687956212</v>
      </c>
      <c r="O638" s="11">
        <f t="shared" ref="O638:O694" si="87">N638/F638</f>
        <v>3.7716518149733876E-2</v>
      </c>
    </row>
    <row r="639" spans="1:15">
      <c r="A639" s="9">
        <f t="shared" si="86"/>
        <v>3</v>
      </c>
      <c r="B639" s="14" t="s">
        <v>726</v>
      </c>
      <c r="C639" s="8"/>
      <c r="D639" s="8"/>
      <c r="E639" s="8"/>
      <c r="F639" s="8">
        <f t="shared" si="82"/>
        <v>0</v>
      </c>
      <c r="G639" s="8">
        <v>0</v>
      </c>
      <c r="H639" s="11">
        <v>0</v>
      </c>
      <c r="I639" s="18">
        <f t="shared" si="83"/>
        <v>0</v>
      </c>
      <c r="J639" s="10">
        <f t="shared" si="84"/>
        <v>0</v>
      </c>
      <c r="K639" s="10">
        <v>0</v>
      </c>
      <c r="L639" s="10">
        <v>0</v>
      </c>
      <c r="M639" s="147">
        <f t="shared" si="85"/>
        <v>0</v>
      </c>
      <c r="N639" s="10">
        <f t="shared" si="81"/>
        <v>0</v>
      </c>
      <c r="O639" s="11"/>
    </row>
    <row r="640" spans="1:15">
      <c r="A640" s="9">
        <f t="shared" si="86"/>
        <v>4</v>
      </c>
      <c r="B640" s="14" t="s">
        <v>727</v>
      </c>
      <c r="C640" s="8">
        <v>1430.5</v>
      </c>
      <c r="D640" s="8">
        <v>88.5</v>
      </c>
      <c r="E640" s="8">
        <v>0</v>
      </c>
      <c r="F640" s="8">
        <f t="shared" si="82"/>
        <v>1519</v>
      </c>
      <c r="G640" s="8">
        <v>30</v>
      </c>
      <c r="H640" s="11">
        <v>1.1978533294619622E-2</v>
      </c>
      <c r="I640" s="18">
        <f t="shared" si="83"/>
        <v>27.180849254820224</v>
      </c>
      <c r="J640" s="10">
        <f t="shared" si="84"/>
        <v>9.9943982709973973</v>
      </c>
      <c r="K640" s="10">
        <v>10.499663574065883</v>
      </c>
      <c r="L640" s="10">
        <v>9.6013933623023568</v>
      </c>
      <c r="M640" s="147">
        <f t="shared" si="85"/>
        <v>9.6013933623023568</v>
      </c>
      <c r="N640" s="10">
        <f t="shared" si="81"/>
        <v>57.276304462185863</v>
      </c>
      <c r="O640" s="11">
        <f t="shared" si="87"/>
        <v>3.770658621605389E-2</v>
      </c>
    </row>
    <row r="641" spans="1:15">
      <c r="A641" s="9">
        <f t="shared" si="86"/>
        <v>5</v>
      </c>
      <c r="B641" s="14" t="s">
        <v>728</v>
      </c>
      <c r="C641" s="8">
        <v>1507.3</v>
      </c>
      <c r="D641" s="8">
        <v>0</v>
      </c>
      <c r="E641" s="8">
        <v>0</v>
      </c>
      <c r="F641" s="8">
        <f t="shared" si="82"/>
        <v>1507.3</v>
      </c>
      <c r="G641" s="8">
        <v>31</v>
      </c>
      <c r="H641" s="11">
        <v>1.1889400260094926E-2</v>
      </c>
      <c r="I641" s="18">
        <f t="shared" si="83"/>
        <v>26.978594812189201</v>
      </c>
      <c r="J641" s="10">
        <f t="shared" si="84"/>
        <v>9.9200293124419705</v>
      </c>
      <c r="K641" s="10">
        <v>10.421534903983606</v>
      </c>
      <c r="L641" s="10">
        <v>9.5299487784790866</v>
      </c>
      <c r="M641" s="147">
        <f t="shared" si="85"/>
        <v>9.5299487784790866</v>
      </c>
      <c r="N641" s="10">
        <f t="shared" si="81"/>
        <v>56.850107807093863</v>
      </c>
      <c r="O641" s="11">
        <f t="shared" si="87"/>
        <v>3.7716518149733869E-2</v>
      </c>
    </row>
    <row r="642" spans="1:15">
      <c r="A642" s="9">
        <f t="shared" si="86"/>
        <v>6</v>
      </c>
      <c r="B642" s="14" t="s">
        <v>729</v>
      </c>
      <c r="C642" s="8"/>
      <c r="D642" s="8"/>
      <c r="E642" s="8"/>
      <c r="F642" s="8">
        <f t="shared" si="82"/>
        <v>0</v>
      </c>
      <c r="G642" s="8">
        <v>0</v>
      </c>
      <c r="H642" s="11">
        <v>0</v>
      </c>
      <c r="I642" s="18">
        <f t="shared" si="83"/>
        <v>0</v>
      </c>
      <c r="J642" s="10">
        <f t="shared" si="84"/>
        <v>0</v>
      </c>
      <c r="K642" s="10">
        <v>0</v>
      </c>
      <c r="L642" s="10">
        <v>0</v>
      </c>
      <c r="M642" s="147">
        <f t="shared" si="85"/>
        <v>0</v>
      </c>
      <c r="N642" s="10">
        <f t="shared" si="81"/>
        <v>0</v>
      </c>
      <c r="O642" s="11"/>
    </row>
    <row r="643" spans="1:15">
      <c r="A643" s="9">
        <f t="shared" si="86"/>
        <v>7</v>
      </c>
      <c r="B643" s="14" t="s">
        <v>730</v>
      </c>
      <c r="C643" s="8"/>
      <c r="D643" s="8"/>
      <c r="E643" s="8"/>
      <c r="F643" s="8">
        <f t="shared" si="82"/>
        <v>0</v>
      </c>
      <c r="G643" s="8">
        <v>0</v>
      </c>
      <c r="H643" s="11">
        <v>0</v>
      </c>
      <c r="I643" s="18">
        <f t="shared" si="83"/>
        <v>0</v>
      </c>
      <c r="J643" s="10">
        <f t="shared" si="84"/>
        <v>0</v>
      </c>
      <c r="K643" s="10">
        <v>0</v>
      </c>
      <c r="L643" s="10">
        <v>0</v>
      </c>
      <c r="M643" s="147">
        <f t="shared" si="85"/>
        <v>0</v>
      </c>
      <c r="N643" s="10">
        <f t="shared" si="81"/>
        <v>0</v>
      </c>
      <c r="O643" s="11"/>
    </row>
    <row r="644" spans="1:15">
      <c r="A644" s="9">
        <f t="shared" si="86"/>
        <v>8</v>
      </c>
      <c r="B644" s="14" t="s">
        <v>731</v>
      </c>
      <c r="C644" s="8"/>
      <c r="D644" s="8"/>
      <c r="E644" s="8"/>
      <c r="F644" s="8">
        <f t="shared" si="82"/>
        <v>0</v>
      </c>
      <c r="G644" s="8">
        <v>0</v>
      </c>
      <c r="H644" s="11">
        <v>0</v>
      </c>
      <c r="I644" s="18">
        <f t="shared" si="83"/>
        <v>0</v>
      </c>
      <c r="J644" s="10">
        <f t="shared" si="84"/>
        <v>0</v>
      </c>
      <c r="K644" s="10">
        <v>0</v>
      </c>
      <c r="L644" s="10">
        <v>0</v>
      </c>
      <c r="M644" s="147">
        <f t="shared" si="85"/>
        <v>0</v>
      </c>
      <c r="N644" s="10">
        <f t="shared" si="81"/>
        <v>0</v>
      </c>
      <c r="O644" s="11"/>
    </row>
    <row r="645" spans="1:15">
      <c r="A645" s="9">
        <f t="shared" si="86"/>
        <v>9</v>
      </c>
      <c r="B645" s="14" t="s">
        <v>732</v>
      </c>
      <c r="C645" s="8">
        <v>3596.71</v>
      </c>
      <c r="D645" s="8">
        <v>0</v>
      </c>
      <c r="E645" s="8">
        <v>0</v>
      </c>
      <c r="F645" s="8">
        <f t="shared" si="82"/>
        <v>3596.71</v>
      </c>
      <c r="G645" s="8">
        <v>53</v>
      </c>
      <c r="H645" s="11">
        <v>2.7045486796124115E-2</v>
      </c>
      <c r="I645" s="18">
        <f t="shared" si="83"/>
        <v>61.369725453689114</v>
      </c>
      <c r="J645" s="10">
        <f t="shared" si="84"/>
        <v>22.565648049321489</v>
      </c>
      <c r="K645" s="10">
        <v>23.706450996274629</v>
      </c>
      <c r="L645" s="10">
        <v>21.678309941433284</v>
      </c>
      <c r="M645" s="147">
        <f t="shared" si="85"/>
        <v>21.678309941433284</v>
      </c>
      <c r="N645" s="10">
        <f t="shared" si="81"/>
        <v>129.3201344407185</v>
      </c>
      <c r="O645" s="11">
        <f t="shared" si="87"/>
        <v>3.5955118550207971E-2</v>
      </c>
    </row>
    <row r="646" spans="1:15">
      <c r="A646" s="9">
        <f t="shared" si="86"/>
        <v>10</v>
      </c>
      <c r="B646" s="14" t="s">
        <v>733</v>
      </c>
      <c r="C646" s="8">
        <v>3029.2</v>
      </c>
      <c r="D646" s="8">
        <v>0</v>
      </c>
      <c r="E646" s="8">
        <v>147</v>
      </c>
      <c r="F646" s="8">
        <f t="shared" si="82"/>
        <v>3176.2</v>
      </c>
      <c r="G646" s="8">
        <v>78</v>
      </c>
      <c r="H646" s="11">
        <v>2.5514922723631036E-2</v>
      </c>
      <c r="I646" s="18">
        <f t="shared" si="83"/>
        <v>57.896676599872897</v>
      </c>
      <c r="J646" s="10">
        <f t="shared" si="84"/>
        <v>21.288607985773265</v>
      </c>
      <c r="K646" s="10">
        <v>22.364850364171549</v>
      </c>
      <c r="L646" s="10">
        <v>20.451486309126455</v>
      </c>
      <c r="M646" s="147">
        <f t="shared" si="85"/>
        <v>20.451486309126455</v>
      </c>
      <c r="N646" s="10">
        <f t="shared" si="81"/>
        <v>122.00162125894416</v>
      </c>
      <c r="O646" s="11">
        <f t="shared" si="87"/>
        <v>3.8411189868063772E-2</v>
      </c>
    </row>
    <row r="647" spans="1:15">
      <c r="A647" s="9">
        <f t="shared" si="86"/>
        <v>11</v>
      </c>
      <c r="B647" s="14" t="s">
        <v>734</v>
      </c>
      <c r="C647" s="8">
        <v>4589.95</v>
      </c>
      <c r="D647" s="8">
        <v>0</v>
      </c>
      <c r="E647" s="8">
        <v>0</v>
      </c>
      <c r="F647" s="8">
        <f t="shared" si="82"/>
        <v>4589.95</v>
      </c>
      <c r="G647" s="8">
        <v>109</v>
      </c>
      <c r="H647" s="11">
        <v>3.6205759745139468E-2</v>
      </c>
      <c r="I647" s="18">
        <f t="shared" si="83"/>
        <v>82.155575610488327</v>
      </c>
      <c r="J647" s="10">
        <f t="shared" si="84"/>
        <v>30.20860515197656</v>
      </c>
      <c r="K647" s="10">
        <v>31.735796647004548</v>
      </c>
      <c r="L647" s="10">
        <v>29.020726723716539</v>
      </c>
      <c r="M647" s="147">
        <f t="shared" si="85"/>
        <v>29.020726723716539</v>
      </c>
      <c r="N647" s="10">
        <f t="shared" si="81"/>
        <v>173.12070413318597</v>
      </c>
      <c r="O647" s="11">
        <f t="shared" si="87"/>
        <v>3.7717339869320139E-2</v>
      </c>
    </row>
    <row r="648" spans="1:15">
      <c r="A648" s="9">
        <f t="shared" si="86"/>
        <v>12</v>
      </c>
      <c r="B648" s="14" t="s">
        <v>735</v>
      </c>
      <c r="C648" s="8">
        <v>4651.8599999999997</v>
      </c>
      <c r="D648" s="8">
        <v>0</v>
      </c>
      <c r="E648" s="8">
        <v>0</v>
      </c>
      <c r="F648" s="8">
        <f t="shared" si="82"/>
        <v>4651.8599999999997</v>
      </c>
      <c r="G648" s="8">
        <v>111</v>
      </c>
      <c r="H648" s="11">
        <v>3.6695123768317531E-2</v>
      </c>
      <c r="I648" s="18">
        <f t="shared" si="83"/>
        <v>83.266006196402358</v>
      </c>
      <c r="J648" s="10">
        <f t="shared" si="84"/>
        <v>30.61691047841715</v>
      </c>
      <c r="K648" s="10">
        <v>32.164743787881044</v>
      </c>
      <c r="L648" s="10">
        <v>29.412976456494913</v>
      </c>
      <c r="M648" s="147">
        <f t="shared" si="85"/>
        <v>29.412976456494913</v>
      </c>
      <c r="N648" s="10">
        <f t="shared" si="81"/>
        <v>175.46063691919545</v>
      </c>
      <c r="O648" s="11">
        <f t="shared" si="87"/>
        <v>3.7718382952022518E-2</v>
      </c>
    </row>
    <row r="649" spans="1:15">
      <c r="A649" s="9">
        <f t="shared" si="86"/>
        <v>13</v>
      </c>
      <c r="B649" s="14" t="s">
        <v>736</v>
      </c>
      <c r="C649" s="8">
        <v>4635.5</v>
      </c>
      <c r="D649" s="8">
        <v>0</v>
      </c>
      <c r="E649" s="8">
        <v>0</v>
      </c>
      <c r="F649" s="8">
        <f t="shared" si="82"/>
        <v>4635.5</v>
      </c>
      <c r="G649" s="8">
        <v>112</v>
      </c>
      <c r="H649" s="11">
        <v>3.656426385302862E-2</v>
      </c>
      <c r="I649" s="18">
        <f t="shared" si="83"/>
        <v>82.969068036822833</v>
      </c>
      <c r="J649" s="10">
        <f t="shared" si="84"/>
        <v>30.507726317139756</v>
      </c>
      <c r="K649" s="10">
        <v>32.050039837733706</v>
      </c>
      <c r="L649" s="10">
        <v>29.308085691395089</v>
      </c>
      <c r="M649" s="147">
        <f t="shared" si="85"/>
        <v>29.308085691395089</v>
      </c>
      <c r="N649" s="10">
        <f t="shared" si="81"/>
        <v>174.8349198830914</v>
      </c>
      <c r="O649" s="11">
        <f t="shared" si="87"/>
        <v>3.7716518149733883E-2</v>
      </c>
    </row>
    <row r="650" spans="1:15">
      <c r="A650" s="9">
        <f t="shared" si="86"/>
        <v>14</v>
      </c>
      <c r="B650" s="14" t="s">
        <v>737</v>
      </c>
      <c r="C650" s="8"/>
      <c r="D650" s="8"/>
      <c r="E650" s="8"/>
      <c r="F650" s="8">
        <f t="shared" si="82"/>
        <v>0</v>
      </c>
      <c r="G650" s="8">
        <v>0</v>
      </c>
      <c r="H650" s="11">
        <v>0</v>
      </c>
      <c r="I650" s="18">
        <f t="shared" si="83"/>
        <v>0</v>
      </c>
      <c r="J650" s="10">
        <f t="shared" si="84"/>
        <v>0</v>
      </c>
      <c r="K650" s="10">
        <v>0</v>
      </c>
      <c r="L650" s="10">
        <v>0</v>
      </c>
      <c r="M650" s="147">
        <f t="shared" si="85"/>
        <v>0</v>
      </c>
      <c r="N650" s="10">
        <f t="shared" si="81"/>
        <v>0</v>
      </c>
      <c r="O650" s="11"/>
    </row>
    <row r="651" spans="1:15">
      <c r="A651" s="9">
        <f t="shared" si="86"/>
        <v>15</v>
      </c>
      <c r="B651" s="14" t="s">
        <v>738</v>
      </c>
      <c r="C651" s="8"/>
      <c r="D651" s="8"/>
      <c r="E651" s="8"/>
      <c r="F651" s="8">
        <f t="shared" si="82"/>
        <v>0</v>
      </c>
      <c r="G651" s="8">
        <v>0</v>
      </c>
      <c r="H651" s="11">
        <v>0</v>
      </c>
      <c r="I651" s="18">
        <f t="shared" si="83"/>
        <v>0</v>
      </c>
      <c r="J651" s="10">
        <f t="shared" si="84"/>
        <v>0</v>
      </c>
      <c r="K651" s="10">
        <v>0</v>
      </c>
      <c r="L651" s="10">
        <v>0</v>
      </c>
      <c r="M651" s="147">
        <f t="shared" si="85"/>
        <v>0</v>
      </c>
      <c r="N651" s="10">
        <f t="shared" si="81"/>
        <v>0</v>
      </c>
      <c r="O651" s="11"/>
    </row>
    <row r="652" spans="1:15">
      <c r="A652" s="9">
        <f t="shared" si="86"/>
        <v>16</v>
      </c>
      <c r="B652" s="14" t="s">
        <v>739</v>
      </c>
      <c r="C652" s="8"/>
      <c r="D652" s="8"/>
      <c r="E652" s="8"/>
      <c r="F652" s="8">
        <f t="shared" si="82"/>
        <v>0</v>
      </c>
      <c r="G652" s="8">
        <v>0</v>
      </c>
      <c r="H652" s="11">
        <v>0</v>
      </c>
      <c r="I652" s="18">
        <f t="shared" si="83"/>
        <v>0</v>
      </c>
      <c r="J652" s="10">
        <f t="shared" si="84"/>
        <v>0</v>
      </c>
      <c r="K652" s="10">
        <v>0</v>
      </c>
      <c r="L652" s="10">
        <v>0</v>
      </c>
      <c r="M652" s="147">
        <f t="shared" si="85"/>
        <v>0</v>
      </c>
      <c r="N652" s="10">
        <f t="shared" si="81"/>
        <v>0</v>
      </c>
      <c r="O652" s="11"/>
    </row>
    <row r="653" spans="1:15">
      <c r="A653" s="9">
        <f t="shared" si="86"/>
        <v>17</v>
      </c>
      <c r="B653" s="14" t="s">
        <v>740</v>
      </c>
      <c r="C653" s="8"/>
      <c r="D653" s="8"/>
      <c r="E653" s="8"/>
      <c r="F653" s="8">
        <f t="shared" si="82"/>
        <v>0</v>
      </c>
      <c r="G653" s="8">
        <v>0</v>
      </c>
      <c r="H653" s="11">
        <v>0</v>
      </c>
      <c r="I653" s="18">
        <f t="shared" si="83"/>
        <v>0</v>
      </c>
      <c r="J653" s="10">
        <f t="shared" si="84"/>
        <v>0</v>
      </c>
      <c r="K653" s="10">
        <v>0</v>
      </c>
      <c r="L653" s="10">
        <v>0</v>
      </c>
      <c r="M653" s="147">
        <f t="shared" si="85"/>
        <v>0</v>
      </c>
      <c r="N653" s="10">
        <f t="shared" si="81"/>
        <v>0</v>
      </c>
      <c r="O653" s="11"/>
    </row>
    <row r="654" spans="1:15">
      <c r="A654" s="9">
        <f t="shared" si="86"/>
        <v>18</v>
      </c>
      <c r="B654" s="14" t="s">
        <v>741</v>
      </c>
      <c r="C654" s="8"/>
      <c r="D654" s="8"/>
      <c r="E654" s="8"/>
      <c r="F654" s="8">
        <f t="shared" si="82"/>
        <v>0</v>
      </c>
      <c r="G654" s="8">
        <v>0</v>
      </c>
      <c r="H654" s="11">
        <v>0</v>
      </c>
      <c r="I654" s="18">
        <f t="shared" si="83"/>
        <v>0</v>
      </c>
      <c r="J654" s="10">
        <f t="shared" si="84"/>
        <v>0</v>
      </c>
      <c r="K654" s="10">
        <v>0</v>
      </c>
      <c r="L654" s="10">
        <v>0</v>
      </c>
      <c r="M654" s="147">
        <f t="shared" si="85"/>
        <v>0</v>
      </c>
      <c r="N654" s="10">
        <f t="shared" si="81"/>
        <v>0</v>
      </c>
      <c r="O654" s="11"/>
    </row>
    <row r="655" spans="1:15">
      <c r="A655" s="9">
        <f t="shared" si="86"/>
        <v>19</v>
      </c>
      <c r="B655" s="14" t="s">
        <v>742</v>
      </c>
      <c r="C655" s="8">
        <v>2350.7399999999998</v>
      </c>
      <c r="D655" s="8">
        <v>49.6</v>
      </c>
      <c r="E655" s="8">
        <v>60.6</v>
      </c>
      <c r="F655" s="8">
        <f t="shared" si="82"/>
        <v>2460.9399999999996</v>
      </c>
      <c r="G655" s="8">
        <v>56</v>
      </c>
      <c r="H655" s="11">
        <v>1.989433554832868E-2</v>
      </c>
      <c r="I655" s="18">
        <f t="shared" si="83"/>
        <v>45.142833622779058</v>
      </c>
      <c r="J655" s="10">
        <f t="shared" si="84"/>
        <v>16.599019923095859</v>
      </c>
      <c r="K655" s="10">
        <v>17.43818088153202</v>
      </c>
      <c r="L655" s="10">
        <v>15.946304658762852</v>
      </c>
      <c r="M655" s="147">
        <f t="shared" si="85"/>
        <v>15.946304658762852</v>
      </c>
      <c r="N655" s="10">
        <f t="shared" si="81"/>
        <v>95.126339086169793</v>
      </c>
      <c r="O655" s="11">
        <f t="shared" si="87"/>
        <v>3.8654473122534401E-2</v>
      </c>
    </row>
    <row r="656" spans="1:15">
      <c r="A656" s="9">
        <f t="shared" si="86"/>
        <v>20</v>
      </c>
      <c r="B656" s="14" t="s">
        <v>743</v>
      </c>
      <c r="C656" s="8">
        <v>5363.8</v>
      </c>
      <c r="D656" s="8">
        <v>0</v>
      </c>
      <c r="E656" s="8">
        <v>0</v>
      </c>
      <c r="F656" s="8">
        <f t="shared" si="82"/>
        <v>5363.8</v>
      </c>
      <c r="G656" s="8">
        <v>123</v>
      </c>
      <c r="H656" s="11">
        <v>4.231295018591337E-2</v>
      </c>
      <c r="I656" s="18">
        <f t="shared" si="83"/>
        <v>96.013584655361612</v>
      </c>
      <c r="J656" s="10">
        <f t="shared" si="84"/>
        <v>35.30419507777647</v>
      </c>
      <c r="K656" s="10">
        <v>37.088993355960504</v>
      </c>
      <c r="L656" s="10">
        <v>33.915945221518861</v>
      </c>
      <c r="M656" s="147">
        <f t="shared" si="85"/>
        <v>33.915945221518861</v>
      </c>
      <c r="N656" s="10">
        <f t="shared" si="81"/>
        <v>202.32271831061743</v>
      </c>
      <c r="O656" s="11">
        <f t="shared" si="87"/>
        <v>3.772003398907816E-2</v>
      </c>
    </row>
    <row r="657" spans="1:15">
      <c r="A657" s="9">
        <f t="shared" si="86"/>
        <v>21</v>
      </c>
      <c r="B657" s="14" t="s">
        <v>744</v>
      </c>
      <c r="C657" s="8">
        <v>1516</v>
      </c>
      <c r="D657" s="8">
        <v>0</v>
      </c>
      <c r="E657" s="8">
        <v>0</v>
      </c>
      <c r="F657" s="8">
        <f t="shared" si="82"/>
        <v>1516</v>
      </c>
      <c r="G657" s="8">
        <v>32</v>
      </c>
      <c r="H657" s="11">
        <v>1.195802480879978E-2</v>
      </c>
      <c r="I657" s="18">
        <f t="shared" si="83"/>
        <v>27.134312834391846</v>
      </c>
      <c r="J657" s="10">
        <f t="shared" si="84"/>
        <v>9.9772868292058821</v>
      </c>
      <c r="K657" s="10">
        <v>10.481687065905358</v>
      </c>
      <c r="L657" s="10">
        <v>9.5849547854934638</v>
      </c>
      <c r="M657" s="147">
        <f t="shared" si="85"/>
        <v>9.5849547854934638</v>
      </c>
      <c r="N657" s="10">
        <f t="shared" si="81"/>
        <v>57.178241514996557</v>
      </c>
      <c r="O657" s="11">
        <f t="shared" si="87"/>
        <v>3.7716518149733876E-2</v>
      </c>
    </row>
    <row r="658" spans="1:15">
      <c r="A658" s="9">
        <f t="shared" si="86"/>
        <v>22</v>
      </c>
      <c r="B658" s="14" t="s">
        <v>745</v>
      </c>
      <c r="C658" s="8">
        <v>2600.1999999999998</v>
      </c>
      <c r="D658" s="8">
        <v>0</v>
      </c>
      <c r="E658" s="8">
        <v>399.3</v>
      </c>
      <c r="F658" s="8">
        <f t="shared" si="82"/>
        <v>2999.5</v>
      </c>
      <c r="G658" s="8">
        <v>56</v>
      </c>
      <c r="H658" s="11">
        <v>2.3659693544851545E-2</v>
      </c>
      <c r="I658" s="18">
        <f t="shared" si="83"/>
        <v>53.686920413428986</v>
      </c>
      <c r="J658" s="10">
        <f t="shared" si="84"/>
        <v>19.740680636017839</v>
      </c>
      <c r="K658" s="10">
        <v>20.738667779804171</v>
      </c>
      <c r="L658" s="10">
        <v>18.964427360875753</v>
      </c>
      <c r="M658" s="147">
        <f t="shared" si="85"/>
        <v>18.964427360875753</v>
      </c>
      <c r="N658" s="10">
        <f t="shared" si="81"/>
        <v>113.13069619012674</v>
      </c>
      <c r="O658" s="11">
        <f t="shared" si="87"/>
        <v>3.7716518149733869E-2</v>
      </c>
    </row>
    <row r="659" spans="1:15">
      <c r="A659" s="9">
        <f t="shared" si="86"/>
        <v>23</v>
      </c>
      <c r="B659" s="14" t="s">
        <v>746</v>
      </c>
      <c r="C659" s="8">
        <v>4518</v>
      </c>
      <c r="D659" s="8">
        <v>0</v>
      </c>
      <c r="E659" s="8">
        <v>0</v>
      </c>
      <c r="F659" s="8">
        <f t="shared" si="82"/>
        <v>4518</v>
      </c>
      <c r="G659" s="8">
        <v>99</v>
      </c>
      <c r="H659" s="11">
        <v>3.5637438051555018E-2</v>
      </c>
      <c r="I659" s="18">
        <f t="shared" si="83"/>
        <v>80.865979805925036</v>
      </c>
      <c r="J659" s="10">
        <f t="shared" si="84"/>
        <v>29.73442077463864</v>
      </c>
      <c r="K659" s="10">
        <v>31.237639949710033</v>
      </c>
      <c r="L659" s="10">
        <v>28.565188470223923</v>
      </c>
      <c r="M659" s="147">
        <f t="shared" si="85"/>
        <v>28.565188470223923</v>
      </c>
      <c r="N659" s="10">
        <f t="shared" si="81"/>
        <v>170.40322900049762</v>
      </c>
      <c r="O659" s="11">
        <f t="shared" si="87"/>
        <v>3.7716518149733869E-2</v>
      </c>
    </row>
    <row r="660" spans="1:15">
      <c r="A660" s="9">
        <f t="shared" si="86"/>
        <v>24</v>
      </c>
      <c r="B660" s="14" t="s">
        <v>747</v>
      </c>
      <c r="C660" s="8">
        <v>4421.3999999999996</v>
      </c>
      <c r="D660" s="8">
        <v>0</v>
      </c>
      <c r="E660" s="8">
        <v>266.60000000000002</v>
      </c>
      <c r="F660" s="8">
        <f t="shared" si="82"/>
        <v>4688</v>
      </c>
      <c r="G660" s="8">
        <v>97</v>
      </c>
      <c r="H660" s="11">
        <v>3.6978377509006184E-2</v>
      </c>
      <c r="I660" s="18">
        <f t="shared" si="83"/>
        <v>83.908745757011204</v>
      </c>
      <c r="J660" s="10">
        <f t="shared" si="84"/>
        <v>30.853245814853022</v>
      </c>
      <c r="K660" s="10">
        <v>32.413027021744277</v>
      </c>
      <c r="L660" s="10">
        <v>29.640018492343906</v>
      </c>
      <c r="M660" s="147">
        <f t="shared" si="85"/>
        <v>29.640018492343906</v>
      </c>
      <c r="N660" s="10">
        <f t="shared" si="81"/>
        <v>176.81503708595241</v>
      </c>
      <c r="O660" s="11">
        <f t="shared" si="87"/>
        <v>3.7716518149733876E-2</v>
      </c>
    </row>
    <row r="661" spans="1:15">
      <c r="A661" s="9">
        <f t="shared" si="86"/>
        <v>25</v>
      </c>
      <c r="B661" s="14" t="s">
        <v>748</v>
      </c>
      <c r="C661" s="8">
        <v>3216</v>
      </c>
      <c r="D661" s="8">
        <v>0</v>
      </c>
      <c r="E661" s="8">
        <v>0</v>
      </c>
      <c r="F661" s="8">
        <f t="shared" si="82"/>
        <v>3216</v>
      </c>
      <c r="G661" s="8">
        <v>70</v>
      </c>
      <c r="H661" s="11">
        <v>2.5367419383311409E-2</v>
      </c>
      <c r="I661" s="18">
        <f t="shared" si="83"/>
        <v>57.561972345253423</v>
      </c>
      <c r="J661" s="10">
        <f t="shared" si="84"/>
        <v>21.165537231349685</v>
      </c>
      <c r="K661" s="10">
        <v>22.235557786247782</v>
      </c>
      <c r="L661" s="10">
        <v>20.33325500669326</v>
      </c>
      <c r="M661" s="147">
        <f t="shared" si="85"/>
        <v>20.33325500669326</v>
      </c>
      <c r="N661" s="10">
        <f t="shared" si="81"/>
        <v>121.29632236954416</v>
      </c>
      <c r="O661" s="11">
        <f t="shared" si="87"/>
        <v>3.7716518149733883E-2</v>
      </c>
    </row>
    <row r="662" spans="1:15">
      <c r="A662" s="9">
        <f t="shared" si="86"/>
        <v>26</v>
      </c>
      <c r="B662" s="14" t="s">
        <v>749</v>
      </c>
      <c r="C662" s="8">
        <v>5793.25</v>
      </c>
      <c r="D662" s="8">
        <v>0</v>
      </c>
      <c r="E662" s="8">
        <v>0</v>
      </c>
      <c r="F662" s="8">
        <f t="shared" si="82"/>
        <v>5793.25</v>
      </c>
      <c r="G662" s="8">
        <v>118</v>
      </c>
      <c r="H662" s="11">
        <v>4.5701188679726001E-2</v>
      </c>
      <c r="I662" s="18">
        <f t="shared" si="83"/>
        <v>103.70193826882667</v>
      </c>
      <c r="J662" s="10">
        <f t="shared" si="84"/>
        <v>38.13120270144757</v>
      </c>
      <c r="K662" s="10">
        <v>40.058919925327025</v>
      </c>
      <c r="L662" s="10">
        <v>36.631787786234376</v>
      </c>
      <c r="M662" s="147">
        <f t="shared" si="85"/>
        <v>36.631787786234376</v>
      </c>
      <c r="N662" s="10">
        <f t="shared" si="81"/>
        <v>218.52384868183563</v>
      </c>
      <c r="O662" s="11">
        <f t="shared" si="87"/>
        <v>3.7720424404580441E-2</v>
      </c>
    </row>
    <row r="663" spans="1:15">
      <c r="A663" s="9">
        <f t="shared" si="86"/>
        <v>27</v>
      </c>
      <c r="B663" s="14" t="s">
        <v>750</v>
      </c>
      <c r="C663" s="8">
        <v>5920.8</v>
      </c>
      <c r="D663" s="8">
        <v>0</v>
      </c>
      <c r="E663" s="8">
        <v>0</v>
      </c>
      <c r="F663" s="8">
        <f t="shared" si="82"/>
        <v>5920.8</v>
      </c>
      <c r="G663" s="8">
        <v>117</v>
      </c>
      <c r="H663" s="11">
        <v>4.670255493927556E-2</v>
      </c>
      <c r="I663" s="18">
        <f t="shared" si="83"/>
        <v>105.97416848935836</v>
      </c>
      <c r="J663" s="10">
        <f t="shared" si="84"/>
        <v>38.966701753537073</v>
      </c>
      <c r="K663" s="10">
        <v>40.936657506472599</v>
      </c>
      <c r="L663" s="10">
        <v>37.434432911576323</v>
      </c>
      <c r="M663" s="147">
        <f t="shared" si="85"/>
        <v>37.434432911576323</v>
      </c>
      <c r="N663" s="10">
        <f t="shared" si="81"/>
        <v>223.31196066094435</v>
      </c>
      <c r="O663" s="11">
        <f t="shared" si="87"/>
        <v>3.7716518149733876E-2</v>
      </c>
    </row>
    <row r="664" spans="1:15">
      <c r="A664" s="9">
        <f t="shared" si="86"/>
        <v>28</v>
      </c>
      <c r="B664" s="14" t="s">
        <v>751</v>
      </c>
      <c r="C664" s="8">
        <v>5734.6</v>
      </c>
      <c r="D664" s="8">
        <v>0</v>
      </c>
      <c r="E664" s="8">
        <v>60.9</v>
      </c>
      <c r="F664" s="8">
        <f t="shared" si="82"/>
        <v>5795.5</v>
      </c>
      <c r="G664" s="8">
        <v>115</v>
      </c>
      <c r="H664" s="11">
        <v>4.6194575521276406E-2</v>
      </c>
      <c r="I664" s="18">
        <f t="shared" si="83"/>
        <v>104.82149715259393</v>
      </c>
      <c r="J664" s="10">
        <f t="shared" si="84"/>
        <v>38.542864503008794</v>
      </c>
      <c r="K664" s="10">
        <v>40.491393227419621</v>
      </c>
      <c r="L664" s="10">
        <v>37.027262009079102</v>
      </c>
      <c r="M664" s="147">
        <f t="shared" si="85"/>
        <v>37.027262009079102</v>
      </c>
      <c r="N664" s="10">
        <f t="shared" si="81"/>
        <v>220.88301689210144</v>
      </c>
      <c r="O664" s="11">
        <f t="shared" si="87"/>
        <v>3.8112849088448184E-2</v>
      </c>
    </row>
    <row r="665" spans="1:15">
      <c r="A665" s="9">
        <f t="shared" si="86"/>
        <v>29</v>
      </c>
      <c r="B665" s="14" t="s">
        <v>752</v>
      </c>
      <c r="C665" s="8"/>
      <c r="D665" s="8"/>
      <c r="E665" s="8"/>
      <c r="F665" s="8">
        <f t="shared" si="82"/>
        <v>0</v>
      </c>
      <c r="G665" s="8">
        <v>0</v>
      </c>
      <c r="H665" s="11">
        <v>0</v>
      </c>
      <c r="I665" s="18">
        <f t="shared" si="83"/>
        <v>0</v>
      </c>
      <c r="J665" s="10">
        <f t="shared" si="84"/>
        <v>0</v>
      </c>
      <c r="K665" s="10">
        <v>0</v>
      </c>
      <c r="L665" s="10">
        <v>0</v>
      </c>
      <c r="M665" s="147">
        <f t="shared" si="85"/>
        <v>0</v>
      </c>
      <c r="N665" s="10">
        <f t="shared" si="81"/>
        <v>0</v>
      </c>
      <c r="O665" s="11"/>
    </row>
    <row r="666" spans="1:15">
      <c r="A666" s="9">
        <f t="shared" si="86"/>
        <v>30</v>
      </c>
      <c r="B666" s="14" t="s">
        <v>753</v>
      </c>
      <c r="C666" s="8">
        <v>1595.5</v>
      </c>
      <c r="D666" s="8">
        <v>0</v>
      </c>
      <c r="E666" s="8">
        <v>819.3</v>
      </c>
      <c r="F666" s="8">
        <f t="shared" si="82"/>
        <v>2414.8000000000002</v>
      </c>
      <c r="G666" s="8">
        <v>32</v>
      </c>
      <c r="H666" s="11">
        <v>1.9047650599135695E-2</v>
      </c>
      <c r="I666" s="18">
        <f t="shared" si="83"/>
        <v>43.221595404016782</v>
      </c>
      <c r="J666" s="10">
        <f t="shared" si="84"/>
        <v>15.892580630056973</v>
      </c>
      <c r="K666" s="10">
        <v>16.6960276561664</v>
      </c>
      <c r="L666" s="10">
        <v>15.267644337737215</v>
      </c>
      <c r="M666" s="147">
        <f t="shared" si="85"/>
        <v>15.267644337737215</v>
      </c>
      <c r="N666" s="10">
        <f t="shared" si="81"/>
        <v>91.077848027977353</v>
      </c>
      <c r="O666" s="11">
        <f t="shared" si="87"/>
        <v>3.7716518149733869E-2</v>
      </c>
    </row>
    <row r="667" spans="1:15">
      <c r="A667" s="9">
        <f t="shared" si="86"/>
        <v>31</v>
      </c>
      <c r="B667" s="14" t="s">
        <v>754</v>
      </c>
      <c r="C667" s="8">
        <v>1474.1</v>
      </c>
      <c r="D667" s="8">
        <v>0</v>
      </c>
      <c r="E667" s="8">
        <v>0</v>
      </c>
      <c r="F667" s="8">
        <f t="shared" si="82"/>
        <v>1474.1</v>
      </c>
      <c r="G667" s="8">
        <v>30</v>
      </c>
      <c r="H667" s="11">
        <v>1.1630677823598468E-2</v>
      </c>
      <c r="I667" s="18">
        <f t="shared" si="83"/>
        <v>26.391519969861992</v>
      </c>
      <c r="J667" s="10">
        <f t="shared" si="84"/>
        <v>9.7041618929182558</v>
      </c>
      <c r="K667" s="10">
        <v>10.194754339497001</v>
      </c>
      <c r="L667" s="10">
        <v>9.3225698095053513</v>
      </c>
      <c r="M667" s="147">
        <f t="shared" si="85"/>
        <v>9.3225698095053513</v>
      </c>
      <c r="N667" s="10">
        <f t="shared" si="81"/>
        <v>55.613006011782602</v>
      </c>
      <c r="O667" s="11">
        <f t="shared" si="87"/>
        <v>3.772675260279669E-2</v>
      </c>
    </row>
    <row r="668" spans="1:15">
      <c r="A668" s="9">
        <f t="shared" si="86"/>
        <v>32</v>
      </c>
      <c r="B668" s="14" t="s">
        <v>755</v>
      </c>
      <c r="C668" s="8">
        <v>3142.7</v>
      </c>
      <c r="D668" s="8">
        <v>0</v>
      </c>
      <c r="E668" s="8">
        <v>0</v>
      </c>
      <c r="F668" s="8">
        <f t="shared" si="82"/>
        <v>3142.7</v>
      </c>
      <c r="G668" s="8">
        <v>72</v>
      </c>
      <c r="H668" s="11">
        <v>2.4790815416607409E-2</v>
      </c>
      <c r="I668" s="18">
        <f t="shared" si="83"/>
        <v>56.253582986286375</v>
      </c>
      <c r="J668" s="10">
        <f t="shared" si="84"/>
        <v>20.684442464057501</v>
      </c>
      <c r="K668" s="10">
        <v>21.730141345273058</v>
      </c>
      <c r="L668" s="10">
        <v>19.871078097181666</v>
      </c>
      <c r="M668" s="147">
        <f t="shared" si="85"/>
        <v>19.871078097181666</v>
      </c>
      <c r="N668" s="10">
        <f t="shared" si="81"/>
        <v>118.53924489279859</v>
      </c>
      <c r="O668" s="11">
        <f t="shared" si="87"/>
        <v>3.7718918411811055E-2</v>
      </c>
    </row>
    <row r="669" spans="1:15">
      <c r="A669" s="9">
        <f t="shared" si="86"/>
        <v>33</v>
      </c>
      <c r="B669" s="14" t="s">
        <v>756</v>
      </c>
      <c r="C669" s="8">
        <v>3166.8</v>
      </c>
      <c r="D669" s="8">
        <v>0</v>
      </c>
      <c r="E669" s="8">
        <v>69.8</v>
      </c>
      <c r="F669" s="8">
        <f t="shared" si="82"/>
        <v>3236.6000000000004</v>
      </c>
      <c r="G669" s="8">
        <v>79</v>
      </c>
      <c r="H669" s="11">
        <v>2.5529909694037848E-2</v>
      </c>
      <c r="I669" s="18">
        <f t="shared" si="83"/>
        <v>57.930683984032108</v>
      </c>
      <c r="J669" s="10">
        <f t="shared" si="84"/>
        <v>21.301112500928607</v>
      </c>
      <c r="K669" s="10">
        <v>22.377987043211935</v>
      </c>
      <c r="L669" s="10">
        <v>20.463499115256035</v>
      </c>
      <c r="M669" s="147">
        <f t="shared" si="85"/>
        <v>20.463499115256035</v>
      </c>
      <c r="N669" s="10">
        <f t="shared" si="81"/>
        <v>122.07328264342868</v>
      </c>
      <c r="O669" s="11">
        <f t="shared" si="87"/>
        <v>3.7716518149733876E-2</v>
      </c>
    </row>
    <row r="670" spans="1:15">
      <c r="A670" s="9">
        <f t="shared" si="86"/>
        <v>34</v>
      </c>
      <c r="B670" s="14" t="s">
        <v>757</v>
      </c>
      <c r="C670" s="8">
        <v>3153</v>
      </c>
      <c r="D670" s="8">
        <v>0</v>
      </c>
      <c r="E670" s="8">
        <v>74</v>
      </c>
      <c r="F670" s="8">
        <f t="shared" si="82"/>
        <v>3227</v>
      </c>
      <c r="G670" s="8">
        <v>80</v>
      </c>
      <c r="H670" s="11">
        <v>2.5453397266171515E-2</v>
      </c>
      <c r="I670" s="18">
        <f t="shared" si="83"/>
        <v>57.757067338587774</v>
      </c>
      <c r="J670" s="10">
        <f t="shared" si="84"/>
        <v>21.237273660398728</v>
      </c>
      <c r="K670" s="10">
        <v>22.310920839689977</v>
      </c>
      <c r="L670" s="10">
        <v>20.402170578699778</v>
      </c>
      <c r="M670" s="147">
        <f t="shared" si="85"/>
        <v>20.402170578699778</v>
      </c>
      <c r="N670" s="10">
        <f t="shared" si="81"/>
        <v>121.70743241737625</v>
      </c>
      <c r="O670" s="11">
        <f t="shared" si="87"/>
        <v>3.7715349370119694E-2</v>
      </c>
    </row>
    <row r="671" spans="1:15">
      <c r="A671" s="9">
        <f t="shared" si="86"/>
        <v>35</v>
      </c>
      <c r="B671" s="14" t="s">
        <v>758</v>
      </c>
      <c r="C671" s="8">
        <v>4212.95</v>
      </c>
      <c r="D671" s="8">
        <v>0</v>
      </c>
      <c r="E671" s="8">
        <v>0</v>
      </c>
      <c r="F671" s="8">
        <f t="shared" si="82"/>
        <v>4212.95</v>
      </c>
      <c r="G671" s="8">
        <v>72</v>
      </c>
      <c r="H671" s="11">
        <v>3.3166559904222216E-2</v>
      </c>
      <c r="I671" s="18">
        <f t="shared" si="83"/>
        <v>75.259236075467754</v>
      </c>
      <c r="J671" s="10">
        <f t="shared" si="84"/>
        <v>27.672821104949495</v>
      </c>
      <c r="K671" s="10">
        <v>29.071816418446939</v>
      </c>
      <c r="L671" s="10">
        <v>26.584656091229316</v>
      </c>
      <c r="M671" s="147">
        <f t="shared" si="85"/>
        <v>26.584656091229316</v>
      </c>
      <c r="N671" s="10">
        <f t="shared" si="81"/>
        <v>158.58852969009348</v>
      </c>
      <c r="O671" s="11">
        <f t="shared" si="87"/>
        <v>3.7643107487649624E-2</v>
      </c>
    </row>
    <row r="672" spans="1:15">
      <c r="A672" s="9">
        <f t="shared" si="86"/>
        <v>36</v>
      </c>
      <c r="B672" s="14" t="s">
        <v>759</v>
      </c>
      <c r="C672" s="8">
        <v>1489.2</v>
      </c>
      <c r="D672" s="8">
        <v>0</v>
      </c>
      <c r="E672" s="8">
        <v>0</v>
      </c>
      <c r="F672" s="8">
        <f t="shared" si="82"/>
        <v>1489.2</v>
      </c>
      <c r="G672" s="8">
        <v>32</v>
      </c>
      <c r="H672" s="11">
        <v>1.1746629647272187E-2</v>
      </c>
      <c r="I672" s="18">
        <f t="shared" si="83"/>
        <v>26.654629731514738</v>
      </c>
      <c r="J672" s="10">
        <f t="shared" si="84"/>
        <v>9.8009073522779708</v>
      </c>
      <c r="K672" s="10">
        <v>10.296390751019961</v>
      </c>
      <c r="L672" s="10">
        <v>9.4155109937710204</v>
      </c>
      <c r="M672" s="147">
        <f t="shared" si="85"/>
        <v>9.4155109937710204</v>
      </c>
      <c r="N672" s="10">
        <f t="shared" si="81"/>
        <v>56.167438828583691</v>
      </c>
      <c r="O672" s="11">
        <f t="shared" si="87"/>
        <v>3.7716518149733876E-2</v>
      </c>
    </row>
    <row r="673" spans="1:15">
      <c r="A673" s="9">
        <f t="shared" si="86"/>
        <v>37</v>
      </c>
      <c r="B673" s="14" t="s">
        <v>760</v>
      </c>
      <c r="C673" s="8">
        <v>4136.3599999999997</v>
      </c>
      <c r="D673" s="8">
        <v>0</v>
      </c>
      <c r="E673" s="8">
        <v>0</v>
      </c>
      <c r="F673" s="8">
        <f t="shared" si="82"/>
        <v>4136.3599999999997</v>
      </c>
      <c r="G673" s="8">
        <v>71</v>
      </c>
      <c r="H673" s="11">
        <v>3.1929819330494172E-2</v>
      </c>
      <c r="I673" s="18">
        <f t="shared" si="83"/>
        <v>72.452910937404241</v>
      </c>
      <c r="J673" s="10">
        <f t="shared" si="84"/>
        <v>26.640935351683542</v>
      </c>
      <c r="K673" s="10">
        <v>27.987763835951359</v>
      </c>
      <c r="L673" s="10">
        <v>25.593346684357602</v>
      </c>
      <c r="M673" s="147">
        <f t="shared" si="85"/>
        <v>25.593346684357602</v>
      </c>
      <c r="N673" s="10">
        <f t="shared" si="81"/>
        <v>152.67495680939675</v>
      </c>
      <c r="O673" s="11">
        <f t="shared" si="87"/>
        <v>3.6910461567512681E-2</v>
      </c>
    </row>
    <row r="674" spans="1:15">
      <c r="A674" s="9">
        <f t="shared" si="86"/>
        <v>38</v>
      </c>
      <c r="B674" s="14" t="s">
        <v>761</v>
      </c>
      <c r="C674" s="8"/>
      <c r="D674" s="8"/>
      <c r="E674" s="8"/>
      <c r="F674" s="8">
        <f t="shared" si="82"/>
        <v>0</v>
      </c>
      <c r="G674" s="8">
        <v>0</v>
      </c>
      <c r="H674" s="11">
        <v>0</v>
      </c>
      <c r="I674" s="18">
        <f t="shared" si="83"/>
        <v>0</v>
      </c>
      <c r="J674" s="10">
        <f t="shared" si="84"/>
        <v>0</v>
      </c>
      <c r="K674" s="10">
        <v>0</v>
      </c>
      <c r="L674" s="10">
        <v>0</v>
      </c>
      <c r="M674" s="147">
        <f t="shared" si="85"/>
        <v>0</v>
      </c>
      <c r="N674" s="10">
        <f t="shared" si="81"/>
        <v>0</v>
      </c>
      <c r="O674" s="11"/>
    </row>
    <row r="675" spans="1:15">
      <c r="A675" s="9">
        <f t="shared" si="86"/>
        <v>39</v>
      </c>
      <c r="B675" s="14" t="s">
        <v>762</v>
      </c>
      <c r="C675" s="8"/>
      <c r="D675" s="8"/>
      <c r="E675" s="8"/>
      <c r="F675" s="8">
        <f t="shared" si="82"/>
        <v>0</v>
      </c>
      <c r="G675" s="8">
        <v>0</v>
      </c>
      <c r="H675" s="11">
        <v>0</v>
      </c>
      <c r="I675" s="18">
        <f t="shared" si="83"/>
        <v>0</v>
      </c>
      <c r="J675" s="10">
        <f t="shared" si="84"/>
        <v>0</v>
      </c>
      <c r="K675" s="10">
        <v>0</v>
      </c>
      <c r="L675" s="10">
        <v>0</v>
      </c>
      <c r="M675" s="147">
        <f t="shared" si="85"/>
        <v>0</v>
      </c>
      <c r="N675" s="10">
        <f t="shared" si="81"/>
        <v>0</v>
      </c>
      <c r="O675" s="11"/>
    </row>
    <row r="676" spans="1:15">
      <c r="A676" s="9">
        <f t="shared" si="86"/>
        <v>40</v>
      </c>
      <c r="B676" s="14" t="s">
        <v>763</v>
      </c>
      <c r="C676" s="8"/>
      <c r="D676" s="8"/>
      <c r="E676" s="8"/>
      <c r="F676" s="8">
        <f t="shared" si="82"/>
        <v>0</v>
      </c>
      <c r="G676" s="8">
        <v>0</v>
      </c>
      <c r="H676" s="11">
        <v>0</v>
      </c>
      <c r="I676" s="18">
        <f t="shared" si="83"/>
        <v>0</v>
      </c>
      <c r="J676" s="10">
        <f t="shared" si="84"/>
        <v>0</v>
      </c>
      <c r="K676" s="10">
        <v>0</v>
      </c>
      <c r="L676" s="10">
        <v>0</v>
      </c>
      <c r="M676" s="147">
        <f t="shared" si="85"/>
        <v>0</v>
      </c>
      <c r="N676" s="10">
        <f t="shared" si="81"/>
        <v>0</v>
      </c>
      <c r="O676" s="11"/>
    </row>
    <row r="677" spans="1:15">
      <c r="A677" s="9">
        <f t="shared" si="86"/>
        <v>41</v>
      </c>
      <c r="B677" s="14" t="s">
        <v>764</v>
      </c>
      <c r="C677" s="8"/>
      <c r="D677" s="8"/>
      <c r="E677" s="8"/>
      <c r="F677" s="8">
        <f t="shared" si="82"/>
        <v>0</v>
      </c>
      <c r="G677" s="8">
        <v>0</v>
      </c>
      <c r="H677" s="11">
        <v>0</v>
      </c>
      <c r="I677" s="18">
        <f t="shared" si="83"/>
        <v>0</v>
      </c>
      <c r="J677" s="10">
        <f t="shared" si="84"/>
        <v>0</v>
      </c>
      <c r="K677" s="10">
        <v>0</v>
      </c>
      <c r="L677" s="10">
        <v>0</v>
      </c>
      <c r="M677" s="147">
        <f t="shared" si="85"/>
        <v>0</v>
      </c>
      <c r="N677" s="10">
        <f t="shared" si="81"/>
        <v>0</v>
      </c>
      <c r="O677" s="11"/>
    </row>
    <row r="678" spans="1:15">
      <c r="A678" s="9">
        <f t="shared" si="86"/>
        <v>42</v>
      </c>
      <c r="B678" s="14" t="s">
        <v>765</v>
      </c>
      <c r="C678" s="8"/>
      <c r="D678" s="8"/>
      <c r="E678" s="8"/>
      <c r="F678" s="8">
        <f t="shared" si="82"/>
        <v>0</v>
      </c>
      <c r="G678" s="8">
        <v>0</v>
      </c>
      <c r="H678" s="11">
        <v>0</v>
      </c>
      <c r="I678" s="18">
        <f t="shared" si="83"/>
        <v>0</v>
      </c>
      <c r="J678" s="10">
        <f t="shared" si="84"/>
        <v>0</v>
      </c>
      <c r="K678" s="10">
        <v>0</v>
      </c>
      <c r="L678" s="10">
        <v>0</v>
      </c>
      <c r="M678" s="147">
        <f t="shared" si="85"/>
        <v>0</v>
      </c>
      <c r="N678" s="10">
        <f t="shared" si="81"/>
        <v>0</v>
      </c>
      <c r="O678" s="11"/>
    </row>
    <row r="679" spans="1:15">
      <c r="A679" s="9">
        <f t="shared" si="86"/>
        <v>43</v>
      </c>
      <c r="B679" s="14" t="s">
        <v>766</v>
      </c>
      <c r="C679" s="8"/>
      <c r="D679" s="8"/>
      <c r="E679" s="8"/>
      <c r="F679" s="8">
        <f t="shared" si="82"/>
        <v>0</v>
      </c>
      <c r="G679" s="8">
        <v>0</v>
      </c>
      <c r="H679" s="11">
        <v>0</v>
      </c>
      <c r="I679" s="18">
        <f t="shared" si="83"/>
        <v>0</v>
      </c>
      <c r="J679" s="10">
        <f t="shared" si="84"/>
        <v>0</v>
      </c>
      <c r="K679" s="10">
        <v>0</v>
      </c>
      <c r="L679" s="10">
        <v>0</v>
      </c>
      <c r="M679" s="147">
        <f t="shared" si="85"/>
        <v>0</v>
      </c>
      <c r="N679" s="10">
        <f t="shared" si="81"/>
        <v>0</v>
      </c>
      <c r="O679" s="11"/>
    </row>
    <row r="680" spans="1:15">
      <c r="A680" s="9">
        <f t="shared" si="86"/>
        <v>44</v>
      </c>
      <c r="B680" s="14" t="s">
        <v>767</v>
      </c>
      <c r="C680" s="8">
        <v>4523.25</v>
      </c>
      <c r="D680" s="8">
        <v>0</v>
      </c>
      <c r="E680" s="8">
        <v>0</v>
      </c>
      <c r="F680" s="8">
        <f t="shared" si="82"/>
        <v>4523.25</v>
      </c>
      <c r="G680" s="8">
        <v>98</v>
      </c>
      <c r="H680" s="11">
        <v>3.4976828171781285E-2</v>
      </c>
      <c r="I680" s="18">
        <f t="shared" si="83"/>
        <v>79.366970109434078</v>
      </c>
      <c r="J680" s="10">
        <f t="shared" si="84"/>
        <v>29.183234909238912</v>
      </c>
      <c r="K680" s="10">
        <v>30.658588965693166</v>
      </c>
      <c r="L680" s="10">
        <v>28.035676621091287</v>
      </c>
      <c r="M680" s="147">
        <f t="shared" si="85"/>
        <v>28.035676621091287</v>
      </c>
      <c r="N680" s="10">
        <f t="shared" si="81"/>
        <v>167.24447060545742</v>
      </c>
      <c r="O680" s="11">
        <f t="shared" si="87"/>
        <v>3.6974403494270142E-2</v>
      </c>
    </row>
    <row r="681" spans="1:15">
      <c r="A681" s="9">
        <f t="shared" si="86"/>
        <v>45</v>
      </c>
      <c r="B681" s="14" t="s">
        <v>768</v>
      </c>
      <c r="C681" s="8"/>
      <c r="D681" s="8"/>
      <c r="E681" s="8"/>
      <c r="F681" s="8">
        <f t="shared" si="82"/>
        <v>0</v>
      </c>
      <c r="G681" s="8">
        <v>0</v>
      </c>
      <c r="H681" s="11">
        <v>0</v>
      </c>
      <c r="I681" s="18">
        <f t="shared" si="83"/>
        <v>0</v>
      </c>
      <c r="J681" s="10">
        <f t="shared" si="84"/>
        <v>0</v>
      </c>
      <c r="K681" s="10">
        <v>0</v>
      </c>
      <c r="L681" s="10">
        <v>0</v>
      </c>
      <c r="M681" s="147">
        <f t="shared" si="85"/>
        <v>0</v>
      </c>
      <c r="N681" s="10">
        <f t="shared" si="81"/>
        <v>0</v>
      </c>
      <c r="O681" s="11"/>
    </row>
    <row r="682" spans="1:15">
      <c r="A682" s="9">
        <f t="shared" si="86"/>
        <v>46</v>
      </c>
      <c r="B682" s="14" t="s">
        <v>769</v>
      </c>
      <c r="C682" s="8"/>
      <c r="D682" s="8"/>
      <c r="E682" s="8"/>
      <c r="F682" s="8">
        <f t="shared" si="82"/>
        <v>0</v>
      </c>
      <c r="G682" s="8">
        <v>0</v>
      </c>
      <c r="H682" s="11">
        <v>0</v>
      </c>
      <c r="I682" s="18">
        <f t="shared" si="83"/>
        <v>0</v>
      </c>
      <c r="J682" s="10">
        <f t="shared" si="84"/>
        <v>0</v>
      </c>
      <c r="K682" s="10">
        <v>0</v>
      </c>
      <c r="L682" s="10">
        <v>0</v>
      </c>
      <c r="M682" s="147">
        <f t="shared" si="85"/>
        <v>0</v>
      </c>
      <c r="N682" s="10">
        <f t="shared" si="81"/>
        <v>0</v>
      </c>
      <c r="O682" s="11"/>
    </row>
    <row r="683" spans="1:15">
      <c r="A683" s="9">
        <f t="shared" si="86"/>
        <v>47</v>
      </c>
      <c r="B683" s="14" t="s">
        <v>770</v>
      </c>
      <c r="C683" s="8"/>
      <c r="D683" s="8"/>
      <c r="E683" s="8"/>
      <c r="F683" s="8">
        <f t="shared" si="82"/>
        <v>0</v>
      </c>
      <c r="G683" s="8">
        <v>0</v>
      </c>
      <c r="H683" s="11">
        <v>0</v>
      </c>
      <c r="I683" s="18">
        <f t="shared" si="83"/>
        <v>0</v>
      </c>
      <c r="J683" s="10">
        <f t="shared" si="84"/>
        <v>0</v>
      </c>
      <c r="K683" s="10">
        <v>0</v>
      </c>
      <c r="L683" s="10">
        <v>0</v>
      </c>
      <c r="M683" s="147">
        <f t="shared" si="85"/>
        <v>0</v>
      </c>
      <c r="N683" s="10">
        <f t="shared" si="81"/>
        <v>0</v>
      </c>
      <c r="O683" s="11"/>
    </row>
    <row r="684" spans="1:15">
      <c r="A684" s="9">
        <f t="shared" si="86"/>
        <v>48</v>
      </c>
      <c r="B684" s="14" t="s">
        <v>771</v>
      </c>
      <c r="C684" s="8"/>
      <c r="D684" s="8"/>
      <c r="E684" s="8"/>
      <c r="F684" s="8">
        <f t="shared" si="82"/>
        <v>0</v>
      </c>
      <c r="G684" s="8">
        <v>0</v>
      </c>
      <c r="H684" s="11">
        <v>0</v>
      </c>
      <c r="I684" s="18">
        <f t="shared" si="83"/>
        <v>0</v>
      </c>
      <c r="J684" s="10">
        <f t="shared" si="84"/>
        <v>0</v>
      </c>
      <c r="K684" s="10">
        <v>0</v>
      </c>
      <c r="L684" s="10">
        <v>0</v>
      </c>
      <c r="M684" s="147">
        <f t="shared" si="85"/>
        <v>0</v>
      </c>
      <c r="N684" s="10">
        <f t="shared" si="81"/>
        <v>0</v>
      </c>
      <c r="O684" s="11"/>
    </row>
    <row r="685" spans="1:15">
      <c r="A685" s="9">
        <f t="shared" si="86"/>
        <v>49</v>
      </c>
      <c r="B685" s="14" t="s">
        <v>772</v>
      </c>
      <c r="C685" s="8">
        <v>1814.6</v>
      </c>
      <c r="D685" s="8">
        <v>0</v>
      </c>
      <c r="E685" s="8">
        <v>0</v>
      </c>
      <c r="F685" s="8">
        <f t="shared" si="82"/>
        <v>1814.6</v>
      </c>
      <c r="G685" s="8">
        <v>40</v>
      </c>
      <c r="H685" s="11">
        <v>1.4313345526416939E-2</v>
      </c>
      <c r="I685" s="18">
        <f t="shared" si="83"/>
        <v>32.478841734358468</v>
      </c>
      <c r="J685" s="10">
        <f t="shared" si="84"/>
        <v>11.94247010572361</v>
      </c>
      <c r="K685" s="10">
        <v>12.546219887725504</v>
      </c>
      <c r="L685" s="10">
        <v>11.472862106699496</v>
      </c>
      <c r="M685" s="147">
        <f t="shared" si="85"/>
        <v>11.472862106699496</v>
      </c>
      <c r="N685" s="10">
        <f t="shared" si="81"/>
        <v>68.440393834507077</v>
      </c>
      <c r="O685" s="11">
        <f t="shared" si="87"/>
        <v>3.7716518149733869E-2</v>
      </c>
    </row>
    <row r="686" spans="1:15">
      <c r="A686" s="9">
        <f t="shared" si="86"/>
        <v>50</v>
      </c>
      <c r="B686" s="14" t="s">
        <v>773</v>
      </c>
      <c r="C686" s="8"/>
      <c r="D686" s="8"/>
      <c r="E686" s="8"/>
      <c r="F686" s="8">
        <f t="shared" si="82"/>
        <v>0</v>
      </c>
      <c r="G686" s="8">
        <v>0</v>
      </c>
      <c r="H686" s="11">
        <v>0</v>
      </c>
      <c r="I686" s="18">
        <f t="shared" si="83"/>
        <v>0</v>
      </c>
      <c r="J686" s="10">
        <f t="shared" si="84"/>
        <v>0</v>
      </c>
      <c r="K686" s="10">
        <v>0</v>
      </c>
      <c r="L686" s="10">
        <v>0</v>
      </c>
      <c r="M686" s="147">
        <f t="shared" si="85"/>
        <v>0</v>
      </c>
      <c r="N686" s="10">
        <f t="shared" si="81"/>
        <v>0</v>
      </c>
      <c r="O686" s="11"/>
    </row>
    <row r="687" spans="1:15">
      <c r="A687" s="9">
        <f t="shared" si="86"/>
        <v>51</v>
      </c>
      <c r="B687" s="14" t="s">
        <v>774</v>
      </c>
      <c r="C687" s="8"/>
      <c r="D687" s="8"/>
      <c r="E687" s="8"/>
      <c r="F687" s="8">
        <f t="shared" si="82"/>
        <v>0</v>
      </c>
      <c r="G687" s="8">
        <v>0</v>
      </c>
      <c r="H687" s="11">
        <v>0</v>
      </c>
      <c r="I687" s="18">
        <f t="shared" si="83"/>
        <v>0</v>
      </c>
      <c r="J687" s="10">
        <f t="shared" si="84"/>
        <v>0</v>
      </c>
      <c r="K687" s="10">
        <v>0</v>
      </c>
      <c r="L687" s="10">
        <v>0</v>
      </c>
      <c r="M687" s="147">
        <f t="shared" si="85"/>
        <v>0</v>
      </c>
      <c r="N687" s="10">
        <f t="shared" si="81"/>
        <v>0</v>
      </c>
      <c r="O687" s="11"/>
    </row>
    <row r="688" spans="1:15">
      <c r="A688" s="9">
        <f t="shared" si="86"/>
        <v>52</v>
      </c>
      <c r="B688" s="14" t="s">
        <v>775</v>
      </c>
      <c r="C688" s="8">
        <v>1899.4</v>
      </c>
      <c r="D688" s="8">
        <v>0</v>
      </c>
      <c r="E688" s="8">
        <v>348.5</v>
      </c>
      <c r="F688" s="8">
        <f t="shared" si="82"/>
        <v>2247.9</v>
      </c>
      <c r="G688" s="8">
        <v>29</v>
      </c>
      <c r="H688" s="11">
        <v>1.7825029329106692E-2</v>
      </c>
      <c r="I688" s="18">
        <f t="shared" si="83"/>
        <v>40.44730880155587</v>
      </c>
      <c r="J688" s="10">
        <f t="shared" si="84"/>
        <v>14.872475446332095</v>
      </c>
      <c r="K688" s="10">
        <v>15.624351208135179</v>
      </c>
      <c r="L688" s="10">
        <v>14.287652258745469</v>
      </c>
      <c r="M688" s="147">
        <f t="shared" si="85"/>
        <v>14.287652258745469</v>
      </c>
      <c r="N688" s="10">
        <f t="shared" si="81"/>
        <v>85.231787714768615</v>
      </c>
      <c r="O688" s="11">
        <f t="shared" si="87"/>
        <v>3.7916182977342679E-2</v>
      </c>
    </row>
    <row r="689" spans="1:15">
      <c r="A689" s="9">
        <f t="shared" si="86"/>
        <v>53</v>
      </c>
      <c r="B689" s="14" t="s">
        <v>776</v>
      </c>
      <c r="C689" s="8"/>
      <c r="D689" s="8"/>
      <c r="E689" s="8"/>
      <c r="F689" s="8">
        <f t="shared" si="82"/>
        <v>0</v>
      </c>
      <c r="G689" s="8">
        <v>0</v>
      </c>
      <c r="H689" s="11">
        <v>0</v>
      </c>
      <c r="I689" s="18">
        <f t="shared" si="83"/>
        <v>0</v>
      </c>
      <c r="J689" s="10">
        <f t="shared" si="84"/>
        <v>0</v>
      </c>
      <c r="K689" s="10">
        <v>0</v>
      </c>
      <c r="L689" s="10">
        <v>0</v>
      </c>
      <c r="M689" s="147">
        <f t="shared" si="85"/>
        <v>0</v>
      </c>
      <c r="N689" s="10">
        <f t="shared" si="81"/>
        <v>0</v>
      </c>
      <c r="O689" s="11"/>
    </row>
    <row r="690" spans="1:15">
      <c r="A690" s="9">
        <f t="shared" si="86"/>
        <v>54</v>
      </c>
      <c r="B690" s="14" t="s">
        <v>777</v>
      </c>
      <c r="C690" s="8"/>
      <c r="D690" s="8"/>
      <c r="E690" s="8"/>
      <c r="F690" s="8">
        <f t="shared" si="82"/>
        <v>0</v>
      </c>
      <c r="G690" s="8">
        <v>0</v>
      </c>
      <c r="H690" s="11">
        <v>0</v>
      </c>
      <c r="I690" s="18">
        <f t="shared" si="83"/>
        <v>0</v>
      </c>
      <c r="J690" s="10">
        <f t="shared" si="84"/>
        <v>0</v>
      </c>
      <c r="K690" s="10">
        <v>0</v>
      </c>
      <c r="L690" s="10">
        <v>0</v>
      </c>
      <c r="M690" s="147">
        <f t="shared" si="85"/>
        <v>0</v>
      </c>
      <c r="N690" s="10">
        <f t="shared" si="81"/>
        <v>0</v>
      </c>
      <c r="O690" s="11"/>
    </row>
    <row r="691" spans="1:15">
      <c r="A691" s="9">
        <f t="shared" si="86"/>
        <v>55</v>
      </c>
      <c r="B691" s="79" t="s">
        <v>778</v>
      </c>
      <c r="C691" s="8"/>
      <c r="D691" s="8"/>
      <c r="E691" s="8"/>
      <c r="F691" s="8">
        <f t="shared" si="82"/>
        <v>0</v>
      </c>
      <c r="G691" s="8">
        <v>0</v>
      </c>
      <c r="H691" s="11">
        <v>0</v>
      </c>
      <c r="I691" s="18">
        <f t="shared" si="83"/>
        <v>0</v>
      </c>
      <c r="J691" s="10">
        <f t="shared" si="84"/>
        <v>0</v>
      </c>
      <c r="K691" s="10">
        <v>0</v>
      </c>
      <c r="L691" s="10">
        <v>0</v>
      </c>
      <c r="M691" s="147">
        <f t="shared" si="85"/>
        <v>0</v>
      </c>
      <c r="N691" s="10">
        <f t="shared" si="81"/>
        <v>0</v>
      </c>
      <c r="O691" s="11"/>
    </row>
    <row r="692" spans="1:15">
      <c r="A692" s="9">
        <f t="shared" si="86"/>
        <v>56</v>
      </c>
      <c r="B692" s="14" t="s">
        <v>779</v>
      </c>
      <c r="C692" s="8">
        <v>989.04</v>
      </c>
      <c r="D692" s="8">
        <v>0</v>
      </c>
      <c r="E692" s="8">
        <v>0</v>
      </c>
      <c r="F692" s="8">
        <f t="shared" si="82"/>
        <v>989.04</v>
      </c>
      <c r="G692" s="8">
        <v>24</v>
      </c>
      <c r="H692" s="11">
        <v>7.8014280058676354E-3</v>
      </c>
      <c r="I692" s="18">
        <f t="shared" si="83"/>
        <v>17.702454330954428</v>
      </c>
      <c r="J692" s="10">
        <f t="shared" si="84"/>
        <v>6.5091924574919435</v>
      </c>
      <c r="K692" s="10">
        <v>6.8382637042632171</v>
      </c>
      <c r="L692" s="10">
        <v>6.2532346181032024</v>
      </c>
      <c r="M692" s="147">
        <f t="shared" si="85"/>
        <v>6.2532346181032024</v>
      </c>
      <c r="N692" s="10">
        <f t="shared" si="81"/>
        <v>37.303145110812792</v>
      </c>
      <c r="O692" s="11">
        <f t="shared" si="87"/>
        <v>3.7716518149733876E-2</v>
      </c>
    </row>
    <row r="693" spans="1:15">
      <c r="A693" s="9">
        <f t="shared" si="86"/>
        <v>57</v>
      </c>
      <c r="B693" s="14" t="s">
        <v>780</v>
      </c>
      <c r="C693" s="8">
        <v>336.3</v>
      </c>
      <c r="D693" s="8">
        <v>0</v>
      </c>
      <c r="E693" s="8">
        <v>0</v>
      </c>
      <c r="F693" s="8">
        <f t="shared" si="82"/>
        <v>336.3</v>
      </c>
      <c r="G693" s="8">
        <v>8</v>
      </c>
      <c r="H693" s="11">
        <v>2.6526937620048592E-3</v>
      </c>
      <c r="I693" s="18">
        <f t="shared" si="83"/>
        <v>6.0193069961780861</v>
      </c>
      <c r="J693" s="10">
        <f t="shared" si="84"/>
        <v>2.2132991824946826</v>
      </c>
      <c r="K693" s="10">
        <v>2.3251921901477393</v>
      </c>
      <c r="L693" s="10">
        <v>2.1262666849349947</v>
      </c>
      <c r="M693" s="147">
        <f t="shared" si="85"/>
        <v>2.1262666849349947</v>
      </c>
      <c r="N693" s="10">
        <f t="shared" si="81"/>
        <v>12.684065053755502</v>
      </c>
      <c r="O693" s="11">
        <f t="shared" si="87"/>
        <v>3.7716518149733876E-2</v>
      </c>
    </row>
    <row r="694" spans="1:15">
      <c r="A694" s="9">
        <f t="shared" si="86"/>
        <v>58</v>
      </c>
      <c r="B694" s="14" t="s">
        <v>781</v>
      </c>
      <c r="C694" s="8">
        <v>990</v>
      </c>
      <c r="D694" s="8">
        <v>0</v>
      </c>
      <c r="E694" s="8">
        <v>0</v>
      </c>
      <c r="F694" s="8">
        <f t="shared" si="82"/>
        <v>990</v>
      </c>
      <c r="G694" s="8">
        <v>23</v>
      </c>
      <c r="H694" s="11">
        <v>7.8090003698626535E-3</v>
      </c>
      <c r="I694" s="18">
        <f t="shared" si="83"/>
        <v>17.719637009266442</v>
      </c>
      <c r="J694" s="10">
        <f t="shared" si="84"/>
        <v>6.5155105283072716</v>
      </c>
      <c r="K694" s="10">
        <v>6.8449011841994096</v>
      </c>
      <c r="L694" s="10">
        <v>6.2593042464634099</v>
      </c>
      <c r="M694" s="147">
        <f t="shared" si="85"/>
        <v>6.2593042464634099</v>
      </c>
      <c r="N694" s="10">
        <f t="shared" si="81"/>
        <v>37.339352968236533</v>
      </c>
      <c r="O694" s="11">
        <f t="shared" si="87"/>
        <v>3.7716518149733869E-2</v>
      </c>
    </row>
    <row r="695" spans="1:15">
      <c r="A695" s="9">
        <f t="shared" si="86"/>
        <v>59</v>
      </c>
      <c r="B695" s="14" t="s">
        <v>782</v>
      </c>
      <c r="C695" s="8"/>
      <c r="D695" s="8"/>
      <c r="E695" s="8"/>
      <c r="F695" s="8">
        <f t="shared" si="82"/>
        <v>0</v>
      </c>
      <c r="G695" s="8">
        <v>0</v>
      </c>
      <c r="H695" s="11">
        <v>0</v>
      </c>
      <c r="I695" s="18">
        <f t="shared" si="83"/>
        <v>0</v>
      </c>
      <c r="J695" s="10">
        <f t="shared" si="84"/>
        <v>0</v>
      </c>
      <c r="K695" s="10">
        <v>0</v>
      </c>
      <c r="L695" s="10">
        <v>0</v>
      </c>
      <c r="M695" s="147">
        <f t="shared" si="85"/>
        <v>0</v>
      </c>
      <c r="N695" s="10">
        <f t="shared" si="81"/>
        <v>0</v>
      </c>
      <c r="O695" s="11"/>
    </row>
    <row r="696" spans="1:15">
      <c r="A696" s="9">
        <f t="shared" si="86"/>
        <v>60</v>
      </c>
      <c r="B696" s="14" t="s">
        <v>783</v>
      </c>
      <c r="C696" s="8"/>
      <c r="D696" s="8"/>
      <c r="E696" s="8"/>
      <c r="F696" s="8">
        <f t="shared" si="82"/>
        <v>0</v>
      </c>
      <c r="G696" s="8">
        <v>0</v>
      </c>
      <c r="H696" s="11">
        <v>0</v>
      </c>
      <c r="I696" s="18">
        <f t="shared" si="83"/>
        <v>0</v>
      </c>
      <c r="J696" s="10">
        <f t="shared" si="84"/>
        <v>0</v>
      </c>
      <c r="K696" s="10">
        <v>0</v>
      </c>
      <c r="L696" s="10">
        <v>0</v>
      </c>
      <c r="M696" s="147">
        <f t="shared" si="85"/>
        <v>0</v>
      </c>
      <c r="N696" s="10">
        <f t="shared" si="81"/>
        <v>0</v>
      </c>
      <c r="O696" s="11"/>
    </row>
    <row r="697" spans="1:15">
      <c r="A697" s="9">
        <f t="shared" si="86"/>
        <v>61</v>
      </c>
      <c r="B697" s="14" t="s">
        <v>784</v>
      </c>
      <c r="C697" s="8"/>
      <c r="D697" s="8"/>
      <c r="E697" s="8"/>
      <c r="F697" s="8">
        <f t="shared" si="82"/>
        <v>0</v>
      </c>
      <c r="G697" s="8">
        <v>0</v>
      </c>
      <c r="H697" s="11">
        <v>0</v>
      </c>
      <c r="I697" s="18">
        <f t="shared" si="83"/>
        <v>0</v>
      </c>
      <c r="J697" s="10">
        <f t="shared" si="84"/>
        <v>0</v>
      </c>
      <c r="K697" s="10">
        <v>0</v>
      </c>
      <c r="L697" s="10">
        <v>0</v>
      </c>
      <c r="M697" s="147">
        <f t="shared" si="85"/>
        <v>0</v>
      </c>
      <c r="N697" s="10">
        <f t="shared" si="81"/>
        <v>0</v>
      </c>
      <c r="O697" s="11"/>
    </row>
    <row r="698" spans="1:15">
      <c r="A698" s="9">
        <f t="shared" si="86"/>
        <v>62</v>
      </c>
      <c r="B698" s="14" t="s">
        <v>785</v>
      </c>
      <c r="C698" s="8"/>
      <c r="D698" s="8"/>
      <c r="E698" s="8"/>
      <c r="F698" s="8">
        <f t="shared" si="82"/>
        <v>0</v>
      </c>
      <c r="G698" s="8">
        <v>0</v>
      </c>
      <c r="H698" s="11">
        <v>0</v>
      </c>
      <c r="I698" s="18">
        <f t="shared" si="83"/>
        <v>0</v>
      </c>
      <c r="J698" s="10">
        <f t="shared" si="84"/>
        <v>0</v>
      </c>
      <c r="K698" s="10">
        <v>0</v>
      </c>
      <c r="L698" s="10">
        <v>0</v>
      </c>
      <c r="M698" s="147">
        <f t="shared" si="85"/>
        <v>0</v>
      </c>
      <c r="N698" s="10">
        <f t="shared" si="81"/>
        <v>0</v>
      </c>
      <c r="O698" s="11"/>
    </row>
    <row r="699" spans="1:15">
      <c r="A699" s="9">
        <f t="shared" si="86"/>
        <v>63</v>
      </c>
      <c r="B699" s="14" t="s">
        <v>786</v>
      </c>
      <c r="C699" s="8"/>
      <c r="D699" s="8"/>
      <c r="E699" s="8"/>
      <c r="F699" s="8">
        <f t="shared" si="82"/>
        <v>0</v>
      </c>
      <c r="G699" s="8">
        <v>0</v>
      </c>
      <c r="H699" s="11">
        <v>0</v>
      </c>
      <c r="I699" s="18">
        <f t="shared" si="83"/>
        <v>0</v>
      </c>
      <c r="J699" s="10">
        <f t="shared" si="84"/>
        <v>0</v>
      </c>
      <c r="K699" s="10">
        <v>0</v>
      </c>
      <c r="L699" s="10">
        <v>0</v>
      </c>
      <c r="M699" s="147">
        <f t="shared" si="85"/>
        <v>0</v>
      </c>
      <c r="N699" s="10">
        <f t="shared" ref="N699:N762" si="88">I699+J699+K699+M699</f>
        <v>0</v>
      </c>
      <c r="O699" s="11"/>
    </row>
    <row r="700" spans="1:15">
      <c r="A700" s="9">
        <f t="shared" si="86"/>
        <v>64</v>
      </c>
      <c r="B700" s="14" t="s">
        <v>787</v>
      </c>
      <c r="C700" s="8"/>
      <c r="D700" s="8"/>
      <c r="E700" s="8"/>
      <c r="F700" s="8">
        <f t="shared" si="82"/>
        <v>0</v>
      </c>
      <c r="G700" s="8">
        <v>0</v>
      </c>
      <c r="H700" s="11">
        <v>0</v>
      </c>
      <c r="I700" s="18">
        <f t="shared" si="83"/>
        <v>0</v>
      </c>
      <c r="J700" s="10">
        <f t="shared" si="84"/>
        <v>0</v>
      </c>
      <c r="K700" s="10">
        <v>0</v>
      </c>
      <c r="L700" s="10">
        <v>0</v>
      </c>
      <c r="M700" s="147">
        <f t="shared" si="85"/>
        <v>0</v>
      </c>
      <c r="N700" s="10">
        <f t="shared" si="88"/>
        <v>0</v>
      </c>
      <c r="O700" s="11"/>
    </row>
    <row r="701" spans="1:15">
      <c r="A701" s="9">
        <f t="shared" si="86"/>
        <v>65</v>
      </c>
      <c r="B701" s="14" t="s">
        <v>788</v>
      </c>
      <c r="C701" s="8"/>
      <c r="D701" s="8"/>
      <c r="E701" s="8"/>
      <c r="F701" s="8">
        <f t="shared" ref="F701:F763" si="89">C701+D701+E701</f>
        <v>0</v>
      </c>
      <c r="G701" s="8">
        <v>0</v>
      </c>
      <c r="H701" s="11">
        <v>0</v>
      </c>
      <c r="I701" s="18">
        <f t="shared" ref="I701:I764" si="90">H701*$I$2</f>
        <v>0</v>
      </c>
      <c r="J701" s="10">
        <f t="shared" ref="J701:J764" si="91">I701*0.3677</f>
        <v>0</v>
      </c>
      <c r="K701" s="10">
        <v>0</v>
      </c>
      <c r="L701" s="10">
        <v>0</v>
      </c>
      <c r="M701" s="147">
        <f t="shared" ref="M701:M764" si="92">L701*$M$2</f>
        <v>0</v>
      </c>
      <c r="N701" s="10">
        <f t="shared" si="88"/>
        <v>0</v>
      </c>
      <c r="O701" s="11"/>
    </row>
    <row r="702" spans="1:15">
      <c r="A702" s="9">
        <f t="shared" ref="A702:A765" si="93">A701+1</f>
        <v>66</v>
      </c>
      <c r="B702" s="14" t="s">
        <v>789</v>
      </c>
      <c r="C702" s="8"/>
      <c r="D702" s="8"/>
      <c r="E702" s="8"/>
      <c r="F702" s="8">
        <f t="shared" si="89"/>
        <v>0</v>
      </c>
      <c r="G702" s="8">
        <v>0</v>
      </c>
      <c r="H702" s="11">
        <v>0</v>
      </c>
      <c r="I702" s="18">
        <f t="shared" si="90"/>
        <v>0</v>
      </c>
      <c r="J702" s="10">
        <f t="shared" si="91"/>
        <v>0</v>
      </c>
      <c r="K702" s="10">
        <v>0</v>
      </c>
      <c r="L702" s="10">
        <v>0</v>
      </c>
      <c r="M702" s="147">
        <f t="shared" si="92"/>
        <v>0</v>
      </c>
      <c r="N702" s="10">
        <f t="shared" si="88"/>
        <v>0</v>
      </c>
      <c r="O702" s="11"/>
    </row>
    <row r="703" spans="1:15">
      <c r="A703" s="9">
        <f t="shared" si="93"/>
        <v>67</v>
      </c>
      <c r="B703" s="14" t="s">
        <v>790</v>
      </c>
      <c r="C703" s="8">
        <v>4569.1000000000004</v>
      </c>
      <c r="D703" s="8">
        <v>0</v>
      </c>
      <c r="E703" s="8">
        <v>0</v>
      </c>
      <c r="F703" s="8">
        <f t="shared" si="89"/>
        <v>4569.1000000000004</v>
      </c>
      <c r="G703" s="8">
        <v>110</v>
      </c>
      <c r="H703" s="11">
        <v>3.604129746462266E-2</v>
      </c>
      <c r="I703" s="18">
        <f t="shared" si="90"/>
        <v>81.782389315899223</v>
      </c>
      <c r="J703" s="10">
        <f t="shared" si="91"/>
        <v>30.071384551456148</v>
      </c>
      <c r="K703" s="10">
        <v>31.591638879640346</v>
      </c>
      <c r="L703" s="10">
        <v>28.888901982768292</v>
      </c>
      <c r="M703" s="147">
        <f t="shared" si="92"/>
        <v>28.888901982768292</v>
      </c>
      <c r="N703" s="10">
        <f t="shared" si="88"/>
        <v>172.334314729764</v>
      </c>
      <c r="O703" s="11">
        <f>N703/F703</f>
        <v>3.7717343619041825E-2</v>
      </c>
    </row>
    <row r="704" spans="1:15">
      <c r="A704" s="9">
        <f t="shared" si="93"/>
        <v>68</v>
      </c>
      <c r="B704" s="14" t="s">
        <v>791</v>
      </c>
      <c r="C704" s="8"/>
      <c r="D704" s="8"/>
      <c r="E704" s="8"/>
      <c r="F704" s="8">
        <f t="shared" si="89"/>
        <v>0</v>
      </c>
      <c r="G704" s="8">
        <v>0</v>
      </c>
      <c r="H704" s="11">
        <v>0</v>
      </c>
      <c r="I704" s="18">
        <f t="shared" si="90"/>
        <v>0</v>
      </c>
      <c r="J704" s="10">
        <f t="shared" si="91"/>
        <v>0</v>
      </c>
      <c r="K704" s="10">
        <v>0</v>
      </c>
      <c r="L704" s="10">
        <v>0</v>
      </c>
      <c r="M704" s="147">
        <f t="shared" si="92"/>
        <v>0</v>
      </c>
      <c r="N704" s="10">
        <f t="shared" si="88"/>
        <v>0</v>
      </c>
      <c r="O704" s="11"/>
    </row>
    <row r="705" spans="1:15">
      <c r="A705" s="9">
        <f t="shared" si="93"/>
        <v>69</v>
      </c>
      <c r="B705" s="14" t="s">
        <v>792</v>
      </c>
      <c r="C705" s="8"/>
      <c r="D705" s="8"/>
      <c r="E705" s="8"/>
      <c r="F705" s="8">
        <f t="shared" si="89"/>
        <v>0</v>
      </c>
      <c r="G705" s="8">
        <v>0</v>
      </c>
      <c r="H705" s="11">
        <v>0</v>
      </c>
      <c r="I705" s="18">
        <f t="shared" si="90"/>
        <v>0</v>
      </c>
      <c r="J705" s="10">
        <f t="shared" si="91"/>
        <v>0</v>
      </c>
      <c r="K705" s="10">
        <v>0</v>
      </c>
      <c r="L705" s="10">
        <v>0</v>
      </c>
      <c r="M705" s="147">
        <f t="shared" si="92"/>
        <v>0</v>
      </c>
      <c r="N705" s="10">
        <f t="shared" si="88"/>
        <v>0</v>
      </c>
      <c r="O705" s="11"/>
    </row>
    <row r="706" spans="1:15">
      <c r="A706" s="9">
        <f t="shared" si="93"/>
        <v>70</v>
      </c>
      <c r="B706" s="14" t="s">
        <v>793</v>
      </c>
      <c r="C706" s="8"/>
      <c r="D706" s="8"/>
      <c r="E706" s="8"/>
      <c r="F706" s="8">
        <f t="shared" si="89"/>
        <v>0</v>
      </c>
      <c r="G706" s="8">
        <v>0</v>
      </c>
      <c r="H706" s="11">
        <v>0</v>
      </c>
      <c r="I706" s="18">
        <f t="shared" si="90"/>
        <v>0</v>
      </c>
      <c r="J706" s="10">
        <f t="shared" si="91"/>
        <v>0</v>
      </c>
      <c r="K706" s="10">
        <v>0</v>
      </c>
      <c r="L706" s="10">
        <v>0</v>
      </c>
      <c r="M706" s="147">
        <f t="shared" si="92"/>
        <v>0</v>
      </c>
      <c r="N706" s="10">
        <f t="shared" si="88"/>
        <v>0</v>
      </c>
      <c r="O706" s="11"/>
    </row>
    <row r="707" spans="1:15">
      <c r="A707" s="9">
        <f t="shared" si="93"/>
        <v>71</v>
      </c>
      <c r="B707" s="14" t="s">
        <v>794</v>
      </c>
      <c r="C707" s="8"/>
      <c r="D707" s="8"/>
      <c r="E707" s="8"/>
      <c r="F707" s="8">
        <f t="shared" si="89"/>
        <v>0</v>
      </c>
      <c r="G707" s="8">
        <v>0</v>
      </c>
      <c r="H707" s="11">
        <v>0</v>
      </c>
      <c r="I707" s="18">
        <f t="shared" si="90"/>
        <v>0</v>
      </c>
      <c r="J707" s="10">
        <f t="shared" si="91"/>
        <v>0</v>
      </c>
      <c r="K707" s="10">
        <v>0</v>
      </c>
      <c r="L707" s="10">
        <v>0</v>
      </c>
      <c r="M707" s="147">
        <f t="shared" si="92"/>
        <v>0</v>
      </c>
      <c r="N707" s="10">
        <f t="shared" si="88"/>
        <v>0</v>
      </c>
      <c r="O707" s="11"/>
    </row>
    <row r="708" spans="1:15">
      <c r="A708" s="9">
        <f t="shared" si="93"/>
        <v>72</v>
      </c>
      <c r="B708" s="14" t="s">
        <v>795</v>
      </c>
      <c r="C708" s="8"/>
      <c r="D708" s="8"/>
      <c r="E708" s="8"/>
      <c r="F708" s="8">
        <f t="shared" si="89"/>
        <v>0</v>
      </c>
      <c r="G708" s="8">
        <v>0</v>
      </c>
      <c r="H708" s="11">
        <v>0</v>
      </c>
      <c r="I708" s="18">
        <f t="shared" si="90"/>
        <v>0</v>
      </c>
      <c r="J708" s="10">
        <f t="shared" si="91"/>
        <v>0</v>
      </c>
      <c r="K708" s="10">
        <v>0</v>
      </c>
      <c r="L708" s="10">
        <v>0</v>
      </c>
      <c r="M708" s="147">
        <f t="shared" si="92"/>
        <v>0</v>
      </c>
      <c r="N708" s="10">
        <f t="shared" si="88"/>
        <v>0</v>
      </c>
      <c r="O708" s="11"/>
    </row>
    <row r="709" spans="1:15">
      <c r="A709" s="9">
        <f t="shared" si="93"/>
        <v>73</v>
      </c>
      <c r="B709" s="14" t="s">
        <v>796</v>
      </c>
      <c r="C709" s="8"/>
      <c r="D709" s="8"/>
      <c r="E709" s="8"/>
      <c r="F709" s="8">
        <f t="shared" si="89"/>
        <v>0</v>
      </c>
      <c r="G709" s="8">
        <v>0</v>
      </c>
      <c r="H709" s="11">
        <v>0</v>
      </c>
      <c r="I709" s="18">
        <f t="shared" si="90"/>
        <v>0</v>
      </c>
      <c r="J709" s="10">
        <f t="shared" si="91"/>
        <v>0</v>
      </c>
      <c r="K709" s="10">
        <v>0</v>
      </c>
      <c r="L709" s="10">
        <v>0</v>
      </c>
      <c r="M709" s="147">
        <f t="shared" si="92"/>
        <v>0</v>
      </c>
      <c r="N709" s="10">
        <f t="shared" si="88"/>
        <v>0</v>
      </c>
      <c r="O709" s="11"/>
    </row>
    <row r="710" spans="1:15">
      <c r="A710" s="9">
        <f t="shared" si="93"/>
        <v>74</v>
      </c>
      <c r="B710" s="14" t="s">
        <v>797</v>
      </c>
      <c r="C710" s="8"/>
      <c r="D710" s="8"/>
      <c r="E710" s="8"/>
      <c r="F710" s="8">
        <f t="shared" si="89"/>
        <v>0</v>
      </c>
      <c r="G710" s="8">
        <v>0</v>
      </c>
      <c r="H710" s="11">
        <v>0</v>
      </c>
      <c r="I710" s="18">
        <f t="shared" si="90"/>
        <v>0</v>
      </c>
      <c r="J710" s="10">
        <f t="shared" si="91"/>
        <v>0</v>
      </c>
      <c r="K710" s="10">
        <v>0</v>
      </c>
      <c r="L710" s="10">
        <v>0</v>
      </c>
      <c r="M710" s="147">
        <f t="shared" si="92"/>
        <v>0</v>
      </c>
      <c r="N710" s="10">
        <f t="shared" si="88"/>
        <v>0</v>
      </c>
      <c r="O710" s="11"/>
    </row>
    <row r="711" spans="1:15">
      <c r="A711" s="9">
        <f t="shared" si="93"/>
        <v>75</v>
      </c>
      <c r="B711" s="14" t="s">
        <v>798</v>
      </c>
      <c r="C711" s="8"/>
      <c r="D711" s="8"/>
      <c r="E711" s="8"/>
      <c r="F711" s="8">
        <f t="shared" si="89"/>
        <v>0</v>
      </c>
      <c r="G711" s="8">
        <v>0</v>
      </c>
      <c r="H711" s="11">
        <v>0</v>
      </c>
      <c r="I711" s="18">
        <f t="shared" si="90"/>
        <v>0</v>
      </c>
      <c r="J711" s="10">
        <f t="shared" si="91"/>
        <v>0</v>
      </c>
      <c r="K711" s="10">
        <v>0</v>
      </c>
      <c r="L711" s="10">
        <v>0</v>
      </c>
      <c r="M711" s="147">
        <f t="shared" si="92"/>
        <v>0</v>
      </c>
      <c r="N711" s="10">
        <f t="shared" si="88"/>
        <v>0</v>
      </c>
      <c r="O711" s="11"/>
    </row>
    <row r="712" spans="1:15">
      <c r="A712" s="9">
        <f t="shared" si="93"/>
        <v>76</v>
      </c>
      <c r="B712" s="14" t="s">
        <v>799</v>
      </c>
      <c r="C712" s="8"/>
      <c r="D712" s="8"/>
      <c r="E712" s="8"/>
      <c r="F712" s="8">
        <f t="shared" si="89"/>
        <v>0</v>
      </c>
      <c r="G712" s="8">
        <v>0</v>
      </c>
      <c r="H712" s="11">
        <v>0</v>
      </c>
      <c r="I712" s="18">
        <f t="shared" si="90"/>
        <v>0</v>
      </c>
      <c r="J712" s="10">
        <f t="shared" si="91"/>
        <v>0</v>
      </c>
      <c r="K712" s="10">
        <v>0</v>
      </c>
      <c r="L712" s="10">
        <v>0</v>
      </c>
      <c r="M712" s="147">
        <f t="shared" si="92"/>
        <v>0</v>
      </c>
      <c r="N712" s="10">
        <f t="shared" si="88"/>
        <v>0</v>
      </c>
      <c r="O712" s="11"/>
    </row>
    <row r="713" spans="1:15">
      <c r="A713" s="9">
        <f t="shared" si="93"/>
        <v>77</v>
      </c>
      <c r="B713" s="14" t="s">
        <v>800</v>
      </c>
      <c r="C713" s="8">
        <v>4262.84</v>
      </c>
      <c r="D713" s="8">
        <v>0</v>
      </c>
      <c r="E713" s="8">
        <v>49.9</v>
      </c>
      <c r="F713" s="8">
        <f t="shared" si="89"/>
        <v>4312.74</v>
      </c>
      <c r="G713" s="8">
        <v>72</v>
      </c>
      <c r="H713" s="11">
        <v>3.4411977145027882E-2</v>
      </c>
      <c r="I713" s="18">
        <f t="shared" si="90"/>
        <v>78.085249699097119</v>
      </c>
      <c r="J713" s="10">
        <f t="shared" si="91"/>
        <v>28.711946314358013</v>
      </c>
      <c r="K713" s="10">
        <v>30.16347444670274</v>
      </c>
      <c r="L713" s="10">
        <v>27.582920280597097</v>
      </c>
      <c r="M713" s="147">
        <f t="shared" si="92"/>
        <v>27.582920280597097</v>
      </c>
      <c r="N713" s="10">
        <f t="shared" si="88"/>
        <v>164.54359074075498</v>
      </c>
      <c r="O713" s="11">
        <f>N713/F713</f>
        <v>3.8152912241580753E-2</v>
      </c>
    </row>
    <row r="714" spans="1:15">
      <c r="A714" s="9">
        <f t="shared" si="93"/>
        <v>78</v>
      </c>
      <c r="B714" s="14" t="s">
        <v>801</v>
      </c>
      <c r="C714" s="8"/>
      <c r="D714" s="8"/>
      <c r="E714" s="8"/>
      <c r="F714" s="8">
        <f t="shared" si="89"/>
        <v>0</v>
      </c>
      <c r="G714" s="8">
        <v>0</v>
      </c>
      <c r="H714" s="11">
        <v>0</v>
      </c>
      <c r="I714" s="18">
        <f t="shared" si="90"/>
        <v>0</v>
      </c>
      <c r="J714" s="10">
        <f t="shared" si="91"/>
        <v>0</v>
      </c>
      <c r="K714" s="10">
        <v>0</v>
      </c>
      <c r="L714" s="10">
        <v>0</v>
      </c>
      <c r="M714" s="147">
        <f t="shared" si="92"/>
        <v>0</v>
      </c>
      <c r="N714" s="10">
        <f t="shared" si="88"/>
        <v>0</v>
      </c>
      <c r="O714" s="11"/>
    </row>
    <row r="715" spans="1:15">
      <c r="A715" s="9">
        <f t="shared" si="93"/>
        <v>79</v>
      </c>
      <c r="B715" s="14" t="s">
        <v>802</v>
      </c>
      <c r="C715" s="8">
        <v>3860.73</v>
      </c>
      <c r="D715" s="8">
        <v>0</v>
      </c>
      <c r="E715" s="8">
        <v>91.5</v>
      </c>
      <c r="F715" s="8">
        <f t="shared" si="89"/>
        <v>3952.23</v>
      </c>
      <c r="G715" s="8">
        <v>70</v>
      </c>
      <c r="H715" s="11">
        <v>3.1174712658365935E-2</v>
      </c>
      <c r="I715" s="18">
        <f t="shared" si="90"/>
        <v>70.739475734477892</v>
      </c>
      <c r="J715" s="10">
        <f t="shared" si="91"/>
        <v>26.010905227567523</v>
      </c>
      <c r="K715" s="10">
        <v>27.325882633564074</v>
      </c>
      <c r="L715" s="10">
        <v>24.988090931313213</v>
      </c>
      <c r="M715" s="147">
        <f t="shared" si="92"/>
        <v>24.988090931313213</v>
      </c>
      <c r="N715" s="10">
        <f t="shared" si="88"/>
        <v>149.0643545269227</v>
      </c>
      <c r="O715" s="11">
        <f>N715/F715</f>
        <v>3.7716518149733869E-2</v>
      </c>
    </row>
    <row r="716" spans="1:15">
      <c r="A716" s="9">
        <f t="shared" si="93"/>
        <v>80</v>
      </c>
      <c r="B716" s="14" t="s">
        <v>803</v>
      </c>
      <c r="C716" s="8"/>
      <c r="D716" s="8"/>
      <c r="E716" s="8"/>
      <c r="F716" s="8">
        <f t="shared" si="89"/>
        <v>0</v>
      </c>
      <c r="G716" s="8">
        <v>0</v>
      </c>
      <c r="H716" s="11">
        <v>0</v>
      </c>
      <c r="I716" s="18">
        <f t="shared" si="90"/>
        <v>0</v>
      </c>
      <c r="J716" s="10">
        <f t="shared" si="91"/>
        <v>0</v>
      </c>
      <c r="K716" s="10">
        <v>0</v>
      </c>
      <c r="L716" s="10">
        <v>0</v>
      </c>
      <c r="M716" s="147">
        <f t="shared" si="92"/>
        <v>0</v>
      </c>
      <c r="N716" s="10">
        <f t="shared" si="88"/>
        <v>0</v>
      </c>
      <c r="O716" s="11"/>
    </row>
    <row r="717" spans="1:15">
      <c r="A717" s="9">
        <f t="shared" si="93"/>
        <v>81</v>
      </c>
      <c r="B717" s="14" t="s">
        <v>804</v>
      </c>
      <c r="C717" s="8"/>
      <c r="D717" s="8"/>
      <c r="E717" s="8"/>
      <c r="F717" s="8">
        <f t="shared" si="89"/>
        <v>0</v>
      </c>
      <c r="G717" s="8">
        <v>0</v>
      </c>
      <c r="H717" s="11">
        <v>0</v>
      </c>
      <c r="I717" s="18">
        <f t="shared" si="90"/>
        <v>0</v>
      </c>
      <c r="J717" s="10">
        <f t="shared" si="91"/>
        <v>0</v>
      </c>
      <c r="K717" s="10">
        <v>0</v>
      </c>
      <c r="L717" s="10">
        <v>0</v>
      </c>
      <c r="M717" s="147">
        <f t="shared" si="92"/>
        <v>0</v>
      </c>
      <c r="N717" s="10">
        <f t="shared" si="88"/>
        <v>0</v>
      </c>
      <c r="O717" s="11"/>
    </row>
    <row r="718" spans="1:15">
      <c r="A718" s="9">
        <f t="shared" si="93"/>
        <v>82</v>
      </c>
      <c r="B718" s="14" t="s">
        <v>805</v>
      </c>
      <c r="C718" s="8"/>
      <c r="D718" s="8"/>
      <c r="E718" s="8"/>
      <c r="F718" s="8">
        <f t="shared" si="89"/>
        <v>0</v>
      </c>
      <c r="G718" s="8">
        <v>0</v>
      </c>
      <c r="H718" s="11">
        <v>0</v>
      </c>
      <c r="I718" s="18">
        <f t="shared" si="90"/>
        <v>0</v>
      </c>
      <c r="J718" s="10">
        <f t="shared" si="91"/>
        <v>0</v>
      </c>
      <c r="K718" s="10">
        <v>0</v>
      </c>
      <c r="L718" s="10">
        <v>0</v>
      </c>
      <c r="M718" s="147">
        <f t="shared" si="92"/>
        <v>0</v>
      </c>
      <c r="N718" s="10">
        <f t="shared" si="88"/>
        <v>0</v>
      </c>
      <c r="O718" s="11"/>
    </row>
    <row r="719" spans="1:15">
      <c r="A719" s="9">
        <f t="shared" si="93"/>
        <v>83</v>
      </c>
      <c r="B719" s="14" t="s">
        <v>806</v>
      </c>
      <c r="C719" s="8"/>
      <c r="D719" s="8"/>
      <c r="E719" s="8"/>
      <c r="F719" s="8">
        <f t="shared" si="89"/>
        <v>0</v>
      </c>
      <c r="G719" s="8">
        <v>0</v>
      </c>
      <c r="H719" s="11">
        <v>0</v>
      </c>
      <c r="I719" s="18">
        <f t="shared" si="90"/>
        <v>0</v>
      </c>
      <c r="J719" s="10">
        <f t="shared" si="91"/>
        <v>0</v>
      </c>
      <c r="K719" s="10">
        <v>0</v>
      </c>
      <c r="L719" s="10">
        <v>0</v>
      </c>
      <c r="M719" s="147">
        <f t="shared" si="92"/>
        <v>0</v>
      </c>
      <c r="N719" s="10">
        <f t="shared" si="88"/>
        <v>0</v>
      </c>
      <c r="O719" s="11"/>
    </row>
    <row r="720" spans="1:15">
      <c r="A720" s="9">
        <f t="shared" si="93"/>
        <v>84</v>
      </c>
      <c r="B720" s="14" t="s">
        <v>807</v>
      </c>
      <c r="C720" s="8"/>
      <c r="D720" s="8"/>
      <c r="E720" s="8"/>
      <c r="F720" s="8">
        <f t="shared" si="89"/>
        <v>0</v>
      </c>
      <c r="G720" s="8">
        <v>0</v>
      </c>
      <c r="H720" s="11">
        <v>0</v>
      </c>
      <c r="I720" s="18">
        <f t="shared" si="90"/>
        <v>0</v>
      </c>
      <c r="J720" s="10">
        <f t="shared" si="91"/>
        <v>0</v>
      </c>
      <c r="K720" s="10">
        <v>0</v>
      </c>
      <c r="L720" s="10">
        <v>0</v>
      </c>
      <c r="M720" s="147">
        <f t="shared" si="92"/>
        <v>0</v>
      </c>
      <c r="N720" s="10">
        <f t="shared" si="88"/>
        <v>0</v>
      </c>
      <c r="O720" s="11"/>
    </row>
    <row r="721" spans="1:15">
      <c r="A721" s="9">
        <f t="shared" si="93"/>
        <v>85</v>
      </c>
      <c r="B721" s="14" t="s">
        <v>808</v>
      </c>
      <c r="C721" s="8"/>
      <c r="D721" s="8"/>
      <c r="E721" s="8"/>
      <c r="F721" s="8">
        <f t="shared" si="89"/>
        <v>0</v>
      </c>
      <c r="G721" s="8">
        <v>0</v>
      </c>
      <c r="H721" s="11">
        <v>0</v>
      </c>
      <c r="I721" s="18">
        <f t="shared" si="90"/>
        <v>0</v>
      </c>
      <c r="J721" s="10">
        <f t="shared" si="91"/>
        <v>0</v>
      </c>
      <c r="K721" s="10">
        <v>0</v>
      </c>
      <c r="L721" s="10">
        <v>0</v>
      </c>
      <c r="M721" s="147">
        <f t="shared" si="92"/>
        <v>0</v>
      </c>
      <c r="N721" s="10">
        <f t="shared" si="88"/>
        <v>0</v>
      </c>
      <c r="O721" s="11"/>
    </row>
    <row r="722" spans="1:15">
      <c r="A722" s="9">
        <f t="shared" si="93"/>
        <v>86</v>
      </c>
      <c r="B722" s="14" t="s">
        <v>809</v>
      </c>
      <c r="C722" s="8"/>
      <c r="D722" s="8"/>
      <c r="E722" s="8"/>
      <c r="F722" s="8">
        <f t="shared" si="89"/>
        <v>0</v>
      </c>
      <c r="G722" s="8">
        <v>0</v>
      </c>
      <c r="H722" s="11">
        <v>0</v>
      </c>
      <c r="I722" s="18">
        <f t="shared" si="90"/>
        <v>0</v>
      </c>
      <c r="J722" s="10">
        <f t="shared" si="91"/>
        <v>0</v>
      </c>
      <c r="K722" s="10">
        <v>0</v>
      </c>
      <c r="L722" s="10">
        <v>0</v>
      </c>
      <c r="M722" s="147">
        <f t="shared" si="92"/>
        <v>0</v>
      </c>
      <c r="N722" s="10">
        <f t="shared" si="88"/>
        <v>0</v>
      </c>
      <c r="O722" s="11"/>
    </row>
    <row r="723" spans="1:15">
      <c r="A723" s="9">
        <f t="shared" si="93"/>
        <v>87</v>
      </c>
      <c r="B723" s="79" t="s">
        <v>810</v>
      </c>
      <c r="C723" s="8"/>
      <c r="D723" s="8"/>
      <c r="E723" s="8"/>
      <c r="F723" s="8">
        <f t="shared" si="89"/>
        <v>0</v>
      </c>
      <c r="G723" s="8">
        <v>0</v>
      </c>
      <c r="H723" s="11">
        <v>0</v>
      </c>
      <c r="I723" s="18">
        <f t="shared" si="90"/>
        <v>0</v>
      </c>
      <c r="J723" s="10">
        <f t="shared" si="91"/>
        <v>0</v>
      </c>
      <c r="K723" s="10">
        <v>0</v>
      </c>
      <c r="L723" s="10">
        <v>0</v>
      </c>
      <c r="M723" s="147">
        <f t="shared" si="92"/>
        <v>0</v>
      </c>
      <c r="N723" s="10">
        <f t="shared" si="88"/>
        <v>0</v>
      </c>
      <c r="O723" s="11"/>
    </row>
    <row r="724" spans="1:15">
      <c r="A724" s="9">
        <f t="shared" si="93"/>
        <v>88</v>
      </c>
      <c r="B724" s="14" t="s">
        <v>811</v>
      </c>
      <c r="C724" s="8">
        <v>1511.8</v>
      </c>
      <c r="D724" s="8">
        <v>0</v>
      </c>
      <c r="E724" s="8">
        <v>0</v>
      </c>
      <c r="F724" s="8">
        <f t="shared" si="89"/>
        <v>1511.8</v>
      </c>
      <c r="G724" s="8">
        <v>29</v>
      </c>
      <c r="H724" s="11">
        <v>1.1924895716321575E-2</v>
      </c>
      <c r="I724" s="18">
        <f t="shared" si="90"/>
        <v>27.059138616776774</v>
      </c>
      <c r="J724" s="10">
        <f t="shared" si="91"/>
        <v>9.9496452693888209</v>
      </c>
      <c r="K724" s="10">
        <v>10.452648091184512</v>
      </c>
      <c r="L724" s="10">
        <v>9.5584001614175573</v>
      </c>
      <c r="M724" s="147">
        <f t="shared" si="92"/>
        <v>9.5584001614175573</v>
      </c>
      <c r="N724" s="10">
        <f t="shared" si="88"/>
        <v>57.019832138767669</v>
      </c>
      <c r="O724" s="11">
        <f>N724/F724</f>
        <v>3.7716518149733876E-2</v>
      </c>
    </row>
    <row r="725" spans="1:15">
      <c r="A725" s="9">
        <f t="shared" si="93"/>
        <v>89</v>
      </c>
      <c r="B725" s="14" t="s">
        <v>812</v>
      </c>
      <c r="C725" s="8"/>
      <c r="D725" s="8"/>
      <c r="E725" s="8"/>
      <c r="F725" s="8">
        <f t="shared" si="89"/>
        <v>0</v>
      </c>
      <c r="G725" s="8">
        <v>0</v>
      </c>
      <c r="H725" s="11">
        <v>0</v>
      </c>
      <c r="I725" s="18">
        <f t="shared" si="90"/>
        <v>0</v>
      </c>
      <c r="J725" s="10">
        <f t="shared" si="91"/>
        <v>0</v>
      </c>
      <c r="K725" s="10">
        <v>0</v>
      </c>
      <c r="L725" s="10">
        <v>0</v>
      </c>
      <c r="M725" s="147">
        <f t="shared" si="92"/>
        <v>0</v>
      </c>
      <c r="N725" s="10">
        <f t="shared" si="88"/>
        <v>0</v>
      </c>
      <c r="O725" s="11"/>
    </row>
    <row r="726" spans="1:15">
      <c r="A726" s="9">
        <f t="shared" si="93"/>
        <v>90</v>
      </c>
      <c r="B726" s="14" t="s">
        <v>813</v>
      </c>
      <c r="C726" s="8"/>
      <c r="D726" s="8"/>
      <c r="E726" s="8"/>
      <c r="F726" s="8">
        <f t="shared" si="89"/>
        <v>0</v>
      </c>
      <c r="G726" s="8">
        <v>0</v>
      </c>
      <c r="H726" s="11">
        <v>0</v>
      </c>
      <c r="I726" s="18">
        <f t="shared" si="90"/>
        <v>0</v>
      </c>
      <c r="J726" s="10">
        <f t="shared" si="91"/>
        <v>0</v>
      </c>
      <c r="K726" s="10">
        <v>0</v>
      </c>
      <c r="L726" s="10">
        <v>0</v>
      </c>
      <c r="M726" s="147">
        <f t="shared" si="92"/>
        <v>0</v>
      </c>
      <c r="N726" s="10">
        <f t="shared" si="88"/>
        <v>0</v>
      </c>
      <c r="O726" s="11"/>
    </row>
    <row r="727" spans="1:15">
      <c r="A727" s="9">
        <f t="shared" si="93"/>
        <v>91</v>
      </c>
      <c r="B727" s="14" t="s">
        <v>814</v>
      </c>
      <c r="C727" s="8"/>
      <c r="D727" s="8"/>
      <c r="E727" s="8"/>
      <c r="F727" s="8">
        <f t="shared" si="89"/>
        <v>0</v>
      </c>
      <c r="G727" s="8">
        <v>0</v>
      </c>
      <c r="H727" s="11">
        <v>0</v>
      </c>
      <c r="I727" s="18">
        <f t="shared" si="90"/>
        <v>0</v>
      </c>
      <c r="J727" s="10">
        <f t="shared" si="91"/>
        <v>0</v>
      </c>
      <c r="K727" s="10">
        <v>0</v>
      </c>
      <c r="L727" s="10">
        <v>0</v>
      </c>
      <c r="M727" s="147">
        <f t="shared" si="92"/>
        <v>0</v>
      </c>
      <c r="N727" s="10">
        <f t="shared" si="88"/>
        <v>0</v>
      </c>
      <c r="O727" s="11"/>
    </row>
    <row r="728" spans="1:15">
      <c r="A728" s="9">
        <f t="shared" si="93"/>
        <v>92</v>
      </c>
      <c r="B728" s="14" t="s">
        <v>815</v>
      </c>
      <c r="C728" s="8">
        <v>1307.8</v>
      </c>
      <c r="D728" s="8">
        <v>0</v>
      </c>
      <c r="E728" s="8">
        <v>0</v>
      </c>
      <c r="F728" s="8">
        <f t="shared" si="89"/>
        <v>1307.8</v>
      </c>
      <c r="G728" s="8">
        <v>26</v>
      </c>
      <c r="H728" s="11">
        <v>1.031576836738018E-2</v>
      </c>
      <c r="I728" s="18">
        <f t="shared" si="90"/>
        <v>23.407819475473389</v>
      </c>
      <c r="J728" s="10">
        <f t="shared" si="91"/>
        <v>8.6070552211315654</v>
      </c>
      <c r="K728" s="10">
        <v>9.042183604743423</v>
      </c>
      <c r="L728" s="10">
        <v>8.2686041348735824</v>
      </c>
      <c r="M728" s="147">
        <f t="shared" si="92"/>
        <v>8.2686041348735824</v>
      </c>
      <c r="N728" s="10">
        <f t="shared" si="88"/>
        <v>49.325662436221961</v>
      </c>
      <c r="O728" s="11">
        <f>N728/F728</f>
        <v>3.7716518149733876E-2</v>
      </c>
    </row>
    <row r="729" spans="1:15">
      <c r="A729" s="9">
        <f t="shared" si="93"/>
        <v>93</v>
      </c>
      <c r="B729" s="14" t="s">
        <v>816</v>
      </c>
      <c r="C729" s="8"/>
      <c r="D729" s="8"/>
      <c r="E729" s="8"/>
      <c r="F729" s="8">
        <f t="shared" si="89"/>
        <v>0</v>
      </c>
      <c r="G729" s="8">
        <v>0</v>
      </c>
      <c r="H729" s="11">
        <v>0</v>
      </c>
      <c r="I729" s="18">
        <f t="shared" si="90"/>
        <v>0</v>
      </c>
      <c r="J729" s="10">
        <f t="shared" si="91"/>
        <v>0</v>
      </c>
      <c r="K729" s="10">
        <v>0</v>
      </c>
      <c r="L729" s="10">
        <v>0</v>
      </c>
      <c r="M729" s="147">
        <f t="shared" si="92"/>
        <v>0</v>
      </c>
      <c r="N729" s="10">
        <f t="shared" si="88"/>
        <v>0</v>
      </c>
      <c r="O729" s="11"/>
    </row>
    <row r="730" spans="1:15">
      <c r="A730" s="9">
        <f t="shared" si="93"/>
        <v>94</v>
      </c>
      <c r="B730" s="14" t="s">
        <v>817</v>
      </c>
      <c r="C730" s="8"/>
      <c r="D730" s="8"/>
      <c r="E730" s="8"/>
      <c r="F730" s="8">
        <f t="shared" si="89"/>
        <v>0</v>
      </c>
      <c r="G730" s="8">
        <v>0</v>
      </c>
      <c r="H730" s="11">
        <v>0</v>
      </c>
      <c r="I730" s="18">
        <f t="shared" si="90"/>
        <v>0</v>
      </c>
      <c r="J730" s="10">
        <f t="shared" si="91"/>
        <v>0</v>
      </c>
      <c r="K730" s="10">
        <v>0</v>
      </c>
      <c r="L730" s="10">
        <v>0</v>
      </c>
      <c r="M730" s="147">
        <f t="shared" si="92"/>
        <v>0</v>
      </c>
      <c r="N730" s="10">
        <f t="shared" si="88"/>
        <v>0</v>
      </c>
      <c r="O730" s="11"/>
    </row>
    <row r="731" spans="1:15">
      <c r="A731" s="9">
        <f t="shared" si="93"/>
        <v>95</v>
      </c>
      <c r="B731" s="14" t="s">
        <v>818</v>
      </c>
      <c r="C731" s="8"/>
      <c r="D731" s="8"/>
      <c r="E731" s="8"/>
      <c r="F731" s="8">
        <f t="shared" si="89"/>
        <v>0</v>
      </c>
      <c r="G731" s="8">
        <v>0</v>
      </c>
      <c r="H731" s="11">
        <v>0</v>
      </c>
      <c r="I731" s="18">
        <f t="shared" si="90"/>
        <v>0</v>
      </c>
      <c r="J731" s="10">
        <f t="shared" si="91"/>
        <v>0</v>
      </c>
      <c r="K731" s="10">
        <v>0</v>
      </c>
      <c r="L731" s="10">
        <v>0</v>
      </c>
      <c r="M731" s="147">
        <f t="shared" si="92"/>
        <v>0</v>
      </c>
      <c r="N731" s="10">
        <f t="shared" si="88"/>
        <v>0</v>
      </c>
      <c r="O731" s="11"/>
    </row>
    <row r="732" spans="1:15">
      <c r="A732" s="9">
        <f t="shared" si="93"/>
        <v>96</v>
      </c>
      <c r="B732" s="14" t="s">
        <v>819</v>
      </c>
      <c r="C732" s="8"/>
      <c r="D732" s="8"/>
      <c r="E732" s="8"/>
      <c r="F732" s="8">
        <f t="shared" si="89"/>
        <v>0</v>
      </c>
      <c r="G732" s="8">
        <v>0</v>
      </c>
      <c r="H732" s="11">
        <v>0</v>
      </c>
      <c r="I732" s="18">
        <f t="shared" si="90"/>
        <v>0</v>
      </c>
      <c r="J732" s="10">
        <f t="shared" si="91"/>
        <v>0</v>
      </c>
      <c r="K732" s="10">
        <v>0</v>
      </c>
      <c r="L732" s="10">
        <v>0</v>
      </c>
      <c r="M732" s="147">
        <f t="shared" si="92"/>
        <v>0</v>
      </c>
      <c r="N732" s="10">
        <f t="shared" si="88"/>
        <v>0</v>
      </c>
      <c r="O732" s="11"/>
    </row>
    <row r="733" spans="1:15">
      <c r="A733" s="9">
        <f t="shared" si="93"/>
        <v>97</v>
      </c>
      <c r="B733" s="14" t="s">
        <v>820</v>
      </c>
      <c r="C733" s="8"/>
      <c r="D733" s="8"/>
      <c r="E733" s="8"/>
      <c r="F733" s="8">
        <f t="shared" si="89"/>
        <v>0</v>
      </c>
      <c r="G733" s="8">
        <v>0</v>
      </c>
      <c r="H733" s="11">
        <v>0</v>
      </c>
      <c r="I733" s="18">
        <f t="shared" si="90"/>
        <v>0</v>
      </c>
      <c r="J733" s="10">
        <f t="shared" si="91"/>
        <v>0</v>
      </c>
      <c r="K733" s="10">
        <v>0</v>
      </c>
      <c r="L733" s="10">
        <v>0</v>
      </c>
      <c r="M733" s="147">
        <f t="shared" si="92"/>
        <v>0</v>
      </c>
      <c r="N733" s="10">
        <f t="shared" si="88"/>
        <v>0</v>
      </c>
      <c r="O733" s="11"/>
    </row>
    <row r="734" spans="1:15">
      <c r="A734" s="9">
        <f t="shared" si="93"/>
        <v>98</v>
      </c>
      <c r="B734" s="14" t="s">
        <v>821</v>
      </c>
      <c r="C734" s="8"/>
      <c r="D734" s="8"/>
      <c r="E734" s="8"/>
      <c r="F734" s="8">
        <f t="shared" si="89"/>
        <v>0</v>
      </c>
      <c r="G734" s="8">
        <v>0</v>
      </c>
      <c r="H734" s="11">
        <v>0</v>
      </c>
      <c r="I734" s="18">
        <f t="shared" si="90"/>
        <v>0</v>
      </c>
      <c r="J734" s="10">
        <f t="shared" si="91"/>
        <v>0</v>
      </c>
      <c r="K734" s="10">
        <v>0</v>
      </c>
      <c r="L734" s="10">
        <v>0</v>
      </c>
      <c r="M734" s="147">
        <f t="shared" si="92"/>
        <v>0</v>
      </c>
      <c r="N734" s="10">
        <f t="shared" si="88"/>
        <v>0</v>
      </c>
      <c r="O734" s="11"/>
    </row>
    <row r="735" spans="1:15">
      <c r="A735" s="9">
        <f t="shared" si="93"/>
        <v>99</v>
      </c>
      <c r="B735" s="14" t="s">
        <v>822</v>
      </c>
      <c r="C735" s="8">
        <v>5947.25</v>
      </c>
      <c r="D735" s="8">
        <v>112.6</v>
      </c>
      <c r="E735" s="8">
        <v>166.8</v>
      </c>
      <c r="F735" s="8">
        <f t="shared" si="89"/>
        <v>6226.6500000000005</v>
      </c>
      <c r="G735" s="8">
        <v>121</v>
      </c>
      <c r="H735" s="11">
        <v>4.9725584627911788E-2</v>
      </c>
      <c r="I735" s="18">
        <f t="shared" si="90"/>
        <v>112.83381584673349</v>
      </c>
      <c r="J735" s="10">
        <f t="shared" si="91"/>
        <v>41.488994086843903</v>
      </c>
      <c r="K735" s="10">
        <v>43.586463949749799</v>
      </c>
      <c r="L735" s="10">
        <v>39.857542358502691</v>
      </c>
      <c r="M735" s="147">
        <f t="shared" si="92"/>
        <v>39.857542358502691</v>
      </c>
      <c r="N735" s="10">
        <f t="shared" si="88"/>
        <v>237.76681624182987</v>
      </c>
      <c r="O735" s="11">
        <f>N735/F735</f>
        <v>3.8185351070291383E-2</v>
      </c>
    </row>
    <row r="736" spans="1:15">
      <c r="A736" s="9">
        <f t="shared" si="93"/>
        <v>100</v>
      </c>
      <c r="B736" s="14" t="s">
        <v>1288</v>
      </c>
      <c r="C736" s="8"/>
      <c r="D736" s="8"/>
      <c r="E736" s="8"/>
      <c r="F736" s="8"/>
      <c r="G736" s="8">
        <v>0</v>
      </c>
      <c r="H736" s="11">
        <v>0</v>
      </c>
      <c r="I736" s="18">
        <f t="shared" si="90"/>
        <v>0</v>
      </c>
      <c r="J736" s="10">
        <f t="shared" si="91"/>
        <v>0</v>
      </c>
      <c r="K736" s="10">
        <v>0</v>
      </c>
      <c r="L736" s="10"/>
      <c r="M736" s="147">
        <f t="shared" si="92"/>
        <v>0</v>
      </c>
      <c r="N736" s="10">
        <f t="shared" si="88"/>
        <v>0</v>
      </c>
      <c r="O736" s="11"/>
    </row>
    <row r="737" spans="1:15">
      <c r="A737" s="9">
        <f t="shared" si="93"/>
        <v>101</v>
      </c>
      <c r="B737" s="14" t="s">
        <v>1300</v>
      </c>
      <c r="C737" s="8"/>
      <c r="D737" s="8"/>
      <c r="E737" s="8"/>
      <c r="F737" s="8"/>
      <c r="G737" s="8"/>
      <c r="H737" s="11">
        <v>0</v>
      </c>
      <c r="I737" s="18">
        <f t="shared" si="90"/>
        <v>0</v>
      </c>
      <c r="J737" s="10">
        <f t="shared" si="91"/>
        <v>0</v>
      </c>
      <c r="K737" s="10">
        <v>0</v>
      </c>
      <c r="L737" s="10"/>
      <c r="M737" s="147">
        <f t="shared" si="92"/>
        <v>0</v>
      </c>
      <c r="N737" s="10">
        <f t="shared" si="88"/>
        <v>0</v>
      </c>
      <c r="O737" s="11"/>
    </row>
    <row r="738" spans="1:15">
      <c r="A738" s="9">
        <f t="shared" si="93"/>
        <v>102</v>
      </c>
      <c r="B738" s="14" t="s">
        <v>1002</v>
      </c>
      <c r="C738" s="8"/>
      <c r="D738" s="8"/>
      <c r="E738" s="8"/>
      <c r="F738" s="8"/>
      <c r="G738" s="8"/>
      <c r="H738" s="11">
        <v>0</v>
      </c>
      <c r="I738" s="18">
        <f t="shared" si="90"/>
        <v>0</v>
      </c>
      <c r="J738" s="10">
        <f t="shared" si="91"/>
        <v>0</v>
      </c>
      <c r="K738" s="10">
        <v>0</v>
      </c>
      <c r="L738" s="10">
        <v>0</v>
      </c>
      <c r="M738" s="147">
        <f t="shared" si="92"/>
        <v>0</v>
      </c>
      <c r="N738" s="10">
        <f t="shared" si="88"/>
        <v>0</v>
      </c>
      <c r="O738" s="11"/>
    </row>
    <row r="739" spans="1:15">
      <c r="A739" s="9">
        <f t="shared" si="93"/>
        <v>103</v>
      </c>
      <c r="B739" s="14" t="s">
        <v>1003</v>
      </c>
      <c r="C739" s="8"/>
      <c r="D739" s="8"/>
      <c r="E739" s="8"/>
      <c r="F739" s="8"/>
      <c r="G739" s="8"/>
      <c r="H739" s="11">
        <v>0</v>
      </c>
      <c r="I739" s="18">
        <f t="shared" si="90"/>
        <v>0</v>
      </c>
      <c r="J739" s="10">
        <f t="shared" si="91"/>
        <v>0</v>
      </c>
      <c r="K739" s="10">
        <v>0</v>
      </c>
      <c r="L739" s="10">
        <v>0</v>
      </c>
      <c r="M739" s="147">
        <f t="shared" si="92"/>
        <v>0</v>
      </c>
      <c r="N739" s="10">
        <f t="shared" si="88"/>
        <v>0</v>
      </c>
      <c r="O739" s="11"/>
    </row>
    <row r="740" spans="1:15">
      <c r="A740" s="9">
        <f t="shared" si="93"/>
        <v>104</v>
      </c>
      <c r="B740" s="14" t="s">
        <v>1004</v>
      </c>
      <c r="C740" s="8"/>
      <c r="D740" s="8"/>
      <c r="E740" s="8"/>
      <c r="F740" s="8"/>
      <c r="G740" s="8"/>
      <c r="H740" s="11">
        <v>0</v>
      </c>
      <c r="I740" s="18">
        <f t="shared" si="90"/>
        <v>0</v>
      </c>
      <c r="J740" s="10">
        <f t="shared" si="91"/>
        <v>0</v>
      </c>
      <c r="K740" s="10">
        <v>0</v>
      </c>
      <c r="L740" s="10">
        <v>0</v>
      </c>
      <c r="M740" s="147">
        <f t="shared" si="92"/>
        <v>0</v>
      </c>
      <c r="N740" s="10">
        <f t="shared" si="88"/>
        <v>0</v>
      </c>
      <c r="O740" s="11"/>
    </row>
    <row r="741" spans="1:15">
      <c r="A741" s="9">
        <f t="shared" si="93"/>
        <v>105</v>
      </c>
      <c r="B741" s="14" t="s">
        <v>1005</v>
      </c>
      <c r="C741" s="8"/>
      <c r="D741" s="8"/>
      <c r="E741" s="8"/>
      <c r="F741" s="8"/>
      <c r="G741" s="8"/>
      <c r="H741" s="11">
        <v>0</v>
      </c>
      <c r="I741" s="18">
        <f t="shared" si="90"/>
        <v>0</v>
      </c>
      <c r="J741" s="10">
        <f t="shared" si="91"/>
        <v>0</v>
      </c>
      <c r="K741" s="10">
        <v>0</v>
      </c>
      <c r="L741" s="10">
        <v>0</v>
      </c>
      <c r="M741" s="147">
        <f t="shared" si="92"/>
        <v>0</v>
      </c>
      <c r="N741" s="10">
        <f t="shared" si="88"/>
        <v>0</v>
      </c>
      <c r="O741" s="11"/>
    </row>
    <row r="742" spans="1:15">
      <c r="A742" s="9">
        <f t="shared" si="93"/>
        <v>106</v>
      </c>
      <c r="B742" s="14" t="s">
        <v>1006</v>
      </c>
      <c r="C742" s="8"/>
      <c r="D742" s="8"/>
      <c r="E742" s="8"/>
      <c r="F742" s="8"/>
      <c r="G742" s="8"/>
      <c r="H742" s="11">
        <v>0</v>
      </c>
      <c r="I742" s="18">
        <f t="shared" si="90"/>
        <v>0</v>
      </c>
      <c r="J742" s="10">
        <f t="shared" si="91"/>
        <v>0</v>
      </c>
      <c r="K742" s="10">
        <v>0</v>
      </c>
      <c r="L742" s="10">
        <v>0</v>
      </c>
      <c r="M742" s="147">
        <f t="shared" si="92"/>
        <v>0</v>
      </c>
      <c r="N742" s="10">
        <f t="shared" si="88"/>
        <v>0</v>
      </c>
      <c r="O742" s="11"/>
    </row>
    <row r="743" spans="1:15">
      <c r="A743" s="9">
        <f t="shared" si="93"/>
        <v>107</v>
      </c>
      <c r="B743" s="14" t="s">
        <v>1007</v>
      </c>
      <c r="C743" s="8"/>
      <c r="D743" s="8"/>
      <c r="E743" s="8"/>
      <c r="F743" s="8"/>
      <c r="G743" s="8"/>
      <c r="H743" s="11">
        <v>0</v>
      </c>
      <c r="I743" s="18">
        <f t="shared" si="90"/>
        <v>0</v>
      </c>
      <c r="J743" s="10">
        <f t="shared" si="91"/>
        <v>0</v>
      </c>
      <c r="K743" s="10">
        <v>0</v>
      </c>
      <c r="L743" s="10">
        <v>0</v>
      </c>
      <c r="M743" s="147">
        <f t="shared" si="92"/>
        <v>0</v>
      </c>
      <c r="N743" s="10">
        <f t="shared" si="88"/>
        <v>0</v>
      </c>
      <c r="O743" s="11"/>
    </row>
    <row r="744" spans="1:15">
      <c r="A744" s="9">
        <f t="shared" si="93"/>
        <v>108</v>
      </c>
      <c r="B744" s="14" t="s">
        <v>1008</v>
      </c>
      <c r="C744" s="8"/>
      <c r="D744" s="8"/>
      <c r="E744" s="8"/>
      <c r="F744" s="8"/>
      <c r="G744" s="8"/>
      <c r="H744" s="11">
        <v>0</v>
      </c>
      <c r="I744" s="18">
        <f t="shared" si="90"/>
        <v>0</v>
      </c>
      <c r="J744" s="10">
        <f t="shared" si="91"/>
        <v>0</v>
      </c>
      <c r="K744" s="10">
        <v>0</v>
      </c>
      <c r="L744" s="10">
        <v>0</v>
      </c>
      <c r="M744" s="147">
        <f t="shared" si="92"/>
        <v>0</v>
      </c>
      <c r="N744" s="10">
        <f t="shared" si="88"/>
        <v>0</v>
      </c>
      <c r="O744" s="11"/>
    </row>
    <row r="745" spans="1:15">
      <c r="A745" s="9">
        <f t="shared" si="93"/>
        <v>109</v>
      </c>
      <c r="B745" s="14" t="s">
        <v>1009</v>
      </c>
      <c r="C745" s="8"/>
      <c r="D745" s="8"/>
      <c r="E745" s="8"/>
      <c r="F745" s="8"/>
      <c r="G745" s="8"/>
      <c r="H745" s="11">
        <v>0</v>
      </c>
      <c r="I745" s="18">
        <f t="shared" si="90"/>
        <v>0</v>
      </c>
      <c r="J745" s="10">
        <f t="shared" si="91"/>
        <v>0</v>
      </c>
      <c r="K745" s="10">
        <v>0</v>
      </c>
      <c r="L745" s="10">
        <v>0</v>
      </c>
      <c r="M745" s="147">
        <f t="shared" si="92"/>
        <v>0</v>
      </c>
      <c r="N745" s="10">
        <f t="shared" si="88"/>
        <v>0</v>
      </c>
      <c r="O745" s="11"/>
    </row>
    <row r="746" spans="1:15">
      <c r="A746" s="9">
        <f t="shared" si="93"/>
        <v>110</v>
      </c>
      <c r="B746" s="14" t="s">
        <v>1010</v>
      </c>
      <c r="C746" s="8"/>
      <c r="D746" s="8"/>
      <c r="E746" s="8"/>
      <c r="F746" s="8"/>
      <c r="G746" s="8"/>
      <c r="H746" s="11">
        <v>0</v>
      </c>
      <c r="I746" s="18">
        <f t="shared" si="90"/>
        <v>0</v>
      </c>
      <c r="J746" s="10">
        <f t="shared" si="91"/>
        <v>0</v>
      </c>
      <c r="K746" s="10">
        <v>0</v>
      </c>
      <c r="L746" s="10">
        <v>0</v>
      </c>
      <c r="M746" s="147">
        <f t="shared" si="92"/>
        <v>0</v>
      </c>
      <c r="N746" s="10">
        <f t="shared" si="88"/>
        <v>0</v>
      </c>
      <c r="O746" s="11"/>
    </row>
    <row r="747" spans="1:15">
      <c r="A747" s="9">
        <f t="shared" si="93"/>
        <v>111</v>
      </c>
      <c r="B747" s="14" t="s">
        <v>1011</v>
      </c>
      <c r="C747" s="8"/>
      <c r="D747" s="8"/>
      <c r="E747" s="8"/>
      <c r="F747" s="8"/>
      <c r="G747" s="8"/>
      <c r="H747" s="11">
        <v>0</v>
      </c>
      <c r="I747" s="18">
        <f t="shared" si="90"/>
        <v>0</v>
      </c>
      <c r="J747" s="10">
        <f t="shared" si="91"/>
        <v>0</v>
      </c>
      <c r="K747" s="10">
        <v>0</v>
      </c>
      <c r="L747" s="10">
        <v>0</v>
      </c>
      <c r="M747" s="147">
        <f t="shared" si="92"/>
        <v>0</v>
      </c>
      <c r="N747" s="10">
        <f t="shared" si="88"/>
        <v>0</v>
      </c>
      <c r="O747" s="11"/>
    </row>
    <row r="748" spans="1:15">
      <c r="A748" s="9">
        <f t="shared" si="93"/>
        <v>112</v>
      </c>
      <c r="B748" s="14" t="s">
        <v>1012</v>
      </c>
      <c r="C748" s="8"/>
      <c r="D748" s="8"/>
      <c r="E748" s="8"/>
      <c r="F748" s="8"/>
      <c r="G748" s="8"/>
      <c r="H748" s="11">
        <v>0</v>
      </c>
      <c r="I748" s="18">
        <f t="shared" si="90"/>
        <v>0</v>
      </c>
      <c r="J748" s="10">
        <f t="shared" si="91"/>
        <v>0</v>
      </c>
      <c r="K748" s="10">
        <v>0</v>
      </c>
      <c r="L748" s="10">
        <v>0</v>
      </c>
      <c r="M748" s="147">
        <f t="shared" si="92"/>
        <v>0</v>
      </c>
      <c r="N748" s="10">
        <f t="shared" si="88"/>
        <v>0</v>
      </c>
      <c r="O748" s="11"/>
    </row>
    <row r="749" spans="1:15">
      <c r="A749" s="9">
        <f t="shared" si="93"/>
        <v>113</v>
      </c>
      <c r="B749" s="14" t="s">
        <v>1013</v>
      </c>
      <c r="C749" s="8"/>
      <c r="D749" s="8"/>
      <c r="E749" s="8"/>
      <c r="F749" s="8"/>
      <c r="G749" s="8"/>
      <c r="H749" s="11">
        <v>0</v>
      </c>
      <c r="I749" s="18">
        <f t="shared" si="90"/>
        <v>0</v>
      </c>
      <c r="J749" s="10">
        <f t="shared" si="91"/>
        <v>0</v>
      </c>
      <c r="K749" s="10">
        <v>0</v>
      </c>
      <c r="L749" s="10">
        <v>0</v>
      </c>
      <c r="M749" s="147">
        <f t="shared" si="92"/>
        <v>0</v>
      </c>
      <c r="N749" s="10">
        <f t="shared" si="88"/>
        <v>0</v>
      </c>
      <c r="O749" s="11"/>
    </row>
    <row r="750" spans="1:15">
      <c r="A750" s="9">
        <f t="shared" si="93"/>
        <v>114</v>
      </c>
      <c r="B750" s="14" t="s">
        <v>1014</v>
      </c>
      <c r="C750" s="8"/>
      <c r="D750" s="8"/>
      <c r="E750" s="8"/>
      <c r="F750" s="8"/>
      <c r="G750" s="8"/>
      <c r="H750" s="11">
        <v>0</v>
      </c>
      <c r="I750" s="18">
        <f t="shared" si="90"/>
        <v>0</v>
      </c>
      <c r="J750" s="10">
        <f t="shared" si="91"/>
        <v>0</v>
      </c>
      <c r="K750" s="10">
        <v>0</v>
      </c>
      <c r="L750" s="10">
        <v>0</v>
      </c>
      <c r="M750" s="147">
        <f t="shared" si="92"/>
        <v>0</v>
      </c>
      <c r="N750" s="10">
        <f t="shared" si="88"/>
        <v>0</v>
      </c>
      <c r="O750" s="11"/>
    </row>
    <row r="751" spans="1:15">
      <c r="A751" s="9">
        <f t="shared" si="93"/>
        <v>115</v>
      </c>
      <c r="B751" s="14" t="s">
        <v>1015</v>
      </c>
      <c r="C751" s="8"/>
      <c r="D751" s="8"/>
      <c r="E751" s="8"/>
      <c r="F751" s="8"/>
      <c r="G751" s="8"/>
      <c r="H751" s="11">
        <v>0</v>
      </c>
      <c r="I751" s="18">
        <f t="shared" si="90"/>
        <v>0</v>
      </c>
      <c r="J751" s="10">
        <f t="shared" si="91"/>
        <v>0</v>
      </c>
      <c r="K751" s="10">
        <v>0</v>
      </c>
      <c r="L751" s="10">
        <v>0</v>
      </c>
      <c r="M751" s="147">
        <f t="shared" si="92"/>
        <v>0</v>
      </c>
      <c r="N751" s="10">
        <f t="shared" si="88"/>
        <v>0</v>
      </c>
      <c r="O751" s="11"/>
    </row>
    <row r="752" spans="1:15">
      <c r="A752" s="9">
        <f t="shared" si="93"/>
        <v>116</v>
      </c>
      <c r="B752" s="14" t="s">
        <v>1022</v>
      </c>
      <c r="C752" s="8">
        <v>5781.6</v>
      </c>
      <c r="D752" s="8">
        <v>0</v>
      </c>
      <c r="E752" s="8">
        <v>1408.3</v>
      </c>
      <c r="F752" s="8">
        <f t="shared" si="89"/>
        <v>7189.9000000000005</v>
      </c>
      <c r="G752" s="8">
        <v>120</v>
      </c>
      <c r="H752" s="11">
        <v>4.4153313736931758E-2</v>
      </c>
      <c r="I752" s="18">
        <f t="shared" si="90"/>
        <v>100.18960879988397</v>
      </c>
      <c r="J752" s="10">
        <f t="shared" si="91"/>
        <v>36.83971915571734</v>
      </c>
      <c r="K752" s="10">
        <v>38.702145622970164</v>
      </c>
      <c r="L752" s="10">
        <v>35.391088625837646</v>
      </c>
      <c r="M752" s="147">
        <f t="shared" si="92"/>
        <v>35.391088625837646</v>
      </c>
      <c r="N752" s="10">
        <f t="shared" si="88"/>
        <v>211.12256220440912</v>
      </c>
      <c r="O752" s="11">
        <f>N752/F752</f>
        <v>2.9363768926467561E-2</v>
      </c>
    </row>
    <row r="753" spans="1:15">
      <c r="A753" s="9">
        <f t="shared" si="93"/>
        <v>117</v>
      </c>
      <c r="B753" s="14" t="s">
        <v>1023</v>
      </c>
      <c r="C753" s="8">
        <v>4140.5</v>
      </c>
      <c r="D753" s="8">
        <v>0</v>
      </c>
      <c r="E753" s="8">
        <v>110.1</v>
      </c>
      <c r="F753" s="8">
        <f t="shared" si="89"/>
        <v>4250.6000000000004</v>
      </c>
      <c r="G753" s="8">
        <v>70</v>
      </c>
      <c r="H753" s="11">
        <v>2.6103016087873566E-2</v>
      </c>
      <c r="I753" s="18">
        <f t="shared" si="90"/>
        <v>59.231136895476546</v>
      </c>
      <c r="J753" s="10">
        <f t="shared" si="91"/>
        <v>21.779289036466729</v>
      </c>
      <c r="K753" s="10">
        <v>22.880337721664695</v>
      </c>
      <c r="L753" s="10">
        <v>20.922872545235055</v>
      </c>
      <c r="M753" s="147">
        <f t="shared" si="92"/>
        <v>20.922872545235055</v>
      </c>
      <c r="N753" s="10">
        <f t="shared" si="88"/>
        <v>124.81363619884301</v>
      </c>
      <c r="O753" s="11">
        <f t="shared" ref="O753:O774" si="94">N753/F753</f>
        <v>2.9363768926467557E-2</v>
      </c>
    </row>
    <row r="754" spans="1:15">
      <c r="A754" s="9">
        <f t="shared" si="93"/>
        <v>118</v>
      </c>
      <c r="B754" s="14" t="s">
        <v>1024</v>
      </c>
      <c r="C754" s="8">
        <v>4108.8</v>
      </c>
      <c r="D754" s="8">
        <v>0</v>
      </c>
      <c r="E754" s="8">
        <v>118</v>
      </c>
      <c r="F754" s="8">
        <f t="shared" si="89"/>
        <v>4226.8</v>
      </c>
      <c r="G754" s="8">
        <v>70</v>
      </c>
      <c r="H754" s="11">
        <v>2.5956859831605887E-2</v>
      </c>
      <c r="I754" s="18">
        <f t="shared" si="90"/>
        <v>58.899489349691869</v>
      </c>
      <c r="J754" s="10">
        <f t="shared" si="91"/>
        <v>21.657342233881703</v>
      </c>
      <c r="K754" s="10">
        <v>22.752225916795823</v>
      </c>
      <c r="L754" s="10">
        <v>20.805720998023698</v>
      </c>
      <c r="M754" s="147">
        <f t="shared" si="92"/>
        <v>20.805720998023698</v>
      </c>
      <c r="N754" s="10">
        <f t="shared" si="88"/>
        <v>124.11477849839309</v>
      </c>
      <c r="O754" s="11">
        <f t="shared" si="94"/>
        <v>2.9363768926467561E-2</v>
      </c>
    </row>
    <row r="755" spans="1:15">
      <c r="A755" s="9">
        <f t="shared" si="93"/>
        <v>119</v>
      </c>
      <c r="B755" s="14" t="s">
        <v>1025</v>
      </c>
      <c r="C755" s="8">
        <v>8284.9699999999993</v>
      </c>
      <c r="D755" s="8">
        <v>0</v>
      </c>
      <c r="E755" s="8">
        <v>584.5</v>
      </c>
      <c r="F755" s="8">
        <f t="shared" si="89"/>
        <v>8869.4699999999993</v>
      </c>
      <c r="G755" s="8">
        <v>141</v>
      </c>
      <c r="H755" s="11">
        <v>5.4467585305818453E-2</v>
      </c>
      <c r="I755" s="18">
        <f t="shared" si="90"/>
        <v>123.59403184499183</v>
      </c>
      <c r="J755" s="10">
        <f t="shared" si="91"/>
        <v>45.445525509403502</v>
      </c>
      <c r="K755" s="10">
        <v>47.743017223962106</v>
      </c>
      <c r="L755" s="10">
        <v>43.658493001878782</v>
      </c>
      <c r="M755" s="147">
        <f t="shared" si="92"/>
        <v>43.658493001878782</v>
      </c>
      <c r="N755" s="10">
        <f t="shared" si="88"/>
        <v>260.44106758023622</v>
      </c>
      <c r="O755" s="11">
        <f t="shared" si="94"/>
        <v>2.9363768926467561E-2</v>
      </c>
    </row>
    <row r="756" spans="1:15">
      <c r="A756" s="9">
        <f t="shared" si="93"/>
        <v>120</v>
      </c>
      <c r="B756" s="14" t="s">
        <v>1028</v>
      </c>
      <c r="C756" s="8">
        <v>4140.28</v>
      </c>
      <c r="D756" s="8">
        <v>0</v>
      </c>
      <c r="E756" s="8">
        <v>35.4</v>
      </c>
      <c r="F756" s="8">
        <f t="shared" si="89"/>
        <v>4175.6799999999994</v>
      </c>
      <c r="G756" s="8">
        <v>71</v>
      </c>
      <c r="H756" s="11">
        <v>2.5642930931588918E-2</v>
      </c>
      <c r="I756" s="18">
        <f t="shared" si="90"/>
        <v>58.187143864796369</v>
      </c>
      <c r="J756" s="10">
        <f t="shared" si="91"/>
        <v>21.395412799085626</v>
      </c>
      <c r="K756" s="10">
        <v>22.477054678774948</v>
      </c>
      <c r="L756" s="10">
        <v>20.554091288215098</v>
      </c>
      <c r="M756" s="147">
        <f t="shared" si="92"/>
        <v>20.554091288215098</v>
      </c>
      <c r="N756" s="10">
        <f t="shared" si="88"/>
        <v>122.61370263087204</v>
      </c>
      <c r="O756" s="11">
        <f t="shared" si="94"/>
        <v>2.9363768926467561E-2</v>
      </c>
    </row>
    <row r="757" spans="1:15">
      <c r="A757" s="9">
        <f t="shared" si="93"/>
        <v>121</v>
      </c>
      <c r="B757" s="14" t="s">
        <v>1029</v>
      </c>
      <c r="C757" s="8">
        <v>4420.8999999999996</v>
      </c>
      <c r="D757" s="8">
        <v>0</v>
      </c>
      <c r="E757" s="8">
        <v>0</v>
      </c>
      <c r="F757" s="8">
        <f t="shared" si="89"/>
        <v>4420.8999999999996</v>
      </c>
      <c r="G757" s="8">
        <v>77</v>
      </c>
      <c r="H757" s="11">
        <v>2.7148831652679672E-2</v>
      </c>
      <c r="I757" s="18">
        <f t="shared" si="90"/>
        <v>61.604228368045028</v>
      </c>
      <c r="J757" s="10">
        <f t="shared" si="91"/>
        <v>22.65187477093016</v>
      </c>
      <c r="K757" s="10">
        <v>23.797036896839838</v>
      </c>
      <c r="L757" s="10">
        <v>21.76114601120539</v>
      </c>
      <c r="M757" s="147">
        <f t="shared" si="92"/>
        <v>21.76114601120539</v>
      </c>
      <c r="N757" s="10">
        <f t="shared" si="88"/>
        <v>129.81428604702043</v>
      </c>
      <c r="O757" s="11">
        <f t="shared" si="94"/>
        <v>2.9363768926467561E-2</v>
      </c>
    </row>
    <row r="758" spans="1:15">
      <c r="A758" s="9">
        <f t="shared" si="93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f t="shared" si="89"/>
        <v>6429.7</v>
      </c>
      <c r="G758" s="8">
        <v>104</v>
      </c>
      <c r="H758" s="11">
        <v>3.9484910963205347E-2</v>
      </c>
      <c r="I758" s="18">
        <f t="shared" si="90"/>
        <v>89.596396013938147</v>
      </c>
      <c r="J758" s="10">
        <f t="shared" si="91"/>
        <v>32.944594814325058</v>
      </c>
      <c r="K758" s="10">
        <v>34.61010385568801</v>
      </c>
      <c r="L758" s="10">
        <v>31.649130382557242</v>
      </c>
      <c r="M758" s="147">
        <f t="shared" si="92"/>
        <v>31.649130382557242</v>
      </c>
      <c r="N758" s="10">
        <f t="shared" si="88"/>
        <v>188.80022506650846</v>
      </c>
      <c r="O758" s="11">
        <f t="shared" si="94"/>
        <v>2.9363768926467561E-2</v>
      </c>
    </row>
    <row r="759" spans="1:15">
      <c r="A759" s="9">
        <f t="shared" si="93"/>
        <v>123</v>
      </c>
      <c r="B759" s="14" t="s">
        <v>1031</v>
      </c>
      <c r="C759" s="8">
        <v>3391.6</v>
      </c>
      <c r="D759" s="8">
        <v>0</v>
      </c>
      <c r="E759" s="8">
        <v>0</v>
      </c>
      <c r="F759" s="8">
        <f t="shared" si="89"/>
        <v>3391.6</v>
      </c>
      <c r="G759" s="8">
        <v>70</v>
      </c>
      <c r="H759" s="11">
        <v>2.0827880620061162E-2</v>
      </c>
      <c r="I759" s="18">
        <f t="shared" si="90"/>
        <v>47.261168751399389</v>
      </c>
      <c r="J759" s="10">
        <f t="shared" si="91"/>
        <v>17.377931749889555</v>
      </c>
      <c r="K759" s="10">
        <v>18.256470478708412</v>
      </c>
      <c r="L759" s="10">
        <v>16.694587711010023</v>
      </c>
      <c r="M759" s="147">
        <f t="shared" si="92"/>
        <v>16.694587711010023</v>
      </c>
      <c r="N759" s="10">
        <f t="shared" si="88"/>
        <v>99.59015869100736</v>
      </c>
      <c r="O759" s="11">
        <f t="shared" si="94"/>
        <v>2.9363768926467557E-2</v>
      </c>
    </row>
    <row r="760" spans="1:15">
      <c r="A760" s="9">
        <f t="shared" si="93"/>
        <v>124</v>
      </c>
      <c r="B760" s="14" t="s">
        <v>1032</v>
      </c>
      <c r="C760" s="8">
        <v>4546.3</v>
      </c>
      <c r="D760" s="8">
        <v>0</v>
      </c>
      <c r="E760" s="8">
        <v>0</v>
      </c>
      <c r="F760" s="8">
        <f t="shared" si="89"/>
        <v>4546.3</v>
      </c>
      <c r="G760" s="8">
        <v>100</v>
      </c>
      <c r="H760" s="11">
        <v>2.7918915456711896E-2</v>
      </c>
      <c r="I760" s="18">
        <f t="shared" si="90"/>
        <v>63.351648630288672</v>
      </c>
      <c r="J760" s="10">
        <f t="shared" si="91"/>
        <v>23.294401201357147</v>
      </c>
      <c r="K760" s="10">
        <v>24.472046154426245</v>
      </c>
      <c r="L760" s="10">
        <v>22.37840668432742</v>
      </c>
      <c r="M760" s="147">
        <f t="shared" si="92"/>
        <v>22.37840668432742</v>
      </c>
      <c r="N760" s="10">
        <f t="shared" si="88"/>
        <v>133.49650267039948</v>
      </c>
      <c r="O760" s="11">
        <f t="shared" si="94"/>
        <v>2.9363768926467561E-2</v>
      </c>
    </row>
    <row r="761" spans="1:15">
      <c r="A761" s="9">
        <f t="shared" si="93"/>
        <v>125</v>
      </c>
      <c r="B761" s="14" t="s">
        <v>1033</v>
      </c>
      <c r="C761" s="8">
        <v>3942.03</v>
      </c>
      <c r="D761" s="8">
        <v>0</v>
      </c>
      <c r="E761" s="8">
        <v>0</v>
      </c>
      <c r="F761" s="8">
        <f t="shared" si="89"/>
        <v>3942.03</v>
      </c>
      <c r="G761" s="8">
        <v>105</v>
      </c>
      <c r="H761" s="11">
        <v>2.420808180230561E-2</v>
      </c>
      <c r="I761" s="18">
        <f t="shared" si="90"/>
        <v>54.931284660065735</v>
      </c>
      <c r="J761" s="10">
        <f t="shared" si="91"/>
        <v>20.198233369506173</v>
      </c>
      <c r="K761" s="10">
        <v>21.219352022992958</v>
      </c>
      <c r="L761" s="10">
        <v>94.449041555785456</v>
      </c>
      <c r="M761" s="147">
        <f t="shared" si="92"/>
        <v>94.449041555785456</v>
      </c>
      <c r="N761" s="10">
        <f t="shared" si="88"/>
        <v>190.79791160835032</v>
      </c>
      <c r="O761" s="11">
        <f t="shared" si="94"/>
        <v>4.8400928356291124E-2</v>
      </c>
    </row>
    <row r="762" spans="1:15">
      <c r="A762" s="9">
        <f t="shared" si="93"/>
        <v>126</v>
      </c>
      <c r="B762" s="14" t="s">
        <v>1034</v>
      </c>
      <c r="C762" s="8">
        <v>4373.2</v>
      </c>
      <c r="D762" s="8">
        <v>0</v>
      </c>
      <c r="E762" s="8">
        <v>0</v>
      </c>
      <c r="F762" s="8">
        <f t="shared" si="89"/>
        <v>4373.2</v>
      </c>
      <c r="G762" s="8">
        <v>95</v>
      </c>
      <c r="H762" s="11">
        <v>2.685590503822723E-2</v>
      </c>
      <c r="I762" s="18">
        <f t="shared" si="90"/>
        <v>60.939539799392556</v>
      </c>
      <c r="J762" s="10">
        <f t="shared" si="91"/>
        <v>22.407468784236645</v>
      </c>
      <c r="K762" s="10">
        <v>23.540275002207697</v>
      </c>
      <c r="L762" s="10">
        <v>21.526350683391033</v>
      </c>
      <c r="M762" s="147">
        <f t="shared" si="92"/>
        <v>21.526350683391033</v>
      </c>
      <c r="N762" s="10">
        <f t="shared" si="88"/>
        <v>128.41363426922794</v>
      </c>
      <c r="O762" s="11">
        <f t="shared" si="94"/>
        <v>2.9363768926467564E-2</v>
      </c>
    </row>
    <row r="763" spans="1:15">
      <c r="A763" s="9">
        <f t="shared" si="93"/>
        <v>127</v>
      </c>
      <c r="B763" s="14" t="s">
        <v>42</v>
      </c>
      <c r="C763" s="8">
        <v>5423.9</v>
      </c>
      <c r="D763" s="8">
        <v>0</v>
      </c>
      <c r="E763" s="8">
        <v>0</v>
      </c>
      <c r="F763" s="8">
        <f t="shared" si="89"/>
        <v>5423.9</v>
      </c>
      <c r="G763" s="8">
        <v>100</v>
      </c>
      <c r="H763" s="11">
        <v>3.3308273881103231E-2</v>
      </c>
      <c r="I763" s="18">
        <f t="shared" si="90"/>
        <v>75.580803511827781</v>
      </c>
      <c r="J763" s="10">
        <f t="shared" si="91"/>
        <v>27.791061451299079</v>
      </c>
      <c r="K763" s="10">
        <v>29.196034387742227</v>
      </c>
      <c r="L763" s="10">
        <v>26.698246929398294</v>
      </c>
      <c r="M763" s="147">
        <f t="shared" si="92"/>
        <v>26.698246929398294</v>
      </c>
      <c r="N763" s="10">
        <f t="shared" ref="N763:N773" si="95">I763+J763+K763+M763</f>
        <v>159.26614628026738</v>
      </c>
      <c r="O763" s="11">
        <f t="shared" si="94"/>
        <v>2.9363768926467557E-2</v>
      </c>
    </row>
    <row r="764" spans="1:15">
      <c r="A764" s="9">
        <f t="shared" si="93"/>
        <v>128</v>
      </c>
      <c r="B764" s="14" t="s">
        <v>1039</v>
      </c>
      <c r="C764" s="8"/>
      <c r="D764" s="8"/>
      <c r="E764" s="8"/>
      <c r="F764" s="8"/>
      <c r="G764" s="8"/>
      <c r="H764" s="11">
        <v>0</v>
      </c>
      <c r="I764" s="18">
        <f t="shared" si="90"/>
        <v>0</v>
      </c>
      <c r="J764" s="10">
        <f t="shared" si="91"/>
        <v>0</v>
      </c>
      <c r="K764" s="10">
        <v>0</v>
      </c>
      <c r="L764" s="10">
        <v>0</v>
      </c>
      <c r="M764" s="147">
        <f t="shared" si="92"/>
        <v>0</v>
      </c>
      <c r="N764" s="10">
        <f t="shared" si="95"/>
        <v>0</v>
      </c>
      <c r="O764" s="11"/>
    </row>
    <row r="765" spans="1:15">
      <c r="A765" s="9">
        <f t="shared" si="93"/>
        <v>129</v>
      </c>
      <c r="B765" s="14" t="s">
        <v>1040</v>
      </c>
      <c r="C765" s="8"/>
      <c r="D765" s="8"/>
      <c r="E765" s="8"/>
      <c r="F765" s="8"/>
      <c r="G765" s="8"/>
      <c r="H765" s="11">
        <v>0</v>
      </c>
      <c r="I765" s="18">
        <f t="shared" ref="I765:I773" si="96">H765*$I$2</f>
        <v>0</v>
      </c>
      <c r="J765" s="10">
        <f t="shared" ref="J765:J773" si="97">I765*0.3677</f>
        <v>0</v>
      </c>
      <c r="K765" s="10">
        <v>0</v>
      </c>
      <c r="L765" s="10">
        <v>0</v>
      </c>
      <c r="M765" s="147">
        <f t="shared" ref="M765:M773" si="98">L765*$M$2</f>
        <v>0</v>
      </c>
      <c r="N765" s="10">
        <f t="shared" si="95"/>
        <v>0</v>
      </c>
      <c r="O765" s="11"/>
    </row>
    <row r="766" spans="1:15">
      <c r="A766" s="9">
        <f t="shared" ref="A766:A773" si="99">A765+1</f>
        <v>130</v>
      </c>
      <c r="B766" s="14" t="s">
        <v>1043</v>
      </c>
      <c r="C766" s="8">
        <v>5964.3</v>
      </c>
      <c r="D766" s="8">
        <v>0</v>
      </c>
      <c r="E766" s="8">
        <v>0</v>
      </c>
      <c r="F766" s="8">
        <f>C766+D766+E766</f>
        <v>5964.3</v>
      </c>
      <c r="G766" s="8">
        <v>124</v>
      </c>
      <c r="H766" s="11">
        <v>3.6626880641063446E-2</v>
      </c>
      <c r="I766" s="18">
        <f t="shared" si="96"/>
        <v>83.111153669056307</v>
      </c>
      <c r="J766" s="10">
        <f t="shared" si="97"/>
        <v>30.559971204112006</v>
      </c>
      <c r="K766" s="10">
        <v>32.10492595711775</v>
      </c>
      <c r="L766" s="10">
        <v>29.358276177844402</v>
      </c>
      <c r="M766" s="147">
        <f t="shared" si="98"/>
        <v>29.358276177844402</v>
      </c>
      <c r="N766" s="10">
        <f t="shared" si="95"/>
        <v>175.13432700813047</v>
      </c>
      <c r="O766" s="11">
        <f t="shared" si="94"/>
        <v>2.9363768926467561E-2</v>
      </c>
    </row>
    <row r="767" spans="1:15">
      <c r="A767" s="9">
        <f t="shared" si="99"/>
        <v>131</v>
      </c>
      <c r="B767" s="14" t="s">
        <v>1044</v>
      </c>
      <c r="C767" s="8">
        <v>5911.3</v>
      </c>
      <c r="D767" s="8">
        <v>0</v>
      </c>
      <c r="E767" s="8">
        <v>0</v>
      </c>
      <c r="F767" s="8">
        <f>C767+D767+E767</f>
        <v>5911.3</v>
      </c>
      <c r="G767" s="8">
        <v>129</v>
      </c>
      <c r="H767" s="11">
        <v>3.6301406625005174E-2</v>
      </c>
      <c r="I767" s="18">
        <f t="shared" si="96"/>
        <v>82.372610814997998</v>
      </c>
      <c r="J767" s="10">
        <f t="shared" si="97"/>
        <v>30.288408996674764</v>
      </c>
      <c r="K767" s="10">
        <v>31.819634963082034</v>
      </c>
      <c r="L767" s="10">
        <v>14.576829830270828</v>
      </c>
      <c r="M767" s="147">
        <f t="shared" si="98"/>
        <v>14.576829830270828</v>
      </c>
      <c r="N767" s="10">
        <f t="shared" si="95"/>
        <v>159.05748460502562</v>
      </c>
      <c r="O767" s="11">
        <f t="shared" si="94"/>
        <v>2.6907361258103227E-2</v>
      </c>
    </row>
    <row r="768" spans="1:15">
      <c r="A768" s="9">
        <f t="shared" si="99"/>
        <v>132</v>
      </c>
      <c r="B768" s="14" t="s">
        <v>1045</v>
      </c>
      <c r="C768" s="8">
        <v>3419.4</v>
      </c>
      <c r="D768" s="8">
        <v>0</v>
      </c>
      <c r="E768" s="8">
        <v>0</v>
      </c>
      <c r="F768" s="8">
        <f>C768+D768+E768</f>
        <v>3419.4</v>
      </c>
      <c r="G768" s="8">
        <v>70</v>
      </c>
      <c r="H768" s="11">
        <v>2.0998600953012484E-2</v>
      </c>
      <c r="I768" s="18">
        <f t="shared" si="96"/>
        <v>47.648555380509222</v>
      </c>
      <c r="J768" s="10">
        <f t="shared" si="97"/>
        <v>17.520373813413244</v>
      </c>
      <c r="K768" s="10">
        <v>18.406113679353563</v>
      </c>
      <c r="L768" s="10">
        <v>16.831428593887157</v>
      </c>
      <c r="M768" s="147">
        <f t="shared" si="98"/>
        <v>16.831428593887157</v>
      </c>
      <c r="N768" s="10">
        <f t="shared" si="95"/>
        <v>100.40647146716319</v>
      </c>
      <c r="O768" s="11">
        <f t="shared" si="94"/>
        <v>2.9363768926467564E-2</v>
      </c>
    </row>
    <row r="769" spans="1:16">
      <c r="A769" s="9">
        <f t="shared" si="99"/>
        <v>133</v>
      </c>
      <c r="B769" s="251" t="s">
        <v>1363</v>
      </c>
      <c r="C769" s="8">
        <v>1763.8</v>
      </c>
      <c r="D769" s="8"/>
      <c r="E769" s="8"/>
      <c r="F769" s="8">
        <v>1763.8</v>
      </c>
      <c r="G769" s="8">
        <v>48</v>
      </c>
      <c r="H769" s="11">
        <v>5.2664407573188389E-2</v>
      </c>
      <c r="I769" s="18">
        <f t="shared" si="96"/>
        <v>119.50238715654898</v>
      </c>
      <c r="J769" s="10">
        <f t="shared" si="97"/>
        <v>43.941027757463061</v>
      </c>
      <c r="K769" s="10">
        <v>53.251299731183998</v>
      </c>
      <c r="L769" s="10">
        <v>42.213155890289151</v>
      </c>
      <c r="M769" s="147">
        <f t="shared" si="98"/>
        <v>42.213155890289151</v>
      </c>
      <c r="N769" s="10">
        <f t="shared" si="95"/>
        <v>258.90787053548519</v>
      </c>
      <c r="O769" s="11">
        <f t="shared" si="94"/>
        <v>0.14678981207363942</v>
      </c>
      <c r="P769" s="11"/>
    </row>
    <row r="770" spans="1:16">
      <c r="A770" s="9">
        <f t="shared" si="99"/>
        <v>134</v>
      </c>
      <c r="B770" s="251" t="s">
        <v>1364</v>
      </c>
      <c r="C770" s="8">
        <v>3931</v>
      </c>
      <c r="D770" s="8">
        <v>0</v>
      </c>
      <c r="E770" s="8">
        <v>0</v>
      </c>
      <c r="F770" s="8">
        <v>3931</v>
      </c>
      <c r="G770" s="8">
        <v>106</v>
      </c>
      <c r="H770" s="11">
        <v>0.11737373067819683</v>
      </c>
      <c r="I770" s="18">
        <f t="shared" si="96"/>
        <v>266.3362534938168</v>
      </c>
      <c r="J770" s="10">
        <f t="shared" si="97"/>
        <v>97.93184040967644</v>
      </c>
      <c r="K770" s="10">
        <v>118.68174353287465</v>
      </c>
      <c r="L770" s="10">
        <v>94.080913825108667</v>
      </c>
      <c r="M770" s="147">
        <f t="shared" si="98"/>
        <v>94.080913825108667</v>
      </c>
      <c r="N770" s="10">
        <f t="shared" si="95"/>
        <v>577.03075126147655</v>
      </c>
      <c r="O770" s="11">
        <f t="shared" si="94"/>
        <v>0.14678981207363942</v>
      </c>
      <c r="P770" s="11"/>
    </row>
    <row r="771" spans="1:16">
      <c r="A771" s="9">
        <f t="shared" si="99"/>
        <v>135</v>
      </c>
      <c r="B771" s="251" t="s">
        <v>1365</v>
      </c>
      <c r="C771" s="8">
        <v>2191.9</v>
      </c>
      <c r="D771" s="8"/>
      <c r="E771" s="8"/>
      <c r="F771" s="8">
        <v>2191.9</v>
      </c>
      <c r="G771" s="8">
        <v>98</v>
      </c>
      <c r="H771" s="11">
        <v>6.5446827848776298E-2</v>
      </c>
      <c r="I771" s="18">
        <f t="shared" si="96"/>
        <v>148.50736047649377</v>
      </c>
      <c r="J771" s="10">
        <f t="shared" si="97"/>
        <v>54.606156447206764</v>
      </c>
      <c r="K771" s="10">
        <v>66.176167298323065</v>
      </c>
      <c r="L771" s="10">
        <v>52.458904862186643</v>
      </c>
      <c r="M771" s="147">
        <f t="shared" si="98"/>
        <v>52.458904862186643</v>
      </c>
      <c r="N771" s="10">
        <f t="shared" si="95"/>
        <v>321.74858908421027</v>
      </c>
      <c r="O771" s="11">
        <f t="shared" si="94"/>
        <v>0.14678981207363942</v>
      </c>
      <c r="P771" s="11"/>
    </row>
    <row r="772" spans="1:16">
      <c r="A772" s="9">
        <f t="shared" si="99"/>
        <v>136</v>
      </c>
      <c r="B772" s="251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8">
        <v>89</v>
      </c>
      <c r="H772" s="11">
        <v>6.1365470625066622E-2</v>
      </c>
      <c r="I772" s="18">
        <f t="shared" si="96"/>
        <v>139.24623035945743</v>
      </c>
      <c r="J772" s="10">
        <f t="shared" si="97"/>
        <v>51.200838903172503</v>
      </c>
      <c r="K772" s="10">
        <v>62.049327429712356</v>
      </c>
      <c r="L772" s="10">
        <v>49.187492979522148</v>
      </c>
      <c r="M772" s="147">
        <f t="shared" si="98"/>
        <v>49.187492979522148</v>
      </c>
      <c r="N772" s="10">
        <f t="shared" si="95"/>
        <v>301.68388967186445</v>
      </c>
      <c r="O772" s="11">
        <f t="shared" si="94"/>
        <v>0.14678981207363942</v>
      </c>
      <c r="P772" s="11"/>
    </row>
    <row r="773" spans="1:16">
      <c r="A773" s="9">
        <f t="shared" si="99"/>
        <v>137</v>
      </c>
      <c r="B773" s="251" t="s">
        <v>1367</v>
      </c>
      <c r="C773" s="8">
        <v>4130.1000000000004</v>
      </c>
      <c r="D773" s="8"/>
      <c r="E773" s="8"/>
      <c r="F773" s="8">
        <v>4130.1000000000004</v>
      </c>
      <c r="G773" s="8">
        <v>203</v>
      </c>
      <c r="H773" s="11">
        <v>0.1233185563658155</v>
      </c>
      <c r="I773" s="18">
        <f t="shared" si="96"/>
        <v>279.82583580636293</v>
      </c>
      <c r="J773" s="10">
        <f t="shared" si="97"/>
        <v>102.89195982599966</v>
      </c>
      <c r="K773" s="10">
        <v>124.69281835795614</v>
      </c>
      <c r="L773" s="10">
        <v>98.845988855019414</v>
      </c>
      <c r="M773" s="147">
        <f t="shared" si="98"/>
        <v>98.845988855019414</v>
      </c>
      <c r="N773" s="10">
        <f t="shared" si="95"/>
        <v>606.25660284533819</v>
      </c>
      <c r="O773" s="11">
        <f t="shared" si="94"/>
        <v>0.14678981207363942</v>
      </c>
      <c r="P773" s="11"/>
    </row>
    <row r="774" spans="1:16">
      <c r="A774" s="12"/>
      <c r="B774" s="17" t="s">
        <v>576</v>
      </c>
      <c r="C774" s="13">
        <f>SUM(C637:C773)</f>
        <v>211963.01999999996</v>
      </c>
      <c r="D774" s="13">
        <f t="shared" ref="D774:N774" si="100">SUM(D637:D773)</f>
        <v>585.6</v>
      </c>
      <c r="E774" s="13">
        <f t="shared" si="100"/>
        <v>4867.3999999999996</v>
      </c>
      <c r="F774" s="13">
        <f t="shared" si="100"/>
        <v>217416.01999999996</v>
      </c>
      <c r="G774" s="13">
        <f t="shared" si="100"/>
        <v>4620</v>
      </c>
      <c r="H774" s="13">
        <f t="shared" si="100"/>
        <v>1.8901723866182374</v>
      </c>
      <c r="I774" s="13">
        <f t="shared" si="100"/>
        <v>4289.0468676470427</v>
      </c>
      <c r="J774" s="13">
        <f t="shared" si="100"/>
        <v>1577.0825332338172</v>
      </c>
      <c r="K774" s="13">
        <f t="shared" si="100"/>
        <v>1713.3681309123767</v>
      </c>
      <c r="L774" s="13">
        <f t="shared" si="100"/>
        <v>1575.5921674309934</v>
      </c>
      <c r="M774" s="13">
        <f t="shared" si="100"/>
        <v>1575.5921674309934</v>
      </c>
      <c r="N774" s="13">
        <f t="shared" si="100"/>
        <v>9155.0896992242306</v>
      </c>
      <c r="O774" s="16">
        <f t="shared" si="94"/>
        <v>4.2108625202614935E-2</v>
      </c>
    </row>
    <row r="775" spans="1:16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11"/>
    </row>
    <row r="776" spans="1:16">
      <c r="A776" s="9">
        <v>1</v>
      </c>
      <c r="B776" s="8" t="s">
        <v>824</v>
      </c>
      <c r="C776" s="8"/>
      <c r="D776" s="8"/>
      <c r="E776" s="8"/>
      <c r="F776" s="8">
        <f t="shared" ref="F776:F829" si="101">C776+D776+E776</f>
        <v>0</v>
      </c>
      <c r="G776" s="8"/>
      <c r="H776" s="11">
        <v>0</v>
      </c>
      <c r="I776" s="18">
        <f>H776*$P$2</f>
        <v>0</v>
      </c>
      <c r="J776" s="10">
        <f t="shared" ref="J776:J827" si="102">I776*0.3677</f>
        <v>0</v>
      </c>
      <c r="K776" s="10">
        <v>0</v>
      </c>
      <c r="L776" s="10">
        <v>0</v>
      </c>
      <c r="M776" s="147">
        <f t="shared" ref="M776:M839" si="103">L776*$M$2</f>
        <v>0</v>
      </c>
      <c r="N776" s="10">
        <f t="shared" ref="N776:N827" si="104">I776+J776+K776+M776</f>
        <v>0</v>
      </c>
      <c r="O776" s="11"/>
    </row>
    <row r="777" spans="1:16">
      <c r="A777" s="9">
        <f>1+A776</f>
        <v>2</v>
      </c>
      <c r="B777" s="8" t="s">
        <v>825</v>
      </c>
      <c r="C777" s="8"/>
      <c r="D777" s="8"/>
      <c r="E777" s="8"/>
      <c r="F777" s="8">
        <f t="shared" si="101"/>
        <v>0</v>
      </c>
      <c r="G777" s="8"/>
      <c r="H777" s="11">
        <v>0</v>
      </c>
      <c r="I777" s="18">
        <f t="shared" ref="I777:I839" si="105">H777*$P$2</f>
        <v>0</v>
      </c>
      <c r="J777" s="10">
        <f t="shared" si="102"/>
        <v>0</v>
      </c>
      <c r="K777" s="10">
        <v>0</v>
      </c>
      <c r="L777" s="10">
        <v>0</v>
      </c>
      <c r="M777" s="147">
        <f t="shared" si="103"/>
        <v>0</v>
      </c>
      <c r="N777" s="10">
        <f t="shared" si="104"/>
        <v>0</v>
      </c>
      <c r="O777" s="11"/>
    </row>
    <row r="778" spans="1:16">
      <c r="A778" s="9">
        <f t="shared" ref="A778:A841" si="106">1+A777</f>
        <v>3</v>
      </c>
      <c r="B778" s="8" t="s">
        <v>826</v>
      </c>
      <c r="C778" s="8"/>
      <c r="D778" s="8"/>
      <c r="E778" s="8"/>
      <c r="F778" s="8">
        <f t="shared" si="101"/>
        <v>0</v>
      </c>
      <c r="G778" s="8"/>
      <c r="H778" s="11">
        <v>0</v>
      </c>
      <c r="I778" s="18">
        <f t="shared" si="105"/>
        <v>0</v>
      </c>
      <c r="J778" s="10">
        <f t="shared" si="102"/>
        <v>0</v>
      </c>
      <c r="K778" s="10">
        <v>0</v>
      </c>
      <c r="L778" s="10">
        <v>0</v>
      </c>
      <c r="M778" s="147">
        <f t="shared" si="103"/>
        <v>0</v>
      </c>
      <c r="N778" s="10">
        <f t="shared" si="104"/>
        <v>0</v>
      </c>
      <c r="O778" s="11"/>
    </row>
    <row r="779" spans="1:16">
      <c r="A779" s="9">
        <f t="shared" si="106"/>
        <v>4</v>
      </c>
      <c r="B779" s="8" t="s">
        <v>827</v>
      </c>
      <c r="C779" s="8"/>
      <c r="D779" s="8"/>
      <c r="E779" s="8"/>
      <c r="F779" s="8">
        <f t="shared" si="101"/>
        <v>0</v>
      </c>
      <c r="G779" s="8"/>
      <c r="H779" s="11">
        <v>0</v>
      </c>
      <c r="I779" s="18">
        <f t="shared" si="105"/>
        <v>0</v>
      </c>
      <c r="J779" s="10">
        <f t="shared" si="102"/>
        <v>0</v>
      </c>
      <c r="K779" s="10">
        <v>0</v>
      </c>
      <c r="L779" s="10">
        <v>0</v>
      </c>
      <c r="M779" s="147">
        <f t="shared" si="103"/>
        <v>0</v>
      </c>
      <c r="N779" s="10">
        <f t="shared" si="104"/>
        <v>0</v>
      </c>
      <c r="O779" s="11"/>
    </row>
    <row r="780" spans="1:16">
      <c r="A780" s="9">
        <f t="shared" si="106"/>
        <v>5</v>
      </c>
      <c r="B780" s="8" t="s">
        <v>828</v>
      </c>
      <c r="C780" s="8"/>
      <c r="D780" s="8"/>
      <c r="E780" s="8"/>
      <c r="F780" s="8">
        <f t="shared" si="101"/>
        <v>0</v>
      </c>
      <c r="G780" s="8"/>
      <c r="H780" s="11">
        <v>0</v>
      </c>
      <c r="I780" s="18">
        <f t="shared" si="105"/>
        <v>0</v>
      </c>
      <c r="J780" s="10">
        <f t="shared" si="102"/>
        <v>0</v>
      </c>
      <c r="K780" s="10">
        <v>0</v>
      </c>
      <c r="L780" s="10">
        <v>0</v>
      </c>
      <c r="M780" s="147">
        <f t="shared" si="103"/>
        <v>0</v>
      </c>
      <c r="N780" s="10">
        <f t="shared" si="104"/>
        <v>0</v>
      </c>
      <c r="O780" s="11"/>
    </row>
    <row r="781" spans="1:16">
      <c r="A781" s="9">
        <f t="shared" si="106"/>
        <v>6</v>
      </c>
      <c r="B781" s="8" t="s">
        <v>829</v>
      </c>
      <c r="C781" s="8"/>
      <c r="D781" s="8"/>
      <c r="E781" s="8"/>
      <c r="F781" s="8">
        <f t="shared" si="101"/>
        <v>0</v>
      </c>
      <c r="G781" s="8"/>
      <c r="H781" s="11">
        <v>0</v>
      </c>
      <c r="I781" s="18">
        <f t="shared" si="105"/>
        <v>0</v>
      </c>
      <c r="J781" s="10">
        <f t="shared" si="102"/>
        <v>0</v>
      </c>
      <c r="K781" s="10">
        <v>0</v>
      </c>
      <c r="L781" s="10">
        <v>0</v>
      </c>
      <c r="M781" s="147">
        <f t="shared" si="103"/>
        <v>0</v>
      </c>
      <c r="N781" s="10">
        <f t="shared" si="104"/>
        <v>0</v>
      </c>
      <c r="O781" s="11"/>
    </row>
    <row r="782" spans="1:16">
      <c r="A782" s="9">
        <f t="shared" si="106"/>
        <v>7</v>
      </c>
      <c r="B782" s="8" t="s">
        <v>830</v>
      </c>
      <c r="C782" s="8"/>
      <c r="D782" s="8"/>
      <c r="E782" s="8"/>
      <c r="F782" s="8">
        <f t="shared" si="101"/>
        <v>0</v>
      </c>
      <c r="G782" s="8"/>
      <c r="H782" s="11">
        <v>0</v>
      </c>
      <c r="I782" s="18">
        <f t="shared" si="105"/>
        <v>0</v>
      </c>
      <c r="J782" s="10">
        <f t="shared" si="102"/>
        <v>0</v>
      </c>
      <c r="K782" s="10">
        <v>0</v>
      </c>
      <c r="L782" s="10">
        <v>0</v>
      </c>
      <c r="M782" s="147">
        <f t="shared" si="103"/>
        <v>0</v>
      </c>
      <c r="N782" s="10">
        <f t="shared" si="104"/>
        <v>0</v>
      </c>
      <c r="O782" s="11"/>
    </row>
    <row r="783" spans="1:16">
      <c r="A783" s="9">
        <f t="shared" si="106"/>
        <v>8</v>
      </c>
      <c r="B783" s="8" t="s">
        <v>831</v>
      </c>
      <c r="C783" s="8"/>
      <c r="D783" s="8"/>
      <c r="E783" s="8"/>
      <c r="F783" s="8">
        <f t="shared" si="101"/>
        <v>0</v>
      </c>
      <c r="G783" s="8"/>
      <c r="H783" s="11">
        <v>0</v>
      </c>
      <c r="I783" s="18">
        <f t="shared" si="105"/>
        <v>0</v>
      </c>
      <c r="J783" s="10">
        <f t="shared" si="102"/>
        <v>0</v>
      </c>
      <c r="K783" s="10">
        <v>0</v>
      </c>
      <c r="L783" s="10">
        <v>0</v>
      </c>
      <c r="M783" s="147">
        <f t="shared" si="103"/>
        <v>0</v>
      </c>
      <c r="N783" s="10">
        <f t="shared" si="104"/>
        <v>0</v>
      </c>
      <c r="O783" s="11"/>
    </row>
    <row r="784" spans="1:16">
      <c r="A784" s="9">
        <f t="shared" si="106"/>
        <v>9</v>
      </c>
      <c r="B784" s="8" t="s">
        <v>832</v>
      </c>
      <c r="C784" s="8"/>
      <c r="D784" s="8"/>
      <c r="E784" s="8"/>
      <c r="F784" s="8">
        <f t="shared" si="101"/>
        <v>0</v>
      </c>
      <c r="G784" s="8"/>
      <c r="H784" s="11">
        <v>0</v>
      </c>
      <c r="I784" s="18">
        <f t="shared" si="105"/>
        <v>0</v>
      </c>
      <c r="J784" s="10">
        <f t="shared" si="102"/>
        <v>0</v>
      </c>
      <c r="K784" s="10">
        <v>0</v>
      </c>
      <c r="L784" s="10">
        <v>0</v>
      </c>
      <c r="M784" s="147">
        <f t="shared" si="103"/>
        <v>0</v>
      </c>
      <c r="N784" s="10">
        <f t="shared" si="104"/>
        <v>0</v>
      </c>
      <c r="O784" s="11"/>
    </row>
    <row r="785" spans="1:15">
      <c r="A785" s="9">
        <f t="shared" si="106"/>
        <v>10</v>
      </c>
      <c r="B785" s="8" t="s">
        <v>833</v>
      </c>
      <c r="C785" s="8"/>
      <c r="D785" s="8"/>
      <c r="E785" s="8"/>
      <c r="F785" s="8">
        <f t="shared" si="101"/>
        <v>0</v>
      </c>
      <c r="G785" s="8"/>
      <c r="H785" s="11">
        <v>0</v>
      </c>
      <c r="I785" s="18">
        <f t="shared" si="105"/>
        <v>0</v>
      </c>
      <c r="J785" s="10">
        <f t="shared" si="102"/>
        <v>0</v>
      </c>
      <c r="K785" s="10">
        <v>0</v>
      </c>
      <c r="L785" s="10">
        <v>0</v>
      </c>
      <c r="M785" s="147">
        <f t="shared" si="103"/>
        <v>0</v>
      </c>
      <c r="N785" s="10">
        <f t="shared" si="104"/>
        <v>0</v>
      </c>
      <c r="O785" s="11"/>
    </row>
    <row r="786" spans="1:15">
      <c r="A786" s="9">
        <f t="shared" si="106"/>
        <v>11</v>
      </c>
      <c r="B786" s="8" t="s">
        <v>834</v>
      </c>
      <c r="C786" s="8"/>
      <c r="D786" s="8"/>
      <c r="E786" s="8"/>
      <c r="F786" s="8">
        <f t="shared" si="101"/>
        <v>0</v>
      </c>
      <c r="G786" s="8"/>
      <c r="H786" s="11">
        <v>0</v>
      </c>
      <c r="I786" s="18">
        <f t="shared" si="105"/>
        <v>0</v>
      </c>
      <c r="J786" s="10">
        <f t="shared" si="102"/>
        <v>0</v>
      </c>
      <c r="K786" s="10">
        <v>0</v>
      </c>
      <c r="L786" s="10">
        <v>0</v>
      </c>
      <c r="M786" s="147">
        <f t="shared" si="103"/>
        <v>0</v>
      </c>
      <c r="N786" s="10">
        <f t="shared" si="104"/>
        <v>0</v>
      </c>
      <c r="O786" s="11"/>
    </row>
    <row r="787" spans="1:15">
      <c r="A787" s="9">
        <f t="shared" si="106"/>
        <v>12</v>
      </c>
      <c r="B787" s="8" t="s">
        <v>835</v>
      </c>
      <c r="C787" s="8"/>
      <c r="D787" s="8"/>
      <c r="E787" s="8"/>
      <c r="F787" s="8">
        <f t="shared" si="101"/>
        <v>0</v>
      </c>
      <c r="G787" s="8"/>
      <c r="H787" s="11">
        <v>0</v>
      </c>
      <c r="I787" s="18">
        <f t="shared" si="105"/>
        <v>0</v>
      </c>
      <c r="J787" s="10">
        <f t="shared" si="102"/>
        <v>0</v>
      </c>
      <c r="K787" s="10">
        <v>0</v>
      </c>
      <c r="L787" s="10">
        <v>0</v>
      </c>
      <c r="M787" s="147">
        <f t="shared" si="103"/>
        <v>0</v>
      </c>
      <c r="N787" s="10">
        <f t="shared" si="104"/>
        <v>0</v>
      </c>
      <c r="O787" s="11"/>
    </row>
    <row r="788" spans="1:15">
      <c r="A788" s="9">
        <f t="shared" si="106"/>
        <v>13</v>
      </c>
      <c r="B788" s="8" t="s">
        <v>836</v>
      </c>
      <c r="C788" s="8"/>
      <c r="D788" s="8"/>
      <c r="E788" s="8"/>
      <c r="F788" s="8">
        <f t="shared" si="101"/>
        <v>0</v>
      </c>
      <c r="G788" s="8"/>
      <c r="H788" s="11">
        <v>0</v>
      </c>
      <c r="I788" s="18">
        <f t="shared" si="105"/>
        <v>0</v>
      </c>
      <c r="J788" s="10">
        <f t="shared" si="102"/>
        <v>0</v>
      </c>
      <c r="K788" s="10">
        <v>0</v>
      </c>
      <c r="L788" s="10">
        <v>0</v>
      </c>
      <c r="M788" s="147">
        <f t="shared" si="103"/>
        <v>0</v>
      </c>
      <c r="N788" s="10">
        <f t="shared" si="104"/>
        <v>0</v>
      </c>
      <c r="O788" s="11"/>
    </row>
    <row r="789" spans="1:15">
      <c r="A789" s="9">
        <f t="shared" si="106"/>
        <v>14</v>
      </c>
      <c r="B789" s="8" t="s">
        <v>837</v>
      </c>
      <c r="C789" s="8"/>
      <c r="D789" s="8"/>
      <c r="E789" s="8"/>
      <c r="F789" s="8">
        <f t="shared" si="101"/>
        <v>0</v>
      </c>
      <c r="G789" s="8"/>
      <c r="H789" s="11">
        <v>0</v>
      </c>
      <c r="I789" s="18">
        <f t="shared" si="105"/>
        <v>0</v>
      </c>
      <c r="J789" s="10">
        <f t="shared" si="102"/>
        <v>0</v>
      </c>
      <c r="K789" s="10">
        <v>0</v>
      </c>
      <c r="L789" s="10">
        <v>0</v>
      </c>
      <c r="M789" s="147">
        <f t="shared" si="103"/>
        <v>0</v>
      </c>
      <c r="N789" s="10">
        <f t="shared" si="104"/>
        <v>0</v>
      </c>
      <c r="O789" s="11"/>
    </row>
    <row r="790" spans="1:15">
      <c r="A790" s="9">
        <f t="shared" si="106"/>
        <v>15</v>
      </c>
      <c r="B790" s="8" t="s">
        <v>838</v>
      </c>
      <c r="C790" s="8"/>
      <c r="D790" s="8"/>
      <c r="E790" s="8"/>
      <c r="F790" s="8">
        <f t="shared" si="101"/>
        <v>0</v>
      </c>
      <c r="G790" s="8"/>
      <c r="H790" s="11">
        <v>0</v>
      </c>
      <c r="I790" s="18">
        <f t="shared" si="105"/>
        <v>0</v>
      </c>
      <c r="J790" s="10">
        <f t="shared" si="102"/>
        <v>0</v>
      </c>
      <c r="K790" s="10">
        <v>0</v>
      </c>
      <c r="L790" s="10">
        <v>0</v>
      </c>
      <c r="M790" s="147">
        <f t="shared" si="103"/>
        <v>0</v>
      </c>
      <c r="N790" s="10">
        <f t="shared" si="104"/>
        <v>0</v>
      </c>
      <c r="O790" s="11"/>
    </row>
    <row r="791" spans="1:15">
      <c r="A791" s="9">
        <f t="shared" si="106"/>
        <v>16</v>
      </c>
      <c r="B791" s="8" t="s">
        <v>839</v>
      </c>
      <c r="C791" s="8"/>
      <c r="D791" s="8"/>
      <c r="E791" s="8"/>
      <c r="F791" s="8">
        <f t="shared" si="101"/>
        <v>0</v>
      </c>
      <c r="G791" s="8"/>
      <c r="H791" s="11">
        <v>0</v>
      </c>
      <c r="I791" s="18">
        <f t="shared" si="105"/>
        <v>0</v>
      </c>
      <c r="J791" s="10">
        <f t="shared" si="102"/>
        <v>0</v>
      </c>
      <c r="K791" s="10">
        <v>0</v>
      </c>
      <c r="L791" s="10">
        <v>0</v>
      </c>
      <c r="M791" s="147">
        <f t="shared" si="103"/>
        <v>0</v>
      </c>
      <c r="N791" s="10">
        <f t="shared" si="104"/>
        <v>0</v>
      </c>
      <c r="O791" s="11"/>
    </row>
    <row r="792" spans="1:15">
      <c r="A792" s="9">
        <f t="shared" si="106"/>
        <v>17</v>
      </c>
      <c r="B792" s="8" t="s">
        <v>840</v>
      </c>
      <c r="C792" s="8"/>
      <c r="D792" s="8"/>
      <c r="E792" s="8"/>
      <c r="F792" s="8">
        <f t="shared" si="101"/>
        <v>0</v>
      </c>
      <c r="G792" s="8"/>
      <c r="H792" s="11">
        <v>0</v>
      </c>
      <c r="I792" s="18">
        <f t="shared" si="105"/>
        <v>0</v>
      </c>
      <c r="J792" s="10">
        <f t="shared" si="102"/>
        <v>0</v>
      </c>
      <c r="K792" s="10">
        <v>0</v>
      </c>
      <c r="L792" s="10">
        <v>0</v>
      </c>
      <c r="M792" s="147">
        <f t="shared" si="103"/>
        <v>0</v>
      </c>
      <c r="N792" s="10">
        <f t="shared" si="104"/>
        <v>0</v>
      </c>
      <c r="O792" s="11"/>
    </row>
    <row r="793" spans="1:15">
      <c r="A793" s="9">
        <f t="shared" si="106"/>
        <v>18</v>
      </c>
      <c r="B793" s="8" t="s">
        <v>841</v>
      </c>
      <c r="C793" s="8"/>
      <c r="D793" s="8"/>
      <c r="E793" s="8"/>
      <c r="F793" s="8">
        <f t="shared" si="101"/>
        <v>0</v>
      </c>
      <c r="G793" s="8"/>
      <c r="H793" s="11">
        <v>0</v>
      </c>
      <c r="I793" s="18">
        <f t="shared" si="105"/>
        <v>0</v>
      </c>
      <c r="J793" s="10">
        <f t="shared" si="102"/>
        <v>0</v>
      </c>
      <c r="K793" s="10">
        <v>0</v>
      </c>
      <c r="L793" s="10">
        <v>0</v>
      </c>
      <c r="M793" s="147">
        <f t="shared" si="103"/>
        <v>0</v>
      </c>
      <c r="N793" s="10">
        <f t="shared" si="104"/>
        <v>0</v>
      </c>
      <c r="O793" s="11"/>
    </row>
    <row r="794" spans="1:15">
      <c r="A794" s="9">
        <f t="shared" si="106"/>
        <v>19</v>
      </c>
      <c r="B794" s="8" t="s">
        <v>842</v>
      </c>
      <c r="C794" s="8"/>
      <c r="D794" s="8"/>
      <c r="E794" s="8"/>
      <c r="F794" s="8">
        <f t="shared" si="101"/>
        <v>0</v>
      </c>
      <c r="G794" s="8"/>
      <c r="H794" s="11">
        <v>0</v>
      </c>
      <c r="I794" s="18">
        <f t="shared" si="105"/>
        <v>0</v>
      </c>
      <c r="J794" s="10">
        <f t="shared" si="102"/>
        <v>0</v>
      </c>
      <c r="K794" s="10">
        <v>0</v>
      </c>
      <c r="L794" s="10">
        <v>0</v>
      </c>
      <c r="M794" s="147">
        <f t="shared" si="103"/>
        <v>0</v>
      </c>
      <c r="N794" s="10">
        <f t="shared" si="104"/>
        <v>0</v>
      </c>
      <c r="O794" s="11"/>
    </row>
    <row r="795" spans="1:15">
      <c r="A795" s="9">
        <f t="shared" si="106"/>
        <v>20</v>
      </c>
      <c r="B795" s="8" t="s">
        <v>843</v>
      </c>
      <c r="C795" s="8"/>
      <c r="D795" s="8"/>
      <c r="E795" s="8"/>
      <c r="F795" s="8">
        <f t="shared" si="101"/>
        <v>0</v>
      </c>
      <c r="G795" s="8"/>
      <c r="H795" s="11">
        <v>0</v>
      </c>
      <c r="I795" s="18">
        <f t="shared" si="105"/>
        <v>0</v>
      </c>
      <c r="J795" s="10">
        <f t="shared" si="102"/>
        <v>0</v>
      </c>
      <c r="K795" s="10">
        <v>0</v>
      </c>
      <c r="L795" s="10">
        <v>0</v>
      </c>
      <c r="M795" s="147">
        <f t="shared" si="103"/>
        <v>0</v>
      </c>
      <c r="N795" s="10">
        <f t="shared" si="104"/>
        <v>0</v>
      </c>
      <c r="O795" s="11"/>
    </row>
    <row r="796" spans="1:15">
      <c r="A796" s="9">
        <f t="shared" si="106"/>
        <v>21</v>
      </c>
      <c r="B796" s="8" t="s">
        <v>844</v>
      </c>
      <c r="C796" s="8">
        <f>димвенканали!C796</f>
        <v>6972.44</v>
      </c>
      <c r="D796" s="8">
        <f>димвенканали!D796</f>
        <v>0</v>
      </c>
      <c r="E796" s="8">
        <f>димвенканали!E796</f>
        <v>123.3</v>
      </c>
      <c r="F796" s="8">
        <f t="shared" si="101"/>
        <v>7095.74</v>
      </c>
      <c r="G796" s="8">
        <v>118</v>
      </c>
      <c r="H796" s="11">
        <v>5.7295018873086155E-2</v>
      </c>
      <c r="I796" s="18">
        <f t="shared" si="105"/>
        <v>127.14394933145422</v>
      </c>
      <c r="J796" s="10">
        <f t="shared" si="102"/>
        <v>46.750830169175721</v>
      </c>
      <c r="K796" s="10">
        <v>50.22137584301494</v>
      </c>
      <c r="L796" s="10">
        <v>45.924822377722208</v>
      </c>
      <c r="M796" s="147">
        <f t="shared" si="103"/>
        <v>45.924822377722208</v>
      </c>
      <c r="N796" s="10">
        <f t="shared" si="104"/>
        <v>270.04097772136708</v>
      </c>
      <c r="O796" s="11">
        <f>N796/F796</f>
        <v>3.8056774588889543E-2</v>
      </c>
    </row>
    <row r="797" spans="1:15">
      <c r="A797" s="9">
        <f t="shared" si="106"/>
        <v>22</v>
      </c>
      <c r="B797" s="8" t="s">
        <v>845</v>
      </c>
      <c r="C797" s="8">
        <f>димвенканали!C797</f>
        <v>2574.58</v>
      </c>
      <c r="D797" s="8">
        <f>димвенканали!D797</f>
        <v>0</v>
      </c>
      <c r="E797" s="8">
        <f>димвенканали!E797</f>
        <v>0</v>
      </c>
      <c r="F797" s="8">
        <f t="shared" si="101"/>
        <v>2574.58</v>
      </c>
      <c r="G797" s="8">
        <v>84</v>
      </c>
      <c r="H797" s="11">
        <v>2.0788615379124679E-2</v>
      </c>
      <c r="I797" s="18">
        <f t="shared" si="105"/>
        <v>46.132224273969371</v>
      </c>
      <c r="J797" s="10">
        <f t="shared" si="102"/>
        <v>16.962818865538537</v>
      </c>
      <c r="K797" s="10">
        <v>18.222052924417945</v>
      </c>
      <c r="L797" s="10">
        <v>16.663114657137385</v>
      </c>
      <c r="M797" s="147">
        <f t="shared" si="103"/>
        <v>16.663114657137385</v>
      </c>
      <c r="N797" s="10">
        <f t="shared" si="104"/>
        <v>97.98021072106323</v>
      </c>
      <c r="O797" s="11">
        <f>N797/F797</f>
        <v>3.8056774588889543E-2</v>
      </c>
    </row>
    <row r="798" spans="1:15">
      <c r="A798" s="9">
        <f t="shared" si="106"/>
        <v>23</v>
      </c>
      <c r="B798" s="8" t="s">
        <v>846</v>
      </c>
      <c r="C798" s="8"/>
      <c r="D798" s="8"/>
      <c r="E798" s="8"/>
      <c r="F798" s="8">
        <f t="shared" si="101"/>
        <v>0</v>
      </c>
      <c r="G798" s="8"/>
      <c r="H798" s="11">
        <v>0</v>
      </c>
      <c r="I798" s="18">
        <f t="shared" si="105"/>
        <v>0</v>
      </c>
      <c r="J798" s="10">
        <f t="shared" si="102"/>
        <v>0</v>
      </c>
      <c r="K798" s="10">
        <v>0</v>
      </c>
      <c r="L798" s="10">
        <v>0</v>
      </c>
      <c r="M798" s="147">
        <f t="shared" si="103"/>
        <v>0</v>
      </c>
      <c r="N798" s="10">
        <f t="shared" si="104"/>
        <v>0</v>
      </c>
      <c r="O798" s="11"/>
    </row>
    <row r="799" spans="1:15">
      <c r="A799" s="9">
        <f t="shared" si="106"/>
        <v>24</v>
      </c>
      <c r="B799" s="8" t="s">
        <v>847</v>
      </c>
      <c r="C799" s="8">
        <f>димвенканали!C799</f>
        <v>665.9</v>
      </c>
      <c r="D799" s="8">
        <f>димвенканали!D799</f>
        <v>0</v>
      </c>
      <c r="E799" s="8">
        <f>димвенканали!E799</f>
        <v>0</v>
      </c>
      <c r="F799" s="8">
        <f t="shared" si="101"/>
        <v>665.9</v>
      </c>
      <c r="G799" s="8">
        <v>12</v>
      </c>
      <c r="H799" s="11">
        <v>5.3768533046007986E-3</v>
      </c>
      <c r="I799" s="18">
        <f t="shared" si="105"/>
        <v>11.931828936772678</v>
      </c>
      <c r="J799" s="10">
        <f t="shared" si="102"/>
        <v>4.3873335000513141</v>
      </c>
      <c r="K799" s="10">
        <v>4.7130269956147837</v>
      </c>
      <c r="L799" s="10">
        <v>4.3098167663027702</v>
      </c>
      <c r="M799" s="147">
        <f t="shared" si="103"/>
        <v>4.3098167663027702</v>
      </c>
      <c r="N799" s="10">
        <f t="shared" si="104"/>
        <v>25.342006198741547</v>
      </c>
      <c r="O799" s="11">
        <f>N799/F799</f>
        <v>3.8056774588889543E-2</v>
      </c>
    </row>
    <row r="800" spans="1:15">
      <c r="A800" s="9">
        <f t="shared" si="106"/>
        <v>25</v>
      </c>
      <c r="B800" s="8" t="s">
        <v>848</v>
      </c>
      <c r="C800" s="8"/>
      <c r="D800" s="8"/>
      <c r="E800" s="8"/>
      <c r="F800" s="8">
        <f t="shared" si="101"/>
        <v>0</v>
      </c>
      <c r="G800" s="8"/>
      <c r="H800" s="11">
        <v>0</v>
      </c>
      <c r="I800" s="18">
        <f t="shared" si="105"/>
        <v>0</v>
      </c>
      <c r="J800" s="10">
        <f t="shared" si="102"/>
        <v>0</v>
      </c>
      <c r="K800" s="10">
        <v>0</v>
      </c>
      <c r="L800" s="10">
        <v>0</v>
      </c>
      <c r="M800" s="147">
        <f t="shared" si="103"/>
        <v>0</v>
      </c>
      <c r="N800" s="10">
        <f t="shared" si="104"/>
        <v>0</v>
      </c>
      <c r="O800" s="11"/>
    </row>
    <row r="801" spans="1:15">
      <c r="A801" s="9">
        <f t="shared" si="106"/>
        <v>26</v>
      </c>
      <c r="B801" s="8" t="s">
        <v>849</v>
      </c>
      <c r="C801" s="8">
        <f>димвенканали!C801</f>
        <v>1121.3800000000001</v>
      </c>
      <c r="D801" s="8">
        <f>димвенканали!D801</f>
        <v>0</v>
      </c>
      <c r="E801" s="8">
        <f>димвенканали!E801</f>
        <v>0</v>
      </c>
      <c r="F801" s="8">
        <f t="shared" si="101"/>
        <v>1121.3800000000001</v>
      </c>
      <c r="G801" s="8">
        <v>25</v>
      </c>
      <c r="H801" s="11">
        <v>9.0546564930368591E-3</v>
      </c>
      <c r="I801" s="18">
        <f t="shared" si="105"/>
        <v>20.093278770263026</v>
      </c>
      <c r="J801" s="10">
        <f t="shared" si="102"/>
        <v>7.3882986038257155</v>
      </c>
      <c r="K801" s="10">
        <v>7.936768602406528</v>
      </c>
      <c r="L801" s="10">
        <v>7.257759911993694</v>
      </c>
      <c r="M801" s="147">
        <f t="shared" si="103"/>
        <v>7.257759911993694</v>
      </c>
      <c r="N801" s="10">
        <f t="shared" si="104"/>
        <v>42.676105888488969</v>
      </c>
      <c r="O801" s="11">
        <f>N801/F801</f>
        <v>3.805677458888955E-2</v>
      </c>
    </row>
    <row r="802" spans="1:15">
      <c r="A802" s="9">
        <f t="shared" si="106"/>
        <v>27</v>
      </c>
      <c r="B802" s="8" t="s">
        <v>850</v>
      </c>
      <c r="C802" s="8"/>
      <c r="D802" s="8"/>
      <c r="E802" s="8"/>
      <c r="F802" s="8">
        <f t="shared" si="101"/>
        <v>0</v>
      </c>
      <c r="G802" s="8"/>
      <c r="H802" s="11">
        <v>0</v>
      </c>
      <c r="I802" s="18">
        <f t="shared" si="105"/>
        <v>0</v>
      </c>
      <c r="J802" s="10">
        <f t="shared" si="102"/>
        <v>0</v>
      </c>
      <c r="K802" s="10">
        <v>0</v>
      </c>
      <c r="L802" s="10">
        <v>0</v>
      </c>
      <c r="M802" s="147">
        <f t="shared" si="103"/>
        <v>0</v>
      </c>
      <c r="N802" s="10">
        <f t="shared" si="104"/>
        <v>0</v>
      </c>
      <c r="O802" s="11"/>
    </row>
    <row r="803" spans="1:15">
      <c r="A803" s="9">
        <f t="shared" si="106"/>
        <v>28</v>
      </c>
      <c r="B803" s="8" t="s">
        <v>851</v>
      </c>
      <c r="C803" s="8">
        <f>димвенканали!C803</f>
        <v>2011.1</v>
      </c>
      <c r="D803" s="8">
        <f>димвенканали!D803</f>
        <v>0</v>
      </c>
      <c r="E803" s="8">
        <f>димвенканали!E803</f>
        <v>0</v>
      </c>
      <c r="F803" s="8">
        <f t="shared" si="101"/>
        <v>2011.1</v>
      </c>
      <c r="G803" s="8">
        <v>48</v>
      </c>
      <c r="H803" s="11">
        <v>1.6238759094282424E-2</v>
      </c>
      <c r="I803" s="18">
        <f t="shared" si="105"/>
        <v>36.03559269371307</v>
      </c>
      <c r="J803" s="10">
        <f t="shared" si="102"/>
        <v>13.250287433478297</v>
      </c>
      <c r="K803" s="10">
        <v>14.233921896502315</v>
      </c>
      <c r="L803" s="10">
        <v>13.016177352022076</v>
      </c>
      <c r="M803" s="147">
        <f t="shared" si="103"/>
        <v>13.016177352022076</v>
      </c>
      <c r="N803" s="10">
        <f t="shared" si="104"/>
        <v>76.535979375715755</v>
      </c>
      <c r="O803" s="11">
        <f>N803/F803</f>
        <v>3.8056774588889543E-2</v>
      </c>
    </row>
    <row r="804" spans="1:15">
      <c r="A804" s="9">
        <f t="shared" si="106"/>
        <v>29</v>
      </c>
      <c r="B804" s="8" t="s">
        <v>852</v>
      </c>
      <c r="C804" s="8"/>
      <c r="D804" s="8"/>
      <c r="E804" s="8"/>
      <c r="F804" s="8">
        <f t="shared" si="101"/>
        <v>0</v>
      </c>
      <c r="G804" s="8"/>
      <c r="H804" s="11">
        <v>0</v>
      </c>
      <c r="I804" s="18">
        <f t="shared" si="105"/>
        <v>0</v>
      </c>
      <c r="J804" s="10">
        <f t="shared" si="102"/>
        <v>0</v>
      </c>
      <c r="K804" s="10">
        <v>0</v>
      </c>
      <c r="L804" s="10">
        <v>0</v>
      </c>
      <c r="M804" s="147">
        <f t="shared" si="103"/>
        <v>0</v>
      </c>
      <c r="N804" s="10">
        <f t="shared" si="104"/>
        <v>0</v>
      </c>
      <c r="O804" s="11"/>
    </row>
    <row r="805" spans="1:15">
      <c r="A805" s="9">
        <f t="shared" si="106"/>
        <v>30</v>
      </c>
      <c r="B805" s="8" t="s">
        <v>853</v>
      </c>
      <c r="C805" s="8">
        <f>димвенканали!C805</f>
        <v>1580.97</v>
      </c>
      <c r="D805" s="8">
        <f>димвенканали!D805</f>
        <v>103.95</v>
      </c>
      <c r="E805" s="8">
        <f>димвенканали!E805</f>
        <v>98.1</v>
      </c>
      <c r="F805" s="8">
        <f t="shared" si="101"/>
        <v>1783.02</v>
      </c>
      <c r="G805" s="8">
        <v>38</v>
      </c>
      <c r="H805" s="11">
        <v>1.4397112147723856E-2</v>
      </c>
      <c r="I805" s="18">
        <f t="shared" si="105"/>
        <v>31.948775538135486</v>
      </c>
      <c r="J805" s="10">
        <f t="shared" si="102"/>
        <v>11.747564765372418</v>
      </c>
      <c r="K805" s="10">
        <v>12.619644681965868</v>
      </c>
      <c r="L805" s="10">
        <v>11.540005242008055</v>
      </c>
      <c r="M805" s="147">
        <f t="shared" si="103"/>
        <v>11.540005242008055</v>
      </c>
      <c r="N805" s="10">
        <f t="shared" si="104"/>
        <v>67.855990227481826</v>
      </c>
      <c r="O805" s="11">
        <f>N805/F805</f>
        <v>3.8056774588889536E-2</v>
      </c>
    </row>
    <row r="806" spans="1:15">
      <c r="A806" s="9">
        <f t="shared" si="106"/>
        <v>31</v>
      </c>
      <c r="B806" s="8" t="s">
        <v>854</v>
      </c>
      <c r="C806" s="8"/>
      <c r="D806" s="8"/>
      <c r="E806" s="8"/>
      <c r="F806" s="8">
        <f t="shared" si="101"/>
        <v>0</v>
      </c>
      <c r="G806" s="8"/>
      <c r="H806" s="11">
        <v>0</v>
      </c>
      <c r="I806" s="18">
        <f t="shared" si="105"/>
        <v>0</v>
      </c>
      <c r="J806" s="10">
        <f t="shared" si="102"/>
        <v>0</v>
      </c>
      <c r="K806" s="10">
        <v>0</v>
      </c>
      <c r="L806" s="10">
        <v>0</v>
      </c>
      <c r="M806" s="147">
        <f t="shared" si="103"/>
        <v>0</v>
      </c>
      <c r="N806" s="10">
        <f t="shared" si="104"/>
        <v>0</v>
      </c>
      <c r="O806" s="11"/>
    </row>
    <row r="807" spans="1:15">
      <c r="A807" s="9">
        <f t="shared" si="106"/>
        <v>32</v>
      </c>
      <c r="B807" s="8" t="s">
        <v>855</v>
      </c>
      <c r="C807" s="8"/>
      <c r="D807" s="8"/>
      <c r="E807" s="8"/>
      <c r="F807" s="8">
        <f t="shared" si="101"/>
        <v>0</v>
      </c>
      <c r="G807" s="8"/>
      <c r="H807" s="11">
        <v>0</v>
      </c>
      <c r="I807" s="18">
        <f t="shared" si="105"/>
        <v>0</v>
      </c>
      <c r="J807" s="10">
        <f t="shared" si="102"/>
        <v>0</v>
      </c>
      <c r="K807" s="10">
        <v>0</v>
      </c>
      <c r="L807" s="10">
        <v>0</v>
      </c>
      <c r="M807" s="147">
        <f t="shared" si="103"/>
        <v>0</v>
      </c>
      <c r="N807" s="10">
        <f t="shared" si="104"/>
        <v>0</v>
      </c>
      <c r="O807" s="11"/>
    </row>
    <row r="808" spans="1:15">
      <c r="A808" s="9">
        <f t="shared" si="106"/>
        <v>33</v>
      </c>
      <c r="B808" s="8" t="s">
        <v>856</v>
      </c>
      <c r="C808" s="8"/>
      <c r="D808" s="8"/>
      <c r="E808" s="8"/>
      <c r="F808" s="8">
        <f t="shared" si="101"/>
        <v>0</v>
      </c>
      <c r="G808" s="8"/>
      <c r="H808" s="11">
        <v>0</v>
      </c>
      <c r="I808" s="18">
        <f t="shared" si="105"/>
        <v>0</v>
      </c>
      <c r="J808" s="10">
        <f t="shared" si="102"/>
        <v>0</v>
      </c>
      <c r="K808" s="10">
        <v>0</v>
      </c>
      <c r="L808" s="10">
        <v>0</v>
      </c>
      <c r="M808" s="147">
        <f t="shared" si="103"/>
        <v>0</v>
      </c>
      <c r="N808" s="10">
        <f t="shared" si="104"/>
        <v>0</v>
      </c>
      <c r="O808" s="11"/>
    </row>
    <row r="809" spans="1:15">
      <c r="A809" s="9">
        <f t="shared" si="106"/>
        <v>34</v>
      </c>
      <c r="B809" s="8" t="s">
        <v>857</v>
      </c>
      <c r="C809" s="8"/>
      <c r="D809" s="8"/>
      <c r="E809" s="8"/>
      <c r="F809" s="8">
        <f t="shared" si="101"/>
        <v>0</v>
      </c>
      <c r="G809" s="8"/>
      <c r="H809" s="11">
        <v>0</v>
      </c>
      <c r="I809" s="18">
        <f t="shared" si="105"/>
        <v>0</v>
      </c>
      <c r="J809" s="10">
        <f t="shared" si="102"/>
        <v>0</v>
      </c>
      <c r="K809" s="10">
        <v>0</v>
      </c>
      <c r="L809" s="10">
        <v>0</v>
      </c>
      <c r="M809" s="147">
        <f t="shared" si="103"/>
        <v>0</v>
      </c>
      <c r="N809" s="10">
        <f t="shared" si="104"/>
        <v>0</v>
      </c>
      <c r="O809" s="11"/>
    </row>
    <row r="810" spans="1:15">
      <c r="A810" s="9">
        <f t="shared" si="106"/>
        <v>35</v>
      </c>
      <c r="B810" s="8" t="s">
        <v>858</v>
      </c>
      <c r="C810" s="8"/>
      <c r="D810" s="8"/>
      <c r="E810" s="8"/>
      <c r="F810" s="8">
        <f t="shared" si="101"/>
        <v>0</v>
      </c>
      <c r="G810" s="8"/>
      <c r="H810" s="11">
        <v>0</v>
      </c>
      <c r="I810" s="18">
        <f t="shared" si="105"/>
        <v>0</v>
      </c>
      <c r="J810" s="10">
        <f t="shared" si="102"/>
        <v>0</v>
      </c>
      <c r="K810" s="10">
        <v>0</v>
      </c>
      <c r="L810" s="10">
        <v>0</v>
      </c>
      <c r="M810" s="147">
        <f t="shared" si="103"/>
        <v>0</v>
      </c>
      <c r="N810" s="10">
        <f t="shared" si="104"/>
        <v>0</v>
      </c>
      <c r="O810" s="11"/>
    </row>
    <row r="811" spans="1:15">
      <c r="A811" s="9">
        <f t="shared" si="106"/>
        <v>36</v>
      </c>
      <c r="B811" s="8" t="s">
        <v>859</v>
      </c>
      <c r="C811" s="8"/>
      <c r="D811" s="8"/>
      <c r="E811" s="8"/>
      <c r="F811" s="8">
        <f t="shared" si="101"/>
        <v>0</v>
      </c>
      <c r="G811" s="8"/>
      <c r="H811" s="11">
        <v>0</v>
      </c>
      <c r="I811" s="18">
        <f t="shared" si="105"/>
        <v>0</v>
      </c>
      <c r="J811" s="10">
        <f t="shared" si="102"/>
        <v>0</v>
      </c>
      <c r="K811" s="10">
        <v>0</v>
      </c>
      <c r="L811" s="10">
        <v>0</v>
      </c>
      <c r="M811" s="147">
        <f t="shared" si="103"/>
        <v>0</v>
      </c>
      <c r="N811" s="10">
        <f t="shared" si="104"/>
        <v>0</v>
      </c>
      <c r="O811" s="11"/>
    </row>
    <row r="812" spans="1:15">
      <c r="A812" s="9">
        <f t="shared" si="106"/>
        <v>37</v>
      </c>
      <c r="B812" s="8" t="s">
        <v>860</v>
      </c>
      <c r="C812" s="8"/>
      <c r="D812" s="8"/>
      <c r="E812" s="8"/>
      <c r="F812" s="8">
        <f t="shared" si="101"/>
        <v>0</v>
      </c>
      <c r="G812" s="8"/>
      <c r="H812" s="11">
        <v>0</v>
      </c>
      <c r="I812" s="18">
        <f t="shared" si="105"/>
        <v>0</v>
      </c>
      <c r="J812" s="10">
        <f t="shared" si="102"/>
        <v>0</v>
      </c>
      <c r="K812" s="10">
        <v>0</v>
      </c>
      <c r="L812" s="10">
        <v>0</v>
      </c>
      <c r="M812" s="147">
        <f t="shared" si="103"/>
        <v>0</v>
      </c>
      <c r="N812" s="10">
        <f t="shared" si="104"/>
        <v>0</v>
      </c>
      <c r="O812" s="11"/>
    </row>
    <row r="813" spans="1:15">
      <c r="A813" s="9">
        <f t="shared" si="106"/>
        <v>38</v>
      </c>
      <c r="B813" s="8" t="s">
        <v>861</v>
      </c>
      <c r="C813" s="8">
        <f>димвенканали!C813</f>
        <v>1851.7</v>
      </c>
      <c r="D813" s="8">
        <f>димвенканали!D813</f>
        <v>0</v>
      </c>
      <c r="E813" s="8">
        <f>димвенканали!E813</f>
        <v>0</v>
      </c>
      <c r="F813" s="8">
        <f t="shared" si="101"/>
        <v>1851.7</v>
      </c>
      <c r="G813" s="8">
        <v>40</v>
      </c>
      <c r="H813" s="11">
        <v>1.4951673320512537E-2</v>
      </c>
      <c r="I813" s="18">
        <f t="shared" si="105"/>
        <v>33.179407782282581</v>
      </c>
      <c r="J813" s="10">
        <f t="shared" si="102"/>
        <v>12.200068241545306</v>
      </c>
      <c r="K813" s="10">
        <v>13.105739732362059</v>
      </c>
      <c r="L813" s="10">
        <v>11.984513750056824</v>
      </c>
      <c r="M813" s="147">
        <f t="shared" si="103"/>
        <v>11.984513750056824</v>
      </c>
      <c r="N813" s="10">
        <f t="shared" si="104"/>
        <v>70.469729506246779</v>
      </c>
      <c r="O813" s="11">
        <f>N813/F813</f>
        <v>3.805677458888955E-2</v>
      </c>
    </row>
    <row r="814" spans="1:15">
      <c r="A814" s="9">
        <f t="shared" si="106"/>
        <v>39</v>
      </c>
      <c r="B814" s="8" t="s">
        <v>862</v>
      </c>
      <c r="C814" s="8"/>
      <c r="D814" s="8"/>
      <c r="E814" s="8"/>
      <c r="F814" s="8">
        <f t="shared" si="101"/>
        <v>0</v>
      </c>
      <c r="G814" s="8"/>
      <c r="H814" s="11">
        <v>0</v>
      </c>
      <c r="I814" s="18">
        <f t="shared" si="105"/>
        <v>0</v>
      </c>
      <c r="J814" s="10">
        <f t="shared" si="102"/>
        <v>0</v>
      </c>
      <c r="K814" s="10">
        <v>0</v>
      </c>
      <c r="L814" s="10">
        <v>0</v>
      </c>
      <c r="M814" s="147">
        <f t="shared" si="103"/>
        <v>0</v>
      </c>
      <c r="N814" s="10">
        <f t="shared" si="104"/>
        <v>0</v>
      </c>
      <c r="O814" s="11"/>
    </row>
    <row r="815" spans="1:15">
      <c r="A815" s="9">
        <f t="shared" si="106"/>
        <v>40</v>
      </c>
      <c r="B815" s="8" t="s">
        <v>863</v>
      </c>
      <c r="C815" s="8"/>
      <c r="D815" s="8"/>
      <c r="E815" s="8"/>
      <c r="F815" s="8">
        <f t="shared" si="101"/>
        <v>0</v>
      </c>
      <c r="G815" s="8"/>
      <c r="H815" s="11">
        <v>0</v>
      </c>
      <c r="I815" s="18">
        <f t="shared" si="105"/>
        <v>0</v>
      </c>
      <c r="J815" s="10">
        <f t="shared" si="102"/>
        <v>0</v>
      </c>
      <c r="K815" s="10">
        <v>0</v>
      </c>
      <c r="L815" s="10">
        <v>0</v>
      </c>
      <c r="M815" s="147">
        <f t="shared" si="103"/>
        <v>0</v>
      </c>
      <c r="N815" s="10">
        <f t="shared" si="104"/>
        <v>0</v>
      </c>
      <c r="O815" s="11"/>
    </row>
    <row r="816" spans="1:15">
      <c r="A816" s="9">
        <f t="shared" si="106"/>
        <v>41</v>
      </c>
      <c r="B816" s="8" t="s">
        <v>864</v>
      </c>
      <c r="C816" s="8"/>
      <c r="D816" s="8"/>
      <c r="E816" s="8"/>
      <c r="F816" s="8">
        <f t="shared" si="101"/>
        <v>0</v>
      </c>
      <c r="G816" s="8"/>
      <c r="H816" s="11">
        <v>0</v>
      </c>
      <c r="I816" s="18">
        <f t="shared" si="105"/>
        <v>0</v>
      </c>
      <c r="J816" s="10">
        <f t="shared" si="102"/>
        <v>0</v>
      </c>
      <c r="K816" s="10">
        <v>0</v>
      </c>
      <c r="L816" s="10">
        <v>0</v>
      </c>
      <c r="M816" s="147">
        <f t="shared" si="103"/>
        <v>0</v>
      </c>
      <c r="N816" s="10">
        <f t="shared" si="104"/>
        <v>0</v>
      </c>
      <c r="O816" s="11"/>
    </row>
    <row r="817" spans="1:15">
      <c r="A817" s="9">
        <f t="shared" si="106"/>
        <v>42</v>
      </c>
      <c r="B817" s="8" t="s">
        <v>865</v>
      </c>
      <c r="C817" s="8"/>
      <c r="D817" s="8"/>
      <c r="E817" s="8"/>
      <c r="F817" s="8">
        <f t="shared" si="101"/>
        <v>0</v>
      </c>
      <c r="G817" s="8"/>
      <c r="H817" s="11">
        <v>0</v>
      </c>
      <c r="I817" s="18">
        <f t="shared" si="105"/>
        <v>0</v>
      </c>
      <c r="J817" s="10">
        <f t="shared" si="102"/>
        <v>0</v>
      </c>
      <c r="K817" s="10">
        <v>0</v>
      </c>
      <c r="L817" s="10">
        <v>0</v>
      </c>
      <c r="M817" s="147">
        <f t="shared" si="103"/>
        <v>0</v>
      </c>
      <c r="N817" s="10">
        <f t="shared" si="104"/>
        <v>0</v>
      </c>
      <c r="O817" s="11"/>
    </row>
    <row r="818" spans="1:15">
      <c r="A818" s="9">
        <f t="shared" si="106"/>
        <v>43</v>
      </c>
      <c r="B818" s="8" t="s">
        <v>866</v>
      </c>
      <c r="C818" s="8"/>
      <c r="D818" s="8"/>
      <c r="E818" s="8"/>
      <c r="F818" s="8">
        <f t="shared" si="101"/>
        <v>0</v>
      </c>
      <c r="G818" s="8"/>
      <c r="H818" s="11">
        <v>0</v>
      </c>
      <c r="I818" s="18">
        <f t="shared" si="105"/>
        <v>0</v>
      </c>
      <c r="J818" s="10">
        <f t="shared" si="102"/>
        <v>0</v>
      </c>
      <c r="K818" s="10">
        <v>0</v>
      </c>
      <c r="L818" s="10">
        <v>0</v>
      </c>
      <c r="M818" s="147">
        <f t="shared" si="103"/>
        <v>0</v>
      </c>
      <c r="N818" s="10">
        <f t="shared" si="104"/>
        <v>0</v>
      </c>
      <c r="O818" s="11"/>
    </row>
    <row r="819" spans="1:15">
      <c r="A819" s="9">
        <f t="shared" si="106"/>
        <v>44</v>
      </c>
      <c r="B819" s="8" t="s">
        <v>867</v>
      </c>
      <c r="C819" s="8"/>
      <c r="D819" s="8"/>
      <c r="E819" s="8"/>
      <c r="F819" s="8">
        <f t="shared" si="101"/>
        <v>0</v>
      </c>
      <c r="G819" s="8"/>
      <c r="H819" s="11">
        <v>0</v>
      </c>
      <c r="I819" s="18">
        <f t="shared" si="105"/>
        <v>0</v>
      </c>
      <c r="J819" s="10">
        <f t="shared" si="102"/>
        <v>0</v>
      </c>
      <c r="K819" s="10">
        <v>0</v>
      </c>
      <c r="L819" s="10">
        <v>0</v>
      </c>
      <c r="M819" s="147">
        <f t="shared" si="103"/>
        <v>0</v>
      </c>
      <c r="N819" s="10">
        <f t="shared" si="104"/>
        <v>0</v>
      </c>
      <c r="O819" s="11"/>
    </row>
    <row r="820" spans="1:15">
      <c r="A820" s="9">
        <f t="shared" si="106"/>
        <v>45</v>
      </c>
      <c r="B820" s="8" t="s">
        <v>868</v>
      </c>
      <c r="C820" s="8"/>
      <c r="D820" s="8"/>
      <c r="E820" s="8"/>
      <c r="F820" s="8">
        <f t="shared" si="101"/>
        <v>0</v>
      </c>
      <c r="G820" s="8"/>
      <c r="H820" s="11">
        <v>0</v>
      </c>
      <c r="I820" s="18">
        <f t="shared" si="105"/>
        <v>0</v>
      </c>
      <c r="J820" s="10">
        <f t="shared" si="102"/>
        <v>0</v>
      </c>
      <c r="K820" s="10">
        <v>0</v>
      </c>
      <c r="L820" s="10">
        <v>0</v>
      </c>
      <c r="M820" s="147">
        <f t="shared" si="103"/>
        <v>0</v>
      </c>
      <c r="N820" s="10">
        <f t="shared" si="104"/>
        <v>0</v>
      </c>
      <c r="O820" s="11"/>
    </row>
    <row r="821" spans="1:15">
      <c r="A821" s="9">
        <f t="shared" si="106"/>
        <v>46</v>
      </c>
      <c r="B821" s="8" t="s">
        <v>869</v>
      </c>
      <c r="C821" s="8"/>
      <c r="D821" s="8"/>
      <c r="E821" s="8"/>
      <c r="F821" s="8">
        <f t="shared" si="101"/>
        <v>0</v>
      </c>
      <c r="G821" s="8"/>
      <c r="H821" s="11">
        <v>0</v>
      </c>
      <c r="I821" s="18">
        <f t="shared" si="105"/>
        <v>0</v>
      </c>
      <c r="J821" s="10">
        <f t="shared" si="102"/>
        <v>0</v>
      </c>
      <c r="K821" s="10">
        <v>0</v>
      </c>
      <c r="L821" s="10">
        <v>0</v>
      </c>
      <c r="M821" s="147">
        <f t="shared" si="103"/>
        <v>0</v>
      </c>
      <c r="N821" s="10">
        <f t="shared" si="104"/>
        <v>0</v>
      </c>
      <c r="O821" s="11"/>
    </row>
    <row r="822" spans="1:15">
      <c r="A822" s="9">
        <f t="shared" si="106"/>
        <v>47</v>
      </c>
      <c r="B822" s="8" t="s">
        <v>870</v>
      </c>
      <c r="C822" s="8"/>
      <c r="D822" s="8"/>
      <c r="E822" s="8"/>
      <c r="F822" s="8">
        <f t="shared" si="101"/>
        <v>0</v>
      </c>
      <c r="G822" s="8"/>
      <c r="H822" s="11">
        <v>0</v>
      </c>
      <c r="I822" s="18">
        <f t="shared" si="105"/>
        <v>0</v>
      </c>
      <c r="J822" s="10">
        <f t="shared" si="102"/>
        <v>0</v>
      </c>
      <c r="K822" s="10">
        <v>0</v>
      </c>
      <c r="L822" s="10">
        <v>0</v>
      </c>
      <c r="M822" s="147">
        <f t="shared" si="103"/>
        <v>0</v>
      </c>
      <c r="N822" s="10">
        <f t="shared" si="104"/>
        <v>0</v>
      </c>
      <c r="O822" s="11"/>
    </row>
    <row r="823" spans="1:15">
      <c r="A823" s="9">
        <f t="shared" si="106"/>
        <v>48</v>
      </c>
      <c r="B823" s="8" t="s">
        <v>871</v>
      </c>
      <c r="C823" s="8"/>
      <c r="D823" s="8"/>
      <c r="E823" s="8"/>
      <c r="F823" s="8">
        <f t="shared" si="101"/>
        <v>0</v>
      </c>
      <c r="G823" s="8"/>
      <c r="H823" s="11">
        <v>0</v>
      </c>
      <c r="I823" s="18">
        <f t="shared" si="105"/>
        <v>0</v>
      </c>
      <c r="J823" s="10">
        <f t="shared" si="102"/>
        <v>0</v>
      </c>
      <c r="K823" s="10">
        <v>0</v>
      </c>
      <c r="L823" s="10">
        <v>0</v>
      </c>
      <c r="M823" s="147">
        <f t="shared" si="103"/>
        <v>0</v>
      </c>
      <c r="N823" s="10">
        <f t="shared" si="104"/>
        <v>0</v>
      </c>
      <c r="O823" s="11"/>
    </row>
    <row r="824" spans="1:15">
      <c r="A824" s="9">
        <f t="shared" si="106"/>
        <v>49</v>
      </c>
      <c r="B824" s="8" t="s">
        <v>872</v>
      </c>
      <c r="C824" s="8"/>
      <c r="D824" s="8"/>
      <c r="E824" s="8"/>
      <c r="F824" s="8">
        <f t="shared" si="101"/>
        <v>0</v>
      </c>
      <c r="G824" s="8"/>
      <c r="H824" s="11">
        <v>0</v>
      </c>
      <c r="I824" s="18">
        <f t="shared" si="105"/>
        <v>0</v>
      </c>
      <c r="J824" s="10">
        <f t="shared" si="102"/>
        <v>0</v>
      </c>
      <c r="K824" s="10">
        <v>0</v>
      </c>
      <c r="L824" s="10">
        <v>0</v>
      </c>
      <c r="M824" s="147">
        <f t="shared" si="103"/>
        <v>0</v>
      </c>
      <c r="N824" s="10">
        <f t="shared" si="104"/>
        <v>0</v>
      </c>
      <c r="O824" s="11"/>
    </row>
    <row r="825" spans="1:15">
      <c r="A825" s="9">
        <f t="shared" si="106"/>
        <v>50</v>
      </c>
      <c r="B825" s="8" t="s">
        <v>873</v>
      </c>
      <c r="C825" s="8"/>
      <c r="D825" s="8"/>
      <c r="E825" s="8"/>
      <c r="F825" s="8">
        <f t="shared" si="101"/>
        <v>0</v>
      </c>
      <c r="G825" s="8"/>
      <c r="H825" s="11">
        <v>0</v>
      </c>
      <c r="I825" s="18">
        <f t="shared" si="105"/>
        <v>0</v>
      </c>
      <c r="J825" s="10">
        <f t="shared" si="102"/>
        <v>0</v>
      </c>
      <c r="K825" s="10">
        <v>0</v>
      </c>
      <c r="L825" s="10">
        <v>0</v>
      </c>
      <c r="M825" s="147">
        <f t="shared" si="103"/>
        <v>0</v>
      </c>
      <c r="N825" s="10">
        <f t="shared" si="104"/>
        <v>0</v>
      </c>
      <c r="O825" s="11"/>
    </row>
    <row r="826" spans="1:15">
      <c r="A826" s="9">
        <f t="shared" si="106"/>
        <v>51</v>
      </c>
      <c r="B826" s="8" t="s">
        <v>874</v>
      </c>
      <c r="C826" s="8"/>
      <c r="D826" s="8"/>
      <c r="E826" s="8"/>
      <c r="F826" s="8">
        <f t="shared" si="101"/>
        <v>0</v>
      </c>
      <c r="G826" s="8"/>
      <c r="H826" s="11">
        <v>0</v>
      </c>
      <c r="I826" s="18">
        <f t="shared" si="105"/>
        <v>0</v>
      </c>
      <c r="J826" s="10">
        <f t="shared" si="102"/>
        <v>0</v>
      </c>
      <c r="K826" s="10">
        <v>0</v>
      </c>
      <c r="L826" s="10">
        <v>0</v>
      </c>
      <c r="M826" s="147">
        <f t="shared" si="103"/>
        <v>0</v>
      </c>
      <c r="N826" s="10">
        <f t="shared" si="104"/>
        <v>0</v>
      </c>
      <c r="O826" s="11"/>
    </row>
    <row r="827" spans="1:15">
      <c r="A827" s="9">
        <f t="shared" si="106"/>
        <v>52</v>
      </c>
      <c r="B827" s="8" t="s">
        <v>875</v>
      </c>
      <c r="C827" s="8"/>
      <c r="D827" s="8"/>
      <c r="E827" s="8"/>
      <c r="F827" s="8">
        <f t="shared" si="101"/>
        <v>0</v>
      </c>
      <c r="G827" s="8"/>
      <c r="H827" s="11">
        <v>0</v>
      </c>
      <c r="I827" s="18">
        <f t="shared" si="105"/>
        <v>0</v>
      </c>
      <c r="J827" s="10">
        <f t="shared" si="102"/>
        <v>0</v>
      </c>
      <c r="K827" s="10">
        <v>0</v>
      </c>
      <c r="L827" s="10">
        <v>0</v>
      </c>
      <c r="M827" s="147">
        <f t="shared" si="103"/>
        <v>0</v>
      </c>
      <c r="N827" s="10">
        <f t="shared" si="104"/>
        <v>0</v>
      </c>
      <c r="O827" s="11"/>
    </row>
    <row r="828" spans="1:15">
      <c r="A828" s="9">
        <f t="shared" si="106"/>
        <v>53</v>
      </c>
      <c r="B828" s="8" t="s">
        <v>876</v>
      </c>
      <c r="C828" s="8"/>
      <c r="D828" s="8"/>
      <c r="E828" s="8"/>
      <c r="F828" s="8">
        <f t="shared" si="101"/>
        <v>0</v>
      </c>
      <c r="G828" s="8"/>
      <c r="H828" s="11">
        <v>0</v>
      </c>
      <c r="I828" s="18">
        <f t="shared" si="105"/>
        <v>0</v>
      </c>
      <c r="J828" s="10">
        <f t="shared" ref="J828:J880" si="107">I828*0.3677</f>
        <v>0</v>
      </c>
      <c r="K828" s="10">
        <v>0</v>
      </c>
      <c r="L828" s="10">
        <v>0</v>
      </c>
      <c r="M828" s="147">
        <f t="shared" si="103"/>
        <v>0</v>
      </c>
      <c r="N828" s="10">
        <f t="shared" ref="N828:N880" si="108">I828+J828+K828+M828</f>
        <v>0</v>
      </c>
      <c r="O828" s="11"/>
    </row>
    <row r="829" spans="1:15">
      <c r="A829" s="9">
        <f t="shared" si="106"/>
        <v>54</v>
      </c>
      <c r="B829" s="8" t="s">
        <v>877</v>
      </c>
      <c r="C829" s="8"/>
      <c r="D829" s="8"/>
      <c r="E829" s="8"/>
      <c r="F829" s="8">
        <f t="shared" si="101"/>
        <v>0</v>
      </c>
      <c r="G829" s="8"/>
      <c r="H829" s="11">
        <v>0</v>
      </c>
      <c r="I829" s="18">
        <f t="shared" si="105"/>
        <v>0</v>
      </c>
      <c r="J829" s="10">
        <f t="shared" si="107"/>
        <v>0</v>
      </c>
      <c r="K829" s="10">
        <v>0</v>
      </c>
      <c r="L829" s="10">
        <v>0</v>
      </c>
      <c r="M829" s="147">
        <f t="shared" si="103"/>
        <v>0</v>
      </c>
      <c r="N829" s="10">
        <f t="shared" si="108"/>
        <v>0</v>
      </c>
      <c r="O829" s="11"/>
    </row>
    <row r="830" spans="1:15">
      <c r="A830" s="9">
        <f t="shared" si="106"/>
        <v>55</v>
      </c>
      <c r="B830" s="8" t="s">
        <v>878</v>
      </c>
      <c r="C830" s="8">
        <f>димвенканали!C830</f>
        <v>3464.11</v>
      </c>
      <c r="D830" s="8">
        <f>димвенканали!D830</f>
        <v>203.9</v>
      </c>
      <c r="E830" s="8">
        <f>димвенканали!E830</f>
        <v>0</v>
      </c>
      <c r="F830" s="8">
        <f t="shared" ref="F830:F883" si="109">C830+D830+E830</f>
        <v>3668.01</v>
      </c>
      <c r="G830" s="8">
        <v>70</v>
      </c>
      <c r="H830" s="11">
        <v>2.9617587760637897E-2</v>
      </c>
      <c r="I830" s="18">
        <f t="shared" si="105"/>
        <v>65.724685175509165</v>
      </c>
      <c r="J830" s="10">
        <f t="shared" si="107"/>
        <v>24.166966739034724</v>
      </c>
      <c r="K830" s="10">
        <v>25.961000375709542</v>
      </c>
      <c r="L830" s="10">
        <v>23.739977469539305</v>
      </c>
      <c r="M830" s="147">
        <f t="shared" si="103"/>
        <v>23.739977469539305</v>
      </c>
      <c r="N830" s="10">
        <f t="shared" si="108"/>
        <v>139.59262975979274</v>
      </c>
      <c r="O830" s="11">
        <f>N830/F830</f>
        <v>3.8056774588889543E-2</v>
      </c>
    </row>
    <row r="831" spans="1:15">
      <c r="A831" s="9">
        <f t="shared" si="106"/>
        <v>56</v>
      </c>
      <c r="B831" s="8" t="s">
        <v>879</v>
      </c>
      <c r="C831" s="8">
        <f>димвенканали!C831</f>
        <v>3464.39</v>
      </c>
      <c r="D831" s="8">
        <f>димвенканали!D831</f>
        <v>0</v>
      </c>
      <c r="E831" s="8">
        <f>димвенканали!E831</f>
        <v>204.7</v>
      </c>
      <c r="F831" s="8">
        <f t="shared" si="109"/>
        <v>3669.0899999999997</v>
      </c>
      <c r="G831" s="8">
        <v>70</v>
      </c>
      <c r="H831" s="11">
        <v>2.9626308291601955E-2</v>
      </c>
      <c r="I831" s="18">
        <f t="shared" si="105"/>
        <v>65.744036992976817</v>
      </c>
      <c r="J831" s="10">
        <f t="shared" si="107"/>
        <v>24.174082402317577</v>
      </c>
      <c r="K831" s="10">
        <v>25.968644269920777</v>
      </c>
      <c r="L831" s="10">
        <v>23.746967411133546</v>
      </c>
      <c r="M831" s="147">
        <f t="shared" si="103"/>
        <v>23.746967411133546</v>
      </c>
      <c r="N831" s="10">
        <f t="shared" si="108"/>
        <v>139.63373107634871</v>
      </c>
      <c r="O831" s="11">
        <f>N831/F831</f>
        <v>3.8056774588889543E-2</v>
      </c>
    </row>
    <row r="832" spans="1:15">
      <c r="A832" s="9">
        <f t="shared" si="106"/>
        <v>57</v>
      </c>
      <c r="B832" s="8" t="s">
        <v>880</v>
      </c>
      <c r="C832" s="8"/>
      <c r="D832" s="8"/>
      <c r="E832" s="8"/>
      <c r="F832" s="8">
        <f t="shared" si="109"/>
        <v>0</v>
      </c>
      <c r="G832" s="8"/>
      <c r="H832" s="11">
        <v>0</v>
      </c>
      <c r="I832" s="18">
        <f t="shared" si="105"/>
        <v>0</v>
      </c>
      <c r="J832" s="10">
        <f t="shared" si="107"/>
        <v>0</v>
      </c>
      <c r="K832" s="10">
        <v>0</v>
      </c>
      <c r="L832" s="10">
        <v>0</v>
      </c>
      <c r="M832" s="147">
        <f t="shared" si="103"/>
        <v>0</v>
      </c>
      <c r="N832" s="10">
        <f t="shared" si="108"/>
        <v>0</v>
      </c>
      <c r="O832" s="11"/>
    </row>
    <row r="833" spans="1:15">
      <c r="A833" s="9">
        <f t="shared" si="106"/>
        <v>58</v>
      </c>
      <c r="B833" s="8" t="s">
        <v>881</v>
      </c>
      <c r="C833" s="8"/>
      <c r="D833" s="8"/>
      <c r="E833" s="8"/>
      <c r="F833" s="8">
        <f t="shared" si="109"/>
        <v>0</v>
      </c>
      <c r="G833" s="8"/>
      <c r="H833" s="11">
        <v>0</v>
      </c>
      <c r="I833" s="18">
        <f t="shared" si="105"/>
        <v>0</v>
      </c>
      <c r="J833" s="10">
        <f t="shared" si="107"/>
        <v>0</v>
      </c>
      <c r="K833" s="10">
        <v>0</v>
      </c>
      <c r="L833" s="10">
        <v>0</v>
      </c>
      <c r="M833" s="147">
        <f t="shared" si="103"/>
        <v>0</v>
      </c>
      <c r="N833" s="10">
        <f t="shared" si="108"/>
        <v>0</v>
      </c>
      <c r="O833" s="11"/>
    </row>
    <row r="834" spans="1:15">
      <c r="A834" s="9">
        <f t="shared" si="106"/>
        <v>59</v>
      </c>
      <c r="B834" s="8" t="s">
        <v>882</v>
      </c>
      <c r="C834" s="8"/>
      <c r="D834" s="8"/>
      <c r="E834" s="8"/>
      <c r="F834" s="8">
        <f t="shared" si="109"/>
        <v>0</v>
      </c>
      <c r="G834" s="8"/>
      <c r="H834" s="11">
        <v>0</v>
      </c>
      <c r="I834" s="18">
        <f t="shared" si="105"/>
        <v>0</v>
      </c>
      <c r="J834" s="10">
        <f t="shared" si="107"/>
        <v>0</v>
      </c>
      <c r="K834" s="10">
        <v>0</v>
      </c>
      <c r="L834" s="10">
        <v>0</v>
      </c>
      <c r="M834" s="147">
        <f t="shared" si="103"/>
        <v>0</v>
      </c>
      <c r="N834" s="10">
        <f t="shared" si="108"/>
        <v>0</v>
      </c>
      <c r="O834" s="11"/>
    </row>
    <row r="835" spans="1:15">
      <c r="A835" s="9">
        <f t="shared" si="106"/>
        <v>60</v>
      </c>
      <c r="B835" s="8" t="s">
        <v>883</v>
      </c>
      <c r="C835" s="8"/>
      <c r="D835" s="8"/>
      <c r="E835" s="8"/>
      <c r="F835" s="8">
        <f t="shared" si="109"/>
        <v>0</v>
      </c>
      <c r="G835" s="8"/>
      <c r="H835" s="11">
        <v>0</v>
      </c>
      <c r="I835" s="18">
        <f t="shared" si="105"/>
        <v>0</v>
      </c>
      <c r="J835" s="10">
        <f t="shared" si="107"/>
        <v>0</v>
      </c>
      <c r="K835" s="10">
        <v>0</v>
      </c>
      <c r="L835" s="10">
        <v>0</v>
      </c>
      <c r="M835" s="147">
        <f t="shared" si="103"/>
        <v>0</v>
      </c>
      <c r="N835" s="10">
        <f t="shared" si="108"/>
        <v>0</v>
      </c>
      <c r="O835" s="11"/>
    </row>
    <row r="836" spans="1:15">
      <c r="A836" s="9">
        <f t="shared" si="106"/>
        <v>61</v>
      </c>
      <c r="B836" s="8" t="s">
        <v>884</v>
      </c>
      <c r="C836" s="8"/>
      <c r="D836" s="8"/>
      <c r="E836" s="8"/>
      <c r="F836" s="8">
        <f t="shared" si="109"/>
        <v>0</v>
      </c>
      <c r="G836" s="8"/>
      <c r="H836" s="11">
        <v>0</v>
      </c>
      <c r="I836" s="18">
        <f t="shared" si="105"/>
        <v>0</v>
      </c>
      <c r="J836" s="10">
        <f t="shared" si="107"/>
        <v>0</v>
      </c>
      <c r="K836" s="10">
        <v>0</v>
      </c>
      <c r="L836" s="10">
        <v>0</v>
      </c>
      <c r="M836" s="147">
        <f t="shared" si="103"/>
        <v>0</v>
      </c>
      <c r="N836" s="10">
        <f t="shared" si="108"/>
        <v>0</v>
      </c>
      <c r="O836" s="11"/>
    </row>
    <row r="837" spans="1:15">
      <c r="A837" s="9">
        <f t="shared" si="106"/>
        <v>62</v>
      </c>
      <c r="B837" s="8" t="s">
        <v>885</v>
      </c>
      <c r="C837" s="8">
        <f>димвенканали!C837</f>
        <v>6819.2</v>
      </c>
      <c r="D837" s="8">
        <f>димвенканали!D837</f>
        <v>0</v>
      </c>
      <c r="E837" s="8">
        <f>димвенканали!E837</f>
        <v>390.5</v>
      </c>
      <c r="F837" s="8">
        <f t="shared" si="109"/>
        <v>7209.7</v>
      </c>
      <c r="G837" s="8">
        <v>115</v>
      </c>
      <c r="H837" s="11">
        <v>5.8215196381108836E-2</v>
      </c>
      <c r="I837" s="18">
        <f t="shared" si="105"/>
        <v>129.18592444128242</v>
      </c>
      <c r="J837" s="10">
        <f t="shared" si="107"/>
        <v>47.501664417059551</v>
      </c>
      <c r="K837" s="10">
        <v>51.027948235897135</v>
      </c>
      <c r="L837" s="10">
        <v>46.662390659277783</v>
      </c>
      <c r="M837" s="147">
        <f t="shared" si="103"/>
        <v>46.662390659277783</v>
      </c>
      <c r="N837" s="10">
        <f t="shared" si="108"/>
        <v>274.37792775351687</v>
      </c>
      <c r="O837" s="11">
        <f>N837/F837</f>
        <v>3.8056774588889536E-2</v>
      </c>
    </row>
    <row r="838" spans="1:15">
      <c r="A838" s="9">
        <f t="shared" si="106"/>
        <v>63</v>
      </c>
      <c r="B838" s="8" t="s">
        <v>886</v>
      </c>
      <c r="C838" s="8">
        <f>димвенканали!C838</f>
        <v>6078.6</v>
      </c>
      <c r="D838" s="8">
        <f>димвенканали!D838</f>
        <v>0</v>
      </c>
      <c r="E838" s="8">
        <f>димвенканали!E838</f>
        <v>0</v>
      </c>
      <c r="F838" s="8">
        <f t="shared" si="109"/>
        <v>6078.6</v>
      </c>
      <c r="G838" s="8">
        <v>162</v>
      </c>
      <c r="H838" s="11">
        <v>4.908205510939543E-2</v>
      </c>
      <c r="I838" s="18">
        <f t="shared" si="105"/>
        <v>108.91847931381049</v>
      </c>
      <c r="J838" s="10">
        <f t="shared" si="107"/>
        <v>40.049324843688119</v>
      </c>
      <c r="K838" s="10">
        <v>43.022384585589471</v>
      </c>
      <c r="L838" s="10">
        <v>39.341721272935906</v>
      </c>
      <c r="M838" s="147">
        <f t="shared" si="103"/>
        <v>39.341721272935906</v>
      </c>
      <c r="N838" s="10">
        <f t="shared" si="108"/>
        <v>231.33191001602398</v>
      </c>
      <c r="O838" s="11">
        <f>N838/F838</f>
        <v>3.8056774588889543E-2</v>
      </c>
    </row>
    <row r="839" spans="1:15">
      <c r="A839" s="9">
        <f t="shared" si="106"/>
        <v>64</v>
      </c>
      <c r="B839" s="8" t="s">
        <v>887</v>
      </c>
      <c r="C839" s="8"/>
      <c r="D839" s="8"/>
      <c r="E839" s="8"/>
      <c r="F839" s="8">
        <f t="shared" si="109"/>
        <v>0</v>
      </c>
      <c r="G839" s="8"/>
      <c r="H839" s="11">
        <v>0</v>
      </c>
      <c r="I839" s="18">
        <f t="shared" si="105"/>
        <v>0</v>
      </c>
      <c r="J839" s="10">
        <f t="shared" si="107"/>
        <v>0</v>
      </c>
      <c r="K839" s="10">
        <v>0</v>
      </c>
      <c r="L839" s="10">
        <v>0</v>
      </c>
      <c r="M839" s="147">
        <f t="shared" si="103"/>
        <v>0</v>
      </c>
      <c r="N839" s="10">
        <f t="shared" si="108"/>
        <v>0</v>
      </c>
      <c r="O839" s="11"/>
    </row>
    <row r="840" spans="1:15">
      <c r="A840" s="9">
        <f t="shared" si="106"/>
        <v>65</v>
      </c>
      <c r="B840" s="14" t="s">
        <v>888</v>
      </c>
      <c r="C840" s="8"/>
      <c r="D840" s="8"/>
      <c r="E840" s="8"/>
      <c r="F840" s="8">
        <f t="shared" si="109"/>
        <v>0</v>
      </c>
      <c r="G840" s="8"/>
      <c r="H840" s="11">
        <v>0</v>
      </c>
      <c r="I840" s="18">
        <f t="shared" ref="I840:I902" si="110">H840*$P$2</f>
        <v>0</v>
      </c>
      <c r="J840" s="10">
        <f t="shared" si="107"/>
        <v>0</v>
      </c>
      <c r="K840" s="10">
        <v>0</v>
      </c>
      <c r="L840" s="10">
        <v>0</v>
      </c>
      <c r="M840" s="147">
        <f t="shared" ref="M840:M903" si="111">L840*$M$2</f>
        <v>0</v>
      </c>
      <c r="N840" s="10">
        <f t="shared" si="108"/>
        <v>0</v>
      </c>
      <c r="O840" s="11"/>
    </row>
    <row r="841" spans="1:15">
      <c r="A841" s="9">
        <f t="shared" si="106"/>
        <v>66</v>
      </c>
      <c r="B841" s="14" t="s">
        <v>889</v>
      </c>
      <c r="C841" s="8"/>
      <c r="D841" s="8"/>
      <c r="E841" s="8"/>
      <c r="F841" s="8">
        <f t="shared" si="109"/>
        <v>0</v>
      </c>
      <c r="G841" s="8"/>
      <c r="H841" s="11">
        <v>0</v>
      </c>
      <c r="I841" s="18">
        <f t="shared" si="110"/>
        <v>0</v>
      </c>
      <c r="J841" s="10">
        <f t="shared" si="107"/>
        <v>0</v>
      </c>
      <c r="K841" s="10">
        <v>0</v>
      </c>
      <c r="L841" s="10">
        <v>0</v>
      </c>
      <c r="M841" s="147">
        <f t="shared" si="111"/>
        <v>0</v>
      </c>
      <c r="N841" s="10">
        <f t="shared" si="108"/>
        <v>0</v>
      </c>
      <c r="O841" s="11"/>
    </row>
    <row r="842" spans="1:15">
      <c r="A842" s="9">
        <f t="shared" ref="A842:A905" si="112">1+A841</f>
        <v>67</v>
      </c>
      <c r="B842" s="14" t="s">
        <v>890</v>
      </c>
      <c r="C842" s="8"/>
      <c r="D842" s="8"/>
      <c r="E842" s="8"/>
      <c r="F842" s="8">
        <f t="shared" si="109"/>
        <v>0</v>
      </c>
      <c r="G842" s="8"/>
      <c r="H842" s="11">
        <v>0</v>
      </c>
      <c r="I842" s="18">
        <f t="shared" si="110"/>
        <v>0</v>
      </c>
      <c r="J842" s="10">
        <f t="shared" si="107"/>
        <v>0</v>
      </c>
      <c r="K842" s="10">
        <v>0</v>
      </c>
      <c r="L842" s="10">
        <v>0</v>
      </c>
      <c r="M842" s="147">
        <f t="shared" si="111"/>
        <v>0</v>
      </c>
      <c r="N842" s="10">
        <f t="shared" si="108"/>
        <v>0</v>
      </c>
      <c r="O842" s="11"/>
    </row>
    <row r="843" spans="1:15">
      <c r="A843" s="9">
        <f t="shared" si="112"/>
        <v>68</v>
      </c>
      <c r="B843" s="14" t="s">
        <v>891</v>
      </c>
      <c r="C843" s="8"/>
      <c r="D843" s="8"/>
      <c r="E843" s="8"/>
      <c r="F843" s="8">
        <f t="shared" si="109"/>
        <v>0</v>
      </c>
      <c r="G843" s="8"/>
      <c r="H843" s="11">
        <v>0</v>
      </c>
      <c r="I843" s="18">
        <f t="shared" si="110"/>
        <v>0</v>
      </c>
      <c r="J843" s="10">
        <f t="shared" si="107"/>
        <v>0</v>
      </c>
      <c r="K843" s="10">
        <v>0</v>
      </c>
      <c r="L843" s="10">
        <v>0</v>
      </c>
      <c r="M843" s="147">
        <f t="shared" si="111"/>
        <v>0</v>
      </c>
      <c r="N843" s="10">
        <f t="shared" si="108"/>
        <v>0</v>
      </c>
      <c r="O843" s="11"/>
    </row>
    <row r="844" spans="1:15">
      <c r="A844" s="9">
        <f t="shared" si="112"/>
        <v>69</v>
      </c>
      <c r="B844" s="14" t="s">
        <v>892</v>
      </c>
      <c r="C844" s="8"/>
      <c r="D844" s="8"/>
      <c r="E844" s="8"/>
      <c r="F844" s="8">
        <f t="shared" si="109"/>
        <v>0</v>
      </c>
      <c r="G844" s="8"/>
      <c r="H844" s="11">
        <v>0</v>
      </c>
      <c r="I844" s="18">
        <f t="shared" si="110"/>
        <v>0</v>
      </c>
      <c r="J844" s="10">
        <f t="shared" si="107"/>
        <v>0</v>
      </c>
      <c r="K844" s="10">
        <v>0</v>
      </c>
      <c r="L844" s="10">
        <v>0</v>
      </c>
      <c r="M844" s="147">
        <f t="shared" si="111"/>
        <v>0</v>
      </c>
      <c r="N844" s="10">
        <f t="shared" si="108"/>
        <v>0</v>
      </c>
      <c r="O844" s="11"/>
    </row>
    <row r="845" spans="1:15">
      <c r="A845" s="9">
        <f t="shared" si="112"/>
        <v>70</v>
      </c>
      <c r="B845" s="14" t="s">
        <v>893</v>
      </c>
      <c r="C845" s="8"/>
      <c r="D845" s="8"/>
      <c r="E845" s="8"/>
      <c r="F845" s="8">
        <f t="shared" si="109"/>
        <v>0</v>
      </c>
      <c r="G845" s="8"/>
      <c r="H845" s="11">
        <v>0</v>
      </c>
      <c r="I845" s="18">
        <f t="shared" si="110"/>
        <v>0</v>
      </c>
      <c r="J845" s="10">
        <f t="shared" si="107"/>
        <v>0</v>
      </c>
      <c r="K845" s="10">
        <v>0</v>
      </c>
      <c r="L845" s="10">
        <v>0</v>
      </c>
      <c r="M845" s="147">
        <f t="shared" si="111"/>
        <v>0</v>
      </c>
      <c r="N845" s="10">
        <f t="shared" si="108"/>
        <v>0</v>
      </c>
      <c r="O845" s="11"/>
    </row>
    <row r="846" spans="1:15">
      <c r="A846" s="9">
        <f t="shared" si="112"/>
        <v>71</v>
      </c>
      <c r="B846" s="14" t="s">
        <v>894</v>
      </c>
      <c r="C846" s="8"/>
      <c r="D846" s="8"/>
      <c r="E846" s="8"/>
      <c r="F846" s="8">
        <f t="shared" si="109"/>
        <v>0</v>
      </c>
      <c r="G846" s="8"/>
      <c r="H846" s="11">
        <v>0</v>
      </c>
      <c r="I846" s="18">
        <f t="shared" si="110"/>
        <v>0</v>
      </c>
      <c r="J846" s="10">
        <f t="shared" si="107"/>
        <v>0</v>
      </c>
      <c r="K846" s="10">
        <v>0</v>
      </c>
      <c r="L846" s="10">
        <v>0</v>
      </c>
      <c r="M846" s="147">
        <f t="shared" si="111"/>
        <v>0</v>
      </c>
      <c r="N846" s="10">
        <f t="shared" si="108"/>
        <v>0</v>
      </c>
      <c r="O846" s="11"/>
    </row>
    <row r="847" spans="1:15">
      <c r="A847" s="9">
        <f t="shared" si="112"/>
        <v>72</v>
      </c>
      <c r="B847" s="14" t="s">
        <v>895</v>
      </c>
      <c r="C847" s="8"/>
      <c r="D847" s="8"/>
      <c r="E847" s="8"/>
      <c r="F847" s="8">
        <f t="shared" si="109"/>
        <v>0</v>
      </c>
      <c r="G847" s="8"/>
      <c r="H847" s="11">
        <v>0</v>
      </c>
      <c r="I847" s="18">
        <f t="shared" si="110"/>
        <v>0</v>
      </c>
      <c r="J847" s="10">
        <f t="shared" si="107"/>
        <v>0</v>
      </c>
      <c r="K847" s="10">
        <v>0</v>
      </c>
      <c r="L847" s="10">
        <v>0</v>
      </c>
      <c r="M847" s="147">
        <f t="shared" si="111"/>
        <v>0</v>
      </c>
      <c r="N847" s="10">
        <f t="shared" si="108"/>
        <v>0</v>
      </c>
      <c r="O847" s="11"/>
    </row>
    <row r="848" spans="1:15">
      <c r="A848" s="9">
        <f t="shared" si="112"/>
        <v>73</v>
      </c>
      <c r="B848" s="14" t="s">
        <v>896</v>
      </c>
      <c r="C848" s="8"/>
      <c r="D848" s="8"/>
      <c r="E848" s="8"/>
      <c r="F848" s="8">
        <f t="shared" si="109"/>
        <v>0</v>
      </c>
      <c r="G848" s="8"/>
      <c r="H848" s="11">
        <v>0</v>
      </c>
      <c r="I848" s="18">
        <f t="shared" si="110"/>
        <v>0</v>
      </c>
      <c r="J848" s="10">
        <f t="shared" si="107"/>
        <v>0</v>
      </c>
      <c r="K848" s="10">
        <v>0</v>
      </c>
      <c r="L848" s="10">
        <v>0</v>
      </c>
      <c r="M848" s="147">
        <f t="shared" si="111"/>
        <v>0</v>
      </c>
      <c r="N848" s="10">
        <f t="shared" si="108"/>
        <v>0</v>
      </c>
      <c r="O848" s="11"/>
    </row>
    <row r="849" spans="1:15">
      <c r="A849" s="9">
        <f t="shared" si="112"/>
        <v>74</v>
      </c>
      <c r="B849" s="8" t="s">
        <v>897</v>
      </c>
      <c r="C849" s="8"/>
      <c r="D849" s="8"/>
      <c r="E849" s="8"/>
      <c r="F849" s="8">
        <f t="shared" si="109"/>
        <v>0</v>
      </c>
      <c r="G849" s="8"/>
      <c r="H849" s="11">
        <v>0</v>
      </c>
      <c r="I849" s="18">
        <f t="shared" si="110"/>
        <v>0</v>
      </c>
      <c r="J849" s="10">
        <f t="shared" si="107"/>
        <v>0</v>
      </c>
      <c r="K849" s="10">
        <v>0</v>
      </c>
      <c r="L849" s="10">
        <v>0</v>
      </c>
      <c r="M849" s="147">
        <f t="shared" si="111"/>
        <v>0</v>
      </c>
      <c r="N849" s="10">
        <f t="shared" si="108"/>
        <v>0</v>
      </c>
      <c r="O849" s="11"/>
    </row>
    <row r="850" spans="1:15">
      <c r="A850" s="9">
        <f t="shared" si="112"/>
        <v>75</v>
      </c>
      <c r="B850" s="8" t="s">
        <v>898</v>
      </c>
      <c r="C850" s="8"/>
      <c r="D850" s="8"/>
      <c r="E850" s="8"/>
      <c r="F850" s="8">
        <f t="shared" si="109"/>
        <v>0</v>
      </c>
      <c r="G850" s="8"/>
      <c r="H850" s="11">
        <v>0</v>
      </c>
      <c r="I850" s="18">
        <f t="shared" si="110"/>
        <v>0</v>
      </c>
      <c r="J850" s="10">
        <f t="shared" si="107"/>
        <v>0</v>
      </c>
      <c r="K850" s="10">
        <v>0</v>
      </c>
      <c r="L850" s="10">
        <v>0</v>
      </c>
      <c r="M850" s="147">
        <f t="shared" si="111"/>
        <v>0</v>
      </c>
      <c r="N850" s="10">
        <f t="shared" si="108"/>
        <v>0</v>
      </c>
      <c r="O850" s="11"/>
    </row>
    <row r="851" spans="1:15">
      <c r="A851" s="9">
        <f t="shared" si="112"/>
        <v>76</v>
      </c>
      <c r="B851" s="8" t="s">
        <v>899</v>
      </c>
      <c r="C851" s="8"/>
      <c r="D851" s="8"/>
      <c r="E851" s="8"/>
      <c r="F851" s="8">
        <f t="shared" si="109"/>
        <v>0</v>
      </c>
      <c r="G851" s="8"/>
      <c r="H851" s="11">
        <v>0</v>
      </c>
      <c r="I851" s="18">
        <f t="shared" si="110"/>
        <v>0</v>
      </c>
      <c r="J851" s="10">
        <f t="shared" si="107"/>
        <v>0</v>
      </c>
      <c r="K851" s="10">
        <v>0</v>
      </c>
      <c r="L851" s="10">
        <v>0</v>
      </c>
      <c r="M851" s="147">
        <f t="shared" si="111"/>
        <v>0</v>
      </c>
      <c r="N851" s="10">
        <f t="shared" si="108"/>
        <v>0</v>
      </c>
      <c r="O851" s="11"/>
    </row>
    <row r="852" spans="1:15">
      <c r="A852" s="9">
        <f t="shared" si="112"/>
        <v>77</v>
      </c>
      <c r="B852" s="8" t="s">
        <v>900</v>
      </c>
      <c r="C852" s="8"/>
      <c r="D852" s="8"/>
      <c r="E852" s="8"/>
      <c r="F852" s="8">
        <f t="shared" si="109"/>
        <v>0</v>
      </c>
      <c r="G852" s="8"/>
      <c r="H852" s="11">
        <v>0</v>
      </c>
      <c r="I852" s="18">
        <f t="shared" si="110"/>
        <v>0</v>
      </c>
      <c r="J852" s="10">
        <f t="shared" si="107"/>
        <v>0</v>
      </c>
      <c r="K852" s="10">
        <v>0</v>
      </c>
      <c r="L852" s="10">
        <v>0</v>
      </c>
      <c r="M852" s="147">
        <f t="shared" si="111"/>
        <v>0</v>
      </c>
      <c r="N852" s="10">
        <f t="shared" si="108"/>
        <v>0</v>
      </c>
      <c r="O852" s="11"/>
    </row>
    <row r="853" spans="1:15">
      <c r="A853" s="9">
        <f t="shared" si="112"/>
        <v>78</v>
      </c>
      <c r="B853" s="8" t="s">
        <v>901</v>
      </c>
      <c r="C853" s="8"/>
      <c r="D853" s="8"/>
      <c r="E853" s="8"/>
      <c r="F853" s="8">
        <f t="shared" si="109"/>
        <v>0</v>
      </c>
      <c r="G853" s="8"/>
      <c r="H853" s="11">
        <v>0</v>
      </c>
      <c r="I853" s="18">
        <f t="shared" si="110"/>
        <v>0</v>
      </c>
      <c r="J853" s="10">
        <f t="shared" si="107"/>
        <v>0</v>
      </c>
      <c r="K853" s="10">
        <v>0</v>
      </c>
      <c r="L853" s="10">
        <v>0</v>
      </c>
      <c r="M853" s="147">
        <f t="shared" si="111"/>
        <v>0</v>
      </c>
      <c r="N853" s="10">
        <f t="shared" si="108"/>
        <v>0</v>
      </c>
      <c r="O853" s="11"/>
    </row>
    <row r="854" spans="1:15">
      <c r="A854" s="9">
        <f t="shared" si="112"/>
        <v>79</v>
      </c>
      <c r="B854" s="8" t="s">
        <v>902</v>
      </c>
      <c r="C854" s="8"/>
      <c r="D854" s="8"/>
      <c r="E854" s="8"/>
      <c r="F854" s="8">
        <f t="shared" si="109"/>
        <v>0</v>
      </c>
      <c r="G854" s="8"/>
      <c r="H854" s="11">
        <v>0</v>
      </c>
      <c r="I854" s="18">
        <f t="shared" si="110"/>
        <v>0</v>
      </c>
      <c r="J854" s="10">
        <f t="shared" si="107"/>
        <v>0</v>
      </c>
      <c r="K854" s="10">
        <v>0</v>
      </c>
      <c r="L854" s="10">
        <v>0</v>
      </c>
      <c r="M854" s="147">
        <f t="shared" si="111"/>
        <v>0</v>
      </c>
      <c r="N854" s="10">
        <f t="shared" si="108"/>
        <v>0</v>
      </c>
      <c r="O854" s="11"/>
    </row>
    <row r="855" spans="1:15">
      <c r="A855" s="9">
        <f t="shared" si="112"/>
        <v>80</v>
      </c>
      <c r="B855" s="8" t="s">
        <v>903</v>
      </c>
      <c r="C855" s="8"/>
      <c r="D855" s="8"/>
      <c r="E855" s="8"/>
      <c r="F855" s="8">
        <f t="shared" si="109"/>
        <v>0</v>
      </c>
      <c r="G855" s="8"/>
      <c r="H855" s="11">
        <v>0</v>
      </c>
      <c r="I855" s="18">
        <f t="shared" si="110"/>
        <v>0</v>
      </c>
      <c r="J855" s="10">
        <f t="shared" si="107"/>
        <v>0</v>
      </c>
      <c r="K855" s="10">
        <v>0</v>
      </c>
      <c r="L855" s="10">
        <v>0</v>
      </c>
      <c r="M855" s="147">
        <f t="shared" si="111"/>
        <v>0</v>
      </c>
      <c r="N855" s="10">
        <f t="shared" si="108"/>
        <v>0</v>
      </c>
      <c r="O855" s="11"/>
    </row>
    <row r="856" spans="1:15">
      <c r="A856" s="9">
        <f t="shared" si="112"/>
        <v>81</v>
      </c>
      <c r="B856" s="8" t="s">
        <v>904</v>
      </c>
      <c r="C856" s="8"/>
      <c r="D856" s="8"/>
      <c r="E856" s="8"/>
      <c r="F856" s="8">
        <f t="shared" si="109"/>
        <v>0</v>
      </c>
      <c r="G856" s="8"/>
      <c r="H856" s="11">
        <v>0</v>
      </c>
      <c r="I856" s="18">
        <f t="shared" si="110"/>
        <v>0</v>
      </c>
      <c r="J856" s="10">
        <f t="shared" si="107"/>
        <v>0</v>
      </c>
      <c r="K856" s="10">
        <v>0</v>
      </c>
      <c r="L856" s="10">
        <v>0</v>
      </c>
      <c r="M856" s="147">
        <f t="shared" si="111"/>
        <v>0</v>
      </c>
      <c r="N856" s="10">
        <f t="shared" si="108"/>
        <v>0</v>
      </c>
      <c r="O856" s="11"/>
    </row>
    <row r="857" spans="1:15">
      <c r="A857" s="9">
        <f t="shared" si="112"/>
        <v>82</v>
      </c>
      <c r="B857" s="8" t="s">
        <v>905</v>
      </c>
      <c r="C857" s="8"/>
      <c r="D857" s="8"/>
      <c r="E857" s="8"/>
      <c r="F857" s="8">
        <f t="shared" si="109"/>
        <v>0</v>
      </c>
      <c r="G857" s="8"/>
      <c r="H857" s="11">
        <v>0</v>
      </c>
      <c r="I857" s="18">
        <f t="shared" si="110"/>
        <v>0</v>
      </c>
      <c r="J857" s="10">
        <f t="shared" si="107"/>
        <v>0</v>
      </c>
      <c r="K857" s="10">
        <v>0</v>
      </c>
      <c r="L857" s="10">
        <v>0</v>
      </c>
      <c r="M857" s="147">
        <f t="shared" si="111"/>
        <v>0</v>
      </c>
      <c r="N857" s="10">
        <f t="shared" si="108"/>
        <v>0</v>
      </c>
      <c r="O857" s="11"/>
    </row>
    <row r="858" spans="1:15">
      <c r="A858" s="9">
        <f t="shared" si="112"/>
        <v>83</v>
      </c>
      <c r="B858" s="8" t="s">
        <v>906</v>
      </c>
      <c r="C858" s="8"/>
      <c r="D858" s="8"/>
      <c r="E858" s="8"/>
      <c r="F858" s="8">
        <f t="shared" si="109"/>
        <v>0</v>
      </c>
      <c r="G858" s="8"/>
      <c r="H858" s="11">
        <v>0</v>
      </c>
      <c r="I858" s="18">
        <f t="shared" si="110"/>
        <v>0</v>
      </c>
      <c r="J858" s="10">
        <f t="shared" si="107"/>
        <v>0</v>
      </c>
      <c r="K858" s="10">
        <v>0</v>
      </c>
      <c r="L858" s="10">
        <v>0</v>
      </c>
      <c r="M858" s="147">
        <f t="shared" si="111"/>
        <v>0</v>
      </c>
      <c r="N858" s="10">
        <f t="shared" si="108"/>
        <v>0</v>
      </c>
      <c r="O858" s="11"/>
    </row>
    <row r="859" spans="1:15">
      <c r="A859" s="9">
        <f t="shared" si="112"/>
        <v>84</v>
      </c>
      <c r="B859" s="8" t="s">
        <v>907</v>
      </c>
      <c r="C859" s="8"/>
      <c r="D859" s="8"/>
      <c r="E859" s="8"/>
      <c r="F859" s="8">
        <f t="shared" si="109"/>
        <v>0</v>
      </c>
      <c r="G859" s="8"/>
      <c r="H859" s="11">
        <v>0</v>
      </c>
      <c r="I859" s="18">
        <f t="shared" si="110"/>
        <v>0</v>
      </c>
      <c r="J859" s="10">
        <f t="shared" si="107"/>
        <v>0</v>
      </c>
      <c r="K859" s="10">
        <v>0</v>
      </c>
      <c r="L859" s="10">
        <v>0</v>
      </c>
      <c r="M859" s="147">
        <f t="shared" si="111"/>
        <v>0</v>
      </c>
      <c r="N859" s="10">
        <f t="shared" si="108"/>
        <v>0</v>
      </c>
      <c r="O859" s="11"/>
    </row>
    <row r="860" spans="1:15">
      <c r="A860" s="9">
        <f t="shared" si="112"/>
        <v>85</v>
      </c>
      <c r="B860" s="8" t="s">
        <v>908</v>
      </c>
      <c r="C860" s="8"/>
      <c r="D860" s="8"/>
      <c r="E860" s="8"/>
      <c r="F860" s="8">
        <f t="shared" si="109"/>
        <v>0</v>
      </c>
      <c r="G860" s="8"/>
      <c r="H860" s="11">
        <v>0</v>
      </c>
      <c r="I860" s="18">
        <f t="shared" si="110"/>
        <v>0</v>
      </c>
      <c r="J860" s="10">
        <f t="shared" si="107"/>
        <v>0</v>
      </c>
      <c r="K860" s="10">
        <v>0</v>
      </c>
      <c r="L860" s="10">
        <v>0</v>
      </c>
      <c r="M860" s="147">
        <f t="shared" si="111"/>
        <v>0</v>
      </c>
      <c r="N860" s="10">
        <f t="shared" si="108"/>
        <v>0</v>
      </c>
      <c r="O860" s="11"/>
    </row>
    <row r="861" spans="1:15">
      <c r="A861" s="9">
        <f t="shared" si="112"/>
        <v>86</v>
      </c>
      <c r="B861" s="8" t="s">
        <v>909</v>
      </c>
      <c r="C861" s="8"/>
      <c r="D861" s="8"/>
      <c r="E861" s="8"/>
      <c r="F861" s="8">
        <f t="shared" si="109"/>
        <v>0</v>
      </c>
      <c r="G861" s="8"/>
      <c r="H861" s="11">
        <v>0</v>
      </c>
      <c r="I861" s="18">
        <f t="shared" si="110"/>
        <v>0</v>
      </c>
      <c r="J861" s="10">
        <f t="shared" si="107"/>
        <v>0</v>
      </c>
      <c r="K861" s="10">
        <v>0</v>
      </c>
      <c r="L861" s="10">
        <v>0</v>
      </c>
      <c r="M861" s="147">
        <f t="shared" si="111"/>
        <v>0</v>
      </c>
      <c r="N861" s="10">
        <f t="shared" si="108"/>
        <v>0</v>
      </c>
      <c r="O861" s="11"/>
    </row>
    <row r="862" spans="1:15">
      <c r="A862" s="9">
        <f t="shared" si="112"/>
        <v>87</v>
      </c>
      <c r="B862" s="8" t="s">
        <v>910</v>
      </c>
      <c r="C862" s="8"/>
      <c r="D862" s="8"/>
      <c r="E862" s="8"/>
      <c r="F862" s="8">
        <f t="shared" si="109"/>
        <v>0</v>
      </c>
      <c r="G862" s="8"/>
      <c r="H862" s="11">
        <v>0</v>
      </c>
      <c r="I862" s="18">
        <f t="shared" si="110"/>
        <v>0</v>
      </c>
      <c r="J862" s="10">
        <f t="shared" si="107"/>
        <v>0</v>
      </c>
      <c r="K862" s="10">
        <v>0</v>
      </c>
      <c r="L862" s="10">
        <v>0</v>
      </c>
      <c r="M862" s="147">
        <f t="shared" si="111"/>
        <v>0</v>
      </c>
      <c r="N862" s="10">
        <f t="shared" si="108"/>
        <v>0</v>
      </c>
      <c r="O862" s="11"/>
    </row>
    <row r="863" spans="1:15">
      <c r="A863" s="9">
        <f t="shared" si="112"/>
        <v>88</v>
      </c>
      <c r="B863" s="8" t="s">
        <v>911</v>
      </c>
      <c r="C863" s="8"/>
      <c r="D863" s="8"/>
      <c r="E863" s="8"/>
      <c r="F863" s="8">
        <f t="shared" si="109"/>
        <v>0</v>
      </c>
      <c r="G863" s="8"/>
      <c r="H863" s="11">
        <v>0</v>
      </c>
      <c r="I863" s="18">
        <f t="shared" si="110"/>
        <v>0</v>
      </c>
      <c r="J863" s="10">
        <f t="shared" si="107"/>
        <v>0</v>
      </c>
      <c r="K863" s="10">
        <v>0</v>
      </c>
      <c r="L863" s="10">
        <v>0</v>
      </c>
      <c r="M863" s="147">
        <f t="shared" si="111"/>
        <v>0</v>
      </c>
      <c r="N863" s="10">
        <f t="shared" si="108"/>
        <v>0</v>
      </c>
      <c r="O863" s="11"/>
    </row>
    <row r="864" spans="1:15">
      <c r="A864" s="9">
        <f t="shared" si="112"/>
        <v>89</v>
      </c>
      <c r="B864" s="8" t="s">
        <v>912</v>
      </c>
      <c r="C864" s="8">
        <f>димвенканали!C864</f>
        <v>6638.08</v>
      </c>
      <c r="D864" s="8">
        <f>димвенканали!D864</f>
        <v>0</v>
      </c>
      <c r="E864" s="8">
        <f>димвенканали!E864</f>
        <v>0</v>
      </c>
      <c r="F864" s="8">
        <f t="shared" si="109"/>
        <v>6638.08</v>
      </c>
      <c r="G864" s="8">
        <v>120</v>
      </c>
      <c r="H864" s="11">
        <v>5.3599613131407819E-2</v>
      </c>
      <c r="I864" s="18">
        <f t="shared" si="110"/>
        <v>118.94343749603841</v>
      </c>
      <c r="J864" s="10">
        <f t="shared" si="107"/>
        <v>43.735501967293331</v>
      </c>
      <c r="K864" s="10">
        <v>46.982204894204209</v>
      </c>
      <c r="L864" s="10">
        <v>42.962769905479938</v>
      </c>
      <c r="M864" s="147">
        <f t="shared" si="111"/>
        <v>42.962769905479938</v>
      </c>
      <c r="N864" s="10">
        <f t="shared" si="108"/>
        <v>252.62391426301591</v>
      </c>
      <c r="O864" s="11">
        <f>N864/F864</f>
        <v>3.8056774588889543E-2</v>
      </c>
    </row>
    <row r="865" spans="1:15">
      <c r="A865" s="9">
        <f t="shared" si="112"/>
        <v>90</v>
      </c>
      <c r="B865" s="8" t="s">
        <v>913</v>
      </c>
      <c r="C865" s="8"/>
      <c r="D865" s="8"/>
      <c r="E865" s="8"/>
      <c r="F865" s="8">
        <f t="shared" si="109"/>
        <v>0</v>
      </c>
      <c r="G865" s="8"/>
      <c r="H865" s="11">
        <v>0</v>
      </c>
      <c r="I865" s="18">
        <f t="shared" si="110"/>
        <v>0</v>
      </c>
      <c r="J865" s="10">
        <f t="shared" si="107"/>
        <v>0</v>
      </c>
      <c r="K865" s="10">
        <v>0</v>
      </c>
      <c r="L865" s="10">
        <v>0</v>
      </c>
      <c r="M865" s="147">
        <f t="shared" si="111"/>
        <v>0</v>
      </c>
      <c r="N865" s="10">
        <f t="shared" si="108"/>
        <v>0</v>
      </c>
      <c r="O865" s="11"/>
    </row>
    <row r="866" spans="1:15">
      <c r="A866" s="9">
        <f t="shared" si="112"/>
        <v>91</v>
      </c>
      <c r="B866" s="8" t="s">
        <v>914</v>
      </c>
      <c r="C866" s="8">
        <f>димвенканали!C866</f>
        <v>4236.49</v>
      </c>
      <c r="D866" s="8">
        <f>димвенканали!D866</f>
        <v>0</v>
      </c>
      <c r="E866" s="8">
        <f>димвенканали!E866</f>
        <v>0</v>
      </c>
      <c r="F866" s="8">
        <f t="shared" si="109"/>
        <v>4236.49</v>
      </c>
      <c r="G866" s="8">
        <v>69</v>
      </c>
      <c r="H866" s="11">
        <v>3.4207816874017472E-2</v>
      </c>
      <c r="I866" s="18">
        <f t="shared" si="110"/>
        <v>75.910908503300917</v>
      </c>
      <c r="J866" s="10">
        <f t="shared" si="107"/>
        <v>27.912441056663749</v>
      </c>
      <c r="K866" s="10">
        <v>29.984519802751272</v>
      </c>
      <c r="L866" s="10">
        <v>27.419275615368704</v>
      </c>
      <c r="M866" s="147">
        <f t="shared" si="111"/>
        <v>27.419275615368704</v>
      </c>
      <c r="N866" s="10">
        <f t="shared" si="108"/>
        <v>161.22714497808465</v>
      </c>
      <c r="O866" s="11">
        <f>N866/F866</f>
        <v>3.8056774588889543E-2</v>
      </c>
    </row>
    <row r="867" spans="1:15">
      <c r="A867" s="9">
        <f t="shared" si="112"/>
        <v>92</v>
      </c>
      <c r="B867" s="8" t="s">
        <v>915</v>
      </c>
      <c r="C867" s="8">
        <f>димвенканали!C867</f>
        <v>5395.1</v>
      </c>
      <c r="D867" s="8">
        <f>димвенканали!D867</f>
        <v>0</v>
      </c>
      <c r="E867" s="8">
        <f>димвенканали!E867</f>
        <v>0</v>
      </c>
      <c r="F867" s="8">
        <f t="shared" si="109"/>
        <v>5395.1</v>
      </c>
      <c r="G867" s="8">
        <v>108</v>
      </c>
      <c r="H867" s="11">
        <v>4.3563089448343251E-2</v>
      </c>
      <c r="I867" s="18">
        <f t="shared" si="110"/>
        <v>96.67128742571299</v>
      </c>
      <c r="J867" s="10">
        <f t="shared" si="107"/>
        <v>35.546032386434668</v>
      </c>
      <c r="K867" s="10">
        <v>38.184790425050792</v>
      </c>
      <c r="L867" s="10">
        <v>34.917994347319528</v>
      </c>
      <c r="M867" s="147">
        <f t="shared" si="111"/>
        <v>34.917994347319528</v>
      </c>
      <c r="N867" s="10">
        <f t="shared" si="108"/>
        <v>205.32010458451796</v>
      </c>
      <c r="O867" s="11">
        <f>N867/F867</f>
        <v>3.8056774588889536E-2</v>
      </c>
    </row>
    <row r="868" spans="1:15">
      <c r="A868" s="9">
        <f t="shared" si="112"/>
        <v>93</v>
      </c>
      <c r="B868" s="8" t="s">
        <v>916</v>
      </c>
      <c r="C868" s="8">
        <f>димвенканали!C868</f>
        <v>4042.93</v>
      </c>
      <c r="D868" s="8">
        <f>димвенканали!D868</f>
        <v>0</v>
      </c>
      <c r="E868" s="8">
        <f>димвенканали!E868</f>
        <v>0</v>
      </c>
      <c r="F868" s="8">
        <f t="shared" si="109"/>
        <v>4042.93</v>
      </c>
      <c r="G868" s="8">
        <v>72</v>
      </c>
      <c r="H868" s="11">
        <v>3.2644903935680591E-2</v>
      </c>
      <c r="I868" s="18">
        <f t="shared" si="110"/>
        <v>72.442632772708166</v>
      </c>
      <c r="J868" s="10">
        <f t="shared" si="107"/>
        <v>26.637156070524796</v>
      </c>
      <c r="K868" s="10">
        <v>28.614564095781464</v>
      </c>
      <c r="L868" s="10">
        <v>26.166522749644777</v>
      </c>
      <c r="M868" s="147">
        <f t="shared" si="111"/>
        <v>26.166522749644777</v>
      </c>
      <c r="N868" s="10">
        <f t="shared" si="108"/>
        <v>153.86087568865921</v>
      </c>
      <c r="O868" s="11">
        <f>N868/F868</f>
        <v>3.8056774588889543E-2</v>
      </c>
    </row>
    <row r="869" spans="1:15">
      <c r="A869" s="9">
        <f t="shared" si="112"/>
        <v>94</v>
      </c>
      <c r="B869" s="8" t="s">
        <v>917</v>
      </c>
      <c r="C869" s="8"/>
      <c r="D869" s="8"/>
      <c r="E869" s="8"/>
      <c r="F869" s="8">
        <f t="shared" si="109"/>
        <v>0</v>
      </c>
      <c r="G869" s="8"/>
      <c r="H869" s="11">
        <v>0</v>
      </c>
      <c r="I869" s="18">
        <f t="shared" si="110"/>
        <v>0</v>
      </c>
      <c r="J869" s="10">
        <f t="shared" si="107"/>
        <v>0</v>
      </c>
      <c r="K869" s="10">
        <v>0</v>
      </c>
      <c r="L869" s="10">
        <v>0</v>
      </c>
      <c r="M869" s="147">
        <f t="shared" si="111"/>
        <v>0</v>
      </c>
      <c r="N869" s="10">
        <f t="shared" si="108"/>
        <v>0</v>
      </c>
      <c r="O869" s="11"/>
    </row>
    <row r="870" spans="1:15">
      <c r="A870" s="9">
        <f t="shared" si="112"/>
        <v>95</v>
      </c>
      <c r="B870" s="8" t="s">
        <v>918</v>
      </c>
      <c r="C870" s="8"/>
      <c r="D870" s="8"/>
      <c r="E870" s="8"/>
      <c r="F870" s="8">
        <f t="shared" si="109"/>
        <v>0</v>
      </c>
      <c r="G870" s="8"/>
      <c r="H870" s="11">
        <v>0</v>
      </c>
      <c r="I870" s="18">
        <f t="shared" si="110"/>
        <v>0</v>
      </c>
      <c r="J870" s="10">
        <f t="shared" si="107"/>
        <v>0</v>
      </c>
      <c r="K870" s="10">
        <v>0</v>
      </c>
      <c r="L870" s="10">
        <v>0</v>
      </c>
      <c r="M870" s="147">
        <f t="shared" si="111"/>
        <v>0</v>
      </c>
      <c r="N870" s="10">
        <f t="shared" si="108"/>
        <v>0</v>
      </c>
      <c r="O870" s="11"/>
    </row>
    <row r="871" spans="1:15">
      <c r="A871" s="9">
        <f t="shared" si="112"/>
        <v>96</v>
      </c>
      <c r="B871" s="8" t="s">
        <v>919</v>
      </c>
      <c r="C871" s="8"/>
      <c r="D871" s="8"/>
      <c r="E871" s="8"/>
      <c r="F871" s="8">
        <f t="shared" si="109"/>
        <v>0</v>
      </c>
      <c r="G871" s="8"/>
      <c r="H871" s="11">
        <v>0</v>
      </c>
      <c r="I871" s="18">
        <f t="shared" si="110"/>
        <v>0</v>
      </c>
      <c r="J871" s="10">
        <f t="shared" si="107"/>
        <v>0</v>
      </c>
      <c r="K871" s="10">
        <v>0</v>
      </c>
      <c r="L871" s="10">
        <v>0</v>
      </c>
      <c r="M871" s="147">
        <f t="shared" si="111"/>
        <v>0</v>
      </c>
      <c r="N871" s="10">
        <f t="shared" si="108"/>
        <v>0</v>
      </c>
      <c r="O871" s="11"/>
    </row>
    <row r="872" spans="1:15">
      <c r="A872" s="9">
        <f t="shared" si="112"/>
        <v>97</v>
      </c>
      <c r="B872" s="8" t="s">
        <v>920</v>
      </c>
      <c r="C872" s="8"/>
      <c r="D872" s="8"/>
      <c r="E872" s="8"/>
      <c r="F872" s="8">
        <f t="shared" si="109"/>
        <v>0</v>
      </c>
      <c r="G872" s="8"/>
      <c r="H872" s="11">
        <v>0</v>
      </c>
      <c r="I872" s="18">
        <f t="shared" si="110"/>
        <v>0</v>
      </c>
      <c r="J872" s="10">
        <f t="shared" si="107"/>
        <v>0</v>
      </c>
      <c r="K872" s="10">
        <v>0</v>
      </c>
      <c r="L872" s="10">
        <v>0</v>
      </c>
      <c r="M872" s="147">
        <f t="shared" si="111"/>
        <v>0</v>
      </c>
      <c r="N872" s="10">
        <f t="shared" si="108"/>
        <v>0</v>
      </c>
      <c r="O872" s="11"/>
    </row>
    <row r="873" spans="1:15">
      <c r="A873" s="9">
        <f t="shared" si="112"/>
        <v>98</v>
      </c>
      <c r="B873" s="8" t="s">
        <v>921</v>
      </c>
      <c r="C873" s="8"/>
      <c r="D873" s="8"/>
      <c r="E873" s="8"/>
      <c r="F873" s="8">
        <f t="shared" si="109"/>
        <v>0</v>
      </c>
      <c r="G873" s="8"/>
      <c r="H873" s="11">
        <v>0</v>
      </c>
      <c r="I873" s="18">
        <f t="shared" si="110"/>
        <v>0</v>
      </c>
      <c r="J873" s="10">
        <f t="shared" si="107"/>
        <v>0</v>
      </c>
      <c r="K873" s="10">
        <v>0</v>
      </c>
      <c r="L873" s="10">
        <v>0</v>
      </c>
      <c r="M873" s="147">
        <f t="shared" si="111"/>
        <v>0</v>
      </c>
      <c r="N873" s="10">
        <f t="shared" si="108"/>
        <v>0</v>
      </c>
      <c r="O873" s="11"/>
    </row>
    <row r="874" spans="1:15">
      <c r="A874" s="9">
        <f t="shared" si="112"/>
        <v>99</v>
      </c>
      <c r="B874" s="8" t="s">
        <v>922</v>
      </c>
      <c r="C874" s="8"/>
      <c r="D874" s="8"/>
      <c r="E874" s="8"/>
      <c r="F874" s="8">
        <f t="shared" si="109"/>
        <v>0</v>
      </c>
      <c r="G874" s="8"/>
      <c r="H874" s="11">
        <v>0</v>
      </c>
      <c r="I874" s="18">
        <f t="shared" si="110"/>
        <v>0</v>
      </c>
      <c r="J874" s="10">
        <f t="shared" si="107"/>
        <v>0</v>
      </c>
      <c r="K874" s="10">
        <v>0</v>
      </c>
      <c r="L874" s="10">
        <v>0</v>
      </c>
      <c r="M874" s="147">
        <f t="shared" si="111"/>
        <v>0</v>
      </c>
      <c r="N874" s="10">
        <f t="shared" si="108"/>
        <v>0</v>
      </c>
      <c r="O874" s="11"/>
    </row>
    <row r="875" spans="1:15">
      <c r="A875" s="9">
        <f t="shared" si="112"/>
        <v>100</v>
      </c>
      <c r="B875" s="8" t="s">
        <v>923</v>
      </c>
      <c r="C875" s="8"/>
      <c r="D875" s="8"/>
      <c r="E875" s="8"/>
      <c r="F875" s="8">
        <f t="shared" si="109"/>
        <v>0</v>
      </c>
      <c r="G875" s="8"/>
      <c r="H875" s="11">
        <v>0</v>
      </c>
      <c r="I875" s="18">
        <f t="shared" si="110"/>
        <v>0</v>
      </c>
      <c r="J875" s="10">
        <f t="shared" si="107"/>
        <v>0</v>
      </c>
      <c r="K875" s="10">
        <v>0</v>
      </c>
      <c r="L875" s="10">
        <v>0</v>
      </c>
      <c r="M875" s="147">
        <f t="shared" si="111"/>
        <v>0</v>
      </c>
      <c r="N875" s="10">
        <f t="shared" si="108"/>
        <v>0</v>
      </c>
      <c r="O875" s="11"/>
    </row>
    <row r="876" spans="1:15">
      <c r="A876" s="9">
        <f t="shared" si="112"/>
        <v>101</v>
      </c>
      <c r="B876" s="8" t="s">
        <v>924</v>
      </c>
      <c r="C876" s="8"/>
      <c r="D876" s="8"/>
      <c r="E876" s="8"/>
      <c r="F876" s="8">
        <f t="shared" si="109"/>
        <v>0</v>
      </c>
      <c r="G876" s="8"/>
      <c r="H876" s="11">
        <v>0</v>
      </c>
      <c r="I876" s="18">
        <f t="shared" si="110"/>
        <v>0</v>
      </c>
      <c r="J876" s="10">
        <f t="shared" si="107"/>
        <v>0</v>
      </c>
      <c r="K876" s="10">
        <v>0</v>
      </c>
      <c r="L876" s="10">
        <v>0</v>
      </c>
      <c r="M876" s="147">
        <f t="shared" si="111"/>
        <v>0</v>
      </c>
      <c r="N876" s="10">
        <f t="shared" si="108"/>
        <v>0</v>
      </c>
      <c r="O876" s="11"/>
    </row>
    <row r="877" spans="1:15">
      <c r="A877" s="9">
        <f t="shared" si="112"/>
        <v>102</v>
      </c>
      <c r="B877" s="8" t="s">
        <v>925</v>
      </c>
      <c r="C877" s="8"/>
      <c r="D877" s="8"/>
      <c r="E877" s="8"/>
      <c r="F877" s="8">
        <f t="shared" si="109"/>
        <v>0</v>
      </c>
      <c r="G877" s="8"/>
      <c r="H877" s="11">
        <v>0</v>
      </c>
      <c r="I877" s="18">
        <f t="shared" si="110"/>
        <v>0</v>
      </c>
      <c r="J877" s="10">
        <f t="shared" si="107"/>
        <v>0</v>
      </c>
      <c r="K877" s="10">
        <v>0</v>
      </c>
      <c r="L877" s="10">
        <v>0</v>
      </c>
      <c r="M877" s="147">
        <f t="shared" si="111"/>
        <v>0</v>
      </c>
      <c r="N877" s="10">
        <f t="shared" si="108"/>
        <v>0</v>
      </c>
      <c r="O877" s="11"/>
    </row>
    <row r="878" spans="1:15">
      <c r="A878" s="9">
        <f t="shared" si="112"/>
        <v>103</v>
      </c>
      <c r="B878" s="8" t="s">
        <v>926</v>
      </c>
      <c r="C878" s="8"/>
      <c r="D878" s="8"/>
      <c r="E878" s="8"/>
      <c r="F878" s="8">
        <f t="shared" si="109"/>
        <v>0</v>
      </c>
      <c r="G878" s="8"/>
      <c r="H878" s="11">
        <v>0</v>
      </c>
      <c r="I878" s="18">
        <f t="shared" si="110"/>
        <v>0</v>
      </c>
      <c r="J878" s="10">
        <f t="shared" si="107"/>
        <v>0</v>
      </c>
      <c r="K878" s="10">
        <v>0</v>
      </c>
      <c r="L878" s="10">
        <v>0</v>
      </c>
      <c r="M878" s="147">
        <f t="shared" si="111"/>
        <v>0</v>
      </c>
      <c r="N878" s="10">
        <f t="shared" si="108"/>
        <v>0</v>
      </c>
      <c r="O878" s="11"/>
    </row>
    <row r="879" spans="1:15">
      <c r="A879" s="9">
        <f t="shared" si="112"/>
        <v>104</v>
      </c>
      <c r="B879" s="8" t="s">
        <v>927</v>
      </c>
      <c r="C879" s="8"/>
      <c r="D879" s="8"/>
      <c r="E879" s="8"/>
      <c r="F879" s="8">
        <f t="shared" si="109"/>
        <v>0</v>
      </c>
      <c r="G879" s="8"/>
      <c r="H879" s="11">
        <v>0</v>
      </c>
      <c r="I879" s="18">
        <f t="shared" si="110"/>
        <v>0</v>
      </c>
      <c r="J879" s="10">
        <f t="shared" si="107"/>
        <v>0</v>
      </c>
      <c r="K879" s="10">
        <v>0</v>
      </c>
      <c r="L879" s="10">
        <v>0</v>
      </c>
      <c r="M879" s="147">
        <f t="shared" si="111"/>
        <v>0</v>
      </c>
      <c r="N879" s="10">
        <f t="shared" si="108"/>
        <v>0</v>
      </c>
      <c r="O879" s="11"/>
    </row>
    <row r="880" spans="1:15">
      <c r="A880" s="9">
        <f t="shared" si="112"/>
        <v>105</v>
      </c>
      <c r="B880" s="8" t="s">
        <v>928</v>
      </c>
      <c r="C880" s="8"/>
      <c r="D880" s="8"/>
      <c r="E880" s="8"/>
      <c r="F880" s="8">
        <f t="shared" si="109"/>
        <v>0</v>
      </c>
      <c r="G880" s="8"/>
      <c r="H880" s="11">
        <v>0</v>
      </c>
      <c r="I880" s="18">
        <f t="shared" si="110"/>
        <v>0</v>
      </c>
      <c r="J880" s="10">
        <f t="shared" si="107"/>
        <v>0</v>
      </c>
      <c r="K880" s="10">
        <v>0</v>
      </c>
      <c r="L880" s="10">
        <v>0</v>
      </c>
      <c r="M880" s="147">
        <f t="shared" si="111"/>
        <v>0</v>
      </c>
      <c r="N880" s="10">
        <f t="shared" si="108"/>
        <v>0</v>
      </c>
      <c r="O880" s="11"/>
    </row>
    <row r="881" spans="1:15">
      <c r="A881" s="9">
        <f t="shared" si="112"/>
        <v>106</v>
      </c>
      <c r="B881" s="8" t="s">
        <v>929</v>
      </c>
      <c r="C881" s="8"/>
      <c r="D881" s="8"/>
      <c r="E881" s="8"/>
      <c r="F881" s="8">
        <f t="shared" si="109"/>
        <v>0</v>
      </c>
      <c r="G881" s="8"/>
      <c r="H881" s="11">
        <v>0</v>
      </c>
      <c r="I881" s="18">
        <f t="shared" si="110"/>
        <v>0</v>
      </c>
      <c r="J881" s="10">
        <f t="shared" ref="J881:J934" si="113">I881*0.3677</f>
        <v>0</v>
      </c>
      <c r="K881" s="10">
        <v>0</v>
      </c>
      <c r="L881" s="10">
        <v>0</v>
      </c>
      <c r="M881" s="147">
        <f t="shared" si="111"/>
        <v>0</v>
      </c>
      <c r="N881" s="10">
        <f t="shared" ref="N881:N934" si="114">I881+J881+K881+M881</f>
        <v>0</v>
      </c>
      <c r="O881" s="11"/>
    </row>
    <row r="882" spans="1:15">
      <c r="A882" s="9">
        <f t="shared" si="112"/>
        <v>107</v>
      </c>
      <c r="B882" s="8" t="s">
        <v>930</v>
      </c>
      <c r="C882" s="8"/>
      <c r="D882" s="8"/>
      <c r="E882" s="8"/>
      <c r="F882" s="8">
        <f t="shared" si="109"/>
        <v>0</v>
      </c>
      <c r="G882" s="8"/>
      <c r="H882" s="11">
        <v>0</v>
      </c>
      <c r="I882" s="18">
        <f t="shared" si="110"/>
        <v>0</v>
      </c>
      <c r="J882" s="10">
        <f t="shared" si="113"/>
        <v>0</v>
      </c>
      <c r="K882" s="10">
        <v>0</v>
      </c>
      <c r="L882" s="10">
        <v>0</v>
      </c>
      <c r="M882" s="147">
        <f t="shared" si="111"/>
        <v>0</v>
      </c>
      <c r="N882" s="10">
        <f t="shared" si="114"/>
        <v>0</v>
      </c>
      <c r="O882" s="11"/>
    </row>
    <row r="883" spans="1:15">
      <c r="A883" s="9">
        <f t="shared" si="112"/>
        <v>108</v>
      </c>
      <c r="B883" s="8" t="s">
        <v>931</v>
      </c>
      <c r="C883" s="8"/>
      <c r="D883" s="8"/>
      <c r="E883" s="8"/>
      <c r="F883" s="8">
        <f t="shared" si="109"/>
        <v>0</v>
      </c>
      <c r="G883" s="8"/>
      <c r="H883" s="11">
        <v>0</v>
      </c>
      <c r="I883" s="18">
        <f t="shared" si="110"/>
        <v>0</v>
      </c>
      <c r="J883" s="10">
        <f t="shared" si="113"/>
        <v>0</v>
      </c>
      <c r="K883" s="10">
        <v>0</v>
      </c>
      <c r="L883" s="10">
        <v>0</v>
      </c>
      <c r="M883" s="147">
        <f t="shared" si="111"/>
        <v>0</v>
      </c>
      <c r="N883" s="10">
        <f t="shared" si="114"/>
        <v>0</v>
      </c>
      <c r="O883" s="11"/>
    </row>
    <row r="884" spans="1:15">
      <c r="A884" s="9">
        <f t="shared" si="112"/>
        <v>109</v>
      </c>
      <c r="B884" s="8" t="s">
        <v>932</v>
      </c>
      <c r="C884" s="8"/>
      <c r="D884" s="8"/>
      <c r="E884" s="8"/>
      <c r="F884" s="8">
        <f t="shared" ref="F884:F940" si="115">C884+D884+E884</f>
        <v>0</v>
      </c>
      <c r="G884" s="8"/>
      <c r="H884" s="11">
        <v>0</v>
      </c>
      <c r="I884" s="18">
        <f t="shared" si="110"/>
        <v>0</v>
      </c>
      <c r="J884" s="10">
        <f t="shared" si="113"/>
        <v>0</v>
      </c>
      <c r="K884" s="10">
        <v>0</v>
      </c>
      <c r="L884" s="10">
        <v>0</v>
      </c>
      <c r="M884" s="147">
        <f t="shared" si="111"/>
        <v>0</v>
      </c>
      <c r="N884" s="10">
        <f t="shared" si="114"/>
        <v>0</v>
      </c>
      <c r="O884" s="11"/>
    </row>
    <row r="885" spans="1:15">
      <c r="A885" s="9">
        <f t="shared" si="112"/>
        <v>110</v>
      </c>
      <c r="B885" s="8" t="s">
        <v>933</v>
      </c>
      <c r="C885" s="8"/>
      <c r="D885" s="8"/>
      <c r="E885" s="8"/>
      <c r="F885" s="8">
        <f t="shared" si="115"/>
        <v>0</v>
      </c>
      <c r="G885" s="8"/>
      <c r="H885" s="11">
        <v>0</v>
      </c>
      <c r="I885" s="18">
        <f t="shared" si="110"/>
        <v>0</v>
      </c>
      <c r="J885" s="10">
        <f t="shared" si="113"/>
        <v>0</v>
      </c>
      <c r="K885" s="10">
        <v>0</v>
      </c>
      <c r="L885" s="10">
        <v>0</v>
      </c>
      <c r="M885" s="147">
        <f t="shared" si="111"/>
        <v>0</v>
      </c>
      <c r="N885" s="10">
        <f t="shared" si="114"/>
        <v>0</v>
      </c>
      <c r="O885" s="11"/>
    </row>
    <row r="886" spans="1:15">
      <c r="A886" s="9">
        <f t="shared" si="112"/>
        <v>111</v>
      </c>
      <c r="B886" s="8" t="s">
        <v>934</v>
      </c>
      <c r="C886" s="8">
        <f>димвенканали!C886</f>
        <v>1490.07</v>
      </c>
      <c r="D886" s="8">
        <f>димвенканали!D886</f>
        <v>0</v>
      </c>
      <c r="E886" s="8">
        <f>димвенканали!E886</f>
        <v>0</v>
      </c>
      <c r="F886" s="8">
        <f t="shared" si="115"/>
        <v>1490.07</v>
      </c>
      <c r="G886" s="8">
        <v>32</v>
      </c>
      <c r="H886" s="11">
        <v>1.2031668123722047E-2</v>
      </c>
      <c r="I886" s="18">
        <f t="shared" si="110"/>
        <v>26.699595050032833</v>
      </c>
      <c r="J886" s="10">
        <f t="shared" si="113"/>
        <v>9.8174410998970743</v>
      </c>
      <c r="K886" s="10">
        <v>10.546238377167322</v>
      </c>
      <c r="L886" s="10">
        <v>9.6439835845694066</v>
      </c>
      <c r="M886" s="147">
        <f t="shared" si="111"/>
        <v>9.6439835845694066</v>
      </c>
      <c r="N886" s="10">
        <f t="shared" si="114"/>
        <v>56.707258111666633</v>
      </c>
      <c r="O886" s="11">
        <f>N886/F886</f>
        <v>3.8056774588889536E-2</v>
      </c>
    </row>
    <row r="887" spans="1:15">
      <c r="A887" s="9">
        <f t="shared" si="112"/>
        <v>112</v>
      </c>
      <c r="B887" s="8" t="s">
        <v>935</v>
      </c>
      <c r="C887" s="8"/>
      <c r="D887" s="8"/>
      <c r="E887" s="8"/>
      <c r="F887" s="8">
        <f t="shared" si="115"/>
        <v>0</v>
      </c>
      <c r="G887" s="8"/>
      <c r="H887" s="11">
        <v>0</v>
      </c>
      <c r="I887" s="18">
        <f t="shared" si="110"/>
        <v>0</v>
      </c>
      <c r="J887" s="10">
        <f t="shared" si="113"/>
        <v>0</v>
      </c>
      <c r="K887" s="10">
        <v>0</v>
      </c>
      <c r="L887" s="10">
        <v>0</v>
      </c>
      <c r="M887" s="147">
        <f t="shared" si="111"/>
        <v>0</v>
      </c>
      <c r="N887" s="10">
        <f t="shared" si="114"/>
        <v>0</v>
      </c>
      <c r="O887" s="11"/>
    </row>
    <row r="888" spans="1:15">
      <c r="A888" s="9">
        <f t="shared" si="112"/>
        <v>113</v>
      </c>
      <c r="B888" s="8" t="s">
        <v>936</v>
      </c>
      <c r="C888" s="8">
        <f>димвенканали!C888</f>
        <v>1153.5999999999999</v>
      </c>
      <c r="D888" s="8">
        <f>димвенканали!D888</f>
        <v>0</v>
      </c>
      <c r="E888" s="8">
        <f>димвенканали!E888</f>
        <v>0</v>
      </c>
      <c r="F888" s="8">
        <f t="shared" si="115"/>
        <v>1153.5999999999999</v>
      </c>
      <c r="G888" s="8">
        <v>32</v>
      </c>
      <c r="H888" s="11">
        <v>9.3148190001313726E-3</v>
      </c>
      <c r="I888" s="18">
        <f t="shared" si="110"/>
        <v>20.67060799138153</v>
      </c>
      <c r="J888" s="10">
        <f t="shared" si="113"/>
        <v>7.6005825584309896</v>
      </c>
      <c r="K888" s="10">
        <v>8.1648114463751522</v>
      </c>
      <c r="L888" s="10">
        <v>7.4662931695553016</v>
      </c>
      <c r="M888" s="147">
        <f t="shared" si="111"/>
        <v>7.4662931695553016</v>
      </c>
      <c r="N888" s="10">
        <f t="shared" si="114"/>
        <v>43.90229516574297</v>
      </c>
      <c r="O888" s="11">
        <f>N888/F888</f>
        <v>3.8056774588889543E-2</v>
      </c>
    </row>
    <row r="889" spans="1:15">
      <c r="A889" s="9">
        <f t="shared" si="112"/>
        <v>114</v>
      </c>
      <c r="B889" s="8" t="s">
        <v>937</v>
      </c>
      <c r="C889" s="8"/>
      <c r="D889" s="8"/>
      <c r="E889" s="8"/>
      <c r="F889" s="8">
        <f t="shared" si="115"/>
        <v>0</v>
      </c>
      <c r="G889" s="8"/>
      <c r="H889" s="11">
        <v>0</v>
      </c>
      <c r="I889" s="18">
        <f t="shared" si="110"/>
        <v>0</v>
      </c>
      <c r="J889" s="10">
        <f t="shared" si="113"/>
        <v>0</v>
      </c>
      <c r="K889" s="10">
        <v>0</v>
      </c>
      <c r="L889" s="10">
        <v>0</v>
      </c>
      <c r="M889" s="147">
        <f t="shared" si="111"/>
        <v>0</v>
      </c>
      <c r="N889" s="10">
        <f t="shared" si="114"/>
        <v>0</v>
      </c>
      <c r="O889" s="11"/>
    </row>
    <row r="890" spans="1:15">
      <c r="A890" s="9">
        <f t="shared" si="112"/>
        <v>115</v>
      </c>
      <c r="B890" s="8" t="s">
        <v>938</v>
      </c>
      <c r="C890" s="8"/>
      <c r="D890" s="8"/>
      <c r="E890" s="8"/>
      <c r="F890" s="8">
        <f t="shared" si="115"/>
        <v>0</v>
      </c>
      <c r="G890" s="8"/>
      <c r="H890" s="11">
        <v>0</v>
      </c>
      <c r="I890" s="18">
        <f t="shared" si="110"/>
        <v>0</v>
      </c>
      <c r="J890" s="10">
        <f t="shared" si="113"/>
        <v>0</v>
      </c>
      <c r="K890" s="10">
        <v>0</v>
      </c>
      <c r="L890" s="10">
        <v>0</v>
      </c>
      <c r="M890" s="147">
        <f t="shared" si="111"/>
        <v>0</v>
      </c>
      <c r="N890" s="10">
        <f t="shared" si="114"/>
        <v>0</v>
      </c>
      <c r="O890" s="11"/>
    </row>
    <row r="891" spans="1:15">
      <c r="A891" s="9">
        <f t="shared" si="112"/>
        <v>116</v>
      </c>
      <c r="B891" s="8" t="s">
        <v>939</v>
      </c>
      <c r="C891" s="8"/>
      <c r="D891" s="8"/>
      <c r="E891" s="8"/>
      <c r="F891" s="8">
        <f t="shared" si="115"/>
        <v>0</v>
      </c>
      <c r="G891" s="8"/>
      <c r="H891" s="11">
        <v>0</v>
      </c>
      <c r="I891" s="18">
        <f t="shared" si="110"/>
        <v>0</v>
      </c>
      <c r="J891" s="10">
        <f t="shared" si="113"/>
        <v>0</v>
      </c>
      <c r="K891" s="10">
        <v>0</v>
      </c>
      <c r="L891" s="10">
        <v>0</v>
      </c>
      <c r="M891" s="147">
        <f t="shared" si="111"/>
        <v>0</v>
      </c>
      <c r="N891" s="10">
        <f t="shared" si="114"/>
        <v>0</v>
      </c>
      <c r="O891" s="11"/>
    </row>
    <row r="892" spans="1:15">
      <c r="A892" s="9">
        <f t="shared" si="112"/>
        <v>117</v>
      </c>
      <c r="B892" s="8" t="s">
        <v>940</v>
      </c>
      <c r="C892" s="8">
        <f>димвенканали!C892</f>
        <v>4543.6099999999997</v>
      </c>
      <c r="D892" s="8">
        <f>димвенканали!D892</f>
        <v>0</v>
      </c>
      <c r="E892" s="8">
        <f>димвенканали!E892</f>
        <v>0</v>
      </c>
      <c r="F892" s="8">
        <f t="shared" si="115"/>
        <v>4543.6099999999997</v>
      </c>
      <c r="G892" s="8">
        <v>100</v>
      </c>
      <c r="H892" s="11">
        <v>3.6687677494094059E-2</v>
      </c>
      <c r="I892" s="18">
        <f t="shared" si="110"/>
        <v>81.413992003919077</v>
      </c>
      <c r="J892" s="10">
        <f t="shared" si="113"/>
        <v>29.935924859841048</v>
      </c>
      <c r="K892" s="10">
        <v>32.158216830673204</v>
      </c>
      <c r="L892" s="10">
        <v>29.407007895391093</v>
      </c>
      <c r="M892" s="147">
        <f t="shared" si="111"/>
        <v>29.407007895391093</v>
      </c>
      <c r="N892" s="10">
        <f t="shared" si="114"/>
        <v>172.91514158982443</v>
      </c>
      <c r="O892" s="11">
        <f t="shared" ref="O892:O908" si="116">N892/F892</f>
        <v>3.805677458888955E-2</v>
      </c>
    </row>
    <row r="893" spans="1:15">
      <c r="A893" s="9">
        <f t="shared" si="112"/>
        <v>118</v>
      </c>
      <c r="B893" s="8" t="s">
        <v>941</v>
      </c>
      <c r="C893" s="8">
        <f>димвенканали!C893</f>
        <v>4442.1000000000004</v>
      </c>
      <c r="D893" s="8">
        <f>димвенканали!D893</f>
        <v>0</v>
      </c>
      <c r="E893" s="8">
        <f>димвенканали!E893</f>
        <v>0</v>
      </c>
      <c r="F893" s="8">
        <f t="shared" si="115"/>
        <v>4442.1000000000004</v>
      </c>
      <c r="G893" s="8">
        <v>98</v>
      </c>
      <c r="H893" s="11">
        <v>3.586802832912931E-2</v>
      </c>
      <c r="I893" s="18">
        <f t="shared" si="110"/>
        <v>79.595100345454142</v>
      </c>
      <c r="J893" s="10">
        <f t="shared" si="113"/>
        <v>29.267118397023491</v>
      </c>
      <c r="K893" s="10">
        <v>31.439761551615003</v>
      </c>
      <c r="L893" s="10">
        <v>28.750018107213599</v>
      </c>
      <c r="M893" s="147">
        <f t="shared" si="111"/>
        <v>28.750018107213599</v>
      </c>
      <c r="N893" s="10">
        <f t="shared" si="114"/>
        <v>169.05199840130624</v>
      </c>
      <c r="O893" s="11">
        <f t="shared" si="116"/>
        <v>3.8056774588889536E-2</v>
      </c>
    </row>
    <row r="894" spans="1:15">
      <c r="A894" s="9">
        <f t="shared" si="112"/>
        <v>119</v>
      </c>
      <c r="B894" s="8" t="s">
        <v>942</v>
      </c>
      <c r="C894" s="8">
        <f>димвенканали!C894</f>
        <v>2681.07</v>
      </c>
      <c r="D894" s="8">
        <f>димвенканали!D894</f>
        <v>1283.7</v>
      </c>
      <c r="E894" s="8">
        <f>димвенканали!E894</f>
        <v>0</v>
      </c>
      <c r="F894" s="8">
        <f t="shared" si="115"/>
        <v>3964.7700000000004</v>
      </c>
      <c r="G894" s="8">
        <v>56</v>
      </c>
      <c r="H894" s="11">
        <v>3.2013795879985145E-2</v>
      </c>
      <c r="I894" s="18">
        <f t="shared" si="110"/>
        <v>71.042134575233845</v>
      </c>
      <c r="J894" s="10">
        <f t="shared" si="113"/>
        <v>26.122192883313488</v>
      </c>
      <c r="K894" s="10">
        <v>28.061372640642176</v>
      </c>
      <c r="L894" s="10">
        <v>25.660658087602091</v>
      </c>
      <c r="M894" s="147">
        <f t="shared" si="111"/>
        <v>25.660658087602091</v>
      </c>
      <c r="N894" s="10">
        <f t="shared" si="114"/>
        <v>150.8863581867916</v>
      </c>
      <c r="O894" s="11">
        <f t="shared" si="116"/>
        <v>3.8056774588889543E-2</v>
      </c>
    </row>
    <row r="895" spans="1:15">
      <c r="A895" s="9">
        <f t="shared" si="112"/>
        <v>120</v>
      </c>
      <c r="B895" s="8" t="s">
        <v>943</v>
      </c>
      <c r="C895" s="8">
        <f>димвенканали!C895</f>
        <v>4513.9799999999996</v>
      </c>
      <c r="D895" s="8">
        <f>димвенканали!D895</f>
        <v>0</v>
      </c>
      <c r="E895" s="8">
        <f>димвенканали!E895</f>
        <v>0</v>
      </c>
      <c r="F895" s="8">
        <f t="shared" si="115"/>
        <v>4513.9799999999996</v>
      </c>
      <c r="G895" s="8">
        <v>100</v>
      </c>
      <c r="H895" s="11">
        <v>3.6448428112181873E-2</v>
      </c>
      <c r="I895" s="18">
        <f t="shared" si="110"/>
        <v>80.883071308023915</v>
      </c>
      <c r="J895" s="10">
        <f t="shared" si="113"/>
        <v>29.740705319960394</v>
      </c>
      <c r="K895" s="10">
        <v>31.948505177451896</v>
      </c>
      <c r="L895" s="10">
        <v>29.21523755331938</v>
      </c>
      <c r="M895" s="147">
        <f t="shared" si="111"/>
        <v>29.21523755331938</v>
      </c>
      <c r="N895" s="10">
        <f t="shared" si="114"/>
        <v>171.78751935875559</v>
      </c>
      <c r="O895" s="11">
        <f t="shared" si="116"/>
        <v>3.8056774588889543E-2</v>
      </c>
    </row>
    <row r="896" spans="1:15">
      <c r="A896" s="9">
        <f t="shared" si="112"/>
        <v>121</v>
      </c>
      <c r="B896" s="8" t="s">
        <v>944</v>
      </c>
      <c r="C896" s="8">
        <f>димвенканали!C896</f>
        <v>6160.06</v>
      </c>
      <c r="D896" s="8">
        <f>димвенканали!D896</f>
        <v>98.8</v>
      </c>
      <c r="E896" s="8">
        <f>димвенканали!E896</f>
        <v>0</v>
      </c>
      <c r="F896" s="8">
        <f t="shared" si="115"/>
        <v>6258.8600000000006</v>
      </c>
      <c r="G896" s="8">
        <v>129</v>
      </c>
      <c r="H896" s="11">
        <v>5.0537576323823032E-2</v>
      </c>
      <c r="I896" s="18">
        <f t="shared" si="110"/>
        <v>112.14844099595894</v>
      </c>
      <c r="J896" s="10">
        <f t="shared" si="113"/>
        <v>41.236981754214106</v>
      </c>
      <c r="K896" s="10">
        <v>44.29820715088384</v>
      </c>
      <c r="L896" s="10">
        <v>40.508394302360351</v>
      </c>
      <c r="M896" s="147">
        <f t="shared" si="111"/>
        <v>40.508394302360351</v>
      </c>
      <c r="N896" s="10">
        <f t="shared" si="114"/>
        <v>238.19202420341722</v>
      </c>
      <c r="O896" s="11">
        <f t="shared" si="116"/>
        <v>3.8056774588889543E-2</v>
      </c>
    </row>
    <row r="897" spans="1:15">
      <c r="A897" s="9">
        <f t="shared" si="112"/>
        <v>122</v>
      </c>
      <c r="B897" s="8" t="s">
        <v>945</v>
      </c>
      <c r="C897" s="8">
        <f>димвенканали!C897</f>
        <v>2230.3000000000002</v>
      </c>
      <c r="D897" s="8">
        <f>димвенканали!D897</f>
        <v>0</v>
      </c>
      <c r="E897" s="8">
        <f>димвенканали!E897</f>
        <v>0</v>
      </c>
      <c r="F897" s="8">
        <f t="shared" si="115"/>
        <v>2230.3000000000002</v>
      </c>
      <c r="G897" s="8">
        <v>40</v>
      </c>
      <c r="H897" s="11">
        <v>1.8008703897358706E-2</v>
      </c>
      <c r="I897" s="18">
        <f t="shared" si="110"/>
        <v>39.963294905667681</v>
      </c>
      <c r="J897" s="10">
        <f t="shared" si="113"/>
        <v>14.694503536814008</v>
      </c>
      <c r="K897" s="10">
        <v>15.7853493141908</v>
      </c>
      <c r="L897" s="10">
        <v>2.7913491040905996E-2</v>
      </c>
      <c r="M897" s="147">
        <f t="shared" si="111"/>
        <v>2.7913491040905996E-2</v>
      </c>
      <c r="N897" s="10">
        <f t="shared" si="114"/>
        <v>70.471061247713394</v>
      </c>
      <c r="O897" s="11">
        <f t="shared" si="116"/>
        <v>3.1597122022917722E-2</v>
      </c>
    </row>
    <row r="898" spans="1:15">
      <c r="A898" s="9">
        <f t="shared" si="112"/>
        <v>123</v>
      </c>
      <c r="B898" s="8" t="s">
        <v>946</v>
      </c>
      <c r="C898" s="8">
        <f>димвенканали!C898</f>
        <v>3177.46</v>
      </c>
      <c r="D898" s="8">
        <f>димвенканали!D898</f>
        <v>0</v>
      </c>
      <c r="E898" s="8">
        <f>димвенканали!E898</f>
        <v>0</v>
      </c>
      <c r="F898" s="8">
        <f t="shared" si="115"/>
        <v>3177.46</v>
      </c>
      <c r="G898" s="8">
        <v>70</v>
      </c>
      <c r="H898" s="11">
        <v>2.5656609552841048E-2</v>
      </c>
      <c r="I898" s="18">
        <f t="shared" si="110"/>
        <v>56.934838824805098</v>
      </c>
      <c r="J898" s="10">
        <f t="shared" si="113"/>
        <v>20.934940235880838</v>
      </c>
      <c r="K898" s="10">
        <v>22.489044537447292</v>
      </c>
      <c r="L898" s="10">
        <v>20.565055387079742</v>
      </c>
      <c r="M898" s="147">
        <f t="shared" si="111"/>
        <v>20.565055387079742</v>
      </c>
      <c r="N898" s="10">
        <f t="shared" si="114"/>
        <v>120.92387898521297</v>
      </c>
      <c r="O898" s="11">
        <f t="shared" si="116"/>
        <v>3.8056774588889543E-2</v>
      </c>
    </row>
    <row r="899" spans="1:15">
      <c r="A899" s="9">
        <f t="shared" si="112"/>
        <v>124</v>
      </c>
      <c r="B899" s="8" t="s">
        <v>947</v>
      </c>
      <c r="C899" s="8">
        <f>димвенканали!C899</f>
        <v>6153.96</v>
      </c>
      <c r="D899" s="8">
        <f>димвенканали!D899</f>
        <v>0</v>
      </c>
      <c r="E899" s="8">
        <f>димвенканали!E899</f>
        <v>0</v>
      </c>
      <c r="F899" s="8">
        <f t="shared" si="115"/>
        <v>6153.96</v>
      </c>
      <c r="G899" s="8">
        <v>129</v>
      </c>
      <c r="H899" s="11">
        <v>4.9690554381109968E-2</v>
      </c>
      <c r="I899" s="18">
        <f t="shared" si="110"/>
        <v>110.26880613266495</v>
      </c>
      <c r="J899" s="10">
        <f t="shared" si="113"/>
        <v>40.545840014980904</v>
      </c>
      <c r="K899" s="10">
        <v>43.555758537218132</v>
      </c>
      <c r="L899" s="10">
        <v>39.829463864178692</v>
      </c>
      <c r="M899" s="147">
        <f t="shared" si="111"/>
        <v>39.829463864178692</v>
      </c>
      <c r="N899" s="10">
        <f t="shared" si="114"/>
        <v>234.19986854904266</v>
      </c>
      <c r="O899" s="11">
        <f t="shared" si="116"/>
        <v>3.8056774588889536E-2</v>
      </c>
    </row>
    <row r="900" spans="1:15">
      <c r="A900" s="9">
        <f t="shared" si="112"/>
        <v>125</v>
      </c>
      <c r="B900" s="8" t="s">
        <v>948</v>
      </c>
      <c r="C900" s="8">
        <f>димвенканали!C900</f>
        <v>4767.16</v>
      </c>
      <c r="D900" s="8">
        <f>димвенканали!D900</f>
        <v>0</v>
      </c>
      <c r="E900" s="8">
        <f>димвенканали!E900</f>
        <v>0</v>
      </c>
      <c r="F900" s="8">
        <f t="shared" si="115"/>
        <v>4767.16</v>
      </c>
      <c r="G900" s="8">
        <v>80</v>
      </c>
      <c r="H900" s="11">
        <v>3.849274665799781E-2</v>
      </c>
      <c r="I900" s="18">
        <f t="shared" si="110"/>
        <v>85.419639036229526</v>
      </c>
      <c r="J900" s="10">
        <f t="shared" si="113"/>
        <v>31.408801273621599</v>
      </c>
      <c r="K900" s="10">
        <v>33.740432155601397</v>
      </c>
      <c r="L900" s="10">
        <v>30.853861083718144</v>
      </c>
      <c r="M900" s="147">
        <f t="shared" si="111"/>
        <v>30.853861083718144</v>
      </c>
      <c r="N900" s="10">
        <f t="shared" si="114"/>
        <v>181.42273354917063</v>
      </c>
      <c r="O900" s="11">
        <f t="shared" si="116"/>
        <v>3.8056774588889536E-2</v>
      </c>
    </row>
    <row r="901" spans="1:15">
      <c r="A901" s="9">
        <f t="shared" si="112"/>
        <v>126</v>
      </c>
      <c r="B901" s="8" t="s">
        <v>949</v>
      </c>
      <c r="C901" s="8">
        <f>димвенканали!C901</f>
        <v>5138.5</v>
      </c>
      <c r="D901" s="8">
        <f>димвенканали!D901</f>
        <v>0</v>
      </c>
      <c r="E901" s="8">
        <f>димвенканали!E901</f>
        <v>51.8</v>
      </c>
      <c r="F901" s="8">
        <f t="shared" si="115"/>
        <v>5190.3</v>
      </c>
      <c r="G901" s="8">
        <v>67</v>
      </c>
      <c r="H901" s="11">
        <v>4.1909418391454463E-2</v>
      </c>
      <c r="I901" s="18">
        <f t="shared" si="110"/>
        <v>93.001609446660524</v>
      </c>
      <c r="J901" s="10">
        <f t="shared" si="113"/>
        <v>34.196691793537077</v>
      </c>
      <c r="K901" s="10">
        <v>36.735281596845496</v>
      </c>
      <c r="L901" s="10">
        <v>33.592494311670322</v>
      </c>
      <c r="M901" s="147">
        <f t="shared" si="111"/>
        <v>33.592494311670322</v>
      </c>
      <c r="N901" s="10">
        <f t="shared" si="114"/>
        <v>197.52607714871343</v>
      </c>
      <c r="O901" s="11">
        <f t="shared" si="116"/>
        <v>3.805677458888955E-2</v>
      </c>
    </row>
    <row r="902" spans="1:15">
      <c r="A902" s="9">
        <f t="shared" si="112"/>
        <v>127</v>
      </c>
      <c r="B902" s="8" t="s">
        <v>950</v>
      </c>
      <c r="C902" s="8">
        <f>димвенканали!C902</f>
        <v>2683</v>
      </c>
      <c r="D902" s="8">
        <f>димвенканали!D902</f>
        <v>0</v>
      </c>
      <c r="E902" s="8">
        <f>димвенканали!E902</f>
        <v>0</v>
      </c>
      <c r="F902" s="8">
        <f t="shared" si="115"/>
        <v>2683</v>
      </c>
      <c r="G902" s="8">
        <v>44</v>
      </c>
      <c r="H902" s="11">
        <v>2.1664059793128011E-2</v>
      </c>
      <c r="I902" s="18">
        <f t="shared" si="110"/>
        <v>48.074931727528302</v>
      </c>
      <c r="J902" s="10">
        <f t="shared" si="113"/>
        <v>17.677152396212158</v>
      </c>
      <c r="K902" s="10">
        <v>18.989414971068424</v>
      </c>
      <c r="L902" s="10">
        <v>17.364827127181755</v>
      </c>
      <c r="M902" s="147">
        <f t="shared" si="111"/>
        <v>17.364827127181755</v>
      </c>
      <c r="N902" s="10">
        <f t="shared" si="114"/>
        <v>102.10632622199064</v>
      </c>
      <c r="O902" s="11">
        <f t="shared" si="116"/>
        <v>3.8056774588889543E-2</v>
      </c>
    </row>
    <row r="903" spans="1:15">
      <c r="A903" s="9">
        <f t="shared" si="112"/>
        <v>128</v>
      </c>
      <c r="B903" s="8" t="s">
        <v>951</v>
      </c>
      <c r="C903" s="8">
        <f>димвенканали!C903</f>
        <v>4751.5</v>
      </c>
      <c r="D903" s="8">
        <f>димвенканали!D903</f>
        <v>0</v>
      </c>
      <c r="E903" s="8">
        <f>димвенканали!E903</f>
        <v>0</v>
      </c>
      <c r="F903" s="8">
        <f t="shared" si="115"/>
        <v>4751.5</v>
      </c>
      <c r="G903" s="8">
        <v>80</v>
      </c>
      <c r="H903" s="11">
        <v>3.8366298959018913E-2</v>
      </c>
      <c r="I903" s="18">
        <f t="shared" ref="I903:I955" si="117">H903*$P$2</f>
        <v>85.139037682948469</v>
      </c>
      <c r="J903" s="10">
        <f t="shared" si="113"/>
        <v>31.305624156020155</v>
      </c>
      <c r="K903" s="10">
        <v>33.629595689538434</v>
      </c>
      <c r="L903" s="10">
        <v>30.752506930601609</v>
      </c>
      <c r="M903" s="147">
        <f t="shared" si="111"/>
        <v>30.752506930601609</v>
      </c>
      <c r="N903" s="10">
        <f t="shared" si="114"/>
        <v>180.82676445910869</v>
      </c>
      <c r="O903" s="11">
        <f t="shared" si="116"/>
        <v>3.805677458888955E-2</v>
      </c>
    </row>
    <row r="904" spans="1:15">
      <c r="A904" s="9">
        <f t="shared" si="112"/>
        <v>129</v>
      </c>
      <c r="B904" s="8" t="s">
        <v>952</v>
      </c>
      <c r="C904" s="8">
        <f>димвенканали!C904</f>
        <v>3593.8</v>
      </c>
      <c r="D904" s="8">
        <f>димвенканали!D904</f>
        <v>0</v>
      </c>
      <c r="E904" s="8">
        <f>димвенканали!E904</f>
        <v>0</v>
      </c>
      <c r="F904" s="8">
        <f t="shared" si="115"/>
        <v>3593.8</v>
      </c>
      <c r="G904" s="8">
        <v>72</v>
      </c>
      <c r="H904" s="11">
        <v>2.9018374239486937E-2</v>
      </c>
      <c r="I904" s="18">
        <f t="shared" si="117"/>
        <v>64.394964458587864</v>
      </c>
      <c r="J904" s="10">
        <f t="shared" si="113"/>
        <v>23.67802843142276</v>
      </c>
      <c r="K904" s="10">
        <v>25.435765755879878</v>
      </c>
      <c r="L904" s="10">
        <v>23.259677871660752</v>
      </c>
      <c r="M904" s="147">
        <f t="shared" ref="M904:M955" si="118">L904*$M$2</f>
        <v>23.259677871660752</v>
      </c>
      <c r="N904" s="10">
        <f t="shared" si="114"/>
        <v>136.76843651755127</v>
      </c>
      <c r="O904" s="11">
        <f t="shared" si="116"/>
        <v>3.805677458888955E-2</v>
      </c>
    </row>
    <row r="905" spans="1:15">
      <c r="A905" s="9">
        <f t="shared" si="112"/>
        <v>130</v>
      </c>
      <c r="B905" s="8" t="s">
        <v>953</v>
      </c>
      <c r="C905" s="8">
        <f>димвенканали!C905</f>
        <v>6136.78</v>
      </c>
      <c r="D905" s="8">
        <f>димвенканали!D905</f>
        <v>0</v>
      </c>
      <c r="E905" s="8">
        <f>димвенканали!E905</f>
        <v>0</v>
      </c>
      <c r="F905" s="8">
        <f t="shared" si="115"/>
        <v>6136.78</v>
      </c>
      <c r="G905" s="8">
        <v>129</v>
      </c>
      <c r="H905" s="11">
        <v>4.9551833342255727E-2</v>
      </c>
      <c r="I905" s="18">
        <f t="shared" si="117"/>
        <v>109.96096888813311</v>
      </c>
      <c r="J905" s="10">
        <f t="shared" si="113"/>
        <v>40.432648260166545</v>
      </c>
      <c r="K905" s="10">
        <v>43.434163997820832</v>
      </c>
      <c r="L905" s="10">
        <v>39.718272015485077</v>
      </c>
      <c r="M905" s="147">
        <f t="shared" si="118"/>
        <v>39.718272015485077</v>
      </c>
      <c r="N905" s="10">
        <f t="shared" si="114"/>
        <v>233.54605316160556</v>
      </c>
      <c r="O905" s="11">
        <f t="shared" si="116"/>
        <v>3.8056774588889543E-2</v>
      </c>
    </row>
    <row r="906" spans="1:15">
      <c r="A906" s="9">
        <f t="shared" ref="A906:A955" si="119">1+A905</f>
        <v>131</v>
      </c>
      <c r="B906" s="8" t="s">
        <v>954</v>
      </c>
      <c r="C906" s="8">
        <f>димвенканали!C906</f>
        <v>4533.76</v>
      </c>
      <c r="D906" s="8">
        <f>димвенканали!D906</f>
        <v>0</v>
      </c>
      <c r="E906" s="8">
        <f>димвенканали!E906</f>
        <v>104</v>
      </c>
      <c r="F906" s="8">
        <f t="shared" si="115"/>
        <v>4637.76</v>
      </c>
      <c r="G906" s="8">
        <v>100</v>
      </c>
      <c r="H906" s="11">
        <v>3.744789785545187E-2</v>
      </c>
      <c r="I906" s="18">
        <f t="shared" si="117"/>
        <v>83.101004610011799</v>
      </c>
      <c r="J906" s="10">
        <f t="shared" si="113"/>
        <v>30.55623939510134</v>
      </c>
      <c r="K906" s="10">
        <v>32.824580386217782</v>
      </c>
      <c r="L906" s="10">
        <v>30.016362526037444</v>
      </c>
      <c r="M906" s="147">
        <f t="shared" si="118"/>
        <v>30.016362526037444</v>
      </c>
      <c r="N906" s="10">
        <f t="shared" si="114"/>
        <v>176.49818691736837</v>
      </c>
      <c r="O906" s="11">
        <f t="shared" si="116"/>
        <v>3.8056774588889543E-2</v>
      </c>
    </row>
    <row r="907" spans="1:15">
      <c r="A907" s="9">
        <f t="shared" si="119"/>
        <v>132</v>
      </c>
      <c r="B907" s="8" t="s">
        <v>955</v>
      </c>
      <c r="C907" s="8">
        <f>димвенканали!C907</f>
        <v>4481.28</v>
      </c>
      <c r="D907" s="8">
        <f>димвенканали!D907</f>
        <v>99.8</v>
      </c>
      <c r="E907" s="8">
        <f>димвенканали!E907</f>
        <v>0</v>
      </c>
      <c r="F907" s="8">
        <f t="shared" si="115"/>
        <v>4581.08</v>
      </c>
      <c r="G907" s="8">
        <v>100</v>
      </c>
      <c r="H907" s="11">
        <v>3.6990231471152761E-2</v>
      </c>
      <c r="I907" s="18">
        <f t="shared" si="117"/>
        <v>82.08539255994981</v>
      </c>
      <c r="J907" s="10">
        <f t="shared" si="113"/>
        <v>30.182798844293547</v>
      </c>
      <c r="K907" s="10">
        <v>32.423417493724237</v>
      </c>
      <c r="L907" s="10">
        <v>29.649520035702494</v>
      </c>
      <c r="M907" s="147">
        <f t="shared" si="118"/>
        <v>29.649520035702494</v>
      </c>
      <c r="N907" s="10">
        <f t="shared" si="114"/>
        <v>174.34112893367009</v>
      </c>
      <c r="O907" s="11">
        <f t="shared" si="116"/>
        <v>3.8056774588889543E-2</v>
      </c>
    </row>
    <row r="908" spans="1:15">
      <c r="A908" s="9">
        <f t="shared" si="119"/>
        <v>133</v>
      </c>
      <c r="B908" s="8" t="s">
        <v>956</v>
      </c>
      <c r="C908" s="8">
        <f>димвенканали!C908</f>
        <v>3949.68</v>
      </c>
      <c r="D908" s="8">
        <f>димвенканали!D908</f>
        <v>0</v>
      </c>
      <c r="E908" s="8">
        <f>димвенканали!E908</f>
        <v>0</v>
      </c>
      <c r="F908" s="8">
        <f t="shared" si="115"/>
        <v>3949.68</v>
      </c>
      <c r="G908" s="8">
        <v>60</v>
      </c>
      <c r="H908" s="11">
        <v>3.18919506834595E-2</v>
      </c>
      <c r="I908" s="18">
        <f t="shared" si="117"/>
        <v>70.77174668117182</v>
      </c>
      <c r="J908" s="10">
        <f t="shared" si="113"/>
        <v>26.022771254666878</v>
      </c>
      <c r="K908" s="10">
        <v>27.95457045207959</v>
      </c>
      <c r="L908" s="10">
        <v>25.562993070326961</v>
      </c>
      <c r="M908" s="147">
        <f t="shared" si="118"/>
        <v>25.562993070326961</v>
      </c>
      <c r="N908" s="10">
        <f t="shared" si="114"/>
        <v>150.31208145824525</v>
      </c>
      <c r="O908" s="11">
        <f t="shared" si="116"/>
        <v>3.8056774588889543E-2</v>
      </c>
    </row>
    <row r="909" spans="1:15">
      <c r="A909" s="9">
        <f t="shared" si="119"/>
        <v>134</v>
      </c>
      <c r="B909" s="8" t="s">
        <v>957</v>
      </c>
      <c r="C909" s="8"/>
      <c r="D909" s="8"/>
      <c r="E909" s="8"/>
      <c r="F909" s="8">
        <f t="shared" si="115"/>
        <v>0</v>
      </c>
      <c r="G909" s="8"/>
      <c r="H909" s="11">
        <v>0</v>
      </c>
      <c r="I909" s="18">
        <f t="shared" si="117"/>
        <v>0</v>
      </c>
      <c r="J909" s="10">
        <f t="shared" si="113"/>
        <v>0</v>
      </c>
      <c r="K909" s="10">
        <v>0</v>
      </c>
      <c r="L909" s="10">
        <v>0</v>
      </c>
      <c r="M909" s="147">
        <f t="shared" si="118"/>
        <v>0</v>
      </c>
      <c r="N909" s="10">
        <f t="shared" si="114"/>
        <v>0</v>
      </c>
      <c r="O909" s="11"/>
    </row>
    <row r="910" spans="1:15">
      <c r="A910" s="9">
        <f t="shared" si="119"/>
        <v>135</v>
      </c>
      <c r="B910" s="8" t="s">
        <v>958</v>
      </c>
      <c r="C910" s="8"/>
      <c r="D910" s="8"/>
      <c r="E910" s="8"/>
      <c r="F910" s="8">
        <f t="shared" si="115"/>
        <v>0</v>
      </c>
      <c r="G910" s="8"/>
      <c r="H910" s="11">
        <v>0</v>
      </c>
      <c r="I910" s="18">
        <f t="shared" si="117"/>
        <v>0</v>
      </c>
      <c r="J910" s="10">
        <f t="shared" si="113"/>
        <v>0</v>
      </c>
      <c r="K910" s="10">
        <v>0</v>
      </c>
      <c r="L910" s="10">
        <v>0</v>
      </c>
      <c r="M910" s="147">
        <f t="shared" si="118"/>
        <v>0</v>
      </c>
      <c r="N910" s="10">
        <f t="shared" si="114"/>
        <v>0</v>
      </c>
      <c r="O910" s="11"/>
    </row>
    <row r="911" spans="1:15">
      <c r="A911" s="9">
        <f t="shared" si="119"/>
        <v>136</v>
      </c>
      <c r="B911" s="8" t="s">
        <v>959</v>
      </c>
      <c r="C911" s="8">
        <f>димвенканали!C911</f>
        <v>6375.55</v>
      </c>
      <c r="D911" s="8">
        <f>димвенканали!D911</f>
        <v>0</v>
      </c>
      <c r="E911" s="8">
        <f>димвенканали!E911</f>
        <v>169.5</v>
      </c>
      <c r="F911" s="8">
        <f t="shared" si="115"/>
        <v>6545.05</v>
      </c>
      <c r="G911" s="8">
        <v>105</v>
      </c>
      <c r="H911" s="11">
        <v>5.2848436283642372E-2</v>
      </c>
      <c r="I911" s="18">
        <f t="shared" si="117"/>
        <v>117.27649344139363</v>
      </c>
      <c r="J911" s="10">
        <f t="shared" si="113"/>
        <v>43.122566638400443</v>
      </c>
      <c r="K911" s="10">
        <v>46.323768340063886</v>
      </c>
      <c r="L911" s="10">
        <v>42.360664103153539</v>
      </c>
      <c r="M911" s="147">
        <f t="shared" si="118"/>
        <v>42.360664103153539</v>
      </c>
      <c r="N911" s="10">
        <f t="shared" si="114"/>
        <v>249.0834925230115</v>
      </c>
      <c r="O911" s="11">
        <f t="shared" ref="O911:O916" si="120">N911/F911</f>
        <v>3.8056774588889543E-2</v>
      </c>
    </row>
    <row r="912" spans="1:15">
      <c r="A912" s="9">
        <f t="shared" si="119"/>
        <v>137</v>
      </c>
      <c r="B912" s="8" t="s">
        <v>960</v>
      </c>
      <c r="C912" s="8">
        <f>димвенканали!C912</f>
        <v>5034.24</v>
      </c>
      <c r="D912" s="8">
        <f>димвенканали!D912</f>
        <v>204.9</v>
      </c>
      <c r="E912" s="8">
        <f>димвенканали!E912</f>
        <v>106.7</v>
      </c>
      <c r="F912" s="8">
        <f t="shared" si="115"/>
        <v>5345.8399999999992</v>
      </c>
      <c r="G912" s="8">
        <v>101</v>
      </c>
      <c r="H912" s="11">
        <v>4.3165336341593523E-2</v>
      </c>
      <c r="I912" s="18">
        <f t="shared" si="117"/>
        <v>95.78862952899361</v>
      </c>
      <c r="J912" s="10">
        <f t="shared" si="113"/>
        <v>35.221479077810955</v>
      </c>
      <c r="K912" s="10">
        <v>37.836143916860387</v>
      </c>
      <c r="L912" s="10">
        <v>34.599175344604284</v>
      </c>
      <c r="M912" s="147">
        <f t="shared" si="118"/>
        <v>34.599175344604284</v>
      </c>
      <c r="N912" s="10">
        <f t="shared" si="114"/>
        <v>203.44542786826923</v>
      </c>
      <c r="O912" s="11">
        <f t="shared" si="120"/>
        <v>3.8056774588889543E-2</v>
      </c>
    </row>
    <row r="913" spans="1:15">
      <c r="A913" s="9">
        <f t="shared" si="119"/>
        <v>138</v>
      </c>
      <c r="B913" s="8" t="s">
        <v>961</v>
      </c>
      <c r="C913" s="8">
        <f>димвенканали!C913</f>
        <v>4025.8</v>
      </c>
      <c r="D913" s="8">
        <f>димвенканали!D913</f>
        <v>0</v>
      </c>
      <c r="E913" s="8">
        <f>димвенканали!E913</f>
        <v>0</v>
      </c>
      <c r="F913" s="8">
        <f t="shared" si="115"/>
        <v>4025.8</v>
      </c>
      <c r="G913" s="8">
        <v>70</v>
      </c>
      <c r="H913" s="11">
        <v>3.2506586625111723E-2</v>
      </c>
      <c r="I913" s="18">
        <f t="shared" si="117"/>
        <v>72.135691445651673</v>
      </c>
      <c r="J913" s="10">
        <f t="shared" si="113"/>
        <v>26.524293744566123</v>
      </c>
      <c r="K913" s="10">
        <v>28.493323440375431</v>
      </c>
      <c r="L913" s="10">
        <v>26.055654509358302</v>
      </c>
      <c r="M913" s="147">
        <f t="shared" si="118"/>
        <v>26.055654509358302</v>
      </c>
      <c r="N913" s="10">
        <f t="shared" si="114"/>
        <v>153.20896313995152</v>
      </c>
      <c r="O913" s="11">
        <f t="shared" si="120"/>
        <v>3.8056774588889543E-2</v>
      </c>
    </row>
    <row r="914" spans="1:15">
      <c r="A914" s="9">
        <f t="shared" si="119"/>
        <v>139</v>
      </c>
      <c r="B914" s="8" t="s">
        <v>962</v>
      </c>
      <c r="C914" s="8">
        <f>димвенканали!C914</f>
        <v>5829.59</v>
      </c>
      <c r="D914" s="8">
        <f>димвенканали!D914</f>
        <v>0</v>
      </c>
      <c r="E914" s="8">
        <f>димвенканали!E914</f>
        <v>0</v>
      </c>
      <c r="F914" s="8">
        <f t="shared" si="115"/>
        <v>5829.59</v>
      </c>
      <c r="G914" s="8">
        <v>108</v>
      </c>
      <c r="H914" s="11">
        <v>4.7071407502579619E-2</v>
      </c>
      <c r="I914" s="18">
        <f t="shared" si="117"/>
        <v>104.45663110304946</v>
      </c>
      <c r="J914" s="10">
        <f t="shared" si="113"/>
        <v>38.408703256591288</v>
      </c>
      <c r="K914" s="10">
        <v>41.259971532311141</v>
      </c>
      <c r="L914" s="10">
        <v>37.73008668369269</v>
      </c>
      <c r="M914" s="147">
        <f t="shared" si="118"/>
        <v>37.73008668369269</v>
      </c>
      <c r="N914" s="10">
        <f t="shared" si="114"/>
        <v>221.85539257564457</v>
      </c>
      <c r="O914" s="11">
        <f t="shared" si="120"/>
        <v>3.8056774588889536E-2</v>
      </c>
    </row>
    <row r="915" spans="1:15">
      <c r="A915" s="9">
        <f t="shared" si="119"/>
        <v>140</v>
      </c>
      <c r="B915" s="8" t="s">
        <v>963</v>
      </c>
      <c r="C915" s="8">
        <f>димвенканали!C915</f>
        <v>4802</v>
      </c>
      <c r="D915" s="8">
        <f>димвенканали!D915</f>
        <v>0</v>
      </c>
      <c r="E915" s="8">
        <f>димвенканали!E915</f>
        <v>0</v>
      </c>
      <c r="F915" s="8">
        <f t="shared" si="115"/>
        <v>4802</v>
      </c>
      <c r="G915" s="8">
        <v>80</v>
      </c>
      <c r="H915" s="11">
        <v>3.8774064527245883E-2</v>
      </c>
      <c r="I915" s="18">
        <f t="shared" si="117"/>
        <v>86.04391433305662</v>
      </c>
      <c r="J915" s="10">
        <f t="shared" si="113"/>
        <v>31.638347300264922</v>
      </c>
      <c r="K915" s="10">
        <v>33.987018520712105</v>
      </c>
      <c r="L915" s="10">
        <v>31.079351421813936</v>
      </c>
      <c r="M915" s="147">
        <f t="shared" si="118"/>
        <v>31.079351421813936</v>
      </c>
      <c r="N915" s="10">
        <f t="shared" si="114"/>
        <v>182.74863157584758</v>
      </c>
      <c r="O915" s="11">
        <f t="shared" si="120"/>
        <v>3.8056774588889543E-2</v>
      </c>
    </row>
    <row r="916" spans="1:15">
      <c r="A916" s="9">
        <f t="shared" si="119"/>
        <v>141</v>
      </c>
      <c r="B916" s="8" t="s">
        <v>964</v>
      </c>
      <c r="C916" s="8">
        <f>димвенканали!C916</f>
        <v>4841.7</v>
      </c>
      <c r="D916" s="8">
        <f>димвенканали!D916</f>
        <v>0</v>
      </c>
      <c r="E916" s="8">
        <f>димвенканали!E916</f>
        <v>0</v>
      </c>
      <c r="F916" s="8">
        <f t="shared" si="115"/>
        <v>4841.7</v>
      </c>
      <c r="G916" s="8">
        <v>80</v>
      </c>
      <c r="H916" s="11">
        <v>3.9094624785832234E-2</v>
      </c>
      <c r="I916" s="18">
        <f t="shared" si="117"/>
        <v>86.755272808488172</v>
      </c>
      <c r="J916" s="10">
        <f t="shared" si="113"/>
        <v>31.899913811681103</v>
      </c>
      <c r="K916" s="10">
        <v>34.268002409773388</v>
      </c>
      <c r="L916" s="10">
        <v>31.336296497083826</v>
      </c>
      <c r="M916" s="147">
        <f t="shared" si="118"/>
        <v>31.336296497083826</v>
      </c>
      <c r="N916" s="10">
        <f t="shared" si="114"/>
        <v>184.25948552702647</v>
      </c>
      <c r="O916" s="11">
        <f t="shared" si="120"/>
        <v>3.8056774588889536E-2</v>
      </c>
    </row>
    <row r="917" spans="1:15">
      <c r="A917" s="9">
        <f t="shared" si="119"/>
        <v>142</v>
      </c>
      <c r="B917" s="8" t="s">
        <v>965</v>
      </c>
      <c r="C917" s="8"/>
      <c r="D917" s="8"/>
      <c r="E917" s="8"/>
      <c r="F917" s="8">
        <f t="shared" si="115"/>
        <v>0</v>
      </c>
      <c r="G917" s="8"/>
      <c r="H917" s="11">
        <v>0</v>
      </c>
      <c r="I917" s="18">
        <f t="shared" si="117"/>
        <v>0</v>
      </c>
      <c r="J917" s="10">
        <f t="shared" si="113"/>
        <v>0</v>
      </c>
      <c r="K917" s="10">
        <v>0</v>
      </c>
      <c r="L917" s="10">
        <v>0</v>
      </c>
      <c r="M917" s="147">
        <f t="shared" si="118"/>
        <v>0</v>
      </c>
      <c r="N917" s="10">
        <f t="shared" si="114"/>
        <v>0</v>
      </c>
      <c r="O917" s="11"/>
    </row>
    <row r="918" spans="1:15">
      <c r="A918" s="9">
        <f t="shared" si="119"/>
        <v>143</v>
      </c>
      <c r="B918" s="8" t="s">
        <v>966</v>
      </c>
      <c r="C918" s="8"/>
      <c r="D918" s="8"/>
      <c r="E918" s="8"/>
      <c r="F918" s="8">
        <f t="shared" si="115"/>
        <v>0</v>
      </c>
      <c r="G918" s="8"/>
      <c r="H918" s="11">
        <v>0</v>
      </c>
      <c r="I918" s="18">
        <f t="shared" si="117"/>
        <v>0</v>
      </c>
      <c r="J918" s="10">
        <f t="shared" si="113"/>
        <v>0</v>
      </c>
      <c r="K918" s="10">
        <v>0</v>
      </c>
      <c r="L918" s="10">
        <v>0</v>
      </c>
      <c r="M918" s="147">
        <f t="shared" si="118"/>
        <v>0</v>
      </c>
      <c r="N918" s="10">
        <f t="shared" si="114"/>
        <v>0</v>
      </c>
      <c r="O918" s="11"/>
    </row>
    <row r="919" spans="1:15">
      <c r="A919" s="9">
        <f t="shared" si="119"/>
        <v>144</v>
      </c>
      <c r="B919" s="8" t="s">
        <v>967</v>
      </c>
      <c r="C919" s="8"/>
      <c r="D919" s="8"/>
      <c r="E919" s="8"/>
      <c r="F919" s="8">
        <f t="shared" si="115"/>
        <v>0</v>
      </c>
      <c r="G919" s="8"/>
      <c r="H919" s="11">
        <v>0</v>
      </c>
      <c r="I919" s="18">
        <f t="shared" si="117"/>
        <v>0</v>
      </c>
      <c r="J919" s="10">
        <f t="shared" si="113"/>
        <v>0</v>
      </c>
      <c r="K919" s="10">
        <v>0</v>
      </c>
      <c r="L919" s="10">
        <v>0</v>
      </c>
      <c r="M919" s="147">
        <f t="shared" si="118"/>
        <v>0</v>
      </c>
      <c r="N919" s="10">
        <f t="shared" si="114"/>
        <v>0</v>
      </c>
      <c r="O919" s="11"/>
    </row>
    <row r="920" spans="1:15">
      <c r="A920" s="9">
        <f t="shared" si="119"/>
        <v>145</v>
      </c>
      <c r="B920" s="8" t="s">
        <v>968</v>
      </c>
      <c r="C920" s="8"/>
      <c r="D920" s="8"/>
      <c r="E920" s="8"/>
      <c r="F920" s="8">
        <f t="shared" si="115"/>
        <v>0</v>
      </c>
      <c r="G920" s="8"/>
      <c r="H920" s="11">
        <v>0</v>
      </c>
      <c r="I920" s="18">
        <f t="shared" si="117"/>
        <v>0</v>
      </c>
      <c r="J920" s="10">
        <f t="shared" si="113"/>
        <v>0</v>
      </c>
      <c r="K920" s="10">
        <v>0</v>
      </c>
      <c r="L920" s="10">
        <v>0</v>
      </c>
      <c r="M920" s="147">
        <f t="shared" si="118"/>
        <v>0</v>
      </c>
      <c r="N920" s="10">
        <f t="shared" si="114"/>
        <v>0</v>
      </c>
      <c r="O920" s="11"/>
    </row>
    <row r="921" spans="1:15">
      <c r="A921" s="9">
        <f t="shared" si="119"/>
        <v>146</v>
      </c>
      <c r="B921" s="8" t="s">
        <v>969</v>
      </c>
      <c r="C921" s="8"/>
      <c r="D921" s="8"/>
      <c r="E921" s="8"/>
      <c r="F921" s="8">
        <f t="shared" si="115"/>
        <v>0</v>
      </c>
      <c r="G921" s="8"/>
      <c r="H921" s="11">
        <v>0</v>
      </c>
      <c r="I921" s="18">
        <f t="shared" si="117"/>
        <v>0</v>
      </c>
      <c r="J921" s="10">
        <f t="shared" si="113"/>
        <v>0</v>
      </c>
      <c r="K921" s="10">
        <v>0</v>
      </c>
      <c r="L921" s="10">
        <v>0</v>
      </c>
      <c r="M921" s="147">
        <f t="shared" si="118"/>
        <v>0</v>
      </c>
      <c r="N921" s="10">
        <f t="shared" si="114"/>
        <v>0</v>
      </c>
      <c r="O921" s="11"/>
    </row>
    <row r="922" spans="1:15">
      <c r="A922" s="9">
        <f t="shared" si="119"/>
        <v>147</v>
      </c>
      <c r="B922" s="8" t="s">
        <v>970</v>
      </c>
      <c r="C922" s="8"/>
      <c r="D922" s="8"/>
      <c r="E922" s="8"/>
      <c r="F922" s="8">
        <f t="shared" si="115"/>
        <v>0</v>
      </c>
      <c r="G922" s="8"/>
      <c r="H922" s="11">
        <v>0</v>
      </c>
      <c r="I922" s="18">
        <f t="shared" si="117"/>
        <v>0</v>
      </c>
      <c r="J922" s="10">
        <f t="shared" si="113"/>
        <v>0</v>
      </c>
      <c r="K922" s="10">
        <v>0</v>
      </c>
      <c r="L922" s="10">
        <v>0</v>
      </c>
      <c r="M922" s="147">
        <f t="shared" si="118"/>
        <v>0</v>
      </c>
      <c r="N922" s="10">
        <f t="shared" si="114"/>
        <v>0</v>
      </c>
      <c r="O922" s="11"/>
    </row>
    <row r="923" spans="1:15">
      <c r="A923" s="9">
        <f t="shared" si="119"/>
        <v>148</v>
      </c>
      <c r="B923" s="8" t="s">
        <v>971</v>
      </c>
      <c r="C923" s="8"/>
      <c r="D923" s="8"/>
      <c r="E923" s="8"/>
      <c r="F923" s="8">
        <f t="shared" si="115"/>
        <v>0</v>
      </c>
      <c r="G923" s="8"/>
      <c r="H923" s="11">
        <v>0</v>
      </c>
      <c r="I923" s="18">
        <f t="shared" si="117"/>
        <v>0</v>
      </c>
      <c r="J923" s="10">
        <f t="shared" si="113"/>
        <v>0</v>
      </c>
      <c r="K923" s="10">
        <v>0</v>
      </c>
      <c r="L923" s="10">
        <v>0</v>
      </c>
      <c r="M923" s="147">
        <f t="shared" si="118"/>
        <v>0</v>
      </c>
      <c r="N923" s="10">
        <f t="shared" si="114"/>
        <v>0</v>
      </c>
      <c r="O923" s="11"/>
    </row>
    <row r="924" spans="1:15">
      <c r="A924" s="9">
        <f t="shared" si="119"/>
        <v>149</v>
      </c>
      <c r="B924" s="8" t="s">
        <v>972</v>
      </c>
      <c r="C924" s="8"/>
      <c r="D924" s="8"/>
      <c r="E924" s="8"/>
      <c r="F924" s="8">
        <f t="shared" si="115"/>
        <v>0</v>
      </c>
      <c r="G924" s="8"/>
      <c r="H924" s="11">
        <v>0</v>
      </c>
      <c r="I924" s="18">
        <f t="shared" si="117"/>
        <v>0</v>
      </c>
      <c r="J924" s="10">
        <f t="shared" si="113"/>
        <v>0</v>
      </c>
      <c r="K924" s="10">
        <v>0</v>
      </c>
      <c r="L924" s="10">
        <v>0</v>
      </c>
      <c r="M924" s="147">
        <f t="shared" si="118"/>
        <v>0</v>
      </c>
      <c r="N924" s="10">
        <f t="shared" si="114"/>
        <v>0</v>
      </c>
      <c r="O924" s="11"/>
    </row>
    <row r="925" spans="1:15">
      <c r="A925" s="9">
        <f t="shared" si="119"/>
        <v>150</v>
      </c>
      <c r="B925" s="8" t="s">
        <v>973</v>
      </c>
      <c r="C925" s="8"/>
      <c r="D925" s="8"/>
      <c r="E925" s="8"/>
      <c r="F925" s="8">
        <f t="shared" si="115"/>
        <v>0</v>
      </c>
      <c r="G925" s="8"/>
      <c r="H925" s="11">
        <v>0</v>
      </c>
      <c r="I925" s="18">
        <f t="shared" si="117"/>
        <v>0</v>
      </c>
      <c r="J925" s="10">
        <f t="shared" si="113"/>
        <v>0</v>
      </c>
      <c r="K925" s="10">
        <v>0</v>
      </c>
      <c r="L925" s="10">
        <v>0</v>
      </c>
      <c r="M925" s="147">
        <f t="shared" si="118"/>
        <v>0</v>
      </c>
      <c r="N925" s="10">
        <f t="shared" si="114"/>
        <v>0</v>
      </c>
      <c r="O925" s="11"/>
    </row>
    <row r="926" spans="1:15">
      <c r="A926" s="9">
        <f t="shared" si="119"/>
        <v>151</v>
      </c>
      <c r="B926" s="8" t="s">
        <v>974</v>
      </c>
      <c r="C926" s="8"/>
      <c r="D926" s="8"/>
      <c r="E926" s="8"/>
      <c r="F926" s="8">
        <f t="shared" si="115"/>
        <v>0</v>
      </c>
      <c r="G926" s="8"/>
      <c r="H926" s="11">
        <v>0</v>
      </c>
      <c r="I926" s="18">
        <f t="shared" si="117"/>
        <v>0</v>
      </c>
      <c r="J926" s="10">
        <f t="shared" si="113"/>
        <v>0</v>
      </c>
      <c r="K926" s="10">
        <v>0</v>
      </c>
      <c r="L926" s="10">
        <v>0</v>
      </c>
      <c r="M926" s="147">
        <f t="shared" si="118"/>
        <v>0</v>
      </c>
      <c r="N926" s="10">
        <f t="shared" si="114"/>
        <v>0</v>
      </c>
      <c r="O926" s="11"/>
    </row>
    <row r="927" spans="1:15">
      <c r="A927" s="9">
        <f t="shared" si="119"/>
        <v>152</v>
      </c>
      <c r="B927" s="8" t="s">
        <v>975</v>
      </c>
      <c r="C927" s="8"/>
      <c r="D927" s="8"/>
      <c r="E927" s="8"/>
      <c r="F927" s="8">
        <f t="shared" si="115"/>
        <v>0</v>
      </c>
      <c r="G927" s="8"/>
      <c r="H927" s="11">
        <v>0</v>
      </c>
      <c r="I927" s="18">
        <f t="shared" si="117"/>
        <v>0</v>
      </c>
      <c r="J927" s="10">
        <f t="shared" si="113"/>
        <v>0</v>
      </c>
      <c r="K927" s="10">
        <v>0</v>
      </c>
      <c r="L927" s="10">
        <v>0</v>
      </c>
      <c r="M927" s="147">
        <f t="shared" si="118"/>
        <v>0</v>
      </c>
      <c r="N927" s="10">
        <f t="shared" si="114"/>
        <v>0</v>
      </c>
      <c r="O927" s="11"/>
    </row>
    <row r="928" spans="1:15">
      <c r="A928" s="9">
        <f t="shared" si="119"/>
        <v>153</v>
      </c>
      <c r="B928" s="8" t="s">
        <v>976</v>
      </c>
      <c r="C928" s="8"/>
      <c r="D928" s="8"/>
      <c r="E928" s="8"/>
      <c r="F928" s="8">
        <f t="shared" si="115"/>
        <v>0</v>
      </c>
      <c r="G928" s="8"/>
      <c r="H928" s="11">
        <v>0</v>
      </c>
      <c r="I928" s="18">
        <f t="shared" si="117"/>
        <v>0</v>
      </c>
      <c r="J928" s="10">
        <f t="shared" si="113"/>
        <v>0</v>
      </c>
      <c r="K928" s="10">
        <v>0</v>
      </c>
      <c r="L928" s="10">
        <v>0</v>
      </c>
      <c r="M928" s="147">
        <f t="shared" si="118"/>
        <v>0</v>
      </c>
      <c r="N928" s="10">
        <f t="shared" si="114"/>
        <v>0</v>
      </c>
      <c r="O928" s="11"/>
    </row>
    <row r="929" spans="1:15">
      <c r="A929" s="9">
        <f t="shared" si="119"/>
        <v>154</v>
      </c>
      <c r="B929" s="8" t="s">
        <v>977</v>
      </c>
      <c r="C929" s="8"/>
      <c r="D929" s="8"/>
      <c r="E929" s="8"/>
      <c r="F929" s="8">
        <f t="shared" si="115"/>
        <v>0</v>
      </c>
      <c r="G929" s="8"/>
      <c r="H929" s="11">
        <v>0</v>
      </c>
      <c r="I929" s="18">
        <f t="shared" si="117"/>
        <v>0</v>
      </c>
      <c r="J929" s="10">
        <f t="shared" si="113"/>
        <v>0</v>
      </c>
      <c r="K929" s="10">
        <v>0</v>
      </c>
      <c r="L929" s="10">
        <v>0</v>
      </c>
      <c r="M929" s="147">
        <f t="shared" si="118"/>
        <v>0</v>
      </c>
      <c r="N929" s="10">
        <f t="shared" si="114"/>
        <v>0</v>
      </c>
      <c r="O929" s="11"/>
    </row>
    <row r="930" spans="1:15">
      <c r="A930" s="9">
        <f t="shared" si="119"/>
        <v>155</v>
      </c>
      <c r="B930" s="8" t="s">
        <v>978</v>
      </c>
      <c r="C930" s="8"/>
      <c r="D930" s="8"/>
      <c r="E930" s="8"/>
      <c r="F930" s="8">
        <f t="shared" si="115"/>
        <v>0</v>
      </c>
      <c r="G930" s="8"/>
      <c r="H930" s="11">
        <v>0</v>
      </c>
      <c r="I930" s="18">
        <f t="shared" si="117"/>
        <v>0</v>
      </c>
      <c r="J930" s="10">
        <f t="shared" si="113"/>
        <v>0</v>
      </c>
      <c r="K930" s="10">
        <v>0</v>
      </c>
      <c r="L930" s="10">
        <v>0</v>
      </c>
      <c r="M930" s="147">
        <f t="shared" si="118"/>
        <v>0</v>
      </c>
      <c r="N930" s="10">
        <f t="shared" si="114"/>
        <v>0</v>
      </c>
      <c r="O930" s="11"/>
    </row>
    <row r="931" spans="1:15">
      <c r="A931" s="9">
        <f t="shared" si="119"/>
        <v>156</v>
      </c>
      <c r="B931" s="8" t="s">
        <v>979</v>
      </c>
      <c r="C931" s="8"/>
      <c r="D931" s="8"/>
      <c r="E931" s="8"/>
      <c r="F931" s="8">
        <f t="shared" si="115"/>
        <v>0</v>
      </c>
      <c r="G931" s="8"/>
      <c r="H931" s="11">
        <v>0</v>
      </c>
      <c r="I931" s="18">
        <f t="shared" si="117"/>
        <v>0</v>
      </c>
      <c r="J931" s="10">
        <f t="shared" si="113"/>
        <v>0</v>
      </c>
      <c r="K931" s="10">
        <v>0</v>
      </c>
      <c r="L931" s="10">
        <v>0</v>
      </c>
      <c r="M931" s="147">
        <f t="shared" si="118"/>
        <v>0</v>
      </c>
      <c r="N931" s="10">
        <f t="shared" si="114"/>
        <v>0</v>
      </c>
      <c r="O931" s="11"/>
    </row>
    <row r="932" spans="1:15">
      <c r="A932" s="9">
        <f t="shared" si="119"/>
        <v>157</v>
      </c>
      <c r="B932" s="8" t="s">
        <v>980</v>
      </c>
      <c r="C932" s="8"/>
      <c r="D932" s="8"/>
      <c r="E932" s="8"/>
      <c r="F932" s="8">
        <f t="shared" si="115"/>
        <v>0</v>
      </c>
      <c r="G932" s="8"/>
      <c r="H932" s="11">
        <v>0</v>
      </c>
      <c r="I932" s="18">
        <f t="shared" si="117"/>
        <v>0</v>
      </c>
      <c r="J932" s="10">
        <f t="shared" si="113"/>
        <v>0</v>
      </c>
      <c r="K932" s="10">
        <v>0</v>
      </c>
      <c r="L932" s="10">
        <v>0</v>
      </c>
      <c r="M932" s="147">
        <f t="shared" si="118"/>
        <v>0</v>
      </c>
      <c r="N932" s="10">
        <f t="shared" si="114"/>
        <v>0</v>
      </c>
      <c r="O932" s="11"/>
    </row>
    <row r="933" spans="1:15">
      <c r="A933" s="9">
        <f t="shared" si="119"/>
        <v>158</v>
      </c>
      <c r="B933" s="8" t="s">
        <v>981</v>
      </c>
      <c r="C933" s="8"/>
      <c r="D933" s="8"/>
      <c r="E933" s="8"/>
      <c r="F933" s="8">
        <f t="shared" si="115"/>
        <v>0</v>
      </c>
      <c r="G933" s="8"/>
      <c r="H933" s="11">
        <v>0</v>
      </c>
      <c r="I933" s="18">
        <f t="shared" si="117"/>
        <v>0</v>
      </c>
      <c r="J933" s="10">
        <f t="shared" si="113"/>
        <v>0</v>
      </c>
      <c r="K933" s="10">
        <v>0</v>
      </c>
      <c r="L933" s="10">
        <v>0</v>
      </c>
      <c r="M933" s="147">
        <f t="shared" si="118"/>
        <v>0</v>
      </c>
      <c r="N933" s="10">
        <f t="shared" si="114"/>
        <v>0</v>
      </c>
      <c r="O933" s="11"/>
    </row>
    <row r="934" spans="1:15">
      <c r="A934" s="9">
        <f t="shared" si="119"/>
        <v>159</v>
      </c>
      <c r="B934" s="8" t="s">
        <v>982</v>
      </c>
      <c r="C934" s="8"/>
      <c r="D934" s="8"/>
      <c r="E934" s="8"/>
      <c r="F934" s="8">
        <f t="shared" si="115"/>
        <v>0</v>
      </c>
      <c r="G934" s="8"/>
      <c r="H934" s="11">
        <v>0</v>
      </c>
      <c r="I934" s="18">
        <f t="shared" si="117"/>
        <v>0</v>
      </c>
      <c r="J934" s="10">
        <f t="shared" si="113"/>
        <v>0</v>
      </c>
      <c r="K934" s="10">
        <v>0</v>
      </c>
      <c r="L934" s="10">
        <v>0</v>
      </c>
      <c r="M934" s="147">
        <f t="shared" si="118"/>
        <v>0</v>
      </c>
      <c r="N934" s="10">
        <f t="shared" si="114"/>
        <v>0</v>
      </c>
      <c r="O934" s="11"/>
    </row>
    <row r="935" spans="1:15">
      <c r="A935" s="9">
        <f t="shared" si="119"/>
        <v>160</v>
      </c>
      <c r="B935" s="8" t="s">
        <v>983</v>
      </c>
      <c r="C935" s="8"/>
      <c r="D935" s="8"/>
      <c r="E935" s="8"/>
      <c r="F935" s="8">
        <f t="shared" si="115"/>
        <v>0</v>
      </c>
      <c r="G935" s="8"/>
      <c r="H935" s="11">
        <v>0</v>
      </c>
      <c r="I935" s="18">
        <f t="shared" si="117"/>
        <v>0</v>
      </c>
      <c r="J935" s="10">
        <f t="shared" ref="J935:J955" si="121">I935*0.3677</f>
        <v>0</v>
      </c>
      <c r="K935" s="10">
        <v>0</v>
      </c>
      <c r="L935" s="10">
        <v>0</v>
      </c>
      <c r="M935" s="147">
        <f t="shared" si="118"/>
        <v>0</v>
      </c>
      <c r="N935" s="10">
        <f t="shared" ref="N935:N955" si="122">I935+J935+K935+M935</f>
        <v>0</v>
      </c>
      <c r="O935" s="11"/>
    </row>
    <row r="936" spans="1:15">
      <c r="A936" s="9">
        <f t="shared" si="119"/>
        <v>161</v>
      </c>
      <c r="B936" s="8" t="s">
        <v>984</v>
      </c>
      <c r="C936" s="8"/>
      <c r="D936" s="8"/>
      <c r="E936" s="8"/>
      <c r="F936" s="8">
        <f t="shared" si="115"/>
        <v>0</v>
      </c>
      <c r="G936" s="8"/>
      <c r="H936" s="11">
        <v>0</v>
      </c>
      <c r="I936" s="18">
        <f t="shared" si="117"/>
        <v>0</v>
      </c>
      <c r="J936" s="10">
        <f t="shared" si="121"/>
        <v>0</v>
      </c>
      <c r="K936" s="10">
        <v>0</v>
      </c>
      <c r="L936" s="10">
        <v>0</v>
      </c>
      <c r="M936" s="147">
        <f t="shared" si="118"/>
        <v>0</v>
      </c>
      <c r="N936" s="10">
        <f t="shared" si="122"/>
        <v>0</v>
      </c>
      <c r="O936" s="11"/>
    </row>
    <row r="937" spans="1:15">
      <c r="A937" s="9">
        <f t="shared" si="119"/>
        <v>162</v>
      </c>
      <c r="B937" s="8" t="s">
        <v>985</v>
      </c>
      <c r="C937" s="8">
        <f>димвенканали!C937</f>
        <v>5265.83</v>
      </c>
      <c r="D937" s="8">
        <f>димвенканали!D937</f>
        <v>0</v>
      </c>
      <c r="E937" s="8">
        <f>димвенканали!E937</f>
        <v>1489.9</v>
      </c>
      <c r="F937" s="8">
        <f t="shared" si="115"/>
        <v>6755.73</v>
      </c>
      <c r="G937" s="8">
        <v>96</v>
      </c>
      <c r="H937" s="11">
        <v>5.454958578689105E-2</v>
      </c>
      <c r="I937" s="18">
        <f t="shared" si="117"/>
        <v>121.05153131554781</v>
      </c>
      <c r="J937" s="10">
        <f t="shared" si="121"/>
        <v>44.510648064726929</v>
      </c>
      <c r="K937" s="10">
        <v>47.814893925641478</v>
      </c>
      <c r="L937" s="10">
        <v>43.724220487482519</v>
      </c>
      <c r="M937" s="147">
        <f t="shared" si="118"/>
        <v>43.724220487482519</v>
      </c>
      <c r="N937" s="10">
        <f t="shared" si="122"/>
        <v>257.10129379339872</v>
      </c>
      <c r="O937" s="11">
        <f t="shared" ref="O937:O955" si="123">N937/F937</f>
        <v>3.8056774588889543E-2</v>
      </c>
    </row>
    <row r="938" spans="1:15">
      <c r="A938" s="9">
        <f t="shared" si="119"/>
        <v>163</v>
      </c>
      <c r="B938" s="8" t="s">
        <v>986</v>
      </c>
      <c r="C938" s="8">
        <f>димвенканали!C938</f>
        <v>3884.83</v>
      </c>
      <c r="D938" s="8">
        <f>димвенканали!D938</f>
        <v>0</v>
      </c>
      <c r="E938" s="8">
        <f>димвенканали!E938</f>
        <v>230.5</v>
      </c>
      <c r="F938" s="8">
        <f t="shared" si="115"/>
        <v>4115.33</v>
      </c>
      <c r="G938" s="8">
        <v>65</v>
      </c>
      <c r="H938" s="11">
        <v>3.322950249290104E-2</v>
      </c>
      <c r="I938" s="18">
        <f t="shared" si="117"/>
        <v>73.739921277021637</v>
      </c>
      <c r="J938" s="10">
        <f t="shared" si="121"/>
        <v>27.114169053560857</v>
      </c>
      <c r="K938" s="10">
        <v>29.126988115127478</v>
      </c>
      <c r="L938" s="10">
        <v>26.635107723184827</v>
      </c>
      <c r="M938" s="147">
        <f t="shared" si="118"/>
        <v>26.635107723184827</v>
      </c>
      <c r="N938" s="10">
        <f t="shared" si="122"/>
        <v>156.61618616889481</v>
      </c>
      <c r="O938" s="11">
        <f t="shared" si="123"/>
        <v>3.8056774588889543E-2</v>
      </c>
    </row>
    <row r="939" spans="1:15">
      <c r="A939" s="9">
        <f t="shared" si="119"/>
        <v>164</v>
      </c>
      <c r="B939" s="8" t="s">
        <v>987</v>
      </c>
      <c r="C939" s="8">
        <f>димвенканали!C939</f>
        <v>4215.83</v>
      </c>
      <c r="D939" s="8">
        <f>димвенканали!D939</f>
        <v>0</v>
      </c>
      <c r="E939" s="8">
        <f>димвенканали!E939</f>
        <v>0</v>
      </c>
      <c r="F939" s="8">
        <f t="shared" si="115"/>
        <v>4215.83</v>
      </c>
      <c r="G939" s="8">
        <v>84</v>
      </c>
      <c r="H939" s="11">
        <v>3.4040996346501255E-2</v>
      </c>
      <c r="I939" s="18">
        <f t="shared" si="117"/>
        <v>75.540715402484409</v>
      </c>
      <c r="J939" s="10">
        <f t="shared" si="121"/>
        <v>27.776321053493518</v>
      </c>
      <c r="K939" s="10">
        <v>29.83829493756221</v>
      </c>
      <c r="L939" s="10">
        <v>27.285560621538078</v>
      </c>
      <c r="M939" s="147">
        <f t="shared" si="118"/>
        <v>27.285560621538078</v>
      </c>
      <c r="N939" s="10">
        <f t="shared" si="122"/>
        <v>160.44089201507822</v>
      </c>
      <c r="O939" s="11">
        <f t="shared" si="123"/>
        <v>3.805677458888955E-2</v>
      </c>
    </row>
    <row r="940" spans="1:15">
      <c r="A940" s="9">
        <f t="shared" si="119"/>
        <v>165</v>
      </c>
      <c r="B940" s="8" t="s">
        <v>988</v>
      </c>
      <c r="C940" s="8">
        <f>димвенканали!C940</f>
        <v>4235.75</v>
      </c>
      <c r="D940" s="8">
        <f>димвенканали!D940</f>
        <v>0</v>
      </c>
      <c r="E940" s="8">
        <f>димвенканали!E940</f>
        <v>0</v>
      </c>
      <c r="F940" s="8">
        <f t="shared" si="115"/>
        <v>4235.75</v>
      </c>
      <c r="G940" s="8">
        <v>84</v>
      </c>
      <c r="H940" s="11">
        <v>3.4201841695393954E-2</v>
      </c>
      <c r="I940" s="18">
        <f t="shared" si="117"/>
        <v>75.897648924665688</v>
      </c>
      <c r="J940" s="10">
        <f t="shared" si="121"/>
        <v>27.907565509599575</v>
      </c>
      <c r="K940" s="10">
        <v>29.979282319680614</v>
      </c>
      <c r="L940" s="10">
        <v>27.414486210943021</v>
      </c>
      <c r="M940" s="147">
        <f t="shared" si="118"/>
        <v>27.414486210943021</v>
      </c>
      <c r="N940" s="10">
        <f t="shared" si="122"/>
        <v>161.1989829648889</v>
      </c>
      <c r="O940" s="11">
        <f t="shared" si="123"/>
        <v>3.805677458888955E-2</v>
      </c>
    </row>
    <row r="941" spans="1:15">
      <c r="A941" s="9">
        <f t="shared" si="119"/>
        <v>166</v>
      </c>
      <c r="B941" s="8" t="s">
        <v>989</v>
      </c>
      <c r="C941" s="8">
        <f>димвенканали!C941</f>
        <v>4215</v>
      </c>
      <c r="D941" s="8">
        <f>димвенканали!D941</f>
        <v>0</v>
      </c>
      <c r="E941" s="8">
        <f>димвенканали!E941</f>
        <v>0</v>
      </c>
      <c r="F941" s="8">
        <f t="shared" ref="F941:F953" si="124">C941+D941+E941</f>
        <v>4215</v>
      </c>
      <c r="G941" s="8">
        <v>84</v>
      </c>
      <c r="H941" s="11">
        <v>3.4034294456964057E-2</v>
      </c>
      <c r="I941" s="18">
        <f t="shared" si="117"/>
        <v>75.525843172393508</v>
      </c>
      <c r="J941" s="10">
        <f t="shared" si="121"/>
        <v>27.770852534489094</v>
      </c>
      <c r="K941" s="10">
        <v>29.832420463307272</v>
      </c>
      <c r="L941" s="10">
        <v>27.280188721979538</v>
      </c>
      <c r="M941" s="147">
        <f t="shared" si="118"/>
        <v>27.280188721979538</v>
      </c>
      <c r="N941" s="10">
        <f t="shared" si="122"/>
        <v>160.40930489216942</v>
      </c>
      <c r="O941" s="11">
        <f t="shared" si="123"/>
        <v>3.8056774588889543E-2</v>
      </c>
    </row>
    <row r="942" spans="1:15">
      <c r="A942" s="9">
        <f t="shared" si="119"/>
        <v>167</v>
      </c>
      <c r="B942" s="8" t="s">
        <v>990</v>
      </c>
      <c r="C942" s="8">
        <f>димвенканали!C942</f>
        <v>4962.2</v>
      </c>
      <c r="D942" s="8">
        <f>димвенканали!D942</f>
        <v>0</v>
      </c>
      <c r="E942" s="8">
        <f>димвенканали!E942</f>
        <v>0</v>
      </c>
      <c r="F942" s="8">
        <f t="shared" si="124"/>
        <v>4962.2</v>
      </c>
      <c r="G942" s="8">
        <v>90</v>
      </c>
      <c r="H942" s="11">
        <v>4.0067609953581738E-2</v>
      </c>
      <c r="I942" s="18">
        <f t="shared" si="117"/>
        <v>88.914433924092776</v>
      </c>
      <c r="J942" s="10">
        <f t="shared" si="121"/>
        <v>32.693837353888917</v>
      </c>
      <c r="K942" s="10">
        <v>35.120862828712532</v>
      </c>
      <c r="L942" s="10">
        <v>32.116192758293444</v>
      </c>
      <c r="M942" s="147">
        <f t="shared" si="118"/>
        <v>32.116192758293444</v>
      </c>
      <c r="N942" s="10">
        <f t="shared" si="122"/>
        <v>188.84532686498767</v>
      </c>
      <c r="O942" s="11">
        <f t="shared" si="123"/>
        <v>3.8056774588889543E-2</v>
      </c>
    </row>
    <row r="943" spans="1:15">
      <c r="A943" s="9">
        <f t="shared" si="119"/>
        <v>168</v>
      </c>
      <c r="B943" s="8" t="s">
        <v>991</v>
      </c>
      <c r="C943" s="8">
        <f>димвенканали!C943</f>
        <v>3826.09</v>
      </c>
      <c r="D943" s="8">
        <f>димвенканали!D943</f>
        <v>0</v>
      </c>
      <c r="E943" s="8">
        <f>димвенканали!E943</f>
        <v>0</v>
      </c>
      <c r="F943" s="8">
        <f t="shared" si="124"/>
        <v>3826.09</v>
      </c>
      <c r="G943" s="8">
        <v>65</v>
      </c>
      <c r="H943" s="11">
        <v>3.0894015107673929E-2</v>
      </c>
      <c r="I943" s="18">
        <f t="shared" si="117"/>
        <v>68.557217865590303</v>
      </c>
      <c r="J943" s="10">
        <f t="shared" si="121"/>
        <v>25.208489009177555</v>
      </c>
      <c r="K943" s="10">
        <v>27.079840002480505</v>
      </c>
      <c r="L943" s="10">
        <v>24.763097809556037</v>
      </c>
      <c r="M943" s="147">
        <f t="shared" si="118"/>
        <v>24.763097809556037</v>
      </c>
      <c r="N943" s="10">
        <f t="shared" si="122"/>
        <v>145.60864468680441</v>
      </c>
      <c r="O943" s="11">
        <f t="shared" si="123"/>
        <v>3.805677458888955E-2</v>
      </c>
    </row>
    <row r="944" spans="1:15">
      <c r="A944" s="9">
        <f t="shared" si="119"/>
        <v>169</v>
      </c>
      <c r="B944" s="8" t="s">
        <v>992</v>
      </c>
      <c r="C944" s="8">
        <f>димвенканали!C944</f>
        <v>3985.25</v>
      </c>
      <c r="D944" s="8">
        <f>димвенканали!D944</f>
        <v>0</v>
      </c>
      <c r="E944" s="8">
        <f>димвенканали!E944</f>
        <v>0</v>
      </c>
      <c r="F944" s="8">
        <f t="shared" si="124"/>
        <v>3985.25</v>
      </c>
      <c r="G944" s="8">
        <v>72</v>
      </c>
      <c r="H944" s="11">
        <v>3.2179162985674026E-2</v>
      </c>
      <c r="I944" s="18">
        <f t="shared" si="117"/>
        <v>71.409102373139092</v>
      </c>
      <c r="J944" s="10">
        <f t="shared" si="121"/>
        <v>26.257126942603247</v>
      </c>
      <c r="K944" s="10">
        <v>28.206323523462711</v>
      </c>
      <c r="L944" s="10">
        <v>25.793208091167013</v>
      </c>
      <c r="M944" s="147">
        <f t="shared" si="118"/>
        <v>25.793208091167013</v>
      </c>
      <c r="N944" s="10">
        <f t="shared" si="122"/>
        <v>151.66576093037207</v>
      </c>
      <c r="O944" s="11">
        <f t="shared" si="123"/>
        <v>3.805677458888955E-2</v>
      </c>
    </row>
    <row r="945" spans="1:15">
      <c r="A945" s="9">
        <f t="shared" si="119"/>
        <v>170</v>
      </c>
      <c r="B945" s="8" t="s">
        <v>993</v>
      </c>
      <c r="C945" s="8">
        <f>димвенканали!C945</f>
        <v>3992.96</v>
      </c>
      <c r="D945" s="8">
        <f>димвенканали!D945</f>
        <v>0</v>
      </c>
      <c r="E945" s="8">
        <f>димвенканали!E945</f>
        <v>0</v>
      </c>
      <c r="F945" s="8">
        <f t="shared" si="124"/>
        <v>3992.96</v>
      </c>
      <c r="G945" s="8">
        <v>72</v>
      </c>
      <c r="H945" s="11">
        <v>3.2241417887278578E-2</v>
      </c>
      <c r="I945" s="18">
        <f t="shared" si="117"/>
        <v>71.547252847838777</v>
      </c>
      <c r="J945" s="10">
        <f t="shared" si="121"/>
        <v>26.30792487215032</v>
      </c>
      <c r="K945" s="10">
        <v>28.260892434915164</v>
      </c>
      <c r="L945" s="10">
        <v>25.843108507548141</v>
      </c>
      <c r="M945" s="147">
        <f t="shared" si="118"/>
        <v>25.843108507548141</v>
      </c>
      <c r="N945" s="10">
        <f t="shared" si="122"/>
        <v>151.95917866245242</v>
      </c>
      <c r="O945" s="11">
        <f t="shared" si="123"/>
        <v>3.805677458888955E-2</v>
      </c>
    </row>
    <row r="946" spans="1:15">
      <c r="A946" s="9">
        <f t="shared" si="119"/>
        <v>171</v>
      </c>
      <c r="B946" s="8" t="s">
        <v>994</v>
      </c>
      <c r="C946" s="8">
        <f>димвенканали!C946</f>
        <v>4337.99</v>
      </c>
      <c r="D946" s="8">
        <f>димвенканали!D946</f>
        <v>0</v>
      </c>
      <c r="E946" s="8">
        <f>димвенканали!E946</f>
        <v>0</v>
      </c>
      <c r="F946" s="8">
        <f t="shared" si="124"/>
        <v>4337.99</v>
      </c>
      <c r="G946" s="8">
        <v>72</v>
      </c>
      <c r="H946" s="11">
        <v>3.502738529332515E-2</v>
      </c>
      <c r="I946" s="18">
        <f t="shared" si="117"/>
        <v>77.729620978270773</v>
      </c>
      <c r="J946" s="10">
        <f t="shared" si="121"/>
        <v>28.581181633710166</v>
      </c>
      <c r="K946" s="10">
        <v>30.702904305011227</v>
      </c>
      <c r="L946" s="10">
        <v>28.076200681864773</v>
      </c>
      <c r="M946" s="147">
        <f t="shared" si="118"/>
        <v>28.076200681864773</v>
      </c>
      <c r="N946" s="10">
        <f t="shared" si="122"/>
        <v>165.08990759885694</v>
      </c>
      <c r="O946" s="11">
        <f t="shared" si="123"/>
        <v>3.8056774588889543E-2</v>
      </c>
    </row>
    <row r="947" spans="1:15">
      <c r="A947" s="9">
        <f t="shared" si="119"/>
        <v>172</v>
      </c>
      <c r="B947" s="8" t="s">
        <v>995</v>
      </c>
      <c r="C947" s="8">
        <f>димвенканали!C947</f>
        <v>3093.3</v>
      </c>
      <c r="D947" s="8">
        <f>димвенканали!D947</f>
        <v>0</v>
      </c>
      <c r="E947" s="8">
        <f>димвенканали!E947</f>
        <v>0</v>
      </c>
      <c r="F947" s="8">
        <f t="shared" si="124"/>
        <v>3093.3</v>
      </c>
      <c r="G947" s="8">
        <v>55</v>
      </c>
      <c r="H947" s="11">
        <v>2.4977054102900811E-2</v>
      </c>
      <c r="I947" s="18">
        <f t="shared" si="117"/>
        <v>55.426830530288221</v>
      </c>
      <c r="J947" s="10">
        <f t="shared" si="121"/>
        <v>20.38044558598698</v>
      </c>
      <c r="K947" s="10">
        <v>21.893387003356676</v>
      </c>
      <c r="L947" s="10">
        <v>20.020357716180143</v>
      </c>
      <c r="M947" s="147">
        <f t="shared" si="118"/>
        <v>20.020357716180143</v>
      </c>
      <c r="N947" s="10">
        <f t="shared" si="122"/>
        <v>117.72102083581203</v>
      </c>
      <c r="O947" s="11">
        <f t="shared" si="123"/>
        <v>3.8056774588889543E-2</v>
      </c>
    </row>
    <row r="948" spans="1:15">
      <c r="A948" s="9">
        <f t="shared" si="119"/>
        <v>173</v>
      </c>
      <c r="B948" s="8" t="s">
        <v>996</v>
      </c>
      <c r="C948" s="8">
        <f>димвенканали!C948</f>
        <v>4114.87</v>
      </c>
      <c r="D948" s="8">
        <f>димвенканали!D948</f>
        <v>0</v>
      </c>
      <c r="E948" s="8">
        <f>димвенканали!E948</f>
        <v>0</v>
      </c>
      <c r="F948" s="8">
        <f t="shared" si="124"/>
        <v>4114.87</v>
      </c>
      <c r="G948" s="8">
        <v>72</v>
      </c>
      <c r="H948" s="11">
        <v>3.3225788192675611E-2</v>
      </c>
      <c r="I948" s="18">
        <f t="shared" si="117"/>
        <v>73.731678836248378</v>
      </c>
      <c r="J948" s="10">
        <f t="shared" si="121"/>
        <v>27.111138308088531</v>
      </c>
      <c r="K948" s="10">
        <v>29.12373238240788</v>
      </c>
      <c r="L948" s="10">
        <v>26.632130525839134</v>
      </c>
      <c r="M948" s="147">
        <f t="shared" si="118"/>
        <v>26.632130525839134</v>
      </c>
      <c r="N948" s="10">
        <f t="shared" si="122"/>
        <v>156.59868005258392</v>
      </c>
      <c r="O948" s="11">
        <f t="shared" si="123"/>
        <v>3.8056774588889543E-2</v>
      </c>
    </row>
    <row r="949" spans="1:15">
      <c r="A949" s="9">
        <f t="shared" si="119"/>
        <v>174</v>
      </c>
      <c r="B949" s="8" t="s">
        <v>997</v>
      </c>
      <c r="C949" s="8">
        <f>димвенканали!C949</f>
        <v>5499.38</v>
      </c>
      <c r="D949" s="8">
        <f>димвенканали!D949</f>
        <v>0</v>
      </c>
      <c r="E949" s="8">
        <f>димвенканали!E949</f>
        <v>0</v>
      </c>
      <c r="F949" s="8">
        <f t="shared" si="124"/>
        <v>5499.38</v>
      </c>
      <c r="G949" s="8">
        <v>108</v>
      </c>
      <c r="H949" s="11">
        <v>4.4405105160317676E-2</v>
      </c>
      <c r="I949" s="18">
        <f t="shared" si="117"/>
        <v>98.53981291231257</v>
      </c>
      <c r="J949" s="10">
        <f t="shared" si="121"/>
        <v>36.233089207857333</v>
      </c>
      <c r="K949" s="10">
        <v>38.922850877224853</v>
      </c>
      <c r="L949" s="10">
        <v>35.592912041252632</v>
      </c>
      <c r="M949" s="147">
        <f t="shared" si="118"/>
        <v>35.592912041252632</v>
      </c>
      <c r="N949" s="10">
        <f t="shared" si="122"/>
        <v>209.28866503864737</v>
      </c>
      <c r="O949" s="11">
        <f t="shared" si="123"/>
        <v>3.8056774588889543E-2</v>
      </c>
    </row>
    <row r="950" spans="1:15">
      <c r="A950" s="9">
        <f t="shared" si="119"/>
        <v>175</v>
      </c>
      <c r="B950" s="8" t="s">
        <v>998</v>
      </c>
      <c r="C950" s="8">
        <f>димвенканали!C950</f>
        <v>9903.31</v>
      </c>
      <c r="D950" s="8">
        <f>димвенканали!D950</f>
        <v>0</v>
      </c>
      <c r="E950" s="8">
        <f>димвенканали!E950</f>
        <v>0</v>
      </c>
      <c r="F950" s="8">
        <f t="shared" si="124"/>
        <v>9903.31</v>
      </c>
      <c r="G950" s="8">
        <v>180</v>
      </c>
      <c r="H950" s="11">
        <v>7.9964927316393042E-2</v>
      </c>
      <c r="I950" s="18">
        <f t="shared" si="117"/>
        <v>177.45096985708096</v>
      </c>
      <c r="J950" s="10">
        <f t="shared" si="121"/>
        <v>65.248721616448677</v>
      </c>
      <c r="K950" s="10">
        <v>70.092457389911161</v>
      </c>
      <c r="L950" s="10">
        <v>64.095887490454842</v>
      </c>
      <c r="M950" s="147">
        <f t="shared" si="118"/>
        <v>64.095887490454842</v>
      </c>
      <c r="N950" s="10">
        <f t="shared" si="122"/>
        <v>376.88803635389564</v>
      </c>
      <c r="O950" s="11">
        <f t="shared" si="123"/>
        <v>3.8056774588889536E-2</v>
      </c>
    </row>
    <row r="951" spans="1:15">
      <c r="A951" s="9">
        <f t="shared" si="119"/>
        <v>176</v>
      </c>
      <c r="B951" s="8" t="s">
        <v>999</v>
      </c>
      <c r="C951" s="8">
        <f>димвенканали!C951</f>
        <v>3585.51</v>
      </c>
      <c r="D951" s="8">
        <f>димвенканали!D951</f>
        <v>0</v>
      </c>
      <c r="E951" s="8">
        <f>димвенканали!E951</f>
        <v>0</v>
      </c>
      <c r="F951" s="8">
        <f t="shared" si="124"/>
        <v>3585.51</v>
      </c>
      <c r="G951" s="8">
        <v>72</v>
      </c>
      <c r="H951" s="11">
        <v>2.8951436089772051E-2</v>
      </c>
      <c r="I951" s="18">
        <f t="shared" si="117"/>
        <v>64.246421341174056</v>
      </c>
      <c r="J951" s="10">
        <f t="shared" si="121"/>
        <v>23.623409127149703</v>
      </c>
      <c r="K951" s="10">
        <v>25.377091790128794</v>
      </c>
      <c r="L951" s="10">
        <v>23.206023597756786</v>
      </c>
      <c r="M951" s="147">
        <f t="shared" si="118"/>
        <v>23.206023597756786</v>
      </c>
      <c r="N951" s="10">
        <f t="shared" si="122"/>
        <v>136.45294585620934</v>
      </c>
      <c r="O951" s="11">
        <f t="shared" si="123"/>
        <v>3.8056774588889536E-2</v>
      </c>
    </row>
    <row r="952" spans="1:15">
      <c r="A952" s="9">
        <f t="shared" si="119"/>
        <v>177</v>
      </c>
      <c r="B952" s="8" t="s">
        <v>1000</v>
      </c>
      <c r="C952" s="8">
        <f>димвенканали!C952</f>
        <v>4638.37</v>
      </c>
      <c r="D952" s="8">
        <f>димвенканали!D952</f>
        <v>0</v>
      </c>
      <c r="E952" s="8">
        <f>димвенканали!E952</f>
        <v>0</v>
      </c>
      <c r="F952" s="8">
        <f t="shared" si="124"/>
        <v>4638.37</v>
      </c>
      <c r="G952" s="8">
        <v>100</v>
      </c>
      <c r="H952" s="11">
        <v>3.7452823340533424E-2</v>
      </c>
      <c r="I952" s="18">
        <f t="shared" si="117"/>
        <v>83.111934803211128</v>
      </c>
      <c r="J952" s="10">
        <f t="shared" si="121"/>
        <v>30.560258427140734</v>
      </c>
      <c r="K952" s="10">
        <v>32.828897770911169</v>
      </c>
      <c r="L952" s="10">
        <v>30.020310548604563</v>
      </c>
      <c r="M952" s="147">
        <f t="shared" si="118"/>
        <v>30.020310548604563</v>
      </c>
      <c r="N952" s="10">
        <f t="shared" si="122"/>
        <v>176.52140154986759</v>
      </c>
      <c r="O952" s="11">
        <f t="shared" si="123"/>
        <v>3.8056774588889543E-2</v>
      </c>
    </row>
    <row r="953" spans="1:15">
      <c r="A953" s="9">
        <f t="shared" si="119"/>
        <v>178</v>
      </c>
      <c r="B953" s="8" t="s">
        <v>1001</v>
      </c>
      <c r="C953" s="8">
        <f>димвенканали!C953</f>
        <v>4563.3</v>
      </c>
      <c r="D953" s="8">
        <f>димвенканали!D953</f>
        <v>0</v>
      </c>
      <c r="E953" s="8">
        <f>димвенканали!E953</f>
        <v>0</v>
      </c>
      <c r="F953" s="8">
        <f t="shared" si="124"/>
        <v>4563.3</v>
      </c>
      <c r="G953" s="8">
        <v>80</v>
      </c>
      <c r="H953" s="11">
        <v>3.6846665692874044E-2</v>
      </c>
      <c r="I953" s="18">
        <f t="shared" si="117"/>
        <v>81.76680430571372</v>
      </c>
      <c r="J953" s="10">
        <f t="shared" si="121"/>
        <v>30.065653943210936</v>
      </c>
      <c r="K953" s="10">
        <v>32.297576346431811</v>
      </c>
      <c r="L953" s="10">
        <v>29.53444488612319</v>
      </c>
      <c r="M953" s="147">
        <f t="shared" si="118"/>
        <v>29.53444488612319</v>
      </c>
      <c r="N953" s="10">
        <f t="shared" si="122"/>
        <v>173.66447948147965</v>
      </c>
      <c r="O953" s="11">
        <f t="shared" si="123"/>
        <v>3.8056774588889543E-2</v>
      </c>
    </row>
    <row r="954" spans="1:15">
      <c r="A954" s="9">
        <f t="shared" si="119"/>
        <v>179</v>
      </c>
      <c r="B954" s="8" t="s">
        <v>1291</v>
      </c>
      <c r="C954" s="8">
        <f>димвенканали!C954</f>
        <v>24.2</v>
      </c>
      <c r="D954" s="8">
        <f>димвенканали!D954</f>
        <v>0</v>
      </c>
      <c r="E954" s="8">
        <f>димвенканали!E954</f>
        <v>0</v>
      </c>
      <c r="F954" s="8">
        <f>C954+D954+E954</f>
        <v>24.2</v>
      </c>
      <c r="G954" s="8">
        <v>0</v>
      </c>
      <c r="H954" s="11">
        <v>0</v>
      </c>
      <c r="I954" s="18">
        <f t="shared" si="117"/>
        <v>0</v>
      </c>
      <c r="J954" s="10">
        <f t="shared" si="121"/>
        <v>0</v>
      </c>
      <c r="K954" s="10">
        <v>0</v>
      </c>
      <c r="L954" s="10">
        <v>0</v>
      </c>
      <c r="M954" s="147">
        <f t="shared" si="118"/>
        <v>0</v>
      </c>
      <c r="N954" s="10">
        <f t="shared" si="122"/>
        <v>0</v>
      </c>
      <c r="O954" s="11">
        <f t="shared" si="123"/>
        <v>0</v>
      </c>
    </row>
    <row r="955" spans="1:15">
      <c r="A955" s="9">
        <f t="shared" si="119"/>
        <v>180</v>
      </c>
      <c r="B955" s="187" t="s">
        <v>1361</v>
      </c>
      <c r="C955" s="8">
        <f>димвенканали!C955</f>
        <v>9432.4</v>
      </c>
      <c r="D955" s="8">
        <f>димвенканали!D955</f>
        <v>0</v>
      </c>
      <c r="E955" s="8">
        <f>димвенканали!E955</f>
        <v>0</v>
      </c>
      <c r="F955" s="8">
        <f>C955+D955+E955</f>
        <v>9432.4</v>
      </c>
      <c r="G955" s="8">
        <v>214</v>
      </c>
      <c r="H955" s="11">
        <v>0.32483848304932983</v>
      </c>
      <c r="I955" s="18">
        <f t="shared" si="117"/>
        <v>720.85232611959839</v>
      </c>
      <c r="J955" s="10">
        <f t="shared" si="121"/>
        <v>265.05740031417633</v>
      </c>
      <c r="K955" s="10">
        <v>322.66066840742218</v>
      </c>
      <c r="L955" s="10">
        <v>228.48001962999189</v>
      </c>
      <c r="M955" s="147">
        <f t="shared" si="118"/>
        <v>228.48001962999189</v>
      </c>
      <c r="N955" s="10">
        <f t="shared" si="122"/>
        <v>1537.0504144711888</v>
      </c>
      <c r="O955" s="11">
        <f t="shared" si="123"/>
        <v>0.1629543291708567</v>
      </c>
    </row>
    <row r="956" spans="1:15">
      <c r="A956" s="12"/>
      <c r="B956" s="13" t="s">
        <v>576</v>
      </c>
      <c r="C956" s="13">
        <f>SUM(C776:C955)</f>
        <v>252183.88999999993</v>
      </c>
      <c r="D956" s="13">
        <f t="shared" ref="D956:K956" si="125">SUM(D776:D955)</f>
        <v>1995.0500000000002</v>
      </c>
      <c r="E956" s="13">
        <f t="shared" si="125"/>
        <v>2969</v>
      </c>
      <c r="F956" s="13">
        <f t="shared" si="125"/>
        <v>257147.93999999994</v>
      </c>
      <c r="G956" s="13">
        <f t="shared" si="125"/>
        <v>4878</v>
      </c>
      <c r="H956" s="13">
        <f t="shared" si="125"/>
        <v>2.3248384830493292</v>
      </c>
      <c r="I956" s="13">
        <f t="shared" si="125"/>
        <v>5159.072326119599</v>
      </c>
      <c r="J956" s="13">
        <f t="shared" si="125"/>
        <v>1896.9908943141759</v>
      </c>
      <c r="K956" s="13">
        <f t="shared" si="125"/>
        <v>2075.7406684074222</v>
      </c>
      <c r="L956" s="13"/>
      <c r="M956" s="15">
        <f>SUM(M776:M955)</f>
        <v>1817.1730565121045</v>
      </c>
      <c r="N956" s="15">
        <f>SUM(N776:N955)</f>
        <v>10948.976945353304</v>
      </c>
      <c r="O956" s="16">
        <f>N956/F956</f>
        <v>4.2578513152208439E-2</v>
      </c>
    </row>
    <row r="957" spans="1:15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11"/>
    </row>
    <row r="958" spans="1:15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1007" si="126">C958+D958+E958</f>
        <v>7464.2</v>
      </c>
      <c r="G958" s="8">
        <v>136</v>
      </c>
      <c r="H958" s="11">
        <f>3/236701.84*F958</f>
        <v>9.4602559912504269E-2</v>
      </c>
      <c r="I958" s="18">
        <f t="shared" ref="I958:I1008" si="127">H958*$I$2</f>
        <v>214.66550677426082</v>
      </c>
      <c r="J958" s="10">
        <f t="shared" ref="J958:J1008" si="128">I958*0.3677</f>
        <v>78.932506840895712</v>
      </c>
      <c r="K958" s="10">
        <v>80.861121833949412</v>
      </c>
      <c r="L958" s="10">
        <v>75.828681897867796</v>
      </c>
      <c r="M958" s="147">
        <f t="shared" ref="M958:M1008" si="129">L958*$M$2</f>
        <v>75.828681897867796</v>
      </c>
      <c r="N958" s="10">
        <f t="shared" ref="N958:N1008" si="130">I958+J958+K958+M958</f>
        <v>450.28781734697378</v>
      </c>
      <c r="O958" s="11">
        <f t="shared" ref="O958:O1011" si="131">N958/F958</f>
        <v>6.0326333344092306E-2</v>
      </c>
    </row>
    <row r="959" spans="1:15">
      <c r="A959" s="9">
        <f t="shared" ref="A959:A1010" si="132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26"/>
        <v>7486.75</v>
      </c>
      <c r="G959" s="8">
        <v>142</v>
      </c>
      <c r="H959" s="11">
        <f t="shared" ref="H959:H1008" si="133">3/236701.84*F959</f>
        <v>9.4888362507025717E-2</v>
      </c>
      <c r="I959" s="18">
        <f t="shared" si="127"/>
        <v>215.31403001556728</v>
      </c>
      <c r="J959" s="10">
        <f t="shared" si="128"/>
        <v>79.1709688367241</v>
      </c>
      <c r="K959" s="10">
        <v>81.105410344085215</v>
      </c>
      <c r="L959" s="10">
        <v>76.057766967506453</v>
      </c>
      <c r="M959" s="147">
        <f t="shared" si="129"/>
        <v>76.057766967506453</v>
      </c>
      <c r="N959" s="10">
        <f t="shared" si="130"/>
        <v>451.64817616388302</v>
      </c>
      <c r="O959" s="11">
        <f t="shared" si="131"/>
        <v>6.0326333344092299E-2</v>
      </c>
    </row>
    <row r="960" spans="1:15">
      <c r="A960" s="9">
        <f t="shared" si="132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26"/>
        <v>4319.2999999999993</v>
      </c>
      <c r="G960" s="8">
        <v>93</v>
      </c>
      <c r="H960" s="11">
        <f t="shared" si="133"/>
        <v>5.4743554169245152E-2</v>
      </c>
      <c r="I960" s="18">
        <f t="shared" si="127"/>
        <v>124.22024107205925</v>
      </c>
      <c r="J960" s="10">
        <f t="shared" si="128"/>
        <v>45.675782642196189</v>
      </c>
      <c r="K960" s="10">
        <v>46.791812054523952</v>
      </c>
      <c r="L960" s="10">
        <v>43.879695844358451</v>
      </c>
      <c r="M960" s="147">
        <f t="shared" si="129"/>
        <v>43.879695844358451</v>
      </c>
      <c r="N960" s="10">
        <f t="shared" si="130"/>
        <v>260.56753161313782</v>
      </c>
      <c r="O960" s="11">
        <f t="shared" si="131"/>
        <v>6.0326333344092299E-2</v>
      </c>
    </row>
    <row r="961" spans="1:15">
      <c r="A961" s="9">
        <f t="shared" si="132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26"/>
        <v>5738.17</v>
      </c>
      <c r="G961" s="8">
        <v>118</v>
      </c>
      <c r="H961" s="11">
        <f t="shared" si="133"/>
        <v>7.2726557596679439E-2</v>
      </c>
      <c r="I961" s="18">
        <f t="shared" si="127"/>
        <v>165.02601363935324</v>
      </c>
      <c r="J961" s="10">
        <f t="shared" si="128"/>
        <v>60.68006521519019</v>
      </c>
      <c r="K961" s="10">
        <v>62.162705108908327</v>
      </c>
      <c r="L961" s="10">
        <v>58.293972241618398</v>
      </c>
      <c r="M961" s="147">
        <f t="shared" si="129"/>
        <v>58.293972241618398</v>
      </c>
      <c r="N961" s="10">
        <f t="shared" si="130"/>
        <v>346.16275620507014</v>
      </c>
      <c r="O961" s="11">
        <f t="shared" si="131"/>
        <v>6.0326333344092306E-2</v>
      </c>
    </row>
    <row r="962" spans="1:15">
      <c r="A962" s="9">
        <f t="shared" si="132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26"/>
        <v>5759.7</v>
      </c>
      <c r="G962" s="8">
        <v>117</v>
      </c>
      <c r="H962" s="11">
        <f t="shared" si="133"/>
        <v>7.2999432535040709E-2</v>
      </c>
      <c r="I962" s="18">
        <f t="shared" si="127"/>
        <v>165.64520234823692</v>
      </c>
      <c r="J962" s="10">
        <f t="shared" si="128"/>
        <v>60.907740903446722</v>
      </c>
      <c r="K962" s="10">
        <v>62.395943761822892</v>
      </c>
      <c r="L962" s="10">
        <v>58.51269514846188</v>
      </c>
      <c r="M962" s="147">
        <f t="shared" si="129"/>
        <v>58.51269514846188</v>
      </c>
      <c r="N962" s="10">
        <f t="shared" si="130"/>
        <v>347.46158216196841</v>
      </c>
      <c r="O962" s="11">
        <f t="shared" si="131"/>
        <v>6.0326333344092299E-2</v>
      </c>
    </row>
    <row r="963" spans="1:15">
      <c r="A963" s="9">
        <f t="shared" si="132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26"/>
        <v>2764</v>
      </c>
      <c r="G963" s="8">
        <v>59</v>
      </c>
      <c r="H963" s="11">
        <f t="shared" si="133"/>
        <v>3.5031413359524373E-2</v>
      </c>
      <c r="I963" s="18">
        <f t="shared" si="127"/>
        <v>79.49083099649755</v>
      </c>
      <c r="J963" s="10">
        <f t="shared" si="128"/>
        <v>29.228778557412152</v>
      </c>
      <c r="K963" s="10">
        <v>29.942946430834681</v>
      </c>
      <c r="L963" s="10">
        <v>28.079429378326761</v>
      </c>
      <c r="M963" s="147">
        <f t="shared" si="129"/>
        <v>28.079429378326761</v>
      </c>
      <c r="N963" s="10">
        <f t="shared" si="130"/>
        <v>166.74198536307114</v>
      </c>
      <c r="O963" s="11">
        <f t="shared" si="131"/>
        <v>6.0326333344092306E-2</v>
      </c>
    </row>
    <row r="964" spans="1:15">
      <c r="A964" s="9">
        <f t="shared" si="132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26"/>
        <v>2796.1</v>
      </c>
      <c r="G964" s="8">
        <v>60</v>
      </c>
      <c r="H964" s="11">
        <f t="shared" si="133"/>
        <v>3.5438254303388601E-2</v>
      </c>
      <c r="I964" s="18">
        <f t="shared" si="127"/>
        <v>80.414005987448178</v>
      </c>
      <c r="J964" s="10">
        <f t="shared" si="128"/>
        <v>29.568230001584698</v>
      </c>
      <c r="K964" s="10">
        <v>30.290691937502473</v>
      </c>
      <c r="L964" s="10">
        <v>28.405532736881131</v>
      </c>
      <c r="M964" s="147">
        <f t="shared" si="129"/>
        <v>28.405532736881131</v>
      </c>
      <c r="N964" s="10">
        <f t="shared" si="130"/>
        <v>168.67846066341647</v>
      </c>
      <c r="O964" s="11">
        <f t="shared" si="131"/>
        <v>6.0326333344092299E-2</v>
      </c>
    </row>
    <row r="965" spans="1:15">
      <c r="A965" s="9">
        <f t="shared" si="132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26"/>
        <v>4337</v>
      </c>
      <c r="G965" s="8">
        <v>94</v>
      </c>
      <c r="H965" s="11">
        <f t="shared" si="133"/>
        <v>5.4967887026142262E-2</v>
      </c>
      <c r="I965" s="18">
        <f t="shared" si="127"/>
        <v>124.7292814876302</v>
      </c>
      <c r="J965" s="10">
        <f t="shared" si="128"/>
        <v>45.86295680300163</v>
      </c>
      <c r="K965" s="10">
        <v>46.983559576892191</v>
      </c>
      <c r="L965" s="10">
        <v>44.059509845804328</v>
      </c>
      <c r="M965" s="147">
        <f t="shared" si="129"/>
        <v>44.059509845804328</v>
      </c>
      <c r="N965" s="10">
        <f t="shared" si="130"/>
        <v>261.63530771332836</v>
      </c>
      <c r="O965" s="11">
        <f t="shared" si="131"/>
        <v>6.0326333344092313E-2</v>
      </c>
    </row>
    <row r="966" spans="1:15">
      <c r="A966" s="9">
        <f t="shared" si="132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26"/>
        <v>4335.5</v>
      </c>
      <c r="G966" s="8">
        <v>95</v>
      </c>
      <c r="H966" s="11">
        <f t="shared" si="133"/>
        <v>5.4948875767083183E-2</v>
      </c>
      <c r="I966" s="18">
        <f t="shared" si="127"/>
        <v>124.68614246936147</v>
      </c>
      <c r="J966" s="10">
        <f t="shared" si="128"/>
        <v>45.847094585984216</v>
      </c>
      <c r="K966" s="10">
        <v>46.96730978686098</v>
      </c>
      <c r="L966" s="10">
        <v>44.044271371105523</v>
      </c>
      <c r="M966" s="147">
        <f t="shared" si="129"/>
        <v>44.044271371105523</v>
      </c>
      <c r="N966" s="10">
        <f t="shared" si="130"/>
        <v>261.54481821331223</v>
      </c>
      <c r="O966" s="11">
        <f t="shared" si="131"/>
        <v>6.0326333344092313E-2</v>
      </c>
    </row>
    <row r="967" spans="1:15">
      <c r="A967" s="9">
        <f t="shared" si="132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26"/>
        <v>4326.2</v>
      </c>
      <c r="G967" s="8">
        <v>95</v>
      </c>
      <c r="H967" s="11">
        <f t="shared" si="133"/>
        <v>5.4831005960916911E-2</v>
      </c>
      <c r="I967" s="18">
        <f t="shared" si="127"/>
        <v>124.4186805560954</v>
      </c>
      <c r="J967" s="10">
        <f t="shared" si="128"/>
        <v>45.748748840476281</v>
      </c>
      <c r="K967" s="10">
        <v>46.86656108866751</v>
      </c>
      <c r="L967" s="10">
        <v>43.949792827972949</v>
      </c>
      <c r="M967" s="147">
        <f t="shared" si="129"/>
        <v>43.949792827972949</v>
      </c>
      <c r="N967" s="10">
        <f t="shared" si="130"/>
        <v>260.98378331321214</v>
      </c>
      <c r="O967" s="11">
        <f t="shared" si="131"/>
        <v>6.0326333344092313E-2</v>
      </c>
    </row>
    <row r="968" spans="1:15">
      <c r="A968" s="9">
        <f t="shared" si="132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26"/>
        <v>4335.3999999999996</v>
      </c>
      <c r="G968" s="8">
        <v>95</v>
      </c>
      <c r="H968" s="11">
        <f t="shared" si="133"/>
        <v>5.494760834981257E-2</v>
      </c>
      <c r="I968" s="18">
        <f t="shared" si="127"/>
        <v>124.6832665348102</v>
      </c>
      <c r="J968" s="10">
        <f t="shared" si="128"/>
        <v>45.846037104849714</v>
      </c>
      <c r="K968" s="10">
        <v>46.966226467525559</v>
      </c>
      <c r="L968" s="10">
        <v>44.043255472792261</v>
      </c>
      <c r="M968" s="147">
        <f t="shared" si="129"/>
        <v>44.043255472792261</v>
      </c>
      <c r="N968" s="10">
        <f t="shared" si="130"/>
        <v>261.53878557997774</v>
      </c>
      <c r="O968" s="11">
        <f t="shared" si="131"/>
        <v>6.0326333344092299E-2</v>
      </c>
    </row>
    <row r="969" spans="1:15">
      <c r="A969" s="9">
        <f t="shared" si="132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26"/>
        <v>4342.7</v>
      </c>
      <c r="G969" s="8">
        <v>94</v>
      </c>
      <c r="H969" s="11">
        <f t="shared" si="133"/>
        <v>5.5040129810566746E-2</v>
      </c>
      <c r="I969" s="18">
        <f t="shared" si="127"/>
        <v>124.89320975705132</v>
      </c>
      <c r="J969" s="10">
        <f t="shared" si="128"/>
        <v>45.923233227667772</v>
      </c>
      <c r="K969" s="10">
        <v>47.04530877901076</v>
      </c>
      <c r="L969" s="10">
        <v>44.117416049659774</v>
      </c>
      <c r="M969" s="147">
        <f t="shared" si="129"/>
        <v>44.117416049659774</v>
      </c>
      <c r="N969" s="10">
        <f t="shared" si="130"/>
        <v>261.97916781338961</v>
      </c>
      <c r="O969" s="11">
        <f t="shared" si="131"/>
        <v>6.0326333344092299E-2</v>
      </c>
    </row>
    <row r="970" spans="1:15">
      <c r="A970" s="9">
        <f t="shared" si="132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26"/>
        <v>4234.1000000000004</v>
      </c>
      <c r="G970" s="8">
        <v>71</v>
      </c>
      <c r="H970" s="11">
        <f t="shared" si="133"/>
        <v>5.3663714654689637E-2</v>
      </c>
      <c r="I970" s="18">
        <f t="shared" si="127"/>
        <v>121.7699448343959</v>
      </c>
      <c r="J970" s="10">
        <f t="shared" si="128"/>
        <v>44.774808715607378</v>
      </c>
      <c r="K970" s="10">
        <v>45.868823980751493</v>
      </c>
      <c r="L970" s="10">
        <v>43.014150481466473</v>
      </c>
      <c r="M970" s="147">
        <f t="shared" si="129"/>
        <v>43.014150481466473</v>
      </c>
      <c r="N970" s="10">
        <f t="shared" si="130"/>
        <v>255.42772801222128</v>
      </c>
      <c r="O970" s="11">
        <f t="shared" si="131"/>
        <v>6.0326333344092313E-2</v>
      </c>
    </row>
    <row r="971" spans="1:15">
      <c r="A971" s="9">
        <f t="shared" si="132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26"/>
        <v>6197.58</v>
      </c>
      <c r="G971" s="8">
        <v>105</v>
      </c>
      <c r="H971" s="11">
        <f t="shared" si="133"/>
        <v>7.8549199279566231E-2</v>
      </c>
      <c r="I971" s="18">
        <f t="shared" si="127"/>
        <v>178.23834456124214</v>
      </c>
      <c r="J971" s="10">
        <f t="shared" si="128"/>
        <v>65.538239295168736</v>
      </c>
      <c r="K971" s="10">
        <v>67.13958246773241</v>
      </c>
      <c r="L971" s="10">
        <v>62.961110682536308</v>
      </c>
      <c r="M971" s="147">
        <f t="shared" si="129"/>
        <v>62.961110682536308</v>
      </c>
      <c r="N971" s="10">
        <f t="shared" si="130"/>
        <v>373.87727700667955</v>
      </c>
      <c r="O971" s="11">
        <f t="shared" si="131"/>
        <v>6.0326333344092299E-2</v>
      </c>
    </row>
    <row r="972" spans="1:15">
      <c r="A972" s="9">
        <f t="shared" si="132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26"/>
        <v>4892.5999999999995</v>
      </c>
      <c r="G972" s="8">
        <v>131</v>
      </c>
      <c r="H972" s="11">
        <f t="shared" si="133"/>
        <v>6.2009657381624068E-2</v>
      </c>
      <c r="I972" s="18">
        <f t="shared" si="127"/>
        <v>140.70797385436464</v>
      </c>
      <c r="J972" s="10">
        <f t="shared" si="128"/>
        <v>51.738321986249879</v>
      </c>
      <c r="K972" s="10">
        <v>53.002481804450696</v>
      </c>
      <c r="L972" s="10">
        <v>49.703840874240768</v>
      </c>
      <c r="M972" s="147">
        <f t="shared" si="129"/>
        <v>49.703840874240768</v>
      </c>
      <c r="N972" s="10">
        <f t="shared" si="130"/>
        <v>295.15261851930597</v>
      </c>
      <c r="O972" s="11">
        <f t="shared" si="131"/>
        <v>6.0326333344092306E-2</v>
      </c>
    </row>
    <row r="973" spans="1:15">
      <c r="A973" s="9">
        <f t="shared" si="132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26"/>
        <v>3972.7</v>
      </c>
      <c r="G973" s="8">
        <v>120</v>
      </c>
      <c r="H973" s="11">
        <f t="shared" si="133"/>
        <v>5.0350685909327952E-2</v>
      </c>
      <c r="I973" s="18">
        <f t="shared" si="127"/>
        <v>114.25225191743334</v>
      </c>
      <c r="J973" s="10">
        <f t="shared" si="128"/>
        <v>42.010553030040242</v>
      </c>
      <c r="K973" s="10">
        <v>43.03702723798007</v>
      </c>
      <c r="L973" s="10">
        <v>40.358592290621814</v>
      </c>
      <c r="M973" s="147">
        <f t="shared" si="129"/>
        <v>40.358592290621814</v>
      </c>
      <c r="N973" s="10">
        <f t="shared" si="130"/>
        <v>239.65842447607542</v>
      </c>
      <c r="O973" s="11">
        <f t="shared" si="131"/>
        <v>6.0326333344092292E-2</v>
      </c>
    </row>
    <row r="974" spans="1:15">
      <c r="A974" s="9">
        <f t="shared" si="132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26"/>
        <v>4010.6</v>
      </c>
      <c r="G974" s="8">
        <v>119</v>
      </c>
      <c r="H974" s="11">
        <f t="shared" si="133"/>
        <v>5.0831037054887278E-2</v>
      </c>
      <c r="I974" s="18">
        <f t="shared" si="127"/>
        <v>115.34223111235637</v>
      </c>
      <c r="J974" s="10">
        <f t="shared" si="128"/>
        <v>42.41133838001344</v>
      </c>
      <c r="K974" s="10">
        <v>43.44760526610186</v>
      </c>
      <c r="L974" s="10">
        <v>40.743617751344892</v>
      </c>
      <c r="M974" s="147">
        <f t="shared" si="129"/>
        <v>40.743617751344892</v>
      </c>
      <c r="N974" s="10">
        <f t="shared" si="130"/>
        <v>241.94479250981655</v>
      </c>
      <c r="O974" s="11">
        <f t="shared" si="131"/>
        <v>6.0326333344092292E-2</v>
      </c>
    </row>
    <row r="975" spans="1:15">
      <c r="A975" s="9">
        <f t="shared" si="132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26"/>
        <v>4152</v>
      </c>
      <c r="G975" s="8">
        <v>70</v>
      </c>
      <c r="H975" s="11">
        <f t="shared" si="133"/>
        <v>5.2623165075522865E-2</v>
      </c>
      <c r="I975" s="18">
        <f t="shared" si="127"/>
        <v>119.40880256782121</v>
      </c>
      <c r="J975" s="10">
        <f t="shared" si="128"/>
        <v>43.906616704187861</v>
      </c>
      <c r="K975" s="10">
        <v>44.979418806376835</v>
      </c>
      <c r="L975" s="10">
        <v>42.180097966285352</v>
      </c>
      <c r="M975" s="147">
        <f t="shared" si="129"/>
        <v>42.180097966285352</v>
      </c>
      <c r="N975" s="10">
        <f t="shared" si="130"/>
        <v>250.47493604467127</v>
      </c>
      <c r="O975" s="11">
        <f t="shared" si="131"/>
        <v>6.0326333344092306E-2</v>
      </c>
    </row>
    <row r="976" spans="1:15">
      <c r="A976" s="9">
        <f t="shared" si="132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26"/>
        <v>5734.5</v>
      </c>
      <c r="G976" s="8">
        <v>116</v>
      </c>
      <c r="H976" s="11">
        <f t="shared" si="133"/>
        <v>7.2680043382848239E-2</v>
      </c>
      <c r="I976" s="18">
        <f t="shared" si="127"/>
        <v>164.92046684132242</v>
      </c>
      <c r="J976" s="10">
        <f t="shared" si="128"/>
        <v>60.641255657554261</v>
      </c>
      <c r="K976" s="10">
        <v>62.122947289298651</v>
      </c>
      <c r="L976" s="10">
        <v>58.256688773522001</v>
      </c>
      <c r="M976" s="147">
        <f t="shared" si="129"/>
        <v>58.256688773522001</v>
      </c>
      <c r="N976" s="10">
        <f t="shared" si="130"/>
        <v>345.94135856169737</v>
      </c>
      <c r="O976" s="11">
        <f t="shared" si="131"/>
        <v>6.0326333344092313E-2</v>
      </c>
    </row>
    <row r="977" spans="1:15">
      <c r="A977" s="9">
        <f t="shared" si="132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26"/>
        <v>5710</v>
      </c>
      <c r="G977" s="8">
        <v>118</v>
      </c>
      <c r="H977" s="11">
        <f t="shared" si="133"/>
        <v>7.2369526151549984E-2</v>
      </c>
      <c r="I977" s="18">
        <f t="shared" si="127"/>
        <v>164.21586287626661</v>
      </c>
      <c r="J977" s="10">
        <f t="shared" si="128"/>
        <v>60.382172779603238</v>
      </c>
      <c r="K977" s="10">
        <v>61.857534052122276</v>
      </c>
      <c r="L977" s="10">
        <v>58.007793686774889</v>
      </c>
      <c r="M977" s="147">
        <f t="shared" si="129"/>
        <v>58.007793686774889</v>
      </c>
      <c r="N977" s="10">
        <f t="shared" si="130"/>
        <v>344.46336339476704</v>
      </c>
      <c r="O977" s="11">
        <f t="shared" si="131"/>
        <v>6.0326333344092299E-2</v>
      </c>
    </row>
    <row r="978" spans="1:15">
      <c r="A978" s="9">
        <f t="shared" si="132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26"/>
        <v>5805.91</v>
      </c>
      <c r="G978" s="8">
        <v>118</v>
      </c>
      <c r="H978" s="11">
        <f t="shared" si="133"/>
        <v>7.3585106055787317E-2</v>
      </c>
      <c r="I978" s="18">
        <f t="shared" si="127"/>
        <v>166.97417170436867</v>
      </c>
      <c r="J978" s="10">
        <f t="shared" si="128"/>
        <v>61.396402935696365</v>
      </c>
      <c r="K978" s="10">
        <v>62.896545626717561</v>
      </c>
      <c r="L978" s="10">
        <v>58.982141759016322</v>
      </c>
      <c r="M978" s="147">
        <f t="shared" si="129"/>
        <v>58.982141759016322</v>
      </c>
      <c r="N978" s="10">
        <f t="shared" si="130"/>
        <v>350.24926202579888</v>
      </c>
      <c r="O978" s="11">
        <f t="shared" si="131"/>
        <v>6.0326333344092292E-2</v>
      </c>
    </row>
    <row r="979" spans="1:15">
      <c r="A979" s="9">
        <f t="shared" si="132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26"/>
        <v>4379.5</v>
      </c>
      <c r="G979" s="8">
        <v>95</v>
      </c>
      <c r="H979" s="11">
        <f t="shared" si="133"/>
        <v>5.5506539366149417E-2</v>
      </c>
      <c r="I979" s="18">
        <f t="shared" si="127"/>
        <v>125.95155367191063</v>
      </c>
      <c r="J979" s="10">
        <f t="shared" si="128"/>
        <v>46.312386285161544</v>
      </c>
      <c r="K979" s="10">
        <v>47.443970294443005</v>
      </c>
      <c r="L979" s="10">
        <v>44.491266628937062</v>
      </c>
      <c r="M979" s="147">
        <f t="shared" si="129"/>
        <v>44.491266628937062</v>
      </c>
      <c r="N979" s="10">
        <f t="shared" si="130"/>
        <v>264.19917688045223</v>
      </c>
      <c r="O979" s="11">
        <f t="shared" si="131"/>
        <v>6.0326333344092299E-2</v>
      </c>
    </row>
    <row r="980" spans="1:15">
      <c r="A980" s="9">
        <f t="shared" si="132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26"/>
        <v>4199.45</v>
      </c>
      <c r="G980" s="8">
        <v>85</v>
      </c>
      <c r="H980" s="11">
        <f t="shared" si="133"/>
        <v>5.3224554570424971E-2</v>
      </c>
      <c r="I980" s="18">
        <f t="shared" si="127"/>
        <v>120.77343351238842</v>
      </c>
      <c r="J980" s="10">
        <f t="shared" si="128"/>
        <v>44.408391502505225</v>
      </c>
      <c r="K980" s="10">
        <v>45.493453831030635</v>
      </c>
      <c r="L980" s="10">
        <v>42.662141715924136</v>
      </c>
      <c r="M980" s="147">
        <f t="shared" si="129"/>
        <v>42.662141715924136</v>
      </c>
      <c r="N980" s="10">
        <f t="shared" si="130"/>
        <v>253.33742056184843</v>
      </c>
      <c r="O980" s="11">
        <f t="shared" si="131"/>
        <v>6.0326333344092306E-2</v>
      </c>
    </row>
    <row r="981" spans="1:15">
      <c r="A981" s="9">
        <f t="shared" si="132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26"/>
        <v>3384.13</v>
      </c>
      <c r="G981" s="8">
        <v>70</v>
      </c>
      <c r="H981" s="11">
        <f t="shared" si="133"/>
        <v>4.2891048079727649E-2</v>
      </c>
      <c r="I981" s="18">
        <f t="shared" si="127"/>
        <v>97.325363929152402</v>
      </c>
      <c r="J981" s="10">
        <f t="shared" si="128"/>
        <v>35.786536316749341</v>
      </c>
      <c r="K981" s="10">
        <v>36.66093462553566</v>
      </c>
      <c r="L981" s="10">
        <v>34.379319588305698</v>
      </c>
      <c r="M981" s="147">
        <f t="shared" si="129"/>
        <v>34.379319588305698</v>
      </c>
      <c r="N981" s="10">
        <f t="shared" si="130"/>
        <v>204.15215445974309</v>
      </c>
      <c r="O981" s="11">
        <f t="shared" si="131"/>
        <v>6.0326333344092299E-2</v>
      </c>
    </row>
    <row r="982" spans="1:15">
      <c r="A982" s="9">
        <f t="shared" si="132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26"/>
        <v>3373.86</v>
      </c>
      <c r="G982" s="8">
        <v>70</v>
      </c>
      <c r="H982" s="11">
        <f t="shared" si="133"/>
        <v>4.2760884326036509E-2</v>
      </c>
      <c r="I982" s="18">
        <f t="shared" si="127"/>
        <v>97.030005450739225</v>
      </c>
      <c r="J982" s="10">
        <f t="shared" si="128"/>
        <v>35.677933004236813</v>
      </c>
      <c r="K982" s="10">
        <v>36.549677729788677</v>
      </c>
      <c r="L982" s="10">
        <v>34.274986831534562</v>
      </c>
      <c r="M982" s="147">
        <f t="shared" si="129"/>
        <v>34.274986831534562</v>
      </c>
      <c r="N982" s="10">
        <f t="shared" si="130"/>
        <v>203.53260301629928</v>
      </c>
      <c r="O982" s="11">
        <f t="shared" si="131"/>
        <v>6.0326333344092306E-2</v>
      </c>
    </row>
    <row r="983" spans="1:15">
      <c r="A983" s="9">
        <f t="shared" si="132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26"/>
        <v>4489.03</v>
      </c>
      <c r="G983" s="8">
        <v>73</v>
      </c>
      <c r="H983" s="11">
        <f t="shared" si="133"/>
        <v>5.6894741502643155E-2</v>
      </c>
      <c r="I983" s="18">
        <f t="shared" si="127"/>
        <v>129.10156478589266</v>
      </c>
      <c r="J983" s="10">
        <f t="shared" si="128"/>
        <v>47.470645371772733</v>
      </c>
      <c r="K983" s="10">
        <v>48.630529962521621</v>
      </c>
      <c r="L983" s="10">
        <v>45.603980051443621</v>
      </c>
      <c r="M983" s="147">
        <f t="shared" si="129"/>
        <v>45.603980051443621</v>
      </c>
      <c r="N983" s="10">
        <f t="shared" si="130"/>
        <v>270.80672017163062</v>
      </c>
      <c r="O983" s="11">
        <f t="shared" si="131"/>
        <v>6.0326333344092292E-2</v>
      </c>
    </row>
    <row r="984" spans="1:15">
      <c r="A984" s="9">
        <f t="shared" si="132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26"/>
        <v>2188.04</v>
      </c>
      <c r="G984" s="8">
        <v>40</v>
      </c>
      <c r="H984" s="11">
        <f t="shared" si="133"/>
        <v>2.7731596847747363E-2</v>
      </c>
      <c r="I984" s="18">
        <f t="shared" si="127"/>
        <v>62.926598355128974</v>
      </c>
      <c r="J984" s="10">
        <f t="shared" si="128"/>
        <v>23.138110215180927</v>
      </c>
      <c r="K984" s="10">
        <v>23.703460386585927</v>
      </c>
      <c r="L984" s="10">
        <v>22.228261453311898</v>
      </c>
      <c r="M984" s="147">
        <f t="shared" si="129"/>
        <v>22.228261453311898</v>
      </c>
      <c r="N984" s="10">
        <f t="shared" si="130"/>
        <v>131.99643041020772</v>
      </c>
      <c r="O984" s="11">
        <f t="shared" si="131"/>
        <v>6.0326333344092306E-2</v>
      </c>
    </row>
    <row r="985" spans="1:15">
      <c r="A985" s="9">
        <f t="shared" si="132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26"/>
        <v>2637.65</v>
      </c>
      <c r="G985" s="8">
        <v>41</v>
      </c>
      <c r="H985" s="11">
        <f t="shared" si="133"/>
        <v>3.3430031638114859E-2</v>
      </c>
      <c r="I985" s="18">
        <f t="shared" si="127"/>
        <v>75.85708769099557</v>
      </c>
      <c r="J985" s="10">
        <f t="shared" si="128"/>
        <v>27.892651143979073</v>
      </c>
      <c r="K985" s="10">
        <v>28.574172450539464</v>
      </c>
      <c r="L985" s="10">
        <v>26.795841859530963</v>
      </c>
      <c r="M985" s="147">
        <f t="shared" si="129"/>
        <v>26.795841859530963</v>
      </c>
      <c r="N985" s="10">
        <f t="shared" si="130"/>
        <v>159.11975314504505</v>
      </c>
      <c r="O985" s="11">
        <f t="shared" si="131"/>
        <v>6.0326333344092299E-2</v>
      </c>
    </row>
    <row r="986" spans="1:15">
      <c r="A986" s="9">
        <f t="shared" si="132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26"/>
        <v>2209.6999999999998</v>
      </c>
      <c r="G986" s="8">
        <v>40</v>
      </c>
      <c r="H986" s="11">
        <f t="shared" si="133"/>
        <v>2.8006119428560419E-2</v>
      </c>
      <c r="I986" s="18">
        <f t="shared" si="127"/>
        <v>63.549525778929308</v>
      </c>
      <c r="J986" s="10">
        <f t="shared" si="128"/>
        <v>23.367160628912309</v>
      </c>
      <c r="K986" s="10">
        <v>23.938107354636532</v>
      </c>
      <c r="L986" s="10">
        <v>22.448305027962604</v>
      </c>
      <c r="M986" s="147">
        <f t="shared" si="129"/>
        <v>22.448305027962604</v>
      </c>
      <c r="N986" s="10">
        <f t="shared" si="130"/>
        <v>133.30309879044074</v>
      </c>
      <c r="O986" s="11">
        <f t="shared" si="131"/>
        <v>6.0326333344092299E-2</v>
      </c>
    </row>
    <row r="987" spans="1:15">
      <c r="A987" s="9">
        <f t="shared" si="132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26"/>
        <v>1908.5</v>
      </c>
      <c r="G987" s="8">
        <v>35</v>
      </c>
      <c r="H987" s="11">
        <f t="shared" si="133"/>
        <v>2.4188658609497926E-2</v>
      </c>
      <c r="I987" s="18">
        <f t="shared" si="127"/>
        <v>54.887210910570033</v>
      </c>
      <c r="J987" s="10">
        <f t="shared" si="128"/>
        <v>20.182027451816602</v>
      </c>
      <c r="K987" s="10">
        <v>20.675149516370471</v>
      </c>
      <c r="L987" s="10">
        <v>19.388419308443062</v>
      </c>
      <c r="M987" s="147">
        <f t="shared" si="129"/>
        <v>19.388419308443062</v>
      </c>
      <c r="N987" s="10">
        <f t="shared" si="130"/>
        <v>115.13280718720017</v>
      </c>
      <c r="O987" s="11">
        <f t="shared" si="131"/>
        <v>6.0326333344092306E-2</v>
      </c>
    </row>
    <row r="988" spans="1:15">
      <c r="A988" s="9">
        <f t="shared" si="132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126"/>
        <v>10070.24</v>
      </c>
      <c r="G988" s="8">
        <v>190</v>
      </c>
      <c r="H988" s="11">
        <f t="shared" si="133"/>
        <v>0.12763196095138085</v>
      </c>
      <c r="I988" s="18">
        <f t="shared" si="127"/>
        <v>289.61351155360683</v>
      </c>
      <c r="J988" s="10">
        <f t="shared" si="128"/>
        <v>106.49088819826123</v>
      </c>
      <c r="K988" s="10">
        <v>109.09285704256459</v>
      </c>
      <c r="L988" s="10">
        <v>102.30339830057932</v>
      </c>
      <c r="M988" s="147">
        <f t="shared" si="129"/>
        <v>102.30339830057932</v>
      </c>
      <c r="N988" s="10">
        <f t="shared" si="130"/>
        <v>607.50065509501201</v>
      </c>
      <c r="O988" s="11">
        <f t="shared" si="131"/>
        <v>6.0326333344092299E-2</v>
      </c>
    </row>
    <row r="989" spans="1:15">
      <c r="A989" s="9">
        <f t="shared" si="132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26"/>
        <v>4250.6000000000004</v>
      </c>
      <c r="G989" s="8">
        <v>163</v>
      </c>
      <c r="H989" s="11">
        <f t="shared" si="133"/>
        <v>5.3872838504339472E-2</v>
      </c>
      <c r="I989" s="18">
        <f t="shared" si="127"/>
        <v>122.24447403535183</v>
      </c>
      <c r="J989" s="10">
        <f t="shared" si="128"/>
        <v>44.949293102798869</v>
      </c>
      <c r="K989" s="10">
        <v>46.047571671094744</v>
      </c>
      <c r="L989" s="10">
        <v>43.181773703153304</v>
      </c>
      <c r="M989" s="147">
        <f t="shared" si="129"/>
        <v>43.181773703153304</v>
      </c>
      <c r="N989" s="10">
        <f t="shared" si="130"/>
        <v>256.42311251239875</v>
      </c>
      <c r="O989" s="11">
        <f t="shared" si="131"/>
        <v>6.0326333344092299E-2</v>
      </c>
    </row>
    <row r="990" spans="1:15">
      <c r="A990" s="9">
        <f t="shared" si="132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26"/>
        <v>4238.2299999999996</v>
      </c>
      <c r="G990" s="8">
        <v>71</v>
      </c>
      <c r="H990" s="11">
        <f t="shared" si="133"/>
        <v>5.3716058987965616E-2</v>
      </c>
      <c r="I990" s="18">
        <f t="shared" si="127"/>
        <v>121.88872093136243</v>
      </c>
      <c r="J990" s="10">
        <f t="shared" si="128"/>
        <v>44.818482686461969</v>
      </c>
      <c r="K990" s="10">
        <v>45.91356506930407</v>
      </c>
      <c r="L990" s="10">
        <v>43.056107081803837</v>
      </c>
      <c r="M990" s="147">
        <f t="shared" si="129"/>
        <v>43.056107081803837</v>
      </c>
      <c r="N990" s="10">
        <f t="shared" si="130"/>
        <v>255.67687576893232</v>
      </c>
      <c r="O990" s="11">
        <f t="shared" si="131"/>
        <v>6.0326333344092306E-2</v>
      </c>
    </row>
    <row r="991" spans="1:15">
      <c r="A991" s="9">
        <f t="shared" si="132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126"/>
        <v>4245.3999999999996</v>
      </c>
      <c r="G991" s="8">
        <v>72</v>
      </c>
      <c r="H991" s="11">
        <f t="shared" si="133"/>
        <v>5.3806932806268006E-2</v>
      </c>
      <c r="I991" s="18">
        <f t="shared" si="127"/>
        <v>122.09492543868693</v>
      </c>
      <c r="J991" s="10">
        <f t="shared" si="128"/>
        <v>44.894304083805189</v>
      </c>
      <c r="K991" s="10">
        <v>45.991239065653232</v>
      </c>
      <c r="L991" s="10">
        <v>43.128946990864115</v>
      </c>
      <c r="M991" s="147">
        <f t="shared" si="129"/>
        <v>43.128946990864115</v>
      </c>
      <c r="N991" s="10">
        <f t="shared" si="130"/>
        <v>256.10941557900946</v>
      </c>
      <c r="O991" s="11">
        <f t="shared" si="131"/>
        <v>6.0326333344092306E-2</v>
      </c>
    </row>
    <row r="992" spans="1:15">
      <c r="A992" s="9">
        <f t="shared" si="132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26"/>
        <v>4246.87</v>
      </c>
      <c r="G992" s="8">
        <v>72</v>
      </c>
      <c r="H992" s="11">
        <f t="shared" si="133"/>
        <v>5.3825563840145897E-2</v>
      </c>
      <c r="I992" s="18">
        <f t="shared" si="127"/>
        <v>122.13720167659027</v>
      </c>
      <c r="J992" s="10">
        <f t="shared" si="128"/>
        <v>44.909849056482244</v>
      </c>
      <c r="K992" s="10">
        <v>46.007163859883811</v>
      </c>
      <c r="L992" s="10">
        <v>43.14388069606894</v>
      </c>
      <c r="M992" s="147">
        <f t="shared" si="129"/>
        <v>43.14388069606894</v>
      </c>
      <c r="N992" s="10">
        <f t="shared" si="130"/>
        <v>256.19809528902528</v>
      </c>
      <c r="O992" s="11">
        <f t="shared" si="131"/>
        <v>6.0326333344092306E-2</v>
      </c>
    </row>
    <row r="993" spans="1:15">
      <c r="A993" s="9">
        <f t="shared" si="132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26"/>
        <v>4173.55</v>
      </c>
      <c r="G993" s="8">
        <v>70</v>
      </c>
      <c r="H993" s="11">
        <f t="shared" si="133"/>
        <v>5.2896293497338258E-2</v>
      </c>
      <c r="I993" s="18">
        <f t="shared" si="127"/>
        <v>120.02856646361516</v>
      </c>
      <c r="J993" s="10">
        <f t="shared" si="128"/>
        <v>44.134503888671297</v>
      </c>
      <c r="K993" s="10">
        <v>45.212874123158485</v>
      </c>
      <c r="L993" s="10">
        <v>42.399024052791475</v>
      </c>
      <c r="M993" s="147">
        <f t="shared" si="129"/>
        <v>42.399024052791475</v>
      </c>
      <c r="N993" s="10">
        <f t="shared" si="130"/>
        <v>251.77496852823643</v>
      </c>
      <c r="O993" s="11">
        <f t="shared" si="131"/>
        <v>6.0326333344092299E-2</v>
      </c>
    </row>
    <row r="994" spans="1:15">
      <c r="A994" s="9">
        <f t="shared" si="132"/>
        <v>37</v>
      </c>
      <c r="B994" s="14" t="s">
        <v>1301</v>
      </c>
      <c r="C994" s="8">
        <f>димвенканали!C994</f>
        <v>2393.84</v>
      </c>
      <c r="D994" s="8"/>
      <c r="E994" s="8"/>
      <c r="F994" s="8">
        <f t="shared" si="126"/>
        <v>2393.84</v>
      </c>
      <c r="G994" s="8">
        <v>94</v>
      </c>
      <c r="H994" s="11">
        <f t="shared" si="133"/>
        <v>3.0339941590652616E-2</v>
      </c>
      <c r="I994" s="18">
        <f t="shared" si="127"/>
        <v>68.845271661597579</v>
      </c>
      <c r="J994" s="10">
        <f t="shared" si="128"/>
        <v>25.314406389969431</v>
      </c>
      <c r="K994" s="10">
        <v>25.932931578867326</v>
      </c>
      <c r="L994" s="10">
        <v>24.318980181987602</v>
      </c>
      <c r="M994" s="147">
        <f t="shared" si="129"/>
        <v>24.318980181987602</v>
      </c>
      <c r="N994" s="10">
        <f t="shared" si="130"/>
        <v>144.41158981242194</v>
      </c>
      <c r="O994" s="83">
        <f t="shared" si="131"/>
        <v>6.0326333344092306E-2</v>
      </c>
    </row>
    <row r="995" spans="1:15">
      <c r="A995" s="9">
        <f t="shared" si="132"/>
        <v>38</v>
      </c>
      <c r="B995" s="79" t="s">
        <v>43</v>
      </c>
      <c r="C995" s="8">
        <v>1450.7</v>
      </c>
      <c r="D995" s="8"/>
      <c r="E995" s="8"/>
      <c r="F995" s="8">
        <f t="shared" si="126"/>
        <v>1450.7</v>
      </c>
      <c r="G995" s="8">
        <v>25</v>
      </c>
      <c r="H995" s="11">
        <f t="shared" si="133"/>
        <v>1.8386422344667877E-2</v>
      </c>
      <c r="I995" s="18">
        <f t="shared" si="127"/>
        <v>41.72118253495622</v>
      </c>
      <c r="J995" s="10">
        <f t="shared" si="128"/>
        <v>15.340878818103404</v>
      </c>
      <c r="K995" s="10">
        <v>15.715713598846552</v>
      </c>
      <c r="L995" s="10">
        <v>14.737636830368537</v>
      </c>
      <c r="M995" s="147">
        <f t="shared" si="129"/>
        <v>14.737636830368537</v>
      </c>
      <c r="N995" s="10">
        <f t="shared" si="130"/>
        <v>87.515411782274725</v>
      </c>
      <c r="O995" s="83">
        <f t="shared" si="131"/>
        <v>6.0326333344092313E-2</v>
      </c>
    </row>
    <row r="996" spans="1:15">
      <c r="A996" s="9">
        <f t="shared" si="132"/>
        <v>39</v>
      </c>
      <c r="B996" s="79" t="s">
        <v>1016</v>
      </c>
      <c r="C996" s="8">
        <v>4720.87</v>
      </c>
      <c r="D996" s="8"/>
      <c r="E996" s="8"/>
      <c r="F996" s="8">
        <f t="shared" si="126"/>
        <v>4720.87</v>
      </c>
      <c r="G996" s="8">
        <v>80</v>
      </c>
      <c r="H996" s="11">
        <f t="shared" si="133"/>
        <v>5.983312170281397E-2</v>
      </c>
      <c r="I996" s="18">
        <f t="shared" si="127"/>
        <v>135.76913144950626</v>
      </c>
      <c r="J996" s="10">
        <f t="shared" si="128"/>
        <v>49.922309633983453</v>
      </c>
      <c r="K996" s="10">
        <v>51.142097509744751</v>
      </c>
      <c r="L996" s="10">
        <v>47.959238700890538</v>
      </c>
      <c r="M996" s="147">
        <f t="shared" si="129"/>
        <v>47.959238700890538</v>
      </c>
      <c r="N996" s="10">
        <f t="shared" si="130"/>
        <v>284.79277729412502</v>
      </c>
      <c r="O996" s="83">
        <f t="shared" si="131"/>
        <v>6.0326333344092299E-2</v>
      </c>
    </row>
    <row r="997" spans="1:15">
      <c r="A997" s="9">
        <f t="shared" si="132"/>
        <v>40</v>
      </c>
      <c r="B997" s="79" t="s">
        <v>1016</v>
      </c>
      <c r="C997" s="8">
        <v>6051.96</v>
      </c>
      <c r="D997" s="8"/>
      <c r="E997" s="8"/>
      <c r="F997" s="8">
        <f t="shared" si="126"/>
        <v>6051.96</v>
      </c>
      <c r="G997" s="8">
        <v>111</v>
      </c>
      <c r="H997" s="11">
        <f t="shared" si="133"/>
        <v>7.6703586250111117E-2</v>
      </c>
      <c r="I997" s="18">
        <f t="shared" si="127"/>
        <v>174.05040866771463</v>
      </c>
      <c r="J997" s="10">
        <f t="shared" si="128"/>
        <v>63.998335267118676</v>
      </c>
      <c r="K997" s="10">
        <v>65.562052851502983</v>
      </c>
      <c r="L997" s="10">
        <v>61.48175955877656</v>
      </c>
      <c r="M997" s="147">
        <f t="shared" si="129"/>
        <v>61.48175955877656</v>
      </c>
      <c r="N997" s="10">
        <f t="shared" si="130"/>
        <v>365.09255634511288</v>
      </c>
      <c r="O997" s="83">
        <f t="shared" si="131"/>
        <v>6.0326333344092306E-2</v>
      </c>
    </row>
    <row r="998" spans="1:15">
      <c r="A998" s="9">
        <f t="shared" si="132"/>
        <v>41</v>
      </c>
      <c r="B998" s="79" t="s">
        <v>1017</v>
      </c>
      <c r="C998" s="8">
        <v>6263.08</v>
      </c>
      <c r="D998" s="8"/>
      <c r="E998" s="8"/>
      <c r="F998" s="8">
        <f t="shared" si="126"/>
        <v>6263.08</v>
      </c>
      <c r="G998" s="8">
        <v>110</v>
      </c>
      <c r="H998" s="11">
        <f t="shared" si="133"/>
        <v>7.9379357591812555E-2</v>
      </c>
      <c r="I998" s="18">
        <f t="shared" si="127"/>
        <v>180.12208169230962</v>
      </c>
      <c r="J998" s="10">
        <f t="shared" si="128"/>
        <v>66.230889438262253</v>
      </c>
      <c r="K998" s="10">
        <v>67.849156632428375</v>
      </c>
      <c r="L998" s="10">
        <v>63.626524077717349</v>
      </c>
      <c r="M998" s="147">
        <f t="shared" si="129"/>
        <v>63.626524077717349</v>
      </c>
      <c r="N998" s="10">
        <f t="shared" si="130"/>
        <v>377.82865184071761</v>
      </c>
      <c r="O998" s="83">
        <f t="shared" si="131"/>
        <v>6.0326333344092299E-2</v>
      </c>
    </row>
    <row r="999" spans="1:15">
      <c r="A999" s="9">
        <f t="shared" si="132"/>
        <v>42</v>
      </c>
      <c r="B999" s="79" t="s">
        <v>1018</v>
      </c>
      <c r="C999" s="8">
        <v>4604.96</v>
      </c>
      <c r="D999" s="8"/>
      <c r="E999" s="8"/>
      <c r="F999" s="8">
        <f t="shared" si="126"/>
        <v>4604.96</v>
      </c>
      <c r="G999" s="8">
        <v>98</v>
      </c>
      <c r="H999" s="11">
        <f t="shared" si="133"/>
        <v>5.8364058344455627E-2</v>
      </c>
      <c r="I999" s="18">
        <f t="shared" si="127"/>
        <v>132.43563571115462</v>
      </c>
      <c r="J999" s="10">
        <f t="shared" si="128"/>
        <v>48.696583250991559</v>
      </c>
      <c r="K999" s="10">
        <v>49.886422068066736</v>
      </c>
      <c r="L999" s="10">
        <v>46.781710965998407</v>
      </c>
      <c r="M999" s="147">
        <f t="shared" si="129"/>
        <v>46.781710965998407</v>
      </c>
      <c r="N999" s="10">
        <f t="shared" si="130"/>
        <v>277.8003519962113</v>
      </c>
      <c r="O999" s="83">
        <f t="shared" si="131"/>
        <v>6.0326333344092306E-2</v>
      </c>
    </row>
    <row r="1000" spans="1:15">
      <c r="A1000" s="9">
        <f t="shared" si="132"/>
        <v>43</v>
      </c>
      <c r="B1000" s="79" t="s">
        <v>1019</v>
      </c>
      <c r="C1000" s="8">
        <v>4237.38</v>
      </c>
      <c r="D1000" s="8"/>
      <c r="E1000" s="8"/>
      <c r="F1000" s="8">
        <f t="shared" si="126"/>
        <v>4237.38</v>
      </c>
      <c r="G1000" s="8">
        <v>90</v>
      </c>
      <c r="H1000" s="11">
        <f t="shared" si="133"/>
        <v>5.3705285941165484E-2</v>
      </c>
      <c r="I1000" s="18">
        <f t="shared" si="127"/>
        <v>121.86427548767684</v>
      </c>
      <c r="J1000" s="10">
        <f t="shared" si="128"/>
        <v>44.809494096818774</v>
      </c>
      <c r="K1000" s="10">
        <v>45.904356854953058</v>
      </c>
      <c r="L1000" s="10">
        <v>43.047471946141194</v>
      </c>
      <c r="M1000" s="147">
        <f t="shared" si="129"/>
        <v>43.047471946141194</v>
      </c>
      <c r="N1000" s="10">
        <f t="shared" si="130"/>
        <v>255.62559838558985</v>
      </c>
      <c r="O1000" s="83">
        <f t="shared" si="131"/>
        <v>6.0326333344092306E-2</v>
      </c>
    </row>
    <row r="1001" spans="1:15">
      <c r="A1001" s="9">
        <f t="shared" si="132"/>
        <v>44</v>
      </c>
      <c r="B1001" s="79" t="s">
        <v>1020</v>
      </c>
      <c r="C1001" s="8">
        <v>4096.5200000000004</v>
      </c>
      <c r="D1001" s="8"/>
      <c r="E1001" s="8"/>
      <c r="F1001" s="8">
        <f t="shared" si="126"/>
        <v>4096.5200000000004</v>
      </c>
      <c r="G1001" s="8">
        <v>88</v>
      </c>
      <c r="H1001" s="11">
        <f t="shared" si="133"/>
        <v>5.1920001973791173E-2</v>
      </c>
      <c r="I1001" s="18">
        <f t="shared" si="127"/>
        <v>117.81323407878877</v>
      </c>
      <c r="J1001" s="10">
        <f t="shared" si="128"/>
        <v>43.319926170770636</v>
      </c>
      <c r="K1001" s="10">
        <v>44.37839323908932</v>
      </c>
      <c r="L1001" s="10">
        <v>41.616477582092315</v>
      </c>
      <c r="M1001" s="147">
        <f t="shared" si="129"/>
        <v>41.616477582092315</v>
      </c>
      <c r="N1001" s="10">
        <f t="shared" si="130"/>
        <v>247.12803107074103</v>
      </c>
      <c r="O1001" s="83">
        <f t="shared" si="131"/>
        <v>6.0326333344092306E-2</v>
      </c>
    </row>
    <row r="1002" spans="1:15">
      <c r="A1002" s="9">
        <f t="shared" si="132"/>
        <v>45</v>
      </c>
      <c r="B1002" s="79" t="s">
        <v>1035</v>
      </c>
      <c r="C1002" s="8">
        <v>2547.02</v>
      </c>
      <c r="D1002" s="8"/>
      <c r="E1002" s="8"/>
      <c r="F1002" s="8">
        <f t="shared" si="126"/>
        <v>2547.02</v>
      </c>
      <c r="G1002" s="8">
        <v>45</v>
      </c>
      <c r="H1002" s="11">
        <f t="shared" si="133"/>
        <v>3.228137136576547E-2</v>
      </c>
      <c r="I1002" s="18">
        <f t="shared" si="127"/>
        <v>73.250628207199398</v>
      </c>
      <c r="J1002" s="10">
        <f t="shared" si="128"/>
        <v>26.934255991787222</v>
      </c>
      <c r="K1002" s="10">
        <v>27.592360136854026</v>
      </c>
      <c r="L1002" s="10">
        <v>25.875133218229312</v>
      </c>
      <c r="M1002" s="147">
        <f t="shared" si="129"/>
        <v>25.875133218229312</v>
      </c>
      <c r="N1002" s="10">
        <f t="shared" si="130"/>
        <v>153.65237755406997</v>
      </c>
      <c r="O1002" s="83">
        <f t="shared" si="131"/>
        <v>6.0326333344092299E-2</v>
      </c>
    </row>
    <row r="1003" spans="1:15">
      <c r="A1003" s="9">
        <f t="shared" si="132"/>
        <v>46</v>
      </c>
      <c r="B1003" s="79" t="s">
        <v>1036</v>
      </c>
      <c r="C1003" s="8">
        <v>3753.15</v>
      </c>
      <c r="D1003" s="8"/>
      <c r="E1003" s="8"/>
      <c r="F1003" s="8">
        <f t="shared" si="126"/>
        <v>3753.15</v>
      </c>
      <c r="G1003" s="8">
        <v>65</v>
      </c>
      <c r="H1003" s="11">
        <f t="shared" si="133"/>
        <v>4.756807129171451E-2</v>
      </c>
      <c r="I1003" s="18">
        <f t="shared" si="127"/>
        <v>107.93813761016816</v>
      </c>
      <c r="J1003" s="10">
        <f t="shared" si="128"/>
        <v>39.688853199258837</v>
      </c>
      <c r="K1003" s="10">
        <v>40.658599637079298</v>
      </c>
      <c r="L1003" s="10">
        <v>38.128187543873764</v>
      </c>
      <c r="M1003" s="147">
        <f t="shared" si="129"/>
        <v>38.128187543873764</v>
      </c>
      <c r="N1003" s="10">
        <f t="shared" si="130"/>
        <v>226.41377799038005</v>
      </c>
      <c r="O1003" s="83">
        <f t="shared" si="131"/>
        <v>6.0326333344092306E-2</v>
      </c>
    </row>
    <row r="1004" spans="1:15">
      <c r="A1004" s="9">
        <f t="shared" si="132"/>
        <v>47</v>
      </c>
      <c r="B1004" s="79" t="s">
        <v>1037</v>
      </c>
      <c r="C1004" s="8">
        <v>3742.7</v>
      </c>
      <c r="D1004" s="8"/>
      <c r="E1004" s="8"/>
      <c r="F1004" s="8">
        <f t="shared" si="126"/>
        <v>3742.7</v>
      </c>
      <c r="G1004" s="8">
        <v>65</v>
      </c>
      <c r="H1004" s="11">
        <f t="shared" si="133"/>
        <v>4.7435626186936274E-2</v>
      </c>
      <c r="I1004" s="18">
        <f t="shared" si="127"/>
        <v>107.63760244956271</v>
      </c>
      <c r="J1004" s="10">
        <f t="shared" si="128"/>
        <v>39.578346420704207</v>
      </c>
      <c r="K1004" s="10">
        <v>40.545392766528558</v>
      </c>
      <c r="L1004" s="10">
        <v>38.022026170138766</v>
      </c>
      <c r="M1004" s="147">
        <f t="shared" si="129"/>
        <v>38.022026170138766</v>
      </c>
      <c r="N1004" s="10">
        <f t="shared" si="130"/>
        <v>225.78336780693422</v>
      </c>
      <c r="O1004" s="83">
        <f t="shared" si="131"/>
        <v>6.0326333344092292E-2</v>
      </c>
    </row>
    <row r="1005" spans="1:15">
      <c r="A1005" s="9">
        <f t="shared" si="132"/>
        <v>48</v>
      </c>
      <c r="B1005" s="79" t="s">
        <v>1038</v>
      </c>
      <c r="C1005" s="8">
        <v>2566.9499999999998</v>
      </c>
      <c r="D1005" s="8"/>
      <c r="E1005" s="8"/>
      <c r="F1005" s="8">
        <f t="shared" si="126"/>
        <v>2566.9499999999998</v>
      </c>
      <c r="G1005" s="8">
        <v>45</v>
      </c>
      <c r="H1005" s="11">
        <f t="shared" si="133"/>
        <v>3.2533967627797061E-2</v>
      </c>
      <c r="I1005" s="18">
        <f t="shared" si="127"/>
        <v>73.823801963263151</v>
      </c>
      <c r="J1005" s="10">
        <f t="shared" si="128"/>
        <v>27.145011981891862</v>
      </c>
      <c r="K1005" s="10">
        <v>27.808265680401973</v>
      </c>
      <c r="L1005" s="10">
        <v>26.077601752060733</v>
      </c>
      <c r="M1005" s="147">
        <f t="shared" si="129"/>
        <v>26.077601752060733</v>
      </c>
      <c r="N1005" s="10">
        <f t="shared" si="130"/>
        <v>154.85468137761771</v>
      </c>
      <c r="O1005" s="83">
        <f t="shared" si="131"/>
        <v>6.0326333344092299E-2</v>
      </c>
    </row>
    <row r="1006" spans="1:15">
      <c r="A1006" s="9">
        <f t="shared" si="132"/>
        <v>49</v>
      </c>
      <c r="B1006" s="79" t="s">
        <v>1041</v>
      </c>
      <c r="C1006" s="8">
        <v>3966</v>
      </c>
      <c r="D1006" s="8">
        <v>214</v>
      </c>
      <c r="E1006" s="8"/>
      <c r="F1006" s="8">
        <f t="shared" si="126"/>
        <v>4180</v>
      </c>
      <c r="G1006" s="8">
        <v>163</v>
      </c>
      <c r="H1006" s="11">
        <f t="shared" si="133"/>
        <v>5.2978041911292288E-2</v>
      </c>
      <c r="I1006" s="18">
        <f t="shared" si="127"/>
        <v>120.21406424217068</v>
      </c>
      <c r="J1006" s="10">
        <f t="shared" si="128"/>
        <v>44.202711421846161</v>
      </c>
      <c r="K1006" s="10">
        <v>45.282748220292675</v>
      </c>
      <c r="L1006" s="10">
        <v>42.46454949399633</v>
      </c>
      <c r="M1006" s="147">
        <f t="shared" si="129"/>
        <v>42.46454949399633</v>
      </c>
      <c r="N1006" s="10">
        <f t="shared" si="130"/>
        <v>252.16407337830583</v>
      </c>
      <c r="O1006" s="83">
        <f t="shared" si="131"/>
        <v>6.0326333344092306E-2</v>
      </c>
    </row>
    <row r="1007" spans="1:15">
      <c r="A1007" s="9">
        <f t="shared" si="132"/>
        <v>50</v>
      </c>
      <c r="B1007" s="79" t="s">
        <v>1042</v>
      </c>
      <c r="C1007" s="8">
        <v>3971.3</v>
      </c>
      <c r="D1007" s="8">
        <v>214</v>
      </c>
      <c r="E1007" s="8"/>
      <c r="F1007" s="8">
        <f t="shared" si="126"/>
        <v>4185.3</v>
      </c>
      <c r="G1007" s="8">
        <v>162</v>
      </c>
      <c r="H1007" s="11">
        <f t="shared" si="133"/>
        <v>5.3045215026634354E-2</v>
      </c>
      <c r="I1007" s="18">
        <f t="shared" si="127"/>
        <v>120.36648877338682</v>
      </c>
      <c r="J1007" s="10">
        <f t="shared" si="128"/>
        <v>44.258757921974336</v>
      </c>
      <c r="K1007" s="10">
        <v>45.3401641450696</v>
      </c>
      <c r="L1007" s="10">
        <v>42.518392104598767</v>
      </c>
      <c r="M1007" s="147">
        <f t="shared" si="129"/>
        <v>42.518392104598767</v>
      </c>
      <c r="N1007" s="10">
        <f t="shared" si="130"/>
        <v>252.48380294502954</v>
      </c>
      <c r="O1007" s="83">
        <f t="shared" si="131"/>
        <v>6.0326333344092306E-2</v>
      </c>
    </row>
    <row r="1008" spans="1:15">
      <c r="A1008" s="9">
        <f t="shared" si="132"/>
        <v>51</v>
      </c>
      <c r="B1008" s="79" t="s">
        <v>1046</v>
      </c>
      <c r="C1008" s="8"/>
      <c r="D1008" s="8"/>
      <c r="E1008" s="8"/>
      <c r="F1008" s="8"/>
      <c r="G1008" s="8">
        <v>0</v>
      </c>
      <c r="H1008" s="11">
        <f t="shared" si="133"/>
        <v>0</v>
      </c>
      <c r="I1008" s="18">
        <f t="shared" si="127"/>
        <v>0</v>
      </c>
      <c r="J1008" s="10">
        <f t="shared" si="128"/>
        <v>0</v>
      </c>
      <c r="K1008" s="10">
        <v>0</v>
      </c>
      <c r="L1008" s="10">
        <v>0</v>
      </c>
      <c r="M1008" s="147">
        <f t="shared" si="129"/>
        <v>0</v>
      </c>
      <c r="N1008" s="10">
        <f t="shared" si="130"/>
        <v>0</v>
      </c>
      <c r="O1008" s="83">
        <v>0</v>
      </c>
    </row>
    <row r="1009" spans="1:15">
      <c r="A1009" s="9">
        <f t="shared" si="132"/>
        <v>52</v>
      </c>
      <c r="B1009" s="14" t="s">
        <v>1362</v>
      </c>
      <c r="C1009" s="8"/>
      <c r="D1009" s="8"/>
      <c r="E1009" s="8"/>
      <c r="F1009" s="8"/>
      <c r="G1009" s="8"/>
      <c r="H1009" s="11"/>
      <c r="I1009" s="18"/>
      <c r="J1009" s="10"/>
      <c r="K1009" s="10"/>
      <c r="L1009" s="10"/>
      <c r="M1009" s="10"/>
      <c r="N1009" s="10"/>
      <c r="O1009" s="83"/>
    </row>
    <row r="1010" spans="1:15">
      <c r="A1010" s="9">
        <f t="shared" si="132"/>
        <v>53</v>
      </c>
      <c r="B1010" s="14" t="s">
        <v>1016</v>
      </c>
      <c r="C1010" s="8"/>
      <c r="D1010" s="8"/>
      <c r="E1010" s="8"/>
      <c r="F1010" s="8"/>
      <c r="G1010" s="8"/>
      <c r="H1010" s="11"/>
      <c r="I1010" s="18"/>
      <c r="J1010" s="10"/>
      <c r="K1010" s="10"/>
      <c r="L1010" s="10"/>
      <c r="M1010" s="10"/>
      <c r="N1010" s="10"/>
      <c r="O1010" s="83"/>
    </row>
    <row r="1011" spans="1:15">
      <c r="A1011" s="9"/>
      <c r="B1011" s="17" t="s">
        <v>576</v>
      </c>
      <c r="C1011" s="13">
        <f>SUM(C958:C1008)</f>
        <v>215491.35999999993</v>
      </c>
      <c r="D1011" s="13">
        <f t="shared" ref="D1011:M1011" si="134">SUM(D958:D1008)</f>
        <v>1185.73</v>
      </c>
      <c r="E1011" s="13">
        <f t="shared" si="134"/>
        <v>827.09999999999991</v>
      </c>
      <c r="F1011" s="13">
        <f t="shared" si="134"/>
        <v>217504.18999999994</v>
      </c>
      <c r="G1011" s="13">
        <f t="shared" si="134"/>
        <v>4594</v>
      </c>
      <c r="H1011" s="13">
        <f t="shared" si="134"/>
        <v>2.7566856683496832</v>
      </c>
      <c r="I1011" s="13">
        <f t="shared" si="134"/>
        <v>6255.2781506223182</v>
      </c>
      <c r="J1011" s="13">
        <f t="shared" si="134"/>
        <v>2300.0657759838273</v>
      </c>
      <c r="K1011" s="13">
        <v>2564.2368000000001</v>
      </c>
      <c r="L1011" s="13"/>
      <c r="M1011" s="13">
        <f t="shared" si="134"/>
        <v>2209.6213974656889</v>
      </c>
      <c r="N1011" s="15">
        <f>I1011+J1011+K1011+M1011</f>
        <v>13329.202124071835</v>
      </c>
      <c r="O1011" s="16">
        <f t="shared" si="131"/>
        <v>6.1282507358004633E-2</v>
      </c>
    </row>
    <row r="1012" spans="1:15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11"/>
    </row>
    <row r="1013" spans="1:15">
      <c r="A1013" s="9">
        <v>1</v>
      </c>
      <c r="B1013" s="14" t="s">
        <v>1048</v>
      </c>
      <c r="C1013" s="8"/>
      <c r="D1013" s="8"/>
      <c r="E1013" s="8"/>
      <c r="F1013" s="8">
        <f t="shared" ref="F1013:F1071" si="135">C1013+D1013+E1013</f>
        <v>0</v>
      </c>
      <c r="G1013" s="8"/>
      <c r="H1013" s="11">
        <v>0</v>
      </c>
      <c r="I1013" s="18">
        <f t="shared" ref="I1013:I1075" si="136">H1013*$I$2</f>
        <v>0</v>
      </c>
      <c r="J1013" s="10">
        <f t="shared" ref="J1013:J1071" si="137">I1013*0.3677</f>
        <v>0</v>
      </c>
      <c r="K1013" s="10">
        <v>0</v>
      </c>
      <c r="L1013" s="10">
        <v>0</v>
      </c>
      <c r="M1013" s="147">
        <f t="shared" ref="M1013:M1076" si="138">L1013*$M$2</f>
        <v>0</v>
      </c>
      <c r="N1013" s="10">
        <f t="shared" ref="N1013:N1071" si="139">I1013+J1013+K1013+M1013</f>
        <v>0</v>
      </c>
      <c r="O1013" s="11"/>
    </row>
    <row r="1014" spans="1:15">
      <c r="A1014" s="9">
        <f t="shared" ref="A1014:A1077" si="140">A1013+1</f>
        <v>2</v>
      </c>
      <c r="B1014" s="14" t="s">
        <v>1049</v>
      </c>
      <c r="C1014" s="8"/>
      <c r="D1014" s="8"/>
      <c r="E1014" s="8"/>
      <c r="F1014" s="8">
        <f t="shared" si="135"/>
        <v>0</v>
      </c>
      <c r="G1014" s="8"/>
      <c r="H1014" s="11">
        <v>0</v>
      </c>
      <c r="I1014" s="18">
        <f t="shared" si="136"/>
        <v>0</v>
      </c>
      <c r="J1014" s="10">
        <f t="shared" si="137"/>
        <v>0</v>
      </c>
      <c r="K1014" s="10">
        <v>0</v>
      </c>
      <c r="L1014" s="10">
        <v>0</v>
      </c>
      <c r="M1014" s="147">
        <f t="shared" si="138"/>
        <v>0</v>
      </c>
      <c r="N1014" s="10">
        <f t="shared" si="139"/>
        <v>0</v>
      </c>
      <c r="O1014" s="11"/>
    </row>
    <row r="1015" spans="1:15">
      <c r="A1015" s="9">
        <f t="shared" si="140"/>
        <v>3</v>
      </c>
      <c r="B1015" s="14" t="s">
        <v>1050</v>
      </c>
      <c r="C1015" s="8"/>
      <c r="D1015" s="8"/>
      <c r="E1015" s="8"/>
      <c r="F1015" s="8">
        <f t="shared" si="135"/>
        <v>0</v>
      </c>
      <c r="G1015" s="8"/>
      <c r="H1015" s="11">
        <v>0</v>
      </c>
      <c r="I1015" s="18">
        <f t="shared" si="136"/>
        <v>0</v>
      </c>
      <c r="J1015" s="10">
        <f t="shared" si="137"/>
        <v>0</v>
      </c>
      <c r="K1015" s="10">
        <v>0</v>
      </c>
      <c r="L1015" s="10">
        <v>0</v>
      </c>
      <c r="M1015" s="147">
        <f t="shared" si="138"/>
        <v>0</v>
      </c>
      <c r="N1015" s="10">
        <f t="shared" si="139"/>
        <v>0</v>
      </c>
      <c r="O1015" s="11"/>
    </row>
    <row r="1016" spans="1:15">
      <c r="A1016" s="9">
        <f t="shared" si="140"/>
        <v>4</v>
      </c>
      <c r="B1016" s="14" t="s">
        <v>1051</v>
      </c>
      <c r="C1016" s="8"/>
      <c r="D1016" s="8"/>
      <c r="E1016" s="8"/>
      <c r="F1016" s="8">
        <v>0</v>
      </c>
      <c r="G1016" s="8"/>
      <c r="H1016" s="11">
        <v>0</v>
      </c>
      <c r="I1016" s="18">
        <f t="shared" si="136"/>
        <v>0</v>
      </c>
      <c r="J1016" s="10">
        <f t="shared" si="137"/>
        <v>0</v>
      </c>
      <c r="K1016" s="10">
        <v>0</v>
      </c>
      <c r="L1016" s="10">
        <v>0</v>
      </c>
      <c r="M1016" s="147">
        <f t="shared" si="138"/>
        <v>0</v>
      </c>
      <c r="N1016" s="10">
        <f t="shared" si="139"/>
        <v>0</v>
      </c>
      <c r="O1016" s="11">
        <v>0</v>
      </c>
    </row>
    <row r="1017" spans="1:15">
      <c r="A1017" s="9">
        <f t="shared" si="140"/>
        <v>5</v>
      </c>
      <c r="B1017" s="14" t="s">
        <v>1052</v>
      </c>
      <c r="C1017" s="8"/>
      <c r="D1017" s="8"/>
      <c r="E1017" s="8"/>
      <c r="F1017" s="8">
        <v>0</v>
      </c>
      <c r="G1017" s="8"/>
      <c r="H1017" s="11">
        <v>0</v>
      </c>
      <c r="I1017" s="18">
        <f t="shared" si="136"/>
        <v>0</v>
      </c>
      <c r="J1017" s="10">
        <f t="shared" si="137"/>
        <v>0</v>
      </c>
      <c r="K1017" s="10">
        <v>0</v>
      </c>
      <c r="L1017" s="10">
        <v>0</v>
      </c>
      <c r="M1017" s="147">
        <f t="shared" si="138"/>
        <v>0</v>
      </c>
      <c r="N1017" s="10">
        <f t="shared" si="139"/>
        <v>0</v>
      </c>
      <c r="O1017" s="11">
        <v>0</v>
      </c>
    </row>
    <row r="1018" spans="1:15">
      <c r="A1018" s="9">
        <f t="shared" si="140"/>
        <v>6</v>
      </c>
      <c r="B1018" s="14" t="s">
        <v>1053</v>
      </c>
      <c r="C1018" s="8"/>
      <c r="D1018" s="8"/>
      <c r="E1018" s="8"/>
      <c r="F1018" s="8">
        <v>0</v>
      </c>
      <c r="G1018" s="8"/>
      <c r="H1018" s="11">
        <v>0</v>
      </c>
      <c r="I1018" s="18">
        <f t="shared" si="136"/>
        <v>0</v>
      </c>
      <c r="J1018" s="10">
        <f t="shared" si="137"/>
        <v>0</v>
      </c>
      <c r="K1018" s="10">
        <v>0</v>
      </c>
      <c r="L1018" s="10">
        <v>0</v>
      </c>
      <c r="M1018" s="147">
        <f t="shared" si="138"/>
        <v>0</v>
      </c>
      <c r="N1018" s="10">
        <f t="shared" si="139"/>
        <v>0</v>
      </c>
      <c r="O1018" s="11">
        <v>0</v>
      </c>
    </row>
    <row r="1019" spans="1:15">
      <c r="A1019" s="9">
        <f t="shared" si="140"/>
        <v>7</v>
      </c>
      <c r="B1019" s="14" t="s">
        <v>1054</v>
      </c>
      <c r="C1019" s="8"/>
      <c r="D1019" s="8"/>
      <c r="E1019" s="8"/>
      <c r="F1019" s="8">
        <f t="shared" si="135"/>
        <v>0</v>
      </c>
      <c r="G1019" s="8"/>
      <c r="H1019" s="11">
        <v>0</v>
      </c>
      <c r="I1019" s="18">
        <f t="shared" si="136"/>
        <v>0</v>
      </c>
      <c r="J1019" s="10">
        <f t="shared" si="137"/>
        <v>0</v>
      </c>
      <c r="K1019" s="10">
        <v>0</v>
      </c>
      <c r="L1019" s="10">
        <v>0</v>
      </c>
      <c r="M1019" s="147">
        <f t="shared" si="138"/>
        <v>0</v>
      </c>
      <c r="N1019" s="10">
        <f t="shared" si="139"/>
        <v>0</v>
      </c>
      <c r="O1019" s="11"/>
    </row>
    <row r="1020" spans="1:15">
      <c r="A1020" s="9">
        <f t="shared" si="140"/>
        <v>8</v>
      </c>
      <c r="B1020" s="14" t="s">
        <v>1055</v>
      </c>
      <c r="C1020" s="8"/>
      <c r="D1020" s="8"/>
      <c r="E1020" s="8"/>
      <c r="F1020" s="8">
        <f t="shared" si="135"/>
        <v>0</v>
      </c>
      <c r="G1020" s="8"/>
      <c r="H1020" s="11">
        <v>0</v>
      </c>
      <c r="I1020" s="18">
        <f t="shared" si="136"/>
        <v>0</v>
      </c>
      <c r="J1020" s="10">
        <f t="shared" si="137"/>
        <v>0</v>
      </c>
      <c r="K1020" s="10">
        <v>0</v>
      </c>
      <c r="L1020" s="10">
        <v>0</v>
      </c>
      <c r="M1020" s="147">
        <f t="shared" si="138"/>
        <v>0</v>
      </c>
      <c r="N1020" s="10">
        <f t="shared" si="139"/>
        <v>0</v>
      </c>
      <c r="O1020" s="11"/>
    </row>
    <row r="1021" spans="1:15">
      <c r="A1021" s="9">
        <f t="shared" si="140"/>
        <v>9</v>
      </c>
      <c r="B1021" s="14" t="s">
        <v>1056</v>
      </c>
      <c r="C1021" s="8"/>
      <c r="D1021" s="8"/>
      <c r="E1021" s="8"/>
      <c r="F1021" s="8">
        <f t="shared" si="135"/>
        <v>0</v>
      </c>
      <c r="G1021" s="8"/>
      <c r="H1021" s="11">
        <v>0</v>
      </c>
      <c r="I1021" s="18">
        <f t="shared" si="136"/>
        <v>0</v>
      </c>
      <c r="J1021" s="10">
        <f t="shared" si="137"/>
        <v>0</v>
      </c>
      <c r="K1021" s="10">
        <v>0</v>
      </c>
      <c r="L1021" s="10">
        <v>0</v>
      </c>
      <c r="M1021" s="147">
        <f t="shared" si="138"/>
        <v>0</v>
      </c>
      <c r="N1021" s="10">
        <f t="shared" si="139"/>
        <v>0</v>
      </c>
      <c r="O1021" s="11">
        <v>0</v>
      </c>
    </row>
    <row r="1022" spans="1:15">
      <c r="A1022" s="9">
        <f t="shared" si="140"/>
        <v>10</v>
      </c>
      <c r="B1022" s="14" t="s">
        <v>1057</v>
      </c>
      <c r="C1022" s="8"/>
      <c r="D1022" s="8"/>
      <c r="E1022" s="8">
        <f>димвенканали!E1022</f>
        <v>0</v>
      </c>
      <c r="F1022" s="8">
        <f t="shared" si="135"/>
        <v>0</v>
      </c>
      <c r="G1022" s="8"/>
      <c r="H1022" s="11">
        <v>0</v>
      </c>
      <c r="I1022" s="18">
        <f t="shared" si="136"/>
        <v>0</v>
      </c>
      <c r="J1022" s="10">
        <f t="shared" si="137"/>
        <v>0</v>
      </c>
      <c r="K1022" s="10">
        <v>0</v>
      </c>
      <c r="L1022" s="10">
        <v>0</v>
      </c>
      <c r="M1022" s="147">
        <f t="shared" si="138"/>
        <v>0</v>
      </c>
      <c r="N1022" s="10">
        <f t="shared" si="139"/>
        <v>0</v>
      </c>
      <c r="O1022" s="11">
        <v>0</v>
      </c>
    </row>
    <row r="1023" spans="1:15">
      <c r="A1023" s="9">
        <f t="shared" si="140"/>
        <v>11</v>
      </c>
      <c r="B1023" s="14" t="s">
        <v>1058</v>
      </c>
      <c r="C1023" s="8"/>
      <c r="D1023" s="8"/>
      <c r="E1023" s="8"/>
      <c r="F1023" s="8">
        <f t="shared" si="135"/>
        <v>0</v>
      </c>
      <c r="G1023" s="8"/>
      <c r="H1023" s="11">
        <v>0</v>
      </c>
      <c r="I1023" s="18">
        <f t="shared" si="136"/>
        <v>0</v>
      </c>
      <c r="J1023" s="10">
        <f t="shared" si="137"/>
        <v>0</v>
      </c>
      <c r="K1023" s="10">
        <v>0</v>
      </c>
      <c r="L1023" s="10">
        <v>0</v>
      </c>
      <c r="M1023" s="147">
        <f t="shared" si="138"/>
        <v>0</v>
      </c>
      <c r="N1023" s="10">
        <f t="shared" si="139"/>
        <v>0</v>
      </c>
      <c r="O1023" s="11"/>
    </row>
    <row r="1024" spans="1:15">
      <c r="A1024" s="9">
        <f t="shared" si="140"/>
        <v>12</v>
      </c>
      <c r="B1024" s="14" t="s">
        <v>1059</v>
      </c>
      <c r="C1024" s="8"/>
      <c r="D1024" s="8"/>
      <c r="E1024" s="8"/>
      <c r="F1024" s="8">
        <f t="shared" si="135"/>
        <v>0</v>
      </c>
      <c r="G1024" s="8"/>
      <c r="H1024" s="11">
        <v>0</v>
      </c>
      <c r="I1024" s="18">
        <f t="shared" si="136"/>
        <v>0</v>
      </c>
      <c r="J1024" s="10">
        <f t="shared" si="137"/>
        <v>0</v>
      </c>
      <c r="K1024" s="10">
        <v>0</v>
      </c>
      <c r="L1024" s="10">
        <v>0</v>
      </c>
      <c r="M1024" s="147">
        <f t="shared" si="138"/>
        <v>0</v>
      </c>
      <c r="N1024" s="10">
        <f t="shared" si="139"/>
        <v>0</v>
      </c>
      <c r="O1024" s="11"/>
    </row>
    <row r="1025" spans="1:15">
      <c r="A1025" s="9">
        <f t="shared" si="140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35"/>
        <v>4787.4799999999996</v>
      </c>
      <c r="G1025" s="8">
        <v>80</v>
      </c>
      <c r="H1025" s="11">
        <v>6.2280695421019577E-2</v>
      </c>
      <c r="I1025" s="18">
        <f t="shared" si="136"/>
        <v>141.32299440069815</v>
      </c>
      <c r="J1025" s="10">
        <f t="shared" si="137"/>
        <v>51.964465041136712</v>
      </c>
      <c r="K1025" s="10">
        <v>54.591520764340501</v>
      </c>
      <c r="L1025" s="10">
        <v>49.921091414718241</v>
      </c>
      <c r="M1025" s="147">
        <f t="shared" si="138"/>
        <v>49.921091414718241</v>
      </c>
      <c r="N1025" s="10">
        <f t="shared" si="139"/>
        <v>297.80007162089362</v>
      </c>
      <c r="O1025" s="11">
        <f>N1025/F1025</f>
        <v>6.2203930172218716E-2</v>
      </c>
    </row>
    <row r="1026" spans="1:15">
      <c r="A1026" s="9">
        <f t="shared" si="140"/>
        <v>14</v>
      </c>
      <c r="B1026" s="14" t="s">
        <v>1061</v>
      </c>
      <c r="C1026" s="8"/>
      <c r="D1026" s="8"/>
      <c r="E1026" s="8"/>
      <c r="F1026" s="8">
        <f t="shared" si="135"/>
        <v>0</v>
      </c>
      <c r="G1026" s="8"/>
      <c r="H1026" s="11">
        <v>0</v>
      </c>
      <c r="I1026" s="18">
        <f t="shared" si="136"/>
        <v>0</v>
      </c>
      <c r="J1026" s="10">
        <f t="shared" si="137"/>
        <v>0</v>
      </c>
      <c r="K1026" s="10">
        <v>0</v>
      </c>
      <c r="L1026" s="10">
        <v>0</v>
      </c>
      <c r="M1026" s="147">
        <f t="shared" si="138"/>
        <v>0</v>
      </c>
      <c r="N1026" s="10">
        <f t="shared" si="139"/>
        <v>0</v>
      </c>
      <c r="O1026" s="11"/>
    </row>
    <row r="1027" spans="1:15">
      <c r="A1027" s="9">
        <f t="shared" si="140"/>
        <v>15</v>
      </c>
      <c r="B1027" s="14" t="s">
        <v>1062</v>
      </c>
      <c r="C1027" s="8"/>
      <c r="D1027" s="8"/>
      <c r="E1027" s="8"/>
      <c r="F1027" s="8">
        <f t="shared" si="135"/>
        <v>0</v>
      </c>
      <c r="G1027" s="8"/>
      <c r="H1027" s="11">
        <v>0</v>
      </c>
      <c r="I1027" s="18">
        <f t="shared" si="136"/>
        <v>0</v>
      </c>
      <c r="J1027" s="10">
        <f t="shared" si="137"/>
        <v>0</v>
      </c>
      <c r="K1027" s="10">
        <v>0</v>
      </c>
      <c r="L1027" s="10">
        <v>0</v>
      </c>
      <c r="M1027" s="147">
        <f t="shared" si="138"/>
        <v>0</v>
      </c>
      <c r="N1027" s="10">
        <f t="shared" si="139"/>
        <v>0</v>
      </c>
      <c r="O1027" s="11"/>
    </row>
    <row r="1028" spans="1:15">
      <c r="A1028" s="9">
        <f t="shared" si="140"/>
        <v>16</v>
      </c>
      <c r="B1028" s="14" t="s">
        <v>1063</v>
      </c>
      <c r="C1028" s="8"/>
      <c r="D1028" s="8"/>
      <c r="E1028" s="8"/>
      <c r="F1028" s="8">
        <f t="shared" si="135"/>
        <v>0</v>
      </c>
      <c r="G1028" s="8"/>
      <c r="H1028" s="11">
        <v>0</v>
      </c>
      <c r="I1028" s="18">
        <f t="shared" si="136"/>
        <v>0</v>
      </c>
      <c r="J1028" s="10">
        <f t="shared" si="137"/>
        <v>0</v>
      </c>
      <c r="K1028" s="10">
        <v>0</v>
      </c>
      <c r="L1028" s="10">
        <v>0</v>
      </c>
      <c r="M1028" s="147">
        <f t="shared" si="138"/>
        <v>0</v>
      </c>
      <c r="N1028" s="10">
        <f t="shared" si="139"/>
        <v>0</v>
      </c>
      <c r="O1028" s="11"/>
    </row>
    <row r="1029" spans="1:15">
      <c r="A1029" s="9">
        <f t="shared" si="140"/>
        <v>17</v>
      </c>
      <c r="B1029" s="14" t="s">
        <v>1064</v>
      </c>
      <c r="C1029" s="8"/>
      <c r="D1029" s="8"/>
      <c r="E1029" s="8"/>
      <c r="F1029" s="8">
        <f t="shared" si="135"/>
        <v>0</v>
      </c>
      <c r="G1029" s="8"/>
      <c r="H1029" s="11">
        <v>0</v>
      </c>
      <c r="I1029" s="18">
        <f t="shared" si="136"/>
        <v>0</v>
      </c>
      <c r="J1029" s="10">
        <f t="shared" si="137"/>
        <v>0</v>
      </c>
      <c r="K1029" s="10">
        <v>0</v>
      </c>
      <c r="L1029" s="10">
        <v>0</v>
      </c>
      <c r="M1029" s="147">
        <f t="shared" si="138"/>
        <v>0</v>
      </c>
      <c r="N1029" s="10">
        <f t="shared" si="139"/>
        <v>0</v>
      </c>
      <c r="O1029" s="11"/>
    </row>
    <row r="1030" spans="1:15">
      <c r="A1030" s="9">
        <f t="shared" si="140"/>
        <v>18</v>
      </c>
      <c r="B1030" s="14" t="s">
        <v>1065</v>
      </c>
      <c r="C1030" s="8"/>
      <c r="D1030" s="8"/>
      <c r="E1030" s="8"/>
      <c r="F1030" s="8">
        <f t="shared" si="135"/>
        <v>0</v>
      </c>
      <c r="G1030" s="8"/>
      <c r="H1030" s="11">
        <v>0</v>
      </c>
      <c r="I1030" s="18">
        <f t="shared" si="136"/>
        <v>0</v>
      </c>
      <c r="J1030" s="10">
        <f t="shared" si="137"/>
        <v>0</v>
      </c>
      <c r="K1030" s="10">
        <v>0</v>
      </c>
      <c r="L1030" s="10">
        <v>0</v>
      </c>
      <c r="M1030" s="147">
        <f t="shared" si="138"/>
        <v>0</v>
      </c>
      <c r="N1030" s="10">
        <f t="shared" si="139"/>
        <v>0</v>
      </c>
      <c r="O1030" s="11"/>
    </row>
    <row r="1031" spans="1:15">
      <c r="A1031" s="9">
        <f t="shared" si="140"/>
        <v>19</v>
      </c>
      <c r="B1031" s="14" t="s">
        <v>1066</v>
      </c>
      <c r="C1031" s="8"/>
      <c r="D1031" s="8"/>
      <c r="E1031" s="8"/>
      <c r="F1031" s="8">
        <f t="shared" si="135"/>
        <v>0</v>
      </c>
      <c r="G1031" s="8"/>
      <c r="H1031" s="11">
        <v>0</v>
      </c>
      <c r="I1031" s="18">
        <f t="shared" si="136"/>
        <v>0</v>
      </c>
      <c r="J1031" s="10">
        <f t="shared" si="137"/>
        <v>0</v>
      </c>
      <c r="K1031" s="10">
        <v>0</v>
      </c>
      <c r="L1031" s="10">
        <v>0</v>
      </c>
      <c r="M1031" s="147">
        <f t="shared" si="138"/>
        <v>0</v>
      </c>
      <c r="N1031" s="10">
        <f t="shared" si="139"/>
        <v>0</v>
      </c>
      <c r="O1031" s="11"/>
    </row>
    <row r="1032" spans="1:15">
      <c r="A1032" s="9">
        <f t="shared" si="140"/>
        <v>20</v>
      </c>
      <c r="B1032" s="14" t="s">
        <v>1067</v>
      </c>
      <c r="C1032" s="8"/>
      <c r="D1032" s="8"/>
      <c r="E1032" s="8"/>
      <c r="F1032" s="8">
        <f t="shared" si="135"/>
        <v>0</v>
      </c>
      <c r="G1032" s="8"/>
      <c r="H1032" s="11">
        <v>0</v>
      </c>
      <c r="I1032" s="18">
        <f t="shared" si="136"/>
        <v>0</v>
      </c>
      <c r="J1032" s="10">
        <f t="shared" si="137"/>
        <v>0</v>
      </c>
      <c r="K1032" s="10">
        <v>0</v>
      </c>
      <c r="L1032" s="10">
        <v>0</v>
      </c>
      <c r="M1032" s="147">
        <f t="shared" si="138"/>
        <v>0</v>
      </c>
      <c r="N1032" s="10">
        <f t="shared" si="139"/>
        <v>0</v>
      </c>
      <c r="O1032" s="11"/>
    </row>
    <row r="1033" spans="1:15">
      <c r="A1033" s="9">
        <f t="shared" si="140"/>
        <v>21</v>
      </c>
      <c r="B1033" s="14" t="s">
        <v>1068</v>
      </c>
      <c r="C1033" s="8"/>
      <c r="D1033" s="8"/>
      <c r="E1033" s="8"/>
      <c r="F1033" s="8">
        <f t="shared" si="135"/>
        <v>0</v>
      </c>
      <c r="G1033" s="8"/>
      <c r="H1033" s="11">
        <v>0</v>
      </c>
      <c r="I1033" s="18">
        <f t="shared" si="136"/>
        <v>0</v>
      </c>
      <c r="J1033" s="10">
        <f t="shared" si="137"/>
        <v>0</v>
      </c>
      <c r="K1033" s="10">
        <v>0</v>
      </c>
      <c r="L1033" s="10">
        <v>0</v>
      </c>
      <c r="M1033" s="147">
        <f t="shared" si="138"/>
        <v>0</v>
      </c>
      <c r="N1033" s="10">
        <f t="shared" si="139"/>
        <v>0</v>
      </c>
      <c r="O1033" s="11"/>
    </row>
    <row r="1034" spans="1:15">
      <c r="A1034" s="9">
        <f t="shared" si="140"/>
        <v>22</v>
      </c>
      <c r="B1034" s="14" t="s">
        <v>1069</v>
      </c>
      <c r="C1034" s="8"/>
      <c r="D1034" s="8"/>
      <c r="E1034" s="8"/>
      <c r="F1034" s="8">
        <f t="shared" si="135"/>
        <v>0</v>
      </c>
      <c r="G1034" s="8"/>
      <c r="H1034" s="11">
        <v>0</v>
      </c>
      <c r="I1034" s="18">
        <f t="shared" si="136"/>
        <v>0</v>
      </c>
      <c r="J1034" s="10">
        <f t="shared" si="137"/>
        <v>0</v>
      </c>
      <c r="K1034" s="10">
        <v>0</v>
      </c>
      <c r="L1034" s="10">
        <v>0</v>
      </c>
      <c r="M1034" s="147">
        <f t="shared" si="138"/>
        <v>0</v>
      </c>
      <c r="N1034" s="10">
        <f t="shared" si="139"/>
        <v>0</v>
      </c>
      <c r="O1034" s="11"/>
    </row>
    <row r="1035" spans="1:15">
      <c r="A1035" s="9">
        <f t="shared" si="140"/>
        <v>23</v>
      </c>
      <c r="B1035" s="14" t="s">
        <v>1070</v>
      </c>
      <c r="C1035" s="8"/>
      <c r="D1035" s="8"/>
      <c r="E1035" s="8"/>
      <c r="F1035" s="8">
        <f t="shared" si="135"/>
        <v>0</v>
      </c>
      <c r="G1035" s="8"/>
      <c r="H1035" s="11">
        <v>0</v>
      </c>
      <c r="I1035" s="18">
        <f t="shared" si="136"/>
        <v>0</v>
      </c>
      <c r="J1035" s="10">
        <f t="shared" si="137"/>
        <v>0</v>
      </c>
      <c r="K1035" s="10">
        <v>0</v>
      </c>
      <c r="L1035" s="10">
        <v>0</v>
      </c>
      <c r="M1035" s="147">
        <f t="shared" si="138"/>
        <v>0</v>
      </c>
      <c r="N1035" s="10">
        <f t="shared" si="139"/>
        <v>0</v>
      </c>
      <c r="O1035" s="11"/>
    </row>
    <row r="1036" spans="1:15">
      <c r="A1036" s="9">
        <f t="shared" si="140"/>
        <v>24</v>
      </c>
      <c r="B1036" s="14" t="s">
        <v>1071</v>
      </c>
      <c r="C1036" s="8"/>
      <c r="D1036" s="8"/>
      <c r="E1036" s="8"/>
      <c r="F1036" s="8">
        <f t="shared" si="135"/>
        <v>0</v>
      </c>
      <c r="G1036" s="8"/>
      <c r="H1036" s="11">
        <v>0</v>
      </c>
      <c r="I1036" s="18">
        <f t="shared" si="136"/>
        <v>0</v>
      </c>
      <c r="J1036" s="10">
        <f t="shared" si="137"/>
        <v>0</v>
      </c>
      <c r="K1036" s="10">
        <v>0</v>
      </c>
      <c r="L1036" s="10">
        <v>0</v>
      </c>
      <c r="M1036" s="147">
        <f t="shared" si="138"/>
        <v>0</v>
      </c>
      <c r="N1036" s="10">
        <f t="shared" si="139"/>
        <v>0</v>
      </c>
      <c r="O1036" s="11"/>
    </row>
    <row r="1037" spans="1:15">
      <c r="A1037" s="9">
        <f t="shared" si="140"/>
        <v>25</v>
      </c>
      <c r="B1037" s="14" t="s">
        <v>1072</v>
      </c>
      <c r="C1037" s="8"/>
      <c r="D1037" s="8"/>
      <c r="E1037" s="8"/>
      <c r="F1037" s="8">
        <f t="shared" si="135"/>
        <v>0</v>
      </c>
      <c r="G1037" s="8"/>
      <c r="H1037" s="11">
        <v>0</v>
      </c>
      <c r="I1037" s="18">
        <f t="shared" si="136"/>
        <v>0</v>
      </c>
      <c r="J1037" s="10">
        <f t="shared" si="137"/>
        <v>0</v>
      </c>
      <c r="K1037" s="10">
        <v>0</v>
      </c>
      <c r="L1037" s="10">
        <v>0</v>
      </c>
      <c r="M1037" s="147">
        <f t="shared" si="138"/>
        <v>0</v>
      </c>
      <c r="N1037" s="10">
        <f t="shared" si="139"/>
        <v>0</v>
      </c>
      <c r="O1037" s="11"/>
    </row>
    <row r="1038" spans="1:15">
      <c r="A1038" s="9">
        <f t="shared" si="140"/>
        <v>26</v>
      </c>
      <c r="B1038" s="14" t="s">
        <v>1073</v>
      </c>
      <c r="C1038" s="8"/>
      <c r="D1038" s="8"/>
      <c r="E1038" s="8"/>
      <c r="F1038" s="8">
        <f t="shared" si="135"/>
        <v>0</v>
      </c>
      <c r="G1038" s="8"/>
      <c r="H1038" s="11">
        <v>0</v>
      </c>
      <c r="I1038" s="18">
        <f t="shared" si="136"/>
        <v>0</v>
      </c>
      <c r="J1038" s="10">
        <f t="shared" si="137"/>
        <v>0</v>
      </c>
      <c r="K1038" s="10">
        <v>0</v>
      </c>
      <c r="L1038" s="10">
        <v>0</v>
      </c>
      <c r="M1038" s="147">
        <f t="shared" si="138"/>
        <v>0</v>
      </c>
      <c r="N1038" s="10">
        <f t="shared" si="139"/>
        <v>0</v>
      </c>
      <c r="O1038" s="11"/>
    </row>
    <row r="1039" spans="1:15">
      <c r="A1039" s="9">
        <f t="shared" si="140"/>
        <v>27</v>
      </c>
      <c r="B1039" s="14" t="s">
        <v>1074</v>
      </c>
      <c r="C1039" s="8"/>
      <c r="D1039" s="8"/>
      <c r="E1039" s="8"/>
      <c r="F1039" s="8">
        <f t="shared" si="135"/>
        <v>0</v>
      </c>
      <c r="G1039" s="8"/>
      <c r="H1039" s="11">
        <v>0</v>
      </c>
      <c r="I1039" s="18">
        <f t="shared" si="136"/>
        <v>0</v>
      </c>
      <c r="J1039" s="10">
        <f t="shared" si="137"/>
        <v>0</v>
      </c>
      <c r="K1039" s="10">
        <v>0</v>
      </c>
      <c r="L1039" s="10">
        <v>0</v>
      </c>
      <c r="M1039" s="147">
        <f t="shared" si="138"/>
        <v>0</v>
      </c>
      <c r="N1039" s="10">
        <f t="shared" si="139"/>
        <v>0</v>
      </c>
      <c r="O1039" s="11"/>
    </row>
    <row r="1040" spans="1:15">
      <c r="A1040" s="9">
        <f t="shared" si="140"/>
        <v>28</v>
      </c>
      <c r="B1040" s="14" t="s">
        <v>1075</v>
      </c>
      <c r="C1040" s="8"/>
      <c r="D1040" s="8"/>
      <c r="E1040" s="8"/>
      <c r="F1040" s="8">
        <f t="shared" si="135"/>
        <v>0</v>
      </c>
      <c r="G1040" s="8"/>
      <c r="H1040" s="11">
        <v>0</v>
      </c>
      <c r="I1040" s="18">
        <f t="shared" si="136"/>
        <v>0</v>
      </c>
      <c r="J1040" s="10">
        <f t="shared" si="137"/>
        <v>0</v>
      </c>
      <c r="K1040" s="10">
        <v>0</v>
      </c>
      <c r="L1040" s="10">
        <v>0</v>
      </c>
      <c r="M1040" s="147">
        <f t="shared" si="138"/>
        <v>0</v>
      </c>
      <c r="N1040" s="10">
        <f t="shared" si="139"/>
        <v>0</v>
      </c>
      <c r="O1040" s="11"/>
    </row>
    <row r="1041" spans="1:15">
      <c r="A1041" s="9">
        <f t="shared" si="140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35"/>
        <v>4122.1499999999996</v>
      </c>
      <c r="G1041" s="8">
        <v>70</v>
      </c>
      <c r="H1041" s="11">
        <v>5.36253662949518E-2</v>
      </c>
      <c r="I1041" s="18">
        <f t="shared" si="136"/>
        <v>121.68292742086399</v>
      </c>
      <c r="J1041" s="10">
        <f t="shared" si="137"/>
        <v>44.742812412651695</v>
      </c>
      <c r="K1041" s="10">
        <v>47.004778572177045</v>
      </c>
      <c r="L1041" s="10">
        <v>42.983412353718613</v>
      </c>
      <c r="M1041" s="147">
        <f t="shared" si="138"/>
        <v>42.983412353718613</v>
      </c>
      <c r="N1041" s="10">
        <f t="shared" si="139"/>
        <v>256.41393075941136</v>
      </c>
      <c r="O1041" s="11">
        <f>N1041/F1041</f>
        <v>6.2203930172218716E-2</v>
      </c>
    </row>
    <row r="1042" spans="1:15">
      <c r="A1042" s="9">
        <f t="shared" si="140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35"/>
        <v>382.3</v>
      </c>
      <c r="G1042" s="8">
        <v>8</v>
      </c>
      <c r="H1042" s="11">
        <v>4.9733700943828041E-3</v>
      </c>
      <c r="I1042" s="18">
        <f t="shared" si="136"/>
        <v>11.285223282266852</v>
      </c>
      <c r="J1042" s="10">
        <f t="shared" si="137"/>
        <v>4.1495766008895218</v>
      </c>
      <c r="K1042" s="10">
        <v>4.3593578225303027</v>
      </c>
      <c r="L1042" s="10">
        <v>3.9864047991525364</v>
      </c>
      <c r="M1042" s="147">
        <f t="shared" si="138"/>
        <v>3.9864047991525364</v>
      </c>
      <c r="N1042" s="10">
        <f t="shared" si="139"/>
        <v>23.78056250483921</v>
      </c>
      <c r="O1042" s="11">
        <f>N1042/F1042</f>
        <v>6.2203930172218702E-2</v>
      </c>
    </row>
    <row r="1043" spans="1:15">
      <c r="A1043" s="9">
        <f t="shared" si="140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35"/>
        <v>377.25</v>
      </c>
      <c r="G1043" s="8">
        <v>9</v>
      </c>
      <c r="H1043" s="11">
        <v>4.9076742560970775E-3</v>
      </c>
      <c r="I1043" s="18">
        <f t="shared" si="136"/>
        <v>11.136150884737562</v>
      </c>
      <c r="J1043" s="10">
        <f t="shared" si="137"/>
        <v>4.0947626803180022</v>
      </c>
      <c r="K1043" s="10">
        <v>4.3017727924393325</v>
      </c>
      <c r="L1043" s="10">
        <v>3.933746299974612</v>
      </c>
      <c r="M1043" s="147">
        <f t="shared" si="138"/>
        <v>3.933746299974612</v>
      </c>
      <c r="N1043" s="10">
        <f t="shared" si="139"/>
        <v>23.466432657469507</v>
      </c>
      <c r="O1043" s="11">
        <f>N1043/F1043</f>
        <v>6.2203930172218709E-2</v>
      </c>
    </row>
    <row r="1044" spans="1:15">
      <c r="A1044" s="9">
        <f t="shared" si="140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35"/>
        <v>1464.75</v>
      </c>
      <c r="G1044" s="8">
        <v>21</v>
      </c>
      <c r="H1044" s="11">
        <v>1.9055045372082691E-2</v>
      </c>
      <c r="I1044" s="18">
        <f t="shared" si="136"/>
        <v>43.238375105153999</v>
      </c>
      <c r="J1044" s="10">
        <f t="shared" si="137"/>
        <v>15.898750526165127</v>
      </c>
      <c r="K1044" s="10">
        <v>16.70250947044536</v>
      </c>
      <c r="L1044" s="10">
        <v>15.27357161799288</v>
      </c>
      <c r="M1044" s="147">
        <f t="shared" si="138"/>
        <v>15.27357161799288</v>
      </c>
      <c r="N1044" s="10">
        <f t="shared" si="139"/>
        <v>91.113206719757372</v>
      </c>
      <c r="O1044" s="11">
        <f>N1044/F1044</f>
        <v>6.2203930172218723E-2</v>
      </c>
    </row>
    <row r="1045" spans="1:15">
      <c r="A1045" s="9">
        <f t="shared" si="140"/>
        <v>33</v>
      </c>
      <c r="B1045" s="14" t="s">
        <v>1080</v>
      </c>
      <c r="C1045" s="8"/>
      <c r="D1045" s="8"/>
      <c r="E1045" s="8"/>
      <c r="F1045" s="8">
        <f t="shared" si="135"/>
        <v>0</v>
      </c>
      <c r="G1045" s="8"/>
      <c r="H1045" s="11">
        <v>0</v>
      </c>
      <c r="I1045" s="18">
        <f t="shared" si="136"/>
        <v>0</v>
      </c>
      <c r="J1045" s="10">
        <f t="shared" si="137"/>
        <v>0</v>
      </c>
      <c r="K1045" s="10">
        <v>0</v>
      </c>
      <c r="L1045" s="10">
        <v>0</v>
      </c>
      <c r="M1045" s="147">
        <f t="shared" si="138"/>
        <v>0</v>
      </c>
      <c r="N1045" s="10">
        <f t="shared" si="139"/>
        <v>0</v>
      </c>
      <c r="O1045" s="11"/>
    </row>
    <row r="1046" spans="1:15">
      <c r="A1046" s="9">
        <f t="shared" si="140"/>
        <v>34</v>
      </c>
      <c r="B1046" s="14" t="s">
        <v>1081</v>
      </c>
      <c r="C1046" s="8"/>
      <c r="D1046" s="8"/>
      <c r="E1046" s="8"/>
      <c r="F1046" s="8">
        <f t="shared" si="135"/>
        <v>0</v>
      </c>
      <c r="G1046" s="8"/>
      <c r="H1046" s="11">
        <v>0</v>
      </c>
      <c r="I1046" s="18">
        <f t="shared" si="136"/>
        <v>0</v>
      </c>
      <c r="J1046" s="10">
        <f t="shared" si="137"/>
        <v>0</v>
      </c>
      <c r="K1046" s="10">
        <v>0</v>
      </c>
      <c r="L1046" s="10">
        <v>0</v>
      </c>
      <c r="M1046" s="147">
        <f t="shared" si="138"/>
        <v>0</v>
      </c>
      <c r="N1046" s="10">
        <f t="shared" si="139"/>
        <v>0</v>
      </c>
      <c r="O1046" s="11"/>
    </row>
    <row r="1047" spans="1:15">
      <c r="A1047" s="9">
        <f t="shared" si="140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35"/>
        <v>3174</v>
      </c>
      <c r="G1047" s="8">
        <v>120</v>
      </c>
      <c r="H1047" s="11">
        <v>4.1290810043345595E-2</v>
      </c>
      <c r="I1047" s="18">
        <f t="shared" si="136"/>
        <v>93.694215793656795</v>
      </c>
      <c r="J1047" s="10">
        <f t="shared" si="137"/>
        <v>34.451363147327605</v>
      </c>
      <c r="K1047" s="10">
        <v>36.193046635394147</v>
      </c>
      <c r="L1047" s="10">
        <v>33.096648790243663</v>
      </c>
      <c r="M1047" s="147">
        <f t="shared" si="138"/>
        <v>33.096648790243663</v>
      </c>
      <c r="N1047" s="10">
        <f t="shared" si="139"/>
        <v>197.4352743666222</v>
      </c>
      <c r="O1047" s="11">
        <f>N1047/F1047</f>
        <v>6.2203930172218716E-2</v>
      </c>
    </row>
    <row r="1048" spans="1:15">
      <c r="A1048" s="9">
        <f t="shared" si="140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35"/>
        <v>7564.79</v>
      </c>
      <c r="G1048" s="8">
        <v>144</v>
      </c>
      <c r="H1048" s="11">
        <v>9.8410934753560275E-2</v>
      </c>
      <c r="I1048" s="18">
        <f t="shared" si="136"/>
        <v>223.30720437734624</v>
      </c>
      <c r="J1048" s="10">
        <f t="shared" si="137"/>
        <v>82.110059049550216</v>
      </c>
      <c r="K1048" s="10">
        <v>86.261120748885716</v>
      </c>
      <c r="L1048" s="10">
        <v>78.881284751716237</v>
      </c>
      <c r="M1048" s="147">
        <f t="shared" si="138"/>
        <v>78.881284751716237</v>
      </c>
      <c r="N1048" s="10">
        <f t="shared" si="139"/>
        <v>470.55966892749842</v>
      </c>
      <c r="O1048" s="11">
        <f>N1048/F1048</f>
        <v>6.2203930172218716E-2</v>
      </c>
    </row>
    <row r="1049" spans="1:15">
      <c r="A1049" s="9">
        <f t="shared" si="140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35"/>
        <v>7586.48</v>
      </c>
      <c r="G1049" s="8">
        <v>144</v>
      </c>
      <c r="H1049" s="11">
        <v>9.8693101631266683E-2</v>
      </c>
      <c r="I1049" s="18">
        <f t="shared" si="136"/>
        <v>223.94747770455618</v>
      </c>
      <c r="J1049" s="10">
        <f t="shared" si="137"/>
        <v>82.345487551965306</v>
      </c>
      <c r="K1049" s="10">
        <v>86.508451303870501</v>
      </c>
      <c r="L1049" s="10">
        <v>79.107455612541798</v>
      </c>
      <c r="M1049" s="147">
        <f t="shared" si="138"/>
        <v>79.107455612541798</v>
      </c>
      <c r="N1049" s="10">
        <f t="shared" si="139"/>
        <v>471.9088721729338</v>
      </c>
      <c r="O1049" s="11">
        <f>N1049/F1049</f>
        <v>6.2203930172218716E-2</v>
      </c>
    </row>
    <row r="1050" spans="1:15">
      <c r="A1050" s="9">
        <f t="shared" si="140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35"/>
        <v>4003.9</v>
      </c>
      <c r="G1050" s="8">
        <v>72</v>
      </c>
      <c r="H1050" s="11">
        <v>5.2087042952914754E-2</v>
      </c>
      <c r="I1050" s="18">
        <f t="shared" si="136"/>
        <v>118.19227177574746</v>
      </c>
      <c r="J1050" s="10">
        <f t="shared" si="137"/>
        <v>43.459298331942342</v>
      </c>
      <c r="K1050" s="10">
        <v>45.6563766299479</v>
      </c>
      <c r="L1050" s="10">
        <v>41.750369278908821</v>
      </c>
      <c r="M1050" s="147">
        <f t="shared" si="138"/>
        <v>41.750369278908821</v>
      </c>
      <c r="N1050" s="10">
        <f t="shared" si="139"/>
        <v>249.05831601654648</v>
      </c>
      <c r="O1050" s="11">
        <f>N1050/F1050</f>
        <v>6.2203930172218709E-2</v>
      </c>
    </row>
    <row r="1051" spans="1:15">
      <c r="A1051" s="9">
        <f t="shared" si="140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35"/>
        <v>3984.06</v>
      </c>
      <c r="G1051" s="8">
        <v>72</v>
      </c>
      <c r="H1051" s="11">
        <v>5.182894286745162E-2</v>
      </c>
      <c r="I1051" s="18">
        <f t="shared" si="136"/>
        <v>117.60660912882049</v>
      </c>
      <c r="J1051" s="10">
        <f t="shared" si="137"/>
        <v>43.243950176667298</v>
      </c>
      <c r="K1051" s="10">
        <v>45.43014158103604</v>
      </c>
      <c r="L1051" s="10">
        <v>41.543489155405844</v>
      </c>
      <c r="M1051" s="147">
        <f t="shared" si="138"/>
        <v>41.543489155405844</v>
      </c>
      <c r="N1051" s="10">
        <f t="shared" si="139"/>
        <v>247.82419004192968</v>
      </c>
      <c r="O1051" s="11">
        <f>N1051/F1051</f>
        <v>6.2203930172218716E-2</v>
      </c>
    </row>
    <row r="1052" spans="1:15">
      <c r="A1052" s="9">
        <f t="shared" si="140"/>
        <v>40</v>
      </c>
      <c r="B1052" s="14" t="s">
        <v>1087</v>
      </c>
      <c r="C1052" s="8"/>
      <c r="D1052" s="8"/>
      <c r="E1052" s="8"/>
      <c r="F1052" s="8">
        <v>0</v>
      </c>
      <c r="G1052" s="8"/>
      <c r="H1052" s="11">
        <v>0</v>
      </c>
      <c r="I1052" s="18">
        <f t="shared" si="136"/>
        <v>0</v>
      </c>
      <c r="J1052" s="10">
        <f t="shared" si="137"/>
        <v>0</v>
      </c>
      <c r="K1052" s="10">
        <v>0</v>
      </c>
      <c r="L1052" s="10">
        <v>0</v>
      </c>
      <c r="M1052" s="147">
        <f t="shared" si="138"/>
        <v>0</v>
      </c>
      <c r="N1052" s="10">
        <f t="shared" si="139"/>
        <v>0</v>
      </c>
      <c r="O1052" s="11">
        <v>0</v>
      </c>
    </row>
    <row r="1053" spans="1:15">
      <c r="A1053" s="9">
        <f t="shared" si="140"/>
        <v>41</v>
      </c>
      <c r="B1053" s="14" t="s">
        <v>1088</v>
      </c>
      <c r="C1053" s="8"/>
      <c r="D1053" s="8"/>
      <c r="E1053" s="8"/>
      <c r="F1053" s="8">
        <f t="shared" si="135"/>
        <v>0</v>
      </c>
      <c r="G1053" s="8"/>
      <c r="H1053" s="11">
        <v>0</v>
      </c>
      <c r="I1053" s="18">
        <f t="shared" si="136"/>
        <v>0</v>
      </c>
      <c r="J1053" s="10">
        <f t="shared" si="137"/>
        <v>0</v>
      </c>
      <c r="K1053" s="10">
        <v>0</v>
      </c>
      <c r="L1053" s="10">
        <v>0</v>
      </c>
      <c r="M1053" s="147">
        <f t="shared" si="138"/>
        <v>0</v>
      </c>
      <c r="N1053" s="10">
        <f t="shared" si="139"/>
        <v>0</v>
      </c>
      <c r="O1053" s="11"/>
    </row>
    <row r="1054" spans="1:15">
      <c r="A1054" s="9">
        <f t="shared" si="140"/>
        <v>42</v>
      </c>
      <c r="B1054" s="14" t="s">
        <v>1089</v>
      </c>
      <c r="C1054" s="8"/>
      <c r="D1054" s="8"/>
      <c r="E1054" s="8"/>
      <c r="F1054" s="8">
        <f t="shared" si="135"/>
        <v>0</v>
      </c>
      <c r="G1054" s="8"/>
      <c r="H1054" s="11">
        <v>0</v>
      </c>
      <c r="I1054" s="18">
        <f t="shared" si="136"/>
        <v>0</v>
      </c>
      <c r="J1054" s="10">
        <f t="shared" si="137"/>
        <v>0</v>
      </c>
      <c r="K1054" s="10">
        <v>0</v>
      </c>
      <c r="L1054" s="10">
        <v>0</v>
      </c>
      <c r="M1054" s="147">
        <f t="shared" si="138"/>
        <v>0</v>
      </c>
      <c r="N1054" s="10">
        <f t="shared" si="139"/>
        <v>0</v>
      </c>
      <c r="O1054" s="11"/>
    </row>
    <row r="1055" spans="1:15">
      <c r="A1055" s="9">
        <f t="shared" si="140"/>
        <v>43</v>
      </c>
      <c r="B1055" s="14" t="s">
        <v>1090</v>
      </c>
      <c r="C1055" s="8"/>
      <c r="D1055" s="8"/>
      <c r="E1055" s="8"/>
      <c r="F1055" s="8">
        <f t="shared" si="135"/>
        <v>0</v>
      </c>
      <c r="G1055" s="8"/>
      <c r="H1055" s="11">
        <v>0</v>
      </c>
      <c r="I1055" s="18">
        <f t="shared" si="136"/>
        <v>0</v>
      </c>
      <c r="J1055" s="10">
        <f t="shared" si="137"/>
        <v>0</v>
      </c>
      <c r="K1055" s="10">
        <v>0</v>
      </c>
      <c r="L1055" s="10">
        <v>0</v>
      </c>
      <c r="M1055" s="147">
        <f t="shared" si="138"/>
        <v>0</v>
      </c>
      <c r="N1055" s="10">
        <f t="shared" si="139"/>
        <v>0</v>
      </c>
      <c r="O1055" s="11"/>
    </row>
    <row r="1056" spans="1:15">
      <c r="A1056" s="9">
        <f t="shared" si="140"/>
        <v>44</v>
      </c>
      <c r="B1056" s="14" t="s">
        <v>1091</v>
      </c>
      <c r="C1056" s="8"/>
      <c r="D1056" s="8"/>
      <c r="E1056" s="8"/>
      <c r="F1056" s="8">
        <f t="shared" si="135"/>
        <v>0</v>
      </c>
      <c r="G1056" s="8"/>
      <c r="H1056" s="11">
        <v>0</v>
      </c>
      <c r="I1056" s="18">
        <f t="shared" si="136"/>
        <v>0</v>
      </c>
      <c r="J1056" s="10">
        <f t="shared" si="137"/>
        <v>0</v>
      </c>
      <c r="K1056" s="10">
        <v>0</v>
      </c>
      <c r="L1056" s="10">
        <v>0</v>
      </c>
      <c r="M1056" s="147">
        <f t="shared" si="138"/>
        <v>0</v>
      </c>
      <c r="N1056" s="10">
        <f t="shared" si="139"/>
        <v>0</v>
      </c>
      <c r="O1056" s="11"/>
    </row>
    <row r="1057" spans="1:15">
      <c r="A1057" s="9">
        <f t="shared" si="140"/>
        <v>45</v>
      </c>
      <c r="B1057" s="14" t="s">
        <v>1092</v>
      </c>
      <c r="C1057" s="8"/>
      <c r="D1057" s="8"/>
      <c r="E1057" s="8"/>
      <c r="F1057" s="8">
        <f t="shared" si="135"/>
        <v>0</v>
      </c>
      <c r="G1057" s="8"/>
      <c r="H1057" s="11">
        <v>0</v>
      </c>
      <c r="I1057" s="18">
        <f t="shared" si="136"/>
        <v>0</v>
      </c>
      <c r="J1057" s="10">
        <f t="shared" si="137"/>
        <v>0</v>
      </c>
      <c r="K1057" s="10">
        <v>0</v>
      </c>
      <c r="L1057" s="10">
        <v>0</v>
      </c>
      <c r="M1057" s="147">
        <f t="shared" si="138"/>
        <v>0</v>
      </c>
      <c r="N1057" s="10">
        <f t="shared" si="139"/>
        <v>0</v>
      </c>
      <c r="O1057" s="11"/>
    </row>
    <row r="1058" spans="1:15">
      <c r="A1058" s="9">
        <f t="shared" si="140"/>
        <v>46</v>
      </c>
      <c r="B1058" s="14" t="s">
        <v>1093</v>
      </c>
      <c r="C1058" s="8"/>
      <c r="D1058" s="8"/>
      <c r="E1058" s="8"/>
      <c r="F1058" s="8">
        <f t="shared" si="135"/>
        <v>0</v>
      </c>
      <c r="G1058" s="8"/>
      <c r="H1058" s="11">
        <v>0</v>
      </c>
      <c r="I1058" s="18">
        <f t="shared" si="136"/>
        <v>0</v>
      </c>
      <c r="J1058" s="10">
        <f t="shared" si="137"/>
        <v>0</v>
      </c>
      <c r="K1058" s="10">
        <v>0</v>
      </c>
      <c r="L1058" s="10">
        <v>0</v>
      </c>
      <c r="M1058" s="147">
        <f t="shared" si="138"/>
        <v>0</v>
      </c>
      <c r="N1058" s="10">
        <f t="shared" si="139"/>
        <v>0</v>
      </c>
      <c r="O1058" s="11"/>
    </row>
    <row r="1059" spans="1:15">
      <c r="A1059" s="9">
        <f t="shared" si="140"/>
        <v>47</v>
      </c>
      <c r="B1059" s="14" t="s">
        <v>1094</v>
      </c>
      <c r="C1059" s="8"/>
      <c r="D1059" s="8"/>
      <c r="E1059" s="8"/>
      <c r="F1059" s="8">
        <f t="shared" si="135"/>
        <v>0</v>
      </c>
      <c r="G1059" s="8"/>
      <c r="H1059" s="11">
        <v>0</v>
      </c>
      <c r="I1059" s="18">
        <f t="shared" si="136"/>
        <v>0</v>
      </c>
      <c r="J1059" s="10">
        <f t="shared" si="137"/>
        <v>0</v>
      </c>
      <c r="K1059" s="10">
        <v>0</v>
      </c>
      <c r="L1059" s="10">
        <v>0</v>
      </c>
      <c r="M1059" s="147">
        <f t="shared" si="138"/>
        <v>0</v>
      </c>
      <c r="N1059" s="10">
        <f t="shared" si="139"/>
        <v>0</v>
      </c>
      <c r="O1059" s="11"/>
    </row>
    <row r="1060" spans="1:15">
      <c r="A1060" s="9">
        <f t="shared" si="140"/>
        <v>48</v>
      </c>
      <c r="B1060" s="14" t="s">
        <v>1095</v>
      </c>
      <c r="C1060" s="8"/>
      <c r="D1060" s="8"/>
      <c r="E1060" s="8"/>
      <c r="F1060" s="8">
        <f t="shared" si="135"/>
        <v>0</v>
      </c>
      <c r="G1060" s="8"/>
      <c r="H1060" s="11">
        <v>0</v>
      </c>
      <c r="I1060" s="18">
        <f t="shared" si="136"/>
        <v>0</v>
      </c>
      <c r="J1060" s="10">
        <f t="shared" si="137"/>
        <v>0</v>
      </c>
      <c r="K1060" s="10">
        <v>0</v>
      </c>
      <c r="L1060" s="10">
        <v>0</v>
      </c>
      <c r="M1060" s="147">
        <f t="shared" si="138"/>
        <v>0</v>
      </c>
      <c r="N1060" s="10">
        <f t="shared" si="139"/>
        <v>0</v>
      </c>
      <c r="O1060" s="11"/>
    </row>
    <row r="1061" spans="1:15">
      <c r="A1061" s="9">
        <f t="shared" si="140"/>
        <v>49</v>
      </c>
      <c r="B1061" s="14" t="s">
        <v>1096</v>
      </c>
      <c r="C1061" s="8"/>
      <c r="D1061" s="8"/>
      <c r="E1061" s="8"/>
      <c r="F1061" s="8">
        <f t="shared" si="135"/>
        <v>0</v>
      </c>
      <c r="G1061" s="8"/>
      <c r="H1061" s="11">
        <v>0</v>
      </c>
      <c r="I1061" s="18">
        <f t="shared" si="136"/>
        <v>0</v>
      </c>
      <c r="J1061" s="10">
        <f t="shared" si="137"/>
        <v>0</v>
      </c>
      <c r="K1061" s="10">
        <v>0</v>
      </c>
      <c r="L1061" s="10">
        <v>0</v>
      </c>
      <c r="M1061" s="147">
        <f t="shared" si="138"/>
        <v>0</v>
      </c>
      <c r="N1061" s="10">
        <f t="shared" si="139"/>
        <v>0</v>
      </c>
      <c r="O1061" s="11"/>
    </row>
    <row r="1062" spans="1:15">
      <c r="A1062" s="9">
        <f t="shared" si="140"/>
        <v>50</v>
      </c>
      <c r="B1062" s="14" t="s">
        <v>1097</v>
      </c>
      <c r="C1062" s="8"/>
      <c r="D1062" s="8"/>
      <c r="E1062" s="8"/>
      <c r="F1062" s="8">
        <f t="shared" si="135"/>
        <v>0</v>
      </c>
      <c r="G1062" s="8"/>
      <c r="H1062" s="11">
        <v>0</v>
      </c>
      <c r="I1062" s="18">
        <f t="shared" si="136"/>
        <v>0</v>
      </c>
      <c r="J1062" s="10">
        <f t="shared" si="137"/>
        <v>0</v>
      </c>
      <c r="K1062" s="10">
        <v>0</v>
      </c>
      <c r="L1062" s="10">
        <v>0</v>
      </c>
      <c r="M1062" s="147">
        <f t="shared" si="138"/>
        <v>0</v>
      </c>
      <c r="N1062" s="10">
        <f t="shared" si="139"/>
        <v>0</v>
      </c>
      <c r="O1062" s="11"/>
    </row>
    <row r="1063" spans="1:15">
      <c r="A1063" s="9">
        <f t="shared" si="140"/>
        <v>51</v>
      </c>
      <c r="B1063" s="14" t="s">
        <v>1098</v>
      </c>
      <c r="C1063" s="8"/>
      <c r="D1063" s="8"/>
      <c r="E1063" s="8"/>
      <c r="F1063" s="8">
        <f t="shared" si="135"/>
        <v>0</v>
      </c>
      <c r="G1063" s="8"/>
      <c r="H1063" s="11">
        <v>0</v>
      </c>
      <c r="I1063" s="18">
        <f t="shared" si="136"/>
        <v>0</v>
      </c>
      <c r="J1063" s="10">
        <f t="shared" si="137"/>
        <v>0</v>
      </c>
      <c r="K1063" s="10">
        <v>0</v>
      </c>
      <c r="L1063" s="10">
        <v>0</v>
      </c>
      <c r="M1063" s="147">
        <f t="shared" si="138"/>
        <v>0</v>
      </c>
      <c r="N1063" s="10">
        <f t="shared" si="139"/>
        <v>0</v>
      </c>
      <c r="O1063" s="11"/>
    </row>
    <row r="1064" spans="1:15">
      <c r="A1064" s="9">
        <f t="shared" si="140"/>
        <v>52</v>
      </c>
      <c r="B1064" s="14" t="s">
        <v>1099</v>
      </c>
      <c r="C1064" s="8"/>
      <c r="D1064" s="8"/>
      <c r="E1064" s="8"/>
      <c r="F1064" s="8">
        <f t="shared" si="135"/>
        <v>0</v>
      </c>
      <c r="G1064" s="8"/>
      <c r="H1064" s="11">
        <v>0</v>
      </c>
      <c r="I1064" s="18">
        <f t="shared" si="136"/>
        <v>0</v>
      </c>
      <c r="J1064" s="10">
        <f t="shared" si="137"/>
        <v>0</v>
      </c>
      <c r="K1064" s="10">
        <v>0</v>
      </c>
      <c r="L1064" s="10">
        <v>0</v>
      </c>
      <c r="M1064" s="147">
        <f t="shared" si="138"/>
        <v>0</v>
      </c>
      <c r="N1064" s="10">
        <f t="shared" si="139"/>
        <v>0</v>
      </c>
      <c r="O1064" s="11"/>
    </row>
    <row r="1065" spans="1:15">
      <c r="A1065" s="9">
        <f t="shared" si="140"/>
        <v>53</v>
      </c>
      <c r="B1065" s="14" t="s">
        <v>1100</v>
      </c>
      <c r="C1065" s="8"/>
      <c r="D1065" s="8"/>
      <c r="E1065" s="8"/>
      <c r="F1065" s="8">
        <f t="shared" si="135"/>
        <v>0</v>
      </c>
      <c r="G1065" s="8"/>
      <c r="H1065" s="11">
        <v>0</v>
      </c>
      <c r="I1065" s="18">
        <f t="shared" si="136"/>
        <v>0</v>
      </c>
      <c r="J1065" s="10">
        <f t="shared" si="137"/>
        <v>0</v>
      </c>
      <c r="K1065" s="10">
        <v>0</v>
      </c>
      <c r="L1065" s="10">
        <v>0</v>
      </c>
      <c r="M1065" s="147">
        <f t="shared" si="138"/>
        <v>0</v>
      </c>
      <c r="N1065" s="10">
        <f t="shared" si="139"/>
        <v>0</v>
      </c>
      <c r="O1065" s="11"/>
    </row>
    <row r="1066" spans="1:15">
      <c r="A1066" s="9">
        <f t="shared" si="140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35"/>
        <v>4184.29</v>
      </c>
      <c r="G1066" s="8">
        <v>84</v>
      </c>
      <c r="H1066" s="11">
        <v>5.4433750332788446E-2</v>
      </c>
      <c r="I1066" s="18">
        <f t="shared" si="136"/>
        <v>123.51725589264025</v>
      </c>
      <c r="J1066" s="10">
        <f t="shared" si="137"/>
        <v>45.417294991723821</v>
      </c>
      <c r="K1066" s="10">
        <v>47.713359516702383</v>
      </c>
      <c r="L1066" s="10">
        <v>43.631372579246573</v>
      </c>
      <c r="M1066" s="147">
        <f t="shared" si="138"/>
        <v>43.631372579246573</v>
      </c>
      <c r="N1066" s="10">
        <f t="shared" si="139"/>
        <v>260.27928298031304</v>
      </c>
      <c r="O1066" s="11">
        <f>N1066/F1066</f>
        <v>6.2203930172218716E-2</v>
      </c>
    </row>
    <row r="1067" spans="1:15">
      <c r="A1067" s="9">
        <f t="shared" si="140"/>
        <v>55</v>
      </c>
      <c r="B1067" s="14" t="s">
        <v>1102</v>
      </c>
      <c r="C1067" s="8"/>
      <c r="D1067" s="8"/>
      <c r="E1067" s="8"/>
      <c r="F1067" s="8">
        <f t="shared" si="135"/>
        <v>0</v>
      </c>
      <c r="G1067" s="8"/>
      <c r="H1067" s="11">
        <v>0</v>
      </c>
      <c r="I1067" s="18">
        <f t="shared" si="136"/>
        <v>0</v>
      </c>
      <c r="J1067" s="10">
        <f t="shared" si="137"/>
        <v>0</v>
      </c>
      <c r="K1067" s="10">
        <v>0</v>
      </c>
      <c r="L1067" s="10">
        <v>0</v>
      </c>
      <c r="M1067" s="147">
        <f t="shared" si="138"/>
        <v>0</v>
      </c>
      <c r="N1067" s="10">
        <f t="shared" si="139"/>
        <v>0</v>
      </c>
      <c r="O1067" s="11"/>
    </row>
    <row r="1068" spans="1:15">
      <c r="A1068" s="9">
        <f t="shared" si="140"/>
        <v>56</v>
      </c>
      <c r="B1068" s="14" t="s">
        <v>1103</v>
      </c>
      <c r="C1068" s="8"/>
      <c r="D1068" s="8"/>
      <c r="E1068" s="8"/>
      <c r="F1068" s="8">
        <f t="shared" si="135"/>
        <v>0</v>
      </c>
      <c r="G1068" s="8"/>
      <c r="H1068" s="11">
        <v>0</v>
      </c>
      <c r="I1068" s="18">
        <f t="shared" si="136"/>
        <v>0</v>
      </c>
      <c r="J1068" s="10">
        <f t="shared" si="137"/>
        <v>0</v>
      </c>
      <c r="K1068" s="10">
        <v>0</v>
      </c>
      <c r="L1068" s="10">
        <v>0</v>
      </c>
      <c r="M1068" s="147">
        <f t="shared" si="138"/>
        <v>0</v>
      </c>
      <c r="N1068" s="10">
        <f t="shared" si="139"/>
        <v>0</v>
      </c>
      <c r="O1068" s="11"/>
    </row>
    <row r="1069" spans="1:15">
      <c r="A1069" s="9">
        <f t="shared" si="140"/>
        <v>57</v>
      </c>
      <c r="B1069" s="14" t="s">
        <v>1104</v>
      </c>
      <c r="C1069" s="8"/>
      <c r="D1069" s="8"/>
      <c r="E1069" s="8"/>
      <c r="F1069" s="8">
        <f t="shared" si="135"/>
        <v>0</v>
      </c>
      <c r="G1069" s="8"/>
      <c r="H1069" s="11">
        <v>0</v>
      </c>
      <c r="I1069" s="18">
        <f t="shared" si="136"/>
        <v>0</v>
      </c>
      <c r="J1069" s="10">
        <f t="shared" si="137"/>
        <v>0</v>
      </c>
      <c r="K1069" s="10">
        <v>0</v>
      </c>
      <c r="L1069" s="10">
        <v>0</v>
      </c>
      <c r="M1069" s="147">
        <f t="shared" si="138"/>
        <v>0</v>
      </c>
      <c r="N1069" s="10">
        <f t="shared" si="139"/>
        <v>0</v>
      </c>
      <c r="O1069" s="11"/>
    </row>
    <row r="1070" spans="1:15">
      <c r="A1070" s="9">
        <f t="shared" si="140"/>
        <v>58</v>
      </c>
      <c r="B1070" s="14" t="s">
        <v>1105</v>
      </c>
      <c r="C1070" s="8"/>
      <c r="D1070" s="8"/>
      <c r="E1070" s="8"/>
      <c r="F1070" s="8">
        <f t="shared" si="135"/>
        <v>0</v>
      </c>
      <c r="G1070" s="8"/>
      <c r="H1070" s="11">
        <v>0</v>
      </c>
      <c r="I1070" s="18">
        <f t="shared" si="136"/>
        <v>0</v>
      </c>
      <c r="J1070" s="10">
        <f t="shared" si="137"/>
        <v>0</v>
      </c>
      <c r="K1070" s="10">
        <v>0</v>
      </c>
      <c r="L1070" s="10">
        <v>0</v>
      </c>
      <c r="M1070" s="147">
        <f t="shared" si="138"/>
        <v>0</v>
      </c>
      <c r="N1070" s="10">
        <f t="shared" si="139"/>
        <v>0</v>
      </c>
      <c r="O1070" s="11"/>
    </row>
    <row r="1071" spans="1:15">
      <c r="A1071" s="9">
        <f t="shared" si="140"/>
        <v>59</v>
      </c>
      <c r="B1071" s="14" t="s">
        <v>1106</v>
      </c>
      <c r="C1071" s="8"/>
      <c r="D1071" s="8"/>
      <c r="E1071" s="8"/>
      <c r="F1071" s="8">
        <f t="shared" si="135"/>
        <v>0</v>
      </c>
      <c r="G1071" s="8"/>
      <c r="H1071" s="11">
        <v>0</v>
      </c>
      <c r="I1071" s="18">
        <f t="shared" si="136"/>
        <v>0</v>
      </c>
      <c r="J1071" s="10">
        <f t="shared" si="137"/>
        <v>0</v>
      </c>
      <c r="K1071" s="10">
        <v>0</v>
      </c>
      <c r="L1071" s="10">
        <v>0</v>
      </c>
      <c r="M1071" s="147">
        <f t="shared" si="138"/>
        <v>0</v>
      </c>
      <c r="N1071" s="10">
        <f t="shared" si="139"/>
        <v>0</v>
      </c>
      <c r="O1071" s="11"/>
    </row>
    <row r="1072" spans="1:15">
      <c r="A1072" s="9">
        <f t="shared" si="140"/>
        <v>60</v>
      </c>
      <c r="B1072" s="14" t="s">
        <v>1107</v>
      </c>
      <c r="C1072" s="8"/>
      <c r="D1072" s="8"/>
      <c r="E1072" s="8"/>
      <c r="F1072" s="8">
        <f t="shared" ref="F1072:F1127" si="141">C1072+D1072+E1072</f>
        <v>0</v>
      </c>
      <c r="G1072" s="8"/>
      <c r="H1072" s="11">
        <v>0</v>
      </c>
      <c r="I1072" s="18">
        <f t="shared" si="136"/>
        <v>0</v>
      </c>
      <c r="J1072" s="10">
        <f t="shared" ref="J1072:J1126" si="142">I1072*0.3677</f>
        <v>0</v>
      </c>
      <c r="K1072" s="10">
        <v>0</v>
      </c>
      <c r="L1072" s="10">
        <v>0</v>
      </c>
      <c r="M1072" s="147">
        <f t="shared" si="138"/>
        <v>0</v>
      </c>
      <c r="N1072" s="10">
        <f t="shared" ref="N1072:N1126" si="143">I1072+J1072+K1072+M1072</f>
        <v>0</v>
      </c>
      <c r="O1072" s="11"/>
    </row>
    <row r="1073" spans="1:15">
      <c r="A1073" s="9">
        <f t="shared" si="140"/>
        <v>61</v>
      </c>
      <c r="B1073" s="14" t="s">
        <v>1108</v>
      </c>
      <c r="C1073" s="8"/>
      <c r="D1073" s="8"/>
      <c r="E1073" s="8"/>
      <c r="F1073" s="8">
        <f t="shared" si="141"/>
        <v>0</v>
      </c>
      <c r="G1073" s="8"/>
      <c r="H1073" s="11">
        <v>0</v>
      </c>
      <c r="I1073" s="18">
        <f t="shared" si="136"/>
        <v>0</v>
      </c>
      <c r="J1073" s="10">
        <f t="shared" si="142"/>
        <v>0</v>
      </c>
      <c r="K1073" s="10">
        <v>0</v>
      </c>
      <c r="L1073" s="10">
        <v>0</v>
      </c>
      <c r="M1073" s="147">
        <f t="shared" si="138"/>
        <v>0</v>
      </c>
      <c r="N1073" s="10">
        <f t="shared" si="143"/>
        <v>0</v>
      </c>
      <c r="O1073" s="11"/>
    </row>
    <row r="1074" spans="1:15">
      <c r="A1074" s="9">
        <f t="shared" si="140"/>
        <v>62</v>
      </c>
      <c r="B1074" s="14" t="s">
        <v>1109</v>
      </c>
      <c r="C1074" s="8"/>
      <c r="D1074" s="8"/>
      <c r="E1074" s="8"/>
      <c r="F1074" s="8">
        <f t="shared" si="141"/>
        <v>0</v>
      </c>
      <c r="G1074" s="8"/>
      <c r="H1074" s="11">
        <v>0</v>
      </c>
      <c r="I1074" s="18">
        <f t="shared" si="136"/>
        <v>0</v>
      </c>
      <c r="J1074" s="10">
        <f t="shared" si="142"/>
        <v>0</v>
      </c>
      <c r="K1074" s="10">
        <v>0</v>
      </c>
      <c r="L1074" s="10">
        <v>0</v>
      </c>
      <c r="M1074" s="147">
        <f t="shared" si="138"/>
        <v>0</v>
      </c>
      <c r="N1074" s="10">
        <f t="shared" si="143"/>
        <v>0</v>
      </c>
      <c r="O1074" s="11"/>
    </row>
    <row r="1075" spans="1:15">
      <c r="A1075" s="9">
        <f t="shared" si="140"/>
        <v>63</v>
      </c>
      <c r="B1075" s="14" t="s">
        <v>1110</v>
      </c>
      <c r="C1075" s="8"/>
      <c r="D1075" s="8"/>
      <c r="E1075" s="8"/>
      <c r="F1075" s="8">
        <f t="shared" si="141"/>
        <v>0</v>
      </c>
      <c r="G1075" s="8"/>
      <c r="H1075" s="11">
        <v>0</v>
      </c>
      <c r="I1075" s="18">
        <f t="shared" si="136"/>
        <v>0</v>
      </c>
      <c r="J1075" s="10">
        <f t="shared" si="142"/>
        <v>0</v>
      </c>
      <c r="K1075" s="10">
        <v>0</v>
      </c>
      <c r="L1075" s="10">
        <v>0</v>
      </c>
      <c r="M1075" s="147">
        <f t="shared" si="138"/>
        <v>0</v>
      </c>
      <c r="N1075" s="10">
        <f t="shared" si="143"/>
        <v>0</v>
      </c>
      <c r="O1075" s="11"/>
    </row>
    <row r="1076" spans="1:15">
      <c r="A1076" s="9">
        <f t="shared" si="140"/>
        <v>64</v>
      </c>
      <c r="B1076" s="14" t="s">
        <v>1111</v>
      </c>
      <c r="C1076" s="8"/>
      <c r="D1076" s="8"/>
      <c r="E1076" s="8"/>
      <c r="F1076" s="8">
        <f t="shared" si="141"/>
        <v>0</v>
      </c>
      <c r="G1076" s="8"/>
      <c r="H1076" s="11">
        <v>0</v>
      </c>
      <c r="I1076" s="18">
        <f t="shared" ref="I1076:I1139" si="144">H1076*$I$2</f>
        <v>0</v>
      </c>
      <c r="J1076" s="10">
        <f t="shared" si="142"/>
        <v>0</v>
      </c>
      <c r="K1076" s="10">
        <v>0</v>
      </c>
      <c r="L1076" s="10">
        <v>0</v>
      </c>
      <c r="M1076" s="147">
        <f t="shared" si="138"/>
        <v>0</v>
      </c>
      <c r="N1076" s="10">
        <f t="shared" si="143"/>
        <v>0</v>
      </c>
      <c r="O1076" s="11"/>
    </row>
    <row r="1077" spans="1:15">
      <c r="A1077" s="9">
        <f t="shared" si="140"/>
        <v>65</v>
      </c>
      <c r="B1077" s="14" t="s">
        <v>1112</v>
      </c>
      <c r="C1077" s="8"/>
      <c r="D1077" s="8"/>
      <c r="E1077" s="8"/>
      <c r="F1077" s="8">
        <f t="shared" si="141"/>
        <v>0</v>
      </c>
      <c r="G1077" s="8"/>
      <c r="H1077" s="11">
        <v>0</v>
      </c>
      <c r="I1077" s="18">
        <f t="shared" si="144"/>
        <v>0</v>
      </c>
      <c r="J1077" s="10">
        <f t="shared" si="142"/>
        <v>0</v>
      </c>
      <c r="K1077" s="10">
        <v>0</v>
      </c>
      <c r="L1077" s="10">
        <v>0</v>
      </c>
      <c r="M1077" s="147">
        <f t="shared" ref="M1077:M1140" si="145">L1077*$M$2</f>
        <v>0</v>
      </c>
      <c r="N1077" s="10">
        <f t="shared" si="143"/>
        <v>0</v>
      </c>
      <c r="O1077" s="11"/>
    </row>
    <row r="1078" spans="1:15">
      <c r="A1078" s="9">
        <f t="shared" ref="A1078:A1141" si="146">A1077+1</f>
        <v>66</v>
      </c>
      <c r="B1078" s="14" t="s">
        <v>1113</v>
      </c>
      <c r="C1078" s="8"/>
      <c r="D1078" s="8"/>
      <c r="E1078" s="8"/>
      <c r="F1078" s="8">
        <f t="shared" si="141"/>
        <v>0</v>
      </c>
      <c r="G1078" s="8"/>
      <c r="H1078" s="11">
        <v>0</v>
      </c>
      <c r="I1078" s="18">
        <f t="shared" si="144"/>
        <v>0</v>
      </c>
      <c r="J1078" s="10">
        <f t="shared" si="142"/>
        <v>0</v>
      </c>
      <c r="K1078" s="10">
        <v>0</v>
      </c>
      <c r="L1078" s="10">
        <v>0</v>
      </c>
      <c r="M1078" s="147">
        <f t="shared" si="145"/>
        <v>0</v>
      </c>
      <c r="N1078" s="10">
        <f t="shared" si="143"/>
        <v>0</v>
      </c>
      <c r="O1078" s="11"/>
    </row>
    <row r="1079" spans="1:15">
      <c r="A1079" s="9">
        <f t="shared" si="146"/>
        <v>67</v>
      </c>
      <c r="B1079" s="14" t="s">
        <v>1114</v>
      </c>
      <c r="C1079" s="8"/>
      <c r="D1079" s="8"/>
      <c r="E1079" s="8"/>
      <c r="F1079" s="8">
        <f t="shared" si="141"/>
        <v>0</v>
      </c>
      <c r="G1079" s="8"/>
      <c r="H1079" s="11">
        <v>0</v>
      </c>
      <c r="I1079" s="18">
        <f t="shared" si="144"/>
        <v>0</v>
      </c>
      <c r="J1079" s="10">
        <f t="shared" si="142"/>
        <v>0</v>
      </c>
      <c r="K1079" s="10">
        <v>0</v>
      </c>
      <c r="L1079" s="10">
        <v>0</v>
      </c>
      <c r="M1079" s="147">
        <f t="shared" si="145"/>
        <v>0</v>
      </c>
      <c r="N1079" s="10">
        <f t="shared" si="143"/>
        <v>0</v>
      </c>
      <c r="O1079" s="11"/>
    </row>
    <row r="1080" spans="1:15">
      <c r="A1080" s="9">
        <f t="shared" si="146"/>
        <v>68</v>
      </c>
      <c r="B1080" s="14" t="s">
        <v>1115</v>
      </c>
      <c r="C1080" s="8"/>
      <c r="D1080" s="8"/>
      <c r="E1080" s="8"/>
      <c r="F1080" s="8">
        <f t="shared" si="141"/>
        <v>0</v>
      </c>
      <c r="G1080" s="8"/>
      <c r="H1080" s="11">
        <v>0</v>
      </c>
      <c r="I1080" s="18">
        <f t="shared" si="144"/>
        <v>0</v>
      </c>
      <c r="J1080" s="10">
        <f t="shared" si="142"/>
        <v>0</v>
      </c>
      <c r="K1080" s="10">
        <v>0</v>
      </c>
      <c r="L1080" s="10">
        <v>0</v>
      </c>
      <c r="M1080" s="147">
        <f t="shared" si="145"/>
        <v>0</v>
      </c>
      <c r="N1080" s="10">
        <f t="shared" si="143"/>
        <v>0</v>
      </c>
      <c r="O1080" s="11"/>
    </row>
    <row r="1081" spans="1:15">
      <c r="A1081" s="9">
        <f t="shared" si="146"/>
        <v>69</v>
      </c>
      <c r="B1081" s="14" t="s">
        <v>1116</v>
      </c>
      <c r="C1081" s="8"/>
      <c r="D1081" s="8"/>
      <c r="E1081" s="8"/>
      <c r="F1081" s="8">
        <f t="shared" si="141"/>
        <v>0</v>
      </c>
      <c r="G1081" s="8"/>
      <c r="H1081" s="11">
        <v>0</v>
      </c>
      <c r="I1081" s="18">
        <f t="shared" si="144"/>
        <v>0</v>
      </c>
      <c r="J1081" s="10">
        <f t="shared" si="142"/>
        <v>0</v>
      </c>
      <c r="K1081" s="10">
        <v>0</v>
      </c>
      <c r="L1081" s="10">
        <v>0</v>
      </c>
      <c r="M1081" s="147">
        <f t="shared" si="145"/>
        <v>0</v>
      </c>
      <c r="N1081" s="10">
        <f t="shared" si="143"/>
        <v>0</v>
      </c>
      <c r="O1081" s="11"/>
    </row>
    <row r="1082" spans="1:15">
      <c r="A1082" s="9">
        <f t="shared" si="146"/>
        <v>70</v>
      </c>
      <c r="B1082" s="14" t="s">
        <v>1117</v>
      </c>
      <c r="C1082" s="8"/>
      <c r="D1082" s="8"/>
      <c r="E1082" s="8"/>
      <c r="F1082" s="8">
        <f t="shared" si="141"/>
        <v>0</v>
      </c>
      <c r="G1082" s="8"/>
      <c r="H1082" s="11">
        <v>0</v>
      </c>
      <c r="I1082" s="18">
        <f t="shared" si="144"/>
        <v>0</v>
      </c>
      <c r="J1082" s="10">
        <f t="shared" si="142"/>
        <v>0</v>
      </c>
      <c r="K1082" s="10">
        <v>0</v>
      </c>
      <c r="L1082" s="10">
        <v>0</v>
      </c>
      <c r="M1082" s="147">
        <f t="shared" si="145"/>
        <v>0</v>
      </c>
      <c r="N1082" s="10">
        <f t="shared" si="143"/>
        <v>0</v>
      </c>
      <c r="O1082" s="11"/>
    </row>
    <row r="1083" spans="1:15">
      <c r="A1083" s="9">
        <f t="shared" si="146"/>
        <v>71</v>
      </c>
      <c r="B1083" s="14" t="s">
        <v>1118</v>
      </c>
      <c r="C1083" s="8"/>
      <c r="D1083" s="8"/>
      <c r="E1083" s="8"/>
      <c r="F1083" s="8">
        <f t="shared" si="141"/>
        <v>0</v>
      </c>
      <c r="G1083" s="8"/>
      <c r="H1083" s="11">
        <v>0</v>
      </c>
      <c r="I1083" s="18">
        <f t="shared" si="144"/>
        <v>0</v>
      </c>
      <c r="J1083" s="10">
        <f t="shared" si="142"/>
        <v>0</v>
      </c>
      <c r="K1083" s="10">
        <v>0</v>
      </c>
      <c r="L1083" s="10">
        <v>0</v>
      </c>
      <c r="M1083" s="147">
        <f t="shared" si="145"/>
        <v>0</v>
      </c>
      <c r="N1083" s="10">
        <f t="shared" si="143"/>
        <v>0</v>
      </c>
      <c r="O1083" s="11"/>
    </row>
    <row r="1084" spans="1:15">
      <c r="A1084" s="9">
        <f t="shared" si="146"/>
        <v>72</v>
      </c>
      <c r="B1084" s="14" t="s">
        <v>1119</v>
      </c>
      <c r="C1084" s="8"/>
      <c r="D1084" s="8"/>
      <c r="E1084" s="8"/>
      <c r="F1084" s="8">
        <f t="shared" si="141"/>
        <v>0</v>
      </c>
      <c r="G1084" s="8"/>
      <c r="H1084" s="11">
        <v>0</v>
      </c>
      <c r="I1084" s="18">
        <f t="shared" si="144"/>
        <v>0</v>
      </c>
      <c r="J1084" s="10">
        <f t="shared" si="142"/>
        <v>0</v>
      </c>
      <c r="K1084" s="10">
        <v>0</v>
      </c>
      <c r="L1084" s="10">
        <v>0</v>
      </c>
      <c r="M1084" s="147">
        <f t="shared" si="145"/>
        <v>0</v>
      </c>
      <c r="N1084" s="10">
        <f t="shared" si="143"/>
        <v>0</v>
      </c>
      <c r="O1084" s="11"/>
    </row>
    <row r="1085" spans="1:15">
      <c r="A1085" s="9">
        <f t="shared" si="146"/>
        <v>73</v>
      </c>
      <c r="B1085" s="14" t="s">
        <v>1120</v>
      </c>
      <c r="C1085" s="8"/>
      <c r="D1085" s="8"/>
      <c r="E1085" s="8"/>
      <c r="F1085" s="8">
        <f t="shared" si="141"/>
        <v>0</v>
      </c>
      <c r="G1085" s="8"/>
      <c r="H1085" s="11">
        <v>0</v>
      </c>
      <c r="I1085" s="18">
        <f t="shared" si="144"/>
        <v>0</v>
      </c>
      <c r="J1085" s="10">
        <f t="shared" si="142"/>
        <v>0</v>
      </c>
      <c r="K1085" s="10">
        <v>0</v>
      </c>
      <c r="L1085" s="10">
        <v>0</v>
      </c>
      <c r="M1085" s="147">
        <f t="shared" si="145"/>
        <v>0</v>
      </c>
      <c r="N1085" s="10">
        <f t="shared" si="143"/>
        <v>0</v>
      </c>
      <c r="O1085" s="11"/>
    </row>
    <row r="1086" spans="1:15">
      <c r="A1086" s="9">
        <f t="shared" si="146"/>
        <v>74</v>
      </c>
      <c r="B1086" s="14" t="s">
        <v>1121</v>
      </c>
      <c r="C1086" s="8"/>
      <c r="D1086" s="8"/>
      <c r="E1086" s="8"/>
      <c r="F1086" s="8">
        <f t="shared" si="141"/>
        <v>0</v>
      </c>
      <c r="G1086" s="8"/>
      <c r="H1086" s="11">
        <v>0</v>
      </c>
      <c r="I1086" s="18">
        <f t="shared" si="144"/>
        <v>0</v>
      </c>
      <c r="J1086" s="10">
        <f t="shared" si="142"/>
        <v>0</v>
      </c>
      <c r="K1086" s="10">
        <v>0</v>
      </c>
      <c r="L1086" s="10">
        <v>0</v>
      </c>
      <c r="M1086" s="147">
        <f t="shared" si="145"/>
        <v>0</v>
      </c>
      <c r="N1086" s="10">
        <f t="shared" si="143"/>
        <v>0</v>
      </c>
      <c r="O1086" s="11"/>
    </row>
    <row r="1087" spans="1:15">
      <c r="A1087" s="9">
        <f t="shared" si="146"/>
        <v>75</v>
      </c>
      <c r="B1087" s="14" t="s">
        <v>1122</v>
      </c>
      <c r="C1087" s="8"/>
      <c r="D1087" s="8"/>
      <c r="E1087" s="8"/>
      <c r="F1087" s="8">
        <f t="shared" si="141"/>
        <v>0</v>
      </c>
      <c r="G1087" s="8"/>
      <c r="H1087" s="11">
        <v>0</v>
      </c>
      <c r="I1087" s="18">
        <f t="shared" si="144"/>
        <v>0</v>
      </c>
      <c r="J1087" s="10">
        <f t="shared" si="142"/>
        <v>0</v>
      </c>
      <c r="K1087" s="10">
        <v>0</v>
      </c>
      <c r="L1087" s="10">
        <v>0</v>
      </c>
      <c r="M1087" s="147">
        <f t="shared" si="145"/>
        <v>0</v>
      </c>
      <c r="N1087" s="10">
        <f t="shared" si="143"/>
        <v>0</v>
      </c>
      <c r="O1087" s="11"/>
    </row>
    <row r="1088" spans="1:15">
      <c r="A1088" s="9">
        <f t="shared" si="146"/>
        <v>76</v>
      </c>
      <c r="B1088" s="14" t="s">
        <v>1123</v>
      </c>
      <c r="C1088" s="8"/>
      <c r="D1088" s="8"/>
      <c r="E1088" s="8"/>
      <c r="F1088" s="8">
        <f t="shared" si="141"/>
        <v>0</v>
      </c>
      <c r="G1088" s="8"/>
      <c r="H1088" s="11">
        <v>0</v>
      </c>
      <c r="I1088" s="18">
        <f t="shared" si="144"/>
        <v>0</v>
      </c>
      <c r="J1088" s="10">
        <f t="shared" si="142"/>
        <v>0</v>
      </c>
      <c r="K1088" s="10">
        <v>0</v>
      </c>
      <c r="L1088" s="10">
        <v>0</v>
      </c>
      <c r="M1088" s="147">
        <f t="shared" si="145"/>
        <v>0</v>
      </c>
      <c r="N1088" s="10">
        <f t="shared" si="143"/>
        <v>0</v>
      </c>
      <c r="O1088" s="11"/>
    </row>
    <row r="1089" spans="1:15">
      <c r="A1089" s="9">
        <f t="shared" si="146"/>
        <v>77</v>
      </c>
      <c r="B1089" s="14" t="s">
        <v>1124</v>
      </c>
      <c r="C1089" s="8"/>
      <c r="D1089" s="8"/>
      <c r="E1089" s="8"/>
      <c r="F1089" s="8">
        <f t="shared" si="141"/>
        <v>0</v>
      </c>
      <c r="G1089" s="8"/>
      <c r="H1089" s="11">
        <v>0</v>
      </c>
      <c r="I1089" s="18">
        <f t="shared" si="144"/>
        <v>0</v>
      </c>
      <c r="J1089" s="10">
        <f t="shared" si="142"/>
        <v>0</v>
      </c>
      <c r="K1089" s="10">
        <v>0</v>
      </c>
      <c r="L1089" s="10">
        <v>0</v>
      </c>
      <c r="M1089" s="147">
        <f t="shared" si="145"/>
        <v>0</v>
      </c>
      <c r="N1089" s="10">
        <f t="shared" si="143"/>
        <v>0</v>
      </c>
      <c r="O1089" s="11"/>
    </row>
    <row r="1090" spans="1:15">
      <c r="A1090" s="9">
        <f t="shared" si="146"/>
        <v>78</v>
      </c>
      <c r="B1090" s="14" t="s">
        <v>1125</v>
      </c>
      <c r="C1090" s="8"/>
      <c r="D1090" s="8"/>
      <c r="E1090" s="8"/>
      <c r="F1090" s="8">
        <f t="shared" si="141"/>
        <v>0</v>
      </c>
      <c r="G1090" s="8"/>
      <c r="H1090" s="11">
        <v>0</v>
      </c>
      <c r="I1090" s="18">
        <f t="shared" si="144"/>
        <v>0</v>
      </c>
      <c r="J1090" s="10">
        <f t="shared" si="142"/>
        <v>0</v>
      </c>
      <c r="K1090" s="10">
        <v>0</v>
      </c>
      <c r="L1090" s="10">
        <v>0</v>
      </c>
      <c r="M1090" s="147">
        <f t="shared" si="145"/>
        <v>0</v>
      </c>
      <c r="N1090" s="10">
        <f t="shared" si="143"/>
        <v>0</v>
      </c>
      <c r="O1090" s="11"/>
    </row>
    <row r="1091" spans="1:15">
      <c r="A1091" s="9">
        <f t="shared" si="146"/>
        <v>79</v>
      </c>
      <c r="B1091" s="14" t="s">
        <v>1126</v>
      </c>
      <c r="C1091" s="8"/>
      <c r="D1091" s="8"/>
      <c r="E1091" s="8"/>
      <c r="F1091" s="8">
        <f t="shared" si="141"/>
        <v>0</v>
      </c>
      <c r="G1091" s="8"/>
      <c r="H1091" s="11">
        <v>0</v>
      </c>
      <c r="I1091" s="18">
        <f t="shared" si="144"/>
        <v>0</v>
      </c>
      <c r="J1091" s="10">
        <f t="shared" si="142"/>
        <v>0</v>
      </c>
      <c r="K1091" s="10">
        <v>0</v>
      </c>
      <c r="L1091" s="10">
        <v>0</v>
      </c>
      <c r="M1091" s="147">
        <f t="shared" si="145"/>
        <v>0</v>
      </c>
      <c r="N1091" s="10">
        <f t="shared" si="143"/>
        <v>0</v>
      </c>
      <c r="O1091" s="11"/>
    </row>
    <row r="1092" spans="1:15">
      <c r="A1092" s="9">
        <f t="shared" si="146"/>
        <v>80</v>
      </c>
      <c r="B1092" s="14" t="s">
        <v>1127</v>
      </c>
      <c r="C1092" s="8"/>
      <c r="D1092" s="8"/>
      <c r="E1092" s="8"/>
      <c r="F1092" s="8">
        <f t="shared" si="141"/>
        <v>0</v>
      </c>
      <c r="G1092" s="8"/>
      <c r="H1092" s="11">
        <v>0</v>
      </c>
      <c r="I1092" s="18">
        <f t="shared" si="144"/>
        <v>0</v>
      </c>
      <c r="J1092" s="10">
        <f t="shared" si="142"/>
        <v>0</v>
      </c>
      <c r="K1092" s="10">
        <v>0</v>
      </c>
      <c r="L1092" s="10">
        <v>0</v>
      </c>
      <c r="M1092" s="147">
        <f t="shared" si="145"/>
        <v>0</v>
      </c>
      <c r="N1092" s="10">
        <f t="shared" si="143"/>
        <v>0</v>
      </c>
      <c r="O1092" s="11"/>
    </row>
    <row r="1093" spans="1:15">
      <c r="A1093" s="9">
        <f t="shared" si="146"/>
        <v>81</v>
      </c>
      <c r="B1093" s="14" t="s">
        <v>1128</v>
      </c>
      <c r="C1093" s="8"/>
      <c r="D1093" s="8"/>
      <c r="E1093" s="8"/>
      <c r="F1093" s="8">
        <f t="shared" si="141"/>
        <v>0</v>
      </c>
      <c r="G1093" s="8"/>
      <c r="H1093" s="11">
        <v>0</v>
      </c>
      <c r="I1093" s="18">
        <f t="shared" si="144"/>
        <v>0</v>
      </c>
      <c r="J1093" s="10">
        <f t="shared" si="142"/>
        <v>0</v>
      </c>
      <c r="K1093" s="10">
        <v>0</v>
      </c>
      <c r="L1093" s="10">
        <v>0</v>
      </c>
      <c r="M1093" s="147">
        <f t="shared" si="145"/>
        <v>0</v>
      </c>
      <c r="N1093" s="10">
        <f t="shared" si="143"/>
        <v>0</v>
      </c>
      <c r="O1093" s="11"/>
    </row>
    <row r="1094" spans="1:15">
      <c r="A1094" s="9">
        <f t="shared" si="146"/>
        <v>82</v>
      </c>
      <c r="B1094" s="14" t="s">
        <v>1129</v>
      </c>
      <c r="C1094" s="8"/>
      <c r="D1094" s="8"/>
      <c r="E1094" s="8"/>
      <c r="F1094" s="8">
        <f t="shared" si="141"/>
        <v>0</v>
      </c>
      <c r="G1094" s="8"/>
      <c r="H1094" s="11">
        <v>0</v>
      </c>
      <c r="I1094" s="18">
        <f t="shared" si="144"/>
        <v>0</v>
      </c>
      <c r="J1094" s="10">
        <f t="shared" si="142"/>
        <v>0</v>
      </c>
      <c r="K1094" s="10">
        <v>0</v>
      </c>
      <c r="L1094" s="10">
        <v>0</v>
      </c>
      <c r="M1094" s="147">
        <f t="shared" si="145"/>
        <v>0</v>
      </c>
      <c r="N1094" s="10">
        <f t="shared" si="143"/>
        <v>0</v>
      </c>
      <c r="O1094" s="11"/>
    </row>
    <row r="1095" spans="1:15">
      <c r="A1095" s="9">
        <f t="shared" si="146"/>
        <v>83</v>
      </c>
      <c r="B1095" s="14" t="s">
        <v>1130</v>
      </c>
      <c r="C1095" s="8"/>
      <c r="D1095" s="8"/>
      <c r="E1095" s="8"/>
      <c r="F1095" s="8">
        <f t="shared" si="141"/>
        <v>0</v>
      </c>
      <c r="G1095" s="8"/>
      <c r="H1095" s="11">
        <v>0</v>
      </c>
      <c r="I1095" s="18">
        <f t="shared" si="144"/>
        <v>0</v>
      </c>
      <c r="J1095" s="10">
        <f t="shared" si="142"/>
        <v>0</v>
      </c>
      <c r="K1095" s="10">
        <v>0</v>
      </c>
      <c r="L1095" s="10">
        <v>0</v>
      </c>
      <c r="M1095" s="147">
        <f t="shared" si="145"/>
        <v>0</v>
      </c>
      <c r="N1095" s="10">
        <f t="shared" si="143"/>
        <v>0</v>
      </c>
      <c r="O1095" s="11"/>
    </row>
    <row r="1096" spans="1:15">
      <c r="A1096" s="9">
        <f t="shared" si="146"/>
        <v>84</v>
      </c>
      <c r="B1096" s="14" t="s">
        <v>1131</v>
      </c>
      <c r="C1096" s="8"/>
      <c r="D1096" s="8"/>
      <c r="E1096" s="8"/>
      <c r="F1096" s="8">
        <f t="shared" si="141"/>
        <v>0</v>
      </c>
      <c r="G1096" s="8"/>
      <c r="H1096" s="11">
        <v>0</v>
      </c>
      <c r="I1096" s="18">
        <f t="shared" si="144"/>
        <v>0</v>
      </c>
      <c r="J1096" s="10">
        <f t="shared" si="142"/>
        <v>0</v>
      </c>
      <c r="K1096" s="10">
        <v>0</v>
      </c>
      <c r="L1096" s="10">
        <v>0</v>
      </c>
      <c r="M1096" s="147">
        <f t="shared" si="145"/>
        <v>0</v>
      </c>
      <c r="N1096" s="10">
        <f t="shared" si="143"/>
        <v>0</v>
      </c>
      <c r="O1096" s="11"/>
    </row>
    <row r="1097" spans="1:15">
      <c r="A1097" s="9">
        <f t="shared" si="146"/>
        <v>85</v>
      </c>
      <c r="B1097" s="14" t="s">
        <v>1132</v>
      </c>
      <c r="C1097" s="8"/>
      <c r="D1097" s="8"/>
      <c r="E1097" s="8"/>
      <c r="F1097" s="8">
        <f t="shared" si="141"/>
        <v>0</v>
      </c>
      <c r="G1097" s="8"/>
      <c r="H1097" s="11">
        <v>0</v>
      </c>
      <c r="I1097" s="18">
        <f t="shared" si="144"/>
        <v>0</v>
      </c>
      <c r="J1097" s="10">
        <f t="shared" si="142"/>
        <v>0</v>
      </c>
      <c r="K1097" s="10">
        <v>0</v>
      </c>
      <c r="L1097" s="10">
        <v>0</v>
      </c>
      <c r="M1097" s="147">
        <f t="shared" si="145"/>
        <v>0</v>
      </c>
      <c r="N1097" s="10">
        <f t="shared" si="143"/>
        <v>0</v>
      </c>
      <c r="O1097" s="11"/>
    </row>
    <row r="1098" spans="1:15">
      <c r="A1098" s="9">
        <f t="shared" si="146"/>
        <v>86</v>
      </c>
      <c r="B1098" s="14" t="s">
        <v>1133</v>
      </c>
      <c r="C1098" s="8"/>
      <c r="D1098" s="8"/>
      <c r="E1098" s="8"/>
      <c r="F1098" s="8">
        <f t="shared" si="141"/>
        <v>0</v>
      </c>
      <c r="G1098" s="8"/>
      <c r="H1098" s="11">
        <v>0</v>
      </c>
      <c r="I1098" s="18">
        <f t="shared" si="144"/>
        <v>0</v>
      </c>
      <c r="J1098" s="10">
        <f t="shared" si="142"/>
        <v>0</v>
      </c>
      <c r="K1098" s="10">
        <v>0</v>
      </c>
      <c r="L1098" s="10">
        <v>0</v>
      </c>
      <c r="M1098" s="147">
        <f t="shared" si="145"/>
        <v>0</v>
      </c>
      <c r="N1098" s="10">
        <f t="shared" si="143"/>
        <v>0</v>
      </c>
      <c r="O1098" s="11"/>
    </row>
    <row r="1099" spans="1:15">
      <c r="A1099" s="9">
        <f t="shared" si="146"/>
        <v>87</v>
      </c>
      <c r="B1099" s="14" t="s">
        <v>1134</v>
      </c>
      <c r="C1099" s="8"/>
      <c r="D1099" s="8"/>
      <c r="E1099" s="8"/>
      <c r="F1099" s="8">
        <f t="shared" si="141"/>
        <v>0</v>
      </c>
      <c r="G1099" s="8"/>
      <c r="H1099" s="11">
        <v>0</v>
      </c>
      <c r="I1099" s="18">
        <f t="shared" si="144"/>
        <v>0</v>
      </c>
      <c r="J1099" s="10">
        <f t="shared" si="142"/>
        <v>0</v>
      </c>
      <c r="K1099" s="10">
        <v>0</v>
      </c>
      <c r="L1099" s="10">
        <v>0</v>
      </c>
      <c r="M1099" s="147">
        <f t="shared" si="145"/>
        <v>0</v>
      </c>
      <c r="N1099" s="10">
        <f t="shared" si="143"/>
        <v>0</v>
      </c>
      <c r="O1099" s="11"/>
    </row>
    <row r="1100" spans="1:15">
      <c r="A1100" s="9">
        <f t="shared" si="146"/>
        <v>88</v>
      </c>
      <c r="B1100" s="14" t="s">
        <v>1135</v>
      </c>
      <c r="C1100" s="8"/>
      <c r="D1100" s="8"/>
      <c r="E1100" s="8"/>
      <c r="F1100" s="8">
        <f t="shared" si="141"/>
        <v>0</v>
      </c>
      <c r="G1100" s="8"/>
      <c r="H1100" s="11">
        <v>0</v>
      </c>
      <c r="I1100" s="18">
        <f t="shared" si="144"/>
        <v>0</v>
      </c>
      <c r="J1100" s="10">
        <f t="shared" si="142"/>
        <v>0</v>
      </c>
      <c r="K1100" s="10">
        <v>0</v>
      </c>
      <c r="L1100" s="10">
        <v>0</v>
      </c>
      <c r="M1100" s="147">
        <f t="shared" si="145"/>
        <v>0</v>
      </c>
      <c r="N1100" s="10">
        <f t="shared" si="143"/>
        <v>0</v>
      </c>
      <c r="O1100" s="11"/>
    </row>
    <row r="1101" spans="1:15">
      <c r="A1101" s="9">
        <f t="shared" si="146"/>
        <v>89</v>
      </c>
      <c r="B1101" s="14" t="s">
        <v>1136</v>
      </c>
      <c r="C1101" s="8"/>
      <c r="D1101" s="8"/>
      <c r="E1101" s="8"/>
      <c r="F1101" s="8">
        <f t="shared" si="141"/>
        <v>0</v>
      </c>
      <c r="G1101" s="8"/>
      <c r="H1101" s="11">
        <v>0</v>
      </c>
      <c r="I1101" s="18">
        <f t="shared" si="144"/>
        <v>0</v>
      </c>
      <c r="J1101" s="10">
        <f t="shared" si="142"/>
        <v>0</v>
      </c>
      <c r="K1101" s="10">
        <v>0</v>
      </c>
      <c r="L1101" s="10">
        <v>0</v>
      </c>
      <c r="M1101" s="147">
        <f t="shared" si="145"/>
        <v>0</v>
      </c>
      <c r="N1101" s="10">
        <f t="shared" si="143"/>
        <v>0</v>
      </c>
      <c r="O1101" s="11"/>
    </row>
    <row r="1102" spans="1:15">
      <c r="A1102" s="9">
        <f t="shared" si="146"/>
        <v>90</v>
      </c>
      <c r="B1102" s="14" t="s">
        <v>1137</v>
      </c>
      <c r="C1102" s="8"/>
      <c r="D1102" s="8"/>
      <c r="E1102" s="8"/>
      <c r="F1102" s="8">
        <f t="shared" si="141"/>
        <v>0</v>
      </c>
      <c r="G1102" s="8"/>
      <c r="H1102" s="11">
        <v>0</v>
      </c>
      <c r="I1102" s="18">
        <f t="shared" si="144"/>
        <v>0</v>
      </c>
      <c r="J1102" s="10">
        <f t="shared" si="142"/>
        <v>0</v>
      </c>
      <c r="K1102" s="10">
        <v>0</v>
      </c>
      <c r="L1102" s="10">
        <v>0</v>
      </c>
      <c r="M1102" s="147">
        <f t="shared" si="145"/>
        <v>0</v>
      </c>
      <c r="N1102" s="10">
        <f t="shared" si="143"/>
        <v>0</v>
      </c>
      <c r="O1102" s="11"/>
    </row>
    <row r="1103" spans="1:15">
      <c r="A1103" s="9">
        <f t="shared" si="146"/>
        <v>91</v>
      </c>
      <c r="B1103" s="14" t="s">
        <v>1138</v>
      </c>
      <c r="C1103" s="8"/>
      <c r="D1103" s="8"/>
      <c r="E1103" s="8"/>
      <c r="F1103" s="8">
        <f t="shared" si="141"/>
        <v>0</v>
      </c>
      <c r="G1103" s="8"/>
      <c r="H1103" s="11">
        <v>0</v>
      </c>
      <c r="I1103" s="18">
        <f t="shared" si="144"/>
        <v>0</v>
      </c>
      <c r="J1103" s="10">
        <f t="shared" si="142"/>
        <v>0</v>
      </c>
      <c r="K1103" s="10">
        <v>0</v>
      </c>
      <c r="L1103" s="10">
        <v>0</v>
      </c>
      <c r="M1103" s="147">
        <f t="shared" si="145"/>
        <v>0</v>
      </c>
      <c r="N1103" s="10">
        <f t="shared" si="143"/>
        <v>0</v>
      </c>
      <c r="O1103" s="11"/>
    </row>
    <row r="1104" spans="1:15">
      <c r="A1104" s="9">
        <f t="shared" si="146"/>
        <v>92</v>
      </c>
      <c r="B1104" s="14" t="s">
        <v>1139</v>
      </c>
      <c r="C1104" s="8"/>
      <c r="D1104" s="8"/>
      <c r="E1104" s="8"/>
      <c r="F1104" s="8">
        <f t="shared" si="141"/>
        <v>0</v>
      </c>
      <c r="G1104" s="8"/>
      <c r="H1104" s="11">
        <v>0</v>
      </c>
      <c r="I1104" s="18">
        <f t="shared" si="144"/>
        <v>0</v>
      </c>
      <c r="J1104" s="10">
        <f t="shared" si="142"/>
        <v>0</v>
      </c>
      <c r="K1104" s="10">
        <v>0</v>
      </c>
      <c r="L1104" s="10">
        <v>0</v>
      </c>
      <c r="M1104" s="147">
        <f t="shared" si="145"/>
        <v>0</v>
      </c>
      <c r="N1104" s="10">
        <f t="shared" si="143"/>
        <v>0</v>
      </c>
      <c r="O1104" s="11"/>
    </row>
    <row r="1105" spans="1:15">
      <c r="A1105" s="9">
        <f t="shared" si="146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41"/>
        <v>774.9</v>
      </c>
      <c r="G1105" s="8">
        <v>23</v>
      </c>
      <c r="H1105" s="11">
        <v>1.0080733680714713E-2</v>
      </c>
      <c r="I1105" s="18">
        <f t="shared" si="144"/>
        <v>22.874495216920177</v>
      </c>
      <c r="J1105" s="10">
        <f t="shared" si="142"/>
        <v>8.4109518912615506</v>
      </c>
      <c r="K1105" s="10">
        <v>8.8361663004936748</v>
      </c>
      <c r="L1105" s="10">
        <v>8.0802120817768781</v>
      </c>
      <c r="M1105" s="147">
        <f t="shared" si="145"/>
        <v>8.0802120817768781</v>
      </c>
      <c r="N1105" s="10">
        <f t="shared" si="143"/>
        <v>48.201825490452279</v>
      </c>
      <c r="O1105" s="11">
        <f>N1105/F1105</f>
        <v>6.2203930172218716E-2</v>
      </c>
    </row>
    <row r="1106" spans="1:15">
      <c r="A1106" s="9">
        <f t="shared" si="146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41"/>
        <v>776.8</v>
      </c>
      <c r="G1106" s="8">
        <v>25</v>
      </c>
      <c r="H1106" s="11">
        <v>1.0105450926802411E-2</v>
      </c>
      <c r="I1106" s="18">
        <f t="shared" si="144"/>
        <v>22.930581861535156</v>
      </c>
      <c r="J1106" s="10">
        <f t="shared" si="142"/>
        <v>8.4315749504864783</v>
      </c>
      <c r="K1106" s="10">
        <v>8.8578319553793854</v>
      </c>
      <c r="L1106" s="10">
        <v>8.1000241903784715</v>
      </c>
      <c r="M1106" s="147">
        <f t="shared" si="145"/>
        <v>8.1000241903784715</v>
      </c>
      <c r="N1106" s="10">
        <f t="shared" si="143"/>
        <v>48.32001295777949</v>
      </c>
      <c r="O1106" s="11">
        <f>N1106/F1106</f>
        <v>6.2203930172218709E-2</v>
      </c>
    </row>
    <row r="1107" spans="1:15">
      <c r="A1107" s="9">
        <f t="shared" si="146"/>
        <v>95</v>
      </c>
      <c r="B1107" s="14" t="s">
        <v>1142</v>
      </c>
      <c r="C1107" s="8"/>
      <c r="D1107" s="8"/>
      <c r="E1107" s="8"/>
      <c r="F1107" s="8">
        <f t="shared" si="141"/>
        <v>0</v>
      </c>
      <c r="G1107" s="8"/>
      <c r="H1107" s="11">
        <v>0</v>
      </c>
      <c r="I1107" s="18">
        <f t="shared" si="144"/>
        <v>0</v>
      </c>
      <c r="J1107" s="10">
        <f t="shared" si="142"/>
        <v>0</v>
      </c>
      <c r="K1107" s="10">
        <v>0</v>
      </c>
      <c r="L1107" s="10">
        <v>0</v>
      </c>
      <c r="M1107" s="147">
        <f t="shared" si="145"/>
        <v>0</v>
      </c>
      <c r="N1107" s="10">
        <f t="shared" si="143"/>
        <v>0</v>
      </c>
      <c r="O1107" s="11"/>
    </row>
    <row r="1108" spans="1:15">
      <c r="A1108" s="9">
        <f t="shared" si="146"/>
        <v>96</v>
      </c>
      <c r="B1108" s="14" t="s">
        <v>1143</v>
      </c>
      <c r="C1108" s="8"/>
      <c r="D1108" s="8"/>
      <c r="E1108" s="8"/>
      <c r="F1108" s="8">
        <f t="shared" si="141"/>
        <v>0</v>
      </c>
      <c r="G1108" s="8"/>
      <c r="H1108" s="11">
        <v>0</v>
      </c>
      <c r="I1108" s="18">
        <f t="shared" si="144"/>
        <v>0</v>
      </c>
      <c r="J1108" s="10">
        <f t="shared" si="142"/>
        <v>0</v>
      </c>
      <c r="K1108" s="10">
        <v>0</v>
      </c>
      <c r="L1108" s="10">
        <v>0</v>
      </c>
      <c r="M1108" s="147">
        <f t="shared" si="145"/>
        <v>0</v>
      </c>
      <c r="N1108" s="10">
        <f t="shared" si="143"/>
        <v>0</v>
      </c>
      <c r="O1108" s="11"/>
    </row>
    <row r="1109" spans="1:15">
      <c r="A1109" s="9">
        <f t="shared" si="146"/>
        <v>97</v>
      </c>
      <c r="B1109" s="14" t="s">
        <v>1144</v>
      </c>
      <c r="C1109" s="8"/>
      <c r="D1109" s="8"/>
      <c r="E1109" s="8"/>
      <c r="F1109" s="8">
        <f t="shared" si="141"/>
        <v>0</v>
      </c>
      <c r="G1109" s="8"/>
      <c r="H1109" s="11">
        <v>0</v>
      </c>
      <c r="I1109" s="18">
        <f t="shared" si="144"/>
        <v>0</v>
      </c>
      <c r="J1109" s="10">
        <f t="shared" si="142"/>
        <v>0</v>
      </c>
      <c r="K1109" s="10">
        <v>0</v>
      </c>
      <c r="L1109" s="10">
        <v>0</v>
      </c>
      <c r="M1109" s="147">
        <f t="shared" si="145"/>
        <v>0</v>
      </c>
      <c r="N1109" s="10">
        <f t="shared" si="143"/>
        <v>0</v>
      </c>
      <c r="O1109" s="11"/>
    </row>
    <row r="1110" spans="1:15">
      <c r="A1110" s="9">
        <f t="shared" si="146"/>
        <v>98</v>
      </c>
      <c r="B1110" s="14" t="s">
        <v>1145</v>
      </c>
      <c r="C1110" s="8"/>
      <c r="D1110" s="8"/>
      <c r="E1110" s="8"/>
      <c r="F1110" s="8">
        <f t="shared" si="141"/>
        <v>0</v>
      </c>
      <c r="G1110" s="8"/>
      <c r="H1110" s="11">
        <v>0</v>
      </c>
      <c r="I1110" s="18">
        <f t="shared" si="144"/>
        <v>0</v>
      </c>
      <c r="J1110" s="10">
        <f t="shared" si="142"/>
        <v>0</v>
      </c>
      <c r="K1110" s="10">
        <v>0</v>
      </c>
      <c r="L1110" s="10">
        <v>0</v>
      </c>
      <c r="M1110" s="147">
        <f t="shared" si="145"/>
        <v>0</v>
      </c>
      <c r="N1110" s="10">
        <f t="shared" si="143"/>
        <v>0</v>
      </c>
      <c r="O1110" s="11"/>
    </row>
    <row r="1111" spans="1:15">
      <c r="A1111" s="9">
        <f t="shared" si="146"/>
        <v>99</v>
      </c>
      <c r="B1111" s="14" t="s">
        <v>1146</v>
      </c>
      <c r="C1111" s="8"/>
      <c r="D1111" s="8"/>
      <c r="E1111" s="8"/>
      <c r="F1111" s="8">
        <f t="shared" si="141"/>
        <v>0</v>
      </c>
      <c r="G1111" s="8"/>
      <c r="H1111" s="11">
        <v>0</v>
      </c>
      <c r="I1111" s="18">
        <f t="shared" si="144"/>
        <v>0</v>
      </c>
      <c r="J1111" s="10">
        <f t="shared" si="142"/>
        <v>0</v>
      </c>
      <c r="K1111" s="10">
        <v>0</v>
      </c>
      <c r="L1111" s="10">
        <v>0</v>
      </c>
      <c r="M1111" s="147">
        <f t="shared" si="145"/>
        <v>0</v>
      </c>
      <c r="N1111" s="10">
        <f t="shared" si="143"/>
        <v>0</v>
      </c>
      <c r="O1111" s="11"/>
    </row>
    <row r="1112" spans="1:15">
      <c r="A1112" s="9">
        <f t="shared" si="146"/>
        <v>100</v>
      </c>
      <c r="B1112" s="14" t="s">
        <v>1147</v>
      </c>
      <c r="C1112" s="8"/>
      <c r="D1112" s="8"/>
      <c r="E1112" s="8"/>
      <c r="F1112" s="8">
        <f t="shared" si="141"/>
        <v>0</v>
      </c>
      <c r="G1112" s="8"/>
      <c r="H1112" s="11">
        <v>0</v>
      </c>
      <c r="I1112" s="18">
        <f t="shared" si="144"/>
        <v>0</v>
      </c>
      <c r="J1112" s="10">
        <f t="shared" si="142"/>
        <v>0</v>
      </c>
      <c r="K1112" s="10">
        <v>0</v>
      </c>
      <c r="L1112" s="10">
        <v>0</v>
      </c>
      <c r="M1112" s="147">
        <f t="shared" si="145"/>
        <v>0</v>
      </c>
      <c r="N1112" s="10">
        <f t="shared" si="143"/>
        <v>0</v>
      </c>
      <c r="O1112" s="11"/>
    </row>
    <row r="1113" spans="1:15">
      <c r="A1113" s="9">
        <f t="shared" si="146"/>
        <v>101</v>
      </c>
      <c r="B1113" s="14" t="s">
        <v>1148</v>
      </c>
      <c r="C1113" s="8"/>
      <c r="D1113" s="8"/>
      <c r="E1113" s="8"/>
      <c r="F1113" s="8">
        <f t="shared" si="141"/>
        <v>0</v>
      </c>
      <c r="G1113" s="8"/>
      <c r="H1113" s="11">
        <v>0</v>
      </c>
      <c r="I1113" s="18">
        <f t="shared" si="144"/>
        <v>0</v>
      </c>
      <c r="J1113" s="10">
        <f t="shared" si="142"/>
        <v>0</v>
      </c>
      <c r="K1113" s="10">
        <v>0</v>
      </c>
      <c r="L1113" s="10">
        <v>0</v>
      </c>
      <c r="M1113" s="147">
        <f t="shared" si="145"/>
        <v>0</v>
      </c>
      <c r="N1113" s="10">
        <f t="shared" si="143"/>
        <v>0</v>
      </c>
      <c r="O1113" s="11"/>
    </row>
    <row r="1114" spans="1:15">
      <c r="A1114" s="9">
        <f t="shared" si="146"/>
        <v>102</v>
      </c>
      <c r="B1114" s="14" t="s">
        <v>1149</v>
      </c>
      <c r="C1114" s="8"/>
      <c r="D1114" s="8"/>
      <c r="E1114" s="8"/>
      <c r="F1114" s="8">
        <f t="shared" si="141"/>
        <v>0</v>
      </c>
      <c r="G1114" s="8"/>
      <c r="H1114" s="11">
        <v>0</v>
      </c>
      <c r="I1114" s="18">
        <f t="shared" si="144"/>
        <v>0</v>
      </c>
      <c r="J1114" s="10">
        <f t="shared" si="142"/>
        <v>0</v>
      </c>
      <c r="K1114" s="10">
        <v>0</v>
      </c>
      <c r="L1114" s="10">
        <v>0</v>
      </c>
      <c r="M1114" s="147">
        <f t="shared" si="145"/>
        <v>0</v>
      </c>
      <c r="N1114" s="10">
        <f t="shared" si="143"/>
        <v>0</v>
      </c>
      <c r="O1114" s="11"/>
    </row>
    <row r="1115" spans="1:15">
      <c r="A1115" s="9">
        <f t="shared" si="146"/>
        <v>103</v>
      </c>
      <c r="B1115" s="14" t="s">
        <v>1150</v>
      </c>
      <c r="C1115" s="8"/>
      <c r="D1115" s="8"/>
      <c r="E1115" s="8"/>
      <c r="F1115" s="8">
        <f t="shared" si="141"/>
        <v>0</v>
      </c>
      <c r="G1115" s="8"/>
      <c r="H1115" s="11">
        <v>0</v>
      </c>
      <c r="I1115" s="18">
        <f t="shared" si="144"/>
        <v>0</v>
      </c>
      <c r="J1115" s="10">
        <f t="shared" si="142"/>
        <v>0</v>
      </c>
      <c r="K1115" s="10">
        <v>0</v>
      </c>
      <c r="L1115" s="10">
        <v>0</v>
      </c>
      <c r="M1115" s="147">
        <f t="shared" si="145"/>
        <v>0</v>
      </c>
      <c r="N1115" s="10">
        <f t="shared" si="143"/>
        <v>0</v>
      </c>
      <c r="O1115" s="11"/>
    </row>
    <row r="1116" spans="1:15">
      <c r="A1116" s="9">
        <f t="shared" si="146"/>
        <v>104</v>
      </c>
      <c r="B1116" s="14" t="s">
        <v>1151</v>
      </c>
      <c r="C1116" s="8"/>
      <c r="D1116" s="8"/>
      <c r="E1116" s="8"/>
      <c r="F1116" s="8">
        <f t="shared" si="141"/>
        <v>0</v>
      </c>
      <c r="G1116" s="8"/>
      <c r="H1116" s="11">
        <v>0</v>
      </c>
      <c r="I1116" s="18">
        <f t="shared" si="144"/>
        <v>0</v>
      </c>
      <c r="J1116" s="10">
        <f t="shared" si="142"/>
        <v>0</v>
      </c>
      <c r="K1116" s="10">
        <v>0</v>
      </c>
      <c r="L1116" s="10">
        <v>0</v>
      </c>
      <c r="M1116" s="147">
        <f t="shared" si="145"/>
        <v>0</v>
      </c>
      <c r="N1116" s="10">
        <f t="shared" si="143"/>
        <v>0</v>
      </c>
      <c r="O1116" s="11"/>
    </row>
    <row r="1117" spans="1:15">
      <c r="A1117" s="9">
        <f t="shared" si="146"/>
        <v>105</v>
      </c>
      <c r="B1117" s="14" t="s">
        <v>1152</v>
      </c>
      <c r="C1117" s="8"/>
      <c r="D1117" s="8"/>
      <c r="E1117" s="8"/>
      <c r="F1117" s="8">
        <f t="shared" si="141"/>
        <v>0</v>
      </c>
      <c r="G1117" s="8"/>
      <c r="H1117" s="11">
        <v>0</v>
      </c>
      <c r="I1117" s="18">
        <f t="shared" si="144"/>
        <v>0</v>
      </c>
      <c r="J1117" s="10">
        <f t="shared" si="142"/>
        <v>0</v>
      </c>
      <c r="K1117" s="10">
        <v>0</v>
      </c>
      <c r="L1117" s="10">
        <v>0</v>
      </c>
      <c r="M1117" s="147">
        <f t="shared" si="145"/>
        <v>0</v>
      </c>
      <c r="N1117" s="10">
        <f t="shared" si="143"/>
        <v>0</v>
      </c>
      <c r="O1117" s="11"/>
    </row>
    <row r="1118" spans="1:15">
      <c r="A1118" s="9">
        <f t="shared" si="146"/>
        <v>106</v>
      </c>
      <c r="B1118" s="14" t="s">
        <v>1153</v>
      </c>
      <c r="C1118" s="8"/>
      <c r="D1118" s="8"/>
      <c r="E1118" s="8"/>
      <c r="F1118" s="8">
        <f t="shared" si="141"/>
        <v>0</v>
      </c>
      <c r="G1118" s="8"/>
      <c r="H1118" s="11">
        <v>0</v>
      </c>
      <c r="I1118" s="18">
        <f t="shared" si="144"/>
        <v>0</v>
      </c>
      <c r="J1118" s="10">
        <f t="shared" si="142"/>
        <v>0</v>
      </c>
      <c r="K1118" s="10">
        <v>0</v>
      </c>
      <c r="L1118" s="10">
        <v>0</v>
      </c>
      <c r="M1118" s="147">
        <f t="shared" si="145"/>
        <v>0</v>
      </c>
      <c r="N1118" s="10">
        <f t="shared" si="143"/>
        <v>0</v>
      </c>
      <c r="O1118" s="11"/>
    </row>
    <row r="1119" spans="1:15">
      <c r="A1119" s="9">
        <f t="shared" si="146"/>
        <v>107</v>
      </c>
      <c r="B1119" s="14" t="s">
        <v>1154</v>
      </c>
      <c r="C1119" s="8"/>
      <c r="D1119" s="8"/>
      <c r="E1119" s="8"/>
      <c r="F1119" s="8">
        <f t="shared" si="141"/>
        <v>0</v>
      </c>
      <c r="G1119" s="8"/>
      <c r="H1119" s="11">
        <v>0</v>
      </c>
      <c r="I1119" s="18">
        <f t="shared" si="144"/>
        <v>0</v>
      </c>
      <c r="J1119" s="10">
        <f t="shared" si="142"/>
        <v>0</v>
      </c>
      <c r="K1119" s="10">
        <v>0</v>
      </c>
      <c r="L1119" s="10">
        <v>0</v>
      </c>
      <c r="M1119" s="147">
        <f t="shared" si="145"/>
        <v>0</v>
      </c>
      <c r="N1119" s="10">
        <f t="shared" si="143"/>
        <v>0</v>
      </c>
      <c r="O1119" s="11"/>
    </row>
    <row r="1120" spans="1:15">
      <c r="A1120" s="9">
        <f t="shared" si="146"/>
        <v>108</v>
      </c>
      <c r="B1120" s="14" t="s">
        <v>1155</v>
      </c>
      <c r="C1120" s="8"/>
      <c r="D1120" s="8"/>
      <c r="E1120" s="8"/>
      <c r="F1120" s="8">
        <f t="shared" si="141"/>
        <v>0</v>
      </c>
      <c r="G1120" s="8"/>
      <c r="H1120" s="11">
        <v>0</v>
      </c>
      <c r="I1120" s="18">
        <f t="shared" si="144"/>
        <v>0</v>
      </c>
      <c r="J1120" s="10">
        <f t="shared" si="142"/>
        <v>0</v>
      </c>
      <c r="K1120" s="10">
        <v>0</v>
      </c>
      <c r="L1120" s="10">
        <v>0</v>
      </c>
      <c r="M1120" s="147">
        <f t="shared" si="145"/>
        <v>0</v>
      </c>
      <c r="N1120" s="10">
        <f t="shared" si="143"/>
        <v>0</v>
      </c>
      <c r="O1120" s="11"/>
    </row>
    <row r="1121" spans="1:15">
      <c r="A1121" s="9">
        <f t="shared" si="146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41"/>
        <v>534.29999999999995</v>
      </c>
      <c r="G1121" s="8">
        <v>9</v>
      </c>
      <c r="H1121" s="11">
        <v>6.9507497813987235E-3</v>
      </c>
      <c r="I1121" s="18">
        <f t="shared" si="144"/>
        <v>15.772154851465286</v>
      </c>
      <c r="J1121" s="10">
        <f t="shared" si="142"/>
        <v>5.7994213388837865</v>
      </c>
      <c r="K1121" s="10">
        <v>6.0926102133872364</v>
      </c>
      <c r="L1121" s="10">
        <v>5.5713734872801464</v>
      </c>
      <c r="M1121" s="147">
        <f t="shared" si="145"/>
        <v>5.5713734872801464</v>
      </c>
      <c r="N1121" s="10">
        <f t="shared" si="143"/>
        <v>33.235559891016457</v>
      </c>
      <c r="O1121" s="11">
        <f>N1121/F1121</f>
        <v>6.2203930172218716E-2</v>
      </c>
    </row>
    <row r="1122" spans="1:15">
      <c r="A1122" s="9">
        <f t="shared" si="146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41"/>
        <v>387.1</v>
      </c>
      <c r="G1122" s="8">
        <v>9</v>
      </c>
      <c r="H1122" s="11">
        <v>5.0358136634464654E-3</v>
      </c>
      <c r="I1122" s="18">
        <f t="shared" si="144"/>
        <v>11.426915858136278</v>
      </c>
      <c r="J1122" s="10">
        <f t="shared" si="142"/>
        <v>4.2016769610367097</v>
      </c>
      <c r="K1122" s="10">
        <v>4.414092108557365</v>
      </c>
      <c r="L1122" s="10">
        <v>4.0364564419355142</v>
      </c>
      <c r="M1122" s="147">
        <f t="shared" si="145"/>
        <v>4.0364564419355142</v>
      </c>
      <c r="N1122" s="10">
        <f t="shared" si="143"/>
        <v>24.079141369665866</v>
      </c>
      <c r="O1122" s="11">
        <f>N1122/F1122</f>
        <v>6.2203930172218716E-2</v>
      </c>
    </row>
    <row r="1123" spans="1:15">
      <c r="A1123" s="9">
        <f t="shared" si="146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41"/>
        <v>1464.69</v>
      </c>
      <c r="G1123" s="8">
        <v>32</v>
      </c>
      <c r="H1123" s="11">
        <v>1.9054264827469393E-2</v>
      </c>
      <c r="I1123" s="18">
        <f t="shared" si="144"/>
        <v>43.236603947955622</v>
      </c>
      <c r="J1123" s="10">
        <f t="shared" si="142"/>
        <v>15.898099271663284</v>
      </c>
      <c r="K1123" s="10">
        <v>16.701825291870023</v>
      </c>
      <c r="L1123" s="10">
        <v>15.272945972458091</v>
      </c>
      <c r="M1123" s="147">
        <f t="shared" si="145"/>
        <v>15.272945972458091</v>
      </c>
      <c r="N1123" s="10">
        <f t="shared" si="143"/>
        <v>91.109474483947011</v>
      </c>
      <c r="O1123" s="11">
        <f>N1123/F1123</f>
        <v>6.2203930172218702E-2</v>
      </c>
    </row>
    <row r="1124" spans="1:15">
      <c r="A1124" s="9">
        <f t="shared" si="146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41"/>
        <v>3203.8</v>
      </c>
      <c r="G1124" s="8">
        <v>120</v>
      </c>
      <c r="H1124" s="11">
        <v>4.1678480534615821E-2</v>
      </c>
      <c r="I1124" s="18">
        <f t="shared" si="144"/>
        <v>94.573890535512803</v>
      </c>
      <c r="J1124" s="10">
        <f t="shared" si="142"/>
        <v>34.774819549908059</v>
      </c>
      <c r="K1124" s="10">
        <v>36.53285532781215</v>
      </c>
      <c r="L1124" s="10">
        <v>33.407386072521312</v>
      </c>
      <c r="M1124" s="147">
        <f t="shared" si="145"/>
        <v>33.407386072521312</v>
      </c>
      <c r="N1124" s="10">
        <f t="shared" si="143"/>
        <v>199.28895148575432</v>
      </c>
      <c r="O1124" s="11">
        <f>N1124/F1124</f>
        <v>6.2203930172218716E-2</v>
      </c>
    </row>
    <row r="1125" spans="1:15">
      <c r="A1125" s="9">
        <f t="shared" si="146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41"/>
        <v>4027.6</v>
      </c>
      <c r="G1125" s="8">
        <v>72</v>
      </c>
      <c r="H1125" s="11">
        <v>5.239535807516657E-2</v>
      </c>
      <c r="I1125" s="18">
        <f t="shared" si="144"/>
        <v>118.89187886910273</v>
      </c>
      <c r="J1125" s="10">
        <f t="shared" si="142"/>
        <v>43.716543860169075</v>
      </c>
      <c r="K1125" s="10">
        <v>45.926627167206505</v>
      </c>
      <c r="L1125" s="10">
        <v>41.997499265149763</v>
      </c>
      <c r="M1125" s="147">
        <f t="shared" si="145"/>
        <v>41.997499265149763</v>
      </c>
      <c r="N1125" s="10">
        <f t="shared" si="143"/>
        <v>250.53254916162808</v>
      </c>
      <c r="O1125" s="11">
        <f>N1125/F1125</f>
        <v>6.2203930172218716E-2</v>
      </c>
    </row>
    <row r="1126" spans="1:15">
      <c r="A1126" s="9">
        <f t="shared" si="146"/>
        <v>114</v>
      </c>
      <c r="B1126" s="14" t="s">
        <v>1161</v>
      </c>
      <c r="C1126" s="8"/>
      <c r="D1126" s="8"/>
      <c r="E1126" s="8"/>
      <c r="F1126" s="8">
        <f t="shared" si="141"/>
        <v>0</v>
      </c>
      <c r="G1126" s="8"/>
      <c r="H1126" s="11">
        <v>0</v>
      </c>
      <c r="I1126" s="18">
        <f t="shared" si="144"/>
        <v>0</v>
      </c>
      <c r="J1126" s="10">
        <f t="shared" si="142"/>
        <v>0</v>
      </c>
      <c r="K1126" s="10">
        <v>0</v>
      </c>
      <c r="L1126" s="10">
        <v>0</v>
      </c>
      <c r="M1126" s="147">
        <f t="shared" si="145"/>
        <v>0</v>
      </c>
      <c r="N1126" s="10">
        <f t="shared" si="143"/>
        <v>0</v>
      </c>
      <c r="O1126" s="11"/>
    </row>
    <row r="1127" spans="1:15">
      <c r="A1127" s="9">
        <f t="shared" si="146"/>
        <v>115</v>
      </c>
      <c r="B1127" s="14" t="s">
        <v>1162</v>
      </c>
      <c r="C1127" s="8"/>
      <c r="D1127" s="8"/>
      <c r="E1127" s="8"/>
      <c r="F1127" s="8">
        <f t="shared" si="141"/>
        <v>0</v>
      </c>
      <c r="G1127" s="8"/>
      <c r="H1127" s="11">
        <v>0</v>
      </c>
      <c r="I1127" s="18">
        <f t="shared" si="144"/>
        <v>0</v>
      </c>
      <c r="J1127" s="10">
        <f t="shared" ref="J1127:J1184" si="147">I1127*0.3677</f>
        <v>0</v>
      </c>
      <c r="K1127" s="10">
        <v>0</v>
      </c>
      <c r="L1127" s="10">
        <v>0</v>
      </c>
      <c r="M1127" s="147">
        <f t="shared" si="145"/>
        <v>0</v>
      </c>
      <c r="N1127" s="10">
        <f t="shared" ref="N1127:N1184" si="148">I1127+J1127+K1127+M1127</f>
        <v>0</v>
      </c>
      <c r="O1127" s="11"/>
    </row>
    <row r="1128" spans="1:15">
      <c r="A1128" s="9">
        <f t="shared" si="146"/>
        <v>116</v>
      </c>
      <c r="B1128" s="14" t="s">
        <v>1163</v>
      </c>
      <c r="C1128" s="8"/>
      <c r="D1128" s="8"/>
      <c r="E1128" s="8"/>
      <c r="F1128" s="8">
        <f t="shared" ref="F1128:F1187" si="149">C1128+D1128+E1128</f>
        <v>0</v>
      </c>
      <c r="G1128" s="8"/>
      <c r="H1128" s="11">
        <v>0</v>
      </c>
      <c r="I1128" s="18">
        <f t="shared" si="144"/>
        <v>0</v>
      </c>
      <c r="J1128" s="10">
        <f t="shared" si="147"/>
        <v>0</v>
      </c>
      <c r="K1128" s="10">
        <v>0</v>
      </c>
      <c r="L1128" s="10">
        <v>0</v>
      </c>
      <c r="M1128" s="147">
        <f t="shared" si="145"/>
        <v>0</v>
      </c>
      <c r="N1128" s="10">
        <f t="shared" si="148"/>
        <v>0</v>
      </c>
      <c r="O1128" s="11"/>
    </row>
    <row r="1129" spans="1:15">
      <c r="A1129" s="9">
        <f t="shared" si="146"/>
        <v>117</v>
      </c>
      <c r="B1129" s="14" t="s">
        <v>1164</v>
      </c>
      <c r="C1129" s="8"/>
      <c r="D1129" s="8"/>
      <c r="E1129" s="8"/>
      <c r="F1129" s="8">
        <f t="shared" si="149"/>
        <v>0</v>
      </c>
      <c r="G1129" s="8"/>
      <c r="H1129" s="11">
        <v>0</v>
      </c>
      <c r="I1129" s="18">
        <f t="shared" si="144"/>
        <v>0</v>
      </c>
      <c r="J1129" s="10">
        <f t="shared" si="147"/>
        <v>0</v>
      </c>
      <c r="K1129" s="10">
        <v>0</v>
      </c>
      <c r="L1129" s="10">
        <v>0</v>
      </c>
      <c r="M1129" s="147">
        <f t="shared" si="145"/>
        <v>0</v>
      </c>
      <c r="N1129" s="10">
        <f t="shared" si="148"/>
        <v>0</v>
      </c>
      <c r="O1129" s="11"/>
    </row>
    <row r="1130" spans="1:15">
      <c r="A1130" s="9">
        <f t="shared" si="146"/>
        <v>118</v>
      </c>
      <c r="B1130" s="14" t="s">
        <v>1165</v>
      </c>
      <c r="C1130" s="8"/>
      <c r="D1130" s="8"/>
      <c r="E1130" s="8"/>
      <c r="F1130" s="8">
        <f t="shared" si="149"/>
        <v>0</v>
      </c>
      <c r="G1130" s="8"/>
      <c r="H1130" s="11">
        <v>0</v>
      </c>
      <c r="I1130" s="18">
        <f t="shared" si="144"/>
        <v>0</v>
      </c>
      <c r="J1130" s="10">
        <f t="shared" si="147"/>
        <v>0</v>
      </c>
      <c r="K1130" s="10">
        <v>0</v>
      </c>
      <c r="L1130" s="10">
        <v>0</v>
      </c>
      <c r="M1130" s="147">
        <f t="shared" si="145"/>
        <v>0</v>
      </c>
      <c r="N1130" s="10">
        <f t="shared" si="148"/>
        <v>0</v>
      </c>
      <c r="O1130" s="11"/>
    </row>
    <row r="1131" spans="1:15">
      <c r="A1131" s="9">
        <f t="shared" si="146"/>
        <v>119</v>
      </c>
      <c r="B1131" s="14" t="s">
        <v>1166</v>
      </c>
      <c r="C1131" s="8"/>
      <c r="D1131" s="8"/>
      <c r="E1131" s="8"/>
      <c r="F1131" s="8">
        <f t="shared" si="149"/>
        <v>0</v>
      </c>
      <c r="G1131" s="8"/>
      <c r="H1131" s="11">
        <v>0</v>
      </c>
      <c r="I1131" s="18">
        <f t="shared" si="144"/>
        <v>0</v>
      </c>
      <c r="J1131" s="10">
        <f t="shared" si="147"/>
        <v>0</v>
      </c>
      <c r="K1131" s="10">
        <v>0</v>
      </c>
      <c r="L1131" s="10">
        <v>0</v>
      </c>
      <c r="M1131" s="147">
        <f t="shared" si="145"/>
        <v>0</v>
      </c>
      <c r="N1131" s="10">
        <f t="shared" si="148"/>
        <v>0</v>
      </c>
      <c r="O1131" s="11"/>
    </row>
    <row r="1132" spans="1:15">
      <c r="A1132" s="9">
        <f t="shared" si="146"/>
        <v>120</v>
      </c>
      <c r="B1132" s="14" t="s">
        <v>1167</v>
      </c>
      <c r="C1132" s="8"/>
      <c r="D1132" s="8"/>
      <c r="E1132" s="8"/>
      <c r="F1132" s="8">
        <f t="shared" si="149"/>
        <v>0</v>
      </c>
      <c r="G1132" s="8"/>
      <c r="H1132" s="11">
        <v>0</v>
      </c>
      <c r="I1132" s="18">
        <f t="shared" si="144"/>
        <v>0</v>
      </c>
      <c r="J1132" s="10">
        <f t="shared" si="147"/>
        <v>0</v>
      </c>
      <c r="K1132" s="10">
        <v>0</v>
      </c>
      <c r="L1132" s="10">
        <v>0</v>
      </c>
      <c r="M1132" s="147">
        <f t="shared" si="145"/>
        <v>0</v>
      </c>
      <c r="N1132" s="10">
        <f t="shared" si="148"/>
        <v>0</v>
      </c>
      <c r="O1132" s="11"/>
    </row>
    <row r="1133" spans="1:15">
      <c r="A1133" s="9">
        <f t="shared" si="146"/>
        <v>121</v>
      </c>
      <c r="B1133" s="14" t="s">
        <v>1168</v>
      </c>
      <c r="C1133" s="8"/>
      <c r="D1133" s="8"/>
      <c r="E1133" s="8"/>
      <c r="F1133" s="8">
        <f t="shared" si="149"/>
        <v>0</v>
      </c>
      <c r="G1133" s="8"/>
      <c r="H1133" s="11">
        <v>0</v>
      </c>
      <c r="I1133" s="18">
        <f t="shared" si="144"/>
        <v>0</v>
      </c>
      <c r="J1133" s="10">
        <f t="shared" si="147"/>
        <v>0</v>
      </c>
      <c r="K1133" s="10">
        <v>0</v>
      </c>
      <c r="L1133" s="10">
        <v>0</v>
      </c>
      <c r="M1133" s="147">
        <f t="shared" si="145"/>
        <v>0</v>
      </c>
      <c r="N1133" s="10">
        <f t="shared" si="148"/>
        <v>0</v>
      </c>
      <c r="O1133" s="11"/>
    </row>
    <row r="1134" spans="1:15">
      <c r="A1134" s="9">
        <f t="shared" si="146"/>
        <v>122</v>
      </c>
      <c r="B1134" s="14" t="s">
        <v>1169</v>
      </c>
      <c r="C1134" s="8"/>
      <c r="D1134" s="8"/>
      <c r="E1134" s="8"/>
      <c r="F1134" s="8">
        <f t="shared" si="149"/>
        <v>0</v>
      </c>
      <c r="G1134" s="8"/>
      <c r="H1134" s="11">
        <v>0</v>
      </c>
      <c r="I1134" s="18">
        <f t="shared" si="144"/>
        <v>0</v>
      </c>
      <c r="J1134" s="10">
        <f t="shared" si="147"/>
        <v>0</v>
      </c>
      <c r="K1134" s="10">
        <v>0</v>
      </c>
      <c r="L1134" s="10">
        <v>0</v>
      </c>
      <c r="M1134" s="147">
        <f t="shared" si="145"/>
        <v>0</v>
      </c>
      <c r="N1134" s="10">
        <f t="shared" si="148"/>
        <v>0</v>
      </c>
      <c r="O1134" s="11"/>
    </row>
    <row r="1135" spans="1:15">
      <c r="A1135" s="9">
        <f t="shared" si="146"/>
        <v>123</v>
      </c>
      <c r="B1135" s="14" t="s">
        <v>1170</v>
      </c>
      <c r="C1135" s="8"/>
      <c r="D1135" s="8"/>
      <c r="E1135" s="8"/>
      <c r="F1135" s="8">
        <f t="shared" si="149"/>
        <v>0</v>
      </c>
      <c r="G1135" s="8"/>
      <c r="H1135" s="11">
        <v>0</v>
      </c>
      <c r="I1135" s="18">
        <f t="shared" si="144"/>
        <v>0</v>
      </c>
      <c r="J1135" s="10">
        <f t="shared" si="147"/>
        <v>0</v>
      </c>
      <c r="K1135" s="10">
        <v>0</v>
      </c>
      <c r="L1135" s="10">
        <v>0</v>
      </c>
      <c r="M1135" s="147">
        <f t="shared" si="145"/>
        <v>0</v>
      </c>
      <c r="N1135" s="10">
        <f t="shared" si="148"/>
        <v>0</v>
      </c>
      <c r="O1135" s="11"/>
    </row>
    <row r="1136" spans="1:15">
      <c r="A1136" s="9">
        <f t="shared" si="146"/>
        <v>124</v>
      </c>
      <c r="B1136" s="14" t="s">
        <v>1171</v>
      </c>
      <c r="C1136" s="8"/>
      <c r="D1136" s="8"/>
      <c r="E1136" s="8"/>
      <c r="F1136" s="8">
        <f t="shared" si="149"/>
        <v>0</v>
      </c>
      <c r="G1136" s="8"/>
      <c r="H1136" s="11">
        <v>0</v>
      </c>
      <c r="I1136" s="18">
        <f t="shared" si="144"/>
        <v>0</v>
      </c>
      <c r="J1136" s="10">
        <f t="shared" si="147"/>
        <v>0</v>
      </c>
      <c r="K1136" s="10">
        <v>0</v>
      </c>
      <c r="L1136" s="10">
        <v>0</v>
      </c>
      <c r="M1136" s="147">
        <f t="shared" si="145"/>
        <v>0</v>
      </c>
      <c r="N1136" s="10">
        <f t="shared" si="148"/>
        <v>0</v>
      </c>
      <c r="O1136" s="11"/>
    </row>
    <row r="1137" spans="1:15">
      <c r="A1137" s="9">
        <f t="shared" si="146"/>
        <v>125</v>
      </c>
      <c r="B1137" s="14" t="s">
        <v>1172</v>
      </c>
      <c r="C1137" s="8"/>
      <c r="D1137" s="8"/>
      <c r="E1137" s="8"/>
      <c r="F1137" s="8">
        <f t="shared" si="149"/>
        <v>0</v>
      </c>
      <c r="G1137" s="8"/>
      <c r="H1137" s="11">
        <v>0</v>
      </c>
      <c r="I1137" s="18">
        <f t="shared" si="144"/>
        <v>0</v>
      </c>
      <c r="J1137" s="10">
        <f t="shared" si="147"/>
        <v>0</v>
      </c>
      <c r="K1137" s="10">
        <v>0</v>
      </c>
      <c r="L1137" s="10">
        <v>0</v>
      </c>
      <c r="M1137" s="147">
        <f t="shared" si="145"/>
        <v>0</v>
      </c>
      <c r="N1137" s="10">
        <f t="shared" si="148"/>
        <v>0</v>
      </c>
      <c r="O1137" s="11"/>
    </row>
    <row r="1138" spans="1:15">
      <c r="A1138" s="9">
        <f t="shared" si="146"/>
        <v>126</v>
      </c>
      <c r="B1138" s="14" t="s">
        <v>1173</v>
      </c>
      <c r="C1138" s="8"/>
      <c r="D1138" s="8"/>
      <c r="E1138" s="8"/>
      <c r="F1138" s="8">
        <f t="shared" si="149"/>
        <v>0</v>
      </c>
      <c r="G1138" s="8"/>
      <c r="H1138" s="11">
        <v>0</v>
      </c>
      <c r="I1138" s="18">
        <f t="shared" si="144"/>
        <v>0</v>
      </c>
      <c r="J1138" s="10">
        <f t="shared" si="147"/>
        <v>0</v>
      </c>
      <c r="K1138" s="10">
        <v>0</v>
      </c>
      <c r="L1138" s="10">
        <v>0</v>
      </c>
      <c r="M1138" s="147">
        <f t="shared" si="145"/>
        <v>0</v>
      </c>
      <c r="N1138" s="10">
        <f t="shared" si="148"/>
        <v>0</v>
      </c>
      <c r="O1138" s="11"/>
    </row>
    <row r="1139" spans="1:15">
      <c r="A1139" s="9">
        <f t="shared" si="146"/>
        <v>127</v>
      </c>
      <c r="B1139" s="14" t="s">
        <v>1174</v>
      </c>
      <c r="C1139" s="8"/>
      <c r="D1139" s="8"/>
      <c r="E1139" s="8"/>
      <c r="F1139" s="8">
        <f t="shared" si="149"/>
        <v>0</v>
      </c>
      <c r="G1139" s="8"/>
      <c r="H1139" s="11">
        <v>0</v>
      </c>
      <c r="I1139" s="18">
        <f t="shared" si="144"/>
        <v>0</v>
      </c>
      <c r="J1139" s="10">
        <f t="shared" si="147"/>
        <v>0</v>
      </c>
      <c r="K1139" s="10">
        <v>0</v>
      </c>
      <c r="L1139" s="10">
        <v>0</v>
      </c>
      <c r="M1139" s="147">
        <f t="shared" si="145"/>
        <v>0</v>
      </c>
      <c r="N1139" s="10">
        <f t="shared" si="148"/>
        <v>0</v>
      </c>
      <c r="O1139" s="11"/>
    </row>
    <row r="1140" spans="1:15">
      <c r="A1140" s="9">
        <f t="shared" si="146"/>
        <v>128</v>
      </c>
      <c r="B1140" s="14" t="s">
        <v>1175</v>
      </c>
      <c r="C1140" s="8"/>
      <c r="D1140" s="8"/>
      <c r="E1140" s="8"/>
      <c r="F1140" s="8">
        <f t="shared" si="149"/>
        <v>0</v>
      </c>
      <c r="G1140" s="8"/>
      <c r="H1140" s="11">
        <v>0</v>
      </c>
      <c r="I1140" s="18">
        <f t="shared" ref="I1140:I1202" si="150">H1140*$I$2</f>
        <v>0</v>
      </c>
      <c r="J1140" s="10">
        <f t="shared" si="147"/>
        <v>0</v>
      </c>
      <c r="K1140" s="10">
        <v>0</v>
      </c>
      <c r="L1140" s="10">
        <v>0</v>
      </c>
      <c r="M1140" s="147">
        <f t="shared" si="145"/>
        <v>0</v>
      </c>
      <c r="N1140" s="10">
        <f t="shared" si="148"/>
        <v>0</v>
      </c>
      <c r="O1140" s="11"/>
    </row>
    <row r="1141" spans="1:15">
      <c r="A1141" s="9">
        <f t="shared" si="146"/>
        <v>129</v>
      </c>
      <c r="B1141" s="14" t="s">
        <v>1176</v>
      </c>
      <c r="C1141" s="8"/>
      <c r="D1141" s="8"/>
      <c r="E1141" s="8"/>
      <c r="F1141" s="8">
        <f t="shared" si="149"/>
        <v>0</v>
      </c>
      <c r="G1141" s="8"/>
      <c r="H1141" s="11">
        <v>0</v>
      </c>
      <c r="I1141" s="18">
        <f t="shared" si="150"/>
        <v>0</v>
      </c>
      <c r="J1141" s="10">
        <f t="shared" si="147"/>
        <v>0</v>
      </c>
      <c r="K1141" s="10">
        <v>0</v>
      </c>
      <c r="L1141" s="10">
        <v>0</v>
      </c>
      <c r="M1141" s="147">
        <f t="shared" ref="M1141:M1204" si="151">L1141*$M$2</f>
        <v>0</v>
      </c>
      <c r="N1141" s="10">
        <f t="shared" si="148"/>
        <v>0</v>
      </c>
      <c r="O1141" s="11"/>
    </row>
    <row r="1142" spans="1:15">
      <c r="A1142" s="9">
        <f t="shared" ref="A1142:A1205" si="152">A1141+1</f>
        <v>130</v>
      </c>
      <c r="B1142" s="14" t="s">
        <v>1177</v>
      </c>
      <c r="C1142" s="8"/>
      <c r="D1142" s="8"/>
      <c r="E1142" s="8"/>
      <c r="F1142" s="8">
        <f t="shared" si="149"/>
        <v>0</v>
      </c>
      <c r="G1142" s="8"/>
      <c r="H1142" s="11">
        <v>0</v>
      </c>
      <c r="I1142" s="18">
        <f t="shared" si="150"/>
        <v>0</v>
      </c>
      <c r="J1142" s="10">
        <f t="shared" si="147"/>
        <v>0</v>
      </c>
      <c r="K1142" s="10">
        <v>0</v>
      </c>
      <c r="L1142" s="10">
        <v>0</v>
      </c>
      <c r="M1142" s="147">
        <f t="shared" si="151"/>
        <v>0</v>
      </c>
      <c r="N1142" s="10">
        <f t="shared" si="148"/>
        <v>0</v>
      </c>
      <c r="O1142" s="11"/>
    </row>
    <row r="1143" spans="1:15">
      <c r="A1143" s="9">
        <f t="shared" si="152"/>
        <v>131</v>
      </c>
      <c r="B1143" s="14" t="s">
        <v>1178</v>
      </c>
      <c r="C1143" s="8"/>
      <c r="D1143" s="8"/>
      <c r="E1143" s="8"/>
      <c r="F1143" s="8">
        <f t="shared" si="149"/>
        <v>0</v>
      </c>
      <c r="G1143" s="8"/>
      <c r="H1143" s="11">
        <v>0</v>
      </c>
      <c r="I1143" s="18">
        <f t="shared" si="150"/>
        <v>0</v>
      </c>
      <c r="J1143" s="10">
        <f t="shared" si="147"/>
        <v>0</v>
      </c>
      <c r="K1143" s="10">
        <v>0</v>
      </c>
      <c r="L1143" s="10">
        <v>0</v>
      </c>
      <c r="M1143" s="147">
        <f t="shared" si="151"/>
        <v>0</v>
      </c>
      <c r="N1143" s="10">
        <f t="shared" si="148"/>
        <v>0</v>
      </c>
      <c r="O1143" s="11"/>
    </row>
    <row r="1144" spans="1:15">
      <c r="A1144" s="9">
        <f t="shared" si="152"/>
        <v>132</v>
      </c>
      <c r="B1144" s="14" t="s">
        <v>1179</v>
      </c>
      <c r="C1144" s="8"/>
      <c r="D1144" s="8"/>
      <c r="E1144" s="8"/>
      <c r="F1144" s="8">
        <f t="shared" si="149"/>
        <v>0</v>
      </c>
      <c r="G1144" s="8"/>
      <c r="H1144" s="11">
        <v>0</v>
      </c>
      <c r="I1144" s="18">
        <f t="shared" si="150"/>
        <v>0</v>
      </c>
      <c r="J1144" s="10">
        <f t="shared" si="147"/>
        <v>0</v>
      </c>
      <c r="K1144" s="10">
        <v>0</v>
      </c>
      <c r="L1144" s="10">
        <v>0</v>
      </c>
      <c r="M1144" s="147">
        <f t="shared" si="151"/>
        <v>0</v>
      </c>
      <c r="N1144" s="10">
        <f t="shared" si="148"/>
        <v>0</v>
      </c>
      <c r="O1144" s="11"/>
    </row>
    <row r="1145" spans="1:15">
      <c r="A1145" s="9">
        <f t="shared" si="152"/>
        <v>133</v>
      </c>
      <c r="B1145" s="14" t="s">
        <v>1180</v>
      </c>
      <c r="C1145" s="8"/>
      <c r="D1145" s="8"/>
      <c r="E1145" s="8"/>
      <c r="F1145" s="8">
        <f t="shared" si="149"/>
        <v>0</v>
      </c>
      <c r="G1145" s="8"/>
      <c r="H1145" s="11">
        <v>0</v>
      </c>
      <c r="I1145" s="18">
        <f t="shared" si="150"/>
        <v>0</v>
      </c>
      <c r="J1145" s="10">
        <f t="shared" si="147"/>
        <v>0</v>
      </c>
      <c r="K1145" s="10">
        <v>0</v>
      </c>
      <c r="L1145" s="10">
        <v>0</v>
      </c>
      <c r="M1145" s="147">
        <f t="shared" si="151"/>
        <v>0</v>
      </c>
      <c r="N1145" s="10">
        <f t="shared" si="148"/>
        <v>0</v>
      </c>
      <c r="O1145" s="11"/>
    </row>
    <row r="1146" spans="1:15">
      <c r="A1146" s="9">
        <f t="shared" si="152"/>
        <v>134</v>
      </c>
      <c r="B1146" s="14" t="s">
        <v>1181</v>
      </c>
      <c r="C1146" s="8"/>
      <c r="D1146" s="8"/>
      <c r="E1146" s="8"/>
      <c r="F1146" s="8">
        <f t="shared" si="149"/>
        <v>0</v>
      </c>
      <c r="G1146" s="8"/>
      <c r="H1146" s="11">
        <v>0</v>
      </c>
      <c r="I1146" s="18">
        <f t="shared" si="150"/>
        <v>0</v>
      </c>
      <c r="J1146" s="10">
        <f t="shared" si="147"/>
        <v>0</v>
      </c>
      <c r="K1146" s="10">
        <v>0</v>
      </c>
      <c r="L1146" s="10">
        <v>0</v>
      </c>
      <c r="M1146" s="147">
        <f t="shared" si="151"/>
        <v>0</v>
      </c>
      <c r="N1146" s="10">
        <f t="shared" si="148"/>
        <v>0</v>
      </c>
      <c r="O1146" s="11"/>
    </row>
    <row r="1147" spans="1:15">
      <c r="A1147" s="9">
        <f t="shared" si="152"/>
        <v>135</v>
      </c>
      <c r="B1147" s="14" t="s">
        <v>1182</v>
      </c>
      <c r="C1147" s="8"/>
      <c r="D1147" s="8"/>
      <c r="E1147" s="8"/>
      <c r="F1147" s="8">
        <f t="shared" si="149"/>
        <v>0</v>
      </c>
      <c r="G1147" s="8"/>
      <c r="H1147" s="11">
        <v>0</v>
      </c>
      <c r="I1147" s="18">
        <f t="shared" si="150"/>
        <v>0</v>
      </c>
      <c r="J1147" s="10">
        <f t="shared" si="147"/>
        <v>0</v>
      </c>
      <c r="K1147" s="10">
        <v>0</v>
      </c>
      <c r="L1147" s="10">
        <v>0</v>
      </c>
      <c r="M1147" s="147">
        <f t="shared" si="151"/>
        <v>0</v>
      </c>
      <c r="N1147" s="10">
        <f t="shared" si="148"/>
        <v>0</v>
      </c>
      <c r="O1147" s="11"/>
    </row>
    <row r="1148" spans="1:15">
      <c r="A1148" s="9">
        <f t="shared" si="152"/>
        <v>136</v>
      </c>
      <c r="B1148" s="14" t="s">
        <v>1183</v>
      </c>
      <c r="C1148" s="8"/>
      <c r="D1148" s="8"/>
      <c r="E1148" s="8"/>
      <c r="F1148" s="8">
        <f t="shared" si="149"/>
        <v>0</v>
      </c>
      <c r="G1148" s="8"/>
      <c r="H1148" s="11">
        <v>0</v>
      </c>
      <c r="I1148" s="18">
        <f t="shared" si="150"/>
        <v>0</v>
      </c>
      <c r="J1148" s="10">
        <f t="shared" si="147"/>
        <v>0</v>
      </c>
      <c r="K1148" s="10">
        <v>0</v>
      </c>
      <c r="L1148" s="10">
        <v>0</v>
      </c>
      <c r="M1148" s="147">
        <f t="shared" si="151"/>
        <v>0</v>
      </c>
      <c r="N1148" s="10">
        <f t="shared" si="148"/>
        <v>0</v>
      </c>
      <c r="O1148" s="11"/>
    </row>
    <row r="1149" spans="1:15">
      <c r="A1149" s="9">
        <f t="shared" si="152"/>
        <v>137</v>
      </c>
      <c r="B1149" s="14" t="s">
        <v>1184</v>
      </c>
      <c r="C1149" s="8"/>
      <c r="D1149" s="8"/>
      <c r="E1149" s="8"/>
      <c r="F1149" s="8">
        <f t="shared" si="149"/>
        <v>0</v>
      </c>
      <c r="G1149" s="8"/>
      <c r="H1149" s="11">
        <v>0</v>
      </c>
      <c r="I1149" s="18">
        <f t="shared" si="150"/>
        <v>0</v>
      </c>
      <c r="J1149" s="10">
        <f t="shared" si="147"/>
        <v>0</v>
      </c>
      <c r="K1149" s="10">
        <v>0</v>
      </c>
      <c r="L1149" s="10">
        <v>0</v>
      </c>
      <c r="M1149" s="147">
        <f t="shared" si="151"/>
        <v>0</v>
      </c>
      <c r="N1149" s="10">
        <f t="shared" si="148"/>
        <v>0</v>
      </c>
      <c r="O1149" s="11"/>
    </row>
    <row r="1150" spans="1:15">
      <c r="A1150" s="9">
        <f t="shared" si="152"/>
        <v>138</v>
      </c>
      <c r="B1150" s="14" t="s">
        <v>1185</v>
      </c>
      <c r="C1150" s="8"/>
      <c r="D1150" s="8"/>
      <c r="E1150" s="8"/>
      <c r="F1150" s="8">
        <f t="shared" si="149"/>
        <v>0</v>
      </c>
      <c r="G1150" s="8"/>
      <c r="H1150" s="11">
        <v>0</v>
      </c>
      <c r="I1150" s="18">
        <f t="shared" si="150"/>
        <v>0</v>
      </c>
      <c r="J1150" s="10">
        <f t="shared" si="147"/>
        <v>0</v>
      </c>
      <c r="K1150" s="10">
        <v>0</v>
      </c>
      <c r="L1150" s="10">
        <v>0</v>
      </c>
      <c r="M1150" s="147">
        <f t="shared" si="151"/>
        <v>0</v>
      </c>
      <c r="N1150" s="10">
        <f t="shared" si="148"/>
        <v>0</v>
      </c>
      <c r="O1150" s="11"/>
    </row>
    <row r="1151" spans="1:15">
      <c r="A1151" s="9">
        <f t="shared" si="152"/>
        <v>139</v>
      </c>
      <c r="B1151" s="14" t="s">
        <v>1186</v>
      </c>
      <c r="C1151" s="8"/>
      <c r="D1151" s="8"/>
      <c r="E1151" s="8"/>
      <c r="F1151" s="8">
        <f t="shared" si="149"/>
        <v>0</v>
      </c>
      <c r="G1151" s="8"/>
      <c r="H1151" s="11">
        <v>0</v>
      </c>
      <c r="I1151" s="18">
        <f t="shared" si="150"/>
        <v>0</v>
      </c>
      <c r="J1151" s="10">
        <f t="shared" si="147"/>
        <v>0</v>
      </c>
      <c r="K1151" s="10">
        <v>0</v>
      </c>
      <c r="L1151" s="10">
        <v>0</v>
      </c>
      <c r="M1151" s="147">
        <f t="shared" si="151"/>
        <v>0</v>
      </c>
      <c r="N1151" s="10">
        <f t="shared" si="148"/>
        <v>0</v>
      </c>
      <c r="O1151" s="11"/>
    </row>
    <row r="1152" spans="1:15">
      <c r="A1152" s="9">
        <f t="shared" si="152"/>
        <v>140</v>
      </c>
      <c r="B1152" s="14" t="s">
        <v>1187</v>
      </c>
      <c r="C1152" s="8"/>
      <c r="D1152" s="8"/>
      <c r="E1152" s="8"/>
      <c r="F1152" s="8">
        <f t="shared" si="149"/>
        <v>0</v>
      </c>
      <c r="G1152" s="8"/>
      <c r="H1152" s="11">
        <v>0</v>
      </c>
      <c r="I1152" s="18">
        <f t="shared" si="150"/>
        <v>0</v>
      </c>
      <c r="J1152" s="10">
        <f t="shared" si="147"/>
        <v>0</v>
      </c>
      <c r="K1152" s="10">
        <v>0</v>
      </c>
      <c r="L1152" s="10">
        <v>0</v>
      </c>
      <c r="M1152" s="147">
        <f t="shared" si="151"/>
        <v>0</v>
      </c>
      <c r="N1152" s="10">
        <f t="shared" si="148"/>
        <v>0</v>
      </c>
      <c r="O1152" s="11"/>
    </row>
    <row r="1153" spans="1:15">
      <c r="A1153" s="9">
        <f t="shared" si="152"/>
        <v>141</v>
      </c>
      <c r="B1153" s="14" t="s">
        <v>1188</v>
      </c>
      <c r="C1153" s="8"/>
      <c r="D1153" s="8"/>
      <c r="E1153" s="8"/>
      <c r="F1153" s="8">
        <f t="shared" si="149"/>
        <v>0</v>
      </c>
      <c r="G1153" s="8"/>
      <c r="H1153" s="11">
        <v>0</v>
      </c>
      <c r="I1153" s="18">
        <f t="shared" si="150"/>
        <v>0</v>
      </c>
      <c r="J1153" s="10">
        <f t="shared" si="147"/>
        <v>0</v>
      </c>
      <c r="K1153" s="10">
        <v>0</v>
      </c>
      <c r="L1153" s="10">
        <v>0</v>
      </c>
      <c r="M1153" s="147">
        <f t="shared" si="151"/>
        <v>0</v>
      </c>
      <c r="N1153" s="10">
        <f t="shared" si="148"/>
        <v>0</v>
      </c>
      <c r="O1153" s="11"/>
    </row>
    <row r="1154" spans="1:15">
      <c r="A1154" s="9">
        <f t="shared" si="152"/>
        <v>142</v>
      </c>
      <c r="B1154" s="14" t="s">
        <v>1189</v>
      </c>
      <c r="C1154" s="8"/>
      <c r="D1154" s="8"/>
      <c r="E1154" s="8"/>
      <c r="F1154" s="8">
        <f t="shared" si="149"/>
        <v>0</v>
      </c>
      <c r="G1154" s="8"/>
      <c r="H1154" s="11">
        <v>0</v>
      </c>
      <c r="I1154" s="18">
        <f t="shared" si="150"/>
        <v>0</v>
      </c>
      <c r="J1154" s="10">
        <f t="shared" si="147"/>
        <v>0</v>
      </c>
      <c r="K1154" s="10">
        <v>0</v>
      </c>
      <c r="L1154" s="10">
        <v>0</v>
      </c>
      <c r="M1154" s="147">
        <f t="shared" si="151"/>
        <v>0</v>
      </c>
      <c r="N1154" s="10">
        <f t="shared" si="148"/>
        <v>0</v>
      </c>
      <c r="O1154" s="11"/>
    </row>
    <row r="1155" spans="1:15">
      <c r="A1155" s="9">
        <f t="shared" si="152"/>
        <v>143</v>
      </c>
      <c r="B1155" s="14" t="s">
        <v>1190</v>
      </c>
      <c r="C1155" s="8"/>
      <c r="D1155" s="8"/>
      <c r="E1155" s="8"/>
      <c r="F1155" s="8">
        <f t="shared" si="149"/>
        <v>0</v>
      </c>
      <c r="G1155" s="8"/>
      <c r="H1155" s="11">
        <v>0</v>
      </c>
      <c r="I1155" s="18">
        <f t="shared" si="150"/>
        <v>0</v>
      </c>
      <c r="J1155" s="10">
        <f t="shared" si="147"/>
        <v>0</v>
      </c>
      <c r="K1155" s="10">
        <v>0</v>
      </c>
      <c r="L1155" s="10">
        <v>0</v>
      </c>
      <c r="M1155" s="147">
        <f t="shared" si="151"/>
        <v>0</v>
      </c>
      <c r="N1155" s="10">
        <f t="shared" si="148"/>
        <v>0</v>
      </c>
      <c r="O1155" s="11"/>
    </row>
    <row r="1156" spans="1:15">
      <c r="A1156" s="9">
        <f t="shared" si="152"/>
        <v>144</v>
      </c>
      <c r="B1156" s="14" t="s">
        <v>1191</v>
      </c>
      <c r="C1156" s="8"/>
      <c r="D1156" s="8"/>
      <c r="E1156" s="8"/>
      <c r="F1156" s="8">
        <f t="shared" si="149"/>
        <v>0</v>
      </c>
      <c r="G1156" s="8"/>
      <c r="H1156" s="11">
        <v>0</v>
      </c>
      <c r="I1156" s="18">
        <f t="shared" si="150"/>
        <v>0</v>
      </c>
      <c r="J1156" s="10">
        <f t="shared" si="147"/>
        <v>0</v>
      </c>
      <c r="K1156" s="10">
        <v>0</v>
      </c>
      <c r="L1156" s="10">
        <v>0</v>
      </c>
      <c r="M1156" s="147">
        <f t="shared" si="151"/>
        <v>0</v>
      </c>
      <c r="N1156" s="10">
        <f t="shared" si="148"/>
        <v>0</v>
      </c>
      <c r="O1156" s="11"/>
    </row>
    <row r="1157" spans="1:15">
      <c r="A1157" s="9">
        <f t="shared" si="152"/>
        <v>145</v>
      </c>
      <c r="B1157" s="14" t="s">
        <v>1192</v>
      </c>
      <c r="C1157" s="8"/>
      <c r="D1157" s="8"/>
      <c r="E1157" s="8"/>
      <c r="F1157" s="8">
        <f t="shared" si="149"/>
        <v>0</v>
      </c>
      <c r="G1157" s="8"/>
      <c r="H1157" s="11">
        <v>0</v>
      </c>
      <c r="I1157" s="18">
        <f t="shared" si="150"/>
        <v>0</v>
      </c>
      <c r="J1157" s="10">
        <f t="shared" si="147"/>
        <v>0</v>
      </c>
      <c r="K1157" s="10">
        <v>0</v>
      </c>
      <c r="L1157" s="10">
        <v>0</v>
      </c>
      <c r="M1157" s="147">
        <f t="shared" si="151"/>
        <v>0</v>
      </c>
      <c r="N1157" s="10">
        <f t="shared" si="148"/>
        <v>0</v>
      </c>
      <c r="O1157" s="11"/>
    </row>
    <row r="1158" spans="1:15">
      <c r="A1158" s="9">
        <f t="shared" si="152"/>
        <v>146</v>
      </c>
      <c r="B1158" s="14" t="s">
        <v>1193</v>
      </c>
      <c r="C1158" s="8"/>
      <c r="D1158" s="8"/>
      <c r="E1158" s="8"/>
      <c r="F1158" s="8">
        <f t="shared" si="149"/>
        <v>0</v>
      </c>
      <c r="G1158" s="8"/>
      <c r="H1158" s="11">
        <v>0</v>
      </c>
      <c r="I1158" s="18">
        <f t="shared" si="150"/>
        <v>0</v>
      </c>
      <c r="J1158" s="10">
        <f t="shared" si="147"/>
        <v>0</v>
      </c>
      <c r="K1158" s="10">
        <v>0</v>
      </c>
      <c r="L1158" s="10">
        <v>0</v>
      </c>
      <c r="M1158" s="147">
        <f t="shared" si="151"/>
        <v>0</v>
      </c>
      <c r="N1158" s="10">
        <f t="shared" si="148"/>
        <v>0</v>
      </c>
      <c r="O1158" s="11"/>
    </row>
    <row r="1159" spans="1:15">
      <c r="A1159" s="9">
        <f t="shared" si="152"/>
        <v>147</v>
      </c>
      <c r="B1159" s="14" t="s">
        <v>1194</v>
      </c>
      <c r="C1159" s="8"/>
      <c r="D1159" s="8"/>
      <c r="E1159" s="8"/>
      <c r="F1159" s="8">
        <f t="shared" si="149"/>
        <v>0</v>
      </c>
      <c r="G1159" s="8"/>
      <c r="H1159" s="11">
        <v>0</v>
      </c>
      <c r="I1159" s="18">
        <f t="shared" si="150"/>
        <v>0</v>
      </c>
      <c r="J1159" s="10">
        <f t="shared" si="147"/>
        <v>0</v>
      </c>
      <c r="K1159" s="10">
        <v>0</v>
      </c>
      <c r="L1159" s="10">
        <v>0</v>
      </c>
      <c r="M1159" s="147">
        <f t="shared" si="151"/>
        <v>0</v>
      </c>
      <c r="N1159" s="10">
        <f t="shared" si="148"/>
        <v>0</v>
      </c>
      <c r="O1159" s="11"/>
    </row>
    <row r="1160" spans="1:15">
      <c r="A1160" s="9">
        <f t="shared" si="152"/>
        <v>148</v>
      </c>
      <c r="B1160" s="14" t="s">
        <v>1195</v>
      </c>
      <c r="C1160" s="8"/>
      <c r="D1160" s="8"/>
      <c r="E1160" s="8"/>
      <c r="F1160" s="8">
        <f t="shared" si="149"/>
        <v>0</v>
      </c>
      <c r="G1160" s="8"/>
      <c r="H1160" s="11">
        <v>0</v>
      </c>
      <c r="I1160" s="18">
        <f t="shared" si="150"/>
        <v>0</v>
      </c>
      <c r="J1160" s="10">
        <f t="shared" si="147"/>
        <v>0</v>
      </c>
      <c r="K1160" s="10">
        <v>0</v>
      </c>
      <c r="L1160" s="10">
        <v>0</v>
      </c>
      <c r="M1160" s="147">
        <f t="shared" si="151"/>
        <v>0</v>
      </c>
      <c r="N1160" s="10">
        <f t="shared" si="148"/>
        <v>0</v>
      </c>
      <c r="O1160" s="11"/>
    </row>
    <row r="1161" spans="1:15">
      <c r="A1161" s="9">
        <f t="shared" si="152"/>
        <v>149</v>
      </c>
      <c r="B1161" s="14" t="s">
        <v>1196</v>
      </c>
      <c r="C1161" s="8"/>
      <c r="D1161" s="8"/>
      <c r="E1161" s="8"/>
      <c r="F1161" s="8">
        <f t="shared" si="149"/>
        <v>0</v>
      </c>
      <c r="G1161" s="8"/>
      <c r="H1161" s="11">
        <v>0</v>
      </c>
      <c r="I1161" s="18">
        <f t="shared" si="150"/>
        <v>0</v>
      </c>
      <c r="J1161" s="10">
        <f t="shared" si="147"/>
        <v>0</v>
      </c>
      <c r="K1161" s="10">
        <v>0</v>
      </c>
      <c r="L1161" s="10">
        <v>0</v>
      </c>
      <c r="M1161" s="147">
        <f t="shared" si="151"/>
        <v>0</v>
      </c>
      <c r="N1161" s="10">
        <f t="shared" si="148"/>
        <v>0</v>
      </c>
      <c r="O1161" s="11"/>
    </row>
    <row r="1162" spans="1:15">
      <c r="A1162" s="9">
        <f t="shared" si="152"/>
        <v>150</v>
      </c>
      <c r="B1162" s="14" t="s">
        <v>1197</v>
      </c>
      <c r="C1162" s="8"/>
      <c r="D1162" s="8"/>
      <c r="E1162" s="8"/>
      <c r="F1162" s="8">
        <f t="shared" si="149"/>
        <v>0</v>
      </c>
      <c r="G1162" s="8"/>
      <c r="H1162" s="11">
        <v>0</v>
      </c>
      <c r="I1162" s="18">
        <f t="shared" si="150"/>
        <v>0</v>
      </c>
      <c r="J1162" s="10">
        <f t="shared" si="147"/>
        <v>0</v>
      </c>
      <c r="K1162" s="10">
        <v>0</v>
      </c>
      <c r="L1162" s="10">
        <v>0</v>
      </c>
      <c r="M1162" s="147">
        <f t="shared" si="151"/>
        <v>0</v>
      </c>
      <c r="N1162" s="10">
        <f t="shared" si="148"/>
        <v>0</v>
      </c>
      <c r="O1162" s="11"/>
    </row>
    <row r="1163" spans="1:15">
      <c r="A1163" s="9">
        <f t="shared" si="152"/>
        <v>151</v>
      </c>
      <c r="B1163" s="14" t="s">
        <v>1198</v>
      </c>
      <c r="C1163" s="8"/>
      <c r="D1163" s="8"/>
      <c r="E1163" s="8"/>
      <c r="F1163" s="8">
        <f t="shared" si="149"/>
        <v>0</v>
      </c>
      <c r="G1163" s="8"/>
      <c r="H1163" s="11">
        <v>0</v>
      </c>
      <c r="I1163" s="18">
        <f t="shared" si="150"/>
        <v>0</v>
      </c>
      <c r="J1163" s="10">
        <f t="shared" si="147"/>
        <v>0</v>
      </c>
      <c r="K1163" s="10">
        <v>0</v>
      </c>
      <c r="L1163" s="10">
        <v>0</v>
      </c>
      <c r="M1163" s="147">
        <f t="shared" si="151"/>
        <v>0</v>
      </c>
      <c r="N1163" s="10">
        <f t="shared" si="148"/>
        <v>0</v>
      </c>
      <c r="O1163" s="11"/>
    </row>
    <row r="1164" spans="1:15">
      <c r="A1164" s="9">
        <f t="shared" si="152"/>
        <v>152</v>
      </c>
      <c r="B1164" s="14" t="s">
        <v>1199</v>
      </c>
      <c r="C1164" s="8"/>
      <c r="D1164" s="8"/>
      <c r="E1164" s="8"/>
      <c r="F1164" s="8">
        <f t="shared" si="149"/>
        <v>0</v>
      </c>
      <c r="G1164" s="8"/>
      <c r="H1164" s="11">
        <v>0</v>
      </c>
      <c r="I1164" s="18">
        <f t="shared" si="150"/>
        <v>0</v>
      </c>
      <c r="J1164" s="10">
        <f t="shared" si="147"/>
        <v>0</v>
      </c>
      <c r="K1164" s="10">
        <v>0</v>
      </c>
      <c r="L1164" s="10">
        <v>0</v>
      </c>
      <c r="M1164" s="147">
        <f t="shared" si="151"/>
        <v>0</v>
      </c>
      <c r="N1164" s="10">
        <f t="shared" si="148"/>
        <v>0</v>
      </c>
      <c r="O1164" s="11"/>
    </row>
    <row r="1165" spans="1:15">
      <c r="A1165" s="9">
        <f t="shared" si="152"/>
        <v>153</v>
      </c>
      <c r="B1165" s="14" t="s">
        <v>1200</v>
      </c>
      <c r="C1165" s="8"/>
      <c r="D1165" s="8"/>
      <c r="E1165" s="8"/>
      <c r="F1165" s="8">
        <f t="shared" si="149"/>
        <v>0</v>
      </c>
      <c r="G1165" s="8"/>
      <c r="H1165" s="11">
        <v>0</v>
      </c>
      <c r="I1165" s="18">
        <f t="shared" si="150"/>
        <v>0</v>
      </c>
      <c r="J1165" s="10">
        <f t="shared" si="147"/>
        <v>0</v>
      </c>
      <c r="K1165" s="10">
        <v>0</v>
      </c>
      <c r="L1165" s="10">
        <v>0</v>
      </c>
      <c r="M1165" s="147">
        <f t="shared" si="151"/>
        <v>0</v>
      </c>
      <c r="N1165" s="10">
        <f t="shared" si="148"/>
        <v>0</v>
      </c>
      <c r="O1165" s="11"/>
    </row>
    <row r="1166" spans="1:15">
      <c r="A1166" s="9">
        <f t="shared" si="152"/>
        <v>154</v>
      </c>
      <c r="B1166" s="14" t="s">
        <v>1201</v>
      </c>
      <c r="C1166" s="8"/>
      <c r="D1166" s="8"/>
      <c r="E1166" s="8"/>
      <c r="F1166" s="8">
        <f t="shared" si="149"/>
        <v>0</v>
      </c>
      <c r="G1166" s="8"/>
      <c r="H1166" s="11">
        <v>0</v>
      </c>
      <c r="I1166" s="18">
        <f t="shared" si="150"/>
        <v>0</v>
      </c>
      <c r="J1166" s="10">
        <f t="shared" si="147"/>
        <v>0</v>
      </c>
      <c r="K1166" s="10">
        <v>0</v>
      </c>
      <c r="L1166" s="10">
        <v>0</v>
      </c>
      <c r="M1166" s="147">
        <f t="shared" si="151"/>
        <v>0</v>
      </c>
      <c r="N1166" s="10">
        <f t="shared" si="148"/>
        <v>0</v>
      </c>
      <c r="O1166" s="11"/>
    </row>
    <row r="1167" spans="1:15">
      <c r="A1167" s="9">
        <f t="shared" si="152"/>
        <v>155</v>
      </c>
      <c r="B1167" s="14" t="s">
        <v>1202</v>
      </c>
      <c r="C1167" s="8"/>
      <c r="D1167" s="8"/>
      <c r="E1167" s="8"/>
      <c r="F1167" s="8">
        <f t="shared" si="149"/>
        <v>0</v>
      </c>
      <c r="G1167" s="8"/>
      <c r="H1167" s="11">
        <v>0</v>
      </c>
      <c r="I1167" s="18">
        <f t="shared" si="150"/>
        <v>0</v>
      </c>
      <c r="J1167" s="10">
        <f t="shared" si="147"/>
        <v>0</v>
      </c>
      <c r="K1167" s="10">
        <v>0</v>
      </c>
      <c r="L1167" s="10">
        <v>0</v>
      </c>
      <c r="M1167" s="147">
        <f t="shared" si="151"/>
        <v>0</v>
      </c>
      <c r="N1167" s="10">
        <f t="shared" si="148"/>
        <v>0</v>
      </c>
      <c r="O1167" s="11"/>
    </row>
    <row r="1168" spans="1:15">
      <c r="A1168" s="9">
        <f t="shared" si="152"/>
        <v>156</v>
      </c>
      <c r="B1168" s="14" t="s">
        <v>1203</v>
      </c>
      <c r="C1168" s="8"/>
      <c r="D1168" s="8"/>
      <c r="E1168" s="8"/>
      <c r="F1168" s="8">
        <f t="shared" si="149"/>
        <v>0</v>
      </c>
      <c r="G1168" s="8"/>
      <c r="H1168" s="11">
        <v>0</v>
      </c>
      <c r="I1168" s="18">
        <f t="shared" si="150"/>
        <v>0</v>
      </c>
      <c r="J1168" s="10">
        <f t="shared" si="147"/>
        <v>0</v>
      </c>
      <c r="K1168" s="10">
        <v>0</v>
      </c>
      <c r="L1168" s="10">
        <v>0</v>
      </c>
      <c r="M1168" s="147">
        <f t="shared" si="151"/>
        <v>0</v>
      </c>
      <c r="N1168" s="10">
        <f t="shared" si="148"/>
        <v>0</v>
      </c>
      <c r="O1168" s="11"/>
    </row>
    <row r="1169" spans="1:15">
      <c r="A1169" s="9">
        <f t="shared" si="152"/>
        <v>157</v>
      </c>
      <c r="B1169" s="14" t="s">
        <v>1204</v>
      </c>
      <c r="C1169" s="8"/>
      <c r="D1169" s="8"/>
      <c r="E1169" s="8"/>
      <c r="F1169" s="8">
        <f t="shared" si="149"/>
        <v>0</v>
      </c>
      <c r="G1169" s="8"/>
      <c r="H1169" s="11">
        <v>0</v>
      </c>
      <c r="I1169" s="18">
        <f t="shared" si="150"/>
        <v>0</v>
      </c>
      <c r="J1169" s="10">
        <f t="shared" si="147"/>
        <v>0</v>
      </c>
      <c r="K1169" s="10">
        <v>0</v>
      </c>
      <c r="L1169" s="10">
        <v>0</v>
      </c>
      <c r="M1169" s="147">
        <f t="shared" si="151"/>
        <v>0</v>
      </c>
      <c r="N1169" s="10">
        <f t="shared" si="148"/>
        <v>0</v>
      </c>
      <c r="O1169" s="11"/>
    </row>
    <row r="1170" spans="1:15">
      <c r="A1170" s="9">
        <f t="shared" si="152"/>
        <v>158</v>
      </c>
      <c r="B1170" s="14" t="s">
        <v>1205</v>
      </c>
      <c r="C1170" s="8"/>
      <c r="D1170" s="8"/>
      <c r="E1170" s="8"/>
      <c r="F1170" s="8">
        <f t="shared" si="149"/>
        <v>0</v>
      </c>
      <c r="G1170" s="8"/>
      <c r="H1170" s="11">
        <v>0</v>
      </c>
      <c r="I1170" s="18">
        <f t="shared" si="150"/>
        <v>0</v>
      </c>
      <c r="J1170" s="10">
        <f t="shared" si="147"/>
        <v>0</v>
      </c>
      <c r="K1170" s="10">
        <v>0</v>
      </c>
      <c r="L1170" s="10">
        <v>0</v>
      </c>
      <c r="M1170" s="147">
        <f t="shared" si="151"/>
        <v>0</v>
      </c>
      <c r="N1170" s="10">
        <f t="shared" si="148"/>
        <v>0</v>
      </c>
      <c r="O1170" s="11"/>
    </row>
    <row r="1171" spans="1:15">
      <c r="A1171" s="9">
        <f t="shared" si="152"/>
        <v>159</v>
      </c>
      <c r="B1171" s="14" t="s">
        <v>1206</v>
      </c>
      <c r="C1171" s="8"/>
      <c r="D1171" s="8"/>
      <c r="E1171" s="8"/>
      <c r="F1171" s="8">
        <f t="shared" si="149"/>
        <v>0</v>
      </c>
      <c r="G1171" s="8"/>
      <c r="H1171" s="11">
        <v>0</v>
      </c>
      <c r="I1171" s="18">
        <f t="shared" si="150"/>
        <v>0</v>
      </c>
      <c r="J1171" s="10">
        <f t="shared" si="147"/>
        <v>0</v>
      </c>
      <c r="K1171" s="10">
        <v>0</v>
      </c>
      <c r="L1171" s="10">
        <v>0</v>
      </c>
      <c r="M1171" s="147">
        <f t="shared" si="151"/>
        <v>0</v>
      </c>
      <c r="N1171" s="10">
        <f t="shared" si="148"/>
        <v>0</v>
      </c>
      <c r="O1171" s="11"/>
    </row>
    <row r="1172" spans="1:15">
      <c r="A1172" s="9">
        <f t="shared" si="152"/>
        <v>160</v>
      </c>
      <c r="B1172" s="14" t="s">
        <v>1207</v>
      </c>
      <c r="C1172" s="8"/>
      <c r="D1172" s="8"/>
      <c r="E1172" s="8"/>
      <c r="F1172" s="8">
        <f t="shared" si="149"/>
        <v>0</v>
      </c>
      <c r="G1172" s="8"/>
      <c r="H1172" s="11">
        <v>0</v>
      </c>
      <c r="I1172" s="18">
        <f t="shared" si="150"/>
        <v>0</v>
      </c>
      <c r="J1172" s="10">
        <f t="shared" si="147"/>
        <v>0</v>
      </c>
      <c r="K1172" s="10">
        <v>0</v>
      </c>
      <c r="L1172" s="10">
        <v>0</v>
      </c>
      <c r="M1172" s="147">
        <f t="shared" si="151"/>
        <v>0</v>
      </c>
      <c r="N1172" s="10">
        <f t="shared" si="148"/>
        <v>0</v>
      </c>
      <c r="O1172" s="11"/>
    </row>
    <row r="1173" spans="1:15">
      <c r="A1173" s="9">
        <f t="shared" si="152"/>
        <v>161</v>
      </c>
      <c r="B1173" s="14" t="s">
        <v>1208</v>
      </c>
      <c r="C1173" s="8"/>
      <c r="D1173" s="8"/>
      <c r="E1173" s="8"/>
      <c r="F1173" s="8">
        <f t="shared" si="149"/>
        <v>0</v>
      </c>
      <c r="G1173" s="8"/>
      <c r="H1173" s="11">
        <v>0</v>
      </c>
      <c r="I1173" s="18">
        <f t="shared" si="150"/>
        <v>0</v>
      </c>
      <c r="J1173" s="10">
        <f t="shared" si="147"/>
        <v>0</v>
      </c>
      <c r="K1173" s="10">
        <v>0</v>
      </c>
      <c r="L1173" s="10">
        <v>0</v>
      </c>
      <c r="M1173" s="147">
        <f t="shared" si="151"/>
        <v>0</v>
      </c>
      <c r="N1173" s="10">
        <f t="shared" si="148"/>
        <v>0</v>
      </c>
      <c r="O1173" s="11"/>
    </row>
    <row r="1174" spans="1:15">
      <c r="A1174" s="9">
        <f t="shared" si="152"/>
        <v>162</v>
      </c>
      <c r="B1174" s="14" t="s">
        <v>1209</v>
      </c>
      <c r="C1174" s="8"/>
      <c r="D1174" s="8"/>
      <c r="E1174" s="8"/>
      <c r="F1174" s="8">
        <f t="shared" si="149"/>
        <v>0</v>
      </c>
      <c r="G1174" s="8"/>
      <c r="H1174" s="11">
        <v>0</v>
      </c>
      <c r="I1174" s="18">
        <f t="shared" si="150"/>
        <v>0</v>
      </c>
      <c r="J1174" s="10">
        <f t="shared" si="147"/>
        <v>0</v>
      </c>
      <c r="K1174" s="10">
        <v>0</v>
      </c>
      <c r="L1174" s="10">
        <v>0</v>
      </c>
      <c r="M1174" s="147">
        <f t="shared" si="151"/>
        <v>0</v>
      </c>
      <c r="N1174" s="10">
        <f t="shared" si="148"/>
        <v>0</v>
      </c>
      <c r="O1174" s="11"/>
    </row>
    <row r="1175" spans="1:15">
      <c r="A1175" s="9">
        <f t="shared" si="152"/>
        <v>163</v>
      </c>
      <c r="B1175" s="14" t="s">
        <v>1210</v>
      </c>
      <c r="C1175" s="8"/>
      <c r="D1175" s="8"/>
      <c r="E1175" s="8"/>
      <c r="F1175" s="8">
        <f t="shared" si="149"/>
        <v>0</v>
      </c>
      <c r="G1175" s="8"/>
      <c r="H1175" s="11">
        <v>0</v>
      </c>
      <c r="I1175" s="18">
        <f t="shared" si="150"/>
        <v>0</v>
      </c>
      <c r="J1175" s="10">
        <f t="shared" si="147"/>
        <v>0</v>
      </c>
      <c r="K1175" s="10">
        <v>0</v>
      </c>
      <c r="L1175" s="10">
        <v>0</v>
      </c>
      <c r="M1175" s="147">
        <f t="shared" si="151"/>
        <v>0</v>
      </c>
      <c r="N1175" s="10">
        <f t="shared" si="148"/>
        <v>0</v>
      </c>
      <c r="O1175" s="11"/>
    </row>
    <row r="1176" spans="1:15">
      <c r="A1176" s="9">
        <f t="shared" si="152"/>
        <v>164</v>
      </c>
      <c r="B1176" s="14" t="s">
        <v>1211</v>
      </c>
      <c r="C1176" s="8"/>
      <c r="D1176" s="8"/>
      <c r="E1176" s="8"/>
      <c r="F1176" s="8">
        <f t="shared" si="149"/>
        <v>0</v>
      </c>
      <c r="G1176" s="8"/>
      <c r="H1176" s="11">
        <v>0</v>
      </c>
      <c r="I1176" s="18">
        <f t="shared" si="150"/>
        <v>0</v>
      </c>
      <c r="J1176" s="10">
        <f t="shared" si="147"/>
        <v>0</v>
      </c>
      <c r="K1176" s="10">
        <v>0</v>
      </c>
      <c r="L1176" s="10">
        <v>0</v>
      </c>
      <c r="M1176" s="147">
        <f t="shared" si="151"/>
        <v>0</v>
      </c>
      <c r="N1176" s="10">
        <f t="shared" si="148"/>
        <v>0</v>
      </c>
      <c r="O1176" s="11"/>
    </row>
    <row r="1177" spans="1:15">
      <c r="A1177" s="9">
        <f t="shared" si="152"/>
        <v>165</v>
      </c>
      <c r="B1177" s="14" t="s">
        <v>1212</v>
      </c>
      <c r="C1177" s="8"/>
      <c r="D1177" s="8"/>
      <c r="E1177" s="8"/>
      <c r="F1177" s="8">
        <f t="shared" si="149"/>
        <v>0</v>
      </c>
      <c r="G1177" s="8"/>
      <c r="H1177" s="11">
        <v>0</v>
      </c>
      <c r="I1177" s="18">
        <f t="shared" si="150"/>
        <v>0</v>
      </c>
      <c r="J1177" s="10">
        <f t="shared" si="147"/>
        <v>0</v>
      </c>
      <c r="K1177" s="10">
        <v>0</v>
      </c>
      <c r="L1177" s="10">
        <v>0</v>
      </c>
      <c r="M1177" s="147">
        <f t="shared" si="151"/>
        <v>0</v>
      </c>
      <c r="N1177" s="10">
        <f t="shared" si="148"/>
        <v>0</v>
      </c>
      <c r="O1177" s="11"/>
    </row>
    <row r="1178" spans="1:15">
      <c r="A1178" s="9">
        <f t="shared" si="152"/>
        <v>166</v>
      </c>
      <c r="B1178" s="14" t="s">
        <v>1213</v>
      </c>
      <c r="C1178" s="8"/>
      <c r="D1178" s="8"/>
      <c r="E1178" s="8"/>
      <c r="F1178" s="8">
        <f t="shared" si="149"/>
        <v>0</v>
      </c>
      <c r="G1178" s="8"/>
      <c r="H1178" s="11">
        <v>0</v>
      </c>
      <c r="I1178" s="18">
        <f t="shared" si="150"/>
        <v>0</v>
      </c>
      <c r="J1178" s="10">
        <f t="shared" si="147"/>
        <v>0</v>
      </c>
      <c r="K1178" s="10">
        <v>0</v>
      </c>
      <c r="L1178" s="10">
        <v>0</v>
      </c>
      <c r="M1178" s="147">
        <f t="shared" si="151"/>
        <v>0</v>
      </c>
      <c r="N1178" s="10">
        <f t="shared" si="148"/>
        <v>0</v>
      </c>
      <c r="O1178" s="11"/>
    </row>
    <row r="1179" spans="1:15">
      <c r="A1179" s="9">
        <f t="shared" si="152"/>
        <v>167</v>
      </c>
      <c r="B1179" s="14" t="s">
        <v>1214</v>
      </c>
      <c r="C1179" s="8"/>
      <c r="D1179" s="8"/>
      <c r="E1179" s="8"/>
      <c r="F1179" s="8">
        <f t="shared" si="149"/>
        <v>0</v>
      </c>
      <c r="G1179" s="8"/>
      <c r="H1179" s="11">
        <v>0</v>
      </c>
      <c r="I1179" s="18">
        <f t="shared" si="150"/>
        <v>0</v>
      </c>
      <c r="J1179" s="10">
        <f t="shared" si="147"/>
        <v>0</v>
      </c>
      <c r="K1179" s="10">
        <v>0</v>
      </c>
      <c r="L1179" s="10">
        <v>0</v>
      </c>
      <c r="M1179" s="147">
        <f t="shared" si="151"/>
        <v>0</v>
      </c>
      <c r="N1179" s="10">
        <f t="shared" si="148"/>
        <v>0</v>
      </c>
      <c r="O1179" s="11"/>
    </row>
    <row r="1180" spans="1:15">
      <c r="A1180" s="9">
        <f t="shared" si="152"/>
        <v>168</v>
      </c>
      <c r="B1180" s="14" t="s">
        <v>1215</v>
      </c>
      <c r="C1180" s="8"/>
      <c r="D1180" s="8"/>
      <c r="E1180" s="8"/>
      <c r="F1180" s="8">
        <f t="shared" si="149"/>
        <v>0</v>
      </c>
      <c r="G1180" s="8"/>
      <c r="H1180" s="11">
        <v>0</v>
      </c>
      <c r="I1180" s="18">
        <f t="shared" si="150"/>
        <v>0</v>
      </c>
      <c r="J1180" s="10">
        <f t="shared" si="147"/>
        <v>0</v>
      </c>
      <c r="K1180" s="10">
        <v>0</v>
      </c>
      <c r="L1180" s="10">
        <v>0</v>
      </c>
      <c r="M1180" s="147">
        <f t="shared" si="151"/>
        <v>0</v>
      </c>
      <c r="N1180" s="10">
        <f t="shared" si="148"/>
        <v>0</v>
      </c>
      <c r="O1180" s="11"/>
    </row>
    <row r="1181" spans="1:15">
      <c r="A1181" s="9">
        <f t="shared" si="152"/>
        <v>169</v>
      </c>
      <c r="B1181" s="14" t="s">
        <v>1216</v>
      </c>
      <c r="C1181" s="8"/>
      <c r="D1181" s="8"/>
      <c r="E1181" s="8"/>
      <c r="F1181" s="8">
        <f t="shared" si="149"/>
        <v>0</v>
      </c>
      <c r="G1181" s="8"/>
      <c r="H1181" s="11">
        <v>0</v>
      </c>
      <c r="I1181" s="18">
        <f t="shared" si="150"/>
        <v>0</v>
      </c>
      <c r="J1181" s="10">
        <f t="shared" si="147"/>
        <v>0</v>
      </c>
      <c r="K1181" s="10">
        <v>0</v>
      </c>
      <c r="L1181" s="10">
        <v>0</v>
      </c>
      <c r="M1181" s="147">
        <f t="shared" si="151"/>
        <v>0</v>
      </c>
      <c r="N1181" s="10">
        <f t="shared" si="148"/>
        <v>0</v>
      </c>
      <c r="O1181" s="11"/>
    </row>
    <row r="1182" spans="1:15">
      <c r="A1182" s="9">
        <f t="shared" si="152"/>
        <v>170</v>
      </c>
      <c r="B1182" s="14" t="s">
        <v>1217</v>
      </c>
      <c r="C1182" s="8"/>
      <c r="D1182" s="8"/>
      <c r="E1182" s="8"/>
      <c r="F1182" s="8">
        <f t="shared" si="149"/>
        <v>0</v>
      </c>
      <c r="G1182" s="8"/>
      <c r="H1182" s="11">
        <v>0</v>
      </c>
      <c r="I1182" s="18">
        <f t="shared" si="150"/>
        <v>0</v>
      </c>
      <c r="J1182" s="10">
        <f t="shared" si="147"/>
        <v>0</v>
      </c>
      <c r="K1182" s="10">
        <v>0</v>
      </c>
      <c r="L1182" s="10">
        <v>0</v>
      </c>
      <c r="M1182" s="147">
        <f t="shared" si="151"/>
        <v>0</v>
      </c>
      <c r="N1182" s="10">
        <f t="shared" si="148"/>
        <v>0</v>
      </c>
      <c r="O1182" s="11"/>
    </row>
    <row r="1183" spans="1:15">
      <c r="A1183" s="9">
        <f t="shared" si="152"/>
        <v>171</v>
      </c>
      <c r="B1183" s="14" t="s">
        <v>1218</v>
      </c>
      <c r="C1183" s="8"/>
      <c r="D1183" s="8"/>
      <c r="E1183" s="8"/>
      <c r="F1183" s="8">
        <f t="shared" si="149"/>
        <v>0</v>
      </c>
      <c r="G1183" s="8"/>
      <c r="H1183" s="11">
        <v>0</v>
      </c>
      <c r="I1183" s="18">
        <f t="shared" si="150"/>
        <v>0</v>
      </c>
      <c r="J1183" s="10">
        <f t="shared" si="147"/>
        <v>0</v>
      </c>
      <c r="K1183" s="10">
        <v>0</v>
      </c>
      <c r="L1183" s="10">
        <v>0</v>
      </c>
      <c r="M1183" s="147">
        <f t="shared" si="151"/>
        <v>0</v>
      </c>
      <c r="N1183" s="10">
        <f t="shared" si="148"/>
        <v>0</v>
      </c>
      <c r="O1183" s="11"/>
    </row>
    <row r="1184" spans="1:15">
      <c r="A1184" s="9">
        <f t="shared" si="152"/>
        <v>172</v>
      </c>
      <c r="B1184" s="14" t="s">
        <v>1219</v>
      </c>
      <c r="C1184" s="8"/>
      <c r="D1184" s="8"/>
      <c r="E1184" s="8"/>
      <c r="F1184" s="8">
        <f t="shared" si="149"/>
        <v>0</v>
      </c>
      <c r="G1184" s="8"/>
      <c r="H1184" s="11">
        <v>0</v>
      </c>
      <c r="I1184" s="18">
        <f t="shared" si="150"/>
        <v>0</v>
      </c>
      <c r="J1184" s="10">
        <f t="shared" si="147"/>
        <v>0</v>
      </c>
      <c r="K1184" s="10">
        <v>0</v>
      </c>
      <c r="L1184" s="10">
        <v>0</v>
      </c>
      <c r="M1184" s="147">
        <f t="shared" si="151"/>
        <v>0</v>
      </c>
      <c r="N1184" s="10">
        <f t="shared" si="148"/>
        <v>0</v>
      </c>
      <c r="O1184" s="11"/>
    </row>
    <row r="1185" spans="1:15">
      <c r="A1185" s="9">
        <f t="shared" si="152"/>
        <v>173</v>
      </c>
      <c r="B1185" s="14" t="s">
        <v>1220</v>
      </c>
      <c r="C1185" s="8"/>
      <c r="D1185" s="8"/>
      <c r="E1185" s="8"/>
      <c r="F1185" s="8">
        <f t="shared" si="149"/>
        <v>0</v>
      </c>
      <c r="G1185" s="8"/>
      <c r="H1185" s="11">
        <v>0</v>
      </c>
      <c r="I1185" s="18">
        <f t="shared" si="150"/>
        <v>0</v>
      </c>
      <c r="J1185" s="10">
        <f t="shared" ref="J1185:J1245" si="153">I1185*0.3677</f>
        <v>0</v>
      </c>
      <c r="K1185" s="10">
        <v>0</v>
      </c>
      <c r="L1185" s="10">
        <v>0</v>
      </c>
      <c r="M1185" s="147">
        <f t="shared" si="151"/>
        <v>0</v>
      </c>
      <c r="N1185" s="10">
        <f t="shared" ref="N1185:N1250" si="154">I1185+J1185+K1185+M1185</f>
        <v>0</v>
      </c>
      <c r="O1185" s="11"/>
    </row>
    <row r="1186" spans="1:15">
      <c r="A1186" s="9">
        <f t="shared" si="152"/>
        <v>174</v>
      </c>
      <c r="B1186" s="14" t="s">
        <v>1221</v>
      </c>
      <c r="C1186" s="8"/>
      <c r="D1186" s="8"/>
      <c r="E1186" s="8"/>
      <c r="F1186" s="8">
        <f t="shared" si="149"/>
        <v>0</v>
      </c>
      <c r="G1186" s="8"/>
      <c r="H1186" s="11">
        <v>0</v>
      </c>
      <c r="I1186" s="18">
        <f t="shared" si="150"/>
        <v>0</v>
      </c>
      <c r="J1186" s="10">
        <f t="shared" si="153"/>
        <v>0</v>
      </c>
      <c r="K1186" s="10">
        <v>0</v>
      </c>
      <c r="L1186" s="10">
        <v>0</v>
      </c>
      <c r="M1186" s="147">
        <f t="shared" si="151"/>
        <v>0</v>
      </c>
      <c r="N1186" s="10">
        <f t="shared" si="154"/>
        <v>0</v>
      </c>
      <c r="O1186" s="11"/>
    </row>
    <row r="1187" spans="1:15">
      <c r="A1187" s="9">
        <f t="shared" si="152"/>
        <v>175</v>
      </c>
      <c r="B1187" s="14" t="s">
        <v>1222</v>
      </c>
      <c r="C1187" s="8"/>
      <c r="D1187" s="8"/>
      <c r="E1187" s="8"/>
      <c r="F1187" s="8">
        <f t="shared" si="149"/>
        <v>0</v>
      </c>
      <c r="G1187" s="8"/>
      <c r="H1187" s="11">
        <v>0</v>
      </c>
      <c r="I1187" s="18">
        <f t="shared" si="150"/>
        <v>0</v>
      </c>
      <c r="J1187" s="10">
        <f t="shared" si="153"/>
        <v>0</v>
      </c>
      <c r="K1187" s="10">
        <v>0</v>
      </c>
      <c r="L1187" s="10">
        <v>0</v>
      </c>
      <c r="M1187" s="147">
        <f t="shared" si="151"/>
        <v>0</v>
      </c>
      <c r="N1187" s="10">
        <f t="shared" si="154"/>
        <v>0</v>
      </c>
      <c r="O1187" s="11"/>
    </row>
    <row r="1188" spans="1:15">
      <c r="A1188" s="9">
        <f t="shared" si="152"/>
        <v>176</v>
      </c>
      <c r="B1188" s="14" t="s">
        <v>1223</v>
      </c>
      <c r="C1188" s="8"/>
      <c r="D1188" s="8"/>
      <c r="E1188" s="8"/>
      <c r="F1188" s="8">
        <f t="shared" ref="F1188:F1242" si="155">C1188+D1188+E1188</f>
        <v>0</v>
      </c>
      <c r="G1188" s="8"/>
      <c r="H1188" s="11">
        <v>0</v>
      </c>
      <c r="I1188" s="18">
        <f t="shared" si="150"/>
        <v>0</v>
      </c>
      <c r="J1188" s="10">
        <f t="shared" si="153"/>
        <v>0</v>
      </c>
      <c r="K1188" s="10">
        <v>0</v>
      </c>
      <c r="L1188" s="10">
        <v>0</v>
      </c>
      <c r="M1188" s="147">
        <f t="shared" si="151"/>
        <v>0</v>
      </c>
      <c r="N1188" s="10">
        <f t="shared" si="154"/>
        <v>0</v>
      </c>
      <c r="O1188" s="11"/>
    </row>
    <row r="1189" spans="1:15">
      <c r="A1189" s="9">
        <f t="shared" si="152"/>
        <v>177</v>
      </c>
      <c r="B1189" s="14" t="s">
        <v>1224</v>
      </c>
      <c r="C1189" s="8"/>
      <c r="D1189" s="8"/>
      <c r="E1189" s="8"/>
      <c r="F1189" s="8">
        <f t="shared" si="155"/>
        <v>0</v>
      </c>
      <c r="G1189" s="8"/>
      <c r="H1189" s="11">
        <v>0</v>
      </c>
      <c r="I1189" s="18">
        <f t="shared" si="150"/>
        <v>0</v>
      </c>
      <c r="J1189" s="10">
        <f t="shared" si="153"/>
        <v>0</v>
      </c>
      <c r="K1189" s="10">
        <v>0</v>
      </c>
      <c r="L1189" s="10">
        <v>0</v>
      </c>
      <c r="M1189" s="147">
        <f t="shared" si="151"/>
        <v>0</v>
      </c>
      <c r="N1189" s="10">
        <f t="shared" si="154"/>
        <v>0</v>
      </c>
      <c r="O1189" s="11"/>
    </row>
    <row r="1190" spans="1:15">
      <c r="A1190" s="9">
        <f t="shared" si="152"/>
        <v>178</v>
      </c>
      <c r="B1190" s="14" t="s">
        <v>1225</v>
      </c>
      <c r="C1190" s="8"/>
      <c r="D1190" s="8"/>
      <c r="E1190" s="8"/>
      <c r="F1190" s="8">
        <f t="shared" si="155"/>
        <v>0</v>
      </c>
      <c r="G1190" s="8"/>
      <c r="H1190" s="11">
        <v>0</v>
      </c>
      <c r="I1190" s="18">
        <f t="shared" si="150"/>
        <v>0</v>
      </c>
      <c r="J1190" s="10">
        <f t="shared" si="153"/>
        <v>0</v>
      </c>
      <c r="K1190" s="10">
        <v>0</v>
      </c>
      <c r="L1190" s="10">
        <v>0</v>
      </c>
      <c r="M1190" s="147">
        <f t="shared" si="151"/>
        <v>0</v>
      </c>
      <c r="N1190" s="10">
        <f t="shared" si="154"/>
        <v>0</v>
      </c>
      <c r="O1190" s="11"/>
    </row>
    <row r="1191" spans="1:15">
      <c r="A1191" s="9">
        <f t="shared" si="152"/>
        <v>179</v>
      </c>
      <c r="B1191" s="14" t="s">
        <v>1226</v>
      </c>
      <c r="C1191" s="8"/>
      <c r="D1191" s="8"/>
      <c r="E1191" s="8"/>
      <c r="F1191" s="8">
        <f t="shared" si="155"/>
        <v>0</v>
      </c>
      <c r="G1191" s="8"/>
      <c r="H1191" s="11">
        <v>0</v>
      </c>
      <c r="I1191" s="18">
        <f t="shared" si="150"/>
        <v>0</v>
      </c>
      <c r="J1191" s="10">
        <f t="shared" si="153"/>
        <v>0</v>
      </c>
      <c r="K1191" s="10">
        <v>0</v>
      </c>
      <c r="L1191" s="10">
        <v>0</v>
      </c>
      <c r="M1191" s="147">
        <f t="shared" si="151"/>
        <v>0</v>
      </c>
      <c r="N1191" s="10">
        <f t="shared" si="154"/>
        <v>0</v>
      </c>
      <c r="O1191" s="11"/>
    </row>
    <row r="1192" spans="1:15">
      <c r="A1192" s="9">
        <f t="shared" si="152"/>
        <v>180</v>
      </c>
      <c r="B1192" s="14" t="s">
        <v>1227</v>
      </c>
      <c r="C1192" s="8"/>
      <c r="D1192" s="8"/>
      <c r="E1192" s="8"/>
      <c r="F1192" s="8">
        <f t="shared" si="155"/>
        <v>0</v>
      </c>
      <c r="G1192" s="8"/>
      <c r="H1192" s="11">
        <v>0</v>
      </c>
      <c r="I1192" s="18">
        <f t="shared" si="150"/>
        <v>0</v>
      </c>
      <c r="J1192" s="10">
        <f t="shared" si="153"/>
        <v>0</v>
      </c>
      <c r="K1192" s="10">
        <v>0</v>
      </c>
      <c r="L1192" s="10">
        <v>0</v>
      </c>
      <c r="M1192" s="147">
        <f t="shared" si="151"/>
        <v>0</v>
      </c>
      <c r="N1192" s="10">
        <f t="shared" si="154"/>
        <v>0</v>
      </c>
      <c r="O1192" s="11"/>
    </row>
    <row r="1193" spans="1:15">
      <c r="A1193" s="9">
        <f t="shared" si="152"/>
        <v>181</v>
      </c>
      <c r="B1193" s="14" t="s">
        <v>1228</v>
      </c>
      <c r="C1193" s="8"/>
      <c r="D1193" s="8"/>
      <c r="E1193" s="8"/>
      <c r="F1193" s="8">
        <f t="shared" si="155"/>
        <v>0</v>
      </c>
      <c r="G1193" s="8"/>
      <c r="H1193" s="11">
        <v>0</v>
      </c>
      <c r="I1193" s="18">
        <f t="shared" si="150"/>
        <v>0</v>
      </c>
      <c r="J1193" s="10">
        <f t="shared" si="153"/>
        <v>0</v>
      </c>
      <c r="K1193" s="10">
        <v>0</v>
      </c>
      <c r="L1193" s="10">
        <v>0</v>
      </c>
      <c r="M1193" s="147">
        <f t="shared" si="151"/>
        <v>0</v>
      </c>
      <c r="N1193" s="10">
        <f t="shared" si="154"/>
        <v>0</v>
      </c>
      <c r="O1193" s="11"/>
    </row>
    <row r="1194" spans="1:15">
      <c r="A1194" s="9">
        <f t="shared" si="152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55"/>
        <v>4237</v>
      </c>
      <c r="G1194" s="8">
        <v>84</v>
      </c>
      <c r="H1194" s="11">
        <v>5.5119458775568772E-2</v>
      </c>
      <c r="I1194" s="18">
        <f t="shared" si="150"/>
        <v>125.07321749140637</v>
      </c>
      <c r="J1194" s="10">
        <f t="shared" si="153"/>
        <v>45.989422071590127</v>
      </c>
      <c r="K1194" s="10">
        <v>48.314410395137052</v>
      </c>
      <c r="L1194" s="10">
        <v>44.181002181557147</v>
      </c>
      <c r="M1194" s="147">
        <f t="shared" si="151"/>
        <v>44.181002181557147</v>
      </c>
      <c r="N1194" s="10">
        <f t="shared" si="154"/>
        <v>263.55805213969069</v>
      </c>
      <c r="O1194" s="11">
        <f>N1194/F1194</f>
        <v>6.2203930172218716E-2</v>
      </c>
    </row>
    <row r="1195" spans="1:15">
      <c r="A1195" s="9">
        <f t="shared" si="152"/>
        <v>183</v>
      </c>
      <c r="B1195" s="14" t="s">
        <v>1230</v>
      </c>
      <c r="C1195" s="8"/>
      <c r="D1195" s="8"/>
      <c r="E1195" s="8"/>
      <c r="F1195" s="8">
        <f t="shared" si="155"/>
        <v>0</v>
      </c>
      <c r="G1195" s="8"/>
      <c r="H1195" s="11">
        <v>0</v>
      </c>
      <c r="I1195" s="18">
        <f t="shared" si="150"/>
        <v>0</v>
      </c>
      <c r="J1195" s="10">
        <f t="shared" si="153"/>
        <v>0</v>
      </c>
      <c r="K1195" s="10">
        <v>0</v>
      </c>
      <c r="L1195" s="10">
        <v>0</v>
      </c>
      <c r="M1195" s="147">
        <f t="shared" si="151"/>
        <v>0</v>
      </c>
      <c r="N1195" s="10">
        <f t="shared" si="154"/>
        <v>0</v>
      </c>
      <c r="O1195" s="11"/>
    </row>
    <row r="1196" spans="1:15">
      <c r="A1196" s="9">
        <f t="shared" si="152"/>
        <v>184</v>
      </c>
      <c r="B1196" s="14" t="s">
        <v>1231</v>
      </c>
      <c r="C1196" s="8"/>
      <c r="D1196" s="8"/>
      <c r="E1196" s="8"/>
      <c r="F1196" s="8">
        <f t="shared" si="155"/>
        <v>0</v>
      </c>
      <c r="G1196" s="8"/>
      <c r="H1196" s="11">
        <v>0</v>
      </c>
      <c r="I1196" s="18">
        <f t="shared" si="150"/>
        <v>0</v>
      </c>
      <c r="J1196" s="10">
        <f t="shared" si="153"/>
        <v>0</v>
      </c>
      <c r="K1196" s="10">
        <v>0</v>
      </c>
      <c r="L1196" s="10">
        <v>0</v>
      </c>
      <c r="M1196" s="147">
        <f t="shared" si="151"/>
        <v>0</v>
      </c>
      <c r="N1196" s="10">
        <f t="shared" si="154"/>
        <v>0</v>
      </c>
      <c r="O1196" s="11"/>
    </row>
    <row r="1197" spans="1:15">
      <c r="A1197" s="9">
        <f t="shared" si="152"/>
        <v>185</v>
      </c>
      <c r="B1197" s="14" t="s">
        <v>1232</v>
      </c>
      <c r="C1197" s="8"/>
      <c r="D1197" s="8"/>
      <c r="E1197" s="8"/>
      <c r="F1197" s="8">
        <f t="shared" si="155"/>
        <v>0</v>
      </c>
      <c r="G1197" s="8"/>
      <c r="H1197" s="11">
        <v>0</v>
      </c>
      <c r="I1197" s="18">
        <f t="shared" si="150"/>
        <v>0</v>
      </c>
      <c r="J1197" s="10">
        <f t="shared" si="153"/>
        <v>0</v>
      </c>
      <c r="K1197" s="10">
        <v>0</v>
      </c>
      <c r="L1197" s="10">
        <v>0</v>
      </c>
      <c r="M1197" s="147">
        <f t="shared" si="151"/>
        <v>0</v>
      </c>
      <c r="N1197" s="10">
        <f t="shared" si="154"/>
        <v>0</v>
      </c>
      <c r="O1197" s="11"/>
    </row>
    <row r="1198" spans="1:15">
      <c r="A1198" s="9">
        <f t="shared" si="152"/>
        <v>186</v>
      </c>
      <c r="B1198" s="14" t="s">
        <v>1233</v>
      </c>
      <c r="C1198" s="8"/>
      <c r="D1198" s="8"/>
      <c r="E1198" s="8"/>
      <c r="F1198" s="8">
        <f t="shared" si="155"/>
        <v>0</v>
      </c>
      <c r="G1198" s="8"/>
      <c r="H1198" s="11">
        <v>0</v>
      </c>
      <c r="I1198" s="18">
        <f t="shared" si="150"/>
        <v>0</v>
      </c>
      <c r="J1198" s="10">
        <f t="shared" si="153"/>
        <v>0</v>
      </c>
      <c r="K1198" s="10">
        <v>0</v>
      </c>
      <c r="L1198" s="10">
        <v>0</v>
      </c>
      <c r="M1198" s="147">
        <f t="shared" si="151"/>
        <v>0</v>
      </c>
      <c r="N1198" s="10">
        <f t="shared" si="154"/>
        <v>0</v>
      </c>
      <c r="O1198" s="11"/>
    </row>
    <row r="1199" spans="1:15">
      <c r="A1199" s="9">
        <f t="shared" si="152"/>
        <v>187</v>
      </c>
      <c r="B1199" s="14" t="s">
        <v>1234</v>
      </c>
      <c r="C1199" s="8"/>
      <c r="D1199" s="8"/>
      <c r="E1199" s="8"/>
      <c r="F1199" s="8">
        <f t="shared" si="155"/>
        <v>0</v>
      </c>
      <c r="G1199" s="8"/>
      <c r="H1199" s="11">
        <v>0</v>
      </c>
      <c r="I1199" s="18">
        <f t="shared" si="150"/>
        <v>0</v>
      </c>
      <c r="J1199" s="10">
        <f t="shared" si="153"/>
        <v>0</v>
      </c>
      <c r="K1199" s="10">
        <v>0</v>
      </c>
      <c r="L1199" s="10">
        <v>0</v>
      </c>
      <c r="M1199" s="147">
        <f t="shared" si="151"/>
        <v>0</v>
      </c>
      <c r="N1199" s="10">
        <f t="shared" si="154"/>
        <v>0</v>
      </c>
      <c r="O1199" s="11"/>
    </row>
    <row r="1200" spans="1:15">
      <c r="A1200" s="9">
        <f t="shared" si="152"/>
        <v>188</v>
      </c>
      <c r="B1200" s="14" t="s">
        <v>1235</v>
      </c>
      <c r="C1200" s="8"/>
      <c r="D1200" s="8"/>
      <c r="E1200" s="8"/>
      <c r="F1200" s="8">
        <f t="shared" si="155"/>
        <v>0</v>
      </c>
      <c r="G1200" s="8"/>
      <c r="H1200" s="11">
        <v>0</v>
      </c>
      <c r="I1200" s="18">
        <f t="shared" si="150"/>
        <v>0</v>
      </c>
      <c r="J1200" s="10">
        <f t="shared" si="153"/>
        <v>0</v>
      </c>
      <c r="K1200" s="10">
        <v>0</v>
      </c>
      <c r="L1200" s="10">
        <v>0</v>
      </c>
      <c r="M1200" s="147">
        <f t="shared" si="151"/>
        <v>0</v>
      </c>
      <c r="N1200" s="10">
        <f t="shared" si="154"/>
        <v>0</v>
      </c>
      <c r="O1200" s="11"/>
    </row>
    <row r="1201" spans="1:15">
      <c r="A1201" s="9">
        <f t="shared" si="152"/>
        <v>189</v>
      </c>
      <c r="B1201" s="14" t="s">
        <v>1236</v>
      </c>
      <c r="C1201" s="8"/>
      <c r="D1201" s="8"/>
      <c r="E1201" s="8"/>
      <c r="F1201" s="8">
        <f t="shared" si="155"/>
        <v>0</v>
      </c>
      <c r="G1201" s="8"/>
      <c r="H1201" s="11">
        <v>0</v>
      </c>
      <c r="I1201" s="18">
        <f t="shared" si="150"/>
        <v>0</v>
      </c>
      <c r="J1201" s="10">
        <f t="shared" si="153"/>
        <v>0</v>
      </c>
      <c r="K1201" s="10">
        <v>0</v>
      </c>
      <c r="L1201" s="10">
        <v>0</v>
      </c>
      <c r="M1201" s="147">
        <f t="shared" si="151"/>
        <v>0</v>
      </c>
      <c r="N1201" s="10">
        <f t="shared" si="154"/>
        <v>0</v>
      </c>
      <c r="O1201" s="11"/>
    </row>
    <row r="1202" spans="1:15">
      <c r="A1202" s="9">
        <f t="shared" si="152"/>
        <v>190</v>
      </c>
      <c r="B1202" s="14" t="s">
        <v>1237</v>
      </c>
      <c r="C1202" s="8"/>
      <c r="D1202" s="8"/>
      <c r="E1202" s="8"/>
      <c r="F1202" s="8">
        <f t="shared" si="155"/>
        <v>0</v>
      </c>
      <c r="G1202" s="8"/>
      <c r="H1202" s="11">
        <v>0</v>
      </c>
      <c r="I1202" s="18">
        <f t="shared" si="150"/>
        <v>0</v>
      </c>
      <c r="J1202" s="10">
        <f t="shared" si="153"/>
        <v>0</v>
      </c>
      <c r="K1202" s="10">
        <v>0</v>
      </c>
      <c r="L1202" s="10">
        <v>0</v>
      </c>
      <c r="M1202" s="147">
        <f t="shared" si="151"/>
        <v>0</v>
      </c>
      <c r="N1202" s="10">
        <f t="shared" si="154"/>
        <v>0</v>
      </c>
      <c r="O1202" s="11"/>
    </row>
    <row r="1203" spans="1:15">
      <c r="A1203" s="9">
        <f t="shared" si="152"/>
        <v>191</v>
      </c>
      <c r="B1203" s="14" t="s">
        <v>1238</v>
      </c>
      <c r="C1203" s="8"/>
      <c r="D1203" s="8"/>
      <c r="E1203" s="8"/>
      <c r="F1203" s="8">
        <f t="shared" si="155"/>
        <v>0</v>
      </c>
      <c r="G1203" s="8"/>
      <c r="H1203" s="11">
        <v>0</v>
      </c>
      <c r="I1203" s="18">
        <f t="shared" ref="I1203:I1242" si="156">H1203*$I$2</f>
        <v>0</v>
      </c>
      <c r="J1203" s="10">
        <f t="shared" si="153"/>
        <v>0</v>
      </c>
      <c r="K1203" s="10">
        <v>0</v>
      </c>
      <c r="L1203" s="10">
        <v>0</v>
      </c>
      <c r="M1203" s="147">
        <f t="shared" si="151"/>
        <v>0</v>
      </c>
      <c r="N1203" s="10">
        <f t="shared" si="154"/>
        <v>0</v>
      </c>
      <c r="O1203" s="11"/>
    </row>
    <row r="1204" spans="1:15">
      <c r="A1204" s="9">
        <f t="shared" si="152"/>
        <v>192</v>
      </c>
      <c r="B1204" s="14" t="s">
        <v>1239</v>
      </c>
      <c r="C1204" s="8"/>
      <c r="D1204" s="8"/>
      <c r="E1204" s="8"/>
      <c r="F1204" s="8">
        <f t="shared" si="155"/>
        <v>0</v>
      </c>
      <c r="G1204" s="8"/>
      <c r="H1204" s="11">
        <v>0</v>
      </c>
      <c r="I1204" s="18">
        <f t="shared" si="156"/>
        <v>0</v>
      </c>
      <c r="J1204" s="10">
        <f t="shared" si="153"/>
        <v>0</v>
      </c>
      <c r="K1204" s="10">
        <v>0</v>
      </c>
      <c r="L1204" s="10">
        <v>0</v>
      </c>
      <c r="M1204" s="147">
        <f t="shared" si="151"/>
        <v>0</v>
      </c>
      <c r="N1204" s="10">
        <f t="shared" si="154"/>
        <v>0</v>
      </c>
      <c r="O1204" s="11"/>
    </row>
    <row r="1205" spans="1:15">
      <c r="A1205" s="9">
        <f t="shared" si="152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55"/>
        <v>4438.16</v>
      </c>
      <c r="G1205" s="8">
        <v>98</v>
      </c>
      <c r="H1205" s="11">
        <v>5.7736364682411681E-2</v>
      </c>
      <c r="I1205" s="18">
        <f t="shared" si="156"/>
        <v>131.01131719180083</v>
      </c>
      <c r="J1205" s="10">
        <f t="shared" si="153"/>
        <v>48.172861331425167</v>
      </c>
      <c r="K1205" s="10">
        <v>50.608233098721129</v>
      </c>
      <c r="L1205" s="10">
        <v>46.278583111187082</v>
      </c>
      <c r="M1205" s="147">
        <f t="shared" ref="M1205:M1245" si="157">L1205*$M$2</f>
        <v>46.278583111187082</v>
      </c>
      <c r="N1205" s="10">
        <f t="shared" si="154"/>
        <v>276.07099473313417</v>
      </c>
      <c r="O1205" s="11">
        <f>N1205/F1205</f>
        <v>6.2203930172218709E-2</v>
      </c>
    </row>
    <row r="1206" spans="1:15">
      <c r="A1206" s="9">
        <f t="shared" ref="A1206:A1248" si="158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55"/>
        <v>1768.02</v>
      </c>
      <c r="G1206" s="8">
        <v>40</v>
      </c>
      <c r="H1206" s="11">
        <v>2.3000308119986098E-2</v>
      </c>
      <c r="I1206" s="18">
        <f t="shared" si="156"/>
        <v>52.190689164304054</v>
      </c>
      <c r="J1206" s="10">
        <f t="shared" si="153"/>
        <v>19.1905164057146</v>
      </c>
      <c r="K1206" s="10">
        <v>20.160690079492614</v>
      </c>
      <c r="L1206" s="10">
        <v>18.435896973574856</v>
      </c>
      <c r="M1206" s="147">
        <f t="shared" si="157"/>
        <v>18.435896973574856</v>
      </c>
      <c r="N1206" s="10">
        <f t="shared" si="154"/>
        <v>109.97779262308612</v>
      </c>
      <c r="O1206" s="11">
        <f>N1206/F1206</f>
        <v>6.2203930172218709E-2</v>
      </c>
    </row>
    <row r="1207" spans="1:15">
      <c r="A1207" s="9">
        <f t="shared" si="158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55"/>
        <v>7561.12</v>
      </c>
      <c r="G1207" s="8">
        <v>144</v>
      </c>
      <c r="H1207" s="11">
        <v>9.8363191441380352E-2</v>
      </c>
      <c r="I1207" s="18">
        <f t="shared" si="156"/>
        <v>223.19886859537939</v>
      </c>
      <c r="J1207" s="10">
        <f t="shared" si="153"/>
        <v>82.070223982521014</v>
      </c>
      <c r="K1207" s="10">
        <v>86.219271826027523</v>
      </c>
      <c r="L1207" s="10">
        <v>78.843016099838422</v>
      </c>
      <c r="M1207" s="147">
        <f t="shared" si="157"/>
        <v>78.843016099838422</v>
      </c>
      <c r="N1207" s="10">
        <f t="shared" si="154"/>
        <v>470.33138050376635</v>
      </c>
      <c r="O1207" s="11">
        <f>N1207/F1207</f>
        <v>6.2203930172218716E-2</v>
      </c>
    </row>
    <row r="1208" spans="1:15">
      <c r="A1208" s="9">
        <f t="shared" si="158"/>
        <v>196</v>
      </c>
      <c r="B1208" s="14" t="s">
        <v>1243</v>
      </c>
      <c r="C1208" s="8"/>
      <c r="D1208" s="8"/>
      <c r="E1208" s="8"/>
      <c r="F1208" s="8">
        <f t="shared" si="155"/>
        <v>0</v>
      </c>
      <c r="G1208" s="8"/>
      <c r="H1208" s="11">
        <v>0</v>
      </c>
      <c r="I1208" s="18">
        <f t="shared" si="156"/>
        <v>0</v>
      </c>
      <c r="J1208" s="10">
        <f t="shared" si="153"/>
        <v>0</v>
      </c>
      <c r="K1208" s="10">
        <v>0</v>
      </c>
      <c r="L1208" s="10">
        <v>0</v>
      </c>
      <c r="M1208" s="147">
        <f t="shared" si="157"/>
        <v>0</v>
      </c>
      <c r="N1208" s="10">
        <f t="shared" si="154"/>
        <v>0</v>
      </c>
      <c r="O1208" s="11"/>
    </row>
    <row r="1209" spans="1:15">
      <c r="A1209" s="9">
        <f t="shared" si="158"/>
        <v>197</v>
      </c>
      <c r="B1209" s="14" t="s">
        <v>1244</v>
      </c>
      <c r="C1209" s="8"/>
      <c r="D1209" s="8"/>
      <c r="E1209" s="8"/>
      <c r="F1209" s="8">
        <f t="shared" si="155"/>
        <v>0</v>
      </c>
      <c r="G1209" s="8"/>
      <c r="H1209" s="11">
        <v>0</v>
      </c>
      <c r="I1209" s="18">
        <f t="shared" si="156"/>
        <v>0</v>
      </c>
      <c r="J1209" s="10">
        <f t="shared" si="153"/>
        <v>0</v>
      </c>
      <c r="K1209" s="10">
        <v>0</v>
      </c>
      <c r="L1209" s="10">
        <v>0</v>
      </c>
      <c r="M1209" s="147">
        <f t="shared" si="157"/>
        <v>0</v>
      </c>
      <c r="N1209" s="10">
        <f t="shared" si="154"/>
        <v>0</v>
      </c>
      <c r="O1209" s="11"/>
    </row>
    <row r="1210" spans="1:15">
      <c r="A1210" s="9">
        <f t="shared" si="158"/>
        <v>198</v>
      </c>
      <c r="B1210" s="14" t="s">
        <v>1245</v>
      </c>
      <c r="C1210" s="8"/>
      <c r="D1210" s="8"/>
      <c r="E1210" s="8"/>
      <c r="F1210" s="8">
        <f t="shared" si="155"/>
        <v>0</v>
      </c>
      <c r="G1210" s="8"/>
      <c r="H1210" s="11">
        <v>0</v>
      </c>
      <c r="I1210" s="18">
        <f t="shared" si="156"/>
        <v>0</v>
      </c>
      <c r="J1210" s="10">
        <f t="shared" si="153"/>
        <v>0</v>
      </c>
      <c r="K1210" s="10">
        <v>0</v>
      </c>
      <c r="L1210" s="10">
        <v>0</v>
      </c>
      <c r="M1210" s="147">
        <f t="shared" si="157"/>
        <v>0</v>
      </c>
      <c r="N1210" s="10">
        <f t="shared" si="154"/>
        <v>0</v>
      </c>
      <c r="O1210" s="11"/>
    </row>
    <row r="1211" spans="1:15">
      <c r="A1211" s="9">
        <f t="shared" si="158"/>
        <v>199</v>
      </c>
      <c r="B1211" s="14" t="s">
        <v>1246</v>
      </c>
      <c r="C1211" s="8"/>
      <c r="D1211" s="8"/>
      <c r="E1211" s="8"/>
      <c r="F1211" s="8">
        <f t="shared" si="155"/>
        <v>0</v>
      </c>
      <c r="G1211" s="8"/>
      <c r="H1211" s="11">
        <v>0</v>
      </c>
      <c r="I1211" s="18">
        <f t="shared" si="156"/>
        <v>0</v>
      </c>
      <c r="J1211" s="10">
        <f t="shared" si="153"/>
        <v>0</v>
      </c>
      <c r="K1211" s="10">
        <v>0</v>
      </c>
      <c r="L1211" s="10">
        <v>0</v>
      </c>
      <c r="M1211" s="147">
        <f t="shared" si="157"/>
        <v>0</v>
      </c>
      <c r="N1211" s="10">
        <f t="shared" si="154"/>
        <v>0</v>
      </c>
      <c r="O1211" s="11"/>
    </row>
    <row r="1212" spans="1:15">
      <c r="A1212" s="9">
        <f t="shared" si="158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55"/>
        <v>13043.19</v>
      </c>
      <c r="G1212" s="8">
        <v>235</v>
      </c>
      <c r="H1212" s="11">
        <v>0.16967986157821829</v>
      </c>
      <c r="I1212" s="18">
        <f t="shared" si="156"/>
        <v>385.02566430298248</v>
      </c>
      <c r="J1212" s="10">
        <f t="shared" si="153"/>
        <v>141.57393676420668</v>
      </c>
      <c r="K1212" s="10">
        <v>148.73118586777144</v>
      </c>
      <c r="L1212" s="10">
        <v>136.00689304802086</v>
      </c>
      <c r="M1212" s="147">
        <f t="shared" si="157"/>
        <v>136.00689304802086</v>
      </c>
      <c r="N1212" s="10">
        <f t="shared" si="154"/>
        <v>811.3376799829814</v>
      </c>
      <c r="O1212" s="11">
        <f>N1212/F1212</f>
        <v>6.2203930172218709E-2</v>
      </c>
    </row>
    <row r="1213" spans="1:15">
      <c r="A1213" s="9">
        <f t="shared" si="158"/>
        <v>201</v>
      </c>
      <c r="B1213" s="14" t="s">
        <v>1248</v>
      </c>
      <c r="C1213" s="8"/>
      <c r="D1213" s="8"/>
      <c r="E1213" s="8"/>
      <c r="F1213" s="8">
        <f t="shared" si="155"/>
        <v>0</v>
      </c>
      <c r="G1213" s="8"/>
      <c r="H1213" s="11">
        <v>0</v>
      </c>
      <c r="I1213" s="18">
        <f t="shared" si="156"/>
        <v>0</v>
      </c>
      <c r="J1213" s="10">
        <f t="shared" si="153"/>
        <v>0</v>
      </c>
      <c r="K1213" s="10">
        <v>0</v>
      </c>
      <c r="L1213" s="10">
        <v>0</v>
      </c>
      <c r="M1213" s="147">
        <f t="shared" si="157"/>
        <v>0</v>
      </c>
      <c r="N1213" s="10">
        <f t="shared" si="154"/>
        <v>0</v>
      </c>
      <c r="O1213" s="11"/>
    </row>
    <row r="1214" spans="1:15">
      <c r="A1214" s="9">
        <f t="shared" si="158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55"/>
        <v>4261.57</v>
      </c>
      <c r="G1214" s="8">
        <v>102</v>
      </c>
      <c r="H1214" s="11">
        <v>5.5439091794713381E-2</v>
      </c>
      <c r="I1214" s="18">
        <f t="shared" si="156"/>
        <v>125.79850636413798</v>
      </c>
      <c r="J1214" s="10">
        <f t="shared" si="153"/>
        <v>46.256110790093537</v>
      </c>
      <c r="K1214" s="10">
        <v>48.594581521738064</v>
      </c>
      <c r="L1214" s="10">
        <v>44.437204028052506</v>
      </c>
      <c r="M1214" s="147">
        <f t="shared" si="157"/>
        <v>44.437204028052506</v>
      </c>
      <c r="N1214" s="10">
        <f t="shared" si="154"/>
        <v>265.08640270402208</v>
      </c>
      <c r="O1214" s="11">
        <f>N1214/F1214</f>
        <v>6.2203930172218709E-2</v>
      </c>
    </row>
    <row r="1215" spans="1:15">
      <c r="A1215" s="9">
        <f t="shared" si="158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55"/>
        <v>6404.15</v>
      </c>
      <c r="G1215" s="8">
        <v>106</v>
      </c>
      <c r="H1215" s="11">
        <v>8.3312079753967122E-2</v>
      </c>
      <c r="I1215" s="18">
        <f t="shared" si="156"/>
        <v>189.04593953211943</v>
      </c>
      <c r="J1215" s="10">
        <f t="shared" si="153"/>
        <v>69.512191965960326</v>
      </c>
      <c r="K1215" s="10">
        <v>73.026370387542343</v>
      </c>
      <c r="L1215" s="10">
        <v>66.778797526792346</v>
      </c>
      <c r="M1215" s="147">
        <f t="shared" si="157"/>
        <v>66.778797526792346</v>
      </c>
      <c r="N1215" s="10">
        <f t="shared" si="154"/>
        <v>398.36329941241445</v>
      </c>
      <c r="O1215" s="11">
        <f>N1215/F1215</f>
        <v>6.2203930172218716E-2</v>
      </c>
    </row>
    <row r="1216" spans="1:15">
      <c r="A1216" s="9">
        <f t="shared" si="158"/>
        <v>204</v>
      </c>
      <c r="B1216" s="14" t="s">
        <v>1251</v>
      </c>
      <c r="C1216" s="8"/>
      <c r="D1216" s="8"/>
      <c r="E1216" s="8"/>
      <c r="F1216" s="8">
        <f t="shared" si="155"/>
        <v>0</v>
      </c>
      <c r="G1216" s="8"/>
      <c r="H1216" s="11">
        <v>0</v>
      </c>
      <c r="I1216" s="18">
        <f t="shared" si="156"/>
        <v>0</v>
      </c>
      <c r="J1216" s="10">
        <f t="shared" si="153"/>
        <v>0</v>
      </c>
      <c r="K1216" s="10">
        <v>0</v>
      </c>
      <c r="L1216" s="10">
        <v>0</v>
      </c>
      <c r="M1216" s="147">
        <f t="shared" si="157"/>
        <v>0</v>
      </c>
      <c r="N1216" s="10">
        <f t="shared" si="154"/>
        <v>0</v>
      </c>
      <c r="O1216" s="11"/>
    </row>
    <row r="1217" spans="1:15">
      <c r="A1217" s="9">
        <f t="shared" si="158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55"/>
        <v>6656</v>
      </c>
      <c r="G1217" s="8">
        <v>120</v>
      </c>
      <c r="H1217" s="11">
        <v>8.658841576827607E-2</v>
      </c>
      <c r="I1217" s="18">
        <f t="shared" si="156"/>
        <v>196.48037187226828</v>
      </c>
      <c r="J1217" s="10">
        <f t="shared" si="153"/>
        <v>72.245832737433048</v>
      </c>
      <c r="K1217" s="10">
        <v>75.898209957524699</v>
      </c>
      <c r="L1217" s="10">
        <v>69.404944659061684</v>
      </c>
      <c r="M1217" s="147">
        <f t="shared" si="157"/>
        <v>69.404944659061684</v>
      </c>
      <c r="N1217" s="10">
        <f t="shared" si="154"/>
        <v>414.02935922628774</v>
      </c>
      <c r="O1217" s="11">
        <f>N1217/F1217</f>
        <v>6.2203930172218709E-2</v>
      </c>
    </row>
    <row r="1218" spans="1:15">
      <c r="A1218" s="9">
        <f t="shared" si="158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55"/>
        <v>7072</v>
      </c>
      <c r="G1218" s="8">
        <v>120</v>
      </c>
      <c r="H1218" s="11">
        <v>9.2000191753793328E-2</v>
      </c>
      <c r="I1218" s="18">
        <f t="shared" si="156"/>
        <v>208.76039511428507</v>
      </c>
      <c r="J1218" s="10">
        <f t="shared" si="153"/>
        <v>76.761197283522634</v>
      </c>
      <c r="K1218" s="10">
        <v>80.641848079870002</v>
      </c>
      <c r="L1218" s="10">
        <v>73.742753700253033</v>
      </c>
      <c r="M1218" s="147">
        <f t="shared" si="157"/>
        <v>73.742753700253033</v>
      </c>
      <c r="N1218" s="10">
        <f t="shared" si="154"/>
        <v>439.90619417793073</v>
      </c>
      <c r="O1218" s="11">
        <f>N1218/F1218</f>
        <v>6.2203930172218709E-2</v>
      </c>
    </row>
    <row r="1219" spans="1:15">
      <c r="A1219" s="9">
        <f t="shared" si="158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55"/>
        <v>10869.85</v>
      </c>
      <c r="G1219" s="8">
        <v>156</v>
      </c>
      <c r="H1219" s="11">
        <v>0.14140671441388156</v>
      </c>
      <c r="I1219" s="18">
        <f t="shared" si="156"/>
        <v>320.87021787797107</v>
      </c>
      <c r="J1219" s="10">
        <f t="shared" si="153"/>
        <v>117.98397911372997</v>
      </c>
      <c r="K1219" s="10">
        <v>123.94864145234374</v>
      </c>
      <c r="L1219" s="10">
        <v>113.34455193844676</v>
      </c>
      <c r="M1219" s="147">
        <f t="shared" si="157"/>
        <v>113.34455193844676</v>
      </c>
      <c r="N1219" s="10">
        <f t="shared" si="154"/>
        <v>676.14739038249149</v>
      </c>
      <c r="O1219" s="11">
        <f>N1219/F1219</f>
        <v>6.2203930172218702E-2</v>
      </c>
    </row>
    <row r="1220" spans="1:15">
      <c r="A1220" s="9">
        <f t="shared" si="158"/>
        <v>208</v>
      </c>
      <c r="B1220" s="14" t="s">
        <v>1255</v>
      </c>
      <c r="C1220" s="8"/>
      <c r="D1220" s="8"/>
      <c r="E1220" s="8"/>
      <c r="F1220" s="8">
        <f t="shared" si="155"/>
        <v>0</v>
      </c>
      <c r="G1220" s="8"/>
      <c r="H1220" s="11">
        <v>0</v>
      </c>
      <c r="I1220" s="18">
        <f t="shared" si="156"/>
        <v>0</v>
      </c>
      <c r="J1220" s="10">
        <f t="shared" si="153"/>
        <v>0</v>
      </c>
      <c r="K1220" s="10">
        <v>0</v>
      </c>
      <c r="L1220" s="10">
        <v>0</v>
      </c>
      <c r="M1220" s="147">
        <f t="shared" si="157"/>
        <v>0</v>
      </c>
      <c r="N1220" s="10">
        <f t="shared" si="154"/>
        <v>0</v>
      </c>
      <c r="O1220" s="11"/>
    </row>
    <row r="1221" spans="1:15">
      <c r="A1221" s="9">
        <f t="shared" si="158"/>
        <v>209</v>
      </c>
      <c r="B1221" s="14" t="s">
        <v>1256</v>
      </c>
      <c r="C1221" s="8"/>
      <c r="D1221" s="8"/>
      <c r="E1221" s="8"/>
      <c r="F1221" s="8">
        <f t="shared" si="155"/>
        <v>0</v>
      </c>
      <c r="G1221" s="8"/>
      <c r="H1221" s="11">
        <v>0</v>
      </c>
      <c r="I1221" s="18">
        <f t="shared" si="156"/>
        <v>0</v>
      </c>
      <c r="J1221" s="10">
        <f t="shared" si="153"/>
        <v>0</v>
      </c>
      <c r="K1221" s="10">
        <v>0</v>
      </c>
      <c r="L1221" s="10">
        <v>0</v>
      </c>
      <c r="M1221" s="147">
        <f t="shared" si="157"/>
        <v>0</v>
      </c>
      <c r="N1221" s="10">
        <f t="shared" si="154"/>
        <v>0</v>
      </c>
      <c r="O1221" s="11"/>
    </row>
    <row r="1222" spans="1:15">
      <c r="A1222" s="9">
        <f t="shared" si="158"/>
        <v>210</v>
      </c>
      <c r="B1222" s="14" t="s">
        <v>1257</v>
      </c>
      <c r="C1222" s="8"/>
      <c r="D1222" s="8"/>
      <c r="E1222" s="8"/>
      <c r="F1222" s="8">
        <f t="shared" si="155"/>
        <v>0</v>
      </c>
      <c r="G1222" s="8"/>
      <c r="H1222" s="11">
        <v>0</v>
      </c>
      <c r="I1222" s="18">
        <f t="shared" si="156"/>
        <v>0</v>
      </c>
      <c r="J1222" s="10">
        <f t="shared" si="153"/>
        <v>0</v>
      </c>
      <c r="K1222" s="10">
        <v>0</v>
      </c>
      <c r="L1222" s="10">
        <v>0</v>
      </c>
      <c r="M1222" s="147">
        <f t="shared" si="157"/>
        <v>0</v>
      </c>
      <c r="N1222" s="10">
        <f t="shared" si="154"/>
        <v>0</v>
      </c>
      <c r="O1222" s="11"/>
    </row>
    <row r="1223" spans="1:15">
      <c r="A1223" s="9">
        <f t="shared" si="158"/>
        <v>211</v>
      </c>
      <c r="B1223" s="14" t="s">
        <v>1258</v>
      </c>
      <c r="C1223" s="8"/>
      <c r="D1223" s="8"/>
      <c r="E1223" s="8"/>
      <c r="F1223" s="8">
        <f t="shared" si="155"/>
        <v>0</v>
      </c>
      <c r="G1223" s="8"/>
      <c r="H1223" s="11">
        <v>0</v>
      </c>
      <c r="I1223" s="18">
        <f t="shared" si="156"/>
        <v>0</v>
      </c>
      <c r="J1223" s="10">
        <f t="shared" si="153"/>
        <v>0</v>
      </c>
      <c r="K1223" s="10">
        <v>0</v>
      </c>
      <c r="L1223" s="10">
        <v>0</v>
      </c>
      <c r="M1223" s="147">
        <f t="shared" si="157"/>
        <v>0</v>
      </c>
      <c r="N1223" s="10">
        <f t="shared" si="154"/>
        <v>0</v>
      </c>
      <c r="O1223" s="11"/>
    </row>
    <row r="1224" spans="1:15">
      <c r="A1224" s="9">
        <f t="shared" si="158"/>
        <v>212</v>
      </c>
      <c r="B1224" s="14" t="s">
        <v>1259</v>
      </c>
      <c r="C1224" s="8"/>
      <c r="D1224" s="8"/>
      <c r="E1224" s="8"/>
      <c r="F1224" s="8">
        <f t="shared" si="155"/>
        <v>0</v>
      </c>
      <c r="G1224" s="8"/>
      <c r="H1224" s="11">
        <v>0</v>
      </c>
      <c r="I1224" s="18">
        <f t="shared" si="156"/>
        <v>0</v>
      </c>
      <c r="J1224" s="10">
        <f t="shared" si="153"/>
        <v>0</v>
      </c>
      <c r="K1224" s="10">
        <v>0</v>
      </c>
      <c r="L1224" s="10">
        <v>0</v>
      </c>
      <c r="M1224" s="147">
        <f t="shared" si="157"/>
        <v>0</v>
      </c>
      <c r="N1224" s="10">
        <f t="shared" si="154"/>
        <v>0</v>
      </c>
      <c r="O1224" s="11"/>
    </row>
    <row r="1225" spans="1:15">
      <c r="A1225" s="9">
        <f t="shared" si="158"/>
        <v>213</v>
      </c>
      <c r="B1225" s="14" t="s">
        <v>1260</v>
      </c>
      <c r="C1225" s="8"/>
      <c r="D1225" s="8"/>
      <c r="E1225" s="8"/>
      <c r="F1225" s="8">
        <f t="shared" si="155"/>
        <v>0</v>
      </c>
      <c r="G1225" s="8"/>
      <c r="H1225" s="11">
        <v>0</v>
      </c>
      <c r="I1225" s="18">
        <f t="shared" si="156"/>
        <v>0</v>
      </c>
      <c r="J1225" s="10">
        <f t="shared" si="153"/>
        <v>0</v>
      </c>
      <c r="K1225" s="10">
        <v>0</v>
      </c>
      <c r="L1225" s="10">
        <v>0</v>
      </c>
      <c r="M1225" s="147">
        <f t="shared" si="157"/>
        <v>0</v>
      </c>
      <c r="N1225" s="10">
        <f t="shared" si="154"/>
        <v>0</v>
      </c>
      <c r="O1225" s="11"/>
    </row>
    <row r="1226" spans="1:15">
      <c r="A1226" s="9">
        <f t="shared" si="158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55"/>
        <v>7086.2</v>
      </c>
      <c r="G1226" s="8">
        <v>120</v>
      </c>
      <c r="H1226" s="11">
        <v>9.2184920645606655E-2</v>
      </c>
      <c r="I1226" s="18">
        <f t="shared" si="156"/>
        <v>209.17956898456544</v>
      </c>
      <c r="J1226" s="10">
        <f t="shared" si="153"/>
        <v>76.91532751562471</v>
      </c>
      <c r="K1226" s="10">
        <v>80.803770342700048</v>
      </c>
      <c r="L1226" s="10">
        <v>73.890823143486017</v>
      </c>
      <c r="M1226" s="147">
        <f t="shared" si="157"/>
        <v>73.890823143486017</v>
      </c>
      <c r="N1226" s="10">
        <f t="shared" si="154"/>
        <v>440.78948998637622</v>
      </c>
      <c r="O1226" s="11">
        <f>N1226/F1226</f>
        <v>6.2203930172218709E-2</v>
      </c>
    </row>
    <row r="1227" spans="1:15">
      <c r="A1227" s="9">
        <f t="shared" si="158"/>
        <v>215</v>
      </c>
      <c r="B1227" s="14" t="s">
        <v>1262</v>
      </c>
      <c r="C1227" s="8"/>
      <c r="D1227" s="8"/>
      <c r="E1227" s="8"/>
      <c r="F1227" s="8">
        <f t="shared" si="155"/>
        <v>0</v>
      </c>
      <c r="G1227" s="8"/>
      <c r="H1227" s="11">
        <v>0</v>
      </c>
      <c r="I1227" s="18">
        <f t="shared" si="156"/>
        <v>0</v>
      </c>
      <c r="J1227" s="10">
        <f t="shared" si="153"/>
        <v>0</v>
      </c>
      <c r="K1227" s="10">
        <v>0</v>
      </c>
      <c r="L1227" s="10">
        <v>0</v>
      </c>
      <c r="M1227" s="147">
        <f t="shared" si="157"/>
        <v>0</v>
      </c>
      <c r="N1227" s="10">
        <f t="shared" si="154"/>
        <v>0</v>
      </c>
      <c r="O1227" s="11"/>
    </row>
    <row r="1228" spans="1:15">
      <c r="A1228" s="9">
        <f t="shared" si="158"/>
        <v>216</v>
      </c>
      <c r="B1228" s="14" t="s">
        <v>1285</v>
      </c>
      <c r="C1228" s="8"/>
      <c r="D1228" s="8"/>
      <c r="E1228" s="8"/>
      <c r="F1228" s="8">
        <f t="shared" si="155"/>
        <v>0</v>
      </c>
      <c r="G1228" s="8"/>
      <c r="H1228" s="11">
        <v>0</v>
      </c>
      <c r="I1228" s="18">
        <f t="shared" si="156"/>
        <v>0</v>
      </c>
      <c r="J1228" s="10">
        <f t="shared" si="153"/>
        <v>0</v>
      </c>
      <c r="K1228" s="10">
        <v>0</v>
      </c>
      <c r="L1228" s="10">
        <v>0</v>
      </c>
      <c r="M1228" s="147">
        <f t="shared" si="157"/>
        <v>0</v>
      </c>
      <c r="N1228" s="10">
        <f t="shared" si="154"/>
        <v>0</v>
      </c>
      <c r="O1228" s="11"/>
    </row>
    <row r="1229" spans="1:15">
      <c r="A1229" s="9">
        <f t="shared" si="158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55"/>
        <v>4464.3</v>
      </c>
      <c r="G1229" s="8">
        <v>99</v>
      </c>
      <c r="H1229" s="11">
        <v>5.8076421952270869E-2</v>
      </c>
      <c r="I1229" s="18">
        <f t="shared" si="156"/>
        <v>131.78295134455641</v>
      </c>
      <c r="J1229" s="10">
        <f t="shared" si="153"/>
        <v>48.456591209393395</v>
      </c>
      <c r="K1229" s="10">
        <v>50.906306898043503</v>
      </c>
      <c r="L1229" s="10">
        <v>46.551156015842714</v>
      </c>
      <c r="M1229" s="147">
        <f t="shared" si="157"/>
        <v>46.551156015842714</v>
      </c>
      <c r="N1229" s="10">
        <f t="shared" si="154"/>
        <v>277.69700546783605</v>
      </c>
      <c r="O1229" s="11">
        <f t="shared" ref="O1229:O1250" si="159">N1229/F1229</f>
        <v>6.2203930172218723E-2</v>
      </c>
    </row>
    <row r="1230" spans="1:15">
      <c r="A1230" s="9">
        <f t="shared" si="158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155"/>
        <v>4580.7000000000007</v>
      </c>
      <c r="G1230" s="8">
        <v>97</v>
      </c>
      <c r="H1230" s="11">
        <v>5.9590678502064648E-2</v>
      </c>
      <c r="I1230" s="18">
        <f t="shared" si="156"/>
        <v>135.21899630938995</v>
      </c>
      <c r="J1230" s="10">
        <f t="shared" si="153"/>
        <v>49.720024942962688</v>
      </c>
      <c r="K1230" s="10">
        <v>52.233613334199745</v>
      </c>
      <c r="L1230" s="10">
        <v>47.764908353329915</v>
      </c>
      <c r="M1230" s="147">
        <f t="shared" si="157"/>
        <v>47.764908353329915</v>
      </c>
      <c r="N1230" s="10">
        <f t="shared" si="154"/>
        <v>284.93754293988229</v>
      </c>
      <c r="O1230" s="11">
        <f t="shared" si="159"/>
        <v>6.2203930172218709E-2</v>
      </c>
    </row>
    <row r="1231" spans="1:15">
      <c r="A1231" s="9">
        <f t="shared" si="158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55"/>
        <v>4605.3999999999996</v>
      </c>
      <c r="G1231" s="8">
        <v>98</v>
      </c>
      <c r="H1231" s="11">
        <v>5.9912002701204718E-2</v>
      </c>
      <c r="I1231" s="18">
        <f t="shared" si="156"/>
        <v>135.94812268938466</v>
      </c>
      <c r="J1231" s="10">
        <f t="shared" si="153"/>
        <v>49.988124712886744</v>
      </c>
      <c r="K1231" s="10">
        <v>52.515266847713981</v>
      </c>
      <c r="L1231" s="10">
        <v>48.022465765150642</v>
      </c>
      <c r="M1231" s="147">
        <f t="shared" si="157"/>
        <v>48.022465765150642</v>
      </c>
      <c r="N1231" s="10">
        <f t="shared" si="154"/>
        <v>286.47398001513602</v>
      </c>
      <c r="O1231" s="11">
        <f t="shared" si="159"/>
        <v>6.2203930172218709E-2</v>
      </c>
    </row>
    <row r="1232" spans="1:15">
      <c r="A1232" s="9">
        <f t="shared" si="158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55"/>
        <v>3144.4</v>
      </c>
      <c r="G1232" s="8">
        <v>70</v>
      </c>
      <c r="H1232" s="11">
        <v>4.0905741367453022E-2</v>
      </c>
      <c r="I1232" s="18">
        <f t="shared" si="156"/>
        <v>92.820444909128682</v>
      </c>
      <c r="J1232" s="10">
        <f t="shared" si="153"/>
        <v>34.130077593086618</v>
      </c>
      <c r="K1232" s="10">
        <v>35.855518538227273</v>
      </c>
      <c r="L1232" s="10">
        <v>32.787996993081968</v>
      </c>
      <c r="M1232" s="147">
        <f t="shared" si="157"/>
        <v>32.787996993081968</v>
      </c>
      <c r="N1232" s="10">
        <f t="shared" si="154"/>
        <v>195.59403803352455</v>
      </c>
      <c r="O1232" s="11">
        <f t="shared" si="159"/>
        <v>6.2203930172218723E-2</v>
      </c>
    </row>
    <row r="1233" spans="1:15">
      <c r="A1233" s="9">
        <f t="shared" si="158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55"/>
        <v>3129.44</v>
      </c>
      <c r="G1233" s="8">
        <v>70</v>
      </c>
      <c r="H1233" s="11">
        <v>4.0711125577204611E-2</v>
      </c>
      <c r="I1233" s="18">
        <f t="shared" si="156"/>
        <v>92.378836381002301</v>
      </c>
      <c r="J1233" s="10">
        <f t="shared" si="153"/>
        <v>33.967698137294548</v>
      </c>
      <c r="K1233" s="10">
        <v>35.68493001344293</v>
      </c>
      <c r="L1233" s="10">
        <v>32.632002706408358</v>
      </c>
      <c r="M1233" s="147">
        <f t="shared" si="157"/>
        <v>32.632002706408358</v>
      </c>
      <c r="N1233" s="10">
        <f t="shared" si="154"/>
        <v>194.66346723814814</v>
      </c>
      <c r="O1233" s="11">
        <f t="shared" si="159"/>
        <v>6.2203930172218716E-2</v>
      </c>
    </row>
    <row r="1234" spans="1:15">
      <c r="A1234" s="9">
        <f t="shared" si="158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55"/>
        <v>2023.28</v>
      </c>
      <c r="G1234" s="8">
        <v>54</v>
      </c>
      <c r="H1234" s="11">
        <v>2.6321005086484016E-2</v>
      </c>
      <c r="I1234" s="18">
        <f t="shared" si="156"/>
        <v>59.725782271893479</v>
      </c>
      <c r="J1234" s="10">
        <f t="shared" si="153"/>
        <v>21.961170141375234</v>
      </c>
      <c r="K1234" s="10">
        <v>23.071413798506697</v>
      </c>
      <c r="L1234" s="10">
        <v>21.097601627071263</v>
      </c>
      <c r="M1234" s="147">
        <f t="shared" si="157"/>
        <v>21.097601627071263</v>
      </c>
      <c r="N1234" s="10">
        <f t="shared" si="154"/>
        <v>125.85596783884668</v>
      </c>
      <c r="O1234" s="11">
        <f t="shared" si="159"/>
        <v>6.2203930172218716E-2</v>
      </c>
    </row>
    <row r="1235" spans="1:15">
      <c r="A1235" s="9">
        <f t="shared" si="158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155"/>
        <v>1913.79</v>
      </c>
      <c r="G1235" s="8">
        <v>56</v>
      </c>
      <c r="H1235" s="11">
        <v>2.4896641257988142E-2</v>
      </c>
      <c r="I1235" s="18">
        <f t="shared" si="156"/>
        <v>56.493715577738634</v>
      </c>
      <c r="J1235" s="10">
        <f t="shared" si="153"/>
        <v>20.772739217934497</v>
      </c>
      <c r="K1235" s="10">
        <v>21.822901928276924</v>
      </c>
      <c r="L1235" s="10">
        <v>19.955902800340393</v>
      </c>
      <c r="M1235" s="147">
        <f t="shared" si="157"/>
        <v>19.955902800340393</v>
      </c>
      <c r="N1235" s="10">
        <f t="shared" si="154"/>
        <v>119.04525952429044</v>
      </c>
      <c r="O1235" s="83">
        <f t="shared" si="159"/>
        <v>6.2203930172218709E-2</v>
      </c>
    </row>
    <row r="1236" spans="1:15">
      <c r="A1236" s="9">
        <f t="shared" si="158"/>
        <v>224</v>
      </c>
      <c r="B1236" s="14" t="s">
        <v>1286</v>
      </c>
      <c r="C1236" s="8"/>
      <c r="D1236" s="8"/>
      <c r="E1236" s="8"/>
      <c r="F1236" s="8">
        <f t="shared" si="155"/>
        <v>0</v>
      </c>
      <c r="G1236" s="8">
        <v>0</v>
      </c>
      <c r="H1236" s="11">
        <v>0</v>
      </c>
      <c r="I1236" s="18">
        <f t="shared" si="156"/>
        <v>0</v>
      </c>
      <c r="J1236" s="10">
        <f t="shared" si="153"/>
        <v>0</v>
      </c>
      <c r="K1236" s="10">
        <v>0</v>
      </c>
      <c r="L1236" s="10">
        <v>0</v>
      </c>
      <c r="M1236" s="147">
        <f t="shared" si="157"/>
        <v>0</v>
      </c>
      <c r="N1236" s="10">
        <f t="shared" si="154"/>
        <v>0</v>
      </c>
      <c r="O1236" s="83">
        <v>0</v>
      </c>
    </row>
    <row r="1237" spans="1:15">
      <c r="A1237" s="9">
        <f t="shared" si="158"/>
        <v>225</v>
      </c>
      <c r="B1237" s="14" t="s">
        <v>1287</v>
      </c>
      <c r="C1237" s="8"/>
      <c r="D1237" s="8"/>
      <c r="E1237" s="8"/>
      <c r="F1237" s="8">
        <f t="shared" si="155"/>
        <v>0</v>
      </c>
      <c r="G1237" s="8">
        <v>0</v>
      </c>
      <c r="H1237" s="11">
        <v>0</v>
      </c>
      <c r="I1237" s="18">
        <f t="shared" si="156"/>
        <v>0</v>
      </c>
      <c r="J1237" s="10">
        <f t="shared" si="153"/>
        <v>0</v>
      </c>
      <c r="K1237" s="10">
        <v>0</v>
      </c>
      <c r="L1237" s="10">
        <v>0</v>
      </c>
      <c r="M1237" s="147">
        <f t="shared" si="157"/>
        <v>0</v>
      </c>
      <c r="N1237" s="10">
        <f t="shared" si="154"/>
        <v>0</v>
      </c>
      <c r="O1237" s="83">
        <v>0</v>
      </c>
    </row>
    <row r="1238" spans="1:15">
      <c r="A1238" s="9">
        <f t="shared" si="158"/>
        <v>226</v>
      </c>
      <c r="B1238" s="14" t="s">
        <v>1302</v>
      </c>
      <c r="C1238" s="8"/>
      <c r="D1238" s="8"/>
      <c r="E1238" s="8"/>
      <c r="F1238" s="8">
        <f t="shared" si="155"/>
        <v>0</v>
      </c>
      <c r="G1238" s="8">
        <v>0</v>
      </c>
      <c r="H1238" s="11">
        <v>0</v>
      </c>
      <c r="I1238" s="18">
        <f t="shared" si="156"/>
        <v>0</v>
      </c>
      <c r="J1238" s="10">
        <f t="shared" si="153"/>
        <v>0</v>
      </c>
      <c r="K1238" s="10">
        <v>0</v>
      </c>
      <c r="L1238" s="10">
        <v>0</v>
      </c>
      <c r="M1238" s="147">
        <f t="shared" si="157"/>
        <v>0</v>
      </c>
      <c r="N1238" s="10">
        <f t="shared" si="154"/>
        <v>0</v>
      </c>
      <c r="O1238" s="83">
        <v>0</v>
      </c>
    </row>
    <row r="1239" spans="1:15">
      <c r="A1239" s="9">
        <f t="shared" si="158"/>
        <v>227</v>
      </c>
      <c r="B1239" s="14" t="s">
        <v>1321</v>
      </c>
      <c r="C1239" s="8"/>
      <c r="D1239" s="8"/>
      <c r="E1239" s="8"/>
      <c r="F1239" s="8">
        <f t="shared" si="155"/>
        <v>0</v>
      </c>
      <c r="G1239" s="8">
        <v>0</v>
      </c>
      <c r="H1239" s="11">
        <v>0</v>
      </c>
      <c r="I1239" s="18">
        <f t="shared" si="156"/>
        <v>0</v>
      </c>
      <c r="J1239" s="10">
        <f t="shared" si="153"/>
        <v>0</v>
      </c>
      <c r="K1239" s="10">
        <v>0</v>
      </c>
      <c r="L1239" s="10">
        <v>0</v>
      </c>
      <c r="M1239" s="147">
        <f t="shared" si="157"/>
        <v>0</v>
      </c>
      <c r="N1239" s="10">
        <f t="shared" si="154"/>
        <v>0</v>
      </c>
      <c r="O1239" s="83">
        <v>0</v>
      </c>
    </row>
    <row r="1240" spans="1:15">
      <c r="A1240" s="9">
        <f t="shared" si="158"/>
        <v>228</v>
      </c>
      <c r="B1240" s="14" t="s">
        <v>1322</v>
      </c>
      <c r="C1240" s="8">
        <v>3679.6</v>
      </c>
      <c r="D1240" s="8"/>
      <c r="E1240" s="8"/>
      <c r="F1240" s="8">
        <f t="shared" si="155"/>
        <v>3679.6</v>
      </c>
      <c r="G1240" s="8">
        <v>116</v>
      </c>
      <c r="H1240" s="11">
        <v>4.7868199318051176E-2</v>
      </c>
      <c r="I1240" s="18">
        <f t="shared" si="156"/>
        <v>108.61916711856946</v>
      </c>
      <c r="J1240" s="10">
        <f t="shared" si="153"/>
        <v>39.939267749497994</v>
      </c>
      <c r="K1240" s="10">
        <v>41.958391430244575</v>
      </c>
      <c r="L1240" s="10">
        <v>38.368755163383916</v>
      </c>
      <c r="M1240" s="147">
        <f t="shared" si="157"/>
        <v>38.368755163383916</v>
      </c>
      <c r="N1240" s="10">
        <f t="shared" si="154"/>
        <v>228.88558146169595</v>
      </c>
      <c r="O1240" s="83">
        <f t="shared" si="159"/>
        <v>6.2203930172218709E-2</v>
      </c>
    </row>
    <row r="1241" spans="1:15">
      <c r="A1241" s="9">
        <f t="shared" si="158"/>
        <v>229</v>
      </c>
      <c r="B1241" s="14" t="s">
        <v>1329</v>
      </c>
      <c r="C1241" s="8">
        <v>1676.3</v>
      </c>
      <c r="D1241" s="8">
        <v>65.5</v>
      </c>
      <c r="E1241" s="8"/>
      <c r="F1241" s="8">
        <f t="shared" si="155"/>
        <v>1741.8</v>
      </c>
      <c r="G1241" s="8">
        <v>56</v>
      </c>
      <c r="H1241" s="11">
        <v>2.174076929566451E-2</v>
      </c>
      <c r="I1241" s="18">
        <f t="shared" si="156"/>
        <v>49.332631831871211</v>
      </c>
      <c r="J1241" s="10">
        <f t="shared" si="153"/>
        <v>18.139608724579045</v>
      </c>
      <c r="K1241" s="10">
        <v>19.05665391842177</v>
      </c>
      <c r="L1241" s="10">
        <v>17.426313628939887</v>
      </c>
      <c r="M1241" s="147">
        <f t="shared" si="157"/>
        <v>17.426313628939887</v>
      </c>
      <c r="N1241" s="10">
        <f t="shared" si="154"/>
        <v>103.95520810381191</v>
      </c>
      <c r="O1241" s="83">
        <f t="shared" si="159"/>
        <v>5.9682631819848384E-2</v>
      </c>
    </row>
    <row r="1242" spans="1:15">
      <c r="A1242" s="9">
        <f t="shared" si="158"/>
        <v>230</v>
      </c>
      <c r="B1242" s="14" t="s">
        <v>1330</v>
      </c>
      <c r="C1242" s="8">
        <v>639</v>
      </c>
      <c r="D1242" s="8"/>
      <c r="E1242" s="8"/>
      <c r="F1242" s="8">
        <f t="shared" si="155"/>
        <v>639</v>
      </c>
      <c r="G1242" s="8">
        <v>26</v>
      </c>
      <c r="H1242" s="11">
        <v>8.2321438548925933E-3</v>
      </c>
      <c r="I1242" s="18">
        <f t="shared" si="156"/>
        <v>18.67980458545243</v>
      </c>
      <c r="J1242" s="10">
        <f t="shared" si="153"/>
        <v>6.8685641460708595</v>
      </c>
      <c r="K1242" s="10">
        <v>7.2158033745675532</v>
      </c>
      <c r="L1242" s="10">
        <v>6.5984749068891579</v>
      </c>
      <c r="M1242" s="147">
        <f t="shared" si="157"/>
        <v>6.5984749068891579</v>
      </c>
      <c r="N1242" s="10">
        <f t="shared" si="154"/>
        <v>39.362647012979998</v>
      </c>
      <c r="O1242" s="83">
        <f t="shared" si="159"/>
        <v>6.1600386561784036E-2</v>
      </c>
    </row>
    <row r="1243" spans="1:15">
      <c r="A1243" s="9">
        <f t="shared" si="158"/>
        <v>231</v>
      </c>
      <c r="B1243" s="14" t="s">
        <v>1331</v>
      </c>
      <c r="C1243" s="8"/>
      <c r="D1243" s="8"/>
      <c r="E1243" s="8"/>
      <c r="F1243" s="8"/>
      <c r="G1243" s="8"/>
      <c r="H1243" s="11">
        <f>2/157189*F1243</f>
        <v>0</v>
      </c>
      <c r="I1243" s="18">
        <f>H1243*$I$2</f>
        <v>0</v>
      </c>
      <c r="J1243" s="10">
        <f t="shared" si="153"/>
        <v>0</v>
      </c>
      <c r="K1243" s="10">
        <v>0</v>
      </c>
      <c r="L1243" s="10">
        <v>0</v>
      </c>
      <c r="M1243" s="147">
        <f t="shared" si="157"/>
        <v>0</v>
      </c>
      <c r="N1243" s="10">
        <f t="shared" si="154"/>
        <v>0</v>
      </c>
      <c r="O1243" s="83"/>
    </row>
    <row r="1244" spans="1:15" ht="18.75">
      <c r="A1244" s="9">
        <f t="shared" si="158"/>
        <v>232</v>
      </c>
      <c r="B1244" s="182" t="s">
        <v>1358</v>
      </c>
      <c r="C1244" s="8">
        <f>димвенканали!C1244</f>
        <v>6066</v>
      </c>
      <c r="D1244" s="8">
        <f>димвенканали!D1244</f>
        <v>0</v>
      </c>
      <c r="E1244" s="8">
        <f>димвенканали!E1244</f>
        <v>0</v>
      </c>
      <c r="F1244" s="8">
        <f>C1244+D1244+E1244</f>
        <v>6066</v>
      </c>
      <c r="G1244" s="180">
        <v>172</v>
      </c>
      <c r="H1244" s="11">
        <v>0.20890443982202139</v>
      </c>
      <c r="I1244" s="18">
        <f>H1244*$I$2</f>
        <v>474.0313315333434</v>
      </c>
      <c r="J1244" s="10">
        <f t="shared" si="153"/>
        <v>174.30132060481037</v>
      </c>
      <c r="K1244" s="10">
        <v>207.50388178612258</v>
      </c>
      <c r="L1244" s="10">
        <v>146.93607131541609</v>
      </c>
      <c r="M1244" s="147">
        <f t="shared" si="157"/>
        <v>146.93607131541609</v>
      </c>
      <c r="N1244" s="10">
        <f>I1244+J1244+K1244+M1244</f>
        <v>1002.7726052396924</v>
      </c>
      <c r="O1244" s="83">
        <f>N1244/F1244</f>
        <v>0.16531035364980093</v>
      </c>
    </row>
    <row r="1245" spans="1:15" ht="18.75">
      <c r="A1245" s="9">
        <f t="shared" si="158"/>
        <v>233</v>
      </c>
      <c r="B1245" s="182" t="s">
        <v>1359</v>
      </c>
      <c r="C1245" s="8">
        <f>димвенканали!C1245</f>
        <v>5812</v>
      </c>
      <c r="D1245" s="8">
        <f>димвенканали!D1245</f>
        <v>0</v>
      </c>
      <c r="E1245" s="8">
        <f>димвенканали!E1245</f>
        <v>261.60000000000002</v>
      </c>
      <c r="F1245" s="8">
        <f>C1245+D1245+E1245</f>
        <v>6073.6</v>
      </c>
      <c r="G1245" s="180">
        <v>116</v>
      </c>
      <c r="H1245" s="11">
        <v>0.20916617304698801</v>
      </c>
      <c r="I1245" s="18">
        <f>H1245*$I$2</f>
        <v>474.62523824611191</v>
      </c>
      <c r="J1245" s="10">
        <f t="shared" si="153"/>
        <v>174.51970010309537</v>
      </c>
      <c r="K1245" s="10">
        <v>207.76386027302905</v>
      </c>
      <c r="L1245" s="10">
        <v>147.12016530519472</v>
      </c>
      <c r="M1245" s="147">
        <f t="shared" si="157"/>
        <v>147.12016530519472</v>
      </c>
      <c r="N1245" s="10">
        <f>I1245+J1245+K1245+M1245</f>
        <v>1004.0289639274311</v>
      </c>
      <c r="O1245" s="83">
        <f>N1245/F1245</f>
        <v>0.16531035364980093</v>
      </c>
    </row>
    <row r="1246" spans="1:15">
      <c r="A1246" s="9">
        <f t="shared" si="158"/>
        <v>234</v>
      </c>
      <c r="B1246" s="14"/>
      <c r="C1246" s="8"/>
      <c r="D1246" s="8"/>
      <c r="E1246" s="8"/>
      <c r="F1246" s="8"/>
      <c r="G1246" s="8"/>
      <c r="H1246" s="11"/>
      <c r="I1246" s="18"/>
      <c r="J1246" s="10"/>
      <c r="K1246" s="10"/>
      <c r="L1246" s="10"/>
      <c r="M1246" s="147"/>
      <c r="N1246" s="10"/>
      <c r="O1246" s="83"/>
    </row>
    <row r="1247" spans="1:15">
      <c r="A1247" s="9">
        <f t="shared" si="158"/>
        <v>235</v>
      </c>
      <c r="B1247" s="14"/>
      <c r="C1247" s="8"/>
      <c r="D1247" s="8"/>
      <c r="E1247" s="8"/>
      <c r="F1247" s="8"/>
      <c r="G1247" s="8"/>
      <c r="H1247" s="11"/>
      <c r="I1247" s="18"/>
      <c r="J1247" s="10"/>
      <c r="K1247" s="10"/>
      <c r="L1247" s="10"/>
      <c r="M1247" s="147"/>
      <c r="N1247" s="10"/>
      <c r="O1247" s="83"/>
    </row>
    <row r="1248" spans="1:15">
      <c r="A1248" s="9">
        <f t="shared" si="158"/>
        <v>236</v>
      </c>
      <c r="B1248" s="14"/>
      <c r="C1248" s="8"/>
      <c r="D1248" s="8"/>
      <c r="E1248" s="8"/>
      <c r="F1248" s="8"/>
      <c r="G1248" s="8"/>
      <c r="H1248" s="11"/>
      <c r="I1248" s="18"/>
      <c r="J1248" s="10"/>
      <c r="K1248" s="10"/>
      <c r="L1248" s="10"/>
      <c r="M1248" s="147"/>
      <c r="N1248" s="10"/>
      <c r="O1248" s="83"/>
    </row>
    <row r="1249" spans="1:15">
      <c r="A1249" s="12"/>
      <c r="B1249" s="13" t="s">
        <v>576</v>
      </c>
      <c r="C1249" s="13">
        <f>SUM(C1013:C1243)</f>
        <v>155371.99999999997</v>
      </c>
      <c r="D1249" s="13">
        <f t="shared" ref="D1249:M1249" si="160">SUM(D1013:D1243)</f>
        <v>507.9</v>
      </c>
      <c r="E1249" s="13">
        <f t="shared" si="160"/>
        <v>239.70999999999998</v>
      </c>
      <c r="F1249" s="13">
        <f t="shared" si="160"/>
        <v>156119.61000000002</v>
      </c>
      <c r="G1249" s="13">
        <f t="shared" si="160"/>
        <v>3181</v>
      </c>
      <c r="H1249" s="13">
        <f t="shared" si="160"/>
        <v>2.0299729131505568</v>
      </c>
      <c r="I1249" s="13">
        <f t="shared" si="160"/>
        <v>4606.2724364173255</v>
      </c>
      <c r="J1249" s="13">
        <f t="shared" si="160"/>
        <v>1693.72637487065</v>
      </c>
      <c r="K1249" s="13">
        <v>1709.4912000000002</v>
      </c>
      <c r="L1249" s="13">
        <v>1627.1247885358289</v>
      </c>
      <c r="M1249" s="13">
        <f t="shared" si="160"/>
        <v>1627.1247885358289</v>
      </c>
      <c r="N1249" s="15">
        <f t="shared" si="154"/>
        <v>9636.6147998238048</v>
      </c>
      <c r="O1249" s="97">
        <f t="shared" si="159"/>
        <v>6.1725844689362236E-2</v>
      </c>
    </row>
    <row r="1250" spans="1:15" ht="18.75" thickBot="1">
      <c r="A1250" s="19"/>
      <c r="B1250" s="13" t="s">
        <v>1271</v>
      </c>
      <c r="C1250" s="15">
        <f t="shared" ref="C1250:M1250" si="161">C479+C551+C635+C774+C956+C1011+C1249</f>
        <v>1304207.7999999996</v>
      </c>
      <c r="D1250" s="15">
        <f t="shared" si="161"/>
        <v>5347.78</v>
      </c>
      <c r="E1250" s="15">
        <f t="shared" si="161"/>
        <v>15814.31</v>
      </c>
      <c r="F1250" s="15">
        <f t="shared" si="161"/>
        <v>1325369.8899999999</v>
      </c>
      <c r="G1250" s="15">
        <f t="shared" si="161"/>
        <v>26768</v>
      </c>
      <c r="H1250" s="15">
        <f t="shared" si="161"/>
        <v>14.232279842833977</v>
      </c>
      <c r="I1250" s="15">
        <f t="shared" si="161"/>
        <v>32178.604738847742</v>
      </c>
      <c r="J1250" s="15">
        <f t="shared" si="161"/>
        <v>11832.072962474313</v>
      </c>
      <c r="K1250" s="15">
        <f t="shared" si="161"/>
        <v>13017.771032030863</v>
      </c>
      <c r="L1250" s="15">
        <f t="shared" si="161"/>
        <v>4990.6627154068401</v>
      </c>
      <c r="M1250" s="15">
        <f t="shared" si="161"/>
        <v>11422.107169384632</v>
      </c>
      <c r="N1250" s="15">
        <f t="shared" si="154"/>
        <v>68450.555902737542</v>
      </c>
      <c r="O1250" s="97">
        <f t="shared" si="159"/>
        <v>5.1646379187577252E-2</v>
      </c>
    </row>
    <row r="1251" spans="1:15">
      <c r="A1251" s="1"/>
    </row>
    <row r="1252" spans="1:15">
      <c r="A1252" s="1"/>
    </row>
    <row r="1253" spans="1:15">
      <c r="A1253" s="1"/>
    </row>
    <row r="1254" spans="1:15">
      <c r="A1254" s="1"/>
    </row>
    <row r="1255" spans="1:15">
      <c r="A1255" s="1"/>
    </row>
    <row r="1256" spans="1:15">
      <c r="A1256" s="1"/>
    </row>
    <row r="1257" spans="1:15">
      <c r="A1257" s="1"/>
    </row>
    <row r="1258" spans="1:15">
      <c r="A1258" s="1"/>
    </row>
    <row r="1259" spans="1:15">
      <c r="A1259" s="1"/>
    </row>
    <row r="1260" spans="1:15">
      <c r="A1260" s="1"/>
    </row>
    <row r="1261" spans="1:15">
      <c r="A1261" s="1"/>
    </row>
    <row r="1262" spans="1:15">
      <c r="A1262" s="1"/>
    </row>
    <row r="1263" spans="1:15">
      <c r="A1263" s="1"/>
    </row>
    <row r="1264" spans="1:15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367" spans="2:2">
      <c r="B1367" s="49"/>
    </row>
    <row r="1368" spans="2:2">
      <c r="B1368" s="49"/>
    </row>
    <row r="1369" spans="2:2">
      <c r="B1369" s="49"/>
    </row>
    <row r="1370" spans="2:2">
      <c r="B1370" s="49"/>
    </row>
    <row r="1371" spans="2:2">
      <c r="B1371" s="49"/>
    </row>
    <row r="1372" spans="2:2">
      <c r="B1372" s="49"/>
    </row>
    <row r="1373" spans="2:2">
      <c r="B1373" s="49"/>
    </row>
    <row r="1374" spans="2:2">
      <c r="B1374" s="49"/>
    </row>
    <row r="1375" spans="2:2">
      <c r="B1375" s="49"/>
    </row>
    <row r="1376" spans="2:2">
      <c r="B1376" s="49"/>
    </row>
    <row r="1377" spans="2:2">
      <c r="B1377" s="49"/>
    </row>
    <row r="1378" spans="2:2">
      <c r="B1378" s="49"/>
    </row>
    <row r="1379" spans="2:2">
      <c r="B1379" s="49"/>
    </row>
    <row r="1380" spans="2:2">
      <c r="B1380" s="49"/>
    </row>
    <row r="1381" spans="2:2">
      <c r="B1381" s="49"/>
    </row>
    <row r="1382" spans="2:2">
      <c r="B1382" s="49"/>
    </row>
    <row r="1383" spans="2:2">
      <c r="B1383" s="49"/>
    </row>
    <row r="1384" spans="2:2">
      <c r="B1384" s="49"/>
    </row>
    <row r="1385" spans="2:2">
      <c r="B1385" s="49"/>
    </row>
    <row r="1386" spans="2:2">
      <c r="B1386" s="49"/>
    </row>
    <row r="1387" spans="2:2">
      <c r="B1387" s="49"/>
    </row>
    <row r="1388" spans="2:2">
      <c r="B1388" s="49"/>
    </row>
    <row r="1389" spans="2:2">
      <c r="B1389" s="49"/>
    </row>
    <row r="1390" spans="2:2">
      <c r="B1390" s="49"/>
    </row>
    <row r="1391" spans="2:2">
      <c r="B1391" s="49"/>
    </row>
    <row r="1392" spans="2:2">
      <c r="B1392" s="49"/>
    </row>
    <row r="1393" spans="2:2">
      <c r="B1393" s="49"/>
    </row>
    <row r="1394" spans="2:2">
      <c r="B1394" s="49"/>
    </row>
    <row r="1395" spans="2:2">
      <c r="B1395" s="49"/>
    </row>
    <row r="1396" spans="2:2">
      <c r="B1396" s="49"/>
    </row>
    <row r="1397" spans="2:2">
      <c r="B1397" s="49"/>
    </row>
    <row r="1398" spans="2:2">
      <c r="B1398" s="49"/>
    </row>
    <row r="1399" spans="2:2">
      <c r="B1399" s="49"/>
    </row>
    <row r="1400" spans="2:2">
      <c r="B1400" s="49"/>
    </row>
    <row r="1401" spans="2:2">
      <c r="B1401" s="49"/>
    </row>
    <row r="1402" spans="2:2">
      <c r="B1402" s="49"/>
    </row>
    <row r="1403" spans="2:2">
      <c r="B1403" s="49"/>
    </row>
    <row r="1404" spans="2:2">
      <c r="B1404" s="49"/>
    </row>
    <row r="1405" spans="2:2">
      <c r="B1405" s="49"/>
    </row>
    <row r="1406" spans="2:2">
      <c r="B1406" s="49"/>
    </row>
    <row r="1407" spans="2:2">
      <c r="B1407" s="49"/>
    </row>
    <row r="1408" spans="2:2">
      <c r="B1408" s="49"/>
    </row>
    <row r="1409" spans="2:2">
      <c r="B1409" s="49"/>
    </row>
    <row r="1410" spans="2:2">
      <c r="B1410" s="49"/>
    </row>
    <row r="1411" spans="2:2">
      <c r="B1411" s="49"/>
    </row>
    <row r="1412" spans="2:2">
      <c r="B1412" s="49"/>
    </row>
    <row r="1413" spans="2:2">
      <c r="B1413" s="49"/>
    </row>
    <row r="1414" spans="2:2">
      <c r="B1414" s="49"/>
    </row>
    <row r="1415" spans="2:2">
      <c r="B1415" s="49"/>
    </row>
    <row r="1416" spans="2:2">
      <c r="B1416" s="49"/>
    </row>
    <row r="1417" spans="2:2">
      <c r="B1417" s="49"/>
    </row>
    <row r="1418" spans="2:2">
      <c r="B1418" s="49"/>
    </row>
    <row r="1419" spans="2:2">
      <c r="B1419" s="49"/>
    </row>
    <row r="1420" spans="2:2">
      <c r="B1420" s="49"/>
    </row>
    <row r="1421" spans="2:2">
      <c r="B1421" s="49"/>
    </row>
    <row r="1422" spans="2:2">
      <c r="B1422" s="49"/>
    </row>
    <row r="1423" spans="2:2">
      <c r="B1423" s="49"/>
    </row>
    <row r="1424" spans="2:2">
      <c r="B1424" s="49"/>
    </row>
    <row r="1425" spans="2:2">
      <c r="B1425" s="49"/>
    </row>
    <row r="1426" spans="2:2">
      <c r="B1426" s="49"/>
    </row>
    <row r="1427" spans="2:2">
      <c r="B1427" s="49"/>
    </row>
    <row r="1428" spans="2:2">
      <c r="B1428" s="49"/>
    </row>
    <row r="1429" spans="2:2">
      <c r="B1429" s="49"/>
    </row>
    <row r="1430" spans="2:2">
      <c r="B1430" s="49"/>
    </row>
  </sheetData>
  <mergeCells count="1">
    <mergeCell ref="B1:P1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80" orientation="landscape" r:id="rId1"/>
  <headerFooter alignWithMargins="0"/>
  <rowBreaks count="8" manualBreakCount="8">
    <brk id="424" max="11" man="1"/>
    <brk id="432" max="11" man="1"/>
    <brk id="479" max="16383" man="1"/>
    <brk id="551" max="16383" man="1"/>
    <brk id="635" max="11" man="1"/>
    <brk id="956" max="11" man="1"/>
    <brk id="1011" max="16383" man="1"/>
    <brk id="107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 enableFormatConditionsCalculation="0">
    <tabColor indexed="9"/>
  </sheetPr>
  <dimension ref="A1:Q1432"/>
  <sheetViews>
    <sheetView zoomScale="75" workbookViewId="0">
      <pane xSplit="8" ySplit="10" topLeftCell="I1227" activePane="bottomRight" state="frozen"/>
      <selection pane="topRight" activeCell="I1" sqref="I1"/>
      <selection pane="bottomLeft" activeCell="A11" sqref="A11"/>
      <selection pane="bottomRight" activeCell="M3" sqref="M3"/>
    </sheetView>
  </sheetViews>
  <sheetFormatPr defaultRowHeight="18"/>
  <cols>
    <col min="1" max="1" width="9" style="2" customWidth="1"/>
    <col min="2" max="2" width="30.28515625" style="2" customWidth="1"/>
    <col min="3" max="6" width="16.7109375" style="2" customWidth="1"/>
    <col min="7" max="7" width="12.7109375" style="2" customWidth="1"/>
    <col min="8" max="8" width="12.42578125" style="2" customWidth="1"/>
    <col min="9" max="9" width="14.28515625" style="2" customWidth="1"/>
    <col min="10" max="10" width="12.28515625" style="2" customWidth="1"/>
    <col min="11" max="12" width="13.28515625" style="2" customWidth="1"/>
    <col min="13" max="13" width="14.42578125" style="2" customWidth="1"/>
    <col min="14" max="15" width="14.85546875" style="2" customWidth="1"/>
    <col min="16" max="16" width="13.7109375" style="2" customWidth="1"/>
    <col min="17" max="16384" width="9.140625" style="2"/>
  </cols>
  <sheetData>
    <row r="1" spans="1:17" ht="30" customHeight="1">
      <c r="B1" s="275" t="s">
        <v>118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</row>
    <row r="2" spans="1:17" ht="18.75" thickBot="1">
      <c r="A2" s="1"/>
      <c r="I2" s="139">
        <v>2269.13</v>
      </c>
      <c r="K2" s="115"/>
      <c r="L2" s="153"/>
      <c r="M2" s="139">
        <v>1</v>
      </c>
      <c r="P2" s="139">
        <v>2219.11</v>
      </c>
      <c r="Q2" s="2" t="s">
        <v>1353</v>
      </c>
    </row>
    <row r="3" spans="1:17" ht="90.75" customHeigh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284</v>
      </c>
      <c r="H3" s="4" t="s">
        <v>278</v>
      </c>
      <c r="I3" s="4" t="s">
        <v>289</v>
      </c>
      <c r="J3" s="4" t="s">
        <v>290</v>
      </c>
      <c r="K3" s="4" t="s">
        <v>291</v>
      </c>
      <c r="L3" s="4"/>
      <c r="M3" s="4" t="s">
        <v>292</v>
      </c>
      <c r="N3" s="4" t="s">
        <v>309</v>
      </c>
      <c r="O3" s="4" t="s">
        <v>310</v>
      </c>
    </row>
    <row r="4" spans="1:17" ht="18.75">
      <c r="A4" s="5">
        <v>1</v>
      </c>
      <c r="B4" s="23">
        <v>2</v>
      </c>
      <c r="C4" s="23">
        <v>3</v>
      </c>
      <c r="D4" s="23"/>
      <c r="E4" s="23"/>
      <c r="F4" s="23"/>
      <c r="G4" s="23"/>
      <c r="H4" s="23">
        <v>4</v>
      </c>
      <c r="I4" s="23">
        <v>5</v>
      </c>
      <c r="J4" s="23">
        <v>8</v>
      </c>
      <c r="K4" s="23">
        <v>9</v>
      </c>
      <c r="L4" s="23"/>
      <c r="M4" s="23">
        <v>10</v>
      </c>
      <c r="N4" s="23">
        <v>11</v>
      </c>
      <c r="O4" s="23">
        <v>13</v>
      </c>
    </row>
    <row r="5" spans="1:17" ht="18.75">
      <c r="A5" s="5"/>
      <c r="B5" s="7" t="s">
        <v>571</v>
      </c>
      <c r="C5" s="23"/>
      <c r="D5" s="23"/>
      <c r="E5" s="23"/>
      <c r="F5" s="23"/>
      <c r="G5" s="8"/>
      <c r="H5" s="8"/>
      <c r="I5" s="8"/>
      <c r="J5" s="8"/>
      <c r="K5" s="8"/>
      <c r="L5" s="8"/>
      <c r="M5" s="8"/>
      <c r="N5" s="8"/>
      <c r="O5" s="8"/>
    </row>
    <row r="6" spans="1:17">
      <c r="A6" s="9">
        <v>1</v>
      </c>
      <c r="B6" s="14" t="s">
        <v>319</v>
      </c>
      <c r="C6" s="8"/>
      <c r="D6" s="8"/>
      <c r="E6" s="8"/>
      <c r="F6" s="8">
        <f>C6+D6+E6</f>
        <v>0</v>
      </c>
      <c r="G6" s="8"/>
      <c r="H6" s="11">
        <f>0/138380.65*F6</f>
        <v>0</v>
      </c>
      <c r="I6" s="18">
        <f>H6*$I$2</f>
        <v>0</v>
      </c>
      <c r="J6" s="10">
        <f>I6*0.3677</f>
        <v>0</v>
      </c>
      <c r="K6" s="10">
        <v>0</v>
      </c>
      <c r="L6" s="10">
        <f>G6*560.71</f>
        <v>0</v>
      </c>
      <c r="M6" s="150">
        <f>L6*$M$2</f>
        <v>0</v>
      </c>
      <c r="N6" s="10">
        <f>I6+J6+K6+M6</f>
        <v>0</v>
      </c>
      <c r="O6" s="11"/>
    </row>
    <row r="7" spans="1:17">
      <c r="A7" s="9">
        <f t="shared" ref="A7:A70" si="0">A6+1</f>
        <v>2</v>
      </c>
      <c r="B7" s="14" t="s">
        <v>320</v>
      </c>
      <c r="C7" s="8"/>
      <c r="D7" s="8"/>
      <c r="E7" s="8"/>
      <c r="F7" s="8">
        <f t="shared" ref="F7:F67" si="1">C7+D7+E7</f>
        <v>0</v>
      </c>
      <c r="G7" s="8"/>
      <c r="H7" s="11">
        <f t="shared" ref="H7:H67" si="2">0/138380.65*F7</f>
        <v>0</v>
      </c>
      <c r="I7" s="18">
        <f t="shared" ref="I7:I70" si="3">H7*$I$2</f>
        <v>0</v>
      </c>
      <c r="J7" s="10">
        <f t="shared" ref="J7:J67" si="4">I7*0.3677</f>
        <v>0</v>
      </c>
      <c r="K7" s="10">
        <v>0</v>
      </c>
      <c r="L7" s="10">
        <f t="shared" ref="L7:L70" si="5">G7*560.71</f>
        <v>0</v>
      </c>
      <c r="M7" s="150">
        <f t="shared" ref="M7:M70" si="6">L7*$M$2</f>
        <v>0</v>
      </c>
      <c r="N7" s="10">
        <f t="shared" ref="N7:N67" si="7">I7+J7+K7+M7</f>
        <v>0</v>
      </c>
      <c r="O7" s="11"/>
    </row>
    <row r="8" spans="1:17">
      <c r="A8" s="9">
        <f t="shared" si="0"/>
        <v>3</v>
      </c>
      <c r="B8" s="14" t="s">
        <v>321</v>
      </c>
      <c r="C8" s="8"/>
      <c r="D8" s="8"/>
      <c r="E8" s="8"/>
      <c r="F8" s="8">
        <f t="shared" si="1"/>
        <v>0</v>
      </c>
      <c r="G8" s="8"/>
      <c r="H8" s="11">
        <f t="shared" si="2"/>
        <v>0</v>
      </c>
      <c r="I8" s="18">
        <f t="shared" si="3"/>
        <v>0</v>
      </c>
      <c r="J8" s="10">
        <f t="shared" si="4"/>
        <v>0</v>
      </c>
      <c r="K8" s="10">
        <v>0</v>
      </c>
      <c r="L8" s="10">
        <f t="shared" si="5"/>
        <v>0</v>
      </c>
      <c r="M8" s="150">
        <f t="shared" si="6"/>
        <v>0</v>
      </c>
      <c r="N8" s="10">
        <f t="shared" si="7"/>
        <v>0</v>
      </c>
      <c r="O8" s="11"/>
    </row>
    <row r="9" spans="1:17">
      <c r="A9" s="9">
        <f t="shared" si="0"/>
        <v>4</v>
      </c>
      <c r="B9" s="14" t="s">
        <v>322</v>
      </c>
      <c r="C9" s="8"/>
      <c r="D9" s="8"/>
      <c r="E9" s="8"/>
      <c r="F9" s="8">
        <f t="shared" si="1"/>
        <v>0</v>
      </c>
      <c r="G9" s="8"/>
      <c r="H9" s="11">
        <f t="shared" si="2"/>
        <v>0</v>
      </c>
      <c r="I9" s="18">
        <f t="shared" si="3"/>
        <v>0</v>
      </c>
      <c r="J9" s="10">
        <f t="shared" si="4"/>
        <v>0</v>
      </c>
      <c r="K9" s="10">
        <v>0</v>
      </c>
      <c r="L9" s="10">
        <f t="shared" si="5"/>
        <v>0</v>
      </c>
      <c r="M9" s="150">
        <f t="shared" si="6"/>
        <v>0</v>
      </c>
      <c r="N9" s="10">
        <f t="shared" si="7"/>
        <v>0</v>
      </c>
      <c r="O9" s="11"/>
    </row>
    <row r="10" spans="1:17">
      <c r="A10" s="9">
        <f t="shared" si="0"/>
        <v>5</v>
      </c>
      <c r="B10" s="14" t="s">
        <v>323</v>
      </c>
      <c r="C10" s="8"/>
      <c r="D10" s="8"/>
      <c r="E10" s="8"/>
      <c r="F10" s="8">
        <f t="shared" si="1"/>
        <v>0</v>
      </c>
      <c r="G10" s="8"/>
      <c r="H10" s="11">
        <f t="shared" si="2"/>
        <v>0</v>
      </c>
      <c r="I10" s="18">
        <f t="shared" si="3"/>
        <v>0</v>
      </c>
      <c r="J10" s="10">
        <f t="shared" si="4"/>
        <v>0</v>
      </c>
      <c r="K10" s="10">
        <v>0</v>
      </c>
      <c r="L10" s="10">
        <f t="shared" si="5"/>
        <v>0</v>
      </c>
      <c r="M10" s="150">
        <f t="shared" si="6"/>
        <v>0</v>
      </c>
      <c r="N10" s="10">
        <f t="shared" si="7"/>
        <v>0</v>
      </c>
      <c r="O10" s="11"/>
    </row>
    <row r="11" spans="1:17">
      <c r="A11" s="9">
        <f t="shared" si="0"/>
        <v>6</v>
      </c>
      <c r="B11" s="14" t="s">
        <v>324</v>
      </c>
      <c r="C11" s="8"/>
      <c r="D11" s="8"/>
      <c r="E11" s="8"/>
      <c r="F11" s="8">
        <f t="shared" si="1"/>
        <v>0</v>
      </c>
      <c r="G11" s="8"/>
      <c r="H11" s="11">
        <f t="shared" si="2"/>
        <v>0</v>
      </c>
      <c r="I11" s="18">
        <f t="shared" si="3"/>
        <v>0</v>
      </c>
      <c r="J11" s="10">
        <f t="shared" si="4"/>
        <v>0</v>
      </c>
      <c r="K11" s="10">
        <v>0</v>
      </c>
      <c r="L11" s="10">
        <f t="shared" si="5"/>
        <v>0</v>
      </c>
      <c r="M11" s="150">
        <f t="shared" si="6"/>
        <v>0</v>
      </c>
      <c r="N11" s="10">
        <f t="shared" si="7"/>
        <v>0</v>
      </c>
      <c r="O11" s="11"/>
    </row>
    <row r="12" spans="1:17">
      <c r="A12" s="9">
        <f t="shared" si="0"/>
        <v>7</v>
      </c>
      <c r="B12" s="14" t="s">
        <v>325</v>
      </c>
      <c r="C12" s="8"/>
      <c r="D12" s="8"/>
      <c r="E12" s="8"/>
      <c r="F12" s="8">
        <f t="shared" si="1"/>
        <v>0</v>
      </c>
      <c r="G12" s="8"/>
      <c r="H12" s="11">
        <f t="shared" si="2"/>
        <v>0</v>
      </c>
      <c r="I12" s="18">
        <f t="shared" si="3"/>
        <v>0</v>
      </c>
      <c r="J12" s="10">
        <f t="shared" si="4"/>
        <v>0</v>
      </c>
      <c r="K12" s="10">
        <v>0</v>
      </c>
      <c r="L12" s="10">
        <f t="shared" si="5"/>
        <v>0</v>
      </c>
      <c r="M12" s="150">
        <f t="shared" si="6"/>
        <v>0</v>
      </c>
      <c r="N12" s="10">
        <f t="shared" si="7"/>
        <v>0</v>
      </c>
      <c r="O12" s="11"/>
    </row>
    <row r="13" spans="1:17">
      <c r="A13" s="9">
        <f t="shared" si="0"/>
        <v>8</v>
      </c>
      <c r="B13" s="14" t="s">
        <v>326</v>
      </c>
      <c r="C13" s="8"/>
      <c r="D13" s="8"/>
      <c r="E13" s="8"/>
      <c r="F13" s="8">
        <f t="shared" si="1"/>
        <v>0</v>
      </c>
      <c r="G13" s="8"/>
      <c r="H13" s="11">
        <f t="shared" si="2"/>
        <v>0</v>
      </c>
      <c r="I13" s="18">
        <f t="shared" si="3"/>
        <v>0</v>
      </c>
      <c r="J13" s="10">
        <f t="shared" si="4"/>
        <v>0</v>
      </c>
      <c r="K13" s="10">
        <v>0</v>
      </c>
      <c r="L13" s="10">
        <f t="shared" si="5"/>
        <v>0</v>
      </c>
      <c r="M13" s="150">
        <f t="shared" si="6"/>
        <v>0</v>
      </c>
      <c r="N13" s="10">
        <f t="shared" si="7"/>
        <v>0</v>
      </c>
      <c r="O13" s="11"/>
    </row>
    <row r="14" spans="1:17">
      <c r="A14" s="9">
        <f t="shared" si="0"/>
        <v>9</v>
      </c>
      <c r="B14" s="14" t="s">
        <v>327</v>
      </c>
      <c r="C14" s="8"/>
      <c r="D14" s="8"/>
      <c r="E14" s="8"/>
      <c r="F14" s="8">
        <f t="shared" si="1"/>
        <v>0</v>
      </c>
      <c r="G14" s="8"/>
      <c r="H14" s="11">
        <f t="shared" si="2"/>
        <v>0</v>
      </c>
      <c r="I14" s="18">
        <f t="shared" si="3"/>
        <v>0</v>
      </c>
      <c r="J14" s="10">
        <f t="shared" si="4"/>
        <v>0</v>
      </c>
      <c r="K14" s="10">
        <v>0</v>
      </c>
      <c r="L14" s="10">
        <f t="shared" si="5"/>
        <v>0</v>
      </c>
      <c r="M14" s="150">
        <f t="shared" si="6"/>
        <v>0</v>
      </c>
      <c r="N14" s="10">
        <f t="shared" si="7"/>
        <v>0</v>
      </c>
      <c r="O14" s="11"/>
    </row>
    <row r="15" spans="1:17">
      <c r="A15" s="9">
        <f t="shared" si="0"/>
        <v>10</v>
      </c>
      <c r="B15" s="14" t="s">
        <v>328</v>
      </c>
      <c r="C15" s="8"/>
      <c r="D15" s="8"/>
      <c r="E15" s="8"/>
      <c r="F15" s="8">
        <f t="shared" si="1"/>
        <v>0</v>
      </c>
      <c r="G15" s="8"/>
      <c r="H15" s="11">
        <f t="shared" si="2"/>
        <v>0</v>
      </c>
      <c r="I15" s="18">
        <f t="shared" si="3"/>
        <v>0</v>
      </c>
      <c r="J15" s="10">
        <f t="shared" si="4"/>
        <v>0</v>
      </c>
      <c r="K15" s="10">
        <v>0</v>
      </c>
      <c r="L15" s="10">
        <f t="shared" si="5"/>
        <v>0</v>
      </c>
      <c r="M15" s="150">
        <f t="shared" si="6"/>
        <v>0</v>
      </c>
      <c r="N15" s="10">
        <f t="shared" si="7"/>
        <v>0</v>
      </c>
      <c r="O15" s="11"/>
    </row>
    <row r="16" spans="1:17">
      <c r="A16" s="9">
        <f t="shared" si="0"/>
        <v>11</v>
      </c>
      <c r="B16" s="14" t="s">
        <v>329</v>
      </c>
      <c r="C16" s="8"/>
      <c r="D16" s="8"/>
      <c r="E16" s="8"/>
      <c r="F16" s="8">
        <f t="shared" si="1"/>
        <v>0</v>
      </c>
      <c r="G16" s="8"/>
      <c r="H16" s="11">
        <f t="shared" si="2"/>
        <v>0</v>
      </c>
      <c r="I16" s="18">
        <f t="shared" si="3"/>
        <v>0</v>
      </c>
      <c r="J16" s="10">
        <f t="shared" si="4"/>
        <v>0</v>
      </c>
      <c r="K16" s="10">
        <v>0</v>
      </c>
      <c r="L16" s="10">
        <f t="shared" si="5"/>
        <v>0</v>
      </c>
      <c r="M16" s="150">
        <f t="shared" si="6"/>
        <v>0</v>
      </c>
      <c r="N16" s="10">
        <f t="shared" si="7"/>
        <v>0</v>
      </c>
      <c r="O16" s="11"/>
    </row>
    <row r="17" spans="1:15">
      <c r="A17" s="9">
        <f t="shared" si="0"/>
        <v>12</v>
      </c>
      <c r="B17" s="14" t="s">
        <v>330</v>
      </c>
      <c r="C17" s="8"/>
      <c r="D17" s="8"/>
      <c r="E17" s="8"/>
      <c r="F17" s="8">
        <f t="shared" si="1"/>
        <v>0</v>
      </c>
      <c r="G17" s="8"/>
      <c r="H17" s="11">
        <f t="shared" si="2"/>
        <v>0</v>
      </c>
      <c r="I17" s="18">
        <f t="shared" si="3"/>
        <v>0</v>
      </c>
      <c r="J17" s="10">
        <f t="shared" si="4"/>
        <v>0</v>
      </c>
      <c r="K17" s="10">
        <v>0</v>
      </c>
      <c r="L17" s="10">
        <f t="shared" si="5"/>
        <v>0</v>
      </c>
      <c r="M17" s="150">
        <f t="shared" si="6"/>
        <v>0</v>
      </c>
      <c r="N17" s="10">
        <f t="shared" si="7"/>
        <v>0</v>
      </c>
      <c r="O17" s="11"/>
    </row>
    <row r="18" spans="1:15">
      <c r="A18" s="9">
        <f t="shared" si="0"/>
        <v>13</v>
      </c>
      <c r="B18" s="14" t="s">
        <v>331</v>
      </c>
      <c r="C18" s="8"/>
      <c r="D18" s="8"/>
      <c r="E18" s="8"/>
      <c r="F18" s="8">
        <f t="shared" si="1"/>
        <v>0</v>
      </c>
      <c r="G18" s="8"/>
      <c r="H18" s="11">
        <f t="shared" si="2"/>
        <v>0</v>
      </c>
      <c r="I18" s="18">
        <f t="shared" si="3"/>
        <v>0</v>
      </c>
      <c r="J18" s="10">
        <f t="shared" si="4"/>
        <v>0</v>
      </c>
      <c r="K18" s="10">
        <v>0</v>
      </c>
      <c r="L18" s="10">
        <f t="shared" si="5"/>
        <v>0</v>
      </c>
      <c r="M18" s="150">
        <f t="shared" si="6"/>
        <v>0</v>
      </c>
      <c r="N18" s="10">
        <f t="shared" si="7"/>
        <v>0</v>
      </c>
      <c r="O18" s="11"/>
    </row>
    <row r="19" spans="1:15">
      <c r="A19" s="9">
        <f t="shared" si="0"/>
        <v>14</v>
      </c>
      <c r="B19" s="14" t="s">
        <v>332</v>
      </c>
      <c r="C19" s="8"/>
      <c r="D19" s="8"/>
      <c r="E19" s="8"/>
      <c r="F19" s="8">
        <f t="shared" si="1"/>
        <v>0</v>
      </c>
      <c r="G19" s="8"/>
      <c r="H19" s="11">
        <f t="shared" si="2"/>
        <v>0</v>
      </c>
      <c r="I19" s="18">
        <f t="shared" si="3"/>
        <v>0</v>
      </c>
      <c r="J19" s="10">
        <f t="shared" si="4"/>
        <v>0</v>
      </c>
      <c r="K19" s="10">
        <v>0</v>
      </c>
      <c r="L19" s="10">
        <f t="shared" si="5"/>
        <v>0</v>
      </c>
      <c r="M19" s="150">
        <f t="shared" si="6"/>
        <v>0</v>
      </c>
      <c r="N19" s="10">
        <f t="shared" si="7"/>
        <v>0</v>
      </c>
      <c r="O19" s="11"/>
    </row>
    <row r="20" spans="1:15">
      <c r="A20" s="9">
        <f t="shared" si="0"/>
        <v>15</v>
      </c>
      <c r="B20" s="14" t="s">
        <v>333</v>
      </c>
      <c r="C20" s="8"/>
      <c r="D20" s="8"/>
      <c r="E20" s="8"/>
      <c r="F20" s="8">
        <f t="shared" si="1"/>
        <v>0</v>
      </c>
      <c r="G20" s="8"/>
      <c r="H20" s="11">
        <f t="shared" si="2"/>
        <v>0</v>
      </c>
      <c r="I20" s="18">
        <f t="shared" si="3"/>
        <v>0</v>
      </c>
      <c r="J20" s="10">
        <f t="shared" si="4"/>
        <v>0</v>
      </c>
      <c r="K20" s="10">
        <v>0</v>
      </c>
      <c r="L20" s="10">
        <f t="shared" si="5"/>
        <v>0</v>
      </c>
      <c r="M20" s="150">
        <f t="shared" si="6"/>
        <v>0</v>
      </c>
      <c r="N20" s="10">
        <f t="shared" si="7"/>
        <v>0</v>
      </c>
      <c r="O20" s="11"/>
    </row>
    <row r="21" spans="1:15">
      <c r="A21" s="9">
        <f t="shared" si="0"/>
        <v>16</v>
      </c>
      <c r="B21" s="14" t="s">
        <v>334</v>
      </c>
      <c r="C21" s="8"/>
      <c r="D21" s="8"/>
      <c r="E21" s="8"/>
      <c r="F21" s="8">
        <f t="shared" si="1"/>
        <v>0</v>
      </c>
      <c r="G21" s="8"/>
      <c r="H21" s="11">
        <f t="shared" si="2"/>
        <v>0</v>
      </c>
      <c r="I21" s="18">
        <f t="shared" si="3"/>
        <v>0</v>
      </c>
      <c r="J21" s="10">
        <f t="shared" si="4"/>
        <v>0</v>
      </c>
      <c r="K21" s="10">
        <v>0</v>
      </c>
      <c r="L21" s="10">
        <f t="shared" si="5"/>
        <v>0</v>
      </c>
      <c r="M21" s="150">
        <f t="shared" si="6"/>
        <v>0</v>
      </c>
      <c r="N21" s="10">
        <f t="shared" si="7"/>
        <v>0</v>
      </c>
      <c r="O21" s="11"/>
    </row>
    <row r="22" spans="1:15">
      <c r="A22" s="9">
        <f t="shared" si="0"/>
        <v>17</v>
      </c>
      <c r="B22" s="14" t="s">
        <v>335</v>
      </c>
      <c r="C22" s="8"/>
      <c r="D22" s="8"/>
      <c r="E22" s="8"/>
      <c r="F22" s="8">
        <f t="shared" si="1"/>
        <v>0</v>
      </c>
      <c r="G22" s="8"/>
      <c r="H22" s="11">
        <f t="shared" si="2"/>
        <v>0</v>
      </c>
      <c r="I22" s="18">
        <f t="shared" si="3"/>
        <v>0</v>
      </c>
      <c r="J22" s="10">
        <f t="shared" si="4"/>
        <v>0</v>
      </c>
      <c r="K22" s="10">
        <v>0</v>
      </c>
      <c r="L22" s="10">
        <f t="shared" si="5"/>
        <v>0</v>
      </c>
      <c r="M22" s="150">
        <f t="shared" si="6"/>
        <v>0</v>
      </c>
      <c r="N22" s="10">
        <f t="shared" si="7"/>
        <v>0</v>
      </c>
      <c r="O22" s="11"/>
    </row>
    <row r="23" spans="1:15">
      <c r="A23" s="9">
        <f t="shared" si="0"/>
        <v>18</v>
      </c>
      <c r="B23" s="14" t="s">
        <v>336</v>
      </c>
      <c r="C23" s="8"/>
      <c r="D23" s="8"/>
      <c r="E23" s="8"/>
      <c r="F23" s="8">
        <f t="shared" si="1"/>
        <v>0</v>
      </c>
      <c r="G23" s="8"/>
      <c r="H23" s="11">
        <f t="shared" si="2"/>
        <v>0</v>
      </c>
      <c r="I23" s="18">
        <f t="shared" si="3"/>
        <v>0</v>
      </c>
      <c r="J23" s="10">
        <f t="shared" si="4"/>
        <v>0</v>
      </c>
      <c r="K23" s="10">
        <v>0</v>
      </c>
      <c r="L23" s="10">
        <f t="shared" si="5"/>
        <v>0</v>
      </c>
      <c r="M23" s="150">
        <f t="shared" si="6"/>
        <v>0</v>
      </c>
      <c r="N23" s="10">
        <f t="shared" si="7"/>
        <v>0</v>
      </c>
      <c r="O23" s="11"/>
    </row>
    <row r="24" spans="1:15">
      <c r="A24" s="9">
        <f t="shared" si="0"/>
        <v>19</v>
      </c>
      <c r="B24" s="14" t="s">
        <v>337</v>
      </c>
      <c r="C24" s="8"/>
      <c r="D24" s="8"/>
      <c r="E24" s="8"/>
      <c r="F24" s="8">
        <f t="shared" si="1"/>
        <v>0</v>
      </c>
      <c r="G24" s="8"/>
      <c r="H24" s="11">
        <f t="shared" si="2"/>
        <v>0</v>
      </c>
      <c r="I24" s="18">
        <f t="shared" si="3"/>
        <v>0</v>
      </c>
      <c r="J24" s="10">
        <f t="shared" si="4"/>
        <v>0</v>
      </c>
      <c r="K24" s="10">
        <v>0</v>
      </c>
      <c r="L24" s="10">
        <f t="shared" si="5"/>
        <v>0</v>
      </c>
      <c r="M24" s="150">
        <f t="shared" si="6"/>
        <v>0</v>
      </c>
      <c r="N24" s="10">
        <f t="shared" si="7"/>
        <v>0</v>
      </c>
      <c r="O24" s="11"/>
    </row>
    <row r="25" spans="1:15">
      <c r="A25" s="9">
        <f t="shared" si="0"/>
        <v>20</v>
      </c>
      <c r="B25" s="14" t="s">
        <v>338</v>
      </c>
      <c r="C25" s="8"/>
      <c r="D25" s="8"/>
      <c r="E25" s="8"/>
      <c r="F25" s="8">
        <f t="shared" si="1"/>
        <v>0</v>
      </c>
      <c r="G25" s="8"/>
      <c r="H25" s="11">
        <f t="shared" si="2"/>
        <v>0</v>
      </c>
      <c r="I25" s="18">
        <f t="shared" si="3"/>
        <v>0</v>
      </c>
      <c r="J25" s="10">
        <f t="shared" si="4"/>
        <v>0</v>
      </c>
      <c r="K25" s="10">
        <v>0</v>
      </c>
      <c r="L25" s="10">
        <f t="shared" si="5"/>
        <v>0</v>
      </c>
      <c r="M25" s="150">
        <f t="shared" si="6"/>
        <v>0</v>
      </c>
      <c r="N25" s="10">
        <f t="shared" si="7"/>
        <v>0</v>
      </c>
      <c r="O25" s="11"/>
    </row>
    <row r="26" spans="1:15">
      <c r="A26" s="9">
        <f t="shared" si="0"/>
        <v>21</v>
      </c>
      <c r="B26" s="14" t="s">
        <v>339</v>
      </c>
      <c r="C26" s="8"/>
      <c r="D26" s="8"/>
      <c r="E26" s="8"/>
      <c r="F26" s="8">
        <f t="shared" si="1"/>
        <v>0</v>
      </c>
      <c r="G26" s="8"/>
      <c r="H26" s="11">
        <f t="shared" si="2"/>
        <v>0</v>
      </c>
      <c r="I26" s="18">
        <f t="shared" si="3"/>
        <v>0</v>
      </c>
      <c r="J26" s="10">
        <f t="shared" si="4"/>
        <v>0</v>
      </c>
      <c r="K26" s="10">
        <v>0</v>
      </c>
      <c r="L26" s="10">
        <f t="shared" si="5"/>
        <v>0</v>
      </c>
      <c r="M26" s="150">
        <f t="shared" si="6"/>
        <v>0</v>
      </c>
      <c r="N26" s="10">
        <f t="shared" si="7"/>
        <v>0</v>
      </c>
      <c r="O26" s="11"/>
    </row>
    <row r="27" spans="1:15">
      <c r="A27" s="9">
        <f t="shared" si="0"/>
        <v>22</v>
      </c>
      <c r="B27" s="14" t="s">
        <v>340</v>
      </c>
      <c r="C27" s="8"/>
      <c r="D27" s="8"/>
      <c r="E27" s="8"/>
      <c r="F27" s="8">
        <f t="shared" si="1"/>
        <v>0</v>
      </c>
      <c r="G27" s="8"/>
      <c r="H27" s="11">
        <f t="shared" si="2"/>
        <v>0</v>
      </c>
      <c r="I27" s="18">
        <f t="shared" si="3"/>
        <v>0</v>
      </c>
      <c r="J27" s="10">
        <f t="shared" si="4"/>
        <v>0</v>
      </c>
      <c r="K27" s="10">
        <v>0</v>
      </c>
      <c r="L27" s="10">
        <f t="shared" si="5"/>
        <v>0</v>
      </c>
      <c r="M27" s="150">
        <f t="shared" si="6"/>
        <v>0</v>
      </c>
      <c r="N27" s="10">
        <f t="shared" si="7"/>
        <v>0</v>
      </c>
      <c r="O27" s="11"/>
    </row>
    <row r="28" spans="1:15">
      <c r="A28" s="9">
        <f t="shared" si="0"/>
        <v>23</v>
      </c>
      <c r="B28" s="14" t="s">
        <v>341</v>
      </c>
      <c r="C28" s="8"/>
      <c r="D28" s="8"/>
      <c r="E28" s="8"/>
      <c r="F28" s="8">
        <f t="shared" si="1"/>
        <v>0</v>
      </c>
      <c r="G28" s="8"/>
      <c r="H28" s="11">
        <f t="shared" si="2"/>
        <v>0</v>
      </c>
      <c r="I28" s="18">
        <f t="shared" si="3"/>
        <v>0</v>
      </c>
      <c r="J28" s="10">
        <f t="shared" si="4"/>
        <v>0</v>
      </c>
      <c r="K28" s="10">
        <v>0</v>
      </c>
      <c r="L28" s="10">
        <f t="shared" si="5"/>
        <v>0</v>
      </c>
      <c r="M28" s="150">
        <f t="shared" si="6"/>
        <v>0</v>
      </c>
      <c r="N28" s="10">
        <f t="shared" si="7"/>
        <v>0</v>
      </c>
      <c r="O28" s="11"/>
    </row>
    <row r="29" spans="1:15">
      <c r="A29" s="9">
        <f t="shared" si="0"/>
        <v>24</v>
      </c>
      <c r="B29" s="14" t="s">
        <v>342</v>
      </c>
      <c r="C29" s="8"/>
      <c r="D29" s="8"/>
      <c r="E29" s="8"/>
      <c r="F29" s="8">
        <f t="shared" si="1"/>
        <v>0</v>
      </c>
      <c r="G29" s="8"/>
      <c r="H29" s="11">
        <f t="shared" si="2"/>
        <v>0</v>
      </c>
      <c r="I29" s="18">
        <f t="shared" si="3"/>
        <v>0</v>
      </c>
      <c r="J29" s="10">
        <f t="shared" si="4"/>
        <v>0</v>
      </c>
      <c r="K29" s="10">
        <v>0</v>
      </c>
      <c r="L29" s="10">
        <f t="shared" si="5"/>
        <v>0</v>
      </c>
      <c r="M29" s="150">
        <f t="shared" si="6"/>
        <v>0</v>
      </c>
      <c r="N29" s="10">
        <f t="shared" si="7"/>
        <v>0</v>
      </c>
      <c r="O29" s="11"/>
    </row>
    <row r="30" spans="1:15">
      <c r="A30" s="9">
        <f t="shared" si="0"/>
        <v>25</v>
      </c>
      <c r="B30" s="14" t="s">
        <v>343</v>
      </c>
      <c r="C30" s="8"/>
      <c r="D30" s="8"/>
      <c r="E30" s="8"/>
      <c r="F30" s="8">
        <f t="shared" si="1"/>
        <v>0</v>
      </c>
      <c r="G30" s="8"/>
      <c r="H30" s="11">
        <f t="shared" si="2"/>
        <v>0</v>
      </c>
      <c r="I30" s="18">
        <f t="shared" si="3"/>
        <v>0</v>
      </c>
      <c r="J30" s="10">
        <f t="shared" si="4"/>
        <v>0</v>
      </c>
      <c r="K30" s="10">
        <v>0</v>
      </c>
      <c r="L30" s="10">
        <f t="shared" si="5"/>
        <v>0</v>
      </c>
      <c r="M30" s="150">
        <f t="shared" si="6"/>
        <v>0</v>
      </c>
      <c r="N30" s="10">
        <f t="shared" si="7"/>
        <v>0</v>
      </c>
      <c r="O30" s="11"/>
    </row>
    <row r="31" spans="1:15">
      <c r="A31" s="9">
        <f t="shared" si="0"/>
        <v>26</v>
      </c>
      <c r="B31" s="14" t="s">
        <v>344</v>
      </c>
      <c r="C31" s="8"/>
      <c r="D31" s="8"/>
      <c r="E31" s="8"/>
      <c r="F31" s="8">
        <f t="shared" si="1"/>
        <v>0</v>
      </c>
      <c r="G31" s="8"/>
      <c r="H31" s="11">
        <f t="shared" si="2"/>
        <v>0</v>
      </c>
      <c r="I31" s="18">
        <f t="shared" si="3"/>
        <v>0</v>
      </c>
      <c r="J31" s="10">
        <f t="shared" si="4"/>
        <v>0</v>
      </c>
      <c r="K31" s="10">
        <v>0</v>
      </c>
      <c r="L31" s="10">
        <f t="shared" si="5"/>
        <v>0</v>
      </c>
      <c r="M31" s="150">
        <f t="shared" si="6"/>
        <v>0</v>
      </c>
      <c r="N31" s="10">
        <f t="shared" si="7"/>
        <v>0</v>
      </c>
      <c r="O31" s="11"/>
    </row>
    <row r="32" spans="1:15">
      <c r="A32" s="9">
        <f t="shared" si="0"/>
        <v>27</v>
      </c>
      <c r="B32" s="14" t="s">
        <v>345</v>
      </c>
      <c r="C32" s="8"/>
      <c r="D32" s="8"/>
      <c r="E32" s="8"/>
      <c r="F32" s="8">
        <f t="shared" si="1"/>
        <v>0</v>
      </c>
      <c r="G32" s="8"/>
      <c r="H32" s="11">
        <f t="shared" si="2"/>
        <v>0</v>
      </c>
      <c r="I32" s="18">
        <f t="shared" si="3"/>
        <v>0</v>
      </c>
      <c r="J32" s="10">
        <f t="shared" si="4"/>
        <v>0</v>
      </c>
      <c r="K32" s="10">
        <v>0</v>
      </c>
      <c r="L32" s="10">
        <f t="shared" si="5"/>
        <v>0</v>
      </c>
      <c r="M32" s="150">
        <f t="shared" si="6"/>
        <v>0</v>
      </c>
      <c r="N32" s="10">
        <f t="shared" si="7"/>
        <v>0</v>
      </c>
      <c r="O32" s="11"/>
    </row>
    <row r="33" spans="1:15">
      <c r="A33" s="9">
        <f t="shared" si="0"/>
        <v>28</v>
      </c>
      <c r="B33" s="14" t="s">
        <v>346</v>
      </c>
      <c r="C33" s="8"/>
      <c r="D33" s="8"/>
      <c r="E33" s="8"/>
      <c r="F33" s="8">
        <f t="shared" si="1"/>
        <v>0</v>
      </c>
      <c r="G33" s="8"/>
      <c r="H33" s="11">
        <f t="shared" si="2"/>
        <v>0</v>
      </c>
      <c r="I33" s="18">
        <f t="shared" si="3"/>
        <v>0</v>
      </c>
      <c r="J33" s="10">
        <f t="shared" si="4"/>
        <v>0</v>
      </c>
      <c r="K33" s="10">
        <v>0</v>
      </c>
      <c r="L33" s="10">
        <f t="shared" si="5"/>
        <v>0</v>
      </c>
      <c r="M33" s="150">
        <f t="shared" si="6"/>
        <v>0</v>
      </c>
      <c r="N33" s="10">
        <f t="shared" si="7"/>
        <v>0</v>
      </c>
      <c r="O33" s="11"/>
    </row>
    <row r="34" spans="1:15">
      <c r="A34" s="9">
        <f t="shared" si="0"/>
        <v>29</v>
      </c>
      <c r="B34" s="14" t="s">
        <v>347</v>
      </c>
      <c r="C34" s="8"/>
      <c r="D34" s="8"/>
      <c r="E34" s="8"/>
      <c r="F34" s="8">
        <f t="shared" si="1"/>
        <v>0</v>
      </c>
      <c r="G34" s="8"/>
      <c r="H34" s="11">
        <f t="shared" si="2"/>
        <v>0</v>
      </c>
      <c r="I34" s="18">
        <f t="shared" si="3"/>
        <v>0</v>
      </c>
      <c r="J34" s="10">
        <f t="shared" si="4"/>
        <v>0</v>
      </c>
      <c r="K34" s="10">
        <v>0</v>
      </c>
      <c r="L34" s="10">
        <f t="shared" si="5"/>
        <v>0</v>
      </c>
      <c r="M34" s="150">
        <f t="shared" si="6"/>
        <v>0</v>
      </c>
      <c r="N34" s="10">
        <f t="shared" si="7"/>
        <v>0</v>
      </c>
      <c r="O34" s="11"/>
    </row>
    <row r="35" spans="1:15">
      <c r="A35" s="9">
        <f t="shared" si="0"/>
        <v>30</v>
      </c>
      <c r="B35" s="14" t="s">
        <v>348</v>
      </c>
      <c r="C35" s="8"/>
      <c r="D35" s="8"/>
      <c r="E35" s="8"/>
      <c r="F35" s="8">
        <f t="shared" si="1"/>
        <v>0</v>
      </c>
      <c r="G35" s="8"/>
      <c r="H35" s="11">
        <f t="shared" si="2"/>
        <v>0</v>
      </c>
      <c r="I35" s="18">
        <f t="shared" si="3"/>
        <v>0</v>
      </c>
      <c r="J35" s="10">
        <f t="shared" si="4"/>
        <v>0</v>
      </c>
      <c r="K35" s="10">
        <v>0</v>
      </c>
      <c r="L35" s="10">
        <f t="shared" si="5"/>
        <v>0</v>
      </c>
      <c r="M35" s="150">
        <f t="shared" si="6"/>
        <v>0</v>
      </c>
      <c r="N35" s="10">
        <f t="shared" si="7"/>
        <v>0</v>
      </c>
      <c r="O35" s="11"/>
    </row>
    <row r="36" spans="1:15">
      <c r="A36" s="9">
        <f t="shared" si="0"/>
        <v>31</v>
      </c>
      <c r="B36" s="14" t="s">
        <v>349</v>
      </c>
      <c r="C36" s="8"/>
      <c r="D36" s="8"/>
      <c r="E36" s="8"/>
      <c r="F36" s="8">
        <f t="shared" si="1"/>
        <v>0</v>
      </c>
      <c r="G36" s="8"/>
      <c r="H36" s="11">
        <f t="shared" si="2"/>
        <v>0</v>
      </c>
      <c r="I36" s="18">
        <f t="shared" si="3"/>
        <v>0</v>
      </c>
      <c r="J36" s="10">
        <f t="shared" si="4"/>
        <v>0</v>
      </c>
      <c r="K36" s="10">
        <v>0</v>
      </c>
      <c r="L36" s="10">
        <f t="shared" si="5"/>
        <v>0</v>
      </c>
      <c r="M36" s="150">
        <f t="shared" si="6"/>
        <v>0</v>
      </c>
      <c r="N36" s="10">
        <f t="shared" si="7"/>
        <v>0</v>
      </c>
      <c r="O36" s="11"/>
    </row>
    <row r="37" spans="1:15">
      <c r="A37" s="9">
        <f t="shared" si="0"/>
        <v>32</v>
      </c>
      <c r="B37" s="14" t="s">
        <v>350</v>
      </c>
      <c r="C37" s="8"/>
      <c r="D37" s="8"/>
      <c r="E37" s="8"/>
      <c r="F37" s="8">
        <f t="shared" si="1"/>
        <v>0</v>
      </c>
      <c r="G37" s="8"/>
      <c r="H37" s="11">
        <f t="shared" si="2"/>
        <v>0</v>
      </c>
      <c r="I37" s="18">
        <f t="shared" si="3"/>
        <v>0</v>
      </c>
      <c r="J37" s="10">
        <f t="shared" si="4"/>
        <v>0</v>
      </c>
      <c r="K37" s="10">
        <v>0</v>
      </c>
      <c r="L37" s="10">
        <f t="shared" si="5"/>
        <v>0</v>
      </c>
      <c r="M37" s="150">
        <f t="shared" si="6"/>
        <v>0</v>
      </c>
      <c r="N37" s="10">
        <f t="shared" si="7"/>
        <v>0</v>
      </c>
      <c r="O37" s="11"/>
    </row>
    <row r="38" spans="1:15">
      <c r="A38" s="9">
        <f t="shared" si="0"/>
        <v>33</v>
      </c>
      <c r="B38" s="14" t="s">
        <v>351</v>
      </c>
      <c r="C38" s="8"/>
      <c r="D38" s="8"/>
      <c r="E38" s="8"/>
      <c r="F38" s="8">
        <f t="shared" si="1"/>
        <v>0</v>
      </c>
      <c r="G38" s="8"/>
      <c r="H38" s="11">
        <f t="shared" si="2"/>
        <v>0</v>
      </c>
      <c r="I38" s="18">
        <f t="shared" si="3"/>
        <v>0</v>
      </c>
      <c r="J38" s="10">
        <f t="shared" si="4"/>
        <v>0</v>
      </c>
      <c r="K38" s="10">
        <v>0</v>
      </c>
      <c r="L38" s="10">
        <f t="shared" si="5"/>
        <v>0</v>
      </c>
      <c r="M38" s="150">
        <f t="shared" si="6"/>
        <v>0</v>
      </c>
      <c r="N38" s="10">
        <f t="shared" si="7"/>
        <v>0</v>
      </c>
      <c r="O38" s="11"/>
    </row>
    <row r="39" spans="1:15">
      <c r="A39" s="9">
        <f t="shared" si="0"/>
        <v>34</v>
      </c>
      <c r="B39" s="14" t="s">
        <v>352</v>
      </c>
      <c r="C39" s="8"/>
      <c r="D39" s="8"/>
      <c r="E39" s="8"/>
      <c r="F39" s="8">
        <f t="shared" si="1"/>
        <v>0</v>
      </c>
      <c r="G39" s="8"/>
      <c r="H39" s="11">
        <f t="shared" si="2"/>
        <v>0</v>
      </c>
      <c r="I39" s="18">
        <f t="shared" si="3"/>
        <v>0</v>
      </c>
      <c r="J39" s="10">
        <f t="shared" si="4"/>
        <v>0</v>
      </c>
      <c r="K39" s="10">
        <v>0</v>
      </c>
      <c r="L39" s="10">
        <f t="shared" si="5"/>
        <v>0</v>
      </c>
      <c r="M39" s="150">
        <f t="shared" si="6"/>
        <v>0</v>
      </c>
      <c r="N39" s="10">
        <f t="shared" si="7"/>
        <v>0</v>
      </c>
      <c r="O39" s="11"/>
    </row>
    <row r="40" spans="1:15">
      <c r="A40" s="9">
        <f t="shared" si="0"/>
        <v>35</v>
      </c>
      <c r="B40" s="14" t="s">
        <v>353</v>
      </c>
      <c r="C40" s="8"/>
      <c r="D40" s="8"/>
      <c r="E40" s="8"/>
      <c r="F40" s="8">
        <f t="shared" si="1"/>
        <v>0</v>
      </c>
      <c r="G40" s="8"/>
      <c r="H40" s="11">
        <f t="shared" si="2"/>
        <v>0</v>
      </c>
      <c r="I40" s="18">
        <f t="shared" si="3"/>
        <v>0</v>
      </c>
      <c r="J40" s="10">
        <f t="shared" si="4"/>
        <v>0</v>
      </c>
      <c r="K40" s="10">
        <v>0</v>
      </c>
      <c r="L40" s="10">
        <f t="shared" si="5"/>
        <v>0</v>
      </c>
      <c r="M40" s="150">
        <f t="shared" si="6"/>
        <v>0</v>
      </c>
      <c r="N40" s="10">
        <f t="shared" si="7"/>
        <v>0</v>
      </c>
      <c r="O40" s="11"/>
    </row>
    <row r="41" spans="1:15">
      <c r="A41" s="9">
        <f t="shared" si="0"/>
        <v>36</v>
      </c>
      <c r="B41" s="14" t="s">
        <v>354</v>
      </c>
      <c r="C41" s="8"/>
      <c r="D41" s="8"/>
      <c r="E41" s="8"/>
      <c r="F41" s="8">
        <f t="shared" si="1"/>
        <v>0</v>
      </c>
      <c r="G41" s="8"/>
      <c r="H41" s="11">
        <f t="shared" si="2"/>
        <v>0</v>
      </c>
      <c r="I41" s="18">
        <f t="shared" si="3"/>
        <v>0</v>
      </c>
      <c r="J41" s="10">
        <f t="shared" si="4"/>
        <v>0</v>
      </c>
      <c r="K41" s="10">
        <v>0</v>
      </c>
      <c r="L41" s="10">
        <f t="shared" si="5"/>
        <v>0</v>
      </c>
      <c r="M41" s="150">
        <f t="shared" si="6"/>
        <v>0</v>
      </c>
      <c r="N41" s="10">
        <f t="shared" si="7"/>
        <v>0</v>
      </c>
      <c r="O41" s="11"/>
    </row>
    <row r="42" spans="1:15">
      <c r="A42" s="9">
        <f t="shared" si="0"/>
        <v>37</v>
      </c>
      <c r="B42" s="14" t="s">
        <v>355</v>
      </c>
      <c r="C42" s="8"/>
      <c r="D42" s="8"/>
      <c r="E42" s="8"/>
      <c r="F42" s="8">
        <f t="shared" si="1"/>
        <v>0</v>
      </c>
      <c r="G42" s="8"/>
      <c r="H42" s="11">
        <f t="shared" si="2"/>
        <v>0</v>
      </c>
      <c r="I42" s="18">
        <f t="shared" si="3"/>
        <v>0</v>
      </c>
      <c r="J42" s="10">
        <f t="shared" si="4"/>
        <v>0</v>
      </c>
      <c r="K42" s="10">
        <v>0</v>
      </c>
      <c r="L42" s="10">
        <f t="shared" si="5"/>
        <v>0</v>
      </c>
      <c r="M42" s="150">
        <f t="shared" si="6"/>
        <v>0</v>
      </c>
      <c r="N42" s="10">
        <f t="shared" si="7"/>
        <v>0</v>
      </c>
      <c r="O42" s="11"/>
    </row>
    <row r="43" spans="1:15">
      <c r="A43" s="9">
        <f t="shared" si="0"/>
        <v>38</v>
      </c>
      <c r="B43" s="14" t="s">
        <v>356</v>
      </c>
      <c r="C43" s="8"/>
      <c r="D43" s="8"/>
      <c r="E43" s="8"/>
      <c r="F43" s="8">
        <f t="shared" si="1"/>
        <v>0</v>
      </c>
      <c r="G43" s="8"/>
      <c r="H43" s="11">
        <f t="shared" si="2"/>
        <v>0</v>
      </c>
      <c r="I43" s="18">
        <f t="shared" si="3"/>
        <v>0</v>
      </c>
      <c r="J43" s="10">
        <f t="shared" si="4"/>
        <v>0</v>
      </c>
      <c r="K43" s="10">
        <v>0</v>
      </c>
      <c r="L43" s="10">
        <f t="shared" si="5"/>
        <v>0</v>
      </c>
      <c r="M43" s="150">
        <f t="shared" si="6"/>
        <v>0</v>
      </c>
      <c r="N43" s="10">
        <f t="shared" si="7"/>
        <v>0</v>
      </c>
      <c r="O43" s="11"/>
    </row>
    <row r="44" spans="1:15">
      <c r="A44" s="9">
        <f t="shared" si="0"/>
        <v>39</v>
      </c>
      <c r="B44" s="14" t="s">
        <v>357</v>
      </c>
      <c r="C44" s="8"/>
      <c r="D44" s="8"/>
      <c r="E44" s="8"/>
      <c r="F44" s="8">
        <f t="shared" si="1"/>
        <v>0</v>
      </c>
      <c r="G44" s="8"/>
      <c r="H44" s="11">
        <f t="shared" si="2"/>
        <v>0</v>
      </c>
      <c r="I44" s="18">
        <f t="shared" si="3"/>
        <v>0</v>
      </c>
      <c r="J44" s="10">
        <f t="shared" si="4"/>
        <v>0</v>
      </c>
      <c r="K44" s="10">
        <v>0</v>
      </c>
      <c r="L44" s="10">
        <f t="shared" si="5"/>
        <v>0</v>
      </c>
      <c r="M44" s="150">
        <f t="shared" si="6"/>
        <v>0</v>
      </c>
      <c r="N44" s="10">
        <f t="shared" si="7"/>
        <v>0</v>
      </c>
      <c r="O44" s="11"/>
    </row>
    <row r="45" spans="1:15">
      <c r="A45" s="9">
        <f t="shared" si="0"/>
        <v>40</v>
      </c>
      <c r="B45" s="14" t="s">
        <v>358</v>
      </c>
      <c r="C45" s="8"/>
      <c r="D45" s="8"/>
      <c r="E45" s="8"/>
      <c r="F45" s="8">
        <f t="shared" si="1"/>
        <v>0</v>
      </c>
      <c r="G45" s="8"/>
      <c r="H45" s="11">
        <f t="shared" si="2"/>
        <v>0</v>
      </c>
      <c r="I45" s="18">
        <f t="shared" si="3"/>
        <v>0</v>
      </c>
      <c r="J45" s="10">
        <f t="shared" si="4"/>
        <v>0</v>
      </c>
      <c r="K45" s="10">
        <v>0</v>
      </c>
      <c r="L45" s="10">
        <f t="shared" si="5"/>
        <v>0</v>
      </c>
      <c r="M45" s="150">
        <f t="shared" si="6"/>
        <v>0</v>
      </c>
      <c r="N45" s="10">
        <f t="shared" si="7"/>
        <v>0</v>
      </c>
      <c r="O45" s="11"/>
    </row>
    <row r="46" spans="1:15">
      <c r="A46" s="9">
        <f t="shared" si="0"/>
        <v>41</v>
      </c>
      <c r="B46" s="14" t="s">
        <v>359</v>
      </c>
      <c r="C46" s="8"/>
      <c r="D46" s="8"/>
      <c r="E46" s="8"/>
      <c r="F46" s="8">
        <f t="shared" si="1"/>
        <v>0</v>
      </c>
      <c r="G46" s="8"/>
      <c r="H46" s="11">
        <f t="shared" si="2"/>
        <v>0</v>
      </c>
      <c r="I46" s="18">
        <f t="shared" si="3"/>
        <v>0</v>
      </c>
      <c r="J46" s="10">
        <f t="shared" si="4"/>
        <v>0</v>
      </c>
      <c r="K46" s="10">
        <v>0</v>
      </c>
      <c r="L46" s="10">
        <f t="shared" si="5"/>
        <v>0</v>
      </c>
      <c r="M46" s="150">
        <f t="shared" si="6"/>
        <v>0</v>
      </c>
      <c r="N46" s="10">
        <f t="shared" si="7"/>
        <v>0</v>
      </c>
      <c r="O46" s="11"/>
    </row>
    <row r="47" spans="1:15">
      <c r="A47" s="9">
        <f t="shared" si="0"/>
        <v>42</v>
      </c>
      <c r="B47" s="14" t="s">
        <v>360</v>
      </c>
      <c r="C47" s="8"/>
      <c r="D47" s="8"/>
      <c r="E47" s="8"/>
      <c r="F47" s="8">
        <f t="shared" si="1"/>
        <v>0</v>
      </c>
      <c r="G47" s="8"/>
      <c r="H47" s="11">
        <f t="shared" si="2"/>
        <v>0</v>
      </c>
      <c r="I47" s="18">
        <f t="shared" si="3"/>
        <v>0</v>
      </c>
      <c r="J47" s="10">
        <f t="shared" si="4"/>
        <v>0</v>
      </c>
      <c r="K47" s="10">
        <v>0</v>
      </c>
      <c r="L47" s="10">
        <f t="shared" si="5"/>
        <v>0</v>
      </c>
      <c r="M47" s="150">
        <f t="shared" si="6"/>
        <v>0</v>
      </c>
      <c r="N47" s="10">
        <f t="shared" si="7"/>
        <v>0</v>
      </c>
      <c r="O47" s="11"/>
    </row>
    <row r="48" spans="1:15">
      <c r="A48" s="9">
        <f t="shared" si="0"/>
        <v>43</v>
      </c>
      <c r="B48" s="14" t="s">
        <v>361</v>
      </c>
      <c r="C48" s="8"/>
      <c r="D48" s="8"/>
      <c r="E48" s="8"/>
      <c r="F48" s="8">
        <f t="shared" si="1"/>
        <v>0</v>
      </c>
      <c r="G48" s="8"/>
      <c r="H48" s="11">
        <f t="shared" si="2"/>
        <v>0</v>
      </c>
      <c r="I48" s="18">
        <f t="shared" si="3"/>
        <v>0</v>
      </c>
      <c r="J48" s="10">
        <f t="shared" si="4"/>
        <v>0</v>
      </c>
      <c r="K48" s="10">
        <v>0</v>
      </c>
      <c r="L48" s="10">
        <f t="shared" si="5"/>
        <v>0</v>
      </c>
      <c r="M48" s="150">
        <f t="shared" si="6"/>
        <v>0</v>
      </c>
      <c r="N48" s="10">
        <f t="shared" si="7"/>
        <v>0</v>
      </c>
      <c r="O48" s="11"/>
    </row>
    <row r="49" spans="1:15">
      <c r="A49" s="9">
        <f t="shared" si="0"/>
        <v>44</v>
      </c>
      <c r="B49" s="14" t="s">
        <v>362</v>
      </c>
      <c r="C49" s="8"/>
      <c r="D49" s="8"/>
      <c r="E49" s="8"/>
      <c r="F49" s="8">
        <f t="shared" si="1"/>
        <v>0</v>
      </c>
      <c r="G49" s="8"/>
      <c r="H49" s="11">
        <f t="shared" si="2"/>
        <v>0</v>
      </c>
      <c r="I49" s="18">
        <f t="shared" si="3"/>
        <v>0</v>
      </c>
      <c r="J49" s="10">
        <f t="shared" si="4"/>
        <v>0</v>
      </c>
      <c r="K49" s="10">
        <v>0</v>
      </c>
      <c r="L49" s="10">
        <f t="shared" si="5"/>
        <v>0</v>
      </c>
      <c r="M49" s="150">
        <f t="shared" si="6"/>
        <v>0</v>
      </c>
      <c r="N49" s="10">
        <f t="shared" si="7"/>
        <v>0</v>
      </c>
      <c r="O49" s="11"/>
    </row>
    <row r="50" spans="1:15">
      <c r="A50" s="9">
        <f t="shared" si="0"/>
        <v>45</v>
      </c>
      <c r="B50" s="14" t="s">
        <v>363</v>
      </c>
      <c r="C50" s="8"/>
      <c r="D50" s="8"/>
      <c r="E50" s="8"/>
      <c r="F50" s="8">
        <f t="shared" si="1"/>
        <v>0</v>
      </c>
      <c r="G50" s="8"/>
      <c r="H50" s="11">
        <f t="shared" si="2"/>
        <v>0</v>
      </c>
      <c r="I50" s="18">
        <f t="shared" si="3"/>
        <v>0</v>
      </c>
      <c r="J50" s="10">
        <f t="shared" si="4"/>
        <v>0</v>
      </c>
      <c r="K50" s="10">
        <v>0</v>
      </c>
      <c r="L50" s="10">
        <f t="shared" si="5"/>
        <v>0</v>
      </c>
      <c r="M50" s="150">
        <f t="shared" si="6"/>
        <v>0</v>
      </c>
      <c r="N50" s="10">
        <f t="shared" si="7"/>
        <v>0</v>
      </c>
      <c r="O50" s="11"/>
    </row>
    <row r="51" spans="1:15">
      <c r="A51" s="9">
        <f t="shared" si="0"/>
        <v>46</v>
      </c>
      <c r="B51" s="14" t="s">
        <v>364</v>
      </c>
      <c r="C51" s="8"/>
      <c r="D51" s="8"/>
      <c r="E51" s="8"/>
      <c r="F51" s="8">
        <f t="shared" si="1"/>
        <v>0</v>
      </c>
      <c r="G51" s="8"/>
      <c r="H51" s="11">
        <f t="shared" si="2"/>
        <v>0</v>
      </c>
      <c r="I51" s="18">
        <f t="shared" si="3"/>
        <v>0</v>
      </c>
      <c r="J51" s="10">
        <f t="shared" si="4"/>
        <v>0</v>
      </c>
      <c r="K51" s="10">
        <v>0</v>
      </c>
      <c r="L51" s="10">
        <f t="shared" si="5"/>
        <v>0</v>
      </c>
      <c r="M51" s="150">
        <f t="shared" si="6"/>
        <v>0</v>
      </c>
      <c r="N51" s="10">
        <f t="shared" si="7"/>
        <v>0</v>
      </c>
      <c r="O51" s="11"/>
    </row>
    <row r="52" spans="1:15">
      <c r="A52" s="9">
        <f t="shared" si="0"/>
        <v>47</v>
      </c>
      <c r="B52" s="14" t="s">
        <v>365</v>
      </c>
      <c r="C52" s="8"/>
      <c r="D52" s="8"/>
      <c r="E52" s="8"/>
      <c r="F52" s="8">
        <f t="shared" si="1"/>
        <v>0</v>
      </c>
      <c r="G52" s="8"/>
      <c r="H52" s="11">
        <f t="shared" si="2"/>
        <v>0</v>
      </c>
      <c r="I52" s="18">
        <f t="shared" si="3"/>
        <v>0</v>
      </c>
      <c r="J52" s="10">
        <f t="shared" si="4"/>
        <v>0</v>
      </c>
      <c r="K52" s="10">
        <v>0</v>
      </c>
      <c r="L52" s="10">
        <f t="shared" si="5"/>
        <v>0</v>
      </c>
      <c r="M52" s="150">
        <f t="shared" si="6"/>
        <v>0</v>
      </c>
      <c r="N52" s="10">
        <f t="shared" si="7"/>
        <v>0</v>
      </c>
      <c r="O52" s="11"/>
    </row>
    <row r="53" spans="1:15">
      <c r="A53" s="9">
        <f t="shared" si="0"/>
        <v>48</v>
      </c>
      <c r="B53" s="14" t="s">
        <v>366</v>
      </c>
      <c r="C53" s="8"/>
      <c r="D53" s="8"/>
      <c r="E53" s="8"/>
      <c r="F53" s="8">
        <f t="shared" si="1"/>
        <v>0</v>
      </c>
      <c r="G53" s="8"/>
      <c r="H53" s="11">
        <f t="shared" si="2"/>
        <v>0</v>
      </c>
      <c r="I53" s="18">
        <f t="shared" si="3"/>
        <v>0</v>
      </c>
      <c r="J53" s="10">
        <f t="shared" si="4"/>
        <v>0</v>
      </c>
      <c r="K53" s="10">
        <v>0</v>
      </c>
      <c r="L53" s="10">
        <f t="shared" si="5"/>
        <v>0</v>
      </c>
      <c r="M53" s="150">
        <f t="shared" si="6"/>
        <v>0</v>
      </c>
      <c r="N53" s="10">
        <f t="shared" si="7"/>
        <v>0</v>
      </c>
      <c r="O53" s="11"/>
    </row>
    <row r="54" spans="1:15">
      <c r="A54" s="9">
        <f t="shared" si="0"/>
        <v>49</v>
      </c>
      <c r="B54" s="14" t="s">
        <v>367</v>
      </c>
      <c r="C54" s="8"/>
      <c r="D54" s="8"/>
      <c r="E54" s="8"/>
      <c r="F54" s="8">
        <f t="shared" si="1"/>
        <v>0</v>
      </c>
      <c r="G54" s="8"/>
      <c r="H54" s="11">
        <f t="shared" si="2"/>
        <v>0</v>
      </c>
      <c r="I54" s="18">
        <f t="shared" si="3"/>
        <v>0</v>
      </c>
      <c r="J54" s="10">
        <f t="shared" si="4"/>
        <v>0</v>
      </c>
      <c r="K54" s="10">
        <v>0</v>
      </c>
      <c r="L54" s="10">
        <f t="shared" si="5"/>
        <v>0</v>
      </c>
      <c r="M54" s="150">
        <f t="shared" si="6"/>
        <v>0</v>
      </c>
      <c r="N54" s="10">
        <f t="shared" si="7"/>
        <v>0</v>
      </c>
      <c r="O54" s="11"/>
    </row>
    <row r="55" spans="1:15">
      <c r="A55" s="9">
        <f t="shared" si="0"/>
        <v>50</v>
      </c>
      <c r="B55" s="14" t="s">
        <v>368</v>
      </c>
      <c r="C55" s="8"/>
      <c r="D55" s="8"/>
      <c r="E55" s="8"/>
      <c r="F55" s="8">
        <f t="shared" si="1"/>
        <v>0</v>
      </c>
      <c r="G55" s="8"/>
      <c r="H55" s="11">
        <f t="shared" si="2"/>
        <v>0</v>
      </c>
      <c r="I55" s="18">
        <f t="shared" si="3"/>
        <v>0</v>
      </c>
      <c r="J55" s="10">
        <f t="shared" si="4"/>
        <v>0</v>
      </c>
      <c r="K55" s="10">
        <v>0</v>
      </c>
      <c r="L55" s="10">
        <f t="shared" si="5"/>
        <v>0</v>
      </c>
      <c r="M55" s="150">
        <f t="shared" si="6"/>
        <v>0</v>
      </c>
      <c r="N55" s="10">
        <f t="shared" si="7"/>
        <v>0</v>
      </c>
      <c r="O55" s="11"/>
    </row>
    <row r="56" spans="1:15">
      <c r="A56" s="9">
        <f t="shared" si="0"/>
        <v>51</v>
      </c>
      <c r="B56" s="14" t="s">
        <v>369</v>
      </c>
      <c r="C56" s="8"/>
      <c r="D56" s="8"/>
      <c r="E56" s="8"/>
      <c r="F56" s="8">
        <f t="shared" si="1"/>
        <v>0</v>
      </c>
      <c r="G56" s="8"/>
      <c r="H56" s="11">
        <f t="shared" si="2"/>
        <v>0</v>
      </c>
      <c r="I56" s="18">
        <f t="shared" si="3"/>
        <v>0</v>
      </c>
      <c r="J56" s="10">
        <f t="shared" si="4"/>
        <v>0</v>
      </c>
      <c r="K56" s="10">
        <v>0</v>
      </c>
      <c r="L56" s="10">
        <f t="shared" si="5"/>
        <v>0</v>
      </c>
      <c r="M56" s="150">
        <f t="shared" si="6"/>
        <v>0</v>
      </c>
      <c r="N56" s="10">
        <f t="shared" si="7"/>
        <v>0</v>
      </c>
      <c r="O56" s="11"/>
    </row>
    <row r="57" spans="1:15">
      <c r="A57" s="9">
        <f t="shared" si="0"/>
        <v>52</v>
      </c>
      <c r="B57" s="14" t="s">
        <v>370</v>
      </c>
      <c r="C57" s="8"/>
      <c r="D57" s="8"/>
      <c r="E57" s="8"/>
      <c r="F57" s="8">
        <f t="shared" si="1"/>
        <v>0</v>
      </c>
      <c r="G57" s="8"/>
      <c r="H57" s="11">
        <f t="shared" si="2"/>
        <v>0</v>
      </c>
      <c r="I57" s="18">
        <f t="shared" si="3"/>
        <v>0</v>
      </c>
      <c r="J57" s="10">
        <f t="shared" si="4"/>
        <v>0</v>
      </c>
      <c r="K57" s="10">
        <v>0</v>
      </c>
      <c r="L57" s="10">
        <f t="shared" si="5"/>
        <v>0</v>
      </c>
      <c r="M57" s="150">
        <f t="shared" si="6"/>
        <v>0</v>
      </c>
      <c r="N57" s="10">
        <f t="shared" si="7"/>
        <v>0</v>
      </c>
      <c r="O57" s="11"/>
    </row>
    <row r="58" spans="1:15">
      <c r="A58" s="9">
        <f t="shared" si="0"/>
        <v>53</v>
      </c>
      <c r="B58" s="14" t="s">
        <v>371</v>
      </c>
      <c r="C58" s="8"/>
      <c r="D58" s="8"/>
      <c r="E58" s="8"/>
      <c r="F58" s="8">
        <f t="shared" si="1"/>
        <v>0</v>
      </c>
      <c r="G58" s="8"/>
      <c r="H58" s="11">
        <f t="shared" si="2"/>
        <v>0</v>
      </c>
      <c r="I58" s="18">
        <f t="shared" si="3"/>
        <v>0</v>
      </c>
      <c r="J58" s="10">
        <f t="shared" si="4"/>
        <v>0</v>
      </c>
      <c r="K58" s="10">
        <v>0</v>
      </c>
      <c r="L58" s="10">
        <f t="shared" si="5"/>
        <v>0</v>
      </c>
      <c r="M58" s="150">
        <f t="shared" si="6"/>
        <v>0</v>
      </c>
      <c r="N58" s="10">
        <f t="shared" si="7"/>
        <v>0</v>
      </c>
      <c r="O58" s="11"/>
    </row>
    <row r="59" spans="1:15">
      <c r="A59" s="9">
        <f t="shared" si="0"/>
        <v>54</v>
      </c>
      <c r="B59" s="14" t="s">
        <v>372</v>
      </c>
      <c r="C59" s="8"/>
      <c r="D59" s="8"/>
      <c r="E59" s="8"/>
      <c r="F59" s="8">
        <f t="shared" si="1"/>
        <v>0</v>
      </c>
      <c r="G59" s="8"/>
      <c r="H59" s="11">
        <f t="shared" si="2"/>
        <v>0</v>
      </c>
      <c r="I59" s="18">
        <f t="shared" si="3"/>
        <v>0</v>
      </c>
      <c r="J59" s="10">
        <f t="shared" si="4"/>
        <v>0</v>
      </c>
      <c r="K59" s="10">
        <v>0</v>
      </c>
      <c r="L59" s="10">
        <f t="shared" si="5"/>
        <v>0</v>
      </c>
      <c r="M59" s="150">
        <f t="shared" si="6"/>
        <v>0</v>
      </c>
      <c r="N59" s="10">
        <f t="shared" si="7"/>
        <v>0</v>
      </c>
      <c r="O59" s="11"/>
    </row>
    <row r="60" spans="1:15">
      <c r="A60" s="9">
        <f t="shared" si="0"/>
        <v>55</v>
      </c>
      <c r="B60" s="14" t="s">
        <v>373</v>
      </c>
      <c r="C60" s="8"/>
      <c r="D60" s="8"/>
      <c r="E60" s="8"/>
      <c r="F60" s="8">
        <f t="shared" si="1"/>
        <v>0</v>
      </c>
      <c r="G60" s="8"/>
      <c r="H60" s="11">
        <f t="shared" si="2"/>
        <v>0</v>
      </c>
      <c r="I60" s="18">
        <f t="shared" si="3"/>
        <v>0</v>
      </c>
      <c r="J60" s="10">
        <f t="shared" si="4"/>
        <v>0</v>
      </c>
      <c r="K60" s="10">
        <v>0</v>
      </c>
      <c r="L60" s="10">
        <f t="shared" si="5"/>
        <v>0</v>
      </c>
      <c r="M60" s="150">
        <f t="shared" si="6"/>
        <v>0</v>
      </c>
      <c r="N60" s="10">
        <f t="shared" si="7"/>
        <v>0</v>
      </c>
      <c r="O60" s="11"/>
    </row>
    <row r="61" spans="1:15">
      <c r="A61" s="9">
        <f t="shared" si="0"/>
        <v>56</v>
      </c>
      <c r="B61" s="14" t="s">
        <v>374</v>
      </c>
      <c r="C61" s="8"/>
      <c r="D61" s="8"/>
      <c r="E61" s="8"/>
      <c r="F61" s="8">
        <f t="shared" si="1"/>
        <v>0</v>
      </c>
      <c r="G61" s="8"/>
      <c r="H61" s="11">
        <f t="shared" si="2"/>
        <v>0</v>
      </c>
      <c r="I61" s="18">
        <f t="shared" si="3"/>
        <v>0</v>
      </c>
      <c r="J61" s="10">
        <f t="shared" si="4"/>
        <v>0</v>
      </c>
      <c r="K61" s="10">
        <v>0</v>
      </c>
      <c r="L61" s="10">
        <f t="shared" si="5"/>
        <v>0</v>
      </c>
      <c r="M61" s="150">
        <f t="shared" si="6"/>
        <v>0</v>
      </c>
      <c r="N61" s="10">
        <f t="shared" si="7"/>
        <v>0</v>
      </c>
      <c r="O61" s="11"/>
    </row>
    <row r="62" spans="1:15">
      <c r="A62" s="9">
        <f t="shared" si="0"/>
        <v>57</v>
      </c>
      <c r="B62" s="14" t="s">
        <v>375</v>
      </c>
      <c r="C62" s="8"/>
      <c r="D62" s="8"/>
      <c r="E62" s="8"/>
      <c r="F62" s="8">
        <f t="shared" si="1"/>
        <v>0</v>
      </c>
      <c r="G62" s="8"/>
      <c r="H62" s="11">
        <f t="shared" si="2"/>
        <v>0</v>
      </c>
      <c r="I62" s="18">
        <f t="shared" si="3"/>
        <v>0</v>
      </c>
      <c r="J62" s="10">
        <f t="shared" si="4"/>
        <v>0</v>
      </c>
      <c r="K62" s="10">
        <v>0</v>
      </c>
      <c r="L62" s="10">
        <f t="shared" si="5"/>
        <v>0</v>
      </c>
      <c r="M62" s="150">
        <f t="shared" si="6"/>
        <v>0</v>
      </c>
      <c r="N62" s="10">
        <f t="shared" si="7"/>
        <v>0</v>
      </c>
      <c r="O62" s="11"/>
    </row>
    <row r="63" spans="1:15">
      <c r="A63" s="9">
        <f t="shared" si="0"/>
        <v>58</v>
      </c>
      <c r="B63" s="14" t="s">
        <v>376</v>
      </c>
      <c r="C63" s="8"/>
      <c r="D63" s="8"/>
      <c r="E63" s="8"/>
      <c r="F63" s="8">
        <f t="shared" si="1"/>
        <v>0</v>
      </c>
      <c r="G63" s="8"/>
      <c r="H63" s="11">
        <f t="shared" si="2"/>
        <v>0</v>
      </c>
      <c r="I63" s="18">
        <f t="shared" si="3"/>
        <v>0</v>
      </c>
      <c r="J63" s="10">
        <f t="shared" si="4"/>
        <v>0</v>
      </c>
      <c r="K63" s="10">
        <v>0</v>
      </c>
      <c r="L63" s="10">
        <f t="shared" si="5"/>
        <v>0</v>
      </c>
      <c r="M63" s="150">
        <f t="shared" si="6"/>
        <v>0</v>
      </c>
      <c r="N63" s="10">
        <f t="shared" si="7"/>
        <v>0</v>
      </c>
      <c r="O63" s="11"/>
    </row>
    <row r="64" spans="1:15">
      <c r="A64" s="9">
        <f t="shared" si="0"/>
        <v>59</v>
      </c>
      <c r="B64" s="14" t="s">
        <v>377</v>
      </c>
      <c r="C64" s="8"/>
      <c r="D64" s="8"/>
      <c r="E64" s="8"/>
      <c r="F64" s="8">
        <f t="shared" si="1"/>
        <v>0</v>
      </c>
      <c r="G64" s="8"/>
      <c r="H64" s="11">
        <f t="shared" si="2"/>
        <v>0</v>
      </c>
      <c r="I64" s="18">
        <f t="shared" si="3"/>
        <v>0</v>
      </c>
      <c r="J64" s="10">
        <f t="shared" si="4"/>
        <v>0</v>
      </c>
      <c r="K64" s="10">
        <v>0</v>
      </c>
      <c r="L64" s="10">
        <f t="shared" si="5"/>
        <v>0</v>
      </c>
      <c r="M64" s="150">
        <f t="shared" si="6"/>
        <v>0</v>
      </c>
      <c r="N64" s="10">
        <f t="shared" si="7"/>
        <v>0</v>
      </c>
      <c r="O64" s="11"/>
    </row>
    <row r="65" spans="1:15">
      <c r="A65" s="9">
        <f t="shared" si="0"/>
        <v>60</v>
      </c>
      <c r="B65" s="14" t="s">
        <v>378</v>
      </c>
      <c r="C65" s="8"/>
      <c r="D65" s="8"/>
      <c r="E65" s="8"/>
      <c r="F65" s="8">
        <f t="shared" si="1"/>
        <v>0</v>
      </c>
      <c r="G65" s="8"/>
      <c r="H65" s="11">
        <f t="shared" si="2"/>
        <v>0</v>
      </c>
      <c r="I65" s="18">
        <f t="shared" si="3"/>
        <v>0</v>
      </c>
      <c r="J65" s="10">
        <f t="shared" si="4"/>
        <v>0</v>
      </c>
      <c r="K65" s="10">
        <v>0</v>
      </c>
      <c r="L65" s="10">
        <f t="shared" si="5"/>
        <v>0</v>
      </c>
      <c r="M65" s="150">
        <f t="shared" si="6"/>
        <v>0</v>
      </c>
      <c r="N65" s="10">
        <f t="shared" si="7"/>
        <v>0</v>
      </c>
      <c r="O65" s="11"/>
    </row>
    <row r="66" spans="1:15">
      <c r="A66" s="9">
        <f t="shared" si="0"/>
        <v>61</v>
      </c>
      <c r="B66" s="14" t="s">
        <v>379</v>
      </c>
      <c r="C66" s="8"/>
      <c r="D66" s="8"/>
      <c r="E66" s="8"/>
      <c r="F66" s="8">
        <f t="shared" si="1"/>
        <v>0</v>
      </c>
      <c r="G66" s="8"/>
      <c r="H66" s="11">
        <f t="shared" si="2"/>
        <v>0</v>
      </c>
      <c r="I66" s="18">
        <f t="shared" si="3"/>
        <v>0</v>
      </c>
      <c r="J66" s="10">
        <f t="shared" si="4"/>
        <v>0</v>
      </c>
      <c r="K66" s="10">
        <v>0</v>
      </c>
      <c r="L66" s="10">
        <f t="shared" si="5"/>
        <v>0</v>
      </c>
      <c r="M66" s="150">
        <f t="shared" si="6"/>
        <v>0</v>
      </c>
      <c r="N66" s="10">
        <f t="shared" si="7"/>
        <v>0</v>
      </c>
      <c r="O66" s="11"/>
    </row>
    <row r="67" spans="1:15">
      <c r="A67" s="9">
        <f t="shared" si="0"/>
        <v>62</v>
      </c>
      <c r="B67" s="14" t="s">
        <v>380</v>
      </c>
      <c r="C67" s="8"/>
      <c r="D67" s="8"/>
      <c r="E67" s="8"/>
      <c r="F67" s="8">
        <f t="shared" si="1"/>
        <v>0</v>
      </c>
      <c r="G67" s="8"/>
      <c r="H67" s="11">
        <f t="shared" si="2"/>
        <v>0</v>
      </c>
      <c r="I67" s="18">
        <f t="shared" si="3"/>
        <v>0</v>
      </c>
      <c r="J67" s="10">
        <f t="shared" si="4"/>
        <v>0</v>
      </c>
      <c r="K67" s="10">
        <v>0</v>
      </c>
      <c r="L67" s="10">
        <f t="shared" si="5"/>
        <v>0</v>
      </c>
      <c r="M67" s="150">
        <f t="shared" si="6"/>
        <v>0</v>
      </c>
      <c r="N67" s="10">
        <f t="shared" si="7"/>
        <v>0</v>
      </c>
      <c r="O67" s="11"/>
    </row>
    <row r="68" spans="1:15">
      <c r="A68" s="9">
        <f t="shared" si="0"/>
        <v>63</v>
      </c>
      <c r="B68" s="14" t="s">
        <v>381</v>
      </c>
      <c r="C68" s="8"/>
      <c r="D68" s="8"/>
      <c r="E68" s="8"/>
      <c r="F68" s="8">
        <f t="shared" ref="F68:F121" si="8">C68+D68+E68</f>
        <v>0</v>
      </c>
      <c r="G68" s="8"/>
      <c r="H68" s="11">
        <f t="shared" ref="H68:H121" si="9">0/138380.65*F68</f>
        <v>0</v>
      </c>
      <c r="I68" s="18">
        <f t="shared" si="3"/>
        <v>0</v>
      </c>
      <c r="J68" s="10">
        <f t="shared" ref="J68:J121" si="10">I68*0.3677</f>
        <v>0</v>
      </c>
      <c r="K68" s="10">
        <v>0</v>
      </c>
      <c r="L68" s="10">
        <f t="shared" si="5"/>
        <v>0</v>
      </c>
      <c r="M68" s="150">
        <f t="shared" si="6"/>
        <v>0</v>
      </c>
      <c r="N68" s="10">
        <f t="shared" ref="N68:N121" si="11">I68+J68+K68+M68</f>
        <v>0</v>
      </c>
      <c r="O68" s="11"/>
    </row>
    <row r="69" spans="1:15">
      <c r="A69" s="9">
        <f t="shared" si="0"/>
        <v>64</v>
      </c>
      <c r="B69" s="14" t="s">
        <v>382</v>
      </c>
      <c r="C69" s="8"/>
      <c r="D69" s="8"/>
      <c r="E69" s="8"/>
      <c r="F69" s="8">
        <f t="shared" si="8"/>
        <v>0</v>
      </c>
      <c r="G69" s="8"/>
      <c r="H69" s="11">
        <f t="shared" si="9"/>
        <v>0</v>
      </c>
      <c r="I69" s="18">
        <f t="shared" si="3"/>
        <v>0</v>
      </c>
      <c r="J69" s="10">
        <f t="shared" si="10"/>
        <v>0</v>
      </c>
      <c r="K69" s="10">
        <v>0</v>
      </c>
      <c r="L69" s="10">
        <f t="shared" si="5"/>
        <v>0</v>
      </c>
      <c r="M69" s="150">
        <f t="shared" si="6"/>
        <v>0</v>
      </c>
      <c r="N69" s="10">
        <f t="shared" si="11"/>
        <v>0</v>
      </c>
      <c r="O69" s="11"/>
    </row>
    <row r="70" spans="1:15">
      <c r="A70" s="9">
        <f t="shared" si="0"/>
        <v>65</v>
      </c>
      <c r="B70" s="14" t="s">
        <v>383</v>
      </c>
      <c r="C70" s="8"/>
      <c r="D70" s="8"/>
      <c r="E70" s="8"/>
      <c r="F70" s="8">
        <f t="shared" si="8"/>
        <v>0</v>
      </c>
      <c r="G70" s="8"/>
      <c r="H70" s="11">
        <f t="shared" si="9"/>
        <v>0</v>
      </c>
      <c r="I70" s="18">
        <f t="shared" si="3"/>
        <v>0</v>
      </c>
      <c r="J70" s="10">
        <f t="shared" si="10"/>
        <v>0</v>
      </c>
      <c r="K70" s="10">
        <v>0</v>
      </c>
      <c r="L70" s="10">
        <f t="shared" si="5"/>
        <v>0</v>
      </c>
      <c r="M70" s="150">
        <f t="shared" si="6"/>
        <v>0</v>
      </c>
      <c r="N70" s="10">
        <f t="shared" si="11"/>
        <v>0</v>
      </c>
      <c r="O70" s="11"/>
    </row>
    <row r="71" spans="1:15">
      <c r="A71" s="9">
        <f t="shared" ref="A71:A134" si="12">A70+1</f>
        <v>66</v>
      </c>
      <c r="B71" s="14" t="s">
        <v>384</v>
      </c>
      <c r="C71" s="8"/>
      <c r="D71" s="8"/>
      <c r="E71" s="8"/>
      <c r="F71" s="8">
        <f t="shared" si="8"/>
        <v>0</v>
      </c>
      <c r="G71" s="8"/>
      <c r="H71" s="11">
        <f t="shared" si="9"/>
        <v>0</v>
      </c>
      <c r="I71" s="18">
        <f t="shared" ref="I71:I132" si="13">H71*$I$2</f>
        <v>0</v>
      </c>
      <c r="J71" s="10">
        <f t="shared" si="10"/>
        <v>0</v>
      </c>
      <c r="K71" s="10">
        <v>0</v>
      </c>
      <c r="L71" s="10">
        <f t="shared" ref="L71:L132" si="14">G71*560.71</f>
        <v>0</v>
      </c>
      <c r="M71" s="150">
        <f t="shared" ref="M71:M132" si="15">L71*$M$2</f>
        <v>0</v>
      </c>
      <c r="N71" s="10">
        <f t="shared" si="11"/>
        <v>0</v>
      </c>
      <c r="O71" s="11"/>
    </row>
    <row r="72" spans="1:15">
      <c r="A72" s="9">
        <f t="shared" si="12"/>
        <v>67</v>
      </c>
      <c r="B72" s="14" t="s">
        <v>385</v>
      </c>
      <c r="C72" s="8"/>
      <c r="D72" s="8"/>
      <c r="E72" s="8"/>
      <c r="F72" s="8">
        <f t="shared" si="8"/>
        <v>0</v>
      </c>
      <c r="G72" s="8"/>
      <c r="H72" s="11">
        <f t="shared" si="9"/>
        <v>0</v>
      </c>
      <c r="I72" s="18">
        <f t="shared" si="13"/>
        <v>0</v>
      </c>
      <c r="J72" s="10">
        <f t="shared" si="10"/>
        <v>0</v>
      </c>
      <c r="K72" s="10">
        <v>0</v>
      </c>
      <c r="L72" s="10">
        <f t="shared" si="14"/>
        <v>0</v>
      </c>
      <c r="M72" s="150">
        <f t="shared" si="15"/>
        <v>0</v>
      </c>
      <c r="N72" s="10">
        <f t="shared" si="11"/>
        <v>0</v>
      </c>
      <c r="O72" s="11"/>
    </row>
    <row r="73" spans="1:15">
      <c r="A73" s="9">
        <f t="shared" si="12"/>
        <v>68</v>
      </c>
      <c r="B73" s="14" t="s">
        <v>386</v>
      </c>
      <c r="C73" s="8"/>
      <c r="D73" s="8"/>
      <c r="E73" s="8"/>
      <c r="F73" s="8">
        <f t="shared" si="8"/>
        <v>0</v>
      </c>
      <c r="G73" s="8"/>
      <c r="H73" s="11">
        <f t="shared" si="9"/>
        <v>0</v>
      </c>
      <c r="I73" s="18">
        <f t="shared" si="13"/>
        <v>0</v>
      </c>
      <c r="J73" s="10">
        <f t="shared" si="10"/>
        <v>0</v>
      </c>
      <c r="K73" s="10">
        <v>0</v>
      </c>
      <c r="L73" s="10">
        <f t="shared" si="14"/>
        <v>0</v>
      </c>
      <c r="M73" s="150">
        <f t="shared" si="15"/>
        <v>0</v>
      </c>
      <c r="N73" s="10">
        <f t="shared" si="11"/>
        <v>0</v>
      </c>
      <c r="O73" s="11"/>
    </row>
    <row r="74" spans="1:15">
      <c r="A74" s="9">
        <f t="shared" si="12"/>
        <v>69</v>
      </c>
      <c r="B74" s="14" t="s">
        <v>387</v>
      </c>
      <c r="C74" s="8"/>
      <c r="D74" s="8"/>
      <c r="E74" s="8"/>
      <c r="F74" s="8">
        <f t="shared" si="8"/>
        <v>0</v>
      </c>
      <c r="G74" s="8"/>
      <c r="H74" s="11">
        <f t="shared" si="9"/>
        <v>0</v>
      </c>
      <c r="I74" s="18">
        <f t="shared" si="13"/>
        <v>0</v>
      </c>
      <c r="J74" s="10">
        <f t="shared" si="10"/>
        <v>0</v>
      </c>
      <c r="K74" s="10">
        <v>0</v>
      </c>
      <c r="L74" s="10">
        <f t="shared" si="14"/>
        <v>0</v>
      </c>
      <c r="M74" s="150">
        <f t="shared" si="15"/>
        <v>0</v>
      </c>
      <c r="N74" s="10">
        <f t="shared" si="11"/>
        <v>0</v>
      </c>
      <c r="O74" s="11"/>
    </row>
    <row r="75" spans="1:15">
      <c r="A75" s="9">
        <f t="shared" si="12"/>
        <v>70</v>
      </c>
      <c r="B75" s="14" t="s">
        <v>388</v>
      </c>
      <c r="C75" s="8"/>
      <c r="D75" s="8"/>
      <c r="E75" s="8"/>
      <c r="F75" s="8">
        <f t="shared" si="8"/>
        <v>0</v>
      </c>
      <c r="G75" s="8"/>
      <c r="H75" s="11">
        <f t="shared" si="9"/>
        <v>0</v>
      </c>
      <c r="I75" s="18">
        <f t="shared" si="13"/>
        <v>0</v>
      </c>
      <c r="J75" s="10">
        <f t="shared" si="10"/>
        <v>0</v>
      </c>
      <c r="K75" s="10">
        <v>0</v>
      </c>
      <c r="L75" s="10">
        <f t="shared" si="14"/>
        <v>0</v>
      </c>
      <c r="M75" s="150">
        <f t="shared" si="15"/>
        <v>0</v>
      </c>
      <c r="N75" s="10">
        <f t="shared" si="11"/>
        <v>0</v>
      </c>
      <c r="O75" s="11"/>
    </row>
    <row r="76" spans="1:15">
      <c r="A76" s="9">
        <f t="shared" si="12"/>
        <v>71</v>
      </c>
      <c r="B76" s="14" t="s">
        <v>389</v>
      </c>
      <c r="C76" s="8"/>
      <c r="D76" s="8"/>
      <c r="E76" s="8"/>
      <c r="F76" s="8">
        <f t="shared" si="8"/>
        <v>0</v>
      </c>
      <c r="G76" s="8"/>
      <c r="H76" s="11">
        <f t="shared" si="9"/>
        <v>0</v>
      </c>
      <c r="I76" s="18">
        <f t="shared" si="13"/>
        <v>0</v>
      </c>
      <c r="J76" s="10">
        <f t="shared" si="10"/>
        <v>0</v>
      </c>
      <c r="K76" s="10">
        <v>0</v>
      </c>
      <c r="L76" s="10">
        <f t="shared" si="14"/>
        <v>0</v>
      </c>
      <c r="M76" s="150">
        <f t="shared" si="15"/>
        <v>0</v>
      </c>
      <c r="N76" s="10">
        <f t="shared" si="11"/>
        <v>0</v>
      </c>
      <c r="O76" s="11"/>
    </row>
    <row r="77" spans="1:15">
      <c r="A77" s="9">
        <f t="shared" si="12"/>
        <v>72</v>
      </c>
      <c r="B77" s="14" t="s">
        <v>390</v>
      </c>
      <c r="C77" s="8"/>
      <c r="D77" s="8"/>
      <c r="E77" s="8"/>
      <c r="F77" s="8">
        <f t="shared" si="8"/>
        <v>0</v>
      </c>
      <c r="G77" s="8"/>
      <c r="H77" s="11">
        <f t="shared" si="9"/>
        <v>0</v>
      </c>
      <c r="I77" s="18">
        <f t="shared" si="13"/>
        <v>0</v>
      </c>
      <c r="J77" s="10">
        <f t="shared" si="10"/>
        <v>0</v>
      </c>
      <c r="K77" s="10">
        <v>0</v>
      </c>
      <c r="L77" s="10">
        <f t="shared" si="14"/>
        <v>0</v>
      </c>
      <c r="M77" s="150">
        <f t="shared" si="15"/>
        <v>0</v>
      </c>
      <c r="N77" s="10">
        <f t="shared" si="11"/>
        <v>0</v>
      </c>
      <c r="O77" s="11"/>
    </row>
    <row r="78" spans="1:15">
      <c r="A78" s="9">
        <f t="shared" si="12"/>
        <v>73</v>
      </c>
      <c r="B78" s="14" t="s">
        <v>391</v>
      </c>
      <c r="C78" s="8"/>
      <c r="D78" s="8"/>
      <c r="E78" s="8"/>
      <c r="F78" s="8">
        <f t="shared" si="8"/>
        <v>0</v>
      </c>
      <c r="G78" s="8"/>
      <c r="H78" s="11">
        <f t="shared" si="9"/>
        <v>0</v>
      </c>
      <c r="I78" s="18">
        <f t="shared" si="13"/>
        <v>0</v>
      </c>
      <c r="J78" s="10">
        <f t="shared" si="10"/>
        <v>0</v>
      </c>
      <c r="K78" s="10">
        <v>0</v>
      </c>
      <c r="L78" s="10">
        <f t="shared" si="14"/>
        <v>0</v>
      </c>
      <c r="M78" s="150">
        <f t="shared" si="15"/>
        <v>0</v>
      </c>
      <c r="N78" s="10">
        <f t="shared" si="11"/>
        <v>0</v>
      </c>
      <c r="O78" s="11"/>
    </row>
    <row r="79" spans="1:15">
      <c r="A79" s="9">
        <f t="shared" si="12"/>
        <v>74</v>
      </c>
      <c r="B79" s="14" t="s">
        <v>392</v>
      </c>
      <c r="C79" s="8"/>
      <c r="D79" s="8"/>
      <c r="E79" s="8"/>
      <c r="F79" s="8">
        <f t="shared" si="8"/>
        <v>0</v>
      </c>
      <c r="G79" s="8"/>
      <c r="H79" s="11">
        <f t="shared" si="9"/>
        <v>0</v>
      </c>
      <c r="I79" s="18">
        <f t="shared" si="13"/>
        <v>0</v>
      </c>
      <c r="J79" s="10">
        <f t="shared" si="10"/>
        <v>0</v>
      </c>
      <c r="K79" s="10">
        <v>0</v>
      </c>
      <c r="L79" s="10">
        <f t="shared" si="14"/>
        <v>0</v>
      </c>
      <c r="M79" s="150">
        <f t="shared" si="15"/>
        <v>0</v>
      </c>
      <c r="N79" s="10">
        <f t="shared" si="11"/>
        <v>0</v>
      </c>
      <c r="O79" s="11"/>
    </row>
    <row r="80" spans="1:15">
      <c r="A80" s="9">
        <f t="shared" si="12"/>
        <v>75</v>
      </c>
      <c r="B80" s="14" t="s">
        <v>393</v>
      </c>
      <c r="C80" s="8"/>
      <c r="D80" s="8"/>
      <c r="E80" s="8"/>
      <c r="F80" s="8">
        <f t="shared" si="8"/>
        <v>0</v>
      </c>
      <c r="G80" s="8"/>
      <c r="H80" s="11">
        <f t="shared" si="9"/>
        <v>0</v>
      </c>
      <c r="I80" s="18">
        <f t="shared" si="13"/>
        <v>0</v>
      </c>
      <c r="J80" s="10">
        <f t="shared" si="10"/>
        <v>0</v>
      </c>
      <c r="K80" s="10">
        <v>0</v>
      </c>
      <c r="L80" s="10">
        <f t="shared" si="14"/>
        <v>0</v>
      </c>
      <c r="M80" s="150">
        <f t="shared" si="15"/>
        <v>0</v>
      </c>
      <c r="N80" s="10">
        <f t="shared" si="11"/>
        <v>0</v>
      </c>
      <c r="O80" s="11"/>
    </row>
    <row r="81" spans="1:15">
      <c r="A81" s="9">
        <f t="shared" si="12"/>
        <v>76</v>
      </c>
      <c r="B81" s="14" t="s">
        <v>394</v>
      </c>
      <c r="C81" s="8"/>
      <c r="D81" s="8"/>
      <c r="E81" s="8"/>
      <c r="F81" s="8">
        <f t="shared" si="8"/>
        <v>0</v>
      </c>
      <c r="G81" s="8"/>
      <c r="H81" s="11">
        <f t="shared" si="9"/>
        <v>0</v>
      </c>
      <c r="I81" s="18">
        <f t="shared" si="13"/>
        <v>0</v>
      </c>
      <c r="J81" s="10">
        <f t="shared" si="10"/>
        <v>0</v>
      </c>
      <c r="K81" s="10">
        <v>0</v>
      </c>
      <c r="L81" s="10">
        <f t="shared" si="14"/>
        <v>0</v>
      </c>
      <c r="M81" s="150">
        <f t="shared" si="15"/>
        <v>0</v>
      </c>
      <c r="N81" s="10">
        <f t="shared" si="11"/>
        <v>0</v>
      </c>
      <c r="O81" s="11"/>
    </row>
    <row r="82" spans="1:15">
      <c r="A82" s="9">
        <f t="shared" si="12"/>
        <v>77</v>
      </c>
      <c r="B82" s="14" t="s">
        <v>395</v>
      </c>
      <c r="C82" s="8"/>
      <c r="D82" s="8"/>
      <c r="E82" s="8"/>
      <c r="F82" s="8">
        <f t="shared" si="8"/>
        <v>0</v>
      </c>
      <c r="G82" s="8"/>
      <c r="H82" s="11">
        <f t="shared" si="9"/>
        <v>0</v>
      </c>
      <c r="I82" s="18">
        <f t="shared" si="13"/>
        <v>0</v>
      </c>
      <c r="J82" s="10">
        <f t="shared" si="10"/>
        <v>0</v>
      </c>
      <c r="K82" s="10">
        <v>0</v>
      </c>
      <c r="L82" s="10">
        <f t="shared" si="14"/>
        <v>0</v>
      </c>
      <c r="M82" s="150">
        <f t="shared" si="15"/>
        <v>0</v>
      </c>
      <c r="N82" s="10">
        <f t="shared" si="11"/>
        <v>0</v>
      </c>
      <c r="O82" s="11"/>
    </row>
    <row r="83" spans="1:15">
      <c r="A83" s="9">
        <f t="shared" si="12"/>
        <v>78</v>
      </c>
      <c r="B83" s="14" t="s">
        <v>396</v>
      </c>
      <c r="C83" s="8"/>
      <c r="D83" s="8"/>
      <c r="E83" s="8"/>
      <c r="F83" s="8">
        <f t="shared" si="8"/>
        <v>0</v>
      </c>
      <c r="G83" s="8"/>
      <c r="H83" s="11">
        <f t="shared" si="9"/>
        <v>0</v>
      </c>
      <c r="I83" s="18">
        <f t="shared" si="13"/>
        <v>0</v>
      </c>
      <c r="J83" s="10">
        <f t="shared" si="10"/>
        <v>0</v>
      </c>
      <c r="K83" s="10">
        <v>0</v>
      </c>
      <c r="L83" s="10">
        <f t="shared" si="14"/>
        <v>0</v>
      </c>
      <c r="M83" s="150">
        <f t="shared" si="15"/>
        <v>0</v>
      </c>
      <c r="N83" s="10">
        <f t="shared" si="11"/>
        <v>0</v>
      </c>
      <c r="O83" s="11"/>
    </row>
    <row r="84" spans="1:15">
      <c r="A84" s="9">
        <f t="shared" si="12"/>
        <v>79</v>
      </c>
      <c r="B84" s="14" t="s">
        <v>397</v>
      </c>
      <c r="C84" s="8"/>
      <c r="D84" s="8"/>
      <c r="E84" s="8"/>
      <c r="F84" s="8">
        <f t="shared" si="8"/>
        <v>0</v>
      </c>
      <c r="G84" s="8"/>
      <c r="H84" s="11">
        <f t="shared" si="9"/>
        <v>0</v>
      </c>
      <c r="I84" s="18">
        <f t="shared" si="13"/>
        <v>0</v>
      </c>
      <c r="J84" s="10">
        <f t="shared" si="10"/>
        <v>0</v>
      </c>
      <c r="K84" s="10">
        <v>0</v>
      </c>
      <c r="L84" s="10">
        <f t="shared" si="14"/>
        <v>0</v>
      </c>
      <c r="M84" s="150">
        <f t="shared" si="15"/>
        <v>0</v>
      </c>
      <c r="N84" s="10">
        <f t="shared" si="11"/>
        <v>0</v>
      </c>
      <c r="O84" s="11"/>
    </row>
    <row r="85" spans="1:15">
      <c r="A85" s="9">
        <f t="shared" si="12"/>
        <v>80</v>
      </c>
      <c r="B85" s="14" t="s">
        <v>398</v>
      </c>
      <c r="C85" s="8"/>
      <c r="D85" s="8"/>
      <c r="E85" s="8"/>
      <c r="F85" s="8">
        <f t="shared" si="8"/>
        <v>0</v>
      </c>
      <c r="G85" s="8"/>
      <c r="H85" s="11">
        <f t="shared" si="9"/>
        <v>0</v>
      </c>
      <c r="I85" s="18">
        <f t="shared" si="13"/>
        <v>0</v>
      </c>
      <c r="J85" s="10">
        <f t="shared" si="10"/>
        <v>0</v>
      </c>
      <c r="K85" s="10">
        <v>0</v>
      </c>
      <c r="L85" s="10">
        <f t="shared" si="14"/>
        <v>0</v>
      </c>
      <c r="M85" s="150">
        <f t="shared" si="15"/>
        <v>0</v>
      </c>
      <c r="N85" s="10">
        <f t="shared" si="11"/>
        <v>0</v>
      </c>
      <c r="O85" s="11"/>
    </row>
    <row r="86" spans="1:15">
      <c r="A86" s="9">
        <f t="shared" si="12"/>
        <v>81</v>
      </c>
      <c r="B86" s="14" t="s">
        <v>399</v>
      </c>
      <c r="C86" s="8"/>
      <c r="D86" s="8"/>
      <c r="E86" s="8"/>
      <c r="F86" s="8">
        <f t="shared" si="8"/>
        <v>0</v>
      </c>
      <c r="G86" s="8"/>
      <c r="H86" s="11">
        <f t="shared" si="9"/>
        <v>0</v>
      </c>
      <c r="I86" s="18">
        <f t="shared" si="13"/>
        <v>0</v>
      </c>
      <c r="J86" s="10">
        <f t="shared" si="10"/>
        <v>0</v>
      </c>
      <c r="K86" s="10">
        <v>0</v>
      </c>
      <c r="L86" s="10">
        <f t="shared" si="14"/>
        <v>0</v>
      </c>
      <c r="M86" s="150">
        <f t="shared" si="15"/>
        <v>0</v>
      </c>
      <c r="N86" s="10">
        <f t="shared" si="11"/>
        <v>0</v>
      </c>
      <c r="O86" s="11"/>
    </row>
    <row r="87" spans="1:15">
      <c r="A87" s="9">
        <f t="shared" si="12"/>
        <v>82</v>
      </c>
      <c r="B87" s="14" t="s">
        <v>400</v>
      </c>
      <c r="C87" s="8"/>
      <c r="D87" s="8"/>
      <c r="E87" s="8"/>
      <c r="F87" s="8">
        <f t="shared" si="8"/>
        <v>0</v>
      </c>
      <c r="G87" s="8"/>
      <c r="H87" s="11">
        <f t="shared" si="9"/>
        <v>0</v>
      </c>
      <c r="I87" s="18">
        <f t="shared" si="13"/>
        <v>0</v>
      </c>
      <c r="J87" s="10">
        <f t="shared" si="10"/>
        <v>0</v>
      </c>
      <c r="K87" s="10">
        <v>0</v>
      </c>
      <c r="L87" s="10">
        <f t="shared" si="14"/>
        <v>0</v>
      </c>
      <c r="M87" s="150">
        <f t="shared" si="15"/>
        <v>0</v>
      </c>
      <c r="N87" s="10">
        <f t="shared" si="11"/>
        <v>0</v>
      </c>
      <c r="O87" s="11"/>
    </row>
    <row r="88" spans="1:15">
      <c r="A88" s="9">
        <f t="shared" si="12"/>
        <v>83</v>
      </c>
      <c r="B88" s="14" t="s">
        <v>401</v>
      </c>
      <c r="C88" s="8"/>
      <c r="D88" s="8"/>
      <c r="E88" s="8"/>
      <c r="F88" s="8">
        <f t="shared" si="8"/>
        <v>0</v>
      </c>
      <c r="G88" s="8"/>
      <c r="H88" s="11">
        <f t="shared" si="9"/>
        <v>0</v>
      </c>
      <c r="I88" s="18">
        <f t="shared" si="13"/>
        <v>0</v>
      </c>
      <c r="J88" s="10">
        <f t="shared" si="10"/>
        <v>0</v>
      </c>
      <c r="K88" s="10">
        <v>0</v>
      </c>
      <c r="L88" s="10">
        <f t="shared" si="14"/>
        <v>0</v>
      </c>
      <c r="M88" s="150">
        <f t="shared" si="15"/>
        <v>0</v>
      </c>
      <c r="N88" s="10">
        <f t="shared" si="11"/>
        <v>0</v>
      </c>
      <c r="O88" s="11"/>
    </row>
    <row r="89" spans="1:15">
      <c r="A89" s="9">
        <f t="shared" si="12"/>
        <v>84</v>
      </c>
      <c r="B89" s="14" t="s">
        <v>402</v>
      </c>
      <c r="C89" s="8"/>
      <c r="D89" s="8"/>
      <c r="E89" s="8"/>
      <c r="F89" s="8">
        <f t="shared" si="8"/>
        <v>0</v>
      </c>
      <c r="G89" s="8"/>
      <c r="H89" s="11">
        <f t="shared" si="9"/>
        <v>0</v>
      </c>
      <c r="I89" s="18">
        <f t="shared" si="13"/>
        <v>0</v>
      </c>
      <c r="J89" s="10">
        <f t="shared" si="10"/>
        <v>0</v>
      </c>
      <c r="K89" s="10">
        <v>0</v>
      </c>
      <c r="L89" s="10">
        <f t="shared" si="14"/>
        <v>0</v>
      </c>
      <c r="M89" s="150">
        <f t="shared" si="15"/>
        <v>0</v>
      </c>
      <c r="N89" s="10">
        <f t="shared" si="11"/>
        <v>0</v>
      </c>
      <c r="O89" s="11"/>
    </row>
    <row r="90" spans="1:15">
      <c r="A90" s="9">
        <f t="shared" si="12"/>
        <v>85</v>
      </c>
      <c r="B90" s="8" t="s">
        <v>403</v>
      </c>
      <c r="C90" s="8"/>
      <c r="D90" s="8"/>
      <c r="E90" s="8"/>
      <c r="F90" s="8">
        <f t="shared" si="8"/>
        <v>0</v>
      </c>
      <c r="G90" s="8"/>
      <c r="H90" s="11">
        <f t="shared" si="9"/>
        <v>0</v>
      </c>
      <c r="I90" s="18">
        <f t="shared" si="13"/>
        <v>0</v>
      </c>
      <c r="J90" s="10">
        <f t="shared" si="10"/>
        <v>0</v>
      </c>
      <c r="K90" s="10">
        <v>0</v>
      </c>
      <c r="L90" s="10">
        <f t="shared" si="14"/>
        <v>0</v>
      </c>
      <c r="M90" s="150">
        <f t="shared" si="15"/>
        <v>0</v>
      </c>
      <c r="N90" s="10">
        <f t="shared" si="11"/>
        <v>0</v>
      </c>
      <c r="O90" s="11"/>
    </row>
    <row r="91" spans="1:15">
      <c r="A91" s="9">
        <f t="shared" si="12"/>
        <v>86</v>
      </c>
      <c r="B91" s="8" t="s">
        <v>404</v>
      </c>
      <c r="C91" s="8"/>
      <c r="D91" s="8"/>
      <c r="E91" s="8"/>
      <c r="F91" s="8">
        <f t="shared" si="8"/>
        <v>0</v>
      </c>
      <c r="G91" s="8"/>
      <c r="H91" s="11">
        <f t="shared" si="9"/>
        <v>0</v>
      </c>
      <c r="I91" s="18">
        <f t="shared" si="13"/>
        <v>0</v>
      </c>
      <c r="J91" s="10">
        <f t="shared" si="10"/>
        <v>0</v>
      </c>
      <c r="K91" s="10">
        <v>0</v>
      </c>
      <c r="L91" s="10">
        <f t="shared" si="14"/>
        <v>0</v>
      </c>
      <c r="M91" s="150">
        <f t="shared" si="15"/>
        <v>0</v>
      </c>
      <c r="N91" s="10">
        <f t="shared" si="11"/>
        <v>0</v>
      </c>
      <c r="O91" s="11"/>
    </row>
    <row r="92" spans="1:15">
      <c r="A92" s="9">
        <f t="shared" si="12"/>
        <v>87</v>
      </c>
      <c r="B92" s="8" t="s">
        <v>405</v>
      </c>
      <c r="C92" s="8"/>
      <c r="D92" s="8"/>
      <c r="E92" s="8"/>
      <c r="F92" s="8">
        <f t="shared" si="8"/>
        <v>0</v>
      </c>
      <c r="G92" s="8"/>
      <c r="H92" s="11">
        <f t="shared" si="9"/>
        <v>0</v>
      </c>
      <c r="I92" s="18">
        <f t="shared" si="13"/>
        <v>0</v>
      </c>
      <c r="J92" s="10">
        <f t="shared" si="10"/>
        <v>0</v>
      </c>
      <c r="K92" s="10">
        <v>0</v>
      </c>
      <c r="L92" s="10">
        <f t="shared" si="14"/>
        <v>0</v>
      </c>
      <c r="M92" s="150">
        <f t="shared" si="15"/>
        <v>0</v>
      </c>
      <c r="N92" s="10">
        <f t="shared" si="11"/>
        <v>0</v>
      </c>
      <c r="O92" s="11"/>
    </row>
    <row r="93" spans="1:15">
      <c r="A93" s="9">
        <f t="shared" si="12"/>
        <v>88</v>
      </c>
      <c r="B93" s="8" t="s">
        <v>406</v>
      </c>
      <c r="C93" s="8"/>
      <c r="D93" s="8"/>
      <c r="E93" s="8"/>
      <c r="F93" s="8">
        <f t="shared" si="8"/>
        <v>0</v>
      </c>
      <c r="G93" s="8"/>
      <c r="H93" s="11">
        <f t="shared" si="9"/>
        <v>0</v>
      </c>
      <c r="I93" s="18">
        <f t="shared" si="13"/>
        <v>0</v>
      </c>
      <c r="J93" s="10">
        <f t="shared" si="10"/>
        <v>0</v>
      </c>
      <c r="K93" s="10">
        <v>0</v>
      </c>
      <c r="L93" s="10">
        <f t="shared" si="14"/>
        <v>0</v>
      </c>
      <c r="M93" s="150">
        <f t="shared" si="15"/>
        <v>0</v>
      </c>
      <c r="N93" s="10">
        <f t="shared" si="11"/>
        <v>0</v>
      </c>
      <c r="O93" s="11"/>
    </row>
    <row r="94" spans="1:15">
      <c r="A94" s="9">
        <f t="shared" si="12"/>
        <v>89</v>
      </c>
      <c r="B94" s="8" t="s">
        <v>407</v>
      </c>
      <c r="C94" s="8"/>
      <c r="D94" s="8"/>
      <c r="E94" s="8"/>
      <c r="F94" s="8">
        <f t="shared" si="8"/>
        <v>0</v>
      </c>
      <c r="G94" s="8"/>
      <c r="H94" s="11">
        <f t="shared" si="9"/>
        <v>0</v>
      </c>
      <c r="I94" s="18">
        <f t="shared" si="13"/>
        <v>0</v>
      </c>
      <c r="J94" s="10">
        <f t="shared" si="10"/>
        <v>0</v>
      </c>
      <c r="K94" s="10">
        <v>0</v>
      </c>
      <c r="L94" s="10">
        <f t="shared" si="14"/>
        <v>0</v>
      </c>
      <c r="M94" s="150">
        <f t="shared" si="15"/>
        <v>0</v>
      </c>
      <c r="N94" s="10">
        <f t="shared" si="11"/>
        <v>0</v>
      </c>
      <c r="O94" s="11"/>
    </row>
    <row r="95" spans="1:15">
      <c r="A95" s="9">
        <f t="shared" si="12"/>
        <v>90</v>
      </c>
      <c r="B95" s="8" t="s">
        <v>408</v>
      </c>
      <c r="C95" s="8"/>
      <c r="D95" s="8"/>
      <c r="E95" s="8"/>
      <c r="F95" s="8">
        <f t="shared" si="8"/>
        <v>0</v>
      </c>
      <c r="G95" s="8"/>
      <c r="H95" s="11">
        <f t="shared" si="9"/>
        <v>0</v>
      </c>
      <c r="I95" s="18">
        <f t="shared" si="13"/>
        <v>0</v>
      </c>
      <c r="J95" s="10">
        <f t="shared" si="10"/>
        <v>0</v>
      </c>
      <c r="K95" s="10">
        <v>0</v>
      </c>
      <c r="L95" s="10">
        <f t="shared" si="14"/>
        <v>0</v>
      </c>
      <c r="M95" s="150">
        <f t="shared" si="15"/>
        <v>0</v>
      </c>
      <c r="N95" s="10">
        <f t="shared" si="11"/>
        <v>0</v>
      </c>
      <c r="O95" s="11"/>
    </row>
    <row r="96" spans="1:15">
      <c r="A96" s="9">
        <f t="shared" si="12"/>
        <v>91</v>
      </c>
      <c r="B96" s="8" t="s">
        <v>409</v>
      </c>
      <c r="C96" s="8"/>
      <c r="D96" s="8"/>
      <c r="E96" s="8"/>
      <c r="F96" s="8">
        <f t="shared" si="8"/>
        <v>0</v>
      </c>
      <c r="G96" s="8"/>
      <c r="H96" s="11">
        <f t="shared" si="9"/>
        <v>0</v>
      </c>
      <c r="I96" s="18">
        <f t="shared" si="13"/>
        <v>0</v>
      </c>
      <c r="J96" s="10">
        <f t="shared" si="10"/>
        <v>0</v>
      </c>
      <c r="K96" s="10">
        <v>0</v>
      </c>
      <c r="L96" s="10">
        <f t="shared" si="14"/>
        <v>0</v>
      </c>
      <c r="M96" s="150">
        <f t="shared" si="15"/>
        <v>0</v>
      </c>
      <c r="N96" s="10">
        <f t="shared" si="11"/>
        <v>0</v>
      </c>
      <c r="O96" s="11"/>
    </row>
    <row r="97" spans="1:15">
      <c r="A97" s="9">
        <f t="shared" si="12"/>
        <v>92</v>
      </c>
      <c r="B97" s="8" t="s">
        <v>410</v>
      </c>
      <c r="C97" s="8"/>
      <c r="D97" s="8"/>
      <c r="E97" s="8"/>
      <c r="F97" s="8">
        <f t="shared" si="8"/>
        <v>0</v>
      </c>
      <c r="G97" s="8"/>
      <c r="H97" s="11">
        <f t="shared" si="9"/>
        <v>0</v>
      </c>
      <c r="I97" s="18">
        <f t="shared" si="13"/>
        <v>0</v>
      </c>
      <c r="J97" s="10">
        <f t="shared" si="10"/>
        <v>0</v>
      </c>
      <c r="K97" s="10">
        <v>0</v>
      </c>
      <c r="L97" s="10">
        <f t="shared" si="14"/>
        <v>0</v>
      </c>
      <c r="M97" s="150">
        <f t="shared" si="15"/>
        <v>0</v>
      </c>
      <c r="N97" s="10">
        <f t="shared" si="11"/>
        <v>0</v>
      </c>
      <c r="O97" s="11"/>
    </row>
    <row r="98" spans="1:15">
      <c r="A98" s="9">
        <f t="shared" si="12"/>
        <v>93</v>
      </c>
      <c r="B98" s="8" t="s">
        <v>411</v>
      </c>
      <c r="C98" s="8"/>
      <c r="D98" s="8"/>
      <c r="E98" s="8"/>
      <c r="F98" s="8">
        <f t="shared" si="8"/>
        <v>0</v>
      </c>
      <c r="G98" s="8"/>
      <c r="H98" s="11">
        <f t="shared" si="9"/>
        <v>0</v>
      </c>
      <c r="I98" s="18">
        <f t="shared" si="13"/>
        <v>0</v>
      </c>
      <c r="J98" s="10">
        <f t="shared" si="10"/>
        <v>0</v>
      </c>
      <c r="K98" s="10">
        <v>0</v>
      </c>
      <c r="L98" s="10">
        <f t="shared" si="14"/>
        <v>0</v>
      </c>
      <c r="M98" s="150">
        <f t="shared" si="15"/>
        <v>0</v>
      </c>
      <c r="N98" s="10">
        <f t="shared" si="11"/>
        <v>0</v>
      </c>
      <c r="O98" s="11"/>
    </row>
    <row r="99" spans="1:15">
      <c r="A99" s="9">
        <f t="shared" si="12"/>
        <v>94</v>
      </c>
      <c r="B99" s="8" t="s">
        <v>412</v>
      </c>
      <c r="C99" s="8"/>
      <c r="D99" s="8"/>
      <c r="E99" s="8"/>
      <c r="F99" s="8">
        <f t="shared" si="8"/>
        <v>0</v>
      </c>
      <c r="G99" s="8"/>
      <c r="H99" s="11">
        <f t="shared" si="9"/>
        <v>0</v>
      </c>
      <c r="I99" s="18">
        <f t="shared" si="13"/>
        <v>0</v>
      </c>
      <c r="J99" s="10">
        <f t="shared" si="10"/>
        <v>0</v>
      </c>
      <c r="K99" s="10">
        <v>0</v>
      </c>
      <c r="L99" s="10">
        <f t="shared" si="14"/>
        <v>0</v>
      </c>
      <c r="M99" s="150">
        <f t="shared" si="15"/>
        <v>0</v>
      </c>
      <c r="N99" s="10">
        <f t="shared" si="11"/>
        <v>0</v>
      </c>
      <c r="O99" s="11"/>
    </row>
    <row r="100" spans="1:15">
      <c r="A100" s="9">
        <f t="shared" si="12"/>
        <v>95</v>
      </c>
      <c r="B100" s="8" t="s">
        <v>413</v>
      </c>
      <c r="C100" s="8"/>
      <c r="D100" s="8"/>
      <c r="E100" s="8"/>
      <c r="F100" s="8">
        <f t="shared" si="8"/>
        <v>0</v>
      </c>
      <c r="G100" s="8"/>
      <c r="H100" s="11">
        <f t="shared" si="9"/>
        <v>0</v>
      </c>
      <c r="I100" s="18">
        <f t="shared" si="13"/>
        <v>0</v>
      </c>
      <c r="J100" s="10">
        <f t="shared" si="10"/>
        <v>0</v>
      </c>
      <c r="K100" s="10">
        <v>0</v>
      </c>
      <c r="L100" s="10">
        <f t="shared" si="14"/>
        <v>0</v>
      </c>
      <c r="M100" s="150">
        <f t="shared" si="15"/>
        <v>0</v>
      </c>
      <c r="N100" s="10">
        <f t="shared" si="11"/>
        <v>0</v>
      </c>
      <c r="O100" s="11"/>
    </row>
    <row r="101" spans="1:15">
      <c r="A101" s="9">
        <f t="shared" si="12"/>
        <v>96</v>
      </c>
      <c r="B101" s="8" t="s">
        <v>414</v>
      </c>
      <c r="C101" s="8"/>
      <c r="D101" s="8"/>
      <c r="E101" s="8"/>
      <c r="F101" s="8">
        <f t="shared" si="8"/>
        <v>0</v>
      </c>
      <c r="G101" s="8"/>
      <c r="H101" s="11">
        <f t="shared" si="9"/>
        <v>0</v>
      </c>
      <c r="I101" s="18">
        <f t="shared" si="13"/>
        <v>0</v>
      </c>
      <c r="J101" s="10">
        <f t="shared" si="10"/>
        <v>0</v>
      </c>
      <c r="K101" s="10">
        <v>0</v>
      </c>
      <c r="L101" s="10">
        <f t="shared" si="14"/>
        <v>0</v>
      </c>
      <c r="M101" s="150">
        <f t="shared" si="15"/>
        <v>0</v>
      </c>
      <c r="N101" s="10">
        <f t="shared" si="11"/>
        <v>0</v>
      </c>
      <c r="O101" s="11"/>
    </row>
    <row r="102" spans="1:15">
      <c r="A102" s="9">
        <f t="shared" si="12"/>
        <v>97</v>
      </c>
      <c r="B102" s="8" t="s">
        <v>415</v>
      </c>
      <c r="C102" s="8"/>
      <c r="D102" s="8"/>
      <c r="E102" s="8"/>
      <c r="F102" s="8">
        <f t="shared" si="8"/>
        <v>0</v>
      </c>
      <c r="G102" s="8"/>
      <c r="H102" s="11">
        <f t="shared" si="9"/>
        <v>0</v>
      </c>
      <c r="I102" s="18">
        <f t="shared" si="13"/>
        <v>0</v>
      </c>
      <c r="J102" s="10">
        <f t="shared" si="10"/>
        <v>0</v>
      </c>
      <c r="K102" s="10">
        <v>0</v>
      </c>
      <c r="L102" s="10">
        <f t="shared" si="14"/>
        <v>0</v>
      </c>
      <c r="M102" s="150">
        <f t="shared" si="15"/>
        <v>0</v>
      </c>
      <c r="N102" s="10">
        <f t="shared" si="11"/>
        <v>0</v>
      </c>
      <c r="O102" s="11"/>
    </row>
    <row r="103" spans="1:15">
      <c r="A103" s="9">
        <f t="shared" si="12"/>
        <v>98</v>
      </c>
      <c r="B103" s="8" t="s">
        <v>416</v>
      </c>
      <c r="C103" s="8"/>
      <c r="D103" s="8"/>
      <c r="E103" s="8"/>
      <c r="F103" s="8">
        <f t="shared" si="8"/>
        <v>0</v>
      </c>
      <c r="G103" s="8"/>
      <c r="H103" s="11">
        <f t="shared" si="9"/>
        <v>0</v>
      </c>
      <c r="I103" s="18">
        <f t="shared" si="13"/>
        <v>0</v>
      </c>
      <c r="J103" s="10">
        <f t="shared" si="10"/>
        <v>0</v>
      </c>
      <c r="K103" s="10">
        <v>0</v>
      </c>
      <c r="L103" s="10">
        <f t="shared" si="14"/>
        <v>0</v>
      </c>
      <c r="M103" s="150">
        <f t="shared" si="15"/>
        <v>0</v>
      </c>
      <c r="N103" s="10">
        <f t="shared" si="11"/>
        <v>0</v>
      </c>
      <c r="O103" s="11"/>
    </row>
    <row r="104" spans="1:15">
      <c r="A104" s="9">
        <f t="shared" si="12"/>
        <v>99</v>
      </c>
      <c r="B104" s="8" t="s">
        <v>417</v>
      </c>
      <c r="C104" s="8"/>
      <c r="D104" s="8"/>
      <c r="E104" s="8"/>
      <c r="F104" s="8">
        <f t="shared" si="8"/>
        <v>0</v>
      </c>
      <c r="G104" s="8"/>
      <c r="H104" s="11">
        <f t="shared" si="9"/>
        <v>0</v>
      </c>
      <c r="I104" s="18">
        <f t="shared" si="13"/>
        <v>0</v>
      </c>
      <c r="J104" s="10">
        <f t="shared" si="10"/>
        <v>0</v>
      </c>
      <c r="K104" s="10">
        <v>0</v>
      </c>
      <c r="L104" s="10">
        <f t="shared" si="14"/>
        <v>0</v>
      </c>
      <c r="M104" s="150">
        <f t="shared" si="15"/>
        <v>0</v>
      </c>
      <c r="N104" s="10">
        <f t="shared" si="11"/>
        <v>0</v>
      </c>
      <c r="O104" s="11"/>
    </row>
    <row r="105" spans="1:15">
      <c r="A105" s="9">
        <f t="shared" si="12"/>
        <v>100</v>
      </c>
      <c r="B105" s="8" t="s">
        <v>418</v>
      </c>
      <c r="C105" s="8"/>
      <c r="D105" s="8"/>
      <c r="E105" s="8"/>
      <c r="F105" s="8">
        <f t="shared" si="8"/>
        <v>0</v>
      </c>
      <c r="G105" s="8"/>
      <c r="H105" s="11">
        <f t="shared" si="9"/>
        <v>0</v>
      </c>
      <c r="I105" s="18">
        <f t="shared" si="13"/>
        <v>0</v>
      </c>
      <c r="J105" s="10">
        <f t="shared" si="10"/>
        <v>0</v>
      </c>
      <c r="K105" s="10">
        <v>0</v>
      </c>
      <c r="L105" s="10">
        <f t="shared" si="14"/>
        <v>0</v>
      </c>
      <c r="M105" s="150">
        <f t="shared" si="15"/>
        <v>0</v>
      </c>
      <c r="N105" s="10">
        <f t="shared" si="11"/>
        <v>0</v>
      </c>
      <c r="O105" s="11"/>
    </row>
    <row r="106" spans="1:15">
      <c r="A106" s="9">
        <f t="shared" si="12"/>
        <v>101</v>
      </c>
      <c r="B106" s="8" t="s">
        <v>419</v>
      </c>
      <c r="C106" s="8"/>
      <c r="D106" s="8"/>
      <c r="E106" s="8"/>
      <c r="F106" s="8">
        <f t="shared" si="8"/>
        <v>0</v>
      </c>
      <c r="G106" s="8"/>
      <c r="H106" s="11">
        <f t="shared" si="9"/>
        <v>0</v>
      </c>
      <c r="I106" s="18">
        <f t="shared" si="13"/>
        <v>0</v>
      </c>
      <c r="J106" s="10">
        <f t="shared" si="10"/>
        <v>0</v>
      </c>
      <c r="K106" s="10">
        <v>0</v>
      </c>
      <c r="L106" s="10">
        <f t="shared" si="14"/>
        <v>0</v>
      </c>
      <c r="M106" s="150">
        <f t="shared" si="15"/>
        <v>0</v>
      </c>
      <c r="N106" s="10">
        <f t="shared" si="11"/>
        <v>0</v>
      </c>
      <c r="O106" s="11"/>
    </row>
    <row r="107" spans="1:15">
      <c r="A107" s="9">
        <f t="shared" si="12"/>
        <v>102</v>
      </c>
      <c r="B107" s="8" t="s">
        <v>420</v>
      </c>
      <c r="C107" s="8"/>
      <c r="D107" s="8"/>
      <c r="E107" s="8"/>
      <c r="F107" s="8">
        <f t="shared" si="8"/>
        <v>0</v>
      </c>
      <c r="G107" s="8"/>
      <c r="H107" s="11">
        <f t="shared" si="9"/>
        <v>0</v>
      </c>
      <c r="I107" s="18">
        <f t="shared" si="13"/>
        <v>0</v>
      </c>
      <c r="J107" s="10">
        <f t="shared" si="10"/>
        <v>0</v>
      </c>
      <c r="K107" s="10">
        <v>0</v>
      </c>
      <c r="L107" s="10">
        <f t="shared" si="14"/>
        <v>0</v>
      </c>
      <c r="M107" s="150">
        <f t="shared" si="15"/>
        <v>0</v>
      </c>
      <c r="N107" s="10">
        <f t="shared" si="11"/>
        <v>0</v>
      </c>
      <c r="O107" s="11"/>
    </row>
    <row r="108" spans="1:15">
      <c r="A108" s="9">
        <f t="shared" si="12"/>
        <v>103</v>
      </c>
      <c r="B108" s="8" t="s">
        <v>421</v>
      </c>
      <c r="C108" s="8"/>
      <c r="D108" s="8"/>
      <c r="E108" s="8"/>
      <c r="F108" s="8">
        <f t="shared" si="8"/>
        <v>0</v>
      </c>
      <c r="G108" s="8"/>
      <c r="H108" s="11">
        <f t="shared" si="9"/>
        <v>0</v>
      </c>
      <c r="I108" s="18">
        <f t="shared" si="13"/>
        <v>0</v>
      </c>
      <c r="J108" s="10">
        <f t="shared" si="10"/>
        <v>0</v>
      </c>
      <c r="K108" s="10">
        <v>0</v>
      </c>
      <c r="L108" s="10">
        <f t="shared" si="14"/>
        <v>0</v>
      </c>
      <c r="M108" s="150">
        <f t="shared" si="15"/>
        <v>0</v>
      </c>
      <c r="N108" s="10">
        <f t="shared" si="11"/>
        <v>0</v>
      </c>
      <c r="O108" s="11"/>
    </row>
    <row r="109" spans="1:15">
      <c r="A109" s="9">
        <f t="shared" si="12"/>
        <v>104</v>
      </c>
      <c r="B109" s="8" t="s">
        <v>422</v>
      </c>
      <c r="C109" s="8"/>
      <c r="D109" s="8"/>
      <c r="E109" s="8"/>
      <c r="F109" s="8">
        <f t="shared" si="8"/>
        <v>0</v>
      </c>
      <c r="G109" s="8"/>
      <c r="H109" s="11">
        <f t="shared" si="9"/>
        <v>0</v>
      </c>
      <c r="I109" s="18">
        <f t="shared" si="13"/>
        <v>0</v>
      </c>
      <c r="J109" s="10">
        <f t="shared" si="10"/>
        <v>0</v>
      </c>
      <c r="K109" s="10">
        <v>0</v>
      </c>
      <c r="L109" s="10">
        <f t="shared" si="14"/>
        <v>0</v>
      </c>
      <c r="M109" s="150">
        <f t="shared" si="15"/>
        <v>0</v>
      </c>
      <c r="N109" s="10">
        <f t="shared" si="11"/>
        <v>0</v>
      </c>
      <c r="O109" s="11"/>
    </row>
    <row r="110" spans="1:15">
      <c r="A110" s="9">
        <f t="shared" si="12"/>
        <v>105</v>
      </c>
      <c r="B110" s="8" t="s">
        <v>423</v>
      </c>
      <c r="C110" s="8"/>
      <c r="D110" s="8"/>
      <c r="E110" s="8"/>
      <c r="F110" s="8">
        <f t="shared" si="8"/>
        <v>0</v>
      </c>
      <c r="G110" s="8"/>
      <c r="H110" s="11">
        <f t="shared" si="9"/>
        <v>0</v>
      </c>
      <c r="I110" s="18">
        <f t="shared" si="13"/>
        <v>0</v>
      </c>
      <c r="J110" s="10">
        <f t="shared" si="10"/>
        <v>0</v>
      </c>
      <c r="K110" s="10">
        <v>0</v>
      </c>
      <c r="L110" s="10">
        <f t="shared" si="14"/>
        <v>0</v>
      </c>
      <c r="M110" s="150">
        <f t="shared" si="15"/>
        <v>0</v>
      </c>
      <c r="N110" s="10">
        <f t="shared" si="11"/>
        <v>0</v>
      </c>
      <c r="O110" s="11"/>
    </row>
    <row r="111" spans="1:15">
      <c r="A111" s="9">
        <f t="shared" si="12"/>
        <v>106</v>
      </c>
      <c r="B111" s="8" t="s">
        <v>424</v>
      </c>
      <c r="C111" s="8"/>
      <c r="D111" s="8"/>
      <c r="E111" s="8"/>
      <c r="F111" s="8">
        <f t="shared" si="8"/>
        <v>0</v>
      </c>
      <c r="G111" s="8"/>
      <c r="H111" s="11">
        <f t="shared" si="9"/>
        <v>0</v>
      </c>
      <c r="I111" s="18">
        <f t="shared" si="13"/>
        <v>0</v>
      </c>
      <c r="J111" s="10">
        <f t="shared" si="10"/>
        <v>0</v>
      </c>
      <c r="K111" s="10">
        <v>0</v>
      </c>
      <c r="L111" s="10">
        <f t="shared" si="14"/>
        <v>0</v>
      </c>
      <c r="M111" s="150">
        <f t="shared" si="15"/>
        <v>0</v>
      </c>
      <c r="N111" s="10">
        <f t="shared" si="11"/>
        <v>0</v>
      </c>
      <c r="O111" s="11"/>
    </row>
    <row r="112" spans="1:15">
      <c r="A112" s="9">
        <f t="shared" si="12"/>
        <v>107</v>
      </c>
      <c r="B112" s="8" t="s">
        <v>425</v>
      </c>
      <c r="C112" s="8"/>
      <c r="D112" s="8"/>
      <c r="E112" s="8"/>
      <c r="F112" s="8">
        <f t="shared" si="8"/>
        <v>0</v>
      </c>
      <c r="G112" s="8"/>
      <c r="H112" s="11">
        <f t="shared" si="9"/>
        <v>0</v>
      </c>
      <c r="I112" s="18">
        <f t="shared" si="13"/>
        <v>0</v>
      </c>
      <c r="J112" s="10">
        <f t="shared" si="10"/>
        <v>0</v>
      </c>
      <c r="K112" s="10">
        <v>0</v>
      </c>
      <c r="L112" s="10">
        <f t="shared" si="14"/>
        <v>0</v>
      </c>
      <c r="M112" s="150">
        <f t="shared" si="15"/>
        <v>0</v>
      </c>
      <c r="N112" s="10">
        <f t="shared" si="11"/>
        <v>0</v>
      </c>
      <c r="O112" s="11"/>
    </row>
    <row r="113" spans="1:15">
      <c r="A113" s="9">
        <f t="shared" si="12"/>
        <v>108</v>
      </c>
      <c r="B113" s="8" t="s">
        <v>426</v>
      </c>
      <c r="C113" s="8"/>
      <c r="D113" s="8"/>
      <c r="E113" s="8"/>
      <c r="F113" s="8">
        <f t="shared" si="8"/>
        <v>0</v>
      </c>
      <c r="G113" s="8"/>
      <c r="H113" s="11">
        <f t="shared" si="9"/>
        <v>0</v>
      </c>
      <c r="I113" s="18">
        <f t="shared" si="13"/>
        <v>0</v>
      </c>
      <c r="J113" s="10">
        <f t="shared" si="10"/>
        <v>0</v>
      </c>
      <c r="K113" s="10">
        <v>0</v>
      </c>
      <c r="L113" s="10">
        <f t="shared" si="14"/>
        <v>0</v>
      </c>
      <c r="M113" s="150">
        <f t="shared" si="15"/>
        <v>0</v>
      </c>
      <c r="N113" s="10">
        <f t="shared" si="11"/>
        <v>0</v>
      </c>
      <c r="O113" s="11"/>
    </row>
    <row r="114" spans="1:15">
      <c r="A114" s="9">
        <f t="shared" si="12"/>
        <v>109</v>
      </c>
      <c r="B114" s="8" t="s">
        <v>427</v>
      </c>
      <c r="C114" s="8"/>
      <c r="D114" s="8"/>
      <c r="E114" s="8"/>
      <c r="F114" s="8">
        <f t="shared" si="8"/>
        <v>0</v>
      </c>
      <c r="G114" s="8"/>
      <c r="H114" s="11">
        <f t="shared" si="9"/>
        <v>0</v>
      </c>
      <c r="I114" s="18">
        <f t="shared" si="13"/>
        <v>0</v>
      </c>
      <c r="J114" s="10">
        <f t="shared" si="10"/>
        <v>0</v>
      </c>
      <c r="K114" s="10">
        <v>0</v>
      </c>
      <c r="L114" s="10">
        <f t="shared" si="14"/>
        <v>0</v>
      </c>
      <c r="M114" s="150">
        <f t="shared" si="15"/>
        <v>0</v>
      </c>
      <c r="N114" s="10">
        <f t="shared" si="11"/>
        <v>0</v>
      </c>
      <c r="O114" s="11"/>
    </row>
    <row r="115" spans="1:15">
      <c r="A115" s="9">
        <f t="shared" si="12"/>
        <v>110</v>
      </c>
      <c r="B115" s="8" t="s">
        <v>428</v>
      </c>
      <c r="C115" s="8"/>
      <c r="D115" s="8"/>
      <c r="E115" s="8"/>
      <c r="F115" s="8">
        <f t="shared" si="8"/>
        <v>0</v>
      </c>
      <c r="G115" s="8"/>
      <c r="H115" s="11">
        <f t="shared" si="9"/>
        <v>0</v>
      </c>
      <c r="I115" s="18">
        <f t="shared" si="13"/>
        <v>0</v>
      </c>
      <c r="J115" s="10">
        <f t="shared" si="10"/>
        <v>0</v>
      </c>
      <c r="K115" s="10">
        <v>0</v>
      </c>
      <c r="L115" s="10">
        <f t="shared" si="14"/>
        <v>0</v>
      </c>
      <c r="M115" s="150">
        <f t="shared" si="15"/>
        <v>0</v>
      </c>
      <c r="N115" s="10">
        <f t="shared" si="11"/>
        <v>0</v>
      </c>
      <c r="O115" s="11"/>
    </row>
    <row r="116" spans="1:15">
      <c r="A116" s="9">
        <f t="shared" si="12"/>
        <v>111</v>
      </c>
      <c r="B116" s="8" t="s">
        <v>429</v>
      </c>
      <c r="C116" s="8"/>
      <c r="D116" s="8"/>
      <c r="E116" s="8"/>
      <c r="F116" s="8">
        <f t="shared" si="8"/>
        <v>0</v>
      </c>
      <c r="G116" s="8"/>
      <c r="H116" s="11">
        <f t="shared" si="9"/>
        <v>0</v>
      </c>
      <c r="I116" s="18">
        <f t="shared" si="13"/>
        <v>0</v>
      </c>
      <c r="J116" s="10">
        <f t="shared" si="10"/>
        <v>0</v>
      </c>
      <c r="K116" s="10">
        <v>0</v>
      </c>
      <c r="L116" s="10">
        <f t="shared" si="14"/>
        <v>0</v>
      </c>
      <c r="M116" s="150">
        <f t="shared" si="15"/>
        <v>0</v>
      </c>
      <c r="N116" s="10">
        <f t="shared" si="11"/>
        <v>0</v>
      </c>
      <c r="O116" s="11"/>
    </row>
    <row r="117" spans="1:15">
      <c r="A117" s="9">
        <f t="shared" si="12"/>
        <v>112</v>
      </c>
      <c r="B117" s="8" t="s">
        <v>430</v>
      </c>
      <c r="C117" s="8"/>
      <c r="D117" s="8"/>
      <c r="E117" s="8"/>
      <c r="F117" s="8">
        <f t="shared" si="8"/>
        <v>0</v>
      </c>
      <c r="G117" s="8"/>
      <c r="H117" s="11">
        <f t="shared" si="9"/>
        <v>0</v>
      </c>
      <c r="I117" s="18">
        <f t="shared" si="13"/>
        <v>0</v>
      </c>
      <c r="J117" s="10">
        <f t="shared" si="10"/>
        <v>0</v>
      </c>
      <c r="K117" s="10">
        <v>0</v>
      </c>
      <c r="L117" s="10">
        <f t="shared" si="14"/>
        <v>0</v>
      </c>
      <c r="M117" s="150">
        <f t="shared" si="15"/>
        <v>0</v>
      </c>
      <c r="N117" s="10">
        <f t="shared" si="11"/>
        <v>0</v>
      </c>
      <c r="O117" s="11"/>
    </row>
    <row r="118" spans="1:15">
      <c r="A118" s="9">
        <f t="shared" si="12"/>
        <v>113</v>
      </c>
      <c r="B118" s="8" t="s">
        <v>431</v>
      </c>
      <c r="C118" s="8"/>
      <c r="D118" s="8"/>
      <c r="E118" s="8"/>
      <c r="F118" s="8">
        <f t="shared" si="8"/>
        <v>0</v>
      </c>
      <c r="G118" s="8"/>
      <c r="H118" s="11">
        <f t="shared" si="9"/>
        <v>0</v>
      </c>
      <c r="I118" s="18">
        <f t="shared" si="13"/>
        <v>0</v>
      </c>
      <c r="J118" s="10">
        <f t="shared" si="10"/>
        <v>0</v>
      </c>
      <c r="K118" s="10">
        <v>0</v>
      </c>
      <c r="L118" s="10">
        <f t="shared" si="14"/>
        <v>0</v>
      </c>
      <c r="M118" s="150">
        <f t="shared" si="15"/>
        <v>0</v>
      </c>
      <c r="N118" s="10">
        <f t="shared" si="11"/>
        <v>0</v>
      </c>
      <c r="O118" s="11"/>
    </row>
    <row r="119" spans="1:15">
      <c r="A119" s="9">
        <f t="shared" si="12"/>
        <v>114</v>
      </c>
      <c r="B119" s="8" t="s">
        <v>432</v>
      </c>
      <c r="C119" s="8"/>
      <c r="D119" s="8"/>
      <c r="E119" s="8"/>
      <c r="F119" s="8">
        <f t="shared" si="8"/>
        <v>0</v>
      </c>
      <c r="G119" s="8"/>
      <c r="H119" s="11">
        <f t="shared" si="9"/>
        <v>0</v>
      </c>
      <c r="I119" s="18">
        <f t="shared" si="13"/>
        <v>0</v>
      </c>
      <c r="J119" s="10">
        <f t="shared" si="10"/>
        <v>0</v>
      </c>
      <c r="K119" s="10">
        <v>0</v>
      </c>
      <c r="L119" s="10">
        <f t="shared" si="14"/>
        <v>0</v>
      </c>
      <c r="M119" s="150">
        <f t="shared" si="15"/>
        <v>0</v>
      </c>
      <c r="N119" s="10">
        <f t="shared" si="11"/>
        <v>0</v>
      </c>
      <c r="O119" s="11"/>
    </row>
    <row r="120" spans="1:15">
      <c r="A120" s="9">
        <f t="shared" si="12"/>
        <v>115</v>
      </c>
      <c r="B120" s="8" t="s">
        <v>433</v>
      </c>
      <c r="C120" s="8"/>
      <c r="D120" s="8"/>
      <c r="E120" s="8"/>
      <c r="F120" s="8">
        <f t="shared" si="8"/>
        <v>0</v>
      </c>
      <c r="G120" s="8"/>
      <c r="H120" s="11">
        <f t="shared" si="9"/>
        <v>0</v>
      </c>
      <c r="I120" s="18">
        <f t="shared" si="13"/>
        <v>0</v>
      </c>
      <c r="J120" s="10">
        <f t="shared" si="10"/>
        <v>0</v>
      </c>
      <c r="K120" s="10">
        <v>0</v>
      </c>
      <c r="L120" s="10">
        <f t="shared" si="14"/>
        <v>0</v>
      </c>
      <c r="M120" s="150">
        <f t="shared" si="15"/>
        <v>0</v>
      </c>
      <c r="N120" s="10">
        <f t="shared" si="11"/>
        <v>0</v>
      </c>
      <c r="O120" s="11"/>
    </row>
    <row r="121" spans="1:15">
      <c r="A121" s="9">
        <f t="shared" si="12"/>
        <v>116</v>
      </c>
      <c r="B121" s="8" t="s">
        <v>434</v>
      </c>
      <c r="C121" s="8"/>
      <c r="D121" s="8"/>
      <c r="E121" s="8"/>
      <c r="F121" s="8">
        <f t="shared" si="8"/>
        <v>0</v>
      </c>
      <c r="G121" s="8"/>
      <c r="H121" s="11">
        <f t="shared" si="9"/>
        <v>0</v>
      </c>
      <c r="I121" s="18">
        <f t="shared" si="13"/>
        <v>0</v>
      </c>
      <c r="J121" s="10">
        <f t="shared" si="10"/>
        <v>0</v>
      </c>
      <c r="K121" s="10">
        <v>0</v>
      </c>
      <c r="L121" s="10">
        <f t="shared" si="14"/>
        <v>0</v>
      </c>
      <c r="M121" s="150">
        <f t="shared" si="15"/>
        <v>0</v>
      </c>
      <c r="N121" s="10">
        <f t="shared" si="11"/>
        <v>0</v>
      </c>
      <c r="O121" s="11"/>
    </row>
    <row r="122" spans="1:15">
      <c r="A122" s="9">
        <f t="shared" si="12"/>
        <v>117</v>
      </c>
      <c r="B122" s="8" t="s">
        <v>435</v>
      </c>
      <c r="C122" s="8"/>
      <c r="D122" s="8"/>
      <c r="E122" s="8"/>
      <c r="F122" s="8">
        <f t="shared" ref="F122:F183" si="16">C122+D122+E122</f>
        <v>0</v>
      </c>
      <c r="G122" s="8"/>
      <c r="H122" s="11">
        <f t="shared" ref="H122:H183" si="17">0/138380.65*F122</f>
        <v>0</v>
      </c>
      <c r="I122" s="18">
        <f t="shared" si="13"/>
        <v>0</v>
      </c>
      <c r="J122" s="10">
        <f t="shared" ref="J122:J183" si="18">I122*0.3677</f>
        <v>0</v>
      </c>
      <c r="K122" s="10">
        <v>0</v>
      </c>
      <c r="L122" s="10">
        <f t="shared" si="14"/>
        <v>0</v>
      </c>
      <c r="M122" s="150">
        <f t="shared" si="15"/>
        <v>0</v>
      </c>
      <c r="N122" s="10">
        <f t="shared" ref="N122:N183" si="19">I122+J122+K122+M122</f>
        <v>0</v>
      </c>
      <c r="O122" s="11"/>
    </row>
    <row r="123" spans="1:15">
      <c r="A123" s="9">
        <f t="shared" si="12"/>
        <v>118</v>
      </c>
      <c r="B123" s="8" t="s">
        <v>436</v>
      </c>
      <c r="C123" s="8"/>
      <c r="D123" s="8"/>
      <c r="E123" s="8"/>
      <c r="F123" s="8">
        <f t="shared" si="16"/>
        <v>0</v>
      </c>
      <c r="G123" s="8"/>
      <c r="H123" s="11">
        <f t="shared" si="17"/>
        <v>0</v>
      </c>
      <c r="I123" s="18">
        <f t="shared" si="13"/>
        <v>0</v>
      </c>
      <c r="J123" s="10">
        <f t="shared" si="18"/>
        <v>0</v>
      </c>
      <c r="K123" s="10">
        <v>0</v>
      </c>
      <c r="L123" s="10">
        <f t="shared" si="14"/>
        <v>0</v>
      </c>
      <c r="M123" s="150">
        <f t="shared" si="15"/>
        <v>0</v>
      </c>
      <c r="N123" s="10">
        <f t="shared" si="19"/>
        <v>0</v>
      </c>
      <c r="O123" s="11"/>
    </row>
    <row r="124" spans="1:15">
      <c r="A124" s="9">
        <f t="shared" si="12"/>
        <v>119</v>
      </c>
      <c r="B124" s="8" t="s">
        <v>437</v>
      </c>
      <c r="C124" s="8"/>
      <c r="D124" s="8"/>
      <c r="E124" s="8"/>
      <c r="F124" s="8">
        <f t="shared" si="16"/>
        <v>0</v>
      </c>
      <c r="G124" s="8"/>
      <c r="H124" s="11">
        <f t="shared" si="17"/>
        <v>0</v>
      </c>
      <c r="I124" s="18">
        <f t="shared" si="13"/>
        <v>0</v>
      </c>
      <c r="J124" s="10">
        <f t="shared" si="18"/>
        <v>0</v>
      </c>
      <c r="K124" s="10">
        <v>0</v>
      </c>
      <c r="L124" s="10">
        <f t="shared" si="14"/>
        <v>0</v>
      </c>
      <c r="M124" s="150">
        <f t="shared" si="15"/>
        <v>0</v>
      </c>
      <c r="N124" s="10">
        <f t="shared" si="19"/>
        <v>0</v>
      </c>
      <c r="O124" s="11"/>
    </row>
    <row r="125" spans="1:15">
      <c r="A125" s="9">
        <f t="shared" si="12"/>
        <v>120</v>
      </c>
      <c r="B125" s="8" t="s">
        <v>438</v>
      </c>
      <c r="C125" s="8"/>
      <c r="D125" s="8"/>
      <c r="E125" s="8"/>
      <c r="F125" s="8">
        <f t="shared" si="16"/>
        <v>0</v>
      </c>
      <c r="G125" s="8"/>
      <c r="H125" s="11">
        <f t="shared" si="17"/>
        <v>0</v>
      </c>
      <c r="I125" s="18">
        <f t="shared" si="13"/>
        <v>0</v>
      </c>
      <c r="J125" s="10">
        <f t="shared" si="18"/>
        <v>0</v>
      </c>
      <c r="K125" s="10">
        <v>0</v>
      </c>
      <c r="L125" s="10">
        <f t="shared" si="14"/>
        <v>0</v>
      </c>
      <c r="M125" s="150">
        <f t="shared" si="15"/>
        <v>0</v>
      </c>
      <c r="N125" s="10">
        <f t="shared" si="19"/>
        <v>0</v>
      </c>
      <c r="O125" s="11"/>
    </row>
    <row r="126" spans="1:15">
      <c r="A126" s="9">
        <f t="shared" si="12"/>
        <v>121</v>
      </c>
      <c r="B126" s="8" t="s">
        <v>439</v>
      </c>
      <c r="C126" s="8"/>
      <c r="D126" s="8"/>
      <c r="E126" s="8"/>
      <c r="F126" s="8">
        <f t="shared" si="16"/>
        <v>0</v>
      </c>
      <c r="G126" s="8"/>
      <c r="H126" s="11">
        <f t="shared" si="17"/>
        <v>0</v>
      </c>
      <c r="I126" s="18">
        <f t="shared" si="13"/>
        <v>0</v>
      </c>
      <c r="J126" s="10">
        <f t="shared" si="18"/>
        <v>0</v>
      </c>
      <c r="K126" s="10">
        <v>0</v>
      </c>
      <c r="L126" s="10">
        <f t="shared" si="14"/>
        <v>0</v>
      </c>
      <c r="M126" s="150">
        <f t="shared" si="15"/>
        <v>0</v>
      </c>
      <c r="N126" s="10">
        <f t="shared" si="19"/>
        <v>0</v>
      </c>
      <c r="O126" s="11"/>
    </row>
    <row r="127" spans="1:15">
      <c r="A127" s="9">
        <f t="shared" si="12"/>
        <v>122</v>
      </c>
      <c r="B127" s="8" t="s">
        <v>440</v>
      </c>
      <c r="C127" s="8"/>
      <c r="D127" s="8"/>
      <c r="E127" s="8"/>
      <c r="F127" s="8">
        <f t="shared" si="16"/>
        <v>0</v>
      </c>
      <c r="G127" s="8"/>
      <c r="H127" s="11">
        <f t="shared" si="17"/>
        <v>0</v>
      </c>
      <c r="I127" s="18">
        <f t="shared" si="13"/>
        <v>0</v>
      </c>
      <c r="J127" s="10">
        <f t="shared" si="18"/>
        <v>0</v>
      </c>
      <c r="K127" s="10">
        <v>0</v>
      </c>
      <c r="L127" s="10">
        <f t="shared" si="14"/>
        <v>0</v>
      </c>
      <c r="M127" s="150">
        <f t="shared" si="15"/>
        <v>0</v>
      </c>
      <c r="N127" s="10">
        <f t="shared" si="19"/>
        <v>0</v>
      </c>
      <c r="O127" s="11"/>
    </row>
    <row r="128" spans="1:15">
      <c r="A128" s="9">
        <f t="shared" si="12"/>
        <v>123</v>
      </c>
      <c r="B128" s="8" t="s">
        <v>441</v>
      </c>
      <c r="C128" s="8"/>
      <c r="D128" s="8"/>
      <c r="E128" s="8"/>
      <c r="F128" s="8">
        <f t="shared" si="16"/>
        <v>0</v>
      </c>
      <c r="G128" s="8"/>
      <c r="H128" s="11">
        <f t="shared" si="17"/>
        <v>0</v>
      </c>
      <c r="I128" s="18">
        <f t="shared" si="13"/>
        <v>0</v>
      </c>
      <c r="J128" s="10">
        <f t="shared" si="18"/>
        <v>0</v>
      </c>
      <c r="K128" s="10">
        <v>0</v>
      </c>
      <c r="L128" s="10">
        <f t="shared" si="14"/>
        <v>0</v>
      </c>
      <c r="M128" s="150">
        <f t="shared" si="15"/>
        <v>0</v>
      </c>
      <c r="N128" s="10">
        <f t="shared" si="19"/>
        <v>0</v>
      </c>
      <c r="O128" s="11"/>
    </row>
    <row r="129" spans="1:15">
      <c r="A129" s="9">
        <f t="shared" si="12"/>
        <v>124</v>
      </c>
      <c r="B129" s="8" t="s">
        <v>442</v>
      </c>
      <c r="C129" s="8"/>
      <c r="D129" s="8"/>
      <c r="E129" s="8"/>
      <c r="F129" s="8">
        <f t="shared" si="16"/>
        <v>0</v>
      </c>
      <c r="G129" s="8"/>
      <c r="H129" s="11">
        <f t="shared" si="17"/>
        <v>0</v>
      </c>
      <c r="I129" s="18">
        <f t="shared" si="13"/>
        <v>0</v>
      </c>
      <c r="J129" s="10">
        <f t="shared" si="18"/>
        <v>0</v>
      </c>
      <c r="K129" s="10">
        <v>0</v>
      </c>
      <c r="L129" s="10">
        <f t="shared" si="14"/>
        <v>0</v>
      </c>
      <c r="M129" s="150">
        <f t="shared" si="15"/>
        <v>0</v>
      </c>
      <c r="N129" s="10">
        <f t="shared" si="19"/>
        <v>0</v>
      </c>
      <c r="O129" s="11"/>
    </row>
    <row r="130" spans="1:15">
      <c r="A130" s="9">
        <f t="shared" si="12"/>
        <v>125</v>
      </c>
      <c r="B130" s="8" t="s">
        <v>443</v>
      </c>
      <c r="C130" s="8"/>
      <c r="D130" s="8"/>
      <c r="E130" s="8"/>
      <c r="F130" s="8">
        <f t="shared" si="16"/>
        <v>0</v>
      </c>
      <c r="G130" s="8"/>
      <c r="H130" s="11">
        <f t="shared" si="17"/>
        <v>0</v>
      </c>
      <c r="I130" s="18">
        <f t="shared" si="13"/>
        <v>0</v>
      </c>
      <c r="J130" s="10">
        <f t="shared" si="18"/>
        <v>0</v>
      </c>
      <c r="K130" s="10">
        <v>0</v>
      </c>
      <c r="L130" s="10">
        <f t="shared" si="14"/>
        <v>0</v>
      </c>
      <c r="M130" s="150">
        <f t="shared" si="15"/>
        <v>0</v>
      </c>
      <c r="N130" s="10">
        <f t="shared" si="19"/>
        <v>0</v>
      </c>
      <c r="O130" s="11"/>
    </row>
    <row r="131" spans="1:15">
      <c r="A131" s="9">
        <f t="shared" si="12"/>
        <v>126</v>
      </c>
      <c r="B131" s="8" t="s">
        <v>444</v>
      </c>
      <c r="C131" s="8"/>
      <c r="D131" s="8"/>
      <c r="E131" s="8"/>
      <c r="F131" s="8">
        <f t="shared" si="16"/>
        <v>0</v>
      </c>
      <c r="G131" s="8"/>
      <c r="H131" s="11">
        <f t="shared" si="17"/>
        <v>0</v>
      </c>
      <c r="I131" s="18">
        <f t="shared" si="13"/>
        <v>0</v>
      </c>
      <c r="J131" s="10">
        <f t="shared" si="18"/>
        <v>0</v>
      </c>
      <c r="K131" s="10">
        <v>0</v>
      </c>
      <c r="L131" s="10">
        <f t="shared" si="14"/>
        <v>0</v>
      </c>
      <c r="M131" s="150">
        <f t="shared" si="15"/>
        <v>0</v>
      </c>
      <c r="N131" s="10">
        <f t="shared" si="19"/>
        <v>0</v>
      </c>
      <c r="O131" s="11"/>
    </row>
    <row r="132" spans="1:15">
      <c r="A132" s="9">
        <f t="shared" si="12"/>
        <v>127</v>
      </c>
      <c r="B132" s="8" t="s">
        <v>445</v>
      </c>
      <c r="C132" s="8"/>
      <c r="D132" s="8"/>
      <c r="E132" s="8"/>
      <c r="F132" s="8">
        <f t="shared" si="16"/>
        <v>0</v>
      </c>
      <c r="G132" s="8"/>
      <c r="H132" s="11">
        <f t="shared" si="17"/>
        <v>0</v>
      </c>
      <c r="I132" s="18">
        <f t="shared" si="13"/>
        <v>0</v>
      </c>
      <c r="J132" s="10">
        <f t="shared" si="18"/>
        <v>0</v>
      </c>
      <c r="K132" s="10">
        <v>0</v>
      </c>
      <c r="L132" s="10">
        <f t="shared" si="14"/>
        <v>0</v>
      </c>
      <c r="M132" s="150">
        <f t="shared" si="15"/>
        <v>0</v>
      </c>
      <c r="N132" s="10">
        <f t="shared" si="19"/>
        <v>0</v>
      </c>
      <c r="O132" s="11"/>
    </row>
    <row r="133" spans="1:15">
      <c r="A133" s="9">
        <f t="shared" si="12"/>
        <v>128</v>
      </c>
      <c r="B133" s="8" t="s">
        <v>446</v>
      </c>
      <c r="C133" s="8"/>
      <c r="D133" s="8"/>
      <c r="E133" s="8"/>
      <c r="F133" s="8">
        <f t="shared" si="16"/>
        <v>0</v>
      </c>
      <c r="G133" s="8"/>
      <c r="H133" s="11">
        <f t="shared" si="17"/>
        <v>0</v>
      </c>
      <c r="I133" s="18">
        <f t="shared" ref="I133:I196" si="20">H133*$I$2</f>
        <v>0</v>
      </c>
      <c r="J133" s="10">
        <f t="shared" si="18"/>
        <v>0</v>
      </c>
      <c r="K133" s="10">
        <v>0</v>
      </c>
      <c r="L133" s="10">
        <f t="shared" ref="L133:L196" si="21">G133*560.71</f>
        <v>0</v>
      </c>
      <c r="M133" s="150">
        <f t="shared" ref="M133:M196" si="22">L133*$M$2</f>
        <v>0</v>
      </c>
      <c r="N133" s="10">
        <f t="shared" si="19"/>
        <v>0</v>
      </c>
      <c r="O133" s="11"/>
    </row>
    <row r="134" spans="1:15">
      <c r="A134" s="9">
        <f t="shared" si="12"/>
        <v>129</v>
      </c>
      <c r="B134" s="8" t="s">
        <v>447</v>
      </c>
      <c r="C134" s="8"/>
      <c r="D134" s="8"/>
      <c r="E134" s="8"/>
      <c r="F134" s="8">
        <f t="shared" si="16"/>
        <v>0</v>
      </c>
      <c r="G134" s="8"/>
      <c r="H134" s="11">
        <f t="shared" si="17"/>
        <v>0</v>
      </c>
      <c r="I134" s="18">
        <f t="shared" si="20"/>
        <v>0</v>
      </c>
      <c r="J134" s="10">
        <f t="shared" si="18"/>
        <v>0</v>
      </c>
      <c r="K134" s="10">
        <v>0</v>
      </c>
      <c r="L134" s="10">
        <f t="shared" si="21"/>
        <v>0</v>
      </c>
      <c r="M134" s="150">
        <f t="shared" si="22"/>
        <v>0</v>
      </c>
      <c r="N134" s="10">
        <f t="shared" si="19"/>
        <v>0</v>
      </c>
      <c r="O134" s="11"/>
    </row>
    <row r="135" spans="1:15">
      <c r="A135" s="9">
        <f t="shared" ref="A135:A198" si="23">A134+1</f>
        <v>130</v>
      </c>
      <c r="B135" s="8" t="s">
        <v>448</v>
      </c>
      <c r="C135" s="8"/>
      <c r="D135" s="8"/>
      <c r="E135" s="8"/>
      <c r="F135" s="8">
        <f t="shared" si="16"/>
        <v>0</v>
      </c>
      <c r="G135" s="8"/>
      <c r="H135" s="11">
        <f t="shared" si="17"/>
        <v>0</v>
      </c>
      <c r="I135" s="18">
        <f t="shared" si="20"/>
        <v>0</v>
      </c>
      <c r="J135" s="10">
        <f t="shared" si="18"/>
        <v>0</v>
      </c>
      <c r="K135" s="10">
        <v>0</v>
      </c>
      <c r="L135" s="10">
        <f t="shared" si="21"/>
        <v>0</v>
      </c>
      <c r="M135" s="150">
        <f t="shared" si="22"/>
        <v>0</v>
      </c>
      <c r="N135" s="10">
        <f t="shared" si="19"/>
        <v>0</v>
      </c>
      <c r="O135" s="11"/>
    </row>
    <row r="136" spans="1:15">
      <c r="A136" s="9">
        <f t="shared" si="23"/>
        <v>131</v>
      </c>
      <c r="B136" s="8" t="s">
        <v>449</v>
      </c>
      <c r="C136" s="8"/>
      <c r="D136" s="8"/>
      <c r="E136" s="8"/>
      <c r="F136" s="8">
        <f t="shared" si="16"/>
        <v>0</v>
      </c>
      <c r="G136" s="8"/>
      <c r="H136" s="11">
        <f t="shared" si="17"/>
        <v>0</v>
      </c>
      <c r="I136" s="18">
        <f t="shared" si="20"/>
        <v>0</v>
      </c>
      <c r="J136" s="10">
        <f t="shared" si="18"/>
        <v>0</v>
      </c>
      <c r="K136" s="10">
        <v>0</v>
      </c>
      <c r="L136" s="10">
        <f t="shared" si="21"/>
        <v>0</v>
      </c>
      <c r="M136" s="150">
        <f t="shared" si="22"/>
        <v>0</v>
      </c>
      <c r="N136" s="10">
        <f t="shared" si="19"/>
        <v>0</v>
      </c>
      <c r="O136" s="11"/>
    </row>
    <row r="137" spans="1:15">
      <c r="A137" s="9">
        <f t="shared" si="23"/>
        <v>132</v>
      </c>
      <c r="B137" s="8" t="s">
        <v>450</v>
      </c>
      <c r="C137" s="8"/>
      <c r="D137" s="8"/>
      <c r="E137" s="8"/>
      <c r="F137" s="8">
        <f t="shared" si="16"/>
        <v>0</v>
      </c>
      <c r="G137" s="8"/>
      <c r="H137" s="11">
        <f t="shared" si="17"/>
        <v>0</v>
      </c>
      <c r="I137" s="18">
        <f t="shared" si="20"/>
        <v>0</v>
      </c>
      <c r="J137" s="10">
        <f t="shared" si="18"/>
        <v>0</v>
      </c>
      <c r="K137" s="10">
        <v>0</v>
      </c>
      <c r="L137" s="10">
        <f t="shared" si="21"/>
        <v>0</v>
      </c>
      <c r="M137" s="150">
        <f t="shared" si="22"/>
        <v>0</v>
      </c>
      <c r="N137" s="10">
        <f t="shared" si="19"/>
        <v>0</v>
      </c>
      <c r="O137" s="11"/>
    </row>
    <row r="138" spans="1:15">
      <c r="A138" s="9">
        <f t="shared" si="23"/>
        <v>133</v>
      </c>
      <c r="B138" s="8" t="s">
        <v>451</v>
      </c>
      <c r="C138" s="8"/>
      <c r="D138" s="8"/>
      <c r="E138" s="8"/>
      <c r="F138" s="8">
        <f t="shared" si="16"/>
        <v>0</v>
      </c>
      <c r="G138" s="8"/>
      <c r="H138" s="11">
        <f t="shared" si="17"/>
        <v>0</v>
      </c>
      <c r="I138" s="18">
        <f t="shared" si="20"/>
        <v>0</v>
      </c>
      <c r="J138" s="10">
        <f t="shared" si="18"/>
        <v>0</v>
      </c>
      <c r="K138" s="10">
        <v>0</v>
      </c>
      <c r="L138" s="10">
        <f t="shared" si="21"/>
        <v>0</v>
      </c>
      <c r="M138" s="150">
        <f t="shared" si="22"/>
        <v>0</v>
      </c>
      <c r="N138" s="10">
        <f t="shared" si="19"/>
        <v>0</v>
      </c>
      <c r="O138" s="11"/>
    </row>
    <row r="139" spans="1:15">
      <c r="A139" s="9">
        <f t="shared" si="23"/>
        <v>134</v>
      </c>
      <c r="B139" s="8" t="s">
        <v>452</v>
      </c>
      <c r="C139" s="8"/>
      <c r="D139" s="8"/>
      <c r="E139" s="8"/>
      <c r="F139" s="8">
        <f t="shared" si="16"/>
        <v>0</v>
      </c>
      <c r="G139" s="8"/>
      <c r="H139" s="11">
        <f t="shared" si="17"/>
        <v>0</v>
      </c>
      <c r="I139" s="18">
        <f t="shared" si="20"/>
        <v>0</v>
      </c>
      <c r="J139" s="10">
        <f t="shared" si="18"/>
        <v>0</v>
      </c>
      <c r="K139" s="10">
        <v>0</v>
      </c>
      <c r="L139" s="10">
        <f t="shared" si="21"/>
        <v>0</v>
      </c>
      <c r="M139" s="150">
        <f t="shared" si="22"/>
        <v>0</v>
      </c>
      <c r="N139" s="10">
        <f t="shared" si="19"/>
        <v>0</v>
      </c>
      <c r="O139" s="11"/>
    </row>
    <row r="140" spans="1:15">
      <c r="A140" s="9">
        <f t="shared" si="23"/>
        <v>135</v>
      </c>
      <c r="B140" s="8" t="s">
        <v>453</v>
      </c>
      <c r="C140" s="8"/>
      <c r="D140" s="8"/>
      <c r="E140" s="8"/>
      <c r="F140" s="8">
        <f t="shared" si="16"/>
        <v>0</v>
      </c>
      <c r="G140" s="8"/>
      <c r="H140" s="11">
        <f t="shared" si="17"/>
        <v>0</v>
      </c>
      <c r="I140" s="18">
        <f t="shared" si="20"/>
        <v>0</v>
      </c>
      <c r="J140" s="10">
        <f t="shared" si="18"/>
        <v>0</v>
      </c>
      <c r="K140" s="10">
        <v>0</v>
      </c>
      <c r="L140" s="10">
        <f t="shared" si="21"/>
        <v>0</v>
      </c>
      <c r="M140" s="150">
        <f t="shared" si="22"/>
        <v>0</v>
      </c>
      <c r="N140" s="10">
        <f t="shared" si="19"/>
        <v>0</v>
      </c>
      <c r="O140" s="11"/>
    </row>
    <row r="141" spans="1:15">
      <c r="A141" s="9">
        <f t="shared" si="23"/>
        <v>136</v>
      </c>
      <c r="B141" s="8" t="s">
        <v>454</v>
      </c>
      <c r="C141" s="8"/>
      <c r="D141" s="8"/>
      <c r="E141" s="8"/>
      <c r="F141" s="8">
        <f t="shared" si="16"/>
        <v>0</v>
      </c>
      <c r="G141" s="8"/>
      <c r="H141" s="11">
        <f t="shared" si="17"/>
        <v>0</v>
      </c>
      <c r="I141" s="18">
        <f t="shared" si="20"/>
        <v>0</v>
      </c>
      <c r="J141" s="10">
        <f t="shared" si="18"/>
        <v>0</v>
      </c>
      <c r="K141" s="10">
        <v>0</v>
      </c>
      <c r="L141" s="10">
        <f t="shared" si="21"/>
        <v>0</v>
      </c>
      <c r="M141" s="150">
        <f t="shared" si="22"/>
        <v>0</v>
      </c>
      <c r="N141" s="10">
        <f t="shared" si="19"/>
        <v>0</v>
      </c>
      <c r="O141" s="11"/>
    </row>
    <row r="142" spans="1:15">
      <c r="A142" s="9">
        <f t="shared" si="23"/>
        <v>137</v>
      </c>
      <c r="B142" s="8" t="s">
        <v>455</v>
      </c>
      <c r="C142" s="8"/>
      <c r="D142" s="8"/>
      <c r="E142" s="8"/>
      <c r="F142" s="8">
        <f t="shared" si="16"/>
        <v>0</v>
      </c>
      <c r="G142" s="8"/>
      <c r="H142" s="11">
        <f t="shared" si="17"/>
        <v>0</v>
      </c>
      <c r="I142" s="18">
        <f t="shared" si="20"/>
        <v>0</v>
      </c>
      <c r="J142" s="10">
        <f t="shared" si="18"/>
        <v>0</v>
      </c>
      <c r="K142" s="10">
        <v>0</v>
      </c>
      <c r="L142" s="10">
        <f t="shared" si="21"/>
        <v>0</v>
      </c>
      <c r="M142" s="150">
        <f t="shared" si="22"/>
        <v>0</v>
      </c>
      <c r="N142" s="10">
        <f t="shared" si="19"/>
        <v>0</v>
      </c>
      <c r="O142" s="11"/>
    </row>
    <row r="143" spans="1:15">
      <c r="A143" s="9">
        <f t="shared" si="23"/>
        <v>138</v>
      </c>
      <c r="B143" s="8" t="s">
        <v>456</v>
      </c>
      <c r="C143" s="8"/>
      <c r="D143" s="8"/>
      <c r="E143" s="8"/>
      <c r="F143" s="8">
        <f t="shared" si="16"/>
        <v>0</v>
      </c>
      <c r="G143" s="8"/>
      <c r="H143" s="11">
        <f t="shared" si="17"/>
        <v>0</v>
      </c>
      <c r="I143" s="18">
        <f t="shared" si="20"/>
        <v>0</v>
      </c>
      <c r="J143" s="10">
        <f t="shared" si="18"/>
        <v>0</v>
      </c>
      <c r="K143" s="10">
        <v>0</v>
      </c>
      <c r="L143" s="10">
        <f t="shared" si="21"/>
        <v>0</v>
      </c>
      <c r="M143" s="150">
        <f t="shared" si="22"/>
        <v>0</v>
      </c>
      <c r="N143" s="10">
        <f t="shared" si="19"/>
        <v>0</v>
      </c>
      <c r="O143" s="11"/>
    </row>
    <row r="144" spans="1:15">
      <c r="A144" s="9">
        <f t="shared" si="23"/>
        <v>139</v>
      </c>
      <c r="B144" s="8" t="s">
        <v>457</v>
      </c>
      <c r="C144" s="8"/>
      <c r="D144" s="8"/>
      <c r="E144" s="8"/>
      <c r="F144" s="8">
        <f t="shared" si="16"/>
        <v>0</v>
      </c>
      <c r="G144" s="8"/>
      <c r="H144" s="11">
        <f t="shared" si="17"/>
        <v>0</v>
      </c>
      <c r="I144" s="18">
        <f t="shared" si="20"/>
        <v>0</v>
      </c>
      <c r="J144" s="10">
        <f t="shared" si="18"/>
        <v>0</v>
      </c>
      <c r="K144" s="10">
        <v>0</v>
      </c>
      <c r="L144" s="10">
        <f t="shared" si="21"/>
        <v>0</v>
      </c>
      <c r="M144" s="150">
        <f t="shared" si="22"/>
        <v>0</v>
      </c>
      <c r="N144" s="10">
        <f t="shared" si="19"/>
        <v>0</v>
      </c>
      <c r="O144" s="11"/>
    </row>
    <row r="145" spans="1:15">
      <c r="A145" s="9">
        <f t="shared" si="23"/>
        <v>140</v>
      </c>
      <c r="B145" s="8" t="s">
        <v>458</v>
      </c>
      <c r="C145" s="8"/>
      <c r="D145" s="8"/>
      <c r="E145" s="8"/>
      <c r="F145" s="8">
        <f t="shared" si="16"/>
        <v>0</v>
      </c>
      <c r="G145" s="8"/>
      <c r="H145" s="11">
        <f t="shared" si="17"/>
        <v>0</v>
      </c>
      <c r="I145" s="18">
        <f t="shared" si="20"/>
        <v>0</v>
      </c>
      <c r="J145" s="10">
        <f t="shared" si="18"/>
        <v>0</v>
      </c>
      <c r="K145" s="10">
        <v>0</v>
      </c>
      <c r="L145" s="10">
        <f t="shared" si="21"/>
        <v>0</v>
      </c>
      <c r="M145" s="150">
        <f t="shared" si="22"/>
        <v>0</v>
      </c>
      <c r="N145" s="10">
        <f t="shared" si="19"/>
        <v>0</v>
      </c>
      <c r="O145" s="11"/>
    </row>
    <row r="146" spans="1:15">
      <c r="A146" s="9">
        <f t="shared" si="23"/>
        <v>141</v>
      </c>
      <c r="B146" s="8" t="s">
        <v>459</v>
      </c>
      <c r="C146" s="8"/>
      <c r="D146" s="8"/>
      <c r="E146" s="8"/>
      <c r="F146" s="8">
        <f t="shared" si="16"/>
        <v>0</v>
      </c>
      <c r="G146" s="8"/>
      <c r="H146" s="11">
        <f t="shared" si="17"/>
        <v>0</v>
      </c>
      <c r="I146" s="18">
        <f t="shared" si="20"/>
        <v>0</v>
      </c>
      <c r="J146" s="10">
        <f t="shared" si="18"/>
        <v>0</v>
      </c>
      <c r="K146" s="10">
        <v>0</v>
      </c>
      <c r="L146" s="10">
        <f t="shared" si="21"/>
        <v>0</v>
      </c>
      <c r="M146" s="150">
        <f t="shared" si="22"/>
        <v>0</v>
      </c>
      <c r="N146" s="10">
        <f t="shared" si="19"/>
        <v>0</v>
      </c>
      <c r="O146" s="11"/>
    </row>
    <row r="147" spans="1:15">
      <c r="A147" s="9">
        <f t="shared" si="23"/>
        <v>142</v>
      </c>
      <c r="B147" s="8" t="s">
        <v>460</v>
      </c>
      <c r="C147" s="8"/>
      <c r="D147" s="8"/>
      <c r="E147" s="8"/>
      <c r="F147" s="8">
        <f t="shared" si="16"/>
        <v>0</v>
      </c>
      <c r="G147" s="8"/>
      <c r="H147" s="11">
        <f t="shared" si="17"/>
        <v>0</v>
      </c>
      <c r="I147" s="18">
        <f t="shared" si="20"/>
        <v>0</v>
      </c>
      <c r="J147" s="10">
        <f t="shared" si="18"/>
        <v>0</v>
      </c>
      <c r="K147" s="10">
        <v>0</v>
      </c>
      <c r="L147" s="10">
        <f t="shared" si="21"/>
        <v>0</v>
      </c>
      <c r="M147" s="150">
        <f t="shared" si="22"/>
        <v>0</v>
      </c>
      <c r="N147" s="10">
        <f t="shared" si="19"/>
        <v>0</v>
      </c>
      <c r="O147" s="11"/>
    </row>
    <row r="148" spans="1:15">
      <c r="A148" s="9">
        <f t="shared" si="23"/>
        <v>143</v>
      </c>
      <c r="B148" s="8" t="s">
        <v>461</v>
      </c>
      <c r="C148" s="8"/>
      <c r="D148" s="8"/>
      <c r="E148" s="8"/>
      <c r="F148" s="8">
        <f t="shared" si="16"/>
        <v>0</v>
      </c>
      <c r="G148" s="8"/>
      <c r="H148" s="11">
        <f t="shared" si="17"/>
        <v>0</v>
      </c>
      <c r="I148" s="18">
        <f t="shared" si="20"/>
        <v>0</v>
      </c>
      <c r="J148" s="10">
        <f t="shared" si="18"/>
        <v>0</v>
      </c>
      <c r="K148" s="10">
        <v>0</v>
      </c>
      <c r="L148" s="10">
        <f t="shared" si="21"/>
        <v>0</v>
      </c>
      <c r="M148" s="150">
        <f t="shared" si="22"/>
        <v>0</v>
      </c>
      <c r="N148" s="10">
        <f t="shared" si="19"/>
        <v>0</v>
      </c>
      <c r="O148" s="11"/>
    </row>
    <row r="149" spans="1:15">
      <c r="A149" s="9">
        <f t="shared" si="23"/>
        <v>144</v>
      </c>
      <c r="B149" s="8" t="s">
        <v>462</v>
      </c>
      <c r="C149" s="8"/>
      <c r="D149" s="8"/>
      <c r="E149" s="8"/>
      <c r="F149" s="8">
        <f t="shared" si="16"/>
        <v>0</v>
      </c>
      <c r="G149" s="8"/>
      <c r="H149" s="11">
        <f t="shared" si="17"/>
        <v>0</v>
      </c>
      <c r="I149" s="18">
        <f t="shared" si="20"/>
        <v>0</v>
      </c>
      <c r="J149" s="10">
        <f t="shared" si="18"/>
        <v>0</v>
      </c>
      <c r="K149" s="10">
        <v>0</v>
      </c>
      <c r="L149" s="10">
        <f t="shared" si="21"/>
        <v>0</v>
      </c>
      <c r="M149" s="150">
        <f t="shared" si="22"/>
        <v>0</v>
      </c>
      <c r="N149" s="10">
        <f t="shared" si="19"/>
        <v>0</v>
      </c>
      <c r="O149" s="11"/>
    </row>
    <row r="150" spans="1:15">
      <c r="A150" s="9">
        <f t="shared" si="23"/>
        <v>145</v>
      </c>
      <c r="B150" s="8" t="s">
        <v>463</v>
      </c>
      <c r="C150" s="8"/>
      <c r="D150" s="8"/>
      <c r="E150" s="8"/>
      <c r="F150" s="8">
        <f t="shared" si="16"/>
        <v>0</v>
      </c>
      <c r="G150" s="8"/>
      <c r="H150" s="11">
        <f t="shared" si="17"/>
        <v>0</v>
      </c>
      <c r="I150" s="18">
        <f t="shared" si="20"/>
        <v>0</v>
      </c>
      <c r="J150" s="10">
        <f t="shared" si="18"/>
        <v>0</v>
      </c>
      <c r="K150" s="10">
        <v>0</v>
      </c>
      <c r="L150" s="10">
        <f t="shared" si="21"/>
        <v>0</v>
      </c>
      <c r="M150" s="150">
        <f t="shared" si="22"/>
        <v>0</v>
      </c>
      <c r="N150" s="10">
        <f t="shared" si="19"/>
        <v>0</v>
      </c>
      <c r="O150" s="11"/>
    </row>
    <row r="151" spans="1:15">
      <c r="A151" s="9">
        <f t="shared" si="23"/>
        <v>146</v>
      </c>
      <c r="B151" s="8" t="s">
        <v>464</v>
      </c>
      <c r="C151" s="8"/>
      <c r="D151" s="8"/>
      <c r="E151" s="8"/>
      <c r="F151" s="8">
        <f t="shared" si="16"/>
        <v>0</v>
      </c>
      <c r="G151" s="8"/>
      <c r="H151" s="11">
        <f t="shared" si="17"/>
        <v>0</v>
      </c>
      <c r="I151" s="18">
        <f t="shared" si="20"/>
        <v>0</v>
      </c>
      <c r="J151" s="10">
        <f t="shared" si="18"/>
        <v>0</v>
      </c>
      <c r="K151" s="10">
        <v>0</v>
      </c>
      <c r="L151" s="10">
        <f t="shared" si="21"/>
        <v>0</v>
      </c>
      <c r="M151" s="150">
        <f t="shared" si="22"/>
        <v>0</v>
      </c>
      <c r="N151" s="10">
        <f t="shared" si="19"/>
        <v>0</v>
      </c>
      <c r="O151" s="11"/>
    </row>
    <row r="152" spans="1:15">
      <c r="A152" s="9">
        <f t="shared" si="23"/>
        <v>147</v>
      </c>
      <c r="B152" s="8" t="s">
        <v>465</v>
      </c>
      <c r="C152" s="8"/>
      <c r="D152" s="8"/>
      <c r="E152" s="8"/>
      <c r="F152" s="8">
        <f t="shared" si="16"/>
        <v>0</v>
      </c>
      <c r="G152" s="8"/>
      <c r="H152" s="11">
        <f t="shared" si="17"/>
        <v>0</v>
      </c>
      <c r="I152" s="18">
        <f t="shared" si="20"/>
        <v>0</v>
      </c>
      <c r="J152" s="10">
        <f t="shared" si="18"/>
        <v>0</v>
      </c>
      <c r="K152" s="10">
        <v>0</v>
      </c>
      <c r="L152" s="10">
        <f t="shared" si="21"/>
        <v>0</v>
      </c>
      <c r="M152" s="150">
        <f t="shared" si="22"/>
        <v>0</v>
      </c>
      <c r="N152" s="10">
        <f t="shared" si="19"/>
        <v>0</v>
      </c>
      <c r="O152" s="11"/>
    </row>
    <row r="153" spans="1:15">
      <c r="A153" s="9">
        <f t="shared" si="23"/>
        <v>148</v>
      </c>
      <c r="B153" s="8" t="s">
        <v>466</v>
      </c>
      <c r="C153" s="8"/>
      <c r="D153" s="8"/>
      <c r="E153" s="8"/>
      <c r="F153" s="8">
        <f t="shared" si="16"/>
        <v>0</v>
      </c>
      <c r="G153" s="8"/>
      <c r="H153" s="11">
        <f t="shared" si="17"/>
        <v>0</v>
      </c>
      <c r="I153" s="18">
        <f t="shared" si="20"/>
        <v>0</v>
      </c>
      <c r="J153" s="10">
        <f t="shared" si="18"/>
        <v>0</v>
      </c>
      <c r="K153" s="10">
        <v>0</v>
      </c>
      <c r="L153" s="10">
        <f t="shared" si="21"/>
        <v>0</v>
      </c>
      <c r="M153" s="150">
        <f t="shared" si="22"/>
        <v>0</v>
      </c>
      <c r="N153" s="10">
        <f t="shared" si="19"/>
        <v>0</v>
      </c>
      <c r="O153" s="11"/>
    </row>
    <row r="154" spans="1:15">
      <c r="A154" s="9">
        <f t="shared" si="23"/>
        <v>149</v>
      </c>
      <c r="B154" s="8" t="s">
        <v>467</v>
      </c>
      <c r="C154" s="8"/>
      <c r="D154" s="8"/>
      <c r="E154" s="8"/>
      <c r="F154" s="8">
        <f t="shared" si="16"/>
        <v>0</v>
      </c>
      <c r="G154" s="8"/>
      <c r="H154" s="11">
        <f t="shared" si="17"/>
        <v>0</v>
      </c>
      <c r="I154" s="18">
        <f t="shared" si="20"/>
        <v>0</v>
      </c>
      <c r="J154" s="10">
        <f t="shared" si="18"/>
        <v>0</v>
      </c>
      <c r="K154" s="10">
        <v>0</v>
      </c>
      <c r="L154" s="10">
        <f t="shared" si="21"/>
        <v>0</v>
      </c>
      <c r="M154" s="150">
        <f t="shared" si="22"/>
        <v>0</v>
      </c>
      <c r="N154" s="10">
        <f t="shared" si="19"/>
        <v>0</v>
      </c>
      <c r="O154" s="11"/>
    </row>
    <row r="155" spans="1:15">
      <c r="A155" s="9">
        <f t="shared" si="23"/>
        <v>150</v>
      </c>
      <c r="B155" s="8" t="s">
        <v>468</v>
      </c>
      <c r="C155" s="8"/>
      <c r="D155" s="8"/>
      <c r="E155" s="8"/>
      <c r="F155" s="8">
        <f t="shared" si="16"/>
        <v>0</v>
      </c>
      <c r="G155" s="8"/>
      <c r="H155" s="11">
        <f t="shared" si="17"/>
        <v>0</v>
      </c>
      <c r="I155" s="18">
        <f t="shared" si="20"/>
        <v>0</v>
      </c>
      <c r="J155" s="10">
        <f t="shared" si="18"/>
        <v>0</v>
      </c>
      <c r="K155" s="10">
        <v>0</v>
      </c>
      <c r="L155" s="10">
        <f t="shared" si="21"/>
        <v>0</v>
      </c>
      <c r="M155" s="150">
        <f t="shared" si="22"/>
        <v>0</v>
      </c>
      <c r="N155" s="10">
        <f t="shared" si="19"/>
        <v>0</v>
      </c>
      <c r="O155" s="11"/>
    </row>
    <row r="156" spans="1:15">
      <c r="A156" s="9">
        <f t="shared" si="23"/>
        <v>151</v>
      </c>
      <c r="B156" s="8" t="s">
        <v>469</v>
      </c>
      <c r="C156" s="8"/>
      <c r="D156" s="8"/>
      <c r="E156" s="8"/>
      <c r="F156" s="8">
        <f t="shared" si="16"/>
        <v>0</v>
      </c>
      <c r="G156" s="8"/>
      <c r="H156" s="11">
        <f t="shared" si="17"/>
        <v>0</v>
      </c>
      <c r="I156" s="18">
        <f t="shared" si="20"/>
        <v>0</v>
      </c>
      <c r="J156" s="10">
        <f t="shared" si="18"/>
        <v>0</v>
      </c>
      <c r="K156" s="10">
        <v>0</v>
      </c>
      <c r="L156" s="10">
        <f t="shared" si="21"/>
        <v>0</v>
      </c>
      <c r="M156" s="150">
        <f t="shared" si="22"/>
        <v>0</v>
      </c>
      <c r="N156" s="10">
        <f t="shared" si="19"/>
        <v>0</v>
      </c>
      <c r="O156" s="11"/>
    </row>
    <row r="157" spans="1:15">
      <c r="A157" s="9">
        <f t="shared" si="23"/>
        <v>152</v>
      </c>
      <c r="B157" s="8" t="s">
        <v>470</v>
      </c>
      <c r="C157" s="8"/>
      <c r="D157" s="8"/>
      <c r="E157" s="8"/>
      <c r="F157" s="8">
        <f t="shared" si="16"/>
        <v>0</v>
      </c>
      <c r="G157" s="8"/>
      <c r="H157" s="11">
        <f t="shared" si="17"/>
        <v>0</v>
      </c>
      <c r="I157" s="18">
        <f t="shared" si="20"/>
        <v>0</v>
      </c>
      <c r="J157" s="10">
        <f t="shared" si="18"/>
        <v>0</v>
      </c>
      <c r="K157" s="10">
        <v>0</v>
      </c>
      <c r="L157" s="10">
        <f t="shared" si="21"/>
        <v>0</v>
      </c>
      <c r="M157" s="150">
        <f t="shared" si="22"/>
        <v>0</v>
      </c>
      <c r="N157" s="10">
        <f t="shared" si="19"/>
        <v>0</v>
      </c>
      <c r="O157" s="11"/>
    </row>
    <row r="158" spans="1:15">
      <c r="A158" s="9">
        <f t="shared" si="23"/>
        <v>153</v>
      </c>
      <c r="B158" s="8" t="s">
        <v>471</v>
      </c>
      <c r="C158" s="8"/>
      <c r="D158" s="8"/>
      <c r="E158" s="8"/>
      <c r="F158" s="8">
        <f t="shared" si="16"/>
        <v>0</v>
      </c>
      <c r="G158" s="8"/>
      <c r="H158" s="11">
        <f t="shared" si="17"/>
        <v>0</v>
      </c>
      <c r="I158" s="18">
        <f t="shared" si="20"/>
        <v>0</v>
      </c>
      <c r="J158" s="10">
        <f t="shared" si="18"/>
        <v>0</v>
      </c>
      <c r="K158" s="10">
        <v>0</v>
      </c>
      <c r="L158" s="10">
        <f t="shared" si="21"/>
        <v>0</v>
      </c>
      <c r="M158" s="150">
        <f t="shared" si="22"/>
        <v>0</v>
      </c>
      <c r="N158" s="10">
        <f t="shared" si="19"/>
        <v>0</v>
      </c>
      <c r="O158" s="11"/>
    </row>
    <row r="159" spans="1:15">
      <c r="A159" s="9">
        <f t="shared" si="23"/>
        <v>154</v>
      </c>
      <c r="B159" s="8" t="s">
        <v>472</v>
      </c>
      <c r="C159" s="8"/>
      <c r="D159" s="8"/>
      <c r="E159" s="8"/>
      <c r="F159" s="8">
        <f t="shared" si="16"/>
        <v>0</v>
      </c>
      <c r="G159" s="8"/>
      <c r="H159" s="11">
        <f t="shared" si="17"/>
        <v>0</v>
      </c>
      <c r="I159" s="18">
        <f t="shared" si="20"/>
        <v>0</v>
      </c>
      <c r="J159" s="10">
        <f t="shared" si="18"/>
        <v>0</v>
      </c>
      <c r="K159" s="10">
        <v>0</v>
      </c>
      <c r="L159" s="10">
        <f t="shared" si="21"/>
        <v>0</v>
      </c>
      <c r="M159" s="150">
        <f t="shared" si="22"/>
        <v>0</v>
      </c>
      <c r="N159" s="10">
        <f t="shared" si="19"/>
        <v>0</v>
      </c>
      <c r="O159" s="11"/>
    </row>
    <row r="160" spans="1:15">
      <c r="A160" s="9">
        <f t="shared" si="23"/>
        <v>155</v>
      </c>
      <c r="B160" s="8" t="s">
        <v>473</v>
      </c>
      <c r="C160" s="8"/>
      <c r="D160" s="8"/>
      <c r="E160" s="8"/>
      <c r="F160" s="8">
        <f t="shared" si="16"/>
        <v>0</v>
      </c>
      <c r="G160" s="8"/>
      <c r="H160" s="11">
        <f t="shared" si="17"/>
        <v>0</v>
      </c>
      <c r="I160" s="18">
        <f t="shared" si="20"/>
        <v>0</v>
      </c>
      <c r="J160" s="10">
        <f t="shared" si="18"/>
        <v>0</v>
      </c>
      <c r="K160" s="10">
        <v>0</v>
      </c>
      <c r="L160" s="10">
        <f t="shared" si="21"/>
        <v>0</v>
      </c>
      <c r="M160" s="150">
        <f t="shared" si="22"/>
        <v>0</v>
      </c>
      <c r="N160" s="10">
        <f t="shared" si="19"/>
        <v>0</v>
      </c>
      <c r="O160" s="11"/>
    </row>
    <row r="161" spans="1:15">
      <c r="A161" s="9">
        <f t="shared" si="23"/>
        <v>156</v>
      </c>
      <c r="B161" s="8" t="s">
        <v>474</v>
      </c>
      <c r="C161" s="8"/>
      <c r="D161" s="8"/>
      <c r="E161" s="8"/>
      <c r="F161" s="8">
        <f t="shared" si="16"/>
        <v>0</v>
      </c>
      <c r="G161" s="8"/>
      <c r="H161" s="11">
        <f t="shared" si="17"/>
        <v>0</v>
      </c>
      <c r="I161" s="18">
        <f t="shared" si="20"/>
        <v>0</v>
      </c>
      <c r="J161" s="10">
        <f t="shared" si="18"/>
        <v>0</v>
      </c>
      <c r="K161" s="10">
        <v>0</v>
      </c>
      <c r="L161" s="10">
        <f t="shared" si="21"/>
        <v>0</v>
      </c>
      <c r="M161" s="150">
        <f t="shared" si="22"/>
        <v>0</v>
      </c>
      <c r="N161" s="10">
        <f t="shared" si="19"/>
        <v>0</v>
      </c>
      <c r="O161" s="11"/>
    </row>
    <row r="162" spans="1:15">
      <c r="A162" s="9">
        <f t="shared" si="23"/>
        <v>157</v>
      </c>
      <c r="B162" s="8" t="s">
        <v>475</v>
      </c>
      <c r="C162" s="8"/>
      <c r="D162" s="8"/>
      <c r="E162" s="8"/>
      <c r="F162" s="8">
        <f t="shared" si="16"/>
        <v>0</v>
      </c>
      <c r="G162" s="8"/>
      <c r="H162" s="11">
        <f t="shared" si="17"/>
        <v>0</v>
      </c>
      <c r="I162" s="18">
        <f t="shared" si="20"/>
        <v>0</v>
      </c>
      <c r="J162" s="10">
        <f t="shared" si="18"/>
        <v>0</v>
      </c>
      <c r="K162" s="10">
        <v>0</v>
      </c>
      <c r="L162" s="10">
        <f t="shared" si="21"/>
        <v>0</v>
      </c>
      <c r="M162" s="150">
        <f t="shared" si="22"/>
        <v>0</v>
      </c>
      <c r="N162" s="10">
        <f t="shared" si="19"/>
        <v>0</v>
      </c>
      <c r="O162" s="11"/>
    </row>
    <row r="163" spans="1:15">
      <c r="A163" s="9">
        <f t="shared" si="23"/>
        <v>158</v>
      </c>
      <c r="B163" s="8" t="s">
        <v>476</v>
      </c>
      <c r="C163" s="8"/>
      <c r="D163" s="8"/>
      <c r="E163" s="8"/>
      <c r="F163" s="8">
        <f t="shared" si="16"/>
        <v>0</v>
      </c>
      <c r="G163" s="8"/>
      <c r="H163" s="11">
        <f t="shared" si="17"/>
        <v>0</v>
      </c>
      <c r="I163" s="18">
        <f t="shared" si="20"/>
        <v>0</v>
      </c>
      <c r="J163" s="10">
        <f t="shared" si="18"/>
        <v>0</v>
      </c>
      <c r="K163" s="10">
        <v>0</v>
      </c>
      <c r="L163" s="10">
        <f t="shared" si="21"/>
        <v>0</v>
      </c>
      <c r="M163" s="150">
        <f t="shared" si="22"/>
        <v>0</v>
      </c>
      <c r="N163" s="10">
        <f t="shared" si="19"/>
        <v>0</v>
      </c>
      <c r="O163" s="11"/>
    </row>
    <row r="164" spans="1:15">
      <c r="A164" s="9">
        <f t="shared" si="23"/>
        <v>159</v>
      </c>
      <c r="B164" s="8" t="s">
        <v>477</v>
      </c>
      <c r="C164" s="8"/>
      <c r="D164" s="8"/>
      <c r="E164" s="8"/>
      <c r="F164" s="8">
        <f t="shared" si="16"/>
        <v>0</v>
      </c>
      <c r="G164" s="8"/>
      <c r="H164" s="11">
        <f t="shared" si="17"/>
        <v>0</v>
      </c>
      <c r="I164" s="18">
        <f t="shared" si="20"/>
        <v>0</v>
      </c>
      <c r="J164" s="10">
        <f t="shared" si="18"/>
        <v>0</v>
      </c>
      <c r="K164" s="10">
        <v>0</v>
      </c>
      <c r="L164" s="10">
        <f t="shared" si="21"/>
        <v>0</v>
      </c>
      <c r="M164" s="150">
        <f t="shared" si="22"/>
        <v>0</v>
      </c>
      <c r="N164" s="10">
        <f t="shared" si="19"/>
        <v>0</v>
      </c>
      <c r="O164" s="11"/>
    </row>
    <row r="165" spans="1:15">
      <c r="A165" s="9">
        <f t="shared" si="23"/>
        <v>160</v>
      </c>
      <c r="B165" s="8" t="s">
        <v>478</v>
      </c>
      <c r="C165" s="8"/>
      <c r="D165" s="8"/>
      <c r="E165" s="8"/>
      <c r="F165" s="8">
        <f t="shared" si="16"/>
        <v>0</v>
      </c>
      <c r="G165" s="8"/>
      <c r="H165" s="11">
        <f t="shared" si="17"/>
        <v>0</v>
      </c>
      <c r="I165" s="18">
        <f t="shared" si="20"/>
        <v>0</v>
      </c>
      <c r="J165" s="10">
        <f t="shared" si="18"/>
        <v>0</v>
      </c>
      <c r="K165" s="10">
        <v>0</v>
      </c>
      <c r="L165" s="10">
        <f t="shared" si="21"/>
        <v>0</v>
      </c>
      <c r="M165" s="150">
        <f t="shared" si="22"/>
        <v>0</v>
      </c>
      <c r="N165" s="10">
        <f t="shared" si="19"/>
        <v>0</v>
      </c>
      <c r="O165" s="11"/>
    </row>
    <row r="166" spans="1:15">
      <c r="A166" s="9">
        <f t="shared" si="23"/>
        <v>161</v>
      </c>
      <c r="B166" s="8" t="s">
        <v>479</v>
      </c>
      <c r="C166" s="8"/>
      <c r="D166" s="8"/>
      <c r="E166" s="8"/>
      <c r="F166" s="8">
        <f t="shared" si="16"/>
        <v>0</v>
      </c>
      <c r="G166" s="8"/>
      <c r="H166" s="11">
        <f t="shared" si="17"/>
        <v>0</v>
      </c>
      <c r="I166" s="18">
        <f t="shared" si="20"/>
        <v>0</v>
      </c>
      <c r="J166" s="10">
        <f t="shared" si="18"/>
        <v>0</v>
      </c>
      <c r="K166" s="10">
        <v>0</v>
      </c>
      <c r="L166" s="10">
        <f t="shared" si="21"/>
        <v>0</v>
      </c>
      <c r="M166" s="150">
        <f t="shared" si="22"/>
        <v>0</v>
      </c>
      <c r="N166" s="10">
        <f t="shared" si="19"/>
        <v>0</v>
      </c>
      <c r="O166" s="11"/>
    </row>
    <row r="167" spans="1:15">
      <c r="A167" s="9">
        <f t="shared" si="23"/>
        <v>162</v>
      </c>
      <c r="B167" s="8" t="s">
        <v>480</v>
      </c>
      <c r="C167" s="8"/>
      <c r="D167" s="8"/>
      <c r="E167" s="8"/>
      <c r="F167" s="8">
        <f t="shared" si="16"/>
        <v>0</v>
      </c>
      <c r="G167" s="8"/>
      <c r="H167" s="11">
        <f t="shared" si="17"/>
        <v>0</v>
      </c>
      <c r="I167" s="18">
        <f t="shared" si="20"/>
        <v>0</v>
      </c>
      <c r="J167" s="10">
        <f t="shared" si="18"/>
        <v>0</v>
      </c>
      <c r="K167" s="10">
        <v>0</v>
      </c>
      <c r="L167" s="10">
        <f t="shared" si="21"/>
        <v>0</v>
      </c>
      <c r="M167" s="150">
        <f t="shared" si="22"/>
        <v>0</v>
      </c>
      <c r="N167" s="10">
        <f t="shared" si="19"/>
        <v>0</v>
      </c>
      <c r="O167" s="11"/>
    </row>
    <row r="168" spans="1:15">
      <c r="A168" s="9">
        <f t="shared" si="23"/>
        <v>163</v>
      </c>
      <c r="B168" s="8" t="s">
        <v>481</v>
      </c>
      <c r="C168" s="8"/>
      <c r="D168" s="8"/>
      <c r="E168" s="8"/>
      <c r="F168" s="8">
        <f t="shared" si="16"/>
        <v>0</v>
      </c>
      <c r="G168" s="8"/>
      <c r="H168" s="11">
        <f t="shared" si="17"/>
        <v>0</v>
      </c>
      <c r="I168" s="18">
        <f t="shared" si="20"/>
        <v>0</v>
      </c>
      <c r="J168" s="10">
        <f t="shared" si="18"/>
        <v>0</v>
      </c>
      <c r="K168" s="10">
        <v>0</v>
      </c>
      <c r="L168" s="10">
        <f t="shared" si="21"/>
        <v>0</v>
      </c>
      <c r="M168" s="150">
        <f t="shared" si="22"/>
        <v>0</v>
      </c>
      <c r="N168" s="10">
        <f t="shared" si="19"/>
        <v>0</v>
      </c>
      <c r="O168" s="11"/>
    </row>
    <row r="169" spans="1:15">
      <c r="A169" s="9">
        <f t="shared" si="23"/>
        <v>164</v>
      </c>
      <c r="B169" s="8" t="s">
        <v>482</v>
      </c>
      <c r="C169" s="8"/>
      <c r="D169" s="8"/>
      <c r="E169" s="8"/>
      <c r="F169" s="8">
        <f t="shared" si="16"/>
        <v>0</v>
      </c>
      <c r="G169" s="8"/>
      <c r="H169" s="11">
        <f t="shared" si="17"/>
        <v>0</v>
      </c>
      <c r="I169" s="18">
        <f t="shared" si="20"/>
        <v>0</v>
      </c>
      <c r="J169" s="10">
        <f t="shared" si="18"/>
        <v>0</v>
      </c>
      <c r="K169" s="10">
        <v>0</v>
      </c>
      <c r="L169" s="10">
        <f t="shared" si="21"/>
        <v>0</v>
      </c>
      <c r="M169" s="150">
        <f t="shared" si="22"/>
        <v>0</v>
      </c>
      <c r="N169" s="10">
        <f t="shared" si="19"/>
        <v>0</v>
      </c>
      <c r="O169" s="11"/>
    </row>
    <row r="170" spans="1:15">
      <c r="A170" s="9">
        <f t="shared" si="23"/>
        <v>165</v>
      </c>
      <c r="B170" s="8" t="s">
        <v>483</v>
      </c>
      <c r="C170" s="8"/>
      <c r="D170" s="8"/>
      <c r="E170" s="8"/>
      <c r="F170" s="8">
        <f t="shared" si="16"/>
        <v>0</v>
      </c>
      <c r="G170" s="8"/>
      <c r="H170" s="11">
        <f t="shared" si="17"/>
        <v>0</v>
      </c>
      <c r="I170" s="18">
        <f t="shared" si="20"/>
        <v>0</v>
      </c>
      <c r="J170" s="10">
        <f t="shared" si="18"/>
        <v>0</v>
      </c>
      <c r="K170" s="10">
        <v>0</v>
      </c>
      <c r="L170" s="10">
        <f t="shared" si="21"/>
        <v>0</v>
      </c>
      <c r="M170" s="150">
        <f t="shared" si="22"/>
        <v>0</v>
      </c>
      <c r="N170" s="10">
        <f t="shared" si="19"/>
        <v>0</v>
      </c>
      <c r="O170" s="11"/>
    </row>
    <row r="171" spans="1:15">
      <c r="A171" s="9">
        <f t="shared" si="23"/>
        <v>166</v>
      </c>
      <c r="B171" s="8" t="s">
        <v>484</v>
      </c>
      <c r="C171" s="8"/>
      <c r="D171" s="8"/>
      <c r="E171" s="8"/>
      <c r="F171" s="8">
        <f t="shared" si="16"/>
        <v>0</v>
      </c>
      <c r="G171" s="8"/>
      <c r="H171" s="11">
        <f t="shared" si="17"/>
        <v>0</v>
      </c>
      <c r="I171" s="18">
        <f t="shared" si="20"/>
        <v>0</v>
      </c>
      <c r="J171" s="10">
        <f t="shared" si="18"/>
        <v>0</v>
      </c>
      <c r="K171" s="10">
        <v>0</v>
      </c>
      <c r="L171" s="10">
        <f t="shared" si="21"/>
        <v>0</v>
      </c>
      <c r="M171" s="150">
        <f t="shared" si="22"/>
        <v>0</v>
      </c>
      <c r="N171" s="10">
        <f t="shared" si="19"/>
        <v>0</v>
      </c>
      <c r="O171" s="11"/>
    </row>
    <row r="172" spans="1:15">
      <c r="A172" s="9">
        <f t="shared" si="23"/>
        <v>167</v>
      </c>
      <c r="B172" s="8" t="s">
        <v>485</v>
      </c>
      <c r="C172" s="8"/>
      <c r="D172" s="8"/>
      <c r="E172" s="8"/>
      <c r="F172" s="8">
        <f t="shared" si="16"/>
        <v>0</v>
      </c>
      <c r="G172" s="8"/>
      <c r="H172" s="11">
        <f t="shared" si="17"/>
        <v>0</v>
      </c>
      <c r="I172" s="18">
        <f t="shared" si="20"/>
        <v>0</v>
      </c>
      <c r="J172" s="10">
        <f t="shared" si="18"/>
        <v>0</v>
      </c>
      <c r="K172" s="10">
        <v>0</v>
      </c>
      <c r="L172" s="10">
        <f t="shared" si="21"/>
        <v>0</v>
      </c>
      <c r="M172" s="150">
        <f t="shared" si="22"/>
        <v>0</v>
      </c>
      <c r="N172" s="10">
        <f t="shared" si="19"/>
        <v>0</v>
      </c>
      <c r="O172" s="11"/>
    </row>
    <row r="173" spans="1:15">
      <c r="A173" s="9">
        <f t="shared" si="23"/>
        <v>168</v>
      </c>
      <c r="B173" s="8" t="s">
        <v>486</v>
      </c>
      <c r="C173" s="8"/>
      <c r="D173" s="8"/>
      <c r="E173" s="8"/>
      <c r="F173" s="8">
        <f t="shared" si="16"/>
        <v>0</v>
      </c>
      <c r="G173" s="8"/>
      <c r="H173" s="11">
        <f t="shared" si="17"/>
        <v>0</v>
      </c>
      <c r="I173" s="18">
        <f t="shared" si="20"/>
        <v>0</v>
      </c>
      <c r="J173" s="10">
        <f t="shared" si="18"/>
        <v>0</v>
      </c>
      <c r="K173" s="10">
        <v>0</v>
      </c>
      <c r="L173" s="10">
        <f t="shared" si="21"/>
        <v>0</v>
      </c>
      <c r="M173" s="150">
        <f t="shared" si="22"/>
        <v>0</v>
      </c>
      <c r="N173" s="10">
        <f t="shared" si="19"/>
        <v>0</v>
      </c>
      <c r="O173" s="11"/>
    </row>
    <row r="174" spans="1:15">
      <c r="A174" s="9">
        <f t="shared" si="23"/>
        <v>169</v>
      </c>
      <c r="B174" s="8" t="s">
        <v>487</v>
      </c>
      <c r="C174" s="8"/>
      <c r="D174" s="8"/>
      <c r="E174" s="8"/>
      <c r="F174" s="8">
        <f t="shared" si="16"/>
        <v>0</v>
      </c>
      <c r="G174" s="8"/>
      <c r="H174" s="11">
        <f t="shared" si="17"/>
        <v>0</v>
      </c>
      <c r="I174" s="18">
        <f t="shared" si="20"/>
        <v>0</v>
      </c>
      <c r="J174" s="10">
        <f t="shared" si="18"/>
        <v>0</v>
      </c>
      <c r="K174" s="10">
        <v>0</v>
      </c>
      <c r="L174" s="10">
        <f t="shared" si="21"/>
        <v>0</v>
      </c>
      <c r="M174" s="150">
        <f t="shared" si="22"/>
        <v>0</v>
      </c>
      <c r="N174" s="10">
        <f t="shared" si="19"/>
        <v>0</v>
      </c>
      <c r="O174" s="11"/>
    </row>
    <row r="175" spans="1:15">
      <c r="A175" s="9">
        <f t="shared" si="23"/>
        <v>170</v>
      </c>
      <c r="B175" s="8" t="s">
        <v>488</v>
      </c>
      <c r="C175" s="8"/>
      <c r="D175" s="8"/>
      <c r="E175" s="8"/>
      <c r="F175" s="8">
        <f t="shared" si="16"/>
        <v>0</v>
      </c>
      <c r="G175" s="8"/>
      <c r="H175" s="11">
        <f t="shared" si="17"/>
        <v>0</v>
      </c>
      <c r="I175" s="18">
        <f t="shared" si="20"/>
        <v>0</v>
      </c>
      <c r="J175" s="10">
        <f t="shared" si="18"/>
        <v>0</v>
      </c>
      <c r="K175" s="10">
        <v>0</v>
      </c>
      <c r="L175" s="10">
        <f t="shared" si="21"/>
        <v>0</v>
      </c>
      <c r="M175" s="150">
        <f t="shared" si="22"/>
        <v>0</v>
      </c>
      <c r="N175" s="10">
        <f t="shared" si="19"/>
        <v>0</v>
      </c>
      <c r="O175" s="11"/>
    </row>
    <row r="176" spans="1:15">
      <c r="A176" s="9">
        <f t="shared" si="23"/>
        <v>171</v>
      </c>
      <c r="B176" s="8" t="s">
        <v>489</v>
      </c>
      <c r="C176" s="8"/>
      <c r="D176" s="8"/>
      <c r="E176" s="8"/>
      <c r="F176" s="8">
        <f t="shared" si="16"/>
        <v>0</v>
      </c>
      <c r="G176" s="8"/>
      <c r="H176" s="11">
        <f t="shared" si="17"/>
        <v>0</v>
      </c>
      <c r="I176" s="18">
        <f t="shared" si="20"/>
        <v>0</v>
      </c>
      <c r="J176" s="10">
        <f t="shared" si="18"/>
        <v>0</v>
      </c>
      <c r="K176" s="10">
        <v>0</v>
      </c>
      <c r="L176" s="10">
        <f t="shared" si="21"/>
        <v>0</v>
      </c>
      <c r="M176" s="150">
        <f t="shared" si="22"/>
        <v>0</v>
      </c>
      <c r="N176" s="10">
        <f t="shared" si="19"/>
        <v>0</v>
      </c>
      <c r="O176" s="11"/>
    </row>
    <row r="177" spans="1:15">
      <c r="A177" s="9">
        <f t="shared" si="23"/>
        <v>172</v>
      </c>
      <c r="B177" s="8" t="s">
        <v>490</v>
      </c>
      <c r="C177" s="8"/>
      <c r="D177" s="8"/>
      <c r="E177" s="8"/>
      <c r="F177" s="8">
        <f t="shared" si="16"/>
        <v>0</v>
      </c>
      <c r="G177" s="8"/>
      <c r="H177" s="11">
        <f t="shared" si="17"/>
        <v>0</v>
      </c>
      <c r="I177" s="18">
        <f t="shared" si="20"/>
        <v>0</v>
      </c>
      <c r="J177" s="10">
        <f t="shared" si="18"/>
        <v>0</v>
      </c>
      <c r="K177" s="10">
        <v>0</v>
      </c>
      <c r="L177" s="10">
        <f t="shared" si="21"/>
        <v>0</v>
      </c>
      <c r="M177" s="150">
        <f t="shared" si="22"/>
        <v>0</v>
      </c>
      <c r="N177" s="10">
        <f t="shared" si="19"/>
        <v>0</v>
      </c>
      <c r="O177" s="11"/>
    </row>
    <row r="178" spans="1:15">
      <c r="A178" s="9">
        <f t="shared" si="23"/>
        <v>173</v>
      </c>
      <c r="B178" s="8" t="s">
        <v>491</v>
      </c>
      <c r="C178" s="8"/>
      <c r="D178" s="8"/>
      <c r="E178" s="8"/>
      <c r="F178" s="8">
        <f t="shared" si="16"/>
        <v>0</v>
      </c>
      <c r="G178" s="8"/>
      <c r="H178" s="11">
        <f t="shared" si="17"/>
        <v>0</v>
      </c>
      <c r="I178" s="18">
        <f t="shared" si="20"/>
        <v>0</v>
      </c>
      <c r="J178" s="10">
        <f t="shared" si="18"/>
        <v>0</v>
      </c>
      <c r="K178" s="10">
        <v>0</v>
      </c>
      <c r="L178" s="10">
        <f t="shared" si="21"/>
        <v>0</v>
      </c>
      <c r="M178" s="150">
        <f t="shared" si="22"/>
        <v>0</v>
      </c>
      <c r="N178" s="10">
        <f t="shared" si="19"/>
        <v>0</v>
      </c>
      <c r="O178" s="11"/>
    </row>
    <row r="179" spans="1:15">
      <c r="A179" s="9">
        <f t="shared" si="23"/>
        <v>174</v>
      </c>
      <c r="B179" s="8" t="s">
        <v>492</v>
      </c>
      <c r="C179" s="8"/>
      <c r="D179" s="8"/>
      <c r="E179" s="8"/>
      <c r="F179" s="8">
        <f t="shared" si="16"/>
        <v>0</v>
      </c>
      <c r="G179" s="8"/>
      <c r="H179" s="11">
        <f t="shared" si="17"/>
        <v>0</v>
      </c>
      <c r="I179" s="18">
        <f t="shared" si="20"/>
        <v>0</v>
      </c>
      <c r="J179" s="10">
        <f t="shared" si="18"/>
        <v>0</v>
      </c>
      <c r="K179" s="10">
        <v>0</v>
      </c>
      <c r="L179" s="10">
        <f t="shared" si="21"/>
        <v>0</v>
      </c>
      <c r="M179" s="150">
        <f t="shared" si="22"/>
        <v>0</v>
      </c>
      <c r="N179" s="10">
        <f t="shared" si="19"/>
        <v>0</v>
      </c>
      <c r="O179" s="11"/>
    </row>
    <row r="180" spans="1:15">
      <c r="A180" s="9">
        <f t="shared" si="23"/>
        <v>175</v>
      </c>
      <c r="B180" s="8" t="s">
        <v>493</v>
      </c>
      <c r="C180" s="8"/>
      <c r="D180" s="8"/>
      <c r="E180" s="8"/>
      <c r="F180" s="8">
        <f t="shared" si="16"/>
        <v>0</v>
      </c>
      <c r="G180" s="8"/>
      <c r="H180" s="11">
        <f t="shared" si="17"/>
        <v>0</v>
      </c>
      <c r="I180" s="18">
        <f t="shared" si="20"/>
        <v>0</v>
      </c>
      <c r="J180" s="10">
        <f t="shared" si="18"/>
        <v>0</v>
      </c>
      <c r="K180" s="10">
        <v>0</v>
      </c>
      <c r="L180" s="10">
        <f t="shared" si="21"/>
        <v>0</v>
      </c>
      <c r="M180" s="150">
        <f t="shared" si="22"/>
        <v>0</v>
      </c>
      <c r="N180" s="10">
        <f t="shared" si="19"/>
        <v>0</v>
      </c>
      <c r="O180" s="11"/>
    </row>
    <row r="181" spans="1:15">
      <c r="A181" s="9">
        <f t="shared" si="23"/>
        <v>176</v>
      </c>
      <c r="B181" s="8" t="s">
        <v>494</v>
      </c>
      <c r="C181" s="8"/>
      <c r="D181" s="8"/>
      <c r="E181" s="8"/>
      <c r="F181" s="8">
        <f t="shared" si="16"/>
        <v>0</v>
      </c>
      <c r="G181" s="8"/>
      <c r="H181" s="11">
        <f t="shared" si="17"/>
        <v>0</v>
      </c>
      <c r="I181" s="18">
        <f t="shared" si="20"/>
        <v>0</v>
      </c>
      <c r="J181" s="10">
        <f t="shared" si="18"/>
        <v>0</v>
      </c>
      <c r="K181" s="10">
        <v>0</v>
      </c>
      <c r="L181" s="10">
        <f t="shared" si="21"/>
        <v>0</v>
      </c>
      <c r="M181" s="150">
        <f t="shared" si="22"/>
        <v>0</v>
      </c>
      <c r="N181" s="10">
        <f t="shared" si="19"/>
        <v>0</v>
      </c>
      <c r="O181" s="11"/>
    </row>
    <row r="182" spans="1:15">
      <c r="A182" s="9">
        <f t="shared" si="23"/>
        <v>177</v>
      </c>
      <c r="B182" s="8" t="s">
        <v>495</v>
      </c>
      <c r="C182" s="8"/>
      <c r="D182" s="8"/>
      <c r="E182" s="8"/>
      <c r="F182" s="8">
        <f t="shared" si="16"/>
        <v>0</v>
      </c>
      <c r="G182" s="8"/>
      <c r="H182" s="11">
        <f t="shared" si="17"/>
        <v>0</v>
      </c>
      <c r="I182" s="18">
        <f t="shared" si="20"/>
        <v>0</v>
      </c>
      <c r="J182" s="10">
        <f t="shared" si="18"/>
        <v>0</v>
      </c>
      <c r="K182" s="10">
        <v>0</v>
      </c>
      <c r="L182" s="10">
        <f t="shared" si="21"/>
        <v>0</v>
      </c>
      <c r="M182" s="150">
        <f t="shared" si="22"/>
        <v>0</v>
      </c>
      <c r="N182" s="10">
        <f t="shared" si="19"/>
        <v>0</v>
      </c>
      <c r="O182" s="11"/>
    </row>
    <row r="183" spans="1:15">
      <c r="A183" s="9">
        <f t="shared" si="23"/>
        <v>178</v>
      </c>
      <c r="B183" s="8" t="s">
        <v>496</v>
      </c>
      <c r="C183" s="8"/>
      <c r="D183" s="8"/>
      <c r="E183" s="8"/>
      <c r="F183" s="8">
        <f t="shared" si="16"/>
        <v>0</v>
      </c>
      <c r="G183" s="8"/>
      <c r="H183" s="11">
        <f t="shared" si="17"/>
        <v>0</v>
      </c>
      <c r="I183" s="18">
        <f t="shared" si="20"/>
        <v>0</v>
      </c>
      <c r="J183" s="10">
        <f t="shared" si="18"/>
        <v>0</v>
      </c>
      <c r="K183" s="10">
        <v>0</v>
      </c>
      <c r="L183" s="10">
        <f t="shared" si="21"/>
        <v>0</v>
      </c>
      <c r="M183" s="150">
        <f t="shared" si="22"/>
        <v>0</v>
      </c>
      <c r="N183" s="10">
        <f t="shared" si="19"/>
        <v>0</v>
      </c>
      <c r="O183" s="11"/>
    </row>
    <row r="184" spans="1:15">
      <c r="A184" s="9">
        <f t="shared" si="23"/>
        <v>179</v>
      </c>
      <c r="B184" s="8" t="s">
        <v>497</v>
      </c>
      <c r="C184" s="8"/>
      <c r="D184" s="8"/>
      <c r="E184" s="8"/>
      <c r="F184" s="8">
        <f t="shared" ref="F184:F245" si="24">C184+D184+E184</f>
        <v>0</v>
      </c>
      <c r="G184" s="8"/>
      <c r="H184" s="11">
        <f t="shared" ref="H184:H245" si="25">0/138380.65*F184</f>
        <v>0</v>
      </c>
      <c r="I184" s="18">
        <f t="shared" si="20"/>
        <v>0</v>
      </c>
      <c r="J184" s="10">
        <f t="shared" ref="J184:J243" si="26">I184*0.3677</f>
        <v>0</v>
      </c>
      <c r="K184" s="10">
        <v>0</v>
      </c>
      <c r="L184" s="10">
        <f t="shared" si="21"/>
        <v>0</v>
      </c>
      <c r="M184" s="150">
        <f t="shared" si="22"/>
        <v>0</v>
      </c>
      <c r="N184" s="10">
        <f t="shared" ref="N184:N243" si="27">I184+J184+K184+M184</f>
        <v>0</v>
      </c>
      <c r="O184" s="11"/>
    </row>
    <row r="185" spans="1:15">
      <c r="A185" s="9">
        <f t="shared" si="23"/>
        <v>180</v>
      </c>
      <c r="B185" s="8" t="s">
        <v>498</v>
      </c>
      <c r="C185" s="8"/>
      <c r="D185" s="8"/>
      <c r="E185" s="8"/>
      <c r="F185" s="8">
        <f t="shared" si="24"/>
        <v>0</v>
      </c>
      <c r="G185" s="8"/>
      <c r="H185" s="11">
        <f t="shared" si="25"/>
        <v>0</v>
      </c>
      <c r="I185" s="18">
        <f t="shared" si="20"/>
        <v>0</v>
      </c>
      <c r="J185" s="10">
        <f t="shared" si="26"/>
        <v>0</v>
      </c>
      <c r="K185" s="10">
        <v>0</v>
      </c>
      <c r="L185" s="10">
        <f t="shared" si="21"/>
        <v>0</v>
      </c>
      <c r="M185" s="150">
        <f t="shared" si="22"/>
        <v>0</v>
      </c>
      <c r="N185" s="10">
        <f t="shared" si="27"/>
        <v>0</v>
      </c>
      <c r="O185" s="11"/>
    </row>
    <row r="186" spans="1:15">
      <c r="A186" s="9">
        <f t="shared" si="23"/>
        <v>181</v>
      </c>
      <c r="B186" s="8" t="s">
        <v>499</v>
      </c>
      <c r="C186" s="8"/>
      <c r="D186" s="8"/>
      <c r="E186" s="8"/>
      <c r="F186" s="8">
        <f t="shared" si="24"/>
        <v>0</v>
      </c>
      <c r="G186" s="8"/>
      <c r="H186" s="11">
        <f t="shared" si="25"/>
        <v>0</v>
      </c>
      <c r="I186" s="18">
        <f t="shared" si="20"/>
        <v>0</v>
      </c>
      <c r="J186" s="10">
        <f t="shared" si="26"/>
        <v>0</v>
      </c>
      <c r="K186" s="10">
        <v>0</v>
      </c>
      <c r="L186" s="10">
        <f t="shared" si="21"/>
        <v>0</v>
      </c>
      <c r="M186" s="150">
        <f t="shared" si="22"/>
        <v>0</v>
      </c>
      <c r="N186" s="10">
        <f t="shared" si="27"/>
        <v>0</v>
      </c>
      <c r="O186" s="11"/>
    </row>
    <row r="187" spans="1:15">
      <c r="A187" s="9">
        <f t="shared" si="23"/>
        <v>182</v>
      </c>
      <c r="B187" s="8" t="s">
        <v>500</v>
      </c>
      <c r="C187" s="8"/>
      <c r="D187" s="8"/>
      <c r="E187" s="8"/>
      <c r="F187" s="8">
        <f t="shared" si="24"/>
        <v>0</v>
      </c>
      <c r="G187" s="8"/>
      <c r="H187" s="11">
        <f t="shared" si="25"/>
        <v>0</v>
      </c>
      <c r="I187" s="18">
        <f t="shared" si="20"/>
        <v>0</v>
      </c>
      <c r="J187" s="10">
        <f t="shared" si="26"/>
        <v>0</v>
      </c>
      <c r="K187" s="10">
        <v>0</v>
      </c>
      <c r="L187" s="10">
        <f t="shared" si="21"/>
        <v>0</v>
      </c>
      <c r="M187" s="150">
        <f t="shared" si="22"/>
        <v>0</v>
      </c>
      <c r="N187" s="10">
        <f t="shared" si="27"/>
        <v>0</v>
      </c>
      <c r="O187" s="11"/>
    </row>
    <row r="188" spans="1:15">
      <c r="A188" s="9">
        <f t="shared" si="23"/>
        <v>183</v>
      </c>
      <c r="B188" s="8" t="s">
        <v>501</v>
      </c>
      <c r="C188" s="8"/>
      <c r="D188" s="8"/>
      <c r="E188" s="8"/>
      <c r="F188" s="8">
        <f t="shared" si="24"/>
        <v>0</v>
      </c>
      <c r="G188" s="8"/>
      <c r="H188" s="11">
        <f t="shared" si="25"/>
        <v>0</v>
      </c>
      <c r="I188" s="18">
        <f t="shared" si="20"/>
        <v>0</v>
      </c>
      <c r="J188" s="10">
        <f t="shared" si="26"/>
        <v>0</v>
      </c>
      <c r="K188" s="10">
        <v>0</v>
      </c>
      <c r="L188" s="10">
        <f t="shared" si="21"/>
        <v>0</v>
      </c>
      <c r="M188" s="150">
        <f t="shared" si="22"/>
        <v>0</v>
      </c>
      <c r="N188" s="10">
        <f t="shared" si="27"/>
        <v>0</v>
      </c>
      <c r="O188" s="11"/>
    </row>
    <row r="189" spans="1:15">
      <c r="A189" s="9">
        <f t="shared" si="23"/>
        <v>184</v>
      </c>
      <c r="B189" s="8" t="s">
        <v>502</v>
      </c>
      <c r="C189" s="8"/>
      <c r="D189" s="8"/>
      <c r="E189" s="8"/>
      <c r="F189" s="8">
        <f t="shared" si="24"/>
        <v>0</v>
      </c>
      <c r="G189" s="8"/>
      <c r="H189" s="11">
        <f t="shared" si="25"/>
        <v>0</v>
      </c>
      <c r="I189" s="18">
        <f t="shared" si="20"/>
        <v>0</v>
      </c>
      <c r="J189" s="10">
        <f t="shared" si="26"/>
        <v>0</v>
      </c>
      <c r="K189" s="10">
        <v>0</v>
      </c>
      <c r="L189" s="10">
        <f t="shared" si="21"/>
        <v>0</v>
      </c>
      <c r="M189" s="150">
        <f t="shared" si="22"/>
        <v>0</v>
      </c>
      <c r="N189" s="10">
        <f t="shared" si="27"/>
        <v>0</v>
      </c>
      <c r="O189" s="11"/>
    </row>
    <row r="190" spans="1:15">
      <c r="A190" s="9">
        <f t="shared" si="23"/>
        <v>185</v>
      </c>
      <c r="B190" s="8" t="s">
        <v>503</v>
      </c>
      <c r="C190" s="8"/>
      <c r="D190" s="8"/>
      <c r="E190" s="8"/>
      <c r="F190" s="8">
        <f t="shared" si="24"/>
        <v>0</v>
      </c>
      <c r="G190" s="8"/>
      <c r="H190" s="11">
        <f t="shared" si="25"/>
        <v>0</v>
      </c>
      <c r="I190" s="18">
        <f t="shared" si="20"/>
        <v>0</v>
      </c>
      <c r="J190" s="10">
        <f t="shared" si="26"/>
        <v>0</v>
      </c>
      <c r="K190" s="10">
        <v>0</v>
      </c>
      <c r="L190" s="10">
        <f t="shared" si="21"/>
        <v>0</v>
      </c>
      <c r="M190" s="150">
        <f t="shared" si="22"/>
        <v>0</v>
      </c>
      <c r="N190" s="10">
        <f t="shared" si="27"/>
        <v>0</v>
      </c>
      <c r="O190" s="11"/>
    </row>
    <row r="191" spans="1:15">
      <c r="A191" s="9">
        <f t="shared" si="23"/>
        <v>186</v>
      </c>
      <c r="B191" s="8" t="s">
        <v>504</v>
      </c>
      <c r="C191" s="8"/>
      <c r="D191" s="8"/>
      <c r="E191" s="8"/>
      <c r="F191" s="8">
        <f t="shared" si="24"/>
        <v>0</v>
      </c>
      <c r="G191" s="8"/>
      <c r="H191" s="11">
        <f t="shared" si="25"/>
        <v>0</v>
      </c>
      <c r="I191" s="18">
        <f t="shared" si="20"/>
        <v>0</v>
      </c>
      <c r="J191" s="10">
        <f t="shared" si="26"/>
        <v>0</v>
      </c>
      <c r="K191" s="10">
        <v>0</v>
      </c>
      <c r="L191" s="10">
        <f t="shared" si="21"/>
        <v>0</v>
      </c>
      <c r="M191" s="150">
        <f t="shared" si="22"/>
        <v>0</v>
      </c>
      <c r="N191" s="10">
        <f t="shared" si="27"/>
        <v>0</v>
      </c>
      <c r="O191" s="11"/>
    </row>
    <row r="192" spans="1:15">
      <c r="A192" s="9">
        <f t="shared" si="23"/>
        <v>187</v>
      </c>
      <c r="B192" s="8" t="s">
        <v>505</v>
      </c>
      <c r="C192" s="8"/>
      <c r="D192" s="8"/>
      <c r="E192" s="8"/>
      <c r="F192" s="8">
        <f t="shared" si="24"/>
        <v>0</v>
      </c>
      <c r="G192" s="8"/>
      <c r="H192" s="11">
        <f t="shared" si="25"/>
        <v>0</v>
      </c>
      <c r="I192" s="18">
        <f t="shared" si="20"/>
        <v>0</v>
      </c>
      <c r="J192" s="10">
        <f t="shared" si="26"/>
        <v>0</v>
      </c>
      <c r="K192" s="10">
        <v>0</v>
      </c>
      <c r="L192" s="10">
        <f t="shared" si="21"/>
        <v>0</v>
      </c>
      <c r="M192" s="150">
        <f t="shared" si="22"/>
        <v>0</v>
      </c>
      <c r="N192" s="10">
        <f t="shared" si="27"/>
        <v>0</v>
      </c>
      <c r="O192" s="11"/>
    </row>
    <row r="193" spans="1:15">
      <c r="A193" s="9">
        <f t="shared" si="23"/>
        <v>188</v>
      </c>
      <c r="B193" s="8" t="s">
        <v>506</v>
      </c>
      <c r="C193" s="8"/>
      <c r="D193" s="8"/>
      <c r="E193" s="8"/>
      <c r="F193" s="8">
        <f t="shared" si="24"/>
        <v>0</v>
      </c>
      <c r="G193" s="8"/>
      <c r="H193" s="11">
        <f t="shared" si="25"/>
        <v>0</v>
      </c>
      <c r="I193" s="18">
        <f t="shared" si="20"/>
        <v>0</v>
      </c>
      <c r="J193" s="10">
        <f t="shared" si="26"/>
        <v>0</v>
      </c>
      <c r="K193" s="10">
        <v>0</v>
      </c>
      <c r="L193" s="10">
        <f t="shared" si="21"/>
        <v>0</v>
      </c>
      <c r="M193" s="150">
        <f t="shared" si="22"/>
        <v>0</v>
      </c>
      <c r="N193" s="10">
        <f t="shared" si="27"/>
        <v>0</v>
      </c>
      <c r="O193" s="11"/>
    </row>
    <row r="194" spans="1:15">
      <c r="A194" s="9">
        <f t="shared" si="23"/>
        <v>189</v>
      </c>
      <c r="B194" s="8" t="s">
        <v>507</v>
      </c>
      <c r="C194" s="8"/>
      <c r="D194" s="8"/>
      <c r="E194" s="8"/>
      <c r="F194" s="8">
        <f t="shared" si="24"/>
        <v>0</v>
      </c>
      <c r="G194" s="8"/>
      <c r="H194" s="11">
        <f t="shared" si="25"/>
        <v>0</v>
      </c>
      <c r="I194" s="18">
        <f t="shared" si="20"/>
        <v>0</v>
      </c>
      <c r="J194" s="10">
        <f t="shared" si="26"/>
        <v>0</v>
      </c>
      <c r="K194" s="10">
        <v>0</v>
      </c>
      <c r="L194" s="10">
        <f t="shared" si="21"/>
        <v>0</v>
      </c>
      <c r="M194" s="150">
        <f t="shared" si="22"/>
        <v>0</v>
      </c>
      <c r="N194" s="10">
        <f t="shared" si="27"/>
        <v>0</v>
      </c>
      <c r="O194" s="11"/>
    </row>
    <row r="195" spans="1:15">
      <c r="A195" s="9">
        <f t="shared" si="23"/>
        <v>190</v>
      </c>
      <c r="B195" s="8" t="s">
        <v>508</v>
      </c>
      <c r="C195" s="8"/>
      <c r="D195" s="8"/>
      <c r="E195" s="8"/>
      <c r="F195" s="8">
        <f t="shared" si="24"/>
        <v>0</v>
      </c>
      <c r="G195" s="8"/>
      <c r="H195" s="11">
        <f t="shared" si="25"/>
        <v>0</v>
      </c>
      <c r="I195" s="18">
        <f t="shared" si="20"/>
        <v>0</v>
      </c>
      <c r="J195" s="10">
        <f t="shared" si="26"/>
        <v>0</v>
      </c>
      <c r="K195" s="10">
        <v>0</v>
      </c>
      <c r="L195" s="10">
        <f t="shared" si="21"/>
        <v>0</v>
      </c>
      <c r="M195" s="150">
        <f t="shared" si="22"/>
        <v>0</v>
      </c>
      <c r="N195" s="10">
        <f t="shared" si="27"/>
        <v>0</v>
      </c>
      <c r="O195" s="11"/>
    </row>
    <row r="196" spans="1:15">
      <c r="A196" s="9">
        <f t="shared" si="23"/>
        <v>191</v>
      </c>
      <c r="B196" s="8" t="s">
        <v>509</v>
      </c>
      <c r="C196" s="8"/>
      <c r="D196" s="8"/>
      <c r="E196" s="8"/>
      <c r="F196" s="8">
        <f t="shared" si="24"/>
        <v>0</v>
      </c>
      <c r="G196" s="8"/>
      <c r="H196" s="11">
        <f t="shared" si="25"/>
        <v>0</v>
      </c>
      <c r="I196" s="18">
        <f t="shared" si="20"/>
        <v>0</v>
      </c>
      <c r="J196" s="10">
        <f t="shared" si="26"/>
        <v>0</v>
      </c>
      <c r="K196" s="10">
        <v>0</v>
      </c>
      <c r="L196" s="10">
        <f t="shared" si="21"/>
        <v>0</v>
      </c>
      <c r="M196" s="150">
        <f t="shared" si="22"/>
        <v>0</v>
      </c>
      <c r="N196" s="10">
        <f t="shared" si="27"/>
        <v>0</v>
      </c>
      <c r="O196" s="11"/>
    </row>
    <row r="197" spans="1:15">
      <c r="A197" s="9">
        <f t="shared" si="23"/>
        <v>192</v>
      </c>
      <c r="B197" s="8" t="s">
        <v>510</v>
      </c>
      <c r="C197" s="8"/>
      <c r="D197" s="8"/>
      <c r="E197" s="8"/>
      <c r="F197" s="8">
        <f t="shared" si="24"/>
        <v>0</v>
      </c>
      <c r="G197" s="8"/>
      <c r="H197" s="11">
        <f t="shared" si="25"/>
        <v>0</v>
      </c>
      <c r="I197" s="18">
        <f t="shared" ref="I197:I260" si="28">H197*$I$2</f>
        <v>0</v>
      </c>
      <c r="J197" s="10">
        <f t="shared" si="26"/>
        <v>0</v>
      </c>
      <c r="K197" s="10">
        <v>0</v>
      </c>
      <c r="L197" s="10">
        <f t="shared" ref="L197:L260" si="29">G197*560.71</f>
        <v>0</v>
      </c>
      <c r="M197" s="150">
        <f t="shared" ref="M197:M260" si="30">L197*$M$2</f>
        <v>0</v>
      </c>
      <c r="N197" s="10">
        <f t="shared" si="27"/>
        <v>0</v>
      </c>
      <c r="O197" s="11"/>
    </row>
    <row r="198" spans="1:15">
      <c r="A198" s="9">
        <f t="shared" si="23"/>
        <v>193</v>
      </c>
      <c r="B198" s="8" t="s">
        <v>511</v>
      </c>
      <c r="C198" s="8"/>
      <c r="D198" s="8"/>
      <c r="E198" s="8"/>
      <c r="F198" s="8">
        <f t="shared" si="24"/>
        <v>0</v>
      </c>
      <c r="G198" s="8"/>
      <c r="H198" s="11">
        <f t="shared" si="25"/>
        <v>0</v>
      </c>
      <c r="I198" s="18">
        <f t="shared" si="28"/>
        <v>0</v>
      </c>
      <c r="J198" s="10">
        <f t="shared" si="26"/>
        <v>0</v>
      </c>
      <c r="K198" s="10">
        <v>0</v>
      </c>
      <c r="L198" s="10">
        <f t="shared" si="29"/>
        <v>0</v>
      </c>
      <c r="M198" s="150">
        <f t="shared" si="30"/>
        <v>0</v>
      </c>
      <c r="N198" s="10">
        <f t="shared" si="27"/>
        <v>0</v>
      </c>
      <c r="O198" s="11"/>
    </row>
    <row r="199" spans="1:15">
      <c r="A199" s="9">
        <f t="shared" ref="A199:A262" si="31">A198+1</f>
        <v>194</v>
      </c>
      <c r="B199" s="8" t="s">
        <v>512</v>
      </c>
      <c r="C199" s="8"/>
      <c r="D199" s="8"/>
      <c r="E199" s="8"/>
      <c r="F199" s="8">
        <f t="shared" si="24"/>
        <v>0</v>
      </c>
      <c r="G199" s="8"/>
      <c r="H199" s="11">
        <f t="shared" si="25"/>
        <v>0</v>
      </c>
      <c r="I199" s="18">
        <f t="shared" si="28"/>
        <v>0</v>
      </c>
      <c r="J199" s="10">
        <f t="shared" si="26"/>
        <v>0</v>
      </c>
      <c r="K199" s="10">
        <v>0</v>
      </c>
      <c r="L199" s="10">
        <f t="shared" si="29"/>
        <v>0</v>
      </c>
      <c r="M199" s="150">
        <f t="shared" si="30"/>
        <v>0</v>
      </c>
      <c r="N199" s="10">
        <f t="shared" si="27"/>
        <v>0</v>
      </c>
      <c r="O199" s="11"/>
    </row>
    <row r="200" spans="1:15">
      <c r="A200" s="9">
        <f t="shared" si="31"/>
        <v>195</v>
      </c>
      <c r="B200" s="8" t="s">
        <v>513</v>
      </c>
      <c r="C200" s="8"/>
      <c r="D200" s="8"/>
      <c r="E200" s="8"/>
      <c r="F200" s="8">
        <f t="shared" si="24"/>
        <v>0</v>
      </c>
      <c r="G200" s="8"/>
      <c r="H200" s="11">
        <f t="shared" si="25"/>
        <v>0</v>
      </c>
      <c r="I200" s="18">
        <f t="shared" si="28"/>
        <v>0</v>
      </c>
      <c r="J200" s="10">
        <f t="shared" si="26"/>
        <v>0</v>
      </c>
      <c r="K200" s="10">
        <v>0</v>
      </c>
      <c r="L200" s="10">
        <f t="shared" si="29"/>
        <v>0</v>
      </c>
      <c r="M200" s="150">
        <f t="shared" si="30"/>
        <v>0</v>
      </c>
      <c r="N200" s="10">
        <f t="shared" si="27"/>
        <v>0</v>
      </c>
      <c r="O200" s="11"/>
    </row>
    <row r="201" spans="1:15">
      <c r="A201" s="9">
        <f t="shared" si="31"/>
        <v>196</v>
      </c>
      <c r="B201" s="8" t="s">
        <v>514</v>
      </c>
      <c r="C201" s="8"/>
      <c r="D201" s="8"/>
      <c r="E201" s="8"/>
      <c r="F201" s="8">
        <f t="shared" si="24"/>
        <v>0</v>
      </c>
      <c r="G201" s="8"/>
      <c r="H201" s="11">
        <f t="shared" si="25"/>
        <v>0</v>
      </c>
      <c r="I201" s="18">
        <f t="shared" si="28"/>
        <v>0</v>
      </c>
      <c r="J201" s="10">
        <f t="shared" si="26"/>
        <v>0</v>
      </c>
      <c r="K201" s="10">
        <v>0</v>
      </c>
      <c r="L201" s="10">
        <f t="shared" si="29"/>
        <v>0</v>
      </c>
      <c r="M201" s="150">
        <f t="shared" si="30"/>
        <v>0</v>
      </c>
      <c r="N201" s="10">
        <f t="shared" si="27"/>
        <v>0</v>
      </c>
      <c r="O201" s="11"/>
    </row>
    <row r="202" spans="1:15">
      <c r="A202" s="9">
        <f t="shared" si="31"/>
        <v>197</v>
      </c>
      <c r="B202" s="8" t="s">
        <v>515</v>
      </c>
      <c r="C202" s="8"/>
      <c r="D202" s="8"/>
      <c r="E202" s="8"/>
      <c r="F202" s="8">
        <f t="shared" si="24"/>
        <v>0</v>
      </c>
      <c r="G202" s="8"/>
      <c r="H202" s="11">
        <f t="shared" si="25"/>
        <v>0</v>
      </c>
      <c r="I202" s="18">
        <f t="shared" si="28"/>
        <v>0</v>
      </c>
      <c r="J202" s="10">
        <f t="shared" si="26"/>
        <v>0</v>
      </c>
      <c r="K202" s="10">
        <v>0</v>
      </c>
      <c r="L202" s="10">
        <f t="shared" si="29"/>
        <v>0</v>
      </c>
      <c r="M202" s="150">
        <f t="shared" si="30"/>
        <v>0</v>
      </c>
      <c r="N202" s="10">
        <f t="shared" si="27"/>
        <v>0</v>
      </c>
      <c r="O202" s="11"/>
    </row>
    <row r="203" spans="1:15">
      <c r="A203" s="9">
        <f t="shared" si="31"/>
        <v>198</v>
      </c>
      <c r="B203" s="8" t="s">
        <v>516</v>
      </c>
      <c r="C203" s="8"/>
      <c r="D203" s="8"/>
      <c r="E203" s="8"/>
      <c r="F203" s="8">
        <f t="shared" si="24"/>
        <v>0</v>
      </c>
      <c r="G203" s="8"/>
      <c r="H203" s="11">
        <f t="shared" si="25"/>
        <v>0</v>
      </c>
      <c r="I203" s="18">
        <f t="shared" si="28"/>
        <v>0</v>
      </c>
      <c r="J203" s="10">
        <f t="shared" si="26"/>
        <v>0</v>
      </c>
      <c r="K203" s="10">
        <v>0</v>
      </c>
      <c r="L203" s="10">
        <f t="shared" si="29"/>
        <v>0</v>
      </c>
      <c r="M203" s="150">
        <f t="shared" si="30"/>
        <v>0</v>
      </c>
      <c r="N203" s="10">
        <f t="shared" si="27"/>
        <v>0</v>
      </c>
      <c r="O203" s="11"/>
    </row>
    <row r="204" spans="1:15">
      <c r="A204" s="9">
        <f t="shared" si="31"/>
        <v>199</v>
      </c>
      <c r="B204" s="8" t="s">
        <v>517</v>
      </c>
      <c r="C204" s="8"/>
      <c r="D204" s="8"/>
      <c r="E204" s="8"/>
      <c r="F204" s="8">
        <f t="shared" si="24"/>
        <v>0</v>
      </c>
      <c r="G204" s="8"/>
      <c r="H204" s="11">
        <f t="shared" si="25"/>
        <v>0</v>
      </c>
      <c r="I204" s="18">
        <f t="shared" si="28"/>
        <v>0</v>
      </c>
      <c r="J204" s="10">
        <f t="shared" si="26"/>
        <v>0</v>
      </c>
      <c r="K204" s="10">
        <v>0</v>
      </c>
      <c r="L204" s="10">
        <f t="shared" si="29"/>
        <v>0</v>
      </c>
      <c r="M204" s="150">
        <f t="shared" si="30"/>
        <v>0</v>
      </c>
      <c r="N204" s="10">
        <f t="shared" si="27"/>
        <v>0</v>
      </c>
      <c r="O204" s="11"/>
    </row>
    <row r="205" spans="1:15">
      <c r="A205" s="9">
        <f t="shared" si="31"/>
        <v>200</v>
      </c>
      <c r="B205" s="8" t="s">
        <v>518</v>
      </c>
      <c r="C205" s="8"/>
      <c r="D205" s="8"/>
      <c r="E205" s="8"/>
      <c r="F205" s="8">
        <f t="shared" si="24"/>
        <v>0</v>
      </c>
      <c r="G205" s="8"/>
      <c r="H205" s="11">
        <f t="shared" si="25"/>
        <v>0</v>
      </c>
      <c r="I205" s="18">
        <f t="shared" si="28"/>
        <v>0</v>
      </c>
      <c r="J205" s="10">
        <f t="shared" si="26"/>
        <v>0</v>
      </c>
      <c r="K205" s="10">
        <v>0</v>
      </c>
      <c r="L205" s="10">
        <f t="shared" si="29"/>
        <v>0</v>
      </c>
      <c r="M205" s="150">
        <f t="shared" si="30"/>
        <v>0</v>
      </c>
      <c r="N205" s="10">
        <f t="shared" si="27"/>
        <v>0</v>
      </c>
      <c r="O205" s="11"/>
    </row>
    <row r="206" spans="1:15">
      <c r="A206" s="9">
        <f t="shared" si="31"/>
        <v>201</v>
      </c>
      <c r="B206" s="8" t="s">
        <v>519</v>
      </c>
      <c r="C206" s="8"/>
      <c r="D206" s="8"/>
      <c r="E206" s="8"/>
      <c r="F206" s="8">
        <f t="shared" si="24"/>
        <v>0</v>
      </c>
      <c r="G206" s="8"/>
      <c r="H206" s="11">
        <f t="shared" si="25"/>
        <v>0</v>
      </c>
      <c r="I206" s="18">
        <f t="shared" si="28"/>
        <v>0</v>
      </c>
      <c r="J206" s="10">
        <f t="shared" si="26"/>
        <v>0</v>
      </c>
      <c r="K206" s="10">
        <v>0</v>
      </c>
      <c r="L206" s="10">
        <f t="shared" si="29"/>
        <v>0</v>
      </c>
      <c r="M206" s="150">
        <f t="shared" si="30"/>
        <v>0</v>
      </c>
      <c r="N206" s="10">
        <f t="shared" si="27"/>
        <v>0</v>
      </c>
      <c r="O206" s="11"/>
    </row>
    <row r="207" spans="1:15">
      <c r="A207" s="9">
        <f t="shared" si="31"/>
        <v>202</v>
      </c>
      <c r="B207" s="8" t="s">
        <v>520</v>
      </c>
      <c r="C207" s="8"/>
      <c r="D207" s="8"/>
      <c r="E207" s="8"/>
      <c r="F207" s="8">
        <f t="shared" si="24"/>
        <v>0</v>
      </c>
      <c r="G207" s="8"/>
      <c r="H207" s="11">
        <f t="shared" si="25"/>
        <v>0</v>
      </c>
      <c r="I207" s="18">
        <f t="shared" si="28"/>
        <v>0</v>
      </c>
      <c r="J207" s="10">
        <f t="shared" si="26"/>
        <v>0</v>
      </c>
      <c r="K207" s="10">
        <v>0</v>
      </c>
      <c r="L207" s="10">
        <f t="shared" si="29"/>
        <v>0</v>
      </c>
      <c r="M207" s="150">
        <f t="shared" si="30"/>
        <v>0</v>
      </c>
      <c r="N207" s="10">
        <f t="shared" si="27"/>
        <v>0</v>
      </c>
      <c r="O207" s="11"/>
    </row>
    <row r="208" spans="1:15">
      <c r="A208" s="9">
        <f t="shared" si="31"/>
        <v>203</v>
      </c>
      <c r="B208" s="8" t="s">
        <v>521</v>
      </c>
      <c r="C208" s="8"/>
      <c r="D208" s="8"/>
      <c r="E208" s="8"/>
      <c r="F208" s="8">
        <f t="shared" si="24"/>
        <v>0</v>
      </c>
      <c r="G208" s="8"/>
      <c r="H208" s="11">
        <f t="shared" si="25"/>
        <v>0</v>
      </c>
      <c r="I208" s="18">
        <f t="shared" si="28"/>
        <v>0</v>
      </c>
      <c r="J208" s="10">
        <f t="shared" si="26"/>
        <v>0</v>
      </c>
      <c r="K208" s="10">
        <v>0</v>
      </c>
      <c r="L208" s="10">
        <f t="shared" si="29"/>
        <v>0</v>
      </c>
      <c r="M208" s="150">
        <f t="shared" si="30"/>
        <v>0</v>
      </c>
      <c r="N208" s="10">
        <f t="shared" si="27"/>
        <v>0</v>
      </c>
      <c r="O208" s="11"/>
    </row>
    <row r="209" spans="1:15">
      <c r="A209" s="9">
        <f t="shared" si="31"/>
        <v>204</v>
      </c>
      <c r="B209" s="8" t="s">
        <v>522</v>
      </c>
      <c r="C209" s="8"/>
      <c r="D209" s="8"/>
      <c r="E209" s="8"/>
      <c r="F209" s="8">
        <f t="shared" si="24"/>
        <v>0</v>
      </c>
      <c r="G209" s="8"/>
      <c r="H209" s="11">
        <f t="shared" si="25"/>
        <v>0</v>
      </c>
      <c r="I209" s="18">
        <f t="shared" si="28"/>
        <v>0</v>
      </c>
      <c r="J209" s="10">
        <f t="shared" si="26"/>
        <v>0</v>
      </c>
      <c r="K209" s="10">
        <v>0</v>
      </c>
      <c r="L209" s="10">
        <f t="shared" si="29"/>
        <v>0</v>
      </c>
      <c r="M209" s="150">
        <f t="shared" si="30"/>
        <v>0</v>
      </c>
      <c r="N209" s="10">
        <f t="shared" si="27"/>
        <v>0</v>
      </c>
      <c r="O209" s="11"/>
    </row>
    <row r="210" spans="1:15">
      <c r="A210" s="9">
        <f t="shared" si="31"/>
        <v>205</v>
      </c>
      <c r="B210" s="8" t="s">
        <v>523</v>
      </c>
      <c r="C210" s="8"/>
      <c r="D210" s="8"/>
      <c r="E210" s="8"/>
      <c r="F210" s="8">
        <f t="shared" si="24"/>
        <v>0</v>
      </c>
      <c r="G210" s="8"/>
      <c r="H210" s="11">
        <f t="shared" si="25"/>
        <v>0</v>
      </c>
      <c r="I210" s="18">
        <f t="shared" si="28"/>
        <v>0</v>
      </c>
      <c r="J210" s="10">
        <f t="shared" si="26"/>
        <v>0</v>
      </c>
      <c r="K210" s="10">
        <v>0</v>
      </c>
      <c r="L210" s="10">
        <f t="shared" si="29"/>
        <v>0</v>
      </c>
      <c r="M210" s="150">
        <f t="shared" si="30"/>
        <v>0</v>
      </c>
      <c r="N210" s="10">
        <f t="shared" si="27"/>
        <v>0</v>
      </c>
      <c r="O210" s="11"/>
    </row>
    <row r="211" spans="1:15">
      <c r="A211" s="9">
        <f t="shared" si="31"/>
        <v>206</v>
      </c>
      <c r="B211" s="8" t="s">
        <v>524</v>
      </c>
      <c r="C211" s="8"/>
      <c r="D211" s="8"/>
      <c r="E211" s="8"/>
      <c r="F211" s="8">
        <f t="shared" si="24"/>
        <v>0</v>
      </c>
      <c r="G211" s="8"/>
      <c r="H211" s="11">
        <f t="shared" si="25"/>
        <v>0</v>
      </c>
      <c r="I211" s="18">
        <f t="shared" si="28"/>
        <v>0</v>
      </c>
      <c r="J211" s="10">
        <f t="shared" si="26"/>
        <v>0</v>
      </c>
      <c r="K211" s="10">
        <v>0</v>
      </c>
      <c r="L211" s="10">
        <f t="shared" si="29"/>
        <v>0</v>
      </c>
      <c r="M211" s="150">
        <f t="shared" si="30"/>
        <v>0</v>
      </c>
      <c r="N211" s="10">
        <f t="shared" si="27"/>
        <v>0</v>
      </c>
      <c r="O211" s="11"/>
    </row>
    <row r="212" spans="1:15">
      <c r="A212" s="9">
        <f t="shared" si="31"/>
        <v>207</v>
      </c>
      <c r="B212" s="8" t="s">
        <v>525</v>
      </c>
      <c r="C212" s="8"/>
      <c r="D212" s="8"/>
      <c r="E212" s="8"/>
      <c r="F212" s="8">
        <f t="shared" si="24"/>
        <v>0</v>
      </c>
      <c r="G212" s="8"/>
      <c r="H212" s="11">
        <f t="shared" si="25"/>
        <v>0</v>
      </c>
      <c r="I212" s="18">
        <f t="shared" si="28"/>
        <v>0</v>
      </c>
      <c r="J212" s="10">
        <f t="shared" si="26"/>
        <v>0</v>
      </c>
      <c r="K212" s="10">
        <v>0</v>
      </c>
      <c r="L212" s="10">
        <f t="shared" si="29"/>
        <v>0</v>
      </c>
      <c r="M212" s="150">
        <f t="shared" si="30"/>
        <v>0</v>
      </c>
      <c r="N212" s="10">
        <f t="shared" si="27"/>
        <v>0</v>
      </c>
      <c r="O212" s="11"/>
    </row>
    <row r="213" spans="1:15">
      <c r="A213" s="9">
        <f t="shared" si="31"/>
        <v>208</v>
      </c>
      <c r="B213" s="8" t="s">
        <v>526</v>
      </c>
      <c r="C213" s="8"/>
      <c r="D213" s="8"/>
      <c r="E213" s="8"/>
      <c r="F213" s="8">
        <f t="shared" si="24"/>
        <v>0</v>
      </c>
      <c r="G213" s="8"/>
      <c r="H213" s="11">
        <f t="shared" si="25"/>
        <v>0</v>
      </c>
      <c r="I213" s="18">
        <f t="shared" si="28"/>
        <v>0</v>
      </c>
      <c r="J213" s="10">
        <f t="shared" si="26"/>
        <v>0</v>
      </c>
      <c r="K213" s="10">
        <v>0</v>
      </c>
      <c r="L213" s="10">
        <f t="shared" si="29"/>
        <v>0</v>
      </c>
      <c r="M213" s="150">
        <f t="shared" si="30"/>
        <v>0</v>
      </c>
      <c r="N213" s="10">
        <f t="shared" si="27"/>
        <v>0</v>
      </c>
      <c r="O213" s="11"/>
    </row>
    <row r="214" spans="1:15">
      <c r="A214" s="9">
        <f t="shared" si="31"/>
        <v>209</v>
      </c>
      <c r="B214" s="8" t="s">
        <v>527</v>
      </c>
      <c r="C214" s="8"/>
      <c r="D214" s="8"/>
      <c r="E214" s="8"/>
      <c r="F214" s="8">
        <f t="shared" si="24"/>
        <v>0</v>
      </c>
      <c r="G214" s="8"/>
      <c r="H214" s="11">
        <f t="shared" si="25"/>
        <v>0</v>
      </c>
      <c r="I214" s="18">
        <f t="shared" si="28"/>
        <v>0</v>
      </c>
      <c r="J214" s="10">
        <f t="shared" si="26"/>
        <v>0</v>
      </c>
      <c r="K214" s="10">
        <v>0</v>
      </c>
      <c r="L214" s="10">
        <f t="shared" si="29"/>
        <v>0</v>
      </c>
      <c r="M214" s="150">
        <f t="shared" si="30"/>
        <v>0</v>
      </c>
      <c r="N214" s="10">
        <f t="shared" si="27"/>
        <v>0</v>
      </c>
      <c r="O214" s="11"/>
    </row>
    <row r="215" spans="1:15">
      <c r="A215" s="9">
        <f t="shared" si="31"/>
        <v>210</v>
      </c>
      <c r="B215" s="8" t="s">
        <v>528</v>
      </c>
      <c r="C215" s="8"/>
      <c r="D215" s="8"/>
      <c r="E215" s="8"/>
      <c r="F215" s="8">
        <f t="shared" si="24"/>
        <v>0</v>
      </c>
      <c r="G215" s="8"/>
      <c r="H215" s="11">
        <f t="shared" si="25"/>
        <v>0</v>
      </c>
      <c r="I215" s="18">
        <f t="shared" si="28"/>
        <v>0</v>
      </c>
      <c r="J215" s="10">
        <f t="shared" si="26"/>
        <v>0</v>
      </c>
      <c r="K215" s="10">
        <v>0</v>
      </c>
      <c r="L215" s="10">
        <f t="shared" si="29"/>
        <v>0</v>
      </c>
      <c r="M215" s="150">
        <f t="shared" si="30"/>
        <v>0</v>
      </c>
      <c r="N215" s="10">
        <f t="shared" si="27"/>
        <v>0</v>
      </c>
      <c r="O215" s="11"/>
    </row>
    <row r="216" spans="1:15">
      <c r="A216" s="9">
        <f t="shared" si="31"/>
        <v>211</v>
      </c>
      <c r="B216" s="8" t="s">
        <v>529</v>
      </c>
      <c r="C216" s="8"/>
      <c r="D216" s="8"/>
      <c r="E216" s="8"/>
      <c r="F216" s="8">
        <f t="shared" si="24"/>
        <v>0</v>
      </c>
      <c r="G216" s="8"/>
      <c r="H216" s="11">
        <f t="shared" si="25"/>
        <v>0</v>
      </c>
      <c r="I216" s="18">
        <f t="shared" si="28"/>
        <v>0</v>
      </c>
      <c r="J216" s="10">
        <f t="shared" si="26"/>
        <v>0</v>
      </c>
      <c r="K216" s="10">
        <v>0</v>
      </c>
      <c r="L216" s="10">
        <f t="shared" si="29"/>
        <v>0</v>
      </c>
      <c r="M216" s="150">
        <f t="shared" si="30"/>
        <v>0</v>
      </c>
      <c r="N216" s="10">
        <f t="shared" si="27"/>
        <v>0</v>
      </c>
      <c r="O216" s="11"/>
    </row>
    <row r="217" spans="1:15">
      <c r="A217" s="9">
        <f t="shared" si="31"/>
        <v>212</v>
      </c>
      <c r="B217" s="8" t="s">
        <v>530</v>
      </c>
      <c r="C217" s="8"/>
      <c r="D217" s="8"/>
      <c r="E217" s="8"/>
      <c r="F217" s="8">
        <f t="shared" si="24"/>
        <v>0</v>
      </c>
      <c r="G217" s="8"/>
      <c r="H217" s="11">
        <f t="shared" si="25"/>
        <v>0</v>
      </c>
      <c r="I217" s="18">
        <f t="shared" si="28"/>
        <v>0</v>
      </c>
      <c r="J217" s="10">
        <f t="shared" si="26"/>
        <v>0</v>
      </c>
      <c r="K217" s="10">
        <v>0</v>
      </c>
      <c r="L217" s="10">
        <f t="shared" si="29"/>
        <v>0</v>
      </c>
      <c r="M217" s="150">
        <f t="shared" si="30"/>
        <v>0</v>
      </c>
      <c r="N217" s="10">
        <f t="shared" si="27"/>
        <v>0</v>
      </c>
      <c r="O217" s="11"/>
    </row>
    <row r="218" spans="1:15">
      <c r="A218" s="9">
        <f t="shared" si="31"/>
        <v>213</v>
      </c>
      <c r="B218" s="8" t="s">
        <v>531</v>
      </c>
      <c r="C218" s="8"/>
      <c r="D218" s="8"/>
      <c r="E218" s="8"/>
      <c r="F218" s="8">
        <f t="shared" si="24"/>
        <v>0</v>
      </c>
      <c r="G218" s="8"/>
      <c r="H218" s="11">
        <f t="shared" si="25"/>
        <v>0</v>
      </c>
      <c r="I218" s="18">
        <f t="shared" si="28"/>
        <v>0</v>
      </c>
      <c r="J218" s="10">
        <f t="shared" si="26"/>
        <v>0</v>
      </c>
      <c r="K218" s="10">
        <v>0</v>
      </c>
      <c r="L218" s="10">
        <f t="shared" si="29"/>
        <v>0</v>
      </c>
      <c r="M218" s="150">
        <f t="shared" si="30"/>
        <v>0</v>
      </c>
      <c r="N218" s="10">
        <f t="shared" si="27"/>
        <v>0</v>
      </c>
      <c r="O218" s="11"/>
    </row>
    <row r="219" spans="1:15">
      <c r="A219" s="9">
        <f t="shared" si="31"/>
        <v>214</v>
      </c>
      <c r="B219" s="8" t="s">
        <v>532</v>
      </c>
      <c r="C219" s="8"/>
      <c r="D219" s="8"/>
      <c r="E219" s="8"/>
      <c r="F219" s="8">
        <f t="shared" si="24"/>
        <v>0</v>
      </c>
      <c r="G219" s="8"/>
      <c r="H219" s="11">
        <f t="shared" si="25"/>
        <v>0</v>
      </c>
      <c r="I219" s="18">
        <f t="shared" si="28"/>
        <v>0</v>
      </c>
      <c r="J219" s="10">
        <f t="shared" si="26"/>
        <v>0</v>
      </c>
      <c r="K219" s="10">
        <v>0</v>
      </c>
      <c r="L219" s="10">
        <f t="shared" si="29"/>
        <v>0</v>
      </c>
      <c r="M219" s="150">
        <f t="shared" si="30"/>
        <v>0</v>
      </c>
      <c r="N219" s="10">
        <f t="shared" si="27"/>
        <v>0</v>
      </c>
      <c r="O219" s="11"/>
    </row>
    <row r="220" spans="1:15">
      <c r="A220" s="9">
        <f t="shared" si="31"/>
        <v>215</v>
      </c>
      <c r="B220" s="8" t="s">
        <v>533</v>
      </c>
      <c r="C220" s="8"/>
      <c r="D220" s="8"/>
      <c r="E220" s="8"/>
      <c r="F220" s="8">
        <f t="shared" si="24"/>
        <v>0</v>
      </c>
      <c r="G220" s="8"/>
      <c r="H220" s="11">
        <f t="shared" si="25"/>
        <v>0</v>
      </c>
      <c r="I220" s="18">
        <f t="shared" si="28"/>
        <v>0</v>
      </c>
      <c r="J220" s="10">
        <f t="shared" si="26"/>
        <v>0</v>
      </c>
      <c r="K220" s="10">
        <v>0</v>
      </c>
      <c r="L220" s="10">
        <f t="shared" si="29"/>
        <v>0</v>
      </c>
      <c r="M220" s="150">
        <f t="shared" si="30"/>
        <v>0</v>
      </c>
      <c r="N220" s="10">
        <f t="shared" si="27"/>
        <v>0</v>
      </c>
      <c r="O220" s="11"/>
    </row>
    <row r="221" spans="1:15">
      <c r="A221" s="9">
        <f t="shared" si="31"/>
        <v>216</v>
      </c>
      <c r="B221" s="8" t="s">
        <v>534</v>
      </c>
      <c r="C221" s="8"/>
      <c r="D221" s="8"/>
      <c r="E221" s="8"/>
      <c r="F221" s="8">
        <f t="shared" si="24"/>
        <v>0</v>
      </c>
      <c r="G221" s="8"/>
      <c r="H221" s="11">
        <f t="shared" si="25"/>
        <v>0</v>
      </c>
      <c r="I221" s="18">
        <f t="shared" si="28"/>
        <v>0</v>
      </c>
      <c r="J221" s="10">
        <f t="shared" si="26"/>
        <v>0</v>
      </c>
      <c r="K221" s="10">
        <v>0</v>
      </c>
      <c r="L221" s="10">
        <f t="shared" si="29"/>
        <v>0</v>
      </c>
      <c r="M221" s="150">
        <f t="shared" si="30"/>
        <v>0</v>
      </c>
      <c r="N221" s="10">
        <f t="shared" si="27"/>
        <v>0</v>
      </c>
      <c r="O221" s="11"/>
    </row>
    <row r="222" spans="1:15">
      <c r="A222" s="9">
        <f t="shared" si="31"/>
        <v>217</v>
      </c>
      <c r="B222" s="8" t="s">
        <v>535</v>
      </c>
      <c r="C222" s="8"/>
      <c r="D222" s="8"/>
      <c r="E222" s="8"/>
      <c r="F222" s="8">
        <f t="shared" si="24"/>
        <v>0</v>
      </c>
      <c r="G222" s="8"/>
      <c r="H222" s="11">
        <f t="shared" si="25"/>
        <v>0</v>
      </c>
      <c r="I222" s="18">
        <f t="shared" si="28"/>
        <v>0</v>
      </c>
      <c r="J222" s="10">
        <f t="shared" si="26"/>
        <v>0</v>
      </c>
      <c r="K222" s="10">
        <v>0</v>
      </c>
      <c r="L222" s="10">
        <f t="shared" si="29"/>
        <v>0</v>
      </c>
      <c r="M222" s="150">
        <f t="shared" si="30"/>
        <v>0</v>
      </c>
      <c r="N222" s="10">
        <f t="shared" si="27"/>
        <v>0</v>
      </c>
      <c r="O222" s="11"/>
    </row>
    <row r="223" spans="1:15">
      <c r="A223" s="9">
        <f t="shared" si="31"/>
        <v>218</v>
      </c>
      <c r="B223" s="8" t="s">
        <v>536</v>
      </c>
      <c r="C223" s="8"/>
      <c r="D223" s="8"/>
      <c r="E223" s="8"/>
      <c r="F223" s="8">
        <f t="shared" si="24"/>
        <v>0</v>
      </c>
      <c r="G223" s="8"/>
      <c r="H223" s="11">
        <f t="shared" si="25"/>
        <v>0</v>
      </c>
      <c r="I223" s="18">
        <f t="shared" si="28"/>
        <v>0</v>
      </c>
      <c r="J223" s="10">
        <f t="shared" si="26"/>
        <v>0</v>
      </c>
      <c r="K223" s="10">
        <v>0</v>
      </c>
      <c r="L223" s="10">
        <f t="shared" si="29"/>
        <v>0</v>
      </c>
      <c r="M223" s="150">
        <f t="shared" si="30"/>
        <v>0</v>
      </c>
      <c r="N223" s="10">
        <f t="shared" si="27"/>
        <v>0</v>
      </c>
      <c r="O223" s="11"/>
    </row>
    <row r="224" spans="1:15">
      <c r="A224" s="9">
        <f t="shared" si="31"/>
        <v>219</v>
      </c>
      <c r="B224" s="8" t="s">
        <v>537</v>
      </c>
      <c r="C224" s="8"/>
      <c r="D224" s="8"/>
      <c r="E224" s="8"/>
      <c r="F224" s="8">
        <f t="shared" si="24"/>
        <v>0</v>
      </c>
      <c r="G224" s="8"/>
      <c r="H224" s="11">
        <f t="shared" si="25"/>
        <v>0</v>
      </c>
      <c r="I224" s="18">
        <f t="shared" si="28"/>
        <v>0</v>
      </c>
      <c r="J224" s="10">
        <f t="shared" si="26"/>
        <v>0</v>
      </c>
      <c r="K224" s="10">
        <v>0</v>
      </c>
      <c r="L224" s="10">
        <f t="shared" si="29"/>
        <v>0</v>
      </c>
      <c r="M224" s="150">
        <f t="shared" si="30"/>
        <v>0</v>
      </c>
      <c r="N224" s="10">
        <f t="shared" si="27"/>
        <v>0</v>
      </c>
      <c r="O224" s="11"/>
    </row>
    <row r="225" spans="1:15">
      <c r="A225" s="9">
        <f t="shared" si="31"/>
        <v>220</v>
      </c>
      <c r="B225" s="8" t="s">
        <v>538</v>
      </c>
      <c r="C225" s="8"/>
      <c r="D225" s="8"/>
      <c r="E225" s="8"/>
      <c r="F225" s="8">
        <f t="shared" si="24"/>
        <v>0</v>
      </c>
      <c r="G225" s="8"/>
      <c r="H225" s="11">
        <f t="shared" si="25"/>
        <v>0</v>
      </c>
      <c r="I225" s="18">
        <f t="shared" si="28"/>
        <v>0</v>
      </c>
      <c r="J225" s="10">
        <f t="shared" si="26"/>
        <v>0</v>
      </c>
      <c r="K225" s="10">
        <v>0</v>
      </c>
      <c r="L225" s="10">
        <f t="shared" si="29"/>
        <v>0</v>
      </c>
      <c r="M225" s="150">
        <f t="shared" si="30"/>
        <v>0</v>
      </c>
      <c r="N225" s="10">
        <f t="shared" si="27"/>
        <v>0</v>
      </c>
      <c r="O225" s="11"/>
    </row>
    <row r="226" spans="1:15">
      <c r="A226" s="9">
        <f t="shared" si="31"/>
        <v>221</v>
      </c>
      <c r="B226" s="8" t="s">
        <v>539</v>
      </c>
      <c r="C226" s="8"/>
      <c r="D226" s="8"/>
      <c r="E226" s="8"/>
      <c r="F226" s="8">
        <f t="shared" si="24"/>
        <v>0</v>
      </c>
      <c r="G226" s="8"/>
      <c r="H226" s="11">
        <f t="shared" si="25"/>
        <v>0</v>
      </c>
      <c r="I226" s="18">
        <f t="shared" si="28"/>
        <v>0</v>
      </c>
      <c r="J226" s="10">
        <f t="shared" si="26"/>
        <v>0</v>
      </c>
      <c r="K226" s="10">
        <v>0</v>
      </c>
      <c r="L226" s="10">
        <f t="shared" si="29"/>
        <v>0</v>
      </c>
      <c r="M226" s="150">
        <f t="shared" si="30"/>
        <v>0</v>
      </c>
      <c r="N226" s="10">
        <f t="shared" si="27"/>
        <v>0</v>
      </c>
      <c r="O226" s="11"/>
    </row>
    <row r="227" spans="1:15">
      <c r="A227" s="9">
        <f t="shared" si="31"/>
        <v>222</v>
      </c>
      <c r="B227" s="8" t="s">
        <v>540</v>
      </c>
      <c r="C227" s="8"/>
      <c r="D227" s="8"/>
      <c r="E227" s="8"/>
      <c r="F227" s="8">
        <f t="shared" si="24"/>
        <v>0</v>
      </c>
      <c r="G227" s="8"/>
      <c r="H227" s="11">
        <f t="shared" si="25"/>
        <v>0</v>
      </c>
      <c r="I227" s="18">
        <f t="shared" si="28"/>
        <v>0</v>
      </c>
      <c r="J227" s="10">
        <f t="shared" si="26"/>
        <v>0</v>
      </c>
      <c r="K227" s="10">
        <v>0</v>
      </c>
      <c r="L227" s="10">
        <f t="shared" si="29"/>
        <v>0</v>
      </c>
      <c r="M227" s="150">
        <f t="shared" si="30"/>
        <v>0</v>
      </c>
      <c r="N227" s="10">
        <f t="shared" si="27"/>
        <v>0</v>
      </c>
      <c r="O227" s="11"/>
    </row>
    <row r="228" spans="1:15">
      <c r="A228" s="9">
        <f t="shared" si="31"/>
        <v>223</v>
      </c>
      <c r="B228" s="8" t="s">
        <v>541</v>
      </c>
      <c r="C228" s="8"/>
      <c r="D228" s="8"/>
      <c r="E228" s="8"/>
      <c r="F228" s="8">
        <f t="shared" si="24"/>
        <v>0</v>
      </c>
      <c r="G228" s="8"/>
      <c r="H228" s="11">
        <f t="shared" si="25"/>
        <v>0</v>
      </c>
      <c r="I228" s="18">
        <f t="shared" si="28"/>
        <v>0</v>
      </c>
      <c r="J228" s="10">
        <f t="shared" si="26"/>
        <v>0</v>
      </c>
      <c r="K228" s="10">
        <v>0</v>
      </c>
      <c r="L228" s="10">
        <f t="shared" si="29"/>
        <v>0</v>
      </c>
      <c r="M228" s="150">
        <f t="shared" si="30"/>
        <v>0</v>
      </c>
      <c r="N228" s="10">
        <f t="shared" si="27"/>
        <v>0</v>
      </c>
      <c r="O228" s="11"/>
    </row>
    <row r="229" spans="1:15">
      <c r="A229" s="9">
        <f t="shared" si="31"/>
        <v>224</v>
      </c>
      <c r="B229" s="8" t="s">
        <v>542</v>
      </c>
      <c r="C229" s="8"/>
      <c r="D229" s="8"/>
      <c r="E229" s="8"/>
      <c r="F229" s="8">
        <f t="shared" si="24"/>
        <v>0</v>
      </c>
      <c r="G229" s="8"/>
      <c r="H229" s="11">
        <f t="shared" si="25"/>
        <v>0</v>
      </c>
      <c r="I229" s="18">
        <f t="shared" si="28"/>
        <v>0</v>
      </c>
      <c r="J229" s="10">
        <f t="shared" si="26"/>
        <v>0</v>
      </c>
      <c r="K229" s="10">
        <v>0</v>
      </c>
      <c r="L229" s="10">
        <f t="shared" si="29"/>
        <v>0</v>
      </c>
      <c r="M229" s="150">
        <f t="shared" si="30"/>
        <v>0</v>
      </c>
      <c r="N229" s="10">
        <f t="shared" si="27"/>
        <v>0</v>
      </c>
      <c r="O229" s="11"/>
    </row>
    <row r="230" spans="1:15">
      <c r="A230" s="9">
        <f t="shared" si="31"/>
        <v>225</v>
      </c>
      <c r="B230" s="8" t="s">
        <v>543</v>
      </c>
      <c r="C230" s="8"/>
      <c r="D230" s="8"/>
      <c r="E230" s="8"/>
      <c r="F230" s="8">
        <f t="shared" si="24"/>
        <v>0</v>
      </c>
      <c r="G230" s="8"/>
      <c r="H230" s="11">
        <f t="shared" si="25"/>
        <v>0</v>
      </c>
      <c r="I230" s="18">
        <f t="shared" si="28"/>
        <v>0</v>
      </c>
      <c r="J230" s="10">
        <f t="shared" si="26"/>
        <v>0</v>
      </c>
      <c r="K230" s="10">
        <v>0</v>
      </c>
      <c r="L230" s="10">
        <f t="shared" si="29"/>
        <v>0</v>
      </c>
      <c r="M230" s="150">
        <f t="shared" si="30"/>
        <v>0</v>
      </c>
      <c r="N230" s="10">
        <f t="shared" si="27"/>
        <v>0</v>
      </c>
      <c r="O230" s="11"/>
    </row>
    <row r="231" spans="1:15">
      <c r="A231" s="9">
        <f t="shared" si="31"/>
        <v>226</v>
      </c>
      <c r="B231" s="8" t="s">
        <v>544</v>
      </c>
      <c r="C231" s="8"/>
      <c r="D231" s="8"/>
      <c r="E231" s="8"/>
      <c r="F231" s="8">
        <f t="shared" si="24"/>
        <v>0</v>
      </c>
      <c r="G231" s="8"/>
      <c r="H231" s="11">
        <f t="shared" si="25"/>
        <v>0</v>
      </c>
      <c r="I231" s="18">
        <f t="shared" si="28"/>
        <v>0</v>
      </c>
      <c r="J231" s="10">
        <f t="shared" si="26"/>
        <v>0</v>
      </c>
      <c r="K231" s="10">
        <v>0</v>
      </c>
      <c r="L231" s="10">
        <f t="shared" si="29"/>
        <v>0</v>
      </c>
      <c r="M231" s="150">
        <f t="shared" si="30"/>
        <v>0</v>
      </c>
      <c r="N231" s="10">
        <f t="shared" si="27"/>
        <v>0</v>
      </c>
      <c r="O231" s="11"/>
    </row>
    <row r="232" spans="1:15">
      <c r="A232" s="9">
        <f t="shared" si="31"/>
        <v>227</v>
      </c>
      <c r="B232" s="8" t="s">
        <v>545</v>
      </c>
      <c r="C232" s="8"/>
      <c r="D232" s="8"/>
      <c r="E232" s="8"/>
      <c r="F232" s="8">
        <f t="shared" si="24"/>
        <v>0</v>
      </c>
      <c r="G232" s="8"/>
      <c r="H232" s="11">
        <f t="shared" si="25"/>
        <v>0</v>
      </c>
      <c r="I232" s="18">
        <f t="shared" si="28"/>
        <v>0</v>
      </c>
      <c r="J232" s="10">
        <f t="shared" si="26"/>
        <v>0</v>
      </c>
      <c r="K232" s="10">
        <v>0</v>
      </c>
      <c r="L232" s="10">
        <f t="shared" si="29"/>
        <v>0</v>
      </c>
      <c r="M232" s="150">
        <f t="shared" si="30"/>
        <v>0</v>
      </c>
      <c r="N232" s="10">
        <f t="shared" si="27"/>
        <v>0</v>
      </c>
      <c r="O232" s="11"/>
    </row>
    <row r="233" spans="1:15">
      <c r="A233" s="9">
        <f t="shared" si="31"/>
        <v>228</v>
      </c>
      <c r="B233" s="8" t="s">
        <v>546</v>
      </c>
      <c r="C233" s="8"/>
      <c r="D233" s="8"/>
      <c r="E233" s="8"/>
      <c r="F233" s="8">
        <f t="shared" si="24"/>
        <v>0</v>
      </c>
      <c r="G233" s="8"/>
      <c r="H233" s="11">
        <f t="shared" si="25"/>
        <v>0</v>
      </c>
      <c r="I233" s="18">
        <f t="shared" si="28"/>
        <v>0</v>
      </c>
      <c r="J233" s="10">
        <f t="shared" si="26"/>
        <v>0</v>
      </c>
      <c r="K233" s="10">
        <v>0</v>
      </c>
      <c r="L233" s="10">
        <f t="shared" si="29"/>
        <v>0</v>
      </c>
      <c r="M233" s="150">
        <f t="shared" si="30"/>
        <v>0</v>
      </c>
      <c r="N233" s="10">
        <f t="shared" si="27"/>
        <v>0</v>
      </c>
      <c r="O233" s="11"/>
    </row>
    <row r="234" spans="1:15">
      <c r="A234" s="9">
        <f t="shared" si="31"/>
        <v>229</v>
      </c>
      <c r="B234" s="8" t="s">
        <v>547</v>
      </c>
      <c r="C234" s="8"/>
      <c r="D234" s="8"/>
      <c r="E234" s="8"/>
      <c r="F234" s="8">
        <f t="shared" si="24"/>
        <v>0</v>
      </c>
      <c r="G234" s="8"/>
      <c r="H234" s="11">
        <f t="shared" si="25"/>
        <v>0</v>
      </c>
      <c r="I234" s="18">
        <f t="shared" si="28"/>
        <v>0</v>
      </c>
      <c r="J234" s="10">
        <f t="shared" si="26"/>
        <v>0</v>
      </c>
      <c r="K234" s="10">
        <v>0</v>
      </c>
      <c r="L234" s="10">
        <f t="shared" si="29"/>
        <v>0</v>
      </c>
      <c r="M234" s="150">
        <f t="shared" si="30"/>
        <v>0</v>
      </c>
      <c r="N234" s="10">
        <f t="shared" si="27"/>
        <v>0</v>
      </c>
      <c r="O234" s="11"/>
    </row>
    <row r="235" spans="1:15">
      <c r="A235" s="9">
        <f t="shared" si="31"/>
        <v>230</v>
      </c>
      <c r="B235" s="8" t="s">
        <v>548</v>
      </c>
      <c r="C235" s="8"/>
      <c r="D235" s="8"/>
      <c r="E235" s="8"/>
      <c r="F235" s="8">
        <f t="shared" si="24"/>
        <v>0</v>
      </c>
      <c r="G235" s="8"/>
      <c r="H235" s="11">
        <f t="shared" si="25"/>
        <v>0</v>
      </c>
      <c r="I235" s="18">
        <f t="shared" si="28"/>
        <v>0</v>
      </c>
      <c r="J235" s="10">
        <f t="shared" si="26"/>
        <v>0</v>
      </c>
      <c r="K235" s="10">
        <v>0</v>
      </c>
      <c r="L235" s="10">
        <f t="shared" si="29"/>
        <v>0</v>
      </c>
      <c r="M235" s="150">
        <f t="shared" si="30"/>
        <v>0</v>
      </c>
      <c r="N235" s="10">
        <f t="shared" si="27"/>
        <v>0</v>
      </c>
      <c r="O235" s="11"/>
    </row>
    <row r="236" spans="1:15">
      <c r="A236" s="9">
        <f t="shared" si="31"/>
        <v>231</v>
      </c>
      <c r="B236" s="8" t="s">
        <v>549</v>
      </c>
      <c r="C236" s="8"/>
      <c r="D236" s="8"/>
      <c r="E236" s="8"/>
      <c r="F236" s="8">
        <f t="shared" si="24"/>
        <v>0</v>
      </c>
      <c r="G236" s="8"/>
      <c r="H236" s="11">
        <f t="shared" si="25"/>
        <v>0</v>
      </c>
      <c r="I236" s="18">
        <f t="shared" si="28"/>
        <v>0</v>
      </c>
      <c r="J236" s="10">
        <f t="shared" si="26"/>
        <v>0</v>
      </c>
      <c r="K236" s="10">
        <v>0</v>
      </c>
      <c r="L236" s="10">
        <f t="shared" si="29"/>
        <v>0</v>
      </c>
      <c r="M236" s="150">
        <f t="shared" si="30"/>
        <v>0</v>
      </c>
      <c r="N236" s="10">
        <f t="shared" si="27"/>
        <v>0</v>
      </c>
      <c r="O236" s="11"/>
    </row>
    <row r="237" spans="1:15">
      <c r="A237" s="9">
        <f t="shared" si="31"/>
        <v>232</v>
      </c>
      <c r="B237" s="8" t="s">
        <v>550</v>
      </c>
      <c r="C237" s="8"/>
      <c r="D237" s="8"/>
      <c r="E237" s="8"/>
      <c r="F237" s="8">
        <f t="shared" si="24"/>
        <v>0</v>
      </c>
      <c r="G237" s="8"/>
      <c r="H237" s="11">
        <f t="shared" si="25"/>
        <v>0</v>
      </c>
      <c r="I237" s="18">
        <f t="shared" si="28"/>
        <v>0</v>
      </c>
      <c r="J237" s="10">
        <f t="shared" si="26"/>
        <v>0</v>
      </c>
      <c r="K237" s="10">
        <v>0</v>
      </c>
      <c r="L237" s="10">
        <f t="shared" si="29"/>
        <v>0</v>
      </c>
      <c r="M237" s="150">
        <f t="shared" si="30"/>
        <v>0</v>
      </c>
      <c r="N237" s="10">
        <f t="shared" si="27"/>
        <v>0</v>
      </c>
      <c r="O237" s="11"/>
    </row>
    <row r="238" spans="1:15">
      <c r="A238" s="9">
        <f t="shared" si="31"/>
        <v>233</v>
      </c>
      <c r="B238" s="8" t="s">
        <v>551</v>
      </c>
      <c r="C238" s="8"/>
      <c r="D238" s="8"/>
      <c r="E238" s="8"/>
      <c r="F238" s="8">
        <f t="shared" si="24"/>
        <v>0</v>
      </c>
      <c r="G238" s="8"/>
      <c r="H238" s="11">
        <f t="shared" si="25"/>
        <v>0</v>
      </c>
      <c r="I238" s="18">
        <f t="shared" si="28"/>
        <v>0</v>
      </c>
      <c r="J238" s="10">
        <f t="shared" si="26"/>
        <v>0</v>
      </c>
      <c r="K238" s="10">
        <v>0</v>
      </c>
      <c r="L238" s="10">
        <f t="shared" si="29"/>
        <v>0</v>
      </c>
      <c r="M238" s="150">
        <f t="shared" si="30"/>
        <v>0</v>
      </c>
      <c r="N238" s="10">
        <f t="shared" si="27"/>
        <v>0</v>
      </c>
      <c r="O238" s="11"/>
    </row>
    <row r="239" spans="1:15">
      <c r="A239" s="9">
        <f t="shared" si="31"/>
        <v>234</v>
      </c>
      <c r="B239" s="8" t="s">
        <v>552</v>
      </c>
      <c r="C239" s="8"/>
      <c r="D239" s="8"/>
      <c r="E239" s="8"/>
      <c r="F239" s="8">
        <f t="shared" si="24"/>
        <v>0</v>
      </c>
      <c r="G239" s="8"/>
      <c r="H239" s="11">
        <f t="shared" si="25"/>
        <v>0</v>
      </c>
      <c r="I239" s="18">
        <f t="shared" si="28"/>
        <v>0</v>
      </c>
      <c r="J239" s="10">
        <f t="shared" si="26"/>
        <v>0</v>
      </c>
      <c r="K239" s="10">
        <v>0</v>
      </c>
      <c r="L239" s="10">
        <f t="shared" si="29"/>
        <v>0</v>
      </c>
      <c r="M239" s="150">
        <f t="shared" si="30"/>
        <v>0</v>
      </c>
      <c r="N239" s="10">
        <f t="shared" si="27"/>
        <v>0</v>
      </c>
      <c r="O239" s="11"/>
    </row>
    <row r="240" spans="1:15">
      <c r="A240" s="9">
        <f t="shared" si="31"/>
        <v>235</v>
      </c>
      <c r="B240" s="8" t="s">
        <v>553</v>
      </c>
      <c r="C240" s="8"/>
      <c r="D240" s="8"/>
      <c r="E240" s="8"/>
      <c r="F240" s="8">
        <f t="shared" si="24"/>
        <v>0</v>
      </c>
      <c r="G240" s="8"/>
      <c r="H240" s="11">
        <f t="shared" si="25"/>
        <v>0</v>
      </c>
      <c r="I240" s="18">
        <f t="shared" si="28"/>
        <v>0</v>
      </c>
      <c r="J240" s="10">
        <f t="shared" si="26"/>
        <v>0</v>
      </c>
      <c r="K240" s="10">
        <v>0</v>
      </c>
      <c r="L240" s="10">
        <f t="shared" si="29"/>
        <v>0</v>
      </c>
      <c r="M240" s="150">
        <f t="shared" si="30"/>
        <v>0</v>
      </c>
      <c r="N240" s="10">
        <f t="shared" si="27"/>
        <v>0</v>
      </c>
      <c r="O240" s="11"/>
    </row>
    <row r="241" spans="1:15">
      <c r="A241" s="9">
        <f t="shared" si="31"/>
        <v>236</v>
      </c>
      <c r="B241" s="8" t="s">
        <v>554</v>
      </c>
      <c r="C241" s="8"/>
      <c r="D241" s="8"/>
      <c r="E241" s="8"/>
      <c r="F241" s="8">
        <f t="shared" si="24"/>
        <v>0</v>
      </c>
      <c r="G241" s="8"/>
      <c r="H241" s="11">
        <f t="shared" si="25"/>
        <v>0</v>
      </c>
      <c r="I241" s="18">
        <f t="shared" si="28"/>
        <v>0</v>
      </c>
      <c r="J241" s="10">
        <f t="shared" si="26"/>
        <v>0</v>
      </c>
      <c r="K241" s="10">
        <v>0</v>
      </c>
      <c r="L241" s="10">
        <f t="shared" si="29"/>
        <v>0</v>
      </c>
      <c r="M241" s="150">
        <f t="shared" si="30"/>
        <v>0</v>
      </c>
      <c r="N241" s="10">
        <f t="shared" si="27"/>
        <v>0</v>
      </c>
      <c r="O241" s="11"/>
    </row>
    <row r="242" spans="1:15">
      <c r="A242" s="9">
        <f t="shared" si="31"/>
        <v>237</v>
      </c>
      <c r="B242" s="8" t="s">
        <v>555</v>
      </c>
      <c r="C242" s="8"/>
      <c r="D242" s="8"/>
      <c r="E242" s="8"/>
      <c r="F242" s="8">
        <f t="shared" si="24"/>
        <v>0</v>
      </c>
      <c r="G242" s="8"/>
      <c r="H242" s="11">
        <f t="shared" si="25"/>
        <v>0</v>
      </c>
      <c r="I242" s="18">
        <f t="shared" si="28"/>
        <v>0</v>
      </c>
      <c r="J242" s="10">
        <f t="shared" si="26"/>
        <v>0</v>
      </c>
      <c r="K242" s="10">
        <v>0</v>
      </c>
      <c r="L242" s="10">
        <f t="shared" si="29"/>
        <v>0</v>
      </c>
      <c r="M242" s="150">
        <f t="shared" si="30"/>
        <v>0</v>
      </c>
      <c r="N242" s="10">
        <f t="shared" si="27"/>
        <v>0</v>
      </c>
      <c r="O242" s="11"/>
    </row>
    <row r="243" spans="1:15">
      <c r="A243" s="9">
        <f t="shared" si="31"/>
        <v>238</v>
      </c>
      <c r="B243" s="8" t="s">
        <v>556</v>
      </c>
      <c r="C243" s="8"/>
      <c r="D243" s="8"/>
      <c r="E243" s="8"/>
      <c r="F243" s="8">
        <f t="shared" si="24"/>
        <v>0</v>
      </c>
      <c r="G243" s="8"/>
      <c r="H243" s="11">
        <f t="shared" si="25"/>
        <v>0</v>
      </c>
      <c r="I243" s="18">
        <f t="shared" si="28"/>
        <v>0</v>
      </c>
      <c r="J243" s="10">
        <f t="shared" si="26"/>
        <v>0</v>
      </c>
      <c r="K243" s="10">
        <v>0</v>
      </c>
      <c r="L243" s="10">
        <f t="shared" si="29"/>
        <v>0</v>
      </c>
      <c r="M243" s="150">
        <f t="shared" si="30"/>
        <v>0</v>
      </c>
      <c r="N243" s="10">
        <f t="shared" si="27"/>
        <v>0</v>
      </c>
      <c r="O243" s="11"/>
    </row>
    <row r="244" spans="1:15">
      <c r="A244" s="9">
        <f t="shared" si="31"/>
        <v>239</v>
      </c>
      <c r="B244" s="8" t="s">
        <v>557</v>
      </c>
      <c r="C244" s="8"/>
      <c r="D244" s="8"/>
      <c r="E244" s="8"/>
      <c r="F244" s="8">
        <f t="shared" si="24"/>
        <v>0</v>
      </c>
      <c r="G244" s="8"/>
      <c r="H244" s="11">
        <f t="shared" si="25"/>
        <v>0</v>
      </c>
      <c r="I244" s="18">
        <f t="shared" si="28"/>
        <v>0</v>
      </c>
      <c r="J244" s="10">
        <f t="shared" ref="J244:J258" si="32">I244*0.3677</f>
        <v>0</v>
      </c>
      <c r="K244" s="10">
        <v>0</v>
      </c>
      <c r="L244" s="10">
        <f t="shared" si="29"/>
        <v>0</v>
      </c>
      <c r="M244" s="150">
        <f t="shared" si="30"/>
        <v>0</v>
      </c>
      <c r="N244" s="10">
        <f t="shared" ref="N244:N257" si="33">I244+J244+K244+M244</f>
        <v>0</v>
      </c>
      <c r="O244" s="11"/>
    </row>
    <row r="245" spans="1:15">
      <c r="A245" s="9">
        <f t="shared" si="31"/>
        <v>240</v>
      </c>
      <c r="B245" s="8" t="s">
        <v>558</v>
      </c>
      <c r="C245" s="8"/>
      <c r="D245" s="8"/>
      <c r="E245" s="8"/>
      <c r="F245" s="8">
        <f t="shared" si="24"/>
        <v>0</v>
      </c>
      <c r="G245" s="8"/>
      <c r="H245" s="11">
        <f t="shared" si="25"/>
        <v>0</v>
      </c>
      <c r="I245" s="18">
        <f t="shared" si="28"/>
        <v>0</v>
      </c>
      <c r="J245" s="10">
        <f t="shared" si="32"/>
        <v>0</v>
      </c>
      <c r="K245" s="10">
        <v>0</v>
      </c>
      <c r="L245" s="10">
        <f t="shared" si="29"/>
        <v>0</v>
      </c>
      <c r="M245" s="150">
        <f t="shared" si="30"/>
        <v>0</v>
      </c>
      <c r="N245" s="10">
        <f t="shared" si="33"/>
        <v>0</v>
      </c>
      <c r="O245" s="11"/>
    </row>
    <row r="246" spans="1:15">
      <c r="A246" s="9">
        <f t="shared" si="31"/>
        <v>241</v>
      </c>
      <c r="B246" s="8" t="s">
        <v>559</v>
      </c>
      <c r="C246" s="8"/>
      <c r="D246" s="8"/>
      <c r="E246" s="8"/>
      <c r="F246" s="8">
        <f t="shared" ref="F246:F258" si="34">C246+D246+E246</f>
        <v>0</v>
      </c>
      <c r="G246" s="8"/>
      <c r="H246" s="11">
        <f t="shared" ref="H246:H258" si="35">0/138380.65*F246</f>
        <v>0</v>
      </c>
      <c r="I246" s="18">
        <f t="shared" si="28"/>
        <v>0</v>
      </c>
      <c r="J246" s="10">
        <f t="shared" si="32"/>
        <v>0</v>
      </c>
      <c r="K246" s="10">
        <v>0</v>
      </c>
      <c r="L246" s="10">
        <f t="shared" si="29"/>
        <v>0</v>
      </c>
      <c r="M246" s="150">
        <f t="shared" si="30"/>
        <v>0</v>
      </c>
      <c r="N246" s="10">
        <f t="shared" si="33"/>
        <v>0</v>
      </c>
      <c r="O246" s="11"/>
    </row>
    <row r="247" spans="1:15">
      <c r="A247" s="9">
        <f t="shared" si="31"/>
        <v>242</v>
      </c>
      <c r="B247" s="8" t="s">
        <v>560</v>
      </c>
      <c r="C247" s="8"/>
      <c r="D247" s="8"/>
      <c r="E247" s="8"/>
      <c r="F247" s="8">
        <f t="shared" si="34"/>
        <v>0</v>
      </c>
      <c r="G247" s="8"/>
      <c r="H247" s="11">
        <f t="shared" si="35"/>
        <v>0</v>
      </c>
      <c r="I247" s="18">
        <f t="shared" si="28"/>
        <v>0</v>
      </c>
      <c r="J247" s="10">
        <f t="shared" si="32"/>
        <v>0</v>
      </c>
      <c r="K247" s="10">
        <v>0</v>
      </c>
      <c r="L247" s="10">
        <f t="shared" si="29"/>
        <v>0</v>
      </c>
      <c r="M247" s="150">
        <f t="shared" si="30"/>
        <v>0</v>
      </c>
      <c r="N247" s="10">
        <f t="shared" si="33"/>
        <v>0</v>
      </c>
      <c r="O247" s="11"/>
    </row>
    <row r="248" spans="1:15">
      <c r="A248" s="9">
        <f t="shared" si="31"/>
        <v>243</v>
      </c>
      <c r="B248" s="8" t="s">
        <v>561</v>
      </c>
      <c r="C248" s="8"/>
      <c r="D248" s="8"/>
      <c r="E248" s="8"/>
      <c r="F248" s="8">
        <f t="shared" si="34"/>
        <v>0</v>
      </c>
      <c r="G248" s="8"/>
      <c r="H248" s="11">
        <f t="shared" si="35"/>
        <v>0</v>
      </c>
      <c r="I248" s="18">
        <f t="shared" si="28"/>
        <v>0</v>
      </c>
      <c r="J248" s="10">
        <f t="shared" si="32"/>
        <v>0</v>
      </c>
      <c r="K248" s="10">
        <v>0</v>
      </c>
      <c r="L248" s="10">
        <f t="shared" si="29"/>
        <v>0</v>
      </c>
      <c r="M248" s="150">
        <f t="shared" si="30"/>
        <v>0</v>
      </c>
      <c r="N248" s="10">
        <f t="shared" si="33"/>
        <v>0</v>
      </c>
      <c r="O248" s="11"/>
    </row>
    <row r="249" spans="1:15">
      <c r="A249" s="9">
        <f t="shared" si="31"/>
        <v>244</v>
      </c>
      <c r="B249" s="8" t="s">
        <v>562</v>
      </c>
      <c r="C249" s="8"/>
      <c r="D249" s="8"/>
      <c r="E249" s="8"/>
      <c r="F249" s="8">
        <f t="shared" si="34"/>
        <v>0</v>
      </c>
      <c r="G249" s="8"/>
      <c r="H249" s="11">
        <f t="shared" si="35"/>
        <v>0</v>
      </c>
      <c r="I249" s="18">
        <f t="shared" si="28"/>
        <v>0</v>
      </c>
      <c r="J249" s="10">
        <f t="shared" si="32"/>
        <v>0</v>
      </c>
      <c r="K249" s="10">
        <v>0</v>
      </c>
      <c r="L249" s="10">
        <f t="shared" si="29"/>
        <v>0</v>
      </c>
      <c r="M249" s="150">
        <f t="shared" si="30"/>
        <v>0</v>
      </c>
      <c r="N249" s="10">
        <f t="shared" si="33"/>
        <v>0</v>
      </c>
      <c r="O249" s="11"/>
    </row>
    <row r="250" spans="1:15">
      <c r="A250" s="9">
        <f t="shared" si="31"/>
        <v>245</v>
      </c>
      <c r="B250" s="8" t="s">
        <v>563</v>
      </c>
      <c r="C250" s="8"/>
      <c r="D250" s="8"/>
      <c r="E250" s="8"/>
      <c r="F250" s="8">
        <f t="shared" si="34"/>
        <v>0</v>
      </c>
      <c r="G250" s="8"/>
      <c r="H250" s="11">
        <f t="shared" si="35"/>
        <v>0</v>
      </c>
      <c r="I250" s="18">
        <f t="shared" si="28"/>
        <v>0</v>
      </c>
      <c r="J250" s="10">
        <f t="shared" si="32"/>
        <v>0</v>
      </c>
      <c r="K250" s="10">
        <v>0</v>
      </c>
      <c r="L250" s="10">
        <f t="shared" si="29"/>
        <v>0</v>
      </c>
      <c r="M250" s="150">
        <f t="shared" si="30"/>
        <v>0</v>
      </c>
      <c r="N250" s="10">
        <f t="shared" si="33"/>
        <v>0</v>
      </c>
      <c r="O250" s="11"/>
    </row>
    <row r="251" spans="1:15">
      <c r="A251" s="9">
        <f t="shared" si="31"/>
        <v>246</v>
      </c>
      <c r="B251" s="8" t="s">
        <v>564</v>
      </c>
      <c r="C251" s="8"/>
      <c r="D251" s="8"/>
      <c r="E251" s="8"/>
      <c r="F251" s="8">
        <f t="shared" si="34"/>
        <v>0</v>
      </c>
      <c r="G251" s="8"/>
      <c r="H251" s="11">
        <f t="shared" si="35"/>
        <v>0</v>
      </c>
      <c r="I251" s="18">
        <f t="shared" si="28"/>
        <v>0</v>
      </c>
      <c r="J251" s="10">
        <f t="shared" si="32"/>
        <v>0</v>
      </c>
      <c r="K251" s="10">
        <v>0</v>
      </c>
      <c r="L251" s="10">
        <f t="shared" si="29"/>
        <v>0</v>
      </c>
      <c r="M251" s="150">
        <f t="shared" si="30"/>
        <v>0</v>
      </c>
      <c r="N251" s="10">
        <f t="shared" si="33"/>
        <v>0</v>
      </c>
      <c r="O251" s="11"/>
    </row>
    <row r="252" spans="1:15">
      <c r="A252" s="9">
        <f t="shared" si="31"/>
        <v>247</v>
      </c>
      <c r="B252" s="8" t="s">
        <v>565</v>
      </c>
      <c r="C252" s="8"/>
      <c r="D252" s="8"/>
      <c r="E252" s="8"/>
      <c r="F252" s="8">
        <f t="shared" si="34"/>
        <v>0</v>
      </c>
      <c r="G252" s="8"/>
      <c r="H252" s="11">
        <f t="shared" si="35"/>
        <v>0</v>
      </c>
      <c r="I252" s="18">
        <f t="shared" si="28"/>
        <v>0</v>
      </c>
      <c r="J252" s="10">
        <f t="shared" si="32"/>
        <v>0</v>
      </c>
      <c r="K252" s="10">
        <v>0</v>
      </c>
      <c r="L252" s="10">
        <f t="shared" si="29"/>
        <v>0</v>
      </c>
      <c r="M252" s="150">
        <f t="shared" si="30"/>
        <v>0</v>
      </c>
      <c r="N252" s="10">
        <f t="shared" si="33"/>
        <v>0</v>
      </c>
      <c r="O252" s="11"/>
    </row>
    <row r="253" spans="1:15">
      <c r="A253" s="9">
        <f t="shared" si="31"/>
        <v>248</v>
      </c>
      <c r="B253" s="8" t="s">
        <v>566</v>
      </c>
      <c r="C253" s="8"/>
      <c r="D253" s="8"/>
      <c r="E253" s="8"/>
      <c r="F253" s="8">
        <f t="shared" si="34"/>
        <v>0</v>
      </c>
      <c r="G253" s="8"/>
      <c r="H253" s="11">
        <f t="shared" si="35"/>
        <v>0</v>
      </c>
      <c r="I253" s="18">
        <f t="shared" si="28"/>
        <v>0</v>
      </c>
      <c r="J253" s="10">
        <f t="shared" si="32"/>
        <v>0</v>
      </c>
      <c r="K253" s="10">
        <v>0</v>
      </c>
      <c r="L253" s="10">
        <f t="shared" si="29"/>
        <v>0</v>
      </c>
      <c r="M253" s="150">
        <f t="shared" si="30"/>
        <v>0</v>
      </c>
      <c r="N253" s="10">
        <f t="shared" si="33"/>
        <v>0</v>
      </c>
      <c r="O253" s="11"/>
    </row>
    <row r="254" spans="1:15">
      <c r="A254" s="9">
        <f t="shared" si="31"/>
        <v>249</v>
      </c>
      <c r="B254" s="8" t="s">
        <v>567</v>
      </c>
      <c r="C254" s="8"/>
      <c r="D254" s="8"/>
      <c r="E254" s="8"/>
      <c r="F254" s="8">
        <f t="shared" si="34"/>
        <v>0</v>
      </c>
      <c r="G254" s="8"/>
      <c r="H254" s="11">
        <f t="shared" si="35"/>
        <v>0</v>
      </c>
      <c r="I254" s="18">
        <f t="shared" si="28"/>
        <v>0</v>
      </c>
      <c r="J254" s="10">
        <f t="shared" si="32"/>
        <v>0</v>
      </c>
      <c r="K254" s="10">
        <v>0</v>
      </c>
      <c r="L254" s="10">
        <f t="shared" si="29"/>
        <v>0</v>
      </c>
      <c r="M254" s="150">
        <f t="shared" si="30"/>
        <v>0</v>
      </c>
      <c r="N254" s="10">
        <f t="shared" si="33"/>
        <v>0</v>
      </c>
      <c r="O254" s="11"/>
    </row>
    <row r="255" spans="1:15">
      <c r="A255" s="9">
        <f t="shared" si="31"/>
        <v>250</v>
      </c>
      <c r="B255" s="8" t="s">
        <v>568</v>
      </c>
      <c r="C255" s="8"/>
      <c r="D255" s="8"/>
      <c r="E255" s="8"/>
      <c r="F255" s="8">
        <f t="shared" si="34"/>
        <v>0</v>
      </c>
      <c r="G255" s="8"/>
      <c r="H255" s="11">
        <f t="shared" si="35"/>
        <v>0</v>
      </c>
      <c r="I255" s="18">
        <f t="shared" si="28"/>
        <v>0</v>
      </c>
      <c r="J255" s="10">
        <f t="shared" si="32"/>
        <v>0</v>
      </c>
      <c r="K255" s="10">
        <v>0</v>
      </c>
      <c r="L255" s="10">
        <f t="shared" si="29"/>
        <v>0</v>
      </c>
      <c r="M255" s="150">
        <f t="shared" si="30"/>
        <v>0</v>
      </c>
      <c r="N255" s="10">
        <f t="shared" si="33"/>
        <v>0</v>
      </c>
      <c r="O255" s="11"/>
    </row>
    <row r="256" spans="1:15">
      <c r="A256" s="9">
        <f t="shared" si="31"/>
        <v>251</v>
      </c>
      <c r="B256" s="8" t="s">
        <v>569</v>
      </c>
      <c r="C256" s="8"/>
      <c r="D256" s="8"/>
      <c r="E256" s="8"/>
      <c r="F256" s="8">
        <f t="shared" si="34"/>
        <v>0</v>
      </c>
      <c r="G256" s="8"/>
      <c r="H256" s="11">
        <f t="shared" si="35"/>
        <v>0</v>
      </c>
      <c r="I256" s="18">
        <f t="shared" si="28"/>
        <v>0</v>
      </c>
      <c r="J256" s="10">
        <f t="shared" si="32"/>
        <v>0</v>
      </c>
      <c r="K256" s="10">
        <v>0</v>
      </c>
      <c r="L256" s="10">
        <f t="shared" si="29"/>
        <v>0</v>
      </c>
      <c r="M256" s="150">
        <f t="shared" si="30"/>
        <v>0</v>
      </c>
      <c r="N256" s="10">
        <f t="shared" si="33"/>
        <v>0</v>
      </c>
      <c r="O256" s="11"/>
    </row>
    <row r="257" spans="1:15">
      <c r="A257" s="9">
        <f t="shared" si="31"/>
        <v>252</v>
      </c>
      <c r="B257" s="8" t="s">
        <v>570</v>
      </c>
      <c r="C257" s="8"/>
      <c r="D257" s="8"/>
      <c r="E257" s="8"/>
      <c r="F257" s="8">
        <f t="shared" si="34"/>
        <v>0</v>
      </c>
      <c r="G257" s="8"/>
      <c r="H257" s="11">
        <f t="shared" si="35"/>
        <v>0</v>
      </c>
      <c r="I257" s="18">
        <f t="shared" si="28"/>
        <v>0</v>
      </c>
      <c r="J257" s="10">
        <f t="shared" si="32"/>
        <v>0</v>
      </c>
      <c r="K257" s="10">
        <v>0</v>
      </c>
      <c r="L257" s="10">
        <f t="shared" si="29"/>
        <v>0</v>
      </c>
      <c r="M257" s="150">
        <f t="shared" si="30"/>
        <v>0</v>
      </c>
      <c r="N257" s="10">
        <f t="shared" si="33"/>
        <v>0</v>
      </c>
      <c r="O257" s="11"/>
    </row>
    <row r="258" spans="1:15">
      <c r="A258" s="9">
        <f t="shared" si="31"/>
        <v>253</v>
      </c>
      <c r="B258" s="8" t="s">
        <v>1299</v>
      </c>
      <c r="C258" s="8"/>
      <c r="D258" s="8"/>
      <c r="E258" s="8"/>
      <c r="F258" s="8">
        <f t="shared" si="34"/>
        <v>0</v>
      </c>
      <c r="G258" s="8"/>
      <c r="H258" s="11">
        <f t="shared" si="35"/>
        <v>0</v>
      </c>
      <c r="I258" s="18">
        <f t="shared" si="28"/>
        <v>0</v>
      </c>
      <c r="J258" s="10">
        <f t="shared" si="32"/>
        <v>0</v>
      </c>
      <c r="K258" s="10">
        <v>0</v>
      </c>
      <c r="L258" s="10">
        <f t="shared" si="29"/>
        <v>0</v>
      </c>
      <c r="M258" s="150">
        <f t="shared" si="30"/>
        <v>0</v>
      </c>
      <c r="N258" s="10">
        <f>I258+J258+K258+M258</f>
        <v>0</v>
      </c>
      <c r="O258" s="11"/>
    </row>
    <row r="259" spans="1:15">
      <c r="A259" s="9">
        <f t="shared" si="31"/>
        <v>254</v>
      </c>
      <c r="B259" s="14" t="s">
        <v>1319</v>
      </c>
      <c r="C259" s="8"/>
      <c r="D259" s="8"/>
      <c r="E259" s="8"/>
      <c r="F259" s="8"/>
      <c r="G259" s="8"/>
      <c r="H259" s="11"/>
      <c r="I259" s="18">
        <f t="shared" si="28"/>
        <v>0</v>
      </c>
      <c r="J259" s="10"/>
      <c r="K259" s="10">
        <v>0</v>
      </c>
      <c r="L259" s="10">
        <f t="shared" si="29"/>
        <v>0</v>
      </c>
      <c r="M259" s="150">
        <f t="shared" si="30"/>
        <v>0</v>
      </c>
      <c r="N259" s="10">
        <f t="shared" ref="N259:N267" si="36">I259+J259+K259+M259</f>
        <v>0</v>
      </c>
      <c r="O259" s="11"/>
    </row>
    <row r="260" spans="1:15">
      <c r="A260" s="9">
        <f t="shared" si="31"/>
        <v>255</v>
      </c>
      <c r="B260" s="14" t="s">
        <v>1320</v>
      </c>
      <c r="C260" s="8"/>
      <c r="D260" s="8"/>
      <c r="E260" s="8"/>
      <c r="F260" s="8"/>
      <c r="G260" s="8"/>
      <c r="H260" s="11"/>
      <c r="I260" s="18">
        <f t="shared" si="28"/>
        <v>0</v>
      </c>
      <c r="J260" s="10"/>
      <c r="K260" s="10">
        <v>0</v>
      </c>
      <c r="L260" s="10">
        <f t="shared" si="29"/>
        <v>0</v>
      </c>
      <c r="M260" s="150">
        <f t="shared" si="30"/>
        <v>0</v>
      </c>
      <c r="N260" s="10">
        <f t="shared" si="36"/>
        <v>0</v>
      </c>
      <c r="O260" s="11"/>
    </row>
    <row r="261" spans="1:15" s="210" customFormat="1">
      <c r="A261" s="9">
        <f t="shared" si="31"/>
        <v>256</v>
      </c>
      <c r="B261" s="203" t="s">
        <v>1323</v>
      </c>
      <c r="C261" s="204">
        <v>1829.3</v>
      </c>
      <c r="D261" s="204">
        <v>222</v>
      </c>
      <c r="E261" s="204">
        <f>димвенканали!E261</f>
        <v>0</v>
      </c>
      <c r="F261" s="204"/>
      <c r="G261" s="204"/>
      <c r="H261" s="205"/>
      <c r="I261" s="206">
        <f t="shared" ref="I261:I324" si="37">H261*$I$2</f>
        <v>0</v>
      </c>
      <c r="J261" s="200"/>
      <c r="K261" s="200">
        <v>0</v>
      </c>
      <c r="L261" s="200">
        <f t="shared" ref="L261:L324" si="38">G261*560.71</f>
        <v>0</v>
      </c>
      <c r="M261" s="150">
        <f t="shared" ref="M261:M324" si="39">L261*$M$2</f>
        <v>0</v>
      </c>
      <c r="N261" s="10">
        <f t="shared" si="36"/>
        <v>0</v>
      </c>
      <c r="O261" s="205"/>
    </row>
    <row r="262" spans="1:15" s="210" customFormat="1">
      <c r="A262" s="9">
        <f t="shared" si="31"/>
        <v>257</v>
      </c>
      <c r="B262" s="203" t="s">
        <v>1324</v>
      </c>
      <c r="C262" s="204">
        <v>2200.46</v>
      </c>
      <c r="D262" s="204"/>
      <c r="E262" s="204">
        <f>димвенканали!E262</f>
        <v>0</v>
      </c>
      <c r="F262" s="204"/>
      <c r="G262" s="204"/>
      <c r="H262" s="205"/>
      <c r="I262" s="206">
        <f t="shared" si="37"/>
        <v>0</v>
      </c>
      <c r="J262" s="200"/>
      <c r="K262" s="200">
        <v>0</v>
      </c>
      <c r="L262" s="200">
        <f t="shared" si="38"/>
        <v>0</v>
      </c>
      <c r="M262" s="150">
        <f t="shared" si="39"/>
        <v>0</v>
      </c>
      <c r="N262" s="10">
        <f t="shared" si="36"/>
        <v>0</v>
      </c>
      <c r="O262" s="205"/>
    </row>
    <row r="263" spans="1:15" s="210" customFormat="1">
      <c r="A263" s="9">
        <f t="shared" ref="A263:A326" si="40">A262+1</f>
        <v>258</v>
      </c>
      <c r="B263" s="203" t="s">
        <v>1325</v>
      </c>
      <c r="C263" s="204">
        <v>1202.04</v>
      </c>
      <c r="D263" s="204"/>
      <c r="E263" s="204">
        <f>димвенканали!E263</f>
        <v>0</v>
      </c>
      <c r="F263" s="204"/>
      <c r="G263" s="204"/>
      <c r="H263" s="205"/>
      <c r="I263" s="206">
        <f t="shared" si="37"/>
        <v>0</v>
      </c>
      <c r="J263" s="200"/>
      <c r="K263" s="200">
        <v>0</v>
      </c>
      <c r="L263" s="200">
        <f t="shared" si="38"/>
        <v>0</v>
      </c>
      <c r="M263" s="150">
        <f t="shared" si="39"/>
        <v>0</v>
      </c>
      <c r="N263" s="10">
        <f t="shared" si="36"/>
        <v>0</v>
      </c>
      <c r="O263" s="205"/>
    </row>
    <row r="264" spans="1:15" s="210" customFormat="1">
      <c r="A264" s="9">
        <f t="shared" si="40"/>
        <v>259</v>
      </c>
      <c r="B264" s="203" t="s">
        <v>1326</v>
      </c>
      <c r="C264" s="204">
        <v>1991.48</v>
      </c>
      <c r="D264" s="204">
        <v>74</v>
      </c>
      <c r="E264" s="204">
        <f>димвенканали!E264</f>
        <v>0</v>
      </c>
      <c r="F264" s="204"/>
      <c r="G264" s="204"/>
      <c r="H264" s="205"/>
      <c r="I264" s="206">
        <f t="shared" si="37"/>
        <v>0</v>
      </c>
      <c r="J264" s="200"/>
      <c r="K264" s="200">
        <v>0</v>
      </c>
      <c r="L264" s="200">
        <f t="shared" si="38"/>
        <v>0</v>
      </c>
      <c r="M264" s="150">
        <f t="shared" si="39"/>
        <v>0</v>
      </c>
      <c r="N264" s="10">
        <f t="shared" si="36"/>
        <v>0</v>
      </c>
      <c r="O264" s="205"/>
    </row>
    <row r="265" spans="1:15" s="210" customFormat="1">
      <c r="A265" s="9">
        <f t="shared" si="40"/>
        <v>260</v>
      </c>
      <c r="B265" s="203" t="s">
        <v>1327</v>
      </c>
      <c r="C265" s="204">
        <v>179.2</v>
      </c>
      <c r="D265" s="204"/>
      <c r="E265" s="204">
        <f>димвенканали!E265</f>
        <v>0</v>
      </c>
      <c r="F265" s="204"/>
      <c r="G265" s="204"/>
      <c r="H265" s="205"/>
      <c r="I265" s="206">
        <f t="shared" si="37"/>
        <v>0</v>
      </c>
      <c r="J265" s="200"/>
      <c r="K265" s="200">
        <v>0</v>
      </c>
      <c r="L265" s="200">
        <f t="shared" si="38"/>
        <v>0</v>
      </c>
      <c r="M265" s="150">
        <f t="shared" si="39"/>
        <v>0</v>
      </c>
      <c r="N265" s="10">
        <f t="shared" si="36"/>
        <v>0</v>
      </c>
      <c r="O265" s="205"/>
    </row>
    <row r="266" spans="1:15">
      <c r="A266" s="9">
        <f t="shared" si="40"/>
        <v>261</v>
      </c>
      <c r="B266" s="14" t="s">
        <v>53</v>
      </c>
      <c r="C266" s="8"/>
      <c r="D266" s="8"/>
      <c r="E266" s="8"/>
      <c r="F266" s="8">
        <f t="shared" ref="F266:F329" si="41">C266+D266+E266</f>
        <v>0</v>
      </c>
      <c r="G266" s="8"/>
      <c r="H266" s="11">
        <f>0/104082.08*F266</f>
        <v>0</v>
      </c>
      <c r="I266" s="18">
        <f t="shared" si="37"/>
        <v>0</v>
      </c>
      <c r="J266" s="10">
        <f t="shared" ref="J266:J329" si="42">I266*0.3677</f>
        <v>0</v>
      </c>
      <c r="K266" s="10">
        <v>0</v>
      </c>
      <c r="L266" s="10">
        <f t="shared" si="38"/>
        <v>0</v>
      </c>
      <c r="M266" s="150">
        <f t="shared" si="39"/>
        <v>0</v>
      </c>
      <c r="N266" s="10">
        <f t="shared" si="36"/>
        <v>0</v>
      </c>
      <c r="O266" s="11"/>
    </row>
    <row r="267" spans="1:15">
      <c r="A267" s="9">
        <f t="shared" si="40"/>
        <v>262</v>
      </c>
      <c r="B267" s="14" t="s">
        <v>54</v>
      </c>
      <c r="C267" s="8"/>
      <c r="D267" s="8"/>
      <c r="E267" s="8"/>
      <c r="F267" s="8">
        <f t="shared" si="41"/>
        <v>0</v>
      </c>
      <c r="G267" s="8"/>
      <c r="H267" s="11">
        <f t="shared" ref="H267:H330" si="43">0/104082.08*F267</f>
        <v>0</v>
      </c>
      <c r="I267" s="18">
        <f t="shared" si="37"/>
        <v>0</v>
      </c>
      <c r="J267" s="10">
        <f t="shared" si="42"/>
        <v>0</v>
      </c>
      <c r="K267" s="10">
        <v>0</v>
      </c>
      <c r="L267" s="10">
        <f t="shared" si="38"/>
        <v>0</v>
      </c>
      <c r="M267" s="150">
        <f t="shared" si="39"/>
        <v>0</v>
      </c>
      <c r="N267" s="10">
        <f t="shared" si="36"/>
        <v>0</v>
      </c>
      <c r="O267" s="11"/>
    </row>
    <row r="268" spans="1:15">
      <c r="A268" s="9">
        <f t="shared" si="40"/>
        <v>263</v>
      </c>
      <c r="B268" s="14" t="s">
        <v>55</v>
      </c>
      <c r="C268" s="8"/>
      <c r="D268" s="8"/>
      <c r="E268" s="8"/>
      <c r="F268" s="8">
        <f t="shared" si="41"/>
        <v>0</v>
      </c>
      <c r="G268" s="8"/>
      <c r="H268" s="11">
        <f t="shared" si="43"/>
        <v>0</v>
      </c>
      <c r="I268" s="18">
        <f t="shared" si="37"/>
        <v>0</v>
      </c>
      <c r="J268" s="10">
        <f t="shared" si="42"/>
        <v>0</v>
      </c>
      <c r="K268" s="10">
        <v>0</v>
      </c>
      <c r="L268" s="10">
        <f t="shared" si="38"/>
        <v>0</v>
      </c>
      <c r="M268" s="150">
        <f t="shared" si="39"/>
        <v>0</v>
      </c>
      <c r="N268" s="10">
        <f t="shared" ref="N268:N329" si="44">I268+J268+K268+M268</f>
        <v>0</v>
      </c>
      <c r="O268" s="11"/>
    </row>
    <row r="269" spans="1:15">
      <c r="A269" s="9">
        <f t="shared" si="40"/>
        <v>264</v>
      </c>
      <c r="B269" s="14" t="s">
        <v>56</v>
      </c>
      <c r="C269" s="8"/>
      <c r="D269" s="8"/>
      <c r="E269" s="8"/>
      <c r="F269" s="8">
        <f t="shared" si="41"/>
        <v>0</v>
      </c>
      <c r="G269" s="8"/>
      <c r="H269" s="11">
        <f t="shared" si="43"/>
        <v>0</v>
      </c>
      <c r="I269" s="18">
        <f t="shared" si="37"/>
        <v>0</v>
      </c>
      <c r="J269" s="10">
        <f t="shared" si="42"/>
        <v>0</v>
      </c>
      <c r="K269" s="10">
        <v>0</v>
      </c>
      <c r="L269" s="10">
        <f t="shared" si="38"/>
        <v>0</v>
      </c>
      <c r="M269" s="150">
        <f t="shared" si="39"/>
        <v>0</v>
      </c>
      <c r="N269" s="10">
        <f t="shared" si="44"/>
        <v>0</v>
      </c>
      <c r="O269" s="11"/>
    </row>
    <row r="270" spans="1:15">
      <c r="A270" s="9">
        <f t="shared" si="40"/>
        <v>265</v>
      </c>
      <c r="B270" s="14" t="s">
        <v>57</v>
      </c>
      <c r="C270" s="8"/>
      <c r="D270" s="8"/>
      <c r="E270" s="8"/>
      <c r="F270" s="8">
        <f t="shared" si="41"/>
        <v>0</v>
      </c>
      <c r="G270" s="8"/>
      <c r="H270" s="11">
        <f t="shared" si="43"/>
        <v>0</v>
      </c>
      <c r="I270" s="18">
        <f t="shared" si="37"/>
        <v>0</v>
      </c>
      <c r="J270" s="10">
        <f t="shared" si="42"/>
        <v>0</v>
      </c>
      <c r="K270" s="10">
        <v>0</v>
      </c>
      <c r="L270" s="10">
        <f t="shared" si="38"/>
        <v>0</v>
      </c>
      <c r="M270" s="150">
        <f t="shared" si="39"/>
        <v>0</v>
      </c>
      <c r="N270" s="10">
        <f t="shared" si="44"/>
        <v>0</v>
      </c>
      <c r="O270" s="11"/>
    </row>
    <row r="271" spans="1:15">
      <c r="A271" s="9">
        <f t="shared" si="40"/>
        <v>266</v>
      </c>
      <c r="B271" s="14" t="s">
        <v>58</v>
      </c>
      <c r="C271" s="8"/>
      <c r="D271" s="8"/>
      <c r="E271" s="8"/>
      <c r="F271" s="8">
        <f t="shared" si="41"/>
        <v>0</v>
      </c>
      <c r="G271" s="8"/>
      <c r="H271" s="11">
        <f t="shared" si="43"/>
        <v>0</v>
      </c>
      <c r="I271" s="18">
        <f t="shared" si="37"/>
        <v>0</v>
      </c>
      <c r="J271" s="10">
        <f t="shared" si="42"/>
        <v>0</v>
      </c>
      <c r="K271" s="10">
        <v>0</v>
      </c>
      <c r="L271" s="10">
        <f t="shared" si="38"/>
        <v>0</v>
      </c>
      <c r="M271" s="150">
        <f t="shared" si="39"/>
        <v>0</v>
      </c>
      <c r="N271" s="10">
        <f t="shared" si="44"/>
        <v>0</v>
      </c>
      <c r="O271" s="11"/>
    </row>
    <row r="272" spans="1:15">
      <c r="A272" s="9">
        <f t="shared" si="40"/>
        <v>267</v>
      </c>
      <c r="B272" s="14" t="s">
        <v>59</v>
      </c>
      <c r="C272" s="8"/>
      <c r="D272" s="8"/>
      <c r="E272" s="8"/>
      <c r="F272" s="8">
        <f t="shared" si="41"/>
        <v>0</v>
      </c>
      <c r="G272" s="8"/>
      <c r="H272" s="11">
        <f t="shared" si="43"/>
        <v>0</v>
      </c>
      <c r="I272" s="18">
        <f t="shared" si="37"/>
        <v>0</v>
      </c>
      <c r="J272" s="10">
        <f t="shared" si="42"/>
        <v>0</v>
      </c>
      <c r="K272" s="10">
        <v>0</v>
      </c>
      <c r="L272" s="10">
        <f t="shared" si="38"/>
        <v>0</v>
      </c>
      <c r="M272" s="150">
        <f t="shared" si="39"/>
        <v>0</v>
      </c>
      <c r="N272" s="10">
        <f t="shared" si="44"/>
        <v>0</v>
      </c>
      <c r="O272" s="11"/>
    </row>
    <row r="273" spans="1:15">
      <c r="A273" s="9">
        <f t="shared" si="40"/>
        <v>268</v>
      </c>
      <c r="B273" s="14" t="s">
        <v>60</v>
      </c>
      <c r="C273" s="8"/>
      <c r="D273" s="8"/>
      <c r="E273" s="8"/>
      <c r="F273" s="8">
        <f t="shared" si="41"/>
        <v>0</v>
      </c>
      <c r="G273" s="8"/>
      <c r="H273" s="11">
        <f t="shared" si="43"/>
        <v>0</v>
      </c>
      <c r="I273" s="18">
        <f t="shared" si="37"/>
        <v>0</v>
      </c>
      <c r="J273" s="10">
        <f t="shared" si="42"/>
        <v>0</v>
      </c>
      <c r="K273" s="10">
        <v>0</v>
      </c>
      <c r="L273" s="10">
        <f t="shared" si="38"/>
        <v>0</v>
      </c>
      <c r="M273" s="150">
        <f t="shared" si="39"/>
        <v>0</v>
      </c>
      <c r="N273" s="10">
        <f t="shared" si="44"/>
        <v>0</v>
      </c>
      <c r="O273" s="11"/>
    </row>
    <row r="274" spans="1:15">
      <c r="A274" s="9">
        <f t="shared" si="40"/>
        <v>269</v>
      </c>
      <c r="B274" s="14" t="s">
        <v>61</v>
      </c>
      <c r="C274" s="8"/>
      <c r="D274" s="8"/>
      <c r="E274" s="8"/>
      <c r="F274" s="8">
        <f t="shared" si="41"/>
        <v>0</v>
      </c>
      <c r="G274" s="8"/>
      <c r="H274" s="11">
        <f t="shared" si="43"/>
        <v>0</v>
      </c>
      <c r="I274" s="18">
        <f t="shared" si="37"/>
        <v>0</v>
      </c>
      <c r="J274" s="10">
        <f t="shared" si="42"/>
        <v>0</v>
      </c>
      <c r="K274" s="10">
        <v>0</v>
      </c>
      <c r="L274" s="10">
        <f t="shared" si="38"/>
        <v>0</v>
      </c>
      <c r="M274" s="150">
        <f t="shared" si="39"/>
        <v>0</v>
      </c>
      <c r="N274" s="10">
        <f t="shared" si="44"/>
        <v>0</v>
      </c>
      <c r="O274" s="11"/>
    </row>
    <row r="275" spans="1:15">
      <c r="A275" s="9">
        <f t="shared" si="40"/>
        <v>270</v>
      </c>
      <c r="B275" s="14" t="s">
        <v>62</v>
      </c>
      <c r="C275" s="8"/>
      <c r="D275" s="8"/>
      <c r="E275" s="8"/>
      <c r="F275" s="8">
        <f t="shared" si="41"/>
        <v>0</v>
      </c>
      <c r="G275" s="8"/>
      <c r="H275" s="11">
        <f t="shared" si="43"/>
        <v>0</v>
      </c>
      <c r="I275" s="18">
        <f t="shared" si="37"/>
        <v>0</v>
      </c>
      <c r="J275" s="10">
        <f t="shared" si="42"/>
        <v>0</v>
      </c>
      <c r="K275" s="10">
        <v>0</v>
      </c>
      <c r="L275" s="10">
        <f t="shared" si="38"/>
        <v>0</v>
      </c>
      <c r="M275" s="150">
        <f t="shared" si="39"/>
        <v>0</v>
      </c>
      <c r="N275" s="10">
        <f t="shared" si="44"/>
        <v>0</v>
      </c>
      <c r="O275" s="11"/>
    </row>
    <row r="276" spans="1:15">
      <c r="A276" s="9">
        <f t="shared" si="40"/>
        <v>271</v>
      </c>
      <c r="B276" s="14" t="s">
        <v>63</v>
      </c>
      <c r="C276" s="8"/>
      <c r="D276" s="8"/>
      <c r="E276" s="8"/>
      <c r="F276" s="8">
        <f t="shared" si="41"/>
        <v>0</v>
      </c>
      <c r="G276" s="8"/>
      <c r="H276" s="11">
        <f t="shared" si="43"/>
        <v>0</v>
      </c>
      <c r="I276" s="18">
        <f t="shared" si="37"/>
        <v>0</v>
      </c>
      <c r="J276" s="10">
        <f t="shared" si="42"/>
        <v>0</v>
      </c>
      <c r="K276" s="10">
        <v>0</v>
      </c>
      <c r="L276" s="10">
        <f t="shared" si="38"/>
        <v>0</v>
      </c>
      <c r="M276" s="150">
        <f t="shared" si="39"/>
        <v>0</v>
      </c>
      <c r="N276" s="10">
        <f t="shared" si="44"/>
        <v>0</v>
      </c>
      <c r="O276" s="11"/>
    </row>
    <row r="277" spans="1:15">
      <c r="A277" s="9">
        <f t="shared" si="40"/>
        <v>272</v>
      </c>
      <c r="B277" s="14" t="s">
        <v>64</v>
      </c>
      <c r="C277" s="8"/>
      <c r="D277" s="8"/>
      <c r="E277" s="8"/>
      <c r="F277" s="8">
        <f t="shared" si="41"/>
        <v>0</v>
      </c>
      <c r="G277" s="8"/>
      <c r="H277" s="11">
        <f t="shared" si="43"/>
        <v>0</v>
      </c>
      <c r="I277" s="18">
        <f t="shared" si="37"/>
        <v>0</v>
      </c>
      <c r="J277" s="10">
        <f t="shared" si="42"/>
        <v>0</v>
      </c>
      <c r="K277" s="10">
        <v>0</v>
      </c>
      <c r="L277" s="10">
        <f t="shared" si="38"/>
        <v>0</v>
      </c>
      <c r="M277" s="150">
        <f t="shared" si="39"/>
        <v>0</v>
      </c>
      <c r="N277" s="10">
        <f t="shared" si="44"/>
        <v>0</v>
      </c>
      <c r="O277" s="11"/>
    </row>
    <row r="278" spans="1:15">
      <c r="A278" s="9">
        <f t="shared" si="40"/>
        <v>273</v>
      </c>
      <c r="B278" s="14" t="s">
        <v>65</v>
      </c>
      <c r="C278" s="8"/>
      <c r="D278" s="8"/>
      <c r="E278" s="8"/>
      <c r="F278" s="8">
        <f t="shared" si="41"/>
        <v>0</v>
      </c>
      <c r="G278" s="8"/>
      <c r="H278" s="11">
        <f t="shared" si="43"/>
        <v>0</v>
      </c>
      <c r="I278" s="18">
        <f t="shared" si="37"/>
        <v>0</v>
      </c>
      <c r="J278" s="10">
        <f t="shared" si="42"/>
        <v>0</v>
      </c>
      <c r="K278" s="10">
        <v>0</v>
      </c>
      <c r="L278" s="10">
        <f t="shared" si="38"/>
        <v>0</v>
      </c>
      <c r="M278" s="150">
        <f t="shared" si="39"/>
        <v>0</v>
      </c>
      <c r="N278" s="10">
        <f t="shared" si="44"/>
        <v>0</v>
      </c>
      <c r="O278" s="11"/>
    </row>
    <row r="279" spans="1:15">
      <c r="A279" s="9">
        <f t="shared" si="40"/>
        <v>274</v>
      </c>
      <c r="B279" s="14" t="s">
        <v>66</v>
      </c>
      <c r="C279" s="8"/>
      <c r="D279" s="8"/>
      <c r="E279" s="8"/>
      <c r="F279" s="8">
        <f t="shared" si="41"/>
        <v>0</v>
      </c>
      <c r="G279" s="8"/>
      <c r="H279" s="11">
        <f t="shared" si="43"/>
        <v>0</v>
      </c>
      <c r="I279" s="18">
        <f t="shared" si="37"/>
        <v>0</v>
      </c>
      <c r="J279" s="10">
        <f t="shared" si="42"/>
        <v>0</v>
      </c>
      <c r="K279" s="10">
        <v>0</v>
      </c>
      <c r="L279" s="10">
        <f t="shared" si="38"/>
        <v>0</v>
      </c>
      <c r="M279" s="150">
        <f t="shared" si="39"/>
        <v>0</v>
      </c>
      <c r="N279" s="10">
        <f t="shared" si="44"/>
        <v>0</v>
      </c>
      <c r="O279" s="11"/>
    </row>
    <row r="280" spans="1:15">
      <c r="A280" s="9">
        <f t="shared" si="40"/>
        <v>275</v>
      </c>
      <c r="B280" s="14" t="s">
        <v>67</v>
      </c>
      <c r="C280" s="8"/>
      <c r="D280" s="8"/>
      <c r="E280" s="8"/>
      <c r="F280" s="8">
        <f t="shared" si="41"/>
        <v>0</v>
      </c>
      <c r="G280" s="8"/>
      <c r="H280" s="11">
        <f t="shared" si="43"/>
        <v>0</v>
      </c>
      <c r="I280" s="18">
        <f t="shared" si="37"/>
        <v>0</v>
      </c>
      <c r="J280" s="10">
        <f t="shared" si="42"/>
        <v>0</v>
      </c>
      <c r="K280" s="10">
        <v>0</v>
      </c>
      <c r="L280" s="10">
        <f t="shared" si="38"/>
        <v>0</v>
      </c>
      <c r="M280" s="150">
        <f t="shared" si="39"/>
        <v>0</v>
      </c>
      <c r="N280" s="10">
        <f t="shared" si="44"/>
        <v>0</v>
      </c>
      <c r="O280" s="11"/>
    </row>
    <row r="281" spans="1:15">
      <c r="A281" s="9">
        <f t="shared" si="40"/>
        <v>276</v>
      </c>
      <c r="B281" s="14" t="s">
        <v>68</v>
      </c>
      <c r="C281" s="8"/>
      <c r="D281" s="8"/>
      <c r="E281" s="8"/>
      <c r="F281" s="8">
        <f t="shared" si="41"/>
        <v>0</v>
      </c>
      <c r="G281" s="8"/>
      <c r="H281" s="11">
        <f t="shared" si="43"/>
        <v>0</v>
      </c>
      <c r="I281" s="18">
        <f t="shared" si="37"/>
        <v>0</v>
      </c>
      <c r="J281" s="10">
        <f t="shared" si="42"/>
        <v>0</v>
      </c>
      <c r="K281" s="10">
        <v>0</v>
      </c>
      <c r="L281" s="10">
        <f t="shared" si="38"/>
        <v>0</v>
      </c>
      <c r="M281" s="150">
        <f t="shared" si="39"/>
        <v>0</v>
      </c>
      <c r="N281" s="10">
        <f t="shared" si="44"/>
        <v>0</v>
      </c>
      <c r="O281" s="11"/>
    </row>
    <row r="282" spans="1:15">
      <c r="A282" s="9">
        <f t="shared" si="40"/>
        <v>277</v>
      </c>
      <c r="B282" s="14" t="s">
        <v>69</v>
      </c>
      <c r="C282" s="8"/>
      <c r="D282" s="8"/>
      <c r="E282" s="8"/>
      <c r="F282" s="8">
        <f t="shared" si="41"/>
        <v>0</v>
      </c>
      <c r="G282" s="8"/>
      <c r="H282" s="11">
        <f t="shared" si="43"/>
        <v>0</v>
      </c>
      <c r="I282" s="18">
        <f t="shared" si="37"/>
        <v>0</v>
      </c>
      <c r="J282" s="10">
        <f t="shared" si="42"/>
        <v>0</v>
      </c>
      <c r="K282" s="10">
        <v>0</v>
      </c>
      <c r="L282" s="10">
        <f t="shared" si="38"/>
        <v>0</v>
      </c>
      <c r="M282" s="150">
        <f t="shared" si="39"/>
        <v>0</v>
      </c>
      <c r="N282" s="10">
        <f t="shared" si="44"/>
        <v>0</v>
      </c>
      <c r="O282" s="11"/>
    </row>
    <row r="283" spans="1:15">
      <c r="A283" s="9">
        <f t="shared" si="40"/>
        <v>278</v>
      </c>
      <c r="B283" s="14" t="s">
        <v>70</v>
      </c>
      <c r="C283" s="8"/>
      <c r="D283" s="8"/>
      <c r="E283" s="8"/>
      <c r="F283" s="8">
        <f t="shared" si="41"/>
        <v>0</v>
      </c>
      <c r="G283" s="8"/>
      <c r="H283" s="11">
        <f t="shared" si="43"/>
        <v>0</v>
      </c>
      <c r="I283" s="18">
        <f t="shared" si="37"/>
        <v>0</v>
      </c>
      <c r="J283" s="10">
        <f t="shared" si="42"/>
        <v>0</v>
      </c>
      <c r="K283" s="10">
        <v>0</v>
      </c>
      <c r="L283" s="10">
        <f t="shared" si="38"/>
        <v>0</v>
      </c>
      <c r="M283" s="150">
        <f t="shared" si="39"/>
        <v>0</v>
      </c>
      <c r="N283" s="10">
        <f t="shared" si="44"/>
        <v>0</v>
      </c>
      <c r="O283" s="11"/>
    </row>
    <row r="284" spans="1:15">
      <c r="A284" s="9">
        <f t="shared" si="40"/>
        <v>279</v>
      </c>
      <c r="B284" s="14" t="s">
        <v>71</v>
      </c>
      <c r="C284" s="8"/>
      <c r="D284" s="8"/>
      <c r="E284" s="8"/>
      <c r="F284" s="8">
        <f t="shared" si="41"/>
        <v>0</v>
      </c>
      <c r="G284" s="8"/>
      <c r="H284" s="11">
        <f t="shared" si="43"/>
        <v>0</v>
      </c>
      <c r="I284" s="18">
        <f t="shared" si="37"/>
        <v>0</v>
      </c>
      <c r="J284" s="10">
        <f t="shared" si="42"/>
        <v>0</v>
      </c>
      <c r="K284" s="10">
        <v>0</v>
      </c>
      <c r="L284" s="10">
        <f t="shared" si="38"/>
        <v>0</v>
      </c>
      <c r="M284" s="150">
        <f t="shared" si="39"/>
        <v>0</v>
      </c>
      <c r="N284" s="10">
        <f t="shared" si="44"/>
        <v>0</v>
      </c>
      <c r="O284" s="11"/>
    </row>
    <row r="285" spans="1:15">
      <c r="A285" s="9">
        <f t="shared" si="40"/>
        <v>280</v>
      </c>
      <c r="B285" s="14" t="s">
        <v>72</v>
      </c>
      <c r="C285" s="8"/>
      <c r="D285" s="8"/>
      <c r="E285" s="8"/>
      <c r="F285" s="8">
        <f t="shared" si="41"/>
        <v>0</v>
      </c>
      <c r="G285" s="8"/>
      <c r="H285" s="11">
        <f t="shared" si="43"/>
        <v>0</v>
      </c>
      <c r="I285" s="18">
        <f t="shared" si="37"/>
        <v>0</v>
      </c>
      <c r="J285" s="10">
        <f t="shared" si="42"/>
        <v>0</v>
      </c>
      <c r="K285" s="10">
        <v>0</v>
      </c>
      <c r="L285" s="10">
        <f t="shared" si="38"/>
        <v>0</v>
      </c>
      <c r="M285" s="150">
        <f t="shared" si="39"/>
        <v>0</v>
      </c>
      <c r="N285" s="10">
        <f t="shared" si="44"/>
        <v>0</v>
      </c>
      <c r="O285" s="11"/>
    </row>
    <row r="286" spans="1:15">
      <c r="A286" s="9">
        <f t="shared" si="40"/>
        <v>281</v>
      </c>
      <c r="B286" s="14" t="s">
        <v>73</v>
      </c>
      <c r="C286" s="8"/>
      <c r="D286" s="8"/>
      <c r="E286" s="8"/>
      <c r="F286" s="8">
        <f t="shared" si="41"/>
        <v>0</v>
      </c>
      <c r="G286" s="8"/>
      <c r="H286" s="11">
        <f t="shared" si="43"/>
        <v>0</v>
      </c>
      <c r="I286" s="18">
        <f t="shared" si="37"/>
        <v>0</v>
      </c>
      <c r="J286" s="10">
        <f t="shared" si="42"/>
        <v>0</v>
      </c>
      <c r="K286" s="10">
        <v>0</v>
      </c>
      <c r="L286" s="10">
        <f t="shared" si="38"/>
        <v>0</v>
      </c>
      <c r="M286" s="150">
        <f t="shared" si="39"/>
        <v>0</v>
      </c>
      <c r="N286" s="10">
        <f t="shared" si="44"/>
        <v>0</v>
      </c>
      <c r="O286" s="11"/>
    </row>
    <row r="287" spans="1:15">
      <c r="A287" s="9">
        <f t="shared" si="40"/>
        <v>282</v>
      </c>
      <c r="B287" s="14" t="s">
        <v>74</v>
      </c>
      <c r="C287" s="8"/>
      <c r="D287" s="8"/>
      <c r="E287" s="8"/>
      <c r="F287" s="8">
        <f t="shared" si="41"/>
        <v>0</v>
      </c>
      <c r="G287" s="8"/>
      <c r="H287" s="11">
        <f t="shared" si="43"/>
        <v>0</v>
      </c>
      <c r="I287" s="18">
        <f t="shared" si="37"/>
        <v>0</v>
      </c>
      <c r="J287" s="10">
        <f t="shared" si="42"/>
        <v>0</v>
      </c>
      <c r="K287" s="10">
        <v>0</v>
      </c>
      <c r="L287" s="10">
        <f t="shared" si="38"/>
        <v>0</v>
      </c>
      <c r="M287" s="150">
        <f t="shared" si="39"/>
        <v>0</v>
      </c>
      <c r="N287" s="10">
        <f t="shared" si="44"/>
        <v>0</v>
      </c>
      <c r="O287" s="11"/>
    </row>
    <row r="288" spans="1:15">
      <c r="A288" s="9">
        <f t="shared" si="40"/>
        <v>283</v>
      </c>
      <c r="B288" s="14" t="s">
        <v>75</v>
      </c>
      <c r="C288" s="8"/>
      <c r="D288" s="8"/>
      <c r="E288" s="8"/>
      <c r="F288" s="8">
        <f t="shared" si="41"/>
        <v>0</v>
      </c>
      <c r="G288" s="8"/>
      <c r="H288" s="11">
        <f t="shared" si="43"/>
        <v>0</v>
      </c>
      <c r="I288" s="18">
        <f t="shared" si="37"/>
        <v>0</v>
      </c>
      <c r="J288" s="10">
        <f t="shared" si="42"/>
        <v>0</v>
      </c>
      <c r="K288" s="10">
        <v>0</v>
      </c>
      <c r="L288" s="10">
        <f t="shared" si="38"/>
        <v>0</v>
      </c>
      <c r="M288" s="150">
        <f t="shared" si="39"/>
        <v>0</v>
      </c>
      <c r="N288" s="10">
        <f t="shared" si="44"/>
        <v>0</v>
      </c>
      <c r="O288" s="11"/>
    </row>
    <row r="289" spans="1:15">
      <c r="A289" s="9">
        <f t="shared" si="40"/>
        <v>284</v>
      </c>
      <c r="B289" s="14" t="s">
        <v>76</v>
      </c>
      <c r="C289" s="8"/>
      <c r="D289" s="8"/>
      <c r="E289" s="8"/>
      <c r="F289" s="8">
        <f t="shared" si="41"/>
        <v>0</v>
      </c>
      <c r="G289" s="8"/>
      <c r="H289" s="11">
        <f t="shared" si="43"/>
        <v>0</v>
      </c>
      <c r="I289" s="18">
        <f t="shared" si="37"/>
        <v>0</v>
      </c>
      <c r="J289" s="10">
        <f t="shared" si="42"/>
        <v>0</v>
      </c>
      <c r="K289" s="10">
        <v>0</v>
      </c>
      <c r="L289" s="10">
        <f t="shared" si="38"/>
        <v>0</v>
      </c>
      <c r="M289" s="150">
        <f t="shared" si="39"/>
        <v>0</v>
      </c>
      <c r="N289" s="10">
        <f t="shared" si="44"/>
        <v>0</v>
      </c>
      <c r="O289" s="11"/>
    </row>
    <row r="290" spans="1:15">
      <c r="A290" s="9">
        <f t="shared" si="40"/>
        <v>285</v>
      </c>
      <c r="B290" s="14" t="s">
        <v>77</v>
      </c>
      <c r="C290" s="8"/>
      <c r="D290" s="8"/>
      <c r="E290" s="8"/>
      <c r="F290" s="8">
        <f t="shared" si="41"/>
        <v>0</v>
      </c>
      <c r="G290" s="8"/>
      <c r="H290" s="11">
        <f t="shared" si="43"/>
        <v>0</v>
      </c>
      <c r="I290" s="18">
        <f t="shared" si="37"/>
        <v>0</v>
      </c>
      <c r="J290" s="10">
        <f t="shared" si="42"/>
        <v>0</v>
      </c>
      <c r="K290" s="10">
        <v>0</v>
      </c>
      <c r="L290" s="10">
        <f t="shared" si="38"/>
        <v>0</v>
      </c>
      <c r="M290" s="150">
        <f t="shared" si="39"/>
        <v>0</v>
      </c>
      <c r="N290" s="10">
        <f t="shared" si="44"/>
        <v>0</v>
      </c>
      <c r="O290" s="11"/>
    </row>
    <row r="291" spans="1:15">
      <c r="A291" s="9">
        <f t="shared" si="40"/>
        <v>286</v>
      </c>
      <c r="B291" s="14" t="s">
        <v>78</v>
      </c>
      <c r="C291" s="8"/>
      <c r="D291" s="8"/>
      <c r="E291" s="8"/>
      <c r="F291" s="8">
        <f t="shared" si="41"/>
        <v>0</v>
      </c>
      <c r="G291" s="8"/>
      <c r="H291" s="11">
        <f t="shared" si="43"/>
        <v>0</v>
      </c>
      <c r="I291" s="18">
        <f t="shared" si="37"/>
        <v>0</v>
      </c>
      <c r="J291" s="10">
        <f t="shared" si="42"/>
        <v>0</v>
      </c>
      <c r="K291" s="10">
        <v>0</v>
      </c>
      <c r="L291" s="10">
        <f t="shared" si="38"/>
        <v>0</v>
      </c>
      <c r="M291" s="150">
        <f t="shared" si="39"/>
        <v>0</v>
      </c>
      <c r="N291" s="10">
        <f t="shared" si="44"/>
        <v>0</v>
      </c>
      <c r="O291" s="11"/>
    </row>
    <row r="292" spans="1:15">
      <c r="A292" s="9">
        <f t="shared" si="40"/>
        <v>287</v>
      </c>
      <c r="B292" s="14" t="s">
        <v>79</v>
      </c>
      <c r="C292" s="8"/>
      <c r="D292" s="8"/>
      <c r="E292" s="8"/>
      <c r="F292" s="8">
        <f t="shared" si="41"/>
        <v>0</v>
      </c>
      <c r="G292" s="8"/>
      <c r="H292" s="11">
        <f t="shared" si="43"/>
        <v>0</v>
      </c>
      <c r="I292" s="18">
        <f t="shared" si="37"/>
        <v>0</v>
      </c>
      <c r="J292" s="10">
        <f t="shared" si="42"/>
        <v>0</v>
      </c>
      <c r="K292" s="10">
        <v>0</v>
      </c>
      <c r="L292" s="10">
        <f t="shared" si="38"/>
        <v>0</v>
      </c>
      <c r="M292" s="150">
        <f t="shared" si="39"/>
        <v>0</v>
      </c>
      <c r="N292" s="10">
        <f t="shared" si="44"/>
        <v>0</v>
      </c>
      <c r="O292" s="11"/>
    </row>
    <row r="293" spans="1:15">
      <c r="A293" s="9">
        <f t="shared" si="40"/>
        <v>288</v>
      </c>
      <c r="B293" s="14" t="s">
        <v>80</v>
      </c>
      <c r="C293" s="8"/>
      <c r="D293" s="8"/>
      <c r="E293" s="8"/>
      <c r="F293" s="8">
        <f t="shared" si="41"/>
        <v>0</v>
      </c>
      <c r="G293" s="8"/>
      <c r="H293" s="11">
        <f t="shared" si="43"/>
        <v>0</v>
      </c>
      <c r="I293" s="18">
        <f t="shared" si="37"/>
        <v>0</v>
      </c>
      <c r="J293" s="10">
        <f t="shared" si="42"/>
        <v>0</v>
      </c>
      <c r="K293" s="10">
        <v>0</v>
      </c>
      <c r="L293" s="10">
        <f t="shared" si="38"/>
        <v>0</v>
      </c>
      <c r="M293" s="150">
        <f t="shared" si="39"/>
        <v>0</v>
      </c>
      <c r="N293" s="10">
        <f t="shared" si="44"/>
        <v>0</v>
      </c>
      <c r="O293" s="11"/>
    </row>
    <row r="294" spans="1:15">
      <c r="A294" s="9">
        <f t="shared" si="40"/>
        <v>289</v>
      </c>
      <c r="B294" s="14" t="s">
        <v>81</v>
      </c>
      <c r="C294" s="8"/>
      <c r="D294" s="8"/>
      <c r="E294" s="8"/>
      <c r="F294" s="8">
        <f t="shared" si="41"/>
        <v>0</v>
      </c>
      <c r="G294" s="8"/>
      <c r="H294" s="11">
        <f t="shared" si="43"/>
        <v>0</v>
      </c>
      <c r="I294" s="18">
        <f t="shared" si="37"/>
        <v>0</v>
      </c>
      <c r="J294" s="10">
        <f t="shared" si="42"/>
        <v>0</v>
      </c>
      <c r="K294" s="10">
        <v>0</v>
      </c>
      <c r="L294" s="10">
        <f t="shared" si="38"/>
        <v>0</v>
      </c>
      <c r="M294" s="150">
        <f t="shared" si="39"/>
        <v>0</v>
      </c>
      <c r="N294" s="10">
        <f t="shared" si="44"/>
        <v>0</v>
      </c>
      <c r="O294" s="11"/>
    </row>
    <row r="295" spans="1:15">
      <c r="A295" s="9">
        <f t="shared" si="40"/>
        <v>290</v>
      </c>
      <c r="B295" s="14" t="s">
        <v>82</v>
      </c>
      <c r="C295" s="8"/>
      <c r="D295" s="8"/>
      <c r="E295" s="8"/>
      <c r="F295" s="8">
        <f t="shared" si="41"/>
        <v>0</v>
      </c>
      <c r="G295" s="8"/>
      <c r="H295" s="11">
        <f t="shared" si="43"/>
        <v>0</v>
      </c>
      <c r="I295" s="18">
        <f t="shared" si="37"/>
        <v>0</v>
      </c>
      <c r="J295" s="10">
        <f t="shared" si="42"/>
        <v>0</v>
      </c>
      <c r="K295" s="10">
        <v>0</v>
      </c>
      <c r="L295" s="10">
        <f t="shared" si="38"/>
        <v>0</v>
      </c>
      <c r="M295" s="150">
        <f t="shared" si="39"/>
        <v>0</v>
      </c>
      <c r="N295" s="10">
        <f t="shared" si="44"/>
        <v>0</v>
      </c>
      <c r="O295" s="11"/>
    </row>
    <row r="296" spans="1:15">
      <c r="A296" s="9">
        <f t="shared" si="40"/>
        <v>291</v>
      </c>
      <c r="B296" s="14" t="s">
        <v>83</v>
      </c>
      <c r="C296" s="8"/>
      <c r="D296" s="8"/>
      <c r="E296" s="8"/>
      <c r="F296" s="8">
        <f t="shared" si="41"/>
        <v>0</v>
      </c>
      <c r="G296" s="8"/>
      <c r="H296" s="11">
        <f t="shared" si="43"/>
        <v>0</v>
      </c>
      <c r="I296" s="18">
        <f t="shared" si="37"/>
        <v>0</v>
      </c>
      <c r="J296" s="10">
        <f t="shared" si="42"/>
        <v>0</v>
      </c>
      <c r="K296" s="10">
        <v>0</v>
      </c>
      <c r="L296" s="10">
        <f t="shared" si="38"/>
        <v>0</v>
      </c>
      <c r="M296" s="150">
        <f t="shared" si="39"/>
        <v>0</v>
      </c>
      <c r="N296" s="10">
        <f t="shared" si="44"/>
        <v>0</v>
      </c>
      <c r="O296" s="11"/>
    </row>
    <row r="297" spans="1:15">
      <c r="A297" s="9">
        <f t="shared" si="40"/>
        <v>292</v>
      </c>
      <c r="B297" s="14" t="s">
        <v>84</v>
      </c>
      <c r="C297" s="8"/>
      <c r="D297" s="8"/>
      <c r="E297" s="8"/>
      <c r="F297" s="8">
        <f t="shared" si="41"/>
        <v>0</v>
      </c>
      <c r="G297" s="8"/>
      <c r="H297" s="11">
        <f t="shared" si="43"/>
        <v>0</v>
      </c>
      <c r="I297" s="18">
        <f t="shared" si="37"/>
        <v>0</v>
      </c>
      <c r="J297" s="10">
        <f t="shared" si="42"/>
        <v>0</v>
      </c>
      <c r="K297" s="10">
        <v>0</v>
      </c>
      <c r="L297" s="10">
        <f t="shared" si="38"/>
        <v>0</v>
      </c>
      <c r="M297" s="150">
        <f t="shared" si="39"/>
        <v>0</v>
      </c>
      <c r="N297" s="10">
        <f t="shared" si="44"/>
        <v>0</v>
      </c>
      <c r="O297" s="11"/>
    </row>
    <row r="298" spans="1:15">
      <c r="A298" s="9">
        <f t="shared" si="40"/>
        <v>293</v>
      </c>
      <c r="B298" s="14" t="s">
        <v>85</v>
      </c>
      <c r="C298" s="8"/>
      <c r="D298" s="8"/>
      <c r="E298" s="8"/>
      <c r="F298" s="8">
        <f t="shared" si="41"/>
        <v>0</v>
      </c>
      <c r="G298" s="8"/>
      <c r="H298" s="11">
        <f t="shared" si="43"/>
        <v>0</v>
      </c>
      <c r="I298" s="18">
        <f t="shared" si="37"/>
        <v>0</v>
      </c>
      <c r="J298" s="10">
        <f t="shared" si="42"/>
        <v>0</v>
      </c>
      <c r="K298" s="10">
        <v>0</v>
      </c>
      <c r="L298" s="10">
        <f t="shared" si="38"/>
        <v>0</v>
      </c>
      <c r="M298" s="150">
        <f t="shared" si="39"/>
        <v>0</v>
      </c>
      <c r="N298" s="10">
        <f t="shared" si="44"/>
        <v>0</v>
      </c>
      <c r="O298" s="11"/>
    </row>
    <row r="299" spans="1:15">
      <c r="A299" s="9">
        <f t="shared" si="40"/>
        <v>294</v>
      </c>
      <c r="B299" s="14" t="s">
        <v>86</v>
      </c>
      <c r="C299" s="8"/>
      <c r="D299" s="8"/>
      <c r="E299" s="8"/>
      <c r="F299" s="8">
        <f t="shared" si="41"/>
        <v>0</v>
      </c>
      <c r="G299" s="8"/>
      <c r="H299" s="11">
        <f t="shared" si="43"/>
        <v>0</v>
      </c>
      <c r="I299" s="18">
        <f t="shared" si="37"/>
        <v>0</v>
      </c>
      <c r="J299" s="10">
        <f t="shared" si="42"/>
        <v>0</v>
      </c>
      <c r="K299" s="10">
        <v>0</v>
      </c>
      <c r="L299" s="10">
        <f t="shared" si="38"/>
        <v>0</v>
      </c>
      <c r="M299" s="150">
        <f t="shared" si="39"/>
        <v>0</v>
      </c>
      <c r="N299" s="10">
        <f t="shared" si="44"/>
        <v>0</v>
      </c>
      <c r="O299" s="11"/>
    </row>
    <row r="300" spans="1:15">
      <c r="A300" s="9">
        <f t="shared" si="40"/>
        <v>295</v>
      </c>
      <c r="B300" s="14" t="s">
        <v>87</v>
      </c>
      <c r="C300" s="8"/>
      <c r="D300" s="8"/>
      <c r="E300" s="8"/>
      <c r="F300" s="8">
        <f t="shared" si="41"/>
        <v>0</v>
      </c>
      <c r="G300" s="8"/>
      <c r="H300" s="11">
        <f t="shared" si="43"/>
        <v>0</v>
      </c>
      <c r="I300" s="18">
        <f t="shared" si="37"/>
        <v>0</v>
      </c>
      <c r="J300" s="10">
        <f t="shared" si="42"/>
        <v>0</v>
      </c>
      <c r="K300" s="10">
        <v>0</v>
      </c>
      <c r="L300" s="10">
        <f t="shared" si="38"/>
        <v>0</v>
      </c>
      <c r="M300" s="150">
        <f t="shared" si="39"/>
        <v>0</v>
      </c>
      <c r="N300" s="10">
        <f t="shared" si="44"/>
        <v>0</v>
      </c>
      <c r="O300" s="11"/>
    </row>
    <row r="301" spans="1:15">
      <c r="A301" s="9">
        <f t="shared" si="40"/>
        <v>296</v>
      </c>
      <c r="B301" s="14" t="s">
        <v>88</v>
      </c>
      <c r="C301" s="8"/>
      <c r="D301" s="8"/>
      <c r="E301" s="8"/>
      <c r="F301" s="8">
        <f t="shared" si="41"/>
        <v>0</v>
      </c>
      <c r="G301" s="8"/>
      <c r="H301" s="11">
        <f t="shared" si="43"/>
        <v>0</v>
      </c>
      <c r="I301" s="18">
        <f t="shared" si="37"/>
        <v>0</v>
      </c>
      <c r="J301" s="10">
        <f t="shared" si="42"/>
        <v>0</v>
      </c>
      <c r="K301" s="10">
        <v>0</v>
      </c>
      <c r="L301" s="10">
        <f t="shared" si="38"/>
        <v>0</v>
      </c>
      <c r="M301" s="150">
        <f t="shared" si="39"/>
        <v>0</v>
      </c>
      <c r="N301" s="10">
        <f t="shared" si="44"/>
        <v>0</v>
      </c>
      <c r="O301" s="11"/>
    </row>
    <row r="302" spans="1:15">
      <c r="A302" s="9">
        <f t="shared" si="40"/>
        <v>297</v>
      </c>
      <c r="B302" s="14" t="s">
        <v>89</v>
      </c>
      <c r="C302" s="8"/>
      <c r="D302" s="8"/>
      <c r="E302" s="8"/>
      <c r="F302" s="8">
        <f t="shared" si="41"/>
        <v>0</v>
      </c>
      <c r="G302" s="8"/>
      <c r="H302" s="11">
        <f t="shared" si="43"/>
        <v>0</v>
      </c>
      <c r="I302" s="18">
        <f t="shared" si="37"/>
        <v>0</v>
      </c>
      <c r="J302" s="10">
        <f t="shared" si="42"/>
        <v>0</v>
      </c>
      <c r="K302" s="10">
        <v>0</v>
      </c>
      <c r="L302" s="10">
        <f t="shared" si="38"/>
        <v>0</v>
      </c>
      <c r="M302" s="150">
        <f t="shared" si="39"/>
        <v>0</v>
      </c>
      <c r="N302" s="10">
        <f t="shared" si="44"/>
        <v>0</v>
      </c>
      <c r="O302" s="11"/>
    </row>
    <row r="303" spans="1:15">
      <c r="A303" s="9">
        <f t="shared" si="40"/>
        <v>298</v>
      </c>
      <c r="B303" s="14" t="s">
        <v>90</v>
      </c>
      <c r="C303" s="8"/>
      <c r="D303" s="8"/>
      <c r="E303" s="8"/>
      <c r="F303" s="8">
        <f t="shared" si="41"/>
        <v>0</v>
      </c>
      <c r="G303" s="8"/>
      <c r="H303" s="11">
        <f t="shared" si="43"/>
        <v>0</v>
      </c>
      <c r="I303" s="18">
        <f t="shared" si="37"/>
        <v>0</v>
      </c>
      <c r="J303" s="10">
        <f t="shared" si="42"/>
        <v>0</v>
      </c>
      <c r="K303" s="10">
        <v>0</v>
      </c>
      <c r="L303" s="10">
        <f t="shared" si="38"/>
        <v>0</v>
      </c>
      <c r="M303" s="150">
        <f t="shared" si="39"/>
        <v>0</v>
      </c>
      <c r="N303" s="10">
        <f t="shared" si="44"/>
        <v>0</v>
      </c>
      <c r="O303" s="11"/>
    </row>
    <row r="304" spans="1:15">
      <c r="A304" s="9">
        <f t="shared" si="40"/>
        <v>299</v>
      </c>
      <c r="B304" s="14" t="s">
        <v>91</v>
      </c>
      <c r="C304" s="8"/>
      <c r="D304" s="8"/>
      <c r="E304" s="8"/>
      <c r="F304" s="8">
        <f t="shared" si="41"/>
        <v>0</v>
      </c>
      <c r="G304" s="8"/>
      <c r="H304" s="11">
        <f t="shared" si="43"/>
        <v>0</v>
      </c>
      <c r="I304" s="18">
        <f t="shared" si="37"/>
        <v>0</v>
      </c>
      <c r="J304" s="10">
        <f t="shared" si="42"/>
        <v>0</v>
      </c>
      <c r="K304" s="10">
        <v>0</v>
      </c>
      <c r="L304" s="10">
        <f t="shared" si="38"/>
        <v>0</v>
      </c>
      <c r="M304" s="150">
        <f t="shared" si="39"/>
        <v>0</v>
      </c>
      <c r="N304" s="10">
        <f t="shared" si="44"/>
        <v>0</v>
      </c>
      <c r="O304" s="11"/>
    </row>
    <row r="305" spans="1:15">
      <c r="A305" s="9">
        <f t="shared" si="40"/>
        <v>300</v>
      </c>
      <c r="B305" s="14" t="s">
        <v>92</v>
      </c>
      <c r="C305" s="8"/>
      <c r="D305" s="8"/>
      <c r="E305" s="8"/>
      <c r="F305" s="8">
        <f t="shared" si="41"/>
        <v>0</v>
      </c>
      <c r="G305" s="8"/>
      <c r="H305" s="11">
        <f t="shared" si="43"/>
        <v>0</v>
      </c>
      <c r="I305" s="18">
        <f t="shared" si="37"/>
        <v>0</v>
      </c>
      <c r="J305" s="10">
        <f t="shared" si="42"/>
        <v>0</v>
      </c>
      <c r="K305" s="10">
        <v>0</v>
      </c>
      <c r="L305" s="10">
        <f t="shared" si="38"/>
        <v>0</v>
      </c>
      <c r="M305" s="150">
        <f t="shared" si="39"/>
        <v>0</v>
      </c>
      <c r="N305" s="10">
        <f t="shared" si="44"/>
        <v>0</v>
      </c>
      <c r="O305" s="11"/>
    </row>
    <row r="306" spans="1:15">
      <c r="A306" s="9">
        <f t="shared" si="40"/>
        <v>301</v>
      </c>
      <c r="B306" s="14" t="s">
        <v>93</v>
      </c>
      <c r="C306" s="8"/>
      <c r="D306" s="8"/>
      <c r="E306" s="8"/>
      <c r="F306" s="8">
        <f t="shared" si="41"/>
        <v>0</v>
      </c>
      <c r="G306" s="8"/>
      <c r="H306" s="11">
        <f t="shared" si="43"/>
        <v>0</v>
      </c>
      <c r="I306" s="18">
        <f t="shared" si="37"/>
        <v>0</v>
      </c>
      <c r="J306" s="10">
        <f t="shared" si="42"/>
        <v>0</v>
      </c>
      <c r="K306" s="10">
        <v>0</v>
      </c>
      <c r="L306" s="10">
        <f t="shared" si="38"/>
        <v>0</v>
      </c>
      <c r="M306" s="150">
        <f t="shared" si="39"/>
        <v>0</v>
      </c>
      <c r="N306" s="10">
        <f t="shared" si="44"/>
        <v>0</v>
      </c>
      <c r="O306" s="11"/>
    </row>
    <row r="307" spans="1:15">
      <c r="A307" s="9">
        <f t="shared" si="40"/>
        <v>302</v>
      </c>
      <c r="B307" s="14" t="s">
        <v>94</v>
      </c>
      <c r="C307" s="8"/>
      <c r="D307" s="8"/>
      <c r="E307" s="8"/>
      <c r="F307" s="8">
        <f t="shared" si="41"/>
        <v>0</v>
      </c>
      <c r="G307" s="8"/>
      <c r="H307" s="11">
        <f t="shared" si="43"/>
        <v>0</v>
      </c>
      <c r="I307" s="18">
        <f t="shared" si="37"/>
        <v>0</v>
      </c>
      <c r="J307" s="10">
        <f t="shared" si="42"/>
        <v>0</v>
      </c>
      <c r="K307" s="10">
        <v>0</v>
      </c>
      <c r="L307" s="10">
        <f t="shared" si="38"/>
        <v>0</v>
      </c>
      <c r="M307" s="150">
        <f t="shared" si="39"/>
        <v>0</v>
      </c>
      <c r="N307" s="10">
        <f t="shared" si="44"/>
        <v>0</v>
      </c>
      <c r="O307" s="11"/>
    </row>
    <row r="308" spans="1:15">
      <c r="A308" s="9">
        <f t="shared" si="40"/>
        <v>303</v>
      </c>
      <c r="B308" s="14" t="s">
        <v>95</v>
      </c>
      <c r="C308" s="8"/>
      <c r="D308" s="8"/>
      <c r="E308" s="8"/>
      <c r="F308" s="8">
        <f t="shared" si="41"/>
        <v>0</v>
      </c>
      <c r="G308" s="8"/>
      <c r="H308" s="11">
        <f t="shared" si="43"/>
        <v>0</v>
      </c>
      <c r="I308" s="18">
        <f t="shared" si="37"/>
        <v>0</v>
      </c>
      <c r="J308" s="10">
        <f t="shared" si="42"/>
        <v>0</v>
      </c>
      <c r="K308" s="10">
        <v>0</v>
      </c>
      <c r="L308" s="10">
        <f t="shared" si="38"/>
        <v>0</v>
      </c>
      <c r="M308" s="150">
        <f t="shared" si="39"/>
        <v>0</v>
      </c>
      <c r="N308" s="10">
        <f t="shared" si="44"/>
        <v>0</v>
      </c>
      <c r="O308" s="11"/>
    </row>
    <row r="309" spans="1:15">
      <c r="A309" s="9">
        <f t="shared" si="40"/>
        <v>304</v>
      </c>
      <c r="B309" s="14" t="s">
        <v>96</v>
      </c>
      <c r="C309" s="8"/>
      <c r="D309" s="8"/>
      <c r="E309" s="8"/>
      <c r="F309" s="8">
        <f t="shared" si="41"/>
        <v>0</v>
      </c>
      <c r="G309" s="8"/>
      <c r="H309" s="11">
        <f t="shared" si="43"/>
        <v>0</v>
      </c>
      <c r="I309" s="18">
        <f t="shared" si="37"/>
        <v>0</v>
      </c>
      <c r="J309" s="10">
        <f t="shared" si="42"/>
        <v>0</v>
      </c>
      <c r="K309" s="10">
        <v>0</v>
      </c>
      <c r="L309" s="10">
        <f t="shared" si="38"/>
        <v>0</v>
      </c>
      <c r="M309" s="150">
        <f t="shared" si="39"/>
        <v>0</v>
      </c>
      <c r="N309" s="10">
        <f t="shared" si="44"/>
        <v>0</v>
      </c>
      <c r="O309" s="11"/>
    </row>
    <row r="310" spans="1:15">
      <c r="A310" s="9">
        <f t="shared" si="40"/>
        <v>305</v>
      </c>
      <c r="B310" s="14" t="s">
        <v>97</v>
      </c>
      <c r="C310" s="8"/>
      <c r="D310" s="8"/>
      <c r="E310" s="8"/>
      <c r="F310" s="8">
        <f t="shared" si="41"/>
        <v>0</v>
      </c>
      <c r="G310" s="8"/>
      <c r="H310" s="11">
        <f t="shared" si="43"/>
        <v>0</v>
      </c>
      <c r="I310" s="18">
        <f t="shared" si="37"/>
        <v>0</v>
      </c>
      <c r="J310" s="10">
        <f t="shared" si="42"/>
        <v>0</v>
      </c>
      <c r="K310" s="10">
        <v>0</v>
      </c>
      <c r="L310" s="10">
        <f t="shared" si="38"/>
        <v>0</v>
      </c>
      <c r="M310" s="150">
        <f t="shared" si="39"/>
        <v>0</v>
      </c>
      <c r="N310" s="10">
        <f t="shared" si="44"/>
        <v>0</v>
      </c>
      <c r="O310" s="11"/>
    </row>
    <row r="311" spans="1:15">
      <c r="A311" s="9">
        <f t="shared" si="40"/>
        <v>306</v>
      </c>
      <c r="B311" s="14" t="s">
        <v>98</v>
      </c>
      <c r="C311" s="8"/>
      <c r="D311" s="8"/>
      <c r="E311" s="8"/>
      <c r="F311" s="8">
        <f t="shared" si="41"/>
        <v>0</v>
      </c>
      <c r="G311" s="8"/>
      <c r="H311" s="11">
        <f t="shared" si="43"/>
        <v>0</v>
      </c>
      <c r="I311" s="18">
        <f t="shared" si="37"/>
        <v>0</v>
      </c>
      <c r="J311" s="10">
        <f t="shared" si="42"/>
        <v>0</v>
      </c>
      <c r="K311" s="10">
        <v>0</v>
      </c>
      <c r="L311" s="10">
        <f t="shared" si="38"/>
        <v>0</v>
      </c>
      <c r="M311" s="150">
        <f t="shared" si="39"/>
        <v>0</v>
      </c>
      <c r="N311" s="10">
        <f t="shared" si="44"/>
        <v>0</v>
      </c>
      <c r="O311" s="11"/>
    </row>
    <row r="312" spans="1:15">
      <c r="A312" s="9">
        <f t="shared" si="40"/>
        <v>307</v>
      </c>
      <c r="B312" s="14" t="s">
        <v>99</v>
      </c>
      <c r="C312" s="8"/>
      <c r="D312" s="8"/>
      <c r="E312" s="8"/>
      <c r="F312" s="8">
        <f t="shared" si="41"/>
        <v>0</v>
      </c>
      <c r="G312" s="8"/>
      <c r="H312" s="11">
        <f t="shared" si="43"/>
        <v>0</v>
      </c>
      <c r="I312" s="18">
        <f t="shared" si="37"/>
        <v>0</v>
      </c>
      <c r="J312" s="10">
        <f t="shared" si="42"/>
        <v>0</v>
      </c>
      <c r="K312" s="10">
        <v>0</v>
      </c>
      <c r="L312" s="10">
        <f t="shared" si="38"/>
        <v>0</v>
      </c>
      <c r="M312" s="150">
        <f t="shared" si="39"/>
        <v>0</v>
      </c>
      <c r="N312" s="10">
        <f t="shared" si="44"/>
        <v>0</v>
      </c>
      <c r="O312" s="11"/>
    </row>
    <row r="313" spans="1:15">
      <c r="A313" s="9">
        <f t="shared" si="40"/>
        <v>308</v>
      </c>
      <c r="B313" s="14" t="s">
        <v>100</v>
      </c>
      <c r="C313" s="8"/>
      <c r="D313" s="8"/>
      <c r="E313" s="8"/>
      <c r="F313" s="8">
        <f t="shared" si="41"/>
        <v>0</v>
      </c>
      <c r="G313" s="8"/>
      <c r="H313" s="11">
        <f t="shared" si="43"/>
        <v>0</v>
      </c>
      <c r="I313" s="18">
        <f t="shared" si="37"/>
        <v>0</v>
      </c>
      <c r="J313" s="10">
        <f t="shared" si="42"/>
        <v>0</v>
      </c>
      <c r="K313" s="10">
        <v>0</v>
      </c>
      <c r="L313" s="10">
        <f t="shared" si="38"/>
        <v>0</v>
      </c>
      <c r="M313" s="150">
        <f t="shared" si="39"/>
        <v>0</v>
      </c>
      <c r="N313" s="10">
        <f t="shared" si="44"/>
        <v>0</v>
      </c>
      <c r="O313" s="11"/>
    </row>
    <row r="314" spans="1:15">
      <c r="A314" s="9">
        <f t="shared" si="40"/>
        <v>309</v>
      </c>
      <c r="B314" s="14" t="s">
        <v>101</v>
      </c>
      <c r="C314" s="8"/>
      <c r="D314" s="8"/>
      <c r="E314" s="8"/>
      <c r="F314" s="8">
        <f t="shared" si="41"/>
        <v>0</v>
      </c>
      <c r="G314" s="8"/>
      <c r="H314" s="11">
        <f t="shared" si="43"/>
        <v>0</v>
      </c>
      <c r="I314" s="18">
        <f t="shared" si="37"/>
        <v>0</v>
      </c>
      <c r="J314" s="10">
        <f t="shared" si="42"/>
        <v>0</v>
      </c>
      <c r="K314" s="10">
        <v>0</v>
      </c>
      <c r="L314" s="10">
        <f t="shared" si="38"/>
        <v>0</v>
      </c>
      <c r="M314" s="150">
        <f t="shared" si="39"/>
        <v>0</v>
      </c>
      <c r="N314" s="10">
        <f t="shared" si="44"/>
        <v>0</v>
      </c>
      <c r="O314" s="11"/>
    </row>
    <row r="315" spans="1:15">
      <c r="A315" s="9">
        <f t="shared" si="40"/>
        <v>310</v>
      </c>
      <c r="B315" s="14" t="s">
        <v>102</v>
      </c>
      <c r="C315" s="8"/>
      <c r="D315" s="8"/>
      <c r="E315" s="8"/>
      <c r="F315" s="8">
        <f t="shared" si="41"/>
        <v>0</v>
      </c>
      <c r="G315" s="8"/>
      <c r="H315" s="11">
        <f t="shared" si="43"/>
        <v>0</v>
      </c>
      <c r="I315" s="18">
        <f t="shared" si="37"/>
        <v>0</v>
      </c>
      <c r="J315" s="10">
        <f t="shared" si="42"/>
        <v>0</v>
      </c>
      <c r="K315" s="10">
        <v>0</v>
      </c>
      <c r="L315" s="10">
        <f t="shared" si="38"/>
        <v>0</v>
      </c>
      <c r="M315" s="150">
        <f t="shared" si="39"/>
        <v>0</v>
      </c>
      <c r="N315" s="10">
        <f t="shared" si="44"/>
        <v>0</v>
      </c>
      <c r="O315" s="11"/>
    </row>
    <row r="316" spans="1:15">
      <c r="A316" s="9">
        <f t="shared" si="40"/>
        <v>311</v>
      </c>
      <c r="B316" s="14" t="s">
        <v>103</v>
      </c>
      <c r="C316" s="8"/>
      <c r="D316" s="8"/>
      <c r="E316" s="8"/>
      <c r="F316" s="8">
        <f t="shared" si="41"/>
        <v>0</v>
      </c>
      <c r="G316" s="8"/>
      <c r="H316" s="11">
        <f t="shared" si="43"/>
        <v>0</v>
      </c>
      <c r="I316" s="18">
        <f t="shared" si="37"/>
        <v>0</v>
      </c>
      <c r="J316" s="10">
        <f t="shared" si="42"/>
        <v>0</v>
      </c>
      <c r="K316" s="10">
        <v>0</v>
      </c>
      <c r="L316" s="10">
        <f t="shared" si="38"/>
        <v>0</v>
      </c>
      <c r="M316" s="150">
        <f t="shared" si="39"/>
        <v>0</v>
      </c>
      <c r="N316" s="10">
        <f t="shared" si="44"/>
        <v>0</v>
      </c>
      <c r="O316" s="11"/>
    </row>
    <row r="317" spans="1:15">
      <c r="A317" s="9">
        <f t="shared" si="40"/>
        <v>312</v>
      </c>
      <c r="B317" s="14" t="s">
        <v>104</v>
      </c>
      <c r="C317" s="8"/>
      <c r="D317" s="8"/>
      <c r="E317" s="8"/>
      <c r="F317" s="8">
        <f t="shared" si="41"/>
        <v>0</v>
      </c>
      <c r="G317" s="8"/>
      <c r="H317" s="11">
        <f t="shared" si="43"/>
        <v>0</v>
      </c>
      <c r="I317" s="18">
        <f t="shared" si="37"/>
        <v>0</v>
      </c>
      <c r="J317" s="10">
        <f t="shared" si="42"/>
        <v>0</v>
      </c>
      <c r="K317" s="10">
        <v>0</v>
      </c>
      <c r="L317" s="10">
        <f t="shared" si="38"/>
        <v>0</v>
      </c>
      <c r="M317" s="150">
        <f t="shared" si="39"/>
        <v>0</v>
      </c>
      <c r="N317" s="10">
        <f t="shared" si="44"/>
        <v>0</v>
      </c>
      <c r="O317" s="11"/>
    </row>
    <row r="318" spans="1:15">
      <c r="A318" s="9">
        <f t="shared" si="40"/>
        <v>313</v>
      </c>
      <c r="B318" s="14" t="s">
        <v>105</v>
      </c>
      <c r="C318" s="8"/>
      <c r="D318" s="8"/>
      <c r="E318" s="8"/>
      <c r="F318" s="8">
        <f t="shared" si="41"/>
        <v>0</v>
      </c>
      <c r="G318" s="8"/>
      <c r="H318" s="11">
        <f t="shared" si="43"/>
        <v>0</v>
      </c>
      <c r="I318" s="18">
        <f t="shared" si="37"/>
        <v>0</v>
      </c>
      <c r="J318" s="10">
        <f t="shared" si="42"/>
        <v>0</v>
      </c>
      <c r="K318" s="10">
        <v>0</v>
      </c>
      <c r="L318" s="10">
        <f t="shared" si="38"/>
        <v>0</v>
      </c>
      <c r="M318" s="150">
        <f t="shared" si="39"/>
        <v>0</v>
      </c>
      <c r="N318" s="10">
        <f t="shared" si="44"/>
        <v>0</v>
      </c>
      <c r="O318" s="11"/>
    </row>
    <row r="319" spans="1:15">
      <c r="A319" s="9">
        <f t="shared" si="40"/>
        <v>314</v>
      </c>
      <c r="B319" s="14" t="s">
        <v>106</v>
      </c>
      <c r="C319" s="8"/>
      <c r="D319" s="8"/>
      <c r="E319" s="8"/>
      <c r="F319" s="8">
        <f t="shared" si="41"/>
        <v>0</v>
      </c>
      <c r="G319" s="8"/>
      <c r="H319" s="11">
        <f t="shared" si="43"/>
        <v>0</v>
      </c>
      <c r="I319" s="18">
        <f t="shared" si="37"/>
        <v>0</v>
      </c>
      <c r="J319" s="10">
        <f t="shared" si="42"/>
        <v>0</v>
      </c>
      <c r="K319" s="10">
        <v>0</v>
      </c>
      <c r="L319" s="10">
        <f t="shared" si="38"/>
        <v>0</v>
      </c>
      <c r="M319" s="150">
        <f t="shared" si="39"/>
        <v>0</v>
      </c>
      <c r="N319" s="10">
        <f t="shared" si="44"/>
        <v>0</v>
      </c>
      <c r="O319" s="11"/>
    </row>
    <row r="320" spans="1:15">
      <c r="A320" s="9">
        <f t="shared" si="40"/>
        <v>315</v>
      </c>
      <c r="B320" s="14" t="s">
        <v>107</v>
      </c>
      <c r="C320" s="8"/>
      <c r="D320" s="8"/>
      <c r="E320" s="8"/>
      <c r="F320" s="8">
        <f t="shared" si="41"/>
        <v>0</v>
      </c>
      <c r="G320" s="8"/>
      <c r="H320" s="11">
        <f t="shared" si="43"/>
        <v>0</v>
      </c>
      <c r="I320" s="18">
        <f t="shared" si="37"/>
        <v>0</v>
      </c>
      <c r="J320" s="10">
        <f t="shared" si="42"/>
        <v>0</v>
      </c>
      <c r="K320" s="10">
        <v>0</v>
      </c>
      <c r="L320" s="10">
        <f t="shared" si="38"/>
        <v>0</v>
      </c>
      <c r="M320" s="150">
        <f t="shared" si="39"/>
        <v>0</v>
      </c>
      <c r="N320" s="10">
        <f t="shared" si="44"/>
        <v>0</v>
      </c>
      <c r="O320" s="11"/>
    </row>
    <row r="321" spans="1:15">
      <c r="A321" s="9">
        <f t="shared" si="40"/>
        <v>316</v>
      </c>
      <c r="B321" s="14" t="s">
        <v>108</v>
      </c>
      <c r="C321" s="8"/>
      <c r="D321" s="8"/>
      <c r="E321" s="8"/>
      <c r="F321" s="8">
        <f t="shared" si="41"/>
        <v>0</v>
      </c>
      <c r="G321" s="8"/>
      <c r="H321" s="11">
        <f t="shared" si="43"/>
        <v>0</v>
      </c>
      <c r="I321" s="18">
        <f t="shared" si="37"/>
        <v>0</v>
      </c>
      <c r="J321" s="10">
        <f t="shared" si="42"/>
        <v>0</v>
      </c>
      <c r="K321" s="10">
        <v>0</v>
      </c>
      <c r="L321" s="10">
        <f t="shared" si="38"/>
        <v>0</v>
      </c>
      <c r="M321" s="150">
        <f t="shared" si="39"/>
        <v>0</v>
      </c>
      <c r="N321" s="10">
        <f t="shared" si="44"/>
        <v>0</v>
      </c>
      <c r="O321" s="11"/>
    </row>
    <row r="322" spans="1:15">
      <c r="A322" s="9">
        <f t="shared" si="40"/>
        <v>317</v>
      </c>
      <c r="B322" s="14" t="s">
        <v>119</v>
      </c>
      <c r="C322" s="8"/>
      <c r="D322" s="8"/>
      <c r="E322" s="8"/>
      <c r="F322" s="8">
        <f t="shared" si="41"/>
        <v>0</v>
      </c>
      <c r="G322" s="8"/>
      <c r="H322" s="11">
        <f t="shared" si="43"/>
        <v>0</v>
      </c>
      <c r="I322" s="18">
        <f t="shared" si="37"/>
        <v>0</v>
      </c>
      <c r="J322" s="10">
        <f t="shared" si="42"/>
        <v>0</v>
      </c>
      <c r="K322" s="10">
        <v>0</v>
      </c>
      <c r="L322" s="10">
        <f t="shared" si="38"/>
        <v>0</v>
      </c>
      <c r="M322" s="150">
        <f t="shared" si="39"/>
        <v>0</v>
      </c>
      <c r="N322" s="10">
        <f t="shared" si="44"/>
        <v>0</v>
      </c>
      <c r="O322" s="11"/>
    </row>
    <row r="323" spans="1:15">
      <c r="A323" s="9">
        <f t="shared" si="40"/>
        <v>318</v>
      </c>
      <c r="B323" s="14" t="s">
        <v>120</v>
      </c>
      <c r="C323" s="8"/>
      <c r="D323" s="8"/>
      <c r="E323" s="8"/>
      <c r="F323" s="8">
        <f t="shared" si="41"/>
        <v>0</v>
      </c>
      <c r="G323" s="8"/>
      <c r="H323" s="11">
        <f t="shared" si="43"/>
        <v>0</v>
      </c>
      <c r="I323" s="18">
        <f t="shared" si="37"/>
        <v>0</v>
      </c>
      <c r="J323" s="10">
        <f t="shared" si="42"/>
        <v>0</v>
      </c>
      <c r="K323" s="10">
        <v>0</v>
      </c>
      <c r="L323" s="10">
        <f t="shared" si="38"/>
        <v>0</v>
      </c>
      <c r="M323" s="150">
        <f t="shared" si="39"/>
        <v>0</v>
      </c>
      <c r="N323" s="10">
        <f t="shared" si="44"/>
        <v>0</v>
      </c>
      <c r="O323" s="11"/>
    </row>
    <row r="324" spans="1:15">
      <c r="A324" s="9">
        <f t="shared" si="40"/>
        <v>319</v>
      </c>
      <c r="B324" s="14" t="s">
        <v>121</v>
      </c>
      <c r="C324" s="8"/>
      <c r="D324" s="8"/>
      <c r="E324" s="8"/>
      <c r="F324" s="8">
        <f t="shared" si="41"/>
        <v>0</v>
      </c>
      <c r="G324" s="8"/>
      <c r="H324" s="11">
        <f t="shared" si="43"/>
        <v>0</v>
      </c>
      <c r="I324" s="18">
        <f t="shared" si="37"/>
        <v>0</v>
      </c>
      <c r="J324" s="10">
        <f t="shared" si="42"/>
        <v>0</v>
      </c>
      <c r="K324" s="10">
        <v>0</v>
      </c>
      <c r="L324" s="10">
        <f t="shared" si="38"/>
        <v>0</v>
      </c>
      <c r="M324" s="150">
        <f t="shared" si="39"/>
        <v>0</v>
      </c>
      <c r="N324" s="10">
        <f t="shared" si="44"/>
        <v>0</v>
      </c>
      <c r="O324" s="11"/>
    </row>
    <row r="325" spans="1:15">
      <c r="A325" s="9">
        <f t="shared" si="40"/>
        <v>320</v>
      </c>
      <c r="B325" s="14" t="s">
        <v>122</v>
      </c>
      <c r="C325" s="8"/>
      <c r="D325" s="8"/>
      <c r="E325" s="8"/>
      <c r="F325" s="8">
        <f t="shared" si="41"/>
        <v>0</v>
      </c>
      <c r="G325" s="8"/>
      <c r="H325" s="11">
        <f t="shared" si="43"/>
        <v>0</v>
      </c>
      <c r="I325" s="18">
        <f t="shared" ref="I325:I388" si="45">H325*$I$2</f>
        <v>0</v>
      </c>
      <c r="J325" s="10">
        <f t="shared" si="42"/>
        <v>0</v>
      </c>
      <c r="K325" s="10">
        <v>0</v>
      </c>
      <c r="L325" s="10">
        <f t="shared" ref="L325:L388" si="46">G325*560.71</f>
        <v>0</v>
      </c>
      <c r="M325" s="150">
        <f t="shared" ref="M325:M388" si="47">L325*$M$2</f>
        <v>0</v>
      </c>
      <c r="N325" s="10">
        <f t="shared" si="44"/>
        <v>0</v>
      </c>
      <c r="O325" s="11"/>
    </row>
    <row r="326" spans="1:15">
      <c r="A326" s="9">
        <f t="shared" si="40"/>
        <v>321</v>
      </c>
      <c r="B326" s="14" t="s">
        <v>123</v>
      </c>
      <c r="C326" s="8"/>
      <c r="D326" s="8"/>
      <c r="E326" s="8"/>
      <c r="F326" s="8">
        <f t="shared" si="41"/>
        <v>0</v>
      </c>
      <c r="G326" s="8"/>
      <c r="H326" s="11">
        <f t="shared" si="43"/>
        <v>0</v>
      </c>
      <c r="I326" s="18">
        <f t="shared" si="45"/>
        <v>0</v>
      </c>
      <c r="J326" s="10">
        <f t="shared" si="42"/>
        <v>0</v>
      </c>
      <c r="K326" s="10">
        <v>0</v>
      </c>
      <c r="L326" s="10">
        <f t="shared" si="46"/>
        <v>0</v>
      </c>
      <c r="M326" s="150">
        <f t="shared" si="47"/>
        <v>0</v>
      </c>
      <c r="N326" s="10">
        <f t="shared" si="44"/>
        <v>0</v>
      </c>
      <c r="O326" s="11"/>
    </row>
    <row r="327" spans="1:15">
      <c r="A327" s="9">
        <f t="shared" ref="A327:A390" si="48">A326+1</f>
        <v>322</v>
      </c>
      <c r="B327" s="14" t="s">
        <v>124</v>
      </c>
      <c r="C327" s="8"/>
      <c r="D327" s="8"/>
      <c r="E327" s="8"/>
      <c r="F327" s="8">
        <f t="shared" si="41"/>
        <v>0</v>
      </c>
      <c r="G327" s="8"/>
      <c r="H327" s="11">
        <f t="shared" si="43"/>
        <v>0</v>
      </c>
      <c r="I327" s="18">
        <f t="shared" si="45"/>
        <v>0</v>
      </c>
      <c r="J327" s="10">
        <f t="shared" si="42"/>
        <v>0</v>
      </c>
      <c r="K327" s="10">
        <v>0</v>
      </c>
      <c r="L327" s="10">
        <f t="shared" si="46"/>
        <v>0</v>
      </c>
      <c r="M327" s="150">
        <f t="shared" si="47"/>
        <v>0</v>
      </c>
      <c r="N327" s="10">
        <f t="shared" si="44"/>
        <v>0</v>
      </c>
      <c r="O327" s="11"/>
    </row>
    <row r="328" spans="1:15">
      <c r="A328" s="9">
        <f t="shared" si="48"/>
        <v>323</v>
      </c>
      <c r="B328" s="14" t="s">
        <v>125</v>
      </c>
      <c r="C328" s="8"/>
      <c r="D328" s="8"/>
      <c r="E328" s="8"/>
      <c r="F328" s="8">
        <f t="shared" si="41"/>
        <v>0</v>
      </c>
      <c r="G328" s="8"/>
      <c r="H328" s="11">
        <f t="shared" si="43"/>
        <v>0</v>
      </c>
      <c r="I328" s="18">
        <f t="shared" si="45"/>
        <v>0</v>
      </c>
      <c r="J328" s="10">
        <f t="shared" si="42"/>
        <v>0</v>
      </c>
      <c r="K328" s="10">
        <v>0</v>
      </c>
      <c r="L328" s="10">
        <f t="shared" si="46"/>
        <v>0</v>
      </c>
      <c r="M328" s="150">
        <f t="shared" si="47"/>
        <v>0</v>
      </c>
      <c r="N328" s="10">
        <f t="shared" si="44"/>
        <v>0</v>
      </c>
      <c r="O328" s="11"/>
    </row>
    <row r="329" spans="1:15">
      <c r="A329" s="9">
        <f t="shared" si="48"/>
        <v>324</v>
      </c>
      <c r="B329" s="14" t="s">
        <v>126</v>
      </c>
      <c r="C329" s="8"/>
      <c r="D329" s="8"/>
      <c r="E329" s="8"/>
      <c r="F329" s="8">
        <f t="shared" si="41"/>
        <v>0</v>
      </c>
      <c r="G329" s="8"/>
      <c r="H329" s="11">
        <f t="shared" si="43"/>
        <v>0</v>
      </c>
      <c r="I329" s="18">
        <f t="shared" si="45"/>
        <v>0</v>
      </c>
      <c r="J329" s="10">
        <f t="shared" si="42"/>
        <v>0</v>
      </c>
      <c r="K329" s="10">
        <v>0</v>
      </c>
      <c r="L329" s="10">
        <f t="shared" si="46"/>
        <v>0</v>
      </c>
      <c r="M329" s="150">
        <f t="shared" si="47"/>
        <v>0</v>
      </c>
      <c r="N329" s="10">
        <f t="shared" si="44"/>
        <v>0</v>
      </c>
      <c r="O329" s="11"/>
    </row>
    <row r="330" spans="1:15">
      <c r="A330" s="9">
        <f t="shared" si="48"/>
        <v>325</v>
      </c>
      <c r="B330" s="14" t="s">
        <v>127</v>
      </c>
      <c r="C330" s="8"/>
      <c r="D330" s="8"/>
      <c r="E330" s="8"/>
      <c r="F330" s="8">
        <f t="shared" ref="F330:F392" si="49">C330+D330+E330</f>
        <v>0</v>
      </c>
      <c r="G330" s="8"/>
      <c r="H330" s="11">
        <f t="shared" si="43"/>
        <v>0</v>
      </c>
      <c r="I330" s="18">
        <f t="shared" si="45"/>
        <v>0</v>
      </c>
      <c r="J330" s="10">
        <f t="shared" ref="J330:J392" si="50">I330*0.3677</f>
        <v>0</v>
      </c>
      <c r="K330" s="10">
        <v>0</v>
      </c>
      <c r="L330" s="10">
        <f t="shared" si="46"/>
        <v>0</v>
      </c>
      <c r="M330" s="150">
        <f t="shared" si="47"/>
        <v>0</v>
      </c>
      <c r="N330" s="10">
        <f t="shared" ref="N330:N392" si="51">I330+J330+K330+M330</f>
        <v>0</v>
      </c>
      <c r="O330" s="11"/>
    </row>
    <row r="331" spans="1:15">
      <c r="A331" s="9">
        <f t="shared" si="48"/>
        <v>326</v>
      </c>
      <c r="B331" s="14" t="s">
        <v>128</v>
      </c>
      <c r="C331" s="8"/>
      <c r="D331" s="8"/>
      <c r="E331" s="8"/>
      <c r="F331" s="8">
        <f t="shared" si="49"/>
        <v>0</v>
      </c>
      <c r="G331" s="8"/>
      <c r="H331" s="11">
        <f t="shared" ref="H331:H393" si="52">0/104082.08*F331</f>
        <v>0</v>
      </c>
      <c r="I331" s="18">
        <f t="shared" si="45"/>
        <v>0</v>
      </c>
      <c r="J331" s="10">
        <f t="shared" si="50"/>
        <v>0</v>
      </c>
      <c r="K331" s="10">
        <v>0</v>
      </c>
      <c r="L331" s="10">
        <f t="shared" si="46"/>
        <v>0</v>
      </c>
      <c r="M331" s="150">
        <f t="shared" si="47"/>
        <v>0</v>
      </c>
      <c r="N331" s="10">
        <f t="shared" si="51"/>
        <v>0</v>
      </c>
      <c r="O331" s="11"/>
    </row>
    <row r="332" spans="1:15">
      <c r="A332" s="9">
        <f t="shared" si="48"/>
        <v>327</v>
      </c>
      <c r="B332" s="14" t="s">
        <v>129</v>
      </c>
      <c r="C332" s="8"/>
      <c r="D332" s="8"/>
      <c r="E332" s="8"/>
      <c r="F332" s="8">
        <f t="shared" si="49"/>
        <v>0</v>
      </c>
      <c r="G332" s="8"/>
      <c r="H332" s="11">
        <f t="shared" si="52"/>
        <v>0</v>
      </c>
      <c r="I332" s="18">
        <f t="shared" si="45"/>
        <v>0</v>
      </c>
      <c r="J332" s="10">
        <f t="shared" si="50"/>
        <v>0</v>
      </c>
      <c r="K332" s="10">
        <v>0</v>
      </c>
      <c r="L332" s="10">
        <f t="shared" si="46"/>
        <v>0</v>
      </c>
      <c r="M332" s="150">
        <f t="shared" si="47"/>
        <v>0</v>
      </c>
      <c r="N332" s="10">
        <f t="shared" si="51"/>
        <v>0</v>
      </c>
      <c r="O332" s="11"/>
    </row>
    <row r="333" spans="1:15">
      <c r="A333" s="9">
        <f t="shared" si="48"/>
        <v>328</v>
      </c>
      <c r="B333" s="14" t="s">
        <v>130</v>
      </c>
      <c r="C333" s="8"/>
      <c r="D333" s="8"/>
      <c r="E333" s="8"/>
      <c r="F333" s="8">
        <f t="shared" si="49"/>
        <v>0</v>
      </c>
      <c r="G333" s="8"/>
      <c r="H333" s="11">
        <f t="shared" si="52"/>
        <v>0</v>
      </c>
      <c r="I333" s="18">
        <f t="shared" si="45"/>
        <v>0</v>
      </c>
      <c r="J333" s="10">
        <f t="shared" si="50"/>
        <v>0</v>
      </c>
      <c r="K333" s="10">
        <v>0</v>
      </c>
      <c r="L333" s="10">
        <f t="shared" si="46"/>
        <v>0</v>
      </c>
      <c r="M333" s="150">
        <f t="shared" si="47"/>
        <v>0</v>
      </c>
      <c r="N333" s="10">
        <f t="shared" si="51"/>
        <v>0</v>
      </c>
      <c r="O333" s="11"/>
    </row>
    <row r="334" spans="1:15">
      <c r="A334" s="9">
        <f t="shared" si="48"/>
        <v>329</v>
      </c>
      <c r="B334" s="14" t="s">
        <v>131</v>
      </c>
      <c r="C334" s="8"/>
      <c r="D334" s="8"/>
      <c r="E334" s="8"/>
      <c r="F334" s="8">
        <f t="shared" si="49"/>
        <v>0</v>
      </c>
      <c r="G334" s="8"/>
      <c r="H334" s="11">
        <f t="shared" si="52"/>
        <v>0</v>
      </c>
      <c r="I334" s="18">
        <f t="shared" si="45"/>
        <v>0</v>
      </c>
      <c r="J334" s="10">
        <f t="shared" si="50"/>
        <v>0</v>
      </c>
      <c r="K334" s="10">
        <v>0</v>
      </c>
      <c r="L334" s="10">
        <f t="shared" si="46"/>
        <v>0</v>
      </c>
      <c r="M334" s="150">
        <f t="shared" si="47"/>
        <v>0</v>
      </c>
      <c r="N334" s="10">
        <f t="shared" si="51"/>
        <v>0</v>
      </c>
      <c r="O334" s="11"/>
    </row>
    <row r="335" spans="1:15">
      <c r="A335" s="9">
        <f t="shared" si="48"/>
        <v>330</v>
      </c>
      <c r="B335" s="14" t="s">
        <v>132</v>
      </c>
      <c r="C335" s="8"/>
      <c r="D335" s="8"/>
      <c r="E335" s="8"/>
      <c r="F335" s="8">
        <f t="shared" si="49"/>
        <v>0</v>
      </c>
      <c r="G335" s="8"/>
      <c r="H335" s="11">
        <f t="shared" si="52"/>
        <v>0</v>
      </c>
      <c r="I335" s="18">
        <f t="shared" si="45"/>
        <v>0</v>
      </c>
      <c r="J335" s="10">
        <f t="shared" si="50"/>
        <v>0</v>
      </c>
      <c r="K335" s="10">
        <v>0</v>
      </c>
      <c r="L335" s="10">
        <f t="shared" si="46"/>
        <v>0</v>
      </c>
      <c r="M335" s="150">
        <f t="shared" si="47"/>
        <v>0</v>
      </c>
      <c r="N335" s="10">
        <f t="shared" si="51"/>
        <v>0</v>
      </c>
      <c r="O335" s="11"/>
    </row>
    <row r="336" spans="1:15">
      <c r="A336" s="9">
        <f t="shared" si="48"/>
        <v>331</v>
      </c>
      <c r="B336" s="14" t="s">
        <v>133</v>
      </c>
      <c r="C336" s="8"/>
      <c r="D336" s="8"/>
      <c r="E336" s="8"/>
      <c r="F336" s="8">
        <f t="shared" si="49"/>
        <v>0</v>
      </c>
      <c r="G336" s="8"/>
      <c r="H336" s="11">
        <f t="shared" si="52"/>
        <v>0</v>
      </c>
      <c r="I336" s="18">
        <f t="shared" si="45"/>
        <v>0</v>
      </c>
      <c r="J336" s="10">
        <f t="shared" si="50"/>
        <v>0</v>
      </c>
      <c r="K336" s="10">
        <v>0</v>
      </c>
      <c r="L336" s="10">
        <f t="shared" si="46"/>
        <v>0</v>
      </c>
      <c r="M336" s="150">
        <f t="shared" si="47"/>
        <v>0</v>
      </c>
      <c r="N336" s="10">
        <f t="shared" si="51"/>
        <v>0</v>
      </c>
      <c r="O336" s="11"/>
    </row>
    <row r="337" spans="1:15">
      <c r="A337" s="9">
        <f t="shared" si="48"/>
        <v>332</v>
      </c>
      <c r="B337" s="14" t="s">
        <v>134</v>
      </c>
      <c r="C337" s="8"/>
      <c r="D337" s="8"/>
      <c r="E337" s="8"/>
      <c r="F337" s="8">
        <f t="shared" si="49"/>
        <v>0</v>
      </c>
      <c r="G337" s="8"/>
      <c r="H337" s="11">
        <f t="shared" si="52"/>
        <v>0</v>
      </c>
      <c r="I337" s="18">
        <f t="shared" si="45"/>
        <v>0</v>
      </c>
      <c r="J337" s="10">
        <f t="shared" si="50"/>
        <v>0</v>
      </c>
      <c r="K337" s="10">
        <v>0</v>
      </c>
      <c r="L337" s="10">
        <f t="shared" si="46"/>
        <v>0</v>
      </c>
      <c r="M337" s="150">
        <f t="shared" si="47"/>
        <v>0</v>
      </c>
      <c r="N337" s="10">
        <f t="shared" si="51"/>
        <v>0</v>
      </c>
      <c r="O337" s="11"/>
    </row>
    <row r="338" spans="1:15">
      <c r="A338" s="9">
        <f t="shared" si="48"/>
        <v>333</v>
      </c>
      <c r="B338" s="14" t="s">
        <v>135</v>
      </c>
      <c r="C338" s="8"/>
      <c r="D338" s="8"/>
      <c r="E338" s="8"/>
      <c r="F338" s="8">
        <f t="shared" si="49"/>
        <v>0</v>
      </c>
      <c r="G338" s="8"/>
      <c r="H338" s="11">
        <f t="shared" si="52"/>
        <v>0</v>
      </c>
      <c r="I338" s="18">
        <f t="shared" si="45"/>
        <v>0</v>
      </c>
      <c r="J338" s="10">
        <f t="shared" si="50"/>
        <v>0</v>
      </c>
      <c r="K338" s="10">
        <v>0</v>
      </c>
      <c r="L338" s="10">
        <f t="shared" si="46"/>
        <v>0</v>
      </c>
      <c r="M338" s="150">
        <f t="shared" si="47"/>
        <v>0</v>
      </c>
      <c r="N338" s="10">
        <f t="shared" si="51"/>
        <v>0</v>
      </c>
      <c r="O338" s="11"/>
    </row>
    <row r="339" spans="1:15">
      <c r="A339" s="9">
        <f t="shared" si="48"/>
        <v>334</v>
      </c>
      <c r="B339" s="14" t="s">
        <v>136</v>
      </c>
      <c r="C339" s="8"/>
      <c r="D339" s="8"/>
      <c r="E339" s="8"/>
      <c r="F339" s="8">
        <f t="shared" si="49"/>
        <v>0</v>
      </c>
      <c r="G339" s="8"/>
      <c r="H339" s="11">
        <f t="shared" si="52"/>
        <v>0</v>
      </c>
      <c r="I339" s="18">
        <f t="shared" si="45"/>
        <v>0</v>
      </c>
      <c r="J339" s="10">
        <f t="shared" si="50"/>
        <v>0</v>
      </c>
      <c r="K339" s="10">
        <v>0</v>
      </c>
      <c r="L339" s="10">
        <f t="shared" si="46"/>
        <v>0</v>
      </c>
      <c r="M339" s="150">
        <f t="shared" si="47"/>
        <v>0</v>
      </c>
      <c r="N339" s="10">
        <f t="shared" si="51"/>
        <v>0</v>
      </c>
      <c r="O339" s="11"/>
    </row>
    <row r="340" spans="1:15">
      <c r="A340" s="9">
        <f t="shared" si="48"/>
        <v>335</v>
      </c>
      <c r="B340" s="14" t="s">
        <v>137</v>
      </c>
      <c r="C340" s="8"/>
      <c r="D340" s="8"/>
      <c r="E340" s="8"/>
      <c r="F340" s="8">
        <f t="shared" si="49"/>
        <v>0</v>
      </c>
      <c r="G340" s="8"/>
      <c r="H340" s="11">
        <f t="shared" si="52"/>
        <v>0</v>
      </c>
      <c r="I340" s="18">
        <f t="shared" si="45"/>
        <v>0</v>
      </c>
      <c r="J340" s="10">
        <f t="shared" si="50"/>
        <v>0</v>
      </c>
      <c r="K340" s="10">
        <v>0</v>
      </c>
      <c r="L340" s="10">
        <f t="shared" si="46"/>
        <v>0</v>
      </c>
      <c r="M340" s="150">
        <f t="shared" si="47"/>
        <v>0</v>
      </c>
      <c r="N340" s="10">
        <f t="shared" si="51"/>
        <v>0</v>
      </c>
      <c r="O340" s="11"/>
    </row>
    <row r="341" spans="1:15">
      <c r="A341" s="9">
        <f t="shared" si="48"/>
        <v>336</v>
      </c>
      <c r="B341" s="14" t="s">
        <v>138</v>
      </c>
      <c r="C341" s="8"/>
      <c r="D341" s="8"/>
      <c r="E341" s="8"/>
      <c r="F341" s="8">
        <f t="shared" si="49"/>
        <v>0</v>
      </c>
      <c r="G341" s="8"/>
      <c r="H341" s="11">
        <f t="shared" si="52"/>
        <v>0</v>
      </c>
      <c r="I341" s="18">
        <f t="shared" si="45"/>
        <v>0</v>
      </c>
      <c r="J341" s="10">
        <f t="shared" si="50"/>
        <v>0</v>
      </c>
      <c r="K341" s="10">
        <v>0</v>
      </c>
      <c r="L341" s="10">
        <f t="shared" si="46"/>
        <v>0</v>
      </c>
      <c r="M341" s="150">
        <f t="shared" si="47"/>
        <v>0</v>
      </c>
      <c r="N341" s="10">
        <f t="shared" si="51"/>
        <v>0</v>
      </c>
      <c r="O341" s="11"/>
    </row>
    <row r="342" spans="1:15">
      <c r="A342" s="9">
        <f t="shared" si="48"/>
        <v>337</v>
      </c>
      <c r="B342" s="14" t="s">
        <v>139</v>
      </c>
      <c r="C342" s="8"/>
      <c r="D342" s="8"/>
      <c r="E342" s="8"/>
      <c r="F342" s="8">
        <f t="shared" si="49"/>
        <v>0</v>
      </c>
      <c r="G342" s="8"/>
      <c r="H342" s="11">
        <f t="shared" si="52"/>
        <v>0</v>
      </c>
      <c r="I342" s="18">
        <f t="shared" si="45"/>
        <v>0</v>
      </c>
      <c r="J342" s="10">
        <f t="shared" si="50"/>
        <v>0</v>
      </c>
      <c r="K342" s="10">
        <v>0</v>
      </c>
      <c r="L342" s="10">
        <f t="shared" si="46"/>
        <v>0</v>
      </c>
      <c r="M342" s="150">
        <f t="shared" si="47"/>
        <v>0</v>
      </c>
      <c r="N342" s="10">
        <f t="shared" si="51"/>
        <v>0</v>
      </c>
      <c r="O342" s="11"/>
    </row>
    <row r="343" spans="1:15">
      <c r="A343" s="9">
        <f t="shared" si="48"/>
        <v>338</v>
      </c>
      <c r="B343" s="14" t="s">
        <v>140</v>
      </c>
      <c r="C343" s="8"/>
      <c r="D343" s="8"/>
      <c r="E343" s="8"/>
      <c r="F343" s="8">
        <f t="shared" si="49"/>
        <v>0</v>
      </c>
      <c r="G343" s="8"/>
      <c r="H343" s="11">
        <f t="shared" si="52"/>
        <v>0</v>
      </c>
      <c r="I343" s="18">
        <f t="shared" si="45"/>
        <v>0</v>
      </c>
      <c r="J343" s="10">
        <f t="shared" si="50"/>
        <v>0</v>
      </c>
      <c r="K343" s="10">
        <v>0</v>
      </c>
      <c r="L343" s="10">
        <f t="shared" si="46"/>
        <v>0</v>
      </c>
      <c r="M343" s="150">
        <f t="shared" si="47"/>
        <v>0</v>
      </c>
      <c r="N343" s="10">
        <f t="shared" si="51"/>
        <v>0</v>
      </c>
      <c r="O343" s="11"/>
    </row>
    <row r="344" spans="1:15">
      <c r="A344" s="9">
        <f t="shared" si="48"/>
        <v>339</v>
      </c>
      <c r="B344" s="14" t="s">
        <v>141</v>
      </c>
      <c r="C344" s="8"/>
      <c r="D344" s="8"/>
      <c r="E344" s="8"/>
      <c r="F344" s="8">
        <f t="shared" si="49"/>
        <v>0</v>
      </c>
      <c r="G344" s="8"/>
      <c r="H344" s="11">
        <f t="shared" si="52"/>
        <v>0</v>
      </c>
      <c r="I344" s="18">
        <f t="shared" si="45"/>
        <v>0</v>
      </c>
      <c r="J344" s="10">
        <f t="shared" si="50"/>
        <v>0</v>
      </c>
      <c r="K344" s="10">
        <v>0</v>
      </c>
      <c r="L344" s="10">
        <f t="shared" si="46"/>
        <v>0</v>
      </c>
      <c r="M344" s="150">
        <f t="shared" si="47"/>
        <v>0</v>
      </c>
      <c r="N344" s="10">
        <f t="shared" si="51"/>
        <v>0</v>
      </c>
      <c r="O344" s="11"/>
    </row>
    <row r="345" spans="1:15">
      <c r="A345" s="9">
        <f t="shared" si="48"/>
        <v>340</v>
      </c>
      <c r="B345" s="14" t="s">
        <v>142</v>
      </c>
      <c r="C345" s="8"/>
      <c r="D345" s="8"/>
      <c r="E345" s="8"/>
      <c r="F345" s="8">
        <f t="shared" si="49"/>
        <v>0</v>
      </c>
      <c r="G345" s="8"/>
      <c r="H345" s="11">
        <f t="shared" si="52"/>
        <v>0</v>
      </c>
      <c r="I345" s="18">
        <f t="shared" si="45"/>
        <v>0</v>
      </c>
      <c r="J345" s="10">
        <f t="shared" si="50"/>
        <v>0</v>
      </c>
      <c r="K345" s="10">
        <v>0</v>
      </c>
      <c r="L345" s="10">
        <f t="shared" si="46"/>
        <v>0</v>
      </c>
      <c r="M345" s="150">
        <f t="shared" si="47"/>
        <v>0</v>
      </c>
      <c r="N345" s="10">
        <f t="shared" si="51"/>
        <v>0</v>
      </c>
      <c r="O345" s="11"/>
    </row>
    <row r="346" spans="1:15">
      <c r="A346" s="9">
        <f t="shared" si="48"/>
        <v>341</v>
      </c>
      <c r="B346" s="14" t="s">
        <v>143</v>
      </c>
      <c r="C346" s="8"/>
      <c r="D346" s="8"/>
      <c r="E346" s="8"/>
      <c r="F346" s="8">
        <f t="shared" si="49"/>
        <v>0</v>
      </c>
      <c r="G346" s="8"/>
      <c r="H346" s="11">
        <f t="shared" si="52"/>
        <v>0</v>
      </c>
      <c r="I346" s="18">
        <f t="shared" si="45"/>
        <v>0</v>
      </c>
      <c r="J346" s="10">
        <f t="shared" si="50"/>
        <v>0</v>
      </c>
      <c r="K346" s="10">
        <v>0</v>
      </c>
      <c r="L346" s="10">
        <f t="shared" si="46"/>
        <v>0</v>
      </c>
      <c r="M346" s="150">
        <f t="shared" si="47"/>
        <v>0</v>
      </c>
      <c r="N346" s="10">
        <f t="shared" si="51"/>
        <v>0</v>
      </c>
      <c r="O346" s="11"/>
    </row>
    <row r="347" spans="1:15">
      <c r="A347" s="9">
        <f t="shared" si="48"/>
        <v>342</v>
      </c>
      <c r="B347" s="14" t="s">
        <v>144</v>
      </c>
      <c r="C347" s="8"/>
      <c r="D347" s="8"/>
      <c r="E347" s="8"/>
      <c r="F347" s="8">
        <f t="shared" si="49"/>
        <v>0</v>
      </c>
      <c r="G347" s="8"/>
      <c r="H347" s="11">
        <f t="shared" si="52"/>
        <v>0</v>
      </c>
      <c r="I347" s="18">
        <f t="shared" si="45"/>
        <v>0</v>
      </c>
      <c r="J347" s="10">
        <f t="shared" si="50"/>
        <v>0</v>
      </c>
      <c r="K347" s="10">
        <v>0</v>
      </c>
      <c r="L347" s="10">
        <f t="shared" si="46"/>
        <v>0</v>
      </c>
      <c r="M347" s="150">
        <f t="shared" si="47"/>
        <v>0</v>
      </c>
      <c r="N347" s="10">
        <f t="shared" si="51"/>
        <v>0</v>
      </c>
      <c r="O347" s="11"/>
    </row>
    <row r="348" spans="1:15">
      <c r="A348" s="9">
        <f t="shared" si="48"/>
        <v>343</v>
      </c>
      <c r="B348" s="14" t="s">
        <v>145</v>
      </c>
      <c r="C348" s="8"/>
      <c r="D348" s="8"/>
      <c r="E348" s="8"/>
      <c r="F348" s="8">
        <f t="shared" si="49"/>
        <v>0</v>
      </c>
      <c r="G348" s="8"/>
      <c r="H348" s="11">
        <f t="shared" si="52"/>
        <v>0</v>
      </c>
      <c r="I348" s="18">
        <f t="shared" si="45"/>
        <v>0</v>
      </c>
      <c r="J348" s="10">
        <f t="shared" si="50"/>
        <v>0</v>
      </c>
      <c r="K348" s="10">
        <v>0</v>
      </c>
      <c r="L348" s="10">
        <f t="shared" si="46"/>
        <v>0</v>
      </c>
      <c r="M348" s="150">
        <f t="shared" si="47"/>
        <v>0</v>
      </c>
      <c r="N348" s="10">
        <f t="shared" si="51"/>
        <v>0</v>
      </c>
      <c r="O348" s="11"/>
    </row>
    <row r="349" spans="1:15">
      <c r="A349" s="9">
        <f t="shared" si="48"/>
        <v>344</v>
      </c>
      <c r="B349" s="14" t="s">
        <v>146</v>
      </c>
      <c r="C349" s="8"/>
      <c r="D349" s="8"/>
      <c r="E349" s="8"/>
      <c r="F349" s="8">
        <f t="shared" si="49"/>
        <v>0</v>
      </c>
      <c r="G349" s="8"/>
      <c r="H349" s="11">
        <f t="shared" si="52"/>
        <v>0</v>
      </c>
      <c r="I349" s="18">
        <f t="shared" si="45"/>
        <v>0</v>
      </c>
      <c r="J349" s="10">
        <f t="shared" si="50"/>
        <v>0</v>
      </c>
      <c r="K349" s="10">
        <v>0</v>
      </c>
      <c r="L349" s="10">
        <f t="shared" si="46"/>
        <v>0</v>
      </c>
      <c r="M349" s="150">
        <f t="shared" si="47"/>
        <v>0</v>
      </c>
      <c r="N349" s="10">
        <f t="shared" si="51"/>
        <v>0</v>
      </c>
      <c r="O349" s="11"/>
    </row>
    <row r="350" spans="1:15">
      <c r="A350" s="9">
        <f t="shared" si="48"/>
        <v>345</v>
      </c>
      <c r="B350" s="14" t="s">
        <v>147</v>
      </c>
      <c r="C350" s="8"/>
      <c r="D350" s="8"/>
      <c r="E350" s="8"/>
      <c r="F350" s="8">
        <f t="shared" si="49"/>
        <v>0</v>
      </c>
      <c r="G350" s="8"/>
      <c r="H350" s="11">
        <f t="shared" si="52"/>
        <v>0</v>
      </c>
      <c r="I350" s="18">
        <f t="shared" si="45"/>
        <v>0</v>
      </c>
      <c r="J350" s="10">
        <f t="shared" si="50"/>
        <v>0</v>
      </c>
      <c r="K350" s="10">
        <v>0</v>
      </c>
      <c r="L350" s="10">
        <f t="shared" si="46"/>
        <v>0</v>
      </c>
      <c r="M350" s="150">
        <f t="shared" si="47"/>
        <v>0</v>
      </c>
      <c r="N350" s="10">
        <f t="shared" si="51"/>
        <v>0</v>
      </c>
      <c r="O350" s="11"/>
    </row>
    <row r="351" spans="1:15">
      <c r="A351" s="9">
        <f t="shared" si="48"/>
        <v>346</v>
      </c>
      <c r="B351" s="14" t="s">
        <v>148</v>
      </c>
      <c r="C351" s="8"/>
      <c r="D351" s="8"/>
      <c r="E351" s="8"/>
      <c r="F351" s="8">
        <f t="shared" si="49"/>
        <v>0</v>
      </c>
      <c r="G351" s="8"/>
      <c r="H351" s="11">
        <f t="shared" si="52"/>
        <v>0</v>
      </c>
      <c r="I351" s="18">
        <f t="shared" si="45"/>
        <v>0</v>
      </c>
      <c r="J351" s="10">
        <f t="shared" si="50"/>
        <v>0</v>
      </c>
      <c r="K351" s="10">
        <v>0</v>
      </c>
      <c r="L351" s="10">
        <f t="shared" si="46"/>
        <v>0</v>
      </c>
      <c r="M351" s="150">
        <f t="shared" si="47"/>
        <v>0</v>
      </c>
      <c r="N351" s="10">
        <f t="shared" si="51"/>
        <v>0</v>
      </c>
      <c r="O351" s="11"/>
    </row>
    <row r="352" spans="1:15">
      <c r="A352" s="9">
        <f t="shared" si="48"/>
        <v>347</v>
      </c>
      <c r="B352" s="14" t="s">
        <v>149</v>
      </c>
      <c r="C352" s="8"/>
      <c r="D352" s="8"/>
      <c r="E352" s="8"/>
      <c r="F352" s="8">
        <f t="shared" si="49"/>
        <v>0</v>
      </c>
      <c r="G352" s="8"/>
      <c r="H352" s="11">
        <f t="shared" si="52"/>
        <v>0</v>
      </c>
      <c r="I352" s="18">
        <f t="shared" si="45"/>
        <v>0</v>
      </c>
      <c r="J352" s="10">
        <f t="shared" si="50"/>
        <v>0</v>
      </c>
      <c r="K352" s="10">
        <v>0</v>
      </c>
      <c r="L352" s="10">
        <f t="shared" si="46"/>
        <v>0</v>
      </c>
      <c r="M352" s="150">
        <f t="shared" si="47"/>
        <v>0</v>
      </c>
      <c r="N352" s="10">
        <f t="shared" si="51"/>
        <v>0</v>
      </c>
      <c r="O352" s="11"/>
    </row>
    <row r="353" spans="1:15">
      <c r="A353" s="9">
        <f t="shared" si="48"/>
        <v>348</v>
      </c>
      <c r="B353" s="14" t="s">
        <v>150</v>
      </c>
      <c r="C353" s="8"/>
      <c r="D353" s="8"/>
      <c r="E353" s="8"/>
      <c r="F353" s="8">
        <f t="shared" si="49"/>
        <v>0</v>
      </c>
      <c r="G353" s="8"/>
      <c r="H353" s="11">
        <f t="shared" si="52"/>
        <v>0</v>
      </c>
      <c r="I353" s="18">
        <f t="shared" si="45"/>
        <v>0</v>
      </c>
      <c r="J353" s="10">
        <f t="shared" si="50"/>
        <v>0</v>
      </c>
      <c r="K353" s="10">
        <v>0</v>
      </c>
      <c r="L353" s="10">
        <f t="shared" si="46"/>
        <v>0</v>
      </c>
      <c r="M353" s="150">
        <f t="shared" si="47"/>
        <v>0</v>
      </c>
      <c r="N353" s="10">
        <f t="shared" si="51"/>
        <v>0</v>
      </c>
      <c r="O353" s="11"/>
    </row>
    <row r="354" spans="1:15">
      <c r="A354" s="9">
        <f t="shared" si="48"/>
        <v>349</v>
      </c>
      <c r="B354" s="14" t="s">
        <v>151</v>
      </c>
      <c r="C354" s="8"/>
      <c r="D354" s="8"/>
      <c r="E354" s="8"/>
      <c r="F354" s="8">
        <f t="shared" si="49"/>
        <v>0</v>
      </c>
      <c r="G354" s="8"/>
      <c r="H354" s="11">
        <f t="shared" si="52"/>
        <v>0</v>
      </c>
      <c r="I354" s="18">
        <f t="shared" si="45"/>
        <v>0</v>
      </c>
      <c r="J354" s="10">
        <f t="shared" si="50"/>
        <v>0</v>
      </c>
      <c r="K354" s="10">
        <v>0</v>
      </c>
      <c r="L354" s="10">
        <f t="shared" si="46"/>
        <v>0</v>
      </c>
      <c r="M354" s="150">
        <f t="shared" si="47"/>
        <v>0</v>
      </c>
      <c r="N354" s="10">
        <f t="shared" si="51"/>
        <v>0</v>
      </c>
      <c r="O354" s="11"/>
    </row>
    <row r="355" spans="1:15">
      <c r="A355" s="9">
        <f t="shared" si="48"/>
        <v>350</v>
      </c>
      <c r="B355" s="14" t="s">
        <v>152</v>
      </c>
      <c r="C355" s="8"/>
      <c r="D355" s="8"/>
      <c r="E355" s="8"/>
      <c r="F355" s="8">
        <f t="shared" si="49"/>
        <v>0</v>
      </c>
      <c r="G355" s="8"/>
      <c r="H355" s="11">
        <f t="shared" si="52"/>
        <v>0</v>
      </c>
      <c r="I355" s="18">
        <f t="shared" si="45"/>
        <v>0</v>
      </c>
      <c r="J355" s="10">
        <f t="shared" si="50"/>
        <v>0</v>
      </c>
      <c r="K355" s="10">
        <v>0</v>
      </c>
      <c r="L355" s="10">
        <f t="shared" si="46"/>
        <v>0</v>
      </c>
      <c r="M355" s="150">
        <f t="shared" si="47"/>
        <v>0</v>
      </c>
      <c r="N355" s="10">
        <f t="shared" si="51"/>
        <v>0</v>
      </c>
      <c r="O355" s="11"/>
    </row>
    <row r="356" spans="1:15">
      <c r="A356" s="9">
        <f t="shared" si="48"/>
        <v>351</v>
      </c>
      <c r="B356" s="14" t="s">
        <v>153</v>
      </c>
      <c r="C356" s="8"/>
      <c r="D356" s="8"/>
      <c r="E356" s="8"/>
      <c r="F356" s="8">
        <f t="shared" si="49"/>
        <v>0</v>
      </c>
      <c r="G356" s="8"/>
      <c r="H356" s="11">
        <f t="shared" si="52"/>
        <v>0</v>
      </c>
      <c r="I356" s="18">
        <f t="shared" si="45"/>
        <v>0</v>
      </c>
      <c r="J356" s="10">
        <f t="shared" si="50"/>
        <v>0</v>
      </c>
      <c r="K356" s="10">
        <v>0</v>
      </c>
      <c r="L356" s="10">
        <f t="shared" si="46"/>
        <v>0</v>
      </c>
      <c r="M356" s="150">
        <f t="shared" si="47"/>
        <v>0</v>
      </c>
      <c r="N356" s="10">
        <f t="shared" si="51"/>
        <v>0</v>
      </c>
      <c r="O356" s="11"/>
    </row>
    <row r="357" spans="1:15">
      <c r="A357" s="9">
        <f t="shared" si="48"/>
        <v>352</v>
      </c>
      <c r="B357" s="14" t="s">
        <v>154</v>
      </c>
      <c r="C357" s="8"/>
      <c r="D357" s="8"/>
      <c r="E357" s="8"/>
      <c r="F357" s="8">
        <f t="shared" si="49"/>
        <v>0</v>
      </c>
      <c r="G357" s="8"/>
      <c r="H357" s="11">
        <f t="shared" si="52"/>
        <v>0</v>
      </c>
      <c r="I357" s="18">
        <f t="shared" si="45"/>
        <v>0</v>
      </c>
      <c r="J357" s="10">
        <f t="shared" si="50"/>
        <v>0</v>
      </c>
      <c r="K357" s="10">
        <v>0</v>
      </c>
      <c r="L357" s="10">
        <f t="shared" si="46"/>
        <v>0</v>
      </c>
      <c r="M357" s="150">
        <f t="shared" si="47"/>
        <v>0</v>
      </c>
      <c r="N357" s="10">
        <f t="shared" si="51"/>
        <v>0</v>
      </c>
      <c r="O357" s="11"/>
    </row>
    <row r="358" spans="1:15">
      <c r="A358" s="9">
        <f t="shared" si="48"/>
        <v>353</v>
      </c>
      <c r="B358" s="14" t="s">
        <v>155</v>
      </c>
      <c r="C358" s="8"/>
      <c r="D358" s="8"/>
      <c r="E358" s="8"/>
      <c r="F358" s="8">
        <f t="shared" si="49"/>
        <v>0</v>
      </c>
      <c r="G358" s="8"/>
      <c r="H358" s="11">
        <f t="shared" si="52"/>
        <v>0</v>
      </c>
      <c r="I358" s="18">
        <f t="shared" si="45"/>
        <v>0</v>
      </c>
      <c r="J358" s="10">
        <f t="shared" si="50"/>
        <v>0</v>
      </c>
      <c r="K358" s="10">
        <v>0</v>
      </c>
      <c r="L358" s="10">
        <f t="shared" si="46"/>
        <v>0</v>
      </c>
      <c r="M358" s="150">
        <f t="shared" si="47"/>
        <v>0</v>
      </c>
      <c r="N358" s="10">
        <f t="shared" si="51"/>
        <v>0</v>
      </c>
      <c r="O358" s="11"/>
    </row>
    <row r="359" spans="1:15">
      <c r="A359" s="9">
        <f t="shared" si="48"/>
        <v>354</v>
      </c>
      <c r="B359" s="14" t="s">
        <v>156</v>
      </c>
      <c r="C359" s="8"/>
      <c r="D359" s="8"/>
      <c r="E359" s="8"/>
      <c r="F359" s="8">
        <f t="shared" si="49"/>
        <v>0</v>
      </c>
      <c r="G359" s="8"/>
      <c r="H359" s="11">
        <f t="shared" si="52"/>
        <v>0</v>
      </c>
      <c r="I359" s="18">
        <f t="shared" si="45"/>
        <v>0</v>
      </c>
      <c r="J359" s="10">
        <f t="shared" si="50"/>
        <v>0</v>
      </c>
      <c r="K359" s="10">
        <v>0</v>
      </c>
      <c r="L359" s="10">
        <f t="shared" si="46"/>
        <v>0</v>
      </c>
      <c r="M359" s="150">
        <f t="shared" si="47"/>
        <v>0</v>
      </c>
      <c r="N359" s="10">
        <f t="shared" si="51"/>
        <v>0</v>
      </c>
      <c r="O359" s="11"/>
    </row>
    <row r="360" spans="1:15">
      <c r="A360" s="9">
        <f t="shared" si="48"/>
        <v>355</v>
      </c>
      <c r="B360" s="14" t="s">
        <v>157</v>
      </c>
      <c r="C360" s="8"/>
      <c r="D360" s="8"/>
      <c r="E360" s="8"/>
      <c r="F360" s="8">
        <f t="shared" si="49"/>
        <v>0</v>
      </c>
      <c r="G360" s="8"/>
      <c r="H360" s="11">
        <f t="shared" si="52"/>
        <v>0</v>
      </c>
      <c r="I360" s="18">
        <f t="shared" si="45"/>
        <v>0</v>
      </c>
      <c r="J360" s="10">
        <f t="shared" si="50"/>
        <v>0</v>
      </c>
      <c r="K360" s="10">
        <v>0</v>
      </c>
      <c r="L360" s="10">
        <f t="shared" si="46"/>
        <v>0</v>
      </c>
      <c r="M360" s="150">
        <f t="shared" si="47"/>
        <v>0</v>
      </c>
      <c r="N360" s="10">
        <f t="shared" si="51"/>
        <v>0</v>
      </c>
      <c r="O360" s="11"/>
    </row>
    <row r="361" spans="1:15">
      <c r="A361" s="9">
        <f t="shared" si="48"/>
        <v>356</v>
      </c>
      <c r="B361" s="14" t="s">
        <v>158</v>
      </c>
      <c r="C361" s="8"/>
      <c r="D361" s="8"/>
      <c r="E361" s="8"/>
      <c r="F361" s="8">
        <f t="shared" si="49"/>
        <v>0</v>
      </c>
      <c r="G361" s="8"/>
      <c r="H361" s="11">
        <f t="shared" si="52"/>
        <v>0</v>
      </c>
      <c r="I361" s="18">
        <f t="shared" si="45"/>
        <v>0</v>
      </c>
      <c r="J361" s="10">
        <f t="shared" si="50"/>
        <v>0</v>
      </c>
      <c r="K361" s="10">
        <v>0</v>
      </c>
      <c r="L361" s="10">
        <f t="shared" si="46"/>
        <v>0</v>
      </c>
      <c r="M361" s="150">
        <f t="shared" si="47"/>
        <v>0</v>
      </c>
      <c r="N361" s="10">
        <f t="shared" si="51"/>
        <v>0</v>
      </c>
      <c r="O361" s="11"/>
    </row>
    <row r="362" spans="1:15">
      <c r="A362" s="9">
        <f t="shared" si="48"/>
        <v>357</v>
      </c>
      <c r="B362" s="14" t="s">
        <v>159</v>
      </c>
      <c r="C362" s="8"/>
      <c r="D362" s="8"/>
      <c r="E362" s="8"/>
      <c r="F362" s="8">
        <f t="shared" si="49"/>
        <v>0</v>
      </c>
      <c r="G362" s="8"/>
      <c r="H362" s="11">
        <f t="shared" si="52"/>
        <v>0</v>
      </c>
      <c r="I362" s="18">
        <f t="shared" si="45"/>
        <v>0</v>
      </c>
      <c r="J362" s="10">
        <f t="shared" si="50"/>
        <v>0</v>
      </c>
      <c r="K362" s="10">
        <v>0</v>
      </c>
      <c r="L362" s="10">
        <f t="shared" si="46"/>
        <v>0</v>
      </c>
      <c r="M362" s="150">
        <f t="shared" si="47"/>
        <v>0</v>
      </c>
      <c r="N362" s="10">
        <f t="shared" si="51"/>
        <v>0</v>
      </c>
      <c r="O362" s="11"/>
    </row>
    <row r="363" spans="1:15">
      <c r="A363" s="9">
        <f t="shared" si="48"/>
        <v>358</v>
      </c>
      <c r="B363" s="14" t="s">
        <v>160</v>
      </c>
      <c r="C363" s="8"/>
      <c r="D363" s="8"/>
      <c r="E363" s="8"/>
      <c r="F363" s="8">
        <f t="shared" si="49"/>
        <v>0</v>
      </c>
      <c r="G363" s="8"/>
      <c r="H363" s="11">
        <f t="shared" si="52"/>
        <v>0</v>
      </c>
      <c r="I363" s="18">
        <f t="shared" si="45"/>
        <v>0</v>
      </c>
      <c r="J363" s="10">
        <f t="shared" si="50"/>
        <v>0</v>
      </c>
      <c r="K363" s="10">
        <v>0</v>
      </c>
      <c r="L363" s="10">
        <f t="shared" si="46"/>
        <v>0</v>
      </c>
      <c r="M363" s="150">
        <f t="shared" si="47"/>
        <v>0</v>
      </c>
      <c r="N363" s="10">
        <f t="shared" si="51"/>
        <v>0</v>
      </c>
      <c r="O363" s="11"/>
    </row>
    <row r="364" spans="1:15">
      <c r="A364" s="9">
        <f t="shared" si="48"/>
        <v>359</v>
      </c>
      <c r="B364" s="14" t="s">
        <v>161</v>
      </c>
      <c r="C364" s="8"/>
      <c r="D364" s="8"/>
      <c r="E364" s="8"/>
      <c r="F364" s="8">
        <f t="shared" si="49"/>
        <v>0</v>
      </c>
      <c r="G364" s="8"/>
      <c r="H364" s="11">
        <f t="shared" si="52"/>
        <v>0</v>
      </c>
      <c r="I364" s="18">
        <f t="shared" si="45"/>
        <v>0</v>
      </c>
      <c r="J364" s="10">
        <f t="shared" si="50"/>
        <v>0</v>
      </c>
      <c r="K364" s="10">
        <v>0</v>
      </c>
      <c r="L364" s="10">
        <f t="shared" si="46"/>
        <v>0</v>
      </c>
      <c r="M364" s="150">
        <f t="shared" si="47"/>
        <v>0</v>
      </c>
      <c r="N364" s="10">
        <f t="shared" si="51"/>
        <v>0</v>
      </c>
      <c r="O364" s="11"/>
    </row>
    <row r="365" spans="1:15">
      <c r="A365" s="9">
        <f t="shared" si="48"/>
        <v>360</v>
      </c>
      <c r="B365" s="14" t="s">
        <v>162</v>
      </c>
      <c r="C365" s="8"/>
      <c r="D365" s="8"/>
      <c r="E365" s="8"/>
      <c r="F365" s="8">
        <f t="shared" si="49"/>
        <v>0</v>
      </c>
      <c r="G365" s="8"/>
      <c r="H365" s="11">
        <f t="shared" si="52"/>
        <v>0</v>
      </c>
      <c r="I365" s="18">
        <f t="shared" si="45"/>
        <v>0</v>
      </c>
      <c r="J365" s="10">
        <f t="shared" si="50"/>
        <v>0</v>
      </c>
      <c r="K365" s="10">
        <v>0</v>
      </c>
      <c r="L365" s="10">
        <f t="shared" si="46"/>
        <v>0</v>
      </c>
      <c r="M365" s="150">
        <f t="shared" si="47"/>
        <v>0</v>
      </c>
      <c r="N365" s="10">
        <f t="shared" si="51"/>
        <v>0</v>
      </c>
      <c r="O365" s="11"/>
    </row>
    <row r="366" spans="1:15">
      <c r="A366" s="9">
        <f t="shared" si="48"/>
        <v>361</v>
      </c>
      <c r="B366" s="14" t="s">
        <v>163</v>
      </c>
      <c r="C366" s="8"/>
      <c r="D366" s="8"/>
      <c r="E366" s="8"/>
      <c r="F366" s="8">
        <f t="shared" si="49"/>
        <v>0</v>
      </c>
      <c r="G366" s="8"/>
      <c r="H366" s="11">
        <f t="shared" si="52"/>
        <v>0</v>
      </c>
      <c r="I366" s="18">
        <f t="shared" si="45"/>
        <v>0</v>
      </c>
      <c r="J366" s="10">
        <f t="shared" si="50"/>
        <v>0</v>
      </c>
      <c r="K366" s="10">
        <v>0</v>
      </c>
      <c r="L366" s="10">
        <f t="shared" si="46"/>
        <v>0</v>
      </c>
      <c r="M366" s="150">
        <f t="shared" si="47"/>
        <v>0</v>
      </c>
      <c r="N366" s="10">
        <f t="shared" si="51"/>
        <v>0</v>
      </c>
      <c r="O366" s="11"/>
    </row>
    <row r="367" spans="1:15">
      <c r="A367" s="9">
        <f t="shared" si="48"/>
        <v>362</v>
      </c>
      <c r="B367" s="14" t="s">
        <v>164</v>
      </c>
      <c r="C367" s="8"/>
      <c r="D367" s="8"/>
      <c r="E367" s="8"/>
      <c r="F367" s="8">
        <f t="shared" si="49"/>
        <v>0</v>
      </c>
      <c r="G367" s="8"/>
      <c r="H367" s="11">
        <f t="shared" si="52"/>
        <v>0</v>
      </c>
      <c r="I367" s="18">
        <f t="shared" si="45"/>
        <v>0</v>
      </c>
      <c r="J367" s="10">
        <f t="shared" si="50"/>
        <v>0</v>
      </c>
      <c r="K367" s="10">
        <v>0</v>
      </c>
      <c r="L367" s="10">
        <f t="shared" si="46"/>
        <v>0</v>
      </c>
      <c r="M367" s="150">
        <f t="shared" si="47"/>
        <v>0</v>
      </c>
      <c r="N367" s="10">
        <f t="shared" si="51"/>
        <v>0</v>
      </c>
      <c r="O367" s="11"/>
    </row>
    <row r="368" spans="1:15">
      <c r="A368" s="9">
        <f t="shared" si="48"/>
        <v>363</v>
      </c>
      <c r="B368" s="14" t="s">
        <v>165</v>
      </c>
      <c r="C368" s="8"/>
      <c r="D368" s="8"/>
      <c r="E368" s="8"/>
      <c r="F368" s="8">
        <f t="shared" si="49"/>
        <v>0</v>
      </c>
      <c r="G368" s="8"/>
      <c r="H368" s="11">
        <f t="shared" si="52"/>
        <v>0</v>
      </c>
      <c r="I368" s="18">
        <f t="shared" si="45"/>
        <v>0</v>
      </c>
      <c r="J368" s="10">
        <f t="shared" si="50"/>
        <v>0</v>
      </c>
      <c r="K368" s="10">
        <v>0</v>
      </c>
      <c r="L368" s="10">
        <f t="shared" si="46"/>
        <v>0</v>
      </c>
      <c r="M368" s="150">
        <f t="shared" si="47"/>
        <v>0</v>
      </c>
      <c r="N368" s="10">
        <f t="shared" si="51"/>
        <v>0</v>
      </c>
      <c r="O368" s="11"/>
    </row>
    <row r="369" spans="1:15">
      <c r="A369" s="9">
        <f t="shared" si="48"/>
        <v>364</v>
      </c>
      <c r="B369" s="14" t="s">
        <v>166</v>
      </c>
      <c r="C369" s="8"/>
      <c r="D369" s="8"/>
      <c r="E369" s="8"/>
      <c r="F369" s="8">
        <f t="shared" si="49"/>
        <v>0</v>
      </c>
      <c r="G369" s="8"/>
      <c r="H369" s="11">
        <f t="shared" si="52"/>
        <v>0</v>
      </c>
      <c r="I369" s="18">
        <f t="shared" si="45"/>
        <v>0</v>
      </c>
      <c r="J369" s="10">
        <f t="shared" si="50"/>
        <v>0</v>
      </c>
      <c r="K369" s="10">
        <v>0</v>
      </c>
      <c r="L369" s="10">
        <f t="shared" si="46"/>
        <v>0</v>
      </c>
      <c r="M369" s="150">
        <f t="shared" si="47"/>
        <v>0</v>
      </c>
      <c r="N369" s="10">
        <f t="shared" si="51"/>
        <v>0</v>
      </c>
      <c r="O369" s="11"/>
    </row>
    <row r="370" spans="1:15">
      <c r="A370" s="9">
        <f t="shared" si="48"/>
        <v>365</v>
      </c>
      <c r="B370" s="14" t="s">
        <v>167</v>
      </c>
      <c r="C370" s="8"/>
      <c r="D370" s="8"/>
      <c r="E370" s="8"/>
      <c r="F370" s="8">
        <f t="shared" si="49"/>
        <v>0</v>
      </c>
      <c r="G370" s="8"/>
      <c r="H370" s="11">
        <f t="shared" si="52"/>
        <v>0</v>
      </c>
      <c r="I370" s="18">
        <f t="shared" si="45"/>
        <v>0</v>
      </c>
      <c r="J370" s="10">
        <f t="shared" si="50"/>
        <v>0</v>
      </c>
      <c r="K370" s="10">
        <v>0</v>
      </c>
      <c r="L370" s="10">
        <f t="shared" si="46"/>
        <v>0</v>
      </c>
      <c r="M370" s="150">
        <f t="shared" si="47"/>
        <v>0</v>
      </c>
      <c r="N370" s="10">
        <f t="shared" si="51"/>
        <v>0</v>
      </c>
      <c r="O370" s="11"/>
    </row>
    <row r="371" spans="1:15">
      <c r="A371" s="9">
        <f t="shared" si="48"/>
        <v>366</v>
      </c>
      <c r="B371" s="14" t="s">
        <v>168</v>
      </c>
      <c r="C371" s="8"/>
      <c r="D371" s="8"/>
      <c r="E371" s="8"/>
      <c r="F371" s="8">
        <f t="shared" si="49"/>
        <v>0</v>
      </c>
      <c r="G371" s="8"/>
      <c r="H371" s="11">
        <f t="shared" si="52"/>
        <v>0</v>
      </c>
      <c r="I371" s="18">
        <f t="shared" si="45"/>
        <v>0</v>
      </c>
      <c r="J371" s="10">
        <f t="shared" si="50"/>
        <v>0</v>
      </c>
      <c r="K371" s="10">
        <v>0</v>
      </c>
      <c r="L371" s="10">
        <f t="shared" si="46"/>
        <v>0</v>
      </c>
      <c r="M371" s="150">
        <f t="shared" si="47"/>
        <v>0</v>
      </c>
      <c r="N371" s="10">
        <f t="shared" si="51"/>
        <v>0</v>
      </c>
      <c r="O371" s="11"/>
    </row>
    <row r="372" spans="1:15">
      <c r="A372" s="9">
        <f t="shared" si="48"/>
        <v>367</v>
      </c>
      <c r="B372" s="14" t="s">
        <v>169</v>
      </c>
      <c r="C372" s="8"/>
      <c r="D372" s="8"/>
      <c r="E372" s="8"/>
      <c r="F372" s="8">
        <f t="shared" si="49"/>
        <v>0</v>
      </c>
      <c r="G372" s="8"/>
      <c r="H372" s="11">
        <f t="shared" si="52"/>
        <v>0</v>
      </c>
      <c r="I372" s="18">
        <f t="shared" si="45"/>
        <v>0</v>
      </c>
      <c r="J372" s="10">
        <f t="shared" si="50"/>
        <v>0</v>
      </c>
      <c r="K372" s="10">
        <v>0</v>
      </c>
      <c r="L372" s="10">
        <f t="shared" si="46"/>
        <v>0</v>
      </c>
      <c r="M372" s="150">
        <f t="shared" si="47"/>
        <v>0</v>
      </c>
      <c r="N372" s="10">
        <f t="shared" si="51"/>
        <v>0</v>
      </c>
      <c r="O372" s="11"/>
    </row>
    <row r="373" spans="1:15">
      <c r="A373" s="9">
        <f t="shared" si="48"/>
        <v>368</v>
      </c>
      <c r="B373" s="14" t="s">
        <v>170</v>
      </c>
      <c r="C373" s="8"/>
      <c r="D373" s="8"/>
      <c r="E373" s="8"/>
      <c r="F373" s="8">
        <f t="shared" si="49"/>
        <v>0</v>
      </c>
      <c r="G373" s="8"/>
      <c r="H373" s="11">
        <f t="shared" si="52"/>
        <v>0</v>
      </c>
      <c r="I373" s="18">
        <f t="shared" si="45"/>
        <v>0</v>
      </c>
      <c r="J373" s="10">
        <f t="shared" si="50"/>
        <v>0</v>
      </c>
      <c r="K373" s="10">
        <v>0</v>
      </c>
      <c r="L373" s="10">
        <f t="shared" si="46"/>
        <v>0</v>
      </c>
      <c r="M373" s="150">
        <f t="shared" si="47"/>
        <v>0</v>
      </c>
      <c r="N373" s="10">
        <f t="shared" si="51"/>
        <v>0</v>
      </c>
      <c r="O373" s="11"/>
    </row>
    <row r="374" spans="1:15">
      <c r="A374" s="9">
        <f t="shared" si="48"/>
        <v>369</v>
      </c>
      <c r="B374" s="14" t="s">
        <v>171</v>
      </c>
      <c r="C374" s="8"/>
      <c r="D374" s="8"/>
      <c r="E374" s="8"/>
      <c r="F374" s="8">
        <f t="shared" si="49"/>
        <v>0</v>
      </c>
      <c r="G374" s="8"/>
      <c r="H374" s="11">
        <f t="shared" si="52"/>
        <v>0</v>
      </c>
      <c r="I374" s="18">
        <f t="shared" si="45"/>
        <v>0</v>
      </c>
      <c r="J374" s="10">
        <f t="shared" si="50"/>
        <v>0</v>
      </c>
      <c r="K374" s="10">
        <v>0</v>
      </c>
      <c r="L374" s="10">
        <f t="shared" si="46"/>
        <v>0</v>
      </c>
      <c r="M374" s="150">
        <f t="shared" si="47"/>
        <v>0</v>
      </c>
      <c r="N374" s="10">
        <f t="shared" si="51"/>
        <v>0</v>
      </c>
      <c r="O374" s="11"/>
    </row>
    <row r="375" spans="1:15">
      <c r="A375" s="9">
        <f t="shared" si="48"/>
        <v>370</v>
      </c>
      <c r="B375" s="14" t="s">
        <v>172</v>
      </c>
      <c r="C375" s="8"/>
      <c r="D375" s="8"/>
      <c r="E375" s="8"/>
      <c r="F375" s="8">
        <f t="shared" si="49"/>
        <v>0</v>
      </c>
      <c r="G375" s="8"/>
      <c r="H375" s="11">
        <f t="shared" si="52"/>
        <v>0</v>
      </c>
      <c r="I375" s="18">
        <f t="shared" si="45"/>
        <v>0</v>
      </c>
      <c r="J375" s="10">
        <f t="shared" si="50"/>
        <v>0</v>
      </c>
      <c r="K375" s="10">
        <v>0</v>
      </c>
      <c r="L375" s="10">
        <f t="shared" si="46"/>
        <v>0</v>
      </c>
      <c r="M375" s="150">
        <f t="shared" si="47"/>
        <v>0</v>
      </c>
      <c r="N375" s="10">
        <f t="shared" si="51"/>
        <v>0</v>
      </c>
      <c r="O375" s="11"/>
    </row>
    <row r="376" spans="1:15">
      <c r="A376" s="9">
        <f t="shared" si="48"/>
        <v>371</v>
      </c>
      <c r="B376" s="14" t="s">
        <v>173</v>
      </c>
      <c r="C376" s="8"/>
      <c r="D376" s="8"/>
      <c r="E376" s="8"/>
      <c r="F376" s="8">
        <f t="shared" si="49"/>
        <v>0</v>
      </c>
      <c r="G376" s="8"/>
      <c r="H376" s="11">
        <f t="shared" si="52"/>
        <v>0</v>
      </c>
      <c r="I376" s="18">
        <f t="shared" si="45"/>
        <v>0</v>
      </c>
      <c r="J376" s="10">
        <f t="shared" si="50"/>
        <v>0</v>
      </c>
      <c r="K376" s="10">
        <v>0</v>
      </c>
      <c r="L376" s="10">
        <f t="shared" si="46"/>
        <v>0</v>
      </c>
      <c r="M376" s="150">
        <f t="shared" si="47"/>
        <v>0</v>
      </c>
      <c r="N376" s="10">
        <f t="shared" si="51"/>
        <v>0</v>
      </c>
      <c r="O376" s="11"/>
    </row>
    <row r="377" spans="1:15">
      <c r="A377" s="9">
        <f t="shared" si="48"/>
        <v>372</v>
      </c>
      <c r="B377" s="14" t="s">
        <v>174</v>
      </c>
      <c r="C377" s="8"/>
      <c r="D377" s="8"/>
      <c r="E377" s="8"/>
      <c r="F377" s="8">
        <f t="shared" si="49"/>
        <v>0</v>
      </c>
      <c r="G377" s="8"/>
      <c r="H377" s="11">
        <f t="shared" si="52"/>
        <v>0</v>
      </c>
      <c r="I377" s="18">
        <f t="shared" si="45"/>
        <v>0</v>
      </c>
      <c r="J377" s="10">
        <f t="shared" si="50"/>
        <v>0</v>
      </c>
      <c r="K377" s="10">
        <v>0</v>
      </c>
      <c r="L377" s="10">
        <f t="shared" si="46"/>
        <v>0</v>
      </c>
      <c r="M377" s="150">
        <f t="shared" si="47"/>
        <v>0</v>
      </c>
      <c r="N377" s="10">
        <f t="shared" si="51"/>
        <v>0</v>
      </c>
      <c r="O377" s="11"/>
    </row>
    <row r="378" spans="1:15">
      <c r="A378" s="9">
        <f t="shared" si="48"/>
        <v>373</v>
      </c>
      <c r="B378" s="14" t="s">
        <v>175</v>
      </c>
      <c r="C378" s="8"/>
      <c r="D378" s="8"/>
      <c r="E378" s="8"/>
      <c r="F378" s="8">
        <f t="shared" si="49"/>
        <v>0</v>
      </c>
      <c r="G378" s="8"/>
      <c r="H378" s="11">
        <f t="shared" si="52"/>
        <v>0</v>
      </c>
      <c r="I378" s="18">
        <f t="shared" si="45"/>
        <v>0</v>
      </c>
      <c r="J378" s="10">
        <f t="shared" si="50"/>
        <v>0</v>
      </c>
      <c r="K378" s="10">
        <v>0</v>
      </c>
      <c r="L378" s="10">
        <f t="shared" si="46"/>
        <v>0</v>
      </c>
      <c r="M378" s="150">
        <f t="shared" si="47"/>
        <v>0</v>
      </c>
      <c r="N378" s="10">
        <f t="shared" si="51"/>
        <v>0</v>
      </c>
      <c r="O378" s="11"/>
    </row>
    <row r="379" spans="1:15">
      <c r="A379" s="9">
        <f t="shared" si="48"/>
        <v>374</v>
      </c>
      <c r="B379" s="14" t="s">
        <v>176</v>
      </c>
      <c r="C379" s="8"/>
      <c r="D379" s="8"/>
      <c r="E379" s="8"/>
      <c r="F379" s="8">
        <f t="shared" si="49"/>
        <v>0</v>
      </c>
      <c r="G379" s="8"/>
      <c r="H379" s="11">
        <f t="shared" si="52"/>
        <v>0</v>
      </c>
      <c r="I379" s="18">
        <f t="shared" si="45"/>
        <v>0</v>
      </c>
      <c r="J379" s="10">
        <f t="shared" si="50"/>
        <v>0</v>
      </c>
      <c r="K379" s="10">
        <v>0</v>
      </c>
      <c r="L379" s="10">
        <f t="shared" si="46"/>
        <v>0</v>
      </c>
      <c r="M379" s="150">
        <f t="shared" si="47"/>
        <v>0</v>
      </c>
      <c r="N379" s="10">
        <f t="shared" si="51"/>
        <v>0</v>
      </c>
      <c r="O379" s="11"/>
    </row>
    <row r="380" spans="1:15">
      <c r="A380" s="9">
        <f t="shared" si="48"/>
        <v>375</v>
      </c>
      <c r="B380" s="14" t="s">
        <v>177</v>
      </c>
      <c r="C380" s="8"/>
      <c r="D380" s="8"/>
      <c r="E380" s="8"/>
      <c r="F380" s="8">
        <f t="shared" si="49"/>
        <v>0</v>
      </c>
      <c r="G380" s="8"/>
      <c r="H380" s="11">
        <f t="shared" si="52"/>
        <v>0</v>
      </c>
      <c r="I380" s="18">
        <f t="shared" si="45"/>
        <v>0</v>
      </c>
      <c r="J380" s="10">
        <f t="shared" si="50"/>
        <v>0</v>
      </c>
      <c r="K380" s="10">
        <v>0</v>
      </c>
      <c r="L380" s="10">
        <f t="shared" si="46"/>
        <v>0</v>
      </c>
      <c r="M380" s="150">
        <f t="shared" si="47"/>
        <v>0</v>
      </c>
      <c r="N380" s="10">
        <f t="shared" si="51"/>
        <v>0</v>
      </c>
      <c r="O380" s="11"/>
    </row>
    <row r="381" spans="1:15">
      <c r="A381" s="9">
        <f t="shared" si="48"/>
        <v>376</v>
      </c>
      <c r="B381" s="14" t="s">
        <v>178</v>
      </c>
      <c r="C381" s="8"/>
      <c r="D381" s="8"/>
      <c r="E381" s="8"/>
      <c r="F381" s="8">
        <f t="shared" si="49"/>
        <v>0</v>
      </c>
      <c r="G381" s="8"/>
      <c r="H381" s="11">
        <f t="shared" si="52"/>
        <v>0</v>
      </c>
      <c r="I381" s="18">
        <f t="shared" si="45"/>
        <v>0</v>
      </c>
      <c r="J381" s="10">
        <f t="shared" si="50"/>
        <v>0</v>
      </c>
      <c r="K381" s="10">
        <v>0</v>
      </c>
      <c r="L381" s="10">
        <f t="shared" si="46"/>
        <v>0</v>
      </c>
      <c r="M381" s="150">
        <f t="shared" si="47"/>
        <v>0</v>
      </c>
      <c r="N381" s="10">
        <f t="shared" si="51"/>
        <v>0</v>
      </c>
      <c r="O381" s="11"/>
    </row>
    <row r="382" spans="1:15">
      <c r="A382" s="9">
        <f t="shared" si="48"/>
        <v>377</v>
      </c>
      <c r="B382" s="14" t="s">
        <v>179</v>
      </c>
      <c r="C382" s="8"/>
      <c r="D382" s="8"/>
      <c r="E382" s="8"/>
      <c r="F382" s="8">
        <f t="shared" si="49"/>
        <v>0</v>
      </c>
      <c r="G382" s="8"/>
      <c r="H382" s="11">
        <f t="shared" si="52"/>
        <v>0</v>
      </c>
      <c r="I382" s="18">
        <f t="shared" si="45"/>
        <v>0</v>
      </c>
      <c r="J382" s="10">
        <f t="shared" si="50"/>
        <v>0</v>
      </c>
      <c r="K382" s="10">
        <v>0</v>
      </c>
      <c r="L382" s="10">
        <f t="shared" si="46"/>
        <v>0</v>
      </c>
      <c r="M382" s="150">
        <f t="shared" si="47"/>
        <v>0</v>
      </c>
      <c r="N382" s="10">
        <f t="shared" si="51"/>
        <v>0</v>
      </c>
      <c r="O382" s="11"/>
    </row>
    <row r="383" spans="1:15">
      <c r="A383" s="9">
        <f t="shared" si="48"/>
        <v>378</v>
      </c>
      <c r="B383" s="14" t="s">
        <v>180</v>
      </c>
      <c r="C383" s="8"/>
      <c r="D383" s="8"/>
      <c r="E383" s="8"/>
      <c r="F383" s="8">
        <f t="shared" si="49"/>
        <v>0</v>
      </c>
      <c r="G383" s="8"/>
      <c r="H383" s="11">
        <f t="shared" si="52"/>
        <v>0</v>
      </c>
      <c r="I383" s="18">
        <f t="shared" si="45"/>
        <v>0</v>
      </c>
      <c r="J383" s="10">
        <f t="shared" si="50"/>
        <v>0</v>
      </c>
      <c r="K383" s="10">
        <v>0</v>
      </c>
      <c r="L383" s="10">
        <f t="shared" si="46"/>
        <v>0</v>
      </c>
      <c r="M383" s="150">
        <f t="shared" si="47"/>
        <v>0</v>
      </c>
      <c r="N383" s="10">
        <f t="shared" si="51"/>
        <v>0</v>
      </c>
      <c r="O383" s="11"/>
    </row>
    <row r="384" spans="1:15">
      <c r="A384" s="9">
        <f t="shared" si="48"/>
        <v>379</v>
      </c>
      <c r="B384" s="14" t="s">
        <v>181</v>
      </c>
      <c r="C384" s="8"/>
      <c r="D384" s="8"/>
      <c r="E384" s="8"/>
      <c r="F384" s="8">
        <f t="shared" si="49"/>
        <v>0</v>
      </c>
      <c r="G384" s="8"/>
      <c r="H384" s="11">
        <f t="shared" si="52"/>
        <v>0</v>
      </c>
      <c r="I384" s="18">
        <f t="shared" si="45"/>
        <v>0</v>
      </c>
      <c r="J384" s="10">
        <f t="shared" si="50"/>
        <v>0</v>
      </c>
      <c r="K384" s="10">
        <v>0</v>
      </c>
      <c r="L384" s="10">
        <f t="shared" si="46"/>
        <v>0</v>
      </c>
      <c r="M384" s="150">
        <f t="shared" si="47"/>
        <v>0</v>
      </c>
      <c r="N384" s="10">
        <f t="shared" si="51"/>
        <v>0</v>
      </c>
      <c r="O384" s="11"/>
    </row>
    <row r="385" spans="1:15">
      <c r="A385" s="9">
        <f t="shared" si="48"/>
        <v>380</v>
      </c>
      <c r="B385" s="14" t="s">
        <v>182</v>
      </c>
      <c r="C385" s="8"/>
      <c r="D385" s="8"/>
      <c r="E385" s="8"/>
      <c r="F385" s="8">
        <f t="shared" si="49"/>
        <v>0</v>
      </c>
      <c r="G385" s="8"/>
      <c r="H385" s="11">
        <f t="shared" si="52"/>
        <v>0</v>
      </c>
      <c r="I385" s="18">
        <f t="shared" si="45"/>
        <v>0</v>
      </c>
      <c r="J385" s="10">
        <f t="shared" si="50"/>
        <v>0</v>
      </c>
      <c r="K385" s="10">
        <v>0</v>
      </c>
      <c r="L385" s="10">
        <f t="shared" si="46"/>
        <v>0</v>
      </c>
      <c r="M385" s="150">
        <f t="shared" si="47"/>
        <v>0</v>
      </c>
      <c r="N385" s="10">
        <f t="shared" si="51"/>
        <v>0</v>
      </c>
      <c r="O385" s="11"/>
    </row>
    <row r="386" spans="1:15">
      <c r="A386" s="9">
        <f t="shared" si="48"/>
        <v>381</v>
      </c>
      <c r="B386" s="14" t="s">
        <v>183</v>
      </c>
      <c r="C386" s="8"/>
      <c r="D386" s="8"/>
      <c r="E386" s="8"/>
      <c r="F386" s="8">
        <f t="shared" si="49"/>
        <v>0</v>
      </c>
      <c r="G386" s="8"/>
      <c r="H386" s="11">
        <f t="shared" si="52"/>
        <v>0</v>
      </c>
      <c r="I386" s="18">
        <f t="shared" si="45"/>
        <v>0</v>
      </c>
      <c r="J386" s="10">
        <f t="shared" si="50"/>
        <v>0</v>
      </c>
      <c r="K386" s="10">
        <v>0</v>
      </c>
      <c r="L386" s="10">
        <f t="shared" si="46"/>
        <v>0</v>
      </c>
      <c r="M386" s="150">
        <f t="shared" si="47"/>
        <v>0</v>
      </c>
      <c r="N386" s="10">
        <f t="shared" si="51"/>
        <v>0</v>
      </c>
      <c r="O386" s="11"/>
    </row>
    <row r="387" spans="1:15">
      <c r="A387" s="9">
        <f t="shared" si="48"/>
        <v>382</v>
      </c>
      <c r="B387" s="14" t="s">
        <v>184</v>
      </c>
      <c r="C387" s="8"/>
      <c r="D387" s="8"/>
      <c r="E387" s="8"/>
      <c r="F387" s="8">
        <f t="shared" si="49"/>
        <v>0</v>
      </c>
      <c r="G387" s="8"/>
      <c r="H387" s="11">
        <f t="shared" si="52"/>
        <v>0</v>
      </c>
      <c r="I387" s="18">
        <f t="shared" si="45"/>
        <v>0</v>
      </c>
      <c r="J387" s="10">
        <f t="shared" si="50"/>
        <v>0</v>
      </c>
      <c r="K387" s="10">
        <v>0</v>
      </c>
      <c r="L387" s="10">
        <f t="shared" si="46"/>
        <v>0</v>
      </c>
      <c r="M387" s="150">
        <f t="shared" si="47"/>
        <v>0</v>
      </c>
      <c r="N387" s="10">
        <f t="shared" si="51"/>
        <v>0</v>
      </c>
      <c r="O387" s="11"/>
    </row>
    <row r="388" spans="1:15">
      <c r="A388" s="9">
        <f t="shared" si="48"/>
        <v>383</v>
      </c>
      <c r="B388" s="14" t="s">
        <v>185</v>
      </c>
      <c r="C388" s="8"/>
      <c r="D388" s="8"/>
      <c r="E388" s="8"/>
      <c r="F388" s="8">
        <f t="shared" si="49"/>
        <v>0</v>
      </c>
      <c r="G388" s="8"/>
      <c r="H388" s="11">
        <f t="shared" si="52"/>
        <v>0</v>
      </c>
      <c r="I388" s="18">
        <f t="shared" si="45"/>
        <v>0</v>
      </c>
      <c r="J388" s="10">
        <f t="shared" si="50"/>
        <v>0</v>
      </c>
      <c r="K388" s="10">
        <v>0</v>
      </c>
      <c r="L388" s="10">
        <f t="shared" si="46"/>
        <v>0</v>
      </c>
      <c r="M388" s="150">
        <f t="shared" si="47"/>
        <v>0</v>
      </c>
      <c r="N388" s="10">
        <f t="shared" si="51"/>
        <v>0</v>
      </c>
      <c r="O388" s="11"/>
    </row>
    <row r="389" spans="1:15">
      <c r="A389" s="9">
        <f t="shared" si="48"/>
        <v>384</v>
      </c>
      <c r="B389" s="14" t="s">
        <v>186</v>
      </c>
      <c r="C389" s="8"/>
      <c r="D389" s="8"/>
      <c r="E389" s="8"/>
      <c r="F389" s="8">
        <f t="shared" si="49"/>
        <v>0</v>
      </c>
      <c r="G389" s="8"/>
      <c r="H389" s="11">
        <f t="shared" si="52"/>
        <v>0</v>
      </c>
      <c r="I389" s="18">
        <f t="shared" ref="I389:I452" si="53">H389*$I$2</f>
        <v>0</v>
      </c>
      <c r="J389" s="10">
        <f t="shared" si="50"/>
        <v>0</v>
      </c>
      <c r="K389" s="10">
        <v>0</v>
      </c>
      <c r="L389" s="10">
        <f t="shared" ref="L389:L452" si="54">G389*560.71</f>
        <v>0</v>
      </c>
      <c r="M389" s="150">
        <f t="shared" ref="M389:M452" si="55">L389*$M$2</f>
        <v>0</v>
      </c>
      <c r="N389" s="10">
        <f t="shared" si="51"/>
        <v>0</v>
      </c>
      <c r="O389" s="11"/>
    </row>
    <row r="390" spans="1:15">
      <c r="A390" s="9">
        <f t="shared" si="48"/>
        <v>385</v>
      </c>
      <c r="B390" s="14" t="s">
        <v>187</v>
      </c>
      <c r="C390" s="8"/>
      <c r="D390" s="8"/>
      <c r="E390" s="8"/>
      <c r="F390" s="8">
        <f t="shared" si="49"/>
        <v>0</v>
      </c>
      <c r="G390" s="8"/>
      <c r="H390" s="11">
        <f t="shared" si="52"/>
        <v>0</v>
      </c>
      <c r="I390" s="18">
        <f t="shared" si="53"/>
        <v>0</v>
      </c>
      <c r="J390" s="10">
        <f t="shared" si="50"/>
        <v>0</v>
      </c>
      <c r="K390" s="10">
        <v>0</v>
      </c>
      <c r="L390" s="10">
        <f t="shared" si="54"/>
        <v>0</v>
      </c>
      <c r="M390" s="150">
        <f t="shared" si="55"/>
        <v>0</v>
      </c>
      <c r="N390" s="10">
        <f t="shared" si="51"/>
        <v>0</v>
      </c>
      <c r="O390" s="11"/>
    </row>
    <row r="391" spans="1:15">
      <c r="A391" s="9">
        <f t="shared" ref="A391:A454" si="56">A390+1</f>
        <v>386</v>
      </c>
      <c r="B391" s="14" t="s">
        <v>188</v>
      </c>
      <c r="C391" s="8"/>
      <c r="D391" s="8"/>
      <c r="E391" s="8"/>
      <c r="F391" s="8">
        <f t="shared" si="49"/>
        <v>0</v>
      </c>
      <c r="G391" s="8"/>
      <c r="H391" s="11">
        <f t="shared" si="52"/>
        <v>0</v>
      </c>
      <c r="I391" s="18">
        <f t="shared" si="53"/>
        <v>0</v>
      </c>
      <c r="J391" s="10">
        <f t="shared" si="50"/>
        <v>0</v>
      </c>
      <c r="K391" s="10">
        <v>0</v>
      </c>
      <c r="L391" s="10">
        <f t="shared" si="54"/>
        <v>0</v>
      </c>
      <c r="M391" s="150">
        <f t="shared" si="55"/>
        <v>0</v>
      </c>
      <c r="N391" s="10">
        <f t="shared" si="51"/>
        <v>0</v>
      </c>
      <c r="O391" s="11"/>
    </row>
    <row r="392" spans="1:15">
      <c r="A392" s="9">
        <f t="shared" si="56"/>
        <v>387</v>
      </c>
      <c r="B392" s="14" t="s">
        <v>189</v>
      </c>
      <c r="C392" s="8"/>
      <c r="D392" s="8"/>
      <c r="E392" s="8"/>
      <c r="F392" s="8">
        <f t="shared" si="49"/>
        <v>0</v>
      </c>
      <c r="G392" s="8"/>
      <c r="H392" s="11">
        <f t="shared" si="52"/>
        <v>0</v>
      </c>
      <c r="I392" s="18">
        <f t="shared" si="53"/>
        <v>0</v>
      </c>
      <c r="J392" s="10">
        <f t="shared" si="50"/>
        <v>0</v>
      </c>
      <c r="K392" s="10">
        <v>0</v>
      </c>
      <c r="L392" s="10">
        <f t="shared" si="54"/>
        <v>0</v>
      </c>
      <c r="M392" s="150">
        <f t="shared" si="55"/>
        <v>0</v>
      </c>
      <c r="N392" s="10">
        <f t="shared" si="51"/>
        <v>0</v>
      </c>
      <c r="O392" s="11"/>
    </row>
    <row r="393" spans="1:15">
      <c r="A393" s="9">
        <f t="shared" si="56"/>
        <v>388</v>
      </c>
      <c r="B393" s="14" t="s">
        <v>190</v>
      </c>
      <c r="C393" s="8"/>
      <c r="D393" s="8"/>
      <c r="E393" s="8"/>
      <c r="F393" s="8">
        <f t="shared" ref="F393:F456" si="57">C393+D393+E393</f>
        <v>0</v>
      </c>
      <c r="G393" s="8"/>
      <c r="H393" s="11">
        <f t="shared" si="52"/>
        <v>0</v>
      </c>
      <c r="I393" s="18">
        <f t="shared" si="53"/>
        <v>0</v>
      </c>
      <c r="J393" s="10">
        <f t="shared" ref="J393:J455" si="58">I393*0.3677</f>
        <v>0</v>
      </c>
      <c r="K393" s="10">
        <v>0</v>
      </c>
      <c r="L393" s="10">
        <f t="shared" si="54"/>
        <v>0</v>
      </c>
      <c r="M393" s="150">
        <f t="shared" si="55"/>
        <v>0</v>
      </c>
      <c r="N393" s="10">
        <f t="shared" ref="N393:N455" si="59">I393+J393+K393+M393</f>
        <v>0</v>
      </c>
      <c r="O393" s="11"/>
    </row>
    <row r="394" spans="1:15">
      <c r="A394" s="9">
        <f t="shared" si="56"/>
        <v>389</v>
      </c>
      <c r="B394" s="14" t="s">
        <v>191</v>
      </c>
      <c r="C394" s="8"/>
      <c r="D394" s="8"/>
      <c r="E394" s="8"/>
      <c r="F394" s="8">
        <f t="shared" si="57"/>
        <v>0</v>
      </c>
      <c r="G394" s="8"/>
      <c r="H394" s="11">
        <f t="shared" ref="H394:H457" si="60">0/104082.08*F394</f>
        <v>0</v>
      </c>
      <c r="I394" s="18">
        <f t="shared" si="53"/>
        <v>0</v>
      </c>
      <c r="J394" s="10">
        <f t="shared" si="58"/>
        <v>0</v>
      </c>
      <c r="K394" s="10">
        <v>0</v>
      </c>
      <c r="L394" s="10">
        <f t="shared" si="54"/>
        <v>0</v>
      </c>
      <c r="M394" s="150">
        <f t="shared" si="55"/>
        <v>0</v>
      </c>
      <c r="N394" s="10">
        <f t="shared" si="59"/>
        <v>0</v>
      </c>
      <c r="O394" s="11"/>
    </row>
    <row r="395" spans="1:15">
      <c r="A395" s="9">
        <f t="shared" si="56"/>
        <v>390</v>
      </c>
      <c r="B395" s="14" t="s">
        <v>192</v>
      </c>
      <c r="C395" s="8"/>
      <c r="D395" s="8"/>
      <c r="E395" s="8"/>
      <c r="F395" s="8">
        <f t="shared" si="57"/>
        <v>0</v>
      </c>
      <c r="G395" s="8"/>
      <c r="H395" s="11">
        <f t="shared" si="60"/>
        <v>0</v>
      </c>
      <c r="I395" s="18">
        <f t="shared" si="53"/>
        <v>0</v>
      </c>
      <c r="J395" s="10">
        <f t="shared" si="58"/>
        <v>0</v>
      </c>
      <c r="K395" s="10">
        <v>0</v>
      </c>
      <c r="L395" s="10">
        <f t="shared" si="54"/>
        <v>0</v>
      </c>
      <c r="M395" s="150">
        <f t="shared" si="55"/>
        <v>0</v>
      </c>
      <c r="N395" s="10">
        <f t="shared" si="59"/>
        <v>0</v>
      </c>
      <c r="O395" s="11"/>
    </row>
    <row r="396" spans="1:15">
      <c r="A396" s="9">
        <f t="shared" si="56"/>
        <v>391</v>
      </c>
      <c r="B396" s="14" t="s">
        <v>193</v>
      </c>
      <c r="C396" s="8"/>
      <c r="D396" s="8"/>
      <c r="E396" s="8"/>
      <c r="F396" s="8">
        <f t="shared" si="57"/>
        <v>0</v>
      </c>
      <c r="G396" s="8"/>
      <c r="H396" s="11">
        <f t="shared" si="60"/>
        <v>0</v>
      </c>
      <c r="I396" s="18">
        <f t="shared" si="53"/>
        <v>0</v>
      </c>
      <c r="J396" s="10">
        <f t="shared" si="58"/>
        <v>0</v>
      </c>
      <c r="K396" s="10">
        <v>0</v>
      </c>
      <c r="L396" s="10">
        <f t="shared" si="54"/>
        <v>0</v>
      </c>
      <c r="M396" s="150">
        <f t="shared" si="55"/>
        <v>0</v>
      </c>
      <c r="N396" s="10">
        <f t="shared" si="59"/>
        <v>0</v>
      </c>
      <c r="O396" s="11"/>
    </row>
    <row r="397" spans="1:15">
      <c r="A397" s="9">
        <f t="shared" si="56"/>
        <v>392</v>
      </c>
      <c r="B397" s="14" t="s">
        <v>194</v>
      </c>
      <c r="C397" s="8"/>
      <c r="D397" s="8"/>
      <c r="E397" s="8"/>
      <c r="F397" s="8">
        <f t="shared" si="57"/>
        <v>0</v>
      </c>
      <c r="G397" s="8"/>
      <c r="H397" s="11">
        <f t="shared" si="60"/>
        <v>0</v>
      </c>
      <c r="I397" s="18">
        <f t="shared" si="53"/>
        <v>0</v>
      </c>
      <c r="J397" s="10">
        <f t="shared" si="58"/>
        <v>0</v>
      </c>
      <c r="K397" s="10">
        <v>0</v>
      </c>
      <c r="L397" s="10">
        <f t="shared" si="54"/>
        <v>0</v>
      </c>
      <c r="M397" s="150">
        <f t="shared" si="55"/>
        <v>0</v>
      </c>
      <c r="N397" s="10">
        <f t="shared" si="59"/>
        <v>0</v>
      </c>
      <c r="O397" s="11"/>
    </row>
    <row r="398" spans="1:15">
      <c r="A398" s="9">
        <f t="shared" si="56"/>
        <v>393</v>
      </c>
      <c r="B398" s="14" t="s">
        <v>195</v>
      </c>
      <c r="C398" s="8"/>
      <c r="D398" s="8"/>
      <c r="E398" s="8"/>
      <c r="F398" s="8">
        <f t="shared" si="57"/>
        <v>0</v>
      </c>
      <c r="G398" s="8"/>
      <c r="H398" s="11">
        <f t="shared" si="60"/>
        <v>0</v>
      </c>
      <c r="I398" s="18">
        <f t="shared" si="53"/>
        <v>0</v>
      </c>
      <c r="J398" s="10">
        <f t="shared" si="58"/>
        <v>0</v>
      </c>
      <c r="K398" s="10">
        <v>0</v>
      </c>
      <c r="L398" s="10">
        <f t="shared" si="54"/>
        <v>0</v>
      </c>
      <c r="M398" s="150">
        <f t="shared" si="55"/>
        <v>0</v>
      </c>
      <c r="N398" s="10">
        <f t="shared" si="59"/>
        <v>0</v>
      </c>
      <c r="O398" s="11"/>
    </row>
    <row r="399" spans="1:15">
      <c r="A399" s="9">
        <f t="shared" si="56"/>
        <v>394</v>
      </c>
      <c r="B399" s="14" t="s">
        <v>196</v>
      </c>
      <c r="C399" s="8"/>
      <c r="D399" s="8"/>
      <c r="E399" s="8"/>
      <c r="F399" s="8">
        <f t="shared" si="57"/>
        <v>0</v>
      </c>
      <c r="G399" s="8"/>
      <c r="H399" s="11">
        <f t="shared" si="60"/>
        <v>0</v>
      </c>
      <c r="I399" s="18">
        <f t="shared" si="53"/>
        <v>0</v>
      </c>
      <c r="J399" s="10">
        <f t="shared" si="58"/>
        <v>0</v>
      </c>
      <c r="K399" s="10">
        <v>0</v>
      </c>
      <c r="L399" s="10">
        <f t="shared" si="54"/>
        <v>0</v>
      </c>
      <c r="M399" s="150">
        <f t="shared" si="55"/>
        <v>0</v>
      </c>
      <c r="N399" s="10">
        <f t="shared" si="59"/>
        <v>0</v>
      </c>
      <c r="O399" s="11"/>
    </row>
    <row r="400" spans="1:15">
      <c r="A400" s="9">
        <f t="shared" si="56"/>
        <v>395</v>
      </c>
      <c r="B400" s="14" t="s">
        <v>197</v>
      </c>
      <c r="C400" s="8"/>
      <c r="D400" s="8"/>
      <c r="E400" s="8"/>
      <c r="F400" s="8">
        <f t="shared" si="57"/>
        <v>0</v>
      </c>
      <c r="G400" s="8"/>
      <c r="H400" s="11">
        <f t="shared" si="60"/>
        <v>0</v>
      </c>
      <c r="I400" s="18">
        <f t="shared" si="53"/>
        <v>0</v>
      </c>
      <c r="J400" s="10">
        <f t="shared" si="58"/>
        <v>0</v>
      </c>
      <c r="K400" s="10">
        <v>0</v>
      </c>
      <c r="L400" s="10">
        <f t="shared" si="54"/>
        <v>0</v>
      </c>
      <c r="M400" s="150">
        <f t="shared" si="55"/>
        <v>0</v>
      </c>
      <c r="N400" s="10">
        <f t="shared" si="59"/>
        <v>0</v>
      </c>
      <c r="O400" s="11"/>
    </row>
    <row r="401" spans="1:15">
      <c r="A401" s="9">
        <f t="shared" si="56"/>
        <v>396</v>
      </c>
      <c r="B401" s="14" t="s">
        <v>198</v>
      </c>
      <c r="C401" s="8"/>
      <c r="D401" s="8"/>
      <c r="E401" s="8"/>
      <c r="F401" s="8">
        <f t="shared" si="57"/>
        <v>0</v>
      </c>
      <c r="G401" s="8"/>
      <c r="H401" s="11">
        <f t="shared" si="60"/>
        <v>0</v>
      </c>
      <c r="I401" s="18">
        <f t="shared" si="53"/>
        <v>0</v>
      </c>
      <c r="J401" s="10">
        <f t="shared" si="58"/>
        <v>0</v>
      </c>
      <c r="K401" s="10">
        <v>0</v>
      </c>
      <c r="L401" s="10">
        <f t="shared" si="54"/>
        <v>0</v>
      </c>
      <c r="M401" s="150">
        <f t="shared" si="55"/>
        <v>0</v>
      </c>
      <c r="N401" s="10">
        <f t="shared" si="59"/>
        <v>0</v>
      </c>
      <c r="O401" s="11"/>
    </row>
    <row r="402" spans="1:15">
      <c r="A402" s="9">
        <f t="shared" si="56"/>
        <v>397</v>
      </c>
      <c r="B402" s="14" t="s">
        <v>199</v>
      </c>
      <c r="C402" s="8"/>
      <c r="D402" s="8"/>
      <c r="E402" s="8"/>
      <c r="F402" s="8">
        <f t="shared" si="57"/>
        <v>0</v>
      </c>
      <c r="G402" s="8"/>
      <c r="H402" s="11">
        <f t="shared" si="60"/>
        <v>0</v>
      </c>
      <c r="I402" s="18">
        <f t="shared" si="53"/>
        <v>0</v>
      </c>
      <c r="J402" s="10">
        <f t="shared" si="58"/>
        <v>0</v>
      </c>
      <c r="K402" s="10">
        <v>0</v>
      </c>
      <c r="L402" s="10">
        <f t="shared" si="54"/>
        <v>0</v>
      </c>
      <c r="M402" s="150">
        <f t="shared" si="55"/>
        <v>0</v>
      </c>
      <c r="N402" s="10">
        <f t="shared" si="59"/>
        <v>0</v>
      </c>
      <c r="O402" s="11"/>
    </row>
    <row r="403" spans="1:15">
      <c r="A403" s="9">
        <f t="shared" si="56"/>
        <v>398</v>
      </c>
      <c r="B403" s="14" t="s">
        <v>200</v>
      </c>
      <c r="C403" s="8"/>
      <c r="D403" s="8"/>
      <c r="E403" s="8"/>
      <c r="F403" s="8">
        <f t="shared" si="57"/>
        <v>0</v>
      </c>
      <c r="G403" s="8"/>
      <c r="H403" s="11">
        <f t="shared" si="60"/>
        <v>0</v>
      </c>
      <c r="I403" s="18">
        <f t="shared" si="53"/>
        <v>0</v>
      </c>
      <c r="J403" s="10">
        <f t="shared" si="58"/>
        <v>0</v>
      </c>
      <c r="K403" s="10">
        <v>0</v>
      </c>
      <c r="L403" s="10">
        <f t="shared" si="54"/>
        <v>0</v>
      </c>
      <c r="M403" s="150">
        <f t="shared" si="55"/>
        <v>0</v>
      </c>
      <c r="N403" s="10">
        <f t="shared" si="59"/>
        <v>0</v>
      </c>
      <c r="O403" s="11"/>
    </row>
    <row r="404" spans="1:15">
      <c r="A404" s="9">
        <f t="shared" si="56"/>
        <v>399</v>
      </c>
      <c r="B404" s="14" t="s">
        <v>201</v>
      </c>
      <c r="C404" s="8"/>
      <c r="D404" s="8"/>
      <c r="E404" s="8"/>
      <c r="F404" s="8">
        <f t="shared" si="57"/>
        <v>0</v>
      </c>
      <c r="G404" s="8"/>
      <c r="H404" s="11">
        <f t="shared" si="60"/>
        <v>0</v>
      </c>
      <c r="I404" s="18">
        <f t="shared" si="53"/>
        <v>0</v>
      </c>
      <c r="J404" s="10">
        <f t="shared" si="58"/>
        <v>0</v>
      </c>
      <c r="K404" s="10">
        <v>0</v>
      </c>
      <c r="L404" s="10">
        <f t="shared" si="54"/>
        <v>0</v>
      </c>
      <c r="M404" s="150">
        <f t="shared" si="55"/>
        <v>0</v>
      </c>
      <c r="N404" s="10">
        <f t="shared" si="59"/>
        <v>0</v>
      </c>
      <c r="O404" s="11"/>
    </row>
    <row r="405" spans="1:15">
      <c r="A405" s="9">
        <f t="shared" si="56"/>
        <v>400</v>
      </c>
      <c r="B405" s="14" t="s">
        <v>202</v>
      </c>
      <c r="C405" s="8"/>
      <c r="D405" s="8"/>
      <c r="E405" s="8"/>
      <c r="F405" s="8">
        <f t="shared" si="57"/>
        <v>0</v>
      </c>
      <c r="G405" s="8"/>
      <c r="H405" s="11">
        <f t="shared" si="60"/>
        <v>0</v>
      </c>
      <c r="I405" s="18">
        <f t="shared" si="53"/>
        <v>0</v>
      </c>
      <c r="J405" s="10">
        <f t="shared" si="58"/>
        <v>0</v>
      </c>
      <c r="K405" s="10">
        <v>0</v>
      </c>
      <c r="L405" s="10">
        <f t="shared" si="54"/>
        <v>0</v>
      </c>
      <c r="M405" s="150">
        <f t="shared" si="55"/>
        <v>0</v>
      </c>
      <c r="N405" s="10">
        <f t="shared" si="59"/>
        <v>0</v>
      </c>
      <c r="O405" s="11"/>
    </row>
    <row r="406" spans="1:15">
      <c r="A406" s="9">
        <f t="shared" si="56"/>
        <v>401</v>
      </c>
      <c r="B406" s="14" t="s">
        <v>203</v>
      </c>
      <c r="C406" s="8"/>
      <c r="D406" s="8"/>
      <c r="E406" s="8"/>
      <c r="F406" s="8">
        <f t="shared" si="57"/>
        <v>0</v>
      </c>
      <c r="G406" s="8"/>
      <c r="H406" s="11">
        <f t="shared" si="60"/>
        <v>0</v>
      </c>
      <c r="I406" s="18">
        <f t="shared" si="53"/>
        <v>0</v>
      </c>
      <c r="J406" s="10">
        <f t="shared" si="58"/>
        <v>0</v>
      </c>
      <c r="K406" s="10">
        <v>0</v>
      </c>
      <c r="L406" s="10">
        <f t="shared" si="54"/>
        <v>0</v>
      </c>
      <c r="M406" s="150">
        <f t="shared" si="55"/>
        <v>0</v>
      </c>
      <c r="N406" s="10">
        <f t="shared" si="59"/>
        <v>0</v>
      </c>
      <c r="O406" s="11"/>
    </row>
    <row r="407" spans="1:15">
      <c r="A407" s="9">
        <f t="shared" si="56"/>
        <v>402</v>
      </c>
      <c r="B407" s="14" t="s">
        <v>204</v>
      </c>
      <c r="C407" s="8"/>
      <c r="D407" s="8"/>
      <c r="E407" s="8"/>
      <c r="F407" s="8">
        <f t="shared" si="57"/>
        <v>0</v>
      </c>
      <c r="G407" s="8"/>
      <c r="H407" s="11">
        <f t="shared" si="60"/>
        <v>0</v>
      </c>
      <c r="I407" s="18">
        <f t="shared" si="53"/>
        <v>0</v>
      </c>
      <c r="J407" s="10">
        <f t="shared" si="58"/>
        <v>0</v>
      </c>
      <c r="K407" s="10">
        <v>0</v>
      </c>
      <c r="L407" s="10">
        <f t="shared" si="54"/>
        <v>0</v>
      </c>
      <c r="M407" s="150">
        <f t="shared" si="55"/>
        <v>0</v>
      </c>
      <c r="N407" s="10">
        <f t="shared" si="59"/>
        <v>0</v>
      </c>
      <c r="O407" s="11"/>
    </row>
    <row r="408" spans="1:15">
      <c r="A408" s="9">
        <f t="shared" si="56"/>
        <v>403</v>
      </c>
      <c r="B408" s="14" t="s">
        <v>205</v>
      </c>
      <c r="C408" s="8"/>
      <c r="D408" s="8"/>
      <c r="E408" s="8"/>
      <c r="F408" s="8">
        <f t="shared" si="57"/>
        <v>0</v>
      </c>
      <c r="G408" s="8"/>
      <c r="H408" s="11">
        <f t="shared" si="60"/>
        <v>0</v>
      </c>
      <c r="I408" s="18">
        <f t="shared" si="53"/>
        <v>0</v>
      </c>
      <c r="J408" s="10">
        <f t="shared" si="58"/>
        <v>0</v>
      </c>
      <c r="K408" s="10">
        <v>0</v>
      </c>
      <c r="L408" s="10">
        <f t="shared" si="54"/>
        <v>0</v>
      </c>
      <c r="M408" s="150">
        <f t="shared" si="55"/>
        <v>0</v>
      </c>
      <c r="N408" s="10">
        <f t="shared" si="59"/>
        <v>0</v>
      </c>
      <c r="O408" s="11"/>
    </row>
    <row r="409" spans="1:15">
      <c r="A409" s="9">
        <f t="shared" si="56"/>
        <v>404</v>
      </c>
      <c r="B409" s="14" t="s">
        <v>206</v>
      </c>
      <c r="C409" s="8"/>
      <c r="D409" s="8"/>
      <c r="E409" s="8"/>
      <c r="F409" s="8">
        <f t="shared" si="57"/>
        <v>0</v>
      </c>
      <c r="G409" s="8"/>
      <c r="H409" s="11">
        <f t="shared" si="60"/>
        <v>0</v>
      </c>
      <c r="I409" s="18">
        <f t="shared" si="53"/>
        <v>0</v>
      </c>
      <c r="J409" s="10">
        <f t="shared" si="58"/>
        <v>0</v>
      </c>
      <c r="K409" s="10">
        <v>0</v>
      </c>
      <c r="L409" s="10">
        <f t="shared" si="54"/>
        <v>0</v>
      </c>
      <c r="M409" s="150">
        <f t="shared" si="55"/>
        <v>0</v>
      </c>
      <c r="N409" s="10">
        <f t="shared" si="59"/>
        <v>0</v>
      </c>
      <c r="O409" s="11"/>
    </row>
    <row r="410" spans="1:15">
      <c r="A410" s="9">
        <f t="shared" si="56"/>
        <v>405</v>
      </c>
      <c r="B410" s="14" t="s">
        <v>207</v>
      </c>
      <c r="C410" s="8"/>
      <c r="D410" s="8"/>
      <c r="E410" s="8"/>
      <c r="F410" s="8">
        <f t="shared" si="57"/>
        <v>0</v>
      </c>
      <c r="G410" s="8"/>
      <c r="H410" s="11">
        <f t="shared" si="60"/>
        <v>0</v>
      </c>
      <c r="I410" s="18">
        <f t="shared" si="53"/>
        <v>0</v>
      </c>
      <c r="J410" s="10">
        <f t="shared" si="58"/>
        <v>0</v>
      </c>
      <c r="K410" s="10">
        <v>0</v>
      </c>
      <c r="L410" s="10">
        <f t="shared" si="54"/>
        <v>0</v>
      </c>
      <c r="M410" s="150">
        <f t="shared" si="55"/>
        <v>0</v>
      </c>
      <c r="N410" s="10">
        <f t="shared" si="59"/>
        <v>0</v>
      </c>
      <c r="O410" s="11"/>
    </row>
    <row r="411" spans="1:15">
      <c r="A411" s="9">
        <f t="shared" si="56"/>
        <v>406</v>
      </c>
      <c r="B411" s="14" t="s">
        <v>208</v>
      </c>
      <c r="C411" s="8"/>
      <c r="D411" s="8"/>
      <c r="E411" s="8"/>
      <c r="F411" s="8">
        <f t="shared" si="57"/>
        <v>0</v>
      </c>
      <c r="G411" s="8"/>
      <c r="H411" s="11">
        <f t="shared" si="60"/>
        <v>0</v>
      </c>
      <c r="I411" s="18">
        <f t="shared" si="53"/>
        <v>0</v>
      </c>
      <c r="J411" s="10">
        <f t="shared" si="58"/>
        <v>0</v>
      </c>
      <c r="K411" s="10">
        <v>0</v>
      </c>
      <c r="L411" s="10">
        <f t="shared" si="54"/>
        <v>0</v>
      </c>
      <c r="M411" s="150">
        <f t="shared" si="55"/>
        <v>0</v>
      </c>
      <c r="N411" s="10">
        <f t="shared" si="59"/>
        <v>0</v>
      </c>
      <c r="O411" s="11"/>
    </row>
    <row r="412" spans="1:15">
      <c r="A412" s="9">
        <f t="shared" si="56"/>
        <v>407</v>
      </c>
      <c r="B412" s="14" t="s">
        <v>209</v>
      </c>
      <c r="C412" s="8"/>
      <c r="D412" s="8"/>
      <c r="E412" s="8"/>
      <c r="F412" s="8">
        <f t="shared" si="57"/>
        <v>0</v>
      </c>
      <c r="G412" s="8"/>
      <c r="H412" s="11">
        <f t="shared" si="60"/>
        <v>0</v>
      </c>
      <c r="I412" s="18">
        <f t="shared" si="53"/>
        <v>0</v>
      </c>
      <c r="J412" s="10">
        <f t="shared" si="58"/>
        <v>0</v>
      </c>
      <c r="K412" s="10">
        <v>0</v>
      </c>
      <c r="L412" s="10">
        <f t="shared" si="54"/>
        <v>0</v>
      </c>
      <c r="M412" s="150">
        <f t="shared" si="55"/>
        <v>0</v>
      </c>
      <c r="N412" s="10">
        <f t="shared" si="59"/>
        <v>0</v>
      </c>
      <c r="O412" s="11"/>
    </row>
    <row r="413" spans="1:15">
      <c r="A413" s="9">
        <f t="shared" si="56"/>
        <v>408</v>
      </c>
      <c r="B413" s="14" t="s">
        <v>210</v>
      </c>
      <c r="C413" s="8"/>
      <c r="D413" s="8"/>
      <c r="E413" s="8"/>
      <c r="F413" s="8">
        <f t="shared" si="57"/>
        <v>0</v>
      </c>
      <c r="G413" s="8"/>
      <c r="H413" s="11">
        <f t="shared" si="60"/>
        <v>0</v>
      </c>
      <c r="I413" s="18">
        <f t="shared" si="53"/>
        <v>0</v>
      </c>
      <c r="J413" s="10">
        <f t="shared" si="58"/>
        <v>0</v>
      </c>
      <c r="K413" s="10">
        <v>0</v>
      </c>
      <c r="L413" s="10">
        <f t="shared" si="54"/>
        <v>0</v>
      </c>
      <c r="M413" s="150">
        <f t="shared" si="55"/>
        <v>0</v>
      </c>
      <c r="N413" s="10">
        <f t="shared" si="59"/>
        <v>0</v>
      </c>
      <c r="O413" s="11"/>
    </row>
    <row r="414" spans="1:15">
      <c r="A414" s="9">
        <f t="shared" si="56"/>
        <v>409</v>
      </c>
      <c r="B414" s="14" t="s">
        <v>211</v>
      </c>
      <c r="C414" s="8"/>
      <c r="D414" s="8"/>
      <c r="E414" s="8"/>
      <c r="F414" s="8">
        <f t="shared" si="57"/>
        <v>0</v>
      </c>
      <c r="G414" s="8"/>
      <c r="H414" s="11">
        <f t="shared" si="60"/>
        <v>0</v>
      </c>
      <c r="I414" s="18">
        <f t="shared" si="53"/>
        <v>0</v>
      </c>
      <c r="J414" s="10">
        <f t="shared" si="58"/>
        <v>0</v>
      </c>
      <c r="K414" s="10">
        <v>0</v>
      </c>
      <c r="L414" s="10">
        <f t="shared" si="54"/>
        <v>0</v>
      </c>
      <c r="M414" s="150">
        <f t="shared" si="55"/>
        <v>0</v>
      </c>
      <c r="N414" s="10">
        <f t="shared" si="59"/>
        <v>0</v>
      </c>
      <c r="O414" s="11"/>
    </row>
    <row r="415" spans="1:15">
      <c r="A415" s="9">
        <f t="shared" si="56"/>
        <v>410</v>
      </c>
      <c r="B415" s="14" t="s">
        <v>212</v>
      </c>
      <c r="C415" s="8"/>
      <c r="D415" s="8"/>
      <c r="E415" s="8"/>
      <c r="F415" s="8">
        <f t="shared" si="57"/>
        <v>0</v>
      </c>
      <c r="G415" s="8"/>
      <c r="H415" s="11">
        <f t="shared" si="60"/>
        <v>0</v>
      </c>
      <c r="I415" s="18">
        <f t="shared" si="53"/>
        <v>0</v>
      </c>
      <c r="J415" s="10">
        <f t="shared" si="58"/>
        <v>0</v>
      </c>
      <c r="K415" s="10">
        <v>0</v>
      </c>
      <c r="L415" s="10">
        <f t="shared" si="54"/>
        <v>0</v>
      </c>
      <c r="M415" s="150">
        <f t="shared" si="55"/>
        <v>0</v>
      </c>
      <c r="N415" s="10">
        <f t="shared" si="59"/>
        <v>0</v>
      </c>
      <c r="O415" s="11"/>
    </row>
    <row r="416" spans="1:15">
      <c r="A416" s="9">
        <f t="shared" si="56"/>
        <v>411</v>
      </c>
      <c r="B416" s="14" t="s">
        <v>213</v>
      </c>
      <c r="C416" s="8"/>
      <c r="D416" s="8"/>
      <c r="E416" s="8"/>
      <c r="F416" s="8">
        <f t="shared" si="57"/>
        <v>0</v>
      </c>
      <c r="G416" s="8"/>
      <c r="H416" s="11">
        <f t="shared" si="60"/>
        <v>0</v>
      </c>
      <c r="I416" s="18">
        <f t="shared" si="53"/>
        <v>0</v>
      </c>
      <c r="J416" s="10">
        <f t="shared" si="58"/>
        <v>0</v>
      </c>
      <c r="K416" s="10">
        <v>0</v>
      </c>
      <c r="L416" s="10">
        <f t="shared" si="54"/>
        <v>0</v>
      </c>
      <c r="M416" s="150">
        <f t="shared" si="55"/>
        <v>0</v>
      </c>
      <c r="N416" s="10">
        <f t="shared" si="59"/>
        <v>0</v>
      </c>
      <c r="O416" s="11"/>
    </row>
    <row r="417" spans="1:15">
      <c r="A417" s="9">
        <f t="shared" si="56"/>
        <v>412</v>
      </c>
      <c r="B417" s="14" t="s">
        <v>214</v>
      </c>
      <c r="C417" s="8"/>
      <c r="D417" s="8"/>
      <c r="E417" s="8"/>
      <c r="F417" s="8">
        <f t="shared" si="57"/>
        <v>0</v>
      </c>
      <c r="G417" s="8"/>
      <c r="H417" s="11">
        <f t="shared" si="60"/>
        <v>0</v>
      </c>
      <c r="I417" s="18">
        <f t="shared" si="53"/>
        <v>0</v>
      </c>
      <c r="J417" s="10">
        <f t="shared" si="58"/>
        <v>0</v>
      </c>
      <c r="K417" s="10">
        <v>0</v>
      </c>
      <c r="L417" s="10">
        <f t="shared" si="54"/>
        <v>0</v>
      </c>
      <c r="M417" s="150">
        <f t="shared" si="55"/>
        <v>0</v>
      </c>
      <c r="N417" s="10">
        <f t="shared" si="59"/>
        <v>0</v>
      </c>
      <c r="O417" s="11"/>
    </row>
    <row r="418" spans="1:15">
      <c r="A418" s="9">
        <f t="shared" si="56"/>
        <v>413</v>
      </c>
      <c r="B418" s="14" t="s">
        <v>215</v>
      </c>
      <c r="C418" s="8"/>
      <c r="D418" s="8"/>
      <c r="E418" s="8"/>
      <c r="F418" s="8">
        <f t="shared" si="57"/>
        <v>0</v>
      </c>
      <c r="G418" s="8"/>
      <c r="H418" s="11">
        <f t="shared" si="60"/>
        <v>0</v>
      </c>
      <c r="I418" s="18">
        <f t="shared" si="53"/>
        <v>0</v>
      </c>
      <c r="J418" s="10">
        <f t="shared" si="58"/>
        <v>0</v>
      </c>
      <c r="K418" s="10">
        <v>0</v>
      </c>
      <c r="L418" s="10">
        <f t="shared" si="54"/>
        <v>0</v>
      </c>
      <c r="M418" s="150">
        <f t="shared" si="55"/>
        <v>0</v>
      </c>
      <c r="N418" s="10">
        <f t="shared" si="59"/>
        <v>0</v>
      </c>
      <c r="O418" s="11"/>
    </row>
    <row r="419" spans="1:15">
      <c r="A419" s="9">
        <f t="shared" si="56"/>
        <v>414</v>
      </c>
      <c r="B419" s="14" t="s">
        <v>216</v>
      </c>
      <c r="C419" s="8"/>
      <c r="D419" s="8"/>
      <c r="E419" s="8"/>
      <c r="F419" s="8">
        <f t="shared" si="57"/>
        <v>0</v>
      </c>
      <c r="G419" s="8"/>
      <c r="H419" s="11">
        <f t="shared" si="60"/>
        <v>0</v>
      </c>
      <c r="I419" s="18">
        <f t="shared" si="53"/>
        <v>0</v>
      </c>
      <c r="J419" s="10">
        <f t="shared" si="58"/>
        <v>0</v>
      </c>
      <c r="K419" s="10">
        <v>0</v>
      </c>
      <c r="L419" s="10">
        <f t="shared" si="54"/>
        <v>0</v>
      </c>
      <c r="M419" s="150">
        <f t="shared" si="55"/>
        <v>0</v>
      </c>
      <c r="N419" s="10">
        <f t="shared" si="59"/>
        <v>0</v>
      </c>
      <c r="O419" s="11"/>
    </row>
    <row r="420" spans="1:15">
      <c r="A420" s="9">
        <f t="shared" si="56"/>
        <v>415</v>
      </c>
      <c r="B420" s="14" t="s">
        <v>217</v>
      </c>
      <c r="C420" s="8"/>
      <c r="D420" s="8"/>
      <c r="E420" s="8"/>
      <c r="F420" s="8">
        <f t="shared" si="57"/>
        <v>0</v>
      </c>
      <c r="G420" s="8"/>
      <c r="H420" s="11">
        <f t="shared" si="60"/>
        <v>0</v>
      </c>
      <c r="I420" s="18">
        <f t="shared" si="53"/>
        <v>0</v>
      </c>
      <c r="J420" s="10">
        <f t="shared" si="58"/>
        <v>0</v>
      </c>
      <c r="K420" s="10">
        <v>0</v>
      </c>
      <c r="L420" s="10">
        <f t="shared" si="54"/>
        <v>0</v>
      </c>
      <c r="M420" s="150">
        <f t="shared" si="55"/>
        <v>0</v>
      </c>
      <c r="N420" s="10">
        <f t="shared" si="59"/>
        <v>0</v>
      </c>
      <c r="O420" s="11"/>
    </row>
    <row r="421" spans="1:15">
      <c r="A421" s="9">
        <f t="shared" si="56"/>
        <v>416</v>
      </c>
      <c r="B421" s="14" t="s">
        <v>218</v>
      </c>
      <c r="C421" s="8"/>
      <c r="D421" s="8"/>
      <c r="E421" s="8"/>
      <c r="F421" s="8">
        <f t="shared" si="57"/>
        <v>0</v>
      </c>
      <c r="G421" s="8"/>
      <c r="H421" s="11">
        <f t="shared" si="60"/>
        <v>0</v>
      </c>
      <c r="I421" s="18">
        <f t="shared" si="53"/>
        <v>0</v>
      </c>
      <c r="J421" s="10">
        <f t="shared" si="58"/>
        <v>0</v>
      </c>
      <c r="K421" s="10">
        <v>0</v>
      </c>
      <c r="L421" s="10">
        <f t="shared" si="54"/>
        <v>0</v>
      </c>
      <c r="M421" s="150">
        <f t="shared" si="55"/>
        <v>0</v>
      </c>
      <c r="N421" s="10">
        <f t="shared" si="59"/>
        <v>0</v>
      </c>
      <c r="O421" s="11"/>
    </row>
    <row r="422" spans="1:15">
      <c r="A422" s="9">
        <f t="shared" si="56"/>
        <v>417</v>
      </c>
      <c r="B422" s="14" t="s">
        <v>219</v>
      </c>
      <c r="C422" s="8"/>
      <c r="D422" s="8"/>
      <c r="E422" s="8"/>
      <c r="F422" s="8">
        <f t="shared" si="57"/>
        <v>0</v>
      </c>
      <c r="G422" s="8"/>
      <c r="H422" s="11">
        <f t="shared" si="60"/>
        <v>0</v>
      </c>
      <c r="I422" s="18">
        <f t="shared" si="53"/>
        <v>0</v>
      </c>
      <c r="J422" s="10">
        <f t="shared" si="58"/>
        <v>0</v>
      </c>
      <c r="K422" s="10">
        <v>0</v>
      </c>
      <c r="L422" s="10">
        <f t="shared" si="54"/>
        <v>0</v>
      </c>
      <c r="M422" s="150">
        <f t="shared" si="55"/>
        <v>0</v>
      </c>
      <c r="N422" s="10">
        <f t="shared" si="59"/>
        <v>0</v>
      </c>
      <c r="O422" s="11"/>
    </row>
    <row r="423" spans="1:15">
      <c r="A423" s="9">
        <f t="shared" si="56"/>
        <v>418</v>
      </c>
      <c r="B423" s="14" t="s">
        <v>220</v>
      </c>
      <c r="C423" s="8"/>
      <c r="D423" s="8"/>
      <c r="E423" s="8"/>
      <c r="F423" s="8">
        <f t="shared" si="57"/>
        <v>0</v>
      </c>
      <c r="G423" s="8"/>
      <c r="H423" s="11">
        <f t="shared" si="60"/>
        <v>0</v>
      </c>
      <c r="I423" s="18">
        <f t="shared" si="53"/>
        <v>0</v>
      </c>
      <c r="J423" s="10">
        <f t="shared" si="58"/>
        <v>0</v>
      </c>
      <c r="K423" s="10">
        <v>0</v>
      </c>
      <c r="L423" s="10">
        <f t="shared" si="54"/>
        <v>0</v>
      </c>
      <c r="M423" s="150">
        <f t="shared" si="55"/>
        <v>0</v>
      </c>
      <c r="N423" s="10">
        <f t="shared" si="59"/>
        <v>0</v>
      </c>
      <c r="O423" s="11"/>
    </row>
    <row r="424" spans="1:15">
      <c r="A424" s="9">
        <f t="shared" si="56"/>
        <v>419</v>
      </c>
      <c r="B424" s="14" t="s">
        <v>221</v>
      </c>
      <c r="C424" s="8"/>
      <c r="D424" s="8"/>
      <c r="E424" s="8"/>
      <c r="F424" s="8">
        <f t="shared" si="57"/>
        <v>0</v>
      </c>
      <c r="G424" s="8"/>
      <c r="H424" s="11">
        <f t="shared" si="60"/>
        <v>0</v>
      </c>
      <c r="I424" s="18">
        <f t="shared" si="53"/>
        <v>0</v>
      </c>
      <c r="J424" s="10">
        <f t="shared" si="58"/>
        <v>0</v>
      </c>
      <c r="K424" s="10">
        <v>0</v>
      </c>
      <c r="L424" s="10">
        <f t="shared" si="54"/>
        <v>0</v>
      </c>
      <c r="M424" s="150">
        <f t="shared" si="55"/>
        <v>0</v>
      </c>
      <c r="N424" s="10">
        <f t="shared" si="59"/>
        <v>0</v>
      </c>
      <c r="O424" s="11"/>
    </row>
    <row r="425" spans="1:15">
      <c r="A425" s="9">
        <f t="shared" si="56"/>
        <v>420</v>
      </c>
      <c r="B425" s="14" t="s">
        <v>222</v>
      </c>
      <c r="C425" s="8"/>
      <c r="D425" s="8"/>
      <c r="E425" s="8"/>
      <c r="F425" s="8">
        <f t="shared" si="57"/>
        <v>0</v>
      </c>
      <c r="G425" s="8"/>
      <c r="H425" s="11">
        <f t="shared" si="60"/>
        <v>0</v>
      </c>
      <c r="I425" s="18">
        <f t="shared" si="53"/>
        <v>0</v>
      </c>
      <c r="J425" s="10">
        <f t="shared" si="58"/>
        <v>0</v>
      </c>
      <c r="K425" s="10">
        <v>0</v>
      </c>
      <c r="L425" s="10">
        <f t="shared" si="54"/>
        <v>0</v>
      </c>
      <c r="M425" s="150">
        <f t="shared" si="55"/>
        <v>0</v>
      </c>
      <c r="N425" s="10">
        <f t="shared" si="59"/>
        <v>0</v>
      </c>
      <c r="O425" s="11"/>
    </row>
    <row r="426" spans="1:15">
      <c r="A426" s="9">
        <f t="shared" si="56"/>
        <v>421</v>
      </c>
      <c r="B426" s="14" t="s">
        <v>223</v>
      </c>
      <c r="C426" s="8"/>
      <c r="D426" s="8"/>
      <c r="E426" s="8"/>
      <c r="F426" s="8">
        <f t="shared" si="57"/>
        <v>0</v>
      </c>
      <c r="G426" s="8"/>
      <c r="H426" s="11">
        <f t="shared" si="60"/>
        <v>0</v>
      </c>
      <c r="I426" s="18">
        <f t="shared" si="53"/>
        <v>0</v>
      </c>
      <c r="J426" s="10">
        <f t="shared" si="58"/>
        <v>0</v>
      </c>
      <c r="K426" s="10">
        <v>0</v>
      </c>
      <c r="L426" s="10">
        <f t="shared" si="54"/>
        <v>0</v>
      </c>
      <c r="M426" s="150">
        <f t="shared" si="55"/>
        <v>0</v>
      </c>
      <c r="N426" s="10">
        <f t="shared" si="59"/>
        <v>0</v>
      </c>
      <c r="O426" s="11"/>
    </row>
    <row r="427" spans="1:15">
      <c r="A427" s="9">
        <f t="shared" si="56"/>
        <v>422</v>
      </c>
      <c r="B427" s="14" t="s">
        <v>224</v>
      </c>
      <c r="C427" s="8"/>
      <c r="D427" s="8"/>
      <c r="E427" s="8"/>
      <c r="F427" s="8">
        <f t="shared" si="57"/>
        <v>0</v>
      </c>
      <c r="G427" s="8"/>
      <c r="H427" s="11">
        <f t="shared" si="60"/>
        <v>0</v>
      </c>
      <c r="I427" s="18">
        <f t="shared" si="53"/>
        <v>0</v>
      </c>
      <c r="J427" s="10">
        <f t="shared" si="58"/>
        <v>0</v>
      </c>
      <c r="K427" s="10">
        <v>0</v>
      </c>
      <c r="L427" s="10">
        <f t="shared" si="54"/>
        <v>0</v>
      </c>
      <c r="M427" s="150">
        <f t="shared" si="55"/>
        <v>0</v>
      </c>
      <c r="N427" s="10">
        <f t="shared" si="59"/>
        <v>0</v>
      </c>
      <c r="O427" s="11"/>
    </row>
    <row r="428" spans="1:15">
      <c r="A428" s="9">
        <f t="shared" si="56"/>
        <v>423</v>
      </c>
      <c r="B428" s="14" t="s">
        <v>225</v>
      </c>
      <c r="C428" s="8"/>
      <c r="D428" s="8"/>
      <c r="E428" s="8"/>
      <c r="F428" s="8">
        <f t="shared" si="57"/>
        <v>0</v>
      </c>
      <c r="G428" s="8"/>
      <c r="H428" s="11">
        <f t="shared" si="60"/>
        <v>0</v>
      </c>
      <c r="I428" s="18">
        <f t="shared" si="53"/>
        <v>0</v>
      </c>
      <c r="J428" s="10">
        <f t="shared" si="58"/>
        <v>0</v>
      </c>
      <c r="K428" s="10">
        <v>0</v>
      </c>
      <c r="L428" s="10">
        <f t="shared" si="54"/>
        <v>0</v>
      </c>
      <c r="M428" s="150">
        <f t="shared" si="55"/>
        <v>0</v>
      </c>
      <c r="N428" s="10">
        <f t="shared" si="59"/>
        <v>0</v>
      </c>
      <c r="O428" s="11"/>
    </row>
    <row r="429" spans="1:15">
      <c r="A429" s="9">
        <f t="shared" si="56"/>
        <v>424</v>
      </c>
      <c r="B429" s="14" t="s">
        <v>226</v>
      </c>
      <c r="C429" s="8"/>
      <c r="D429" s="8"/>
      <c r="E429" s="8"/>
      <c r="F429" s="8">
        <f t="shared" si="57"/>
        <v>0</v>
      </c>
      <c r="G429" s="8"/>
      <c r="H429" s="11">
        <f t="shared" si="60"/>
        <v>0</v>
      </c>
      <c r="I429" s="18">
        <f t="shared" si="53"/>
        <v>0</v>
      </c>
      <c r="J429" s="10">
        <f t="shared" si="58"/>
        <v>0</v>
      </c>
      <c r="K429" s="10">
        <v>0</v>
      </c>
      <c r="L429" s="10">
        <f t="shared" si="54"/>
        <v>0</v>
      </c>
      <c r="M429" s="150">
        <f t="shared" si="55"/>
        <v>0</v>
      </c>
      <c r="N429" s="10">
        <f t="shared" si="59"/>
        <v>0</v>
      </c>
      <c r="O429" s="11"/>
    </row>
    <row r="430" spans="1:15">
      <c r="A430" s="9">
        <f t="shared" si="56"/>
        <v>425</v>
      </c>
      <c r="B430" s="14" t="s">
        <v>227</v>
      </c>
      <c r="C430" s="8"/>
      <c r="D430" s="8"/>
      <c r="E430" s="8"/>
      <c r="F430" s="8">
        <f t="shared" si="57"/>
        <v>0</v>
      </c>
      <c r="G430" s="8"/>
      <c r="H430" s="11">
        <f t="shared" si="60"/>
        <v>0</v>
      </c>
      <c r="I430" s="18">
        <f t="shared" si="53"/>
        <v>0</v>
      </c>
      <c r="J430" s="10">
        <f t="shared" si="58"/>
        <v>0</v>
      </c>
      <c r="K430" s="10">
        <v>0</v>
      </c>
      <c r="L430" s="10">
        <f t="shared" si="54"/>
        <v>0</v>
      </c>
      <c r="M430" s="150">
        <f t="shared" si="55"/>
        <v>0</v>
      </c>
      <c r="N430" s="10">
        <f t="shared" si="59"/>
        <v>0</v>
      </c>
      <c r="O430" s="11"/>
    </row>
    <row r="431" spans="1:15">
      <c r="A431" s="9">
        <f t="shared" si="56"/>
        <v>426</v>
      </c>
      <c r="B431" s="14" t="s">
        <v>228</v>
      </c>
      <c r="C431" s="8"/>
      <c r="D431" s="8"/>
      <c r="E431" s="8"/>
      <c r="F431" s="8">
        <f t="shared" si="57"/>
        <v>0</v>
      </c>
      <c r="G431" s="8"/>
      <c r="H431" s="11">
        <f t="shared" si="60"/>
        <v>0</v>
      </c>
      <c r="I431" s="18">
        <f t="shared" si="53"/>
        <v>0</v>
      </c>
      <c r="J431" s="10">
        <f t="shared" si="58"/>
        <v>0</v>
      </c>
      <c r="K431" s="10">
        <v>0</v>
      </c>
      <c r="L431" s="10">
        <f t="shared" si="54"/>
        <v>0</v>
      </c>
      <c r="M431" s="150">
        <f t="shared" si="55"/>
        <v>0</v>
      </c>
      <c r="N431" s="10">
        <f t="shared" si="59"/>
        <v>0</v>
      </c>
      <c r="O431" s="11"/>
    </row>
    <row r="432" spans="1:15">
      <c r="A432" s="9">
        <f t="shared" si="56"/>
        <v>427</v>
      </c>
      <c r="B432" s="14" t="s">
        <v>229</v>
      </c>
      <c r="C432" s="8"/>
      <c r="D432" s="8"/>
      <c r="E432" s="8"/>
      <c r="F432" s="8">
        <f t="shared" si="57"/>
        <v>0</v>
      </c>
      <c r="G432" s="8"/>
      <c r="H432" s="11">
        <f t="shared" si="60"/>
        <v>0</v>
      </c>
      <c r="I432" s="18">
        <f t="shared" si="53"/>
        <v>0</v>
      </c>
      <c r="J432" s="10">
        <f t="shared" si="58"/>
        <v>0</v>
      </c>
      <c r="K432" s="10">
        <v>0</v>
      </c>
      <c r="L432" s="10">
        <f t="shared" si="54"/>
        <v>0</v>
      </c>
      <c r="M432" s="150">
        <f t="shared" si="55"/>
        <v>0</v>
      </c>
      <c r="N432" s="10">
        <f t="shared" si="59"/>
        <v>0</v>
      </c>
      <c r="O432" s="11"/>
    </row>
    <row r="433" spans="1:15">
      <c r="A433" s="9">
        <f t="shared" si="56"/>
        <v>428</v>
      </c>
      <c r="B433" s="14" t="s">
        <v>230</v>
      </c>
      <c r="C433" s="8"/>
      <c r="D433" s="8"/>
      <c r="E433" s="8"/>
      <c r="F433" s="8">
        <f t="shared" si="57"/>
        <v>0</v>
      </c>
      <c r="G433" s="8"/>
      <c r="H433" s="11">
        <f t="shared" si="60"/>
        <v>0</v>
      </c>
      <c r="I433" s="18">
        <f t="shared" si="53"/>
        <v>0</v>
      </c>
      <c r="J433" s="10">
        <f t="shared" si="58"/>
        <v>0</v>
      </c>
      <c r="K433" s="10">
        <v>0</v>
      </c>
      <c r="L433" s="10">
        <f t="shared" si="54"/>
        <v>0</v>
      </c>
      <c r="M433" s="150">
        <f t="shared" si="55"/>
        <v>0</v>
      </c>
      <c r="N433" s="10">
        <f t="shared" si="59"/>
        <v>0</v>
      </c>
      <c r="O433" s="11"/>
    </row>
    <row r="434" spans="1:15">
      <c r="A434" s="9">
        <f t="shared" si="56"/>
        <v>429</v>
      </c>
      <c r="B434" s="14" t="s">
        <v>231</v>
      </c>
      <c r="C434" s="8"/>
      <c r="D434" s="8"/>
      <c r="E434" s="8"/>
      <c r="F434" s="8">
        <f t="shared" si="57"/>
        <v>0</v>
      </c>
      <c r="G434" s="8"/>
      <c r="H434" s="11">
        <f t="shared" si="60"/>
        <v>0</v>
      </c>
      <c r="I434" s="18">
        <f t="shared" si="53"/>
        <v>0</v>
      </c>
      <c r="J434" s="10">
        <f t="shared" si="58"/>
        <v>0</v>
      </c>
      <c r="K434" s="10">
        <v>0</v>
      </c>
      <c r="L434" s="10">
        <f t="shared" si="54"/>
        <v>0</v>
      </c>
      <c r="M434" s="150">
        <f t="shared" si="55"/>
        <v>0</v>
      </c>
      <c r="N434" s="10">
        <f t="shared" si="59"/>
        <v>0</v>
      </c>
      <c r="O434" s="11"/>
    </row>
    <row r="435" spans="1:15">
      <c r="A435" s="9">
        <f t="shared" si="56"/>
        <v>430</v>
      </c>
      <c r="B435" s="14" t="s">
        <v>232</v>
      </c>
      <c r="C435" s="8"/>
      <c r="D435" s="8"/>
      <c r="E435" s="8"/>
      <c r="F435" s="8">
        <f t="shared" si="57"/>
        <v>0</v>
      </c>
      <c r="G435" s="8"/>
      <c r="H435" s="11">
        <f t="shared" si="60"/>
        <v>0</v>
      </c>
      <c r="I435" s="18">
        <f t="shared" si="53"/>
        <v>0</v>
      </c>
      <c r="J435" s="10">
        <f t="shared" si="58"/>
        <v>0</v>
      </c>
      <c r="K435" s="10">
        <v>0</v>
      </c>
      <c r="L435" s="10">
        <f t="shared" si="54"/>
        <v>0</v>
      </c>
      <c r="M435" s="150">
        <f t="shared" si="55"/>
        <v>0</v>
      </c>
      <c r="N435" s="10">
        <f t="shared" si="59"/>
        <v>0</v>
      </c>
      <c r="O435" s="11"/>
    </row>
    <row r="436" spans="1:15">
      <c r="A436" s="9">
        <f t="shared" si="56"/>
        <v>431</v>
      </c>
      <c r="B436" s="14" t="s">
        <v>233</v>
      </c>
      <c r="C436" s="8"/>
      <c r="D436" s="8"/>
      <c r="E436" s="8"/>
      <c r="F436" s="8">
        <f t="shared" si="57"/>
        <v>0</v>
      </c>
      <c r="G436" s="8"/>
      <c r="H436" s="11">
        <f t="shared" si="60"/>
        <v>0</v>
      </c>
      <c r="I436" s="18">
        <f t="shared" si="53"/>
        <v>0</v>
      </c>
      <c r="J436" s="10">
        <f t="shared" si="58"/>
        <v>0</v>
      </c>
      <c r="K436" s="10">
        <v>0</v>
      </c>
      <c r="L436" s="10">
        <f t="shared" si="54"/>
        <v>0</v>
      </c>
      <c r="M436" s="150">
        <f t="shared" si="55"/>
        <v>0</v>
      </c>
      <c r="N436" s="10">
        <f t="shared" si="59"/>
        <v>0</v>
      </c>
      <c r="O436" s="11"/>
    </row>
    <row r="437" spans="1:15">
      <c r="A437" s="9">
        <f t="shared" si="56"/>
        <v>432</v>
      </c>
      <c r="B437" s="14" t="s">
        <v>234</v>
      </c>
      <c r="C437" s="8"/>
      <c r="D437" s="8"/>
      <c r="E437" s="8"/>
      <c r="F437" s="8">
        <f t="shared" si="57"/>
        <v>0</v>
      </c>
      <c r="G437" s="8"/>
      <c r="H437" s="11">
        <f t="shared" si="60"/>
        <v>0</v>
      </c>
      <c r="I437" s="18">
        <f t="shared" si="53"/>
        <v>0</v>
      </c>
      <c r="J437" s="10">
        <f t="shared" si="58"/>
        <v>0</v>
      </c>
      <c r="K437" s="10">
        <v>0</v>
      </c>
      <c r="L437" s="10">
        <f t="shared" si="54"/>
        <v>0</v>
      </c>
      <c r="M437" s="150">
        <f t="shared" si="55"/>
        <v>0</v>
      </c>
      <c r="N437" s="10">
        <f t="shared" si="59"/>
        <v>0</v>
      </c>
      <c r="O437" s="11"/>
    </row>
    <row r="438" spans="1:15">
      <c r="A438" s="9">
        <f t="shared" si="56"/>
        <v>433</v>
      </c>
      <c r="B438" s="14" t="s">
        <v>235</v>
      </c>
      <c r="C438" s="8"/>
      <c r="D438" s="8"/>
      <c r="E438" s="8"/>
      <c r="F438" s="8">
        <f t="shared" si="57"/>
        <v>0</v>
      </c>
      <c r="G438" s="8"/>
      <c r="H438" s="11">
        <f t="shared" si="60"/>
        <v>0</v>
      </c>
      <c r="I438" s="18">
        <f t="shared" si="53"/>
        <v>0</v>
      </c>
      <c r="J438" s="10">
        <f t="shared" si="58"/>
        <v>0</v>
      </c>
      <c r="K438" s="10">
        <v>0</v>
      </c>
      <c r="L438" s="10">
        <f t="shared" si="54"/>
        <v>0</v>
      </c>
      <c r="M438" s="150">
        <f t="shared" si="55"/>
        <v>0</v>
      </c>
      <c r="N438" s="10">
        <f t="shared" si="59"/>
        <v>0</v>
      </c>
      <c r="O438" s="11"/>
    </row>
    <row r="439" spans="1:15">
      <c r="A439" s="9">
        <f t="shared" si="56"/>
        <v>434</v>
      </c>
      <c r="B439" s="14" t="s">
        <v>236</v>
      </c>
      <c r="C439" s="8"/>
      <c r="D439" s="8"/>
      <c r="E439" s="8"/>
      <c r="F439" s="8">
        <f t="shared" si="57"/>
        <v>0</v>
      </c>
      <c r="G439" s="8"/>
      <c r="H439" s="11">
        <f t="shared" si="60"/>
        <v>0</v>
      </c>
      <c r="I439" s="18">
        <f t="shared" si="53"/>
        <v>0</v>
      </c>
      <c r="J439" s="10">
        <f t="shared" si="58"/>
        <v>0</v>
      </c>
      <c r="K439" s="10">
        <v>0</v>
      </c>
      <c r="L439" s="10">
        <f t="shared" si="54"/>
        <v>0</v>
      </c>
      <c r="M439" s="150">
        <f t="shared" si="55"/>
        <v>0</v>
      </c>
      <c r="N439" s="10">
        <f t="shared" si="59"/>
        <v>0</v>
      </c>
      <c r="O439" s="11"/>
    </row>
    <row r="440" spans="1:15">
      <c r="A440" s="9">
        <f t="shared" si="56"/>
        <v>435</v>
      </c>
      <c r="B440" s="14" t="s">
        <v>237</v>
      </c>
      <c r="C440" s="8"/>
      <c r="D440" s="8"/>
      <c r="E440" s="8"/>
      <c r="F440" s="8">
        <f t="shared" si="57"/>
        <v>0</v>
      </c>
      <c r="G440" s="8"/>
      <c r="H440" s="11">
        <f t="shared" si="60"/>
        <v>0</v>
      </c>
      <c r="I440" s="18">
        <f t="shared" si="53"/>
        <v>0</v>
      </c>
      <c r="J440" s="10">
        <f t="shared" si="58"/>
        <v>0</v>
      </c>
      <c r="K440" s="10">
        <v>0</v>
      </c>
      <c r="L440" s="10">
        <f t="shared" si="54"/>
        <v>0</v>
      </c>
      <c r="M440" s="150">
        <f t="shared" si="55"/>
        <v>0</v>
      </c>
      <c r="N440" s="10">
        <f t="shared" si="59"/>
        <v>0</v>
      </c>
      <c r="O440" s="11"/>
    </row>
    <row r="441" spans="1:15">
      <c r="A441" s="9">
        <f t="shared" si="56"/>
        <v>436</v>
      </c>
      <c r="B441" s="14" t="s">
        <v>238</v>
      </c>
      <c r="C441" s="8"/>
      <c r="D441" s="8"/>
      <c r="E441" s="8"/>
      <c r="F441" s="8">
        <f t="shared" si="57"/>
        <v>0</v>
      </c>
      <c r="G441" s="8"/>
      <c r="H441" s="11">
        <f t="shared" si="60"/>
        <v>0</v>
      </c>
      <c r="I441" s="18">
        <f t="shared" si="53"/>
        <v>0</v>
      </c>
      <c r="J441" s="10">
        <f t="shared" si="58"/>
        <v>0</v>
      </c>
      <c r="K441" s="10">
        <v>0</v>
      </c>
      <c r="L441" s="10">
        <f t="shared" si="54"/>
        <v>0</v>
      </c>
      <c r="M441" s="150">
        <f t="shared" si="55"/>
        <v>0</v>
      </c>
      <c r="N441" s="10">
        <f t="shared" si="59"/>
        <v>0</v>
      </c>
      <c r="O441" s="11"/>
    </row>
    <row r="442" spans="1:15">
      <c r="A442" s="9">
        <f t="shared" si="56"/>
        <v>437</v>
      </c>
      <c r="B442" s="14" t="s">
        <v>239</v>
      </c>
      <c r="C442" s="8"/>
      <c r="D442" s="8"/>
      <c r="E442" s="8"/>
      <c r="F442" s="8">
        <f t="shared" si="57"/>
        <v>0</v>
      </c>
      <c r="G442" s="8"/>
      <c r="H442" s="11">
        <f t="shared" si="60"/>
        <v>0</v>
      </c>
      <c r="I442" s="18">
        <f t="shared" si="53"/>
        <v>0</v>
      </c>
      <c r="J442" s="10">
        <f t="shared" si="58"/>
        <v>0</v>
      </c>
      <c r="K442" s="10">
        <v>0</v>
      </c>
      <c r="L442" s="10">
        <f t="shared" si="54"/>
        <v>0</v>
      </c>
      <c r="M442" s="150">
        <f t="shared" si="55"/>
        <v>0</v>
      </c>
      <c r="N442" s="10">
        <f t="shared" si="59"/>
        <v>0</v>
      </c>
      <c r="O442" s="11"/>
    </row>
    <row r="443" spans="1:15">
      <c r="A443" s="9">
        <f t="shared" si="56"/>
        <v>438</v>
      </c>
      <c r="B443" s="14" t="s">
        <v>240</v>
      </c>
      <c r="C443" s="8"/>
      <c r="D443" s="8"/>
      <c r="E443" s="8"/>
      <c r="F443" s="8">
        <f t="shared" si="57"/>
        <v>0</v>
      </c>
      <c r="G443" s="8"/>
      <c r="H443" s="11">
        <f t="shared" si="60"/>
        <v>0</v>
      </c>
      <c r="I443" s="18">
        <f t="shared" si="53"/>
        <v>0</v>
      </c>
      <c r="J443" s="10">
        <f t="shared" si="58"/>
        <v>0</v>
      </c>
      <c r="K443" s="10">
        <v>0</v>
      </c>
      <c r="L443" s="10">
        <f t="shared" si="54"/>
        <v>0</v>
      </c>
      <c r="M443" s="150">
        <f t="shared" si="55"/>
        <v>0</v>
      </c>
      <c r="N443" s="10">
        <f t="shared" si="59"/>
        <v>0</v>
      </c>
      <c r="O443" s="11"/>
    </row>
    <row r="444" spans="1:15">
      <c r="A444" s="9">
        <f t="shared" si="56"/>
        <v>439</v>
      </c>
      <c r="B444" s="14" t="s">
        <v>241</v>
      </c>
      <c r="C444" s="8"/>
      <c r="D444" s="8"/>
      <c r="E444" s="8"/>
      <c r="F444" s="8">
        <f t="shared" si="57"/>
        <v>0</v>
      </c>
      <c r="G444" s="8"/>
      <c r="H444" s="11">
        <f t="shared" si="60"/>
        <v>0</v>
      </c>
      <c r="I444" s="18">
        <f t="shared" si="53"/>
        <v>0</v>
      </c>
      <c r="J444" s="10">
        <f t="shared" si="58"/>
        <v>0</v>
      </c>
      <c r="K444" s="10">
        <v>0</v>
      </c>
      <c r="L444" s="10">
        <f t="shared" si="54"/>
        <v>0</v>
      </c>
      <c r="M444" s="150">
        <f t="shared" si="55"/>
        <v>0</v>
      </c>
      <c r="N444" s="10">
        <f t="shared" si="59"/>
        <v>0</v>
      </c>
      <c r="O444" s="11"/>
    </row>
    <row r="445" spans="1:15">
      <c r="A445" s="9">
        <f t="shared" si="56"/>
        <v>440</v>
      </c>
      <c r="B445" s="14" t="s">
        <v>242</v>
      </c>
      <c r="C445" s="8"/>
      <c r="D445" s="8"/>
      <c r="E445" s="8"/>
      <c r="F445" s="8">
        <f t="shared" si="57"/>
        <v>0</v>
      </c>
      <c r="G445" s="8"/>
      <c r="H445" s="11">
        <f t="shared" si="60"/>
        <v>0</v>
      </c>
      <c r="I445" s="18">
        <f t="shared" si="53"/>
        <v>0</v>
      </c>
      <c r="J445" s="10">
        <f t="shared" si="58"/>
        <v>0</v>
      </c>
      <c r="K445" s="10">
        <v>0</v>
      </c>
      <c r="L445" s="10">
        <f t="shared" si="54"/>
        <v>0</v>
      </c>
      <c r="M445" s="150">
        <f t="shared" si="55"/>
        <v>0</v>
      </c>
      <c r="N445" s="10">
        <f t="shared" si="59"/>
        <v>0</v>
      </c>
      <c r="O445" s="11"/>
    </row>
    <row r="446" spans="1:15">
      <c r="A446" s="9">
        <f t="shared" si="56"/>
        <v>441</v>
      </c>
      <c r="B446" s="14" t="s">
        <v>243</v>
      </c>
      <c r="C446" s="8"/>
      <c r="D446" s="8"/>
      <c r="E446" s="8"/>
      <c r="F446" s="8">
        <f t="shared" si="57"/>
        <v>0</v>
      </c>
      <c r="G446" s="8"/>
      <c r="H446" s="11">
        <f t="shared" si="60"/>
        <v>0</v>
      </c>
      <c r="I446" s="18">
        <f t="shared" si="53"/>
        <v>0</v>
      </c>
      <c r="J446" s="10">
        <f t="shared" si="58"/>
        <v>0</v>
      </c>
      <c r="K446" s="10">
        <v>0</v>
      </c>
      <c r="L446" s="10">
        <f t="shared" si="54"/>
        <v>0</v>
      </c>
      <c r="M446" s="150">
        <f t="shared" si="55"/>
        <v>0</v>
      </c>
      <c r="N446" s="10">
        <f t="shared" si="59"/>
        <v>0</v>
      </c>
      <c r="O446" s="11"/>
    </row>
    <row r="447" spans="1:15">
      <c r="A447" s="9">
        <f t="shared" si="56"/>
        <v>442</v>
      </c>
      <c r="B447" s="14" t="s">
        <v>244</v>
      </c>
      <c r="C447" s="8"/>
      <c r="D447" s="8"/>
      <c r="E447" s="8"/>
      <c r="F447" s="8">
        <f t="shared" si="57"/>
        <v>0</v>
      </c>
      <c r="G447" s="8"/>
      <c r="H447" s="11">
        <f t="shared" si="60"/>
        <v>0</v>
      </c>
      <c r="I447" s="18">
        <f t="shared" si="53"/>
        <v>0</v>
      </c>
      <c r="J447" s="10">
        <f t="shared" si="58"/>
        <v>0</v>
      </c>
      <c r="K447" s="10">
        <v>0</v>
      </c>
      <c r="L447" s="10">
        <f t="shared" si="54"/>
        <v>0</v>
      </c>
      <c r="M447" s="150">
        <f t="shared" si="55"/>
        <v>0</v>
      </c>
      <c r="N447" s="10">
        <f t="shared" si="59"/>
        <v>0</v>
      </c>
      <c r="O447" s="11"/>
    </row>
    <row r="448" spans="1:15">
      <c r="A448" s="9">
        <f t="shared" si="56"/>
        <v>443</v>
      </c>
      <c r="B448" s="14" t="s">
        <v>245</v>
      </c>
      <c r="C448" s="8"/>
      <c r="D448" s="8"/>
      <c r="E448" s="8"/>
      <c r="F448" s="8">
        <f t="shared" si="57"/>
        <v>0</v>
      </c>
      <c r="G448" s="8"/>
      <c r="H448" s="11">
        <f t="shared" si="60"/>
        <v>0</v>
      </c>
      <c r="I448" s="18">
        <f t="shared" si="53"/>
        <v>0</v>
      </c>
      <c r="J448" s="10">
        <f t="shared" si="58"/>
        <v>0</v>
      </c>
      <c r="K448" s="10">
        <v>0</v>
      </c>
      <c r="L448" s="10">
        <f t="shared" si="54"/>
        <v>0</v>
      </c>
      <c r="M448" s="150">
        <f t="shared" si="55"/>
        <v>0</v>
      </c>
      <c r="N448" s="10">
        <f t="shared" si="59"/>
        <v>0</v>
      </c>
      <c r="O448" s="11"/>
    </row>
    <row r="449" spans="1:15">
      <c r="A449" s="9">
        <f t="shared" si="56"/>
        <v>444</v>
      </c>
      <c r="B449" s="14" t="s">
        <v>246</v>
      </c>
      <c r="C449" s="8"/>
      <c r="D449" s="8"/>
      <c r="E449" s="8"/>
      <c r="F449" s="8">
        <f t="shared" si="57"/>
        <v>0</v>
      </c>
      <c r="G449" s="8"/>
      <c r="H449" s="11">
        <f t="shared" si="60"/>
        <v>0</v>
      </c>
      <c r="I449" s="18">
        <f t="shared" si="53"/>
        <v>0</v>
      </c>
      <c r="J449" s="10">
        <f t="shared" si="58"/>
        <v>0</v>
      </c>
      <c r="K449" s="10">
        <v>0</v>
      </c>
      <c r="L449" s="10">
        <f t="shared" si="54"/>
        <v>0</v>
      </c>
      <c r="M449" s="150">
        <f t="shared" si="55"/>
        <v>0</v>
      </c>
      <c r="N449" s="10">
        <f t="shared" si="59"/>
        <v>0</v>
      </c>
      <c r="O449" s="11"/>
    </row>
    <row r="450" spans="1:15">
      <c r="A450" s="9">
        <f t="shared" si="56"/>
        <v>445</v>
      </c>
      <c r="B450" s="14" t="s">
        <v>247</v>
      </c>
      <c r="C450" s="8"/>
      <c r="D450" s="8"/>
      <c r="E450" s="8"/>
      <c r="F450" s="8">
        <f t="shared" si="57"/>
        <v>0</v>
      </c>
      <c r="G450" s="8"/>
      <c r="H450" s="11">
        <f t="shared" si="60"/>
        <v>0</v>
      </c>
      <c r="I450" s="18">
        <f t="shared" si="53"/>
        <v>0</v>
      </c>
      <c r="J450" s="10">
        <f t="shared" si="58"/>
        <v>0</v>
      </c>
      <c r="K450" s="10">
        <v>0</v>
      </c>
      <c r="L450" s="10">
        <f t="shared" si="54"/>
        <v>0</v>
      </c>
      <c r="M450" s="150">
        <f t="shared" si="55"/>
        <v>0</v>
      </c>
      <c r="N450" s="10">
        <f t="shared" si="59"/>
        <v>0</v>
      </c>
      <c r="O450" s="11"/>
    </row>
    <row r="451" spans="1:15">
      <c r="A451" s="9">
        <f t="shared" si="56"/>
        <v>446</v>
      </c>
      <c r="B451" s="14" t="s">
        <v>248</v>
      </c>
      <c r="C451" s="8"/>
      <c r="D451" s="8"/>
      <c r="E451" s="8"/>
      <c r="F451" s="8">
        <f t="shared" si="57"/>
        <v>0</v>
      </c>
      <c r="G451" s="8"/>
      <c r="H451" s="11">
        <f t="shared" si="60"/>
        <v>0</v>
      </c>
      <c r="I451" s="18">
        <f t="shared" si="53"/>
        <v>0</v>
      </c>
      <c r="J451" s="10">
        <f t="shared" si="58"/>
        <v>0</v>
      </c>
      <c r="K451" s="10">
        <v>0</v>
      </c>
      <c r="L451" s="10">
        <f t="shared" si="54"/>
        <v>0</v>
      </c>
      <c r="M451" s="150">
        <f t="shared" si="55"/>
        <v>0</v>
      </c>
      <c r="N451" s="10">
        <f t="shared" si="59"/>
        <v>0</v>
      </c>
      <c r="O451" s="11"/>
    </row>
    <row r="452" spans="1:15">
      <c r="A452" s="9">
        <f t="shared" si="56"/>
        <v>447</v>
      </c>
      <c r="B452" s="14" t="s">
        <v>249</v>
      </c>
      <c r="C452" s="8"/>
      <c r="D452" s="8"/>
      <c r="E452" s="8"/>
      <c r="F452" s="8">
        <f t="shared" si="57"/>
        <v>0</v>
      </c>
      <c r="G452" s="8"/>
      <c r="H452" s="11">
        <f t="shared" si="60"/>
        <v>0</v>
      </c>
      <c r="I452" s="18">
        <f t="shared" si="53"/>
        <v>0</v>
      </c>
      <c r="J452" s="10">
        <f t="shared" si="58"/>
        <v>0</v>
      </c>
      <c r="K452" s="10">
        <v>0</v>
      </c>
      <c r="L452" s="10">
        <f t="shared" si="54"/>
        <v>0</v>
      </c>
      <c r="M452" s="150">
        <f t="shared" si="55"/>
        <v>0</v>
      </c>
      <c r="N452" s="10">
        <f t="shared" si="59"/>
        <v>0</v>
      </c>
      <c r="O452" s="11"/>
    </row>
    <row r="453" spans="1:15">
      <c r="A453" s="9">
        <f t="shared" si="56"/>
        <v>448</v>
      </c>
      <c r="B453" s="14" t="s">
        <v>250</v>
      </c>
      <c r="C453" s="8"/>
      <c r="D453" s="8"/>
      <c r="E453" s="8"/>
      <c r="F453" s="8">
        <f t="shared" si="57"/>
        <v>0</v>
      </c>
      <c r="G453" s="8"/>
      <c r="H453" s="11">
        <f t="shared" si="60"/>
        <v>0</v>
      </c>
      <c r="I453" s="18">
        <f t="shared" ref="I453:I478" si="61">H453*$I$2</f>
        <v>0</v>
      </c>
      <c r="J453" s="10">
        <f t="shared" si="58"/>
        <v>0</v>
      </c>
      <c r="K453" s="10">
        <v>0</v>
      </c>
      <c r="L453" s="10">
        <f t="shared" ref="L453:L478" si="62">G453*560.71</f>
        <v>0</v>
      </c>
      <c r="M453" s="150">
        <f t="shared" ref="M453:M478" si="63">L453*$M$2</f>
        <v>0</v>
      </c>
      <c r="N453" s="10">
        <f t="shared" si="59"/>
        <v>0</v>
      </c>
      <c r="O453" s="11"/>
    </row>
    <row r="454" spans="1:15">
      <c r="A454" s="9">
        <f t="shared" si="56"/>
        <v>449</v>
      </c>
      <c r="B454" s="14" t="s">
        <v>251</v>
      </c>
      <c r="C454" s="8"/>
      <c r="D454" s="8"/>
      <c r="E454" s="8"/>
      <c r="F454" s="8">
        <f t="shared" si="57"/>
        <v>0</v>
      </c>
      <c r="G454" s="8"/>
      <c r="H454" s="11">
        <f t="shared" si="60"/>
        <v>0</v>
      </c>
      <c r="I454" s="18">
        <f t="shared" si="61"/>
        <v>0</v>
      </c>
      <c r="J454" s="10">
        <f t="shared" si="58"/>
        <v>0</v>
      </c>
      <c r="K454" s="10">
        <v>0</v>
      </c>
      <c r="L454" s="10">
        <f t="shared" si="62"/>
        <v>0</v>
      </c>
      <c r="M454" s="150">
        <f t="shared" si="63"/>
        <v>0</v>
      </c>
      <c r="N454" s="10">
        <f t="shared" si="59"/>
        <v>0</v>
      </c>
      <c r="O454" s="11"/>
    </row>
    <row r="455" spans="1:15">
      <c r="A455" s="9">
        <f t="shared" ref="A455:A478" si="64">A454+1</f>
        <v>450</v>
      </c>
      <c r="B455" s="14" t="s">
        <v>252</v>
      </c>
      <c r="C455" s="8"/>
      <c r="D455" s="8"/>
      <c r="E455" s="8"/>
      <c r="F455" s="8">
        <f t="shared" si="57"/>
        <v>0</v>
      </c>
      <c r="G455" s="8"/>
      <c r="H455" s="11">
        <f t="shared" si="60"/>
        <v>0</v>
      </c>
      <c r="I455" s="18">
        <f t="shared" si="61"/>
        <v>0</v>
      </c>
      <c r="J455" s="10">
        <f t="shared" si="58"/>
        <v>0</v>
      </c>
      <c r="K455" s="10">
        <v>0</v>
      </c>
      <c r="L455" s="10">
        <f t="shared" si="62"/>
        <v>0</v>
      </c>
      <c r="M455" s="150">
        <f t="shared" si="63"/>
        <v>0</v>
      </c>
      <c r="N455" s="10">
        <f t="shared" si="59"/>
        <v>0</v>
      </c>
      <c r="O455" s="11"/>
    </row>
    <row r="456" spans="1:15">
      <c r="A456" s="9">
        <f t="shared" si="64"/>
        <v>451</v>
      </c>
      <c r="B456" s="14" t="s">
        <v>253</v>
      </c>
      <c r="C456" s="8"/>
      <c r="D456" s="8"/>
      <c r="E456" s="8"/>
      <c r="F456" s="8">
        <f t="shared" si="57"/>
        <v>0</v>
      </c>
      <c r="G456" s="8"/>
      <c r="H456" s="11">
        <f t="shared" si="60"/>
        <v>0</v>
      </c>
      <c r="I456" s="18">
        <f t="shared" si="61"/>
        <v>0</v>
      </c>
      <c r="J456" s="10">
        <f t="shared" ref="J456:J478" si="65">I456*0.3677</f>
        <v>0</v>
      </c>
      <c r="K456" s="10">
        <v>0</v>
      </c>
      <c r="L456" s="10">
        <f t="shared" si="62"/>
        <v>0</v>
      </c>
      <c r="M456" s="150">
        <f t="shared" si="63"/>
        <v>0</v>
      </c>
      <c r="N456" s="10">
        <f t="shared" ref="N456:N478" si="66">I456+J456+K456+M456</f>
        <v>0</v>
      </c>
      <c r="O456" s="11"/>
    </row>
    <row r="457" spans="1:15">
      <c r="A457" s="9">
        <f t="shared" si="64"/>
        <v>452</v>
      </c>
      <c r="B457" s="14" t="s">
        <v>254</v>
      </c>
      <c r="C457" s="8"/>
      <c r="D457" s="8"/>
      <c r="E457" s="8"/>
      <c r="F457" s="8">
        <f t="shared" ref="F457:F478" si="67">C457+D457+E457</f>
        <v>0</v>
      </c>
      <c r="G457" s="8"/>
      <c r="H457" s="11">
        <f t="shared" si="60"/>
        <v>0</v>
      </c>
      <c r="I457" s="18">
        <f t="shared" si="61"/>
        <v>0</v>
      </c>
      <c r="J457" s="10">
        <f t="shared" si="65"/>
        <v>0</v>
      </c>
      <c r="K457" s="10">
        <v>0</v>
      </c>
      <c r="L457" s="10">
        <f t="shared" si="62"/>
        <v>0</v>
      </c>
      <c r="M457" s="150">
        <f t="shared" si="63"/>
        <v>0</v>
      </c>
      <c r="N457" s="10">
        <f t="shared" si="66"/>
        <v>0</v>
      </c>
      <c r="O457" s="11"/>
    </row>
    <row r="458" spans="1:15">
      <c r="A458" s="9">
        <f t="shared" si="64"/>
        <v>453</v>
      </c>
      <c r="B458" s="14" t="s">
        <v>255</v>
      </c>
      <c r="C458" s="8"/>
      <c r="D458" s="8"/>
      <c r="E458" s="8"/>
      <c r="F458" s="8">
        <f t="shared" si="67"/>
        <v>0</v>
      </c>
      <c r="G458" s="8"/>
      <c r="H458" s="11">
        <f t="shared" ref="H458:H478" si="68">0/104082.08*F458</f>
        <v>0</v>
      </c>
      <c r="I458" s="18">
        <f t="shared" si="61"/>
        <v>0</v>
      </c>
      <c r="J458" s="10">
        <f t="shared" si="65"/>
        <v>0</v>
      </c>
      <c r="K458" s="10">
        <v>0</v>
      </c>
      <c r="L458" s="10">
        <f t="shared" si="62"/>
        <v>0</v>
      </c>
      <c r="M458" s="150">
        <f t="shared" si="63"/>
        <v>0</v>
      </c>
      <c r="N458" s="10">
        <f t="shared" si="66"/>
        <v>0</v>
      </c>
      <c r="O458" s="11"/>
    </row>
    <row r="459" spans="1:15">
      <c r="A459" s="9">
        <f t="shared" si="64"/>
        <v>454</v>
      </c>
      <c r="B459" s="14" t="s">
        <v>256</v>
      </c>
      <c r="C459" s="8"/>
      <c r="D459" s="8"/>
      <c r="E459" s="8"/>
      <c r="F459" s="8">
        <f t="shared" si="67"/>
        <v>0</v>
      </c>
      <c r="G459" s="8"/>
      <c r="H459" s="11">
        <f t="shared" si="68"/>
        <v>0</v>
      </c>
      <c r="I459" s="18">
        <f t="shared" si="61"/>
        <v>0</v>
      </c>
      <c r="J459" s="10">
        <f t="shared" si="65"/>
        <v>0</v>
      </c>
      <c r="K459" s="10">
        <v>0</v>
      </c>
      <c r="L459" s="10">
        <f t="shared" si="62"/>
        <v>0</v>
      </c>
      <c r="M459" s="150">
        <f t="shared" si="63"/>
        <v>0</v>
      </c>
      <c r="N459" s="10">
        <f t="shared" si="66"/>
        <v>0</v>
      </c>
      <c r="O459" s="11"/>
    </row>
    <row r="460" spans="1:15">
      <c r="A460" s="9">
        <f t="shared" si="64"/>
        <v>455</v>
      </c>
      <c r="B460" s="14" t="s">
        <v>257</v>
      </c>
      <c r="C460" s="8"/>
      <c r="D460" s="8"/>
      <c r="E460" s="8"/>
      <c r="F460" s="8">
        <f t="shared" si="67"/>
        <v>0</v>
      </c>
      <c r="G460" s="8"/>
      <c r="H460" s="11">
        <f t="shared" si="68"/>
        <v>0</v>
      </c>
      <c r="I460" s="18">
        <f t="shared" si="61"/>
        <v>0</v>
      </c>
      <c r="J460" s="10">
        <f t="shared" si="65"/>
        <v>0</v>
      </c>
      <c r="K460" s="10">
        <v>0</v>
      </c>
      <c r="L460" s="10">
        <f t="shared" si="62"/>
        <v>0</v>
      </c>
      <c r="M460" s="150">
        <f t="shared" si="63"/>
        <v>0</v>
      </c>
      <c r="N460" s="10">
        <f t="shared" si="66"/>
        <v>0</v>
      </c>
      <c r="O460" s="11"/>
    </row>
    <row r="461" spans="1:15">
      <c r="A461" s="9">
        <f t="shared" si="64"/>
        <v>456</v>
      </c>
      <c r="B461" s="14" t="s">
        <v>258</v>
      </c>
      <c r="C461" s="8"/>
      <c r="D461" s="8"/>
      <c r="E461" s="8"/>
      <c r="F461" s="8">
        <f t="shared" si="67"/>
        <v>0</v>
      </c>
      <c r="G461" s="8"/>
      <c r="H461" s="11">
        <f t="shared" si="68"/>
        <v>0</v>
      </c>
      <c r="I461" s="18">
        <f t="shared" si="61"/>
        <v>0</v>
      </c>
      <c r="J461" s="10">
        <f t="shared" si="65"/>
        <v>0</v>
      </c>
      <c r="K461" s="10">
        <v>0</v>
      </c>
      <c r="L461" s="10">
        <f t="shared" si="62"/>
        <v>0</v>
      </c>
      <c r="M461" s="150">
        <f t="shared" si="63"/>
        <v>0</v>
      </c>
      <c r="N461" s="10">
        <f t="shared" si="66"/>
        <v>0</v>
      </c>
      <c r="O461" s="11"/>
    </row>
    <row r="462" spans="1:15">
      <c r="A462" s="9">
        <f t="shared" si="64"/>
        <v>457</v>
      </c>
      <c r="B462" s="14" t="s">
        <v>259</v>
      </c>
      <c r="C462" s="8"/>
      <c r="D462" s="8"/>
      <c r="E462" s="8"/>
      <c r="F462" s="8">
        <f t="shared" si="67"/>
        <v>0</v>
      </c>
      <c r="G462" s="8"/>
      <c r="H462" s="11">
        <f t="shared" si="68"/>
        <v>0</v>
      </c>
      <c r="I462" s="18">
        <f t="shared" si="61"/>
        <v>0</v>
      </c>
      <c r="J462" s="10">
        <f t="shared" si="65"/>
        <v>0</v>
      </c>
      <c r="K462" s="10">
        <v>0</v>
      </c>
      <c r="L462" s="10">
        <f t="shared" si="62"/>
        <v>0</v>
      </c>
      <c r="M462" s="150">
        <f t="shared" si="63"/>
        <v>0</v>
      </c>
      <c r="N462" s="10">
        <f t="shared" si="66"/>
        <v>0</v>
      </c>
      <c r="O462" s="11"/>
    </row>
    <row r="463" spans="1:15">
      <c r="A463" s="9">
        <f t="shared" si="64"/>
        <v>458</v>
      </c>
      <c r="B463" s="14" t="s">
        <v>260</v>
      </c>
      <c r="C463" s="8"/>
      <c r="D463" s="8"/>
      <c r="E463" s="8"/>
      <c r="F463" s="8">
        <f t="shared" si="67"/>
        <v>0</v>
      </c>
      <c r="G463" s="8"/>
      <c r="H463" s="11">
        <f t="shared" si="68"/>
        <v>0</v>
      </c>
      <c r="I463" s="18">
        <f t="shared" si="61"/>
        <v>0</v>
      </c>
      <c r="J463" s="10">
        <f t="shared" si="65"/>
        <v>0</v>
      </c>
      <c r="K463" s="10">
        <v>0</v>
      </c>
      <c r="L463" s="10">
        <f t="shared" si="62"/>
        <v>0</v>
      </c>
      <c r="M463" s="150">
        <f t="shared" si="63"/>
        <v>0</v>
      </c>
      <c r="N463" s="10">
        <f t="shared" si="66"/>
        <v>0</v>
      </c>
      <c r="O463" s="11"/>
    </row>
    <row r="464" spans="1:15">
      <c r="A464" s="9">
        <f t="shared" si="64"/>
        <v>459</v>
      </c>
      <c r="B464" s="14" t="s">
        <v>261</v>
      </c>
      <c r="C464" s="8"/>
      <c r="D464" s="8"/>
      <c r="E464" s="8"/>
      <c r="F464" s="8">
        <f t="shared" si="67"/>
        <v>0</v>
      </c>
      <c r="G464" s="8"/>
      <c r="H464" s="11">
        <f t="shared" si="68"/>
        <v>0</v>
      </c>
      <c r="I464" s="18">
        <f t="shared" si="61"/>
        <v>0</v>
      </c>
      <c r="J464" s="10">
        <f t="shared" si="65"/>
        <v>0</v>
      </c>
      <c r="K464" s="10">
        <v>0</v>
      </c>
      <c r="L464" s="10">
        <f t="shared" si="62"/>
        <v>0</v>
      </c>
      <c r="M464" s="150">
        <f t="shared" si="63"/>
        <v>0</v>
      </c>
      <c r="N464" s="10">
        <f t="shared" si="66"/>
        <v>0</v>
      </c>
      <c r="O464" s="11"/>
    </row>
    <row r="465" spans="1:15">
      <c r="A465" s="9">
        <f t="shared" si="64"/>
        <v>460</v>
      </c>
      <c r="B465" s="14" t="s">
        <v>262</v>
      </c>
      <c r="C465" s="8"/>
      <c r="D465" s="8"/>
      <c r="E465" s="8"/>
      <c r="F465" s="8">
        <f t="shared" si="67"/>
        <v>0</v>
      </c>
      <c r="G465" s="8"/>
      <c r="H465" s="11">
        <f t="shared" si="68"/>
        <v>0</v>
      </c>
      <c r="I465" s="18">
        <f t="shared" si="61"/>
        <v>0</v>
      </c>
      <c r="J465" s="10">
        <f t="shared" si="65"/>
        <v>0</v>
      </c>
      <c r="K465" s="10">
        <v>0</v>
      </c>
      <c r="L465" s="10">
        <f t="shared" si="62"/>
        <v>0</v>
      </c>
      <c r="M465" s="150">
        <f t="shared" si="63"/>
        <v>0</v>
      </c>
      <c r="N465" s="10">
        <f t="shared" si="66"/>
        <v>0</v>
      </c>
      <c r="O465" s="11"/>
    </row>
    <row r="466" spans="1:15">
      <c r="A466" s="9">
        <f t="shared" si="64"/>
        <v>461</v>
      </c>
      <c r="B466" s="14" t="s">
        <v>263</v>
      </c>
      <c r="C466" s="8"/>
      <c r="D466" s="8"/>
      <c r="E466" s="8"/>
      <c r="F466" s="8">
        <f t="shared" si="67"/>
        <v>0</v>
      </c>
      <c r="G466" s="8"/>
      <c r="H466" s="11">
        <f t="shared" si="68"/>
        <v>0</v>
      </c>
      <c r="I466" s="18">
        <f t="shared" si="61"/>
        <v>0</v>
      </c>
      <c r="J466" s="10">
        <f t="shared" si="65"/>
        <v>0</v>
      </c>
      <c r="K466" s="10">
        <v>0</v>
      </c>
      <c r="L466" s="10">
        <f t="shared" si="62"/>
        <v>0</v>
      </c>
      <c r="M466" s="150">
        <f t="shared" si="63"/>
        <v>0</v>
      </c>
      <c r="N466" s="10">
        <f t="shared" si="66"/>
        <v>0</v>
      </c>
      <c r="O466" s="11"/>
    </row>
    <row r="467" spans="1:15">
      <c r="A467" s="9">
        <f t="shared" si="64"/>
        <v>462</v>
      </c>
      <c r="B467" s="14" t="s">
        <v>264</v>
      </c>
      <c r="C467" s="8"/>
      <c r="D467" s="8"/>
      <c r="E467" s="8"/>
      <c r="F467" s="8">
        <f t="shared" si="67"/>
        <v>0</v>
      </c>
      <c r="G467" s="8"/>
      <c r="H467" s="11">
        <f t="shared" si="68"/>
        <v>0</v>
      </c>
      <c r="I467" s="18">
        <f t="shared" si="61"/>
        <v>0</v>
      </c>
      <c r="J467" s="10">
        <f t="shared" si="65"/>
        <v>0</v>
      </c>
      <c r="K467" s="10">
        <v>0</v>
      </c>
      <c r="L467" s="10">
        <f t="shared" si="62"/>
        <v>0</v>
      </c>
      <c r="M467" s="150">
        <f t="shared" si="63"/>
        <v>0</v>
      </c>
      <c r="N467" s="10">
        <f t="shared" si="66"/>
        <v>0</v>
      </c>
      <c r="O467" s="11"/>
    </row>
    <row r="468" spans="1:15">
      <c r="A468" s="9">
        <f t="shared" si="64"/>
        <v>463</v>
      </c>
      <c r="B468" s="14" t="s">
        <v>265</v>
      </c>
      <c r="C468" s="8"/>
      <c r="D468" s="8"/>
      <c r="E468" s="8"/>
      <c r="F468" s="8">
        <f t="shared" si="67"/>
        <v>0</v>
      </c>
      <c r="G468" s="8"/>
      <c r="H468" s="11">
        <f t="shared" si="68"/>
        <v>0</v>
      </c>
      <c r="I468" s="18">
        <f t="shared" si="61"/>
        <v>0</v>
      </c>
      <c r="J468" s="10">
        <f t="shared" si="65"/>
        <v>0</v>
      </c>
      <c r="K468" s="10">
        <v>0</v>
      </c>
      <c r="L468" s="10">
        <f t="shared" si="62"/>
        <v>0</v>
      </c>
      <c r="M468" s="150">
        <f t="shared" si="63"/>
        <v>0</v>
      </c>
      <c r="N468" s="10">
        <f t="shared" si="66"/>
        <v>0</v>
      </c>
      <c r="O468" s="11"/>
    </row>
    <row r="469" spans="1:15">
      <c r="A469" s="9">
        <f t="shared" si="64"/>
        <v>464</v>
      </c>
      <c r="B469" s="14" t="s">
        <v>266</v>
      </c>
      <c r="C469" s="8"/>
      <c r="D469" s="8"/>
      <c r="E469" s="8"/>
      <c r="F469" s="8">
        <f t="shared" si="67"/>
        <v>0</v>
      </c>
      <c r="G469" s="8"/>
      <c r="H469" s="11">
        <f t="shared" si="68"/>
        <v>0</v>
      </c>
      <c r="I469" s="18">
        <f t="shared" si="61"/>
        <v>0</v>
      </c>
      <c r="J469" s="10">
        <f t="shared" si="65"/>
        <v>0</v>
      </c>
      <c r="K469" s="10">
        <v>0</v>
      </c>
      <c r="L469" s="10">
        <f t="shared" si="62"/>
        <v>0</v>
      </c>
      <c r="M469" s="150">
        <f t="shared" si="63"/>
        <v>0</v>
      </c>
      <c r="N469" s="10">
        <f t="shared" si="66"/>
        <v>0</v>
      </c>
      <c r="O469" s="11"/>
    </row>
    <row r="470" spans="1:15">
      <c r="A470" s="9">
        <f t="shared" si="64"/>
        <v>465</v>
      </c>
      <c r="B470" s="14" t="s">
        <v>267</v>
      </c>
      <c r="C470" s="8"/>
      <c r="D470" s="8"/>
      <c r="E470" s="8"/>
      <c r="F470" s="8">
        <f t="shared" si="67"/>
        <v>0</v>
      </c>
      <c r="G470" s="8"/>
      <c r="H470" s="11">
        <f t="shared" si="68"/>
        <v>0</v>
      </c>
      <c r="I470" s="18">
        <f t="shared" si="61"/>
        <v>0</v>
      </c>
      <c r="J470" s="10">
        <f t="shared" si="65"/>
        <v>0</v>
      </c>
      <c r="K470" s="10">
        <v>0</v>
      </c>
      <c r="L470" s="10">
        <f t="shared" si="62"/>
        <v>0</v>
      </c>
      <c r="M470" s="150">
        <f t="shared" si="63"/>
        <v>0</v>
      </c>
      <c r="N470" s="10">
        <f t="shared" si="66"/>
        <v>0</v>
      </c>
      <c r="O470" s="11"/>
    </row>
    <row r="471" spans="1:15">
      <c r="A471" s="9">
        <f t="shared" si="64"/>
        <v>466</v>
      </c>
      <c r="B471" s="14" t="s">
        <v>268</v>
      </c>
      <c r="C471" s="8"/>
      <c r="D471" s="8"/>
      <c r="E471" s="8"/>
      <c r="F471" s="8">
        <f t="shared" si="67"/>
        <v>0</v>
      </c>
      <c r="G471" s="8"/>
      <c r="H471" s="11">
        <f t="shared" si="68"/>
        <v>0</v>
      </c>
      <c r="I471" s="18">
        <f t="shared" si="61"/>
        <v>0</v>
      </c>
      <c r="J471" s="10">
        <f t="shared" si="65"/>
        <v>0</v>
      </c>
      <c r="K471" s="10">
        <v>0</v>
      </c>
      <c r="L471" s="10">
        <f t="shared" si="62"/>
        <v>0</v>
      </c>
      <c r="M471" s="150">
        <f t="shared" si="63"/>
        <v>0</v>
      </c>
      <c r="N471" s="10">
        <f t="shared" si="66"/>
        <v>0</v>
      </c>
      <c r="O471" s="11"/>
    </row>
    <row r="472" spans="1:15">
      <c r="A472" s="9">
        <f t="shared" si="64"/>
        <v>467</v>
      </c>
      <c r="B472" s="14" t="s">
        <v>269</v>
      </c>
      <c r="C472" s="8"/>
      <c r="D472" s="8"/>
      <c r="E472" s="8"/>
      <c r="F472" s="8">
        <f t="shared" si="67"/>
        <v>0</v>
      </c>
      <c r="G472" s="8"/>
      <c r="H472" s="11">
        <f t="shared" si="68"/>
        <v>0</v>
      </c>
      <c r="I472" s="18">
        <f t="shared" si="61"/>
        <v>0</v>
      </c>
      <c r="J472" s="10">
        <f t="shared" si="65"/>
        <v>0</v>
      </c>
      <c r="K472" s="10">
        <v>0</v>
      </c>
      <c r="L472" s="10">
        <f t="shared" si="62"/>
        <v>0</v>
      </c>
      <c r="M472" s="150">
        <f t="shared" si="63"/>
        <v>0</v>
      </c>
      <c r="N472" s="10">
        <f t="shared" si="66"/>
        <v>0</v>
      </c>
      <c r="O472" s="11"/>
    </row>
    <row r="473" spans="1:15">
      <c r="A473" s="9">
        <f t="shared" si="64"/>
        <v>468</v>
      </c>
      <c r="B473" s="14" t="s">
        <v>270</v>
      </c>
      <c r="C473" s="8"/>
      <c r="D473" s="8"/>
      <c r="E473" s="8"/>
      <c r="F473" s="8">
        <f t="shared" si="67"/>
        <v>0</v>
      </c>
      <c r="G473" s="8"/>
      <c r="H473" s="11">
        <f t="shared" si="68"/>
        <v>0</v>
      </c>
      <c r="I473" s="18">
        <f t="shared" si="61"/>
        <v>0</v>
      </c>
      <c r="J473" s="10">
        <f t="shared" si="65"/>
        <v>0</v>
      </c>
      <c r="K473" s="10">
        <v>0</v>
      </c>
      <c r="L473" s="10">
        <f t="shared" si="62"/>
        <v>0</v>
      </c>
      <c r="M473" s="150">
        <f t="shared" si="63"/>
        <v>0</v>
      </c>
      <c r="N473" s="10">
        <f t="shared" si="66"/>
        <v>0</v>
      </c>
      <c r="O473" s="11"/>
    </row>
    <row r="474" spans="1:15">
      <c r="A474" s="9">
        <f t="shared" si="64"/>
        <v>469</v>
      </c>
      <c r="B474" s="14" t="s">
        <v>271</v>
      </c>
      <c r="C474" s="8"/>
      <c r="D474" s="8"/>
      <c r="E474" s="8"/>
      <c r="F474" s="8">
        <f t="shared" si="67"/>
        <v>0</v>
      </c>
      <c r="G474" s="8"/>
      <c r="H474" s="11">
        <f t="shared" si="68"/>
        <v>0</v>
      </c>
      <c r="I474" s="18">
        <f t="shared" si="61"/>
        <v>0</v>
      </c>
      <c r="J474" s="10">
        <f t="shared" si="65"/>
        <v>0</v>
      </c>
      <c r="K474" s="10">
        <v>0</v>
      </c>
      <c r="L474" s="10">
        <f t="shared" si="62"/>
        <v>0</v>
      </c>
      <c r="M474" s="150">
        <f t="shared" si="63"/>
        <v>0</v>
      </c>
      <c r="N474" s="10">
        <f t="shared" si="66"/>
        <v>0</v>
      </c>
      <c r="O474" s="11"/>
    </row>
    <row r="475" spans="1:15">
      <c r="A475" s="9">
        <f t="shared" si="64"/>
        <v>470</v>
      </c>
      <c r="B475" s="14" t="s">
        <v>272</v>
      </c>
      <c r="C475" s="8"/>
      <c r="D475" s="8"/>
      <c r="E475" s="8"/>
      <c r="F475" s="8">
        <f t="shared" si="67"/>
        <v>0</v>
      </c>
      <c r="G475" s="8"/>
      <c r="H475" s="11">
        <f t="shared" si="68"/>
        <v>0</v>
      </c>
      <c r="I475" s="18">
        <f t="shared" si="61"/>
        <v>0</v>
      </c>
      <c r="J475" s="10">
        <f t="shared" si="65"/>
        <v>0</v>
      </c>
      <c r="K475" s="10">
        <v>0</v>
      </c>
      <c r="L475" s="10">
        <f t="shared" si="62"/>
        <v>0</v>
      </c>
      <c r="M475" s="150">
        <f t="shared" si="63"/>
        <v>0</v>
      </c>
      <c r="N475" s="10">
        <f t="shared" si="66"/>
        <v>0</v>
      </c>
      <c r="O475" s="11"/>
    </row>
    <row r="476" spans="1:15">
      <c r="A476" s="9">
        <f t="shared" si="64"/>
        <v>471</v>
      </c>
      <c r="B476" s="14" t="s">
        <v>273</v>
      </c>
      <c r="C476" s="8"/>
      <c r="D476" s="8"/>
      <c r="E476" s="8"/>
      <c r="F476" s="8">
        <f t="shared" si="67"/>
        <v>0</v>
      </c>
      <c r="G476" s="8"/>
      <c r="H476" s="11">
        <f t="shared" si="68"/>
        <v>0</v>
      </c>
      <c r="I476" s="18">
        <f t="shared" si="61"/>
        <v>0</v>
      </c>
      <c r="J476" s="10">
        <f t="shared" si="65"/>
        <v>0</v>
      </c>
      <c r="K476" s="10">
        <v>0</v>
      </c>
      <c r="L476" s="10">
        <f t="shared" si="62"/>
        <v>0</v>
      </c>
      <c r="M476" s="150">
        <f t="shared" si="63"/>
        <v>0</v>
      </c>
      <c r="N476" s="10">
        <f t="shared" si="66"/>
        <v>0</v>
      </c>
      <c r="O476" s="11"/>
    </row>
    <row r="477" spans="1:15">
      <c r="A477" s="9">
        <f t="shared" si="64"/>
        <v>472</v>
      </c>
      <c r="B477" s="14" t="s">
        <v>274</v>
      </c>
      <c r="C477" s="8"/>
      <c r="D477" s="8"/>
      <c r="E477" s="8"/>
      <c r="F477" s="8">
        <f t="shared" si="67"/>
        <v>0</v>
      </c>
      <c r="G477" s="8"/>
      <c r="H477" s="11">
        <f t="shared" si="68"/>
        <v>0</v>
      </c>
      <c r="I477" s="18">
        <f t="shared" si="61"/>
        <v>0</v>
      </c>
      <c r="J477" s="10">
        <f t="shared" si="65"/>
        <v>0</v>
      </c>
      <c r="K477" s="10">
        <v>0</v>
      </c>
      <c r="L477" s="10">
        <f t="shared" si="62"/>
        <v>0</v>
      </c>
      <c r="M477" s="150">
        <f t="shared" si="63"/>
        <v>0</v>
      </c>
      <c r="N477" s="10">
        <f t="shared" si="66"/>
        <v>0</v>
      </c>
      <c r="O477" s="11"/>
    </row>
    <row r="478" spans="1:15">
      <c r="A478" s="9">
        <f t="shared" si="64"/>
        <v>473</v>
      </c>
      <c r="B478" s="14" t="s">
        <v>275</v>
      </c>
      <c r="C478" s="8"/>
      <c r="D478" s="8"/>
      <c r="E478" s="8"/>
      <c r="F478" s="8">
        <f t="shared" si="67"/>
        <v>0</v>
      </c>
      <c r="G478" s="8"/>
      <c r="H478" s="11">
        <f t="shared" si="68"/>
        <v>0</v>
      </c>
      <c r="I478" s="18">
        <f t="shared" si="61"/>
        <v>0</v>
      </c>
      <c r="J478" s="10">
        <f t="shared" si="65"/>
        <v>0</v>
      </c>
      <c r="K478" s="10">
        <v>0</v>
      </c>
      <c r="L478" s="10">
        <f t="shared" si="62"/>
        <v>0</v>
      </c>
      <c r="M478" s="150">
        <f t="shared" si="63"/>
        <v>0</v>
      </c>
      <c r="N478" s="10">
        <f t="shared" si="66"/>
        <v>0</v>
      </c>
      <c r="O478" s="11"/>
    </row>
    <row r="479" spans="1:15" s="25" customFormat="1">
      <c r="A479" s="12"/>
      <c r="B479" s="17" t="s">
        <v>293</v>
      </c>
      <c r="C479" s="13">
        <f>SUM(C266:C478)</f>
        <v>0</v>
      </c>
      <c r="D479" s="13">
        <f t="shared" ref="D479:J479" si="69">SUM(D266:D478)</f>
        <v>0</v>
      </c>
      <c r="E479" s="13">
        <f t="shared" si="69"/>
        <v>0</v>
      </c>
      <c r="F479" s="13">
        <f t="shared" si="69"/>
        <v>0</v>
      </c>
      <c r="G479" s="13">
        <f t="shared" si="69"/>
        <v>0</v>
      </c>
      <c r="H479" s="13">
        <f t="shared" si="69"/>
        <v>0</v>
      </c>
      <c r="I479" s="13">
        <f t="shared" si="69"/>
        <v>0</v>
      </c>
      <c r="J479" s="13">
        <f t="shared" si="69"/>
        <v>0</v>
      </c>
      <c r="K479" s="15">
        <v>0</v>
      </c>
      <c r="L479" s="15"/>
      <c r="M479" s="15">
        <v>0</v>
      </c>
      <c r="N479" s="15">
        <f t="shared" ref="N479:N538" si="70">I479+J479+K479+M479</f>
        <v>0</v>
      </c>
      <c r="O479" s="11"/>
    </row>
    <row r="480" spans="1:15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8"/>
      <c r="K480" s="10"/>
      <c r="L480" s="10"/>
      <c r="M480" s="10"/>
      <c r="N480" s="8"/>
      <c r="O480" s="11"/>
    </row>
    <row r="481" spans="1:15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71">C481+D481+E481</f>
        <v>2596.5</v>
      </c>
      <c r="G481" s="8">
        <v>60</v>
      </c>
      <c r="H481" s="11">
        <v>2.1943593007494287E-2</v>
      </c>
      <c r="I481" s="18">
        <f t="shared" ref="I481:I543" si="72">H481*$I$2</f>
        <v>49.792865201095516</v>
      </c>
      <c r="J481" s="10">
        <f t="shared" ref="J481:J538" si="73">I481*0.3677</f>
        <v>18.308836534442822</v>
      </c>
      <c r="K481" s="10">
        <v>19.234437014789041</v>
      </c>
      <c r="L481" s="10">
        <v>12.303992035232122</v>
      </c>
      <c r="M481" s="150">
        <f t="shared" ref="M481:M544" si="74">L481*$M$2</f>
        <v>12.303992035232122</v>
      </c>
      <c r="N481" s="10">
        <f t="shared" si="70"/>
        <v>99.640130785559506</v>
      </c>
      <c r="O481" s="11">
        <f t="shared" ref="O481:O538" si="75">N481/F481</f>
        <v>3.8374785590433086E-2</v>
      </c>
    </row>
    <row r="482" spans="1:15">
      <c r="A482" s="9">
        <f t="shared" ref="A482:A545" si="76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71"/>
        <v>2681.11</v>
      </c>
      <c r="G482" s="8">
        <v>43</v>
      </c>
      <c r="H482" s="11">
        <v>2.2658650740736766E-2</v>
      </c>
      <c r="I482" s="18">
        <f t="shared" si="72"/>
        <v>51.415424155328019</v>
      </c>
      <c r="J482" s="10">
        <f t="shared" si="73"/>
        <v>18.905451461914115</v>
      </c>
      <c r="K482" s="10">
        <v>19.861213720285406</v>
      </c>
      <c r="L482" s="10">
        <v>12.704932056838512</v>
      </c>
      <c r="M482" s="150">
        <f t="shared" si="74"/>
        <v>12.704932056838512</v>
      </c>
      <c r="N482" s="10">
        <f t="shared" si="70"/>
        <v>102.88702139436606</v>
      </c>
      <c r="O482" s="11">
        <f t="shared" si="75"/>
        <v>3.8374785590433086E-2</v>
      </c>
    </row>
    <row r="483" spans="1:15">
      <c r="A483" s="9">
        <f t="shared" si="76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71"/>
        <v>2592.2999999999997</v>
      </c>
      <c r="G483" s="8">
        <v>45</v>
      </c>
      <c r="H483" s="11">
        <v>2.1908097883045419E-2</v>
      </c>
      <c r="I483" s="18">
        <f t="shared" si="72"/>
        <v>49.712322149354854</v>
      </c>
      <c r="J483" s="10">
        <f t="shared" si="73"/>
        <v>18.279220854317781</v>
      </c>
      <c r="K483" s="10">
        <v>19.20332411840463</v>
      </c>
      <c r="L483" s="10">
        <v>12.284089564002398</v>
      </c>
      <c r="M483" s="150">
        <f t="shared" si="74"/>
        <v>12.284089564002398</v>
      </c>
      <c r="N483" s="10">
        <f t="shared" si="70"/>
        <v>99.478956686079655</v>
      </c>
      <c r="O483" s="11">
        <f t="shared" si="75"/>
        <v>3.8374785590433079E-2</v>
      </c>
    </row>
    <row r="484" spans="1:15">
      <c r="A484" s="9">
        <f t="shared" si="76"/>
        <v>4</v>
      </c>
      <c r="B484" s="14" t="s">
        <v>581</v>
      </c>
      <c r="C484" s="8"/>
      <c r="D484" s="8"/>
      <c r="E484" s="8"/>
      <c r="F484" s="8">
        <f t="shared" si="71"/>
        <v>0</v>
      </c>
      <c r="G484" s="8">
        <v>0</v>
      </c>
      <c r="H484" s="11">
        <v>0</v>
      </c>
      <c r="I484" s="18">
        <f t="shared" si="72"/>
        <v>0</v>
      </c>
      <c r="J484" s="10">
        <f t="shared" si="73"/>
        <v>0</v>
      </c>
      <c r="K484" s="10">
        <v>0</v>
      </c>
      <c r="L484" s="10">
        <v>0</v>
      </c>
      <c r="M484" s="150">
        <f t="shared" si="74"/>
        <v>0</v>
      </c>
      <c r="N484" s="10">
        <f t="shared" si="70"/>
        <v>0</v>
      </c>
      <c r="O484" s="11"/>
    </row>
    <row r="485" spans="1:15">
      <c r="A485" s="9">
        <f t="shared" si="76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71"/>
        <v>2589.6</v>
      </c>
      <c r="G485" s="8">
        <v>60</v>
      </c>
      <c r="H485" s="11">
        <v>2.1885279588756867E-2</v>
      </c>
      <c r="I485" s="18">
        <f t="shared" si="72"/>
        <v>49.660544473235873</v>
      </c>
      <c r="J485" s="10">
        <f t="shared" si="73"/>
        <v>18.260182202808831</v>
      </c>
      <c r="K485" s="10">
        <v>19.183322970728945</v>
      </c>
      <c r="L485" s="10">
        <v>12.271295118211864</v>
      </c>
      <c r="M485" s="150">
        <f t="shared" si="74"/>
        <v>12.271295118211864</v>
      </c>
      <c r="N485" s="10">
        <f t="shared" si="70"/>
        <v>99.375344764985527</v>
      </c>
      <c r="O485" s="11">
        <f t="shared" si="75"/>
        <v>3.8374785590433093E-2</v>
      </c>
    </row>
    <row r="486" spans="1:15">
      <c r="A486" s="9">
        <f t="shared" si="76"/>
        <v>6</v>
      </c>
      <c r="B486" s="14" t="s">
        <v>583</v>
      </c>
      <c r="C486" s="8"/>
      <c r="D486" s="8"/>
      <c r="E486" s="8"/>
      <c r="F486" s="8">
        <f t="shared" si="71"/>
        <v>0</v>
      </c>
      <c r="G486" s="8">
        <v>0</v>
      </c>
      <c r="H486" s="11">
        <v>0</v>
      </c>
      <c r="I486" s="18">
        <f t="shared" si="72"/>
        <v>0</v>
      </c>
      <c r="J486" s="10">
        <f t="shared" si="73"/>
        <v>0</v>
      </c>
      <c r="K486" s="10">
        <v>0</v>
      </c>
      <c r="L486" s="10">
        <v>0</v>
      </c>
      <c r="M486" s="150">
        <f t="shared" si="74"/>
        <v>0</v>
      </c>
      <c r="N486" s="10">
        <f t="shared" si="70"/>
        <v>0</v>
      </c>
      <c r="O486" s="11"/>
    </row>
    <row r="487" spans="1:15">
      <c r="A487" s="9">
        <f t="shared" si="76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71"/>
        <v>2597.8000000000002</v>
      </c>
      <c r="G487" s="8">
        <v>60</v>
      </c>
      <c r="H487" s="11">
        <v>2.1954579593633221E-2</v>
      </c>
      <c r="I487" s="18">
        <f t="shared" si="72"/>
        <v>49.817795193300952</v>
      </c>
      <c r="J487" s="10">
        <f t="shared" si="73"/>
        <v>18.318003292576762</v>
      </c>
      <c r="K487" s="10">
        <v>19.244067197003261</v>
      </c>
      <c r="L487" s="10">
        <v>12.310152323946085</v>
      </c>
      <c r="M487" s="150">
        <f t="shared" si="74"/>
        <v>12.310152323946085</v>
      </c>
      <c r="N487" s="10">
        <f t="shared" si="70"/>
        <v>99.69001800682706</v>
      </c>
      <c r="O487" s="11">
        <f t="shared" si="75"/>
        <v>3.8374785590433079E-2</v>
      </c>
    </row>
    <row r="488" spans="1:15">
      <c r="A488" s="9">
        <f t="shared" si="76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71"/>
        <v>3555.9</v>
      </c>
      <c r="G488" s="8">
        <v>80</v>
      </c>
      <c r="H488" s="11">
        <v>3.0051693578027703E-2</v>
      </c>
      <c r="I488" s="18">
        <f t="shared" si="72"/>
        <v>68.191199448710009</v>
      </c>
      <c r="J488" s="10">
        <f t="shared" si="73"/>
        <v>25.073904037290671</v>
      </c>
      <c r="K488" s="10">
        <v>26.3415114888844</v>
      </c>
      <c r="L488" s="10">
        <v>16.850285106135914</v>
      </c>
      <c r="M488" s="150">
        <f t="shared" si="74"/>
        <v>16.850285106135914</v>
      </c>
      <c r="N488" s="10">
        <f t="shared" si="70"/>
        <v>136.45690008102099</v>
      </c>
      <c r="O488" s="11">
        <f t="shared" si="75"/>
        <v>3.8374785590433079E-2</v>
      </c>
    </row>
    <row r="489" spans="1:15">
      <c r="A489" s="9">
        <f t="shared" si="76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71"/>
        <v>3656</v>
      </c>
      <c r="G489" s="8">
        <v>80</v>
      </c>
      <c r="H489" s="11">
        <v>3.0897660710725635E-2</v>
      </c>
      <c r="I489" s="18">
        <f t="shared" si="72"/>
        <v>70.110808848528862</v>
      </c>
      <c r="J489" s="10">
        <f t="shared" si="73"/>
        <v>25.779744413604064</v>
      </c>
      <c r="K489" s="10">
        <v>27.083035519379447</v>
      </c>
      <c r="L489" s="10">
        <v>17.324627337110972</v>
      </c>
      <c r="M489" s="150">
        <f t="shared" si="74"/>
        <v>17.324627337110972</v>
      </c>
      <c r="N489" s="10">
        <f t="shared" si="70"/>
        <v>140.29821611862334</v>
      </c>
      <c r="O489" s="11">
        <f t="shared" si="75"/>
        <v>3.8374785590433079E-2</v>
      </c>
    </row>
    <row r="490" spans="1:15">
      <c r="A490" s="9">
        <f t="shared" si="76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71"/>
        <v>2610.1999999999998</v>
      </c>
      <c r="G490" s="8">
        <v>60</v>
      </c>
      <c r="H490" s="11">
        <v>2.2059374722958436E-2</v>
      </c>
      <c r="I490" s="18">
        <f t="shared" si="72"/>
        <v>50.055588965106679</v>
      </c>
      <c r="J490" s="10">
        <f t="shared" si="73"/>
        <v>18.405440062469726</v>
      </c>
      <c r="K490" s="10">
        <v>19.335924319661988</v>
      </c>
      <c r="L490" s="10">
        <v>12.368912000910026</v>
      </c>
      <c r="M490" s="150">
        <f t="shared" si="74"/>
        <v>12.368912000910026</v>
      </c>
      <c r="N490" s="10">
        <f t="shared" si="70"/>
        <v>100.16586534814842</v>
      </c>
      <c r="O490" s="11">
        <f t="shared" si="75"/>
        <v>3.8374785590433079E-2</v>
      </c>
    </row>
    <row r="491" spans="1:15">
      <c r="A491" s="9">
        <f t="shared" si="76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71"/>
        <v>3617.86</v>
      </c>
      <c r="G491" s="8">
        <v>80</v>
      </c>
      <c r="H491" s="11">
        <v>3.057533117584952E-2</v>
      </c>
      <c r="I491" s="18">
        <f t="shared" si="72"/>
        <v>69.379401231055425</v>
      </c>
      <c r="J491" s="10">
        <f t="shared" si="73"/>
        <v>25.510805832659081</v>
      </c>
      <c r="K491" s="10">
        <v>26.800500788879138</v>
      </c>
      <c r="L491" s="10">
        <v>17.143893943610585</v>
      </c>
      <c r="M491" s="150">
        <f t="shared" si="74"/>
        <v>17.143893943610585</v>
      </c>
      <c r="N491" s="10">
        <f t="shared" si="70"/>
        <v>138.83460179620423</v>
      </c>
      <c r="O491" s="11">
        <f t="shared" si="75"/>
        <v>3.8374785590433079E-2</v>
      </c>
    </row>
    <row r="492" spans="1:15">
      <c r="A492" s="9">
        <f t="shared" si="76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71"/>
        <v>2642.1</v>
      </c>
      <c r="G492" s="8">
        <v>60</v>
      </c>
      <c r="H492" s="11">
        <v>2.2328968644367668E-2</v>
      </c>
      <c r="I492" s="18">
        <f t="shared" si="72"/>
        <v>50.667332619994006</v>
      </c>
      <c r="J492" s="10">
        <f t="shared" si="73"/>
        <v>18.630378204371798</v>
      </c>
      <c r="K492" s="10">
        <v>19.572234175534035</v>
      </c>
      <c r="L492" s="10">
        <v>12.520076008583397</v>
      </c>
      <c r="M492" s="150">
        <f t="shared" si="74"/>
        <v>12.520076008583397</v>
      </c>
      <c r="N492" s="10">
        <f t="shared" si="70"/>
        <v>101.39002100848325</v>
      </c>
      <c r="O492" s="11">
        <f t="shared" si="75"/>
        <v>3.8374785590433086E-2</v>
      </c>
    </row>
    <row r="493" spans="1:15">
      <c r="A493" s="9">
        <f t="shared" si="76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71"/>
        <v>3623.6</v>
      </c>
      <c r="G493" s="8">
        <v>80</v>
      </c>
      <c r="H493" s="11">
        <v>3.0623841179262968E-2</v>
      </c>
      <c r="I493" s="18">
        <f t="shared" si="72"/>
        <v>69.489476735100979</v>
      </c>
      <c r="J493" s="10">
        <f t="shared" si="73"/>
        <v>25.551280595496632</v>
      </c>
      <c r="K493" s="10">
        <v>26.843021747271163</v>
      </c>
      <c r="L493" s="10">
        <v>17.171093987624541</v>
      </c>
      <c r="M493" s="150">
        <f t="shared" si="74"/>
        <v>17.171093987624541</v>
      </c>
      <c r="N493" s="10">
        <f t="shared" si="70"/>
        <v>139.05487306549333</v>
      </c>
      <c r="O493" s="11">
        <f t="shared" si="75"/>
        <v>3.8374785590433086E-2</v>
      </c>
    </row>
    <row r="494" spans="1:15">
      <c r="A494" s="9">
        <f t="shared" si="76"/>
        <v>14</v>
      </c>
      <c r="B494" s="14" t="s">
        <v>591</v>
      </c>
      <c r="C494" s="8"/>
      <c r="D494" s="8"/>
      <c r="E494" s="8"/>
      <c r="F494" s="8">
        <f t="shared" si="71"/>
        <v>0</v>
      </c>
      <c r="G494" s="8">
        <v>0</v>
      </c>
      <c r="H494" s="11">
        <v>0</v>
      </c>
      <c r="I494" s="18">
        <f t="shared" si="72"/>
        <v>0</v>
      </c>
      <c r="J494" s="10">
        <f t="shared" si="73"/>
        <v>0</v>
      </c>
      <c r="K494" s="10">
        <v>0</v>
      </c>
      <c r="L494" s="10">
        <v>0</v>
      </c>
      <c r="M494" s="150">
        <f t="shared" si="74"/>
        <v>0</v>
      </c>
      <c r="N494" s="10">
        <f t="shared" si="70"/>
        <v>0</v>
      </c>
      <c r="O494" s="11"/>
    </row>
    <row r="495" spans="1:15">
      <c r="A495" s="9">
        <f t="shared" si="76"/>
        <v>15</v>
      </c>
      <c r="B495" s="14" t="s">
        <v>592</v>
      </c>
      <c r="C495" s="8"/>
      <c r="D495" s="8"/>
      <c r="E495" s="8"/>
      <c r="F495" s="8">
        <f t="shared" si="71"/>
        <v>0</v>
      </c>
      <c r="G495" s="8">
        <v>0</v>
      </c>
      <c r="H495" s="11">
        <v>0</v>
      </c>
      <c r="I495" s="18">
        <f t="shared" si="72"/>
        <v>0</v>
      </c>
      <c r="J495" s="10">
        <f t="shared" si="73"/>
        <v>0</v>
      </c>
      <c r="K495" s="10">
        <v>0</v>
      </c>
      <c r="L495" s="10">
        <v>0</v>
      </c>
      <c r="M495" s="150">
        <f t="shared" si="74"/>
        <v>0</v>
      </c>
      <c r="N495" s="10">
        <f t="shared" si="70"/>
        <v>0</v>
      </c>
      <c r="O495" s="11"/>
    </row>
    <row r="496" spans="1:15">
      <c r="A496" s="9">
        <f t="shared" si="76"/>
        <v>16</v>
      </c>
      <c r="B496" s="14" t="s">
        <v>593</v>
      </c>
      <c r="C496" s="8"/>
      <c r="D496" s="8"/>
      <c r="E496" s="8"/>
      <c r="F496" s="8">
        <f t="shared" si="71"/>
        <v>0</v>
      </c>
      <c r="G496" s="8">
        <v>0</v>
      </c>
      <c r="H496" s="11">
        <v>0</v>
      </c>
      <c r="I496" s="18">
        <f t="shared" si="72"/>
        <v>0</v>
      </c>
      <c r="J496" s="10">
        <f t="shared" si="73"/>
        <v>0</v>
      </c>
      <c r="K496" s="10">
        <v>0</v>
      </c>
      <c r="L496" s="10">
        <v>0</v>
      </c>
      <c r="M496" s="150">
        <f t="shared" si="74"/>
        <v>0</v>
      </c>
      <c r="N496" s="10">
        <f t="shared" si="70"/>
        <v>0</v>
      </c>
      <c r="O496" s="11"/>
    </row>
    <row r="497" spans="1:15">
      <c r="A497" s="9">
        <f t="shared" si="76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71"/>
        <v>3629.3</v>
      </c>
      <c r="G497" s="8">
        <v>79</v>
      </c>
      <c r="H497" s="11">
        <v>3.0672013133872141E-2</v>
      </c>
      <c r="I497" s="18">
        <f t="shared" si="72"/>
        <v>69.598785162463287</v>
      </c>
      <c r="J497" s="10">
        <f t="shared" si="73"/>
        <v>25.591473304237752</v>
      </c>
      <c r="K497" s="10">
        <v>26.885246392364284</v>
      </c>
      <c r="L497" s="10">
        <v>17.198104484293449</v>
      </c>
      <c r="M497" s="150">
        <f t="shared" si="74"/>
        <v>17.198104484293449</v>
      </c>
      <c r="N497" s="10">
        <f t="shared" si="70"/>
        <v>139.27360934335877</v>
      </c>
      <c r="O497" s="11">
        <f t="shared" si="75"/>
        <v>3.8374785590433079E-2</v>
      </c>
    </row>
    <row r="498" spans="1:15">
      <c r="A498" s="9">
        <f t="shared" si="76"/>
        <v>18</v>
      </c>
      <c r="B498" s="14" t="s">
        <v>595</v>
      </c>
      <c r="C498" s="8"/>
      <c r="D498" s="8"/>
      <c r="E498" s="8"/>
      <c r="F498" s="8">
        <f t="shared" si="71"/>
        <v>0</v>
      </c>
      <c r="G498" s="8">
        <v>0</v>
      </c>
      <c r="H498" s="11">
        <v>0</v>
      </c>
      <c r="I498" s="18">
        <f t="shared" si="72"/>
        <v>0</v>
      </c>
      <c r="J498" s="10">
        <f t="shared" si="73"/>
        <v>0</v>
      </c>
      <c r="K498" s="10">
        <v>0</v>
      </c>
      <c r="L498" s="10">
        <v>0</v>
      </c>
      <c r="M498" s="150">
        <f t="shared" si="74"/>
        <v>0</v>
      </c>
      <c r="N498" s="10">
        <f t="shared" si="70"/>
        <v>0</v>
      </c>
      <c r="O498" s="11"/>
    </row>
    <row r="499" spans="1:15">
      <c r="A499" s="9">
        <f t="shared" si="76"/>
        <v>19</v>
      </c>
      <c r="B499" s="14" t="s">
        <v>596</v>
      </c>
      <c r="C499" s="8"/>
      <c r="D499" s="8"/>
      <c r="E499" s="8"/>
      <c r="F499" s="8">
        <f t="shared" si="71"/>
        <v>0</v>
      </c>
      <c r="G499" s="8">
        <v>0</v>
      </c>
      <c r="H499" s="11">
        <v>0</v>
      </c>
      <c r="I499" s="18">
        <f t="shared" si="72"/>
        <v>0</v>
      </c>
      <c r="J499" s="10">
        <f t="shared" si="73"/>
        <v>0</v>
      </c>
      <c r="K499" s="10">
        <v>0</v>
      </c>
      <c r="L499" s="10">
        <v>0</v>
      </c>
      <c r="M499" s="150">
        <f t="shared" si="74"/>
        <v>0</v>
      </c>
      <c r="N499" s="10">
        <f t="shared" si="70"/>
        <v>0</v>
      </c>
      <c r="O499" s="11"/>
    </row>
    <row r="500" spans="1:15">
      <c r="A500" s="9">
        <f t="shared" si="76"/>
        <v>20</v>
      </c>
      <c r="B500" s="14" t="s">
        <v>597</v>
      </c>
      <c r="C500" s="8"/>
      <c r="D500" s="8"/>
      <c r="E500" s="8"/>
      <c r="F500" s="8">
        <f t="shared" si="71"/>
        <v>0</v>
      </c>
      <c r="G500" s="8">
        <v>0</v>
      </c>
      <c r="H500" s="11">
        <v>0</v>
      </c>
      <c r="I500" s="18">
        <f t="shared" si="72"/>
        <v>0</v>
      </c>
      <c r="J500" s="10">
        <f t="shared" si="73"/>
        <v>0</v>
      </c>
      <c r="K500" s="10">
        <v>0</v>
      </c>
      <c r="L500" s="10">
        <v>0</v>
      </c>
      <c r="M500" s="150">
        <f t="shared" si="74"/>
        <v>0</v>
      </c>
      <c r="N500" s="10">
        <f t="shared" si="70"/>
        <v>0</v>
      </c>
      <c r="O500" s="11"/>
    </row>
    <row r="501" spans="1:15">
      <c r="A501" s="9">
        <f t="shared" si="76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71"/>
        <v>2797.7</v>
      </c>
      <c r="G501" s="8">
        <v>60</v>
      </c>
      <c r="H501" s="11">
        <v>2.3643978492997018E-2</v>
      </c>
      <c r="I501" s="18">
        <f t="shared" si="72"/>
        <v>53.651260917814326</v>
      </c>
      <c r="J501" s="10">
        <f t="shared" si="73"/>
        <v>19.727568639480328</v>
      </c>
      <c r="K501" s="10">
        <v>20.724892908251604</v>
      </c>
      <c r="L501" s="10">
        <v>13.257415180808358</v>
      </c>
      <c r="M501" s="150">
        <f t="shared" si="74"/>
        <v>13.257415180808358</v>
      </c>
      <c r="N501" s="10">
        <f t="shared" si="70"/>
        <v>107.36113764635462</v>
      </c>
      <c r="O501" s="11">
        <f t="shared" si="75"/>
        <v>3.8374785590433079E-2</v>
      </c>
    </row>
    <row r="502" spans="1:15">
      <c r="A502" s="9">
        <f t="shared" si="76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71"/>
        <v>2617</v>
      </c>
      <c r="G502" s="8">
        <v>60</v>
      </c>
      <c r="H502" s="11">
        <v>2.2116843019685171E-2</v>
      </c>
      <c r="I502" s="18">
        <f t="shared" si="72"/>
        <v>50.185992001258214</v>
      </c>
      <c r="J502" s="10">
        <f t="shared" si="73"/>
        <v>18.453389258862646</v>
      </c>
      <c r="K502" s="10">
        <v>19.386297580474839</v>
      </c>
      <c r="L502" s="10">
        <v>12.401135049567673</v>
      </c>
      <c r="M502" s="150">
        <f t="shared" si="74"/>
        <v>12.401135049567673</v>
      </c>
      <c r="N502" s="10">
        <f t="shared" si="70"/>
        <v>100.42681389016337</v>
      </c>
      <c r="O502" s="11">
        <f t="shared" si="75"/>
        <v>3.8374785590433079E-2</v>
      </c>
    </row>
    <row r="503" spans="1:15">
      <c r="A503" s="9">
        <f t="shared" si="76"/>
        <v>23</v>
      </c>
      <c r="B503" s="14" t="s">
        <v>600</v>
      </c>
      <c r="C503" s="8"/>
      <c r="D503" s="8"/>
      <c r="E503" s="8"/>
      <c r="F503" s="8">
        <f t="shared" si="71"/>
        <v>0</v>
      </c>
      <c r="G503" s="8">
        <v>0</v>
      </c>
      <c r="H503" s="11">
        <v>0</v>
      </c>
      <c r="I503" s="18">
        <f t="shared" si="72"/>
        <v>0</v>
      </c>
      <c r="J503" s="10">
        <f t="shared" si="73"/>
        <v>0</v>
      </c>
      <c r="K503" s="10">
        <v>0</v>
      </c>
      <c r="L503" s="10">
        <v>0</v>
      </c>
      <c r="M503" s="150">
        <f t="shared" si="74"/>
        <v>0</v>
      </c>
      <c r="N503" s="10">
        <f t="shared" si="70"/>
        <v>0</v>
      </c>
      <c r="O503" s="11"/>
    </row>
    <row r="504" spans="1:15">
      <c r="A504" s="9">
        <f t="shared" si="76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71"/>
        <v>6480.4</v>
      </c>
      <c r="G504" s="8">
        <v>120</v>
      </c>
      <c r="H504" s="11">
        <v>5.4767286780576144E-2</v>
      </c>
      <c r="I504" s="18">
        <f t="shared" si="72"/>
        <v>124.27409345240875</v>
      </c>
      <c r="J504" s="10">
        <f t="shared" si="73"/>
        <v>45.6955841624507</v>
      </c>
      <c r="K504" s="10">
        <v>48.00571755464621</v>
      </c>
      <c r="L504" s="10">
        <v>30.708565370736853</v>
      </c>
      <c r="M504" s="150">
        <f t="shared" si="74"/>
        <v>30.708565370736853</v>
      </c>
      <c r="N504" s="10">
        <f t="shared" si="70"/>
        <v>248.68396054024251</v>
      </c>
      <c r="O504" s="11">
        <f t="shared" si="75"/>
        <v>3.8374785590433079E-2</v>
      </c>
    </row>
    <row r="505" spans="1:15">
      <c r="A505" s="9">
        <f t="shared" si="76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71"/>
        <v>1923</v>
      </c>
      <c r="G505" s="8">
        <v>36</v>
      </c>
      <c r="H505" s="11">
        <v>1.6251696265515699E-2</v>
      </c>
      <c r="I505" s="18">
        <f t="shared" si="72"/>
        <v>36.87721154696964</v>
      </c>
      <c r="J505" s="10">
        <f t="shared" si="73"/>
        <v>13.559750685820738</v>
      </c>
      <c r="K505" s="10">
        <v>14.245261844575131</v>
      </c>
      <c r="L505" s="10">
        <v>9.1124886130373088</v>
      </c>
      <c r="M505" s="150">
        <f t="shared" si="74"/>
        <v>9.1124886130373088</v>
      </c>
      <c r="N505" s="10">
        <f t="shared" si="70"/>
        <v>73.794712690402818</v>
      </c>
      <c r="O505" s="11">
        <f t="shared" si="75"/>
        <v>3.8374785590433086E-2</v>
      </c>
    </row>
    <row r="506" spans="1:15">
      <c r="A506" s="9">
        <f t="shared" si="76"/>
        <v>26</v>
      </c>
      <c r="B506" s="14" t="s">
        <v>602</v>
      </c>
      <c r="C506" s="8"/>
      <c r="D506" s="8"/>
      <c r="E506" s="8"/>
      <c r="F506" s="8">
        <f t="shared" si="71"/>
        <v>0</v>
      </c>
      <c r="G506" s="8"/>
      <c r="H506" s="11">
        <v>0</v>
      </c>
      <c r="I506" s="18">
        <f t="shared" si="72"/>
        <v>0</v>
      </c>
      <c r="J506" s="10">
        <f t="shared" si="73"/>
        <v>0</v>
      </c>
      <c r="K506" s="10">
        <v>0</v>
      </c>
      <c r="L506" s="10">
        <v>0</v>
      </c>
      <c r="M506" s="150">
        <f t="shared" si="74"/>
        <v>0</v>
      </c>
      <c r="N506" s="10">
        <f t="shared" si="70"/>
        <v>0</v>
      </c>
      <c r="O506" s="11"/>
    </row>
    <row r="507" spans="1:15">
      <c r="A507" s="9">
        <f t="shared" si="76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71"/>
        <v>3576.1</v>
      </c>
      <c r="G507" s="8">
        <v>80</v>
      </c>
      <c r="H507" s="11">
        <v>3.0222408224186526E-2</v>
      </c>
      <c r="I507" s="18">
        <f t="shared" si="72"/>
        <v>68.578573173748381</v>
      </c>
      <c r="J507" s="10">
        <f t="shared" si="73"/>
        <v>25.216341355987282</v>
      </c>
      <c r="K507" s="10">
        <v>26.491149704828455</v>
      </c>
      <c r="L507" s="10">
        <v>16.94600651538363</v>
      </c>
      <c r="M507" s="150">
        <f t="shared" si="74"/>
        <v>16.94600651538363</v>
      </c>
      <c r="N507" s="10">
        <f t="shared" si="70"/>
        <v>137.23207074994775</v>
      </c>
      <c r="O507" s="11">
        <f t="shared" si="75"/>
        <v>3.8374785590433086E-2</v>
      </c>
    </row>
    <row r="508" spans="1:15">
      <c r="A508" s="9">
        <f t="shared" si="76"/>
        <v>28</v>
      </c>
      <c r="B508" s="14" t="s">
        <v>604</v>
      </c>
      <c r="C508" s="8"/>
      <c r="D508" s="8"/>
      <c r="E508" s="8"/>
      <c r="F508" s="8">
        <f t="shared" si="71"/>
        <v>0</v>
      </c>
      <c r="G508" s="8">
        <v>0</v>
      </c>
      <c r="H508" s="11">
        <v>0</v>
      </c>
      <c r="I508" s="18">
        <f t="shared" si="72"/>
        <v>0</v>
      </c>
      <c r="J508" s="10">
        <f t="shared" si="73"/>
        <v>0</v>
      </c>
      <c r="K508" s="10">
        <v>0</v>
      </c>
      <c r="L508" s="10">
        <v>0</v>
      </c>
      <c r="M508" s="150">
        <f t="shared" si="74"/>
        <v>0</v>
      </c>
      <c r="N508" s="10">
        <f t="shared" si="70"/>
        <v>0</v>
      </c>
      <c r="O508" s="11"/>
    </row>
    <row r="509" spans="1:15">
      <c r="A509" s="9">
        <f t="shared" si="76"/>
        <v>29</v>
      </c>
      <c r="B509" s="14" t="s">
        <v>605</v>
      </c>
      <c r="C509" s="8"/>
      <c r="D509" s="8"/>
      <c r="E509" s="8"/>
      <c r="F509" s="8">
        <f t="shared" si="71"/>
        <v>0</v>
      </c>
      <c r="G509" s="8"/>
      <c r="H509" s="11">
        <v>0</v>
      </c>
      <c r="I509" s="18">
        <f t="shared" si="72"/>
        <v>0</v>
      </c>
      <c r="J509" s="10">
        <f t="shared" si="73"/>
        <v>0</v>
      </c>
      <c r="K509" s="10">
        <v>0</v>
      </c>
      <c r="L509" s="10">
        <v>0</v>
      </c>
      <c r="M509" s="150">
        <f t="shared" si="74"/>
        <v>0</v>
      </c>
      <c r="N509" s="10">
        <f t="shared" si="70"/>
        <v>0</v>
      </c>
      <c r="O509" s="11"/>
    </row>
    <row r="510" spans="1:15">
      <c r="A510" s="9">
        <f t="shared" si="76"/>
        <v>30</v>
      </c>
      <c r="B510" s="14" t="s">
        <v>606</v>
      </c>
      <c r="C510" s="8"/>
      <c r="D510" s="8"/>
      <c r="E510" s="8"/>
      <c r="F510" s="8">
        <f t="shared" si="71"/>
        <v>0</v>
      </c>
      <c r="G510" s="8"/>
      <c r="H510" s="11">
        <v>0</v>
      </c>
      <c r="I510" s="18">
        <f t="shared" si="72"/>
        <v>0</v>
      </c>
      <c r="J510" s="10">
        <f t="shared" si="73"/>
        <v>0</v>
      </c>
      <c r="K510" s="10">
        <v>0</v>
      </c>
      <c r="L510" s="10">
        <v>0</v>
      </c>
      <c r="M510" s="150">
        <f t="shared" si="74"/>
        <v>0</v>
      </c>
      <c r="N510" s="10">
        <f t="shared" si="70"/>
        <v>0</v>
      </c>
      <c r="O510" s="11"/>
    </row>
    <row r="511" spans="1:15">
      <c r="A511" s="9">
        <f t="shared" si="76"/>
        <v>31</v>
      </c>
      <c r="B511" s="14" t="s">
        <v>607</v>
      </c>
      <c r="C511" s="8"/>
      <c r="D511" s="8"/>
      <c r="E511" s="8"/>
      <c r="F511" s="8">
        <f t="shared" si="71"/>
        <v>0</v>
      </c>
      <c r="G511" s="8"/>
      <c r="H511" s="11">
        <v>0</v>
      </c>
      <c r="I511" s="18">
        <f t="shared" si="72"/>
        <v>0</v>
      </c>
      <c r="J511" s="10">
        <f t="shared" si="73"/>
        <v>0</v>
      </c>
      <c r="K511" s="10">
        <v>0</v>
      </c>
      <c r="L511" s="10">
        <v>0</v>
      </c>
      <c r="M511" s="150">
        <f t="shared" si="74"/>
        <v>0</v>
      </c>
      <c r="N511" s="10">
        <f t="shared" si="70"/>
        <v>0</v>
      </c>
      <c r="O511" s="11"/>
    </row>
    <row r="512" spans="1:15">
      <c r="A512" s="9">
        <f t="shared" si="76"/>
        <v>32</v>
      </c>
      <c r="B512" s="14" t="s">
        <v>608</v>
      </c>
      <c r="C512" s="8"/>
      <c r="D512" s="8"/>
      <c r="E512" s="8"/>
      <c r="F512" s="8">
        <f t="shared" si="71"/>
        <v>0</v>
      </c>
      <c r="G512" s="8"/>
      <c r="H512" s="11">
        <v>0</v>
      </c>
      <c r="I512" s="18">
        <f t="shared" si="72"/>
        <v>0</v>
      </c>
      <c r="J512" s="10">
        <f t="shared" si="73"/>
        <v>0</v>
      </c>
      <c r="K512" s="10">
        <v>0</v>
      </c>
      <c r="L512" s="10">
        <v>0</v>
      </c>
      <c r="M512" s="150">
        <f t="shared" si="74"/>
        <v>0</v>
      </c>
      <c r="N512" s="10">
        <f t="shared" si="70"/>
        <v>0</v>
      </c>
      <c r="O512" s="11"/>
    </row>
    <row r="513" spans="1:15">
      <c r="A513" s="9">
        <f t="shared" si="76"/>
        <v>33</v>
      </c>
      <c r="B513" s="14" t="s">
        <v>609</v>
      </c>
      <c r="C513" s="8"/>
      <c r="D513" s="8"/>
      <c r="E513" s="8"/>
      <c r="F513" s="8">
        <f t="shared" si="71"/>
        <v>0</v>
      </c>
      <c r="G513" s="8"/>
      <c r="H513" s="11">
        <v>0</v>
      </c>
      <c r="I513" s="18">
        <f t="shared" si="72"/>
        <v>0</v>
      </c>
      <c r="J513" s="10">
        <f t="shared" si="73"/>
        <v>0</v>
      </c>
      <c r="K513" s="10">
        <v>0</v>
      </c>
      <c r="L513" s="10">
        <v>0</v>
      </c>
      <c r="M513" s="150">
        <f t="shared" si="74"/>
        <v>0</v>
      </c>
      <c r="N513" s="10">
        <f t="shared" si="70"/>
        <v>0</v>
      </c>
      <c r="O513" s="11"/>
    </row>
    <row r="514" spans="1:15">
      <c r="A514" s="9">
        <f t="shared" si="76"/>
        <v>34</v>
      </c>
      <c r="B514" s="14" t="s">
        <v>610</v>
      </c>
      <c r="C514" s="8"/>
      <c r="D514" s="8"/>
      <c r="E514" s="8"/>
      <c r="F514" s="8">
        <f t="shared" si="71"/>
        <v>0</v>
      </c>
      <c r="G514" s="8"/>
      <c r="H514" s="11">
        <v>0</v>
      </c>
      <c r="I514" s="18">
        <f t="shared" si="72"/>
        <v>0</v>
      </c>
      <c r="J514" s="10">
        <f t="shared" si="73"/>
        <v>0</v>
      </c>
      <c r="K514" s="10">
        <v>0</v>
      </c>
      <c r="L514" s="10">
        <v>0</v>
      </c>
      <c r="M514" s="150">
        <f t="shared" si="74"/>
        <v>0</v>
      </c>
      <c r="N514" s="10">
        <f t="shared" si="70"/>
        <v>0</v>
      </c>
      <c r="O514" s="11"/>
    </row>
    <row r="515" spans="1:15">
      <c r="A515" s="9">
        <f t="shared" si="76"/>
        <v>35</v>
      </c>
      <c r="B515" s="14" t="s">
        <v>611</v>
      </c>
      <c r="C515" s="8"/>
      <c r="D515" s="8"/>
      <c r="E515" s="8"/>
      <c r="F515" s="8">
        <f t="shared" si="71"/>
        <v>0</v>
      </c>
      <c r="G515" s="8"/>
      <c r="H515" s="11">
        <v>0</v>
      </c>
      <c r="I515" s="18">
        <f t="shared" si="72"/>
        <v>0</v>
      </c>
      <c r="J515" s="10">
        <f t="shared" si="73"/>
        <v>0</v>
      </c>
      <c r="K515" s="10">
        <v>0</v>
      </c>
      <c r="L515" s="10">
        <v>0</v>
      </c>
      <c r="M515" s="150">
        <f t="shared" si="74"/>
        <v>0</v>
      </c>
      <c r="N515" s="10">
        <f t="shared" si="70"/>
        <v>0</v>
      </c>
      <c r="O515" s="11"/>
    </row>
    <row r="516" spans="1:15">
      <c r="A516" s="9">
        <f t="shared" si="76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71"/>
        <v>2432.9</v>
      </c>
      <c r="G516" s="8">
        <v>57</v>
      </c>
      <c r="H516" s="11">
        <v>2.0560973398009955E-2</v>
      </c>
      <c r="I516" s="18">
        <f t="shared" si="72"/>
        <v>46.655521566626334</v>
      </c>
      <c r="J516" s="10">
        <f t="shared" si="73"/>
        <v>17.155235280048505</v>
      </c>
      <c r="K516" s="10">
        <v>18.022515622291646</v>
      </c>
      <c r="L516" s="10">
        <v>11.528743393998163</v>
      </c>
      <c r="M516" s="150">
        <f t="shared" si="74"/>
        <v>11.528743393998163</v>
      </c>
      <c r="N516" s="10">
        <f t="shared" si="70"/>
        <v>93.362015862964654</v>
      </c>
      <c r="O516" s="11">
        <f t="shared" si="75"/>
        <v>3.8374785590433086E-2</v>
      </c>
    </row>
    <row r="517" spans="1:15">
      <c r="A517" s="9">
        <f t="shared" si="76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71"/>
        <v>2587.4</v>
      </c>
      <c r="G517" s="8">
        <v>60</v>
      </c>
      <c r="H517" s="11">
        <v>2.1866686904521749E-2</v>
      </c>
      <c r="I517" s="18">
        <f t="shared" si="72"/>
        <v>49.618355255657441</v>
      </c>
      <c r="J517" s="10">
        <f t="shared" si="73"/>
        <v>18.244669227505241</v>
      </c>
      <c r="K517" s="10">
        <v>19.167025739289492</v>
      </c>
      <c r="L517" s="10">
        <v>12.26087001423439</v>
      </c>
      <c r="M517" s="150">
        <f t="shared" si="74"/>
        <v>12.26087001423439</v>
      </c>
      <c r="N517" s="10">
        <f t="shared" si="70"/>
        <v>99.290920236686574</v>
      </c>
      <c r="O517" s="11">
        <f t="shared" si="75"/>
        <v>3.8374785590433086E-2</v>
      </c>
    </row>
    <row r="518" spans="1:15">
      <c r="A518" s="9">
        <f t="shared" si="76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71"/>
        <v>2744.2</v>
      </c>
      <c r="G518" s="8">
        <v>60</v>
      </c>
      <c r="H518" s="11">
        <v>2.3191838217279343E-2</v>
      </c>
      <c r="I518" s="18">
        <f t="shared" si="72"/>
        <v>52.625295853975075</v>
      </c>
      <c r="J518" s="10">
        <f t="shared" si="73"/>
        <v>19.350321285506638</v>
      </c>
      <c r="K518" s="10">
        <v>20.328573870974033</v>
      </c>
      <c r="L518" s="10">
        <v>13.003895606810701</v>
      </c>
      <c r="M518" s="150">
        <f t="shared" si="74"/>
        <v>13.003895606810701</v>
      </c>
      <c r="N518" s="10">
        <f t="shared" si="70"/>
        <v>105.30808661726645</v>
      </c>
      <c r="O518" s="11">
        <f t="shared" si="75"/>
        <v>3.8374785590433079E-2</v>
      </c>
    </row>
    <row r="519" spans="1:15">
      <c r="A519" s="9">
        <f t="shared" si="76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71"/>
        <v>3583.6</v>
      </c>
      <c r="G519" s="8">
        <v>80</v>
      </c>
      <c r="H519" s="11">
        <v>3.0285792374988071E-2</v>
      </c>
      <c r="I519" s="18">
        <f t="shared" si="72"/>
        <v>68.722400051856681</v>
      </c>
      <c r="J519" s="10">
        <f t="shared" si="73"/>
        <v>25.269226499067702</v>
      </c>
      <c r="K519" s="10">
        <v>26.546708448372044</v>
      </c>
      <c r="L519" s="10">
        <v>16.981546642579563</v>
      </c>
      <c r="M519" s="150">
        <f t="shared" si="74"/>
        <v>16.981546642579563</v>
      </c>
      <c r="N519" s="10">
        <f t="shared" si="70"/>
        <v>137.519881641876</v>
      </c>
      <c r="O519" s="11">
        <f t="shared" si="75"/>
        <v>3.8374785590433086E-2</v>
      </c>
    </row>
    <row r="520" spans="1:15">
      <c r="A520" s="9">
        <f t="shared" si="76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71"/>
        <v>3561.7</v>
      </c>
      <c r="G520" s="8">
        <v>80</v>
      </c>
      <c r="H520" s="11">
        <v>3.0100710654647561E-2</v>
      </c>
      <c r="I520" s="18">
        <f t="shared" si="72"/>
        <v>68.302425567780418</v>
      </c>
      <c r="J520" s="10">
        <f t="shared" si="73"/>
        <v>25.114801881272861</v>
      </c>
      <c r="K520" s="10">
        <v>26.384476917224774</v>
      </c>
      <c r="L520" s="10">
        <v>16.877769471167436</v>
      </c>
      <c r="M520" s="150">
        <f t="shared" si="74"/>
        <v>16.877769471167436</v>
      </c>
      <c r="N520" s="10">
        <f t="shared" si="70"/>
        <v>136.6794738374455</v>
      </c>
      <c r="O520" s="11">
        <f t="shared" si="75"/>
        <v>3.8374785590433079E-2</v>
      </c>
    </row>
    <row r="521" spans="1:15">
      <c r="A521" s="9">
        <f t="shared" si="76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71"/>
        <v>3555.5</v>
      </c>
      <c r="G521" s="8">
        <v>80</v>
      </c>
      <c r="H521" s="11">
        <v>3.0048313089984954E-2</v>
      </c>
      <c r="I521" s="18">
        <f t="shared" si="72"/>
        <v>68.183528681877561</v>
      </c>
      <c r="J521" s="10">
        <f t="shared" si="73"/>
        <v>25.071083496326381</v>
      </c>
      <c r="K521" s="10">
        <v>26.338548355895409</v>
      </c>
      <c r="L521" s="10">
        <v>16.848389632685464</v>
      </c>
      <c r="M521" s="150">
        <f t="shared" si="74"/>
        <v>16.848389632685464</v>
      </c>
      <c r="N521" s="10">
        <f t="shared" si="70"/>
        <v>136.44155016678482</v>
      </c>
      <c r="O521" s="11">
        <f t="shared" si="75"/>
        <v>3.8374785590433079E-2</v>
      </c>
    </row>
    <row r="522" spans="1:15">
      <c r="A522" s="9">
        <f t="shared" si="76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71"/>
        <v>3553.2999999999997</v>
      </c>
      <c r="G522" s="8">
        <v>79</v>
      </c>
      <c r="H522" s="11">
        <v>3.0029720405749832E-2</v>
      </c>
      <c r="I522" s="18">
        <f t="shared" si="72"/>
        <v>68.141339464299122</v>
      </c>
      <c r="J522" s="10">
        <f t="shared" si="73"/>
        <v>25.055570521022791</v>
      </c>
      <c r="K522" s="10">
        <v>26.322251124455956</v>
      </c>
      <c r="L522" s="10">
        <v>16.837964528707989</v>
      </c>
      <c r="M522" s="150">
        <f t="shared" si="74"/>
        <v>16.837964528707989</v>
      </c>
      <c r="N522" s="10">
        <f t="shared" si="70"/>
        <v>136.35712563848585</v>
      </c>
      <c r="O522" s="11">
        <f t="shared" si="75"/>
        <v>3.8374785590433079E-2</v>
      </c>
    </row>
    <row r="523" spans="1:15">
      <c r="A523" s="9">
        <f t="shared" si="76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71"/>
        <v>3576.9</v>
      </c>
      <c r="G523" s="8">
        <v>80</v>
      </c>
      <c r="H523" s="11">
        <v>3.0229169200272025E-2</v>
      </c>
      <c r="I523" s="18">
        <f t="shared" si="72"/>
        <v>68.593914707413262</v>
      </c>
      <c r="J523" s="10">
        <f t="shared" si="73"/>
        <v>25.221982437915859</v>
      </c>
      <c r="K523" s="10">
        <v>26.497075970806439</v>
      </c>
      <c r="L523" s="10">
        <v>16.949797462284529</v>
      </c>
      <c r="M523" s="150">
        <f t="shared" si="74"/>
        <v>16.949797462284529</v>
      </c>
      <c r="N523" s="10">
        <f t="shared" si="70"/>
        <v>137.26277057842009</v>
      </c>
      <c r="O523" s="11">
        <f t="shared" si="75"/>
        <v>3.8374785590433079E-2</v>
      </c>
    </row>
    <row r="524" spans="1:15">
      <c r="A524" s="9">
        <v>44</v>
      </c>
      <c r="B524" s="14" t="s">
        <v>620</v>
      </c>
      <c r="C524" s="8"/>
      <c r="D524" s="8"/>
      <c r="E524" s="8"/>
      <c r="F524" s="8">
        <f t="shared" si="71"/>
        <v>0</v>
      </c>
      <c r="G524" s="8"/>
      <c r="H524" s="11">
        <v>0</v>
      </c>
      <c r="I524" s="18">
        <f t="shared" si="72"/>
        <v>0</v>
      </c>
      <c r="J524" s="10">
        <f t="shared" si="73"/>
        <v>0</v>
      </c>
      <c r="K524" s="10">
        <v>0</v>
      </c>
      <c r="L524" s="10">
        <v>0</v>
      </c>
      <c r="M524" s="150">
        <f t="shared" si="74"/>
        <v>0</v>
      </c>
      <c r="N524" s="10">
        <f t="shared" si="70"/>
        <v>0</v>
      </c>
      <c r="O524" s="11"/>
    </row>
    <row r="525" spans="1:15">
      <c r="A525" s="9">
        <f t="shared" si="76"/>
        <v>45</v>
      </c>
      <c r="B525" s="14" t="s">
        <v>621</v>
      </c>
      <c r="C525" s="8"/>
      <c r="D525" s="8"/>
      <c r="E525" s="8"/>
      <c r="F525" s="8">
        <f t="shared" si="71"/>
        <v>0</v>
      </c>
      <c r="G525" s="8"/>
      <c r="H525" s="11">
        <v>0</v>
      </c>
      <c r="I525" s="18">
        <f t="shared" si="72"/>
        <v>0</v>
      </c>
      <c r="J525" s="10">
        <f t="shared" si="73"/>
        <v>0</v>
      </c>
      <c r="K525" s="10">
        <v>0</v>
      </c>
      <c r="L525" s="10">
        <v>0</v>
      </c>
      <c r="M525" s="150">
        <f t="shared" si="74"/>
        <v>0</v>
      </c>
      <c r="N525" s="10">
        <f t="shared" si="70"/>
        <v>0</v>
      </c>
      <c r="O525" s="11"/>
    </row>
    <row r="526" spans="1:15">
      <c r="A526" s="9">
        <f t="shared" si="76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71"/>
        <v>3517.1000000000004</v>
      </c>
      <c r="G526" s="8">
        <v>72</v>
      </c>
      <c r="H526" s="11">
        <v>2.9723786237881057E-2</v>
      </c>
      <c r="I526" s="18">
        <f t="shared" si="72"/>
        <v>67.447135065963053</v>
      </c>
      <c r="J526" s="10">
        <f t="shared" si="73"/>
        <v>24.800311563754615</v>
      </c>
      <c r="K526" s="10">
        <v>26.05408758895226</v>
      </c>
      <c r="L526" s="10">
        <v>16.666424181442288</v>
      </c>
      <c r="M526" s="150">
        <f t="shared" si="74"/>
        <v>16.666424181442288</v>
      </c>
      <c r="N526" s="10">
        <f t="shared" si="70"/>
        <v>134.96795840011222</v>
      </c>
      <c r="O526" s="11">
        <f t="shared" si="75"/>
        <v>3.8374785590433086E-2</v>
      </c>
    </row>
    <row r="527" spans="1:15">
      <c r="A527" s="9">
        <f t="shared" si="76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71"/>
        <v>2684.4</v>
      </c>
      <c r="G527" s="8">
        <v>50</v>
      </c>
      <c r="H527" s="11">
        <v>2.2686455254888375E-2</v>
      </c>
      <c r="I527" s="18">
        <f t="shared" si="72"/>
        <v>51.478516212524859</v>
      </c>
      <c r="J527" s="10">
        <f t="shared" si="73"/>
        <v>18.928650411345391</v>
      </c>
      <c r="K527" s="10">
        <v>19.885585489119855</v>
      </c>
      <c r="L527" s="10">
        <v>12.720522325968462</v>
      </c>
      <c r="M527" s="150">
        <f t="shared" si="74"/>
        <v>12.720522325968462</v>
      </c>
      <c r="N527" s="10">
        <f t="shared" si="70"/>
        <v>103.01327443895858</v>
      </c>
      <c r="O527" s="11">
        <f t="shared" si="75"/>
        <v>3.8374785590433086E-2</v>
      </c>
    </row>
    <row r="528" spans="1:15">
      <c r="A528" s="9">
        <f t="shared" si="76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71"/>
        <v>4074.2999999999997</v>
      </c>
      <c r="G528" s="8">
        <v>70</v>
      </c>
      <c r="H528" s="11">
        <v>3.4432806081430373E-2</v>
      </c>
      <c r="I528" s="18">
        <f t="shared" si="72"/>
        <v>78.132513263556106</v>
      </c>
      <c r="J528" s="10">
        <f t="shared" si="73"/>
        <v>28.729325127009581</v>
      </c>
      <c r="K528" s="10">
        <v>30.181731842616976</v>
      </c>
      <c r="L528" s="10">
        <v>19.306818697918825</v>
      </c>
      <c r="M528" s="150">
        <f t="shared" si="74"/>
        <v>19.306818697918825</v>
      </c>
      <c r="N528" s="10">
        <f t="shared" si="70"/>
        <v>156.35038893110149</v>
      </c>
      <c r="O528" s="11">
        <f t="shared" si="75"/>
        <v>3.8374785590433079E-2</v>
      </c>
    </row>
    <row r="529" spans="1:15">
      <c r="A529" s="9">
        <f t="shared" si="76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71"/>
        <v>5184.63</v>
      </c>
      <c r="G529" s="8">
        <v>82</v>
      </c>
      <c r="H529" s="11">
        <v>4.3816449302694051E-2</v>
      </c>
      <c r="I529" s="18">
        <f t="shared" si="72"/>
        <v>99.425219606222157</v>
      </c>
      <c r="J529" s="10">
        <f t="shared" si="73"/>
        <v>36.558653249207893</v>
      </c>
      <c r="K529" s="10">
        <v>38.406870471783442</v>
      </c>
      <c r="L529" s="10">
        <v>24.568321288513584</v>
      </c>
      <c r="M529" s="150">
        <f t="shared" si="74"/>
        <v>24.568321288513584</v>
      </c>
      <c r="N529" s="10">
        <f t="shared" si="70"/>
        <v>198.95906461572704</v>
      </c>
      <c r="O529" s="11">
        <f t="shared" si="75"/>
        <v>3.8374785590433079E-2</v>
      </c>
    </row>
    <row r="530" spans="1:15">
      <c r="A530" s="9">
        <f t="shared" si="76"/>
        <v>50</v>
      </c>
      <c r="B530" s="14" t="s">
        <v>626</v>
      </c>
      <c r="C530" s="8"/>
      <c r="D530" s="8"/>
      <c r="E530" s="8"/>
      <c r="F530" s="8">
        <f t="shared" si="71"/>
        <v>0</v>
      </c>
      <c r="G530" s="8"/>
      <c r="H530" s="11">
        <v>0</v>
      </c>
      <c r="I530" s="18">
        <f t="shared" si="72"/>
        <v>0</v>
      </c>
      <c r="J530" s="10">
        <f t="shared" si="73"/>
        <v>0</v>
      </c>
      <c r="K530" s="10">
        <v>0</v>
      </c>
      <c r="L530" s="10">
        <v>0</v>
      </c>
      <c r="M530" s="150">
        <f t="shared" si="74"/>
        <v>0</v>
      </c>
      <c r="N530" s="10">
        <f t="shared" si="70"/>
        <v>0</v>
      </c>
      <c r="O530" s="11"/>
    </row>
    <row r="531" spans="1:15">
      <c r="A531" s="9">
        <f t="shared" si="76"/>
        <v>51</v>
      </c>
      <c r="B531" s="14" t="s">
        <v>627</v>
      </c>
      <c r="C531" s="8"/>
      <c r="D531" s="8"/>
      <c r="E531" s="8"/>
      <c r="F531" s="8">
        <f t="shared" si="71"/>
        <v>0</v>
      </c>
      <c r="G531" s="8"/>
      <c r="H531" s="11">
        <v>0</v>
      </c>
      <c r="I531" s="18">
        <f t="shared" si="72"/>
        <v>0</v>
      </c>
      <c r="J531" s="10">
        <f t="shared" si="73"/>
        <v>0</v>
      </c>
      <c r="K531" s="10">
        <v>0</v>
      </c>
      <c r="L531" s="10">
        <v>0</v>
      </c>
      <c r="M531" s="150">
        <f t="shared" si="74"/>
        <v>0</v>
      </c>
      <c r="N531" s="10">
        <f t="shared" si="70"/>
        <v>0</v>
      </c>
      <c r="O531" s="11"/>
    </row>
    <row r="532" spans="1:15">
      <c r="A532" s="9">
        <f t="shared" si="76"/>
        <v>52</v>
      </c>
      <c r="B532" s="14" t="s">
        <v>628</v>
      </c>
      <c r="C532" s="8"/>
      <c r="D532" s="8"/>
      <c r="E532" s="8"/>
      <c r="F532" s="8">
        <f t="shared" si="71"/>
        <v>0</v>
      </c>
      <c r="G532" s="8"/>
      <c r="H532" s="11">
        <v>0</v>
      </c>
      <c r="I532" s="18">
        <f t="shared" si="72"/>
        <v>0</v>
      </c>
      <c r="J532" s="10">
        <f t="shared" si="73"/>
        <v>0</v>
      </c>
      <c r="K532" s="10">
        <v>0</v>
      </c>
      <c r="L532" s="10">
        <v>0</v>
      </c>
      <c r="M532" s="150">
        <f t="shared" si="74"/>
        <v>0</v>
      </c>
      <c r="N532" s="10">
        <f t="shared" si="70"/>
        <v>0</v>
      </c>
      <c r="O532" s="11"/>
    </row>
    <row r="533" spans="1:15">
      <c r="A533" s="9">
        <f t="shared" si="76"/>
        <v>53</v>
      </c>
      <c r="B533" s="14" t="s">
        <v>629</v>
      </c>
      <c r="C533" s="8"/>
      <c r="D533" s="8"/>
      <c r="E533" s="8"/>
      <c r="F533" s="8">
        <f t="shared" si="71"/>
        <v>0</v>
      </c>
      <c r="G533" s="8"/>
      <c r="H533" s="11">
        <v>0</v>
      </c>
      <c r="I533" s="18">
        <f t="shared" si="72"/>
        <v>0</v>
      </c>
      <c r="J533" s="10">
        <f t="shared" si="73"/>
        <v>0</v>
      </c>
      <c r="K533" s="10">
        <v>0</v>
      </c>
      <c r="L533" s="10">
        <v>0</v>
      </c>
      <c r="M533" s="150">
        <f t="shared" si="74"/>
        <v>0</v>
      </c>
      <c r="N533" s="10">
        <f t="shared" si="70"/>
        <v>0</v>
      </c>
      <c r="O533" s="11"/>
    </row>
    <row r="534" spans="1:15">
      <c r="A534" s="9">
        <f t="shared" si="76"/>
        <v>54</v>
      </c>
      <c r="B534" s="14" t="s">
        <v>630</v>
      </c>
      <c r="C534" s="8"/>
      <c r="D534" s="8"/>
      <c r="E534" s="8"/>
      <c r="F534" s="8">
        <f t="shared" si="71"/>
        <v>0</v>
      </c>
      <c r="G534" s="8"/>
      <c r="H534" s="11">
        <v>0</v>
      </c>
      <c r="I534" s="18">
        <f t="shared" si="72"/>
        <v>0</v>
      </c>
      <c r="J534" s="10">
        <f t="shared" si="73"/>
        <v>0</v>
      </c>
      <c r="K534" s="10">
        <v>0</v>
      </c>
      <c r="L534" s="10">
        <v>0</v>
      </c>
      <c r="M534" s="150">
        <f t="shared" si="74"/>
        <v>0</v>
      </c>
      <c r="N534" s="10">
        <f t="shared" si="70"/>
        <v>0</v>
      </c>
      <c r="O534" s="11"/>
    </row>
    <row r="535" spans="1:15">
      <c r="A535" s="9">
        <f t="shared" si="76"/>
        <v>55</v>
      </c>
      <c r="B535" s="14" t="s">
        <v>631</v>
      </c>
      <c r="C535" s="8"/>
      <c r="D535" s="8"/>
      <c r="E535" s="8"/>
      <c r="F535" s="8">
        <f t="shared" si="71"/>
        <v>0</v>
      </c>
      <c r="G535" s="8"/>
      <c r="H535" s="11">
        <v>0</v>
      </c>
      <c r="I535" s="18">
        <f t="shared" si="72"/>
        <v>0</v>
      </c>
      <c r="J535" s="10">
        <f t="shared" si="73"/>
        <v>0</v>
      </c>
      <c r="K535" s="10">
        <v>0</v>
      </c>
      <c r="L535" s="10">
        <v>0</v>
      </c>
      <c r="M535" s="150">
        <f t="shared" si="74"/>
        <v>0</v>
      </c>
      <c r="N535" s="10">
        <f t="shared" si="70"/>
        <v>0</v>
      </c>
      <c r="O535" s="11"/>
    </row>
    <row r="536" spans="1:15">
      <c r="A536" s="9">
        <f t="shared" si="76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71"/>
        <v>2581.4</v>
      </c>
      <c r="G536" s="8">
        <v>60</v>
      </c>
      <c r="H536" s="11">
        <v>2.1815979583880513E-2</v>
      </c>
      <c r="I536" s="18">
        <f t="shared" si="72"/>
        <v>49.503293753170787</v>
      </c>
      <c r="J536" s="10">
        <f t="shared" si="73"/>
        <v>18.202361113040901</v>
      </c>
      <c r="K536" s="10">
        <v>19.122578744454625</v>
      </c>
      <c r="L536" s="10">
        <v>12.232437912477643</v>
      </c>
      <c r="M536" s="150">
        <f t="shared" si="74"/>
        <v>12.232437912477643</v>
      </c>
      <c r="N536" s="10">
        <f t="shared" si="70"/>
        <v>99.060671523143952</v>
      </c>
      <c r="O536" s="11">
        <f t="shared" si="75"/>
        <v>3.8374785590433079E-2</v>
      </c>
    </row>
    <row r="537" spans="1:15">
      <c r="A537" s="9">
        <f t="shared" si="76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71"/>
        <v>3240.3</v>
      </c>
      <c r="G537" s="8">
        <v>80</v>
      </c>
      <c r="H537" s="11">
        <v>2.7384488512298764E-2</v>
      </c>
      <c r="I537" s="18">
        <f t="shared" si="72"/>
        <v>62.138964417912497</v>
      </c>
      <c r="J537" s="10">
        <f t="shared" si="73"/>
        <v>22.848497216466427</v>
      </c>
      <c r="K537" s="10">
        <v>24.003599560570358</v>
      </c>
      <c r="L537" s="10">
        <v>15.354756553731042</v>
      </c>
      <c r="M537" s="150">
        <f t="shared" si="74"/>
        <v>15.354756553731042</v>
      </c>
      <c r="N537" s="10">
        <f t="shared" si="70"/>
        <v>124.34581774868032</v>
      </c>
      <c r="O537" s="11">
        <f t="shared" si="75"/>
        <v>3.8374785590433079E-2</v>
      </c>
    </row>
    <row r="538" spans="1:15">
      <c r="A538" s="9">
        <f t="shared" si="76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71"/>
        <v>3544.97</v>
      </c>
      <c r="G538" s="8">
        <v>80</v>
      </c>
      <c r="H538" s="11">
        <v>2.9959321742259588E-2</v>
      </c>
      <c r="I538" s="18">
        <f t="shared" si="72"/>
        <v>67.981595745013507</v>
      </c>
      <c r="J538" s="10">
        <f t="shared" si="73"/>
        <v>24.996832755441467</v>
      </c>
      <c r="K538" s="10">
        <v>26.260543879960217</v>
      </c>
      <c r="L538" s="10">
        <v>16.798491294102373</v>
      </c>
      <c r="M538" s="150">
        <f t="shared" si="74"/>
        <v>16.798491294102373</v>
      </c>
      <c r="N538" s="10">
        <f t="shared" si="70"/>
        <v>136.03746367451757</v>
      </c>
      <c r="O538" s="11">
        <f t="shared" si="75"/>
        <v>3.8374785590433086E-2</v>
      </c>
    </row>
    <row r="539" spans="1:15">
      <c r="A539" s="9">
        <f t="shared" si="76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71"/>
        <v>2778.9</v>
      </c>
      <c r="G539" s="8">
        <v>60</v>
      </c>
      <c r="H539" s="11">
        <v>2.3485095554987821E-2</v>
      </c>
      <c r="I539" s="18">
        <f t="shared" si="72"/>
        <v>53.290734876689513</v>
      </c>
      <c r="J539" s="10">
        <f t="shared" ref="J539:J550" si="77">I539*0.3677</f>
        <v>19.595003214158734</v>
      </c>
      <c r="K539" s="10">
        <v>20.585625657769022</v>
      </c>
      <c r="L539" s="10">
        <v>13.168327928637222</v>
      </c>
      <c r="M539" s="150">
        <f t="shared" si="74"/>
        <v>13.168327928637222</v>
      </c>
      <c r="N539" s="10">
        <f t="shared" ref="N539:N550" si="78">I539+J539+K539+M539</f>
        <v>106.6396916772545</v>
      </c>
      <c r="O539" s="11">
        <f t="shared" ref="O539:O545" si="79">N539/F539</f>
        <v>3.8374785590433086E-2</v>
      </c>
    </row>
    <row r="540" spans="1:15">
      <c r="A540" s="9">
        <f t="shared" si="76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71"/>
        <v>2581.6999999999998</v>
      </c>
      <c r="G540" s="8">
        <v>60</v>
      </c>
      <c r="H540" s="11">
        <v>2.1818514949912573E-2</v>
      </c>
      <c r="I540" s="18">
        <f t="shared" si="72"/>
        <v>49.509046828295119</v>
      </c>
      <c r="J540" s="10">
        <f t="shared" si="77"/>
        <v>18.204476518764118</v>
      </c>
      <c r="K540" s="10">
        <v>19.124801094196364</v>
      </c>
      <c r="L540" s="10">
        <v>12.233859517565479</v>
      </c>
      <c r="M540" s="150">
        <f t="shared" si="74"/>
        <v>12.233859517565479</v>
      </c>
      <c r="N540" s="10">
        <f t="shared" si="78"/>
        <v>99.072183958821071</v>
      </c>
      <c r="O540" s="11">
        <f t="shared" si="79"/>
        <v>3.8374785590433079E-2</v>
      </c>
    </row>
    <row r="541" spans="1:15">
      <c r="A541" s="9">
        <f t="shared" si="76"/>
        <v>61</v>
      </c>
      <c r="B541" s="14" t="s">
        <v>637</v>
      </c>
      <c r="C541" s="8"/>
      <c r="D541" s="8"/>
      <c r="E541" s="8"/>
      <c r="F541" s="8">
        <f t="shared" si="71"/>
        <v>0</v>
      </c>
      <c r="G541" s="8">
        <v>0</v>
      </c>
      <c r="H541" s="11">
        <v>0</v>
      </c>
      <c r="I541" s="18">
        <f t="shared" si="72"/>
        <v>0</v>
      </c>
      <c r="J541" s="10">
        <f t="shared" si="77"/>
        <v>0</v>
      </c>
      <c r="K541" s="10">
        <v>0</v>
      </c>
      <c r="L541" s="10">
        <v>0</v>
      </c>
      <c r="M541" s="150">
        <f t="shared" si="74"/>
        <v>0</v>
      </c>
      <c r="N541" s="10">
        <f t="shared" si="78"/>
        <v>0</v>
      </c>
      <c r="O541" s="11"/>
    </row>
    <row r="542" spans="1:15">
      <c r="A542" s="9">
        <f t="shared" si="76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71"/>
        <v>2599.2399999999998</v>
      </c>
      <c r="G542" s="8">
        <v>60</v>
      </c>
      <c r="H542" s="11">
        <v>2.1966749350587116E-2</v>
      </c>
      <c r="I542" s="18">
        <f t="shared" si="72"/>
        <v>49.845409953897743</v>
      </c>
      <c r="J542" s="10">
        <f t="shared" si="77"/>
        <v>18.328157240048203</v>
      </c>
      <c r="K542" s="10">
        <v>19.25473447576363</v>
      </c>
      <c r="L542" s="10">
        <v>12.316976028367703</v>
      </c>
      <c r="M542" s="150">
        <f t="shared" si="74"/>
        <v>12.316976028367703</v>
      </c>
      <c r="N542" s="10">
        <f t="shared" si="78"/>
        <v>99.745277698077274</v>
      </c>
      <c r="O542" s="11">
        <f t="shared" si="79"/>
        <v>3.8374785590433079E-2</v>
      </c>
    </row>
    <row r="543" spans="1:15">
      <c r="A543" s="9">
        <f t="shared" si="76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80">C543+D543+E543</f>
        <v>3555.8</v>
      </c>
      <c r="G543" s="8">
        <v>80</v>
      </c>
      <c r="H543" s="11">
        <v>3.0050848456017017E-2</v>
      </c>
      <c r="I543" s="18">
        <f t="shared" si="72"/>
        <v>68.189281757001893</v>
      </c>
      <c r="J543" s="10">
        <f t="shared" si="77"/>
        <v>25.073198902049597</v>
      </c>
      <c r="K543" s="10">
        <v>26.340770705637155</v>
      </c>
      <c r="L543" s="10">
        <v>16.849811237773302</v>
      </c>
      <c r="M543" s="150">
        <f t="shared" si="74"/>
        <v>16.849811237773302</v>
      </c>
      <c r="N543" s="10">
        <f t="shared" si="78"/>
        <v>136.45306260246196</v>
      </c>
      <c r="O543" s="11">
        <f t="shared" si="79"/>
        <v>3.8374785590433079E-2</v>
      </c>
    </row>
    <row r="544" spans="1:15">
      <c r="A544" s="9">
        <f t="shared" si="76"/>
        <v>64</v>
      </c>
      <c r="B544" s="14" t="s">
        <v>640</v>
      </c>
      <c r="C544" s="8"/>
      <c r="D544" s="8"/>
      <c r="E544" s="8"/>
      <c r="F544" s="8">
        <f t="shared" si="80"/>
        <v>0</v>
      </c>
      <c r="G544" s="8">
        <v>0</v>
      </c>
      <c r="H544" s="11">
        <v>0</v>
      </c>
      <c r="I544" s="18">
        <f t="shared" ref="I544:I550" si="81">H544*$I$2</f>
        <v>0</v>
      </c>
      <c r="J544" s="10">
        <f t="shared" si="77"/>
        <v>0</v>
      </c>
      <c r="K544" s="10">
        <v>0</v>
      </c>
      <c r="L544" s="10">
        <v>0</v>
      </c>
      <c r="M544" s="150">
        <f t="shared" si="74"/>
        <v>0</v>
      </c>
      <c r="N544" s="10">
        <f t="shared" si="78"/>
        <v>0</v>
      </c>
      <c r="O544" s="11"/>
    </row>
    <row r="545" spans="1:15">
      <c r="A545" s="9">
        <f t="shared" si="76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80"/>
        <v>2601.4</v>
      </c>
      <c r="G545" s="8">
        <v>60</v>
      </c>
      <c r="H545" s="11">
        <v>2.1985003986017961E-2</v>
      </c>
      <c r="I545" s="18">
        <f t="shared" si="81"/>
        <v>49.886832094792936</v>
      </c>
      <c r="J545" s="10">
        <f t="shared" si="77"/>
        <v>18.343388161255366</v>
      </c>
      <c r="K545" s="10">
        <v>19.270735393904182</v>
      </c>
      <c r="L545" s="10">
        <v>12.327211585000132</v>
      </c>
      <c r="M545" s="150">
        <f t="shared" ref="M545:M550" si="82">L545*$M$2</f>
        <v>12.327211585000132</v>
      </c>
      <c r="N545" s="10">
        <f t="shared" si="78"/>
        <v>99.828167234952616</v>
      </c>
      <c r="O545" s="11">
        <f t="shared" si="79"/>
        <v>3.8374785590433079E-2</v>
      </c>
    </row>
    <row r="546" spans="1:15">
      <c r="A546" s="9">
        <f>A545+1</f>
        <v>66</v>
      </c>
      <c r="B546" s="14" t="s">
        <v>642</v>
      </c>
      <c r="C546" s="8"/>
      <c r="D546" s="8"/>
      <c r="E546" s="8"/>
      <c r="F546" s="8">
        <f t="shared" si="80"/>
        <v>0</v>
      </c>
      <c r="G546" s="8">
        <v>0</v>
      </c>
      <c r="H546" s="11">
        <v>0</v>
      </c>
      <c r="I546" s="18">
        <f t="shared" si="81"/>
        <v>0</v>
      </c>
      <c r="J546" s="10">
        <f t="shared" si="77"/>
        <v>0</v>
      </c>
      <c r="K546" s="10">
        <v>0</v>
      </c>
      <c r="L546" s="10">
        <v>0</v>
      </c>
      <c r="M546" s="150">
        <f t="shared" si="82"/>
        <v>0</v>
      </c>
      <c r="N546" s="10">
        <f t="shared" si="78"/>
        <v>0</v>
      </c>
      <c r="O546" s="11"/>
    </row>
    <row r="547" spans="1:15">
      <c r="A547" s="9">
        <f>A546+1</f>
        <v>67</v>
      </c>
      <c r="B547" s="14" t="s">
        <v>1289</v>
      </c>
      <c r="C547" s="8"/>
      <c r="D547" s="8"/>
      <c r="E547" s="8"/>
      <c r="F547" s="8">
        <f t="shared" si="80"/>
        <v>0</v>
      </c>
      <c r="G547" s="8">
        <v>0</v>
      </c>
      <c r="H547" s="11">
        <v>0</v>
      </c>
      <c r="I547" s="18">
        <f t="shared" si="81"/>
        <v>0</v>
      </c>
      <c r="J547" s="10">
        <f t="shared" si="77"/>
        <v>0</v>
      </c>
      <c r="K547" s="10">
        <v>0</v>
      </c>
      <c r="L547" s="10">
        <v>0</v>
      </c>
      <c r="M547" s="150">
        <f t="shared" si="82"/>
        <v>0</v>
      </c>
      <c r="N547" s="10">
        <f t="shared" si="78"/>
        <v>0</v>
      </c>
      <c r="O547" s="11"/>
    </row>
    <row r="548" spans="1:15">
      <c r="A548" s="9">
        <f>A547+1</f>
        <v>68</v>
      </c>
      <c r="B548" s="14" t="s">
        <v>1328</v>
      </c>
      <c r="C548" s="8"/>
      <c r="D548" s="8"/>
      <c r="E548" s="8"/>
      <c r="F548" s="8">
        <f t="shared" si="80"/>
        <v>0</v>
      </c>
      <c r="G548" s="8">
        <v>0</v>
      </c>
      <c r="H548" s="11">
        <v>0</v>
      </c>
      <c r="I548" s="18">
        <f t="shared" si="81"/>
        <v>0</v>
      </c>
      <c r="J548" s="10">
        <f t="shared" si="77"/>
        <v>0</v>
      </c>
      <c r="K548" s="10">
        <v>0</v>
      </c>
      <c r="L548" s="10">
        <v>0</v>
      </c>
      <c r="M548" s="150">
        <f t="shared" si="82"/>
        <v>0</v>
      </c>
      <c r="N548" s="10">
        <f t="shared" si="78"/>
        <v>0</v>
      </c>
      <c r="O548" s="11"/>
    </row>
    <row r="549" spans="1:15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80"/>
        <v>7769.2999999999993</v>
      </c>
      <c r="G549" s="8">
        <v>130</v>
      </c>
      <c r="H549" s="11">
        <v>8.5134497073405743E-2</v>
      </c>
      <c r="I549" s="18">
        <f t="shared" si="81"/>
        <v>193.18124134417718</v>
      </c>
      <c r="J549" s="10">
        <f t="shared" si="77"/>
        <v>71.032742442253948</v>
      </c>
      <c r="K549" s="10">
        <v>74.623792064723062</v>
      </c>
      <c r="L549" s="10">
        <v>47.735763854029337</v>
      </c>
      <c r="M549" s="150">
        <f t="shared" si="82"/>
        <v>47.735763854029337</v>
      </c>
      <c r="N549" s="10">
        <f t="shared" si="78"/>
        <v>386.57353970518358</v>
      </c>
      <c r="O549" s="11">
        <f>N549/F549</f>
        <v>4.9756546883912789E-2</v>
      </c>
    </row>
    <row r="550" spans="1:15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80"/>
        <v>10480.52</v>
      </c>
      <c r="G550" s="8">
        <v>191</v>
      </c>
      <c r="H550" s="11">
        <v>0.10529601543898476</v>
      </c>
      <c r="I550" s="18">
        <f t="shared" si="81"/>
        <v>238.93034751306351</v>
      </c>
      <c r="J550" s="10">
        <f t="shared" si="77"/>
        <v>87.85468878055346</v>
      </c>
      <c r="K550" s="10">
        <v>92.29616937288769</v>
      </c>
      <c r="L550" s="10">
        <v>59.040528816793149</v>
      </c>
      <c r="M550" s="150">
        <f t="shared" si="82"/>
        <v>59.040528816793149</v>
      </c>
      <c r="N550" s="10">
        <f t="shared" si="78"/>
        <v>478.12173448329776</v>
      </c>
      <c r="O550" s="11">
        <f>N550/F550</f>
        <v>4.5620039318974417E-2</v>
      </c>
    </row>
    <row r="551" spans="1:15">
      <c r="A551" s="12"/>
      <c r="B551" s="17" t="s">
        <v>576</v>
      </c>
      <c r="C551" s="13">
        <f>SUM(C481:C550)</f>
        <v>133819.52999999997</v>
      </c>
      <c r="D551" s="13">
        <f t="shared" ref="D551:M551" si="83">SUM(D481:D550)</f>
        <v>156.9</v>
      </c>
      <c r="E551" s="13">
        <f t="shared" si="83"/>
        <v>2599.5</v>
      </c>
      <c r="F551" s="13">
        <f t="shared" si="83"/>
        <v>136575.93</v>
      </c>
      <c r="G551" s="13">
        <f t="shared" si="83"/>
        <v>2854</v>
      </c>
      <c r="H551" s="13">
        <f t="shared" si="83"/>
        <v>1.1904305125123904</v>
      </c>
      <c r="I551" s="13">
        <f t="shared" si="83"/>
        <v>2701.2415888572405</v>
      </c>
      <c r="J551" s="13">
        <f t="shared" si="83"/>
        <v>993.24653222280722</v>
      </c>
      <c r="K551" s="13">
        <v>854.74559999999997</v>
      </c>
      <c r="L551" s="13"/>
      <c r="M551" s="13">
        <f t="shared" si="83"/>
        <v>667.48629267082242</v>
      </c>
      <c r="N551" s="15">
        <f t="shared" ref="N551:N613" si="84">I551+J551+K551+M551</f>
        <v>5216.7200137508698</v>
      </c>
      <c r="O551" s="16">
        <f>N551/F551</f>
        <v>3.8196481720833751E-2</v>
      </c>
    </row>
    <row r="552" spans="1:15">
      <c r="A552" s="9"/>
      <c r="B552" s="7" t="s">
        <v>1270</v>
      </c>
      <c r="C552" s="115"/>
      <c r="D552" s="115"/>
      <c r="E552" s="115"/>
      <c r="F552" s="115"/>
      <c r="G552" s="8"/>
      <c r="H552" s="8"/>
      <c r="I552" s="8"/>
      <c r="J552" s="8"/>
      <c r="K552" s="10"/>
      <c r="L552" s="10"/>
      <c r="M552" s="8"/>
      <c r="N552" s="8"/>
      <c r="O552" s="11"/>
    </row>
    <row r="553" spans="1:15">
      <c r="A553" s="9">
        <v>1</v>
      </c>
      <c r="B553" s="8" t="s">
        <v>643</v>
      </c>
      <c r="C553" s="8"/>
      <c r="D553" s="8"/>
      <c r="E553" s="8"/>
      <c r="F553" s="8">
        <f t="shared" ref="F553:F613" si="85">C553+D553+E553</f>
        <v>0</v>
      </c>
      <c r="G553" s="8"/>
      <c r="H553" s="10">
        <v>0</v>
      </c>
      <c r="I553" s="18">
        <f t="shared" ref="I553:I614" si="86">H553*$I$2</f>
        <v>0</v>
      </c>
      <c r="J553" s="10">
        <f t="shared" ref="J553:J613" si="87">I553*0.3677</f>
        <v>0</v>
      </c>
      <c r="K553" s="10">
        <v>0</v>
      </c>
      <c r="L553" s="10">
        <v>0</v>
      </c>
      <c r="M553" s="150">
        <f t="shared" ref="M553:M616" si="88">L553*$M$2</f>
        <v>0</v>
      </c>
      <c r="N553" s="10">
        <f t="shared" si="84"/>
        <v>0</v>
      </c>
      <c r="O553" s="11"/>
    </row>
    <row r="554" spans="1:15">
      <c r="A554" s="9">
        <f t="shared" ref="A554:A617" si="89">A553+1</f>
        <v>2</v>
      </c>
      <c r="B554" s="8" t="s">
        <v>644</v>
      </c>
      <c r="C554" s="8"/>
      <c r="D554" s="8"/>
      <c r="E554" s="8"/>
      <c r="F554" s="8">
        <f t="shared" si="85"/>
        <v>0</v>
      </c>
      <c r="G554" s="8"/>
      <c r="H554" s="10">
        <v>0</v>
      </c>
      <c r="I554" s="18">
        <f t="shared" si="86"/>
        <v>0</v>
      </c>
      <c r="J554" s="10">
        <f t="shared" si="87"/>
        <v>0</v>
      </c>
      <c r="K554" s="10">
        <v>0</v>
      </c>
      <c r="L554" s="10">
        <v>0</v>
      </c>
      <c r="M554" s="150">
        <f t="shared" si="88"/>
        <v>0</v>
      </c>
      <c r="N554" s="10">
        <f t="shared" si="84"/>
        <v>0</v>
      </c>
      <c r="O554" s="11"/>
    </row>
    <row r="555" spans="1:15">
      <c r="A555" s="9">
        <f t="shared" si="89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85"/>
        <v>4212.6899999999996</v>
      </c>
      <c r="G555" s="8">
        <v>81</v>
      </c>
      <c r="H555" s="10">
        <v>3.9463944088038515E-2</v>
      </c>
      <c r="I555" s="18">
        <f t="shared" si="86"/>
        <v>89.548819448490846</v>
      </c>
      <c r="J555" s="10">
        <f t="shared" si="87"/>
        <v>32.92710091121009</v>
      </c>
      <c r="K555" s="10">
        <v>39.460195013350152</v>
      </c>
      <c r="L555" s="10">
        <v>22.127828089604076</v>
      </c>
      <c r="M555" s="150">
        <f t="shared" si="88"/>
        <v>22.127828089604076</v>
      </c>
      <c r="N555" s="10">
        <f t="shared" si="84"/>
        <v>184.06394346265515</v>
      </c>
      <c r="O555" s="11">
        <f t="shared" ref="O555:O613" si="90">N555/F555</f>
        <v>4.3692733968712427E-2</v>
      </c>
    </row>
    <row r="556" spans="1:15">
      <c r="A556" s="9">
        <f t="shared" si="89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85"/>
        <v>4354.84</v>
      </c>
      <c r="G556" s="8">
        <v>84</v>
      </c>
      <c r="H556" s="10">
        <v>4.0795587207307839E-2</v>
      </c>
      <c r="I556" s="18">
        <f t="shared" si="86"/>
        <v>92.570490799718442</v>
      </c>
      <c r="J556" s="10">
        <f t="shared" si="87"/>
        <v>34.038169467056477</v>
      </c>
      <c r="K556" s="10">
        <v>40.791711626523146</v>
      </c>
      <c r="L556" s="10">
        <v>22.874493703009581</v>
      </c>
      <c r="M556" s="150">
        <f t="shared" si="88"/>
        <v>22.874493703009581</v>
      </c>
      <c r="N556" s="10">
        <f t="shared" si="84"/>
        <v>190.27486559630765</v>
      </c>
      <c r="O556" s="11">
        <f t="shared" si="90"/>
        <v>4.3692733968712434E-2</v>
      </c>
    </row>
    <row r="557" spans="1:15">
      <c r="A557" s="9">
        <f t="shared" si="89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85"/>
        <v>4344.0200000000004</v>
      </c>
      <c r="G557" s="8">
        <v>72</v>
      </c>
      <c r="H557" s="10">
        <v>4.0694226823554808E-2</v>
      </c>
      <c r="I557" s="18">
        <f t="shared" si="86"/>
        <v>92.340490912132921</v>
      </c>
      <c r="J557" s="10">
        <f t="shared" si="87"/>
        <v>33.953598508391281</v>
      </c>
      <c r="K557" s="10">
        <v>40.690360872006572</v>
      </c>
      <c r="L557" s="10">
        <v>22.817659922235418</v>
      </c>
      <c r="M557" s="150">
        <f t="shared" si="88"/>
        <v>22.817659922235418</v>
      </c>
      <c r="N557" s="10">
        <f t="shared" si="84"/>
        <v>189.80211021476617</v>
      </c>
      <c r="O557" s="11">
        <f t="shared" si="90"/>
        <v>4.3692733968712427E-2</v>
      </c>
    </row>
    <row r="558" spans="1:15">
      <c r="A558" s="9">
        <f t="shared" si="89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85"/>
        <v>8583.89</v>
      </c>
      <c r="G558" s="8">
        <v>144</v>
      </c>
      <c r="H558" s="10">
        <v>8.0412789694440587E-2</v>
      </c>
      <c r="I558" s="18">
        <f t="shared" si="86"/>
        <v>182.46707347934597</v>
      </c>
      <c r="J558" s="10">
        <f t="shared" si="87"/>
        <v>67.093142918355511</v>
      </c>
      <c r="K558" s="10">
        <v>80.405150479419618</v>
      </c>
      <c r="L558" s="10">
        <v>45.088255309569782</v>
      </c>
      <c r="M558" s="150">
        <f t="shared" si="88"/>
        <v>45.088255309569782</v>
      </c>
      <c r="N558" s="10">
        <f t="shared" si="84"/>
        <v>375.05362218669086</v>
      </c>
      <c r="O558" s="11">
        <f t="shared" si="90"/>
        <v>4.369273396871242E-2</v>
      </c>
    </row>
    <row r="559" spans="1:15">
      <c r="A559" s="9">
        <f t="shared" si="89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85"/>
        <v>4134.84</v>
      </c>
      <c r="G559" s="8">
        <v>70</v>
      </c>
      <c r="H559" s="10">
        <v>3.873465519014814E-2</v>
      </c>
      <c r="I559" s="18">
        <f t="shared" si="86"/>
        <v>87.893968131620852</v>
      </c>
      <c r="J559" s="10">
        <f t="shared" si="87"/>
        <v>32.318612081996989</v>
      </c>
      <c r="K559" s="10">
        <v>38.730975397905077</v>
      </c>
      <c r="L559" s="10">
        <v>21.718908511667966</v>
      </c>
      <c r="M559" s="150">
        <f t="shared" si="88"/>
        <v>21.718908511667966</v>
      </c>
      <c r="N559" s="10">
        <f t="shared" si="84"/>
        <v>180.66246412319089</v>
      </c>
      <c r="O559" s="11">
        <f t="shared" si="90"/>
        <v>4.3692733968712427E-2</v>
      </c>
    </row>
    <row r="560" spans="1:15">
      <c r="A560" s="9">
        <f t="shared" si="89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85"/>
        <v>4246.29</v>
      </c>
      <c r="G560" s="8">
        <v>72</v>
      </c>
      <c r="H560" s="10">
        <v>3.9778704614295633E-2</v>
      </c>
      <c r="I560" s="18">
        <f t="shared" si="86"/>
        <v>90.263052001436648</v>
      </c>
      <c r="J560" s="10">
        <f t="shared" si="87"/>
        <v>33.189724220928255</v>
      </c>
      <c r="K560" s="10">
        <v>39.774925637357271</v>
      </c>
      <c r="L560" s="10">
        <v>22.304317464281706</v>
      </c>
      <c r="M560" s="150">
        <f t="shared" si="88"/>
        <v>22.304317464281706</v>
      </c>
      <c r="N560" s="10">
        <f t="shared" si="84"/>
        <v>185.53201932400387</v>
      </c>
      <c r="O560" s="11">
        <f t="shared" si="90"/>
        <v>4.369273396871242E-2</v>
      </c>
    </row>
    <row r="561" spans="1:15">
      <c r="A561" s="9">
        <f t="shared" si="89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85"/>
        <v>4297.5200000000004</v>
      </c>
      <c r="G561" s="8">
        <v>72</v>
      </c>
      <c r="H561" s="10">
        <v>4.0258620738109686E-2</v>
      </c>
      <c r="I561" s="18">
        <f t="shared" si="86"/>
        <v>91.352044075466836</v>
      </c>
      <c r="J561" s="10">
        <f t="shared" si="87"/>
        <v>33.590146606549155</v>
      </c>
      <c r="K561" s="10">
        <v>40.254796169139567</v>
      </c>
      <c r="L561" s="10">
        <v>22.573411234065485</v>
      </c>
      <c r="M561" s="150">
        <f t="shared" si="88"/>
        <v>22.573411234065485</v>
      </c>
      <c r="N561" s="10">
        <f t="shared" si="84"/>
        <v>187.77039808522102</v>
      </c>
      <c r="O561" s="11">
        <f t="shared" si="90"/>
        <v>4.369273396871242E-2</v>
      </c>
    </row>
    <row r="562" spans="1:15">
      <c r="A562" s="9">
        <f t="shared" si="89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85"/>
        <v>4186.7700000000004</v>
      </c>
      <c r="G562" s="8">
        <v>72</v>
      </c>
      <c r="H562" s="10">
        <v>3.9221128824925885E-2</v>
      </c>
      <c r="I562" s="18">
        <f t="shared" si="86"/>
        <v>88.997840050504081</v>
      </c>
      <c r="J562" s="10">
        <f t="shared" si="87"/>
        <v>32.724505786570354</v>
      </c>
      <c r="K562" s="10">
        <v>39.217402817687514</v>
      </c>
      <c r="L562" s="10">
        <v>21.991679143424193</v>
      </c>
      <c r="M562" s="150">
        <f t="shared" si="88"/>
        <v>21.991679143424193</v>
      </c>
      <c r="N562" s="10">
        <f t="shared" si="84"/>
        <v>182.93142779818615</v>
      </c>
      <c r="O562" s="11">
        <f t="shared" si="90"/>
        <v>4.3692733968712427E-2</v>
      </c>
    </row>
    <row r="563" spans="1:15">
      <c r="A563" s="9">
        <f t="shared" si="89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85"/>
        <v>4207.92</v>
      </c>
      <c r="G563" s="8">
        <v>72</v>
      </c>
      <c r="H563" s="10">
        <v>3.9419259334757373E-2</v>
      </c>
      <c r="I563" s="18">
        <f t="shared" si="86"/>
        <v>89.447423934278007</v>
      </c>
      <c r="J563" s="10">
        <f t="shared" si="87"/>
        <v>32.889817780634026</v>
      </c>
      <c r="K563" s="10">
        <v>39.415514505120569</v>
      </c>
      <c r="L563" s="10">
        <v>22.102772901591809</v>
      </c>
      <c r="M563" s="150">
        <f t="shared" si="88"/>
        <v>22.102772901591809</v>
      </c>
      <c r="N563" s="10">
        <f t="shared" si="84"/>
        <v>183.85552912162441</v>
      </c>
      <c r="O563" s="11">
        <f t="shared" si="90"/>
        <v>4.3692733968712427E-2</v>
      </c>
    </row>
    <row r="564" spans="1:15">
      <c r="A564" s="9">
        <f t="shared" si="89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85"/>
        <v>6478.67</v>
      </c>
      <c r="G564" s="8">
        <v>107</v>
      </c>
      <c r="H564" s="10">
        <v>6.0691356507327265E-2</v>
      </c>
      <c r="I564" s="18">
        <f t="shared" si="86"/>
        <v>137.71657779147154</v>
      </c>
      <c r="J564" s="10">
        <f t="shared" si="87"/>
        <v>50.63838565392409</v>
      </c>
      <c r="K564" s="10">
        <v>60.68559082845907</v>
      </c>
      <c r="L564" s="10">
        <v>34.030250507223471</v>
      </c>
      <c r="M564" s="150">
        <f t="shared" si="88"/>
        <v>34.030250507223471</v>
      </c>
      <c r="N564" s="10">
        <f t="shared" si="84"/>
        <v>283.07080478107815</v>
      </c>
      <c r="O564" s="11">
        <f t="shared" si="90"/>
        <v>4.3692733968712427E-2</v>
      </c>
    </row>
    <row r="565" spans="1:15">
      <c r="A565" s="9">
        <f t="shared" si="89"/>
        <v>13</v>
      </c>
      <c r="B565" s="8" t="s">
        <v>655</v>
      </c>
      <c r="C565" s="8"/>
      <c r="D565" s="8"/>
      <c r="E565" s="8"/>
      <c r="F565" s="8">
        <f t="shared" si="85"/>
        <v>0</v>
      </c>
      <c r="G565" s="8"/>
      <c r="H565" s="10">
        <v>0</v>
      </c>
      <c r="I565" s="18">
        <f t="shared" si="86"/>
        <v>0</v>
      </c>
      <c r="J565" s="10">
        <f t="shared" si="87"/>
        <v>0</v>
      </c>
      <c r="K565" s="10">
        <v>0</v>
      </c>
      <c r="L565" s="10">
        <v>0</v>
      </c>
      <c r="M565" s="150">
        <f t="shared" si="88"/>
        <v>0</v>
      </c>
      <c r="N565" s="10">
        <f t="shared" si="84"/>
        <v>0</v>
      </c>
      <c r="O565" s="11"/>
    </row>
    <row r="566" spans="1:15">
      <c r="A566" s="9">
        <f t="shared" si="89"/>
        <v>14</v>
      </c>
      <c r="B566" s="8" t="s">
        <v>656</v>
      </c>
      <c r="C566" s="8"/>
      <c r="D566" s="8"/>
      <c r="E566" s="8"/>
      <c r="F566" s="8">
        <f t="shared" si="85"/>
        <v>0</v>
      </c>
      <c r="G566" s="8"/>
      <c r="H566" s="10">
        <v>0</v>
      </c>
      <c r="I566" s="18">
        <f t="shared" si="86"/>
        <v>0</v>
      </c>
      <c r="J566" s="10">
        <f t="shared" si="87"/>
        <v>0</v>
      </c>
      <c r="K566" s="10">
        <v>0</v>
      </c>
      <c r="L566" s="10">
        <v>0</v>
      </c>
      <c r="M566" s="150">
        <f t="shared" si="88"/>
        <v>0</v>
      </c>
      <c r="N566" s="10">
        <f t="shared" si="84"/>
        <v>0</v>
      </c>
      <c r="O566" s="11"/>
    </row>
    <row r="567" spans="1:15">
      <c r="A567" s="9">
        <f t="shared" si="89"/>
        <v>15</v>
      </c>
      <c r="B567" s="8" t="s">
        <v>657</v>
      </c>
      <c r="C567" s="8"/>
      <c r="D567" s="8"/>
      <c r="E567" s="8"/>
      <c r="F567" s="8">
        <f t="shared" si="85"/>
        <v>0</v>
      </c>
      <c r="G567" s="8"/>
      <c r="H567" s="10">
        <v>0</v>
      </c>
      <c r="I567" s="18">
        <f t="shared" si="86"/>
        <v>0</v>
      </c>
      <c r="J567" s="10">
        <f t="shared" si="87"/>
        <v>0</v>
      </c>
      <c r="K567" s="10">
        <v>0</v>
      </c>
      <c r="L567" s="10">
        <v>0</v>
      </c>
      <c r="M567" s="150">
        <f t="shared" si="88"/>
        <v>0</v>
      </c>
      <c r="N567" s="10">
        <f t="shared" si="84"/>
        <v>0</v>
      </c>
      <c r="O567" s="11"/>
    </row>
    <row r="568" spans="1:15">
      <c r="A568" s="9">
        <f t="shared" si="89"/>
        <v>16</v>
      </c>
      <c r="B568" s="8" t="s">
        <v>658</v>
      </c>
      <c r="C568" s="8"/>
      <c r="D568" s="8"/>
      <c r="E568" s="8"/>
      <c r="F568" s="8">
        <f t="shared" si="85"/>
        <v>0</v>
      </c>
      <c r="G568" s="8"/>
      <c r="H568" s="10">
        <v>0</v>
      </c>
      <c r="I568" s="18">
        <f t="shared" si="86"/>
        <v>0</v>
      </c>
      <c r="J568" s="10">
        <f t="shared" si="87"/>
        <v>0</v>
      </c>
      <c r="K568" s="10">
        <v>0</v>
      </c>
      <c r="L568" s="10">
        <v>0</v>
      </c>
      <c r="M568" s="150">
        <f t="shared" si="88"/>
        <v>0</v>
      </c>
      <c r="N568" s="10">
        <f t="shared" si="84"/>
        <v>0</v>
      </c>
      <c r="O568" s="11"/>
    </row>
    <row r="569" spans="1:15">
      <c r="A569" s="9">
        <f t="shared" si="89"/>
        <v>17</v>
      </c>
      <c r="B569" s="8" t="s">
        <v>659</v>
      </c>
      <c r="C569" s="8"/>
      <c r="D569" s="8"/>
      <c r="E569" s="8"/>
      <c r="F569" s="8">
        <f t="shared" si="85"/>
        <v>0</v>
      </c>
      <c r="G569" s="8"/>
      <c r="H569" s="10">
        <v>0</v>
      </c>
      <c r="I569" s="18">
        <f t="shared" si="86"/>
        <v>0</v>
      </c>
      <c r="J569" s="10">
        <f t="shared" si="87"/>
        <v>0</v>
      </c>
      <c r="K569" s="10">
        <v>0</v>
      </c>
      <c r="L569" s="10">
        <v>0</v>
      </c>
      <c r="M569" s="150">
        <f t="shared" si="88"/>
        <v>0</v>
      </c>
      <c r="N569" s="10">
        <f t="shared" si="84"/>
        <v>0</v>
      </c>
      <c r="O569" s="11"/>
    </row>
    <row r="570" spans="1:15">
      <c r="A570" s="9">
        <f t="shared" si="89"/>
        <v>18</v>
      </c>
      <c r="B570" s="8" t="s">
        <v>660</v>
      </c>
      <c r="C570" s="8"/>
      <c r="D570" s="8"/>
      <c r="E570" s="8"/>
      <c r="F570" s="8">
        <f t="shared" si="85"/>
        <v>0</v>
      </c>
      <c r="G570" s="8"/>
      <c r="H570" s="10">
        <v>0</v>
      </c>
      <c r="I570" s="18">
        <f t="shared" si="86"/>
        <v>0</v>
      </c>
      <c r="J570" s="10">
        <f t="shared" si="87"/>
        <v>0</v>
      </c>
      <c r="K570" s="10">
        <v>0</v>
      </c>
      <c r="L570" s="10">
        <v>0</v>
      </c>
      <c r="M570" s="150">
        <f t="shared" si="88"/>
        <v>0</v>
      </c>
      <c r="N570" s="10">
        <f t="shared" si="84"/>
        <v>0</v>
      </c>
      <c r="O570" s="11"/>
    </row>
    <row r="571" spans="1:15">
      <c r="A571" s="9">
        <f t="shared" si="89"/>
        <v>19</v>
      </c>
      <c r="B571" s="8" t="s">
        <v>661</v>
      </c>
      <c r="C571" s="8"/>
      <c r="D571" s="8"/>
      <c r="E571" s="8"/>
      <c r="F571" s="8">
        <f t="shared" si="85"/>
        <v>0</v>
      </c>
      <c r="G571" s="8"/>
      <c r="H571" s="10">
        <v>0</v>
      </c>
      <c r="I571" s="18">
        <f t="shared" si="86"/>
        <v>0</v>
      </c>
      <c r="J571" s="10">
        <f t="shared" si="87"/>
        <v>0</v>
      </c>
      <c r="K571" s="10">
        <v>0</v>
      </c>
      <c r="L571" s="10">
        <v>0</v>
      </c>
      <c r="M571" s="150">
        <f t="shared" si="88"/>
        <v>0</v>
      </c>
      <c r="N571" s="10">
        <f t="shared" si="84"/>
        <v>0</v>
      </c>
      <c r="O571" s="11"/>
    </row>
    <row r="572" spans="1:15">
      <c r="A572" s="9">
        <f t="shared" si="89"/>
        <v>20</v>
      </c>
      <c r="B572" s="8" t="s">
        <v>662</v>
      </c>
      <c r="C572" s="8"/>
      <c r="D572" s="8"/>
      <c r="E572" s="8"/>
      <c r="F572" s="8">
        <f t="shared" si="85"/>
        <v>0</v>
      </c>
      <c r="G572" s="8"/>
      <c r="H572" s="10">
        <v>0</v>
      </c>
      <c r="I572" s="18">
        <f t="shared" si="86"/>
        <v>0</v>
      </c>
      <c r="J572" s="10">
        <f t="shared" si="87"/>
        <v>0</v>
      </c>
      <c r="K572" s="10">
        <v>0</v>
      </c>
      <c r="L572" s="10">
        <v>0</v>
      </c>
      <c r="M572" s="150">
        <f t="shared" si="88"/>
        <v>0</v>
      </c>
      <c r="N572" s="10">
        <f t="shared" si="84"/>
        <v>0</v>
      </c>
      <c r="O572" s="11"/>
    </row>
    <row r="573" spans="1:15">
      <c r="A573" s="9">
        <f t="shared" si="89"/>
        <v>21</v>
      </c>
      <c r="B573" s="8" t="s">
        <v>663</v>
      </c>
      <c r="C573" s="8"/>
      <c r="D573" s="8"/>
      <c r="E573" s="8"/>
      <c r="F573" s="8">
        <f t="shared" si="85"/>
        <v>0</v>
      </c>
      <c r="G573" s="8"/>
      <c r="H573" s="10">
        <v>0</v>
      </c>
      <c r="I573" s="18">
        <f t="shared" si="86"/>
        <v>0</v>
      </c>
      <c r="J573" s="10">
        <f t="shared" si="87"/>
        <v>0</v>
      </c>
      <c r="K573" s="10">
        <v>0</v>
      </c>
      <c r="L573" s="10">
        <v>0</v>
      </c>
      <c r="M573" s="150">
        <f t="shared" si="88"/>
        <v>0</v>
      </c>
      <c r="N573" s="10">
        <f t="shared" si="84"/>
        <v>0</v>
      </c>
      <c r="O573" s="11"/>
    </row>
    <row r="574" spans="1:15">
      <c r="A574" s="9">
        <f t="shared" si="89"/>
        <v>22</v>
      </c>
      <c r="B574" s="8" t="s">
        <v>664</v>
      </c>
      <c r="C574" s="8"/>
      <c r="D574" s="8"/>
      <c r="E574" s="8"/>
      <c r="F574" s="8">
        <f t="shared" si="85"/>
        <v>0</v>
      </c>
      <c r="G574" s="8"/>
      <c r="H574" s="10">
        <v>0</v>
      </c>
      <c r="I574" s="18">
        <f t="shared" si="86"/>
        <v>0</v>
      </c>
      <c r="J574" s="10">
        <f t="shared" si="87"/>
        <v>0</v>
      </c>
      <c r="K574" s="10">
        <v>0</v>
      </c>
      <c r="L574" s="10">
        <v>0</v>
      </c>
      <c r="M574" s="150">
        <f t="shared" si="88"/>
        <v>0</v>
      </c>
      <c r="N574" s="10">
        <f t="shared" si="84"/>
        <v>0</v>
      </c>
      <c r="O574" s="11"/>
    </row>
    <row r="575" spans="1:15">
      <c r="A575" s="9">
        <f t="shared" si="89"/>
        <v>23</v>
      </c>
      <c r="B575" s="8" t="s">
        <v>665</v>
      </c>
      <c r="C575" s="8"/>
      <c r="D575" s="8"/>
      <c r="E575" s="8"/>
      <c r="F575" s="8">
        <f t="shared" si="85"/>
        <v>0</v>
      </c>
      <c r="G575" s="8"/>
      <c r="H575" s="10">
        <v>0</v>
      </c>
      <c r="I575" s="18">
        <f t="shared" si="86"/>
        <v>0</v>
      </c>
      <c r="J575" s="10">
        <f t="shared" si="87"/>
        <v>0</v>
      </c>
      <c r="K575" s="10">
        <v>0</v>
      </c>
      <c r="L575" s="10">
        <v>0</v>
      </c>
      <c r="M575" s="150">
        <f t="shared" si="88"/>
        <v>0</v>
      </c>
      <c r="N575" s="10">
        <f t="shared" si="84"/>
        <v>0</v>
      </c>
      <c r="O575" s="11"/>
    </row>
    <row r="576" spans="1:15">
      <c r="A576" s="9">
        <f t="shared" si="89"/>
        <v>24</v>
      </c>
      <c r="B576" s="8" t="s">
        <v>666</v>
      </c>
      <c r="C576" s="8"/>
      <c r="D576" s="8"/>
      <c r="E576" s="8"/>
      <c r="F576" s="8">
        <f t="shared" si="85"/>
        <v>0</v>
      </c>
      <c r="G576" s="8"/>
      <c r="H576" s="10">
        <v>0</v>
      </c>
      <c r="I576" s="18">
        <f t="shared" si="86"/>
        <v>0</v>
      </c>
      <c r="J576" s="10">
        <f t="shared" si="87"/>
        <v>0</v>
      </c>
      <c r="K576" s="10">
        <v>0</v>
      </c>
      <c r="L576" s="10">
        <v>0</v>
      </c>
      <c r="M576" s="150">
        <f t="shared" si="88"/>
        <v>0</v>
      </c>
      <c r="N576" s="10">
        <f t="shared" si="84"/>
        <v>0</v>
      </c>
      <c r="O576" s="11"/>
    </row>
    <row r="577" spans="1:15">
      <c r="A577" s="9">
        <f t="shared" si="89"/>
        <v>25</v>
      </c>
      <c r="B577" s="8" t="s">
        <v>667</v>
      </c>
      <c r="C577" s="8"/>
      <c r="D577" s="8"/>
      <c r="E577" s="8"/>
      <c r="F577" s="8">
        <f t="shared" si="85"/>
        <v>0</v>
      </c>
      <c r="G577" s="8"/>
      <c r="H577" s="10">
        <v>0</v>
      </c>
      <c r="I577" s="18">
        <f t="shared" si="86"/>
        <v>0</v>
      </c>
      <c r="J577" s="10">
        <f t="shared" si="87"/>
        <v>0</v>
      </c>
      <c r="K577" s="10">
        <v>0</v>
      </c>
      <c r="L577" s="10">
        <v>0</v>
      </c>
      <c r="M577" s="150">
        <f t="shared" si="88"/>
        <v>0</v>
      </c>
      <c r="N577" s="10">
        <f t="shared" si="84"/>
        <v>0</v>
      </c>
      <c r="O577" s="11"/>
    </row>
    <row r="578" spans="1:15">
      <c r="A578" s="9">
        <f t="shared" si="89"/>
        <v>26</v>
      </c>
      <c r="B578" s="8" t="s">
        <v>668</v>
      </c>
      <c r="C578" s="8"/>
      <c r="D578" s="8"/>
      <c r="E578" s="8"/>
      <c r="F578" s="8">
        <f t="shared" si="85"/>
        <v>0</v>
      </c>
      <c r="G578" s="8"/>
      <c r="H578" s="10">
        <v>0</v>
      </c>
      <c r="I578" s="18">
        <f t="shared" si="86"/>
        <v>0</v>
      </c>
      <c r="J578" s="10">
        <f t="shared" si="87"/>
        <v>0</v>
      </c>
      <c r="K578" s="10">
        <v>0</v>
      </c>
      <c r="L578" s="10">
        <v>0</v>
      </c>
      <c r="M578" s="150">
        <f t="shared" si="88"/>
        <v>0</v>
      </c>
      <c r="N578" s="10">
        <f t="shared" si="84"/>
        <v>0</v>
      </c>
      <c r="O578" s="11"/>
    </row>
    <row r="579" spans="1:15">
      <c r="A579" s="9">
        <f t="shared" si="89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85"/>
        <v>4825.5600000000004</v>
      </c>
      <c r="G579" s="8">
        <v>80</v>
      </c>
      <c r="H579" s="10">
        <v>4.5205232294205165E-2</v>
      </c>
      <c r="I579" s="18">
        <f t="shared" si="86"/>
        <v>102.57654875574977</v>
      </c>
      <c r="J579" s="10">
        <f t="shared" si="87"/>
        <v>37.717396977489194</v>
      </c>
      <c r="K579" s="10">
        <v>45.200937797137215</v>
      </c>
      <c r="L579" s="10">
        <v>25.347025799683781</v>
      </c>
      <c r="M579" s="150">
        <f t="shared" si="88"/>
        <v>25.347025799683781</v>
      </c>
      <c r="N579" s="10">
        <f t="shared" si="84"/>
        <v>210.84190933005996</v>
      </c>
      <c r="O579" s="11">
        <f t="shared" si="90"/>
        <v>4.3692733968712427E-2</v>
      </c>
    </row>
    <row r="580" spans="1:15">
      <c r="A580" s="9">
        <f t="shared" si="89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85"/>
        <v>4234.8</v>
      </c>
      <c r="G580" s="8">
        <v>72</v>
      </c>
      <c r="H580" s="10">
        <v>3.9671067755763068E-2</v>
      </c>
      <c r="I580" s="18">
        <f t="shared" si="86"/>
        <v>90.018809976634657</v>
      </c>
      <c r="J580" s="10">
        <f t="shared" si="87"/>
        <v>33.099916428408562</v>
      </c>
      <c r="K580" s="10">
        <v>39.667299004326267</v>
      </c>
      <c r="L580" s="10">
        <v>22.243964401333912</v>
      </c>
      <c r="M580" s="150">
        <f t="shared" si="88"/>
        <v>22.243964401333912</v>
      </c>
      <c r="N580" s="10">
        <f t="shared" si="84"/>
        <v>185.0299898107034</v>
      </c>
      <c r="O580" s="11">
        <f t="shared" si="90"/>
        <v>4.3692733968712427E-2</v>
      </c>
    </row>
    <row r="581" spans="1:15">
      <c r="A581" s="9">
        <f t="shared" si="89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85"/>
        <v>7259.45</v>
      </c>
      <c r="G581" s="8">
        <v>120</v>
      </c>
      <c r="H581" s="10">
        <v>6.8005604236227021E-2</v>
      </c>
      <c r="I581" s="18">
        <f t="shared" si="86"/>
        <v>154.31355674054984</v>
      </c>
      <c r="J581" s="10">
        <f t="shared" si="87"/>
        <v>56.741094813500183</v>
      </c>
      <c r="K581" s="10">
        <v>67.999143703824572</v>
      </c>
      <c r="L581" s="10">
        <v>38.131422351294859</v>
      </c>
      <c r="M581" s="150">
        <f t="shared" si="88"/>
        <v>38.131422351294859</v>
      </c>
      <c r="N581" s="10">
        <f t="shared" si="84"/>
        <v>317.18521760916946</v>
      </c>
      <c r="O581" s="11">
        <f t="shared" si="90"/>
        <v>4.3692733968712434E-2</v>
      </c>
    </row>
    <row r="582" spans="1:15">
      <c r="A582" s="9">
        <f t="shared" si="89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85"/>
        <v>7693.62</v>
      </c>
      <c r="G582" s="8">
        <v>127</v>
      </c>
      <c r="H582" s="10">
        <v>7.2072853572091672E-2</v>
      </c>
      <c r="I582" s="18">
        <f t="shared" si="86"/>
        <v>163.54267422604039</v>
      </c>
      <c r="J582" s="10">
        <f t="shared" si="87"/>
        <v>60.134641312915058</v>
      </c>
      <c r="K582" s="10">
        <v>72.066006651002326</v>
      </c>
      <c r="L582" s="10">
        <v>40.411969726407527</v>
      </c>
      <c r="M582" s="150">
        <f t="shared" si="88"/>
        <v>40.411969726407527</v>
      </c>
      <c r="N582" s="10">
        <f t="shared" si="84"/>
        <v>336.15529191636529</v>
      </c>
      <c r="O582" s="11">
        <f t="shared" si="90"/>
        <v>4.3692733968712427E-2</v>
      </c>
    </row>
    <row r="583" spans="1:15">
      <c r="A583" s="9">
        <f t="shared" si="89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85"/>
        <v>4310.6400000000003</v>
      </c>
      <c r="G583" s="8">
        <v>72</v>
      </c>
      <c r="H583" s="10">
        <v>4.0381527229314845E-2</v>
      </c>
      <c r="I583" s="18">
        <f t="shared" si="86"/>
        <v>91.630934881855197</v>
      </c>
      <c r="J583" s="10">
        <f t="shared" si="87"/>
        <v>33.69269475605816</v>
      </c>
      <c r="K583" s="10">
        <v>40.37769098422806</v>
      </c>
      <c r="L583" s="10">
        <v>22.64232613274913</v>
      </c>
      <c r="M583" s="150">
        <f t="shared" si="88"/>
        <v>22.64232613274913</v>
      </c>
      <c r="N583" s="10">
        <f t="shared" si="84"/>
        <v>188.34364675489056</v>
      </c>
      <c r="O583" s="11">
        <f t="shared" si="90"/>
        <v>4.3692733968712427E-2</v>
      </c>
    </row>
    <row r="584" spans="1:15">
      <c r="A584" s="9">
        <f t="shared" si="89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85"/>
        <v>4423.5</v>
      </c>
      <c r="G584" s="8">
        <v>118</v>
      </c>
      <c r="H584" s="10">
        <v>4.1438785354117769E-2</v>
      </c>
      <c r="I584" s="18">
        <f t="shared" si="86"/>
        <v>94.029991010589256</v>
      </c>
      <c r="J584" s="10">
        <f t="shared" si="87"/>
        <v>34.574827694593672</v>
      </c>
      <c r="K584" s="10">
        <v>41.43484866950913</v>
      </c>
      <c r="L584" s="10">
        <v>23.235141335907375</v>
      </c>
      <c r="M584" s="150">
        <f t="shared" si="88"/>
        <v>23.235141335907375</v>
      </c>
      <c r="N584" s="10">
        <f t="shared" si="84"/>
        <v>193.27480871059944</v>
      </c>
      <c r="O584" s="11">
        <f t="shared" si="90"/>
        <v>4.3692733968712434E-2</v>
      </c>
    </row>
    <row r="585" spans="1:15">
      <c r="A585" s="9">
        <f t="shared" si="89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85"/>
        <v>3225.66</v>
      </c>
      <c r="G585" s="8">
        <v>55</v>
      </c>
      <c r="H585" s="10">
        <v>3.0217572593051543E-2</v>
      </c>
      <c r="I585" s="18">
        <f t="shared" si="86"/>
        <v>68.567600498071059</v>
      </c>
      <c r="J585" s="10">
        <f t="shared" si="87"/>
        <v>25.21230670314073</v>
      </c>
      <c r="K585" s="10">
        <v>30.214701923655202</v>
      </c>
      <c r="L585" s="10">
        <v>16.943295128649932</v>
      </c>
      <c r="M585" s="150">
        <f t="shared" si="88"/>
        <v>16.943295128649932</v>
      </c>
      <c r="N585" s="10">
        <f t="shared" si="84"/>
        <v>140.9379042535169</v>
      </c>
      <c r="O585" s="11">
        <f t="shared" si="90"/>
        <v>4.369273396871242E-2</v>
      </c>
    </row>
    <row r="586" spans="1:15">
      <c r="A586" s="9">
        <f t="shared" si="89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85"/>
        <v>4516.37</v>
      </c>
      <c r="G586" s="8">
        <v>73</v>
      </c>
      <c r="H586" s="10">
        <v>4.2308779701543314E-2</v>
      </c>
      <c r="I586" s="18">
        <f t="shared" si="86"/>
        <v>96.004121284162991</v>
      </c>
      <c r="J586" s="10">
        <f t="shared" si="87"/>
        <v>35.300715396186732</v>
      </c>
      <c r="K586" s="10">
        <v>42.304760367471665</v>
      </c>
      <c r="L586" s="10">
        <v>23.722955866452352</v>
      </c>
      <c r="M586" s="150">
        <f t="shared" si="88"/>
        <v>23.722955866452352</v>
      </c>
      <c r="N586" s="10">
        <f t="shared" si="84"/>
        <v>197.33255291427372</v>
      </c>
      <c r="O586" s="11">
        <f t="shared" si="90"/>
        <v>4.369273396871242E-2</v>
      </c>
    </row>
    <row r="587" spans="1:15">
      <c r="A587" s="9">
        <f t="shared" si="89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85"/>
        <v>1283.48</v>
      </c>
      <c r="G587" s="8">
        <v>21</v>
      </c>
      <c r="H587" s="10">
        <v>1.2023477388109658E-2</v>
      </c>
      <c r="I587" s="18">
        <f t="shared" si="86"/>
        <v>27.282833245681271</v>
      </c>
      <c r="J587" s="10">
        <f t="shared" si="87"/>
        <v>10.031897784437003</v>
      </c>
      <c r="K587" s="10">
        <v>12.022335157757787</v>
      </c>
      <c r="L587" s="10">
        <v>6.7416840062869667</v>
      </c>
      <c r="M587" s="150">
        <f t="shared" si="88"/>
        <v>6.7416840062869667</v>
      </c>
      <c r="N587" s="10">
        <f t="shared" si="84"/>
        <v>56.078750194163028</v>
      </c>
      <c r="O587" s="11">
        <f t="shared" si="90"/>
        <v>4.3692733968712427E-2</v>
      </c>
    </row>
    <row r="588" spans="1:15">
      <c r="A588" s="9">
        <f t="shared" si="89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85"/>
        <v>4220</v>
      </c>
      <c r="G588" s="8">
        <v>163</v>
      </c>
      <c r="H588" s="10">
        <v>3.9532423238245046E-2</v>
      </c>
      <c r="I588" s="18">
        <f t="shared" si="86"/>
        <v>89.704207542598979</v>
      </c>
      <c r="J588" s="10">
        <f t="shared" si="87"/>
        <v>32.984237113413649</v>
      </c>
      <c r="K588" s="10">
        <v>39.528667658037413</v>
      </c>
      <c r="L588" s="10">
        <v>22.16622503391638</v>
      </c>
      <c r="M588" s="150">
        <f t="shared" si="88"/>
        <v>22.16622503391638</v>
      </c>
      <c r="N588" s="10">
        <f t="shared" si="84"/>
        <v>184.38333734796643</v>
      </c>
      <c r="O588" s="11">
        <f t="shared" si="90"/>
        <v>4.3692733968712427E-2</v>
      </c>
    </row>
    <row r="589" spans="1:15">
      <c r="A589" s="9">
        <f t="shared" si="89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85"/>
        <v>4073.3</v>
      </c>
      <c r="G589" s="8">
        <v>162</v>
      </c>
      <c r="H589" s="10">
        <v>3.8158156297711743E-2</v>
      </c>
      <c r="I589" s="18">
        <f t="shared" si="86"/>
        <v>86.58581719982665</v>
      </c>
      <c r="J589" s="10">
        <f t="shared" si="87"/>
        <v>31.837604984376263</v>
      </c>
      <c r="K589" s="10">
        <v>38.154531272863458</v>
      </c>
      <c r="L589" s="10">
        <v>21.395659817689953</v>
      </c>
      <c r="M589" s="150">
        <f t="shared" si="88"/>
        <v>21.395659817689953</v>
      </c>
      <c r="N589" s="10">
        <f t="shared" si="84"/>
        <v>177.97361327475633</v>
      </c>
      <c r="O589" s="11">
        <f t="shared" si="90"/>
        <v>4.3692733968712427E-2</v>
      </c>
    </row>
    <row r="590" spans="1:15">
      <c r="A590" s="9">
        <f t="shared" si="89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85"/>
        <v>3931.82</v>
      </c>
      <c r="G590" s="8">
        <v>108</v>
      </c>
      <c r="H590" s="10">
        <v>3.6832789653221953E-2</v>
      </c>
      <c r="I590" s="18">
        <f t="shared" si="86"/>
        <v>83.578387985815539</v>
      </c>
      <c r="J590" s="10">
        <f t="shared" si="87"/>
        <v>30.731773262384376</v>
      </c>
      <c r="K590" s="10">
        <v>36.829290538204894</v>
      </c>
      <c r="L590" s="10">
        <v>20.652513486458083</v>
      </c>
      <c r="M590" s="150">
        <f t="shared" si="88"/>
        <v>20.652513486458083</v>
      </c>
      <c r="N590" s="10">
        <f t="shared" si="84"/>
        <v>171.79196527286288</v>
      </c>
      <c r="O590" s="11">
        <f t="shared" si="90"/>
        <v>4.369273396871242E-2</v>
      </c>
    </row>
    <row r="591" spans="1:15">
      <c r="A591" s="9">
        <f t="shared" si="89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85"/>
        <v>4123.59</v>
      </c>
      <c r="G591" s="8">
        <v>72</v>
      </c>
      <c r="H591" s="10">
        <v>3.8629266621088842E-2</v>
      </c>
      <c r="I591" s="18">
        <f t="shared" si="86"/>
        <v>87.654827767911328</v>
      </c>
      <c r="J591" s="10">
        <f t="shared" si="87"/>
        <v>32.230680170260996</v>
      </c>
      <c r="K591" s="10">
        <v>38.62559684075984</v>
      </c>
      <c r="L591" s="10">
        <v>21.659816087110727</v>
      </c>
      <c r="M591" s="150">
        <f t="shared" si="88"/>
        <v>21.659816087110727</v>
      </c>
      <c r="N591" s="10">
        <f t="shared" si="84"/>
        <v>180.17092086604291</v>
      </c>
      <c r="O591" s="11">
        <f t="shared" si="90"/>
        <v>4.3692733968712434E-2</v>
      </c>
    </row>
    <row r="592" spans="1:15">
      <c r="A592" s="9">
        <f t="shared" si="89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85"/>
        <v>4198.01</v>
      </c>
      <c r="G592" s="8">
        <v>72</v>
      </c>
      <c r="H592" s="10">
        <v>3.9326423715257137E-2</v>
      </c>
      <c r="I592" s="18">
        <f t="shared" si="86"/>
        <v>89.236767845001438</v>
      </c>
      <c r="J592" s="10">
        <f t="shared" si="87"/>
        <v>32.812359536607033</v>
      </c>
      <c r="K592" s="10">
        <v>39.322687705004185</v>
      </c>
      <c r="L592" s="10">
        <v>22.050719041381832</v>
      </c>
      <c r="M592" s="150">
        <f t="shared" si="88"/>
        <v>22.050719041381832</v>
      </c>
      <c r="N592" s="10">
        <f t="shared" si="84"/>
        <v>183.42253412799448</v>
      </c>
      <c r="O592" s="11">
        <f t="shared" si="90"/>
        <v>4.3692733968712434E-2</v>
      </c>
    </row>
    <row r="593" spans="1:15">
      <c r="A593" s="9">
        <f t="shared" si="89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85"/>
        <v>4228.12</v>
      </c>
      <c r="G593" s="8">
        <v>72</v>
      </c>
      <c r="H593" s="10">
        <v>3.9608490365423854E-2</v>
      </c>
      <c r="I593" s="18">
        <f t="shared" si="86"/>
        <v>89.876813742894228</v>
      </c>
      <c r="J593" s="10">
        <f t="shared" si="87"/>
        <v>33.04770441326221</v>
      </c>
      <c r="K593" s="10">
        <v>39.604727558839137</v>
      </c>
      <c r="L593" s="10">
        <v>22.208876632796812</v>
      </c>
      <c r="M593" s="150">
        <f t="shared" si="88"/>
        <v>22.208876632796812</v>
      </c>
      <c r="N593" s="10">
        <f t="shared" si="84"/>
        <v>184.73812234779237</v>
      </c>
      <c r="O593" s="11">
        <f t="shared" si="90"/>
        <v>4.3692733968712427E-2</v>
      </c>
    </row>
    <row r="594" spans="1:15">
      <c r="A594" s="9">
        <f t="shared" si="89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85"/>
        <v>4331.46</v>
      </c>
      <c r="G594" s="8">
        <v>72</v>
      </c>
      <c r="H594" s="10">
        <v>4.0576566341120592E-2</v>
      </c>
      <c r="I594" s="18">
        <f t="shared" si="86"/>
        <v>92.07350398162697</v>
      </c>
      <c r="J594" s="10">
        <f t="shared" si="87"/>
        <v>33.855427414044243</v>
      </c>
      <c r="K594" s="10">
        <v>40.572711567318187</v>
      </c>
      <c r="L594" s="10">
        <v>22.75168651312973</v>
      </c>
      <c r="M594" s="150">
        <f t="shared" si="88"/>
        <v>22.75168651312973</v>
      </c>
      <c r="N594" s="10">
        <f t="shared" si="84"/>
        <v>189.25332947611912</v>
      </c>
      <c r="O594" s="11">
        <f t="shared" si="90"/>
        <v>4.3692733968712427E-2</v>
      </c>
    </row>
    <row r="595" spans="1:15">
      <c r="A595" s="9">
        <f t="shared" si="89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85"/>
        <v>6367.69</v>
      </c>
      <c r="G595" s="8">
        <v>108</v>
      </c>
      <c r="H595" s="10">
        <v>5.9651709983398249E-2</v>
      </c>
      <c r="I595" s="18">
        <f t="shared" si="86"/>
        <v>135.35748467462847</v>
      </c>
      <c r="J595" s="10">
        <f t="shared" si="87"/>
        <v>49.770947114860888</v>
      </c>
      <c r="K595" s="10">
        <v>59.646043070949823</v>
      </c>
      <c r="L595" s="10">
        <v>33.447310304791237</v>
      </c>
      <c r="M595" s="150">
        <f t="shared" si="88"/>
        <v>33.447310304791237</v>
      </c>
      <c r="N595" s="10">
        <f t="shared" si="84"/>
        <v>278.22178516523041</v>
      </c>
      <c r="O595" s="11">
        <f t="shared" si="90"/>
        <v>4.3692733968712427E-2</v>
      </c>
    </row>
    <row r="596" spans="1:15">
      <c r="A596" s="9">
        <f t="shared" si="89"/>
        <v>44</v>
      </c>
      <c r="B596" s="8" t="s">
        <v>685</v>
      </c>
      <c r="C596" s="8"/>
      <c r="D596" s="8"/>
      <c r="E596" s="8"/>
      <c r="F596" s="8">
        <f t="shared" si="85"/>
        <v>0</v>
      </c>
      <c r="G596" s="8"/>
      <c r="H596" s="10">
        <v>0</v>
      </c>
      <c r="I596" s="18">
        <f t="shared" si="86"/>
        <v>0</v>
      </c>
      <c r="J596" s="10">
        <f t="shared" si="87"/>
        <v>0</v>
      </c>
      <c r="K596" s="10">
        <v>0</v>
      </c>
      <c r="L596" s="10">
        <v>0</v>
      </c>
      <c r="M596" s="150">
        <f t="shared" si="88"/>
        <v>0</v>
      </c>
      <c r="N596" s="10">
        <f t="shared" si="84"/>
        <v>0</v>
      </c>
      <c r="O596" s="11"/>
    </row>
    <row r="597" spans="1:15">
      <c r="A597" s="9">
        <f t="shared" si="89"/>
        <v>45</v>
      </c>
      <c r="B597" s="8" t="s">
        <v>686</v>
      </c>
      <c r="C597" s="8"/>
      <c r="D597" s="8"/>
      <c r="E597" s="8"/>
      <c r="F597" s="8">
        <f t="shared" si="85"/>
        <v>0</v>
      </c>
      <c r="G597" s="8"/>
      <c r="H597" s="10">
        <v>0</v>
      </c>
      <c r="I597" s="18">
        <f t="shared" si="86"/>
        <v>0</v>
      </c>
      <c r="J597" s="10">
        <f t="shared" si="87"/>
        <v>0</v>
      </c>
      <c r="K597" s="10">
        <v>0</v>
      </c>
      <c r="L597" s="10">
        <v>0</v>
      </c>
      <c r="M597" s="150">
        <f t="shared" si="88"/>
        <v>0</v>
      </c>
      <c r="N597" s="10">
        <f t="shared" si="84"/>
        <v>0</v>
      </c>
      <c r="O597" s="11"/>
    </row>
    <row r="598" spans="1:15">
      <c r="A598" s="9">
        <f t="shared" si="89"/>
        <v>46</v>
      </c>
      <c r="B598" s="8" t="s">
        <v>687</v>
      </c>
      <c r="C598" s="8"/>
      <c r="D598" s="8"/>
      <c r="E598" s="8"/>
      <c r="F598" s="8">
        <f t="shared" si="85"/>
        <v>0</v>
      </c>
      <c r="G598" s="8"/>
      <c r="H598" s="10">
        <v>0</v>
      </c>
      <c r="I598" s="18">
        <f t="shared" si="86"/>
        <v>0</v>
      </c>
      <c r="J598" s="10">
        <f t="shared" si="87"/>
        <v>0</v>
      </c>
      <c r="K598" s="10">
        <v>0</v>
      </c>
      <c r="L598" s="10">
        <v>0</v>
      </c>
      <c r="M598" s="150">
        <f t="shared" si="88"/>
        <v>0</v>
      </c>
      <c r="N598" s="10">
        <f t="shared" si="84"/>
        <v>0</v>
      </c>
      <c r="O598" s="11"/>
    </row>
    <row r="599" spans="1:15">
      <c r="A599" s="9">
        <f t="shared" si="89"/>
        <v>47</v>
      </c>
      <c r="B599" s="8" t="s">
        <v>688</v>
      </c>
      <c r="C599" s="8"/>
      <c r="D599" s="8"/>
      <c r="E599" s="8"/>
      <c r="F599" s="8">
        <f t="shared" si="85"/>
        <v>0</v>
      </c>
      <c r="G599" s="8"/>
      <c r="H599" s="10">
        <v>0</v>
      </c>
      <c r="I599" s="18">
        <f t="shared" si="86"/>
        <v>0</v>
      </c>
      <c r="J599" s="10">
        <f t="shared" si="87"/>
        <v>0</v>
      </c>
      <c r="K599" s="10">
        <v>0</v>
      </c>
      <c r="L599" s="10">
        <v>0</v>
      </c>
      <c r="M599" s="150">
        <f t="shared" si="88"/>
        <v>0</v>
      </c>
      <c r="N599" s="10">
        <f t="shared" si="84"/>
        <v>0</v>
      </c>
      <c r="O599" s="11"/>
    </row>
    <row r="600" spans="1:15">
      <c r="A600" s="9">
        <f t="shared" si="89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85"/>
        <v>6172.16</v>
      </c>
      <c r="G600" s="8">
        <v>106</v>
      </c>
      <c r="H600" s="10">
        <v>5.7820009813783546E-2</v>
      </c>
      <c r="I600" s="18">
        <f t="shared" si="86"/>
        <v>131.20111886875065</v>
      </c>
      <c r="J600" s="10">
        <f t="shared" si="87"/>
        <v>48.24265140803962</v>
      </c>
      <c r="K600" s="10">
        <v>57.814516912851232</v>
      </c>
      <c r="L600" s="10">
        <v>32.420257702686577</v>
      </c>
      <c r="M600" s="150">
        <f t="shared" si="88"/>
        <v>32.420257702686577</v>
      </c>
      <c r="N600" s="10">
        <f t="shared" si="84"/>
        <v>269.67854489232809</v>
      </c>
      <c r="O600" s="11">
        <f t="shared" si="90"/>
        <v>4.3692733968712427E-2</v>
      </c>
    </row>
    <row r="601" spans="1:15">
      <c r="A601" s="9">
        <f t="shared" si="89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85"/>
        <v>11059.29</v>
      </c>
      <c r="G601" s="8">
        <v>216</v>
      </c>
      <c r="H601" s="10">
        <v>0.10360202203660927</v>
      </c>
      <c r="I601" s="18">
        <f t="shared" si="86"/>
        <v>235.08645626393121</v>
      </c>
      <c r="J601" s="10">
        <f t="shared" si="87"/>
        <v>86.441289968247517</v>
      </c>
      <c r="K601" s="10">
        <v>103.5921798445158</v>
      </c>
      <c r="L601" s="10">
        <v>58.090689776147187</v>
      </c>
      <c r="M601" s="150">
        <f t="shared" si="88"/>
        <v>58.090689776147187</v>
      </c>
      <c r="N601" s="10">
        <f t="shared" si="84"/>
        <v>483.21061585284173</v>
      </c>
      <c r="O601" s="11">
        <f t="shared" si="90"/>
        <v>4.3692733968712427E-2</v>
      </c>
    </row>
    <row r="602" spans="1:15">
      <c r="A602" s="9">
        <f t="shared" si="89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85"/>
        <v>3145.5800000000004</v>
      </c>
      <c r="G602" s="8">
        <v>68</v>
      </c>
      <c r="H602" s="10">
        <v>2.9467393338805419E-2</v>
      </c>
      <c r="I602" s="18">
        <f t="shared" si="86"/>
        <v>66.865346246883547</v>
      </c>
      <c r="J602" s="10">
        <f t="shared" si="87"/>
        <v>24.586387814979084</v>
      </c>
      <c r="K602" s="10">
        <v>29.464593936438231</v>
      </c>
      <c r="L602" s="10">
        <v>16.522662119001588</v>
      </c>
      <c r="M602" s="150">
        <f t="shared" si="88"/>
        <v>16.522662119001588</v>
      </c>
      <c r="N602" s="10">
        <f t="shared" si="84"/>
        <v>137.43899011730244</v>
      </c>
      <c r="O602" s="11">
        <f t="shared" si="90"/>
        <v>4.369273396871242E-2</v>
      </c>
    </row>
    <row r="603" spans="1:15">
      <c r="A603" s="9">
        <f t="shared" si="89"/>
        <v>51</v>
      </c>
      <c r="B603" s="8" t="s">
        <v>692</v>
      </c>
      <c r="C603" s="8"/>
      <c r="D603" s="8"/>
      <c r="E603" s="8"/>
      <c r="F603" s="8">
        <f t="shared" si="85"/>
        <v>0</v>
      </c>
      <c r="G603" s="8"/>
      <c r="H603" s="10">
        <v>0</v>
      </c>
      <c r="I603" s="18">
        <f t="shared" si="86"/>
        <v>0</v>
      </c>
      <c r="J603" s="10">
        <f t="shared" si="87"/>
        <v>0</v>
      </c>
      <c r="K603" s="10">
        <v>0</v>
      </c>
      <c r="L603" s="10">
        <v>0</v>
      </c>
      <c r="M603" s="150">
        <f t="shared" si="88"/>
        <v>0</v>
      </c>
      <c r="N603" s="10">
        <f t="shared" si="84"/>
        <v>0</v>
      </c>
      <c r="O603" s="11"/>
    </row>
    <row r="604" spans="1:15">
      <c r="A604" s="9">
        <f t="shared" si="89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85"/>
        <v>3100.1</v>
      </c>
      <c r="G604" s="8">
        <v>68</v>
      </c>
      <c r="H604" s="10">
        <v>2.9041342483621675E-2</v>
      </c>
      <c r="I604" s="18">
        <f t="shared" si="86"/>
        <v>65.89858146986046</v>
      </c>
      <c r="J604" s="10">
        <f t="shared" si="87"/>
        <v>24.230908406467695</v>
      </c>
      <c r="K604" s="10">
        <v>29.038583556085729</v>
      </c>
      <c r="L604" s="10">
        <v>16.283771143991512</v>
      </c>
      <c r="M604" s="150">
        <f t="shared" si="88"/>
        <v>16.283771143991512</v>
      </c>
      <c r="N604" s="10">
        <f t="shared" si="84"/>
        <v>135.45184457640539</v>
      </c>
      <c r="O604" s="11">
        <f t="shared" si="90"/>
        <v>4.3692733968712427E-2</v>
      </c>
    </row>
    <row r="605" spans="1:15">
      <c r="A605" s="9">
        <f t="shared" si="89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85"/>
        <v>2324.65</v>
      </c>
      <c r="G605" s="8">
        <v>53</v>
      </c>
      <c r="H605" s="10">
        <v>2.1777025516774018E-2</v>
      </c>
      <c r="I605" s="18">
        <f t="shared" si="86"/>
        <v>49.414901910877433</v>
      </c>
      <c r="J605" s="10">
        <f t="shared" si="87"/>
        <v>18.169859432629632</v>
      </c>
      <c r="K605" s="10">
        <v>21.774956699349925</v>
      </c>
      <c r="L605" s="10">
        <v>12.21059597751036</v>
      </c>
      <c r="M605" s="150">
        <f t="shared" si="88"/>
        <v>12.21059597751036</v>
      </c>
      <c r="N605" s="10">
        <f t="shared" si="84"/>
        <v>101.57031402036736</v>
      </c>
      <c r="O605" s="11">
        <f t="shared" si="90"/>
        <v>4.3692733968712434E-2</v>
      </c>
    </row>
    <row r="606" spans="1:15">
      <c r="A606" s="9">
        <f t="shared" si="89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85"/>
        <v>4512.62</v>
      </c>
      <c r="G606" s="8">
        <v>82</v>
      </c>
      <c r="H606" s="10">
        <v>4.2273650178523546E-2</v>
      </c>
      <c r="I606" s="18">
        <f t="shared" si="86"/>
        <v>95.924407829593136</v>
      </c>
      <c r="J606" s="10">
        <f t="shared" si="87"/>
        <v>35.271404758941401</v>
      </c>
      <c r="K606" s="10">
        <v>42.269634181756587</v>
      </c>
      <c r="L606" s="10">
        <v>23.703258391599938</v>
      </c>
      <c r="M606" s="150">
        <f t="shared" si="88"/>
        <v>23.703258391599938</v>
      </c>
      <c r="N606" s="10">
        <f t="shared" si="84"/>
        <v>197.16870516189107</v>
      </c>
      <c r="O606" s="11">
        <f t="shared" si="90"/>
        <v>4.3692733968712427E-2</v>
      </c>
    </row>
    <row r="607" spans="1:15">
      <c r="A607" s="9">
        <f t="shared" si="89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85"/>
        <v>11115.95</v>
      </c>
      <c r="G607" s="8">
        <v>212</v>
      </c>
      <c r="H607" s="10">
        <v>0.10413280570975594</v>
      </c>
      <c r="I607" s="18">
        <f t="shared" si="86"/>
        <v>236.29087342017851</v>
      </c>
      <c r="J607" s="10">
        <f t="shared" si="87"/>
        <v>86.884154156599649</v>
      </c>
      <c r="K607" s="10">
        <v>104.12291309321351</v>
      </c>
      <c r="L607" s="10">
        <v>58.388305489517258</v>
      </c>
      <c r="M607" s="150">
        <f t="shared" si="88"/>
        <v>58.388305489517258</v>
      </c>
      <c r="N607" s="10">
        <f t="shared" si="84"/>
        <v>485.68624615950898</v>
      </c>
      <c r="O607" s="11">
        <f t="shared" si="90"/>
        <v>4.3692733968712434E-2</v>
      </c>
    </row>
    <row r="608" spans="1:15">
      <c r="A608" s="9">
        <f t="shared" si="89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85"/>
        <v>3259.72</v>
      </c>
      <c r="G608" s="8">
        <v>68</v>
      </c>
      <c r="H608" s="10">
        <v>3.0536642340799086E-2</v>
      </c>
      <c r="I608" s="18">
        <f t="shared" si="86"/>
        <v>69.291611234777434</v>
      </c>
      <c r="J608" s="10">
        <f t="shared" si="87"/>
        <v>25.478525451027664</v>
      </c>
      <c r="K608" s="10">
        <v>30.533741359776709</v>
      </c>
      <c r="L608" s="10">
        <v>17.122200726909458</v>
      </c>
      <c r="M608" s="150">
        <f t="shared" si="88"/>
        <v>17.122200726909458</v>
      </c>
      <c r="N608" s="10">
        <f t="shared" si="84"/>
        <v>142.42607877249128</v>
      </c>
      <c r="O608" s="11">
        <f t="shared" si="90"/>
        <v>4.3692733968712434E-2</v>
      </c>
    </row>
    <row r="609" spans="1:15">
      <c r="A609" s="9">
        <f t="shared" si="89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85"/>
        <v>3223.22</v>
      </c>
      <c r="G609" s="8">
        <v>67</v>
      </c>
      <c r="H609" s="10">
        <v>3.0194714983406683E-2</v>
      </c>
      <c r="I609" s="18">
        <f t="shared" si="86"/>
        <v>68.515733610297616</v>
      </c>
      <c r="J609" s="10">
        <f t="shared" si="87"/>
        <v>25.193235248506436</v>
      </c>
      <c r="K609" s="10">
        <v>30.191846485483261</v>
      </c>
      <c r="L609" s="10">
        <v>16.930478638345964</v>
      </c>
      <c r="M609" s="150">
        <f t="shared" si="88"/>
        <v>16.930478638345964</v>
      </c>
      <c r="N609" s="10">
        <f t="shared" si="84"/>
        <v>140.83129398263327</v>
      </c>
      <c r="O609" s="11">
        <f t="shared" si="90"/>
        <v>4.3692733968712427E-2</v>
      </c>
    </row>
    <row r="610" spans="1:15">
      <c r="A610" s="9">
        <f t="shared" si="89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85"/>
        <v>4167.8999999999996</v>
      </c>
      <c r="G610" s="8">
        <v>69</v>
      </c>
      <c r="H610" s="10">
        <v>3.9044357065090407E-2</v>
      </c>
      <c r="I610" s="18">
        <f t="shared" si="86"/>
        <v>88.596721947108605</v>
      </c>
      <c r="J610" s="10">
        <f t="shared" si="87"/>
        <v>32.577014659951836</v>
      </c>
      <c r="K610" s="10">
        <v>39.040647851169226</v>
      </c>
      <c r="L610" s="10">
        <v>21.892561449966845</v>
      </c>
      <c r="M610" s="150">
        <f t="shared" si="88"/>
        <v>21.892561449966845</v>
      </c>
      <c r="N610" s="10">
        <f t="shared" si="84"/>
        <v>182.10694590819654</v>
      </c>
      <c r="O610" s="11">
        <f t="shared" si="90"/>
        <v>4.3692733968712434E-2</v>
      </c>
    </row>
    <row r="611" spans="1:15">
      <c r="A611" s="9">
        <f t="shared" si="89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85"/>
        <v>6158.52</v>
      </c>
      <c r="G611" s="8">
        <v>129</v>
      </c>
      <c r="H611" s="10">
        <v>5.7692232028719648E-2</v>
      </c>
      <c r="I611" s="18">
        <f t="shared" si="86"/>
        <v>130.91117446332862</v>
      </c>
      <c r="J611" s="10">
        <f t="shared" si="87"/>
        <v>48.136038850165939</v>
      </c>
      <c r="K611" s="10">
        <v>57.686751266676914</v>
      </c>
      <c r="L611" s="10">
        <v>32.348611420823396</v>
      </c>
      <c r="M611" s="150">
        <f t="shared" si="88"/>
        <v>32.348611420823396</v>
      </c>
      <c r="N611" s="10">
        <f t="shared" si="84"/>
        <v>269.08257600099483</v>
      </c>
      <c r="O611" s="11">
        <f t="shared" si="90"/>
        <v>4.369273396871242E-2</v>
      </c>
    </row>
    <row r="612" spans="1:15">
      <c r="A612" s="9">
        <f t="shared" si="89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85"/>
        <v>3211.24</v>
      </c>
      <c r="G612" s="8">
        <v>70</v>
      </c>
      <c r="H612" s="10">
        <v>3.0082487867199532E-2</v>
      </c>
      <c r="I612" s="18">
        <f t="shared" si="86"/>
        <v>68.26107569409848</v>
      </c>
      <c r="J612" s="10">
        <f t="shared" si="87"/>
        <v>25.099597532720011</v>
      </c>
      <c r="K612" s="10">
        <v>30.079630030852147</v>
      </c>
      <c r="L612" s="10">
        <v>16.86755177201745</v>
      </c>
      <c r="M612" s="150">
        <f t="shared" si="88"/>
        <v>16.86755177201745</v>
      </c>
      <c r="N612" s="10">
        <f t="shared" si="84"/>
        <v>140.30785502968808</v>
      </c>
      <c r="O612" s="11">
        <f t="shared" si="90"/>
        <v>4.3692733968712427E-2</v>
      </c>
    </row>
    <row r="613" spans="1:15">
      <c r="A613" s="9">
        <f t="shared" si="89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85"/>
        <v>3235.04</v>
      </c>
      <c r="G613" s="8">
        <v>70</v>
      </c>
      <c r="H613" s="10">
        <v>3.030544323996499E-2</v>
      </c>
      <c r="I613" s="18">
        <f t="shared" si="86"/>
        <v>68.766990419101759</v>
      </c>
      <c r="J613" s="10">
        <f t="shared" si="87"/>
        <v>25.285622377103717</v>
      </c>
      <c r="K613" s="10">
        <v>30.302564222857193</v>
      </c>
      <c r="L613" s="10">
        <v>16.992565079080769</v>
      </c>
      <c r="M613" s="150">
        <f t="shared" si="88"/>
        <v>16.992565079080769</v>
      </c>
      <c r="N613" s="10">
        <f t="shared" si="84"/>
        <v>141.34774209814344</v>
      </c>
      <c r="O613" s="11">
        <f t="shared" si="90"/>
        <v>4.3692733968712427E-2</v>
      </c>
    </row>
    <row r="614" spans="1:15">
      <c r="A614" s="9">
        <f t="shared" si="89"/>
        <v>62</v>
      </c>
      <c r="B614" s="8" t="s">
        <v>703</v>
      </c>
      <c r="C614" s="8"/>
      <c r="D614" s="8"/>
      <c r="E614" s="8"/>
      <c r="F614" s="8">
        <f t="shared" ref="F614:F634" si="91">C614+D614+E614</f>
        <v>0</v>
      </c>
      <c r="G614" s="8"/>
      <c r="H614" s="10">
        <v>0</v>
      </c>
      <c r="I614" s="18">
        <f t="shared" si="86"/>
        <v>0</v>
      </c>
      <c r="J614" s="10">
        <f t="shared" ref="J614:J634" si="92">I614*0.3677</f>
        <v>0</v>
      </c>
      <c r="K614" s="10">
        <v>0</v>
      </c>
      <c r="L614" s="10">
        <v>0</v>
      </c>
      <c r="M614" s="150">
        <f t="shared" si="88"/>
        <v>0</v>
      </c>
      <c r="N614" s="10">
        <f t="shared" ref="N614:N634" si="93">I614+J614+K614+M614</f>
        <v>0</v>
      </c>
      <c r="O614" s="11"/>
    </row>
    <row r="615" spans="1:15">
      <c r="A615" s="9">
        <f t="shared" si="89"/>
        <v>63</v>
      </c>
      <c r="B615" s="8" t="s">
        <v>704</v>
      </c>
      <c r="C615" s="8"/>
      <c r="D615" s="8"/>
      <c r="E615" s="8"/>
      <c r="F615" s="8">
        <f t="shared" si="91"/>
        <v>0</v>
      </c>
      <c r="G615" s="8"/>
      <c r="H615" s="10">
        <v>0</v>
      </c>
      <c r="I615" s="18">
        <f t="shared" ref="I615:I634" si="94">H615*$I$2</f>
        <v>0</v>
      </c>
      <c r="J615" s="10">
        <f t="shared" si="92"/>
        <v>0</v>
      </c>
      <c r="K615" s="10">
        <v>0</v>
      </c>
      <c r="L615" s="10">
        <v>0</v>
      </c>
      <c r="M615" s="150">
        <f t="shared" si="88"/>
        <v>0</v>
      </c>
      <c r="N615" s="10">
        <f t="shared" si="93"/>
        <v>0</v>
      </c>
      <c r="O615" s="11"/>
    </row>
    <row r="616" spans="1:15">
      <c r="A616" s="9">
        <f t="shared" si="89"/>
        <v>64</v>
      </c>
      <c r="B616" s="8" t="s">
        <v>705</v>
      </c>
      <c r="C616" s="8"/>
      <c r="D616" s="8"/>
      <c r="E616" s="8"/>
      <c r="F616" s="8">
        <f t="shared" si="91"/>
        <v>0</v>
      </c>
      <c r="G616" s="8"/>
      <c r="H616" s="10">
        <v>0</v>
      </c>
      <c r="I616" s="18">
        <f t="shared" si="94"/>
        <v>0</v>
      </c>
      <c r="J616" s="10">
        <f t="shared" si="92"/>
        <v>0</v>
      </c>
      <c r="K616" s="10">
        <v>0</v>
      </c>
      <c r="L616" s="10">
        <v>0</v>
      </c>
      <c r="M616" s="150">
        <f t="shared" si="88"/>
        <v>0</v>
      </c>
      <c r="N616" s="10">
        <f t="shared" si="93"/>
        <v>0</v>
      </c>
      <c r="O616" s="11"/>
    </row>
    <row r="617" spans="1:15">
      <c r="A617" s="9">
        <f t="shared" si="89"/>
        <v>65</v>
      </c>
      <c r="B617" s="8" t="s">
        <v>706</v>
      </c>
      <c r="C617" s="8"/>
      <c r="D617" s="8"/>
      <c r="E617" s="8"/>
      <c r="F617" s="8">
        <f t="shared" si="91"/>
        <v>0</v>
      </c>
      <c r="G617" s="8"/>
      <c r="H617" s="10">
        <v>0</v>
      </c>
      <c r="I617" s="18">
        <f t="shared" si="94"/>
        <v>0</v>
      </c>
      <c r="J617" s="10">
        <f t="shared" si="92"/>
        <v>0</v>
      </c>
      <c r="K617" s="10">
        <v>0</v>
      </c>
      <c r="L617" s="10">
        <v>0</v>
      </c>
      <c r="M617" s="150">
        <f t="shared" ref="M617:M634" si="95">L617*$M$2</f>
        <v>0</v>
      </c>
      <c r="N617" s="10">
        <f t="shared" si="93"/>
        <v>0</v>
      </c>
      <c r="O617" s="11"/>
    </row>
    <row r="618" spans="1:15">
      <c r="A618" s="9">
        <f t="shared" ref="A618:A634" si="96">A617+1</f>
        <v>66</v>
      </c>
      <c r="B618" s="8" t="s">
        <v>707</v>
      </c>
      <c r="C618" s="8"/>
      <c r="D618" s="8"/>
      <c r="E618" s="8"/>
      <c r="F618" s="8">
        <f t="shared" si="91"/>
        <v>0</v>
      </c>
      <c r="G618" s="8"/>
      <c r="H618" s="10">
        <v>0</v>
      </c>
      <c r="I618" s="18">
        <f t="shared" si="94"/>
        <v>0</v>
      </c>
      <c r="J618" s="10">
        <f t="shared" si="92"/>
        <v>0</v>
      </c>
      <c r="K618" s="10">
        <v>0</v>
      </c>
      <c r="L618" s="10">
        <v>0</v>
      </c>
      <c r="M618" s="150">
        <f t="shared" si="95"/>
        <v>0</v>
      </c>
      <c r="N618" s="10">
        <f t="shared" si="93"/>
        <v>0</v>
      </c>
      <c r="O618" s="11"/>
    </row>
    <row r="619" spans="1:15">
      <c r="A619" s="9">
        <f t="shared" si="96"/>
        <v>67</v>
      </c>
      <c r="B619" s="8" t="s">
        <v>708</v>
      </c>
      <c r="C619" s="8"/>
      <c r="D619" s="8"/>
      <c r="E619" s="8"/>
      <c r="F619" s="8">
        <f t="shared" si="91"/>
        <v>0</v>
      </c>
      <c r="G619" s="8"/>
      <c r="H619" s="10">
        <v>0</v>
      </c>
      <c r="I619" s="18">
        <f t="shared" si="94"/>
        <v>0</v>
      </c>
      <c r="J619" s="10">
        <f t="shared" si="92"/>
        <v>0</v>
      </c>
      <c r="K619" s="10">
        <v>0</v>
      </c>
      <c r="L619" s="10">
        <v>0</v>
      </c>
      <c r="M619" s="150">
        <f t="shared" si="95"/>
        <v>0</v>
      </c>
      <c r="N619" s="10">
        <f t="shared" si="93"/>
        <v>0</v>
      </c>
      <c r="O619" s="11"/>
    </row>
    <row r="620" spans="1:15">
      <c r="A620" s="9">
        <f t="shared" si="96"/>
        <v>68</v>
      </c>
      <c r="B620" s="8" t="s">
        <v>709</v>
      </c>
      <c r="C620" s="8"/>
      <c r="D620" s="8"/>
      <c r="E620" s="8"/>
      <c r="F620" s="8">
        <f t="shared" si="91"/>
        <v>0</v>
      </c>
      <c r="G620" s="8"/>
      <c r="H620" s="10">
        <v>0</v>
      </c>
      <c r="I620" s="18">
        <f t="shared" si="94"/>
        <v>0</v>
      </c>
      <c r="J620" s="10">
        <f t="shared" si="92"/>
        <v>0</v>
      </c>
      <c r="K620" s="10">
        <v>0</v>
      </c>
      <c r="L620" s="10">
        <v>0</v>
      </c>
      <c r="M620" s="150">
        <f t="shared" si="95"/>
        <v>0</v>
      </c>
      <c r="N620" s="10">
        <f t="shared" si="93"/>
        <v>0</v>
      </c>
      <c r="O620" s="11"/>
    </row>
    <row r="621" spans="1:15">
      <c r="A621" s="9">
        <f t="shared" si="96"/>
        <v>69</v>
      </c>
      <c r="B621" s="8" t="s">
        <v>710</v>
      </c>
      <c r="C621" s="8"/>
      <c r="D621" s="8"/>
      <c r="E621" s="8"/>
      <c r="F621" s="8">
        <f t="shared" si="91"/>
        <v>0</v>
      </c>
      <c r="G621" s="8"/>
      <c r="H621" s="10">
        <v>0</v>
      </c>
      <c r="I621" s="18">
        <f t="shared" si="94"/>
        <v>0</v>
      </c>
      <c r="J621" s="10">
        <f t="shared" si="92"/>
        <v>0</v>
      </c>
      <c r="K621" s="10">
        <v>0</v>
      </c>
      <c r="L621" s="10">
        <v>0</v>
      </c>
      <c r="M621" s="150">
        <f t="shared" si="95"/>
        <v>0</v>
      </c>
      <c r="N621" s="10">
        <f t="shared" si="93"/>
        <v>0</v>
      </c>
      <c r="O621" s="11"/>
    </row>
    <row r="622" spans="1:15">
      <c r="A622" s="9">
        <f t="shared" si="96"/>
        <v>70</v>
      </c>
      <c r="B622" s="8" t="s">
        <v>711</v>
      </c>
      <c r="C622" s="8"/>
      <c r="D622" s="8"/>
      <c r="E622" s="8"/>
      <c r="F622" s="8">
        <f t="shared" si="91"/>
        <v>0</v>
      </c>
      <c r="G622" s="8"/>
      <c r="H622" s="10">
        <v>0</v>
      </c>
      <c r="I622" s="18">
        <f t="shared" si="94"/>
        <v>0</v>
      </c>
      <c r="J622" s="10">
        <f t="shared" si="92"/>
        <v>0</v>
      </c>
      <c r="K622" s="10">
        <v>0</v>
      </c>
      <c r="L622" s="10">
        <v>0</v>
      </c>
      <c r="M622" s="150">
        <f t="shared" si="95"/>
        <v>0</v>
      </c>
      <c r="N622" s="10">
        <f t="shared" si="93"/>
        <v>0</v>
      </c>
      <c r="O622" s="11"/>
    </row>
    <row r="623" spans="1:15">
      <c r="A623" s="9">
        <f t="shared" si="96"/>
        <v>71</v>
      </c>
      <c r="B623" s="8" t="s">
        <v>712</v>
      </c>
      <c r="C623" s="8"/>
      <c r="D623" s="8"/>
      <c r="E623" s="8"/>
      <c r="F623" s="8">
        <f t="shared" si="91"/>
        <v>0</v>
      </c>
      <c r="G623" s="8"/>
      <c r="H623" s="10">
        <v>0</v>
      </c>
      <c r="I623" s="18">
        <f t="shared" si="94"/>
        <v>0</v>
      </c>
      <c r="J623" s="10">
        <f t="shared" si="92"/>
        <v>0</v>
      </c>
      <c r="K623" s="10">
        <v>0</v>
      </c>
      <c r="L623" s="10">
        <v>0</v>
      </c>
      <c r="M623" s="150">
        <f t="shared" si="95"/>
        <v>0</v>
      </c>
      <c r="N623" s="10">
        <f t="shared" si="93"/>
        <v>0</v>
      </c>
      <c r="O623" s="11"/>
    </row>
    <row r="624" spans="1:15" ht="18.75">
      <c r="A624" s="9">
        <f t="shared" si="96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91"/>
        <v>6690.05</v>
      </c>
      <c r="G624" s="24">
        <v>108</v>
      </c>
      <c r="H624" s="10">
        <v>6.2671537460905521E-2</v>
      </c>
      <c r="I624" s="18">
        <f t="shared" si="94"/>
        <v>142.20986579866457</v>
      </c>
      <c r="J624" s="10">
        <f t="shared" si="92"/>
        <v>52.290567654168967</v>
      </c>
      <c r="K624" s="10">
        <v>62.665583664846736</v>
      </c>
      <c r="L624" s="10">
        <v>35.140557769704337</v>
      </c>
      <c r="M624" s="150">
        <f t="shared" si="95"/>
        <v>35.140557769704337</v>
      </c>
      <c r="N624" s="10">
        <f t="shared" si="93"/>
        <v>292.30657488738461</v>
      </c>
      <c r="O624" s="11">
        <f>N624/F624</f>
        <v>4.3692733968712434E-2</v>
      </c>
    </row>
    <row r="625" spans="1:15">
      <c r="A625" s="9">
        <f t="shared" si="96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91"/>
        <v>7080.5</v>
      </c>
      <c r="G625" s="8">
        <v>139</v>
      </c>
      <c r="H625" s="10">
        <v>6.6329223397723708E-2</v>
      </c>
      <c r="I625" s="18">
        <f t="shared" si="94"/>
        <v>150.50963068847682</v>
      </c>
      <c r="J625" s="10">
        <f t="shared" si="92"/>
        <v>55.342391204152932</v>
      </c>
      <c r="K625" s="10">
        <v>66.322922121500923</v>
      </c>
      <c r="L625" s="10">
        <v>37.191458851337664</v>
      </c>
      <c r="M625" s="150">
        <f t="shared" si="95"/>
        <v>37.191458851337664</v>
      </c>
      <c r="N625" s="10">
        <f t="shared" si="93"/>
        <v>309.36640286546833</v>
      </c>
      <c r="O625" s="11">
        <f>N625/F625</f>
        <v>4.3692733968712427E-2</v>
      </c>
    </row>
    <row r="626" spans="1:15">
      <c r="A626" s="9">
        <f t="shared" si="96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91"/>
        <v>1902.1</v>
      </c>
      <c r="G626" s="8">
        <v>30</v>
      </c>
      <c r="H626" s="10">
        <v>1.7818630862906613E-2</v>
      </c>
      <c r="I626" s="18">
        <f t="shared" si="94"/>
        <v>40.432789849947284</v>
      </c>
      <c r="J626" s="10">
        <f t="shared" si="92"/>
        <v>14.867136827825618</v>
      </c>
      <c r="K626" s="10">
        <v>17.816938092974635</v>
      </c>
      <c r="L626" s="10">
        <v>9.9910845111403681</v>
      </c>
      <c r="M626" s="150">
        <f t="shared" si="95"/>
        <v>9.9910845111403681</v>
      </c>
      <c r="N626" s="10">
        <f t="shared" si="93"/>
        <v>83.107949281887912</v>
      </c>
      <c r="O626" s="11">
        <f>N626/F626</f>
        <v>4.3692733968712434E-2</v>
      </c>
    </row>
    <row r="627" spans="1:15">
      <c r="A627" s="9">
        <f t="shared" si="96"/>
        <v>75</v>
      </c>
      <c r="B627" s="8" t="s">
        <v>716</v>
      </c>
      <c r="C627" s="8"/>
      <c r="D627" s="8"/>
      <c r="E627" s="8"/>
      <c r="F627" s="8">
        <f t="shared" si="91"/>
        <v>0</v>
      </c>
      <c r="G627" s="8"/>
      <c r="H627" s="10">
        <v>0</v>
      </c>
      <c r="I627" s="18">
        <f t="shared" si="94"/>
        <v>0</v>
      </c>
      <c r="J627" s="10">
        <f t="shared" si="92"/>
        <v>0</v>
      </c>
      <c r="K627" s="10">
        <v>0</v>
      </c>
      <c r="L627" s="10">
        <v>0</v>
      </c>
      <c r="M627" s="150">
        <f t="shared" si="95"/>
        <v>0</v>
      </c>
      <c r="N627" s="10">
        <f t="shared" si="93"/>
        <v>0</v>
      </c>
      <c r="O627" s="11"/>
    </row>
    <row r="628" spans="1:15">
      <c r="A628" s="9">
        <f t="shared" si="96"/>
        <v>76</v>
      </c>
      <c r="B628" s="8" t="s">
        <v>717</v>
      </c>
      <c r="C628" s="8"/>
      <c r="D628" s="8"/>
      <c r="E628" s="8"/>
      <c r="F628" s="8">
        <f t="shared" si="91"/>
        <v>0</v>
      </c>
      <c r="G628" s="8"/>
      <c r="H628" s="10">
        <v>0</v>
      </c>
      <c r="I628" s="18">
        <f t="shared" si="94"/>
        <v>0</v>
      </c>
      <c r="J628" s="10">
        <f t="shared" si="92"/>
        <v>0</v>
      </c>
      <c r="K628" s="10">
        <v>0</v>
      </c>
      <c r="L628" s="10">
        <v>0</v>
      </c>
      <c r="M628" s="150">
        <f t="shared" si="95"/>
        <v>0</v>
      </c>
      <c r="N628" s="10">
        <f t="shared" si="93"/>
        <v>0</v>
      </c>
      <c r="O628" s="11"/>
    </row>
    <row r="629" spans="1:15">
      <c r="A629" s="9">
        <f t="shared" si="96"/>
        <v>77</v>
      </c>
      <c r="B629" s="8" t="s">
        <v>718</v>
      </c>
      <c r="C629" s="8"/>
      <c r="D629" s="8"/>
      <c r="E629" s="8"/>
      <c r="F629" s="8">
        <f t="shared" si="91"/>
        <v>0</v>
      </c>
      <c r="G629" s="8"/>
      <c r="H629" s="10">
        <v>0</v>
      </c>
      <c r="I629" s="18">
        <f t="shared" si="94"/>
        <v>0</v>
      </c>
      <c r="J629" s="10">
        <f t="shared" si="92"/>
        <v>0</v>
      </c>
      <c r="K629" s="10">
        <v>0</v>
      </c>
      <c r="L629" s="10">
        <v>0</v>
      </c>
      <c r="M629" s="150">
        <f t="shared" si="95"/>
        <v>0</v>
      </c>
      <c r="N629" s="10">
        <f t="shared" si="93"/>
        <v>0</v>
      </c>
      <c r="O629" s="11"/>
    </row>
    <row r="630" spans="1:15">
      <c r="A630" s="9">
        <f t="shared" si="96"/>
        <v>78</v>
      </c>
      <c r="B630" s="8" t="s">
        <v>719</v>
      </c>
      <c r="C630" s="8"/>
      <c r="D630" s="8"/>
      <c r="E630" s="8"/>
      <c r="F630" s="8">
        <f t="shared" si="91"/>
        <v>0</v>
      </c>
      <c r="G630" s="8"/>
      <c r="H630" s="10">
        <v>0</v>
      </c>
      <c r="I630" s="18">
        <f t="shared" si="94"/>
        <v>0</v>
      </c>
      <c r="J630" s="10">
        <f t="shared" si="92"/>
        <v>0</v>
      </c>
      <c r="K630" s="10">
        <v>0</v>
      </c>
      <c r="L630" s="10">
        <v>0</v>
      </c>
      <c r="M630" s="150">
        <f t="shared" si="95"/>
        <v>0</v>
      </c>
      <c r="N630" s="10">
        <f t="shared" si="93"/>
        <v>0</v>
      </c>
      <c r="O630" s="11"/>
    </row>
    <row r="631" spans="1:15">
      <c r="A631" s="9">
        <f t="shared" si="96"/>
        <v>79</v>
      </c>
      <c r="B631" s="8" t="s">
        <v>720</v>
      </c>
      <c r="C631" s="8"/>
      <c r="D631" s="8"/>
      <c r="E631" s="8"/>
      <c r="F631" s="8">
        <f t="shared" si="91"/>
        <v>0</v>
      </c>
      <c r="G631" s="8"/>
      <c r="H631" s="10">
        <v>0</v>
      </c>
      <c r="I631" s="18">
        <f t="shared" si="94"/>
        <v>0</v>
      </c>
      <c r="J631" s="10">
        <f t="shared" si="92"/>
        <v>0</v>
      </c>
      <c r="K631" s="10">
        <v>0</v>
      </c>
      <c r="L631" s="10">
        <v>0</v>
      </c>
      <c r="M631" s="150">
        <f t="shared" si="95"/>
        <v>0</v>
      </c>
      <c r="N631" s="10">
        <f t="shared" si="93"/>
        <v>0</v>
      </c>
      <c r="O631" s="11"/>
    </row>
    <row r="632" spans="1:15">
      <c r="A632" s="9">
        <f t="shared" si="96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91"/>
        <v>3448.7</v>
      </c>
      <c r="G632" s="8">
        <v>60</v>
      </c>
      <c r="H632" s="10">
        <v>3.2306982943539266E-2</v>
      </c>
      <c r="I632" s="18">
        <f t="shared" si="94"/>
        <v>73.308744206673254</v>
      </c>
      <c r="J632" s="10">
        <f t="shared" si="92"/>
        <v>26.955625244793758</v>
      </c>
      <c r="K632" s="10">
        <v>32.303913780159625</v>
      </c>
      <c r="L632" s="10">
        <v>18.114848406271904</v>
      </c>
      <c r="M632" s="150">
        <f t="shared" si="95"/>
        <v>18.114848406271904</v>
      </c>
      <c r="N632" s="10">
        <f t="shared" si="93"/>
        <v>150.68313163789855</v>
      </c>
      <c r="O632" s="11">
        <f>N632/F632</f>
        <v>4.3692733968712434E-2</v>
      </c>
    </row>
    <row r="633" spans="1:15">
      <c r="A633" s="9">
        <f t="shared" si="96"/>
        <v>81</v>
      </c>
      <c r="B633" s="8" t="s">
        <v>722</v>
      </c>
      <c r="C633" s="8"/>
      <c r="D633" s="8"/>
      <c r="E633" s="8"/>
      <c r="F633" s="8">
        <f t="shared" si="91"/>
        <v>0</v>
      </c>
      <c r="G633" s="8"/>
      <c r="H633" s="10">
        <v>0</v>
      </c>
      <c r="I633" s="18">
        <f t="shared" si="94"/>
        <v>0</v>
      </c>
      <c r="J633" s="10">
        <f t="shared" si="92"/>
        <v>0</v>
      </c>
      <c r="K633" s="10">
        <v>0</v>
      </c>
      <c r="L633" s="10">
        <v>0</v>
      </c>
      <c r="M633" s="150">
        <f t="shared" si="95"/>
        <v>0</v>
      </c>
      <c r="N633" s="10">
        <f t="shared" si="93"/>
        <v>0</v>
      </c>
      <c r="O633" s="11"/>
    </row>
    <row r="634" spans="1:15">
      <c r="A634" s="9">
        <f t="shared" si="96"/>
        <v>82</v>
      </c>
      <c r="B634" s="8" t="s">
        <v>1290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91"/>
        <v>3393.78</v>
      </c>
      <c r="G634" s="8">
        <v>120</v>
      </c>
      <c r="H634" s="10">
        <v>3.1792499369073766E-2</v>
      </c>
      <c r="I634" s="18">
        <f t="shared" si="94"/>
        <v>72.141314093346352</v>
      </c>
      <c r="J634" s="10">
        <f t="shared" si="92"/>
        <v>26.526361192123456</v>
      </c>
      <c r="K634" s="10">
        <v>31.789479081633704</v>
      </c>
      <c r="L634" s="10">
        <v>17.826372321233354</v>
      </c>
      <c r="M634" s="150">
        <f t="shared" si="95"/>
        <v>17.826372321233354</v>
      </c>
      <c r="N634" s="10">
        <f t="shared" si="93"/>
        <v>148.28352668833688</v>
      </c>
      <c r="O634" s="83">
        <f>N634/F634</f>
        <v>4.3692733968712427E-2</v>
      </c>
    </row>
    <row r="635" spans="1:15">
      <c r="A635" s="9"/>
      <c r="B635" s="13" t="s">
        <v>576</v>
      </c>
      <c r="C635" s="15">
        <f t="shared" ref="C635:J635" si="97">SUM(C553:C634)</f>
        <v>212486.04</v>
      </c>
      <c r="D635" s="15">
        <f t="shared" si="97"/>
        <v>446.20000000000005</v>
      </c>
      <c r="E635" s="15">
        <f t="shared" si="97"/>
        <v>563.4</v>
      </c>
      <c r="F635" s="15">
        <f t="shared" si="97"/>
        <v>213495.63999999998</v>
      </c>
      <c r="G635" s="15">
        <f t="shared" si="97"/>
        <v>4148</v>
      </c>
      <c r="H635" s="15">
        <f t="shared" si="97"/>
        <v>1.9999999999999998</v>
      </c>
      <c r="I635" s="15">
        <f t="shared" si="97"/>
        <v>4538.26</v>
      </c>
      <c r="J635" s="15">
        <f t="shared" si="97"/>
        <v>1668.7182020000002</v>
      </c>
      <c r="K635" s="15">
        <f>SUM(K553:K634)</f>
        <v>1999.8100000000002</v>
      </c>
      <c r="L635" s="15"/>
      <c r="M635" s="15">
        <f>SUM(M553:M634)</f>
        <v>1121.42</v>
      </c>
      <c r="N635" s="15">
        <f t="shared" ref="N635:N698" si="98">I635+J635+K635+M635</f>
        <v>9328.2082019999998</v>
      </c>
      <c r="O635" s="97">
        <f>N635/F635</f>
        <v>4.3692733968712434E-2</v>
      </c>
    </row>
    <row r="636" spans="1:15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8"/>
      <c r="K636" s="10"/>
      <c r="L636" s="10"/>
      <c r="M636" s="10"/>
      <c r="N636" s="8"/>
      <c r="O636" s="11"/>
    </row>
    <row r="637" spans="1:15">
      <c r="A637" s="9">
        <v>1</v>
      </c>
      <c r="B637" s="14" t="s">
        <v>724</v>
      </c>
      <c r="C637" s="8"/>
      <c r="D637" s="8"/>
      <c r="E637" s="8"/>
      <c r="F637" s="8">
        <f t="shared" ref="F637:F700" si="99">C637+D637+E637</f>
        <v>0</v>
      </c>
      <c r="G637" s="8">
        <v>0</v>
      </c>
      <c r="H637" s="11">
        <v>0</v>
      </c>
      <c r="I637" s="18">
        <f t="shared" ref="I637:I700" si="100">H637*$I$2</f>
        <v>0</v>
      </c>
      <c r="J637" s="10">
        <f t="shared" ref="J637:J700" si="101">I637*0.3677</f>
        <v>0</v>
      </c>
      <c r="K637" s="10">
        <v>0</v>
      </c>
      <c r="L637" s="10">
        <v>0</v>
      </c>
      <c r="M637" s="150">
        <f t="shared" ref="M637:M700" si="102">L637*$M$2</f>
        <v>0</v>
      </c>
      <c r="N637" s="10">
        <f t="shared" si="98"/>
        <v>0</v>
      </c>
      <c r="O637" s="11"/>
    </row>
    <row r="638" spans="1:15">
      <c r="A638" s="9">
        <f t="shared" ref="A638:A701" si="103">A637+1</f>
        <v>2</v>
      </c>
      <c r="B638" s="14" t="s">
        <v>725</v>
      </c>
      <c r="C638" s="8">
        <v>0</v>
      </c>
      <c r="D638" s="8">
        <v>0</v>
      </c>
      <c r="E638" s="8">
        <v>20.3</v>
      </c>
      <c r="F638" s="8">
        <f t="shared" si="99"/>
        <v>20.3</v>
      </c>
      <c r="G638" s="8"/>
      <c r="H638" s="11">
        <v>2.4359191274849674E-3</v>
      </c>
      <c r="I638" s="18">
        <f t="shared" si="100"/>
        <v>5.5274171697499641</v>
      </c>
      <c r="J638" s="10">
        <f t="shared" si="101"/>
        <v>2.0324312933170621</v>
      </c>
      <c r="K638" s="10">
        <v>2.1351805520056732</v>
      </c>
      <c r="L638" s="10">
        <v>1.3658442139720961</v>
      </c>
      <c r="M638" s="150">
        <f t="shared" si="102"/>
        <v>1.3658442139720961</v>
      </c>
      <c r="N638" s="10">
        <f t="shared" si="98"/>
        <v>11.060873229044795</v>
      </c>
      <c r="O638" s="11">
        <v>0</v>
      </c>
    </row>
    <row r="639" spans="1:15">
      <c r="A639" s="9">
        <f t="shared" si="103"/>
        <v>3</v>
      </c>
      <c r="B639" s="14" t="s">
        <v>726</v>
      </c>
      <c r="C639" s="8"/>
      <c r="D639" s="8"/>
      <c r="E639" s="8"/>
      <c r="F639" s="8">
        <f t="shared" si="99"/>
        <v>0</v>
      </c>
      <c r="G639" s="8"/>
      <c r="H639" s="11">
        <v>0</v>
      </c>
      <c r="I639" s="18">
        <f t="shared" si="100"/>
        <v>0</v>
      </c>
      <c r="J639" s="10">
        <f t="shared" si="101"/>
        <v>0</v>
      </c>
      <c r="K639" s="10">
        <v>0</v>
      </c>
      <c r="L639" s="10">
        <v>0</v>
      </c>
      <c r="M639" s="150">
        <f t="shared" si="102"/>
        <v>0</v>
      </c>
      <c r="N639" s="10">
        <f t="shared" si="98"/>
        <v>0</v>
      </c>
      <c r="O639" s="11"/>
    </row>
    <row r="640" spans="1:15">
      <c r="A640" s="9">
        <f t="shared" si="103"/>
        <v>4</v>
      </c>
      <c r="B640" s="14" t="s">
        <v>727</v>
      </c>
      <c r="C640" s="8">
        <v>0</v>
      </c>
      <c r="D640" s="8">
        <v>0</v>
      </c>
      <c r="E640" s="8">
        <v>0</v>
      </c>
      <c r="F640" s="8">
        <f t="shared" si="99"/>
        <v>0</v>
      </c>
      <c r="G640" s="8"/>
      <c r="H640" s="11">
        <v>0</v>
      </c>
      <c r="I640" s="18">
        <f t="shared" si="100"/>
        <v>0</v>
      </c>
      <c r="J640" s="10">
        <f t="shared" si="101"/>
        <v>0</v>
      </c>
      <c r="K640" s="10">
        <v>0</v>
      </c>
      <c r="L640" s="10">
        <v>0</v>
      </c>
      <c r="M640" s="150">
        <f t="shared" si="102"/>
        <v>0</v>
      </c>
      <c r="N640" s="10">
        <f t="shared" si="98"/>
        <v>0</v>
      </c>
      <c r="O640" s="11">
        <v>0</v>
      </c>
    </row>
    <row r="641" spans="1:15">
      <c r="A641" s="9">
        <f t="shared" si="103"/>
        <v>5</v>
      </c>
      <c r="B641" s="14" t="s">
        <v>728</v>
      </c>
      <c r="C641" s="8">
        <v>0</v>
      </c>
      <c r="D641" s="8">
        <v>0</v>
      </c>
      <c r="E641" s="8">
        <v>0</v>
      </c>
      <c r="F641" s="8">
        <f t="shared" si="99"/>
        <v>0</v>
      </c>
      <c r="G641" s="8"/>
      <c r="H641" s="11">
        <v>0</v>
      </c>
      <c r="I641" s="18">
        <f t="shared" si="100"/>
        <v>0</v>
      </c>
      <c r="J641" s="10">
        <f t="shared" si="101"/>
        <v>0</v>
      </c>
      <c r="K641" s="10">
        <v>0</v>
      </c>
      <c r="L641" s="10">
        <v>0</v>
      </c>
      <c r="M641" s="150">
        <f t="shared" si="102"/>
        <v>0</v>
      </c>
      <c r="N641" s="10">
        <f t="shared" si="98"/>
        <v>0</v>
      </c>
      <c r="O641" s="11">
        <v>0</v>
      </c>
    </row>
    <row r="642" spans="1:15">
      <c r="A642" s="9">
        <f t="shared" si="103"/>
        <v>6</v>
      </c>
      <c r="B642" s="14" t="s">
        <v>729</v>
      </c>
      <c r="C642" s="8"/>
      <c r="D642" s="8"/>
      <c r="E642" s="8"/>
      <c r="F642" s="8">
        <f t="shared" si="99"/>
        <v>0</v>
      </c>
      <c r="G642" s="8"/>
      <c r="H642" s="11">
        <v>0</v>
      </c>
      <c r="I642" s="18">
        <f t="shared" si="100"/>
        <v>0</v>
      </c>
      <c r="J642" s="10">
        <f t="shared" si="101"/>
        <v>0</v>
      </c>
      <c r="K642" s="10">
        <v>0</v>
      </c>
      <c r="L642" s="10">
        <v>0</v>
      </c>
      <c r="M642" s="150">
        <f t="shared" si="102"/>
        <v>0</v>
      </c>
      <c r="N642" s="10">
        <f t="shared" si="98"/>
        <v>0</v>
      </c>
      <c r="O642" s="11"/>
    </row>
    <row r="643" spans="1:15">
      <c r="A643" s="9">
        <f t="shared" si="103"/>
        <v>7</v>
      </c>
      <c r="B643" s="14" t="s">
        <v>730</v>
      </c>
      <c r="C643" s="8"/>
      <c r="D643" s="8"/>
      <c r="E643" s="8"/>
      <c r="F643" s="8">
        <f t="shared" si="99"/>
        <v>0</v>
      </c>
      <c r="G643" s="8"/>
      <c r="H643" s="11">
        <v>0</v>
      </c>
      <c r="I643" s="18">
        <f t="shared" si="100"/>
        <v>0</v>
      </c>
      <c r="J643" s="10">
        <f t="shared" si="101"/>
        <v>0</v>
      </c>
      <c r="K643" s="10">
        <v>0</v>
      </c>
      <c r="L643" s="10">
        <v>0</v>
      </c>
      <c r="M643" s="150">
        <f t="shared" si="102"/>
        <v>0</v>
      </c>
      <c r="N643" s="10">
        <f t="shared" si="98"/>
        <v>0</v>
      </c>
      <c r="O643" s="11"/>
    </row>
    <row r="644" spans="1:15">
      <c r="A644" s="9">
        <f t="shared" si="103"/>
        <v>8</v>
      </c>
      <c r="B644" s="14" t="s">
        <v>731</v>
      </c>
      <c r="C644" s="8"/>
      <c r="D644" s="8"/>
      <c r="E644" s="8"/>
      <c r="F644" s="8">
        <f t="shared" si="99"/>
        <v>0</v>
      </c>
      <c r="G644" s="8"/>
      <c r="H644" s="11">
        <v>0</v>
      </c>
      <c r="I644" s="18">
        <f t="shared" si="100"/>
        <v>0</v>
      </c>
      <c r="J644" s="10">
        <f t="shared" si="101"/>
        <v>0</v>
      </c>
      <c r="K644" s="10">
        <v>0</v>
      </c>
      <c r="L644" s="10">
        <v>0</v>
      </c>
      <c r="M644" s="150">
        <f t="shared" si="102"/>
        <v>0</v>
      </c>
      <c r="N644" s="10">
        <f t="shared" si="98"/>
        <v>0</v>
      </c>
      <c r="O644" s="11"/>
    </row>
    <row r="645" spans="1:15">
      <c r="A645" s="9">
        <f t="shared" si="103"/>
        <v>9</v>
      </c>
      <c r="B645" s="14" t="s">
        <v>732</v>
      </c>
      <c r="C645" s="8"/>
      <c r="D645" s="8">
        <v>0</v>
      </c>
      <c r="E645" s="8">
        <v>0</v>
      </c>
      <c r="F645" s="8">
        <f t="shared" si="99"/>
        <v>0</v>
      </c>
      <c r="G645" s="8"/>
      <c r="H645" s="11">
        <v>0</v>
      </c>
      <c r="I645" s="18">
        <f t="shared" si="100"/>
        <v>0</v>
      </c>
      <c r="J645" s="10">
        <f t="shared" si="101"/>
        <v>0</v>
      </c>
      <c r="K645" s="10">
        <v>0</v>
      </c>
      <c r="L645" s="10">
        <v>0</v>
      </c>
      <c r="M645" s="150">
        <f t="shared" si="102"/>
        <v>0</v>
      </c>
      <c r="N645" s="10">
        <f t="shared" si="98"/>
        <v>0</v>
      </c>
      <c r="O645" s="11">
        <v>0</v>
      </c>
    </row>
    <row r="646" spans="1:15">
      <c r="A646" s="9">
        <f t="shared" si="103"/>
        <v>10</v>
      </c>
      <c r="B646" s="14" t="s">
        <v>733</v>
      </c>
      <c r="C646" s="8"/>
      <c r="D646" s="8">
        <v>0</v>
      </c>
      <c r="E646" s="8">
        <v>0</v>
      </c>
      <c r="F646" s="8">
        <f t="shared" si="99"/>
        <v>0</v>
      </c>
      <c r="G646" s="8"/>
      <c r="H646" s="11">
        <v>0</v>
      </c>
      <c r="I646" s="18">
        <f t="shared" si="100"/>
        <v>0</v>
      </c>
      <c r="J646" s="10">
        <f t="shared" si="101"/>
        <v>0</v>
      </c>
      <c r="K646" s="10">
        <v>0</v>
      </c>
      <c r="L646" s="10">
        <v>0</v>
      </c>
      <c r="M646" s="150">
        <f t="shared" si="102"/>
        <v>0</v>
      </c>
      <c r="N646" s="10">
        <f t="shared" si="98"/>
        <v>0</v>
      </c>
      <c r="O646" s="11">
        <v>0</v>
      </c>
    </row>
    <row r="647" spans="1:15">
      <c r="A647" s="9">
        <f t="shared" si="103"/>
        <v>11</v>
      </c>
      <c r="B647" s="14" t="s">
        <v>734</v>
      </c>
      <c r="C647" s="8"/>
      <c r="D647" s="8">
        <v>0</v>
      </c>
      <c r="E647" s="8">
        <v>0</v>
      </c>
      <c r="F647" s="8">
        <f t="shared" si="99"/>
        <v>0</v>
      </c>
      <c r="G647" s="8"/>
      <c r="H647" s="11">
        <v>0</v>
      </c>
      <c r="I647" s="18">
        <f t="shared" si="100"/>
        <v>0</v>
      </c>
      <c r="J647" s="10">
        <f t="shared" si="101"/>
        <v>0</v>
      </c>
      <c r="K647" s="10">
        <v>0</v>
      </c>
      <c r="L647" s="10">
        <v>0</v>
      </c>
      <c r="M647" s="150">
        <f t="shared" si="102"/>
        <v>0</v>
      </c>
      <c r="N647" s="10">
        <f t="shared" si="98"/>
        <v>0</v>
      </c>
      <c r="O647" s="11">
        <v>0</v>
      </c>
    </row>
    <row r="648" spans="1:15">
      <c r="A648" s="9">
        <f t="shared" si="103"/>
        <v>12</v>
      </c>
      <c r="B648" s="14" t="s">
        <v>735</v>
      </c>
      <c r="C648" s="8"/>
      <c r="D648" s="8">
        <v>0</v>
      </c>
      <c r="E648" s="8">
        <v>0</v>
      </c>
      <c r="F648" s="8">
        <f t="shared" si="99"/>
        <v>0</v>
      </c>
      <c r="G648" s="8"/>
      <c r="H648" s="11">
        <v>0</v>
      </c>
      <c r="I648" s="18">
        <f t="shared" si="100"/>
        <v>0</v>
      </c>
      <c r="J648" s="10">
        <f t="shared" si="101"/>
        <v>0</v>
      </c>
      <c r="K648" s="10">
        <v>0</v>
      </c>
      <c r="L648" s="10">
        <v>0</v>
      </c>
      <c r="M648" s="150">
        <f t="shared" si="102"/>
        <v>0</v>
      </c>
      <c r="N648" s="10">
        <f t="shared" si="98"/>
        <v>0</v>
      </c>
      <c r="O648" s="11">
        <v>0</v>
      </c>
    </row>
    <row r="649" spans="1:15">
      <c r="A649" s="9">
        <f t="shared" si="103"/>
        <v>13</v>
      </c>
      <c r="B649" s="14" t="s">
        <v>736</v>
      </c>
      <c r="C649" s="8"/>
      <c r="D649" s="8">
        <v>0</v>
      </c>
      <c r="E649" s="8">
        <v>0</v>
      </c>
      <c r="F649" s="8">
        <f t="shared" si="99"/>
        <v>0</v>
      </c>
      <c r="G649" s="8"/>
      <c r="H649" s="11">
        <v>0</v>
      </c>
      <c r="I649" s="18">
        <f t="shared" si="100"/>
        <v>0</v>
      </c>
      <c r="J649" s="10">
        <f t="shared" si="101"/>
        <v>0</v>
      </c>
      <c r="K649" s="10">
        <v>0</v>
      </c>
      <c r="L649" s="10">
        <v>0</v>
      </c>
      <c r="M649" s="150">
        <f t="shared" si="102"/>
        <v>0</v>
      </c>
      <c r="N649" s="10">
        <f t="shared" si="98"/>
        <v>0</v>
      </c>
      <c r="O649" s="11">
        <v>0</v>
      </c>
    </row>
    <row r="650" spans="1:15">
      <c r="A650" s="9">
        <f t="shared" si="103"/>
        <v>14</v>
      </c>
      <c r="B650" s="14" t="s">
        <v>737</v>
      </c>
      <c r="C650" s="8"/>
      <c r="D650" s="8"/>
      <c r="E650" s="8"/>
      <c r="F650" s="8">
        <f t="shared" si="99"/>
        <v>0</v>
      </c>
      <c r="G650" s="8"/>
      <c r="H650" s="11">
        <v>0</v>
      </c>
      <c r="I650" s="18">
        <f t="shared" si="100"/>
        <v>0</v>
      </c>
      <c r="J650" s="10">
        <f t="shared" si="101"/>
        <v>0</v>
      </c>
      <c r="K650" s="10">
        <v>0</v>
      </c>
      <c r="L650" s="10">
        <v>0</v>
      </c>
      <c r="M650" s="150">
        <f t="shared" si="102"/>
        <v>0</v>
      </c>
      <c r="N650" s="10">
        <f t="shared" si="98"/>
        <v>0</v>
      </c>
      <c r="O650" s="11"/>
    </row>
    <row r="651" spans="1:15">
      <c r="A651" s="9">
        <f t="shared" si="103"/>
        <v>15</v>
      </c>
      <c r="B651" s="14" t="s">
        <v>738</v>
      </c>
      <c r="C651" s="8"/>
      <c r="D651" s="8"/>
      <c r="E651" s="8"/>
      <c r="F651" s="8">
        <f t="shared" si="99"/>
        <v>0</v>
      </c>
      <c r="G651" s="8"/>
      <c r="H651" s="11">
        <v>0</v>
      </c>
      <c r="I651" s="18">
        <f t="shared" si="100"/>
        <v>0</v>
      </c>
      <c r="J651" s="10">
        <f t="shared" si="101"/>
        <v>0</v>
      </c>
      <c r="K651" s="10">
        <v>0</v>
      </c>
      <c r="L651" s="10">
        <v>0</v>
      </c>
      <c r="M651" s="150">
        <f t="shared" si="102"/>
        <v>0</v>
      </c>
      <c r="N651" s="10">
        <f t="shared" si="98"/>
        <v>0</v>
      </c>
      <c r="O651" s="11"/>
    </row>
    <row r="652" spans="1:15">
      <c r="A652" s="9">
        <f t="shared" si="103"/>
        <v>16</v>
      </c>
      <c r="B652" s="14" t="s">
        <v>739</v>
      </c>
      <c r="C652" s="8"/>
      <c r="D652" s="8"/>
      <c r="E652" s="8"/>
      <c r="F652" s="8">
        <f t="shared" si="99"/>
        <v>0</v>
      </c>
      <c r="G652" s="8"/>
      <c r="H652" s="11">
        <v>0</v>
      </c>
      <c r="I652" s="18">
        <f t="shared" si="100"/>
        <v>0</v>
      </c>
      <c r="J652" s="10">
        <f t="shared" si="101"/>
        <v>0</v>
      </c>
      <c r="K652" s="10">
        <v>0</v>
      </c>
      <c r="L652" s="10">
        <v>0</v>
      </c>
      <c r="M652" s="150">
        <f t="shared" si="102"/>
        <v>0</v>
      </c>
      <c r="N652" s="10">
        <f t="shared" si="98"/>
        <v>0</v>
      </c>
      <c r="O652" s="11"/>
    </row>
    <row r="653" spans="1:15">
      <c r="A653" s="9">
        <f t="shared" si="103"/>
        <v>17</v>
      </c>
      <c r="B653" s="14" t="s">
        <v>740</v>
      </c>
      <c r="C653" s="8"/>
      <c r="D653" s="8"/>
      <c r="E653" s="8"/>
      <c r="F653" s="8">
        <f t="shared" si="99"/>
        <v>0</v>
      </c>
      <c r="G653" s="8"/>
      <c r="H653" s="11">
        <v>0</v>
      </c>
      <c r="I653" s="18">
        <f t="shared" si="100"/>
        <v>0</v>
      </c>
      <c r="J653" s="10">
        <f t="shared" si="101"/>
        <v>0</v>
      </c>
      <c r="K653" s="10">
        <v>0</v>
      </c>
      <c r="L653" s="10">
        <v>0</v>
      </c>
      <c r="M653" s="150">
        <f t="shared" si="102"/>
        <v>0</v>
      </c>
      <c r="N653" s="10">
        <f t="shared" si="98"/>
        <v>0</v>
      </c>
      <c r="O653" s="11"/>
    </row>
    <row r="654" spans="1:15">
      <c r="A654" s="9">
        <f t="shared" si="103"/>
        <v>18</v>
      </c>
      <c r="B654" s="14" t="s">
        <v>741</v>
      </c>
      <c r="C654" s="8"/>
      <c r="D654" s="8"/>
      <c r="E654" s="8"/>
      <c r="F654" s="8">
        <f t="shared" si="99"/>
        <v>0</v>
      </c>
      <c r="G654" s="8"/>
      <c r="H654" s="11">
        <v>0</v>
      </c>
      <c r="I654" s="18">
        <f t="shared" si="100"/>
        <v>0</v>
      </c>
      <c r="J654" s="10">
        <f t="shared" si="101"/>
        <v>0</v>
      </c>
      <c r="K654" s="10">
        <v>0</v>
      </c>
      <c r="L654" s="10">
        <v>0</v>
      </c>
      <c r="M654" s="150">
        <f t="shared" si="102"/>
        <v>0</v>
      </c>
      <c r="N654" s="10">
        <f t="shared" si="98"/>
        <v>0</v>
      </c>
      <c r="O654" s="11"/>
    </row>
    <row r="655" spans="1:15">
      <c r="A655" s="9">
        <f t="shared" si="103"/>
        <v>19</v>
      </c>
      <c r="B655" s="14" t="s">
        <v>742</v>
      </c>
      <c r="C655" s="8"/>
      <c r="D655" s="8"/>
      <c r="E655" s="8"/>
      <c r="F655" s="8"/>
      <c r="G655" s="8"/>
      <c r="H655" s="11">
        <v>7.2717585776152227E-3</v>
      </c>
      <c r="I655" s="18">
        <f t="shared" si="100"/>
        <v>16.500565541224031</v>
      </c>
      <c r="J655" s="10">
        <f t="shared" si="101"/>
        <v>6.0672579495080763</v>
      </c>
      <c r="K655" s="10">
        <v>6.3739872636228467</v>
      </c>
      <c r="L655" s="10">
        <v>4.0773477520546315</v>
      </c>
      <c r="M655" s="150">
        <f t="shared" si="102"/>
        <v>4.0773477520546315</v>
      </c>
      <c r="N655" s="10">
        <f t="shared" si="98"/>
        <v>33.019158506409582</v>
      </c>
      <c r="O655" s="11">
        <v>0</v>
      </c>
    </row>
    <row r="656" spans="1:15">
      <c r="A656" s="9">
        <f t="shared" si="103"/>
        <v>20</v>
      </c>
      <c r="B656" s="14" t="s">
        <v>743</v>
      </c>
      <c r="C656" s="8"/>
      <c r="D656" s="8"/>
      <c r="E656" s="8">
        <v>0</v>
      </c>
      <c r="F656" s="8">
        <f t="shared" si="99"/>
        <v>0</v>
      </c>
      <c r="G656" s="8"/>
      <c r="H656" s="11">
        <v>0</v>
      </c>
      <c r="I656" s="18">
        <f t="shared" si="100"/>
        <v>0</v>
      </c>
      <c r="J656" s="10">
        <f t="shared" si="101"/>
        <v>0</v>
      </c>
      <c r="K656" s="10">
        <v>0</v>
      </c>
      <c r="L656" s="10">
        <v>0</v>
      </c>
      <c r="M656" s="150">
        <f t="shared" si="102"/>
        <v>0</v>
      </c>
      <c r="N656" s="10">
        <f t="shared" si="98"/>
        <v>0</v>
      </c>
      <c r="O656" s="11">
        <v>0</v>
      </c>
    </row>
    <row r="657" spans="1:15">
      <c r="A657" s="9">
        <f t="shared" si="103"/>
        <v>21</v>
      </c>
      <c r="B657" s="14" t="s">
        <v>744</v>
      </c>
      <c r="C657" s="8"/>
      <c r="D657" s="8"/>
      <c r="E657" s="8">
        <v>0</v>
      </c>
      <c r="F657" s="8">
        <f t="shared" si="99"/>
        <v>0</v>
      </c>
      <c r="G657" s="8"/>
      <c r="H657" s="11">
        <v>0</v>
      </c>
      <c r="I657" s="18">
        <f t="shared" si="100"/>
        <v>0</v>
      </c>
      <c r="J657" s="10">
        <f t="shared" si="101"/>
        <v>0</v>
      </c>
      <c r="K657" s="10">
        <v>0</v>
      </c>
      <c r="L657" s="10">
        <v>0</v>
      </c>
      <c r="M657" s="150">
        <f t="shared" si="102"/>
        <v>0</v>
      </c>
      <c r="N657" s="10">
        <f t="shared" si="98"/>
        <v>0</v>
      </c>
      <c r="O657" s="11">
        <v>0</v>
      </c>
    </row>
    <row r="658" spans="1:15">
      <c r="A658" s="9">
        <f t="shared" si="103"/>
        <v>22</v>
      </c>
      <c r="B658" s="14" t="s">
        <v>745</v>
      </c>
      <c r="C658" s="8"/>
      <c r="D658" s="8"/>
      <c r="E658" s="8"/>
      <c r="F658" s="8">
        <f t="shared" si="99"/>
        <v>0</v>
      </c>
      <c r="G658" s="8"/>
      <c r="H658" s="11">
        <v>0</v>
      </c>
      <c r="I658" s="18">
        <f t="shared" si="100"/>
        <v>0</v>
      </c>
      <c r="J658" s="10">
        <f t="shared" si="101"/>
        <v>0</v>
      </c>
      <c r="K658" s="10">
        <v>0</v>
      </c>
      <c r="L658" s="10">
        <v>0</v>
      </c>
      <c r="M658" s="150">
        <f t="shared" si="102"/>
        <v>0</v>
      </c>
      <c r="N658" s="10">
        <f t="shared" si="98"/>
        <v>0</v>
      </c>
      <c r="O658" s="11">
        <v>0</v>
      </c>
    </row>
    <row r="659" spans="1:15">
      <c r="A659" s="9">
        <f t="shared" si="103"/>
        <v>23</v>
      </c>
      <c r="B659" s="14" t="s">
        <v>746</v>
      </c>
      <c r="C659" s="8"/>
      <c r="D659" s="8"/>
      <c r="E659" s="8"/>
      <c r="F659" s="8">
        <f t="shared" si="99"/>
        <v>0</v>
      </c>
      <c r="G659" s="8"/>
      <c r="H659" s="11">
        <v>0</v>
      </c>
      <c r="I659" s="18">
        <f t="shared" si="100"/>
        <v>0</v>
      </c>
      <c r="J659" s="10">
        <f t="shared" si="101"/>
        <v>0</v>
      </c>
      <c r="K659" s="10">
        <v>0</v>
      </c>
      <c r="L659" s="10">
        <v>0</v>
      </c>
      <c r="M659" s="150">
        <f t="shared" si="102"/>
        <v>0</v>
      </c>
      <c r="N659" s="10">
        <f t="shared" si="98"/>
        <v>0</v>
      </c>
      <c r="O659" s="11">
        <v>0</v>
      </c>
    </row>
    <row r="660" spans="1:15">
      <c r="A660" s="9">
        <f t="shared" si="103"/>
        <v>24</v>
      </c>
      <c r="B660" s="14" t="s">
        <v>747</v>
      </c>
      <c r="C660" s="8"/>
      <c r="D660" s="8"/>
      <c r="E660" s="8"/>
      <c r="F660" s="8">
        <f t="shared" si="99"/>
        <v>0</v>
      </c>
      <c r="G660" s="8"/>
      <c r="H660" s="11">
        <v>0</v>
      </c>
      <c r="I660" s="18">
        <f t="shared" si="100"/>
        <v>0</v>
      </c>
      <c r="J660" s="10">
        <f t="shared" si="101"/>
        <v>0</v>
      </c>
      <c r="K660" s="10">
        <v>0</v>
      </c>
      <c r="L660" s="10">
        <v>0</v>
      </c>
      <c r="M660" s="150">
        <f t="shared" si="102"/>
        <v>0</v>
      </c>
      <c r="N660" s="10">
        <f t="shared" si="98"/>
        <v>0</v>
      </c>
      <c r="O660" s="11">
        <v>0</v>
      </c>
    </row>
    <row r="661" spans="1:15">
      <c r="A661" s="9">
        <f t="shared" si="103"/>
        <v>25</v>
      </c>
      <c r="B661" s="14" t="s">
        <v>748</v>
      </c>
      <c r="C661" s="8"/>
      <c r="D661" s="8"/>
      <c r="E661" s="8"/>
      <c r="F661" s="8">
        <f t="shared" si="99"/>
        <v>0</v>
      </c>
      <c r="G661" s="8"/>
      <c r="H661" s="11">
        <v>0</v>
      </c>
      <c r="I661" s="18">
        <f t="shared" si="100"/>
        <v>0</v>
      </c>
      <c r="J661" s="10">
        <f t="shared" si="101"/>
        <v>0</v>
      </c>
      <c r="K661" s="10">
        <v>0</v>
      </c>
      <c r="L661" s="10">
        <v>0</v>
      </c>
      <c r="M661" s="150">
        <f t="shared" si="102"/>
        <v>0</v>
      </c>
      <c r="N661" s="10">
        <f t="shared" si="98"/>
        <v>0</v>
      </c>
      <c r="O661" s="11">
        <v>0</v>
      </c>
    </row>
    <row r="662" spans="1:15">
      <c r="A662" s="9">
        <f t="shared" si="103"/>
        <v>26</v>
      </c>
      <c r="B662" s="14" t="s">
        <v>749</v>
      </c>
      <c r="C662" s="8"/>
      <c r="D662" s="8"/>
      <c r="E662" s="8"/>
      <c r="F662" s="8">
        <f t="shared" si="99"/>
        <v>0</v>
      </c>
      <c r="G662" s="8"/>
      <c r="H662" s="11">
        <v>0</v>
      </c>
      <c r="I662" s="18">
        <f t="shared" si="100"/>
        <v>0</v>
      </c>
      <c r="J662" s="10">
        <f t="shared" si="101"/>
        <v>0</v>
      </c>
      <c r="K662" s="10">
        <v>0</v>
      </c>
      <c r="L662" s="10">
        <v>0</v>
      </c>
      <c r="M662" s="150">
        <f t="shared" si="102"/>
        <v>0</v>
      </c>
      <c r="N662" s="10">
        <f t="shared" si="98"/>
        <v>0</v>
      </c>
      <c r="O662" s="11">
        <v>0</v>
      </c>
    </row>
    <row r="663" spans="1:15">
      <c r="A663" s="9">
        <f t="shared" si="103"/>
        <v>27</v>
      </c>
      <c r="B663" s="14" t="s">
        <v>750</v>
      </c>
      <c r="C663" s="8"/>
      <c r="D663" s="8"/>
      <c r="E663" s="8"/>
      <c r="F663" s="8">
        <f t="shared" si="99"/>
        <v>0</v>
      </c>
      <c r="G663" s="8"/>
      <c r="H663" s="11">
        <v>0</v>
      </c>
      <c r="I663" s="18">
        <f t="shared" si="100"/>
        <v>0</v>
      </c>
      <c r="J663" s="10">
        <f t="shared" si="101"/>
        <v>0</v>
      </c>
      <c r="K663" s="10">
        <v>0</v>
      </c>
      <c r="L663" s="10">
        <v>0</v>
      </c>
      <c r="M663" s="150">
        <f t="shared" si="102"/>
        <v>0</v>
      </c>
      <c r="N663" s="10">
        <f t="shared" si="98"/>
        <v>0</v>
      </c>
      <c r="O663" s="11">
        <v>0</v>
      </c>
    </row>
    <row r="664" spans="1:15">
      <c r="A664" s="9">
        <f t="shared" si="103"/>
        <v>28</v>
      </c>
      <c r="B664" s="14" t="s">
        <v>751</v>
      </c>
      <c r="C664" s="8"/>
      <c r="D664" s="8"/>
      <c r="E664" s="8"/>
      <c r="F664" s="8">
        <f t="shared" si="99"/>
        <v>0</v>
      </c>
      <c r="G664" s="8"/>
      <c r="H664" s="11">
        <v>0</v>
      </c>
      <c r="I664" s="18">
        <f t="shared" si="100"/>
        <v>0</v>
      </c>
      <c r="J664" s="10">
        <f t="shared" si="101"/>
        <v>0</v>
      </c>
      <c r="K664" s="10">
        <v>0</v>
      </c>
      <c r="L664" s="10">
        <v>0</v>
      </c>
      <c r="M664" s="150">
        <f t="shared" si="102"/>
        <v>0</v>
      </c>
      <c r="N664" s="10">
        <f t="shared" si="98"/>
        <v>0</v>
      </c>
      <c r="O664" s="11">
        <v>0</v>
      </c>
    </row>
    <row r="665" spans="1:15">
      <c r="A665" s="9">
        <f t="shared" si="103"/>
        <v>29</v>
      </c>
      <c r="B665" s="14" t="s">
        <v>752</v>
      </c>
      <c r="C665" s="8"/>
      <c r="D665" s="8"/>
      <c r="E665" s="8"/>
      <c r="F665" s="8">
        <f t="shared" si="99"/>
        <v>0</v>
      </c>
      <c r="G665" s="8"/>
      <c r="H665" s="11">
        <v>0</v>
      </c>
      <c r="I665" s="18">
        <f t="shared" si="100"/>
        <v>0</v>
      </c>
      <c r="J665" s="10">
        <f t="shared" si="101"/>
        <v>0</v>
      </c>
      <c r="K665" s="10">
        <v>0</v>
      </c>
      <c r="L665" s="10">
        <v>0</v>
      </c>
      <c r="M665" s="150">
        <f t="shared" si="102"/>
        <v>0</v>
      </c>
      <c r="N665" s="10">
        <f t="shared" si="98"/>
        <v>0</v>
      </c>
      <c r="O665" s="11"/>
    </row>
    <row r="666" spans="1:15">
      <c r="A666" s="9">
        <f t="shared" si="103"/>
        <v>30</v>
      </c>
      <c r="B666" s="14" t="s">
        <v>753</v>
      </c>
      <c r="C666" s="8"/>
      <c r="D666" s="8"/>
      <c r="E666" s="8"/>
      <c r="F666" s="8">
        <f t="shared" si="99"/>
        <v>0</v>
      </c>
      <c r="G666" s="8"/>
      <c r="H666" s="11">
        <v>0</v>
      </c>
      <c r="I666" s="18">
        <f t="shared" si="100"/>
        <v>0</v>
      </c>
      <c r="J666" s="10">
        <f t="shared" si="101"/>
        <v>0</v>
      </c>
      <c r="K666" s="10">
        <v>0</v>
      </c>
      <c r="L666" s="10">
        <v>0</v>
      </c>
      <c r="M666" s="150">
        <f t="shared" si="102"/>
        <v>0</v>
      </c>
      <c r="N666" s="10">
        <f t="shared" si="98"/>
        <v>0</v>
      </c>
      <c r="O666" s="11">
        <v>0</v>
      </c>
    </row>
    <row r="667" spans="1:15">
      <c r="A667" s="9">
        <f t="shared" si="103"/>
        <v>31</v>
      </c>
      <c r="B667" s="14" t="s">
        <v>754</v>
      </c>
      <c r="C667" s="8"/>
      <c r="D667" s="8"/>
      <c r="E667" s="8"/>
      <c r="F667" s="8">
        <f t="shared" si="99"/>
        <v>0</v>
      </c>
      <c r="G667" s="8"/>
      <c r="H667" s="11">
        <v>0</v>
      </c>
      <c r="I667" s="18">
        <f t="shared" si="100"/>
        <v>0</v>
      </c>
      <c r="J667" s="10">
        <f t="shared" si="101"/>
        <v>0</v>
      </c>
      <c r="K667" s="10">
        <v>0</v>
      </c>
      <c r="L667" s="10">
        <v>0</v>
      </c>
      <c r="M667" s="150">
        <f t="shared" si="102"/>
        <v>0</v>
      </c>
      <c r="N667" s="10">
        <f t="shared" si="98"/>
        <v>0</v>
      </c>
      <c r="O667" s="11">
        <v>0</v>
      </c>
    </row>
    <row r="668" spans="1:15">
      <c r="A668" s="9">
        <f t="shared" si="103"/>
        <v>32</v>
      </c>
      <c r="B668" s="14" t="s">
        <v>755</v>
      </c>
      <c r="C668" s="8"/>
      <c r="D668" s="8"/>
      <c r="E668" s="8"/>
      <c r="F668" s="8">
        <f t="shared" si="99"/>
        <v>0</v>
      </c>
      <c r="G668" s="8"/>
      <c r="H668" s="11">
        <v>0</v>
      </c>
      <c r="I668" s="18">
        <f t="shared" si="100"/>
        <v>0</v>
      </c>
      <c r="J668" s="10">
        <f t="shared" si="101"/>
        <v>0</v>
      </c>
      <c r="K668" s="10">
        <v>0</v>
      </c>
      <c r="L668" s="10">
        <v>0</v>
      </c>
      <c r="M668" s="150">
        <f t="shared" si="102"/>
        <v>0</v>
      </c>
      <c r="N668" s="10">
        <f t="shared" si="98"/>
        <v>0</v>
      </c>
      <c r="O668" s="11">
        <v>0</v>
      </c>
    </row>
    <row r="669" spans="1:15">
      <c r="A669" s="9">
        <f t="shared" si="103"/>
        <v>33</v>
      </c>
      <c r="B669" s="14" t="s">
        <v>756</v>
      </c>
      <c r="C669" s="8"/>
      <c r="D669" s="8"/>
      <c r="E669" s="8"/>
      <c r="F669" s="8">
        <f t="shared" si="99"/>
        <v>0</v>
      </c>
      <c r="G669" s="8"/>
      <c r="H669" s="11">
        <v>0</v>
      </c>
      <c r="I669" s="18">
        <f t="shared" si="100"/>
        <v>0</v>
      </c>
      <c r="J669" s="10">
        <f t="shared" si="101"/>
        <v>0</v>
      </c>
      <c r="K669" s="10">
        <v>0</v>
      </c>
      <c r="L669" s="10">
        <v>0</v>
      </c>
      <c r="M669" s="150">
        <f t="shared" si="102"/>
        <v>0</v>
      </c>
      <c r="N669" s="10">
        <f t="shared" si="98"/>
        <v>0</v>
      </c>
      <c r="O669" s="11">
        <v>0</v>
      </c>
    </row>
    <row r="670" spans="1:15">
      <c r="A670" s="9">
        <f t="shared" si="103"/>
        <v>34</v>
      </c>
      <c r="B670" s="14" t="s">
        <v>757</v>
      </c>
      <c r="C670" s="8"/>
      <c r="D670" s="8"/>
      <c r="E670" s="8"/>
      <c r="F670" s="8">
        <f t="shared" si="99"/>
        <v>0</v>
      </c>
      <c r="G670" s="8"/>
      <c r="H670" s="11">
        <v>0</v>
      </c>
      <c r="I670" s="18">
        <f t="shared" si="100"/>
        <v>0</v>
      </c>
      <c r="J670" s="10">
        <f t="shared" si="101"/>
        <v>0</v>
      </c>
      <c r="K670" s="10">
        <v>0</v>
      </c>
      <c r="L670" s="10">
        <v>0</v>
      </c>
      <c r="M670" s="150">
        <f t="shared" si="102"/>
        <v>0</v>
      </c>
      <c r="N670" s="10">
        <f t="shared" si="98"/>
        <v>0</v>
      </c>
      <c r="O670" s="11">
        <v>0</v>
      </c>
    </row>
    <row r="671" spans="1:15">
      <c r="A671" s="9">
        <f t="shared" si="103"/>
        <v>35</v>
      </c>
      <c r="B671" s="14" t="s">
        <v>758</v>
      </c>
      <c r="C671" s="8">
        <v>4212.95</v>
      </c>
      <c r="D671" s="8">
        <v>0</v>
      </c>
      <c r="E671" s="8">
        <v>0</v>
      </c>
      <c r="F671" s="8">
        <f t="shared" si="99"/>
        <v>4212.95</v>
      </c>
      <c r="G671" s="8">
        <v>72</v>
      </c>
      <c r="H671" s="11">
        <v>0.5045532488321387</v>
      </c>
      <c r="I671" s="18">
        <f t="shared" si="100"/>
        <v>1144.8969135224709</v>
      </c>
      <c r="J671" s="10">
        <f t="shared" si="101"/>
        <v>420.97859510221258</v>
      </c>
      <c r="K671" s="10">
        <v>442.26110473132286</v>
      </c>
      <c r="L671" s="10">
        <v>282.90805215266852</v>
      </c>
      <c r="M671" s="150">
        <f t="shared" si="102"/>
        <v>282.90805215266852</v>
      </c>
      <c r="N671" s="10">
        <f t="shared" si="98"/>
        <v>2291.0446655086748</v>
      </c>
      <c r="O671" s="11">
        <f>N671/F671</f>
        <v>0.54381007738251697</v>
      </c>
    </row>
    <row r="672" spans="1:15">
      <c r="A672" s="9">
        <f t="shared" si="103"/>
        <v>36</v>
      </c>
      <c r="B672" s="14" t="s">
        <v>759</v>
      </c>
      <c r="C672" s="8"/>
      <c r="D672" s="8"/>
      <c r="E672" s="8"/>
      <c r="F672" s="8">
        <f t="shared" si="99"/>
        <v>0</v>
      </c>
      <c r="G672" s="8"/>
      <c r="H672" s="11">
        <v>0</v>
      </c>
      <c r="I672" s="18">
        <f t="shared" si="100"/>
        <v>0</v>
      </c>
      <c r="J672" s="10">
        <f t="shared" si="101"/>
        <v>0</v>
      </c>
      <c r="K672" s="10">
        <v>0</v>
      </c>
      <c r="L672" s="10">
        <v>0</v>
      </c>
      <c r="M672" s="150">
        <f t="shared" si="102"/>
        <v>0</v>
      </c>
      <c r="N672" s="10">
        <f t="shared" si="98"/>
        <v>0</v>
      </c>
      <c r="O672" s="11">
        <v>0</v>
      </c>
    </row>
    <row r="673" spans="1:15">
      <c r="A673" s="9">
        <f t="shared" si="103"/>
        <v>37</v>
      </c>
      <c r="B673" s="14" t="s">
        <v>760</v>
      </c>
      <c r="C673" s="8">
        <v>4136.3599999999997</v>
      </c>
      <c r="D673" s="8">
        <v>0</v>
      </c>
      <c r="E673" s="8">
        <v>0</v>
      </c>
      <c r="F673" s="8">
        <f t="shared" si="99"/>
        <v>4136.3599999999997</v>
      </c>
      <c r="G673" s="8">
        <v>71</v>
      </c>
      <c r="H673" s="11">
        <v>0.48573907346276096</v>
      </c>
      <c r="I673" s="18">
        <f t="shared" si="100"/>
        <v>1102.2051037665549</v>
      </c>
      <c r="J673" s="10">
        <f t="shared" si="101"/>
        <v>405.28081665496228</v>
      </c>
      <c r="K673" s="10">
        <v>425.76972745304846</v>
      </c>
      <c r="L673" s="10">
        <v>272.35875588130472</v>
      </c>
      <c r="M673" s="150">
        <f t="shared" si="102"/>
        <v>272.35875588130472</v>
      </c>
      <c r="N673" s="10">
        <f t="shared" si="98"/>
        <v>2205.6144037558706</v>
      </c>
      <c r="O673" s="11">
        <f>N673/F673</f>
        <v>0.53322592901871957</v>
      </c>
    </row>
    <row r="674" spans="1:15">
      <c r="A674" s="9">
        <f t="shared" si="103"/>
        <v>38</v>
      </c>
      <c r="B674" s="14" t="s">
        <v>761</v>
      </c>
      <c r="C674" s="8"/>
      <c r="D674" s="8"/>
      <c r="E674" s="8"/>
      <c r="F674" s="8">
        <f t="shared" si="99"/>
        <v>0</v>
      </c>
      <c r="G674" s="8">
        <v>0</v>
      </c>
      <c r="H674" s="11">
        <v>0</v>
      </c>
      <c r="I674" s="18">
        <f t="shared" si="100"/>
        <v>0</v>
      </c>
      <c r="J674" s="10">
        <f t="shared" si="101"/>
        <v>0</v>
      </c>
      <c r="K674" s="10">
        <v>0</v>
      </c>
      <c r="L674" s="10">
        <v>0</v>
      </c>
      <c r="M674" s="150">
        <f t="shared" si="102"/>
        <v>0</v>
      </c>
      <c r="N674" s="10">
        <f t="shared" si="98"/>
        <v>0</v>
      </c>
      <c r="O674" s="11"/>
    </row>
    <row r="675" spans="1:15">
      <c r="A675" s="9">
        <f t="shared" si="103"/>
        <v>39</v>
      </c>
      <c r="B675" s="14" t="s">
        <v>762</v>
      </c>
      <c r="C675" s="8"/>
      <c r="D675" s="8"/>
      <c r="E675" s="8"/>
      <c r="F675" s="8">
        <f t="shared" si="99"/>
        <v>0</v>
      </c>
      <c r="G675" s="8">
        <v>0</v>
      </c>
      <c r="H675" s="11">
        <v>0</v>
      </c>
      <c r="I675" s="18">
        <f t="shared" si="100"/>
        <v>0</v>
      </c>
      <c r="J675" s="10">
        <f t="shared" si="101"/>
        <v>0</v>
      </c>
      <c r="K675" s="10">
        <v>0</v>
      </c>
      <c r="L675" s="10">
        <v>0</v>
      </c>
      <c r="M675" s="150">
        <f t="shared" si="102"/>
        <v>0</v>
      </c>
      <c r="N675" s="10">
        <f t="shared" si="98"/>
        <v>0</v>
      </c>
      <c r="O675" s="11"/>
    </row>
    <row r="676" spans="1:15">
      <c r="A676" s="9">
        <f t="shared" si="103"/>
        <v>40</v>
      </c>
      <c r="B676" s="14" t="s">
        <v>763</v>
      </c>
      <c r="C676" s="8"/>
      <c r="D676" s="8"/>
      <c r="E676" s="8"/>
      <c r="F676" s="8">
        <f t="shared" si="99"/>
        <v>0</v>
      </c>
      <c r="G676" s="8">
        <v>0</v>
      </c>
      <c r="H676" s="11">
        <v>0</v>
      </c>
      <c r="I676" s="18">
        <f t="shared" si="100"/>
        <v>0</v>
      </c>
      <c r="J676" s="10">
        <f t="shared" si="101"/>
        <v>0</v>
      </c>
      <c r="K676" s="10">
        <v>0</v>
      </c>
      <c r="L676" s="10">
        <v>0</v>
      </c>
      <c r="M676" s="150">
        <f t="shared" si="102"/>
        <v>0</v>
      </c>
      <c r="N676" s="10">
        <f t="shared" si="98"/>
        <v>0</v>
      </c>
      <c r="O676" s="11"/>
    </row>
    <row r="677" spans="1:15">
      <c r="A677" s="9">
        <f t="shared" si="103"/>
        <v>41</v>
      </c>
      <c r="B677" s="14" t="s">
        <v>764</v>
      </c>
      <c r="C677" s="8"/>
      <c r="D677" s="8"/>
      <c r="E677" s="8"/>
      <c r="F677" s="8">
        <f t="shared" si="99"/>
        <v>0</v>
      </c>
      <c r="G677" s="8">
        <v>0</v>
      </c>
      <c r="H677" s="11">
        <v>0</v>
      </c>
      <c r="I677" s="18">
        <f t="shared" si="100"/>
        <v>0</v>
      </c>
      <c r="J677" s="10">
        <f t="shared" si="101"/>
        <v>0</v>
      </c>
      <c r="K677" s="10">
        <v>0</v>
      </c>
      <c r="L677" s="10">
        <v>0</v>
      </c>
      <c r="M677" s="150">
        <f t="shared" si="102"/>
        <v>0</v>
      </c>
      <c r="N677" s="10">
        <f t="shared" si="98"/>
        <v>0</v>
      </c>
      <c r="O677" s="11"/>
    </row>
    <row r="678" spans="1:15">
      <c r="A678" s="9">
        <f t="shared" si="103"/>
        <v>42</v>
      </c>
      <c r="B678" s="14" t="s">
        <v>765</v>
      </c>
      <c r="C678" s="8"/>
      <c r="D678" s="8"/>
      <c r="E678" s="8"/>
      <c r="F678" s="8">
        <f t="shared" si="99"/>
        <v>0</v>
      </c>
      <c r="G678" s="8">
        <v>0</v>
      </c>
      <c r="H678" s="11">
        <v>0</v>
      </c>
      <c r="I678" s="18">
        <f t="shared" si="100"/>
        <v>0</v>
      </c>
      <c r="J678" s="10">
        <f t="shared" si="101"/>
        <v>0</v>
      </c>
      <c r="K678" s="10">
        <v>0</v>
      </c>
      <c r="L678" s="10">
        <v>0</v>
      </c>
      <c r="M678" s="150">
        <f t="shared" si="102"/>
        <v>0</v>
      </c>
      <c r="N678" s="10">
        <f t="shared" si="98"/>
        <v>0</v>
      </c>
      <c r="O678" s="11"/>
    </row>
    <row r="679" spans="1:15">
      <c r="A679" s="9">
        <f t="shared" si="103"/>
        <v>43</v>
      </c>
      <c r="B679" s="14" t="s">
        <v>766</v>
      </c>
      <c r="C679" s="8"/>
      <c r="D679" s="8"/>
      <c r="E679" s="8"/>
      <c r="F679" s="8">
        <f t="shared" si="99"/>
        <v>0</v>
      </c>
      <c r="G679" s="8">
        <v>0</v>
      </c>
      <c r="H679" s="11">
        <v>0</v>
      </c>
      <c r="I679" s="18">
        <f t="shared" si="100"/>
        <v>0</v>
      </c>
      <c r="J679" s="10">
        <f t="shared" si="101"/>
        <v>0</v>
      </c>
      <c r="K679" s="10">
        <v>0</v>
      </c>
      <c r="L679" s="10">
        <v>0</v>
      </c>
      <c r="M679" s="150">
        <f t="shared" si="102"/>
        <v>0</v>
      </c>
      <c r="N679" s="10">
        <f t="shared" si="98"/>
        <v>0</v>
      </c>
      <c r="O679" s="11"/>
    </row>
    <row r="680" spans="1:15">
      <c r="A680" s="9">
        <f t="shared" si="103"/>
        <v>44</v>
      </c>
      <c r="B680" s="14" t="s">
        <v>767</v>
      </c>
      <c r="C680" s="8"/>
      <c r="D680" s="8"/>
      <c r="E680" s="8"/>
      <c r="F680" s="8">
        <f t="shared" si="99"/>
        <v>0</v>
      </c>
      <c r="G680" s="8"/>
      <c r="H680" s="11">
        <v>0</v>
      </c>
      <c r="I680" s="18">
        <f t="shared" si="100"/>
        <v>0</v>
      </c>
      <c r="J680" s="10">
        <f t="shared" si="101"/>
        <v>0</v>
      </c>
      <c r="K680" s="10">
        <v>0</v>
      </c>
      <c r="L680" s="10">
        <v>0</v>
      </c>
      <c r="M680" s="150">
        <f t="shared" si="102"/>
        <v>0</v>
      </c>
      <c r="N680" s="10">
        <f t="shared" si="98"/>
        <v>0</v>
      </c>
      <c r="O680" s="11">
        <v>0</v>
      </c>
    </row>
    <row r="681" spans="1:15">
      <c r="A681" s="9">
        <f t="shared" si="103"/>
        <v>45</v>
      </c>
      <c r="B681" s="14" t="s">
        <v>768</v>
      </c>
      <c r="C681" s="8"/>
      <c r="D681" s="8"/>
      <c r="E681" s="8"/>
      <c r="F681" s="8">
        <f t="shared" si="99"/>
        <v>0</v>
      </c>
      <c r="G681" s="8"/>
      <c r="H681" s="11">
        <v>0</v>
      </c>
      <c r="I681" s="18">
        <f t="shared" si="100"/>
        <v>0</v>
      </c>
      <c r="J681" s="10">
        <f t="shared" si="101"/>
        <v>0</v>
      </c>
      <c r="K681" s="10">
        <v>0</v>
      </c>
      <c r="L681" s="10">
        <v>0</v>
      </c>
      <c r="M681" s="150">
        <f t="shared" si="102"/>
        <v>0</v>
      </c>
      <c r="N681" s="10">
        <f t="shared" si="98"/>
        <v>0</v>
      </c>
      <c r="O681" s="11"/>
    </row>
    <row r="682" spans="1:15">
      <c r="A682" s="9">
        <f t="shared" si="103"/>
        <v>46</v>
      </c>
      <c r="B682" s="14" t="s">
        <v>769</v>
      </c>
      <c r="C682" s="8"/>
      <c r="D682" s="8"/>
      <c r="E682" s="8"/>
      <c r="F682" s="8">
        <f t="shared" si="99"/>
        <v>0</v>
      </c>
      <c r="G682" s="8"/>
      <c r="H682" s="11">
        <v>0</v>
      </c>
      <c r="I682" s="18">
        <f t="shared" si="100"/>
        <v>0</v>
      </c>
      <c r="J682" s="10">
        <f t="shared" si="101"/>
        <v>0</v>
      </c>
      <c r="K682" s="10">
        <v>0</v>
      </c>
      <c r="L682" s="10">
        <v>0</v>
      </c>
      <c r="M682" s="150">
        <f t="shared" si="102"/>
        <v>0</v>
      </c>
      <c r="N682" s="10">
        <f t="shared" si="98"/>
        <v>0</v>
      </c>
      <c r="O682" s="11"/>
    </row>
    <row r="683" spans="1:15">
      <c r="A683" s="9">
        <f t="shared" si="103"/>
        <v>47</v>
      </c>
      <c r="B683" s="14" t="s">
        <v>770</v>
      </c>
      <c r="C683" s="8"/>
      <c r="D683" s="8"/>
      <c r="E683" s="8"/>
      <c r="F683" s="8">
        <f t="shared" si="99"/>
        <v>0</v>
      </c>
      <c r="G683" s="8"/>
      <c r="H683" s="11">
        <v>0</v>
      </c>
      <c r="I683" s="18">
        <f t="shared" si="100"/>
        <v>0</v>
      </c>
      <c r="J683" s="10">
        <f t="shared" si="101"/>
        <v>0</v>
      </c>
      <c r="K683" s="10">
        <v>0</v>
      </c>
      <c r="L683" s="10">
        <v>0</v>
      </c>
      <c r="M683" s="150">
        <f t="shared" si="102"/>
        <v>0</v>
      </c>
      <c r="N683" s="10">
        <f t="shared" si="98"/>
        <v>0</v>
      </c>
      <c r="O683" s="11"/>
    </row>
    <row r="684" spans="1:15">
      <c r="A684" s="9">
        <f t="shared" si="103"/>
        <v>48</v>
      </c>
      <c r="B684" s="14" t="s">
        <v>771</v>
      </c>
      <c r="C684" s="8"/>
      <c r="D684" s="8"/>
      <c r="E684" s="8"/>
      <c r="F684" s="8">
        <f t="shared" si="99"/>
        <v>0</v>
      </c>
      <c r="G684" s="8"/>
      <c r="H684" s="11">
        <v>0</v>
      </c>
      <c r="I684" s="18">
        <f t="shared" si="100"/>
        <v>0</v>
      </c>
      <c r="J684" s="10">
        <f t="shared" si="101"/>
        <v>0</v>
      </c>
      <c r="K684" s="10">
        <v>0</v>
      </c>
      <c r="L684" s="10">
        <v>0</v>
      </c>
      <c r="M684" s="150">
        <f t="shared" si="102"/>
        <v>0</v>
      </c>
      <c r="N684" s="10">
        <f t="shared" si="98"/>
        <v>0</v>
      </c>
      <c r="O684" s="11"/>
    </row>
    <row r="685" spans="1:15">
      <c r="A685" s="9">
        <f t="shared" si="103"/>
        <v>49</v>
      </c>
      <c r="B685" s="14" t="s">
        <v>772</v>
      </c>
      <c r="C685" s="8"/>
      <c r="D685" s="8"/>
      <c r="E685" s="8"/>
      <c r="F685" s="8">
        <f t="shared" si="99"/>
        <v>0</v>
      </c>
      <c r="G685" s="8"/>
      <c r="H685" s="11">
        <v>0</v>
      </c>
      <c r="I685" s="18">
        <f t="shared" si="100"/>
        <v>0</v>
      </c>
      <c r="J685" s="10">
        <f t="shared" si="101"/>
        <v>0</v>
      </c>
      <c r="K685" s="10">
        <v>0</v>
      </c>
      <c r="L685" s="10">
        <v>0</v>
      </c>
      <c r="M685" s="150">
        <f t="shared" si="102"/>
        <v>0</v>
      </c>
      <c r="N685" s="10">
        <f t="shared" si="98"/>
        <v>0</v>
      </c>
      <c r="O685" s="11">
        <v>0</v>
      </c>
    </row>
    <row r="686" spans="1:15">
      <c r="A686" s="9">
        <f t="shared" si="103"/>
        <v>50</v>
      </c>
      <c r="B686" s="14" t="s">
        <v>773</v>
      </c>
      <c r="C686" s="8"/>
      <c r="D686" s="8"/>
      <c r="E686" s="8"/>
      <c r="F686" s="8">
        <f t="shared" si="99"/>
        <v>0</v>
      </c>
      <c r="G686" s="8"/>
      <c r="H686" s="11">
        <v>0</v>
      </c>
      <c r="I686" s="18">
        <f t="shared" si="100"/>
        <v>0</v>
      </c>
      <c r="J686" s="10">
        <f t="shared" si="101"/>
        <v>0</v>
      </c>
      <c r="K686" s="10">
        <v>0</v>
      </c>
      <c r="L686" s="10">
        <v>0</v>
      </c>
      <c r="M686" s="150">
        <f t="shared" si="102"/>
        <v>0</v>
      </c>
      <c r="N686" s="10">
        <f t="shared" si="98"/>
        <v>0</v>
      </c>
      <c r="O686" s="11"/>
    </row>
    <row r="687" spans="1:15">
      <c r="A687" s="9">
        <f t="shared" si="103"/>
        <v>51</v>
      </c>
      <c r="B687" s="14" t="s">
        <v>774</v>
      </c>
      <c r="C687" s="8"/>
      <c r="D687" s="8"/>
      <c r="E687" s="8"/>
      <c r="F687" s="8">
        <f t="shared" si="99"/>
        <v>0</v>
      </c>
      <c r="G687" s="8"/>
      <c r="H687" s="11">
        <v>0</v>
      </c>
      <c r="I687" s="18">
        <f t="shared" si="100"/>
        <v>0</v>
      </c>
      <c r="J687" s="10">
        <f t="shared" si="101"/>
        <v>0</v>
      </c>
      <c r="K687" s="10">
        <v>0</v>
      </c>
      <c r="L687" s="10">
        <v>0</v>
      </c>
      <c r="M687" s="150">
        <f t="shared" si="102"/>
        <v>0</v>
      </c>
      <c r="N687" s="10">
        <f t="shared" si="98"/>
        <v>0</v>
      </c>
      <c r="O687" s="11"/>
    </row>
    <row r="688" spans="1:15">
      <c r="A688" s="9">
        <f t="shared" si="103"/>
        <v>52</v>
      </c>
      <c r="B688" s="14" t="s">
        <v>775</v>
      </c>
      <c r="C688" s="8"/>
      <c r="D688" s="8"/>
      <c r="E688" s="8"/>
      <c r="F688" s="8">
        <f t="shared" si="99"/>
        <v>0</v>
      </c>
      <c r="G688" s="8"/>
      <c r="H688" s="11">
        <v>0</v>
      </c>
      <c r="I688" s="18">
        <f t="shared" si="100"/>
        <v>0</v>
      </c>
      <c r="J688" s="10">
        <f t="shared" si="101"/>
        <v>0</v>
      </c>
      <c r="K688" s="10">
        <v>0</v>
      </c>
      <c r="L688" s="10">
        <v>0</v>
      </c>
      <c r="M688" s="150">
        <f t="shared" si="102"/>
        <v>0</v>
      </c>
      <c r="N688" s="10">
        <f t="shared" si="98"/>
        <v>0</v>
      </c>
      <c r="O688" s="11">
        <v>0</v>
      </c>
    </row>
    <row r="689" spans="1:15">
      <c r="A689" s="9">
        <f t="shared" si="103"/>
        <v>53</v>
      </c>
      <c r="B689" s="14" t="s">
        <v>776</v>
      </c>
      <c r="C689" s="8"/>
      <c r="D689" s="8"/>
      <c r="E689" s="8"/>
      <c r="F689" s="8">
        <f t="shared" si="99"/>
        <v>0</v>
      </c>
      <c r="G689" s="8"/>
      <c r="H689" s="11">
        <v>0</v>
      </c>
      <c r="I689" s="18">
        <f t="shared" si="100"/>
        <v>0</v>
      </c>
      <c r="J689" s="10">
        <f t="shared" si="101"/>
        <v>0</v>
      </c>
      <c r="K689" s="10">
        <v>0</v>
      </c>
      <c r="L689" s="10">
        <v>0</v>
      </c>
      <c r="M689" s="150">
        <f t="shared" si="102"/>
        <v>0</v>
      </c>
      <c r="N689" s="10">
        <f t="shared" si="98"/>
        <v>0</v>
      </c>
      <c r="O689" s="11"/>
    </row>
    <row r="690" spans="1:15">
      <c r="A690" s="9">
        <f t="shared" si="103"/>
        <v>54</v>
      </c>
      <c r="B690" s="14" t="s">
        <v>777</v>
      </c>
      <c r="C690" s="8"/>
      <c r="D690" s="8"/>
      <c r="E690" s="8"/>
      <c r="F690" s="8">
        <f t="shared" si="99"/>
        <v>0</v>
      </c>
      <c r="G690" s="8"/>
      <c r="H690" s="11">
        <v>0</v>
      </c>
      <c r="I690" s="18">
        <f t="shared" si="100"/>
        <v>0</v>
      </c>
      <c r="J690" s="10">
        <f t="shared" si="101"/>
        <v>0</v>
      </c>
      <c r="K690" s="10">
        <v>0</v>
      </c>
      <c r="L690" s="10">
        <v>0</v>
      </c>
      <c r="M690" s="150">
        <f t="shared" si="102"/>
        <v>0</v>
      </c>
      <c r="N690" s="10">
        <f t="shared" si="98"/>
        <v>0</v>
      </c>
      <c r="O690" s="11"/>
    </row>
    <row r="691" spans="1:15">
      <c r="A691" s="9">
        <f t="shared" si="103"/>
        <v>55</v>
      </c>
      <c r="B691" s="79" t="s">
        <v>778</v>
      </c>
      <c r="C691" s="8"/>
      <c r="D691" s="8"/>
      <c r="E691" s="8"/>
      <c r="F691" s="8">
        <f t="shared" si="99"/>
        <v>0</v>
      </c>
      <c r="G691" s="8"/>
      <c r="H691" s="11">
        <v>0</v>
      </c>
      <c r="I691" s="18">
        <f t="shared" si="100"/>
        <v>0</v>
      </c>
      <c r="J691" s="10">
        <f t="shared" si="101"/>
        <v>0</v>
      </c>
      <c r="K691" s="10">
        <v>0</v>
      </c>
      <c r="L691" s="10">
        <v>0</v>
      </c>
      <c r="M691" s="150">
        <f t="shared" si="102"/>
        <v>0</v>
      </c>
      <c r="N691" s="10">
        <f t="shared" si="98"/>
        <v>0</v>
      </c>
      <c r="O691" s="11"/>
    </row>
    <row r="692" spans="1:15">
      <c r="A692" s="9">
        <f t="shared" si="103"/>
        <v>56</v>
      </c>
      <c r="B692" s="14" t="s">
        <v>779</v>
      </c>
      <c r="C692" s="8"/>
      <c r="D692" s="8"/>
      <c r="E692" s="8"/>
      <c r="F692" s="8">
        <f t="shared" si="99"/>
        <v>0</v>
      </c>
      <c r="G692" s="8"/>
      <c r="H692" s="11">
        <v>0</v>
      </c>
      <c r="I692" s="18">
        <f t="shared" si="100"/>
        <v>0</v>
      </c>
      <c r="J692" s="10">
        <f t="shared" si="101"/>
        <v>0</v>
      </c>
      <c r="K692" s="10">
        <v>0</v>
      </c>
      <c r="L692" s="10">
        <v>0</v>
      </c>
      <c r="M692" s="150">
        <f t="shared" si="102"/>
        <v>0</v>
      </c>
      <c r="N692" s="10">
        <f t="shared" si="98"/>
        <v>0</v>
      </c>
      <c r="O692" s="11">
        <v>0</v>
      </c>
    </row>
    <row r="693" spans="1:15">
      <c r="A693" s="9">
        <f t="shared" si="103"/>
        <v>57</v>
      </c>
      <c r="B693" s="14" t="s">
        <v>780</v>
      </c>
      <c r="C693" s="8"/>
      <c r="D693" s="8"/>
      <c r="E693" s="8"/>
      <c r="F693" s="8">
        <f t="shared" si="99"/>
        <v>0</v>
      </c>
      <c r="G693" s="8"/>
      <c r="H693" s="11">
        <v>0</v>
      </c>
      <c r="I693" s="18">
        <f t="shared" si="100"/>
        <v>0</v>
      </c>
      <c r="J693" s="10">
        <f t="shared" si="101"/>
        <v>0</v>
      </c>
      <c r="K693" s="10">
        <v>0</v>
      </c>
      <c r="L693" s="10">
        <v>0</v>
      </c>
      <c r="M693" s="150">
        <f t="shared" si="102"/>
        <v>0</v>
      </c>
      <c r="N693" s="10">
        <f t="shared" si="98"/>
        <v>0</v>
      </c>
      <c r="O693" s="11">
        <v>0</v>
      </c>
    </row>
    <row r="694" spans="1:15">
      <c r="A694" s="9">
        <f t="shared" si="103"/>
        <v>58</v>
      </c>
      <c r="B694" s="14" t="s">
        <v>781</v>
      </c>
      <c r="C694" s="8"/>
      <c r="D694" s="8"/>
      <c r="E694" s="8"/>
      <c r="F694" s="8">
        <f t="shared" si="99"/>
        <v>0</v>
      </c>
      <c r="G694" s="8"/>
      <c r="H694" s="11">
        <v>0</v>
      </c>
      <c r="I694" s="18">
        <f t="shared" si="100"/>
        <v>0</v>
      </c>
      <c r="J694" s="10">
        <f t="shared" si="101"/>
        <v>0</v>
      </c>
      <c r="K694" s="10">
        <v>0</v>
      </c>
      <c r="L694" s="10">
        <v>0</v>
      </c>
      <c r="M694" s="150">
        <f t="shared" si="102"/>
        <v>0</v>
      </c>
      <c r="N694" s="10">
        <f t="shared" si="98"/>
        <v>0</v>
      </c>
      <c r="O694" s="11">
        <v>0</v>
      </c>
    </row>
    <row r="695" spans="1:15">
      <c r="A695" s="9">
        <f t="shared" si="103"/>
        <v>59</v>
      </c>
      <c r="B695" s="14" t="s">
        <v>782</v>
      </c>
      <c r="C695" s="8"/>
      <c r="D695" s="8"/>
      <c r="E695" s="8"/>
      <c r="F695" s="8">
        <f t="shared" si="99"/>
        <v>0</v>
      </c>
      <c r="G695" s="8"/>
      <c r="H695" s="11">
        <v>0</v>
      </c>
      <c r="I695" s="18">
        <f t="shared" si="100"/>
        <v>0</v>
      </c>
      <c r="J695" s="10">
        <f t="shared" si="101"/>
        <v>0</v>
      </c>
      <c r="K695" s="10">
        <v>0</v>
      </c>
      <c r="L695" s="10">
        <v>0</v>
      </c>
      <c r="M695" s="150">
        <f t="shared" si="102"/>
        <v>0</v>
      </c>
      <c r="N695" s="10">
        <f t="shared" si="98"/>
        <v>0</v>
      </c>
      <c r="O695" s="11"/>
    </row>
    <row r="696" spans="1:15">
      <c r="A696" s="9">
        <f t="shared" si="103"/>
        <v>60</v>
      </c>
      <c r="B696" s="14" t="s">
        <v>783</v>
      </c>
      <c r="C696" s="8"/>
      <c r="D696" s="8"/>
      <c r="E696" s="8"/>
      <c r="F696" s="8">
        <f t="shared" si="99"/>
        <v>0</v>
      </c>
      <c r="G696" s="8"/>
      <c r="H696" s="11">
        <v>0</v>
      </c>
      <c r="I696" s="18">
        <f t="shared" si="100"/>
        <v>0</v>
      </c>
      <c r="J696" s="10">
        <f t="shared" si="101"/>
        <v>0</v>
      </c>
      <c r="K696" s="10">
        <v>0</v>
      </c>
      <c r="L696" s="10">
        <v>0</v>
      </c>
      <c r="M696" s="150">
        <f t="shared" si="102"/>
        <v>0</v>
      </c>
      <c r="N696" s="10">
        <f t="shared" si="98"/>
        <v>0</v>
      </c>
      <c r="O696" s="11"/>
    </row>
    <row r="697" spans="1:15">
      <c r="A697" s="9">
        <f t="shared" si="103"/>
        <v>61</v>
      </c>
      <c r="B697" s="14" t="s">
        <v>784</v>
      </c>
      <c r="C697" s="8"/>
      <c r="D697" s="8"/>
      <c r="E697" s="8"/>
      <c r="F697" s="8">
        <f t="shared" si="99"/>
        <v>0</v>
      </c>
      <c r="G697" s="8"/>
      <c r="H697" s="11">
        <v>0</v>
      </c>
      <c r="I697" s="18">
        <f t="shared" si="100"/>
        <v>0</v>
      </c>
      <c r="J697" s="10">
        <f t="shared" si="101"/>
        <v>0</v>
      </c>
      <c r="K697" s="10">
        <v>0</v>
      </c>
      <c r="L697" s="10">
        <v>0</v>
      </c>
      <c r="M697" s="150">
        <f t="shared" si="102"/>
        <v>0</v>
      </c>
      <c r="N697" s="10">
        <f t="shared" si="98"/>
        <v>0</v>
      </c>
      <c r="O697" s="11"/>
    </row>
    <row r="698" spans="1:15">
      <c r="A698" s="9">
        <f t="shared" si="103"/>
        <v>62</v>
      </c>
      <c r="B698" s="14" t="s">
        <v>785</v>
      </c>
      <c r="C698" s="8"/>
      <c r="D698" s="8"/>
      <c r="E698" s="8"/>
      <c r="F698" s="8">
        <f t="shared" si="99"/>
        <v>0</v>
      </c>
      <c r="G698" s="8"/>
      <c r="H698" s="11">
        <v>0</v>
      </c>
      <c r="I698" s="18">
        <f t="shared" si="100"/>
        <v>0</v>
      </c>
      <c r="J698" s="10">
        <f t="shared" si="101"/>
        <v>0</v>
      </c>
      <c r="K698" s="10">
        <v>0</v>
      </c>
      <c r="L698" s="10">
        <v>0</v>
      </c>
      <c r="M698" s="150">
        <f t="shared" si="102"/>
        <v>0</v>
      </c>
      <c r="N698" s="10">
        <f t="shared" si="98"/>
        <v>0</v>
      </c>
      <c r="O698" s="11"/>
    </row>
    <row r="699" spans="1:15">
      <c r="A699" s="9">
        <f t="shared" si="103"/>
        <v>63</v>
      </c>
      <c r="B699" s="14" t="s">
        <v>786</v>
      </c>
      <c r="C699" s="8"/>
      <c r="D699" s="8"/>
      <c r="E699" s="8"/>
      <c r="F699" s="8">
        <f t="shared" si="99"/>
        <v>0</v>
      </c>
      <c r="G699" s="8"/>
      <c r="H699" s="11">
        <v>0</v>
      </c>
      <c r="I699" s="18">
        <f t="shared" si="100"/>
        <v>0</v>
      </c>
      <c r="J699" s="10">
        <f t="shared" si="101"/>
        <v>0</v>
      </c>
      <c r="K699" s="10">
        <v>0</v>
      </c>
      <c r="L699" s="10">
        <v>0</v>
      </c>
      <c r="M699" s="150">
        <f t="shared" si="102"/>
        <v>0</v>
      </c>
      <c r="N699" s="10">
        <f t="shared" ref="N699:N762" si="104">I699+J699+K699+M699</f>
        <v>0</v>
      </c>
      <c r="O699" s="11"/>
    </row>
    <row r="700" spans="1:15">
      <c r="A700" s="9">
        <f t="shared" si="103"/>
        <v>64</v>
      </c>
      <c r="B700" s="14" t="s">
        <v>787</v>
      </c>
      <c r="C700" s="8"/>
      <c r="D700" s="8"/>
      <c r="E700" s="8"/>
      <c r="F700" s="8">
        <f t="shared" si="99"/>
        <v>0</v>
      </c>
      <c r="G700" s="8"/>
      <c r="H700" s="11">
        <v>0</v>
      </c>
      <c r="I700" s="18">
        <f t="shared" si="100"/>
        <v>0</v>
      </c>
      <c r="J700" s="10">
        <f t="shared" si="101"/>
        <v>0</v>
      </c>
      <c r="K700" s="10">
        <v>0</v>
      </c>
      <c r="L700" s="10">
        <v>0</v>
      </c>
      <c r="M700" s="150">
        <f t="shared" si="102"/>
        <v>0</v>
      </c>
      <c r="N700" s="10">
        <f t="shared" si="104"/>
        <v>0</v>
      </c>
      <c r="O700" s="11"/>
    </row>
    <row r="701" spans="1:15">
      <c r="A701" s="9">
        <f t="shared" si="103"/>
        <v>65</v>
      </c>
      <c r="B701" s="14" t="s">
        <v>788</v>
      </c>
      <c r="C701" s="8"/>
      <c r="D701" s="8"/>
      <c r="E701" s="8"/>
      <c r="F701" s="8">
        <f t="shared" ref="F701:F764" si="105">C701+D701+E701</f>
        <v>0</v>
      </c>
      <c r="G701" s="8"/>
      <c r="H701" s="11">
        <v>0</v>
      </c>
      <c r="I701" s="18">
        <f t="shared" ref="I701:I764" si="106">H701*$I$2</f>
        <v>0</v>
      </c>
      <c r="J701" s="10">
        <f t="shared" ref="J701:J764" si="107">I701*0.3677</f>
        <v>0</v>
      </c>
      <c r="K701" s="10">
        <v>0</v>
      </c>
      <c r="L701" s="10">
        <v>0</v>
      </c>
      <c r="M701" s="150">
        <f t="shared" ref="M701:M764" si="108">L701*$M$2</f>
        <v>0</v>
      </c>
      <c r="N701" s="10">
        <f t="shared" si="104"/>
        <v>0</v>
      </c>
      <c r="O701" s="11"/>
    </row>
    <row r="702" spans="1:15">
      <c r="A702" s="9">
        <f t="shared" ref="A702:A765" si="109">A701+1</f>
        <v>66</v>
      </c>
      <c r="B702" s="14" t="s">
        <v>789</v>
      </c>
      <c r="C702" s="8"/>
      <c r="D702" s="8"/>
      <c r="E702" s="8"/>
      <c r="F702" s="8">
        <f t="shared" si="105"/>
        <v>0</v>
      </c>
      <c r="G702" s="8"/>
      <c r="H702" s="11">
        <v>0</v>
      </c>
      <c r="I702" s="18">
        <f t="shared" si="106"/>
        <v>0</v>
      </c>
      <c r="J702" s="10">
        <f t="shared" si="107"/>
        <v>0</v>
      </c>
      <c r="K702" s="10">
        <v>0</v>
      </c>
      <c r="L702" s="10">
        <v>0</v>
      </c>
      <c r="M702" s="150">
        <f t="shared" si="108"/>
        <v>0</v>
      </c>
      <c r="N702" s="10">
        <f t="shared" si="104"/>
        <v>0</v>
      </c>
      <c r="O702" s="11"/>
    </row>
    <row r="703" spans="1:15">
      <c r="A703" s="9">
        <f t="shared" si="109"/>
        <v>67</v>
      </c>
      <c r="B703" s="14" t="s">
        <v>790</v>
      </c>
      <c r="C703" s="8"/>
      <c r="D703" s="8"/>
      <c r="E703" s="8"/>
      <c r="F703" s="8">
        <f t="shared" si="105"/>
        <v>0</v>
      </c>
      <c r="G703" s="8"/>
      <c r="H703" s="11">
        <v>0</v>
      </c>
      <c r="I703" s="18">
        <f t="shared" si="106"/>
        <v>0</v>
      </c>
      <c r="J703" s="10">
        <f t="shared" si="107"/>
        <v>0</v>
      </c>
      <c r="K703" s="10">
        <v>0</v>
      </c>
      <c r="L703" s="10">
        <v>0</v>
      </c>
      <c r="M703" s="150">
        <f t="shared" si="108"/>
        <v>0</v>
      </c>
      <c r="N703" s="10">
        <f t="shared" si="104"/>
        <v>0</v>
      </c>
      <c r="O703" s="11">
        <v>0</v>
      </c>
    </row>
    <row r="704" spans="1:15">
      <c r="A704" s="9">
        <f t="shared" si="109"/>
        <v>68</v>
      </c>
      <c r="B704" s="14" t="s">
        <v>791</v>
      </c>
      <c r="C704" s="8"/>
      <c r="D704" s="8"/>
      <c r="E704" s="8"/>
      <c r="F704" s="8">
        <f t="shared" si="105"/>
        <v>0</v>
      </c>
      <c r="G704" s="8"/>
      <c r="H704" s="11">
        <v>0</v>
      </c>
      <c r="I704" s="18">
        <f t="shared" si="106"/>
        <v>0</v>
      </c>
      <c r="J704" s="10">
        <f t="shared" si="107"/>
        <v>0</v>
      </c>
      <c r="K704" s="10">
        <v>0</v>
      </c>
      <c r="L704" s="10">
        <v>0</v>
      </c>
      <c r="M704" s="150">
        <f t="shared" si="108"/>
        <v>0</v>
      </c>
      <c r="N704" s="10">
        <f t="shared" si="104"/>
        <v>0</v>
      </c>
      <c r="O704" s="11"/>
    </row>
    <row r="705" spans="1:15">
      <c r="A705" s="9">
        <f t="shared" si="109"/>
        <v>69</v>
      </c>
      <c r="B705" s="14" t="s">
        <v>792</v>
      </c>
      <c r="C705" s="8"/>
      <c r="D705" s="8"/>
      <c r="E705" s="8"/>
      <c r="F705" s="8">
        <f t="shared" si="105"/>
        <v>0</v>
      </c>
      <c r="G705" s="8"/>
      <c r="H705" s="11">
        <v>0</v>
      </c>
      <c r="I705" s="18">
        <f t="shared" si="106"/>
        <v>0</v>
      </c>
      <c r="J705" s="10">
        <f t="shared" si="107"/>
        <v>0</v>
      </c>
      <c r="K705" s="10">
        <v>0</v>
      </c>
      <c r="L705" s="10">
        <v>0</v>
      </c>
      <c r="M705" s="150">
        <f t="shared" si="108"/>
        <v>0</v>
      </c>
      <c r="N705" s="10">
        <f t="shared" si="104"/>
        <v>0</v>
      </c>
      <c r="O705" s="11"/>
    </row>
    <row r="706" spans="1:15">
      <c r="A706" s="9">
        <f t="shared" si="109"/>
        <v>70</v>
      </c>
      <c r="B706" s="14" t="s">
        <v>793</v>
      </c>
      <c r="C706" s="8"/>
      <c r="D706" s="8"/>
      <c r="E706" s="8"/>
      <c r="F706" s="8">
        <f t="shared" si="105"/>
        <v>0</v>
      </c>
      <c r="G706" s="8"/>
      <c r="H706" s="11">
        <v>0</v>
      </c>
      <c r="I706" s="18">
        <f t="shared" si="106"/>
        <v>0</v>
      </c>
      <c r="J706" s="10">
        <f t="shared" si="107"/>
        <v>0</v>
      </c>
      <c r="K706" s="10">
        <v>0</v>
      </c>
      <c r="L706" s="10">
        <v>0</v>
      </c>
      <c r="M706" s="150">
        <f t="shared" si="108"/>
        <v>0</v>
      </c>
      <c r="N706" s="10">
        <f t="shared" si="104"/>
        <v>0</v>
      </c>
      <c r="O706" s="11"/>
    </row>
    <row r="707" spans="1:15">
      <c r="A707" s="9">
        <f t="shared" si="109"/>
        <v>71</v>
      </c>
      <c r="B707" s="14" t="s">
        <v>794</v>
      </c>
      <c r="C707" s="8"/>
      <c r="D707" s="8"/>
      <c r="E707" s="8"/>
      <c r="F707" s="8">
        <f t="shared" si="105"/>
        <v>0</v>
      </c>
      <c r="G707" s="8"/>
      <c r="H707" s="11">
        <v>0</v>
      </c>
      <c r="I707" s="18">
        <f t="shared" si="106"/>
        <v>0</v>
      </c>
      <c r="J707" s="10">
        <f t="shared" si="107"/>
        <v>0</v>
      </c>
      <c r="K707" s="10">
        <v>0</v>
      </c>
      <c r="L707" s="10">
        <v>0</v>
      </c>
      <c r="M707" s="150">
        <f t="shared" si="108"/>
        <v>0</v>
      </c>
      <c r="N707" s="10">
        <f t="shared" si="104"/>
        <v>0</v>
      </c>
      <c r="O707" s="11"/>
    </row>
    <row r="708" spans="1:15">
      <c r="A708" s="9">
        <f t="shared" si="109"/>
        <v>72</v>
      </c>
      <c r="B708" s="14" t="s">
        <v>795</v>
      </c>
      <c r="C708" s="8"/>
      <c r="D708" s="8"/>
      <c r="E708" s="8"/>
      <c r="F708" s="8">
        <f t="shared" si="105"/>
        <v>0</v>
      </c>
      <c r="G708" s="8"/>
      <c r="H708" s="11">
        <v>0</v>
      </c>
      <c r="I708" s="18">
        <f t="shared" si="106"/>
        <v>0</v>
      </c>
      <c r="J708" s="10">
        <f t="shared" si="107"/>
        <v>0</v>
      </c>
      <c r="K708" s="10">
        <v>0</v>
      </c>
      <c r="L708" s="10">
        <v>0</v>
      </c>
      <c r="M708" s="150">
        <f t="shared" si="108"/>
        <v>0</v>
      </c>
      <c r="N708" s="10">
        <f t="shared" si="104"/>
        <v>0</v>
      </c>
      <c r="O708" s="11"/>
    </row>
    <row r="709" spans="1:15">
      <c r="A709" s="9">
        <f t="shared" si="109"/>
        <v>73</v>
      </c>
      <c r="B709" s="14" t="s">
        <v>796</v>
      </c>
      <c r="C709" s="8"/>
      <c r="D709" s="8"/>
      <c r="E709" s="8"/>
      <c r="F709" s="8">
        <f t="shared" si="105"/>
        <v>0</v>
      </c>
      <c r="G709" s="8"/>
      <c r="H709" s="11">
        <v>0</v>
      </c>
      <c r="I709" s="18">
        <f t="shared" si="106"/>
        <v>0</v>
      </c>
      <c r="J709" s="10">
        <f t="shared" si="107"/>
        <v>0</v>
      </c>
      <c r="K709" s="10">
        <v>0</v>
      </c>
      <c r="L709" s="10">
        <v>0</v>
      </c>
      <c r="M709" s="150">
        <f t="shared" si="108"/>
        <v>0</v>
      </c>
      <c r="N709" s="10">
        <f t="shared" si="104"/>
        <v>0</v>
      </c>
      <c r="O709" s="11"/>
    </row>
    <row r="710" spans="1:15">
      <c r="A710" s="9">
        <f t="shared" si="109"/>
        <v>74</v>
      </c>
      <c r="B710" s="14" t="s">
        <v>797</v>
      </c>
      <c r="C710" s="8"/>
      <c r="D710" s="8"/>
      <c r="E710" s="8"/>
      <c r="F710" s="8">
        <f t="shared" si="105"/>
        <v>0</v>
      </c>
      <c r="G710" s="8"/>
      <c r="H710" s="11">
        <v>0</v>
      </c>
      <c r="I710" s="18">
        <f t="shared" si="106"/>
        <v>0</v>
      </c>
      <c r="J710" s="10">
        <f t="shared" si="107"/>
        <v>0</v>
      </c>
      <c r="K710" s="10">
        <v>0</v>
      </c>
      <c r="L710" s="10">
        <v>0</v>
      </c>
      <c r="M710" s="150">
        <f t="shared" si="108"/>
        <v>0</v>
      </c>
      <c r="N710" s="10">
        <f t="shared" si="104"/>
        <v>0</v>
      </c>
      <c r="O710" s="11"/>
    </row>
    <row r="711" spans="1:15">
      <c r="A711" s="9">
        <f t="shared" si="109"/>
        <v>75</v>
      </c>
      <c r="B711" s="14" t="s">
        <v>798</v>
      </c>
      <c r="C711" s="8"/>
      <c r="D711" s="8"/>
      <c r="E711" s="8"/>
      <c r="F711" s="8">
        <f t="shared" si="105"/>
        <v>0</v>
      </c>
      <c r="G711" s="8"/>
      <c r="H711" s="11">
        <v>0</v>
      </c>
      <c r="I711" s="18">
        <f t="shared" si="106"/>
        <v>0</v>
      </c>
      <c r="J711" s="10">
        <f t="shared" si="107"/>
        <v>0</v>
      </c>
      <c r="K711" s="10">
        <v>0</v>
      </c>
      <c r="L711" s="10">
        <v>0</v>
      </c>
      <c r="M711" s="150">
        <f t="shared" si="108"/>
        <v>0</v>
      </c>
      <c r="N711" s="10">
        <f t="shared" si="104"/>
        <v>0</v>
      </c>
      <c r="O711" s="11"/>
    </row>
    <row r="712" spans="1:15">
      <c r="A712" s="9">
        <f t="shared" si="109"/>
        <v>76</v>
      </c>
      <c r="B712" s="14" t="s">
        <v>799</v>
      </c>
      <c r="C712" s="8"/>
      <c r="D712" s="8"/>
      <c r="E712" s="8"/>
      <c r="F712" s="8">
        <f t="shared" si="105"/>
        <v>0</v>
      </c>
      <c r="G712" s="8"/>
      <c r="H712" s="11">
        <v>0</v>
      </c>
      <c r="I712" s="18">
        <f t="shared" si="106"/>
        <v>0</v>
      </c>
      <c r="J712" s="10">
        <f t="shared" si="107"/>
        <v>0</v>
      </c>
      <c r="K712" s="10">
        <v>0</v>
      </c>
      <c r="L712" s="10">
        <v>0</v>
      </c>
      <c r="M712" s="150">
        <f t="shared" si="108"/>
        <v>0</v>
      </c>
      <c r="N712" s="10">
        <f t="shared" si="104"/>
        <v>0</v>
      </c>
      <c r="O712" s="11"/>
    </row>
    <row r="713" spans="1:15">
      <c r="A713" s="9">
        <f t="shared" si="109"/>
        <v>77</v>
      </c>
      <c r="B713" s="14" t="s">
        <v>800</v>
      </c>
      <c r="C713" s="8"/>
      <c r="D713" s="8"/>
      <c r="E713" s="8"/>
      <c r="F713" s="8">
        <f t="shared" si="105"/>
        <v>0</v>
      </c>
      <c r="G713" s="8"/>
      <c r="H713" s="11">
        <v>0</v>
      </c>
      <c r="I713" s="18">
        <f t="shared" si="106"/>
        <v>0</v>
      </c>
      <c r="J713" s="10">
        <f t="shared" si="107"/>
        <v>0</v>
      </c>
      <c r="K713" s="10">
        <v>0</v>
      </c>
      <c r="L713" s="10">
        <v>0</v>
      </c>
      <c r="M713" s="150">
        <f t="shared" si="108"/>
        <v>0</v>
      </c>
      <c r="N713" s="10">
        <f t="shared" si="104"/>
        <v>0</v>
      </c>
      <c r="O713" s="11">
        <v>0</v>
      </c>
    </row>
    <row r="714" spans="1:15">
      <c r="A714" s="9">
        <f t="shared" si="109"/>
        <v>78</v>
      </c>
      <c r="B714" s="14" t="s">
        <v>801</v>
      </c>
      <c r="C714" s="8"/>
      <c r="D714" s="8"/>
      <c r="E714" s="8"/>
      <c r="F714" s="8">
        <f t="shared" si="105"/>
        <v>0</v>
      </c>
      <c r="G714" s="8"/>
      <c r="H714" s="11">
        <v>0</v>
      </c>
      <c r="I714" s="18">
        <f t="shared" si="106"/>
        <v>0</v>
      </c>
      <c r="J714" s="10">
        <f t="shared" si="107"/>
        <v>0</v>
      </c>
      <c r="K714" s="10">
        <v>0</v>
      </c>
      <c r="L714" s="10">
        <v>0</v>
      </c>
      <c r="M714" s="150">
        <f t="shared" si="108"/>
        <v>0</v>
      </c>
      <c r="N714" s="10">
        <f t="shared" si="104"/>
        <v>0</v>
      </c>
      <c r="O714" s="11"/>
    </row>
    <row r="715" spans="1:15">
      <c r="A715" s="9">
        <f t="shared" si="109"/>
        <v>79</v>
      </c>
      <c r="B715" s="14" t="s">
        <v>802</v>
      </c>
      <c r="C715" s="8"/>
      <c r="D715" s="8"/>
      <c r="E715" s="8"/>
      <c r="F715" s="8">
        <f t="shared" si="105"/>
        <v>0</v>
      </c>
      <c r="G715" s="8"/>
      <c r="H715" s="11">
        <v>0</v>
      </c>
      <c r="I715" s="18">
        <f t="shared" si="106"/>
        <v>0</v>
      </c>
      <c r="J715" s="10">
        <f t="shared" si="107"/>
        <v>0</v>
      </c>
      <c r="K715" s="10">
        <v>0</v>
      </c>
      <c r="L715" s="10">
        <v>0</v>
      </c>
      <c r="M715" s="150">
        <f t="shared" si="108"/>
        <v>0</v>
      </c>
      <c r="N715" s="10">
        <f t="shared" si="104"/>
        <v>0</v>
      </c>
      <c r="O715" s="11">
        <v>0</v>
      </c>
    </row>
    <row r="716" spans="1:15">
      <c r="A716" s="9">
        <f t="shared" si="109"/>
        <v>80</v>
      </c>
      <c r="B716" s="14" t="s">
        <v>803</v>
      </c>
      <c r="C716" s="8"/>
      <c r="D716" s="8"/>
      <c r="E716" s="8"/>
      <c r="F716" s="8">
        <f t="shared" si="105"/>
        <v>0</v>
      </c>
      <c r="G716" s="8"/>
      <c r="H716" s="11">
        <v>0</v>
      </c>
      <c r="I716" s="18">
        <f t="shared" si="106"/>
        <v>0</v>
      </c>
      <c r="J716" s="10">
        <f t="shared" si="107"/>
        <v>0</v>
      </c>
      <c r="K716" s="10">
        <v>0</v>
      </c>
      <c r="L716" s="10">
        <v>0</v>
      </c>
      <c r="M716" s="150">
        <f t="shared" si="108"/>
        <v>0</v>
      </c>
      <c r="N716" s="10">
        <f t="shared" si="104"/>
        <v>0</v>
      </c>
      <c r="O716" s="11"/>
    </row>
    <row r="717" spans="1:15">
      <c r="A717" s="9">
        <f t="shared" si="109"/>
        <v>81</v>
      </c>
      <c r="B717" s="14" t="s">
        <v>804</v>
      </c>
      <c r="C717" s="8"/>
      <c r="D717" s="8"/>
      <c r="E717" s="8"/>
      <c r="F717" s="8">
        <f t="shared" si="105"/>
        <v>0</v>
      </c>
      <c r="G717" s="8"/>
      <c r="H717" s="11">
        <v>0</v>
      </c>
      <c r="I717" s="18">
        <f t="shared" si="106"/>
        <v>0</v>
      </c>
      <c r="J717" s="10">
        <f t="shared" si="107"/>
        <v>0</v>
      </c>
      <c r="K717" s="10">
        <v>0</v>
      </c>
      <c r="L717" s="10">
        <v>0</v>
      </c>
      <c r="M717" s="150">
        <f t="shared" si="108"/>
        <v>0</v>
      </c>
      <c r="N717" s="10">
        <f t="shared" si="104"/>
        <v>0</v>
      </c>
      <c r="O717" s="11"/>
    </row>
    <row r="718" spans="1:15">
      <c r="A718" s="9">
        <f t="shared" si="109"/>
        <v>82</v>
      </c>
      <c r="B718" s="14" t="s">
        <v>805</v>
      </c>
      <c r="C718" s="8"/>
      <c r="D718" s="8"/>
      <c r="E718" s="8"/>
      <c r="F718" s="8">
        <f t="shared" si="105"/>
        <v>0</v>
      </c>
      <c r="G718" s="8"/>
      <c r="H718" s="11">
        <v>0</v>
      </c>
      <c r="I718" s="18">
        <f t="shared" si="106"/>
        <v>0</v>
      </c>
      <c r="J718" s="10">
        <f t="shared" si="107"/>
        <v>0</v>
      </c>
      <c r="K718" s="10">
        <v>0</v>
      </c>
      <c r="L718" s="10">
        <v>0</v>
      </c>
      <c r="M718" s="150">
        <f t="shared" si="108"/>
        <v>0</v>
      </c>
      <c r="N718" s="10">
        <f t="shared" si="104"/>
        <v>0</v>
      </c>
      <c r="O718" s="11"/>
    </row>
    <row r="719" spans="1:15">
      <c r="A719" s="9">
        <f t="shared" si="109"/>
        <v>83</v>
      </c>
      <c r="B719" s="14" t="s">
        <v>806</v>
      </c>
      <c r="C719" s="8"/>
      <c r="D719" s="8"/>
      <c r="E719" s="8"/>
      <c r="F719" s="8">
        <f t="shared" si="105"/>
        <v>0</v>
      </c>
      <c r="G719" s="8"/>
      <c r="H719" s="11">
        <v>0</v>
      </c>
      <c r="I719" s="18">
        <f t="shared" si="106"/>
        <v>0</v>
      </c>
      <c r="J719" s="10">
        <f t="shared" si="107"/>
        <v>0</v>
      </c>
      <c r="K719" s="10">
        <v>0</v>
      </c>
      <c r="L719" s="10">
        <v>0</v>
      </c>
      <c r="M719" s="150">
        <f t="shared" si="108"/>
        <v>0</v>
      </c>
      <c r="N719" s="10">
        <f t="shared" si="104"/>
        <v>0</v>
      </c>
      <c r="O719" s="11"/>
    </row>
    <row r="720" spans="1:15">
      <c r="A720" s="9">
        <f t="shared" si="109"/>
        <v>84</v>
      </c>
      <c r="B720" s="14" t="s">
        <v>807</v>
      </c>
      <c r="C720" s="8"/>
      <c r="D720" s="8"/>
      <c r="E720" s="8"/>
      <c r="F720" s="8">
        <f t="shared" si="105"/>
        <v>0</v>
      </c>
      <c r="G720" s="8"/>
      <c r="H720" s="11">
        <v>0</v>
      </c>
      <c r="I720" s="18">
        <f t="shared" si="106"/>
        <v>0</v>
      </c>
      <c r="J720" s="10">
        <f t="shared" si="107"/>
        <v>0</v>
      </c>
      <c r="K720" s="10">
        <v>0</v>
      </c>
      <c r="L720" s="10">
        <v>0</v>
      </c>
      <c r="M720" s="150">
        <f t="shared" si="108"/>
        <v>0</v>
      </c>
      <c r="N720" s="10">
        <f t="shared" si="104"/>
        <v>0</v>
      </c>
      <c r="O720" s="11"/>
    </row>
    <row r="721" spans="1:15">
      <c r="A721" s="9">
        <f t="shared" si="109"/>
        <v>85</v>
      </c>
      <c r="B721" s="14" t="s">
        <v>808</v>
      </c>
      <c r="C721" s="8"/>
      <c r="D721" s="8"/>
      <c r="E721" s="8"/>
      <c r="F721" s="8">
        <f t="shared" si="105"/>
        <v>0</v>
      </c>
      <c r="G721" s="8"/>
      <c r="H721" s="11">
        <v>0</v>
      </c>
      <c r="I721" s="18">
        <f t="shared" si="106"/>
        <v>0</v>
      </c>
      <c r="J721" s="10">
        <f t="shared" si="107"/>
        <v>0</v>
      </c>
      <c r="K721" s="10">
        <v>0</v>
      </c>
      <c r="L721" s="10">
        <v>0</v>
      </c>
      <c r="M721" s="150">
        <f t="shared" si="108"/>
        <v>0</v>
      </c>
      <c r="N721" s="10">
        <f t="shared" si="104"/>
        <v>0</v>
      </c>
      <c r="O721" s="11"/>
    </row>
    <row r="722" spans="1:15">
      <c r="A722" s="9">
        <f t="shared" si="109"/>
        <v>86</v>
      </c>
      <c r="B722" s="14" t="s">
        <v>809</v>
      </c>
      <c r="C722" s="8"/>
      <c r="D722" s="8"/>
      <c r="E722" s="8"/>
      <c r="F722" s="8">
        <f t="shared" si="105"/>
        <v>0</v>
      </c>
      <c r="G722" s="8"/>
      <c r="H722" s="11">
        <v>0</v>
      </c>
      <c r="I722" s="18">
        <f t="shared" si="106"/>
        <v>0</v>
      </c>
      <c r="J722" s="10">
        <f t="shared" si="107"/>
        <v>0</v>
      </c>
      <c r="K722" s="10">
        <v>0</v>
      </c>
      <c r="L722" s="10">
        <v>0</v>
      </c>
      <c r="M722" s="150">
        <f t="shared" si="108"/>
        <v>0</v>
      </c>
      <c r="N722" s="10">
        <f t="shared" si="104"/>
        <v>0</v>
      </c>
      <c r="O722" s="11"/>
    </row>
    <row r="723" spans="1:15">
      <c r="A723" s="9">
        <f t="shared" si="109"/>
        <v>87</v>
      </c>
      <c r="B723" s="79" t="s">
        <v>810</v>
      </c>
      <c r="C723" s="8"/>
      <c r="D723" s="8"/>
      <c r="E723" s="8"/>
      <c r="F723" s="8">
        <f t="shared" si="105"/>
        <v>0</v>
      </c>
      <c r="G723" s="8"/>
      <c r="H723" s="11">
        <v>0</v>
      </c>
      <c r="I723" s="18">
        <f t="shared" si="106"/>
        <v>0</v>
      </c>
      <c r="J723" s="10">
        <f t="shared" si="107"/>
        <v>0</v>
      </c>
      <c r="K723" s="10">
        <v>0</v>
      </c>
      <c r="L723" s="10">
        <v>0</v>
      </c>
      <c r="M723" s="150">
        <f t="shared" si="108"/>
        <v>0</v>
      </c>
      <c r="N723" s="10">
        <f t="shared" si="104"/>
        <v>0</v>
      </c>
      <c r="O723" s="11"/>
    </row>
    <row r="724" spans="1:15">
      <c r="A724" s="9">
        <f t="shared" si="109"/>
        <v>88</v>
      </c>
      <c r="B724" s="14" t="s">
        <v>811</v>
      </c>
      <c r="C724" s="8"/>
      <c r="D724" s="8"/>
      <c r="E724" s="8"/>
      <c r="F724" s="8">
        <f t="shared" si="105"/>
        <v>0</v>
      </c>
      <c r="G724" s="8"/>
      <c r="H724" s="11">
        <v>0</v>
      </c>
      <c r="I724" s="18">
        <f t="shared" si="106"/>
        <v>0</v>
      </c>
      <c r="J724" s="10">
        <f t="shared" si="107"/>
        <v>0</v>
      </c>
      <c r="K724" s="10">
        <v>0</v>
      </c>
      <c r="L724" s="10">
        <v>0</v>
      </c>
      <c r="M724" s="150">
        <f t="shared" si="108"/>
        <v>0</v>
      </c>
      <c r="N724" s="10">
        <f t="shared" si="104"/>
        <v>0</v>
      </c>
      <c r="O724" s="11">
        <v>0</v>
      </c>
    </row>
    <row r="725" spans="1:15">
      <c r="A725" s="9">
        <f t="shared" si="109"/>
        <v>89</v>
      </c>
      <c r="B725" s="14" t="s">
        <v>812</v>
      </c>
      <c r="C725" s="8"/>
      <c r="D725" s="8"/>
      <c r="E725" s="8"/>
      <c r="F725" s="8">
        <f t="shared" si="105"/>
        <v>0</v>
      </c>
      <c r="G725" s="8"/>
      <c r="H725" s="11">
        <v>0</v>
      </c>
      <c r="I725" s="18">
        <f t="shared" si="106"/>
        <v>0</v>
      </c>
      <c r="J725" s="10">
        <f t="shared" si="107"/>
        <v>0</v>
      </c>
      <c r="K725" s="10">
        <v>0</v>
      </c>
      <c r="L725" s="10">
        <v>0</v>
      </c>
      <c r="M725" s="150">
        <f t="shared" si="108"/>
        <v>0</v>
      </c>
      <c r="N725" s="10">
        <f t="shared" si="104"/>
        <v>0</v>
      </c>
      <c r="O725" s="11"/>
    </row>
    <row r="726" spans="1:15">
      <c r="A726" s="9">
        <f t="shared" si="109"/>
        <v>90</v>
      </c>
      <c r="B726" s="14" t="s">
        <v>813</v>
      </c>
      <c r="C726" s="8"/>
      <c r="D726" s="8"/>
      <c r="E726" s="8"/>
      <c r="F726" s="8">
        <f t="shared" si="105"/>
        <v>0</v>
      </c>
      <c r="G726" s="8"/>
      <c r="H726" s="11">
        <v>0</v>
      </c>
      <c r="I726" s="18">
        <f t="shared" si="106"/>
        <v>0</v>
      </c>
      <c r="J726" s="10">
        <f t="shared" si="107"/>
        <v>0</v>
      </c>
      <c r="K726" s="10">
        <v>0</v>
      </c>
      <c r="L726" s="10">
        <v>0</v>
      </c>
      <c r="M726" s="150">
        <f t="shared" si="108"/>
        <v>0</v>
      </c>
      <c r="N726" s="10">
        <f t="shared" si="104"/>
        <v>0</v>
      </c>
      <c r="O726" s="11"/>
    </row>
    <row r="727" spans="1:15">
      <c r="A727" s="9">
        <f t="shared" si="109"/>
        <v>91</v>
      </c>
      <c r="B727" s="14" t="s">
        <v>814</v>
      </c>
      <c r="C727" s="8"/>
      <c r="D727" s="8"/>
      <c r="E727" s="8"/>
      <c r="F727" s="8">
        <f t="shared" si="105"/>
        <v>0</v>
      </c>
      <c r="G727" s="8"/>
      <c r="H727" s="11">
        <v>0</v>
      </c>
      <c r="I727" s="18">
        <f t="shared" si="106"/>
        <v>0</v>
      </c>
      <c r="J727" s="10">
        <f t="shared" si="107"/>
        <v>0</v>
      </c>
      <c r="K727" s="10">
        <v>0</v>
      </c>
      <c r="L727" s="10">
        <v>0</v>
      </c>
      <c r="M727" s="150">
        <f t="shared" si="108"/>
        <v>0</v>
      </c>
      <c r="N727" s="10">
        <f t="shared" si="104"/>
        <v>0</v>
      </c>
      <c r="O727" s="11"/>
    </row>
    <row r="728" spans="1:15">
      <c r="A728" s="9">
        <f t="shared" si="109"/>
        <v>92</v>
      </c>
      <c r="B728" s="14" t="s">
        <v>815</v>
      </c>
      <c r="C728" s="8"/>
      <c r="D728" s="8"/>
      <c r="E728" s="8"/>
      <c r="F728" s="8">
        <f t="shared" si="105"/>
        <v>0</v>
      </c>
      <c r="G728" s="8"/>
      <c r="H728" s="11">
        <v>0</v>
      </c>
      <c r="I728" s="18">
        <f t="shared" si="106"/>
        <v>0</v>
      </c>
      <c r="J728" s="10">
        <f t="shared" si="107"/>
        <v>0</v>
      </c>
      <c r="K728" s="10">
        <v>0</v>
      </c>
      <c r="L728" s="10">
        <v>0</v>
      </c>
      <c r="M728" s="150">
        <f t="shared" si="108"/>
        <v>0</v>
      </c>
      <c r="N728" s="10">
        <f t="shared" si="104"/>
        <v>0</v>
      </c>
      <c r="O728" s="11">
        <v>0</v>
      </c>
    </row>
    <row r="729" spans="1:15">
      <c r="A729" s="9">
        <f t="shared" si="109"/>
        <v>93</v>
      </c>
      <c r="B729" s="14" t="s">
        <v>816</v>
      </c>
      <c r="C729" s="8"/>
      <c r="D729" s="8"/>
      <c r="E729" s="8"/>
      <c r="F729" s="8">
        <f t="shared" si="105"/>
        <v>0</v>
      </c>
      <c r="G729" s="8"/>
      <c r="H729" s="11">
        <v>0</v>
      </c>
      <c r="I729" s="18">
        <f t="shared" si="106"/>
        <v>0</v>
      </c>
      <c r="J729" s="10">
        <f t="shared" si="107"/>
        <v>0</v>
      </c>
      <c r="K729" s="10">
        <v>0</v>
      </c>
      <c r="L729" s="10">
        <v>0</v>
      </c>
      <c r="M729" s="150">
        <f t="shared" si="108"/>
        <v>0</v>
      </c>
      <c r="N729" s="10">
        <f t="shared" si="104"/>
        <v>0</v>
      </c>
      <c r="O729" s="11"/>
    </row>
    <row r="730" spans="1:15">
      <c r="A730" s="9">
        <f t="shared" si="109"/>
        <v>94</v>
      </c>
      <c r="B730" s="14" t="s">
        <v>817</v>
      </c>
      <c r="C730" s="8"/>
      <c r="D730" s="8"/>
      <c r="E730" s="8"/>
      <c r="F730" s="8">
        <f t="shared" si="105"/>
        <v>0</v>
      </c>
      <c r="G730" s="8"/>
      <c r="H730" s="11">
        <v>0</v>
      </c>
      <c r="I730" s="18">
        <f t="shared" si="106"/>
        <v>0</v>
      </c>
      <c r="J730" s="10">
        <f t="shared" si="107"/>
        <v>0</v>
      </c>
      <c r="K730" s="10">
        <v>0</v>
      </c>
      <c r="L730" s="10">
        <v>0</v>
      </c>
      <c r="M730" s="150">
        <f t="shared" si="108"/>
        <v>0</v>
      </c>
      <c r="N730" s="10">
        <f t="shared" si="104"/>
        <v>0</v>
      </c>
      <c r="O730" s="11"/>
    </row>
    <row r="731" spans="1:15">
      <c r="A731" s="9">
        <f t="shared" si="109"/>
        <v>95</v>
      </c>
      <c r="B731" s="14" t="s">
        <v>818</v>
      </c>
      <c r="C731" s="8"/>
      <c r="D731" s="8"/>
      <c r="E731" s="8"/>
      <c r="F731" s="8">
        <f t="shared" si="105"/>
        <v>0</v>
      </c>
      <c r="G731" s="8"/>
      <c r="H731" s="11">
        <v>0</v>
      </c>
      <c r="I731" s="18">
        <f t="shared" si="106"/>
        <v>0</v>
      </c>
      <c r="J731" s="10">
        <f t="shared" si="107"/>
        <v>0</v>
      </c>
      <c r="K731" s="10">
        <v>0</v>
      </c>
      <c r="L731" s="10">
        <v>0</v>
      </c>
      <c r="M731" s="150">
        <f t="shared" si="108"/>
        <v>0</v>
      </c>
      <c r="N731" s="10">
        <f t="shared" si="104"/>
        <v>0</v>
      </c>
      <c r="O731" s="11"/>
    </row>
    <row r="732" spans="1:15">
      <c r="A732" s="9">
        <f t="shared" si="109"/>
        <v>96</v>
      </c>
      <c r="B732" s="14" t="s">
        <v>819</v>
      </c>
      <c r="C732" s="8"/>
      <c r="D732" s="8"/>
      <c r="E732" s="8"/>
      <c r="F732" s="8">
        <f t="shared" si="105"/>
        <v>0</v>
      </c>
      <c r="G732" s="8"/>
      <c r="H732" s="11">
        <v>0</v>
      </c>
      <c r="I732" s="18">
        <f t="shared" si="106"/>
        <v>0</v>
      </c>
      <c r="J732" s="10">
        <f t="shared" si="107"/>
        <v>0</v>
      </c>
      <c r="K732" s="10">
        <v>0</v>
      </c>
      <c r="L732" s="10">
        <v>0</v>
      </c>
      <c r="M732" s="150">
        <f t="shared" si="108"/>
        <v>0</v>
      </c>
      <c r="N732" s="10">
        <f t="shared" si="104"/>
        <v>0</v>
      </c>
      <c r="O732" s="11"/>
    </row>
    <row r="733" spans="1:15">
      <c r="A733" s="9">
        <f t="shared" si="109"/>
        <v>97</v>
      </c>
      <c r="B733" s="14" t="s">
        <v>820</v>
      </c>
      <c r="C733" s="8"/>
      <c r="D733" s="8"/>
      <c r="E733" s="8"/>
      <c r="F733" s="8">
        <f t="shared" si="105"/>
        <v>0</v>
      </c>
      <c r="G733" s="8"/>
      <c r="H733" s="11">
        <v>0</v>
      </c>
      <c r="I733" s="18">
        <f t="shared" si="106"/>
        <v>0</v>
      </c>
      <c r="J733" s="10">
        <f t="shared" si="107"/>
        <v>0</v>
      </c>
      <c r="K733" s="10">
        <v>0</v>
      </c>
      <c r="L733" s="10">
        <v>0</v>
      </c>
      <c r="M733" s="150">
        <f t="shared" si="108"/>
        <v>0</v>
      </c>
      <c r="N733" s="10">
        <f t="shared" si="104"/>
        <v>0</v>
      </c>
      <c r="O733" s="11"/>
    </row>
    <row r="734" spans="1:15">
      <c r="A734" s="9">
        <f t="shared" si="109"/>
        <v>98</v>
      </c>
      <c r="B734" s="14" t="s">
        <v>821</v>
      </c>
      <c r="C734" s="8"/>
      <c r="D734" s="8"/>
      <c r="E734" s="8"/>
      <c r="F734" s="8">
        <f t="shared" si="105"/>
        <v>0</v>
      </c>
      <c r="G734" s="8"/>
      <c r="H734" s="11">
        <v>0</v>
      </c>
      <c r="I734" s="18">
        <f t="shared" si="106"/>
        <v>0</v>
      </c>
      <c r="J734" s="10">
        <f t="shared" si="107"/>
        <v>0</v>
      </c>
      <c r="K734" s="10">
        <v>0</v>
      </c>
      <c r="L734" s="10">
        <v>0</v>
      </c>
      <c r="M734" s="150">
        <f t="shared" si="108"/>
        <v>0</v>
      </c>
      <c r="N734" s="10">
        <f t="shared" si="104"/>
        <v>0</v>
      </c>
      <c r="O734" s="11"/>
    </row>
    <row r="735" spans="1:15">
      <c r="A735" s="9">
        <f t="shared" si="109"/>
        <v>99</v>
      </c>
      <c r="B735" s="14" t="s">
        <v>822</v>
      </c>
      <c r="C735" s="8"/>
      <c r="D735" s="8"/>
      <c r="E735" s="8"/>
      <c r="F735" s="8">
        <f t="shared" si="105"/>
        <v>0</v>
      </c>
      <c r="G735" s="8"/>
      <c r="H735" s="11">
        <v>0</v>
      </c>
      <c r="I735" s="18">
        <f t="shared" si="106"/>
        <v>0</v>
      </c>
      <c r="J735" s="10">
        <f t="shared" si="107"/>
        <v>0</v>
      </c>
      <c r="K735" s="10">
        <v>0</v>
      </c>
      <c r="L735" s="10">
        <v>0</v>
      </c>
      <c r="M735" s="150">
        <f t="shared" si="108"/>
        <v>0</v>
      </c>
      <c r="N735" s="10">
        <f t="shared" si="104"/>
        <v>0</v>
      </c>
      <c r="O735" s="11">
        <v>0</v>
      </c>
    </row>
    <row r="736" spans="1:15">
      <c r="A736" s="9">
        <f t="shared" si="109"/>
        <v>100</v>
      </c>
      <c r="B736" s="14" t="s">
        <v>1288</v>
      </c>
      <c r="C736" s="8"/>
      <c r="D736" s="8"/>
      <c r="E736" s="8"/>
      <c r="F736" s="8">
        <f t="shared" si="105"/>
        <v>0</v>
      </c>
      <c r="G736" s="8"/>
      <c r="H736" s="11">
        <v>0</v>
      </c>
      <c r="I736" s="18">
        <f t="shared" si="106"/>
        <v>0</v>
      </c>
      <c r="J736" s="10">
        <f t="shared" si="107"/>
        <v>0</v>
      </c>
      <c r="K736" s="10">
        <v>0</v>
      </c>
      <c r="L736" s="10">
        <v>0</v>
      </c>
      <c r="M736" s="150">
        <f t="shared" si="108"/>
        <v>0</v>
      </c>
      <c r="N736" s="10">
        <f t="shared" si="104"/>
        <v>0</v>
      </c>
      <c r="O736" s="11"/>
    </row>
    <row r="737" spans="1:15">
      <c r="A737" s="9">
        <f t="shared" si="109"/>
        <v>101</v>
      </c>
      <c r="B737" s="14" t="s">
        <v>1300</v>
      </c>
      <c r="C737" s="8"/>
      <c r="D737" s="8"/>
      <c r="E737" s="8"/>
      <c r="F737" s="8">
        <f t="shared" si="105"/>
        <v>0</v>
      </c>
      <c r="G737" s="8"/>
      <c r="H737" s="11">
        <v>0</v>
      </c>
      <c r="I737" s="18">
        <f t="shared" si="106"/>
        <v>0</v>
      </c>
      <c r="J737" s="10">
        <f t="shared" si="107"/>
        <v>0</v>
      </c>
      <c r="K737" s="10">
        <v>0</v>
      </c>
      <c r="L737" s="10">
        <v>0</v>
      </c>
      <c r="M737" s="150">
        <f t="shared" si="108"/>
        <v>0</v>
      </c>
      <c r="N737" s="10">
        <f t="shared" si="104"/>
        <v>0</v>
      </c>
      <c r="O737" s="11"/>
    </row>
    <row r="738" spans="1:15">
      <c r="A738" s="9">
        <f t="shared" si="109"/>
        <v>102</v>
      </c>
      <c r="B738" s="14" t="s">
        <v>1002</v>
      </c>
      <c r="C738" s="8"/>
      <c r="D738" s="8"/>
      <c r="E738" s="8"/>
      <c r="F738" s="8">
        <f t="shared" si="105"/>
        <v>0</v>
      </c>
      <c r="G738" s="8"/>
      <c r="H738" s="11">
        <v>0</v>
      </c>
      <c r="I738" s="18">
        <f t="shared" si="106"/>
        <v>0</v>
      </c>
      <c r="J738" s="10">
        <f t="shared" si="107"/>
        <v>0</v>
      </c>
      <c r="K738" s="10">
        <v>0</v>
      </c>
      <c r="L738" s="10">
        <v>0</v>
      </c>
      <c r="M738" s="150">
        <f t="shared" si="108"/>
        <v>0</v>
      </c>
      <c r="N738" s="10">
        <f t="shared" si="104"/>
        <v>0</v>
      </c>
      <c r="O738" s="11"/>
    </row>
    <row r="739" spans="1:15">
      <c r="A739" s="9">
        <f t="shared" si="109"/>
        <v>103</v>
      </c>
      <c r="B739" s="14" t="s">
        <v>1003</v>
      </c>
      <c r="C739" s="8"/>
      <c r="D739" s="8"/>
      <c r="E739" s="8"/>
      <c r="F739" s="8">
        <f t="shared" si="105"/>
        <v>0</v>
      </c>
      <c r="G739" s="8"/>
      <c r="H739" s="11">
        <v>0</v>
      </c>
      <c r="I739" s="18">
        <f t="shared" si="106"/>
        <v>0</v>
      </c>
      <c r="J739" s="10">
        <f t="shared" si="107"/>
        <v>0</v>
      </c>
      <c r="K739" s="10">
        <v>0</v>
      </c>
      <c r="L739" s="10">
        <v>0</v>
      </c>
      <c r="M739" s="150">
        <f t="shared" si="108"/>
        <v>0</v>
      </c>
      <c r="N739" s="10">
        <f t="shared" si="104"/>
        <v>0</v>
      </c>
      <c r="O739" s="11"/>
    </row>
    <row r="740" spans="1:15">
      <c r="A740" s="9">
        <f t="shared" si="109"/>
        <v>104</v>
      </c>
      <c r="B740" s="14" t="s">
        <v>1004</v>
      </c>
      <c r="C740" s="8"/>
      <c r="D740" s="8"/>
      <c r="E740" s="8"/>
      <c r="F740" s="8">
        <f t="shared" si="105"/>
        <v>0</v>
      </c>
      <c r="G740" s="8"/>
      <c r="H740" s="11">
        <v>0</v>
      </c>
      <c r="I740" s="18">
        <f t="shared" si="106"/>
        <v>0</v>
      </c>
      <c r="J740" s="10">
        <f t="shared" si="107"/>
        <v>0</v>
      </c>
      <c r="K740" s="10">
        <v>0</v>
      </c>
      <c r="L740" s="10">
        <v>0</v>
      </c>
      <c r="M740" s="150">
        <f t="shared" si="108"/>
        <v>0</v>
      </c>
      <c r="N740" s="10">
        <f t="shared" si="104"/>
        <v>0</v>
      </c>
      <c r="O740" s="11"/>
    </row>
    <row r="741" spans="1:15">
      <c r="A741" s="9">
        <f t="shared" si="109"/>
        <v>105</v>
      </c>
      <c r="B741" s="14" t="s">
        <v>1005</v>
      </c>
      <c r="C741" s="8"/>
      <c r="D741" s="8"/>
      <c r="E741" s="8"/>
      <c r="F741" s="8">
        <f t="shared" si="105"/>
        <v>0</v>
      </c>
      <c r="G741" s="8"/>
      <c r="H741" s="11">
        <v>0</v>
      </c>
      <c r="I741" s="18">
        <f t="shared" si="106"/>
        <v>0</v>
      </c>
      <c r="J741" s="10">
        <f t="shared" si="107"/>
        <v>0</v>
      </c>
      <c r="K741" s="10">
        <v>0</v>
      </c>
      <c r="L741" s="10">
        <v>0</v>
      </c>
      <c r="M741" s="150">
        <f t="shared" si="108"/>
        <v>0</v>
      </c>
      <c r="N741" s="10">
        <f t="shared" si="104"/>
        <v>0</v>
      </c>
      <c r="O741" s="11"/>
    </row>
    <row r="742" spans="1:15">
      <c r="A742" s="9">
        <f t="shared" si="109"/>
        <v>106</v>
      </c>
      <c r="B742" s="14" t="s">
        <v>1006</v>
      </c>
      <c r="C742" s="8"/>
      <c r="D742" s="8"/>
      <c r="E742" s="8"/>
      <c r="F742" s="8">
        <f t="shared" si="105"/>
        <v>0</v>
      </c>
      <c r="G742" s="8"/>
      <c r="H742" s="11">
        <v>0</v>
      </c>
      <c r="I742" s="18">
        <f t="shared" si="106"/>
        <v>0</v>
      </c>
      <c r="J742" s="10">
        <f t="shared" si="107"/>
        <v>0</v>
      </c>
      <c r="K742" s="10">
        <v>0</v>
      </c>
      <c r="L742" s="10">
        <v>0</v>
      </c>
      <c r="M742" s="150">
        <f t="shared" si="108"/>
        <v>0</v>
      </c>
      <c r="N742" s="10">
        <f t="shared" si="104"/>
        <v>0</v>
      </c>
      <c r="O742" s="11"/>
    </row>
    <row r="743" spans="1:15">
      <c r="A743" s="9">
        <f t="shared" si="109"/>
        <v>107</v>
      </c>
      <c r="B743" s="14" t="s">
        <v>1007</v>
      </c>
      <c r="C743" s="8"/>
      <c r="D743" s="8"/>
      <c r="E743" s="8"/>
      <c r="F743" s="8">
        <f t="shared" si="105"/>
        <v>0</v>
      </c>
      <c r="G743" s="8"/>
      <c r="H743" s="11">
        <v>0</v>
      </c>
      <c r="I743" s="18">
        <f t="shared" si="106"/>
        <v>0</v>
      </c>
      <c r="J743" s="10">
        <f t="shared" si="107"/>
        <v>0</v>
      </c>
      <c r="K743" s="10">
        <v>0</v>
      </c>
      <c r="L743" s="10">
        <v>0</v>
      </c>
      <c r="M743" s="150">
        <f t="shared" si="108"/>
        <v>0</v>
      </c>
      <c r="N743" s="10">
        <f t="shared" si="104"/>
        <v>0</v>
      </c>
      <c r="O743" s="11"/>
    </row>
    <row r="744" spans="1:15">
      <c r="A744" s="9">
        <f t="shared" si="109"/>
        <v>108</v>
      </c>
      <c r="B744" s="14" t="s">
        <v>1008</v>
      </c>
      <c r="C744" s="8"/>
      <c r="D744" s="8"/>
      <c r="E744" s="8"/>
      <c r="F744" s="8">
        <f t="shared" si="105"/>
        <v>0</v>
      </c>
      <c r="G744" s="8"/>
      <c r="H744" s="11">
        <v>0</v>
      </c>
      <c r="I744" s="18">
        <f t="shared" si="106"/>
        <v>0</v>
      </c>
      <c r="J744" s="10">
        <f t="shared" si="107"/>
        <v>0</v>
      </c>
      <c r="K744" s="10">
        <v>0</v>
      </c>
      <c r="L744" s="10">
        <v>0</v>
      </c>
      <c r="M744" s="150">
        <f t="shared" si="108"/>
        <v>0</v>
      </c>
      <c r="N744" s="10">
        <f t="shared" si="104"/>
        <v>0</v>
      </c>
      <c r="O744" s="11"/>
    </row>
    <row r="745" spans="1:15">
      <c r="A745" s="9">
        <f t="shared" si="109"/>
        <v>109</v>
      </c>
      <c r="B745" s="14" t="s">
        <v>1009</v>
      </c>
      <c r="C745" s="8"/>
      <c r="D745" s="8"/>
      <c r="E745" s="8"/>
      <c r="F745" s="8">
        <f t="shared" si="105"/>
        <v>0</v>
      </c>
      <c r="G745" s="8"/>
      <c r="H745" s="11">
        <v>0</v>
      </c>
      <c r="I745" s="18">
        <f t="shared" si="106"/>
        <v>0</v>
      </c>
      <c r="J745" s="10">
        <f t="shared" si="107"/>
        <v>0</v>
      </c>
      <c r="K745" s="10">
        <v>0</v>
      </c>
      <c r="L745" s="10">
        <v>0</v>
      </c>
      <c r="M745" s="150">
        <f t="shared" si="108"/>
        <v>0</v>
      </c>
      <c r="N745" s="10">
        <f t="shared" si="104"/>
        <v>0</v>
      </c>
      <c r="O745" s="11"/>
    </row>
    <row r="746" spans="1:15">
      <c r="A746" s="9">
        <f t="shared" si="109"/>
        <v>110</v>
      </c>
      <c r="B746" s="14" t="s">
        <v>1010</v>
      </c>
      <c r="C746" s="8"/>
      <c r="D746" s="8"/>
      <c r="E746" s="8"/>
      <c r="F746" s="8">
        <f t="shared" si="105"/>
        <v>0</v>
      </c>
      <c r="G746" s="8"/>
      <c r="H746" s="11">
        <v>0</v>
      </c>
      <c r="I746" s="18">
        <f t="shared" si="106"/>
        <v>0</v>
      </c>
      <c r="J746" s="10">
        <f t="shared" si="107"/>
        <v>0</v>
      </c>
      <c r="K746" s="10">
        <v>0</v>
      </c>
      <c r="L746" s="10">
        <v>0</v>
      </c>
      <c r="M746" s="150">
        <f t="shared" si="108"/>
        <v>0</v>
      </c>
      <c r="N746" s="10">
        <f t="shared" si="104"/>
        <v>0</v>
      </c>
      <c r="O746" s="11"/>
    </row>
    <row r="747" spans="1:15">
      <c r="A747" s="9">
        <f t="shared" si="109"/>
        <v>111</v>
      </c>
      <c r="B747" s="14" t="s">
        <v>1011</v>
      </c>
      <c r="C747" s="8"/>
      <c r="D747" s="8"/>
      <c r="E747" s="8"/>
      <c r="F747" s="8">
        <f t="shared" si="105"/>
        <v>0</v>
      </c>
      <c r="G747" s="8"/>
      <c r="H747" s="11">
        <v>0</v>
      </c>
      <c r="I747" s="18">
        <f t="shared" si="106"/>
        <v>0</v>
      </c>
      <c r="J747" s="10">
        <f t="shared" si="107"/>
        <v>0</v>
      </c>
      <c r="K747" s="10">
        <v>0</v>
      </c>
      <c r="L747" s="10">
        <v>0</v>
      </c>
      <c r="M747" s="150">
        <f t="shared" si="108"/>
        <v>0</v>
      </c>
      <c r="N747" s="10">
        <f t="shared" si="104"/>
        <v>0</v>
      </c>
      <c r="O747" s="11"/>
    </row>
    <row r="748" spans="1:15">
      <c r="A748" s="9">
        <f t="shared" si="109"/>
        <v>112</v>
      </c>
      <c r="B748" s="14" t="s">
        <v>1012</v>
      </c>
      <c r="C748" s="8"/>
      <c r="D748" s="8"/>
      <c r="E748" s="8"/>
      <c r="F748" s="8">
        <f t="shared" si="105"/>
        <v>0</v>
      </c>
      <c r="G748" s="8"/>
      <c r="H748" s="11">
        <v>0</v>
      </c>
      <c r="I748" s="18">
        <f t="shared" si="106"/>
        <v>0</v>
      </c>
      <c r="J748" s="10">
        <f t="shared" si="107"/>
        <v>0</v>
      </c>
      <c r="K748" s="10">
        <v>0</v>
      </c>
      <c r="L748" s="10">
        <v>0</v>
      </c>
      <c r="M748" s="150">
        <f t="shared" si="108"/>
        <v>0</v>
      </c>
      <c r="N748" s="10">
        <f t="shared" si="104"/>
        <v>0</v>
      </c>
      <c r="O748" s="11"/>
    </row>
    <row r="749" spans="1:15">
      <c r="A749" s="9">
        <f t="shared" si="109"/>
        <v>113</v>
      </c>
      <c r="B749" s="14" t="s">
        <v>1013</v>
      </c>
      <c r="C749" s="8"/>
      <c r="D749" s="8"/>
      <c r="E749" s="8"/>
      <c r="F749" s="8">
        <f t="shared" si="105"/>
        <v>0</v>
      </c>
      <c r="G749" s="8"/>
      <c r="H749" s="11">
        <v>0</v>
      </c>
      <c r="I749" s="18">
        <f t="shared" si="106"/>
        <v>0</v>
      </c>
      <c r="J749" s="10">
        <f t="shared" si="107"/>
        <v>0</v>
      </c>
      <c r="K749" s="10">
        <v>0</v>
      </c>
      <c r="L749" s="10">
        <v>0</v>
      </c>
      <c r="M749" s="150">
        <f t="shared" si="108"/>
        <v>0</v>
      </c>
      <c r="N749" s="10">
        <f t="shared" si="104"/>
        <v>0</v>
      </c>
      <c r="O749" s="11"/>
    </row>
    <row r="750" spans="1:15">
      <c r="A750" s="9">
        <f t="shared" si="109"/>
        <v>114</v>
      </c>
      <c r="B750" s="14" t="s">
        <v>1014</v>
      </c>
      <c r="C750" s="8"/>
      <c r="D750" s="8"/>
      <c r="E750" s="8"/>
      <c r="F750" s="8">
        <f t="shared" si="105"/>
        <v>0</v>
      </c>
      <c r="G750" s="8"/>
      <c r="H750" s="11">
        <v>0</v>
      </c>
      <c r="I750" s="18">
        <f t="shared" si="106"/>
        <v>0</v>
      </c>
      <c r="J750" s="10">
        <f t="shared" si="107"/>
        <v>0</v>
      </c>
      <c r="K750" s="10">
        <v>0</v>
      </c>
      <c r="L750" s="10">
        <v>0</v>
      </c>
      <c r="M750" s="150">
        <f t="shared" si="108"/>
        <v>0</v>
      </c>
      <c r="N750" s="10">
        <f t="shared" si="104"/>
        <v>0</v>
      </c>
      <c r="O750" s="11"/>
    </row>
    <row r="751" spans="1:15">
      <c r="A751" s="9">
        <f t="shared" si="109"/>
        <v>115</v>
      </c>
      <c r="B751" s="14" t="s">
        <v>1015</v>
      </c>
      <c r="C751" s="8"/>
      <c r="D751" s="8"/>
      <c r="E751" s="8"/>
      <c r="F751" s="8">
        <f t="shared" si="105"/>
        <v>0</v>
      </c>
      <c r="G751" s="8"/>
      <c r="H751" s="11">
        <v>0</v>
      </c>
      <c r="I751" s="18">
        <f t="shared" si="106"/>
        <v>0</v>
      </c>
      <c r="J751" s="10">
        <f t="shared" si="107"/>
        <v>0</v>
      </c>
      <c r="K751" s="10">
        <v>0</v>
      </c>
      <c r="L751" s="10">
        <v>0</v>
      </c>
      <c r="M751" s="150">
        <f t="shared" si="108"/>
        <v>0</v>
      </c>
      <c r="N751" s="10">
        <f t="shared" si="104"/>
        <v>0</v>
      </c>
      <c r="O751" s="11"/>
    </row>
    <row r="752" spans="1:15">
      <c r="A752" s="9">
        <f t="shared" si="109"/>
        <v>116</v>
      </c>
      <c r="B752" s="14" t="s">
        <v>1022</v>
      </c>
      <c r="C752" s="8">
        <v>5781.6</v>
      </c>
      <c r="D752" s="8">
        <v>0</v>
      </c>
      <c r="E752" s="8">
        <v>1408.3</v>
      </c>
      <c r="F752" s="8">
        <f t="shared" si="105"/>
        <v>7189.9000000000005</v>
      </c>
      <c r="G752" s="8">
        <v>120</v>
      </c>
      <c r="H752" s="11">
        <v>4.4153313736931758E-2</v>
      </c>
      <c r="I752" s="18">
        <f t="shared" si="106"/>
        <v>100.18960879988397</v>
      </c>
      <c r="J752" s="10">
        <f t="shared" si="107"/>
        <v>36.83971915571734</v>
      </c>
      <c r="K752" s="10">
        <v>38.702145622970164</v>
      </c>
      <c r="L752" s="10">
        <v>24.757204545435009</v>
      </c>
      <c r="M752" s="150">
        <f t="shared" si="108"/>
        <v>24.757204545435009</v>
      </c>
      <c r="N752" s="10">
        <f t="shared" si="104"/>
        <v>200.48867812400647</v>
      </c>
      <c r="O752" s="11">
        <f>N752/F752</f>
        <v>2.7884765869345393E-2</v>
      </c>
    </row>
    <row r="753" spans="1:15">
      <c r="A753" s="9">
        <f t="shared" si="109"/>
        <v>117</v>
      </c>
      <c r="B753" s="14" t="s">
        <v>1023</v>
      </c>
      <c r="C753" s="8">
        <v>4140.5</v>
      </c>
      <c r="D753" s="8">
        <v>0</v>
      </c>
      <c r="E753" s="8">
        <v>110.1</v>
      </c>
      <c r="F753" s="8">
        <f t="shared" si="105"/>
        <v>4250.6000000000004</v>
      </c>
      <c r="G753" s="8">
        <v>70</v>
      </c>
      <c r="H753" s="11">
        <v>2.6103016087873566E-2</v>
      </c>
      <c r="I753" s="18">
        <f t="shared" si="106"/>
        <v>59.231136895476546</v>
      </c>
      <c r="J753" s="10">
        <f t="shared" si="107"/>
        <v>21.779289036466729</v>
      </c>
      <c r="K753" s="10">
        <v>22.880337721664695</v>
      </c>
      <c r="L753" s="10">
        <v>14.636222150631587</v>
      </c>
      <c r="M753" s="150">
        <f t="shared" si="108"/>
        <v>14.636222150631587</v>
      </c>
      <c r="N753" s="10">
        <f t="shared" si="104"/>
        <v>118.52698580423954</v>
      </c>
      <c r="O753" s="11">
        <f t="shared" ref="O753:O763" si="110">N753/F753</f>
        <v>2.7884765869345393E-2</v>
      </c>
    </row>
    <row r="754" spans="1:15">
      <c r="A754" s="9">
        <f t="shared" si="109"/>
        <v>118</v>
      </c>
      <c r="B754" s="14" t="s">
        <v>1024</v>
      </c>
      <c r="C754" s="8">
        <v>4108.8</v>
      </c>
      <c r="D754" s="8">
        <v>0</v>
      </c>
      <c r="E754" s="8">
        <v>118</v>
      </c>
      <c r="F754" s="8">
        <f t="shared" si="105"/>
        <v>4226.8</v>
      </c>
      <c r="G754" s="8">
        <v>70</v>
      </c>
      <c r="H754" s="11">
        <v>2.5956859831605887E-2</v>
      </c>
      <c r="I754" s="18">
        <f t="shared" si="106"/>
        <v>58.899489349691869</v>
      </c>
      <c r="J754" s="10">
        <f t="shared" si="107"/>
        <v>21.657342233881703</v>
      </c>
      <c r="K754" s="10">
        <v>22.752225916795823</v>
      </c>
      <c r="L754" s="10">
        <v>14.554270876179737</v>
      </c>
      <c r="M754" s="150">
        <f t="shared" si="108"/>
        <v>14.554270876179737</v>
      </c>
      <c r="N754" s="10">
        <f t="shared" si="104"/>
        <v>117.86332837654913</v>
      </c>
      <c r="O754" s="11">
        <f t="shared" si="110"/>
        <v>2.7884765869345397E-2</v>
      </c>
    </row>
    <row r="755" spans="1:15">
      <c r="A755" s="9">
        <f t="shared" si="109"/>
        <v>119</v>
      </c>
      <c r="B755" s="14" t="s">
        <v>1025</v>
      </c>
      <c r="C755" s="8">
        <v>8284.9699999999993</v>
      </c>
      <c r="D755" s="8">
        <v>0</v>
      </c>
      <c r="E755" s="8">
        <v>584.5</v>
      </c>
      <c r="F755" s="8">
        <f t="shared" si="105"/>
        <v>8869.4699999999993</v>
      </c>
      <c r="G755" s="8">
        <v>141</v>
      </c>
      <c r="H755" s="11">
        <v>5.4467585305818453E-2</v>
      </c>
      <c r="I755" s="18">
        <f t="shared" si="106"/>
        <v>123.59403184499183</v>
      </c>
      <c r="J755" s="10">
        <f t="shared" si="107"/>
        <v>45.445525509403502</v>
      </c>
      <c r="K755" s="10">
        <v>47.743017223962106</v>
      </c>
      <c r="L755" s="10">
        <v>30.540519756825468</v>
      </c>
      <c r="M755" s="150">
        <f t="shared" si="108"/>
        <v>30.540519756825468</v>
      </c>
      <c r="N755" s="10">
        <f t="shared" si="104"/>
        <v>247.3230943351829</v>
      </c>
      <c r="O755" s="11">
        <f t="shared" si="110"/>
        <v>2.7884765869345397E-2</v>
      </c>
    </row>
    <row r="756" spans="1:15">
      <c r="A756" s="9">
        <f t="shared" si="109"/>
        <v>120</v>
      </c>
      <c r="B756" s="14" t="s">
        <v>1028</v>
      </c>
      <c r="C756" s="8">
        <v>4140.28</v>
      </c>
      <c r="D756" s="8">
        <v>0</v>
      </c>
      <c r="E756" s="8">
        <v>35.4</v>
      </c>
      <c r="F756" s="8">
        <f t="shared" si="105"/>
        <v>4175.6799999999994</v>
      </c>
      <c r="G756" s="8">
        <v>71</v>
      </c>
      <c r="H756" s="11">
        <v>2.5642930931588918E-2</v>
      </c>
      <c r="I756" s="18">
        <f t="shared" si="106"/>
        <v>58.187143864796369</v>
      </c>
      <c r="J756" s="10">
        <f t="shared" si="107"/>
        <v>21.395412799085626</v>
      </c>
      <c r="K756" s="10">
        <v>22.477054678774948</v>
      </c>
      <c r="L756" s="10">
        <v>14.378247802651224</v>
      </c>
      <c r="M756" s="150">
        <f t="shared" si="108"/>
        <v>14.378247802651224</v>
      </c>
      <c r="N756" s="10">
        <f t="shared" si="104"/>
        <v>116.43785914530818</v>
      </c>
      <c r="O756" s="11">
        <f t="shared" si="110"/>
        <v>2.78847658693454E-2</v>
      </c>
    </row>
    <row r="757" spans="1:15">
      <c r="A757" s="9">
        <f t="shared" si="109"/>
        <v>121</v>
      </c>
      <c r="B757" s="14" t="s">
        <v>1029</v>
      </c>
      <c r="C757" s="8">
        <v>4420.8999999999996</v>
      </c>
      <c r="D757" s="8">
        <v>0</v>
      </c>
      <c r="E757" s="8">
        <v>0</v>
      </c>
      <c r="F757" s="8">
        <f t="shared" si="105"/>
        <v>4420.8999999999996</v>
      </c>
      <c r="G757" s="8">
        <v>77</v>
      </c>
      <c r="H757" s="11">
        <v>2.7148831652679672E-2</v>
      </c>
      <c r="I757" s="18">
        <f t="shared" si="106"/>
        <v>61.604228368045028</v>
      </c>
      <c r="J757" s="10">
        <f t="shared" si="107"/>
        <v>22.65187477093016</v>
      </c>
      <c r="K757" s="10">
        <v>23.797036896839838</v>
      </c>
      <c r="L757" s="10">
        <v>15.22262139597402</v>
      </c>
      <c r="M757" s="150">
        <f t="shared" si="108"/>
        <v>15.22262139597402</v>
      </c>
      <c r="N757" s="10">
        <f t="shared" si="104"/>
        <v>123.27576143178905</v>
      </c>
      <c r="O757" s="11">
        <f t="shared" si="110"/>
        <v>2.7884765869345397E-2</v>
      </c>
    </row>
    <row r="758" spans="1:15">
      <c r="A758" s="9">
        <f t="shared" si="109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f t="shared" si="105"/>
        <v>6429.7</v>
      </c>
      <c r="G758" s="8">
        <v>104</v>
      </c>
      <c r="H758" s="11">
        <v>3.9484910963205347E-2</v>
      </c>
      <c r="I758" s="18">
        <f t="shared" si="106"/>
        <v>89.596396013938147</v>
      </c>
      <c r="J758" s="10">
        <f t="shared" si="107"/>
        <v>32.944594814325058</v>
      </c>
      <c r="K758" s="10">
        <v>34.61010385568801</v>
      </c>
      <c r="L758" s="10">
        <v>22.139584426178871</v>
      </c>
      <c r="M758" s="150">
        <f t="shared" si="108"/>
        <v>22.139584426178871</v>
      </c>
      <c r="N758" s="10">
        <f t="shared" si="104"/>
        <v>179.2906791101301</v>
      </c>
      <c r="O758" s="11">
        <f t="shared" si="110"/>
        <v>2.7884765869345397E-2</v>
      </c>
    </row>
    <row r="759" spans="1:15">
      <c r="A759" s="9">
        <f t="shared" si="109"/>
        <v>123</v>
      </c>
      <c r="B759" s="14" t="s">
        <v>1031</v>
      </c>
      <c r="C759" s="8">
        <v>3391.6</v>
      </c>
      <c r="D759" s="8">
        <v>0</v>
      </c>
      <c r="E759" s="8">
        <v>0</v>
      </c>
      <c r="F759" s="8">
        <f t="shared" si="105"/>
        <v>3391.6</v>
      </c>
      <c r="G759" s="8">
        <v>70</v>
      </c>
      <c r="H759" s="11">
        <v>2.0827880620061162E-2</v>
      </c>
      <c r="I759" s="18">
        <f t="shared" si="106"/>
        <v>47.261168751399389</v>
      </c>
      <c r="J759" s="10">
        <f t="shared" si="107"/>
        <v>17.377931749889555</v>
      </c>
      <c r="K759" s="10">
        <v>18.256470478708412</v>
      </c>
      <c r="L759" s="10">
        <v>11.678400942474495</v>
      </c>
      <c r="M759" s="150">
        <f t="shared" si="108"/>
        <v>11.678400942474495</v>
      </c>
      <c r="N759" s="10">
        <f t="shared" si="104"/>
        <v>94.573971922471841</v>
      </c>
      <c r="O759" s="11">
        <f t="shared" si="110"/>
        <v>2.7884765869345397E-2</v>
      </c>
    </row>
    <row r="760" spans="1:15">
      <c r="A760" s="9">
        <f t="shared" si="109"/>
        <v>124</v>
      </c>
      <c r="B760" s="14" t="s">
        <v>1032</v>
      </c>
      <c r="C760" s="8">
        <v>4546.3</v>
      </c>
      <c r="D760" s="8">
        <v>0</v>
      </c>
      <c r="E760" s="8">
        <v>0</v>
      </c>
      <c r="F760" s="8">
        <f t="shared" si="105"/>
        <v>4546.3</v>
      </c>
      <c r="G760" s="8">
        <v>100</v>
      </c>
      <c r="H760" s="11">
        <v>2.7918915456711896E-2</v>
      </c>
      <c r="I760" s="18">
        <f t="shared" si="106"/>
        <v>63.351648630288672</v>
      </c>
      <c r="J760" s="10">
        <f t="shared" si="107"/>
        <v>23.294401201357147</v>
      </c>
      <c r="K760" s="10">
        <v>24.472046154426245</v>
      </c>
      <c r="L760" s="10">
        <v>15.654415085732929</v>
      </c>
      <c r="M760" s="150">
        <f t="shared" si="108"/>
        <v>15.654415085732929</v>
      </c>
      <c r="N760" s="10">
        <f t="shared" si="104"/>
        <v>126.77251107180498</v>
      </c>
      <c r="O760" s="11">
        <f t="shared" si="110"/>
        <v>2.7884765869345397E-2</v>
      </c>
    </row>
    <row r="761" spans="1:15">
      <c r="A761" s="9">
        <f t="shared" si="109"/>
        <v>125</v>
      </c>
      <c r="B761" s="14" t="s">
        <v>1033</v>
      </c>
      <c r="C761" s="8">
        <v>3942.03</v>
      </c>
      <c r="D761" s="8">
        <v>0</v>
      </c>
      <c r="E761" s="8">
        <v>0</v>
      </c>
      <c r="F761" s="8">
        <f t="shared" si="105"/>
        <v>3942.03</v>
      </c>
      <c r="G761" s="8">
        <v>105</v>
      </c>
      <c r="H761" s="11">
        <v>2.420808180230561E-2</v>
      </c>
      <c r="I761" s="18">
        <f t="shared" si="106"/>
        <v>54.931284660065735</v>
      </c>
      <c r="J761" s="10">
        <f t="shared" si="107"/>
        <v>20.198233369506173</v>
      </c>
      <c r="K761" s="10">
        <v>21.219352022992958</v>
      </c>
      <c r="L761" s="10">
        <v>61.989877151982</v>
      </c>
      <c r="M761" s="150">
        <f t="shared" si="108"/>
        <v>61.989877151982</v>
      </c>
      <c r="N761" s="10">
        <f t="shared" si="104"/>
        <v>158.33874720454688</v>
      </c>
      <c r="O761" s="11">
        <f t="shared" si="110"/>
        <v>4.0166804211167056E-2</v>
      </c>
    </row>
    <row r="762" spans="1:15">
      <c r="A762" s="9">
        <f t="shared" si="109"/>
        <v>126</v>
      </c>
      <c r="B762" s="14" t="s">
        <v>1034</v>
      </c>
      <c r="C762" s="8">
        <v>4373.2</v>
      </c>
      <c r="D762" s="8">
        <v>0</v>
      </c>
      <c r="E762" s="8">
        <v>0</v>
      </c>
      <c r="F762" s="8">
        <f t="shared" si="105"/>
        <v>4373.2</v>
      </c>
      <c r="G762" s="8">
        <v>95</v>
      </c>
      <c r="H762" s="11">
        <v>2.685590503822723E-2</v>
      </c>
      <c r="I762" s="18">
        <f t="shared" si="106"/>
        <v>60.939539799392556</v>
      </c>
      <c r="J762" s="10">
        <f t="shared" si="107"/>
        <v>22.407468784236645</v>
      </c>
      <c r="K762" s="10">
        <v>23.540275002207697</v>
      </c>
      <c r="L762" s="10">
        <v>15.058374513984392</v>
      </c>
      <c r="M762" s="150">
        <f t="shared" si="108"/>
        <v>15.058374513984392</v>
      </c>
      <c r="N762" s="10">
        <f t="shared" si="104"/>
        <v>121.94565809982129</v>
      </c>
      <c r="O762" s="11">
        <f t="shared" si="110"/>
        <v>2.7884765869345397E-2</v>
      </c>
    </row>
    <row r="763" spans="1:15">
      <c r="A763" s="9">
        <f t="shared" si="109"/>
        <v>127</v>
      </c>
      <c r="B763" s="14" t="s">
        <v>42</v>
      </c>
      <c r="C763" s="8">
        <v>5423.9</v>
      </c>
      <c r="D763" s="8">
        <v>0</v>
      </c>
      <c r="E763" s="8">
        <v>0</v>
      </c>
      <c r="F763" s="8">
        <f t="shared" si="105"/>
        <v>5423.9</v>
      </c>
      <c r="G763" s="8">
        <v>100</v>
      </c>
      <c r="H763" s="11">
        <v>3.3308273881103231E-2</v>
      </c>
      <c r="I763" s="18">
        <f t="shared" si="106"/>
        <v>75.580803511827781</v>
      </c>
      <c r="J763" s="10">
        <f t="shared" si="107"/>
        <v>27.791061451299079</v>
      </c>
      <c r="K763" s="10">
        <v>29.196034387742227</v>
      </c>
      <c r="L763" s="10">
        <v>18.676282247873395</v>
      </c>
      <c r="M763" s="150">
        <f t="shared" si="108"/>
        <v>18.676282247873395</v>
      </c>
      <c r="N763" s="10">
        <f t="shared" ref="N763:N773" si="111">I763+J763+K763+M763</f>
        <v>151.24418159874247</v>
      </c>
      <c r="O763" s="11">
        <f t="shared" si="110"/>
        <v>2.7884765869345393E-2</v>
      </c>
    </row>
    <row r="764" spans="1:15">
      <c r="A764" s="9">
        <f t="shared" si="109"/>
        <v>128</v>
      </c>
      <c r="B764" s="14" t="s">
        <v>1039</v>
      </c>
      <c r="C764" s="8"/>
      <c r="D764" s="8"/>
      <c r="E764" s="8"/>
      <c r="F764" s="8">
        <f t="shared" si="105"/>
        <v>0</v>
      </c>
      <c r="G764" s="8"/>
      <c r="H764" s="11">
        <v>0</v>
      </c>
      <c r="I764" s="18">
        <f t="shared" si="106"/>
        <v>0</v>
      </c>
      <c r="J764" s="10">
        <f t="shared" si="107"/>
        <v>0</v>
      </c>
      <c r="K764" s="10">
        <v>0</v>
      </c>
      <c r="L764" s="10">
        <v>0</v>
      </c>
      <c r="M764" s="150">
        <f t="shared" si="108"/>
        <v>0</v>
      </c>
      <c r="N764" s="10">
        <f t="shared" si="111"/>
        <v>0</v>
      </c>
      <c r="O764" s="11"/>
    </row>
    <row r="765" spans="1:15">
      <c r="A765" s="9">
        <f t="shared" si="109"/>
        <v>129</v>
      </c>
      <c r="B765" s="14" t="s">
        <v>1040</v>
      </c>
      <c r="C765" s="8"/>
      <c r="D765" s="8"/>
      <c r="E765" s="8"/>
      <c r="F765" s="8">
        <f>C765+D765+E765</f>
        <v>0</v>
      </c>
      <c r="G765" s="8"/>
      <c r="H765" s="11">
        <v>0</v>
      </c>
      <c r="I765" s="18">
        <f t="shared" ref="I765:I773" si="112">H765*$I$2</f>
        <v>0</v>
      </c>
      <c r="J765" s="10">
        <f t="shared" ref="J765:J773" si="113">I765*0.3677</f>
        <v>0</v>
      </c>
      <c r="K765" s="10">
        <v>0</v>
      </c>
      <c r="L765" s="10">
        <v>0</v>
      </c>
      <c r="M765" s="150">
        <f t="shared" ref="M765:M773" si="114">L765*$M$2</f>
        <v>0</v>
      </c>
      <c r="N765" s="10">
        <f t="shared" si="111"/>
        <v>0</v>
      </c>
      <c r="O765" s="11"/>
    </row>
    <row r="766" spans="1:15">
      <c r="A766" s="9">
        <f t="shared" ref="A766:A773" si="115">A765+1</f>
        <v>130</v>
      </c>
      <c r="B766" s="14" t="s">
        <v>1043</v>
      </c>
      <c r="C766" s="8">
        <v>5964.3</v>
      </c>
      <c r="D766" s="8">
        <v>0</v>
      </c>
      <c r="E766" s="8">
        <v>0</v>
      </c>
      <c r="F766" s="8">
        <f>C766+D766+E766</f>
        <v>5964.3</v>
      </c>
      <c r="G766" s="8">
        <v>124</v>
      </c>
      <c r="H766" s="11">
        <v>3.6626880641063446E-2</v>
      </c>
      <c r="I766" s="18">
        <f t="shared" si="112"/>
        <v>83.111153669056307</v>
      </c>
      <c r="J766" s="10">
        <f t="shared" si="113"/>
        <v>30.559971204112006</v>
      </c>
      <c r="K766" s="10">
        <v>32.10492595711775</v>
      </c>
      <c r="L766" s="10">
        <v>20.537058244250687</v>
      </c>
      <c r="M766" s="150">
        <f t="shared" si="114"/>
        <v>20.537058244250687</v>
      </c>
      <c r="N766" s="10">
        <f t="shared" si="111"/>
        <v>166.31310907453675</v>
      </c>
      <c r="O766" s="11">
        <f t="shared" ref="O766:O774" si="116">N766/F766</f>
        <v>2.7884765869345397E-2</v>
      </c>
    </row>
    <row r="767" spans="1:15">
      <c r="A767" s="9">
        <f t="shared" si="115"/>
        <v>131</v>
      </c>
      <c r="B767" s="14" t="s">
        <v>1044</v>
      </c>
      <c r="C767" s="8">
        <v>5911.3</v>
      </c>
      <c r="D767" s="8">
        <v>0</v>
      </c>
      <c r="E767" s="8">
        <v>0</v>
      </c>
      <c r="F767" s="8">
        <f>C767+D767+E767</f>
        <v>5911.3</v>
      </c>
      <c r="G767" s="8">
        <v>129</v>
      </c>
      <c r="H767" s="11">
        <v>3.6301406625005174E-2</v>
      </c>
      <c r="I767" s="18">
        <f t="shared" si="112"/>
        <v>82.372610814997998</v>
      </c>
      <c r="J767" s="10">
        <f t="shared" si="113"/>
        <v>30.288408996674764</v>
      </c>
      <c r="K767" s="10">
        <v>31.819634963082034</v>
      </c>
      <c r="L767" s="10">
        <v>20.354561708706651</v>
      </c>
      <c r="M767" s="150">
        <f t="shared" si="114"/>
        <v>20.354561708706651</v>
      </c>
      <c r="N767" s="10">
        <f t="shared" si="111"/>
        <v>164.83521648346144</v>
      </c>
      <c r="O767" s="11">
        <f t="shared" si="116"/>
        <v>2.7884765869345393E-2</v>
      </c>
    </row>
    <row r="768" spans="1:15">
      <c r="A768" s="9">
        <f t="shared" si="115"/>
        <v>132</v>
      </c>
      <c r="B768" s="14" t="s">
        <v>1045</v>
      </c>
      <c r="C768" s="8">
        <v>3419.4</v>
      </c>
      <c r="D768" s="8">
        <v>0</v>
      </c>
      <c r="E768" s="8">
        <v>0</v>
      </c>
      <c r="F768" s="8">
        <f>C768+D768+E768</f>
        <v>3419.4</v>
      </c>
      <c r="G768" s="8">
        <v>70</v>
      </c>
      <c r="H768" s="11">
        <v>2.0998600953012484E-2</v>
      </c>
      <c r="I768" s="18">
        <f t="shared" si="112"/>
        <v>47.648555380509222</v>
      </c>
      <c r="J768" s="10">
        <f t="shared" si="113"/>
        <v>17.520373813413244</v>
      </c>
      <c r="K768" s="10">
        <v>18.406113679353563</v>
      </c>
      <c r="L768" s="10">
        <v>11.774125540363631</v>
      </c>
      <c r="M768" s="150">
        <f t="shared" si="114"/>
        <v>11.774125540363631</v>
      </c>
      <c r="N768" s="10">
        <f t="shared" si="111"/>
        <v>95.34916841363966</v>
      </c>
      <c r="O768" s="11">
        <f t="shared" si="116"/>
        <v>2.78847658693454E-2</v>
      </c>
    </row>
    <row r="769" spans="1:16">
      <c r="A769" s="9">
        <f t="shared" si="115"/>
        <v>133</v>
      </c>
      <c r="B769" s="251" t="s">
        <v>1363</v>
      </c>
      <c r="C769" s="8">
        <v>1763.8</v>
      </c>
      <c r="D769" s="8"/>
      <c r="E769" s="8"/>
      <c r="F769" s="8">
        <v>1763.8</v>
      </c>
      <c r="G769" s="8">
        <v>48</v>
      </c>
      <c r="H769" s="11">
        <v>5.2664407573188389E-2</v>
      </c>
      <c r="I769" s="18">
        <f t="shared" si="112"/>
        <v>119.50238715654898</v>
      </c>
      <c r="J769" s="10">
        <f t="shared" si="113"/>
        <v>43.941027757463061</v>
      </c>
      <c r="K769" s="10">
        <v>53.251299731183998</v>
      </c>
      <c r="L769" s="10">
        <v>29.529459970362463</v>
      </c>
      <c r="M769" s="150">
        <f t="shared" si="114"/>
        <v>29.529459970362463</v>
      </c>
      <c r="N769" s="10">
        <f t="shared" si="111"/>
        <v>246.2241746155585</v>
      </c>
      <c r="O769" s="11">
        <f t="shared" si="116"/>
        <v>0.13959869294452801</v>
      </c>
      <c r="P769" s="11"/>
    </row>
    <row r="770" spans="1:16">
      <c r="A770" s="9">
        <f t="shared" si="115"/>
        <v>134</v>
      </c>
      <c r="B770" s="251" t="s">
        <v>1364</v>
      </c>
      <c r="C770" s="8">
        <v>3931</v>
      </c>
      <c r="D770" s="8"/>
      <c r="E770" s="8"/>
      <c r="F770" s="8">
        <v>3931</v>
      </c>
      <c r="G770" s="8">
        <v>106</v>
      </c>
      <c r="H770" s="11">
        <v>0.11737373067819683</v>
      </c>
      <c r="I770" s="18">
        <f t="shared" si="112"/>
        <v>266.3362534938168</v>
      </c>
      <c r="J770" s="10">
        <f t="shared" si="113"/>
        <v>97.93184040967644</v>
      </c>
      <c r="K770" s="10">
        <v>118.68174353287465</v>
      </c>
      <c r="L770" s="10">
        <v>65.812624528571746</v>
      </c>
      <c r="M770" s="150">
        <f t="shared" si="114"/>
        <v>65.812624528571746</v>
      </c>
      <c r="N770" s="10">
        <f t="shared" si="111"/>
        <v>548.76246196493958</v>
      </c>
      <c r="O770" s="11">
        <f t="shared" si="116"/>
        <v>0.13959869294452801</v>
      </c>
      <c r="P770" s="11"/>
    </row>
    <row r="771" spans="1:16">
      <c r="A771" s="9">
        <f t="shared" si="115"/>
        <v>135</v>
      </c>
      <c r="B771" s="251" t="s">
        <v>1365</v>
      </c>
      <c r="C771" s="8">
        <v>2191.9</v>
      </c>
      <c r="D771" s="8"/>
      <c r="E771" s="8"/>
      <c r="F771" s="8">
        <v>2191.9</v>
      </c>
      <c r="G771" s="8">
        <v>98</v>
      </c>
      <c r="H771" s="11">
        <v>6.5446827848776298E-2</v>
      </c>
      <c r="I771" s="18">
        <f t="shared" si="112"/>
        <v>148.50736047649377</v>
      </c>
      <c r="J771" s="10">
        <f t="shared" si="113"/>
        <v>54.606156447206764</v>
      </c>
      <c r="K771" s="10">
        <v>66.176167298323065</v>
      </c>
      <c r="L771" s="10">
        <v>36.69669084308736</v>
      </c>
      <c r="M771" s="150">
        <f t="shared" si="114"/>
        <v>36.69669084308736</v>
      </c>
      <c r="N771" s="10">
        <f t="shared" si="111"/>
        <v>305.98637506511096</v>
      </c>
      <c r="O771" s="11">
        <f t="shared" si="116"/>
        <v>0.13959869294452801</v>
      </c>
      <c r="P771" s="11"/>
    </row>
    <row r="772" spans="1:16">
      <c r="A772" s="9">
        <f t="shared" si="115"/>
        <v>136</v>
      </c>
      <c r="B772" s="251" t="s">
        <v>1366</v>
      </c>
      <c r="C772" s="8">
        <v>2055.21</v>
      </c>
      <c r="D772" s="8"/>
      <c r="E772" s="8"/>
      <c r="F772" s="8">
        <v>2055.21</v>
      </c>
      <c r="G772" s="8">
        <v>89</v>
      </c>
      <c r="H772" s="11">
        <v>6.1365470625066622E-2</v>
      </c>
      <c r="I772" s="18">
        <f t="shared" si="112"/>
        <v>139.24623035945743</v>
      </c>
      <c r="J772" s="10">
        <f t="shared" si="113"/>
        <v>51.200838903172503</v>
      </c>
      <c r="K772" s="10">
        <v>62.049327429712356</v>
      </c>
      <c r="L772" s="10">
        <v>34.408233034181109</v>
      </c>
      <c r="M772" s="150">
        <f t="shared" si="114"/>
        <v>34.408233034181109</v>
      </c>
      <c r="N772" s="10">
        <f t="shared" si="111"/>
        <v>286.90462972652335</v>
      </c>
      <c r="O772" s="11">
        <f t="shared" si="116"/>
        <v>0.13959869294452798</v>
      </c>
      <c r="P772" s="11"/>
    </row>
    <row r="773" spans="1:16">
      <c r="A773" s="9">
        <f t="shared" si="115"/>
        <v>137</v>
      </c>
      <c r="B773" s="251" t="s">
        <v>1367</v>
      </c>
      <c r="C773" s="8">
        <v>4130.1000000000004</v>
      </c>
      <c r="D773" s="8"/>
      <c r="E773" s="8"/>
      <c r="F773" s="8">
        <v>4130.1000000000004</v>
      </c>
      <c r="G773" s="8">
        <v>203</v>
      </c>
      <c r="H773" s="11">
        <v>0.1233185563658155</v>
      </c>
      <c r="I773" s="18">
        <f t="shared" si="112"/>
        <v>279.82583580636293</v>
      </c>
      <c r="J773" s="10">
        <f t="shared" si="113"/>
        <v>102.89195982599966</v>
      </c>
      <c r="K773" s="10">
        <v>124.69281835795614</v>
      </c>
      <c r="L773" s="10">
        <v>69.145947739876419</v>
      </c>
      <c r="M773" s="150">
        <f t="shared" si="114"/>
        <v>69.145947739876419</v>
      </c>
      <c r="N773" s="10">
        <f t="shared" si="111"/>
        <v>576.5565617301952</v>
      </c>
      <c r="O773" s="11">
        <f t="shared" si="116"/>
        <v>0.13959869294452801</v>
      </c>
      <c r="P773" s="11"/>
    </row>
    <row r="774" spans="1:16">
      <c r="A774" s="12"/>
      <c r="B774" s="17" t="s">
        <v>576</v>
      </c>
      <c r="C774" s="13">
        <f>SUM(C637:C773)</f>
        <v>96454.6</v>
      </c>
      <c r="D774" s="13">
        <f t="shared" ref="D774:N774" si="117">SUM(D637:D773)</f>
        <v>208.9</v>
      </c>
      <c r="E774" s="13">
        <f t="shared" si="117"/>
        <v>2313.1999999999998</v>
      </c>
      <c r="F774" s="13">
        <f t="shared" si="117"/>
        <v>98976.7</v>
      </c>
      <c r="G774" s="13">
        <f t="shared" si="117"/>
        <v>2133</v>
      </c>
      <c r="H774" s="13">
        <f t="shared" si="117"/>
        <v>1.8901723866182369</v>
      </c>
      <c r="I774" s="13">
        <f t="shared" si="117"/>
        <v>4289.0468676470418</v>
      </c>
      <c r="J774" s="13">
        <f t="shared" si="117"/>
        <v>1577.0825332338172</v>
      </c>
      <c r="K774" s="13">
        <f t="shared" si="117"/>
        <v>1713.3681309123767</v>
      </c>
      <c r="L774" s="13">
        <f t="shared" si="117"/>
        <v>1108.2547225053233</v>
      </c>
      <c r="M774" s="13">
        <f t="shared" si="117"/>
        <v>1108.2547225053233</v>
      </c>
      <c r="N774" s="13">
        <f t="shared" si="117"/>
        <v>8687.7522542985571</v>
      </c>
      <c r="O774" s="16">
        <f t="shared" si="116"/>
        <v>8.7775731604494367E-2</v>
      </c>
    </row>
    <row r="775" spans="1:16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8"/>
      <c r="K775" s="10"/>
      <c r="L775" s="10"/>
      <c r="M775" s="8"/>
      <c r="N775" s="8"/>
      <c r="O775" s="11"/>
    </row>
    <row r="776" spans="1:16">
      <c r="A776" s="9">
        <v>1</v>
      </c>
      <c r="B776" s="8" t="s">
        <v>824</v>
      </c>
      <c r="C776" s="8"/>
      <c r="D776" s="8"/>
      <c r="E776" s="8"/>
      <c r="F776" s="8">
        <f t="shared" ref="F776:F829" si="118">C776+D776+E776</f>
        <v>0</v>
      </c>
      <c r="G776" s="8"/>
      <c r="H776" s="11">
        <v>0</v>
      </c>
      <c r="I776" s="18">
        <f t="shared" ref="I776:I838" si="119">H776*$P$2</f>
        <v>0</v>
      </c>
      <c r="J776" s="10">
        <f t="shared" ref="J776:J827" si="120">I776*0.3677</f>
        <v>0</v>
      </c>
      <c r="K776" s="10">
        <v>0</v>
      </c>
      <c r="L776" s="10">
        <v>0</v>
      </c>
      <c r="M776" s="150">
        <f t="shared" ref="M776:M839" si="121">L776*$M$2</f>
        <v>0</v>
      </c>
      <c r="N776" s="10">
        <f t="shared" ref="N776:N827" si="122">I776+J776+K776+M776</f>
        <v>0</v>
      </c>
      <c r="O776" s="11"/>
    </row>
    <row r="777" spans="1:16">
      <c r="A777" s="9">
        <f>1+A776</f>
        <v>2</v>
      </c>
      <c r="B777" s="8" t="s">
        <v>825</v>
      </c>
      <c r="C777" s="8"/>
      <c r="D777" s="8"/>
      <c r="E777" s="8"/>
      <c r="F777" s="8">
        <f t="shared" si="118"/>
        <v>0</v>
      </c>
      <c r="G777" s="8"/>
      <c r="H777" s="11">
        <v>0</v>
      </c>
      <c r="I777" s="18">
        <f t="shared" si="119"/>
        <v>0</v>
      </c>
      <c r="J777" s="10">
        <f t="shared" si="120"/>
        <v>0</v>
      </c>
      <c r="K777" s="10">
        <v>0</v>
      </c>
      <c r="L777" s="10">
        <v>0</v>
      </c>
      <c r="M777" s="150">
        <f t="shared" si="121"/>
        <v>0</v>
      </c>
      <c r="N777" s="10">
        <f t="shared" si="122"/>
        <v>0</v>
      </c>
      <c r="O777" s="11"/>
    </row>
    <row r="778" spans="1:16">
      <c r="A778" s="9">
        <f t="shared" ref="A778:A841" si="123">1+A777</f>
        <v>3</v>
      </c>
      <c r="B778" s="8" t="s">
        <v>826</v>
      </c>
      <c r="C778" s="8"/>
      <c r="D778" s="8"/>
      <c r="E778" s="8"/>
      <c r="F778" s="8">
        <f t="shared" si="118"/>
        <v>0</v>
      </c>
      <c r="G778" s="8"/>
      <c r="H778" s="11">
        <v>0</v>
      </c>
      <c r="I778" s="18">
        <f t="shared" si="119"/>
        <v>0</v>
      </c>
      <c r="J778" s="10">
        <f t="shared" si="120"/>
        <v>0</v>
      </c>
      <c r="K778" s="10">
        <v>0</v>
      </c>
      <c r="L778" s="10">
        <v>0</v>
      </c>
      <c r="M778" s="150">
        <f t="shared" si="121"/>
        <v>0</v>
      </c>
      <c r="N778" s="10">
        <f t="shared" si="122"/>
        <v>0</v>
      </c>
      <c r="O778" s="11"/>
    </row>
    <row r="779" spans="1:16">
      <c r="A779" s="9">
        <f t="shared" si="123"/>
        <v>4</v>
      </c>
      <c r="B779" s="8" t="s">
        <v>827</v>
      </c>
      <c r="C779" s="8"/>
      <c r="D779" s="8"/>
      <c r="E779" s="8"/>
      <c r="F779" s="8">
        <f t="shared" si="118"/>
        <v>0</v>
      </c>
      <c r="G779" s="8"/>
      <c r="H779" s="11">
        <v>0</v>
      </c>
      <c r="I779" s="18">
        <f t="shared" si="119"/>
        <v>0</v>
      </c>
      <c r="J779" s="10">
        <f t="shared" si="120"/>
        <v>0</v>
      </c>
      <c r="K779" s="10">
        <v>0</v>
      </c>
      <c r="L779" s="10">
        <v>0</v>
      </c>
      <c r="M779" s="150">
        <f t="shared" si="121"/>
        <v>0</v>
      </c>
      <c r="N779" s="10">
        <f t="shared" si="122"/>
        <v>0</v>
      </c>
      <c r="O779" s="11"/>
    </row>
    <row r="780" spans="1:16">
      <c r="A780" s="9">
        <f t="shared" si="123"/>
        <v>5</v>
      </c>
      <c r="B780" s="8" t="s">
        <v>828</v>
      </c>
      <c r="C780" s="8"/>
      <c r="D780" s="8"/>
      <c r="E780" s="8"/>
      <c r="F780" s="8">
        <f t="shared" si="118"/>
        <v>0</v>
      </c>
      <c r="G780" s="8"/>
      <c r="H780" s="11">
        <v>0</v>
      </c>
      <c r="I780" s="18">
        <f t="shared" si="119"/>
        <v>0</v>
      </c>
      <c r="J780" s="10">
        <f t="shared" si="120"/>
        <v>0</v>
      </c>
      <c r="K780" s="10">
        <v>0</v>
      </c>
      <c r="L780" s="10">
        <v>0</v>
      </c>
      <c r="M780" s="150">
        <f t="shared" si="121"/>
        <v>0</v>
      </c>
      <c r="N780" s="10">
        <f t="shared" si="122"/>
        <v>0</v>
      </c>
      <c r="O780" s="11"/>
    </row>
    <row r="781" spans="1:16">
      <c r="A781" s="9">
        <f t="shared" si="123"/>
        <v>6</v>
      </c>
      <c r="B781" s="8" t="s">
        <v>829</v>
      </c>
      <c r="C781" s="8"/>
      <c r="D781" s="8"/>
      <c r="E781" s="8"/>
      <c r="F781" s="8">
        <f t="shared" si="118"/>
        <v>0</v>
      </c>
      <c r="G781" s="8"/>
      <c r="H781" s="11">
        <v>0</v>
      </c>
      <c r="I781" s="18">
        <f t="shared" si="119"/>
        <v>0</v>
      </c>
      <c r="J781" s="10">
        <f t="shared" si="120"/>
        <v>0</v>
      </c>
      <c r="K781" s="10">
        <v>0</v>
      </c>
      <c r="L781" s="10">
        <v>0</v>
      </c>
      <c r="M781" s="150">
        <f t="shared" si="121"/>
        <v>0</v>
      </c>
      <c r="N781" s="10">
        <f t="shared" si="122"/>
        <v>0</v>
      </c>
      <c r="O781" s="11"/>
    </row>
    <row r="782" spans="1:16">
      <c r="A782" s="9">
        <f t="shared" si="123"/>
        <v>7</v>
      </c>
      <c r="B782" s="8" t="s">
        <v>830</v>
      </c>
      <c r="C782" s="8"/>
      <c r="D782" s="8"/>
      <c r="E782" s="8"/>
      <c r="F782" s="8">
        <f t="shared" si="118"/>
        <v>0</v>
      </c>
      <c r="G782" s="8"/>
      <c r="H782" s="11">
        <v>0</v>
      </c>
      <c r="I782" s="18">
        <f t="shared" si="119"/>
        <v>0</v>
      </c>
      <c r="J782" s="10">
        <f t="shared" si="120"/>
        <v>0</v>
      </c>
      <c r="K782" s="10">
        <v>0</v>
      </c>
      <c r="L782" s="10">
        <v>0</v>
      </c>
      <c r="M782" s="150">
        <f t="shared" si="121"/>
        <v>0</v>
      </c>
      <c r="N782" s="10">
        <f t="shared" si="122"/>
        <v>0</v>
      </c>
      <c r="O782" s="11"/>
    </row>
    <row r="783" spans="1:16">
      <c r="A783" s="9">
        <f t="shared" si="123"/>
        <v>8</v>
      </c>
      <c r="B783" s="8" t="s">
        <v>831</v>
      </c>
      <c r="C783" s="8"/>
      <c r="D783" s="8"/>
      <c r="E783" s="8"/>
      <c r="F783" s="8">
        <f t="shared" si="118"/>
        <v>0</v>
      </c>
      <c r="G783" s="8"/>
      <c r="H783" s="11">
        <v>0</v>
      </c>
      <c r="I783" s="18">
        <f t="shared" si="119"/>
        <v>0</v>
      </c>
      <c r="J783" s="10">
        <f t="shared" si="120"/>
        <v>0</v>
      </c>
      <c r="K783" s="10">
        <v>0</v>
      </c>
      <c r="L783" s="10">
        <v>0</v>
      </c>
      <c r="M783" s="150">
        <f t="shared" si="121"/>
        <v>0</v>
      </c>
      <c r="N783" s="10">
        <f t="shared" si="122"/>
        <v>0</v>
      </c>
      <c r="O783" s="11"/>
    </row>
    <row r="784" spans="1:16">
      <c r="A784" s="9">
        <f t="shared" si="123"/>
        <v>9</v>
      </c>
      <c r="B784" s="8" t="s">
        <v>832</v>
      </c>
      <c r="C784" s="8"/>
      <c r="D784" s="8"/>
      <c r="E784" s="8"/>
      <c r="F784" s="8">
        <f t="shared" si="118"/>
        <v>0</v>
      </c>
      <c r="G784" s="8"/>
      <c r="H784" s="11">
        <v>0</v>
      </c>
      <c r="I784" s="18">
        <f t="shared" si="119"/>
        <v>0</v>
      </c>
      <c r="J784" s="10">
        <f t="shared" si="120"/>
        <v>0</v>
      </c>
      <c r="K784" s="10">
        <v>0</v>
      </c>
      <c r="L784" s="10">
        <v>0</v>
      </c>
      <c r="M784" s="150">
        <f t="shared" si="121"/>
        <v>0</v>
      </c>
      <c r="N784" s="10">
        <f t="shared" si="122"/>
        <v>0</v>
      </c>
      <c r="O784" s="11"/>
    </row>
    <row r="785" spans="1:15">
      <c r="A785" s="9">
        <f t="shared" si="123"/>
        <v>10</v>
      </c>
      <c r="B785" s="8" t="s">
        <v>833</v>
      </c>
      <c r="C785" s="8"/>
      <c r="D785" s="8"/>
      <c r="E785" s="8"/>
      <c r="F785" s="8">
        <f t="shared" si="118"/>
        <v>0</v>
      </c>
      <c r="G785" s="8"/>
      <c r="H785" s="11">
        <v>0</v>
      </c>
      <c r="I785" s="18">
        <f t="shared" si="119"/>
        <v>0</v>
      </c>
      <c r="J785" s="10">
        <f t="shared" si="120"/>
        <v>0</v>
      </c>
      <c r="K785" s="10">
        <v>0</v>
      </c>
      <c r="L785" s="10">
        <v>0</v>
      </c>
      <c r="M785" s="150">
        <f t="shared" si="121"/>
        <v>0</v>
      </c>
      <c r="N785" s="10">
        <f t="shared" si="122"/>
        <v>0</v>
      </c>
      <c r="O785" s="11"/>
    </row>
    <row r="786" spans="1:15">
      <c r="A786" s="9">
        <f t="shared" si="123"/>
        <v>11</v>
      </c>
      <c r="B786" s="8" t="s">
        <v>834</v>
      </c>
      <c r="C786" s="8"/>
      <c r="D786" s="8"/>
      <c r="E786" s="8"/>
      <c r="F786" s="8">
        <f t="shared" si="118"/>
        <v>0</v>
      </c>
      <c r="G786" s="8"/>
      <c r="H786" s="11">
        <v>0</v>
      </c>
      <c r="I786" s="18">
        <f t="shared" si="119"/>
        <v>0</v>
      </c>
      <c r="J786" s="10">
        <f t="shared" si="120"/>
        <v>0</v>
      </c>
      <c r="K786" s="10">
        <v>0</v>
      </c>
      <c r="L786" s="10">
        <v>0</v>
      </c>
      <c r="M786" s="150">
        <f t="shared" si="121"/>
        <v>0</v>
      </c>
      <c r="N786" s="10">
        <f t="shared" si="122"/>
        <v>0</v>
      </c>
      <c r="O786" s="11"/>
    </row>
    <row r="787" spans="1:15">
      <c r="A787" s="9">
        <f t="shared" si="123"/>
        <v>12</v>
      </c>
      <c r="B787" s="8" t="s">
        <v>835</v>
      </c>
      <c r="C787" s="8"/>
      <c r="D787" s="8"/>
      <c r="E787" s="8"/>
      <c r="F787" s="8">
        <f t="shared" si="118"/>
        <v>0</v>
      </c>
      <c r="G787" s="8"/>
      <c r="H787" s="11">
        <v>0</v>
      </c>
      <c r="I787" s="18">
        <f t="shared" si="119"/>
        <v>0</v>
      </c>
      <c r="J787" s="10">
        <f t="shared" si="120"/>
        <v>0</v>
      </c>
      <c r="K787" s="10">
        <v>0</v>
      </c>
      <c r="L787" s="10">
        <v>0</v>
      </c>
      <c r="M787" s="150">
        <f t="shared" si="121"/>
        <v>0</v>
      </c>
      <c r="N787" s="10">
        <f t="shared" si="122"/>
        <v>0</v>
      </c>
      <c r="O787" s="11"/>
    </row>
    <row r="788" spans="1:15">
      <c r="A788" s="9">
        <f t="shared" si="123"/>
        <v>13</v>
      </c>
      <c r="B788" s="8" t="s">
        <v>836</v>
      </c>
      <c r="C788" s="8"/>
      <c r="D788" s="8"/>
      <c r="E788" s="8"/>
      <c r="F788" s="8">
        <f t="shared" si="118"/>
        <v>0</v>
      </c>
      <c r="G788" s="8"/>
      <c r="H788" s="11">
        <v>0</v>
      </c>
      <c r="I788" s="18">
        <f t="shared" si="119"/>
        <v>0</v>
      </c>
      <c r="J788" s="10">
        <f t="shared" si="120"/>
        <v>0</v>
      </c>
      <c r="K788" s="10">
        <v>0</v>
      </c>
      <c r="L788" s="10">
        <v>0</v>
      </c>
      <c r="M788" s="150">
        <f t="shared" si="121"/>
        <v>0</v>
      </c>
      <c r="N788" s="10">
        <f t="shared" si="122"/>
        <v>0</v>
      </c>
      <c r="O788" s="11"/>
    </row>
    <row r="789" spans="1:15">
      <c r="A789" s="9">
        <f t="shared" si="123"/>
        <v>14</v>
      </c>
      <c r="B789" s="8" t="s">
        <v>837</v>
      </c>
      <c r="C789" s="8"/>
      <c r="D789" s="8"/>
      <c r="E789" s="8"/>
      <c r="F789" s="8">
        <f t="shared" si="118"/>
        <v>0</v>
      </c>
      <c r="G789" s="8"/>
      <c r="H789" s="11">
        <v>0</v>
      </c>
      <c r="I789" s="18">
        <f t="shared" si="119"/>
        <v>0</v>
      </c>
      <c r="J789" s="10">
        <f t="shared" si="120"/>
        <v>0</v>
      </c>
      <c r="K789" s="10">
        <v>0</v>
      </c>
      <c r="L789" s="10">
        <v>0</v>
      </c>
      <c r="M789" s="150">
        <f t="shared" si="121"/>
        <v>0</v>
      </c>
      <c r="N789" s="10">
        <f t="shared" si="122"/>
        <v>0</v>
      </c>
      <c r="O789" s="11"/>
    </row>
    <row r="790" spans="1:15">
      <c r="A790" s="9">
        <f t="shared" si="123"/>
        <v>15</v>
      </c>
      <c r="B790" s="8" t="s">
        <v>838</v>
      </c>
      <c r="C790" s="8"/>
      <c r="D790" s="8"/>
      <c r="E790" s="8"/>
      <c r="F790" s="8">
        <f t="shared" si="118"/>
        <v>0</v>
      </c>
      <c r="G790" s="8"/>
      <c r="H790" s="11">
        <v>0</v>
      </c>
      <c r="I790" s="18">
        <f t="shared" si="119"/>
        <v>0</v>
      </c>
      <c r="J790" s="10">
        <f t="shared" si="120"/>
        <v>0</v>
      </c>
      <c r="K790" s="10">
        <v>0</v>
      </c>
      <c r="L790" s="10">
        <v>0</v>
      </c>
      <c r="M790" s="150">
        <f t="shared" si="121"/>
        <v>0</v>
      </c>
      <c r="N790" s="10">
        <f t="shared" si="122"/>
        <v>0</v>
      </c>
      <c r="O790" s="11"/>
    </row>
    <row r="791" spans="1:15">
      <c r="A791" s="9">
        <f t="shared" si="123"/>
        <v>16</v>
      </c>
      <c r="B791" s="8" t="s">
        <v>839</v>
      </c>
      <c r="C791" s="8"/>
      <c r="D791" s="8"/>
      <c r="E791" s="8"/>
      <c r="F791" s="8">
        <f t="shared" si="118"/>
        <v>0</v>
      </c>
      <c r="G791" s="8"/>
      <c r="H791" s="11">
        <v>0</v>
      </c>
      <c r="I791" s="18">
        <f t="shared" si="119"/>
        <v>0</v>
      </c>
      <c r="J791" s="10">
        <f t="shared" si="120"/>
        <v>0</v>
      </c>
      <c r="K791" s="10">
        <v>0</v>
      </c>
      <c r="L791" s="10">
        <v>0</v>
      </c>
      <c r="M791" s="150">
        <f t="shared" si="121"/>
        <v>0</v>
      </c>
      <c r="N791" s="10">
        <f t="shared" si="122"/>
        <v>0</v>
      </c>
      <c r="O791" s="11"/>
    </row>
    <row r="792" spans="1:15">
      <c r="A792" s="9">
        <f t="shared" si="123"/>
        <v>17</v>
      </c>
      <c r="B792" s="8" t="s">
        <v>840</v>
      </c>
      <c r="C792" s="8"/>
      <c r="D792" s="8"/>
      <c r="E792" s="8"/>
      <c r="F792" s="8">
        <f t="shared" si="118"/>
        <v>0</v>
      </c>
      <c r="G792" s="8"/>
      <c r="H792" s="11">
        <v>0</v>
      </c>
      <c r="I792" s="18">
        <f t="shared" si="119"/>
        <v>0</v>
      </c>
      <c r="J792" s="10">
        <f t="shared" si="120"/>
        <v>0</v>
      </c>
      <c r="K792" s="10">
        <v>0</v>
      </c>
      <c r="L792" s="10">
        <v>0</v>
      </c>
      <c r="M792" s="150">
        <f t="shared" si="121"/>
        <v>0</v>
      </c>
      <c r="N792" s="10">
        <f t="shared" si="122"/>
        <v>0</v>
      </c>
      <c r="O792" s="11"/>
    </row>
    <row r="793" spans="1:15">
      <c r="A793" s="9">
        <f t="shared" si="123"/>
        <v>18</v>
      </c>
      <c r="B793" s="8" t="s">
        <v>841</v>
      </c>
      <c r="C793" s="8"/>
      <c r="D793" s="8"/>
      <c r="E793" s="8"/>
      <c r="F793" s="8">
        <f t="shared" si="118"/>
        <v>0</v>
      </c>
      <c r="G793" s="8"/>
      <c r="H793" s="11">
        <v>0</v>
      </c>
      <c r="I793" s="18">
        <f t="shared" si="119"/>
        <v>0</v>
      </c>
      <c r="J793" s="10">
        <f t="shared" si="120"/>
        <v>0</v>
      </c>
      <c r="K793" s="10">
        <v>0</v>
      </c>
      <c r="L793" s="10">
        <v>0</v>
      </c>
      <c r="M793" s="150">
        <f t="shared" si="121"/>
        <v>0</v>
      </c>
      <c r="N793" s="10">
        <f t="shared" si="122"/>
        <v>0</v>
      </c>
      <c r="O793" s="11"/>
    </row>
    <row r="794" spans="1:15">
      <c r="A794" s="9">
        <f t="shared" si="123"/>
        <v>19</v>
      </c>
      <c r="B794" s="8" t="s">
        <v>842</v>
      </c>
      <c r="C794" s="8"/>
      <c r="D794" s="8"/>
      <c r="E794" s="8"/>
      <c r="F794" s="8">
        <f t="shared" si="118"/>
        <v>0</v>
      </c>
      <c r="G794" s="8"/>
      <c r="H794" s="11">
        <v>0</v>
      </c>
      <c r="I794" s="18">
        <f t="shared" si="119"/>
        <v>0</v>
      </c>
      <c r="J794" s="10">
        <f t="shared" si="120"/>
        <v>0</v>
      </c>
      <c r="K794" s="10">
        <v>0</v>
      </c>
      <c r="L794" s="10">
        <v>0</v>
      </c>
      <c r="M794" s="150">
        <f t="shared" si="121"/>
        <v>0</v>
      </c>
      <c r="N794" s="10">
        <f t="shared" si="122"/>
        <v>0</v>
      </c>
      <c r="O794" s="11"/>
    </row>
    <row r="795" spans="1:15">
      <c r="A795" s="9">
        <f t="shared" si="123"/>
        <v>20</v>
      </c>
      <c r="B795" s="8" t="s">
        <v>843</v>
      </c>
      <c r="C795" s="8"/>
      <c r="D795" s="8"/>
      <c r="E795" s="8"/>
      <c r="F795" s="8">
        <f t="shared" si="118"/>
        <v>0</v>
      </c>
      <c r="G795" s="8"/>
      <c r="H795" s="11">
        <v>0</v>
      </c>
      <c r="I795" s="18">
        <f t="shared" si="119"/>
        <v>0</v>
      </c>
      <c r="J795" s="10">
        <f t="shared" si="120"/>
        <v>0</v>
      </c>
      <c r="K795" s="10">
        <v>0</v>
      </c>
      <c r="L795" s="10">
        <v>0</v>
      </c>
      <c r="M795" s="150">
        <f t="shared" si="121"/>
        <v>0</v>
      </c>
      <c r="N795" s="10">
        <f t="shared" si="122"/>
        <v>0</v>
      </c>
      <c r="O795" s="11"/>
    </row>
    <row r="796" spans="1:15">
      <c r="A796" s="9">
        <f t="shared" si="123"/>
        <v>21</v>
      </c>
      <c r="B796" s="8" t="s">
        <v>844</v>
      </c>
      <c r="C796" s="8">
        <f>димвенканали!C796</f>
        <v>6972.44</v>
      </c>
      <c r="D796" s="8">
        <v>0</v>
      </c>
      <c r="E796" s="8">
        <v>123.3</v>
      </c>
      <c r="F796" s="8">
        <f t="shared" si="118"/>
        <v>7095.74</v>
      </c>
      <c r="G796" s="8">
        <v>118</v>
      </c>
      <c r="H796" s="11">
        <v>7.774747153953139E-2</v>
      </c>
      <c r="I796" s="18">
        <f t="shared" si="119"/>
        <v>172.53019156808952</v>
      </c>
      <c r="J796" s="10">
        <f t="shared" si="120"/>
        <v>63.439351439586524</v>
      </c>
      <c r="K796" s="10">
        <v>60.576942450025882</v>
      </c>
      <c r="L796" s="10">
        <v>43.593784766930646</v>
      </c>
      <c r="M796" s="150">
        <f t="shared" si="121"/>
        <v>43.593784766930646</v>
      </c>
      <c r="N796" s="10">
        <f t="shared" si="122"/>
        <v>340.14027022463256</v>
      </c>
      <c r="O796" s="11">
        <f>N796/F796</f>
        <v>4.7935841818419582E-2</v>
      </c>
    </row>
    <row r="797" spans="1:15">
      <c r="A797" s="9">
        <f t="shared" si="123"/>
        <v>22</v>
      </c>
      <c r="B797" s="8" t="s">
        <v>845</v>
      </c>
      <c r="C797" s="8">
        <f>димвенканали!C797</f>
        <v>2574.58</v>
      </c>
      <c r="D797" s="8">
        <v>0</v>
      </c>
      <c r="E797" s="8">
        <v>0</v>
      </c>
      <c r="F797" s="8">
        <f t="shared" si="118"/>
        <v>2574.58</v>
      </c>
      <c r="G797" s="8">
        <v>84</v>
      </c>
      <c r="H797" s="11">
        <v>2.820947290575003E-2</v>
      </c>
      <c r="I797" s="18">
        <f t="shared" si="119"/>
        <v>62.599923419878955</v>
      </c>
      <c r="J797" s="10">
        <f t="shared" si="120"/>
        <v>23.017991841489494</v>
      </c>
      <c r="K797" s="10">
        <v>21.979410814515134</v>
      </c>
      <c r="L797" s="10">
        <v>15.817333552983101</v>
      </c>
      <c r="M797" s="150">
        <f t="shared" si="121"/>
        <v>15.817333552983101</v>
      </c>
      <c r="N797" s="10">
        <f t="shared" si="122"/>
        <v>123.41465962886669</v>
      </c>
      <c r="O797" s="11">
        <f>N797/F797</f>
        <v>4.7935841818419582E-2</v>
      </c>
    </row>
    <row r="798" spans="1:15">
      <c r="A798" s="9">
        <f t="shared" si="123"/>
        <v>23</v>
      </c>
      <c r="B798" s="8" t="s">
        <v>846</v>
      </c>
      <c r="C798" s="8"/>
      <c r="D798" s="8"/>
      <c r="E798" s="8"/>
      <c r="F798" s="8">
        <f t="shared" si="118"/>
        <v>0</v>
      </c>
      <c r="G798" s="8"/>
      <c r="H798" s="11">
        <v>0</v>
      </c>
      <c r="I798" s="18">
        <f t="shared" si="119"/>
        <v>0</v>
      </c>
      <c r="J798" s="10">
        <f t="shared" si="120"/>
        <v>0</v>
      </c>
      <c r="K798" s="10">
        <v>0</v>
      </c>
      <c r="L798" s="10">
        <v>0</v>
      </c>
      <c r="M798" s="150">
        <f t="shared" si="121"/>
        <v>0</v>
      </c>
      <c r="N798" s="10">
        <f t="shared" si="122"/>
        <v>0</v>
      </c>
      <c r="O798" s="11"/>
    </row>
    <row r="799" spans="1:15">
      <c r="A799" s="9">
        <f t="shared" si="123"/>
        <v>24</v>
      </c>
      <c r="B799" s="8" t="s">
        <v>847</v>
      </c>
      <c r="C799" s="8">
        <f>димвенканали!C799</f>
        <v>665.9</v>
      </c>
      <c r="D799" s="8">
        <v>0</v>
      </c>
      <c r="E799" s="8">
        <v>0</v>
      </c>
      <c r="F799" s="8">
        <f t="shared" si="118"/>
        <v>665.9</v>
      </c>
      <c r="G799" s="8">
        <v>12</v>
      </c>
      <c r="H799" s="11">
        <v>7.2962145312784783E-3</v>
      </c>
      <c r="I799" s="18">
        <f t="shared" si="119"/>
        <v>16.191102628505384</v>
      </c>
      <c r="J799" s="10">
        <f t="shared" si="120"/>
        <v>5.9534684365014297</v>
      </c>
      <c r="K799" s="10">
        <v>5.6848455520456262</v>
      </c>
      <c r="L799" s="10">
        <v>4.0910604498331562</v>
      </c>
      <c r="M799" s="150">
        <f t="shared" si="121"/>
        <v>4.0910604498331562</v>
      </c>
      <c r="N799" s="10">
        <f t="shared" si="122"/>
        <v>31.920477066885596</v>
      </c>
      <c r="O799" s="11">
        <f>N799/F799</f>
        <v>4.7935841818419575E-2</v>
      </c>
    </row>
    <row r="800" spans="1:15">
      <c r="A800" s="9">
        <f t="shared" si="123"/>
        <v>25</v>
      </c>
      <c r="B800" s="8" t="s">
        <v>848</v>
      </c>
      <c r="C800" s="8"/>
      <c r="D800" s="8"/>
      <c r="E800" s="8"/>
      <c r="F800" s="8">
        <f t="shared" si="118"/>
        <v>0</v>
      </c>
      <c r="G800" s="8"/>
      <c r="H800" s="11">
        <v>0</v>
      </c>
      <c r="I800" s="18">
        <f t="shared" si="119"/>
        <v>0</v>
      </c>
      <c r="J800" s="10">
        <f t="shared" si="120"/>
        <v>0</v>
      </c>
      <c r="K800" s="10">
        <v>0</v>
      </c>
      <c r="L800" s="10">
        <v>0</v>
      </c>
      <c r="M800" s="150">
        <f t="shared" si="121"/>
        <v>0</v>
      </c>
      <c r="N800" s="10">
        <f t="shared" si="122"/>
        <v>0</v>
      </c>
      <c r="O800" s="11"/>
    </row>
    <row r="801" spans="1:15">
      <c r="A801" s="9">
        <f t="shared" si="123"/>
        <v>26</v>
      </c>
      <c r="B801" s="8" t="s">
        <v>849</v>
      </c>
      <c r="C801" s="8"/>
      <c r="D801" s="8"/>
      <c r="E801" s="8"/>
      <c r="F801" s="8">
        <f t="shared" si="118"/>
        <v>0</v>
      </c>
      <c r="G801" s="8"/>
      <c r="H801" s="11">
        <v>0</v>
      </c>
      <c r="I801" s="18">
        <f t="shared" si="119"/>
        <v>0</v>
      </c>
      <c r="J801" s="10">
        <f t="shared" si="120"/>
        <v>0</v>
      </c>
      <c r="K801" s="10">
        <v>0</v>
      </c>
      <c r="L801" s="10">
        <v>0</v>
      </c>
      <c r="M801" s="150">
        <f t="shared" si="121"/>
        <v>0</v>
      </c>
      <c r="N801" s="10">
        <f t="shared" si="122"/>
        <v>0</v>
      </c>
      <c r="O801" s="11"/>
    </row>
    <row r="802" spans="1:15">
      <c r="A802" s="9">
        <f t="shared" si="123"/>
        <v>27</v>
      </c>
      <c r="B802" s="8" t="s">
        <v>850</v>
      </c>
      <c r="C802" s="8"/>
      <c r="D802" s="8"/>
      <c r="E802" s="8"/>
      <c r="F802" s="8">
        <f t="shared" si="118"/>
        <v>0</v>
      </c>
      <c r="G802" s="8"/>
      <c r="H802" s="11">
        <v>0</v>
      </c>
      <c r="I802" s="18">
        <f t="shared" si="119"/>
        <v>0</v>
      </c>
      <c r="J802" s="10">
        <f t="shared" si="120"/>
        <v>0</v>
      </c>
      <c r="K802" s="10">
        <v>0</v>
      </c>
      <c r="L802" s="10">
        <v>0</v>
      </c>
      <c r="M802" s="150">
        <f t="shared" si="121"/>
        <v>0</v>
      </c>
      <c r="N802" s="10">
        <f t="shared" si="122"/>
        <v>0</v>
      </c>
      <c r="O802" s="11"/>
    </row>
    <row r="803" spans="1:15">
      <c r="A803" s="9">
        <f t="shared" si="123"/>
        <v>28</v>
      </c>
      <c r="B803" s="8" t="s">
        <v>851</v>
      </c>
      <c r="C803" s="8"/>
      <c r="D803" s="8"/>
      <c r="E803" s="8"/>
      <c r="F803" s="8">
        <f t="shared" si="118"/>
        <v>0</v>
      </c>
      <c r="G803" s="8"/>
      <c r="H803" s="11">
        <v>0</v>
      </c>
      <c r="I803" s="18">
        <f t="shared" si="119"/>
        <v>0</v>
      </c>
      <c r="J803" s="10">
        <f t="shared" si="120"/>
        <v>0</v>
      </c>
      <c r="K803" s="10">
        <v>0</v>
      </c>
      <c r="L803" s="10">
        <v>0</v>
      </c>
      <c r="M803" s="150">
        <f t="shared" si="121"/>
        <v>0</v>
      </c>
      <c r="N803" s="10">
        <f t="shared" si="122"/>
        <v>0</v>
      </c>
      <c r="O803" s="11"/>
    </row>
    <row r="804" spans="1:15">
      <c r="A804" s="9">
        <f t="shared" si="123"/>
        <v>29</v>
      </c>
      <c r="B804" s="8" t="s">
        <v>852</v>
      </c>
      <c r="C804" s="8"/>
      <c r="D804" s="8"/>
      <c r="E804" s="8"/>
      <c r="F804" s="8">
        <f t="shared" si="118"/>
        <v>0</v>
      </c>
      <c r="G804" s="8"/>
      <c r="H804" s="11">
        <v>0</v>
      </c>
      <c r="I804" s="18">
        <f t="shared" si="119"/>
        <v>0</v>
      </c>
      <c r="J804" s="10">
        <f t="shared" si="120"/>
        <v>0</v>
      </c>
      <c r="K804" s="10">
        <v>0</v>
      </c>
      <c r="L804" s="10">
        <v>0</v>
      </c>
      <c r="M804" s="150">
        <f t="shared" si="121"/>
        <v>0</v>
      </c>
      <c r="N804" s="10">
        <f t="shared" si="122"/>
        <v>0</v>
      </c>
      <c r="O804" s="11"/>
    </row>
    <row r="805" spans="1:15">
      <c r="A805" s="9">
        <f t="shared" si="123"/>
        <v>30</v>
      </c>
      <c r="B805" s="8" t="s">
        <v>853</v>
      </c>
      <c r="C805" s="8"/>
      <c r="D805" s="8"/>
      <c r="E805" s="8"/>
      <c r="F805" s="8">
        <f t="shared" si="118"/>
        <v>0</v>
      </c>
      <c r="G805" s="8"/>
      <c r="H805" s="11">
        <v>0</v>
      </c>
      <c r="I805" s="18">
        <f t="shared" si="119"/>
        <v>0</v>
      </c>
      <c r="J805" s="10">
        <f t="shared" si="120"/>
        <v>0</v>
      </c>
      <c r="K805" s="10">
        <v>0</v>
      </c>
      <c r="L805" s="10">
        <v>0</v>
      </c>
      <c r="M805" s="150">
        <f t="shared" si="121"/>
        <v>0</v>
      </c>
      <c r="N805" s="10">
        <f t="shared" si="122"/>
        <v>0</v>
      </c>
      <c r="O805" s="11"/>
    </row>
    <row r="806" spans="1:15">
      <c r="A806" s="9">
        <f t="shared" si="123"/>
        <v>31</v>
      </c>
      <c r="B806" s="8" t="s">
        <v>854</v>
      </c>
      <c r="C806" s="8"/>
      <c r="D806" s="8"/>
      <c r="E806" s="8"/>
      <c r="F806" s="8">
        <f t="shared" si="118"/>
        <v>0</v>
      </c>
      <c r="G806" s="8"/>
      <c r="H806" s="11">
        <v>0</v>
      </c>
      <c r="I806" s="18">
        <f t="shared" si="119"/>
        <v>0</v>
      </c>
      <c r="J806" s="10">
        <f t="shared" si="120"/>
        <v>0</v>
      </c>
      <c r="K806" s="10">
        <v>0</v>
      </c>
      <c r="L806" s="10">
        <v>0</v>
      </c>
      <c r="M806" s="150">
        <f t="shared" si="121"/>
        <v>0</v>
      </c>
      <c r="N806" s="10">
        <f t="shared" si="122"/>
        <v>0</v>
      </c>
      <c r="O806" s="11"/>
    </row>
    <row r="807" spans="1:15">
      <c r="A807" s="9">
        <f t="shared" si="123"/>
        <v>32</v>
      </c>
      <c r="B807" s="8" t="s">
        <v>855</v>
      </c>
      <c r="C807" s="8"/>
      <c r="D807" s="8"/>
      <c r="E807" s="8"/>
      <c r="F807" s="8">
        <f t="shared" si="118"/>
        <v>0</v>
      </c>
      <c r="G807" s="8"/>
      <c r="H807" s="11">
        <v>0</v>
      </c>
      <c r="I807" s="18">
        <f t="shared" si="119"/>
        <v>0</v>
      </c>
      <c r="J807" s="10">
        <f t="shared" si="120"/>
        <v>0</v>
      </c>
      <c r="K807" s="10">
        <v>0</v>
      </c>
      <c r="L807" s="10">
        <v>0</v>
      </c>
      <c r="M807" s="150">
        <f t="shared" si="121"/>
        <v>0</v>
      </c>
      <c r="N807" s="10">
        <f t="shared" si="122"/>
        <v>0</v>
      </c>
      <c r="O807" s="11"/>
    </row>
    <row r="808" spans="1:15">
      <c r="A808" s="9">
        <f t="shared" si="123"/>
        <v>33</v>
      </c>
      <c r="B808" s="8" t="s">
        <v>856</v>
      </c>
      <c r="C808" s="8"/>
      <c r="D808" s="8"/>
      <c r="E808" s="8"/>
      <c r="F808" s="8">
        <f t="shared" si="118"/>
        <v>0</v>
      </c>
      <c r="G808" s="8"/>
      <c r="H808" s="11">
        <v>0</v>
      </c>
      <c r="I808" s="18">
        <f t="shared" si="119"/>
        <v>0</v>
      </c>
      <c r="J808" s="10">
        <f t="shared" si="120"/>
        <v>0</v>
      </c>
      <c r="K808" s="10">
        <v>0</v>
      </c>
      <c r="L808" s="10">
        <v>0</v>
      </c>
      <c r="M808" s="150">
        <f t="shared" si="121"/>
        <v>0</v>
      </c>
      <c r="N808" s="10">
        <f t="shared" si="122"/>
        <v>0</v>
      </c>
      <c r="O808" s="11"/>
    </row>
    <row r="809" spans="1:15">
      <c r="A809" s="9">
        <f t="shared" si="123"/>
        <v>34</v>
      </c>
      <c r="B809" s="8" t="s">
        <v>857</v>
      </c>
      <c r="C809" s="8"/>
      <c r="D809" s="8"/>
      <c r="E809" s="8"/>
      <c r="F809" s="8">
        <f t="shared" si="118"/>
        <v>0</v>
      </c>
      <c r="G809" s="8"/>
      <c r="H809" s="11">
        <v>0</v>
      </c>
      <c r="I809" s="18">
        <f t="shared" si="119"/>
        <v>0</v>
      </c>
      <c r="J809" s="10">
        <f t="shared" si="120"/>
        <v>0</v>
      </c>
      <c r="K809" s="10">
        <v>0</v>
      </c>
      <c r="L809" s="10">
        <v>0</v>
      </c>
      <c r="M809" s="150">
        <f t="shared" si="121"/>
        <v>0</v>
      </c>
      <c r="N809" s="10">
        <f t="shared" si="122"/>
        <v>0</v>
      </c>
      <c r="O809" s="11"/>
    </row>
    <row r="810" spans="1:15">
      <c r="A810" s="9">
        <f t="shared" si="123"/>
        <v>35</v>
      </c>
      <c r="B810" s="8" t="s">
        <v>858</v>
      </c>
      <c r="C810" s="8"/>
      <c r="D810" s="8"/>
      <c r="E810" s="8"/>
      <c r="F810" s="8">
        <f t="shared" si="118"/>
        <v>0</v>
      </c>
      <c r="G810" s="8"/>
      <c r="H810" s="11">
        <v>0</v>
      </c>
      <c r="I810" s="18">
        <f t="shared" si="119"/>
        <v>0</v>
      </c>
      <c r="J810" s="10">
        <f t="shared" si="120"/>
        <v>0</v>
      </c>
      <c r="K810" s="10">
        <v>0</v>
      </c>
      <c r="L810" s="10">
        <v>0</v>
      </c>
      <c r="M810" s="150">
        <f t="shared" si="121"/>
        <v>0</v>
      </c>
      <c r="N810" s="10">
        <f t="shared" si="122"/>
        <v>0</v>
      </c>
      <c r="O810" s="11"/>
    </row>
    <row r="811" spans="1:15">
      <c r="A811" s="9">
        <f t="shared" si="123"/>
        <v>36</v>
      </c>
      <c r="B811" s="8" t="s">
        <v>859</v>
      </c>
      <c r="C811" s="8"/>
      <c r="D811" s="8"/>
      <c r="E811" s="8"/>
      <c r="F811" s="8">
        <f t="shared" si="118"/>
        <v>0</v>
      </c>
      <c r="G811" s="8"/>
      <c r="H811" s="11">
        <v>0</v>
      </c>
      <c r="I811" s="18">
        <f t="shared" si="119"/>
        <v>0</v>
      </c>
      <c r="J811" s="10">
        <f t="shared" si="120"/>
        <v>0</v>
      </c>
      <c r="K811" s="10">
        <v>0</v>
      </c>
      <c r="L811" s="10">
        <v>0</v>
      </c>
      <c r="M811" s="150">
        <f t="shared" si="121"/>
        <v>0</v>
      </c>
      <c r="N811" s="10">
        <f t="shared" si="122"/>
        <v>0</v>
      </c>
      <c r="O811" s="11"/>
    </row>
    <row r="812" spans="1:15">
      <c r="A812" s="9">
        <f t="shared" si="123"/>
        <v>37</v>
      </c>
      <c r="B812" s="8" t="s">
        <v>860</v>
      </c>
      <c r="C812" s="8"/>
      <c r="D812" s="8"/>
      <c r="E812" s="8"/>
      <c r="F812" s="8">
        <f t="shared" si="118"/>
        <v>0</v>
      </c>
      <c r="G812" s="8"/>
      <c r="H812" s="11">
        <v>0</v>
      </c>
      <c r="I812" s="18">
        <f t="shared" si="119"/>
        <v>0</v>
      </c>
      <c r="J812" s="10">
        <f t="shared" si="120"/>
        <v>0</v>
      </c>
      <c r="K812" s="10">
        <v>0</v>
      </c>
      <c r="L812" s="10">
        <v>0</v>
      </c>
      <c r="M812" s="150">
        <f t="shared" si="121"/>
        <v>0</v>
      </c>
      <c r="N812" s="10">
        <f t="shared" si="122"/>
        <v>0</v>
      </c>
      <c r="O812" s="11"/>
    </row>
    <row r="813" spans="1:15">
      <c r="A813" s="9">
        <f t="shared" si="123"/>
        <v>38</v>
      </c>
      <c r="B813" s="8" t="s">
        <v>861</v>
      </c>
      <c r="C813" s="8"/>
      <c r="D813" s="8"/>
      <c r="E813" s="8"/>
      <c r="F813" s="8">
        <f t="shared" si="118"/>
        <v>0</v>
      </c>
      <c r="G813" s="8"/>
      <c r="H813" s="11">
        <v>0</v>
      </c>
      <c r="I813" s="18">
        <f t="shared" si="119"/>
        <v>0</v>
      </c>
      <c r="J813" s="10">
        <f t="shared" si="120"/>
        <v>0</v>
      </c>
      <c r="K813" s="10">
        <v>0</v>
      </c>
      <c r="L813" s="10">
        <v>0</v>
      </c>
      <c r="M813" s="150">
        <f t="shared" si="121"/>
        <v>0</v>
      </c>
      <c r="N813" s="10">
        <f t="shared" si="122"/>
        <v>0</v>
      </c>
      <c r="O813" s="11"/>
    </row>
    <row r="814" spans="1:15">
      <c r="A814" s="9">
        <f t="shared" si="123"/>
        <v>39</v>
      </c>
      <c r="B814" s="8" t="s">
        <v>862</v>
      </c>
      <c r="C814" s="8"/>
      <c r="D814" s="8"/>
      <c r="E814" s="8"/>
      <c r="F814" s="8">
        <f t="shared" si="118"/>
        <v>0</v>
      </c>
      <c r="G814" s="8"/>
      <c r="H814" s="11">
        <v>0</v>
      </c>
      <c r="I814" s="18">
        <f t="shared" si="119"/>
        <v>0</v>
      </c>
      <c r="J814" s="10">
        <f t="shared" si="120"/>
        <v>0</v>
      </c>
      <c r="K814" s="10">
        <v>0</v>
      </c>
      <c r="L814" s="10">
        <v>0</v>
      </c>
      <c r="M814" s="150">
        <f t="shared" si="121"/>
        <v>0</v>
      </c>
      <c r="N814" s="10">
        <f t="shared" si="122"/>
        <v>0</v>
      </c>
      <c r="O814" s="11"/>
    </row>
    <row r="815" spans="1:15">
      <c r="A815" s="9">
        <f t="shared" si="123"/>
        <v>40</v>
      </c>
      <c r="B815" s="8" t="s">
        <v>863</v>
      </c>
      <c r="C815" s="8"/>
      <c r="D815" s="8"/>
      <c r="E815" s="8"/>
      <c r="F815" s="8">
        <f t="shared" si="118"/>
        <v>0</v>
      </c>
      <c r="G815" s="8"/>
      <c r="H815" s="11">
        <v>0</v>
      </c>
      <c r="I815" s="18">
        <f t="shared" si="119"/>
        <v>0</v>
      </c>
      <c r="J815" s="10">
        <f t="shared" si="120"/>
        <v>0</v>
      </c>
      <c r="K815" s="10">
        <v>0</v>
      </c>
      <c r="L815" s="10">
        <v>0</v>
      </c>
      <c r="M815" s="150">
        <f t="shared" si="121"/>
        <v>0</v>
      </c>
      <c r="N815" s="10">
        <f t="shared" si="122"/>
        <v>0</v>
      </c>
      <c r="O815" s="11"/>
    </row>
    <row r="816" spans="1:15">
      <c r="A816" s="9">
        <f t="shared" si="123"/>
        <v>41</v>
      </c>
      <c r="B816" s="8" t="s">
        <v>864</v>
      </c>
      <c r="C816" s="8"/>
      <c r="D816" s="8"/>
      <c r="E816" s="8"/>
      <c r="F816" s="8">
        <f t="shared" si="118"/>
        <v>0</v>
      </c>
      <c r="G816" s="8"/>
      <c r="H816" s="11">
        <v>0</v>
      </c>
      <c r="I816" s="18">
        <f t="shared" si="119"/>
        <v>0</v>
      </c>
      <c r="J816" s="10">
        <f t="shared" si="120"/>
        <v>0</v>
      </c>
      <c r="K816" s="10">
        <v>0</v>
      </c>
      <c r="L816" s="10">
        <v>0</v>
      </c>
      <c r="M816" s="150">
        <f t="shared" si="121"/>
        <v>0</v>
      </c>
      <c r="N816" s="10">
        <f t="shared" si="122"/>
        <v>0</v>
      </c>
      <c r="O816" s="11"/>
    </row>
    <row r="817" spans="1:15">
      <c r="A817" s="9">
        <f t="shared" si="123"/>
        <v>42</v>
      </c>
      <c r="B817" s="8" t="s">
        <v>865</v>
      </c>
      <c r="C817" s="8"/>
      <c r="D817" s="8"/>
      <c r="E817" s="8"/>
      <c r="F817" s="8">
        <f t="shared" si="118"/>
        <v>0</v>
      </c>
      <c r="G817" s="8"/>
      <c r="H817" s="11">
        <v>0</v>
      </c>
      <c r="I817" s="18">
        <f t="shared" si="119"/>
        <v>0</v>
      </c>
      <c r="J817" s="10">
        <f t="shared" si="120"/>
        <v>0</v>
      </c>
      <c r="K817" s="10">
        <v>0</v>
      </c>
      <c r="L817" s="10">
        <v>0</v>
      </c>
      <c r="M817" s="150">
        <f t="shared" si="121"/>
        <v>0</v>
      </c>
      <c r="N817" s="10">
        <f t="shared" si="122"/>
        <v>0</v>
      </c>
      <c r="O817" s="11"/>
    </row>
    <row r="818" spans="1:15">
      <c r="A818" s="9">
        <f t="shared" si="123"/>
        <v>43</v>
      </c>
      <c r="B818" s="8" t="s">
        <v>866</v>
      </c>
      <c r="C818" s="8"/>
      <c r="D818" s="8"/>
      <c r="E818" s="8"/>
      <c r="F818" s="8">
        <f t="shared" si="118"/>
        <v>0</v>
      </c>
      <c r="G818" s="8"/>
      <c r="H818" s="11">
        <v>0</v>
      </c>
      <c r="I818" s="18">
        <f t="shared" si="119"/>
        <v>0</v>
      </c>
      <c r="J818" s="10">
        <f t="shared" si="120"/>
        <v>0</v>
      </c>
      <c r="K818" s="10">
        <v>0</v>
      </c>
      <c r="L818" s="10">
        <v>0</v>
      </c>
      <c r="M818" s="150">
        <f t="shared" si="121"/>
        <v>0</v>
      </c>
      <c r="N818" s="10">
        <f t="shared" si="122"/>
        <v>0</v>
      </c>
      <c r="O818" s="11"/>
    </row>
    <row r="819" spans="1:15">
      <c r="A819" s="9">
        <f t="shared" si="123"/>
        <v>44</v>
      </c>
      <c r="B819" s="8" t="s">
        <v>867</v>
      </c>
      <c r="C819" s="8"/>
      <c r="D819" s="8"/>
      <c r="E819" s="8"/>
      <c r="F819" s="8">
        <f t="shared" si="118"/>
        <v>0</v>
      </c>
      <c r="G819" s="8"/>
      <c r="H819" s="11">
        <v>0</v>
      </c>
      <c r="I819" s="18">
        <f t="shared" si="119"/>
        <v>0</v>
      </c>
      <c r="J819" s="10">
        <f t="shared" si="120"/>
        <v>0</v>
      </c>
      <c r="K819" s="10">
        <v>0</v>
      </c>
      <c r="L819" s="10">
        <v>0</v>
      </c>
      <c r="M819" s="150">
        <f t="shared" si="121"/>
        <v>0</v>
      </c>
      <c r="N819" s="10">
        <f t="shared" si="122"/>
        <v>0</v>
      </c>
      <c r="O819" s="11"/>
    </row>
    <row r="820" spans="1:15">
      <c r="A820" s="9">
        <f t="shared" si="123"/>
        <v>45</v>
      </c>
      <c r="B820" s="8" t="s">
        <v>868</v>
      </c>
      <c r="C820" s="8"/>
      <c r="D820" s="8"/>
      <c r="E820" s="8"/>
      <c r="F820" s="8">
        <f t="shared" si="118"/>
        <v>0</v>
      </c>
      <c r="G820" s="8"/>
      <c r="H820" s="11">
        <v>0</v>
      </c>
      <c r="I820" s="18">
        <f t="shared" si="119"/>
        <v>0</v>
      </c>
      <c r="J820" s="10">
        <f t="shared" si="120"/>
        <v>0</v>
      </c>
      <c r="K820" s="10">
        <v>0</v>
      </c>
      <c r="L820" s="10">
        <v>0</v>
      </c>
      <c r="M820" s="150">
        <f t="shared" si="121"/>
        <v>0</v>
      </c>
      <c r="N820" s="10">
        <f t="shared" si="122"/>
        <v>0</v>
      </c>
      <c r="O820" s="11"/>
    </row>
    <row r="821" spans="1:15">
      <c r="A821" s="9">
        <f t="shared" si="123"/>
        <v>46</v>
      </c>
      <c r="B821" s="8" t="s">
        <v>869</v>
      </c>
      <c r="C821" s="8"/>
      <c r="D821" s="8"/>
      <c r="E821" s="8"/>
      <c r="F821" s="8">
        <f t="shared" si="118"/>
        <v>0</v>
      </c>
      <c r="G821" s="8"/>
      <c r="H821" s="11">
        <v>0</v>
      </c>
      <c r="I821" s="18">
        <f t="shared" si="119"/>
        <v>0</v>
      </c>
      <c r="J821" s="10">
        <f t="shared" si="120"/>
        <v>0</v>
      </c>
      <c r="K821" s="10">
        <v>0</v>
      </c>
      <c r="L821" s="10">
        <v>0</v>
      </c>
      <c r="M821" s="150">
        <f t="shared" si="121"/>
        <v>0</v>
      </c>
      <c r="N821" s="10">
        <f t="shared" si="122"/>
        <v>0</v>
      </c>
      <c r="O821" s="11"/>
    </row>
    <row r="822" spans="1:15">
      <c r="A822" s="9">
        <f t="shared" si="123"/>
        <v>47</v>
      </c>
      <c r="B822" s="8" t="s">
        <v>870</v>
      </c>
      <c r="C822" s="8"/>
      <c r="D822" s="8"/>
      <c r="E822" s="8"/>
      <c r="F822" s="8">
        <f t="shared" si="118"/>
        <v>0</v>
      </c>
      <c r="G822" s="8"/>
      <c r="H822" s="11">
        <v>0</v>
      </c>
      <c r="I822" s="18">
        <f t="shared" si="119"/>
        <v>0</v>
      </c>
      <c r="J822" s="10">
        <f t="shared" si="120"/>
        <v>0</v>
      </c>
      <c r="K822" s="10">
        <v>0</v>
      </c>
      <c r="L822" s="10">
        <v>0</v>
      </c>
      <c r="M822" s="150">
        <f t="shared" si="121"/>
        <v>0</v>
      </c>
      <c r="N822" s="10">
        <f t="shared" si="122"/>
        <v>0</v>
      </c>
      <c r="O822" s="11"/>
    </row>
    <row r="823" spans="1:15">
      <c r="A823" s="9">
        <f t="shared" si="123"/>
        <v>48</v>
      </c>
      <c r="B823" s="8" t="s">
        <v>871</v>
      </c>
      <c r="C823" s="8"/>
      <c r="D823" s="8"/>
      <c r="E823" s="8"/>
      <c r="F823" s="8">
        <f t="shared" si="118"/>
        <v>0</v>
      </c>
      <c r="G823" s="8"/>
      <c r="H823" s="11">
        <v>0</v>
      </c>
      <c r="I823" s="18">
        <f t="shared" si="119"/>
        <v>0</v>
      </c>
      <c r="J823" s="10">
        <f t="shared" si="120"/>
        <v>0</v>
      </c>
      <c r="K823" s="10">
        <v>0</v>
      </c>
      <c r="L823" s="10">
        <v>0</v>
      </c>
      <c r="M823" s="150">
        <f t="shared" si="121"/>
        <v>0</v>
      </c>
      <c r="N823" s="10">
        <f t="shared" si="122"/>
        <v>0</v>
      </c>
      <c r="O823" s="11"/>
    </row>
    <row r="824" spans="1:15">
      <c r="A824" s="9">
        <f t="shared" si="123"/>
        <v>49</v>
      </c>
      <c r="B824" s="8" t="s">
        <v>872</v>
      </c>
      <c r="C824" s="8"/>
      <c r="D824" s="8"/>
      <c r="E824" s="8"/>
      <c r="F824" s="8">
        <f t="shared" si="118"/>
        <v>0</v>
      </c>
      <c r="G824" s="8"/>
      <c r="H824" s="11">
        <v>0</v>
      </c>
      <c r="I824" s="18">
        <f t="shared" si="119"/>
        <v>0</v>
      </c>
      <c r="J824" s="10">
        <f t="shared" si="120"/>
        <v>0</v>
      </c>
      <c r="K824" s="10">
        <v>0</v>
      </c>
      <c r="L824" s="10">
        <v>0</v>
      </c>
      <c r="M824" s="150">
        <f t="shared" si="121"/>
        <v>0</v>
      </c>
      <c r="N824" s="10">
        <f t="shared" si="122"/>
        <v>0</v>
      </c>
      <c r="O824" s="11"/>
    </row>
    <row r="825" spans="1:15">
      <c r="A825" s="9">
        <f t="shared" si="123"/>
        <v>50</v>
      </c>
      <c r="B825" s="8" t="s">
        <v>873</v>
      </c>
      <c r="C825" s="8"/>
      <c r="D825" s="8"/>
      <c r="E825" s="8"/>
      <c r="F825" s="8">
        <f t="shared" si="118"/>
        <v>0</v>
      </c>
      <c r="G825" s="8"/>
      <c r="H825" s="11">
        <v>0</v>
      </c>
      <c r="I825" s="18">
        <f t="shared" si="119"/>
        <v>0</v>
      </c>
      <c r="J825" s="10">
        <f t="shared" si="120"/>
        <v>0</v>
      </c>
      <c r="K825" s="10">
        <v>0</v>
      </c>
      <c r="L825" s="10">
        <v>0</v>
      </c>
      <c r="M825" s="150">
        <f t="shared" si="121"/>
        <v>0</v>
      </c>
      <c r="N825" s="10">
        <f t="shared" si="122"/>
        <v>0</v>
      </c>
      <c r="O825" s="11"/>
    </row>
    <row r="826" spans="1:15">
      <c r="A826" s="9">
        <f t="shared" si="123"/>
        <v>51</v>
      </c>
      <c r="B826" s="8" t="s">
        <v>874</v>
      </c>
      <c r="C826" s="8"/>
      <c r="D826" s="8"/>
      <c r="E826" s="8"/>
      <c r="F826" s="8">
        <f t="shared" si="118"/>
        <v>0</v>
      </c>
      <c r="G826" s="8"/>
      <c r="H826" s="11">
        <v>0</v>
      </c>
      <c r="I826" s="18">
        <f t="shared" si="119"/>
        <v>0</v>
      </c>
      <c r="J826" s="10">
        <f t="shared" si="120"/>
        <v>0</v>
      </c>
      <c r="K826" s="10">
        <v>0</v>
      </c>
      <c r="L826" s="10">
        <v>0</v>
      </c>
      <c r="M826" s="150">
        <f t="shared" si="121"/>
        <v>0</v>
      </c>
      <c r="N826" s="10">
        <f t="shared" si="122"/>
        <v>0</v>
      </c>
      <c r="O826" s="11"/>
    </row>
    <row r="827" spans="1:15">
      <c r="A827" s="9">
        <f t="shared" si="123"/>
        <v>52</v>
      </c>
      <c r="B827" s="8" t="s">
        <v>875</v>
      </c>
      <c r="C827" s="8"/>
      <c r="D827" s="8"/>
      <c r="E827" s="8"/>
      <c r="F827" s="8">
        <f t="shared" si="118"/>
        <v>0</v>
      </c>
      <c r="G827" s="8"/>
      <c r="H827" s="11">
        <v>0</v>
      </c>
      <c r="I827" s="18">
        <f t="shared" si="119"/>
        <v>0</v>
      </c>
      <c r="J827" s="10">
        <f t="shared" si="120"/>
        <v>0</v>
      </c>
      <c r="K827" s="10">
        <v>0</v>
      </c>
      <c r="L827" s="10">
        <v>0</v>
      </c>
      <c r="M827" s="150">
        <f t="shared" si="121"/>
        <v>0</v>
      </c>
      <c r="N827" s="10">
        <f t="shared" si="122"/>
        <v>0</v>
      </c>
      <c r="O827" s="11"/>
    </row>
    <row r="828" spans="1:15">
      <c r="A828" s="9">
        <f t="shared" si="123"/>
        <v>53</v>
      </c>
      <c r="B828" s="8" t="s">
        <v>876</v>
      </c>
      <c r="C828" s="8"/>
      <c r="D828" s="8"/>
      <c r="E828" s="8"/>
      <c r="F828" s="8">
        <f t="shared" si="118"/>
        <v>0</v>
      </c>
      <c r="G828" s="8"/>
      <c r="H828" s="11">
        <v>0</v>
      </c>
      <c r="I828" s="18">
        <f t="shared" si="119"/>
        <v>0</v>
      </c>
      <c r="J828" s="10">
        <f t="shared" ref="J828:J880" si="124">I828*0.3677</f>
        <v>0</v>
      </c>
      <c r="K828" s="10">
        <v>0</v>
      </c>
      <c r="L828" s="10">
        <v>0</v>
      </c>
      <c r="M828" s="150">
        <f t="shared" si="121"/>
        <v>0</v>
      </c>
      <c r="N828" s="10">
        <f t="shared" ref="N828:N880" si="125">I828+J828+K828+M828</f>
        <v>0</v>
      </c>
      <c r="O828" s="11"/>
    </row>
    <row r="829" spans="1:15">
      <c r="A829" s="9">
        <f t="shared" si="123"/>
        <v>54</v>
      </c>
      <c r="B829" s="8" t="s">
        <v>877</v>
      </c>
      <c r="C829" s="8"/>
      <c r="D829" s="8"/>
      <c r="E829" s="8"/>
      <c r="F829" s="8">
        <f t="shared" si="118"/>
        <v>0</v>
      </c>
      <c r="G829" s="8"/>
      <c r="H829" s="11">
        <v>0</v>
      </c>
      <c r="I829" s="18">
        <f t="shared" si="119"/>
        <v>0</v>
      </c>
      <c r="J829" s="10">
        <f t="shared" si="124"/>
        <v>0</v>
      </c>
      <c r="K829" s="10">
        <v>0</v>
      </c>
      <c r="L829" s="10">
        <v>0</v>
      </c>
      <c r="M829" s="150">
        <f t="shared" si="121"/>
        <v>0</v>
      </c>
      <c r="N829" s="10">
        <f t="shared" si="125"/>
        <v>0</v>
      </c>
      <c r="O829" s="11"/>
    </row>
    <row r="830" spans="1:15">
      <c r="A830" s="9">
        <f t="shared" si="123"/>
        <v>55</v>
      </c>
      <c r="B830" s="8" t="s">
        <v>878</v>
      </c>
      <c r="C830" s="8"/>
      <c r="D830" s="8"/>
      <c r="E830" s="8"/>
      <c r="F830" s="8">
        <f t="shared" ref="F830:F883" si="126">C830+D830+E830</f>
        <v>0</v>
      </c>
      <c r="G830" s="8"/>
      <c r="H830" s="11">
        <v>0</v>
      </c>
      <c r="I830" s="18">
        <f t="shared" si="119"/>
        <v>0</v>
      </c>
      <c r="J830" s="10">
        <f t="shared" si="124"/>
        <v>0</v>
      </c>
      <c r="K830" s="10">
        <v>0</v>
      </c>
      <c r="L830" s="10">
        <v>0</v>
      </c>
      <c r="M830" s="150">
        <f t="shared" si="121"/>
        <v>0</v>
      </c>
      <c r="N830" s="10">
        <f t="shared" si="125"/>
        <v>0</v>
      </c>
      <c r="O830" s="11"/>
    </row>
    <row r="831" spans="1:15">
      <c r="A831" s="9">
        <f t="shared" si="123"/>
        <v>56</v>
      </c>
      <c r="B831" s="8" t="s">
        <v>879</v>
      </c>
      <c r="C831" s="8"/>
      <c r="D831" s="8"/>
      <c r="E831" s="8"/>
      <c r="F831" s="8">
        <f t="shared" si="126"/>
        <v>0</v>
      </c>
      <c r="G831" s="8"/>
      <c r="H831" s="11">
        <v>0</v>
      </c>
      <c r="I831" s="18">
        <f t="shared" si="119"/>
        <v>0</v>
      </c>
      <c r="J831" s="10">
        <f t="shared" si="124"/>
        <v>0</v>
      </c>
      <c r="K831" s="10">
        <v>0</v>
      </c>
      <c r="L831" s="10">
        <v>0</v>
      </c>
      <c r="M831" s="150">
        <f t="shared" si="121"/>
        <v>0</v>
      </c>
      <c r="N831" s="10">
        <f t="shared" si="125"/>
        <v>0</v>
      </c>
      <c r="O831" s="11"/>
    </row>
    <row r="832" spans="1:15">
      <c r="A832" s="9">
        <f t="shared" si="123"/>
        <v>57</v>
      </c>
      <c r="B832" s="8" t="s">
        <v>880</v>
      </c>
      <c r="C832" s="8"/>
      <c r="D832" s="8"/>
      <c r="E832" s="8"/>
      <c r="F832" s="8">
        <f t="shared" si="126"/>
        <v>0</v>
      </c>
      <c r="G832" s="8"/>
      <c r="H832" s="11">
        <v>0</v>
      </c>
      <c r="I832" s="18">
        <f t="shared" si="119"/>
        <v>0</v>
      </c>
      <c r="J832" s="10">
        <f t="shared" si="124"/>
        <v>0</v>
      </c>
      <c r="K832" s="10">
        <v>0</v>
      </c>
      <c r="L832" s="10">
        <v>0</v>
      </c>
      <c r="M832" s="150">
        <f t="shared" si="121"/>
        <v>0</v>
      </c>
      <c r="N832" s="10">
        <f t="shared" si="125"/>
        <v>0</v>
      </c>
      <c r="O832" s="11"/>
    </row>
    <row r="833" spans="1:15">
      <c r="A833" s="9">
        <f t="shared" si="123"/>
        <v>58</v>
      </c>
      <c r="B833" s="8" t="s">
        <v>881</v>
      </c>
      <c r="C833" s="8"/>
      <c r="D833" s="8"/>
      <c r="E833" s="8"/>
      <c r="F833" s="8">
        <f t="shared" si="126"/>
        <v>0</v>
      </c>
      <c r="G833" s="8"/>
      <c r="H833" s="11">
        <v>0</v>
      </c>
      <c r="I833" s="18">
        <f t="shared" si="119"/>
        <v>0</v>
      </c>
      <c r="J833" s="10">
        <f t="shared" si="124"/>
        <v>0</v>
      </c>
      <c r="K833" s="10">
        <v>0</v>
      </c>
      <c r="L833" s="10">
        <v>0</v>
      </c>
      <c r="M833" s="150">
        <f t="shared" si="121"/>
        <v>0</v>
      </c>
      <c r="N833" s="10">
        <f t="shared" si="125"/>
        <v>0</v>
      </c>
      <c r="O833" s="11"/>
    </row>
    <row r="834" spans="1:15">
      <c r="A834" s="9">
        <f t="shared" si="123"/>
        <v>59</v>
      </c>
      <c r="B834" s="8" t="s">
        <v>882</v>
      </c>
      <c r="C834" s="8"/>
      <c r="D834" s="8"/>
      <c r="E834" s="8"/>
      <c r="F834" s="8">
        <f t="shared" si="126"/>
        <v>0</v>
      </c>
      <c r="G834" s="8"/>
      <c r="H834" s="11">
        <v>0</v>
      </c>
      <c r="I834" s="18">
        <f t="shared" si="119"/>
        <v>0</v>
      </c>
      <c r="J834" s="10">
        <f t="shared" si="124"/>
        <v>0</v>
      </c>
      <c r="K834" s="10">
        <v>0</v>
      </c>
      <c r="L834" s="10">
        <v>0</v>
      </c>
      <c r="M834" s="150">
        <f t="shared" si="121"/>
        <v>0</v>
      </c>
      <c r="N834" s="10">
        <f t="shared" si="125"/>
        <v>0</v>
      </c>
      <c r="O834" s="11"/>
    </row>
    <row r="835" spans="1:15">
      <c r="A835" s="9">
        <f t="shared" si="123"/>
        <v>60</v>
      </c>
      <c r="B835" s="8" t="s">
        <v>883</v>
      </c>
      <c r="C835" s="8"/>
      <c r="D835" s="8"/>
      <c r="E835" s="8"/>
      <c r="F835" s="8">
        <f t="shared" si="126"/>
        <v>0</v>
      </c>
      <c r="G835" s="8"/>
      <c r="H835" s="11">
        <v>0</v>
      </c>
      <c r="I835" s="18">
        <f t="shared" si="119"/>
        <v>0</v>
      </c>
      <c r="J835" s="10">
        <f t="shared" si="124"/>
        <v>0</v>
      </c>
      <c r="K835" s="10">
        <v>0</v>
      </c>
      <c r="L835" s="10">
        <v>0</v>
      </c>
      <c r="M835" s="150">
        <f t="shared" si="121"/>
        <v>0</v>
      </c>
      <c r="N835" s="10">
        <f t="shared" si="125"/>
        <v>0</v>
      </c>
      <c r="O835" s="11"/>
    </row>
    <row r="836" spans="1:15">
      <c r="A836" s="9">
        <f t="shared" si="123"/>
        <v>61</v>
      </c>
      <c r="B836" s="8" t="s">
        <v>884</v>
      </c>
      <c r="C836" s="8"/>
      <c r="D836" s="8"/>
      <c r="E836" s="8"/>
      <c r="F836" s="8">
        <f t="shared" si="126"/>
        <v>0</v>
      </c>
      <c r="G836" s="8"/>
      <c r="H836" s="11">
        <v>0</v>
      </c>
      <c r="I836" s="18">
        <f t="shared" si="119"/>
        <v>0</v>
      </c>
      <c r="J836" s="10">
        <f t="shared" si="124"/>
        <v>0</v>
      </c>
      <c r="K836" s="10">
        <v>0</v>
      </c>
      <c r="L836" s="10">
        <v>0</v>
      </c>
      <c r="M836" s="150">
        <f t="shared" si="121"/>
        <v>0</v>
      </c>
      <c r="N836" s="10">
        <f t="shared" si="125"/>
        <v>0</v>
      </c>
      <c r="O836" s="11"/>
    </row>
    <row r="837" spans="1:15">
      <c r="A837" s="9">
        <f t="shared" si="123"/>
        <v>62</v>
      </c>
      <c r="B837" s="8" t="s">
        <v>885</v>
      </c>
      <c r="C837" s="8">
        <f>димвенканали!C837</f>
        <v>6819.2</v>
      </c>
      <c r="D837" s="8">
        <v>0</v>
      </c>
      <c r="E837" s="8">
        <v>390.5</v>
      </c>
      <c r="F837" s="8">
        <f t="shared" si="126"/>
        <v>7209.7</v>
      </c>
      <c r="G837" s="8">
        <v>115</v>
      </c>
      <c r="H837" s="11">
        <v>7.8996122399997662E-2</v>
      </c>
      <c r="I837" s="18">
        <f t="shared" si="119"/>
        <v>175.30108517905882</v>
      </c>
      <c r="J837" s="10">
        <f t="shared" si="124"/>
        <v>64.458209020339936</v>
      </c>
      <c r="K837" s="10">
        <v>61.549828767958175</v>
      </c>
      <c r="L837" s="10">
        <v>44.293915790902695</v>
      </c>
      <c r="M837" s="150">
        <f t="shared" si="121"/>
        <v>44.293915790902695</v>
      </c>
      <c r="N837" s="10">
        <f t="shared" si="125"/>
        <v>345.60303875825963</v>
      </c>
      <c r="O837" s="11">
        <f>N837/F837</f>
        <v>4.7935841818419582E-2</v>
      </c>
    </row>
    <row r="838" spans="1:15">
      <c r="A838" s="9">
        <f t="shared" si="123"/>
        <v>63</v>
      </c>
      <c r="B838" s="8" t="s">
        <v>886</v>
      </c>
      <c r="C838" s="8">
        <f>димвенканали!C838</f>
        <v>6078.6</v>
      </c>
      <c r="D838" s="8">
        <v>0</v>
      </c>
      <c r="E838" s="8">
        <v>0</v>
      </c>
      <c r="F838" s="8">
        <f t="shared" si="126"/>
        <v>6078.6</v>
      </c>
      <c r="G838" s="8">
        <v>162</v>
      </c>
      <c r="H838" s="11">
        <v>6.6602747634523743E-2</v>
      </c>
      <c r="I838" s="18">
        <f t="shared" si="119"/>
        <v>147.79882330324799</v>
      </c>
      <c r="J838" s="10">
        <f t="shared" si="124"/>
        <v>54.345627328604287</v>
      </c>
      <c r="K838" s="10">
        <v>51.893530819439171</v>
      </c>
      <c r="L838" s="10">
        <v>37.344826626153811</v>
      </c>
      <c r="M838" s="150">
        <f t="shared" si="121"/>
        <v>37.344826626153811</v>
      </c>
      <c r="N838" s="10">
        <f t="shared" si="125"/>
        <v>291.38280807744525</v>
      </c>
      <c r="O838" s="11">
        <f>N838/F838</f>
        <v>4.7935841818419575E-2</v>
      </c>
    </row>
    <row r="839" spans="1:15">
      <c r="A839" s="9">
        <f t="shared" si="123"/>
        <v>64</v>
      </c>
      <c r="B839" s="8" t="s">
        <v>887</v>
      </c>
      <c r="C839" s="8"/>
      <c r="D839" s="8"/>
      <c r="E839" s="8"/>
      <c r="F839" s="8">
        <f t="shared" si="126"/>
        <v>0</v>
      </c>
      <c r="G839" s="8"/>
      <c r="H839" s="11">
        <v>0</v>
      </c>
      <c r="I839" s="18">
        <f t="shared" ref="I839:I901" si="127">H839*$P$2</f>
        <v>0</v>
      </c>
      <c r="J839" s="10">
        <f t="shared" si="124"/>
        <v>0</v>
      </c>
      <c r="K839" s="10">
        <v>0</v>
      </c>
      <c r="L839" s="10">
        <v>0</v>
      </c>
      <c r="M839" s="150">
        <f t="shared" si="121"/>
        <v>0</v>
      </c>
      <c r="N839" s="10">
        <f t="shared" si="125"/>
        <v>0</v>
      </c>
      <c r="O839" s="11"/>
    </row>
    <row r="840" spans="1:15">
      <c r="A840" s="9">
        <f t="shared" si="123"/>
        <v>65</v>
      </c>
      <c r="B840" s="14" t="s">
        <v>888</v>
      </c>
      <c r="C840" s="8"/>
      <c r="D840" s="8"/>
      <c r="E840" s="8"/>
      <c r="F840" s="8">
        <f t="shared" si="126"/>
        <v>0</v>
      </c>
      <c r="G840" s="8"/>
      <c r="H840" s="11">
        <v>0</v>
      </c>
      <c r="I840" s="18">
        <f t="shared" si="127"/>
        <v>0</v>
      </c>
      <c r="J840" s="10">
        <f t="shared" si="124"/>
        <v>0</v>
      </c>
      <c r="K840" s="10">
        <v>0</v>
      </c>
      <c r="L840" s="10">
        <v>0</v>
      </c>
      <c r="M840" s="150">
        <f t="shared" ref="M840:M903" si="128">L840*$M$2</f>
        <v>0</v>
      </c>
      <c r="N840" s="10">
        <f t="shared" si="125"/>
        <v>0</v>
      </c>
      <c r="O840" s="11"/>
    </row>
    <row r="841" spans="1:15">
      <c r="A841" s="9">
        <f t="shared" si="123"/>
        <v>66</v>
      </c>
      <c r="B841" s="14" t="s">
        <v>889</v>
      </c>
      <c r="C841" s="8"/>
      <c r="D841" s="8"/>
      <c r="E841" s="8"/>
      <c r="F841" s="8">
        <f t="shared" si="126"/>
        <v>0</v>
      </c>
      <c r="G841" s="8"/>
      <c r="H841" s="11">
        <v>0</v>
      </c>
      <c r="I841" s="18">
        <f t="shared" si="127"/>
        <v>0</v>
      </c>
      <c r="J841" s="10">
        <f t="shared" si="124"/>
        <v>0</v>
      </c>
      <c r="K841" s="10">
        <v>0</v>
      </c>
      <c r="L841" s="10">
        <v>0</v>
      </c>
      <c r="M841" s="150">
        <f t="shared" si="128"/>
        <v>0</v>
      </c>
      <c r="N841" s="10">
        <f t="shared" si="125"/>
        <v>0</v>
      </c>
      <c r="O841" s="11"/>
    </row>
    <row r="842" spans="1:15">
      <c r="A842" s="9">
        <f t="shared" ref="A842:A905" si="129">1+A841</f>
        <v>67</v>
      </c>
      <c r="B842" s="14" t="s">
        <v>890</v>
      </c>
      <c r="C842" s="8"/>
      <c r="D842" s="8"/>
      <c r="E842" s="8"/>
      <c r="F842" s="8">
        <f t="shared" si="126"/>
        <v>0</v>
      </c>
      <c r="G842" s="8"/>
      <c r="H842" s="11">
        <v>0</v>
      </c>
      <c r="I842" s="18">
        <f t="shared" si="127"/>
        <v>0</v>
      </c>
      <c r="J842" s="10">
        <f t="shared" si="124"/>
        <v>0</v>
      </c>
      <c r="K842" s="10">
        <v>0</v>
      </c>
      <c r="L842" s="10">
        <v>0</v>
      </c>
      <c r="M842" s="150">
        <f t="shared" si="128"/>
        <v>0</v>
      </c>
      <c r="N842" s="10">
        <f t="shared" si="125"/>
        <v>0</v>
      </c>
      <c r="O842" s="11"/>
    </row>
    <row r="843" spans="1:15">
      <c r="A843" s="9">
        <f t="shared" si="129"/>
        <v>68</v>
      </c>
      <c r="B843" s="14" t="s">
        <v>891</v>
      </c>
      <c r="C843" s="8"/>
      <c r="D843" s="8"/>
      <c r="E843" s="8"/>
      <c r="F843" s="8">
        <f t="shared" si="126"/>
        <v>0</v>
      </c>
      <c r="G843" s="8"/>
      <c r="H843" s="11">
        <v>0</v>
      </c>
      <c r="I843" s="18">
        <f t="shared" si="127"/>
        <v>0</v>
      </c>
      <c r="J843" s="10">
        <f t="shared" si="124"/>
        <v>0</v>
      </c>
      <c r="K843" s="10">
        <v>0</v>
      </c>
      <c r="L843" s="10">
        <v>0</v>
      </c>
      <c r="M843" s="150">
        <f t="shared" si="128"/>
        <v>0</v>
      </c>
      <c r="N843" s="10">
        <f t="shared" si="125"/>
        <v>0</v>
      </c>
      <c r="O843" s="11"/>
    </row>
    <row r="844" spans="1:15">
      <c r="A844" s="9">
        <f t="shared" si="129"/>
        <v>69</v>
      </c>
      <c r="B844" s="14" t="s">
        <v>892</v>
      </c>
      <c r="C844" s="8"/>
      <c r="D844" s="8"/>
      <c r="E844" s="8"/>
      <c r="F844" s="8">
        <f t="shared" si="126"/>
        <v>0</v>
      </c>
      <c r="G844" s="8"/>
      <c r="H844" s="11">
        <v>0</v>
      </c>
      <c r="I844" s="18">
        <f t="shared" si="127"/>
        <v>0</v>
      </c>
      <c r="J844" s="10">
        <f t="shared" si="124"/>
        <v>0</v>
      </c>
      <c r="K844" s="10">
        <v>0</v>
      </c>
      <c r="L844" s="10">
        <v>0</v>
      </c>
      <c r="M844" s="150">
        <f t="shared" si="128"/>
        <v>0</v>
      </c>
      <c r="N844" s="10">
        <f t="shared" si="125"/>
        <v>0</v>
      </c>
      <c r="O844" s="11"/>
    </row>
    <row r="845" spans="1:15">
      <c r="A845" s="9">
        <f t="shared" si="129"/>
        <v>70</v>
      </c>
      <c r="B845" s="14" t="s">
        <v>893</v>
      </c>
      <c r="C845" s="8"/>
      <c r="D845" s="8"/>
      <c r="E845" s="8"/>
      <c r="F845" s="8">
        <f t="shared" si="126"/>
        <v>0</v>
      </c>
      <c r="G845" s="8"/>
      <c r="H845" s="11">
        <v>0</v>
      </c>
      <c r="I845" s="18">
        <f t="shared" si="127"/>
        <v>0</v>
      </c>
      <c r="J845" s="10">
        <f t="shared" si="124"/>
        <v>0</v>
      </c>
      <c r="K845" s="10">
        <v>0</v>
      </c>
      <c r="L845" s="10">
        <v>0</v>
      </c>
      <c r="M845" s="150">
        <f t="shared" si="128"/>
        <v>0</v>
      </c>
      <c r="N845" s="10">
        <f t="shared" si="125"/>
        <v>0</v>
      </c>
      <c r="O845" s="11"/>
    </row>
    <row r="846" spans="1:15">
      <c r="A846" s="9">
        <f t="shared" si="129"/>
        <v>71</v>
      </c>
      <c r="B846" s="14" t="s">
        <v>894</v>
      </c>
      <c r="C846" s="8"/>
      <c r="D846" s="8"/>
      <c r="E846" s="8"/>
      <c r="F846" s="8">
        <f t="shared" si="126"/>
        <v>0</v>
      </c>
      <c r="G846" s="8"/>
      <c r="H846" s="11">
        <v>0</v>
      </c>
      <c r="I846" s="18">
        <f t="shared" si="127"/>
        <v>0</v>
      </c>
      <c r="J846" s="10">
        <f t="shared" si="124"/>
        <v>0</v>
      </c>
      <c r="K846" s="10">
        <v>0</v>
      </c>
      <c r="L846" s="10">
        <v>0</v>
      </c>
      <c r="M846" s="150">
        <f t="shared" si="128"/>
        <v>0</v>
      </c>
      <c r="N846" s="10">
        <f t="shared" si="125"/>
        <v>0</v>
      </c>
      <c r="O846" s="11"/>
    </row>
    <row r="847" spans="1:15">
      <c r="A847" s="9">
        <f t="shared" si="129"/>
        <v>72</v>
      </c>
      <c r="B847" s="14" t="s">
        <v>895</v>
      </c>
      <c r="C847" s="8"/>
      <c r="D847" s="8"/>
      <c r="E847" s="8"/>
      <c r="F847" s="8">
        <f t="shared" si="126"/>
        <v>0</v>
      </c>
      <c r="G847" s="8"/>
      <c r="H847" s="11">
        <v>0</v>
      </c>
      <c r="I847" s="18">
        <f t="shared" si="127"/>
        <v>0</v>
      </c>
      <c r="J847" s="10">
        <f t="shared" si="124"/>
        <v>0</v>
      </c>
      <c r="K847" s="10">
        <v>0</v>
      </c>
      <c r="L847" s="10">
        <v>0</v>
      </c>
      <c r="M847" s="150">
        <f t="shared" si="128"/>
        <v>0</v>
      </c>
      <c r="N847" s="10">
        <f t="shared" si="125"/>
        <v>0</v>
      </c>
      <c r="O847" s="11"/>
    </row>
    <row r="848" spans="1:15">
      <c r="A848" s="9">
        <f t="shared" si="129"/>
        <v>73</v>
      </c>
      <c r="B848" s="14" t="s">
        <v>896</v>
      </c>
      <c r="C848" s="8"/>
      <c r="D848" s="8"/>
      <c r="E848" s="8"/>
      <c r="F848" s="8">
        <f t="shared" si="126"/>
        <v>0</v>
      </c>
      <c r="G848" s="8"/>
      <c r="H848" s="11">
        <v>0</v>
      </c>
      <c r="I848" s="18">
        <f t="shared" si="127"/>
        <v>0</v>
      </c>
      <c r="J848" s="10">
        <f t="shared" si="124"/>
        <v>0</v>
      </c>
      <c r="K848" s="10">
        <v>0</v>
      </c>
      <c r="L848" s="10">
        <v>0</v>
      </c>
      <c r="M848" s="150">
        <f t="shared" si="128"/>
        <v>0</v>
      </c>
      <c r="N848" s="10">
        <f t="shared" si="125"/>
        <v>0</v>
      </c>
      <c r="O848" s="11"/>
    </row>
    <row r="849" spans="1:15">
      <c r="A849" s="9">
        <f t="shared" si="129"/>
        <v>74</v>
      </c>
      <c r="B849" s="8" t="s">
        <v>897</v>
      </c>
      <c r="C849" s="8"/>
      <c r="D849" s="8"/>
      <c r="E849" s="8"/>
      <c r="F849" s="8">
        <f t="shared" si="126"/>
        <v>0</v>
      </c>
      <c r="G849" s="8"/>
      <c r="H849" s="11">
        <v>0</v>
      </c>
      <c r="I849" s="18">
        <f t="shared" si="127"/>
        <v>0</v>
      </c>
      <c r="J849" s="10">
        <f t="shared" si="124"/>
        <v>0</v>
      </c>
      <c r="K849" s="10">
        <v>0</v>
      </c>
      <c r="L849" s="10">
        <v>0</v>
      </c>
      <c r="M849" s="150">
        <f t="shared" si="128"/>
        <v>0</v>
      </c>
      <c r="N849" s="10">
        <f t="shared" si="125"/>
        <v>0</v>
      </c>
      <c r="O849" s="11"/>
    </row>
    <row r="850" spans="1:15">
      <c r="A850" s="9">
        <f t="shared" si="129"/>
        <v>75</v>
      </c>
      <c r="B850" s="8" t="s">
        <v>898</v>
      </c>
      <c r="C850" s="8"/>
      <c r="D850" s="8"/>
      <c r="E850" s="8"/>
      <c r="F850" s="8">
        <f t="shared" si="126"/>
        <v>0</v>
      </c>
      <c r="G850" s="8"/>
      <c r="H850" s="11">
        <v>0</v>
      </c>
      <c r="I850" s="18">
        <f t="shared" si="127"/>
        <v>0</v>
      </c>
      <c r="J850" s="10">
        <f t="shared" si="124"/>
        <v>0</v>
      </c>
      <c r="K850" s="10">
        <v>0</v>
      </c>
      <c r="L850" s="10">
        <v>0</v>
      </c>
      <c r="M850" s="150">
        <f t="shared" si="128"/>
        <v>0</v>
      </c>
      <c r="N850" s="10">
        <f t="shared" si="125"/>
        <v>0</v>
      </c>
      <c r="O850" s="11"/>
    </row>
    <row r="851" spans="1:15">
      <c r="A851" s="9">
        <f t="shared" si="129"/>
        <v>76</v>
      </c>
      <c r="B851" s="8" t="s">
        <v>899</v>
      </c>
      <c r="C851" s="8"/>
      <c r="D851" s="8"/>
      <c r="E851" s="8"/>
      <c r="F851" s="8">
        <f t="shared" si="126"/>
        <v>0</v>
      </c>
      <c r="G851" s="8"/>
      <c r="H851" s="11">
        <v>0</v>
      </c>
      <c r="I851" s="18">
        <f t="shared" si="127"/>
        <v>0</v>
      </c>
      <c r="J851" s="10">
        <f t="shared" si="124"/>
        <v>0</v>
      </c>
      <c r="K851" s="10">
        <v>0</v>
      </c>
      <c r="L851" s="10">
        <v>0</v>
      </c>
      <c r="M851" s="150">
        <f t="shared" si="128"/>
        <v>0</v>
      </c>
      <c r="N851" s="10">
        <f t="shared" si="125"/>
        <v>0</v>
      </c>
      <c r="O851" s="11"/>
    </row>
    <row r="852" spans="1:15">
      <c r="A852" s="9">
        <f t="shared" si="129"/>
        <v>77</v>
      </c>
      <c r="B852" s="8" t="s">
        <v>900</v>
      </c>
      <c r="C852" s="8"/>
      <c r="D852" s="8"/>
      <c r="E852" s="8"/>
      <c r="F852" s="8">
        <f t="shared" si="126"/>
        <v>0</v>
      </c>
      <c r="G852" s="8"/>
      <c r="H852" s="11">
        <v>0</v>
      </c>
      <c r="I852" s="18">
        <f t="shared" si="127"/>
        <v>0</v>
      </c>
      <c r="J852" s="10">
        <f t="shared" si="124"/>
        <v>0</v>
      </c>
      <c r="K852" s="10">
        <v>0</v>
      </c>
      <c r="L852" s="10">
        <v>0</v>
      </c>
      <c r="M852" s="150">
        <f t="shared" si="128"/>
        <v>0</v>
      </c>
      <c r="N852" s="10">
        <f t="shared" si="125"/>
        <v>0</v>
      </c>
      <c r="O852" s="11"/>
    </row>
    <row r="853" spans="1:15">
      <c r="A853" s="9">
        <f t="shared" si="129"/>
        <v>78</v>
      </c>
      <c r="B853" s="8" t="s">
        <v>901</v>
      </c>
      <c r="C853" s="8"/>
      <c r="D853" s="8"/>
      <c r="E853" s="8"/>
      <c r="F853" s="8">
        <f t="shared" si="126"/>
        <v>0</v>
      </c>
      <c r="G853" s="8"/>
      <c r="H853" s="11">
        <v>0</v>
      </c>
      <c r="I853" s="18">
        <f t="shared" si="127"/>
        <v>0</v>
      </c>
      <c r="J853" s="10">
        <f t="shared" si="124"/>
        <v>0</v>
      </c>
      <c r="K853" s="10">
        <v>0</v>
      </c>
      <c r="L853" s="10">
        <v>0</v>
      </c>
      <c r="M853" s="150">
        <f t="shared" si="128"/>
        <v>0</v>
      </c>
      <c r="N853" s="10">
        <f t="shared" si="125"/>
        <v>0</v>
      </c>
      <c r="O853" s="11"/>
    </row>
    <row r="854" spans="1:15">
      <c r="A854" s="9">
        <f t="shared" si="129"/>
        <v>79</v>
      </c>
      <c r="B854" s="8" t="s">
        <v>902</v>
      </c>
      <c r="C854" s="8"/>
      <c r="D854" s="8"/>
      <c r="E854" s="8"/>
      <c r="F854" s="8">
        <f t="shared" si="126"/>
        <v>0</v>
      </c>
      <c r="G854" s="8"/>
      <c r="H854" s="11">
        <v>0</v>
      </c>
      <c r="I854" s="18">
        <f t="shared" si="127"/>
        <v>0</v>
      </c>
      <c r="J854" s="10">
        <f t="shared" si="124"/>
        <v>0</v>
      </c>
      <c r="K854" s="10">
        <v>0</v>
      </c>
      <c r="L854" s="10">
        <v>0</v>
      </c>
      <c r="M854" s="150">
        <f t="shared" si="128"/>
        <v>0</v>
      </c>
      <c r="N854" s="10">
        <f t="shared" si="125"/>
        <v>0</v>
      </c>
      <c r="O854" s="11"/>
    </row>
    <row r="855" spans="1:15">
      <c r="A855" s="9">
        <f t="shared" si="129"/>
        <v>80</v>
      </c>
      <c r="B855" s="8" t="s">
        <v>903</v>
      </c>
      <c r="C855" s="8"/>
      <c r="D855" s="8"/>
      <c r="E855" s="8"/>
      <c r="F855" s="8">
        <f t="shared" si="126"/>
        <v>0</v>
      </c>
      <c r="G855" s="8"/>
      <c r="H855" s="11">
        <v>0</v>
      </c>
      <c r="I855" s="18">
        <f t="shared" si="127"/>
        <v>0</v>
      </c>
      <c r="J855" s="10">
        <f t="shared" si="124"/>
        <v>0</v>
      </c>
      <c r="K855" s="10">
        <v>0</v>
      </c>
      <c r="L855" s="10">
        <v>0</v>
      </c>
      <c r="M855" s="150">
        <f t="shared" si="128"/>
        <v>0</v>
      </c>
      <c r="N855" s="10">
        <f t="shared" si="125"/>
        <v>0</v>
      </c>
      <c r="O855" s="11"/>
    </row>
    <row r="856" spans="1:15">
      <c r="A856" s="9">
        <f t="shared" si="129"/>
        <v>81</v>
      </c>
      <c r="B856" s="8" t="s">
        <v>904</v>
      </c>
      <c r="C856" s="8"/>
      <c r="D856" s="8"/>
      <c r="E856" s="8"/>
      <c r="F856" s="8">
        <f t="shared" si="126"/>
        <v>0</v>
      </c>
      <c r="G856" s="8"/>
      <c r="H856" s="11">
        <v>0</v>
      </c>
      <c r="I856" s="18">
        <f t="shared" si="127"/>
        <v>0</v>
      </c>
      <c r="J856" s="10">
        <f t="shared" si="124"/>
        <v>0</v>
      </c>
      <c r="K856" s="10">
        <v>0</v>
      </c>
      <c r="L856" s="10">
        <v>0</v>
      </c>
      <c r="M856" s="150">
        <f t="shared" si="128"/>
        <v>0</v>
      </c>
      <c r="N856" s="10">
        <f t="shared" si="125"/>
        <v>0</v>
      </c>
      <c r="O856" s="11"/>
    </row>
    <row r="857" spans="1:15">
      <c r="A857" s="9">
        <f t="shared" si="129"/>
        <v>82</v>
      </c>
      <c r="B857" s="8" t="s">
        <v>905</v>
      </c>
      <c r="C857" s="8"/>
      <c r="D857" s="8"/>
      <c r="E857" s="8"/>
      <c r="F857" s="8">
        <f t="shared" si="126"/>
        <v>0</v>
      </c>
      <c r="G857" s="8"/>
      <c r="H857" s="11">
        <v>0</v>
      </c>
      <c r="I857" s="18">
        <f t="shared" si="127"/>
        <v>0</v>
      </c>
      <c r="J857" s="10">
        <f t="shared" si="124"/>
        <v>0</v>
      </c>
      <c r="K857" s="10">
        <v>0</v>
      </c>
      <c r="L857" s="10">
        <v>0</v>
      </c>
      <c r="M857" s="150">
        <f t="shared" si="128"/>
        <v>0</v>
      </c>
      <c r="N857" s="10">
        <f t="shared" si="125"/>
        <v>0</v>
      </c>
      <c r="O857" s="11"/>
    </row>
    <row r="858" spans="1:15">
      <c r="A858" s="9">
        <f t="shared" si="129"/>
        <v>83</v>
      </c>
      <c r="B858" s="8" t="s">
        <v>906</v>
      </c>
      <c r="C858" s="8"/>
      <c r="D858" s="8"/>
      <c r="E858" s="8"/>
      <c r="F858" s="8">
        <f t="shared" si="126"/>
        <v>0</v>
      </c>
      <c r="G858" s="8"/>
      <c r="H858" s="11">
        <v>0</v>
      </c>
      <c r="I858" s="18">
        <f t="shared" si="127"/>
        <v>0</v>
      </c>
      <c r="J858" s="10">
        <f t="shared" si="124"/>
        <v>0</v>
      </c>
      <c r="K858" s="10">
        <v>0</v>
      </c>
      <c r="L858" s="10">
        <v>0</v>
      </c>
      <c r="M858" s="150">
        <f t="shared" si="128"/>
        <v>0</v>
      </c>
      <c r="N858" s="10">
        <f t="shared" si="125"/>
        <v>0</v>
      </c>
      <c r="O858" s="11"/>
    </row>
    <row r="859" spans="1:15">
      <c r="A859" s="9">
        <f t="shared" si="129"/>
        <v>84</v>
      </c>
      <c r="B859" s="8" t="s">
        <v>907</v>
      </c>
      <c r="C859" s="8"/>
      <c r="D859" s="8"/>
      <c r="E859" s="8"/>
      <c r="F859" s="8">
        <f t="shared" si="126"/>
        <v>0</v>
      </c>
      <c r="G859" s="8"/>
      <c r="H859" s="11">
        <v>0</v>
      </c>
      <c r="I859" s="18">
        <f t="shared" si="127"/>
        <v>0</v>
      </c>
      <c r="J859" s="10">
        <f t="shared" si="124"/>
        <v>0</v>
      </c>
      <c r="K859" s="10">
        <v>0</v>
      </c>
      <c r="L859" s="10">
        <v>0</v>
      </c>
      <c r="M859" s="150">
        <f t="shared" si="128"/>
        <v>0</v>
      </c>
      <c r="N859" s="10">
        <f t="shared" si="125"/>
        <v>0</v>
      </c>
      <c r="O859" s="11"/>
    </row>
    <row r="860" spans="1:15">
      <c r="A860" s="9">
        <f t="shared" si="129"/>
        <v>85</v>
      </c>
      <c r="B860" s="8" t="s">
        <v>908</v>
      </c>
      <c r="C860" s="8"/>
      <c r="D860" s="8"/>
      <c r="E860" s="8"/>
      <c r="F860" s="8">
        <f t="shared" si="126"/>
        <v>0</v>
      </c>
      <c r="G860" s="8"/>
      <c r="H860" s="11">
        <v>0</v>
      </c>
      <c r="I860" s="18">
        <f t="shared" si="127"/>
        <v>0</v>
      </c>
      <c r="J860" s="10">
        <f t="shared" si="124"/>
        <v>0</v>
      </c>
      <c r="K860" s="10">
        <v>0</v>
      </c>
      <c r="L860" s="10">
        <v>0</v>
      </c>
      <c r="M860" s="150">
        <f t="shared" si="128"/>
        <v>0</v>
      </c>
      <c r="N860" s="10">
        <f t="shared" si="125"/>
        <v>0</v>
      </c>
      <c r="O860" s="11"/>
    </row>
    <row r="861" spans="1:15">
      <c r="A861" s="9">
        <f t="shared" si="129"/>
        <v>86</v>
      </c>
      <c r="B861" s="8" t="s">
        <v>909</v>
      </c>
      <c r="C861" s="8"/>
      <c r="D861" s="8"/>
      <c r="E861" s="8"/>
      <c r="F861" s="8">
        <f t="shared" si="126"/>
        <v>0</v>
      </c>
      <c r="G861" s="8"/>
      <c r="H861" s="11">
        <v>0</v>
      </c>
      <c r="I861" s="18">
        <f t="shared" si="127"/>
        <v>0</v>
      </c>
      <c r="J861" s="10">
        <f t="shared" si="124"/>
        <v>0</v>
      </c>
      <c r="K861" s="10">
        <v>0</v>
      </c>
      <c r="L861" s="10">
        <v>0</v>
      </c>
      <c r="M861" s="150">
        <f t="shared" si="128"/>
        <v>0</v>
      </c>
      <c r="N861" s="10">
        <f t="shared" si="125"/>
        <v>0</v>
      </c>
      <c r="O861" s="11"/>
    </row>
    <row r="862" spans="1:15">
      <c r="A862" s="9">
        <f t="shared" si="129"/>
        <v>87</v>
      </c>
      <c r="B862" s="8" t="s">
        <v>910</v>
      </c>
      <c r="C862" s="8"/>
      <c r="D862" s="8"/>
      <c r="E862" s="8"/>
      <c r="F862" s="8">
        <f t="shared" si="126"/>
        <v>0</v>
      </c>
      <c r="G862" s="8"/>
      <c r="H862" s="11">
        <v>0</v>
      </c>
      <c r="I862" s="18">
        <f t="shared" si="127"/>
        <v>0</v>
      </c>
      <c r="J862" s="10">
        <f t="shared" si="124"/>
        <v>0</v>
      </c>
      <c r="K862" s="10">
        <v>0</v>
      </c>
      <c r="L862" s="10">
        <v>0</v>
      </c>
      <c r="M862" s="150">
        <f t="shared" si="128"/>
        <v>0</v>
      </c>
      <c r="N862" s="10">
        <f t="shared" si="125"/>
        <v>0</v>
      </c>
      <c r="O862" s="11"/>
    </row>
    <row r="863" spans="1:15">
      <c r="A863" s="9">
        <f t="shared" si="129"/>
        <v>88</v>
      </c>
      <c r="B863" s="8" t="s">
        <v>911</v>
      </c>
      <c r="C863" s="8"/>
      <c r="D863" s="8"/>
      <c r="E863" s="8"/>
      <c r="F863" s="8">
        <f t="shared" si="126"/>
        <v>0</v>
      </c>
      <c r="G863" s="8"/>
      <c r="H863" s="11">
        <v>0</v>
      </c>
      <c r="I863" s="18">
        <f t="shared" si="127"/>
        <v>0</v>
      </c>
      <c r="J863" s="10">
        <f t="shared" si="124"/>
        <v>0</v>
      </c>
      <c r="K863" s="10">
        <v>0</v>
      </c>
      <c r="L863" s="10">
        <v>0</v>
      </c>
      <c r="M863" s="150">
        <f t="shared" si="128"/>
        <v>0</v>
      </c>
      <c r="N863" s="10">
        <f t="shared" si="125"/>
        <v>0</v>
      </c>
      <c r="O863" s="11"/>
    </row>
    <row r="864" spans="1:15">
      <c r="A864" s="9">
        <f t="shared" si="129"/>
        <v>89</v>
      </c>
      <c r="B864" s="8" t="s">
        <v>912</v>
      </c>
      <c r="C864" s="8">
        <f>димвенканали!C864</f>
        <v>6638.08</v>
      </c>
      <c r="D864" s="8">
        <v>0</v>
      </c>
      <c r="E864" s="8">
        <v>0</v>
      </c>
      <c r="F864" s="8">
        <f t="shared" si="126"/>
        <v>6638.08</v>
      </c>
      <c r="G864" s="8">
        <v>120</v>
      </c>
      <c r="H864" s="11">
        <v>7.2732926499157594E-2</v>
      </c>
      <c r="I864" s="18">
        <f t="shared" si="127"/>
        <v>161.40236452354563</v>
      </c>
      <c r="J864" s="10">
        <f t="shared" si="124"/>
        <v>59.34764943530773</v>
      </c>
      <c r="K864" s="10">
        <v>56.669859681818636</v>
      </c>
      <c r="L864" s="10">
        <v>40.782079217342655</v>
      </c>
      <c r="M864" s="150">
        <f t="shared" si="128"/>
        <v>40.782079217342655</v>
      </c>
      <c r="N864" s="10">
        <f t="shared" si="125"/>
        <v>318.20195285801464</v>
      </c>
      <c r="O864" s="11">
        <f>N864/F864</f>
        <v>4.7935841818419582E-2</v>
      </c>
    </row>
    <row r="865" spans="1:15">
      <c r="A865" s="9">
        <f t="shared" si="129"/>
        <v>90</v>
      </c>
      <c r="B865" s="8" t="s">
        <v>913</v>
      </c>
      <c r="C865" s="8"/>
      <c r="D865" s="8"/>
      <c r="E865" s="8"/>
      <c r="F865" s="8">
        <f t="shared" si="126"/>
        <v>0</v>
      </c>
      <c r="G865" s="8"/>
      <c r="H865" s="11">
        <v>0</v>
      </c>
      <c r="I865" s="18">
        <f t="shared" si="127"/>
        <v>0</v>
      </c>
      <c r="J865" s="10">
        <f t="shared" si="124"/>
        <v>0</v>
      </c>
      <c r="K865" s="10">
        <v>0</v>
      </c>
      <c r="L865" s="10">
        <v>0</v>
      </c>
      <c r="M865" s="150">
        <f t="shared" si="128"/>
        <v>0</v>
      </c>
      <c r="N865" s="10">
        <f t="shared" si="125"/>
        <v>0</v>
      </c>
      <c r="O865" s="11"/>
    </row>
    <row r="866" spans="1:15">
      <c r="A866" s="9">
        <f t="shared" si="129"/>
        <v>91</v>
      </c>
      <c r="B866" s="8" t="s">
        <v>914</v>
      </c>
      <c r="C866" s="8">
        <f>димвенканали!C866</f>
        <v>4236.49</v>
      </c>
      <c r="D866" s="8">
        <v>0</v>
      </c>
      <c r="E866" s="8">
        <v>0</v>
      </c>
      <c r="F866" s="8">
        <f t="shared" si="126"/>
        <v>4236.49</v>
      </c>
      <c r="G866" s="8">
        <v>69</v>
      </c>
      <c r="H866" s="11">
        <v>4.6418891574734888E-2</v>
      </c>
      <c r="I866" s="18">
        <f t="shared" si="127"/>
        <v>103.00862648240994</v>
      </c>
      <c r="J866" s="10">
        <f t="shared" si="124"/>
        <v>37.876271957582134</v>
      </c>
      <c r="K866" s="10">
        <v>36.167279370454686</v>
      </c>
      <c r="L866" s="10">
        <v>26.0275366948696</v>
      </c>
      <c r="M866" s="150">
        <f t="shared" si="128"/>
        <v>26.0275366948696</v>
      </c>
      <c r="N866" s="10">
        <f t="shared" si="125"/>
        <v>203.07971450531636</v>
      </c>
      <c r="O866" s="11">
        <f>N866/F866</f>
        <v>4.7935841818419582E-2</v>
      </c>
    </row>
    <row r="867" spans="1:15">
      <c r="A867" s="9">
        <f t="shared" si="129"/>
        <v>92</v>
      </c>
      <c r="B867" s="8" t="s">
        <v>915</v>
      </c>
      <c r="C867" s="8">
        <f>димвенканали!C867</f>
        <v>5395.1</v>
      </c>
      <c r="D867" s="8">
        <v>0</v>
      </c>
      <c r="E867" s="8">
        <v>0</v>
      </c>
      <c r="F867" s="8">
        <f t="shared" si="126"/>
        <v>5395.1</v>
      </c>
      <c r="G867" s="8">
        <v>108</v>
      </c>
      <c r="H867" s="11">
        <v>5.9113691271513023E-2</v>
      </c>
      <c r="I867" s="18">
        <f t="shared" si="127"/>
        <v>131.17978343752728</v>
      </c>
      <c r="J867" s="10">
        <f t="shared" si="124"/>
        <v>48.234806369978784</v>
      </c>
      <c r="K867" s="10">
        <v>46.058432554199371</v>
      </c>
      <c r="L867" s="10">
        <v>33.14563783285007</v>
      </c>
      <c r="M867" s="150">
        <f t="shared" si="128"/>
        <v>33.14563783285007</v>
      </c>
      <c r="N867" s="10">
        <f t="shared" si="125"/>
        <v>258.6186601945555</v>
      </c>
      <c r="O867" s="11">
        <f>N867/F867</f>
        <v>4.7935841818419582E-2</v>
      </c>
    </row>
    <row r="868" spans="1:15">
      <c r="A868" s="9">
        <f t="shared" si="129"/>
        <v>93</v>
      </c>
      <c r="B868" s="8" t="s">
        <v>916</v>
      </c>
      <c r="C868" s="8">
        <f>димвенканали!C868</f>
        <v>4042.93</v>
      </c>
      <c r="D868" s="8">
        <v>0</v>
      </c>
      <c r="E868" s="8">
        <v>0</v>
      </c>
      <c r="F868" s="8">
        <f t="shared" si="126"/>
        <v>4042.93</v>
      </c>
      <c r="G868" s="8">
        <v>72</v>
      </c>
      <c r="H868" s="11">
        <v>4.4298069702570504E-2</v>
      </c>
      <c r="I868" s="18">
        <f t="shared" si="127"/>
        <v>98.302289457671236</v>
      </c>
      <c r="J868" s="10">
        <f t="shared" si="124"/>
        <v>36.145751833585713</v>
      </c>
      <c r="K868" s="10">
        <v>34.514841008757806</v>
      </c>
      <c r="L868" s="10">
        <v>24.838370662928309</v>
      </c>
      <c r="M868" s="150">
        <f t="shared" si="128"/>
        <v>24.838370662928309</v>
      </c>
      <c r="N868" s="10">
        <f t="shared" si="125"/>
        <v>193.80125296294304</v>
      </c>
      <c r="O868" s="11">
        <f>N868/F868</f>
        <v>4.7935841818419575E-2</v>
      </c>
    </row>
    <row r="869" spans="1:15">
      <c r="A869" s="9">
        <f t="shared" si="129"/>
        <v>94</v>
      </c>
      <c r="B869" s="8" t="s">
        <v>917</v>
      </c>
      <c r="C869" s="8"/>
      <c r="D869" s="8"/>
      <c r="E869" s="8"/>
      <c r="F869" s="8">
        <f t="shared" si="126"/>
        <v>0</v>
      </c>
      <c r="G869" s="8"/>
      <c r="H869" s="11">
        <v>0</v>
      </c>
      <c r="I869" s="18">
        <f t="shared" si="127"/>
        <v>0</v>
      </c>
      <c r="J869" s="10">
        <f t="shared" si="124"/>
        <v>0</v>
      </c>
      <c r="K869" s="10">
        <v>0</v>
      </c>
      <c r="L869" s="10">
        <v>0</v>
      </c>
      <c r="M869" s="150">
        <f t="shared" si="128"/>
        <v>0</v>
      </c>
      <c r="N869" s="10">
        <f t="shared" si="125"/>
        <v>0</v>
      </c>
      <c r="O869" s="11"/>
    </row>
    <row r="870" spans="1:15">
      <c r="A870" s="9">
        <f t="shared" si="129"/>
        <v>95</v>
      </c>
      <c r="B870" s="8" t="s">
        <v>918</v>
      </c>
      <c r="C870" s="8"/>
      <c r="D870" s="8"/>
      <c r="E870" s="8"/>
      <c r="F870" s="8">
        <f t="shared" si="126"/>
        <v>0</v>
      </c>
      <c r="G870" s="8"/>
      <c r="H870" s="11">
        <v>0</v>
      </c>
      <c r="I870" s="18">
        <f t="shared" si="127"/>
        <v>0</v>
      </c>
      <c r="J870" s="10">
        <f t="shared" si="124"/>
        <v>0</v>
      </c>
      <c r="K870" s="10">
        <v>0</v>
      </c>
      <c r="L870" s="10">
        <v>0</v>
      </c>
      <c r="M870" s="150">
        <f t="shared" si="128"/>
        <v>0</v>
      </c>
      <c r="N870" s="10">
        <f t="shared" si="125"/>
        <v>0</v>
      </c>
      <c r="O870" s="11"/>
    </row>
    <row r="871" spans="1:15">
      <c r="A871" s="9">
        <f t="shared" si="129"/>
        <v>96</v>
      </c>
      <c r="B871" s="8" t="s">
        <v>919</v>
      </c>
      <c r="C871" s="8"/>
      <c r="D871" s="8"/>
      <c r="E871" s="8"/>
      <c r="F871" s="8">
        <f t="shared" si="126"/>
        <v>0</v>
      </c>
      <c r="G871" s="8"/>
      <c r="H871" s="11">
        <v>0</v>
      </c>
      <c r="I871" s="18">
        <f t="shared" si="127"/>
        <v>0</v>
      </c>
      <c r="J871" s="10">
        <f t="shared" si="124"/>
        <v>0</v>
      </c>
      <c r="K871" s="10">
        <v>0</v>
      </c>
      <c r="L871" s="10">
        <v>0</v>
      </c>
      <c r="M871" s="150">
        <f t="shared" si="128"/>
        <v>0</v>
      </c>
      <c r="N871" s="10">
        <f t="shared" si="125"/>
        <v>0</v>
      </c>
      <c r="O871" s="11"/>
    </row>
    <row r="872" spans="1:15">
      <c r="A872" s="9">
        <f t="shared" si="129"/>
        <v>97</v>
      </c>
      <c r="B872" s="8" t="s">
        <v>920</v>
      </c>
      <c r="C872" s="8"/>
      <c r="D872" s="8"/>
      <c r="E872" s="8"/>
      <c r="F872" s="8">
        <f t="shared" si="126"/>
        <v>0</v>
      </c>
      <c r="G872" s="8"/>
      <c r="H872" s="11">
        <v>0</v>
      </c>
      <c r="I872" s="18">
        <f t="shared" si="127"/>
        <v>0</v>
      </c>
      <c r="J872" s="10">
        <f t="shared" si="124"/>
        <v>0</v>
      </c>
      <c r="K872" s="10">
        <v>0</v>
      </c>
      <c r="L872" s="10">
        <v>0</v>
      </c>
      <c r="M872" s="150">
        <f t="shared" si="128"/>
        <v>0</v>
      </c>
      <c r="N872" s="10">
        <f t="shared" si="125"/>
        <v>0</v>
      </c>
      <c r="O872" s="11"/>
    </row>
    <row r="873" spans="1:15">
      <c r="A873" s="9">
        <f t="shared" si="129"/>
        <v>98</v>
      </c>
      <c r="B873" s="8" t="s">
        <v>921</v>
      </c>
      <c r="C873" s="8"/>
      <c r="D873" s="8"/>
      <c r="E873" s="8"/>
      <c r="F873" s="8">
        <f t="shared" si="126"/>
        <v>0</v>
      </c>
      <c r="G873" s="8"/>
      <c r="H873" s="11">
        <v>0</v>
      </c>
      <c r="I873" s="18">
        <f t="shared" si="127"/>
        <v>0</v>
      </c>
      <c r="J873" s="10">
        <f t="shared" si="124"/>
        <v>0</v>
      </c>
      <c r="K873" s="10">
        <v>0</v>
      </c>
      <c r="L873" s="10">
        <v>0</v>
      </c>
      <c r="M873" s="150">
        <f t="shared" si="128"/>
        <v>0</v>
      </c>
      <c r="N873" s="10">
        <f t="shared" si="125"/>
        <v>0</v>
      </c>
      <c r="O873" s="11"/>
    </row>
    <row r="874" spans="1:15">
      <c r="A874" s="9">
        <f t="shared" si="129"/>
        <v>99</v>
      </c>
      <c r="B874" s="8" t="s">
        <v>922</v>
      </c>
      <c r="C874" s="8"/>
      <c r="D874" s="8"/>
      <c r="E874" s="8"/>
      <c r="F874" s="8">
        <f t="shared" si="126"/>
        <v>0</v>
      </c>
      <c r="G874" s="8"/>
      <c r="H874" s="11">
        <v>0</v>
      </c>
      <c r="I874" s="18">
        <f t="shared" si="127"/>
        <v>0</v>
      </c>
      <c r="J874" s="10">
        <f t="shared" si="124"/>
        <v>0</v>
      </c>
      <c r="K874" s="10">
        <v>0</v>
      </c>
      <c r="L874" s="10">
        <v>0</v>
      </c>
      <c r="M874" s="150">
        <f t="shared" si="128"/>
        <v>0</v>
      </c>
      <c r="N874" s="10">
        <f t="shared" si="125"/>
        <v>0</v>
      </c>
      <c r="O874" s="11"/>
    </row>
    <row r="875" spans="1:15">
      <c r="A875" s="9">
        <f t="shared" si="129"/>
        <v>100</v>
      </c>
      <c r="B875" s="8" t="s">
        <v>923</v>
      </c>
      <c r="C875" s="8"/>
      <c r="D875" s="8"/>
      <c r="E875" s="8"/>
      <c r="F875" s="8">
        <f t="shared" si="126"/>
        <v>0</v>
      </c>
      <c r="G875" s="8"/>
      <c r="H875" s="11">
        <v>0</v>
      </c>
      <c r="I875" s="18">
        <f t="shared" si="127"/>
        <v>0</v>
      </c>
      <c r="J875" s="10">
        <f t="shared" si="124"/>
        <v>0</v>
      </c>
      <c r="K875" s="10">
        <v>0</v>
      </c>
      <c r="L875" s="10">
        <v>0</v>
      </c>
      <c r="M875" s="150">
        <f t="shared" si="128"/>
        <v>0</v>
      </c>
      <c r="N875" s="10">
        <f t="shared" si="125"/>
        <v>0</v>
      </c>
      <c r="O875" s="11"/>
    </row>
    <row r="876" spans="1:15">
      <c r="A876" s="9">
        <f t="shared" si="129"/>
        <v>101</v>
      </c>
      <c r="B876" s="8" t="s">
        <v>924</v>
      </c>
      <c r="C876" s="8"/>
      <c r="D876" s="8"/>
      <c r="E876" s="8"/>
      <c r="F876" s="8">
        <f t="shared" si="126"/>
        <v>0</v>
      </c>
      <c r="G876" s="8"/>
      <c r="H876" s="11">
        <v>0</v>
      </c>
      <c r="I876" s="18">
        <f t="shared" si="127"/>
        <v>0</v>
      </c>
      <c r="J876" s="10">
        <f t="shared" si="124"/>
        <v>0</v>
      </c>
      <c r="K876" s="10">
        <v>0</v>
      </c>
      <c r="L876" s="10">
        <v>0</v>
      </c>
      <c r="M876" s="150">
        <f t="shared" si="128"/>
        <v>0</v>
      </c>
      <c r="N876" s="10">
        <f t="shared" si="125"/>
        <v>0</v>
      </c>
      <c r="O876" s="11"/>
    </row>
    <row r="877" spans="1:15">
      <c r="A877" s="9">
        <f t="shared" si="129"/>
        <v>102</v>
      </c>
      <c r="B877" s="8" t="s">
        <v>925</v>
      </c>
      <c r="C877" s="8"/>
      <c r="D877" s="8"/>
      <c r="E877" s="8"/>
      <c r="F877" s="8">
        <f t="shared" si="126"/>
        <v>0</v>
      </c>
      <c r="G877" s="8"/>
      <c r="H877" s="11">
        <v>0</v>
      </c>
      <c r="I877" s="18">
        <f t="shared" si="127"/>
        <v>0</v>
      </c>
      <c r="J877" s="10">
        <f t="shared" si="124"/>
        <v>0</v>
      </c>
      <c r="K877" s="10">
        <v>0</v>
      </c>
      <c r="L877" s="10">
        <v>0</v>
      </c>
      <c r="M877" s="150">
        <f t="shared" si="128"/>
        <v>0</v>
      </c>
      <c r="N877" s="10">
        <f t="shared" si="125"/>
        <v>0</v>
      </c>
      <c r="O877" s="11"/>
    </row>
    <row r="878" spans="1:15">
      <c r="A878" s="9">
        <f t="shared" si="129"/>
        <v>103</v>
      </c>
      <c r="B878" s="8" t="s">
        <v>926</v>
      </c>
      <c r="C878" s="8"/>
      <c r="D878" s="8"/>
      <c r="E878" s="8"/>
      <c r="F878" s="8">
        <f t="shared" si="126"/>
        <v>0</v>
      </c>
      <c r="G878" s="8"/>
      <c r="H878" s="11">
        <v>0</v>
      </c>
      <c r="I878" s="18">
        <f t="shared" si="127"/>
        <v>0</v>
      </c>
      <c r="J878" s="10">
        <f t="shared" si="124"/>
        <v>0</v>
      </c>
      <c r="K878" s="10">
        <v>0</v>
      </c>
      <c r="L878" s="10">
        <v>0</v>
      </c>
      <c r="M878" s="150">
        <f t="shared" si="128"/>
        <v>0</v>
      </c>
      <c r="N878" s="10">
        <f t="shared" si="125"/>
        <v>0</v>
      </c>
      <c r="O878" s="11"/>
    </row>
    <row r="879" spans="1:15">
      <c r="A879" s="9">
        <f t="shared" si="129"/>
        <v>104</v>
      </c>
      <c r="B879" s="8" t="s">
        <v>927</v>
      </c>
      <c r="C879" s="8"/>
      <c r="D879" s="8"/>
      <c r="E879" s="8"/>
      <c r="F879" s="8">
        <f t="shared" si="126"/>
        <v>0</v>
      </c>
      <c r="G879" s="8"/>
      <c r="H879" s="11">
        <v>0</v>
      </c>
      <c r="I879" s="18">
        <f t="shared" si="127"/>
        <v>0</v>
      </c>
      <c r="J879" s="10">
        <f t="shared" si="124"/>
        <v>0</v>
      </c>
      <c r="K879" s="10">
        <v>0</v>
      </c>
      <c r="L879" s="10">
        <v>0</v>
      </c>
      <c r="M879" s="150">
        <f t="shared" si="128"/>
        <v>0</v>
      </c>
      <c r="N879" s="10">
        <f t="shared" si="125"/>
        <v>0</v>
      </c>
      <c r="O879" s="11"/>
    </row>
    <row r="880" spans="1:15">
      <c r="A880" s="9">
        <f t="shared" si="129"/>
        <v>105</v>
      </c>
      <c r="B880" s="8" t="s">
        <v>928</v>
      </c>
      <c r="C880" s="8"/>
      <c r="D880" s="8"/>
      <c r="E880" s="8"/>
      <c r="F880" s="8">
        <f t="shared" si="126"/>
        <v>0</v>
      </c>
      <c r="G880" s="8"/>
      <c r="H880" s="11">
        <v>0</v>
      </c>
      <c r="I880" s="18">
        <f t="shared" si="127"/>
        <v>0</v>
      </c>
      <c r="J880" s="10">
        <f t="shared" si="124"/>
        <v>0</v>
      </c>
      <c r="K880" s="10">
        <v>0</v>
      </c>
      <c r="L880" s="10">
        <v>0</v>
      </c>
      <c r="M880" s="150">
        <f t="shared" si="128"/>
        <v>0</v>
      </c>
      <c r="N880" s="10">
        <f t="shared" si="125"/>
        <v>0</v>
      </c>
      <c r="O880" s="11"/>
    </row>
    <row r="881" spans="1:15">
      <c r="A881" s="9">
        <f t="shared" si="129"/>
        <v>106</v>
      </c>
      <c r="B881" s="8" t="s">
        <v>929</v>
      </c>
      <c r="C881" s="8"/>
      <c r="D881" s="8"/>
      <c r="E881" s="8"/>
      <c r="F881" s="8">
        <f t="shared" si="126"/>
        <v>0</v>
      </c>
      <c r="G881" s="8"/>
      <c r="H881" s="11">
        <v>0</v>
      </c>
      <c r="I881" s="18">
        <f t="shared" si="127"/>
        <v>0</v>
      </c>
      <c r="J881" s="10">
        <f t="shared" ref="J881:J934" si="130">I881*0.3677</f>
        <v>0</v>
      </c>
      <c r="K881" s="10">
        <v>0</v>
      </c>
      <c r="L881" s="10">
        <v>0</v>
      </c>
      <c r="M881" s="150">
        <f t="shared" si="128"/>
        <v>0</v>
      </c>
      <c r="N881" s="10">
        <f t="shared" ref="N881:N934" si="131">I881+J881+K881+M881</f>
        <v>0</v>
      </c>
      <c r="O881" s="11"/>
    </row>
    <row r="882" spans="1:15">
      <c r="A882" s="9">
        <f t="shared" si="129"/>
        <v>107</v>
      </c>
      <c r="B882" s="8" t="s">
        <v>930</v>
      </c>
      <c r="C882" s="8"/>
      <c r="D882" s="8"/>
      <c r="E882" s="8"/>
      <c r="F882" s="8">
        <f t="shared" si="126"/>
        <v>0</v>
      </c>
      <c r="G882" s="8"/>
      <c r="H882" s="11">
        <v>0</v>
      </c>
      <c r="I882" s="18">
        <f t="shared" si="127"/>
        <v>0</v>
      </c>
      <c r="J882" s="10">
        <f t="shared" si="130"/>
        <v>0</v>
      </c>
      <c r="K882" s="10">
        <v>0</v>
      </c>
      <c r="L882" s="10">
        <v>0</v>
      </c>
      <c r="M882" s="150">
        <f t="shared" si="128"/>
        <v>0</v>
      </c>
      <c r="N882" s="10">
        <f t="shared" si="131"/>
        <v>0</v>
      </c>
      <c r="O882" s="11"/>
    </row>
    <row r="883" spans="1:15">
      <c r="A883" s="9">
        <f t="shared" si="129"/>
        <v>108</v>
      </c>
      <c r="B883" s="8" t="s">
        <v>931</v>
      </c>
      <c r="C883" s="8"/>
      <c r="D883" s="8"/>
      <c r="E883" s="8"/>
      <c r="F883" s="8">
        <f t="shared" si="126"/>
        <v>0</v>
      </c>
      <c r="G883" s="8"/>
      <c r="H883" s="11">
        <v>0</v>
      </c>
      <c r="I883" s="18">
        <f t="shared" si="127"/>
        <v>0</v>
      </c>
      <c r="J883" s="10">
        <f t="shared" si="130"/>
        <v>0</v>
      </c>
      <c r="K883" s="10">
        <v>0</v>
      </c>
      <c r="L883" s="10">
        <v>0</v>
      </c>
      <c r="M883" s="150">
        <f t="shared" si="128"/>
        <v>0</v>
      </c>
      <c r="N883" s="10">
        <f t="shared" si="131"/>
        <v>0</v>
      </c>
      <c r="O883" s="11"/>
    </row>
    <row r="884" spans="1:15">
      <c r="A884" s="9">
        <f t="shared" si="129"/>
        <v>109</v>
      </c>
      <c r="B884" s="8" t="s">
        <v>932</v>
      </c>
      <c r="C884" s="8"/>
      <c r="D884" s="8"/>
      <c r="E884" s="8"/>
      <c r="F884" s="8">
        <f t="shared" ref="F884:F940" si="132">C884+D884+E884</f>
        <v>0</v>
      </c>
      <c r="G884" s="8"/>
      <c r="H884" s="11">
        <v>0</v>
      </c>
      <c r="I884" s="18">
        <f t="shared" si="127"/>
        <v>0</v>
      </c>
      <c r="J884" s="10">
        <f t="shared" si="130"/>
        <v>0</v>
      </c>
      <c r="K884" s="10">
        <v>0</v>
      </c>
      <c r="L884" s="10">
        <v>0</v>
      </c>
      <c r="M884" s="150">
        <f t="shared" si="128"/>
        <v>0</v>
      </c>
      <c r="N884" s="10">
        <f t="shared" si="131"/>
        <v>0</v>
      </c>
      <c r="O884" s="11"/>
    </row>
    <row r="885" spans="1:15">
      <c r="A885" s="9">
        <f t="shared" si="129"/>
        <v>110</v>
      </c>
      <c r="B885" s="8" t="s">
        <v>933</v>
      </c>
      <c r="C885" s="8"/>
      <c r="D885" s="8"/>
      <c r="E885" s="8"/>
      <c r="F885" s="8">
        <f t="shared" si="132"/>
        <v>0</v>
      </c>
      <c r="G885" s="8"/>
      <c r="H885" s="11">
        <v>0</v>
      </c>
      <c r="I885" s="18">
        <f t="shared" si="127"/>
        <v>0</v>
      </c>
      <c r="J885" s="10">
        <f t="shared" si="130"/>
        <v>0</v>
      </c>
      <c r="K885" s="10">
        <v>0</v>
      </c>
      <c r="L885" s="10">
        <v>0</v>
      </c>
      <c r="M885" s="150">
        <f t="shared" si="128"/>
        <v>0</v>
      </c>
      <c r="N885" s="10">
        <f t="shared" si="131"/>
        <v>0</v>
      </c>
      <c r="O885" s="11"/>
    </row>
    <row r="886" spans="1:15">
      <c r="A886" s="9">
        <f t="shared" si="129"/>
        <v>111</v>
      </c>
      <c r="B886" s="8" t="s">
        <v>934</v>
      </c>
      <c r="C886" s="8"/>
      <c r="D886" s="8"/>
      <c r="E886" s="8"/>
      <c r="F886" s="8">
        <f t="shared" si="132"/>
        <v>0</v>
      </c>
      <c r="G886" s="8"/>
      <c r="H886" s="11">
        <v>0</v>
      </c>
      <c r="I886" s="18">
        <f t="shared" si="127"/>
        <v>0</v>
      </c>
      <c r="J886" s="10">
        <f t="shared" si="130"/>
        <v>0</v>
      </c>
      <c r="K886" s="10">
        <v>0</v>
      </c>
      <c r="L886" s="10">
        <v>0</v>
      </c>
      <c r="M886" s="150">
        <f t="shared" si="128"/>
        <v>0</v>
      </c>
      <c r="N886" s="10">
        <f t="shared" si="131"/>
        <v>0</v>
      </c>
      <c r="O886" s="11"/>
    </row>
    <row r="887" spans="1:15">
      <c r="A887" s="9">
        <f t="shared" si="129"/>
        <v>112</v>
      </c>
      <c r="B887" s="8" t="s">
        <v>935</v>
      </c>
      <c r="C887" s="8"/>
      <c r="D887" s="8"/>
      <c r="E887" s="8"/>
      <c r="F887" s="8">
        <f t="shared" si="132"/>
        <v>0</v>
      </c>
      <c r="G887" s="8"/>
      <c r="H887" s="11">
        <v>0</v>
      </c>
      <c r="I887" s="18">
        <f t="shared" si="127"/>
        <v>0</v>
      </c>
      <c r="J887" s="10">
        <f t="shared" si="130"/>
        <v>0</v>
      </c>
      <c r="K887" s="10">
        <v>0</v>
      </c>
      <c r="L887" s="10">
        <v>0</v>
      </c>
      <c r="M887" s="150">
        <f t="shared" si="128"/>
        <v>0</v>
      </c>
      <c r="N887" s="10">
        <f t="shared" si="131"/>
        <v>0</v>
      </c>
      <c r="O887" s="11"/>
    </row>
    <row r="888" spans="1:15">
      <c r="A888" s="9">
        <f t="shared" si="129"/>
        <v>113</v>
      </c>
      <c r="B888" s="8" t="s">
        <v>936</v>
      </c>
      <c r="C888" s="8"/>
      <c r="D888" s="8"/>
      <c r="E888" s="8"/>
      <c r="F888" s="8">
        <f t="shared" si="132"/>
        <v>0</v>
      </c>
      <c r="G888" s="8"/>
      <c r="H888" s="11">
        <v>0</v>
      </c>
      <c r="I888" s="18">
        <f t="shared" si="127"/>
        <v>0</v>
      </c>
      <c r="J888" s="10">
        <f t="shared" si="130"/>
        <v>0</v>
      </c>
      <c r="K888" s="10">
        <v>0</v>
      </c>
      <c r="L888" s="10">
        <v>0</v>
      </c>
      <c r="M888" s="150">
        <f t="shared" si="128"/>
        <v>0</v>
      </c>
      <c r="N888" s="10">
        <f t="shared" si="131"/>
        <v>0</v>
      </c>
      <c r="O888" s="11"/>
    </row>
    <row r="889" spans="1:15">
      <c r="A889" s="9">
        <f t="shared" si="129"/>
        <v>114</v>
      </c>
      <c r="B889" s="8" t="s">
        <v>937</v>
      </c>
      <c r="C889" s="8"/>
      <c r="D889" s="8"/>
      <c r="E889" s="8"/>
      <c r="F889" s="8">
        <f t="shared" si="132"/>
        <v>0</v>
      </c>
      <c r="G889" s="8"/>
      <c r="H889" s="11">
        <v>0</v>
      </c>
      <c r="I889" s="18">
        <f t="shared" si="127"/>
        <v>0</v>
      </c>
      <c r="J889" s="10">
        <f t="shared" si="130"/>
        <v>0</v>
      </c>
      <c r="K889" s="10">
        <v>0</v>
      </c>
      <c r="L889" s="10">
        <v>0</v>
      </c>
      <c r="M889" s="150">
        <f t="shared" si="128"/>
        <v>0</v>
      </c>
      <c r="N889" s="10">
        <f t="shared" si="131"/>
        <v>0</v>
      </c>
      <c r="O889" s="11"/>
    </row>
    <row r="890" spans="1:15">
      <c r="A890" s="9">
        <f t="shared" si="129"/>
        <v>115</v>
      </c>
      <c r="B890" s="8" t="s">
        <v>938</v>
      </c>
      <c r="C890" s="8"/>
      <c r="D890" s="8"/>
      <c r="E890" s="8"/>
      <c r="F890" s="8">
        <f t="shared" si="132"/>
        <v>0</v>
      </c>
      <c r="G890" s="8"/>
      <c r="H890" s="11">
        <v>0</v>
      </c>
      <c r="I890" s="18">
        <f t="shared" si="127"/>
        <v>0</v>
      </c>
      <c r="J890" s="10">
        <f t="shared" si="130"/>
        <v>0</v>
      </c>
      <c r="K890" s="10">
        <v>0</v>
      </c>
      <c r="L890" s="10">
        <v>0</v>
      </c>
      <c r="M890" s="150">
        <f t="shared" si="128"/>
        <v>0</v>
      </c>
      <c r="N890" s="10">
        <f t="shared" si="131"/>
        <v>0</v>
      </c>
      <c r="O890" s="11"/>
    </row>
    <row r="891" spans="1:15">
      <c r="A891" s="9">
        <f t="shared" si="129"/>
        <v>116</v>
      </c>
      <c r="B891" s="8" t="s">
        <v>939</v>
      </c>
      <c r="C891" s="8"/>
      <c r="D891" s="8"/>
      <c r="E891" s="8"/>
      <c r="F891" s="8">
        <f t="shared" si="132"/>
        <v>0</v>
      </c>
      <c r="G891" s="8"/>
      <c r="H891" s="11">
        <v>0</v>
      </c>
      <c r="I891" s="18">
        <f t="shared" si="127"/>
        <v>0</v>
      </c>
      <c r="J891" s="10">
        <f t="shared" si="130"/>
        <v>0</v>
      </c>
      <c r="K891" s="10">
        <v>0</v>
      </c>
      <c r="L891" s="10">
        <v>0</v>
      </c>
      <c r="M891" s="150">
        <f t="shared" si="128"/>
        <v>0</v>
      </c>
      <c r="N891" s="10">
        <f t="shared" si="131"/>
        <v>0</v>
      </c>
      <c r="O891" s="11"/>
    </row>
    <row r="892" spans="1:15">
      <c r="A892" s="9">
        <f t="shared" si="129"/>
        <v>117</v>
      </c>
      <c r="B892" s="8" t="s">
        <v>940</v>
      </c>
      <c r="C892" s="8"/>
      <c r="D892" s="8"/>
      <c r="E892" s="8"/>
      <c r="F892" s="8">
        <f t="shared" si="132"/>
        <v>0</v>
      </c>
      <c r="G892" s="8"/>
      <c r="H892" s="11">
        <v>0</v>
      </c>
      <c r="I892" s="18">
        <f t="shared" si="127"/>
        <v>0</v>
      </c>
      <c r="J892" s="10">
        <f t="shared" si="130"/>
        <v>0</v>
      </c>
      <c r="K892" s="10">
        <v>0</v>
      </c>
      <c r="L892" s="10">
        <v>0</v>
      </c>
      <c r="M892" s="150">
        <f t="shared" si="128"/>
        <v>0</v>
      </c>
      <c r="N892" s="10">
        <f t="shared" si="131"/>
        <v>0</v>
      </c>
      <c r="O892" s="11"/>
    </row>
    <row r="893" spans="1:15">
      <c r="A893" s="9">
        <f t="shared" si="129"/>
        <v>118</v>
      </c>
      <c r="B893" s="8" t="s">
        <v>941</v>
      </c>
      <c r="C893" s="8"/>
      <c r="D893" s="8"/>
      <c r="E893" s="8"/>
      <c r="F893" s="8">
        <f t="shared" si="132"/>
        <v>0</v>
      </c>
      <c r="G893" s="8"/>
      <c r="H893" s="11">
        <v>0</v>
      </c>
      <c r="I893" s="18">
        <f t="shared" si="127"/>
        <v>0</v>
      </c>
      <c r="J893" s="10">
        <f t="shared" si="130"/>
        <v>0</v>
      </c>
      <c r="K893" s="10">
        <v>0</v>
      </c>
      <c r="L893" s="10">
        <v>0</v>
      </c>
      <c r="M893" s="150">
        <f t="shared" si="128"/>
        <v>0</v>
      </c>
      <c r="N893" s="10">
        <f t="shared" si="131"/>
        <v>0</v>
      </c>
      <c r="O893" s="11"/>
    </row>
    <row r="894" spans="1:15">
      <c r="A894" s="9">
        <f t="shared" si="129"/>
        <v>119</v>
      </c>
      <c r="B894" s="8" t="s">
        <v>942</v>
      </c>
      <c r="C894" s="8"/>
      <c r="D894" s="8"/>
      <c r="E894" s="8"/>
      <c r="F894" s="8">
        <f t="shared" si="132"/>
        <v>0</v>
      </c>
      <c r="G894" s="8"/>
      <c r="H894" s="11">
        <v>0</v>
      </c>
      <c r="I894" s="18">
        <f t="shared" si="127"/>
        <v>0</v>
      </c>
      <c r="J894" s="10">
        <f t="shared" si="130"/>
        <v>0</v>
      </c>
      <c r="K894" s="10">
        <v>0</v>
      </c>
      <c r="L894" s="10">
        <v>0</v>
      </c>
      <c r="M894" s="150">
        <f t="shared" si="128"/>
        <v>0</v>
      </c>
      <c r="N894" s="10">
        <f t="shared" si="131"/>
        <v>0</v>
      </c>
      <c r="O894" s="11"/>
    </row>
    <row r="895" spans="1:15">
      <c r="A895" s="9">
        <f t="shared" si="129"/>
        <v>120</v>
      </c>
      <c r="B895" s="8" t="s">
        <v>943</v>
      </c>
      <c r="C895" s="8"/>
      <c r="D895" s="8"/>
      <c r="E895" s="8"/>
      <c r="F895" s="8">
        <f t="shared" si="132"/>
        <v>0</v>
      </c>
      <c r="G895" s="8"/>
      <c r="H895" s="11">
        <v>0</v>
      </c>
      <c r="I895" s="18">
        <f t="shared" si="127"/>
        <v>0</v>
      </c>
      <c r="J895" s="10">
        <f t="shared" si="130"/>
        <v>0</v>
      </c>
      <c r="K895" s="10">
        <v>0</v>
      </c>
      <c r="L895" s="10">
        <v>0</v>
      </c>
      <c r="M895" s="150">
        <f t="shared" si="128"/>
        <v>0</v>
      </c>
      <c r="N895" s="10">
        <f t="shared" si="131"/>
        <v>0</v>
      </c>
      <c r="O895" s="11"/>
    </row>
    <row r="896" spans="1:15">
      <c r="A896" s="9">
        <f t="shared" si="129"/>
        <v>121</v>
      </c>
      <c r="B896" s="8" t="s">
        <v>944</v>
      </c>
      <c r="C896" s="8"/>
      <c r="D896" s="8"/>
      <c r="E896" s="8"/>
      <c r="F896" s="8">
        <f t="shared" si="132"/>
        <v>0</v>
      </c>
      <c r="G896" s="8"/>
      <c r="H896" s="11">
        <v>0</v>
      </c>
      <c r="I896" s="18">
        <f t="shared" si="127"/>
        <v>0</v>
      </c>
      <c r="J896" s="10">
        <f t="shared" si="130"/>
        <v>0</v>
      </c>
      <c r="K896" s="10">
        <v>0</v>
      </c>
      <c r="L896" s="10">
        <v>0</v>
      </c>
      <c r="M896" s="150">
        <f t="shared" si="128"/>
        <v>0</v>
      </c>
      <c r="N896" s="10">
        <f t="shared" si="131"/>
        <v>0</v>
      </c>
      <c r="O896" s="11"/>
    </row>
    <row r="897" spans="1:15">
      <c r="A897" s="9">
        <f t="shared" si="129"/>
        <v>122</v>
      </c>
      <c r="B897" s="8" t="s">
        <v>945</v>
      </c>
      <c r="C897" s="8">
        <f>димвенканали!C897</f>
        <v>2230.3000000000002</v>
      </c>
      <c r="D897" s="8">
        <v>0</v>
      </c>
      <c r="E897" s="8">
        <v>0</v>
      </c>
      <c r="F897" s="8">
        <f t="shared" si="132"/>
        <v>2230.3000000000002</v>
      </c>
      <c r="G897" s="8">
        <v>40</v>
      </c>
      <c r="H897" s="11">
        <v>2.4437223710933161E-2</v>
      </c>
      <c r="I897" s="18">
        <f t="shared" si="127"/>
        <v>54.228887509168892</v>
      </c>
      <c r="J897" s="10">
        <f t="shared" si="130"/>
        <v>19.939961937121403</v>
      </c>
      <c r="K897" s="10">
        <v>19.040262854373573</v>
      </c>
      <c r="L897" s="10">
        <v>6.6224876256628859E-2</v>
      </c>
      <c r="M897" s="150">
        <f t="shared" si="128"/>
        <v>6.6224876256628859E-2</v>
      </c>
      <c r="N897" s="10">
        <f t="shared" si="131"/>
        <v>93.275337176920488</v>
      </c>
      <c r="O897" s="11">
        <f>N897/F897</f>
        <v>4.1821879198726847E-2</v>
      </c>
    </row>
    <row r="898" spans="1:15">
      <c r="A898" s="9">
        <f t="shared" si="129"/>
        <v>123</v>
      </c>
      <c r="B898" s="8" t="s">
        <v>946</v>
      </c>
      <c r="C898" s="8"/>
      <c r="D898" s="8"/>
      <c r="E898" s="8"/>
      <c r="F898" s="8">
        <f t="shared" si="132"/>
        <v>0</v>
      </c>
      <c r="G898" s="8"/>
      <c r="H898" s="11">
        <v>0</v>
      </c>
      <c r="I898" s="18">
        <f t="shared" si="127"/>
        <v>0</v>
      </c>
      <c r="J898" s="10">
        <f t="shared" si="130"/>
        <v>0</v>
      </c>
      <c r="K898" s="10">
        <v>0</v>
      </c>
      <c r="L898" s="10">
        <v>0</v>
      </c>
      <c r="M898" s="150">
        <f t="shared" si="128"/>
        <v>0</v>
      </c>
      <c r="N898" s="10">
        <f t="shared" si="131"/>
        <v>0</v>
      </c>
      <c r="O898" s="11"/>
    </row>
    <row r="899" spans="1:15">
      <c r="A899" s="9">
        <f t="shared" si="129"/>
        <v>124</v>
      </c>
      <c r="B899" s="8" t="s">
        <v>947</v>
      </c>
      <c r="C899" s="8"/>
      <c r="D899" s="8"/>
      <c r="E899" s="8"/>
      <c r="F899" s="8">
        <f t="shared" si="132"/>
        <v>0</v>
      </c>
      <c r="G899" s="8"/>
      <c r="H899" s="11">
        <v>0</v>
      </c>
      <c r="I899" s="18">
        <f t="shared" si="127"/>
        <v>0</v>
      </c>
      <c r="J899" s="10">
        <f t="shared" si="130"/>
        <v>0</v>
      </c>
      <c r="K899" s="10">
        <v>0</v>
      </c>
      <c r="L899" s="10">
        <v>0</v>
      </c>
      <c r="M899" s="150">
        <f t="shared" si="128"/>
        <v>0</v>
      </c>
      <c r="N899" s="10">
        <f t="shared" si="131"/>
        <v>0</v>
      </c>
      <c r="O899" s="11"/>
    </row>
    <row r="900" spans="1:15">
      <c r="A900" s="9">
        <f t="shared" si="129"/>
        <v>125</v>
      </c>
      <c r="B900" s="8" t="s">
        <v>948</v>
      </c>
      <c r="C900" s="8">
        <f>димвенканали!C900</f>
        <v>4767.16</v>
      </c>
      <c r="D900" s="8">
        <v>0</v>
      </c>
      <c r="E900" s="8">
        <v>0</v>
      </c>
      <c r="F900" s="8">
        <f t="shared" si="132"/>
        <v>4767.16</v>
      </c>
      <c r="G900" s="8">
        <v>80</v>
      </c>
      <c r="H900" s="11">
        <v>5.2233401509129765E-2</v>
      </c>
      <c r="I900" s="18">
        <f t="shared" si="127"/>
        <v>115.91166362292496</v>
      </c>
      <c r="J900" s="10">
        <f t="shared" si="130"/>
        <v>42.620718714149511</v>
      </c>
      <c r="K900" s="10">
        <v>40.697654785838452</v>
      </c>
      <c r="L900" s="10">
        <v>29.287790560184153</v>
      </c>
      <c r="M900" s="150">
        <f t="shared" si="128"/>
        <v>29.287790560184153</v>
      </c>
      <c r="N900" s="10">
        <f t="shared" si="131"/>
        <v>228.51782768309707</v>
      </c>
      <c r="O900" s="11">
        <f>N900/F900</f>
        <v>4.7935841818419575E-2</v>
      </c>
    </row>
    <row r="901" spans="1:15">
      <c r="A901" s="9">
        <f t="shared" si="129"/>
        <v>126</v>
      </c>
      <c r="B901" s="8" t="s">
        <v>949</v>
      </c>
      <c r="C901" s="8">
        <f>димвенканали!C901</f>
        <v>5138.5</v>
      </c>
      <c r="D901" s="8">
        <v>0</v>
      </c>
      <c r="E901" s="8">
        <v>51.8</v>
      </c>
      <c r="F901" s="8">
        <f t="shared" si="132"/>
        <v>5190.3</v>
      </c>
      <c r="G901" s="8">
        <v>67</v>
      </c>
      <c r="H901" s="11">
        <v>5.6869713593174186E-2</v>
      </c>
      <c r="I901" s="18">
        <f t="shared" si="127"/>
        <v>126.20015013174877</v>
      </c>
      <c r="J901" s="10">
        <f t="shared" si="130"/>
        <v>46.403795203444027</v>
      </c>
      <c r="K901" s="10">
        <v>44.310037346121668</v>
      </c>
      <c r="L901" s="10">
        <v>31.8874171088287</v>
      </c>
      <c r="M901" s="150">
        <f t="shared" si="128"/>
        <v>31.8874171088287</v>
      </c>
      <c r="N901" s="10">
        <f t="shared" si="131"/>
        <v>248.80139979014319</v>
      </c>
      <c r="O901" s="11">
        <f>N901/F901</f>
        <v>4.7935841818419589E-2</v>
      </c>
    </row>
    <row r="902" spans="1:15">
      <c r="A902" s="9">
        <f t="shared" si="129"/>
        <v>127</v>
      </c>
      <c r="B902" s="8" t="s">
        <v>950</v>
      </c>
      <c r="C902" s="8">
        <f>димвенканали!C902</f>
        <v>2683</v>
      </c>
      <c r="D902" s="8">
        <v>0</v>
      </c>
      <c r="E902" s="8">
        <v>0</v>
      </c>
      <c r="F902" s="8">
        <f t="shared" si="132"/>
        <v>2683</v>
      </c>
      <c r="G902" s="8">
        <v>44</v>
      </c>
      <c r="H902" s="11">
        <v>2.9397422416909683E-2</v>
      </c>
      <c r="I902" s="18">
        <f t="shared" ref="I902:I953" si="133">H902*$P$2</f>
        <v>65.236114059588445</v>
      </c>
      <c r="J902" s="10">
        <f t="shared" si="130"/>
        <v>23.987319139710674</v>
      </c>
      <c r="K902" s="10">
        <v>22.905001676135178</v>
      </c>
      <c r="L902" s="10">
        <v>16.48342872338543</v>
      </c>
      <c r="M902" s="150">
        <f t="shared" si="128"/>
        <v>16.48342872338543</v>
      </c>
      <c r="N902" s="10">
        <f t="shared" si="131"/>
        <v>128.61186359881972</v>
      </c>
      <c r="O902" s="11">
        <f>N902/F902</f>
        <v>4.7935841818419575E-2</v>
      </c>
    </row>
    <row r="903" spans="1:15">
      <c r="A903" s="9">
        <f t="shared" si="129"/>
        <v>128</v>
      </c>
      <c r="B903" s="8" t="s">
        <v>951</v>
      </c>
      <c r="C903" s="8">
        <f>димвенканали!C903</f>
        <v>4751.5</v>
      </c>
      <c r="D903" s="8">
        <v>0</v>
      </c>
      <c r="E903" s="8">
        <v>0</v>
      </c>
      <c r="F903" s="8">
        <f t="shared" si="132"/>
        <v>4751.5</v>
      </c>
      <c r="G903" s="8">
        <v>80</v>
      </c>
      <c r="H903" s="11">
        <v>5.2061816106577105E-2</v>
      </c>
      <c r="I903" s="18">
        <f t="shared" si="133"/>
        <v>115.53089674026633</v>
      </c>
      <c r="J903" s="10">
        <f t="shared" si="130"/>
        <v>42.480710731395931</v>
      </c>
      <c r="K903" s="10">
        <v>40.563964019439553</v>
      </c>
      <c r="L903" s="10">
        <v>29.191580909118851</v>
      </c>
      <c r="M903" s="150">
        <f t="shared" si="128"/>
        <v>29.191580909118851</v>
      </c>
      <c r="N903" s="10">
        <f t="shared" si="131"/>
        <v>227.76715240022065</v>
      </c>
      <c r="O903" s="11">
        <f>N903/F903</f>
        <v>4.7935841818419582E-2</v>
      </c>
    </row>
    <row r="904" spans="1:15">
      <c r="A904" s="9">
        <f t="shared" si="129"/>
        <v>129</v>
      </c>
      <c r="B904" s="8" t="s">
        <v>952</v>
      </c>
      <c r="C904" s="8">
        <f>димвенканали!C904</f>
        <v>3593.8</v>
      </c>
      <c r="D904" s="8">
        <v>0</v>
      </c>
      <c r="E904" s="8">
        <v>0</v>
      </c>
      <c r="F904" s="8">
        <f t="shared" si="132"/>
        <v>3593.8</v>
      </c>
      <c r="G904" s="8">
        <v>72</v>
      </c>
      <c r="H904" s="11">
        <v>3.9376987209053312E-2</v>
      </c>
      <c r="I904" s="18">
        <f t="shared" si="133"/>
        <v>87.381866085482301</v>
      </c>
      <c r="J904" s="10">
        <f t="shared" si="130"/>
        <v>32.130312159631842</v>
      </c>
      <c r="K904" s="10">
        <v>30.680579583933888</v>
      </c>
      <c r="L904" s="10">
        <v>22.079070497988283</v>
      </c>
      <c r="M904" s="150">
        <f t="shared" ref="M904:M954" si="134">L904*$M$2</f>
        <v>22.079070497988283</v>
      </c>
      <c r="N904" s="10">
        <f t="shared" si="131"/>
        <v>172.2718283270363</v>
      </c>
      <c r="O904" s="11">
        <f>N904/F904</f>
        <v>4.7935841818419582E-2</v>
      </c>
    </row>
    <row r="905" spans="1:15">
      <c r="A905" s="9">
        <f t="shared" si="129"/>
        <v>130</v>
      </c>
      <c r="B905" s="8" t="s">
        <v>953</v>
      </c>
      <c r="C905" s="8"/>
      <c r="D905" s="8"/>
      <c r="E905" s="8"/>
      <c r="F905" s="8">
        <f t="shared" si="132"/>
        <v>0</v>
      </c>
      <c r="G905" s="8"/>
      <c r="H905" s="11">
        <v>0</v>
      </c>
      <c r="I905" s="18">
        <f t="shared" si="133"/>
        <v>0</v>
      </c>
      <c r="J905" s="10">
        <f t="shared" si="130"/>
        <v>0</v>
      </c>
      <c r="K905" s="10">
        <v>0</v>
      </c>
      <c r="L905" s="10">
        <v>0</v>
      </c>
      <c r="M905" s="150">
        <f t="shared" si="134"/>
        <v>0</v>
      </c>
      <c r="N905" s="10">
        <f t="shared" si="131"/>
        <v>0</v>
      </c>
      <c r="O905" s="11"/>
    </row>
    <row r="906" spans="1:15">
      <c r="A906" s="9">
        <f t="shared" ref="A906:A955" si="135">1+A905</f>
        <v>131</v>
      </c>
      <c r="B906" s="8" t="s">
        <v>954</v>
      </c>
      <c r="C906" s="8"/>
      <c r="D906" s="8"/>
      <c r="E906" s="8"/>
      <c r="F906" s="8">
        <f t="shared" si="132"/>
        <v>0</v>
      </c>
      <c r="G906" s="8"/>
      <c r="H906" s="11">
        <v>0</v>
      </c>
      <c r="I906" s="18">
        <f t="shared" si="133"/>
        <v>0</v>
      </c>
      <c r="J906" s="10">
        <f t="shared" si="130"/>
        <v>0</v>
      </c>
      <c r="K906" s="10">
        <v>0</v>
      </c>
      <c r="L906" s="10">
        <v>0</v>
      </c>
      <c r="M906" s="150">
        <f t="shared" si="134"/>
        <v>0</v>
      </c>
      <c r="N906" s="10">
        <f t="shared" si="131"/>
        <v>0</v>
      </c>
      <c r="O906" s="11"/>
    </row>
    <row r="907" spans="1:15">
      <c r="A907" s="9">
        <f t="shared" si="135"/>
        <v>132</v>
      </c>
      <c r="B907" s="8" t="s">
        <v>955</v>
      </c>
      <c r="C907" s="8"/>
      <c r="D907" s="8"/>
      <c r="E907" s="8"/>
      <c r="F907" s="8">
        <f t="shared" si="132"/>
        <v>0</v>
      </c>
      <c r="G907" s="8"/>
      <c r="H907" s="11">
        <v>0</v>
      </c>
      <c r="I907" s="18">
        <f t="shared" si="133"/>
        <v>0</v>
      </c>
      <c r="J907" s="10">
        <f t="shared" si="130"/>
        <v>0</v>
      </c>
      <c r="K907" s="10">
        <v>0</v>
      </c>
      <c r="L907" s="10">
        <v>0</v>
      </c>
      <c r="M907" s="150">
        <f t="shared" si="134"/>
        <v>0</v>
      </c>
      <c r="N907" s="10">
        <f t="shared" si="131"/>
        <v>0</v>
      </c>
      <c r="O907" s="11"/>
    </row>
    <row r="908" spans="1:15">
      <c r="A908" s="9">
        <f t="shared" si="135"/>
        <v>133</v>
      </c>
      <c r="B908" s="8" t="s">
        <v>956</v>
      </c>
      <c r="C908" s="8">
        <f>димвенканали!C908</f>
        <v>3949.68</v>
      </c>
      <c r="D908" s="8">
        <v>0</v>
      </c>
      <c r="E908" s="8">
        <v>0</v>
      </c>
      <c r="F908" s="8">
        <f t="shared" si="132"/>
        <v>3949.68</v>
      </c>
      <c r="G908" s="8">
        <v>60</v>
      </c>
      <c r="H908" s="11">
        <v>4.3276336702057334E-2</v>
      </c>
      <c r="I908" s="18">
        <f t="shared" si="133"/>
        <v>96.034951538902462</v>
      </c>
      <c r="J908" s="10">
        <f t="shared" si="130"/>
        <v>35.312051680854438</v>
      </c>
      <c r="K908" s="10">
        <v>33.71875774140797</v>
      </c>
      <c r="L908" s="10">
        <v>24.265474752210569</v>
      </c>
      <c r="M908" s="150">
        <f t="shared" si="134"/>
        <v>24.265474752210569</v>
      </c>
      <c r="N908" s="10">
        <f t="shared" si="131"/>
        <v>189.33123571337543</v>
      </c>
      <c r="O908" s="11">
        <f>N908/F908</f>
        <v>4.7935841818419582E-2</v>
      </c>
    </row>
    <row r="909" spans="1:15">
      <c r="A909" s="9">
        <f t="shared" si="135"/>
        <v>134</v>
      </c>
      <c r="B909" s="8" t="s">
        <v>957</v>
      </c>
      <c r="C909" s="8"/>
      <c r="D909" s="8"/>
      <c r="E909" s="8"/>
      <c r="F909" s="8">
        <f t="shared" si="132"/>
        <v>0</v>
      </c>
      <c r="G909" s="8"/>
      <c r="H909" s="11">
        <v>0</v>
      </c>
      <c r="I909" s="18">
        <f t="shared" si="133"/>
        <v>0</v>
      </c>
      <c r="J909" s="10">
        <f t="shared" si="130"/>
        <v>0</v>
      </c>
      <c r="K909" s="10">
        <v>0</v>
      </c>
      <c r="L909" s="10">
        <v>0</v>
      </c>
      <c r="M909" s="150">
        <f t="shared" si="134"/>
        <v>0</v>
      </c>
      <c r="N909" s="10">
        <f t="shared" si="131"/>
        <v>0</v>
      </c>
      <c r="O909" s="11"/>
    </row>
    <row r="910" spans="1:15">
      <c r="A910" s="9">
        <f t="shared" si="135"/>
        <v>135</v>
      </c>
      <c r="B910" s="8" t="s">
        <v>958</v>
      </c>
      <c r="C910" s="8"/>
      <c r="D910" s="8"/>
      <c r="E910" s="8"/>
      <c r="F910" s="8">
        <f t="shared" si="132"/>
        <v>0</v>
      </c>
      <c r="G910" s="8"/>
      <c r="H910" s="11">
        <v>0</v>
      </c>
      <c r="I910" s="18">
        <f t="shared" si="133"/>
        <v>0</v>
      </c>
      <c r="J910" s="10">
        <f t="shared" si="130"/>
        <v>0</v>
      </c>
      <c r="K910" s="10">
        <v>0</v>
      </c>
      <c r="L910" s="10">
        <v>0</v>
      </c>
      <c r="M910" s="150">
        <f t="shared" si="134"/>
        <v>0</v>
      </c>
      <c r="N910" s="10">
        <f t="shared" si="131"/>
        <v>0</v>
      </c>
      <c r="O910" s="11"/>
    </row>
    <row r="911" spans="1:15">
      <c r="A911" s="9">
        <f t="shared" si="135"/>
        <v>136</v>
      </c>
      <c r="B911" s="8" t="s">
        <v>959</v>
      </c>
      <c r="C911" s="8">
        <f>димвенканали!C911</f>
        <v>6375.55</v>
      </c>
      <c r="D911" s="8">
        <v>0</v>
      </c>
      <c r="E911" s="8">
        <v>169.5</v>
      </c>
      <c r="F911" s="8">
        <f t="shared" si="132"/>
        <v>6545.05</v>
      </c>
      <c r="G911" s="8">
        <v>106</v>
      </c>
      <c r="H911" s="11">
        <v>7.1713604021541089E-2</v>
      </c>
      <c r="I911" s="18">
        <f t="shared" si="133"/>
        <v>159.14037582024204</v>
      </c>
      <c r="J911" s="10">
        <f t="shared" si="130"/>
        <v>58.515916189103002</v>
      </c>
      <c r="K911" s="10">
        <v>55.875654573383734</v>
      </c>
      <c r="L911" s="10">
        <v>40.210534910918305</v>
      </c>
      <c r="M911" s="150">
        <f t="shared" si="134"/>
        <v>40.210534910918305</v>
      </c>
      <c r="N911" s="10">
        <f t="shared" si="131"/>
        <v>313.74248149364706</v>
      </c>
      <c r="O911" s="11">
        <f t="shared" ref="O911:O916" si="136">N911/F911</f>
        <v>4.7935841818419575E-2</v>
      </c>
    </row>
    <row r="912" spans="1:15">
      <c r="A912" s="9">
        <f t="shared" si="135"/>
        <v>137</v>
      </c>
      <c r="B912" s="8" t="s">
        <v>960</v>
      </c>
      <c r="C912" s="8">
        <f>димвенканали!C912</f>
        <v>5034.24</v>
      </c>
      <c r="D912" s="8">
        <v>204.9</v>
      </c>
      <c r="E912" s="8">
        <v>106.7</v>
      </c>
      <c r="F912" s="8">
        <f t="shared" si="132"/>
        <v>5345.8399999999992</v>
      </c>
      <c r="G912" s="8">
        <v>101</v>
      </c>
      <c r="H912" s="11">
        <v>5.8573953281107878E-2</v>
      </c>
      <c r="I912" s="18">
        <f t="shared" si="133"/>
        <v>129.98204546563932</v>
      </c>
      <c r="J912" s="10">
        <f t="shared" si="130"/>
        <v>47.794398117715581</v>
      </c>
      <c r="K912" s="10">
        <v>45.6378956989752</v>
      </c>
      <c r="L912" s="10">
        <v>32.843001344249998</v>
      </c>
      <c r="M912" s="150">
        <f t="shared" si="134"/>
        <v>32.843001344249998</v>
      </c>
      <c r="N912" s="10">
        <f t="shared" si="131"/>
        <v>256.25734062658012</v>
      </c>
      <c r="O912" s="11">
        <f t="shared" si="136"/>
        <v>4.7935841818419582E-2</v>
      </c>
    </row>
    <row r="913" spans="1:15">
      <c r="A913" s="9">
        <f t="shared" si="135"/>
        <v>138</v>
      </c>
      <c r="B913" s="8" t="s">
        <v>961</v>
      </c>
      <c r="C913" s="8">
        <f>димвенканали!C913</f>
        <v>4025.8</v>
      </c>
      <c r="D913" s="8">
        <v>0</v>
      </c>
      <c r="E913" s="8">
        <v>0</v>
      </c>
      <c r="F913" s="8">
        <f t="shared" si="132"/>
        <v>4025.8</v>
      </c>
      <c r="G913" s="8">
        <v>70</v>
      </c>
      <c r="H913" s="11">
        <v>4.4110377624299299E-2</v>
      </c>
      <c r="I913" s="18">
        <f t="shared" si="133"/>
        <v>97.885780089858827</v>
      </c>
      <c r="J913" s="10">
        <f t="shared" si="130"/>
        <v>35.992601339041094</v>
      </c>
      <c r="K913" s="10">
        <v>34.368600725972797</v>
      </c>
      <c r="L913" s="10">
        <v>24.733129837720863</v>
      </c>
      <c r="M913" s="150">
        <f t="shared" si="134"/>
        <v>24.733129837720863</v>
      </c>
      <c r="N913" s="10">
        <f t="shared" si="131"/>
        <v>192.98011199259361</v>
      </c>
      <c r="O913" s="11">
        <f t="shared" si="136"/>
        <v>4.7935841818419596E-2</v>
      </c>
    </row>
    <row r="914" spans="1:15">
      <c r="A914" s="9">
        <f t="shared" si="135"/>
        <v>139</v>
      </c>
      <c r="B914" s="8" t="s">
        <v>962</v>
      </c>
      <c r="C914" s="8">
        <f>димвенканали!C914</f>
        <v>5829.59</v>
      </c>
      <c r="D914" s="8">
        <v>0</v>
      </c>
      <c r="E914" s="8">
        <v>0</v>
      </c>
      <c r="F914" s="8">
        <f t="shared" si="132"/>
        <v>5829.59</v>
      </c>
      <c r="G914" s="8">
        <v>108</v>
      </c>
      <c r="H914" s="11">
        <v>6.3874364423180216E-2</v>
      </c>
      <c r="I914" s="18">
        <f t="shared" si="133"/>
        <v>141.74424083512346</v>
      </c>
      <c r="J914" s="10">
        <f t="shared" si="130"/>
        <v>52.119357355074904</v>
      </c>
      <c r="K914" s="10">
        <v>49.767711040320862</v>
      </c>
      <c r="L914" s="10">
        <v>35.814994875721382</v>
      </c>
      <c r="M914" s="150">
        <f t="shared" si="134"/>
        <v>35.814994875721382</v>
      </c>
      <c r="N914" s="10">
        <f t="shared" si="131"/>
        <v>279.44630410624058</v>
      </c>
      <c r="O914" s="11">
        <f t="shared" si="136"/>
        <v>4.7935841818419575E-2</v>
      </c>
    </row>
    <row r="915" spans="1:15">
      <c r="A915" s="9">
        <f t="shared" si="135"/>
        <v>140</v>
      </c>
      <c r="B915" s="8" t="s">
        <v>963</v>
      </c>
      <c r="C915" s="8">
        <f>димвенканали!C915</f>
        <v>4802</v>
      </c>
      <c r="D915" s="8">
        <v>0</v>
      </c>
      <c r="E915" s="8">
        <v>0</v>
      </c>
      <c r="F915" s="8">
        <f t="shared" si="132"/>
        <v>4802</v>
      </c>
      <c r="G915" s="8">
        <v>80</v>
      </c>
      <c r="H915" s="11">
        <v>5.2615140680581554E-2</v>
      </c>
      <c r="I915" s="18">
        <f t="shared" si="133"/>
        <v>116.75878483568533</v>
      </c>
      <c r="J915" s="10">
        <f t="shared" si="130"/>
        <v>42.932205184081504</v>
      </c>
      <c r="K915" s="10">
        <v>40.995086861275119</v>
      </c>
      <c r="L915" s="10">
        <v>29.501835531008886</v>
      </c>
      <c r="M915" s="150">
        <f t="shared" si="134"/>
        <v>29.501835531008886</v>
      </c>
      <c r="N915" s="10">
        <f t="shared" si="131"/>
        <v>230.18791241205085</v>
      </c>
      <c r="O915" s="11">
        <f t="shared" si="136"/>
        <v>4.7935841818419589E-2</v>
      </c>
    </row>
    <row r="916" spans="1:15">
      <c r="A916" s="9">
        <f t="shared" si="135"/>
        <v>141</v>
      </c>
      <c r="B916" s="8" t="s">
        <v>964</v>
      </c>
      <c r="C916" s="8">
        <f>димвенканали!C916</f>
        <v>4841.7</v>
      </c>
      <c r="D916" s="8">
        <v>0</v>
      </c>
      <c r="E916" s="8">
        <v>0</v>
      </c>
      <c r="F916" s="8">
        <f t="shared" si="132"/>
        <v>4841.7</v>
      </c>
      <c r="G916" s="8">
        <v>80</v>
      </c>
      <c r="H916" s="11">
        <v>5.3050130494204852E-2</v>
      </c>
      <c r="I916" s="18">
        <f t="shared" si="133"/>
        <v>117.72407508099494</v>
      </c>
      <c r="J916" s="10">
        <f t="shared" si="130"/>
        <v>43.287142407281841</v>
      </c>
      <c r="K916" s="10">
        <v>41.334009174559711</v>
      </c>
      <c r="L916" s="10">
        <v>29.745738669405604</v>
      </c>
      <c r="M916" s="150">
        <f t="shared" si="134"/>
        <v>29.745738669405604</v>
      </c>
      <c r="N916" s="10">
        <f t="shared" si="131"/>
        <v>232.09096533224206</v>
      </c>
      <c r="O916" s="11">
        <f t="shared" si="136"/>
        <v>4.7935841818419575E-2</v>
      </c>
    </row>
    <row r="917" spans="1:15">
      <c r="A917" s="9">
        <f t="shared" si="135"/>
        <v>142</v>
      </c>
      <c r="B917" s="8" t="s">
        <v>965</v>
      </c>
      <c r="C917" s="8"/>
      <c r="D917" s="8"/>
      <c r="E917" s="8"/>
      <c r="F917" s="8">
        <f t="shared" si="132"/>
        <v>0</v>
      </c>
      <c r="G917" s="8"/>
      <c r="H917" s="11">
        <v>0</v>
      </c>
      <c r="I917" s="18">
        <f t="shared" si="133"/>
        <v>0</v>
      </c>
      <c r="J917" s="10">
        <f t="shared" si="130"/>
        <v>0</v>
      </c>
      <c r="K917" s="10">
        <v>0</v>
      </c>
      <c r="L917" s="10">
        <v>0</v>
      </c>
      <c r="M917" s="150">
        <f t="shared" si="134"/>
        <v>0</v>
      </c>
      <c r="N917" s="10">
        <f t="shared" si="131"/>
        <v>0</v>
      </c>
      <c r="O917" s="11"/>
    </row>
    <row r="918" spans="1:15">
      <c r="A918" s="9">
        <f t="shared" si="135"/>
        <v>143</v>
      </c>
      <c r="B918" s="8" t="s">
        <v>966</v>
      </c>
      <c r="C918" s="8"/>
      <c r="D918" s="8"/>
      <c r="E918" s="8"/>
      <c r="F918" s="8">
        <f t="shared" si="132"/>
        <v>0</v>
      </c>
      <c r="G918" s="8"/>
      <c r="H918" s="11">
        <v>0</v>
      </c>
      <c r="I918" s="18">
        <f t="shared" si="133"/>
        <v>0</v>
      </c>
      <c r="J918" s="10">
        <f t="shared" si="130"/>
        <v>0</v>
      </c>
      <c r="K918" s="10">
        <v>0</v>
      </c>
      <c r="L918" s="10">
        <v>0</v>
      </c>
      <c r="M918" s="150">
        <f t="shared" si="134"/>
        <v>0</v>
      </c>
      <c r="N918" s="10">
        <f t="shared" si="131"/>
        <v>0</v>
      </c>
      <c r="O918" s="11"/>
    </row>
    <row r="919" spans="1:15">
      <c r="A919" s="9">
        <f t="shared" si="135"/>
        <v>144</v>
      </c>
      <c r="B919" s="8" t="s">
        <v>967</v>
      </c>
      <c r="C919" s="8"/>
      <c r="D919" s="8"/>
      <c r="E919" s="8"/>
      <c r="F919" s="8">
        <f t="shared" si="132"/>
        <v>0</v>
      </c>
      <c r="G919" s="8"/>
      <c r="H919" s="11">
        <v>0</v>
      </c>
      <c r="I919" s="18">
        <f t="shared" si="133"/>
        <v>0</v>
      </c>
      <c r="J919" s="10">
        <f t="shared" si="130"/>
        <v>0</v>
      </c>
      <c r="K919" s="10">
        <v>0</v>
      </c>
      <c r="L919" s="10">
        <v>0</v>
      </c>
      <c r="M919" s="150">
        <f t="shared" si="134"/>
        <v>0</v>
      </c>
      <c r="N919" s="10">
        <f t="shared" si="131"/>
        <v>0</v>
      </c>
      <c r="O919" s="11"/>
    </row>
    <row r="920" spans="1:15">
      <c r="A920" s="9">
        <f t="shared" si="135"/>
        <v>145</v>
      </c>
      <c r="B920" s="8" t="s">
        <v>968</v>
      </c>
      <c r="C920" s="8"/>
      <c r="D920" s="8"/>
      <c r="E920" s="8"/>
      <c r="F920" s="8">
        <f t="shared" si="132"/>
        <v>0</v>
      </c>
      <c r="G920" s="8"/>
      <c r="H920" s="11">
        <v>0</v>
      </c>
      <c r="I920" s="18">
        <f t="shared" si="133"/>
        <v>0</v>
      </c>
      <c r="J920" s="10">
        <f t="shared" si="130"/>
        <v>0</v>
      </c>
      <c r="K920" s="10">
        <v>0</v>
      </c>
      <c r="L920" s="10">
        <v>0</v>
      </c>
      <c r="M920" s="150">
        <f t="shared" si="134"/>
        <v>0</v>
      </c>
      <c r="N920" s="10">
        <f t="shared" si="131"/>
        <v>0</v>
      </c>
      <c r="O920" s="11"/>
    </row>
    <row r="921" spans="1:15">
      <c r="A921" s="9">
        <f t="shared" si="135"/>
        <v>146</v>
      </c>
      <c r="B921" s="8" t="s">
        <v>969</v>
      </c>
      <c r="C921" s="8"/>
      <c r="D921" s="8"/>
      <c r="E921" s="8"/>
      <c r="F921" s="8">
        <f t="shared" si="132"/>
        <v>0</v>
      </c>
      <c r="G921" s="8"/>
      <c r="H921" s="11">
        <v>0</v>
      </c>
      <c r="I921" s="18">
        <f t="shared" si="133"/>
        <v>0</v>
      </c>
      <c r="J921" s="10">
        <f t="shared" si="130"/>
        <v>0</v>
      </c>
      <c r="K921" s="10">
        <v>0</v>
      </c>
      <c r="L921" s="10">
        <v>0</v>
      </c>
      <c r="M921" s="150">
        <f t="shared" si="134"/>
        <v>0</v>
      </c>
      <c r="N921" s="10">
        <f t="shared" si="131"/>
        <v>0</v>
      </c>
      <c r="O921" s="11"/>
    </row>
    <row r="922" spans="1:15">
      <c r="A922" s="9">
        <f t="shared" si="135"/>
        <v>147</v>
      </c>
      <c r="B922" s="8" t="s">
        <v>970</v>
      </c>
      <c r="C922" s="8"/>
      <c r="D922" s="8"/>
      <c r="E922" s="8"/>
      <c r="F922" s="8">
        <f t="shared" si="132"/>
        <v>0</v>
      </c>
      <c r="G922" s="8"/>
      <c r="H922" s="11">
        <v>0</v>
      </c>
      <c r="I922" s="18">
        <f t="shared" si="133"/>
        <v>0</v>
      </c>
      <c r="J922" s="10">
        <f t="shared" si="130"/>
        <v>0</v>
      </c>
      <c r="K922" s="10">
        <v>0</v>
      </c>
      <c r="L922" s="10">
        <v>0</v>
      </c>
      <c r="M922" s="150">
        <f t="shared" si="134"/>
        <v>0</v>
      </c>
      <c r="N922" s="10">
        <f t="shared" si="131"/>
        <v>0</v>
      </c>
      <c r="O922" s="11"/>
    </row>
    <row r="923" spans="1:15">
      <c r="A923" s="9">
        <f t="shared" si="135"/>
        <v>148</v>
      </c>
      <c r="B923" s="8" t="s">
        <v>971</v>
      </c>
      <c r="C923" s="8"/>
      <c r="D923" s="8"/>
      <c r="E923" s="8"/>
      <c r="F923" s="8">
        <f t="shared" si="132"/>
        <v>0</v>
      </c>
      <c r="G923" s="8"/>
      <c r="H923" s="11">
        <v>0</v>
      </c>
      <c r="I923" s="18">
        <f t="shared" si="133"/>
        <v>0</v>
      </c>
      <c r="J923" s="10">
        <f t="shared" si="130"/>
        <v>0</v>
      </c>
      <c r="K923" s="10">
        <v>0</v>
      </c>
      <c r="L923" s="10">
        <v>0</v>
      </c>
      <c r="M923" s="150">
        <f t="shared" si="134"/>
        <v>0</v>
      </c>
      <c r="N923" s="10">
        <f t="shared" si="131"/>
        <v>0</v>
      </c>
      <c r="O923" s="11"/>
    </row>
    <row r="924" spans="1:15">
      <c r="A924" s="9">
        <f t="shared" si="135"/>
        <v>149</v>
      </c>
      <c r="B924" s="8" t="s">
        <v>972</v>
      </c>
      <c r="C924" s="8"/>
      <c r="D924" s="8"/>
      <c r="E924" s="8"/>
      <c r="F924" s="8">
        <f t="shared" si="132"/>
        <v>0</v>
      </c>
      <c r="G924" s="8"/>
      <c r="H924" s="11">
        <v>0</v>
      </c>
      <c r="I924" s="18">
        <f t="shared" si="133"/>
        <v>0</v>
      </c>
      <c r="J924" s="10">
        <f t="shared" si="130"/>
        <v>0</v>
      </c>
      <c r="K924" s="10">
        <v>0</v>
      </c>
      <c r="L924" s="10">
        <v>0</v>
      </c>
      <c r="M924" s="150">
        <f t="shared" si="134"/>
        <v>0</v>
      </c>
      <c r="N924" s="10">
        <f t="shared" si="131"/>
        <v>0</v>
      </c>
      <c r="O924" s="11"/>
    </row>
    <row r="925" spans="1:15">
      <c r="A925" s="9">
        <f t="shared" si="135"/>
        <v>150</v>
      </c>
      <c r="B925" s="8" t="s">
        <v>973</v>
      </c>
      <c r="C925" s="8"/>
      <c r="D925" s="8"/>
      <c r="E925" s="8"/>
      <c r="F925" s="8">
        <f t="shared" si="132"/>
        <v>0</v>
      </c>
      <c r="G925" s="8"/>
      <c r="H925" s="11">
        <v>0</v>
      </c>
      <c r="I925" s="18">
        <f t="shared" si="133"/>
        <v>0</v>
      </c>
      <c r="J925" s="10">
        <f t="shared" si="130"/>
        <v>0</v>
      </c>
      <c r="K925" s="10">
        <v>0</v>
      </c>
      <c r="L925" s="10">
        <v>0</v>
      </c>
      <c r="M925" s="150">
        <f t="shared" si="134"/>
        <v>0</v>
      </c>
      <c r="N925" s="10">
        <f t="shared" si="131"/>
        <v>0</v>
      </c>
      <c r="O925" s="11"/>
    </row>
    <row r="926" spans="1:15">
      <c r="A926" s="9">
        <f t="shared" si="135"/>
        <v>151</v>
      </c>
      <c r="B926" s="8" t="s">
        <v>974</v>
      </c>
      <c r="C926" s="8"/>
      <c r="D926" s="8"/>
      <c r="E926" s="8"/>
      <c r="F926" s="8">
        <f t="shared" si="132"/>
        <v>0</v>
      </c>
      <c r="G926" s="8"/>
      <c r="H926" s="11">
        <v>0</v>
      </c>
      <c r="I926" s="18">
        <f t="shared" si="133"/>
        <v>0</v>
      </c>
      <c r="J926" s="10">
        <f t="shared" si="130"/>
        <v>0</v>
      </c>
      <c r="K926" s="10">
        <v>0</v>
      </c>
      <c r="L926" s="10">
        <v>0</v>
      </c>
      <c r="M926" s="150">
        <f t="shared" si="134"/>
        <v>0</v>
      </c>
      <c r="N926" s="10">
        <f t="shared" si="131"/>
        <v>0</v>
      </c>
      <c r="O926" s="11"/>
    </row>
    <row r="927" spans="1:15">
      <c r="A927" s="9">
        <f t="shared" si="135"/>
        <v>152</v>
      </c>
      <c r="B927" s="8" t="s">
        <v>975</v>
      </c>
      <c r="C927" s="8"/>
      <c r="D927" s="8"/>
      <c r="E927" s="8"/>
      <c r="F927" s="8">
        <f t="shared" si="132"/>
        <v>0</v>
      </c>
      <c r="G927" s="8"/>
      <c r="H927" s="11">
        <v>0</v>
      </c>
      <c r="I927" s="18">
        <f t="shared" si="133"/>
        <v>0</v>
      </c>
      <c r="J927" s="10">
        <f t="shared" si="130"/>
        <v>0</v>
      </c>
      <c r="K927" s="10">
        <v>0</v>
      </c>
      <c r="L927" s="10">
        <v>0</v>
      </c>
      <c r="M927" s="150">
        <f t="shared" si="134"/>
        <v>0</v>
      </c>
      <c r="N927" s="10">
        <f t="shared" si="131"/>
        <v>0</v>
      </c>
      <c r="O927" s="11"/>
    </row>
    <row r="928" spans="1:15">
      <c r="A928" s="9">
        <f t="shared" si="135"/>
        <v>153</v>
      </c>
      <c r="B928" s="8" t="s">
        <v>976</v>
      </c>
      <c r="C928" s="8"/>
      <c r="D928" s="8"/>
      <c r="E928" s="8"/>
      <c r="F928" s="8">
        <f t="shared" si="132"/>
        <v>0</v>
      </c>
      <c r="G928" s="8"/>
      <c r="H928" s="11">
        <v>0</v>
      </c>
      <c r="I928" s="18">
        <f t="shared" si="133"/>
        <v>0</v>
      </c>
      <c r="J928" s="10">
        <f t="shared" si="130"/>
        <v>0</v>
      </c>
      <c r="K928" s="10">
        <v>0</v>
      </c>
      <c r="L928" s="10">
        <v>0</v>
      </c>
      <c r="M928" s="150">
        <f t="shared" si="134"/>
        <v>0</v>
      </c>
      <c r="N928" s="10">
        <f t="shared" si="131"/>
        <v>0</v>
      </c>
      <c r="O928" s="11"/>
    </row>
    <row r="929" spans="1:15">
      <c r="A929" s="9">
        <f t="shared" si="135"/>
        <v>154</v>
      </c>
      <c r="B929" s="8" t="s">
        <v>977</v>
      </c>
      <c r="C929" s="8"/>
      <c r="D929" s="8"/>
      <c r="E929" s="8"/>
      <c r="F929" s="8">
        <f t="shared" si="132"/>
        <v>0</v>
      </c>
      <c r="G929" s="8"/>
      <c r="H929" s="11">
        <v>0</v>
      </c>
      <c r="I929" s="18">
        <f t="shared" si="133"/>
        <v>0</v>
      </c>
      <c r="J929" s="10">
        <f t="shared" si="130"/>
        <v>0</v>
      </c>
      <c r="K929" s="10">
        <v>0</v>
      </c>
      <c r="L929" s="10">
        <v>0</v>
      </c>
      <c r="M929" s="150">
        <f t="shared" si="134"/>
        <v>0</v>
      </c>
      <c r="N929" s="10">
        <f t="shared" si="131"/>
        <v>0</v>
      </c>
      <c r="O929" s="11"/>
    </row>
    <row r="930" spans="1:15">
      <c r="A930" s="9">
        <f t="shared" si="135"/>
        <v>155</v>
      </c>
      <c r="B930" s="8" t="s">
        <v>978</v>
      </c>
      <c r="C930" s="8"/>
      <c r="D930" s="8"/>
      <c r="E930" s="8"/>
      <c r="F930" s="8">
        <f t="shared" si="132"/>
        <v>0</v>
      </c>
      <c r="G930" s="8"/>
      <c r="H930" s="11">
        <v>0</v>
      </c>
      <c r="I930" s="18">
        <f t="shared" si="133"/>
        <v>0</v>
      </c>
      <c r="J930" s="10">
        <f t="shared" si="130"/>
        <v>0</v>
      </c>
      <c r="K930" s="10">
        <v>0</v>
      </c>
      <c r="L930" s="10">
        <v>0</v>
      </c>
      <c r="M930" s="150">
        <f t="shared" si="134"/>
        <v>0</v>
      </c>
      <c r="N930" s="10">
        <f t="shared" si="131"/>
        <v>0</v>
      </c>
      <c r="O930" s="11"/>
    </row>
    <row r="931" spans="1:15">
      <c r="A931" s="9">
        <f t="shared" si="135"/>
        <v>156</v>
      </c>
      <c r="B931" s="8" t="s">
        <v>979</v>
      </c>
      <c r="C931" s="8"/>
      <c r="D931" s="8"/>
      <c r="E931" s="8"/>
      <c r="F931" s="8">
        <f t="shared" si="132"/>
        <v>0</v>
      </c>
      <c r="G931" s="8"/>
      <c r="H931" s="11">
        <v>0</v>
      </c>
      <c r="I931" s="18">
        <f t="shared" si="133"/>
        <v>0</v>
      </c>
      <c r="J931" s="10">
        <f t="shared" si="130"/>
        <v>0</v>
      </c>
      <c r="K931" s="10">
        <v>0</v>
      </c>
      <c r="L931" s="10">
        <v>0</v>
      </c>
      <c r="M931" s="150">
        <f t="shared" si="134"/>
        <v>0</v>
      </c>
      <c r="N931" s="10">
        <f t="shared" si="131"/>
        <v>0</v>
      </c>
      <c r="O931" s="11"/>
    </row>
    <row r="932" spans="1:15">
      <c r="A932" s="9">
        <f t="shared" si="135"/>
        <v>157</v>
      </c>
      <c r="B932" s="8" t="s">
        <v>980</v>
      </c>
      <c r="C932" s="8"/>
      <c r="D932" s="8"/>
      <c r="E932" s="8"/>
      <c r="F932" s="8">
        <f t="shared" si="132"/>
        <v>0</v>
      </c>
      <c r="G932" s="8"/>
      <c r="H932" s="11">
        <v>0</v>
      </c>
      <c r="I932" s="18">
        <f t="shared" si="133"/>
        <v>0</v>
      </c>
      <c r="J932" s="10">
        <f t="shared" si="130"/>
        <v>0</v>
      </c>
      <c r="K932" s="10">
        <v>0</v>
      </c>
      <c r="L932" s="10">
        <v>0</v>
      </c>
      <c r="M932" s="150">
        <f t="shared" si="134"/>
        <v>0</v>
      </c>
      <c r="N932" s="10">
        <f t="shared" si="131"/>
        <v>0</v>
      </c>
      <c r="O932" s="11"/>
    </row>
    <row r="933" spans="1:15">
      <c r="A933" s="9">
        <f t="shared" si="135"/>
        <v>158</v>
      </c>
      <c r="B933" s="8" t="s">
        <v>981</v>
      </c>
      <c r="C933" s="8"/>
      <c r="D933" s="8"/>
      <c r="E933" s="8"/>
      <c r="F933" s="8">
        <f t="shared" si="132"/>
        <v>0</v>
      </c>
      <c r="G933" s="8"/>
      <c r="H933" s="11">
        <v>0</v>
      </c>
      <c r="I933" s="18">
        <f t="shared" si="133"/>
        <v>0</v>
      </c>
      <c r="J933" s="10">
        <f t="shared" si="130"/>
        <v>0</v>
      </c>
      <c r="K933" s="10">
        <v>0</v>
      </c>
      <c r="L933" s="10">
        <v>0</v>
      </c>
      <c r="M933" s="150">
        <f t="shared" si="134"/>
        <v>0</v>
      </c>
      <c r="N933" s="10">
        <f t="shared" si="131"/>
        <v>0</v>
      </c>
      <c r="O933" s="11"/>
    </row>
    <row r="934" spans="1:15">
      <c r="A934" s="9">
        <f t="shared" si="135"/>
        <v>159</v>
      </c>
      <c r="B934" s="8" t="s">
        <v>982</v>
      </c>
      <c r="C934" s="8"/>
      <c r="D934" s="8"/>
      <c r="E934" s="8"/>
      <c r="F934" s="8">
        <f t="shared" si="132"/>
        <v>0</v>
      </c>
      <c r="G934" s="8"/>
      <c r="H934" s="11">
        <v>0</v>
      </c>
      <c r="I934" s="18">
        <f t="shared" si="133"/>
        <v>0</v>
      </c>
      <c r="J934" s="10">
        <f t="shared" si="130"/>
        <v>0</v>
      </c>
      <c r="K934" s="10">
        <v>0</v>
      </c>
      <c r="L934" s="10">
        <v>0</v>
      </c>
      <c r="M934" s="150">
        <f t="shared" si="134"/>
        <v>0</v>
      </c>
      <c r="N934" s="10">
        <f t="shared" si="131"/>
        <v>0</v>
      </c>
      <c r="O934" s="11"/>
    </row>
    <row r="935" spans="1:15">
      <c r="A935" s="9">
        <f t="shared" si="135"/>
        <v>160</v>
      </c>
      <c r="B935" s="8" t="s">
        <v>983</v>
      </c>
      <c r="C935" s="8"/>
      <c r="D935" s="8"/>
      <c r="E935" s="8"/>
      <c r="F935" s="8">
        <f t="shared" si="132"/>
        <v>0</v>
      </c>
      <c r="G935" s="8"/>
      <c r="H935" s="11">
        <v>0</v>
      </c>
      <c r="I935" s="18">
        <f t="shared" si="133"/>
        <v>0</v>
      </c>
      <c r="J935" s="10">
        <f t="shared" ref="J935:J954" si="137">I935*0.3677</f>
        <v>0</v>
      </c>
      <c r="K935" s="10">
        <v>0</v>
      </c>
      <c r="L935" s="10">
        <v>0</v>
      </c>
      <c r="M935" s="150">
        <f t="shared" si="134"/>
        <v>0</v>
      </c>
      <c r="N935" s="10">
        <f t="shared" ref="N935:N954" si="138">I935+J935+K935+M935</f>
        <v>0</v>
      </c>
      <c r="O935" s="11"/>
    </row>
    <row r="936" spans="1:15">
      <c r="A936" s="9">
        <f t="shared" si="135"/>
        <v>161</v>
      </c>
      <c r="B936" s="8" t="s">
        <v>984</v>
      </c>
      <c r="C936" s="8"/>
      <c r="D936" s="8"/>
      <c r="E936" s="8"/>
      <c r="F936" s="8">
        <f t="shared" si="132"/>
        <v>0</v>
      </c>
      <c r="G936" s="8"/>
      <c r="H936" s="11">
        <v>0</v>
      </c>
      <c r="I936" s="18">
        <f t="shared" si="133"/>
        <v>0</v>
      </c>
      <c r="J936" s="10">
        <f t="shared" si="137"/>
        <v>0</v>
      </c>
      <c r="K936" s="10">
        <v>0</v>
      </c>
      <c r="L936" s="10">
        <v>0</v>
      </c>
      <c r="M936" s="150">
        <f t="shared" si="134"/>
        <v>0</v>
      </c>
      <c r="N936" s="10">
        <f t="shared" si="138"/>
        <v>0</v>
      </c>
      <c r="O936" s="11"/>
    </row>
    <row r="937" spans="1:15">
      <c r="A937" s="9">
        <f t="shared" si="135"/>
        <v>162</v>
      </c>
      <c r="B937" s="8" t="s">
        <v>985</v>
      </c>
      <c r="C937" s="8">
        <f>димвенканали!C937</f>
        <v>5265.83</v>
      </c>
      <c r="D937" s="8">
        <v>0</v>
      </c>
      <c r="E937" s="8">
        <v>1489.9</v>
      </c>
      <c r="F937" s="8">
        <f t="shared" si="132"/>
        <v>6755.73</v>
      </c>
      <c r="G937" s="8">
        <v>96</v>
      </c>
      <c r="H937" s="11">
        <v>7.4022008402754094E-2</v>
      </c>
      <c r="I937" s="18">
        <f t="shared" si="133"/>
        <v>164.26297906663564</v>
      </c>
      <c r="J937" s="10">
        <f t="shared" si="137"/>
        <v>60.399497402801927</v>
      </c>
      <c r="K937" s="10">
        <v>57.674247847005851</v>
      </c>
      <c r="L937" s="10">
        <v>41.504880331508254</v>
      </c>
      <c r="M937" s="150">
        <f t="shared" si="134"/>
        <v>41.504880331508254</v>
      </c>
      <c r="N937" s="10">
        <f t="shared" si="138"/>
        <v>323.84160464795167</v>
      </c>
      <c r="O937" s="11">
        <f t="shared" ref="O937:O956" si="139">N937/F937</f>
        <v>4.7935841818419575E-2</v>
      </c>
    </row>
    <row r="938" spans="1:15">
      <c r="A938" s="9">
        <f t="shared" si="135"/>
        <v>163</v>
      </c>
      <c r="B938" s="8" t="s">
        <v>986</v>
      </c>
      <c r="C938" s="8">
        <f>димвенканали!C938</f>
        <v>3884.83</v>
      </c>
      <c r="D938" s="8">
        <v>0</v>
      </c>
      <c r="E938" s="8">
        <v>230.5</v>
      </c>
      <c r="F938" s="8">
        <f t="shared" si="132"/>
        <v>4115.33</v>
      </c>
      <c r="G938" s="8">
        <v>65</v>
      </c>
      <c r="H938" s="11">
        <v>4.5091350874014509E-2</v>
      </c>
      <c r="I938" s="18">
        <f t="shared" si="133"/>
        <v>100.06266763803434</v>
      </c>
      <c r="J938" s="10">
        <f t="shared" si="137"/>
        <v>36.793042890505227</v>
      </c>
      <c r="K938" s="10">
        <v>35.132926033488403</v>
      </c>
      <c r="L938" s="10">
        <v>25.283171348568676</v>
      </c>
      <c r="M938" s="150">
        <f t="shared" si="134"/>
        <v>25.283171348568676</v>
      </c>
      <c r="N938" s="10">
        <f t="shared" si="138"/>
        <v>197.27180791059666</v>
      </c>
      <c r="O938" s="11">
        <f t="shared" si="139"/>
        <v>4.7935841818419582E-2</v>
      </c>
    </row>
    <row r="939" spans="1:15">
      <c r="A939" s="9">
        <f t="shared" si="135"/>
        <v>164</v>
      </c>
      <c r="B939" s="8" t="s">
        <v>987</v>
      </c>
      <c r="C939" s="8">
        <f>димвенканали!C939</f>
        <v>4215.83</v>
      </c>
      <c r="D939" s="8">
        <v>0</v>
      </c>
      <c r="E939" s="8">
        <v>0</v>
      </c>
      <c r="F939" s="8">
        <f t="shared" si="132"/>
        <v>4215.83</v>
      </c>
      <c r="G939" s="8">
        <v>84</v>
      </c>
      <c r="H939" s="11">
        <v>4.619252156089465E-2</v>
      </c>
      <c r="I939" s="18">
        <f t="shared" si="133"/>
        <v>102.50628652099694</v>
      </c>
      <c r="J939" s="10">
        <f t="shared" si="137"/>
        <v>37.691561553770576</v>
      </c>
      <c r="K939" s="10">
        <v>35.990903174171066</v>
      </c>
      <c r="L939" s="10">
        <v>25.900608764409242</v>
      </c>
      <c r="M939" s="150">
        <f t="shared" si="134"/>
        <v>25.900608764409242</v>
      </c>
      <c r="N939" s="10">
        <f t="shared" si="138"/>
        <v>202.0893600133478</v>
      </c>
      <c r="O939" s="11">
        <f t="shared" si="139"/>
        <v>4.7935841818419575E-2</v>
      </c>
    </row>
    <row r="940" spans="1:15">
      <c r="A940" s="9">
        <f t="shared" si="135"/>
        <v>165</v>
      </c>
      <c r="B940" s="8" t="s">
        <v>988</v>
      </c>
      <c r="C940" s="8">
        <f>димвенканали!C940</f>
        <v>4235.75</v>
      </c>
      <c r="D940" s="8">
        <v>0</v>
      </c>
      <c r="E940" s="8">
        <v>0</v>
      </c>
      <c r="F940" s="8">
        <f t="shared" si="132"/>
        <v>4235.75</v>
      </c>
      <c r="G940" s="8">
        <v>84</v>
      </c>
      <c r="H940" s="11">
        <v>4.6410783452264327E-2</v>
      </c>
      <c r="I940" s="18">
        <f t="shared" si="133"/>
        <v>102.99063366675429</v>
      </c>
      <c r="J940" s="10">
        <f t="shared" si="137"/>
        <v>37.869655999265554</v>
      </c>
      <c r="K940" s="10">
        <v>36.160961926831753</v>
      </c>
      <c r="L940" s="10">
        <v>26.022990389519133</v>
      </c>
      <c r="M940" s="150">
        <f t="shared" si="134"/>
        <v>26.022990389519133</v>
      </c>
      <c r="N940" s="10">
        <f t="shared" si="138"/>
        <v>203.04424198237072</v>
      </c>
      <c r="O940" s="11">
        <f t="shared" si="139"/>
        <v>4.7935841818419575E-2</v>
      </c>
    </row>
    <row r="941" spans="1:15">
      <c r="A941" s="9">
        <f t="shared" si="135"/>
        <v>166</v>
      </c>
      <c r="B941" s="8" t="s">
        <v>989</v>
      </c>
      <c r="C941" s="8">
        <f>димвенканали!C941</f>
        <v>4215</v>
      </c>
      <c r="D941" s="8">
        <v>0</v>
      </c>
      <c r="E941" s="8">
        <v>0</v>
      </c>
      <c r="F941" s="8">
        <f t="shared" ref="F941:F954" si="140">C941+D941+E941</f>
        <v>4215</v>
      </c>
      <c r="G941" s="8">
        <v>84</v>
      </c>
      <c r="H941" s="11">
        <v>4.6183427315420918E-2</v>
      </c>
      <c r="I941" s="18">
        <f t="shared" si="133"/>
        <v>102.48610538992372</v>
      </c>
      <c r="J941" s="10">
        <f t="shared" si="137"/>
        <v>37.684140951874959</v>
      </c>
      <c r="K941" s="10">
        <v>35.983817392810209</v>
      </c>
      <c r="L941" s="10">
        <v>25.895509530029663</v>
      </c>
      <c r="M941" s="150">
        <f t="shared" si="134"/>
        <v>25.895509530029663</v>
      </c>
      <c r="N941" s="10">
        <f t="shared" si="138"/>
        <v>202.04957326463855</v>
      </c>
      <c r="O941" s="11">
        <f t="shared" si="139"/>
        <v>4.7935841818419589E-2</v>
      </c>
    </row>
    <row r="942" spans="1:15">
      <c r="A942" s="9">
        <f t="shared" si="135"/>
        <v>167</v>
      </c>
      <c r="B942" s="8" t="s">
        <v>990</v>
      </c>
      <c r="C942" s="8">
        <f>димвенканали!C942</f>
        <v>4962.2</v>
      </c>
      <c r="D942" s="8">
        <v>0</v>
      </c>
      <c r="E942" s="8">
        <v>0</v>
      </c>
      <c r="F942" s="8">
        <f t="shared" si="140"/>
        <v>4962.2</v>
      </c>
      <c r="G942" s="8">
        <v>90</v>
      </c>
      <c r="H942" s="11">
        <v>5.4370439626235272E-2</v>
      </c>
      <c r="I942" s="18">
        <f t="shared" si="133"/>
        <v>120.65398627897495</v>
      </c>
      <c r="J942" s="10">
        <f t="shared" si="137"/>
        <v>44.364470754779092</v>
      </c>
      <c r="K942" s="10">
        <v>42.362728034781213</v>
      </c>
      <c r="L942" s="10">
        <v>30.486049202826383</v>
      </c>
      <c r="M942" s="150">
        <f t="shared" si="134"/>
        <v>30.486049202826383</v>
      </c>
      <c r="N942" s="10">
        <f t="shared" si="138"/>
        <v>237.86723427136164</v>
      </c>
      <c r="O942" s="11">
        <f t="shared" si="139"/>
        <v>4.7935841818419582E-2</v>
      </c>
    </row>
    <row r="943" spans="1:15">
      <c r="A943" s="9">
        <f t="shared" si="135"/>
        <v>168</v>
      </c>
      <c r="B943" s="8" t="s">
        <v>991</v>
      </c>
      <c r="C943" s="8">
        <f>димвенканали!C943</f>
        <v>3826.09</v>
      </c>
      <c r="D943" s="8">
        <v>0</v>
      </c>
      <c r="E943" s="8">
        <v>0</v>
      </c>
      <c r="F943" s="8">
        <f t="shared" si="140"/>
        <v>3826.09</v>
      </c>
      <c r="G943" s="8">
        <v>65</v>
      </c>
      <c r="H943" s="11">
        <v>4.1922170680251204E-2</v>
      </c>
      <c r="I943" s="18">
        <f t="shared" si="133"/>
        <v>93.029908178252256</v>
      </c>
      <c r="J943" s="10">
        <f t="shared" si="137"/>
        <v>34.207097237143358</v>
      </c>
      <c r="K943" s="10">
        <v>32.663659285517724</v>
      </c>
      <c r="L943" s="10">
        <v>23.506180322123654</v>
      </c>
      <c r="M943" s="150">
        <f t="shared" si="134"/>
        <v>23.506180322123654</v>
      </c>
      <c r="N943" s="10">
        <f t="shared" si="138"/>
        <v>183.40684502303702</v>
      </c>
      <c r="O943" s="11">
        <f t="shared" si="139"/>
        <v>4.7935841818419589E-2</v>
      </c>
    </row>
    <row r="944" spans="1:15">
      <c r="A944" s="9">
        <f t="shared" si="135"/>
        <v>169</v>
      </c>
      <c r="B944" s="8" t="s">
        <v>992</v>
      </c>
      <c r="C944" s="8">
        <f>димвенканали!C944</f>
        <v>3985.25</v>
      </c>
      <c r="D944" s="8">
        <v>0</v>
      </c>
      <c r="E944" s="8">
        <v>0</v>
      </c>
      <c r="F944" s="8">
        <f t="shared" si="140"/>
        <v>3985.25</v>
      </c>
      <c r="G944" s="8">
        <v>72</v>
      </c>
      <c r="H944" s="11">
        <v>4.3666074426757108E-2</v>
      </c>
      <c r="I944" s="18">
        <f t="shared" si="133"/>
        <v>96.899822421160977</v>
      </c>
      <c r="J944" s="10">
        <f t="shared" si="137"/>
        <v>35.630064704260896</v>
      </c>
      <c r="K944" s="10">
        <v>34.022421889607799</v>
      </c>
      <c r="L944" s="10">
        <v>24.484004591826981</v>
      </c>
      <c r="M944" s="150">
        <f t="shared" si="134"/>
        <v>24.484004591826981</v>
      </c>
      <c r="N944" s="10">
        <f t="shared" si="138"/>
        <v>191.03631360685665</v>
      </c>
      <c r="O944" s="11">
        <f t="shared" si="139"/>
        <v>4.7935841818419582E-2</v>
      </c>
    </row>
    <row r="945" spans="1:15">
      <c r="A945" s="9">
        <f t="shared" si="135"/>
        <v>170</v>
      </c>
      <c r="B945" s="8" t="s">
        <v>993</v>
      </c>
      <c r="C945" s="8">
        <f>димвенканали!C945</f>
        <v>3992.96</v>
      </c>
      <c r="D945" s="8">
        <v>0</v>
      </c>
      <c r="E945" s="8">
        <v>0</v>
      </c>
      <c r="F945" s="8">
        <f t="shared" si="140"/>
        <v>3992.96</v>
      </c>
      <c r="G945" s="8">
        <v>72</v>
      </c>
      <c r="H945" s="11">
        <v>4.3750552297362542E-2</v>
      </c>
      <c r="I945" s="18">
        <f t="shared" si="133"/>
        <v>97.087288108600191</v>
      </c>
      <c r="J945" s="10">
        <f t="shared" si="137"/>
        <v>35.698995837532294</v>
      </c>
      <c r="K945" s="10">
        <v>34.088242822490024</v>
      </c>
      <c r="L945" s="10">
        <v>24.531372178654152</v>
      </c>
      <c r="M945" s="150">
        <f t="shared" si="134"/>
        <v>24.531372178654152</v>
      </c>
      <c r="N945" s="10">
        <f t="shared" si="138"/>
        <v>191.40589894727665</v>
      </c>
      <c r="O945" s="11">
        <f t="shared" si="139"/>
        <v>4.7935841818419582E-2</v>
      </c>
    </row>
    <row r="946" spans="1:15">
      <c r="A946" s="9">
        <f t="shared" si="135"/>
        <v>171</v>
      </c>
      <c r="B946" s="8" t="s">
        <v>994</v>
      </c>
      <c r="C946" s="8">
        <f>димвенканали!C946</f>
        <v>4337.99</v>
      </c>
      <c r="D946" s="8">
        <v>0</v>
      </c>
      <c r="E946" s="8">
        <v>0</v>
      </c>
      <c r="F946" s="8">
        <f t="shared" si="140"/>
        <v>4337.99</v>
      </c>
      <c r="G946" s="8">
        <v>72</v>
      </c>
      <c r="H946" s="11">
        <v>4.7531019183872543E-2</v>
      </c>
      <c r="I946" s="18">
        <f t="shared" si="133"/>
        <v>105.4765599811234</v>
      </c>
      <c r="J946" s="10">
        <f t="shared" si="137"/>
        <v>38.783731105059076</v>
      </c>
      <c r="K946" s="10">
        <v>37.03379359711429</v>
      </c>
      <c r="L946" s="10">
        <v>26.651117766589174</v>
      </c>
      <c r="M946" s="150">
        <f t="shared" si="134"/>
        <v>26.651117766589174</v>
      </c>
      <c r="N946" s="10">
        <f t="shared" si="138"/>
        <v>207.94520244988593</v>
      </c>
      <c r="O946" s="11">
        <f t="shared" si="139"/>
        <v>4.7935841818419575E-2</v>
      </c>
    </row>
    <row r="947" spans="1:15">
      <c r="A947" s="9">
        <f t="shared" si="135"/>
        <v>172</v>
      </c>
      <c r="B947" s="8" t="s">
        <v>995</v>
      </c>
      <c r="C947" s="8">
        <f>димвенканали!C947</f>
        <v>3093.3</v>
      </c>
      <c r="D947" s="8">
        <v>0</v>
      </c>
      <c r="E947" s="8">
        <v>0</v>
      </c>
      <c r="F947" s="8">
        <f t="shared" si="140"/>
        <v>3093.3</v>
      </c>
      <c r="G947" s="8">
        <v>55</v>
      </c>
      <c r="H947" s="11">
        <v>3.3893047619167622E-2</v>
      </c>
      <c r="I947" s="18">
        <f t="shared" si="133"/>
        <v>75.212400902171069</v>
      </c>
      <c r="J947" s="10">
        <f t="shared" si="137"/>
        <v>27.655599811728305</v>
      </c>
      <c r="K947" s="10">
        <v>26.407768052474452</v>
      </c>
      <c r="L947" s="10">
        <v>19.004170730543478</v>
      </c>
      <c r="M947" s="150">
        <f t="shared" si="134"/>
        <v>19.004170730543478</v>
      </c>
      <c r="N947" s="10">
        <f t="shared" si="138"/>
        <v>148.27993949691731</v>
      </c>
      <c r="O947" s="11">
        <f t="shared" si="139"/>
        <v>4.7935841818419582E-2</v>
      </c>
    </row>
    <row r="948" spans="1:15">
      <c r="A948" s="9">
        <f t="shared" si="135"/>
        <v>173</v>
      </c>
      <c r="B948" s="8" t="s">
        <v>996</v>
      </c>
      <c r="C948" s="8">
        <f>димвенканали!C948</f>
        <v>4114.87</v>
      </c>
      <c r="D948" s="8">
        <v>0</v>
      </c>
      <c r="E948" s="8">
        <v>0</v>
      </c>
      <c r="F948" s="8">
        <f t="shared" si="140"/>
        <v>4114.87</v>
      </c>
      <c r="G948" s="8">
        <v>72</v>
      </c>
      <c r="H948" s="11">
        <v>4.5086310689776053E-2</v>
      </c>
      <c r="I948" s="18">
        <f t="shared" si="133"/>
        <v>100.05148291478895</v>
      </c>
      <c r="J948" s="10">
        <f t="shared" si="137"/>
        <v>36.788930267767896</v>
      </c>
      <c r="K948" s="10">
        <v>35.128998973939012</v>
      </c>
      <c r="L948" s="10">
        <v>25.280345266864334</v>
      </c>
      <c r="M948" s="150">
        <f t="shared" si="134"/>
        <v>25.280345266864334</v>
      </c>
      <c r="N948" s="10">
        <f t="shared" si="138"/>
        <v>197.24975742336022</v>
      </c>
      <c r="O948" s="11">
        <f t="shared" si="139"/>
        <v>4.7935841818419589E-2</v>
      </c>
    </row>
    <row r="949" spans="1:15">
      <c r="A949" s="9">
        <f t="shared" si="135"/>
        <v>174</v>
      </c>
      <c r="B949" s="8" t="s">
        <v>997</v>
      </c>
      <c r="C949" s="8">
        <f>димвенканали!C949</f>
        <v>5499.38</v>
      </c>
      <c r="D949" s="8">
        <v>0</v>
      </c>
      <c r="E949" s="8">
        <v>0</v>
      </c>
      <c r="F949" s="8">
        <f t="shared" si="140"/>
        <v>5499.38</v>
      </c>
      <c r="G949" s="8">
        <v>108</v>
      </c>
      <c r="H949" s="11">
        <v>6.0256279124526566E-2</v>
      </c>
      <c r="I949" s="18">
        <f t="shared" si="133"/>
        <v>133.71531156802814</v>
      </c>
      <c r="J949" s="10">
        <f t="shared" si="137"/>
        <v>49.167120063563949</v>
      </c>
      <c r="K949" s="10">
        <v>46.948679879874874</v>
      </c>
      <c r="L949" s="10">
        <v>33.786298267913295</v>
      </c>
      <c r="M949" s="150">
        <f t="shared" si="134"/>
        <v>33.786298267913295</v>
      </c>
      <c r="N949" s="10">
        <f t="shared" si="138"/>
        <v>263.61740977938024</v>
      </c>
      <c r="O949" s="11">
        <f t="shared" si="139"/>
        <v>4.7935841818419575E-2</v>
      </c>
    </row>
    <row r="950" spans="1:15">
      <c r="A950" s="9">
        <f t="shared" si="135"/>
        <v>175</v>
      </c>
      <c r="B950" s="8" t="s">
        <v>998</v>
      </c>
      <c r="C950" s="8">
        <f>димвенканали!C950</f>
        <v>9903.31</v>
      </c>
      <c r="D950" s="8">
        <v>0</v>
      </c>
      <c r="E950" s="8">
        <v>0</v>
      </c>
      <c r="F950" s="8">
        <f t="shared" si="140"/>
        <v>9903.31</v>
      </c>
      <c r="G950" s="8">
        <v>180</v>
      </c>
      <c r="H950" s="11">
        <v>0.10850979776205957</v>
      </c>
      <c r="I950" s="18">
        <f t="shared" si="133"/>
        <v>240.79517731176404</v>
      </c>
      <c r="J950" s="10">
        <f t="shared" si="137"/>
        <v>88.540386697535638</v>
      </c>
      <c r="K950" s="10">
        <v>84.54540892630871</v>
      </c>
      <c r="L950" s="10">
        <v>60.842528703164426</v>
      </c>
      <c r="M950" s="150">
        <f t="shared" si="134"/>
        <v>60.842528703164426</v>
      </c>
      <c r="N950" s="10">
        <f t="shared" si="138"/>
        <v>474.7235016387728</v>
      </c>
      <c r="O950" s="11">
        <f t="shared" si="139"/>
        <v>4.7935841818419582E-2</v>
      </c>
    </row>
    <row r="951" spans="1:15">
      <c r="A951" s="9">
        <f t="shared" si="135"/>
        <v>176</v>
      </c>
      <c r="B951" s="8" t="s">
        <v>999</v>
      </c>
      <c r="C951" s="8">
        <f>димвенканали!C951</f>
        <v>3585.51</v>
      </c>
      <c r="D951" s="8">
        <v>0</v>
      </c>
      <c r="E951" s="8">
        <v>0</v>
      </c>
      <c r="F951" s="8">
        <f t="shared" si="140"/>
        <v>3585.51</v>
      </c>
      <c r="G951" s="8">
        <v>72</v>
      </c>
      <c r="H951" s="11">
        <v>3.9286154323538519E-2</v>
      </c>
      <c r="I951" s="18">
        <f t="shared" si="133"/>
        <v>87.180297920907563</v>
      </c>
      <c r="J951" s="10">
        <f t="shared" si="137"/>
        <v>32.05619554551771</v>
      </c>
      <c r="K951" s="10">
        <v>30.609807141185037</v>
      </c>
      <c r="L951" s="10">
        <v>22.028139590751284</v>
      </c>
      <c r="M951" s="150">
        <f t="shared" si="134"/>
        <v>22.028139590751284</v>
      </c>
      <c r="N951" s="10">
        <f t="shared" si="138"/>
        <v>171.87444019836161</v>
      </c>
      <c r="O951" s="11">
        <f t="shared" si="139"/>
        <v>4.7935841818419582E-2</v>
      </c>
    </row>
    <row r="952" spans="1:15">
      <c r="A952" s="9">
        <f t="shared" si="135"/>
        <v>177</v>
      </c>
      <c r="B952" s="8" t="s">
        <v>1000</v>
      </c>
      <c r="C952" s="8">
        <f>димвенканали!C952</f>
        <v>4638.37</v>
      </c>
      <c r="D952" s="8">
        <v>0</v>
      </c>
      <c r="E952" s="8">
        <v>0</v>
      </c>
      <c r="F952" s="8">
        <f t="shared" si="140"/>
        <v>4638.37</v>
      </c>
      <c r="G952" s="8">
        <v>100</v>
      </c>
      <c r="H952" s="11">
        <v>5.0822259491584559E-2</v>
      </c>
      <c r="I952" s="18">
        <f t="shared" si="133"/>
        <v>112.78018426037022</v>
      </c>
      <c r="J952" s="10">
        <f t="shared" si="137"/>
        <v>41.469273752538136</v>
      </c>
      <c r="K952" s="10">
        <v>39.598163482868109</v>
      </c>
      <c r="L952" s="10">
        <v>28.496549119526382</v>
      </c>
      <c r="M952" s="150">
        <f t="shared" si="134"/>
        <v>28.496549119526382</v>
      </c>
      <c r="N952" s="10">
        <f t="shared" si="138"/>
        <v>222.34417061530283</v>
      </c>
      <c r="O952" s="11">
        <f t="shared" si="139"/>
        <v>4.7935841818419582E-2</v>
      </c>
    </row>
    <row r="953" spans="1:15">
      <c r="A953" s="9">
        <f t="shared" si="135"/>
        <v>178</v>
      </c>
      <c r="B953" s="8" t="s">
        <v>1001</v>
      </c>
      <c r="C953" s="8">
        <f>димвенканали!C953</f>
        <v>4563.3</v>
      </c>
      <c r="D953" s="8">
        <v>0</v>
      </c>
      <c r="E953" s="8">
        <v>0</v>
      </c>
      <c r="F953" s="8">
        <f t="shared" si="140"/>
        <v>4563.3</v>
      </c>
      <c r="G953" s="8">
        <v>80</v>
      </c>
      <c r="H953" s="11">
        <v>4.9999723337712992E-2</v>
      </c>
      <c r="I953" s="18">
        <f t="shared" si="133"/>
        <v>110.95488605595229</v>
      </c>
      <c r="J953" s="10">
        <f t="shared" si="137"/>
        <v>40.798111602773659</v>
      </c>
      <c r="K953" s="10">
        <v>38.95728443857908</v>
      </c>
      <c r="L953" s="10">
        <v>28.035344872689056</v>
      </c>
      <c r="M953" s="150">
        <f t="shared" si="134"/>
        <v>28.035344872689056</v>
      </c>
      <c r="N953" s="10">
        <f t="shared" si="138"/>
        <v>218.74562696999408</v>
      </c>
      <c r="O953" s="11">
        <f t="shared" si="139"/>
        <v>4.7935841818419582E-2</v>
      </c>
    </row>
    <row r="954" spans="1:15">
      <c r="A954" s="9">
        <f t="shared" si="135"/>
        <v>179</v>
      </c>
      <c r="B954" s="8" t="s">
        <v>1291</v>
      </c>
      <c r="C954" s="8"/>
      <c r="D954" s="8"/>
      <c r="E954" s="8"/>
      <c r="F954" s="8">
        <f t="shared" si="140"/>
        <v>0</v>
      </c>
      <c r="G954" s="8"/>
      <c r="H954" s="11">
        <v>0</v>
      </c>
      <c r="I954" s="18">
        <f>H954*$P$2</f>
        <v>0</v>
      </c>
      <c r="J954" s="10">
        <f t="shared" si="137"/>
        <v>0</v>
      </c>
      <c r="K954" s="10">
        <v>0</v>
      </c>
      <c r="L954" s="10">
        <v>0</v>
      </c>
      <c r="M954" s="150">
        <f t="shared" si="134"/>
        <v>0</v>
      </c>
      <c r="N954" s="10">
        <f t="shared" si="138"/>
        <v>0</v>
      </c>
      <c r="O954" s="11"/>
    </row>
    <row r="955" spans="1:15">
      <c r="A955" s="9">
        <f t="shared" si="135"/>
        <v>180</v>
      </c>
      <c r="B955" s="187" t="s">
        <v>1361</v>
      </c>
      <c r="C955" s="8"/>
      <c r="D955" s="8"/>
      <c r="E955" s="8"/>
      <c r="F955" s="8"/>
      <c r="G955" s="8"/>
      <c r="H955" s="11"/>
      <c r="I955" s="18"/>
      <c r="J955" s="10"/>
      <c r="K955" s="10"/>
      <c r="L955" s="10"/>
      <c r="M955" s="10"/>
      <c r="N955" s="10"/>
      <c r="O955" s="11"/>
    </row>
    <row r="956" spans="1:15">
      <c r="A956" s="12"/>
      <c r="B956" s="13" t="s">
        <v>576</v>
      </c>
      <c r="C956" s="13">
        <f>SUM(C776:C954)</f>
        <v>179765.90999999997</v>
      </c>
      <c r="D956" s="13">
        <v>204.9</v>
      </c>
      <c r="E956" s="13">
        <v>2562.1999999999998</v>
      </c>
      <c r="F956" s="13">
        <f t="shared" ref="F956:M956" si="141">SUM(F776:F954)</f>
        <v>182533.00999999995</v>
      </c>
      <c r="G956" s="13">
        <f t="shared" si="141"/>
        <v>3299</v>
      </c>
      <c r="H956" s="13">
        <f t="shared" si="141"/>
        <v>1.9999999999999996</v>
      </c>
      <c r="I956" s="13">
        <f t="shared" si="141"/>
        <v>4438.2200000000012</v>
      </c>
      <c r="J956" s="13">
        <f t="shared" si="141"/>
        <v>1631.9334940000001</v>
      </c>
      <c r="K956" s="13">
        <v>1519.5455999999997</v>
      </c>
      <c r="L956" s="13"/>
      <c r="M956" s="13">
        <f t="shared" si="141"/>
        <v>1107.7840291692994</v>
      </c>
      <c r="N956" s="15">
        <f t="shared" ref="N956:N1010" si="142">I956+J956+K956+M956</f>
        <v>8697.4831231693006</v>
      </c>
      <c r="O956" s="16">
        <f t="shared" si="139"/>
        <v>4.7648823208302452E-2</v>
      </c>
    </row>
    <row r="957" spans="1:15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8"/>
      <c r="K957" s="10"/>
      <c r="L957" s="10"/>
      <c r="M957" s="8"/>
      <c r="N957" s="8"/>
      <c r="O957" s="11"/>
    </row>
    <row r="958" spans="1:15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1007" si="143">C958+D958+E958</f>
        <v>7464.2</v>
      </c>
      <c r="G958" s="8">
        <v>136</v>
      </c>
      <c r="H958" s="11">
        <f>3/236701.84*F958</f>
        <v>9.4602559912504269E-2</v>
      </c>
      <c r="I958" s="18">
        <f t="shared" ref="I958:I1010" si="144">H958*$I$2</f>
        <v>214.66550677426082</v>
      </c>
      <c r="J958" s="10">
        <f t="shared" ref="J958:J1010" si="145">I958*0.3677</f>
        <v>78.932506840895712</v>
      </c>
      <c r="K958" s="10">
        <v>80.861121833949412</v>
      </c>
      <c r="L958" s="10"/>
      <c r="M958" s="10">
        <f>H958*560.71</f>
        <v>53.04460136854027</v>
      </c>
      <c r="N958" s="10">
        <f t="shared" si="142"/>
        <v>427.50373681764626</v>
      </c>
      <c r="O958" s="11">
        <f t="shared" ref="O958:O1011" si="146">N958/F958</f>
        <v>5.7273885589567038E-2</v>
      </c>
    </row>
    <row r="959" spans="1:15">
      <c r="A959" s="9">
        <f t="shared" ref="A959:A1010" si="147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43"/>
        <v>7486.75</v>
      </c>
      <c r="G959" s="8">
        <v>142</v>
      </c>
      <c r="H959" s="11">
        <f t="shared" ref="H959:H1008" si="148">3/236701.84*F959</f>
        <v>9.4888362507025717E-2</v>
      </c>
      <c r="I959" s="18">
        <f t="shared" si="144"/>
        <v>215.31403001556728</v>
      </c>
      <c r="J959" s="10">
        <f t="shared" si="145"/>
        <v>79.1709688367241</v>
      </c>
      <c r="K959" s="10">
        <v>81.105410344085215</v>
      </c>
      <c r="L959" s="10"/>
      <c r="M959" s="10">
        <f t="shared" ref="M959:M1008" si="149">H959*560.71</f>
        <v>53.204853741314395</v>
      </c>
      <c r="N959" s="10">
        <f t="shared" si="142"/>
        <v>428.79526293769095</v>
      </c>
      <c r="O959" s="11">
        <f t="shared" si="146"/>
        <v>5.7273885589567031E-2</v>
      </c>
    </row>
    <row r="960" spans="1:15">
      <c r="A960" s="9">
        <f t="shared" si="147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43"/>
        <v>4319.2999999999993</v>
      </c>
      <c r="G960" s="8">
        <v>93</v>
      </c>
      <c r="H960" s="11">
        <f t="shared" si="148"/>
        <v>5.4743554169245152E-2</v>
      </c>
      <c r="I960" s="18">
        <f t="shared" si="144"/>
        <v>124.22024107205925</v>
      </c>
      <c r="J960" s="10">
        <f t="shared" si="145"/>
        <v>45.675782642196189</v>
      </c>
      <c r="K960" s="10">
        <v>46.791812054523952</v>
      </c>
      <c r="L960" s="10"/>
      <c r="M960" s="10">
        <f t="shared" si="149"/>
        <v>30.695258258237452</v>
      </c>
      <c r="N960" s="10">
        <f t="shared" si="142"/>
        <v>247.38309402701685</v>
      </c>
      <c r="O960" s="11">
        <f t="shared" si="146"/>
        <v>5.7273885589567038E-2</v>
      </c>
    </row>
    <row r="961" spans="1:15">
      <c r="A961" s="9">
        <f t="shared" si="147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43"/>
        <v>5738.17</v>
      </c>
      <c r="G961" s="8">
        <v>118</v>
      </c>
      <c r="H961" s="11">
        <f t="shared" si="148"/>
        <v>7.2726557596679439E-2</v>
      </c>
      <c r="I961" s="18">
        <f t="shared" si="144"/>
        <v>165.02601363935324</v>
      </c>
      <c r="J961" s="10">
        <f t="shared" si="145"/>
        <v>60.68006521519019</v>
      </c>
      <c r="K961" s="10">
        <v>62.162705108908327</v>
      </c>
      <c r="L961" s="10"/>
      <c r="M961" s="10">
        <f t="shared" si="149"/>
        <v>40.778508110034132</v>
      </c>
      <c r="N961" s="10">
        <f t="shared" si="142"/>
        <v>328.64729207348586</v>
      </c>
      <c r="O961" s="11">
        <f t="shared" si="146"/>
        <v>5.7273885589567031E-2</v>
      </c>
    </row>
    <row r="962" spans="1:15">
      <c r="A962" s="9">
        <f t="shared" si="147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43"/>
        <v>5759.7</v>
      </c>
      <c r="G962" s="8">
        <v>117</v>
      </c>
      <c r="H962" s="11">
        <f t="shared" si="148"/>
        <v>7.2999432535040709E-2</v>
      </c>
      <c r="I962" s="18">
        <f t="shared" si="144"/>
        <v>165.64520234823692</v>
      </c>
      <c r="J962" s="10">
        <f t="shared" si="145"/>
        <v>60.907740903446722</v>
      </c>
      <c r="K962" s="10">
        <v>62.395943761822892</v>
      </c>
      <c r="L962" s="10"/>
      <c r="M962" s="10">
        <f t="shared" si="149"/>
        <v>40.931511816722676</v>
      </c>
      <c r="N962" s="10">
        <f t="shared" si="142"/>
        <v>329.88039883022918</v>
      </c>
      <c r="O962" s="11">
        <f t="shared" si="146"/>
        <v>5.7273885589567024E-2</v>
      </c>
    </row>
    <row r="963" spans="1:15">
      <c r="A963" s="9">
        <f t="shared" si="147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43"/>
        <v>2764</v>
      </c>
      <c r="G963" s="8">
        <v>59</v>
      </c>
      <c r="H963" s="11">
        <f t="shared" si="148"/>
        <v>3.5031413359524373E-2</v>
      </c>
      <c r="I963" s="18">
        <f t="shared" si="144"/>
        <v>79.49083099649755</v>
      </c>
      <c r="J963" s="10">
        <f t="shared" si="145"/>
        <v>29.228778557412152</v>
      </c>
      <c r="K963" s="10">
        <v>29.942946430834681</v>
      </c>
      <c r="L963" s="10"/>
      <c r="M963" s="10">
        <f t="shared" si="149"/>
        <v>19.642463784818911</v>
      </c>
      <c r="N963" s="10">
        <f t="shared" si="142"/>
        <v>158.3050197695633</v>
      </c>
      <c r="O963" s="11">
        <f t="shared" si="146"/>
        <v>5.7273885589567045E-2</v>
      </c>
    </row>
    <row r="964" spans="1:15">
      <c r="A964" s="9">
        <f t="shared" si="147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43"/>
        <v>2796.1</v>
      </c>
      <c r="G964" s="8">
        <v>60</v>
      </c>
      <c r="H964" s="11">
        <f t="shared" si="148"/>
        <v>3.5438254303388601E-2</v>
      </c>
      <c r="I964" s="18">
        <f t="shared" si="144"/>
        <v>80.414005987448178</v>
      </c>
      <c r="J964" s="10">
        <f t="shared" si="145"/>
        <v>29.568230001584698</v>
      </c>
      <c r="K964" s="10">
        <v>30.290691937502473</v>
      </c>
      <c r="L964" s="10"/>
      <c r="M964" s="10">
        <f t="shared" si="149"/>
        <v>19.870583570453025</v>
      </c>
      <c r="N964" s="10">
        <f t="shared" si="142"/>
        <v>160.14351149698837</v>
      </c>
      <c r="O964" s="11">
        <f t="shared" si="146"/>
        <v>5.7273885589567031E-2</v>
      </c>
    </row>
    <row r="965" spans="1:15">
      <c r="A965" s="9">
        <f t="shared" si="147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43"/>
        <v>4337</v>
      </c>
      <c r="G965" s="8">
        <v>94</v>
      </c>
      <c r="H965" s="11">
        <f t="shared" si="148"/>
        <v>5.4967887026142262E-2</v>
      </c>
      <c r="I965" s="18">
        <f t="shared" si="144"/>
        <v>124.7292814876302</v>
      </c>
      <c r="J965" s="10">
        <f t="shared" si="145"/>
        <v>45.86295680300163</v>
      </c>
      <c r="K965" s="10">
        <v>46.983559576892191</v>
      </c>
      <c r="L965" s="10"/>
      <c r="M965" s="10">
        <f t="shared" si="149"/>
        <v>30.821043934428229</v>
      </c>
      <c r="N965" s="10">
        <f t="shared" si="142"/>
        <v>248.39684180195223</v>
      </c>
      <c r="O965" s="11">
        <f t="shared" si="146"/>
        <v>5.7273885589567038E-2</v>
      </c>
    </row>
    <row r="966" spans="1:15">
      <c r="A966" s="9">
        <f t="shared" si="147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43"/>
        <v>4335.5</v>
      </c>
      <c r="G966" s="8">
        <v>95</v>
      </c>
      <c r="H966" s="11">
        <f t="shared" si="148"/>
        <v>5.4948875767083183E-2</v>
      </c>
      <c r="I966" s="18">
        <f t="shared" si="144"/>
        <v>124.68614246936147</v>
      </c>
      <c r="J966" s="10">
        <f t="shared" si="145"/>
        <v>45.847094585984216</v>
      </c>
      <c r="K966" s="10">
        <v>46.96730978686098</v>
      </c>
      <c r="L966" s="10"/>
      <c r="M966" s="10">
        <f t="shared" si="149"/>
        <v>30.810384131361214</v>
      </c>
      <c r="N966" s="10">
        <f t="shared" si="142"/>
        <v>248.31093097356791</v>
      </c>
      <c r="O966" s="11">
        <f t="shared" si="146"/>
        <v>5.7273885589567038E-2</v>
      </c>
    </row>
    <row r="967" spans="1:15">
      <c r="A967" s="9">
        <f t="shared" si="147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43"/>
        <v>4326.2</v>
      </c>
      <c r="G967" s="8">
        <v>95</v>
      </c>
      <c r="H967" s="11">
        <f t="shared" si="148"/>
        <v>5.4831005960916911E-2</v>
      </c>
      <c r="I967" s="18">
        <f t="shared" si="144"/>
        <v>124.4186805560954</v>
      </c>
      <c r="J967" s="10">
        <f t="shared" si="145"/>
        <v>45.748748840476281</v>
      </c>
      <c r="K967" s="10">
        <v>46.86656108866751</v>
      </c>
      <c r="L967" s="10"/>
      <c r="M967" s="10">
        <f t="shared" si="149"/>
        <v>30.744293352345721</v>
      </c>
      <c r="N967" s="10">
        <f t="shared" si="142"/>
        <v>247.77828383758489</v>
      </c>
      <c r="O967" s="11">
        <f t="shared" si="146"/>
        <v>5.7273885589567038E-2</v>
      </c>
    </row>
    <row r="968" spans="1:15">
      <c r="A968" s="9">
        <f t="shared" si="147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43"/>
        <v>4335.3999999999996</v>
      </c>
      <c r="G968" s="8">
        <v>95</v>
      </c>
      <c r="H968" s="11">
        <f t="shared" si="148"/>
        <v>5.494760834981257E-2</v>
      </c>
      <c r="I968" s="18">
        <f t="shared" si="144"/>
        <v>124.6832665348102</v>
      </c>
      <c r="J968" s="10">
        <f t="shared" si="145"/>
        <v>45.846037104849714</v>
      </c>
      <c r="K968" s="10">
        <v>46.966226467525559</v>
      </c>
      <c r="L968" s="10"/>
      <c r="M968" s="10">
        <f t="shared" si="149"/>
        <v>30.809673477823409</v>
      </c>
      <c r="N968" s="10">
        <f t="shared" si="142"/>
        <v>248.30520358500888</v>
      </c>
      <c r="O968" s="11">
        <f t="shared" si="146"/>
        <v>5.7273885589567031E-2</v>
      </c>
    </row>
    <row r="969" spans="1:15">
      <c r="A969" s="9">
        <f t="shared" si="147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43"/>
        <v>4342.7</v>
      </c>
      <c r="G969" s="8">
        <v>94</v>
      </c>
      <c r="H969" s="11">
        <f t="shared" si="148"/>
        <v>5.5040129810566746E-2</v>
      </c>
      <c r="I969" s="18">
        <f t="shared" si="144"/>
        <v>124.89320975705132</v>
      </c>
      <c r="J969" s="10">
        <f t="shared" si="145"/>
        <v>45.923233227667772</v>
      </c>
      <c r="K969" s="10">
        <v>47.04530877901076</v>
      </c>
      <c r="L969" s="10"/>
      <c r="M969" s="10">
        <f t="shared" si="149"/>
        <v>30.861551186082881</v>
      </c>
      <c r="N969" s="10">
        <f t="shared" si="142"/>
        <v>248.72330294981273</v>
      </c>
      <c r="O969" s="11">
        <f t="shared" si="146"/>
        <v>5.7273885589567031E-2</v>
      </c>
    </row>
    <row r="970" spans="1:15">
      <c r="A970" s="9">
        <f t="shared" si="147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43"/>
        <v>4234.1000000000004</v>
      </c>
      <c r="G970" s="8">
        <v>71</v>
      </c>
      <c r="H970" s="11">
        <f t="shared" si="148"/>
        <v>5.3663714654689637E-2</v>
      </c>
      <c r="I970" s="18">
        <f t="shared" si="144"/>
        <v>121.7699448343959</v>
      </c>
      <c r="J970" s="10">
        <f t="shared" si="145"/>
        <v>44.774808715607378</v>
      </c>
      <c r="K970" s="10">
        <v>45.868823980751493</v>
      </c>
      <c r="L970" s="10"/>
      <c r="M970" s="10">
        <f t="shared" si="149"/>
        <v>30.089781444031029</v>
      </c>
      <c r="N970" s="10">
        <f t="shared" si="142"/>
        <v>242.50335897478581</v>
      </c>
      <c r="O970" s="11">
        <f t="shared" si="146"/>
        <v>5.7273885589567038E-2</v>
      </c>
    </row>
    <row r="971" spans="1:15">
      <c r="A971" s="9">
        <f t="shared" si="147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43"/>
        <v>6197.58</v>
      </c>
      <c r="G971" s="8">
        <v>105</v>
      </c>
      <c r="H971" s="11">
        <f t="shared" si="148"/>
        <v>7.8549199279566231E-2</v>
      </c>
      <c r="I971" s="18">
        <f t="shared" si="144"/>
        <v>178.23834456124214</v>
      </c>
      <c r="J971" s="10">
        <f t="shared" si="145"/>
        <v>65.538239295168736</v>
      </c>
      <c r="K971" s="10">
        <v>67.13958246773241</v>
      </c>
      <c r="L971" s="10"/>
      <c r="M971" s="10">
        <f t="shared" si="149"/>
        <v>44.043321528045581</v>
      </c>
      <c r="N971" s="10">
        <f t="shared" si="142"/>
        <v>354.95948785218883</v>
      </c>
      <c r="O971" s="11">
        <f t="shared" si="146"/>
        <v>5.7273885589567031E-2</v>
      </c>
    </row>
    <row r="972" spans="1:15">
      <c r="A972" s="9">
        <f t="shared" si="147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43"/>
        <v>4892.5999999999995</v>
      </c>
      <c r="G972" s="8">
        <v>131</v>
      </c>
      <c r="H972" s="11">
        <f t="shared" si="148"/>
        <v>6.2009657381624068E-2</v>
      </c>
      <c r="I972" s="18">
        <f t="shared" si="144"/>
        <v>140.70797385436464</v>
      </c>
      <c r="J972" s="10">
        <f t="shared" si="145"/>
        <v>51.738321986249879</v>
      </c>
      <c r="K972" s="10">
        <v>53.002481804450696</v>
      </c>
      <c r="L972" s="10"/>
      <c r="M972" s="10">
        <f t="shared" si="149"/>
        <v>34.769434990450435</v>
      </c>
      <c r="N972" s="10">
        <f t="shared" si="142"/>
        <v>280.21821263551567</v>
      </c>
      <c r="O972" s="11">
        <f t="shared" si="146"/>
        <v>5.7273885589567038E-2</v>
      </c>
    </row>
    <row r="973" spans="1:15">
      <c r="A973" s="9">
        <f t="shared" si="147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43"/>
        <v>3972.7</v>
      </c>
      <c r="G973" s="8">
        <v>120</v>
      </c>
      <c r="H973" s="11">
        <f t="shared" si="148"/>
        <v>5.0350685909327952E-2</v>
      </c>
      <c r="I973" s="18">
        <f t="shared" si="144"/>
        <v>114.25225191743334</v>
      </c>
      <c r="J973" s="10">
        <f t="shared" si="145"/>
        <v>42.010553030040242</v>
      </c>
      <c r="K973" s="10">
        <v>43.03702723798007</v>
      </c>
      <c r="L973" s="10"/>
      <c r="M973" s="10">
        <f t="shared" si="149"/>
        <v>28.232133096219279</v>
      </c>
      <c r="N973" s="10">
        <f t="shared" si="142"/>
        <v>227.53196528167291</v>
      </c>
      <c r="O973" s="11">
        <f t="shared" si="146"/>
        <v>5.7273885589567024E-2</v>
      </c>
    </row>
    <row r="974" spans="1:15">
      <c r="A974" s="9">
        <f t="shared" si="147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43"/>
        <v>4010.6</v>
      </c>
      <c r="G974" s="8">
        <v>119</v>
      </c>
      <c r="H974" s="11">
        <f t="shared" si="148"/>
        <v>5.0831037054887278E-2</v>
      </c>
      <c r="I974" s="18">
        <f t="shared" si="144"/>
        <v>115.34223111235637</v>
      </c>
      <c r="J974" s="10">
        <f t="shared" si="145"/>
        <v>42.41133838001344</v>
      </c>
      <c r="K974" s="10">
        <v>43.44760526610186</v>
      </c>
      <c r="L974" s="10"/>
      <c r="M974" s="10">
        <f t="shared" si="149"/>
        <v>28.501470787045847</v>
      </c>
      <c r="N974" s="10">
        <f t="shared" si="142"/>
        <v>229.7026455455175</v>
      </c>
      <c r="O974" s="11">
        <f t="shared" si="146"/>
        <v>5.7273885589567024E-2</v>
      </c>
    </row>
    <row r="975" spans="1:15">
      <c r="A975" s="9">
        <f t="shared" si="147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43"/>
        <v>4152</v>
      </c>
      <c r="G975" s="8">
        <v>70</v>
      </c>
      <c r="H975" s="11">
        <f t="shared" si="148"/>
        <v>5.2623165075522865E-2</v>
      </c>
      <c r="I975" s="18">
        <f t="shared" si="144"/>
        <v>119.40880256782121</v>
      </c>
      <c r="J975" s="10">
        <f t="shared" si="145"/>
        <v>43.906616704187861</v>
      </c>
      <c r="K975" s="10">
        <v>44.979418806376835</v>
      </c>
      <c r="L975" s="10"/>
      <c r="M975" s="10">
        <f t="shared" si="149"/>
        <v>29.506334889496429</v>
      </c>
      <c r="N975" s="10">
        <f t="shared" si="142"/>
        <v>237.80117296788234</v>
      </c>
      <c r="O975" s="11">
        <f t="shared" si="146"/>
        <v>5.7273885589567038E-2</v>
      </c>
    </row>
    <row r="976" spans="1:15">
      <c r="A976" s="9">
        <f t="shared" si="147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43"/>
        <v>5734.5</v>
      </c>
      <c r="G976" s="8">
        <v>116</v>
      </c>
      <c r="H976" s="11">
        <f t="shared" si="148"/>
        <v>7.2680043382848239E-2</v>
      </c>
      <c r="I976" s="18">
        <f t="shared" si="144"/>
        <v>164.92046684132242</v>
      </c>
      <c r="J976" s="10">
        <f t="shared" si="145"/>
        <v>60.641255657554261</v>
      </c>
      <c r="K976" s="10">
        <v>62.122947289298651</v>
      </c>
      <c r="L976" s="10"/>
      <c r="M976" s="10">
        <f t="shared" si="149"/>
        <v>40.752427125196839</v>
      </c>
      <c r="N976" s="10">
        <f t="shared" si="142"/>
        <v>328.43709691337222</v>
      </c>
      <c r="O976" s="11">
        <f t="shared" si="146"/>
        <v>5.7273885589567045E-2</v>
      </c>
    </row>
    <row r="977" spans="1:15">
      <c r="A977" s="9">
        <f t="shared" si="147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43"/>
        <v>5710</v>
      </c>
      <c r="G977" s="8">
        <v>118</v>
      </c>
      <c r="H977" s="11">
        <f t="shared" si="148"/>
        <v>7.2369526151549984E-2</v>
      </c>
      <c r="I977" s="18">
        <f t="shared" si="144"/>
        <v>164.21586287626661</v>
      </c>
      <c r="J977" s="10">
        <f t="shared" si="145"/>
        <v>60.382172779603238</v>
      </c>
      <c r="K977" s="10">
        <v>61.857534052122276</v>
      </c>
      <c r="L977" s="10"/>
      <c r="M977" s="10">
        <f t="shared" si="149"/>
        <v>40.578317008435597</v>
      </c>
      <c r="N977" s="10">
        <f t="shared" si="142"/>
        <v>327.03388671642773</v>
      </c>
      <c r="O977" s="11">
        <f t="shared" si="146"/>
        <v>5.7273885589567031E-2</v>
      </c>
    </row>
    <row r="978" spans="1:15">
      <c r="A978" s="9">
        <f t="shared" si="147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43"/>
        <v>5805.91</v>
      </c>
      <c r="G978" s="8">
        <v>118</v>
      </c>
      <c r="H978" s="11">
        <f t="shared" si="148"/>
        <v>7.3585106055787317E-2</v>
      </c>
      <c r="I978" s="18">
        <f t="shared" si="144"/>
        <v>166.97417170436867</v>
      </c>
      <c r="J978" s="10">
        <f t="shared" si="145"/>
        <v>61.396402935696365</v>
      </c>
      <c r="K978" s="10">
        <v>62.896545626717561</v>
      </c>
      <c r="L978" s="10"/>
      <c r="M978" s="10">
        <f t="shared" si="149"/>
        <v>41.259904816540512</v>
      </c>
      <c r="N978" s="10">
        <f t="shared" si="142"/>
        <v>332.52702508332311</v>
      </c>
      <c r="O978" s="11">
        <f t="shared" si="146"/>
        <v>5.7273885589567031E-2</v>
      </c>
    </row>
    <row r="979" spans="1:15">
      <c r="A979" s="9">
        <f t="shared" si="147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43"/>
        <v>4379.5</v>
      </c>
      <c r="G979" s="8">
        <v>95</v>
      </c>
      <c r="H979" s="11">
        <f t="shared" si="148"/>
        <v>5.5506539366149417E-2</v>
      </c>
      <c r="I979" s="18">
        <f t="shared" si="144"/>
        <v>125.95155367191063</v>
      </c>
      <c r="J979" s="10">
        <f t="shared" si="145"/>
        <v>46.312386285161544</v>
      </c>
      <c r="K979" s="10">
        <v>47.443970294443005</v>
      </c>
      <c r="L979" s="10"/>
      <c r="M979" s="10">
        <f t="shared" si="149"/>
        <v>31.12307168799364</v>
      </c>
      <c r="N979" s="10">
        <f t="shared" si="142"/>
        <v>250.83098193950883</v>
      </c>
      <c r="O979" s="11">
        <f t="shared" si="146"/>
        <v>5.7273885589567038E-2</v>
      </c>
    </row>
    <row r="980" spans="1:15">
      <c r="A980" s="9">
        <f t="shared" si="147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43"/>
        <v>4199.45</v>
      </c>
      <c r="G980" s="8">
        <v>85</v>
      </c>
      <c r="H980" s="11">
        <f t="shared" si="148"/>
        <v>5.3224554570424971E-2</v>
      </c>
      <c r="I980" s="18">
        <f t="shared" si="144"/>
        <v>120.77343351238842</v>
      </c>
      <c r="J980" s="10">
        <f t="shared" si="145"/>
        <v>44.408391502505225</v>
      </c>
      <c r="K980" s="10">
        <v>45.493453831030635</v>
      </c>
      <c r="L980" s="10"/>
      <c r="M980" s="10">
        <f t="shared" si="149"/>
        <v>29.843539993182986</v>
      </c>
      <c r="N980" s="10">
        <f t="shared" si="142"/>
        <v>240.5188188391073</v>
      </c>
      <c r="O980" s="11">
        <f t="shared" si="146"/>
        <v>5.7273885589567038E-2</v>
      </c>
    </row>
    <row r="981" spans="1:15">
      <c r="A981" s="9">
        <f t="shared" si="147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43"/>
        <v>3384.13</v>
      </c>
      <c r="G981" s="8">
        <v>70</v>
      </c>
      <c r="H981" s="11">
        <f t="shared" si="148"/>
        <v>4.2891048079727649E-2</v>
      </c>
      <c r="I981" s="18">
        <f t="shared" si="144"/>
        <v>97.325363929152402</v>
      </c>
      <c r="J981" s="10">
        <f t="shared" si="145"/>
        <v>35.786536316749341</v>
      </c>
      <c r="K981" s="10">
        <v>36.66093462553566</v>
      </c>
      <c r="L981" s="10"/>
      <c r="M981" s="10">
        <f t="shared" si="149"/>
        <v>24.049439568784091</v>
      </c>
      <c r="N981" s="10">
        <f t="shared" si="142"/>
        <v>193.82227444022149</v>
      </c>
      <c r="O981" s="11">
        <f t="shared" si="146"/>
        <v>5.7273885589567031E-2</v>
      </c>
    </row>
    <row r="982" spans="1:15">
      <c r="A982" s="9">
        <f t="shared" si="147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43"/>
        <v>3373.86</v>
      </c>
      <c r="G982" s="8">
        <v>70</v>
      </c>
      <c r="H982" s="11">
        <f t="shared" si="148"/>
        <v>4.2760884326036509E-2</v>
      </c>
      <c r="I982" s="18">
        <f t="shared" si="144"/>
        <v>97.030005450739225</v>
      </c>
      <c r="J982" s="10">
        <f t="shared" si="145"/>
        <v>35.677933004236813</v>
      </c>
      <c r="K982" s="10">
        <v>36.549677729788677</v>
      </c>
      <c r="L982" s="10"/>
      <c r="M982" s="10">
        <f t="shared" si="149"/>
        <v>23.976455450451933</v>
      </c>
      <c r="N982" s="10">
        <f t="shared" si="142"/>
        <v>193.23407163521665</v>
      </c>
      <c r="O982" s="11">
        <f t="shared" si="146"/>
        <v>5.7273885589567038E-2</v>
      </c>
    </row>
    <row r="983" spans="1:15">
      <c r="A983" s="9">
        <f t="shared" si="147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43"/>
        <v>4489.03</v>
      </c>
      <c r="G983" s="8">
        <v>73</v>
      </c>
      <c r="H983" s="11">
        <f t="shared" si="148"/>
        <v>5.6894741502643155E-2</v>
      </c>
      <c r="I983" s="18">
        <f t="shared" si="144"/>
        <v>129.10156478589266</v>
      </c>
      <c r="J983" s="10">
        <f t="shared" si="145"/>
        <v>47.470645371772733</v>
      </c>
      <c r="K983" s="10">
        <v>48.630529962521621</v>
      </c>
      <c r="L983" s="10"/>
      <c r="M983" s="10">
        <f t="shared" si="149"/>
        <v>31.901450507947047</v>
      </c>
      <c r="N983" s="10">
        <f t="shared" si="142"/>
        <v>257.10419062813406</v>
      </c>
      <c r="O983" s="11">
        <f t="shared" si="146"/>
        <v>5.7273885589567031E-2</v>
      </c>
    </row>
    <row r="984" spans="1:15">
      <c r="A984" s="9">
        <f t="shared" si="147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43"/>
        <v>2188.04</v>
      </c>
      <c r="G984" s="8">
        <v>40</v>
      </c>
      <c r="H984" s="11">
        <f t="shared" si="148"/>
        <v>2.7731596847747363E-2</v>
      </c>
      <c r="I984" s="18">
        <f t="shared" si="144"/>
        <v>62.926598355128974</v>
      </c>
      <c r="J984" s="10">
        <f t="shared" si="145"/>
        <v>23.138110215180927</v>
      </c>
      <c r="K984" s="10">
        <v>23.703460386585927</v>
      </c>
      <c r="L984" s="10"/>
      <c r="M984" s="10">
        <f t="shared" si="149"/>
        <v>15.549383668500425</v>
      </c>
      <c r="N984" s="10">
        <f t="shared" si="142"/>
        <v>125.31755262539626</v>
      </c>
      <c r="O984" s="11">
        <f t="shared" si="146"/>
        <v>5.7273885589567038E-2</v>
      </c>
    </row>
    <row r="985" spans="1:15">
      <c r="A985" s="9">
        <f t="shared" si="147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43"/>
        <v>2637.65</v>
      </c>
      <c r="G985" s="8">
        <v>41</v>
      </c>
      <c r="H985" s="11">
        <f t="shared" si="148"/>
        <v>3.3430031638114859E-2</v>
      </c>
      <c r="I985" s="18">
        <f t="shared" si="144"/>
        <v>75.85708769099557</v>
      </c>
      <c r="J985" s="10">
        <f t="shared" si="145"/>
        <v>27.892651143979073</v>
      </c>
      <c r="K985" s="10">
        <v>28.574172450539464</v>
      </c>
      <c r="L985" s="10"/>
      <c r="M985" s="10">
        <f t="shared" si="149"/>
        <v>18.744553039807382</v>
      </c>
      <c r="N985" s="10">
        <f t="shared" si="142"/>
        <v>151.06846432532149</v>
      </c>
      <c r="O985" s="11">
        <f t="shared" si="146"/>
        <v>5.7273885589567031E-2</v>
      </c>
    </row>
    <row r="986" spans="1:15">
      <c r="A986" s="9">
        <f t="shared" si="147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43"/>
        <v>2209.6999999999998</v>
      </c>
      <c r="G986" s="8">
        <v>40</v>
      </c>
      <c r="H986" s="11">
        <f t="shared" si="148"/>
        <v>2.8006119428560419E-2</v>
      </c>
      <c r="I986" s="18">
        <f t="shared" si="144"/>
        <v>63.549525778929308</v>
      </c>
      <c r="J986" s="10">
        <f t="shared" si="145"/>
        <v>23.367160628912309</v>
      </c>
      <c r="K986" s="10">
        <v>23.938107354636532</v>
      </c>
      <c r="L986" s="10"/>
      <c r="M986" s="10">
        <f t="shared" si="149"/>
        <v>15.703311224788113</v>
      </c>
      <c r="N986" s="10">
        <f t="shared" si="142"/>
        <v>126.55810498726625</v>
      </c>
      <c r="O986" s="11">
        <f t="shared" si="146"/>
        <v>5.7273885589567024E-2</v>
      </c>
    </row>
    <row r="987" spans="1:15">
      <c r="A987" s="9">
        <f t="shared" si="147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43"/>
        <v>1908.5</v>
      </c>
      <c r="G987" s="8">
        <v>35</v>
      </c>
      <c r="H987" s="11">
        <f t="shared" si="148"/>
        <v>2.4188658609497926E-2</v>
      </c>
      <c r="I987" s="18">
        <f t="shared" si="144"/>
        <v>54.887210910570033</v>
      </c>
      <c r="J987" s="10">
        <f t="shared" si="145"/>
        <v>20.182027451816602</v>
      </c>
      <c r="K987" s="10">
        <v>20.675149516370471</v>
      </c>
      <c r="L987" s="10"/>
      <c r="M987" s="10">
        <f t="shared" si="149"/>
        <v>13.562822768931584</v>
      </c>
      <c r="N987" s="10">
        <f t="shared" si="142"/>
        <v>109.30721064768869</v>
      </c>
      <c r="O987" s="11">
        <f t="shared" si="146"/>
        <v>5.7273885589567038E-2</v>
      </c>
    </row>
    <row r="988" spans="1:15">
      <c r="A988" s="9">
        <f t="shared" si="147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143"/>
        <v>10070.24</v>
      </c>
      <c r="G988" s="8">
        <v>190</v>
      </c>
      <c r="H988" s="11">
        <f t="shared" si="148"/>
        <v>0.12763196095138085</v>
      </c>
      <c r="I988" s="18">
        <f t="shared" si="144"/>
        <v>289.61351155360683</v>
      </c>
      <c r="J988" s="10">
        <f t="shared" si="145"/>
        <v>106.49088819826123</v>
      </c>
      <c r="K988" s="10">
        <v>109.09285704256459</v>
      </c>
      <c r="L988" s="10"/>
      <c r="M988" s="10">
        <f t="shared" si="149"/>
        <v>71.564516825048756</v>
      </c>
      <c r="N988" s="10">
        <f t="shared" si="142"/>
        <v>576.76177361948135</v>
      </c>
      <c r="O988" s="11">
        <f t="shared" si="146"/>
        <v>5.7273885589567017E-2</v>
      </c>
    </row>
    <row r="989" spans="1:15">
      <c r="A989" s="9">
        <f t="shared" si="147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43"/>
        <v>4250.6000000000004</v>
      </c>
      <c r="G989" s="8">
        <v>163</v>
      </c>
      <c r="H989" s="11">
        <f t="shared" si="148"/>
        <v>5.3872838504339472E-2</v>
      </c>
      <c r="I989" s="18">
        <f t="shared" si="144"/>
        <v>122.24447403535183</v>
      </c>
      <c r="J989" s="10">
        <f t="shared" si="145"/>
        <v>44.949293102798869</v>
      </c>
      <c r="K989" s="10">
        <v>46.047571671094744</v>
      </c>
      <c r="L989" s="10"/>
      <c r="M989" s="10">
        <f t="shared" si="149"/>
        <v>30.207039277768189</v>
      </c>
      <c r="N989" s="10">
        <f t="shared" si="142"/>
        <v>243.44837808701362</v>
      </c>
      <c r="O989" s="11">
        <f t="shared" si="146"/>
        <v>5.7273885589567024E-2</v>
      </c>
    </row>
    <row r="990" spans="1:15">
      <c r="A990" s="9">
        <f t="shared" si="147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43"/>
        <v>4238.2299999999996</v>
      </c>
      <c r="G990" s="8">
        <v>71</v>
      </c>
      <c r="H990" s="11">
        <f t="shared" si="148"/>
        <v>5.3716058987965616E-2</v>
      </c>
      <c r="I990" s="18">
        <f t="shared" si="144"/>
        <v>121.88872093136243</v>
      </c>
      <c r="J990" s="10">
        <f t="shared" si="145"/>
        <v>44.818482686461969</v>
      </c>
      <c r="K990" s="10">
        <v>45.91356506930407</v>
      </c>
      <c r="L990" s="10"/>
      <c r="M990" s="10">
        <f t="shared" si="149"/>
        <v>30.119131435142201</v>
      </c>
      <c r="N990" s="10">
        <f t="shared" si="142"/>
        <v>242.73990012227068</v>
      </c>
      <c r="O990" s="11">
        <f t="shared" si="146"/>
        <v>5.7273885589567038E-2</v>
      </c>
    </row>
    <row r="991" spans="1:15">
      <c r="A991" s="9">
        <f t="shared" si="147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143"/>
        <v>4245.3999999999996</v>
      </c>
      <c r="G991" s="8">
        <v>72</v>
      </c>
      <c r="H991" s="11">
        <f t="shared" si="148"/>
        <v>5.3806932806268006E-2</v>
      </c>
      <c r="I991" s="18">
        <f t="shared" si="144"/>
        <v>122.09492543868693</v>
      </c>
      <c r="J991" s="10">
        <f t="shared" si="145"/>
        <v>44.894304083805189</v>
      </c>
      <c r="K991" s="10">
        <v>45.991239065653232</v>
      </c>
      <c r="L991" s="10"/>
      <c r="M991" s="10">
        <f t="shared" si="149"/>
        <v>30.170085293802536</v>
      </c>
      <c r="N991" s="10">
        <f t="shared" si="142"/>
        <v>243.1505538819479</v>
      </c>
      <c r="O991" s="11">
        <f t="shared" si="146"/>
        <v>5.7273885589567045E-2</v>
      </c>
    </row>
    <row r="992" spans="1:15">
      <c r="A992" s="9">
        <f t="shared" si="147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43"/>
        <v>4246.87</v>
      </c>
      <c r="G992" s="8">
        <v>72</v>
      </c>
      <c r="H992" s="11">
        <f t="shared" si="148"/>
        <v>5.3825563840145897E-2</v>
      </c>
      <c r="I992" s="18">
        <f t="shared" si="144"/>
        <v>122.13720167659027</v>
      </c>
      <c r="J992" s="10">
        <f t="shared" si="145"/>
        <v>44.909849056482244</v>
      </c>
      <c r="K992" s="10">
        <v>46.007163859883811</v>
      </c>
      <c r="L992" s="10"/>
      <c r="M992" s="10">
        <f t="shared" si="149"/>
        <v>30.180531900808209</v>
      </c>
      <c r="N992" s="10">
        <f t="shared" si="142"/>
        <v>243.23474649376453</v>
      </c>
      <c r="O992" s="11">
        <f t="shared" si="146"/>
        <v>5.7273885589567031E-2</v>
      </c>
    </row>
    <row r="993" spans="1:15">
      <c r="A993" s="9">
        <f t="shared" si="147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43"/>
        <v>4173.55</v>
      </c>
      <c r="G993" s="8">
        <v>70</v>
      </c>
      <c r="H993" s="11">
        <f t="shared" si="148"/>
        <v>5.2896293497338258E-2</v>
      </c>
      <c r="I993" s="18">
        <f t="shared" si="144"/>
        <v>120.02856646361516</v>
      </c>
      <c r="J993" s="10">
        <f t="shared" si="145"/>
        <v>44.134503888671297</v>
      </c>
      <c r="K993" s="10">
        <v>45.212874123158485</v>
      </c>
      <c r="L993" s="10"/>
      <c r="M993" s="10">
        <f t="shared" si="149"/>
        <v>29.659480726892536</v>
      </c>
      <c r="N993" s="10">
        <f t="shared" si="142"/>
        <v>239.03542520233748</v>
      </c>
      <c r="O993" s="11">
        <f t="shared" si="146"/>
        <v>5.7273885589567031E-2</v>
      </c>
    </row>
    <row r="994" spans="1:15">
      <c r="A994" s="9">
        <f t="shared" si="147"/>
        <v>37</v>
      </c>
      <c r="B994" s="14" t="s">
        <v>1301</v>
      </c>
      <c r="C994" s="8">
        <f>димвенканали!C994</f>
        <v>2393.84</v>
      </c>
      <c r="D994" s="8"/>
      <c r="E994" s="8"/>
      <c r="F994" s="8">
        <f t="shared" si="143"/>
        <v>2393.84</v>
      </c>
      <c r="G994" s="8">
        <v>94</v>
      </c>
      <c r="H994" s="11">
        <f t="shared" si="148"/>
        <v>3.0339941590652616E-2</v>
      </c>
      <c r="I994" s="18">
        <f t="shared" si="144"/>
        <v>68.845271661597579</v>
      </c>
      <c r="J994" s="10">
        <f t="shared" si="145"/>
        <v>25.314406389969431</v>
      </c>
      <c r="K994" s="10">
        <v>25.932931578867326</v>
      </c>
      <c r="L994" s="10"/>
      <c r="M994" s="10">
        <f t="shared" si="149"/>
        <v>17.011908649294828</v>
      </c>
      <c r="N994" s="10">
        <f t="shared" si="142"/>
        <v>137.10451827972918</v>
      </c>
      <c r="O994" s="83">
        <f t="shared" si="146"/>
        <v>5.7273885589567045E-2</v>
      </c>
    </row>
    <row r="995" spans="1:15">
      <c r="A995" s="9">
        <f t="shared" si="147"/>
        <v>38</v>
      </c>
      <c r="B995" s="79" t="s">
        <v>43</v>
      </c>
      <c r="C995" s="8">
        <v>1450.7</v>
      </c>
      <c r="D995" s="8"/>
      <c r="E995" s="8"/>
      <c r="F995" s="8">
        <f t="shared" si="143"/>
        <v>1450.7</v>
      </c>
      <c r="G995" s="8">
        <v>25</v>
      </c>
      <c r="H995" s="11">
        <f t="shared" si="148"/>
        <v>1.8386422344667877E-2</v>
      </c>
      <c r="I995" s="18">
        <f t="shared" si="144"/>
        <v>41.72118253495622</v>
      </c>
      <c r="J995" s="10">
        <f t="shared" si="145"/>
        <v>15.340878818103404</v>
      </c>
      <c r="K995" s="10">
        <v>15.715713598846552</v>
      </c>
      <c r="L995" s="10"/>
      <c r="M995" s="10">
        <f t="shared" si="149"/>
        <v>10.309450872878726</v>
      </c>
      <c r="N995" s="10">
        <f t="shared" si="142"/>
        <v>83.087225824784909</v>
      </c>
      <c r="O995" s="83">
        <f t="shared" si="146"/>
        <v>5.7273885589567038E-2</v>
      </c>
    </row>
    <row r="996" spans="1:15">
      <c r="A996" s="9">
        <f t="shared" si="147"/>
        <v>39</v>
      </c>
      <c r="B996" s="79" t="s">
        <v>1016</v>
      </c>
      <c r="C996" s="8">
        <v>4720.87</v>
      </c>
      <c r="D996" s="8"/>
      <c r="E996" s="8"/>
      <c r="F996" s="8">
        <f t="shared" si="143"/>
        <v>4720.87</v>
      </c>
      <c r="G996" s="8">
        <v>80</v>
      </c>
      <c r="H996" s="11">
        <f t="shared" si="148"/>
        <v>5.983312170281397E-2</v>
      </c>
      <c r="I996" s="18">
        <f t="shared" si="144"/>
        <v>135.76913144950626</v>
      </c>
      <c r="J996" s="10">
        <f t="shared" si="145"/>
        <v>49.922309633983453</v>
      </c>
      <c r="K996" s="10">
        <v>51.142097509744751</v>
      </c>
      <c r="L996" s="10"/>
      <c r="M996" s="10">
        <f t="shared" si="149"/>
        <v>33.549029669984826</v>
      </c>
      <c r="N996" s="10">
        <f t="shared" si="142"/>
        <v>270.3825682632193</v>
      </c>
      <c r="O996" s="83">
        <f t="shared" si="146"/>
        <v>5.7273885589567031E-2</v>
      </c>
    </row>
    <row r="997" spans="1:15">
      <c r="A997" s="9">
        <f t="shared" si="147"/>
        <v>40</v>
      </c>
      <c r="B997" s="79" t="s">
        <v>1016</v>
      </c>
      <c r="C997" s="8">
        <v>6051.96</v>
      </c>
      <c r="D997" s="8"/>
      <c r="E997" s="8"/>
      <c r="F997" s="8">
        <f t="shared" si="143"/>
        <v>6051.96</v>
      </c>
      <c r="G997" s="8">
        <v>111</v>
      </c>
      <c r="H997" s="11">
        <f t="shared" si="148"/>
        <v>7.6703586250111117E-2</v>
      </c>
      <c r="I997" s="18">
        <f t="shared" si="144"/>
        <v>174.05040866771463</v>
      </c>
      <c r="J997" s="10">
        <f t="shared" si="145"/>
        <v>63.998335267118676</v>
      </c>
      <c r="K997" s="10">
        <v>65.562052851502983</v>
      </c>
      <c r="L997" s="10"/>
      <c r="M997" s="10">
        <f t="shared" si="149"/>
        <v>43.008467846299808</v>
      </c>
      <c r="N997" s="10">
        <f t="shared" si="142"/>
        <v>346.61926463263615</v>
      </c>
      <c r="O997" s="83">
        <f t="shared" si="146"/>
        <v>5.7273885589567038E-2</v>
      </c>
    </row>
    <row r="998" spans="1:15">
      <c r="A998" s="9">
        <f t="shared" si="147"/>
        <v>41</v>
      </c>
      <c r="B998" s="79" t="s">
        <v>1017</v>
      </c>
      <c r="C998" s="8">
        <v>6263.08</v>
      </c>
      <c r="D998" s="8"/>
      <c r="E998" s="8"/>
      <c r="F998" s="8">
        <f t="shared" si="143"/>
        <v>6263.08</v>
      </c>
      <c r="G998" s="8">
        <v>110</v>
      </c>
      <c r="H998" s="11">
        <f t="shared" si="148"/>
        <v>7.9379357591812555E-2</v>
      </c>
      <c r="I998" s="18">
        <f t="shared" si="144"/>
        <v>180.12208169230962</v>
      </c>
      <c r="J998" s="10">
        <f t="shared" si="145"/>
        <v>66.230889438262253</v>
      </c>
      <c r="K998" s="10">
        <v>67.849156632428375</v>
      </c>
      <c r="L998" s="10"/>
      <c r="M998" s="10">
        <f t="shared" si="149"/>
        <v>44.50879959530522</v>
      </c>
      <c r="N998" s="10">
        <f t="shared" si="142"/>
        <v>358.71092735830547</v>
      </c>
      <c r="O998" s="83">
        <f t="shared" si="146"/>
        <v>5.7273885589567031E-2</v>
      </c>
    </row>
    <row r="999" spans="1:15">
      <c r="A999" s="9">
        <f t="shared" si="147"/>
        <v>42</v>
      </c>
      <c r="B999" s="79" t="s">
        <v>1018</v>
      </c>
      <c r="C999" s="8">
        <v>4604.96</v>
      </c>
      <c r="D999" s="8"/>
      <c r="E999" s="8"/>
      <c r="F999" s="8">
        <f t="shared" si="143"/>
        <v>4604.96</v>
      </c>
      <c r="G999" s="8">
        <v>98</v>
      </c>
      <c r="H999" s="11">
        <f t="shared" si="148"/>
        <v>5.8364058344455627E-2</v>
      </c>
      <c r="I999" s="18">
        <f t="shared" si="144"/>
        <v>132.43563571115462</v>
      </c>
      <c r="J999" s="10">
        <f t="shared" si="145"/>
        <v>48.696583250991559</v>
      </c>
      <c r="K999" s="10">
        <v>49.886422068066736</v>
      </c>
      <c r="L999" s="10"/>
      <c r="M999" s="10">
        <f t="shared" si="149"/>
        <v>32.725311154319719</v>
      </c>
      <c r="N999" s="10">
        <f t="shared" si="142"/>
        <v>263.74395218453265</v>
      </c>
      <c r="O999" s="83">
        <f t="shared" si="146"/>
        <v>5.7273885589567045E-2</v>
      </c>
    </row>
    <row r="1000" spans="1:15">
      <c r="A1000" s="9">
        <f t="shared" si="147"/>
        <v>43</v>
      </c>
      <c r="B1000" s="79" t="s">
        <v>1019</v>
      </c>
      <c r="C1000" s="8">
        <v>4237.38</v>
      </c>
      <c r="D1000" s="8"/>
      <c r="E1000" s="8"/>
      <c r="F1000" s="8">
        <f t="shared" si="143"/>
        <v>4237.38</v>
      </c>
      <c r="G1000" s="8">
        <v>90</v>
      </c>
      <c r="H1000" s="11">
        <f t="shared" si="148"/>
        <v>5.3705285941165484E-2</v>
      </c>
      <c r="I1000" s="18">
        <f t="shared" si="144"/>
        <v>121.86427548767684</v>
      </c>
      <c r="J1000" s="10">
        <f t="shared" si="145"/>
        <v>44.809494096818774</v>
      </c>
      <c r="K1000" s="10">
        <v>45.904356854953058</v>
      </c>
      <c r="L1000" s="10"/>
      <c r="M1000" s="10">
        <f t="shared" si="149"/>
        <v>30.113090880070899</v>
      </c>
      <c r="N1000" s="10">
        <f t="shared" si="142"/>
        <v>242.69121731951955</v>
      </c>
      <c r="O1000" s="83">
        <f t="shared" si="146"/>
        <v>5.7273885589567031E-2</v>
      </c>
    </row>
    <row r="1001" spans="1:15">
      <c r="A1001" s="9">
        <f t="shared" si="147"/>
        <v>44</v>
      </c>
      <c r="B1001" s="79" t="s">
        <v>1020</v>
      </c>
      <c r="C1001" s="8">
        <v>4096.5200000000004</v>
      </c>
      <c r="D1001" s="8"/>
      <c r="E1001" s="8"/>
      <c r="F1001" s="8">
        <f t="shared" si="143"/>
        <v>4096.5200000000004</v>
      </c>
      <c r="G1001" s="8">
        <v>88</v>
      </c>
      <c r="H1001" s="11">
        <f t="shared" si="148"/>
        <v>5.1920001973791173E-2</v>
      </c>
      <c r="I1001" s="18">
        <f t="shared" si="144"/>
        <v>117.81323407878877</v>
      </c>
      <c r="J1001" s="10">
        <f t="shared" si="145"/>
        <v>43.319926170770636</v>
      </c>
      <c r="K1001" s="10">
        <v>44.37839323908932</v>
      </c>
      <c r="L1001" s="10"/>
      <c r="M1001" s="10">
        <f t="shared" si="149"/>
        <v>29.112064306724452</v>
      </c>
      <c r="N1001" s="10">
        <f t="shared" si="142"/>
        <v>234.62361779537318</v>
      </c>
      <c r="O1001" s="83">
        <f t="shared" si="146"/>
        <v>5.7273885589567038E-2</v>
      </c>
    </row>
    <row r="1002" spans="1:15">
      <c r="A1002" s="9">
        <f t="shared" si="147"/>
        <v>45</v>
      </c>
      <c r="B1002" s="79" t="s">
        <v>1035</v>
      </c>
      <c r="C1002" s="8">
        <v>2547.02</v>
      </c>
      <c r="D1002" s="8"/>
      <c r="E1002" s="8"/>
      <c r="F1002" s="8">
        <f t="shared" si="143"/>
        <v>2547.02</v>
      </c>
      <c r="G1002" s="8">
        <v>45</v>
      </c>
      <c r="H1002" s="11">
        <f t="shared" si="148"/>
        <v>3.228137136576547E-2</v>
      </c>
      <c r="I1002" s="18">
        <f t="shared" si="144"/>
        <v>73.250628207199398</v>
      </c>
      <c r="J1002" s="10">
        <f t="shared" si="145"/>
        <v>26.934255991787222</v>
      </c>
      <c r="K1002" s="10">
        <v>27.592360136854026</v>
      </c>
      <c r="L1002" s="10"/>
      <c r="M1002" s="10">
        <f t="shared" si="149"/>
        <v>18.100487738498359</v>
      </c>
      <c r="N1002" s="10">
        <f t="shared" si="142"/>
        <v>145.87773207433901</v>
      </c>
      <c r="O1002" s="83">
        <f t="shared" si="146"/>
        <v>5.7273885589567024E-2</v>
      </c>
    </row>
    <row r="1003" spans="1:15">
      <c r="A1003" s="9">
        <f t="shared" si="147"/>
        <v>46</v>
      </c>
      <c r="B1003" s="79" t="s">
        <v>1036</v>
      </c>
      <c r="C1003" s="8">
        <v>3753.15</v>
      </c>
      <c r="D1003" s="8"/>
      <c r="E1003" s="8"/>
      <c r="F1003" s="8">
        <f t="shared" si="143"/>
        <v>3753.15</v>
      </c>
      <c r="G1003" s="8">
        <v>65</v>
      </c>
      <c r="H1003" s="11">
        <f t="shared" si="148"/>
        <v>4.756807129171451E-2</v>
      </c>
      <c r="I1003" s="18">
        <f t="shared" si="144"/>
        <v>107.93813761016816</v>
      </c>
      <c r="J1003" s="10">
        <f t="shared" si="145"/>
        <v>39.688853199258837</v>
      </c>
      <c r="K1003" s="10">
        <v>40.658599637079298</v>
      </c>
      <c r="L1003" s="10"/>
      <c r="M1003" s="10">
        <f t="shared" si="149"/>
        <v>26.671893253977245</v>
      </c>
      <c r="N1003" s="10">
        <f t="shared" si="142"/>
        <v>214.95748370048352</v>
      </c>
      <c r="O1003" s="83">
        <f t="shared" si="146"/>
        <v>5.7273885589567038E-2</v>
      </c>
    </row>
    <row r="1004" spans="1:15">
      <c r="A1004" s="9">
        <f t="shared" si="147"/>
        <v>47</v>
      </c>
      <c r="B1004" s="79" t="s">
        <v>1037</v>
      </c>
      <c r="C1004" s="8">
        <v>3742.7</v>
      </c>
      <c r="D1004" s="8"/>
      <c r="E1004" s="8"/>
      <c r="F1004" s="8">
        <f t="shared" si="143"/>
        <v>3742.7</v>
      </c>
      <c r="G1004" s="8">
        <v>65</v>
      </c>
      <c r="H1004" s="11">
        <f t="shared" si="148"/>
        <v>4.7435626186936274E-2</v>
      </c>
      <c r="I1004" s="18">
        <f t="shared" si="144"/>
        <v>107.63760244956271</v>
      </c>
      <c r="J1004" s="10">
        <f t="shared" si="145"/>
        <v>39.578346420704207</v>
      </c>
      <c r="K1004" s="10">
        <v>40.545392766528558</v>
      </c>
      <c r="L1004" s="10"/>
      <c r="M1004" s="10">
        <f t="shared" si="149"/>
        <v>26.59762995927704</v>
      </c>
      <c r="N1004" s="10">
        <f t="shared" si="142"/>
        <v>214.35897159607251</v>
      </c>
      <c r="O1004" s="83">
        <f t="shared" si="146"/>
        <v>5.7273885589567031E-2</v>
      </c>
    </row>
    <row r="1005" spans="1:15">
      <c r="A1005" s="9">
        <f t="shared" si="147"/>
        <v>48</v>
      </c>
      <c r="B1005" s="79" t="s">
        <v>1038</v>
      </c>
      <c r="C1005" s="8">
        <v>2566.9499999999998</v>
      </c>
      <c r="D1005" s="8"/>
      <c r="E1005" s="8"/>
      <c r="F1005" s="8">
        <f t="shared" si="143"/>
        <v>2566.9499999999998</v>
      </c>
      <c r="G1005" s="8">
        <v>45</v>
      </c>
      <c r="H1005" s="11">
        <f t="shared" si="148"/>
        <v>3.2533967627797061E-2</v>
      </c>
      <c r="I1005" s="18">
        <f t="shared" si="144"/>
        <v>73.823801963263151</v>
      </c>
      <c r="J1005" s="10">
        <f t="shared" si="145"/>
        <v>27.145011981891862</v>
      </c>
      <c r="K1005" s="10">
        <v>27.808265680401973</v>
      </c>
      <c r="L1005" s="10"/>
      <c r="M1005" s="10">
        <f t="shared" si="149"/>
        <v>18.242120988582091</v>
      </c>
      <c r="N1005" s="10">
        <f t="shared" si="142"/>
        <v>147.01920061413907</v>
      </c>
      <c r="O1005" s="83">
        <f t="shared" si="146"/>
        <v>5.7273885589567024E-2</v>
      </c>
    </row>
    <row r="1006" spans="1:15">
      <c r="A1006" s="9">
        <f t="shared" si="147"/>
        <v>49</v>
      </c>
      <c r="B1006" s="79" t="s">
        <v>1041</v>
      </c>
      <c r="C1006" s="8">
        <v>3966</v>
      </c>
      <c r="D1006" s="8">
        <v>214</v>
      </c>
      <c r="E1006" s="8"/>
      <c r="F1006" s="8">
        <f t="shared" si="143"/>
        <v>4180</v>
      </c>
      <c r="G1006" s="8">
        <v>163</v>
      </c>
      <c r="H1006" s="11">
        <f t="shared" si="148"/>
        <v>5.2978041911292288E-2</v>
      </c>
      <c r="I1006" s="18">
        <f t="shared" si="144"/>
        <v>120.21406424217068</v>
      </c>
      <c r="J1006" s="10">
        <f t="shared" si="145"/>
        <v>44.202711421846161</v>
      </c>
      <c r="K1006" s="10">
        <v>45.282748220292675</v>
      </c>
      <c r="L1006" s="10"/>
      <c r="M1006" s="10">
        <f t="shared" si="149"/>
        <v>29.705317880080703</v>
      </c>
      <c r="N1006" s="10">
        <f t="shared" si="142"/>
        <v>239.4048417643902</v>
      </c>
      <c r="O1006" s="83">
        <f t="shared" si="146"/>
        <v>5.7273885589567031E-2</v>
      </c>
    </row>
    <row r="1007" spans="1:15">
      <c r="A1007" s="9">
        <f t="shared" si="147"/>
        <v>50</v>
      </c>
      <c r="B1007" s="79" t="s">
        <v>1042</v>
      </c>
      <c r="C1007" s="8">
        <v>3971.3</v>
      </c>
      <c r="D1007" s="8">
        <v>214</v>
      </c>
      <c r="E1007" s="8"/>
      <c r="F1007" s="8">
        <f t="shared" si="143"/>
        <v>4185.3</v>
      </c>
      <c r="G1007" s="8">
        <v>162</v>
      </c>
      <c r="H1007" s="11">
        <f t="shared" si="148"/>
        <v>5.3045215026634354E-2</v>
      </c>
      <c r="I1007" s="18">
        <f t="shared" si="144"/>
        <v>120.36648877338682</v>
      </c>
      <c r="J1007" s="10">
        <f t="shared" si="145"/>
        <v>44.258757921974336</v>
      </c>
      <c r="K1007" s="10">
        <v>45.3401641450696</v>
      </c>
      <c r="L1007" s="10"/>
      <c r="M1007" s="10">
        <f t="shared" si="149"/>
        <v>29.742982517584149</v>
      </c>
      <c r="N1007" s="10">
        <f t="shared" si="142"/>
        <v>239.70839335801492</v>
      </c>
      <c r="O1007" s="83">
        <f t="shared" si="146"/>
        <v>5.7273885589567031E-2</v>
      </c>
    </row>
    <row r="1008" spans="1:15">
      <c r="A1008" s="9">
        <f t="shared" si="147"/>
        <v>51</v>
      </c>
      <c r="B1008" s="79" t="s">
        <v>1046</v>
      </c>
      <c r="C1008" s="8"/>
      <c r="D1008" s="8"/>
      <c r="E1008" s="8"/>
      <c r="F1008" s="8"/>
      <c r="G1008" s="8">
        <v>0</v>
      </c>
      <c r="H1008" s="11">
        <f t="shared" si="148"/>
        <v>0</v>
      </c>
      <c r="I1008" s="18">
        <f t="shared" si="144"/>
        <v>0</v>
      </c>
      <c r="J1008" s="10">
        <f t="shared" si="145"/>
        <v>0</v>
      </c>
      <c r="K1008" s="10">
        <v>0</v>
      </c>
      <c r="L1008" s="10"/>
      <c r="M1008" s="10">
        <f t="shared" si="149"/>
        <v>0</v>
      </c>
      <c r="N1008" s="10">
        <f t="shared" si="142"/>
        <v>0</v>
      </c>
      <c r="O1008" s="83">
        <v>0</v>
      </c>
    </row>
    <row r="1009" spans="1:15">
      <c r="A1009" s="9">
        <f t="shared" si="147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>C1009+D1009+E1009</f>
        <v>12677.6</v>
      </c>
      <c r="G1009" s="8">
        <v>249</v>
      </c>
      <c r="H1009" s="11">
        <v>0.3785340137486411</v>
      </c>
      <c r="I1009" s="18">
        <f t="shared" si="144"/>
        <v>858.94288661745406</v>
      </c>
      <c r="J1009" s="10">
        <f t="shared" si="145"/>
        <v>315.8332994092379</v>
      </c>
      <c r="K1009" s="10">
        <v>382.75239679785597</v>
      </c>
      <c r="L1009" s="10"/>
      <c r="M1009" s="10">
        <v>212.24780684900057</v>
      </c>
      <c r="N1009" s="10">
        <f t="shared" si="142"/>
        <v>1769.7763896735485</v>
      </c>
      <c r="O1009" s="83">
        <f t="shared" si="146"/>
        <v>0.13959869294452801</v>
      </c>
    </row>
    <row r="1010" spans="1:15">
      <c r="A1010" s="9">
        <f t="shared" si="147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>C1010+D1010+E1010</f>
        <v>1215.9000000000001</v>
      </c>
      <c r="G1010" s="8">
        <v>30</v>
      </c>
      <c r="H1010" s="11">
        <v>3.6304939997868109E-2</v>
      </c>
      <c r="I1010" s="18">
        <f t="shared" si="144"/>
        <v>82.380628497362466</v>
      </c>
      <c r="J1010" s="10">
        <f t="shared" si="145"/>
        <v>30.29135709848018</v>
      </c>
      <c r="K1010" s="10">
        <v>36.709522249204348</v>
      </c>
      <c r="L1010" s="10"/>
      <c r="M1010" s="10">
        <v>20.356542906204627</v>
      </c>
      <c r="N1010" s="10">
        <f t="shared" si="142"/>
        <v>169.73805075125162</v>
      </c>
      <c r="O1010" s="83">
        <f t="shared" si="146"/>
        <v>0.13959869294452801</v>
      </c>
    </row>
    <row r="1011" spans="1:15">
      <c r="A1011" s="9"/>
      <c r="B1011" s="17" t="s">
        <v>576</v>
      </c>
      <c r="C1011" s="13">
        <f>SUM(C958:C1010)</f>
        <v>229384.85999999993</v>
      </c>
      <c r="D1011" s="13">
        <f t="shared" ref="D1011:K1011" si="150">SUM(D958:D1010)</f>
        <v>1185.73</v>
      </c>
      <c r="E1011" s="13">
        <f t="shared" si="150"/>
        <v>827.09999999999991</v>
      </c>
      <c r="F1011" s="13">
        <f t="shared" si="150"/>
        <v>231397.68999999994</v>
      </c>
      <c r="G1011" s="13">
        <f t="shared" si="150"/>
        <v>4873</v>
      </c>
      <c r="H1011" s="13">
        <f t="shared" si="150"/>
        <v>3.1715246220961926</v>
      </c>
      <c r="I1011" s="13">
        <f t="shared" si="150"/>
        <v>7196.6016657371347</v>
      </c>
      <c r="J1011" s="13">
        <f t="shared" si="150"/>
        <v>2646.1904324915454</v>
      </c>
      <c r="K1011" s="13">
        <f t="shared" si="150"/>
        <v>2775.7268646520129</v>
      </c>
      <c r="L1011" s="13"/>
      <c r="M1011" s="15">
        <f>SUM(M958:M1010)</f>
        <v>1778.3055708555564</v>
      </c>
      <c r="N1011" s="15">
        <f>I1011+J1011+K1011+M1011</f>
        <v>14396.82453373625</v>
      </c>
      <c r="O1011" s="16">
        <f t="shared" si="146"/>
        <v>6.2216803174380234E-2</v>
      </c>
    </row>
    <row r="1012" spans="1:15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8"/>
      <c r="K1012" s="10"/>
      <c r="L1012" s="10"/>
      <c r="M1012" s="8"/>
      <c r="N1012" s="8"/>
      <c r="O1012" s="11"/>
    </row>
    <row r="1013" spans="1:15">
      <c r="A1013" s="9">
        <v>1</v>
      </c>
      <c r="B1013" s="14" t="s">
        <v>1048</v>
      </c>
      <c r="C1013" s="8"/>
      <c r="D1013" s="8"/>
      <c r="E1013" s="8"/>
      <c r="F1013" s="8">
        <f t="shared" ref="F1013:F1071" si="151">C1013+D1013+E1013</f>
        <v>0</v>
      </c>
      <c r="G1013" s="8"/>
      <c r="H1013" s="11">
        <v>0</v>
      </c>
      <c r="I1013" s="18">
        <f t="shared" ref="I1013:I1075" si="152">H1013*$I$2</f>
        <v>0</v>
      </c>
      <c r="J1013" s="10">
        <f t="shared" ref="J1013:J1071" si="153">I1013*0.3677</f>
        <v>0</v>
      </c>
      <c r="K1013" s="10">
        <v>0</v>
      </c>
      <c r="L1013" s="10">
        <v>0</v>
      </c>
      <c r="M1013" s="147">
        <f>L1013*1.08</f>
        <v>0</v>
      </c>
      <c r="N1013" s="10">
        <f t="shared" ref="N1013:N1071" si="154">I1013+J1013+K1013+M1013</f>
        <v>0</v>
      </c>
      <c r="O1013" s="11"/>
    </row>
    <row r="1014" spans="1:15">
      <c r="A1014" s="9">
        <f t="shared" ref="A1014:A1077" si="155">A1013+1</f>
        <v>2</v>
      </c>
      <c r="B1014" s="14" t="s">
        <v>1049</v>
      </c>
      <c r="C1014" s="8"/>
      <c r="D1014" s="8"/>
      <c r="E1014" s="8"/>
      <c r="F1014" s="8">
        <f t="shared" si="151"/>
        <v>0</v>
      </c>
      <c r="G1014" s="8"/>
      <c r="H1014" s="11">
        <v>0</v>
      </c>
      <c r="I1014" s="18">
        <f t="shared" si="152"/>
        <v>0</v>
      </c>
      <c r="J1014" s="10">
        <f t="shared" si="153"/>
        <v>0</v>
      </c>
      <c r="K1014" s="10">
        <v>0</v>
      </c>
      <c r="L1014" s="10">
        <v>0</v>
      </c>
      <c r="M1014" s="147">
        <f t="shared" ref="M1014:M1076" si="156">L1014*1.08</f>
        <v>0</v>
      </c>
      <c r="N1014" s="10">
        <f t="shared" si="154"/>
        <v>0</v>
      </c>
      <c r="O1014" s="11"/>
    </row>
    <row r="1015" spans="1:15">
      <c r="A1015" s="9">
        <f t="shared" si="155"/>
        <v>3</v>
      </c>
      <c r="B1015" s="14" t="s">
        <v>1050</v>
      </c>
      <c r="C1015" s="8"/>
      <c r="D1015" s="8"/>
      <c r="E1015" s="8"/>
      <c r="F1015" s="8">
        <f t="shared" si="151"/>
        <v>0</v>
      </c>
      <c r="G1015" s="8"/>
      <c r="H1015" s="11">
        <v>0</v>
      </c>
      <c r="I1015" s="18">
        <f t="shared" si="152"/>
        <v>0</v>
      </c>
      <c r="J1015" s="10">
        <f t="shared" si="153"/>
        <v>0</v>
      </c>
      <c r="K1015" s="10">
        <v>0</v>
      </c>
      <c r="L1015" s="10">
        <v>0</v>
      </c>
      <c r="M1015" s="147">
        <f t="shared" si="156"/>
        <v>0</v>
      </c>
      <c r="N1015" s="10">
        <f t="shared" si="154"/>
        <v>0</v>
      </c>
      <c r="O1015" s="11"/>
    </row>
    <row r="1016" spans="1:15">
      <c r="A1016" s="9">
        <f t="shared" si="155"/>
        <v>4</v>
      </c>
      <c r="B1016" s="14" t="s">
        <v>1051</v>
      </c>
      <c r="C1016" s="8"/>
      <c r="D1016" s="8"/>
      <c r="E1016" s="8"/>
      <c r="F1016" s="8">
        <f t="shared" si="151"/>
        <v>0</v>
      </c>
      <c r="G1016" s="8"/>
      <c r="H1016" s="11">
        <v>0</v>
      </c>
      <c r="I1016" s="18">
        <f t="shared" si="152"/>
        <v>0</v>
      </c>
      <c r="J1016" s="10">
        <f t="shared" si="153"/>
        <v>0</v>
      </c>
      <c r="K1016" s="10">
        <v>0</v>
      </c>
      <c r="L1016" s="10">
        <v>0</v>
      </c>
      <c r="M1016" s="147">
        <f t="shared" si="156"/>
        <v>0</v>
      </c>
      <c r="N1016" s="10">
        <f t="shared" si="154"/>
        <v>0</v>
      </c>
      <c r="O1016" s="11">
        <v>0</v>
      </c>
    </row>
    <row r="1017" spans="1:15">
      <c r="A1017" s="9">
        <f t="shared" si="155"/>
        <v>5</v>
      </c>
      <c r="B1017" s="14" t="s">
        <v>1052</v>
      </c>
      <c r="C1017" s="8"/>
      <c r="D1017" s="8"/>
      <c r="E1017" s="8"/>
      <c r="F1017" s="8">
        <f t="shared" si="151"/>
        <v>0</v>
      </c>
      <c r="G1017" s="8"/>
      <c r="H1017" s="11">
        <v>0</v>
      </c>
      <c r="I1017" s="18">
        <f t="shared" si="152"/>
        <v>0</v>
      </c>
      <c r="J1017" s="10">
        <f t="shared" si="153"/>
        <v>0</v>
      </c>
      <c r="K1017" s="10">
        <v>0</v>
      </c>
      <c r="L1017" s="10">
        <v>0</v>
      </c>
      <c r="M1017" s="147">
        <f t="shared" si="156"/>
        <v>0</v>
      </c>
      <c r="N1017" s="10">
        <f t="shared" si="154"/>
        <v>0</v>
      </c>
      <c r="O1017" s="11">
        <v>0</v>
      </c>
    </row>
    <row r="1018" spans="1:15">
      <c r="A1018" s="9">
        <f t="shared" si="155"/>
        <v>6</v>
      </c>
      <c r="B1018" s="14" t="s">
        <v>1053</v>
      </c>
      <c r="C1018" s="8"/>
      <c r="D1018" s="8"/>
      <c r="E1018" s="8"/>
      <c r="F1018" s="8">
        <v>0</v>
      </c>
      <c r="G1018" s="8"/>
      <c r="H1018" s="11">
        <v>0</v>
      </c>
      <c r="I1018" s="18">
        <f t="shared" si="152"/>
        <v>0</v>
      </c>
      <c r="J1018" s="10">
        <f t="shared" si="153"/>
        <v>0</v>
      </c>
      <c r="K1018" s="10">
        <v>0</v>
      </c>
      <c r="L1018" s="10">
        <v>0</v>
      </c>
      <c r="M1018" s="147">
        <f t="shared" si="156"/>
        <v>0</v>
      </c>
      <c r="N1018" s="10">
        <f t="shared" si="154"/>
        <v>0</v>
      </c>
      <c r="O1018" s="11">
        <v>0</v>
      </c>
    </row>
    <row r="1019" spans="1:15">
      <c r="A1019" s="9">
        <f t="shared" si="155"/>
        <v>7</v>
      </c>
      <c r="B1019" s="14" t="s">
        <v>1054</v>
      </c>
      <c r="C1019" s="8"/>
      <c r="D1019" s="8"/>
      <c r="E1019" s="8"/>
      <c r="F1019" s="8">
        <f t="shared" si="151"/>
        <v>0</v>
      </c>
      <c r="G1019" s="8"/>
      <c r="H1019" s="11">
        <v>0</v>
      </c>
      <c r="I1019" s="18">
        <f t="shared" si="152"/>
        <v>0</v>
      </c>
      <c r="J1019" s="10">
        <f t="shared" si="153"/>
        <v>0</v>
      </c>
      <c r="K1019" s="10">
        <v>0</v>
      </c>
      <c r="L1019" s="10">
        <v>0</v>
      </c>
      <c r="M1019" s="147">
        <f t="shared" si="156"/>
        <v>0</v>
      </c>
      <c r="N1019" s="10">
        <f t="shared" si="154"/>
        <v>0</v>
      </c>
      <c r="O1019" s="11"/>
    </row>
    <row r="1020" spans="1:15">
      <c r="A1020" s="9">
        <f t="shared" si="155"/>
        <v>8</v>
      </c>
      <c r="B1020" s="14" t="s">
        <v>1055</v>
      </c>
      <c r="C1020" s="8"/>
      <c r="D1020" s="8"/>
      <c r="E1020" s="8"/>
      <c r="F1020" s="8">
        <f t="shared" si="151"/>
        <v>0</v>
      </c>
      <c r="G1020" s="8"/>
      <c r="H1020" s="11">
        <v>0</v>
      </c>
      <c r="I1020" s="18">
        <f t="shared" si="152"/>
        <v>0</v>
      </c>
      <c r="J1020" s="10">
        <f t="shared" si="153"/>
        <v>0</v>
      </c>
      <c r="K1020" s="10">
        <v>0</v>
      </c>
      <c r="L1020" s="10">
        <v>0</v>
      </c>
      <c r="M1020" s="147">
        <f t="shared" si="156"/>
        <v>0</v>
      </c>
      <c r="N1020" s="10">
        <f t="shared" si="154"/>
        <v>0</v>
      </c>
      <c r="O1020" s="11"/>
    </row>
    <row r="1021" spans="1:15">
      <c r="A1021" s="9">
        <f t="shared" si="155"/>
        <v>9</v>
      </c>
      <c r="B1021" s="14" t="s">
        <v>1056</v>
      </c>
      <c r="C1021" s="8"/>
      <c r="D1021" s="8"/>
      <c r="E1021" s="8"/>
      <c r="F1021" s="8">
        <f t="shared" si="151"/>
        <v>0</v>
      </c>
      <c r="G1021" s="8"/>
      <c r="H1021" s="11">
        <v>0</v>
      </c>
      <c r="I1021" s="18">
        <f t="shared" si="152"/>
        <v>0</v>
      </c>
      <c r="J1021" s="10">
        <f t="shared" si="153"/>
        <v>0</v>
      </c>
      <c r="K1021" s="10">
        <v>0</v>
      </c>
      <c r="L1021" s="10">
        <v>0</v>
      </c>
      <c r="M1021" s="147">
        <f t="shared" si="156"/>
        <v>0</v>
      </c>
      <c r="N1021" s="10">
        <f t="shared" si="154"/>
        <v>0</v>
      </c>
      <c r="O1021" s="11">
        <v>0</v>
      </c>
    </row>
    <row r="1022" spans="1:15">
      <c r="A1022" s="9">
        <f t="shared" si="155"/>
        <v>10</v>
      </c>
      <c r="B1022" s="14" t="s">
        <v>1057</v>
      </c>
      <c r="C1022" s="8"/>
      <c r="D1022" s="8"/>
      <c r="E1022" s="8"/>
      <c r="F1022" s="8">
        <f t="shared" si="151"/>
        <v>0</v>
      </c>
      <c r="G1022" s="8"/>
      <c r="H1022" s="11">
        <v>0</v>
      </c>
      <c r="I1022" s="18">
        <f t="shared" si="152"/>
        <v>0</v>
      </c>
      <c r="J1022" s="10">
        <f t="shared" si="153"/>
        <v>0</v>
      </c>
      <c r="K1022" s="10">
        <v>0</v>
      </c>
      <c r="L1022" s="10">
        <v>0</v>
      </c>
      <c r="M1022" s="147">
        <f t="shared" si="156"/>
        <v>0</v>
      </c>
      <c r="N1022" s="10">
        <f t="shared" si="154"/>
        <v>0</v>
      </c>
      <c r="O1022" s="11">
        <v>0</v>
      </c>
    </row>
    <row r="1023" spans="1:15">
      <c r="A1023" s="9">
        <f t="shared" si="155"/>
        <v>11</v>
      </c>
      <c r="B1023" s="14" t="s">
        <v>1058</v>
      </c>
      <c r="C1023" s="8"/>
      <c r="D1023" s="8"/>
      <c r="E1023" s="8"/>
      <c r="F1023" s="8">
        <f t="shared" si="151"/>
        <v>0</v>
      </c>
      <c r="G1023" s="8"/>
      <c r="H1023" s="11">
        <v>0</v>
      </c>
      <c r="I1023" s="18">
        <f t="shared" si="152"/>
        <v>0</v>
      </c>
      <c r="J1023" s="10">
        <f t="shared" si="153"/>
        <v>0</v>
      </c>
      <c r="K1023" s="10">
        <v>0</v>
      </c>
      <c r="L1023" s="10">
        <v>0</v>
      </c>
      <c r="M1023" s="147">
        <f t="shared" si="156"/>
        <v>0</v>
      </c>
      <c r="N1023" s="10">
        <f t="shared" si="154"/>
        <v>0</v>
      </c>
      <c r="O1023" s="11"/>
    </row>
    <row r="1024" spans="1:15">
      <c r="A1024" s="9">
        <f t="shared" si="155"/>
        <v>12</v>
      </c>
      <c r="B1024" s="14" t="s">
        <v>1059</v>
      </c>
      <c r="C1024" s="8"/>
      <c r="D1024" s="8"/>
      <c r="E1024" s="8"/>
      <c r="F1024" s="8">
        <f t="shared" si="151"/>
        <v>0</v>
      </c>
      <c r="G1024" s="8"/>
      <c r="H1024" s="11">
        <v>0</v>
      </c>
      <c r="I1024" s="18">
        <f t="shared" si="152"/>
        <v>0</v>
      </c>
      <c r="J1024" s="10">
        <f t="shared" si="153"/>
        <v>0</v>
      </c>
      <c r="K1024" s="10">
        <v>0</v>
      </c>
      <c r="L1024" s="10">
        <v>0</v>
      </c>
      <c r="M1024" s="147">
        <f t="shared" si="156"/>
        <v>0</v>
      </c>
      <c r="N1024" s="10">
        <f t="shared" si="154"/>
        <v>0</v>
      </c>
      <c r="O1024" s="11"/>
    </row>
    <row r="1025" spans="1:15">
      <c r="A1025" s="9">
        <f t="shared" si="155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51"/>
        <v>4787.4799999999996</v>
      </c>
      <c r="G1025" s="8">
        <v>80</v>
      </c>
      <c r="H1025" s="11">
        <v>3.1903939784835599E-2</v>
      </c>
      <c r="I1025" s="18">
        <f t="shared" si="152"/>
        <v>72.394186883964011</v>
      </c>
      <c r="J1025" s="10">
        <f t="shared" si="153"/>
        <v>26.619342517233569</v>
      </c>
      <c r="K1025" s="10">
        <v>27.965079378999793</v>
      </c>
      <c r="L1025" s="10">
        <v>17.88885807675517</v>
      </c>
      <c r="M1025" s="147">
        <f t="shared" si="156"/>
        <v>19.319966722895586</v>
      </c>
      <c r="N1025" s="10">
        <f t="shared" si="154"/>
        <v>146.29857550309296</v>
      </c>
      <c r="O1025" s="11">
        <f>N1025/F1025</f>
        <v>3.0558576851097651E-2</v>
      </c>
    </row>
    <row r="1026" spans="1:15">
      <c r="A1026" s="9">
        <f t="shared" si="155"/>
        <v>14</v>
      </c>
      <c r="B1026" s="14" t="s">
        <v>1061</v>
      </c>
      <c r="C1026" s="8"/>
      <c r="D1026" s="8"/>
      <c r="E1026" s="8"/>
      <c r="F1026" s="8">
        <f t="shared" si="151"/>
        <v>0</v>
      </c>
      <c r="G1026" s="8"/>
      <c r="H1026" s="11">
        <v>0</v>
      </c>
      <c r="I1026" s="18">
        <f t="shared" si="152"/>
        <v>0</v>
      </c>
      <c r="J1026" s="10">
        <f t="shared" si="153"/>
        <v>0</v>
      </c>
      <c r="K1026" s="10">
        <v>0</v>
      </c>
      <c r="L1026" s="10">
        <v>0</v>
      </c>
      <c r="M1026" s="147">
        <f t="shared" si="156"/>
        <v>0</v>
      </c>
      <c r="N1026" s="10">
        <f t="shared" si="154"/>
        <v>0</v>
      </c>
      <c r="O1026" s="11"/>
    </row>
    <row r="1027" spans="1:15">
      <c r="A1027" s="9">
        <f t="shared" si="155"/>
        <v>15</v>
      </c>
      <c r="B1027" s="14" t="s">
        <v>1062</v>
      </c>
      <c r="C1027" s="8"/>
      <c r="D1027" s="8"/>
      <c r="E1027" s="8"/>
      <c r="F1027" s="8">
        <f t="shared" si="151"/>
        <v>0</v>
      </c>
      <c r="G1027" s="8"/>
      <c r="H1027" s="11">
        <v>0</v>
      </c>
      <c r="I1027" s="18">
        <f t="shared" si="152"/>
        <v>0</v>
      </c>
      <c r="J1027" s="10">
        <f t="shared" si="153"/>
        <v>0</v>
      </c>
      <c r="K1027" s="10">
        <v>0</v>
      </c>
      <c r="L1027" s="10">
        <v>0</v>
      </c>
      <c r="M1027" s="147">
        <f t="shared" si="156"/>
        <v>0</v>
      </c>
      <c r="N1027" s="10">
        <f t="shared" si="154"/>
        <v>0</v>
      </c>
      <c r="O1027" s="11"/>
    </row>
    <row r="1028" spans="1:15">
      <c r="A1028" s="9">
        <f t="shared" si="155"/>
        <v>16</v>
      </c>
      <c r="B1028" s="14" t="s">
        <v>1063</v>
      </c>
      <c r="C1028" s="8"/>
      <c r="D1028" s="8"/>
      <c r="E1028" s="8"/>
      <c r="F1028" s="8">
        <f t="shared" si="151"/>
        <v>0</v>
      </c>
      <c r="G1028" s="8"/>
      <c r="H1028" s="11">
        <v>0</v>
      </c>
      <c r="I1028" s="18">
        <f t="shared" si="152"/>
        <v>0</v>
      </c>
      <c r="J1028" s="10">
        <f t="shared" si="153"/>
        <v>0</v>
      </c>
      <c r="K1028" s="10">
        <v>0</v>
      </c>
      <c r="L1028" s="10">
        <v>0</v>
      </c>
      <c r="M1028" s="147">
        <f t="shared" si="156"/>
        <v>0</v>
      </c>
      <c r="N1028" s="10">
        <f t="shared" si="154"/>
        <v>0</v>
      </c>
      <c r="O1028" s="11"/>
    </row>
    <row r="1029" spans="1:15">
      <c r="A1029" s="9">
        <f t="shared" si="155"/>
        <v>17</v>
      </c>
      <c r="B1029" s="14" t="s">
        <v>1064</v>
      </c>
      <c r="C1029" s="8"/>
      <c r="D1029" s="8"/>
      <c r="E1029" s="8"/>
      <c r="F1029" s="8">
        <f t="shared" si="151"/>
        <v>0</v>
      </c>
      <c r="G1029" s="8"/>
      <c r="H1029" s="11">
        <v>0</v>
      </c>
      <c r="I1029" s="18">
        <f t="shared" si="152"/>
        <v>0</v>
      </c>
      <c r="J1029" s="10">
        <f t="shared" si="153"/>
        <v>0</v>
      </c>
      <c r="K1029" s="10">
        <v>0</v>
      </c>
      <c r="L1029" s="10">
        <v>0</v>
      </c>
      <c r="M1029" s="147">
        <f t="shared" si="156"/>
        <v>0</v>
      </c>
      <c r="N1029" s="10">
        <f t="shared" si="154"/>
        <v>0</v>
      </c>
      <c r="O1029" s="11"/>
    </row>
    <row r="1030" spans="1:15">
      <c r="A1030" s="9">
        <f t="shared" si="155"/>
        <v>18</v>
      </c>
      <c r="B1030" s="14" t="s">
        <v>1065</v>
      </c>
      <c r="C1030" s="8"/>
      <c r="D1030" s="8"/>
      <c r="E1030" s="8"/>
      <c r="F1030" s="8">
        <f t="shared" si="151"/>
        <v>0</v>
      </c>
      <c r="G1030" s="8"/>
      <c r="H1030" s="11">
        <v>0</v>
      </c>
      <c r="I1030" s="18">
        <f t="shared" si="152"/>
        <v>0</v>
      </c>
      <c r="J1030" s="10">
        <f t="shared" si="153"/>
        <v>0</v>
      </c>
      <c r="K1030" s="10">
        <v>0</v>
      </c>
      <c r="L1030" s="10">
        <v>0</v>
      </c>
      <c r="M1030" s="147">
        <f t="shared" si="156"/>
        <v>0</v>
      </c>
      <c r="N1030" s="10">
        <f t="shared" si="154"/>
        <v>0</v>
      </c>
      <c r="O1030" s="11"/>
    </row>
    <row r="1031" spans="1:15">
      <c r="A1031" s="9">
        <f t="shared" si="155"/>
        <v>19</v>
      </c>
      <c r="B1031" s="14" t="s">
        <v>1066</v>
      </c>
      <c r="C1031" s="8"/>
      <c r="D1031" s="8"/>
      <c r="E1031" s="8"/>
      <c r="F1031" s="8">
        <f t="shared" si="151"/>
        <v>0</v>
      </c>
      <c r="G1031" s="8"/>
      <c r="H1031" s="11">
        <v>0</v>
      </c>
      <c r="I1031" s="18">
        <f t="shared" si="152"/>
        <v>0</v>
      </c>
      <c r="J1031" s="10">
        <f t="shared" si="153"/>
        <v>0</v>
      </c>
      <c r="K1031" s="10">
        <v>0</v>
      </c>
      <c r="L1031" s="10">
        <v>0</v>
      </c>
      <c r="M1031" s="147">
        <f t="shared" si="156"/>
        <v>0</v>
      </c>
      <c r="N1031" s="10">
        <f t="shared" si="154"/>
        <v>0</v>
      </c>
      <c r="O1031" s="11"/>
    </row>
    <row r="1032" spans="1:15">
      <c r="A1032" s="9">
        <f t="shared" si="155"/>
        <v>20</v>
      </c>
      <c r="B1032" s="14" t="s">
        <v>1067</v>
      </c>
      <c r="C1032" s="8"/>
      <c r="D1032" s="8"/>
      <c r="E1032" s="8"/>
      <c r="F1032" s="8">
        <f t="shared" si="151"/>
        <v>0</v>
      </c>
      <c r="G1032" s="8"/>
      <c r="H1032" s="11">
        <v>0</v>
      </c>
      <c r="I1032" s="18">
        <f t="shared" si="152"/>
        <v>0</v>
      </c>
      <c r="J1032" s="10">
        <f t="shared" si="153"/>
        <v>0</v>
      </c>
      <c r="K1032" s="10">
        <v>0</v>
      </c>
      <c r="L1032" s="10">
        <v>0</v>
      </c>
      <c r="M1032" s="147">
        <f t="shared" si="156"/>
        <v>0</v>
      </c>
      <c r="N1032" s="10">
        <f t="shared" si="154"/>
        <v>0</v>
      </c>
      <c r="O1032" s="11"/>
    </row>
    <row r="1033" spans="1:15">
      <c r="A1033" s="9">
        <f t="shared" si="155"/>
        <v>21</v>
      </c>
      <c r="B1033" s="14" t="s">
        <v>1068</v>
      </c>
      <c r="C1033" s="8"/>
      <c r="D1033" s="8"/>
      <c r="E1033" s="8"/>
      <c r="F1033" s="8">
        <f t="shared" si="151"/>
        <v>0</v>
      </c>
      <c r="G1033" s="8"/>
      <c r="H1033" s="11">
        <v>0</v>
      </c>
      <c r="I1033" s="18">
        <f t="shared" si="152"/>
        <v>0</v>
      </c>
      <c r="J1033" s="10">
        <f t="shared" si="153"/>
        <v>0</v>
      </c>
      <c r="K1033" s="10">
        <v>0</v>
      </c>
      <c r="L1033" s="10">
        <v>0</v>
      </c>
      <c r="M1033" s="147">
        <f t="shared" si="156"/>
        <v>0</v>
      </c>
      <c r="N1033" s="10">
        <f t="shared" si="154"/>
        <v>0</v>
      </c>
      <c r="O1033" s="11"/>
    </row>
    <row r="1034" spans="1:15">
      <c r="A1034" s="9">
        <f t="shared" si="155"/>
        <v>22</v>
      </c>
      <c r="B1034" s="14" t="s">
        <v>1069</v>
      </c>
      <c r="C1034" s="8"/>
      <c r="D1034" s="8"/>
      <c r="E1034" s="8"/>
      <c r="F1034" s="8">
        <f t="shared" si="151"/>
        <v>0</v>
      </c>
      <c r="G1034" s="8"/>
      <c r="H1034" s="11">
        <v>0</v>
      </c>
      <c r="I1034" s="18">
        <f t="shared" si="152"/>
        <v>0</v>
      </c>
      <c r="J1034" s="10">
        <f t="shared" si="153"/>
        <v>0</v>
      </c>
      <c r="K1034" s="10">
        <v>0</v>
      </c>
      <c r="L1034" s="10">
        <v>0</v>
      </c>
      <c r="M1034" s="147">
        <f t="shared" si="156"/>
        <v>0</v>
      </c>
      <c r="N1034" s="10">
        <f t="shared" si="154"/>
        <v>0</v>
      </c>
      <c r="O1034" s="11"/>
    </row>
    <row r="1035" spans="1:15">
      <c r="A1035" s="9">
        <f t="shared" si="155"/>
        <v>23</v>
      </c>
      <c r="B1035" s="14" t="s">
        <v>1070</v>
      </c>
      <c r="C1035" s="8"/>
      <c r="D1035" s="8"/>
      <c r="E1035" s="8"/>
      <c r="F1035" s="8">
        <f t="shared" si="151"/>
        <v>0</v>
      </c>
      <c r="G1035" s="8"/>
      <c r="H1035" s="11">
        <v>0</v>
      </c>
      <c r="I1035" s="18">
        <f t="shared" si="152"/>
        <v>0</v>
      </c>
      <c r="J1035" s="10">
        <f t="shared" si="153"/>
        <v>0</v>
      </c>
      <c r="K1035" s="10">
        <v>0</v>
      </c>
      <c r="L1035" s="10">
        <v>0</v>
      </c>
      <c r="M1035" s="147">
        <f t="shared" si="156"/>
        <v>0</v>
      </c>
      <c r="N1035" s="10">
        <f t="shared" si="154"/>
        <v>0</v>
      </c>
      <c r="O1035" s="11"/>
    </row>
    <row r="1036" spans="1:15">
      <c r="A1036" s="9">
        <f t="shared" si="155"/>
        <v>24</v>
      </c>
      <c r="B1036" s="14" t="s">
        <v>1071</v>
      </c>
      <c r="C1036" s="8"/>
      <c r="D1036" s="8"/>
      <c r="E1036" s="8"/>
      <c r="F1036" s="8">
        <f t="shared" si="151"/>
        <v>0</v>
      </c>
      <c r="G1036" s="8"/>
      <c r="H1036" s="11">
        <v>0</v>
      </c>
      <c r="I1036" s="18">
        <f t="shared" si="152"/>
        <v>0</v>
      </c>
      <c r="J1036" s="10">
        <f t="shared" si="153"/>
        <v>0</v>
      </c>
      <c r="K1036" s="10">
        <v>0</v>
      </c>
      <c r="L1036" s="10">
        <v>0</v>
      </c>
      <c r="M1036" s="147">
        <f t="shared" si="156"/>
        <v>0</v>
      </c>
      <c r="N1036" s="10">
        <f t="shared" si="154"/>
        <v>0</v>
      </c>
      <c r="O1036" s="11"/>
    </row>
    <row r="1037" spans="1:15">
      <c r="A1037" s="9">
        <f t="shared" si="155"/>
        <v>25</v>
      </c>
      <c r="B1037" s="14" t="s">
        <v>1072</v>
      </c>
      <c r="C1037" s="8"/>
      <c r="D1037" s="8"/>
      <c r="E1037" s="8"/>
      <c r="F1037" s="8">
        <f t="shared" si="151"/>
        <v>0</v>
      </c>
      <c r="G1037" s="8"/>
      <c r="H1037" s="11">
        <v>0</v>
      </c>
      <c r="I1037" s="18">
        <f t="shared" si="152"/>
        <v>0</v>
      </c>
      <c r="J1037" s="10">
        <f t="shared" si="153"/>
        <v>0</v>
      </c>
      <c r="K1037" s="10">
        <v>0</v>
      </c>
      <c r="L1037" s="10">
        <v>0</v>
      </c>
      <c r="M1037" s="147">
        <f t="shared" si="156"/>
        <v>0</v>
      </c>
      <c r="N1037" s="10">
        <f t="shared" si="154"/>
        <v>0</v>
      </c>
      <c r="O1037" s="11"/>
    </row>
    <row r="1038" spans="1:15">
      <c r="A1038" s="9">
        <f t="shared" si="155"/>
        <v>26</v>
      </c>
      <c r="B1038" s="14" t="s">
        <v>1073</v>
      </c>
      <c r="C1038" s="8"/>
      <c r="D1038" s="8"/>
      <c r="E1038" s="8"/>
      <c r="F1038" s="8">
        <f t="shared" si="151"/>
        <v>0</v>
      </c>
      <c r="G1038" s="8"/>
      <c r="H1038" s="11">
        <v>0</v>
      </c>
      <c r="I1038" s="18">
        <f t="shared" si="152"/>
        <v>0</v>
      </c>
      <c r="J1038" s="10">
        <f t="shared" si="153"/>
        <v>0</v>
      </c>
      <c r="K1038" s="10">
        <v>0</v>
      </c>
      <c r="L1038" s="10">
        <v>0</v>
      </c>
      <c r="M1038" s="147">
        <f t="shared" si="156"/>
        <v>0</v>
      </c>
      <c r="N1038" s="10">
        <f t="shared" si="154"/>
        <v>0</v>
      </c>
      <c r="O1038" s="11"/>
    </row>
    <row r="1039" spans="1:15">
      <c r="A1039" s="9">
        <f t="shared" si="155"/>
        <v>27</v>
      </c>
      <c r="B1039" s="14" t="s">
        <v>1074</v>
      </c>
      <c r="C1039" s="8"/>
      <c r="D1039" s="8"/>
      <c r="E1039" s="8"/>
      <c r="F1039" s="8">
        <f t="shared" si="151"/>
        <v>0</v>
      </c>
      <c r="G1039" s="8"/>
      <c r="H1039" s="11">
        <v>0</v>
      </c>
      <c r="I1039" s="18">
        <f t="shared" si="152"/>
        <v>0</v>
      </c>
      <c r="J1039" s="10">
        <f t="shared" si="153"/>
        <v>0</v>
      </c>
      <c r="K1039" s="10">
        <v>0</v>
      </c>
      <c r="L1039" s="10">
        <v>0</v>
      </c>
      <c r="M1039" s="147">
        <f t="shared" si="156"/>
        <v>0</v>
      </c>
      <c r="N1039" s="10">
        <f t="shared" si="154"/>
        <v>0</v>
      </c>
      <c r="O1039" s="11"/>
    </row>
    <row r="1040" spans="1:15">
      <c r="A1040" s="9">
        <f t="shared" si="155"/>
        <v>28</v>
      </c>
      <c r="B1040" s="14" t="s">
        <v>1075</v>
      </c>
      <c r="C1040" s="8"/>
      <c r="D1040" s="8"/>
      <c r="E1040" s="8"/>
      <c r="F1040" s="8">
        <f t="shared" si="151"/>
        <v>0</v>
      </c>
      <c r="G1040" s="8"/>
      <c r="H1040" s="11">
        <v>0</v>
      </c>
      <c r="I1040" s="18">
        <f t="shared" si="152"/>
        <v>0</v>
      </c>
      <c r="J1040" s="10">
        <f t="shared" si="153"/>
        <v>0</v>
      </c>
      <c r="K1040" s="10">
        <v>0</v>
      </c>
      <c r="L1040" s="10">
        <v>0</v>
      </c>
      <c r="M1040" s="147">
        <f t="shared" si="156"/>
        <v>0</v>
      </c>
      <c r="N1040" s="10">
        <f t="shared" si="154"/>
        <v>0</v>
      </c>
      <c r="O1040" s="11"/>
    </row>
    <row r="1041" spans="1:15">
      <c r="A1041" s="9">
        <f t="shared" si="155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51"/>
        <v>4122.1499999999996</v>
      </c>
      <c r="G1041" s="8">
        <v>70</v>
      </c>
      <c r="H1041" s="11">
        <v>2.7470156613512757E-2</v>
      </c>
      <c r="I1041" s="18">
        <f t="shared" si="152"/>
        <v>62.333356476420207</v>
      </c>
      <c r="J1041" s="10">
        <f t="shared" si="153"/>
        <v>22.919975176379712</v>
      </c>
      <c r="K1041" s="10">
        <v>24.078691078008472</v>
      </c>
      <c r="L1041" s="10">
        <v>15.40279151476274</v>
      </c>
      <c r="M1041" s="147">
        <f t="shared" si="156"/>
        <v>16.63501483594376</v>
      </c>
      <c r="N1041" s="10">
        <f t="shared" si="154"/>
        <v>125.96703756675215</v>
      </c>
      <c r="O1041" s="11">
        <f>N1041/F1041</f>
        <v>3.0558576851097648E-2</v>
      </c>
    </row>
    <row r="1042" spans="1:15">
      <c r="A1042" s="9">
        <f t="shared" si="155"/>
        <v>30</v>
      </c>
      <c r="B1042" s="14" t="s">
        <v>1077</v>
      </c>
      <c r="C1042" s="8"/>
      <c r="D1042" s="8"/>
      <c r="E1042" s="8"/>
      <c r="F1042" s="8"/>
      <c r="G1042" s="8">
        <v>8</v>
      </c>
      <c r="H1042" s="11">
        <v>2.5476610199400623E-3</v>
      </c>
      <c r="I1042" s="18">
        <f t="shared" si="152"/>
        <v>5.780974050176594</v>
      </c>
      <c r="J1042" s="10">
        <f t="shared" si="153"/>
        <v>2.1256641582499336</v>
      </c>
      <c r="K1042" s="10">
        <v>2.2331267904182619</v>
      </c>
      <c r="L1042" s="10">
        <v>1.4284990104905924</v>
      </c>
      <c r="M1042" s="147">
        <f t="shared" si="156"/>
        <v>1.5427789313298399</v>
      </c>
      <c r="N1042" s="10">
        <f t="shared" si="154"/>
        <v>11.68254393017463</v>
      </c>
      <c r="O1042" s="11"/>
    </row>
    <row r="1043" spans="1:15">
      <c r="A1043" s="9">
        <f t="shared" si="155"/>
        <v>31</v>
      </c>
      <c r="B1043" s="14" t="s">
        <v>1078</v>
      </c>
      <c r="C1043" s="8"/>
      <c r="D1043" s="8"/>
      <c r="E1043" s="8"/>
      <c r="F1043" s="8"/>
      <c r="G1043" s="8">
        <v>9</v>
      </c>
      <c r="H1043" s="11">
        <v>2.5140076373852695E-3</v>
      </c>
      <c r="I1043" s="18">
        <f t="shared" si="152"/>
        <v>5.704610150220037</v>
      </c>
      <c r="J1043" s="10">
        <f t="shared" si="153"/>
        <v>2.0975851522359079</v>
      </c>
      <c r="K1043" s="10">
        <v>2.203628254473684</v>
      </c>
      <c r="L1043" s="10">
        <v>1.4096292223582945</v>
      </c>
      <c r="M1043" s="147">
        <f t="shared" si="156"/>
        <v>1.5223995601469582</v>
      </c>
      <c r="N1043" s="10">
        <f t="shared" si="154"/>
        <v>11.528223117076587</v>
      </c>
      <c r="O1043" s="11"/>
    </row>
    <row r="1044" spans="1:15">
      <c r="A1044" s="9">
        <f t="shared" si="155"/>
        <v>32</v>
      </c>
      <c r="B1044" s="14" t="s">
        <v>1079</v>
      </c>
      <c r="C1044" s="8"/>
      <c r="D1044" s="8"/>
      <c r="E1044" s="8"/>
      <c r="F1044" s="8"/>
      <c r="G1044" s="8">
        <v>21</v>
      </c>
      <c r="H1044" s="11">
        <v>9.7611469499272983E-3</v>
      </c>
      <c r="I1044" s="18">
        <f t="shared" si="152"/>
        <v>22.14931137848853</v>
      </c>
      <c r="J1044" s="10">
        <f t="shared" si="153"/>
        <v>8.144301793870234</v>
      </c>
      <c r="K1044" s="10">
        <v>8.5560357474892736</v>
      </c>
      <c r="L1044" s="10">
        <v>5.4731727062937354</v>
      </c>
      <c r="M1044" s="147">
        <f t="shared" si="156"/>
        <v>5.9110265227972345</v>
      </c>
      <c r="N1044" s="10">
        <f t="shared" si="154"/>
        <v>44.760675442645272</v>
      </c>
      <c r="O1044" s="11"/>
    </row>
    <row r="1045" spans="1:15">
      <c r="A1045" s="9">
        <f t="shared" si="155"/>
        <v>33</v>
      </c>
      <c r="B1045" s="14" t="s">
        <v>1080</v>
      </c>
      <c r="C1045" s="8"/>
      <c r="D1045" s="8"/>
      <c r="E1045" s="8"/>
      <c r="F1045" s="8">
        <f t="shared" si="151"/>
        <v>0</v>
      </c>
      <c r="G1045" s="8"/>
      <c r="H1045" s="11">
        <v>0</v>
      </c>
      <c r="I1045" s="18">
        <f t="shared" si="152"/>
        <v>0</v>
      </c>
      <c r="J1045" s="10">
        <f t="shared" si="153"/>
        <v>0</v>
      </c>
      <c r="K1045" s="10">
        <v>0</v>
      </c>
      <c r="L1045" s="10">
        <v>0</v>
      </c>
      <c r="M1045" s="147">
        <f t="shared" si="156"/>
        <v>0</v>
      </c>
      <c r="N1045" s="10">
        <f t="shared" si="154"/>
        <v>0</v>
      </c>
      <c r="O1045" s="11"/>
    </row>
    <row r="1046" spans="1:15">
      <c r="A1046" s="9">
        <f t="shared" si="155"/>
        <v>34</v>
      </c>
      <c r="B1046" s="14" t="s">
        <v>1081</v>
      </c>
      <c r="C1046" s="8"/>
      <c r="D1046" s="8"/>
      <c r="E1046" s="8"/>
      <c r="F1046" s="8">
        <f t="shared" si="151"/>
        <v>0</v>
      </c>
      <c r="G1046" s="8"/>
      <c r="H1046" s="11">
        <v>0</v>
      </c>
      <c r="I1046" s="18">
        <f t="shared" si="152"/>
        <v>0</v>
      </c>
      <c r="J1046" s="10">
        <f t="shared" si="153"/>
        <v>0</v>
      </c>
      <c r="K1046" s="10">
        <v>0</v>
      </c>
      <c r="L1046" s="10">
        <v>0</v>
      </c>
      <c r="M1046" s="147">
        <f t="shared" si="156"/>
        <v>0</v>
      </c>
      <c r="N1046" s="10">
        <f t="shared" si="154"/>
        <v>0</v>
      </c>
      <c r="O1046" s="11"/>
    </row>
    <row r="1047" spans="1:15">
      <c r="A1047" s="9">
        <f t="shared" si="155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51"/>
        <v>3174</v>
      </c>
      <c r="G1047" s="8">
        <v>120</v>
      </c>
      <c r="H1047" s="11">
        <v>2.1151650738398531E-2</v>
      </c>
      <c r="I1047" s="18">
        <f t="shared" si="152"/>
        <v>47.995845240022263</v>
      </c>
      <c r="J1047" s="10">
        <f t="shared" si="153"/>
        <v>17.648072294756187</v>
      </c>
      <c r="K1047" s="10">
        <v>18.540267938235846</v>
      </c>
      <c r="L1047" s="10">
        <v>11.859942085527441</v>
      </c>
      <c r="M1047" s="147">
        <f t="shared" si="156"/>
        <v>12.808737452369638</v>
      </c>
      <c r="N1047" s="10">
        <f t="shared" si="154"/>
        <v>96.992922925383937</v>
      </c>
      <c r="O1047" s="11">
        <f>N1047/F1047</f>
        <v>3.0558576851097648E-2</v>
      </c>
    </row>
    <row r="1048" spans="1:15">
      <c r="A1048" s="9">
        <f t="shared" si="155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51"/>
        <v>7564.79</v>
      </c>
      <c r="G1048" s="8">
        <v>144</v>
      </c>
      <c r="H1048" s="11">
        <v>5.0412034023103278E-2</v>
      </c>
      <c r="I1048" s="18">
        <f t="shared" si="152"/>
        <v>114.39145876284435</v>
      </c>
      <c r="J1048" s="10">
        <f t="shared" si="153"/>
        <v>42.061739387097873</v>
      </c>
      <c r="K1048" s="10">
        <v>44.188164302610943</v>
      </c>
      <c r="L1048" s="10">
        <v>28.266531597094239</v>
      </c>
      <c r="M1048" s="147">
        <f t="shared" si="156"/>
        <v>30.527854124861779</v>
      </c>
      <c r="N1048" s="10">
        <f t="shared" si="154"/>
        <v>231.16921657741497</v>
      </c>
      <c r="O1048" s="11">
        <f>N1048/F1048</f>
        <v>3.0558576851097648E-2</v>
      </c>
    </row>
    <row r="1049" spans="1:15">
      <c r="A1049" s="9">
        <f t="shared" si="155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51"/>
        <v>7586.48</v>
      </c>
      <c r="G1049" s="8">
        <v>144</v>
      </c>
      <c r="H1049" s="11">
        <v>5.055657696718515E-2</v>
      </c>
      <c r="I1049" s="18">
        <f t="shared" si="152"/>
        <v>114.71944549354885</v>
      </c>
      <c r="J1049" s="10">
        <f t="shared" si="153"/>
        <v>42.182340107977915</v>
      </c>
      <c r="K1049" s="10">
        <v>44.314861974816466</v>
      </c>
      <c r="L1049" s="10">
        <v>28.347578271270386</v>
      </c>
      <c r="M1049" s="147">
        <f t="shared" si="156"/>
        <v>30.615384532972019</v>
      </c>
      <c r="N1049" s="10">
        <f t="shared" si="154"/>
        <v>231.83203210931526</v>
      </c>
      <c r="O1049" s="11">
        <f>N1049/F1049</f>
        <v>3.0558576851097648E-2</v>
      </c>
    </row>
    <row r="1050" spans="1:15">
      <c r="A1050" s="9">
        <f t="shared" si="155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51"/>
        <v>4003.9</v>
      </c>
      <c r="G1050" s="8">
        <v>72</v>
      </c>
      <c r="H1050" s="11">
        <v>2.6682134338838651E-2</v>
      </c>
      <c r="I1050" s="18">
        <f t="shared" si="152"/>
        <v>60.545231492288949</v>
      </c>
      <c r="J1050" s="10">
        <f t="shared" si="153"/>
        <v>22.262481619714649</v>
      </c>
      <c r="K1050" s="10">
        <v>23.387958033365631</v>
      </c>
      <c r="L1050" s="10">
        <v>14.960939545130222</v>
      </c>
      <c r="M1050" s="147">
        <f t="shared" si="156"/>
        <v>16.157814708740641</v>
      </c>
      <c r="N1050" s="10">
        <f t="shared" si="154"/>
        <v>122.35348585410988</v>
      </c>
      <c r="O1050" s="11">
        <f>N1050/F1050</f>
        <v>3.0558576851097648E-2</v>
      </c>
    </row>
    <row r="1051" spans="1:15">
      <c r="A1051" s="9">
        <f t="shared" si="155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51"/>
        <v>3984.06</v>
      </c>
      <c r="G1051" s="8">
        <v>72</v>
      </c>
      <c r="H1051" s="11">
        <v>2.6549919861633284E-2</v>
      </c>
      <c r="I1051" s="18">
        <f t="shared" si="152"/>
        <v>60.245219655627935</v>
      </c>
      <c r="J1051" s="10">
        <f t="shared" si="153"/>
        <v>22.152167267374391</v>
      </c>
      <c r="K1051" s="10">
        <v>23.272066755516036</v>
      </c>
      <c r="L1051" s="10">
        <v>14.886805565616399</v>
      </c>
      <c r="M1051" s="147">
        <f t="shared" si="156"/>
        <v>16.07775001086571</v>
      </c>
      <c r="N1051" s="10">
        <f t="shared" si="154"/>
        <v>121.74720368938408</v>
      </c>
      <c r="O1051" s="11">
        <f>N1051/F1051</f>
        <v>3.0558576851097644E-2</v>
      </c>
    </row>
    <row r="1052" spans="1:15">
      <c r="A1052" s="9">
        <f t="shared" si="155"/>
        <v>40</v>
      </c>
      <c r="B1052" s="14" t="s">
        <v>1087</v>
      </c>
      <c r="C1052" s="8"/>
      <c r="D1052" s="8"/>
      <c r="E1052" s="8"/>
      <c r="F1052" s="8"/>
      <c r="G1052" s="8"/>
      <c r="H1052" s="11">
        <v>0</v>
      </c>
      <c r="I1052" s="18">
        <f t="shared" si="152"/>
        <v>0</v>
      </c>
      <c r="J1052" s="10">
        <f t="shared" si="153"/>
        <v>0</v>
      </c>
      <c r="K1052" s="10">
        <v>0</v>
      </c>
      <c r="L1052" s="10">
        <v>0</v>
      </c>
      <c r="M1052" s="147">
        <f t="shared" si="156"/>
        <v>0</v>
      </c>
      <c r="N1052" s="10">
        <f t="shared" si="154"/>
        <v>0</v>
      </c>
      <c r="O1052" s="11">
        <v>0</v>
      </c>
    </row>
    <row r="1053" spans="1:15">
      <c r="A1053" s="9">
        <f t="shared" si="155"/>
        <v>41</v>
      </c>
      <c r="B1053" s="14" t="s">
        <v>1088</v>
      </c>
      <c r="C1053" s="8"/>
      <c r="D1053" s="8"/>
      <c r="E1053" s="8"/>
      <c r="F1053" s="8">
        <f t="shared" si="151"/>
        <v>0</v>
      </c>
      <c r="G1053" s="8"/>
      <c r="H1053" s="11">
        <v>0</v>
      </c>
      <c r="I1053" s="18">
        <f t="shared" si="152"/>
        <v>0</v>
      </c>
      <c r="J1053" s="10">
        <f t="shared" si="153"/>
        <v>0</v>
      </c>
      <c r="K1053" s="10">
        <v>0</v>
      </c>
      <c r="L1053" s="10">
        <v>0</v>
      </c>
      <c r="M1053" s="147">
        <f t="shared" si="156"/>
        <v>0</v>
      </c>
      <c r="N1053" s="10">
        <f t="shared" si="154"/>
        <v>0</v>
      </c>
      <c r="O1053" s="11"/>
    </row>
    <row r="1054" spans="1:15">
      <c r="A1054" s="9">
        <f t="shared" si="155"/>
        <v>42</v>
      </c>
      <c r="B1054" s="14" t="s">
        <v>1089</v>
      </c>
      <c r="C1054" s="8"/>
      <c r="D1054" s="8"/>
      <c r="E1054" s="8"/>
      <c r="F1054" s="8">
        <f t="shared" si="151"/>
        <v>0</v>
      </c>
      <c r="G1054" s="8"/>
      <c r="H1054" s="11">
        <v>0</v>
      </c>
      <c r="I1054" s="18">
        <f t="shared" si="152"/>
        <v>0</v>
      </c>
      <c r="J1054" s="10">
        <f t="shared" si="153"/>
        <v>0</v>
      </c>
      <c r="K1054" s="10">
        <v>0</v>
      </c>
      <c r="L1054" s="10">
        <v>0</v>
      </c>
      <c r="M1054" s="147">
        <f t="shared" si="156"/>
        <v>0</v>
      </c>
      <c r="N1054" s="10">
        <f t="shared" si="154"/>
        <v>0</v>
      </c>
      <c r="O1054" s="11"/>
    </row>
    <row r="1055" spans="1:15">
      <c r="A1055" s="9">
        <f t="shared" si="155"/>
        <v>43</v>
      </c>
      <c r="B1055" s="14" t="s">
        <v>1090</v>
      </c>
      <c r="C1055" s="8"/>
      <c r="D1055" s="8"/>
      <c r="E1055" s="8"/>
      <c r="F1055" s="8">
        <f t="shared" si="151"/>
        <v>0</v>
      </c>
      <c r="G1055" s="8"/>
      <c r="H1055" s="11">
        <v>0</v>
      </c>
      <c r="I1055" s="18">
        <f t="shared" si="152"/>
        <v>0</v>
      </c>
      <c r="J1055" s="10">
        <f t="shared" si="153"/>
        <v>0</v>
      </c>
      <c r="K1055" s="10">
        <v>0</v>
      </c>
      <c r="L1055" s="10">
        <v>0</v>
      </c>
      <c r="M1055" s="147">
        <f t="shared" si="156"/>
        <v>0</v>
      </c>
      <c r="N1055" s="10">
        <f t="shared" si="154"/>
        <v>0</v>
      </c>
      <c r="O1055" s="11"/>
    </row>
    <row r="1056" spans="1:15">
      <c r="A1056" s="9">
        <f t="shared" si="155"/>
        <v>44</v>
      </c>
      <c r="B1056" s="14" t="s">
        <v>1091</v>
      </c>
      <c r="C1056" s="8"/>
      <c r="D1056" s="8"/>
      <c r="E1056" s="8"/>
      <c r="F1056" s="8">
        <f t="shared" si="151"/>
        <v>0</v>
      </c>
      <c r="G1056" s="8"/>
      <c r="H1056" s="11">
        <v>0</v>
      </c>
      <c r="I1056" s="18">
        <f t="shared" si="152"/>
        <v>0</v>
      </c>
      <c r="J1056" s="10">
        <f t="shared" si="153"/>
        <v>0</v>
      </c>
      <c r="K1056" s="10">
        <v>0</v>
      </c>
      <c r="L1056" s="10">
        <v>0</v>
      </c>
      <c r="M1056" s="147">
        <f t="shared" si="156"/>
        <v>0</v>
      </c>
      <c r="N1056" s="10">
        <f t="shared" si="154"/>
        <v>0</v>
      </c>
      <c r="O1056" s="11"/>
    </row>
    <row r="1057" spans="1:15">
      <c r="A1057" s="9">
        <f t="shared" si="155"/>
        <v>45</v>
      </c>
      <c r="B1057" s="14" t="s">
        <v>1092</v>
      </c>
      <c r="C1057" s="8"/>
      <c r="D1057" s="8"/>
      <c r="E1057" s="8"/>
      <c r="F1057" s="8">
        <f t="shared" si="151"/>
        <v>0</v>
      </c>
      <c r="G1057" s="8"/>
      <c r="H1057" s="11">
        <v>0</v>
      </c>
      <c r="I1057" s="18">
        <f t="shared" si="152"/>
        <v>0</v>
      </c>
      <c r="J1057" s="10">
        <f t="shared" si="153"/>
        <v>0</v>
      </c>
      <c r="K1057" s="10">
        <v>0</v>
      </c>
      <c r="L1057" s="10">
        <v>0</v>
      </c>
      <c r="M1057" s="147">
        <f t="shared" si="156"/>
        <v>0</v>
      </c>
      <c r="N1057" s="10">
        <f t="shared" si="154"/>
        <v>0</v>
      </c>
      <c r="O1057" s="11"/>
    </row>
    <row r="1058" spans="1:15">
      <c r="A1058" s="9">
        <f t="shared" si="155"/>
        <v>46</v>
      </c>
      <c r="B1058" s="14" t="s">
        <v>1093</v>
      </c>
      <c r="C1058" s="8"/>
      <c r="D1058" s="8"/>
      <c r="E1058" s="8"/>
      <c r="F1058" s="8">
        <f t="shared" si="151"/>
        <v>0</v>
      </c>
      <c r="G1058" s="8"/>
      <c r="H1058" s="11">
        <v>0</v>
      </c>
      <c r="I1058" s="18">
        <f t="shared" si="152"/>
        <v>0</v>
      </c>
      <c r="J1058" s="10">
        <f t="shared" si="153"/>
        <v>0</v>
      </c>
      <c r="K1058" s="10">
        <v>0</v>
      </c>
      <c r="L1058" s="10">
        <v>0</v>
      </c>
      <c r="M1058" s="147">
        <f t="shared" si="156"/>
        <v>0</v>
      </c>
      <c r="N1058" s="10">
        <f t="shared" si="154"/>
        <v>0</v>
      </c>
      <c r="O1058" s="11"/>
    </row>
    <row r="1059" spans="1:15">
      <c r="A1059" s="9">
        <f t="shared" si="155"/>
        <v>47</v>
      </c>
      <c r="B1059" s="14" t="s">
        <v>1094</v>
      </c>
      <c r="C1059" s="8"/>
      <c r="D1059" s="8"/>
      <c r="E1059" s="8"/>
      <c r="F1059" s="8">
        <f t="shared" si="151"/>
        <v>0</v>
      </c>
      <c r="G1059" s="8"/>
      <c r="H1059" s="11">
        <v>0</v>
      </c>
      <c r="I1059" s="18">
        <f t="shared" si="152"/>
        <v>0</v>
      </c>
      <c r="J1059" s="10">
        <f t="shared" si="153"/>
        <v>0</v>
      </c>
      <c r="K1059" s="10">
        <v>0</v>
      </c>
      <c r="L1059" s="10">
        <v>0</v>
      </c>
      <c r="M1059" s="147">
        <f t="shared" si="156"/>
        <v>0</v>
      </c>
      <c r="N1059" s="10">
        <f t="shared" si="154"/>
        <v>0</v>
      </c>
      <c r="O1059" s="11"/>
    </row>
    <row r="1060" spans="1:15">
      <c r="A1060" s="9">
        <f t="shared" si="155"/>
        <v>48</v>
      </c>
      <c r="B1060" s="14" t="s">
        <v>1095</v>
      </c>
      <c r="C1060" s="8"/>
      <c r="D1060" s="8"/>
      <c r="E1060" s="8"/>
      <c r="F1060" s="8">
        <f t="shared" si="151"/>
        <v>0</v>
      </c>
      <c r="G1060" s="8"/>
      <c r="H1060" s="11">
        <v>0</v>
      </c>
      <c r="I1060" s="18">
        <f t="shared" si="152"/>
        <v>0</v>
      </c>
      <c r="J1060" s="10">
        <f t="shared" si="153"/>
        <v>0</v>
      </c>
      <c r="K1060" s="10">
        <v>0</v>
      </c>
      <c r="L1060" s="10">
        <v>0</v>
      </c>
      <c r="M1060" s="147">
        <f t="shared" si="156"/>
        <v>0</v>
      </c>
      <c r="N1060" s="10">
        <f t="shared" si="154"/>
        <v>0</v>
      </c>
      <c r="O1060" s="11"/>
    </row>
    <row r="1061" spans="1:15">
      <c r="A1061" s="9">
        <f t="shared" si="155"/>
        <v>49</v>
      </c>
      <c r="B1061" s="14" t="s">
        <v>1096</v>
      </c>
      <c r="C1061" s="8"/>
      <c r="D1061" s="8"/>
      <c r="E1061" s="8"/>
      <c r="F1061" s="8">
        <f t="shared" si="151"/>
        <v>0</v>
      </c>
      <c r="G1061" s="8"/>
      <c r="H1061" s="11">
        <v>0</v>
      </c>
      <c r="I1061" s="18">
        <f t="shared" si="152"/>
        <v>0</v>
      </c>
      <c r="J1061" s="10">
        <f t="shared" si="153"/>
        <v>0</v>
      </c>
      <c r="K1061" s="10">
        <v>0</v>
      </c>
      <c r="L1061" s="10">
        <v>0</v>
      </c>
      <c r="M1061" s="147">
        <f t="shared" si="156"/>
        <v>0</v>
      </c>
      <c r="N1061" s="10">
        <f t="shared" si="154"/>
        <v>0</v>
      </c>
      <c r="O1061" s="11"/>
    </row>
    <row r="1062" spans="1:15">
      <c r="A1062" s="9">
        <f t="shared" si="155"/>
        <v>50</v>
      </c>
      <c r="B1062" s="14" t="s">
        <v>1097</v>
      </c>
      <c r="C1062" s="8"/>
      <c r="D1062" s="8"/>
      <c r="E1062" s="8"/>
      <c r="F1062" s="8">
        <f t="shared" si="151"/>
        <v>0</v>
      </c>
      <c r="G1062" s="8"/>
      <c r="H1062" s="11">
        <v>0</v>
      </c>
      <c r="I1062" s="18">
        <f t="shared" si="152"/>
        <v>0</v>
      </c>
      <c r="J1062" s="10">
        <f t="shared" si="153"/>
        <v>0</v>
      </c>
      <c r="K1062" s="10">
        <v>0</v>
      </c>
      <c r="L1062" s="10">
        <v>0</v>
      </c>
      <c r="M1062" s="147">
        <f t="shared" si="156"/>
        <v>0</v>
      </c>
      <c r="N1062" s="10">
        <f t="shared" si="154"/>
        <v>0</v>
      </c>
      <c r="O1062" s="11"/>
    </row>
    <row r="1063" spans="1:15">
      <c r="A1063" s="9">
        <f t="shared" si="155"/>
        <v>51</v>
      </c>
      <c r="B1063" s="14" t="s">
        <v>1098</v>
      </c>
      <c r="C1063" s="8"/>
      <c r="D1063" s="8"/>
      <c r="E1063" s="8"/>
      <c r="F1063" s="8">
        <f t="shared" si="151"/>
        <v>0</v>
      </c>
      <c r="G1063" s="8"/>
      <c r="H1063" s="11">
        <v>0</v>
      </c>
      <c r="I1063" s="18">
        <f t="shared" si="152"/>
        <v>0</v>
      </c>
      <c r="J1063" s="10">
        <f t="shared" si="153"/>
        <v>0</v>
      </c>
      <c r="K1063" s="10">
        <v>0</v>
      </c>
      <c r="L1063" s="10">
        <v>0</v>
      </c>
      <c r="M1063" s="147">
        <f t="shared" si="156"/>
        <v>0</v>
      </c>
      <c r="N1063" s="10">
        <f t="shared" si="154"/>
        <v>0</v>
      </c>
      <c r="O1063" s="11"/>
    </row>
    <row r="1064" spans="1:15">
      <c r="A1064" s="9">
        <f t="shared" si="155"/>
        <v>52</v>
      </c>
      <c r="B1064" s="14" t="s">
        <v>1099</v>
      </c>
      <c r="C1064" s="8"/>
      <c r="D1064" s="8"/>
      <c r="E1064" s="8"/>
      <c r="F1064" s="8">
        <f t="shared" si="151"/>
        <v>0</v>
      </c>
      <c r="G1064" s="8"/>
      <c r="H1064" s="11">
        <v>0</v>
      </c>
      <c r="I1064" s="18">
        <f t="shared" si="152"/>
        <v>0</v>
      </c>
      <c r="J1064" s="10">
        <f t="shared" si="153"/>
        <v>0</v>
      </c>
      <c r="K1064" s="10">
        <v>0</v>
      </c>
      <c r="L1064" s="10">
        <v>0</v>
      </c>
      <c r="M1064" s="147">
        <f t="shared" si="156"/>
        <v>0</v>
      </c>
      <c r="N1064" s="10">
        <f t="shared" si="154"/>
        <v>0</v>
      </c>
      <c r="O1064" s="11"/>
    </row>
    <row r="1065" spans="1:15">
      <c r="A1065" s="9">
        <f t="shared" si="155"/>
        <v>53</v>
      </c>
      <c r="B1065" s="14" t="s">
        <v>1100</v>
      </c>
      <c r="C1065" s="8"/>
      <c r="D1065" s="8"/>
      <c r="E1065" s="8"/>
      <c r="F1065" s="8">
        <f t="shared" si="151"/>
        <v>0</v>
      </c>
      <c r="G1065" s="8"/>
      <c r="H1065" s="11">
        <v>0</v>
      </c>
      <c r="I1065" s="18">
        <f t="shared" si="152"/>
        <v>0</v>
      </c>
      <c r="J1065" s="10">
        <f t="shared" si="153"/>
        <v>0</v>
      </c>
      <c r="K1065" s="10">
        <v>0</v>
      </c>
      <c r="L1065" s="10">
        <v>0</v>
      </c>
      <c r="M1065" s="147">
        <f t="shared" si="156"/>
        <v>0</v>
      </c>
      <c r="N1065" s="10">
        <f t="shared" si="154"/>
        <v>0</v>
      </c>
      <c r="O1065" s="11"/>
    </row>
    <row r="1066" spans="1:15">
      <c r="A1066" s="9">
        <f t="shared" si="155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51"/>
        <v>4184.29</v>
      </c>
      <c r="G1066" s="8">
        <v>84</v>
      </c>
      <c r="H1066" s="11">
        <v>2.7884259819840447E-2</v>
      </c>
      <c r="I1066" s="18">
        <f t="shared" si="152"/>
        <v>63.273010484994558</v>
      </c>
      <c r="J1066" s="10">
        <f t="shared" si="153"/>
        <v>23.265485955332501</v>
      </c>
      <c r="K1066" s="10">
        <v>24.441669102482944</v>
      </c>
      <c r="L1066" s="10">
        <v>15.634983323582738</v>
      </c>
      <c r="M1066" s="147">
        <f t="shared" si="156"/>
        <v>16.885781989469358</v>
      </c>
      <c r="N1066" s="10">
        <f t="shared" si="154"/>
        <v>127.86594753227936</v>
      </c>
      <c r="O1066" s="11">
        <f>N1066/F1066</f>
        <v>3.0558576851097644E-2</v>
      </c>
    </row>
    <row r="1067" spans="1:15">
      <c r="A1067" s="9">
        <f t="shared" si="155"/>
        <v>55</v>
      </c>
      <c r="B1067" s="14" t="s">
        <v>1102</v>
      </c>
      <c r="C1067" s="8"/>
      <c r="D1067" s="8"/>
      <c r="E1067" s="8"/>
      <c r="F1067" s="8">
        <f t="shared" si="151"/>
        <v>0</v>
      </c>
      <c r="G1067" s="8"/>
      <c r="H1067" s="11">
        <v>0</v>
      </c>
      <c r="I1067" s="18">
        <f t="shared" si="152"/>
        <v>0</v>
      </c>
      <c r="J1067" s="10">
        <f t="shared" si="153"/>
        <v>0</v>
      </c>
      <c r="K1067" s="10">
        <v>0</v>
      </c>
      <c r="L1067" s="10">
        <v>0</v>
      </c>
      <c r="M1067" s="147">
        <f t="shared" si="156"/>
        <v>0</v>
      </c>
      <c r="N1067" s="10">
        <f t="shared" si="154"/>
        <v>0</v>
      </c>
      <c r="O1067" s="11"/>
    </row>
    <row r="1068" spans="1:15">
      <c r="A1068" s="9">
        <f t="shared" si="155"/>
        <v>56</v>
      </c>
      <c r="B1068" s="14" t="s">
        <v>1103</v>
      </c>
      <c r="C1068" s="8"/>
      <c r="D1068" s="8"/>
      <c r="E1068" s="8"/>
      <c r="F1068" s="8">
        <f t="shared" si="151"/>
        <v>0</v>
      </c>
      <c r="G1068" s="8"/>
      <c r="H1068" s="11">
        <v>0</v>
      </c>
      <c r="I1068" s="18">
        <f t="shared" si="152"/>
        <v>0</v>
      </c>
      <c r="J1068" s="10">
        <f t="shared" si="153"/>
        <v>0</v>
      </c>
      <c r="K1068" s="10">
        <v>0</v>
      </c>
      <c r="L1068" s="10">
        <v>0</v>
      </c>
      <c r="M1068" s="147">
        <f t="shared" si="156"/>
        <v>0</v>
      </c>
      <c r="N1068" s="10">
        <f t="shared" si="154"/>
        <v>0</v>
      </c>
      <c r="O1068" s="11"/>
    </row>
    <row r="1069" spans="1:15">
      <c r="A1069" s="9">
        <f t="shared" si="155"/>
        <v>57</v>
      </c>
      <c r="B1069" s="14" t="s">
        <v>1104</v>
      </c>
      <c r="C1069" s="8"/>
      <c r="D1069" s="8"/>
      <c r="E1069" s="8"/>
      <c r="F1069" s="8">
        <f t="shared" si="151"/>
        <v>0</v>
      </c>
      <c r="G1069" s="8"/>
      <c r="H1069" s="11">
        <v>0</v>
      </c>
      <c r="I1069" s="18">
        <f t="shared" si="152"/>
        <v>0</v>
      </c>
      <c r="J1069" s="10">
        <f t="shared" si="153"/>
        <v>0</v>
      </c>
      <c r="K1069" s="10">
        <v>0</v>
      </c>
      <c r="L1069" s="10">
        <v>0</v>
      </c>
      <c r="M1069" s="147">
        <f t="shared" si="156"/>
        <v>0</v>
      </c>
      <c r="N1069" s="10">
        <f t="shared" si="154"/>
        <v>0</v>
      </c>
      <c r="O1069" s="11"/>
    </row>
    <row r="1070" spans="1:15">
      <c r="A1070" s="9">
        <f t="shared" si="155"/>
        <v>58</v>
      </c>
      <c r="B1070" s="14" t="s">
        <v>1105</v>
      </c>
      <c r="C1070" s="8"/>
      <c r="D1070" s="8"/>
      <c r="E1070" s="8"/>
      <c r="F1070" s="8">
        <f t="shared" si="151"/>
        <v>0</v>
      </c>
      <c r="G1070" s="8"/>
      <c r="H1070" s="11">
        <v>0</v>
      </c>
      <c r="I1070" s="18">
        <f t="shared" si="152"/>
        <v>0</v>
      </c>
      <c r="J1070" s="10">
        <f t="shared" si="153"/>
        <v>0</v>
      </c>
      <c r="K1070" s="10">
        <v>0</v>
      </c>
      <c r="L1070" s="10">
        <v>0</v>
      </c>
      <c r="M1070" s="147">
        <f t="shared" si="156"/>
        <v>0</v>
      </c>
      <c r="N1070" s="10">
        <f t="shared" si="154"/>
        <v>0</v>
      </c>
      <c r="O1070" s="11"/>
    </row>
    <row r="1071" spans="1:15">
      <c r="A1071" s="9">
        <f t="shared" si="155"/>
        <v>59</v>
      </c>
      <c r="B1071" s="14" t="s">
        <v>1106</v>
      </c>
      <c r="C1071" s="8"/>
      <c r="D1071" s="8"/>
      <c r="E1071" s="8"/>
      <c r="F1071" s="8">
        <f t="shared" si="151"/>
        <v>0</v>
      </c>
      <c r="G1071" s="8"/>
      <c r="H1071" s="11">
        <v>0</v>
      </c>
      <c r="I1071" s="18">
        <f t="shared" si="152"/>
        <v>0</v>
      </c>
      <c r="J1071" s="10">
        <f t="shared" si="153"/>
        <v>0</v>
      </c>
      <c r="K1071" s="10">
        <v>0</v>
      </c>
      <c r="L1071" s="10">
        <v>0</v>
      </c>
      <c r="M1071" s="147">
        <f t="shared" si="156"/>
        <v>0</v>
      </c>
      <c r="N1071" s="10">
        <f t="shared" si="154"/>
        <v>0</v>
      </c>
      <c r="O1071" s="11"/>
    </row>
    <row r="1072" spans="1:15">
      <c r="A1072" s="9">
        <f t="shared" si="155"/>
        <v>60</v>
      </c>
      <c r="B1072" s="14" t="s">
        <v>1107</v>
      </c>
      <c r="C1072" s="8"/>
      <c r="D1072" s="8"/>
      <c r="E1072" s="8"/>
      <c r="F1072" s="8">
        <f t="shared" ref="F1072:F1127" si="157">C1072+D1072+E1072</f>
        <v>0</v>
      </c>
      <c r="G1072" s="8"/>
      <c r="H1072" s="11">
        <v>0</v>
      </c>
      <c r="I1072" s="18">
        <f t="shared" si="152"/>
        <v>0</v>
      </c>
      <c r="J1072" s="10">
        <f t="shared" ref="J1072:J1126" si="158">I1072*0.3677</f>
        <v>0</v>
      </c>
      <c r="K1072" s="10">
        <v>0</v>
      </c>
      <c r="L1072" s="10">
        <v>0</v>
      </c>
      <c r="M1072" s="147">
        <f t="shared" si="156"/>
        <v>0</v>
      </c>
      <c r="N1072" s="10">
        <f t="shared" ref="N1072:N1126" si="159">I1072+J1072+K1072+M1072</f>
        <v>0</v>
      </c>
      <c r="O1072" s="11"/>
    </row>
    <row r="1073" spans="1:15">
      <c r="A1073" s="9">
        <f t="shared" si="155"/>
        <v>61</v>
      </c>
      <c r="B1073" s="14" t="s">
        <v>1108</v>
      </c>
      <c r="C1073" s="8"/>
      <c r="D1073" s="8"/>
      <c r="E1073" s="8"/>
      <c r="F1073" s="8">
        <f t="shared" si="157"/>
        <v>0</v>
      </c>
      <c r="G1073" s="8"/>
      <c r="H1073" s="11">
        <v>0</v>
      </c>
      <c r="I1073" s="18">
        <f t="shared" si="152"/>
        <v>0</v>
      </c>
      <c r="J1073" s="10">
        <f t="shared" si="158"/>
        <v>0</v>
      </c>
      <c r="K1073" s="10">
        <v>0</v>
      </c>
      <c r="L1073" s="10">
        <v>0</v>
      </c>
      <c r="M1073" s="147">
        <f t="shared" si="156"/>
        <v>0</v>
      </c>
      <c r="N1073" s="10">
        <f t="shared" si="159"/>
        <v>0</v>
      </c>
      <c r="O1073" s="11"/>
    </row>
    <row r="1074" spans="1:15">
      <c r="A1074" s="9">
        <f t="shared" si="155"/>
        <v>62</v>
      </c>
      <c r="B1074" s="14" t="s">
        <v>1109</v>
      </c>
      <c r="C1074" s="8"/>
      <c r="D1074" s="8"/>
      <c r="E1074" s="8"/>
      <c r="F1074" s="8">
        <f t="shared" si="157"/>
        <v>0</v>
      </c>
      <c r="G1074" s="8"/>
      <c r="H1074" s="11">
        <v>0</v>
      </c>
      <c r="I1074" s="18">
        <f t="shared" si="152"/>
        <v>0</v>
      </c>
      <c r="J1074" s="10">
        <f t="shared" si="158"/>
        <v>0</v>
      </c>
      <c r="K1074" s="10">
        <v>0</v>
      </c>
      <c r="L1074" s="10">
        <v>0</v>
      </c>
      <c r="M1074" s="147">
        <f t="shared" si="156"/>
        <v>0</v>
      </c>
      <c r="N1074" s="10">
        <f t="shared" si="159"/>
        <v>0</v>
      </c>
      <c r="O1074" s="11"/>
    </row>
    <row r="1075" spans="1:15">
      <c r="A1075" s="9">
        <f t="shared" si="155"/>
        <v>63</v>
      </c>
      <c r="B1075" s="14" t="s">
        <v>1110</v>
      </c>
      <c r="C1075" s="8"/>
      <c r="D1075" s="8"/>
      <c r="E1075" s="8"/>
      <c r="F1075" s="8">
        <f t="shared" si="157"/>
        <v>0</v>
      </c>
      <c r="G1075" s="8"/>
      <c r="H1075" s="11">
        <v>0</v>
      </c>
      <c r="I1075" s="18">
        <f t="shared" si="152"/>
        <v>0</v>
      </c>
      <c r="J1075" s="10">
        <f t="shared" si="158"/>
        <v>0</v>
      </c>
      <c r="K1075" s="10">
        <v>0</v>
      </c>
      <c r="L1075" s="10">
        <v>0</v>
      </c>
      <c r="M1075" s="147">
        <f t="shared" si="156"/>
        <v>0</v>
      </c>
      <c r="N1075" s="10">
        <f t="shared" si="159"/>
        <v>0</v>
      </c>
      <c r="O1075" s="11"/>
    </row>
    <row r="1076" spans="1:15">
      <c r="A1076" s="9">
        <f t="shared" si="155"/>
        <v>64</v>
      </c>
      <c r="B1076" s="14" t="s">
        <v>1111</v>
      </c>
      <c r="C1076" s="8"/>
      <c r="D1076" s="8"/>
      <c r="E1076" s="8"/>
      <c r="F1076" s="8">
        <f t="shared" si="157"/>
        <v>0</v>
      </c>
      <c r="G1076" s="8"/>
      <c r="H1076" s="11">
        <v>0</v>
      </c>
      <c r="I1076" s="18">
        <f t="shared" ref="I1076:I1139" si="160">H1076*$I$2</f>
        <v>0</v>
      </c>
      <c r="J1076" s="10">
        <f t="shared" si="158"/>
        <v>0</v>
      </c>
      <c r="K1076" s="10">
        <v>0</v>
      </c>
      <c r="L1076" s="10">
        <v>0</v>
      </c>
      <c r="M1076" s="147">
        <f t="shared" si="156"/>
        <v>0</v>
      </c>
      <c r="N1076" s="10">
        <f t="shared" si="159"/>
        <v>0</v>
      </c>
      <c r="O1076" s="11"/>
    </row>
    <row r="1077" spans="1:15">
      <c r="A1077" s="9">
        <f t="shared" si="155"/>
        <v>65</v>
      </c>
      <c r="B1077" s="14" t="s">
        <v>1112</v>
      </c>
      <c r="C1077" s="8"/>
      <c r="D1077" s="8"/>
      <c r="E1077" s="8"/>
      <c r="F1077" s="8">
        <f t="shared" si="157"/>
        <v>0</v>
      </c>
      <c r="G1077" s="8"/>
      <c r="H1077" s="11">
        <v>0</v>
      </c>
      <c r="I1077" s="18">
        <f t="shared" si="160"/>
        <v>0</v>
      </c>
      <c r="J1077" s="10">
        <f t="shared" si="158"/>
        <v>0</v>
      </c>
      <c r="K1077" s="10">
        <v>0</v>
      </c>
      <c r="L1077" s="10">
        <v>0</v>
      </c>
      <c r="M1077" s="147">
        <f t="shared" ref="M1077:M1140" si="161">L1077*1.08</f>
        <v>0</v>
      </c>
      <c r="N1077" s="10">
        <f t="shared" si="159"/>
        <v>0</v>
      </c>
      <c r="O1077" s="11"/>
    </row>
    <row r="1078" spans="1:15">
      <c r="A1078" s="9">
        <f t="shared" ref="A1078:A1141" si="162">A1077+1</f>
        <v>66</v>
      </c>
      <c r="B1078" s="14" t="s">
        <v>1113</v>
      </c>
      <c r="C1078" s="8"/>
      <c r="D1078" s="8"/>
      <c r="E1078" s="8"/>
      <c r="F1078" s="8">
        <f t="shared" si="157"/>
        <v>0</v>
      </c>
      <c r="G1078" s="8"/>
      <c r="H1078" s="11">
        <v>0</v>
      </c>
      <c r="I1078" s="18">
        <f t="shared" si="160"/>
        <v>0</v>
      </c>
      <c r="J1078" s="10">
        <f t="shared" si="158"/>
        <v>0</v>
      </c>
      <c r="K1078" s="10">
        <v>0</v>
      </c>
      <c r="L1078" s="10">
        <v>0</v>
      </c>
      <c r="M1078" s="147">
        <f t="shared" si="161"/>
        <v>0</v>
      </c>
      <c r="N1078" s="10">
        <f t="shared" si="159"/>
        <v>0</v>
      </c>
      <c r="O1078" s="11"/>
    </row>
    <row r="1079" spans="1:15">
      <c r="A1079" s="9">
        <f t="shared" si="162"/>
        <v>67</v>
      </c>
      <c r="B1079" s="14" t="s">
        <v>1114</v>
      </c>
      <c r="C1079" s="8"/>
      <c r="D1079" s="8"/>
      <c r="E1079" s="8"/>
      <c r="F1079" s="8">
        <f t="shared" si="157"/>
        <v>0</v>
      </c>
      <c r="G1079" s="8"/>
      <c r="H1079" s="11">
        <v>0</v>
      </c>
      <c r="I1079" s="18">
        <f t="shared" si="160"/>
        <v>0</v>
      </c>
      <c r="J1079" s="10">
        <f t="shared" si="158"/>
        <v>0</v>
      </c>
      <c r="K1079" s="10">
        <v>0</v>
      </c>
      <c r="L1079" s="10">
        <v>0</v>
      </c>
      <c r="M1079" s="147">
        <f t="shared" si="161"/>
        <v>0</v>
      </c>
      <c r="N1079" s="10">
        <f t="shared" si="159"/>
        <v>0</v>
      </c>
      <c r="O1079" s="11"/>
    </row>
    <row r="1080" spans="1:15">
      <c r="A1080" s="9">
        <f t="shared" si="162"/>
        <v>68</v>
      </c>
      <c r="B1080" s="14" t="s">
        <v>1115</v>
      </c>
      <c r="C1080" s="8"/>
      <c r="D1080" s="8"/>
      <c r="E1080" s="8"/>
      <c r="F1080" s="8">
        <f t="shared" si="157"/>
        <v>0</v>
      </c>
      <c r="G1080" s="8"/>
      <c r="H1080" s="11">
        <v>0</v>
      </c>
      <c r="I1080" s="18">
        <f t="shared" si="160"/>
        <v>0</v>
      </c>
      <c r="J1080" s="10">
        <f t="shared" si="158"/>
        <v>0</v>
      </c>
      <c r="K1080" s="10">
        <v>0</v>
      </c>
      <c r="L1080" s="10">
        <v>0</v>
      </c>
      <c r="M1080" s="147">
        <f t="shared" si="161"/>
        <v>0</v>
      </c>
      <c r="N1080" s="10">
        <f t="shared" si="159"/>
        <v>0</v>
      </c>
      <c r="O1080" s="11"/>
    </row>
    <row r="1081" spans="1:15">
      <c r="A1081" s="9">
        <f t="shared" si="162"/>
        <v>69</v>
      </c>
      <c r="B1081" s="14" t="s">
        <v>1116</v>
      </c>
      <c r="C1081" s="8"/>
      <c r="D1081" s="8"/>
      <c r="E1081" s="8"/>
      <c r="F1081" s="8">
        <f t="shared" si="157"/>
        <v>0</v>
      </c>
      <c r="G1081" s="8"/>
      <c r="H1081" s="11">
        <v>0</v>
      </c>
      <c r="I1081" s="18">
        <f t="shared" si="160"/>
        <v>0</v>
      </c>
      <c r="J1081" s="10">
        <f t="shared" si="158"/>
        <v>0</v>
      </c>
      <c r="K1081" s="10">
        <v>0</v>
      </c>
      <c r="L1081" s="10">
        <v>0</v>
      </c>
      <c r="M1081" s="147">
        <f t="shared" si="161"/>
        <v>0</v>
      </c>
      <c r="N1081" s="10">
        <f t="shared" si="159"/>
        <v>0</v>
      </c>
      <c r="O1081" s="11"/>
    </row>
    <row r="1082" spans="1:15">
      <c r="A1082" s="9">
        <f t="shared" si="162"/>
        <v>70</v>
      </c>
      <c r="B1082" s="14" t="s">
        <v>1117</v>
      </c>
      <c r="C1082" s="8"/>
      <c r="D1082" s="8"/>
      <c r="E1082" s="8"/>
      <c r="F1082" s="8">
        <f t="shared" si="157"/>
        <v>0</v>
      </c>
      <c r="G1082" s="8"/>
      <c r="H1082" s="11">
        <v>0</v>
      </c>
      <c r="I1082" s="18">
        <f t="shared" si="160"/>
        <v>0</v>
      </c>
      <c r="J1082" s="10">
        <f t="shared" si="158"/>
        <v>0</v>
      </c>
      <c r="K1082" s="10">
        <v>0</v>
      </c>
      <c r="L1082" s="10">
        <v>0</v>
      </c>
      <c r="M1082" s="147">
        <f t="shared" si="161"/>
        <v>0</v>
      </c>
      <c r="N1082" s="10">
        <f t="shared" si="159"/>
        <v>0</v>
      </c>
      <c r="O1082" s="11"/>
    </row>
    <row r="1083" spans="1:15">
      <c r="A1083" s="9">
        <f t="shared" si="162"/>
        <v>71</v>
      </c>
      <c r="B1083" s="14" t="s">
        <v>1118</v>
      </c>
      <c r="C1083" s="8"/>
      <c r="D1083" s="8"/>
      <c r="E1083" s="8"/>
      <c r="F1083" s="8">
        <f t="shared" si="157"/>
        <v>0</v>
      </c>
      <c r="G1083" s="8"/>
      <c r="H1083" s="11">
        <v>0</v>
      </c>
      <c r="I1083" s="18">
        <f t="shared" si="160"/>
        <v>0</v>
      </c>
      <c r="J1083" s="10">
        <f t="shared" si="158"/>
        <v>0</v>
      </c>
      <c r="K1083" s="10">
        <v>0</v>
      </c>
      <c r="L1083" s="10">
        <v>0</v>
      </c>
      <c r="M1083" s="147">
        <f t="shared" si="161"/>
        <v>0</v>
      </c>
      <c r="N1083" s="10">
        <f t="shared" si="159"/>
        <v>0</v>
      </c>
      <c r="O1083" s="11"/>
    </row>
    <row r="1084" spans="1:15">
      <c r="A1084" s="9">
        <f t="shared" si="162"/>
        <v>72</v>
      </c>
      <c r="B1084" s="14" t="s">
        <v>1119</v>
      </c>
      <c r="C1084" s="8"/>
      <c r="D1084" s="8"/>
      <c r="E1084" s="8"/>
      <c r="F1084" s="8">
        <f t="shared" si="157"/>
        <v>0</v>
      </c>
      <c r="G1084" s="8"/>
      <c r="H1084" s="11">
        <v>0</v>
      </c>
      <c r="I1084" s="18">
        <f t="shared" si="160"/>
        <v>0</v>
      </c>
      <c r="J1084" s="10">
        <f t="shared" si="158"/>
        <v>0</v>
      </c>
      <c r="K1084" s="10">
        <v>0</v>
      </c>
      <c r="L1084" s="10">
        <v>0</v>
      </c>
      <c r="M1084" s="147">
        <f t="shared" si="161"/>
        <v>0</v>
      </c>
      <c r="N1084" s="10">
        <f t="shared" si="159"/>
        <v>0</v>
      </c>
      <c r="O1084" s="11"/>
    </row>
    <row r="1085" spans="1:15">
      <c r="A1085" s="9">
        <f t="shared" si="162"/>
        <v>73</v>
      </c>
      <c r="B1085" s="14" t="s">
        <v>1120</v>
      </c>
      <c r="C1085" s="8"/>
      <c r="D1085" s="8"/>
      <c r="E1085" s="8"/>
      <c r="F1085" s="8">
        <f t="shared" si="157"/>
        <v>0</v>
      </c>
      <c r="G1085" s="8"/>
      <c r="H1085" s="11">
        <v>0</v>
      </c>
      <c r="I1085" s="18">
        <f t="shared" si="160"/>
        <v>0</v>
      </c>
      <c r="J1085" s="10">
        <f t="shared" si="158"/>
        <v>0</v>
      </c>
      <c r="K1085" s="10">
        <v>0</v>
      </c>
      <c r="L1085" s="10">
        <v>0</v>
      </c>
      <c r="M1085" s="147">
        <f t="shared" si="161"/>
        <v>0</v>
      </c>
      <c r="N1085" s="10">
        <f t="shared" si="159"/>
        <v>0</v>
      </c>
      <c r="O1085" s="11"/>
    </row>
    <row r="1086" spans="1:15">
      <c r="A1086" s="9">
        <f t="shared" si="162"/>
        <v>74</v>
      </c>
      <c r="B1086" s="14" t="s">
        <v>1121</v>
      </c>
      <c r="C1086" s="8"/>
      <c r="D1086" s="8"/>
      <c r="E1086" s="8"/>
      <c r="F1086" s="8">
        <f t="shared" si="157"/>
        <v>0</v>
      </c>
      <c r="G1086" s="8"/>
      <c r="H1086" s="11">
        <v>0</v>
      </c>
      <c r="I1086" s="18">
        <f t="shared" si="160"/>
        <v>0</v>
      </c>
      <c r="J1086" s="10">
        <f t="shared" si="158"/>
        <v>0</v>
      </c>
      <c r="K1086" s="10">
        <v>0</v>
      </c>
      <c r="L1086" s="10">
        <v>0</v>
      </c>
      <c r="M1086" s="147">
        <f t="shared" si="161"/>
        <v>0</v>
      </c>
      <c r="N1086" s="10">
        <f t="shared" si="159"/>
        <v>0</v>
      </c>
      <c r="O1086" s="11"/>
    </row>
    <row r="1087" spans="1:15">
      <c r="A1087" s="9">
        <f t="shared" si="162"/>
        <v>75</v>
      </c>
      <c r="B1087" s="14" t="s">
        <v>1122</v>
      </c>
      <c r="C1087" s="8"/>
      <c r="D1087" s="8"/>
      <c r="E1087" s="8"/>
      <c r="F1087" s="8">
        <f t="shared" si="157"/>
        <v>0</v>
      </c>
      <c r="G1087" s="8"/>
      <c r="H1087" s="11">
        <v>0</v>
      </c>
      <c r="I1087" s="18">
        <f t="shared" si="160"/>
        <v>0</v>
      </c>
      <c r="J1087" s="10">
        <f t="shared" si="158"/>
        <v>0</v>
      </c>
      <c r="K1087" s="10">
        <v>0</v>
      </c>
      <c r="L1087" s="10">
        <v>0</v>
      </c>
      <c r="M1087" s="147">
        <f t="shared" si="161"/>
        <v>0</v>
      </c>
      <c r="N1087" s="10">
        <f t="shared" si="159"/>
        <v>0</v>
      </c>
      <c r="O1087" s="11"/>
    </row>
    <row r="1088" spans="1:15">
      <c r="A1088" s="9">
        <f t="shared" si="162"/>
        <v>76</v>
      </c>
      <c r="B1088" s="14" t="s">
        <v>1123</v>
      </c>
      <c r="C1088" s="8"/>
      <c r="D1088" s="8"/>
      <c r="E1088" s="8"/>
      <c r="F1088" s="8">
        <f t="shared" si="157"/>
        <v>0</v>
      </c>
      <c r="G1088" s="8"/>
      <c r="H1088" s="11">
        <v>0</v>
      </c>
      <c r="I1088" s="18">
        <f t="shared" si="160"/>
        <v>0</v>
      </c>
      <c r="J1088" s="10">
        <f t="shared" si="158"/>
        <v>0</v>
      </c>
      <c r="K1088" s="10">
        <v>0</v>
      </c>
      <c r="L1088" s="10">
        <v>0</v>
      </c>
      <c r="M1088" s="147">
        <f t="shared" si="161"/>
        <v>0</v>
      </c>
      <c r="N1088" s="10">
        <f t="shared" si="159"/>
        <v>0</v>
      </c>
      <c r="O1088" s="11"/>
    </row>
    <row r="1089" spans="1:15">
      <c r="A1089" s="9">
        <f t="shared" si="162"/>
        <v>77</v>
      </c>
      <c r="B1089" s="14" t="s">
        <v>1124</v>
      </c>
      <c r="C1089" s="8"/>
      <c r="D1089" s="8"/>
      <c r="E1089" s="8"/>
      <c r="F1089" s="8">
        <f t="shared" si="157"/>
        <v>0</v>
      </c>
      <c r="G1089" s="8"/>
      <c r="H1089" s="11">
        <v>0</v>
      </c>
      <c r="I1089" s="18">
        <f t="shared" si="160"/>
        <v>0</v>
      </c>
      <c r="J1089" s="10">
        <f t="shared" si="158"/>
        <v>0</v>
      </c>
      <c r="K1089" s="10">
        <v>0</v>
      </c>
      <c r="L1089" s="10">
        <v>0</v>
      </c>
      <c r="M1089" s="147">
        <f t="shared" si="161"/>
        <v>0</v>
      </c>
      <c r="N1089" s="10">
        <f t="shared" si="159"/>
        <v>0</v>
      </c>
      <c r="O1089" s="11"/>
    </row>
    <row r="1090" spans="1:15">
      <c r="A1090" s="9">
        <f t="shared" si="162"/>
        <v>78</v>
      </c>
      <c r="B1090" s="14" t="s">
        <v>1125</v>
      </c>
      <c r="C1090" s="8"/>
      <c r="D1090" s="8"/>
      <c r="E1090" s="8"/>
      <c r="F1090" s="8">
        <f t="shared" si="157"/>
        <v>0</v>
      </c>
      <c r="G1090" s="8"/>
      <c r="H1090" s="11">
        <v>0</v>
      </c>
      <c r="I1090" s="18">
        <f t="shared" si="160"/>
        <v>0</v>
      </c>
      <c r="J1090" s="10">
        <f t="shared" si="158"/>
        <v>0</v>
      </c>
      <c r="K1090" s="10">
        <v>0</v>
      </c>
      <c r="L1090" s="10">
        <v>0</v>
      </c>
      <c r="M1090" s="147">
        <f t="shared" si="161"/>
        <v>0</v>
      </c>
      <c r="N1090" s="10">
        <f t="shared" si="159"/>
        <v>0</v>
      </c>
      <c r="O1090" s="11"/>
    </row>
    <row r="1091" spans="1:15">
      <c r="A1091" s="9">
        <f t="shared" si="162"/>
        <v>79</v>
      </c>
      <c r="B1091" s="14" t="s">
        <v>1126</v>
      </c>
      <c r="C1091" s="8"/>
      <c r="D1091" s="8"/>
      <c r="E1091" s="8"/>
      <c r="F1091" s="8">
        <f t="shared" si="157"/>
        <v>0</v>
      </c>
      <c r="G1091" s="8"/>
      <c r="H1091" s="11">
        <v>0</v>
      </c>
      <c r="I1091" s="18">
        <f t="shared" si="160"/>
        <v>0</v>
      </c>
      <c r="J1091" s="10">
        <f t="shared" si="158"/>
        <v>0</v>
      </c>
      <c r="K1091" s="10">
        <v>0</v>
      </c>
      <c r="L1091" s="10">
        <v>0</v>
      </c>
      <c r="M1091" s="147">
        <f t="shared" si="161"/>
        <v>0</v>
      </c>
      <c r="N1091" s="10">
        <f t="shared" si="159"/>
        <v>0</v>
      </c>
      <c r="O1091" s="11"/>
    </row>
    <row r="1092" spans="1:15">
      <c r="A1092" s="9">
        <f t="shared" si="162"/>
        <v>80</v>
      </c>
      <c r="B1092" s="14" t="s">
        <v>1127</v>
      </c>
      <c r="C1092" s="8"/>
      <c r="D1092" s="8"/>
      <c r="E1092" s="8"/>
      <c r="F1092" s="8">
        <f t="shared" si="157"/>
        <v>0</v>
      </c>
      <c r="G1092" s="8"/>
      <c r="H1092" s="11">
        <v>0</v>
      </c>
      <c r="I1092" s="18">
        <f t="shared" si="160"/>
        <v>0</v>
      </c>
      <c r="J1092" s="10">
        <f t="shared" si="158"/>
        <v>0</v>
      </c>
      <c r="K1092" s="10">
        <v>0</v>
      </c>
      <c r="L1092" s="10">
        <v>0</v>
      </c>
      <c r="M1092" s="147">
        <f t="shared" si="161"/>
        <v>0</v>
      </c>
      <c r="N1092" s="10">
        <f t="shared" si="159"/>
        <v>0</v>
      </c>
      <c r="O1092" s="11"/>
    </row>
    <row r="1093" spans="1:15">
      <c r="A1093" s="9">
        <f t="shared" si="162"/>
        <v>81</v>
      </c>
      <c r="B1093" s="14" t="s">
        <v>1128</v>
      </c>
      <c r="C1093" s="8"/>
      <c r="D1093" s="8"/>
      <c r="E1093" s="8"/>
      <c r="F1093" s="8">
        <f t="shared" si="157"/>
        <v>0</v>
      </c>
      <c r="G1093" s="8"/>
      <c r="H1093" s="11">
        <v>0</v>
      </c>
      <c r="I1093" s="18">
        <f t="shared" si="160"/>
        <v>0</v>
      </c>
      <c r="J1093" s="10">
        <f t="shared" si="158"/>
        <v>0</v>
      </c>
      <c r="K1093" s="10">
        <v>0</v>
      </c>
      <c r="L1093" s="10">
        <v>0</v>
      </c>
      <c r="M1093" s="147">
        <f t="shared" si="161"/>
        <v>0</v>
      </c>
      <c r="N1093" s="10">
        <f t="shared" si="159"/>
        <v>0</v>
      </c>
      <c r="O1093" s="11"/>
    </row>
    <row r="1094" spans="1:15">
      <c r="A1094" s="9">
        <f t="shared" si="162"/>
        <v>82</v>
      </c>
      <c r="B1094" s="14" t="s">
        <v>1129</v>
      </c>
      <c r="C1094" s="8"/>
      <c r="D1094" s="8"/>
      <c r="E1094" s="8"/>
      <c r="F1094" s="8">
        <f t="shared" si="157"/>
        <v>0</v>
      </c>
      <c r="G1094" s="8"/>
      <c r="H1094" s="11">
        <v>0</v>
      </c>
      <c r="I1094" s="18">
        <f t="shared" si="160"/>
        <v>0</v>
      </c>
      <c r="J1094" s="10">
        <f t="shared" si="158"/>
        <v>0</v>
      </c>
      <c r="K1094" s="10">
        <v>0</v>
      </c>
      <c r="L1094" s="10">
        <v>0</v>
      </c>
      <c r="M1094" s="147">
        <f t="shared" si="161"/>
        <v>0</v>
      </c>
      <c r="N1094" s="10">
        <f t="shared" si="159"/>
        <v>0</v>
      </c>
      <c r="O1094" s="11"/>
    </row>
    <row r="1095" spans="1:15">
      <c r="A1095" s="9">
        <f t="shared" si="162"/>
        <v>83</v>
      </c>
      <c r="B1095" s="14" t="s">
        <v>1130</v>
      </c>
      <c r="C1095" s="8"/>
      <c r="D1095" s="8"/>
      <c r="E1095" s="8"/>
      <c r="F1095" s="8">
        <f t="shared" si="157"/>
        <v>0</v>
      </c>
      <c r="G1095" s="8"/>
      <c r="H1095" s="11">
        <v>0</v>
      </c>
      <c r="I1095" s="18">
        <f t="shared" si="160"/>
        <v>0</v>
      </c>
      <c r="J1095" s="10">
        <f t="shared" si="158"/>
        <v>0</v>
      </c>
      <c r="K1095" s="10">
        <v>0</v>
      </c>
      <c r="L1095" s="10">
        <v>0</v>
      </c>
      <c r="M1095" s="147">
        <f t="shared" si="161"/>
        <v>0</v>
      </c>
      <c r="N1095" s="10">
        <f t="shared" si="159"/>
        <v>0</v>
      </c>
      <c r="O1095" s="11"/>
    </row>
    <row r="1096" spans="1:15">
      <c r="A1096" s="9">
        <f t="shared" si="162"/>
        <v>84</v>
      </c>
      <c r="B1096" s="14" t="s">
        <v>1131</v>
      </c>
      <c r="C1096" s="8"/>
      <c r="D1096" s="8"/>
      <c r="E1096" s="8"/>
      <c r="F1096" s="8">
        <f t="shared" si="157"/>
        <v>0</v>
      </c>
      <c r="G1096" s="8"/>
      <c r="H1096" s="11">
        <v>0</v>
      </c>
      <c r="I1096" s="18">
        <f t="shared" si="160"/>
        <v>0</v>
      </c>
      <c r="J1096" s="10">
        <f t="shared" si="158"/>
        <v>0</v>
      </c>
      <c r="K1096" s="10">
        <v>0</v>
      </c>
      <c r="L1096" s="10">
        <v>0</v>
      </c>
      <c r="M1096" s="147">
        <f t="shared" si="161"/>
        <v>0</v>
      </c>
      <c r="N1096" s="10">
        <f t="shared" si="159"/>
        <v>0</v>
      </c>
      <c r="O1096" s="11"/>
    </row>
    <row r="1097" spans="1:15">
      <c r="A1097" s="9">
        <f t="shared" si="162"/>
        <v>85</v>
      </c>
      <c r="B1097" s="14" t="s">
        <v>1132</v>
      </c>
      <c r="C1097" s="8"/>
      <c r="D1097" s="8"/>
      <c r="E1097" s="8"/>
      <c r="F1097" s="8">
        <f t="shared" si="157"/>
        <v>0</v>
      </c>
      <c r="G1097" s="8"/>
      <c r="H1097" s="11">
        <v>0</v>
      </c>
      <c r="I1097" s="18">
        <f t="shared" si="160"/>
        <v>0</v>
      </c>
      <c r="J1097" s="10">
        <f t="shared" si="158"/>
        <v>0</v>
      </c>
      <c r="K1097" s="10">
        <v>0</v>
      </c>
      <c r="L1097" s="10">
        <v>0</v>
      </c>
      <c r="M1097" s="147">
        <f t="shared" si="161"/>
        <v>0</v>
      </c>
      <c r="N1097" s="10">
        <f t="shared" si="159"/>
        <v>0</v>
      </c>
      <c r="O1097" s="11"/>
    </row>
    <row r="1098" spans="1:15">
      <c r="A1098" s="9">
        <f t="shared" si="162"/>
        <v>86</v>
      </c>
      <c r="B1098" s="14" t="s">
        <v>1133</v>
      </c>
      <c r="C1098" s="8"/>
      <c r="D1098" s="8"/>
      <c r="E1098" s="8"/>
      <c r="F1098" s="8">
        <f t="shared" si="157"/>
        <v>0</v>
      </c>
      <c r="G1098" s="8"/>
      <c r="H1098" s="11">
        <v>0</v>
      </c>
      <c r="I1098" s="18">
        <f t="shared" si="160"/>
        <v>0</v>
      </c>
      <c r="J1098" s="10">
        <f t="shared" si="158"/>
        <v>0</v>
      </c>
      <c r="K1098" s="10">
        <v>0</v>
      </c>
      <c r="L1098" s="10">
        <v>0</v>
      </c>
      <c r="M1098" s="147">
        <f t="shared" si="161"/>
        <v>0</v>
      </c>
      <c r="N1098" s="10">
        <f t="shared" si="159"/>
        <v>0</v>
      </c>
      <c r="O1098" s="11"/>
    </row>
    <row r="1099" spans="1:15">
      <c r="A1099" s="9">
        <f t="shared" si="162"/>
        <v>87</v>
      </c>
      <c r="B1099" s="14" t="s">
        <v>1134</v>
      </c>
      <c r="C1099" s="8"/>
      <c r="D1099" s="8"/>
      <c r="E1099" s="8"/>
      <c r="F1099" s="8">
        <f t="shared" si="157"/>
        <v>0</v>
      </c>
      <c r="G1099" s="8"/>
      <c r="H1099" s="11">
        <v>0</v>
      </c>
      <c r="I1099" s="18">
        <f t="shared" si="160"/>
        <v>0</v>
      </c>
      <c r="J1099" s="10">
        <f t="shared" si="158"/>
        <v>0</v>
      </c>
      <c r="K1099" s="10">
        <v>0</v>
      </c>
      <c r="L1099" s="10">
        <v>0</v>
      </c>
      <c r="M1099" s="147">
        <f t="shared" si="161"/>
        <v>0</v>
      </c>
      <c r="N1099" s="10">
        <f t="shared" si="159"/>
        <v>0</v>
      </c>
      <c r="O1099" s="11"/>
    </row>
    <row r="1100" spans="1:15">
      <c r="A1100" s="9">
        <f t="shared" si="162"/>
        <v>88</v>
      </c>
      <c r="B1100" s="14" t="s">
        <v>1135</v>
      </c>
      <c r="C1100" s="8"/>
      <c r="D1100" s="8"/>
      <c r="E1100" s="8"/>
      <c r="F1100" s="8">
        <f t="shared" si="157"/>
        <v>0</v>
      </c>
      <c r="G1100" s="8"/>
      <c r="H1100" s="11">
        <v>0</v>
      </c>
      <c r="I1100" s="18">
        <f t="shared" si="160"/>
        <v>0</v>
      </c>
      <c r="J1100" s="10">
        <f t="shared" si="158"/>
        <v>0</v>
      </c>
      <c r="K1100" s="10">
        <v>0</v>
      </c>
      <c r="L1100" s="10">
        <v>0</v>
      </c>
      <c r="M1100" s="147">
        <f t="shared" si="161"/>
        <v>0</v>
      </c>
      <c r="N1100" s="10">
        <f t="shared" si="159"/>
        <v>0</v>
      </c>
      <c r="O1100" s="11"/>
    </row>
    <row r="1101" spans="1:15">
      <c r="A1101" s="9">
        <f t="shared" si="162"/>
        <v>89</v>
      </c>
      <c r="B1101" s="14" t="s">
        <v>1136</v>
      </c>
      <c r="C1101" s="8"/>
      <c r="D1101" s="8"/>
      <c r="E1101" s="8"/>
      <c r="F1101" s="8">
        <f t="shared" si="157"/>
        <v>0</v>
      </c>
      <c r="G1101" s="8"/>
      <c r="H1101" s="11">
        <v>0</v>
      </c>
      <c r="I1101" s="18">
        <f t="shared" si="160"/>
        <v>0</v>
      </c>
      <c r="J1101" s="10">
        <f t="shared" si="158"/>
        <v>0</v>
      </c>
      <c r="K1101" s="10">
        <v>0</v>
      </c>
      <c r="L1101" s="10">
        <v>0</v>
      </c>
      <c r="M1101" s="147">
        <f t="shared" si="161"/>
        <v>0</v>
      </c>
      <c r="N1101" s="10">
        <f t="shared" si="159"/>
        <v>0</v>
      </c>
      <c r="O1101" s="11"/>
    </row>
    <row r="1102" spans="1:15">
      <c r="A1102" s="9">
        <f t="shared" si="162"/>
        <v>90</v>
      </c>
      <c r="B1102" s="14" t="s">
        <v>1137</v>
      </c>
      <c r="C1102" s="8"/>
      <c r="D1102" s="8"/>
      <c r="E1102" s="8"/>
      <c r="F1102" s="8">
        <f t="shared" si="157"/>
        <v>0</v>
      </c>
      <c r="G1102" s="8"/>
      <c r="H1102" s="11">
        <v>0</v>
      </c>
      <c r="I1102" s="18">
        <f t="shared" si="160"/>
        <v>0</v>
      </c>
      <c r="J1102" s="10">
        <f t="shared" si="158"/>
        <v>0</v>
      </c>
      <c r="K1102" s="10">
        <v>0</v>
      </c>
      <c r="L1102" s="10">
        <v>0</v>
      </c>
      <c r="M1102" s="147">
        <f t="shared" si="161"/>
        <v>0</v>
      </c>
      <c r="N1102" s="10">
        <f t="shared" si="159"/>
        <v>0</v>
      </c>
      <c r="O1102" s="11"/>
    </row>
    <row r="1103" spans="1:15">
      <c r="A1103" s="9">
        <f t="shared" si="162"/>
        <v>91</v>
      </c>
      <c r="B1103" s="14" t="s">
        <v>1138</v>
      </c>
      <c r="C1103" s="8"/>
      <c r="D1103" s="8"/>
      <c r="E1103" s="8"/>
      <c r="F1103" s="8">
        <f t="shared" si="157"/>
        <v>0</v>
      </c>
      <c r="G1103" s="8"/>
      <c r="H1103" s="11">
        <v>0</v>
      </c>
      <c r="I1103" s="18">
        <f t="shared" si="160"/>
        <v>0</v>
      </c>
      <c r="J1103" s="10">
        <f t="shared" si="158"/>
        <v>0</v>
      </c>
      <c r="K1103" s="10">
        <v>0</v>
      </c>
      <c r="L1103" s="10">
        <v>0</v>
      </c>
      <c r="M1103" s="147">
        <f t="shared" si="161"/>
        <v>0</v>
      </c>
      <c r="N1103" s="10">
        <f t="shared" si="159"/>
        <v>0</v>
      </c>
      <c r="O1103" s="11"/>
    </row>
    <row r="1104" spans="1:15">
      <c r="A1104" s="9">
        <f t="shared" si="162"/>
        <v>92</v>
      </c>
      <c r="B1104" s="14" t="s">
        <v>1139</v>
      </c>
      <c r="C1104" s="8"/>
      <c r="D1104" s="8"/>
      <c r="E1104" s="8"/>
      <c r="F1104" s="8">
        <f t="shared" si="157"/>
        <v>0</v>
      </c>
      <c r="G1104" s="8"/>
      <c r="H1104" s="11">
        <v>0</v>
      </c>
      <c r="I1104" s="18">
        <f t="shared" si="160"/>
        <v>0</v>
      </c>
      <c r="J1104" s="10">
        <f t="shared" si="158"/>
        <v>0</v>
      </c>
      <c r="K1104" s="10">
        <v>0</v>
      </c>
      <c r="L1104" s="10">
        <v>0</v>
      </c>
      <c r="M1104" s="147">
        <f t="shared" si="161"/>
        <v>0</v>
      </c>
      <c r="N1104" s="10">
        <f t="shared" si="159"/>
        <v>0</v>
      </c>
      <c r="O1104" s="11"/>
    </row>
    <row r="1105" spans="1:15">
      <c r="A1105" s="9">
        <f t="shared" si="162"/>
        <v>93</v>
      </c>
      <c r="B1105" s="14" t="s">
        <v>1140</v>
      </c>
      <c r="C1105" s="8"/>
      <c r="D1105" s="8"/>
      <c r="E1105" s="8"/>
      <c r="F1105" s="8"/>
      <c r="G1105" s="8">
        <v>23</v>
      </c>
      <c r="H1105" s="11">
        <v>5.163961612219603E-3</v>
      </c>
      <c r="I1105" s="18">
        <f t="shared" si="160"/>
        <v>11.717700213135869</v>
      </c>
      <c r="J1105" s="10">
        <f t="shared" si="158"/>
        <v>4.3085983683700588</v>
      </c>
      <c r="K1105" s="10">
        <v>4.5264189115749707</v>
      </c>
      <c r="L1105" s="10">
        <v>2.8954849155876539</v>
      </c>
      <c r="M1105" s="147">
        <f t="shared" si="161"/>
        <v>3.1271237088346662</v>
      </c>
      <c r="N1105" s="10">
        <f t="shared" si="159"/>
        <v>23.679841201915565</v>
      </c>
      <c r="O1105" s="11"/>
    </row>
    <row r="1106" spans="1:15">
      <c r="A1106" s="9">
        <f t="shared" si="162"/>
        <v>94</v>
      </c>
      <c r="B1106" s="14" t="s">
        <v>1141</v>
      </c>
      <c r="C1106" s="8"/>
      <c r="D1106" s="8"/>
      <c r="E1106" s="8"/>
      <c r="F1106" s="8"/>
      <c r="G1106" s="8">
        <v>25</v>
      </c>
      <c r="H1106" s="11">
        <v>5.1766232809035842E-3</v>
      </c>
      <c r="I1106" s="18">
        <f t="shared" si="160"/>
        <v>11.74643118539675</v>
      </c>
      <c r="J1106" s="10">
        <f t="shared" si="158"/>
        <v>4.3191627468703855</v>
      </c>
      <c r="K1106" s="10">
        <v>4.5375173706432275</v>
      </c>
      <c r="L1106" s="10">
        <v>2.902584439835449</v>
      </c>
      <c r="M1106" s="147">
        <f t="shared" si="161"/>
        <v>3.1347911950222853</v>
      </c>
      <c r="N1106" s="10">
        <f t="shared" si="159"/>
        <v>23.737902497932648</v>
      </c>
      <c r="O1106" s="11"/>
    </row>
    <row r="1107" spans="1:15">
      <c r="A1107" s="9">
        <f t="shared" si="162"/>
        <v>95</v>
      </c>
      <c r="B1107" s="14" t="s">
        <v>1142</v>
      </c>
      <c r="C1107" s="8"/>
      <c r="D1107" s="8"/>
      <c r="E1107" s="8"/>
      <c r="F1107" s="8">
        <f t="shared" si="157"/>
        <v>0</v>
      </c>
      <c r="G1107" s="8"/>
      <c r="H1107" s="11">
        <v>0</v>
      </c>
      <c r="I1107" s="18">
        <f t="shared" si="160"/>
        <v>0</v>
      </c>
      <c r="J1107" s="10">
        <f t="shared" si="158"/>
        <v>0</v>
      </c>
      <c r="K1107" s="10">
        <v>0</v>
      </c>
      <c r="L1107" s="10">
        <v>0</v>
      </c>
      <c r="M1107" s="147">
        <f t="shared" si="161"/>
        <v>0</v>
      </c>
      <c r="N1107" s="10">
        <f t="shared" si="159"/>
        <v>0</v>
      </c>
      <c r="O1107" s="11"/>
    </row>
    <row r="1108" spans="1:15">
      <c r="A1108" s="9">
        <f t="shared" si="162"/>
        <v>96</v>
      </c>
      <c r="B1108" s="14" t="s">
        <v>1143</v>
      </c>
      <c r="C1108" s="8"/>
      <c r="D1108" s="8"/>
      <c r="E1108" s="8"/>
      <c r="F1108" s="8">
        <f t="shared" si="157"/>
        <v>0</v>
      </c>
      <c r="G1108" s="8"/>
      <c r="H1108" s="11">
        <v>0</v>
      </c>
      <c r="I1108" s="18">
        <f t="shared" si="160"/>
        <v>0</v>
      </c>
      <c r="J1108" s="10">
        <f t="shared" si="158"/>
        <v>0</v>
      </c>
      <c r="K1108" s="10">
        <v>0</v>
      </c>
      <c r="L1108" s="10">
        <v>0</v>
      </c>
      <c r="M1108" s="147">
        <f t="shared" si="161"/>
        <v>0</v>
      </c>
      <c r="N1108" s="10">
        <f t="shared" si="159"/>
        <v>0</v>
      </c>
      <c r="O1108" s="11"/>
    </row>
    <row r="1109" spans="1:15">
      <c r="A1109" s="9">
        <f t="shared" si="162"/>
        <v>97</v>
      </c>
      <c r="B1109" s="14" t="s">
        <v>1144</v>
      </c>
      <c r="C1109" s="8"/>
      <c r="D1109" s="8"/>
      <c r="E1109" s="8"/>
      <c r="F1109" s="8">
        <f t="shared" si="157"/>
        <v>0</v>
      </c>
      <c r="G1109" s="8"/>
      <c r="H1109" s="11">
        <v>0</v>
      </c>
      <c r="I1109" s="18">
        <f t="shared" si="160"/>
        <v>0</v>
      </c>
      <c r="J1109" s="10">
        <f t="shared" si="158"/>
        <v>0</v>
      </c>
      <c r="K1109" s="10">
        <v>0</v>
      </c>
      <c r="L1109" s="10">
        <v>0</v>
      </c>
      <c r="M1109" s="147">
        <f t="shared" si="161"/>
        <v>0</v>
      </c>
      <c r="N1109" s="10">
        <f t="shared" si="159"/>
        <v>0</v>
      </c>
      <c r="O1109" s="11"/>
    </row>
    <row r="1110" spans="1:15">
      <c r="A1110" s="9">
        <f t="shared" si="162"/>
        <v>98</v>
      </c>
      <c r="B1110" s="14" t="s">
        <v>1145</v>
      </c>
      <c r="C1110" s="8"/>
      <c r="D1110" s="8"/>
      <c r="E1110" s="8"/>
      <c r="F1110" s="8">
        <f t="shared" si="157"/>
        <v>0</v>
      </c>
      <c r="G1110" s="8"/>
      <c r="H1110" s="11">
        <v>0</v>
      </c>
      <c r="I1110" s="18">
        <f t="shared" si="160"/>
        <v>0</v>
      </c>
      <c r="J1110" s="10">
        <f t="shared" si="158"/>
        <v>0</v>
      </c>
      <c r="K1110" s="10">
        <v>0</v>
      </c>
      <c r="L1110" s="10">
        <v>0</v>
      </c>
      <c r="M1110" s="147">
        <f t="shared" si="161"/>
        <v>0</v>
      </c>
      <c r="N1110" s="10">
        <f t="shared" si="159"/>
        <v>0</v>
      </c>
      <c r="O1110" s="11"/>
    </row>
    <row r="1111" spans="1:15">
      <c r="A1111" s="9">
        <f t="shared" si="162"/>
        <v>99</v>
      </c>
      <c r="B1111" s="14" t="s">
        <v>1146</v>
      </c>
      <c r="C1111" s="8"/>
      <c r="D1111" s="8"/>
      <c r="E1111" s="8"/>
      <c r="F1111" s="8">
        <f t="shared" si="157"/>
        <v>0</v>
      </c>
      <c r="G1111" s="8"/>
      <c r="H1111" s="11">
        <v>0</v>
      </c>
      <c r="I1111" s="18">
        <f t="shared" si="160"/>
        <v>0</v>
      </c>
      <c r="J1111" s="10">
        <f t="shared" si="158"/>
        <v>0</v>
      </c>
      <c r="K1111" s="10">
        <v>0</v>
      </c>
      <c r="L1111" s="10">
        <v>0</v>
      </c>
      <c r="M1111" s="147">
        <f t="shared" si="161"/>
        <v>0</v>
      </c>
      <c r="N1111" s="10">
        <f t="shared" si="159"/>
        <v>0</v>
      </c>
      <c r="O1111" s="11"/>
    </row>
    <row r="1112" spans="1:15">
      <c r="A1112" s="9">
        <f t="shared" si="162"/>
        <v>100</v>
      </c>
      <c r="B1112" s="14" t="s">
        <v>1147</v>
      </c>
      <c r="C1112" s="8"/>
      <c r="D1112" s="8"/>
      <c r="E1112" s="8"/>
      <c r="F1112" s="8">
        <f t="shared" si="157"/>
        <v>0</v>
      </c>
      <c r="G1112" s="8"/>
      <c r="H1112" s="11">
        <v>0</v>
      </c>
      <c r="I1112" s="18">
        <f t="shared" si="160"/>
        <v>0</v>
      </c>
      <c r="J1112" s="10">
        <f t="shared" si="158"/>
        <v>0</v>
      </c>
      <c r="K1112" s="10">
        <v>0</v>
      </c>
      <c r="L1112" s="10">
        <v>0</v>
      </c>
      <c r="M1112" s="147">
        <f t="shared" si="161"/>
        <v>0</v>
      </c>
      <c r="N1112" s="10">
        <f t="shared" si="159"/>
        <v>0</v>
      </c>
      <c r="O1112" s="11"/>
    </row>
    <row r="1113" spans="1:15">
      <c r="A1113" s="9">
        <f t="shared" si="162"/>
        <v>101</v>
      </c>
      <c r="B1113" s="14" t="s">
        <v>1148</v>
      </c>
      <c r="C1113" s="8"/>
      <c r="D1113" s="8"/>
      <c r="E1113" s="8"/>
      <c r="F1113" s="8">
        <f t="shared" si="157"/>
        <v>0</v>
      </c>
      <c r="G1113" s="8"/>
      <c r="H1113" s="11">
        <v>0</v>
      </c>
      <c r="I1113" s="18">
        <f t="shared" si="160"/>
        <v>0</v>
      </c>
      <c r="J1113" s="10">
        <f t="shared" si="158"/>
        <v>0</v>
      </c>
      <c r="K1113" s="10">
        <v>0</v>
      </c>
      <c r="L1113" s="10">
        <v>0</v>
      </c>
      <c r="M1113" s="147">
        <f t="shared" si="161"/>
        <v>0</v>
      </c>
      <c r="N1113" s="10">
        <f t="shared" si="159"/>
        <v>0</v>
      </c>
      <c r="O1113" s="11"/>
    </row>
    <row r="1114" spans="1:15">
      <c r="A1114" s="9">
        <f t="shared" si="162"/>
        <v>102</v>
      </c>
      <c r="B1114" s="14" t="s">
        <v>1149</v>
      </c>
      <c r="C1114" s="8"/>
      <c r="D1114" s="8"/>
      <c r="E1114" s="8"/>
      <c r="F1114" s="8">
        <f t="shared" si="157"/>
        <v>0</v>
      </c>
      <c r="G1114" s="8"/>
      <c r="H1114" s="11">
        <v>0</v>
      </c>
      <c r="I1114" s="18">
        <f t="shared" si="160"/>
        <v>0</v>
      </c>
      <c r="J1114" s="10">
        <f t="shared" si="158"/>
        <v>0</v>
      </c>
      <c r="K1114" s="10">
        <v>0</v>
      </c>
      <c r="L1114" s="10">
        <v>0</v>
      </c>
      <c r="M1114" s="147">
        <f t="shared" si="161"/>
        <v>0</v>
      </c>
      <c r="N1114" s="10">
        <f t="shared" si="159"/>
        <v>0</v>
      </c>
      <c r="O1114" s="11"/>
    </row>
    <row r="1115" spans="1:15">
      <c r="A1115" s="9">
        <f t="shared" si="162"/>
        <v>103</v>
      </c>
      <c r="B1115" s="14" t="s">
        <v>1150</v>
      </c>
      <c r="C1115" s="8"/>
      <c r="D1115" s="8"/>
      <c r="E1115" s="8"/>
      <c r="F1115" s="8">
        <f t="shared" si="157"/>
        <v>0</v>
      </c>
      <c r="G1115" s="8"/>
      <c r="H1115" s="11">
        <v>0</v>
      </c>
      <c r="I1115" s="18">
        <f t="shared" si="160"/>
        <v>0</v>
      </c>
      <c r="J1115" s="10">
        <f t="shared" si="158"/>
        <v>0</v>
      </c>
      <c r="K1115" s="10">
        <v>0</v>
      </c>
      <c r="L1115" s="10">
        <v>0</v>
      </c>
      <c r="M1115" s="147">
        <f t="shared" si="161"/>
        <v>0</v>
      </c>
      <c r="N1115" s="10">
        <f t="shared" si="159"/>
        <v>0</v>
      </c>
      <c r="O1115" s="11"/>
    </row>
    <row r="1116" spans="1:15">
      <c r="A1116" s="9">
        <f t="shared" si="162"/>
        <v>104</v>
      </c>
      <c r="B1116" s="14" t="s">
        <v>1151</v>
      </c>
      <c r="C1116" s="8"/>
      <c r="D1116" s="8"/>
      <c r="E1116" s="8"/>
      <c r="F1116" s="8">
        <f t="shared" si="157"/>
        <v>0</v>
      </c>
      <c r="G1116" s="8"/>
      <c r="H1116" s="11">
        <v>0</v>
      </c>
      <c r="I1116" s="18">
        <f t="shared" si="160"/>
        <v>0</v>
      </c>
      <c r="J1116" s="10">
        <f t="shared" si="158"/>
        <v>0</v>
      </c>
      <c r="K1116" s="10">
        <v>0</v>
      </c>
      <c r="L1116" s="10">
        <v>0</v>
      </c>
      <c r="M1116" s="147">
        <f t="shared" si="161"/>
        <v>0</v>
      </c>
      <c r="N1116" s="10">
        <f t="shared" si="159"/>
        <v>0</v>
      </c>
      <c r="O1116" s="11"/>
    </row>
    <row r="1117" spans="1:15">
      <c r="A1117" s="9">
        <f t="shared" si="162"/>
        <v>105</v>
      </c>
      <c r="B1117" s="14" t="s">
        <v>1152</v>
      </c>
      <c r="C1117" s="8"/>
      <c r="D1117" s="8"/>
      <c r="E1117" s="8"/>
      <c r="F1117" s="8">
        <f t="shared" si="157"/>
        <v>0</v>
      </c>
      <c r="G1117" s="8"/>
      <c r="H1117" s="11">
        <v>0</v>
      </c>
      <c r="I1117" s="18">
        <f t="shared" si="160"/>
        <v>0</v>
      </c>
      <c r="J1117" s="10">
        <f t="shared" si="158"/>
        <v>0</v>
      </c>
      <c r="K1117" s="10">
        <v>0</v>
      </c>
      <c r="L1117" s="10">
        <v>0</v>
      </c>
      <c r="M1117" s="147">
        <f t="shared" si="161"/>
        <v>0</v>
      </c>
      <c r="N1117" s="10">
        <f t="shared" si="159"/>
        <v>0</v>
      </c>
      <c r="O1117" s="11"/>
    </row>
    <row r="1118" spans="1:15">
      <c r="A1118" s="9">
        <f t="shared" si="162"/>
        <v>106</v>
      </c>
      <c r="B1118" s="14" t="s">
        <v>1153</v>
      </c>
      <c r="C1118" s="8"/>
      <c r="D1118" s="8"/>
      <c r="E1118" s="8"/>
      <c r="F1118" s="8">
        <f t="shared" si="157"/>
        <v>0</v>
      </c>
      <c r="G1118" s="8"/>
      <c r="H1118" s="11">
        <v>0</v>
      </c>
      <c r="I1118" s="18">
        <f t="shared" si="160"/>
        <v>0</v>
      </c>
      <c r="J1118" s="10">
        <f t="shared" si="158"/>
        <v>0</v>
      </c>
      <c r="K1118" s="10">
        <v>0</v>
      </c>
      <c r="L1118" s="10">
        <v>0</v>
      </c>
      <c r="M1118" s="147">
        <f t="shared" si="161"/>
        <v>0</v>
      </c>
      <c r="N1118" s="10">
        <f t="shared" si="159"/>
        <v>0</v>
      </c>
      <c r="O1118" s="11"/>
    </row>
    <row r="1119" spans="1:15">
      <c r="A1119" s="9">
        <f t="shared" si="162"/>
        <v>107</v>
      </c>
      <c r="B1119" s="14" t="s">
        <v>1154</v>
      </c>
      <c r="C1119" s="8"/>
      <c r="D1119" s="8"/>
      <c r="E1119" s="8"/>
      <c r="F1119" s="8">
        <f t="shared" si="157"/>
        <v>0</v>
      </c>
      <c r="G1119" s="8"/>
      <c r="H1119" s="11">
        <v>0</v>
      </c>
      <c r="I1119" s="18">
        <f t="shared" si="160"/>
        <v>0</v>
      </c>
      <c r="J1119" s="10">
        <f t="shared" si="158"/>
        <v>0</v>
      </c>
      <c r="K1119" s="10">
        <v>0</v>
      </c>
      <c r="L1119" s="10">
        <v>0</v>
      </c>
      <c r="M1119" s="147">
        <f t="shared" si="161"/>
        <v>0</v>
      </c>
      <c r="N1119" s="10">
        <f t="shared" si="159"/>
        <v>0</v>
      </c>
      <c r="O1119" s="11"/>
    </row>
    <row r="1120" spans="1:15">
      <c r="A1120" s="9">
        <f t="shared" si="162"/>
        <v>108</v>
      </c>
      <c r="B1120" s="14" t="s">
        <v>1155</v>
      </c>
      <c r="C1120" s="8"/>
      <c r="D1120" s="8"/>
      <c r="E1120" s="8"/>
      <c r="F1120" s="8">
        <f t="shared" si="157"/>
        <v>0</v>
      </c>
      <c r="G1120" s="8"/>
      <c r="H1120" s="11">
        <v>0</v>
      </c>
      <c r="I1120" s="18">
        <f t="shared" si="160"/>
        <v>0</v>
      </c>
      <c r="J1120" s="10">
        <f t="shared" si="158"/>
        <v>0</v>
      </c>
      <c r="K1120" s="10">
        <v>0</v>
      </c>
      <c r="L1120" s="10">
        <v>0</v>
      </c>
      <c r="M1120" s="147">
        <f t="shared" si="161"/>
        <v>0</v>
      </c>
      <c r="N1120" s="10">
        <f t="shared" si="159"/>
        <v>0</v>
      </c>
      <c r="O1120" s="11"/>
    </row>
    <row r="1121" spans="1:15">
      <c r="A1121" s="9">
        <f t="shared" si="162"/>
        <v>109</v>
      </c>
      <c r="B1121" s="14" t="s">
        <v>1156</v>
      </c>
      <c r="C1121" s="8"/>
      <c r="D1121" s="8"/>
      <c r="E1121" s="8"/>
      <c r="F1121" s="8"/>
      <c r="G1121" s="8">
        <v>9</v>
      </c>
      <c r="H1121" s="11">
        <v>3.5605945146585803E-3</v>
      </c>
      <c r="I1121" s="18">
        <f t="shared" si="160"/>
        <v>8.0794518310472245</v>
      </c>
      <c r="J1121" s="10">
        <f t="shared" si="158"/>
        <v>2.9708144382760646</v>
      </c>
      <c r="K1121" s="10">
        <v>3.1210035158788321</v>
      </c>
      <c r="L1121" s="10">
        <v>1.9964609503142128</v>
      </c>
      <c r="M1121" s="147">
        <f t="shared" si="161"/>
        <v>2.1561778263393498</v>
      </c>
      <c r="N1121" s="10">
        <f t="shared" si="159"/>
        <v>16.327447611541469</v>
      </c>
      <c r="O1121" s="11"/>
    </row>
    <row r="1122" spans="1:15">
      <c r="A1122" s="9">
        <f t="shared" si="162"/>
        <v>110</v>
      </c>
      <c r="B1122" s="14" t="s">
        <v>1157</v>
      </c>
      <c r="C1122" s="8"/>
      <c r="D1122" s="8"/>
      <c r="E1122" s="8"/>
      <c r="F1122" s="8"/>
      <c r="G1122" s="8">
        <v>9</v>
      </c>
      <c r="H1122" s="11">
        <v>2.5796483934574892E-3</v>
      </c>
      <c r="I1122" s="18">
        <f t="shared" si="160"/>
        <v>5.8535575590461928</v>
      </c>
      <c r="J1122" s="10">
        <f t="shared" si="158"/>
        <v>2.1523531144612851</v>
      </c>
      <c r="K1122" s="10">
        <v>2.2611650028012273</v>
      </c>
      <c r="L1122" s="10">
        <v>1.4464346506955488</v>
      </c>
      <c r="M1122" s="147">
        <f t="shared" si="161"/>
        <v>1.5621494227511927</v>
      </c>
      <c r="N1122" s="10">
        <f t="shared" si="159"/>
        <v>11.829225099059897</v>
      </c>
      <c r="O1122" s="11"/>
    </row>
    <row r="1123" spans="1:15">
      <c r="A1123" s="9">
        <f t="shared" si="162"/>
        <v>111</v>
      </c>
      <c r="B1123" s="14" t="s">
        <v>1158</v>
      </c>
      <c r="C1123" s="8"/>
      <c r="D1123" s="8"/>
      <c r="E1123" s="8"/>
      <c r="F1123" s="8"/>
      <c r="G1123" s="8">
        <v>32</v>
      </c>
      <c r="H1123" s="11">
        <v>9.7607471077583319E-3</v>
      </c>
      <c r="I1123" s="18">
        <f t="shared" si="160"/>
        <v>22.148404084627664</v>
      </c>
      <c r="J1123" s="10">
        <f t="shared" si="158"/>
        <v>8.1439681819175931</v>
      </c>
      <c r="K1123" s="10">
        <v>8.5556852698344876</v>
      </c>
      <c r="L1123" s="10">
        <v>5.4729485107911744</v>
      </c>
      <c r="M1123" s="147">
        <f t="shared" si="161"/>
        <v>5.9107843916544685</v>
      </c>
      <c r="N1123" s="10">
        <f t="shared" si="159"/>
        <v>44.758841928034208</v>
      </c>
      <c r="O1123" s="11"/>
    </row>
    <row r="1124" spans="1:15">
      <c r="A1124" s="9">
        <f t="shared" si="162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57"/>
        <v>3203.8</v>
      </c>
      <c r="G1124" s="8">
        <v>120</v>
      </c>
      <c r="H1124" s="11">
        <v>2.1350239015652556E-2</v>
      </c>
      <c r="I1124" s="18">
        <f t="shared" si="160"/>
        <v>48.446467857587685</v>
      </c>
      <c r="J1124" s="10">
        <f t="shared" si="158"/>
        <v>17.813766231234993</v>
      </c>
      <c r="K1124" s="10">
        <v>18.714338506780091</v>
      </c>
      <c r="L1124" s="10">
        <v>11.971292518466544</v>
      </c>
      <c r="M1124" s="147">
        <f t="shared" si="161"/>
        <v>12.928995919943869</v>
      </c>
      <c r="N1124" s="10">
        <f t="shared" si="159"/>
        <v>97.903568515546638</v>
      </c>
      <c r="O1124" s="11">
        <f>N1124/F1124</f>
        <v>3.0558576851097644E-2</v>
      </c>
    </row>
    <row r="1125" spans="1:15">
      <c r="A1125" s="9">
        <f t="shared" si="162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57"/>
        <v>4027.6</v>
      </c>
      <c r="G1125" s="8">
        <v>72</v>
      </c>
      <c r="H1125" s="11">
        <v>2.6840071995580944E-2</v>
      </c>
      <c r="I1125" s="18">
        <f t="shared" si="160"/>
        <v>60.903612567332594</v>
      </c>
      <c r="J1125" s="10">
        <f t="shared" si="158"/>
        <v>22.394258341008197</v>
      </c>
      <c r="K1125" s="10">
        <v>23.526396707006519</v>
      </c>
      <c r="L1125" s="10">
        <v>15.049496768642193</v>
      </c>
      <c r="M1125" s="147">
        <f t="shared" si="161"/>
        <v>16.253456510133571</v>
      </c>
      <c r="N1125" s="10">
        <f t="shared" si="159"/>
        <v>123.07772412548088</v>
      </c>
      <c r="O1125" s="11">
        <f>N1125/F1125</f>
        <v>3.0558576851097648E-2</v>
      </c>
    </row>
    <row r="1126" spans="1:15">
      <c r="A1126" s="9">
        <f t="shared" si="162"/>
        <v>114</v>
      </c>
      <c r="B1126" s="14" t="s">
        <v>1161</v>
      </c>
      <c r="C1126" s="8"/>
      <c r="D1126" s="8"/>
      <c r="E1126" s="8"/>
      <c r="F1126" s="8">
        <f t="shared" si="157"/>
        <v>0</v>
      </c>
      <c r="G1126" s="8"/>
      <c r="H1126" s="11">
        <v>0</v>
      </c>
      <c r="I1126" s="18">
        <f t="shared" si="160"/>
        <v>0</v>
      </c>
      <c r="J1126" s="10">
        <f t="shared" si="158"/>
        <v>0</v>
      </c>
      <c r="K1126" s="10">
        <v>0</v>
      </c>
      <c r="L1126" s="10">
        <v>0</v>
      </c>
      <c r="M1126" s="147">
        <f t="shared" si="161"/>
        <v>0</v>
      </c>
      <c r="N1126" s="10">
        <f t="shared" si="159"/>
        <v>0</v>
      </c>
      <c r="O1126" s="11"/>
    </row>
    <row r="1127" spans="1:15">
      <c r="A1127" s="9">
        <f t="shared" si="162"/>
        <v>115</v>
      </c>
      <c r="B1127" s="14" t="s">
        <v>1162</v>
      </c>
      <c r="C1127" s="8"/>
      <c r="D1127" s="8"/>
      <c r="E1127" s="8"/>
      <c r="F1127" s="8">
        <f t="shared" si="157"/>
        <v>0</v>
      </c>
      <c r="G1127" s="8"/>
      <c r="H1127" s="11">
        <v>0</v>
      </c>
      <c r="I1127" s="18">
        <f t="shared" si="160"/>
        <v>0</v>
      </c>
      <c r="J1127" s="10">
        <f t="shared" ref="J1127:J1184" si="163">I1127*0.3677</f>
        <v>0</v>
      </c>
      <c r="K1127" s="10">
        <v>0</v>
      </c>
      <c r="L1127" s="10">
        <v>0</v>
      </c>
      <c r="M1127" s="147">
        <f t="shared" si="161"/>
        <v>0</v>
      </c>
      <c r="N1127" s="10">
        <f t="shared" ref="N1127:N1184" si="164">I1127+J1127+K1127+M1127</f>
        <v>0</v>
      </c>
      <c r="O1127" s="11"/>
    </row>
    <row r="1128" spans="1:15">
      <c r="A1128" s="9">
        <f t="shared" si="162"/>
        <v>116</v>
      </c>
      <c r="B1128" s="14" t="s">
        <v>1163</v>
      </c>
      <c r="C1128" s="8"/>
      <c r="D1128" s="8"/>
      <c r="E1128" s="8"/>
      <c r="F1128" s="8">
        <f t="shared" ref="F1128:F1187" si="165">C1128+D1128+E1128</f>
        <v>0</v>
      </c>
      <c r="G1128" s="8"/>
      <c r="H1128" s="11">
        <v>0</v>
      </c>
      <c r="I1128" s="18">
        <f t="shared" si="160"/>
        <v>0</v>
      </c>
      <c r="J1128" s="10">
        <f t="shared" si="163"/>
        <v>0</v>
      </c>
      <c r="K1128" s="10">
        <v>0</v>
      </c>
      <c r="L1128" s="10">
        <v>0</v>
      </c>
      <c r="M1128" s="147">
        <f t="shared" si="161"/>
        <v>0</v>
      </c>
      <c r="N1128" s="10">
        <f t="shared" si="164"/>
        <v>0</v>
      </c>
      <c r="O1128" s="11"/>
    </row>
    <row r="1129" spans="1:15">
      <c r="A1129" s="9">
        <f t="shared" si="162"/>
        <v>117</v>
      </c>
      <c r="B1129" s="14" t="s">
        <v>1164</v>
      </c>
      <c r="C1129" s="8"/>
      <c r="D1129" s="8"/>
      <c r="E1129" s="8"/>
      <c r="F1129" s="8">
        <f t="shared" si="165"/>
        <v>0</v>
      </c>
      <c r="G1129" s="8"/>
      <c r="H1129" s="11">
        <v>0</v>
      </c>
      <c r="I1129" s="18">
        <f t="shared" si="160"/>
        <v>0</v>
      </c>
      <c r="J1129" s="10">
        <f t="shared" si="163"/>
        <v>0</v>
      </c>
      <c r="K1129" s="10">
        <v>0</v>
      </c>
      <c r="L1129" s="10">
        <v>0</v>
      </c>
      <c r="M1129" s="147">
        <f t="shared" si="161"/>
        <v>0</v>
      </c>
      <c r="N1129" s="10">
        <f t="shared" si="164"/>
        <v>0</v>
      </c>
      <c r="O1129" s="11"/>
    </row>
    <row r="1130" spans="1:15">
      <c r="A1130" s="9">
        <f t="shared" si="162"/>
        <v>118</v>
      </c>
      <c r="B1130" s="14" t="s">
        <v>1165</v>
      </c>
      <c r="C1130" s="8"/>
      <c r="D1130" s="8"/>
      <c r="E1130" s="8"/>
      <c r="F1130" s="8">
        <f t="shared" si="165"/>
        <v>0</v>
      </c>
      <c r="G1130" s="8"/>
      <c r="H1130" s="11">
        <v>0</v>
      </c>
      <c r="I1130" s="18">
        <f t="shared" si="160"/>
        <v>0</v>
      </c>
      <c r="J1130" s="10">
        <f t="shared" si="163"/>
        <v>0</v>
      </c>
      <c r="K1130" s="10">
        <v>0</v>
      </c>
      <c r="L1130" s="10">
        <v>0</v>
      </c>
      <c r="M1130" s="147">
        <f t="shared" si="161"/>
        <v>0</v>
      </c>
      <c r="N1130" s="10">
        <f t="shared" si="164"/>
        <v>0</v>
      </c>
      <c r="O1130" s="11"/>
    </row>
    <row r="1131" spans="1:15">
      <c r="A1131" s="9">
        <f t="shared" si="162"/>
        <v>119</v>
      </c>
      <c r="B1131" s="14" t="s">
        <v>1166</v>
      </c>
      <c r="C1131" s="8"/>
      <c r="D1131" s="8"/>
      <c r="E1131" s="8"/>
      <c r="F1131" s="8">
        <f t="shared" si="165"/>
        <v>0</v>
      </c>
      <c r="G1131" s="8"/>
      <c r="H1131" s="11">
        <v>0</v>
      </c>
      <c r="I1131" s="18">
        <f t="shared" si="160"/>
        <v>0</v>
      </c>
      <c r="J1131" s="10">
        <f t="shared" si="163"/>
        <v>0</v>
      </c>
      <c r="K1131" s="10">
        <v>0</v>
      </c>
      <c r="L1131" s="10">
        <v>0</v>
      </c>
      <c r="M1131" s="147">
        <f t="shared" si="161"/>
        <v>0</v>
      </c>
      <c r="N1131" s="10">
        <f t="shared" si="164"/>
        <v>0</v>
      </c>
      <c r="O1131" s="11"/>
    </row>
    <row r="1132" spans="1:15">
      <c r="A1132" s="9">
        <f t="shared" si="162"/>
        <v>120</v>
      </c>
      <c r="B1132" s="14" t="s">
        <v>1167</v>
      </c>
      <c r="C1132" s="8"/>
      <c r="D1132" s="8"/>
      <c r="E1132" s="8"/>
      <c r="F1132" s="8">
        <f t="shared" si="165"/>
        <v>0</v>
      </c>
      <c r="G1132" s="8"/>
      <c r="H1132" s="11">
        <v>0</v>
      </c>
      <c r="I1132" s="18">
        <f t="shared" si="160"/>
        <v>0</v>
      </c>
      <c r="J1132" s="10">
        <f t="shared" si="163"/>
        <v>0</v>
      </c>
      <c r="K1132" s="10">
        <v>0</v>
      </c>
      <c r="L1132" s="10">
        <v>0</v>
      </c>
      <c r="M1132" s="147">
        <f t="shared" si="161"/>
        <v>0</v>
      </c>
      <c r="N1132" s="10">
        <f t="shared" si="164"/>
        <v>0</v>
      </c>
      <c r="O1132" s="11"/>
    </row>
    <row r="1133" spans="1:15">
      <c r="A1133" s="9">
        <f t="shared" si="162"/>
        <v>121</v>
      </c>
      <c r="B1133" s="14" t="s">
        <v>1168</v>
      </c>
      <c r="C1133" s="8"/>
      <c r="D1133" s="8"/>
      <c r="E1133" s="8"/>
      <c r="F1133" s="8">
        <f t="shared" si="165"/>
        <v>0</v>
      </c>
      <c r="G1133" s="8"/>
      <c r="H1133" s="11">
        <v>0</v>
      </c>
      <c r="I1133" s="18">
        <f t="shared" si="160"/>
        <v>0</v>
      </c>
      <c r="J1133" s="10">
        <f t="shared" si="163"/>
        <v>0</v>
      </c>
      <c r="K1133" s="10">
        <v>0</v>
      </c>
      <c r="L1133" s="10">
        <v>0</v>
      </c>
      <c r="M1133" s="147">
        <f t="shared" si="161"/>
        <v>0</v>
      </c>
      <c r="N1133" s="10">
        <f t="shared" si="164"/>
        <v>0</v>
      </c>
      <c r="O1133" s="11"/>
    </row>
    <row r="1134" spans="1:15">
      <c r="A1134" s="9">
        <f t="shared" si="162"/>
        <v>122</v>
      </c>
      <c r="B1134" s="14" t="s">
        <v>1169</v>
      </c>
      <c r="C1134" s="8"/>
      <c r="D1134" s="8"/>
      <c r="E1134" s="8"/>
      <c r="F1134" s="8">
        <f t="shared" si="165"/>
        <v>0</v>
      </c>
      <c r="G1134" s="8"/>
      <c r="H1134" s="11">
        <v>0</v>
      </c>
      <c r="I1134" s="18">
        <f t="shared" si="160"/>
        <v>0</v>
      </c>
      <c r="J1134" s="10">
        <f t="shared" si="163"/>
        <v>0</v>
      </c>
      <c r="K1134" s="10">
        <v>0</v>
      </c>
      <c r="L1134" s="10">
        <v>0</v>
      </c>
      <c r="M1134" s="147">
        <f t="shared" si="161"/>
        <v>0</v>
      </c>
      <c r="N1134" s="10">
        <f t="shared" si="164"/>
        <v>0</v>
      </c>
      <c r="O1134" s="11"/>
    </row>
    <row r="1135" spans="1:15">
      <c r="A1135" s="9">
        <f t="shared" si="162"/>
        <v>123</v>
      </c>
      <c r="B1135" s="14" t="s">
        <v>1170</v>
      </c>
      <c r="C1135" s="8"/>
      <c r="D1135" s="8"/>
      <c r="E1135" s="8"/>
      <c r="F1135" s="8">
        <f t="shared" si="165"/>
        <v>0</v>
      </c>
      <c r="G1135" s="8"/>
      <c r="H1135" s="11">
        <v>0</v>
      </c>
      <c r="I1135" s="18">
        <f t="shared" si="160"/>
        <v>0</v>
      </c>
      <c r="J1135" s="10">
        <f t="shared" si="163"/>
        <v>0</v>
      </c>
      <c r="K1135" s="10">
        <v>0</v>
      </c>
      <c r="L1135" s="10">
        <v>0</v>
      </c>
      <c r="M1135" s="147">
        <f t="shared" si="161"/>
        <v>0</v>
      </c>
      <c r="N1135" s="10">
        <f t="shared" si="164"/>
        <v>0</v>
      </c>
      <c r="O1135" s="11"/>
    </row>
    <row r="1136" spans="1:15">
      <c r="A1136" s="9">
        <f t="shared" si="162"/>
        <v>124</v>
      </c>
      <c r="B1136" s="14" t="s">
        <v>1171</v>
      </c>
      <c r="C1136" s="8"/>
      <c r="D1136" s="8"/>
      <c r="E1136" s="8"/>
      <c r="F1136" s="8">
        <f t="shared" si="165"/>
        <v>0</v>
      </c>
      <c r="G1136" s="8"/>
      <c r="H1136" s="11">
        <v>0</v>
      </c>
      <c r="I1136" s="18">
        <f t="shared" si="160"/>
        <v>0</v>
      </c>
      <c r="J1136" s="10">
        <f t="shared" si="163"/>
        <v>0</v>
      </c>
      <c r="K1136" s="10">
        <v>0</v>
      </c>
      <c r="L1136" s="10">
        <v>0</v>
      </c>
      <c r="M1136" s="147">
        <f t="shared" si="161"/>
        <v>0</v>
      </c>
      <c r="N1136" s="10">
        <f t="shared" si="164"/>
        <v>0</v>
      </c>
      <c r="O1136" s="11"/>
    </row>
    <row r="1137" spans="1:15">
      <c r="A1137" s="9">
        <f t="shared" si="162"/>
        <v>125</v>
      </c>
      <c r="B1137" s="14" t="s">
        <v>1172</v>
      </c>
      <c r="C1137" s="8"/>
      <c r="D1137" s="8"/>
      <c r="E1137" s="8"/>
      <c r="F1137" s="8">
        <f t="shared" si="165"/>
        <v>0</v>
      </c>
      <c r="G1137" s="8"/>
      <c r="H1137" s="11">
        <v>0</v>
      </c>
      <c r="I1137" s="18">
        <f t="shared" si="160"/>
        <v>0</v>
      </c>
      <c r="J1137" s="10">
        <f t="shared" si="163"/>
        <v>0</v>
      </c>
      <c r="K1137" s="10">
        <v>0</v>
      </c>
      <c r="L1137" s="10">
        <v>0</v>
      </c>
      <c r="M1137" s="147">
        <f t="shared" si="161"/>
        <v>0</v>
      </c>
      <c r="N1137" s="10">
        <f t="shared" si="164"/>
        <v>0</v>
      </c>
      <c r="O1137" s="11"/>
    </row>
    <row r="1138" spans="1:15">
      <c r="A1138" s="9">
        <f t="shared" si="162"/>
        <v>126</v>
      </c>
      <c r="B1138" s="14" t="s">
        <v>1173</v>
      </c>
      <c r="C1138" s="8"/>
      <c r="D1138" s="8"/>
      <c r="E1138" s="8"/>
      <c r="F1138" s="8">
        <f t="shared" si="165"/>
        <v>0</v>
      </c>
      <c r="G1138" s="8"/>
      <c r="H1138" s="11">
        <v>0</v>
      </c>
      <c r="I1138" s="18">
        <f t="shared" si="160"/>
        <v>0</v>
      </c>
      <c r="J1138" s="10">
        <f t="shared" si="163"/>
        <v>0</v>
      </c>
      <c r="K1138" s="10">
        <v>0</v>
      </c>
      <c r="L1138" s="10">
        <v>0</v>
      </c>
      <c r="M1138" s="147">
        <f t="shared" si="161"/>
        <v>0</v>
      </c>
      <c r="N1138" s="10">
        <f t="shared" si="164"/>
        <v>0</v>
      </c>
      <c r="O1138" s="11"/>
    </row>
    <row r="1139" spans="1:15">
      <c r="A1139" s="9">
        <f t="shared" si="162"/>
        <v>127</v>
      </c>
      <c r="B1139" s="14" t="s">
        <v>1174</v>
      </c>
      <c r="C1139" s="8"/>
      <c r="D1139" s="8"/>
      <c r="E1139" s="8"/>
      <c r="F1139" s="8">
        <f t="shared" si="165"/>
        <v>0</v>
      </c>
      <c r="G1139" s="8"/>
      <c r="H1139" s="11">
        <v>0</v>
      </c>
      <c r="I1139" s="18">
        <f t="shared" si="160"/>
        <v>0</v>
      </c>
      <c r="J1139" s="10">
        <f t="shared" si="163"/>
        <v>0</v>
      </c>
      <c r="K1139" s="10">
        <v>0</v>
      </c>
      <c r="L1139" s="10">
        <v>0</v>
      </c>
      <c r="M1139" s="147">
        <f t="shared" si="161"/>
        <v>0</v>
      </c>
      <c r="N1139" s="10">
        <f t="shared" si="164"/>
        <v>0</v>
      </c>
      <c r="O1139" s="11"/>
    </row>
    <row r="1140" spans="1:15">
      <c r="A1140" s="9">
        <f t="shared" si="162"/>
        <v>128</v>
      </c>
      <c r="B1140" s="14" t="s">
        <v>1175</v>
      </c>
      <c r="C1140" s="8"/>
      <c r="D1140" s="8"/>
      <c r="E1140" s="8"/>
      <c r="F1140" s="8">
        <f t="shared" si="165"/>
        <v>0</v>
      </c>
      <c r="G1140" s="8"/>
      <c r="H1140" s="11">
        <v>0</v>
      </c>
      <c r="I1140" s="18">
        <f t="shared" ref="I1140:I1202" si="166">H1140*$I$2</f>
        <v>0</v>
      </c>
      <c r="J1140" s="10">
        <f t="shared" si="163"/>
        <v>0</v>
      </c>
      <c r="K1140" s="10">
        <v>0</v>
      </c>
      <c r="L1140" s="10">
        <v>0</v>
      </c>
      <c r="M1140" s="147">
        <f t="shared" si="161"/>
        <v>0</v>
      </c>
      <c r="N1140" s="10">
        <f t="shared" si="164"/>
        <v>0</v>
      </c>
      <c r="O1140" s="11"/>
    </row>
    <row r="1141" spans="1:15">
      <c r="A1141" s="9">
        <f t="shared" si="162"/>
        <v>129</v>
      </c>
      <c r="B1141" s="14" t="s">
        <v>1176</v>
      </c>
      <c r="C1141" s="8"/>
      <c r="D1141" s="8"/>
      <c r="E1141" s="8"/>
      <c r="F1141" s="8">
        <f t="shared" si="165"/>
        <v>0</v>
      </c>
      <c r="G1141" s="8"/>
      <c r="H1141" s="11">
        <v>0</v>
      </c>
      <c r="I1141" s="18">
        <f t="shared" si="166"/>
        <v>0</v>
      </c>
      <c r="J1141" s="10">
        <f t="shared" si="163"/>
        <v>0</v>
      </c>
      <c r="K1141" s="10">
        <v>0</v>
      </c>
      <c r="L1141" s="10">
        <v>0</v>
      </c>
      <c r="M1141" s="147">
        <f t="shared" ref="M1141:M1203" si="167">L1141*1.08</f>
        <v>0</v>
      </c>
      <c r="N1141" s="10">
        <f t="shared" si="164"/>
        <v>0</v>
      </c>
      <c r="O1141" s="11"/>
    </row>
    <row r="1142" spans="1:15">
      <c r="A1142" s="9">
        <f t="shared" ref="A1142:A1205" si="168">A1141+1</f>
        <v>130</v>
      </c>
      <c r="B1142" s="14" t="s">
        <v>1177</v>
      </c>
      <c r="C1142" s="8"/>
      <c r="D1142" s="8"/>
      <c r="E1142" s="8"/>
      <c r="F1142" s="8">
        <f t="shared" si="165"/>
        <v>0</v>
      </c>
      <c r="G1142" s="8"/>
      <c r="H1142" s="11">
        <v>0</v>
      </c>
      <c r="I1142" s="18">
        <f t="shared" si="166"/>
        <v>0</v>
      </c>
      <c r="J1142" s="10">
        <f t="shared" si="163"/>
        <v>0</v>
      </c>
      <c r="K1142" s="10">
        <v>0</v>
      </c>
      <c r="L1142" s="10">
        <v>0</v>
      </c>
      <c r="M1142" s="147">
        <f t="shared" si="167"/>
        <v>0</v>
      </c>
      <c r="N1142" s="10">
        <f t="shared" si="164"/>
        <v>0</v>
      </c>
      <c r="O1142" s="11"/>
    </row>
    <row r="1143" spans="1:15">
      <c r="A1143" s="9">
        <f t="shared" si="168"/>
        <v>131</v>
      </c>
      <c r="B1143" s="14" t="s">
        <v>1178</v>
      </c>
      <c r="C1143" s="8"/>
      <c r="D1143" s="8"/>
      <c r="E1143" s="8"/>
      <c r="F1143" s="8">
        <f t="shared" si="165"/>
        <v>0</v>
      </c>
      <c r="G1143" s="8"/>
      <c r="H1143" s="11">
        <v>0</v>
      </c>
      <c r="I1143" s="18">
        <f t="shared" si="166"/>
        <v>0</v>
      </c>
      <c r="J1143" s="10">
        <f t="shared" si="163"/>
        <v>0</v>
      </c>
      <c r="K1143" s="10">
        <v>0</v>
      </c>
      <c r="L1143" s="10">
        <v>0</v>
      </c>
      <c r="M1143" s="147">
        <f t="shared" si="167"/>
        <v>0</v>
      </c>
      <c r="N1143" s="10">
        <f t="shared" si="164"/>
        <v>0</v>
      </c>
      <c r="O1143" s="11"/>
    </row>
    <row r="1144" spans="1:15">
      <c r="A1144" s="9">
        <f t="shared" si="168"/>
        <v>132</v>
      </c>
      <c r="B1144" s="14" t="s">
        <v>1179</v>
      </c>
      <c r="C1144" s="8"/>
      <c r="D1144" s="8"/>
      <c r="E1144" s="8"/>
      <c r="F1144" s="8">
        <f t="shared" si="165"/>
        <v>0</v>
      </c>
      <c r="G1144" s="8"/>
      <c r="H1144" s="11">
        <v>0</v>
      </c>
      <c r="I1144" s="18">
        <f t="shared" si="166"/>
        <v>0</v>
      </c>
      <c r="J1144" s="10">
        <f t="shared" si="163"/>
        <v>0</v>
      </c>
      <c r="K1144" s="10">
        <v>0</v>
      </c>
      <c r="L1144" s="10">
        <v>0</v>
      </c>
      <c r="M1144" s="147">
        <f t="shared" si="167"/>
        <v>0</v>
      </c>
      <c r="N1144" s="10">
        <f t="shared" si="164"/>
        <v>0</v>
      </c>
      <c r="O1144" s="11"/>
    </row>
    <row r="1145" spans="1:15">
      <c r="A1145" s="9">
        <f t="shared" si="168"/>
        <v>133</v>
      </c>
      <c r="B1145" s="14" t="s">
        <v>1180</v>
      </c>
      <c r="C1145" s="8"/>
      <c r="D1145" s="8"/>
      <c r="E1145" s="8"/>
      <c r="F1145" s="8">
        <f t="shared" si="165"/>
        <v>0</v>
      </c>
      <c r="G1145" s="8"/>
      <c r="H1145" s="11">
        <v>0</v>
      </c>
      <c r="I1145" s="18">
        <f t="shared" si="166"/>
        <v>0</v>
      </c>
      <c r="J1145" s="10">
        <f t="shared" si="163"/>
        <v>0</v>
      </c>
      <c r="K1145" s="10">
        <v>0</v>
      </c>
      <c r="L1145" s="10">
        <v>0</v>
      </c>
      <c r="M1145" s="147">
        <f t="shared" si="167"/>
        <v>0</v>
      </c>
      <c r="N1145" s="10">
        <f t="shared" si="164"/>
        <v>0</v>
      </c>
      <c r="O1145" s="11"/>
    </row>
    <row r="1146" spans="1:15">
      <c r="A1146" s="9">
        <f t="shared" si="168"/>
        <v>134</v>
      </c>
      <c r="B1146" s="14" t="s">
        <v>1181</v>
      </c>
      <c r="C1146" s="8"/>
      <c r="D1146" s="8"/>
      <c r="E1146" s="8"/>
      <c r="F1146" s="8">
        <f t="shared" si="165"/>
        <v>0</v>
      </c>
      <c r="G1146" s="8"/>
      <c r="H1146" s="11">
        <v>0</v>
      </c>
      <c r="I1146" s="18">
        <f t="shared" si="166"/>
        <v>0</v>
      </c>
      <c r="J1146" s="10">
        <f t="shared" si="163"/>
        <v>0</v>
      </c>
      <c r="K1146" s="10">
        <v>0</v>
      </c>
      <c r="L1146" s="10">
        <v>0</v>
      </c>
      <c r="M1146" s="147">
        <f t="shared" si="167"/>
        <v>0</v>
      </c>
      <c r="N1146" s="10">
        <f t="shared" si="164"/>
        <v>0</v>
      </c>
      <c r="O1146" s="11"/>
    </row>
    <row r="1147" spans="1:15">
      <c r="A1147" s="9">
        <f t="shared" si="168"/>
        <v>135</v>
      </c>
      <c r="B1147" s="14" t="s">
        <v>1182</v>
      </c>
      <c r="C1147" s="8"/>
      <c r="D1147" s="8"/>
      <c r="E1147" s="8"/>
      <c r="F1147" s="8">
        <f t="shared" si="165"/>
        <v>0</v>
      </c>
      <c r="G1147" s="8"/>
      <c r="H1147" s="11">
        <v>0</v>
      </c>
      <c r="I1147" s="18">
        <f t="shared" si="166"/>
        <v>0</v>
      </c>
      <c r="J1147" s="10">
        <f t="shared" si="163"/>
        <v>0</v>
      </c>
      <c r="K1147" s="10">
        <v>0</v>
      </c>
      <c r="L1147" s="10">
        <v>0</v>
      </c>
      <c r="M1147" s="147">
        <f t="shared" si="167"/>
        <v>0</v>
      </c>
      <c r="N1147" s="10">
        <f t="shared" si="164"/>
        <v>0</v>
      </c>
      <c r="O1147" s="11"/>
    </row>
    <row r="1148" spans="1:15">
      <c r="A1148" s="9">
        <f t="shared" si="168"/>
        <v>136</v>
      </c>
      <c r="B1148" s="14" t="s">
        <v>1183</v>
      </c>
      <c r="C1148" s="8"/>
      <c r="D1148" s="8"/>
      <c r="E1148" s="8"/>
      <c r="F1148" s="8">
        <f t="shared" si="165"/>
        <v>0</v>
      </c>
      <c r="G1148" s="8"/>
      <c r="H1148" s="11">
        <v>0</v>
      </c>
      <c r="I1148" s="18">
        <f t="shared" si="166"/>
        <v>0</v>
      </c>
      <c r="J1148" s="10">
        <f t="shared" si="163"/>
        <v>0</v>
      </c>
      <c r="K1148" s="10">
        <v>0</v>
      </c>
      <c r="L1148" s="10">
        <v>0</v>
      </c>
      <c r="M1148" s="147">
        <f t="shared" si="167"/>
        <v>0</v>
      </c>
      <c r="N1148" s="10">
        <f t="shared" si="164"/>
        <v>0</v>
      </c>
      <c r="O1148" s="11"/>
    </row>
    <row r="1149" spans="1:15">
      <c r="A1149" s="9">
        <f t="shared" si="168"/>
        <v>137</v>
      </c>
      <c r="B1149" s="14" t="s">
        <v>1184</v>
      </c>
      <c r="C1149" s="8"/>
      <c r="D1149" s="8"/>
      <c r="E1149" s="8"/>
      <c r="F1149" s="8">
        <f t="shared" si="165"/>
        <v>0</v>
      </c>
      <c r="G1149" s="8"/>
      <c r="H1149" s="11">
        <v>0</v>
      </c>
      <c r="I1149" s="18">
        <f t="shared" si="166"/>
        <v>0</v>
      </c>
      <c r="J1149" s="10">
        <f t="shared" si="163"/>
        <v>0</v>
      </c>
      <c r="K1149" s="10">
        <v>0</v>
      </c>
      <c r="L1149" s="10">
        <v>0</v>
      </c>
      <c r="M1149" s="147">
        <f t="shared" si="167"/>
        <v>0</v>
      </c>
      <c r="N1149" s="10">
        <f t="shared" si="164"/>
        <v>0</v>
      </c>
      <c r="O1149" s="11"/>
    </row>
    <row r="1150" spans="1:15">
      <c r="A1150" s="9">
        <f t="shared" si="168"/>
        <v>138</v>
      </c>
      <c r="B1150" s="14" t="s">
        <v>1185</v>
      </c>
      <c r="C1150" s="8"/>
      <c r="D1150" s="8"/>
      <c r="E1150" s="8"/>
      <c r="F1150" s="8">
        <f t="shared" si="165"/>
        <v>0</v>
      </c>
      <c r="G1150" s="8"/>
      <c r="H1150" s="11">
        <v>0</v>
      </c>
      <c r="I1150" s="18">
        <f t="shared" si="166"/>
        <v>0</v>
      </c>
      <c r="J1150" s="10">
        <f t="shared" si="163"/>
        <v>0</v>
      </c>
      <c r="K1150" s="10">
        <v>0</v>
      </c>
      <c r="L1150" s="10">
        <v>0</v>
      </c>
      <c r="M1150" s="147">
        <f t="shared" si="167"/>
        <v>0</v>
      </c>
      <c r="N1150" s="10">
        <f t="shared" si="164"/>
        <v>0</v>
      </c>
      <c r="O1150" s="11"/>
    </row>
    <row r="1151" spans="1:15">
      <c r="A1151" s="9">
        <f t="shared" si="168"/>
        <v>139</v>
      </c>
      <c r="B1151" s="14" t="s">
        <v>1186</v>
      </c>
      <c r="C1151" s="8"/>
      <c r="D1151" s="8"/>
      <c r="E1151" s="8"/>
      <c r="F1151" s="8">
        <f t="shared" si="165"/>
        <v>0</v>
      </c>
      <c r="G1151" s="8"/>
      <c r="H1151" s="11">
        <v>0</v>
      </c>
      <c r="I1151" s="18">
        <f t="shared" si="166"/>
        <v>0</v>
      </c>
      <c r="J1151" s="10">
        <f t="shared" si="163"/>
        <v>0</v>
      </c>
      <c r="K1151" s="10">
        <v>0</v>
      </c>
      <c r="L1151" s="10">
        <v>0</v>
      </c>
      <c r="M1151" s="147">
        <f t="shared" si="167"/>
        <v>0</v>
      </c>
      <c r="N1151" s="10">
        <f t="shared" si="164"/>
        <v>0</v>
      </c>
      <c r="O1151" s="11"/>
    </row>
    <row r="1152" spans="1:15">
      <c r="A1152" s="9">
        <f t="shared" si="168"/>
        <v>140</v>
      </c>
      <c r="B1152" s="14" t="s">
        <v>1187</v>
      </c>
      <c r="C1152" s="8"/>
      <c r="D1152" s="8"/>
      <c r="E1152" s="8"/>
      <c r="F1152" s="8">
        <f t="shared" si="165"/>
        <v>0</v>
      </c>
      <c r="G1152" s="8"/>
      <c r="H1152" s="11">
        <v>0</v>
      </c>
      <c r="I1152" s="18">
        <f t="shared" si="166"/>
        <v>0</v>
      </c>
      <c r="J1152" s="10">
        <f t="shared" si="163"/>
        <v>0</v>
      </c>
      <c r="K1152" s="10">
        <v>0</v>
      </c>
      <c r="L1152" s="10">
        <v>0</v>
      </c>
      <c r="M1152" s="147">
        <f t="shared" si="167"/>
        <v>0</v>
      </c>
      <c r="N1152" s="10">
        <f t="shared" si="164"/>
        <v>0</v>
      </c>
      <c r="O1152" s="11"/>
    </row>
    <row r="1153" spans="1:15">
      <c r="A1153" s="9">
        <f t="shared" si="168"/>
        <v>141</v>
      </c>
      <c r="B1153" s="14" t="s">
        <v>1188</v>
      </c>
      <c r="C1153" s="8"/>
      <c r="D1153" s="8"/>
      <c r="E1153" s="8"/>
      <c r="F1153" s="8">
        <f t="shared" si="165"/>
        <v>0</v>
      </c>
      <c r="G1153" s="8"/>
      <c r="H1153" s="11">
        <v>0</v>
      </c>
      <c r="I1153" s="18">
        <f t="shared" si="166"/>
        <v>0</v>
      </c>
      <c r="J1153" s="10">
        <f t="shared" si="163"/>
        <v>0</v>
      </c>
      <c r="K1153" s="10">
        <v>0</v>
      </c>
      <c r="L1153" s="10">
        <v>0</v>
      </c>
      <c r="M1153" s="147">
        <f t="shared" si="167"/>
        <v>0</v>
      </c>
      <c r="N1153" s="10">
        <f t="shared" si="164"/>
        <v>0</v>
      </c>
      <c r="O1153" s="11"/>
    </row>
    <row r="1154" spans="1:15">
      <c r="A1154" s="9">
        <f t="shared" si="168"/>
        <v>142</v>
      </c>
      <c r="B1154" s="14" t="s">
        <v>1189</v>
      </c>
      <c r="C1154" s="8"/>
      <c r="D1154" s="8"/>
      <c r="E1154" s="8"/>
      <c r="F1154" s="8">
        <f t="shared" si="165"/>
        <v>0</v>
      </c>
      <c r="G1154" s="8"/>
      <c r="H1154" s="11">
        <v>0</v>
      </c>
      <c r="I1154" s="18">
        <f t="shared" si="166"/>
        <v>0</v>
      </c>
      <c r="J1154" s="10">
        <f t="shared" si="163"/>
        <v>0</v>
      </c>
      <c r="K1154" s="10">
        <v>0</v>
      </c>
      <c r="L1154" s="10">
        <v>0</v>
      </c>
      <c r="M1154" s="147">
        <f t="shared" si="167"/>
        <v>0</v>
      </c>
      <c r="N1154" s="10">
        <f t="shared" si="164"/>
        <v>0</v>
      </c>
      <c r="O1154" s="11"/>
    </row>
    <row r="1155" spans="1:15">
      <c r="A1155" s="9">
        <f t="shared" si="168"/>
        <v>143</v>
      </c>
      <c r="B1155" s="14" t="s">
        <v>1190</v>
      </c>
      <c r="C1155" s="8"/>
      <c r="D1155" s="8"/>
      <c r="E1155" s="8"/>
      <c r="F1155" s="8">
        <f t="shared" si="165"/>
        <v>0</v>
      </c>
      <c r="G1155" s="8"/>
      <c r="H1155" s="11">
        <v>0</v>
      </c>
      <c r="I1155" s="18">
        <f t="shared" si="166"/>
        <v>0</v>
      </c>
      <c r="J1155" s="10">
        <f t="shared" si="163"/>
        <v>0</v>
      </c>
      <c r="K1155" s="10">
        <v>0</v>
      </c>
      <c r="L1155" s="10">
        <v>0</v>
      </c>
      <c r="M1155" s="147">
        <f t="shared" si="167"/>
        <v>0</v>
      </c>
      <c r="N1155" s="10">
        <f t="shared" si="164"/>
        <v>0</v>
      </c>
      <c r="O1155" s="11"/>
    </row>
    <row r="1156" spans="1:15">
      <c r="A1156" s="9">
        <f t="shared" si="168"/>
        <v>144</v>
      </c>
      <c r="B1156" s="14" t="s">
        <v>1191</v>
      </c>
      <c r="C1156" s="8"/>
      <c r="D1156" s="8"/>
      <c r="E1156" s="8"/>
      <c r="F1156" s="8">
        <f t="shared" si="165"/>
        <v>0</v>
      </c>
      <c r="G1156" s="8"/>
      <c r="H1156" s="11">
        <v>0</v>
      </c>
      <c r="I1156" s="18">
        <f t="shared" si="166"/>
        <v>0</v>
      </c>
      <c r="J1156" s="10">
        <f t="shared" si="163"/>
        <v>0</v>
      </c>
      <c r="K1156" s="10">
        <v>0</v>
      </c>
      <c r="L1156" s="10">
        <v>0</v>
      </c>
      <c r="M1156" s="147">
        <f t="shared" si="167"/>
        <v>0</v>
      </c>
      <c r="N1156" s="10">
        <f t="shared" si="164"/>
        <v>0</v>
      </c>
      <c r="O1156" s="11"/>
    </row>
    <row r="1157" spans="1:15">
      <c r="A1157" s="9">
        <f t="shared" si="168"/>
        <v>145</v>
      </c>
      <c r="B1157" s="14" t="s">
        <v>1192</v>
      </c>
      <c r="C1157" s="8"/>
      <c r="D1157" s="8"/>
      <c r="E1157" s="8"/>
      <c r="F1157" s="8">
        <f t="shared" si="165"/>
        <v>0</v>
      </c>
      <c r="G1157" s="8"/>
      <c r="H1157" s="11">
        <v>0</v>
      </c>
      <c r="I1157" s="18">
        <f t="shared" si="166"/>
        <v>0</v>
      </c>
      <c r="J1157" s="10">
        <f t="shared" si="163"/>
        <v>0</v>
      </c>
      <c r="K1157" s="10">
        <v>0</v>
      </c>
      <c r="L1157" s="10">
        <v>0</v>
      </c>
      <c r="M1157" s="147">
        <f t="shared" si="167"/>
        <v>0</v>
      </c>
      <c r="N1157" s="10">
        <f t="shared" si="164"/>
        <v>0</v>
      </c>
      <c r="O1157" s="11"/>
    </row>
    <row r="1158" spans="1:15">
      <c r="A1158" s="9">
        <f t="shared" si="168"/>
        <v>146</v>
      </c>
      <c r="B1158" s="14" t="s">
        <v>1193</v>
      </c>
      <c r="C1158" s="8"/>
      <c r="D1158" s="8"/>
      <c r="E1158" s="8"/>
      <c r="F1158" s="8">
        <f t="shared" si="165"/>
        <v>0</v>
      </c>
      <c r="G1158" s="8"/>
      <c r="H1158" s="11">
        <v>0</v>
      </c>
      <c r="I1158" s="18">
        <f t="shared" si="166"/>
        <v>0</v>
      </c>
      <c r="J1158" s="10">
        <f t="shared" si="163"/>
        <v>0</v>
      </c>
      <c r="K1158" s="10">
        <v>0</v>
      </c>
      <c r="L1158" s="10">
        <v>0</v>
      </c>
      <c r="M1158" s="147">
        <f t="shared" si="167"/>
        <v>0</v>
      </c>
      <c r="N1158" s="10">
        <f t="shared" si="164"/>
        <v>0</v>
      </c>
      <c r="O1158" s="11"/>
    </row>
    <row r="1159" spans="1:15">
      <c r="A1159" s="9">
        <f t="shared" si="168"/>
        <v>147</v>
      </c>
      <c r="B1159" s="14" t="s">
        <v>1194</v>
      </c>
      <c r="C1159" s="8"/>
      <c r="D1159" s="8"/>
      <c r="E1159" s="8"/>
      <c r="F1159" s="8">
        <f t="shared" si="165"/>
        <v>0</v>
      </c>
      <c r="G1159" s="8"/>
      <c r="H1159" s="11">
        <v>0</v>
      </c>
      <c r="I1159" s="18">
        <f t="shared" si="166"/>
        <v>0</v>
      </c>
      <c r="J1159" s="10">
        <f t="shared" si="163"/>
        <v>0</v>
      </c>
      <c r="K1159" s="10">
        <v>0</v>
      </c>
      <c r="L1159" s="10">
        <v>0</v>
      </c>
      <c r="M1159" s="147">
        <f t="shared" si="167"/>
        <v>0</v>
      </c>
      <c r="N1159" s="10">
        <f t="shared" si="164"/>
        <v>0</v>
      </c>
      <c r="O1159" s="11"/>
    </row>
    <row r="1160" spans="1:15">
      <c r="A1160" s="9">
        <f t="shared" si="168"/>
        <v>148</v>
      </c>
      <c r="B1160" s="14" t="s">
        <v>1195</v>
      </c>
      <c r="C1160" s="8"/>
      <c r="D1160" s="8"/>
      <c r="E1160" s="8"/>
      <c r="F1160" s="8">
        <f t="shared" si="165"/>
        <v>0</v>
      </c>
      <c r="G1160" s="8"/>
      <c r="H1160" s="11">
        <v>0</v>
      </c>
      <c r="I1160" s="18">
        <f t="shared" si="166"/>
        <v>0</v>
      </c>
      <c r="J1160" s="10">
        <f t="shared" si="163"/>
        <v>0</v>
      </c>
      <c r="K1160" s="10">
        <v>0</v>
      </c>
      <c r="L1160" s="10">
        <v>0</v>
      </c>
      <c r="M1160" s="147">
        <f t="shared" si="167"/>
        <v>0</v>
      </c>
      <c r="N1160" s="10">
        <f t="shared" si="164"/>
        <v>0</v>
      </c>
      <c r="O1160" s="11"/>
    </row>
    <row r="1161" spans="1:15">
      <c r="A1161" s="9">
        <f t="shared" si="168"/>
        <v>149</v>
      </c>
      <c r="B1161" s="14" t="s">
        <v>1196</v>
      </c>
      <c r="C1161" s="8"/>
      <c r="D1161" s="8"/>
      <c r="E1161" s="8"/>
      <c r="F1161" s="8">
        <f t="shared" si="165"/>
        <v>0</v>
      </c>
      <c r="G1161" s="8"/>
      <c r="H1161" s="11">
        <v>0</v>
      </c>
      <c r="I1161" s="18">
        <f t="shared" si="166"/>
        <v>0</v>
      </c>
      <c r="J1161" s="10">
        <f t="shared" si="163"/>
        <v>0</v>
      </c>
      <c r="K1161" s="10">
        <v>0</v>
      </c>
      <c r="L1161" s="10">
        <v>0</v>
      </c>
      <c r="M1161" s="147">
        <f t="shared" si="167"/>
        <v>0</v>
      </c>
      <c r="N1161" s="10">
        <f t="shared" si="164"/>
        <v>0</v>
      </c>
      <c r="O1161" s="11"/>
    </row>
    <row r="1162" spans="1:15">
      <c r="A1162" s="9">
        <f t="shared" si="168"/>
        <v>150</v>
      </c>
      <c r="B1162" s="14" t="s">
        <v>1197</v>
      </c>
      <c r="C1162" s="8"/>
      <c r="D1162" s="8"/>
      <c r="E1162" s="8"/>
      <c r="F1162" s="8">
        <f t="shared" si="165"/>
        <v>0</v>
      </c>
      <c r="G1162" s="8"/>
      <c r="H1162" s="11">
        <v>0</v>
      </c>
      <c r="I1162" s="18">
        <f t="shared" si="166"/>
        <v>0</v>
      </c>
      <c r="J1162" s="10">
        <f t="shared" si="163"/>
        <v>0</v>
      </c>
      <c r="K1162" s="10">
        <v>0</v>
      </c>
      <c r="L1162" s="10">
        <v>0</v>
      </c>
      <c r="M1162" s="147">
        <f t="shared" si="167"/>
        <v>0</v>
      </c>
      <c r="N1162" s="10">
        <f t="shared" si="164"/>
        <v>0</v>
      </c>
      <c r="O1162" s="11"/>
    </row>
    <row r="1163" spans="1:15">
      <c r="A1163" s="9">
        <f t="shared" si="168"/>
        <v>151</v>
      </c>
      <c r="B1163" s="14" t="s">
        <v>1198</v>
      </c>
      <c r="C1163" s="8"/>
      <c r="D1163" s="8"/>
      <c r="E1163" s="8"/>
      <c r="F1163" s="8">
        <f t="shared" si="165"/>
        <v>0</v>
      </c>
      <c r="G1163" s="8"/>
      <c r="H1163" s="11">
        <v>0</v>
      </c>
      <c r="I1163" s="18">
        <f t="shared" si="166"/>
        <v>0</v>
      </c>
      <c r="J1163" s="10">
        <f t="shared" si="163"/>
        <v>0</v>
      </c>
      <c r="K1163" s="10">
        <v>0</v>
      </c>
      <c r="L1163" s="10">
        <v>0</v>
      </c>
      <c r="M1163" s="147">
        <f t="shared" si="167"/>
        <v>0</v>
      </c>
      <c r="N1163" s="10">
        <f t="shared" si="164"/>
        <v>0</v>
      </c>
      <c r="O1163" s="11"/>
    </row>
    <row r="1164" spans="1:15">
      <c r="A1164" s="9">
        <f t="shared" si="168"/>
        <v>152</v>
      </c>
      <c r="B1164" s="14" t="s">
        <v>1199</v>
      </c>
      <c r="C1164" s="8"/>
      <c r="D1164" s="8"/>
      <c r="E1164" s="8"/>
      <c r="F1164" s="8">
        <f t="shared" si="165"/>
        <v>0</v>
      </c>
      <c r="G1164" s="8"/>
      <c r="H1164" s="11">
        <v>0</v>
      </c>
      <c r="I1164" s="18">
        <f t="shared" si="166"/>
        <v>0</v>
      </c>
      <c r="J1164" s="10">
        <f t="shared" si="163"/>
        <v>0</v>
      </c>
      <c r="K1164" s="10">
        <v>0</v>
      </c>
      <c r="L1164" s="10">
        <v>0</v>
      </c>
      <c r="M1164" s="147">
        <f t="shared" si="167"/>
        <v>0</v>
      </c>
      <c r="N1164" s="10">
        <f t="shared" si="164"/>
        <v>0</v>
      </c>
      <c r="O1164" s="11"/>
    </row>
    <row r="1165" spans="1:15">
      <c r="A1165" s="9">
        <f t="shared" si="168"/>
        <v>153</v>
      </c>
      <c r="B1165" s="14" t="s">
        <v>1200</v>
      </c>
      <c r="C1165" s="8"/>
      <c r="D1165" s="8"/>
      <c r="E1165" s="8"/>
      <c r="F1165" s="8">
        <f t="shared" si="165"/>
        <v>0</v>
      </c>
      <c r="G1165" s="8"/>
      <c r="H1165" s="11">
        <v>0</v>
      </c>
      <c r="I1165" s="18">
        <f t="shared" si="166"/>
        <v>0</v>
      </c>
      <c r="J1165" s="10">
        <f t="shared" si="163"/>
        <v>0</v>
      </c>
      <c r="K1165" s="10">
        <v>0</v>
      </c>
      <c r="L1165" s="10">
        <v>0</v>
      </c>
      <c r="M1165" s="147">
        <f t="shared" si="167"/>
        <v>0</v>
      </c>
      <c r="N1165" s="10">
        <f t="shared" si="164"/>
        <v>0</v>
      </c>
      <c r="O1165" s="11"/>
    </row>
    <row r="1166" spans="1:15">
      <c r="A1166" s="9">
        <f t="shared" si="168"/>
        <v>154</v>
      </c>
      <c r="B1166" s="14" t="s">
        <v>1201</v>
      </c>
      <c r="C1166" s="8"/>
      <c r="D1166" s="8"/>
      <c r="E1166" s="8"/>
      <c r="F1166" s="8">
        <f t="shared" si="165"/>
        <v>0</v>
      </c>
      <c r="G1166" s="8"/>
      <c r="H1166" s="11">
        <v>0</v>
      </c>
      <c r="I1166" s="18">
        <f t="shared" si="166"/>
        <v>0</v>
      </c>
      <c r="J1166" s="10">
        <f t="shared" si="163"/>
        <v>0</v>
      </c>
      <c r="K1166" s="10">
        <v>0</v>
      </c>
      <c r="L1166" s="10">
        <v>0</v>
      </c>
      <c r="M1166" s="147">
        <f t="shared" si="167"/>
        <v>0</v>
      </c>
      <c r="N1166" s="10">
        <f t="shared" si="164"/>
        <v>0</v>
      </c>
      <c r="O1166" s="11"/>
    </row>
    <row r="1167" spans="1:15">
      <c r="A1167" s="9">
        <f t="shared" si="168"/>
        <v>155</v>
      </c>
      <c r="B1167" s="14" t="s">
        <v>1202</v>
      </c>
      <c r="C1167" s="8"/>
      <c r="D1167" s="8"/>
      <c r="E1167" s="8"/>
      <c r="F1167" s="8">
        <f t="shared" si="165"/>
        <v>0</v>
      </c>
      <c r="G1167" s="8"/>
      <c r="H1167" s="11">
        <v>0</v>
      </c>
      <c r="I1167" s="18">
        <f t="shared" si="166"/>
        <v>0</v>
      </c>
      <c r="J1167" s="10">
        <f t="shared" si="163"/>
        <v>0</v>
      </c>
      <c r="K1167" s="10">
        <v>0</v>
      </c>
      <c r="L1167" s="10">
        <v>0</v>
      </c>
      <c r="M1167" s="147">
        <f t="shared" si="167"/>
        <v>0</v>
      </c>
      <c r="N1167" s="10">
        <f t="shared" si="164"/>
        <v>0</v>
      </c>
      <c r="O1167" s="11"/>
    </row>
    <row r="1168" spans="1:15">
      <c r="A1168" s="9">
        <f t="shared" si="168"/>
        <v>156</v>
      </c>
      <c r="B1168" s="14" t="s">
        <v>1203</v>
      </c>
      <c r="C1168" s="8"/>
      <c r="D1168" s="8"/>
      <c r="E1168" s="8"/>
      <c r="F1168" s="8">
        <f t="shared" si="165"/>
        <v>0</v>
      </c>
      <c r="G1168" s="8"/>
      <c r="H1168" s="11">
        <v>0</v>
      </c>
      <c r="I1168" s="18">
        <f t="shared" si="166"/>
        <v>0</v>
      </c>
      <c r="J1168" s="10">
        <f t="shared" si="163"/>
        <v>0</v>
      </c>
      <c r="K1168" s="10">
        <v>0</v>
      </c>
      <c r="L1168" s="10">
        <v>0</v>
      </c>
      <c r="M1168" s="147">
        <f t="shared" si="167"/>
        <v>0</v>
      </c>
      <c r="N1168" s="10">
        <f t="shared" si="164"/>
        <v>0</v>
      </c>
      <c r="O1168" s="11"/>
    </row>
    <row r="1169" spans="1:15">
      <c r="A1169" s="9">
        <f t="shared" si="168"/>
        <v>157</v>
      </c>
      <c r="B1169" s="14" t="s">
        <v>1204</v>
      </c>
      <c r="C1169" s="8"/>
      <c r="D1169" s="8"/>
      <c r="E1169" s="8"/>
      <c r="F1169" s="8">
        <f t="shared" si="165"/>
        <v>0</v>
      </c>
      <c r="G1169" s="8"/>
      <c r="H1169" s="11">
        <v>0</v>
      </c>
      <c r="I1169" s="18">
        <f t="shared" si="166"/>
        <v>0</v>
      </c>
      <c r="J1169" s="10">
        <f t="shared" si="163"/>
        <v>0</v>
      </c>
      <c r="K1169" s="10">
        <v>0</v>
      </c>
      <c r="L1169" s="10">
        <v>0</v>
      </c>
      <c r="M1169" s="147">
        <f t="shared" si="167"/>
        <v>0</v>
      </c>
      <c r="N1169" s="10">
        <f t="shared" si="164"/>
        <v>0</v>
      </c>
      <c r="O1169" s="11"/>
    </row>
    <row r="1170" spans="1:15">
      <c r="A1170" s="9">
        <f t="shared" si="168"/>
        <v>158</v>
      </c>
      <c r="B1170" s="14" t="s">
        <v>1205</v>
      </c>
      <c r="C1170" s="8"/>
      <c r="D1170" s="8"/>
      <c r="E1170" s="8"/>
      <c r="F1170" s="8">
        <f t="shared" si="165"/>
        <v>0</v>
      </c>
      <c r="G1170" s="8"/>
      <c r="H1170" s="11">
        <v>0</v>
      </c>
      <c r="I1170" s="18">
        <f t="shared" si="166"/>
        <v>0</v>
      </c>
      <c r="J1170" s="10">
        <f t="shared" si="163"/>
        <v>0</v>
      </c>
      <c r="K1170" s="10">
        <v>0</v>
      </c>
      <c r="L1170" s="10">
        <v>0</v>
      </c>
      <c r="M1170" s="147">
        <f t="shared" si="167"/>
        <v>0</v>
      </c>
      <c r="N1170" s="10">
        <f t="shared" si="164"/>
        <v>0</v>
      </c>
      <c r="O1170" s="11"/>
    </row>
    <row r="1171" spans="1:15">
      <c r="A1171" s="9">
        <f t="shared" si="168"/>
        <v>159</v>
      </c>
      <c r="B1171" s="14" t="s">
        <v>1206</v>
      </c>
      <c r="C1171" s="8"/>
      <c r="D1171" s="8"/>
      <c r="E1171" s="8"/>
      <c r="F1171" s="8">
        <f t="shared" si="165"/>
        <v>0</v>
      </c>
      <c r="G1171" s="8"/>
      <c r="H1171" s="11">
        <v>0</v>
      </c>
      <c r="I1171" s="18">
        <f t="shared" si="166"/>
        <v>0</v>
      </c>
      <c r="J1171" s="10">
        <f t="shared" si="163"/>
        <v>0</v>
      </c>
      <c r="K1171" s="10">
        <v>0</v>
      </c>
      <c r="L1171" s="10">
        <v>0</v>
      </c>
      <c r="M1171" s="147">
        <f t="shared" si="167"/>
        <v>0</v>
      </c>
      <c r="N1171" s="10">
        <f t="shared" si="164"/>
        <v>0</v>
      </c>
      <c r="O1171" s="11"/>
    </row>
    <row r="1172" spans="1:15">
      <c r="A1172" s="9">
        <f t="shared" si="168"/>
        <v>160</v>
      </c>
      <c r="B1172" s="14" t="s">
        <v>1207</v>
      </c>
      <c r="C1172" s="8"/>
      <c r="D1172" s="8"/>
      <c r="E1172" s="8"/>
      <c r="F1172" s="8">
        <f t="shared" si="165"/>
        <v>0</v>
      </c>
      <c r="G1172" s="8"/>
      <c r="H1172" s="11">
        <v>0</v>
      </c>
      <c r="I1172" s="18">
        <f t="shared" si="166"/>
        <v>0</v>
      </c>
      <c r="J1172" s="10">
        <f t="shared" si="163"/>
        <v>0</v>
      </c>
      <c r="K1172" s="10">
        <v>0</v>
      </c>
      <c r="L1172" s="10">
        <v>0</v>
      </c>
      <c r="M1172" s="147">
        <f t="shared" si="167"/>
        <v>0</v>
      </c>
      <c r="N1172" s="10">
        <f t="shared" si="164"/>
        <v>0</v>
      </c>
      <c r="O1172" s="11"/>
    </row>
    <row r="1173" spans="1:15">
      <c r="A1173" s="9">
        <f t="shared" si="168"/>
        <v>161</v>
      </c>
      <c r="B1173" s="14" t="s">
        <v>1208</v>
      </c>
      <c r="C1173" s="8"/>
      <c r="D1173" s="8"/>
      <c r="E1173" s="8"/>
      <c r="F1173" s="8">
        <f t="shared" si="165"/>
        <v>0</v>
      </c>
      <c r="G1173" s="8"/>
      <c r="H1173" s="11">
        <v>0</v>
      </c>
      <c r="I1173" s="18">
        <f t="shared" si="166"/>
        <v>0</v>
      </c>
      <c r="J1173" s="10">
        <f t="shared" si="163"/>
        <v>0</v>
      </c>
      <c r="K1173" s="10">
        <v>0</v>
      </c>
      <c r="L1173" s="10">
        <v>0</v>
      </c>
      <c r="M1173" s="147">
        <f t="shared" si="167"/>
        <v>0</v>
      </c>
      <c r="N1173" s="10">
        <f t="shared" si="164"/>
        <v>0</v>
      </c>
      <c r="O1173" s="11"/>
    </row>
    <row r="1174" spans="1:15">
      <c r="A1174" s="9">
        <f t="shared" si="168"/>
        <v>162</v>
      </c>
      <c r="B1174" s="14" t="s">
        <v>1209</v>
      </c>
      <c r="C1174" s="8"/>
      <c r="D1174" s="8"/>
      <c r="E1174" s="8"/>
      <c r="F1174" s="8">
        <f t="shared" si="165"/>
        <v>0</v>
      </c>
      <c r="G1174" s="8"/>
      <c r="H1174" s="11">
        <v>0</v>
      </c>
      <c r="I1174" s="18">
        <f t="shared" si="166"/>
        <v>0</v>
      </c>
      <c r="J1174" s="10">
        <f t="shared" si="163"/>
        <v>0</v>
      </c>
      <c r="K1174" s="10">
        <v>0</v>
      </c>
      <c r="L1174" s="10">
        <v>0</v>
      </c>
      <c r="M1174" s="147">
        <f t="shared" si="167"/>
        <v>0</v>
      </c>
      <c r="N1174" s="10">
        <f t="shared" si="164"/>
        <v>0</v>
      </c>
      <c r="O1174" s="11"/>
    </row>
    <row r="1175" spans="1:15">
      <c r="A1175" s="9">
        <f t="shared" si="168"/>
        <v>163</v>
      </c>
      <c r="B1175" s="14" t="s">
        <v>1210</v>
      </c>
      <c r="C1175" s="8"/>
      <c r="D1175" s="8"/>
      <c r="E1175" s="8"/>
      <c r="F1175" s="8">
        <f t="shared" si="165"/>
        <v>0</v>
      </c>
      <c r="G1175" s="8"/>
      <c r="H1175" s="11">
        <v>0</v>
      </c>
      <c r="I1175" s="18">
        <f t="shared" si="166"/>
        <v>0</v>
      </c>
      <c r="J1175" s="10">
        <f t="shared" si="163"/>
        <v>0</v>
      </c>
      <c r="K1175" s="10">
        <v>0</v>
      </c>
      <c r="L1175" s="10">
        <v>0</v>
      </c>
      <c r="M1175" s="147">
        <f t="shared" si="167"/>
        <v>0</v>
      </c>
      <c r="N1175" s="10">
        <f t="shared" si="164"/>
        <v>0</v>
      </c>
      <c r="O1175" s="11"/>
    </row>
    <row r="1176" spans="1:15">
      <c r="A1176" s="9">
        <f t="shared" si="168"/>
        <v>164</v>
      </c>
      <c r="B1176" s="14" t="s">
        <v>1211</v>
      </c>
      <c r="C1176" s="8"/>
      <c r="D1176" s="8"/>
      <c r="E1176" s="8"/>
      <c r="F1176" s="8">
        <f t="shared" si="165"/>
        <v>0</v>
      </c>
      <c r="G1176" s="8"/>
      <c r="H1176" s="11">
        <v>0</v>
      </c>
      <c r="I1176" s="18">
        <f t="shared" si="166"/>
        <v>0</v>
      </c>
      <c r="J1176" s="10">
        <f t="shared" si="163"/>
        <v>0</v>
      </c>
      <c r="K1176" s="10">
        <v>0</v>
      </c>
      <c r="L1176" s="10">
        <v>0</v>
      </c>
      <c r="M1176" s="147">
        <f t="shared" si="167"/>
        <v>0</v>
      </c>
      <c r="N1176" s="10">
        <f t="shared" si="164"/>
        <v>0</v>
      </c>
      <c r="O1176" s="11"/>
    </row>
    <row r="1177" spans="1:15">
      <c r="A1177" s="9">
        <f t="shared" si="168"/>
        <v>165</v>
      </c>
      <c r="B1177" s="14" t="s">
        <v>1212</v>
      </c>
      <c r="C1177" s="8"/>
      <c r="D1177" s="8"/>
      <c r="E1177" s="8"/>
      <c r="F1177" s="8">
        <f t="shared" si="165"/>
        <v>0</v>
      </c>
      <c r="G1177" s="8"/>
      <c r="H1177" s="11">
        <v>0</v>
      </c>
      <c r="I1177" s="18">
        <f t="shared" si="166"/>
        <v>0</v>
      </c>
      <c r="J1177" s="10">
        <f t="shared" si="163"/>
        <v>0</v>
      </c>
      <c r="K1177" s="10">
        <v>0</v>
      </c>
      <c r="L1177" s="10">
        <v>0</v>
      </c>
      <c r="M1177" s="147">
        <f t="shared" si="167"/>
        <v>0</v>
      </c>
      <c r="N1177" s="10">
        <f t="shared" si="164"/>
        <v>0</v>
      </c>
      <c r="O1177" s="11"/>
    </row>
    <row r="1178" spans="1:15">
      <c r="A1178" s="9">
        <f t="shared" si="168"/>
        <v>166</v>
      </c>
      <c r="B1178" s="14" t="s">
        <v>1213</v>
      </c>
      <c r="C1178" s="8"/>
      <c r="D1178" s="8"/>
      <c r="E1178" s="8"/>
      <c r="F1178" s="8">
        <f t="shared" si="165"/>
        <v>0</v>
      </c>
      <c r="G1178" s="8"/>
      <c r="H1178" s="11">
        <v>0</v>
      </c>
      <c r="I1178" s="18">
        <f t="shared" si="166"/>
        <v>0</v>
      </c>
      <c r="J1178" s="10">
        <f t="shared" si="163"/>
        <v>0</v>
      </c>
      <c r="K1178" s="10">
        <v>0</v>
      </c>
      <c r="L1178" s="10">
        <v>0</v>
      </c>
      <c r="M1178" s="147">
        <f t="shared" si="167"/>
        <v>0</v>
      </c>
      <c r="N1178" s="10">
        <f t="shared" si="164"/>
        <v>0</v>
      </c>
      <c r="O1178" s="11"/>
    </row>
    <row r="1179" spans="1:15">
      <c r="A1179" s="9">
        <f t="shared" si="168"/>
        <v>167</v>
      </c>
      <c r="B1179" s="14" t="s">
        <v>1214</v>
      </c>
      <c r="C1179" s="8"/>
      <c r="D1179" s="8"/>
      <c r="E1179" s="8"/>
      <c r="F1179" s="8">
        <f t="shared" si="165"/>
        <v>0</v>
      </c>
      <c r="G1179" s="8"/>
      <c r="H1179" s="11">
        <v>0</v>
      </c>
      <c r="I1179" s="18">
        <f t="shared" si="166"/>
        <v>0</v>
      </c>
      <c r="J1179" s="10">
        <f t="shared" si="163"/>
        <v>0</v>
      </c>
      <c r="K1179" s="10">
        <v>0</v>
      </c>
      <c r="L1179" s="10">
        <v>0</v>
      </c>
      <c r="M1179" s="147">
        <f t="shared" si="167"/>
        <v>0</v>
      </c>
      <c r="N1179" s="10">
        <f t="shared" si="164"/>
        <v>0</v>
      </c>
      <c r="O1179" s="11"/>
    </row>
    <row r="1180" spans="1:15">
      <c r="A1180" s="9">
        <f t="shared" si="168"/>
        <v>168</v>
      </c>
      <c r="B1180" s="14" t="s">
        <v>1215</v>
      </c>
      <c r="C1180" s="8"/>
      <c r="D1180" s="8"/>
      <c r="E1180" s="8"/>
      <c r="F1180" s="8">
        <f t="shared" si="165"/>
        <v>0</v>
      </c>
      <c r="G1180" s="8"/>
      <c r="H1180" s="11">
        <v>0</v>
      </c>
      <c r="I1180" s="18">
        <f t="shared" si="166"/>
        <v>0</v>
      </c>
      <c r="J1180" s="10">
        <f t="shared" si="163"/>
        <v>0</v>
      </c>
      <c r="K1180" s="10">
        <v>0</v>
      </c>
      <c r="L1180" s="10">
        <v>0</v>
      </c>
      <c r="M1180" s="147">
        <f t="shared" si="167"/>
        <v>0</v>
      </c>
      <c r="N1180" s="10">
        <f t="shared" si="164"/>
        <v>0</v>
      </c>
      <c r="O1180" s="11"/>
    </row>
    <row r="1181" spans="1:15">
      <c r="A1181" s="9">
        <f t="shared" si="168"/>
        <v>169</v>
      </c>
      <c r="B1181" s="14" t="s">
        <v>1216</v>
      </c>
      <c r="C1181" s="8"/>
      <c r="D1181" s="8"/>
      <c r="E1181" s="8"/>
      <c r="F1181" s="8">
        <f t="shared" si="165"/>
        <v>0</v>
      </c>
      <c r="G1181" s="8"/>
      <c r="H1181" s="11">
        <v>0</v>
      </c>
      <c r="I1181" s="18">
        <f t="shared" si="166"/>
        <v>0</v>
      </c>
      <c r="J1181" s="10">
        <f t="shared" si="163"/>
        <v>0</v>
      </c>
      <c r="K1181" s="10">
        <v>0</v>
      </c>
      <c r="L1181" s="10">
        <v>0</v>
      </c>
      <c r="M1181" s="147">
        <f t="shared" si="167"/>
        <v>0</v>
      </c>
      <c r="N1181" s="10">
        <f t="shared" si="164"/>
        <v>0</v>
      </c>
      <c r="O1181" s="11"/>
    </row>
    <row r="1182" spans="1:15">
      <c r="A1182" s="9">
        <f t="shared" si="168"/>
        <v>170</v>
      </c>
      <c r="B1182" s="14" t="s">
        <v>1217</v>
      </c>
      <c r="C1182" s="8"/>
      <c r="D1182" s="8"/>
      <c r="E1182" s="8"/>
      <c r="F1182" s="8">
        <f t="shared" si="165"/>
        <v>0</v>
      </c>
      <c r="G1182" s="8"/>
      <c r="H1182" s="11">
        <v>0</v>
      </c>
      <c r="I1182" s="18">
        <f t="shared" si="166"/>
        <v>0</v>
      </c>
      <c r="J1182" s="10">
        <f t="shared" si="163"/>
        <v>0</v>
      </c>
      <c r="K1182" s="10">
        <v>0</v>
      </c>
      <c r="L1182" s="10">
        <v>0</v>
      </c>
      <c r="M1182" s="147">
        <f t="shared" si="167"/>
        <v>0</v>
      </c>
      <c r="N1182" s="10">
        <f t="shared" si="164"/>
        <v>0</v>
      </c>
      <c r="O1182" s="11"/>
    </row>
    <row r="1183" spans="1:15">
      <c r="A1183" s="9">
        <f t="shared" si="168"/>
        <v>171</v>
      </c>
      <c r="B1183" s="14" t="s">
        <v>1218</v>
      </c>
      <c r="C1183" s="8"/>
      <c r="D1183" s="8"/>
      <c r="E1183" s="8"/>
      <c r="F1183" s="8">
        <f t="shared" si="165"/>
        <v>0</v>
      </c>
      <c r="G1183" s="8"/>
      <c r="H1183" s="11">
        <v>0</v>
      </c>
      <c r="I1183" s="18">
        <f t="shared" si="166"/>
        <v>0</v>
      </c>
      <c r="J1183" s="10">
        <f t="shared" si="163"/>
        <v>0</v>
      </c>
      <c r="K1183" s="10">
        <v>0</v>
      </c>
      <c r="L1183" s="10">
        <v>0</v>
      </c>
      <c r="M1183" s="147">
        <f t="shared" si="167"/>
        <v>0</v>
      </c>
      <c r="N1183" s="10">
        <f t="shared" si="164"/>
        <v>0</v>
      </c>
      <c r="O1183" s="11"/>
    </row>
    <row r="1184" spans="1:15">
      <c r="A1184" s="9">
        <f t="shared" si="168"/>
        <v>172</v>
      </c>
      <c r="B1184" s="14" t="s">
        <v>1219</v>
      </c>
      <c r="C1184" s="8"/>
      <c r="D1184" s="8"/>
      <c r="E1184" s="8"/>
      <c r="F1184" s="8">
        <f t="shared" si="165"/>
        <v>0</v>
      </c>
      <c r="G1184" s="8"/>
      <c r="H1184" s="11">
        <v>0</v>
      </c>
      <c r="I1184" s="18">
        <f t="shared" si="166"/>
        <v>0</v>
      </c>
      <c r="J1184" s="10">
        <f t="shared" si="163"/>
        <v>0</v>
      </c>
      <c r="K1184" s="10">
        <v>0</v>
      </c>
      <c r="L1184" s="10">
        <v>0</v>
      </c>
      <c r="M1184" s="147">
        <f t="shared" si="167"/>
        <v>0</v>
      </c>
      <c r="N1184" s="10">
        <f t="shared" si="164"/>
        <v>0</v>
      </c>
      <c r="O1184" s="11"/>
    </row>
    <row r="1185" spans="1:15">
      <c r="A1185" s="9">
        <f t="shared" si="168"/>
        <v>173</v>
      </c>
      <c r="B1185" s="14" t="s">
        <v>1220</v>
      </c>
      <c r="C1185" s="8"/>
      <c r="D1185" s="8"/>
      <c r="E1185" s="8"/>
      <c r="F1185" s="8">
        <f t="shared" si="165"/>
        <v>0</v>
      </c>
      <c r="G1185" s="8"/>
      <c r="H1185" s="11">
        <v>0</v>
      </c>
      <c r="I1185" s="18">
        <f t="shared" si="166"/>
        <v>0</v>
      </c>
      <c r="J1185" s="10">
        <f t="shared" ref="J1185:J1243" si="169">I1185*0.3677</f>
        <v>0</v>
      </c>
      <c r="K1185" s="10">
        <v>0</v>
      </c>
      <c r="L1185" s="10">
        <v>0</v>
      </c>
      <c r="M1185" s="147">
        <f t="shared" si="167"/>
        <v>0</v>
      </c>
      <c r="N1185" s="10">
        <f t="shared" ref="N1185:N1240" si="170">I1185+J1185+K1185+M1185</f>
        <v>0</v>
      </c>
      <c r="O1185" s="11"/>
    </row>
    <row r="1186" spans="1:15">
      <c r="A1186" s="9">
        <f t="shared" si="168"/>
        <v>174</v>
      </c>
      <c r="B1186" s="14" t="s">
        <v>1221</v>
      </c>
      <c r="C1186" s="8"/>
      <c r="D1186" s="8"/>
      <c r="E1186" s="8"/>
      <c r="F1186" s="8">
        <f t="shared" si="165"/>
        <v>0</v>
      </c>
      <c r="G1186" s="8"/>
      <c r="H1186" s="11">
        <v>0</v>
      </c>
      <c r="I1186" s="18">
        <f t="shared" si="166"/>
        <v>0</v>
      </c>
      <c r="J1186" s="10">
        <f t="shared" si="169"/>
        <v>0</v>
      </c>
      <c r="K1186" s="10">
        <v>0</v>
      </c>
      <c r="L1186" s="10">
        <v>0</v>
      </c>
      <c r="M1186" s="147">
        <f t="shared" si="167"/>
        <v>0</v>
      </c>
      <c r="N1186" s="10">
        <f t="shared" si="170"/>
        <v>0</v>
      </c>
      <c r="O1186" s="11"/>
    </row>
    <row r="1187" spans="1:15">
      <c r="A1187" s="9">
        <f t="shared" si="168"/>
        <v>175</v>
      </c>
      <c r="B1187" s="14" t="s">
        <v>1222</v>
      </c>
      <c r="C1187" s="8"/>
      <c r="D1187" s="8"/>
      <c r="E1187" s="8"/>
      <c r="F1187" s="8">
        <f t="shared" si="165"/>
        <v>0</v>
      </c>
      <c r="G1187" s="8"/>
      <c r="H1187" s="11">
        <v>0</v>
      </c>
      <c r="I1187" s="18">
        <f t="shared" si="166"/>
        <v>0</v>
      </c>
      <c r="J1187" s="10">
        <f t="shared" si="169"/>
        <v>0</v>
      </c>
      <c r="K1187" s="10">
        <v>0</v>
      </c>
      <c r="L1187" s="10">
        <v>0</v>
      </c>
      <c r="M1187" s="147">
        <f t="shared" si="167"/>
        <v>0</v>
      </c>
      <c r="N1187" s="10">
        <f t="shared" si="170"/>
        <v>0</v>
      </c>
      <c r="O1187" s="11"/>
    </row>
    <row r="1188" spans="1:15">
      <c r="A1188" s="9">
        <f t="shared" si="168"/>
        <v>176</v>
      </c>
      <c r="B1188" s="14" t="s">
        <v>1223</v>
      </c>
      <c r="C1188" s="8"/>
      <c r="D1188" s="8"/>
      <c r="E1188" s="8"/>
      <c r="F1188" s="8">
        <f t="shared" ref="F1188:F1237" si="171">C1188+D1188+E1188</f>
        <v>0</v>
      </c>
      <c r="G1188" s="8"/>
      <c r="H1188" s="11">
        <v>0</v>
      </c>
      <c r="I1188" s="18">
        <f t="shared" si="166"/>
        <v>0</v>
      </c>
      <c r="J1188" s="10">
        <f t="shared" si="169"/>
        <v>0</v>
      </c>
      <c r="K1188" s="10">
        <v>0</v>
      </c>
      <c r="L1188" s="10">
        <v>0</v>
      </c>
      <c r="M1188" s="147">
        <f t="shared" si="167"/>
        <v>0</v>
      </c>
      <c r="N1188" s="10">
        <f t="shared" si="170"/>
        <v>0</v>
      </c>
      <c r="O1188" s="11"/>
    </row>
    <row r="1189" spans="1:15">
      <c r="A1189" s="9">
        <f t="shared" si="168"/>
        <v>177</v>
      </c>
      <c r="B1189" s="14" t="s">
        <v>1224</v>
      </c>
      <c r="C1189" s="8"/>
      <c r="D1189" s="8"/>
      <c r="E1189" s="8"/>
      <c r="F1189" s="8">
        <f t="shared" si="171"/>
        <v>0</v>
      </c>
      <c r="G1189" s="8"/>
      <c r="H1189" s="11">
        <v>0</v>
      </c>
      <c r="I1189" s="18">
        <f t="shared" si="166"/>
        <v>0</v>
      </c>
      <c r="J1189" s="10">
        <f t="shared" si="169"/>
        <v>0</v>
      </c>
      <c r="K1189" s="10">
        <v>0</v>
      </c>
      <c r="L1189" s="10">
        <v>0</v>
      </c>
      <c r="M1189" s="147">
        <f t="shared" si="167"/>
        <v>0</v>
      </c>
      <c r="N1189" s="10">
        <f t="shared" si="170"/>
        <v>0</v>
      </c>
      <c r="O1189" s="11"/>
    </row>
    <row r="1190" spans="1:15">
      <c r="A1190" s="9">
        <f t="shared" si="168"/>
        <v>178</v>
      </c>
      <c r="B1190" s="14" t="s">
        <v>1225</v>
      </c>
      <c r="C1190" s="8"/>
      <c r="D1190" s="8"/>
      <c r="E1190" s="8"/>
      <c r="F1190" s="8">
        <f t="shared" si="171"/>
        <v>0</v>
      </c>
      <c r="G1190" s="8"/>
      <c r="H1190" s="11">
        <v>0</v>
      </c>
      <c r="I1190" s="18">
        <f t="shared" si="166"/>
        <v>0</v>
      </c>
      <c r="J1190" s="10">
        <f t="shared" si="169"/>
        <v>0</v>
      </c>
      <c r="K1190" s="10">
        <v>0</v>
      </c>
      <c r="L1190" s="10">
        <v>0</v>
      </c>
      <c r="M1190" s="147">
        <f t="shared" si="167"/>
        <v>0</v>
      </c>
      <c r="N1190" s="10">
        <f t="shared" si="170"/>
        <v>0</v>
      </c>
      <c r="O1190" s="11"/>
    </row>
    <row r="1191" spans="1:15">
      <c r="A1191" s="9">
        <f t="shared" si="168"/>
        <v>179</v>
      </c>
      <c r="B1191" s="14" t="s">
        <v>1226</v>
      </c>
      <c r="C1191" s="8"/>
      <c r="D1191" s="8"/>
      <c r="E1191" s="8"/>
      <c r="F1191" s="8">
        <f t="shared" si="171"/>
        <v>0</v>
      </c>
      <c r="G1191" s="8"/>
      <c r="H1191" s="11">
        <v>0</v>
      </c>
      <c r="I1191" s="18">
        <f t="shared" si="166"/>
        <v>0</v>
      </c>
      <c r="J1191" s="10">
        <f t="shared" si="169"/>
        <v>0</v>
      </c>
      <c r="K1191" s="10">
        <v>0</v>
      </c>
      <c r="L1191" s="10">
        <v>0</v>
      </c>
      <c r="M1191" s="147">
        <f t="shared" si="167"/>
        <v>0</v>
      </c>
      <c r="N1191" s="10">
        <f t="shared" si="170"/>
        <v>0</v>
      </c>
      <c r="O1191" s="11"/>
    </row>
    <row r="1192" spans="1:15">
      <c r="A1192" s="9">
        <f t="shared" si="168"/>
        <v>180</v>
      </c>
      <c r="B1192" s="14" t="s">
        <v>1227</v>
      </c>
      <c r="C1192" s="8"/>
      <c r="D1192" s="8"/>
      <c r="E1192" s="8"/>
      <c r="F1192" s="8">
        <f t="shared" si="171"/>
        <v>0</v>
      </c>
      <c r="G1192" s="8"/>
      <c r="H1192" s="11">
        <v>0</v>
      </c>
      <c r="I1192" s="18">
        <f t="shared" si="166"/>
        <v>0</v>
      </c>
      <c r="J1192" s="10">
        <f t="shared" si="169"/>
        <v>0</v>
      </c>
      <c r="K1192" s="10">
        <v>0</v>
      </c>
      <c r="L1192" s="10">
        <v>0</v>
      </c>
      <c r="M1192" s="147">
        <f t="shared" si="167"/>
        <v>0</v>
      </c>
      <c r="N1192" s="10">
        <f t="shared" si="170"/>
        <v>0</v>
      </c>
      <c r="O1192" s="11"/>
    </row>
    <row r="1193" spans="1:15">
      <c r="A1193" s="9">
        <f t="shared" si="168"/>
        <v>181</v>
      </c>
      <c r="B1193" s="14" t="s">
        <v>1228</v>
      </c>
      <c r="C1193" s="8"/>
      <c r="D1193" s="8"/>
      <c r="E1193" s="8"/>
      <c r="F1193" s="8">
        <f t="shared" si="171"/>
        <v>0</v>
      </c>
      <c r="G1193" s="8"/>
      <c r="H1193" s="11">
        <v>0</v>
      </c>
      <c r="I1193" s="18">
        <f t="shared" si="166"/>
        <v>0</v>
      </c>
      <c r="J1193" s="10">
        <f t="shared" si="169"/>
        <v>0</v>
      </c>
      <c r="K1193" s="10">
        <v>0</v>
      </c>
      <c r="L1193" s="10">
        <v>0</v>
      </c>
      <c r="M1193" s="147">
        <f t="shared" si="167"/>
        <v>0</v>
      </c>
      <c r="N1193" s="10">
        <f t="shared" si="170"/>
        <v>0</v>
      </c>
      <c r="O1193" s="11"/>
    </row>
    <row r="1194" spans="1:15">
      <c r="A1194" s="9">
        <f t="shared" si="168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71"/>
        <v>4237</v>
      </c>
      <c r="G1194" s="8">
        <v>84</v>
      </c>
      <c r="H1194" s="11">
        <v>2.8235521165278693E-2</v>
      </c>
      <c r="I1194" s="18">
        <f t="shared" si="166"/>
        <v>64.070068141768843</v>
      </c>
      <c r="J1194" s="10">
        <f t="shared" si="169"/>
        <v>23.558564055728404</v>
      </c>
      <c r="K1194" s="10">
        <v>24.749563722213384</v>
      </c>
      <c r="L1194" s="10">
        <v>15.831939072583417</v>
      </c>
      <c r="M1194" s="147">
        <f t="shared" si="167"/>
        <v>17.098494198390092</v>
      </c>
      <c r="N1194" s="10">
        <f t="shared" si="170"/>
        <v>129.47669011810072</v>
      </c>
      <c r="O1194" s="11">
        <f>N1194/F1194</f>
        <v>3.0558576851097644E-2</v>
      </c>
    </row>
    <row r="1195" spans="1:15">
      <c r="A1195" s="9">
        <f t="shared" si="168"/>
        <v>183</v>
      </c>
      <c r="B1195" s="14" t="s">
        <v>1230</v>
      </c>
      <c r="C1195" s="8"/>
      <c r="D1195" s="8"/>
      <c r="E1195" s="8"/>
      <c r="F1195" s="8">
        <f t="shared" si="171"/>
        <v>0</v>
      </c>
      <c r="G1195" s="8"/>
      <c r="H1195" s="11">
        <v>0</v>
      </c>
      <c r="I1195" s="18">
        <f t="shared" si="166"/>
        <v>0</v>
      </c>
      <c r="J1195" s="10">
        <f t="shared" si="169"/>
        <v>0</v>
      </c>
      <c r="K1195" s="10">
        <v>0</v>
      </c>
      <c r="L1195" s="10">
        <v>0</v>
      </c>
      <c r="M1195" s="147">
        <f t="shared" si="167"/>
        <v>0</v>
      </c>
      <c r="N1195" s="10">
        <f t="shared" si="170"/>
        <v>0</v>
      </c>
      <c r="O1195" s="11"/>
    </row>
    <row r="1196" spans="1:15">
      <c r="A1196" s="9">
        <f t="shared" si="168"/>
        <v>184</v>
      </c>
      <c r="B1196" s="14" t="s">
        <v>1231</v>
      </c>
      <c r="C1196" s="8"/>
      <c r="D1196" s="8"/>
      <c r="E1196" s="8"/>
      <c r="F1196" s="8">
        <f t="shared" si="171"/>
        <v>0</v>
      </c>
      <c r="G1196" s="8"/>
      <c r="H1196" s="11">
        <v>0</v>
      </c>
      <c r="I1196" s="18">
        <f t="shared" si="166"/>
        <v>0</v>
      </c>
      <c r="J1196" s="10">
        <f t="shared" si="169"/>
        <v>0</v>
      </c>
      <c r="K1196" s="10">
        <v>0</v>
      </c>
      <c r="L1196" s="10">
        <v>0</v>
      </c>
      <c r="M1196" s="147">
        <f t="shared" si="167"/>
        <v>0</v>
      </c>
      <c r="N1196" s="10">
        <f t="shared" si="170"/>
        <v>0</v>
      </c>
      <c r="O1196" s="11"/>
    </row>
    <row r="1197" spans="1:15">
      <c r="A1197" s="9">
        <f t="shared" si="168"/>
        <v>185</v>
      </c>
      <c r="B1197" s="14" t="s">
        <v>1232</v>
      </c>
      <c r="C1197" s="8"/>
      <c r="D1197" s="8"/>
      <c r="E1197" s="8"/>
      <c r="F1197" s="8">
        <f t="shared" si="171"/>
        <v>0</v>
      </c>
      <c r="G1197" s="8"/>
      <c r="H1197" s="11">
        <v>0</v>
      </c>
      <c r="I1197" s="18">
        <f t="shared" si="166"/>
        <v>0</v>
      </c>
      <c r="J1197" s="10">
        <f t="shared" si="169"/>
        <v>0</v>
      </c>
      <c r="K1197" s="10">
        <v>0</v>
      </c>
      <c r="L1197" s="10">
        <v>0</v>
      </c>
      <c r="M1197" s="147">
        <f t="shared" si="167"/>
        <v>0</v>
      </c>
      <c r="N1197" s="10">
        <f t="shared" si="170"/>
        <v>0</v>
      </c>
      <c r="O1197" s="11"/>
    </row>
    <row r="1198" spans="1:15">
      <c r="A1198" s="9">
        <f t="shared" si="168"/>
        <v>186</v>
      </c>
      <c r="B1198" s="14" t="s">
        <v>1233</v>
      </c>
      <c r="C1198" s="8"/>
      <c r="D1198" s="8"/>
      <c r="E1198" s="8"/>
      <c r="F1198" s="8">
        <f t="shared" si="171"/>
        <v>0</v>
      </c>
      <c r="G1198" s="8"/>
      <c r="H1198" s="11">
        <v>0</v>
      </c>
      <c r="I1198" s="18">
        <f t="shared" si="166"/>
        <v>0</v>
      </c>
      <c r="J1198" s="10">
        <f t="shared" si="169"/>
        <v>0</v>
      </c>
      <c r="K1198" s="10">
        <v>0</v>
      </c>
      <c r="L1198" s="10">
        <v>0</v>
      </c>
      <c r="M1198" s="147">
        <f t="shared" si="167"/>
        <v>0</v>
      </c>
      <c r="N1198" s="10">
        <f t="shared" si="170"/>
        <v>0</v>
      </c>
      <c r="O1198" s="11"/>
    </row>
    <row r="1199" spans="1:15">
      <c r="A1199" s="9">
        <f t="shared" si="168"/>
        <v>187</v>
      </c>
      <c r="B1199" s="14" t="s">
        <v>1234</v>
      </c>
      <c r="C1199" s="8"/>
      <c r="D1199" s="8"/>
      <c r="E1199" s="8"/>
      <c r="F1199" s="8">
        <f t="shared" si="171"/>
        <v>0</v>
      </c>
      <c r="G1199" s="8"/>
      <c r="H1199" s="11">
        <v>0</v>
      </c>
      <c r="I1199" s="18">
        <f t="shared" si="166"/>
        <v>0</v>
      </c>
      <c r="J1199" s="10">
        <f t="shared" si="169"/>
        <v>0</v>
      </c>
      <c r="K1199" s="10">
        <v>0</v>
      </c>
      <c r="L1199" s="10">
        <v>0</v>
      </c>
      <c r="M1199" s="147">
        <f t="shared" si="167"/>
        <v>0</v>
      </c>
      <c r="N1199" s="10">
        <f t="shared" si="170"/>
        <v>0</v>
      </c>
      <c r="O1199" s="11"/>
    </row>
    <row r="1200" spans="1:15">
      <c r="A1200" s="9">
        <f t="shared" si="168"/>
        <v>188</v>
      </c>
      <c r="B1200" s="14" t="s">
        <v>1235</v>
      </c>
      <c r="C1200" s="8"/>
      <c r="D1200" s="8"/>
      <c r="E1200" s="8"/>
      <c r="F1200" s="8">
        <f t="shared" si="171"/>
        <v>0</v>
      </c>
      <c r="G1200" s="8"/>
      <c r="H1200" s="11">
        <v>0</v>
      </c>
      <c r="I1200" s="18">
        <f t="shared" si="166"/>
        <v>0</v>
      </c>
      <c r="J1200" s="10">
        <f t="shared" si="169"/>
        <v>0</v>
      </c>
      <c r="K1200" s="10">
        <v>0</v>
      </c>
      <c r="L1200" s="10">
        <v>0</v>
      </c>
      <c r="M1200" s="147">
        <f t="shared" si="167"/>
        <v>0</v>
      </c>
      <c r="N1200" s="10">
        <f t="shared" si="170"/>
        <v>0</v>
      </c>
      <c r="O1200" s="11"/>
    </row>
    <row r="1201" spans="1:15">
      <c r="A1201" s="9">
        <f t="shared" si="168"/>
        <v>189</v>
      </c>
      <c r="B1201" s="14" t="s">
        <v>1236</v>
      </c>
      <c r="C1201" s="8"/>
      <c r="D1201" s="8"/>
      <c r="E1201" s="8"/>
      <c r="F1201" s="8">
        <f t="shared" si="171"/>
        <v>0</v>
      </c>
      <c r="G1201" s="8"/>
      <c r="H1201" s="11">
        <v>0</v>
      </c>
      <c r="I1201" s="18">
        <f t="shared" si="166"/>
        <v>0</v>
      </c>
      <c r="J1201" s="10">
        <f t="shared" si="169"/>
        <v>0</v>
      </c>
      <c r="K1201" s="10">
        <v>0</v>
      </c>
      <c r="L1201" s="10">
        <v>0</v>
      </c>
      <c r="M1201" s="147">
        <f t="shared" si="167"/>
        <v>0</v>
      </c>
      <c r="N1201" s="10">
        <f t="shared" si="170"/>
        <v>0</v>
      </c>
      <c r="O1201" s="11"/>
    </row>
    <row r="1202" spans="1:15">
      <c r="A1202" s="9">
        <f t="shared" si="168"/>
        <v>190</v>
      </c>
      <c r="B1202" s="14" t="s">
        <v>1237</v>
      </c>
      <c r="C1202" s="8"/>
      <c r="D1202" s="8"/>
      <c r="E1202" s="8"/>
      <c r="F1202" s="8">
        <f t="shared" si="171"/>
        <v>0</v>
      </c>
      <c r="G1202" s="8"/>
      <c r="H1202" s="11">
        <v>0</v>
      </c>
      <c r="I1202" s="18">
        <f t="shared" si="166"/>
        <v>0</v>
      </c>
      <c r="J1202" s="10">
        <f t="shared" si="169"/>
        <v>0</v>
      </c>
      <c r="K1202" s="10">
        <v>0</v>
      </c>
      <c r="L1202" s="10">
        <v>0</v>
      </c>
      <c r="M1202" s="147">
        <f t="shared" si="167"/>
        <v>0</v>
      </c>
      <c r="N1202" s="10">
        <f t="shared" si="170"/>
        <v>0</v>
      </c>
      <c r="O1202" s="11"/>
    </row>
    <row r="1203" spans="1:15">
      <c r="A1203" s="9">
        <f t="shared" si="168"/>
        <v>191</v>
      </c>
      <c r="B1203" s="14" t="s">
        <v>1238</v>
      </c>
      <c r="C1203" s="8"/>
      <c r="D1203" s="8"/>
      <c r="E1203" s="8"/>
      <c r="F1203" s="8">
        <f t="shared" si="171"/>
        <v>0</v>
      </c>
      <c r="G1203" s="8"/>
      <c r="H1203" s="11">
        <v>0</v>
      </c>
      <c r="I1203" s="18">
        <f t="shared" ref="I1203:I1243" si="172">H1203*$I$2</f>
        <v>0</v>
      </c>
      <c r="J1203" s="10">
        <f t="shared" si="169"/>
        <v>0</v>
      </c>
      <c r="K1203" s="10">
        <v>0</v>
      </c>
      <c r="L1203" s="10">
        <v>0</v>
      </c>
      <c r="M1203" s="147">
        <f t="shared" si="167"/>
        <v>0</v>
      </c>
      <c r="N1203" s="10">
        <f t="shared" si="170"/>
        <v>0</v>
      </c>
      <c r="O1203" s="11"/>
    </row>
    <row r="1204" spans="1:15">
      <c r="A1204" s="9">
        <f t="shared" si="168"/>
        <v>192</v>
      </c>
      <c r="B1204" s="14" t="s">
        <v>1239</v>
      </c>
      <c r="C1204" s="8"/>
      <c r="D1204" s="8"/>
      <c r="E1204" s="8"/>
      <c r="F1204" s="8">
        <f t="shared" si="171"/>
        <v>0</v>
      </c>
      <c r="G1204" s="8"/>
      <c r="H1204" s="11">
        <v>0</v>
      </c>
      <c r="I1204" s="18">
        <f t="shared" si="172"/>
        <v>0</v>
      </c>
      <c r="J1204" s="10">
        <f t="shared" si="169"/>
        <v>0</v>
      </c>
      <c r="K1204" s="10">
        <v>0</v>
      </c>
      <c r="L1204" s="10">
        <v>0</v>
      </c>
      <c r="M1204" s="147">
        <f t="shared" ref="M1204:M1243" si="173">L1204*1.08</f>
        <v>0</v>
      </c>
      <c r="N1204" s="10">
        <f t="shared" si="170"/>
        <v>0</v>
      </c>
      <c r="O1204" s="11"/>
    </row>
    <row r="1205" spans="1:15">
      <c r="A1205" s="9">
        <f t="shared" si="168"/>
        <v>193</v>
      </c>
      <c r="B1205" s="14" t="s">
        <v>1240</v>
      </c>
      <c r="C1205" s="8"/>
      <c r="D1205" s="8"/>
      <c r="E1205" s="8"/>
      <c r="F1205" s="8"/>
      <c r="G1205" s="8">
        <v>98</v>
      </c>
      <c r="H1205" s="11">
        <v>2.9576058677104857E-2</v>
      </c>
      <c r="I1205" s="18">
        <f t="shared" si="172"/>
        <v>67.111922025978942</v>
      </c>
      <c r="J1205" s="10">
        <f t="shared" si="169"/>
        <v>24.677053728952458</v>
      </c>
      <c r="K1205" s="10">
        <v>25.924598472829491</v>
      </c>
      <c r="L1205" s="10">
        <v>16.583591860839466</v>
      </c>
      <c r="M1205" s="147">
        <f t="shared" si="173"/>
        <v>17.910279209706623</v>
      </c>
      <c r="N1205" s="10">
        <f t="shared" si="170"/>
        <v>135.62385343746752</v>
      </c>
      <c r="O1205" s="11"/>
    </row>
    <row r="1206" spans="1:15">
      <c r="A1206" s="9">
        <f t="shared" ref="A1206:A1248" si="174">A1205+1</f>
        <v>194</v>
      </c>
      <c r="B1206" s="14" t="s">
        <v>1241</v>
      </c>
      <c r="C1206" s="8"/>
      <c r="D1206" s="8"/>
      <c r="E1206" s="8"/>
      <c r="F1206" s="8"/>
      <c r="G1206" s="8">
        <v>40</v>
      </c>
      <c r="H1206" s="11">
        <v>1.1782149192975227E-2</v>
      </c>
      <c r="I1206" s="18">
        <f t="shared" si="172"/>
        <v>26.735228198255879</v>
      </c>
      <c r="J1206" s="10">
        <f t="shared" si="169"/>
        <v>9.8305434084986878</v>
      </c>
      <c r="K1206" s="10">
        <v>10.327525053610504</v>
      </c>
      <c r="L1206" s="10">
        <v>6.6063688739931399</v>
      </c>
      <c r="M1206" s="147">
        <f t="shared" si="173"/>
        <v>7.1348783839125911</v>
      </c>
      <c r="N1206" s="10">
        <f t="shared" si="170"/>
        <v>54.02817504427766</v>
      </c>
      <c r="O1206" s="11"/>
    </row>
    <row r="1207" spans="1:15">
      <c r="A1207" s="9">
        <f t="shared" si="174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71"/>
        <v>7561.12</v>
      </c>
      <c r="G1207" s="8">
        <v>144</v>
      </c>
      <c r="H1207" s="11">
        <v>5.0387577010434746E-2</v>
      </c>
      <c r="I1207" s="18">
        <f t="shared" si="172"/>
        <v>114.3359626216878</v>
      </c>
      <c r="J1207" s="10">
        <f t="shared" si="169"/>
        <v>42.041333455994604</v>
      </c>
      <c r="K1207" s="10">
        <v>44.166726752726468</v>
      </c>
      <c r="L1207" s="10">
        <v>28.252818305520869</v>
      </c>
      <c r="M1207" s="147">
        <f t="shared" si="173"/>
        <v>30.51304376996254</v>
      </c>
      <c r="N1207" s="10">
        <f t="shared" si="170"/>
        <v>231.0570666003714</v>
      </c>
      <c r="O1207" s="11">
        <f>N1207/F1207</f>
        <v>3.0558576851097641E-2</v>
      </c>
    </row>
    <row r="1208" spans="1:15">
      <c r="A1208" s="9">
        <f t="shared" si="174"/>
        <v>196</v>
      </c>
      <c r="B1208" s="14" t="s">
        <v>1243</v>
      </c>
      <c r="C1208" s="8"/>
      <c r="D1208" s="8"/>
      <c r="E1208" s="8"/>
      <c r="F1208" s="8">
        <f t="shared" si="171"/>
        <v>0</v>
      </c>
      <c r="G1208" s="8"/>
      <c r="H1208" s="11">
        <v>0</v>
      </c>
      <c r="I1208" s="18">
        <f t="shared" si="172"/>
        <v>0</v>
      </c>
      <c r="J1208" s="10">
        <f t="shared" si="169"/>
        <v>0</v>
      </c>
      <c r="K1208" s="10">
        <v>0</v>
      </c>
      <c r="L1208" s="10">
        <v>0</v>
      </c>
      <c r="M1208" s="147">
        <f t="shared" si="173"/>
        <v>0</v>
      </c>
      <c r="N1208" s="10">
        <f t="shared" si="170"/>
        <v>0</v>
      </c>
      <c r="O1208" s="11"/>
    </row>
    <row r="1209" spans="1:15">
      <c r="A1209" s="9">
        <f t="shared" si="174"/>
        <v>197</v>
      </c>
      <c r="B1209" s="14" t="s">
        <v>1244</v>
      </c>
      <c r="C1209" s="8"/>
      <c r="D1209" s="8"/>
      <c r="E1209" s="8"/>
      <c r="F1209" s="8">
        <f t="shared" si="171"/>
        <v>0</v>
      </c>
      <c r="G1209" s="8"/>
      <c r="H1209" s="11">
        <v>0</v>
      </c>
      <c r="I1209" s="18">
        <f t="shared" si="172"/>
        <v>0</v>
      </c>
      <c r="J1209" s="10">
        <f t="shared" si="169"/>
        <v>0</v>
      </c>
      <c r="K1209" s="10">
        <v>0</v>
      </c>
      <c r="L1209" s="10">
        <v>0</v>
      </c>
      <c r="M1209" s="147">
        <f t="shared" si="173"/>
        <v>0</v>
      </c>
      <c r="N1209" s="10">
        <f t="shared" si="170"/>
        <v>0</v>
      </c>
      <c r="O1209" s="11"/>
    </row>
    <row r="1210" spans="1:15">
      <c r="A1210" s="9">
        <f t="shared" si="174"/>
        <v>198</v>
      </c>
      <c r="B1210" s="14" t="s">
        <v>1245</v>
      </c>
      <c r="C1210" s="8"/>
      <c r="D1210" s="8"/>
      <c r="E1210" s="8"/>
      <c r="F1210" s="8">
        <f t="shared" si="171"/>
        <v>0</v>
      </c>
      <c r="G1210" s="8"/>
      <c r="H1210" s="11">
        <v>0</v>
      </c>
      <c r="I1210" s="18">
        <f t="shared" si="172"/>
        <v>0</v>
      </c>
      <c r="J1210" s="10">
        <f t="shared" si="169"/>
        <v>0</v>
      </c>
      <c r="K1210" s="10">
        <v>0</v>
      </c>
      <c r="L1210" s="10">
        <v>0</v>
      </c>
      <c r="M1210" s="147">
        <f t="shared" si="173"/>
        <v>0</v>
      </c>
      <c r="N1210" s="10">
        <f t="shared" si="170"/>
        <v>0</v>
      </c>
      <c r="O1210" s="11"/>
    </row>
    <row r="1211" spans="1:15">
      <c r="A1211" s="9">
        <f t="shared" si="174"/>
        <v>199</v>
      </c>
      <c r="B1211" s="14" t="s">
        <v>1246</v>
      </c>
      <c r="C1211" s="8"/>
      <c r="D1211" s="8"/>
      <c r="E1211" s="8"/>
      <c r="F1211" s="8">
        <f t="shared" si="171"/>
        <v>0</v>
      </c>
      <c r="G1211" s="8"/>
      <c r="H1211" s="11">
        <v>0</v>
      </c>
      <c r="I1211" s="18">
        <f t="shared" si="172"/>
        <v>0</v>
      </c>
      <c r="J1211" s="10">
        <f t="shared" si="169"/>
        <v>0</v>
      </c>
      <c r="K1211" s="10">
        <v>0</v>
      </c>
      <c r="L1211" s="10">
        <v>0</v>
      </c>
      <c r="M1211" s="147">
        <f t="shared" si="173"/>
        <v>0</v>
      </c>
      <c r="N1211" s="10">
        <f t="shared" si="170"/>
        <v>0</v>
      </c>
      <c r="O1211" s="11"/>
    </row>
    <row r="1212" spans="1:15">
      <c r="A1212" s="9">
        <f t="shared" si="174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71"/>
        <v>13043.19</v>
      </c>
      <c r="G1212" s="8">
        <v>235</v>
      </c>
      <c r="H1212" s="11">
        <v>8.6920289664326508E-2</v>
      </c>
      <c r="I1212" s="18">
        <f t="shared" si="172"/>
        <v>197.23343688601321</v>
      </c>
      <c r="J1212" s="10">
        <f t="shared" si="169"/>
        <v>72.522734742987069</v>
      </c>
      <c r="K1212" s="10">
        <v>76.189110702368751</v>
      </c>
      <c r="L1212" s="10">
        <v>48.737075617684518</v>
      </c>
      <c r="M1212" s="147">
        <f t="shared" si="173"/>
        <v>52.636041667099285</v>
      </c>
      <c r="N1212" s="10">
        <f t="shared" si="170"/>
        <v>398.58132399846829</v>
      </c>
      <c r="O1212" s="11">
        <f>N1212/F1212</f>
        <v>3.0558576851097644E-2</v>
      </c>
    </row>
    <row r="1213" spans="1:15">
      <c r="A1213" s="9">
        <f t="shared" si="174"/>
        <v>201</v>
      </c>
      <c r="B1213" s="14" t="s">
        <v>1248</v>
      </c>
      <c r="C1213" s="8"/>
      <c r="D1213" s="8"/>
      <c r="E1213" s="8"/>
      <c r="F1213" s="8">
        <f t="shared" si="171"/>
        <v>0</v>
      </c>
      <c r="G1213" s="8"/>
      <c r="H1213" s="11">
        <v>0</v>
      </c>
      <c r="I1213" s="18">
        <f t="shared" si="172"/>
        <v>0</v>
      </c>
      <c r="J1213" s="10">
        <f t="shared" si="169"/>
        <v>0</v>
      </c>
      <c r="K1213" s="10">
        <v>0</v>
      </c>
      <c r="L1213" s="10">
        <v>0</v>
      </c>
      <c r="M1213" s="147">
        <f t="shared" si="173"/>
        <v>0</v>
      </c>
      <c r="N1213" s="10">
        <f t="shared" si="170"/>
        <v>0</v>
      </c>
      <c r="O1213" s="11"/>
    </row>
    <row r="1214" spans="1:15">
      <c r="A1214" s="9">
        <f t="shared" si="174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71"/>
        <v>4261.57</v>
      </c>
      <c r="G1214" s="8">
        <v>102</v>
      </c>
      <c r="H1214" s="11">
        <v>2.8399256533471019E-2</v>
      </c>
      <c r="I1214" s="18">
        <f t="shared" si="172"/>
        <v>64.441604977795095</v>
      </c>
      <c r="J1214" s="10">
        <f t="shared" si="169"/>
        <v>23.695178150335259</v>
      </c>
      <c r="K1214" s="10">
        <v>24.893084321848686</v>
      </c>
      <c r="L1214" s="10">
        <v>15.923747130882536</v>
      </c>
      <c r="M1214" s="147">
        <f t="shared" si="173"/>
        <v>17.197646901353139</v>
      </c>
      <c r="N1214" s="10">
        <f t="shared" si="170"/>
        <v>130.22751435133219</v>
      </c>
      <c r="O1214" s="11">
        <f>N1214/F1214</f>
        <v>3.0558576851097648E-2</v>
      </c>
    </row>
    <row r="1215" spans="1:15">
      <c r="A1215" s="9">
        <f t="shared" si="174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71"/>
        <v>6404.15</v>
      </c>
      <c r="G1215" s="8">
        <v>106</v>
      </c>
      <c r="H1215" s="11">
        <v>4.267748710658946E-2</v>
      </c>
      <c r="I1215" s="18">
        <f t="shared" si="172"/>
        <v>96.840766318175341</v>
      </c>
      <c r="J1215" s="10">
        <f t="shared" si="169"/>
        <v>35.608349775193076</v>
      </c>
      <c r="K1215" s="10">
        <v>37.408524548409922</v>
      </c>
      <c r="L1215" s="10">
        <v>23.929693795535776</v>
      </c>
      <c r="M1215" s="147">
        <f t="shared" si="173"/>
        <v>25.844069299178638</v>
      </c>
      <c r="N1215" s="10">
        <f t="shared" si="170"/>
        <v>195.70170994095699</v>
      </c>
      <c r="O1215" s="11">
        <f>N1215/F1215</f>
        <v>3.0558576851097648E-2</v>
      </c>
    </row>
    <row r="1216" spans="1:15">
      <c r="A1216" s="9">
        <f t="shared" si="174"/>
        <v>204</v>
      </c>
      <c r="B1216" s="14" t="s">
        <v>1251</v>
      </c>
      <c r="C1216" s="8"/>
      <c r="D1216" s="8"/>
      <c r="E1216" s="8"/>
      <c r="F1216" s="8">
        <f t="shared" si="171"/>
        <v>0</v>
      </c>
      <c r="G1216" s="8"/>
      <c r="H1216" s="11">
        <v>0</v>
      </c>
      <c r="I1216" s="18">
        <f t="shared" si="172"/>
        <v>0</v>
      </c>
      <c r="J1216" s="10">
        <f t="shared" si="169"/>
        <v>0</v>
      </c>
      <c r="K1216" s="10">
        <v>0</v>
      </c>
      <c r="L1216" s="10">
        <v>0</v>
      </c>
      <c r="M1216" s="147">
        <f t="shared" si="173"/>
        <v>0</v>
      </c>
      <c r="N1216" s="10">
        <f t="shared" si="170"/>
        <v>0</v>
      </c>
      <c r="O1216" s="11"/>
    </row>
    <row r="1217" spans="1:15">
      <c r="A1217" s="9">
        <f t="shared" si="174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71"/>
        <v>6656</v>
      </c>
      <c r="G1217" s="8">
        <v>120</v>
      </c>
      <c r="H1217" s="11">
        <v>4.435582461083195E-2</v>
      </c>
      <c r="I1217" s="18">
        <f t="shared" si="172"/>
        <v>100.64913229917711</v>
      </c>
      <c r="J1217" s="10">
        <f t="shared" si="169"/>
        <v>37.008685946407425</v>
      </c>
      <c r="K1217" s="10">
        <v>38.879654504378635</v>
      </c>
      <c r="L1217" s="10">
        <v>24.870754417539583</v>
      </c>
      <c r="M1217" s="147">
        <f t="shared" si="173"/>
        <v>26.86041477094275</v>
      </c>
      <c r="N1217" s="10">
        <f t="shared" si="170"/>
        <v>203.39788752090593</v>
      </c>
      <c r="O1217" s="11">
        <f>N1217/F1217</f>
        <v>3.0558576851097644E-2</v>
      </c>
    </row>
    <row r="1218" spans="1:15">
      <c r="A1218" s="9">
        <f t="shared" si="174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71"/>
        <v>7072</v>
      </c>
      <c r="G1218" s="8">
        <v>120</v>
      </c>
      <c r="H1218" s="11">
        <v>4.7128063649008949E-2</v>
      </c>
      <c r="I1218" s="18">
        <f t="shared" si="172"/>
        <v>106.93970306787568</v>
      </c>
      <c r="J1218" s="10">
        <f t="shared" si="169"/>
        <v>39.321728818057892</v>
      </c>
      <c r="K1218" s="10">
        <v>41.309632910902302</v>
      </c>
      <c r="L1218" s="10">
        <v>26.425176568635809</v>
      </c>
      <c r="M1218" s="147">
        <f t="shared" si="173"/>
        <v>28.539190694126674</v>
      </c>
      <c r="N1218" s="10">
        <f t="shared" si="170"/>
        <v>216.11025549096257</v>
      </c>
      <c r="O1218" s="11">
        <f>N1218/F1218</f>
        <v>3.0558576851097648E-2</v>
      </c>
    </row>
    <row r="1219" spans="1:15">
      <c r="A1219" s="9">
        <f t="shared" si="174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71"/>
        <v>10869.85</v>
      </c>
      <c r="G1219" s="8">
        <v>156</v>
      </c>
      <c r="H1219" s="11">
        <v>7.2437073339250563E-2</v>
      </c>
      <c r="I1219" s="18">
        <f t="shared" si="172"/>
        <v>164.36913622629365</v>
      </c>
      <c r="J1219" s="10">
        <f t="shared" si="169"/>
        <v>60.43853139040818</v>
      </c>
      <c r="K1219" s="10">
        <v>63.493992264786684</v>
      </c>
      <c r="L1219" s="10">
        <v>40.616191392051185</v>
      </c>
      <c r="M1219" s="147">
        <f t="shared" si="173"/>
        <v>43.865486703415286</v>
      </c>
      <c r="N1219" s="10">
        <f t="shared" si="170"/>
        <v>332.16714658490378</v>
      </c>
      <c r="O1219" s="11">
        <f>N1219/F1219</f>
        <v>3.0558576851097648E-2</v>
      </c>
    </row>
    <row r="1220" spans="1:15">
      <c r="A1220" s="9">
        <f t="shared" si="174"/>
        <v>208</v>
      </c>
      <c r="B1220" s="14" t="s">
        <v>1255</v>
      </c>
      <c r="C1220" s="8"/>
      <c r="D1220" s="8"/>
      <c r="E1220" s="8"/>
      <c r="F1220" s="8">
        <f t="shared" si="171"/>
        <v>0</v>
      </c>
      <c r="G1220" s="8"/>
      <c r="H1220" s="11">
        <v>0</v>
      </c>
      <c r="I1220" s="18">
        <f t="shared" si="172"/>
        <v>0</v>
      </c>
      <c r="J1220" s="10">
        <f t="shared" si="169"/>
        <v>0</v>
      </c>
      <c r="K1220" s="10">
        <v>0</v>
      </c>
      <c r="L1220" s="10">
        <v>0</v>
      </c>
      <c r="M1220" s="147">
        <f t="shared" si="173"/>
        <v>0</v>
      </c>
      <c r="N1220" s="10">
        <f t="shared" si="170"/>
        <v>0</v>
      </c>
      <c r="O1220" s="11"/>
    </row>
    <row r="1221" spans="1:15">
      <c r="A1221" s="9">
        <f t="shared" si="174"/>
        <v>209</v>
      </c>
      <c r="B1221" s="14" t="s">
        <v>1256</v>
      </c>
      <c r="C1221" s="8"/>
      <c r="D1221" s="8"/>
      <c r="E1221" s="8"/>
      <c r="F1221" s="8">
        <f t="shared" si="171"/>
        <v>0</v>
      </c>
      <c r="G1221" s="8"/>
      <c r="H1221" s="11">
        <v>0</v>
      </c>
      <c r="I1221" s="18">
        <f t="shared" si="172"/>
        <v>0</v>
      </c>
      <c r="J1221" s="10">
        <f t="shared" si="169"/>
        <v>0</v>
      </c>
      <c r="K1221" s="10">
        <v>0</v>
      </c>
      <c r="L1221" s="10">
        <v>0</v>
      </c>
      <c r="M1221" s="147">
        <f t="shared" si="173"/>
        <v>0</v>
      </c>
      <c r="N1221" s="10">
        <f t="shared" si="170"/>
        <v>0</v>
      </c>
      <c r="O1221" s="11"/>
    </row>
    <row r="1222" spans="1:15">
      <c r="A1222" s="9">
        <f t="shared" si="174"/>
        <v>210</v>
      </c>
      <c r="B1222" s="14" t="s">
        <v>1257</v>
      </c>
      <c r="C1222" s="8"/>
      <c r="D1222" s="8"/>
      <c r="E1222" s="8"/>
      <c r="F1222" s="8">
        <f t="shared" si="171"/>
        <v>0</v>
      </c>
      <c r="G1222" s="8"/>
      <c r="H1222" s="11">
        <v>0</v>
      </c>
      <c r="I1222" s="18">
        <f t="shared" si="172"/>
        <v>0</v>
      </c>
      <c r="J1222" s="10">
        <f t="shared" si="169"/>
        <v>0</v>
      </c>
      <c r="K1222" s="10">
        <v>0</v>
      </c>
      <c r="L1222" s="10">
        <v>0</v>
      </c>
      <c r="M1222" s="147">
        <f t="shared" si="173"/>
        <v>0</v>
      </c>
      <c r="N1222" s="10">
        <f t="shared" si="170"/>
        <v>0</v>
      </c>
      <c r="O1222" s="11"/>
    </row>
    <row r="1223" spans="1:15">
      <c r="A1223" s="9">
        <f t="shared" si="174"/>
        <v>211</v>
      </c>
      <c r="B1223" s="14" t="s">
        <v>1258</v>
      </c>
      <c r="C1223" s="8"/>
      <c r="D1223" s="8"/>
      <c r="E1223" s="8"/>
      <c r="F1223" s="8">
        <f t="shared" si="171"/>
        <v>0</v>
      </c>
      <c r="G1223" s="8"/>
      <c r="H1223" s="11">
        <v>0</v>
      </c>
      <c r="I1223" s="18">
        <f t="shared" si="172"/>
        <v>0</v>
      </c>
      <c r="J1223" s="10">
        <f t="shared" si="169"/>
        <v>0</v>
      </c>
      <c r="K1223" s="10">
        <v>0</v>
      </c>
      <c r="L1223" s="10">
        <v>0</v>
      </c>
      <c r="M1223" s="147">
        <f t="shared" si="173"/>
        <v>0</v>
      </c>
      <c r="N1223" s="10">
        <f t="shared" si="170"/>
        <v>0</v>
      </c>
      <c r="O1223" s="11"/>
    </row>
    <row r="1224" spans="1:15">
      <c r="A1224" s="9">
        <f t="shared" si="174"/>
        <v>212</v>
      </c>
      <c r="B1224" s="14" t="s">
        <v>1259</v>
      </c>
      <c r="C1224" s="8"/>
      <c r="D1224" s="8"/>
      <c r="E1224" s="8"/>
      <c r="F1224" s="8">
        <f t="shared" si="171"/>
        <v>0</v>
      </c>
      <c r="G1224" s="8"/>
      <c r="H1224" s="11">
        <v>0</v>
      </c>
      <c r="I1224" s="18">
        <f t="shared" si="172"/>
        <v>0</v>
      </c>
      <c r="J1224" s="10">
        <f t="shared" si="169"/>
        <v>0</v>
      </c>
      <c r="K1224" s="10">
        <v>0</v>
      </c>
      <c r="L1224" s="10">
        <v>0</v>
      </c>
      <c r="M1224" s="147">
        <f t="shared" si="173"/>
        <v>0</v>
      </c>
      <c r="N1224" s="10">
        <f t="shared" si="170"/>
        <v>0</v>
      </c>
      <c r="O1224" s="11"/>
    </row>
    <row r="1225" spans="1:15">
      <c r="A1225" s="9">
        <f t="shared" si="174"/>
        <v>213</v>
      </c>
      <c r="B1225" s="14" t="s">
        <v>1260</v>
      </c>
      <c r="C1225" s="8"/>
      <c r="D1225" s="8"/>
      <c r="E1225" s="8"/>
      <c r="F1225" s="8">
        <f t="shared" si="171"/>
        <v>0</v>
      </c>
      <c r="G1225" s="8"/>
      <c r="H1225" s="11">
        <v>0</v>
      </c>
      <c r="I1225" s="18">
        <f t="shared" si="172"/>
        <v>0</v>
      </c>
      <c r="J1225" s="10">
        <f t="shared" si="169"/>
        <v>0</v>
      </c>
      <c r="K1225" s="10">
        <v>0</v>
      </c>
      <c r="L1225" s="10">
        <v>0</v>
      </c>
      <c r="M1225" s="147">
        <f t="shared" si="173"/>
        <v>0</v>
      </c>
      <c r="N1225" s="10">
        <f t="shared" si="170"/>
        <v>0</v>
      </c>
      <c r="O1225" s="11"/>
    </row>
    <row r="1226" spans="1:15">
      <c r="A1226" s="9">
        <f t="shared" si="174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71"/>
        <v>7086.2</v>
      </c>
      <c r="G1226" s="8">
        <v>120</v>
      </c>
      <c r="H1226" s="11">
        <v>4.7222692962331336E-2</v>
      </c>
      <c r="I1226" s="18">
        <f t="shared" si="172"/>
        <v>107.15442928161491</v>
      </c>
      <c r="J1226" s="10">
        <f t="shared" si="169"/>
        <v>39.400683646849807</v>
      </c>
      <c r="K1226" s="10">
        <v>41.392579289201905</v>
      </c>
      <c r="L1226" s="10">
        <v>26.478236170908804</v>
      </c>
      <c r="M1226" s="147">
        <f t="shared" si="173"/>
        <v>28.596495064581511</v>
      </c>
      <c r="N1226" s="10">
        <f t="shared" si="170"/>
        <v>216.54418728224815</v>
      </c>
      <c r="O1226" s="11">
        <f>N1226/F1226</f>
        <v>3.0558576851097648E-2</v>
      </c>
    </row>
    <row r="1227" spans="1:15">
      <c r="A1227" s="9">
        <f t="shared" si="174"/>
        <v>215</v>
      </c>
      <c r="B1227" s="14" t="s">
        <v>1262</v>
      </c>
      <c r="C1227" s="8"/>
      <c r="D1227" s="8"/>
      <c r="E1227" s="8"/>
      <c r="F1227" s="8">
        <f t="shared" si="171"/>
        <v>0</v>
      </c>
      <c r="G1227" s="8"/>
      <c r="H1227" s="11">
        <v>0</v>
      </c>
      <c r="I1227" s="18">
        <f t="shared" si="172"/>
        <v>0</v>
      </c>
      <c r="J1227" s="10">
        <f t="shared" si="169"/>
        <v>0</v>
      </c>
      <c r="K1227" s="10">
        <v>0</v>
      </c>
      <c r="L1227" s="10">
        <v>0</v>
      </c>
      <c r="M1227" s="147">
        <f t="shared" si="173"/>
        <v>0</v>
      </c>
      <c r="N1227" s="10">
        <f t="shared" si="170"/>
        <v>0</v>
      </c>
      <c r="O1227" s="11"/>
    </row>
    <row r="1228" spans="1:15">
      <c r="A1228" s="9">
        <f t="shared" si="174"/>
        <v>216</v>
      </c>
      <c r="B1228" s="14" t="s">
        <v>1285</v>
      </c>
      <c r="C1228" s="8"/>
      <c r="D1228" s="8"/>
      <c r="E1228" s="8"/>
      <c r="F1228" s="8">
        <f t="shared" si="171"/>
        <v>0</v>
      </c>
      <c r="G1228" s="8"/>
      <c r="H1228" s="11">
        <v>0</v>
      </c>
      <c r="I1228" s="18">
        <f t="shared" si="172"/>
        <v>0</v>
      </c>
      <c r="J1228" s="10">
        <f t="shared" si="169"/>
        <v>0</v>
      </c>
      <c r="K1228" s="10">
        <v>0</v>
      </c>
      <c r="L1228" s="10">
        <v>0</v>
      </c>
      <c r="M1228" s="147">
        <f t="shared" si="173"/>
        <v>0</v>
      </c>
      <c r="N1228" s="10">
        <f t="shared" si="170"/>
        <v>0</v>
      </c>
      <c r="O1228" s="11"/>
    </row>
    <row r="1229" spans="1:15">
      <c r="A1229" s="9">
        <f t="shared" si="174"/>
        <v>217</v>
      </c>
      <c r="B1229" s="14" t="s">
        <v>1264</v>
      </c>
      <c r="C1229" s="8"/>
      <c r="D1229" s="8"/>
      <c r="E1229" s="8"/>
      <c r="F1229" s="8"/>
      <c r="G1229" s="8">
        <v>99</v>
      </c>
      <c r="H1229" s="11">
        <v>2.9750256582051847E-2</v>
      </c>
      <c r="I1229" s="18">
        <f t="shared" si="172"/>
        <v>67.507199718031316</v>
      </c>
      <c r="J1229" s="10">
        <f t="shared" si="169"/>
        <v>24.822397336320115</v>
      </c>
      <c r="K1229" s="10">
        <v>26.077289904431726</v>
      </c>
      <c r="L1229" s="10">
        <v>16.681266368122291</v>
      </c>
      <c r="M1229" s="147">
        <f t="shared" si="173"/>
        <v>18.015767677572075</v>
      </c>
      <c r="N1229" s="10">
        <f t="shared" si="170"/>
        <v>136.42265463635525</v>
      </c>
      <c r="O1229" s="11"/>
    </row>
    <row r="1230" spans="1:15">
      <c r="A1230" s="9">
        <f t="shared" si="174"/>
        <v>218</v>
      </c>
      <c r="B1230" s="14" t="s">
        <v>1265</v>
      </c>
      <c r="C1230" s="8"/>
      <c r="D1230" s="8"/>
      <c r="E1230" s="8"/>
      <c r="F1230" s="8"/>
      <c r="G1230" s="8">
        <v>97</v>
      </c>
      <c r="H1230" s="11">
        <v>3.0525950389849451E-2</v>
      </c>
      <c r="I1230" s="18">
        <f t="shared" si="172"/>
        <v>69.267349808119093</v>
      </c>
      <c r="J1230" s="10">
        <f t="shared" si="169"/>
        <v>25.469604524445391</v>
      </c>
      <c r="K1230" s="10">
        <v>26.757216554718635</v>
      </c>
      <c r="L1230" s="10">
        <v>17.116205643092488</v>
      </c>
      <c r="M1230" s="147">
        <f t="shared" si="173"/>
        <v>18.485502094539889</v>
      </c>
      <c r="N1230" s="10">
        <f t="shared" si="170"/>
        <v>139.979672981823</v>
      </c>
      <c r="O1230" s="11"/>
    </row>
    <row r="1231" spans="1:15">
      <c r="A1231" s="9">
        <f t="shared" si="174"/>
        <v>219</v>
      </c>
      <c r="B1231" s="14" t="s">
        <v>1266</v>
      </c>
      <c r="C1231" s="8"/>
      <c r="D1231" s="8"/>
      <c r="E1231" s="8"/>
      <c r="F1231" s="8"/>
      <c r="G1231" s="8">
        <v>98</v>
      </c>
      <c r="H1231" s="11">
        <v>3.0690552082741202E-2</v>
      </c>
      <c r="I1231" s="18">
        <f t="shared" si="172"/>
        <v>69.640852447510554</v>
      </c>
      <c r="J1231" s="10">
        <f t="shared" si="169"/>
        <v>25.606941444949634</v>
      </c>
      <c r="K1231" s="10">
        <v>26.901496522605971</v>
      </c>
      <c r="L1231" s="10">
        <v>17.20849945831382</v>
      </c>
      <c r="M1231" s="147">
        <f t="shared" si="173"/>
        <v>18.585179414978928</v>
      </c>
      <c r="N1231" s="10">
        <f t="shared" si="170"/>
        <v>140.73446983004507</v>
      </c>
      <c r="O1231" s="11"/>
    </row>
    <row r="1232" spans="1:15">
      <c r="A1232" s="9">
        <f t="shared" si="174"/>
        <v>220</v>
      </c>
      <c r="B1232" s="14" t="s">
        <v>1267</v>
      </c>
      <c r="C1232" s="8"/>
      <c r="D1232" s="8"/>
      <c r="E1232" s="8"/>
      <c r="F1232" s="8"/>
      <c r="G1232" s="8">
        <v>70</v>
      </c>
      <c r="H1232" s="11">
        <v>2.0954395268374396E-2</v>
      </c>
      <c r="I1232" s="18">
        <f t="shared" si="172"/>
        <v>47.548246935326397</v>
      </c>
      <c r="J1232" s="10">
        <f t="shared" si="169"/>
        <v>17.483490398119518</v>
      </c>
      <c r="K1232" s="10">
        <v>18.367365628540892</v>
      </c>
      <c r="L1232" s="10">
        <v>11.749338970930209</v>
      </c>
      <c r="M1232" s="147">
        <f t="shared" si="173"/>
        <v>12.689286088604627</v>
      </c>
      <c r="N1232" s="10">
        <f t="shared" si="170"/>
        <v>96.088389050591445</v>
      </c>
      <c r="O1232" s="11"/>
    </row>
    <row r="1233" spans="1:15">
      <c r="A1233" s="9">
        <f t="shared" si="174"/>
        <v>221</v>
      </c>
      <c r="B1233" s="14" t="s">
        <v>1268</v>
      </c>
      <c r="C1233" s="8"/>
      <c r="D1233" s="8"/>
      <c r="E1233" s="8"/>
      <c r="F1233" s="8"/>
      <c r="G1233" s="8">
        <v>70</v>
      </c>
      <c r="H1233" s="11">
        <v>2.0854701287578416E-2</v>
      </c>
      <c r="I1233" s="18">
        <f t="shared" si="172"/>
        <v>47.322028332682812</v>
      </c>
      <c r="J1233" s="10">
        <f t="shared" si="169"/>
        <v>17.400309817927472</v>
      </c>
      <c r="K1233" s="10">
        <v>18.279979866613985</v>
      </c>
      <c r="L1233" s="10">
        <v>11.693439558958094</v>
      </c>
      <c r="M1233" s="147">
        <f t="shared" si="173"/>
        <v>12.628914723674741</v>
      </c>
      <c r="N1233" s="10">
        <f t="shared" si="170"/>
        <v>95.631232740899009</v>
      </c>
      <c r="O1233" s="11"/>
    </row>
    <row r="1234" spans="1:15">
      <c r="A1234" s="9">
        <f t="shared" si="174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71"/>
        <v>2023.28</v>
      </c>
      <c r="G1234" s="8">
        <v>54</v>
      </c>
      <c r="H1234" s="11">
        <v>1.348321106048739E-2</v>
      </c>
      <c r="I1234" s="18">
        <f t="shared" si="172"/>
        <v>30.595158713683752</v>
      </c>
      <c r="J1234" s="10">
        <f t="shared" si="169"/>
        <v>11.249839859021517</v>
      </c>
      <c r="K1234" s="10">
        <v>11.818573822959616</v>
      </c>
      <c r="L1234" s="10">
        <v>7.560171273725885</v>
      </c>
      <c r="M1234" s="147">
        <f t="shared" si="173"/>
        <v>8.1649849756239572</v>
      </c>
      <c r="N1234" s="10">
        <f t="shared" si="170"/>
        <v>61.828557371288838</v>
      </c>
      <c r="O1234" s="11">
        <f>N1234/F1234</f>
        <v>3.0558576851097644E-2</v>
      </c>
    </row>
    <row r="1235" spans="1:15">
      <c r="A1235" s="9">
        <f t="shared" si="174"/>
        <v>223</v>
      </c>
      <c r="B1235" s="14" t="s">
        <v>1263</v>
      </c>
      <c r="C1235" s="8"/>
      <c r="D1235" s="8"/>
      <c r="E1235" s="8"/>
      <c r="F1235" s="8"/>
      <c r="G1235" s="8">
        <v>56</v>
      </c>
      <c r="H1235" s="11">
        <v>1.2753565742482584E-2</v>
      </c>
      <c r="I1235" s="18">
        <f t="shared" si="172"/>
        <v>28.939498633239506</v>
      </c>
      <c r="J1235" s="10">
        <f t="shared" si="169"/>
        <v>10.641053647442167</v>
      </c>
      <c r="K1235" s="10">
        <v>11.179010515915683</v>
      </c>
      <c r="L1235" s="10">
        <v>7.1510518474674098</v>
      </c>
      <c r="M1235" s="147">
        <f t="shared" si="173"/>
        <v>7.7231359952648031</v>
      </c>
      <c r="N1235" s="10">
        <f t="shared" si="170"/>
        <v>58.482698791862163</v>
      </c>
      <c r="O1235" s="83"/>
    </row>
    <row r="1236" spans="1:15">
      <c r="A1236" s="9">
        <f t="shared" si="174"/>
        <v>224</v>
      </c>
      <c r="B1236" s="14" t="s">
        <v>1286</v>
      </c>
      <c r="C1236" s="8"/>
      <c r="D1236" s="8"/>
      <c r="E1236" s="8"/>
      <c r="F1236" s="8">
        <f t="shared" si="171"/>
        <v>0</v>
      </c>
      <c r="G1236" s="8">
        <v>0</v>
      </c>
      <c r="H1236" s="11">
        <v>0</v>
      </c>
      <c r="I1236" s="18">
        <f t="shared" si="172"/>
        <v>0</v>
      </c>
      <c r="J1236" s="10">
        <f t="shared" si="169"/>
        <v>0</v>
      </c>
      <c r="K1236" s="10">
        <v>0</v>
      </c>
      <c r="L1236" s="10">
        <v>0</v>
      </c>
      <c r="M1236" s="147">
        <f t="shared" si="173"/>
        <v>0</v>
      </c>
      <c r="N1236" s="10">
        <f t="shared" si="170"/>
        <v>0</v>
      </c>
      <c r="O1236" s="83">
        <v>0</v>
      </c>
    </row>
    <row r="1237" spans="1:15">
      <c r="A1237" s="9">
        <f t="shared" si="174"/>
        <v>225</v>
      </c>
      <c r="B1237" s="14" t="s">
        <v>1287</v>
      </c>
      <c r="C1237" s="8"/>
      <c r="D1237" s="8"/>
      <c r="E1237" s="8"/>
      <c r="F1237" s="8">
        <f t="shared" si="171"/>
        <v>0</v>
      </c>
      <c r="G1237" s="8">
        <v>0</v>
      </c>
      <c r="H1237" s="11">
        <v>0</v>
      </c>
      <c r="I1237" s="18">
        <f t="shared" si="172"/>
        <v>0</v>
      </c>
      <c r="J1237" s="10">
        <f t="shared" si="169"/>
        <v>0</v>
      </c>
      <c r="K1237" s="10">
        <v>0</v>
      </c>
      <c r="L1237" s="10">
        <v>0</v>
      </c>
      <c r="M1237" s="147">
        <f t="shared" si="173"/>
        <v>0</v>
      </c>
      <c r="N1237" s="10">
        <f t="shared" si="170"/>
        <v>0</v>
      </c>
      <c r="O1237" s="83">
        <v>0</v>
      </c>
    </row>
    <row r="1238" spans="1:15">
      <c r="A1238" s="9">
        <f t="shared" si="174"/>
        <v>226</v>
      </c>
      <c r="B1238" s="14" t="s">
        <v>1302</v>
      </c>
      <c r="C1238" s="8"/>
      <c r="D1238" s="8"/>
      <c r="E1238" s="8"/>
      <c r="F1238" s="8">
        <v>0</v>
      </c>
      <c r="G1238" s="8">
        <v>0</v>
      </c>
      <c r="H1238" s="11">
        <v>0</v>
      </c>
      <c r="I1238" s="18">
        <f t="shared" si="172"/>
        <v>0</v>
      </c>
      <c r="J1238" s="10">
        <f t="shared" si="169"/>
        <v>0</v>
      </c>
      <c r="K1238" s="10">
        <v>0</v>
      </c>
      <c r="L1238" s="10">
        <v>0</v>
      </c>
      <c r="M1238" s="147">
        <f t="shared" si="173"/>
        <v>0</v>
      </c>
      <c r="N1238" s="10">
        <f t="shared" si="170"/>
        <v>0</v>
      </c>
      <c r="O1238" s="83">
        <v>0</v>
      </c>
    </row>
    <row r="1239" spans="1:15">
      <c r="A1239" s="9">
        <f t="shared" si="174"/>
        <v>227</v>
      </c>
      <c r="B1239" s="14" t="s">
        <v>1321</v>
      </c>
      <c r="C1239" s="8"/>
      <c r="D1239" s="8"/>
      <c r="E1239" s="8"/>
      <c r="F1239" s="8">
        <v>0</v>
      </c>
      <c r="G1239" s="8">
        <v>0</v>
      </c>
      <c r="H1239" s="11">
        <v>0</v>
      </c>
      <c r="I1239" s="18">
        <f t="shared" si="172"/>
        <v>0</v>
      </c>
      <c r="J1239" s="10">
        <f t="shared" si="169"/>
        <v>0</v>
      </c>
      <c r="K1239" s="10">
        <v>0</v>
      </c>
      <c r="L1239" s="10">
        <v>0</v>
      </c>
      <c r="M1239" s="147">
        <f t="shared" si="173"/>
        <v>0</v>
      </c>
      <c r="N1239" s="10">
        <f t="shared" si="170"/>
        <v>0</v>
      </c>
      <c r="O1239" s="83">
        <v>0</v>
      </c>
    </row>
    <row r="1240" spans="1:15">
      <c r="A1240" s="9">
        <f t="shared" si="174"/>
        <v>228</v>
      </c>
      <c r="B1240" s="14" t="s">
        <v>1322</v>
      </c>
      <c r="C1240" s="8"/>
      <c r="D1240" s="8">
        <f>'слюсарі ц.о. г.в.'!D1240</f>
        <v>0</v>
      </c>
      <c r="E1240" s="8">
        <f>'слюсарі ц.о. г.в.'!E1240</f>
        <v>0</v>
      </c>
      <c r="F1240" s="8">
        <v>0</v>
      </c>
      <c r="G1240" s="8">
        <v>0</v>
      </c>
      <c r="H1240" s="11">
        <v>0</v>
      </c>
      <c r="I1240" s="18">
        <f t="shared" si="172"/>
        <v>0</v>
      </c>
      <c r="J1240" s="10">
        <f t="shared" si="169"/>
        <v>0</v>
      </c>
      <c r="K1240" s="10">
        <v>0</v>
      </c>
      <c r="L1240" s="10">
        <v>0</v>
      </c>
      <c r="M1240" s="147">
        <f t="shared" si="173"/>
        <v>0</v>
      </c>
      <c r="N1240" s="10">
        <f t="shared" si="170"/>
        <v>0</v>
      </c>
      <c r="O1240" s="83">
        <v>0</v>
      </c>
    </row>
    <row r="1241" spans="1:15">
      <c r="A1241" s="9">
        <f t="shared" si="174"/>
        <v>229</v>
      </c>
      <c r="B1241" s="14" t="s">
        <v>1329</v>
      </c>
      <c r="C1241" s="8"/>
      <c r="D1241" s="8"/>
      <c r="E1241" s="8"/>
      <c r="F1241" s="8"/>
      <c r="G1241" s="8">
        <v>0</v>
      </c>
      <c r="H1241" s="11">
        <f>1/116824.29*F1241</f>
        <v>0</v>
      </c>
      <c r="I1241" s="18">
        <f t="shared" si="172"/>
        <v>0</v>
      </c>
      <c r="J1241" s="10">
        <f t="shared" si="169"/>
        <v>0</v>
      </c>
      <c r="K1241" s="10">
        <v>0</v>
      </c>
      <c r="L1241" s="10">
        <v>0</v>
      </c>
      <c r="M1241" s="147">
        <f t="shared" si="173"/>
        <v>0</v>
      </c>
      <c r="N1241" s="10">
        <f>I1241+J1241+K1241+M1241</f>
        <v>0</v>
      </c>
      <c r="O1241" s="83"/>
    </row>
    <row r="1242" spans="1:15">
      <c r="A1242" s="9">
        <f t="shared" si="174"/>
        <v>230</v>
      </c>
      <c r="B1242" s="14" t="s">
        <v>1330</v>
      </c>
      <c r="C1242" s="8"/>
      <c r="D1242" s="8"/>
      <c r="E1242" s="8"/>
      <c r="F1242" s="8"/>
      <c r="G1242" s="8">
        <v>0</v>
      </c>
      <c r="H1242" s="11">
        <f>1/116824.29*F1242</f>
        <v>0</v>
      </c>
      <c r="I1242" s="18">
        <f t="shared" si="172"/>
        <v>0</v>
      </c>
      <c r="J1242" s="10">
        <f t="shared" si="169"/>
        <v>0</v>
      </c>
      <c r="K1242" s="10">
        <v>0</v>
      </c>
      <c r="L1242" s="10">
        <v>0</v>
      </c>
      <c r="M1242" s="147">
        <f t="shared" si="173"/>
        <v>0</v>
      </c>
      <c r="N1242" s="10">
        <f>I1242+J1242+K1242+M1242</f>
        <v>0</v>
      </c>
      <c r="O1242" s="83"/>
    </row>
    <row r="1243" spans="1:15">
      <c r="A1243" s="9">
        <f t="shared" si="174"/>
        <v>231</v>
      </c>
      <c r="B1243" s="14" t="s">
        <v>1331</v>
      </c>
      <c r="C1243" s="8"/>
      <c r="D1243" s="8"/>
      <c r="E1243" s="8"/>
      <c r="F1243" s="8"/>
      <c r="G1243" s="8">
        <v>0</v>
      </c>
      <c r="H1243" s="11">
        <f>1/116824.29*F1243</f>
        <v>0</v>
      </c>
      <c r="I1243" s="18">
        <f t="shared" si="172"/>
        <v>0</v>
      </c>
      <c r="J1243" s="10">
        <f t="shared" si="169"/>
        <v>0</v>
      </c>
      <c r="K1243" s="10">
        <v>0</v>
      </c>
      <c r="L1243" s="10">
        <v>0</v>
      </c>
      <c r="M1243" s="147">
        <f t="shared" si="173"/>
        <v>0</v>
      </c>
      <c r="N1243" s="10">
        <f>I1243+J1243+K1243+M1243</f>
        <v>0</v>
      </c>
      <c r="O1243" s="83"/>
    </row>
    <row r="1244" spans="1:15">
      <c r="A1244" s="9">
        <f t="shared" si="174"/>
        <v>232</v>
      </c>
      <c r="B1244" s="182" t="s">
        <v>1358</v>
      </c>
      <c r="C1244" s="8"/>
      <c r="D1244" s="8"/>
      <c r="E1244" s="8"/>
      <c r="F1244" s="8"/>
      <c r="G1244" s="175"/>
      <c r="H1244" s="11"/>
      <c r="I1244" s="18"/>
      <c r="J1244" s="10"/>
      <c r="K1244" s="10"/>
      <c r="L1244" s="10"/>
      <c r="M1244" s="147"/>
      <c r="N1244" s="10"/>
      <c r="O1244" s="11"/>
    </row>
    <row r="1245" spans="1:15">
      <c r="A1245" s="9">
        <f t="shared" si="174"/>
        <v>233</v>
      </c>
      <c r="B1245" s="182" t="s">
        <v>1359</v>
      </c>
      <c r="C1245" s="8"/>
      <c r="D1245" s="8"/>
      <c r="E1245" s="8"/>
      <c r="F1245" s="8"/>
      <c r="G1245" s="175"/>
      <c r="H1245" s="11"/>
      <c r="I1245" s="18"/>
      <c r="J1245" s="10"/>
      <c r="K1245" s="10"/>
      <c r="L1245" s="10"/>
      <c r="M1245" s="147"/>
      <c r="N1245" s="10"/>
      <c r="O1245" s="11"/>
    </row>
    <row r="1246" spans="1:15">
      <c r="A1246" s="9">
        <f t="shared" si="174"/>
        <v>234</v>
      </c>
      <c r="B1246" s="14"/>
      <c r="C1246" s="8"/>
      <c r="D1246" s="8"/>
      <c r="E1246" s="8"/>
      <c r="F1246" s="8"/>
      <c r="G1246" s="8"/>
      <c r="H1246" s="11"/>
      <c r="I1246" s="18"/>
      <c r="J1246" s="10"/>
      <c r="K1246" s="10"/>
      <c r="L1246" s="10"/>
      <c r="M1246" s="147"/>
      <c r="N1246" s="10"/>
      <c r="O1246" s="83"/>
    </row>
    <row r="1247" spans="1:15">
      <c r="A1247" s="9">
        <f t="shared" si="174"/>
        <v>235</v>
      </c>
      <c r="B1247" s="14"/>
      <c r="C1247" s="8"/>
      <c r="D1247" s="8"/>
      <c r="E1247" s="8"/>
      <c r="F1247" s="8"/>
      <c r="G1247" s="8"/>
      <c r="H1247" s="11"/>
      <c r="I1247" s="18"/>
      <c r="J1247" s="10"/>
      <c r="K1247" s="10"/>
      <c r="L1247" s="10"/>
      <c r="M1247" s="147"/>
      <c r="N1247" s="10"/>
      <c r="O1247" s="83"/>
    </row>
    <row r="1248" spans="1:15">
      <c r="A1248" s="9">
        <f t="shared" si="174"/>
        <v>236</v>
      </c>
      <c r="B1248" s="14"/>
      <c r="C1248" s="8"/>
      <c r="D1248" s="8"/>
      <c r="E1248" s="8"/>
      <c r="F1248" s="8"/>
      <c r="G1248" s="8"/>
      <c r="H1248" s="11"/>
      <c r="I1248" s="18"/>
      <c r="J1248" s="10"/>
      <c r="K1248" s="10"/>
      <c r="L1248" s="10"/>
      <c r="M1248" s="147"/>
      <c r="N1248" s="10"/>
      <c r="O1248" s="83"/>
    </row>
    <row r="1249" spans="1:15">
      <c r="A1249" s="12"/>
      <c r="B1249" s="13" t="s">
        <v>576</v>
      </c>
      <c r="C1249" s="13">
        <f>SUM(C1013:C1243)</f>
        <v>115392.2</v>
      </c>
      <c r="D1249" s="13">
        <f t="shared" ref="D1249:M1249" si="175">SUM(D1013:D1243)</f>
        <v>265.3</v>
      </c>
      <c r="E1249" s="13">
        <f t="shared" si="175"/>
        <v>195.41</v>
      </c>
      <c r="F1249" s="13">
        <f t="shared" si="175"/>
        <v>115852.90999999999</v>
      </c>
      <c r="G1249" s="13">
        <f t="shared" si="175"/>
        <v>2983</v>
      </c>
      <c r="H1249" s="13">
        <f t="shared" si="175"/>
        <v>0.99999999999999978</v>
      </c>
      <c r="I1249" s="13">
        <f t="shared" si="175"/>
        <v>2269.1300000000006</v>
      </c>
      <c r="J1249" s="13">
        <f t="shared" si="175"/>
        <v>834.35910100000012</v>
      </c>
      <c r="K1249" s="13">
        <f>SUM(K1013:K1243)</f>
        <v>876.54000000000008</v>
      </c>
      <c r="L1249" s="13">
        <f>SUM(L1013:L1243)</f>
        <v>560.71000000000015</v>
      </c>
      <c r="M1249" s="13">
        <f t="shared" si="175"/>
        <v>605.56679999999994</v>
      </c>
      <c r="N1249" s="15">
        <f>I1249+J1249+K1249+M1249</f>
        <v>4585.5959010000006</v>
      </c>
      <c r="O1249" s="16">
        <f>N1249/F1249</f>
        <v>3.9581188776354442E-2</v>
      </c>
    </row>
    <row r="1250" spans="1:15" ht="18.75" thickBot="1">
      <c r="A1250" s="19"/>
      <c r="B1250" s="13" t="s">
        <v>1271</v>
      </c>
      <c r="C1250" s="15">
        <f t="shared" ref="C1250:M1250" si="176">C479+C551+C635+C774+C956+C1011+C1249</f>
        <v>967303.13999999966</v>
      </c>
      <c r="D1250" s="15">
        <f t="shared" si="176"/>
        <v>2467.9300000000003</v>
      </c>
      <c r="E1250" s="15">
        <f t="shared" si="176"/>
        <v>9060.81</v>
      </c>
      <c r="F1250" s="15">
        <f t="shared" si="176"/>
        <v>978831.87999999989</v>
      </c>
      <c r="G1250" s="15">
        <f t="shared" si="176"/>
        <v>20290</v>
      </c>
      <c r="H1250" s="15">
        <f t="shared" si="176"/>
        <v>11.25212752122682</v>
      </c>
      <c r="I1250" s="15">
        <f t="shared" si="176"/>
        <v>25432.500122241418</v>
      </c>
      <c r="J1250" s="15">
        <f t="shared" si="176"/>
        <v>9351.5302949481702</v>
      </c>
      <c r="K1250" s="15">
        <f t="shared" si="176"/>
        <v>9739.7361955643901</v>
      </c>
      <c r="L1250" s="15">
        <f t="shared" si="176"/>
        <v>1668.9647225053236</v>
      </c>
      <c r="M1250" s="15">
        <f t="shared" si="176"/>
        <v>6388.8174152010015</v>
      </c>
      <c r="N1250" s="15">
        <f>I1250+J1250+K1250+M1250</f>
        <v>50912.584027954974</v>
      </c>
      <c r="O1250" s="16">
        <f>N1250/F1250</f>
        <v>5.2013614460488335E-2</v>
      </c>
    </row>
    <row r="1251" spans="1:15">
      <c r="A1251" s="1"/>
    </row>
    <row r="1252" spans="1:15">
      <c r="A1252" s="1"/>
    </row>
    <row r="1253" spans="1:15">
      <c r="A1253" s="1"/>
    </row>
    <row r="1254" spans="1:15">
      <c r="A1254" s="1"/>
    </row>
    <row r="1255" spans="1:15">
      <c r="A1255" s="1"/>
    </row>
    <row r="1256" spans="1:15">
      <c r="A1256" s="1"/>
    </row>
    <row r="1257" spans="1:15">
      <c r="A1257" s="1"/>
    </row>
    <row r="1258" spans="1:15">
      <c r="A1258" s="1"/>
    </row>
    <row r="1259" spans="1:15">
      <c r="A1259" s="1"/>
    </row>
    <row r="1260" spans="1:15">
      <c r="A1260" s="1"/>
    </row>
    <row r="1261" spans="1:15">
      <c r="A1261" s="1"/>
    </row>
    <row r="1262" spans="1:15">
      <c r="A1262" s="1"/>
    </row>
    <row r="1263" spans="1:15">
      <c r="A1263" s="1"/>
    </row>
    <row r="1264" spans="1:15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369" spans="2:2">
      <c r="B1369" s="49"/>
    </row>
    <row r="1370" spans="2:2">
      <c r="B1370" s="49"/>
    </row>
    <row r="1371" spans="2:2">
      <c r="B1371" s="49"/>
    </row>
    <row r="1372" spans="2:2">
      <c r="B1372" s="49"/>
    </row>
    <row r="1373" spans="2:2">
      <c r="B1373" s="49"/>
    </row>
    <row r="1374" spans="2:2">
      <c r="B1374" s="49"/>
    </row>
    <row r="1375" spans="2:2">
      <c r="B1375" s="49"/>
    </row>
    <row r="1376" spans="2:2">
      <c r="B1376" s="49"/>
    </row>
    <row r="1377" spans="2:2">
      <c r="B1377" s="49"/>
    </row>
    <row r="1378" spans="2:2">
      <c r="B1378" s="49"/>
    </row>
    <row r="1379" spans="2:2">
      <c r="B1379" s="49"/>
    </row>
    <row r="1380" spans="2:2">
      <c r="B1380" s="49"/>
    </row>
    <row r="1381" spans="2:2">
      <c r="B1381" s="49"/>
    </row>
    <row r="1382" spans="2:2">
      <c r="B1382" s="49"/>
    </row>
    <row r="1383" spans="2:2">
      <c r="B1383" s="49"/>
    </row>
    <row r="1384" spans="2:2">
      <c r="B1384" s="49"/>
    </row>
    <row r="1385" spans="2:2">
      <c r="B1385" s="49"/>
    </row>
    <row r="1386" spans="2:2">
      <c r="B1386" s="49"/>
    </row>
    <row r="1387" spans="2:2">
      <c r="B1387" s="49"/>
    </row>
    <row r="1388" spans="2:2">
      <c r="B1388" s="49"/>
    </row>
    <row r="1389" spans="2:2">
      <c r="B1389" s="49"/>
    </row>
    <row r="1390" spans="2:2">
      <c r="B1390" s="49"/>
    </row>
    <row r="1391" spans="2:2">
      <c r="B1391" s="49"/>
    </row>
    <row r="1392" spans="2:2">
      <c r="B1392" s="49"/>
    </row>
    <row r="1393" spans="2:2">
      <c r="B1393" s="49"/>
    </row>
    <row r="1394" spans="2:2">
      <c r="B1394" s="49"/>
    </row>
    <row r="1395" spans="2:2">
      <c r="B1395" s="49"/>
    </row>
    <row r="1396" spans="2:2">
      <c r="B1396" s="49"/>
    </row>
    <row r="1397" spans="2:2">
      <c r="B1397" s="49"/>
    </row>
    <row r="1398" spans="2:2">
      <c r="B1398" s="49"/>
    </row>
    <row r="1399" spans="2:2">
      <c r="B1399" s="49"/>
    </row>
    <row r="1400" spans="2:2">
      <c r="B1400" s="49"/>
    </row>
    <row r="1401" spans="2:2">
      <c r="B1401" s="49"/>
    </row>
    <row r="1402" spans="2:2">
      <c r="B1402" s="49"/>
    </row>
    <row r="1403" spans="2:2">
      <c r="B1403" s="49"/>
    </row>
    <row r="1404" spans="2:2">
      <c r="B1404" s="49"/>
    </row>
    <row r="1405" spans="2:2">
      <c r="B1405" s="49"/>
    </row>
    <row r="1406" spans="2:2">
      <c r="B1406" s="49"/>
    </row>
    <row r="1407" spans="2:2">
      <c r="B1407" s="49"/>
    </row>
    <row r="1408" spans="2:2">
      <c r="B1408" s="49"/>
    </row>
    <row r="1409" spans="2:2">
      <c r="B1409" s="49"/>
    </row>
    <row r="1410" spans="2:2">
      <c r="B1410" s="49"/>
    </row>
    <row r="1411" spans="2:2">
      <c r="B1411" s="49"/>
    </row>
    <row r="1412" spans="2:2">
      <c r="B1412" s="49"/>
    </row>
    <row r="1413" spans="2:2">
      <c r="B1413" s="49"/>
    </row>
    <row r="1414" spans="2:2">
      <c r="B1414" s="49"/>
    </row>
    <row r="1415" spans="2:2">
      <c r="B1415" s="49"/>
    </row>
    <row r="1416" spans="2:2">
      <c r="B1416" s="49"/>
    </row>
    <row r="1417" spans="2:2">
      <c r="B1417" s="49"/>
    </row>
    <row r="1418" spans="2:2">
      <c r="B1418" s="49"/>
    </row>
    <row r="1419" spans="2:2">
      <c r="B1419" s="49"/>
    </row>
    <row r="1420" spans="2:2">
      <c r="B1420" s="49"/>
    </row>
    <row r="1421" spans="2:2">
      <c r="B1421" s="49"/>
    </row>
    <row r="1422" spans="2:2">
      <c r="B1422" s="49"/>
    </row>
    <row r="1423" spans="2:2">
      <c r="B1423" s="49"/>
    </row>
    <row r="1424" spans="2:2">
      <c r="B1424" s="49"/>
    </row>
    <row r="1425" spans="2:2">
      <c r="B1425" s="49"/>
    </row>
    <row r="1426" spans="2:2">
      <c r="B1426" s="49"/>
    </row>
    <row r="1427" spans="2:2">
      <c r="B1427" s="49"/>
    </row>
    <row r="1428" spans="2:2">
      <c r="B1428" s="49"/>
    </row>
    <row r="1429" spans="2:2">
      <c r="B1429" s="49"/>
    </row>
    <row r="1430" spans="2:2">
      <c r="B1430" s="49"/>
    </row>
    <row r="1431" spans="2:2">
      <c r="B1431" s="49"/>
    </row>
    <row r="1432" spans="2:2">
      <c r="B1432" s="49"/>
    </row>
  </sheetData>
  <mergeCells count="1">
    <mergeCell ref="B1:P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 enableFormatConditionsCalculation="0">
    <tabColor indexed="9"/>
  </sheetPr>
  <dimension ref="A1:O1430"/>
  <sheetViews>
    <sheetView zoomScale="75" workbookViewId="0">
      <pane ySplit="2670" topLeftCell="A985" activePane="bottomLeft"/>
      <selection activeCell="H3" sqref="H3"/>
      <selection pane="bottomLeft" activeCell="G995" sqref="G995"/>
    </sheetView>
  </sheetViews>
  <sheetFormatPr defaultColWidth="6.5703125" defaultRowHeight="18"/>
  <cols>
    <col min="1" max="1" width="9" style="2" customWidth="1"/>
    <col min="2" max="2" width="29.140625" style="2" customWidth="1"/>
    <col min="3" max="6" width="17.140625" style="2" customWidth="1"/>
    <col min="7" max="7" width="18.140625" style="2" customWidth="1"/>
    <col min="8" max="8" width="19.85546875" style="2" customWidth="1"/>
    <col min="9" max="9" width="20.5703125" style="2" customWidth="1"/>
    <col min="10" max="10" width="14.42578125" style="2" customWidth="1"/>
    <col min="11" max="11" width="18.5703125" style="2" customWidth="1"/>
    <col min="12" max="16384" width="6.5703125" style="2"/>
  </cols>
  <sheetData>
    <row r="1" spans="1:15" ht="42.75" customHeight="1">
      <c r="B1" s="277" t="s">
        <v>34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</row>
    <row r="2" spans="1:15" ht="18.75" customHeight="1" thickBot="1">
      <c r="A2" s="1"/>
      <c r="L2" s="21"/>
      <c r="M2" s="21"/>
      <c r="N2" s="21"/>
      <c r="O2" s="21"/>
    </row>
    <row r="3" spans="1:15" ht="120.75" customHeigh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297</v>
      </c>
      <c r="H3" s="4" t="s">
        <v>298</v>
      </c>
      <c r="I3" s="4" t="s">
        <v>307</v>
      </c>
      <c r="J3" s="4" t="s">
        <v>306</v>
      </c>
      <c r="K3" s="4" t="s">
        <v>308</v>
      </c>
    </row>
    <row r="4" spans="1:15" ht="18.75">
      <c r="A4" s="5">
        <v>1</v>
      </c>
      <c r="B4" s="23">
        <v>2</v>
      </c>
      <c r="C4" s="23">
        <v>3</v>
      </c>
      <c r="D4" s="23"/>
      <c r="E4" s="23"/>
      <c r="F4" s="23"/>
      <c r="G4" s="22">
        <v>4</v>
      </c>
      <c r="H4" s="22">
        <v>5</v>
      </c>
      <c r="I4" s="22">
        <v>6</v>
      </c>
      <c r="J4" s="22">
        <v>7</v>
      </c>
      <c r="K4" s="22">
        <v>8</v>
      </c>
    </row>
    <row r="5" spans="1:15" ht="18.75">
      <c r="A5" s="5"/>
      <c r="B5" s="7" t="s">
        <v>571</v>
      </c>
      <c r="C5" s="23"/>
      <c r="D5" s="23"/>
      <c r="E5" s="23"/>
      <c r="F5" s="23"/>
      <c r="G5" s="8"/>
      <c r="H5" s="8"/>
      <c r="I5" s="8"/>
      <c r="J5" s="8"/>
      <c r="K5" s="8"/>
    </row>
    <row r="6" spans="1:15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8">
        <v>49.5</v>
      </c>
      <c r="H6" s="8">
        <v>3.5000000000000003E-2</v>
      </c>
      <c r="I6" s="10">
        <f>G6*H6</f>
        <v>1.7325000000000002</v>
      </c>
      <c r="J6" s="10">
        <v>0</v>
      </c>
      <c r="K6" s="11">
        <f>(I6+J6)/F6</f>
        <v>4.818121141331554E-3</v>
      </c>
    </row>
    <row r="7" spans="1:15">
      <c r="A7" s="9">
        <f t="shared" ref="A7:A71" si="0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67" si="1">C7+D7+E7</f>
        <v>201.72</v>
      </c>
      <c r="G7" s="8">
        <v>28.2</v>
      </c>
      <c r="H7" s="8">
        <v>3.5000000000000003E-2</v>
      </c>
      <c r="I7" s="10">
        <f t="shared" ref="I7:I67" si="2">G7*H7</f>
        <v>0.9870000000000001</v>
      </c>
      <c r="J7" s="10">
        <v>0</v>
      </c>
      <c r="K7" s="11">
        <f t="shared" ref="K7:K67" si="3">(I7+J7)/F7</f>
        <v>4.8929208804283173E-3</v>
      </c>
    </row>
    <row r="8" spans="1:15">
      <c r="A8" s="9">
        <f t="shared" si="0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1"/>
        <v>585.14</v>
      </c>
      <c r="G8" s="8">
        <v>80</v>
      </c>
      <c r="H8" s="8">
        <v>3.5000000000000003E-2</v>
      </c>
      <c r="I8" s="10">
        <f t="shared" si="2"/>
        <v>2.8000000000000003</v>
      </c>
      <c r="J8" s="10">
        <v>0</v>
      </c>
      <c r="K8" s="11">
        <f t="shared" si="3"/>
        <v>4.7851796151348403E-3</v>
      </c>
    </row>
    <row r="9" spans="1:15">
      <c r="A9" s="9">
        <f t="shared" si="0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1"/>
        <v>1489.2</v>
      </c>
      <c r="G9" s="8">
        <v>205.1</v>
      </c>
      <c r="H9" s="8">
        <v>3.5000000000000003E-2</v>
      </c>
      <c r="I9" s="10">
        <f t="shared" si="2"/>
        <v>7.1785000000000005</v>
      </c>
      <c r="J9" s="10">
        <v>0</v>
      </c>
      <c r="K9" s="11">
        <f t="shared" si="3"/>
        <v>4.8203733548213808E-3</v>
      </c>
    </row>
    <row r="10" spans="1:15">
      <c r="A10" s="9">
        <f t="shared" si="0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1"/>
        <v>336.7</v>
      </c>
      <c r="G10" s="8">
        <v>46.1</v>
      </c>
      <c r="H10" s="8">
        <v>3.5000000000000003E-2</v>
      </c>
      <c r="I10" s="10">
        <f t="shared" si="2"/>
        <v>1.6135000000000002</v>
      </c>
      <c r="J10" s="10">
        <v>0</v>
      </c>
      <c r="K10" s="11">
        <f t="shared" si="3"/>
        <v>4.7920997920997931E-3</v>
      </c>
    </row>
    <row r="11" spans="1:15">
      <c r="A11" s="9">
        <f t="shared" si="0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1"/>
        <v>2519.1999999999998</v>
      </c>
      <c r="G11" s="8">
        <v>354</v>
      </c>
      <c r="H11" s="8">
        <v>3.5000000000000003E-2</v>
      </c>
      <c r="I11" s="10">
        <f t="shared" si="2"/>
        <v>12.39</v>
      </c>
      <c r="J11" s="10">
        <v>0</v>
      </c>
      <c r="K11" s="11">
        <f t="shared" si="3"/>
        <v>4.9182280088917122E-3</v>
      </c>
    </row>
    <row r="12" spans="1:15">
      <c r="A12" s="9">
        <f t="shared" si="0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1"/>
        <v>157</v>
      </c>
      <c r="G12" s="8">
        <v>21.6</v>
      </c>
      <c r="H12" s="8">
        <v>3.5000000000000003E-2</v>
      </c>
      <c r="I12" s="10">
        <f t="shared" si="2"/>
        <v>0.75600000000000012</v>
      </c>
      <c r="J12" s="10">
        <v>0</v>
      </c>
      <c r="K12" s="11">
        <f t="shared" si="3"/>
        <v>4.8152866242038225E-3</v>
      </c>
    </row>
    <row r="13" spans="1:15">
      <c r="A13" s="9">
        <f t="shared" si="0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1"/>
        <v>2085.1999999999998</v>
      </c>
      <c r="G13" s="8">
        <v>287</v>
      </c>
      <c r="H13" s="8">
        <v>3.5000000000000003E-2</v>
      </c>
      <c r="I13" s="10">
        <f t="shared" si="2"/>
        <v>10.045000000000002</v>
      </c>
      <c r="J13" s="10">
        <v>0</v>
      </c>
      <c r="K13" s="11">
        <f t="shared" si="3"/>
        <v>4.817283713792443E-3</v>
      </c>
    </row>
    <row r="14" spans="1:15">
      <c r="A14" s="9">
        <f t="shared" si="0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1"/>
        <v>2093.6</v>
      </c>
      <c r="G14" s="8">
        <v>288.8</v>
      </c>
      <c r="H14" s="8">
        <v>3.5000000000000003E-2</v>
      </c>
      <c r="I14" s="10">
        <f t="shared" si="2"/>
        <v>10.108000000000001</v>
      </c>
      <c r="J14" s="10">
        <v>0</v>
      </c>
      <c r="K14" s="11">
        <f t="shared" si="3"/>
        <v>4.8280473824990448E-3</v>
      </c>
    </row>
    <row r="15" spans="1:15">
      <c r="A15" s="9">
        <f t="shared" si="0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1"/>
        <v>2063.25</v>
      </c>
      <c r="G15" s="8">
        <v>283</v>
      </c>
      <c r="H15" s="8">
        <v>3.5000000000000003E-2</v>
      </c>
      <c r="I15" s="10">
        <f t="shared" si="2"/>
        <v>9.9050000000000011</v>
      </c>
      <c r="J15" s="10">
        <v>0</v>
      </c>
      <c r="K15" s="11">
        <f t="shared" si="3"/>
        <v>4.8006785411365566E-3</v>
      </c>
    </row>
    <row r="16" spans="1:15">
      <c r="A16" s="9">
        <f t="shared" si="0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1"/>
        <v>225</v>
      </c>
      <c r="G16" s="8">
        <v>31.5</v>
      </c>
      <c r="H16" s="8">
        <v>3.5000000000000003E-2</v>
      </c>
      <c r="I16" s="10">
        <f t="shared" si="2"/>
        <v>1.1025</v>
      </c>
      <c r="J16" s="10">
        <v>0</v>
      </c>
      <c r="K16" s="11">
        <f t="shared" si="3"/>
        <v>4.8999999999999998E-3</v>
      </c>
    </row>
    <row r="17" spans="1:11">
      <c r="A17" s="9">
        <f t="shared" si="0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1"/>
        <v>594.6</v>
      </c>
      <c r="G17" s="8">
        <v>76.5</v>
      </c>
      <c r="H17" s="8">
        <v>3.5000000000000003E-2</v>
      </c>
      <c r="I17" s="10">
        <f t="shared" si="2"/>
        <v>2.6775000000000002</v>
      </c>
      <c r="J17" s="10">
        <v>0</v>
      </c>
      <c r="K17" s="11">
        <f t="shared" si="3"/>
        <v>4.5030272452068624E-3</v>
      </c>
    </row>
    <row r="18" spans="1:11">
      <c r="A18" s="9">
        <f t="shared" si="0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1"/>
        <v>720.56000000000006</v>
      </c>
      <c r="G18" s="8">
        <v>80</v>
      </c>
      <c r="H18" s="8">
        <v>3.5000000000000003E-2</v>
      </c>
      <c r="I18" s="10">
        <f t="shared" si="2"/>
        <v>2.8000000000000003</v>
      </c>
      <c r="J18" s="10">
        <v>0</v>
      </c>
      <c r="K18" s="11">
        <f t="shared" si="3"/>
        <v>3.8858665482402574E-3</v>
      </c>
    </row>
    <row r="19" spans="1:11">
      <c r="A19" s="9">
        <f t="shared" si="0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1"/>
        <v>714.65</v>
      </c>
      <c r="G19" s="8">
        <v>99.5</v>
      </c>
      <c r="H19" s="8">
        <v>3.5000000000000003E-2</v>
      </c>
      <c r="I19" s="10">
        <f t="shared" si="2"/>
        <v>3.4825000000000004</v>
      </c>
      <c r="J19" s="10">
        <v>0</v>
      </c>
      <c r="K19" s="11">
        <f t="shared" si="3"/>
        <v>4.8730147624711402E-3</v>
      </c>
    </row>
    <row r="20" spans="1:11">
      <c r="A20" s="9">
        <f t="shared" si="0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1"/>
        <v>589.14</v>
      </c>
      <c r="G20" s="8">
        <v>82.7</v>
      </c>
      <c r="H20" s="8">
        <v>3.5000000000000003E-2</v>
      </c>
      <c r="I20" s="10">
        <f t="shared" si="2"/>
        <v>2.8945000000000003</v>
      </c>
      <c r="J20" s="10">
        <v>0</v>
      </c>
      <c r="K20" s="11">
        <f t="shared" si="3"/>
        <v>4.9130936619479247E-3</v>
      </c>
    </row>
    <row r="21" spans="1:11">
      <c r="A21" s="9">
        <f t="shared" si="0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1"/>
        <v>1124.6099999999999</v>
      </c>
      <c r="G21" s="8">
        <v>157.1</v>
      </c>
      <c r="H21" s="8">
        <v>3.5000000000000003E-2</v>
      </c>
      <c r="I21" s="10">
        <f t="shared" si="2"/>
        <v>5.4984999999999999</v>
      </c>
      <c r="J21" s="10">
        <v>0</v>
      </c>
      <c r="K21" s="11">
        <f t="shared" si="3"/>
        <v>4.8892504957274083E-3</v>
      </c>
    </row>
    <row r="22" spans="1:11">
      <c r="A22" s="9">
        <f t="shared" si="0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1"/>
        <v>1240</v>
      </c>
      <c r="G22" s="8">
        <v>169</v>
      </c>
      <c r="H22" s="8">
        <v>3.5000000000000003E-2</v>
      </c>
      <c r="I22" s="10">
        <f t="shared" si="2"/>
        <v>5.9150000000000009</v>
      </c>
      <c r="J22" s="10">
        <v>0</v>
      </c>
      <c r="K22" s="11">
        <f t="shared" si="3"/>
        <v>4.7701612903225813E-3</v>
      </c>
    </row>
    <row r="23" spans="1:11">
      <c r="A23" s="9">
        <f t="shared" si="0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1"/>
        <v>762.66000000000008</v>
      </c>
      <c r="G23" s="8">
        <v>77</v>
      </c>
      <c r="H23" s="8">
        <v>3.5000000000000003E-2</v>
      </c>
      <c r="I23" s="10">
        <f t="shared" si="2"/>
        <v>2.6950000000000003</v>
      </c>
      <c r="J23" s="10">
        <v>0</v>
      </c>
      <c r="K23" s="11">
        <f t="shared" si="3"/>
        <v>3.5336847350064247E-3</v>
      </c>
    </row>
    <row r="24" spans="1:11">
      <c r="A24" s="9">
        <f t="shared" si="0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1"/>
        <v>566</v>
      </c>
      <c r="G24" s="8">
        <v>81</v>
      </c>
      <c r="H24" s="8">
        <v>3.5000000000000003E-2</v>
      </c>
      <c r="I24" s="10">
        <f t="shared" si="2"/>
        <v>2.8350000000000004</v>
      </c>
      <c r="J24" s="10">
        <v>0</v>
      </c>
      <c r="K24" s="11">
        <f t="shared" si="3"/>
        <v>5.0088339222614849E-3</v>
      </c>
    </row>
    <row r="25" spans="1:11">
      <c r="A25" s="9">
        <f t="shared" si="0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1"/>
        <v>678.79</v>
      </c>
      <c r="G25" s="8">
        <v>91.8</v>
      </c>
      <c r="H25" s="8">
        <v>3.5000000000000003E-2</v>
      </c>
      <c r="I25" s="10">
        <f t="shared" si="2"/>
        <v>3.2130000000000001</v>
      </c>
      <c r="J25" s="10">
        <v>0</v>
      </c>
      <c r="K25" s="11">
        <f t="shared" si="3"/>
        <v>4.7334227080540374E-3</v>
      </c>
    </row>
    <row r="26" spans="1:11">
      <c r="A26" s="9">
        <f t="shared" si="0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1"/>
        <v>941.65</v>
      </c>
      <c r="G26" s="8">
        <v>109.6</v>
      </c>
      <c r="H26" s="8">
        <v>3.5000000000000003E-2</v>
      </c>
      <c r="I26" s="10">
        <f t="shared" si="2"/>
        <v>3.8360000000000003</v>
      </c>
      <c r="J26" s="10">
        <v>0</v>
      </c>
      <c r="K26" s="11">
        <f t="shared" si="3"/>
        <v>4.0737004194764514E-3</v>
      </c>
    </row>
    <row r="27" spans="1:11">
      <c r="A27" s="9">
        <f t="shared" si="0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1"/>
        <v>1038.9000000000001</v>
      </c>
      <c r="G27" s="8">
        <v>96</v>
      </c>
      <c r="H27" s="8">
        <v>3.5000000000000003E-2</v>
      </c>
      <c r="I27" s="10">
        <f t="shared" si="2"/>
        <v>3.3600000000000003</v>
      </c>
      <c r="J27" s="10">
        <v>0</v>
      </c>
      <c r="K27" s="11">
        <f t="shared" si="3"/>
        <v>3.2341900086630092E-3</v>
      </c>
    </row>
    <row r="28" spans="1:11">
      <c r="A28" s="9">
        <f t="shared" si="0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1"/>
        <v>282.89999999999998</v>
      </c>
      <c r="G28" s="8">
        <v>34.4</v>
      </c>
      <c r="H28" s="8">
        <v>3.5000000000000003E-2</v>
      </c>
      <c r="I28" s="10">
        <f t="shared" si="2"/>
        <v>1.204</v>
      </c>
      <c r="J28" s="10">
        <v>0</v>
      </c>
      <c r="K28" s="11">
        <f t="shared" si="3"/>
        <v>4.255920820077766E-3</v>
      </c>
    </row>
    <row r="29" spans="1:11">
      <c r="A29" s="9">
        <f t="shared" si="0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1"/>
        <v>114.7</v>
      </c>
      <c r="G29" s="8">
        <v>16</v>
      </c>
      <c r="H29" s="8">
        <v>3.5000000000000003E-2</v>
      </c>
      <c r="I29" s="10">
        <f t="shared" si="2"/>
        <v>0.56000000000000005</v>
      </c>
      <c r="J29" s="10">
        <v>0</v>
      </c>
      <c r="K29" s="11">
        <f t="shared" si="3"/>
        <v>4.8823016564952049E-3</v>
      </c>
    </row>
    <row r="30" spans="1:11">
      <c r="A30" s="9">
        <f t="shared" si="0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1"/>
        <v>201.3</v>
      </c>
      <c r="G30" s="8">
        <v>15.5</v>
      </c>
      <c r="H30" s="8">
        <v>3.5000000000000003E-2</v>
      </c>
      <c r="I30" s="10">
        <f t="shared" si="2"/>
        <v>0.54250000000000009</v>
      </c>
      <c r="J30" s="10">
        <v>0</v>
      </c>
      <c r="K30" s="11">
        <f t="shared" si="3"/>
        <v>2.6949826130154E-3</v>
      </c>
    </row>
    <row r="31" spans="1:11">
      <c r="A31" s="9">
        <f t="shared" si="0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1"/>
        <v>148.1</v>
      </c>
      <c r="G31" s="8">
        <v>20.7</v>
      </c>
      <c r="H31" s="8">
        <v>3.5000000000000003E-2</v>
      </c>
      <c r="I31" s="10">
        <f t="shared" si="2"/>
        <v>0.72450000000000003</v>
      </c>
      <c r="J31" s="10">
        <v>0</v>
      </c>
      <c r="K31" s="11">
        <f t="shared" si="3"/>
        <v>4.8919648885887915E-3</v>
      </c>
    </row>
    <row r="32" spans="1:11">
      <c r="A32" s="9">
        <f t="shared" si="0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1"/>
        <v>337.2</v>
      </c>
      <c r="G32" s="8">
        <v>47</v>
      </c>
      <c r="H32" s="8">
        <v>3.5000000000000003E-2</v>
      </c>
      <c r="I32" s="10">
        <f t="shared" si="2"/>
        <v>1.6450000000000002</v>
      </c>
      <c r="J32" s="10">
        <v>0</v>
      </c>
      <c r="K32" s="11">
        <f t="shared" si="3"/>
        <v>4.8784104389086608E-3</v>
      </c>
    </row>
    <row r="33" spans="1:11">
      <c r="A33" s="9">
        <f t="shared" si="0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1"/>
        <v>284.3</v>
      </c>
      <c r="G33" s="8">
        <v>39</v>
      </c>
      <c r="H33" s="8">
        <v>3.5000000000000003E-2</v>
      </c>
      <c r="I33" s="10">
        <f t="shared" si="2"/>
        <v>1.3650000000000002</v>
      </c>
      <c r="J33" s="10">
        <v>0</v>
      </c>
      <c r="K33" s="11">
        <f t="shared" si="3"/>
        <v>4.801266268026733E-3</v>
      </c>
    </row>
    <row r="34" spans="1:11">
      <c r="A34" s="9">
        <f t="shared" si="0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1"/>
        <v>213.73</v>
      </c>
      <c r="G34" s="8">
        <v>21.2</v>
      </c>
      <c r="H34" s="8">
        <v>3.5000000000000003E-2</v>
      </c>
      <c r="I34" s="10">
        <f t="shared" si="2"/>
        <v>0.74199999999999999</v>
      </c>
      <c r="J34" s="10">
        <v>0</v>
      </c>
      <c r="K34" s="11">
        <f t="shared" si="3"/>
        <v>3.4716698638469099E-3</v>
      </c>
    </row>
    <row r="35" spans="1:11">
      <c r="A35" s="9">
        <f t="shared" si="0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1"/>
        <v>164.22</v>
      </c>
      <c r="G35" s="8">
        <v>22.8</v>
      </c>
      <c r="H35" s="8">
        <v>3.5000000000000003E-2</v>
      </c>
      <c r="I35" s="10">
        <f t="shared" si="2"/>
        <v>0.79800000000000015</v>
      </c>
      <c r="J35" s="10">
        <v>0</v>
      </c>
      <c r="K35" s="11">
        <f t="shared" si="3"/>
        <v>4.8593350383631722E-3</v>
      </c>
    </row>
    <row r="36" spans="1:11">
      <c r="A36" s="9">
        <f t="shared" si="0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1"/>
        <v>251.7</v>
      </c>
      <c r="G36" s="8">
        <v>35</v>
      </c>
      <c r="H36" s="8">
        <v>3.5000000000000003E-2</v>
      </c>
      <c r="I36" s="10">
        <f t="shared" si="2"/>
        <v>1.2250000000000001</v>
      </c>
      <c r="J36" s="10">
        <v>0</v>
      </c>
      <c r="K36" s="11">
        <f t="shared" si="3"/>
        <v>4.8669050456893129E-3</v>
      </c>
    </row>
    <row r="37" spans="1:11">
      <c r="A37" s="9">
        <f t="shared" si="0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1"/>
        <v>132.6</v>
      </c>
      <c r="G37" s="8">
        <v>18.600000000000001</v>
      </c>
      <c r="H37" s="8">
        <v>3.5000000000000003E-2</v>
      </c>
      <c r="I37" s="10">
        <f t="shared" si="2"/>
        <v>0.65100000000000013</v>
      </c>
      <c r="J37" s="10">
        <v>0</v>
      </c>
      <c r="K37" s="11">
        <f t="shared" si="3"/>
        <v>4.9095022624434399E-3</v>
      </c>
    </row>
    <row r="38" spans="1:11">
      <c r="A38" s="9">
        <f t="shared" si="0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1"/>
        <v>89.3</v>
      </c>
      <c r="G38" s="8">
        <v>12.5</v>
      </c>
      <c r="H38" s="8">
        <v>3.5000000000000003E-2</v>
      </c>
      <c r="I38" s="10">
        <f t="shared" si="2"/>
        <v>0.43750000000000006</v>
      </c>
      <c r="J38" s="10">
        <v>0</v>
      </c>
      <c r="K38" s="11">
        <f t="shared" si="3"/>
        <v>4.8992161254199336E-3</v>
      </c>
    </row>
    <row r="39" spans="1:11">
      <c r="A39" s="9">
        <f t="shared" si="0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1"/>
        <v>123.45</v>
      </c>
      <c r="G39" s="8">
        <v>17.100000000000001</v>
      </c>
      <c r="H39" s="8">
        <v>3.5000000000000003E-2</v>
      </c>
      <c r="I39" s="10">
        <f t="shared" si="2"/>
        <v>0.59850000000000014</v>
      </c>
      <c r="J39" s="10">
        <v>0</v>
      </c>
      <c r="K39" s="11">
        <f t="shared" si="3"/>
        <v>4.8481166464155543E-3</v>
      </c>
    </row>
    <row r="40" spans="1:11" ht="13.5" customHeight="1">
      <c r="A40" s="9">
        <f t="shared" si="0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1"/>
        <v>241.3</v>
      </c>
      <c r="G40" s="8">
        <v>28</v>
      </c>
      <c r="H40" s="8">
        <v>3.5000000000000003E-2</v>
      </c>
      <c r="I40" s="10">
        <f t="shared" si="2"/>
        <v>0.98000000000000009</v>
      </c>
      <c r="J40" s="10">
        <v>0</v>
      </c>
      <c r="K40" s="11">
        <f t="shared" si="3"/>
        <v>4.061334438458351E-3</v>
      </c>
    </row>
    <row r="41" spans="1:11">
      <c r="A41" s="9">
        <f t="shared" si="0"/>
        <v>36</v>
      </c>
      <c r="B41" s="14" t="s">
        <v>354</v>
      </c>
      <c r="C41" s="8">
        <f>димвенканали!C41</f>
        <v>176.4</v>
      </c>
      <c r="D41" s="8">
        <f>димвенканали!D41</f>
        <v>0</v>
      </c>
      <c r="E41" s="8">
        <f>димвенканали!E41</f>
        <v>0</v>
      </c>
      <c r="F41" s="8">
        <f t="shared" si="1"/>
        <v>176.4</v>
      </c>
      <c r="G41" s="8">
        <v>24.7</v>
      </c>
      <c r="H41" s="8">
        <v>3.5000000000000003E-2</v>
      </c>
      <c r="I41" s="10">
        <f t="shared" si="2"/>
        <v>0.86450000000000005</v>
      </c>
      <c r="J41" s="10">
        <v>0</v>
      </c>
      <c r="K41" s="11">
        <f t="shared" si="3"/>
        <v>4.9007936507936513E-3</v>
      </c>
    </row>
    <row r="42" spans="1:11">
      <c r="A42" s="9">
        <f t="shared" si="0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1"/>
        <v>127</v>
      </c>
      <c r="G42" s="8">
        <v>17.8</v>
      </c>
      <c r="H42" s="8">
        <v>3.5000000000000003E-2</v>
      </c>
      <c r="I42" s="10">
        <f t="shared" si="2"/>
        <v>0.62300000000000011</v>
      </c>
      <c r="J42" s="10">
        <v>0</v>
      </c>
      <c r="K42" s="11">
        <f t="shared" si="3"/>
        <v>4.9055118110236228E-3</v>
      </c>
    </row>
    <row r="43" spans="1:11">
      <c r="A43" s="9">
        <f t="shared" si="0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1"/>
        <v>153.9</v>
      </c>
      <c r="G43" s="8">
        <v>21.4</v>
      </c>
      <c r="H43" s="8">
        <v>3.5000000000000003E-2</v>
      </c>
      <c r="I43" s="10">
        <f t="shared" si="2"/>
        <v>0.749</v>
      </c>
      <c r="J43" s="10">
        <v>0</v>
      </c>
      <c r="K43" s="11">
        <f t="shared" si="3"/>
        <v>4.8667966211825859E-3</v>
      </c>
    </row>
    <row r="44" spans="1:11">
      <c r="A44" s="9">
        <f t="shared" si="0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1"/>
        <v>272.96999999999997</v>
      </c>
      <c r="G44" s="8">
        <v>33.5</v>
      </c>
      <c r="H44" s="8">
        <v>3.5000000000000003E-2</v>
      </c>
      <c r="I44" s="10">
        <f t="shared" si="2"/>
        <v>1.1725000000000001</v>
      </c>
      <c r="J44" s="10">
        <v>0</v>
      </c>
      <c r="K44" s="11">
        <f t="shared" si="3"/>
        <v>4.2953438106751668E-3</v>
      </c>
    </row>
    <row r="45" spans="1:11">
      <c r="A45" s="9">
        <f t="shared" si="0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1"/>
        <v>73.599999999999994</v>
      </c>
      <c r="G45" s="8">
        <v>10.199999999999999</v>
      </c>
      <c r="H45" s="8">
        <v>3.5000000000000003E-2</v>
      </c>
      <c r="I45" s="10">
        <f t="shared" si="2"/>
        <v>0.35699999999999998</v>
      </c>
      <c r="J45" s="10">
        <v>0</v>
      </c>
      <c r="K45" s="11">
        <f t="shared" si="3"/>
        <v>4.8505434782608698E-3</v>
      </c>
    </row>
    <row r="46" spans="1:11">
      <c r="A46" s="9">
        <f t="shared" si="0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1"/>
        <v>226.2</v>
      </c>
      <c r="G46" s="8">
        <v>31.3</v>
      </c>
      <c r="H46" s="8">
        <v>3.5000000000000003E-2</v>
      </c>
      <c r="I46" s="10">
        <f t="shared" si="2"/>
        <v>1.0955000000000001</v>
      </c>
      <c r="J46" s="10">
        <v>0</v>
      </c>
      <c r="K46" s="11">
        <f t="shared" si="3"/>
        <v>4.843059239610965E-3</v>
      </c>
    </row>
    <row r="47" spans="1:11">
      <c r="A47" s="9">
        <f t="shared" si="0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1"/>
        <v>262.41000000000003</v>
      </c>
      <c r="G47" s="8">
        <v>36.200000000000003</v>
      </c>
      <c r="H47" s="8">
        <v>3.5000000000000003E-2</v>
      </c>
      <c r="I47" s="10">
        <f t="shared" si="2"/>
        <v>1.2670000000000001</v>
      </c>
      <c r="J47" s="10">
        <v>0</v>
      </c>
      <c r="K47" s="11">
        <f t="shared" si="3"/>
        <v>4.8283220913837126E-3</v>
      </c>
    </row>
    <row r="48" spans="1:11">
      <c r="A48" s="9">
        <f t="shared" si="0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1"/>
        <v>267.33999999999997</v>
      </c>
      <c r="G48" s="8">
        <v>32.299999999999997</v>
      </c>
      <c r="H48" s="8">
        <v>3.5000000000000003E-2</v>
      </c>
      <c r="I48" s="10">
        <f t="shared" si="2"/>
        <v>1.1305000000000001</v>
      </c>
      <c r="J48" s="10">
        <v>0</v>
      </c>
      <c r="K48" s="11">
        <f t="shared" si="3"/>
        <v>4.2286975387147456E-3</v>
      </c>
    </row>
    <row r="49" spans="1:11">
      <c r="A49" s="9">
        <f t="shared" si="0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1"/>
        <v>306.2</v>
      </c>
      <c r="G49" s="8">
        <v>42.8</v>
      </c>
      <c r="H49" s="8">
        <v>3.5000000000000003E-2</v>
      </c>
      <c r="I49" s="10">
        <f t="shared" si="2"/>
        <v>1.498</v>
      </c>
      <c r="J49" s="10">
        <v>0</v>
      </c>
      <c r="K49" s="11">
        <f t="shared" si="3"/>
        <v>4.8922273024167209E-3</v>
      </c>
    </row>
    <row r="50" spans="1:11">
      <c r="A50" s="9">
        <f t="shared" si="0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1"/>
        <v>1193.93</v>
      </c>
      <c r="G50" s="8">
        <v>160</v>
      </c>
      <c r="H50" s="8">
        <v>3.5000000000000003E-2</v>
      </c>
      <c r="I50" s="10">
        <f t="shared" si="2"/>
        <v>5.6000000000000005</v>
      </c>
      <c r="J50" s="10">
        <v>0</v>
      </c>
      <c r="K50" s="11">
        <f t="shared" si="3"/>
        <v>4.690392234050573E-3</v>
      </c>
    </row>
    <row r="51" spans="1:11">
      <c r="A51" s="9">
        <f t="shared" si="0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1"/>
        <v>124.9</v>
      </c>
      <c r="G51" s="8">
        <v>17.399999999999999</v>
      </c>
      <c r="H51" s="8">
        <v>3.5000000000000003E-2</v>
      </c>
      <c r="I51" s="10">
        <f t="shared" si="2"/>
        <v>0.60899999999999999</v>
      </c>
      <c r="J51" s="10">
        <v>0</v>
      </c>
      <c r="K51" s="11">
        <f t="shared" si="3"/>
        <v>4.8759007205764612E-3</v>
      </c>
    </row>
    <row r="52" spans="1:11">
      <c r="A52" s="9">
        <f t="shared" si="0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1"/>
        <v>199.53</v>
      </c>
      <c r="G52" s="8">
        <v>27.7</v>
      </c>
      <c r="H52" s="8">
        <v>3.5000000000000003E-2</v>
      </c>
      <c r="I52" s="10">
        <f t="shared" si="2"/>
        <v>0.96950000000000003</v>
      </c>
      <c r="J52" s="10">
        <v>0</v>
      </c>
      <c r="K52" s="11">
        <f t="shared" si="3"/>
        <v>4.8589184583771863E-3</v>
      </c>
    </row>
    <row r="53" spans="1:11">
      <c r="A53" s="9">
        <f t="shared" si="0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1"/>
        <v>123.8</v>
      </c>
      <c r="G53" s="8">
        <v>17.3</v>
      </c>
      <c r="H53" s="8">
        <v>3.5000000000000003E-2</v>
      </c>
      <c r="I53" s="10">
        <f t="shared" si="2"/>
        <v>0.60550000000000004</v>
      </c>
      <c r="J53" s="10">
        <v>0</v>
      </c>
      <c r="K53" s="11">
        <f t="shared" si="3"/>
        <v>4.8909531502423264E-3</v>
      </c>
    </row>
    <row r="54" spans="1:11">
      <c r="A54" s="9">
        <f t="shared" si="0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1"/>
        <v>693.48</v>
      </c>
      <c r="G54" s="8">
        <v>91.5</v>
      </c>
      <c r="H54" s="8">
        <v>3.5000000000000003E-2</v>
      </c>
      <c r="I54" s="10">
        <f t="shared" si="2"/>
        <v>3.2025000000000001</v>
      </c>
      <c r="J54" s="10">
        <v>0</v>
      </c>
      <c r="K54" s="11">
        <f t="shared" si="3"/>
        <v>4.6180134971448347E-3</v>
      </c>
    </row>
    <row r="55" spans="1:11">
      <c r="A55" s="9">
        <f t="shared" si="0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1"/>
        <v>457.42</v>
      </c>
      <c r="G55" s="8">
        <v>63.5</v>
      </c>
      <c r="H55" s="8">
        <v>3.5000000000000003E-2</v>
      </c>
      <c r="I55" s="10">
        <f t="shared" si="2"/>
        <v>2.2225000000000001</v>
      </c>
      <c r="J55" s="10">
        <v>0</v>
      </c>
      <c r="K55" s="11">
        <f t="shared" si="3"/>
        <v>4.8587731187967297E-3</v>
      </c>
    </row>
    <row r="56" spans="1:11">
      <c r="A56" s="9">
        <f t="shared" si="0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1"/>
        <v>330.04</v>
      </c>
      <c r="G56" s="8">
        <v>45.4</v>
      </c>
      <c r="H56" s="8">
        <v>3.5000000000000003E-2</v>
      </c>
      <c r="I56" s="10">
        <f t="shared" si="2"/>
        <v>1.5890000000000002</v>
      </c>
      <c r="J56" s="10">
        <v>0</v>
      </c>
      <c r="K56" s="11">
        <f t="shared" si="3"/>
        <v>4.8145679311598598E-3</v>
      </c>
    </row>
    <row r="57" spans="1:11">
      <c r="A57" s="9">
        <f t="shared" si="0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1"/>
        <v>254.9</v>
      </c>
      <c r="G57" s="8">
        <v>35.6</v>
      </c>
      <c r="H57" s="8">
        <v>3.5000000000000003E-2</v>
      </c>
      <c r="I57" s="10">
        <f t="shared" si="2"/>
        <v>1.2460000000000002</v>
      </c>
      <c r="J57" s="10">
        <v>0</v>
      </c>
      <c r="K57" s="11">
        <f t="shared" si="3"/>
        <v>4.888191447626521E-3</v>
      </c>
    </row>
    <row r="58" spans="1:11">
      <c r="A58" s="9">
        <f t="shared" si="0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1"/>
        <v>217.6</v>
      </c>
      <c r="G58" s="8">
        <v>30</v>
      </c>
      <c r="H58" s="8">
        <v>3.5000000000000003E-2</v>
      </c>
      <c r="I58" s="10">
        <f t="shared" si="2"/>
        <v>1.05</v>
      </c>
      <c r="J58" s="10">
        <v>0</v>
      </c>
      <c r="K58" s="11">
        <f t="shared" si="3"/>
        <v>4.8253676470588237E-3</v>
      </c>
    </row>
    <row r="59" spans="1:11">
      <c r="A59" s="9">
        <f t="shared" si="0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1"/>
        <v>405.5</v>
      </c>
      <c r="G59" s="8">
        <v>52.4</v>
      </c>
      <c r="H59" s="8">
        <v>3.5000000000000003E-2</v>
      </c>
      <c r="I59" s="10">
        <f t="shared" si="2"/>
        <v>1.8340000000000001</v>
      </c>
      <c r="J59" s="10">
        <v>0</v>
      </c>
      <c r="K59" s="11">
        <f t="shared" si="3"/>
        <v>4.5228113440197292E-3</v>
      </c>
    </row>
    <row r="60" spans="1:11">
      <c r="A60" s="9">
        <f t="shared" si="0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1"/>
        <v>341</v>
      </c>
      <c r="G60" s="8">
        <v>47</v>
      </c>
      <c r="H60" s="8">
        <v>3.5000000000000003E-2</v>
      </c>
      <c r="I60" s="10">
        <f t="shared" si="2"/>
        <v>1.6450000000000002</v>
      </c>
      <c r="J60" s="10">
        <v>0</v>
      </c>
      <c r="K60" s="11">
        <f t="shared" si="3"/>
        <v>4.8240469208211149E-3</v>
      </c>
    </row>
    <row r="61" spans="1:11">
      <c r="A61" s="9">
        <f t="shared" si="0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1"/>
        <v>485.09999999999997</v>
      </c>
      <c r="G61" s="8">
        <v>58.7</v>
      </c>
      <c r="H61" s="8">
        <v>3.5000000000000003E-2</v>
      </c>
      <c r="I61" s="10">
        <f t="shared" si="2"/>
        <v>2.0545000000000004</v>
      </c>
      <c r="J61" s="10">
        <v>0</v>
      </c>
      <c r="K61" s="11">
        <f t="shared" si="3"/>
        <v>4.2352092352092368E-3</v>
      </c>
    </row>
    <row r="62" spans="1:11">
      <c r="A62" s="9">
        <f t="shared" si="0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1"/>
        <v>467.06</v>
      </c>
      <c r="G62" s="8">
        <v>65</v>
      </c>
      <c r="H62" s="8">
        <v>3.5000000000000003E-2</v>
      </c>
      <c r="I62" s="10">
        <f t="shared" si="2"/>
        <v>2.2750000000000004</v>
      </c>
      <c r="J62" s="10">
        <v>0</v>
      </c>
      <c r="K62" s="11">
        <f t="shared" si="3"/>
        <v>4.8708945317518099E-3</v>
      </c>
    </row>
    <row r="63" spans="1:11">
      <c r="A63" s="9">
        <f t="shared" si="0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1"/>
        <v>209.8</v>
      </c>
      <c r="G63" s="8">
        <v>22.7</v>
      </c>
      <c r="H63" s="8">
        <v>3.5000000000000003E-2</v>
      </c>
      <c r="I63" s="10">
        <f t="shared" si="2"/>
        <v>0.7945000000000001</v>
      </c>
      <c r="J63" s="10">
        <v>0</v>
      </c>
      <c r="K63" s="11">
        <f t="shared" si="3"/>
        <v>3.7869399428026693E-3</v>
      </c>
    </row>
    <row r="64" spans="1:11">
      <c r="A64" s="9">
        <f t="shared" si="0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1"/>
        <v>457.9</v>
      </c>
      <c r="G64" s="8">
        <v>63.4</v>
      </c>
      <c r="H64" s="8">
        <v>3.5000000000000003E-2</v>
      </c>
      <c r="I64" s="10">
        <f t="shared" si="2"/>
        <v>2.2190000000000003</v>
      </c>
      <c r="J64" s="10">
        <v>0</v>
      </c>
      <c r="K64" s="11">
        <f t="shared" si="3"/>
        <v>4.8460362524568694E-3</v>
      </c>
    </row>
    <row r="65" spans="1:11">
      <c r="A65" s="9">
        <f t="shared" si="0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1"/>
        <v>360.51</v>
      </c>
      <c r="G65" s="8">
        <v>50.2</v>
      </c>
      <c r="H65" s="8">
        <v>3.5000000000000003E-2</v>
      </c>
      <c r="I65" s="10">
        <f t="shared" si="2"/>
        <v>1.7570000000000003</v>
      </c>
      <c r="J65" s="10">
        <v>0</v>
      </c>
      <c r="K65" s="11">
        <f t="shared" si="3"/>
        <v>4.8736512163324187E-3</v>
      </c>
    </row>
    <row r="66" spans="1:11">
      <c r="A66" s="9">
        <f t="shared" si="0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1"/>
        <v>584.1</v>
      </c>
      <c r="G66" s="8">
        <v>75.2</v>
      </c>
      <c r="H66" s="8">
        <v>3.5000000000000003E-2</v>
      </c>
      <c r="I66" s="10">
        <f t="shared" si="2"/>
        <v>2.6320000000000006</v>
      </c>
      <c r="J66" s="10">
        <v>0</v>
      </c>
      <c r="K66" s="11">
        <f t="shared" si="3"/>
        <v>4.5060777264167105E-3</v>
      </c>
    </row>
    <row r="67" spans="1:11">
      <c r="A67" s="9">
        <f t="shared" si="0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1"/>
        <v>306.8</v>
      </c>
      <c r="G67" s="8">
        <v>42.7</v>
      </c>
      <c r="H67" s="8">
        <v>3.5000000000000003E-2</v>
      </c>
      <c r="I67" s="10">
        <f t="shared" si="2"/>
        <v>1.4945000000000002</v>
      </c>
      <c r="J67" s="10">
        <v>0</v>
      </c>
      <c r="K67" s="11">
        <f t="shared" si="3"/>
        <v>4.8712516297262061E-3</v>
      </c>
    </row>
    <row r="68" spans="1:11">
      <c r="A68" s="9">
        <f t="shared" si="0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ref="F68:F121" si="4">C68+D68+E68</f>
        <v>315.39</v>
      </c>
      <c r="G68" s="8">
        <v>43.6</v>
      </c>
      <c r="H68" s="8">
        <v>3.5000000000000003E-2</v>
      </c>
      <c r="I68" s="10">
        <f t="shared" ref="I68:I121" si="5">G68*H68</f>
        <v>1.5260000000000002</v>
      </c>
      <c r="J68" s="10">
        <v>0</v>
      </c>
      <c r="K68" s="11">
        <f t="shared" ref="K68:K121" si="6">(I68+J68)/F68</f>
        <v>4.8384539776150171E-3</v>
      </c>
    </row>
    <row r="69" spans="1:11">
      <c r="A69" s="9">
        <f t="shared" si="0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4"/>
        <v>418.84</v>
      </c>
      <c r="G69" s="8">
        <v>58.3</v>
      </c>
      <c r="H69" s="8">
        <v>3.5000000000000003E-2</v>
      </c>
      <c r="I69" s="10">
        <f t="shared" si="5"/>
        <v>2.0405000000000002</v>
      </c>
      <c r="J69" s="10">
        <v>0</v>
      </c>
      <c r="K69" s="11">
        <f t="shared" si="6"/>
        <v>4.871788749880623E-3</v>
      </c>
    </row>
    <row r="70" spans="1:11">
      <c r="A70" s="9">
        <f t="shared" si="0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4"/>
        <v>563.6</v>
      </c>
      <c r="G70" s="8">
        <v>78.7</v>
      </c>
      <c r="H70" s="8">
        <v>3.5000000000000003E-2</v>
      </c>
      <c r="I70" s="10">
        <f t="shared" si="5"/>
        <v>2.7545000000000002</v>
      </c>
      <c r="J70" s="10">
        <v>0</v>
      </c>
      <c r="K70" s="11">
        <f t="shared" si="6"/>
        <v>4.8873314407381126E-3</v>
      </c>
    </row>
    <row r="71" spans="1:11">
      <c r="A71" s="9">
        <f t="shared" si="0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si="4"/>
        <v>2383.1</v>
      </c>
      <c r="G71" s="8">
        <v>321.5</v>
      </c>
      <c r="H71" s="8">
        <v>3.5000000000000003E-2</v>
      </c>
      <c r="I71" s="10">
        <f t="shared" si="5"/>
        <v>11.252500000000001</v>
      </c>
      <c r="J71" s="10">
        <v>0</v>
      </c>
      <c r="K71" s="11">
        <f t="shared" si="6"/>
        <v>4.7217909445680002E-3</v>
      </c>
    </row>
    <row r="72" spans="1:11">
      <c r="A72" s="9">
        <f t="shared" ref="A72:A135" si="7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4"/>
        <v>355.23</v>
      </c>
      <c r="G72" s="8">
        <v>49.1</v>
      </c>
      <c r="H72" s="8">
        <v>3.5000000000000003E-2</v>
      </c>
      <c r="I72" s="10">
        <f t="shared" si="5"/>
        <v>1.7185000000000001</v>
      </c>
      <c r="J72" s="10">
        <v>0</v>
      </c>
      <c r="K72" s="11">
        <f t="shared" si="6"/>
        <v>4.83771077893196E-3</v>
      </c>
    </row>
    <row r="73" spans="1:11">
      <c r="A73" s="9">
        <f t="shared" si="7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4"/>
        <v>2568.7999999999997</v>
      </c>
      <c r="G73" s="8">
        <v>5.0999999999999996</v>
      </c>
      <c r="H73" s="8">
        <v>3.5000000000000003E-2</v>
      </c>
      <c r="I73" s="10">
        <f t="shared" si="5"/>
        <v>0.17849999999999999</v>
      </c>
      <c r="J73" s="10">
        <v>0</v>
      </c>
      <c r="K73" s="11">
        <f t="shared" si="6"/>
        <v>6.9487698536281533E-5</v>
      </c>
    </row>
    <row r="74" spans="1:11">
      <c r="A74" s="9">
        <f t="shared" si="7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4"/>
        <v>81.8</v>
      </c>
      <c r="G74" s="8">
        <v>343.3</v>
      </c>
      <c r="H74" s="8">
        <v>3.5000000000000003E-2</v>
      </c>
      <c r="I74" s="10">
        <f t="shared" si="5"/>
        <v>12.015500000000001</v>
      </c>
      <c r="J74" s="10">
        <v>0</v>
      </c>
      <c r="K74" s="11">
        <f t="shared" si="6"/>
        <v>0.14688875305623475</v>
      </c>
    </row>
    <row r="75" spans="1:11">
      <c r="A75" s="9">
        <f t="shared" si="7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4"/>
        <v>2750.3</v>
      </c>
      <c r="G75" s="8">
        <v>19.100000000000001</v>
      </c>
      <c r="H75" s="8">
        <v>3.5000000000000003E-2</v>
      </c>
      <c r="I75" s="10">
        <f t="shared" si="5"/>
        <v>0.66850000000000009</v>
      </c>
      <c r="J75" s="10">
        <v>0</v>
      </c>
      <c r="K75" s="11">
        <f t="shared" si="6"/>
        <v>2.430643929753118E-4</v>
      </c>
    </row>
    <row r="76" spans="1:11">
      <c r="A76" s="9">
        <f t="shared" si="7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4"/>
        <v>281.31</v>
      </c>
      <c r="G76" s="8">
        <v>11.5</v>
      </c>
      <c r="H76" s="8">
        <v>3.5000000000000003E-2</v>
      </c>
      <c r="I76" s="10">
        <f t="shared" si="5"/>
        <v>0.40250000000000002</v>
      </c>
      <c r="J76" s="10">
        <v>0</v>
      </c>
      <c r="K76" s="11">
        <f t="shared" si="6"/>
        <v>1.4308058725249725E-3</v>
      </c>
    </row>
    <row r="77" spans="1:11">
      <c r="A77" s="9">
        <f t="shared" si="7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4"/>
        <v>266.3</v>
      </c>
      <c r="G77" s="8">
        <v>374.4</v>
      </c>
      <c r="H77" s="8">
        <v>3.5000000000000003E-2</v>
      </c>
      <c r="I77" s="10">
        <f t="shared" si="5"/>
        <v>13.104000000000001</v>
      </c>
      <c r="J77" s="10">
        <v>0</v>
      </c>
      <c r="K77" s="11">
        <f t="shared" si="6"/>
        <v>4.9207660533233194E-2</v>
      </c>
    </row>
    <row r="78" spans="1:11">
      <c r="A78" s="9">
        <f t="shared" si="7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4"/>
        <v>1469.1</v>
      </c>
      <c r="G78" s="8">
        <v>31.8</v>
      </c>
      <c r="H78" s="8">
        <v>3.5000000000000003E-2</v>
      </c>
      <c r="I78" s="10">
        <f t="shared" si="5"/>
        <v>1.1130000000000002</v>
      </c>
      <c r="J78" s="10">
        <v>0</v>
      </c>
      <c r="K78" s="11">
        <f t="shared" si="6"/>
        <v>7.5760669797835434E-4</v>
      </c>
    </row>
    <row r="79" spans="1:11">
      <c r="A79" s="9">
        <f t="shared" si="7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4"/>
        <v>230.5</v>
      </c>
      <c r="G79" s="8">
        <v>36.6</v>
      </c>
      <c r="H79" s="8">
        <v>3.5000000000000003E-2</v>
      </c>
      <c r="I79" s="10">
        <f t="shared" si="5"/>
        <v>1.2810000000000001</v>
      </c>
      <c r="J79" s="10">
        <v>0</v>
      </c>
      <c r="K79" s="11">
        <f t="shared" si="6"/>
        <v>5.5574837310195238E-3</v>
      </c>
    </row>
    <row r="80" spans="1:11">
      <c r="A80" s="9">
        <f t="shared" si="7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4"/>
        <v>269.60000000000002</v>
      </c>
      <c r="G80" s="8">
        <v>202.7</v>
      </c>
      <c r="H80" s="8">
        <v>3.5000000000000003E-2</v>
      </c>
      <c r="I80" s="10">
        <f t="shared" si="5"/>
        <v>7.0945</v>
      </c>
      <c r="J80" s="10">
        <v>0</v>
      </c>
      <c r="K80" s="11">
        <f t="shared" si="6"/>
        <v>2.6314910979228483E-2</v>
      </c>
    </row>
    <row r="81" spans="1:11">
      <c r="A81" s="9">
        <f t="shared" si="7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4"/>
        <v>172.4</v>
      </c>
      <c r="G81" s="8">
        <v>38.5</v>
      </c>
      <c r="H81" s="8">
        <v>3.5000000000000003E-2</v>
      </c>
      <c r="I81" s="10">
        <f t="shared" si="5"/>
        <v>1.3475000000000001</v>
      </c>
      <c r="J81" s="10">
        <v>0</v>
      </c>
      <c r="K81" s="11">
        <f t="shared" si="6"/>
        <v>7.8161252900232018E-3</v>
      </c>
    </row>
    <row r="82" spans="1:11">
      <c r="A82" s="9">
        <f t="shared" si="7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4"/>
        <v>384.4</v>
      </c>
      <c r="G82" s="8">
        <v>32</v>
      </c>
      <c r="H82" s="8">
        <v>3.5000000000000003E-2</v>
      </c>
      <c r="I82" s="10">
        <f t="shared" si="5"/>
        <v>1.1200000000000001</v>
      </c>
      <c r="J82" s="10">
        <v>0</v>
      </c>
      <c r="K82" s="11">
        <f t="shared" si="6"/>
        <v>2.9136316337148808E-3</v>
      </c>
    </row>
    <row r="83" spans="1:11">
      <c r="A83" s="9">
        <f t="shared" si="7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4"/>
        <v>655.6</v>
      </c>
      <c r="G83" s="8">
        <v>24.1</v>
      </c>
      <c r="H83" s="8">
        <v>3.5000000000000003E-2</v>
      </c>
      <c r="I83" s="10">
        <f t="shared" si="5"/>
        <v>0.84350000000000014</v>
      </c>
      <c r="J83" s="10">
        <v>0</v>
      </c>
      <c r="K83" s="11">
        <f t="shared" si="6"/>
        <v>1.2866076876143992E-3</v>
      </c>
    </row>
    <row r="84" spans="1:11">
      <c r="A84" s="9">
        <f t="shared" si="7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4"/>
        <v>364.4</v>
      </c>
      <c r="G84" s="8">
        <v>46.1</v>
      </c>
      <c r="H84" s="8">
        <v>3.5000000000000003E-2</v>
      </c>
      <c r="I84" s="10">
        <f t="shared" si="5"/>
        <v>1.6135000000000002</v>
      </c>
      <c r="J84" s="10">
        <v>0</v>
      </c>
      <c r="K84" s="11">
        <f t="shared" si="6"/>
        <v>4.4278265642151487E-3</v>
      </c>
    </row>
    <row r="85" spans="1:11">
      <c r="A85" s="9">
        <f t="shared" si="7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4"/>
        <v>192.4</v>
      </c>
      <c r="G85" s="8">
        <v>12</v>
      </c>
      <c r="H85" s="8">
        <v>3.5000000000000003E-2</v>
      </c>
      <c r="I85" s="10">
        <f t="shared" si="5"/>
        <v>0.42000000000000004</v>
      </c>
      <c r="J85" s="10">
        <v>0</v>
      </c>
      <c r="K85" s="11">
        <f t="shared" si="6"/>
        <v>2.1829521829521831E-3</v>
      </c>
    </row>
    <row r="86" spans="1:11">
      <c r="A86" s="9">
        <f t="shared" si="7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4"/>
        <v>156.4</v>
      </c>
      <c r="G86" s="8">
        <v>91.4</v>
      </c>
      <c r="H86" s="8">
        <v>3.5000000000000003E-2</v>
      </c>
      <c r="I86" s="10">
        <f t="shared" si="5"/>
        <v>3.1990000000000003</v>
      </c>
      <c r="J86" s="10">
        <v>0</v>
      </c>
      <c r="K86" s="11">
        <f t="shared" si="6"/>
        <v>2.0453964194373404E-2</v>
      </c>
    </row>
    <row r="87" spans="1:11">
      <c r="A87" s="9">
        <f t="shared" si="7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4"/>
        <v>242.3</v>
      </c>
      <c r="G87" s="8">
        <v>26.6</v>
      </c>
      <c r="H87" s="8">
        <v>3.5000000000000003E-2</v>
      </c>
      <c r="I87" s="10">
        <f t="shared" si="5"/>
        <v>0.93100000000000016</v>
      </c>
      <c r="J87" s="10">
        <v>0</v>
      </c>
      <c r="K87" s="11">
        <f t="shared" si="6"/>
        <v>3.8423442014032198E-3</v>
      </c>
    </row>
    <row r="88" spans="1:11">
      <c r="A88" s="9">
        <f t="shared" si="7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4"/>
        <v>720.34</v>
      </c>
      <c r="G88" s="8">
        <v>49.8</v>
      </c>
      <c r="H88" s="8">
        <v>3.5000000000000003E-2</v>
      </c>
      <c r="I88" s="10">
        <f t="shared" si="5"/>
        <v>1.7430000000000001</v>
      </c>
      <c r="J88" s="10">
        <v>0</v>
      </c>
      <c r="K88" s="11">
        <f t="shared" si="6"/>
        <v>2.4196907016131274E-3</v>
      </c>
    </row>
    <row r="89" spans="1:11">
      <c r="A89" s="9">
        <f t="shared" si="7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4"/>
        <v>608.94999999999993</v>
      </c>
      <c r="G89" s="8">
        <v>26.9</v>
      </c>
      <c r="H89" s="8">
        <v>3.5000000000000003E-2</v>
      </c>
      <c r="I89" s="10">
        <f t="shared" si="5"/>
        <v>0.9415</v>
      </c>
      <c r="J89" s="10">
        <v>0</v>
      </c>
      <c r="K89" s="11">
        <f t="shared" si="6"/>
        <v>1.5461039494211349E-3</v>
      </c>
    </row>
    <row r="90" spans="1:11">
      <c r="A90" s="9">
        <f t="shared" si="7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4"/>
        <v>1274.75</v>
      </c>
      <c r="G90" s="8">
        <v>21.9</v>
      </c>
      <c r="H90" s="8">
        <v>3.5000000000000003E-2</v>
      </c>
      <c r="I90" s="10">
        <f t="shared" si="5"/>
        <v>0.76650000000000007</v>
      </c>
      <c r="J90" s="10">
        <v>0</v>
      </c>
      <c r="K90" s="11">
        <f t="shared" si="6"/>
        <v>6.0129437144538155E-4</v>
      </c>
    </row>
    <row r="91" spans="1:11">
      <c r="A91" s="9">
        <f t="shared" si="7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4"/>
        <v>636.95000000000005</v>
      </c>
      <c r="G91" s="8">
        <v>23.2</v>
      </c>
      <c r="H91" s="8">
        <v>3.5000000000000003E-2</v>
      </c>
      <c r="I91" s="10">
        <f t="shared" si="5"/>
        <v>0.81200000000000006</v>
      </c>
      <c r="J91" s="10">
        <v>0</v>
      </c>
      <c r="K91" s="11">
        <f t="shared" si="6"/>
        <v>1.2748253395085955E-3</v>
      </c>
    </row>
    <row r="92" spans="1:11">
      <c r="A92" s="9">
        <f t="shared" si="7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4"/>
        <v>1083.03</v>
      </c>
      <c r="G92" s="8">
        <v>95.2</v>
      </c>
      <c r="H92" s="8">
        <v>3.5000000000000003E-2</v>
      </c>
      <c r="I92" s="10">
        <f t="shared" si="5"/>
        <v>3.3320000000000003</v>
      </c>
      <c r="J92" s="10">
        <v>0</v>
      </c>
      <c r="K92" s="11">
        <f t="shared" si="6"/>
        <v>3.0765537427402752E-3</v>
      </c>
    </row>
    <row r="93" spans="1:11">
      <c r="A93" s="9">
        <f t="shared" si="7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4"/>
        <v>830.01</v>
      </c>
      <c r="G93" s="8">
        <v>81.099999999999994</v>
      </c>
      <c r="H93" s="8">
        <v>3.5000000000000003E-2</v>
      </c>
      <c r="I93" s="10">
        <f t="shared" si="5"/>
        <v>2.8385000000000002</v>
      </c>
      <c r="J93" s="10">
        <v>0</v>
      </c>
      <c r="K93" s="11">
        <f t="shared" si="6"/>
        <v>3.4198383152010221E-3</v>
      </c>
    </row>
    <row r="94" spans="1:11">
      <c r="A94" s="9">
        <f t="shared" si="7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4"/>
        <v>387.95</v>
      </c>
      <c r="G94" s="8">
        <v>173.4</v>
      </c>
      <c r="H94" s="8">
        <v>3.5000000000000003E-2</v>
      </c>
      <c r="I94" s="10">
        <f t="shared" si="5"/>
        <v>6.0690000000000008</v>
      </c>
      <c r="J94" s="10">
        <v>0</v>
      </c>
      <c r="K94" s="11">
        <f t="shared" si="6"/>
        <v>1.5643768526872021E-2</v>
      </c>
    </row>
    <row r="95" spans="1:11">
      <c r="A95" s="9">
        <f t="shared" si="7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4"/>
        <v>546.18000000000006</v>
      </c>
      <c r="G95" s="8">
        <v>89</v>
      </c>
      <c r="H95" s="8">
        <v>3.5000000000000003E-2</v>
      </c>
      <c r="I95" s="10">
        <f t="shared" si="5"/>
        <v>3.1150000000000002</v>
      </c>
      <c r="J95" s="10">
        <v>0</v>
      </c>
      <c r="K95" s="11">
        <f t="shared" si="6"/>
        <v>5.7032480134754111E-3</v>
      </c>
    </row>
    <row r="96" spans="1:11">
      <c r="A96" s="9">
        <f t="shared" si="7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4"/>
        <v>516.38</v>
      </c>
      <c r="G96" s="8">
        <v>150.9</v>
      </c>
      <c r="H96" s="8">
        <v>3.5000000000000003E-2</v>
      </c>
      <c r="I96" s="10">
        <f t="shared" si="5"/>
        <v>5.2815000000000003</v>
      </c>
      <c r="J96" s="10">
        <v>0</v>
      </c>
      <c r="K96" s="11">
        <f t="shared" si="6"/>
        <v>1.0227932917618808E-2</v>
      </c>
    </row>
    <row r="97" spans="1:11">
      <c r="A97" s="9">
        <f t="shared" si="7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4"/>
        <v>342</v>
      </c>
      <c r="G97" s="8">
        <v>116.1</v>
      </c>
      <c r="H97" s="8">
        <v>3.5000000000000003E-2</v>
      </c>
      <c r="I97" s="10">
        <f t="shared" si="5"/>
        <v>4.0635000000000003</v>
      </c>
      <c r="J97" s="10">
        <v>0</v>
      </c>
      <c r="K97" s="11">
        <f t="shared" si="6"/>
        <v>1.1881578947368422E-2</v>
      </c>
    </row>
    <row r="98" spans="1:11">
      <c r="A98" s="9">
        <f t="shared" si="7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4"/>
        <v>736.69999999999993</v>
      </c>
      <c r="G98" s="8">
        <v>49.5</v>
      </c>
      <c r="H98" s="8">
        <v>3.5000000000000003E-2</v>
      </c>
      <c r="I98" s="10">
        <f t="shared" si="5"/>
        <v>1.7325000000000002</v>
      </c>
      <c r="J98" s="10">
        <v>0</v>
      </c>
      <c r="K98" s="11">
        <f t="shared" si="6"/>
        <v>2.3517035428261171E-3</v>
      </c>
    </row>
    <row r="99" spans="1:11">
      <c r="A99" s="9">
        <f t="shared" si="7"/>
        <v>94</v>
      </c>
      <c r="B99" s="8" t="s">
        <v>412</v>
      </c>
      <c r="C99" s="8">
        <f>димвенканали!C99</f>
        <v>214.1</v>
      </c>
      <c r="D99" s="8">
        <f>димвенканали!D99</f>
        <v>0</v>
      </c>
      <c r="E99" s="8">
        <f>димвенканали!E99</f>
        <v>0</v>
      </c>
      <c r="F99" s="8">
        <f t="shared" si="4"/>
        <v>214.1</v>
      </c>
      <c r="G99" s="8">
        <v>66.900000000000006</v>
      </c>
      <c r="H99" s="8">
        <v>3.5000000000000003E-2</v>
      </c>
      <c r="I99" s="10">
        <f t="shared" si="5"/>
        <v>2.3415000000000004</v>
      </c>
      <c r="J99" s="10">
        <v>0</v>
      </c>
      <c r="K99" s="11">
        <f t="shared" si="6"/>
        <v>1.0936478281177022E-2</v>
      </c>
    </row>
    <row r="100" spans="1:11">
      <c r="A100" s="9">
        <f t="shared" si="7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4"/>
        <v>511.78</v>
      </c>
      <c r="G100" s="8">
        <v>71.7</v>
      </c>
      <c r="H100" s="8">
        <v>3.5000000000000003E-2</v>
      </c>
      <c r="I100" s="10">
        <f t="shared" si="5"/>
        <v>2.5095000000000005</v>
      </c>
      <c r="J100" s="10">
        <v>0</v>
      </c>
      <c r="K100" s="11">
        <f t="shared" si="6"/>
        <v>4.9034741490484209E-3</v>
      </c>
    </row>
    <row r="101" spans="1:11">
      <c r="A101" s="9">
        <f t="shared" si="7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4"/>
        <v>243</v>
      </c>
      <c r="G101" s="8">
        <v>47.9</v>
      </c>
      <c r="H101" s="8">
        <v>3.5000000000000003E-2</v>
      </c>
      <c r="I101" s="10">
        <f t="shared" si="5"/>
        <v>1.6765000000000001</v>
      </c>
      <c r="J101" s="10">
        <v>0</v>
      </c>
      <c r="K101" s="11">
        <f t="shared" si="6"/>
        <v>6.8991769547325109E-3</v>
      </c>
    </row>
    <row r="102" spans="1:11">
      <c r="A102" s="9">
        <f t="shared" si="7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4"/>
        <v>468.8</v>
      </c>
      <c r="G102" s="8">
        <v>95.4</v>
      </c>
      <c r="H102" s="8">
        <v>3.5000000000000003E-2</v>
      </c>
      <c r="I102" s="10">
        <f t="shared" si="5"/>
        <v>3.3390000000000004</v>
      </c>
      <c r="J102" s="10">
        <v>0</v>
      </c>
      <c r="K102" s="11">
        <f t="shared" si="6"/>
        <v>7.1224402730375429E-3</v>
      </c>
    </row>
    <row r="103" spans="1:11">
      <c r="A103" s="9">
        <f t="shared" si="7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4"/>
        <v>303.22000000000003</v>
      </c>
      <c r="G103" s="8">
        <v>29.7</v>
      </c>
      <c r="H103" s="8">
        <v>3.5000000000000003E-2</v>
      </c>
      <c r="I103" s="10">
        <f t="shared" si="5"/>
        <v>1.0395000000000001</v>
      </c>
      <c r="J103" s="10">
        <v>0</v>
      </c>
      <c r="K103" s="11">
        <f t="shared" si="6"/>
        <v>3.4282039443308491E-3</v>
      </c>
    </row>
    <row r="104" spans="1:11">
      <c r="A104" s="9">
        <f t="shared" si="7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4"/>
        <v>242.77</v>
      </c>
      <c r="G104" s="8">
        <v>68.7</v>
      </c>
      <c r="H104" s="8">
        <v>3.5000000000000003E-2</v>
      </c>
      <c r="I104" s="10">
        <f t="shared" si="5"/>
        <v>2.4045000000000005</v>
      </c>
      <c r="J104" s="10">
        <v>0</v>
      </c>
      <c r="K104" s="11">
        <f t="shared" si="6"/>
        <v>9.9044362977303638E-3</v>
      </c>
    </row>
    <row r="105" spans="1:11">
      <c r="A105" s="9">
        <f t="shared" si="7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4"/>
        <v>474.8</v>
      </c>
      <c r="G105" s="8">
        <v>33.9</v>
      </c>
      <c r="H105" s="8">
        <v>3.5000000000000003E-2</v>
      </c>
      <c r="I105" s="10">
        <f t="shared" si="5"/>
        <v>1.1865000000000001</v>
      </c>
      <c r="J105" s="10">
        <v>0</v>
      </c>
      <c r="K105" s="11">
        <f t="shared" si="6"/>
        <v>2.4989469250210616E-3</v>
      </c>
    </row>
    <row r="106" spans="1:11">
      <c r="A106" s="9">
        <f t="shared" si="7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4"/>
        <v>325.19</v>
      </c>
      <c r="G106" s="8">
        <v>4.25</v>
      </c>
      <c r="H106" s="8">
        <v>3.5000000000000003E-2</v>
      </c>
      <c r="I106" s="10">
        <f t="shared" si="5"/>
        <v>0.14875000000000002</v>
      </c>
      <c r="J106" s="10">
        <v>0</v>
      </c>
      <c r="K106" s="11">
        <f t="shared" si="6"/>
        <v>4.5742489006427017E-4</v>
      </c>
    </row>
    <row r="107" spans="1:11">
      <c r="A107" s="9">
        <f t="shared" si="7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4"/>
        <v>309</v>
      </c>
      <c r="G107" s="8">
        <v>65.599999999999994</v>
      </c>
      <c r="H107" s="8">
        <v>3.5000000000000003E-2</v>
      </c>
      <c r="I107" s="10">
        <f t="shared" si="5"/>
        <v>2.2959999999999998</v>
      </c>
      <c r="J107" s="10">
        <v>0</v>
      </c>
      <c r="K107" s="11">
        <f t="shared" si="6"/>
        <v>7.4304207119741091E-3</v>
      </c>
    </row>
    <row r="108" spans="1:11">
      <c r="A108" s="9">
        <f t="shared" si="7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4"/>
        <v>556.29999999999995</v>
      </c>
      <c r="G108" s="8">
        <v>42.4</v>
      </c>
      <c r="H108" s="8">
        <v>3.5000000000000003E-2</v>
      </c>
      <c r="I108" s="10">
        <f t="shared" si="5"/>
        <v>1.484</v>
      </c>
      <c r="J108" s="10">
        <v>0</v>
      </c>
      <c r="K108" s="11">
        <f t="shared" si="6"/>
        <v>2.6676253819881363E-3</v>
      </c>
    </row>
    <row r="109" spans="1:11">
      <c r="A109" s="9">
        <f t="shared" si="7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4"/>
        <v>537.9</v>
      </c>
      <c r="G109" s="8">
        <v>34</v>
      </c>
      <c r="H109" s="8">
        <v>3.5000000000000003E-2</v>
      </c>
      <c r="I109" s="10">
        <f t="shared" si="5"/>
        <v>1.1900000000000002</v>
      </c>
      <c r="J109" s="10">
        <v>0</v>
      </c>
      <c r="K109" s="11">
        <f t="shared" si="6"/>
        <v>2.2123071202825809E-3</v>
      </c>
    </row>
    <row r="110" spans="1:11">
      <c r="A110" s="9">
        <f t="shared" si="7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4"/>
        <v>207.22</v>
      </c>
      <c r="G110" s="8">
        <v>63.5</v>
      </c>
      <c r="H110" s="8">
        <v>3.5000000000000003E-2</v>
      </c>
      <c r="I110" s="10">
        <f t="shared" si="5"/>
        <v>2.2225000000000001</v>
      </c>
      <c r="J110" s="10">
        <v>0</v>
      </c>
      <c r="K110" s="11">
        <f t="shared" si="6"/>
        <v>1.0725316089180582E-2</v>
      </c>
    </row>
    <row r="111" spans="1:11">
      <c r="A111" s="9">
        <f t="shared" si="7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4"/>
        <v>261.62</v>
      </c>
      <c r="G111" s="8">
        <v>45.4</v>
      </c>
      <c r="H111" s="8">
        <v>3.5000000000000003E-2</v>
      </c>
      <c r="I111" s="10">
        <f t="shared" si="5"/>
        <v>1.5890000000000002</v>
      </c>
      <c r="J111" s="10">
        <v>0</v>
      </c>
      <c r="K111" s="11">
        <f t="shared" si="6"/>
        <v>6.0736946716611886E-3</v>
      </c>
    </row>
    <row r="112" spans="1:11">
      <c r="A112" s="9">
        <f t="shared" si="7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4"/>
        <v>263.7</v>
      </c>
      <c r="G112" s="8">
        <v>43.3</v>
      </c>
      <c r="H112" s="8">
        <v>3.5000000000000003E-2</v>
      </c>
      <c r="I112" s="10">
        <f t="shared" si="5"/>
        <v>1.5155000000000001</v>
      </c>
      <c r="J112" s="10">
        <v>0</v>
      </c>
      <c r="K112" s="11">
        <f t="shared" si="6"/>
        <v>5.7470610542282906E-3</v>
      </c>
    </row>
    <row r="113" spans="1:11">
      <c r="A113" s="9">
        <f t="shared" si="7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4"/>
        <v>208.8</v>
      </c>
      <c r="G113" s="8">
        <v>77.7</v>
      </c>
      <c r="H113" s="8">
        <v>3.5000000000000003E-2</v>
      </c>
      <c r="I113" s="10">
        <f t="shared" si="5"/>
        <v>2.7195000000000005</v>
      </c>
      <c r="J113" s="10">
        <v>0</v>
      </c>
      <c r="K113" s="11">
        <f t="shared" si="6"/>
        <v>1.3024425287356324E-2</v>
      </c>
    </row>
    <row r="114" spans="1:11">
      <c r="A114" s="9">
        <f t="shared" si="7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4"/>
        <v>1631.7</v>
      </c>
      <c r="G114" s="8">
        <v>75.3</v>
      </c>
      <c r="H114" s="8">
        <v>3.5000000000000003E-2</v>
      </c>
      <c r="I114" s="10">
        <f t="shared" si="5"/>
        <v>2.6355</v>
      </c>
      <c r="J114" s="10">
        <v>0</v>
      </c>
      <c r="K114" s="11">
        <f t="shared" si="6"/>
        <v>1.6151866151866152E-3</v>
      </c>
    </row>
    <row r="115" spans="1:11">
      <c r="A115" s="9">
        <f t="shared" si="7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4"/>
        <v>1506.1</v>
      </c>
      <c r="G115" s="8">
        <v>28.9</v>
      </c>
      <c r="H115" s="8">
        <v>3.5000000000000003E-2</v>
      </c>
      <c r="I115" s="10">
        <f t="shared" si="5"/>
        <v>1.0115000000000001</v>
      </c>
      <c r="J115" s="10">
        <v>0</v>
      </c>
      <c r="K115" s="11">
        <f t="shared" si="6"/>
        <v>6.71602151251577E-4</v>
      </c>
    </row>
    <row r="116" spans="1:11">
      <c r="A116" s="9">
        <f t="shared" si="7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4"/>
        <v>2013.2</v>
      </c>
      <c r="G116" s="8">
        <v>36.4</v>
      </c>
      <c r="H116" s="8">
        <v>3.5000000000000003E-2</v>
      </c>
      <c r="I116" s="10">
        <f t="shared" si="5"/>
        <v>1.274</v>
      </c>
      <c r="J116" s="10">
        <v>0</v>
      </c>
      <c r="K116" s="11">
        <f t="shared" si="6"/>
        <v>6.3282336578581366E-4</v>
      </c>
    </row>
    <row r="117" spans="1:11">
      <c r="A117" s="9">
        <f t="shared" si="7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4"/>
        <v>780.96</v>
      </c>
      <c r="G117" s="8">
        <v>36.799999999999997</v>
      </c>
      <c r="H117" s="8">
        <v>3.5000000000000003E-2</v>
      </c>
      <c r="I117" s="10">
        <f t="shared" si="5"/>
        <v>1.288</v>
      </c>
      <c r="J117" s="10">
        <v>0</v>
      </c>
      <c r="K117" s="11">
        <f t="shared" si="6"/>
        <v>1.6492522024175373E-3</v>
      </c>
    </row>
    <row r="118" spans="1:11">
      <c r="A118" s="9">
        <f t="shared" si="7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4"/>
        <v>529.01</v>
      </c>
      <c r="G118" s="8">
        <v>29.2</v>
      </c>
      <c r="H118" s="8">
        <v>3.5000000000000003E-2</v>
      </c>
      <c r="I118" s="10">
        <f t="shared" si="5"/>
        <v>1.022</v>
      </c>
      <c r="J118" s="10">
        <v>0</v>
      </c>
      <c r="K118" s="11">
        <f t="shared" si="6"/>
        <v>1.9319105498950872E-3</v>
      </c>
    </row>
    <row r="119" spans="1:11">
      <c r="A119" s="9">
        <f t="shared" si="7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4"/>
        <v>720.28</v>
      </c>
      <c r="G119" s="8">
        <v>216.5</v>
      </c>
      <c r="H119" s="8">
        <v>3.5000000000000003E-2</v>
      </c>
      <c r="I119" s="10">
        <f t="shared" si="5"/>
        <v>7.5775000000000006</v>
      </c>
      <c r="J119" s="10">
        <v>0</v>
      </c>
      <c r="K119" s="11">
        <f t="shared" si="6"/>
        <v>1.0520214361081803E-2</v>
      </c>
    </row>
    <row r="120" spans="1:11">
      <c r="A120" s="9">
        <f t="shared" si="7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4"/>
        <v>499.4</v>
      </c>
      <c r="G120" s="8">
        <v>208.1</v>
      </c>
      <c r="H120" s="8">
        <v>3.5000000000000003E-2</v>
      </c>
      <c r="I120" s="10">
        <f t="shared" si="5"/>
        <v>7.2835000000000001</v>
      </c>
      <c r="J120" s="10">
        <v>0</v>
      </c>
      <c r="K120" s="11">
        <f t="shared" si="6"/>
        <v>1.4584501401682019E-2</v>
      </c>
    </row>
    <row r="121" spans="1:11">
      <c r="A121" s="9">
        <f t="shared" si="7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4"/>
        <v>595.1</v>
      </c>
      <c r="G121" s="8">
        <v>277.3</v>
      </c>
      <c r="H121" s="8">
        <v>3.5000000000000003E-2</v>
      </c>
      <c r="I121" s="10">
        <f t="shared" si="5"/>
        <v>9.7055000000000007</v>
      </c>
      <c r="J121" s="10">
        <v>0</v>
      </c>
      <c r="K121" s="11">
        <f t="shared" si="6"/>
        <v>1.6309023693496891E-2</v>
      </c>
    </row>
    <row r="122" spans="1:11">
      <c r="A122" s="9">
        <f t="shared" si="7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ref="F122:F183" si="8">C122+D122+E122</f>
        <v>804.1</v>
      </c>
      <c r="G122" s="8">
        <v>104.8</v>
      </c>
      <c r="H122" s="8">
        <v>3.5000000000000003E-2</v>
      </c>
      <c r="I122" s="10">
        <f t="shared" ref="I122:I183" si="9">G122*H122</f>
        <v>3.6680000000000001</v>
      </c>
      <c r="J122" s="10">
        <v>0</v>
      </c>
      <c r="K122" s="11">
        <f t="shared" ref="K122:K183" si="10">(I122+J122)/F122</f>
        <v>4.5616216888446715E-3</v>
      </c>
    </row>
    <row r="123" spans="1:11">
      <c r="A123" s="9">
        <f t="shared" si="7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8"/>
        <v>844.6</v>
      </c>
      <c r="G123" s="8">
        <v>73.900000000000006</v>
      </c>
      <c r="H123" s="8">
        <v>3.5000000000000003E-2</v>
      </c>
      <c r="I123" s="10">
        <f t="shared" si="9"/>
        <v>2.5865000000000005</v>
      </c>
      <c r="J123" s="10">
        <v>0</v>
      </c>
      <c r="K123" s="11">
        <f t="shared" si="10"/>
        <v>3.0623964006630364E-3</v>
      </c>
    </row>
    <row r="124" spans="1:11">
      <c r="A124" s="9">
        <f t="shared" si="7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8"/>
        <v>1017</v>
      </c>
      <c r="G124" s="8">
        <v>91.9</v>
      </c>
      <c r="H124" s="8">
        <v>3.5000000000000003E-2</v>
      </c>
      <c r="I124" s="10">
        <f t="shared" si="9"/>
        <v>3.2165000000000004</v>
      </c>
      <c r="J124" s="10">
        <v>0</v>
      </c>
      <c r="K124" s="11">
        <f t="shared" si="10"/>
        <v>3.1627335299901677E-3</v>
      </c>
    </row>
    <row r="125" spans="1:11">
      <c r="A125" s="9">
        <f t="shared" si="7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8"/>
        <v>630.4</v>
      </c>
      <c r="G125" s="8">
        <v>69.400000000000006</v>
      </c>
      <c r="H125" s="8">
        <v>3.5000000000000003E-2</v>
      </c>
      <c r="I125" s="10">
        <f t="shared" si="9"/>
        <v>2.4290000000000003</v>
      </c>
      <c r="J125" s="10">
        <v>0</v>
      </c>
      <c r="K125" s="11">
        <f t="shared" si="10"/>
        <v>3.853109137055838E-3</v>
      </c>
    </row>
    <row r="126" spans="1:11">
      <c r="A126" s="9">
        <f t="shared" si="7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8"/>
        <v>777.76</v>
      </c>
      <c r="G126" s="8">
        <v>83.3</v>
      </c>
      <c r="H126" s="8">
        <v>3.5000000000000003E-2</v>
      </c>
      <c r="I126" s="10">
        <f t="shared" si="9"/>
        <v>2.9155000000000002</v>
      </c>
      <c r="J126" s="10">
        <v>0</v>
      </c>
      <c r="K126" s="11">
        <f t="shared" si="10"/>
        <v>3.748585681958445E-3</v>
      </c>
    </row>
    <row r="127" spans="1:11">
      <c r="A127" s="9">
        <f t="shared" si="7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8"/>
        <v>906.27</v>
      </c>
      <c r="G127" s="8">
        <v>112.6</v>
      </c>
      <c r="H127" s="8">
        <v>3.5000000000000003E-2</v>
      </c>
      <c r="I127" s="10">
        <f t="shared" si="9"/>
        <v>3.9410000000000003</v>
      </c>
      <c r="J127" s="10">
        <v>0</v>
      </c>
      <c r="K127" s="11">
        <f t="shared" si="10"/>
        <v>4.348593686208305E-3</v>
      </c>
    </row>
    <row r="128" spans="1:11">
      <c r="A128" s="9">
        <f t="shared" si="7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8"/>
        <v>895.68</v>
      </c>
      <c r="G128" s="8">
        <v>117.8</v>
      </c>
      <c r="H128" s="8">
        <v>3.5000000000000003E-2</v>
      </c>
      <c r="I128" s="10">
        <f t="shared" si="9"/>
        <v>4.1230000000000002</v>
      </c>
      <c r="J128" s="10">
        <v>0</v>
      </c>
      <c r="K128" s="11">
        <f t="shared" si="10"/>
        <v>4.6032065023222588E-3</v>
      </c>
    </row>
    <row r="129" spans="1:11">
      <c r="A129" s="9">
        <f t="shared" si="7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8"/>
        <v>898.84</v>
      </c>
      <c r="G129" s="8">
        <v>141.6</v>
      </c>
      <c r="H129" s="8">
        <v>3.5000000000000003E-2</v>
      </c>
      <c r="I129" s="10">
        <f t="shared" si="9"/>
        <v>4.9560000000000004</v>
      </c>
      <c r="J129" s="10">
        <v>0</v>
      </c>
      <c r="K129" s="11">
        <f t="shared" si="10"/>
        <v>5.513773307818967E-3</v>
      </c>
    </row>
    <row r="130" spans="1:11">
      <c r="A130" s="9">
        <f t="shared" si="7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8"/>
        <v>956.6</v>
      </c>
      <c r="G130" s="8">
        <v>88.3</v>
      </c>
      <c r="H130" s="8">
        <v>3.5000000000000003E-2</v>
      </c>
      <c r="I130" s="10">
        <f t="shared" si="9"/>
        <v>3.0905</v>
      </c>
      <c r="J130" s="10">
        <v>0</v>
      </c>
      <c r="K130" s="11">
        <f t="shared" si="10"/>
        <v>3.2307129416684088E-3</v>
      </c>
    </row>
    <row r="131" spans="1:11">
      <c r="A131" s="9">
        <f t="shared" si="7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8"/>
        <v>854.55</v>
      </c>
      <c r="G131" s="8">
        <v>107.6</v>
      </c>
      <c r="H131" s="8">
        <v>3.5000000000000003E-2</v>
      </c>
      <c r="I131" s="10">
        <f t="shared" si="9"/>
        <v>3.766</v>
      </c>
      <c r="J131" s="10">
        <v>0</v>
      </c>
      <c r="K131" s="11">
        <f t="shared" si="10"/>
        <v>4.4069978351178986E-3</v>
      </c>
    </row>
    <row r="132" spans="1:11">
      <c r="A132" s="9">
        <f t="shared" si="7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8"/>
        <v>763.97</v>
      </c>
      <c r="G132" s="8">
        <v>125.5</v>
      </c>
      <c r="H132" s="8">
        <v>3.5000000000000003E-2</v>
      </c>
      <c r="I132" s="10">
        <f t="shared" si="9"/>
        <v>4.3925000000000001</v>
      </c>
      <c r="J132" s="10">
        <v>0</v>
      </c>
      <c r="K132" s="11">
        <f t="shared" si="10"/>
        <v>5.7495713182454805E-3</v>
      </c>
    </row>
    <row r="133" spans="1:11">
      <c r="A133" s="9">
        <f t="shared" si="7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si="8"/>
        <v>522.74</v>
      </c>
      <c r="G133" s="8">
        <v>124.9</v>
      </c>
      <c r="H133" s="8">
        <v>3.5000000000000003E-2</v>
      </c>
      <c r="I133" s="10">
        <f t="shared" si="9"/>
        <v>4.3715000000000011</v>
      </c>
      <c r="J133" s="10">
        <v>0</v>
      </c>
      <c r="K133" s="11">
        <f t="shared" si="10"/>
        <v>8.3626659524811582E-3</v>
      </c>
    </row>
    <row r="134" spans="1:11">
      <c r="A134" s="9">
        <f t="shared" si="7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8"/>
        <v>600.19999999999993</v>
      </c>
      <c r="G134" s="8">
        <v>125.3</v>
      </c>
      <c r="H134" s="8">
        <v>3.5000000000000003E-2</v>
      </c>
      <c r="I134" s="10">
        <f t="shared" si="9"/>
        <v>4.3855000000000004</v>
      </c>
      <c r="J134" s="10">
        <v>0</v>
      </c>
      <c r="K134" s="11">
        <f t="shared" si="10"/>
        <v>7.3067310896367896E-3</v>
      </c>
    </row>
    <row r="135" spans="1:11">
      <c r="A135" s="9">
        <f t="shared" si="7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8"/>
        <v>965.16</v>
      </c>
      <c r="G135" s="8">
        <v>133.30000000000001</v>
      </c>
      <c r="H135" s="8">
        <v>3.5000000000000003E-2</v>
      </c>
      <c r="I135" s="10">
        <f t="shared" si="9"/>
        <v>4.6655000000000006</v>
      </c>
      <c r="J135" s="10">
        <v>0</v>
      </c>
      <c r="K135" s="11">
        <f t="shared" si="10"/>
        <v>4.8339135480127658E-3</v>
      </c>
    </row>
    <row r="136" spans="1:11">
      <c r="A136" s="9">
        <f t="shared" ref="A136:A199" si="11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8"/>
        <v>1184.0999999999999</v>
      </c>
      <c r="G136" s="8">
        <v>112.5</v>
      </c>
      <c r="H136" s="8">
        <v>3.5000000000000003E-2</v>
      </c>
      <c r="I136" s="10">
        <f t="shared" si="9"/>
        <v>3.9375000000000004</v>
      </c>
      <c r="J136" s="10">
        <v>0</v>
      </c>
      <c r="K136" s="11">
        <f t="shared" si="10"/>
        <v>3.3253103623004819E-3</v>
      </c>
    </row>
    <row r="137" spans="1:11">
      <c r="A137" s="9">
        <f t="shared" si="11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8"/>
        <v>1096.8</v>
      </c>
      <c r="G137" s="8">
        <v>87</v>
      </c>
      <c r="H137" s="8">
        <v>3.5000000000000003E-2</v>
      </c>
      <c r="I137" s="10">
        <f t="shared" si="9"/>
        <v>3.0450000000000004</v>
      </c>
      <c r="J137" s="10">
        <v>0</v>
      </c>
      <c r="K137" s="11">
        <f t="shared" si="10"/>
        <v>2.7762582056892783E-3</v>
      </c>
    </row>
    <row r="138" spans="1:11">
      <c r="A138" s="9">
        <f t="shared" si="11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8"/>
        <v>703.61</v>
      </c>
      <c r="G138" s="8">
        <v>73</v>
      </c>
      <c r="H138" s="8">
        <v>3.5000000000000003E-2</v>
      </c>
      <c r="I138" s="10">
        <f t="shared" si="9"/>
        <v>2.5550000000000002</v>
      </c>
      <c r="J138" s="10">
        <v>0</v>
      </c>
      <c r="K138" s="11">
        <f t="shared" si="10"/>
        <v>3.6312730063529516E-3</v>
      </c>
    </row>
    <row r="139" spans="1:11">
      <c r="A139" s="9">
        <f t="shared" si="11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8"/>
        <v>1018.12</v>
      </c>
      <c r="G139" s="8">
        <v>81</v>
      </c>
      <c r="H139" s="8">
        <v>3.5000000000000003E-2</v>
      </c>
      <c r="I139" s="10">
        <f t="shared" si="9"/>
        <v>2.8350000000000004</v>
      </c>
      <c r="J139" s="10">
        <v>0</v>
      </c>
      <c r="K139" s="11">
        <f t="shared" si="10"/>
        <v>2.7845440616037407E-3</v>
      </c>
    </row>
    <row r="140" spans="1:11">
      <c r="A140" s="9">
        <f t="shared" si="11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8"/>
        <v>176.9</v>
      </c>
      <c r="G140" s="8">
        <v>134.19999999999999</v>
      </c>
      <c r="H140" s="8">
        <v>3.5000000000000003E-2</v>
      </c>
      <c r="I140" s="10">
        <f t="shared" si="9"/>
        <v>4.6970000000000001</v>
      </c>
      <c r="J140" s="10">
        <v>0</v>
      </c>
      <c r="K140" s="11">
        <f t="shared" si="10"/>
        <v>2.6551724137931033E-2</v>
      </c>
    </row>
    <row r="141" spans="1:11">
      <c r="A141" s="9">
        <f t="shared" si="11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8"/>
        <v>198.8</v>
      </c>
      <c r="G141" s="8">
        <v>165.4</v>
      </c>
      <c r="H141" s="8">
        <v>3.5000000000000003E-2</v>
      </c>
      <c r="I141" s="10">
        <f t="shared" si="9"/>
        <v>5.7890000000000006</v>
      </c>
      <c r="J141" s="10">
        <v>0</v>
      </c>
      <c r="K141" s="11">
        <f t="shared" si="10"/>
        <v>2.9119718309859155E-2</v>
      </c>
    </row>
    <row r="142" spans="1:11">
      <c r="A142" s="9">
        <f t="shared" si="11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8"/>
        <v>197.25</v>
      </c>
      <c r="G142" s="8">
        <v>153.30000000000001</v>
      </c>
      <c r="H142" s="8">
        <v>3.5000000000000003E-2</v>
      </c>
      <c r="I142" s="10">
        <f t="shared" si="9"/>
        <v>5.3655000000000008</v>
      </c>
      <c r="J142" s="10">
        <v>0</v>
      </c>
      <c r="K142" s="11">
        <f t="shared" si="10"/>
        <v>2.7201520912547534E-2</v>
      </c>
    </row>
    <row r="143" spans="1:11">
      <c r="A143" s="9">
        <f t="shared" si="11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8"/>
        <v>158.5</v>
      </c>
      <c r="G143" s="8">
        <v>87.5</v>
      </c>
      <c r="H143" s="8">
        <v>3.5000000000000003E-2</v>
      </c>
      <c r="I143" s="10">
        <f t="shared" si="9"/>
        <v>3.0625000000000004</v>
      </c>
      <c r="J143" s="10">
        <v>0</v>
      </c>
      <c r="K143" s="11">
        <f t="shared" si="10"/>
        <v>1.9321766561514197E-2</v>
      </c>
    </row>
    <row r="144" spans="1:11">
      <c r="A144" s="9">
        <f t="shared" si="11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8"/>
        <v>184.5</v>
      </c>
      <c r="G144" s="8">
        <v>137.9</v>
      </c>
      <c r="H144" s="8">
        <v>3.5000000000000003E-2</v>
      </c>
      <c r="I144" s="10">
        <f t="shared" si="9"/>
        <v>4.8265000000000002</v>
      </c>
      <c r="J144" s="10">
        <v>0</v>
      </c>
      <c r="K144" s="11">
        <f t="shared" si="10"/>
        <v>2.6159891598915991E-2</v>
      </c>
    </row>
    <row r="145" spans="1:11">
      <c r="A145" s="9">
        <f t="shared" si="11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8"/>
        <v>188.15</v>
      </c>
      <c r="G145" s="8">
        <v>24.7</v>
      </c>
      <c r="H145" s="8">
        <v>3.5000000000000003E-2</v>
      </c>
      <c r="I145" s="10">
        <f t="shared" si="9"/>
        <v>0.86450000000000005</v>
      </c>
      <c r="J145" s="10">
        <v>0</v>
      </c>
      <c r="K145" s="11">
        <f t="shared" si="10"/>
        <v>4.594738240765347E-3</v>
      </c>
    </row>
    <row r="146" spans="1:11">
      <c r="A146" s="9">
        <f t="shared" si="11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8"/>
        <v>162.19999999999999</v>
      </c>
      <c r="G146" s="8">
        <v>17.5</v>
      </c>
      <c r="H146" s="8">
        <v>3.5000000000000003E-2</v>
      </c>
      <c r="I146" s="10">
        <f t="shared" si="9"/>
        <v>0.61250000000000004</v>
      </c>
      <c r="J146" s="10">
        <v>0</v>
      </c>
      <c r="K146" s="11">
        <f t="shared" si="10"/>
        <v>3.7762022194821215E-3</v>
      </c>
    </row>
    <row r="147" spans="1:11">
      <c r="A147" s="9">
        <f t="shared" si="11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8"/>
        <v>193.5</v>
      </c>
      <c r="G147" s="8">
        <v>27.3</v>
      </c>
      <c r="H147" s="8">
        <v>3.5000000000000003E-2</v>
      </c>
      <c r="I147" s="10">
        <f t="shared" si="9"/>
        <v>0.95550000000000013</v>
      </c>
      <c r="J147" s="10">
        <v>0</v>
      </c>
      <c r="K147" s="11">
        <f t="shared" si="10"/>
        <v>4.9379844961240319E-3</v>
      </c>
    </row>
    <row r="148" spans="1:11">
      <c r="A148" s="9">
        <f t="shared" si="11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8"/>
        <v>163.30000000000001</v>
      </c>
      <c r="G148" s="8">
        <v>22.2</v>
      </c>
      <c r="H148" s="8">
        <v>3.5000000000000003E-2</v>
      </c>
      <c r="I148" s="10">
        <f t="shared" si="9"/>
        <v>0.77700000000000002</v>
      </c>
      <c r="J148" s="10">
        <v>0</v>
      </c>
      <c r="K148" s="11">
        <f t="shared" si="10"/>
        <v>4.7581139007960805E-3</v>
      </c>
    </row>
    <row r="149" spans="1:11">
      <c r="A149" s="9">
        <f t="shared" si="11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8"/>
        <v>558.29999999999995</v>
      </c>
      <c r="G149" s="8">
        <v>25.7</v>
      </c>
      <c r="H149" s="8">
        <v>3.5000000000000003E-2</v>
      </c>
      <c r="I149" s="10">
        <f t="shared" si="9"/>
        <v>0.89950000000000008</v>
      </c>
      <c r="J149" s="10">
        <v>0</v>
      </c>
      <c r="K149" s="11">
        <f t="shared" si="10"/>
        <v>1.6111409636396206E-3</v>
      </c>
    </row>
    <row r="150" spans="1:11">
      <c r="A150" s="9">
        <f t="shared" si="11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8"/>
        <v>357.76</v>
      </c>
      <c r="G150" s="8">
        <v>26.1</v>
      </c>
      <c r="H150" s="8">
        <v>3.5000000000000003E-2</v>
      </c>
      <c r="I150" s="10">
        <f t="shared" si="9"/>
        <v>0.91350000000000009</v>
      </c>
      <c r="J150" s="10">
        <v>0</v>
      </c>
      <c r="K150" s="11">
        <f t="shared" si="10"/>
        <v>2.5533877459749557E-3</v>
      </c>
    </row>
    <row r="151" spans="1:11">
      <c r="A151" s="9">
        <f t="shared" si="11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8"/>
        <v>185.8</v>
      </c>
      <c r="G151" s="8">
        <v>22.6</v>
      </c>
      <c r="H151" s="8">
        <v>3.5000000000000003E-2</v>
      </c>
      <c r="I151" s="10">
        <f t="shared" si="9"/>
        <v>0.79100000000000015</v>
      </c>
      <c r="J151" s="10">
        <v>0</v>
      </c>
      <c r="K151" s="11">
        <f t="shared" si="10"/>
        <v>4.2572658772874064E-3</v>
      </c>
    </row>
    <row r="152" spans="1:11">
      <c r="A152" s="9">
        <f t="shared" si="11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8"/>
        <v>389.5</v>
      </c>
      <c r="G152" s="8">
        <v>27.1</v>
      </c>
      <c r="H152" s="8">
        <v>3.5000000000000003E-2</v>
      </c>
      <c r="I152" s="10">
        <f t="shared" si="9"/>
        <v>0.94850000000000012</v>
      </c>
      <c r="J152" s="10">
        <v>0</v>
      </c>
      <c r="K152" s="11">
        <f t="shared" si="10"/>
        <v>2.4351732991014126E-3</v>
      </c>
    </row>
    <row r="153" spans="1:11">
      <c r="A153" s="9">
        <f t="shared" si="11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8"/>
        <v>354.15</v>
      </c>
      <c r="G153" s="8">
        <v>22.9</v>
      </c>
      <c r="H153" s="8">
        <v>3.5000000000000003E-2</v>
      </c>
      <c r="I153" s="10">
        <f t="shared" si="9"/>
        <v>0.80149999999999999</v>
      </c>
      <c r="J153" s="10">
        <v>0</v>
      </c>
      <c r="K153" s="11">
        <f t="shared" si="10"/>
        <v>2.2631653254270791E-3</v>
      </c>
    </row>
    <row r="154" spans="1:11">
      <c r="A154" s="9">
        <f t="shared" si="11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8"/>
        <v>262.89999999999998</v>
      </c>
      <c r="G154" s="8">
        <v>78.2</v>
      </c>
      <c r="H154" s="8">
        <v>3.5000000000000003E-2</v>
      </c>
      <c r="I154" s="10">
        <f t="shared" si="9"/>
        <v>2.7370000000000005</v>
      </c>
      <c r="J154" s="10">
        <v>0</v>
      </c>
      <c r="K154" s="11">
        <f t="shared" si="10"/>
        <v>1.0410802586534807E-2</v>
      </c>
    </row>
    <row r="155" spans="1:11">
      <c r="A155" s="9">
        <f t="shared" si="11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8"/>
        <v>146.1</v>
      </c>
      <c r="G155" s="8">
        <v>43.6</v>
      </c>
      <c r="H155" s="8">
        <v>3.5000000000000003E-2</v>
      </c>
      <c r="I155" s="10">
        <f t="shared" si="9"/>
        <v>1.5260000000000002</v>
      </c>
      <c r="J155" s="10">
        <v>0</v>
      </c>
      <c r="K155" s="11">
        <f t="shared" si="10"/>
        <v>1.0444900752908968E-2</v>
      </c>
    </row>
    <row r="156" spans="1:11">
      <c r="A156" s="9">
        <f t="shared" si="11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8"/>
        <v>733.66</v>
      </c>
      <c r="G156" s="8">
        <v>26</v>
      </c>
      <c r="H156" s="8">
        <v>3.5000000000000003E-2</v>
      </c>
      <c r="I156" s="10">
        <f t="shared" si="9"/>
        <v>0.91000000000000014</v>
      </c>
      <c r="J156" s="10">
        <v>0</v>
      </c>
      <c r="K156" s="11">
        <f t="shared" si="10"/>
        <v>1.2403565684376962E-3</v>
      </c>
    </row>
    <row r="157" spans="1:11">
      <c r="A157" s="9">
        <f t="shared" si="11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8"/>
        <v>506.03</v>
      </c>
      <c r="G157" s="8">
        <v>54.5</v>
      </c>
      <c r="H157" s="8">
        <v>3.5000000000000003E-2</v>
      </c>
      <c r="I157" s="10">
        <f t="shared" si="9"/>
        <v>1.9075000000000002</v>
      </c>
      <c r="J157" s="10">
        <v>0</v>
      </c>
      <c r="K157" s="11">
        <f t="shared" si="10"/>
        <v>3.7695393553741877E-3</v>
      </c>
    </row>
    <row r="158" spans="1:11">
      <c r="A158" s="9">
        <f t="shared" si="11"/>
        <v>153</v>
      </c>
      <c r="B158" s="8" t="s">
        <v>471</v>
      </c>
      <c r="C158" s="8">
        <f>димвенканали!C158</f>
        <v>126.7</v>
      </c>
      <c r="D158" s="8">
        <f>димвенканали!D158</f>
        <v>0</v>
      </c>
      <c r="E158" s="8">
        <f>димвенканали!E158</f>
        <v>0</v>
      </c>
      <c r="F158" s="8">
        <f t="shared" si="8"/>
        <v>126.7</v>
      </c>
      <c r="G158" s="8">
        <v>49.4</v>
      </c>
      <c r="H158" s="8">
        <v>3.5000000000000003E-2</v>
      </c>
      <c r="I158" s="10">
        <f t="shared" si="9"/>
        <v>1.7290000000000001</v>
      </c>
      <c r="J158" s="10">
        <v>0</v>
      </c>
      <c r="K158" s="11">
        <f t="shared" si="10"/>
        <v>1.3646408839779006E-2</v>
      </c>
    </row>
    <row r="159" spans="1:11">
      <c r="A159" s="9">
        <f t="shared" si="11"/>
        <v>154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8"/>
        <v>307.49</v>
      </c>
      <c r="G159" s="8">
        <v>36.799999999999997</v>
      </c>
      <c r="H159" s="8">
        <v>3.5000000000000003E-2</v>
      </c>
      <c r="I159" s="10">
        <f t="shared" si="9"/>
        <v>1.288</v>
      </c>
      <c r="J159" s="10">
        <v>0</v>
      </c>
      <c r="K159" s="11">
        <f t="shared" si="10"/>
        <v>4.1887541058245794E-3</v>
      </c>
    </row>
    <row r="160" spans="1:11">
      <c r="A160" s="9">
        <f t="shared" si="11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8"/>
        <v>123.77</v>
      </c>
      <c r="G160" s="8">
        <v>20.5</v>
      </c>
      <c r="H160" s="8">
        <v>3.5000000000000003E-2</v>
      </c>
      <c r="I160" s="10">
        <f t="shared" si="9"/>
        <v>0.71750000000000003</v>
      </c>
      <c r="J160" s="10">
        <v>0</v>
      </c>
      <c r="K160" s="11">
        <f t="shared" si="10"/>
        <v>5.7970429021572279E-3</v>
      </c>
    </row>
    <row r="161" spans="1:11">
      <c r="A161" s="9">
        <f t="shared" si="11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8"/>
        <v>748.80000000000007</v>
      </c>
      <c r="G161" s="8">
        <v>102.1</v>
      </c>
      <c r="H161" s="8">
        <v>3.5000000000000003E-2</v>
      </c>
      <c r="I161" s="10">
        <f t="shared" si="9"/>
        <v>3.5735000000000001</v>
      </c>
      <c r="J161" s="10">
        <v>0</v>
      </c>
      <c r="K161" s="11">
        <f t="shared" si="10"/>
        <v>4.7723023504273503E-3</v>
      </c>
    </row>
    <row r="162" spans="1:11">
      <c r="A162" s="9">
        <f t="shared" si="11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8"/>
        <v>435.2</v>
      </c>
      <c r="G162" s="8">
        <v>61.2</v>
      </c>
      <c r="H162" s="8">
        <v>3.5000000000000003E-2</v>
      </c>
      <c r="I162" s="10">
        <f t="shared" si="9"/>
        <v>2.1420000000000003</v>
      </c>
      <c r="J162" s="10">
        <v>0</v>
      </c>
      <c r="K162" s="11">
        <f t="shared" si="10"/>
        <v>4.9218750000000009E-3</v>
      </c>
    </row>
    <row r="163" spans="1:11">
      <c r="A163" s="9">
        <f t="shared" si="11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8"/>
        <v>406.1</v>
      </c>
      <c r="G163" s="8">
        <v>17.899999999999999</v>
      </c>
      <c r="H163" s="8">
        <v>3.5000000000000003E-2</v>
      </c>
      <c r="I163" s="10">
        <f t="shared" si="9"/>
        <v>0.62650000000000006</v>
      </c>
      <c r="J163" s="10">
        <v>0</v>
      </c>
      <c r="K163" s="11">
        <f t="shared" si="10"/>
        <v>1.5427234671263237E-3</v>
      </c>
    </row>
    <row r="164" spans="1:11">
      <c r="A164" s="9">
        <f t="shared" si="11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8"/>
        <v>487.2</v>
      </c>
      <c r="G164" s="8">
        <v>42.7</v>
      </c>
      <c r="H164" s="8">
        <v>3.5000000000000003E-2</v>
      </c>
      <c r="I164" s="10">
        <f t="shared" si="9"/>
        <v>1.4945000000000002</v>
      </c>
      <c r="J164" s="10">
        <v>0</v>
      </c>
      <c r="K164" s="11">
        <f t="shared" si="10"/>
        <v>3.0675287356321844E-3</v>
      </c>
    </row>
    <row r="165" spans="1:11">
      <c r="A165" s="9">
        <f t="shared" si="11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8"/>
        <v>399.95</v>
      </c>
      <c r="G165" s="8">
        <v>17.2</v>
      </c>
      <c r="H165" s="8">
        <v>3.5000000000000003E-2</v>
      </c>
      <c r="I165" s="10">
        <f t="shared" si="9"/>
        <v>0.60199999999999998</v>
      </c>
      <c r="J165" s="10">
        <v>0</v>
      </c>
      <c r="K165" s="11">
        <f t="shared" si="10"/>
        <v>1.5051881485185648E-3</v>
      </c>
    </row>
    <row r="166" spans="1:11">
      <c r="A166" s="9">
        <f t="shared" si="11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8"/>
        <v>489.3</v>
      </c>
      <c r="G166" s="8">
        <v>74.8</v>
      </c>
      <c r="H166" s="8">
        <v>3.5000000000000003E-2</v>
      </c>
      <c r="I166" s="10">
        <f t="shared" si="9"/>
        <v>2.6180000000000003</v>
      </c>
      <c r="J166" s="10">
        <v>0</v>
      </c>
      <c r="K166" s="11">
        <f t="shared" si="10"/>
        <v>5.3505007153075825E-3</v>
      </c>
    </row>
    <row r="167" spans="1:11">
      <c r="A167" s="9">
        <f t="shared" si="11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8"/>
        <v>420.6</v>
      </c>
      <c r="G167" s="8">
        <v>60.9</v>
      </c>
      <c r="H167" s="8">
        <v>3.5000000000000003E-2</v>
      </c>
      <c r="I167" s="10">
        <f t="shared" si="9"/>
        <v>2.1315</v>
      </c>
      <c r="J167" s="10">
        <v>0</v>
      </c>
      <c r="K167" s="11">
        <f t="shared" si="10"/>
        <v>5.0677603423680455E-3</v>
      </c>
    </row>
    <row r="168" spans="1:11">
      <c r="A168" s="9">
        <f t="shared" si="11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8"/>
        <v>427.2</v>
      </c>
      <c r="G168" s="8">
        <v>61.6</v>
      </c>
      <c r="H168" s="8">
        <v>3.5000000000000003E-2</v>
      </c>
      <c r="I168" s="10">
        <f t="shared" si="9"/>
        <v>2.1560000000000001</v>
      </c>
      <c r="J168" s="10">
        <v>0</v>
      </c>
      <c r="K168" s="11">
        <f t="shared" si="10"/>
        <v>5.0468164794007491E-3</v>
      </c>
    </row>
    <row r="169" spans="1:11">
      <c r="A169" s="9">
        <f t="shared" si="11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8"/>
        <v>464.8</v>
      </c>
      <c r="G169" s="8">
        <v>68.2</v>
      </c>
      <c r="H169" s="8">
        <v>3.5000000000000003E-2</v>
      </c>
      <c r="I169" s="10">
        <f t="shared" si="9"/>
        <v>2.3870000000000005</v>
      </c>
      <c r="J169" s="10">
        <v>0</v>
      </c>
      <c r="K169" s="11">
        <f t="shared" si="10"/>
        <v>5.1355421686747E-3</v>
      </c>
    </row>
    <row r="170" spans="1:11">
      <c r="A170" s="9">
        <f t="shared" si="11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8"/>
        <v>515.5</v>
      </c>
      <c r="G170" s="8">
        <v>56</v>
      </c>
      <c r="H170" s="8">
        <v>3.5000000000000003E-2</v>
      </c>
      <c r="I170" s="10">
        <f t="shared" si="9"/>
        <v>1.9600000000000002</v>
      </c>
      <c r="J170" s="10">
        <v>0</v>
      </c>
      <c r="K170" s="11">
        <f t="shared" si="10"/>
        <v>3.8021338506304563E-3</v>
      </c>
    </row>
    <row r="171" spans="1:11">
      <c r="A171" s="9">
        <f t="shared" si="11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8"/>
        <v>556.9</v>
      </c>
      <c r="G171" s="8">
        <v>68.5</v>
      </c>
      <c r="H171" s="8">
        <v>3.5000000000000003E-2</v>
      </c>
      <c r="I171" s="10">
        <f t="shared" si="9"/>
        <v>2.3975000000000004</v>
      </c>
      <c r="J171" s="10">
        <v>0</v>
      </c>
      <c r="K171" s="11">
        <f t="shared" si="10"/>
        <v>4.3050817022804826E-3</v>
      </c>
    </row>
    <row r="172" spans="1:11">
      <c r="A172" s="9">
        <f t="shared" si="11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8"/>
        <v>342.9</v>
      </c>
      <c r="G172" s="8">
        <v>58.9</v>
      </c>
      <c r="H172" s="8">
        <v>3.5000000000000003E-2</v>
      </c>
      <c r="I172" s="10">
        <f t="shared" si="9"/>
        <v>2.0615000000000001</v>
      </c>
      <c r="J172" s="10">
        <v>0</v>
      </c>
      <c r="K172" s="11">
        <f t="shared" si="10"/>
        <v>6.0119568387284926E-3</v>
      </c>
    </row>
    <row r="173" spans="1:11">
      <c r="A173" s="9">
        <f t="shared" si="11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8"/>
        <v>514.78</v>
      </c>
      <c r="G173" s="8">
        <v>49.8</v>
      </c>
      <c r="H173" s="8">
        <v>3.5000000000000003E-2</v>
      </c>
      <c r="I173" s="10">
        <f t="shared" si="9"/>
        <v>1.7430000000000001</v>
      </c>
      <c r="J173" s="10">
        <v>0</v>
      </c>
      <c r="K173" s="11">
        <f t="shared" si="10"/>
        <v>3.3859124286102806E-3</v>
      </c>
    </row>
    <row r="174" spans="1:11">
      <c r="A174" s="9">
        <f t="shared" si="11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8"/>
        <v>378.9</v>
      </c>
      <c r="G174" s="8">
        <v>64.7</v>
      </c>
      <c r="H174" s="8">
        <v>3.5000000000000003E-2</v>
      </c>
      <c r="I174" s="10">
        <f t="shared" si="9"/>
        <v>2.2645000000000004</v>
      </c>
      <c r="J174" s="10">
        <v>0</v>
      </c>
      <c r="K174" s="11">
        <f t="shared" si="10"/>
        <v>5.9765109527579853E-3</v>
      </c>
    </row>
    <row r="175" spans="1:11">
      <c r="A175" s="9">
        <f t="shared" si="11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8"/>
        <v>391.9</v>
      </c>
      <c r="G175" s="8">
        <v>72.099999999999994</v>
      </c>
      <c r="H175" s="8">
        <v>3.5000000000000003E-2</v>
      </c>
      <c r="I175" s="10">
        <f t="shared" si="9"/>
        <v>2.5234999999999999</v>
      </c>
      <c r="J175" s="10">
        <v>0</v>
      </c>
      <c r="K175" s="11">
        <f t="shared" si="10"/>
        <v>6.4391426384281707E-3</v>
      </c>
    </row>
    <row r="176" spans="1:11">
      <c r="A176" s="9">
        <f t="shared" si="11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8"/>
        <v>381.3</v>
      </c>
      <c r="G176" s="8">
        <v>77.8</v>
      </c>
      <c r="H176" s="8">
        <v>3.5000000000000003E-2</v>
      </c>
      <c r="I176" s="10">
        <f t="shared" si="9"/>
        <v>2.7230000000000003</v>
      </c>
      <c r="J176" s="10">
        <v>0</v>
      </c>
      <c r="K176" s="11">
        <f t="shared" si="10"/>
        <v>7.1413585103592978E-3</v>
      </c>
    </row>
    <row r="177" spans="1:11">
      <c r="A177" s="9">
        <f t="shared" si="11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8"/>
        <v>2512.2399999999998</v>
      </c>
      <c r="G177" s="8">
        <v>47.9</v>
      </c>
      <c r="H177" s="8">
        <v>3.5000000000000003E-2</v>
      </c>
      <c r="I177" s="10">
        <f t="shared" si="9"/>
        <v>1.6765000000000001</v>
      </c>
      <c r="J177" s="10">
        <v>0</v>
      </c>
      <c r="K177" s="11">
        <f t="shared" si="10"/>
        <v>6.6733273891029534E-4</v>
      </c>
    </row>
    <row r="178" spans="1:11">
      <c r="A178" s="9">
        <f t="shared" si="11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8"/>
        <v>124.1</v>
      </c>
      <c r="G178" s="8">
        <v>72</v>
      </c>
      <c r="H178" s="8">
        <v>3.5000000000000003E-2</v>
      </c>
      <c r="I178" s="10">
        <f t="shared" si="9"/>
        <v>2.5200000000000005</v>
      </c>
      <c r="J178" s="10">
        <v>0</v>
      </c>
      <c r="K178" s="11">
        <f t="shared" si="10"/>
        <v>2.0306204673650286E-2</v>
      </c>
    </row>
    <row r="179" spans="1:11">
      <c r="A179" s="9">
        <f t="shared" si="11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8"/>
        <v>147.35</v>
      </c>
      <c r="G179" s="8">
        <v>53</v>
      </c>
      <c r="H179" s="8">
        <v>3.5000000000000003E-2</v>
      </c>
      <c r="I179" s="10">
        <f t="shared" si="9"/>
        <v>1.8550000000000002</v>
      </c>
      <c r="J179" s="10">
        <v>0</v>
      </c>
      <c r="K179" s="11">
        <f t="shared" si="10"/>
        <v>1.2589073634204277E-2</v>
      </c>
    </row>
    <row r="180" spans="1:11">
      <c r="A180" s="9">
        <f t="shared" si="11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8"/>
        <v>118.2</v>
      </c>
      <c r="G180" s="8">
        <v>54.8</v>
      </c>
      <c r="H180" s="8">
        <v>3.5000000000000003E-2</v>
      </c>
      <c r="I180" s="10">
        <f t="shared" si="9"/>
        <v>1.9180000000000001</v>
      </c>
      <c r="J180" s="10">
        <v>0</v>
      </c>
      <c r="K180" s="11">
        <f t="shared" si="10"/>
        <v>1.6226734348561759E-2</v>
      </c>
    </row>
    <row r="181" spans="1:11">
      <c r="A181" s="9">
        <f t="shared" si="11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8"/>
        <v>111.8</v>
      </c>
      <c r="G181" s="8">
        <v>53.4</v>
      </c>
      <c r="H181" s="8">
        <v>3.5000000000000003E-2</v>
      </c>
      <c r="I181" s="10">
        <f t="shared" si="9"/>
        <v>1.8690000000000002</v>
      </c>
      <c r="J181" s="10">
        <v>0</v>
      </c>
      <c r="K181" s="11">
        <f t="shared" si="10"/>
        <v>1.6717352415026837E-2</v>
      </c>
    </row>
    <row r="182" spans="1:11">
      <c r="A182" s="9">
        <f t="shared" si="11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8"/>
        <v>177.1</v>
      </c>
      <c r="G182" s="8">
        <v>343</v>
      </c>
      <c r="H182" s="8">
        <v>3.5000000000000003E-2</v>
      </c>
      <c r="I182" s="10">
        <f t="shared" si="9"/>
        <v>12.005000000000001</v>
      </c>
      <c r="J182" s="10">
        <v>0</v>
      </c>
      <c r="K182" s="11">
        <f t="shared" si="10"/>
        <v>6.7786561264822146E-2</v>
      </c>
    </row>
    <row r="183" spans="1:11">
      <c r="A183" s="9">
        <f t="shared" si="11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8"/>
        <v>572.56000000000006</v>
      </c>
      <c r="G183" s="8">
        <v>17.2</v>
      </c>
      <c r="H183" s="8">
        <v>3.5000000000000003E-2</v>
      </c>
      <c r="I183" s="10">
        <f t="shared" si="9"/>
        <v>0.60199999999999998</v>
      </c>
      <c r="J183" s="10">
        <v>0</v>
      </c>
      <c r="K183" s="11">
        <f t="shared" si="10"/>
        <v>1.0514181919798796E-3</v>
      </c>
    </row>
    <row r="184" spans="1:11">
      <c r="A184" s="9">
        <f t="shared" si="11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ref="F184:F245" si="12">C184+D184+E184</f>
        <v>546.79999999999995</v>
      </c>
      <c r="G184" s="8">
        <v>20.6</v>
      </c>
      <c r="H184" s="8">
        <v>3.5000000000000003E-2</v>
      </c>
      <c r="I184" s="10">
        <f t="shared" ref="I184:I245" si="13">G184*H184</f>
        <v>0.72100000000000009</v>
      </c>
      <c r="J184" s="10">
        <v>0</v>
      </c>
      <c r="K184" s="11">
        <f t="shared" ref="K184:K245" si="14">(I184+J184)/F184</f>
        <v>1.3185808339429409E-3</v>
      </c>
    </row>
    <row r="185" spans="1:11">
      <c r="A185" s="9">
        <f t="shared" si="11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12"/>
        <v>695</v>
      </c>
      <c r="G185" s="8">
        <v>16.5</v>
      </c>
      <c r="H185" s="8">
        <v>3.5000000000000003E-2</v>
      </c>
      <c r="I185" s="10">
        <f t="shared" si="13"/>
        <v>0.57750000000000001</v>
      </c>
      <c r="J185" s="10">
        <v>0</v>
      </c>
      <c r="K185" s="11">
        <f t="shared" si="14"/>
        <v>8.3093525179856115E-4</v>
      </c>
    </row>
    <row r="186" spans="1:11">
      <c r="A186" s="9">
        <f t="shared" si="11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12"/>
        <v>641.82000000000005</v>
      </c>
      <c r="G186" s="8">
        <v>15.7</v>
      </c>
      <c r="H186" s="8">
        <v>3.5000000000000003E-2</v>
      </c>
      <c r="I186" s="10">
        <f t="shared" si="13"/>
        <v>0.54949999999999999</v>
      </c>
      <c r="J186" s="10">
        <v>0</v>
      </c>
      <c r="K186" s="11">
        <f t="shared" si="14"/>
        <v>8.5615904770808011E-4</v>
      </c>
    </row>
    <row r="187" spans="1:11">
      <c r="A187" s="9">
        <f t="shared" si="11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12"/>
        <v>126.6</v>
      </c>
      <c r="G187" s="8">
        <v>20.7</v>
      </c>
      <c r="H187" s="8">
        <v>3.5000000000000003E-2</v>
      </c>
      <c r="I187" s="10">
        <f t="shared" si="13"/>
        <v>0.72450000000000003</v>
      </c>
      <c r="J187" s="10">
        <v>0</v>
      </c>
      <c r="K187" s="11">
        <f t="shared" si="14"/>
        <v>5.7227488151658772E-3</v>
      </c>
    </row>
    <row r="188" spans="1:11">
      <c r="A188" s="9">
        <f t="shared" si="11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12"/>
        <v>611.88</v>
      </c>
      <c r="G188" s="8">
        <v>25.2</v>
      </c>
      <c r="H188" s="8">
        <v>3.5000000000000003E-2</v>
      </c>
      <c r="I188" s="10">
        <f t="shared" si="13"/>
        <v>0.88200000000000001</v>
      </c>
      <c r="J188" s="10">
        <v>0</v>
      </c>
      <c r="K188" s="11">
        <f t="shared" si="14"/>
        <v>1.4414591096293392E-3</v>
      </c>
    </row>
    <row r="189" spans="1:11">
      <c r="A189" s="9">
        <f t="shared" si="11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12"/>
        <v>427.6</v>
      </c>
      <c r="G189" s="8">
        <v>74.400000000000006</v>
      </c>
      <c r="H189" s="8">
        <v>3.5000000000000003E-2</v>
      </c>
      <c r="I189" s="10">
        <f t="shared" si="13"/>
        <v>2.6040000000000005</v>
      </c>
      <c r="J189" s="10">
        <v>0</v>
      </c>
      <c r="K189" s="11">
        <f t="shared" si="14"/>
        <v>6.0898035547240423E-3</v>
      </c>
    </row>
    <row r="190" spans="1:11">
      <c r="A190" s="9">
        <f t="shared" si="11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12"/>
        <v>411.9</v>
      </c>
      <c r="G190" s="8">
        <v>76</v>
      </c>
      <c r="H190" s="8">
        <v>3.5000000000000003E-2</v>
      </c>
      <c r="I190" s="10">
        <f t="shared" si="13"/>
        <v>2.66</v>
      </c>
      <c r="J190" s="10">
        <v>0</v>
      </c>
      <c r="K190" s="11">
        <f t="shared" si="14"/>
        <v>6.4578781257586797E-3</v>
      </c>
    </row>
    <row r="191" spans="1:11">
      <c r="A191" s="9">
        <f t="shared" si="11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12"/>
        <v>635.29999999999995</v>
      </c>
      <c r="G191" s="8">
        <v>96.3</v>
      </c>
      <c r="H191" s="8">
        <v>3.5000000000000003E-2</v>
      </c>
      <c r="I191" s="10">
        <f t="shared" si="13"/>
        <v>3.3705000000000003</v>
      </c>
      <c r="J191" s="10">
        <v>0</v>
      </c>
      <c r="K191" s="11">
        <f t="shared" si="14"/>
        <v>5.305367542893122E-3</v>
      </c>
    </row>
    <row r="192" spans="1:11">
      <c r="A192" s="9">
        <f t="shared" si="11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12"/>
        <v>650.69999999999993</v>
      </c>
      <c r="G192" s="8">
        <v>87.5</v>
      </c>
      <c r="H192" s="8">
        <v>3.5000000000000003E-2</v>
      </c>
      <c r="I192" s="10">
        <f t="shared" si="13"/>
        <v>3.0625000000000004</v>
      </c>
      <c r="J192" s="10">
        <v>0</v>
      </c>
      <c r="K192" s="11">
        <f t="shared" si="14"/>
        <v>4.7064699554326119E-3</v>
      </c>
    </row>
    <row r="193" spans="1:11">
      <c r="A193" s="9">
        <f t="shared" si="11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12"/>
        <v>650.29999999999995</v>
      </c>
      <c r="G193" s="8">
        <v>17.7</v>
      </c>
      <c r="H193" s="8">
        <v>3.5000000000000003E-2</v>
      </c>
      <c r="I193" s="10">
        <f t="shared" si="13"/>
        <v>0.61950000000000005</v>
      </c>
      <c r="J193" s="10">
        <v>0</v>
      </c>
      <c r="K193" s="11">
        <f t="shared" si="14"/>
        <v>9.5263724434876225E-4</v>
      </c>
    </row>
    <row r="194" spans="1:11">
      <c r="A194" s="9">
        <f t="shared" si="11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12"/>
        <v>702.91</v>
      </c>
      <c r="G194" s="8">
        <v>85.1</v>
      </c>
      <c r="H194" s="8">
        <v>3.5000000000000003E-2</v>
      </c>
      <c r="I194" s="10">
        <f t="shared" si="13"/>
        <v>2.9784999999999999</v>
      </c>
      <c r="J194" s="10">
        <v>0</v>
      </c>
      <c r="K194" s="11">
        <f t="shared" si="14"/>
        <v>4.2373845869314707E-3</v>
      </c>
    </row>
    <row r="195" spans="1:11">
      <c r="A195" s="9">
        <f t="shared" si="11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12"/>
        <v>592.9</v>
      </c>
      <c r="G195" s="8">
        <v>59.9</v>
      </c>
      <c r="H195" s="8">
        <v>3.5000000000000003E-2</v>
      </c>
      <c r="I195" s="10">
        <f t="shared" si="13"/>
        <v>2.0965000000000003</v>
      </c>
      <c r="J195" s="10">
        <v>0</v>
      </c>
      <c r="K195" s="11">
        <f t="shared" si="14"/>
        <v>3.5360094451003547E-3</v>
      </c>
    </row>
    <row r="196" spans="1:11">
      <c r="A196" s="9">
        <f t="shared" si="11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12"/>
        <v>1245.1200000000001</v>
      </c>
      <c r="G196" s="8">
        <v>52</v>
      </c>
      <c r="H196" s="8">
        <v>3.5000000000000003E-2</v>
      </c>
      <c r="I196" s="10">
        <f t="shared" si="13"/>
        <v>1.8200000000000003</v>
      </c>
      <c r="J196" s="10">
        <v>0</v>
      </c>
      <c r="K196" s="11">
        <f t="shared" si="14"/>
        <v>1.4617065021845285E-3</v>
      </c>
    </row>
    <row r="197" spans="1:11">
      <c r="A197" s="9">
        <f t="shared" si="11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si="12"/>
        <v>274.64999999999998</v>
      </c>
      <c r="G197" s="8">
        <v>82.5</v>
      </c>
      <c r="H197" s="8">
        <v>3.5000000000000003E-2</v>
      </c>
      <c r="I197" s="10">
        <f t="shared" si="13"/>
        <v>2.8875000000000002</v>
      </c>
      <c r="J197" s="10">
        <v>0</v>
      </c>
      <c r="K197" s="11">
        <f t="shared" si="14"/>
        <v>1.0513380666302568E-2</v>
      </c>
    </row>
    <row r="198" spans="1:11">
      <c r="A198" s="9">
        <f t="shared" si="11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12"/>
        <v>446.05</v>
      </c>
      <c r="G198" s="8">
        <v>82.2</v>
      </c>
      <c r="H198" s="8">
        <v>3.5000000000000003E-2</v>
      </c>
      <c r="I198" s="10">
        <f t="shared" si="13"/>
        <v>2.8770000000000002</v>
      </c>
      <c r="J198" s="10">
        <v>0</v>
      </c>
      <c r="K198" s="11">
        <f t="shared" si="14"/>
        <v>6.4499495572245269E-3</v>
      </c>
    </row>
    <row r="199" spans="1:11">
      <c r="A199" s="9">
        <f t="shared" si="11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12"/>
        <v>784</v>
      </c>
      <c r="G199" s="8">
        <v>91</v>
      </c>
      <c r="H199" s="8">
        <v>3.5000000000000003E-2</v>
      </c>
      <c r="I199" s="10">
        <f t="shared" si="13"/>
        <v>3.1850000000000005</v>
      </c>
      <c r="J199" s="10">
        <v>0</v>
      </c>
      <c r="K199" s="11">
        <f t="shared" si="14"/>
        <v>4.062500000000001E-3</v>
      </c>
    </row>
    <row r="200" spans="1:11">
      <c r="A200" s="9">
        <f t="shared" ref="A200:A263" si="15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12"/>
        <v>322.09999999999997</v>
      </c>
      <c r="G200" s="8">
        <v>76.8</v>
      </c>
      <c r="H200" s="8">
        <v>3.5000000000000003E-2</v>
      </c>
      <c r="I200" s="10">
        <f t="shared" si="13"/>
        <v>2.6880000000000002</v>
      </c>
      <c r="J200" s="10">
        <v>0</v>
      </c>
      <c r="K200" s="11">
        <f t="shared" si="14"/>
        <v>8.3452343992548913E-3</v>
      </c>
    </row>
    <row r="201" spans="1:11">
      <c r="A201" s="9">
        <f t="shared" si="15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12"/>
        <v>543.79999999999995</v>
      </c>
      <c r="G201" s="8">
        <v>83</v>
      </c>
      <c r="H201" s="8">
        <v>3.5000000000000003E-2</v>
      </c>
      <c r="I201" s="10">
        <f t="shared" si="13"/>
        <v>2.9050000000000002</v>
      </c>
      <c r="J201" s="10">
        <v>0</v>
      </c>
      <c r="K201" s="11">
        <f t="shared" si="14"/>
        <v>5.3420375137918363E-3</v>
      </c>
    </row>
    <row r="202" spans="1:11">
      <c r="A202" s="9">
        <f t="shared" si="15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12"/>
        <v>556.6</v>
      </c>
      <c r="G202" s="8">
        <v>158.1</v>
      </c>
      <c r="H202" s="8">
        <v>3.5000000000000003E-2</v>
      </c>
      <c r="I202" s="10">
        <f t="shared" si="13"/>
        <v>5.5335000000000001</v>
      </c>
      <c r="J202" s="10">
        <v>0</v>
      </c>
      <c r="K202" s="11">
        <f t="shared" si="14"/>
        <v>9.9416097736255843E-3</v>
      </c>
    </row>
    <row r="203" spans="1:11">
      <c r="A203" s="9">
        <f t="shared" si="15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12"/>
        <v>151.5</v>
      </c>
      <c r="G203" s="8">
        <v>37.9</v>
      </c>
      <c r="H203" s="8">
        <v>3.5000000000000003E-2</v>
      </c>
      <c r="I203" s="10">
        <f t="shared" si="13"/>
        <v>1.3265</v>
      </c>
      <c r="J203" s="10">
        <v>0</v>
      </c>
      <c r="K203" s="11">
        <f t="shared" si="14"/>
        <v>8.7557755775577555E-3</v>
      </c>
    </row>
    <row r="204" spans="1:11">
      <c r="A204" s="9">
        <f t="shared" si="15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12"/>
        <v>359.79999999999995</v>
      </c>
      <c r="G204" s="8">
        <v>41.8</v>
      </c>
      <c r="H204" s="8">
        <v>3.5000000000000003E-2</v>
      </c>
      <c r="I204" s="10">
        <f t="shared" si="13"/>
        <v>1.4630000000000001</v>
      </c>
      <c r="J204" s="10">
        <v>0</v>
      </c>
      <c r="K204" s="11">
        <f t="shared" si="14"/>
        <v>4.0661478599221795E-3</v>
      </c>
    </row>
    <row r="205" spans="1:11">
      <c r="A205" s="9">
        <f t="shared" si="15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12"/>
        <v>383</v>
      </c>
      <c r="G205" s="8">
        <v>90.7</v>
      </c>
      <c r="H205" s="8">
        <v>3.5000000000000003E-2</v>
      </c>
      <c r="I205" s="10">
        <f t="shared" si="13"/>
        <v>3.1745000000000005</v>
      </c>
      <c r="J205" s="10">
        <v>0</v>
      </c>
      <c r="K205" s="11">
        <f t="shared" si="14"/>
        <v>8.2885117493472597E-3</v>
      </c>
    </row>
    <row r="206" spans="1:11">
      <c r="A206" s="9">
        <f t="shared" si="15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12"/>
        <v>353.6</v>
      </c>
      <c r="G206" s="8">
        <v>40.5</v>
      </c>
      <c r="H206" s="8">
        <v>3.5000000000000003E-2</v>
      </c>
      <c r="I206" s="10">
        <f t="shared" si="13"/>
        <v>1.4175000000000002</v>
      </c>
      <c r="J206" s="10">
        <v>0</v>
      </c>
      <c r="K206" s="11">
        <f t="shared" si="14"/>
        <v>4.0087669683257924E-3</v>
      </c>
    </row>
    <row r="207" spans="1:11">
      <c r="A207" s="9">
        <f t="shared" si="15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12"/>
        <v>548.24</v>
      </c>
      <c r="G207" s="8">
        <v>75.2</v>
      </c>
      <c r="H207" s="8">
        <v>3.5000000000000003E-2</v>
      </c>
      <c r="I207" s="10">
        <f t="shared" si="13"/>
        <v>2.6320000000000006</v>
      </c>
      <c r="J207" s="10">
        <v>0</v>
      </c>
      <c r="K207" s="11">
        <f t="shared" si="14"/>
        <v>4.8008171603677232E-3</v>
      </c>
    </row>
    <row r="208" spans="1:11">
      <c r="A208" s="9">
        <f t="shared" si="15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12"/>
        <v>153.69999999999999</v>
      </c>
      <c r="G208" s="8">
        <v>77.5</v>
      </c>
      <c r="H208" s="8">
        <v>3.5000000000000003E-2</v>
      </c>
      <c r="I208" s="10">
        <f t="shared" si="13"/>
        <v>2.7125000000000004</v>
      </c>
      <c r="J208" s="10">
        <v>0</v>
      </c>
      <c r="K208" s="11">
        <f t="shared" si="14"/>
        <v>1.7648015614834096E-2</v>
      </c>
    </row>
    <row r="209" spans="1:11">
      <c r="A209" s="9">
        <f t="shared" si="15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12"/>
        <v>287</v>
      </c>
      <c r="G209" s="8">
        <v>21.2</v>
      </c>
      <c r="H209" s="8">
        <v>3.5000000000000003E-2</v>
      </c>
      <c r="I209" s="10">
        <f t="shared" si="13"/>
        <v>0.74199999999999999</v>
      </c>
      <c r="J209" s="10">
        <v>0</v>
      </c>
      <c r="K209" s="11">
        <f t="shared" si="14"/>
        <v>2.5853658536585367E-3</v>
      </c>
    </row>
    <row r="210" spans="1:11">
      <c r="A210" s="9">
        <f t="shared" si="15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12"/>
        <v>163</v>
      </c>
      <c r="G210" s="8">
        <v>42.3</v>
      </c>
      <c r="H210" s="8">
        <v>3.5000000000000003E-2</v>
      </c>
      <c r="I210" s="10">
        <f t="shared" si="13"/>
        <v>1.4805000000000001</v>
      </c>
      <c r="J210" s="10">
        <v>0</v>
      </c>
      <c r="K210" s="11">
        <f t="shared" si="14"/>
        <v>9.0828220858895723E-3</v>
      </c>
    </row>
    <row r="211" spans="1:11">
      <c r="A211" s="9">
        <f t="shared" si="15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12"/>
        <v>250.48</v>
      </c>
      <c r="G211" s="8">
        <v>53.2</v>
      </c>
      <c r="H211" s="8">
        <v>3.5000000000000003E-2</v>
      </c>
      <c r="I211" s="10">
        <f t="shared" si="13"/>
        <v>1.8620000000000003</v>
      </c>
      <c r="J211" s="10">
        <v>0</v>
      </c>
      <c r="K211" s="11">
        <f t="shared" si="14"/>
        <v>7.4337272436921127E-3</v>
      </c>
    </row>
    <row r="212" spans="1:11">
      <c r="A212" s="9">
        <f t="shared" si="15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12"/>
        <v>849.38</v>
      </c>
      <c r="G212" s="8">
        <v>71.900000000000006</v>
      </c>
      <c r="H212" s="8">
        <v>3.5000000000000003E-2</v>
      </c>
      <c r="I212" s="10">
        <f t="shared" si="13"/>
        <v>2.5165000000000006</v>
      </c>
      <c r="J212" s="10">
        <v>0</v>
      </c>
      <c r="K212" s="11">
        <f t="shared" si="14"/>
        <v>2.9627492994890397E-3</v>
      </c>
    </row>
    <row r="213" spans="1:11">
      <c r="A213" s="9">
        <f t="shared" si="15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12"/>
        <v>413.7</v>
      </c>
      <c r="G213" s="8">
        <v>69</v>
      </c>
      <c r="H213" s="8">
        <v>3.5000000000000003E-2</v>
      </c>
      <c r="I213" s="10">
        <f t="shared" si="13"/>
        <v>2.415</v>
      </c>
      <c r="J213" s="10">
        <v>0</v>
      </c>
      <c r="K213" s="11">
        <f t="shared" si="14"/>
        <v>5.8375634517766504E-3</v>
      </c>
    </row>
    <row r="214" spans="1:11">
      <c r="A214" s="9">
        <f t="shared" si="15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12"/>
        <v>301.8</v>
      </c>
      <c r="G214" s="8">
        <v>21.5</v>
      </c>
      <c r="H214" s="8">
        <v>3.5000000000000003E-2</v>
      </c>
      <c r="I214" s="10">
        <f t="shared" si="13"/>
        <v>0.75250000000000006</v>
      </c>
      <c r="J214" s="10">
        <v>0</v>
      </c>
      <c r="K214" s="11">
        <f t="shared" si="14"/>
        <v>2.4933730947647448E-3</v>
      </c>
    </row>
    <row r="215" spans="1:11">
      <c r="A215" s="9">
        <f t="shared" si="15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12"/>
        <v>417.1</v>
      </c>
      <c r="G215" s="8">
        <v>35</v>
      </c>
      <c r="H215" s="8">
        <v>3.5000000000000003E-2</v>
      </c>
      <c r="I215" s="10">
        <f t="shared" si="13"/>
        <v>1.2250000000000001</v>
      </c>
      <c r="J215" s="10">
        <v>0</v>
      </c>
      <c r="K215" s="11">
        <f t="shared" si="14"/>
        <v>2.9369455766003359E-3</v>
      </c>
    </row>
    <row r="216" spans="1:11">
      <c r="A216" s="9">
        <f t="shared" si="15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12"/>
        <v>191.3</v>
      </c>
      <c r="G216" s="8">
        <v>31.9</v>
      </c>
      <c r="H216" s="8">
        <v>3.5000000000000003E-2</v>
      </c>
      <c r="I216" s="10">
        <f t="shared" si="13"/>
        <v>1.1165</v>
      </c>
      <c r="J216" s="10">
        <v>0</v>
      </c>
      <c r="K216" s="11">
        <f t="shared" si="14"/>
        <v>5.8363826450601149E-3</v>
      </c>
    </row>
    <row r="217" spans="1:11">
      <c r="A217" s="9">
        <f t="shared" si="15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12"/>
        <v>319.3</v>
      </c>
      <c r="G217" s="8">
        <v>34.5</v>
      </c>
      <c r="H217" s="8">
        <v>3.5000000000000003E-2</v>
      </c>
      <c r="I217" s="10">
        <f t="shared" si="13"/>
        <v>1.2075</v>
      </c>
      <c r="J217" s="10">
        <v>0</v>
      </c>
      <c r="K217" s="11">
        <f t="shared" si="14"/>
        <v>3.7817099906044473E-3</v>
      </c>
    </row>
    <row r="218" spans="1:11">
      <c r="A218" s="9">
        <f t="shared" si="15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12"/>
        <v>481.74</v>
      </c>
      <c r="G218" s="8">
        <v>118.8</v>
      </c>
      <c r="H218" s="8">
        <v>3.5000000000000003E-2</v>
      </c>
      <c r="I218" s="10">
        <f t="shared" si="13"/>
        <v>4.1580000000000004</v>
      </c>
      <c r="J218" s="10">
        <v>0</v>
      </c>
      <c r="K218" s="11">
        <f t="shared" si="14"/>
        <v>8.6312118570183085E-3</v>
      </c>
    </row>
    <row r="219" spans="1:11">
      <c r="A219" s="9">
        <f t="shared" si="15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12"/>
        <v>503.3</v>
      </c>
      <c r="G219" s="8">
        <v>57.9</v>
      </c>
      <c r="H219" s="8">
        <v>3.5000000000000003E-2</v>
      </c>
      <c r="I219" s="10">
        <f t="shared" si="13"/>
        <v>2.0265</v>
      </c>
      <c r="J219" s="10">
        <v>0</v>
      </c>
      <c r="K219" s="11">
        <f t="shared" si="14"/>
        <v>4.0264255910987482E-3</v>
      </c>
    </row>
    <row r="220" spans="1:11">
      <c r="A220" s="9">
        <f t="shared" si="15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12"/>
        <v>97.1</v>
      </c>
      <c r="G220" s="8">
        <v>42.2</v>
      </c>
      <c r="H220" s="8">
        <v>3.5000000000000003E-2</v>
      </c>
      <c r="I220" s="10">
        <f t="shared" si="13"/>
        <v>1.4770000000000003</v>
      </c>
      <c r="J220" s="10">
        <v>0</v>
      </c>
      <c r="K220" s="11">
        <f t="shared" si="14"/>
        <v>1.5211122554067976E-2</v>
      </c>
    </row>
    <row r="221" spans="1:11">
      <c r="A221" s="9">
        <f t="shared" si="15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12"/>
        <v>727.33</v>
      </c>
      <c r="G221" s="8">
        <v>54.4</v>
      </c>
      <c r="H221" s="8">
        <v>3.5000000000000003E-2</v>
      </c>
      <c r="I221" s="10">
        <f t="shared" si="13"/>
        <v>1.9040000000000001</v>
      </c>
      <c r="J221" s="10">
        <v>0</v>
      </c>
      <c r="K221" s="11">
        <f t="shared" si="14"/>
        <v>2.6177938487344124E-3</v>
      </c>
    </row>
    <row r="222" spans="1:11">
      <c r="A222" s="9">
        <f t="shared" si="15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12"/>
        <v>628.35</v>
      </c>
      <c r="G222" s="8">
        <v>26.8</v>
      </c>
      <c r="H222" s="8">
        <v>3.5000000000000003E-2</v>
      </c>
      <c r="I222" s="10">
        <f t="shared" si="13"/>
        <v>0.93800000000000017</v>
      </c>
      <c r="J222" s="10">
        <v>0</v>
      </c>
      <c r="K222" s="11">
        <f t="shared" si="14"/>
        <v>1.4927985995066447E-3</v>
      </c>
    </row>
    <row r="223" spans="1:11">
      <c r="A223" s="9">
        <f t="shared" si="15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12"/>
        <v>2817.6</v>
      </c>
      <c r="G223" s="8">
        <v>44.7</v>
      </c>
      <c r="H223" s="8">
        <v>3.5000000000000003E-2</v>
      </c>
      <c r="I223" s="10">
        <f t="shared" si="13"/>
        <v>1.5645000000000002</v>
      </c>
      <c r="J223" s="10">
        <v>0</v>
      </c>
      <c r="K223" s="11">
        <f t="shared" si="14"/>
        <v>5.5525979557069852E-4</v>
      </c>
    </row>
    <row r="224" spans="1:11">
      <c r="A224" s="9">
        <f t="shared" si="15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12"/>
        <v>629.26</v>
      </c>
      <c r="G224" s="8">
        <v>67</v>
      </c>
      <c r="H224" s="8">
        <v>3.5000000000000003E-2</v>
      </c>
      <c r="I224" s="10">
        <f t="shared" si="13"/>
        <v>2.3450000000000002</v>
      </c>
      <c r="J224" s="10">
        <v>0</v>
      </c>
      <c r="K224" s="11">
        <f t="shared" si="14"/>
        <v>3.72659949782284E-3</v>
      </c>
    </row>
    <row r="225" spans="1:11">
      <c r="A225" s="9">
        <f t="shared" si="15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12"/>
        <v>531.4</v>
      </c>
      <c r="G225" s="8">
        <v>70.099999999999994</v>
      </c>
      <c r="H225" s="8">
        <v>3.5000000000000003E-2</v>
      </c>
      <c r="I225" s="10">
        <f t="shared" si="13"/>
        <v>2.4535</v>
      </c>
      <c r="J225" s="10">
        <v>0</v>
      </c>
      <c r="K225" s="11">
        <f t="shared" si="14"/>
        <v>4.6170493037260068E-3</v>
      </c>
    </row>
    <row r="226" spans="1:11">
      <c r="A226" s="9">
        <f t="shared" si="15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12"/>
        <v>423.85</v>
      </c>
      <c r="G226" s="8">
        <v>13.6</v>
      </c>
      <c r="H226" s="8">
        <v>3.5000000000000003E-2</v>
      </c>
      <c r="I226" s="10">
        <f t="shared" si="13"/>
        <v>0.47600000000000003</v>
      </c>
      <c r="J226" s="10">
        <v>0</v>
      </c>
      <c r="K226" s="11">
        <f t="shared" si="14"/>
        <v>1.1230388109000826E-3</v>
      </c>
    </row>
    <row r="227" spans="1:11">
      <c r="A227" s="9">
        <f t="shared" si="15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12"/>
        <v>379.4</v>
      </c>
      <c r="G227" s="8">
        <v>93.5</v>
      </c>
      <c r="H227" s="8">
        <v>3.5000000000000003E-2</v>
      </c>
      <c r="I227" s="10">
        <f t="shared" si="13"/>
        <v>3.2725000000000004</v>
      </c>
      <c r="J227" s="10">
        <v>0</v>
      </c>
      <c r="K227" s="11">
        <f t="shared" si="14"/>
        <v>8.6254612546125473E-3</v>
      </c>
    </row>
    <row r="228" spans="1:11">
      <c r="A228" s="9">
        <f t="shared" si="15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12"/>
        <v>2490.7000000000003</v>
      </c>
      <c r="G228" s="8">
        <v>82.1</v>
      </c>
      <c r="H228" s="8">
        <v>3.5000000000000003E-2</v>
      </c>
      <c r="I228" s="10">
        <f t="shared" si="13"/>
        <v>2.8734999999999999</v>
      </c>
      <c r="J228" s="10">
        <v>0</v>
      </c>
      <c r="K228" s="11">
        <f t="shared" si="14"/>
        <v>1.1536917332476812E-3</v>
      </c>
    </row>
    <row r="229" spans="1:11">
      <c r="A229" s="9">
        <f t="shared" si="15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12"/>
        <v>635.55000000000007</v>
      </c>
      <c r="G229" s="8">
        <v>355.7</v>
      </c>
      <c r="H229" s="8">
        <v>3.5000000000000003E-2</v>
      </c>
      <c r="I229" s="10">
        <f t="shared" si="13"/>
        <v>12.4495</v>
      </c>
      <c r="J229" s="10">
        <v>0</v>
      </c>
      <c r="K229" s="11">
        <f t="shared" si="14"/>
        <v>1.9588545354417432E-2</v>
      </c>
    </row>
    <row r="230" spans="1:11">
      <c r="A230" s="9">
        <f t="shared" si="15"/>
        <v>225</v>
      </c>
      <c r="B230" s="8" t="s">
        <v>543</v>
      </c>
      <c r="C230" s="8">
        <f>димвенканали!C230</f>
        <v>185.1</v>
      </c>
      <c r="D230" s="8">
        <f>димвенканали!D230</f>
        <v>0</v>
      </c>
      <c r="E230" s="8">
        <f>димвенканали!E230</f>
        <v>0</v>
      </c>
      <c r="F230" s="8">
        <f t="shared" si="12"/>
        <v>185.1</v>
      </c>
      <c r="G230" s="8">
        <v>83.3</v>
      </c>
      <c r="H230" s="8">
        <v>3.5000000000000003E-2</v>
      </c>
      <c r="I230" s="10">
        <f t="shared" si="13"/>
        <v>2.9155000000000002</v>
      </c>
      <c r="J230" s="10">
        <v>0</v>
      </c>
      <c r="K230" s="11">
        <f t="shared" si="14"/>
        <v>1.5750945434900056E-2</v>
      </c>
    </row>
    <row r="231" spans="1:11">
      <c r="A231" s="9">
        <f t="shared" si="15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12"/>
        <v>243.18</v>
      </c>
      <c r="G231" s="8">
        <v>76.599999999999994</v>
      </c>
      <c r="H231" s="8">
        <v>3.5000000000000003E-2</v>
      </c>
      <c r="I231" s="10">
        <f t="shared" si="13"/>
        <v>2.681</v>
      </c>
      <c r="J231" s="10">
        <v>0</v>
      </c>
      <c r="K231" s="11">
        <f t="shared" si="14"/>
        <v>1.102475532527346E-2</v>
      </c>
    </row>
    <row r="232" spans="1:11">
      <c r="A232" s="9">
        <f t="shared" si="15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12"/>
        <v>187.37</v>
      </c>
      <c r="G232" s="8">
        <v>59.2</v>
      </c>
      <c r="H232" s="8">
        <v>3.5000000000000003E-2</v>
      </c>
      <c r="I232" s="10">
        <f t="shared" si="13"/>
        <v>2.0720000000000005</v>
      </c>
      <c r="J232" s="10">
        <v>0</v>
      </c>
      <c r="K232" s="11">
        <f t="shared" si="14"/>
        <v>1.1058333778086142E-2</v>
      </c>
    </row>
    <row r="233" spans="1:11">
      <c r="A233" s="9">
        <f t="shared" si="15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12"/>
        <v>227.1</v>
      </c>
      <c r="G233" s="8">
        <v>53</v>
      </c>
      <c r="H233" s="8">
        <v>3.5000000000000003E-2</v>
      </c>
      <c r="I233" s="10">
        <f t="shared" si="13"/>
        <v>1.8550000000000002</v>
      </c>
      <c r="J233" s="10">
        <v>0</v>
      </c>
      <c r="K233" s="11">
        <f t="shared" si="14"/>
        <v>8.1682078379568483E-3</v>
      </c>
    </row>
    <row r="234" spans="1:11">
      <c r="A234" s="9">
        <f t="shared" si="15"/>
        <v>229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12"/>
        <v>195.09</v>
      </c>
      <c r="G234" s="8">
        <v>325.3</v>
      </c>
      <c r="H234" s="8">
        <v>3.5000000000000003E-2</v>
      </c>
      <c r="I234" s="10">
        <f t="shared" si="13"/>
        <v>11.385500000000002</v>
      </c>
      <c r="J234" s="10">
        <v>0</v>
      </c>
      <c r="K234" s="11">
        <f t="shared" si="14"/>
        <v>5.8360243989953368E-2</v>
      </c>
    </row>
    <row r="235" spans="1:11">
      <c r="A235" s="9">
        <f t="shared" si="15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12"/>
        <v>120.7</v>
      </c>
      <c r="G235" s="8">
        <v>84.3</v>
      </c>
      <c r="H235" s="8">
        <v>3.5000000000000003E-2</v>
      </c>
      <c r="I235" s="10">
        <f t="shared" si="13"/>
        <v>2.9505000000000003</v>
      </c>
      <c r="J235" s="10">
        <v>0</v>
      </c>
      <c r="K235" s="11">
        <f t="shared" si="14"/>
        <v>2.4444904722452365E-2</v>
      </c>
    </row>
    <row r="236" spans="1:11">
      <c r="A236" s="9">
        <f t="shared" si="15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12"/>
        <v>194.05</v>
      </c>
      <c r="G236" s="8">
        <v>13.5</v>
      </c>
      <c r="H236" s="8">
        <v>3.5000000000000003E-2</v>
      </c>
      <c r="I236" s="10">
        <f t="shared" si="13"/>
        <v>0.47250000000000003</v>
      </c>
      <c r="J236" s="10">
        <v>0</v>
      </c>
      <c r="K236" s="11">
        <f t="shared" si="14"/>
        <v>2.4349394485957227E-3</v>
      </c>
    </row>
    <row r="237" spans="1:11">
      <c r="A237" s="9">
        <f t="shared" si="15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12"/>
        <v>127.3</v>
      </c>
      <c r="G237" s="8">
        <v>27.3</v>
      </c>
      <c r="H237" s="8">
        <v>3.5000000000000003E-2</v>
      </c>
      <c r="I237" s="10">
        <f t="shared" si="13"/>
        <v>0.95550000000000013</v>
      </c>
      <c r="J237" s="10">
        <v>0</v>
      </c>
      <c r="K237" s="11">
        <f t="shared" si="14"/>
        <v>7.5058915946582885E-3</v>
      </c>
    </row>
    <row r="238" spans="1:11">
      <c r="A238" s="9">
        <f t="shared" si="15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12"/>
        <v>116.4</v>
      </c>
      <c r="G238" s="8">
        <v>26.1</v>
      </c>
      <c r="H238" s="8">
        <v>3.5000000000000003E-2</v>
      </c>
      <c r="I238" s="10">
        <f t="shared" si="13"/>
        <v>0.91350000000000009</v>
      </c>
      <c r="J238" s="10">
        <v>0</v>
      </c>
      <c r="K238" s="11">
        <f t="shared" si="14"/>
        <v>7.8479381443298975E-3</v>
      </c>
    </row>
    <row r="239" spans="1:11">
      <c r="A239" s="9">
        <f t="shared" si="15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12"/>
        <v>182.2</v>
      </c>
      <c r="G239" s="8">
        <v>31.8</v>
      </c>
      <c r="H239" s="8">
        <v>3.5000000000000003E-2</v>
      </c>
      <c r="I239" s="10">
        <f t="shared" si="13"/>
        <v>1.1130000000000002</v>
      </c>
      <c r="J239" s="10">
        <v>0</v>
      </c>
      <c r="K239" s="11">
        <f t="shared" si="14"/>
        <v>6.1086717892425918E-3</v>
      </c>
    </row>
    <row r="240" spans="1:11">
      <c r="A240" s="9">
        <f t="shared" si="15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12"/>
        <v>113.4</v>
      </c>
      <c r="G240" s="8">
        <v>27.2</v>
      </c>
      <c r="H240" s="8">
        <v>3.5000000000000003E-2</v>
      </c>
      <c r="I240" s="10">
        <f t="shared" si="13"/>
        <v>0.95200000000000007</v>
      </c>
      <c r="J240" s="10">
        <v>0</v>
      </c>
      <c r="K240" s="11">
        <f t="shared" si="14"/>
        <v>8.3950617283950618E-3</v>
      </c>
    </row>
    <row r="241" spans="1:11">
      <c r="A241" s="9">
        <f t="shared" si="15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12"/>
        <v>186.10000000000002</v>
      </c>
      <c r="G241" s="8">
        <v>5.4</v>
      </c>
      <c r="H241" s="8">
        <v>3.5000000000000003E-2</v>
      </c>
      <c r="I241" s="10">
        <f t="shared" si="13"/>
        <v>0.18900000000000003</v>
      </c>
      <c r="J241" s="10">
        <v>0</v>
      </c>
      <c r="K241" s="11">
        <f t="shared" si="14"/>
        <v>1.015583019881784E-3</v>
      </c>
    </row>
    <row r="242" spans="1:11">
      <c r="A242" s="9">
        <f t="shared" si="15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12"/>
        <v>182.7</v>
      </c>
      <c r="G242" s="8">
        <v>27</v>
      </c>
      <c r="H242" s="8">
        <v>3.5000000000000003E-2</v>
      </c>
      <c r="I242" s="10">
        <f t="shared" si="13"/>
        <v>0.94500000000000006</v>
      </c>
      <c r="J242" s="10">
        <v>0</v>
      </c>
      <c r="K242" s="11">
        <f t="shared" si="14"/>
        <v>5.1724137931034491E-3</v>
      </c>
    </row>
    <row r="243" spans="1:11">
      <c r="A243" s="9">
        <f t="shared" si="15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12"/>
        <v>76.3</v>
      </c>
      <c r="G243" s="8">
        <v>17.8</v>
      </c>
      <c r="H243" s="8">
        <v>3.5000000000000003E-2</v>
      </c>
      <c r="I243" s="10">
        <f t="shared" si="13"/>
        <v>0.62300000000000011</v>
      </c>
      <c r="J243" s="10">
        <v>0</v>
      </c>
      <c r="K243" s="11">
        <f t="shared" si="14"/>
        <v>8.1651376146789009E-3</v>
      </c>
    </row>
    <row r="244" spans="1:11">
      <c r="A244" s="9">
        <f t="shared" si="15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12"/>
        <v>258.8</v>
      </c>
      <c r="G244" s="8">
        <v>16</v>
      </c>
      <c r="H244" s="8">
        <v>3.5000000000000003E-2</v>
      </c>
      <c r="I244" s="10">
        <f t="shared" si="13"/>
        <v>0.56000000000000005</v>
      </c>
      <c r="J244" s="10">
        <v>0</v>
      </c>
      <c r="K244" s="11">
        <f t="shared" si="14"/>
        <v>2.1638330757341576E-3</v>
      </c>
    </row>
    <row r="245" spans="1:11">
      <c r="A245" s="9">
        <f t="shared" si="15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12"/>
        <v>164.85</v>
      </c>
      <c r="G245" s="8">
        <v>25.4</v>
      </c>
      <c r="H245" s="8">
        <v>3.5000000000000003E-2</v>
      </c>
      <c r="I245" s="10">
        <f t="shared" si="13"/>
        <v>0.88900000000000001</v>
      </c>
      <c r="J245" s="10">
        <v>0</v>
      </c>
      <c r="K245" s="11">
        <f t="shared" si="14"/>
        <v>5.3927813163481952E-3</v>
      </c>
    </row>
    <row r="246" spans="1:11">
      <c r="A246" s="9">
        <f t="shared" si="15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ref="F246:F265" si="16">C246+D246+E246</f>
        <v>188.2</v>
      </c>
      <c r="G246" s="8">
        <v>12.2</v>
      </c>
      <c r="H246" s="8">
        <v>3.5000000000000003E-2</v>
      </c>
      <c r="I246" s="10">
        <f t="shared" ref="I246:I266" si="17">G246*H246</f>
        <v>0.42699999999999999</v>
      </c>
      <c r="J246" s="10">
        <v>0</v>
      </c>
      <c r="K246" s="11">
        <f t="shared" ref="K246:K265" si="18">(I246+J246)/F246</f>
        <v>2.268862911795962E-3</v>
      </c>
    </row>
    <row r="247" spans="1:11">
      <c r="A247" s="9">
        <f t="shared" si="15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16"/>
        <v>146.69999999999999</v>
      </c>
      <c r="G247" s="8">
        <v>18.899999999999999</v>
      </c>
      <c r="H247" s="8">
        <v>3.5000000000000003E-2</v>
      </c>
      <c r="I247" s="10">
        <f t="shared" si="17"/>
        <v>0.66149999999999998</v>
      </c>
      <c r="J247" s="10">
        <v>0</v>
      </c>
      <c r="K247" s="11">
        <f t="shared" si="18"/>
        <v>4.5092024539877306E-3</v>
      </c>
    </row>
    <row r="248" spans="1:11">
      <c r="A248" s="9">
        <f t="shared" si="15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16"/>
        <v>472.42</v>
      </c>
      <c r="G248" s="8">
        <v>25.5</v>
      </c>
      <c r="H248" s="8">
        <v>3.5000000000000003E-2</v>
      </c>
      <c r="I248" s="10">
        <f t="shared" si="17"/>
        <v>0.89250000000000007</v>
      </c>
      <c r="J248" s="10">
        <v>0</v>
      </c>
      <c r="K248" s="11">
        <f t="shared" si="18"/>
        <v>1.8892087549214683E-3</v>
      </c>
    </row>
    <row r="249" spans="1:11">
      <c r="A249" s="9">
        <f t="shared" si="15"/>
        <v>244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16"/>
        <v>260.05</v>
      </c>
      <c r="G249" s="8">
        <v>10.7</v>
      </c>
      <c r="H249" s="8">
        <v>3.5000000000000003E-2</v>
      </c>
      <c r="I249" s="10">
        <f t="shared" si="17"/>
        <v>0.3745</v>
      </c>
      <c r="J249" s="10">
        <v>0</v>
      </c>
      <c r="K249" s="11">
        <f t="shared" si="18"/>
        <v>1.440107671601615E-3</v>
      </c>
    </row>
    <row r="250" spans="1:11">
      <c r="A250" s="9">
        <f t="shared" si="15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16"/>
        <v>233.91</v>
      </c>
      <c r="G250" s="8">
        <v>36.1</v>
      </c>
      <c r="H250" s="8">
        <v>3.5000000000000003E-2</v>
      </c>
      <c r="I250" s="10">
        <f t="shared" si="17"/>
        <v>1.2635000000000001</v>
      </c>
      <c r="J250" s="10">
        <v>0</v>
      </c>
      <c r="K250" s="11">
        <f t="shared" si="18"/>
        <v>5.4016502073447057E-3</v>
      </c>
    </row>
    <row r="251" spans="1:11">
      <c r="A251" s="9">
        <f t="shared" si="15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16"/>
        <v>267.60000000000002</v>
      </c>
      <c r="G251" s="8">
        <v>23</v>
      </c>
      <c r="H251" s="8">
        <v>3.5000000000000003E-2</v>
      </c>
      <c r="I251" s="10">
        <f t="shared" si="17"/>
        <v>0.80500000000000005</v>
      </c>
      <c r="J251" s="10">
        <v>0</v>
      </c>
      <c r="K251" s="11">
        <f t="shared" si="18"/>
        <v>3.0082212257100151E-3</v>
      </c>
    </row>
    <row r="252" spans="1:11">
      <c r="A252" s="9">
        <f t="shared" si="15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16"/>
        <v>214.65</v>
      </c>
      <c r="G252" s="8">
        <v>26</v>
      </c>
      <c r="H252" s="8">
        <v>3.5000000000000003E-2</v>
      </c>
      <c r="I252" s="10">
        <f t="shared" si="17"/>
        <v>0.91000000000000014</v>
      </c>
      <c r="J252" s="10">
        <v>0</v>
      </c>
      <c r="K252" s="11">
        <f t="shared" si="18"/>
        <v>4.2394595853715352E-3</v>
      </c>
    </row>
    <row r="253" spans="1:11">
      <c r="A253" s="9">
        <f t="shared" si="15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16"/>
        <v>189.78</v>
      </c>
      <c r="G253" s="8">
        <v>20.5</v>
      </c>
      <c r="H253" s="8">
        <v>3.5000000000000003E-2</v>
      </c>
      <c r="I253" s="10">
        <f t="shared" si="17"/>
        <v>0.71750000000000003</v>
      </c>
      <c r="J253" s="10">
        <v>0</v>
      </c>
      <c r="K253" s="11">
        <f t="shared" si="18"/>
        <v>3.7806934345031092E-3</v>
      </c>
    </row>
    <row r="254" spans="1:11">
      <c r="A254" s="9">
        <f t="shared" si="15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16"/>
        <v>406.04</v>
      </c>
      <c r="G254" s="8">
        <v>65.5</v>
      </c>
      <c r="H254" s="8">
        <v>3.5000000000000003E-2</v>
      </c>
      <c r="I254" s="10">
        <f t="shared" si="17"/>
        <v>2.2925000000000004</v>
      </c>
      <c r="J254" s="10">
        <v>0</v>
      </c>
      <c r="K254" s="11">
        <f t="shared" si="18"/>
        <v>5.6459954684267566E-3</v>
      </c>
    </row>
    <row r="255" spans="1:11">
      <c r="A255" s="9">
        <f t="shared" si="15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16"/>
        <v>732.01</v>
      </c>
      <c r="G255" s="8">
        <v>36</v>
      </c>
      <c r="H255" s="8">
        <v>3.5000000000000003E-2</v>
      </c>
      <c r="I255" s="10">
        <f t="shared" si="17"/>
        <v>1.2600000000000002</v>
      </c>
      <c r="J255" s="10">
        <v>0</v>
      </c>
      <c r="K255" s="11">
        <f t="shared" si="18"/>
        <v>1.7212879605469874E-3</v>
      </c>
    </row>
    <row r="256" spans="1:11">
      <c r="A256" s="9">
        <f t="shared" si="15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16"/>
        <v>985.05</v>
      </c>
      <c r="G256" s="8">
        <v>32.4</v>
      </c>
      <c r="H256" s="8">
        <v>3.5000000000000003E-2</v>
      </c>
      <c r="I256" s="10">
        <f t="shared" si="17"/>
        <v>1.1340000000000001</v>
      </c>
      <c r="J256" s="10">
        <v>0</v>
      </c>
      <c r="K256" s="11">
        <f t="shared" si="18"/>
        <v>1.1512105984467795E-3</v>
      </c>
    </row>
    <row r="257" spans="1:11">
      <c r="A257" s="9">
        <f t="shared" si="15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16"/>
        <v>589.46</v>
      </c>
      <c r="G257" s="8">
        <v>29.1</v>
      </c>
      <c r="H257" s="8">
        <v>3.5000000000000003E-2</v>
      </c>
      <c r="I257" s="10">
        <f t="shared" si="17"/>
        <v>1.0185000000000002</v>
      </c>
      <c r="J257" s="10">
        <v>0</v>
      </c>
      <c r="K257" s="11">
        <f t="shared" si="18"/>
        <v>1.7278526108641811E-3</v>
      </c>
    </row>
    <row r="258" spans="1:11">
      <c r="A258" s="9">
        <f t="shared" si="15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16"/>
        <v>229.7</v>
      </c>
      <c r="G258" s="8">
        <v>25.3</v>
      </c>
      <c r="H258" s="8">
        <v>3.5000000000000003E-2</v>
      </c>
      <c r="I258" s="10">
        <f t="shared" si="17"/>
        <v>0.88550000000000006</v>
      </c>
      <c r="J258" s="10">
        <v>0</v>
      </c>
      <c r="K258" s="83">
        <f t="shared" si="18"/>
        <v>3.8550282977797131E-3</v>
      </c>
    </row>
    <row r="259" spans="1:11">
      <c r="A259" s="9">
        <f t="shared" si="15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16"/>
        <v>3064.9700000000003</v>
      </c>
      <c r="G259" s="8">
        <v>25.9</v>
      </c>
      <c r="H259" s="8">
        <v>3.5000000000000003E-2</v>
      </c>
      <c r="I259" s="10">
        <f t="shared" si="17"/>
        <v>0.90650000000000008</v>
      </c>
      <c r="J259" s="10">
        <v>0</v>
      </c>
      <c r="K259" s="83">
        <f t="shared" si="18"/>
        <v>2.9576145932912884E-4</v>
      </c>
    </row>
    <row r="260" spans="1:11">
      <c r="A260" s="9">
        <f t="shared" si="15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16"/>
        <v>3276.1600000000003</v>
      </c>
      <c r="G260" s="8">
        <v>56.8</v>
      </c>
      <c r="H260" s="8">
        <v>3.5000000000000003E-2</v>
      </c>
      <c r="I260" s="10">
        <f t="shared" si="17"/>
        <v>1.988</v>
      </c>
      <c r="J260" s="10">
        <v>0</v>
      </c>
      <c r="K260" s="83">
        <f t="shared" si="18"/>
        <v>6.0680797030670044E-4</v>
      </c>
    </row>
    <row r="261" spans="1:11" s="210" customFormat="1">
      <c r="A261" s="9">
        <f t="shared" si="15"/>
        <v>256</v>
      </c>
      <c r="B261" s="203" t="s">
        <v>1323</v>
      </c>
      <c r="C261" s="8">
        <f>димвенканали!C261</f>
        <v>1829.3</v>
      </c>
      <c r="D261" s="8">
        <f>димвенканали!D261</f>
        <v>222</v>
      </c>
      <c r="E261" s="8">
        <f>димвенканали!E261</f>
        <v>0</v>
      </c>
      <c r="F261" s="8">
        <f t="shared" si="16"/>
        <v>2051.3000000000002</v>
      </c>
      <c r="G261" s="115">
        <v>262</v>
      </c>
      <c r="H261" s="204">
        <v>3.5000000000000003E-2</v>
      </c>
      <c r="I261" s="200">
        <f t="shared" si="17"/>
        <v>9.1700000000000017</v>
      </c>
      <c r="J261" s="200">
        <v>0</v>
      </c>
      <c r="K261" s="208">
        <f t="shared" si="18"/>
        <v>4.4703358845610101E-3</v>
      </c>
    </row>
    <row r="262" spans="1:11" s="210" customFormat="1">
      <c r="A262" s="9">
        <f t="shared" si="15"/>
        <v>257</v>
      </c>
      <c r="B262" s="203" t="s">
        <v>1324</v>
      </c>
      <c r="C262" s="8">
        <f>димвенканали!C262</f>
        <v>2200.46</v>
      </c>
      <c r="D262" s="8">
        <f>димвенканали!D262</f>
        <v>0</v>
      </c>
      <c r="E262" s="8">
        <f>димвенканали!E262</f>
        <v>0</v>
      </c>
      <c r="F262" s="8">
        <f t="shared" si="16"/>
        <v>2200.46</v>
      </c>
      <c r="G262" s="115">
        <v>153</v>
      </c>
      <c r="H262" s="204">
        <v>3.5000000000000003E-2</v>
      </c>
      <c r="I262" s="200">
        <f t="shared" si="17"/>
        <v>5.3550000000000004</v>
      </c>
      <c r="J262" s="200">
        <v>0</v>
      </c>
      <c r="K262" s="208">
        <f t="shared" si="18"/>
        <v>2.4335820692037123E-3</v>
      </c>
    </row>
    <row r="263" spans="1:11" s="210" customFormat="1">
      <c r="A263" s="9">
        <f t="shared" si="15"/>
        <v>258</v>
      </c>
      <c r="B263" s="203" t="s">
        <v>1325</v>
      </c>
      <c r="C263" s="8">
        <f>димвенканали!C263</f>
        <v>1202.04</v>
      </c>
      <c r="D263" s="8">
        <f>димвенканали!D263</f>
        <v>0</v>
      </c>
      <c r="E263" s="8">
        <f>димвенканали!E263</f>
        <v>0</v>
      </c>
      <c r="F263" s="8">
        <f t="shared" si="16"/>
        <v>1202.04</v>
      </c>
      <c r="G263" s="115">
        <v>86.6</v>
      </c>
      <c r="H263" s="204">
        <v>3.5000000000000003E-2</v>
      </c>
      <c r="I263" s="200">
        <f t="shared" si="17"/>
        <v>3.0310000000000001</v>
      </c>
      <c r="J263" s="200">
        <v>0</v>
      </c>
      <c r="K263" s="208">
        <f t="shared" si="18"/>
        <v>2.5215467039366411E-3</v>
      </c>
    </row>
    <row r="264" spans="1:11" s="210" customFormat="1">
      <c r="A264" s="9">
        <f t="shared" ref="A264:A327" si="19">A263+1</f>
        <v>259</v>
      </c>
      <c r="B264" s="203" t="s">
        <v>1326</v>
      </c>
      <c r="C264" s="8">
        <f>димвенканали!C264</f>
        <v>1991.48</v>
      </c>
      <c r="D264" s="8">
        <f>димвенканали!D264</f>
        <v>74</v>
      </c>
      <c r="E264" s="8">
        <f>димвенканали!E264</f>
        <v>0</v>
      </c>
      <c r="F264" s="8">
        <f t="shared" si="16"/>
        <v>2065.48</v>
      </c>
      <c r="G264" s="115">
        <v>193.5</v>
      </c>
      <c r="H264" s="204">
        <v>3.5000000000000003E-2</v>
      </c>
      <c r="I264" s="200">
        <f t="shared" si="17"/>
        <v>6.7725000000000009</v>
      </c>
      <c r="J264" s="200">
        <v>0</v>
      </c>
      <c r="K264" s="208">
        <f t="shared" si="18"/>
        <v>3.2788988515986602E-3</v>
      </c>
    </row>
    <row r="265" spans="1:11" s="210" customFormat="1">
      <c r="A265" s="9">
        <f t="shared" si="19"/>
        <v>260</v>
      </c>
      <c r="B265" s="203" t="s">
        <v>1327</v>
      </c>
      <c r="C265" s="8">
        <f>димвенканали!C265</f>
        <v>179.2</v>
      </c>
      <c r="D265" s="8">
        <f>димвенканали!D265</f>
        <v>0</v>
      </c>
      <c r="E265" s="8">
        <f>димвенканали!E265</f>
        <v>0</v>
      </c>
      <c r="F265" s="8">
        <f t="shared" si="16"/>
        <v>179.2</v>
      </c>
      <c r="G265" s="115">
        <v>12</v>
      </c>
      <c r="H265" s="204">
        <v>3.5000000000000003E-2</v>
      </c>
      <c r="I265" s="200">
        <f t="shared" si="17"/>
        <v>0.42000000000000004</v>
      </c>
      <c r="J265" s="200">
        <v>0</v>
      </c>
      <c r="K265" s="208">
        <f t="shared" si="18"/>
        <v>2.3437500000000003E-3</v>
      </c>
    </row>
    <row r="266" spans="1:11">
      <c r="A266" s="9">
        <f t="shared" si="19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20">C266+D266+E266</f>
        <v>885.79</v>
      </c>
      <c r="G266" s="8">
        <v>394.3</v>
      </c>
      <c r="H266" s="8">
        <v>3.5000000000000003E-2</v>
      </c>
      <c r="I266" s="10">
        <f t="shared" si="17"/>
        <v>13.800500000000001</v>
      </c>
      <c r="J266" s="10">
        <v>0</v>
      </c>
      <c r="K266" s="11">
        <f>(I266+J266)/F266</f>
        <v>1.5579877849151607E-2</v>
      </c>
    </row>
    <row r="267" spans="1:11">
      <c r="A267" s="9">
        <f t="shared" si="19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20"/>
        <v>530.1</v>
      </c>
      <c r="G267" s="8">
        <v>39.5</v>
      </c>
      <c r="H267" s="8">
        <v>3.5000000000000003E-2</v>
      </c>
      <c r="I267" s="10">
        <f t="shared" ref="I267:I330" si="21">G267*H267</f>
        <v>1.3825000000000001</v>
      </c>
      <c r="J267" s="10">
        <v>0</v>
      </c>
      <c r="K267" s="11">
        <f t="shared" ref="K267:K330" si="22">(I267+J267)/F267</f>
        <v>2.607998490850783E-3</v>
      </c>
    </row>
    <row r="268" spans="1:11">
      <c r="A268" s="9">
        <f t="shared" si="19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20"/>
        <v>543.29999999999995</v>
      </c>
      <c r="G268" s="8">
        <v>21.7</v>
      </c>
      <c r="H268" s="8">
        <v>3.5000000000000003E-2</v>
      </c>
      <c r="I268" s="10">
        <f t="shared" si="21"/>
        <v>0.75950000000000006</v>
      </c>
      <c r="J268" s="10">
        <v>0</v>
      </c>
      <c r="K268" s="11">
        <f t="shared" si="22"/>
        <v>1.3979385238358183E-3</v>
      </c>
    </row>
    <row r="269" spans="1:11">
      <c r="A269" s="9">
        <f t="shared" si="19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20"/>
        <v>453.6</v>
      </c>
      <c r="G269" s="8">
        <v>30</v>
      </c>
      <c r="H269" s="8">
        <v>3.5000000000000003E-2</v>
      </c>
      <c r="I269" s="10">
        <f t="shared" si="21"/>
        <v>1.05</v>
      </c>
      <c r="J269" s="10">
        <v>0</v>
      </c>
      <c r="K269" s="11">
        <f t="shared" si="22"/>
        <v>2.3148148148148147E-3</v>
      </c>
    </row>
    <row r="270" spans="1:11">
      <c r="A270" s="9">
        <f t="shared" si="19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20"/>
        <v>442.1</v>
      </c>
      <c r="G270" s="8">
        <v>23.8</v>
      </c>
      <c r="H270" s="8">
        <v>3.5000000000000003E-2</v>
      </c>
      <c r="I270" s="10">
        <f t="shared" si="21"/>
        <v>0.83300000000000007</v>
      </c>
      <c r="J270" s="10">
        <v>0</v>
      </c>
      <c r="K270" s="11">
        <f t="shared" si="22"/>
        <v>1.8841890974892559E-3</v>
      </c>
    </row>
    <row r="271" spans="1:11">
      <c r="A271" s="9">
        <f t="shared" si="19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20"/>
        <v>560.20000000000005</v>
      </c>
      <c r="G271" s="8">
        <v>39.4</v>
      </c>
      <c r="H271" s="8">
        <v>3.5000000000000003E-2</v>
      </c>
      <c r="I271" s="10">
        <f t="shared" si="21"/>
        <v>1.379</v>
      </c>
      <c r="J271" s="10">
        <v>0</v>
      </c>
      <c r="K271" s="11">
        <f t="shared" si="22"/>
        <v>2.461620849696537E-3</v>
      </c>
    </row>
    <row r="272" spans="1:11">
      <c r="A272" s="9">
        <f t="shared" si="19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20"/>
        <v>522.29999999999995</v>
      </c>
      <c r="G272" s="8">
        <v>35.200000000000003</v>
      </c>
      <c r="H272" s="8">
        <v>3.5000000000000003E-2</v>
      </c>
      <c r="I272" s="10">
        <f t="shared" si="21"/>
        <v>1.2320000000000002</v>
      </c>
      <c r="J272" s="10">
        <v>0</v>
      </c>
      <c r="K272" s="11">
        <f t="shared" si="22"/>
        <v>2.3587976258855072E-3</v>
      </c>
    </row>
    <row r="273" spans="1:11">
      <c r="A273" s="9">
        <f t="shared" si="19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20"/>
        <v>831.1</v>
      </c>
      <c r="G273" s="8">
        <v>23.2</v>
      </c>
      <c r="H273" s="8">
        <v>3.5000000000000003E-2</v>
      </c>
      <c r="I273" s="10">
        <f t="shared" si="21"/>
        <v>0.81200000000000006</v>
      </c>
      <c r="J273" s="10">
        <v>0</v>
      </c>
      <c r="K273" s="11">
        <f t="shared" si="22"/>
        <v>9.7701840933702333E-4</v>
      </c>
    </row>
    <row r="274" spans="1:11">
      <c r="A274" s="9">
        <f t="shared" si="19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20"/>
        <v>778.5</v>
      </c>
      <c r="G274" s="8">
        <v>57.4</v>
      </c>
      <c r="H274" s="8">
        <v>3.5000000000000003E-2</v>
      </c>
      <c r="I274" s="10">
        <f t="shared" si="21"/>
        <v>2.0090000000000003</v>
      </c>
      <c r="J274" s="10">
        <v>0</v>
      </c>
      <c r="K274" s="11">
        <f t="shared" si="22"/>
        <v>2.5806037251123962E-3</v>
      </c>
    </row>
    <row r="275" spans="1:11">
      <c r="A275" s="9">
        <f t="shared" si="19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20"/>
        <v>791.9</v>
      </c>
      <c r="G275" s="8">
        <v>40</v>
      </c>
      <c r="H275" s="8">
        <v>3.5000000000000003E-2</v>
      </c>
      <c r="I275" s="10">
        <f t="shared" si="21"/>
        <v>1.4000000000000001</v>
      </c>
      <c r="J275" s="10">
        <v>0</v>
      </c>
      <c r="K275" s="11">
        <f t="shared" si="22"/>
        <v>1.7678999873721431E-3</v>
      </c>
    </row>
    <row r="276" spans="1:11">
      <c r="A276" s="9">
        <f t="shared" si="19"/>
        <v>271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20"/>
        <v>397</v>
      </c>
      <c r="G276" s="8">
        <v>40.4</v>
      </c>
      <c r="H276" s="8">
        <v>3.5000000000000003E-2</v>
      </c>
      <c r="I276" s="10">
        <f t="shared" si="21"/>
        <v>1.4140000000000001</v>
      </c>
      <c r="J276" s="10">
        <v>0</v>
      </c>
      <c r="K276" s="11">
        <f t="shared" si="22"/>
        <v>3.5617128463476073E-3</v>
      </c>
    </row>
    <row r="277" spans="1:11">
      <c r="A277" s="9">
        <f t="shared" si="19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20"/>
        <v>442.3</v>
      </c>
      <c r="G277" s="8">
        <v>26</v>
      </c>
      <c r="H277" s="8">
        <v>3.5000000000000003E-2</v>
      </c>
      <c r="I277" s="10">
        <f t="shared" si="21"/>
        <v>0.91000000000000014</v>
      </c>
      <c r="J277" s="10">
        <v>0</v>
      </c>
      <c r="K277" s="11">
        <f t="shared" si="22"/>
        <v>2.0574270856884469E-3</v>
      </c>
    </row>
    <row r="278" spans="1:11">
      <c r="A278" s="9">
        <f t="shared" si="19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20"/>
        <v>484.7</v>
      </c>
      <c r="G278" s="8">
        <v>0</v>
      </c>
      <c r="H278" s="8">
        <v>3.5000000000000003E-2</v>
      </c>
      <c r="I278" s="10">
        <f t="shared" si="21"/>
        <v>0</v>
      </c>
      <c r="J278" s="10">
        <v>0</v>
      </c>
      <c r="K278" s="11">
        <f t="shared" si="22"/>
        <v>0</v>
      </c>
    </row>
    <row r="279" spans="1:11">
      <c r="A279" s="9">
        <f t="shared" si="19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20"/>
        <v>554.70000000000005</v>
      </c>
      <c r="G279" s="8">
        <v>31.1</v>
      </c>
      <c r="H279" s="8">
        <v>3.5000000000000003E-2</v>
      </c>
      <c r="I279" s="10">
        <f t="shared" si="21"/>
        <v>1.0885000000000002</v>
      </c>
      <c r="J279" s="10">
        <v>0</v>
      </c>
      <c r="K279" s="11">
        <f t="shared" si="22"/>
        <v>1.962321975842798E-3</v>
      </c>
    </row>
    <row r="280" spans="1:11">
      <c r="A280" s="9">
        <f t="shared" si="19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20"/>
        <v>380.3</v>
      </c>
      <c r="G280" s="8">
        <v>33.799999999999997</v>
      </c>
      <c r="H280" s="8">
        <v>3.5000000000000003E-2</v>
      </c>
      <c r="I280" s="10">
        <f t="shared" si="21"/>
        <v>1.1830000000000001</v>
      </c>
      <c r="J280" s="10">
        <v>0</v>
      </c>
      <c r="K280" s="11">
        <f t="shared" si="22"/>
        <v>3.1107020773073891E-3</v>
      </c>
    </row>
    <row r="281" spans="1:11">
      <c r="A281" s="9">
        <f t="shared" si="19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20"/>
        <v>372</v>
      </c>
      <c r="G281" s="8">
        <v>41.7</v>
      </c>
      <c r="H281" s="8">
        <v>3.5000000000000003E-2</v>
      </c>
      <c r="I281" s="10">
        <f t="shared" si="21"/>
        <v>1.4595000000000002</v>
      </c>
      <c r="J281" s="10">
        <v>0</v>
      </c>
      <c r="K281" s="11">
        <f t="shared" si="22"/>
        <v>3.9233870967741941E-3</v>
      </c>
    </row>
    <row r="282" spans="1:11">
      <c r="A282" s="9">
        <f t="shared" si="19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20"/>
        <v>367.70000000000005</v>
      </c>
      <c r="G282" s="8">
        <v>37.9</v>
      </c>
      <c r="H282" s="8">
        <v>3.5000000000000003E-2</v>
      </c>
      <c r="I282" s="10">
        <f t="shared" si="21"/>
        <v>1.3265</v>
      </c>
      <c r="J282" s="10">
        <v>0</v>
      </c>
      <c r="K282" s="11">
        <f t="shared" si="22"/>
        <v>3.6075605112863745E-3</v>
      </c>
    </row>
    <row r="283" spans="1:11">
      <c r="A283" s="9">
        <f t="shared" si="19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20"/>
        <v>246.5</v>
      </c>
      <c r="G283" s="8">
        <v>26</v>
      </c>
      <c r="H283" s="8">
        <v>3.5000000000000003E-2</v>
      </c>
      <c r="I283" s="10">
        <f t="shared" si="21"/>
        <v>0.91000000000000014</v>
      </c>
      <c r="J283" s="10">
        <v>0</v>
      </c>
      <c r="K283" s="11">
        <f t="shared" si="22"/>
        <v>3.6916835699797165E-3</v>
      </c>
    </row>
    <row r="284" spans="1:11">
      <c r="A284" s="9">
        <f t="shared" si="19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20"/>
        <v>255.7</v>
      </c>
      <c r="G284" s="8">
        <v>27</v>
      </c>
      <c r="H284" s="8">
        <v>3.5000000000000003E-2</v>
      </c>
      <c r="I284" s="10">
        <f t="shared" si="21"/>
        <v>0.94500000000000006</v>
      </c>
      <c r="J284" s="10">
        <v>0</v>
      </c>
      <c r="K284" s="11">
        <f t="shared" si="22"/>
        <v>3.6957371920219011E-3</v>
      </c>
    </row>
    <row r="285" spans="1:11">
      <c r="A285" s="9">
        <f t="shared" si="19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20"/>
        <v>460.8</v>
      </c>
      <c r="G285" s="8">
        <v>29.7</v>
      </c>
      <c r="H285" s="8">
        <v>3.5000000000000003E-2</v>
      </c>
      <c r="I285" s="10">
        <f t="shared" si="21"/>
        <v>1.0395000000000001</v>
      </c>
      <c r="J285" s="10">
        <v>0</v>
      </c>
      <c r="K285" s="11">
        <f t="shared" si="22"/>
        <v>2.2558593750000001E-3</v>
      </c>
    </row>
    <row r="286" spans="1:11">
      <c r="A286" s="9">
        <f t="shared" si="19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20"/>
        <v>473.6</v>
      </c>
      <c r="G286" s="8">
        <v>37.299999999999997</v>
      </c>
      <c r="H286" s="8">
        <v>3.5000000000000003E-2</v>
      </c>
      <c r="I286" s="10">
        <f t="shared" si="21"/>
        <v>1.3055000000000001</v>
      </c>
      <c r="J286" s="10">
        <v>0</v>
      </c>
      <c r="K286" s="11">
        <f t="shared" si="22"/>
        <v>2.7565456081081081E-3</v>
      </c>
    </row>
    <row r="287" spans="1:11">
      <c r="A287" s="9">
        <f t="shared" si="19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20"/>
        <v>500.2</v>
      </c>
      <c r="G287" s="8">
        <v>33.1</v>
      </c>
      <c r="H287" s="8">
        <v>3.5000000000000003E-2</v>
      </c>
      <c r="I287" s="10">
        <f t="shared" si="21"/>
        <v>1.1585000000000001</v>
      </c>
      <c r="J287" s="10">
        <v>0</v>
      </c>
      <c r="K287" s="11">
        <f t="shared" si="22"/>
        <v>2.3160735705717713E-3</v>
      </c>
    </row>
    <row r="288" spans="1:11">
      <c r="A288" s="9">
        <f t="shared" si="19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20"/>
        <v>640.4</v>
      </c>
      <c r="G288" s="8">
        <v>34.799999999999997</v>
      </c>
      <c r="H288" s="8">
        <v>3.5000000000000003E-2</v>
      </c>
      <c r="I288" s="10">
        <f t="shared" si="21"/>
        <v>1.218</v>
      </c>
      <c r="J288" s="10">
        <v>0</v>
      </c>
      <c r="K288" s="11">
        <f t="shared" si="22"/>
        <v>1.9019362898188633E-3</v>
      </c>
    </row>
    <row r="289" spans="1:11">
      <c r="A289" s="9">
        <f t="shared" si="19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20"/>
        <v>525.6</v>
      </c>
      <c r="G289" s="8">
        <v>32.200000000000003</v>
      </c>
      <c r="H289" s="8">
        <v>3.5000000000000003E-2</v>
      </c>
      <c r="I289" s="10">
        <f t="shared" si="21"/>
        <v>1.1270000000000002</v>
      </c>
      <c r="J289" s="10">
        <v>0</v>
      </c>
      <c r="K289" s="11">
        <f t="shared" si="22"/>
        <v>2.1442161339421616E-3</v>
      </c>
    </row>
    <row r="290" spans="1:11">
      <c r="A290" s="9">
        <f t="shared" si="19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20"/>
        <v>631.6</v>
      </c>
      <c r="G290" s="8">
        <v>40.700000000000003</v>
      </c>
      <c r="H290" s="8">
        <v>3.5000000000000003E-2</v>
      </c>
      <c r="I290" s="10">
        <f t="shared" si="21"/>
        <v>1.4245000000000003</v>
      </c>
      <c r="J290" s="10">
        <v>0</v>
      </c>
      <c r="K290" s="11">
        <f t="shared" si="22"/>
        <v>2.2553831538948705E-3</v>
      </c>
    </row>
    <row r="291" spans="1:11">
      <c r="A291" s="9">
        <f t="shared" si="19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20"/>
        <v>508.9</v>
      </c>
      <c r="G291" s="8">
        <v>30.5</v>
      </c>
      <c r="H291" s="8">
        <v>3.5000000000000003E-2</v>
      </c>
      <c r="I291" s="10">
        <f t="shared" si="21"/>
        <v>1.0675000000000001</v>
      </c>
      <c r="J291" s="10">
        <v>0</v>
      </c>
      <c r="K291" s="11">
        <f t="shared" si="22"/>
        <v>2.097661623108666E-3</v>
      </c>
    </row>
    <row r="292" spans="1:11">
      <c r="A292" s="9">
        <f t="shared" si="19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20"/>
        <v>574.5</v>
      </c>
      <c r="G292" s="8">
        <v>47.1</v>
      </c>
      <c r="H292" s="8">
        <v>3.5000000000000003E-2</v>
      </c>
      <c r="I292" s="10">
        <f t="shared" si="21"/>
        <v>1.6485000000000003</v>
      </c>
      <c r="J292" s="10">
        <v>0</v>
      </c>
      <c r="K292" s="11">
        <f t="shared" si="22"/>
        <v>2.8694516971279377E-3</v>
      </c>
    </row>
    <row r="293" spans="1:11">
      <c r="A293" s="9">
        <f t="shared" si="19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20"/>
        <v>944.72</v>
      </c>
      <c r="G293" s="8">
        <v>40.299999999999997</v>
      </c>
      <c r="H293" s="8">
        <v>3.5000000000000003E-2</v>
      </c>
      <c r="I293" s="10">
        <f t="shared" si="21"/>
        <v>1.4105000000000001</v>
      </c>
      <c r="J293" s="10">
        <v>0</v>
      </c>
      <c r="K293" s="11">
        <f t="shared" si="22"/>
        <v>1.4930349733254299E-3</v>
      </c>
    </row>
    <row r="294" spans="1:11">
      <c r="A294" s="9">
        <f t="shared" si="19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20"/>
        <v>476.5</v>
      </c>
      <c r="G294" s="8">
        <v>47.4</v>
      </c>
      <c r="H294" s="8">
        <v>3.5000000000000003E-2</v>
      </c>
      <c r="I294" s="10">
        <f t="shared" si="21"/>
        <v>1.659</v>
      </c>
      <c r="J294" s="10">
        <v>0</v>
      </c>
      <c r="K294" s="11">
        <f t="shared" si="22"/>
        <v>3.4816369359916056E-3</v>
      </c>
    </row>
    <row r="295" spans="1:11">
      <c r="A295" s="9">
        <f t="shared" si="19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20"/>
        <v>561.4</v>
      </c>
      <c r="G295" s="8">
        <v>45.8</v>
      </c>
      <c r="H295" s="8">
        <v>3.5000000000000003E-2</v>
      </c>
      <c r="I295" s="10">
        <f t="shared" si="21"/>
        <v>1.603</v>
      </c>
      <c r="J295" s="10">
        <v>0</v>
      </c>
      <c r="K295" s="11">
        <f t="shared" si="22"/>
        <v>2.8553615960099752E-3</v>
      </c>
    </row>
    <row r="296" spans="1:11">
      <c r="A296" s="9">
        <f t="shared" si="19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20"/>
        <v>756.1</v>
      </c>
      <c r="G296" s="8">
        <v>41.3</v>
      </c>
      <c r="H296" s="8">
        <v>3.5000000000000003E-2</v>
      </c>
      <c r="I296" s="10">
        <f t="shared" si="21"/>
        <v>1.4455</v>
      </c>
      <c r="J296" s="10">
        <v>0</v>
      </c>
      <c r="K296" s="11">
        <f t="shared" si="22"/>
        <v>1.9117841555349822E-3</v>
      </c>
    </row>
    <row r="297" spans="1:11">
      <c r="A297" s="9">
        <f t="shared" si="19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20"/>
        <v>642.6</v>
      </c>
      <c r="G297" s="8">
        <v>24</v>
      </c>
      <c r="H297" s="8">
        <v>3.5000000000000003E-2</v>
      </c>
      <c r="I297" s="10">
        <f t="shared" si="21"/>
        <v>0.84000000000000008</v>
      </c>
      <c r="J297" s="10">
        <v>0</v>
      </c>
      <c r="K297" s="11">
        <f t="shared" si="22"/>
        <v>1.3071895424836603E-3</v>
      </c>
    </row>
    <row r="298" spans="1:11">
      <c r="A298" s="9">
        <f t="shared" si="19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20"/>
        <v>631.4</v>
      </c>
      <c r="G298" s="8">
        <v>34</v>
      </c>
      <c r="H298" s="8">
        <v>3.5000000000000003E-2</v>
      </c>
      <c r="I298" s="10">
        <f t="shared" si="21"/>
        <v>1.1900000000000002</v>
      </c>
      <c r="J298" s="10">
        <v>0</v>
      </c>
      <c r="K298" s="11">
        <f t="shared" si="22"/>
        <v>1.8847006651884705E-3</v>
      </c>
    </row>
    <row r="299" spans="1:11">
      <c r="A299" s="9">
        <f t="shared" si="19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20"/>
        <v>461.4</v>
      </c>
      <c r="G299" s="8">
        <v>36</v>
      </c>
      <c r="H299" s="8">
        <v>3.5000000000000003E-2</v>
      </c>
      <c r="I299" s="10">
        <f t="shared" si="21"/>
        <v>1.2600000000000002</v>
      </c>
      <c r="J299" s="10">
        <v>0</v>
      </c>
      <c r="K299" s="11">
        <f t="shared" si="22"/>
        <v>2.7308192457737327E-3</v>
      </c>
    </row>
    <row r="300" spans="1:11">
      <c r="A300" s="9">
        <f t="shared" si="19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20"/>
        <v>515.79999999999995</v>
      </c>
      <c r="G300" s="8">
        <v>30.9</v>
      </c>
      <c r="H300" s="8">
        <v>3.5000000000000003E-2</v>
      </c>
      <c r="I300" s="10">
        <f t="shared" si="21"/>
        <v>1.0815000000000001</v>
      </c>
      <c r="J300" s="10">
        <v>0</v>
      </c>
      <c r="K300" s="11">
        <f t="shared" si="22"/>
        <v>2.0967429236138043E-3</v>
      </c>
    </row>
    <row r="301" spans="1:11">
      <c r="A301" s="9">
        <f t="shared" si="19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20"/>
        <v>604.9</v>
      </c>
      <c r="G301" s="8">
        <v>26.5</v>
      </c>
      <c r="H301" s="8">
        <v>3.5000000000000003E-2</v>
      </c>
      <c r="I301" s="10">
        <f t="shared" si="21"/>
        <v>0.9275000000000001</v>
      </c>
      <c r="J301" s="10">
        <v>0</v>
      </c>
      <c r="K301" s="11">
        <f t="shared" si="22"/>
        <v>1.5333112911224999E-3</v>
      </c>
    </row>
    <row r="302" spans="1:11">
      <c r="A302" s="9">
        <f t="shared" si="19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20"/>
        <v>571.70000000000005</v>
      </c>
      <c r="G302" s="8">
        <v>35.799999999999997</v>
      </c>
      <c r="H302" s="8">
        <v>3.5000000000000003E-2</v>
      </c>
      <c r="I302" s="10">
        <f t="shared" si="21"/>
        <v>1.2530000000000001</v>
      </c>
      <c r="J302" s="10">
        <v>0</v>
      </c>
      <c r="K302" s="11">
        <f t="shared" si="22"/>
        <v>2.1917089382543294E-3</v>
      </c>
    </row>
    <row r="303" spans="1:11">
      <c r="A303" s="9">
        <f t="shared" si="19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20"/>
        <v>522.5</v>
      </c>
      <c r="G303" s="8">
        <v>31.3</v>
      </c>
      <c r="H303" s="8">
        <v>3.5000000000000003E-2</v>
      </c>
      <c r="I303" s="10">
        <f t="shared" si="21"/>
        <v>1.0955000000000001</v>
      </c>
      <c r="J303" s="10">
        <v>0</v>
      </c>
      <c r="K303" s="11">
        <f t="shared" si="22"/>
        <v>2.0966507177033497E-3</v>
      </c>
    </row>
    <row r="304" spans="1:11">
      <c r="A304" s="9">
        <f t="shared" si="19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20"/>
        <v>324.7</v>
      </c>
      <c r="G304" s="8">
        <v>32.799999999999997</v>
      </c>
      <c r="H304" s="8">
        <v>3.5000000000000003E-2</v>
      </c>
      <c r="I304" s="10">
        <f t="shared" si="21"/>
        <v>1.1479999999999999</v>
      </c>
      <c r="J304" s="10">
        <v>0</v>
      </c>
      <c r="K304" s="11">
        <f t="shared" si="22"/>
        <v>3.5355712965814599E-3</v>
      </c>
    </row>
    <row r="305" spans="1:11">
      <c r="A305" s="9">
        <f t="shared" si="19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20"/>
        <v>519.5</v>
      </c>
      <c r="G305" s="8">
        <v>23.3</v>
      </c>
      <c r="H305" s="8">
        <v>3.5000000000000003E-2</v>
      </c>
      <c r="I305" s="10">
        <f t="shared" si="21"/>
        <v>0.81550000000000011</v>
      </c>
      <c r="J305" s="10">
        <v>0</v>
      </c>
      <c r="K305" s="11">
        <f t="shared" si="22"/>
        <v>1.5697786333012515E-3</v>
      </c>
    </row>
    <row r="306" spans="1:11">
      <c r="A306" s="9">
        <f t="shared" si="19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20"/>
        <v>221.7</v>
      </c>
      <c r="G306" s="8">
        <v>38</v>
      </c>
      <c r="H306" s="8">
        <v>3.5000000000000003E-2</v>
      </c>
      <c r="I306" s="10">
        <f t="shared" si="21"/>
        <v>1.33</v>
      </c>
      <c r="J306" s="10">
        <v>0</v>
      </c>
      <c r="K306" s="11">
        <f t="shared" si="22"/>
        <v>5.9990978800180429E-3</v>
      </c>
    </row>
    <row r="307" spans="1:11">
      <c r="A307" s="9">
        <f t="shared" si="19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20"/>
        <v>312.5</v>
      </c>
      <c r="G307" s="8">
        <v>34.6</v>
      </c>
      <c r="H307" s="8">
        <v>3.5000000000000003E-2</v>
      </c>
      <c r="I307" s="10">
        <f t="shared" si="21"/>
        <v>1.2110000000000001</v>
      </c>
      <c r="J307" s="10">
        <v>0</v>
      </c>
      <c r="K307" s="11">
        <f t="shared" si="22"/>
        <v>3.8752000000000001E-3</v>
      </c>
    </row>
    <row r="308" spans="1:11">
      <c r="A308" s="9">
        <f t="shared" si="19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20"/>
        <v>644.1</v>
      </c>
      <c r="G308" s="8">
        <v>41.9</v>
      </c>
      <c r="H308" s="8">
        <v>3.5000000000000003E-2</v>
      </c>
      <c r="I308" s="10">
        <f t="shared" si="21"/>
        <v>1.4665000000000001</v>
      </c>
      <c r="J308" s="10">
        <v>0</v>
      </c>
      <c r="K308" s="11">
        <f t="shared" si="22"/>
        <v>2.2768203695078407E-3</v>
      </c>
    </row>
    <row r="309" spans="1:11">
      <c r="A309" s="9">
        <f t="shared" si="19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20"/>
        <v>451.9</v>
      </c>
      <c r="G309" s="8">
        <v>55.7</v>
      </c>
      <c r="H309" s="8">
        <v>3.5000000000000003E-2</v>
      </c>
      <c r="I309" s="10">
        <f t="shared" si="21"/>
        <v>1.9495000000000002</v>
      </c>
      <c r="J309" s="10">
        <v>0</v>
      </c>
      <c r="K309" s="11">
        <f t="shared" si="22"/>
        <v>4.3140075237884492E-3</v>
      </c>
    </row>
    <row r="310" spans="1:11">
      <c r="A310" s="9">
        <f t="shared" si="19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20"/>
        <v>556.5</v>
      </c>
      <c r="G310" s="8">
        <v>47.9</v>
      </c>
      <c r="H310" s="8">
        <v>3.5000000000000003E-2</v>
      </c>
      <c r="I310" s="10">
        <f t="shared" si="21"/>
        <v>1.6765000000000001</v>
      </c>
      <c r="J310" s="10">
        <v>0</v>
      </c>
      <c r="K310" s="11">
        <f t="shared" si="22"/>
        <v>3.0125786163522016E-3</v>
      </c>
    </row>
    <row r="311" spans="1:11">
      <c r="A311" s="9">
        <f t="shared" si="19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20"/>
        <v>484.3</v>
      </c>
      <c r="G311" s="8">
        <v>34.1</v>
      </c>
      <c r="H311" s="8">
        <v>3.5000000000000003E-2</v>
      </c>
      <c r="I311" s="10">
        <f t="shared" si="21"/>
        <v>1.1935000000000002</v>
      </c>
      <c r="J311" s="10">
        <v>0</v>
      </c>
      <c r="K311" s="11">
        <f t="shared" si="22"/>
        <v>2.4643815816642583E-3</v>
      </c>
    </row>
    <row r="312" spans="1:11">
      <c r="A312" s="9">
        <f t="shared" si="19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20"/>
        <v>554.70000000000005</v>
      </c>
      <c r="G312" s="8">
        <v>47.5</v>
      </c>
      <c r="H312" s="8">
        <v>3.5000000000000003E-2</v>
      </c>
      <c r="I312" s="10">
        <f t="shared" si="21"/>
        <v>1.6625000000000001</v>
      </c>
      <c r="J312" s="10">
        <v>0</v>
      </c>
      <c r="K312" s="11">
        <f t="shared" si="22"/>
        <v>2.9971155579592572E-3</v>
      </c>
    </row>
    <row r="313" spans="1:11">
      <c r="A313" s="9">
        <f t="shared" si="19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20"/>
        <v>401</v>
      </c>
      <c r="G313" s="8">
        <v>37.1</v>
      </c>
      <c r="H313" s="8">
        <v>3.5000000000000003E-2</v>
      </c>
      <c r="I313" s="10">
        <f t="shared" si="21"/>
        <v>1.2985000000000002</v>
      </c>
      <c r="J313" s="10">
        <v>0</v>
      </c>
      <c r="K313" s="11">
        <f t="shared" si="22"/>
        <v>3.2381546134663346E-3</v>
      </c>
    </row>
    <row r="314" spans="1:11">
      <c r="A314" s="9">
        <f t="shared" si="19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20"/>
        <v>456.4</v>
      </c>
      <c r="G314" s="8">
        <v>26.6</v>
      </c>
      <c r="H314" s="8">
        <v>3.5000000000000003E-2</v>
      </c>
      <c r="I314" s="10">
        <f t="shared" si="21"/>
        <v>0.93100000000000016</v>
      </c>
      <c r="J314" s="10">
        <v>0</v>
      </c>
      <c r="K314" s="11">
        <f t="shared" si="22"/>
        <v>2.0398773006134975E-3</v>
      </c>
    </row>
    <row r="315" spans="1:11">
      <c r="A315" s="9">
        <f t="shared" si="19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20"/>
        <v>419</v>
      </c>
      <c r="G315" s="8">
        <v>22</v>
      </c>
      <c r="H315" s="8">
        <v>3.5000000000000003E-2</v>
      </c>
      <c r="I315" s="10">
        <f t="shared" si="21"/>
        <v>0.77</v>
      </c>
      <c r="J315" s="10">
        <v>0</v>
      </c>
      <c r="K315" s="11">
        <f t="shared" si="22"/>
        <v>1.837708830548926E-3</v>
      </c>
    </row>
    <row r="316" spans="1:11">
      <c r="A316" s="9">
        <f t="shared" si="19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20"/>
        <v>450.7</v>
      </c>
      <c r="G316" s="8">
        <v>35.799999999999997</v>
      </c>
      <c r="H316" s="8">
        <v>3.5000000000000003E-2</v>
      </c>
      <c r="I316" s="10">
        <f t="shared" si="21"/>
        <v>1.2530000000000001</v>
      </c>
      <c r="J316" s="10">
        <v>0</v>
      </c>
      <c r="K316" s="11">
        <f t="shared" si="22"/>
        <v>2.7801198136232531E-3</v>
      </c>
    </row>
    <row r="317" spans="1:11">
      <c r="A317" s="9">
        <f t="shared" si="19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20"/>
        <v>403.5</v>
      </c>
      <c r="G317" s="8">
        <v>35.299999999999997</v>
      </c>
      <c r="H317" s="8">
        <v>3.5000000000000003E-2</v>
      </c>
      <c r="I317" s="10">
        <f t="shared" si="21"/>
        <v>1.2355</v>
      </c>
      <c r="J317" s="10">
        <v>0</v>
      </c>
      <c r="K317" s="11">
        <f t="shared" si="22"/>
        <v>3.0619578686493184E-3</v>
      </c>
    </row>
    <row r="318" spans="1:11">
      <c r="A318" s="9">
        <f t="shared" si="19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20"/>
        <v>453.72</v>
      </c>
      <c r="G318" s="8">
        <v>28.6</v>
      </c>
      <c r="H318" s="8">
        <v>3.5000000000000003E-2</v>
      </c>
      <c r="I318" s="10">
        <f t="shared" si="21"/>
        <v>1.0010000000000001</v>
      </c>
      <c r="J318" s="10">
        <v>0</v>
      </c>
      <c r="K318" s="11">
        <f t="shared" si="22"/>
        <v>2.2062064709512477E-3</v>
      </c>
    </row>
    <row r="319" spans="1:11">
      <c r="A319" s="9">
        <f t="shared" si="19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20"/>
        <v>535.75</v>
      </c>
      <c r="G319" s="8">
        <v>27.9</v>
      </c>
      <c r="H319" s="8">
        <v>3.5000000000000003E-2</v>
      </c>
      <c r="I319" s="10">
        <f t="shared" si="21"/>
        <v>0.97650000000000003</v>
      </c>
      <c r="J319" s="10">
        <v>0</v>
      </c>
      <c r="K319" s="11">
        <f t="shared" si="22"/>
        <v>1.8226784881007934E-3</v>
      </c>
    </row>
    <row r="320" spans="1:11">
      <c r="A320" s="9">
        <f t="shared" si="19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20"/>
        <v>228.9</v>
      </c>
      <c r="G320" s="8">
        <v>45.1</v>
      </c>
      <c r="H320" s="8">
        <v>3.5000000000000003E-2</v>
      </c>
      <c r="I320" s="10">
        <f t="shared" si="21"/>
        <v>1.5785000000000002</v>
      </c>
      <c r="J320" s="10">
        <v>0</v>
      </c>
      <c r="K320" s="11">
        <f t="shared" si="22"/>
        <v>6.8960244648318047E-3</v>
      </c>
    </row>
    <row r="321" spans="1:11">
      <c r="A321" s="9">
        <f t="shared" si="19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20"/>
        <v>133.4</v>
      </c>
      <c r="G321" s="8">
        <v>31.2</v>
      </c>
      <c r="H321" s="8">
        <v>3.5000000000000003E-2</v>
      </c>
      <c r="I321" s="10">
        <f t="shared" si="21"/>
        <v>1.0920000000000001</v>
      </c>
      <c r="J321" s="10">
        <v>0</v>
      </c>
      <c r="K321" s="11">
        <f t="shared" si="22"/>
        <v>8.1859070464767626E-3</v>
      </c>
    </row>
    <row r="322" spans="1:11">
      <c r="A322" s="9">
        <f t="shared" si="19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20"/>
        <v>64.599999999999994</v>
      </c>
      <c r="G322" s="8">
        <v>19.7</v>
      </c>
      <c r="H322" s="8">
        <v>3.5000000000000003E-2</v>
      </c>
      <c r="I322" s="10">
        <f t="shared" si="21"/>
        <v>0.6895</v>
      </c>
      <c r="J322" s="10">
        <v>0</v>
      </c>
      <c r="K322" s="11">
        <f t="shared" si="22"/>
        <v>1.0673374613003097E-2</v>
      </c>
    </row>
    <row r="323" spans="1:11">
      <c r="A323" s="9">
        <f t="shared" si="19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20"/>
        <v>506.7</v>
      </c>
      <c r="G323" s="8">
        <v>20.8</v>
      </c>
      <c r="H323" s="8">
        <v>3.5000000000000003E-2</v>
      </c>
      <c r="I323" s="10">
        <f t="shared" si="21"/>
        <v>0.72800000000000009</v>
      </c>
      <c r="J323" s="10">
        <v>0</v>
      </c>
      <c r="K323" s="11">
        <f t="shared" si="22"/>
        <v>1.4367475823958951E-3</v>
      </c>
    </row>
    <row r="324" spans="1:11">
      <c r="A324" s="9">
        <f t="shared" si="19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20"/>
        <v>269.3</v>
      </c>
      <c r="G324" s="8">
        <v>23.7</v>
      </c>
      <c r="H324" s="8">
        <v>3.5000000000000003E-2</v>
      </c>
      <c r="I324" s="10">
        <f t="shared" si="21"/>
        <v>0.82950000000000002</v>
      </c>
      <c r="J324" s="10">
        <v>0</v>
      </c>
      <c r="K324" s="11">
        <f t="shared" si="22"/>
        <v>3.0802079465280354E-3</v>
      </c>
    </row>
    <row r="325" spans="1:11">
      <c r="A325" s="9">
        <f t="shared" si="19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20"/>
        <v>294</v>
      </c>
      <c r="G325" s="8">
        <v>33.9</v>
      </c>
      <c r="H325" s="8">
        <v>3.5000000000000003E-2</v>
      </c>
      <c r="I325" s="10">
        <f t="shared" si="21"/>
        <v>1.1865000000000001</v>
      </c>
      <c r="J325" s="10">
        <v>0</v>
      </c>
      <c r="K325" s="11">
        <f t="shared" si="22"/>
        <v>4.0357142857142857E-3</v>
      </c>
    </row>
    <row r="326" spans="1:11">
      <c r="A326" s="9">
        <f t="shared" si="19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20"/>
        <v>302.59999999999997</v>
      </c>
      <c r="G326" s="8">
        <v>34.6</v>
      </c>
      <c r="H326" s="8">
        <v>3.5000000000000003E-2</v>
      </c>
      <c r="I326" s="10">
        <f t="shared" si="21"/>
        <v>1.2110000000000001</v>
      </c>
      <c r="J326" s="10">
        <v>0</v>
      </c>
      <c r="K326" s="11">
        <f t="shared" si="22"/>
        <v>4.0019828155981501E-3</v>
      </c>
    </row>
    <row r="327" spans="1:11">
      <c r="A327" s="9">
        <f t="shared" si="19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20"/>
        <v>621.4</v>
      </c>
      <c r="G327" s="8">
        <v>33</v>
      </c>
      <c r="H327" s="8">
        <v>3.5000000000000003E-2</v>
      </c>
      <c r="I327" s="10">
        <f t="shared" si="21"/>
        <v>1.155</v>
      </c>
      <c r="J327" s="10">
        <v>0</v>
      </c>
      <c r="K327" s="11">
        <f t="shared" si="22"/>
        <v>1.8587061474090764E-3</v>
      </c>
    </row>
    <row r="328" spans="1:11">
      <c r="A328" s="9">
        <f t="shared" ref="A328:A391" si="23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20"/>
        <v>240.2</v>
      </c>
      <c r="G328" s="8">
        <v>34.700000000000003</v>
      </c>
      <c r="H328" s="8">
        <v>3.5000000000000003E-2</v>
      </c>
      <c r="I328" s="10">
        <f t="shared" si="21"/>
        <v>1.2145000000000001</v>
      </c>
      <c r="J328" s="10">
        <v>0</v>
      </c>
      <c r="K328" s="11">
        <f t="shared" si="22"/>
        <v>5.0562031640299758E-3</v>
      </c>
    </row>
    <row r="329" spans="1:11">
      <c r="A329" s="9">
        <f t="shared" si="23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20"/>
        <v>580.6</v>
      </c>
      <c r="G329" s="8">
        <v>23.6</v>
      </c>
      <c r="H329" s="8">
        <v>3.5000000000000003E-2</v>
      </c>
      <c r="I329" s="10">
        <f t="shared" si="21"/>
        <v>0.82600000000000018</v>
      </c>
      <c r="J329" s="10">
        <v>0</v>
      </c>
      <c r="K329" s="11">
        <f t="shared" si="22"/>
        <v>1.4226662073716847E-3</v>
      </c>
    </row>
    <row r="330" spans="1:11">
      <c r="A330" s="9">
        <f t="shared" si="23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24">C330+D330+E330</f>
        <v>630.29999999999995</v>
      </c>
      <c r="G330" s="8">
        <v>33.299999999999997</v>
      </c>
      <c r="H330" s="8">
        <v>3.5000000000000003E-2</v>
      </c>
      <c r="I330" s="10">
        <f t="shared" si="21"/>
        <v>1.1655</v>
      </c>
      <c r="J330" s="10">
        <v>0</v>
      </c>
      <c r="K330" s="11">
        <f t="shared" si="22"/>
        <v>1.8491194669205142E-3</v>
      </c>
    </row>
    <row r="331" spans="1:11">
      <c r="A331" s="9">
        <f t="shared" si="23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24"/>
        <v>751.9</v>
      </c>
      <c r="G331" s="8">
        <v>30.2</v>
      </c>
      <c r="H331" s="8">
        <v>3.5000000000000003E-2</v>
      </c>
      <c r="I331" s="10">
        <f t="shared" ref="I331:I393" si="25">G331*H331</f>
        <v>1.0570000000000002</v>
      </c>
      <c r="J331" s="10">
        <v>0</v>
      </c>
      <c r="K331" s="11">
        <f t="shared" ref="K331:K393" si="26">(I331+J331)/F331</f>
        <v>1.4057720441548081E-3</v>
      </c>
    </row>
    <row r="332" spans="1:11">
      <c r="A332" s="9">
        <f t="shared" si="23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24"/>
        <v>212.8</v>
      </c>
      <c r="G332" s="8">
        <v>47.5</v>
      </c>
      <c r="H332" s="8">
        <v>3.5000000000000003E-2</v>
      </c>
      <c r="I332" s="10">
        <f t="shared" si="25"/>
        <v>1.6625000000000001</v>
      </c>
      <c r="J332" s="10">
        <v>0</v>
      </c>
      <c r="K332" s="11">
        <f t="shared" si="26"/>
        <v>7.8125E-3</v>
      </c>
    </row>
    <row r="333" spans="1:11">
      <c r="A333" s="9">
        <f t="shared" si="23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24"/>
        <v>387.9</v>
      </c>
      <c r="G333" s="8">
        <v>28.23</v>
      </c>
      <c r="H333" s="8">
        <v>3.5000000000000003E-2</v>
      </c>
      <c r="I333" s="10">
        <f t="shared" si="25"/>
        <v>0.98805000000000009</v>
      </c>
      <c r="J333" s="10">
        <v>0</v>
      </c>
      <c r="K333" s="11">
        <f t="shared" si="26"/>
        <v>2.5471771075019339E-3</v>
      </c>
    </row>
    <row r="334" spans="1:11">
      <c r="A334" s="9">
        <f t="shared" si="23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24"/>
        <v>474.4</v>
      </c>
      <c r="G334" s="8">
        <v>27.5</v>
      </c>
      <c r="H334" s="8">
        <v>3.5000000000000003E-2</v>
      </c>
      <c r="I334" s="10">
        <f t="shared" si="25"/>
        <v>0.96250000000000013</v>
      </c>
      <c r="J334" s="10">
        <v>0</v>
      </c>
      <c r="K334" s="11">
        <f t="shared" si="26"/>
        <v>2.0288785834738621E-3</v>
      </c>
    </row>
    <row r="335" spans="1:11">
      <c r="A335" s="9">
        <f t="shared" si="23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24"/>
        <v>549.4</v>
      </c>
      <c r="G335" s="8">
        <v>36.200000000000003</v>
      </c>
      <c r="H335" s="8">
        <v>3.5000000000000003E-2</v>
      </c>
      <c r="I335" s="10">
        <f t="shared" si="25"/>
        <v>1.2670000000000001</v>
      </c>
      <c r="J335" s="10">
        <v>0</v>
      </c>
      <c r="K335" s="11">
        <f t="shared" si="26"/>
        <v>2.3061521659992722E-3</v>
      </c>
    </row>
    <row r="336" spans="1:11">
      <c r="A336" s="9">
        <f t="shared" si="23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24"/>
        <v>189</v>
      </c>
      <c r="G336" s="8">
        <v>37.5</v>
      </c>
      <c r="H336" s="8">
        <v>3.5000000000000003E-2</v>
      </c>
      <c r="I336" s="10">
        <f t="shared" si="25"/>
        <v>1.3125000000000002</v>
      </c>
      <c r="J336" s="10">
        <v>0</v>
      </c>
      <c r="K336" s="11">
        <f t="shared" si="26"/>
        <v>6.9444444444444458E-3</v>
      </c>
    </row>
    <row r="337" spans="1:11">
      <c r="A337" s="9">
        <f t="shared" si="23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24"/>
        <v>276.5</v>
      </c>
      <c r="G337" s="8">
        <v>9</v>
      </c>
      <c r="H337" s="8">
        <v>3.5000000000000003E-2</v>
      </c>
      <c r="I337" s="10">
        <f t="shared" si="25"/>
        <v>0.31500000000000006</v>
      </c>
      <c r="J337" s="10">
        <v>0</v>
      </c>
      <c r="K337" s="11">
        <f t="shared" si="26"/>
        <v>1.1392405063291142E-3</v>
      </c>
    </row>
    <row r="338" spans="1:11">
      <c r="A338" s="9">
        <f t="shared" si="23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24"/>
        <v>627.9</v>
      </c>
      <c r="G338" s="8">
        <v>16.2</v>
      </c>
      <c r="H338" s="8">
        <v>3.5000000000000003E-2</v>
      </c>
      <c r="I338" s="10">
        <f t="shared" si="25"/>
        <v>0.56700000000000006</v>
      </c>
      <c r="J338" s="10">
        <v>0</v>
      </c>
      <c r="K338" s="11">
        <f t="shared" si="26"/>
        <v>9.0301003344481613E-4</v>
      </c>
    </row>
    <row r="339" spans="1:11">
      <c r="A339" s="9">
        <f t="shared" si="23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24"/>
        <v>645.70000000000005</v>
      </c>
      <c r="G339" s="8">
        <v>29.5</v>
      </c>
      <c r="H339" s="8">
        <v>3.5000000000000003E-2</v>
      </c>
      <c r="I339" s="10">
        <f t="shared" si="25"/>
        <v>1.0325000000000002</v>
      </c>
      <c r="J339" s="10">
        <v>0</v>
      </c>
      <c r="K339" s="11">
        <f t="shared" si="26"/>
        <v>1.5990398017655259E-3</v>
      </c>
    </row>
    <row r="340" spans="1:11">
      <c r="A340" s="9">
        <f t="shared" si="23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24"/>
        <v>443.59999999999997</v>
      </c>
      <c r="G340" s="8">
        <v>48</v>
      </c>
      <c r="H340" s="8">
        <v>3.5000000000000003E-2</v>
      </c>
      <c r="I340" s="10">
        <f t="shared" si="25"/>
        <v>1.6800000000000002</v>
      </c>
      <c r="J340" s="10">
        <v>0</v>
      </c>
      <c r="K340" s="11">
        <f t="shared" si="26"/>
        <v>3.7871956717763756E-3</v>
      </c>
    </row>
    <row r="341" spans="1:11">
      <c r="A341" s="9">
        <f t="shared" si="23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24"/>
        <v>710.6</v>
      </c>
      <c r="G341" s="8">
        <v>35.200000000000003</v>
      </c>
      <c r="H341" s="8">
        <v>3.5000000000000003E-2</v>
      </c>
      <c r="I341" s="10">
        <f t="shared" si="25"/>
        <v>1.2320000000000002</v>
      </c>
      <c r="J341" s="10">
        <v>0</v>
      </c>
      <c r="K341" s="11">
        <f t="shared" si="26"/>
        <v>1.7337461300309599E-3</v>
      </c>
    </row>
    <row r="342" spans="1:11">
      <c r="A342" s="9">
        <f t="shared" si="23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24"/>
        <v>212.4</v>
      </c>
      <c r="G342" s="8">
        <v>27</v>
      </c>
      <c r="H342" s="8">
        <v>3.5000000000000003E-2</v>
      </c>
      <c r="I342" s="10">
        <f t="shared" si="25"/>
        <v>0.94500000000000006</v>
      </c>
      <c r="J342" s="10">
        <v>0</v>
      </c>
      <c r="K342" s="11">
        <f t="shared" si="26"/>
        <v>4.4491525423728815E-3</v>
      </c>
    </row>
    <row r="343" spans="1:11">
      <c r="A343" s="9">
        <f t="shared" si="23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24"/>
        <v>1420.2</v>
      </c>
      <c r="G343" s="8">
        <v>10.6</v>
      </c>
      <c r="H343" s="8">
        <v>3.5000000000000003E-2</v>
      </c>
      <c r="I343" s="10">
        <f t="shared" si="25"/>
        <v>0.371</v>
      </c>
      <c r="J343" s="10">
        <v>0</v>
      </c>
      <c r="K343" s="11">
        <f t="shared" si="26"/>
        <v>2.6123081256161103E-4</v>
      </c>
    </row>
    <row r="344" spans="1:11">
      <c r="A344" s="9">
        <f t="shared" si="23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24"/>
        <v>438.5</v>
      </c>
      <c r="G344" s="8">
        <v>24.5</v>
      </c>
      <c r="H344" s="8">
        <v>3.5000000000000003E-2</v>
      </c>
      <c r="I344" s="10">
        <f t="shared" si="25"/>
        <v>0.85750000000000004</v>
      </c>
      <c r="J344" s="10">
        <v>0</v>
      </c>
      <c r="K344" s="11">
        <f t="shared" si="26"/>
        <v>1.9555302166476625E-3</v>
      </c>
    </row>
    <row r="345" spans="1:11">
      <c r="A345" s="9">
        <f t="shared" si="23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24"/>
        <v>515.1</v>
      </c>
      <c r="G345" s="8">
        <v>12.5</v>
      </c>
      <c r="H345" s="8">
        <v>3.5000000000000003E-2</v>
      </c>
      <c r="I345" s="10">
        <f t="shared" si="25"/>
        <v>0.43750000000000006</v>
      </c>
      <c r="J345" s="10">
        <v>0</v>
      </c>
      <c r="K345" s="11">
        <f t="shared" si="26"/>
        <v>8.4934964084643766E-4</v>
      </c>
    </row>
    <row r="346" spans="1:11">
      <c r="A346" s="9">
        <f t="shared" si="23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24"/>
        <v>508.41</v>
      </c>
      <c r="G346" s="8">
        <v>25</v>
      </c>
      <c r="H346" s="8">
        <v>3.5000000000000003E-2</v>
      </c>
      <c r="I346" s="10">
        <f t="shared" si="25"/>
        <v>0.87500000000000011</v>
      </c>
      <c r="J346" s="10">
        <v>0</v>
      </c>
      <c r="K346" s="11">
        <f t="shared" si="26"/>
        <v>1.7210519069255129E-3</v>
      </c>
    </row>
    <row r="347" spans="1:11">
      <c r="A347" s="9">
        <f t="shared" si="23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24"/>
        <v>448.2</v>
      </c>
      <c r="G347" s="8">
        <v>23.6</v>
      </c>
      <c r="H347" s="8">
        <v>3.5000000000000003E-2</v>
      </c>
      <c r="I347" s="10">
        <f t="shared" si="25"/>
        <v>0.82600000000000018</v>
      </c>
      <c r="J347" s="10">
        <v>0</v>
      </c>
      <c r="K347" s="11">
        <f t="shared" si="26"/>
        <v>1.842927264614012E-3</v>
      </c>
    </row>
    <row r="348" spans="1:11">
      <c r="A348" s="9">
        <f t="shared" si="23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24"/>
        <v>328</v>
      </c>
      <c r="G348" s="8">
        <v>21.9</v>
      </c>
      <c r="H348" s="8">
        <v>3.5000000000000003E-2</v>
      </c>
      <c r="I348" s="10">
        <f t="shared" si="25"/>
        <v>0.76650000000000007</v>
      </c>
      <c r="J348" s="10">
        <v>0</v>
      </c>
      <c r="K348" s="11">
        <f t="shared" si="26"/>
        <v>2.3368902439024394E-3</v>
      </c>
    </row>
    <row r="349" spans="1:11">
      <c r="A349" s="9">
        <f t="shared" si="23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24"/>
        <v>441.4</v>
      </c>
      <c r="G349" s="8">
        <v>10.3</v>
      </c>
      <c r="H349" s="8">
        <v>3.5000000000000003E-2</v>
      </c>
      <c r="I349" s="10">
        <f t="shared" si="25"/>
        <v>0.36050000000000004</v>
      </c>
      <c r="J349" s="10">
        <v>0</v>
      </c>
      <c r="K349" s="11">
        <f t="shared" si="26"/>
        <v>8.1671952877208898E-4</v>
      </c>
    </row>
    <row r="350" spans="1:11">
      <c r="A350" s="9">
        <f t="shared" si="23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24"/>
        <v>426.4</v>
      </c>
      <c r="G350" s="8">
        <v>23.1</v>
      </c>
      <c r="H350" s="8">
        <v>3.5000000000000003E-2</v>
      </c>
      <c r="I350" s="10">
        <f t="shared" si="25"/>
        <v>0.80850000000000011</v>
      </c>
      <c r="J350" s="10">
        <v>0</v>
      </c>
      <c r="K350" s="11">
        <f t="shared" si="26"/>
        <v>1.8961069418386494E-3</v>
      </c>
    </row>
    <row r="351" spans="1:11">
      <c r="A351" s="9">
        <f t="shared" si="23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24"/>
        <v>219.4</v>
      </c>
      <c r="G351" s="8">
        <v>27.6</v>
      </c>
      <c r="H351" s="8">
        <v>3.5000000000000003E-2</v>
      </c>
      <c r="I351" s="10">
        <f t="shared" si="25"/>
        <v>0.96600000000000019</v>
      </c>
      <c r="J351" s="10">
        <v>0</v>
      </c>
      <c r="K351" s="11">
        <f t="shared" si="26"/>
        <v>4.4029170464904288E-3</v>
      </c>
    </row>
    <row r="352" spans="1:11">
      <c r="A352" s="9">
        <f t="shared" si="23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24"/>
        <v>579.9</v>
      </c>
      <c r="G352" s="8">
        <v>40</v>
      </c>
      <c r="H352" s="8">
        <v>3.5000000000000003E-2</v>
      </c>
      <c r="I352" s="10">
        <f t="shared" si="25"/>
        <v>1.4000000000000001</v>
      </c>
      <c r="J352" s="10">
        <v>0</v>
      </c>
      <c r="K352" s="11">
        <f t="shared" si="26"/>
        <v>2.4142093464390416E-3</v>
      </c>
    </row>
    <row r="353" spans="1:11">
      <c r="A353" s="9">
        <f t="shared" si="23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24"/>
        <v>503.4</v>
      </c>
      <c r="G353" s="8">
        <v>19</v>
      </c>
      <c r="H353" s="8">
        <v>3.5000000000000003E-2</v>
      </c>
      <c r="I353" s="10">
        <f t="shared" si="25"/>
        <v>0.66500000000000004</v>
      </c>
      <c r="J353" s="10">
        <v>0</v>
      </c>
      <c r="K353" s="11">
        <f t="shared" si="26"/>
        <v>1.3210170838299565E-3</v>
      </c>
    </row>
    <row r="354" spans="1:11">
      <c r="A354" s="9">
        <f t="shared" si="23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24"/>
        <v>579</v>
      </c>
      <c r="G354" s="8">
        <v>78.5</v>
      </c>
      <c r="H354" s="8">
        <v>3.5000000000000003E-2</v>
      </c>
      <c r="I354" s="10">
        <f t="shared" si="25"/>
        <v>2.7475000000000001</v>
      </c>
      <c r="J354" s="10">
        <v>0</v>
      </c>
      <c r="K354" s="11">
        <f t="shared" si="26"/>
        <v>4.7452504317789289E-3</v>
      </c>
    </row>
    <row r="355" spans="1:11">
      <c r="A355" s="9">
        <f t="shared" si="23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24"/>
        <v>546.79999999999995</v>
      </c>
      <c r="G355" s="8">
        <v>44.1</v>
      </c>
      <c r="H355" s="8">
        <v>3.5000000000000003E-2</v>
      </c>
      <c r="I355" s="10">
        <f t="shared" si="25"/>
        <v>1.5435000000000001</v>
      </c>
      <c r="J355" s="10">
        <v>0</v>
      </c>
      <c r="K355" s="11">
        <f t="shared" si="26"/>
        <v>2.8227871250914413E-3</v>
      </c>
    </row>
    <row r="356" spans="1:11">
      <c r="A356" s="9">
        <f t="shared" si="23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24"/>
        <v>528.70000000000005</v>
      </c>
      <c r="G356" s="8">
        <v>64</v>
      </c>
      <c r="H356" s="8">
        <v>3.5000000000000003E-2</v>
      </c>
      <c r="I356" s="10">
        <f t="shared" si="25"/>
        <v>2.2400000000000002</v>
      </c>
      <c r="J356" s="10">
        <v>0</v>
      </c>
      <c r="K356" s="11">
        <f t="shared" si="26"/>
        <v>4.2368072630981652E-3</v>
      </c>
    </row>
    <row r="357" spans="1:11">
      <c r="A357" s="9">
        <f t="shared" si="23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24"/>
        <v>495.8</v>
      </c>
      <c r="G357" s="8">
        <v>68</v>
      </c>
      <c r="H357" s="8">
        <v>3.5000000000000003E-2</v>
      </c>
      <c r="I357" s="10">
        <f t="shared" si="25"/>
        <v>2.3800000000000003</v>
      </c>
      <c r="J357" s="10">
        <v>0</v>
      </c>
      <c r="K357" s="11">
        <f t="shared" si="26"/>
        <v>4.800322710770473E-3</v>
      </c>
    </row>
    <row r="358" spans="1:11">
      <c r="A358" s="9">
        <f t="shared" si="23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24"/>
        <v>1650.7</v>
      </c>
      <c r="G358" s="8">
        <v>43</v>
      </c>
      <c r="H358" s="8">
        <v>3.5000000000000003E-2</v>
      </c>
      <c r="I358" s="10">
        <f t="shared" si="25"/>
        <v>1.5050000000000001</v>
      </c>
      <c r="J358" s="10">
        <v>0</v>
      </c>
      <c r="K358" s="11">
        <f t="shared" si="26"/>
        <v>9.1173441570242928E-4</v>
      </c>
    </row>
    <row r="359" spans="1:11">
      <c r="A359" s="9">
        <f t="shared" si="23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24"/>
        <v>297.8</v>
      </c>
      <c r="G359" s="8">
        <v>62</v>
      </c>
      <c r="H359" s="8">
        <v>3.5000000000000003E-2</v>
      </c>
      <c r="I359" s="10">
        <f t="shared" si="25"/>
        <v>2.1700000000000004</v>
      </c>
      <c r="J359" s="10">
        <v>0</v>
      </c>
      <c r="K359" s="11">
        <f t="shared" si="26"/>
        <v>7.2867696440564143E-3</v>
      </c>
    </row>
    <row r="360" spans="1:11">
      <c r="A360" s="9">
        <f t="shared" si="23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24"/>
        <v>343.75</v>
      </c>
      <c r="G360" s="8">
        <v>20.8</v>
      </c>
      <c r="H360" s="8">
        <v>3.5000000000000003E-2</v>
      </c>
      <c r="I360" s="10">
        <f t="shared" si="25"/>
        <v>0.72800000000000009</v>
      </c>
      <c r="J360" s="10">
        <v>0</v>
      </c>
      <c r="K360" s="11">
        <f t="shared" si="26"/>
        <v>2.1178181818181821E-3</v>
      </c>
    </row>
    <row r="361" spans="1:11">
      <c r="A361" s="9">
        <f t="shared" si="23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24"/>
        <v>3142.7</v>
      </c>
      <c r="G361" s="8">
        <v>28.4</v>
      </c>
      <c r="H361" s="8">
        <v>3.5000000000000003E-2</v>
      </c>
      <c r="I361" s="10">
        <f t="shared" si="25"/>
        <v>0.99399999999999999</v>
      </c>
      <c r="J361" s="10">
        <v>0</v>
      </c>
      <c r="K361" s="11">
        <f t="shared" si="26"/>
        <v>3.162885416998123E-4</v>
      </c>
    </row>
    <row r="362" spans="1:11">
      <c r="A362" s="9">
        <f t="shared" si="23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24"/>
        <v>599.09999999999991</v>
      </c>
      <c r="G362" s="8">
        <v>72.099999999999994</v>
      </c>
      <c r="H362" s="8">
        <v>3.5000000000000003E-2</v>
      </c>
      <c r="I362" s="10">
        <f t="shared" si="25"/>
        <v>2.5234999999999999</v>
      </c>
      <c r="J362" s="10">
        <v>0</v>
      </c>
      <c r="K362" s="11">
        <f t="shared" si="26"/>
        <v>4.2121515606743454E-3</v>
      </c>
    </row>
    <row r="363" spans="1:11">
      <c r="A363" s="9">
        <f t="shared" si="23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24"/>
        <v>145.9</v>
      </c>
      <c r="G363" s="8">
        <v>22.3</v>
      </c>
      <c r="H363" s="8">
        <v>3.5000000000000003E-2</v>
      </c>
      <c r="I363" s="10">
        <f t="shared" si="25"/>
        <v>0.78050000000000008</v>
      </c>
      <c r="J363" s="10">
        <v>0</v>
      </c>
      <c r="K363" s="11">
        <f t="shared" si="26"/>
        <v>5.3495544893762854E-3</v>
      </c>
    </row>
    <row r="364" spans="1:11">
      <c r="A364" s="9">
        <f t="shared" si="23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24"/>
        <v>354.4</v>
      </c>
      <c r="G364" s="8">
        <v>11</v>
      </c>
      <c r="H364" s="8">
        <v>3.5000000000000003E-2</v>
      </c>
      <c r="I364" s="10">
        <f t="shared" si="25"/>
        <v>0.38500000000000001</v>
      </c>
      <c r="J364" s="10">
        <v>0</v>
      </c>
      <c r="K364" s="11">
        <f t="shared" si="26"/>
        <v>1.0863431151241535E-3</v>
      </c>
    </row>
    <row r="365" spans="1:11">
      <c r="A365" s="9">
        <f t="shared" si="23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24"/>
        <v>190.2</v>
      </c>
      <c r="G365" s="8">
        <v>39.799999999999997</v>
      </c>
      <c r="H365" s="8">
        <v>3.5000000000000003E-2</v>
      </c>
      <c r="I365" s="10">
        <f t="shared" si="25"/>
        <v>1.393</v>
      </c>
      <c r="J365" s="10">
        <v>0</v>
      </c>
      <c r="K365" s="11">
        <f t="shared" si="26"/>
        <v>7.3238696109358577E-3</v>
      </c>
    </row>
    <row r="366" spans="1:11">
      <c r="A366" s="9">
        <f t="shared" si="23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24"/>
        <v>396.04</v>
      </c>
      <c r="G366" s="8">
        <v>31.7</v>
      </c>
      <c r="H366" s="8">
        <v>3.5000000000000003E-2</v>
      </c>
      <c r="I366" s="10">
        <f t="shared" si="25"/>
        <v>1.1095000000000002</v>
      </c>
      <c r="J366" s="10">
        <v>0</v>
      </c>
      <c r="K366" s="11">
        <f t="shared" si="26"/>
        <v>2.8014846985153019E-3</v>
      </c>
    </row>
    <row r="367" spans="1:11">
      <c r="A367" s="9">
        <f t="shared" si="23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24"/>
        <v>507.3</v>
      </c>
      <c r="G367" s="8">
        <v>45.4</v>
      </c>
      <c r="H367" s="8">
        <v>3.5000000000000003E-2</v>
      </c>
      <c r="I367" s="10">
        <f t="shared" si="25"/>
        <v>1.5890000000000002</v>
      </c>
      <c r="J367" s="10">
        <v>0</v>
      </c>
      <c r="K367" s="11">
        <f t="shared" si="26"/>
        <v>3.1322688744332746E-3</v>
      </c>
    </row>
    <row r="368" spans="1:11">
      <c r="A368" s="9">
        <f t="shared" si="23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24"/>
        <v>306.2</v>
      </c>
      <c r="G368" s="8">
        <v>38.799999999999997</v>
      </c>
      <c r="H368" s="8">
        <v>3.5000000000000003E-2</v>
      </c>
      <c r="I368" s="10">
        <f t="shared" si="25"/>
        <v>1.3580000000000001</v>
      </c>
      <c r="J368" s="10">
        <v>0</v>
      </c>
      <c r="K368" s="11">
        <f t="shared" si="26"/>
        <v>4.4350097975179624E-3</v>
      </c>
    </row>
    <row r="369" spans="1:11">
      <c r="A369" s="9">
        <f t="shared" si="23"/>
        <v>364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24"/>
        <v>504.4</v>
      </c>
      <c r="G369" s="8">
        <v>36</v>
      </c>
      <c r="H369" s="8">
        <v>3.5000000000000003E-2</v>
      </c>
      <c r="I369" s="10">
        <f t="shared" si="25"/>
        <v>1.2600000000000002</v>
      </c>
      <c r="J369" s="10">
        <v>0</v>
      </c>
      <c r="K369" s="11">
        <f t="shared" si="26"/>
        <v>2.4980174464710554E-3</v>
      </c>
    </row>
    <row r="370" spans="1:11">
      <c r="A370" s="9">
        <f t="shared" si="23"/>
        <v>365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24"/>
        <v>322.5</v>
      </c>
      <c r="G370" s="8">
        <v>37.6</v>
      </c>
      <c r="H370" s="8">
        <v>3.5000000000000003E-2</v>
      </c>
      <c r="I370" s="10">
        <f t="shared" si="25"/>
        <v>1.3160000000000003</v>
      </c>
      <c r="J370" s="10">
        <v>0</v>
      </c>
      <c r="K370" s="11">
        <f t="shared" si="26"/>
        <v>4.0806201550387606E-3</v>
      </c>
    </row>
    <row r="371" spans="1:11">
      <c r="A371" s="9">
        <f t="shared" si="23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24"/>
        <v>397.8</v>
      </c>
      <c r="G371" s="8">
        <v>31.8</v>
      </c>
      <c r="H371" s="8">
        <v>3.5000000000000003E-2</v>
      </c>
      <c r="I371" s="10">
        <f t="shared" si="25"/>
        <v>1.1130000000000002</v>
      </c>
      <c r="J371" s="10">
        <v>0</v>
      </c>
      <c r="K371" s="11">
        <f t="shared" si="26"/>
        <v>2.7978883861236809E-3</v>
      </c>
    </row>
    <row r="372" spans="1:11">
      <c r="A372" s="9">
        <f t="shared" si="23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24"/>
        <v>142</v>
      </c>
      <c r="G372" s="8">
        <v>32</v>
      </c>
      <c r="H372" s="8">
        <v>3.5000000000000003E-2</v>
      </c>
      <c r="I372" s="10">
        <f t="shared" si="25"/>
        <v>1.1200000000000001</v>
      </c>
      <c r="J372" s="10">
        <v>0</v>
      </c>
      <c r="K372" s="11">
        <f t="shared" si="26"/>
        <v>7.8873239436619731E-3</v>
      </c>
    </row>
    <row r="373" spans="1:11">
      <c r="A373" s="9">
        <f t="shared" si="23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24"/>
        <v>156.19999999999999</v>
      </c>
      <c r="G373" s="8">
        <v>36.5</v>
      </c>
      <c r="H373" s="8">
        <v>3.5000000000000003E-2</v>
      </c>
      <c r="I373" s="10">
        <f t="shared" si="25"/>
        <v>1.2775000000000001</v>
      </c>
      <c r="J373" s="10">
        <v>0</v>
      </c>
      <c r="K373" s="11">
        <f t="shared" si="26"/>
        <v>8.1786171574903983E-3</v>
      </c>
    </row>
    <row r="374" spans="1:11">
      <c r="A374" s="9">
        <f t="shared" si="23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24"/>
        <v>129.6</v>
      </c>
      <c r="G374" s="8">
        <v>13</v>
      </c>
      <c r="H374" s="8">
        <v>3.5000000000000003E-2</v>
      </c>
      <c r="I374" s="10">
        <f t="shared" si="25"/>
        <v>0.45500000000000007</v>
      </c>
      <c r="J374" s="10">
        <v>0</v>
      </c>
      <c r="K374" s="11">
        <f t="shared" si="26"/>
        <v>3.5108024691358031E-3</v>
      </c>
    </row>
    <row r="375" spans="1:11">
      <c r="A375" s="9">
        <f t="shared" si="23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24"/>
        <v>591.70000000000005</v>
      </c>
      <c r="G375" s="8">
        <v>4</v>
      </c>
      <c r="H375" s="8">
        <v>3.5000000000000003E-2</v>
      </c>
      <c r="I375" s="10">
        <f t="shared" si="25"/>
        <v>0.14000000000000001</v>
      </c>
      <c r="J375" s="10">
        <v>0</v>
      </c>
      <c r="K375" s="11">
        <f t="shared" si="26"/>
        <v>2.3660638837248607E-4</v>
      </c>
    </row>
    <row r="376" spans="1:11">
      <c r="A376" s="9">
        <f t="shared" si="23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24"/>
        <v>432.9</v>
      </c>
      <c r="G376" s="8">
        <v>55.2</v>
      </c>
      <c r="H376" s="8">
        <v>3.5000000000000003E-2</v>
      </c>
      <c r="I376" s="10">
        <f t="shared" si="25"/>
        <v>1.9320000000000004</v>
      </c>
      <c r="J376" s="10">
        <v>0</v>
      </c>
      <c r="K376" s="11">
        <f t="shared" si="26"/>
        <v>4.4629244629244644E-3</v>
      </c>
    </row>
    <row r="377" spans="1:11">
      <c r="A377" s="9">
        <f t="shared" si="23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24"/>
        <v>326.39999999999998</v>
      </c>
      <c r="G377" s="8">
        <v>33.299999999999997</v>
      </c>
      <c r="H377" s="8">
        <v>3.5000000000000003E-2</v>
      </c>
      <c r="I377" s="10">
        <f t="shared" si="25"/>
        <v>1.1655</v>
      </c>
      <c r="J377" s="10">
        <v>0</v>
      </c>
      <c r="K377" s="11">
        <f t="shared" si="26"/>
        <v>3.5707720588235296E-3</v>
      </c>
    </row>
    <row r="378" spans="1:11">
      <c r="A378" s="9">
        <f t="shared" si="23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24"/>
        <v>150.30000000000001</v>
      </c>
      <c r="G378" s="8">
        <v>36.700000000000003</v>
      </c>
      <c r="H378" s="8">
        <v>3.5000000000000003E-2</v>
      </c>
      <c r="I378" s="10">
        <f t="shared" si="25"/>
        <v>1.2845000000000002</v>
      </c>
      <c r="J378" s="10">
        <v>0</v>
      </c>
      <c r="K378" s="11">
        <f t="shared" si="26"/>
        <v>8.5462408516300738E-3</v>
      </c>
    </row>
    <row r="379" spans="1:11">
      <c r="A379" s="9">
        <f t="shared" si="23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24"/>
        <v>303.5</v>
      </c>
      <c r="G379" s="8">
        <v>25.2</v>
      </c>
      <c r="H379" s="8">
        <v>3.5000000000000003E-2</v>
      </c>
      <c r="I379" s="10">
        <f t="shared" si="25"/>
        <v>0.88200000000000001</v>
      </c>
      <c r="J379" s="10">
        <v>0</v>
      </c>
      <c r="K379" s="11">
        <f t="shared" si="26"/>
        <v>2.9060955518945635E-3</v>
      </c>
    </row>
    <row r="380" spans="1:11">
      <c r="A380" s="9">
        <f t="shared" si="23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24"/>
        <v>555.70000000000005</v>
      </c>
      <c r="G380" s="8">
        <v>35.299999999999997</v>
      </c>
      <c r="H380" s="8">
        <v>3.5000000000000003E-2</v>
      </c>
      <c r="I380" s="10">
        <f t="shared" si="25"/>
        <v>1.2355</v>
      </c>
      <c r="J380" s="10">
        <v>0</v>
      </c>
      <c r="K380" s="11">
        <f t="shared" si="26"/>
        <v>2.2233219362965627E-3</v>
      </c>
    </row>
    <row r="381" spans="1:11">
      <c r="A381" s="9">
        <f t="shared" si="23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24"/>
        <v>360.4</v>
      </c>
      <c r="G381" s="8">
        <v>57.6</v>
      </c>
      <c r="H381" s="8">
        <v>3.5000000000000003E-2</v>
      </c>
      <c r="I381" s="10">
        <f t="shared" si="25"/>
        <v>2.0160000000000005</v>
      </c>
      <c r="J381" s="10">
        <v>0</v>
      </c>
      <c r="K381" s="11">
        <f t="shared" si="26"/>
        <v>5.5937846836847964E-3</v>
      </c>
    </row>
    <row r="382" spans="1:11">
      <c r="A382" s="9">
        <f t="shared" si="23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24"/>
        <v>428.8</v>
      </c>
      <c r="G382" s="8">
        <v>8.1999999999999993</v>
      </c>
      <c r="H382" s="8">
        <v>3.5000000000000003E-2</v>
      </c>
      <c r="I382" s="10">
        <f t="shared" si="25"/>
        <v>0.28699999999999998</v>
      </c>
      <c r="J382" s="10">
        <v>0</v>
      </c>
      <c r="K382" s="11">
        <f t="shared" si="26"/>
        <v>6.6930970149253722E-4</v>
      </c>
    </row>
    <row r="383" spans="1:11">
      <c r="A383" s="9">
        <f t="shared" si="23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24"/>
        <v>1100.2</v>
      </c>
      <c r="G383" s="8">
        <v>42.8</v>
      </c>
      <c r="H383" s="8">
        <v>3.5000000000000003E-2</v>
      </c>
      <c r="I383" s="10">
        <f t="shared" si="25"/>
        <v>1.498</v>
      </c>
      <c r="J383" s="10">
        <v>0</v>
      </c>
      <c r="K383" s="11">
        <f t="shared" si="26"/>
        <v>1.3615706235229957E-3</v>
      </c>
    </row>
    <row r="384" spans="1:11">
      <c r="A384" s="9">
        <f t="shared" si="23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24"/>
        <v>419.4</v>
      </c>
      <c r="G384" s="8">
        <v>35.1</v>
      </c>
      <c r="H384" s="8">
        <v>3.5000000000000003E-2</v>
      </c>
      <c r="I384" s="10">
        <f t="shared" si="25"/>
        <v>1.2285000000000001</v>
      </c>
      <c r="J384" s="10">
        <v>0</v>
      </c>
      <c r="K384" s="11">
        <f t="shared" si="26"/>
        <v>2.9291845493562237E-3</v>
      </c>
    </row>
    <row r="385" spans="1:11">
      <c r="A385" s="9">
        <f t="shared" si="23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24"/>
        <v>149.6</v>
      </c>
      <c r="G385" s="8">
        <v>99</v>
      </c>
      <c r="H385" s="8">
        <v>3.5000000000000003E-2</v>
      </c>
      <c r="I385" s="10">
        <f t="shared" si="25"/>
        <v>3.4650000000000003</v>
      </c>
      <c r="J385" s="10">
        <v>0</v>
      </c>
      <c r="K385" s="11">
        <f t="shared" si="26"/>
        <v>2.3161764705882357E-2</v>
      </c>
    </row>
    <row r="386" spans="1:11">
      <c r="A386" s="9">
        <f t="shared" si="23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24"/>
        <v>253.1</v>
      </c>
      <c r="G386" s="8">
        <v>34.1</v>
      </c>
      <c r="H386" s="8">
        <v>3.5000000000000003E-2</v>
      </c>
      <c r="I386" s="10">
        <f t="shared" si="25"/>
        <v>1.1935000000000002</v>
      </c>
      <c r="J386" s="10">
        <v>0</v>
      </c>
      <c r="K386" s="11">
        <f t="shared" si="26"/>
        <v>4.7155274595021739E-3</v>
      </c>
    </row>
    <row r="387" spans="1:11">
      <c r="A387" s="9">
        <f t="shared" si="23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24"/>
        <v>360.3</v>
      </c>
      <c r="G387" s="8">
        <v>23.8</v>
      </c>
      <c r="H387" s="8">
        <v>3.5000000000000003E-2</v>
      </c>
      <c r="I387" s="10">
        <f t="shared" si="25"/>
        <v>0.83300000000000007</v>
      </c>
      <c r="J387" s="10">
        <v>0</v>
      </c>
      <c r="K387" s="11">
        <f t="shared" si="26"/>
        <v>2.3119622536774912E-3</v>
      </c>
    </row>
    <row r="388" spans="1:11">
      <c r="A388" s="9">
        <f t="shared" si="23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24"/>
        <v>1535.2</v>
      </c>
      <c r="G388" s="8">
        <v>33.5</v>
      </c>
      <c r="H388" s="8">
        <v>3.5000000000000003E-2</v>
      </c>
      <c r="I388" s="10">
        <f t="shared" si="25"/>
        <v>1.1725000000000001</v>
      </c>
      <c r="J388" s="10">
        <v>0</v>
      </c>
      <c r="K388" s="11">
        <f t="shared" si="26"/>
        <v>7.6374413757165189E-4</v>
      </c>
    </row>
    <row r="389" spans="1:11">
      <c r="A389" s="9">
        <f t="shared" si="23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24"/>
        <v>191.4</v>
      </c>
      <c r="G389" s="8">
        <v>33.700000000000003</v>
      </c>
      <c r="H389" s="8">
        <v>3.5000000000000003E-2</v>
      </c>
      <c r="I389" s="10">
        <f t="shared" si="25"/>
        <v>1.1795000000000002</v>
      </c>
      <c r="J389" s="10">
        <v>0</v>
      </c>
      <c r="K389" s="11">
        <f t="shared" si="26"/>
        <v>6.1624869383490079E-3</v>
      </c>
    </row>
    <row r="390" spans="1:11">
      <c r="A390" s="9">
        <f t="shared" si="23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24"/>
        <v>442.3</v>
      </c>
      <c r="G390" s="8">
        <v>24.4</v>
      </c>
      <c r="H390" s="8">
        <v>3.5000000000000003E-2</v>
      </c>
      <c r="I390" s="10">
        <f t="shared" si="25"/>
        <v>0.85399999999999998</v>
      </c>
      <c r="J390" s="10">
        <v>0</v>
      </c>
      <c r="K390" s="11">
        <f t="shared" si="26"/>
        <v>1.9308161881076192E-3</v>
      </c>
    </row>
    <row r="391" spans="1:11">
      <c r="A391" s="9">
        <f t="shared" si="23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24"/>
        <v>503.5</v>
      </c>
      <c r="G391" s="8">
        <v>45.5</v>
      </c>
      <c r="H391" s="8">
        <v>3.5000000000000003E-2</v>
      </c>
      <c r="I391" s="10">
        <f t="shared" si="25"/>
        <v>1.5925000000000002</v>
      </c>
      <c r="J391" s="10">
        <v>0</v>
      </c>
      <c r="K391" s="11">
        <f t="shared" si="26"/>
        <v>3.1628599801390273E-3</v>
      </c>
    </row>
    <row r="392" spans="1:11">
      <c r="A392" s="9">
        <f t="shared" ref="A392:A455" si="27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24"/>
        <v>570.5</v>
      </c>
      <c r="G392" s="8">
        <v>30</v>
      </c>
      <c r="H392" s="8">
        <v>3.5000000000000003E-2</v>
      </c>
      <c r="I392" s="10">
        <f t="shared" si="25"/>
        <v>1.05</v>
      </c>
      <c r="J392" s="10">
        <v>0</v>
      </c>
      <c r="K392" s="11">
        <f t="shared" si="26"/>
        <v>1.8404907975460123E-3</v>
      </c>
    </row>
    <row r="393" spans="1:11">
      <c r="A393" s="9">
        <f t="shared" si="27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6" si="28">C393+D393+E393</f>
        <v>227.9</v>
      </c>
      <c r="G393" s="8">
        <v>33</v>
      </c>
      <c r="H393" s="8">
        <v>3.5000000000000003E-2</v>
      </c>
      <c r="I393" s="10">
        <f t="shared" si="25"/>
        <v>1.155</v>
      </c>
      <c r="J393" s="10">
        <v>0</v>
      </c>
      <c r="K393" s="11">
        <f t="shared" si="26"/>
        <v>5.0680122860903903E-3</v>
      </c>
    </row>
    <row r="394" spans="1:11">
      <c r="A394" s="9">
        <f t="shared" si="27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28"/>
        <v>130.5</v>
      </c>
      <c r="G394" s="8">
        <v>31</v>
      </c>
      <c r="H394" s="8">
        <v>3.5000000000000003E-2</v>
      </c>
      <c r="I394" s="10">
        <f t="shared" ref="I394:I457" si="29">G394*H394</f>
        <v>1.0850000000000002</v>
      </c>
      <c r="J394" s="10">
        <v>0</v>
      </c>
      <c r="K394" s="11">
        <f t="shared" ref="K394:K457" si="30">(I394+J394)/F394</f>
        <v>8.3141762452107297E-3</v>
      </c>
    </row>
    <row r="395" spans="1:11">
      <c r="A395" s="9">
        <f t="shared" si="27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28"/>
        <v>384.3</v>
      </c>
      <c r="G395" s="8">
        <v>40</v>
      </c>
      <c r="H395" s="8">
        <v>3.5000000000000003E-2</v>
      </c>
      <c r="I395" s="10">
        <f t="shared" si="29"/>
        <v>1.4000000000000001</v>
      </c>
      <c r="J395" s="10">
        <v>0</v>
      </c>
      <c r="K395" s="11">
        <f t="shared" si="30"/>
        <v>3.642987249544627E-3</v>
      </c>
    </row>
    <row r="396" spans="1:11">
      <c r="A396" s="9">
        <f t="shared" si="27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28"/>
        <v>383.3</v>
      </c>
      <c r="G396" s="8">
        <v>19.600000000000001</v>
      </c>
      <c r="H396" s="8">
        <v>3.5000000000000003E-2</v>
      </c>
      <c r="I396" s="10">
        <f t="shared" si="29"/>
        <v>0.68600000000000017</v>
      </c>
      <c r="J396" s="10">
        <v>0</v>
      </c>
      <c r="K396" s="11">
        <f t="shared" si="30"/>
        <v>1.7897208452908953E-3</v>
      </c>
    </row>
    <row r="397" spans="1:11">
      <c r="A397" s="9">
        <f t="shared" si="27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28"/>
        <v>503.6</v>
      </c>
      <c r="G397" s="8">
        <v>40.799999999999997</v>
      </c>
      <c r="H397" s="8">
        <v>3.5000000000000003E-2</v>
      </c>
      <c r="I397" s="10">
        <f t="shared" si="29"/>
        <v>1.4279999999999999</v>
      </c>
      <c r="J397" s="10">
        <v>0</v>
      </c>
      <c r="K397" s="11">
        <f t="shared" si="30"/>
        <v>2.8355837966640186E-3</v>
      </c>
    </row>
    <row r="398" spans="1:11">
      <c r="A398" s="9">
        <f t="shared" si="27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28"/>
        <v>387.4</v>
      </c>
      <c r="G398" s="8">
        <v>37.6</v>
      </c>
      <c r="H398" s="8">
        <v>3.5000000000000003E-2</v>
      </c>
      <c r="I398" s="10">
        <f t="shared" si="29"/>
        <v>1.3160000000000003</v>
      </c>
      <c r="J398" s="10">
        <v>0</v>
      </c>
      <c r="K398" s="11">
        <f t="shared" si="30"/>
        <v>3.3970056788848743E-3</v>
      </c>
    </row>
    <row r="399" spans="1:11">
      <c r="A399" s="9">
        <f t="shared" si="27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28"/>
        <v>147</v>
      </c>
      <c r="G399" s="8">
        <v>40.799999999999997</v>
      </c>
      <c r="H399" s="8">
        <v>3.5000000000000003E-2</v>
      </c>
      <c r="I399" s="10">
        <f t="shared" si="29"/>
        <v>1.4279999999999999</v>
      </c>
      <c r="J399" s="10">
        <v>0</v>
      </c>
      <c r="K399" s="11">
        <f t="shared" si="30"/>
        <v>9.7142857142857135E-3</v>
      </c>
    </row>
    <row r="400" spans="1:11">
      <c r="A400" s="9">
        <f t="shared" si="27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28"/>
        <v>203.69</v>
      </c>
      <c r="G400" s="8">
        <v>30.2</v>
      </c>
      <c r="H400" s="8">
        <v>3.5000000000000003E-2</v>
      </c>
      <c r="I400" s="10">
        <f t="shared" si="29"/>
        <v>1.0570000000000002</v>
      </c>
      <c r="J400" s="10">
        <v>0</v>
      </c>
      <c r="K400" s="11">
        <f t="shared" si="30"/>
        <v>5.1892581864598176E-3</v>
      </c>
    </row>
    <row r="401" spans="1:11">
      <c r="A401" s="9">
        <f t="shared" si="27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28"/>
        <v>64</v>
      </c>
      <c r="G401" s="8">
        <v>33.4</v>
      </c>
      <c r="H401" s="8">
        <v>3.5000000000000003E-2</v>
      </c>
      <c r="I401" s="10">
        <f t="shared" si="29"/>
        <v>1.169</v>
      </c>
      <c r="J401" s="10">
        <v>0</v>
      </c>
      <c r="K401" s="11">
        <f t="shared" si="30"/>
        <v>1.8265625000000001E-2</v>
      </c>
    </row>
    <row r="402" spans="1:11">
      <c r="A402" s="9">
        <f t="shared" si="27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28"/>
        <v>138.9</v>
      </c>
      <c r="G402" s="8">
        <v>17.899999999999999</v>
      </c>
      <c r="H402" s="8">
        <v>3.5000000000000003E-2</v>
      </c>
      <c r="I402" s="10">
        <f t="shared" si="29"/>
        <v>0.62650000000000006</v>
      </c>
      <c r="J402" s="10">
        <v>0</v>
      </c>
      <c r="K402" s="11">
        <f t="shared" si="30"/>
        <v>4.5104391648668109E-3</v>
      </c>
    </row>
    <row r="403" spans="1:11">
      <c r="A403" s="9">
        <f t="shared" si="27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28"/>
        <v>338.8</v>
      </c>
      <c r="G403" s="8">
        <v>12</v>
      </c>
      <c r="H403" s="8">
        <v>3.5000000000000003E-2</v>
      </c>
      <c r="I403" s="10">
        <f t="shared" si="29"/>
        <v>0.42000000000000004</v>
      </c>
      <c r="J403" s="10">
        <v>0</v>
      </c>
      <c r="K403" s="11">
        <f t="shared" si="30"/>
        <v>1.2396694214876034E-3</v>
      </c>
    </row>
    <row r="404" spans="1:11">
      <c r="A404" s="9">
        <f t="shared" si="27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28"/>
        <v>386.9</v>
      </c>
      <c r="G404" s="8">
        <v>26.7</v>
      </c>
      <c r="H404" s="8">
        <v>3.5000000000000003E-2</v>
      </c>
      <c r="I404" s="10">
        <f t="shared" si="29"/>
        <v>0.93450000000000011</v>
      </c>
      <c r="J404" s="10">
        <v>0</v>
      </c>
      <c r="K404" s="11">
        <f t="shared" si="30"/>
        <v>2.4153528043422078E-3</v>
      </c>
    </row>
    <row r="405" spans="1:11">
      <c r="A405" s="9">
        <f t="shared" si="27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28"/>
        <v>972.7</v>
      </c>
      <c r="G405" s="8">
        <v>26.7</v>
      </c>
      <c r="H405" s="8">
        <v>3.5000000000000003E-2</v>
      </c>
      <c r="I405" s="10">
        <f t="shared" si="29"/>
        <v>0.93450000000000011</v>
      </c>
      <c r="J405" s="10">
        <v>0</v>
      </c>
      <c r="K405" s="11">
        <f t="shared" si="30"/>
        <v>9.6072787087488445E-4</v>
      </c>
    </row>
    <row r="406" spans="1:11">
      <c r="A406" s="9">
        <f t="shared" si="27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28"/>
        <v>598.79999999999995</v>
      </c>
      <c r="G406" s="8">
        <v>80.5</v>
      </c>
      <c r="H406" s="8">
        <v>3.5000000000000003E-2</v>
      </c>
      <c r="I406" s="10">
        <f t="shared" si="29"/>
        <v>2.8175000000000003</v>
      </c>
      <c r="J406" s="10">
        <v>0</v>
      </c>
      <c r="K406" s="11">
        <f t="shared" si="30"/>
        <v>4.7052438209752847E-3</v>
      </c>
    </row>
    <row r="407" spans="1:11">
      <c r="A407" s="9">
        <f t="shared" si="27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28"/>
        <v>464.2</v>
      </c>
      <c r="G407" s="8">
        <v>50</v>
      </c>
      <c r="H407" s="8">
        <v>3.5000000000000003E-2</v>
      </c>
      <c r="I407" s="10">
        <f t="shared" si="29"/>
        <v>1.7500000000000002</v>
      </c>
      <c r="J407" s="10">
        <v>0</v>
      </c>
      <c r="K407" s="11">
        <f t="shared" si="30"/>
        <v>3.7699267557087467E-3</v>
      </c>
    </row>
    <row r="408" spans="1:11">
      <c r="A408" s="9">
        <f t="shared" si="27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28"/>
        <v>606.78</v>
      </c>
      <c r="G408" s="8">
        <v>40.700000000000003</v>
      </c>
      <c r="H408" s="8">
        <v>3.5000000000000003E-2</v>
      </c>
      <c r="I408" s="10">
        <f t="shared" si="29"/>
        <v>1.4245000000000003</v>
      </c>
      <c r="J408" s="10">
        <v>0</v>
      </c>
      <c r="K408" s="11">
        <f t="shared" si="30"/>
        <v>2.3476383532746634E-3</v>
      </c>
    </row>
    <row r="409" spans="1:11">
      <c r="A409" s="9">
        <f t="shared" si="27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28"/>
        <v>305</v>
      </c>
      <c r="G409" s="8">
        <v>52.9</v>
      </c>
      <c r="H409" s="8">
        <v>3.5000000000000003E-2</v>
      </c>
      <c r="I409" s="10">
        <f t="shared" si="29"/>
        <v>1.8515000000000001</v>
      </c>
      <c r="J409" s="10">
        <v>0</v>
      </c>
      <c r="K409" s="11">
        <f t="shared" si="30"/>
        <v>6.0704918032786891E-3</v>
      </c>
    </row>
    <row r="410" spans="1:11">
      <c r="A410" s="9">
        <f t="shared" si="27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28"/>
        <v>759.8</v>
      </c>
      <c r="G410" s="8">
        <v>28.9</v>
      </c>
      <c r="H410" s="8">
        <v>3.5000000000000003E-2</v>
      </c>
      <c r="I410" s="10">
        <f t="shared" si="29"/>
        <v>1.0115000000000001</v>
      </c>
      <c r="J410" s="10">
        <v>0</v>
      </c>
      <c r="K410" s="11">
        <f t="shared" si="30"/>
        <v>1.33127138720716E-3</v>
      </c>
    </row>
    <row r="411" spans="1:11">
      <c r="A411" s="9">
        <f t="shared" si="27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28"/>
        <v>530.20000000000005</v>
      </c>
      <c r="G411" s="8">
        <v>40.799999999999997</v>
      </c>
      <c r="H411" s="8">
        <v>3.5000000000000003E-2</v>
      </c>
      <c r="I411" s="10">
        <f t="shared" si="29"/>
        <v>1.4279999999999999</v>
      </c>
      <c r="J411" s="10">
        <v>0</v>
      </c>
      <c r="K411" s="11">
        <f t="shared" si="30"/>
        <v>2.6933232742361369E-3</v>
      </c>
    </row>
    <row r="412" spans="1:11">
      <c r="A412" s="9">
        <f t="shared" si="27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28"/>
        <v>123.5</v>
      </c>
      <c r="G412" s="8">
        <v>88.8</v>
      </c>
      <c r="H412" s="8">
        <v>3.5000000000000003E-2</v>
      </c>
      <c r="I412" s="10">
        <f t="shared" si="29"/>
        <v>3.1080000000000001</v>
      </c>
      <c r="J412" s="10">
        <v>0</v>
      </c>
      <c r="K412" s="11">
        <f t="shared" si="30"/>
        <v>2.5165991902834008E-2</v>
      </c>
    </row>
    <row r="413" spans="1:11">
      <c r="A413" s="9">
        <f t="shared" si="27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28"/>
        <v>298.8</v>
      </c>
      <c r="G413" s="8">
        <v>55.7</v>
      </c>
      <c r="H413" s="8">
        <v>3.5000000000000003E-2</v>
      </c>
      <c r="I413" s="10">
        <f t="shared" si="29"/>
        <v>1.9495000000000002</v>
      </c>
      <c r="J413" s="10">
        <v>0</v>
      </c>
      <c r="K413" s="11">
        <f t="shared" si="30"/>
        <v>6.5244310575635883E-3</v>
      </c>
    </row>
    <row r="414" spans="1:11">
      <c r="A414" s="9">
        <f t="shared" si="27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28"/>
        <v>217.3</v>
      </c>
      <c r="G414" s="8">
        <v>24.2</v>
      </c>
      <c r="H414" s="8">
        <v>3.5000000000000003E-2</v>
      </c>
      <c r="I414" s="10">
        <f t="shared" si="29"/>
        <v>0.84700000000000009</v>
      </c>
      <c r="J414" s="10">
        <v>0</v>
      </c>
      <c r="K414" s="11">
        <f t="shared" si="30"/>
        <v>3.897837091578463E-3</v>
      </c>
    </row>
    <row r="415" spans="1:11">
      <c r="A415" s="9">
        <f t="shared" si="27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28"/>
        <v>293.89999999999998</v>
      </c>
      <c r="G415" s="8">
        <v>29.3</v>
      </c>
      <c r="H415" s="8">
        <v>3.5000000000000003E-2</v>
      </c>
      <c r="I415" s="10">
        <f t="shared" si="29"/>
        <v>1.0255000000000001</v>
      </c>
      <c r="J415" s="10">
        <v>0</v>
      </c>
      <c r="K415" s="11">
        <f t="shared" si="30"/>
        <v>3.4892820687308615E-3</v>
      </c>
    </row>
    <row r="416" spans="1:11">
      <c r="A416" s="9">
        <f t="shared" si="27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28"/>
        <v>198.9</v>
      </c>
      <c r="G416" s="8">
        <v>28</v>
      </c>
      <c r="H416" s="8">
        <v>3.5000000000000003E-2</v>
      </c>
      <c r="I416" s="10">
        <f t="shared" si="29"/>
        <v>0.98000000000000009</v>
      </c>
      <c r="J416" s="10">
        <v>0</v>
      </c>
      <c r="K416" s="11">
        <f t="shared" si="30"/>
        <v>4.9270990447461043E-3</v>
      </c>
    </row>
    <row r="417" spans="1:11">
      <c r="A417" s="9">
        <f t="shared" si="27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28"/>
        <v>95.6</v>
      </c>
      <c r="G417" s="8">
        <v>49.2</v>
      </c>
      <c r="H417" s="8">
        <v>3.5000000000000003E-2</v>
      </c>
      <c r="I417" s="10">
        <f t="shared" si="29"/>
        <v>1.7220000000000002</v>
      </c>
      <c r="J417" s="10">
        <v>0</v>
      </c>
      <c r="K417" s="11">
        <f t="shared" si="30"/>
        <v>1.8012552301255234E-2</v>
      </c>
    </row>
    <row r="418" spans="1:11">
      <c r="A418" s="9">
        <f t="shared" si="27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28"/>
        <v>408.7</v>
      </c>
      <c r="G418" s="8">
        <v>14.9</v>
      </c>
      <c r="H418" s="8">
        <v>3.5000000000000003E-2</v>
      </c>
      <c r="I418" s="10">
        <f t="shared" si="29"/>
        <v>0.52150000000000007</v>
      </c>
      <c r="J418" s="10">
        <v>0</v>
      </c>
      <c r="K418" s="11">
        <f t="shared" si="30"/>
        <v>1.2759970638610229E-3</v>
      </c>
    </row>
    <row r="419" spans="1:11">
      <c r="A419" s="9">
        <f t="shared" si="27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28"/>
        <v>449.5</v>
      </c>
      <c r="G419" s="8">
        <v>11.8</v>
      </c>
      <c r="H419" s="8">
        <v>3.5000000000000003E-2</v>
      </c>
      <c r="I419" s="10">
        <f t="shared" si="29"/>
        <v>0.41300000000000009</v>
      </c>
      <c r="J419" s="10">
        <v>0</v>
      </c>
      <c r="K419" s="11">
        <f t="shared" si="30"/>
        <v>9.1879866518353745E-4</v>
      </c>
    </row>
    <row r="420" spans="1:11">
      <c r="A420" s="9">
        <f t="shared" si="27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28"/>
        <v>364.8</v>
      </c>
      <c r="G420" s="8">
        <v>52.7</v>
      </c>
      <c r="H420" s="8">
        <v>3.5000000000000003E-2</v>
      </c>
      <c r="I420" s="10">
        <f t="shared" si="29"/>
        <v>1.8445000000000003</v>
      </c>
      <c r="J420" s="10">
        <v>0</v>
      </c>
      <c r="K420" s="11">
        <f t="shared" si="30"/>
        <v>5.0561951754385971E-3</v>
      </c>
    </row>
    <row r="421" spans="1:11">
      <c r="A421" s="9">
        <f t="shared" si="27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28"/>
        <v>326.3</v>
      </c>
      <c r="G421" s="8">
        <v>50.7</v>
      </c>
      <c r="H421" s="8">
        <v>3.5000000000000003E-2</v>
      </c>
      <c r="I421" s="10">
        <f t="shared" si="29"/>
        <v>1.7745000000000002</v>
      </c>
      <c r="J421" s="10">
        <v>0</v>
      </c>
      <c r="K421" s="11">
        <f t="shared" si="30"/>
        <v>5.4382470119521912E-3</v>
      </c>
    </row>
    <row r="422" spans="1:11">
      <c r="A422" s="9">
        <f t="shared" si="27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28"/>
        <v>634.70000000000005</v>
      </c>
      <c r="G422" s="8">
        <v>24.7</v>
      </c>
      <c r="H422" s="8">
        <v>3.5000000000000003E-2</v>
      </c>
      <c r="I422" s="10">
        <f t="shared" si="29"/>
        <v>0.86450000000000005</v>
      </c>
      <c r="J422" s="10">
        <v>0</v>
      </c>
      <c r="K422" s="11">
        <f t="shared" si="30"/>
        <v>1.3620608161336064E-3</v>
      </c>
    </row>
    <row r="423" spans="1:11">
      <c r="A423" s="9">
        <f t="shared" si="27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28"/>
        <v>267.10000000000002</v>
      </c>
      <c r="G423" s="8">
        <v>22</v>
      </c>
      <c r="H423" s="8">
        <v>3.5000000000000003E-2</v>
      </c>
      <c r="I423" s="10">
        <f t="shared" si="29"/>
        <v>0.77</v>
      </c>
      <c r="J423" s="10">
        <v>0</v>
      </c>
      <c r="K423" s="11">
        <f t="shared" si="30"/>
        <v>2.8828154249344812E-3</v>
      </c>
    </row>
    <row r="424" spans="1:11">
      <c r="A424" s="9">
        <f t="shared" si="27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28"/>
        <v>224.6</v>
      </c>
      <c r="G424" s="8">
        <v>46</v>
      </c>
      <c r="H424" s="8">
        <v>3.5000000000000003E-2</v>
      </c>
      <c r="I424" s="10">
        <f t="shared" si="29"/>
        <v>1.61</v>
      </c>
      <c r="J424" s="10">
        <v>0</v>
      </c>
      <c r="K424" s="11">
        <f t="shared" si="30"/>
        <v>7.1682991985752452E-3</v>
      </c>
    </row>
    <row r="425" spans="1:11">
      <c r="A425" s="9">
        <f t="shared" si="27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28"/>
        <v>572.29999999999995</v>
      </c>
      <c r="G425" s="8">
        <v>50.7</v>
      </c>
      <c r="H425" s="8">
        <v>3.5000000000000003E-2</v>
      </c>
      <c r="I425" s="10">
        <f t="shared" si="29"/>
        <v>1.7745000000000002</v>
      </c>
      <c r="J425" s="10">
        <v>0</v>
      </c>
      <c r="K425" s="11">
        <f t="shared" si="30"/>
        <v>3.10064651406605E-3</v>
      </c>
    </row>
    <row r="426" spans="1:11">
      <c r="A426" s="9">
        <f t="shared" si="27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28"/>
        <v>227.9</v>
      </c>
      <c r="G426" s="8">
        <v>31.8</v>
      </c>
      <c r="H426" s="8">
        <v>3.5000000000000003E-2</v>
      </c>
      <c r="I426" s="10">
        <f t="shared" si="29"/>
        <v>1.1130000000000002</v>
      </c>
      <c r="J426" s="10">
        <v>0</v>
      </c>
      <c r="K426" s="11">
        <f t="shared" si="30"/>
        <v>4.8837209302325588E-3</v>
      </c>
    </row>
    <row r="427" spans="1:11">
      <c r="A427" s="9">
        <f t="shared" si="27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28"/>
        <v>659.6</v>
      </c>
      <c r="G427" s="8">
        <v>34.1</v>
      </c>
      <c r="H427" s="8">
        <v>3.5000000000000003E-2</v>
      </c>
      <c r="I427" s="10">
        <f t="shared" si="29"/>
        <v>1.1935000000000002</v>
      </c>
      <c r="J427" s="10">
        <v>0</v>
      </c>
      <c r="K427" s="11">
        <f t="shared" si="30"/>
        <v>1.8094299575500306E-3</v>
      </c>
    </row>
    <row r="428" spans="1:11">
      <c r="A428" s="9">
        <f t="shared" si="27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28"/>
        <v>824.8</v>
      </c>
      <c r="G428" s="8">
        <v>25.9</v>
      </c>
      <c r="H428" s="8">
        <v>3.5000000000000003E-2</v>
      </c>
      <c r="I428" s="10">
        <f t="shared" si="29"/>
        <v>0.90650000000000008</v>
      </c>
      <c r="J428" s="10">
        <v>0</v>
      </c>
      <c r="K428" s="11">
        <f t="shared" si="30"/>
        <v>1.0990543161978664E-3</v>
      </c>
    </row>
    <row r="429" spans="1:11">
      <c r="A429" s="9">
        <f t="shared" si="27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28"/>
        <v>162.80000000000001</v>
      </c>
      <c r="G429" s="8">
        <v>60.3</v>
      </c>
      <c r="H429" s="8">
        <v>3.5000000000000003E-2</v>
      </c>
      <c r="I429" s="10">
        <f t="shared" si="29"/>
        <v>2.1105</v>
      </c>
      <c r="J429" s="10">
        <v>0</v>
      </c>
      <c r="K429" s="11">
        <f t="shared" si="30"/>
        <v>1.2963759213759214E-2</v>
      </c>
    </row>
    <row r="430" spans="1:11">
      <c r="A430" s="9">
        <f t="shared" si="27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28"/>
        <v>163.30000000000001</v>
      </c>
      <c r="G430" s="8">
        <v>55</v>
      </c>
      <c r="H430" s="8">
        <v>3.5000000000000003E-2</v>
      </c>
      <c r="I430" s="10">
        <f t="shared" si="29"/>
        <v>1.9250000000000003</v>
      </c>
      <c r="J430" s="10">
        <v>0</v>
      </c>
      <c r="K430" s="11">
        <f t="shared" si="30"/>
        <v>1.1788120024494796E-2</v>
      </c>
    </row>
    <row r="431" spans="1:11">
      <c r="A431" s="9">
        <f t="shared" si="27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28"/>
        <v>449.9</v>
      </c>
      <c r="G431" s="8">
        <v>23.8</v>
      </c>
      <c r="H431" s="8">
        <v>3.5000000000000003E-2</v>
      </c>
      <c r="I431" s="10">
        <f t="shared" si="29"/>
        <v>0.83300000000000007</v>
      </c>
      <c r="J431" s="10">
        <v>0</v>
      </c>
      <c r="K431" s="11">
        <f t="shared" si="30"/>
        <v>1.8515225605690157E-3</v>
      </c>
    </row>
    <row r="432" spans="1:11">
      <c r="A432" s="9">
        <f t="shared" si="27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28"/>
        <v>434.1</v>
      </c>
      <c r="G432" s="8">
        <v>10</v>
      </c>
      <c r="H432" s="8">
        <v>3.5000000000000003E-2</v>
      </c>
      <c r="I432" s="10">
        <f t="shared" si="29"/>
        <v>0.35000000000000003</v>
      </c>
      <c r="J432" s="10">
        <v>0</v>
      </c>
      <c r="K432" s="11">
        <f t="shared" si="30"/>
        <v>8.0626583736466255E-4</v>
      </c>
    </row>
    <row r="433" spans="1:11">
      <c r="A433" s="9">
        <f t="shared" si="27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28"/>
        <v>271.3</v>
      </c>
      <c r="G433" s="8">
        <v>33.6</v>
      </c>
      <c r="H433" s="8">
        <v>3.5000000000000003E-2</v>
      </c>
      <c r="I433" s="10">
        <f t="shared" si="29"/>
        <v>1.1760000000000002</v>
      </c>
      <c r="J433" s="10">
        <v>0</v>
      </c>
      <c r="K433" s="11">
        <f t="shared" si="30"/>
        <v>4.334684850718762E-3</v>
      </c>
    </row>
    <row r="434" spans="1:11">
      <c r="A434" s="9">
        <f t="shared" si="27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28"/>
        <v>527.4</v>
      </c>
      <c r="G434" s="8">
        <v>29.1</v>
      </c>
      <c r="H434" s="8">
        <v>3.5000000000000003E-2</v>
      </c>
      <c r="I434" s="10">
        <f t="shared" si="29"/>
        <v>1.0185000000000002</v>
      </c>
      <c r="J434" s="10">
        <v>0</v>
      </c>
      <c r="K434" s="11">
        <f t="shared" si="30"/>
        <v>1.931171786120592E-3</v>
      </c>
    </row>
    <row r="435" spans="1:11">
      <c r="A435" s="9">
        <f t="shared" si="27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28"/>
        <v>882.9</v>
      </c>
      <c r="G435" s="8">
        <v>33.5</v>
      </c>
      <c r="H435" s="8">
        <v>3.5000000000000003E-2</v>
      </c>
      <c r="I435" s="10">
        <f t="shared" si="29"/>
        <v>1.1725000000000001</v>
      </c>
      <c r="J435" s="10">
        <v>0</v>
      </c>
      <c r="K435" s="11">
        <f t="shared" si="30"/>
        <v>1.3280099671536983E-3</v>
      </c>
    </row>
    <row r="436" spans="1:11">
      <c r="A436" s="9">
        <f t="shared" si="27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28"/>
        <v>1085.3</v>
      </c>
      <c r="G436" s="8">
        <v>18.100000000000001</v>
      </c>
      <c r="H436" s="8">
        <v>3.5000000000000003E-2</v>
      </c>
      <c r="I436" s="10">
        <f t="shared" si="29"/>
        <v>0.63350000000000006</v>
      </c>
      <c r="J436" s="10">
        <v>0</v>
      </c>
      <c r="K436" s="11">
        <f t="shared" si="30"/>
        <v>5.837095733898462E-4</v>
      </c>
    </row>
    <row r="437" spans="1:11">
      <c r="A437" s="9">
        <f t="shared" si="27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28"/>
        <v>488.2</v>
      </c>
      <c r="G437" s="8">
        <v>47.3</v>
      </c>
      <c r="H437" s="8">
        <v>3.5000000000000003E-2</v>
      </c>
      <c r="I437" s="10">
        <f t="shared" si="29"/>
        <v>1.6555</v>
      </c>
      <c r="J437" s="10">
        <v>0</v>
      </c>
      <c r="K437" s="11">
        <f t="shared" si="30"/>
        <v>3.391028267103646E-3</v>
      </c>
    </row>
    <row r="438" spans="1:11">
      <c r="A438" s="9">
        <f t="shared" si="27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28"/>
        <v>531.9</v>
      </c>
      <c r="G438" s="8">
        <v>35</v>
      </c>
      <c r="H438" s="8">
        <v>3.5000000000000003E-2</v>
      </c>
      <c r="I438" s="10">
        <f t="shared" si="29"/>
        <v>1.2250000000000001</v>
      </c>
      <c r="J438" s="10">
        <v>0</v>
      </c>
      <c r="K438" s="11">
        <f t="shared" si="30"/>
        <v>2.3030644858056028E-3</v>
      </c>
    </row>
    <row r="439" spans="1:11">
      <c r="A439" s="9">
        <f t="shared" si="27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28"/>
        <v>917.2</v>
      </c>
      <c r="G439" s="8">
        <v>45</v>
      </c>
      <c r="H439" s="8">
        <v>3.5000000000000003E-2</v>
      </c>
      <c r="I439" s="10">
        <f t="shared" si="29"/>
        <v>1.5750000000000002</v>
      </c>
      <c r="J439" s="10">
        <v>0</v>
      </c>
      <c r="K439" s="11">
        <f t="shared" si="30"/>
        <v>1.7171827300479722E-3</v>
      </c>
    </row>
    <row r="440" spans="1:11">
      <c r="A440" s="9">
        <f t="shared" si="27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28"/>
        <v>246.1</v>
      </c>
      <c r="G440" s="8">
        <v>39</v>
      </c>
      <c r="H440" s="8">
        <v>3.5000000000000003E-2</v>
      </c>
      <c r="I440" s="10">
        <f t="shared" si="29"/>
        <v>1.3650000000000002</v>
      </c>
      <c r="J440" s="10">
        <v>0</v>
      </c>
      <c r="K440" s="11">
        <f t="shared" si="30"/>
        <v>5.5465258025193019E-3</v>
      </c>
    </row>
    <row r="441" spans="1:11">
      <c r="A441" s="9">
        <f t="shared" si="27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28"/>
        <v>246.2</v>
      </c>
      <c r="G441" s="8">
        <v>50</v>
      </c>
      <c r="H441" s="8">
        <v>3.5000000000000003E-2</v>
      </c>
      <c r="I441" s="10">
        <f t="shared" si="29"/>
        <v>1.7500000000000002</v>
      </c>
      <c r="J441" s="10">
        <v>0</v>
      </c>
      <c r="K441" s="11">
        <f t="shared" si="30"/>
        <v>7.1080422420796109E-3</v>
      </c>
    </row>
    <row r="442" spans="1:11">
      <c r="A442" s="9">
        <f t="shared" si="27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28"/>
        <v>192.4</v>
      </c>
      <c r="G442" s="8">
        <v>17.5</v>
      </c>
      <c r="H442" s="8">
        <v>3.5000000000000003E-2</v>
      </c>
      <c r="I442" s="10">
        <f t="shared" si="29"/>
        <v>0.61250000000000004</v>
      </c>
      <c r="J442" s="10">
        <v>0</v>
      </c>
      <c r="K442" s="11">
        <f t="shared" si="30"/>
        <v>3.1834719334719336E-3</v>
      </c>
    </row>
    <row r="443" spans="1:11">
      <c r="A443" s="9">
        <f t="shared" si="27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28"/>
        <v>246.4</v>
      </c>
      <c r="G443" s="8">
        <v>17.600000000000001</v>
      </c>
      <c r="H443" s="8">
        <v>3.5000000000000003E-2</v>
      </c>
      <c r="I443" s="10">
        <f t="shared" si="29"/>
        <v>0.6160000000000001</v>
      </c>
      <c r="J443" s="10">
        <v>0</v>
      </c>
      <c r="K443" s="11">
        <f t="shared" si="30"/>
        <v>2.5000000000000005E-3</v>
      </c>
    </row>
    <row r="444" spans="1:11">
      <c r="A444" s="9">
        <f t="shared" si="27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28"/>
        <v>245.5</v>
      </c>
      <c r="G444" s="8">
        <v>17.2</v>
      </c>
      <c r="H444" s="8">
        <v>3.5000000000000003E-2</v>
      </c>
      <c r="I444" s="10">
        <f t="shared" si="29"/>
        <v>0.60199999999999998</v>
      </c>
      <c r="J444" s="10">
        <v>0</v>
      </c>
      <c r="K444" s="11">
        <f t="shared" si="30"/>
        <v>2.4521384928716905E-3</v>
      </c>
    </row>
    <row r="445" spans="1:11">
      <c r="A445" s="9">
        <f t="shared" si="27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28"/>
        <v>307.8</v>
      </c>
      <c r="G445" s="8">
        <v>17.5</v>
      </c>
      <c r="H445" s="8">
        <v>3.5000000000000003E-2</v>
      </c>
      <c r="I445" s="10">
        <f t="shared" si="29"/>
        <v>0.61250000000000004</v>
      </c>
      <c r="J445" s="10">
        <v>0</v>
      </c>
      <c r="K445" s="11">
        <f t="shared" si="30"/>
        <v>1.9899285250162442E-3</v>
      </c>
    </row>
    <row r="446" spans="1:11">
      <c r="A446" s="9">
        <f t="shared" si="27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28"/>
        <v>272.2</v>
      </c>
      <c r="G446" s="8">
        <v>17.600000000000001</v>
      </c>
      <c r="H446" s="8">
        <v>3.5000000000000003E-2</v>
      </c>
      <c r="I446" s="10">
        <f t="shared" si="29"/>
        <v>0.6160000000000001</v>
      </c>
      <c r="J446" s="10">
        <v>0</v>
      </c>
      <c r="K446" s="11">
        <f t="shared" si="30"/>
        <v>2.2630418809698755E-3</v>
      </c>
    </row>
    <row r="447" spans="1:11">
      <c r="A447" s="9">
        <f t="shared" si="27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28"/>
        <v>246.2</v>
      </c>
      <c r="G447" s="8">
        <v>17.5</v>
      </c>
      <c r="H447" s="8">
        <v>3.5000000000000003E-2</v>
      </c>
      <c r="I447" s="10">
        <f t="shared" si="29"/>
        <v>0.61250000000000004</v>
      </c>
      <c r="J447" s="10">
        <v>0</v>
      </c>
      <c r="K447" s="11">
        <f t="shared" si="30"/>
        <v>2.4878147847278639E-3</v>
      </c>
    </row>
    <row r="448" spans="1:11">
      <c r="A448" s="9">
        <f t="shared" si="27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28"/>
        <v>289</v>
      </c>
      <c r="G448" s="8">
        <v>17</v>
      </c>
      <c r="H448" s="8">
        <v>3.5000000000000003E-2</v>
      </c>
      <c r="I448" s="10">
        <f t="shared" si="29"/>
        <v>0.59500000000000008</v>
      </c>
      <c r="J448" s="10">
        <v>0</v>
      </c>
      <c r="K448" s="11">
        <f t="shared" si="30"/>
        <v>2.0588235294117649E-3</v>
      </c>
    </row>
    <row r="449" spans="1:11">
      <c r="A449" s="9">
        <f t="shared" si="27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28"/>
        <v>1625.6</v>
      </c>
      <c r="G449" s="8">
        <v>17.600000000000001</v>
      </c>
      <c r="H449" s="8">
        <v>3.5000000000000003E-2</v>
      </c>
      <c r="I449" s="10">
        <f t="shared" si="29"/>
        <v>0.6160000000000001</v>
      </c>
      <c r="J449" s="10">
        <v>0</v>
      </c>
      <c r="K449" s="11">
        <f t="shared" si="30"/>
        <v>3.7893700787401582E-4</v>
      </c>
    </row>
    <row r="450" spans="1:11">
      <c r="A450" s="9">
        <f t="shared" si="27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28"/>
        <v>877.19999999999993</v>
      </c>
      <c r="G450" s="8">
        <v>17.5</v>
      </c>
      <c r="H450" s="8">
        <v>3.5000000000000003E-2</v>
      </c>
      <c r="I450" s="10">
        <f t="shared" si="29"/>
        <v>0.61250000000000004</v>
      </c>
      <c r="J450" s="10">
        <v>0</v>
      </c>
      <c r="K450" s="11">
        <f t="shared" si="30"/>
        <v>6.9824441404468774E-4</v>
      </c>
    </row>
    <row r="451" spans="1:11">
      <c r="A451" s="9">
        <f t="shared" si="27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28"/>
        <v>722.80000000000007</v>
      </c>
      <c r="G451" s="8">
        <v>70</v>
      </c>
      <c r="H451" s="8">
        <v>3.5000000000000003E-2</v>
      </c>
      <c r="I451" s="10">
        <f t="shared" si="29"/>
        <v>2.4500000000000002</v>
      </c>
      <c r="J451" s="10">
        <v>0</v>
      </c>
      <c r="K451" s="11">
        <f t="shared" si="30"/>
        <v>3.3895960154952959E-3</v>
      </c>
    </row>
    <row r="452" spans="1:11">
      <c r="A452" s="9">
        <f t="shared" si="27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28"/>
        <v>1175.7</v>
      </c>
      <c r="G452" s="8">
        <v>71</v>
      </c>
      <c r="H452" s="8">
        <v>3.5000000000000003E-2</v>
      </c>
      <c r="I452" s="10">
        <f t="shared" si="29"/>
        <v>2.4850000000000003</v>
      </c>
      <c r="J452" s="10">
        <v>0</v>
      </c>
      <c r="K452" s="11">
        <f t="shared" si="30"/>
        <v>2.1136344305520117E-3</v>
      </c>
    </row>
    <row r="453" spans="1:11">
      <c r="A453" s="9">
        <f t="shared" si="27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28"/>
        <v>448.1</v>
      </c>
      <c r="G453" s="8">
        <v>51.8</v>
      </c>
      <c r="H453" s="8">
        <v>3.5000000000000003E-2</v>
      </c>
      <c r="I453" s="10">
        <f t="shared" si="29"/>
        <v>1.8130000000000002</v>
      </c>
      <c r="J453" s="10">
        <v>0</v>
      </c>
      <c r="K453" s="11">
        <f t="shared" si="30"/>
        <v>4.0459718812765012E-3</v>
      </c>
    </row>
    <row r="454" spans="1:11">
      <c r="A454" s="9">
        <f t="shared" si="27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28"/>
        <v>728.30000000000007</v>
      </c>
      <c r="G454" s="8">
        <v>72.099999999999994</v>
      </c>
      <c r="H454" s="8">
        <v>3.5000000000000003E-2</v>
      </c>
      <c r="I454" s="10">
        <f t="shared" si="29"/>
        <v>2.5234999999999999</v>
      </c>
      <c r="J454" s="10">
        <v>0</v>
      </c>
      <c r="K454" s="11">
        <f t="shared" si="30"/>
        <v>3.4649183028971574E-3</v>
      </c>
    </row>
    <row r="455" spans="1:11">
      <c r="A455" s="9">
        <f t="shared" si="27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28"/>
        <v>476.2</v>
      </c>
      <c r="G455" s="8">
        <v>32.700000000000003</v>
      </c>
      <c r="H455" s="8">
        <v>3.5000000000000003E-2</v>
      </c>
      <c r="I455" s="10">
        <f t="shared" si="29"/>
        <v>1.1445000000000003</v>
      </c>
      <c r="J455" s="10">
        <v>0</v>
      </c>
      <c r="K455" s="11">
        <f t="shared" si="30"/>
        <v>2.4034019319613613E-3</v>
      </c>
    </row>
    <row r="456" spans="1:11">
      <c r="A456" s="9">
        <f t="shared" ref="A456:A478" si="31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28"/>
        <v>845.1</v>
      </c>
      <c r="G456" s="8">
        <v>50.1</v>
      </c>
      <c r="H456" s="8">
        <v>3.5000000000000003E-2</v>
      </c>
      <c r="I456" s="10">
        <f t="shared" si="29"/>
        <v>1.7535000000000003</v>
      </c>
      <c r="J456" s="10">
        <v>0</v>
      </c>
      <c r="K456" s="11">
        <f t="shared" si="30"/>
        <v>2.0749023784167558E-3</v>
      </c>
    </row>
    <row r="457" spans="1:11">
      <c r="A457" s="9">
        <f t="shared" si="31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ref="F457:F478" si="32">C457+D457+E457</f>
        <v>407</v>
      </c>
      <c r="G457" s="8">
        <v>45.9</v>
      </c>
      <c r="H457" s="8">
        <v>3.5000000000000003E-2</v>
      </c>
      <c r="I457" s="10">
        <f t="shared" si="29"/>
        <v>1.6065</v>
      </c>
      <c r="J457" s="10">
        <v>0</v>
      </c>
      <c r="K457" s="11">
        <f t="shared" si="30"/>
        <v>3.9471744471744471E-3</v>
      </c>
    </row>
    <row r="458" spans="1:11">
      <c r="A458" s="9">
        <f t="shared" si="31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32"/>
        <v>499.89</v>
      </c>
      <c r="G458" s="8">
        <v>57.7</v>
      </c>
      <c r="H458" s="8">
        <v>3.5000000000000003E-2</v>
      </c>
      <c r="I458" s="10">
        <f t="shared" ref="I458:I478" si="33">G458*H458</f>
        <v>2.0195000000000003</v>
      </c>
      <c r="J458" s="10">
        <v>0</v>
      </c>
      <c r="K458" s="11">
        <f t="shared" ref="K458:K479" si="34">(I458+J458)/F458</f>
        <v>4.0398887755306173E-3</v>
      </c>
    </row>
    <row r="459" spans="1:11">
      <c r="A459" s="9">
        <f t="shared" si="31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32"/>
        <v>398.1</v>
      </c>
      <c r="G459" s="8">
        <v>75.2</v>
      </c>
      <c r="H459" s="8">
        <v>3.5000000000000003E-2</v>
      </c>
      <c r="I459" s="10">
        <f t="shared" si="33"/>
        <v>2.6320000000000006</v>
      </c>
      <c r="J459" s="10">
        <v>0</v>
      </c>
      <c r="K459" s="11">
        <f t="shared" si="34"/>
        <v>6.6114041698065824E-3</v>
      </c>
    </row>
    <row r="460" spans="1:11">
      <c r="A460" s="9">
        <f t="shared" si="31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32"/>
        <v>455.8</v>
      </c>
      <c r="G460" s="8">
        <v>47.6</v>
      </c>
      <c r="H460" s="8">
        <v>3.5000000000000003E-2</v>
      </c>
      <c r="I460" s="10">
        <f t="shared" si="33"/>
        <v>1.6660000000000001</v>
      </c>
      <c r="J460" s="10">
        <v>0</v>
      </c>
      <c r="K460" s="11">
        <f t="shared" si="34"/>
        <v>3.6551118911803426E-3</v>
      </c>
    </row>
    <row r="461" spans="1:11">
      <c r="A461" s="9">
        <f t="shared" si="31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32"/>
        <v>1434.3000000000002</v>
      </c>
      <c r="G461" s="8">
        <v>57.4</v>
      </c>
      <c r="H461" s="8">
        <v>3.5000000000000003E-2</v>
      </c>
      <c r="I461" s="10">
        <f t="shared" si="33"/>
        <v>2.0090000000000003</v>
      </c>
      <c r="J461" s="10">
        <v>0</v>
      </c>
      <c r="K461" s="11">
        <f t="shared" si="34"/>
        <v>1.4006832601268912E-3</v>
      </c>
    </row>
    <row r="462" spans="1:11">
      <c r="A462" s="9">
        <f t="shared" si="31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32"/>
        <v>613.5</v>
      </c>
      <c r="G462" s="8">
        <v>73.3</v>
      </c>
      <c r="H462" s="8">
        <v>3.5000000000000003E-2</v>
      </c>
      <c r="I462" s="10">
        <f t="shared" si="33"/>
        <v>2.5655000000000001</v>
      </c>
      <c r="J462" s="10">
        <v>0</v>
      </c>
      <c r="K462" s="11">
        <f t="shared" si="34"/>
        <v>4.1817440912795441E-3</v>
      </c>
    </row>
    <row r="463" spans="1:11">
      <c r="A463" s="9">
        <f t="shared" si="31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32"/>
        <v>289</v>
      </c>
      <c r="G463" s="8">
        <v>111.8</v>
      </c>
      <c r="H463" s="8">
        <v>3.5000000000000003E-2</v>
      </c>
      <c r="I463" s="10">
        <f t="shared" si="33"/>
        <v>3.9130000000000003</v>
      </c>
      <c r="J463" s="10">
        <v>0</v>
      </c>
      <c r="K463" s="11">
        <f t="shared" si="34"/>
        <v>1.3539792387543253E-2</v>
      </c>
    </row>
    <row r="464" spans="1:11">
      <c r="A464" s="9">
        <f t="shared" si="31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32"/>
        <v>525.79999999999995</v>
      </c>
      <c r="G464" s="8">
        <v>53.3</v>
      </c>
      <c r="H464" s="8">
        <v>3.5000000000000003E-2</v>
      </c>
      <c r="I464" s="10">
        <f t="shared" si="33"/>
        <v>1.8655000000000002</v>
      </c>
      <c r="J464" s="10">
        <v>0</v>
      </c>
      <c r="K464" s="11">
        <f t="shared" si="34"/>
        <v>3.5479269684290612E-3</v>
      </c>
    </row>
    <row r="465" spans="1:11">
      <c r="A465" s="9">
        <f t="shared" si="31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32"/>
        <v>547</v>
      </c>
      <c r="G465" s="8">
        <v>37.5</v>
      </c>
      <c r="H465" s="8">
        <v>3.5000000000000003E-2</v>
      </c>
      <c r="I465" s="10">
        <f t="shared" si="33"/>
        <v>1.3125000000000002</v>
      </c>
      <c r="J465" s="10">
        <v>0</v>
      </c>
      <c r="K465" s="11">
        <f t="shared" si="34"/>
        <v>2.3994515539305307E-3</v>
      </c>
    </row>
    <row r="466" spans="1:11">
      <c r="A466" s="9">
        <f t="shared" si="31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32"/>
        <v>651.29999999999995</v>
      </c>
      <c r="G466" s="8">
        <v>54.3</v>
      </c>
      <c r="H466" s="8">
        <v>3.5000000000000003E-2</v>
      </c>
      <c r="I466" s="10">
        <f t="shared" si="33"/>
        <v>1.9005000000000001</v>
      </c>
      <c r="J466" s="10">
        <v>0</v>
      </c>
      <c r="K466" s="11">
        <f t="shared" si="34"/>
        <v>2.9180101335789963E-3</v>
      </c>
    </row>
    <row r="467" spans="1:11">
      <c r="A467" s="9">
        <f t="shared" si="31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32"/>
        <v>277.90000000000003</v>
      </c>
      <c r="G467" s="8">
        <v>48.3</v>
      </c>
      <c r="H467" s="8">
        <v>3.5000000000000003E-2</v>
      </c>
      <c r="I467" s="10">
        <f t="shared" si="33"/>
        <v>1.6905000000000001</v>
      </c>
      <c r="J467" s="10">
        <v>0</v>
      </c>
      <c r="K467" s="11">
        <f t="shared" si="34"/>
        <v>6.0831234256926948E-3</v>
      </c>
    </row>
    <row r="468" spans="1:11">
      <c r="A468" s="9">
        <f t="shared" si="31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32"/>
        <v>610.70000000000005</v>
      </c>
      <c r="G468" s="8">
        <v>64.2</v>
      </c>
      <c r="H468" s="8">
        <v>3.5000000000000003E-2</v>
      </c>
      <c r="I468" s="10">
        <f t="shared" si="33"/>
        <v>2.2470000000000003</v>
      </c>
      <c r="J468" s="10">
        <v>0</v>
      </c>
      <c r="K468" s="11">
        <f t="shared" si="34"/>
        <v>3.6793843130833474E-3</v>
      </c>
    </row>
    <row r="469" spans="1:11">
      <c r="A469" s="9">
        <f t="shared" si="31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32"/>
        <v>282.10000000000002</v>
      </c>
      <c r="G469" s="8">
        <v>45.2</v>
      </c>
      <c r="H469" s="8">
        <v>3.5000000000000003E-2</v>
      </c>
      <c r="I469" s="10">
        <f t="shared" si="33"/>
        <v>1.5820000000000003</v>
      </c>
      <c r="J469" s="10">
        <v>0</v>
      </c>
      <c r="K469" s="11">
        <f t="shared" si="34"/>
        <v>5.6079404466501245E-3</v>
      </c>
    </row>
    <row r="470" spans="1:11">
      <c r="A470" s="9">
        <f t="shared" si="31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32"/>
        <v>188.5</v>
      </c>
      <c r="G470" s="8">
        <v>57.8</v>
      </c>
      <c r="H470" s="8">
        <v>3.5000000000000003E-2</v>
      </c>
      <c r="I470" s="10">
        <f t="shared" si="33"/>
        <v>2.0230000000000001</v>
      </c>
      <c r="J470" s="10">
        <v>0</v>
      </c>
      <c r="K470" s="11">
        <f t="shared" si="34"/>
        <v>1.0732095490716182E-2</v>
      </c>
    </row>
    <row r="471" spans="1:11">
      <c r="A471" s="9">
        <f t="shared" si="31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32"/>
        <v>182.2</v>
      </c>
      <c r="G471" s="8">
        <v>48.8</v>
      </c>
      <c r="H471" s="8">
        <v>3.5000000000000003E-2</v>
      </c>
      <c r="I471" s="10">
        <f t="shared" si="33"/>
        <v>1.708</v>
      </c>
      <c r="J471" s="10">
        <v>0</v>
      </c>
      <c r="K471" s="11">
        <f t="shared" si="34"/>
        <v>9.3743139407244797E-3</v>
      </c>
    </row>
    <row r="472" spans="1:11">
      <c r="A472" s="9">
        <f t="shared" si="31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32"/>
        <v>505.8</v>
      </c>
      <c r="G472" s="8">
        <v>21</v>
      </c>
      <c r="H472" s="8">
        <v>3.5000000000000003E-2</v>
      </c>
      <c r="I472" s="10">
        <f t="shared" si="33"/>
        <v>0.7350000000000001</v>
      </c>
      <c r="J472" s="10">
        <v>0</v>
      </c>
      <c r="K472" s="11">
        <f t="shared" si="34"/>
        <v>1.4531435349940691E-3</v>
      </c>
    </row>
    <row r="473" spans="1:11">
      <c r="A473" s="9">
        <f t="shared" si="31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32"/>
        <v>248.8</v>
      </c>
      <c r="G473" s="8">
        <v>10.6</v>
      </c>
      <c r="H473" s="8">
        <v>3.5000000000000003E-2</v>
      </c>
      <c r="I473" s="10">
        <f t="shared" si="33"/>
        <v>0.371</v>
      </c>
      <c r="J473" s="10">
        <v>0</v>
      </c>
      <c r="K473" s="11">
        <f t="shared" si="34"/>
        <v>1.4911575562700963E-3</v>
      </c>
    </row>
    <row r="474" spans="1:11">
      <c r="A474" s="9">
        <f t="shared" si="31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32"/>
        <v>370</v>
      </c>
      <c r="G474" s="8">
        <v>52.6</v>
      </c>
      <c r="H474" s="8">
        <v>3.5000000000000003E-2</v>
      </c>
      <c r="I474" s="10">
        <f t="shared" si="33"/>
        <v>1.8410000000000002</v>
      </c>
      <c r="J474" s="10">
        <v>0</v>
      </c>
      <c r="K474" s="11">
        <f t="shared" si="34"/>
        <v>4.9756756756756766E-3</v>
      </c>
    </row>
    <row r="475" spans="1:11">
      <c r="A475" s="9">
        <f t="shared" si="31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32"/>
        <v>388.1</v>
      </c>
      <c r="G475" s="8">
        <v>35.9</v>
      </c>
      <c r="H475" s="8">
        <v>3.5000000000000003E-2</v>
      </c>
      <c r="I475" s="10">
        <f t="shared" si="33"/>
        <v>1.2565000000000002</v>
      </c>
      <c r="J475" s="10">
        <v>0</v>
      </c>
      <c r="K475" s="11">
        <f t="shared" si="34"/>
        <v>3.2375676372069055E-3</v>
      </c>
    </row>
    <row r="476" spans="1:11">
      <c r="A476" s="9">
        <f t="shared" si="31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32"/>
        <v>1686.83</v>
      </c>
      <c r="G476" s="8">
        <v>43</v>
      </c>
      <c r="H476" s="8">
        <v>3.5000000000000003E-2</v>
      </c>
      <c r="I476" s="10">
        <f t="shared" si="33"/>
        <v>1.5050000000000001</v>
      </c>
      <c r="J476" s="10">
        <v>0</v>
      </c>
      <c r="K476" s="11">
        <f t="shared" si="34"/>
        <v>8.922060907145357E-4</v>
      </c>
    </row>
    <row r="477" spans="1:11">
      <c r="A477" s="9">
        <f t="shared" si="31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32"/>
        <v>488.5</v>
      </c>
      <c r="G477" s="8">
        <v>50</v>
      </c>
      <c r="H477" s="8">
        <v>3.5000000000000003E-2</v>
      </c>
      <c r="I477" s="10">
        <f t="shared" si="33"/>
        <v>1.7500000000000002</v>
      </c>
      <c r="J477" s="10">
        <v>0</v>
      </c>
      <c r="K477" s="11">
        <f t="shared" si="34"/>
        <v>3.5823950870010239E-3</v>
      </c>
    </row>
    <row r="478" spans="1:11">
      <c r="A478" s="9">
        <f t="shared" si="31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32"/>
        <v>250.6</v>
      </c>
      <c r="G478" s="8">
        <v>116.6</v>
      </c>
      <c r="H478" s="8">
        <v>3.5000000000000003E-2</v>
      </c>
      <c r="I478" s="10">
        <f t="shared" si="33"/>
        <v>4.0810000000000004</v>
      </c>
      <c r="J478" s="10">
        <v>0</v>
      </c>
      <c r="K478" s="11">
        <f t="shared" si="34"/>
        <v>1.6284916201117321E-2</v>
      </c>
    </row>
    <row r="479" spans="1:11">
      <c r="A479" s="12"/>
      <c r="B479" s="17" t="s">
        <v>293</v>
      </c>
      <c r="C479" s="13">
        <f>SUM(C6:C478)</f>
        <v>241198.24000000005</v>
      </c>
      <c r="D479" s="13">
        <f>SUM(D6:D478)</f>
        <v>3526.4</v>
      </c>
      <c r="E479" s="13">
        <f>SUM(E6:E478)</f>
        <v>7304.800000000002</v>
      </c>
      <c r="F479" s="13">
        <f>SUM(F6:F478)</f>
        <v>252029.44000000006</v>
      </c>
      <c r="G479" s="13">
        <f>SUM(G6:G478)</f>
        <v>26646.579999999973</v>
      </c>
      <c r="H479" s="13">
        <v>3.5000000000000003E-2</v>
      </c>
      <c r="I479" s="13">
        <f>SUM(I6:I478)</f>
        <v>932.63029999999969</v>
      </c>
      <c r="J479" s="15">
        <f>SUM(J266:J478)</f>
        <v>0</v>
      </c>
      <c r="K479" s="16">
        <f t="shared" si="34"/>
        <v>3.7004815786600147E-3</v>
      </c>
    </row>
    <row r="480" spans="1:11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8"/>
      <c r="K480" s="11"/>
    </row>
    <row r="481" spans="1:11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35">C481+D481+E481</f>
        <v>2596.5</v>
      </c>
      <c r="G481" s="8">
        <v>474</v>
      </c>
      <c r="H481" s="8">
        <v>3.5000000000000003E-2</v>
      </c>
      <c r="I481" s="11">
        <f>G481*H481</f>
        <v>16.59</v>
      </c>
      <c r="J481" s="11">
        <v>0</v>
      </c>
      <c r="K481" s="11">
        <f>(I481+J481)/F481</f>
        <v>6.3893703061813981E-3</v>
      </c>
    </row>
    <row r="482" spans="1:11">
      <c r="A482" s="9">
        <f t="shared" ref="A482:A545" si="36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35"/>
        <v>2681.11</v>
      </c>
      <c r="G482" s="8">
        <v>419</v>
      </c>
      <c r="H482" s="8">
        <v>3.5000000000000003E-2</v>
      </c>
      <c r="I482" s="11">
        <f t="shared" ref="I482:I543" si="37">G482*H482</f>
        <v>14.665000000000001</v>
      </c>
      <c r="J482" s="11">
        <v>0</v>
      </c>
      <c r="K482" s="11">
        <f t="shared" ref="K482:K543" si="38">(I482+J482)/F482</f>
        <v>5.4697494694361665E-3</v>
      </c>
    </row>
    <row r="483" spans="1:11">
      <c r="A483" s="9">
        <f t="shared" si="36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35"/>
        <v>2592.2999999999997</v>
      </c>
      <c r="G483" s="8">
        <v>329</v>
      </c>
      <c r="H483" s="8">
        <v>3.5000000000000003E-2</v>
      </c>
      <c r="I483" s="11">
        <f t="shared" si="37"/>
        <v>11.515000000000001</v>
      </c>
      <c r="J483" s="11">
        <v>0</v>
      </c>
      <c r="K483" s="11">
        <f t="shared" si="38"/>
        <v>4.4420013115765928E-3</v>
      </c>
    </row>
    <row r="484" spans="1:11">
      <c r="A484" s="9">
        <f t="shared" si="36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35"/>
        <v>2536.9</v>
      </c>
      <c r="G484" s="8">
        <v>370</v>
      </c>
      <c r="H484" s="8">
        <v>3.5000000000000003E-2</v>
      </c>
      <c r="I484" s="11">
        <f t="shared" si="37"/>
        <v>12.950000000000001</v>
      </c>
      <c r="J484" s="11">
        <v>0</v>
      </c>
      <c r="K484" s="11">
        <f t="shared" si="38"/>
        <v>5.1046552879498606E-3</v>
      </c>
    </row>
    <row r="485" spans="1:11">
      <c r="A485" s="9">
        <f t="shared" si="36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35"/>
        <v>2589.6</v>
      </c>
      <c r="G485" s="8">
        <v>356</v>
      </c>
      <c r="H485" s="8">
        <v>3.5000000000000003E-2</v>
      </c>
      <c r="I485" s="11">
        <f t="shared" si="37"/>
        <v>12.46</v>
      </c>
      <c r="J485" s="11">
        <v>0</v>
      </c>
      <c r="K485" s="11">
        <f t="shared" si="38"/>
        <v>4.8115539079394507E-3</v>
      </c>
    </row>
    <row r="486" spans="1:11">
      <c r="A486" s="9">
        <f t="shared" si="36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35"/>
        <v>3312.3</v>
      </c>
      <c r="G486" s="8">
        <v>333</v>
      </c>
      <c r="H486" s="8">
        <v>3.5000000000000003E-2</v>
      </c>
      <c r="I486" s="11">
        <f t="shared" si="37"/>
        <v>11.655000000000001</v>
      </c>
      <c r="J486" s="11">
        <v>0</v>
      </c>
      <c r="K486" s="11">
        <f t="shared" si="38"/>
        <v>3.5187030160311566E-3</v>
      </c>
    </row>
    <row r="487" spans="1:11">
      <c r="A487" s="9">
        <f t="shared" si="36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35"/>
        <v>2597.8000000000002</v>
      </c>
      <c r="G487" s="8">
        <v>368</v>
      </c>
      <c r="H487" s="8">
        <v>3.5000000000000003E-2</v>
      </c>
      <c r="I487" s="11">
        <f t="shared" si="37"/>
        <v>12.88</v>
      </c>
      <c r="J487" s="11">
        <v>0</v>
      </c>
      <c r="K487" s="11">
        <f t="shared" si="38"/>
        <v>4.9580414196627913E-3</v>
      </c>
    </row>
    <row r="488" spans="1:11">
      <c r="A488" s="9">
        <f t="shared" si="36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35"/>
        <v>3555.9</v>
      </c>
      <c r="G488" s="8">
        <v>419</v>
      </c>
      <c r="H488" s="8">
        <v>3.5000000000000003E-2</v>
      </c>
      <c r="I488" s="11">
        <f t="shared" si="37"/>
        <v>14.665000000000001</v>
      </c>
      <c r="J488" s="11">
        <v>0</v>
      </c>
      <c r="K488" s="11">
        <f t="shared" si="38"/>
        <v>4.1241317247391659E-3</v>
      </c>
    </row>
    <row r="489" spans="1:11">
      <c r="A489" s="9">
        <f t="shared" si="36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35"/>
        <v>3656</v>
      </c>
      <c r="G489" s="8">
        <v>419</v>
      </c>
      <c r="H489" s="8">
        <v>3.5000000000000003E-2</v>
      </c>
      <c r="I489" s="11">
        <f t="shared" si="37"/>
        <v>14.665000000000001</v>
      </c>
      <c r="J489" s="11">
        <v>0</v>
      </c>
      <c r="K489" s="11">
        <f t="shared" si="38"/>
        <v>4.0112144420131291E-3</v>
      </c>
    </row>
    <row r="490" spans="1:11">
      <c r="A490" s="9">
        <f t="shared" si="36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35"/>
        <v>2610.1999999999998</v>
      </c>
      <c r="G490" s="8">
        <v>370</v>
      </c>
      <c r="H490" s="8">
        <v>3.5000000000000003E-2</v>
      </c>
      <c r="I490" s="11">
        <f t="shared" si="37"/>
        <v>12.950000000000001</v>
      </c>
      <c r="J490" s="11">
        <v>0</v>
      </c>
      <c r="K490" s="11">
        <f t="shared" si="38"/>
        <v>4.9613056470768531E-3</v>
      </c>
    </row>
    <row r="491" spans="1:11">
      <c r="A491" s="9">
        <f t="shared" si="36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35"/>
        <v>3617.86</v>
      </c>
      <c r="G491" s="8">
        <v>416</v>
      </c>
      <c r="H491" s="8">
        <v>3.5000000000000003E-2</v>
      </c>
      <c r="I491" s="11">
        <f t="shared" si="37"/>
        <v>14.560000000000002</v>
      </c>
      <c r="J491" s="11">
        <v>0</v>
      </c>
      <c r="K491" s="11">
        <f t="shared" si="38"/>
        <v>4.0244785591482266E-3</v>
      </c>
    </row>
    <row r="492" spans="1:11">
      <c r="A492" s="9">
        <f t="shared" si="36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35"/>
        <v>2642.1</v>
      </c>
      <c r="G492" s="8">
        <v>370</v>
      </c>
      <c r="H492" s="8">
        <v>3.5000000000000003E-2</v>
      </c>
      <c r="I492" s="11">
        <f t="shared" si="37"/>
        <v>12.950000000000001</v>
      </c>
      <c r="J492" s="11">
        <v>0</v>
      </c>
      <c r="K492" s="11">
        <f t="shared" si="38"/>
        <v>4.9014041860641162E-3</v>
      </c>
    </row>
    <row r="493" spans="1:11">
      <c r="A493" s="9">
        <f t="shared" si="36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35"/>
        <v>3623.6</v>
      </c>
      <c r="G493" s="8">
        <v>391</v>
      </c>
      <c r="H493" s="8">
        <v>3.5000000000000003E-2</v>
      </c>
      <c r="I493" s="11">
        <f t="shared" si="37"/>
        <v>13.685</v>
      </c>
      <c r="J493" s="11">
        <v>0</v>
      </c>
      <c r="K493" s="11">
        <f t="shared" si="38"/>
        <v>3.776630974721272E-3</v>
      </c>
    </row>
    <row r="494" spans="1:11">
      <c r="A494" s="9">
        <f t="shared" si="36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35"/>
        <v>3546</v>
      </c>
      <c r="G494" s="8">
        <v>419</v>
      </c>
      <c r="H494" s="8">
        <v>3.5000000000000003E-2</v>
      </c>
      <c r="I494" s="11">
        <f t="shared" si="37"/>
        <v>14.665000000000001</v>
      </c>
      <c r="J494" s="11">
        <v>0</v>
      </c>
      <c r="K494" s="11">
        <f t="shared" si="38"/>
        <v>4.1356457980823462E-3</v>
      </c>
    </row>
    <row r="495" spans="1:11">
      <c r="A495" s="9">
        <f t="shared" si="36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35"/>
        <v>3601.2000000000003</v>
      </c>
      <c r="G495" s="8">
        <v>419</v>
      </c>
      <c r="H495" s="8">
        <v>3.5000000000000003E-2</v>
      </c>
      <c r="I495" s="11">
        <f t="shared" si="37"/>
        <v>14.665000000000001</v>
      </c>
      <c r="J495" s="11">
        <v>0</v>
      </c>
      <c r="K495" s="11">
        <f t="shared" si="38"/>
        <v>4.0722536932133735E-3</v>
      </c>
    </row>
    <row r="496" spans="1:11">
      <c r="A496" s="9">
        <f t="shared" si="36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35"/>
        <v>3591.7</v>
      </c>
      <c r="G496" s="8">
        <v>419</v>
      </c>
      <c r="H496" s="8">
        <v>3.5000000000000003E-2</v>
      </c>
      <c r="I496" s="11">
        <f t="shared" si="37"/>
        <v>14.665000000000001</v>
      </c>
      <c r="J496" s="11">
        <v>0</v>
      </c>
      <c r="K496" s="11">
        <f t="shared" si="38"/>
        <v>4.083024751510427E-3</v>
      </c>
    </row>
    <row r="497" spans="1:11">
      <c r="A497" s="9">
        <f t="shared" si="36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35"/>
        <v>3629.3</v>
      </c>
      <c r="G497" s="8">
        <v>419</v>
      </c>
      <c r="H497" s="8">
        <v>3.5000000000000003E-2</v>
      </c>
      <c r="I497" s="11">
        <f t="shared" si="37"/>
        <v>14.665000000000001</v>
      </c>
      <c r="J497" s="11">
        <v>0</v>
      </c>
      <c r="K497" s="11">
        <f t="shared" si="38"/>
        <v>4.0407241065770257E-3</v>
      </c>
    </row>
    <row r="498" spans="1:11">
      <c r="A498" s="9">
        <f t="shared" si="36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35"/>
        <v>3581.9</v>
      </c>
      <c r="G498" s="8">
        <v>394</v>
      </c>
      <c r="H498" s="8">
        <v>3.5000000000000003E-2</v>
      </c>
      <c r="I498" s="11">
        <f t="shared" si="37"/>
        <v>13.790000000000001</v>
      </c>
      <c r="J498" s="11">
        <v>0</v>
      </c>
      <c r="K498" s="11">
        <f t="shared" si="38"/>
        <v>3.8499120578463944E-3</v>
      </c>
    </row>
    <row r="499" spans="1:11">
      <c r="A499" s="9">
        <f t="shared" si="36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35"/>
        <v>2962.6</v>
      </c>
      <c r="G499" s="8">
        <v>339</v>
      </c>
      <c r="H499" s="8">
        <v>3.5000000000000003E-2</v>
      </c>
      <c r="I499" s="11">
        <f t="shared" si="37"/>
        <v>11.865000000000002</v>
      </c>
      <c r="J499" s="11">
        <v>0</v>
      </c>
      <c r="K499" s="11">
        <f t="shared" si="38"/>
        <v>4.0049281036927033E-3</v>
      </c>
    </row>
    <row r="500" spans="1:11">
      <c r="A500" s="9">
        <f t="shared" si="36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35"/>
        <v>3131.5</v>
      </c>
      <c r="G500" s="8">
        <v>416</v>
      </c>
      <c r="H500" s="8">
        <v>3.5000000000000003E-2</v>
      </c>
      <c r="I500" s="11">
        <f t="shared" si="37"/>
        <v>14.560000000000002</v>
      </c>
      <c r="J500" s="11">
        <v>0</v>
      </c>
      <c r="K500" s="11">
        <f t="shared" si="38"/>
        <v>4.6495289797221784E-3</v>
      </c>
    </row>
    <row r="501" spans="1:11">
      <c r="A501" s="9">
        <f t="shared" si="36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35"/>
        <v>2797.7</v>
      </c>
      <c r="G501" s="8">
        <v>370</v>
      </c>
      <c r="H501" s="8">
        <v>3.5000000000000003E-2</v>
      </c>
      <c r="I501" s="11">
        <f t="shared" si="37"/>
        <v>12.950000000000001</v>
      </c>
      <c r="J501" s="11">
        <v>0</v>
      </c>
      <c r="K501" s="11">
        <f t="shared" si="38"/>
        <v>4.6288022304035465E-3</v>
      </c>
    </row>
    <row r="502" spans="1:11">
      <c r="A502" s="9">
        <f t="shared" si="36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35"/>
        <v>2617</v>
      </c>
      <c r="G502" s="8">
        <v>371</v>
      </c>
      <c r="H502" s="8">
        <v>3.5000000000000003E-2</v>
      </c>
      <c r="I502" s="11">
        <f t="shared" si="37"/>
        <v>12.985000000000001</v>
      </c>
      <c r="J502" s="11">
        <v>0</v>
      </c>
      <c r="K502" s="11">
        <f t="shared" si="38"/>
        <v>4.9617883072220108E-3</v>
      </c>
    </row>
    <row r="503" spans="1:11">
      <c r="A503" s="9">
        <f t="shared" si="36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35"/>
        <v>3127.7</v>
      </c>
      <c r="G503" s="8">
        <v>419</v>
      </c>
      <c r="H503" s="8">
        <v>3.5000000000000003E-2</v>
      </c>
      <c r="I503" s="11">
        <f t="shared" si="37"/>
        <v>14.665000000000001</v>
      </c>
      <c r="J503" s="11">
        <v>0</v>
      </c>
      <c r="K503" s="11">
        <f t="shared" si="38"/>
        <v>4.6887489209323152E-3</v>
      </c>
    </row>
    <row r="504" spans="1:11">
      <c r="A504" s="9">
        <f t="shared" si="36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35"/>
        <v>6480.4</v>
      </c>
      <c r="G504" s="8">
        <v>404</v>
      </c>
      <c r="H504" s="8">
        <v>3.5000000000000003E-2</v>
      </c>
      <c r="I504" s="11">
        <f t="shared" si="37"/>
        <v>14.14</v>
      </c>
      <c r="J504" s="11">
        <v>0</v>
      </c>
      <c r="K504" s="11">
        <f t="shared" si="38"/>
        <v>2.181964076291587E-3</v>
      </c>
    </row>
    <row r="505" spans="1:11">
      <c r="A505" s="9">
        <f t="shared" si="36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35"/>
        <v>1923</v>
      </c>
      <c r="G505" s="8">
        <v>227.8</v>
      </c>
      <c r="H505" s="8">
        <v>3.5000000000000003E-2</v>
      </c>
      <c r="I505" s="11">
        <f t="shared" si="37"/>
        <v>7.9730000000000008</v>
      </c>
      <c r="J505" s="11">
        <v>0</v>
      </c>
      <c r="K505" s="11">
        <f t="shared" si="38"/>
        <v>4.1461258450338021E-3</v>
      </c>
    </row>
    <row r="506" spans="1:11">
      <c r="A506" s="9">
        <f t="shared" si="36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35"/>
        <v>176.3</v>
      </c>
      <c r="G506" s="8"/>
      <c r="H506" s="8">
        <v>3.5000000000000003E-2</v>
      </c>
      <c r="I506" s="11">
        <f t="shared" si="37"/>
        <v>0</v>
      </c>
      <c r="J506" s="11">
        <v>0</v>
      </c>
      <c r="K506" s="11">
        <f t="shared" si="38"/>
        <v>0</v>
      </c>
    </row>
    <row r="507" spans="1:11">
      <c r="A507" s="9">
        <f t="shared" si="36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35"/>
        <v>3576.1</v>
      </c>
      <c r="G507" s="8">
        <v>419</v>
      </c>
      <c r="H507" s="8">
        <v>3.5000000000000003E-2</v>
      </c>
      <c r="I507" s="11">
        <f t="shared" si="37"/>
        <v>14.665000000000001</v>
      </c>
      <c r="J507" s="11">
        <v>0</v>
      </c>
      <c r="K507" s="11">
        <f t="shared" si="38"/>
        <v>4.1008361063728646E-3</v>
      </c>
    </row>
    <row r="508" spans="1:11">
      <c r="A508" s="9">
        <f t="shared" si="36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35"/>
        <v>1071.5</v>
      </c>
      <c r="G508" s="8">
        <v>180</v>
      </c>
      <c r="H508" s="8">
        <v>3.5000000000000003E-2</v>
      </c>
      <c r="I508" s="11">
        <f t="shared" si="37"/>
        <v>6.3000000000000007</v>
      </c>
      <c r="J508" s="11">
        <v>0</v>
      </c>
      <c r="K508" s="11">
        <f t="shared" si="38"/>
        <v>5.8796080261315923E-3</v>
      </c>
    </row>
    <row r="509" spans="1:11">
      <c r="A509" s="9">
        <f t="shared" si="36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35"/>
        <v>218</v>
      </c>
      <c r="G509" s="8">
        <v>35</v>
      </c>
      <c r="H509" s="8">
        <v>3.5000000000000003E-2</v>
      </c>
      <c r="I509" s="11">
        <f t="shared" si="37"/>
        <v>1.2250000000000001</v>
      </c>
      <c r="J509" s="11">
        <v>0</v>
      </c>
      <c r="K509" s="11">
        <f t="shared" si="38"/>
        <v>5.6192660550458719E-3</v>
      </c>
    </row>
    <row r="510" spans="1:11">
      <c r="A510" s="9">
        <f t="shared" si="36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35"/>
        <v>224.4</v>
      </c>
      <c r="G510" s="8">
        <v>30</v>
      </c>
      <c r="H510" s="8">
        <v>3.5000000000000003E-2</v>
      </c>
      <c r="I510" s="11">
        <f t="shared" si="37"/>
        <v>1.05</v>
      </c>
      <c r="J510" s="11">
        <v>0</v>
      </c>
      <c r="K510" s="11">
        <f t="shared" si="38"/>
        <v>4.6791443850267385E-3</v>
      </c>
    </row>
    <row r="511" spans="1:11">
      <c r="A511" s="9">
        <f t="shared" si="36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35"/>
        <v>790.7</v>
      </c>
      <c r="G511" s="8">
        <v>35</v>
      </c>
      <c r="H511" s="8">
        <v>3.5000000000000003E-2</v>
      </c>
      <c r="I511" s="11">
        <f t="shared" si="37"/>
        <v>1.2250000000000001</v>
      </c>
      <c r="J511" s="11">
        <v>0</v>
      </c>
      <c r="K511" s="11">
        <f t="shared" si="38"/>
        <v>1.5492601492348552E-3</v>
      </c>
    </row>
    <row r="512" spans="1:11">
      <c r="A512" s="9">
        <f t="shared" si="36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35"/>
        <v>357.5</v>
      </c>
      <c r="G512" s="8"/>
      <c r="H512" s="8">
        <v>3.5000000000000003E-2</v>
      </c>
      <c r="I512" s="11">
        <f t="shared" si="37"/>
        <v>0</v>
      </c>
      <c r="J512" s="11">
        <v>0</v>
      </c>
      <c r="K512" s="11">
        <f t="shared" si="38"/>
        <v>0</v>
      </c>
    </row>
    <row r="513" spans="1:11">
      <c r="A513" s="9">
        <f t="shared" si="36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35"/>
        <v>614.74</v>
      </c>
      <c r="G513" s="8"/>
      <c r="H513" s="8">
        <v>3.5000000000000003E-2</v>
      </c>
      <c r="I513" s="11">
        <f t="shared" si="37"/>
        <v>0</v>
      </c>
      <c r="J513" s="11">
        <v>0</v>
      </c>
      <c r="K513" s="11">
        <f t="shared" si="38"/>
        <v>0</v>
      </c>
    </row>
    <row r="514" spans="1:11">
      <c r="A514" s="9">
        <f t="shared" si="36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35"/>
        <v>627.29999999999995</v>
      </c>
      <c r="G514" s="8"/>
      <c r="H514" s="8">
        <v>3.5000000000000003E-2</v>
      </c>
      <c r="I514" s="11">
        <f t="shared" si="37"/>
        <v>0</v>
      </c>
      <c r="J514" s="11">
        <v>0</v>
      </c>
      <c r="K514" s="11">
        <f t="shared" si="38"/>
        <v>0</v>
      </c>
    </row>
    <row r="515" spans="1:11">
      <c r="A515" s="9">
        <f t="shared" si="36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35"/>
        <v>268.60000000000002</v>
      </c>
      <c r="G515" s="8">
        <v>20</v>
      </c>
      <c r="H515" s="8">
        <v>3.5000000000000003E-2</v>
      </c>
      <c r="I515" s="11">
        <f t="shared" si="37"/>
        <v>0.70000000000000007</v>
      </c>
      <c r="J515" s="11">
        <v>0</v>
      </c>
      <c r="K515" s="11">
        <f t="shared" si="38"/>
        <v>2.6061057334326137E-3</v>
      </c>
    </row>
    <row r="516" spans="1:11">
      <c r="A516" s="9">
        <f t="shared" si="36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35"/>
        <v>2432.9</v>
      </c>
      <c r="G516" s="8">
        <v>317</v>
      </c>
      <c r="H516" s="8">
        <v>3.5000000000000003E-2</v>
      </c>
      <c r="I516" s="11">
        <f t="shared" si="37"/>
        <v>11.095000000000001</v>
      </c>
      <c r="J516" s="11">
        <v>0</v>
      </c>
      <c r="K516" s="11">
        <f t="shared" si="38"/>
        <v>4.5604011673311684E-3</v>
      </c>
    </row>
    <row r="517" spans="1:11">
      <c r="A517" s="9">
        <f t="shared" si="36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35"/>
        <v>2587.4</v>
      </c>
      <c r="G517" s="8">
        <v>317</v>
      </c>
      <c r="H517" s="8">
        <v>3.5000000000000003E-2</v>
      </c>
      <c r="I517" s="11">
        <f t="shared" si="37"/>
        <v>11.095000000000001</v>
      </c>
      <c r="J517" s="11">
        <v>0</v>
      </c>
      <c r="K517" s="11">
        <f t="shared" si="38"/>
        <v>4.288088428538301E-3</v>
      </c>
    </row>
    <row r="518" spans="1:11">
      <c r="A518" s="9">
        <f t="shared" si="36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35"/>
        <v>2744.2</v>
      </c>
      <c r="G518" s="8">
        <v>320</v>
      </c>
      <c r="H518" s="8">
        <v>3.5000000000000003E-2</v>
      </c>
      <c r="I518" s="11">
        <f t="shared" si="37"/>
        <v>11.200000000000001</v>
      </c>
      <c r="J518" s="11">
        <v>0</v>
      </c>
      <c r="K518" s="11">
        <f t="shared" si="38"/>
        <v>4.0813351796516297E-3</v>
      </c>
    </row>
    <row r="519" spans="1:11">
      <c r="A519" s="9">
        <f t="shared" si="36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35"/>
        <v>3583.6</v>
      </c>
      <c r="G519" s="8">
        <v>419</v>
      </c>
      <c r="H519" s="8">
        <v>3.5000000000000003E-2</v>
      </c>
      <c r="I519" s="11">
        <f t="shared" si="37"/>
        <v>14.665000000000001</v>
      </c>
      <c r="J519" s="11">
        <v>0</v>
      </c>
      <c r="K519" s="11">
        <f t="shared" si="38"/>
        <v>4.0922535997321135E-3</v>
      </c>
    </row>
    <row r="520" spans="1:11">
      <c r="A520" s="9">
        <f t="shared" si="36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35"/>
        <v>3561.7</v>
      </c>
      <c r="G520" s="8">
        <v>419</v>
      </c>
      <c r="H520" s="8">
        <v>3.5000000000000003E-2</v>
      </c>
      <c r="I520" s="11">
        <f t="shared" si="37"/>
        <v>14.665000000000001</v>
      </c>
      <c r="J520" s="11">
        <v>0</v>
      </c>
      <c r="K520" s="11">
        <f t="shared" si="38"/>
        <v>4.117415840750204E-3</v>
      </c>
    </row>
    <row r="521" spans="1:11">
      <c r="A521" s="9">
        <f t="shared" si="36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35"/>
        <v>3555.5</v>
      </c>
      <c r="G521" s="8">
        <v>419</v>
      </c>
      <c r="H521" s="8">
        <v>3.5000000000000003E-2</v>
      </c>
      <c r="I521" s="11">
        <f t="shared" si="37"/>
        <v>14.665000000000001</v>
      </c>
      <c r="J521" s="11">
        <v>0</v>
      </c>
      <c r="K521" s="11">
        <f t="shared" si="38"/>
        <v>4.1245956968077625E-3</v>
      </c>
    </row>
    <row r="522" spans="1:11">
      <c r="A522" s="9">
        <f t="shared" si="36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35"/>
        <v>3553.2999999999997</v>
      </c>
      <c r="G522" s="8">
        <v>419</v>
      </c>
      <c r="H522" s="8">
        <v>3.5000000000000003E-2</v>
      </c>
      <c r="I522" s="11">
        <f t="shared" si="37"/>
        <v>14.665000000000001</v>
      </c>
      <c r="J522" s="11">
        <v>0</v>
      </c>
      <c r="K522" s="11">
        <f t="shared" si="38"/>
        <v>4.1271494104072274E-3</v>
      </c>
    </row>
    <row r="523" spans="1:11">
      <c r="A523" s="9">
        <f t="shared" si="36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35"/>
        <v>3576.9</v>
      </c>
      <c r="G523" s="8">
        <v>419</v>
      </c>
      <c r="H523" s="8">
        <v>3.5000000000000003E-2</v>
      </c>
      <c r="I523" s="11">
        <f t="shared" si="37"/>
        <v>14.665000000000001</v>
      </c>
      <c r="J523" s="11">
        <v>0</v>
      </c>
      <c r="K523" s="11">
        <f t="shared" si="38"/>
        <v>4.099918924208113E-3</v>
      </c>
    </row>
    <row r="524" spans="1:11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35"/>
        <v>194.9</v>
      </c>
      <c r="G524" s="8">
        <v>25</v>
      </c>
      <c r="H524" s="8">
        <v>3.5000000000000003E-2</v>
      </c>
      <c r="I524" s="11">
        <f t="shared" si="37"/>
        <v>0.87500000000000011</v>
      </c>
      <c r="J524" s="11">
        <v>0</v>
      </c>
      <c r="K524" s="11">
        <f t="shared" si="38"/>
        <v>4.4894817855310422E-3</v>
      </c>
    </row>
    <row r="525" spans="1:11">
      <c r="A525" s="9">
        <f t="shared" si="36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35"/>
        <v>234.1</v>
      </c>
      <c r="G525" s="8">
        <v>20</v>
      </c>
      <c r="H525" s="8">
        <v>3.5000000000000003E-2</v>
      </c>
      <c r="I525" s="11">
        <f t="shared" si="37"/>
        <v>0.70000000000000007</v>
      </c>
      <c r="J525" s="11">
        <v>0</v>
      </c>
      <c r="K525" s="11">
        <f t="shared" si="38"/>
        <v>2.9901751388295606E-3</v>
      </c>
    </row>
    <row r="526" spans="1:11">
      <c r="A526" s="9">
        <f t="shared" si="36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35"/>
        <v>3517.1000000000004</v>
      </c>
      <c r="G526" s="8">
        <v>416</v>
      </c>
      <c r="H526" s="8">
        <v>3.5000000000000003E-2</v>
      </c>
      <c r="I526" s="11">
        <f t="shared" si="37"/>
        <v>14.560000000000002</v>
      </c>
      <c r="J526" s="11">
        <v>0</v>
      </c>
      <c r="K526" s="11">
        <f t="shared" si="38"/>
        <v>4.1397742458275282E-3</v>
      </c>
    </row>
    <row r="527" spans="1:11">
      <c r="A527" s="9">
        <f t="shared" si="36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35"/>
        <v>2684.4</v>
      </c>
      <c r="G527" s="8">
        <v>419</v>
      </c>
      <c r="H527" s="8">
        <v>3.5000000000000003E-2</v>
      </c>
      <c r="I527" s="11">
        <f t="shared" si="37"/>
        <v>14.665000000000001</v>
      </c>
      <c r="J527" s="11">
        <v>0</v>
      </c>
      <c r="K527" s="11">
        <f t="shared" si="38"/>
        <v>5.4630457457904933E-3</v>
      </c>
    </row>
    <row r="528" spans="1:11">
      <c r="A528" s="9">
        <f t="shared" si="36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35"/>
        <v>4074.2999999999997</v>
      </c>
      <c r="G528" s="8">
        <v>357</v>
      </c>
      <c r="H528" s="8">
        <v>3.5000000000000003E-2</v>
      </c>
      <c r="I528" s="11">
        <f t="shared" si="37"/>
        <v>12.495000000000001</v>
      </c>
      <c r="J528" s="11">
        <v>0</v>
      </c>
      <c r="K528" s="11">
        <f t="shared" si="38"/>
        <v>3.066784478315294E-3</v>
      </c>
    </row>
    <row r="529" spans="1:11">
      <c r="A529" s="9">
        <f t="shared" si="36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35"/>
        <v>5184.63</v>
      </c>
      <c r="G529" s="8">
        <v>363</v>
      </c>
      <c r="H529" s="8">
        <v>3.5000000000000003E-2</v>
      </c>
      <c r="I529" s="11">
        <f t="shared" si="37"/>
        <v>12.705000000000002</v>
      </c>
      <c r="J529" s="11">
        <v>0</v>
      </c>
      <c r="K529" s="11">
        <f t="shared" si="38"/>
        <v>2.4505123798612442E-3</v>
      </c>
    </row>
    <row r="530" spans="1:11">
      <c r="A530" s="9">
        <f t="shared" si="36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35"/>
        <v>115.8</v>
      </c>
      <c r="G530" s="8">
        <v>20</v>
      </c>
      <c r="H530" s="8">
        <v>3.5000000000000003E-2</v>
      </c>
      <c r="I530" s="11">
        <f t="shared" si="37"/>
        <v>0.70000000000000007</v>
      </c>
      <c r="J530" s="11">
        <v>0</v>
      </c>
      <c r="K530" s="11">
        <f t="shared" si="38"/>
        <v>6.044905008635579E-3</v>
      </c>
    </row>
    <row r="531" spans="1:11">
      <c r="A531" s="9">
        <f t="shared" si="36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35"/>
        <v>94</v>
      </c>
      <c r="G531" s="8">
        <v>25</v>
      </c>
      <c r="H531" s="8">
        <v>3.5000000000000003E-2</v>
      </c>
      <c r="I531" s="11">
        <f t="shared" si="37"/>
        <v>0.87500000000000011</v>
      </c>
      <c r="J531" s="11">
        <v>0</v>
      </c>
      <c r="K531" s="11">
        <f t="shared" si="38"/>
        <v>9.3085106382978736E-3</v>
      </c>
    </row>
    <row r="532" spans="1:11">
      <c r="A532" s="9">
        <f t="shared" si="36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35"/>
        <v>222.7</v>
      </c>
      <c r="G532" s="8">
        <v>15</v>
      </c>
      <c r="H532" s="8">
        <v>3.5000000000000003E-2</v>
      </c>
      <c r="I532" s="11">
        <f t="shared" si="37"/>
        <v>0.52500000000000002</v>
      </c>
      <c r="J532" s="11">
        <v>0</v>
      </c>
      <c r="K532" s="11">
        <f t="shared" si="38"/>
        <v>2.3574315222272117E-3</v>
      </c>
    </row>
    <row r="533" spans="1:11">
      <c r="A533" s="9">
        <f t="shared" si="36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35"/>
        <v>76</v>
      </c>
      <c r="G533" s="8"/>
      <c r="H533" s="8">
        <v>3.5000000000000003E-2</v>
      </c>
      <c r="I533" s="11">
        <f t="shared" si="37"/>
        <v>0</v>
      </c>
      <c r="J533" s="11">
        <v>0</v>
      </c>
      <c r="K533" s="11">
        <f t="shared" si="38"/>
        <v>0</v>
      </c>
    </row>
    <row r="534" spans="1:11">
      <c r="A534" s="9">
        <f t="shared" si="36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35"/>
        <v>229.6</v>
      </c>
      <c r="G534" s="8">
        <v>32</v>
      </c>
      <c r="H534" s="8">
        <v>3.5000000000000003E-2</v>
      </c>
      <c r="I534" s="11">
        <f t="shared" si="37"/>
        <v>1.1200000000000001</v>
      </c>
      <c r="J534" s="11">
        <v>0</v>
      </c>
      <c r="K534" s="11">
        <f t="shared" si="38"/>
        <v>4.8780487804878057E-3</v>
      </c>
    </row>
    <row r="535" spans="1:11">
      <c r="A535" s="9">
        <f t="shared" si="36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35"/>
        <v>66.400000000000006</v>
      </c>
      <c r="G535" s="8"/>
      <c r="H535" s="8">
        <v>3.5000000000000003E-2</v>
      </c>
      <c r="I535" s="11">
        <f t="shared" si="37"/>
        <v>0</v>
      </c>
      <c r="J535" s="11">
        <v>0</v>
      </c>
      <c r="K535" s="11">
        <f t="shared" si="38"/>
        <v>0</v>
      </c>
    </row>
    <row r="536" spans="1:11">
      <c r="A536" s="9">
        <f t="shared" si="36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35"/>
        <v>2581.4</v>
      </c>
      <c r="G536" s="8">
        <v>374</v>
      </c>
      <c r="H536" s="8">
        <v>3.5000000000000003E-2</v>
      </c>
      <c r="I536" s="11">
        <f t="shared" si="37"/>
        <v>13.090000000000002</v>
      </c>
      <c r="J536" s="11">
        <v>0</v>
      </c>
      <c r="K536" s="11">
        <f t="shared" si="38"/>
        <v>5.0708917641589836E-3</v>
      </c>
    </row>
    <row r="537" spans="1:11">
      <c r="A537" s="9">
        <f t="shared" si="36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35"/>
        <v>3240.3</v>
      </c>
      <c r="G537" s="8">
        <v>413</v>
      </c>
      <c r="H537" s="8">
        <v>3.5000000000000003E-2</v>
      </c>
      <c r="I537" s="11">
        <f t="shared" si="37"/>
        <v>14.455000000000002</v>
      </c>
      <c r="J537" s="11">
        <v>0</v>
      </c>
      <c r="K537" s="11">
        <f t="shared" si="38"/>
        <v>4.46100669691078E-3</v>
      </c>
    </row>
    <row r="538" spans="1:11">
      <c r="A538" s="9">
        <f t="shared" si="36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35"/>
        <v>3544.97</v>
      </c>
      <c r="G538" s="8">
        <v>419</v>
      </c>
      <c r="H538" s="8">
        <v>3.5000000000000003E-2</v>
      </c>
      <c r="I538" s="11">
        <f t="shared" si="37"/>
        <v>14.665000000000001</v>
      </c>
      <c r="J538" s="11">
        <v>0</v>
      </c>
      <c r="K538" s="11">
        <f t="shared" si="38"/>
        <v>4.1368474204295106E-3</v>
      </c>
    </row>
    <row r="539" spans="1:11">
      <c r="A539" s="9">
        <f t="shared" si="36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35"/>
        <v>2778.9</v>
      </c>
      <c r="G539" s="8">
        <v>368</v>
      </c>
      <c r="H539" s="8">
        <v>3.5000000000000003E-2</v>
      </c>
      <c r="I539" s="11">
        <f t="shared" si="37"/>
        <v>12.88</v>
      </c>
      <c r="J539" s="11">
        <v>0</v>
      </c>
      <c r="K539" s="11">
        <f t="shared" si="38"/>
        <v>4.6349274892943252E-3</v>
      </c>
    </row>
    <row r="540" spans="1:11">
      <c r="A540" s="9">
        <f t="shared" si="36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35"/>
        <v>2581.6999999999998</v>
      </c>
      <c r="G540" s="8">
        <v>368</v>
      </c>
      <c r="H540" s="8">
        <v>3.5000000000000003E-2</v>
      </c>
      <c r="I540" s="11">
        <f t="shared" si="37"/>
        <v>12.88</v>
      </c>
      <c r="J540" s="11">
        <v>0</v>
      </c>
      <c r="K540" s="11">
        <f t="shared" si="38"/>
        <v>4.9889607622884153E-3</v>
      </c>
    </row>
    <row r="541" spans="1:11">
      <c r="A541" s="9">
        <f t="shared" si="36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35"/>
        <v>3517.8</v>
      </c>
      <c r="G541" s="8">
        <v>407</v>
      </c>
      <c r="H541" s="8">
        <v>3.5000000000000003E-2</v>
      </c>
      <c r="I541" s="11">
        <f t="shared" si="37"/>
        <v>14.245000000000001</v>
      </c>
      <c r="J541" s="11">
        <v>0</v>
      </c>
      <c r="K541" s="11">
        <f t="shared" si="38"/>
        <v>4.0494058786741715E-3</v>
      </c>
    </row>
    <row r="542" spans="1:11">
      <c r="A542" s="9">
        <f t="shared" si="36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35"/>
        <v>2599.2399999999998</v>
      </c>
      <c r="G542" s="8">
        <v>416</v>
      </c>
      <c r="H542" s="8">
        <v>3.5000000000000003E-2</v>
      </c>
      <c r="I542" s="11">
        <f t="shared" si="37"/>
        <v>14.560000000000002</v>
      </c>
      <c r="J542" s="11">
        <v>0</v>
      </c>
      <c r="K542" s="11">
        <f t="shared" si="38"/>
        <v>5.6016374017020375E-3</v>
      </c>
    </row>
    <row r="543" spans="1:11">
      <c r="A543" s="9">
        <f t="shared" si="36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39">C543+D543+E543</f>
        <v>3555.8</v>
      </c>
      <c r="G543" s="8">
        <v>371</v>
      </c>
      <c r="H543" s="8">
        <v>3.5000000000000003E-2</v>
      </c>
      <c r="I543" s="11">
        <f t="shared" si="37"/>
        <v>12.985000000000001</v>
      </c>
      <c r="J543" s="11">
        <v>0</v>
      </c>
      <c r="K543" s="11">
        <f t="shared" si="38"/>
        <v>3.65178019011193E-3</v>
      </c>
    </row>
    <row r="544" spans="1:11">
      <c r="A544" s="9">
        <f t="shared" si="36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39"/>
        <v>4424.8999999999996</v>
      </c>
      <c r="G544" s="8">
        <v>433</v>
      </c>
      <c r="H544" s="8">
        <v>3.5000000000000003E-2</v>
      </c>
      <c r="I544" s="11">
        <f t="shared" ref="I544:I550" si="40">G544*H544</f>
        <v>15.155000000000001</v>
      </c>
      <c r="J544" s="11">
        <v>0</v>
      </c>
      <c r="K544" s="11">
        <f t="shared" ref="K544:K551" si="41">(I544+J544)/F544</f>
        <v>3.4249361567493058E-3</v>
      </c>
    </row>
    <row r="545" spans="1:11">
      <c r="A545" s="9">
        <f t="shared" si="36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39"/>
        <v>2601.4</v>
      </c>
      <c r="G545" s="8">
        <v>377</v>
      </c>
      <c r="H545" s="8">
        <v>3.5000000000000003E-2</v>
      </c>
      <c r="I545" s="11">
        <f t="shared" si="40"/>
        <v>13.195000000000002</v>
      </c>
      <c r="J545" s="11">
        <v>0</v>
      </c>
      <c r="K545" s="11">
        <f t="shared" si="41"/>
        <v>5.07226877835012E-3</v>
      </c>
    </row>
    <row r="546" spans="1:11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39"/>
        <v>4398.29</v>
      </c>
      <c r="G546" s="8">
        <v>449</v>
      </c>
      <c r="H546" s="8">
        <v>3.5000000000000003E-2</v>
      </c>
      <c r="I546" s="11">
        <f t="shared" si="40"/>
        <v>15.715000000000002</v>
      </c>
      <c r="J546" s="11">
        <v>0</v>
      </c>
      <c r="K546" s="11">
        <f t="shared" si="41"/>
        <v>3.5729794988506899E-3</v>
      </c>
    </row>
    <row r="547" spans="1:11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39"/>
        <v>53.2</v>
      </c>
      <c r="G547" s="8">
        <v>0</v>
      </c>
      <c r="H547" s="8">
        <v>3.5000000000000003E-2</v>
      </c>
      <c r="I547" s="11">
        <f t="shared" si="40"/>
        <v>0</v>
      </c>
      <c r="J547" s="11">
        <v>0</v>
      </c>
      <c r="K547" s="11">
        <f t="shared" si="41"/>
        <v>0</v>
      </c>
    </row>
    <row r="548" spans="1:11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39"/>
        <v>3237.1</v>
      </c>
      <c r="G548" s="8">
        <v>375</v>
      </c>
      <c r="H548" s="8">
        <v>3.5000000000000003E-2</v>
      </c>
      <c r="I548" s="11">
        <f t="shared" si="40"/>
        <v>13.125000000000002</v>
      </c>
      <c r="J548" s="11">
        <v>0</v>
      </c>
      <c r="K548" s="11">
        <f t="shared" si="41"/>
        <v>4.0545550029347259E-3</v>
      </c>
    </row>
    <row r="549" spans="1:11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39"/>
        <v>7769.2999999999993</v>
      </c>
      <c r="G549" s="8">
        <v>795</v>
      </c>
      <c r="H549" s="8">
        <v>3.5000000000000003E-2</v>
      </c>
      <c r="I549" s="11">
        <f t="shared" si="40"/>
        <v>27.825000000000003</v>
      </c>
      <c r="J549" s="11">
        <v>0</v>
      </c>
      <c r="K549" s="11">
        <f t="shared" si="41"/>
        <v>3.5814037300657725E-3</v>
      </c>
    </row>
    <row r="550" spans="1:11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39"/>
        <v>10480.52</v>
      </c>
      <c r="G550" s="8">
        <v>1036</v>
      </c>
      <c r="H550" s="8">
        <v>3.5000000000000003E-2</v>
      </c>
      <c r="I550" s="11">
        <f t="shared" si="40"/>
        <v>36.260000000000005</v>
      </c>
      <c r="J550" s="11">
        <v>0</v>
      </c>
      <c r="K550" s="11">
        <f t="shared" si="41"/>
        <v>3.4597519970383152E-3</v>
      </c>
    </row>
    <row r="551" spans="1:11">
      <c r="A551" s="12"/>
      <c r="B551" s="17" t="s">
        <v>576</v>
      </c>
      <c r="C551" s="26">
        <f>SUM(C481:C550)</f>
        <v>182639.05999999997</v>
      </c>
      <c r="D551" s="26">
        <f>SUM(D481:D550)</f>
        <v>232.40000000000003</v>
      </c>
      <c r="E551" s="26">
        <f>SUM(E481:E550)</f>
        <v>4310.1000000000004</v>
      </c>
      <c r="F551" s="26">
        <f>SUM(F481:F550)</f>
        <v>187181.55999999994</v>
      </c>
      <c r="G551" s="26">
        <f>SUM(G481:G550)</f>
        <v>21711.8</v>
      </c>
      <c r="H551" s="13">
        <v>3.5000000000000003E-2</v>
      </c>
      <c r="I551" s="16">
        <f>SUM(I481:I550)</f>
        <v>759.91300000000035</v>
      </c>
      <c r="J551" s="16">
        <f>SUM(J481:J546)</f>
        <v>0</v>
      </c>
      <c r="K551" s="16">
        <f t="shared" si="41"/>
        <v>4.059764220364445E-3</v>
      </c>
    </row>
    <row r="552" spans="1:11">
      <c r="A552" s="9"/>
      <c r="B552" s="7" t="s">
        <v>1270</v>
      </c>
      <c r="C552" s="35"/>
      <c r="D552" s="35"/>
      <c r="E552" s="35"/>
      <c r="F552" s="35"/>
      <c r="G552" s="8"/>
      <c r="H552" s="8"/>
      <c r="I552" s="8"/>
      <c r="J552" s="8"/>
      <c r="K552" s="11"/>
    </row>
    <row r="553" spans="1:11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42">C553+D553+E553</f>
        <v>94.51</v>
      </c>
      <c r="G553" s="8"/>
      <c r="H553" s="8">
        <v>3.5000000000000003E-2</v>
      </c>
      <c r="I553" s="11">
        <f>G553*H553</f>
        <v>0</v>
      </c>
      <c r="J553" s="11">
        <v>0</v>
      </c>
      <c r="K553" s="11">
        <f>(I553+J553)/F553</f>
        <v>0</v>
      </c>
    </row>
    <row r="554" spans="1:11">
      <c r="A554" s="9">
        <f t="shared" ref="A554:A617" si="43">A553+1</f>
        <v>2</v>
      </c>
      <c r="B554" s="8" t="s">
        <v>644</v>
      </c>
      <c r="C554" s="8">
        <f>димвенканали!C554</f>
        <v>107.2</v>
      </c>
      <c r="D554" s="8">
        <f>димвенканали!D554</f>
        <v>0</v>
      </c>
      <c r="E554" s="8">
        <f>димвенканали!E554</f>
        <v>0</v>
      </c>
      <c r="F554" s="8">
        <f t="shared" si="42"/>
        <v>107.2</v>
      </c>
      <c r="G554" s="8"/>
      <c r="H554" s="8">
        <v>3.5000000000000003E-2</v>
      </c>
      <c r="I554" s="11">
        <f t="shared" ref="I554:I614" si="44">G554*H554</f>
        <v>0</v>
      </c>
      <c r="J554" s="11">
        <v>0</v>
      </c>
      <c r="K554" s="11">
        <f t="shared" ref="K554:K614" si="45">(I554+J554)/F554</f>
        <v>0</v>
      </c>
    </row>
    <row r="555" spans="1:11">
      <c r="A555" s="9">
        <f t="shared" si="43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42"/>
        <v>4212.6899999999996</v>
      </c>
      <c r="G555" s="8">
        <v>389</v>
      </c>
      <c r="H555" s="8">
        <v>3.5000000000000003E-2</v>
      </c>
      <c r="I555" s="11">
        <f t="shared" si="44"/>
        <v>13.615000000000002</v>
      </c>
      <c r="J555" s="11">
        <v>0</v>
      </c>
      <c r="K555" s="11">
        <f t="shared" si="45"/>
        <v>3.2319017065105676E-3</v>
      </c>
    </row>
    <row r="556" spans="1:11">
      <c r="A556" s="9">
        <f t="shared" si="43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42"/>
        <v>4354.84</v>
      </c>
      <c r="G556" s="8">
        <v>362</v>
      </c>
      <c r="H556" s="8">
        <v>3.5000000000000003E-2</v>
      </c>
      <c r="I556" s="11">
        <f t="shared" si="44"/>
        <v>12.670000000000002</v>
      </c>
      <c r="J556" s="11">
        <v>0</v>
      </c>
      <c r="K556" s="11">
        <f t="shared" si="45"/>
        <v>2.9094065453610239E-3</v>
      </c>
    </row>
    <row r="557" spans="1:11">
      <c r="A557" s="9">
        <f t="shared" si="43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42"/>
        <v>4344.0200000000004</v>
      </c>
      <c r="G557" s="8">
        <v>480</v>
      </c>
      <c r="H557" s="8">
        <v>3.5000000000000003E-2</v>
      </c>
      <c r="I557" s="11">
        <f t="shared" si="44"/>
        <v>16.8</v>
      </c>
      <c r="J557" s="11">
        <v>0</v>
      </c>
      <c r="K557" s="11">
        <f t="shared" si="45"/>
        <v>3.867385509274819E-3</v>
      </c>
    </row>
    <row r="558" spans="1:11">
      <c r="A558" s="9">
        <f t="shared" si="43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42"/>
        <v>8583.89</v>
      </c>
      <c r="G558" s="8">
        <v>1200</v>
      </c>
      <c r="H558" s="8">
        <v>3.5000000000000003E-2</v>
      </c>
      <c r="I558" s="11">
        <f t="shared" si="44"/>
        <v>42.000000000000007</v>
      </c>
      <c r="J558" s="11">
        <v>0</v>
      </c>
      <c r="K558" s="11">
        <f t="shared" si="45"/>
        <v>4.8928865584251437E-3</v>
      </c>
    </row>
    <row r="559" spans="1:11">
      <c r="A559" s="9">
        <f t="shared" si="43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42"/>
        <v>4134.84</v>
      </c>
      <c r="G559" s="8">
        <v>536</v>
      </c>
      <c r="H559" s="8">
        <v>3.5000000000000003E-2</v>
      </c>
      <c r="I559" s="11">
        <f t="shared" si="44"/>
        <v>18.760000000000002</v>
      </c>
      <c r="J559" s="11">
        <v>0</v>
      </c>
      <c r="K559" s="11">
        <f t="shared" si="45"/>
        <v>4.5370558473846632E-3</v>
      </c>
    </row>
    <row r="560" spans="1:11">
      <c r="A560" s="9">
        <f t="shared" si="43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42"/>
        <v>4246.29</v>
      </c>
      <c r="G560" s="8">
        <v>568</v>
      </c>
      <c r="H560" s="8">
        <v>3.5000000000000003E-2</v>
      </c>
      <c r="I560" s="11">
        <f t="shared" si="44"/>
        <v>19.880000000000003</v>
      </c>
      <c r="J560" s="11">
        <v>0</v>
      </c>
      <c r="K560" s="11">
        <f t="shared" si="45"/>
        <v>4.6817339371545523E-3</v>
      </c>
    </row>
    <row r="561" spans="1:11">
      <c r="A561" s="9">
        <f t="shared" si="43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42"/>
        <v>4297.5200000000004</v>
      </c>
      <c r="G561" s="8">
        <v>572</v>
      </c>
      <c r="H561" s="8">
        <v>3.5000000000000003E-2</v>
      </c>
      <c r="I561" s="11">
        <f t="shared" si="44"/>
        <v>20.020000000000003</v>
      </c>
      <c r="J561" s="11">
        <v>0</v>
      </c>
      <c r="K561" s="11">
        <f t="shared" si="45"/>
        <v>4.6585007166924184E-3</v>
      </c>
    </row>
    <row r="562" spans="1:11">
      <c r="A562" s="9">
        <f t="shared" si="43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42"/>
        <v>4186.7700000000004</v>
      </c>
      <c r="G562" s="8">
        <v>534</v>
      </c>
      <c r="H562" s="8">
        <v>3.5000000000000003E-2</v>
      </c>
      <c r="I562" s="11">
        <f t="shared" si="44"/>
        <v>18.690000000000001</v>
      </c>
      <c r="J562" s="11">
        <v>0</v>
      </c>
      <c r="K562" s="11">
        <f t="shared" si="45"/>
        <v>4.4640617946531576E-3</v>
      </c>
    </row>
    <row r="563" spans="1:11">
      <c r="A563" s="9">
        <f t="shared" si="43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42"/>
        <v>4207.92</v>
      </c>
      <c r="G563" s="8">
        <v>564</v>
      </c>
      <c r="H563" s="8">
        <v>3.5000000000000003E-2</v>
      </c>
      <c r="I563" s="11">
        <f t="shared" si="44"/>
        <v>19.740000000000002</v>
      </c>
      <c r="J563" s="11">
        <v>0</v>
      </c>
      <c r="K563" s="11">
        <f t="shared" si="45"/>
        <v>4.691153824217191E-3</v>
      </c>
    </row>
    <row r="564" spans="1:11">
      <c r="A564" s="9">
        <f t="shared" si="43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42"/>
        <v>6478.67</v>
      </c>
      <c r="G564" s="8">
        <v>1000</v>
      </c>
      <c r="H564" s="8">
        <v>3.5000000000000003E-2</v>
      </c>
      <c r="I564" s="11">
        <f t="shared" si="44"/>
        <v>35</v>
      </c>
      <c r="J564" s="11">
        <v>0</v>
      </c>
      <c r="K564" s="11">
        <f t="shared" si="45"/>
        <v>5.4023433822065333E-3</v>
      </c>
    </row>
    <row r="565" spans="1:11">
      <c r="A565" s="9">
        <f t="shared" si="43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42"/>
        <v>109.54</v>
      </c>
      <c r="G565" s="8"/>
      <c r="H565" s="8">
        <v>3.5000000000000003E-2</v>
      </c>
      <c r="I565" s="11">
        <f t="shared" si="44"/>
        <v>0</v>
      </c>
      <c r="J565" s="11">
        <v>0</v>
      </c>
      <c r="K565" s="11">
        <f t="shared" si="45"/>
        <v>0</v>
      </c>
    </row>
    <row r="566" spans="1:11">
      <c r="A566" s="9">
        <f t="shared" si="43"/>
        <v>14</v>
      </c>
      <c r="B566" s="8" t="s">
        <v>656</v>
      </c>
      <c r="C566" s="8">
        <f>димвенканали!C566</f>
        <v>103</v>
      </c>
      <c r="D566" s="8">
        <f>димвенканали!D566</f>
        <v>0</v>
      </c>
      <c r="E566" s="8">
        <f>димвенканали!E566</f>
        <v>0</v>
      </c>
      <c r="F566" s="8">
        <f t="shared" si="42"/>
        <v>103</v>
      </c>
      <c r="G566" s="8"/>
      <c r="H566" s="8">
        <v>3.5000000000000003E-2</v>
      </c>
      <c r="I566" s="11">
        <f t="shared" si="44"/>
        <v>0</v>
      </c>
      <c r="J566" s="11">
        <v>0</v>
      </c>
      <c r="K566" s="11">
        <f t="shared" si="45"/>
        <v>0</v>
      </c>
    </row>
    <row r="567" spans="1:11">
      <c r="A567" s="9">
        <f t="shared" si="43"/>
        <v>15</v>
      </c>
      <c r="B567" s="8" t="s">
        <v>657</v>
      </c>
      <c r="C567" s="8">
        <f>димвенканали!C567</f>
        <v>123.3</v>
      </c>
      <c r="D567" s="8">
        <f>димвенканали!D567</f>
        <v>0</v>
      </c>
      <c r="E567" s="8">
        <f>димвенканали!E567</f>
        <v>0</v>
      </c>
      <c r="F567" s="8">
        <f t="shared" si="42"/>
        <v>123.3</v>
      </c>
      <c r="G567" s="8"/>
      <c r="H567" s="8">
        <v>3.5000000000000003E-2</v>
      </c>
      <c r="I567" s="11">
        <f t="shared" si="44"/>
        <v>0</v>
      </c>
      <c r="J567" s="11">
        <v>0</v>
      </c>
      <c r="K567" s="11">
        <f t="shared" si="45"/>
        <v>0</v>
      </c>
    </row>
    <row r="568" spans="1:11">
      <c r="A568" s="9">
        <f t="shared" si="43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42"/>
        <v>218.9</v>
      </c>
      <c r="G568" s="8">
        <v>102</v>
      </c>
      <c r="H568" s="8">
        <v>3.5000000000000003E-2</v>
      </c>
      <c r="I568" s="11">
        <f t="shared" si="44"/>
        <v>3.5700000000000003</v>
      </c>
      <c r="J568" s="11">
        <v>0</v>
      </c>
      <c r="K568" s="11">
        <f t="shared" si="45"/>
        <v>1.6308816811329375E-2</v>
      </c>
    </row>
    <row r="569" spans="1:11">
      <c r="A569" s="9">
        <f t="shared" si="43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42"/>
        <v>164.3</v>
      </c>
      <c r="G569" s="8">
        <v>92</v>
      </c>
      <c r="H569" s="8">
        <v>3.5000000000000003E-2</v>
      </c>
      <c r="I569" s="11">
        <f t="shared" si="44"/>
        <v>3.22</v>
      </c>
      <c r="J569" s="11">
        <v>0</v>
      </c>
      <c r="K569" s="11">
        <f t="shared" si="45"/>
        <v>1.9598295800365186E-2</v>
      </c>
    </row>
    <row r="570" spans="1:11">
      <c r="A570" s="9">
        <f t="shared" si="43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42"/>
        <v>250.1</v>
      </c>
      <c r="G570" s="8">
        <v>115</v>
      </c>
      <c r="H570" s="8">
        <v>3.5000000000000003E-2</v>
      </c>
      <c r="I570" s="11">
        <f t="shared" si="44"/>
        <v>4.0250000000000004</v>
      </c>
      <c r="J570" s="11">
        <v>0</v>
      </c>
      <c r="K570" s="11">
        <f t="shared" si="45"/>
        <v>1.6093562574970015E-2</v>
      </c>
    </row>
    <row r="571" spans="1:11">
      <c r="A571" s="9">
        <f t="shared" si="43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42"/>
        <v>856.6</v>
      </c>
      <c r="G571" s="8">
        <v>70</v>
      </c>
      <c r="H571" s="8">
        <v>3.5000000000000003E-2</v>
      </c>
      <c r="I571" s="11">
        <f t="shared" si="44"/>
        <v>2.4500000000000002</v>
      </c>
      <c r="J571" s="11">
        <v>0</v>
      </c>
      <c r="K571" s="11">
        <f t="shared" si="45"/>
        <v>2.8601447583469532E-3</v>
      </c>
    </row>
    <row r="572" spans="1:11">
      <c r="A572" s="9">
        <f t="shared" si="43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42"/>
        <v>212.1</v>
      </c>
      <c r="G572" s="8">
        <v>85</v>
      </c>
      <c r="H572" s="8">
        <v>3.5000000000000003E-2</v>
      </c>
      <c r="I572" s="11">
        <f t="shared" si="44"/>
        <v>2.9750000000000001</v>
      </c>
      <c r="J572" s="11">
        <v>0</v>
      </c>
      <c r="K572" s="11">
        <f t="shared" si="45"/>
        <v>1.4026402640264028E-2</v>
      </c>
    </row>
    <row r="573" spans="1:11">
      <c r="A573" s="9">
        <f t="shared" si="43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42"/>
        <v>773.5</v>
      </c>
      <c r="G573" s="8">
        <v>58</v>
      </c>
      <c r="H573" s="8">
        <v>3.5000000000000003E-2</v>
      </c>
      <c r="I573" s="11">
        <f t="shared" si="44"/>
        <v>2.0300000000000002</v>
      </c>
      <c r="J573" s="11">
        <v>0</v>
      </c>
      <c r="K573" s="11">
        <f t="shared" si="45"/>
        <v>2.6244343891402718E-3</v>
      </c>
    </row>
    <row r="574" spans="1:11">
      <c r="A574" s="9">
        <f t="shared" si="43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42"/>
        <v>1431.7</v>
      </c>
      <c r="G574" s="8">
        <v>196</v>
      </c>
      <c r="H574" s="8">
        <v>3.5000000000000003E-2</v>
      </c>
      <c r="I574" s="11">
        <f t="shared" si="44"/>
        <v>6.86</v>
      </c>
      <c r="J574" s="11">
        <v>0</v>
      </c>
      <c r="K574" s="11">
        <f t="shared" si="45"/>
        <v>4.7915066005448067E-3</v>
      </c>
    </row>
    <row r="575" spans="1:11">
      <c r="A575" s="9">
        <f t="shared" si="43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42"/>
        <v>1073.5999999999999</v>
      </c>
      <c r="G575" s="8">
        <v>39</v>
      </c>
      <c r="H575" s="8">
        <v>3.5000000000000003E-2</v>
      </c>
      <c r="I575" s="11">
        <f t="shared" si="44"/>
        <v>1.3650000000000002</v>
      </c>
      <c r="J575" s="11">
        <v>0</v>
      </c>
      <c r="K575" s="11">
        <f t="shared" si="45"/>
        <v>1.2714232488822655E-3</v>
      </c>
    </row>
    <row r="576" spans="1:11">
      <c r="A576" s="9">
        <f t="shared" si="43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42"/>
        <v>244.9</v>
      </c>
      <c r="G576" s="8">
        <v>0</v>
      </c>
      <c r="H576" s="8">
        <v>3.5000000000000003E-2</v>
      </c>
      <c r="I576" s="11">
        <f t="shared" si="44"/>
        <v>0</v>
      </c>
      <c r="J576" s="11">
        <v>0</v>
      </c>
      <c r="K576" s="11">
        <f t="shared" si="45"/>
        <v>0</v>
      </c>
    </row>
    <row r="577" spans="1:11">
      <c r="A577" s="9">
        <f t="shared" si="43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42"/>
        <v>336.6</v>
      </c>
      <c r="G577" s="8">
        <v>0</v>
      </c>
      <c r="H577" s="8">
        <v>3.5000000000000003E-2</v>
      </c>
      <c r="I577" s="11">
        <f t="shared" si="44"/>
        <v>0</v>
      </c>
      <c r="J577" s="11">
        <v>0</v>
      </c>
      <c r="K577" s="11">
        <f t="shared" si="45"/>
        <v>0</v>
      </c>
    </row>
    <row r="578" spans="1:11">
      <c r="A578" s="9">
        <f t="shared" si="43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42"/>
        <v>150.80000000000001</v>
      </c>
      <c r="G578" s="8">
        <v>0</v>
      </c>
      <c r="H578" s="8">
        <v>3.5000000000000003E-2</v>
      </c>
      <c r="I578" s="11">
        <f t="shared" si="44"/>
        <v>0</v>
      </c>
      <c r="J578" s="11">
        <v>0</v>
      </c>
      <c r="K578" s="11">
        <f t="shared" si="45"/>
        <v>0</v>
      </c>
    </row>
    <row r="579" spans="1:11">
      <c r="A579" s="9">
        <f t="shared" si="43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42"/>
        <v>4825.5600000000004</v>
      </c>
      <c r="G579" s="8">
        <v>518</v>
      </c>
      <c r="H579" s="8">
        <v>3.5000000000000003E-2</v>
      </c>
      <c r="I579" s="11">
        <f t="shared" si="44"/>
        <v>18.130000000000003</v>
      </c>
      <c r="J579" s="11">
        <v>0</v>
      </c>
      <c r="K579" s="11">
        <f t="shared" si="45"/>
        <v>3.7570768988469732E-3</v>
      </c>
    </row>
    <row r="580" spans="1:11">
      <c r="A580" s="9">
        <f t="shared" si="43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42"/>
        <v>4234.8</v>
      </c>
      <c r="G580" s="8">
        <v>500</v>
      </c>
      <c r="H580" s="8">
        <v>3.5000000000000003E-2</v>
      </c>
      <c r="I580" s="11">
        <f t="shared" si="44"/>
        <v>17.5</v>
      </c>
      <c r="J580" s="11">
        <v>0</v>
      </c>
      <c r="K580" s="11">
        <f t="shared" si="45"/>
        <v>4.1324265608765464E-3</v>
      </c>
    </row>
    <row r="581" spans="1:11">
      <c r="A581" s="9">
        <f t="shared" si="43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42"/>
        <v>7259.45</v>
      </c>
      <c r="G581" s="8">
        <v>801</v>
      </c>
      <c r="H581" s="8">
        <v>3.5000000000000003E-2</v>
      </c>
      <c r="I581" s="11">
        <f t="shared" si="44"/>
        <v>28.035000000000004</v>
      </c>
      <c r="J581" s="11">
        <v>0</v>
      </c>
      <c r="K581" s="11">
        <f t="shared" si="45"/>
        <v>3.8618628132985285E-3</v>
      </c>
    </row>
    <row r="582" spans="1:11">
      <c r="A582" s="9">
        <f t="shared" si="43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42"/>
        <v>7693.62</v>
      </c>
      <c r="G582" s="8">
        <v>800</v>
      </c>
      <c r="H582" s="8">
        <v>3.5000000000000003E-2</v>
      </c>
      <c r="I582" s="11">
        <f t="shared" si="44"/>
        <v>28.000000000000004</v>
      </c>
      <c r="J582" s="11">
        <v>0</v>
      </c>
      <c r="K582" s="11">
        <f t="shared" si="45"/>
        <v>3.6393791219218007E-3</v>
      </c>
    </row>
    <row r="583" spans="1:11">
      <c r="A583" s="9">
        <f t="shared" si="43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42"/>
        <v>4310.6400000000003</v>
      </c>
      <c r="G583" s="8">
        <v>408</v>
      </c>
      <c r="H583" s="8">
        <v>3.5000000000000003E-2</v>
      </c>
      <c r="I583" s="11">
        <f t="shared" si="44"/>
        <v>14.280000000000001</v>
      </c>
      <c r="J583" s="11">
        <v>0</v>
      </c>
      <c r="K583" s="11">
        <f t="shared" si="45"/>
        <v>3.3127331440342966E-3</v>
      </c>
    </row>
    <row r="584" spans="1:11">
      <c r="A584" s="9">
        <f t="shared" si="43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42"/>
        <v>4423.5</v>
      </c>
      <c r="G584" s="8">
        <v>310</v>
      </c>
      <c r="H584" s="8">
        <v>3.5000000000000003E-2</v>
      </c>
      <c r="I584" s="11">
        <f t="shared" si="44"/>
        <v>10.850000000000001</v>
      </c>
      <c r="J584" s="11">
        <v>0</v>
      </c>
      <c r="K584" s="11">
        <f t="shared" si="45"/>
        <v>2.4528088617610491E-3</v>
      </c>
    </row>
    <row r="585" spans="1:11">
      <c r="A585" s="9">
        <f t="shared" si="43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42"/>
        <v>3225.66</v>
      </c>
      <c r="G585" s="8">
        <v>510</v>
      </c>
      <c r="H585" s="8">
        <v>3.5000000000000003E-2</v>
      </c>
      <c r="I585" s="11">
        <f t="shared" si="44"/>
        <v>17.850000000000001</v>
      </c>
      <c r="J585" s="11">
        <v>0</v>
      </c>
      <c r="K585" s="11">
        <f t="shared" si="45"/>
        <v>5.533751232305947E-3</v>
      </c>
    </row>
    <row r="586" spans="1:11">
      <c r="A586" s="9">
        <f t="shared" si="43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42"/>
        <v>4516.37</v>
      </c>
      <c r="G586" s="8">
        <v>516</v>
      </c>
      <c r="H586" s="8">
        <v>3.5000000000000003E-2</v>
      </c>
      <c r="I586" s="11">
        <f t="shared" si="44"/>
        <v>18.060000000000002</v>
      </c>
      <c r="J586" s="11">
        <v>0</v>
      </c>
      <c r="K586" s="11">
        <f t="shared" si="45"/>
        <v>3.9987866361701988E-3</v>
      </c>
    </row>
    <row r="587" spans="1:11">
      <c r="A587" s="9">
        <f t="shared" si="43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42"/>
        <v>1283.48</v>
      </c>
      <c r="G587" s="8">
        <v>0</v>
      </c>
      <c r="H587" s="8">
        <v>3.5000000000000003E-2</v>
      </c>
      <c r="I587" s="11">
        <f t="shared" si="44"/>
        <v>0</v>
      </c>
      <c r="J587" s="11">
        <v>0</v>
      </c>
      <c r="K587" s="11">
        <f t="shared" si="45"/>
        <v>0</v>
      </c>
    </row>
    <row r="588" spans="1:11">
      <c r="A588" s="9">
        <f t="shared" si="43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42"/>
        <v>4220</v>
      </c>
      <c r="G588" s="8">
        <v>385</v>
      </c>
      <c r="H588" s="8">
        <v>3.5000000000000003E-2</v>
      </c>
      <c r="I588" s="11">
        <f t="shared" si="44"/>
        <v>13.475000000000001</v>
      </c>
      <c r="J588" s="11">
        <v>0</v>
      </c>
      <c r="K588" s="11">
        <f t="shared" si="45"/>
        <v>3.1931279620853086E-3</v>
      </c>
    </row>
    <row r="589" spans="1:11">
      <c r="A589" s="9">
        <f t="shared" si="43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42"/>
        <v>4073.3</v>
      </c>
      <c r="G589" s="8">
        <v>317</v>
      </c>
      <c r="H589" s="8">
        <v>3.5000000000000003E-2</v>
      </c>
      <c r="I589" s="11">
        <f t="shared" si="44"/>
        <v>11.095000000000001</v>
      </c>
      <c r="J589" s="11">
        <v>0</v>
      </c>
      <c r="K589" s="11">
        <f t="shared" si="45"/>
        <v>2.7238357106031965E-3</v>
      </c>
    </row>
    <row r="590" spans="1:11">
      <c r="A590" s="9">
        <f t="shared" si="43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42"/>
        <v>3931.82</v>
      </c>
      <c r="G590" s="8">
        <v>456</v>
      </c>
      <c r="H590" s="8">
        <v>3.5000000000000003E-2</v>
      </c>
      <c r="I590" s="11">
        <f t="shared" si="44"/>
        <v>15.96</v>
      </c>
      <c r="J590" s="11">
        <v>0</v>
      </c>
      <c r="K590" s="11">
        <f t="shared" si="45"/>
        <v>4.0591888743635261E-3</v>
      </c>
    </row>
    <row r="591" spans="1:11">
      <c r="A591" s="9">
        <f t="shared" si="43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42"/>
        <v>4123.59</v>
      </c>
      <c r="G591" s="8">
        <v>464</v>
      </c>
      <c r="H591" s="8">
        <v>3.5000000000000003E-2</v>
      </c>
      <c r="I591" s="11">
        <f t="shared" si="44"/>
        <v>16.240000000000002</v>
      </c>
      <c r="J591" s="11">
        <v>0</v>
      </c>
      <c r="K591" s="11">
        <f t="shared" si="45"/>
        <v>3.9383158849449146E-3</v>
      </c>
    </row>
    <row r="592" spans="1:11">
      <c r="A592" s="9">
        <f t="shared" si="43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42"/>
        <v>4198.01</v>
      </c>
      <c r="G592" s="8">
        <v>476</v>
      </c>
      <c r="H592" s="8">
        <v>3.5000000000000003E-2</v>
      </c>
      <c r="I592" s="11">
        <f t="shared" si="44"/>
        <v>16.66</v>
      </c>
      <c r="J592" s="11">
        <v>0</v>
      </c>
      <c r="K592" s="11">
        <f t="shared" si="45"/>
        <v>3.9685470020319148E-3</v>
      </c>
    </row>
    <row r="593" spans="1:11">
      <c r="A593" s="9">
        <f t="shared" si="43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42"/>
        <v>4228.12</v>
      </c>
      <c r="G593" s="8">
        <v>476</v>
      </c>
      <c r="H593" s="8">
        <v>3.5000000000000003E-2</v>
      </c>
      <c r="I593" s="11">
        <f t="shared" si="44"/>
        <v>16.66</v>
      </c>
      <c r="J593" s="11">
        <v>0</v>
      </c>
      <c r="K593" s="11">
        <f t="shared" si="45"/>
        <v>3.9402855169673517E-3</v>
      </c>
    </row>
    <row r="594" spans="1:11">
      <c r="A594" s="9">
        <f t="shared" si="43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42"/>
        <v>4331.46</v>
      </c>
      <c r="G594" s="8">
        <v>439</v>
      </c>
      <c r="H594" s="8">
        <v>3.5000000000000003E-2</v>
      </c>
      <c r="I594" s="11">
        <f t="shared" si="44"/>
        <v>15.365000000000002</v>
      </c>
      <c r="J594" s="11">
        <v>0</v>
      </c>
      <c r="K594" s="11">
        <f t="shared" si="45"/>
        <v>3.5473027570380429E-3</v>
      </c>
    </row>
    <row r="595" spans="1:11">
      <c r="A595" s="9">
        <f t="shared" si="43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42"/>
        <v>6367.69</v>
      </c>
      <c r="G595" s="8">
        <v>800</v>
      </c>
      <c r="H595" s="8">
        <v>3.5000000000000003E-2</v>
      </c>
      <c r="I595" s="11">
        <f t="shared" si="44"/>
        <v>28.000000000000004</v>
      </c>
      <c r="J595" s="11">
        <v>0</v>
      </c>
      <c r="K595" s="11">
        <f t="shared" si="45"/>
        <v>4.3971989842470352E-3</v>
      </c>
    </row>
    <row r="596" spans="1:11">
      <c r="A596" s="9">
        <f t="shared" si="43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42"/>
        <v>168.2</v>
      </c>
      <c r="G596" s="8">
        <v>53</v>
      </c>
      <c r="H596" s="8">
        <v>3.5000000000000003E-2</v>
      </c>
      <c r="I596" s="11">
        <f t="shared" si="44"/>
        <v>1.8550000000000002</v>
      </c>
      <c r="J596" s="11">
        <v>0</v>
      </c>
      <c r="K596" s="11">
        <f t="shared" si="45"/>
        <v>1.1028537455410228E-2</v>
      </c>
    </row>
    <row r="597" spans="1:11">
      <c r="A597" s="9">
        <f t="shared" si="43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42"/>
        <v>35.1</v>
      </c>
      <c r="G597" s="8">
        <v>0</v>
      </c>
      <c r="H597" s="8">
        <v>3.5000000000000003E-2</v>
      </c>
      <c r="I597" s="11">
        <f t="shared" si="44"/>
        <v>0</v>
      </c>
      <c r="J597" s="11">
        <v>0</v>
      </c>
      <c r="K597" s="11">
        <f t="shared" si="45"/>
        <v>0</v>
      </c>
    </row>
    <row r="598" spans="1:11">
      <c r="A598" s="9">
        <f t="shared" si="43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42"/>
        <v>94.1</v>
      </c>
      <c r="G598" s="8">
        <v>0</v>
      </c>
      <c r="H598" s="8">
        <v>3.5000000000000003E-2</v>
      </c>
      <c r="I598" s="11">
        <f t="shared" si="44"/>
        <v>0</v>
      </c>
      <c r="J598" s="11">
        <v>0</v>
      </c>
      <c r="K598" s="11">
        <f t="shared" si="45"/>
        <v>0</v>
      </c>
    </row>
    <row r="599" spans="1:11">
      <c r="A599" s="9">
        <f t="shared" si="43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42"/>
        <v>60.8</v>
      </c>
      <c r="G599" s="8">
        <v>0</v>
      </c>
      <c r="H599" s="8">
        <v>3.5000000000000003E-2</v>
      </c>
      <c r="I599" s="11">
        <f t="shared" si="44"/>
        <v>0</v>
      </c>
      <c r="J599" s="11">
        <v>0</v>
      </c>
      <c r="K599" s="11">
        <f t="shared" si="45"/>
        <v>0</v>
      </c>
    </row>
    <row r="600" spans="1:11">
      <c r="A600" s="9">
        <f t="shared" si="43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42"/>
        <v>6172.16</v>
      </c>
      <c r="G600" s="8">
        <v>779</v>
      </c>
      <c r="H600" s="8">
        <v>3.5000000000000003E-2</v>
      </c>
      <c r="I600" s="11">
        <f t="shared" si="44"/>
        <v>27.265000000000004</v>
      </c>
      <c r="J600" s="11">
        <v>0</v>
      </c>
      <c r="K600" s="11">
        <f t="shared" si="45"/>
        <v>4.4174162691829125E-3</v>
      </c>
    </row>
    <row r="601" spans="1:11">
      <c r="A601" s="9">
        <f t="shared" si="43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42"/>
        <v>11059.29</v>
      </c>
      <c r="G601" s="8">
        <v>1400</v>
      </c>
      <c r="H601" s="8">
        <v>3.5000000000000003E-2</v>
      </c>
      <c r="I601" s="11">
        <f t="shared" si="44"/>
        <v>49.000000000000007</v>
      </c>
      <c r="J601" s="11">
        <v>0</v>
      </c>
      <c r="K601" s="11">
        <f t="shared" si="45"/>
        <v>4.4306641746441229E-3</v>
      </c>
    </row>
    <row r="602" spans="1:11">
      <c r="A602" s="9">
        <f t="shared" si="43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42"/>
        <v>3145.5800000000004</v>
      </c>
      <c r="G602" s="8">
        <v>498</v>
      </c>
      <c r="H602" s="8">
        <v>3.5000000000000003E-2</v>
      </c>
      <c r="I602" s="11">
        <f t="shared" si="44"/>
        <v>17.430000000000003</v>
      </c>
      <c r="J602" s="11">
        <v>0</v>
      </c>
      <c r="K602" s="11">
        <f t="shared" si="45"/>
        <v>5.5411084760203207E-3</v>
      </c>
    </row>
    <row r="603" spans="1:11">
      <c r="A603" s="9">
        <f t="shared" si="43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42"/>
        <v>851.4</v>
      </c>
      <c r="G603" s="8">
        <v>85</v>
      </c>
      <c r="H603" s="8">
        <v>3.5000000000000003E-2</v>
      </c>
      <c r="I603" s="11">
        <f t="shared" si="44"/>
        <v>2.9750000000000001</v>
      </c>
      <c r="J603" s="11">
        <v>0</v>
      </c>
      <c r="K603" s="11">
        <f t="shared" si="45"/>
        <v>3.494244773314541E-3</v>
      </c>
    </row>
    <row r="604" spans="1:11">
      <c r="A604" s="9">
        <f t="shared" si="43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42"/>
        <v>3100.1</v>
      </c>
      <c r="G604" s="8">
        <v>508</v>
      </c>
      <c r="H604" s="8">
        <v>3.5000000000000003E-2</v>
      </c>
      <c r="I604" s="11">
        <f t="shared" si="44"/>
        <v>17.78</v>
      </c>
      <c r="J604" s="11">
        <v>0</v>
      </c>
      <c r="K604" s="11">
        <f t="shared" si="45"/>
        <v>5.7352988613270546E-3</v>
      </c>
    </row>
    <row r="605" spans="1:11">
      <c r="A605" s="9">
        <f t="shared" si="43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42"/>
        <v>2324.65</v>
      </c>
      <c r="G605" s="8">
        <v>223</v>
      </c>
      <c r="H605" s="8">
        <v>3.5000000000000003E-2</v>
      </c>
      <c r="I605" s="11">
        <f t="shared" si="44"/>
        <v>7.8050000000000006</v>
      </c>
      <c r="J605" s="11">
        <v>0</v>
      </c>
      <c r="K605" s="11">
        <f t="shared" si="45"/>
        <v>3.3574946766179855E-3</v>
      </c>
    </row>
    <row r="606" spans="1:11">
      <c r="A606" s="9">
        <f t="shared" si="43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42"/>
        <v>4512.62</v>
      </c>
      <c r="G606" s="8">
        <v>362</v>
      </c>
      <c r="H606" s="8">
        <v>3.5000000000000003E-2</v>
      </c>
      <c r="I606" s="11">
        <f t="shared" si="44"/>
        <v>12.670000000000002</v>
      </c>
      <c r="J606" s="11">
        <v>0</v>
      </c>
      <c r="K606" s="11">
        <f t="shared" si="45"/>
        <v>2.8076815685787863E-3</v>
      </c>
    </row>
    <row r="607" spans="1:11">
      <c r="A607" s="9">
        <f t="shared" si="43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42"/>
        <v>11115.95</v>
      </c>
      <c r="G607" s="8">
        <v>1400</v>
      </c>
      <c r="H607" s="8">
        <v>3.5000000000000003E-2</v>
      </c>
      <c r="I607" s="11">
        <f t="shared" si="44"/>
        <v>49.000000000000007</v>
      </c>
      <c r="J607" s="11">
        <v>0</v>
      </c>
      <c r="K607" s="11">
        <f t="shared" si="45"/>
        <v>4.4080802810376081E-3</v>
      </c>
    </row>
    <row r="608" spans="1:11">
      <c r="A608" s="9">
        <f t="shared" si="43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42"/>
        <v>3259.72</v>
      </c>
      <c r="G608" s="8">
        <v>688</v>
      </c>
      <c r="H608" s="8">
        <v>3.5000000000000003E-2</v>
      </c>
      <c r="I608" s="11">
        <f t="shared" si="44"/>
        <v>24.080000000000002</v>
      </c>
      <c r="J608" s="11">
        <v>0</v>
      </c>
      <c r="K608" s="11">
        <f t="shared" si="45"/>
        <v>7.3871375455560615E-3</v>
      </c>
    </row>
    <row r="609" spans="1:11">
      <c r="A609" s="9">
        <f t="shared" si="43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42"/>
        <v>3223.22</v>
      </c>
      <c r="G609" s="8">
        <v>628</v>
      </c>
      <c r="H609" s="8">
        <v>3.5000000000000003E-2</v>
      </c>
      <c r="I609" s="11">
        <f t="shared" si="44"/>
        <v>21.98</v>
      </c>
      <c r="J609" s="11">
        <v>0</v>
      </c>
      <c r="K609" s="11">
        <f t="shared" si="45"/>
        <v>6.8192676888329069E-3</v>
      </c>
    </row>
    <row r="610" spans="1:11">
      <c r="A610" s="9">
        <f t="shared" si="43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42"/>
        <v>4167.8999999999996</v>
      </c>
      <c r="G610" s="8">
        <v>860</v>
      </c>
      <c r="H610" s="8">
        <v>3.5000000000000003E-2</v>
      </c>
      <c r="I610" s="11">
        <f t="shared" si="44"/>
        <v>30.1</v>
      </c>
      <c r="J610" s="11">
        <v>0</v>
      </c>
      <c r="K610" s="11">
        <f t="shared" si="45"/>
        <v>7.2218623287506906E-3</v>
      </c>
    </row>
    <row r="611" spans="1:11">
      <c r="A611" s="9">
        <f t="shared" si="43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42"/>
        <v>6158.52</v>
      </c>
      <c r="G611" s="8">
        <v>1270</v>
      </c>
      <c r="H611" s="8">
        <v>3.5000000000000003E-2</v>
      </c>
      <c r="I611" s="11">
        <f t="shared" si="44"/>
        <v>44.45</v>
      </c>
      <c r="J611" s="11">
        <v>0</v>
      </c>
      <c r="K611" s="11">
        <f t="shared" si="45"/>
        <v>7.2176431999896075E-3</v>
      </c>
    </row>
    <row r="612" spans="1:11">
      <c r="A612" s="9">
        <f t="shared" si="43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42"/>
        <v>3211.24</v>
      </c>
      <c r="G612" s="8">
        <v>680</v>
      </c>
      <c r="H612" s="8">
        <v>3.5000000000000003E-2</v>
      </c>
      <c r="I612" s="11">
        <f t="shared" si="44"/>
        <v>23.8</v>
      </c>
      <c r="J612" s="11">
        <v>0</v>
      </c>
      <c r="K612" s="11">
        <f t="shared" si="45"/>
        <v>7.4114672213848867E-3</v>
      </c>
    </row>
    <row r="613" spans="1:11">
      <c r="A613" s="9">
        <f t="shared" si="43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42"/>
        <v>3235.04</v>
      </c>
      <c r="G613" s="8">
        <v>678</v>
      </c>
      <c r="H613" s="8">
        <v>3.5000000000000003E-2</v>
      </c>
      <c r="I613" s="11">
        <f t="shared" si="44"/>
        <v>23.730000000000004</v>
      </c>
      <c r="J613" s="11">
        <v>0</v>
      </c>
      <c r="K613" s="11">
        <f t="shared" si="45"/>
        <v>7.3353034274692133E-3</v>
      </c>
    </row>
    <row r="614" spans="1:11">
      <c r="A614" s="9">
        <f t="shared" si="43"/>
        <v>62</v>
      </c>
      <c r="B614" s="8" t="s">
        <v>703</v>
      </c>
      <c r="C614" s="8">
        <f>димвенканали!C614</f>
        <v>69.099999999999994</v>
      </c>
      <c r="D614" s="8">
        <f>димвенканали!D614</f>
        <v>0</v>
      </c>
      <c r="E614" s="8">
        <f>димвенканали!E614</f>
        <v>0</v>
      </c>
      <c r="F614" s="8">
        <f t="shared" ref="F614:F634" si="46">C614+D614+E614</f>
        <v>69.099999999999994</v>
      </c>
      <c r="G614" s="8">
        <v>0</v>
      </c>
      <c r="H614" s="8">
        <v>3.5000000000000003E-2</v>
      </c>
      <c r="I614" s="11">
        <f t="shared" si="44"/>
        <v>0</v>
      </c>
      <c r="J614" s="11">
        <v>0</v>
      </c>
      <c r="K614" s="11">
        <f t="shared" si="45"/>
        <v>0</v>
      </c>
    </row>
    <row r="615" spans="1:11">
      <c r="A615" s="9">
        <f t="shared" si="43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46"/>
        <v>76.7</v>
      </c>
      <c r="G615" s="8">
        <v>0</v>
      </c>
      <c r="H615" s="8">
        <v>3.5000000000000003E-2</v>
      </c>
      <c r="I615" s="11">
        <f t="shared" ref="I615:I634" si="47">G615*H615</f>
        <v>0</v>
      </c>
      <c r="J615" s="11">
        <v>0</v>
      </c>
      <c r="K615" s="11">
        <f t="shared" ref="K615:K635" si="48">(I615+J615)/F615</f>
        <v>0</v>
      </c>
    </row>
    <row r="616" spans="1:11">
      <c r="A616" s="9">
        <f t="shared" si="43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46"/>
        <v>329.5</v>
      </c>
      <c r="G616" s="8">
        <v>0</v>
      </c>
      <c r="H616" s="8">
        <v>3.5000000000000003E-2</v>
      </c>
      <c r="I616" s="11">
        <f t="shared" si="47"/>
        <v>0</v>
      </c>
      <c r="J616" s="11">
        <v>0</v>
      </c>
      <c r="K616" s="11">
        <f t="shared" si="48"/>
        <v>0</v>
      </c>
    </row>
    <row r="617" spans="1:11">
      <c r="A617" s="9">
        <f t="shared" si="43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46"/>
        <v>329.2</v>
      </c>
      <c r="G617" s="8">
        <v>0</v>
      </c>
      <c r="H617" s="8">
        <v>3.5000000000000003E-2</v>
      </c>
      <c r="I617" s="11">
        <f t="shared" si="47"/>
        <v>0</v>
      </c>
      <c r="J617" s="11">
        <v>0</v>
      </c>
      <c r="K617" s="11">
        <f t="shared" si="48"/>
        <v>0</v>
      </c>
    </row>
    <row r="618" spans="1:11">
      <c r="A618" s="9">
        <f t="shared" ref="A618:A634" si="49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46"/>
        <v>325.10000000000002</v>
      </c>
      <c r="G618" s="8">
        <v>0</v>
      </c>
      <c r="H618" s="8">
        <v>3.5000000000000003E-2</v>
      </c>
      <c r="I618" s="11">
        <f t="shared" si="47"/>
        <v>0</v>
      </c>
      <c r="J618" s="11">
        <v>0</v>
      </c>
      <c r="K618" s="11">
        <f t="shared" si="48"/>
        <v>0</v>
      </c>
    </row>
    <row r="619" spans="1:11">
      <c r="A619" s="9">
        <f t="shared" si="49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46"/>
        <v>329.3</v>
      </c>
      <c r="G619" s="8">
        <v>0</v>
      </c>
      <c r="H619" s="8">
        <v>3.5000000000000003E-2</v>
      </c>
      <c r="I619" s="11">
        <f t="shared" si="47"/>
        <v>0</v>
      </c>
      <c r="J619" s="11">
        <v>0</v>
      </c>
      <c r="K619" s="11">
        <f t="shared" si="48"/>
        <v>0</v>
      </c>
    </row>
    <row r="620" spans="1:11">
      <c r="A620" s="9">
        <f t="shared" si="49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46"/>
        <v>377.4</v>
      </c>
      <c r="G620" s="8">
        <v>0</v>
      </c>
      <c r="H620" s="8">
        <v>3.5000000000000003E-2</v>
      </c>
      <c r="I620" s="11">
        <f t="shared" si="47"/>
        <v>0</v>
      </c>
      <c r="J620" s="11">
        <v>0</v>
      </c>
      <c r="K620" s="11">
        <f t="shared" si="48"/>
        <v>0</v>
      </c>
    </row>
    <row r="621" spans="1:11">
      <c r="A621" s="9">
        <f t="shared" si="49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46"/>
        <v>324.31</v>
      </c>
      <c r="G621" s="8">
        <v>0</v>
      </c>
      <c r="H621" s="8">
        <v>3.5000000000000003E-2</v>
      </c>
      <c r="I621" s="11">
        <f t="shared" si="47"/>
        <v>0</v>
      </c>
      <c r="J621" s="11">
        <v>0</v>
      </c>
      <c r="K621" s="11">
        <f t="shared" si="48"/>
        <v>0</v>
      </c>
    </row>
    <row r="622" spans="1:11">
      <c r="A622" s="9">
        <f t="shared" si="49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46"/>
        <v>332</v>
      </c>
      <c r="G622" s="8">
        <v>0</v>
      </c>
      <c r="H622" s="8">
        <v>3.5000000000000003E-2</v>
      </c>
      <c r="I622" s="11">
        <f t="shared" si="47"/>
        <v>0</v>
      </c>
      <c r="J622" s="11">
        <v>0</v>
      </c>
      <c r="K622" s="11">
        <f t="shared" si="48"/>
        <v>0</v>
      </c>
    </row>
    <row r="623" spans="1:11">
      <c r="A623" s="9">
        <f t="shared" si="49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46"/>
        <v>309.2</v>
      </c>
      <c r="G623" s="8">
        <v>0</v>
      </c>
      <c r="H623" s="8">
        <v>3.5000000000000003E-2</v>
      </c>
      <c r="I623" s="11">
        <f t="shared" si="47"/>
        <v>0</v>
      </c>
      <c r="J623" s="11">
        <v>0</v>
      </c>
      <c r="K623" s="11">
        <f t="shared" si="48"/>
        <v>0</v>
      </c>
    </row>
    <row r="624" spans="1:11">
      <c r="A624" s="9">
        <f t="shared" si="49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46"/>
        <v>6690.05</v>
      </c>
      <c r="G624" s="8">
        <v>747</v>
      </c>
      <c r="H624" s="8">
        <v>3.5000000000000003E-2</v>
      </c>
      <c r="I624" s="11">
        <f t="shared" si="47"/>
        <v>26.145000000000003</v>
      </c>
      <c r="J624" s="11">
        <v>0</v>
      </c>
      <c r="K624" s="11">
        <f t="shared" si="48"/>
        <v>3.9080425407881855E-3</v>
      </c>
    </row>
    <row r="625" spans="1:11">
      <c r="A625" s="9">
        <f t="shared" si="49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46"/>
        <v>7080.5</v>
      </c>
      <c r="G625" s="8">
        <v>980</v>
      </c>
      <c r="H625" s="8">
        <v>3.5000000000000003E-2</v>
      </c>
      <c r="I625" s="11">
        <f t="shared" si="47"/>
        <v>34.300000000000004</v>
      </c>
      <c r="J625" s="11">
        <v>0</v>
      </c>
      <c r="K625" s="11">
        <f t="shared" si="48"/>
        <v>4.8442906574394469E-3</v>
      </c>
    </row>
    <row r="626" spans="1:11">
      <c r="A626" s="9">
        <f t="shared" si="49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46"/>
        <v>1902.1</v>
      </c>
      <c r="G626" s="8">
        <v>203</v>
      </c>
      <c r="H626" s="8">
        <v>3.5000000000000003E-2</v>
      </c>
      <c r="I626" s="11">
        <f t="shared" si="47"/>
        <v>7.1050000000000004</v>
      </c>
      <c r="J626" s="11">
        <v>0</v>
      </c>
      <c r="K626" s="11">
        <f t="shared" si="48"/>
        <v>3.7353451448399141E-3</v>
      </c>
    </row>
    <row r="627" spans="1:11">
      <c r="A627" s="9">
        <f t="shared" si="49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46"/>
        <v>2315.9899999999998</v>
      </c>
      <c r="G627" s="8">
        <v>30</v>
      </c>
      <c r="H627" s="8">
        <v>3.5000000000000003E-2</v>
      </c>
      <c r="I627" s="11">
        <f t="shared" si="47"/>
        <v>1.05</v>
      </c>
      <c r="J627" s="11">
        <v>0</v>
      </c>
      <c r="K627" s="11">
        <f t="shared" si="48"/>
        <v>4.5336983320307952E-4</v>
      </c>
    </row>
    <row r="628" spans="1:11">
      <c r="A628" s="9">
        <f t="shared" si="49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46"/>
        <v>2390.8000000000002</v>
      </c>
      <c r="G628" s="8">
        <v>30</v>
      </c>
      <c r="H628" s="8">
        <v>3.5000000000000003E-2</v>
      </c>
      <c r="I628" s="11">
        <f t="shared" si="47"/>
        <v>1.05</v>
      </c>
      <c r="J628" s="11">
        <v>0</v>
      </c>
      <c r="K628" s="11">
        <f t="shared" si="48"/>
        <v>4.3918353689141707E-4</v>
      </c>
    </row>
    <row r="629" spans="1:11">
      <c r="A629" s="9">
        <f t="shared" si="49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46"/>
        <v>2393.3000000000002</v>
      </c>
      <c r="G629" s="8">
        <v>30</v>
      </c>
      <c r="H629" s="8">
        <v>3.5000000000000003E-2</v>
      </c>
      <c r="I629" s="11">
        <f t="shared" si="47"/>
        <v>1.05</v>
      </c>
      <c r="J629" s="11">
        <v>0</v>
      </c>
      <c r="K629" s="11">
        <f t="shared" si="48"/>
        <v>4.3872477332553375E-4</v>
      </c>
    </row>
    <row r="630" spans="1:11">
      <c r="A630" s="9">
        <f t="shared" si="49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46"/>
        <v>3729.61</v>
      </c>
      <c r="G630" s="8">
        <v>558</v>
      </c>
      <c r="H630" s="8">
        <v>3.5000000000000003E-2</v>
      </c>
      <c r="I630" s="11">
        <f t="shared" si="47"/>
        <v>19.53</v>
      </c>
      <c r="J630" s="11">
        <v>0</v>
      </c>
      <c r="K630" s="11">
        <f t="shared" si="48"/>
        <v>5.2364724461806999E-3</v>
      </c>
    </row>
    <row r="631" spans="1:11">
      <c r="A631" s="9">
        <f t="shared" si="49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46"/>
        <v>4033.36</v>
      </c>
      <c r="G631" s="8">
        <v>430</v>
      </c>
      <c r="H631" s="8">
        <v>3.5000000000000003E-2</v>
      </c>
      <c r="I631" s="11">
        <f t="shared" si="47"/>
        <v>15.05</v>
      </c>
      <c r="J631" s="11">
        <v>0</v>
      </c>
      <c r="K631" s="11">
        <f t="shared" si="48"/>
        <v>3.7313802883947875E-3</v>
      </c>
    </row>
    <row r="632" spans="1:11">
      <c r="A632" s="9">
        <f t="shared" si="49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46"/>
        <v>3448.7</v>
      </c>
      <c r="G632" s="8">
        <v>570</v>
      </c>
      <c r="H632" s="8">
        <v>3.5000000000000003E-2</v>
      </c>
      <c r="I632" s="11">
        <f t="shared" si="47"/>
        <v>19.950000000000003</v>
      </c>
      <c r="J632" s="11">
        <v>0</v>
      </c>
      <c r="K632" s="11">
        <f t="shared" si="48"/>
        <v>5.7847884710180656E-3</v>
      </c>
    </row>
    <row r="633" spans="1:11">
      <c r="A633" s="9">
        <f t="shared" si="49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46"/>
        <v>6256.34</v>
      </c>
      <c r="G633" s="8">
        <v>1000</v>
      </c>
      <c r="H633" s="8">
        <v>3.5000000000000003E-2</v>
      </c>
      <c r="I633" s="11">
        <f t="shared" si="47"/>
        <v>35</v>
      </c>
      <c r="J633" s="11">
        <v>0</v>
      </c>
      <c r="K633" s="11">
        <f t="shared" si="48"/>
        <v>5.5943251166017194E-3</v>
      </c>
    </row>
    <row r="634" spans="1:11">
      <c r="A634" s="9">
        <f t="shared" si="49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46"/>
        <v>3393.78</v>
      </c>
      <c r="G634" s="8">
        <v>150</v>
      </c>
      <c r="H634" s="8">
        <v>3.5000000000000003E-2</v>
      </c>
      <c r="I634" s="11">
        <f t="shared" si="47"/>
        <v>5.2500000000000009</v>
      </c>
      <c r="J634" s="11">
        <v>0</v>
      </c>
      <c r="K634" s="83">
        <f t="shared" si="48"/>
        <v>1.5469476512914805E-3</v>
      </c>
    </row>
    <row r="635" spans="1:11">
      <c r="A635" s="9"/>
      <c r="B635" s="13" t="s">
        <v>576</v>
      </c>
      <c r="C635" s="15">
        <f>SUM(C553:C634)</f>
        <v>243510.5</v>
      </c>
      <c r="D635" s="15">
        <f>SUM(D553:D634)</f>
        <v>463.5</v>
      </c>
      <c r="E635" s="15">
        <f>SUM(E553:E634)</f>
        <v>903.09999999999991</v>
      </c>
      <c r="F635" s="15">
        <f>SUM(F553:F634)</f>
        <v>244877.09999999995</v>
      </c>
      <c r="G635" s="15">
        <f>SUM(G553:G634)</f>
        <v>29978</v>
      </c>
      <c r="H635" s="13">
        <v>3.5000000000000003E-2</v>
      </c>
      <c r="I635" s="15">
        <f>SUM(I553:I634)</f>
        <v>1049.23</v>
      </c>
      <c r="J635" s="16">
        <f>SUM(J553:J634)</f>
        <v>0</v>
      </c>
      <c r="K635" s="97">
        <f t="shared" si="48"/>
        <v>4.2847207844261478E-3</v>
      </c>
    </row>
    <row r="636" spans="1:11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8"/>
      <c r="K636" s="11"/>
    </row>
    <row r="637" spans="1:11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ref="F637:F700" si="50">C637+D637+E637</f>
        <v>399.3</v>
      </c>
      <c r="G637" s="8">
        <v>0</v>
      </c>
      <c r="H637" s="8">
        <v>3.5000000000000003E-2</v>
      </c>
      <c r="I637" s="10">
        <f>G637*H637</f>
        <v>0</v>
      </c>
      <c r="J637" s="10">
        <v>0</v>
      </c>
      <c r="K637" s="11">
        <f>(I637+J637)/F637</f>
        <v>0</v>
      </c>
    </row>
    <row r="638" spans="1:11">
      <c r="A638" s="9">
        <f t="shared" ref="A638:A701" si="51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si="50"/>
        <v>4745.5</v>
      </c>
      <c r="G638" s="8">
        <v>469.1</v>
      </c>
      <c r="H638" s="8">
        <v>3.5000000000000003E-2</v>
      </c>
      <c r="I638" s="10">
        <f t="shared" ref="I638:I699" si="52">G638*H638</f>
        <v>16.418500000000002</v>
      </c>
      <c r="J638" s="10">
        <v>0</v>
      </c>
      <c r="K638" s="11">
        <f t="shared" ref="K638:K699" si="53">(I638+J638)/F638</f>
        <v>3.4598040248656624E-3</v>
      </c>
    </row>
    <row r="639" spans="1:11">
      <c r="A639" s="9">
        <f t="shared" si="51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50"/>
        <v>418.7</v>
      </c>
      <c r="G639" s="8">
        <v>0</v>
      </c>
      <c r="H639" s="8">
        <v>3.5000000000000003E-2</v>
      </c>
      <c r="I639" s="10">
        <f t="shared" si="52"/>
        <v>0</v>
      </c>
      <c r="J639" s="10">
        <v>0</v>
      </c>
      <c r="K639" s="11">
        <f t="shared" si="53"/>
        <v>0</v>
      </c>
    </row>
    <row r="640" spans="1:11">
      <c r="A640" s="9">
        <f t="shared" si="51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50"/>
        <v>1518.6</v>
      </c>
      <c r="G640" s="8">
        <v>21</v>
      </c>
      <c r="H640" s="8">
        <v>3.5000000000000003E-2</v>
      </c>
      <c r="I640" s="10">
        <f t="shared" si="52"/>
        <v>0.7350000000000001</v>
      </c>
      <c r="J640" s="10">
        <v>0</v>
      </c>
      <c r="K640" s="11">
        <f t="shared" si="53"/>
        <v>4.8399841959699731E-4</v>
      </c>
    </row>
    <row r="641" spans="1:11">
      <c r="A641" s="9">
        <f t="shared" si="51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50"/>
        <v>1507.3</v>
      </c>
      <c r="G641" s="8">
        <v>20</v>
      </c>
      <c r="H641" s="8">
        <v>3.5000000000000003E-2</v>
      </c>
      <c r="I641" s="10">
        <f t="shared" si="52"/>
        <v>0.70000000000000007</v>
      </c>
      <c r="J641" s="10">
        <v>0</v>
      </c>
      <c r="K641" s="11">
        <f t="shared" si="53"/>
        <v>4.6440655476680161E-4</v>
      </c>
    </row>
    <row r="642" spans="1:11">
      <c r="A642" s="9">
        <f t="shared" si="51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50"/>
        <v>512.9</v>
      </c>
      <c r="G642" s="8">
        <v>0</v>
      </c>
      <c r="H642" s="8">
        <v>3.5000000000000003E-2</v>
      </c>
      <c r="I642" s="10">
        <f t="shared" si="52"/>
        <v>0</v>
      </c>
      <c r="J642" s="10">
        <v>0</v>
      </c>
      <c r="K642" s="11">
        <f t="shared" si="53"/>
        <v>0</v>
      </c>
    </row>
    <row r="643" spans="1:11">
      <c r="A643" s="9">
        <f t="shared" si="51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50"/>
        <v>304.10000000000002</v>
      </c>
      <c r="G643" s="8">
        <v>0</v>
      </c>
      <c r="H643" s="8">
        <v>3.5000000000000003E-2</v>
      </c>
      <c r="I643" s="10">
        <f t="shared" si="52"/>
        <v>0</v>
      </c>
      <c r="J643" s="10">
        <v>0</v>
      </c>
      <c r="K643" s="11">
        <f t="shared" si="53"/>
        <v>0</v>
      </c>
    </row>
    <row r="644" spans="1:11">
      <c r="A644" s="9">
        <f t="shared" si="51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50"/>
        <v>288.5</v>
      </c>
      <c r="G644" s="8">
        <v>0</v>
      </c>
      <c r="H644" s="8">
        <v>3.5000000000000003E-2</v>
      </c>
      <c r="I644" s="10">
        <f t="shared" si="52"/>
        <v>0</v>
      </c>
      <c r="J644" s="10">
        <v>0</v>
      </c>
      <c r="K644" s="11">
        <f t="shared" si="53"/>
        <v>0</v>
      </c>
    </row>
    <row r="645" spans="1:11">
      <c r="A645" s="9">
        <f t="shared" si="51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50"/>
        <v>3428.74</v>
      </c>
      <c r="G645" s="8">
        <v>377.5</v>
      </c>
      <c r="H645" s="8">
        <v>3.5000000000000003E-2</v>
      </c>
      <c r="I645" s="10">
        <f t="shared" si="52"/>
        <v>13.212500000000002</v>
      </c>
      <c r="J645" s="10">
        <v>0</v>
      </c>
      <c r="K645" s="11">
        <f t="shared" si="53"/>
        <v>3.853456371728391E-3</v>
      </c>
    </row>
    <row r="646" spans="1:11">
      <c r="A646" s="9">
        <f t="shared" si="51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50"/>
        <v>3234.7</v>
      </c>
      <c r="G646" s="8">
        <v>21</v>
      </c>
      <c r="H646" s="8">
        <v>3.5000000000000003E-2</v>
      </c>
      <c r="I646" s="10">
        <f t="shared" si="52"/>
        <v>0.7350000000000001</v>
      </c>
      <c r="J646" s="10">
        <v>0</v>
      </c>
      <c r="K646" s="11">
        <f t="shared" si="53"/>
        <v>2.2722354468729717E-4</v>
      </c>
    </row>
    <row r="647" spans="1:11">
      <c r="A647" s="9">
        <f t="shared" si="51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50"/>
        <v>4590.05</v>
      </c>
      <c r="G647" s="8">
        <v>559.4</v>
      </c>
      <c r="H647" s="8">
        <v>3.5000000000000003E-2</v>
      </c>
      <c r="I647" s="10">
        <f t="shared" si="52"/>
        <v>19.579000000000001</v>
      </c>
      <c r="J647" s="10">
        <v>0</v>
      </c>
      <c r="K647" s="11">
        <f t="shared" si="53"/>
        <v>4.265530876569972E-3</v>
      </c>
    </row>
    <row r="648" spans="1:11">
      <c r="A648" s="9">
        <f t="shared" si="51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50"/>
        <v>4652.09</v>
      </c>
      <c r="G648" s="8">
        <v>563.20000000000005</v>
      </c>
      <c r="H648" s="8">
        <v>3.5000000000000003E-2</v>
      </c>
      <c r="I648" s="10">
        <f t="shared" si="52"/>
        <v>19.712000000000003</v>
      </c>
      <c r="J648" s="10">
        <v>0</v>
      </c>
      <c r="K648" s="11">
        <f t="shared" si="53"/>
        <v>4.2372353071415221E-3</v>
      </c>
    </row>
    <row r="649" spans="1:11">
      <c r="A649" s="9">
        <f t="shared" si="51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50"/>
        <v>4635.5</v>
      </c>
      <c r="G649" s="8">
        <v>524.9</v>
      </c>
      <c r="H649" s="8">
        <v>3.5000000000000003E-2</v>
      </c>
      <c r="I649" s="10">
        <f t="shared" si="52"/>
        <v>18.371500000000001</v>
      </c>
      <c r="J649" s="10">
        <v>0</v>
      </c>
      <c r="K649" s="11">
        <f t="shared" si="53"/>
        <v>3.9632186387660445E-3</v>
      </c>
    </row>
    <row r="650" spans="1:11">
      <c r="A650" s="9">
        <f t="shared" si="51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50"/>
        <v>760.7</v>
      </c>
      <c r="G650" s="8">
        <v>0</v>
      </c>
      <c r="H650" s="8">
        <v>3.5000000000000003E-2</v>
      </c>
      <c r="I650" s="10">
        <f t="shared" si="52"/>
        <v>0</v>
      </c>
      <c r="J650" s="10">
        <v>0</v>
      </c>
      <c r="K650" s="11">
        <f t="shared" si="53"/>
        <v>0</v>
      </c>
    </row>
    <row r="651" spans="1:11">
      <c r="A651" s="9">
        <f t="shared" si="51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50"/>
        <v>195.3</v>
      </c>
      <c r="G651" s="8">
        <v>0</v>
      </c>
      <c r="H651" s="8">
        <v>3.5000000000000003E-2</v>
      </c>
      <c r="I651" s="10">
        <f t="shared" si="52"/>
        <v>0</v>
      </c>
      <c r="J651" s="10">
        <v>0</v>
      </c>
      <c r="K651" s="11">
        <f t="shared" si="53"/>
        <v>0</v>
      </c>
    </row>
    <row r="652" spans="1:11">
      <c r="A652" s="9">
        <f t="shared" si="51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50"/>
        <v>1221.2</v>
      </c>
      <c r="G652" s="8">
        <v>245.8</v>
      </c>
      <c r="H652" s="8">
        <v>3.5000000000000003E-2</v>
      </c>
      <c r="I652" s="10">
        <f t="shared" si="52"/>
        <v>8.6030000000000015</v>
      </c>
      <c r="J652" s="10">
        <v>0</v>
      </c>
      <c r="K652" s="11">
        <f t="shared" si="53"/>
        <v>7.0447101211922707E-3</v>
      </c>
    </row>
    <row r="653" spans="1:11">
      <c r="A653" s="9">
        <f t="shared" si="51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50"/>
        <v>967.5</v>
      </c>
      <c r="G653" s="8">
        <v>102.4</v>
      </c>
      <c r="H653" s="8">
        <v>3.5000000000000003E-2</v>
      </c>
      <c r="I653" s="10">
        <f t="shared" si="52"/>
        <v>3.5840000000000005</v>
      </c>
      <c r="J653" s="10">
        <v>0</v>
      </c>
      <c r="K653" s="11">
        <f t="shared" si="53"/>
        <v>3.7043927648578818E-3</v>
      </c>
    </row>
    <row r="654" spans="1:11">
      <c r="A654" s="9">
        <f t="shared" si="51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50"/>
        <v>1147.9000000000001</v>
      </c>
      <c r="G654" s="8">
        <v>206</v>
      </c>
      <c r="H654" s="8">
        <v>3.5000000000000003E-2</v>
      </c>
      <c r="I654" s="10">
        <f t="shared" si="52"/>
        <v>7.2100000000000009</v>
      </c>
      <c r="J654" s="10">
        <v>0</v>
      </c>
      <c r="K654" s="11">
        <f t="shared" si="53"/>
        <v>6.2810349333565644E-3</v>
      </c>
    </row>
    <row r="655" spans="1:11">
      <c r="A655" s="9">
        <f t="shared" si="51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50"/>
        <v>2522.14</v>
      </c>
      <c r="G655" s="8">
        <v>369.8</v>
      </c>
      <c r="H655" s="8">
        <v>3.5000000000000003E-2</v>
      </c>
      <c r="I655" s="10">
        <f t="shared" si="52"/>
        <v>12.943000000000001</v>
      </c>
      <c r="J655" s="10">
        <v>0</v>
      </c>
      <c r="K655" s="11">
        <f t="shared" si="53"/>
        <v>5.1317531937164476E-3</v>
      </c>
    </row>
    <row r="656" spans="1:11">
      <c r="A656" s="9">
        <f t="shared" si="51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50"/>
        <v>5364.3</v>
      </c>
      <c r="G656" s="8">
        <v>495.8</v>
      </c>
      <c r="H656" s="8">
        <v>3.5000000000000003E-2</v>
      </c>
      <c r="I656" s="10">
        <f t="shared" si="52"/>
        <v>17.353000000000002</v>
      </c>
      <c r="J656" s="10">
        <v>0</v>
      </c>
      <c r="K656" s="11">
        <f t="shared" si="53"/>
        <v>3.2349048338086986E-3</v>
      </c>
    </row>
    <row r="657" spans="1:11">
      <c r="A657" s="9">
        <f t="shared" si="51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50"/>
        <v>1516</v>
      </c>
      <c r="G657" s="8">
        <v>20</v>
      </c>
      <c r="H657" s="8">
        <v>3.5000000000000003E-2</v>
      </c>
      <c r="I657" s="10">
        <f t="shared" si="52"/>
        <v>0.70000000000000007</v>
      </c>
      <c r="J657" s="10">
        <v>0</v>
      </c>
      <c r="K657" s="11">
        <f t="shared" si="53"/>
        <v>4.6174142480211086E-4</v>
      </c>
    </row>
    <row r="658" spans="1:11">
      <c r="A658" s="9">
        <f t="shared" si="51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50"/>
        <v>2999.5</v>
      </c>
      <c r="G658" s="8">
        <v>422.7</v>
      </c>
      <c r="H658" s="8">
        <v>3.5000000000000003E-2</v>
      </c>
      <c r="I658" s="10">
        <f t="shared" si="52"/>
        <v>14.794500000000001</v>
      </c>
      <c r="J658" s="10">
        <v>0</v>
      </c>
      <c r="K658" s="11">
        <f t="shared" si="53"/>
        <v>4.9323220536756128E-3</v>
      </c>
    </row>
    <row r="659" spans="1:11">
      <c r="A659" s="9">
        <f t="shared" si="51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50"/>
        <v>4518</v>
      </c>
      <c r="G659" s="8">
        <v>1050.2</v>
      </c>
      <c r="H659" s="8">
        <v>3.5000000000000003E-2</v>
      </c>
      <c r="I659" s="10">
        <f t="shared" si="52"/>
        <v>36.757000000000005</v>
      </c>
      <c r="J659" s="10">
        <v>0</v>
      </c>
      <c r="K659" s="11">
        <f t="shared" si="53"/>
        <v>8.1356795042054012E-3</v>
      </c>
    </row>
    <row r="660" spans="1:11">
      <c r="A660" s="9">
        <f t="shared" si="51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50"/>
        <v>4688</v>
      </c>
      <c r="G660" s="8">
        <v>924.7</v>
      </c>
      <c r="H660" s="8">
        <v>3.5000000000000003E-2</v>
      </c>
      <c r="I660" s="10">
        <f t="shared" si="52"/>
        <v>32.364500000000007</v>
      </c>
      <c r="J660" s="10">
        <v>0</v>
      </c>
      <c r="K660" s="11">
        <f t="shared" si="53"/>
        <v>6.9036902730375445E-3</v>
      </c>
    </row>
    <row r="661" spans="1:11">
      <c r="A661" s="9">
        <f t="shared" si="51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50"/>
        <v>3216</v>
      </c>
      <c r="G661" s="8">
        <v>690.9</v>
      </c>
      <c r="H661" s="8">
        <v>3.5000000000000003E-2</v>
      </c>
      <c r="I661" s="10">
        <f t="shared" si="52"/>
        <v>24.1815</v>
      </c>
      <c r="J661" s="10">
        <v>0</v>
      </c>
      <c r="K661" s="11">
        <f t="shared" si="53"/>
        <v>7.5191231343283583E-3</v>
      </c>
    </row>
    <row r="662" spans="1:11">
      <c r="A662" s="9">
        <f t="shared" si="51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50"/>
        <v>5793.85</v>
      </c>
      <c r="G662" s="8">
        <v>1255.7</v>
      </c>
      <c r="H662" s="8">
        <v>3.5000000000000003E-2</v>
      </c>
      <c r="I662" s="10">
        <f t="shared" si="52"/>
        <v>43.949500000000008</v>
      </c>
      <c r="J662" s="10">
        <v>0</v>
      </c>
      <c r="K662" s="11">
        <f t="shared" si="53"/>
        <v>7.5855432915936738E-3</v>
      </c>
    </row>
    <row r="663" spans="1:11">
      <c r="A663" s="9">
        <f t="shared" si="51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50"/>
        <v>5920.8</v>
      </c>
      <c r="G663" s="8">
        <v>1285.4000000000001</v>
      </c>
      <c r="H663" s="8">
        <v>3.5000000000000003E-2</v>
      </c>
      <c r="I663" s="10">
        <f t="shared" si="52"/>
        <v>44.989000000000004</v>
      </c>
      <c r="J663" s="10">
        <v>0</v>
      </c>
      <c r="K663" s="11">
        <f t="shared" si="53"/>
        <v>7.5984664234562899E-3</v>
      </c>
    </row>
    <row r="664" spans="1:11">
      <c r="A664" s="9">
        <f t="shared" si="51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50"/>
        <v>5856.4</v>
      </c>
      <c r="G664" s="8">
        <v>1270.4000000000001</v>
      </c>
      <c r="H664" s="8">
        <v>3.5000000000000003E-2</v>
      </c>
      <c r="I664" s="10">
        <f t="shared" si="52"/>
        <v>44.464000000000006</v>
      </c>
      <c r="J664" s="10">
        <v>0</v>
      </c>
      <c r="K664" s="11">
        <f t="shared" si="53"/>
        <v>7.5923775698381272E-3</v>
      </c>
    </row>
    <row r="665" spans="1:11">
      <c r="A665" s="9">
        <f t="shared" si="51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50"/>
        <v>161.19999999999999</v>
      </c>
      <c r="G665" s="8"/>
      <c r="H665" s="8">
        <v>3.5000000000000003E-2</v>
      </c>
      <c r="I665" s="10">
        <f t="shared" si="52"/>
        <v>0</v>
      </c>
      <c r="J665" s="10">
        <v>0</v>
      </c>
      <c r="K665" s="11">
        <f t="shared" si="53"/>
        <v>0</v>
      </c>
    </row>
    <row r="666" spans="1:11">
      <c r="A666" s="9">
        <f t="shared" si="51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50"/>
        <v>2414.8000000000002</v>
      </c>
      <c r="G666" s="8">
        <v>50</v>
      </c>
      <c r="H666" s="8">
        <v>3.5000000000000003E-2</v>
      </c>
      <c r="I666" s="10">
        <f t="shared" si="52"/>
        <v>1.7500000000000002</v>
      </c>
      <c r="J666" s="10">
        <v>0</v>
      </c>
      <c r="K666" s="11">
        <f t="shared" si="53"/>
        <v>7.2469769753188669E-4</v>
      </c>
    </row>
    <row r="667" spans="1:11">
      <c r="A667" s="9">
        <f t="shared" si="51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50"/>
        <v>1474.5</v>
      </c>
      <c r="G667" s="8">
        <v>362.4</v>
      </c>
      <c r="H667" s="8">
        <v>3.5000000000000003E-2</v>
      </c>
      <c r="I667" s="10">
        <f t="shared" si="52"/>
        <v>12.684000000000001</v>
      </c>
      <c r="J667" s="10">
        <v>0</v>
      </c>
      <c r="K667" s="11">
        <f t="shared" si="53"/>
        <v>8.602238046795524E-3</v>
      </c>
    </row>
    <row r="668" spans="1:11">
      <c r="A668" s="9">
        <f t="shared" si="51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50"/>
        <v>3142.9</v>
      </c>
      <c r="G668" s="8">
        <v>0</v>
      </c>
      <c r="H668" s="8">
        <v>3.5000000000000003E-2</v>
      </c>
      <c r="I668" s="10">
        <f t="shared" si="52"/>
        <v>0</v>
      </c>
      <c r="J668" s="10">
        <v>0</v>
      </c>
      <c r="K668" s="11">
        <f t="shared" si="53"/>
        <v>0</v>
      </c>
    </row>
    <row r="669" spans="1:11">
      <c r="A669" s="9">
        <f t="shared" si="51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50"/>
        <v>3236.6000000000004</v>
      </c>
      <c r="G669" s="8">
        <v>489.8</v>
      </c>
      <c r="H669" s="8">
        <v>3.5000000000000003E-2</v>
      </c>
      <c r="I669" s="10">
        <f t="shared" si="52"/>
        <v>17.143000000000001</v>
      </c>
      <c r="J669" s="10">
        <v>0</v>
      </c>
      <c r="K669" s="11">
        <f t="shared" si="53"/>
        <v>5.2966075511339059E-3</v>
      </c>
    </row>
    <row r="670" spans="1:11">
      <c r="A670" s="9">
        <f t="shared" si="51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50"/>
        <v>3226.9</v>
      </c>
      <c r="G670" s="8">
        <v>487.5</v>
      </c>
      <c r="H670" s="8">
        <v>3.5000000000000003E-2</v>
      </c>
      <c r="I670" s="10">
        <f t="shared" si="52"/>
        <v>17.0625</v>
      </c>
      <c r="J670" s="10">
        <v>0</v>
      </c>
      <c r="K670" s="11">
        <f t="shared" si="53"/>
        <v>5.2875825095292693E-3</v>
      </c>
    </row>
    <row r="671" spans="1:11">
      <c r="A671" s="9">
        <f t="shared" si="51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50"/>
        <v>4204.75</v>
      </c>
      <c r="G671" s="8">
        <v>713</v>
      </c>
      <c r="H671" s="8">
        <v>3.5000000000000003E-2</v>
      </c>
      <c r="I671" s="10">
        <f t="shared" si="52"/>
        <v>24.955000000000002</v>
      </c>
      <c r="J671" s="10">
        <v>0</v>
      </c>
      <c r="K671" s="11">
        <f t="shared" si="53"/>
        <v>5.9349545157262621E-3</v>
      </c>
    </row>
    <row r="672" spans="1:11">
      <c r="A672" s="9">
        <f t="shared" si="51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50"/>
        <v>1489.2</v>
      </c>
      <c r="G672" s="8">
        <v>10</v>
      </c>
      <c r="H672" s="8">
        <v>3.5000000000000003E-2</v>
      </c>
      <c r="I672" s="10">
        <f t="shared" si="52"/>
        <v>0.35000000000000003</v>
      </c>
      <c r="J672" s="10">
        <v>0</v>
      </c>
      <c r="K672" s="11">
        <f t="shared" si="53"/>
        <v>2.3502551705613755E-4</v>
      </c>
    </row>
    <row r="673" spans="1:11">
      <c r="A673" s="9">
        <f t="shared" si="51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50"/>
        <v>4047.96</v>
      </c>
      <c r="G673" s="8">
        <v>882</v>
      </c>
      <c r="H673" s="8">
        <v>3.5000000000000003E-2</v>
      </c>
      <c r="I673" s="10">
        <f t="shared" si="52"/>
        <v>30.870000000000005</v>
      </c>
      <c r="J673" s="10">
        <v>0</v>
      </c>
      <c r="K673" s="11">
        <f t="shared" si="53"/>
        <v>7.6260634986511731E-3</v>
      </c>
    </row>
    <row r="674" spans="1:11">
      <c r="A674" s="9">
        <f t="shared" si="51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50"/>
        <v>308</v>
      </c>
      <c r="G674" s="8">
        <v>0</v>
      </c>
      <c r="H674" s="8">
        <v>3.5000000000000003E-2</v>
      </c>
      <c r="I674" s="10">
        <f t="shared" si="52"/>
        <v>0</v>
      </c>
      <c r="J674" s="10">
        <v>0</v>
      </c>
      <c r="K674" s="11">
        <f t="shared" si="53"/>
        <v>0</v>
      </c>
    </row>
    <row r="675" spans="1:11">
      <c r="A675" s="9">
        <f t="shared" si="51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50"/>
        <v>157.54</v>
      </c>
      <c r="G675" s="8">
        <v>0</v>
      </c>
      <c r="H675" s="8">
        <v>3.5000000000000003E-2</v>
      </c>
      <c r="I675" s="10">
        <f t="shared" si="52"/>
        <v>0</v>
      </c>
      <c r="J675" s="10">
        <v>0</v>
      </c>
      <c r="K675" s="11">
        <f t="shared" si="53"/>
        <v>0</v>
      </c>
    </row>
    <row r="676" spans="1:11">
      <c r="A676" s="9">
        <f t="shared" si="51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50"/>
        <v>547.4</v>
      </c>
      <c r="G676" s="8">
        <v>104.9</v>
      </c>
      <c r="H676" s="8">
        <v>3.5000000000000003E-2</v>
      </c>
      <c r="I676" s="10">
        <f t="shared" si="52"/>
        <v>3.6715000000000004</v>
      </c>
      <c r="J676" s="10">
        <v>0</v>
      </c>
      <c r="K676" s="11">
        <f t="shared" si="53"/>
        <v>6.7071611253196944E-3</v>
      </c>
    </row>
    <row r="677" spans="1:11">
      <c r="A677" s="9">
        <f t="shared" si="51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50"/>
        <v>307.3</v>
      </c>
      <c r="G677" s="8">
        <v>0</v>
      </c>
      <c r="H677" s="8">
        <v>3.5000000000000003E-2</v>
      </c>
      <c r="I677" s="10">
        <f t="shared" si="52"/>
        <v>0</v>
      </c>
      <c r="J677" s="10">
        <v>0</v>
      </c>
      <c r="K677" s="11">
        <f t="shared" si="53"/>
        <v>0</v>
      </c>
    </row>
    <row r="678" spans="1:11">
      <c r="A678" s="9">
        <f t="shared" si="51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50"/>
        <v>137.69999999999999</v>
      </c>
      <c r="G678" s="8">
        <v>0</v>
      </c>
      <c r="H678" s="8">
        <v>3.5000000000000003E-2</v>
      </c>
      <c r="I678" s="10">
        <f t="shared" si="52"/>
        <v>0</v>
      </c>
      <c r="J678" s="10">
        <v>0</v>
      </c>
      <c r="K678" s="11">
        <f t="shared" si="53"/>
        <v>0</v>
      </c>
    </row>
    <row r="679" spans="1:11">
      <c r="A679" s="9">
        <f t="shared" si="51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50"/>
        <v>536.1</v>
      </c>
      <c r="G679" s="8">
        <v>112.1</v>
      </c>
      <c r="H679" s="8">
        <v>3.5000000000000003E-2</v>
      </c>
      <c r="I679" s="10">
        <f t="shared" si="52"/>
        <v>3.9235000000000002</v>
      </c>
      <c r="J679" s="10">
        <v>0</v>
      </c>
      <c r="K679" s="11">
        <f t="shared" si="53"/>
        <v>7.3185972766274948E-3</v>
      </c>
    </row>
    <row r="680" spans="1:11">
      <c r="A680" s="9">
        <f t="shared" si="51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50"/>
        <v>4434.25</v>
      </c>
      <c r="G680" s="8">
        <v>952.7</v>
      </c>
      <c r="H680" s="8">
        <v>3.5000000000000003E-2</v>
      </c>
      <c r="I680" s="10">
        <f t="shared" si="52"/>
        <v>33.344500000000004</v>
      </c>
      <c r="J680" s="10">
        <v>0</v>
      </c>
      <c r="K680" s="11">
        <f t="shared" si="53"/>
        <v>7.5197609516829238E-3</v>
      </c>
    </row>
    <row r="681" spans="1:11">
      <c r="A681" s="9">
        <f t="shared" si="51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50"/>
        <v>349</v>
      </c>
      <c r="G681" s="8">
        <v>18</v>
      </c>
      <c r="H681" s="8">
        <v>3.5000000000000003E-2</v>
      </c>
      <c r="I681" s="10">
        <f t="shared" si="52"/>
        <v>0.63000000000000012</v>
      </c>
      <c r="J681" s="10">
        <v>0</v>
      </c>
      <c r="K681" s="11">
        <f t="shared" si="53"/>
        <v>1.8051575931232096E-3</v>
      </c>
    </row>
    <row r="682" spans="1:11">
      <c r="A682" s="9">
        <f t="shared" si="51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50"/>
        <v>406.5</v>
      </c>
      <c r="G682" s="8">
        <v>12</v>
      </c>
      <c r="H682" s="8">
        <v>3.5000000000000003E-2</v>
      </c>
      <c r="I682" s="10">
        <f t="shared" si="52"/>
        <v>0.42000000000000004</v>
      </c>
      <c r="J682" s="10">
        <v>0</v>
      </c>
      <c r="K682" s="11">
        <f t="shared" si="53"/>
        <v>1.0332103321033211E-3</v>
      </c>
    </row>
    <row r="683" spans="1:11">
      <c r="A683" s="9">
        <f t="shared" si="51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50"/>
        <v>404.1</v>
      </c>
      <c r="G683" s="8">
        <v>0</v>
      </c>
      <c r="H683" s="8">
        <v>3.5000000000000003E-2</v>
      </c>
      <c r="I683" s="10">
        <f t="shared" si="52"/>
        <v>0</v>
      </c>
      <c r="J683" s="10">
        <v>0</v>
      </c>
      <c r="K683" s="11">
        <f t="shared" si="53"/>
        <v>0</v>
      </c>
    </row>
    <row r="684" spans="1:11">
      <c r="A684" s="9">
        <f t="shared" si="51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50"/>
        <v>408.5</v>
      </c>
      <c r="G684" s="8">
        <v>10</v>
      </c>
      <c r="H684" s="8">
        <v>3.5000000000000003E-2</v>
      </c>
      <c r="I684" s="10">
        <f t="shared" si="52"/>
        <v>0.35000000000000003</v>
      </c>
      <c r="J684" s="10">
        <v>0</v>
      </c>
      <c r="K684" s="11">
        <f t="shared" si="53"/>
        <v>8.5679314565483488E-4</v>
      </c>
    </row>
    <row r="685" spans="1:11">
      <c r="A685" s="9">
        <f t="shared" si="51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50"/>
        <v>1814.6</v>
      </c>
      <c r="G685" s="8">
        <v>224</v>
      </c>
      <c r="H685" s="8">
        <v>3.5000000000000003E-2</v>
      </c>
      <c r="I685" s="10">
        <f t="shared" si="52"/>
        <v>7.8400000000000007</v>
      </c>
      <c r="J685" s="10">
        <v>0</v>
      </c>
      <c r="K685" s="11">
        <f t="shared" si="53"/>
        <v>4.3205114074727222E-3</v>
      </c>
    </row>
    <row r="686" spans="1:11">
      <c r="A686" s="9">
        <f t="shared" si="51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50"/>
        <v>358.3</v>
      </c>
      <c r="G686" s="8">
        <v>0</v>
      </c>
      <c r="H686" s="8">
        <v>3.5000000000000003E-2</v>
      </c>
      <c r="I686" s="10">
        <f t="shared" si="52"/>
        <v>0</v>
      </c>
      <c r="J686" s="10">
        <v>0</v>
      </c>
      <c r="K686" s="11">
        <f t="shared" si="53"/>
        <v>0</v>
      </c>
    </row>
    <row r="687" spans="1:11">
      <c r="A687" s="9">
        <f t="shared" si="51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50"/>
        <v>341</v>
      </c>
      <c r="G687" s="8">
        <v>0</v>
      </c>
      <c r="H687" s="8">
        <v>3.5000000000000003E-2</v>
      </c>
      <c r="I687" s="10">
        <f t="shared" si="52"/>
        <v>0</v>
      </c>
      <c r="J687" s="10">
        <v>0</v>
      </c>
      <c r="K687" s="11">
        <f t="shared" si="53"/>
        <v>0</v>
      </c>
    </row>
    <row r="688" spans="1:11">
      <c r="A688" s="9">
        <f t="shared" si="51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50"/>
        <v>2259.8000000000002</v>
      </c>
      <c r="G688" s="8">
        <v>26</v>
      </c>
      <c r="H688" s="8">
        <v>3.5000000000000003E-2</v>
      </c>
      <c r="I688" s="10">
        <f t="shared" si="52"/>
        <v>0.91000000000000014</v>
      </c>
      <c r="J688" s="10">
        <v>0</v>
      </c>
      <c r="K688" s="11">
        <f t="shared" si="53"/>
        <v>4.0269050358438804E-4</v>
      </c>
    </row>
    <row r="689" spans="1:11">
      <c r="A689" s="9">
        <f t="shared" si="51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50"/>
        <v>383.21</v>
      </c>
      <c r="G689" s="8">
        <v>0</v>
      </c>
      <c r="H689" s="8">
        <v>3.5000000000000003E-2</v>
      </c>
      <c r="I689" s="10">
        <f t="shared" si="52"/>
        <v>0</v>
      </c>
      <c r="J689" s="10">
        <v>0</v>
      </c>
      <c r="K689" s="11">
        <f t="shared" si="53"/>
        <v>0</v>
      </c>
    </row>
    <row r="690" spans="1:11">
      <c r="A690" s="9">
        <f t="shared" si="51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50"/>
        <v>122.4</v>
      </c>
      <c r="G690" s="8">
        <v>0</v>
      </c>
      <c r="H690" s="8">
        <v>3.5000000000000003E-2</v>
      </c>
      <c r="I690" s="10">
        <f t="shared" si="52"/>
        <v>0</v>
      </c>
      <c r="J690" s="10">
        <v>0</v>
      </c>
      <c r="K690" s="11">
        <f t="shared" si="53"/>
        <v>0</v>
      </c>
    </row>
    <row r="691" spans="1:11">
      <c r="A691" s="9">
        <f t="shared" si="51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50"/>
        <v>186.3</v>
      </c>
      <c r="G691" s="8">
        <v>40.5</v>
      </c>
      <c r="H691" s="8">
        <v>3.5000000000000003E-2</v>
      </c>
      <c r="I691" s="10">
        <f t="shared" si="52"/>
        <v>1.4175000000000002</v>
      </c>
      <c r="J691" s="10">
        <v>0</v>
      </c>
      <c r="K691" s="11">
        <f t="shared" si="53"/>
        <v>7.6086956521739134E-3</v>
      </c>
    </row>
    <row r="692" spans="1:11">
      <c r="A692" s="9">
        <f t="shared" si="51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50"/>
        <v>989.04</v>
      </c>
      <c r="G692" s="8">
        <v>48.6</v>
      </c>
      <c r="H692" s="8">
        <v>3.5000000000000003E-2</v>
      </c>
      <c r="I692" s="10">
        <f t="shared" si="52"/>
        <v>1.7010000000000003</v>
      </c>
      <c r="J692" s="10">
        <v>0</v>
      </c>
      <c r="K692" s="11">
        <f t="shared" si="53"/>
        <v>1.7198495510798353E-3</v>
      </c>
    </row>
    <row r="693" spans="1:11">
      <c r="A693" s="9">
        <f t="shared" si="51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50"/>
        <v>336.3</v>
      </c>
      <c r="G693" s="8">
        <v>48</v>
      </c>
      <c r="H693" s="8">
        <v>3.5000000000000003E-2</v>
      </c>
      <c r="I693" s="10">
        <f t="shared" si="52"/>
        <v>1.6800000000000002</v>
      </c>
      <c r="J693" s="10">
        <v>0</v>
      </c>
      <c r="K693" s="11">
        <f t="shared" si="53"/>
        <v>4.9955396966993755E-3</v>
      </c>
    </row>
    <row r="694" spans="1:11">
      <c r="A694" s="9">
        <f t="shared" si="51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50"/>
        <v>990</v>
      </c>
      <c r="G694" s="8">
        <v>48.5</v>
      </c>
      <c r="H694" s="8">
        <v>3.5000000000000003E-2</v>
      </c>
      <c r="I694" s="10">
        <f t="shared" si="52"/>
        <v>1.6975000000000002</v>
      </c>
      <c r="J694" s="10">
        <v>0</v>
      </c>
      <c r="K694" s="11">
        <f t="shared" si="53"/>
        <v>1.714646464646465E-3</v>
      </c>
    </row>
    <row r="695" spans="1:11">
      <c r="A695" s="9">
        <f t="shared" si="51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50"/>
        <v>329.6</v>
      </c>
      <c r="G695" s="8">
        <v>50.7</v>
      </c>
      <c r="H695" s="8">
        <v>3.5000000000000003E-2</v>
      </c>
      <c r="I695" s="10">
        <f t="shared" si="52"/>
        <v>1.7745000000000002</v>
      </c>
      <c r="J695" s="10">
        <v>0</v>
      </c>
      <c r="K695" s="11">
        <f t="shared" si="53"/>
        <v>5.3837985436893205E-3</v>
      </c>
    </row>
    <row r="696" spans="1:11">
      <c r="A696" s="9">
        <f t="shared" si="51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50"/>
        <v>564.20000000000005</v>
      </c>
      <c r="G696" s="8">
        <v>35.200000000000003</v>
      </c>
      <c r="H696" s="8">
        <v>3.5000000000000003E-2</v>
      </c>
      <c r="I696" s="10">
        <f t="shared" si="52"/>
        <v>1.2320000000000002</v>
      </c>
      <c r="J696" s="10">
        <v>0</v>
      </c>
      <c r="K696" s="11">
        <f t="shared" si="53"/>
        <v>2.1836228287841191E-3</v>
      </c>
    </row>
    <row r="697" spans="1:11">
      <c r="A697" s="9">
        <f t="shared" si="51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50"/>
        <v>123.2</v>
      </c>
      <c r="G697" s="8">
        <v>30.7</v>
      </c>
      <c r="H697" s="8">
        <v>3.5000000000000003E-2</v>
      </c>
      <c r="I697" s="10">
        <f t="shared" si="52"/>
        <v>1.0745</v>
      </c>
      <c r="J697" s="10">
        <v>0</v>
      </c>
      <c r="K697" s="11">
        <f t="shared" si="53"/>
        <v>8.7215909090909097E-3</v>
      </c>
    </row>
    <row r="698" spans="1:11">
      <c r="A698" s="9">
        <f t="shared" si="51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50"/>
        <v>325.3</v>
      </c>
      <c r="G698" s="8">
        <v>29.1</v>
      </c>
      <c r="H698" s="8">
        <v>3.5000000000000003E-2</v>
      </c>
      <c r="I698" s="10">
        <f t="shared" si="52"/>
        <v>1.0185000000000002</v>
      </c>
      <c r="J698" s="10">
        <v>0</v>
      </c>
      <c r="K698" s="11">
        <f t="shared" si="53"/>
        <v>3.1309560405779284E-3</v>
      </c>
    </row>
    <row r="699" spans="1:11">
      <c r="A699" s="9">
        <f t="shared" si="51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si="50"/>
        <v>314.2</v>
      </c>
      <c r="G699" s="8">
        <v>30.5</v>
      </c>
      <c r="H699" s="8">
        <v>3.5000000000000003E-2</v>
      </c>
      <c r="I699" s="10">
        <f t="shared" si="52"/>
        <v>1.0675000000000001</v>
      </c>
      <c r="J699" s="10">
        <v>0</v>
      </c>
      <c r="K699" s="11">
        <f t="shared" si="53"/>
        <v>3.3975175047740299E-3</v>
      </c>
    </row>
    <row r="700" spans="1:11">
      <c r="A700" s="9">
        <f t="shared" si="51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50"/>
        <v>418.8</v>
      </c>
      <c r="G700" s="8">
        <v>0</v>
      </c>
      <c r="H700" s="8">
        <v>3.5000000000000003E-2</v>
      </c>
      <c r="I700" s="10">
        <f t="shared" ref="I700:I763" si="54">G700*H700</f>
        <v>0</v>
      </c>
      <c r="J700" s="10">
        <v>0</v>
      </c>
      <c r="K700" s="11">
        <f t="shared" ref="K700:K774" si="55">(I700+J700)/F700</f>
        <v>0</v>
      </c>
    </row>
    <row r="701" spans="1:11">
      <c r="A701" s="9">
        <f t="shared" si="51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ref="F701:F764" si="56">C701+D701+E701</f>
        <v>435.7</v>
      </c>
      <c r="G701" s="8">
        <v>0</v>
      </c>
      <c r="H701" s="8">
        <v>3.5000000000000003E-2</v>
      </c>
      <c r="I701" s="10">
        <f t="shared" si="54"/>
        <v>0</v>
      </c>
      <c r="J701" s="10">
        <v>0</v>
      </c>
      <c r="K701" s="11">
        <f t="shared" si="55"/>
        <v>0</v>
      </c>
    </row>
    <row r="702" spans="1:11">
      <c r="A702" s="9">
        <f t="shared" ref="A702:A765" si="57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56"/>
        <v>416.2</v>
      </c>
      <c r="G702" s="8">
        <v>0</v>
      </c>
      <c r="H702" s="8">
        <v>3.5000000000000003E-2</v>
      </c>
      <c r="I702" s="10">
        <f t="shared" si="54"/>
        <v>0</v>
      </c>
      <c r="J702" s="10">
        <v>0</v>
      </c>
      <c r="K702" s="11">
        <f t="shared" si="55"/>
        <v>0</v>
      </c>
    </row>
    <row r="703" spans="1:11">
      <c r="A703" s="9">
        <f t="shared" si="57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56"/>
        <v>4569.2</v>
      </c>
      <c r="G703" s="8">
        <v>560.20000000000005</v>
      </c>
      <c r="H703" s="8">
        <v>3.5000000000000003E-2</v>
      </c>
      <c r="I703" s="10">
        <f t="shared" si="54"/>
        <v>19.607000000000003</v>
      </c>
      <c r="J703" s="10">
        <v>0</v>
      </c>
      <c r="K703" s="11">
        <f t="shared" si="55"/>
        <v>4.2911231725466176E-3</v>
      </c>
    </row>
    <row r="704" spans="1:11">
      <c r="A704" s="9">
        <f t="shared" si="57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56"/>
        <v>310</v>
      </c>
      <c r="G704" s="8">
        <v>0</v>
      </c>
      <c r="H704" s="8">
        <v>3.5000000000000003E-2</v>
      </c>
      <c r="I704" s="10">
        <f t="shared" si="54"/>
        <v>0</v>
      </c>
      <c r="J704" s="10">
        <v>0</v>
      </c>
      <c r="K704" s="11">
        <f t="shared" si="55"/>
        <v>0</v>
      </c>
    </row>
    <row r="705" spans="1:11">
      <c r="A705" s="9">
        <f t="shared" si="57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56"/>
        <v>336.4</v>
      </c>
      <c r="G705" s="8">
        <v>0</v>
      </c>
      <c r="H705" s="8">
        <v>3.5000000000000003E-2</v>
      </c>
      <c r="I705" s="10">
        <f t="shared" si="54"/>
        <v>0</v>
      </c>
      <c r="J705" s="10">
        <v>0</v>
      </c>
      <c r="K705" s="11">
        <f t="shared" si="55"/>
        <v>0</v>
      </c>
    </row>
    <row r="706" spans="1:11">
      <c r="A706" s="9">
        <f t="shared" si="57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56"/>
        <v>133.69999999999999</v>
      </c>
      <c r="G706" s="8">
        <v>0</v>
      </c>
      <c r="H706" s="8">
        <v>3.5000000000000003E-2</v>
      </c>
      <c r="I706" s="10">
        <f t="shared" si="54"/>
        <v>0</v>
      </c>
      <c r="J706" s="10">
        <v>0</v>
      </c>
      <c r="K706" s="11">
        <f t="shared" si="55"/>
        <v>0</v>
      </c>
    </row>
    <row r="707" spans="1:11">
      <c r="A707" s="9">
        <f t="shared" si="57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56"/>
        <v>136.80000000000001</v>
      </c>
      <c r="G707" s="8">
        <v>0</v>
      </c>
      <c r="H707" s="8">
        <v>3.5000000000000003E-2</v>
      </c>
      <c r="I707" s="10">
        <f t="shared" si="54"/>
        <v>0</v>
      </c>
      <c r="J707" s="10">
        <v>0</v>
      </c>
      <c r="K707" s="11">
        <f t="shared" si="55"/>
        <v>0</v>
      </c>
    </row>
    <row r="708" spans="1:11">
      <c r="A708" s="9">
        <f t="shared" si="57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56"/>
        <v>136.80000000000001</v>
      </c>
      <c r="G708" s="8">
        <v>0</v>
      </c>
      <c r="H708" s="8">
        <v>3.5000000000000003E-2</v>
      </c>
      <c r="I708" s="10">
        <f t="shared" si="54"/>
        <v>0</v>
      </c>
      <c r="J708" s="10">
        <v>0</v>
      </c>
      <c r="K708" s="11">
        <f t="shared" si="55"/>
        <v>0</v>
      </c>
    </row>
    <row r="709" spans="1:11">
      <c r="A709" s="9">
        <f t="shared" si="57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56"/>
        <v>126.6</v>
      </c>
      <c r="G709" s="8">
        <v>0</v>
      </c>
      <c r="H709" s="8">
        <v>3.5000000000000003E-2</v>
      </c>
      <c r="I709" s="10">
        <f t="shared" si="54"/>
        <v>0</v>
      </c>
      <c r="J709" s="10">
        <v>0</v>
      </c>
      <c r="K709" s="11">
        <f t="shared" si="55"/>
        <v>0</v>
      </c>
    </row>
    <row r="710" spans="1:11">
      <c r="A710" s="9">
        <f t="shared" si="57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56"/>
        <v>360.6</v>
      </c>
      <c r="G710" s="8">
        <v>0</v>
      </c>
      <c r="H710" s="8">
        <v>3.5000000000000003E-2</v>
      </c>
      <c r="I710" s="10">
        <f t="shared" si="54"/>
        <v>0</v>
      </c>
      <c r="J710" s="10">
        <v>0</v>
      </c>
      <c r="K710" s="11">
        <f t="shared" si="55"/>
        <v>0</v>
      </c>
    </row>
    <row r="711" spans="1:11">
      <c r="A711" s="9">
        <f t="shared" si="57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56"/>
        <v>132.1</v>
      </c>
      <c r="G711" s="8">
        <v>0</v>
      </c>
      <c r="H711" s="8">
        <v>3.5000000000000003E-2</v>
      </c>
      <c r="I711" s="10">
        <f t="shared" si="54"/>
        <v>0</v>
      </c>
      <c r="J711" s="10">
        <v>0</v>
      </c>
      <c r="K711" s="11">
        <f t="shared" si="55"/>
        <v>0</v>
      </c>
    </row>
    <row r="712" spans="1:11">
      <c r="A712" s="9">
        <f t="shared" si="57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56"/>
        <v>381.1</v>
      </c>
      <c r="G712" s="8">
        <v>0</v>
      </c>
      <c r="H712" s="8">
        <v>3.5000000000000003E-2</v>
      </c>
      <c r="I712" s="10">
        <f t="shared" si="54"/>
        <v>0</v>
      </c>
      <c r="J712" s="10">
        <v>0</v>
      </c>
      <c r="K712" s="11">
        <f t="shared" si="55"/>
        <v>0</v>
      </c>
    </row>
    <row r="713" spans="1:11">
      <c r="A713" s="9">
        <f t="shared" si="57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56"/>
        <v>4362.6399999999994</v>
      </c>
      <c r="G713" s="8">
        <v>498.7</v>
      </c>
      <c r="H713" s="8">
        <v>3.5000000000000003E-2</v>
      </c>
      <c r="I713" s="10">
        <f t="shared" si="54"/>
        <v>17.454500000000003</v>
      </c>
      <c r="J713" s="10">
        <v>0</v>
      </c>
      <c r="K713" s="11">
        <f t="shared" si="55"/>
        <v>4.0009031228797256E-3</v>
      </c>
    </row>
    <row r="714" spans="1:11">
      <c r="A714" s="9">
        <f t="shared" si="57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56"/>
        <v>33.4</v>
      </c>
      <c r="G714" s="8">
        <v>0</v>
      </c>
      <c r="H714" s="8">
        <v>3.5000000000000003E-2</v>
      </c>
      <c r="I714" s="10">
        <f t="shared" si="54"/>
        <v>0</v>
      </c>
      <c r="J714" s="10">
        <v>0</v>
      </c>
      <c r="K714" s="11">
        <f t="shared" si="55"/>
        <v>0</v>
      </c>
    </row>
    <row r="715" spans="1:11">
      <c r="A715" s="9">
        <f t="shared" si="57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56"/>
        <v>3952.23</v>
      </c>
      <c r="G715" s="8">
        <v>242.3</v>
      </c>
      <c r="H715" s="8">
        <v>3.5000000000000003E-2</v>
      </c>
      <c r="I715" s="10">
        <f t="shared" si="54"/>
        <v>8.480500000000001</v>
      </c>
      <c r="J715" s="10">
        <v>0</v>
      </c>
      <c r="K715" s="11">
        <f t="shared" si="55"/>
        <v>2.1457506268612913E-3</v>
      </c>
    </row>
    <row r="716" spans="1:11">
      <c r="A716" s="9">
        <f t="shared" si="57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56"/>
        <v>83</v>
      </c>
      <c r="G716" s="8">
        <v>0</v>
      </c>
      <c r="H716" s="8">
        <v>3.5000000000000003E-2</v>
      </c>
      <c r="I716" s="10">
        <f t="shared" si="54"/>
        <v>0</v>
      </c>
      <c r="J716" s="10">
        <v>0</v>
      </c>
      <c r="K716" s="11">
        <f t="shared" si="55"/>
        <v>0</v>
      </c>
    </row>
    <row r="717" spans="1:11">
      <c r="A717" s="9">
        <f t="shared" si="57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56"/>
        <v>31.3</v>
      </c>
      <c r="G717" s="8">
        <v>0</v>
      </c>
      <c r="H717" s="8">
        <v>3.5000000000000003E-2</v>
      </c>
      <c r="I717" s="10">
        <f t="shared" si="54"/>
        <v>0</v>
      </c>
      <c r="J717" s="10">
        <v>0</v>
      </c>
      <c r="K717" s="11">
        <f t="shared" si="55"/>
        <v>0</v>
      </c>
    </row>
    <row r="718" spans="1:11">
      <c r="A718" s="9">
        <f t="shared" si="57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56"/>
        <v>120.4</v>
      </c>
      <c r="G718" s="8">
        <v>0</v>
      </c>
      <c r="H718" s="8">
        <v>3.5000000000000003E-2</v>
      </c>
      <c r="I718" s="10">
        <f t="shared" si="54"/>
        <v>0</v>
      </c>
      <c r="J718" s="10">
        <v>0</v>
      </c>
      <c r="K718" s="11">
        <f t="shared" si="55"/>
        <v>0</v>
      </c>
    </row>
    <row r="719" spans="1:11">
      <c r="A719" s="9">
        <f t="shared" si="57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56"/>
        <v>128.19999999999999</v>
      </c>
      <c r="G719" s="8">
        <v>0</v>
      </c>
      <c r="H719" s="8">
        <v>3.5000000000000003E-2</v>
      </c>
      <c r="I719" s="10">
        <f t="shared" si="54"/>
        <v>0</v>
      </c>
      <c r="J719" s="10">
        <v>0</v>
      </c>
      <c r="K719" s="11">
        <f t="shared" si="55"/>
        <v>0</v>
      </c>
    </row>
    <row r="720" spans="1:11">
      <c r="A720" s="9">
        <f t="shared" si="57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56"/>
        <v>121.8</v>
      </c>
      <c r="G720" s="8">
        <v>0</v>
      </c>
      <c r="H720" s="8">
        <v>3.5000000000000003E-2</v>
      </c>
      <c r="I720" s="10">
        <f t="shared" si="54"/>
        <v>0</v>
      </c>
      <c r="J720" s="10">
        <v>0</v>
      </c>
      <c r="K720" s="11">
        <f t="shared" si="55"/>
        <v>0</v>
      </c>
    </row>
    <row r="721" spans="1:11">
      <c r="A721" s="9">
        <f t="shared" si="57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56"/>
        <v>96.5</v>
      </c>
      <c r="G721" s="8">
        <v>0</v>
      </c>
      <c r="H721" s="8">
        <v>3.5000000000000003E-2</v>
      </c>
      <c r="I721" s="10">
        <f t="shared" si="54"/>
        <v>0</v>
      </c>
      <c r="J721" s="10">
        <v>0</v>
      </c>
      <c r="K721" s="11">
        <f t="shared" si="55"/>
        <v>0</v>
      </c>
    </row>
    <row r="722" spans="1:11">
      <c r="A722" s="9">
        <f t="shared" si="57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56"/>
        <v>433.8</v>
      </c>
      <c r="G722" s="8">
        <v>0</v>
      </c>
      <c r="H722" s="8">
        <v>3.5000000000000003E-2</v>
      </c>
      <c r="I722" s="10">
        <f t="shared" si="54"/>
        <v>0</v>
      </c>
      <c r="J722" s="10">
        <v>0</v>
      </c>
      <c r="K722" s="11">
        <f t="shared" si="55"/>
        <v>0</v>
      </c>
    </row>
    <row r="723" spans="1:11">
      <c r="A723" s="9">
        <f t="shared" si="57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56"/>
        <v>233.7</v>
      </c>
      <c r="G723" s="8">
        <v>0</v>
      </c>
      <c r="H723" s="8">
        <v>3.5000000000000003E-2</v>
      </c>
      <c r="I723" s="10">
        <f t="shared" si="54"/>
        <v>0</v>
      </c>
      <c r="J723" s="10">
        <v>0</v>
      </c>
      <c r="K723" s="11">
        <f t="shared" si="55"/>
        <v>0</v>
      </c>
    </row>
    <row r="724" spans="1:11">
      <c r="A724" s="9">
        <f t="shared" si="57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56"/>
        <v>1511.8</v>
      </c>
      <c r="G724" s="8">
        <v>19</v>
      </c>
      <c r="H724" s="8">
        <v>3.5000000000000003E-2</v>
      </c>
      <c r="I724" s="10">
        <f t="shared" si="54"/>
        <v>0.66500000000000004</v>
      </c>
      <c r="J724" s="10">
        <v>0</v>
      </c>
      <c r="K724" s="11">
        <f t="shared" si="55"/>
        <v>4.3987299907395161E-4</v>
      </c>
    </row>
    <row r="725" spans="1:11">
      <c r="A725" s="9">
        <f t="shared" si="57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56"/>
        <v>63.2</v>
      </c>
      <c r="G725" s="8">
        <v>0</v>
      </c>
      <c r="H725" s="8">
        <v>3.5000000000000003E-2</v>
      </c>
      <c r="I725" s="10">
        <f t="shared" si="54"/>
        <v>0</v>
      </c>
      <c r="J725" s="10">
        <v>0</v>
      </c>
      <c r="K725" s="11">
        <f t="shared" si="55"/>
        <v>0</v>
      </c>
    </row>
    <row r="726" spans="1:11">
      <c r="A726" s="9">
        <f t="shared" si="57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56"/>
        <v>50.1</v>
      </c>
      <c r="G726" s="8">
        <v>0</v>
      </c>
      <c r="H726" s="8">
        <v>3.5000000000000003E-2</v>
      </c>
      <c r="I726" s="10">
        <f t="shared" si="54"/>
        <v>0</v>
      </c>
      <c r="J726" s="10">
        <v>0</v>
      </c>
      <c r="K726" s="11">
        <f t="shared" si="55"/>
        <v>0</v>
      </c>
    </row>
    <row r="727" spans="1:11">
      <c r="A727" s="9">
        <f t="shared" si="57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56"/>
        <v>112.71</v>
      </c>
      <c r="G727" s="8">
        <v>0</v>
      </c>
      <c r="H727" s="8">
        <v>3.5000000000000003E-2</v>
      </c>
      <c r="I727" s="10">
        <f t="shared" si="54"/>
        <v>0</v>
      </c>
      <c r="J727" s="10">
        <v>0</v>
      </c>
      <c r="K727" s="11">
        <f t="shared" si="55"/>
        <v>0</v>
      </c>
    </row>
    <row r="728" spans="1:11">
      <c r="A728" s="9">
        <f t="shared" si="57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56"/>
        <v>1307.8</v>
      </c>
      <c r="G728" s="8">
        <v>351.3</v>
      </c>
      <c r="H728" s="8">
        <v>3.5000000000000003E-2</v>
      </c>
      <c r="I728" s="10">
        <f t="shared" si="54"/>
        <v>12.295500000000002</v>
      </c>
      <c r="J728" s="10">
        <v>0</v>
      </c>
      <c r="K728" s="11">
        <f t="shared" si="55"/>
        <v>9.4016669215476398E-3</v>
      </c>
    </row>
    <row r="729" spans="1:11">
      <c r="A729" s="9">
        <f t="shared" si="57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56"/>
        <v>122</v>
      </c>
      <c r="G729" s="8">
        <v>0</v>
      </c>
      <c r="H729" s="8">
        <v>3.5000000000000003E-2</v>
      </c>
      <c r="I729" s="10">
        <f t="shared" si="54"/>
        <v>0</v>
      </c>
      <c r="J729" s="10">
        <v>0</v>
      </c>
      <c r="K729" s="11">
        <f t="shared" si="55"/>
        <v>0</v>
      </c>
    </row>
    <row r="730" spans="1:11">
      <c r="A730" s="9">
        <f t="shared" si="57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56"/>
        <v>305.10000000000002</v>
      </c>
      <c r="G730" s="8">
        <v>0</v>
      </c>
      <c r="H730" s="8">
        <v>3.5000000000000003E-2</v>
      </c>
      <c r="I730" s="10">
        <f t="shared" si="54"/>
        <v>0</v>
      </c>
      <c r="J730" s="10">
        <v>0</v>
      </c>
      <c r="K730" s="11">
        <f t="shared" si="55"/>
        <v>0</v>
      </c>
    </row>
    <row r="731" spans="1:11">
      <c r="A731" s="9">
        <f t="shared" si="57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56"/>
        <v>390.7</v>
      </c>
      <c r="G731" s="8">
        <v>24</v>
      </c>
      <c r="H731" s="8">
        <v>3.5000000000000003E-2</v>
      </c>
      <c r="I731" s="10">
        <f t="shared" si="54"/>
        <v>0.84000000000000008</v>
      </c>
      <c r="J731" s="10">
        <v>0</v>
      </c>
      <c r="K731" s="11">
        <f t="shared" si="55"/>
        <v>2.1499872024571287E-3</v>
      </c>
    </row>
    <row r="732" spans="1:11">
      <c r="A732" s="9">
        <f t="shared" si="57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56"/>
        <v>306.89999999999998</v>
      </c>
      <c r="G732" s="8">
        <v>0</v>
      </c>
      <c r="H732" s="8">
        <v>3.5000000000000003E-2</v>
      </c>
      <c r="I732" s="10">
        <f t="shared" si="54"/>
        <v>0</v>
      </c>
      <c r="J732" s="10">
        <v>0</v>
      </c>
      <c r="K732" s="11">
        <f t="shared" si="55"/>
        <v>0</v>
      </c>
    </row>
    <row r="733" spans="1:11">
      <c r="A733" s="9">
        <f t="shared" si="57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56"/>
        <v>395</v>
      </c>
      <c r="G733" s="8">
        <v>0</v>
      </c>
      <c r="H733" s="8">
        <v>3.5000000000000003E-2</v>
      </c>
      <c r="I733" s="10">
        <f t="shared" si="54"/>
        <v>0</v>
      </c>
      <c r="J733" s="10">
        <v>0</v>
      </c>
      <c r="K733" s="11">
        <f t="shared" si="55"/>
        <v>0</v>
      </c>
    </row>
    <row r="734" spans="1:11">
      <c r="A734" s="9">
        <f t="shared" si="57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56"/>
        <v>75.099999999999994</v>
      </c>
      <c r="G734" s="8">
        <v>0</v>
      </c>
      <c r="H734" s="8">
        <v>3.5000000000000003E-2</v>
      </c>
      <c r="I734" s="10">
        <f t="shared" si="54"/>
        <v>0</v>
      </c>
      <c r="J734" s="10">
        <v>0</v>
      </c>
      <c r="K734" s="11">
        <f t="shared" si="55"/>
        <v>0</v>
      </c>
    </row>
    <row r="735" spans="1:11">
      <c r="A735" s="9">
        <f t="shared" si="57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56"/>
        <v>6304.0500000000011</v>
      </c>
      <c r="G735" s="8">
        <v>1389.5</v>
      </c>
      <c r="H735" s="8">
        <v>3.5000000000000003E-2</v>
      </c>
      <c r="I735" s="10">
        <f t="shared" si="54"/>
        <v>48.632500000000007</v>
      </c>
      <c r="J735" s="10">
        <v>0</v>
      </c>
      <c r="K735" s="11">
        <f t="shared" si="55"/>
        <v>7.7144851325735044E-3</v>
      </c>
    </row>
    <row r="736" spans="1:11">
      <c r="A736" s="9">
        <f t="shared" si="57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56"/>
        <v>125.9</v>
      </c>
      <c r="G736" s="8">
        <v>0</v>
      </c>
      <c r="H736" s="8">
        <v>3.5000000000000003E-2</v>
      </c>
      <c r="I736" s="10">
        <f t="shared" si="54"/>
        <v>0</v>
      </c>
      <c r="J736" s="10">
        <v>0</v>
      </c>
      <c r="K736" s="11">
        <f t="shared" si="55"/>
        <v>0</v>
      </c>
    </row>
    <row r="737" spans="1:11">
      <c r="A737" s="9">
        <f t="shared" si="57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56"/>
        <v>144.75</v>
      </c>
      <c r="G737" s="8">
        <v>0</v>
      </c>
      <c r="H737" s="8">
        <v>3.5000000000000003E-2</v>
      </c>
      <c r="I737" s="10">
        <f t="shared" si="54"/>
        <v>0</v>
      </c>
      <c r="J737" s="10">
        <v>0</v>
      </c>
      <c r="K737" s="11">
        <f t="shared" si="55"/>
        <v>0</v>
      </c>
    </row>
    <row r="738" spans="1:11">
      <c r="A738" s="9">
        <f t="shared" si="57"/>
        <v>102</v>
      </c>
      <c r="B738" s="14" t="s">
        <v>1002</v>
      </c>
      <c r="C738" s="8">
        <f>димвенканали!C738</f>
        <v>122.4</v>
      </c>
      <c r="D738" s="8">
        <f>димвенканали!D738</f>
        <v>130.1</v>
      </c>
      <c r="E738" s="8">
        <f>димвенканали!E738</f>
        <v>0</v>
      </c>
      <c r="F738" s="8">
        <f t="shared" si="56"/>
        <v>252.5</v>
      </c>
      <c r="G738" s="8">
        <v>0</v>
      </c>
      <c r="H738" s="8">
        <v>3.5000000000000003E-2</v>
      </c>
      <c r="I738" s="10">
        <f t="shared" si="54"/>
        <v>0</v>
      </c>
      <c r="J738" s="10">
        <v>0</v>
      </c>
      <c r="K738" s="11">
        <f t="shared" si="55"/>
        <v>0</v>
      </c>
    </row>
    <row r="739" spans="1:11">
      <c r="A739" s="9">
        <f t="shared" si="57"/>
        <v>103</v>
      </c>
      <c r="B739" s="14" t="s">
        <v>1003</v>
      </c>
      <c r="C739" s="8">
        <f>димвенканали!C739</f>
        <v>250.2</v>
      </c>
      <c r="D739" s="8">
        <f>димвенканали!D739</f>
        <v>0</v>
      </c>
      <c r="E739" s="8">
        <f>димвенканали!E739</f>
        <v>182.9</v>
      </c>
      <c r="F739" s="8">
        <f t="shared" si="56"/>
        <v>433.1</v>
      </c>
      <c r="G739" s="8">
        <v>0</v>
      </c>
      <c r="H739" s="8">
        <v>3.5000000000000003E-2</v>
      </c>
      <c r="I739" s="10">
        <f t="shared" si="54"/>
        <v>0</v>
      </c>
      <c r="J739" s="10">
        <v>0</v>
      </c>
      <c r="K739" s="11">
        <f t="shared" si="55"/>
        <v>0</v>
      </c>
    </row>
    <row r="740" spans="1:11">
      <c r="A740" s="9">
        <f t="shared" si="57"/>
        <v>104</v>
      </c>
      <c r="B740" s="14" t="s">
        <v>1004</v>
      </c>
      <c r="C740" s="8">
        <f>димвенканали!C740</f>
        <v>327.2</v>
      </c>
      <c r="D740" s="8">
        <f>димвенканали!D740</f>
        <v>32.299999999999997</v>
      </c>
      <c r="E740" s="8">
        <f>димвенканали!E740</f>
        <v>188.7</v>
      </c>
      <c r="F740" s="8">
        <f t="shared" si="56"/>
        <v>548.20000000000005</v>
      </c>
      <c r="G740" s="8">
        <v>0</v>
      </c>
      <c r="H740" s="8">
        <v>3.5000000000000003E-2</v>
      </c>
      <c r="I740" s="10">
        <f t="shared" si="54"/>
        <v>0</v>
      </c>
      <c r="J740" s="10">
        <v>0</v>
      </c>
      <c r="K740" s="11">
        <f t="shared" si="55"/>
        <v>0</v>
      </c>
    </row>
    <row r="741" spans="1:11">
      <c r="A741" s="9">
        <f t="shared" si="57"/>
        <v>105</v>
      </c>
      <c r="B741" s="14" t="s">
        <v>1005</v>
      </c>
      <c r="C741" s="8">
        <f>димвенканали!C741</f>
        <v>103.4</v>
      </c>
      <c r="D741" s="8">
        <f>димвенканали!D741</f>
        <v>0</v>
      </c>
      <c r="E741" s="8">
        <f>димвенканали!E741</f>
        <v>91</v>
      </c>
      <c r="F741" s="8">
        <f t="shared" si="56"/>
        <v>194.4</v>
      </c>
      <c r="G741" s="8">
        <v>0</v>
      </c>
      <c r="H741" s="8">
        <v>3.5000000000000003E-2</v>
      </c>
      <c r="I741" s="10">
        <f t="shared" si="54"/>
        <v>0</v>
      </c>
      <c r="J741" s="10">
        <v>0</v>
      </c>
      <c r="K741" s="11">
        <f t="shared" si="55"/>
        <v>0</v>
      </c>
    </row>
    <row r="742" spans="1:11">
      <c r="A742" s="9">
        <f t="shared" si="57"/>
        <v>106</v>
      </c>
      <c r="B742" s="14" t="s">
        <v>1006</v>
      </c>
      <c r="C742" s="8">
        <f>димвенканали!C742</f>
        <v>208.6</v>
      </c>
      <c r="D742" s="8">
        <f>димвенканали!D742</f>
        <v>0</v>
      </c>
      <c r="E742" s="8">
        <f>димвенканали!E742</f>
        <v>50.5</v>
      </c>
      <c r="F742" s="8">
        <f t="shared" si="56"/>
        <v>259.10000000000002</v>
      </c>
      <c r="G742" s="8">
        <v>0</v>
      </c>
      <c r="H742" s="8">
        <v>3.5000000000000003E-2</v>
      </c>
      <c r="I742" s="10">
        <f t="shared" si="54"/>
        <v>0</v>
      </c>
      <c r="J742" s="10">
        <v>0</v>
      </c>
      <c r="K742" s="11">
        <f t="shared" si="55"/>
        <v>0</v>
      </c>
    </row>
    <row r="743" spans="1:11">
      <c r="A743" s="9">
        <f t="shared" si="57"/>
        <v>107</v>
      </c>
      <c r="B743" s="14" t="s">
        <v>1007</v>
      </c>
      <c r="C743" s="8">
        <f>димвенканали!C743</f>
        <v>71.2</v>
      </c>
      <c r="D743" s="8">
        <f>димвенканали!D743</f>
        <v>38.9</v>
      </c>
      <c r="E743" s="8">
        <f>димвенканали!E743</f>
        <v>0</v>
      </c>
      <c r="F743" s="8">
        <f t="shared" si="56"/>
        <v>110.1</v>
      </c>
      <c r="G743" s="8">
        <v>0</v>
      </c>
      <c r="H743" s="8">
        <v>3.5000000000000003E-2</v>
      </c>
      <c r="I743" s="10">
        <f t="shared" si="54"/>
        <v>0</v>
      </c>
      <c r="J743" s="10">
        <v>0</v>
      </c>
      <c r="K743" s="11">
        <f t="shared" si="55"/>
        <v>0</v>
      </c>
    </row>
    <row r="744" spans="1:11">
      <c r="A744" s="9">
        <f t="shared" si="57"/>
        <v>108</v>
      </c>
      <c r="B744" s="14" t="s">
        <v>1008</v>
      </c>
      <c r="C744" s="8">
        <f>димвенканали!C744</f>
        <v>158.30000000000001</v>
      </c>
      <c r="D744" s="8">
        <f>димвенканали!D744</f>
        <v>0</v>
      </c>
      <c r="E744" s="8">
        <f>димвенканали!E744</f>
        <v>0</v>
      </c>
      <c r="F744" s="8">
        <f t="shared" si="56"/>
        <v>158.30000000000001</v>
      </c>
      <c r="G744" s="8">
        <v>0</v>
      </c>
      <c r="H744" s="8">
        <v>3.5000000000000003E-2</v>
      </c>
      <c r="I744" s="10">
        <f t="shared" si="54"/>
        <v>0</v>
      </c>
      <c r="J744" s="10">
        <v>0</v>
      </c>
      <c r="K744" s="11">
        <f t="shared" si="55"/>
        <v>0</v>
      </c>
    </row>
    <row r="745" spans="1:11">
      <c r="A745" s="9">
        <f t="shared" si="57"/>
        <v>109</v>
      </c>
      <c r="B745" s="14" t="s">
        <v>1009</v>
      </c>
      <c r="C745" s="8">
        <f>димвенканали!C745</f>
        <v>88.6</v>
      </c>
      <c r="D745" s="8">
        <f>димвенканали!D745</f>
        <v>0</v>
      </c>
      <c r="E745" s="8">
        <f>димвенканали!E745</f>
        <v>0</v>
      </c>
      <c r="F745" s="8">
        <f t="shared" si="56"/>
        <v>88.6</v>
      </c>
      <c r="G745" s="8">
        <v>0</v>
      </c>
      <c r="H745" s="8">
        <v>3.5000000000000003E-2</v>
      </c>
      <c r="I745" s="10">
        <f t="shared" si="54"/>
        <v>0</v>
      </c>
      <c r="J745" s="10">
        <v>0</v>
      </c>
      <c r="K745" s="11">
        <f t="shared" si="55"/>
        <v>0</v>
      </c>
    </row>
    <row r="746" spans="1:11">
      <c r="A746" s="9">
        <f t="shared" si="57"/>
        <v>110</v>
      </c>
      <c r="B746" s="14" t="s">
        <v>1010</v>
      </c>
      <c r="C746" s="8">
        <f>димвенканали!C746</f>
        <v>102.5</v>
      </c>
      <c r="D746" s="8">
        <f>димвенканали!D746</f>
        <v>0</v>
      </c>
      <c r="E746" s="8">
        <f>димвенканали!E746</f>
        <v>0</v>
      </c>
      <c r="F746" s="8">
        <f t="shared" si="56"/>
        <v>102.5</v>
      </c>
      <c r="G746" s="8">
        <v>0</v>
      </c>
      <c r="H746" s="8">
        <v>3.5000000000000003E-2</v>
      </c>
      <c r="I746" s="10">
        <f t="shared" si="54"/>
        <v>0</v>
      </c>
      <c r="J746" s="10">
        <v>0</v>
      </c>
      <c r="K746" s="11">
        <f t="shared" si="55"/>
        <v>0</v>
      </c>
    </row>
    <row r="747" spans="1:11">
      <c r="A747" s="9">
        <f t="shared" si="57"/>
        <v>111</v>
      </c>
      <c r="B747" s="14" t="s">
        <v>1011</v>
      </c>
      <c r="C747" s="8">
        <f>димвенканали!C747</f>
        <v>73.900000000000006</v>
      </c>
      <c r="D747" s="8">
        <f>димвенканали!D747</f>
        <v>0</v>
      </c>
      <c r="E747" s="8">
        <f>димвенканали!E747</f>
        <v>0</v>
      </c>
      <c r="F747" s="8">
        <f t="shared" si="56"/>
        <v>73.900000000000006</v>
      </c>
      <c r="G747" s="8">
        <v>0</v>
      </c>
      <c r="H747" s="8">
        <v>3.5000000000000003E-2</v>
      </c>
      <c r="I747" s="10">
        <f t="shared" si="54"/>
        <v>0</v>
      </c>
      <c r="J747" s="10">
        <v>0</v>
      </c>
      <c r="K747" s="11">
        <f t="shared" si="55"/>
        <v>0</v>
      </c>
    </row>
    <row r="748" spans="1:11">
      <c r="A748" s="9">
        <f t="shared" si="57"/>
        <v>112</v>
      </c>
      <c r="B748" s="14" t="s">
        <v>1012</v>
      </c>
      <c r="C748" s="8">
        <f>димвенканали!C748</f>
        <v>74.400000000000006</v>
      </c>
      <c r="D748" s="8">
        <f>димвенканали!D748</f>
        <v>0</v>
      </c>
      <c r="E748" s="8">
        <f>димвенканали!E748</f>
        <v>0</v>
      </c>
      <c r="F748" s="8">
        <f t="shared" si="56"/>
        <v>74.400000000000006</v>
      </c>
      <c r="G748" s="8">
        <v>0</v>
      </c>
      <c r="H748" s="8">
        <v>3.5000000000000003E-2</v>
      </c>
      <c r="I748" s="10">
        <f t="shared" si="54"/>
        <v>0</v>
      </c>
      <c r="J748" s="10">
        <v>0</v>
      </c>
      <c r="K748" s="11">
        <f t="shared" si="55"/>
        <v>0</v>
      </c>
    </row>
    <row r="749" spans="1:11">
      <c r="A749" s="9">
        <f t="shared" si="57"/>
        <v>113</v>
      </c>
      <c r="B749" s="14" t="s">
        <v>1013</v>
      </c>
      <c r="C749" s="8">
        <f>димвенканали!C749</f>
        <v>66.400000000000006</v>
      </c>
      <c r="D749" s="8">
        <f>димвенканали!D749</f>
        <v>0</v>
      </c>
      <c r="E749" s="8">
        <f>димвенканали!E749</f>
        <v>0</v>
      </c>
      <c r="F749" s="8">
        <f t="shared" si="56"/>
        <v>66.400000000000006</v>
      </c>
      <c r="G749" s="8">
        <v>0</v>
      </c>
      <c r="H749" s="8">
        <v>3.5000000000000003E-2</v>
      </c>
      <c r="I749" s="10">
        <f t="shared" si="54"/>
        <v>0</v>
      </c>
      <c r="J749" s="10">
        <v>0</v>
      </c>
      <c r="K749" s="11">
        <f t="shared" si="55"/>
        <v>0</v>
      </c>
    </row>
    <row r="750" spans="1:11">
      <c r="A750" s="9">
        <f t="shared" si="57"/>
        <v>114</v>
      </c>
      <c r="B750" s="14" t="s">
        <v>1014</v>
      </c>
      <c r="C750" s="8">
        <f>димвенканали!C750</f>
        <v>292.8</v>
      </c>
      <c r="D750" s="8">
        <f>димвенканали!D750</f>
        <v>0</v>
      </c>
      <c r="E750" s="8">
        <f>димвенканали!E750</f>
        <v>0</v>
      </c>
      <c r="F750" s="8">
        <f t="shared" si="56"/>
        <v>292.8</v>
      </c>
      <c r="G750" s="8">
        <v>0</v>
      </c>
      <c r="H750" s="8">
        <v>3.5000000000000003E-2</v>
      </c>
      <c r="I750" s="10">
        <f t="shared" si="54"/>
        <v>0</v>
      </c>
      <c r="J750" s="10">
        <v>0</v>
      </c>
      <c r="K750" s="11">
        <f t="shared" si="55"/>
        <v>0</v>
      </c>
    </row>
    <row r="751" spans="1:11">
      <c r="A751" s="9">
        <f t="shared" si="57"/>
        <v>115</v>
      </c>
      <c r="B751" s="14" t="s">
        <v>1015</v>
      </c>
      <c r="C751" s="8">
        <f>димвенканали!C751</f>
        <v>80.5</v>
      </c>
      <c r="D751" s="8">
        <f>димвенканали!D751</f>
        <v>0</v>
      </c>
      <c r="E751" s="8">
        <f>димвенканали!E751</f>
        <v>0</v>
      </c>
      <c r="F751" s="8">
        <f t="shared" si="56"/>
        <v>80.5</v>
      </c>
      <c r="G751" s="8">
        <v>0</v>
      </c>
      <c r="H751" s="8">
        <v>3.5000000000000003E-2</v>
      </c>
      <c r="I751" s="10">
        <f t="shared" si="54"/>
        <v>0</v>
      </c>
      <c r="J751" s="10">
        <v>0</v>
      </c>
      <c r="K751" s="11">
        <f t="shared" si="55"/>
        <v>0</v>
      </c>
    </row>
    <row r="752" spans="1:11">
      <c r="A752" s="9">
        <f t="shared" si="57"/>
        <v>116</v>
      </c>
      <c r="B752" s="14" t="s">
        <v>1022</v>
      </c>
      <c r="C752" s="8">
        <f>димвенканали!C752</f>
        <v>5781.6</v>
      </c>
      <c r="D752" s="8">
        <f>димвенканали!D752</f>
        <v>0</v>
      </c>
      <c r="E752" s="8">
        <f>димвенканали!E752</f>
        <v>1408.3</v>
      </c>
      <c r="F752" s="8">
        <f t="shared" si="56"/>
        <v>7189.9000000000005</v>
      </c>
      <c r="G752" s="8">
        <v>733</v>
      </c>
      <c r="H752" s="8">
        <v>3.5000000000000003E-2</v>
      </c>
      <c r="I752" s="10">
        <f t="shared" si="54"/>
        <v>25.655000000000001</v>
      </c>
      <c r="J752" s="10">
        <v>0</v>
      </c>
      <c r="K752" s="11">
        <f t="shared" si="55"/>
        <v>3.5681998358808881E-3</v>
      </c>
    </row>
    <row r="753" spans="1:11">
      <c r="A753" s="9">
        <f t="shared" si="57"/>
        <v>117</v>
      </c>
      <c r="B753" s="14" t="s">
        <v>1023</v>
      </c>
      <c r="C753" s="8">
        <f>димвенканали!C753</f>
        <v>4140.5</v>
      </c>
      <c r="D753" s="8">
        <f>димвенканали!D753</f>
        <v>0</v>
      </c>
      <c r="E753" s="8">
        <f>димвенканали!E753</f>
        <v>110.1</v>
      </c>
      <c r="F753" s="8">
        <f t="shared" si="56"/>
        <v>4250.6000000000004</v>
      </c>
      <c r="G753" s="8">
        <v>323</v>
      </c>
      <c r="H753" s="8">
        <v>3.5000000000000003E-2</v>
      </c>
      <c r="I753" s="10">
        <f t="shared" si="54"/>
        <v>11.305000000000001</v>
      </c>
      <c r="J753" s="10">
        <v>0</v>
      </c>
      <c r="K753" s="11">
        <f t="shared" si="55"/>
        <v>2.6596245235966688E-3</v>
      </c>
    </row>
    <row r="754" spans="1:11">
      <c r="A754" s="9">
        <f t="shared" si="57"/>
        <v>118</v>
      </c>
      <c r="B754" s="14" t="s">
        <v>1024</v>
      </c>
      <c r="C754" s="8">
        <f>димвенканали!C754</f>
        <v>4108.8</v>
      </c>
      <c r="D754" s="8">
        <f>димвенканали!D754</f>
        <v>0</v>
      </c>
      <c r="E754" s="8">
        <f>димвенканали!E754</f>
        <v>118</v>
      </c>
      <c r="F754" s="8">
        <f t="shared" si="56"/>
        <v>4226.8</v>
      </c>
      <c r="G754" s="8">
        <v>323</v>
      </c>
      <c r="H754" s="8">
        <v>3.5000000000000003E-2</v>
      </c>
      <c r="I754" s="10">
        <f t="shared" si="54"/>
        <v>11.305000000000001</v>
      </c>
      <c r="J754" s="10">
        <v>0</v>
      </c>
      <c r="K754" s="11">
        <f t="shared" si="55"/>
        <v>2.6746001703416298E-3</v>
      </c>
    </row>
    <row r="755" spans="1:11">
      <c r="A755" s="9">
        <f t="shared" si="57"/>
        <v>119</v>
      </c>
      <c r="B755" s="14" t="s">
        <v>1025</v>
      </c>
      <c r="C755" s="8">
        <f>димвенканали!C755</f>
        <v>8284.9699999999993</v>
      </c>
      <c r="D755" s="8">
        <f>димвенканали!D755</f>
        <v>0</v>
      </c>
      <c r="E755" s="8">
        <f>димвенканали!E755</f>
        <v>584.5</v>
      </c>
      <c r="F755" s="8">
        <f t="shared" si="56"/>
        <v>8869.4699999999993</v>
      </c>
      <c r="G755" s="8">
        <v>475</v>
      </c>
      <c r="H755" s="8">
        <v>3.5000000000000003E-2</v>
      </c>
      <c r="I755" s="10">
        <f t="shared" si="54"/>
        <v>16.625</v>
      </c>
      <c r="J755" s="10">
        <v>0</v>
      </c>
      <c r="K755" s="11">
        <f t="shared" si="55"/>
        <v>1.8744073772164517E-3</v>
      </c>
    </row>
    <row r="756" spans="1:11">
      <c r="A756" s="9">
        <f t="shared" si="57"/>
        <v>120</v>
      </c>
      <c r="B756" s="14" t="s">
        <v>1028</v>
      </c>
      <c r="C756" s="8">
        <f>димвенканали!C756</f>
        <v>4140.28</v>
      </c>
      <c r="D756" s="8">
        <f>димвенканали!D756</f>
        <v>0</v>
      </c>
      <c r="E756" s="8">
        <f>димвенканали!E756</f>
        <v>35.4</v>
      </c>
      <c r="F756" s="8">
        <f t="shared" si="56"/>
        <v>4175.6799999999994</v>
      </c>
      <c r="G756" s="8">
        <v>323</v>
      </c>
      <c r="H756" s="8">
        <v>3.5000000000000003E-2</v>
      </c>
      <c r="I756" s="10">
        <f t="shared" si="54"/>
        <v>11.305000000000001</v>
      </c>
      <c r="J756" s="10">
        <v>0</v>
      </c>
      <c r="K756" s="11">
        <f t="shared" si="55"/>
        <v>2.7073434745957551E-3</v>
      </c>
    </row>
    <row r="757" spans="1:11">
      <c r="A757" s="9">
        <f t="shared" si="57"/>
        <v>121</v>
      </c>
      <c r="B757" s="14" t="s">
        <v>1029</v>
      </c>
      <c r="C757" s="8">
        <f>димвенканали!C757</f>
        <v>4420.8999999999996</v>
      </c>
      <c r="D757" s="8">
        <f>димвенканали!D757</f>
        <v>0</v>
      </c>
      <c r="E757" s="8">
        <f>димвенканали!E757</f>
        <v>0</v>
      </c>
      <c r="F757" s="8">
        <f t="shared" si="56"/>
        <v>4420.8999999999996</v>
      </c>
      <c r="G757" s="8">
        <v>323</v>
      </c>
      <c r="H757" s="8">
        <v>3.5000000000000003E-2</v>
      </c>
      <c r="I757" s="10">
        <f t="shared" si="54"/>
        <v>11.305000000000001</v>
      </c>
      <c r="J757" s="10">
        <v>0</v>
      </c>
      <c r="K757" s="11">
        <f t="shared" si="55"/>
        <v>2.5571716166391464E-3</v>
      </c>
    </row>
    <row r="758" spans="1:11">
      <c r="A758" s="9">
        <f t="shared" si="57"/>
        <v>122</v>
      </c>
      <c r="B758" s="14" t="s">
        <v>1030</v>
      </c>
      <c r="C758" s="8">
        <f>димвенканали!C758</f>
        <v>6184.2</v>
      </c>
      <c r="D758" s="8">
        <f>димвенканали!D758</f>
        <v>208.9</v>
      </c>
      <c r="E758" s="8">
        <f>димвенканали!E758</f>
        <v>36.6</v>
      </c>
      <c r="F758" s="8">
        <f t="shared" si="56"/>
        <v>6429.7</v>
      </c>
      <c r="G758" s="8">
        <v>398</v>
      </c>
      <c r="H758" s="8">
        <v>3.5000000000000003E-2</v>
      </c>
      <c r="I758" s="10">
        <f t="shared" si="54"/>
        <v>13.930000000000001</v>
      </c>
      <c r="J758" s="10">
        <v>0</v>
      </c>
      <c r="K758" s="11">
        <f t="shared" si="55"/>
        <v>2.1665085462774314E-3</v>
      </c>
    </row>
    <row r="759" spans="1:11">
      <c r="A759" s="9">
        <f t="shared" si="57"/>
        <v>123</v>
      </c>
      <c r="B759" s="14" t="s">
        <v>1031</v>
      </c>
      <c r="C759" s="8">
        <f>димвенканали!C759</f>
        <v>3391.6</v>
      </c>
      <c r="D759" s="8">
        <f>димвенканали!D759</f>
        <v>0</v>
      </c>
      <c r="E759" s="8">
        <f>димвенканали!E759</f>
        <v>0</v>
      </c>
      <c r="F759" s="8">
        <f t="shared" si="56"/>
        <v>3391.6</v>
      </c>
      <c r="G759" s="8">
        <v>454</v>
      </c>
      <c r="H759" s="8">
        <v>3.5000000000000003E-2</v>
      </c>
      <c r="I759" s="10">
        <f t="shared" si="54"/>
        <v>15.890000000000002</v>
      </c>
      <c r="J759" s="10">
        <v>0</v>
      </c>
      <c r="K759" s="11">
        <f t="shared" si="55"/>
        <v>4.6851043755159819E-3</v>
      </c>
    </row>
    <row r="760" spans="1:11">
      <c r="A760" s="9">
        <f t="shared" si="57"/>
        <v>124</v>
      </c>
      <c r="B760" s="14" t="s">
        <v>1032</v>
      </c>
      <c r="C760" s="8">
        <f>димвенканали!C760</f>
        <v>4546.3</v>
      </c>
      <c r="D760" s="8">
        <f>димвенканали!D760</f>
        <v>0</v>
      </c>
      <c r="E760" s="8">
        <f>димвенканали!E760</f>
        <v>0</v>
      </c>
      <c r="F760" s="8">
        <f t="shared" si="56"/>
        <v>4546.3</v>
      </c>
      <c r="G760" s="8">
        <v>593</v>
      </c>
      <c r="H760" s="8">
        <v>3.5000000000000003E-2</v>
      </c>
      <c r="I760" s="10">
        <f t="shared" si="54"/>
        <v>20.755000000000003</v>
      </c>
      <c r="J760" s="10">
        <v>0</v>
      </c>
      <c r="K760" s="11">
        <f t="shared" si="55"/>
        <v>4.5652508633394189E-3</v>
      </c>
    </row>
    <row r="761" spans="1:11">
      <c r="A761" s="9">
        <f t="shared" si="57"/>
        <v>125</v>
      </c>
      <c r="B761" s="14" t="s">
        <v>1033</v>
      </c>
      <c r="C761" s="8">
        <f>димвенканали!C761</f>
        <v>3942.03</v>
      </c>
      <c r="D761" s="8">
        <f>димвенканали!D761</f>
        <v>0</v>
      </c>
      <c r="E761" s="8">
        <f>димвенканали!E761</f>
        <v>0</v>
      </c>
      <c r="F761" s="8">
        <f t="shared" si="56"/>
        <v>3942.03</v>
      </c>
      <c r="G761" s="8">
        <v>335</v>
      </c>
      <c r="H761" s="8">
        <v>3.5000000000000003E-2</v>
      </c>
      <c r="I761" s="10">
        <f t="shared" si="54"/>
        <v>11.725000000000001</v>
      </c>
      <c r="J761" s="10">
        <v>0</v>
      </c>
      <c r="K761" s="11">
        <f t="shared" si="55"/>
        <v>2.9743558521878322E-3</v>
      </c>
    </row>
    <row r="762" spans="1:11">
      <c r="A762" s="9">
        <f t="shared" si="57"/>
        <v>126</v>
      </c>
      <c r="B762" s="14" t="s">
        <v>1034</v>
      </c>
      <c r="C762" s="8">
        <f>димвенканали!C762</f>
        <v>4373.2</v>
      </c>
      <c r="D762" s="8">
        <f>димвенканали!D762</f>
        <v>0</v>
      </c>
      <c r="E762" s="8">
        <f>димвенканали!E762</f>
        <v>0</v>
      </c>
      <c r="F762" s="8">
        <f t="shared" si="56"/>
        <v>4373.2</v>
      </c>
      <c r="G762" s="8">
        <v>593</v>
      </c>
      <c r="H762" s="8">
        <v>3.5000000000000003E-2</v>
      </c>
      <c r="I762" s="10">
        <f t="shared" si="54"/>
        <v>20.755000000000003</v>
      </c>
      <c r="J762" s="10">
        <v>0</v>
      </c>
      <c r="K762" s="11">
        <f t="shared" si="55"/>
        <v>4.7459526205067236E-3</v>
      </c>
    </row>
    <row r="763" spans="1:11">
      <c r="A763" s="9">
        <f t="shared" si="57"/>
        <v>127</v>
      </c>
      <c r="B763" s="14" t="s">
        <v>42</v>
      </c>
      <c r="C763" s="8">
        <f>димвенканали!C763</f>
        <v>5423.9</v>
      </c>
      <c r="D763" s="8">
        <f>димвенканали!D763</f>
        <v>0</v>
      </c>
      <c r="E763" s="8">
        <f>димвенканали!E763</f>
        <v>0</v>
      </c>
      <c r="F763" s="8">
        <f t="shared" si="56"/>
        <v>5423.9</v>
      </c>
      <c r="G763" s="8">
        <v>398</v>
      </c>
      <c r="H763" s="8">
        <v>3.5000000000000003E-2</v>
      </c>
      <c r="I763" s="10">
        <f t="shared" si="54"/>
        <v>13.930000000000001</v>
      </c>
      <c r="J763" s="10">
        <v>0</v>
      </c>
      <c r="K763" s="11">
        <f t="shared" si="55"/>
        <v>2.5682626892088722E-3</v>
      </c>
    </row>
    <row r="764" spans="1:11">
      <c r="A764" s="9">
        <f t="shared" si="57"/>
        <v>128</v>
      </c>
      <c r="B764" s="14" t="s">
        <v>1039</v>
      </c>
      <c r="C764" s="8">
        <f>димвенканали!C764</f>
        <v>92.4</v>
      </c>
      <c r="D764" s="8">
        <f>димвенканали!D764</f>
        <v>0</v>
      </c>
      <c r="E764" s="8">
        <f>димвенканали!E764</f>
        <v>0</v>
      </c>
      <c r="F764" s="8">
        <f t="shared" si="56"/>
        <v>92.4</v>
      </c>
      <c r="G764" s="8"/>
      <c r="H764" s="8">
        <v>3.5000000000000003E-2</v>
      </c>
      <c r="I764" s="10">
        <f>G764*H764</f>
        <v>0</v>
      </c>
      <c r="J764" s="10">
        <v>0</v>
      </c>
      <c r="K764" s="11">
        <f t="shared" si="55"/>
        <v>0</v>
      </c>
    </row>
    <row r="765" spans="1:11">
      <c r="A765" s="9">
        <f t="shared" si="57"/>
        <v>129</v>
      </c>
      <c r="B765" s="14" t="s">
        <v>1040</v>
      </c>
      <c r="C765" s="8">
        <f>димвенканали!C765</f>
        <v>26.1</v>
      </c>
      <c r="D765" s="8">
        <f>димвенканали!D765</f>
        <v>0</v>
      </c>
      <c r="E765" s="8">
        <f>димвенканали!E765</f>
        <v>0</v>
      </c>
      <c r="F765" s="8">
        <f>C765+D765+E765</f>
        <v>26.1</v>
      </c>
      <c r="G765" s="8"/>
      <c r="H765" s="8">
        <v>3.5000000000000003E-2</v>
      </c>
      <c r="I765" s="10">
        <f>G765*H765</f>
        <v>0</v>
      </c>
      <c r="J765" s="10">
        <v>0</v>
      </c>
      <c r="K765" s="11">
        <f t="shared" si="55"/>
        <v>0</v>
      </c>
    </row>
    <row r="766" spans="1:11">
      <c r="A766" s="9">
        <f t="shared" ref="A766:A773" si="58">A765+1</f>
        <v>130</v>
      </c>
      <c r="B766" s="14" t="s">
        <v>1043</v>
      </c>
      <c r="C766" s="8">
        <f>димвенканали!C766</f>
        <v>5964.3</v>
      </c>
      <c r="D766" s="8">
        <f>димвенканали!D766</f>
        <v>0</v>
      </c>
      <c r="E766" s="8">
        <f>димвенканали!E766</f>
        <v>0</v>
      </c>
      <c r="F766" s="8">
        <f>C766+D766+E766</f>
        <v>5964.3</v>
      </c>
      <c r="G766" s="8">
        <v>733</v>
      </c>
      <c r="H766" s="8">
        <v>3.5000000000000003E-2</v>
      </c>
      <c r="I766" s="10">
        <f>G766*H766</f>
        <v>25.655000000000001</v>
      </c>
      <c r="J766" s="10">
        <v>0</v>
      </c>
      <c r="K766" s="11">
        <f t="shared" si="55"/>
        <v>4.3014268229297657E-3</v>
      </c>
    </row>
    <row r="767" spans="1:11">
      <c r="A767" s="9">
        <f t="shared" si="58"/>
        <v>131</v>
      </c>
      <c r="B767" s="14" t="s">
        <v>1044</v>
      </c>
      <c r="C767" s="8">
        <f>димвенканали!C767</f>
        <v>5911.3</v>
      </c>
      <c r="D767" s="8">
        <f>димвенканали!D767</f>
        <v>0</v>
      </c>
      <c r="E767" s="8">
        <f>димвенканали!E767</f>
        <v>0</v>
      </c>
      <c r="F767" s="8">
        <f>C767+D767+E767</f>
        <v>5911.3</v>
      </c>
      <c r="G767" s="8">
        <v>735</v>
      </c>
      <c r="H767" s="8">
        <v>3.5000000000000003E-2</v>
      </c>
      <c r="I767" s="10">
        <f>G767*H767</f>
        <v>25.725000000000001</v>
      </c>
      <c r="J767" s="10">
        <v>0</v>
      </c>
      <c r="K767" s="11">
        <f t="shared" si="55"/>
        <v>4.3518346218259941E-3</v>
      </c>
    </row>
    <row r="768" spans="1:11">
      <c r="A768" s="9">
        <f t="shared" si="58"/>
        <v>132</v>
      </c>
      <c r="B768" s="14" t="s">
        <v>1045</v>
      </c>
      <c r="C768" s="8">
        <f>димвенканали!C768</f>
        <v>3419.4</v>
      </c>
      <c r="D768" s="8">
        <f>димвенканали!D768</f>
        <v>0</v>
      </c>
      <c r="E768" s="8">
        <f>димвенканали!E768</f>
        <v>0</v>
      </c>
      <c r="F768" s="8">
        <f>C768+D768+E768</f>
        <v>3419.4</v>
      </c>
      <c r="G768" s="8">
        <v>454</v>
      </c>
      <c r="H768" s="8">
        <v>3.5000000000000003E-2</v>
      </c>
      <c r="I768" s="10">
        <f>G768*H768</f>
        <v>15.890000000000002</v>
      </c>
      <c r="J768" s="10">
        <v>0</v>
      </c>
      <c r="K768" s="11">
        <f t="shared" si="55"/>
        <v>4.6470140960402414E-3</v>
      </c>
    </row>
    <row r="769" spans="1:11">
      <c r="A769" s="9">
        <f t="shared" si="58"/>
        <v>133</v>
      </c>
      <c r="B769" s="251" t="s">
        <v>1363</v>
      </c>
      <c r="C769" s="8">
        <v>1763.8</v>
      </c>
      <c r="D769" s="8">
        <v>0</v>
      </c>
      <c r="E769" s="8">
        <v>0</v>
      </c>
      <c r="F769" s="8">
        <v>1763.8</v>
      </c>
      <c r="G769" s="8">
        <v>97</v>
      </c>
      <c r="H769" s="8">
        <v>3.5000000000000003E-2</v>
      </c>
      <c r="I769" s="10">
        <v>3.395</v>
      </c>
      <c r="J769" s="10">
        <v>0</v>
      </c>
      <c r="K769" s="11">
        <f t="shared" si="55"/>
        <v>1.9248214083229392E-3</v>
      </c>
    </row>
    <row r="770" spans="1:11">
      <c r="A770" s="9">
        <f t="shared" si="58"/>
        <v>134</v>
      </c>
      <c r="B770" s="251" t="s">
        <v>1364</v>
      </c>
      <c r="C770" s="8">
        <v>3931</v>
      </c>
      <c r="D770" s="8">
        <v>0</v>
      </c>
      <c r="E770" s="8">
        <v>0</v>
      </c>
      <c r="F770" s="8">
        <v>3931</v>
      </c>
      <c r="G770" s="8">
        <v>170</v>
      </c>
      <c r="H770" s="8">
        <v>3.5000000000000003E-2</v>
      </c>
      <c r="I770" s="10">
        <v>5.95</v>
      </c>
      <c r="J770" s="10">
        <v>0</v>
      </c>
      <c r="K770" s="11">
        <f t="shared" si="55"/>
        <v>1.5136097685067413E-3</v>
      </c>
    </row>
    <row r="771" spans="1:11">
      <c r="A771" s="9">
        <f t="shared" si="58"/>
        <v>135</v>
      </c>
      <c r="B771" s="251" t="s">
        <v>1365</v>
      </c>
      <c r="C771" s="8">
        <v>2191.9</v>
      </c>
      <c r="D771" s="8">
        <v>0</v>
      </c>
      <c r="E771" s="8">
        <v>0</v>
      </c>
      <c r="F771" s="8">
        <v>2191.9</v>
      </c>
      <c r="G771" s="8">
        <v>470</v>
      </c>
      <c r="H771" s="8">
        <v>3.5000000000000003E-2</v>
      </c>
      <c r="I771" s="10">
        <v>16.45</v>
      </c>
      <c r="J771" s="10">
        <v>0</v>
      </c>
      <c r="K771" s="11">
        <f t="shared" si="55"/>
        <v>7.5049044208221173E-3</v>
      </c>
    </row>
    <row r="772" spans="1:11">
      <c r="A772" s="9">
        <f t="shared" si="58"/>
        <v>136</v>
      </c>
      <c r="B772" s="251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8">
        <v>470</v>
      </c>
      <c r="H772" s="8">
        <v>3.5000000000000003E-2</v>
      </c>
      <c r="I772" s="10">
        <v>16.45</v>
      </c>
      <c r="J772" s="10">
        <v>0</v>
      </c>
      <c r="K772" s="11">
        <f t="shared" si="55"/>
        <v>8.0040482481108979E-3</v>
      </c>
    </row>
    <row r="773" spans="1:11">
      <c r="A773" s="9">
        <f t="shared" si="58"/>
        <v>137</v>
      </c>
      <c r="B773" s="251" t="s">
        <v>1367</v>
      </c>
      <c r="C773" s="8">
        <v>4130.1000000000004</v>
      </c>
      <c r="D773" s="8">
        <v>0</v>
      </c>
      <c r="E773" s="8">
        <v>0</v>
      </c>
      <c r="F773" s="8">
        <v>4130.1000000000004</v>
      </c>
      <c r="G773" s="8">
        <v>600</v>
      </c>
      <c r="H773" s="8">
        <v>3.5000000000000003E-2</v>
      </c>
      <c r="I773" s="10">
        <v>21</v>
      </c>
      <c r="J773" s="10">
        <v>0</v>
      </c>
      <c r="K773" s="11">
        <f t="shared" si="55"/>
        <v>5.0846226483620251E-3</v>
      </c>
    </row>
    <row r="774" spans="1:11">
      <c r="A774" s="12"/>
      <c r="B774" s="17" t="s">
        <v>576</v>
      </c>
      <c r="C774" s="13">
        <f>SUM(C637:C773)</f>
        <v>233814.98999999996</v>
      </c>
      <c r="D774" s="13">
        <f t="shared" ref="D774:I774" si="59">SUM(D637:D773)</f>
        <v>786.9</v>
      </c>
      <c r="E774" s="13">
        <f t="shared" si="59"/>
        <v>5320.8</v>
      </c>
      <c r="F774" s="13">
        <f t="shared" si="59"/>
        <v>239922.68999999992</v>
      </c>
      <c r="G774" s="13">
        <f t="shared" si="59"/>
        <v>27797.100000000002</v>
      </c>
      <c r="H774" s="13">
        <v>3.5000000000000003E-2</v>
      </c>
      <c r="I774" s="13">
        <f t="shared" si="59"/>
        <v>972.89849999999979</v>
      </c>
      <c r="J774" s="15">
        <f>SUM(J637:J735)</f>
        <v>0</v>
      </c>
      <c r="K774" s="16">
        <f t="shared" si="55"/>
        <v>4.0550499829757666E-3</v>
      </c>
    </row>
    <row r="775" spans="1:11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8"/>
      <c r="K775" s="11"/>
    </row>
    <row r="776" spans="1:11">
      <c r="A776" s="9">
        <v>1</v>
      </c>
      <c r="B776" s="8" t="s">
        <v>824</v>
      </c>
      <c r="C776" s="8">
        <f>димвенканали!C776</f>
        <v>106.7</v>
      </c>
      <c r="D776" s="8">
        <v>0</v>
      </c>
      <c r="E776" s="8">
        <v>0</v>
      </c>
      <c r="F776" s="8">
        <f t="shared" ref="F776:F829" si="60">C776+D776+E776</f>
        <v>106.7</v>
      </c>
      <c r="G776" s="8"/>
      <c r="H776" s="8">
        <v>3.5000000000000003E-2</v>
      </c>
      <c r="I776" s="10"/>
      <c r="J776" s="10"/>
      <c r="K776" s="11">
        <f t="shared" ref="K776:K795" si="61">(I776+J776)/F776/1.2</f>
        <v>0</v>
      </c>
    </row>
    <row r="777" spans="1:11">
      <c r="A777" s="9">
        <f>1+A776</f>
        <v>2</v>
      </c>
      <c r="B777" s="8" t="s">
        <v>825</v>
      </c>
      <c r="C777" s="8">
        <f>димвенканали!C777</f>
        <v>56.6</v>
      </c>
      <c r="D777" s="8">
        <v>0</v>
      </c>
      <c r="E777" s="8">
        <v>0</v>
      </c>
      <c r="F777" s="8">
        <f t="shared" si="60"/>
        <v>56.6</v>
      </c>
      <c r="G777" s="8"/>
      <c r="H777" s="8">
        <v>3.5000000000000003E-2</v>
      </c>
      <c r="I777" s="10"/>
      <c r="J777" s="10"/>
      <c r="K777" s="11">
        <f t="shared" si="61"/>
        <v>0</v>
      </c>
    </row>
    <row r="778" spans="1:11">
      <c r="A778" s="9">
        <f t="shared" ref="A778:A841" si="62">1+A777</f>
        <v>3</v>
      </c>
      <c r="B778" s="8" t="s">
        <v>826</v>
      </c>
      <c r="C778" s="8">
        <f>димвенканали!C778</f>
        <v>66.900000000000006</v>
      </c>
      <c r="D778" s="8">
        <v>0</v>
      </c>
      <c r="E778" s="8">
        <v>0</v>
      </c>
      <c r="F778" s="8">
        <f t="shared" si="60"/>
        <v>66.900000000000006</v>
      </c>
      <c r="G778" s="8"/>
      <c r="H778" s="8">
        <v>3.5000000000000003E-2</v>
      </c>
      <c r="I778" s="10"/>
      <c r="J778" s="10"/>
      <c r="K778" s="11">
        <f t="shared" si="61"/>
        <v>0</v>
      </c>
    </row>
    <row r="779" spans="1:11">
      <c r="A779" s="9">
        <f t="shared" si="62"/>
        <v>4</v>
      </c>
      <c r="B779" s="8" t="s">
        <v>827</v>
      </c>
      <c r="C779" s="8">
        <f>димвенканали!C779</f>
        <v>64.900000000000006</v>
      </c>
      <c r="D779" s="8">
        <v>0</v>
      </c>
      <c r="E779" s="8">
        <v>0</v>
      </c>
      <c r="F779" s="8">
        <f t="shared" si="60"/>
        <v>64.900000000000006</v>
      </c>
      <c r="G779" s="8"/>
      <c r="H779" s="8">
        <v>3.5000000000000003E-2</v>
      </c>
      <c r="I779" s="10"/>
      <c r="J779" s="10"/>
      <c r="K779" s="11">
        <f t="shared" si="61"/>
        <v>0</v>
      </c>
    </row>
    <row r="780" spans="1:11">
      <c r="A780" s="9">
        <f t="shared" si="62"/>
        <v>5</v>
      </c>
      <c r="B780" s="8" t="s">
        <v>828</v>
      </c>
      <c r="C780" s="8">
        <f>димвенканали!C780</f>
        <v>45.2</v>
      </c>
      <c r="D780" s="8">
        <v>0</v>
      </c>
      <c r="E780" s="8">
        <v>0</v>
      </c>
      <c r="F780" s="8">
        <f t="shared" si="60"/>
        <v>45.2</v>
      </c>
      <c r="G780" s="8"/>
      <c r="H780" s="8">
        <v>3.5000000000000003E-2</v>
      </c>
      <c r="I780" s="10"/>
      <c r="J780" s="10"/>
      <c r="K780" s="11">
        <f t="shared" si="61"/>
        <v>0</v>
      </c>
    </row>
    <row r="781" spans="1:11">
      <c r="A781" s="9">
        <f t="shared" si="62"/>
        <v>6</v>
      </c>
      <c r="B781" s="8" t="s">
        <v>829</v>
      </c>
      <c r="C781" s="8">
        <f>димвенканали!C781</f>
        <v>70.599999999999994</v>
      </c>
      <c r="D781" s="8">
        <v>0</v>
      </c>
      <c r="E781" s="8">
        <v>0</v>
      </c>
      <c r="F781" s="8">
        <f t="shared" si="60"/>
        <v>70.599999999999994</v>
      </c>
      <c r="G781" s="8"/>
      <c r="H781" s="8">
        <v>3.5000000000000003E-2</v>
      </c>
      <c r="I781" s="10"/>
      <c r="J781" s="10"/>
      <c r="K781" s="11">
        <f t="shared" si="61"/>
        <v>0</v>
      </c>
    </row>
    <row r="782" spans="1:11">
      <c r="A782" s="9">
        <f t="shared" si="62"/>
        <v>7</v>
      </c>
      <c r="B782" s="8" t="s">
        <v>830</v>
      </c>
      <c r="C782" s="8">
        <f>димвенканали!C782</f>
        <v>66.3</v>
      </c>
      <c r="D782" s="8">
        <v>0</v>
      </c>
      <c r="E782" s="8">
        <v>0</v>
      </c>
      <c r="F782" s="8">
        <f t="shared" si="60"/>
        <v>66.3</v>
      </c>
      <c r="G782" s="8"/>
      <c r="H782" s="8">
        <v>3.5000000000000003E-2</v>
      </c>
      <c r="I782" s="10"/>
      <c r="J782" s="10"/>
      <c r="K782" s="11">
        <f t="shared" si="61"/>
        <v>0</v>
      </c>
    </row>
    <row r="783" spans="1:11">
      <c r="A783" s="9">
        <f t="shared" si="62"/>
        <v>8</v>
      </c>
      <c r="B783" s="8" t="s">
        <v>831</v>
      </c>
      <c r="C783" s="8">
        <f>димвенканали!C783</f>
        <v>141.1</v>
      </c>
      <c r="D783" s="8">
        <v>0</v>
      </c>
      <c r="E783" s="8">
        <v>0</v>
      </c>
      <c r="F783" s="8">
        <f t="shared" si="60"/>
        <v>141.1</v>
      </c>
      <c r="G783" s="8"/>
      <c r="H783" s="8">
        <v>3.5000000000000003E-2</v>
      </c>
      <c r="I783" s="10"/>
      <c r="J783" s="10"/>
      <c r="K783" s="11">
        <f t="shared" si="61"/>
        <v>0</v>
      </c>
    </row>
    <row r="784" spans="1:11">
      <c r="A784" s="9">
        <f t="shared" si="62"/>
        <v>9</v>
      </c>
      <c r="B784" s="8" t="s">
        <v>832</v>
      </c>
      <c r="C784" s="8">
        <f>димвенканали!C784</f>
        <v>83.9</v>
      </c>
      <c r="D784" s="8">
        <v>0</v>
      </c>
      <c r="E784" s="8">
        <v>0</v>
      </c>
      <c r="F784" s="8">
        <f t="shared" si="60"/>
        <v>83.9</v>
      </c>
      <c r="G784" s="8"/>
      <c r="H784" s="8">
        <v>3.5000000000000003E-2</v>
      </c>
      <c r="I784" s="10"/>
      <c r="J784" s="10"/>
      <c r="K784" s="11">
        <f t="shared" si="61"/>
        <v>0</v>
      </c>
    </row>
    <row r="785" spans="1:11">
      <c r="A785" s="9">
        <f t="shared" si="62"/>
        <v>10</v>
      </c>
      <c r="B785" s="8" t="s">
        <v>833</v>
      </c>
      <c r="C785" s="8">
        <f>димвенканали!C785</f>
        <v>58.2</v>
      </c>
      <c r="D785" s="8">
        <v>0</v>
      </c>
      <c r="E785" s="8">
        <v>0</v>
      </c>
      <c r="F785" s="8">
        <f t="shared" si="60"/>
        <v>58.2</v>
      </c>
      <c r="G785" s="8"/>
      <c r="H785" s="8">
        <v>3.5000000000000003E-2</v>
      </c>
      <c r="I785" s="10"/>
      <c r="J785" s="10"/>
      <c r="K785" s="11">
        <f t="shared" si="61"/>
        <v>0</v>
      </c>
    </row>
    <row r="786" spans="1:11">
      <c r="A786" s="9">
        <f t="shared" si="62"/>
        <v>11</v>
      </c>
      <c r="B786" s="8" t="s">
        <v>834</v>
      </c>
      <c r="C786" s="8">
        <f>димвенканали!C786</f>
        <v>47.3</v>
      </c>
      <c r="D786" s="8">
        <v>0</v>
      </c>
      <c r="E786" s="8">
        <v>0</v>
      </c>
      <c r="F786" s="8">
        <f t="shared" si="60"/>
        <v>47.3</v>
      </c>
      <c r="G786" s="8"/>
      <c r="H786" s="8">
        <v>3.5000000000000003E-2</v>
      </c>
      <c r="I786" s="10"/>
      <c r="J786" s="10"/>
      <c r="K786" s="11">
        <f t="shared" si="61"/>
        <v>0</v>
      </c>
    </row>
    <row r="787" spans="1:11">
      <c r="A787" s="9">
        <f t="shared" si="62"/>
        <v>12</v>
      </c>
      <c r="B787" s="8" t="s">
        <v>835</v>
      </c>
      <c r="C787" s="8">
        <f>димвенканали!C787</f>
        <v>133.19999999999999</v>
      </c>
      <c r="D787" s="8">
        <v>0</v>
      </c>
      <c r="E787" s="8">
        <v>0</v>
      </c>
      <c r="F787" s="8">
        <f t="shared" si="60"/>
        <v>133.19999999999999</v>
      </c>
      <c r="G787" s="8"/>
      <c r="H787" s="8">
        <v>3.5000000000000003E-2</v>
      </c>
      <c r="I787" s="10"/>
      <c r="J787" s="10"/>
      <c r="K787" s="11">
        <f t="shared" si="61"/>
        <v>0</v>
      </c>
    </row>
    <row r="788" spans="1:11">
      <c r="A788" s="9">
        <f t="shared" si="62"/>
        <v>13</v>
      </c>
      <c r="B788" s="8" t="s">
        <v>836</v>
      </c>
      <c r="C788" s="8">
        <f>димвенканали!C788</f>
        <v>87.4</v>
      </c>
      <c r="D788" s="8">
        <v>0</v>
      </c>
      <c r="E788" s="8">
        <v>0</v>
      </c>
      <c r="F788" s="8">
        <f t="shared" si="60"/>
        <v>87.4</v>
      </c>
      <c r="G788" s="8"/>
      <c r="H788" s="8">
        <v>3.5000000000000003E-2</v>
      </c>
      <c r="I788" s="10"/>
      <c r="J788" s="10"/>
      <c r="K788" s="11">
        <f t="shared" si="61"/>
        <v>0</v>
      </c>
    </row>
    <row r="789" spans="1:11">
      <c r="A789" s="9">
        <f t="shared" si="62"/>
        <v>14</v>
      </c>
      <c r="B789" s="8" t="s">
        <v>837</v>
      </c>
      <c r="C789" s="8">
        <f>димвенканали!C789</f>
        <v>102.5</v>
      </c>
      <c r="D789" s="8">
        <v>0</v>
      </c>
      <c r="E789" s="8">
        <v>0</v>
      </c>
      <c r="F789" s="8">
        <f t="shared" si="60"/>
        <v>102.5</v>
      </c>
      <c r="G789" s="8"/>
      <c r="H789" s="8">
        <v>3.5000000000000003E-2</v>
      </c>
      <c r="I789" s="10"/>
      <c r="J789" s="10"/>
      <c r="K789" s="11">
        <f t="shared" si="61"/>
        <v>0</v>
      </c>
    </row>
    <row r="790" spans="1:11">
      <c r="A790" s="9">
        <f t="shared" si="62"/>
        <v>15</v>
      </c>
      <c r="B790" s="8" t="s">
        <v>838</v>
      </c>
      <c r="C790" s="8">
        <f>димвенканали!C790</f>
        <v>47.2</v>
      </c>
      <c r="D790" s="8">
        <v>0</v>
      </c>
      <c r="E790" s="8">
        <v>0</v>
      </c>
      <c r="F790" s="8">
        <f t="shared" si="60"/>
        <v>47.2</v>
      </c>
      <c r="G790" s="8"/>
      <c r="H790" s="8">
        <v>3.5000000000000003E-2</v>
      </c>
      <c r="I790" s="10"/>
      <c r="J790" s="10"/>
      <c r="K790" s="11">
        <f t="shared" si="61"/>
        <v>0</v>
      </c>
    </row>
    <row r="791" spans="1:11">
      <c r="A791" s="9">
        <f t="shared" si="62"/>
        <v>16</v>
      </c>
      <c r="B791" s="8" t="s">
        <v>839</v>
      </c>
      <c r="C791" s="8">
        <f>димвенканали!C791</f>
        <v>138.08000000000001</v>
      </c>
      <c r="D791" s="8">
        <v>0</v>
      </c>
      <c r="E791" s="8">
        <v>0</v>
      </c>
      <c r="F791" s="8">
        <f t="shared" si="60"/>
        <v>138.08000000000001</v>
      </c>
      <c r="G791" s="8"/>
      <c r="H791" s="8">
        <v>3.5000000000000003E-2</v>
      </c>
      <c r="I791" s="10"/>
      <c r="J791" s="10"/>
      <c r="K791" s="11">
        <f t="shared" si="61"/>
        <v>0</v>
      </c>
    </row>
    <row r="792" spans="1:11">
      <c r="A792" s="9">
        <f t="shared" si="62"/>
        <v>17</v>
      </c>
      <c r="B792" s="8" t="s">
        <v>840</v>
      </c>
      <c r="C792" s="8">
        <f>димвенканали!C792</f>
        <v>37.799999999999997</v>
      </c>
      <c r="D792" s="8">
        <v>0</v>
      </c>
      <c r="E792" s="8">
        <v>0</v>
      </c>
      <c r="F792" s="8">
        <f t="shared" si="60"/>
        <v>37.799999999999997</v>
      </c>
      <c r="G792" s="8"/>
      <c r="H792" s="8">
        <v>3.5000000000000003E-2</v>
      </c>
      <c r="I792" s="10"/>
      <c r="J792" s="10"/>
      <c r="K792" s="11">
        <f t="shared" si="61"/>
        <v>0</v>
      </c>
    </row>
    <row r="793" spans="1:11">
      <c r="A793" s="9">
        <f t="shared" si="62"/>
        <v>18</v>
      </c>
      <c r="B793" s="8" t="s">
        <v>841</v>
      </c>
      <c r="C793" s="8">
        <f>димвенканали!C793</f>
        <v>85.49</v>
      </c>
      <c r="D793" s="8">
        <v>0</v>
      </c>
      <c r="E793" s="8">
        <v>0</v>
      </c>
      <c r="F793" s="8">
        <f t="shared" si="60"/>
        <v>85.49</v>
      </c>
      <c r="G793" s="8"/>
      <c r="H793" s="8">
        <v>3.5000000000000003E-2</v>
      </c>
      <c r="I793" s="10"/>
      <c r="J793" s="10"/>
      <c r="K793" s="11">
        <f t="shared" si="61"/>
        <v>0</v>
      </c>
    </row>
    <row r="794" spans="1:11">
      <c r="A794" s="9">
        <f t="shared" si="62"/>
        <v>19</v>
      </c>
      <c r="B794" s="8" t="s">
        <v>842</v>
      </c>
      <c r="C794" s="8">
        <f>димвенканали!C794</f>
        <v>67.69</v>
      </c>
      <c r="D794" s="8">
        <v>0</v>
      </c>
      <c r="E794" s="8">
        <v>0</v>
      </c>
      <c r="F794" s="8">
        <f t="shared" si="60"/>
        <v>67.69</v>
      </c>
      <c r="G794" s="8"/>
      <c r="H794" s="8">
        <v>3.5000000000000003E-2</v>
      </c>
      <c r="I794" s="10"/>
      <c r="J794" s="10"/>
      <c r="K794" s="11">
        <f t="shared" si="61"/>
        <v>0</v>
      </c>
    </row>
    <row r="795" spans="1:11">
      <c r="A795" s="9">
        <f t="shared" si="62"/>
        <v>20</v>
      </c>
      <c r="B795" s="8" t="s">
        <v>843</v>
      </c>
      <c r="C795" s="8">
        <f>димвенканали!C795</f>
        <v>97.3</v>
      </c>
      <c r="D795" s="8">
        <v>0</v>
      </c>
      <c r="E795" s="8">
        <v>0</v>
      </c>
      <c r="F795" s="8">
        <f t="shared" si="60"/>
        <v>97.3</v>
      </c>
      <c r="G795" s="8"/>
      <c r="H795" s="8">
        <v>3.5000000000000003E-2</v>
      </c>
      <c r="I795" s="10"/>
      <c r="J795" s="10"/>
      <c r="K795" s="11">
        <f t="shared" si="61"/>
        <v>0</v>
      </c>
    </row>
    <row r="796" spans="1:11">
      <c r="A796" s="9">
        <f t="shared" si="62"/>
        <v>21</v>
      </c>
      <c r="B796" s="8" t="s">
        <v>844</v>
      </c>
      <c r="C796" s="8">
        <f>димвенканали!C796</f>
        <v>6972.44</v>
      </c>
      <c r="D796" s="8">
        <v>0</v>
      </c>
      <c r="E796" s="8">
        <v>123.3</v>
      </c>
      <c r="F796" s="8">
        <f t="shared" si="60"/>
        <v>7095.74</v>
      </c>
      <c r="G796" s="8">
        <v>544.70000000000005</v>
      </c>
      <c r="H796" s="8">
        <v>3.5000000000000003E-2</v>
      </c>
      <c r="I796" s="10">
        <f>G796*H796</f>
        <v>19.064500000000002</v>
      </c>
      <c r="J796" s="10">
        <v>0</v>
      </c>
      <c r="K796" s="11">
        <f>(I796+J796)/F796</f>
        <v>2.6867528968085082E-3</v>
      </c>
    </row>
    <row r="797" spans="1:11">
      <c r="A797" s="9">
        <f t="shared" si="62"/>
        <v>22</v>
      </c>
      <c r="B797" s="8" t="s">
        <v>845</v>
      </c>
      <c r="C797" s="8">
        <f>димвенканали!C797</f>
        <v>2574.58</v>
      </c>
      <c r="D797" s="8">
        <v>0</v>
      </c>
      <c r="E797" s="8">
        <v>0</v>
      </c>
      <c r="F797" s="8">
        <f t="shared" si="60"/>
        <v>2574.58</v>
      </c>
      <c r="G797" s="8">
        <v>201</v>
      </c>
      <c r="H797" s="8">
        <v>3.5000000000000003E-2</v>
      </c>
      <c r="I797" s="10">
        <f t="shared" ref="I797:I852" si="63">G797*H797</f>
        <v>7.035000000000001</v>
      </c>
      <c r="J797" s="10">
        <v>0</v>
      </c>
      <c r="K797" s="11">
        <f t="shared" ref="K797:K852" si="64">(I797+J797)/F797</f>
        <v>2.7324845217472369E-3</v>
      </c>
    </row>
    <row r="798" spans="1:11">
      <c r="A798" s="9">
        <f t="shared" si="62"/>
        <v>23</v>
      </c>
      <c r="B798" s="8" t="s">
        <v>846</v>
      </c>
      <c r="C798" s="8">
        <f>димвенканали!C798</f>
        <v>316.8</v>
      </c>
      <c r="D798" s="8">
        <v>0</v>
      </c>
      <c r="E798" s="8">
        <v>0</v>
      </c>
      <c r="F798" s="8">
        <f t="shared" si="60"/>
        <v>316.8</v>
      </c>
      <c r="G798" s="8"/>
      <c r="H798" s="8">
        <v>3.5000000000000003E-2</v>
      </c>
      <c r="I798" s="10">
        <f t="shared" si="63"/>
        <v>0</v>
      </c>
      <c r="J798" s="10">
        <v>0</v>
      </c>
      <c r="K798" s="11">
        <f t="shared" si="64"/>
        <v>0</v>
      </c>
    </row>
    <row r="799" spans="1:11">
      <c r="A799" s="9">
        <f t="shared" si="62"/>
        <v>24</v>
      </c>
      <c r="B799" s="8" t="s">
        <v>847</v>
      </c>
      <c r="C799" s="8">
        <f>димвенканали!C799</f>
        <v>665.9</v>
      </c>
      <c r="D799" s="8">
        <v>0</v>
      </c>
      <c r="E799" s="8">
        <v>0</v>
      </c>
      <c r="F799" s="8">
        <f t="shared" si="60"/>
        <v>665.9</v>
      </c>
      <c r="G799" s="8"/>
      <c r="H799" s="8">
        <v>3.5000000000000003E-2</v>
      </c>
      <c r="I799" s="10">
        <f t="shared" si="63"/>
        <v>0</v>
      </c>
      <c r="J799" s="10">
        <v>0</v>
      </c>
      <c r="K799" s="11">
        <f t="shared" si="64"/>
        <v>0</v>
      </c>
    </row>
    <row r="800" spans="1:11">
      <c r="A800" s="9">
        <f t="shared" si="62"/>
        <v>25</v>
      </c>
      <c r="B800" s="8" t="s">
        <v>848</v>
      </c>
      <c r="C800" s="8">
        <f>димвенканали!C800</f>
        <v>266.8</v>
      </c>
      <c r="D800" s="8">
        <v>0</v>
      </c>
      <c r="E800" s="8">
        <v>0</v>
      </c>
      <c r="F800" s="8">
        <f t="shared" si="60"/>
        <v>266.8</v>
      </c>
      <c r="G800" s="8"/>
      <c r="H800" s="8">
        <v>3.5000000000000003E-2</v>
      </c>
      <c r="I800" s="10">
        <f t="shared" si="63"/>
        <v>0</v>
      </c>
      <c r="J800" s="10">
        <v>0</v>
      </c>
      <c r="K800" s="11">
        <f t="shared" si="64"/>
        <v>0</v>
      </c>
    </row>
    <row r="801" spans="1:11">
      <c r="A801" s="9">
        <f t="shared" si="62"/>
        <v>26</v>
      </c>
      <c r="B801" s="8" t="s">
        <v>849</v>
      </c>
      <c r="C801" s="8">
        <f>димвенканали!C801</f>
        <v>1121.3800000000001</v>
      </c>
      <c r="D801" s="8">
        <v>0</v>
      </c>
      <c r="E801" s="8">
        <v>0</v>
      </c>
      <c r="F801" s="8">
        <f t="shared" si="60"/>
        <v>1121.3800000000001</v>
      </c>
      <c r="G801" s="8">
        <v>150</v>
      </c>
      <c r="H801" s="8">
        <v>3.5000000000000003E-2</v>
      </c>
      <c r="I801" s="10">
        <f t="shared" si="63"/>
        <v>5.2500000000000009</v>
      </c>
      <c r="J801" s="10">
        <v>0</v>
      </c>
      <c r="K801" s="11">
        <f t="shared" si="64"/>
        <v>4.681731438049546E-3</v>
      </c>
    </row>
    <row r="802" spans="1:11">
      <c r="A802" s="9">
        <f t="shared" si="62"/>
        <v>27</v>
      </c>
      <c r="B802" s="8" t="s">
        <v>850</v>
      </c>
      <c r="C802" s="8">
        <f>димвенканали!C802</f>
        <v>141.09</v>
      </c>
      <c r="D802" s="8">
        <v>0</v>
      </c>
      <c r="E802" s="8">
        <v>0</v>
      </c>
      <c r="F802" s="8">
        <f t="shared" si="60"/>
        <v>141.09</v>
      </c>
      <c r="G802" s="8"/>
      <c r="H802" s="8">
        <v>3.5000000000000003E-2</v>
      </c>
      <c r="I802" s="10">
        <f t="shared" si="63"/>
        <v>0</v>
      </c>
      <c r="J802" s="10">
        <v>0</v>
      </c>
      <c r="K802" s="11">
        <f t="shared" si="64"/>
        <v>0</v>
      </c>
    </row>
    <row r="803" spans="1:11">
      <c r="A803" s="9">
        <f t="shared" si="62"/>
        <v>28</v>
      </c>
      <c r="B803" s="8" t="s">
        <v>851</v>
      </c>
      <c r="C803" s="8">
        <f>димвенканали!C803</f>
        <v>2011.1</v>
      </c>
      <c r="D803" s="8">
        <v>0</v>
      </c>
      <c r="E803" s="8">
        <v>0</v>
      </c>
      <c r="F803" s="8">
        <f t="shared" si="60"/>
        <v>2011.1</v>
      </c>
      <c r="G803" s="8">
        <v>150</v>
      </c>
      <c r="H803" s="8">
        <v>3.5000000000000003E-2</v>
      </c>
      <c r="I803" s="10">
        <f t="shared" si="63"/>
        <v>5.2500000000000009</v>
      </c>
      <c r="J803" s="10">
        <v>0</v>
      </c>
      <c r="K803" s="11">
        <f t="shared" si="64"/>
        <v>2.6105116602854164E-3</v>
      </c>
    </row>
    <row r="804" spans="1:11">
      <c r="A804" s="9">
        <f t="shared" si="62"/>
        <v>29</v>
      </c>
      <c r="B804" s="8" t="s">
        <v>852</v>
      </c>
      <c r="C804" s="8">
        <f>димвенканали!C804</f>
        <v>166.08</v>
      </c>
      <c r="D804" s="8">
        <v>0</v>
      </c>
      <c r="E804" s="8">
        <v>0</v>
      </c>
      <c r="F804" s="8">
        <f t="shared" si="60"/>
        <v>166.08</v>
      </c>
      <c r="G804" s="8"/>
      <c r="H804" s="8">
        <v>3.5000000000000003E-2</v>
      </c>
      <c r="I804" s="10">
        <f t="shared" si="63"/>
        <v>0</v>
      </c>
      <c r="J804" s="10">
        <v>0</v>
      </c>
      <c r="K804" s="11">
        <f t="shared" si="64"/>
        <v>0</v>
      </c>
    </row>
    <row r="805" spans="1:11">
      <c r="A805" s="9">
        <f t="shared" si="62"/>
        <v>30</v>
      </c>
      <c r="B805" s="8" t="s">
        <v>853</v>
      </c>
      <c r="C805" s="8">
        <f>димвенканали!C805</f>
        <v>1580.97</v>
      </c>
      <c r="D805" s="8">
        <v>103.95</v>
      </c>
      <c r="E805" s="8">
        <v>98.1</v>
      </c>
      <c r="F805" s="8">
        <f t="shared" si="60"/>
        <v>1783.02</v>
      </c>
      <c r="G805" s="8">
        <v>150</v>
      </c>
      <c r="H805" s="8">
        <v>3.5000000000000003E-2</v>
      </c>
      <c r="I805" s="10">
        <f t="shared" si="63"/>
        <v>5.2500000000000009</v>
      </c>
      <c r="J805" s="10">
        <v>0</v>
      </c>
      <c r="K805" s="11">
        <f t="shared" si="64"/>
        <v>2.9444425749570956E-3</v>
      </c>
    </row>
    <row r="806" spans="1:11">
      <c r="A806" s="9">
        <f t="shared" si="62"/>
        <v>31</v>
      </c>
      <c r="B806" s="8" t="s">
        <v>854</v>
      </c>
      <c r="C806" s="8">
        <f>димвенканали!C806</f>
        <v>132.97999999999999</v>
      </c>
      <c r="D806" s="8">
        <v>0</v>
      </c>
      <c r="E806" s="8">
        <v>0</v>
      </c>
      <c r="F806" s="8">
        <f t="shared" si="60"/>
        <v>132.97999999999999</v>
      </c>
      <c r="G806" s="8"/>
      <c r="H806" s="8">
        <v>3.5000000000000003E-2</v>
      </c>
      <c r="I806" s="10">
        <f t="shared" si="63"/>
        <v>0</v>
      </c>
      <c r="J806" s="10">
        <v>0</v>
      </c>
      <c r="K806" s="11">
        <f t="shared" si="64"/>
        <v>0</v>
      </c>
    </row>
    <row r="807" spans="1:11">
      <c r="A807" s="9">
        <f t="shared" si="62"/>
        <v>32</v>
      </c>
      <c r="B807" s="8" t="s">
        <v>855</v>
      </c>
      <c r="C807" s="8">
        <f>димвенканали!C807</f>
        <v>386.3</v>
      </c>
      <c r="D807" s="8">
        <v>0</v>
      </c>
      <c r="E807" s="8">
        <v>0</v>
      </c>
      <c r="F807" s="8">
        <f t="shared" si="60"/>
        <v>386.3</v>
      </c>
      <c r="G807" s="8"/>
      <c r="H807" s="8">
        <v>3.5000000000000003E-2</v>
      </c>
      <c r="I807" s="10">
        <f t="shared" si="63"/>
        <v>0</v>
      </c>
      <c r="J807" s="10">
        <v>0</v>
      </c>
      <c r="K807" s="11">
        <f t="shared" si="64"/>
        <v>0</v>
      </c>
    </row>
    <row r="808" spans="1:11">
      <c r="A808" s="9">
        <f t="shared" si="62"/>
        <v>33</v>
      </c>
      <c r="B808" s="8" t="s">
        <v>856</v>
      </c>
      <c r="C808" s="8">
        <f>димвенканали!C808</f>
        <v>392.7</v>
      </c>
      <c r="D808" s="8">
        <v>0</v>
      </c>
      <c r="E808" s="8">
        <v>0</v>
      </c>
      <c r="F808" s="8">
        <f t="shared" si="60"/>
        <v>392.7</v>
      </c>
      <c r="G808" s="8"/>
      <c r="H808" s="8">
        <v>3.5000000000000003E-2</v>
      </c>
      <c r="I808" s="10">
        <f t="shared" si="63"/>
        <v>0</v>
      </c>
      <c r="J808" s="10">
        <v>0</v>
      </c>
      <c r="K808" s="11">
        <f t="shared" si="64"/>
        <v>0</v>
      </c>
    </row>
    <row r="809" spans="1:11">
      <c r="A809" s="9">
        <f t="shared" si="62"/>
        <v>34</v>
      </c>
      <c r="B809" s="8" t="s">
        <v>857</v>
      </c>
      <c r="C809" s="8">
        <f>димвенканали!C809</f>
        <v>392.7</v>
      </c>
      <c r="D809" s="8">
        <v>0</v>
      </c>
      <c r="E809" s="8">
        <v>0</v>
      </c>
      <c r="F809" s="8">
        <f t="shared" si="60"/>
        <v>392.7</v>
      </c>
      <c r="G809" s="8"/>
      <c r="H809" s="8">
        <v>3.5000000000000003E-2</v>
      </c>
      <c r="I809" s="10">
        <f t="shared" si="63"/>
        <v>0</v>
      </c>
      <c r="J809" s="10">
        <v>0</v>
      </c>
      <c r="K809" s="11">
        <f t="shared" si="64"/>
        <v>0</v>
      </c>
    </row>
    <row r="810" spans="1:11">
      <c r="A810" s="9">
        <f t="shared" si="62"/>
        <v>35</v>
      </c>
      <c r="B810" s="8" t="s">
        <v>858</v>
      </c>
      <c r="C810" s="8">
        <f>димвенканали!C810</f>
        <v>461.2</v>
      </c>
      <c r="D810" s="8">
        <v>0</v>
      </c>
      <c r="E810" s="8">
        <v>0</v>
      </c>
      <c r="F810" s="8">
        <f t="shared" si="60"/>
        <v>461.2</v>
      </c>
      <c r="G810" s="8"/>
      <c r="H810" s="8">
        <v>3.5000000000000003E-2</v>
      </c>
      <c r="I810" s="10">
        <f t="shared" si="63"/>
        <v>0</v>
      </c>
      <c r="J810" s="10">
        <v>0</v>
      </c>
      <c r="K810" s="11">
        <f t="shared" si="64"/>
        <v>0</v>
      </c>
    </row>
    <row r="811" spans="1:11">
      <c r="A811" s="9">
        <f t="shared" si="62"/>
        <v>36</v>
      </c>
      <c r="B811" s="8" t="s">
        <v>859</v>
      </c>
      <c r="C811" s="8">
        <f>димвенканали!C811</f>
        <v>399.3</v>
      </c>
      <c r="D811" s="8">
        <v>0</v>
      </c>
      <c r="E811" s="8">
        <v>0</v>
      </c>
      <c r="F811" s="8">
        <f t="shared" si="60"/>
        <v>399.3</v>
      </c>
      <c r="G811" s="8"/>
      <c r="H811" s="8">
        <v>3.5000000000000003E-2</v>
      </c>
      <c r="I811" s="10">
        <f t="shared" si="63"/>
        <v>0</v>
      </c>
      <c r="J811" s="10">
        <v>0</v>
      </c>
      <c r="K811" s="11">
        <f t="shared" si="64"/>
        <v>0</v>
      </c>
    </row>
    <row r="812" spans="1:11">
      <c r="A812" s="9">
        <f t="shared" si="62"/>
        <v>37</v>
      </c>
      <c r="B812" s="8" t="s">
        <v>860</v>
      </c>
      <c r="C812" s="8">
        <f>димвенканали!C812</f>
        <v>309.5</v>
      </c>
      <c r="D812" s="8">
        <v>0</v>
      </c>
      <c r="E812" s="8">
        <v>0</v>
      </c>
      <c r="F812" s="8">
        <f t="shared" si="60"/>
        <v>309.5</v>
      </c>
      <c r="G812" s="8"/>
      <c r="H812" s="8">
        <v>3.5000000000000003E-2</v>
      </c>
      <c r="I812" s="10">
        <f t="shared" si="63"/>
        <v>0</v>
      </c>
      <c r="J812" s="10">
        <v>0</v>
      </c>
      <c r="K812" s="11">
        <f t="shared" si="64"/>
        <v>0</v>
      </c>
    </row>
    <row r="813" spans="1:11">
      <c r="A813" s="9">
        <f t="shared" si="62"/>
        <v>38</v>
      </c>
      <c r="B813" s="8" t="s">
        <v>861</v>
      </c>
      <c r="C813" s="8">
        <f>димвенканали!C813</f>
        <v>1851.7</v>
      </c>
      <c r="D813" s="8">
        <v>0</v>
      </c>
      <c r="E813" s="8">
        <v>0</v>
      </c>
      <c r="F813" s="8">
        <f t="shared" si="60"/>
        <v>1851.7</v>
      </c>
      <c r="G813" s="8"/>
      <c r="H813" s="8">
        <v>3.5000000000000003E-2</v>
      </c>
      <c r="I813" s="10">
        <f t="shared" si="63"/>
        <v>0</v>
      </c>
      <c r="J813" s="10">
        <v>0</v>
      </c>
      <c r="K813" s="11">
        <f t="shared" si="64"/>
        <v>0</v>
      </c>
    </row>
    <row r="814" spans="1:11">
      <c r="A814" s="9">
        <f t="shared" si="62"/>
        <v>39</v>
      </c>
      <c r="B814" s="8" t="s">
        <v>862</v>
      </c>
      <c r="C814" s="8">
        <f>димвенканали!C814</f>
        <v>303</v>
      </c>
      <c r="D814" s="8">
        <v>0</v>
      </c>
      <c r="E814" s="8">
        <v>0</v>
      </c>
      <c r="F814" s="8">
        <f t="shared" si="60"/>
        <v>303</v>
      </c>
      <c r="G814" s="8"/>
      <c r="H814" s="8">
        <v>3.5000000000000003E-2</v>
      </c>
      <c r="I814" s="10">
        <f t="shared" si="63"/>
        <v>0</v>
      </c>
      <c r="J814" s="10">
        <v>0</v>
      </c>
      <c r="K814" s="11">
        <f t="shared" si="64"/>
        <v>0</v>
      </c>
    </row>
    <row r="815" spans="1:11">
      <c r="A815" s="9">
        <f t="shared" si="62"/>
        <v>40</v>
      </c>
      <c r="B815" s="8" t="s">
        <v>863</v>
      </c>
      <c r="C815" s="8">
        <f>димвенканали!C815</f>
        <v>23.6</v>
      </c>
      <c r="D815" s="8">
        <v>0</v>
      </c>
      <c r="E815" s="8">
        <v>0</v>
      </c>
      <c r="F815" s="8">
        <f t="shared" si="60"/>
        <v>23.6</v>
      </c>
      <c r="G815" s="8"/>
      <c r="H815" s="8">
        <v>3.5000000000000003E-2</v>
      </c>
      <c r="I815" s="10">
        <f t="shared" si="63"/>
        <v>0</v>
      </c>
      <c r="J815" s="10">
        <v>0</v>
      </c>
      <c r="K815" s="11">
        <f t="shared" si="64"/>
        <v>0</v>
      </c>
    </row>
    <row r="816" spans="1:11">
      <c r="A816" s="9">
        <f t="shared" si="62"/>
        <v>41</v>
      </c>
      <c r="B816" s="8" t="s">
        <v>864</v>
      </c>
      <c r="C816" s="8">
        <f>димвенканали!C816</f>
        <v>78.3</v>
      </c>
      <c r="D816" s="8">
        <v>0</v>
      </c>
      <c r="E816" s="8">
        <v>0</v>
      </c>
      <c r="F816" s="8">
        <f t="shared" si="60"/>
        <v>78.3</v>
      </c>
      <c r="G816" s="8"/>
      <c r="H816" s="8">
        <v>3.5000000000000003E-2</v>
      </c>
      <c r="I816" s="10">
        <f t="shared" si="63"/>
        <v>0</v>
      </c>
      <c r="J816" s="10">
        <v>0</v>
      </c>
      <c r="K816" s="11">
        <f t="shared" si="64"/>
        <v>0</v>
      </c>
    </row>
    <row r="817" spans="1:11">
      <c r="A817" s="9">
        <f t="shared" si="62"/>
        <v>42</v>
      </c>
      <c r="B817" s="8" t="s">
        <v>865</v>
      </c>
      <c r="C817" s="8">
        <f>димвенканали!C817</f>
        <v>42.8</v>
      </c>
      <c r="D817" s="8">
        <v>0</v>
      </c>
      <c r="E817" s="8">
        <v>0</v>
      </c>
      <c r="F817" s="8">
        <f t="shared" si="60"/>
        <v>42.8</v>
      </c>
      <c r="G817" s="8"/>
      <c r="H817" s="8">
        <v>3.5000000000000003E-2</v>
      </c>
      <c r="I817" s="10">
        <f t="shared" si="63"/>
        <v>0</v>
      </c>
      <c r="J817" s="10">
        <v>0</v>
      </c>
      <c r="K817" s="11">
        <f t="shared" si="64"/>
        <v>0</v>
      </c>
    </row>
    <row r="818" spans="1:11">
      <c r="A818" s="9">
        <f t="shared" si="62"/>
        <v>43</v>
      </c>
      <c r="B818" s="8" t="s">
        <v>866</v>
      </c>
      <c r="C818" s="8">
        <f>димвенканали!C818</f>
        <v>126.19</v>
      </c>
      <c r="D818" s="8">
        <v>0</v>
      </c>
      <c r="E818" s="8">
        <v>0</v>
      </c>
      <c r="F818" s="8">
        <f t="shared" si="60"/>
        <v>126.19</v>
      </c>
      <c r="G818" s="8"/>
      <c r="H818" s="8">
        <v>3.5000000000000003E-2</v>
      </c>
      <c r="I818" s="10">
        <f t="shared" si="63"/>
        <v>0</v>
      </c>
      <c r="J818" s="10">
        <v>0</v>
      </c>
      <c r="K818" s="11">
        <f t="shared" si="64"/>
        <v>0</v>
      </c>
    </row>
    <row r="819" spans="1:11">
      <c r="A819" s="9">
        <f t="shared" si="62"/>
        <v>44</v>
      </c>
      <c r="B819" s="8" t="s">
        <v>867</v>
      </c>
      <c r="C819" s="8">
        <f>димвенканали!C819</f>
        <v>91.2</v>
      </c>
      <c r="D819" s="8">
        <v>0</v>
      </c>
      <c r="E819" s="8">
        <v>0</v>
      </c>
      <c r="F819" s="8">
        <f t="shared" si="60"/>
        <v>91.2</v>
      </c>
      <c r="G819" s="8"/>
      <c r="H819" s="8">
        <v>3.5000000000000003E-2</v>
      </c>
      <c r="I819" s="10">
        <f t="shared" si="63"/>
        <v>0</v>
      </c>
      <c r="J819" s="10">
        <v>0</v>
      </c>
      <c r="K819" s="11">
        <f t="shared" si="64"/>
        <v>0</v>
      </c>
    </row>
    <row r="820" spans="1:11">
      <c r="A820" s="9">
        <f t="shared" si="62"/>
        <v>45</v>
      </c>
      <c r="B820" s="8" t="s">
        <v>868</v>
      </c>
      <c r="C820" s="8">
        <f>димвенканали!C820</f>
        <v>127</v>
      </c>
      <c r="D820" s="8">
        <v>0</v>
      </c>
      <c r="E820" s="8">
        <v>0</v>
      </c>
      <c r="F820" s="8">
        <f t="shared" si="60"/>
        <v>127</v>
      </c>
      <c r="G820" s="8"/>
      <c r="H820" s="8">
        <v>3.5000000000000003E-2</v>
      </c>
      <c r="I820" s="10">
        <f t="shared" si="63"/>
        <v>0</v>
      </c>
      <c r="J820" s="10">
        <v>0</v>
      </c>
      <c r="K820" s="11">
        <f t="shared" si="64"/>
        <v>0</v>
      </c>
    </row>
    <row r="821" spans="1:11">
      <c r="A821" s="9">
        <f t="shared" si="62"/>
        <v>46</v>
      </c>
      <c r="B821" s="8" t="s">
        <v>869</v>
      </c>
      <c r="C821" s="8">
        <f>димвенканали!C821</f>
        <v>83.1</v>
      </c>
      <c r="D821" s="8">
        <v>0</v>
      </c>
      <c r="E821" s="8">
        <v>0</v>
      </c>
      <c r="F821" s="8">
        <f t="shared" si="60"/>
        <v>83.1</v>
      </c>
      <c r="G821" s="8"/>
      <c r="H821" s="8">
        <v>3.5000000000000003E-2</v>
      </c>
      <c r="I821" s="10">
        <f t="shared" si="63"/>
        <v>0</v>
      </c>
      <c r="J821" s="10">
        <v>0</v>
      </c>
      <c r="K821" s="11">
        <f t="shared" si="64"/>
        <v>0</v>
      </c>
    </row>
    <row r="822" spans="1:11">
      <c r="A822" s="9">
        <f t="shared" si="62"/>
        <v>47</v>
      </c>
      <c r="B822" s="8" t="s">
        <v>870</v>
      </c>
      <c r="C822" s="8">
        <f>димвенканали!C822</f>
        <v>80.599999999999994</v>
      </c>
      <c r="D822" s="8">
        <v>0</v>
      </c>
      <c r="E822" s="8">
        <v>0</v>
      </c>
      <c r="F822" s="8">
        <f t="shared" si="60"/>
        <v>80.599999999999994</v>
      </c>
      <c r="G822" s="8"/>
      <c r="H822" s="8">
        <v>3.5000000000000003E-2</v>
      </c>
      <c r="I822" s="10">
        <f t="shared" si="63"/>
        <v>0</v>
      </c>
      <c r="J822" s="10">
        <v>0</v>
      </c>
      <c r="K822" s="11">
        <f t="shared" si="64"/>
        <v>0</v>
      </c>
    </row>
    <row r="823" spans="1:11">
      <c r="A823" s="9">
        <f t="shared" si="62"/>
        <v>48</v>
      </c>
      <c r="B823" s="8" t="s">
        <v>871</v>
      </c>
      <c r="C823" s="8">
        <f>димвенканали!C823</f>
        <v>103.8</v>
      </c>
      <c r="D823" s="8">
        <v>0</v>
      </c>
      <c r="E823" s="8">
        <v>0</v>
      </c>
      <c r="F823" s="8">
        <f t="shared" si="60"/>
        <v>103.8</v>
      </c>
      <c r="G823" s="8"/>
      <c r="H823" s="8">
        <v>3.5000000000000003E-2</v>
      </c>
      <c r="I823" s="10">
        <f t="shared" si="63"/>
        <v>0</v>
      </c>
      <c r="J823" s="10">
        <v>0</v>
      </c>
      <c r="K823" s="11">
        <f t="shared" si="64"/>
        <v>0</v>
      </c>
    </row>
    <row r="824" spans="1:11">
      <c r="A824" s="9">
        <f t="shared" si="62"/>
        <v>49</v>
      </c>
      <c r="B824" s="8" t="s">
        <v>872</v>
      </c>
      <c r="C824" s="8">
        <f>димвенканали!C824</f>
        <v>64.7</v>
      </c>
      <c r="D824" s="8">
        <v>0</v>
      </c>
      <c r="E824" s="8">
        <v>0</v>
      </c>
      <c r="F824" s="8">
        <f t="shared" si="60"/>
        <v>64.7</v>
      </c>
      <c r="G824" s="8"/>
      <c r="H824" s="8">
        <v>3.5000000000000003E-2</v>
      </c>
      <c r="I824" s="10">
        <f t="shared" si="63"/>
        <v>0</v>
      </c>
      <c r="J824" s="10">
        <v>0</v>
      </c>
      <c r="K824" s="11">
        <f t="shared" si="64"/>
        <v>0</v>
      </c>
    </row>
    <row r="825" spans="1:11">
      <c r="A825" s="9">
        <f t="shared" si="62"/>
        <v>50</v>
      </c>
      <c r="B825" s="8" t="s">
        <v>873</v>
      </c>
      <c r="C825" s="8">
        <f>димвенканали!C825</f>
        <v>211.4</v>
      </c>
      <c r="D825" s="8">
        <v>0</v>
      </c>
      <c r="E825" s="8">
        <v>0</v>
      </c>
      <c r="F825" s="8">
        <f t="shared" si="60"/>
        <v>211.4</v>
      </c>
      <c r="G825" s="8"/>
      <c r="H825" s="8">
        <v>3.5000000000000003E-2</v>
      </c>
      <c r="I825" s="10">
        <f t="shared" si="63"/>
        <v>0</v>
      </c>
      <c r="J825" s="10">
        <v>0</v>
      </c>
      <c r="K825" s="11">
        <f t="shared" si="64"/>
        <v>0</v>
      </c>
    </row>
    <row r="826" spans="1:11">
      <c r="A826" s="9">
        <f t="shared" si="62"/>
        <v>51</v>
      </c>
      <c r="B826" s="8" t="s">
        <v>874</v>
      </c>
      <c r="C826" s="8">
        <f>димвенканали!C826</f>
        <v>37.799999999999997</v>
      </c>
      <c r="D826" s="8">
        <v>0</v>
      </c>
      <c r="E826" s="8">
        <v>0</v>
      </c>
      <c r="F826" s="8">
        <f t="shared" si="60"/>
        <v>37.799999999999997</v>
      </c>
      <c r="G826" s="8"/>
      <c r="H826" s="8">
        <v>3.5000000000000003E-2</v>
      </c>
      <c r="I826" s="10">
        <f t="shared" si="63"/>
        <v>0</v>
      </c>
      <c r="J826" s="10">
        <v>0</v>
      </c>
      <c r="K826" s="11">
        <f t="shared" si="64"/>
        <v>0</v>
      </c>
    </row>
    <row r="827" spans="1:11">
      <c r="A827" s="9">
        <f t="shared" si="62"/>
        <v>52</v>
      </c>
      <c r="B827" s="8" t="s">
        <v>875</v>
      </c>
      <c r="C827" s="8">
        <f>димвенканали!C827</f>
        <v>74.099999999999994</v>
      </c>
      <c r="D827" s="8">
        <v>0</v>
      </c>
      <c r="E827" s="8">
        <v>0</v>
      </c>
      <c r="F827" s="8">
        <f t="shared" si="60"/>
        <v>74.099999999999994</v>
      </c>
      <c r="G827" s="8"/>
      <c r="H827" s="8">
        <v>3.5000000000000003E-2</v>
      </c>
      <c r="I827" s="10">
        <f t="shared" si="63"/>
        <v>0</v>
      </c>
      <c r="J827" s="10">
        <v>0</v>
      </c>
      <c r="K827" s="11">
        <f t="shared" si="64"/>
        <v>0</v>
      </c>
    </row>
    <row r="828" spans="1:11">
      <c r="A828" s="9">
        <f t="shared" si="62"/>
        <v>53</v>
      </c>
      <c r="B828" s="8" t="s">
        <v>876</v>
      </c>
      <c r="C828" s="8">
        <f>димвенканали!C828</f>
        <v>23.1</v>
      </c>
      <c r="D828" s="8">
        <v>0</v>
      </c>
      <c r="E828" s="8">
        <v>0</v>
      </c>
      <c r="F828" s="8">
        <f t="shared" si="60"/>
        <v>23.1</v>
      </c>
      <c r="G828" s="8"/>
      <c r="H828" s="8">
        <v>3.5000000000000003E-2</v>
      </c>
      <c r="I828" s="10">
        <f t="shared" si="63"/>
        <v>0</v>
      </c>
      <c r="J828" s="10">
        <v>0</v>
      </c>
      <c r="K828" s="11">
        <f t="shared" si="64"/>
        <v>0</v>
      </c>
    </row>
    <row r="829" spans="1:11">
      <c r="A829" s="9">
        <f t="shared" si="62"/>
        <v>54</v>
      </c>
      <c r="B829" s="8" t="s">
        <v>877</v>
      </c>
      <c r="C829" s="8">
        <f>димвенканали!C829</f>
        <v>132.80000000000001</v>
      </c>
      <c r="D829" s="8">
        <v>0</v>
      </c>
      <c r="E829" s="8">
        <v>0</v>
      </c>
      <c r="F829" s="8">
        <f t="shared" si="60"/>
        <v>132.80000000000001</v>
      </c>
      <c r="G829" s="8"/>
      <c r="H829" s="8">
        <v>3.5000000000000003E-2</v>
      </c>
      <c r="I829" s="10">
        <f t="shared" si="63"/>
        <v>0</v>
      </c>
      <c r="J829" s="10">
        <v>0</v>
      </c>
      <c r="K829" s="11">
        <f t="shared" si="64"/>
        <v>0</v>
      </c>
    </row>
    <row r="830" spans="1:11">
      <c r="A830" s="9">
        <f t="shared" si="62"/>
        <v>55</v>
      </c>
      <c r="B830" s="8" t="s">
        <v>878</v>
      </c>
      <c r="C830" s="8">
        <f>димвенканали!C830</f>
        <v>3464.11</v>
      </c>
      <c r="D830" s="8">
        <v>203.9</v>
      </c>
      <c r="E830" s="8">
        <v>0</v>
      </c>
      <c r="F830" s="8">
        <f t="shared" ref="F830:F883" si="65">C830+D830+E830</f>
        <v>3668.01</v>
      </c>
      <c r="G830" s="8">
        <v>185</v>
      </c>
      <c r="H830" s="8">
        <v>3.5000000000000003E-2</v>
      </c>
      <c r="I830" s="10">
        <f t="shared" si="63"/>
        <v>6.4750000000000005</v>
      </c>
      <c r="J830" s="10">
        <v>0</v>
      </c>
      <c r="K830" s="11">
        <f t="shared" si="64"/>
        <v>1.7652623629706571E-3</v>
      </c>
    </row>
    <row r="831" spans="1:11">
      <c r="A831" s="9">
        <f t="shared" si="62"/>
        <v>56</v>
      </c>
      <c r="B831" s="8" t="s">
        <v>879</v>
      </c>
      <c r="C831" s="8">
        <f>димвенканали!C831</f>
        <v>3464.39</v>
      </c>
      <c r="D831" s="8">
        <v>0</v>
      </c>
      <c r="E831" s="8">
        <v>204.7</v>
      </c>
      <c r="F831" s="8">
        <f t="shared" si="65"/>
        <v>3669.0899999999997</v>
      </c>
      <c r="G831" s="8">
        <v>185</v>
      </c>
      <c r="H831" s="8">
        <v>3.5000000000000003E-2</v>
      </c>
      <c r="I831" s="10">
        <f t="shared" si="63"/>
        <v>6.4750000000000005</v>
      </c>
      <c r="J831" s="10">
        <v>0</v>
      </c>
      <c r="K831" s="11">
        <f t="shared" si="64"/>
        <v>1.7647427563782848E-3</v>
      </c>
    </row>
    <row r="832" spans="1:11">
      <c r="A832" s="9">
        <f t="shared" si="62"/>
        <v>57</v>
      </c>
      <c r="B832" s="8" t="s">
        <v>880</v>
      </c>
      <c r="C832" s="8">
        <f>димвенканали!C832</f>
        <v>31.4</v>
      </c>
      <c r="D832" s="8">
        <v>0</v>
      </c>
      <c r="E832" s="8">
        <v>0</v>
      </c>
      <c r="F832" s="8">
        <f t="shared" si="65"/>
        <v>31.4</v>
      </c>
      <c r="G832" s="8"/>
      <c r="H832" s="8">
        <v>3.5000000000000003E-2</v>
      </c>
      <c r="I832" s="10">
        <f t="shared" si="63"/>
        <v>0</v>
      </c>
      <c r="J832" s="10">
        <v>0</v>
      </c>
      <c r="K832" s="11">
        <f t="shared" si="64"/>
        <v>0</v>
      </c>
    </row>
    <row r="833" spans="1:11">
      <c r="A833" s="9">
        <f t="shared" si="62"/>
        <v>58</v>
      </c>
      <c r="B833" s="8" t="s">
        <v>881</v>
      </c>
      <c r="C833" s="8">
        <f>димвенканали!C833</f>
        <v>71.5</v>
      </c>
      <c r="D833" s="8">
        <v>0</v>
      </c>
      <c r="E833" s="8">
        <v>0</v>
      </c>
      <c r="F833" s="8">
        <f t="shared" si="65"/>
        <v>71.5</v>
      </c>
      <c r="G833" s="8"/>
      <c r="H833" s="8">
        <v>3.5000000000000003E-2</v>
      </c>
      <c r="I833" s="10">
        <f t="shared" si="63"/>
        <v>0</v>
      </c>
      <c r="J833" s="10">
        <v>0</v>
      </c>
      <c r="K833" s="11">
        <f t="shared" si="64"/>
        <v>0</v>
      </c>
    </row>
    <row r="834" spans="1:11">
      <c r="A834" s="9">
        <f t="shared" si="62"/>
        <v>59</v>
      </c>
      <c r="B834" s="8" t="s">
        <v>882</v>
      </c>
      <c r="C834" s="8">
        <f>димвенканали!C834</f>
        <v>44</v>
      </c>
      <c r="D834" s="8">
        <v>0</v>
      </c>
      <c r="E834" s="8">
        <v>0</v>
      </c>
      <c r="F834" s="8">
        <f t="shared" si="65"/>
        <v>44</v>
      </c>
      <c r="G834" s="8"/>
      <c r="H834" s="8">
        <v>3.5000000000000003E-2</v>
      </c>
      <c r="I834" s="10">
        <f t="shared" si="63"/>
        <v>0</v>
      </c>
      <c r="J834" s="10">
        <v>0</v>
      </c>
      <c r="K834" s="11">
        <f t="shared" si="64"/>
        <v>0</v>
      </c>
    </row>
    <row r="835" spans="1:11">
      <c r="A835" s="9">
        <f t="shared" si="62"/>
        <v>60</v>
      </c>
      <c r="B835" s="8" t="s">
        <v>883</v>
      </c>
      <c r="C835" s="8">
        <f>димвенканали!C835</f>
        <v>89.5</v>
      </c>
      <c r="D835" s="8">
        <v>0</v>
      </c>
      <c r="E835" s="8">
        <v>0</v>
      </c>
      <c r="F835" s="8">
        <f t="shared" si="65"/>
        <v>89.5</v>
      </c>
      <c r="G835" s="8"/>
      <c r="H835" s="8">
        <v>3.5000000000000003E-2</v>
      </c>
      <c r="I835" s="10">
        <f t="shared" si="63"/>
        <v>0</v>
      </c>
      <c r="J835" s="10">
        <v>0</v>
      </c>
      <c r="K835" s="11">
        <f t="shared" si="64"/>
        <v>0</v>
      </c>
    </row>
    <row r="836" spans="1:11">
      <c r="A836" s="9">
        <f t="shared" si="62"/>
        <v>61</v>
      </c>
      <c r="B836" s="8" t="s">
        <v>884</v>
      </c>
      <c r="C836" s="8">
        <f>димвенканали!C836</f>
        <v>160.9</v>
      </c>
      <c r="D836" s="8">
        <v>0</v>
      </c>
      <c r="E836" s="8">
        <v>0</v>
      </c>
      <c r="F836" s="8">
        <f t="shared" si="65"/>
        <v>160.9</v>
      </c>
      <c r="G836" s="8"/>
      <c r="H836" s="8">
        <v>3.5000000000000003E-2</v>
      </c>
      <c r="I836" s="10">
        <f t="shared" si="63"/>
        <v>0</v>
      </c>
      <c r="J836" s="10">
        <v>0</v>
      </c>
      <c r="K836" s="11">
        <f t="shared" si="64"/>
        <v>0</v>
      </c>
    </row>
    <row r="837" spans="1:11">
      <c r="A837" s="9">
        <f t="shared" si="62"/>
        <v>62</v>
      </c>
      <c r="B837" s="8" t="s">
        <v>885</v>
      </c>
      <c r="C837" s="8">
        <f>димвенканали!C837</f>
        <v>6819.2</v>
      </c>
      <c r="D837" s="8">
        <v>0</v>
      </c>
      <c r="E837" s="8">
        <v>390.5</v>
      </c>
      <c r="F837" s="8">
        <f t="shared" si="65"/>
        <v>7209.7</v>
      </c>
      <c r="G837" s="8">
        <v>503</v>
      </c>
      <c r="H837" s="8">
        <v>3.5000000000000003E-2</v>
      </c>
      <c r="I837" s="10">
        <f t="shared" si="63"/>
        <v>17.605</v>
      </c>
      <c r="J837" s="10">
        <v>0</v>
      </c>
      <c r="K837" s="11">
        <f t="shared" si="64"/>
        <v>2.4418491754164529E-3</v>
      </c>
    </row>
    <row r="838" spans="1:11">
      <c r="A838" s="9">
        <f t="shared" si="62"/>
        <v>63</v>
      </c>
      <c r="B838" s="8" t="s">
        <v>886</v>
      </c>
      <c r="C838" s="8">
        <f>димвенканали!C838</f>
        <v>6078.6</v>
      </c>
      <c r="D838" s="8">
        <v>0</v>
      </c>
      <c r="E838" s="8">
        <v>0</v>
      </c>
      <c r="F838" s="8">
        <f t="shared" si="65"/>
        <v>6078.6</v>
      </c>
      <c r="G838" s="8">
        <v>272</v>
      </c>
      <c r="H838" s="8">
        <v>3.5000000000000003E-2</v>
      </c>
      <c r="I838" s="10">
        <f t="shared" si="63"/>
        <v>9.5200000000000014</v>
      </c>
      <c r="J838" s="10">
        <v>0</v>
      </c>
      <c r="K838" s="11">
        <f t="shared" si="64"/>
        <v>1.5661501003520549E-3</v>
      </c>
    </row>
    <row r="839" spans="1:11">
      <c r="A839" s="9">
        <f t="shared" si="62"/>
        <v>64</v>
      </c>
      <c r="B839" s="8" t="s">
        <v>887</v>
      </c>
      <c r="C839" s="8">
        <f>димвенканали!C839</f>
        <v>69</v>
      </c>
      <c r="D839" s="8">
        <v>0</v>
      </c>
      <c r="E839" s="8">
        <v>0</v>
      </c>
      <c r="F839" s="8">
        <f t="shared" si="65"/>
        <v>69</v>
      </c>
      <c r="G839" s="8"/>
      <c r="H839" s="8">
        <v>3.5000000000000003E-2</v>
      </c>
      <c r="I839" s="10">
        <f t="shared" si="63"/>
        <v>0</v>
      </c>
      <c r="J839" s="10">
        <v>0</v>
      </c>
      <c r="K839" s="11">
        <f t="shared" si="64"/>
        <v>0</v>
      </c>
    </row>
    <row r="840" spans="1:11">
      <c r="A840" s="9">
        <f t="shared" si="62"/>
        <v>65</v>
      </c>
      <c r="B840" s="14" t="s">
        <v>888</v>
      </c>
      <c r="C840" s="8">
        <f>димвенканали!C840</f>
        <v>87.8</v>
      </c>
      <c r="D840" s="8">
        <v>0</v>
      </c>
      <c r="E840" s="8">
        <v>0</v>
      </c>
      <c r="F840" s="8">
        <f t="shared" si="65"/>
        <v>87.8</v>
      </c>
      <c r="G840" s="8"/>
      <c r="H840" s="8">
        <v>3.5000000000000003E-2</v>
      </c>
      <c r="I840" s="10">
        <f t="shared" si="63"/>
        <v>0</v>
      </c>
      <c r="J840" s="10">
        <v>0</v>
      </c>
      <c r="K840" s="11">
        <f t="shared" si="64"/>
        <v>0</v>
      </c>
    </row>
    <row r="841" spans="1:11">
      <c r="A841" s="9">
        <f t="shared" si="62"/>
        <v>66</v>
      </c>
      <c r="B841" s="14" t="s">
        <v>889</v>
      </c>
      <c r="C841" s="8">
        <f>димвенканали!C841</f>
        <v>204.9</v>
      </c>
      <c r="D841" s="8">
        <v>0</v>
      </c>
      <c r="E841" s="8">
        <v>0</v>
      </c>
      <c r="F841" s="8">
        <f t="shared" si="65"/>
        <v>204.9</v>
      </c>
      <c r="G841" s="8"/>
      <c r="H841" s="8">
        <v>3.5000000000000003E-2</v>
      </c>
      <c r="I841" s="10">
        <f t="shared" si="63"/>
        <v>0</v>
      </c>
      <c r="J841" s="10">
        <v>0</v>
      </c>
      <c r="K841" s="11">
        <f t="shared" si="64"/>
        <v>0</v>
      </c>
    </row>
    <row r="842" spans="1:11">
      <c r="A842" s="9">
        <f t="shared" ref="A842:A905" si="66">1+A841</f>
        <v>67</v>
      </c>
      <c r="B842" s="14" t="s">
        <v>890</v>
      </c>
      <c r="C842" s="8">
        <f>димвенканали!C842</f>
        <v>119.9</v>
      </c>
      <c r="D842" s="8">
        <v>0</v>
      </c>
      <c r="E842" s="8">
        <v>0</v>
      </c>
      <c r="F842" s="8">
        <f t="shared" si="65"/>
        <v>119.9</v>
      </c>
      <c r="G842" s="8"/>
      <c r="H842" s="8">
        <v>3.5000000000000003E-2</v>
      </c>
      <c r="I842" s="10">
        <f t="shared" si="63"/>
        <v>0</v>
      </c>
      <c r="J842" s="10">
        <v>0</v>
      </c>
      <c r="K842" s="11">
        <f t="shared" si="64"/>
        <v>0</v>
      </c>
    </row>
    <row r="843" spans="1:11">
      <c r="A843" s="9">
        <f t="shared" si="66"/>
        <v>68</v>
      </c>
      <c r="B843" s="14" t="s">
        <v>891</v>
      </c>
      <c r="C843" s="8">
        <f>димвенканали!C843</f>
        <v>111.8</v>
      </c>
      <c r="D843" s="8">
        <v>0</v>
      </c>
      <c r="E843" s="8">
        <v>0</v>
      </c>
      <c r="F843" s="8">
        <f t="shared" si="65"/>
        <v>111.8</v>
      </c>
      <c r="G843" s="8"/>
      <c r="H843" s="8">
        <v>3.5000000000000003E-2</v>
      </c>
      <c r="I843" s="10">
        <f t="shared" si="63"/>
        <v>0</v>
      </c>
      <c r="J843" s="10">
        <v>0</v>
      </c>
      <c r="K843" s="11">
        <f t="shared" si="64"/>
        <v>0</v>
      </c>
    </row>
    <row r="844" spans="1:11">
      <c r="A844" s="9">
        <f t="shared" si="66"/>
        <v>69</v>
      </c>
      <c r="B844" s="14" t="s">
        <v>892</v>
      </c>
      <c r="C844" s="8">
        <f>димвенканали!C844</f>
        <v>99</v>
      </c>
      <c r="D844" s="8">
        <v>0</v>
      </c>
      <c r="E844" s="8">
        <v>0</v>
      </c>
      <c r="F844" s="8">
        <f t="shared" si="65"/>
        <v>99</v>
      </c>
      <c r="G844" s="8"/>
      <c r="H844" s="8">
        <v>3.5000000000000003E-2</v>
      </c>
      <c r="I844" s="10">
        <f t="shared" si="63"/>
        <v>0</v>
      </c>
      <c r="J844" s="10">
        <v>0</v>
      </c>
      <c r="K844" s="11">
        <f t="shared" si="64"/>
        <v>0</v>
      </c>
    </row>
    <row r="845" spans="1:11">
      <c r="A845" s="9">
        <f t="shared" si="66"/>
        <v>70</v>
      </c>
      <c r="B845" s="14" t="s">
        <v>893</v>
      </c>
      <c r="C845" s="8">
        <f>димвенканали!C845</f>
        <v>39.5</v>
      </c>
      <c r="D845" s="8">
        <v>0</v>
      </c>
      <c r="E845" s="8">
        <v>0</v>
      </c>
      <c r="F845" s="8">
        <f t="shared" si="65"/>
        <v>39.5</v>
      </c>
      <c r="G845" s="8"/>
      <c r="H845" s="8">
        <v>3.5000000000000003E-2</v>
      </c>
      <c r="I845" s="10">
        <f t="shared" si="63"/>
        <v>0</v>
      </c>
      <c r="J845" s="10">
        <v>0</v>
      </c>
      <c r="K845" s="11">
        <f t="shared" si="64"/>
        <v>0</v>
      </c>
    </row>
    <row r="846" spans="1:11">
      <c r="A846" s="9">
        <f t="shared" si="66"/>
        <v>71</v>
      </c>
      <c r="B846" s="14" t="s">
        <v>894</v>
      </c>
      <c r="C846" s="8">
        <f>димвенканали!C846</f>
        <v>81.2</v>
      </c>
      <c r="D846" s="8">
        <v>0</v>
      </c>
      <c r="E846" s="8">
        <v>0</v>
      </c>
      <c r="F846" s="8">
        <f t="shared" si="65"/>
        <v>81.2</v>
      </c>
      <c r="G846" s="8"/>
      <c r="H846" s="8">
        <v>3.5000000000000003E-2</v>
      </c>
      <c r="I846" s="10">
        <f t="shared" si="63"/>
        <v>0</v>
      </c>
      <c r="J846" s="10">
        <v>0</v>
      </c>
      <c r="K846" s="11">
        <f t="shared" si="64"/>
        <v>0</v>
      </c>
    </row>
    <row r="847" spans="1:11">
      <c r="A847" s="9">
        <f t="shared" si="66"/>
        <v>72</v>
      </c>
      <c r="B847" s="14" t="s">
        <v>895</v>
      </c>
      <c r="C847" s="8">
        <f>димвенканали!C847</f>
        <v>60.2</v>
      </c>
      <c r="D847" s="8">
        <v>0</v>
      </c>
      <c r="E847" s="8">
        <v>0</v>
      </c>
      <c r="F847" s="8">
        <f t="shared" si="65"/>
        <v>60.2</v>
      </c>
      <c r="G847" s="8"/>
      <c r="H847" s="8">
        <v>3.5000000000000003E-2</v>
      </c>
      <c r="I847" s="10">
        <f t="shared" si="63"/>
        <v>0</v>
      </c>
      <c r="J847" s="10">
        <v>0</v>
      </c>
      <c r="K847" s="11">
        <f t="shared" si="64"/>
        <v>0</v>
      </c>
    </row>
    <row r="848" spans="1:11">
      <c r="A848" s="9">
        <f t="shared" si="66"/>
        <v>73</v>
      </c>
      <c r="B848" s="14" t="s">
        <v>896</v>
      </c>
      <c r="C848" s="8">
        <f>димвенканали!C848</f>
        <v>53.5</v>
      </c>
      <c r="D848" s="8">
        <v>0</v>
      </c>
      <c r="E848" s="8">
        <v>0</v>
      </c>
      <c r="F848" s="8">
        <f t="shared" si="65"/>
        <v>53.5</v>
      </c>
      <c r="G848" s="8"/>
      <c r="H848" s="8">
        <v>3.5000000000000003E-2</v>
      </c>
      <c r="I848" s="10">
        <f t="shared" si="63"/>
        <v>0</v>
      </c>
      <c r="J848" s="10">
        <v>0</v>
      </c>
      <c r="K848" s="11">
        <f t="shared" si="64"/>
        <v>0</v>
      </c>
    </row>
    <row r="849" spans="1:11">
      <c r="A849" s="9">
        <f t="shared" si="66"/>
        <v>74</v>
      </c>
      <c r="B849" s="8" t="s">
        <v>897</v>
      </c>
      <c r="C849" s="8">
        <f>димвенканали!C849</f>
        <v>104.2</v>
      </c>
      <c r="D849" s="8">
        <v>0</v>
      </c>
      <c r="E849" s="8">
        <v>0</v>
      </c>
      <c r="F849" s="8">
        <f t="shared" si="65"/>
        <v>104.2</v>
      </c>
      <c r="G849" s="8"/>
      <c r="H849" s="8">
        <v>3.5000000000000003E-2</v>
      </c>
      <c r="I849" s="10">
        <f t="shared" si="63"/>
        <v>0</v>
      </c>
      <c r="J849" s="10">
        <v>0</v>
      </c>
      <c r="K849" s="11">
        <f t="shared" si="64"/>
        <v>0</v>
      </c>
    </row>
    <row r="850" spans="1:11">
      <c r="A850" s="9">
        <f t="shared" si="66"/>
        <v>75</v>
      </c>
      <c r="B850" s="8" t="s">
        <v>898</v>
      </c>
      <c r="C850" s="8">
        <f>димвенканали!C850</f>
        <v>234.9</v>
      </c>
      <c r="D850" s="8">
        <v>0</v>
      </c>
      <c r="E850" s="8">
        <v>0</v>
      </c>
      <c r="F850" s="8">
        <f t="shared" si="65"/>
        <v>234.9</v>
      </c>
      <c r="G850" s="8"/>
      <c r="H850" s="8">
        <v>3.5000000000000003E-2</v>
      </c>
      <c r="I850" s="10">
        <f t="shared" si="63"/>
        <v>0</v>
      </c>
      <c r="J850" s="10">
        <v>0</v>
      </c>
      <c r="K850" s="11">
        <f t="shared" si="64"/>
        <v>0</v>
      </c>
    </row>
    <row r="851" spans="1:11">
      <c r="A851" s="9">
        <f t="shared" si="66"/>
        <v>76</v>
      </c>
      <c r="B851" s="8" t="s">
        <v>899</v>
      </c>
      <c r="C851" s="8">
        <f>димвенканали!C851</f>
        <v>71.7</v>
      </c>
      <c r="D851" s="8">
        <v>0</v>
      </c>
      <c r="E851" s="8">
        <v>0</v>
      </c>
      <c r="F851" s="8">
        <f t="shared" si="65"/>
        <v>71.7</v>
      </c>
      <c r="G851" s="8"/>
      <c r="H851" s="8">
        <v>3.5000000000000003E-2</v>
      </c>
      <c r="I851" s="10">
        <f t="shared" si="63"/>
        <v>0</v>
      </c>
      <c r="J851" s="10">
        <v>0</v>
      </c>
      <c r="K851" s="11">
        <f t="shared" si="64"/>
        <v>0</v>
      </c>
    </row>
    <row r="852" spans="1:11">
      <c r="A852" s="9">
        <f t="shared" si="66"/>
        <v>77</v>
      </c>
      <c r="B852" s="8" t="s">
        <v>900</v>
      </c>
      <c r="C852" s="8">
        <f>димвенканали!C852</f>
        <v>126.6</v>
      </c>
      <c r="D852" s="8">
        <v>0</v>
      </c>
      <c r="E852" s="8">
        <v>0</v>
      </c>
      <c r="F852" s="8">
        <f t="shared" si="65"/>
        <v>126.6</v>
      </c>
      <c r="G852" s="8"/>
      <c r="H852" s="8">
        <v>3.5000000000000003E-2</v>
      </c>
      <c r="I852" s="10">
        <f t="shared" si="63"/>
        <v>0</v>
      </c>
      <c r="J852" s="10">
        <v>0</v>
      </c>
      <c r="K852" s="11">
        <f t="shared" si="64"/>
        <v>0</v>
      </c>
    </row>
    <row r="853" spans="1:11">
      <c r="A853" s="9">
        <f t="shared" si="66"/>
        <v>78</v>
      </c>
      <c r="B853" s="8" t="s">
        <v>901</v>
      </c>
      <c r="C853" s="8">
        <f>димвенканали!C853</f>
        <v>89.7</v>
      </c>
      <c r="D853" s="8">
        <v>0</v>
      </c>
      <c r="E853" s="8">
        <v>0</v>
      </c>
      <c r="F853" s="8">
        <f t="shared" si="65"/>
        <v>89.7</v>
      </c>
      <c r="G853" s="8"/>
      <c r="H853" s="8">
        <v>3.5000000000000003E-2</v>
      </c>
      <c r="I853" s="10">
        <f t="shared" ref="I853:I908" si="67">G853*H853</f>
        <v>0</v>
      </c>
      <c r="J853" s="10">
        <v>0</v>
      </c>
      <c r="K853" s="11">
        <f t="shared" ref="K853:K908" si="68">(I853+J853)/F853</f>
        <v>0</v>
      </c>
    </row>
    <row r="854" spans="1:11">
      <c r="A854" s="9">
        <f t="shared" si="66"/>
        <v>79</v>
      </c>
      <c r="B854" s="8" t="s">
        <v>902</v>
      </c>
      <c r="C854" s="8">
        <f>димвенканали!C854</f>
        <v>68.900000000000006</v>
      </c>
      <c r="D854" s="8">
        <v>0</v>
      </c>
      <c r="E854" s="8">
        <v>0</v>
      </c>
      <c r="F854" s="8">
        <f t="shared" si="65"/>
        <v>68.900000000000006</v>
      </c>
      <c r="G854" s="8"/>
      <c r="H854" s="8">
        <v>3.5000000000000003E-2</v>
      </c>
      <c r="I854" s="10">
        <f t="shared" si="67"/>
        <v>0</v>
      </c>
      <c r="J854" s="10">
        <v>0</v>
      </c>
      <c r="K854" s="11">
        <f t="shared" si="68"/>
        <v>0</v>
      </c>
    </row>
    <row r="855" spans="1:11">
      <c r="A855" s="9">
        <f t="shared" si="66"/>
        <v>80</v>
      </c>
      <c r="B855" s="8" t="s">
        <v>903</v>
      </c>
      <c r="C855" s="8">
        <f>димвенканали!C855</f>
        <v>82.2</v>
      </c>
      <c r="D855" s="8">
        <v>0</v>
      </c>
      <c r="E855" s="8">
        <v>0</v>
      </c>
      <c r="F855" s="8">
        <f t="shared" si="65"/>
        <v>82.2</v>
      </c>
      <c r="G855" s="8"/>
      <c r="H855" s="8">
        <v>3.5000000000000003E-2</v>
      </c>
      <c r="I855" s="10">
        <f t="shared" si="67"/>
        <v>0</v>
      </c>
      <c r="J855" s="10">
        <v>0</v>
      </c>
      <c r="K855" s="11">
        <f t="shared" si="68"/>
        <v>0</v>
      </c>
    </row>
    <row r="856" spans="1:11">
      <c r="A856" s="9">
        <f t="shared" si="66"/>
        <v>81</v>
      </c>
      <c r="B856" s="8" t="s">
        <v>904</v>
      </c>
      <c r="C856" s="8">
        <f>димвенканали!C856</f>
        <v>95.49</v>
      </c>
      <c r="D856" s="8">
        <v>0</v>
      </c>
      <c r="E856" s="8">
        <v>0</v>
      </c>
      <c r="F856" s="8">
        <f t="shared" si="65"/>
        <v>95.49</v>
      </c>
      <c r="G856" s="8"/>
      <c r="H856" s="8">
        <v>3.5000000000000003E-2</v>
      </c>
      <c r="I856" s="10">
        <f t="shared" si="67"/>
        <v>0</v>
      </c>
      <c r="J856" s="10">
        <v>0</v>
      </c>
      <c r="K856" s="11">
        <f t="shared" si="68"/>
        <v>0</v>
      </c>
    </row>
    <row r="857" spans="1:11">
      <c r="A857" s="9">
        <f t="shared" si="66"/>
        <v>82</v>
      </c>
      <c r="B857" s="8" t="s">
        <v>905</v>
      </c>
      <c r="C857" s="8">
        <f>димвенканали!C857</f>
        <v>152.59</v>
      </c>
      <c r="D857" s="8">
        <v>142.80000000000001</v>
      </c>
      <c r="E857" s="8">
        <v>0</v>
      </c>
      <c r="F857" s="8">
        <f t="shared" si="65"/>
        <v>295.39</v>
      </c>
      <c r="G857" s="8"/>
      <c r="H857" s="8">
        <v>3.5000000000000003E-2</v>
      </c>
      <c r="I857" s="10">
        <f t="shared" si="67"/>
        <v>0</v>
      </c>
      <c r="J857" s="10">
        <v>0</v>
      </c>
      <c r="K857" s="11">
        <f t="shared" si="68"/>
        <v>0</v>
      </c>
    </row>
    <row r="858" spans="1:11">
      <c r="A858" s="9">
        <f t="shared" si="66"/>
        <v>83</v>
      </c>
      <c r="B858" s="8" t="s">
        <v>906</v>
      </c>
      <c r="C858" s="8">
        <f>димвенканали!C858</f>
        <v>45.6</v>
      </c>
      <c r="D858" s="8">
        <v>0</v>
      </c>
      <c r="E858" s="8">
        <v>0</v>
      </c>
      <c r="F858" s="8">
        <f t="shared" si="65"/>
        <v>45.6</v>
      </c>
      <c r="G858" s="8"/>
      <c r="H858" s="8">
        <v>3.5000000000000003E-2</v>
      </c>
      <c r="I858" s="10">
        <f t="shared" si="67"/>
        <v>0</v>
      </c>
      <c r="J858" s="10">
        <v>0</v>
      </c>
      <c r="K858" s="11">
        <f t="shared" si="68"/>
        <v>0</v>
      </c>
    </row>
    <row r="859" spans="1:11">
      <c r="A859" s="9">
        <f t="shared" si="66"/>
        <v>84</v>
      </c>
      <c r="B859" s="8" t="s">
        <v>907</v>
      </c>
      <c r="C859" s="8">
        <f>димвенканали!C859</f>
        <v>220.1</v>
      </c>
      <c r="D859" s="8">
        <v>0</v>
      </c>
      <c r="E859" s="8">
        <v>0</v>
      </c>
      <c r="F859" s="8">
        <f t="shared" si="65"/>
        <v>220.1</v>
      </c>
      <c r="G859" s="8"/>
      <c r="H859" s="8">
        <v>3.5000000000000003E-2</v>
      </c>
      <c r="I859" s="10">
        <f t="shared" si="67"/>
        <v>0</v>
      </c>
      <c r="J859" s="10">
        <v>0</v>
      </c>
      <c r="K859" s="11">
        <f t="shared" si="68"/>
        <v>0</v>
      </c>
    </row>
    <row r="860" spans="1:11">
      <c r="A860" s="9">
        <f t="shared" si="66"/>
        <v>85</v>
      </c>
      <c r="B860" s="8" t="s">
        <v>908</v>
      </c>
      <c r="C860" s="8">
        <f>димвенканали!C860</f>
        <v>211.98</v>
      </c>
      <c r="D860" s="8">
        <v>0</v>
      </c>
      <c r="E860" s="8">
        <v>0</v>
      </c>
      <c r="F860" s="8">
        <f t="shared" si="65"/>
        <v>211.98</v>
      </c>
      <c r="G860" s="8"/>
      <c r="H860" s="8">
        <v>3.5000000000000003E-2</v>
      </c>
      <c r="I860" s="10">
        <f t="shared" si="67"/>
        <v>0</v>
      </c>
      <c r="J860" s="10">
        <v>0</v>
      </c>
      <c r="K860" s="11">
        <f t="shared" si="68"/>
        <v>0</v>
      </c>
    </row>
    <row r="861" spans="1:11">
      <c r="A861" s="9">
        <f t="shared" si="66"/>
        <v>86</v>
      </c>
      <c r="B861" s="8" t="s">
        <v>909</v>
      </c>
      <c r="C861" s="8">
        <f>димвенканали!C861</f>
        <v>102.18</v>
      </c>
      <c r="D861" s="8">
        <v>0</v>
      </c>
      <c r="E861" s="8">
        <v>0</v>
      </c>
      <c r="F861" s="8">
        <f t="shared" si="65"/>
        <v>102.18</v>
      </c>
      <c r="G861" s="8"/>
      <c r="H861" s="8">
        <v>3.5000000000000003E-2</v>
      </c>
      <c r="I861" s="10">
        <f t="shared" si="67"/>
        <v>0</v>
      </c>
      <c r="J861" s="10">
        <v>0</v>
      </c>
      <c r="K861" s="11">
        <f t="shared" si="68"/>
        <v>0</v>
      </c>
    </row>
    <row r="862" spans="1:11">
      <c r="A862" s="9">
        <f t="shared" si="66"/>
        <v>87</v>
      </c>
      <c r="B862" s="8" t="s">
        <v>910</v>
      </c>
      <c r="C862" s="8">
        <f>димвенканали!C862</f>
        <v>200.28</v>
      </c>
      <c r="D862" s="8">
        <v>0</v>
      </c>
      <c r="E862" s="8">
        <v>0</v>
      </c>
      <c r="F862" s="8">
        <f t="shared" si="65"/>
        <v>200.28</v>
      </c>
      <c r="G862" s="8"/>
      <c r="H862" s="8">
        <v>3.5000000000000003E-2</v>
      </c>
      <c r="I862" s="10">
        <f t="shared" si="67"/>
        <v>0</v>
      </c>
      <c r="J862" s="10">
        <v>0</v>
      </c>
      <c r="K862" s="11">
        <f t="shared" si="68"/>
        <v>0</v>
      </c>
    </row>
    <row r="863" spans="1:11">
      <c r="A863" s="9">
        <f t="shared" si="66"/>
        <v>88</v>
      </c>
      <c r="B863" s="8" t="s">
        <v>911</v>
      </c>
      <c r="C863" s="8">
        <f>димвенканали!C863</f>
        <v>183.1</v>
      </c>
      <c r="D863" s="8">
        <v>0</v>
      </c>
      <c r="E863" s="8">
        <v>0</v>
      </c>
      <c r="F863" s="8">
        <f t="shared" si="65"/>
        <v>183.1</v>
      </c>
      <c r="G863" s="8"/>
      <c r="H863" s="8">
        <v>3.5000000000000003E-2</v>
      </c>
      <c r="I863" s="10">
        <f t="shared" si="67"/>
        <v>0</v>
      </c>
      <c r="J863" s="10">
        <v>0</v>
      </c>
      <c r="K863" s="11">
        <f t="shared" si="68"/>
        <v>0</v>
      </c>
    </row>
    <row r="864" spans="1:11">
      <c r="A864" s="9">
        <f t="shared" si="66"/>
        <v>89</v>
      </c>
      <c r="B864" s="8" t="s">
        <v>912</v>
      </c>
      <c r="C864" s="8">
        <f>димвенканали!C864</f>
        <v>6638.08</v>
      </c>
      <c r="D864" s="8">
        <v>0</v>
      </c>
      <c r="E864" s="8">
        <v>0</v>
      </c>
      <c r="F864" s="8">
        <f t="shared" si="65"/>
        <v>6638.08</v>
      </c>
      <c r="G864" s="8">
        <v>538</v>
      </c>
      <c r="H864" s="8">
        <v>3.5000000000000003E-2</v>
      </c>
      <c r="I864" s="10">
        <f t="shared" si="67"/>
        <v>18.830000000000002</v>
      </c>
      <c r="J864" s="10">
        <v>0</v>
      </c>
      <c r="K864" s="11">
        <f t="shared" si="68"/>
        <v>2.8366636135750099E-3</v>
      </c>
    </row>
    <row r="865" spans="1:11">
      <c r="A865" s="9">
        <f t="shared" si="66"/>
        <v>90</v>
      </c>
      <c r="B865" s="8" t="s">
        <v>913</v>
      </c>
      <c r="C865" s="8">
        <f>димвенканали!C865</f>
        <v>174.99</v>
      </c>
      <c r="D865" s="8">
        <v>0</v>
      </c>
      <c r="E865" s="8">
        <v>0</v>
      </c>
      <c r="F865" s="8">
        <f t="shared" si="65"/>
        <v>174.99</v>
      </c>
      <c r="G865" s="8"/>
      <c r="H865" s="8">
        <v>3.5000000000000003E-2</v>
      </c>
      <c r="I865" s="10">
        <f t="shared" si="67"/>
        <v>0</v>
      </c>
      <c r="J865" s="10">
        <v>0</v>
      </c>
      <c r="K865" s="11">
        <f t="shared" si="68"/>
        <v>0</v>
      </c>
    </row>
    <row r="866" spans="1:11">
      <c r="A866" s="9">
        <f t="shared" si="66"/>
        <v>91</v>
      </c>
      <c r="B866" s="8" t="s">
        <v>914</v>
      </c>
      <c r="C866" s="8">
        <f>димвенканали!C866</f>
        <v>4236.49</v>
      </c>
      <c r="D866" s="8">
        <v>0</v>
      </c>
      <c r="E866" s="8">
        <v>0</v>
      </c>
      <c r="F866" s="8">
        <f t="shared" si="65"/>
        <v>4236.49</v>
      </c>
      <c r="G866" s="8">
        <v>494</v>
      </c>
      <c r="H866" s="8">
        <v>3.5000000000000003E-2</v>
      </c>
      <c r="I866" s="10">
        <f t="shared" si="67"/>
        <v>17.290000000000003</v>
      </c>
      <c r="J866" s="10">
        <v>0</v>
      </c>
      <c r="K866" s="11">
        <f t="shared" si="68"/>
        <v>4.081208736477604E-3</v>
      </c>
    </row>
    <row r="867" spans="1:11">
      <c r="A867" s="9">
        <f t="shared" si="66"/>
        <v>92</v>
      </c>
      <c r="B867" s="8" t="s">
        <v>915</v>
      </c>
      <c r="C867" s="8">
        <f>димвенканали!C867</f>
        <v>5395.1</v>
      </c>
      <c r="D867" s="8">
        <v>0</v>
      </c>
      <c r="E867" s="8">
        <v>0</v>
      </c>
      <c r="F867" s="8">
        <f t="shared" si="65"/>
        <v>5395.1</v>
      </c>
      <c r="G867" s="8">
        <v>305</v>
      </c>
      <c r="H867" s="8">
        <v>3.5000000000000003E-2</v>
      </c>
      <c r="I867" s="10">
        <f t="shared" si="67"/>
        <v>10.675000000000001</v>
      </c>
      <c r="J867" s="10">
        <v>0</v>
      </c>
      <c r="K867" s="11">
        <f t="shared" si="68"/>
        <v>1.9786472910604067E-3</v>
      </c>
    </row>
    <row r="868" spans="1:11">
      <c r="A868" s="9">
        <f t="shared" si="66"/>
        <v>93</v>
      </c>
      <c r="B868" s="8" t="s">
        <v>916</v>
      </c>
      <c r="C868" s="8">
        <f>димвенканали!C868</f>
        <v>4042.93</v>
      </c>
      <c r="D868" s="8">
        <v>0</v>
      </c>
      <c r="E868" s="8">
        <v>0</v>
      </c>
      <c r="F868" s="8">
        <f t="shared" si="65"/>
        <v>4042.93</v>
      </c>
      <c r="G868" s="8">
        <v>385.2</v>
      </c>
      <c r="H868" s="8">
        <v>3.5000000000000003E-2</v>
      </c>
      <c r="I868" s="10">
        <f t="shared" si="67"/>
        <v>13.482000000000001</v>
      </c>
      <c r="J868" s="10">
        <v>0</v>
      </c>
      <c r="K868" s="11">
        <f t="shared" si="68"/>
        <v>3.3347102225366261E-3</v>
      </c>
    </row>
    <row r="869" spans="1:11">
      <c r="A869" s="9">
        <f t="shared" si="66"/>
        <v>94</v>
      </c>
      <c r="B869" s="8" t="s">
        <v>917</v>
      </c>
      <c r="C869" s="8">
        <f>димвенканали!C869</f>
        <v>68.8</v>
      </c>
      <c r="D869" s="8">
        <v>0</v>
      </c>
      <c r="E869" s="8">
        <v>0</v>
      </c>
      <c r="F869" s="8">
        <f t="shared" si="65"/>
        <v>68.8</v>
      </c>
      <c r="G869" s="8"/>
      <c r="H869" s="8">
        <v>3.5000000000000003E-2</v>
      </c>
      <c r="I869" s="10">
        <f t="shared" si="67"/>
        <v>0</v>
      </c>
      <c r="J869" s="10">
        <v>0</v>
      </c>
      <c r="K869" s="11">
        <f t="shared" si="68"/>
        <v>0</v>
      </c>
    </row>
    <row r="870" spans="1:11">
      <c r="A870" s="9">
        <f t="shared" si="66"/>
        <v>95</v>
      </c>
      <c r="B870" s="8" t="s">
        <v>918</v>
      </c>
      <c r="C870" s="8">
        <f>димвенканали!C870</f>
        <v>57.6</v>
      </c>
      <c r="D870" s="8">
        <v>0</v>
      </c>
      <c r="E870" s="8">
        <v>0</v>
      </c>
      <c r="F870" s="8">
        <f t="shared" si="65"/>
        <v>57.6</v>
      </c>
      <c r="G870" s="8"/>
      <c r="H870" s="8">
        <v>3.5000000000000003E-2</v>
      </c>
      <c r="I870" s="10">
        <f t="shared" si="67"/>
        <v>0</v>
      </c>
      <c r="J870" s="10">
        <v>0</v>
      </c>
      <c r="K870" s="11">
        <f t="shared" si="68"/>
        <v>0</v>
      </c>
    </row>
    <row r="871" spans="1:11">
      <c r="A871" s="9">
        <f t="shared" si="66"/>
        <v>96</v>
      </c>
      <c r="B871" s="8" t="s">
        <v>919</v>
      </c>
      <c r="C871" s="8">
        <f>димвенканали!C871</f>
        <v>189.2</v>
      </c>
      <c r="D871" s="8">
        <v>0</v>
      </c>
      <c r="E871" s="8">
        <v>0</v>
      </c>
      <c r="F871" s="8">
        <f t="shared" si="65"/>
        <v>189.2</v>
      </c>
      <c r="G871" s="8"/>
      <c r="H871" s="8">
        <v>3.5000000000000003E-2</v>
      </c>
      <c r="I871" s="10">
        <f t="shared" si="67"/>
        <v>0</v>
      </c>
      <c r="J871" s="10">
        <v>0</v>
      </c>
      <c r="K871" s="11">
        <f t="shared" si="68"/>
        <v>0</v>
      </c>
    </row>
    <row r="872" spans="1:11">
      <c r="A872" s="9">
        <f t="shared" si="66"/>
        <v>97</v>
      </c>
      <c r="B872" s="8" t="s">
        <v>920</v>
      </c>
      <c r="C872" s="8">
        <f>димвенканали!C872</f>
        <v>86.7</v>
      </c>
      <c r="D872" s="8">
        <v>0</v>
      </c>
      <c r="E872" s="8">
        <v>0</v>
      </c>
      <c r="F872" s="8">
        <f t="shared" si="65"/>
        <v>86.7</v>
      </c>
      <c r="G872" s="8"/>
      <c r="H872" s="8">
        <v>3.5000000000000003E-2</v>
      </c>
      <c r="I872" s="10">
        <f t="shared" si="67"/>
        <v>0</v>
      </c>
      <c r="J872" s="10">
        <v>0</v>
      </c>
      <c r="K872" s="11">
        <f t="shared" si="68"/>
        <v>0</v>
      </c>
    </row>
    <row r="873" spans="1:11">
      <c r="A873" s="9">
        <f t="shared" si="66"/>
        <v>98</v>
      </c>
      <c r="B873" s="8" t="s">
        <v>921</v>
      </c>
      <c r="C873" s="8">
        <f>димвенканали!C873</f>
        <v>118.58</v>
      </c>
      <c r="D873" s="8">
        <v>0</v>
      </c>
      <c r="E873" s="8">
        <v>0</v>
      </c>
      <c r="F873" s="8">
        <f t="shared" si="65"/>
        <v>118.58</v>
      </c>
      <c r="G873" s="8"/>
      <c r="H873" s="8">
        <v>3.5000000000000003E-2</v>
      </c>
      <c r="I873" s="10">
        <f t="shared" si="67"/>
        <v>0</v>
      </c>
      <c r="J873" s="10">
        <v>0</v>
      </c>
      <c r="K873" s="11">
        <f t="shared" si="68"/>
        <v>0</v>
      </c>
    </row>
    <row r="874" spans="1:11">
      <c r="A874" s="9">
        <f t="shared" si="66"/>
        <v>99</v>
      </c>
      <c r="B874" s="8" t="s">
        <v>922</v>
      </c>
      <c r="C874" s="8">
        <f>димвенканали!C874</f>
        <v>31</v>
      </c>
      <c r="D874" s="8">
        <v>0</v>
      </c>
      <c r="E874" s="8">
        <v>0</v>
      </c>
      <c r="F874" s="8">
        <f t="shared" si="65"/>
        <v>31</v>
      </c>
      <c r="G874" s="8"/>
      <c r="H874" s="8">
        <v>3.5000000000000003E-2</v>
      </c>
      <c r="I874" s="10">
        <f t="shared" si="67"/>
        <v>0</v>
      </c>
      <c r="J874" s="10">
        <v>0</v>
      </c>
      <c r="K874" s="11">
        <f t="shared" si="68"/>
        <v>0</v>
      </c>
    </row>
    <row r="875" spans="1:11">
      <c r="A875" s="9">
        <f t="shared" si="66"/>
        <v>100</v>
      </c>
      <c r="B875" s="8" t="s">
        <v>923</v>
      </c>
      <c r="C875" s="8">
        <f>димвенканали!C875</f>
        <v>32.1</v>
      </c>
      <c r="D875" s="8">
        <v>0</v>
      </c>
      <c r="E875" s="8">
        <v>0</v>
      </c>
      <c r="F875" s="8">
        <f t="shared" si="65"/>
        <v>32.1</v>
      </c>
      <c r="G875" s="8"/>
      <c r="H875" s="8">
        <v>3.5000000000000003E-2</v>
      </c>
      <c r="I875" s="10">
        <f t="shared" si="67"/>
        <v>0</v>
      </c>
      <c r="J875" s="10">
        <v>0</v>
      </c>
      <c r="K875" s="11">
        <f t="shared" si="68"/>
        <v>0</v>
      </c>
    </row>
    <row r="876" spans="1:11">
      <c r="A876" s="9">
        <f t="shared" si="66"/>
        <v>101</v>
      </c>
      <c r="B876" s="8" t="s">
        <v>924</v>
      </c>
      <c r="C876" s="8">
        <f>димвенканали!C876</f>
        <v>77.8</v>
      </c>
      <c r="D876" s="8">
        <v>0</v>
      </c>
      <c r="E876" s="8">
        <v>0</v>
      </c>
      <c r="F876" s="8">
        <f t="shared" si="65"/>
        <v>77.8</v>
      </c>
      <c r="G876" s="8"/>
      <c r="H876" s="8">
        <v>3.5000000000000003E-2</v>
      </c>
      <c r="I876" s="10">
        <f t="shared" si="67"/>
        <v>0</v>
      </c>
      <c r="J876" s="10">
        <v>0</v>
      </c>
      <c r="K876" s="11">
        <f t="shared" si="68"/>
        <v>0</v>
      </c>
    </row>
    <row r="877" spans="1:11">
      <c r="A877" s="9">
        <f t="shared" si="66"/>
        <v>102</v>
      </c>
      <c r="B877" s="8" t="s">
        <v>925</v>
      </c>
      <c r="C877" s="8">
        <f>димвенканали!C877</f>
        <v>64.5</v>
      </c>
      <c r="D877" s="8">
        <v>0</v>
      </c>
      <c r="E877" s="8">
        <v>0</v>
      </c>
      <c r="F877" s="8">
        <f t="shared" si="65"/>
        <v>64.5</v>
      </c>
      <c r="G877" s="8"/>
      <c r="H877" s="8">
        <v>3.5000000000000003E-2</v>
      </c>
      <c r="I877" s="10">
        <f t="shared" si="67"/>
        <v>0</v>
      </c>
      <c r="J877" s="10">
        <v>0</v>
      </c>
      <c r="K877" s="11">
        <f t="shared" si="68"/>
        <v>0</v>
      </c>
    </row>
    <row r="878" spans="1:11">
      <c r="A878" s="9">
        <f t="shared" si="66"/>
        <v>103</v>
      </c>
      <c r="B878" s="8" t="s">
        <v>926</v>
      </c>
      <c r="C878" s="8">
        <f>димвенканали!C878</f>
        <v>95.2</v>
      </c>
      <c r="D878" s="8">
        <v>0</v>
      </c>
      <c r="E878" s="8">
        <v>0</v>
      </c>
      <c r="F878" s="8">
        <f t="shared" si="65"/>
        <v>95.2</v>
      </c>
      <c r="G878" s="8"/>
      <c r="H878" s="8">
        <v>3.5000000000000003E-2</v>
      </c>
      <c r="I878" s="10">
        <f t="shared" si="67"/>
        <v>0</v>
      </c>
      <c r="J878" s="10">
        <v>0</v>
      </c>
      <c r="K878" s="11">
        <f t="shared" si="68"/>
        <v>0</v>
      </c>
    </row>
    <row r="879" spans="1:11">
      <c r="A879" s="9">
        <f t="shared" si="66"/>
        <v>104</v>
      </c>
      <c r="B879" s="8" t="s">
        <v>927</v>
      </c>
      <c r="C879" s="8">
        <f>димвенканали!C879</f>
        <v>122.1</v>
      </c>
      <c r="D879" s="8">
        <v>0</v>
      </c>
      <c r="E879" s="8">
        <v>0</v>
      </c>
      <c r="F879" s="8">
        <f t="shared" si="65"/>
        <v>122.1</v>
      </c>
      <c r="G879" s="8"/>
      <c r="H879" s="8">
        <v>3.5000000000000003E-2</v>
      </c>
      <c r="I879" s="10">
        <f t="shared" si="67"/>
        <v>0</v>
      </c>
      <c r="J879" s="10">
        <v>0</v>
      </c>
      <c r="K879" s="11">
        <f t="shared" si="68"/>
        <v>0</v>
      </c>
    </row>
    <row r="880" spans="1:11">
      <c r="A880" s="9">
        <f t="shared" si="66"/>
        <v>105</v>
      </c>
      <c r="B880" s="8" t="s">
        <v>928</v>
      </c>
      <c r="C880" s="8">
        <f>димвенканали!C880</f>
        <v>321.89999999999998</v>
      </c>
      <c r="D880" s="8">
        <v>0</v>
      </c>
      <c r="E880" s="8">
        <v>0</v>
      </c>
      <c r="F880" s="8">
        <f t="shared" si="65"/>
        <v>321.89999999999998</v>
      </c>
      <c r="G880" s="8"/>
      <c r="H880" s="8">
        <v>3.5000000000000003E-2</v>
      </c>
      <c r="I880" s="10">
        <f t="shared" si="67"/>
        <v>0</v>
      </c>
      <c r="J880" s="10">
        <v>0</v>
      </c>
      <c r="K880" s="11">
        <f t="shared" si="68"/>
        <v>0</v>
      </c>
    </row>
    <row r="881" spans="1:11">
      <c r="A881" s="9">
        <f t="shared" si="66"/>
        <v>106</v>
      </c>
      <c r="B881" s="8" t="s">
        <v>929</v>
      </c>
      <c r="C881" s="8">
        <f>димвенканали!C881</f>
        <v>125.3</v>
      </c>
      <c r="D881" s="8">
        <v>0</v>
      </c>
      <c r="E881" s="8">
        <v>0</v>
      </c>
      <c r="F881" s="8">
        <f t="shared" si="65"/>
        <v>125.3</v>
      </c>
      <c r="G881" s="8"/>
      <c r="H881" s="8">
        <v>3.5000000000000003E-2</v>
      </c>
      <c r="I881" s="10">
        <f t="shared" si="67"/>
        <v>0</v>
      </c>
      <c r="J881" s="10">
        <v>0</v>
      </c>
      <c r="K881" s="11">
        <f t="shared" si="68"/>
        <v>0</v>
      </c>
    </row>
    <row r="882" spans="1:11">
      <c r="A882" s="9">
        <f t="shared" si="66"/>
        <v>107</v>
      </c>
      <c r="B882" s="8" t="s">
        <v>930</v>
      </c>
      <c r="C882" s="8">
        <f>димвенканали!C882</f>
        <v>131.80000000000001</v>
      </c>
      <c r="D882" s="8">
        <v>0</v>
      </c>
      <c r="E882" s="8">
        <v>0</v>
      </c>
      <c r="F882" s="8">
        <f t="shared" si="65"/>
        <v>131.80000000000001</v>
      </c>
      <c r="G882" s="8"/>
      <c r="H882" s="8">
        <v>3.5000000000000003E-2</v>
      </c>
      <c r="I882" s="10">
        <f t="shared" si="67"/>
        <v>0</v>
      </c>
      <c r="J882" s="10">
        <v>0</v>
      </c>
      <c r="K882" s="11">
        <f t="shared" si="68"/>
        <v>0</v>
      </c>
    </row>
    <row r="883" spans="1:11">
      <c r="A883" s="9">
        <f t="shared" si="66"/>
        <v>108</v>
      </c>
      <c r="B883" s="8" t="s">
        <v>931</v>
      </c>
      <c r="C883" s="8">
        <f>димвенканали!C883</f>
        <v>266.8</v>
      </c>
      <c r="D883" s="8">
        <v>0</v>
      </c>
      <c r="E883" s="8">
        <v>0</v>
      </c>
      <c r="F883" s="8">
        <f t="shared" si="65"/>
        <v>266.8</v>
      </c>
      <c r="G883" s="8"/>
      <c r="H883" s="8">
        <v>3.5000000000000003E-2</v>
      </c>
      <c r="I883" s="10">
        <f t="shared" si="67"/>
        <v>0</v>
      </c>
      <c r="J883" s="10">
        <v>0</v>
      </c>
      <c r="K883" s="11">
        <f t="shared" si="68"/>
        <v>0</v>
      </c>
    </row>
    <row r="884" spans="1:11">
      <c r="A884" s="9">
        <f t="shared" si="66"/>
        <v>109</v>
      </c>
      <c r="B884" s="8" t="s">
        <v>932</v>
      </c>
      <c r="C884" s="8">
        <f>димвенканали!C884</f>
        <v>309.60000000000002</v>
      </c>
      <c r="D884" s="8">
        <v>0</v>
      </c>
      <c r="E884" s="8">
        <v>0</v>
      </c>
      <c r="F884" s="8">
        <f t="shared" ref="F884:F940" si="69">C884+D884+E884</f>
        <v>309.60000000000002</v>
      </c>
      <c r="G884" s="8"/>
      <c r="H884" s="8">
        <v>3.5000000000000003E-2</v>
      </c>
      <c r="I884" s="10">
        <f t="shared" si="67"/>
        <v>0</v>
      </c>
      <c r="J884" s="10">
        <v>0</v>
      </c>
      <c r="K884" s="11">
        <f t="shared" si="68"/>
        <v>0</v>
      </c>
    </row>
    <row r="885" spans="1:11">
      <c r="A885" s="9">
        <f t="shared" si="66"/>
        <v>110</v>
      </c>
      <c r="B885" s="8" t="s">
        <v>933</v>
      </c>
      <c r="C885" s="8">
        <f>димвенканали!C885</f>
        <v>339.5</v>
      </c>
      <c r="D885" s="8">
        <v>0</v>
      </c>
      <c r="E885" s="8">
        <v>0</v>
      </c>
      <c r="F885" s="8">
        <f t="shared" si="69"/>
        <v>339.5</v>
      </c>
      <c r="G885" s="8"/>
      <c r="H885" s="8">
        <v>3.5000000000000003E-2</v>
      </c>
      <c r="I885" s="10">
        <f t="shared" si="67"/>
        <v>0</v>
      </c>
      <c r="J885" s="10">
        <v>0</v>
      </c>
      <c r="K885" s="11">
        <f t="shared" si="68"/>
        <v>0</v>
      </c>
    </row>
    <row r="886" spans="1:11">
      <c r="A886" s="9">
        <f t="shared" si="66"/>
        <v>111</v>
      </c>
      <c r="B886" s="8" t="s">
        <v>934</v>
      </c>
      <c r="C886" s="8">
        <f>димвенканали!C886</f>
        <v>1490.07</v>
      </c>
      <c r="D886" s="8">
        <v>0</v>
      </c>
      <c r="E886" s="8">
        <v>0</v>
      </c>
      <c r="F886" s="8">
        <f t="shared" si="69"/>
        <v>1490.07</v>
      </c>
      <c r="G886" s="8"/>
      <c r="H886" s="8">
        <v>3.5000000000000003E-2</v>
      </c>
      <c r="I886" s="10">
        <f t="shared" si="67"/>
        <v>0</v>
      </c>
      <c r="J886" s="10">
        <v>0</v>
      </c>
      <c r="K886" s="11">
        <f t="shared" si="68"/>
        <v>0</v>
      </c>
    </row>
    <row r="887" spans="1:11">
      <c r="A887" s="9">
        <f t="shared" si="66"/>
        <v>112</v>
      </c>
      <c r="B887" s="8" t="s">
        <v>935</v>
      </c>
      <c r="C887" s="8">
        <f>димвенканали!C887</f>
        <v>313.39999999999998</v>
      </c>
      <c r="D887" s="8">
        <v>0</v>
      </c>
      <c r="E887" s="8">
        <v>0</v>
      </c>
      <c r="F887" s="8">
        <f t="shared" si="69"/>
        <v>313.39999999999998</v>
      </c>
      <c r="G887" s="8"/>
      <c r="H887" s="8">
        <v>3.5000000000000003E-2</v>
      </c>
      <c r="I887" s="10">
        <f t="shared" si="67"/>
        <v>0</v>
      </c>
      <c r="J887" s="10">
        <v>0</v>
      </c>
      <c r="K887" s="11">
        <f t="shared" si="68"/>
        <v>0</v>
      </c>
    </row>
    <row r="888" spans="1:11">
      <c r="A888" s="9">
        <f t="shared" si="66"/>
        <v>113</v>
      </c>
      <c r="B888" s="8" t="s">
        <v>936</v>
      </c>
      <c r="C888" s="8">
        <f>димвенканали!C888</f>
        <v>1153.5999999999999</v>
      </c>
      <c r="D888" s="8">
        <v>0</v>
      </c>
      <c r="E888" s="8">
        <v>0</v>
      </c>
      <c r="F888" s="8">
        <f t="shared" si="69"/>
        <v>1153.5999999999999</v>
      </c>
      <c r="G888" s="8"/>
      <c r="H888" s="8">
        <v>3.5000000000000003E-2</v>
      </c>
      <c r="I888" s="10">
        <f t="shared" si="67"/>
        <v>0</v>
      </c>
      <c r="J888" s="10">
        <v>0</v>
      </c>
      <c r="K888" s="11">
        <f t="shared" si="68"/>
        <v>0</v>
      </c>
    </row>
    <row r="889" spans="1:11">
      <c r="A889" s="9">
        <f t="shared" si="66"/>
        <v>114</v>
      </c>
      <c r="B889" s="8" t="s">
        <v>937</v>
      </c>
      <c r="C889" s="8">
        <f>димвенканали!C889</f>
        <v>337.9</v>
      </c>
      <c r="D889" s="8">
        <v>0</v>
      </c>
      <c r="E889" s="8">
        <v>0</v>
      </c>
      <c r="F889" s="8">
        <f t="shared" si="69"/>
        <v>337.9</v>
      </c>
      <c r="G889" s="8"/>
      <c r="H889" s="8">
        <v>3.5000000000000003E-2</v>
      </c>
      <c r="I889" s="10">
        <f t="shared" si="67"/>
        <v>0</v>
      </c>
      <c r="J889" s="10">
        <v>0</v>
      </c>
      <c r="K889" s="11">
        <f t="shared" si="68"/>
        <v>0</v>
      </c>
    </row>
    <row r="890" spans="1:11">
      <c r="A890" s="9">
        <f t="shared" si="66"/>
        <v>115</v>
      </c>
      <c r="B890" s="8" t="s">
        <v>938</v>
      </c>
      <c r="C890" s="8">
        <f>димвенканали!C890</f>
        <v>376.7</v>
      </c>
      <c r="D890" s="8">
        <v>0</v>
      </c>
      <c r="E890" s="8">
        <v>0</v>
      </c>
      <c r="F890" s="8">
        <f t="shared" si="69"/>
        <v>376.7</v>
      </c>
      <c r="G890" s="8"/>
      <c r="H890" s="8">
        <v>3.5000000000000003E-2</v>
      </c>
      <c r="I890" s="10">
        <f t="shared" si="67"/>
        <v>0</v>
      </c>
      <c r="J890" s="10">
        <v>0</v>
      </c>
      <c r="K890" s="11">
        <f t="shared" si="68"/>
        <v>0</v>
      </c>
    </row>
    <row r="891" spans="1:11">
      <c r="A891" s="9">
        <f t="shared" si="66"/>
        <v>116</v>
      </c>
      <c r="B891" s="8" t="s">
        <v>939</v>
      </c>
      <c r="C891" s="8">
        <f>димвенканали!C891</f>
        <v>331.2</v>
      </c>
      <c r="D891" s="8">
        <v>0</v>
      </c>
      <c r="E891" s="8">
        <v>0</v>
      </c>
      <c r="F891" s="8">
        <f t="shared" si="69"/>
        <v>331.2</v>
      </c>
      <c r="G891" s="8"/>
      <c r="H891" s="8">
        <v>3.5000000000000003E-2</v>
      </c>
      <c r="I891" s="10">
        <f t="shared" si="67"/>
        <v>0</v>
      </c>
      <c r="J891" s="10">
        <v>0</v>
      </c>
      <c r="K891" s="11">
        <f t="shared" si="68"/>
        <v>0</v>
      </c>
    </row>
    <row r="892" spans="1:11">
      <c r="A892" s="9">
        <f t="shared" si="66"/>
        <v>117</v>
      </c>
      <c r="B892" s="8" t="s">
        <v>940</v>
      </c>
      <c r="C892" s="8">
        <f>димвенканали!C892</f>
        <v>4543.6099999999997</v>
      </c>
      <c r="D892" s="8">
        <v>0</v>
      </c>
      <c r="E892" s="8">
        <v>0</v>
      </c>
      <c r="F892" s="8">
        <f t="shared" si="69"/>
        <v>4543.6099999999997</v>
      </c>
      <c r="G892" s="8">
        <v>485.2</v>
      </c>
      <c r="H892" s="8">
        <v>3.5000000000000003E-2</v>
      </c>
      <c r="I892" s="10">
        <f t="shared" si="67"/>
        <v>16.982000000000003</v>
      </c>
      <c r="J892" s="10">
        <v>0</v>
      </c>
      <c r="K892" s="11">
        <f t="shared" si="68"/>
        <v>3.7375567005090674E-3</v>
      </c>
    </row>
    <row r="893" spans="1:11">
      <c r="A893" s="9">
        <f t="shared" si="66"/>
        <v>118</v>
      </c>
      <c r="B893" s="8" t="s">
        <v>941</v>
      </c>
      <c r="C893" s="8">
        <f>димвенканали!C893</f>
        <v>4442.1000000000004</v>
      </c>
      <c r="D893" s="8">
        <v>0</v>
      </c>
      <c r="E893" s="8">
        <v>0</v>
      </c>
      <c r="F893" s="8">
        <f t="shared" si="69"/>
        <v>4442.1000000000004</v>
      </c>
      <c r="G893" s="8">
        <v>485.2</v>
      </c>
      <c r="H893" s="8">
        <v>3.5000000000000003E-2</v>
      </c>
      <c r="I893" s="10">
        <f t="shared" si="67"/>
        <v>16.982000000000003</v>
      </c>
      <c r="J893" s="10">
        <v>0</v>
      </c>
      <c r="K893" s="11">
        <f t="shared" si="68"/>
        <v>3.8229666148893544E-3</v>
      </c>
    </row>
    <row r="894" spans="1:11">
      <c r="A894" s="9">
        <f t="shared" si="66"/>
        <v>119</v>
      </c>
      <c r="B894" s="8" t="s">
        <v>942</v>
      </c>
      <c r="C894" s="8">
        <f>димвенканали!C894</f>
        <v>2681.07</v>
      </c>
      <c r="D894" s="8">
        <v>1283.7</v>
      </c>
      <c r="E894" s="8">
        <v>0</v>
      </c>
      <c r="F894" s="8">
        <f t="shared" si="69"/>
        <v>3964.7700000000004</v>
      </c>
      <c r="G894" s="8">
        <v>385</v>
      </c>
      <c r="H894" s="8">
        <v>3.5000000000000003E-2</v>
      </c>
      <c r="I894" s="10">
        <f t="shared" si="67"/>
        <v>13.475000000000001</v>
      </c>
      <c r="J894" s="10">
        <v>0</v>
      </c>
      <c r="K894" s="11">
        <f t="shared" si="68"/>
        <v>3.3986839085243278E-3</v>
      </c>
    </row>
    <row r="895" spans="1:11">
      <c r="A895" s="9">
        <f t="shared" si="66"/>
        <v>120</v>
      </c>
      <c r="B895" s="8" t="s">
        <v>943</v>
      </c>
      <c r="C895" s="8">
        <f>димвенканали!C895</f>
        <v>4513.9799999999996</v>
      </c>
      <c r="D895" s="8">
        <v>0</v>
      </c>
      <c r="E895" s="8">
        <v>0</v>
      </c>
      <c r="F895" s="8">
        <f t="shared" si="69"/>
        <v>4513.9799999999996</v>
      </c>
      <c r="G895" s="8">
        <v>485.2</v>
      </c>
      <c r="H895" s="8">
        <v>3.5000000000000003E-2</v>
      </c>
      <c r="I895" s="10">
        <f t="shared" si="67"/>
        <v>16.982000000000003</v>
      </c>
      <c r="J895" s="10">
        <v>0</v>
      </c>
      <c r="K895" s="11">
        <f t="shared" si="68"/>
        <v>3.7620902175020724E-3</v>
      </c>
    </row>
    <row r="896" spans="1:11">
      <c r="A896" s="9">
        <f t="shared" si="66"/>
        <v>121</v>
      </c>
      <c r="B896" s="8" t="s">
        <v>944</v>
      </c>
      <c r="C896" s="8">
        <f>димвенканали!C896</f>
        <v>6160.06</v>
      </c>
      <c r="D896" s="8">
        <v>98.8</v>
      </c>
      <c r="E896" s="8">
        <v>0</v>
      </c>
      <c r="F896" s="8">
        <f t="shared" si="69"/>
        <v>6258.8600000000006</v>
      </c>
      <c r="G896" s="8">
        <v>352.1</v>
      </c>
      <c r="H896" s="8">
        <v>3.5000000000000003E-2</v>
      </c>
      <c r="I896" s="10">
        <f t="shared" si="67"/>
        <v>12.323500000000003</v>
      </c>
      <c r="J896" s="10">
        <v>0</v>
      </c>
      <c r="K896" s="11">
        <f t="shared" si="68"/>
        <v>1.968968789843518E-3</v>
      </c>
    </row>
    <row r="897" spans="1:11">
      <c r="A897" s="9">
        <f t="shared" si="66"/>
        <v>122</v>
      </c>
      <c r="B897" s="8" t="s">
        <v>945</v>
      </c>
      <c r="C897" s="8">
        <f>димвенканали!C897</f>
        <v>2230.3000000000002</v>
      </c>
      <c r="D897" s="8">
        <v>0</v>
      </c>
      <c r="E897" s="8">
        <v>0</v>
      </c>
      <c r="F897" s="8">
        <f t="shared" si="69"/>
        <v>2230.3000000000002</v>
      </c>
      <c r="G897" s="8">
        <v>535</v>
      </c>
      <c r="H897" s="8">
        <v>3.5000000000000003E-2</v>
      </c>
      <c r="I897" s="10">
        <f t="shared" si="67"/>
        <v>18.725000000000001</v>
      </c>
      <c r="J897" s="10">
        <v>0</v>
      </c>
      <c r="K897" s="11">
        <f t="shared" si="68"/>
        <v>8.3957315159395602E-3</v>
      </c>
    </row>
    <row r="898" spans="1:11">
      <c r="A898" s="9">
        <f t="shared" si="66"/>
        <v>123</v>
      </c>
      <c r="B898" s="8" t="s">
        <v>946</v>
      </c>
      <c r="C898" s="8">
        <f>димвенканали!C898</f>
        <v>3177.46</v>
      </c>
      <c r="D898" s="8">
        <v>0</v>
      </c>
      <c r="E898" s="8">
        <v>0</v>
      </c>
      <c r="F898" s="8">
        <f t="shared" si="69"/>
        <v>3177.46</v>
      </c>
      <c r="G898" s="8">
        <v>480.3</v>
      </c>
      <c r="H898" s="8">
        <v>3.5000000000000003E-2</v>
      </c>
      <c r="I898" s="10">
        <f t="shared" si="67"/>
        <v>16.810500000000001</v>
      </c>
      <c r="J898" s="10">
        <v>0</v>
      </c>
      <c r="K898" s="11">
        <f t="shared" si="68"/>
        <v>5.2905465371712E-3</v>
      </c>
    </row>
    <row r="899" spans="1:11">
      <c r="A899" s="9">
        <f t="shared" si="66"/>
        <v>124</v>
      </c>
      <c r="B899" s="8" t="s">
        <v>947</v>
      </c>
      <c r="C899" s="8">
        <f>димвенканали!C899</f>
        <v>6153.96</v>
      </c>
      <c r="D899" s="8">
        <v>0</v>
      </c>
      <c r="E899" s="8">
        <v>0</v>
      </c>
      <c r="F899" s="8">
        <f t="shared" si="69"/>
        <v>6153.96</v>
      </c>
      <c r="G899" s="8">
        <v>485.2</v>
      </c>
      <c r="H899" s="8">
        <v>3.5000000000000003E-2</v>
      </c>
      <c r="I899" s="10">
        <f t="shared" si="67"/>
        <v>16.982000000000003</v>
      </c>
      <c r="J899" s="10">
        <v>0</v>
      </c>
      <c r="K899" s="11">
        <f t="shared" si="68"/>
        <v>2.7595239488069473E-3</v>
      </c>
    </row>
    <row r="900" spans="1:11">
      <c r="A900" s="9">
        <f t="shared" si="66"/>
        <v>125</v>
      </c>
      <c r="B900" s="8" t="s">
        <v>948</v>
      </c>
      <c r="C900" s="8">
        <f>димвенканали!C900</f>
        <v>4767.16</v>
      </c>
      <c r="D900" s="8">
        <v>0</v>
      </c>
      <c r="E900" s="8">
        <v>0</v>
      </c>
      <c r="F900" s="8">
        <f t="shared" si="69"/>
        <v>4767.16</v>
      </c>
      <c r="G900" s="8">
        <v>150</v>
      </c>
      <c r="H900" s="8">
        <v>3.5000000000000003E-2</v>
      </c>
      <c r="I900" s="10">
        <f t="shared" si="67"/>
        <v>5.2500000000000009</v>
      </c>
      <c r="J900" s="10">
        <v>0</v>
      </c>
      <c r="K900" s="11">
        <f t="shared" si="68"/>
        <v>1.1012846222908401E-3</v>
      </c>
    </row>
    <row r="901" spans="1:11">
      <c r="A901" s="9">
        <f t="shared" si="66"/>
        <v>126</v>
      </c>
      <c r="B901" s="8" t="s">
        <v>949</v>
      </c>
      <c r="C901" s="8">
        <f>димвенканали!C901</f>
        <v>5138.5</v>
      </c>
      <c r="D901" s="8">
        <v>0</v>
      </c>
      <c r="E901" s="8">
        <v>51.8</v>
      </c>
      <c r="F901" s="8">
        <f t="shared" si="69"/>
        <v>5190.3</v>
      </c>
      <c r="G901" s="8">
        <v>384.2</v>
      </c>
      <c r="H901" s="8">
        <v>3.5000000000000003E-2</v>
      </c>
      <c r="I901" s="10">
        <f t="shared" si="67"/>
        <v>13.447000000000001</v>
      </c>
      <c r="J901" s="10">
        <v>0</v>
      </c>
      <c r="K901" s="11">
        <f t="shared" si="68"/>
        <v>2.5907943664142731E-3</v>
      </c>
    </row>
    <row r="902" spans="1:11">
      <c r="A902" s="9">
        <f t="shared" si="66"/>
        <v>127</v>
      </c>
      <c r="B902" s="8" t="s">
        <v>950</v>
      </c>
      <c r="C902" s="8">
        <f>димвенканали!C902</f>
        <v>2683</v>
      </c>
      <c r="D902" s="8">
        <v>0</v>
      </c>
      <c r="E902" s="8">
        <v>0</v>
      </c>
      <c r="F902" s="8">
        <f t="shared" si="69"/>
        <v>2683</v>
      </c>
      <c r="G902" s="8"/>
      <c r="H902" s="8">
        <v>3.5000000000000003E-2</v>
      </c>
      <c r="I902" s="10">
        <f t="shared" si="67"/>
        <v>0</v>
      </c>
      <c r="J902" s="10">
        <v>0</v>
      </c>
      <c r="K902" s="11">
        <f t="shared" si="68"/>
        <v>0</v>
      </c>
    </row>
    <row r="903" spans="1:11">
      <c r="A903" s="9">
        <f t="shared" si="66"/>
        <v>128</v>
      </c>
      <c r="B903" s="8" t="s">
        <v>951</v>
      </c>
      <c r="C903" s="8">
        <f>димвенканали!C903</f>
        <v>4751.5</v>
      </c>
      <c r="D903" s="8">
        <v>0</v>
      </c>
      <c r="E903" s="8">
        <v>0</v>
      </c>
      <c r="F903" s="8">
        <f t="shared" si="69"/>
        <v>4751.5</v>
      </c>
      <c r="G903" s="8">
        <v>380</v>
      </c>
      <c r="H903" s="8">
        <v>3.5000000000000003E-2</v>
      </c>
      <c r="I903" s="10">
        <f t="shared" si="67"/>
        <v>13.3</v>
      </c>
      <c r="J903" s="10">
        <v>0</v>
      </c>
      <c r="K903" s="11">
        <f t="shared" si="68"/>
        <v>2.7991160686099128E-3</v>
      </c>
    </row>
    <row r="904" spans="1:11">
      <c r="A904" s="9">
        <f t="shared" si="66"/>
        <v>129</v>
      </c>
      <c r="B904" s="8" t="s">
        <v>952</v>
      </c>
      <c r="C904" s="8">
        <f>димвенканали!C904</f>
        <v>3593.8</v>
      </c>
      <c r="D904" s="8">
        <v>0</v>
      </c>
      <c r="E904" s="8">
        <v>0</v>
      </c>
      <c r="F904" s="8">
        <f t="shared" si="69"/>
        <v>3593.8</v>
      </c>
      <c r="G904" s="8">
        <v>400.7</v>
      </c>
      <c r="H904" s="8">
        <v>3.5000000000000003E-2</v>
      </c>
      <c r="I904" s="10">
        <f t="shared" si="67"/>
        <v>14.024500000000002</v>
      </c>
      <c r="J904" s="10">
        <v>0</v>
      </c>
      <c r="K904" s="11">
        <f t="shared" si="68"/>
        <v>3.9024152707440593E-3</v>
      </c>
    </row>
    <row r="905" spans="1:11">
      <c r="A905" s="9">
        <f t="shared" si="66"/>
        <v>130</v>
      </c>
      <c r="B905" s="8" t="s">
        <v>953</v>
      </c>
      <c r="C905" s="8">
        <f>димвенканали!C905</f>
        <v>6136.78</v>
      </c>
      <c r="D905" s="8">
        <v>0</v>
      </c>
      <c r="E905" s="8">
        <v>0</v>
      </c>
      <c r="F905" s="8">
        <f t="shared" si="69"/>
        <v>6136.78</v>
      </c>
      <c r="G905" s="8">
        <v>540</v>
      </c>
      <c r="H905" s="8">
        <v>3.5000000000000003E-2</v>
      </c>
      <c r="I905" s="10">
        <f t="shared" si="67"/>
        <v>18.900000000000002</v>
      </c>
      <c r="J905" s="10">
        <v>0</v>
      </c>
      <c r="K905" s="11">
        <f t="shared" si="68"/>
        <v>3.0797910304752661E-3</v>
      </c>
    </row>
    <row r="906" spans="1:11">
      <c r="A906" s="9">
        <f t="shared" ref="A906:A955" si="70">1+A905</f>
        <v>131</v>
      </c>
      <c r="B906" s="8" t="s">
        <v>954</v>
      </c>
      <c r="C906" s="8">
        <f>димвенканали!C906</f>
        <v>4533.76</v>
      </c>
      <c r="D906" s="8">
        <v>0</v>
      </c>
      <c r="E906" s="8">
        <v>104</v>
      </c>
      <c r="F906" s="8">
        <f t="shared" si="69"/>
        <v>4637.76</v>
      </c>
      <c r="G906" s="8">
        <v>389</v>
      </c>
      <c r="H906" s="8">
        <v>3.5000000000000003E-2</v>
      </c>
      <c r="I906" s="10">
        <f t="shared" si="67"/>
        <v>13.615000000000002</v>
      </c>
      <c r="J906" s="10">
        <v>0</v>
      </c>
      <c r="K906" s="11">
        <f t="shared" si="68"/>
        <v>2.9356844683640381E-3</v>
      </c>
    </row>
    <row r="907" spans="1:11">
      <c r="A907" s="9">
        <f t="shared" si="70"/>
        <v>132</v>
      </c>
      <c r="B907" s="8" t="s">
        <v>955</v>
      </c>
      <c r="C907" s="8">
        <f>димвенканали!C907</f>
        <v>4481.28</v>
      </c>
      <c r="D907" s="8">
        <v>99.8</v>
      </c>
      <c r="E907" s="8">
        <v>0</v>
      </c>
      <c r="F907" s="8">
        <f t="shared" si="69"/>
        <v>4581.08</v>
      </c>
      <c r="G907" s="8">
        <v>289</v>
      </c>
      <c r="H907" s="8">
        <v>3.5000000000000003E-2</v>
      </c>
      <c r="I907" s="10">
        <f t="shared" si="67"/>
        <v>10.115</v>
      </c>
      <c r="J907" s="10">
        <v>0</v>
      </c>
      <c r="K907" s="11">
        <f t="shared" si="68"/>
        <v>2.2079946213556631E-3</v>
      </c>
    </row>
    <row r="908" spans="1:11">
      <c r="A908" s="9">
        <f t="shared" si="70"/>
        <v>133</v>
      </c>
      <c r="B908" s="8" t="s">
        <v>956</v>
      </c>
      <c r="C908" s="8">
        <f>димвенканали!C908</f>
        <v>3949.68</v>
      </c>
      <c r="D908" s="8">
        <v>0</v>
      </c>
      <c r="E908" s="8">
        <v>0</v>
      </c>
      <c r="F908" s="8">
        <f t="shared" si="69"/>
        <v>3949.68</v>
      </c>
      <c r="G908" s="8">
        <v>385</v>
      </c>
      <c r="H908" s="8">
        <v>3.5000000000000003E-2</v>
      </c>
      <c r="I908" s="10">
        <f t="shared" si="67"/>
        <v>13.475000000000001</v>
      </c>
      <c r="J908" s="10">
        <v>0</v>
      </c>
      <c r="K908" s="11">
        <f t="shared" si="68"/>
        <v>3.4116687934212398E-3</v>
      </c>
    </row>
    <row r="909" spans="1:11">
      <c r="A909" s="9">
        <f t="shared" si="70"/>
        <v>134</v>
      </c>
      <c r="B909" s="8" t="s">
        <v>957</v>
      </c>
      <c r="C909" s="8">
        <f>димвенканали!C909</f>
        <v>77</v>
      </c>
      <c r="D909" s="8">
        <v>0</v>
      </c>
      <c r="E909" s="8">
        <v>0</v>
      </c>
      <c r="F909" s="8">
        <f t="shared" si="69"/>
        <v>77</v>
      </c>
      <c r="G909" s="8"/>
      <c r="H909" s="8">
        <v>3.5000000000000003E-2</v>
      </c>
      <c r="I909" s="10">
        <f t="shared" ref="I909:I955" si="71">G909*H909</f>
        <v>0</v>
      </c>
      <c r="J909" s="10">
        <v>0</v>
      </c>
      <c r="K909" s="11">
        <f t="shared" ref="K909:K965" si="72">(I909+J909)/F909</f>
        <v>0</v>
      </c>
    </row>
    <row r="910" spans="1:11">
      <c r="A910" s="9">
        <f t="shared" si="70"/>
        <v>135</v>
      </c>
      <c r="B910" s="8" t="s">
        <v>958</v>
      </c>
      <c r="C910" s="8">
        <f>димвенканали!C910</f>
        <v>34.799999999999997</v>
      </c>
      <c r="D910" s="8">
        <v>0</v>
      </c>
      <c r="E910" s="8">
        <v>0</v>
      </c>
      <c r="F910" s="8">
        <f t="shared" si="69"/>
        <v>34.799999999999997</v>
      </c>
      <c r="G910" s="8"/>
      <c r="H910" s="8">
        <v>3.5000000000000003E-2</v>
      </c>
      <c r="I910" s="10">
        <f t="shared" si="71"/>
        <v>0</v>
      </c>
      <c r="J910" s="10">
        <v>0</v>
      </c>
      <c r="K910" s="11">
        <f t="shared" si="72"/>
        <v>0</v>
      </c>
    </row>
    <row r="911" spans="1:11">
      <c r="A911" s="9">
        <f t="shared" si="70"/>
        <v>136</v>
      </c>
      <c r="B911" s="8" t="s">
        <v>959</v>
      </c>
      <c r="C911" s="8">
        <f>димвенканали!C911</f>
        <v>6375.55</v>
      </c>
      <c r="D911" s="8">
        <v>0</v>
      </c>
      <c r="E911" s="8">
        <v>169.5</v>
      </c>
      <c r="F911" s="8">
        <f t="shared" si="69"/>
        <v>6545.05</v>
      </c>
      <c r="G911" s="8">
        <v>550</v>
      </c>
      <c r="H911" s="8">
        <v>3.5000000000000003E-2</v>
      </c>
      <c r="I911" s="10">
        <f t="shared" si="71"/>
        <v>19.250000000000004</v>
      </c>
      <c r="J911" s="10">
        <v>0</v>
      </c>
      <c r="K911" s="11">
        <f t="shared" si="72"/>
        <v>2.9411540018792833E-3</v>
      </c>
    </row>
    <row r="912" spans="1:11">
      <c r="A912" s="9">
        <f t="shared" si="70"/>
        <v>137</v>
      </c>
      <c r="B912" s="8" t="s">
        <v>960</v>
      </c>
      <c r="C912" s="8">
        <f>димвенканали!C912</f>
        <v>5034.24</v>
      </c>
      <c r="D912" s="8">
        <v>204.9</v>
      </c>
      <c r="E912" s="8">
        <v>106.7</v>
      </c>
      <c r="F912" s="8">
        <f t="shared" si="69"/>
        <v>5345.8399999999992</v>
      </c>
      <c r="G912" s="8">
        <v>484</v>
      </c>
      <c r="H912" s="8">
        <v>3.5000000000000003E-2</v>
      </c>
      <c r="I912" s="10">
        <f t="shared" si="71"/>
        <v>16.940000000000001</v>
      </c>
      <c r="J912" s="10">
        <v>0</v>
      </c>
      <c r="K912" s="11">
        <f t="shared" si="72"/>
        <v>3.1688191191655574E-3</v>
      </c>
    </row>
    <row r="913" spans="1:11">
      <c r="A913" s="9">
        <f t="shared" si="70"/>
        <v>138</v>
      </c>
      <c r="B913" s="8" t="s">
        <v>961</v>
      </c>
      <c r="C913" s="8">
        <f>димвенканали!C913</f>
        <v>4025.8</v>
      </c>
      <c r="D913" s="8">
        <v>0</v>
      </c>
      <c r="E913" s="8">
        <v>0</v>
      </c>
      <c r="F913" s="8">
        <f t="shared" si="69"/>
        <v>4025.8</v>
      </c>
      <c r="G913" s="8">
        <v>435</v>
      </c>
      <c r="H913" s="8">
        <v>3.5000000000000003E-2</v>
      </c>
      <c r="I913" s="10">
        <f t="shared" si="71"/>
        <v>15.225000000000001</v>
      </c>
      <c r="J913" s="10">
        <v>0</v>
      </c>
      <c r="K913" s="11">
        <f t="shared" si="72"/>
        <v>3.7818570222067664E-3</v>
      </c>
    </row>
    <row r="914" spans="1:11">
      <c r="A914" s="9">
        <f t="shared" si="70"/>
        <v>139</v>
      </c>
      <c r="B914" s="8" t="s">
        <v>962</v>
      </c>
      <c r="C914" s="8">
        <f>димвенканали!C914</f>
        <v>5829.59</v>
      </c>
      <c r="D914" s="8">
        <v>0</v>
      </c>
      <c r="E914" s="8">
        <v>0</v>
      </c>
      <c r="F914" s="8">
        <f t="shared" si="69"/>
        <v>5829.59</v>
      </c>
      <c r="G914" s="8">
        <v>332</v>
      </c>
      <c r="H914" s="8">
        <v>3.5000000000000003E-2</v>
      </c>
      <c r="I914" s="10">
        <f t="shared" si="71"/>
        <v>11.620000000000001</v>
      </c>
      <c r="J914" s="10">
        <v>0</v>
      </c>
      <c r="K914" s="11">
        <f t="shared" si="72"/>
        <v>1.9932791156839504E-3</v>
      </c>
    </row>
    <row r="915" spans="1:11">
      <c r="A915" s="9">
        <f t="shared" si="70"/>
        <v>140</v>
      </c>
      <c r="B915" s="8" t="s">
        <v>963</v>
      </c>
      <c r="C915" s="8">
        <f>димвенканали!C915</f>
        <v>4802</v>
      </c>
      <c r="D915" s="8">
        <v>0</v>
      </c>
      <c r="E915" s="8">
        <v>0</v>
      </c>
      <c r="F915" s="8">
        <f t="shared" si="69"/>
        <v>4802</v>
      </c>
      <c r="G915" s="8">
        <v>285</v>
      </c>
      <c r="H915" s="8">
        <v>3.5000000000000003E-2</v>
      </c>
      <c r="I915" s="10">
        <f t="shared" si="71"/>
        <v>9.9750000000000014</v>
      </c>
      <c r="J915" s="10">
        <v>0</v>
      </c>
      <c r="K915" s="11">
        <f t="shared" si="72"/>
        <v>2.0772594752186593E-3</v>
      </c>
    </row>
    <row r="916" spans="1:11">
      <c r="A916" s="9">
        <f t="shared" si="70"/>
        <v>141</v>
      </c>
      <c r="B916" s="8" t="s">
        <v>964</v>
      </c>
      <c r="C916" s="8">
        <f>димвенканали!C916</f>
        <v>4841.7</v>
      </c>
      <c r="D916" s="8">
        <v>0</v>
      </c>
      <c r="E916" s="8">
        <v>0</v>
      </c>
      <c r="F916" s="8">
        <f t="shared" si="69"/>
        <v>4841.7</v>
      </c>
      <c r="G916" s="8">
        <v>298</v>
      </c>
      <c r="H916" s="8">
        <v>3.5000000000000003E-2</v>
      </c>
      <c r="I916" s="10">
        <f t="shared" si="71"/>
        <v>10.430000000000001</v>
      </c>
      <c r="J916" s="10">
        <v>0</v>
      </c>
      <c r="K916" s="11">
        <f t="shared" si="72"/>
        <v>2.1542020364747924E-3</v>
      </c>
    </row>
    <row r="917" spans="1:11">
      <c r="A917" s="9">
        <f t="shared" si="70"/>
        <v>142</v>
      </c>
      <c r="B917" s="8" t="s">
        <v>965</v>
      </c>
      <c r="C917" s="8">
        <f>димвенканали!C917</f>
        <v>103.9</v>
      </c>
      <c r="D917" s="8">
        <v>0</v>
      </c>
      <c r="E917" s="8">
        <v>0</v>
      </c>
      <c r="F917" s="8">
        <f t="shared" si="69"/>
        <v>103.9</v>
      </c>
      <c r="G917" s="8"/>
      <c r="H917" s="8">
        <v>3.5000000000000003E-2</v>
      </c>
      <c r="I917" s="10">
        <f t="shared" si="71"/>
        <v>0</v>
      </c>
      <c r="J917" s="10">
        <v>0</v>
      </c>
      <c r="K917" s="11">
        <f t="shared" si="72"/>
        <v>0</v>
      </c>
    </row>
    <row r="918" spans="1:11">
      <c r="A918" s="9">
        <f t="shared" si="70"/>
        <v>143</v>
      </c>
      <c r="B918" s="8" t="s">
        <v>966</v>
      </c>
      <c r="C918" s="8">
        <f>димвенканали!C918</f>
        <v>81.400000000000006</v>
      </c>
      <c r="D918" s="8">
        <v>0</v>
      </c>
      <c r="E918" s="8">
        <v>0</v>
      </c>
      <c r="F918" s="8">
        <f t="shared" si="69"/>
        <v>81.400000000000006</v>
      </c>
      <c r="G918" s="8"/>
      <c r="H918" s="8">
        <v>3.5000000000000003E-2</v>
      </c>
      <c r="I918" s="10">
        <f t="shared" si="71"/>
        <v>0</v>
      </c>
      <c r="J918" s="10">
        <v>0</v>
      </c>
      <c r="K918" s="11">
        <f t="shared" si="72"/>
        <v>0</v>
      </c>
    </row>
    <row r="919" spans="1:11">
      <c r="A919" s="9">
        <f t="shared" si="70"/>
        <v>144</v>
      </c>
      <c r="B919" s="8" t="s">
        <v>967</v>
      </c>
      <c r="C919" s="8">
        <f>димвенканали!C919</f>
        <v>94.4</v>
      </c>
      <c r="D919" s="8">
        <v>0</v>
      </c>
      <c r="E919" s="8">
        <v>0</v>
      </c>
      <c r="F919" s="8">
        <f t="shared" si="69"/>
        <v>94.4</v>
      </c>
      <c r="G919" s="8"/>
      <c r="H919" s="8">
        <v>3.5000000000000003E-2</v>
      </c>
      <c r="I919" s="10">
        <f t="shared" si="71"/>
        <v>0</v>
      </c>
      <c r="J919" s="10">
        <v>0</v>
      </c>
      <c r="K919" s="11">
        <f t="shared" si="72"/>
        <v>0</v>
      </c>
    </row>
    <row r="920" spans="1:11">
      <c r="A920" s="9">
        <f t="shared" si="70"/>
        <v>145</v>
      </c>
      <c r="B920" s="8" t="s">
        <v>968</v>
      </c>
      <c r="C920" s="8">
        <f>димвенканали!C920</f>
        <v>74.7</v>
      </c>
      <c r="D920" s="8">
        <v>0</v>
      </c>
      <c r="E920" s="8">
        <v>0</v>
      </c>
      <c r="F920" s="8">
        <f t="shared" si="69"/>
        <v>74.7</v>
      </c>
      <c r="G920" s="8"/>
      <c r="H920" s="8">
        <v>3.5000000000000003E-2</v>
      </c>
      <c r="I920" s="10">
        <f t="shared" si="71"/>
        <v>0</v>
      </c>
      <c r="J920" s="10">
        <v>0</v>
      </c>
      <c r="K920" s="11">
        <f t="shared" si="72"/>
        <v>0</v>
      </c>
    </row>
    <row r="921" spans="1:11">
      <c r="A921" s="9">
        <f t="shared" si="70"/>
        <v>146</v>
      </c>
      <c r="B921" s="8" t="s">
        <v>969</v>
      </c>
      <c r="C921" s="8">
        <f>димвенканали!C921</f>
        <v>117.5</v>
      </c>
      <c r="D921" s="8">
        <v>0</v>
      </c>
      <c r="E921" s="8">
        <v>0</v>
      </c>
      <c r="F921" s="8">
        <f t="shared" si="69"/>
        <v>117.5</v>
      </c>
      <c r="G921" s="8"/>
      <c r="H921" s="8">
        <v>3.5000000000000003E-2</v>
      </c>
      <c r="I921" s="10">
        <f t="shared" si="71"/>
        <v>0</v>
      </c>
      <c r="J921" s="10">
        <v>0</v>
      </c>
      <c r="K921" s="11">
        <f t="shared" si="72"/>
        <v>0</v>
      </c>
    </row>
    <row r="922" spans="1:11">
      <c r="A922" s="9">
        <f t="shared" si="70"/>
        <v>147</v>
      </c>
      <c r="B922" s="8" t="s">
        <v>970</v>
      </c>
      <c r="C922" s="8">
        <f>димвенканали!C922</f>
        <v>97.5</v>
      </c>
      <c r="D922" s="8">
        <v>0</v>
      </c>
      <c r="E922" s="8">
        <v>0</v>
      </c>
      <c r="F922" s="8">
        <f t="shared" si="69"/>
        <v>97.5</v>
      </c>
      <c r="G922" s="8"/>
      <c r="H922" s="8">
        <v>3.5000000000000003E-2</v>
      </c>
      <c r="I922" s="10">
        <f t="shared" si="71"/>
        <v>0</v>
      </c>
      <c r="J922" s="10">
        <v>0</v>
      </c>
      <c r="K922" s="11">
        <f t="shared" si="72"/>
        <v>0</v>
      </c>
    </row>
    <row r="923" spans="1:11">
      <c r="A923" s="9">
        <f t="shared" si="70"/>
        <v>148</v>
      </c>
      <c r="B923" s="8" t="s">
        <v>971</v>
      </c>
      <c r="C923" s="8">
        <f>димвенканали!C923</f>
        <v>61.3</v>
      </c>
      <c r="D923" s="8">
        <v>0</v>
      </c>
      <c r="E923" s="8">
        <v>0</v>
      </c>
      <c r="F923" s="8">
        <f t="shared" si="69"/>
        <v>61.3</v>
      </c>
      <c r="G923" s="8"/>
      <c r="H923" s="8">
        <v>3.5000000000000003E-2</v>
      </c>
      <c r="I923" s="10">
        <f t="shared" si="71"/>
        <v>0</v>
      </c>
      <c r="J923" s="10">
        <v>0</v>
      </c>
      <c r="K923" s="11">
        <f t="shared" si="72"/>
        <v>0</v>
      </c>
    </row>
    <row r="924" spans="1:11">
      <c r="A924" s="9">
        <f t="shared" si="70"/>
        <v>149</v>
      </c>
      <c r="B924" s="8" t="s">
        <v>972</v>
      </c>
      <c r="C924" s="8">
        <f>димвенканали!C924</f>
        <v>51.3</v>
      </c>
      <c r="D924" s="8">
        <v>0</v>
      </c>
      <c r="E924" s="8">
        <v>0</v>
      </c>
      <c r="F924" s="8">
        <f t="shared" si="69"/>
        <v>51.3</v>
      </c>
      <c r="G924" s="8"/>
      <c r="H924" s="8">
        <v>3.5000000000000003E-2</v>
      </c>
      <c r="I924" s="10">
        <f t="shared" si="71"/>
        <v>0</v>
      </c>
      <c r="J924" s="10">
        <v>0</v>
      </c>
      <c r="K924" s="11">
        <f t="shared" si="72"/>
        <v>0</v>
      </c>
    </row>
    <row r="925" spans="1:11">
      <c r="A925" s="9">
        <f t="shared" si="70"/>
        <v>150</v>
      </c>
      <c r="B925" s="8" t="s">
        <v>973</v>
      </c>
      <c r="C925" s="8">
        <f>димвенканали!C925</f>
        <v>34.299999999999997</v>
      </c>
      <c r="D925" s="8">
        <v>0</v>
      </c>
      <c r="E925" s="8">
        <v>0</v>
      </c>
      <c r="F925" s="8">
        <f t="shared" si="69"/>
        <v>34.299999999999997</v>
      </c>
      <c r="G925" s="8"/>
      <c r="H925" s="8">
        <v>3.5000000000000003E-2</v>
      </c>
      <c r="I925" s="10">
        <f t="shared" si="71"/>
        <v>0</v>
      </c>
      <c r="J925" s="10">
        <v>0</v>
      </c>
      <c r="K925" s="11">
        <f t="shared" si="72"/>
        <v>0</v>
      </c>
    </row>
    <row r="926" spans="1:11">
      <c r="A926" s="9">
        <f t="shared" si="70"/>
        <v>151</v>
      </c>
      <c r="B926" s="8" t="s">
        <v>974</v>
      </c>
      <c r="C926" s="8">
        <f>димвенканали!C926</f>
        <v>20.6</v>
      </c>
      <c r="D926" s="8">
        <v>0</v>
      </c>
      <c r="E926" s="8">
        <v>0</v>
      </c>
      <c r="F926" s="8">
        <f t="shared" si="69"/>
        <v>20.6</v>
      </c>
      <c r="G926" s="8"/>
      <c r="H926" s="8">
        <v>3.5000000000000003E-2</v>
      </c>
      <c r="I926" s="10">
        <f t="shared" si="71"/>
        <v>0</v>
      </c>
      <c r="J926" s="10">
        <v>0</v>
      </c>
      <c r="K926" s="11">
        <f t="shared" si="72"/>
        <v>0</v>
      </c>
    </row>
    <row r="927" spans="1:11">
      <c r="A927" s="9">
        <f t="shared" si="70"/>
        <v>152</v>
      </c>
      <c r="B927" s="8" t="s">
        <v>975</v>
      </c>
      <c r="C927" s="8">
        <f>димвенканали!C927</f>
        <v>103.2</v>
      </c>
      <c r="D927" s="8">
        <v>0</v>
      </c>
      <c r="E927" s="8">
        <v>0</v>
      </c>
      <c r="F927" s="8">
        <f t="shared" si="69"/>
        <v>103.2</v>
      </c>
      <c r="G927" s="8"/>
      <c r="H927" s="8">
        <v>3.5000000000000003E-2</v>
      </c>
      <c r="I927" s="10">
        <f t="shared" si="71"/>
        <v>0</v>
      </c>
      <c r="J927" s="10">
        <v>0</v>
      </c>
      <c r="K927" s="11">
        <f t="shared" si="72"/>
        <v>0</v>
      </c>
    </row>
    <row r="928" spans="1:11">
      <c r="A928" s="9">
        <f t="shared" si="70"/>
        <v>153</v>
      </c>
      <c r="B928" s="8" t="s">
        <v>976</v>
      </c>
      <c r="C928" s="8">
        <f>димвенканали!C928</f>
        <v>189.3</v>
      </c>
      <c r="D928" s="8">
        <v>0</v>
      </c>
      <c r="E928" s="8">
        <v>0</v>
      </c>
      <c r="F928" s="8">
        <f t="shared" si="69"/>
        <v>189.3</v>
      </c>
      <c r="G928" s="8"/>
      <c r="H928" s="8">
        <v>3.5000000000000003E-2</v>
      </c>
      <c r="I928" s="10">
        <f t="shared" si="71"/>
        <v>0</v>
      </c>
      <c r="J928" s="10">
        <v>0</v>
      </c>
      <c r="K928" s="11">
        <f t="shared" si="72"/>
        <v>0</v>
      </c>
    </row>
    <row r="929" spans="1:11">
      <c r="A929" s="9">
        <f t="shared" si="70"/>
        <v>154</v>
      </c>
      <c r="B929" s="8" t="s">
        <v>977</v>
      </c>
      <c r="C929" s="8">
        <f>димвенканали!C929</f>
        <v>95.8</v>
      </c>
      <c r="D929" s="8">
        <v>0</v>
      </c>
      <c r="E929" s="8">
        <v>0</v>
      </c>
      <c r="F929" s="8">
        <f t="shared" si="69"/>
        <v>95.8</v>
      </c>
      <c r="G929" s="8"/>
      <c r="H929" s="8">
        <v>3.5000000000000003E-2</v>
      </c>
      <c r="I929" s="10">
        <f t="shared" si="71"/>
        <v>0</v>
      </c>
      <c r="J929" s="10">
        <v>0</v>
      </c>
      <c r="K929" s="11">
        <f t="shared" si="72"/>
        <v>0</v>
      </c>
    </row>
    <row r="930" spans="1:11">
      <c r="A930" s="9">
        <f t="shared" si="70"/>
        <v>155</v>
      </c>
      <c r="B930" s="8" t="s">
        <v>978</v>
      </c>
      <c r="C930" s="8">
        <f>димвенканали!C930</f>
        <v>57.5</v>
      </c>
      <c r="D930" s="8">
        <v>0</v>
      </c>
      <c r="E930" s="8">
        <v>0</v>
      </c>
      <c r="F930" s="8">
        <f t="shared" si="69"/>
        <v>57.5</v>
      </c>
      <c r="G930" s="8"/>
      <c r="H930" s="8">
        <v>3.5000000000000003E-2</v>
      </c>
      <c r="I930" s="10">
        <f t="shared" si="71"/>
        <v>0</v>
      </c>
      <c r="J930" s="10">
        <v>0</v>
      </c>
      <c r="K930" s="11">
        <f t="shared" si="72"/>
        <v>0</v>
      </c>
    </row>
    <row r="931" spans="1:11">
      <c r="A931" s="9">
        <f t="shared" si="70"/>
        <v>156</v>
      </c>
      <c r="B931" s="8" t="s">
        <v>979</v>
      </c>
      <c r="C931" s="8">
        <f>димвенканали!C931</f>
        <v>51.1</v>
      </c>
      <c r="D931" s="8">
        <v>0</v>
      </c>
      <c r="E931" s="8">
        <v>0</v>
      </c>
      <c r="F931" s="8">
        <f t="shared" si="69"/>
        <v>51.1</v>
      </c>
      <c r="G931" s="8"/>
      <c r="H931" s="8">
        <v>3.5000000000000003E-2</v>
      </c>
      <c r="I931" s="10">
        <f t="shared" si="71"/>
        <v>0</v>
      </c>
      <c r="J931" s="10">
        <v>0</v>
      </c>
      <c r="K931" s="11">
        <f t="shared" si="72"/>
        <v>0</v>
      </c>
    </row>
    <row r="932" spans="1:11">
      <c r="A932" s="9">
        <f t="shared" si="70"/>
        <v>157</v>
      </c>
      <c r="B932" s="8" t="s">
        <v>980</v>
      </c>
      <c r="C932" s="8">
        <f>димвенканали!C932</f>
        <v>88.4</v>
      </c>
      <c r="D932" s="8">
        <v>0</v>
      </c>
      <c r="E932" s="8">
        <v>0</v>
      </c>
      <c r="F932" s="8">
        <f t="shared" si="69"/>
        <v>88.4</v>
      </c>
      <c r="G932" s="8"/>
      <c r="H932" s="8">
        <v>3.5000000000000003E-2</v>
      </c>
      <c r="I932" s="10">
        <f t="shared" si="71"/>
        <v>0</v>
      </c>
      <c r="J932" s="10">
        <v>0</v>
      </c>
      <c r="K932" s="11">
        <f t="shared" si="72"/>
        <v>0</v>
      </c>
    </row>
    <row r="933" spans="1:11">
      <c r="A933" s="9">
        <f t="shared" si="70"/>
        <v>158</v>
      </c>
      <c r="B933" s="8" t="s">
        <v>981</v>
      </c>
      <c r="C933" s="8">
        <f>димвенканали!C933</f>
        <v>106.3</v>
      </c>
      <c r="D933" s="8">
        <v>0</v>
      </c>
      <c r="E933" s="8">
        <v>0</v>
      </c>
      <c r="F933" s="8">
        <f t="shared" si="69"/>
        <v>106.3</v>
      </c>
      <c r="G933" s="8"/>
      <c r="H933" s="8">
        <v>3.5000000000000003E-2</v>
      </c>
      <c r="I933" s="10">
        <f t="shared" si="71"/>
        <v>0</v>
      </c>
      <c r="J933" s="10">
        <v>0</v>
      </c>
      <c r="K933" s="11">
        <f t="shared" si="72"/>
        <v>0</v>
      </c>
    </row>
    <row r="934" spans="1:11">
      <c r="A934" s="9">
        <f t="shared" si="70"/>
        <v>159</v>
      </c>
      <c r="B934" s="8" t="s">
        <v>982</v>
      </c>
      <c r="C934" s="8">
        <f>димвенканали!C934</f>
        <v>81.489999999999995</v>
      </c>
      <c r="D934" s="8">
        <v>0</v>
      </c>
      <c r="E934" s="8">
        <v>0</v>
      </c>
      <c r="F934" s="8">
        <f t="shared" si="69"/>
        <v>81.489999999999995</v>
      </c>
      <c r="G934" s="8"/>
      <c r="H934" s="8">
        <v>3.5000000000000003E-2</v>
      </c>
      <c r="I934" s="10">
        <f t="shared" si="71"/>
        <v>0</v>
      </c>
      <c r="J934" s="10">
        <v>0</v>
      </c>
      <c r="K934" s="11">
        <f t="shared" si="72"/>
        <v>0</v>
      </c>
    </row>
    <row r="935" spans="1:11">
      <c r="A935" s="9">
        <f t="shared" si="70"/>
        <v>160</v>
      </c>
      <c r="B935" s="8" t="s">
        <v>983</v>
      </c>
      <c r="C935" s="8">
        <f>димвенканали!C935</f>
        <v>153.19999999999999</v>
      </c>
      <c r="D935" s="8">
        <v>0</v>
      </c>
      <c r="E935" s="8">
        <v>0</v>
      </c>
      <c r="F935" s="8">
        <f t="shared" si="69"/>
        <v>153.19999999999999</v>
      </c>
      <c r="G935" s="8"/>
      <c r="H935" s="8">
        <v>3.5000000000000003E-2</v>
      </c>
      <c r="I935" s="10">
        <f t="shared" si="71"/>
        <v>0</v>
      </c>
      <c r="J935" s="10">
        <v>0</v>
      </c>
      <c r="K935" s="11">
        <f t="shared" si="72"/>
        <v>0</v>
      </c>
    </row>
    <row r="936" spans="1:11">
      <c r="A936" s="9">
        <f t="shared" si="70"/>
        <v>161</v>
      </c>
      <c r="B936" s="8" t="s">
        <v>984</v>
      </c>
      <c r="C936" s="8">
        <f>димвенканали!C936</f>
        <v>130.4</v>
      </c>
      <c r="D936" s="8">
        <v>0</v>
      </c>
      <c r="E936" s="8">
        <v>0</v>
      </c>
      <c r="F936" s="8">
        <f t="shared" si="69"/>
        <v>130.4</v>
      </c>
      <c r="G936" s="8"/>
      <c r="H936" s="8">
        <v>3.5000000000000003E-2</v>
      </c>
      <c r="I936" s="10">
        <f t="shared" si="71"/>
        <v>0</v>
      </c>
      <c r="J936" s="10">
        <v>0</v>
      </c>
      <c r="K936" s="11">
        <f t="shared" si="72"/>
        <v>0</v>
      </c>
    </row>
    <row r="937" spans="1:11">
      <c r="A937" s="9">
        <f t="shared" si="70"/>
        <v>162</v>
      </c>
      <c r="B937" s="8" t="s">
        <v>985</v>
      </c>
      <c r="C937" s="8">
        <f>димвенканали!C937</f>
        <v>5265.83</v>
      </c>
      <c r="D937" s="8">
        <v>0</v>
      </c>
      <c r="E937" s="8">
        <v>1489.9</v>
      </c>
      <c r="F937" s="8">
        <f t="shared" si="69"/>
        <v>6755.73</v>
      </c>
      <c r="G937" s="8">
        <v>485</v>
      </c>
      <c r="H937" s="8">
        <v>3.5000000000000003E-2</v>
      </c>
      <c r="I937" s="10">
        <f t="shared" si="71"/>
        <v>16.975000000000001</v>
      </c>
      <c r="J937" s="10">
        <v>0</v>
      </c>
      <c r="K937" s="11">
        <f t="shared" si="72"/>
        <v>2.5126818271304511E-3</v>
      </c>
    </row>
    <row r="938" spans="1:11">
      <c r="A938" s="9">
        <f t="shared" si="70"/>
        <v>163</v>
      </c>
      <c r="B938" s="8" t="s">
        <v>986</v>
      </c>
      <c r="C938" s="8">
        <f>димвенканали!C938</f>
        <v>3884.83</v>
      </c>
      <c r="D938" s="8">
        <v>0</v>
      </c>
      <c r="E938" s="8">
        <v>230.5</v>
      </c>
      <c r="F938" s="8">
        <f t="shared" si="69"/>
        <v>4115.33</v>
      </c>
      <c r="G938" s="8">
        <v>480.2</v>
      </c>
      <c r="H938" s="8">
        <v>3.5000000000000003E-2</v>
      </c>
      <c r="I938" s="10">
        <f t="shared" si="71"/>
        <v>16.807000000000002</v>
      </c>
      <c r="J938" s="10">
        <v>0</v>
      </c>
      <c r="K938" s="11">
        <f t="shared" si="72"/>
        <v>4.0839981240872545E-3</v>
      </c>
    </row>
    <row r="939" spans="1:11">
      <c r="A939" s="9">
        <f t="shared" si="70"/>
        <v>164</v>
      </c>
      <c r="B939" s="8" t="s">
        <v>987</v>
      </c>
      <c r="C939" s="8">
        <f>димвенканали!C939</f>
        <v>4215.83</v>
      </c>
      <c r="D939" s="8">
        <v>0</v>
      </c>
      <c r="E939" s="8">
        <v>0</v>
      </c>
      <c r="F939" s="8">
        <f t="shared" si="69"/>
        <v>4215.83</v>
      </c>
      <c r="G939" s="8">
        <v>124</v>
      </c>
      <c r="H939" s="8">
        <v>3.5000000000000003E-2</v>
      </c>
      <c r="I939" s="10">
        <f t="shared" si="71"/>
        <v>4.3400000000000007</v>
      </c>
      <c r="J939" s="10">
        <v>0</v>
      </c>
      <c r="K939" s="11">
        <f t="shared" si="72"/>
        <v>1.0294532749185808E-3</v>
      </c>
    </row>
    <row r="940" spans="1:11">
      <c r="A940" s="9">
        <f t="shared" si="70"/>
        <v>165</v>
      </c>
      <c r="B940" s="8" t="s">
        <v>988</v>
      </c>
      <c r="C940" s="8">
        <f>димвенканали!C940</f>
        <v>4235.75</v>
      </c>
      <c r="D940" s="8">
        <v>0</v>
      </c>
      <c r="E940" s="8">
        <v>0</v>
      </c>
      <c r="F940" s="8">
        <f t="shared" si="69"/>
        <v>4235.75</v>
      </c>
      <c r="G940" s="8">
        <v>124</v>
      </c>
      <c r="H940" s="8">
        <v>3.5000000000000003E-2</v>
      </c>
      <c r="I940" s="10">
        <f t="shared" si="71"/>
        <v>4.3400000000000007</v>
      </c>
      <c r="J940" s="10">
        <v>0</v>
      </c>
      <c r="K940" s="11">
        <f t="shared" si="72"/>
        <v>1.0246119341320902E-3</v>
      </c>
    </row>
    <row r="941" spans="1:11">
      <c r="A941" s="9">
        <f t="shared" si="70"/>
        <v>166</v>
      </c>
      <c r="B941" s="8" t="s">
        <v>989</v>
      </c>
      <c r="C941" s="8">
        <f>димвенканали!C941</f>
        <v>4215</v>
      </c>
      <c r="D941" s="8">
        <v>0</v>
      </c>
      <c r="E941" s="8">
        <v>0</v>
      </c>
      <c r="F941" s="8">
        <f t="shared" ref="F941:F954" si="73">C941+D941+E941</f>
        <v>4215</v>
      </c>
      <c r="G941" s="8">
        <v>124</v>
      </c>
      <c r="H941" s="8">
        <v>3.5000000000000003E-2</v>
      </c>
      <c r="I941" s="10">
        <f t="shared" si="71"/>
        <v>4.3400000000000007</v>
      </c>
      <c r="J941" s="10">
        <v>0</v>
      </c>
      <c r="K941" s="11">
        <f t="shared" si="72"/>
        <v>1.0296559905100832E-3</v>
      </c>
    </row>
    <row r="942" spans="1:11">
      <c r="A942" s="9">
        <f t="shared" si="70"/>
        <v>167</v>
      </c>
      <c r="B942" s="8" t="s">
        <v>990</v>
      </c>
      <c r="C942" s="8">
        <f>димвенканали!C942</f>
        <v>4962.2</v>
      </c>
      <c r="D942" s="8">
        <v>0</v>
      </c>
      <c r="E942" s="8">
        <v>0</v>
      </c>
      <c r="F942" s="8">
        <f t="shared" si="73"/>
        <v>4962.2</v>
      </c>
      <c r="G942" s="8">
        <v>399.1</v>
      </c>
      <c r="H942" s="8">
        <v>3.5000000000000003E-2</v>
      </c>
      <c r="I942" s="10">
        <f t="shared" si="71"/>
        <v>13.968500000000002</v>
      </c>
      <c r="J942" s="10">
        <v>0</v>
      </c>
      <c r="K942" s="11">
        <f t="shared" si="72"/>
        <v>2.8149812583128458E-3</v>
      </c>
    </row>
    <row r="943" spans="1:11">
      <c r="A943" s="9">
        <f t="shared" si="70"/>
        <v>168</v>
      </c>
      <c r="B943" s="8" t="s">
        <v>991</v>
      </c>
      <c r="C943" s="8">
        <f>димвенканали!C943</f>
        <v>3826.09</v>
      </c>
      <c r="D943" s="8">
        <v>0</v>
      </c>
      <c r="E943" s="8">
        <v>0</v>
      </c>
      <c r="F943" s="8">
        <f t="shared" si="73"/>
        <v>3826.09</v>
      </c>
      <c r="G943" s="8">
        <v>385</v>
      </c>
      <c r="H943" s="8">
        <v>3.5000000000000003E-2</v>
      </c>
      <c r="I943" s="10">
        <f t="shared" si="71"/>
        <v>13.475000000000001</v>
      </c>
      <c r="J943" s="10">
        <v>0</v>
      </c>
      <c r="K943" s="11">
        <f t="shared" si="72"/>
        <v>3.5218721985107513E-3</v>
      </c>
    </row>
    <row r="944" spans="1:11">
      <c r="A944" s="9">
        <f t="shared" si="70"/>
        <v>169</v>
      </c>
      <c r="B944" s="8" t="s">
        <v>992</v>
      </c>
      <c r="C944" s="8">
        <f>димвенканали!C944</f>
        <v>3985.25</v>
      </c>
      <c r="D944" s="8">
        <v>0</v>
      </c>
      <c r="E944" s="8">
        <v>0</v>
      </c>
      <c r="F944" s="8">
        <f t="shared" si="73"/>
        <v>3985.25</v>
      </c>
      <c r="G944" s="8">
        <v>549</v>
      </c>
      <c r="H944" s="8">
        <v>3.5000000000000003E-2</v>
      </c>
      <c r="I944" s="10">
        <f t="shared" si="71"/>
        <v>19.215000000000003</v>
      </c>
      <c r="J944" s="10">
        <v>0</v>
      </c>
      <c r="K944" s="11">
        <f t="shared" si="72"/>
        <v>4.8215293896242406E-3</v>
      </c>
    </row>
    <row r="945" spans="1:11">
      <c r="A945" s="9">
        <f t="shared" si="70"/>
        <v>170</v>
      </c>
      <c r="B945" s="8" t="s">
        <v>993</v>
      </c>
      <c r="C945" s="8">
        <f>димвенканали!C945</f>
        <v>3992.96</v>
      </c>
      <c r="D945" s="8">
        <v>0</v>
      </c>
      <c r="E945" s="8">
        <v>0</v>
      </c>
      <c r="F945" s="8">
        <f t="shared" si="73"/>
        <v>3992.96</v>
      </c>
      <c r="G945" s="8">
        <v>549</v>
      </c>
      <c r="H945" s="8">
        <v>3.5000000000000003E-2</v>
      </c>
      <c r="I945" s="10">
        <f t="shared" si="71"/>
        <v>19.215000000000003</v>
      </c>
      <c r="J945" s="10">
        <v>0</v>
      </c>
      <c r="K945" s="11">
        <f t="shared" si="72"/>
        <v>4.8122195063311432E-3</v>
      </c>
    </row>
    <row r="946" spans="1:11">
      <c r="A946" s="9">
        <f t="shared" si="70"/>
        <v>171</v>
      </c>
      <c r="B946" s="8" t="s">
        <v>994</v>
      </c>
      <c r="C946" s="8">
        <f>димвенканали!C946</f>
        <v>4337.99</v>
      </c>
      <c r="D946" s="8">
        <v>0</v>
      </c>
      <c r="E946" s="8">
        <v>0</v>
      </c>
      <c r="F946" s="8">
        <f t="shared" si="73"/>
        <v>4337.99</v>
      </c>
      <c r="G946" s="8">
        <v>475</v>
      </c>
      <c r="H946" s="8">
        <v>3.5000000000000003E-2</v>
      </c>
      <c r="I946" s="10">
        <f t="shared" si="71"/>
        <v>16.625</v>
      </c>
      <c r="J946" s="10">
        <v>0</v>
      </c>
      <c r="K946" s="11">
        <f t="shared" si="72"/>
        <v>3.8324200839559338E-3</v>
      </c>
    </row>
    <row r="947" spans="1:11">
      <c r="A947" s="9">
        <f t="shared" si="70"/>
        <v>172</v>
      </c>
      <c r="B947" s="8" t="s">
        <v>995</v>
      </c>
      <c r="C947" s="8">
        <f>димвенканали!C947</f>
        <v>3093.3</v>
      </c>
      <c r="D947" s="8">
        <v>0</v>
      </c>
      <c r="E947" s="8">
        <v>0</v>
      </c>
      <c r="F947" s="8">
        <f t="shared" si="73"/>
        <v>3093.3</v>
      </c>
      <c r="G947" s="8">
        <v>375</v>
      </c>
      <c r="H947" s="8">
        <v>3.5000000000000003E-2</v>
      </c>
      <c r="I947" s="10">
        <f t="shared" si="71"/>
        <v>13.125000000000002</v>
      </c>
      <c r="J947" s="10">
        <v>0</v>
      </c>
      <c r="K947" s="11">
        <f t="shared" si="72"/>
        <v>4.2430414120841822E-3</v>
      </c>
    </row>
    <row r="948" spans="1:11">
      <c r="A948" s="9">
        <f t="shared" si="70"/>
        <v>173</v>
      </c>
      <c r="B948" s="8" t="s">
        <v>996</v>
      </c>
      <c r="C948" s="8">
        <f>димвенканали!C948</f>
        <v>4114.87</v>
      </c>
      <c r="D948" s="8">
        <v>0</v>
      </c>
      <c r="E948" s="8">
        <v>0</v>
      </c>
      <c r="F948" s="8">
        <f t="shared" si="73"/>
        <v>4114.87</v>
      </c>
      <c r="G948" s="8">
        <v>389</v>
      </c>
      <c r="H948" s="8">
        <v>3.5000000000000003E-2</v>
      </c>
      <c r="I948" s="10">
        <f t="shared" si="71"/>
        <v>13.615000000000002</v>
      </c>
      <c r="J948" s="10">
        <v>0</v>
      </c>
      <c r="K948" s="11">
        <f t="shared" si="72"/>
        <v>3.3087315030608504E-3</v>
      </c>
    </row>
    <row r="949" spans="1:11">
      <c r="A949" s="9">
        <f t="shared" si="70"/>
        <v>174</v>
      </c>
      <c r="B949" s="8" t="s">
        <v>997</v>
      </c>
      <c r="C949" s="8">
        <f>димвенканали!C949</f>
        <v>5499.38</v>
      </c>
      <c r="D949" s="8">
        <v>0</v>
      </c>
      <c r="E949" s="8">
        <v>0</v>
      </c>
      <c r="F949" s="8">
        <f t="shared" si="73"/>
        <v>5499.38</v>
      </c>
      <c r="G949" s="8">
        <v>485.2</v>
      </c>
      <c r="H949" s="8">
        <v>3.5000000000000003E-2</v>
      </c>
      <c r="I949" s="10">
        <f t="shared" si="71"/>
        <v>16.982000000000003</v>
      </c>
      <c r="J949" s="10">
        <v>0</v>
      </c>
      <c r="K949" s="11">
        <f t="shared" si="72"/>
        <v>3.0879844637031815E-3</v>
      </c>
    </row>
    <row r="950" spans="1:11">
      <c r="A950" s="9">
        <f t="shared" si="70"/>
        <v>175</v>
      </c>
      <c r="B950" s="8" t="s">
        <v>998</v>
      </c>
      <c r="C950" s="8">
        <f>димвенканали!C950</f>
        <v>9903.31</v>
      </c>
      <c r="D950" s="8">
        <v>0</v>
      </c>
      <c r="E950" s="8">
        <v>0</v>
      </c>
      <c r="F950" s="8">
        <f t="shared" si="73"/>
        <v>9903.31</v>
      </c>
      <c r="G950" s="8">
        <v>485.2</v>
      </c>
      <c r="H950" s="8">
        <v>3.5000000000000003E-2</v>
      </c>
      <c r="I950" s="10">
        <f t="shared" si="71"/>
        <v>16.982000000000003</v>
      </c>
      <c r="J950" s="10">
        <v>0</v>
      </c>
      <c r="K950" s="11">
        <f t="shared" si="72"/>
        <v>1.7147802098490307E-3</v>
      </c>
    </row>
    <row r="951" spans="1:11">
      <c r="A951" s="9">
        <f t="shared" si="70"/>
        <v>176</v>
      </c>
      <c r="B951" s="8" t="s">
        <v>999</v>
      </c>
      <c r="C951" s="8">
        <f>димвенканали!C951</f>
        <v>3585.51</v>
      </c>
      <c r="D951" s="8">
        <v>0</v>
      </c>
      <c r="E951" s="8">
        <v>0</v>
      </c>
      <c r="F951" s="8">
        <f t="shared" si="73"/>
        <v>3585.51</v>
      </c>
      <c r="G951" s="8">
        <v>385.2</v>
      </c>
      <c r="H951" s="8">
        <v>3.5000000000000003E-2</v>
      </c>
      <c r="I951" s="10">
        <f t="shared" si="71"/>
        <v>13.482000000000001</v>
      </c>
      <c r="J951" s="10">
        <v>0</v>
      </c>
      <c r="K951" s="11">
        <f t="shared" si="72"/>
        <v>3.7601345415296571E-3</v>
      </c>
    </row>
    <row r="952" spans="1:11">
      <c r="A952" s="9">
        <f t="shared" si="70"/>
        <v>177</v>
      </c>
      <c r="B952" s="8" t="s">
        <v>1000</v>
      </c>
      <c r="C952" s="8">
        <f>димвенканали!C952</f>
        <v>4638.37</v>
      </c>
      <c r="D952" s="8">
        <v>0</v>
      </c>
      <c r="E952" s="8">
        <v>0</v>
      </c>
      <c r="F952" s="8">
        <f t="shared" si="73"/>
        <v>4638.37</v>
      </c>
      <c r="G952" s="8">
        <v>399.1</v>
      </c>
      <c r="H952" s="8">
        <v>3.5000000000000003E-2</v>
      </c>
      <c r="I952" s="10">
        <f t="shared" si="71"/>
        <v>13.968500000000002</v>
      </c>
      <c r="J952" s="10">
        <v>0</v>
      </c>
      <c r="K952" s="11">
        <f t="shared" si="72"/>
        <v>3.0115105090796988E-3</v>
      </c>
    </row>
    <row r="953" spans="1:11">
      <c r="A953" s="9">
        <f t="shared" si="70"/>
        <v>178</v>
      </c>
      <c r="B953" s="8" t="s">
        <v>1001</v>
      </c>
      <c r="C953" s="8">
        <f>димвенканали!C953</f>
        <v>4563.3</v>
      </c>
      <c r="D953" s="8">
        <v>0</v>
      </c>
      <c r="E953" s="8">
        <v>0</v>
      </c>
      <c r="F953" s="8">
        <f t="shared" si="73"/>
        <v>4563.3</v>
      </c>
      <c r="G953" s="8">
        <v>353</v>
      </c>
      <c r="H953" s="8">
        <v>3.5000000000000003E-2</v>
      </c>
      <c r="I953" s="10">
        <f t="shared" si="71"/>
        <v>12.355</v>
      </c>
      <c r="J953" s="10">
        <v>0</v>
      </c>
      <c r="K953" s="11">
        <f t="shared" si="72"/>
        <v>2.7074704709311244E-3</v>
      </c>
    </row>
    <row r="954" spans="1:11">
      <c r="A954" s="9">
        <f t="shared" si="70"/>
        <v>179</v>
      </c>
      <c r="B954" s="8" t="s">
        <v>1291</v>
      </c>
      <c r="C954" s="8">
        <f>димвенканали!C954</f>
        <v>24.2</v>
      </c>
      <c r="D954" s="8">
        <v>0</v>
      </c>
      <c r="E954" s="8">
        <v>0</v>
      </c>
      <c r="F954" s="8">
        <f t="shared" si="73"/>
        <v>24.2</v>
      </c>
      <c r="G954" s="8">
        <v>0</v>
      </c>
      <c r="H954" s="8">
        <v>3.5000000000000003E-2</v>
      </c>
      <c r="I954" s="10">
        <f t="shared" si="71"/>
        <v>0</v>
      </c>
      <c r="J954" s="10">
        <v>0</v>
      </c>
      <c r="K954" s="11">
        <f t="shared" si="72"/>
        <v>0</v>
      </c>
    </row>
    <row r="955" spans="1:11">
      <c r="A955" s="9">
        <f t="shared" si="70"/>
        <v>180</v>
      </c>
      <c r="B955" s="187" t="s">
        <v>1361</v>
      </c>
      <c r="C955" s="8">
        <f>димвенканали!C955</f>
        <v>9432.4</v>
      </c>
      <c r="D955" s="8">
        <v>0</v>
      </c>
      <c r="E955" s="8">
        <v>0</v>
      </c>
      <c r="F955" s="8">
        <f>C955+D955+E955</f>
        <v>9432.4</v>
      </c>
      <c r="G955" s="186">
        <v>775</v>
      </c>
      <c r="H955" s="8">
        <v>3.5000000000000003E-2</v>
      </c>
      <c r="I955" s="10">
        <f t="shared" si="71"/>
        <v>27.125000000000004</v>
      </c>
      <c r="J955" s="10">
        <v>0</v>
      </c>
      <c r="K955" s="11">
        <f t="shared" si="72"/>
        <v>2.8757262202620758E-3</v>
      </c>
    </row>
    <row r="956" spans="1:11">
      <c r="A956" s="12"/>
      <c r="B956" s="13" t="s">
        <v>576</v>
      </c>
      <c r="C956" s="13">
        <f>SUM(C776:C955)</f>
        <v>267948.86999999988</v>
      </c>
      <c r="D956" s="13">
        <f>SUM(D776:D955)</f>
        <v>2137.85</v>
      </c>
      <c r="E956" s="13">
        <f>SUM(E776:E955)</f>
        <v>2969</v>
      </c>
      <c r="F956" s="13">
        <f>SUM(F776:F955)</f>
        <v>273055.71999999991</v>
      </c>
      <c r="G956" s="13">
        <f>SUM(G776:G955)</f>
        <v>20399.000000000004</v>
      </c>
      <c r="H956" s="8">
        <v>3.5000000000000003E-2</v>
      </c>
      <c r="I956" s="15">
        <f>SUM(I776:I955)</f>
        <v>713.96500000000003</v>
      </c>
      <c r="J956" s="13">
        <f>SUM(J776:J954)</f>
        <v>0</v>
      </c>
      <c r="K956" s="16">
        <f t="shared" si="72"/>
        <v>2.6147227386410371E-3</v>
      </c>
    </row>
    <row r="957" spans="1:11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8"/>
      <c r="K957" s="11"/>
    </row>
    <row r="958" spans="1:11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92" si="74">C958+D958+E958</f>
        <v>7464.2</v>
      </c>
      <c r="G958" s="8">
        <v>810</v>
      </c>
      <c r="H958" s="8">
        <v>3.5000000000000003E-2</v>
      </c>
      <c r="I958" s="10">
        <f>G958*H958</f>
        <v>28.35</v>
      </c>
      <c r="J958" s="10">
        <v>0</v>
      </c>
      <c r="K958" s="11">
        <f t="shared" si="72"/>
        <v>3.7981297392888727E-3</v>
      </c>
    </row>
    <row r="959" spans="1:11">
      <c r="A959" s="9">
        <f t="shared" ref="A959:A1010" si="75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74"/>
        <v>7486.75</v>
      </c>
      <c r="G959" s="8">
        <v>841</v>
      </c>
      <c r="H959" s="8">
        <v>3.5000000000000003E-2</v>
      </c>
      <c r="I959" s="10">
        <f t="shared" ref="I959:I1010" si="76">G959*H959</f>
        <v>29.435000000000002</v>
      </c>
      <c r="J959" s="10">
        <v>0</v>
      </c>
      <c r="K959" s="11">
        <f t="shared" si="72"/>
        <v>3.9316125154439515E-3</v>
      </c>
    </row>
    <row r="960" spans="1:11">
      <c r="A960" s="9">
        <f t="shared" si="75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74"/>
        <v>4319.2999999999993</v>
      </c>
      <c r="G960" s="8">
        <v>502</v>
      </c>
      <c r="H960" s="8">
        <v>3.5000000000000003E-2</v>
      </c>
      <c r="I960" s="10">
        <f t="shared" si="76"/>
        <v>17.57</v>
      </c>
      <c r="J960" s="10">
        <v>0</v>
      </c>
      <c r="K960" s="11">
        <f t="shared" si="72"/>
        <v>4.067788762067928E-3</v>
      </c>
    </row>
    <row r="961" spans="1:11">
      <c r="A961" s="9">
        <f t="shared" si="75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74"/>
        <v>5738.17</v>
      </c>
      <c r="G961" s="8">
        <v>657</v>
      </c>
      <c r="H961" s="8">
        <v>3.5000000000000003E-2</v>
      </c>
      <c r="I961" s="10">
        <f t="shared" si="76"/>
        <v>22.995000000000001</v>
      </c>
      <c r="J961" s="10">
        <v>0</v>
      </c>
      <c r="K961" s="11">
        <f t="shared" si="72"/>
        <v>4.0073751736180701E-3</v>
      </c>
    </row>
    <row r="962" spans="1:11">
      <c r="A962" s="9">
        <f t="shared" si="75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74"/>
        <v>5759.7</v>
      </c>
      <c r="G962" s="8">
        <v>660</v>
      </c>
      <c r="H962" s="8">
        <v>3.5000000000000003E-2</v>
      </c>
      <c r="I962" s="10">
        <f t="shared" si="76"/>
        <v>23.1</v>
      </c>
      <c r="J962" s="10">
        <v>0</v>
      </c>
      <c r="K962" s="11">
        <f t="shared" si="72"/>
        <v>4.0106255534142409E-3</v>
      </c>
    </row>
    <row r="963" spans="1:11">
      <c r="A963" s="9">
        <f t="shared" si="75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74"/>
        <v>2764</v>
      </c>
      <c r="G963" s="8">
        <v>346</v>
      </c>
      <c r="H963" s="8">
        <v>3.5000000000000003E-2</v>
      </c>
      <c r="I963" s="10">
        <f t="shared" si="76"/>
        <v>12.110000000000001</v>
      </c>
      <c r="J963" s="10">
        <v>0</v>
      </c>
      <c r="K963" s="11">
        <f t="shared" si="72"/>
        <v>4.3813314037626635E-3</v>
      </c>
    </row>
    <row r="964" spans="1:11">
      <c r="A964" s="9">
        <f t="shared" si="75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74"/>
        <v>2796.1</v>
      </c>
      <c r="G964" s="8">
        <v>349</v>
      </c>
      <c r="H964" s="8">
        <v>3.5000000000000003E-2</v>
      </c>
      <c r="I964" s="10">
        <f t="shared" si="76"/>
        <v>12.215000000000002</v>
      </c>
      <c r="J964" s="10">
        <v>0</v>
      </c>
      <c r="K964" s="11">
        <f t="shared" si="72"/>
        <v>4.3685848145631426E-3</v>
      </c>
    </row>
    <row r="965" spans="1:11">
      <c r="A965" s="9">
        <f t="shared" si="75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74"/>
        <v>4337</v>
      </c>
      <c r="G965" s="8">
        <v>510</v>
      </c>
      <c r="H965" s="8">
        <v>3.5000000000000003E-2</v>
      </c>
      <c r="I965" s="10">
        <f t="shared" si="76"/>
        <v>17.850000000000001</v>
      </c>
      <c r="J965" s="10">
        <v>0</v>
      </c>
      <c r="K965" s="11">
        <f t="shared" si="72"/>
        <v>4.1157482130504963E-3</v>
      </c>
    </row>
    <row r="966" spans="1:11">
      <c r="A966" s="9">
        <f t="shared" si="75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74"/>
        <v>4335.5</v>
      </c>
      <c r="G966" s="8">
        <v>510</v>
      </c>
      <c r="H966" s="8">
        <v>3.5000000000000003E-2</v>
      </c>
      <c r="I966" s="10">
        <f t="shared" si="76"/>
        <v>17.850000000000001</v>
      </c>
      <c r="J966" s="10">
        <v>0</v>
      </c>
      <c r="K966" s="11">
        <f t="shared" ref="K966:K1011" si="77">(I966+J966)/F966</f>
        <v>4.1171721831391997E-3</v>
      </c>
    </row>
    <row r="967" spans="1:11">
      <c r="A967" s="9">
        <f t="shared" si="75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74"/>
        <v>4326.2</v>
      </c>
      <c r="G967" s="8">
        <v>509</v>
      </c>
      <c r="H967" s="8">
        <v>3.5000000000000003E-2</v>
      </c>
      <c r="I967" s="10">
        <f t="shared" si="76"/>
        <v>17.815000000000001</v>
      </c>
      <c r="J967" s="10">
        <v>0</v>
      </c>
      <c r="K967" s="11">
        <f t="shared" si="77"/>
        <v>4.1179325967361661E-3</v>
      </c>
    </row>
    <row r="968" spans="1:11">
      <c r="A968" s="9">
        <f t="shared" si="75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74"/>
        <v>4335.3999999999996</v>
      </c>
      <c r="G968" s="8">
        <v>510</v>
      </c>
      <c r="H968" s="8">
        <v>3.5000000000000003E-2</v>
      </c>
      <c r="I968" s="10">
        <f t="shared" si="76"/>
        <v>17.850000000000001</v>
      </c>
      <c r="J968" s="10">
        <v>0</v>
      </c>
      <c r="K968" s="11">
        <f t="shared" si="77"/>
        <v>4.1172671495133097E-3</v>
      </c>
    </row>
    <row r="969" spans="1:11">
      <c r="A969" s="9">
        <f t="shared" si="75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74"/>
        <v>4342.7</v>
      </c>
      <c r="G969" s="8">
        <v>511</v>
      </c>
      <c r="H969" s="8">
        <v>3.5000000000000003E-2</v>
      </c>
      <c r="I969" s="10">
        <f t="shared" si="76"/>
        <v>17.885000000000002</v>
      </c>
      <c r="J969" s="10">
        <v>0</v>
      </c>
      <c r="K969" s="11">
        <f t="shared" si="77"/>
        <v>4.1184056002026397E-3</v>
      </c>
    </row>
    <row r="970" spans="1:11">
      <c r="A970" s="9">
        <f t="shared" si="75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74"/>
        <v>4234.1000000000004</v>
      </c>
      <c r="G970" s="8">
        <v>500</v>
      </c>
      <c r="H970" s="8">
        <v>3.5000000000000003E-2</v>
      </c>
      <c r="I970" s="10">
        <f t="shared" si="76"/>
        <v>17.5</v>
      </c>
      <c r="J970" s="10">
        <v>0</v>
      </c>
      <c r="K970" s="11">
        <f t="shared" si="77"/>
        <v>4.1331097517772371E-3</v>
      </c>
    </row>
    <row r="971" spans="1:11">
      <c r="A971" s="9">
        <f t="shared" si="75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74"/>
        <v>6197.58</v>
      </c>
      <c r="G971" s="8">
        <v>715</v>
      </c>
      <c r="H971" s="8">
        <v>3.5000000000000003E-2</v>
      </c>
      <c r="I971" s="10">
        <f t="shared" si="76"/>
        <v>25.025000000000002</v>
      </c>
      <c r="J971" s="10">
        <v>0</v>
      </c>
      <c r="K971" s="11">
        <f t="shared" si="77"/>
        <v>4.0378663930114665E-3</v>
      </c>
    </row>
    <row r="972" spans="1:11">
      <c r="A972" s="9">
        <f t="shared" si="75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74"/>
        <v>4892.5999999999995</v>
      </c>
      <c r="G972" s="8">
        <v>352</v>
      </c>
      <c r="H972" s="8">
        <v>3.5000000000000003E-2</v>
      </c>
      <c r="I972" s="10">
        <f t="shared" si="76"/>
        <v>12.32</v>
      </c>
      <c r="J972" s="10">
        <v>0</v>
      </c>
      <c r="K972" s="11">
        <f t="shared" si="77"/>
        <v>2.5180885418795737E-3</v>
      </c>
    </row>
    <row r="973" spans="1:11">
      <c r="A973" s="9">
        <f t="shared" si="75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74"/>
        <v>3972.7</v>
      </c>
      <c r="G973" s="8">
        <v>300</v>
      </c>
      <c r="H973" s="8">
        <v>3.5000000000000003E-2</v>
      </c>
      <c r="I973" s="10">
        <f t="shared" si="76"/>
        <v>10.500000000000002</v>
      </c>
      <c r="J973" s="10">
        <v>0</v>
      </c>
      <c r="K973" s="11">
        <f t="shared" si="77"/>
        <v>2.6430387393963808E-3</v>
      </c>
    </row>
    <row r="974" spans="1:11">
      <c r="A974" s="9">
        <f t="shared" si="75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74"/>
        <v>4010.6</v>
      </c>
      <c r="G974" s="8">
        <v>335</v>
      </c>
      <c r="H974" s="8">
        <v>3.5000000000000003E-2</v>
      </c>
      <c r="I974" s="10">
        <f t="shared" si="76"/>
        <v>11.725000000000001</v>
      </c>
      <c r="J974" s="10">
        <v>0</v>
      </c>
      <c r="K974" s="11">
        <f t="shared" si="77"/>
        <v>2.9235027177978361E-3</v>
      </c>
    </row>
    <row r="975" spans="1:11">
      <c r="A975" s="9">
        <f t="shared" si="75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74"/>
        <v>4152</v>
      </c>
      <c r="G975" s="8">
        <v>478</v>
      </c>
      <c r="H975" s="8">
        <v>3.5000000000000003E-2</v>
      </c>
      <c r="I975" s="10">
        <f t="shared" si="76"/>
        <v>16.73</v>
      </c>
      <c r="J975" s="10">
        <v>0</v>
      </c>
      <c r="K975" s="11">
        <f t="shared" si="77"/>
        <v>4.029383429672447E-3</v>
      </c>
    </row>
    <row r="976" spans="1:11">
      <c r="A976" s="9">
        <f t="shared" si="75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74"/>
        <v>5734.5</v>
      </c>
      <c r="G976" s="8">
        <v>657</v>
      </c>
      <c r="H976" s="8">
        <v>3.5000000000000003E-2</v>
      </c>
      <c r="I976" s="10">
        <f t="shared" si="76"/>
        <v>22.995000000000001</v>
      </c>
      <c r="J976" s="10">
        <v>0</v>
      </c>
      <c r="K976" s="11">
        <f t="shared" si="77"/>
        <v>4.009939837823699E-3</v>
      </c>
    </row>
    <row r="977" spans="1:11">
      <c r="A977" s="9">
        <f t="shared" si="75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74"/>
        <v>5710</v>
      </c>
      <c r="G977" s="8">
        <v>648</v>
      </c>
      <c r="H977" s="8">
        <v>3.5000000000000003E-2</v>
      </c>
      <c r="I977" s="10">
        <f t="shared" si="76"/>
        <v>22.680000000000003</v>
      </c>
      <c r="J977" s="10">
        <v>0</v>
      </c>
      <c r="K977" s="11">
        <f t="shared" si="77"/>
        <v>3.9719789842381789E-3</v>
      </c>
    </row>
    <row r="978" spans="1:11">
      <c r="A978" s="9">
        <f t="shared" si="75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74"/>
        <v>5805.91</v>
      </c>
      <c r="G978" s="8">
        <v>664</v>
      </c>
      <c r="H978" s="8">
        <v>3.5000000000000003E-2</v>
      </c>
      <c r="I978" s="10">
        <f t="shared" si="76"/>
        <v>23.240000000000002</v>
      </c>
      <c r="J978" s="10">
        <v>0</v>
      </c>
      <c r="K978" s="11">
        <f t="shared" si="77"/>
        <v>4.0028178183953945E-3</v>
      </c>
    </row>
    <row r="979" spans="1:11">
      <c r="A979" s="9">
        <f t="shared" si="75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74"/>
        <v>4379.5</v>
      </c>
      <c r="G979" s="8">
        <v>515</v>
      </c>
      <c r="H979" s="8">
        <v>3.5000000000000003E-2</v>
      </c>
      <c r="I979" s="10">
        <f t="shared" si="76"/>
        <v>18.025000000000002</v>
      </c>
      <c r="J979" s="10">
        <v>0</v>
      </c>
      <c r="K979" s="11">
        <f t="shared" si="77"/>
        <v>4.1157666400274007E-3</v>
      </c>
    </row>
    <row r="980" spans="1:11">
      <c r="A980" s="9">
        <f t="shared" si="75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74"/>
        <v>4199.45</v>
      </c>
      <c r="G980" s="8">
        <v>496</v>
      </c>
      <c r="H980" s="8">
        <v>3.5000000000000003E-2</v>
      </c>
      <c r="I980" s="10">
        <f t="shared" si="76"/>
        <v>17.360000000000003</v>
      </c>
      <c r="J980" s="10">
        <v>0</v>
      </c>
      <c r="K980" s="11">
        <f t="shared" si="77"/>
        <v>4.1338746740644614E-3</v>
      </c>
    </row>
    <row r="981" spans="1:11">
      <c r="A981" s="9">
        <f t="shared" si="75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74"/>
        <v>3384.13</v>
      </c>
      <c r="G981" s="8">
        <v>411</v>
      </c>
      <c r="H981" s="8">
        <v>3.5000000000000003E-2</v>
      </c>
      <c r="I981" s="10">
        <f t="shared" si="76"/>
        <v>14.385000000000002</v>
      </c>
      <c r="J981" s="10">
        <v>0</v>
      </c>
      <c r="K981" s="11">
        <f t="shared" si="77"/>
        <v>4.2507232287175732E-3</v>
      </c>
    </row>
    <row r="982" spans="1:11">
      <c r="A982" s="9">
        <f t="shared" si="75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74"/>
        <v>3373.86</v>
      </c>
      <c r="G982" s="8">
        <v>410</v>
      </c>
      <c r="H982" s="8">
        <v>3.5000000000000003E-2</v>
      </c>
      <c r="I982" s="10">
        <f t="shared" si="76"/>
        <v>14.350000000000001</v>
      </c>
      <c r="J982" s="10">
        <v>0</v>
      </c>
      <c r="K982" s="11">
        <f t="shared" si="77"/>
        <v>4.2532885181957763E-3</v>
      </c>
    </row>
    <row r="983" spans="1:11">
      <c r="A983" s="9">
        <f t="shared" si="75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74"/>
        <v>4489.03</v>
      </c>
      <c r="G983" s="8">
        <v>476</v>
      </c>
      <c r="H983" s="8">
        <v>3.5000000000000003E-2</v>
      </c>
      <c r="I983" s="10">
        <f t="shared" si="76"/>
        <v>16.66</v>
      </c>
      <c r="J983" s="10">
        <v>0</v>
      </c>
      <c r="K983" s="11">
        <f t="shared" si="77"/>
        <v>3.7112694724695536E-3</v>
      </c>
    </row>
    <row r="984" spans="1:11">
      <c r="A984" s="9">
        <f t="shared" si="75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74"/>
        <v>2188.04</v>
      </c>
      <c r="G984" s="8">
        <v>279</v>
      </c>
      <c r="H984" s="8">
        <v>3.5000000000000003E-2</v>
      </c>
      <c r="I984" s="10">
        <f t="shared" si="76"/>
        <v>9.7650000000000006</v>
      </c>
      <c r="J984" s="10">
        <v>0</v>
      </c>
      <c r="K984" s="11">
        <f t="shared" si="77"/>
        <v>4.4628983016763869E-3</v>
      </c>
    </row>
    <row r="985" spans="1:11">
      <c r="A985" s="9">
        <f t="shared" si="75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74"/>
        <v>2637.65</v>
      </c>
      <c r="G985" s="8">
        <v>333</v>
      </c>
      <c r="H985" s="8">
        <v>3.5000000000000003E-2</v>
      </c>
      <c r="I985" s="10">
        <f t="shared" si="76"/>
        <v>11.655000000000001</v>
      </c>
      <c r="J985" s="10">
        <v>0</v>
      </c>
      <c r="K985" s="11">
        <f t="shared" si="77"/>
        <v>4.41870604515383E-3</v>
      </c>
    </row>
    <row r="986" spans="1:11">
      <c r="A986" s="9">
        <f t="shared" si="75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74"/>
        <v>2209.6999999999998</v>
      </c>
      <c r="G986" s="8">
        <v>287</v>
      </c>
      <c r="H986" s="8">
        <v>3.5000000000000003E-2</v>
      </c>
      <c r="I986" s="10">
        <f t="shared" si="76"/>
        <v>10.045000000000002</v>
      </c>
      <c r="J986" s="10">
        <v>0</v>
      </c>
      <c r="K986" s="11">
        <f t="shared" si="77"/>
        <v>4.5458659546544792E-3</v>
      </c>
    </row>
    <row r="987" spans="1:11">
      <c r="A987" s="9">
        <f t="shared" si="75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74"/>
        <v>1908.5</v>
      </c>
      <c r="G987" s="8">
        <v>263</v>
      </c>
      <c r="H987" s="8">
        <v>3.5000000000000003E-2</v>
      </c>
      <c r="I987" s="10">
        <f t="shared" si="76"/>
        <v>9.2050000000000001</v>
      </c>
      <c r="J987" s="10">
        <v>0</v>
      </c>
      <c r="K987" s="11">
        <f t="shared" si="77"/>
        <v>4.8231595493843336E-3</v>
      </c>
    </row>
    <row r="988" spans="1:11">
      <c r="A988" s="9">
        <f t="shared" si="75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74"/>
        <v>10070.24</v>
      </c>
      <c r="G988" s="8">
        <v>1048</v>
      </c>
      <c r="H988" s="8">
        <v>3.5000000000000003E-2</v>
      </c>
      <c r="I988" s="10">
        <f t="shared" si="76"/>
        <v>36.680000000000007</v>
      </c>
      <c r="J988" s="10">
        <v>0</v>
      </c>
      <c r="K988" s="11">
        <f t="shared" si="77"/>
        <v>3.6424156723176416E-3</v>
      </c>
    </row>
    <row r="989" spans="1:11">
      <c r="A989" s="9">
        <f t="shared" si="75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74"/>
        <v>4250.6000000000004</v>
      </c>
      <c r="G989" s="8">
        <v>481</v>
      </c>
      <c r="H989" s="8">
        <v>3.5000000000000003E-2</v>
      </c>
      <c r="I989" s="10">
        <f t="shared" si="76"/>
        <v>16.835000000000001</v>
      </c>
      <c r="J989" s="10">
        <v>0</v>
      </c>
      <c r="K989" s="11">
        <f t="shared" si="77"/>
        <v>3.9606173246129958E-3</v>
      </c>
    </row>
    <row r="990" spans="1:11">
      <c r="A990" s="9">
        <f t="shared" si="75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74"/>
        <v>4238.2299999999996</v>
      </c>
      <c r="G990" s="8">
        <v>501</v>
      </c>
      <c r="H990" s="8">
        <v>3.5000000000000003E-2</v>
      </c>
      <c r="I990" s="10">
        <f t="shared" si="76"/>
        <v>17.535</v>
      </c>
      <c r="J990" s="10">
        <v>0</v>
      </c>
      <c r="K990" s="11">
        <f t="shared" si="77"/>
        <v>4.1373403519865612E-3</v>
      </c>
    </row>
    <row r="991" spans="1:11">
      <c r="A991" s="9">
        <f t="shared" si="75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74"/>
        <v>4245.3999999999996</v>
      </c>
      <c r="G991" s="8">
        <v>502</v>
      </c>
      <c r="H991" s="8">
        <v>3.5000000000000003E-2</v>
      </c>
      <c r="I991" s="10">
        <f t="shared" si="76"/>
        <v>17.57</v>
      </c>
      <c r="J991" s="10">
        <v>0</v>
      </c>
      <c r="K991" s="11">
        <f t="shared" si="77"/>
        <v>4.1385970697696336E-3</v>
      </c>
    </row>
    <row r="992" spans="1:11">
      <c r="A992" s="9">
        <f t="shared" si="75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74"/>
        <v>4246.87</v>
      </c>
      <c r="G992" s="8">
        <v>511</v>
      </c>
      <c r="H992" s="8">
        <v>3.5000000000000003E-2</v>
      </c>
      <c r="I992" s="10">
        <f t="shared" si="76"/>
        <v>17.885000000000002</v>
      </c>
      <c r="J992" s="10">
        <v>0</v>
      </c>
      <c r="K992" s="11">
        <f t="shared" si="77"/>
        <v>4.2113368198225991E-3</v>
      </c>
    </row>
    <row r="993" spans="1:11">
      <c r="A993" s="9">
        <f t="shared" si="75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ref="F993:F1010" si="78">C993+D993+E993</f>
        <v>4173.55</v>
      </c>
      <c r="G993" s="8">
        <v>493</v>
      </c>
      <c r="H993" s="8">
        <v>3.5000000000000003E-2</v>
      </c>
      <c r="I993" s="10">
        <f t="shared" si="76"/>
        <v>17.255000000000003</v>
      </c>
      <c r="J993" s="10">
        <v>0</v>
      </c>
      <c r="K993" s="11">
        <f t="shared" si="77"/>
        <v>4.1343700207257614E-3</v>
      </c>
    </row>
    <row r="994" spans="1:11">
      <c r="A994" s="9">
        <f t="shared" si="75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si="78"/>
        <v>2393.84</v>
      </c>
      <c r="G994" s="8">
        <v>180</v>
      </c>
      <c r="H994" s="8">
        <v>3.5000000000000003E-2</v>
      </c>
      <c r="I994" s="10">
        <f t="shared" si="76"/>
        <v>6.3000000000000007</v>
      </c>
      <c r="J994" s="10">
        <v>0</v>
      </c>
      <c r="K994" s="83">
        <f t="shared" si="77"/>
        <v>2.6317548374160346E-3</v>
      </c>
    </row>
    <row r="995" spans="1:11">
      <c r="A995" s="9">
        <f t="shared" si="75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78"/>
        <v>1450.7</v>
      </c>
      <c r="G995" s="8">
        <v>322</v>
      </c>
      <c r="H995" s="8">
        <v>3.5000000000000003E-2</v>
      </c>
      <c r="I995" s="10">
        <f t="shared" si="76"/>
        <v>11.270000000000001</v>
      </c>
      <c r="J995" s="10">
        <v>0</v>
      </c>
      <c r="K995" s="83">
        <f t="shared" si="77"/>
        <v>7.7686634038739927E-3</v>
      </c>
    </row>
    <row r="996" spans="1:11">
      <c r="A996" s="9">
        <f t="shared" si="75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78"/>
        <v>4720.87</v>
      </c>
      <c r="G996" s="8">
        <v>538</v>
      </c>
      <c r="H996" s="8">
        <v>3.5000000000000003E-2</v>
      </c>
      <c r="I996" s="10">
        <f t="shared" si="76"/>
        <v>18.830000000000002</v>
      </c>
      <c r="J996" s="10">
        <v>0</v>
      </c>
      <c r="K996" s="83">
        <f t="shared" si="77"/>
        <v>3.9886715796029126E-3</v>
      </c>
    </row>
    <row r="997" spans="1:11">
      <c r="A997" s="9">
        <f t="shared" si="75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78"/>
        <v>6051.96</v>
      </c>
      <c r="G997" s="8">
        <v>435</v>
      </c>
      <c r="H997" s="8">
        <v>3.5000000000000003E-2</v>
      </c>
      <c r="I997" s="10">
        <f t="shared" si="76"/>
        <v>15.225000000000001</v>
      </c>
      <c r="J997" s="10">
        <v>0</v>
      </c>
      <c r="K997" s="83">
        <f t="shared" si="77"/>
        <v>2.5157139174746697E-3</v>
      </c>
    </row>
    <row r="998" spans="1:11">
      <c r="A998" s="9">
        <f t="shared" si="75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78"/>
        <v>6263.08</v>
      </c>
      <c r="G998" s="8">
        <v>893</v>
      </c>
      <c r="H998" s="8">
        <v>3.5000000000000003E-2</v>
      </c>
      <c r="I998" s="10">
        <f t="shared" si="76"/>
        <v>31.255000000000003</v>
      </c>
      <c r="J998" s="10">
        <v>0</v>
      </c>
      <c r="K998" s="83">
        <f t="shared" si="77"/>
        <v>4.9903561825810948E-3</v>
      </c>
    </row>
    <row r="999" spans="1:11">
      <c r="A999" s="9">
        <f t="shared" si="75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78"/>
        <v>4604.96</v>
      </c>
      <c r="G999" s="8">
        <v>413</v>
      </c>
      <c r="H999" s="8">
        <v>3.5000000000000003E-2</v>
      </c>
      <c r="I999" s="10">
        <f t="shared" si="76"/>
        <v>14.455000000000002</v>
      </c>
      <c r="J999" s="10">
        <v>0</v>
      </c>
      <c r="K999" s="83">
        <f t="shared" si="77"/>
        <v>3.1390066363225742E-3</v>
      </c>
    </row>
    <row r="1000" spans="1:11">
      <c r="A1000" s="9">
        <f t="shared" si="75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78"/>
        <v>4237.38</v>
      </c>
      <c r="G1000" s="8">
        <v>333</v>
      </c>
      <c r="H1000" s="8">
        <v>3.5000000000000003E-2</v>
      </c>
      <c r="I1000" s="10">
        <f t="shared" si="76"/>
        <v>11.655000000000001</v>
      </c>
      <c r="J1000" s="10">
        <v>0</v>
      </c>
      <c r="K1000" s="83">
        <f t="shared" si="77"/>
        <v>2.7505203687184063E-3</v>
      </c>
    </row>
    <row r="1001" spans="1:11">
      <c r="A1001" s="9">
        <f t="shared" si="75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78"/>
        <v>4096.5200000000004</v>
      </c>
      <c r="G1001" s="8">
        <v>323</v>
      </c>
      <c r="H1001" s="8">
        <v>3.5000000000000003E-2</v>
      </c>
      <c r="I1001" s="10">
        <f t="shared" si="76"/>
        <v>11.305000000000001</v>
      </c>
      <c r="J1001" s="10">
        <v>0</v>
      </c>
      <c r="K1001" s="83">
        <f t="shared" si="77"/>
        <v>2.7596594182379189E-3</v>
      </c>
    </row>
    <row r="1002" spans="1:11">
      <c r="A1002" s="9">
        <f t="shared" si="75"/>
        <v>45</v>
      </c>
      <c r="B1002" s="79" t="s">
        <v>1035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78"/>
        <v>2547.02</v>
      </c>
      <c r="G1002" s="8">
        <v>454</v>
      </c>
      <c r="H1002" s="8">
        <v>3.5000000000000003E-2</v>
      </c>
      <c r="I1002" s="10">
        <f t="shared" si="76"/>
        <v>15.890000000000002</v>
      </c>
      <c r="J1002" s="10">
        <v>0</v>
      </c>
      <c r="K1002" s="83">
        <f t="shared" si="77"/>
        <v>6.2386632221183985E-3</v>
      </c>
    </row>
    <row r="1003" spans="1:11">
      <c r="A1003" s="9">
        <f t="shared" si="75"/>
        <v>46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78"/>
        <v>3753.15</v>
      </c>
      <c r="G1003" s="8">
        <v>593</v>
      </c>
      <c r="H1003" s="8">
        <v>3.5000000000000003E-2</v>
      </c>
      <c r="I1003" s="10">
        <f t="shared" si="76"/>
        <v>20.755000000000003</v>
      </c>
      <c r="J1003" s="10">
        <v>0</v>
      </c>
      <c r="K1003" s="83">
        <f t="shared" si="77"/>
        <v>5.5300214486498018E-3</v>
      </c>
    </row>
    <row r="1004" spans="1:11">
      <c r="A1004" s="9">
        <f t="shared" si="75"/>
        <v>47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78"/>
        <v>3742.7</v>
      </c>
      <c r="G1004" s="8">
        <v>593</v>
      </c>
      <c r="H1004" s="8">
        <v>3.5000000000000003E-2</v>
      </c>
      <c r="I1004" s="10">
        <f t="shared" si="76"/>
        <v>20.755000000000003</v>
      </c>
      <c r="J1004" s="10">
        <v>0</v>
      </c>
      <c r="K1004" s="83">
        <f t="shared" si="77"/>
        <v>5.5454618323670084E-3</v>
      </c>
    </row>
    <row r="1005" spans="1:11">
      <c r="A1005" s="9">
        <f t="shared" si="75"/>
        <v>48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78"/>
        <v>2566.9499999999998</v>
      </c>
      <c r="G1005" s="8">
        <v>454</v>
      </c>
      <c r="H1005" s="8">
        <v>3.5000000000000003E-2</v>
      </c>
      <c r="I1005" s="10">
        <f t="shared" si="76"/>
        <v>15.890000000000002</v>
      </c>
      <c r="J1005" s="10">
        <v>0</v>
      </c>
      <c r="K1005" s="83">
        <f t="shared" si="77"/>
        <v>6.1902257542998515E-3</v>
      </c>
    </row>
    <row r="1006" spans="1:11">
      <c r="A1006" s="9">
        <f t="shared" si="75"/>
        <v>49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78"/>
        <v>4180</v>
      </c>
      <c r="G1006" s="8">
        <v>340</v>
      </c>
      <c r="H1006" s="8">
        <v>3.5000000000000003E-2</v>
      </c>
      <c r="I1006" s="10">
        <f t="shared" si="76"/>
        <v>11.9</v>
      </c>
      <c r="J1006" s="10">
        <v>0</v>
      </c>
      <c r="K1006" s="83">
        <f t="shared" si="77"/>
        <v>2.8468899521531103E-3</v>
      </c>
    </row>
    <row r="1007" spans="1:11">
      <c r="A1007" s="9">
        <f t="shared" si="75"/>
        <v>50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78"/>
        <v>4185.3</v>
      </c>
      <c r="G1007" s="8">
        <v>340</v>
      </c>
      <c r="H1007" s="8">
        <v>3.5000000000000003E-2</v>
      </c>
      <c r="I1007" s="10">
        <f t="shared" si="76"/>
        <v>11.9</v>
      </c>
      <c r="J1007" s="10">
        <v>0</v>
      </c>
      <c r="K1007" s="83">
        <f t="shared" si="77"/>
        <v>2.8432848302391706E-3</v>
      </c>
    </row>
    <row r="1008" spans="1:11">
      <c r="A1008" s="9">
        <f t="shared" si="75"/>
        <v>51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78"/>
        <v>70.5</v>
      </c>
      <c r="G1008" s="8">
        <v>0</v>
      </c>
      <c r="H1008" s="8">
        <v>3.5000000000000003E-2</v>
      </c>
      <c r="I1008" s="10">
        <f t="shared" si="76"/>
        <v>0</v>
      </c>
      <c r="J1008" s="10">
        <v>0</v>
      </c>
      <c r="K1008" s="83">
        <f t="shared" si="77"/>
        <v>0</v>
      </c>
    </row>
    <row r="1009" spans="1:11">
      <c r="A1009" s="9">
        <f t="shared" si="75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 t="shared" si="78"/>
        <v>12677.6</v>
      </c>
      <c r="G1009" s="8">
        <v>363</v>
      </c>
      <c r="H1009" s="8">
        <v>3.5000000000000003E-2</v>
      </c>
      <c r="I1009" s="10">
        <f t="shared" si="76"/>
        <v>12.705000000000002</v>
      </c>
      <c r="J1009" s="10">
        <v>0</v>
      </c>
      <c r="K1009" s="83">
        <f t="shared" si="77"/>
        <v>1.0021612923581751E-3</v>
      </c>
    </row>
    <row r="1010" spans="1:11">
      <c r="A1010" s="9">
        <f t="shared" si="75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 t="shared" si="78"/>
        <v>1215.9000000000001</v>
      </c>
      <c r="G1010" s="8">
        <v>105</v>
      </c>
      <c r="H1010" s="8">
        <v>3.5000000000000003E-2</v>
      </c>
      <c r="I1010" s="10">
        <f t="shared" si="76"/>
        <v>3.6750000000000003</v>
      </c>
      <c r="J1010" s="10">
        <v>0</v>
      </c>
      <c r="K1010" s="83">
        <f t="shared" si="77"/>
        <v>3.0224525043177895E-3</v>
      </c>
    </row>
    <row r="1011" spans="1:11">
      <c r="A1011" s="9"/>
      <c r="B1011" s="17" t="s">
        <v>576</v>
      </c>
      <c r="C1011" s="13">
        <f>SUM(C958:C1010)</f>
        <v>229455.35999999993</v>
      </c>
      <c r="D1011" s="13">
        <f>SUM(D958:D1010)</f>
        <v>1185.73</v>
      </c>
      <c r="E1011" s="13">
        <f>SUM(E958:E1010)</f>
        <v>827.09999999999991</v>
      </c>
      <c r="F1011" s="13">
        <f>SUM(F958:F1010)</f>
        <v>231468.18999999994</v>
      </c>
      <c r="G1011" s="13">
        <f>SUM(G958:G1010)</f>
        <v>25049</v>
      </c>
      <c r="H1011" s="13">
        <v>3.5000000000000003E-2</v>
      </c>
      <c r="I1011" s="13">
        <f>SUM(I958:I1008)</f>
        <v>860.33500000000004</v>
      </c>
      <c r="J1011" s="15">
        <f>SUM(J958:J994)</f>
        <v>0</v>
      </c>
      <c r="K1011" s="97">
        <f t="shared" si="77"/>
        <v>3.7168606191632647E-3</v>
      </c>
    </row>
    <row r="1012" spans="1:11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8"/>
      <c r="K1012" s="11"/>
    </row>
    <row r="1013" spans="1:11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71" si="79">C1013+D1013+E1013</f>
        <v>209.7</v>
      </c>
      <c r="G1013" s="11"/>
      <c r="H1013" s="8">
        <v>3.5000000000000003E-2</v>
      </c>
      <c r="I1013" s="8">
        <f>G1013*H1013</f>
        <v>0</v>
      </c>
      <c r="J1013" s="10">
        <v>0</v>
      </c>
      <c r="K1013" s="11">
        <f>(I1013+J1013)/F1013</f>
        <v>0</v>
      </c>
    </row>
    <row r="1014" spans="1:11">
      <c r="A1014" s="9">
        <f t="shared" ref="A1014:A1077" si="80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79"/>
        <v>306</v>
      </c>
      <c r="G1014" s="11"/>
      <c r="H1014" s="8">
        <v>3.5000000000000003E-2</v>
      </c>
      <c r="I1014" s="8">
        <f t="shared" ref="I1014:I1072" si="81">G1014*H1014</f>
        <v>0</v>
      </c>
      <c r="J1014" s="10">
        <v>0</v>
      </c>
      <c r="K1014" s="11">
        <f t="shared" ref="K1014:K1072" si="82">(I1014+J1014)/F1014</f>
        <v>0</v>
      </c>
    </row>
    <row r="1015" spans="1:11">
      <c r="A1015" s="9">
        <f t="shared" si="80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79"/>
        <v>419.5</v>
      </c>
      <c r="G1015" s="11"/>
      <c r="H1015" s="8">
        <v>3.5000000000000003E-2</v>
      </c>
      <c r="I1015" s="8">
        <f t="shared" si="81"/>
        <v>0</v>
      </c>
      <c r="J1015" s="10">
        <v>0</v>
      </c>
      <c r="K1015" s="11">
        <f t="shared" si="82"/>
        <v>0</v>
      </c>
    </row>
    <row r="1016" spans="1:11">
      <c r="A1016" s="9">
        <f t="shared" si="80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79"/>
        <v>734.75</v>
      </c>
      <c r="G1016" s="11"/>
      <c r="H1016" s="8">
        <v>3.5000000000000003E-2</v>
      </c>
      <c r="I1016" s="8">
        <f t="shared" si="81"/>
        <v>0</v>
      </c>
      <c r="J1016" s="10">
        <v>0</v>
      </c>
      <c r="K1016" s="11">
        <f t="shared" si="82"/>
        <v>0</v>
      </c>
    </row>
    <row r="1017" spans="1:11">
      <c r="A1017" s="9">
        <f t="shared" si="80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79"/>
        <v>737</v>
      </c>
      <c r="G1017" s="11"/>
      <c r="H1017" s="8">
        <v>3.5000000000000003E-2</v>
      </c>
      <c r="I1017" s="8">
        <f t="shared" si="81"/>
        <v>0</v>
      </c>
      <c r="J1017" s="10">
        <v>0</v>
      </c>
      <c r="K1017" s="11">
        <f t="shared" si="82"/>
        <v>0</v>
      </c>
    </row>
    <row r="1018" spans="1:11">
      <c r="A1018" s="9">
        <f t="shared" si="80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79"/>
        <v>839.8</v>
      </c>
      <c r="G1018" s="11"/>
      <c r="H1018" s="8">
        <v>3.5000000000000003E-2</v>
      </c>
      <c r="I1018" s="8">
        <f t="shared" si="81"/>
        <v>0</v>
      </c>
      <c r="J1018" s="10">
        <v>0</v>
      </c>
      <c r="K1018" s="11">
        <f t="shared" si="82"/>
        <v>0</v>
      </c>
    </row>
    <row r="1019" spans="1:11">
      <c r="A1019" s="9">
        <f t="shared" si="80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79"/>
        <v>410.1</v>
      </c>
      <c r="G1019" s="11"/>
      <c r="H1019" s="8">
        <v>3.5000000000000003E-2</v>
      </c>
      <c r="I1019" s="8">
        <f t="shared" si="81"/>
        <v>0</v>
      </c>
      <c r="J1019" s="10">
        <v>0</v>
      </c>
      <c r="K1019" s="11">
        <f t="shared" si="82"/>
        <v>0</v>
      </c>
    </row>
    <row r="1020" spans="1:11">
      <c r="A1020" s="9">
        <f t="shared" si="80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79"/>
        <v>364.6</v>
      </c>
      <c r="G1020" s="11"/>
      <c r="H1020" s="8">
        <v>3.5000000000000003E-2</v>
      </c>
      <c r="I1020" s="8">
        <f t="shared" si="81"/>
        <v>0</v>
      </c>
      <c r="J1020" s="10">
        <v>0</v>
      </c>
      <c r="K1020" s="11">
        <f t="shared" si="82"/>
        <v>0</v>
      </c>
    </row>
    <row r="1021" spans="1:11">
      <c r="A1021" s="9">
        <f t="shared" si="80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79"/>
        <v>753.65</v>
      </c>
      <c r="G1021" s="11"/>
      <c r="H1021" s="8">
        <v>3.5000000000000003E-2</v>
      </c>
      <c r="I1021" s="8">
        <f t="shared" si="81"/>
        <v>0</v>
      </c>
      <c r="J1021" s="10">
        <v>0</v>
      </c>
      <c r="K1021" s="11">
        <f t="shared" si="82"/>
        <v>0</v>
      </c>
    </row>
    <row r="1022" spans="1:11">
      <c r="A1022" s="9">
        <f t="shared" si="80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79"/>
        <v>769.2</v>
      </c>
      <c r="G1022" s="11"/>
      <c r="H1022" s="8">
        <v>3.5000000000000003E-2</v>
      </c>
      <c r="I1022" s="8">
        <f t="shared" si="81"/>
        <v>0</v>
      </c>
      <c r="J1022" s="10">
        <v>0</v>
      </c>
      <c r="K1022" s="11">
        <f t="shared" si="82"/>
        <v>0</v>
      </c>
    </row>
    <row r="1023" spans="1:11">
      <c r="A1023" s="9">
        <f t="shared" si="80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79"/>
        <v>373.5</v>
      </c>
      <c r="G1023" s="11"/>
      <c r="H1023" s="8">
        <v>3.5000000000000003E-2</v>
      </c>
      <c r="I1023" s="8">
        <f t="shared" si="81"/>
        <v>0</v>
      </c>
      <c r="J1023" s="10">
        <v>0</v>
      </c>
      <c r="K1023" s="11">
        <f t="shared" si="82"/>
        <v>0</v>
      </c>
    </row>
    <row r="1024" spans="1:11">
      <c r="A1024" s="9">
        <f t="shared" si="80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79"/>
        <v>331.8</v>
      </c>
      <c r="G1024" s="11"/>
      <c r="H1024" s="8">
        <v>3.5000000000000003E-2</v>
      </c>
      <c r="I1024" s="8">
        <f t="shared" si="81"/>
        <v>0</v>
      </c>
      <c r="J1024" s="10">
        <v>0</v>
      </c>
      <c r="K1024" s="11">
        <f t="shared" si="82"/>
        <v>0</v>
      </c>
    </row>
    <row r="1025" spans="1:11">
      <c r="A1025" s="9">
        <f t="shared" si="80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79"/>
        <v>4787.4799999999996</v>
      </c>
      <c r="G1025" s="11">
        <v>503</v>
      </c>
      <c r="H1025" s="8">
        <v>3.5000000000000003E-2</v>
      </c>
      <c r="I1025" s="8">
        <f t="shared" si="81"/>
        <v>17.605</v>
      </c>
      <c r="J1025" s="10">
        <v>0</v>
      </c>
      <c r="K1025" s="11">
        <f t="shared" si="82"/>
        <v>3.6772999573888563E-3</v>
      </c>
    </row>
    <row r="1026" spans="1:11">
      <c r="A1026" s="9">
        <f t="shared" si="80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79"/>
        <v>186.8</v>
      </c>
      <c r="G1026" s="11"/>
      <c r="H1026" s="8">
        <v>3.5000000000000003E-2</v>
      </c>
      <c r="I1026" s="8">
        <f t="shared" si="81"/>
        <v>0</v>
      </c>
      <c r="J1026" s="10">
        <v>0</v>
      </c>
      <c r="K1026" s="11">
        <f t="shared" si="82"/>
        <v>0</v>
      </c>
    </row>
    <row r="1027" spans="1:11">
      <c r="A1027" s="9">
        <f t="shared" si="80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79"/>
        <v>196.8</v>
      </c>
      <c r="G1027" s="11"/>
      <c r="H1027" s="8">
        <v>3.5000000000000003E-2</v>
      </c>
      <c r="I1027" s="8">
        <f t="shared" si="81"/>
        <v>0</v>
      </c>
      <c r="J1027" s="10">
        <v>0</v>
      </c>
      <c r="K1027" s="11">
        <f t="shared" si="82"/>
        <v>0</v>
      </c>
    </row>
    <row r="1028" spans="1:11">
      <c r="A1028" s="9">
        <f t="shared" si="80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79"/>
        <v>144.1</v>
      </c>
      <c r="G1028" s="11"/>
      <c r="H1028" s="8">
        <v>3.5000000000000003E-2</v>
      </c>
      <c r="I1028" s="8">
        <f t="shared" si="81"/>
        <v>0</v>
      </c>
      <c r="J1028" s="10">
        <v>0</v>
      </c>
      <c r="K1028" s="11">
        <f t="shared" si="82"/>
        <v>0</v>
      </c>
    </row>
    <row r="1029" spans="1:11">
      <c r="A1029" s="9">
        <f t="shared" si="80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79"/>
        <v>194.1</v>
      </c>
      <c r="G1029" s="11"/>
      <c r="H1029" s="8">
        <v>3.5000000000000003E-2</v>
      </c>
      <c r="I1029" s="8">
        <f t="shared" si="81"/>
        <v>0</v>
      </c>
      <c r="J1029" s="10">
        <v>0</v>
      </c>
      <c r="K1029" s="11">
        <f t="shared" si="82"/>
        <v>0</v>
      </c>
    </row>
    <row r="1030" spans="1:11">
      <c r="A1030" s="9">
        <f t="shared" si="80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79"/>
        <v>130.5</v>
      </c>
      <c r="G1030" s="11"/>
      <c r="H1030" s="8">
        <v>3.5000000000000003E-2</v>
      </c>
      <c r="I1030" s="8">
        <f t="shared" si="81"/>
        <v>0</v>
      </c>
      <c r="J1030" s="10">
        <v>0</v>
      </c>
      <c r="K1030" s="11">
        <f t="shared" si="82"/>
        <v>0</v>
      </c>
    </row>
    <row r="1031" spans="1:11">
      <c r="A1031" s="9">
        <f t="shared" si="80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79"/>
        <v>137.6</v>
      </c>
      <c r="G1031" s="11"/>
      <c r="H1031" s="8">
        <v>3.5000000000000003E-2</v>
      </c>
      <c r="I1031" s="8">
        <f t="shared" si="81"/>
        <v>0</v>
      </c>
      <c r="J1031" s="10">
        <v>0</v>
      </c>
      <c r="K1031" s="11">
        <f t="shared" si="82"/>
        <v>0</v>
      </c>
    </row>
    <row r="1032" spans="1:11">
      <c r="A1032" s="9">
        <f t="shared" si="80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79"/>
        <v>136.69999999999999</v>
      </c>
      <c r="G1032" s="11"/>
      <c r="H1032" s="8">
        <v>3.5000000000000003E-2</v>
      </c>
      <c r="I1032" s="8">
        <f t="shared" si="81"/>
        <v>0</v>
      </c>
      <c r="J1032" s="10">
        <v>0</v>
      </c>
      <c r="K1032" s="11">
        <f t="shared" si="82"/>
        <v>0</v>
      </c>
    </row>
    <row r="1033" spans="1:11">
      <c r="A1033" s="9">
        <f t="shared" si="80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79"/>
        <v>231.7</v>
      </c>
      <c r="G1033" s="11"/>
      <c r="H1033" s="8">
        <v>3.5000000000000003E-2</v>
      </c>
      <c r="I1033" s="8">
        <f t="shared" si="81"/>
        <v>0</v>
      </c>
      <c r="J1033" s="10">
        <v>0</v>
      </c>
      <c r="K1033" s="11">
        <f t="shared" si="82"/>
        <v>0</v>
      </c>
    </row>
    <row r="1034" spans="1:11">
      <c r="A1034" s="9">
        <f t="shared" si="80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79"/>
        <v>221.2</v>
      </c>
      <c r="G1034" s="11"/>
      <c r="H1034" s="8">
        <v>3.5000000000000003E-2</v>
      </c>
      <c r="I1034" s="8">
        <f t="shared" si="81"/>
        <v>0</v>
      </c>
      <c r="J1034" s="10">
        <v>0</v>
      </c>
      <c r="K1034" s="11">
        <f t="shared" si="82"/>
        <v>0</v>
      </c>
    </row>
    <row r="1035" spans="1:11">
      <c r="A1035" s="9">
        <f t="shared" si="80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79"/>
        <v>275.3</v>
      </c>
      <c r="G1035" s="11"/>
      <c r="H1035" s="8">
        <v>3.5000000000000003E-2</v>
      </c>
      <c r="I1035" s="8">
        <f t="shared" si="81"/>
        <v>0</v>
      </c>
      <c r="J1035" s="10">
        <v>0</v>
      </c>
      <c r="K1035" s="11">
        <f t="shared" si="82"/>
        <v>0</v>
      </c>
    </row>
    <row r="1036" spans="1:11">
      <c r="A1036" s="9">
        <f t="shared" si="80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79"/>
        <v>332.45</v>
      </c>
      <c r="G1036" s="11"/>
      <c r="H1036" s="8">
        <v>3.5000000000000003E-2</v>
      </c>
      <c r="I1036" s="8">
        <f t="shared" si="81"/>
        <v>0</v>
      </c>
      <c r="J1036" s="10">
        <v>0</v>
      </c>
      <c r="K1036" s="11">
        <f t="shared" si="82"/>
        <v>0</v>
      </c>
    </row>
    <row r="1037" spans="1:11">
      <c r="A1037" s="9">
        <f t="shared" si="80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79"/>
        <v>122.2</v>
      </c>
      <c r="G1037" s="11"/>
      <c r="H1037" s="8">
        <v>3.5000000000000003E-2</v>
      </c>
      <c r="I1037" s="8">
        <f t="shared" si="81"/>
        <v>0</v>
      </c>
      <c r="J1037" s="10">
        <v>0</v>
      </c>
      <c r="K1037" s="11">
        <f t="shared" si="82"/>
        <v>0</v>
      </c>
    </row>
    <row r="1038" spans="1:11">
      <c r="A1038" s="9">
        <f t="shared" si="80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79"/>
        <v>94.6</v>
      </c>
      <c r="G1038" s="11"/>
      <c r="H1038" s="8">
        <v>3.5000000000000003E-2</v>
      </c>
      <c r="I1038" s="8">
        <f t="shared" si="81"/>
        <v>0</v>
      </c>
      <c r="J1038" s="10">
        <v>0</v>
      </c>
      <c r="K1038" s="11">
        <f t="shared" si="82"/>
        <v>0</v>
      </c>
    </row>
    <row r="1039" spans="1:11">
      <c r="A1039" s="9">
        <f t="shared" si="80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79"/>
        <v>208</v>
      </c>
      <c r="G1039" s="11"/>
      <c r="H1039" s="8">
        <v>3.5000000000000003E-2</v>
      </c>
      <c r="I1039" s="8">
        <f t="shared" si="81"/>
        <v>0</v>
      </c>
      <c r="J1039" s="10">
        <v>0</v>
      </c>
      <c r="K1039" s="11">
        <f t="shared" si="82"/>
        <v>0</v>
      </c>
    </row>
    <row r="1040" spans="1:11">
      <c r="A1040" s="9">
        <f t="shared" si="80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79"/>
        <v>141</v>
      </c>
      <c r="G1040" s="11"/>
      <c r="H1040" s="8">
        <v>3.5000000000000003E-2</v>
      </c>
      <c r="I1040" s="8">
        <f t="shared" si="81"/>
        <v>0</v>
      </c>
      <c r="J1040" s="10">
        <v>0</v>
      </c>
      <c r="K1040" s="11">
        <f t="shared" si="82"/>
        <v>0</v>
      </c>
    </row>
    <row r="1041" spans="1:11">
      <c r="A1041" s="9">
        <f t="shared" si="80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79"/>
        <v>4122.1499999999996</v>
      </c>
      <c r="G1041" s="11">
        <v>840.6</v>
      </c>
      <c r="H1041" s="8">
        <v>3.5000000000000003E-2</v>
      </c>
      <c r="I1041" s="8">
        <f t="shared" si="81"/>
        <v>29.421000000000003</v>
      </c>
      <c r="J1041" s="10">
        <v>0</v>
      </c>
      <c r="K1041" s="11">
        <f t="shared" si="82"/>
        <v>7.1372948582657126E-3</v>
      </c>
    </row>
    <row r="1042" spans="1:11">
      <c r="A1042" s="9">
        <f t="shared" si="80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79"/>
        <v>382.3</v>
      </c>
      <c r="G1042" s="11"/>
      <c r="H1042" s="8">
        <v>3.5000000000000003E-2</v>
      </c>
      <c r="I1042" s="8">
        <f t="shared" si="81"/>
        <v>0</v>
      </c>
      <c r="J1042" s="10">
        <v>0</v>
      </c>
      <c r="K1042" s="11">
        <f t="shared" si="82"/>
        <v>0</v>
      </c>
    </row>
    <row r="1043" spans="1:11">
      <c r="A1043" s="9">
        <f t="shared" si="80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79"/>
        <v>377.25</v>
      </c>
      <c r="G1043" s="11"/>
      <c r="H1043" s="8">
        <v>3.5000000000000003E-2</v>
      </c>
      <c r="I1043" s="8">
        <f t="shared" si="81"/>
        <v>0</v>
      </c>
      <c r="J1043" s="10">
        <v>0</v>
      </c>
      <c r="K1043" s="11">
        <f t="shared" si="82"/>
        <v>0</v>
      </c>
    </row>
    <row r="1044" spans="1:11">
      <c r="A1044" s="9">
        <f t="shared" si="80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79"/>
        <v>1464.75</v>
      </c>
      <c r="G1044" s="11">
        <v>192.9</v>
      </c>
      <c r="H1044" s="8">
        <v>3.5000000000000003E-2</v>
      </c>
      <c r="I1044" s="8">
        <f t="shared" si="81"/>
        <v>6.7515000000000009</v>
      </c>
      <c r="J1044" s="10">
        <v>0</v>
      </c>
      <c r="K1044" s="11">
        <f t="shared" si="82"/>
        <v>4.6093189964157713E-3</v>
      </c>
    </row>
    <row r="1045" spans="1:11">
      <c r="A1045" s="9">
        <f t="shared" si="80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79"/>
        <v>363</v>
      </c>
      <c r="G1045" s="11"/>
      <c r="H1045" s="8">
        <v>3.5000000000000003E-2</v>
      </c>
      <c r="I1045" s="8">
        <f t="shared" si="81"/>
        <v>0</v>
      </c>
      <c r="J1045" s="10">
        <v>0</v>
      </c>
      <c r="K1045" s="11">
        <f t="shared" si="82"/>
        <v>0</v>
      </c>
    </row>
    <row r="1046" spans="1:11">
      <c r="A1046" s="9">
        <f t="shared" si="80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79"/>
        <v>356.7</v>
      </c>
      <c r="G1046" s="11"/>
      <c r="H1046" s="8">
        <v>3.5000000000000003E-2</v>
      </c>
      <c r="I1046" s="8">
        <f t="shared" si="81"/>
        <v>0</v>
      </c>
      <c r="J1046" s="10">
        <v>0</v>
      </c>
      <c r="K1046" s="11">
        <f t="shared" si="82"/>
        <v>0</v>
      </c>
    </row>
    <row r="1047" spans="1:11">
      <c r="A1047" s="9">
        <f t="shared" si="80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79"/>
        <v>3174</v>
      </c>
      <c r="G1047" s="11">
        <v>716.2</v>
      </c>
      <c r="H1047" s="8">
        <v>3.5000000000000003E-2</v>
      </c>
      <c r="I1047" s="8">
        <f t="shared" si="81"/>
        <v>25.067000000000004</v>
      </c>
      <c r="J1047" s="10">
        <v>0</v>
      </c>
      <c r="K1047" s="11">
        <f t="shared" si="82"/>
        <v>7.8976055450535616E-3</v>
      </c>
    </row>
    <row r="1048" spans="1:11">
      <c r="A1048" s="9">
        <f t="shared" si="80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79"/>
        <v>7564.79</v>
      </c>
      <c r="G1048" s="11">
        <v>855.2</v>
      </c>
      <c r="H1048" s="8">
        <v>3.5000000000000003E-2</v>
      </c>
      <c r="I1048" s="8">
        <f t="shared" si="81"/>
        <v>29.932000000000006</v>
      </c>
      <c r="J1048" s="10">
        <v>0</v>
      </c>
      <c r="K1048" s="11">
        <f t="shared" si="82"/>
        <v>3.9567522693954495E-3</v>
      </c>
    </row>
    <row r="1049" spans="1:11">
      <c r="A1049" s="9">
        <f t="shared" si="80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79"/>
        <v>7586.48</v>
      </c>
      <c r="G1049" s="11">
        <v>855.2</v>
      </c>
      <c r="H1049" s="8">
        <v>3.5000000000000003E-2</v>
      </c>
      <c r="I1049" s="8">
        <f t="shared" si="81"/>
        <v>29.932000000000006</v>
      </c>
      <c r="J1049" s="10">
        <v>0</v>
      </c>
      <c r="K1049" s="11">
        <f t="shared" si="82"/>
        <v>3.9454397823496549E-3</v>
      </c>
    </row>
    <row r="1050" spans="1:11">
      <c r="A1050" s="9">
        <f t="shared" si="80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79"/>
        <v>4003.9</v>
      </c>
      <c r="G1050" s="11">
        <v>439.7</v>
      </c>
      <c r="H1050" s="8">
        <v>3.5000000000000003E-2</v>
      </c>
      <c r="I1050" s="8">
        <f t="shared" si="81"/>
        <v>15.389500000000002</v>
      </c>
      <c r="J1050" s="10">
        <v>0</v>
      </c>
      <c r="K1050" s="11">
        <f t="shared" si="82"/>
        <v>3.8436274632233577E-3</v>
      </c>
    </row>
    <row r="1051" spans="1:11">
      <c r="A1051" s="9">
        <f t="shared" si="80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79"/>
        <v>3984.06</v>
      </c>
      <c r="G1051" s="11">
        <v>439.7</v>
      </c>
      <c r="H1051" s="8">
        <v>3.5000000000000003E-2</v>
      </c>
      <c r="I1051" s="8">
        <f t="shared" si="81"/>
        <v>15.389500000000002</v>
      </c>
      <c r="J1051" s="10">
        <v>0</v>
      </c>
      <c r="K1051" s="11">
        <f t="shared" si="82"/>
        <v>3.8627681310020438E-3</v>
      </c>
    </row>
    <row r="1052" spans="1:11">
      <c r="A1052" s="9">
        <f t="shared" si="80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79"/>
        <v>82.8</v>
      </c>
      <c r="G1052" s="11"/>
      <c r="H1052" s="8">
        <v>3.5000000000000003E-2</v>
      </c>
      <c r="I1052" s="8">
        <f t="shared" si="81"/>
        <v>0</v>
      </c>
      <c r="J1052" s="10">
        <v>0</v>
      </c>
      <c r="K1052" s="11">
        <f t="shared" si="82"/>
        <v>0</v>
      </c>
    </row>
    <row r="1053" spans="1:11">
      <c r="A1053" s="9">
        <f t="shared" si="80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79"/>
        <v>334.8</v>
      </c>
      <c r="G1053" s="11"/>
      <c r="H1053" s="8">
        <v>3.5000000000000003E-2</v>
      </c>
      <c r="I1053" s="8">
        <f t="shared" si="81"/>
        <v>0</v>
      </c>
      <c r="J1053" s="10">
        <v>0</v>
      </c>
      <c r="K1053" s="11">
        <f t="shared" si="82"/>
        <v>0</v>
      </c>
    </row>
    <row r="1054" spans="1:11">
      <c r="A1054" s="9">
        <f t="shared" si="80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79"/>
        <v>435.7</v>
      </c>
      <c r="G1054" s="11"/>
      <c r="H1054" s="8">
        <v>3.5000000000000003E-2</v>
      </c>
      <c r="I1054" s="8">
        <f t="shared" si="81"/>
        <v>0</v>
      </c>
      <c r="J1054" s="10">
        <v>0</v>
      </c>
      <c r="K1054" s="11">
        <f t="shared" si="82"/>
        <v>0</v>
      </c>
    </row>
    <row r="1055" spans="1:11">
      <c r="A1055" s="9">
        <f t="shared" si="80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79"/>
        <v>431.1</v>
      </c>
      <c r="G1055" s="11"/>
      <c r="H1055" s="8">
        <v>3.5000000000000003E-2</v>
      </c>
      <c r="I1055" s="8">
        <f t="shared" si="81"/>
        <v>0</v>
      </c>
      <c r="J1055" s="10">
        <v>0</v>
      </c>
      <c r="K1055" s="11">
        <f t="shared" si="82"/>
        <v>0</v>
      </c>
    </row>
    <row r="1056" spans="1:11">
      <c r="A1056" s="9">
        <f t="shared" si="80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79"/>
        <v>174.4</v>
      </c>
      <c r="G1056" s="11"/>
      <c r="H1056" s="8">
        <v>3.5000000000000003E-2</v>
      </c>
      <c r="I1056" s="8">
        <f t="shared" si="81"/>
        <v>0</v>
      </c>
      <c r="J1056" s="10">
        <v>0</v>
      </c>
      <c r="K1056" s="11">
        <f t="shared" si="82"/>
        <v>0</v>
      </c>
    </row>
    <row r="1057" spans="1:11">
      <c r="A1057" s="9">
        <f t="shared" si="80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79"/>
        <v>345.2</v>
      </c>
      <c r="G1057" s="11"/>
      <c r="H1057" s="8">
        <v>3.5000000000000003E-2</v>
      </c>
      <c r="I1057" s="8">
        <f t="shared" si="81"/>
        <v>0</v>
      </c>
      <c r="J1057" s="10">
        <v>0</v>
      </c>
      <c r="K1057" s="11">
        <f t="shared" si="82"/>
        <v>0</v>
      </c>
    </row>
    <row r="1058" spans="1:11">
      <c r="A1058" s="9">
        <f t="shared" si="80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79"/>
        <v>344.6</v>
      </c>
      <c r="G1058" s="11"/>
      <c r="H1058" s="8">
        <v>3.5000000000000003E-2</v>
      </c>
      <c r="I1058" s="8">
        <f t="shared" si="81"/>
        <v>0</v>
      </c>
      <c r="J1058" s="10">
        <v>0</v>
      </c>
      <c r="K1058" s="11">
        <f t="shared" si="82"/>
        <v>0</v>
      </c>
    </row>
    <row r="1059" spans="1:11">
      <c r="A1059" s="9">
        <f t="shared" si="80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79"/>
        <v>332.1</v>
      </c>
      <c r="G1059" s="11"/>
      <c r="H1059" s="8">
        <v>3.5000000000000003E-2</v>
      </c>
      <c r="I1059" s="8">
        <f t="shared" si="81"/>
        <v>0</v>
      </c>
      <c r="J1059" s="10">
        <v>0</v>
      </c>
      <c r="K1059" s="11">
        <f t="shared" si="82"/>
        <v>0</v>
      </c>
    </row>
    <row r="1060" spans="1:11">
      <c r="A1060" s="9">
        <f t="shared" si="80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79"/>
        <v>335.1</v>
      </c>
      <c r="G1060" s="11"/>
      <c r="H1060" s="8">
        <v>3.5000000000000003E-2</v>
      </c>
      <c r="I1060" s="8">
        <f t="shared" si="81"/>
        <v>0</v>
      </c>
      <c r="J1060" s="10">
        <v>0</v>
      </c>
      <c r="K1060" s="11">
        <f t="shared" si="82"/>
        <v>0</v>
      </c>
    </row>
    <row r="1061" spans="1:11">
      <c r="A1061" s="9">
        <f t="shared" si="80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79"/>
        <v>326.89999999999998</v>
      </c>
      <c r="G1061" s="11"/>
      <c r="H1061" s="8">
        <v>3.5000000000000003E-2</v>
      </c>
      <c r="I1061" s="8">
        <f t="shared" si="81"/>
        <v>0</v>
      </c>
      <c r="J1061" s="10">
        <v>0</v>
      </c>
      <c r="K1061" s="11">
        <f t="shared" si="82"/>
        <v>0</v>
      </c>
    </row>
    <row r="1062" spans="1:11">
      <c r="A1062" s="9">
        <f t="shared" si="80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79"/>
        <v>199</v>
      </c>
      <c r="G1062" s="11"/>
      <c r="H1062" s="8">
        <v>3.5000000000000003E-2</v>
      </c>
      <c r="I1062" s="8">
        <f t="shared" si="81"/>
        <v>0</v>
      </c>
      <c r="J1062" s="10">
        <v>0</v>
      </c>
      <c r="K1062" s="11">
        <f t="shared" si="82"/>
        <v>0</v>
      </c>
    </row>
    <row r="1063" spans="1:11">
      <c r="A1063" s="9">
        <f t="shared" si="80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79"/>
        <v>242.5</v>
      </c>
      <c r="G1063" s="11"/>
      <c r="H1063" s="8">
        <v>3.5000000000000003E-2</v>
      </c>
      <c r="I1063" s="8">
        <f t="shared" si="81"/>
        <v>0</v>
      </c>
      <c r="J1063" s="10">
        <v>0</v>
      </c>
      <c r="K1063" s="11">
        <f t="shared" si="82"/>
        <v>0</v>
      </c>
    </row>
    <row r="1064" spans="1:11">
      <c r="A1064" s="9">
        <f t="shared" si="80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79"/>
        <v>312.5</v>
      </c>
      <c r="G1064" s="11"/>
      <c r="H1064" s="8">
        <v>3.5000000000000003E-2</v>
      </c>
      <c r="I1064" s="8">
        <f t="shared" si="81"/>
        <v>0</v>
      </c>
      <c r="J1064" s="10">
        <v>0</v>
      </c>
      <c r="K1064" s="11">
        <f t="shared" si="82"/>
        <v>0</v>
      </c>
    </row>
    <row r="1065" spans="1:11">
      <c r="A1065" s="9">
        <f t="shared" si="80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79"/>
        <v>148</v>
      </c>
      <c r="G1065" s="11"/>
      <c r="H1065" s="8">
        <v>3.5000000000000003E-2</v>
      </c>
      <c r="I1065" s="8">
        <f t="shared" si="81"/>
        <v>0</v>
      </c>
      <c r="J1065" s="10">
        <v>0</v>
      </c>
      <c r="K1065" s="11">
        <f t="shared" si="82"/>
        <v>0</v>
      </c>
    </row>
    <row r="1066" spans="1:11">
      <c r="A1066" s="9">
        <f t="shared" si="80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79"/>
        <v>4184.29</v>
      </c>
      <c r="G1066" s="11">
        <v>347.5</v>
      </c>
      <c r="H1066" s="8">
        <v>3.5000000000000003E-2</v>
      </c>
      <c r="I1066" s="8">
        <f t="shared" si="81"/>
        <v>12.162500000000001</v>
      </c>
      <c r="J1066" s="10">
        <v>0</v>
      </c>
      <c r="K1066" s="11">
        <f t="shared" si="82"/>
        <v>2.9067057971603311E-3</v>
      </c>
    </row>
    <row r="1067" spans="1:11">
      <c r="A1067" s="9">
        <f t="shared" si="80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79"/>
        <v>429.5</v>
      </c>
      <c r="G1067" s="11"/>
      <c r="H1067" s="8">
        <v>3.5000000000000003E-2</v>
      </c>
      <c r="I1067" s="8">
        <f t="shared" si="81"/>
        <v>0</v>
      </c>
      <c r="J1067" s="10">
        <v>0</v>
      </c>
      <c r="K1067" s="11">
        <f t="shared" si="82"/>
        <v>0</v>
      </c>
    </row>
    <row r="1068" spans="1:11">
      <c r="A1068" s="9">
        <f t="shared" si="80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79"/>
        <v>313</v>
      </c>
      <c r="G1068" s="11"/>
      <c r="H1068" s="8">
        <v>3.5000000000000003E-2</v>
      </c>
      <c r="I1068" s="8">
        <f t="shared" si="81"/>
        <v>0</v>
      </c>
      <c r="J1068" s="10">
        <v>0</v>
      </c>
      <c r="K1068" s="11">
        <f t="shared" si="82"/>
        <v>0</v>
      </c>
    </row>
    <row r="1069" spans="1:11">
      <c r="A1069" s="9">
        <f t="shared" si="80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79"/>
        <v>348.9</v>
      </c>
      <c r="G1069" s="11"/>
      <c r="H1069" s="8">
        <v>3.5000000000000003E-2</v>
      </c>
      <c r="I1069" s="8">
        <f t="shared" si="81"/>
        <v>0</v>
      </c>
      <c r="J1069" s="10">
        <v>0</v>
      </c>
      <c r="K1069" s="11">
        <f t="shared" si="82"/>
        <v>0</v>
      </c>
    </row>
    <row r="1070" spans="1:11">
      <c r="A1070" s="9">
        <f t="shared" si="80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79"/>
        <v>345</v>
      </c>
      <c r="G1070" s="11"/>
      <c r="H1070" s="8">
        <v>3.5000000000000003E-2</v>
      </c>
      <c r="I1070" s="8">
        <f t="shared" si="81"/>
        <v>0</v>
      </c>
      <c r="J1070" s="10">
        <v>0</v>
      </c>
      <c r="K1070" s="11">
        <f t="shared" si="82"/>
        <v>0</v>
      </c>
    </row>
    <row r="1071" spans="1:11">
      <c r="A1071" s="9">
        <f t="shared" si="80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79"/>
        <v>139.5</v>
      </c>
      <c r="G1071" s="11"/>
      <c r="H1071" s="8">
        <v>3.5000000000000003E-2</v>
      </c>
      <c r="I1071" s="8">
        <f t="shared" si="81"/>
        <v>0</v>
      </c>
      <c r="J1071" s="10">
        <v>0</v>
      </c>
      <c r="K1071" s="11">
        <f t="shared" si="82"/>
        <v>0</v>
      </c>
    </row>
    <row r="1072" spans="1:11">
      <c r="A1072" s="9">
        <f t="shared" si="80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ref="F1072:F1127" si="83">C1072+D1072+E1072</f>
        <v>70.400000000000006</v>
      </c>
      <c r="G1072" s="11"/>
      <c r="H1072" s="8">
        <v>3.5000000000000003E-2</v>
      </c>
      <c r="I1072" s="8">
        <f t="shared" si="81"/>
        <v>0</v>
      </c>
      <c r="J1072" s="10">
        <v>0</v>
      </c>
      <c r="K1072" s="11">
        <f t="shared" si="82"/>
        <v>0</v>
      </c>
    </row>
    <row r="1073" spans="1:11">
      <c r="A1073" s="9">
        <f t="shared" si="80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83"/>
        <v>70.599999999999994</v>
      </c>
      <c r="G1073" s="11"/>
      <c r="H1073" s="8">
        <v>3.5000000000000003E-2</v>
      </c>
      <c r="I1073" s="8">
        <f t="shared" ref="I1073:I1128" si="84">G1073*H1073</f>
        <v>0</v>
      </c>
      <c r="J1073" s="10">
        <v>0</v>
      </c>
      <c r="K1073" s="11">
        <f t="shared" ref="K1073:K1128" si="85">(I1073+J1073)/F1073</f>
        <v>0</v>
      </c>
    </row>
    <row r="1074" spans="1:11">
      <c r="A1074" s="9">
        <f t="shared" si="80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83"/>
        <v>126.1</v>
      </c>
      <c r="G1074" s="11"/>
      <c r="H1074" s="8">
        <v>3.5000000000000003E-2</v>
      </c>
      <c r="I1074" s="8">
        <f t="shared" si="84"/>
        <v>0</v>
      </c>
      <c r="J1074" s="10">
        <v>0</v>
      </c>
      <c r="K1074" s="11">
        <f t="shared" si="85"/>
        <v>0</v>
      </c>
    </row>
    <row r="1075" spans="1:11">
      <c r="A1075" s="9">
        <f t="shared" si="80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83"/>
        <v>165.8</v>
      </c>
      <c r="G1075" s="11"/>
      <c r="H1075" s="8">
        <v>3.5000000000000003E-2</v>
      </c>
      <c r="I1075" s="8">
        <f t="shared" si="84"/>
        <v>0</v>
      </c>
      <c r="J1075" s="10">
        <v>0</v>
      </c>
      <c r="K1075" s="11">
        <f t="shared" si="85"/>
        <v>0</v>
      </c>
    </row>
    <row r="1076" spans="1:11">
      <c r="A1076" s="9">
        <f t="shared" si="80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83"/>
        <v>100.4</v>
      </c>
      <c r="G1076" s="11"/>
      <c r="H1076" s="8">
        <v>3.5000000000000003E-2</v>
      </c>
      <c r="I1076" s="8">
        <f t="shared" si="84"/>
        <v>0</v>
      </c>
      <c r="J1076" s="10">
        <v>0</v>
      </c>
      <c r="K1076" s="11">
        <f t="shared" si="85"/>
        <v>0</v>
      </c>
    </row>
    <row r="1077" spans="1:11">
      <c r="A1077" s="9">
        <f t="shared" si="80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83"/>
        <v>102.7</v>
      </c>
      <c r="G1077" s="11"/>
      <c r="H1077" s="8">
        <v>3.5000000000000003E-2</v>
      </c>
      <c r="I1077" s="8">
        <f t="shared" si="84"/>
        <v>0</v>
      </c>
      <c r="J1077" s="10">
        <v>0</v>
      </c>
      <c r="K1077" s="11">
        <f t="shared" si="85"/>
        <v>0</v>
      </c>
    </row>
    <row r="1078" spans="1:11">
      <c r="A1078" s="9">
        <f t="shared" ref="A1078:A1141" si="86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83"/>
        <v>55.2</v>
      </c>
      <c r="G1078" s="11"/>
      <c r="H1078" s="8">
        <v>3.5000000000000003E-2</v>
      </c>
      <c r="I1078" s="8">
        <f t="shared" si="84"/>
        <v>0</v>
      </c>
      <c r="J1078" s="10">
        <v>0</v>
      </c>
      <c r="K1078" s="11">
        <f t="shared" si="85"/>
        <v>0</v>
      </c>
    </row>
    <row r="1079" spans="1:11">
      <c r="A1079" s="9">
        <f t="shared" si="86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83"/>
        <v>84.9</v>
      </c>
      <c r="G1079" s="11"/>
      <c r="H1079" s="8">
        <v>3.5000000000000003E-2</v>
      </c>
      <c r="I1079" s="8">
        <f t="shared" si="84"/>
        <v>0</v>
      </c>
      <c r="J1079" s="10">
        <v>0</v>
      </c>
      <c r="K1079" s="11">
        <f t="shared" si="85"/>
        <v>0</v>
      </c>
    </row>
    <row r="1080" spans="1:11">
      <c r="A1080" s="9">
        <f t="shared" si="86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83"/>
        <v>97.9</v>
      </c>
      <c r="G1080" s="11"/>
      <c r="H1080" s="8">
        <v>3.5000000000000003E-2</v>
      </c>
      <c r="I1080" s="8">
        <f t="shared" si="84"/>
        <v>0</v>
      </c>
      <c r="J1080" s="10">
        <v>0</v>
      </c>
      <c r="K1080" s="11">
        <f t="shared" si="85"/>
        <v>0</v>
      </c>
    </row>
    <row r="1081" spans="1:11">
      <c r="A1081" s="9">
        <f t="shared" si="86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83"/>
        <v>76.599999999999994</v>
      </c>
      <c r="G1081" s="11"/>
      <c r="H1081" s="8">
        <v>3.5000000000000003E-2</v>
      </c>
      <c r="I1081" s="8">
        <f t="shared" si="84"/>
        <v>0</v>
      </c>
      <c r="J1081" s="10">
        <v>0</v>
      </c>
      <c r="K1081" s="11">
        <f t="shared" si="85"/>
        <v>0</v>
      </c>
    </row>
    <row r="1082" spans="1:11">
      <c r="A1082" s="9">
        <f t="shared" si="86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83"/>
        <v>34.9</v>
      </c>
      <c r="G1082" s="11"/>
      <c r="H1082" s="8">
        <v>3.5000000000000003E-2</v>
      </c>
      <c r="I1082" s="8">
        <f t="shared" si="84"/>
        <v>0</v>
      </c>
      <c r="J1082" s="10">
        <v>0</v>
      </c>
      <c r="K1082" s="11">
        <f t="shared" si="85"/>
        <v>0</v>
      </c>
    </row>
    <row r="1083" spans="1:11">
      <c r="A1083" s="9">
        <f t="shared" si="86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83"/>
        <v>73.099999999999994</v>
      </c>
      <c r="G1083" s="11"/>
      <c r="H1083" s="8">
        <v>3.5000000000000003E-2</v>
      </c>
      <c r="I1083" s="8">
        <f t="shared" si="84"/>
        <v>0</v>
      </c>
      <c r="J1083" s="10">
        <v>0</v>
      </c>
      <c r="K1083" s="11">
        <f t="shared" si="85"/>
        <v>0</v>
      </c>
    </row>
    <row r="1084" spans="1:11">
      <c r="A1084" s="9">
        <f t="shared" si="86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83"/>
        <v>65.099999999999994</v>
      </c>
      <c r="G1084" s="11"/>
      <c r="H1084" s="8">
        <v>3.5000000000000003E-2</v>
      </c>
      <c r="I1084" s="8">
        <f t="shared" si="84"/>
        <v>0</v>
      </c>
      <c r="J1084" s="10">
        <v>0</v>
      </c>
      <c r="K1084" s="11">
        <f t="shared" si="85"/>
        <v>0</v>
      </c>
    </row>
    <row r="1085" spans="1:11">
      <c r="A1085" s="9">
        <f t="shared" si="86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83"/>
        <v>185</v>
      </c>
      <c r="G1085" s="11"/>
      <c r="H1085" s="8">
        <v>3.5000000000000003E-2</v>
      </c>
      <c r="I1085" s="8">
        <f t="shared" si="84"/>
        <v>0</v>
      </c>
      <c r="J1085" s="10">
        <v>0</v>
      </c>
      <c r="K1085" s="11">
        <f t="shared" si="85"/>
        <v>0</v>
      </c>
    </row>
    <row r="1086" spans="1:11">
      <c r="A1086" s="9">
        <f t="shared" si="86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83"/>
        <v>527.4</v>
      </c>
      <c r="G1086" s="11"/>
      <c r="H1086" s="8">
        <v>3.5000000000000003E-2</v>
      </c>
      <c r="I1086" s="8">
        <f t="shared" si="84"/>
        <v>0</v>
      </c>
      <c r="J1086" s="10">
        <v>0</v>
      </c>
      <c r="K1086" s="11">
        <f t="shared" si="85"/>
        <v>0</v>
      </c>
    </row>
    <row r="1087" spans="1:11">
      <c r="A1087" s="9">
        <f t="shared" si="86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83"/>
        <v>520.9</v>
      </c>
      <c r="G1087" s="11"/>
      <c r="H1087" s="8">
        <v>3.5000000000000003E-2</v>
      </c>
      <c r="I1087" s="8">
        <f t="shared" si="84"/>
        <v>0</v>
      </c>
      <c r="J1087" s="10">
        <v>0</v>
      </c>
      <c r="K1087" s="11">
        <f t="shared" si="85"/>
        <v>0</v>
      </c>
    </row>
    <row r="1088" spans="1:11">
      <c r="A1088" s="9">
        <f t="shared" si="86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83"/>
        <v>308.3</v>
      </c>
      <c r="G1088" s="11"/>
      <c r="H1088" s="8">
        <v>3.5000000000000003E-2</v>
      </c>
      <c r="I1088" s="8">
        <f t="shared" si="84"/>
        <v>0</v>
      </c>
      <c r="J1088" s="10">
        <v>0</v>
      </c>
      <c r="K1088" s="11">
        <f t="shared" si="85"/>
        <v>0</v>
      </c>
    </row>
    <row r="1089" spans="1:11">
      <c r="A1089" s="9">
        <f t="shared" si="86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83"/>
        <v>524.94000000000005</v>
      </c>
      <c r="G1089" s="11"/>
      <c r="H1089" s="8">
        <v>3.5000000000000003E-2</v>
      </c>
      <c r="I1089" s="8">
        <f t="shared" si="84"/>
        <v>0</v>
      </c>
      <c r="J1089" s="10">
        <v>0</v>
      </c>
      <c r="K1089" s="11">
        <f t="shared" si="85"/>
        <v>0</v>
      </c>
    </row>
    <row r="1090" spans="1:11">
      <c r="A1090" s="9">
        <f t="shared" si="86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83"/>
        <v>522.54999999999995</v>
      </c>
      <c r="G1090" s="11"/>
      <c r="H1090" s="8">
        <v>3.5000000000000003E-2</v>
      </c>
      <c r="I1090" s="8">
        <f t="shared" si="84"/>
        <v>0</v>
      </c>
      <c r="J1090" s="10">
        <v>0</v>
      </c>
      <c r="K1090" s="11">
        <f t="shared" si="85"/>
        <v>0</v>
      </c>
    </row>
    <row r="1091" spans="1:11">
      <c r="A1091" s="9">
        <f t="shared" si="86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83"/>
        <v>315.77999999999997</v>
      </c>
      <c r="G1091" s="11"/>
      <c r="H1091" s="8">
        <v>3.5000000000000003E-2</v>
      </c>
      <c r="I1091" s="8">
        <f t="shared" si="84"/>
        <v>0</v>
      </c>
      <c r="J1091" s="10">
        <v>0</v>
      </c>
      <c r="K1091" s="11">
        <f t="shared" si="85"/>
        <v>0</v>
      </c>
    </row>
    <row r="1092" spans="1:11">
      <c r="A1092" s="9">
        <f t="shared" si="86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83"/>
        <v>538.4</v>
      </c>
      <c r="G1092" s="11"/>
      <c r="H1092" s="8">
        <v>3.5000000000000003E-2</v>
      </c>
      <c r="I1092" s="8">
        <f t="shared" si="84"/>
        <v>0</v>
      </c>
      <c r="J1092" s="10">
        <v>0</v>
      </c>
      <c r="K1092" s="11">
        <f t="shared" si="85"/>
        <v>0</v>
      </c>
    </row>
    <row r="1093" spans="1:11">
      <c r="A1093" s="9">
        <f t="shared" si="86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83"/>
        <v>509.66</v>
      </c>
      <c r="G1093" s="11"/>
      <c r="H1093" s="8">
        <v>3.5000000000000003E-2</v>
      </c>
      <c r="I1093" s="8">
        <f t="shared" si="84"/>
        <v>0</v>
      </c>
      <c r="J1093" s="10">
        <v>0</v>
      </c>
      <c r="K1093" s="11">
        <f t="shared" si="85"/>
        <v>0</v>
      </c>
    </row>
    <row r="1094" spans="1:11">
      <c r="A1094" s="9">
        <f t="shared" si="86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83"/>
        <v>508.2</v>
      </c>
      <c r="G1094" s="11"/>
      <c r="H1094" s="8">
        <v>3.5000000000000003E-2</v>
      </c>
      <c r="I1094" s="8">
        <f t="shared" si="84"/>
        <v>0</v>
      </c>
      <c r="J1094" s="10">
        <v>0</v>
      </c>
      <c r="K1094" s="11">
        <f t="shared" si="85"/>
        <v>0</v>
      </c>
    </row>
    <row r="1095" spans="1:11">
      <c r="A1095" s="9">
        <f t="shared" si="86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83"/>
        <v>362.92</v>
      </c>
      <c r="G1095" s="11"/>
      <c r="H1095" s="8">
        <v>3.5000000000000003E-2</v>
      </c>
      <c r="I1095" s="8">
        <f t="shared" si="84"/>
        <v>0</v>
      </c>
      <c r="J1095" s="10">
        <v>0</v>
      </c>
      <c r="K1095" s="11">
        <f t="shared" si="85"/>
        <v>0</v>
      </c>
    </row>
    <row r="1096" spans="1:11">
      <c r="A1096" s="9">
        <f t="shared" si="86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83"/>
        <v>507.8</v>
      </c>
      <c r="G1096" s="11"/>
      <c r="H1096" s="8">
        <v>3.5000000000000003E-2</v>
      </c>
      <c r="I1096" s="8">
        <f t="shared" si="84"/>
        <v>0</v>
      </c>
      <c r="J1096" s="10">
        <v>0</v>
      </c>
      <c r="K1096" s="11">
        <f t="shared" si="85"/>
        <v>0</v>
      </c>
    </row>
    <row r="1097" spans="1:11">
      <c r="A1097" s="9">
        <f t="shared" si="86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83"/>
        <v>511.64</v>
      </c>
      <c r="G1097" s="11"/>
      <c r="H1097" s="8">
        <v>3.5000000000000003E-2</v>
      </c>
      <c r="I1097" s="8">
        <f t="shared" si="84"/>
        <v>0</v>
      </c>
      <c r="J1097" s="10">
        <v>0</v>
      </c>
      <c r="K1097" s="11">
        <f t="shared" si="85"/>
        <v>0</v>
      </c>
    </row>
    <row r="1098" spans="1:11">
      <c r="A1098" s="9">
        <f t="shared" si="86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83"/>
        <v>317.8</v>
      </c>
      <c r="G1098" s="11"/>
      <c r="H1098" s="8">
        <v>3.5000000000000003E-2</v>
      </c>
      <c r="I1098" s="8">
        <f t="shared" si="84"/>
        <v>0</v>
      </c>
      <c r="J1098" s="10">
        <v>0</v>
      </c>
      <c r="K1098" s="11">
        <f t="shared" si="85"/>
        <v>0</v>
      </c>
    </row>
    <row r="1099" spans="1:11">
      <c r="A1099" s="9">
        <f t="shared" si="86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83"/>
        <v>514.9</v>
      </c>
      <c r="G1099" s="11"/>
      <c r="H1099" s="8">
        <v>3.5000000000000003E-2</v>
      </c>
      <c r="I1099" s="8">
        <f t="shared" si="84"/>
        <v>0</v>
      </c>
      <c r="J1099" s="10">
        <v>0</v>
      </c>
      <c r="K1099" s="11">
        <f t="shared" si="85"/>
        <v>0</v>
      </c>
    </row>
    <row r="1100" spans="1:11">
      <c r="A1100" s="9">
        <f t="shared" si="86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83"/>
        <v>513.5</v>
      </c>
      <c r="G1100" s="11"/>
      <c r="H1100" s="8">
        <v>3.5000000000000003E-2</v>
      </c>
      <c r="I1100" s="8">
        <f t="shared" si="84"/>
        <v>0</v>
      </c>
      <c r="J1100" s="10">
        <v>0</v>
      </c>
      <c r="K1100" s="11">
        <f t="shared" si="85"/>
        <v>0</v>
      </c>
    </row>
    <row r="1101" spans="1:11">
      <c r="A1101" s="9">
        <f t="shared" si="86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83"/>
        <v>314.7</v>
      </c>
      <c r="G1101" s="11"/>
      <c r="H1101" s="8">
        <v>3.5000000000000003E-2</v>
      </c>
      <c r="I1101" s="8">
        <f t="shared" si="84"/>
        <v>0</v>
      </c>
      <c r="J1101" s="10">
        <v>0</v>
      </c>
      <c r="K1101" s="11">
        <f t="shared" si="85"/>
        <v>0</v>
      </c>
    </row>
    <row r="1102" spans="1:11">
      <c r="A1102" s="9">
        <f t="shared" si="86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83"/>
        <v>368.4</v>
      </c>
      <c r="G1102" s="11"/>
      <c r="H1102" s="8">
        <v>3.5000000000000003E-2</v>
      </c>
      <c r="I1102" s="8">
        <f t="shared" si="84"/>
        <v>0</v>
      </c>
      <c r="J1102" s="10">
        <v>0</v>
      </c>
      <c r="K1102" s="11">
        <f t="shared" si="85"/>
        <v>0</v>
      </c>
    </row>
    <row r="1103" spans="1:11">
      <c r="A1103" s="9">
        <f t="shared" si="86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83"/>
        <v>506.3</v>
      </c>
      <c r="G1103" s="11"/>
      <c r="H1103" s="8">
        <v>3.5000000000000003E-2</v>
      </c>
      <c r="I1103" s="8">
        <f t="shared" si="84"/>
        <v>0</v>
      </c>
      <c r="J1103" s="10">
        <v>0</v>
      </c>
      <c r="K1103" s="11">
        <f t="shared" si="85"/>
        <v>0</v>
      </c>
    </row>
    <row r="1104" spans="1:11">
      <c r="A1104" s="9">
        <f t="shared" si="86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83"/>
        <v>312.3</v>
      </c>
      <c r="G1104" s="11"/>
      <c r="H1104" s="8">
        <v>3.5000000000000003E-2</v>
      </c>
      <c r="I1104" s="8">
        <f t="shared" si="84"/>
        <v>0</v>
      </c>
      <c r="J1104" s="10">
        <v>0</v>
      </c>
      <c r="K1104" s="11">
        <f t="shared" si="85"/>
        <v>0</v>
      </c>
    </row>
    <row r="1105" spans="1:11">
      <c r="A1105" s="9">
        <f t="shared" si="86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83"/>
        <v>774.9</v>
      </c>
      <c r="G1105" s="11"/>
      <c r="H1105" s="8">
        <v>3.5000000000000003E-2</v>
      </c>
      <c r="I1105" s="8">
        <f t="shared" si="84"/>
        <v>0</v>
      </c>
      <c r="J1105" s="10">
        <v>0</v>
      </c>
      <c r="K1105" s="11">
        <f t="shared" si="85"/>
        <v>0</v>
      </c>
    </row>
    <row r="1106" spans="1:11">
      <c r="A1106" s="9">
        <f t="shared" si="86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83"/>
        <v>776.8</v>
      </c>
      <c r="G1106" s="11"/>
      <c r="H1106" s="8">
        <v>3.5000000000000003E-2</v>
      </c>
      <c r="I1106" s="8">
        <f t="shared" si="84"/>
        <v>0</v>
      </c>
      <c r="J1106" s="10">
        <v>0</v>
      </c>
      <c r="K1106" s="11">
        <f t="shared" si="85"/>
        <v>0</v>
      </c>
    </row>
    <row r="1107" spans="1:11">
      <c r="A1107" s="9">
        <f t="shared" si="86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83"/>
        <v>312.8</v>
      </c>
      <c r="G1107" s="11"/>
      <c r="H1107" s="8">
        <v>3.5000000000000003E-2</v>
      </c>
      <c r="I1107" s="8">
        <f t="shared" si="84"/>
        <v>0</v>
      </c>
      <c r="J1107" s="10">
        <v>0</v>
      </c>
      <c r="K1107" s="11">
        <f t="shared" si="85"/>
        <v>0</v>
      </c>
    </row>
    <row r="1108" spans="1:11">
      <c r="A1108" s="9">
        <f t="shared" si="86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83"/>
        <v>317.2</v>
      </c>
      <c r="G1108" s="11"/>
      <c r="H1108" s="8">
        <v>3.5000000000000003E-2</v>
      </c>
      <c r="I1108" s="8">
        <f t="shared" si="84"/>
        <v>0</v>
      </c>
      <c r="J1108" s="10">
        <v>0</v>
      </c>
      <c r="K1108" s="11">
        <f t="shared" si="85"/>
        <v>0</v>
      </c>
    </row>
    <row r="1109" spans="1:11">
      <c r="A1109" s="9">
        <f t="shared" si="86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83"/>
        <v>329.5</v>
      </c>
      <c r="G1109" s="11"/>
      <c r="H1109" s="8">
        <v>3.5000000000000003E-2</v>
      </c>
      <c r="I1109" s="8">
        <f t="shared" si="84"/>
        <v>0</v>
      </c>
      <c r="J1109" s="10">
        <v>0</v>
      </c>
      <c r="K1109" s="11">
        <f t="shared" si="85"/>
        <v>0</v>
      </c>
    </row>
    <row r="1110" spans="1:11">
      <c r="A1110" s="9">
        <f t="shared" si="86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83"/>
        <v>314.2</v>
      </c>
      <c r="G1110" s="11"/>
      <c r="H1110" s="8">
        <v>3.5000000000000003E-2</v>
      </c>
      <c r="I1110" s="8">
        <f t="shared" si="84"/>
        <v>0</v>
      </c>
      <c r="J1110" s="10">
        <v>0</v>
      </c>
      <c r="K1110" s="11">
        <f t="shared" si="85"/>
        <v>0</v>
      </c>
    </row>
    <row r="1111" spans="1:11">
      <c r="A1111" s="9">
        <f t="shared" si="86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83"/>
        <v>317.7</v>
      </c>
      <c r="G1111" s="11"/>
      <c r="H1111" s="8">
        <v>3.5000000000000003E-2</v>
      </c>
      <c r="I1111" s="8">
        <f t="shared" si="84"/>
        <v>0</v>
      </c>
      <c r="J1111" s="10">
        <v>0</v>
      </c>
      <c r="K1111" s="11">
        <f t="shared" si="85"/>
        <v>0</v>
      </c>
    </row>
    <row r="1112" spans="1:11">
      <c r="A1112" s="9">
        <f t="shared" si="86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83"/>
        <v>197.7</v>
      </c>
      <c r="G1112" s="11"/>
      <c r="H1112" s="8">
        <v>3.5000000000000003E-2</v>
      </c>
      <c r="I1112" s="8">
        <f t="shared" si="84"/>
        <v>0</v>
      </c>
      <c r="J1112" s="10">
        <v>0</v>
      </c>
      <c r="K1112" s="11">
        <f t="shared" si="85"/>
        <v>0</v>
      </c>
    </row>
    <row r="1113" spans="1:11">
      <c r="A1113" s="9">
        <f t="shared" si="86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83"/>
        <v>208</v>
      </c>
      <c r="G1113" s="11"/>
      <c r="H1113" s="8">
        <v>3.5000000000000003E-2</v>
      </c>
      <c r="I1113" s="8">
        <f t="shared" si="84"/>
        <v>0</v>
      </c>
      <c r="J1113" s="10">
        <v>0</v>
      </c>
      <c r="K1113" s="11">
        <f t="shared" si="85"/>
        <v>0</v>
      </c>
    </row>
    <row r="1114" spans="1:11">
      <c r="A1114" s="9">
        <f t="shared" si="86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83"/>
        <v>147.1</v>
      </c>
      <c r="G1114" s="11"/>
      <c r="H1114" s="8">
        <v>3.5000000000000003E-2</v>
      </c>
      <c r="I1114" s="8">
        <f t="shared" si="84"/>
        <v>0</v>
      </c>
      <c r="J1114" s="10">
        <v>0</v>
      </c>
      <c r="K1114" s="11">
        <f t="shared" si="85"/>
        <v>0</v>
      </c>
    </row>
    <row r="1115" spans="1:11">
      <c r="A1115" s="9">
        <f t="shared" si="86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83"/>
        <v>145.5</v>
      </c>
      <c r="G1115" s="11"/>
      <c r="H1115" s="8">
        <v>3.5000000000000003E-2</v>
      </c>
      <c r="I1115" s="8">
        <f t="shared" si="84"/>
        <v>0</v>
      </c>
      <c r="J1115" s="10">
        <v>0</v>
      </c>
      <c r="K1115" s="11">
        <f t="shared" si="85"/>
        <v>0</v>
      </c>
    </row>
    <row r="1116" spans="1:11">
      <c r="A1116" s="9">
        <f t="shared" si="86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83"/>
        <v>160.5</v>
      </c>
      <c r="G1116" s="11"/>
      <c r="H1116" s="8">
        <v>3.5000000000000003E-2</v>
      </c>
      <c r="I1116" s="8">
        <f t="shared" si="84"/>
        <v>0</v>
      </c>
      <c r="J1116" s="10">
        <v>0</v>
      </c>
      <c r="K1116" s="11">
        <f t="shared" si="85"/>
        <v>0</v>
      </c>
    </row>
    <row r="1117" spans="1:11">
      <c r="A1117" s="9">
        <f t="shared" si="86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83"/>
        <v>69.400000000000006</v>
      </c>
      <c r="G1117" s="11"/>
      <c r="H1117" s="8">
        <v>3.5000000000000003E-2</v>
      </c>
      <c r="I1117" s="8">
        <f t="shared" si="84"/>
        <v>0</v>
      </c>
      <c r="J1117" s="10">
        <v>0</v>
      </c>
      <c r="K1117" s="11">
        <f t="shared" si="85"/>
        <v>0</v>
      </c>
    </row>
    <row r="1118" spans="1:11">
      <c r="A1118" s="9">
        <f t="shared" si="86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83"/>
        <v>167.7</v>
      </c>
      <c r="G1118" s="11"/>
      <c r="H1118" s="8">
        <v>3.5000000000000003E-2</v>
      </c>
      <c r="I1118" s="8">
        <f t="shared" si="84"/>
        <v>0</v>
      </c>
      <c r="J1118" s="10">
        <v>0</v>
      </c>
      <c r="K1118" s="11">
        <f t="shared" si="85"/>
        <v>0</v>
      </c>
    </row>
    <row r="1119" spans="1:11">
      <c r="A1119" s="9">
        <f t="shared" si="86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83"/>
        <v>221.9</v>
      </c>
      <c r="G1119" s="11"/>
      <c r="H1119" s="8">
        <v>3.5000000000000003E-2</v>
      </c>
      <c r="I1119" s="8">
        <f t="shared" si="84"/>
        <v>0</v>
      </c>
      <c r="J1119" s="10">
        <v>0</v>
      </c>
      <c r="K1119" s="11">
        <f t="shared" si="85"/>
        <v>0</v>
      </c>
    </row>
    <row r="1120" spans="1:11">
      <c r="A1120" s="9">
        <f t="shared" si="86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83"/>
        <v>142.19999999999999</v>
      </c>
      <c r="G1120" s="11"/>
      <c r="H1120" s="8">
        <v>3.5000000000000003E-2</v>
      </c>
      <c r="I1120" s="8">
        <f t="shared" si="84"/>
        <v>0</v>
      </c>
      <c r="J1120" s="10">
        <v>0</v>
      </c>
      <c r="K1120" s="11">
        <f t="shared" si="85"/>
        <v>0</v>
      </c>
    </row>
    <row r="1121" spans="1:11">
      <c r="A1121" s="9">
        <f t="shared" si="86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83"/>
        <v>534.29999999999995</v>
      </c>
      <c r="G1121" s="11"/>
      <c r="H1121" s="8">
        <v>3.5000000000000003E-2</v>
      </c>
      <c r="I1121" s="8">
        <f t="shared" si="84"/>
        <v>0</v>
      </c>
      <c r="J1121" s="10">
        <v>0</v>
      </c>
      <c r="K1121" s="11">
        <f t="shared" si="85"/>
        <v>0</v>
      </c>
    </row>
    <row r="1122" spans="1:11">
      <c r="A1122" s="9">
        <f t="shared" si="86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83"/>
        <v>387.1</v>
      </c>
      <c r="G1122" s="11"/>
      <c r="H1122" s="8">
        <v>3.5000000000000003E-2</v>
      </c>
      <c r="I1122" s="8">
        <f t="shared" si="84"/>
        <v>0</v>
      </c>
      <c r="J1122" s="10">
        <v>0</v>
      </c>
      <c r="K1122" s="11">
        <f t="shared" si="85"/>
        <v>0</v>
      </c>
    </row>
    <row r="1123" spans="1:11">
      <c r="A1123" s="9">
        <f t="shared" si="86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83"/>
        <v>1464.69</v>
      </c>
      <c r="G1123" s="11">
        <v>348.9</v>
      </c>
      <c r="H1123" s="8">
        <v>3.5000000000000003E-2</v>
      </c>
      <c r="I1123" s="8">
        <f t="shared" si="84"/>
        <v>12.211500000000001</v>
      </c>
      <c r="J1123" s="10">
        <v>0</v>
      </c>
      <c r="K1123" s="11">
        <f t="shared" si="85"/>
        <v>8.3372590787129022E-3</v>
      </c>
    </row>
    <row r="1124" spans="1:11">
      <c r="A1124" s="9">
        <f t="shared" si="86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83"/>
        <v>3203.8</v>
      </c>
      <c r="G1124" s="11">
        <v>656.9</v>
      </c>
      <c r="H1124" s="8">
        <v>3.5000000000000003E-2</v>
      </c>
      <c r="I1124" s="8">
        <f t="shared" si="84"/>
        <v>22.991500000000002</v>
      </c>
      <c r="J1124" s="10">
        <v>0</v>
      </c>
      <c r="K1124" s="11">
        <f t="shared" si="85"/>
        <v>7.1763218677820088E-3</v>
      </c>
    </row>
    <row r="1125" spans="1:11">
      <c r="A1125" s="9">
        <f t="shared" si="86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83"/>
        <v>4027.6</v>
      </c>
      <c r="G1125" s="11">
        <v>379.3</v>
      </c>
      <c r="H1125" s="8">
        <v>3.5000000000000003E-2</v>
      </c>
      <c r="I1125" s="8">
        <f t="shared" si="84"/>
        <v>13.275500000000001</v>
      </c>
      <c r="J1125" s="10">
        <v>0</v>
      </c>
      <c r="K1125" s="11">
        <f t="shared" si="85"/>
        <v>3.2961316913298244E-3</v>
      </c>
    </row>
    <row r="1126" spans="1:11">
      <c r="A1126" s="9">
        <f t="shared" si="86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83"/>
        <v>318.5</v>
      </c>
      <c r="G1126" s="11"/>
      <c r="H1126" s="8">
        <v>3.5000000000000003E-2</v>
      </c>
      <c r="I1126" s="8">
        <f t="shared" si="84"/>
        <v>0</v>
      </c>
      <c r="J1126" s="10">
        <v>0</v>
      </c>
      <c r="K1126" s="11">
        <f t="shared" si="85"/>
        <v>0</v>
      </c>
    </row>
    <row r="1127" spans="1:11">
      <c r="A1127" s="9">
        <f t="shared" si="86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83"/>
        <v>308</v>
      </c>
      <c r="G1127" s="11"/>
      <c r="H1127" s="8">
        <v>3.5000000000000003E-2</v>
      </c>
      <c r="I1127" s="8">
        <f t="shared" si="84"/>
        <v>0</v>
      </c>
      <c r="J1127" s="10">
        <v>0</v>
      </c>
      <c r="K1127" s="11">
        <f t="shared" si="85"/>
        <v>0</v>
      </c>
    </row>
    <row r="1128" spans="1:11">
      <c r="A1128" s="9">
        <f t="shared" si="86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ref="F1128:F1187" si="87">C1128+D1128+E1128</f>
        <v>304</v>
      </c>
      <c r="G1128" s="11"/>
      <c r="H1128" s="8">
        <v>3.5000000000000003E-2</v>
      </c>
      <c r="I1128" s="8">
        <f t="shared" si="84"/>
        <v>0</v>
      </c>
      <c r="J1128" s="10">
        <v>0</v>
      </c>
      <c r="K1128" s="11">
        <f t="shared" si="85"/>
        <v>0</v>
      </c>
    </row>
    <row r="1129" spans="1:11">
      <c r="A1129" s="9">
        <f t="shared" si="86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87"/>
        <v>318.10000000000002</v>
      </c>
      <c r="G1129" s="11"/>
      <c r="H1129" s="8">
        <v>3.5000000000000003E-2</v>
      </c>
      <c r="I1129" s="8">
        <f t="shared" ref="I1129:I1188" si="88">G1129*H1129</f>
        <v>0</v>
      </c>
      <c r="J1129" s="10">
        <v>0</v>
      </c>
      <c r="K1129" s="11">
        <f t="shared" ref="K1129:K1188" si="89">(I1129+J1129)/F1129</f>
        <v>0</v>
      </c>
    </row>
    <row r="1130" spans="1:11">
      <c r="A1130" s="9">
        <f t="shared" si="86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87"/>
        <v>203.7</v>
      </c>
      <c r="G1130" s="11"/>
      <c r="H1130" s="8">
        <v>3.5000000000000003E-2</v>
      </c>
      <c r="I1130" s="8">
        <f t="shared" si="88"/>
        <v>0</v>
      </c>
      <c r="J1130" s="10">
        <v>0</v>
      </c>
      <c r="K1130" s="11">
        <f t="shared" si="89"/>
        <v>0</v>
      </c>
    </row>
    <row r="1131" spans="1:11">
      <c r="A1131" s="9">
        <f t="shared" si="86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87"/>
        <v>341</v>
      </c>
      <c r="G1131" s="11"/>
      <c r="H1131" s="8">
        <v>3.5000000000000003E-2</v>
      </c>
      <c r="I1131" s="8">
        <f t="shared" si="88"/>
        <v>0</v>
      </c>
      <c r="J1131" s="10">
        <v>0</v>
      </c>
      <c r="K1131" s="11">
        <f t="shared" si="89"/>
        <v>0</v>
      </c>
    </row>
    <row r="1132" spans="1:11">
      <c r="A1132" s="9">
        <f t="shared" si="86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87"/>
        <v>154.69999999999999</v>
      </c>
      <c r="G1132" s="11"/>
      <c r="H1132" s="8">
        <v>3.5000000000000003E-2</v>
      </c>
      <c r="I1132" s="8">
        <f t="shared" si="88"/>
        <v>0</v>
      </c>
      <c r="J1132" s="10">
        <v>0</v>
      </c>
      <c r="K1132" s="11">
        <f t="shared" si="89"/>
        <v>0</v>
      </c>
    </row>
    <row r="1133" spans="1:11">
      <c r="A1133" s="9">
        <f t="shared" si="86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87"/>
        <v>415.2</v>
      </c>
      <c r="G1133" s="11"/>
      <c r="H1133" s="8">
        <v>3.5000000000000003E-2</v>
      </c>
      <c r="I1133" s="8">
        <f t="shared" si="88"/>
        <v>0</v>
      </c>
      <c r="J1133" s="10">
        <v>0</v>
      </c>
      <c r="K1133" s="11">
        <f t="shared" si="89"/>
        <v>0</v>
      </c>
    </row>
    <row r="1134" spans="1:11">
      <c r="A1134" s="9">
        <f t="shared" si="86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87"/>
        <v>108.5</v>
      </c>
      <c r="G1134" s="11"/>
      <c r="H1134" s="8">
        <v>3.5000000000000003E-2</v>
      </c>
      <c r="I1134" s="8">
        <f t="shared" si="88"/>
        <v>0</v>
      </c>
      <c r="J1134" s="10">
        <v>0</v>
      </c>
      <c r="K1134" s="11">
        <f t="shared" si="89"/>
        <v>0</v>
      </c>
    </row>
    <row r="1135" spans="1:11">
      <c r="A1135" s="9">
        <f t="shared" si="86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87"/>
        <v>144.4</v>
      </c>
      <c r="G1135" s="11"/>
      <c r="H1135" s="8">
        <v>3.5000000000000003E-2</v>
      </c>
      <c r="I1135" s="8">
        <f t="shared" si="88"/>
        <v>0</v>
      </c>
      <c r="J1135" s="10">
        <v>0</v>
      </c>
      <c r="K1135" s="11">
        <f t="shared" si="89"/>
        <v>0</v>
      </c>
    </row>
    <row r="1136" spans="1:11">
      <c r="A1136" s="9">
        <f t="shared" si="86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87"/>
        <v>325.10000000000002</v>
      </c>
      <c r="G1136" s="11"/>
      <c r="H1136" s="8">
        <v>3.5000000000000003E-2</v>
      </c>
      <c r="I1136" s="8">
        <f t="shared" si="88"/>
        <v>0</v>
      </c>
      <c r="J1136" s="10">
        <v>0</v>
      </c>
      <c r="K1136" s="11">
        <f t="shared" si="89"/>
        <v>0</v>
      </c>
    </row>
    <row r="1137" spans="1:11">
      <c r="A1137" s="9">
        <f t="shared" si="86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87"/>
        <v>116.4</v>
      </c>
      <c r="G1137" s="11"/>
      <c r="H1137" s="8">
        <v>3.5000000000000003E-2</v>
      </c>
      <c r="I1137" s="8">
        <f t="shared" si="88"/>
        <v>0</v>
      </c>
      <c r="J1137" s="10">
        <v>0</v>
      </c>
      <c r="K1137" s="11">
        <f t="shared" si="89"/>
        <v>0</v>
      </c>
    </row>
    <row r="1138" spans="1:11">
      <c r="A1138" s="9">
        <f t="shared" si="86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87"/>
        <v>323.89999999999998</v>
      </c>
      <c r="G1138" s="11"/>
      <c r="H1138" s="8">
        <v>3.5000000000000003E-2</v>
      </c>
      <c r="I1138" s="8">
        <f t="shared" si="88"/>
        <v>0</v>
      </c>
      <c r="J1138" s="10">
        <v>0</v>
      </c>
      <c r="K1138" s="11">
        <f t="shared" si="89"/>
        <v>0</v>
      </c>
    </row>
    <row r="1139" spans="1:11">
      <c r="A1139" s="9">
        <f t="shared" si="86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87"/>
        <v>176.7</v>
      </c>
      <c r="G1139" s="11"/>
      <c r="H1139" s="8">
        <v>3.5000000000000003E-2</v>
      </c>
      <c r="I1139" s="8">
        <f t="shared" si="88"/>
        <v>0</v>
      </c>
      <c r="J1139" s="10">
        <v>0</v>
      </c>
      <c r="K1139" s="11">
        <f t="shared" si="89"/>
        <v>0</v>
      </c>
    </row>
    <row r="1140" spans="1:11">
      <c r="A1140" s="9">
        <f t="shared" si="86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87"/>
        <v>248.4</v>
      </c>
      <c r="G1140" s="11"/>
      <c r="H1140" s="8">
        <v>3.5000000000000003E-2</v>
      </c>
      <c r="I1140" s="8">
        <f t="shared" si="88"/>
        <v>0</v>
      </c>
      <c r="J1140" s="10">
        <v>0</v>
      </c>
      <c r="K1140" s="11">
        <f t="shared" si="89"/>
        <v>0</v>
      </c>
    </row>
    <row r="1141" spans="1:11">
      <c r="A1141" s="9">
        <f t="shared" si="86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87"/>
        <v>192.4</v>
      </c>
      <c r="G1141" s="11"/>
      <c r="H1141" s="8">
        <v>3.5000000000000003E-2</v>
      </c>
      <c r="I1141" s="8">
        <f t="shared" si="88"/>
        <v>0</v>
      </c>
      <c r="J1141" s="10">
        <v>0</v>
      </c>
      <c r="K1141" s="11">
        <f t="shared" si="89"/>
        <v>0</v>
      </c>
    </row>
    <row r="1142" spans="1:11">
      <c r="A1142" s="9">
        <f t="shared" ref="A1142:A1205" si="90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87"/>
        <v>114.5</v>
      </c>
      <c r="G1142" s="11"/>
      <c r="H1142" s="8">
        <v>3.5000000000000003E-2</v>
      </c>
      <c r="I1142" s="8">
        <f t="shared" si="88"/>
        <v>0</v>
      </c>
      <c r="J1142" s="10">
        <v>0</v>
      </c>
      <c r="K1142" s="11">
        <f t="shared" si="89"/>
        <v>0</v>
      </c>
    </row>
    <row r="1143" spans="1:11">
      <c r="A1143" s="9">
        <f t="shared" si="90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87"/>
        <v>617.4</v>
      </c>
      <c r="G1143" s="11"/>
      <c r="H1143" s="8">
        <v>3.5000000000000003E-2</v>
      </c>
      <c r="I1143" s="8">
        <f t="shared" si="88"/>
        <v>0</v>
      </c>
      <c r="J1143" s="10">
        <v>0</v>
      </c>
      <c r="K1143" s="11">
        <f t="shared" si="89"/>
        <v>0</v>
      </c>
    </row>
    <row r="1144" spans="1:11">
      <c r="A1144" s="9">
        <f t="shared" si="90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87"/>
        <v>852.7</v>
      </c>
      <c r="G1144" s="11">
        <v>320.39999999999998</v>
      </c>
      <c r="H1144" s="8">
        <v>3.5000000000000003E-2</v>
      </c>
      <c r="I1144" s="8">
        <f t="shared" si="88"/>
        <v>11.214</v>
      </c>
      <c r="J1144" s="10">
        <v>0</v>
      </c>
      <c r="K1144" s="11">
        <f t="shared" si="89"/>
        <v>1.3151166881669989E-2</v>
      </c>
    </row>
    <row r="1145" spans="1:11">
      <c r="A1145" s="9">
        <f t="shared" si="90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87"/>
        <v>70.099999999999994</v>
      </c>
      <c r="G1145" s="11"/>
      <c r="H1145" s="8">
        <v>3.5000000000000003E-2</v>
      </c>
      <c r="I1145" s="8">
        <f t="shared" si="88"/>
        <v>0</v>
      </c>
      <c r="J1145" s="10">
        <v>0</v>
      </c>
      <c r="K1145" s="11">
        <f t="shared" si="89"/>
        <v>0</v>
      </c>
    </row>
    <row r="1146" spans="1:11">
      <c r="A1146" s="9">
        <f t="shared" si="90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87"/>
        <v>60.6</v>
      </c>
      <c r="G1146" s="11"/>
      <c r="H1146" s="8">
        <v>3.5000000000000003E-2</v>
      </c>
      <c r="I1146" s="8">
        <f t="shared" si="88"/>
        <v>0</v>
      </c>
      <c r="J1146" s="10">
        <v>0</v>
      </c>
      <c r="K1146" s="11">
        <f t="shared" si="89"/>
        <v>0</v>
      </c>
    </row>
    <row r="1147" spans="1:11">
      <c r="A1147" s="9">
        <f t="shared" si="90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87"/>
        <v>66.45</v>
      </c>
      <c r="G1147" s="11"/>
      <c r="H1147" s="8">
        <v>3.5000000000000003E-2</v>
      </c>
      <c r="I1147" s="8">
        <f t="shared" si="88"/>
        <v>0</v>
      </c>
      <c r="J1147" s="10">
        <v>0</v>
      </c>
      <c r="K1147" s="11">
        <f t="shared" si="89"/>
        <v>0</v>
      </c>
    </row>
    <row r="1148" spans="1:11">
      <c r="A1148" s="9">
        <f t="shared" si="90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87"/>
        <v>76.5</v>
      </c>
      <c r="G1148" s="11"/>
      <c r="H1148" s="8">
        <v>3.5000000000000003E-2</v>
      </c>
      <c r="I1148" s="8">
        <f t="shared" si="88"/>
        <v>0</v>
      </c>
      <c r="J1148" s="10">
        <v>0</v>
      </c>
      <c r="K1148" s="11">
        <f t="shared" si="89"/>
        <v>0</v>
      </c>
    </row>
    <row r="1149" spans="1:11">
      <c r="A1149" s="9">
        <f t="shared" si="90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87"/>
        <v>26.4</v>
      </c>
      <c r="G1149" s="11"/>
      <c r="H1149" s="8">
        <v>3.5000000000000003E-2</v>
      </c>
      <c r="I1149" s="8">
        <f t="shared" si="88"/>
        <v>0</v>
      </c>
      <c r="J1149" s="10">
        <v>0</v>
      </c>
      <c r="K1149" s="11">
        <f t="shared" si="89"/>
        <v>0</v>
      </c>
    </row>
    <row r="1150" spans="1:11">
      <c r="A1150" s="9">
        <f t="shared" si="90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87"/>
        <v>85.8</v>
      </c>
      <c r="G1150" s="11"/>
      <c r="H1150" s="8">
        <v>3.5000000000000003E-2</v>
      </c>
      <c r="I1150" s="8">
        <f t="shared" si="88"/>
        <v>0</v>
      </c>
      <c r="J1150" s="10">
        <v>0</v>
      </c>
      <c r="K1150" s="11">
        <f t="shared" si="89"/>
        <v>0</v>
      </c>
    </row>
    <row r="1151" spans="1:11">
      <c r="A1151" s="9">
        <f t="shared" si="90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87"/>
        <v>125.9</v>
      </c>
      <c r="G1151" s="11"/>
      <c r="H1151" s="8">
        <v>3.5000000000000003E-2</v>
      </c>
      <c r="I1151" s="8">
        <f t="shared" si="88"/>
        <v>0</v>
      </c>
      <c r="J1151" s="10">
        <v>0</v>
      </c>
      <c r="K1151" s="11">
        <f t="shared" si="89"/>
        <v>0</v>
      </c>
    </row>
    <row r="1152" spans="1:11">
      <c r="A1152" s="9">
        <f t="shared" si="90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87"/>
        <v>81</v>
      </c>
      <c r="G1152" s="11"/>
      <c r="H1152" s="8">
        <v>3.5000000000000003E-2</v>
      </c>
      <c r="I1152" s="8">
        <f t="shared" si="88"/>
        <v>0</v>
      </c>
      <c r="J1152" s="10">
        <v>0</v>
      </c>
      <c r="K1152" s="11">
        <f t="shared" si="89"/>
        <v>0</v>
      </c>
    </row>
    <row r="1153" spans="1:11">
      <c r="A1153" s="9">
        <f t="shared" si="90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87"/>
        <v>62.4</v>
      </c>
      <c r="G1153" s="11"/>
      <c r="H1153" s="8">
        <v>3.5000000000000003E-2</v>
      </c>
      <c r="I1153" s="8">
        <f t="shared" si="88"/>
        <v>0</v>
      </c>
      <c r="J1153" s="10">
        <v>0</v>
      </c>
      <c r="K1153" s="11">
        <f t="shared" si="89"/>
        <v>0</v>
      </c>
    </row>
    <row r="1154" spans="1:11">
      <c r="A1154" s="9">
        <f t="shared" si="90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87"/>
        <v>35.4</v>
      </c>
      <c r="G1154" s="11"/>
      <c r="H1154" s="8">
        <v>3.5000000000000003E-2</v>
      </c>
      <c r="I1154" s="8">
        <f t="shared" si="88"/>
        <v>0</v>
      </c>
      <c r="J1154" s="10">
        <v>0</v>
      </c>
      <c r="K1154" s="11">
        <f t="shared" si="89"/>
        <v>0</v>
      </c>
    </row>
    <row r="1155" spans="1:11">
      <c r="A1155" s="9">
        <f t="shared" si="90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87"/>
        <v>71.2</v>
      </c>
      <c r="G1155" s="11"/>
      <c r="H1155" s="8">
        <v>3.5000000000000003E-2</v>
      </c>
      <c r="I1155" s="8">
        <f t="shared" si="88"/>
        <v>0</v>
      </c>
      <c r="J1155" s="10">
        <v>0</v>
      </c>
      <c r="K1155" s="11">
        <f t="shared" si="89"/>
        <v>0</v>
      </c>
    </row>
    <row r="1156" spans="1:11">
      <c r="A1156" s="9">
        <f t="shared" si="90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87"/>
        <v>78.3</v>
      </c>
      <c r="G1156" s="11"/>
      <c r="H1156" s="8">
        <v>3.5000000000000003E-2</v>
      </c>
      <c r="I1156" s="8">
        <f t="shared" si="88"/>
        <v>0</v>
      </c>
      <c r="J1156" s="10">
        <v>0</v>
      </c>
      <c r="K1156" s="11">
        <f t="shared" si="89"/>
        <v>0</v>
      </c>
    </row>
    <row r="1157" spans="1:11">
      <c r="A1157" s="9">
        <f t="shared" si="90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87"/>
        <v>69.400000000000006</v>
      </c>
      <c r="G1157" s="11"/>
      <c r="H1157" s="8">
        <v>3.5000000000000003E-2</v>
      </c>
      <c r="I1157" s="8">
        <f t="shared" si="88"/>
        <v>0</v>
      </c>
      <c r="J1157" s="10">
        <v>0</v>
      </c>
      <c r="K1157" s="11">
        <f t="shared" si="89"/>
        <v>0</v>
      </c>
    </row>
    <row r="1158" spans="1:11">
      <c r="A1158" s="9">
        <f t="shared" si="90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87"/>
        <v>67.099999999999994</v>
      </c>
      <c r="G1158" s="11"/>
      <c r="H1158" s="8">
        <v>3.5000000000000003E-2</v>
      </c>
      <c r="I1158" s="8">
        <f t="shared" si="88"/>
        <v>0</v>
      </c>
      <c r="J1158" s="10">
        <v>0</v>
      </c>
      <c r="K1158" s="11">
        <f t="shared" si="89"/>
        <v>0</v>
      </c>
    </row>
    <row r="1159" spans="1:11">
      <c r="A1159" s="9">
        <f t="shared" si="90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87"/>
        <v>19.600000000000001</v>
      </c>
      <c r="G1159" s="11"/>
      <c r="H1159" s="8">
        <v>3.5000000000000003E-2</v>
      </c>
      <c r="I1159" s="8">
        <f t="shared" si="88"/>
        <v>0</v>
      </c>
      <c r="J1159" s="10">
        <v>0</v>
      </c>
      <c r="K1159" s="11">
        <f t="shared" si="89"/>
        <v>0</v>
      </c>
    </row>
    <row r="1160" spans="1:11">
      <c r="A1160" s="9">
        <f t="shared" si="90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87"/>
        <v>310.10000000000002</v>
      </c>
      <c r="G1160" s="11"/>
      <c r="H1160" s="8">
        <v>3.5000000000000003E-2</v>
      </c>
      <c r="I1160" s="8">
        <f t="shared" si="88"/>
        <v>0</v>
      </c>
      <c r="J1160" s="10">
        <v>0</v>
      </c>
      <c r="K1160" s="11">
        <f t="shared" si="89"/>
        <v>0</v>
      </c>
    </row>
    <row r="1161" spans="1:11">
      <c r="A1161" s="9">
        <f t="shared" si="90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87"/>
        <v>384.2</v>
      </c>
      <c r="G1161" s="11"/>
      <c r="H1161" s="8">
        <v>3.5000000000000003E-2</v>
      </c>
      <c r="I1161" s="8">
        <f t="shared" si="88"/>
        <v>0</v>
      </c>
      <c r="J1161" s="10">
        <v>0</v>
      </c>
      <c r="K1161" s="11">
        <f t="shared" si="89"/>
        <v>0</v>
      </c>
    </row>
    <row r="1162" spans="1:11">
      <c r="A1162" s="9">
        <f t="shared" si="90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87"/>
        <v>387.4</v>
      </c>
      <c r="G1162" s="11"/>
      <c r="H1162" s="8">
        <v>3.5000000000000003E-2</v>
      </c>
      <c r="I1162" s="8">
        <f t="shared" si="88"/>
        <v>0</v>
      </c>
      <c r="J1162" s="10">
        <v>0</v>
      </c>
      <c r="K1162" s="11">
        <f t="shared" si="89"/>
        <v>0</v>
      </c>
    </row>
    <row r="1163" spans="1:11">
      <c r="A1163" s="9">
        <f t="shared" si="90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87"/>
        <v>306.2</v>
      </c>
      <c r="G1163" s="11"/>
      <c r="H1163" s="8">
        <v>3.5000000000000003E-2</v>
      </c>
      <c r="I1163" s="8">
        <f t="shared" si="88"/>
        <v>0</v>
      </c>
      <c r="J1163" s="10">
        <v>0</v>
      </c>
      <c r="K1163" s="11">
        <f t="shared" si="89"/>
        <v>0</v>
      </c>
    </row>
    <row r="1164" spans="1:11">
      <c r="A1164" s="9">
        <f t="shared" si="90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87"/>
        <v>407.7</v>
      </c>
      <c r="G1164" s="11"/>
      <c r="H1164" s="8">
        <v>3.5000000000000003E-2</v>
      </c>
      <c r="I1164" s="8">
        <f t="shared" si="88"/>
        <v>0</v>
      </c>
      <c r="J1164" s="10">
        <v>0</v>
      </c>
      <c r="K1164" s="11">
        <f t="shared" si="89"/>
        <v>0</v>
      </c>
    </row>
    <row r="1165" spans="1:11">
      <c r="A1165" s="9">
        <f t="shared" si="90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87"/>
        <v>304.3</v>
      </c>
      <c r="G1165" s="11"/>
      <c r="H1165" s="8">
        <v>3.5000000000000003E-2</v>
      </c>
      <c r="I1165" s="8">
        <f t="shared" si="88"/>
        <v>0</v>
      </c>
      <c r="J1165" s="10">
        <v>0</v>
      </c>
      <c r="K1165" s="11">
        <f t="shared" si="89"/>
        <v>0</v>
      </c>
    </row>
    <row r="1166" spans="1:11">
      <c r="A1166" s="9">
        <f t="shared" si="90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87"/>
        <v>413.7</v>
      </c>
      <c r="G1166" s="11"/>
      <c r="H1166" s="8">
        <v>3.5000000000000003E-2</v>
      </c>
      <c r="I1166" s="8">
        <f t="shared" si="88"/>
        <v>0</v>
      </c>
      <c r="J1166" s="10">
        <v>0</v>
      </c>
      <c r="K1166" s="11">
        <f t="shared" si="89"/>
        <v>0</v>
      </c>
    </row>
    <row r="1167" spans="1:11">
      <c r="A1167" s="9">
        <f t="shared" si="90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87"/>
        <v>387.6</v>
      </c>
      <c r="G1167" s="11"/>
      <c r="H1167" s="8">
        <v>3.5000000000000003E-2</v>
      </c>
      <c r="I1167" s="8">
        <f t="shared" si="88"/>
        <v>0</v>
      </c>
      <c r="J1167" s="10">
        <v>0</v>
      </c>
      <c r="K1167" s="11">
        <f t="shared" si="89"/>
        <v>0</v>
      </c>
    </row>
    <row r="1168" spans="1:11">
      <c r="A1168" s="9">
        <f t="shared" si="90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87"/>
        <v>189.8</v>
      </c>
      <c r="G1168" s="11"/>
      <c r="H1168" s="8">
        <v>3.5000000000000003E-2</v>
      </c>
      <c r="I1168" s="8">
        <f t="shared" si="88"/>
        <v>0</v>
      </c>
      <c r="J1168" s="10">
        <v>0</v>
      </c>
      <c r="K1168" s="11">
        <f t="shared" si="89"/>
        <v>0</v>
      </c>
    </row>
    <row r="1169" spans="1:11">
      <c r="A1169" s="9">
        <f t="shared" si="90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87"/>
        <v>372.5</v>
      </c>
      <c r="G1169" s="11"/>
      <c r="H1169" s="8">
        <v>3.5000000000000003E-2</v>
      </c>
      <c r="I1169" s="8">
        <f t="shared" si="88"/>
        <v>0</v>
      </c>
      <c r="J1169" s="10">
        <v>0</v>
      </c>
      <c r="K1169" s="11">
        <f t="shared" si="89"/>
        <v>0</v>
      </c>
    </row>
    <row r="1170" spans="1:11">
      <c r="A1170" s="9">
        <f t="shared" si="90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87"/>
        <v>370.7</v>
      </c>
      <c r="G1170" s="11"/>
      <c r="H1170" s="8">
        <v>3.5000000000000003E-2</v>
      </c>
      <c r="I1170" s="8">
        <f t="shared" si="88"/>
        <v>0</v>
      </c>
      <c r="J1170" s="10">
        <v>0</v>
      </c>
      <c r="K1170" s="11">
        <f t="shared" si="89"/>
        <v>0</v>
      </c>
    </row>
    <row r="1171" spans="1:11">
      <c r="A1171" s="9">
        <f t="shared" si="90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87"/>
        <v>409.1</v>
      </c>
      <c r="G1171" s="11"/>
      <c r="H1171" s="8">
        <v>3.5000000000000003E-2</v>
      </c>
      <c r="I1171" s="8">
        <f t="shared" si="88"/>
        <v>0</v>
      </c>
      <c r="J1171" s="10">
        <v>0</v>
      </c>
      <c r="K1171" s="11">
        <f t="shared" si="89"/>
        <v>0</v>
      </c>
    </row>
    <row r="1172" spans="1:11">
      <c r="A1172" s="9">
        <f t="shared" si="90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87"/>
        <v>373.1</v>
      </c>
      <c r="G1172" s="11"/>
      <c r="H1172" s="8">
        <v>3.5000000000000003E-2</v>
      </c>
      <c r="I1172" s="8">
        <f t="shared" si="88"/>
        <v>0</v>
      </c>
      <c r="J1172" s="10">
        <v>0</v>
      </c>
      <c r="K1172" s="11">
        <f t="shared" si="89"/>
        <v>0</v>
      </c>
    </row>
    <row r="1173" spans="1:11">
      <c r="A1173" s="9">
        <f t="shared" si="90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87"/>
        <v>374</v>
      </c>
      <c r="G1173" s="11"/>
      <c r="H1173" s="8">
        <v>3.5000000000000003E-2</v>
      </c>
      <c r="I1173" s="8">
        <f t="shared" si="88"/>
        <v>0</v>
      </c>
      <c r="J1173" s="10">
        <v>0</v>
      </c>
      <c r="K1173" s="11">
        <f t="shared" si="89"/>
        <v>0</v>
      </c>
    </row>
    <row r="1174" spans="1:11">
      <c r="A1174" s="9">
        <f t="shared" si="90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87"/>
        <v>327.2</v>
      </c>
      <c r="G1174" s="11"/>
      <c r="H1174" s="8">
        <v>3.5000000000000003E-2</v>
      </c>
      <c r="I1174" s="8">
        <f t="shared" si="88"/>
        <v>0</v>
      </c>
      <c r="J1174" s="10">
        <v>0</v>
      </c>
      <c r="K1174" s="11">
        <f t="shared" si="89"/>
        <v>0</v>
      </c>
    </row>
    <row r="1175" spans="1:11">
      <c r="A1175" s="9">
        <f t="shared" si="90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87"/>
        <v>198.1</v>
      </c>
      <c r="G1175" s="11"/>
      <c r="H1175" s="8">
        <v>3.5000000000000003E-2</v>
      </c>
      <c r="I1175" s="8">
        <f t="shared" si="88"/>
        <v>0</v>
      </c>
      <c r="J1175" s="10">
        <v>0</v>
      </c>
      <c r="K1175" s="11">
        <f t="shared" si="89"/>
        <v>0</v>
      </c>
    </row>
    <row r="1176" spans="1:11">
      <c r="A1176" s="9">
        <f t="shared" si="90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87"/>
        <v>308</v>
      </c>
      <c r="G1176" s="11"/>
      <c r="H1176" s="8">
        <v>3.5000000000000003E-2</v>
      </c>
      <c r="I1176" s="8">
        <f t="shared" si="88"/>
        <v>0</v>
      </c>
      <c r="J1176" s="10">
        <v>0</v>
      </c>
      <c r="K1176" s="11">
        <f t="shared" si="89"/>
        <v>0</v>
      </c>
    </row>
    <row r="1177" spans="1:11">
      <c r="A1177" s="9">
        <f t="shared" si="90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87"/>
        <v>333.2</v>
      </c>
      <c r="G1177" s="11"/>
      <c r="H1177" s="8">
        <v>3.5000000000000003E-2</v>
      </c>
      <c r="I1177" s="8">
        <f t="shared" si="88"/>
        <v>0</v>
      </c>
      <c r="J1177" s="10">
        <v>0</v>
      </c>
      <c r="K1177" s="11">
        <f t="shared" si="89"/>
        <v>0</v>
      </c>
    </row>
    <row r="1178" spans="1:11">
      <c r="A1178" s="9">
        <f t="shared" si="90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87"/>
        <v>356.2</v>
      </c>
      <c r="G1178" s="11"/>
      <c r="H1178" s="8">
        <v>3.5000000000000003E-2</v>
      </c>
      <c r="I1178" s="8">
        <f t="shared" si="88"/>
        <v>0</v>
      </c>
      <c r="J1178" s="10">
        <v>0</v>
      </c>
      <c r="K1178" s="11">
        <f t="shared" si="89"/>
        <v>0</v>
      </c>
    </row>
    <row r="1179" spans="1:11">
      <c r="A1179" s="9">
        <f t="shared" si="90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87"/>
        <v>339.8</v>
      </c>
      <c r="G1179" s="11"/>
      <c r="H1179" s="8">
        <v>3.5000000000000003E-2</v>
      </c>
      <c r="I1179" s="8">
        <f t="shared" si="88"/>
        <v>0</v>
      </c>
      <c r="J1179" s="10">
        <v>0</v>
      </c>
      <c r="K1179" s="11">
        <f t="shared" si="89"/>
        <v>0</v>
      </c>
    </row>
    <row r="1180" spans="1:11">
      <c r="A1180" s="9">
        <f t="shared" si="90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87"/>
        <v>392.1</v>
      </c>
      <c r="G1180" s="11"/>
      <c r="H1180" s="8">
        <v>3.5000000000000003E-2</v>
      </c>
      <c r="I1180" s="8">
        <f t="shared" si="88"/>
        <v>0</v>
      </c>
      <c r="J1180" s="10">
        <v>0</v>
      </c>
      <c r="K1180" s="11">
        <f t="shared" si="89"/>
        <v>0</v>
      </c>
    </row>
    <row r="1181" spans="1:11">
      <c r="A1181" s="9">
        <f t="shared" si="90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87"/>
        <v>355.1</v>
      </c>
      <c r="G1181" s="11"/>
      <c r="H1181" s="8">
        <v>3.5000000000000003E-2</v>
      </c>
      <c r="I1181" s="8">
        <f t="shared" si="88"/>
        <v>0</v>
      </c>
      <c r="J1181" s="10">
        <v>0</v>
      </c>
      <c r="K1181" s="11">
        <f t="shared" si="89"/>
        <v>0</v>
      </c>
    </row>
    <row r="1182" spans="1:11">
      <c r="A1182" s="9">
        <f t="shared" si="90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87"/>
        <v>196.9</v>
      </c>
      <c r="G1182" s="11"/>
      <c r="H1182" s="8">
        <v>3.5000000000000003E-2</v>
      </c>
      <c r="I1182" s="8">
        <f t="shared" si="88"/>
        <v>0</v>
      </c>
      <c r="J1182" s="10">
        <v>0</v>
      </c>
      <c r="K1182" s="11">
        <f t="shared" si="89"/>
        <v>0</v>
      </c>
    </row>
    <row r="1183" spans="1:11">
      <c r="A1183" s="9">
        <f t="shared" si="90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87"/>
        <v>393.6</v>
      </c>
      <c r="G1183" s="11"/>
      <c r="H1183" s="8">
        <v>3.5000000000000003E-2</v>
      </c>
      <c r="I1183" s="8">
        <f t="shared" si="88"/>
        <v>0</v>
      </c>
      <c r="J1183" s="10">
        <v>0</v>
      </c>
      <c r="K1183" s="11">
        <f t="shared" si="89"/>
        <v>0</v>
      </c>
    </row>
    <row r="1184" spans="1:11">
      <c r="A1184" s="9">
        <f t="shared" si="90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87"/>
        <v>352.2</v>
      </c>
      <c r="G1184" s="11"/>
      <c r="H1184" s="8">
        <v>3.5000000000000003E-2</v>
      </c>
      <c r="I1184" s="8">
        <f t="shared" si="88"/>
        <v>0</v>
      </c>
      <c r="J1184" s="10">
        <v>0</v>
      </c>
      <c r="K1184" s="11">
        <f t="shared" si="89"/>
        <v>0</v>
      </c>
    </row>
    <row r="1185" spans="1:11">
      <c r="A1185" s="9">
        <f t="shared" si="90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87"/>
        <v>361.1</v>
      </c>
      <c r="G1185" s="11"/>
      <c r="H1185" s="8">
        <v>3.5000000000000003E-2</v>
      </c>
      <c r="I1185" s="8">
        <f t="shared" si="88"/>
        <v>0</v>
      </c>
      <c r="J1185" s="10">
        <v>0</v>
      </c>
      <c r="K1185" s="11">
        <f t="shared" si="89"/>
        <v>0</v>
      </c>
    </row>
    <row r="1186" spans="1:11">
      <c r="A1186" s="9">
        <f t="shared" si="90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87"/>
        <v>370.4</v>
      </c>
      <c r="G1186" s="11"/>
      <c r="H1186" s="8">
        <v>3.5000000000000003E-2</v>
      </c>
      <c r="I1186" s="8">
        <f t="shared" si="88"/>
        <v>0</v>
      </c>
      <c r="J1186" s="10">
        <v>0</v>
      </c>
      <c r="K1186" s="11">
        <f t="shared" si="89"/>
        <v>0</v>
      </c>
    </row>
    <row r="1187" spans="1:11">
      <c r="A1187" s="9">
        <f t="shared" si="90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87"/>
        <v>419.9</v>
      </c>
      <c r="G1187" s="11"/>
      <c r="H1187" s="8">
        <v>3.5000000000000003E-2</v>
      </c>
      <c r="I1187" s="8">
        <f t="shared" si="88"/>
        <v>0</v>
      </c>
      <c r="J1187" s="10">
        <v>0</v>
      </c>
      <c r="K1187" s="11">
        <f t="shared" si="89"/>
        <v>0</v>
      </c>
    </row>
    <row r="1188" spans="1:11">
      <c r="A1188" s="9">
        <f t="shared" si="90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ref="F1188:F1245" si="91">C1188+D1188+E1188</f>
        <v>551.79999999999995</v>
      </c>
      <c r="G1188" s="11"/>
      <c r="H1188" s="8">
        <v>3.5000000000000003E-2</v>
      </c>
      <c r="I1188" s="8">
        <f t="shared" si="88"/>
        <v>0</v>
      </c>
      <c r="J1188" s="10">
        <v>0</v>
      </c>
      <c r="K1188" s="11">
        <f t="shared" si="89"/>
        <v>0</v>
      </c>
    </row>
    <row r="1189" spans="1:11">
      <c r="A1189" s="9">
        <f t="shared" si="90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91"/>
        <v>551.20000000000005</v>
      </c>
      <c r="G1189" s="11"/>
      <c r="H1189" s="8">
        <v>3.5000000000000003E-2</v>
      </c>
      <c r="I1189" s="8">
        <f t="shared" ref="I1189:I1250" si="92">G1189*H1189</f>
        <v>0</v>
      </c>
      <c r="J1189" s="10">
        <v>0</v>
      </c>
      <c r="K1189" s="11">
        <f t="shared" ref="K1189:K1250" si="93">(I1189+J1189)/F1189</f>
        <v>0</v>
      </c>
    </row>
    <row r="1190" spans="1:11">
      <c r="A1190" s="9">
        <f t="shared" si="90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91"/>
        <v>317.2</v>
      </c>
      <c r="G1190" s="11"/>
      <c r="H1190" s="8">
        <v>3.5000000000000003E-2</v>
      </c>
      <c r="I1190" s="8">
        <f t="shared" si="92"/>
        <v>0</v>
      </c>
      <c r="J1190" s="10">
        <v>0</v>
      </c>
      <c r="K1190" s="11">
        <f t="shared" si="93"/>
        <v>0</v>
      </c>
    </row>
    <row r="1191" spans="1:11">
      <c r="A1191" s="9">
        <f t="shared" si="90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91"/>
        <v>554.52</v>
      </c>
      <c r="G1191" s="11"/>
      <c r="H1191" s="8">
        <v>3.5000000000000003E-2</v>
      </c>
      <c r="I1191" s="8">
        <f t="shared" si="92"/>
        <v>0</v>
      </c>
      <c r="J1191" s="10">
        <v>0</v>
      </c>
      <c r="K1191" s="11">
        <f t="shared" si="93"/>
        <v>0</v>
      </c>
    </row>
    <row r="1192" spans="1:11">
      <c r="A1192" s="9">
        <f t="shared" si="90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91"/>
        <v>315</v>
      </c>
      <c r="G1192" s="11"/>
      <c r="H1192" s="8">
        <v>3.5000000000000003E-2</v>
      </c>
      <c r="I1192" s="8">
        <f t="shared" si="92"/>
        <v>0</v>
      </c>
      <c r="J1192" s="10">
        <v>0</v>
      </c>
      <c r="K1192" s="11">
        <f t="shared" si="93"/>
        <v>0</v>
      </c>
    </row>
    <row r="1193" spans="1:11">
      <c r="A1193" s="9">
        <f t="shared" si="90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91"/>
        <v>930.4</v>
      </c>
      <c r="G1193" s="11"/>
      <c r="H1193" s="8">
        <v>3.5000000000000003E-2</v>
      </c>
      <c r="I1193" s="8">
        <f t="shared" si="92"/>
        <v>0</v>
      </c>
      <c r="J1193" s="10">
        <v>0</v>
      </c>
      <c r="K1193" s="11">
        <f t="shared" si="93"/>
        <v>0</v>
      </c>
    </row>
    <row r="1194" spans="1:11">
      <c r="A1194" s="9">
        <f t="shared" si="90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91"/>
        <v>4237</v>
      </c>
      <c r="G1194" s="11">
        <v>345.5</v>
      </c>
      <c r="H1194" s="8">
        <v>3.5000000000000003E-2</v>
      </c>
      <c r="I1194" s="8">
        <f t="shared" si="92"/>
        <v>12.092500000000001</v>
      </c>
      <c r="J1194" s="10">
        <v>0</v>
      </c>
      <c r="K1194" s="11">
        <f t="shared" si="93"/>
        <v>2.8540240736370077E-3</v>
      </c>
    </row>
    <row r="1195" spans="1:11">
      <c r="A1195" s="9">
        <f t="shared" si="90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91"/>
        <v>313.39999999999998</v>
      </c>
      <c r="G1195" s="11"/>
      <c r="H1195" s="8">
        <v>3.5000000000000003E-2</v>
      </c>
      <c r="I1195" s="8">
        <f t="shared" si="92"/>
        <v>0</v>
      </c>
      <c r="J1195" s="10">
        <v>0</v>
      </c>
      <c r="K1195" s="11">
        <f t="shared" si="93"/>
        <v>0</v>
      </c>
    </row>
    <row r="1196" spans="1:11">
      <c r="A1196" s="9">
        <f t="shared" si="90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91"/>
        <v>311</v>
      </c>
      <c r="G1196" s="11"/>
      <c r="H1196" s="8">
        <v>3.5000000000000003E-2</v>
      </c>
      <c r="I1196" s="8">
        <f t="shared" si="92"/>
        <v>0</v>
      </c>
      <c r="J1196" s="10">
        <v>0</v>
      </c>
      <c r="K1196" s="11">
        <f t="shared" si="93"/>
        <v>0</v>
      </c>
    </row>
    <row r="1197" spans="1:11">
      <c r="A1197" s="9">
        <f t="shared" si="90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91"/>
        <v>302.3</v>
      </c>
      <c r="G1197" s="11"/>
      <c r="H1197" s="8">
        <v>3.5000000000000003E-2</v>
      </c>
      <c r="I1197" s="8">
        <f t="shared" si="92"/>
        <v>0</v>
      </c>
      <c r="J1197" s="10">
        <v>0</v>
      </c>
      <c r="K1197" s="11">
        <f t="shared" si="93"/>
        <v>0</v>
      </c>
    </row>
    <row r="1198" spans="1:11">
      <c r="A1198" s="9">
        <f t="shared" si="90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91"/>
        <v>314.10000000000002</v>
      </c>
      <c r="G1198" s="11"/>
      <c r="H1198" s="8">
        <v>3.5000000000000003E-2</v>
      </c>
      <c r="I1198" s="8">
        <f t="shared" si="92"/>
        <v>0</v>
      </c>
      <c r="J1198" s="10">
        <v>0</v>
      </c>
      <c r="K1198" s="11">
        <f t="shared" si="93"/>
        <v>0</v>
      </c>
    </row>
    <row r="1199" spans="1:11">
      <c r="A1199" s="9">
        <f t="shared" si="90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91"/>
        <v>317.10000000000002</v>
      </c>
      <c r="G1199" s="11"/>
      <c r="H1199" s="8">
        <v>3.5000000000000003E-2</v>
      </c>
      <c r="I1199" s="8">
        <f t="shared" si="92"/>
        <v>0</v>
      </c>
      <c r="J1199" s="10">
        <v>0</v>
      </c>
      <c r="K1199" s="11">
        <f t="shared" si="93"/>
        <v>0</v>
      </c>
    </row>
    <row r="1200" spans="1:11">
      <c r="A1200" s="9">
        <f t="shared" si="90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91"/>
        <v>126.9</v>
      </c>
      <c r="G1200" s="11"/>
      <c r="H1200" s="8">
        <v>3.5000000000000003E-2</v>
      </c>
      <c r="I1200" s="8">
        <f t="shared" si="92"/>
        <v>0</v>
      </c>
      <c r="J1200" s="10">
        <v>0</v>
      </c>
      <c r="K1200" s="11">
        <f t="shared" si="93"/>
        <v>0</v>
      </c>
    </row>
    <row r="1201" spans="1:11">
      <c r="A1201" s="9">
        <f t="shared" si="90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91"/>
        <v>137</v>
      </c>
      <c r="G1201" s="11"/>
      <c r="H1201" s="8">
        <v>3.5000000000000003E-2</v>
      </c>
      <c r="I1201" s="8">
        <f t="shared" si="92"/>
        <v>0</v>
      </c>
      <c r="J1201" s="10">
        <v>0</v>
      </c>
      <c r="K1201" s="11">
        <f t="shared" si="93"/>
        <v>0</v>
      </c>
    </row>
    <row r="1202" spans="1:11">
      <c r="A1202" s="9">
        <f t="shared" si="90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91"/>
        <v>135.30000000000001</v>
      </c>
      <c r="G1202" s="11"/>
      <c r="H1202" s="8">
        <v>3.5000000000000003E-2</v>
      </c>
      <c r="I1202" s="8">
        <f t="shared" si="92"/>
        <v>0</v>
      </c>
      <c r="J1202" s="10">
        <v>0</v>
      </c>
      <c r="K1202" s="11">
        <f t="shared" si="93"/>
        <v>0</v>
      </c>
    </row>
    <row r="1203" spans="1:11">
      <c r="A1203" s="9">
        <f t="shared" si="90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91"/>
        <v>149.19999999999999</v>
      </c>
      <c r="G1203" s="11"/>
      <c r="H1203" s="8">
        <v>3.5000000000000003E-2</v>
      </c>
      <c r="I1203" s="8">
        <f t="shared" si="92"/>
        <v>0</v>
      </c>
      <c r="J1203" s="10">
        <v>0</v>
      </c>
      <c r="K1203" s="11">
        <f t="shared" si="93"/>
        <v>0</v>
      </c>
    </row>
    <row r="1204" spans="1:11">
      <c r="A1204" s="9">
        <f t="shared" si="90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si="91"/>
        <v>378.9</v>
      </c>
      <c r="G1204" s="11"/>
      <c r="H1204" s="8">
        <v>3.5000000000000003E-2</v>
      </c>
      <c r="I1204" s="8">
        <f t="shared" si="92"/>
        <v>0</v>
      </c>
      <c r="J1204" s="10">
        <v>0</v>
      </c>
      <c r="K1204" s="11">
        <f t="shared" si="93"/>
        <v>0</v>
      </c>
    </row>
    <row r="1205" spans="1:11">
      <c r="A1205" s="9">
        <f t="shared" si="90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91"/>
        <v>4438.16</v>
      </c>
      <c r="G1205" s="11">
        <v>786.3</v>
      </c>
      <c r="H1205" s="8">
        <v>3.5000000000000003E-2</v>
      </c>
      <c r="I1205" s="8">
        <f t="shared" si="92"/>
        <v>27.520500000000002</v>
      </c>
      <c r="J1205" s="10">
        <v>0</v>
      </c>
      <c r="K1205" s="11">
        <f t="shared" si="93"/>
        <v>6.2008805450907587E-3</v>
      </c>
    </row>
    <row r="1206" spans="1:11">
      <c r="A1206" s="9">
        <f t="shared" ref="A1206:A1248" si="94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91"/>
        <v>1768.02</v>
      </c>
      <c r="G1206" s="11">
        <v>360.5</v>
      </c>
      <c r="H1206" s="8">
        <v>3.5000000000000003E-2</v>
      </c>
      <c r="I1206" s="8">
        <f t="shared" si="92"/>
        <v>12.617500000000001</v>
      </c>
      <c r="J1206" s="10">
        <v>0</v>
      </c>
      <c r="K1206" s="11">
        <f t="shared" si="93"/>
        <v>7.1365142928247428E-3</v>
      </c>
    </row>
    <row r="1207" spans="1:11">
      <c r="A1207" s="9">
        <f t="shared" si="94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91"/>
        <v>7561.12</v>
      </c>
      <c r="G1207" s="11">
        <v>791.2</v>
      </c>
      <c r="H1207" s="8">
        <v>3.5000000000000003E-2</v>
      </c>
      <c r="I1207" s="8">
        <f t="shared" si="92"/>
        <v>27.692000000000004</v>
      </c>
      <c r="J1207" s="10">
        <v>0</v>
      </c>
      <c r="K1207" s="11">
        <f t="shared" si="93"/>
        <v>3.6624203821656056E-3</v>
      </c>
    </row>
    <row r="1208" spans="1:11">
      <c r="A1208" s="9">
        <f t="shared" si="94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91"/>
        <v>113.1</v>
      </c>
      <c r="G1208" s="11"/>
      <c r="H1208" s="8">
        <v>3.5000000000000003E-2</v>
      </c>
      <c r="I1208" s="8">
        <f t="shared" si="92"/>
        <v>0</v>
      </c>
      <c r="J1208" s="10">
        <v>0</v>
      </c>
      <c r="K1208" s="11">
        <f t="shared" si="93"/>
        <v>0</v>
      </c>
    </row>
    <row r="1209" spans="1:11">
      <c r="A1209" s="9">
        <f t="shared" si="94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91"/>
        <v>126.3</v>
      </c>
      <c r="G1209" s="11"/>
      <c r="H1209" s="8">
        <v>3.5000000000000003E-2</v>
      </c>
      <c r="I1209" s="8">
        <f t="shared" si="92"/>
        <v>0</v>
      </c>
      <c r="J1209" s="10">
        <v>0</v>
      </c>
      <c r="K1209" s="11">
        <f t="shared" si="93"/>
        <v>0</v>
      </c>
    </row>
    <row r="1210" spans="1:11">
      <c r="A1210" s="9">
        <f t="shared" si="94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91"/>
        <v>943.1</v>
      </c>
      <c r="G1210" s="11"/>
      <c r="H1210" s="8">
        <v>3.5000000000000003E-2</v>
      </c>
      <c r="I1210" s="8">
        <f t="shared" si="92"/>
        <v>0</v>
      </c>
      <c r="J1210" s="10">
        <v>0</v>
      </c>
      <c r="K1210" s="11">
        <f t="shared" si="93"/>
        <v>0</v>
      </c>
    </row>
    <row r="1211" spans="1:11">
      <c r="A1211" s="9">
        <f t="shared" si="94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91"/>
        <v>51.6</v>
      </c>
      <c r="G1211" s="11"/>
      <c r="H1211" s="8">
        <v>3.5000000000000003E-2</v>
      </c>
      <c r="I1211" s="8">
        <f t="shared" si="92"/>
        <v>0</v>
      </c>
      <c r="J1211" s="10">
        <v>0</v>
      </c>
      <c r="K1211" s="11">
        <f t="shared" si="93"/>
        <v>0</v>
      </c>
    </row>
    <row r="1212" spans="1:11">
      <c r="A1212" s="9">
        <f t="shared" si="94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91"/>
        <v>13043.19</v>
      </c>
      <c r="G1212" s="11">
        <v>1406.4</v>
      </c>
      <c r="H1212" s="8">
        <v>3.5000000000000003E-2</v>
      </c>
      <c r="I1212" s="8">
        <f t="shared" si="92"/>
        <v>49.224000000000011</v>
      </c>
      <c r="J1212" s="10">
        <v>0</v>
      </c>
      <c r="K1212" s="11">
        <f t="shared" si="93"/>
        <v>3.7739234037072228E-3</v>
      </c>
    </row>
    <row r="1213" spans="1:11">
      <c r="A1213" s="9">
        <f t="shared" si="94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91"/>
        <v>222</v>
      </c>
      <c r="G1213" s="11"/>
      <c r="H1213" s="8">
        <v>3.5000000000000003E-2</v>
      </c>
      <c r="I1213" s="8">
        <f t="shared" si="92"/>
        <v>0</v>
      </c>
      <c r="J1213" s="10">
        <v>0</v>
      </c>
      <c r="K1213" s="11">
        <f t="shared" si="93"/>
        <v>0</v>
      </c>
    </row>
    <row r="1214" spans="1:11">
      <c r="A1214" s="9">
        <f t="shared" si="94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91"/>
        <v>4261.57</v>
      </c>
      <c r="G1214" s="11">
        <v>479.1</v>
      </c>
      <c r="H1214" s="8">
        <v>3.5000000000000003E-2</v>
      </c>
      <c r="I1214" s="8">
        <f t="shared" si="92"/>
        <v>16.768500000000003</v>
      </c>
      <c r="J1214" s="10">
        <v>0</v>
      </c>
      <c r="K1214" s="11">
        <f t="shared" si="93"/>
        <v>3.93481744990696E-3</v>
      </c>
    </row>
    <row r="1215" spans="1:11">
      <c r="A1215" s="9">
        <f t="shared" si="94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91"/>
        <v>6404.15</v>
      </c>
      <c r="G1215" s="11">
        <v>733.45</v>
      </c>
      <c r="H1215" s="8">
        <v>3.5000000000000003E-2</v>
      </c>
      <c r="I1215" s="8">
        <f t="shared" si="92"/>
        <v>25.670750000000005</v>
      </c>
      <c r="J1215" s="10">
        <v>0</v>
      </c>
      <c r="K1215" s="11">
        <f t="shared" si="93"/>
        <v>4.0084554546661157E-3</v>
      </c>
    </row>
    <row r="1216" spans="1:11">
      <c r="A1216" s="9">
        <f t="shared" si="94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91"/>
        <v>97.3</v>
      </c>
      <c r="G1216" s="11"/>
      <c r="H1216" s="8">
        <v>3.5000000000000003E-2</v>
      </c>
      <c r="I1216" s="8">
        <f t="shared" si="92"/>
        <v>0</v>
      </c>
      <c r="J1216" s="10">
        <v>0</v>
      </c>
      <c r="K1216" s="11">
        <f t="shared" si="93"/>
        <v>0</v>
      </c>
    </row>
    <row r="1217" spans="1:11">
      <c r="A1217" s="9">
        <f t="shared" si="94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91"/>
        <v>6656</v>
      </c>
      <c r="G1217" s="11">
        <v>760.8</v>
      </c>
      <c r="H1217" s="8">
        <v>3.5000000000000003E-2</v>
      </c>
      <c r="I1217" s="8">
        <f t="shared" si="92"/>
        <v>26.628</v>
      </c>
      <c r="J1217" s="10">
        <v>0</v>
      </c>
      <c r="K1217" s="11">
        <f t="shared" si="93"/>
        <v>4.0006009615384617E-3</v>
      </c>
    </row>
    <row r="1218" spans="1:11">
      <c r="A1218" s="9">
        <f t="shared" si="94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91"/>
        <v>7072</v>
      </c>
      <c r="G1218" s="11">
        <v>761.8</v>
      </c>
      <c r="H1218" s="8">
        <v>3.5000000000000003E-2</v>
      </c>
      <c r="I1218" s="8">
        <f t="shared" si="92"/>
        <v>26.663</v>
      </c>
      <c r="J1218" s="10">
        <v>0</v>
      </c>
      <c r="K1218" s="11">
        <f t="shared" si="93"/>
        <v>3.7702205882352941E-3</v>
      </c>
    </row>
    <row r="1219" spans="1:11">
      <c r="A1219" s="9">
        <f t="shared" si="94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91"/>
        <v>10869.85</v>
      </c>
      <c r="G1219" s="11">
        <v>1038</v>
      </c>
      <c r="H1219" s="8">
        <v>3.5000000000000003E-2</v>
      </c>
      <c r="I1219" s="8">
        <f t="shared" si="92"/>
        <v>36.330000000000005</v>
      </c>
      <c r="J1219" s="10">
        <v>0</v>
      </c>
      <c r="K1219" s="11">
        <f t="shared" si="93"/>
        <v>3.3422724324622699E-3</v>
      </c>
    </row>
    <row r="1220" spans="1:11">
      <c r="A1220" s="9">
        <f t="shared" si="94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91"/>
        <v>128</v>
      </c>
      <c r="G1220" s="11"/>
      <c r="H1220" s="8">
        <v>3.5000000000000003E-2</v>
      </c>
      <c r="I1220" s="8">
        <f t="shared" si="92"/>
        <v>0</v>
      </c>
      <c r="J1220" s="10">
        <v>0</v>
      </c>
      <c r="K1220" s="11">
        <f t="shared" si="93"/>
        <v>0</v>
      </c>
    </row>
    <row r="1221" spans="1:11">
      <c r="A1221" s="9">
        <f t="shared" si="94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91"/>
        <v>98.2</v>
      </c>
      <c r="G1221" s="11"/>
      <c r="H1221" s="8">
        <v>3.5000000000000003E-2</v>
      </c>
      <c r="I1221" s="8">
        <f t="shared" si="92"/>
        <v>0</v>
      </c>
      <c r="J1221" s="10">
        <v>0</v>
      </c>
      <c r="K1221" s="11">
        <f t="shared" si="93"/>
        <v>0</v>
      </c>
    </row>
    <row r="1222" spans="1:11">
      <c r="A1222" s="9">
        <f t="shared" si="94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91"/>
        <v>93.5</v>
      </c>
      <c r="G1222" s="11"/>
      <c r="H1222" s="8">
        <v>3.5000000000000003E-2</v>
      </c>
      <c r="I1222" s="8">
        <f t="shared" si="92"/>
        <v>0</v>
      </c>
      <c r="J1222" s="10">
        <v>0</v>
      </c>
      <c r="K1222" s="11">
        <f t="shared" si="93"/>
        <v>0</v>
      </c>
    </row>
    <row r="1223" spans="1:11">
      <c r="A1223" s="9">
        <f t="shared" si="94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91"/>
        <v>79.900000000000006</v>
      </c>
      <c r="G1223" s="11"/>
      <c r="H1223" s="8">
        <v>3.5000000000000003E-2</v>
      </c>
      <c r="I1223" s="8">
        <f t="shared" si="92"/>
        <v>0</v>
      </c>
      <c r="J1223" s="10">
        <v>0</v>
      </c>
      <c r="K1223" s="11">
        <f t="shared" si="93"/>
        <v>0</v>
      </c>
    </row>
    <row r="1224" spans="1:11">
      <c r="A1224" s="9">
        <f t="shared" si="94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91"/>
        <v>223.5</v>
      </c>
      <c r="G1224" s="11"/>
      <c r="H1224" s="8">
        <v>3.5000000000000003E-2</v>
      </c>
      <c r="I1224" s="8">
        <f t="shared" si="92"/>
        <v>0</v>
      </c>
      <c r="J1224" s="10">
        <v>0</v>
      </c>
      <c r="K1224" s="11">
        <f t="shared" si="93"/>
        <v>0</v>
      </c>
    </row>
    <row r="1225" spans="1:11">
      <c r="A1225" s="9">
        <f t="shared" si="94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91"/>
        <v>34.6</v>
      </c>
      <c r="G1225" s="11"/>
      <c r="H1225" s="8">
        <v>3.5000000000000003E-2</v>
      </c>
      <c r="I1225" s="8">
        <f t="shared" si="92"/>
        <v>0</v>
      </c>
      <c r="J1225" s="10">
        <v>0</v>
      </c>
      <c r="K1225" s="11">
        <f t="shared" si="93"/>
        <v>0</v>
      </c>
    </row>
    <row r="1226" spans="1:11">
      <c r="A1226" s="9">
        <f t="shared" si="94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91"/>
        <v>7086.2</v>
      </c>
      <c r="G1226" s="11">
        <v>710.8</v>
      </c>
      <c r="H1226" s="8">
        <v>3.5000000000000003E-2</v>
      </c>
      <c r="I1226" s="8">
        <f t="shared" si="92"/>
        <v>24.878</v>
      </c>
      <c r="J1226" s="10">
        <v>0</v>
      </c>
      <c r="K1226" s="11">
        <f t="shared" si="93"/>
        <v>3.5107674070729024E-3</v>
      </c>
    </row>
    <row r="1227" spans="1:11">
      <c r="A1227" s="9">
        <f t="shared" si="94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91"/>
        <v>145</v>
      </c>
      <c r="G1227" s="11"/>
      <c r="H1227" s="8">
        <v>3.5000000000000003E-2</v>
      </c>
      <c r="I1227" s="8">
        <f t="shared" si="92"/>
        <v>0</v>
      </c>
      <c r="J1227" s="10">
        <v>0</v>
      </c>
      <c r="K1227" s="11">
        <f t="shared" si="93"/>
        <v>0</v>
      </c>
    </row>
    <row r="1228" spans="1:11">
      <c r="A1228" s="9">
        <f t="shared" si="94"/>
        <v>216</v>
      </c>
      <c r="B1228" s="14" t="s">
        <v>1292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91"/>
        <v>48.3</v>
      </c>
      <c r="G1228" s="11"/>
      <c r="H1228" s="8">
        <v>3.5000000000000003E-2</v>
      </c>
      <c r="I1228" s="8">
        <f t="shared" si="92"/>
        <v>0</v>
      </c>
      <c r="J1228" s="10">
        <v>0</v>
      </c>
      <c r="K1228" s="11">
        <f t="shared" si="93"/>
        <v>0</v>
      </c>
    </row>
    <row r="1229" spans="1:11">
      <c r="A1229" s="9">
        <f t="shared" si="94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91"/>
        <v>4464.3</v>
      </c>
      <c r="G1229" s="11">
        <v>906</v>
      </c>
      <c r="H1229" s="8">
        <v>3.5000000000000003E-2</v>
      </c>
      <c r="I1229" s="8">
        <f t="shared" si="92"/>
        <v>31.710000000000004</v>
      </c>
      <c r="J1229" s="10">
        <v>0</v>
      </c>
      <c r="K1229" s="11">
        <f t="shared" si="93"/>
        <v>7.1030172703447358E-3</v>
      </c>
    </row>
    <row r="1230" spans="1:11">
      <c r="A1230" s="9">
        <f t="shared" si="94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91"/>
        <v>4580.7000000000007</v>
      </c>
      <c r="G1230" s="11">
        <v>970</v>
      </c>
      <c r="H1230" s="8">
        <v>3.5000000000000003E-2</v>
      </c>
      <c r="I1230" s="8">
        <f t="shared" si="92"/>
        <v>33.950000000000003</v>
      </c>
      <c r="J1230" s="10">
        <v>0</v>
      </c>
      <c r="K1230" s="11">
        <f t="shared" si="93"/>
        <v>7.4115309887135151E-3</v>
      </c>
    </row>
    <row r="1231" spans="1:11">
      <c r="A1231" s="9">
        <f t="shared" si="94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91"/>
        <v>4605.3999999999996</v>
      </c>
      <c r="G1231" s="11">
        <v>905.25</v>
      </c>
      <c r="H1231" s="8">
        <v>3.5000000000000003E-2</v>
      </c>
      <c r="I1231" s="8">
        <f t="shared" si="92"/>
        <v>31.683750000000003</v>
      </c>
      <c r="J1231" s="10">
        <v>0</v>
      </c>
      <c r="K1231" s="11">
        <f t="shared" si="93"/>
        <v>6.8796955747600658E-3</v>
      </c>
    </row>
    <row r="1232" spans="1:11">
      <c r="A1232" s="9">
        <f t="shared" si="94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91"/>
        <v>3144.4</v>
      </c>
      <c r="G1232" s="11">
        <v>665</v>
      </c>
      <c r="H1232" s="8">
        <v>3.5000000000000003E-2</v>
      </c>
      <c r="I1232" s="8">
        <f t="shared" si="92"/>
        <v>23.275000000000002</v>
      </c>
      <c r="J1232" s="10">
        <v>0</v>
      </c>
      <c r="K1232" s="11">
        <f t="shared" si="93"/>
        <v>7.4020480854853077E-3</v>
      </c>
    </row>
    <row r="1233" spans="1:11">
      <c r="A1233" s="9">
        <f t="shared" si="94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91"/>
        <v>3129.44</v>
      </c>
      <c r="G1233" s="11">
        <v>665</v>
      </c>
      <c r="H1233" s="8">
        <v>3.5000000000000003E-2</v>
      </c>
      <c r="I1233" s="8">
        <f t="shared" si="92"/>
        <v>23.275000000000002</v>
      </c>
      <c r="J1233" s="10">
        <v>0</v>
      </c>
      <c r="K1233" s="11">
        <f t="shared" si="93"/>
        <v>7.4374328953422985E-3</v>
      </c>
    </row>
    <row r="1234" spans="1:11">
      <c r="A1234" s="9">
        <f t="shared" si="94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91"/>
        <v>2023.28</v>
      </c>
      <c r="G1234" s="11">
        <v>320</v>
      </c>
      <c r="H1234" s="8">
        <v>3.5000000000000003E-2</v>
      </c>
      <c r="I1234" s="8">
        <f t="shared" si="92"/>
        <v>11.200000000000001</v>
      </c>
      <c r="J1234" s="10">
        <v>0</v>
      </c>
      <c r="K1234" s="11">
        <f t="shared" si="93"/>
        <v>5.5355660116246895E-3</v>
      </c>
    </row>
    <row r="1235" spans="1:11">
      <c r="A1235" s="9">
        <f t="shared" si="94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91"/>
        <v>1913.79</v>
      </c>
      <c r="G1235" s="11">
        <v>232.2</v>
      </c>
      <c r="H1235" s="8">
        <v>3.5000000000000003E-2</v>
      </c>
      <c r="I1235" s="8">
        <f t="shared" si="92"/>
        <v>8.1270000000000007</v>
      </c>
      <c r="J1235" s="10">
        <v>0</v>
      </c>
      <c r="K1235" s="83">
        <f t="shared" si="93"/>
        <v>4.2465474268336655E-3</v>
      </c>
    </row>
    <row r="1236" spans="1:11">
      <c r="A1236" s="9">
        <f t="shared" si="94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91"/>
        <v>695.35</v>
      </c>
      <c r="G1236" s="11">
        <v>0</v>
      </c>
      <c r="H1236" s="8">
        <v>3.5000000000000003E-2</v>
      </c>
      <c r="I1236" s="8">
        <f t="shared" si="92"/>
        <v>0</v>
      </c>
      <c r="J1236" s="10">
        <v>0</v>
      </c>
      <c r="K1236" s="83">
        <f t="shared" si="93"/>
        <v>0</v>
      </c>
    </row>
    <row r="1237" spans="1:11">
      <c r="A1237" s="9">
        <f t="shared" si="94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91"/>
        <v>89.3</v>
      </c>
      <c r="G1237" s="11">
        <v>0</v>
      </c>
      <c r="H1237" s="8">
        <v>3.5000000000000003E-2</v>
      </c>
      <c r="I1237" s="8">
        <f t="shared" si="92"/>
        <v>0</v>
      </c>
      <c r="J1237" s="10">
        <v>0</v>
      </c>
      <c r="K1237" s="83">
        <f t="shared" si="93"/>
        <v>0</v>
      </c>
    </row>
    <row r="1238" spans="1:11">
      <c r="A1238" s="9">
        <f t="shared" si="94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91"/>
        <v>1487.8</v>
      </c>
      <c r="G1238" s="11">
        <v>57</v>
      </c>
      <c r="H1238" s="8">
        <v>3.5000000000000003E-2</v>
      </c>
      <c r="I1238" s="8">
        <f t="shared" si="92"/>
        <v>1.9950000000000001</v>
      </c>
      <c r="J1238" s="10">
        <v>0</v>
      </c>
      <c r="K1238" s="83">
        <f t="shared" si="93"/>
        <v>1.3409060357574944E-3</v>
      </c>
    </row>
    <row r="1239" spans="1:11">
      <c r="A1239" s="9">
        <f t="shared" si="94"/>
        <v>227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91"/>
        <v>1266.08</v>
      </c>
      <c r="G1239" s="11">
        <v>20</v>
      </c>
      <c r="H1239" s="8">
        <v>3.5000000000000003E-2</v>
      </c>
      <c r="I1239" s="8">
        <f t="shared" si="92"/>
        <v>0.70000000000000007</v>
      </c>
      <c r="J1239" s="10">
        <v>0</v>
      </c>
      <c r="K1239" s="83">
        <f t="shared" si="93"/>
        <v>5.5288765322886397E-4</v>
      </c>
    </row>
    <row r="1240" spans="1:11">
      <c r="A1240" s="9">
        <f t="shared" si="94"/>
        <v>228</v>
      </c>
      <c r="B1240" s="14" t="str">
        <f>'гаряча вода'!B1240</f>
        <v>Широка,81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91"/>
        <v>3679.6</v>
      </c>
      <c r="G1240" s="11">
        <v>70</v>
      </c>
      <c r="H1240" s="8">
        <v>3.5000000000000003E-2</v>
      </c>
      <c r="I1240" s="8">
        <f t="shared" si="92"/>
        <v>2.4500000000000002</v>
      </c>
      <c r="J1240" s="10">
        <v>0</v>
      </c>
      <c r="K1240" s="83">
        <f t="shared" si="93"/>
        <v>6.6583324274377658E-4</v>
      </c>
    </row>
    <row r="1241" spans="1:11">
      <c r="A1241" s="9">
        <f t="shared" si="94"/>
        <v>229</v>
      </c>
      <c r="B1241" s="14" t="s">
        <v>1329</v>
      </c>
      <c r="C1241" s="8">
        <v>1676.3</v>
      </c>
      <c r="D1241" s="8">
        <v>65.5</v>
      </c>
      <c r="E1241" s="8"/>
      <c r="F1241" s="8">
        <f t="shared" si="91"/>
        <v>1741.8</v>
      </c>
      <c r="G1241" s="11">
        <v>200</v>
      </c>
      <c r="H1241" s="8">
        <v>3.5000000000000003E-2</v>
      </c>
      <c r="I1241" s="8">
        <f t="shared" si="92"/>
        <v>7.0000000000000009</v>
      </c>
      <c r="J1241" s="10">
        <v>0</v>
      </c>
      <c r="K1241" s="83">
        <f t="shared" si="93"/>
        <v>4.018831094270296E-3</v>
      </c>
    </row>
    <row r="1242" spans="1:11">
      <c r="A1242" s="9">
        <f t="shared" si="94"/>
        <v>230</v>
      </c>
      <c r="B1242" s="14" t="s">
        <v>1330</v>
      </c>
      <c r="C1242" s="8">
        <v>639</v>
      </c>
      <c r="D1242" s="8"/>
      <c r="E1242" s="8"/>
      <c r="F1242" s="8">
        <f t="shared" si="91"/>
        <v>639</v>
      </c>
      <c r="G1242" s="11">
        <v>150.5</v>
      </c>
      <c r="H1242" s="8">
        <v>3.5000000000000003E-2</v>
      </c>
      <c r="I1242" s="8">
        <f t="shared" si="92"/>
        <v>5.2675000000000001</v>
      </c>
      <c r="J1242" s="10">
        <v>0</v>
      </c>
      <c r="K1242" s="83">
        <f t="shared" si="93"/>
        <v>8.2433489827856022E-3</v>
      </c>
    </row>
    <row r="1243" spans="1:11">
      <c r="A1243" s="9">
        <f t="shared" si="94"/>
        <v>231</v>
      </c>
      <c r="B1243" s="14" t="s">
        <v>1331</v>
      </c>
      <c r="C1243" s="8">
        <v>514.6</v>
      </c>
      <c r="D1243" s="8"/>
      <c r="E1243" s="8"/>
      <c r="F1243" s="8">
        <f t="shared" si="91"/>
        <v>514.6</v>
      </c>
      <c r="G1243" s="85">
        <v>29.8</v>
      </c>
      <c r="H1243" s="8">
        <v>3.5000000000000003E-2</v>
      </c>
      <c r="I1243" s="8">
        <f t="shared" si="92"/>
        <v>1.0430000000000001</v>
      </c>
      <c r="J1243" s="10">
        <v>0</v>
      </c>
      <c r="K1243" s="83">
        <f t="shared" si="93"/>
        <v>2.0268169452001559E-3</v>
      </c>
    </row>
    <row r="1244" spans="1:11" ht="18.75">
      <c r="A1244" s="9">
        <f t="shared" si="94"/>
        <v>232</v>
      </c>
      <c r="B1244" s="170" t="s">
        <v>1358</v>
      </c>
      <c r="C1244" s="171">
        <v>6066</v>
      </c>
      <c r="D1244" s="171"/>
      <c r="E1244" s="171"/>
      <c r="F1244" s="8">
        <f t="shared" si="91"/>
        <v>6066</v>
      </c>
      <c r="G1244" s="172">
        <v>1205</v>
      </c>
      <c r="H1244" s="173">
        <v>0.03</v>
      </c>
      <c r="I1244" s="8">
        <f t="shared" si="92"/>
        <v>36.15</v>
      </c>
      <c r="J1244" s="10">
        <v>0</v>
      </c>
      <c r="K1244" s="83">
        <f t="shared" si="93"/>
        <v>5.9594460929772502E-3</v>
      </c>
    </row>
    <row r="1245" spans="1:11" ht="18.75">
      <c r="A1245" s="9">
        <f t="shared" si="94"/>
        <v>233</v>
      </c>
      <c r="B1245" s="174" t="s">
        <v>1359</v>
      </c>
      <c r="C1245" s="171">
        <v>5812</v>
      </c>
      <c r="D1245" s="171"/>
      <c r="E1245" s="171">
        <v>261.60000000000002</v>
      </c>
      <c r="F1245" s="8">
        <f t="shared" si="91"/>
        <v>6073.6</v>
      </c>
      <c r="G1245" s="172">
        <v>1065</v>
      </c>
      <c r="H1245" s="173">
        <v>0.03</v>
      </c>
      <c r="I1245" s="8">
        <f t="shared" si="92"/>
        <v>31.95</v>
      </c>
      <c r="J1245" s="10">
        <v>0</v>
      </c>
      <c r="K1245" s="83">
        <f t="shared" si="93"/>
        <v>5.2604715489989462E-3</v>
      </c>
    </row>
    <row r="1246" spans="1:11">
      <c r="A1246" s="9">
        <f t="shared" si="94"/>
        <v>234</v>
      </c>
      <c r="B1246" s="14"/>
      <c r="C1246" s="8"/>
      <c r="D1246" s="8"/>
      <c r="E1246" s="8"/>
      <c r="F1246" s="8"/>
      <c r="G1246" s="11"/>
      <c r="H1246" s="8"/>
      <c r="I1246" s="8"/>
      <c r="J1246" s="10"/>
      <c r="K1246" s="83"/>
    </row>
    <row r="1247" spans="1:11">
      <c r="A1247" s="9">
        <f t="shared" si="94"/>
        <v>235</v>
      </c>
      <c r="B1247" s="14"/>
      <c r="C1247" s="8"/>
      <c r="D1247" s="8"/>
      <c r="E1247" s="8"/>
      <c r="F1247" s="8"/>
      <c r="G1247" s="11"/>
      <c r="H1247" s="8"/>
      <c r="I1247" s="8"/>
      <c r="J1247" s="10"/>
      <c r="K1247" s="83"/>
    </row>
    <row r="1248" spans="1:11">
      <c r="A1248" s="9">
        <f t="shared" si="94"/>
        <v>236</v>
      </c>
      <c r="B1248" s="14"/>
      <c r="C1248" s="8"/>
      <c r="D1248" s="8"/>
      <c r="E1248" s="8"/>
      <c r="F1248" s="8"/>
      <c r="G1248" s="11"/>
      <c r="H1248" s="8"/>
      <c r="I1248" s="8"/>
      <c r="J1248" s="10"/>
      <c r="K1248" s="83"/>
    </row>
    <row r="1249" spans="1:12">
      <c r="A1249" s="12"/>
      <c r="B1249" s="13" t="s">
        <v>576</v>
      </c>
      <c r="C1249" s="13">
        <f>SUM(C1013:C1243)</f>
        <v>211838.43999999992</v>
      </c>
      <c r="D1249" s="13">
        <f>SUM(D1013:D1243)</f>
        <v>611.79999999999995</v>
      </c>
      <c r="E1249" s="13">
        <f>SUM(E1013:E1243)</f>
        <v>315.61</v>
      </c>
      <c r="F1249" s="13">
        <f>SUM(F1013:F1243)</f>
        <v>212765.84999999998</v>
      </c>
      <c r="G1249" s="13">
        <f>SUM(G1013:G1243)</f>
        <v>20260.099999999999</v>
      </c>
      <c r="H1249" s="8">
        <v>3.5000000000000003E-2</v>
      </c>
      <c r="I1249" s="13">
        <f>SUM(I1013:I1243)</f>
        <v>709.10350000000028</v>
      </c>
      <c r="J1249" s="13">
        <f>SUM(J1013:J1243)</f>
        <v>0</v>
      </c>
      <c r="K1249" s="83">
        <f t="shared" si="93"/>
        <v>3.3327881330580088E-3</v>
      </c>
    </row>
    <row r="1250" spans="1:12" ht="18.75" thickBot="1">
      <c r="A1250" s="19"/>
      <c r="B1250" s="13" t="s">
        <v>1271</v>
      </c>
      <c r="C1250" s="15">
        <f>C479+C551+C635+C774+C956+C1011+C1249</f>
        <v>1610405.4599999997</v>
      </c>
      <c r="D1250" s="15">
        <f>D479+D551+D635+D774+D956+D1011+D1249</f>
        <v>8944.5799999999981</v>
      </c>
      <c r="E1250" s="15">
        <f>E479+E551+E635+E774+E956+E1011+E1249</f>
        <v>21950.510000000002</v>
      </c>
      <c r="F1250" s="15">
        <f>F479+F551+F635+F774+F956+F1011+F1249</f>
        <v>1641300.5499999998</v>
      </c>
      <c r="G1250" s="15">
        <f>G479+G551+G635+G774+G956+G1011+G1249</f>
        <v>171841.58</v>
      </c>
      <c r="H1250" s="13">
        <v>3.5000000000000003E-2</v>
      </c>
      <c r="I1250" s="13">
        <f t="shared" si="92"/>
        <v>6014.4553000000005</v>
      </c>
      <c r="J1250" s="16">
        <f>SUM(J1014:J1239)</f>
        <v>0</v>
      </c>
      <c r="K1250" s="97">
        <f t="shared" si="93"/>
        <v>3.6644448209074208E-3</v>
      </c>
      <c r="L1250" s="20"/>
    </row>
    <row r="1251" spans="1:12">
      <c r="A1251" s="1"/>
    </row>
    <row r="1252" spans="1:12">
      <c r="A1252" s="1"/>
    </row>
    <row r="1253" spans="1:12">
      <c r="A1253" s="1"/>
    </row>
    <row r="1254" spans="1:12">
      <c r="A1254" s="1"/>
    </row>
    <row r="1255" spans="1:12">
      <c r="A1255" s="1"/>
    </row>
    <row r="1256" spans="1:12">
      <c r="A1256" s="1"/>
    </row>
    <row r="1257" spans="1:12">
      <c r="A1257" s="1"/>
    </row>
    <row r="1258" spans="1:12">
      <c r="A1258" s="1"/>
    </row>
    <row r="1259" spans="1:12">
      <c r="A1259" s="1"/>
    </row>
    <row r="1260" spans="1:12">
      <c r="A1260" s="1"/>
    </row>
    <row r="1261" spans="1:12">
      <c r="A1261" s="1"/>
    </row>
    <row r="1262" spans="1:12">
      <c r="A1262" s="1"/>
    </row>
    <row r="1263" spans="1:12">
      <c r="A1263" s="1"/>
    </row>
    <row r="1264" spans="1:12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367" spans="2:2">
      <c r="B1367" s="49"/>
    </row>
    <row r="1368" spans="2:2">
      <c r="B1368" s="49"/>
    </row>
    <row r="1369" spans="2:2">
      <c r="B1369" s="49"/>
    </row>
    <row r="1370" spans="2:2">
      <c r="B1370" s="49"/>
    </row>
    <row r="1371" spans="2:2">
      <c r="B1371" s="49"/>
    </row>
    <row r="1372" spans="2:2">
      <c r="B1372" s="49"/>
    </row>
    <row r="1373" spans="2:2">
      <c r="B1373" s="49"/>
    </row>
    <row r="1374" spans="2:2">
      <c r="B1374" s="49"/>
    </row>
    <row r="1375" spans="2:2">
      <c r="B1375" s="49"/>
    </row>
    <row r="1376" spans="2:2">
      <c r="B1376" s="49"/>
    </row>
    <row r="1377" spans="2:2">
      <c r="B1377" s="49"/>
    </row>
    <row r="1378" spans="2:2">
      <c r="B1378" s="49"/>
    </row>
    <row r="1379" spans="2:2">
      <c r="B1379" s="49"/>
    </row>
    <row r="1380" spans="2:2">
      <c r="B1380" s="49"/>
    </row>
    <row r="1381" spans="2:2">
      <c r="B1381" s="49"/>
    </row>
    <row r="1382" spans="2:2">
      <c r="B1382" s="49"/>
    </row>
    <row r="1383" spans="2:2">
      <c r="B1383" s="49"/>
    </row>
    <row r="1384" spans="2:2">
      <c r="B1384" s="49"/>
    </row>
    <row r="1385" spans="2:2">
      <c r="B1385" s="49"/>
    </row>
    <row r="1386" spans="2:2">
      <c r="B1386" s="49"/>
    </row>
    <row r="1387" spans="2:2">
      <c r="B1387" s="49"/>
    </row>
    <row r="1388" spans="2:2">
      <c r="B1388" s="49"/>
    </row>
    <row r="1389" spans="2:2">
      <c r="B1389" s="49"/>
    </row>
    <row r="1390" spans="2:2">
      <c r="B1390" s="49"/>
    </row>
    <row r="1391" spans="2:2">
      <c r="B1391" s="49"/>
    </row>
    <row r="1392" spans="2:2">
      <c r="B1392" s="49"/>
    </row>
    <row r="1393" spans="2:2">
      <c r="B1393" s="49"/>
    </row>
    <row r="1394" spans="2:2">
      <c r="B1394" s="49"/>
    </row>
    <row r="1395" spans="2:2">
      <c r="B1395" s="49"/>
    </row>
    <row r="1396" spans="2:2">
      <c r="B1396" s="49"/>
    </row>
    <row r="1397" spans="2:2">
      <c r="B1397" s="49"/>
    </row>
    <row r="1398" spans="2:2">
      <c r="B1398" s="49"/>
    </row>
    <row r="1399" spans="2:2">
      <c r="B1399" s="49"/>
    </row>
    <row r="1400" spans="2:2">
      <c r="B1400" s="49"/>
    </row>
    <row r="1401" spans="2:2">
      <c r="B1401" s="49"/>
    </row>
    <row r="1402" spans="2:2">
      <c r="B1402" s="49"/>
    </row>
    <row r="1403" spans="2:2">
      <c r="B1403" s="49"/>
    </row>
    <row r="1404" spans="2:2">
      <c r="B1404" s="49"/>
    </row>
    <row r="1405" spans="2:2">
      <c r="B1405" s="49"/>
    </row>
    <row r="1406" spans="2:2">
      <c r="B1406" s="49"/>
    </row>
    <row r="1407" spans="2:2">
      <c r="B1407" s="49"/>
    </row>
    <row r="1408" spans="2:2">
      <c r="B1408" s="49"/>
    </row>
    <row r="1409" spans="2:2">
      <c r="B1409" s="49"/>
    </row>
    <row r="1410" spans="2:2">
      <c r="B1410" s="49"/>
    </row>
    <row r="1411" spans="2:2">
      <c r="B1411" s="49"/>
    </row>
    <row r="1412" spans="2:2">
      <c r="B1412" s="49"/>
    </row>
    <row r="1413" spans="2:2">
      <c r="B1413" s="49"/>
    </row>
    <row r="1414" spans="2:2">
      <c r="B1414" s="49"/>
    </row>
    <row r="1415" spans="2:2">
      <c r="B1415" s="49"/>
    </row>
    <row r="1416" spans="2:2">
      <c r="B1416" s="49"/>
    </row>
    <row r="1417" spans="2:2">
      <c r="B1417" s="49"/>
    </row>
    <row r="1418" spans="2:2">
      <c r="B1418" s="49"/>
    </row>
    <row r="1419" spans="2:2">
      <c r="B1419" s="49"/>
    </row>
    <row r="1420" spans="2:2">
      <c r="B1420" s="49"/>
    </row>
    <row r="1421" spans="2:2">
      <c r="B1421" s="49"/>
    </row>
    <row r="1422" spans="2:2">
      <c r="B1422" s="49"/>
    </row>
    <row r="1423" spans="2:2">
      <c r="B1423" s="49"/>
    </row>
    <row r="1424" spans="2:2">
      <c r="B1424" s="49"/>
    </row>
    <row r="1425" spans="2:2">
      <c r="B1425" s="49"/>
    </row>
    <row r="1426" spans="2:2">
      <c r="B1426" s="49"/>
    </row>
    <row r="1427" spans="2:2">
      <c r="B1427" s="49"/>
    </row>
    <row r="1428" spans="2:2">
      <c r="B1428" s="49"/>
    </row>
    <row r="1429" spans="2:2">
      <c r="B1429" s="49"/>
    </row>
    <row r="1430" spans="2:2">
      <c r="B1430" s="49"/>
    </row>
  </sheetData>
  <mergeCells count="1">
    <mergeCell ref="B1:L1"/>
  </mergeCells>
  <phoneticPr fontId="0" type="noConversion"/>
  <pageMargins left="0" right="0" top="0.98425196850393704" bottom="0.98425196850393704" header="0.51181102362204722" footer="0.51181102362204722"/>
  <pageSetup paperSize="9" scale="75" orientation="landscape" r:id="rId1"/>
  <headerFooter alignWithMargins="0"/>
  <rowBreaks count="4" manualBreakCount="4">
    <brk id="414" max="8" man="1"/>
    <brk id="479" max="16383" man="1"/>
    <brk id="551" max="16383" man="1"/>
    <brk id="63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 enableFormatConditionsCalculation="0">
    <tabColor indexed="9"/>
  </sheetPr>
  <dimension ref="A1:L1436"/>
  <sheetViews>
    <sheetView topLeftCell="A4" zoomScale="75" workbookViewId="0">
      <pane ySplit="2355" topLeftCell="A1232" activePane="bottomLeft"/>
      <selection activeCell="G3" sqref="G3"/>
      <selection pane="bottomLeft" activeCell="B1244" sqref="B1244:B1245"/>
    </sheetView>
  </sheetViews>
  <sheetFormatPr defaultColWidth="20" defaultRowHeight="18"/>
  <cols>
    <col min="1" max="1" width="9" style="2" customWidth="1"/>
    <col min="2" max="2" width="28.85546875" style="2" customWidth="1"/>
    <col min="3" max="6" width="16.7109375" style="2" customWidth="1"/>
    <col min="7" max="16384" width="20" style="2"/>
  </cols>
  <sheetData>
    <row r="1" spans="1:10" ht="37.5" customHeight="1">
      <c r="A1" s="78"/>
      <c r="B1" s="278" t="s">
        <v>302</v>
      </c>
      <c r="C1" s="278"/>
      <c r="D1" s="278"/>
      <c r="E1" s="278"/>
      <c r="F1" s="278"/>
      <c r="G1" s="278"/>
      <c r="H1" s="278"/>
      <c r="I1" s="278"/>
      <c r="J1" s="278"/>
    </row>
    <row r="2" spans="1:10" ht="18.75" thickBot="1">
      <c r="A2" s="1"/>
      <c r="G2" s="139">
        <v>6.4519999999999994E-2</v>
      </c>
    </row>
    <row r="3" spans="1:10" ht="67.5" customHeigh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305</v>
      </c>
      <c r="H3" s="4" t="s">
        <v>303</v>
      </c>
      <c r="I3" s="4" t="s">
        <v>304</v>
      </c>
    </row>
    <row r="4" spans="1:10" ht="18.75">
      <c r="A4" s="5">
        <v>1</v>
      </c>
      <c r="B4" s="23">
        <v>2</v>
      </c>
      <c r="C4" s="23">
        <v>3</v>
      </c>
      <c r="D4" s="23"/>
      <c r="E4" s="23"/>
      <c r="F4" s="23"/>
      <c r="G4" s="6">
        <v>4</v>
      </c>
      <c r="H4" s="6">
        <v>5</v>
      </c>
      <c r="I4" s="6">
        <v>6</v>
      </c>
    </row>
    <row r="5" spans="1:10" ht="18.75">
      <c r="A5" s="5"/>
      <c r="B5" s="7" t="s">
        <v>571</v>
      </c>
      <c r="C5" s="23"/>
      <c r="D5" s="23"/>
      <c r="E5" s="23"/>
      <c r="F5" s="23"/>
      <c r="G5" s="8"/>
      <c r="H5" s="8"/>
      <c r="I5" s="8"/>
    </row>
    <row r="6" spans="1:10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10">
        <f>F6*$G$2</f>
        <v>23.200101599999996</v>
      </c>
      <c r="H6" s="10">
        <f>G6*0.2</f>
        <v>4.6400203199999996</v>
      </c>
      <c r="I6" s="83">
        <f t="shared" ref="I6:I68" si="0">(G6+H6)/F6/1.2</f>
        <v>6.4519999999999994E-2</v>
      </c>
    </row>
    <row r="7" spans="1:10">
      <c r="A7" s="9">
        <f t="shared" ref="A7:A71" si="1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67" si="2">C7+D7+E7</f>
        <v>201.72</v>
      </c>
      <c r="G7" s="10">
        <f t="shared" ref="G7:G70" si="3">F7*$G$2</f>
        <v>13.014974399999998</v>
      </c>
      <c r="H7" s="10">
        <f t="shared" ref="H7:H64" si="4">G7*0.2</f>
        <v>2.6029948799999998</v>
      </c>
      <c r="I7" s="83">
        <f t="shared" si="0"/>
        <v>6.451999999999998E-2</v>
      </c>
    </row>
    <row r="8" spans="1:10">
      <c r="A8" s="9">
        <f t="shared" si="1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2"/>
        <v>585.14</v>
      </c>
      <c r="G8" s="10">
        <f t="shared" si="3"/>
        <v>37.753232799999992</v>
      </c>
      <c r="H8" s="10">
        <f t="shared" si="4"/>
        <v>7.5506465599999988</v>
      </c>
      <c r="I8" s="83">
        <f t="shared" si="0"/>
        <v>6.451999999999998E-2</v>
      </c>
    </row>
    <row r="9" spans="1:10">
      <c r="A9" s="9">
        <f t="shared" si="1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2"/>
        <v>1489.2</v>
      </c>
      <c r="G9" s="10">
        <f t="shared" si="3"/>
        <v>96.083183999999989</v>
      </c>
      <c r="H9" s="10">
        <f t="shared" si="4"/>
        <v>19.2166368</v>
      </c>
      <c r="I9" s="83">
        <f t="shared" si="0"/>
        <v>6.4519999999999994E-2</v>
      </c>
    </row>
    <row r="10" spans="1:10">
      <c r="A10" s="9">
        <f t="shared" si="1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2"/>
        <v>336.7</v>
      </c>
      <c r="G10" s="10">
        <f t="shared" si="3"/>
        <v>21.723883999999998</v>
      </c>
      <c r="H10" s="10">
        <f t="shared" si="4"/>
        <v>4.3447768</v>
      </c>
      <c r="I10" s="83">
        <f t="shared" si="0"/>
        <v>6.4519999999999994E-2</v>
      </c>
    </row>
    <row r="11" spans="1:10">
      <c r="A11" s="9">
        <f t="shared" si="1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2"/>
        <v>2519.1999999999998</v>
      </c>
      <c r="G11" s="10">
        <f t="shared" si="3"/>
        <v>162.53878399999996</v>
      </c>
      <c r="H11" s="10">
        <f t="shared" si="4"/>
        <v>32.507756799999996</v>
      </c>
      <c r="I11" s="83">
        <f t="shared" si="0"/>
        <v>6.451999999999998E-2</v>
      </c>
    </row>
    <row r="12" spans="1:10">
      <c r="A12" s="9">
        <f t="shared" si="1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2"/>
        <v>157</v>
      </c>
      <c r="G12" s="10">
        <f t="shared" si="3"/>
        <v>10.129639999999998</v>
      </c>
      <c r="H12" s="10">
        <f t="shared" si="4"/>
        <v>2.025928</v>
      </c>
      <c r="I12" s="83">
        <f t="shared" si="0"/>
        <v>6.4519999999999994E-2</v>
      </c>
    </row>
    <row r="13" spans="1:10">
      <c r="A13" s="9">
        <f t="shared" si="1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2"/>
        <v>2085.1999999999998</v>
      </c>
      <c r="G13" s="10">
        <f t="shared" si="3"/>
        <v>134.53710399999997</v>
      </c>
      <c r="H13" s="10">
        <f t="shared" si="4"/>
        <v>26.907420799999997</v>
      </c>
      <c r="I13" s="83">
        <f t="shared" si="0"/>
        <v>6.451999999999998E-2</v>
      </c>
    </row>
    <row r="14" spans="1:10">
      <c r="A14" s="9">
        <f t="shared" si="1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2"/>
        <v>2093.6</v>
      </c>
      <c r="G14" s="10">
        <f t="shared" si="3"/>
        <v>135.07907199999997</v>
      </c>
      <c r="H14" s="10">
        <f t="shared" si="4"/>
        <v>27.015814399999996</v>
      </c>
      <c r="I14" s="83">
        <f t="shared" si="0"/>
        <v>6.451999999999998E-2</v>
      </c>
    </row>
    <row r="15" spans="1:10">
      <c r="A15" s="9">
        <f t="shared" si="1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2"/>
        <v>2063.25</v>
      </c>
      <c r="G15" s="10">
        <f t="shared" si="3"/>
        <v>133.12088999999997</v>
      </c>
      <c r="H15" s="10">
        <f t="shared" si="4"/>
        <v>26.624177999999997</v>
      </c>
      <c r="I15" s="83">
        <f t="shared" si="0"/>
        <v>6.4519999999999994E-2</v>
      </c>
    </row>
    <row r="16" spans="1:10">
      <c r="A16" s="9">
        <f t="shared" si="1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2"/>
        <v>225</v>
      </c>
      <c r="G16" s="10">
        <f t="shared" si="3"/>
        <v>14.516999999999999</v>
      </c>
      <c r="H16" s="10">
        <f t="shared" si="4"/>
        <v>2.9034</v>
      </c>
      <c r="I16" s="83">
        <f t="shared" si="0"/>
        <v>6.4520000000000008E-2</v>
      </c>
    </row>
    <row r="17" spans="1:9">
      <c r="A17" s="9">
        <f t="shared" si="1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2"/>
        <v>594.6</v>
      </c>
      <c r="G17" s="10">
        <f t="shared" si="3"/>
        <v>38.363591999999997</v>
      </c>
      <c r="H17" s="10">
        <f t="shared" si="4"/>
        <v>7.6727183999999999</v>
      </c>
      <c r="I17" s="83">
        <f t="shared" si="0"/>
        <v>6.4519999999999994E-2</v>
      </c>
    </row>
    <row r="18" spans="1:9">
      <c r="A18" s="9">
        <f t="shared" si="1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2"/>
        <v>720.56000000000006</v>
      </c>
      <c r="G18" s="10">
        <f t="shared" si="3"/>
        <v>46.4905312</v>
      </c>
      <c r="H18" s="10">
        <f t="shared" si="4"/>
        <v>9.298106240000001</v>
      </c>
      <c r="I18" s="83">
        <f t="shared" si="0"/>
        <v>6.4519999999999994E-2</v>
      </c>
    </row>
    <row r="19" spans="1:9">
      <c r="A19" s="9">
        <f t="shared" si="1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2"/>
        <v>714.65</v>
      </c>
      <c r="G19" s="10">
        <f t="shared" si="3"/>
        <v>46.109217999999991</v>
      </c>
      <c r="H19" s="10">
        <f t="shared" si="4"/>
        <v>9.2218435999999979</v>
      </c>
      <c r="I19" s="83">
        <f t="shared" si="0"/>
        <v>6.4519999999999994E-2</v>
      </c>
    </row>
    <row r="20" spans="1:9">
      <c r="A20" s="9">
        <f t="shared" si="1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2"/>
        <v>589.14</v>
      </c>
      <c r="G20" s="10">
        <f t="shared" si="3"/>
        <v>38.011312799999999</v>
      </c>
      <c r="H20" s="10">
        <f t="shared" si="4"/>
        <v>7.6022625599999998</v>
      </c>
      <c r="I20" s="83">
        <f t="shared" si="0"/>
        <v>6.4519999999999994E-2</v>
      </c>
    </row>
    <row r="21" spans="1:9">
      <c r="A21" s="9">
        <f t="shared" si="1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2"/>
        <v>1124.6099999999999</v>
      </c>
      <c r="G21" s="10">
        <f t="shared" si="3"/>
        <v>72.55983719999999</v>
      </c>
      <c r="H21" s="10">
        <f t="shared" si="4"/>
        <v>14.511967439999999</v>
      </c>
      <c r="I21" s="83">
        <f t="shared" si="0"/>
        <v>6.4519999999999994E-2</v>
      </c>
    </row>
    <row r="22" spans="1:9">
      <c r="A22" s="9">
        <f t="shared" si="1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2"/>
        <v>1240</v>
      </c>
      <c r="G22" s="10">
        <f t="shared" si="3"/>
        <v>80.004799999999989</v>
      </c>
      <c r="H22" s="10">
        <f t="shared" si="4"/>
        <v>16.000959999999999</v>
      </c>
      <c r="I22" s="83">
        <f t="shared" si="0"/>
        <v>6.451999999999998E-2</v>
      </c>
    </row>
    <row r="23" spans="1:9">
      <c r="A23" s="9">
        <f t="shared" si="1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2"/>
        <v>762.66000000000008</v>
      </c>
      <c r="G23" s="10">
        <f t="shared" si="3"/>
        <v>49.206823200000002</v>
      </c>
      <c r="H23" s="10">
        <f t="shared" si="4"/>
        <v>9.8413646400000019</v>
      </c>
      <c r="I23" s="83">
        <f t="shared" si="0"/>
        <v>6.4519999999999994E-2</v>
      </c>
    </row>
    <row r="24" spans="1:9">
      <c r="A24" s="9">
        <f t="shared" si="1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2"/>
        <v>566</v>
      </c>
      <c r="G24" s="10">
        <f t="shared" si="3"/>
        <v>36.518319999999996</v>
      </c>
      <c r="H24" s="10">
        <f t="shared" si="4"/>
        <v>7.3036639999999995</v>
      </c>
      <c r="I24" s="83">
        <f t="shared" si="0"/>
        <v>6.4519999999999994E-2</v>
      </c>
    </row>
    <row r="25" spans="1:9">
      <c r="A25" s="9">
        <f t="shared" si="1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2"/>
        <v>678.79</v>
      </c>
      <c r="G25" s="10">
        <f t="shared" si="3"/>
        <v>43.795530799999995</v>
      </c>
      <c r="H25" s="10">
        <f t="shared" si="4"/>
        <v>8.75910616</v>
      </c>
      <c r="I25" s="83">
        <f t="shared" si="0"/>
        <v>6.4519999999999994E-2</v>
      </c>
    </row>
    <row r="26" spans="1:9">
      <c r="A26" s="9">
        <f t="shared" si="1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2"/>
        <v>941.65</v>
      </c>
      <c r="G26" s="10">
        <f t="shared" si="3"/>
        <v>60.755257999999991</v>
      </c>
      <c r="H26" s="10">
        <f t="shared" si="4"/>
        <v>12.151051599999999</v>
      </c>
      <c r="I26" s="83">
        <f t="shared" si="0"/>
        <v>6.4519999999999994E-2</v>
      </c>
    </row>
    <row r="27" spans="1:9">
      <c r="A27" s="9">
        <f t="shared" si="1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2"/>
        <v>1038.9000000000001</v>
      </c>
      <c r="G27" s="10">
        <f t="shared" si="3"/>
        <v>67.029827999999995</v>
      </c>
      <c r="H27" s="10">
        <f t="shared" si="4"/>
        <v>13.4059656</v>
      </c>
      <c r="I27" s="83">
        <f t="shared" si="0"/>
        <v>6.4519999999999994E-2</v>
      </c>
    </row>
    <row r="28" spans="1:9">
      <c r="A28" s="9">
        <f t="shared" si="1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2"/>
        <v>282.89999999999998</v>
      </c>
      <c r="G28" s="10">
        <f t="shared" si="3"/>
        <v>18.252707999999998</v>
      </c>
      <c r="H28" s="10">
        <f t="shared" si="4"/>
        <v>3.6505415999999999</v>
      </c>
      <c r="I28" s="83">
        <f t="shared" si="0"/>
        <v>6.4520000000000008E-2</v>
      </c>
    </row>
    <row r="29" spans="1:9">
      <c r="A29" s="9">
        <f t="shared" si="1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2"/>
        <v>114.7</v>
      </c>
      <c r="G29" s="10">
        <f t="shared" si="3"/>
        <v>7.4004439999999994</v>
      </c>
      <c r="H29" s="10">
        <f t="shared" si="4"/>
        <v>1.4800887999999999</v>
      </c>
      <c r="I29" s="83">
        <f t="shared" si="0"/>
        <v>6.4519999999999994E-2</v>
      </c>
    </row>
    <row r="30" spans="1:9">
      <c r="A30" s="9">
        <f t="shared" si="1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2"/>
        <v>201.3</v>
      </c>
      <c r="G30" s="10">
        <f t="shared" si="3"/>
        <v>12.987876</v>
      </c>
      <c r="H30" s="10">
        <f t="shared" si="4"/>
        <v>2.5975752000000001</v>
      </c>
      <c r="I30" s="83">
        <f t="shared" si="0"/>
        <v>6.4519999999999994E-2</v>
      </c>
    </row>
    <row r="31" spans="1:9">
      <c r="A31" s="9">
        <f t="shared" si="1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2"/>
        <v>148.1</v>
      </c>
      <c r="G31" s="10">
        <f t="shared" si="3"/>
        <v>9.5554119999999987</v>
      </c>
      <c r="H31" s="10">
        <f t="shared" si="4"/>
        <v>1.9110823999999997</v>
      </c>
      <c r="I31" s="83">
        <f t="shared" si="0"/>
        <v>6.4519999999999994E-2</v>
      </c>
    </row>
    <row r="32" spans="1:9">
      <c r="A32" s="9">
        <f t="shared" si="1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2"/>
        <v>337.2</v>
      </c>
      <c r="G32" s="10">
        <f t="shared" si="3"/>
        <v>21.756143999999995</v>
      </c>
      <c r="H32" s="10">
        <f t="shared" si="4"/>
        <v>4.3512287999999995</v>
      </c>
      <c r="I32" s="83">
        <f t="shared" si="0"/>
        <v>6.451999999999998E-2</v>
      </c>
    </row>
    <row r="33" spans="1:9">
      <c r="A33" s="9">
        <f t="shared" si="1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2"/>
        <v>284.3</v>
      </c>
      <c r="G33" s="10">
        <f t="shared" si="3"/>
        <v>18.343035999999998</v>
      </c>
      <c r="H33" s="10">
        <f t="shared" si="4"/>
        <v>3.6686071999999998</v>
      </c>
      <c r="I33" s="83">
        <f t="shared" si="0"/>
        <v>6.4519999999999994E-2</v>
      </c>
    </row>
    <row r="34" spans="1:9">
      <c r="A34" s="9">
        <f t="shared" si="1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2"/>
        <v>213.73</v>
      </c>
      <c r="G34" s="10">
        <f t="shared" si="3"/>
        <v>13.789859599999998</v>
      </c>
      <c r="H34" s="10">
        <f t="shared" si="4"/>
        <v>2.7579719199999997</v>
      </c>
      <c r="I34" s="83">
        <f t="shared" si="0"/>
        <v>6.4519999999999994E-2</v>
      </c>
    </row>
    <row r="35" spans="1:9">
      <c r="A35" s="9">
        <f t="shared" si="1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2"/>
        <v>164.22</v>
      </c>
      <c r="G35" s="10">
        <f t="shared" si="3"/>
        <v>10.595474399999999</v>
      </c>
      <c r="H35" s="10">
        <f t="shared" si="4"/>
        <v>2.11909488</v>
      </c>
      <c r="I35" s="83">
        <f t="shared" si="0"/>
        <v>6.4519999999999994E-2</v>
      </c>
    </row>
    <row r="36" spans="1:9">
      <c r="A36" s="9">
        <f t="shared" si="1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2"/>
        <v>251.7</v>
      </c>
      <c r="G36" s="10">
        <f t="shared" si="3"/>
        <v>16.239683999999997</v>
      </c>
      <c r="H36" s="10">
        <f t="shared" si="4"/>
        <v>3.2479367999999997</v>
      </c>
      <c r="I36" s="83">
        <f t="shared" si="0"/>
        <v>6.451999999999998E-2</v>
      </c>
    </row>
    <row r="37" spans="1:9">
      <c r="A37" s="9">
        <f t="shared" si="1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2"/>
        <v>132.6</v>
      </c>
      <c r="G37" s="10">
        <f t="shared" si="3"/>
        <v>8.5553519999999992</v>
      </c>
      <c r="H37" s="10">
        <f t="shared" si="4"/>
        <v>1.7110703999999999</v>
      </c>
      <c r="I37" s="83">
        <f t="shared" si="0"/>
        <v>6.4520000000000008E-2</v>
      </c>
    </row>
    <row r="38" spans="1:9">
      <c r="A38" s="9">
        <f t="shared" si="1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2"/>
        <v>89.3</v>
      </c>
      <c r="G38" s="10">
        <f t="shared" si="3"/>
        <v>5.7616359999999993</v>
      </c>
      <c r="H38" s="10">
        <f t="shared" si="4"/>
        <v>1.1523272</v>
      </c>
      <c r="I38" s="83">
        <f t="shared" si="0"/>
        <v>6.4519999999999994E-2</v>
      </c>
    </row>
    <row r="39" spans="1:9">
      <c r="A39" s="9">
        <f t="shared" si="1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2"/>
        <v>123.45</v>
      </c>
      <c r="G39" s="10">
        <f t="shared" si="3"/>
        <v>7.964993999999999</v>
      </c>
      <c r="H39" s="10">
        <f t="shared" si="4"/>
        <v>1.5929987999999999</v>
      </c>
      <c r="I39" s="83">
        <f t="shared" si="0"/>
        <v>6.4519999999999994E-2</v>
      </c>
    </row>
    <row r="40" spans="1:9">
      <c r="A40" s="9">
        <f t="shared" si="1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2"/>
        <v>241.3</v>
      </c>
      <c r="G40" s="10">
        <f t="shared" si="3"/>
        <v>15.568676</v>
      </c>
      <c r="H40" s="10">
        <f t="shared" si="4"/>
        <v>3.1137352000000003</v>
      </c>
      <c r="I40" s="83">
        <f t="shared" si="0"/>
        <v>6.4519999999999994E-2</v>
      </c>
    </row>
    <row r="41" spans="1:9">
      <c r="A41" s="9">
        <f t="shared" si="1"/>
        <v>36</v>
      </c>
      <c r="B41" s="14" t="s">
        <v>354</v>
      </c>
      <c r="C41" s="8">
        <f>димвенканали!C41</f>
        <v>176.4</v>
      </c>
      <c r="D41" s="8">
        <f>димвенканали!D41</f>
        <v>0</v>
      </c>
      <c r="E41" s="8">
        <f>димвенканали!E41</f>
        <v>0</v>
      </c>
      <c r="F41" s="8">
        <f t="shared" si="2"/>
        <v>176.4</v>
      </c>
      <c r="G41" s="10">
        <f t="shared" si="3"/>
        <v>11.381328</v>
      </c>
      <c r="H41" s="10">
        <f t="shared" si="4"/>
        <v>2.2762655999999999</v>
      </c>
      <c r="I41" s="83">
        <f t="shared" si="0"/>
        <v>6.4519999999999994E-2</v>
      </c>
    </row>
    <row r="42" spans="1:9">
      <c r="A42" s="9">
        <f t="shared" si="1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2"/>
        <v>127</v>
      </c>
      <c r="G42" s="10">
        <f t="shared" si="3"/>
        <v>8.1940399999999993</v>
      </c>
      <c r="H42" s="10">
        <f t="shared" si="4"/>
        <v>1.638808</v>
      </c>
      <c r="I42" s="83">
        <f t="shared" si="0"/>
        <v>6.4519999999999994E-2</v>
      </c>
    </row>
    <row r="43" spans="1:9">
      <c r="A43" s="9">
        <f t="shared" si="1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2"/>
        <v>153.9</v>
      </c>
      <c r="G43" s="10">
        <f t="shared" si="3"/>
        <v>9.9296279999999992</v>
      </c>
      <c r="H43" s="10">
        <f t="shared" si="4"/>
        <v>1.9859255999999998</v>
      </c>
      <c r="I43" s="83">
        <f t="shared" si="0"/>
        <v>6.4519999999999994E-2</v>
      </c>
    </row>
    <row r="44" spans="1:9">
      <c r="A44" s="9">
        <f t="shared" si="1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2"/>
        <v>272.96999999999997</v>
      </c>
      <c r="G44" s="10">
        <f t="shared" si="3"/>
        <v>17.612024399999996</v>
      </c>
      <c r="H44" s="10">
        <f t="shared" si="4"/>
        <v>3.5224048799999994</v>
      </c>
      <c r="I44" s="83">
        <f t="shared" si="0"/>
        <v>6.4519999999999994E-2</v>
      </c>
    </row>
    <row r="45" spans="1:9">
      <c r="A45" s="9">
        <f t="shared" si="1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2"/>
        <v>73.599999999999994</v>
      </c>
      <c r="G45" s="10">
        <f t="shared" si="3"/>
        <v>4.7486719999999991</v>
      </c>
      <c r="H45" s="10">
        <f t="shared" si="4"/>
        <v>0.94973439999999987</v>
      </c>
      <c r="I45" s="83">
        <f t="shared" si="0"/>
        <v>6.4519999999999994E-2</v>
      </c>
    </row>
    <row r="46" spans="1:9">
      <c r="A46" s="9">
        <f t="shared" si="1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2"/>
        <v>226.2</v>
      </c>
      <c r="G46" s="10">
        <f t="shared" si="3"/>
        <v>14.594423999999998</v>
      </c>
      <c r="H46" s="10">
        <f t="shared" si="4"/>
        <v>2.9188847999999998</v>
      </c>
      <c r="I46" s="83">
        <f t="shared" si="0"/>
        <v>6.4519999999999994E-2</v>
      </c>
    </row>
    <row r="47" spans="1:9">
      <c r="A47" s="9">
        <f t="shared" si="1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2"/>
        <v>262.41000000000003</v>
      </c>
      <c r="G47" s="10">
        <f t="shared" si="3"/>
        <v>16.9306932</v>
      </c>
      <c r="H47" s="10">
        <f t="shared" si="4"/>
        <v>3.3861386400000004</v>
      </c>
      <c r="I47" s="83">
        <f t="shared" si="0"/>
        <v>6.4519999999999994E-2</v>
      </c>
    </row>
    <row r="48" spans="1:9">
      <c r="A48" s="9">
        <f t="shared" si="1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2"/>
        <v>267.33999999999997</v>
      </c>
      <c r="G48" s="10">
        <f t="shared" si="3"/>
        <v>17.248776799999998</v>
      </c>
      <c r="H48" s="10">
        <f t="shared" si="4"/>
        <v>3.4497553599999997</v>
      </c>
      <c r="I48" s="83">
        <f t="shared" si="0"/>
        <v>6.4520000000000008E-2</v>
      </c>
    </row>
    <row r="49" spans="1:9">
      <c r="A49" s="9">
        <f t="shared" si="1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2"/>
        <v>306.2</v>
      </c>
      <c r="G49" s="10">
        <f t="shared" si="3"/>
        <v>19.756023999999996</v>
      </c>
      <c r="H49" s="10">
        <f t="shared" si="4"/>
        <v>3.9512047999999993</v>
      </c>
      <c r="I49" s="83">
        <f t="shared" si="0"/>
        <v>6.4519999999999994E-2</v>
      </c>
    </row>
    <row r="50" spans="1:9">
      <c r="A50" s="9">
        <f t="shared" si="1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2"/>
        <v>1193.93</v>
      </c>
      <c r="G50" s="10">
        <f t="shared" si="3"/>
        <v>77.032363599999996</v>
      </c>
      <c r="H50" s="10">
        <f t="shared" si="4"/>
        <v>15.40647272</v>
      </c>
      <c r="I50" s="83">
        <f t="shared" si="0"/>
        <v>6.4519999999999994E-2</v>
      </c>
    </row>
    <row r="51" spans="1:9">
      <c r="A51" s="9">
        <f t="shared" si="1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2"/>
        <v>124.9</v>
      </c>
      <c r="G51" s="10">
        <f t="shared" si="3"/>
        <v>8.058548</v>
      </c>
      <c r="H51" s="10">
        <f t="shared" si="4"/>
        <v>1.6117096000000002</v>
      </c>
      <c r="I51" s="83">
        <f t="shared" si="0"/>
        <v>6.4519999999999994E-2</v>
      </c>
    </row>
    <row r="52" spans="1:9">
      <c r="A52" s="9">
        <f t="shared" si="1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2"/>
        <v>199.53</v>
      </c>
      <c r="G52" s="10">
        <f t="shared" si="3"/>
        <v>12.873675599999999</v>
      </c>
      <c r="H52" s="10">
        <f t="shared" si="4"/>
        <v>2.5747351199999997</v>
      </c>
      <c r="I52" s="83">
        <f t="shared" si="0"/>
        <v>6.4519999999999994E-2</v>
      </c>
    </row>
    <row r="53" spans="1:9">
      <c r="A53" s="9">
        <f t="shared" si="1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2"/>
        <v>123.8</v>
      </c>
      <c r="G53" s="10">
        <f t="shared" si="3"/>
        <v>7.9875759999999989</v>
      </c>
      <c r="H53" s="10">
        <f t="shared" si="4"/>
        <v>1.5975151999999999</v>
      </c>
      <c r="I53" s="83">
        <f t="shared" si="0"/>
        <v>6.4519999999999994E-2</v>
      </c>
    </row>
    <row r="54" spans="1:9">
      <c r="A54" s="9">
        <f t="shared" si="1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2"/>
        <v>693.48</v>
      </c>
      <c r="G54" s="10">
        <f t="shared" si="3"/>
        <v>44.743329599999996</v>
      </c>
      <c r="H54" s="10">
        <f t="shared" si="4"/>
        <v>8.9486659199999998</v>
      </c>
      <c r="I54" s="83">
        <f t="shared" si="0"/>
        <v>6.4519999999999994E-2</v>
      </c>
    </row>
    <row r="55" spans="1:9">
      <c r="A55" s="9">
        <f t="shared" si="1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2"/>
        <v>457.42</v>
      </c>
      <c r="G55" s="10">
        <f t="shared" si="3"/>
        <v>29.5127384</v>
      </c>
      <c r="H55" s="10">
        <f t="shared" si="4"/>
        <v>5.9025476800000005</v>
      </c>
      <c r="I55" s="83">
        <f t="shared" si="0"/>
        <v>6.4520000000000008E-2</v>
      </c>
    </row>
    <row r="56" spans="1:9">
      <c r="A56" s="9">
        <f t="shared" si="1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2"/>
        <v>330.04</v>
      </c>
      <c r="G56" s="10">
        <f t="shared" si="3"/>
        <v>21.294180799999999</v>
      </c>
      <c r="H56" s="10">
        <f t="shared" si="4"/>
        <v>4.2588361600000004</v>
      </c>
      <c r="I56" s="83">
        <f t="shared" si="0"/>
        <v>6.4519999999999994E-2</v>
      </c>
    </row>
    <row r="57" spans="1:9">
      <c r="A57" s="9">
        <f t="shared" si="1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2"/>
        <v>254.9</v>
      </c>
      <c r="G57" s="10">
        <f t="shared" si="3"/>
        <v>16.446147999999997</v>
      </c>
      <c r="H57" s="10">
        <f t="shared" si="4"/>
        <v>3.2892295999999996</v>
      </c>
      <c r="I57" s="83">
        <f t="shared" si="0"/>
        <v>6.451999999999998E-2</v>
      </c>
    </row>
    <row r="58" spans="1:9">
      <c r="A58" s="9">
        <f t="shared" si="1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2"/>
        <v>217.6</v>
      </c>
      <c r="G58" s="10">
        <f t="shared" si="3"/>
        <v>14.039551999999999</v>
      </c>
      <c r="H58" s="10">
        <f t="shared" si="4"/>
        <v>2.8079103999999999</v>
      </c>
      <c r="I58" s="83">
        <f t="shared" si="0"/>
        <v>6.4519999999999994E-2</v>
      </c>
    </row>
    <row r="59" spans="1:9">
      <c r="A59" s="9">
        <f t="shared" si="1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2"/>
        <v>405.5</v>
      </c>
      <c r="G59" s="10">
        <f t="shared" si="3"/>
        <v>26.162859999999998</v>
      </c>
      <c r="H59" s="10">
        <f t="shared" si="4"/>
        <v>5.2325720000000002</v>
      </c>
      <c r="I59" s="83">
        <f t="shared" si="0"/>
        <v>6.4519999999999994E-2</v>
      </c>
    </row>
    <row r="60" spans="1:9">
      <c r="A60" s="9">
        <f t="shared" si="1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2"/>
        <v>341</v>
      </c>
      <c r="G60" s="10">
        <f t="shared" si="3"/>
        <v>22.001319999999996</v>
      </c>
      <c r="H60" s="10">
        <f t="shared" si="4"/>
        <v>4.4002639999999991</v>
      </c>
      <c r="I60" s="83">
        <f t="shared" si="0"/>
        <v>6.4519999999999994E-2</v>
      </c>
    </row>
    <row r="61" spans="1:9">
      <c r="A61" s="9">
        <f t="shared" si="1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2"/>
        <v>485.09999999999997</v>
      </c>
      <c r="G61" s="10">
        <f t="shared" si="3"/>
        <v>31.298651999999993</v>
      </c>
      <c r="H61" s="10">
        <f t="shared" si="4"/>
        <v>6.2597303999999987</v>
      </c>
      <c r="I61" s="83">
        <f t="shared" si="0"/>
        <v>6.4519999999999994E-2</v>
      </c>
    </row>
    <row r="62" spans="1:9">
      <c r="A62" s="9">
        <f t="shared" si="1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2"/>
        <v>467.06</v>
      </c>
      <c r="G62" s="10">
        <f t="shared" si="3"/>
        <v>30.134711199999998</v>
      </c>
      <c r="H62" s="10">
        <f t="shared" si="4"/>
        <v>6.0269422400000003</v>
      </c>
      <c r="I62" s="83">
        <f t="shared" si="0"/>
        <v>6.4519999999999994E-2</v>
      </c>
    </row>
    <row r="63" spans="1:9">
      <c r="A63" s="9">
        <f t="shared" si="1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2"/>
        <v>209.8</v>
      </c>
      <c r="G63" s="10">
        <f t="shared" si="3"/>
        <v>13.536296</v>
      </c>
      <c r="H63" s="10">
        <f t="shared" si="4"/>
        <v>2.7072592000000002</v>
      </c>
      <c r="I63" s="83">
        <f t="shared" si="0"/>
        <v>6.4519999999999994E-2</v>
      </c>
    </row>
    <row r="64" spans="1:9">
      <c r="A64" s="9">
        <f t="shared" si="1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2"/>
        <v>457.9</v>
      </c>
      <c r="G64" s="10">
        <f t="shared" si="3"/>
        <v>29.543707999999995</v>
      </c>
      <c r="H64" s="10">
        <f t="shared" si="4"/>
        <v>5.908741599999999</v>
      </c>
      <c r="I64" s="83">
        <f t="shared" si="0"/>
        <v>6.4519999999999994E-2</v>
      </c>
    </row>
    <row r="65" spans="1:9">
      <c r="A65" s="9">
        <f t="shared" si="1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2"/>
        <v>360.51</v>
      </c>
      <c r="G65" s="10">
        <f t="shared" si="3"/>
        <v>23.260105199999998</v>
      </c>
      <c r="H65" s="10">
        <f t="shared" ref="H65:H117" si="5">G65*0.2</f>
        <v>4.6520210400000002</v>
      </c>
      <c r="I65" s="83">
        <f t="shared" si="0"/>
        <v>6.4519999999999994E-2</v>
      </c>
    </row>
    <row r="66" spans="1:9">
      <c r="A66" s="9">
        <f t="shared" si="1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2"/>
        <v>584.1</v>
      </c>
      <c r="G66" s="10">
        <f t="shared" si="3"/>
        <v>37.686132000000001</v>
      </c>
      <c r="H66" s="10">
        <f t="shared" si="5"/>
        <v>7.5372264000000007</v>
      </c>
      <c r="I66" s="83">
        <f t="shared" si="0"/>
        <v>6.4520000000000008E-2</v>
      </c>
    </row>
    <row r="67" spans="1:9">
      <c r="A67" s="9">
        <f t="shared" si="1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2"/>
        <v>306.8</v>
      </c>
      <c r="G67" s="10">
        <f t="shared" si="3"/>
        <v>19.794736</v>
      </c>
      <c r="H67" s="10">
        <f t="shared" si="5"/>
        <v>3.9589472000000003</v>
      </c>
      <c r="I67" s="83">
        <f t="shared" si="0"/>
        <v>6.4520000000000008E-2</v>
      </c>
    </row>
    <row r="68" spans="1:9">
      <c r="A68" s="9">
        <f t="shared" si="1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ref="F68:F121" si="6">C68+D68+E68</f>
        <v>315.39</v>
      </c>
      <c r="G68" s="10">
        <f t="shared" si="3"/>
        <v>20.348962799999999</v>
      </c>
      <c r="H68" s="10">
        <f t="shared" si="5"/>
        <v>4.0697925599999998</v>
      </c>
      <c r="I68" s="83">
        <f t="shared" si="0"/>
        <v>6.4519999999999994E-2</v>
      </c>
    </row>
    <row r="69" spans="1:9">
      <c r="A69" s="9">
        <f t="shared" si="1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6"/>
        <v>418.84</v>
      </c>
      <c r="G69" s="10">
        <f t="shared" si="3"/>
        <v>27.023556799999994</v>
      </c>
      <c r="H69" s="10">
        <f t="shared" si="5"/>
        <v>5.4047113599999994</v>
      </c>
      <c r="I69" s="83">
        <f t="shared" ref="I69:I125" si="7">(G69+H69)/F69/1.2</f>
        <v>6.4519999999999994E-2</v>
      </c>
    </row>
    <row r="70" spans="1:9">
      <c r="A70" s="9">
        <f t="shared" si="1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6"/>
        <v>563.6</v>
      </c>
      <c r="G70" s="10">
        <f t="shared" si="3"/>
        <v>36.363472000000002</v>
      </c>
      <c r="H70" s="10">
        <f t="shared" si="5"/>
        <v>7.2726944000000007</v>
      </c>
      <c r="I70" s="83">
        <f t="shared" si="7"/>
        <v>6.4519999999999994E-2</v>
      </c>
    </row>
    <row r="71" spans="1:9">
      <c r="A71" s="9">
        <f t="shared" si="1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si="6"/>
        <v>2383.1</v>
      </c>
      <c r="G71" s="10">
        <f t="shared" ref="G71:G134" si="8">F71*$G$2</f>
        <v>153.75761199999997</v>
      </c>
      <c r="H71" s="10">
        <f t="shared" si="5"/>
        <v>30.751522399999995</v>
      </c>
      <c r="I71" s="83">
        <f t="shared" si="7"/>
        <v>6.4519999999999994E-2</v>
      </c>
    </row>
    <row r="72" spans="1:9">
      <c r="A72" s="9">
        <f t="shared" ref="A72:A135" si="9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6"/>
        <v>355.23</v>
      </c>
      <c r="G72" s="10">
        <f t="shared" si="8"/>
        <v>22.9194396</v>
      </c>
      <c r="H72" s="10">
        <f t="shared" si="5"/>
        <v>4.5838879200000004</v>
      </c>
      <c r="I72" s="83">
        <f t="shared" si="7"/>
        <v>6.4519999999999994E-2</v>
      </c>
    </row>
    <row r="73" spans="1:9">
      <c r="A73" s="9">
        <f t="shared" si="9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6"/>
        <v>2568.7999999999997</v>
      </c>
      <c r="G73" s="10">
        <f t="shared" si="8"/>
        <v>165.73897599999998</v>
      </c>
      <c r="H73" s="10">
        <f t="shared" si="5"/>
        <v>33.147795199999997</v>
      </c>
      <c r="I73" s="83">
        <f t="shared" si="7"/>
        <v>6.4519999999999994E-2</v>
      </c>
    </row>
    <row r="74" spans="1:9">
      <c r="A74" s="9">
        <f t="shared" si="9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6"/>
        <v>81.8</v>
      </c>
      <c r="G74" s="10">
        <f t="shared" si="8"/>
        <v>5.2777359999999991</v>
      </c>
      <c r="H74" s="10">
        <f t="shared" si="5"/>
        <v>1.0555471999999999</v>
      </c>
      <c r="I74" s="83">
        <f t="shared" si="7"/>
        <v>6.451999999999998E-2</v>
      </c>
    </row>
    <row r="75" spans="1:9">
      <c r="A75" s="9">
        <f t="shared" si="9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6"/>
        <v>2750.3</v>
      </c>
      <c r="G75" s="10">
        <f t="shared" si="8"/>
        <v>177.44935599999999</v>
      </c>
      <c r="H75" s="10">
        <f t="shared" si="5"/>
        <v>35.489871200000003</v>
      </c>
      <c r="I75" s="83">
        <f t="shared" si="7"/>
        <v>6.4519999999999994E-2</v>
      </c>
    </row>
    <row r="76" spans="1:9">
      <c r="A76" s="9">
        <f t="shared" si="9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6"/>
        <v>281.31</v>
      </c>
      <c r="G76" s="10">
        <f t="shared" si="8"/>
        <v>18.150121199999997</v>
      </c>
      <c r="H76" s="10">
        <f t="shared" si="5"/>
        <v>3.6300242399999996</v>
      </c>
      <c r="I76" s="83">
        <f t="shared" si="7"/>
        <v>6.4519999999999994E-2</v>
      </c>
    </row>
    <row r="77" spans="1:9">
      <c r="A77" s="9">
        <f t="shared" si="9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6"/>
        <v>266.3</v>
      </c>
      <c r="G77" s="10">
        <f t="shared" si="8"/>
        <v>17.181676</v>
      </c>
      <c r="H77" s="10">
        <f t="shared" si="5"/>
        <v>3.4363352000000003</v>
      </c>
      <c r="I77" s="83">
        <f t="shared" si="7"/>
        <v>6.4519999999999994E-2</v>
      </c>
    </row>
    <row r="78" spans="1:9">
      <c r="A78" s="9">
        <f t="shared" si="9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6"/>
        <v>1469.1</v>
      </c>
      <c r="G78" s="10">
        <f t="shared" si="8"/>
        <v>94.786331999999987</v>
      </c>
      <c r="H78" s="10">
        <f t="shared" si="5"/>
        <v>18.957266399999998</v>
      </c>
      <c r="I78" s="83">
        <f t="shared" si="7"/>
        <v>6.4519999999999994E-2</v>
      </c>
    </row>
    <row r="79" spans="1:9">
      <c r="A79" s="9">
        <f t="shared" si="9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6"/>
        <v>230.5</v>
      </c>
      <c r="G79" s="10">
        <f t="shared" si="8"/>
        <v>14.871859999999998</v>
      </c>
      <c r="H79" s="10">
        <f t="shared" si="5"/>
        <v>2.9743719999999998</v>
      </c>
      <c r="I79" s="83">
        <f t="shared" si="7"/>
        <v>6.4519999999999994E-2</v>
      </c>
    </row>
    <row r="80" spans="1:9">
      <c r="A80" s="9">
        <f t="shared" si="9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6"/>
        <v>269.60000000000002</v>
      </c>
      <c r="G80" s="10">
        <f t="shared" si="8"/>
        <v>17.394591999999999</v>
      </c>
      <c r="H80" s="10">
        <f t="shared" si="5"/>
        <v>3.4789184</v>
      </c>
      <c r="I80" s="83">
        <f t="shared" si="7"/>
        <v>6.4519999999999994E-2</v>
      </c>
    </row>
    <row r="81" spans="1:9">
      <c r="A81" s="9">
        <f t="shared" si="9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6"/>
        <v>172.4</v>
      </c>
      <c r="G81" s="10">
        <f t="shared" si="8"/>
        <v>11.123247999999998</v>
      </c>
      <c r="H81" s="10">
        <f t="shared" si="5"/>
        <v>2.2246495999999998</v>
      </c>
      <c r="I81" s="83">
        <f t="shared" si="7"/>
        <v>6.451999999999998E-2</v>
      </c>
    </row>
    <row r="82" spans="1:9">
      <c r="A82" s="9">
        <f t="shared" si="9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6"/>
        <v>384.4</v>
      </c>
      <c r="G82" s="10">
        <f t="shared" si="8"/>
        <v>24.801487999999996</v>
      </c>
      <c r="H82" s="10">
        <f t="shared" si="5"/>
        <v>4.9602975999999996</v>
      </c>
      <c r="I82" s="83">
        <f t="shared" si="7"/>
        <v>6.4519999999999994E-2</v>
      </c>
    </row>
    <row r="83" spans="1:9">
      <c r="A83" s="9">
        <f t="shared" si="9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6"/>
        <v>655.6</v>
      </c>
      <c r="G83" s="10">
        <f t="shared" si="8"/>
        <v>42.299312</v>
      </c>
      <c r="H83" s="10">
        <f t="shared" si="5"/>
        <v>8.4598624000000004</v>
      </c>
      <c r="I83" s="83">
        <f t="shared" si="7"/>
        <v>6.4519999999999994E-2</v>
      </c>
    </row>
    <row r="84" spans="1:9">
      <c r="A84" s="9">
        <f t="shared" si="9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6"/>
        <v>364.4</v>
      </c>
      <c r="G84" s="10">
        <f t="shared" si="8"/>
        <v>23.511087999999997</v>
      </c>
      <c r="H84" s="10">
        <f t="shared" si="5"/>
        <v>4.7022176</v>
      </c>
      <c r="I84" s="83">
        <f t="shared" si="7"/>
        <v>6.4520000000000008E-2</v>
      </c>
    </row>
    <row r="85" spans="1:9">
      <c r="A85" s="9">
        <f t="shared" si="9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6"/>
        <v>192.4</v>
      </c>
      <c r="G85" s="10">
        <f t="shared" si="8"/>
        <v>12.413647999999998</v>
      </c>
      <c r="H85" s="10">
        <f t="shared" si="5"/>
        <v>2.4827295999999999</v>
      </c>
      <c r="I85" s="83">
        <f t="shared" si="7"/>
        <v>6.451999999999998E-2</v>
      </c>
    </row>
    <row r="86" spans="1:9">
      <c r="A86" s="9">
        <f t="shared" si="9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6"/>
        <v>156.4</v>
      </c>
      <c r="G86" s="10">
        <f t="shared" si="8"/>
        <v>10.090928</v>
      </c>
      <c r="H86" s="10">
        <f t="shared" si="5"/>
        <v>2.0181856000000002</v>
      </c>
      <c r="I86" s="83">
        <f t="shared" si="7"/>
        <v>6.4520000000000008E-2</v>
      </c>
    </row>
    <row r="87" spans="1:9">
      <c r="A87" s="9">
        <f t="shared" si="9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6"/>
        <v>242.3</v>
      </c>
      <c r="G87" s="10">
        <f t="shared" si="8"/>
        <v>15.633196</v>
      </c>
      <c r="H87" s="10">
        <f t="shared" si="5"/>
        <v>3.1266392000000001</v>
      </c>
      <c r="I87" s="83">
        <f t="shared" si="7"/>
        <v>6.4520000000000008E-2</v>
      </c>
    </row>
    <row r="88" spans="1:9">
      <c r="A88" s="9">
        <f t="shared" si="9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6"/>
        <v>720.34</v>
      </c>
      <c r="G88" s="10">
        <f t="shared" si="8"/>
        <v>46.476336799999999</v>
      </c>
      <c r="H88" s="10">
        <f t="shared" si="5"/>
        <v>9.2952673600000004</v>
      </c>
      <c r="I88" s="83">
        <f t="shared" si="7"/>
        <v>6.4519999999999994E-2</v>
      </c>
    </row>
    <row r="89" spans="1:9">
      <c r="A89" s="9">
        <f t="shared" si="9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6"/>
        <v>608.94999999999993</v>
      </c>
      <c r="G89" s="10">
        <f t="shared" si="8"/>
        <v>39.289453999999992</v>
      </c>
      <c r="H89" s="10">
        <f t="shared" si="5"/>
        <v>7.857890799999999</v>
      </c>
      <c r="I89" s="83">
        <f t="shared" si="7"/>
        <v>6.4519999999999994E-2</v>
      </c>
    </row>
    <row r="90" spans="1:9">
      <c r="A90" s="9">
        <f t="shared" si="9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6"/>
        <v>1274.75</v>
      </c>
      <c r="G90" s="10">
        <f t="shared" si="8"/>
        <v>82.246869999999987</v>
      </c>
      <c r="H90" s="10">
        <f t="shared" si="5"/>
        <v>16.449373999999999</v>
      </c>
      <c r="I90" s="83">
        <f t="shared" si="7"/>
        <v>6.451999999999998E-2</v>
      </c>
    </row>
    <row r="91" spans="1:9">
      <c r="A91" s="9">
        <f t="shared" si="9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6"/>
        <v>636.95000000000005</v>
      </c>
      <c r="G91" s="10">
        <f t="shared" si="8"/>
        <v>41.096013999999997</v>
      </c>
      <c r="H91" s="10">
        <f t="shared" si="5"/>
        <v>8.2192027999999997</v>
      </c>
      <c r="I91" s="83">
        <f t="shared" si="7"/>
        <v>6.4519999999999994E-2</v>
      </c>
    </row>
    <row r="92" spans="1:9">
      <c r="A92" s="9">
        <f t="shared" si="9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6"/>
        <v>1083.03</v>
      </c>
      <c r="G92" s="10">
        <f t="shared" si="8"/>
        <v>69.87709559999999</v>
      </c>
      <c r="H92" s="10">
        <f t="shared" si="5"/>
        <v>13.975419119999998</v>
      </c>
      <c r="I92" s="83">
        <f t="shared" si="7"/>
        <v>6.4519999999999994E-2</v>
      </c>
    </row>
    <row r="93" spans="1:9">
      <c r="A93" s="9">
        <f t="shared" si="9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6"/>
        <v>830.01</v>
      </c>
      <c r="G93" s="10">
        <f t="shared" si="8"/>
        <v>53.552245199999994</v>
      </c>
      <c r="H93" s="10">
        <f t="shared" si="5"/>
        <v>10.71044904</v>
      </c>
      <c r="I93" s="83">
        <f t="shared" si="7"/>
        <v>6.4520000000000008E-2</v>
      </c>
    </row>
    <row r="94" spans="1:9">
      <c r="A94" s="9">
        <f t="shared" si="9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6"/>
        <v>387.95</v>
      </c>
      <c r="G94" s="10">
        <f t="shared" si="8"/>
        <v>25.030533999999996</v>
      </c>
      <c r="H94" s="10">
        <f t="shared" si="5"/>
        <v>5.0061067999999995</v>
      </c>
      <c r="I94" s="83">
        <f t="shared" si="7"/>
        <v>6.451999999999998E-2</v>
      </c>
    </row>
    <row r="95" spans="1:9">
      <c r="A95" s="9">
        <f t="shared" si="9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6"/>
        <v>546.18000000000006</v>
      </c>
      <c r="G95" s="10">
        <f t="shared" si="8"/>
        <v>35.239533600000001</v>
      </c>
      <c r="H95" s="10">
        <f t="shared" si="5"/>
        <v>7.0479067200000003</v>
      </c>
      <c r="I95" s="83">
        <f t="shared" si="7"/>
        <v>6.4519999999999994E-2</v>
      </c>
    </row>
    <row r="96" spans="1:9">
      <c r="A96" s="9">
        <f t="shared" si="9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6"/>
        <v>516.38</v>
      </c>
      <c r="G96" s="10">
        <f t="shared" si="8"/>
        <v>33.316837599999999</v>
      </c>
      <c r="H96" s="10">
        <f t="shared" si="5"/>
        <v>6.6633675200000004</v>
      </c>
      <c r="I96" s="83">
        <f t="shared" si="7"/>
        <v>6.4520000000000008E-2</v>
      </c>
    </row>
    <row r="97" spans="1:9">
      <c r="A97" s="9">
        <f t="shared" si="9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6"/>
        <v>342</v>
      </c>
      <c r="G97" s="10">
        <f t="shared" si="8"/>
        <v>22.065839999999998</v>
      </c>
      <c r="H97" s="10">
        <f t="shared" si="5"/>
        <v>4.4131679999999998</v>
      </c>
      <c r="I97" s="83">
        <f t="shared" si="7"/>
        <v>6.4519999999999994E-2</v>
      </c>
    </row>
    <row r="98" spans="1:9">
      <c r="A98" s="9">
        <f t="shared" si="9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6"/>
        <v>736.69999999999993</v>
      </c>
      <c r="G98" s="10">
        <f t="shared" si="8"/>
        <v>47.531883999999991</v>
      </c>
      <c r="H98" s="10">
        <f t="shared" si="5"/>
        <v>9.5063767999999982</v>
      </c>
      <c r="I98" s="83">
        <f t="shared" si="7"/>
        <v>6.4519999999999994E-2</v>
      </c>
    </row>
    <row r="99" spans="1:9">
      <c r="A99" s="9">
        <f t="shared" si="9"/>
        <v>94</v>
      </c>
      <c r="B99" s="107" t="s">
        <v>412</v>
      </c>
      <c r="C99" s="8">
        <v>214.1</v>
      </c>
      <c r="D99" s="8">
        <f>димвенканали!D99</f>
        <v>0</v>
      </c>
      <c r="E99" s="8">
        <f>димвенканали!E99</f>
        <v>0</v>
      </c>
      <c r="F99" s="8">
        <f t="shared" si="6"/>
        <v>214.1</v>
      </c>
      <c r="G99" s="10">
        <f t="shared" si="8"/>
        <v>13.813731999999998</v>
      </c>
      <c r="H99" s="10">
        <f t="shared" si="5"/>
        <v>2.7627463999999997</v>
      </c>
      <c r="I99" s="83">
        <v>0</v>
      </c>
    </row>
    <row r="100" spans="1:9">
      <c r="A100" s="9">
        <f t="shared" si="9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6"/>
        <v>511.78</v>
      </c>
      <c r="G100" s="10">
        <f t="shared" si="8"/>
        <v>33.020045599999996</v>
      </c>
      <c r="H100" s="10">
        <f t="shared" si="5"/>
        <v>6.6040091199999997</v>
      </c>
      <c r="I100" s="83">
        <f t="shared" si="7"/>
        <v>6.4519999999999994E-2</v>
      </c>
    </row>
    <row r="101" spans="1:9">
      <c r="A101" s="9">
        <f t="shared" si="9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6"/>
        <v>243</v>
      </c>
      <c r="G101" s="10">
        <f t="shared" si="8"/>
        <v>15.678359999999998</v>
      </c>
      <c r="H101" s="10">
        <f t="shared" si="5"/>
        <v>3.1356719999999996</v>
      </c>
      <c r="I101" s="83">
        <f t="shared" si="7"/>
        <v>6.4519999999999994E-2</v>
      </c>
    </row>
    <row r="102" spans="1:9">
      <c r="A102" s="9">
        <f t="shared" si="9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6"/>
        <v>468.8</v>
      </c>
      <c r="G102" s="10">
        <f t="shared" si="8"/>
        <v>30.246975999999997</v>
      </c>
      <c r="H102" s="10">
        <f t="shared" si="5"/>
        <v>6.0493951999999993</v>
      </c>
      <c r="I102" s="83">
        <f t="shared" si="7"/>
        <v>6.4519999999999994E-2</v>
      </c>
    </row>
    <row r="103" spans="1:9">
      <c r="A103" s="9">
        <f t="shared" si="9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6"/>
        <v>303.22000000000003</v>
      </c>
      <c r="G103" s="10">
        <f t="shared" si="8"/>
        <v>19.563754400000001</v>
      </c>
      <c r="H103" s="10">
        <f t="shared" si="5"/>
        <v>3.9127508800000004</v>
      </c>
      <c r="I103" s="83">
        <f t="shared" si="7"/>
        <v>6.4519999999999994E-2</v>
      </c>
    </row>
    <row r="104" spans="1:9">
      <c r="A104" s="9">
        <f t="shared" si="9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6"/>
        <v>242.77</v>
      </c>
      <c r="G104" s="10">
        <f t="shared" si="8"/>
        <v>15.663520399999999</v>
      </c>
      <c r="H104" s="10">
        <f t="shared" si="5"/>
        <v>3.1327040799999999</v>
      </c>
      <c r="I104" s="83">
        <f t="shared" si="7"/>
        <v>6.4519999999999994E-2</v>
      </c>
    </row>
    <row r="105" spans="1:9">
      <c r="A105" s="9">
        <f t="shared" si="9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6"/>
        <v>474.8</v>
      </c>
      <c r="G105" s="10">
        <f t="shared" si="8"/>
        <v>30.634096</v>
      </c>
      <c r="H105" s="10">
        <f t="shared" si="5"/>
        <v>6.1268191999999999</v>
      </c>
      <c r="I105" s="83">
        <f t="shared" si="7"/>
        <v>6.4519999999999994E-2</v>
      </c>
    </row>
    <row r="106" spans="1:9">
      <c r="A106" s="9">
        <f t="shared" si="9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6"/>
        <v>325.19</v>
      </c>
      <c r="G106" s="10">
        <f t="shared" si="8"/>
        <v>20.981258799999999</v>
      </c>
      <c r="H106" s="10">
        <f t="shared" si="5"/>
        <v>4.19625176</v>
      </c>
      <c r="I106" s="83">
        <f t="shared" si="7"/>
        <v>6.4519999999999994E-2</v>
      </c>
    </row>
    <row r="107" spans="1:9">
      <c r="A107" s="9">
        <f t="shared" si="9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6"/>
        <v>309</v>
      </c>
      <c r="G107" s="10">
        <f t="shared" si="8"/>
        <v>19.936679999999999</v>
      </c>
      <c r="H107" s="10">
        <f t="shared" si="5"/>
        <v>3.987336</v>
      </c>
      <c r="I107" s="83">
        <f t="shared" si="7"/>
        <v>6.4519999999999994E-2</v>
      </c>
    </row>
    <row r="108" spans="1:9">
      <c r="A108" s="9">
        <f t="shared" si="9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6"/>
        <v>556.29999999999995</v>
      </c>
      <c r="G108" s="10">
        <f t="shared" si="8"/>
        <v>35.892475999999995</v>
      </c>
      <c r="H108" s="10">
        <f t="shared" si="5"/>
        <v>7.1784951999999995</v>
      </c>
      <c r="I108" s="83">
        <f t="shared" si="7"/>
        <v>6.4519999999999994E-2</v>
      </c>
    </row>
    <row r="109" spans="1:9">
      <c r="A109" s="9">
        <f t="shared" si="9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6"/>
        <v>537.9</v>
      </c>
      <c r="G109" s="10">
        <f t="shared" si="8"/>
        <v>34.705307999999995</v>
      </c>
      <c r="H109" s="10">
        <f t="shared" si="5"/>
        <v>6.9410615999999994</v>
      </c>
      <c r="I109" s="83">
        <f t="shared" si="7"/>
        <v>6.4519999999999994E-2</v>
      </c>
    </row>
    <row r="110" spans="1:9">
      <c r="A110" s="9">
        <f t="shared" si="9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6"/>
        <v>207.22</v>
      </c>
      <c r="G110" s="10">
        <f t="shared" si="8"/>
        <v>13.369834399999998</v>
      </c>
      <c r="H110" s="10">
        <f t="shared" si="5"/>
        <v>2.67396688</v>
      </c>
      <c r="I110" s="83">
        <f t="shared" si="7"/>
        <v>6.451999999999998E-2</v>
      </c>
    </row>
    <row r="111" spans="1:9">
      <c r="A111" s="9">
        <f t="shared" si="9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6"/>
        <v>261.62</v>
      </c>
      <c r="G111" s="10">
        <f t="shared" si="8"/>
        <v>16.879722399999999</v>
      </c>
      <c r="H111" s="10">
        <f t="shared" si="5"/>
        <v>3.3759444799999998</v>
      </c>
      <c r="I111" s="83">
        <f t="shared" si="7"/>
        <v>6.4519999999999994E-2</v>
      </c>
    </row>
    <row r="112" spans="1:9">
      <c r="A112" s="9">
        <f t="shared" si="9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6"/>
        <v>263.7</v>
      </c>
      <c r="G112" s="10">
        <f t="shared" si="8"/>
        <v>17.013923999999999</v>
      </c>
      <c r="H112" s="10">
        <f t="shared" si="5"/>
        <v>3.4027848000000001</v>
      </c>
      <c r="I112" s="83">
        <f t="shared" si="7"/>
        <v>6.4519999999999994E-2</v>
      </c>
    </row>
    <row r="113" spans="1:9">
      <c r="A113" s="9">
        <f t="shared" si="9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6"/>
        <v>208.8</v>
      </c>
      <c r="G113" s="10">
        <f t="shared" si="8"/>
        <v>13.471776</v>
      </c>
      <c r="H113" s="10">
        <f t="shared" si="5"/>
        <v>2.6943552000000004</v>
      </c>
      <c r="I113" s="83">
        <f t="shared" si="7"/>
        <v>6.4520000000000008E-2</v>
      </c>
    </row>
    <row r="114" spans="1:9">
      <c r="A114" s="9">
        <f t="shared" si="9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6"/>
        <v>1631.7</v>
      </c>
      <c r="G114" s="10">
        <f t="shared" si="8"/>
        <v>105.27728399999999</v>
      </c>
      <c r="H114" s="10">
        <f t="shared" si="5"/>
        <v>21.055456800000002</v>
      </c>
      <c r="I114" s="83">
        <f t="shared" si="7"/>
        <v>6.4519999999999994E-2</v>
      </c>
    </row>
    <row r="115" spans="1:9">
      <c r="A115" s="9">
        <f t="shared" si="9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6"/>
        <v>1506.1</v>
      </c>
      <c r="G115" s="10">
        <f t="shared" si="8"/>
        <v>97.173571999999979</v>
      </c>
      <c r="H115" s="10">
        <f t="shared" si="5"/>
        <v>19.434714399999997</v>
      </c>
      <c r="I115" s="83">
        <f t="shared" si="7"/>
        <v>6.451999999999998E-2</v>
      </c>
    </row>
    <row r="116" spans="1:9">
      <c r="A116" s="9">
        <f t="shared" si="9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6"/>
        <v>2013.2</v>
      </c>
      <c r="G116" s="10">
        <f t="shared" si="8"/>
        <v>129.89166399999999</v>
      </c>
      <c r="H116" s="10">
        <f t="shared" si="5"/>
        <v>25.9783328</v>
      </c>
      <c r="I116" s="83">
        <f t="shared" si="7"/>
        <v>6.4519999999999994E-2</v>
      </c>
    </row>
    <row r="117" spans="1:9">
      <c r="A117" s="9">
        <f t="shared" si="9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6"/>
        <v>780.96</v>
      </c>
      <c r="G117" s="10">
        <f t="shared" si="8"/>
        <v>50.387539199999999</v>
      </c>
      <c r="H117" s="10">
        <f t="shared" si="5"/>
        <v>10.077507840000001</v>
      </c>
      <c r="I117" s="83">
        <f t="shared" si="7"/>
        <v>6.4519999999999994E-2</v>
      </c>
    </row>
    <row r="118" spans="1:9">
      <c r="A118" s="9">
        <f t="shared" si="9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6"/>
        <v>529.01</v>
      </c>
      <c r="G118" s="10">
        <f t="shared" si="8"/>
        <v>34.131725199999998</v>
      </c>
      <c r="H118" s="10">
        <f t="shared" ref="H118:H180" si="10">G118*0.2</f>
        <v>6.8263450399999996</v>
      </c>
      <c r="I118" s="83">
        <f t="shared" si="7"/>
        <v>6.4519999999999994E-2</v>
      </c>
    </row>
    <row r="119" spans="1:9">
      <c r="A119" s="9">
        <f t="shared" si="9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6"/>
        <v>720.28</v>
      </c>
      <c r="G119" s="10">
        <f t="shared" si="8"/>
        <v>46.472465599999992</v>
      </c>
      <c r="H119" s="10">
        <f t="shared" si="10"/>
        <v>9.2944931199999985</v>
      </c>
      <c r="I119" s="83">
        <f t="shared" si="7"/>
        <v>6.4519999999999994E-2</v>
      </c>
    </row>
    <row r="120" spans="1:9">
      <c r="A120" s="9">
        <f t="shared" si="9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6"/>
        <v>499.4</v>
      </c>
      <c r="G120" s="10">
        <f t="shared" si="8"/>
        <v>32.221287999999994</v>
      </c>
      <c r="H120" s="10">
        <f t="shared" si="10"/>
        <v>6.4442575999999994</v>
      </c>
      <c r="I120" s="83">
        <f t="shared" si="7"/>
        <v>6.4519999999999994E-2</v>
      </c>
    </row>
    <row r="121" spans="1:9">
      <c r="A121" s="9">
        <f t="shared" si="9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6"/>
        <v>595.1</v>
      </c>
      <c r="G121" s="10">
        <f t="shared" si="8"/>
        <v>38.395851999999998</v>
      </c>
      <c r="H121" s="10">
        <f t="shared" si="10"/>
        <v>7.6791704000000003</v>
      </c>
      <c r="I121" s="83">
        <f t="shared" si="7"/>
        <v>6.4519999999999994E-2</v>
      </c>
    </row>
    <row r="122" spans="1:9">
      <c r="A122" s="9">
        <f t="shared" si="9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ref="F122:F183" si="11">C122+D122+E122</f>
        <v>804.1</v>
      </c>
      <c r="G122" s="10">
        <f t="shared" si="8"/>
        <v>51.880531999999995</v>
      </c>
      <c r="H122" s="10">
        <f t="shared" si="10"/>
        <v>10.376106399999999</v>
      </c>
      <c r="I122" s="83">
        <f t="shared" si="7"/>
        <v>6.4519999999999994E-2</v>
      </c>
    </row>
    <row r="123" spans="1:9">
      <c r="A123" s="9">
        <f t="shared" si="9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11"/>
        <v>844.6</v>
      </c>
      <c r="G123" s="10">
        <f t="shared" si="8"/>
        <v>54.493592</v>
      </c>
      <c r="H123" s="10">
        <f t="shared" si="10"/>
        <v>10.8987184</v>
      </c>
      <c r="I123" s="83">
        <f t="shared" si="7"/>
        <v>6.4519999999999994E-2</v>
      </c>
    </row>
    <row r="124" spans="1:9">
      <c r="A124" s="9">
        <f t="shared" si="9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11"/>
        <v>1017</v>
      </c>
      <c r="G124" s="10">
        <f t="shared" si="8"/>
        <v>65.616839999999996</v>
      </c>
      <c r="H124" s="10">
        <f t="shared" si="10"/>
        <v>13.123367999999999</v>
      </c>
      <c r="I124" s="83">
        <f t="shared" si="7"/>
        <v>6.4519999999999994E-2</v>
      </c>
    </row>
    <row r="125" spans="1:9">
      <c r="A125" s="9">
        <f t="shared" si="9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11"/>
        <v>630.4</v>
      </c>
      <c r="G125" s="10">
        <f t="shared" si="8"/>
        <v>40.673407999999995</v>
      </c>
      <c r="H125" s="10">
        <f t="shared" si="10"/>
        <v>8.1346815999999986</v>
      </c>
      <c r="I125" s="83">
        <f t="shared" si="7"/>
        <v>6.4519999999999994E-2</v>
      </c>
    </row>
    <row r="126" spans="1:9">
      <c r="A126" s="9">
        <f t="shared" si="9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11"/>
        <v>777.76</v>
      </c>
      <c r="G126" s="10">
        <f t="shared" si="8"/>
        <v>50.181075199999995</v>
      </c>
      <c r="H126" s="10">
        <f t="shared" si="10"/>
        <v>10.03621504</v>
      </c>
      <c r="I126" s="83">
        <f t="shared" ref="I126:I188" si="12">(G126+H126)/F126/1.2</f>
        <v>6.4519999999999994E-2</v>
      </c>
    </row>
    <row r="127" spans="1:9">
      <c r="A127" s="9">
        <f t="shared" si="9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11"/>
        <v>906.27</v>
      </c>
      <c r="G127" s="10">
        <f t="shared" si="8"/>
        <v>58.472540399999993</v>
      </c>
      <c r="H127" s="10">
        <f t="shared" si="10"/>
        <v>11.694508079999999</v>
      </c>
      <c r="I127" s="83">
        <f t="shared" si="12"/>
        <v>6.4519999999999994E-2</v>
      </c>
    </row>
    <row r="128" spans="1:9">
      <c r="A128" s="9">
        <f t="shared" si="9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11"/>
        <v>895.68</v>
      </c>
      <c r="G128" s="10">
        <f t="shared" si="8"/>
        <v>57.789273599999994</v>
      </c>
      <c r="H128" s="10">
        <f t="shared" si="10"/>
        <v>11.55785472</v>
      </c>
      <c r="I128" s="83">
        <f t="shared" si="12"/>
        <v>6.4520000000000008E-2</v>
      </c>
    </row>
    <row r="129" spans="1:9">
      <c r="A129" s="9">
        <f t="shared" si="9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11"/>
        <v>898.84</v>
      </c>
      <c r="G129" s="10">
        <f t="shared" si="8"/>
        <v>57.993156799999994</v>
      </c>
      <c r="H129" s="10">
        <f t="shared" si="10"/>
        <v>11.598631359999999</v>
      </c>
      <c r="I129" s="83">
        <f t="shared" si="12"/>
        <v>6.4519999999999994E-2</v>
      </c>
    </row>
    <row r="130" spans="1:9">
      <c r="A130" s="9">
        <f t="shared" si="9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11"/>
        <v>956.6</v>
      </c>
      <c r="G130" s="10">
        <f t="shared" si="8"/>
        <v>61.719831999999997</v>
      </c>
      <c r="H130" s="10">
        <f t="shared" si="10"/>
        <v>12.343966399999999</v>
      </c>
      <c r="I130" s="83">
        <f t="shared" si="12"/>
        <v>6.4519999999999994E-2</v>
      </c>
    </row>
    <row r="131" spans="1:9">
      <c r="A131" s="9">
        <f t="shared" si="9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11"/>
        <v>854.55</v>
      </c>
      <c r="G131" s="10">
        <f t="shared" si="8"/>
        <v>55.13556599999999</v>
      </c>
      <c r="H131" s="10">
        <f t="shared" si="10"/>
        <v>11.027113199999999</v>
      </c>
      <c r="I131" s="83">
        <f t="shared" si="12"/>
        <v>6.4519999999999994E-2</v>
      </c>
    </row>
    <row r="132" spans="1:9">
      <c r="A132" s="9">
        <f t="shared" si="9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11"/>
        <v>763.97</v>
      </c>
      <c r="G132" s="10">
        <f t="shared" si="8"/>
        <v>49.2913444</v>
      </c>
      <c r="H132" s="10">
        <f t="shared" si="10"/>
        <v>9.8582688800000007</v>
      </c>
      <c r="I132" s="83">
        <f t="shared" si="12"/>
        <v>6.4519999999999994E-2</v>
      </c>
    </row>
    <row r="133" spans="1:9">
      <c r="A133" s="9">
        <f t="shared" si="9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si="11"/>
        <v>522.74</v>
      </c>
      <c r="G133" s="10">
        <f t="shared" si="8"/>
        <v>33.727184799999996</v>
      </c>
      <c r="H133" s="10">
        <f t="shared" si="10"/>
        <v>6.7454369599999993</v>
      </c>
      <c r="I133" s="83">
        <f t="shared" si="12"/>
        <v>6.4519999999999994E-2</v>
      </c>
    </row>
    <row r="134" spans="1:9">
      <c r="A134" s="9">
        <f t="shared" si="9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11"/>
        <v>600.19999999999993</v>
      </c>
      <c r="G134" s="10">
        <f t="shared" si="8"/>
        <v>38.724903999999995</v>
      </c>
      <c r="H134" s="10">
        <f t="shared" si="10"/>
        <v>7.7449807999999996</v>
      </c>
      <c r="I134" s="83">
        <f t="shared" si="12"/>
        <v>6.4520000000000008E-2</v>
      </c>
    </row>
    <row r="135" spans="1:9">
      <c r="A135" s="9">
        <f t="shared" si="9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11"/>
        <v>965.16</v>
      </c>
      <c r="G135" s="10">
        <f t="shared" ref="G135:G198" si="13">F135*$G$2</f>
        <v>62.272123199999989</v>
      </c>
      <c r="H135" s="10">
        <f t="shared" si="10"/>
        <v>12.454424639999999</v>
      </c>
      <c r="I135" s="83">
        <f t="shared" si="12"/>
        <v>6.4519999999999994E-2</v>
      </c>
    </row>
    <row r="136" spans="1:9">
      <c r="A136" s="9">
        <f t="shared" ref="A136:A199" si="14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11"/>
        <v>1184.0999999999999</v>
      </c>
      <c r="G136" s="10">
        <f t="shared" si="13"/>
        <v>76.39813199999999</v>
      </c>
      <c r="H136" s="10">
        <f t="shared" si="10"/>
        <v>15.279626399999998</v>
      </c>
      <c r="I136" s="83">
        <f t="shared" si="12"/>
        <v>6.4519999999999994E-2</v>
      </c>
    </row>
    <row r="137" spans="1:9">
      <c r="A137" s="9">
        <f t="shared" si="14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11"/>
        <v>1096.8</v>
      </c>
      <c r="G137" s="10">
        <f t="shared" si="13"/>
        <v>70.765535999999997</v>
      </c>
      <c r="H137" s="10">
        <f t="shared" si="10"/>
        <v>14.153107200000001</v>
      </c>
      <c r="I137" s="83">
        <f t="shared" si="12"/>
        <v>6.4519999999999994E-2</v>
      </c>
    </row>
    <row r="138" spans="1:9">
      <c r="A138" s="9">
        <f t="shared" si="14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11"/>
        <v>703.61</v>
      </c>
      <c r="G138" s="10">
        <f t="shared" si="13"/>
        <v>45.396917199999997</v>
      </c>
      <c r="H138" s="10">
        <f t="shared" si="10"/>
        <v>9.0793834399999991</v>
      </c>
      <c r="I138" s="83">
        <f t="shared" si="12"/>
        <v>6.4519999999999994E-2</v>
      </c>
    </row>
    <row r="139" spans="1:9">
      <c r="A139" s="9">
        <f t="shared" si="14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11"/>
        <v>1018.12</v>
      </c>
      <c r="G139" s="10">
        <f t="shared" si="13"/>
        <v>65.689102399999996</v>
      </c>
      <c r="H139" s="10">
        <f t="shared" si="10"/>
        <v>13.13782048</v>
      </c>
      <c r="I139" s="83">
        <f t="shared" si="12"/>
        <v>6.4519999999999994E-2</v>
      </c>
    </row>
    <row r="140" spans="1:9">
      <c r="A140" s="9">
        <f t="shared" si="14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11"/>
        <v>176.9</v>
      </c>
      <c r="G140" s="10">
        <f t="shared" si="13"/>
        <v>11.413587999999999</v>
      </c>
      <c r="H140" s="10">
        <f t="shared" si="10"/>
        <v>2.2827175999999998</v>
      </c>
      <c r="I140" s="83">
        <f t="shared" si="12"/>
        <v>6.4519999999999994E-2</v>
      </c>
    </row>
    <row r="141" spans="1:9">
      <c r="A141" s="9">
        <f t="shared" si="14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11"/>
        <v>198.8</v>
      </c>
      <c r="G141" s="10">
        <f t="shared" si="13"/>
        <v>12.826575999999999</v>
      </c>
      <c r="H141" s="10">
        <f t="shared" si="10"/>
        <v>2.5653152000000001</v>
      </c>
      <c r="I141" s="83">
        <f t="shared" si="12"/>
        <v>6.4519999999999994E-2</v>
      </c>
    </row>
    <row r="142" spans="1:9">
      <c r="A142" s="9">
        <f t="shared" si="14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11"/>
        <v>197.25</v>
      </c>
      <c r="G142" s="10">
        <f t="shared" si="13"/>
        <v>12.726569999999999</v>
      </c>
      <c r="H142" s="10">
        <f t="shared" si="10"/>
        <v>2.5453139999999999</v>
      </c>
      <c r="I142" s="83">
        <f t="shared" si="12"/>
        <v>6.4519999999999994E-2</v>
      </c>
    </row>
    <row r="143" spans="1:9">
      <c r="A143" s="9">
        <f t="shared" si="14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11"/>
        <v>158.5</v>
      </c>
      <c r="G143" s="10">
        <f t="shared" si="13"/>
        <v>10.226419999999999</v>
      </c>
      <c r="H143" s="10">
        <f t="shared" si="10"/>
        <v>2.0452840000000001</v>
      </c>
      <c r="I143" s="83">
        <f t="shared" si="12"/>
        <v>6.4519999999999994E-2</v>
      </c>
    </row>
    <row r="144" spans="1:9">
      <c r="A144" s="9">
        <f t="shared" si="14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11"/>
        <v>184.5</v>
      </c>
      <c r="G144" s="10">
        <f t="shared" si="13"/>
        <v>11.903939999999999</v>
      </c>
      <c r="H144" s="10">
        <f t="shared" si="10"/>
        <v>2.3807879999999999</v>
      </c>
      <c r="I144" s="83">
        <f t="shared" si="12"/>
        <v>6.4519999999999994E-2</v>
      </c>
    </row>
    <row r="145" spans="1:9">
      <c r="A145" s="9">
        <f t="shared" si="14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11"/>
        <v>188.15</v>
      </c>
      <c r="G145" s="10">
        <f t="shared" si="13"/>
        <v>12.139437999999998</v>
      </c>
      <c r="H145" s="10">
        <f t="shared" si="10"/>
        <v>2.4278876</v>
      </c>
      <c r="I145" s="83">
        <f t="shared" si="12"/>
        <v>6.4519999999999994E-2</v>
      </c>
    </row>
    <row r="146" spans="1:9">
      <c r="A146" s="9">
        <f t="shared" si="14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11"/>
        <v>162.19999999999999</v>
      </c>
      <c r="G146" s="10">
        <f t="shared" si="13"/>
        <v>10.465143999999999</v>
      </c>
      <c r="H146" s="10">
        <f t="shared" si="10"/>
        <v>2.0930287999999999</v>
      </c>
      <c r="I146" s="83">
        <f t="shared" si="12"/>
        <v>6.4519999999999994E-2</v>
      </c>
    </row>
    <row r="147" spans="1:9">
      <c r="A147" s="9">
        <f t="shared" si="14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11"/>
        <v>193.5</v>
      </c>
      <c r="G147" s="10">
        <f t="shared" si="13"/>
        <v>12.48462</v>
      </c>
      <c r="H147" s="10">
        <f t="shared" si="10"/>
        <v>2.4969239999999999</v>
      </c>
      <c r="I147" s="83">
        <f t="shared" si="12"/>
        <v>6.4519999999999994E-2</v>
      </c>
    </row>
    <row r="148" spans="1:9">
      <c r="A148" s="9">
        <f t="shared" si="14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11"/>
        <v>163.30000000000001</v>
      </c>
      <c r="G148" s="10">
        <f t="shared" si="13"/>
        <v>10.536116</v>
      </c>
      <c r="H148" s="10">
        <f t="shared" si="10"/>
        <v>2.1072232</v>
      </c>
      <c r="I148" s="83">
        <f t="shared" si="12"/>
        <v>6.4519999999999994E-2</v>
      </c>
    </row>
    <row r="149" spans="1:9">
      <c r="A149" s="9">
        <f t="shared" si="14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11"/>
        <v>558.29999999999995</v>
      </c>
      <c r="G149" s="10">
        <f t="shared" si="13"/>
        <v>36.021515999999991</v>
      </c>
      <c r="H149" s="10">
        <f t="shared" si="10"/>
        <v>7.2043031999999982</v>
      </c>
      <c r="I149" s="83">
        <f t="shared" si="12"/>
        <v>6.4519999999999994E-2</v>
      </c>
    </row>
    <row r="150" spans="1:9">
      <c r="A150" s="9">
        <f t="shared" si="14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11"/>
        <v>357.76</v>
      </c>
      <c r="G150" s="10">
        <f t="shared" si="13"/>
        <v>23.082675199999997</v>
      </c>
      <c r="H150" s="10">
        <f t="shared" si="10"/>
        <v>4.6165350399999996</v>
      </c>
      <c r="I150" s="83">
        <f t="shared" si="12"/>
        <v>6.4519999999999994E-2</v>
      </c>
    </row>
    <row r="151" spans="1:9">
      <c r="A151" s="9">
        <f t="shared" si="14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11"/>
        <v>185.8</v>
      </c>
      <c r="G151" s="10">
        <f t="shared" si="13"/>
        <v>11.987816</v>
      </c>
      <c r="H151" s="10">
        <f t="shared" si="10"/>
        <v>2.3975632</v>
      </c>
      <c r="I151" s="83">
        <f t="shared" si="12"/>
        <v>6.4520000000000008E-2</v>
      </c>
    </row>
    <row r="152" spans="1:9">
      <c r="A152" s="9">
        <f t="shared" si="14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11"/>
        <v>389.5</v>
      </c>
      <c r="G152" s="10">
        <f t="shared" si="13"/>
        <v>25.130539999999996</v>
      </c>
      <c r="H152" s="10">
        <f t="shared" si="10"/>
        <v>5.0261079999999998</v>
      </c>
      <c r="I152" s="83">
        <f t="shared" si="12"/>
        <v>6.4519999999999994E-2</v>
      </c>
    </row>
    <row r="153" spans="1:9">
      <c r="A153" s="9">
        <f t="shared" si="14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11"/>
        <v>354.15</v>
      </c>
      <c r="G153" s="10">
        <f t="shared" si="13"/>
        <v>22.849757999999998</v>
      </c>
      <c r="H153" s="10">
        <f t="shared" si="10"/>
        <v>4.5699515999999996</v>
      </c>
      <c r="I153" s="83">
        <f t="shared" si="12"/>
        <v>6.4519999999999994E-2</v>
      </c>
    </row>
    <row r="154" spans="1:9">
      <c r="A154" s="9">
        <f t="shared" si="14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11"/>
        <v>262.89999999999998</v>
      </c>
      <c r="G154" s="10">
        <f t="shared" si="13"/>
        <v>16.962307999999997</v>
      </c>
      <c r="H154" s="10">
        <f t="shared" si="10"/>
        <v>3.3924615999999994</v>
      </c>
      <c r="I154" s="83">
        <f t="shared" si="12"/>
        <v>6.4519999999999994E-2</v>
      </c>
    </row>
    <row r="155" spans="1:9">
      <c r="A155" s="9">
        <f t="shared" si="14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11"/>
        <v>146.1</v>
      </c>
      <c r="G155" s="10">
        <f t="shared" si="13"/>
        <v>9.4263719999999989</v>
      </c>
      <c r="H155" s="10">
        <f t="shared" si="10"/>
        <v>1.8852743999999999</v>
      </c>
      <c r="I155" s="83">
        <f t="shared" si="12"/>
        <v>6.4519999999999994E-2</v>
      </c>
    </row>
    <row r="156" spans="1:9">
      <c r="A156" s="9">
        <f t="shared" si="14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11"/>
        <v>733.66</v>
      </c>
      <c r="G156" s="10">
        <f t="shared" si="13"/>
        <v>47.335743199999996</v>
      </c>
      <c r="H156" s="10">
        <f t="shared" si="10"/>
        <v>9.4671486399999996</v>
      </c>
      <c r="I156" s="83">
        <f t="shared" si="12"/>
        <v>6.4519999999999994E-2</v>
      </c>
    </row>
    <row r="157" spans="1:9">
      <c r="A157" s="9">
        <f t="shared" si="14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11"/>
        <v>506.03</v>
      </c>
      <c r="G157" s="10">
        <f t="shared" si="13"/>
        <v>32.649055599999997</v>
      </c>
      <c r="H157" s="10">
        <f t="shared" si="10"/>
        <v>6.5298111199999997</v>
      </c>
      <c r="I157" s="83">
        <f t="shared" si="12"/>
        <v>6.4519999999999994E-2</v>
      </c>
    </row>
    <row r="158" spans="1:9">
      <c r="A158" s="9">
        <f t="shared" si="14"/>
        <v>153</v>
      </c>
      <c r="B158" s="8" t="s">
        <v>471</v>
      </c>
      <c r="C158" s="8">
        <f>димвенканали!C158</f>
        <v>126.7</v>
      </c>
      <c r="D158" s="8">
        <f>димвенканали!D158</f>
        <v>0</v>
      </c>
      <c r="E158" s="8">
        <f>димвенканали!E158</f>
        <v>0</v>
      </c>
      <c r="F158" s="8">
        <f t="shared" si="11"/>
        <v>126.7</v>
      </c>
      <c r="G158" s="10">
        <f t="shared" si="13"/>
        <v>8.1746839999999992</v>
      </c>
      <c r="H158" s="10">
        <f t="shared" si="10"/>
        <v>1.6349368</v>
      </c>
      <c r="I158" s="83">
        <f t="shared" si="12"/>
        <v>6.4519999999999994E-2</v>
      </c>
    </row>
    <row r="159" spans="1:9">
      <c r="A159" s="9">
        <f t="shared" si="14"/>
        <v>154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11"/>
        <v>307.49</v>
      </c>
      <c r="G159" s="10">
        <f t="shared" si="13"/>
        <v>19.839254799999999</v>
      </c>
      <c r="H159" s="10">
        <f t="shared" si="10"/>
        <v>3.9678509599999998</v>
      </c>
      <c r="I159" s="83">
        <f t="shared" si="12"/>
        <v>6.4519999999999994E-2</v>
      </c>
    </row>
    <row r="160" spans="1:9">
      <c r="A160" s="9">
        <f t="shared" si="14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11"/>
        <v>123.77</v>
      </c>
      <c r="G160" s="10">
        <f t="shared" si="13"/>
        <v>7.9856403999999994</v>
      </c>
      <c r="H160" s="10">
        <f t="shared" si="10"/>
        <v>1.5971280800000001</v>
      </c>
      <c r="I160" s="83">
        <f t="shared" si="12"/>
        <v>6.4519999999999994E-2</v>
      </c>
    </row>
    <row r="161" spans="1:9">
      <c r="A161" s="9">
        <f t="shared" si="14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11"/>
        <v>748.80000000000007</v>
      </c>
      <c r="G161" s="10">
        <f t="shared" si="13"/>
        <v>48.312576</v>
      </c>
      <c r="H161" s="10">
        <f t="shared" si="10"/>
        <v>9.6625152000000014</v>
      </c>
      <c r="I161" s="83">
        <f t="shared" si="12"/>
        <v>6.4519999999999994E-2</v>
      </c>
    </row>
    <row r="162" spans="1:9">
      <c r="A162" s="9">
        <f t="shared" si="14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11"/>
        <v>435.2</v>
      </c>
      <c r="G162" s="10">
        <f t="shared" si="13"/>
        <v>28.079103999999997</v>
      </c>
      <c r="H162" s="10">
        <f t="shared" si="10"/>
        <v>5.6158207999999998</v>
      </c>
      <c r="I162" s="83">
        <f t="shared" si="12"/>
        <v>6.4519999999999994E-2</v>
      </c>
    </row>
    <row r="163" spans="1:9">
      <c r="A163" s="9">
        <f t="shared" si="14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11"/>
        <v>406.1</v>
      </c>
      <c r="G163" s="10">
        <f t="shared" si="13"/>
        <v>26.201571999999999</v>
      </c>
      <c r="H163" s="10">
        <f t="shared" si="10"/>
        <v>5.2403143999999999</v>
      </c>
      <c r="I163" s="83">
        <f t="shared" si="12"/>
        <v>6.4519999999999994E-2</v>
      </c>
    </row>
    <row r="164" spans="1:9">
      <c r="A164" s="9">
        <f t="shared" si="14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11"/>
        <v>487.2</v>
      </c>
      <c r="G164" s="10">
        <f t="shared" si="13"/>
        <v>31.434143999999996</v>
      </c>
      <c r="H164" s="10">
        <f t="shared" si="10"/>
        <v>6.2868287999999994</v>
      </c>
      <c r="I164" s="83">
        <f t="shared" si="12"/>
        <v>6.4519999999999994E-2</v>
      </c>
    </row>
    <row r="165" spans="1:9">
      <c r="A165" s="9">
        <f t="shared" si="14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11"/>
        <v>399.95</v>
      </c>
      <c r="G165" s="10">
        <f t="shared" si="13"/>
        <v>25.804773999999998</v>
      </c>
      <c r="H165" s="10">
        <f t="shared" si="10"/>
        <v>5.1609547999999998</v>
      </c>
      <c r="I165" s="83">
        <f t="shared" si="12"/>
        <v>6.4519999999999994E-2</v>
      </c>
    </row>
    <row r="166" spans="1:9">
      <c r="A166" s="9">
        <f t="shared" si="14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11"/>
        <v>489.3</v>
      </c>
      <c r="G166" s="10">
        <f t="shared" si="13"/>
        <v>31.569635999999999</v>
      </c>
      <c r="H166" s="10">
        <f t="shared" si="10"/>
        <v>6.3139272000000002</v>
      </c>
      <c r="I166" s="83">
        <f t="shared" si="12"/>
        <v>6.4519999999999994E-2</v>
      </c>
    </row>
    <row r="167" spans="1:9">
      <c r="A167" s="9">
        <f t="shared" si="14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11"/>
        <v>420.6</v>
      </c>
      <c r="G167" s="10">
        <f t="shared" si="13"/>
        <v>27.137111999999998</v>
      </c>
      <c r="H167" s="10">
        <f t="shared" si="10"/>
        <v>5.4274224000000002</v>
      </c>
      <c r="I167" s="83">
        <f t="shared" si="12"/>
        <v>6.4519999999999994E-2</v>
      </c>
    </row>
    <row r="168" spans="1:9">
      <c r="A168" s="9">
        <f t="shared" si="14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11"/>
        <v>427.2</v>
      </c>
      <c r="G168" s="10">
        <f t="shared" si="13"/>
        <v>27.562943999999998</v>
      </c>
      <c r="H168" s="10">
        <f t="shared" si="10"/>
        <v>5.5125887999999996</v>
      </c>
      <c r="I168" s="83">
        <f t="shared" si="12"/>
        <v>6.4519999999999994E-2</v>
      </c>
    </row>
    <row r="169" spans="1:9">
      <c r="A169" s="9">
        <f t="shared" si="14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11"/>
        <v>464.8</v>
      </c>
      <c r="G169" s="10">
        <f t="shared" si="13"/>
        <v>29.988895999999997</v>
      </c>
      <c r="H169" s="10">
        <f t="shared" si="10"/>
        <v>5.9977792000000001</v>
      </c>
      <c r="I169" s="83">
        <f t="shared" si="12"/>
        <v>6.451999999999998E-2</v>
      </c>
    </row>
    <row r="170" spans="1:9">
      <c r="A170" s="9">
        <f t="shared" si="14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11"/>
        <v>515.5</v>
      </c>
      <c r="G170" s="10">
        <f t="shared" si="13"/>
        <v>33.260059999999996</v>
      </c>
      <c r="H170" s="10">
        <f t="shared" si="10"/>
        <v>6.6520119999999991</v>
      </c>
      <c r="I170" s="83">
        <f t="shared" si="12"/>
        <v>6.4519999999999994E-2</v>
      </c>
    </row>
    <row r="171" spans="1:9">
      <c r="A171" s="9">
        <f t="shared" si="14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11"/>
        <v>556.9</v>
      </c>
      <c r="G171" s="10">
        <f t="shared" si="13"/>
        <v>35.931187999999992</v>
      </c>
      <c r="H171" s="10">
        <f t="shared" si="10"/>
        <v>7.1862375999999983</v>
      </c>
      <c r="I171" s="83">
        <f t="shared" si="12"/>
        <v>6.451999999999998E-2</v>
      </c>
    </row>
    <row r="172" spans="1:9">
      <c r="A172" s="9">
        <f t="shared" si="14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11"/>
        <v>342.9</v>
      </c>
      <c r="G172" s="10">
        <f t="shared" si="13"/>
        <v>22.123907999999997</v>
      </c>
      <c r="H172" s="10">
        <f t="shared" si="10"/>
        <v>4.4247815999999993</v>
      </c>
      <c r="I172" s="83">
        <f t="shared" si="12"/>
        <v>6.4519999999999994E-2</v>
      </c>
    </row>
    <row r="173" spans="1:9">
      <c r="A173" s="9">
        <f t="shared" si="14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11"/>
        <v>514.78</v>
      </c>
      <c r="G173" s="10">
        <f t="shared" si="13"/>
        <v>33.213605599999994</v>
      </c>
      <c r="H173" s="10">
        <f t="shared" si="10"/>
        <v>6.6427211199999991</v>
      </c>
      <c r="I173" s="83">
        <f t="shared" si="12"/>
        <v>6.4519999999999994E-2</v>
      </c>
    </row>
    <row r="174" spans="1:9">
      <c r="A174" s="9">
        <f t="shared" si="14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11"/>
        <v>378.9</v>
      </c>
      <c r="G174" s="10">
        <f t="shared" si="13"/>
        <v>24.446627999999997</v>
      </c>
      <c r="H174" s="10">
        <f t="shared" si="10"/>
        <v>4.8893255999999994</v>
      </c>
      <c r="I174" s="83">
        <f t="shared" si="12"/>
        <v>6.4519999999999994E-2</v>
      </c>
    </row>
    <row r="175" spans="1:9">
      <c r="A175" s="9">
        <f t="shared" si="14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11"/>
        <v>391.9</v>
      </c>
      <c r="G175" s="10">
        <f t="shared" si="13"/>
        <v>25.285387999999998</v>
      </c>
      <c r="H175" s="10">
        <f t="shared" si="10"/>
        <v>5.0570775999999995</v>
      </c>
      <c r="I175" s="83">
        <f t="shared" si="12"/>
        <v>6.4519999999999994E-2</v>
      </c>
    </row>
    <row r="176" spans="1:9">
      <c r="A176" s="9">
        <f t="shared" si="14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11"/>
        <v>381.3</v>
      </c>
      <c r="G176" s="10">
        <f t="shared" si="13"/>
        <v>24.601475999999998</v>
      </c>
      <c r="H176" s="10">
        <f t="shared" si="10"/>
        <v>4.9202952</v>
      </c>
      <c r="I176" s="83">
        <f t="shared" si="12"/>
        <v>6.4519999999999994E-2</v>
      </c>
    </row>
    <row r="177" spans="1:9">
      <c r="A177" s="9">
        <f t="shared" si="14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11"/>
        <v>2512.2399999999998</v>
      </c>
      <c r="G177" s="10">
        <f t="shared" si="13"/>
        <v>162.08972479999997</v>
      </c>
      <c r="H177" s="10">
        <f t="shared" si="10"/>
        <v>32.417944959999993</v>
      </c>
      <c r="I177" s="83">
        <f t="shared" si="12"/>
        <v>6.4519999999999994E-2</v>
      </c>
    </row>
    <row r="178" spans="1:9">
      <c r="A178" s="9">
        <f t="shared" si="14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11"/>
        <v>124.1</v>
      </c>
      <c r="G178" s="10">
        <f t="shared" si="13"/>
        <v>8.0069319999999991</v>
      </c>
      <c r="H178" s="10">
        <f t="shared" si="10"/>
        <v>1.6013864</v>
      </c>
      <c r="I178" s="83">
        <f t="shared" si="12"/>
        <v>6.4519999999999994E-2</v>
      </c>
    </row>
    <row r="179" spans="1:9">
      <c r="A179" s="9">
        <f t="shared" si="14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11"/>
        <v>147.35</v>
      </c>
      <c r="G179" s="10">
        <f t="shared" si="13"/>
        <v>9.5070219999999992</v>
      </c>
      <c r="H179" s="10">
        <f t="shared" si="10"/>
        <v>1.9014043999999999</v>
      </c>
      <c r="I179" s="83">
        <f t="shared" si="12"/>
        <v>6.4520000000000008E-2</v>
      </c>
    </row>
    <row r="180" spans="1:9">
      <c r="A180" s="9">
        <f t="shared" si="14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11"/>
        <v>118.2</v>
      </c>
      <c r="G180" s="10">
        <f t="shared" si="13"/>
        <v>7.626263999999999</v>
      </c>
      <c r="H180" s="10">
        <f t="shared" si="10"/>
        <v>1.5252527999999999</v>
      </c>
      <c r="I180" s="83">
        <f t="shared" si="12"/>
        <v>6.4519999999999994E-2</v>
      </c>
    </row>
    <row r="181" spans="1:9">
      <c r="A181" s="9">
        <f t="shared" si="14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11"/>
        <v>111.8</v>
      </c>
      <c r="G181" s="10">
        <f t="shared" si="13"/>
        <v>7.2133359999999991</v>
      </c>
      <c r="H181" s="10">
        <f t="shared" ref="H181:H238" si="15">G181*0.2</f>
        <v>1.4426671999999998</v>
      </c>
      <c r="I181" s="83">
        <f t="shared" si="12"/>
        <v>6.4519999999999994E-2</v>
      </c>
    </row>
    <row r="182" spans="1:9">
      <c r="A182" s="9">
        <f t="shared" si="14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11"/>
        <v>177.1</v>
      </c>
      <c r="G182" s="10">
        <f t="shared" si="13"/>
        <v>11.426491999999998</v>
      </c>
      <c r="H182" s="10">
        <f t="shared" si="15"/>
        <v>2.2852983999999998</v>
      </c>
      <c r="I182" s="83">
        <f t="shared" si="12"/>
        <v>6.4519999999999994E-2</v>
      </c>
    </row>
    <row r="183" spans="1:9">
      <c r="A183" s="9">
        <f t="shared" si="14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11"/>
        <v>572.56000000000006</v>
      </c>
      <c r="G183" s="10">
        <f t="shared" si="13"/>
        <v>36.941571199999998</v>
      </c>
      <c r="H183" s="10">
        <f t="shared" si="15"/>
        <v>7.3883142399999997</v>
      </c>
      <c r="I183" s="83">
        <f t="shared" si="12"/>
        <v>6.4519999999999994E-2</v>
      </c>
    </row>
    <row r="184" spans="1:9">
      <c r="A184" s="9">
        <f t="shared" si="14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ref="F184:F245" si="16">C184+D184+E184</f>
        <v>546.79999999999995</v>
      </c>
      <c r="G184" s="10">
        <f t="shared" si="13"/>
        <v>35.279535999999993</v>
      </c>
      <c r="H184" s="10">
        <f t="shared" si="15"/>
        <v>7.0559071999999992</v>
      </c>
      <c r="I184" s="83">
        <f t="shared" si="12"/>
        <v>6.4519999999999994E-2</v>
      </c>
    </row>
    <row r="185" spans="1:9">
      <c r="A185" s="9">
        <f t="shared" si="14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16"/>
        <v>695</v>
      </c>
      <c r="G185" s="10">
        <f t="shared" si="13"/>
        <v>44.841399999999993</v>
      </c>
      <c r="H185" s="10">
        <f t="shared" si="15"/>
        <v>8.9682799999999983</v>
      </c>
      <c r="I185" s="83">
        <f t="shared" si="12"/>
        <v>6.4519999999999994E-2</v>
      </c>
    </row>
    <row r="186" spans="1:9">
      <c r="A186" s="9">
        <f t="shared" si="14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16"/>
        <v>641.82000000000005</v>
      </c>
      <c r="G186" s="10">
        <f t="shared" si="13"/>
        <v>41.410226399999999</v>
      </c>
      <c r="H186" s="10">
        <f t="shared" si="15"/>
        <v>8.2820452800000002</v>
      </c>
      <c r="I186" s="83">
        <f t="shared" si="12"/>
        <v>6.4519999999999994E-2</v>
      </c>
    </row>
    <row r="187" spans="1:9">
      <c r="A187" s="9">
        <f t="shared" si="14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16"/>
        <v>126.6</v>
      </c>
      <c r="G187" s="10">
        <f t="shared" si="13"/>
        <v>8.1682319999999997</v>
      </c>
      <c r="H187" s="10">
        <f t="shared" si="15"/>
        <v>1.6336463999999999</v>
      </c>
      <c r="I187" s="83">
        <f t="shared" si="12"/>
        <v>6.4520000000000008E-2</v>
      </c>
    </row>
    <row r="188" spans="1:9">
      <c r="A188" s="9">
        <f t="shared" si="14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16"/>
        <v>611.88</v>
      </c>
      <c r="G188" s="10">
        <f t="shared" si="13"/>
        <v>39.478497599999997</v>
      </c>
      <c r="H188" s="10">
        <f t="shared" si="15"/>
        <v>7.89569952</v>
      </c>
      <c r="I188" s="83">
        <f t="shared" si="12"/>
        <v>6.4519999999999994E-2</v>
      </c>
    </row>
    <row r="189" spans="1:9">
      <c r="A189" s="9">
        <f t="shared" si="14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16"/>
        <v>427.6</v>
      </c>
      <c r="G189" s="10">
        <f t="shared" si="13"/>
        <v>27.588751999999999</v>
      </c>
      <c r="H189" s="10">
        <f t="shared" si="15"/>
        <v>5.5177504000000006</v>
      </c>
      <c r="I189" s="83">
        <f t="shared" ref="I189:I252" si="17">(G189+H189)/F189/1.2</f>
        <v>6.4519999999999994E-2</v>
      </c>
    </row>
    <row r="190" spans="1:9">
      <c r="A190" s="9">
        <f t="shared" si="14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16"/>
        <v>411.9</v>
      </c>
      <c r="G190" s="10">
        <f t="shared" si="13"/>
        <v>26.575787999999996</v>
      </c>
      <c r="H190" s="10">
        <f t="shared" si="15"/>
        <v>5.3151575999999991</v>
      </c>
      <c r="I190" s="83">
        <f t="shared" si="17"/>
        <v>6.4519999999999994E-2</v>
      </c>
    </row>
    <row r="191" spans="1:9">
      <c r="A191" s="9">
        <f t="shared" si="14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16"/>
        <v>635.29999999999995</v>
      </c>
      <c r="G191" s="10">
        <f t="shared" si="13"/>
        <v>40.989555999999993</v>
      </c>
      <c r="H191" s="10">
        <f t="shared" si="15"/>
        <v>8.1979111999999983</v>
      </c>
      <c r="I191" s="83">
        <f t="shared" si="17"/>
        <v>6.4519999999999994E-2</v>
      </c>
    </row>
    <row r="192" spans="1:9">
      <c r="A192" s="9">
        <f t="shared" si="14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16"/>
        <v>650.69999999999993</v>
      </c>
      <c r="G192" s="10">
        <f t="shared" si="13"/>
        <v>41.983163999999995</v>
      </c>
      <c r="H192" s="10">
        <f t="shared" si="15"/>
        <v>8.396632799999999</v>
      </c>
      <c r="I192" s="83">
        <f t="shared" si="17"/>
        <v>6.4519999999999994E-2</v>
      </c>
    </row>
    <row r="193" spans="1:9">
      <c r="A193" s="9">
        <f t="shared" si="14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16"/>
        <v>650.29999999999995</v>
      </c>
      <c r="G193" s="10">
        <f t="shared" si="13"/>
        <v>41.95735599999999</v>
      </c>
      <c r="H193" s="10">
        <f t="shared" si="15"/>
        <v>8.391471199999998</v>
      </c>
      <c r="I193" s="83">
        <f t="shared" si="17"/>
        <v>6.4519999999999994E-2</v>
      </c>
    </row>
    <row r="194" spans="1:9">
      <c r="A194" s="9">
        <f t="shared" si="14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16"/>
        <v>702.91</v>
      </c>
      <c r="G194" s="10">
        <f t="shared" si="13"/>
        <v>45.35175319999999</v>
      </c>
      <c r="H194" s="10">
        <f t="shared" si="15"/>
        <v>9.0703506399999991</v>
      </c>
      <c r="I194" s="83">
        <f t="shared" si="17"/>
        <v>6.4519999999999994E-2</v>
      </c>
    </row>
    <row r="195" spans="1:9">
      <c r="A195" s="9">
        <f t="shared" si="14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16"/>
        <v>592.9</v>
      </c>
      <c r="G195" s="10">
        <f t="shared" si="13"/>
        <v>38.253907999999996</v>
      </c>
      <c r="H195" s="10">
        <f t="shared" si="15"/>
        <v>7.6507815999999993</v>
      </c>
      <c r="I195" s="83">
        <f t="shared" si="17"/>
        <v>6.4519999999999994E-2</v>
      </c>
    </row>
    <row r="196" spans="1:9">
      <c r="A196" s="9">
        <f t="shared" si="14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16"/>
        <v>1245.1200000000001</v>
      </c>
      <c r="G196" s="10">
        <f t="shared" si="13"/>
        <v>80.335142399999995</v>
      </c>
      <c r="H196" s="10">
        <f t="shared" si="15"/>
        <v>16.067028480000001</v>
      </c>
      <c r="I196" s="83">
        <f t="shared" si="17"/>
        <v>6.4519999999999994E-2</v>
      </c>
    </row>
    <row r="197" spans="1:9">
      <c r="A197" s="9">
        <f t="shared" si="14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si="16"/>
        <v>274.64999999999998</v>
      </c>
      <c r="G197" s="10">
        <f t="shared" si="13"/>
        <v>17.720417999999995</v>
      </c>
      <c r="H197" s="10">
        <f t="shared" si="15"/>
        <v>3.5440835999999991</v>
      </c>
      <c r="I197" s="83">
        <f t="shared" si="17"/>
        <v>6.4519999999999994E-2</v>
      </c>
    </row>
    <row r="198" spans="1:9">
      <c r="A198" s="9">
        <f t="shared" si="14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16"/>
        <v>446.05</v>
      </c>
      <c r="G198" s="10">
        <f t="shared" si="13"/>
        <v>28.779145999999997</v>
      </c>
      <c r="H198" s="10">
        <f t="shared" si="15"/>
        <v>5.7558292</v>
      </c>
      <c r="I198" s="83">
        <f t="shared" si="17"/>
        <v>6.4519999999999994E-2</v>
      </c>
    </row>
    <row r="199" spans="1:9">
      <c r="A199" s="9">
        <f t="shared" si="14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16"/>
        <v>784</v>
      </c>
      <c r="G199" s="10">
        <f t="shared" ref="G199:G262" si="18">F199*$G$2</f>
        <v>50.583679999999994</v>
      </c>
      <c r="H199" s="10">
        <f t="shared" si="15"/>
        <v>10.116736</v>
      </c>
      <c r="I199" s="83">
        <f t="shared" si="17"/>
        <v>6.4519999999999994E-2</v>
      </c>
    </row>
    <row r="200" spans="1:9">
      <c r="A200" s="9">
        <f t="shared" ref="A200:A263" si="19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16"/>
        <v>322.09999999999997</v>
      </c>
      <c r="G200" s="10">
        <f t="shared" si="18"/>
        <v>20.781891999999996</v>
      </c>
      <c r="H200" s="10">
        <f t="shared" si="15"/>
        <v>4.1563783999999995</v>
      </c>
      <c r="I200" s="83">
        <f t="shared" si="17"/>
        <v>6.4519999999999994E-2</v>
      </c>
    </row>
    <row r="201" spans="1:9">
      <c r="A201" s="9">
        <f t="shared" si="19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16"/>
        <v>543.79999999999995</v>
      </c>
      <c r="G201" s="10">
        <f t="shared" si="18"/>
        <v>35.085975999999995</v>
      </c>
      <c r="H201" s="10">
        <f t="shared" si="15"/>
        <v>7.0171951999999997</v>
      </c>
      <c r="I201" s="83">
        <f t="shared" si="17"/>
        <v>6.4519999999999994E-2</v>
      </c>
    </row>
    <row r="202" spans="1:9">
      <c r="A202" s="9">
        <f t="shared" si="19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16"/>
        <v>556.6</v>
      </c>
      <c r="G202" s="10">
        <f t="shared" si="18"/>
        <v>35.911831999999997</v>
      </c>
      <c r="H202" s="10">
        <f t="shared" si="15"/>
        <v>7.1823663999999994</v>
      </c>
      <c r="I202" s="83">
        <f t="shared" si="17"/>
        <v>6.4519999999999994E-2</v>
      </c>
    </row>
    <row r="203" spans="1:9">
      <c r="A203" s="9">
        <f t="shared" si="19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16"/>
        <v>151.5</v>
      </c>
      <c r="G203" s="10">
        <f t="shared" si="18"/>
        <v>9.7747799999999998</v>
      </c>
      <c r="H203" s="10">
        <f t="shared" si="15"/>
        <v>1.9549560000000001</v>
      </c>
      <c r="I203" s="83">
        <f t="shared" si="17"/>
        <v>6.4519999999999994E-2</v>
      </c>
    </row>
    <row r="204" spans="1:9">
      <c r="A204" s="9">
        <f t="shared" si="19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16"/>
        <v>359.79999999999995</v>
      </c>
      <c r="G204" s="10">
        <f t="shared" si="18"/>
        <v>23.214295999999994</v>
      </c>
      <c r="H204" s="10">
        <f t="shared" si="15"/>
        <v>4.6428591999999993</v>
      </c>
      <c r="I204" s="83">
        <f t="shared" si="17"/>
        <v>6.4519999999999994E-2</v>
      </c>
    </row>
    <row r="205" spans="1:9">
      <c r="A205" s="9">
        <f t="shared" si="19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16"/>
        <v>383</v>
      </c>
      <c r="G205" s="10">
        <f t="shared" si="18"/>
        <v>24.711159999999996</v>
      </c>
      <c r="H205" s="10">
        <f t="shared" si="15"/>
        <v>4.9422319999999997</v>
      </c>
      <c r="I205" s="83">
        <f t="shared" si="17"/>
        <v>6.4519999999999994E-2</v>
      </c>
    </row>
    <row r="206" spans="1:9">
      <c r="A206" s="9">
        <f t="shared" si="19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16"/>
        <v>353.6</v>
      </c>
      <c r="G206" s="10">
        <f t="shared" si="18"/>
        <v>22.814271999999999</v>
      </c>
      <c r="H206" s="10">
        <f t="shared" si="15"/>
        <v>4.5628544</v>
      </c>
      <c r="I206" s="83">
        <f t="shared" si="17"/>
        <v>6.4519999999999994E-2</v>
      </c>
    </row>
    <row r="207" spans="1:9">
      <c r="A207" s="9">
        <f t="shared" si="19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16"/>
        <v>548.24</v>
      </c>
      <c r="G207" s="10">
        <f t="shared" si="18"/>
        <v>35.372444799999997</v>
      </c>
      <c r="H207" s="10">
        <f t="shared" si="15"/>
        <v>7.07448896</v>
      </c>
      <c r="I207" s="83">
        <f t="shared" si="17"/>
        <v>6.4519999999999994E-2</v>
      </c>
    </row>
    <row r="208" spans="1:9">
      <c r="A208" s="9">
        <f t="shared" si="19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16"/>
        <v>153.69999999999999</v>
      </c>
      <c r="G208" s="10">
        <f t="shared" si="18"/>
        <v>9.9167239999999985</v>
      </c>
      <c r="H208" s="10">
        <f t="shared" si="15"/>
        <v>1.9833447999999998</v>
      </c>
      <c r="I208" s="83">
        <f t="shared" si="17"/>
        <v>6.4519999999999994E-2</v>
      </c>
    </row>
    <row r="209" spans="1:9">
      <c r="A209" s="9">
        <f t="shared" si="19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16"/>
        <v>287</v>
      </c>
      <c r="G209" s="10">
        <f t="shared" si="18"/>
        <v>18.517239999999997</v>
      </c>
      <c r="H209" s="10">
        <f t="shared" si="15"/>
        <v>3.7034479999999999</v>
      </c>
      <c r="I209" s="83">
        <f t="shared" si="17"/>
        <v>6.451999999999998E-2</v>
      </c>
    </row>
    <row r="210" spans="1:9">
      <c r="A210" s="9">
        <f t="shared" si="19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16"/>
        <v>163</v>
      </c>
      <c r="G210" s="10">
        <f t="shared" si="18"/>
        <v>10.51676</v>
      </c>
      <c r="H210" s="10">
        <f t="shared" si="15"/>
        <v>2.1033520000000001</v>
      </c>
      <c r="I210" s="83">
        <f t="shared" si="17"/>
        <v>6.4519999999999994E-2</v>
      </c>
    </row>
    <row r="211" spans="1:9">
      <c r="A211" s="9">
        <f t="shared" si="19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16"/>
        <v>250.48</v>
      </c>
      <c r="G211" s="10">
        <f t="shared" si="18"/>
        <v>16.160969599999998</v>
      </c>
      <c r="H211" s="10">
        <f t="shared" si="15"/>
        <v>3.2321939199999998</v>
      </c>
      <c r="I211" s="83">
        <f t="shared" si="17"/>
        <v>6.4519999999999994E-2</v>
      </c>
    </row>
    <row r="212" spans="1:9">
      <c r="A212" s="9">
        <f t="shared" si="19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16"/>
        <v>849.38</v>
      </c>
      <c r="G212" s="10">
        <f t="shared" si="18"/>
        <v>54.801997599999993</v>
      </c>
      <c r="H212" s="10">
        <f t="shared" si="15"/>
        <v>10.960399519999999</v>
      </c>
      <c r="I212" s="83">
        <f t="shared" si="17"/>
        <v>6.4519999999999994E-2</v>
      </c>
    </row>
    <row r="213" spans="1:9">
      <c r="A213" s="9">
        <f t="shared" si="19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16"/>
        <v>413.7</v>
      </c>
      <c r="G213" s="10">
        <f t="shared" si="18"/>
        <v>26.691923999999997</v>
      </c>
      <c r="H213" s="10">
        <f t="shared" si="15"/>
        <v>5.3383848</v>
      </c>
      <c r="I213" s="83">
        <f t="shared" si="17"/>
        <v>6.4520000000000008E-2</v>
      </c>
    </row>
    <row r="214" spans="1:9">
      <c r="A214" s="9">
        <f t="shared" si="19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16"/>
        <v>301.8</v>
      </c>
      <c r="G214" s="10">
        <f t="shared" si="18"/>
        <v>19.472135999999999</v>
      </c>
      <c r="H214" s="10">
        <f t="shared" si="15"/>
        <v>3.8944272</v>
      </c>
      <c r="I214" s="83">
        <f t="shared" si="17"/>
        <v>6.4519999999999994E-2</v>
      </c>
    </row>
    <row r="215" spans="1:9">
      <c r="A215" s="9">
        <f t="shared" si="19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16"/>
        <v>417.1</v>
      </c>
      <c r="G215" s="10">
        <f t="shared" si="18"/>
        <v>26.911292</v>
      </c>
      <c r="H215" s="10">
        <f t="shared" si="15"/>
        <v>5.3822584000000004</v>
      </c>
      <c r="I215" s="83">
        <f t="shared" si="17"/>
        <v>6.4519999999999994E-2</v>
      </c>
    </row>
    <row r="216" spans="1:9">
      <c r="A216" s="9">
        <f t="shared" si="19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16"/>
        <v>191.3</v>
      </c>
      <c r="G216" s="10">
        <f t="shared" si="18"/>
        <v>12.342675999999999</v>
      </c>
      <c r="H216" s="10">
        <f t="shared" si="15"/>
        <v>2.4685351999999998</v>
      </c>
      <c r="I216" s="83">
        <f t="shared" si="17"/>
        <v>6.4519999999999994E-2</v>
      </c>
    </row>
    <row r="217" spans="1:9">
      <c r="A217" s="9">
        <f t="shared" si="19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16"/>
        <v>319.3</v>
      </c>
      <c r="G217" s="10">
        <f t="shared" si="18"/>
        <v>20.601236</v>
      </c>
      <c r="H217" s="10">
        <f t="shared" si="15"/>
        <v>4.1202472000000006</v>
      </c>
      <c r="I217" s="83">
        <f t="shared" si="17"/>
        <v>6.4520000000000008E-2</v>
      </c>
    </row>
    <row r="218" spans="1:9">
      <c r="A218" s="9">
        <f t="shared" si="19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16"/>
        <v>481.74</v>
      </c>
      <c r="G218" s="10">
        <f t="shared" si="18"/>
        <v>31.081864799999998</v>
      </c>
      <c r="H218" s="10">
        <f t="shared" si="15"/>
        <v>6.2163729600000002</v>
      </c>
      <c r="I218" s="83">
        <f t="shared" si="17"/>
        <v>6.4519999999999994E-2</v>
      </c>
    </row>
    <row r="219" spans="1:9">
      <c r="A219" s="9">
        <f t="shared" si="19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16"/>
        <v>503.3</v>
      </c>
      <c r="G219" s="10">
        <f t="shared" si="18"/>
        <v>32.472915999999998</v>
      </c>
      <c r="H219" s="10">
        <f t="shared" si="15"/>
        <v>6.4945832000000001</v>
      </c>
      <c r="I219" s="83">
        <f t="shared" si="17"/>
        <v>6.4519999999999994E-2</v>
      </c>
    </row>
    <row r="220" spans="1:9">
      <c r="A220" s="9">
        <f t="shared" si="19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16"/>
        <v>97.1</v>
      </c>
      <c r="G220" s="10">
        <f t="shared" si="18"/>
        <v>6.2648919999999988</v>
      </c>
      <c r="H220" s="10">
        <f t="shared" si="15"/>
        <v>1.2529783999999999</v>
      </c>
      <c r="I220" s="83">
        <f t="shared" si="17"/>
        <v>6.4519999999999994E-2</v>
      </c>
    </row>
    <row r="221" spans="1:9">
      <c r="A221" s="9">
        <f t="shared" si="19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16"/>
        <v>727.33</v>
      </c>
      <c r="G221" s="10">
        <f t="shared" si="18"/>
        <v>46.927331599999995</v>
      </c>
      <c r="H221" s="10">
        <f t="shared" si="15"/>
        <v>9.385466319999999</v>
      </c>
      <c r="I221" s="83">
        <f t="shared" si="17"/>
        <v>6.4519999999999994E-2</v>
      </c>
    </row>
    <row r="222" spans="1:9">
      <c r="A222" s="9">
        <f t="shared" si="19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16"/>
        <v>628.35</v>
      </c>
      <c r="G222" s="10">
        <f t="shared" si="18"/>
        <v>40.541142000000001</v>
      </c>
      <c r="H222" s="10">
        <f t="shared" si="15"/>
        <v>8.1082283999999998</v>
      </c>
      <c r="I222" s="83">
        <f t="shared" si="17"/>
        <v>6.4520000000000008E-2</v>
      </c>
    </row>
    <row r="223" spans="1:9">
      <c r="A223" s="9">
        <f t="shared" si="19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16"/>
        <v>2817.6</v>
      </c>
      <c r="G223" s="10">
        <f t="shared" si="18"/>
        <v>181.79155199999997</v>
      </c>
      <c r="H223" s="10">
        <f t="shared" si="15"/>
        <v>36.358310399999993</v>
      </c>
      <c r="I223" s="83">
        <f t="shared" si="17"/>
        <v>6.4519999999999994E-2</v>
      </c>
    </row>
    <row r="224" spans="1:9">
      <c r="A224" s="9">
        <f t="shared" si="19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16"/>
        <v>629.26</v>
      </c>
      <c r="G224" s="10">
        <f t="shared" si="18"/>
        <v>40.599855199999993</v>
      </c>
      <c r="H224" s="10">
        <f t="shared" si="15"/>
        <v>8.1199710399999994</v>
      </c>
      <c r="I224" s="83">
        <f t="shared" si="17"/>
        <v>6.451999999999998E-2</v>
      </c>
    </row>
    <row r="225" spans="1:9">
      <c r="A225" s="9">
        <f t="shared" si="19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16"/>
        <v>531.4</v>
      </c>
      <c r="G225" s="10">
        <f t="shared" si="18"/>
        <v>34.285927999999998</v>
      </c>
      <c r="H225" s="10">
        <f t="shared" si="15"/>
        <v>6.8571856000000002</v>
      </c>
      <c r="I225" s="83">
        <f t="shared" si="17"/>
        <v>6.4520000000000008E-2</v>
      </c>
    </row>
    <row r="226" spans="1:9">
      <c r="A226" s="9">
        <f t="shared" si="19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16"/>
        <v>423.85</v>
      </c>
      <c r="G226" s="10">
        <f t="shared" si="18"/>
        <v>27.346802</v>
      </c>
      <c r="H226" s="10">
        <f t="shared" si="15"/>
        <v>5.4693604000000002</v>
      </c>
      <c r="I226" s="83">
        <f t="shared" si="17"/>
        <v>6.4520000000000008E-2</v>
      </c>
    </row>
    <row r="227" spans="1:9">
      <c r="A227" s="9">
        <f t="shared" si="19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16"/>
        <v>379.4</v>
      </c>
      <c r="G227" s="10">
        <f t="shared" si="18"/>
        <v>24.478887999999998</v>
      </c>
      <c r="H227" s="10">
        <f t="shared" si="15"/>
        <v>4.8957775999999997</v>
      </c>
      <c r="I227" s="83">
        <f t="shared" si="17"/>
        <v>6.4519999999999994E-2</v>
      </c>
    </row>
    <row r="228" spans="1:9">
      <c r="A228" s="9">
        <f t="shared" si="19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16"/>
        <v>2490.7000000000003</v>
      </c>
      <c r="G228" s="10">
        <f t="shared" si="18"/>
        <v>160.69996399999999</v>
      </c>
      <c r="H228" s="10">
        <f t="shared" si="15"/>
        <v>32.139992800000002</v>
      </c>
      <c r="I228" s="83">
        <f t="shared" si="17"/>
        <v>6.451999999999998E-2</v>
      </c>
    </row>
    <row r="229" spans="1:9">
      <c r="A229" s="9">
        <f t="shared" si="19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16"/>
        <v>635.55000000000007</v>
      </c>
      <c r="G229" s="10">
        <f t="shared" si="18"/>
        <v>41.005685999999997</v>
      </c>
      <c r="H229" s="10">
        <f t="shared" si="15"/>
        <v>8.2011371999999998</v>
      </c>
      <c r="I229" s="83">
        <f t="shared" si="17"/>
        <v>6.451999999999998E-2</v>
      </c>
    </row>
    <row r="230" spans="1:9">
      <c r="A230" s="9">
        <f t="shared" si="19"/>
        <v>225</v>
      </c>
      <c r="B230" s="8" t="s">
        <v>543</v>
      </c>
      <c r="C230" s="8">
        <f>димвенканали!C230</f>
        <v>185.1</v>
      </c>
      <c r="D230" s="8">
        <f>димвенканали!D230</f>
        <v>0</v>
      </c>
      <c r="E230" s="8">
        <f>димвенканали!E230</f>
        <v>0</v>
      </c>
      <c r="F230" s="8">
        <f t="shared" si="16"/>
        <v>185.1</v>
      </c>
      <c r="G230" s="10">
        <f t="shared" si="18"/>
        <v>11.942651999999999</v>
      </c>
      <c r="H230" s="10">
        <f t="shared" si="15"/>
        <v>2.3885304000000001</v>
      </c>
      <c r="I230" s="83">
        <f t="shared" si="17"/>
        <v>6.4519999999999994E-2</v>
      </c>
    </row>
    <row r="231" spans="1:9">
      <c r="A231" s="9">
        <f t="shared" si="19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16"/>
        <v>243.18</v>
      </c>
      <c r="G231" s="10">
        <f t="shared" si="18"/>
        <v>15.689973599999998</v>
      </c>
      <c r="H231" s="10">
        <f t="shared" si="15"/>
        <v>3.13799472</v>
      </c>
      <c r="I231" s="83">
        <f t="shared" si="17"/>
        <v>6.451999999999998E-2</v>
      </c>
    </row>
    <row r="232" spans="1:9">
      <c r="A232" s="9">
        <f t="shared" si="19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16"/>
        <v>187.37</v>
      </c>
      <c r="G232" s="10">
        <f t="shared" si="18"/>
        <v>12.089112399999999</v>
      </c>
      <c r="H232" s="10">
        <f t="shared" si="15"/>
        <v>2.4178224799999999</v>
      </c>
      <c r="I232" s="83">
        <f t="shared" si="17"/>
        <v>6.4519999999999994E-2</v>
      </c>
    </row>
    <row r="233" spans="1:9">
      <c r="A233" s="9">
        <f t="shared" si="19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16"/>
        <v>227.1</v>
      </c>
      <c r="G233" s="10">
        <f t="shared" si="18"/>
        <v>14.652491999999999</v>
      </c>
      <c r="H233" s="10">
        <f t="shared" si="15"/>
        <v>2.9304983999999998</v>
      </c>
      <c r="I233" s="83">
        <f t="shared" si="17"/>
        <v>6.4520000000000008E-2</v>
      </c>
    </row>
    <row r="234" spans="1:9">
      <c r="A234" s="9">
        <f t="shared" si="19"/>
        <v>229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16"/>
        <v>195.09</v>
      </c>
      <c r="G234" s="10">
        <f t="shared" si="18"/>
        <v>12.587206799999999</v>
      </c>
      <c r="H234" s="10">
        <f t="shared" si="15"/>
        <v>2.5174413599999999</v>
      </c>
      <c r="I234" s="83">
        <f t="shared" si="17"/>
        <v>6.4519999999999994E-2</v>
      </c>
    </row>
    <row r="235" spans="1:9">
      <c r="A235" s="9">
        <f t="shared" si="19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16"/>
        <v>120.7</v>
      </c>
      <c r="G235" s="10">
        <f t="shared" si="18"/>
        <v>7.7875639999999997</v>
      </c>
      <c r="H235" s="10">
        <f t="shared" si="15"/>
        <v>1.5575128</v>
      </c>
      <c r="I235" s="83">
        <f t="shared" si="17"/>
        <v>6.4519999999999994E-2</v>
      </c>
    </row>
    <row r="236" spans="1:9">
      <c r="A236" s="9">
        <f t="shared" si="19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16"/>
        <v>194.05</v>
      </c>
      <c r="G236" s="10">
        <f t="shared" si="18"/>
        <v>12.520106</v>
      </c>
      <c r="H236" s="10">
        <f t="shared" si="15"/>
        <v>2.5040212000000004</v>
      </c>
      <c r="I236" s="83">
        <f t="shared" si="17"/>
        <v>6.4519999999999994E-2</v>
      </c>
    </row>
    <row r="237" spans="1:9">
      <c r="A237" s="9">
        <f t="shared" si="19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16"/>
        <v>127.3</v>
      </c>
      <c r="G237" s="10">
        <f t="shared" si="18"/>
        <v>8.2133959999999995</v>
      </c>
      <c r="H237" s="10">
        <f t="shared" si="15"/>
        <v>1.6426791999999999</v>
      </c>
      <c r="I237" s="83">
        <f t="shared" si="17"/>
        <v>6.4519999999999994E-2</v>
      </c>
    </row>
    <row r="238" spans="1:9">
      <c r="A238" s="9">
        <f t="shared" si="19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16"/>
        <v>116.4</v>
      </c>
      <c r="G238" s="10">
        <f t="shared" si="18"/>
        <v>7.5101279999999999</v>
      </c>
      <c r="H238" s="10">
        <f t="shared" si="15"/>
        <v>1.5020256000000001</v>
      </c>
      <c r="I238" s="83">
        <f t="shared" si="17"/>
        <v>6.4519999999999994E-2</v>
      </c>
    </row>
    <row r="239" spans="1:9">
      <c r="A239" s="9">
        <f t="shared" si="19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16"/>
        <v>182.2</v>
      </c>
      <c r="G239" s="10">
        <f t="shared" si="18"/>
        <v>11.755543999999999</v>
      </c>
      <c r="H239" s="10">
        <f t="shared" ref="H239:H260" si="20">G239*0.2</f>
        <v>2.3511088</v>
      </c>
      <c r="I239" s="83">
        <f t="shared" si="17"/>
        <v>6.4520000000000008E-2</v>
      </c>
    </row>
    <row r="240" spans="1:9">
      <c r="A240" s="9">
        <f t="shared" si="19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16"/>
        <v>113.4</v>
      </c>
      <c r="G240" s="10">
        <f t="shared" si="18"/>
        <v>7.3165679999999993</v>
      </c>
      <c r="H240" s="10">
        <f t="shared" si="20"/>
        <v>1.4633136</v>
      </c>
      <c r="I240" s="83">
        <f t="shared" si="17"/>
        <v>6.4519999999999994E-2</v>
      </c>
    </row>
    <row r="241" spans="1:9">
      <c r="A241" s="9">
        <f t="shared" si="19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16"/>
        <v>186.10000000000002</v>
      </c>
      <c r="G241" s="10">
        <f t="shared" si="18"/>
        <v>12.007172000000001</v>
      </c>
      <c r="H241" s="10">
        <f t="shared" si="20"/>
        <v>2.4014344000000003</v>
      </c>
      <c r="I241" s="83">
        <f t="shared" si="17"/>
        <v>6.4519999999999994E-2</v>
      </c>
    </row>
    <row r="242" spans="1:9">
      <c r="A242" s="9">
        <f t="shared" si="19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16"/>
        <v>182.7</v>
      </c>
      <c r="G242" s="10">
        <f t="shared" si="18"/>
        <v>11.787803999999998</v>
      </c>
      <c r="H242" s="10">
        <f t="shared" si="20"/>
        <v>2.3575607999999995</v>
      </c>
      <c r="I242" s="83">
        <f t="shared" si="17"/>
        <v>6.4519999999999994E-2</v>
      </c>
    </row>
    <row r="243" spans="1:9">
      <c r="A243" s="9">
        <f t="shared" si="19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16"/>
        <v>76.3</v>
      </c>
      <c r="G243" s="10">
        <f t="shared" si="18"/>
        <v>4.9228759999999996</v>
      </c>
      <c r="H243" s="10">
        <f t="shared" si="20"/>
        <v>0.98457519999999998</v>
      </c>
      <c r="I243" s="83">
        <f t="shared" si="17"/>
        <v>6.4519999999999994E-2</v>
      </c>
    </row>
    <row r="244" spans="1:9">
      <c r="A244" s="9">
        <f t="shared" si="19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16"/>
        <v>258.8</v>
      </c>
      <c r="G244" s="10">
        <f t="shared" si="18"/>
        <v>16.697775999999998</v>
      </c>
      <c r="H244" s="10">
        <f t="shared" si="20"/>
        <v>3.3395551999999995</v>
      </c>
      <c r="I244" s="83">
        <f t="shared" si="17"/>
        <v>6.451999999999998E-2</v>
      </c>
    </row>
    <row r="245" spans="1:9">
      <c r="A245" s="9">
        <f t="shared" si="19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16"/>
        <v>164.85</v>
      </c>
      <c r="G245" s="10">
        <f t="shared" si="18"/>
        <v>10.636121999999999</v>
      </c>
      <c r="H245" s="10">
        <f t="shared" si="20"/>
        <v>2.1272243999999998</v>
      </c>
      <c r="I245" s="83">
        <f t="shared" si="17"/>
        <v>6.4519999999999994E-2</v>
      </c>
    </row>
    <row r="246" spans="1:9">
      <c r="A246" s="9">
        <f t="shared" si="19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ref="F246:F265" si="21">C246+D246+E246</f>
        <v>188.2</v>
      </c>
      <c r="G246" s="10">
        <f t="shared" si="18"/>
        <v>12.142663999999998</v>
      </c>
      <c r="H246" s="10">
        <f t="shared" si="20"/>
        <v>2.4285327999999997</v>
      </c>
      <c r="I246" s="83">
        <f t="shared" si="17"/>
        <v>6.4519999999999994E-2</v>
      </c>
    </row>
    <row r="247" spans="1:9">
      <c r="A247" s="9">
        <f t="shared" si="19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21"/>
        <v>146.69999999999999</v>
      </c>
      <c r="G247" s="10">
        <f t="shared" si="18"/>
        <v>9.4650839999999992</v>
      </c>
      <c r="H247" s="10">
        <f t="shared" si="20"/>
        <v>1.8930167999999998</v>
      </c>
      <c r="I247" s="83">
        <f t="shared" si="17"/>
        <v>6.4519999999999994E-2</v>
      </c>
    </row>
    <row r="248" spans="1:9">
      <c r="A248" s="9">
        <f t="shared" si="19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21"/>
        <v>472.42</v>
      </c>
      <c r="G248" s="10">
        <f t="shared" si="18"/>
        <v>30.480538399999997</v>
      </c>
      <c r="H248" s="10">
        <f t="shared" si="20"/>
        <v>6.0961076799999994</v>
      </c>
      <c r="I248" s="83">
        <f t="shared" si="17"/>
        <v>6.4519999999999994E-2</v>
      </c>
    </row>
    <row r="249" spans="1:9">
      <c r="A249" s="9">
        <f t="shared" si="19"/>
        <v>244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21"/>
        <v>260.05</v>
      </c>
      <c r="G249" s="10">
        <f t="shared" si="18"/>
        <v>16.778426</v>
      </c>
      <c r="H249" s="10">
        <f t="shared" si="20"/>
        <v>3.3556851999999999</v>
      </c>
      <c r="I249" s="83">
        <f t="shared" si="17"/>
        <v>6.4519999999999994E-2</v>
      </c>
    </row>
    <row r="250" spans="1:9">
      <c r="A250" s="9">
        <f t="shared" si="19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21"/>
        <v>233.91</v>
      </c>
      <c r="G250" s="10">
        <f t="shared" si="18"/>
        <v>15.091873199999998</v>
      </c>
      <c r="H250" s="10">
        <f t="shared" si="20"/>
        <v>3.0183746399999998</v>
      </c>
      <c r="I250" s="83">
        <f t="shared" si="17"/>
        <v>6.4519999999999994E-2</v>
      </c>
    </row>
    <row r="251" spans="1:9">
      <c r="A251" s="9">
        <f t="shared" si="19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21"/>
        <v>267.60000000000002</v>
      </c>
      <c r="G251" s="10">
        <f t="shared" si="18"/>
        <v>17.265552</v>
      </c>
      <c r="H251" s="10">
        <f t="shared" si="20"/>
        <v>3.4531103999999999</v>
      </c>
      <c r="I251" s="83">
        <f t="shared" si="17"/>
        <v>6.4519999999999994E-2</v>
      </c>
    </row>
    <row r="252" spans="1:9">
      <c r="A252" s="9">
        <f t="shared" si="19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21"/>
        <v>214.65</v>
      </c>
      <c r="G252" s="10">
        <f t="shared" si="18"/>
        <v>13.849217999999999</v>
      </c>
      <c r="H252" s="10">
        <f t="shared" si="20"/>
        <v>2.7698435999999997</v>
      </c>
      <c r="I252" s="83">
        <f t="shared" si="17"/>
        <v>6.4519999999999994E-2</v>
      </c>
    </row>
    <row r="253" spans="1:9">
      <c r="A253" s="9">
        <f t="shared" si="19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21"/>
        <v>189.78</v>
      </c>
      <c r="G253" s="10">
        <f t="shared" si="18"/>
        <v>12.244605599999998</v>
      </c>
      <c r="H253" s="10">
        <f t="shared" si="20"/>
        <v>2.4489211199999996</v>
      </c>
      <c r="I253" s="83">
        <f t="shared" ref="I253:I260" si="22">(G253+H253)/F253/1.2</f>
        <v>6.4519999999999994E-2</v>
      </c>
    </row>
    <row r="254" spans="1:9">
      <c r="A254" s="9">
        <f t="shared" si="19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21"/>
        <v>406.04</v>
      </c>
      <c r="G254" s="10">
        <f t="shared" si="18"/>
        <v>26.1977008</v>
      </c>
      <c r="H254" s="10">
        <f t="shared" si="20"/>
        <v>5.2395401600000007</v>
      </c>
      <c r="I254" s="83">
        <f t="shared" si="22"/>
        <v>6.4519999999999994E-2</v>
      </c>
    </row>
    <row r="255" spans="1:9">
      <c r="A255" s="9">
        <f t="shared" si="19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21"/>
        <v>732.01</v>
      </c>
      <c r="G255" s="10">
        <f t="shared" si="18"/>
        <v>47.229285199999993</v>
      </c>
      <c r="H255" s="10">
        <f t="shared" si="20"/>
        <v>9.4458570399999982</v>
      </c>
      <c r="I255" s="83">
        <f t="shared" si="22"/>
        <v>6.4519999999999994E-2</v>
      </c>
    </row>
    <row r="256" spans="1:9">
      <c r="A256" s="9">
        <f t="shared" si="19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21"/>
        <v>985.05</v>
      </c>
      <c r="G256" s="10">
        <f t="shared" si="18"/>
        <v>63.55542599999999</v>
      </c>
      <c r="H256" s="10">
        <f t="shared" si="20"/>
        <v>12.711085199999999</v>
      </c>
      <c r="I256" s="83">
        <f t="shared" si="22"/>
        <v>6.4520000000000008E-2</v>
      </c>
    </row>
    <row r="257" spans="1:9">
      <c r="A257" s="9">
        <f t="shared" si="19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21"/>
        <v>589.46</v>
      </c>
      <c r="G257" s="10">
        <f t="shared" si="18"/>
        <v>38.031959199999996</v>
      </c>
      <c r="H257" s="10">
        <f t="shared" si="20"/>
        <v>7.6063918399999997</v>
      </c>
      <c r="I257" s="83">
        <f t="shared" si="22"/>
        <v>6.4519999999999994E-2</v>
      </c>
    </row>
    <row r="258" spans="1:9">
      <c r="A258" s="9">
        <f t="shared" si="19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21"/>
        <v>229.7</v>
      </c>
      <c r="G258" s="10">
        <f t="shared" si="18"/>
        <v>14.820243999999997</v>
      </c>
      <c r="H258" s="10">
        <f t="shared" si="20"/>
        <v>2.9640487999999996</v>
      </c>
      <c r="I258" s="83">
        <f t="shared" si="22"/>
        <v>6.451999999999998E-2</v>
      </c>
    </row>
    <row r="259" spans="1:9">
      <c r="A259" s="9">
        <f t="shared" si="19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21"/>
        <v>3064.9700000000003</v>
      </c>
      <c r="G259" s="10">
        <f t="shared" si="18"/>
        <v>197.75186439999999</v>
      </c>
      <c r="H259" s="10">
        <f t="shared" si="20"/>
        <v>39.550372879999998</v>
      </c>
      <c r="I259" s="83">
        <f t="shared" si="22"/>
        <v>6.4519999999999994E-2</v>
      </c>
    </row>
    <row r="260" spans="1:9">
      <c r="A260" s="9">
        <f t="shared" si="19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21"/>
        <v>3276.1600000000003</v>
      </c>
      <c r="G260" s="10">
        <f t="shared" si="18"/>
        <v>211.3778432</v>
      </c>
      <c r="H260" s="10">
        <f t="shared" si="20"/>
        <v>42.275568640000003</v>
      </c>
      <c r="I260" s="83">
        <f t="shared" si="22"/>
        <v>6.4519999999999994E-2</v>
      </c>
    </row>
    <row r="261" spans="1:9" s="210" customFormat="1">
      <c r="A261" s="9">
        <f t="shared" si="19"/>
        <v>256</v>
      </c>
      <c r="B261" s="203" t="s">
        <v>1323</v>
      </c>
      <c r="C261" s="204">
        <v>1829.3</v>
      </c>
      <c r="D261" s="204">
        <v>222</v>
      </c>
      <c r="E261" s="204">
        <f>димвенканали!E261</f>
        <v>0</v>
      </c>
      <c r="F261" s="204">
        <f t="shared" si="21"/>
        <v>2051.3000000000002</v>
      </c>
      <c r="G261" s="10">
        <f t="shared" si="18"/>
        <v>132.34987599999999</v>
      </c>
      <c r="H261" s="200"/>
      <c r="I261" s="208"/>
    </row>
    <row r="262" spans="1:9" s="210" customFormat="1">
      <c r="A262" s="9">
        <f t="shared" si="19"/>
        <v>257</v>
      </c>
      <c r="B262" s="203" t="s">
        <v>1324</v>
      </c>
      <c r="C262" s="204">
        <v>2200.46</v>
      </c>
      <c r="D262" s="204"/>
      <c r="E262" s="204">
        <f>димвенканали!E262</f>
        <v>0</v>
      </c>
      <c r="F262" s="204">
        <f t="shared" si="21"/>
        <v>2200.46</v>
      </c>
      <c r="G262" s="10">
        <f t="shared" si="18"/>
        <v>141.97367919999999</v>
      </c>
      <c r="H262" s="200"/>
      <c r="I262" s="208"/>
    </row>
    <row r="263" spans="1:9" s="210" customFormat="1">
      <c r="A263" s="9">
        <f t="shared" si="19"/>
        <v>258</v>
      </c>
      <c r="B263" s="203" t="s">
        <v>1325</v>
      </c>
      <c r="C263" s="204">
        <v>1202.04</v>
      </c>
      <c r="D263" s="204"/>
      <c r="E263" s="204">
        <f>димвенканали!E263</f>
        <v>0</v>
      </c>
      <c r="F263" s="204">
        <f t="shared" si="21"/>
        <v>1202.04</v>
      </c>
      <c r="G263" s="10">
        <f t="shared" ref="G263:G326" si="23">F263*$G$2</f>
        <v>77.555620799999986</v>
      </c>
      <c r="H263" s="200"/>
      <c r="I263" s="208"/>
    </row>
    <row r="264" spans="1:9" s="210" customFormat="1">
      <c r="A264" s="9">
        <f t="shared" ref="A264:A327" si="24">A263+1</f>
        <v>259</v>
      </c>
      <c r="B264" s="203" t="s">
        <v>1326</v>
      </c>
      <c r="C264" s="204">
        <v>1991.48</v>
      </c>
      <c r="D264" s="204">
        <v>74</v>
      </c>
      <c r="E264" s="204">
        <f>димвенканали!E264</f>
        <v>0</v>
      </c>
      <c r="F264" s="204">
        <f t="shared" si="21"/>
        <v>2065.48</v>
      </c>
      <c r="G264" s="10">
        <f t="shared" si="23"/>
        <v>133.26476959999999</v>
      </c>
      <c r="H264" s="200"/>
      <c r="I264" s="208"/>
    </row>
    <row r="265" spans="1:9" s="210" customFormat="1">
      <c r="A265" s="9">
        <f t="shared" si="24"/>
        <v>260</v>
      </c>
      <c r="B265" s="203" t="s">
        <v>1327</v>
      </c>
      <c r="C265" s="204">
        <v>179.2</v>
      </c>
      <c r="D265" s="204"/>
      <c r="E265" s="204">
        <f>димвенканали!E265</f>
        <v>0</v>
      </c>
      <c r="F265" s="204">
        <f t="shared" si="21"/>
        <v>179.2</v>
      </c>
      <c r="G265" s="10">
        <f t="shared" si="23"/>
        <v>11.561983999999999</v>
      </c>
      <c r="H265" s="200"/>
      <c r="I265" s="208"/>
    </row>
    <row r="266" spans="1:9">
      <c r="A266" s="9">
        <f t="shared" si="24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25">C266+D266+E266</f>
        <v>885.79</v>
      </c>
      <c r="G266" s="10">
        <f t="shared" si="23"/>
        <v>57.151170799999996</v>
      </c>
      <c r="H266" s="10">
        <f t="shared" ref="H266:H329" si="26">G266*0.2</f>
        <v>11.430234159999999</v>
      </c>
      <c r="I266" s="83">
        <f t="shared" ref="I266:I313" si="27">(G266+H266)/F266/1.2</f>
        <v>6.4520000000000008E-2</v>
      </c>
    </row>
    <row r="267" spans="1:9">
      <c r="A267" s="9">
        <f t="shared" si="24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25"/>
        <v>530.1</v>
      </c>
      <c r="G267" s="10">
        <f t="shared" si="23"/>
        <v>34.202051999999995</v>
      </c>
      <c r="H267" s="10">
        <f t="shared" si="26"/>
        <v>6.8404103999999997</v>
      </c>
      <c r="I267" s="83">
        <f t="shared" si="27"/>
        <v>6.451999999999998E-2</v>
      </c>
    </row>
    <row r="268" spans="1:9">
      <c r="A268" s="9">
        <f t="shared" si="24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25"/>
        <v>543.29999999999995</v>
      </c>
      <c r="G268" s="10">
        <f t="shared" si="23"/>
        <v>35.053715999999994</v>
      </c>
      <c r="H268" s="10">
        <f t="shared" si="26"/>
        <v>7.0107431999999994</v>
      </c>
      <c r="I268" s="83">
        <f t="shared" si="27"/>
        <v>6.4519999999999994E-2</v>
      </c>
    </row>
    <row r="269" spans="1:9">
      <c r="A269" s="9">
        <f t="shared" si="24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25"/>
        <v>453.6</v>
      </c>
      <c r="G269" s="10">
        <f t="shared" si="23"/>
        <v>29.266271999999997</v>
      </c>
      <c r="H269" s="10">
        <f t="shared" si="26"/>
        <v>5.8532544</v>
      </c>
      <c r="I269" s="83">
        <f t="shared" si="27"/>
        <v>6.4519999999999994E-2</v>
      </c>
    </row>
    <row r="270" spans="1:9">
      <c r="A270" s="9">
        <f t="shared" si="24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25"/>
        <v>442.1</v>
      </c>
      <c r="G270" s="10">
        <f t="shared" si="23"/>
        <v>28.524291999999999</v>
      </c>
      <c r="H270" s="10">
        <f t="shared" si="26"/>
        <v>5.7048584</v>
      </c>
      <c r="I270" s="83">
        <f t="shared" si="27"/>
        <v>6.4520000000000008E-2</v>
      </c>
    </row>
    <row r="271" spans="1:9">
      <c r="A271" s="9">
        <f t="shared" si="24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25"/>
        <v>560.20000000000005</v>
      </c>
      <c r="G271" s="10">
        <f t="shared" si="23"/>
        <v>36.144103999999999</v>
      </c>
      <c r="H271" s="10">
        <f t="shared" si="26"/>
        <v>7.2288208000000003</v>
      </c>
      <c r="I271" s="83">
        <f t="shared" si="27"/>
        <v>6.4519999999999994E-2</v>
      </c>
    </row>
    <row r="272" spans="1:9">
      <c r="A272" s="9">
        <f t="shared" si="24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25"/>
        <v>522.29999999999995</v>
      </c>
      <c r="G272" s="10">
        <f t="shared" si="23"/>
        <v>33.698795999999994</v>
      </c>
      <c r="H272" s="10">
        <f t="shared" si="26"/>
        <v>6.7397591999999991</v>
      </c>
      <c r="I272" s="83">
        <f t="shared" si="27"/>
        <v>6.4519999999999994E-2</v>
      </c>
    </row>
    <row r="273" spans="1:9">
      <c r="A273" s="9">
        <f t="shared" si="24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25"/>
        <v>831.1</v>
      </c>
      <c r="G273" s="10">
        <f t="shared" si="23"/>
        <v>53.622571999999998</v>
      </c>
      <c r="H273" s="10">
        <f t="shared" si="26"/>
        <v>10.7245144</v>
      </c>
      <c r="I273" s="83">
        <f t="shared" si="27"/>
        <v>6.4519999999999994E-2</v>
      </c>
    </row>
    <row r="274" spans="1:9">
      <c r="A274" s="9">
        <f t="shared" si="24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25"/>
        <v>778.5</v>
      </c>
      <c r="G274" s="10">
        <f t="shared" si="23"/>
        <v>50.228819999999992</v>
      </c>
      <c r="H274" s="10">
        <f t="shared" si="26"/>
        <v>10.045763999999998</v>
      </c>
      <c r="I274" s="83">
        <f t="shared" si="27"/>
        <v>6.4519999999999994E-2</v>
      </c>
    </row>
    <row r="275" spans="1:9">
      <c r="A275" s="9">
        <f t="shared" si="24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25"/>
        <v>791.9</v>
      </c>
      <c r="G275" s="10">
        <f t="shared" si="23"/>
        <v>51.09338799999999</v>
      </c>
      <c r="H275" s="10">
        <f t="shared" si="26"/>
        <v>10.218677599999999</v>
      </c>
      <c r="I275" s="83">
        <f t="shared" si="27"/>
        <v>6.4519999999999994E-2</v>
      </c>
    </row>
    <row r="276" spans="1:9">
      <c r="A276" s="9">
        <f t="shared" si="24"/>
        <v>271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25"/>
        <v>397</v>
      </c>
      <c r="G276" s="10">
        <f t="shared" si="23"/>
        <v>25.614439999999998</v>
      </c>
      <c r="H276" s="10">
        <f t="shared" si="26"/>
        <v>5.1228879999999997</v>
      </c>
      <c r="I276" s="83">
        <f t="shared" si="27"/>
        <v>6.4519999999999994E-2</v>
      </c>
    </row>
    <row r="277" spans="1:9">
      <c r="A277" s="9">
        <f t="shared" si="24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25"/>
        <v>442.3</v>
      </c>
      <c r="G277" s="10">
        <f t="shared" si="23"/>
        <v>28.537195999999998</v>
      </c>
      <c r="H277" s="10">
        <f t="shared" si="26"/>
        <v>5.7074391999999996</v>
      </c>
      <c r="I277" s="83">
        <f t="shared" si="27"/>
        <v>6.4519999999999994E-2</v>
      </c>
    </row>
    <row r="278" spans="1:9">
      <c r="A278" s="9">
        <f t="shared" si="24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25"/>
        <v>484.7</v>
      </c>
      <c r="G278" s="10">
        <f t="shared" si="23"/>
        <v>31.272843999999996</v>
      </c>
      <c r="H278" s="10">
        <f t="shared" si="26"/>
        <v>6.2545687999999995</v>
      </c>
      <c r="I278" s="83">
        <f t="shared" si="27"/>
        <v>6.4519999999999994E-2</v>
      </c>
    </row>
    <row r="279" spans="1:9">
      <c r="A279" s="9">
        <f t="shared" si="24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25"/>
        <v>554.70000000000005</v>
      </c>
      <c r="G279" s="10">
        <f t="shared" si="23"/>
        <v>35.789243999999997</v>
      </c>
      <c r="H279" s="10">
        <f t="shared" si="26"/>
        <v>7.1578488</v>
      </c>
      <c r="I279" s="83">
        <f t="shared" si="27"/>
        <v>6.451999999999998E-2</v>
      </c>
    </row>
    <row r="280" spans="1:9">
      <c r="A280" s="9">
        <f t="shared" si="24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25"/>
        <v>380.3</v>
      </c>
      <c r="G280" s="10">
        <f t="shared" si="23"/>
        <v>24.536956</v>
      </c>
      <c r="H280" s="10">
        <f t="shared" si="26"/>
        <v>4.9073912000000002</v>
      </c>
      <c r="I280" s="83">
        <f t="shared" si="27"/>
        <v>6.4519999999999994E-2</v>
      </c>
    </row>
    <row r="281" spans="1:9">
      <c r="A281" s="9">
        <f t="shared" si="24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25"/>
        <v>372</v>
      </c>
      <c r="G281" s="10">
        <f t="shared" si="23"/>
        <v>24.001439999999999</v>
      </c>
      <c r="H281" s="10">
        <f t="shared" si="26"/>
        <v>4.8002880000000001</v>
      </c>
      <c r="I281" s="83">
        <f t="shared" si="27"/>
        <v>6.4519999999999994E-2</v>
      </c>
    </row>
    <row r="282" spans="1:9">
      <c r="A282" s="9">
        <f t="shared" si="24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25"/>
        <v>367.70000000000005</v>
      </c>
      <c r="G282" s="10">
        <f t="shared" si="23"/>
        <v>23.724004000000001</v>
      </c>
      <c r="H282" s="10">
        <f t="shared" si="26"/>
        <v>4.7448008000000002</v>
      </c>
      <c r="I282" s="83">
        <f t="shared" si="27"/>
        <v>6.4519999999999994E-2</v>
      </c>
    </row>
    <row r="283" spans="1:9">
      <c r="A283" s="9">
        <f t="shared" si="24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25"/>
        <v>246.5</v>
      </c>
      <c r="G283" s="10">
        <f t="shared" si="23"/>
        <v>15.904179999999998</v>
      </c>
      <c r="H283" s="10">
        <f t="shared" si="26"/>
        <v>3.1808359999999998</v>
      </c>
      <c r="I283" s="83">
        <f t="shared" si="27"/>
        <v>6.4519999999999994E-2</v>
      </c>
    </row>
    <row r="284" spans="1:9">
      <c r="A284" s="9">
        <f t="shared" si="24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25"/>
        <v>255.7</v>
      </c>
      <c r="G284" s="10">
        <f t="shared" si="23"/>
        <v>16.497763999999997</v>
      </c>
      <c r="H284" s="10">
        <f t="shared" si="26"/>
        <v>3.2995527999999994</v>
      </c>
      <c r="I284" s="83">
        <f t="shared" si="27"/>
        <v>6.4519999999999994E-2</v>
      </c>
    </row>
    <row r="285" spans="1:9">
      <c r="A285" s="9">
        <f t="shared" si="24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25"/>
        <v>460.8</v>
      </c>
      <c r="G285" s="10">
        <f t="shared" si="23"/>
        <v>29.730815999999997</v>
      </c>
      <c r="H285" s="10">
        <f t="shared" si="26"/>
        <v>5.9461632</v>
      </c>
      <c r="I285" s="83">
        <f t="shared" si="27"/>
        <v>6.4519999999999994E-2</v>
      </c>
    </row>
    <row r="286" spans="1:9">
      <c r="A286" s="9">
        <f t="shared" si="24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25"/>
        <v>473.6</v>
      </c>
      <c r="G286" s="10">
        <f t="shared" si="23"/>
        <v>30.556671999999999</v>
      </c>
      <c r="H286" s="10">
        <f t="shared" si="26"/>
        <v>6.1113344000000005</v>
      </c>
      <c r="I286" s="83">
        <f t="shared" si="27"/>
        <v>6.4519999999999994E-2</v>
      </c>
    </row>
    <row r="287" spans="1:9">
      <c r="A287" s="9">
        <f t="shared" si="24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25"/>
        <v>500.2</v>
      </c>
      <c r="G287" s="10">
        <f t="shared" si="23"/>
        <v>32.272903999999997</v>
      </c>
      <c r="H287" s="10">
        <f t="shared" si="26"/>
        <v>6.4545807999999996</v>
      </c>
      <c r="I287" s="83">
        <f t="shared" si="27"/>
        <v>6.4520000000000008E-2</v>
      </c>
    </row>
    <row r="288" spans="1:9">
      <c r="A288" s="9">
        <f t="shared" si="24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25"/>
        <v>640.4</v>
      </c>
      <c r="G288" s="10">
        <f t="shared" si="23"/>
        <v>41.318607999999998</v>
      </c>
      <c r="H288" s="10">
        <f t="shared" si="26"/>
        <v>8.2637216000000002</v>
      </c>
      <c r="I288" s="83">
        <f t="shared" si="27"/>
        <v>6.4519999999999994E-2</v>
      </c>
    </row>
    <row r="289" spans="1:9">
      <c r="A289" s="9">
        <f t="shared" si="24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25"/>
        <v>525.6</v>
      </c>
      <c r="G289" s="10">
        <f t="shared" si="23"/>
        <v>33.911712000000001</v>
      </c>
      <c r="H289" s="10">
        <f t="shared" si="26"/>
        <v>6.782342400000001</v>
      </c>
      <c r="I289" s="83">
        <f t="shared" si="27"/>
        <v>6.4519999999999994E-2</v>
      </c>
    </row>
    <row r="290" spans="1:9">
      <c r="A290" s="9">
        <f t="shared" si="24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25"/>
        <v>631.6</v>
      </c>
      <c r="G290" s="10">
        <f t="shared" si="23"/>
        <v>40.750831999999996</v>
      </c>
      <c r="H290" s="10">
        <f t="shared" si="26"/>
        <v>8.1501663999999998</v>
      </c>
      <c r="I290" s="83">
        <f t="shared" si="27"/>
        <v>6.451999999999998E-2</v>
      </c>
    </row>
    <row r="291" spans="1:9">
      <c r="A291" s="9">
        <f t="shared" si="24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25"/>
        <v>508.9</v>
      </c>
      <c r="G291" s="10">
        <f t="shared" si="23"/>
        <v>32.834227999999996</v>
      </c>
      <c r="H291" s="10">
        <f t="shared" si="26"/>
        <v>6.5668455999999997</v>
      </c>
      <c r="I291" s="83">
        <f t="shared" si="27"/>
        <v>6.4519999999999994E-2</v>
      </c>
    </row>
    <row r="292" spans="1:9">
      <c r="A292" s="9">
        <f t="shared" si="24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25"/>
        <v>574.5</v>
      </c>
      <c r="G292" s="10">
        <f t="shared" si="23"/>
        <v>37.066739999999996</v>
      </c>
      <c r="H292" s="10">
        <f t="shared" si="26"/>
        <v>7.4133479999999992</v>
      </c>
      <c r="I292" s="83">
        <f t="shared" si="27"/>
        <v>6.4519999999999994E-2</v>
      </c>
    </row>
    <row r="293" spans="1:9">
      <c r="A293" s="9">
        <f t="shared" si="24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25"/>
        <v>944.72</v>
      </c>
      <c r="G293" s="10">
        <f t="shared" si="23"/>
        <v>60.953334399999996</v>
      </c>
      <c r="H293" s="10">
        <f t="shared" si="26"/>
        <v>12.19066688</v>
      </c>
      <c r="I293" s="83">
        <f t="shared" si="27"/>
        <v>6.4519999999999994E-2</v>
      </c>
    </row>
    <row r="294" spans="1:9">
      <c r="A294" s="9">
        <f t="shared" si="24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25"/>
        <v>476.5</v>
      </c>
      <c r="G294" s="10">
        <f t="shared" si="23"/>
        <v>30.743779999999997</v>
      </c>
      <c r="H294" s="10">
        <f t="shared" si="26"/>
        <v>6.1487559999999997</v>
      </c>
      <c r="I294" s="83">
        <f t="shared" si="27"/>
        <v>6.4519999999999994E-2</v>
      </c>
    </row>
    <row r="295" spans="1:9">
      <c r="A295" s="9">
        <f t="shared" si="24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25"/>
        <v>561.4</v>
      </c>
      <c r="G295" s="10">
        <f t="shared" si="23"/>
        <v>36.221527999999992</v>
      </c>
      <c r="H295" s="10">
        <f t="shared" si="26"/>
        <v>7.2443055999999988</v>
      </c>
      <c r="I295" s="83">
        <f t="shared" si="27"/>
        <v>6.451999999999998E-2</v>
      </c>
    </row>
    <row r="296" spans="1:9">
      <c r="A296" s="9">
        <f t="shared" si="24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25"/>
        <v>756.1</v>
      </c>
      <c r="G296" s="10">
        <f t="shared" si="23"/>
        <v>48.783571999999999</v>
      </c>
      <c r="H296" s="10">
        <f t="shared" si="26"/>
        <v>9.7567143999999999</v>
      </c>
      <c r="I296" s="83">
        <f t="shared" si="27"/>
        <v>6.4519999999999994E-2</v>
      </c>
    </row>
    <row r="297" spans="1:9">
      <c r="A297" s="9">
        <f t="shared" si="24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25"/>
        <v>642.6</v>
      </c>
      <c r="G297" s="10">
        <f t="shared" si="23"/>
        <v>41.460552</v>
      </c>
      <c r="H297" s="10">
        <f t="shared" si="26"/>
        <v>8.2921104000000003</v>
      </c>
      <c r="I297" s="83">
        <f t="shared" si="27"/>
        <v>6.4519999999999994E-2</v>
      </c>
    </row>
    <row r="298" spans="1:9">
      <c r="A298" s="9">
        <f t="shared" si="24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25"/>
        <v>631.4</v>
      </c>
      <c r="G298" s="10">
        <f t="shared" si="23"/>
        <v>40.737927999999997</v>
      </c>
      <c r="H298" s="10">
        <f t="shared" si="26"/>
        <v>8.1475855999999993</v>
      </c>
      <c r="I298" s="83">
        <f t="shared" si="27"/>
        <v>6.4519999999999994E-2</v>
      </c>
    </row>
    <row r="299" spans="1:9">
      <c r="A299" s="9">
        <f t="shared" si="24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25"/>
        <v>461.4</v>
      </c>
      <c r="G299" s="10">
        <f t="shared" si="23"/>
        <v>29.769527999999998</v>
      </c>
      <c r="H299" s="10">
        <f t="shared" si="26"/>
        <v>5.9539055999999997</v>
      </c>
      <c r="I299" s="83">
        <f t="shared" si="27"/>
        <v>6.4520000000000008E-2</v>
      </c>
    </row>
    <row r="300" spans="1:9">
      <c r="A300" s="9">
        <f t="shared" si="24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25"/>
        <v>515.79999999999995</v>
      </c>
      <c r="G300" s="10">
        <f t="shared" si="23"/>
        <v>33.279415999999991</v>
      </c>
      <c r="H300" s="10">
        <f t="shared" si="26"/>
        <v>6.6558831999999981</v>
      </c>
      <c r="I300" s="83">
        <f t="shared" si="27"/>
        <v>6.451999999999998E-2</v>
      </c>
    </row>
    <row r="301" spans="1:9">
      <c r="A301" s="9">
        <f t="shared" si="24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25"/>
        <v>604.9</v>
      </c>
      <c r="G301" s="10">
        <f t="shared" si="23"/>
        <v>39.028147999999995</v>
      </c>
      <c r="H301" s="10">
        <f t="shared" si="26"/>
        <v>7.8056295999999996</v>
      </c>
      <c r="I301" s="83">
        <f t="shared" si="27"/>
        <v>6.4519999999999994E-2</v>
      </c>
    </row>
    <row r="302" spans="1:9">
      <c r="A302" s="9">
        <f t="shared" si="24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25"/>
        <v>571.70000000000005</v>
      </c>
      <c r="G302" s="10">
        <f t="shared" si="23"/>
        <v>36.886083999999997</v>
      </c>
      <c r="H302" s="10">
        <f t="shared" si="26"/>
        <v>7.3772167999999994</v>
      </c>
      <c r="I302" s="83">
        <f t="shared" si="27"/>
        <v>6.4519999999999994E-2</v>
      </c>
    </row>
    <row r="303" spans="1:9">
      <c r="A303" s="9">
        <f t="shared" si="24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25"/>
        <v>522.5</v>
      </c>
      <c r="G303" s="10">
        <f t="shared" si="23"/>
        <v>33.711699999999993</v>
      </c>
      <c r="H303" s="10">
        <f t="shared" si="26"/>
        <v>6.7423399999999987</v>
      </c>
      <c r="I303" s="83">
        <f t="shared" si="27"/>
        <v>6.451999999999998E-2</v>
      </c>
    </row>
    <row r="304" spans="1:9">
      <c r="A304" s="9">
        <f t="shared" si="24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25"/>
        <v>324.7</v>
      </c>
      <c r="G304" s="10">
        <f t="shared" si="23"/>
        <v>20.949643999999996</v>
      </c>
      <c r="H304" s="10">
        <f t="shared" si="26"/>
        <v>4.1899287999999997</v>
      </c>
      <c r="I304" s="83">
        <f t="shared" si="27"/>
        <v>6.4519999999999994E-2</v>
      </c>
    </row>
    <row r="305" spans="1:9">
      <c r="A305" s="9">
        <f t="shared" si="24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25"/>
        <v>519.5</v>
      </c>
      <c r="G305" s="10">
        <f t="shared" si="23"/>
        <v>33.518139999999995</v>
      </c>
      <c r="H305" s="10">
        <f t="shared" si="26"/>
        <v>6.7036279999999993</v>
      </c>
      <c r="I305" s="83">
        <f t="shared" si="27"/>
        <v>6.4519999999999994E-2</v>
      </c>
    </row>
    <row r="306" spans="1:9">
      <c r="A306" s="9">
        <f t="shared" si="24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25"/>
        <v>221.7</v>
      </c>
      <c r="G306" s="10">
        <f t="shared" si="23"/>
        <v>14.304083999999998</v>
      </c>
      <c r="H306" s="10">
        <f t="shared" si="26"/>
        <v>2.8608167999999998</v>
      </c>
      <c r="I306" s="83">
        <f t="shared" si="27"/>
        <v>6.4519999999999994E-2</v>
      </c>
    </row>
    <row r="307" spans="1:9">
      <c r="A307" s="9">
        <f t="shared" si="24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25"/>
        <v>312.5</v>
      </c>
      <c r="G307" s="10">
        <f t="shared" si="23"/>
        <v>20.162499999999998</v>
      </c>
      <c r="H307" s="10">
        <f t="shared" si="26"/>
        <v>4.0324999999999998</v>
      </c>
      <c r="I307" s="83">
        <f t="shared" si="27"/>
        <v>6.4519999999999994E-2</v>
      </c>
    </row>
    <row r="308" spans="1:9">
      <c r="A308" s="9">
        <f t="shared" si="24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25"/>
        <v>644.1</v>
      </c>
      <c r="G308" s="10">
        <f t="shared" si="23"/>
        <v>41.557331999999995</v>
      </c>
      <c r="H308" s="10">
        <f t="shared" si="26"/>
        <v>8.3114663999999987</v>
      </c>
      <c r="I308" s="83">
        <f t="shared" si="27"/>
        <v>6.4519999999999994E-2</v>
      </c>
    </row>
    <row r="309" spans="1:9">
      <c r="A309" s="9">
        <f t="shared" si="24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25"/>
        <v>451.9</v>
      </c>
      <c r="G309" s="10">
        <f t="shared" si="23"/>
        <v>29.156587999999996</v>
      </c>
      <c r="H309" s="10">
        <f t="shared" si="26"/>
        <v>5.8313175999999993</v>
      </c>
      <c r="I309" s="83">
        <f t="shared" si="27"/>
        <v>6.4519999999999994E-2</v>
      </c>
    </row>
    <row r="310" spans="1:9">
      <c r="A310" s="9">
        <f t="shared" si="24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25"/>
        <v>556.5</v>
      </c>
      <c r="G310" s="10">
        <f t="shared" si="23"/>
        <v>35.905379999999994</v>
      </c>
      <c r="H310" s="10">
        <f t="shared" si="26"/>
        <v>7.1810759999999991</v>
      </c>
      <c r="I310" s="83">
        <f t="shared" si="27"/>
        <v>6.451999999999998E-2</v>
      </c>
    </row>
    <row r="311" spans="1:9">
      <c r="A311" s="9">
        <f t="shared" si="24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25"/>
        <v>484.3</v>
      </c>
      <c r="G311" s="10">
        <f t="shared" si="23"/>
        <v>31.247035999999998</v>
      </c>
      <c r="H311" s="10">
        <f t="shared" si="26"/>
        <v>6.2494072000000003</v>
      </c>
      <c r="I311" s="83">
        <f t="shared" si="27"/>
        <v>6.4520000000000008E-2</v>
      </c>
    </row>
    <row r="312" spans="1:9">
      <c r="A312" s="9">
        <f t="shared" si="24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25"/>
        <v>554.70000000000005</v>
      </c>
      <c r="G312" s="10">
        <f t="shared" si="23"/>
        <v>35.789243999999997</v>
      </c>
      <c r="H312" s="10">
        <f t="shared" si="26"/>
        <v>7.1578488</v>
      </c>
      <c r="I312" s="83">
        <f t="shared" si="27"/>
        <v>6.451999999999998E-2</v>
      </c>
    </row>
    <row r="313" spans="1:9">
      <c r="A313" s="9">
        <f t="shared" si="24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25"/>
        <v>401</v>
      </c>
      <c r="G313" s="10">
        <f t="shared" si="23"/>
        <v>25.872519999999998</v>
      </c>
      <c r="H313" s="10">
        <f t="shared" si="26"/>
        <v>5.1745039999999998</v>
      </c>
      <c r="I313" s="83">
        <f t="shared" si="27"/>
        <v>6.4519999999999994E-2</v>
      </c>
    </row>
    <row r="314" spans="1:9">
      <c r="A314" s="9">
        <f t="shared" si="24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25"/>
        <v>456.4</v>
      </c>
      <c r="G314" s="10">
        <f t="shared" si="23"/>
        <v>29.446927999999996</v>
      </c>
      <c r="H314" s="10">
        <f t="shared" si="26"/>
        <v>5.8893855999999998</v>
      </c>
      <c r="I314" s="83">
        <f t="shared" ref="I314:I377" si="28">(G314+H314)/F314/1.2</f>
        <v>6.4519999999999994E-2</v>
      </c>
    </row>
    <row r="315" spans="1:9">
      <c r="A315" s="9">
        <f t="shared" si="24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25"/>
        <v>419</v>
      </c>
      <c r="G315" s="10">
        <f t="shared" si="23"/>
        <v>27.033879999999996</v>
      </c>
      <c r="H315" s="10">
        <f t="shared" si="26"/>
        <v>5.4067759999999998</v>
      </c>
      <c r="I315" s="83">
        <f t="shared" si="28"/>
        <v>6.4519999999999994E-2</v>
      </c>
    </row>
    <row r="316" spans="1:9">
      <c r="A316" s="9">
        <f t="shared" si="24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25"/>
        <v>450.7</v>
      </c>
      <c r="G316" s="10">
        <f t="shared" si="23"/>
        <v>29.079163999999995</v>
      </c>
      <c r="H316" s="10">
        <f t="shared" si="26"/>
        <v>5.815832799999999</v>
      </c>
      <c r="I316" s="83">
        <f t="shared" si="28"/>
        <v>6.4519999999999994E-2</v>
      </c>
    </row>
    <row r="317" spans="1:9">
      <c r="A317" s="9">
        <f t="shared" si="24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25"/>
        <v>403.5</v>
      </c>
      <c r="G317" s="10">
        <f t="shared" si="23"/>
        <v>26.033819999999999</v>
      </c>
      <c r="H317" s="10">
        <f t="shared" si="26"/>
        <v>5.2067639999999997</v>
      </c>
      <c r="I317" s="83">
        <f t="shared" si="28"/>
        <v>6.4519999999999994E-2</v>
      </c>
    </row>
    <row r="318" spans="1:9">
      <c r="A318" s="9">
        <f t="shared" si="24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25"/>
        <v>453.72</v>
      </c>
      <c r="G318" s="10">
        <f t="shared" si="23"/>
        <v>29.274014399999999</v>
      </c>
      <c r="H318" s="10">
        <f t="shared" si="26"/>
        <v>5.8548028800000003</v>
      </c>
      <c r="I318" s="83">
        <f t="shared" si="28"/>
        <v>6.4519999999999994E-2</v>
      </c>
    </row>
    <row r="319" spans="1:9">
      <c r="A319" s="9">
        <f t="shared" si="24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25"/>
        <v>535.75</v>
      </c>
      <c r="G319" s="10">
        <f t="shared" si="23"/>
        <v>34.566589999999998</v>
      </c>
      <c r="H319" s="10">
        <f t="shared" si="26"/>
        <v>6.9133180000000003</v>
      </c>
      <c r="I319" s="83">
        <f t="shared" si="28"/>
        <v>6.4519999999999994E-2</v>
      </c>
    </row>
    <row r="320" spans="1:9">
      <c r="A320" s="9">
        <f t="shared" si="24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25"/>
        <v>228.9</v>
      </c>
      <c r="G320" s="10">
        <f t="shared" si="23"/>
        <v>14.768628</v>
      </c>
      <c r="H320" s="10">
        <f t="shared" si="26"/>
        <v>2.9537256000000003</v>
      </c>
      <c r="I320" s="83">
        <f t="shared" si="28"/>
        <v>6.4519999999999994E-2</v>
      </c>
    </row>
    <row r="321" spans="1:9">
      <c r="A321" s="9">
        <f t="shared" si="24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25"/>
        <v>133.4</v>
      </c>
      <c r="G321" s="10">
        <f t="shared" si="23"/>
        <v>8.6069680000000002</v>
      </c>
      <c r="H321" s="10">
        <f t="shared" si="26"/>
        <v>1.7213936000000001</v>
      </c>
      <c r="I321" s="83">
        <f t="shared" si="28"/>
        <v>6.4520000000000008E-2</v>
      </c>
    </row>
    <row r="322" spans="1:9">
      <c r="A322" s="9">
        <f t="shared" si="24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25"/>
        <v>64.599999999999994</v>
      </c>
      <c r="G322" s="10">
        <f t="shared" si="23"/>
        <v>4.167991999999999</v>
      </c>
      <c r="H322" s="10">
        <f t="shared" si="26"/>
        <v>0.83359839999999985</v>
      </c>
      <c r="I322" s="83">
        <f t="shared" si="28"/>
        <v>6.4519999999999994E-2</v>
      </c>
    </row>
    <row r="323" spans="1:9">
      <c r="A323" s="9">
        <f t="shared" si="24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25"/>
        <v>506.7</v>
      </c>
      <c r="G323" s="10">
        <f t="shared" si="23"/>
        <v>32.692283999999994</v>
      </c>
      <c r="H323" s="10">
        <f t="shared" si="26"/>
        <v>6.5384567999999987</v>
      </c>
      <c r="I323" s="83">
        <f t="shared" si="28"/>
        <v>6.4519999999999994E-2</v>
      </c>
    </row>
    <row r="324" spans="1:9">
      <c r="A324" s="9">
        <f t="shared" si="24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25"/>
        <v>269.3</v>
      </c>
      <c r="G324" s="10">
        <f t="shared" si="23"/>
        <v>17.375235999999997</v>
      </c>
      <c r="H324" s="10">
        <f t="shared" si="26"/>
        <v>3.4750471999999997</v>
      </c>
      <c r="I324" s="83">
        <f t="shared" si="28"/>
        <v>6.451999999999998E-2</v>
      </c>
    </row>
    <row r="325" spans="1:9">
      <c r="A325" s="9">
        <f t="shared" si="24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25"/>
        <v>294</v>
      </c>
      <c r="G325" s="10">
        <f t="shared" si="23"/>
        <v>18.968879999999999</v>
      </c>
      <c r="H325" s="10">
        <f t="shared" si="26"/>
        <v>3.7937759999999998</v>
      </c>
      <c r="I325" s="83">
        <f t="shared" si="28"/>
        <v>6.4519999999999994E-2</v>
      </c>
    </row>
    <row r="326" spans="1:9">
      <c r="A326" s="9">
        <f t="shared" si="24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25"/>
        <v>302.59999999999997</v>
      </c>
      <c r="G326" s="10">
        <f t="shared" si="23"/>
        <v>19.523751999999995</v>
      </c>
      <c r="H326" s="10">
        <f t="shared" si="26"/>
        <v>3.9047503999999993</v>
      </c>
      <c r="I326" s="83">
        <f t="shared" si="28"/>
        <v>6.451999999999998E-2</v>
      </c>
    </row>
    <row r="327" spans="1:9">
      <c r="A327" s="9">
        <f t="shared" si="24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25"/>
        <v>621.4</v>
      </c>
      <c r="G327" s="10">
        <f t="shared" ref="G327:G390" si="29">F327*$G$2</f>
        <v>40.092727999999994</v>
      </c>
      <c r="H327" s="10">
        <f t="shared" si="26"/>
        <v>8.0185455999999995</v>
      </c>
      <c r="I327" s="83">
        <f t="shared" si="28"/>
        <v>6.4519999999999994E-2</v>
      </c>
    </row>
    <row r="328" spans="1:9">
      <c r="A328" s="9">
        <f t="shared" ref="A328:A391" si="30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25"/>
        <v>240.2</v>
      </c>
      <c r="G328" s="10">
        <f t="shared" si="29"/>
        <v>15.497703999999997</v>
      </c>
      <c r="H328" s="10">
        <f t="shared" si="26"/>
        <v>3.0995407999999998</v>
      </c>
      <c r="I328" s="83">
        <f t="shared" si="28"/>
        <v>6.4519999999999994E-2</v>
      </c>
    </row>
    <row r="329" spans="1:9">
      <c r="A329" s="9">
        <f t="shared" si="30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25"/>
        <v>580.6</v>
      </c>
      <c r="G329" s="10">
        <f t="shared" si="29"/>
        <v>37.460311999999995</v>
      </c>
      <c r="H329" s="10">
        <f t="shared" si="26"/>
        <v>7.4920623999999991</v>
      </c>
      <c r="I329" s="83">
        <f t="shared" si="28"/>
        <v>6.4519999999999994E-2</v>
      </c>
    </row>
    <row r="330" spans="1:9">
      <c r="A330" s="9">
        <f t="shared" si="30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31">C330+D330+E330</f>
        <v>630.29999999999995</v>
      </c>
      <c r="G330" s="10">
        <f t="shared" si="29"/>
        <v>40.666955999999992</v>
      </c>
      <c r="H330" s="10">
        <f t="shared" ref="H330:H392" si="32">G330*0.2</f>
        <v>8.1333911999999984</v>
      </c>
      <c r="I330" s="83">
        <f t="shared" si="28"/>
        <v>6.4519999999999994E-2</v>
      </c>
    </row>
    <row r="331" spans="1:9">
      <c r="A331" s="9">
        <f t="shared" si="30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31"/>
        <v>751.9</v>
      </c>
      <c r="G331" s="10">
        <f t="shared" si="29"/>
        <v>48.512587999999994</v>
      </c>
      <c r="H331" s="10">
        <f t="shared" si="32"/>
        <v>9.7025176000000002</v>
      </c>
      <c r="I331" s="83">
        <f t="shared" si="28"/>
        <v>6.4519999999999994E-2</v>
      </c>
    </row>
    <row r="332" spans="1:9">
      <c r="A332" s="9">
        <f t="shared" si="30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31"/>
        <v>212.8</v>
      </c>
      <c r="G332" s="10">
        <f t="shared" si="29"/>
        <v>13.729856</v>
      </c>
      <c r="H332" s="10">
        <f t="shared" si="32"/>
        <v>2.7459712000000001</v>
      </c>
      <c r="I332" s="83">
        <f t="shared" si="28"/>
        <v>6.4520000000000008E-2</v>
      </c>
    </row>
    <row r="333" spans="1:9">
      <c r="A333" s="9">
        <f t="shared" si="30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31"/>
        <v>387.9</v>
      </c>
      <c r="G333" s="10">
        <f t="shared" si="29"/>
        <v>25.027307999999998</v>
      </c>
      <c r="H333" s="10">
        <f t="shared" si="32"/>
        <v>5.0054616000000003</v>
      </c>
      <c r="I333" s="83">
        <f t="shared" si="28"/>
        <v>6.4520000000000008E-2</v>
      </c>
    </row>
    <row r="334" spans="1:9">
      <c r="A334" s="9">
        <f t="shared" si="30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31"/>
        <v>474.4</v>
      </c>
      <c r="G334" s="10">
        <f t="shared" si="29"/>
        <v>30.608287999999995</v>
      </c>
      <c r="H334" s="10">
        <f t="shared" si="32"/>
        <v>6.1216575999999989</v>
      </c>
      <c r="I334" s="83">
        <f t="shared" si="28"/>
        <v>6.4519999999999994E-2</v>
      </c>
    </row>
    <row r="335" spans="1:9">
      <c r="A335" s="9">
        <f t="shared" si="30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31"/>
        <v>549.4</v>
      </c>
      <c r="G335" s="10">
        <f t="shared" si="29"/>
        <v>35.447287999999993</v>
      </c>
      <c r="H335" s="10">
        <f t="shared" si="32"/>
        <v>7.0894575999999994</v>
      </c>
      <c r="I335" s="83">
        <f t="shared" si="28"/>
        <v>6.451999999999998E-2</v>
      </c>
    </row>
    <row r="336" spans="1:9">
      <c r="A336" s="9">
        <f t="shared" si="30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31"/>
        <v>189</v>
      </c>
      <c r="G336" s="10">
        <f t="shared" si="29"/>
        <v>12.194279999999999</v>
      </c>
      <c r="H336" s="10">
        <f t="shared" si="32"/>
        <v>2.4388559999999999</v>
      </c>
      <c r="I336" s="83">
        <f t="shared" si="28"/>
        <v>6.4519999999999994E-2</v>
      </c>
    </row>
    <row r="337" spans="1:9">
      <c r="A337" s="9">
        <f t="shared" si="30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31"/>
        <v>276.5</v>
      </c>
      <c r="G337" s="10">
        <f t="shared" si="29"/>
        <v>17.839779999999998</v>
      </c>
      <c r="H337" s="10">
        <f t="shared" si="32"/>
        <v>3.5679559999999997</v>
      </c>
      <c r="I337" s="83">
        <f t="shared" si="28"/>
        <v>6.4519999999999994E-2</v>
      </c>
    </row>
    <row r="338" spans="1:9">
      <c r="A338" s="9">
        <f t="shared" si="30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31"/>
        <v>627.9</v>
      </c>
      <c r="G338" s="10">
        <f t="shared" si="29"/>
        <v>40.512107999999998</v>
      </c>
      <c r="H338" s="10">
        <f t="shared" si="32"/>
        <v>8.1024215999999996</v>
      </c>
      <c r="I338" s="83">
        <f t="shared" si="28"/>
        <v>6.4519999999999994E-2</v>
      </c>
    </row>
    <row r="339" spans="1:9">
      <c r="A339" s="9">
        <f t="shared" si="30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31"/>
        <v>645.70000000000005</v>
      </c>
      <c r="G339" s="10">
        <f t="shared" si="29"/>
        <v>41.660564000000001</v>
      </c>
      <c r="H339" s="10">
        <f t="shared" si="32"/>
        <v>8.3321128000000009</v>
      </c>
      <c r="I339" s="83">
        <f t="shared" si="28"/>
        <v>6.4519999999999994E-2</v>
      </c>
    </row>
    <row r="340" spans="1:9">
      <c r="A340" s="9">
        <f t="shared" si="30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31"/>
        <v>443.59999999999997</v>
      </c>
      <c r="G340" s="10">
        <f t="shared" si="29"/>
        <v>28.621071999999995</v>
      </c>
      <c r="H340" s="10">
        <f t="shared" si="32"/>
        <v>5.7242143999999993</v>
      </c>
      <c r="I340" s="83">
        <f t="shared" si="28"/>
        <v>6.4519999999999994E-2</v>
      </c>
    </row>
    <row r="341" spans="1:9">
      <c r="A341" s="9">
        <f t="shared" si="30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31"/>
        <v>710.6</v>
      </c>
      <c r="G341" s="10">
        <f t="shared" si="29"/>
        <v>45.847911999999994</v>
      </c>
      <c r="H341" s="10">
        <f t="shared" si="32"/>
        <v>9.1695823999999995</v>
      </c>
      <c r="I341" s="83">
        <f t="shared" si="28"/>
        <v>6.451999999999998E-2</v>
      </c>
    </row>
    <row r="342" spans="1:9">
      <c r="A342" s="9">
        <f t="shared" si="30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31"/>
        <v>212.4</v>
      </c>
      <c r="G342" s="10">
        <f t="shared" si="29"/>
        <v>13.704047999999998</v>
      </c>
      <c r="H342" s="10">
        <f t="shared" si="32"/>
        <v>2.7408096</v>
      </c>
      <c r="I342" s="83">
        <f t="shared" si="28"/>
        <v>6.4519999999999994E-2</v>
      </c>
    </row>
    <row r="343" spans="1:9">
      <c r="A343" s="9">
        <f t="shared" si="30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31"/>
        <v>1420.2</v>
      </c>
      <c r="G343" s="10">
        <f t="shared" si="29"/>
        <v>91.631304</v>
      </c>
      <c r="H343" s="10">
        <f t="shared" si="32"/>
        <v>18.3262608</v>
      </c>
      <c r="I343" s="83">
        <f t="shared" si="28"/>
        <v>6.4519999999999994E-2</v>
      </c>
    </row>
    <row r="344" spans="1:9">
      <c r="A344" s="9">
        <f t="shared" si="30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31"/>
        <v>438.5</v>
      </c>
      <c r="G344" s="10">
        <f t="shared" si="29"/>
        <v>28.292019999999997</v>
      </c>
      <c r="H344" s="10">
        <f t="shared" si="32"/>
        <v>5.658404</v>
      </c>
      <c r="I344" s="83">
        <f t="shared" si="28"/>
        <v>6.4519999999999994E-2</v>
      </c>
    </row>
    <row r="345" spans="1:9">
      <c r="A345" s="9">
        <f t="shared" si="30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31"/>
        <v>515.1</v>
      </c>
      <c r="G345" s="10">
        <f t="shared" si="29"/>
        <v>33.234251999999998</v>
      </c>
      <c r="H345" s="10">
        <f t="shared" si="32"/>
        <v>6.6468503999999999</v>
      </c>
      <c r="I345" s="83">
        <f t="shared" si="28"/>
        <v>6.4519999999999994E-2</v>
      </c>
    </row>
    <row r="346" spans="1:9">
      <c r="A346" s="9">
        <f t="shared" si="30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31"/>
        <v>508.41</v>
      </c>
      <c r="G346" s="10">
        <f t="shared" si="29"/>
        <v>32.802613199999996</v>
      </c>
      <c r="H346" s="10">
        <f t="shared" si="32"/>
        <v>6.5605226399999994</v>
      </c>
      <c r="I346" s="83">
        <f t="shared" si="28"/>
        <v>6.4519999999999994E-2</v>
      </c>
    </row>
    <row r="347" spans="1:9">
      <c r="A347" s="9">
        <f t="shared" si="30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31"/>
        <v>448.2</v>
      </c>
      <c r="G347" s="10">
        <f t="shared" si="29"/>
        <v>28.917863999999998</v>
      </c>
      <c r="H347" s="10">
        <f t="shared" si="32"/>
        <v>5.7835728</v>
      </c>
      <c r="I347" s="83">
        <f t="shared" si="28"/>
        <v>6.4519999999999994E-2</v>
      </c>
    </row>
    <row r="348" spans="1:9">
      <c r="A348" s="9">
        <f t="shared" si="30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31"/>
        <v>328</v>
      </c>
      <c r="G348" s="10">
        <f t="shared" si="29"/>
        <v>21.162559999999999</v>
      </c>
      <c r="H348" s="10">
        <f t="shared" si="32"/>
        <v>4.2325119999999998</v>
      </c>
      <c r="I348" s="83">
        <f t="shared" si="28"/>
        <v>6.4519999999999994E-2</v>
      </c>
    </row>
    <row r="349" spans="1:9">
      <c r="A349" s="9">
        <f t="shared" si="30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31"/>
        <v>441.4</v>
      </c>
      <c r="G349" s="10">
        <f t="shared" si="29"/>
        <v>28.479127999999996</v>
      </c>
      <c r="H349" s="10">
        <f t="shared" si="32"/>
        <v>5.6958255999999992</v>
      </c>
      <c r="I349" s="83">
        <f t="shared" si="28"/>
        <v>6.4519999999999994E-2</v>
      </c>
    </row>
    <row r="350" spans="1:9">
      <c r="A350" s="9">
        <f t="shared" si="30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31"/>
        <v>426.4</v>
      </c>
      <c r="G350" s="10">
        <f t="shared" si="29"/>
        <v>27.511327999999995</v>
      </c>
      <c r="H350" s="10">
        <f t="shared" si="32"/>
        <v>5.5022655999999994</v>
      </c>
      <c r="I350" s="83">
        <f t="shared" si="28"/>
        <v>6.4519999999999994E-2</v>
      </c>
    </row>
    <row r="351" spans="1:9">
      <c r="A351" s="9">
        <f t="shared" si="30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31"/>
        <v>219.4</v>
      </c>
      <c r="G351" s="10">
        <f t="shared" si="29"/>
        <v>14.155688</v>
      </c>
      <c r="H351" s="10">
        <f t="shared" si="32"/>
        <v>2.8311375999999999</v>
      </c>
      <c r="I351" s="83">
        <f t="shared" si="28"/>
        <v>6.4519999999999994E-2</v>
      </c>
    </row>
    <row r="352" spans="1:9">
      <c r="A352" s="9">
        <f t="shared" si="30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31"/>
        <v>579.9</v>
      </c>
      <c r="G352" s="10">
        <f t="shared" si="29"/>
        <v>37.415147999999995</v>
      </c>
      <c r="H352" s="10">
        <f t="shared" si="32"/>
        <v>7.4830295999999992</v>
      </c>
      <c r="I352" s="83">
        <f t="shared" si="28"/>
        <v>6.4519999999999994E-2</v>
      </c>
    </row>
    <row r="353" spans="1:9">
      <c r="A353" s="9">
        <f t="shared" si="30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31"/>
        <v>503.4</v>
      </c>
      <c r="G353" s="10">
        <f t="shared" si="29"/>
        <v>32.479367999999994</v>
      </c>
      <c r="H353" s="10">
        <f t="shared" si="32"/>
        <v>6.4958735999999995</v>
      </c>
      <c r="I353" s="83">
        <f t="shared" si="28"/>
        <v>6.451999999999998E-2</v>
      </c>
    </row>
    <row r="354" spans="1:9">
      <c r="A354" s="9">
        <f t="shared" si="30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31"/>
        <v>579</v>
      </c>
      <c r="G354" s="10">
        <f t="shared" si="29"/>
        <v>37.357079999999996</v>
      </c>
      <c r="H354" s="10">
        <f t="shared" si="32"/>
        <v>7.4714159999999996</v>
      </c>
      <c r="I354" s="83">
        <f t="shared" si="28"/>
        <v>6.4519999999999994E-2</v>
      </c>
    </row>
    <row r="355" spans="1:9">
      <c r="A355" s="9">
        <f t="shared" si="30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31"/>
        <v>546.79999999999995</v>
      </c>
      <c r="G355" s="10">
        <f t="shared" si="29"/>
        <v>35.279535999999993</v>
      </c>
      <c r="H355" s="10">
        <f t="shared" si="32"/>
        <v>7.0559071999999992</v>
      </c>
      <c r="I355" s="83">
        <f t="shared" si="28"/>
        <v>6.4519999999999994E-2</v>
      </c>
    </row>
    <row r="356" spans="1:9">
      <c r="A356" s="9">
        <f t="shared" si="30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31"/>
        <v>528.70000000000005</v>
      </c>
      <c r="G356" s="10">
        <f t="shared" si="29"/>
        <v>34.111724000000002</v>
      </c>
      <c r="H356" s="10">
        <f t="shared" si="32"/>
        <v>6.8223448000000007</v>
      </c>
      <c r="I356" s="83">
        <f t="shared" si="28"/>
        <v>6.4520000000000008E-2</v>
      </c>
    </row>
    <row r="357" spans="1:9">
      <c r="A357" s="9">
        <f t="shared" si="30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31"/>
        <v>495.8</v>
      </c>
      <c r="G357" s="10">
        <f t="shared" si="29"/>
        <v>31.989015999999999</v>
      </c>
      <c r="H357" s="10">
        <f t="shared" si="32"/>
        <v>6.3978032000000002</v>
      </c>
      <c r="I357" s="83">
        <f t="shared" si="28"/>
        <v>6.4519999999999994E-2</v>
      </c>
    </row>
    <row r="358" spans="1:9">
      <c r="A358" s="9">
        <f t="shared" si="30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31"/>
        <v>1650.7</v>
      </c>
      <c r="G358" s="10">
        <f t="shared" si="29"/>
        <v>106.503164</v>
      </c>
      <c r="H358" s="10">
        <f t="shared" si="32"/>
        <v>21.300632800000002</v>
      </c>
      <c r="I358" s="83">
        <f t="shared" si="28"/>
        <v>6.4519999999999994E-2</v>
      </c>
    </row>
    <row r="359" spans="1:9">
      <c r="A359" s="9">
        <f t="shared" si="30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31"/>
        <v>297.8</v>
      </c>
      <c r="G359" s="10">
        <f t="shared" si="29"/>
        <v>19.214055999999999</v>
      </c>
      <c r="H359" s="10">
        <f t="shared" si="32"/>
        <v>3.8428111999999999</v>
      </c>
      <c r="I359" s="83">
        <f t="shared" si="28"/>
        <v>6.4519999999999994E-2</v>
      </c>
    </row>
    <row r="360" spans="1:9">
      <c r="A360" s="9">
        <f t="shared" si="30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31"/>
        <v>343.75</v>
      </c>
      <c r="G360" s="10">
        <f t="shared" si="29"/>
        <v>22.178749999999997</v>
      </c>
      <c r="H360" s="10">
        <f t="shared" si="32"/>
        <v>4.4357499999999996</v>
      </c>
      <c r="I360" s="83">
        <f t="shared" si="28"/>
        <v>6.4519999999999994E-2</v>
      </c>
    </row>
    <row r="361" spans="1:9">
      <c r="A361" s="9">
        <f t="shared" si="30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31"/>
        <v>3142.7</v>
      </c>
      <c r="G361" s="10">
        <f t="shared" si="29"/>
        <v>202.76700399999996</v>
      </c>
      <c r="H361" s="10">
        <f t="shared" si="32"/>
        <v>40.553400799999991</v>
      </c>
      <c r="I361" s="83">
        <f t="shared" si="28"/>
        <v>6.4519999999999994E-2</v>
      </c>
    </row>
    <row r="362" spans="1:9">
      <c r="A362" s="9">
        <f t="shared" si="30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31"/>
        <v>599.09999999999991</v>
      </c>
      <c r="G362" s="10">
        <f t="shared" si="29"/>
        <v>38.65393199999999</v>
      </c>
      <c r="H362" s="10">
        <f t="shared" si="32"/>
        <v>7.7307863999999986</v>
      </c>
      <c r="I362" s="83">
        <f t="shared" si="28"/>
        <v>6.4519999999999994E-2</v>
      </c>
    </row>
    <row r="363" spans="1:9">
      <c r="A363" s="9">
        <f t="shared" si="30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31"/>
        <v>145.9</v>
      </c>
      <c r="G363" s="10">
        <f t="shared" si="29"/>
        <v>9.4134679999999999</v>
      </c>
      <c r="H363" s="10">
        <f t="shared" si="32"/>
        <v>1.8826936000000001</v>
      </c>
      <c r="I363" s="83">
        <f t="shared" si="28"/>
        <v>6.4519999999999994E-2</v>
      </c>
    </row>
    <row r="364" spans="1:9">
      <c r="A364" s="9">
        <f t="shared" si="30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31"/>
        <v>354.4</v>
      </c>
      <c r="G364" s="10">
        <f t="shared" si="29"/>
        <v>22.865887999999995</v>
      </c>
      <c r="H364" s="10">
        <f t="shared" si="32"/>
        <v>4.5731775999999993</v>
      </c>
      <c r="I364" s="83">
        <f t="shared" si="28"/>
        <v>6.451999999999998E-2</v>
      </c>
    </row>
    <row r="365" spans="1:9">
      <c r="A365" s="9">
        <f t="shared" si="30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31"/>
        <v>190.2</v>
      </c>
      <c r="G365" s="10">
        <f t="shared" si="29"/>
        <v>12.271703999999998</v>
      </c>
      <c r="H365" s="10">
        <f t="shared" si="32"/>
        <v>2.4543407999999998</v>
      </c>
      <c r="I365" s="83">
        <f t="shared" si="28"/>
        <v>6.4519999999999994E-2</v>
      </c>
    </row>
    <row r="366" spans="1:9">
      <c r="A366" s="9">
        <f t="shared" si="30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31"/>
        <v>396.04</v>
      </c>
      <c r="G366" s="10">
        <f t="shared" si="29"/>
        <v>25.552500800000001</v>
      </c>
      <c r="H366" s="10">
        <f t="shared" si="32"/>
        <v>5.1105001600000008</v>
      </c>
      <c r="I366" s="83">
        <f t="shared" si="28"/>
        <v>6.4520000000000008E-2</v>
      </c>
    </row>
    <row r="367" spans="1:9">
      <c r="A367" s="9">
        <f t="shared" si="30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31"/>
        <v>507.3</v>
      </c>
      <c r="G367" s="10">
        <f t="shared" si="29"/>
        <v>32.730995999999998</v>
      </c>
      <c r="H367" s="10">
        <f t="shared" si="32"/>
        <v>6.5461992000000002</v>
      </c>
      <c r="I367" s="83">
        <f t="shared" si="28"/>
        <v>6.4519999999999994E-2</v>
      </c>
    </row>
    <row r="368" spans="1:9">
      <c r="A368" s="9">
        <f t="shared" si="30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31"/>
        <v>306.2</v>
      </c>
      <c r="G368" s="10">
        <f t="shared" si="29"/>
        <v>19.756023999999996</v>
      </c>
      <c r="H368" s="10">
        <f t="shared" si="32"/>
        <v>3.9512047999999993</v>
      </c>
      <c r="I368" s="83">
        <f t="shared" si="28"/>
        <v>6.4519999999999994E-2</v>
      </c>
    </row>
    <row r="369" spans="1:9">
      <c r="A369" s="9">
        <f t="shared" si="30"/>
        <v>364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31"/>
        <v>504.4</v>
      </c>
      <c r="G369" s="10">
        <f t="shared" si="29"/>
        <v>32.543887999999995</v>
      </c>
      <c r="H369" s="10">
        <f t="shared" si="32"/>
        <v>6.5087775999999993</v>
      </c>
      <c r="I369" s="83">
        <f t="shared" si="28"/>
        <v>6.4519999999999994E-2</v>
      </c>
    </row>
    <row r="370" spans="1:9">
      <c r="A370" s="9">
        <f t="shared" si="30"/>
        <v>365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31"/>
        <v>322.5</v>
      </c>
      <c r="G370" s="10">
        <f t="shared" si="29"/>
        <v>20.807699999999997</v>
      </c>
      <c r="H370" s="10">
        <f t="shared" si="32"/>
        <v>4.1615399999999996</v>
      </c>
      <c r="I370" s="83">
        <f t="shared" si="28"/>
        <v>6.4519999999999994E-2</v>
      </c>
    </row>
    <row r="371" spans="1:9">
      <c r="A371" s="9">
        <f t="shared" si="30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31"/>
        <v>397.8</v>
      </c>
      <c r="G371" s="10">
        <f t="shared" si="29"/>
        <v>25.666055999999998</v>
      </c>
      <c r="H371" s="10">
        <f t="shared" si="32"/>
        <v>5.1332111999999999</v>
      </c>
      <c r="I371" s="83">
        <f t="shared" si="28"/>
        <v>6.4519999999999994E-2</v>
      </c>
    </row>
    <row r="372" spans="1:9">
      <c r="A372" s="9">
        <f t="shared" si="30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31"/>
        <v>142</v>
      </c>
      <c r="G372" s="10">
        <f t="shared" si="29"/>
        <v>9.1618399999999998</v>
      </c>
      <c r="H372" s="10">
        <f t="shared" si="32"/>
        <v>1.832368</v>
      </c>
      <c r="I372" s="83">
        <f t="shared" si="28"/>
        <v>6.4520000000000008E-2</v>
      </c>
    </row>
    <row r="373" spans="1:9">
      <c r="A373" s="9">
        <f t="shared" si="30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31"/>
        <v>156.19999999999999</v>
      </c>
      <c r="G373" s="10">
        <f t="shared" si="29"/>
        <v>10.078023999999999</v>
      </c>
      <c r="H373" s="10">
        <f t="shared" si="32"/>
        <v>2.0156047999999998</v>
      </c>
      <c r="I373" s="83">
        <f t="shared" si="28"/>
        <v>6.4520000000000008E-2</v>
      </c>
    </row>
    <row r="374" spans="1:9">
      <c r="A374" s="9">
        <f t="shared" si="30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31"/>
        <v>129.6</v>
      </c>
      <c r="G374" s="10">
        <f t="shared" si="29"/>
        <v>8.3617919999999994</v>
      </c>
      <c r="H374" s="10">
        <f t="shared" si="32"/>
        <v>1.6723584</v>
      </c>
      <c r="I374" s="83">
        <f t="shared" si="28"/>
        <v>6.4520000000000008E-2</v>
      </c>
    </row>
    <row r="375" spans="1:9">
      <c r="A375" s="9">
        <f t="shared" si="30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31"/>
        <v>591.70000000000005</v>
      </c>
      <c r="G375" s="10">
        <f t="shared" si="29"/>
        <v>38.176484000000002</v>
      </c>
      <c r="H375" s="10">
        <f t="shared" si="32"/>
        <v>7.6352968000000008</v>
      </c>
      <c r="I375" s="83">
        <f t="shared" si="28"/>
        <v>6.4519999999999994E-2</v>
      </c>
    </row>
    <row r="376" spans="1:9">
      <c r="A376" s="9">
        <f t="shared" si="30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31"/>
        <v>432.9</v>
      </c>
      <c r="G376" s="10">
        <f t="shared" si="29"/>
        <v>27.930707999999996</v>
      </c>
      <c r="H376" s="10">
        <f t="shared" si="32"/>
        <v>5.5861415999999995</v>
      </c>
      <c r="I376" s="83">
        <f t="shared" si="28"/>
        <v>6.4519999999999994E-2</v>
      </c>
    </row>
    <row r="377" spans="1:9">
      <c r="A377" s="9">
        <f t="shared" si="30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31"/>
        <v>326.39999999999998</v>
      </c>
      <c r="G377" s="10">
        <f t="shared" si="29"/>
        <v>21.059327999999997</v>
      </c>
      <c r="H377" s="10">
        <f t="shared" si="32"/>
        <v>4.2118655999999994</v>
      </c>
      <c r="I377" s="83">
        <f t="shared" si="28"/>
        <v>6.4519999999999994E-2</v>
      </c>
    </row>
    <row r="378" spans="1:9">
      <c r="A378" s="9">
        <f t="shared" si="30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31"/>
        <v>150.30000000000001</v>
      </c>
      <c r="G378" s="10">
        <f t="shared" si="29"/>
        <v>9.6973559999999992</v>
      </c>
      <c r="H378" s="10">
        <f t="shared" si="32"/>
        <v>1.9394711999999998</v>
      </c>
      <c r="I378" s="83">
        <f t="shared" ref="I378:I440" si="33">(G378+H378)/F378/1.2</f>
        <v>6.4519999999999994E-2</v>
      </c>
    </row>
    <row r="379" spans="1:9">
      <c r="A379" s="9">
        <f t="shared" si="30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31"/>
        <v>303.5</v>
      </c>
      <c r="G379" s="10">
        <f t="shared" si="29"/>
        <v>19.581819999999997</v>
      </c>
      <c r="H379" s="10">
        <f t="shared" si="32"/>
        <v>3.9163639999999997</v>
      </c>
      <c r="I379" s="83">
        <f t="shared" si="33"/>
        <v>6.451999999999998E-2</v>
      </c>
    </row>
    <row r="380" spans="1:9">
      <c r="A380" s="9">
        <f t="shared" si="30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31"/>
        <v>555.70000000000005</v>
      </c>
      <c r="G380" s="10">
        <f t="shared" si="29"/>
        <v>35.853763999999998</v>
      </c>
      <c r="H380" s="10">
        <f t="shared" si="32"/>
        <v>7.1707527999999998</v>
      </c>
      <c r="I380" s="83">
        <f t="shared" si="33"/>
        <v>6.4519999999999994E-2</v>
      </c>
    </row>
    <row r="381" spans="1:9">
      <c r="A381" s="9">
        <f t="shared" si="30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31"/>
        <v>360.4</v>
      </c>
      <c r="G381" s="10">
        <f t="shared" si="29"/>
        <v>23.253007999999998</v>
      </c>
      <c r="H381" s="10">
        <f t="shared" si="32"/>
        <v>4.6506015999999999</v>
      </c>
      <c r="I381" s="83">
        <f t="shared" si="33"/>
        <v>6.4519999999999994E-2</v>
      </c>
    </row>
    <row r="382" spans="1:9">
      <c r="A382" s="9">
        <f t="shared" si="30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31"/>
        <v>428.8</v>
      </c>
      <c r="G382" s="10">
        <f t="shared" si="29"/>
        <v>27.666175999999997</v>
      </c>
      <c r="H382" s="10">
        <f t="shared" si="32"/>
        <v>5.5332352</v>
      </c>
      <c r="I382" s="83">
        <f t="shared" si="33"/>
        <v>6.4519999999999994E-2</v>
      </c>
    </row>
    <row r="383" spans="1:9">
      <c r="A383" s="9">
        <f t="shared" si="30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31"/>
        <v>1100.2</v>
      </c>
      <c r="G383" s="10">
        <f t="shared" si="29"/>
        <v>70.984904</v>
      </c>
      <c r="H383" s="10">
        <f t="shared" si="32"/>
        <v>14.1969808</v>
      </c>
      <c r="I383" s="83">
        <f t="shared" si="33"/>
        <v>6.4520000000000008E-2</v>
      </c>
    </row>
    <row r="384" spans="1:9">
      <c r="A384" s="9">
        <f t="shared" si="30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31"/>
        <v>419.4</v>
      </c>
      <c r="G384" s="10">
        <f t="shared" si="29"/>
        <v>27.059687999999998</v>
      </c>
      <c r="H384" s="10">
        <f t="shared" si="32"/>
        <v>5.4119375999999999</v>
      </c>
      <c r="I384" s="83">
        <f t="shared" si="33"/>
        <v>6.4519999999999994E-2</v>
      </c>
    </row>
    <row r="385" spans="1:9">
      <c r="A385" s="9">
        <f t="shared" si="30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31"/>
        <v>149.6</v>
      </c>
      <c r="G385" s="10">
        <f t="shared" si="29"/>
        <v>9.6521919999999994</v>
      </c>
      <c r="H385" s="10">
        <f t="shared" si="32"/>
        <v>1.9304383999999999</v>
      </c>
      <c r="I385" s="83">
        <f t="shared" si="33"/>
        <v>6.4519999999999994E-2</v>
      </c>
    </row>
    <row r="386" spans="1:9">
      <c r="A386" s="9">
        <f t="shared" si="30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31"/>
        <v>253.1</v>
      </c>
      <c r="G386" s="10">
        <f t="shared" si="29"/>
        <v>16.330011999999996</v>
      </c>
      <c r="H386" s="10">
        <f t="shared" si="32"/>
        <v>3.2660023999999996</v>
      </c>
      <c r="I386" s="83">
        <f t="shared" si="33"/>
        <v>6.451999999999998E-2</v>
      </c>
    </row>
    <row r="387" spans="1:9">
      <c r="A387" s="9">
        <f t="shared" si="30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31"/>
        <v>360.3</v>
      </c>
      <c r="G387" s="10">
        <f t="shared" si="29"/>
        <v>23.246555999999998</v>
      </c>
      <c r="H387" s="10">
        <f t="shared" si="32"/>
        <v>4.6493111999999996</v>
      </c>
      <c r="I387" s="83">
        <f t="shared" si="33"/>
        <v>6.4519999999999994E-2</v>
      </c>
    </row>
    <row r="388" spans="1:9">
      <c r="A388" s="9">
        <f t="shared" si="30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31"/>
        <v>1535.2</v>
      </c>
      <c r="G388" s="10">
        <f t="shared" si="29"/>
        <v>99.051103999999995</v>
      </c>
      <c r="H388" s="10">
        <f t="shared" si="32"/>
        <v>19.8102208</v>
      </c>
      <c r="I388" s="83">
        <f t="shared" si="33"/>
        <v>6.4519999999999994E-2</v>
      </c>
    </row>
    <row r="389" spans="1:9">
      <c r="A389" s="9">
        <f t="shared" si="30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31"/>
        <v>191.4</v>
      </c>
      <c r="G389" s="10">
        <f t="shared" si="29"/>
        <v>12.349127999999999</v>
      </c>
      <c r="H389" s="10">
        <f t="shared" si="32"/>
        <v>2.4698256000000001</v>
      </c>
      <c r="I389" s="83">
        <f t="shared" si="33"/>
        <v>6.4519999999999994E-2</v>
      </c>
    </row>
    <row r="390" spans="1:9">
      <c r="A390" s="9">
        <f t="shared" si="30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31"/>
        <v>442.3</v>
      </c>
      <c r="G390" s="10">
        <f t="shared" si="29"/>
        <v>28.537195999999998</v>
      </c>
      <c r="H390" s="10">
        <f t="shared" si="32"/>
        <v>5.7074391999999996</v>
      </c>
      <c r="I390" s="83">
        <f t="shared" si="33"/>
        <v>6.4519999999999994E-2</v>
      </c>
    </row>
    <row r="391" spans="1:9">
      <c r="A391" s="9">
        <f t="shared" si="30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31"/>
        <v>503.5</v>
      </c>
      <c r="G391" s="10">
        <f t="shared" ref="G391:G454" si="34">F391*$G$2</f>
        <v>32.485819999999997</v>
      </c>
      <c r="H391" s="10">
        <f t="shared" si="32"/>
        <v>6.4971639999999997</v>
      </c>
      <c r="I391" s="83">
        <f t="shared" si="33"/>
        <v>6.4519999999999994E-2</v>
      </c>
    </row>
    <row r="392" spans="1:9">
      <c r="A392" s="9">
        <f t="shared" ref="A392:A455" si="35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31"/>
        <v>570.5</v>
      </c>
      <c r="G392" s="10">
        <f t="shared" si="34"/>
        <v>36.808659999999996</v>
      </c>
      <c r="H392" s="10">
        <f t="shared" si="32"/>
        <v>7.3617319999999999</v>
      </c>
      <c r="I392" s="83">
        <f t="shared" si="33"/>
        <v>6.4519999999999994E-2</v>
      </c>
    </row>
    <row r="393" spans="1:9">
      <c r="A393" s="9">
        <f t="shared" si="35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6" si="36">C393+D393+E393</f>
        <v>227.9</v>
      </c>
      <c r="G393" s="10">
        <f t="shared" si="34"/>
        <v>14.704108</v>
      </c>
      <c r="H393" s="10">
        <f t="shared" ref="H393:H453" si="37">G393*0.2</f>
        <v>2.9408216</v>
      </c>
      <c r="I393" s="83">
        <f t="shared" si="33"/>
        <v>6.4520000000000008E-2</v>
      </c>
    </row>
    <row r="394" spans="1:9">
      <c r="A394" s="9">
        <f t="shared" si="35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36"/>
        <v>130.5</v>
      </c>
      <c r="G394" s="10">
        <f t="shared" si="34"/>
        <v>8.4198599999999999</v>
      </c>
      <c r="H394" s="10">
        <f t="shared" si="37"/>
        <v>1.683972</v>
      </c>
      <c r="I394" s="83">
        <f t="shared" si="33"/>
        <v>6.4520000000000008E-2</v>
      </c>
    </row>
    <row r="395" spans="1:9">
      <c r="A395" s="9">
        <f t="shared" si="35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36"/>
        <v>384.3</v>
      </c>
      <c r="G395" s="10">
        <f t="shared" si="34"/>
        <v>24.795036</v>
      </c>
      <c r="H395" s="10">
        <f t="shared" si="37"/>
        <v>4.9590072000000003</v>
      </c>
      <c r="I395" s="83">
        <f t="shared" si="33"/>
        <v>6.4519999999999994E-2</v>
      </c>
    </row>
    <row r="396" spans="1:9">
      <c r="A396" s="9">
        <f t="shared" si="35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36"/>
        <v>383.3</v>
      </c>
      <c r="G396" s="10">
        <f t="shared" si="34"/>
        <v>24.730515999999998</v>
      </c>
      <c r="H396" s="10">
        <f t="shared" si="37"/>
        <v>4.9461031999999996</v>
      </c>
      <c r="I396" s="83">
        <f t="shared" si="33"/>
        <v>6.4519999999999994E-2</v>
      </c>
    </row>
    <row r="397" spans="1:9">
      <c r="A397" s="9">
        <f t="shared" si="35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36"/>
        <v>503.6</v>
      </c>
      <c r="G397" s="10">
        <f t="shared" si="34"/>
        <v>32.492272</v>
      </c>
      <c r="H397" s="10">
        <f t="shared" si="37"/>
        <v>6.4984544</v>
      </c>
      <c r="I397" s="83">
        <f t="shared" si="33"/>
        <v>6.4519999999999994E-2</v>
      </c>
    </row>
    <row r="398" spans="1:9">
      <c r="A398" s="9">
        <f t="shared" si="35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36"/>
        <v>387.4</v>
      </c>
      <c r="G398" s="10">
        <f t="shared" si="34"/>
        <v>24.995047999999997</v>
      </c>
      <c r="H398" s="10">
        <f t="shared" si="37"/>
        <v>4.9990095999999999</v>
      </c>
      <c r="I398" s="83">
        <f t="shared" si="33"/>
        <v>6.4519999999999994E-2</v>
      </c>
    </row>
    <row r="399" spans="1:9">
      <c r="A399" s="9">
        <f t="shared" si="35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36"/>
        <v>147</v>
      </c>
      <c r="G399" s="10">
        <f t="shared" si="34"/>
        <v>9.4844399999999993</v>
      </c>
      <c r="H399" s="10">
        <f t="shared" si="37"/>
        <v>1.8968879999999999</v>
      </c>
      <c r="I399" s="83">
        <f t="shared" si="33"/>
        <v>6.4519999999999994E-2</v>
      </c>
    </row>
    <row r="400" spans="1:9">
      <c r="A400" s="9">
        <f t="shared" si="35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36"/>
        <v>203.69</v>
      </c>
      <c r="G400" s="10">
        <f t="shared" si="34"/>
        <v>13.142078799999998</v>
      </c>
      <c r="H400" s="10">
        <f t="shared" si="37"/>
        <v>2.6284157599999998</v>
      </c>
      <c r="I400" s="83">
        <f t="shared" si="33"/>
        <v>6.4519999999999994E-2</v>
      </c>
    </row>
    <row r="401" spans="1:9">
      <c r="A401" s="9">
        <f t="shared" si="35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36"/>
        <v>64</v>
      </c>
      <c r="G401" s="10">
        <f t="shared" si="34"/>
        <v>4.1292799999999996</v>
      </c>
      <c r="H401" s="10">
        <f t="shared" si="37"/>
        <v>0.82585599999999992</v>
      </c>
      <c r="I401" s="83">
        <f t="shared" si="33"/>
        <v>6.4519999999999994E-2</v>
      </c>
    </row>
    <row r="402" spans="1:9">
      <c r="A402" s="9">
        <f t="shared" si="35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36"/>
        <v>138.9</v>
      </c>
      <c r="G402" s="10">
        <f t="shared" si="34"/>
        <v>8.9618279999999988</v>
      </c>
      <c r="H402" s="10">
        <f t="shared" si="37"/>
        <v>1.7923655999999999</v>
      </c>
      <c r="I402" s="83">
        <f t="shared" si="33"/>
        <v>6.4519999999999994E-2</v>
      </c>
    </row>
    <row r="403" spans="1:9">
      <c r="A403" s="9">
        <f t="shared" si="35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36"/>
        <v>338.8</v>
      </c>
      <c r="G403" s="10">
        <f t="shared" si="34"/>
        <v>21.859375999999997</v>
      </c>
      <c r="H403" s="10">
        <f t="shared" si="37"/>
        <v>4.3718751999999999</v>
      </c>
      <c r="I403" s="83">
        <f t="shared" si="33"/>
        <v>6.451999999999998E-2</v>
      </c>
    </row>
    <row r="404" spans="1:9">
      <c r="A404" s="9">
        <f t="shared" si="35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36"/>
        <v>386.9</v>
      </c>
      <c r="G404" s="10">
        <f t="shared" si="34"/>
        <v>24.962787999999996</v>
      </c>
      <c r="H404" s="10">
        <f t="shared" si="37"/>
        <v>4.9925575999999996</v>
      </c>
      <c r="I404" s="83">
        <f t="shared" si="33"/>
        <v>6.4519999999999994E-2</v>
      </c>
    </row>
    <row r="405" spans="1:9">
      <c r="A405" s="9">
        <f t="shared" si="35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36"/>
        <v>972.7</v>
      </c>
      <c r="G405" s="10">
        <f t="shared" si="34"/>
        <v>62.758603999999998</v>
      </c>
      <c r="H405" s="10">
        <f t="shared" si="37"/>
        <v>12.5517208</v>
      </c>
      <c r="I405" s="83">
        <f t="shared" si="33"/>
        <v>6.4520000000000008E-2</v>
      </c>
    </row>
    <row r="406" spans="1:9">
      <c r="A406" s="9">
        <f t="shared" si="35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36"/>
        <v>598.79999999999995</v>
      </c>
      <c r="G406" s="10">
        <f t="shared" si="34"/>
        <v>38.634575999999996</v>
      </c>
      <c r="H406" s="10">
        <f t="shared" si="37"/>
        <v>7.7269151999999997</v>
      </c>
      <c r="I406" s="83">
        <f t="shared" si="33"/>
        <v>6.4519999999999994E-2</v>
      </c>
    </row>
    <row r="407" spans="1:9">
      <c r="A407" s="9">
        <f t="shared" si="35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36"/>
        <v>464.2</v>
      </c>
      <c r="G407" s="10">
        <f t="shared" si="34"/>
        <v>29.950183999999997</v>
      </c>
      <c r="H407" s="10">
        <f t="shared" si="37"/>
        <v>5.9900367999999995</v>
      </c>
      <c r="I407" s="83">
        <f t="shared" si="33"/>
        <v>6.4519999999999994E-2</v>
      </c>
    </row>
    <row r="408" spans="1:9">
      <c r="A408" s="9">
        <f t="shared" si="35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36"/>
        <v>606.78</v>
      </c>
      <c r="G408" s="10">
        <f t="shared" si="34"/>
        <v>39.149445599999993</v>
      </c>
      <c r="H408" s="10">
        <f t="shared" si="37"/>
        <v>7.8298891199999989</v>
      </c>
      <c r="I408" s="83">
        <f t="shared" si="33"/>
        <v>6.4519999999999994E-2</v>
      </c>
    </row>
    <row r="409" spans="1:9">
      <c r="A409" s="9">
        <f t="shared" si="35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36"/>
        <v>305</v>
      </c>
      <c r="G409" s="10">
        <f t="shared" si="34"/>
        <v>19.678599999999999</v>
      </c>
      <c r="H409" s="10">
        <f t="shared" si="37"/>
        <v>3.9357199999999999</v>
      </c>
      <c r="I409" s="83">
        <f t="shared" si="33"/>
        <v>6.4519999999999994E-2</v>
      </c>
    </row>
    <row r="410" spans="1:9">
      <c r="A410" s="9">
        <f t="shared" si="35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36"/>
        <v>759.8</v>
      </c>
      <c r="G410" s="10">
        <f t="shared" si="34"/>
        <v>49.02229599999999</v>
      </c>
      <c r="H410" s="10">
        <f t="shared" si="37"/>
        <v>9.8044591999999984</v>
      </c>
      <c r="I410" s="83">
        <f t="shared" si="33"/>
        <v>6.4519999999999994E-2</v>
      </c>
    </row>
    <row r="411" spans="1:9">
      <c r="A411" s="9">
        <f t="shared" si="35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36"/>
        <v>530.20000000000005</v>
      </c>
      <c r="G411" s="10">
        <f t="shared" si="34"/>
        <v>34.208503999999998</v>
      </c>
      <c r="H411" s="10">
        <f t="shared" si="37"/>
        <v>6.8417007999999999</v>
      </c>
      <c r="I411" s="83">
        <f t="shared" si="33"/>
        <v>6.451999999999998E-2</v>
      </c>
    </row>
    <row r="412" spans="1:9">
      <c r="A412" s="9">
        <f t="shared" si="35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36"/>
        <v>123.5</v>
      </c>
      <c r="G412" s="10">
        <f t="shared" si="34"/>
        <v>7.9682199999999996</v>
      </c>
      <c r="H412" s="10">
        <f t="shared" si="37"/>
        <v>1.5936440000000001</v>
      </c>
      <c r="I412" s="83">
        <f t="shared" si="33"/>
        <v>6.4519999999999994E-2</v>
      </c>
    </row>
    <row r="413" spans="1:9">
      <c r="A413" s="9">
        <f t="shared" si="35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36"/>
        <v>298.8</v>
      </c>
      <c r="G413" s="10">
        <f t="shared" si="34"/>
        <v>19.278575999999997</v>
      </c>
      <c r="H413" s="10">
        <f t="shared" si="37"/>
        <v>3.8557151999999997</v>
      </c>
      <c r="I413" s="83">
        <f t="shared" si="33"/>
        <v>6.451999999999998E-2</v>
      </c>
    </row>
    <row r="414" spans="1:9">
      <c r="A414" s="9">
        <f t="shared" si="35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36"/>
        <v>217.3</v>
      </c>
      <c r="G414" s="10">
        <f t="shared" si="34"/>
        <v>14.020195999999999</v>
      </c>
      <c r="H414" s="10">
        <f t="shared" si="37"/>
        <v>2.8040392000000001</v>
      </c>
      <c r="I414" s="83">
        <f t="shared" si="33"/>
        <v>6.451999999999998E-2</v>
      </c>
    </row>
    <row r="415" spans="1:9">
      <c r="A415" s="9">
        <f t="shared" si="35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36"/>
        <v>293.89999999999998</v>
      </c>
      <c r="G415" s="10">
        <f t="shared" si="34"/>
        <v>18.962427999999996</v>
      </c>
      <c r="H415" s="10">
        <f t="shared" si="37"/>
        <v>3.7924855999999991</v>
      </c>
      <c r="I415" s="83">
        <f t="shared" si="33"/>
        <v>6.4519999999999994E-2</v>
      </c>
    </row>
    <row r="416" spans="1:9">
      <c r="A416" s="9">
        <f t="shared" si="35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36"/>
        <v>198.9</v>
      </c>
      <c r="G416" s="10">
        <f t="shared" si="34"/>
        <v>12.833027999999999</v>
      </c>
      <c r="H416" s="10">
        <f t="shared" si="37"/>
        <v>2.5666055999999999</v>
      </c>
      <c r="I416" s="83">
        <f t="shared" si="33"/>
        <v>6.4519999999999994E-2</v>
      </c>
    </row>
    <row r="417" spans="1:9">
      <c r="A417" s="9">
        <f t="shared" si="35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36"/>
        <v>95.6</v>
      </c>
      <c r="G417" s="10">
        <f t="shared" si="34"/>
        <v>6.1681119999999989</v>
      </c>
      <c r="H417" s="10">
        <f t="shared" si="37"/>
        <v>1.2336223999999998</v>
      </c>
      <c r="I417" s="83">
        <f t="shared" si="33"/>
        <v>6.4519999999999994E-2</v>
      </c>
    </row>
    <row r="418" spans="1:9">
      <c r="A418" s="9">
        <f t="shared" si="35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36"/>
        <v>408.7</v>
      </c>
      <c r="G418" s="10">
        <f t="shared" si="34"/>
        <v>26.369323999999995</v>
      </c>
      <c r="H418" s="10">
        <f t="shared" si="37"/>
        <v>5.2738647999999992</v>
      </c>
      <c r="I418" s="83">
        <f t="shared" si="33"/>
        <v>6.4519999999999994E-2</v>
      </c>
    </row>
    <row r="419" spans="1:9">
      <c r="A419" s="9">
        <f t="shared" si="35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36"/>
        <v>449.5</v>
      </c>
      <c r="G419" s="10">
        <f t="shared" si="34"/>
        <v>29.001739999999998</v>
      </c>
      <c r="H419" s="10">
        <f t="shared" si="37"/>
        <v>5.8003479999999996</v>
      </c>
      <c r="I419" s="83">
        <f t="shared" si="33"/>
        <v>6.4519999999999994E-2</v>
      </c>
    </row>
    <row r="420" spans="1:9">
      <c r="A420" s="9">
        <f t="shared" si="35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36"/>
        <v>364.8</v>
      </c>
      <c r="G420" s="10">
        <f t="shared" si="34"/>
        <v>23.536895999999999</v>
      </c>
      <c r="H420" s="10">
        <f t="shared" si="37"/>
        <v>4.7073792000000001</v>
      </c>
      <c r="I420" s="83">
        <f t="shared" si="33"/>
        <v>6.4519999999999994E-2</v>
      </c>
    </row>
    <row r="421" spans="1:9">
      <c r="A421" s="9">
        <f t="shared" si="35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36"/>
        <v>326.3</v>
      </c>
      <c r="G421" s="10">
        <f t="shared" si="34"/>
        <v>21.052875999999998</v>
      </c>
      <c r="H421" s="10">
        <f t="shared" si="37"/>
        <v>4.2105752000000001</v>
      </c>
      <c r="I421" s="83">
        <f t="shared" si="33"/>
        <v>6.4519999999999994E-2</v>
      </c>
    </row>
    <row r="422" spans="1:9">
      <c r="A422" s="9">
        <f t="shared" si="35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36"/>
        <v>634.70000000000005</v>
      </c>
      <c r="G422" s="10">
        <f t="shared" si="34"/>
        <v>40.950843999999996</v>
      </c>
      <c r="H422" s="10">
        <f t="shared" si="37"/>
        <v>8.1901688000000004</v>
      </c>
      <c r="I422" s="83">
        <f t="shared" si="33"/>
        <v>6.4519999999999994E-2</v>
      </c>
    </row>
    <row r="423" spans="1:9">
      <c r="A423" s="9">
        <f t="shared" si="35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36"/>
        <v>267.10000000000002</v>
      </c>
      <c r="G423" s="10">
        <f t="shared" si="34"/>
        <v>17.233291999999999</v>
      </c>
      <c r="H423" s="10">
        <f t="shared" si="37"/>
        <v>3.4466584</v>
      </c>
      <c r="I423" s="83">
        <f t="shared" si="33"/>
        <v>6.4519999999999994E-2</v>
      </c>
    </row>
    <row r="424" spans="1:9">
      <c r="A424" s="9">
        <f t="shared" si="35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36"/>
        <v>224.6</v>
      </c>
      <c r="G424" s="10">
        <f t="shared" si="34"/>
        <v>14.491191999999998</v>
      </c>
      <c r="H424" s="10">
        <f t="shared" si="37"/>
        <v>2.8982383999999999</v>
      </c>
      <c r="I424" s="83">
        <f t="shared" si="33"/>
        <v>6.4519999999999994E-2</v>
      </c>
    </row>
    <row r="425" spans="1:9">
      <c r="A425" s="9">
        <f t="shared" si="35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36"/>
        <v>572.29999999999995</v>
      </c>
      <c r="G425" s="10">
        <f t="shared" si="34"/>
        <v>36.924795999999994</v>
      </c>
      <c r="H425" s="10">
        <f t="shared" si="37"/>
        <v>7.3849591999999991</v>
      </c>
      <c r="I425" s="83">
        <f t="shared" si="33"/>
        <v>6.4519999999999994E-2</v>
      </c>
    </row>
    <row r="426" spans="1:9">
      <c r="A426" s="9">
        <f t="shared" si="35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36"/>
        <v>227.9</v>
      </c>
      <c r="G426" s="10">
        <f t="shared" si="34"/>
        <v>14.704108</v>
      </c>
      <c r="H426" s="10">
        <f t="shared" si="37"/>
        <v>2.9408216</v>
      </c>
      <c r="I426" s="83">
        <f t="shared" si="33"/>
        <v>6.4520000000000008E-2</v>
      </c>
    </row>
    <row r="427" spans="1:9">
      <c r="A427" s="9">
        <f t="shared" si="35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36"/>
        <v>659.6</v>
      </c>
      <c r="G427" s="10">
        <f t="shared" si="34"/>
        <v>42.557392</v>
      </c>
      <c r="H427" s="10">
        <f t="shared" si="37"/>
        <v>8.5114783999999997</v>
      </c>
      <c r="I427" s="83">
        <f t="shared" si="33"/>
        <v>6.4519999999999994E-2</v>
      </c>
    </row>
    <row r="428" spans="1:9">
      <c r="A428" s="9">
        <f t="shared" si="35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36"/>
        <v>824.8</v>
      </c>
      <c r="G428" s="10">
        <f t="shared" si="34"/>
        <v>53.216095999999993</v>
      </c>
      <c r="H428" s="10">
        <f t="shared" si="37"/>
        <v>10.643219199999999</v>
      </c>
      <c r="I428" s="83">
        <f t="shared" si="33"/>
        <v>6.4519999999999994E-2</v>
      </c>
    </row>
    <row r="429" spans="1:9">
      <c r="A429" s="9">
        <f t="shared" si="35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36"/>
        <v>162.80000000000001</v>
      </c>
      <c r="G429" s="10">
        <f t="shared" si="34"/>
        <v>10.503855999999999</v>
      </c>
      <c r="H429" s="10">
        <f t="shared" si="37"/>
        <v>2.1007712000000001</v>
      </c>
      <c r="I429" s="83">
        <f t="shared" si="33"/>
        <v>6.4519999999999994E-2</v>
      </c>
    </row>
    <row r="430" spans="1:9">
      <c r="A430" s="9">
        <f t="shared" si="35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36"/>
        <v>163.30000000000001</v>
      </c>
      <c r="G430" s="10">
        <f t="shared" si="34"/>
        <v>10.536116</v>
      </c>
      <c r="H430" s="10">
        <f t="shared" si="37"/>
        <v>2.1072232</v>
      </c>
      <c r="I430" s="83">
        <f t="shared" si="33"/>
        <v>6.4519999999999994E-2</v>
      </c>
    </row>
    <row r="431" spans="1:9">
      <c r="A431" s="9">
        <f t="shared" si="35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36"/>
        <v>449.9</v>
      </c>
      <c r="G431" s="10">
        <f t="shared" si="34"/>
        <v>29.027547999999996</v>
      </c>
      <c r="H431" s="10">
        <f t="shared" si="37"/>
        <v>5.8055095999999997</v>
      </c>
      <c r="I431" s="83">
        <f t="shared" si="33"/>
        <v>6.4519999999999994E-2</v>
      </c>
    </row>
    <row r="432" spans="1:9">
      <c r="A432" s="9">
        <f t="shared" si="35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36"/>
        <v>434.1</v>
      </c>
      <c r="G432" s="10">
        <f t="shared" si="34"/>
        <v>28.008132</v>
      </c>
      <c r="H432" s="10">
        <f t="shared" si="37"/>
        <v>5.6016264000000007</v>
      </c>
      <c r="I432" s="83">
        <f t="shared" si="33"/>
        <v>6.4520000000000008E-2</v>
      </c>
    </row>
    <row r="433" spans="1:9">
      <c r="A433" s="9">
        <f t="shared" si="35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36"/>
        <v>271.3</v>
      </c>
      <c r="G433" s="10">
        <f t="shared" si="34"/>
        <v>17.504276000000001</v>
      </c>
      <c r="H433" s="10">
        <f t="shared" si="37"/>
        <v>3.5008552000000002</v>
      </c>
      <c r="I433" s="83">
        <f t="shared" si="33"/>
        <v>6.4520000000000008E-2</v>
      </c>
    </row>
    <row r="434" spans="1:9">
      <c r="A434" s="9">
        <f t="shared" si="35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36"/>
        <v>527.4</v>
      </c>
      <c r="G434" s="10">
        <f t="shared" si="34"/>
        <v>34.027847999999999</v>
      </c>
      <c r="H434" s="10">
        <f t="shared" si="37"/>
        <v>6.8055696000000001</v>
      </c>
      <c r="I434" s="83">
        <f t="shared" si="33"/>
        <v>6.4519999999999994E-2</v>
      </c>
    </row>
    <row r="435" spans="1:9">
      <c r="A435" s="9">
        <f t="shared" si="35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36"/>
        <v>882.9</v>
      </c>
      <c r="G435" s="10">
        <f t="shared" si="34"/>
        <v>56.964707999999995</v>
      </c>
      <c r="H435" s="10">
        <f t="shared" si="37"/>
        <v>11.3929416</v>
      </c>
      <c r="I435" s="83">
        <f t="shared" si="33"/>
        <v>6.4520000000000008E-2</v>
      </c>
    </row>
    <row r="436" spans="1:9">
      <c r="A436" s="9">
        <f t="shared" si="35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36"/>
        <v>1085.3</v>
      </c>
      <c r="G436" s="10">
        <f t="shared" si="34"/>
        <v>70.023555999999985</v>
      </c>
      <c r="H436" s="10">
        <f t="shared" si="37"/>
        <v>14.004711199999997</v>
      </c>
      <c r="I436" s="83">
        <f t="shared" si="33"/>
        <v>6.4519999999999994E-2</v>
      </c>
    </row>
    <row r="437" spans="1:9">
      <c r="A437" s="9">
        <f t="shared" si="35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36"/>
        <v>488.2</v>
      </c>
      <c r="G437" s="10">
        <f t="shared" si="34"/>
        <v>31.498663999999998</v>
      </c>
      <c r="H437" s="10">
        <f t="shared" si="37"/>
        <v>6.2997328000000001</v>
      </c>
      <c r="I437" s="83">
        <f t="shared" si="33"/>
        <v>6.4520000000000008E-2</v>
      </c>
    </row>
    <row r="438" spans="1:9">
      <c r="A438" s="9">
        <f t="shared" si="35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36"/>
        <v>531.9</v>
      </c>
      <c r="G438" s="10">
        <f t="shared" si="34"/>
        <v>34.318187999999992</v>
      </c>
      <c r="H438" s="10">
        <f t="shared" si="37"/>
        <v>6.8636375999999988</v>
      </c>
      <c r="I438" s="83">
        <f t="shared" si="33"/>
        <v>6.451999999999998E-2</v>
      </c>
    </row>
    <row r="439" spans="1:9">
      <c r="A439" s="9">
        <f t="shared" si="35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36"/>
        <v>917.2</v>
      </c>
      <c r="G439" s="10">
        <f t="shared" si="34"/>
        <v>59.177743999999997</v>
      </c>
      <c r="H439" s="10">
        <f t="shared" si="37"/>
        <v>11.8355488</v>
      </c>
      <c r="I439" s="83">
        <f t="shared" si="33"/>
        <v>6.4519999999999994E-2</v>
      </c>
    </row>
    <row r="440" spans="1:9">
      <c r="A440" s="9">
        <f t="shared" si="35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36"/>
        <v>246.1</v>
      </c>
      <c r="G440" s="10">
        <f t="shared" si="34"/>
        <v>15.878371999999999</v>
      </c>
      <c r="H440" s="10">
        <f t="shared" si="37"/>
        <v>3.1756744000000001</v>
      </c>
      <c r="I440" s="83">
        <f t="shared" si="33"/>
        <v>6.4519999999999994E-2</v>
      </c>
    </row>
    <row r="441" spans="1:9">
      <c r="A441" s="9">
        <f t="shared" si="35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36"/>
        <v>246.2</v>
      </c>
      <c r="G441" s="10">
        <f t="shared" si="34"/>
        <v>15.884823999999998</v>
      </c>
      <c r="H441" s="10">
        <f t="shared" si="37"/>
        <v>3.1769647999999999</v>
      </c>
      <c r="I441" s="83">
        <f t="shared" ref="I441:I504" si="38">(G441+H441)/F441/1.2</f>
        <v>6.4519999999999994E-2</v>
      </c>
    </row>
    <row r="442" spans="1:9">
      <c r="A442" s="9">
        <f t="shared" si="35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36"/>
        <v>192.4</v>
      </c>
      <c r="G442" s="10">
        <f t="shared" si="34"/>
        <v>12.413647999999998</v>
      </c>
      <c r="H442" s="10">
        <f t="shared" si="37"/>
        <v>2.4827295999999999</v>
      </c>
      <c r="I442" s="83">
        <f t="shared" si="38"/>
        <v>6.451999999999998E-2</v>
      </c>
    </row>
    <row r="443" spans="1:9">
      <c r="A443" s="9">
        <f t="shared" si="35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36"/>
        <v>246.4</v>
      </c>
      <c r="G443" s="10">
        <f t="shared" si="34"/>
        <v>15.897727999999999</v>
      </c>
      <c r="H443" s="10">
        <f t="shared" si="37"/>
        <v>3.1795456</v>
      </c>
      <c r="I443" s="83">
        <f t="shared" si="38"/>
        <v>6.4519999999999994E-2</v>
      </c>
    </row>
    <row r="444" spans="1:9">
      <c r="A444" s="9">
        <f t="shared" si="35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36"/>
        <v>245.5</v>
      </c>
      <c r="G444" s="10">
        <f t="shared" si="34"/>
        <v>15.839659999999999</v>
      </c>
      <c r="H444" s="10">
        <f t="shared" si="37"/>
        <v>3.167932</v>
      </c>
      <c r="I444" s="83">
        <f t="shared" si="38"/>
        <v>6.4519999999999994E-2</v>
      </c>
    </row>
    <row r="445" spans="1:9">
      <c r="A445" s="9">
        <f t="shared" si="35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36"/>
        <v>307.8</v>
      </c>
      <c r="G445" s="10">
        <f t="shared" si="34"/>
        <v>19.859255999999998</v>
      </c>
      <c r="H445" s="10">
        <f t="shared" si="37"/>
        <v>3.9718511999999997</v>
      </c>
      <c r="I445" s="83">
        <f t="shared" si="38"/>
        <v>6.4519999999999994E-2</v>
      </c>
    </row>
    <row r="446" spans="1:9">
      <c r="A446" s="9">
        <f t="shared" si="35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36"/>
        <v>272.2</v>
      </c>
      <c r="G446" s="10">
        <f t="shared" si="34"/>
        <v>17.562343999999996</v>
      </c>
      <c r="H446" s="10">
        <f t="shared" si="37"/>
        <v>3.5124687999999993</v>
      </c>
      <c r="I446" s="83">
        <f t="shared" si="38"/>
        <v>6.4519999999999994E-2</v>
      </c>
    </row>
    <row r="447" spans="1:9">
      <c r="A447" s="9">
        <f t="shared" si="35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36"/>
        <v>246.2</v>
      </c>
      <c r="G447" s="10">
        <f t="shared" si="34"/>
        <v>15.884823999999998</v>
      </c>
      <c r="H447" s="10">
        <f t="shared" si="37"/>
        <v>3.1769647999999999</v>
      </c>
      <c r="I447" s="83">
        <f t="shared" si="38"/>
        <v>6.4519999999999994E-2</v>
      </c>
    </row>
    <row r="448" spans="1:9">
      <c r="A448" s="9">
        <f t="shared" si="35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36"/>
        <v>289</v>
      </c>
      <c r="G448" s="10">
        <f t="shared" si="34"/>
        <v>18.646279999999997</v>
      </c>
      <c r="H448" s="10">
        <f t="shared" si="37"/>
        <v>3.7292559999999995</v>
      </c>
      <c r="I448" s="83">
        <f t="shared" si="38"/>
        <v>6.4519999999999994E-2</v>
      </c>
    </row>
    <row r="449" spans="1:9">
      <c r="A449" s="9">
        <f t="shared" si="35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36"/>
        <v>1625.6</v>
      </c>
      <c r="G449" s="10">
        <f t="shared" si="34"/>
        <v>104.88371199999999</v>
      </c>
      <c r="H449" s="10">
        <f t="shared" si="37"/>
        <v>20.976742399999999</v>
      </c>
      <c r="I449" s="83">
        <f t="shared" si="38"/>
        <v>6.4519999999999994E-2</v>
      </c>
    </row>
    <row r="450" spans="1:9">
      <c r="A450" s="9">
        <f t="shared" si="35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36"/>
        <v>877.19999999999993</v>
      </c>
      <c r="G450" s="10">
        <f t="shared" si="34"/>
        <v>56.596943999999993</v>
      </c>
      <c r="H450" s="10">
        <f t="shared" si="37"/>
        <v>11.319388799999999</v>
      </c>
      <c r="I450" s="83">
        <f t="shared" si="38"/>
        <v>6.4519999999999994E-2</v>
      </c>
    </row>
    <row r="451" spans="1:9">
      <c r="A451" s="9">
        <f t="shared" si="35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36"/>
        <v>722.80000000000007</v>
      </c>
      <c r="G451" s="10">
        <f t="shared" si="34"/>
        <v>46.635055999999999</v>
      </c>
      <c r="H451" s="10">
        <f t="shared" si="37"/>
        <v>9.3270111999999994</v>
      </c>
      <c r="I451" s="83">
        <f t="shared" si="38"/>
        <v>6.4519999999999994E-2</v>
      </c>
    </row>
    <row r="452" spans="1:9">
      <c r="A452" s="9">
        <f t="shared" si="35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36"/>
        <v>1175.7</v>
      </c>
      <c r="G452" s="10">
        <f t="shared" si="34"/>
        <v>75.856163999999993</v>
      </c>
      <c r="H452" s="10">
        <f t="shared" si="37"/>
        <v>15.171232799999999</v>
      </c>
      <c r="I452" s="83">
        <f t="shared" si="38"/>
        <v>6.4519999999999994E-2</v>
      </c>
    </row>
    <row r="453" spans="1:9">
      <c r="A453" s="9">
        <f t="shared" si="35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36"/>
        <v>448.1</v>
      </c>
      <c r="G453" s="10">
        <f t="shared" si="34"/>
        <v>28.911411999999999</v>
      </c>
      <c r="H453" s="10">
        <f t="shared" si="37"/>
        <v>5.7822823999999997</v>
      </c>
      <c r="I453" s="83">
        <f t="shared" si="38"/>
        <v>6.4519999999999994E-2</v>
      </c>
    </row>
    <row r="454" spans="1:9">
      <c r="A454" s="9">
        <f t="shared" si="35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36"/>
        <v>728.30000000000007</v>
      </c>
      <c r="G454" s="10">
        <f t="shared" si="34"/>
        <v>46.989916000000001</v>
      </c>
      <c r="H454" s="10">
        <f t="shared" ref="H454:H478" si="39">G454*0.2</f>
        <v>9.3979832000000005</v>
      </c>
      <c r="I454" s="83">
        <f t="shared" si="38"/>
        <v>6.4519999999999994E-2</v>
      </c>
    </row>
    <row r="455" spans="1:9">
      <c r="A455" s="9">
        <f t="shared" si="35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36"/>
        <v>476.2</v>
      </c>
      <c r="G455" s="10">
        <f t="shared" ref="G455:G518" si="40">F455*$G$2</f>
        <v>30.724423999999996</v>
      </c>
      <c r="H455" s="10">
        <f t="shared" si="39"/>
        <v>6.1448847999999998</v>
      </c>
      <c r="I455" s="83">
        <f t="shared" si="38"/>
        <v>6.4519999999999994E-2</v>
      </c>
    </row>
    <row r="456" spans="1:9">
      <c r="A456" s="9">
        <f t="shared" ref="A456:A478" si="41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36"/>
        <v>845.1</v>
      </c>
      <c r="G456" s="10">
        <f t="shared" si="40"/>
        <v>54.525851999999993</v>
      </c>
      <c r="H456" s="10">
        <f t="shared" si="39"/>
        <v>10.905170399999999</v>
      </c>
      <c r="I456" s="83">
        <f t="shared" si="38"/>
        <v>6.451999999999998E-2</v>
      </c>
    </row>
    <row r="457" spans="1:9">
      <c r="A457" s="9">
        <f t="shared" si="41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ref="F457:F478" si="42">C457+D457+E457</f>
        <v>407</v>
      </c>
      <c r="G457" s="10">
        <f t="shared" si="40"/>
        <v>26.259639999999997</v>
      </c>
      <c r="H457" s="10">
        <f t="shared" si="39"/>
        <v>5.2519279999999995</v>
      </c>
      <c r="I457" s="83">
        <f t="shared" si="38"/>
        <v>6.4519999999999994E-2</v>
      </c>
    </row>
    <row r="458" spans="1:9">
      <c r="A458" s="9">
        <f t="shared" si="41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42"/>
        <v>499.89</v>
      </c>
      <c r="G458" s="10">
        <f t="shared" si="40"/>
        <v>32.252902799999994</v>
      </c>
      <c r="H458" s="10">
        <f t="shared" si="39"/>
        <v>6.4505805599999988</v>
      </c>
      <c r="I458" s="83">
        <f t="shared" si="38"/>
        <v>6.4519999999999994E-2</v>
      </c>
    </row>
    <row r="459" spans="1:9">
      <c r="A459" s="9">
        <f t="shared" si="41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42"/>
        <v>398.1</v>
      </c>
      <c r="G459" s="10">
        <f t="shared" si="40"/>
        <v>25.685411999999999</v>
      </c>
      <c r="H459" s="10">
        <f t="shared" si="39"/>
        <v>5.1370824000000006</v>
      </c>
      <c r="I459" s="83">
        <f t="shared" si="38"/>
        <v>6.4519999999999994E-2</v>
      </c>
    </row>
    <row r="460" spans="1:9">
      <c r="A460" s="9">
        <f t="shared" si="41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42"/>
        <v>455.8</v>
      </c>
      <c r="G460" s="10">
        <f t="shared" si="40"/>
        <v>29.408215999999999</v>
      </c>
      <c r="H460" s="10">
        <f t="shared" si="39"/>
        <v>5.8816432000000001</v>
      </c>
      <c r="I460" s="83">
        <f t="shared" si="38"/>
        <v>6.4520000000000008E-2</v>
      </c>
    </row>
    <row r="461" spans="1:9">
      <c r="A461" s="9">
        <f t="shared" si="41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42"/>
        <v>1434.3000000000002</v>
      </c>
      <c r="G461" s="10">
        <f t="shared" si="40"/>
        <v>92.541036000000005</v>
      </c>
      <c r="H461" s="10">
        <f t="shared" si="39"/>
        <v>18.508207200000001</v>
      </c>
      <c r="I461" s="83">
        <f t="shared" si="38"/>
        <v>6.4519999999999994E-2</v>
      </c>
    </row>
    <row r="462" spans="1:9">
      <c r="A462" s="9">
        <f t="shared" si="41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42"/>
        <v>613.5</v>
      </c>
      <c r="G462" s="10">
        <f t="shared" si="40"/>
        <v>39.583019999999998</v>
      </c>
      <c r="H462" s="10">
        <f t="shared" si="39"/>
        <v>7.9166039999999995</v>
      </c>
      <c r="I462" s="83">
        <f t="shared" si="38"/>
        <v>6.4519999999999994E-2</v>
      </c>
    </row>
    <row r="463" spans="1:9">
      <c r="A463" s="9">
        <f t="shared" si="41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42"/>
        <v>289</v>
      </c>
      <c r="G463" s="10">
        <f t="shared" si="40"/>
        <v>18.646279999999997</v>
      </c>
      <c r="H463" s="10">
        <f t="shared" si="39"/>
        <v>3.7292559999999995</v>
      </c>
      <c r="I463" s="83">
        <f t="shared" si="38"/>
        <v>6.4519999999999994E-2</v>
      </c>
    </row>
    <row r="464" spans="1:9">
      <c r="A464" s="9">
        <f t="shared" si="41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42"/>
        <v>525.79999999999995</v>
      </c>
      <c r="G464" s="10">
        <f t="shared" si="40"/>
        <v>33.924615999999993</v>
      </c>
      <c r="H464" s="10">
        <f t="shared" si="39"/>
        <v>6.7849231999999988</v>
      </c>
      <c r="I464" s="83">
        <f t="shared" si="38"/>
        <v>6.4519999999999994E-2</v>
      </c>
    </row>
    <row r="465" spans="1:9">
      <c r="A465" s="9">
        <f t="shared" si="41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42"/>
        <v>547</v>
      </c>
      <c r="G465" s="10">
        <f t="shared" si="40"/>
        <v>35.292439999999999</v>
      </c>
      <c r="H465" s="10">
        <f t="shared" si="39"/>
        <v>7.0584880000000005</v>
      </c>
      <c r="I465" s="83">
        <f t="shared" si="38"/>
        <v>6.4519999999999994E-2</v>
      </c>
    </row>
    <row r="466" spans="1:9">
      <c r="A466" s="9">
        <f t="shared" si="41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42"/>
        <v>651.29999999999995</v>
      </c>
      <c r="G466" s="10">
        <f t="shared" si="40"/>
        <v>42.021875999999992</v>
      </c>
      <c r="H466" s="10">
        <f t="shared" si="39"/>
        <v>8.4043751999999987</v>
      </c>
      <c r="I466" s="83">
        <f t="shared" si="38"/>
        <v>6.4519999999999994E-2</v>
      </c>
    </row>
    <row r="467" spans="1:9">
      <c r="A467" s="9">
        <f t="shared" si="41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42"/>
        <v>277.90000000000003</v>
      </c>
      <c r="G467" s="10">
        <f t="shared" si="40"/>
        <v>17.930108000000001</v>
      </c>
      <c r="H467" s="10">
        <f t="shared" si="39"/>
        <v>3.5860216000000005</v>
      </c>
      <c r="I467" s="83">
        <f t="shared" si="38"/>
        <v>6.4519999999999994E-2</v>
      </c>
    </row>
    <row r="468" spans="1:9">
      <c r="A468" s="9">
        <f t="shared" si="41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42"/>
        <v>610.70000000000005</v>
      </c>
      <c r="G468" s="10">
        <f t="shared" si="40"/>
        <v>39.402363999999999</v>
      </c>
      <c r="H468" s="10">
        <f t="shared" si="39"/>
        <v>7.8804727999999997</v>
      </c>
      <c r="I468" s="83">
        <f t="shared" si="38"/>
        <v>6.4519999999999994E-2</v>
      </c>
    </row>
    <row r="469" spans="1:9">
      <c r="A469" s="9">
        <f t="shared" si="41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42"/>
        <v>282.10000000000002</v>
      </c>
      <c r="G469" s="10">
        <f t="shared" si="40"/>
        <v>18.201091999999999</v>
      </c>
      <c r="H469" s="10">
        <f t="shared" si="39"/>
        <v>3.6402184000000002</v>
      </c>
      <c r="I469" s="83">
        <f t="shared" si="38"/>
        <v>6.451999999999998E-2</v>
      </c>
    </row>
    <row r="470" spans="1:9">
      <c r="A470" s="9">
        <f t="shared" si="41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42"/>
        <v>188.5</v>
      </c>
      <c r="G470" s="10">
        <f t="shared" si="40"/>
        <v>12.162019999999998</v>
      </c>
      <c r="H470" s="10">
        <f t="shared" si="39"/>
        <v>2.432404</v>
      </c>
      <c r="I470" s="83">
        <f t="shared" si="38"/>
        <v>6.4519999999999994E-2</v>
      </c>
    </row>
    <row r="471" spans="1:9">
      <c r="A471" s="9">
        <f t="shared" si="41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42"/>
        <v>182.2</v>
      </c>
      <c r="G471" s="10">
        <f t="shared" si="40"/>
        <v>11.755543999999999</v>
      </c>
      <c r="H471" s="10">
        <f t="shared" si="39"/>
        <v>2.3511088</v>
      </c>
      <c r="I471" s="83">
        <f t="shared" si="38"/>
        <v>6.4520000000000008E-2</v>
      </c>
    </row>
    <row r="472" spans="1:9">
      <c r="A472" s="9">
        <f t="shared" si="41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42"/>
        <v>505.8</v>
      </c>
      <c r="G472" s="10">
        <f t="shared" si="40"/>
        <v>32.634215999999995</v>
      </c>
      <c r="H472" s="10">
        <f t="shared" si="39"/>
        <v>6.5268431999999992</v>
      </c>
      <c r="I472" s="83">
        <f t="shared" si="38"/>
        <v>6.4519999999999994E-2</v>
      </c>
    </row>
    <row r="473" spans="1:9">
      <c r="A473" s="9">
        <f t="shared" si="41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42"/>
        <v>248.8</v>
      </c>
      <c r="G473" s="10">
        <f t="shared" si="40"/>
        <v>16.052575999999998</v>
      </c>
      <c r="H473" s="10">
        <f t="shared" si="39"/>
        <v>3.2105151999999997</v>
      </c>
      <c r="I473" s="83">
        <f t="shared" si="38"/>
        <v>6.4519999999999994E-2</v>
      </c>
    </row>
    <row r="474" spans="1:9">
      <c r="A474" s="9">
        <f t="shared" si="41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42"/>
        <v>370</v>
      </c>
      <c r="G474" s="10">
        <f t="shared" si="40"/>
        <v>23.872399999999999</v>
      </c>
      <c r="H474" s="10">
        <f t="shared" si="39"/>
        <v>4.7744799999999996</v>
      </c>
      <c r="I474" s="83">
        <f t="shared" si="38"/>
        <v>6.4519999999999994E-2</v>
      </c>
    </row>
    <row r="475" spans="1:9">
      <c r="A475" s="9">
        <f t="shared" si="41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42"/>
        <v>388.1</v>
      </c>
      <c r="G475" s="10">
        <f t="shared" si="40"/>
        <v>25.040212</v>
      </c>
      <c r="H475" s="10">
        <f t="shared" si="39"/>
        <v>5.0080424000000008</v>
      </c>
      <c r="I475" s="83">
        <f t="shared" si="38"/>
        <v>6.4519999999999994E-2</v>
      </c>
    </row>
    <row r="476" spans="1:9">
      <c r="A476" s="9">
        <f t="shared" si="41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42"/>
        <v>1686.83</v>
      </c>
      <c r="G476" s="10">
        <f t="shared" si="40"/>
        <v>108.83427159999998</v>
      </c>
      <c r="H476" s="10">
        <f t="shared" si="39"/>
        <v>21.766854319999997</v>
      </c>
      <c r="I476" s="83">
        <f t="shared" si="38"/>
        <v>6.4519999999999994E-2</v>
      </c>
    </row>
    <row r="477" spans="1:9">
      <c r="A477" s="9">
        <f t="shared" si="41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42"/>
        <v>488.5</v>
      </c>
      <c r="G477" s="10">
        <f t="shared" si="40"/>
        <v>31.518019999999996</v>
      </c>
      <c r="H477" s="10">
        <f t="shared" si="39"/>
        <v>6.303604</v>
      </c>
      <c r="I477" s="83">
        <f t="shared" si="38"/>
        <v>6.4520000000000008E-2</v>
      </c>
    </row>
    <row r="478" spans="1:9">
      <c r="A478" s="9">
        <f t="shared" si="41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42"/>
        <v>250.6</v>
      </c>
      <c r="G478" s="10">
        <f t="shared" si="40"/>
        <v>16.168711999999999</v>
      </c>
      <c r="H478" s="10">
        <f t="shared" si="39"/>
        <v>3.2337424000000001</v>
      </c>
      <c r="I478" s="83">
        <f t="shared" si="38"/>
        <v>6.4520000000000008E-2</v>
      </c>
    </row>
    <row r="479" spans="1:9">
      <c r="A479" s="12"/>
      <c r="B479" s="17" t="s">
        <v>293</v>
      </c>
      <c r="C479" s="13">
        <f>SUM(C6:C478)</f>
        <v>241198.24000000005</v>
      </c>
      <c r="D479" s="13">
        <f>SUM(D6:D478)</f>
        <v>3526.4</v>
      </c>
      <c r="E479" s="13">
        <f>SUM(E6:E478)</f>
        <v>7304.800000000002</v>
      </c>
      <c r="F479" s="13">
        <f>SUM(F6:F478)</f>
        <v>252029.44000000006</v>
      </c>
      <c r="G479" s="15">
        <f t="shared" si="40"/>
        <v>16260.939468800003</v>
      </c>
      <c r="H479" s="15">
        <f>G479*0.06452</f>
        <v>1049.1558145269762</v>
      </c>
      <c r="I479" s="97">
        <f t="shared" si="38"/>
        <v>5.7235692000000005E-2</v>
      </c>
    </row>
    <row r="480" spans="1:9">
      <c r="A480" s="9"/>
      <c r="B480" s="7" t="s">
        <v>577</v>
      </c>
      <c r="C480" s="8"/>
      <c r="D480" s="8"/>
      <c r="E480" s="8"/>
      <c r="F480" s="8"/>
      <c r="G480" s="10"/>
      <c r="H480" s="10"/>
      <c r="I480" s="83"/>
    </row>
    <row r="481" spans="1:9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43">C481+D481+E481</f>
        <v>2596.5</v>
      </c>
      <c r="G481" s="10">
        <f t="shared" si="40"/>
        <v>167.52617999999998</v>
      </c>
      <c r="H481" s="10">
        <f t="shared" ref="H481:H538" si="44">G481*0.2</f>
        <v>33.505235999999996</v>
      </c>
      <c r="I481" s="83">
        <f t="shared" si="38"/>
        <v>6.4519999999999994E-2</v>
      </c>
    </row>
    <row r="482" spans="1:9">
      <c r="A482" s="9">
        <f t="shared" ref="A482:A545" si="45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43"/>
        <v>2681.11</v>
      </c>
      <c r="G482" s="10">
        <f t="shared" si="40"/>
        <v>172.98521719999999</v>
      </c>
      <c r="H482" s="10">
        <f t="shared" si="44"/>
        <v>34.59704344</v>
      </c>
      <c r="I482" s="83">
        <f t="shared" si="38"/>
        <v>6.4519999999999994E-2</v>
      </c>
    </row>
    <row r="483" spans="1:9">
      <c r="A483" s="9">
        <f t="shared" si="45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43"/>
        <v>2592.2999999999997</v>
      </c>
      <c r="G483" s="10">
        <f t="shared" si="40"/>
        <v>167.25519599999996</v>
      </c>
      <c r="H483" s="10">
        <f t="shared" si="44"/>
        <v>33.45103919999999</v>
      </c>
      <c r="I483" s="83">
        <f t="shared" si="38"/>
        <v>6.4519999999999994E-2</v>
      </c>
    </row>
    <row r="484" spans="1:9">
      <c r="A484" s="9">
        <f t="shared" si="45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43"/>
        <v>2536.9</v>
      </c>
      <c r="G484" s="10">
        <f t="shared" si="40"/>
        <v>163.68078799999998</v>
      </c>
      <c r="H484" s="10">
        <f t="shared" si="44"/>
        <v>32.736157599999999</v>
      </c>
      <c r="I484" s="83">
        <f t="shared" si="38"/>
        <v>6.451999999999998E-2</v>
      </c>
    </row>
    <row r="485" spans="1:9">
      <c r="A485" s="9">
        <f t="shared" si="45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43"/>
        <v>2589.6</v>
      </c>
      <c r="G485" s="10">
        <f t="shared" si="40"/>
        <v>167.08099199999998</v>
      </c>
      <c r="H485" s="10">
        <f t="shared" si="44"/>
        <v>33.416198399999999</v>
      </c>
      <c r="I485" s="83">
        <f t="shared" si="38"/>
        <v>6.4519999999999994E-2</v>
      </c>
    </row>
    <row r="486" spans="1:9">
      <c r="A486" s="9">
        <f t="shared" si="45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43"/>
        <v>3312.3</v>
      </c>
      <c r="G486" s="10">
        <f t="shared" si="40"/>
        <v>213.709596</v>
      </c>
      <c r="H486" s="10">
        <f t="shared" si="44"/>
        <v>42.741919200000005</v>
      </c>
      <c r="I486" s="83">
        <f t="shared" si="38"/>
        <v>6.4520000000000008E-2</v>
      </c>
    </row>
    <row r="487" spans="1:9">
      <c r="A487" s="9">
        <f t="shared" si="45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43"/>
        <v>2597.8000000000002</v>
      </c>
      <c r="G487" s="10">
        <f t="shared" si="40"/>
        <v>167.61005599999999</v>
      </c>
      <c r="H487" s="10">
        <f t="shared" si="44"/>
        <v>33.522011200000001</v>
      </c>
      <c r="I487" s="83">
        <f t="shared" si="38"/>
        <v>6.4519999999999994E-2</v>
      </c>
    </row>
    <row r="488" spans="1:9">
      <c r="A488" s="9">
        <f t="shared" si="45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43"/>
        <v>3555.9</v>
      </c>
      <c r="G488" s="10">
        <f t="shared" si="40"/>
        <v>229.42666799999998</v>
      </c>
      <c r="H488" s="10">
        <f t="shared" si="44"/>
        <v>45.885333599999996</v>
      </c>
      <c r="I488" s="83">
        <f t="shared" si="38"/>
        <v>6.4519999999999994E-2</v>
      </c>
    </row>
    <row r="489" spans="1:9">
      <c r="A489" s="9">
        <f t="shared" si="45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43"/>
        <v>3656</v>
      </c>
      <c r="G489" s="10">
        <f t="shared" si="40"/>
        <v>235.88511999999997</v>
      </c>
      <c r="H489" s="10">
        <f t="shared" si="44"/>
        <v>47.177023999999996</v>
      </c>
      <c r="I489" s="83">
        <f t="shared" si="38"/>
        <v>6.4519999999999994E-2</v>
      </c>
    </row>
    <row r="490" spans="1:9">
      <c r="A490" s="9">
        <f t="shared" si="45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43"/>
        <v>2610.1999999999998</v>
      </c>
      <c r="G490" s="10">
        <f t="shared" si="40"/>
        <v>168.41010399999996</v>
      </c>
      <c r="H490" s="10">
        <f t="shared" si="44"/>
        <v>33.682020799999997</v>
      </c>
      <c r="I490" s="83">
        <f t="shared" si="38"/>
        <v>6.4519999999999994E-2</v>
      </c>
    </row>
    <row r="491" spans="1:9">
      <c r="A491" s="9">
        <f t="shared" si="45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43"/>
        <v>3617.86</v>
      </c>
      <c r="G491" s="10">
        <f t="shared" si="40"/>
        <v>233.42432719999999</v>
      </c>
      <c r="H491" s="10">
        <f t="shared" si="44"/>
        <v>46.684865440000003</v>
      </c>
      <c r="I491" s="83">
        <f t="shared" si="38"/>
        <v>6.4519999999999994E-2</v>
      </c>
    </row>
    <row r="492" spans="1:9">
      <c r="A492" s="9">
        <f t="shared" si="45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43"/>
        <v>2642.1</v>
      </c>
      <c r="G492" s="10">
        <f t="shared" si="40"/>
        <v>170.46829199999999</v>
      </c>
      <c r="H492" s="10">
        <f t="shared" si="44"/>
        <v>34.093658400000002</v>
      </c>
      <c r="I492" s="83">
        <f t="shared" si="38"/>
        <v>6.4520000000000008E-2</v>
      </c>
    </row>
    <row r="493" spans="1:9">
      <c r="A493" s="9">
        <f t="shared" si="45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43"/>
        <v>3623.6</v>
      </c>
      <c r="G493" s="10">
        <f t="shared" si="40"/>
        <v>233.79467199999996</v>
      </c>
      <c r="H493" s="10">
        <f t="shared" si="44"/>
        <v>46.758934399999994</v>
      </c>
      <c r="I493" s="83">
        <f t="shared" si="38"/>
        <v>6.4519999999999994E-2</v>
      </c>
    </row>
    <row r="494" spans="1:9">
      <c r="A494" s="9">
        <f t="shared" si="45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43"/>
        <v>3546</v>
      </c>
      <c r="G494" s="10">
        <f t="shared" si="40"/>
        <v>228.78791999999999</v>
      </c>
      <c r="H494" s="10">
        <f t="shared" si="44"/>
        <v>45.757584000000001</v>
      </c>
      <c r="I494" s="83">
        <f t="shared" si="38"/>
        <v>6.4519999999999994E-2</v>
      </c>
    </row>
    <row r="495" spans="1:9">
      <c r="A495" s="9">
        <f t="shared" si="45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43"/>
        <v>3601.2000000000003</v>
      </c>
      <c r="G495" s="10">
        <f t="shared" si="40"/>
        <v>232.349424</v>
      </c>
      <c r="H495" s="10">
        <f t="shared" si="44"/>
        <v>46.469884800000003</v>
      </c>
      <c r="I495" s="83">
        <f t="shared" si="38"/>
        <v>6.4519999999999994E-2</v>
      </c>
    </row>
    <row r="496" spans="1:9">
      <c r="A496" s="9">
        <f t="shared" si="45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43"/>
        <v>3591.7</v>
      </c>
      <c r="G496" s="10">
        <f t="shared" si="40"/>
        <v>231.73648399999996</v>
      </c>
      <c r="H496" s="10">
        <f t="shared" si="44"/>
        <v>46.347296799999995</v>
      </c>
      <c r="I496" s="83">
        <f t="shared" si="38"/>
        <v>6.4519999999999994E-2</v>
      </c>
    </row>
    <row r="497" spans="1:9">
      <c r="A497" s="9">
        <f t="shared" si="45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43"/>
        <v>3629.3</v>
      </c>
      <c r="G497" s="10">
        <f t="shared" si="40"/>
        <v>234.16243599999999</v>
      </c>
      <c r="H497" s="10">
        <f t="shared" si="44"/>
        <v>46.832487200000003</v>
      </c>
      <c r="I497" s="83">
        <f t="shared" si="38"/>
        <v>6.4520000000000008E-2</v>
      </c>
    </row>
    <row r="498" spans="1:9">
      <c r="A498" s="9">
        <f t="shared" si="45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43"/>
        <v>3581.9</v>
      </c>
      <c r="G498" s="10">
        <f t="shared" si="40"/>
        <v>231.10418799999999</v>
      </c>
      <c r="H498" s="10">
        <f t="shared" si="44"/>
        <v>46.220837600000003</v>
      </c>
      <c r="I498" s="83">
        <f t="shared" si="38"/>
        <v>6.4519999999999994E-2</v>
      </c>
    </row>
    <row r="499" spans="1:9">
      <c r="A499" s="9">
        <f t="shared" si="45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43"/>
        <v>2962.6</v>
      </c>
      <c r="G499" s="10">
        <f t="shared" si="40"/>
        <v>191.14695199999997</v>
      </c>
      <c r="H499" s="10">
        <f t="shared" si="44"/>
        <v>38.229390399999993</v>
      </c>
      <c r="I499" s="83">
        <f t="shared" si="38"/>
        <v>6.4519999999999994E-2</v>
      </c>
    </row>
    <row r="500" spans="1:9">
      <c r="A500" s="9">
        <f t="shared" si="45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43"/>
        <v>3131.5</v>
      </c>
      <c r="G500" s="10">
        <f t="shared" si="40"/>
        <v>202.04437999999999</v>
      </c>
      <c r="H500" s="10">
        <f t="shared" si="44"/>
        <v>40.408875999999999</v>
      </c>
      <c r="I500" s="83">
        <f t="shared" si="38"/>
        <v>6.4519999999999994E-2</v>
      </c>
    </row>
    <row r="501" spans="1:9">
      <c r="A501" s="9">
        <f t="shared" si="45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43"/>
        <v>2797.7</v>
      </c>
      <c r="G501" s="10">
        <f t="shared" si="40"/>
        <v>180.50760399999996</v>
      </c>
      <c r="H501" s="10">
        <f t="shared" si="44"/>
        <v>36.101520799999996</v>
      </c>
      <c r="I501" s="83">
        <f t="shared" si="38"/>
        <v>6.4519999999999994E-2</v>
      </c>
    </row>
    <row r="502" spans="1:9">
      <c r="A502" s="9">
        <f t="shared" si="45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43"/>
        <v>2617</v>
      </c>
      <c r="G502" s="10">
        <f t="shared" si="40"/>
        <v>168.84884</v>
      </c>
      <c r="H502" s="10">
        <f t="shared" si="44"/>
        <v>33.769767999999999</v>
      </c>
      <c r="I502" s="83">
        <f t="shared" si="38"/>
        <v>6.4519999999999994E-2</v>
      </c>
    </row>
    <row r="503" spans="1:9">
      <c r="A503" s="9">
        <f t="shared" si="45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43"/>
        <v>3127.7</v>
      </c>
      <c r="G503" s="10">
        <f t="shared" si="40"/>
        <v>201.79920399999997</v>
      </c>
      <c r="H503" s="10">
        <f t="shared" si="44"/>
        <v>40.359840800000001</v>
      </c>
      <c r="I503" s="83">
        <f t="shared" si="38"/>
        <v>6.4519999999999994E-2</v>
      </c>
    </row>
    <row r="504" spans="1:9">
      <c r="A504" s="9">
        <f t="shared" si="45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43"/>
        <v>6480.4</v>
      </c>
      <c r="G504" s="10">
        <f t="shared" si="40"/>
        <v>418.11540799999995</v>
      </c>
      <c r="H504" s="10">
        <f t="shared" si="44"/>
        <v>83.623081599999992</v>
      </c>
      <c r="I504" s="83">
        <f t="shared" si="38"/>
        <v>6.4519999999999994E-2</v>
      </c>
    </row>
    <row r="505" spans="1:9">
      <c r="A505" s="9">
        <f t="shared" si="45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43"/>
        <v>1923</v>
      </c>
      <c r="G505" s="10">
        <f t="shared" si="40"/>
        <v>124.07195999999999</v>
      </c>
      <c r="H505" s="10">
        <f t="shared" si="44"/>
        <v>24.814391999999998</v>
      </c>
      <c r="I505" s="83">
        <f t="shared" ref="I505:I569" si="46">(G505+H505)/F505/1.2</f>
        <v>6.4519999999999994E-2</v>
      </c>
    </row>
    <row r="506" spans="1:9">
      <c r="A506" s="9">
        <f t="shared" si="45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43"/>
        <v>176.3</v>
      </c>
      <c r="G506" s="10">
        <f t="shared" si="40"/>
        <v>11.374876</v>
      </c>
      <c r="H506" s="10">
        <f t="shared" si="44"/>
        <v>2.2749752000000001</v>
      </c>
      <c r="I506" s="83">
        <f t="shared" si="46"/>
        <v>6.4519999999999994E-2</v>
      </c>
    </row>
    <row r="507" spans="1:9">
      <c r="A507" s="9">
        <f t="shared" si="45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43"/>
        <v>3576.1</v>
      </c>
      <c r="G507" s="10">
        <f t="shared" si="40"/>
        <v>230.72997199999998</v>
      </c>
      <c r="H507" s="10">
        <f t="shared" si="44"/>
        <v>46.145994399999999</v>
      </c>
      <c r="I507" s="83">
        <f t="shared" si="46"/>
        <v>6.4519999999999994E-2</v>
      </c>
    </row>
    <row r="508" spans="1:9">
      <c r="A508" s="9">
        <f t="shared" si="45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43"/>
        <v>1071.5</v>
      </c>
      <c r="G508" s="10">
        <f t="shared" si="40"/>
        <v>69.133179999999996</v>
      </c>
      <c r="H508" s="10">
        <f t="shared" si="44"/>
        <v>13.826636000000001</v>
      </c>
      <c r="I508" s="83">
        <f t="shared" si="46"/>
        <v>6.4519999999999994E-2</v>
      </c>
    </row>
    <row r="509" spans="1:9">
      <c r="A509" s="9">
        <f t="shared" si="45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43"/>
        <v>218</v>
      </c>
      <c r="G509" s="10">
        <f t="shared" si="40"/>
        <v>14.065359999999998</v>
      </c>
      <c r="H509" s="10">
        <f t="shared" si="44"/>
        <v>2.813072</v>
      </c>
      <c r="I509" s="83">
        <f t="shared" si="46"/>
        <v>6.451999999999998E-2</v>
      </c>
    </row>
    <row r="510" spans="1:9">
      <c r="A510" s="9">
        <f t="shared" si="45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43"/>
        <v>224.4</v>
      </c>
      <c r="G510" s="10">
        <f t="shared" si="40"/>
        <v>14.478287999999999</v>
      </c>
      <c r="H510" s="10">
        <f t="shared" si="44"/>
        <v>2.8956575999999998</v>
      </c>
      <c r="I510" s="83">
        <f t="shared" si="46"/>
        <v>6.4519999999999994E-2</v>
      </c>
    </row>
    <row r="511" spans="1:9">
      <c r="A511" s="9">
        <f t="shared" si="45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43"/>
        <v>790.7</v>
      </c>
      <c r="G511" s="10">
        <f t="shared" si="40"/>
        <v>51.015963999999997</v>
      </c>
      <c r="H511" s="10">
        <f t="shared" si="44"/>
        <v>10.2031928</v>
      </c>
      <c r="I511" s="83">
        <f t="shared" si="46"/>
        <v>6.4519999999999994E-2</v>
      </c>
    </row>
    <row r="512" spans="1:9">
      <c r="A512" s="9">
        <f t="shared" si="45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43"/>
        <v>357.5</v>
      </c>
      <c r="G512" s="10">
        <f t="shared" si="40"/>
        <v>23.065899999999999</v>
      </c>
      <c r="H512" s="10">
        <f t="shared" si="44"/>
        <v>4.6131799999999998</v>
      </c>
      <c r="I512" s="83">
        <f t="shared" si="46"/>
        <v>6.4519999999999994E-2</v>
      </c>
    </row>
    <row r="513" spans="1:9">
      <c r="A513" s="9">
        <f t="shared" si="45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43"/>
        <v>614.74</v>
      </c>
      <c r="G513" s="10">
        <f t="shared" si="40"/>
        <v>39.663024799999995</v>
      </c>
      <c r="H513" s="10">
        <f t="shared" si="44"/>
        <v>7.932604959999999</v>
      </c>
      <c r="I513" s="83">
        <f t="shared" si="46"/>
        <v>6.4519999999999994E-2</v>
      </c>
    </row>
    <row r="514" spans="1:9">
      <c r="A514" s="9">
        <f t="shared" si="45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43"/>
        <v>627.29999999999995</v>
      </c>
      <c r="G514" s="10">
        <f t="shared" si="40"/>
        <v>40.473395999999994</v>
      </c>
      <c r="H514" s="10">
        <f t="shared" si="44"/>
        <v>8.0946791999999999</v>
      </c>
      <c r="I514" s="83">
        <f t="shared" si="46"/>
        <v>6.4519999999999994E-2</v>
      </c>
    </row>
    <row r="515" spans="1:9">
      <c r="A515" s="9">
        <f t="shared" si="45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43"/>
        <v>268.60000000000002</v>
      </c>
      <c r="G515" s="10">
        <f t="shared" si="40"/>
        <v>17.330072000000001</v>
      </c>
      <c r="H515" s="10">
        <f t="shared" si="44"/>
        <v>3.4660144000000006</v>
      </c>
      <c r="I515" s="83">
        <f t="shared" si="46"/>
        <v>6.4519999999999994E-2</v>
      </c>
    </row>
    <row r="516" spans="1:9">
      <c r="A516" s="9">
        <f t="shared" si="45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43"/>
        <v>2432.9</v>
      </c>
      <c r="G516" s="10">
        <f t="shared" si="40"/>
        <v>156.970708</v>
      </c>
      <c r="H516" s="10">
        <f t="shared" si="44"/>
        <v>31.394141600000001</v>
      </c>
      <c r="I516" s="83">
        <f t="shared" si="46"/>
        <v>6.4520000000000008E-2</v>
      </c>
    </row>
    <row r="517" spans="1:9">
      <c r="A517" s="9">
        <f t="shared" si="45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43"/>
        <v>2587.4</v>
      </c>
      <c r="G517" s="10">
        <f t="shared" si="40"/>
        <v>166.93904799999999</v>
      </c>
      <c r="H517" s="10">
        <f t="shared" si="44"/>
        <v>33.387809599999997</v>
      </c>
      <c r="I517" s="83">
        <f t="shared" si="46"/>
        <v>6.4519999999999994E-2</v>
      </c>
    </row>
    <row r="518" spans="1:9">
      <c r="A518" s="9">
        <f t="shared" si="45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43"/>
        <v>2744.2</v>
      </c>
      <c r="G518" s="10">
        <f t="shared" si="40"/>
        <v>177.05578399999996</v>
      </c>
      <c r="H518" s="10">
        <f t="shared" si="44"/>
        <v>35.411156799999993</v>
      </c>
      <c r="I518" s="83">
        <f t="shared" si="46"/>
        <v>6.451999999999998E-2</v>
      </c>
    </row>
    <row r="519" spans="1:9">
      <c r="A519" s="9">
        <f t="shared" si="45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43"/>
        <v>3583.6</v>
      </c>
      <c r="G519" s="10">
        <f t="shared" ref="G519:G582" si="47">F519*$G$2</f>
        <v>231.21387199999998</v>
      </c>
      <c r="H519" s="10">
        <f t="shared" si="44"/>
        <v>46.242774400000002</v>
      </c>
      <c r="I519" s="83">
        <f t="shared" si="46"/>
        <v>6.4519999999999994E-2</v>
      </c>
    </row>
    <row r="520" spans="1:9">
      <c r="A520" s="9">
        <f t="shared" si="45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43"/>
        <v>3561.7</v>
      </c>
      <c r="G520" s="10">
        <f t="shared" si="47"/>
        <v>229.80088399999997</v>
      </c>
      <c r="H520" s="10">
        <f t="shared" si="44"/>
        <v>45.960176799999999</v>
      </c>
      <c r="I520" s="83">
        <f t="shared" si="46"/>
        <v>6.4520000000000008E-2</v>
      </c>
    </row>
    <row r="521" spans="1:9">
      <c r="A521" s="9">
        <f t="shared" si="45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43"/>
        <v>3555.5</v>
      </c>
      <c r="G521" s="10">
        <f t="shared" si="47"/>
        <v>229.40085999999997</v>
      </c>
      <c r="H521" s="10">
        <f t="shared" si="44"/>
        <v>45.880171999999995</v>
      </c>
      <c r="I521" s="83">
        <f t="shared" si="46"/>
        <v>6.4519999999999994E-2</v>
      </c>
    </row>
    <row r="522" spans="1:9">
      <c r="A522" s="9">
        <f t="shared" si="45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43"/>
        <v>3553.2999999999997</v>
      </c>
      <c r="G522" s="10">
        <f t="shared" si="47"/>
        <v>229.25891599999997</v>
      </c>
      <c r="H522" s="10">
        <f t="shared" si="44"/>
        <v>45.8517832</v>
      </c>
      <c r="I522" s="83">
        <f t="shared" si="46"/>
        <v>6.4520000000000008E-2</v>
      </c>
    </row>
    <row r="523" spans="1:9">
      <c r="A523" s="9">
        <f t="shared" si="45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43"/>
        <v>3576.9</v>
      </c>
      <c r="G523" s="10">
        <f t="shared" si="47"/>
        <v>230.78158799999997</v>
      </c>
      <c r="H523" s="10">
        <f t="shared" si="44"/>
        <v>46.156317599999994</v>
      </c>
      <c r="I523" s="83">
        <f t="shared" si="46"/>
        <v>6.4519999999999994E-2</v>
      </c>
    </row>
    <row r="524" spans="1:9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43"/>
        <v>194.9</v>
      </c>
      <c r="G524" s="10">
        <f t="shared" si="47"/>
        <v>12.574947999999999</v>
      </c>
      <c r="H524" s="10">
        <f t="shared" si="44"/>
        <v>2.5149895999999998</v>
      </c>
      <c r="I524" s="83">
        <f t="shared" si="46"/>
        <v>6.4519999999999994E-2</v>
      </c>
    </row>
    <row r="525" spans="1:9">
      <c r="A525" s="9">
        <f t="shared" si="45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43"/>
        <v>234.1</v>
      </c>
      <c r="G525" s="10">
        <f t="shared" si="47"/>
        <v>15.104131999999998</v>
      </c>
      <c r="H525" s="10">
        <f t="shared" si="44"/>
        <v>3.0208263999999998</v>
      </c>
      <c r="I525" s="83">
        <f t="shared" si="46"/>
        <v>6.4519999999999994E-2</v>
      </c>
    </row>
    <row r="526" spans="1:9">
      <c r="A526" s="9">
        <f t="shared" si="45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43"/>
        <v>3517.1000000000004</v>
      </c>
      <c r="G526" s="10">
        <f t="shared" si="47"/>
        <v>226.923292</v>
      </c>
      <c r="H526" s="10">
        <f t="shared" si="44"/>
        <v>45.384658400000006</v>
      </c>
      <c r="I526" s="83">
        <f t="shared" si="46"/>
        <v>6.4519999999999994E-2</v>
      </c>
    </row>
    <row r="527" spans="1:9">
      <c r="A527" s="9">
        <f t="shared" si="45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43"/>
        <v>2684.4</v>
      </c>
      <c r="G527" s="10">
        <f t="shared" si="47"/>
        <v>173.19748799999999</v>
      </c>
      <c r="H527" s="10">
        <f t="shared" si="44"/>
        <v>34.639497599999999</v>
      </c>
      <c r="I527" s="83">
        <f t="shared" si="46"/>
        <v>6.4519999999999994E-2</v>
      </c>
    </row>
    <row r="528" spans="1:9">
      <c r="A528" s="9">
        <f t="shared" si="45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43"/>
        <v>4074.2999999999997</v>
      </c>
      <c r="G528" s="10">
        <f t="shared" si="47"/>
        <v>262.87383599999998</v>
      </c>
      <c r="H528" s="10">
        <f t="shared" si="44"/>
        <v>52.574767199999997</v>
      </c>
      <c r="I528" s="83">
        <f t="shared" si="46"/>
        <v>6.4520000000000008E-2</v>
      </c>
    </row>
    <row r="529" spans="1:9">
      <c r="A529" s="9">
        <f t="shared" si="45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43"/>
        <v>5184.63</v>
      </c>
      <c r="G529" s="10">
        <f t="shared" si="47"/>
        <v>334.51232759999999</v>
      </c>
      <c r="H529" s="10">
        <f t="shared" si="44"/>
        <v>66.902465520000007</v>
      </c>
      <c r="I529" s="83">
        <f t="shared" si="46"/>
        <v>6.4520000000000008E-2</v>
      </c>
    </row>
    <row r="530" spans="1:9">
      <c r="A530" s="9">
        <f t="shared" si="45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43"/>
        <v>115.8</v>
      </c>
      <c r="G530" s="10">
        <f t="shared" si="47"/>
        <v>7.4714159999999987</v>
      </c>
      <c r="H530" s="10">
        <f t="shared" si="44"/>
        <v>1.4942831999999999</v>
      </c>
      <c r="I530" s="83">
        <f t="shared" si="46"/>
        <v>6.4519999999999994E-2</v>
      </c>
    </row>
    <row r="531" spans="1:9">
      <c r="A531" s="9">
        <f t="shared" si="45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43"/>
        <v>94</v>
      </c>
      <c r="G531" s="10">
        <f t="shared" si="47"/>
        <v>6.0648799999999996</v>
      </c>
      <c r="H531" s="10">
        <f t="shared" si="44"/>
        <v>1.2129760000000001</v>
      </c>
      <c r="I531" s="83">
        <f t="shared" si="46"/>
        <v>6.4519999999999994E-2</v>
      </c>
    </row>
    <row r="532" spans="1:9">
      <c r="A532" s="9">
        <f t="shared" si="45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43"/>
        <v>222.7</v>
      </c>
      <c r="G532" s="10">
        <f t="shared" si="47"/>
        <v>14.368603999999998</v>
      </c>
      <c r="H532" s="10">
        <f t="shared" si="44"/>
        <v>2.8737207999999996</v>
      </c>
      <c r="I532" s="83">
        <f t="shared" si="46"/>
        <v>6.4519999999999994E-2</v>
      </c>
    </row>
    <row r="533" spans="1:9">
      <c r="A533" s="9">
        <f t="shared" si="45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43"/>
        <v>76</v>
      </c>
      <c r="G533" s="10">
        <f t="shared" si="47"/>
        <v>4.9035199999999994</v>
      </c>
      <c r="H533" s="10">
        <f t="shared" si="44"/>
        <v>0.98070399999999991</v>
      </c>
      <c r="I533" s="83">
        <f t="shared" si="46"/>
        <v>6.4519999999999994E-2</v>
      </c>
    </row>
    <row r="534" spans="1:9">
      <c r="A534" s="9">
        <f t="shared" si="45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43"/>
        <v>229.6</v>
      </c>
      <c r="G534" s="10">
        <f t="shared" si="47"/>
        <v>14.813791999999998</v>
      </c>
      <c r="H534" s="10">
        <f t="shared" si="44"/>
        <v>2.9627583999999998</v>
      </c>
      <c r="I534" s="83">
        <f t="shared" si="46"/>
        <v>6.4519999999999994E-2</v>
      </c>
    </row>
    <row r="535" spans="1:9">
      <c r="A535" s="9">
        <f t="shared" si="45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43"/>
        <v>66.400000000000006</v>
      </c>
      <c r="G535" s="10">
        <f t="shared" si="47"/>
        <v>4.2841279999999999</v>
      </c>
      <c r="H535" s="10">
        <f t="shared" si="44"/>
        <v>0.85682560000000008</v>
      </c>
      <c r="I535" s="83">
        <f t="shared" si="46"/>
        <v>6.4519999999999994E-2</v>
      </c>
    </row>
    <row r="536" spans="1:9">
      <c r="A536" s="9">
        <f t="shared" si="45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43"/>
        <v>2581.4</v>
      </c>
      <c r="G536" s="10">
        <f t="shared" si="47"/>
        <v>166.551928</v>
      </c>
      <c r="H536" s="10">
        <f t="shared" si="44"/>
        <v>33.310385600000004</v>
      </c>
      <c r="I536" s="83">
        <f t="shared" si="46"/>
        <v>6.4519999999999994E-2</v>
      </c>
    </row>
    <row r="537" spans="1:9">
      <c r="A537" s="9">
        <f t="shared" si="45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43"/>
        <v>3240.3</v>
      </c>
      <c r="G537" s="10">
        <f t="shared" si="47"/>
        <v>209.064156</v>
      </c>
      <c r="H537" s="10">
        <f t="shared" si="44"/>
        <v>41.812831200000005</v>
      </c>
      <c r="I537" s="83">
        <f t="shared" si="46"/>
        <v>6.4519999999999994E-2</v>
      </c>
    </row>
    <row r="538" spans="1:9">
      <c r="A538" s="9">
        <f t="shared" si="45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43"/>
        <v>3544.97</v>
      </c>
      <c r="G538" s="10">
        <f t="shared" si="47"/>
        <v>228.72146439999997</v>
      </c>
      <c r="H538" s="10">
        <f t="shared" si="44"/>
        <v>45.744292879999996</v>
      </c>
      <c r="I538" s="83">
        <f t="shared" si="46"/>
        <v>6.4520000000000008E-2</v>
      </c>
    </row>
    <row r="539" spans="1:9">
      <c r="A539" s="9">
        <f t="shared" si="45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43"/>
        <v>2778.9</v>
      </c>
      <c r="G539" s="10">
        <f t="shared" si="47"/>
        <v>179.29462799999999</v>
      </c>
      <c r="H539" s="10">
        <f t="shared" ref="H539:H550" si="48">G539*0.2</f>
        <v>35.858925599999999</v>
      </c>
      <c r="I539" s="83">
        <f t="shared" si="46"/>
        <v>6.4519999999999994E-2</v>
      </c>
    </row>
    <row r="540" spans="1:9">
      <c r="A540" s="9">
        <f t="shared" si="45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43"/>
        <v>2581.6999999999998</v>
      </c>
      <c r="G540" s="10">
        <f t="shared" si="47"/>
        <v>166.57128399999996</v>
      </c>
      <c r="H540" s="10">
        <f t="shared" si="48"/>
        <v>33.314256799999995</v>
      </c>
      <c r="I540" s="83">
        <f t="shared" si="46"/>
        <v>6.451999999999998E-2</v>
      </c>
    </row>
    <row r="541" spans="1:9">
      <c r="A541" s="9">
        <f t="shared" si="45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43"/>
        <v>3517.8</v>
      </c>
      <c r="G541" s="10">
        <f t="shared" si="47"/>
        <v>226.968456</v>
      </c>
      <c r="H541" s="10">
        <f t="shared" si="48"/>
        <v>45.393691200000006</v>
      </c>
      <c r="I541" s="83">
        <f t="shared" si="46"/>
        <v>6.4519999999999994E-2</v>
      </c>
    </row>
    <row r="542" spans="1:9">
      <c r="A542" s="9">
        <f t="shared" si="45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43"/>
        <v>2599.2399999999998</v>
      </c>
      <c r="G542" s="10">
        <f t="shared" si="47"/>
        <v>167.70296479999996</v>
      </c>
      <c r="H542" s="10">
        <f t="shared" si="48"/>
        <v>33.540592959999991</v>
      </c>
      <c r="I542" s="83">
        <f t="shared" si="46"/>
        <v>6.4519999999999994E-2</v>
      </c>
    </row>
    <row r="543" spans="1:9">
      <c r="A543" s="9">
        <f t="shared" si="45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49">C543+D543+E543</f>
        <v>3555.8</v>
      </c>
      <c r="G543" s="10">
        <f t="shared" si="47"/>
        <v>229.42021599999998</v>
      </c>
      <c r="H543" s="10">
        <f t="shared" si="48"/>
        <v>45.884043200000001</v>
      </c>
      <c r="I543" s="83">
        <f t="shared" si="46"/>
        <v>6.4519999999999994E-2</v>
      </c>
    </row>
    <row r="544" spans="1:9">
      <c r="A544" s="9">
        <f t="shared" si="45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49"/>
        <v>4424.8999999999996</v>
      </c>
      <c r="G544" s="10">
        <f t="shared" si="47"/>
        <v>285.49454799999995</v>
      </c>
      <c r="H544" s="10">
        <f t="shared" si="48"/>
        <v>57.098909599999992</v>
      </c>
      <c r="I544" s="83">
        <f t="shared" si="46"/>
        <v>6.4519999999999994E-2</v>
      </c>
    </row>
    <row r="545" spans="1:9">
      <c r="A545" s="9">
        <f t="shared" si="45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49"/>
        <v>2601.4</v>
      </c>
      <c r="G545" s="10">
        <f t="shared" si="47"/>
        <v>167.84232799999998</v>
      </c>
      <c r="H545" s="10">
        <f t="shared" si="48"/>
        <v>33.568465599999996</v>
      </c>
      <c r="I545" s="83">
        <f t="shared" si="46"/>
        <v>6.4519999999999994E-2</v>
      </c>
    </row>
    <row r="546" spans="1:9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49"/>
        <v>4398.29</v>
      </c>
      <c r="G546" s="10">
        <f t="shared" si="47"/>
        <v>283.77767079999995</v>
      </c>
      <c r="H546" s="10">
        <f t="shared" si="48"/>
        <v>56.755534159999996</v>
      </c>
      <c r="I546" s="83">
        <f t="shared" si="46"/>
        <v>6.451999999999998E-2</v>
      </c>
    </row>
    <row r="547" spans="1:9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49"/>
        <v>53.2</v>
      </c>
      <c r="G547" s="10">
        <f t="shared" si="47"/>
        <v>3.432464</v>
      </c>
      <c r="H547" s="10">
        <f t="shared" si="48"/>
        <v>0.68649280000000001</v>
      </c>
      <c r="I547" s="83">
        <f t="shared" si="46"/>
        <v>6.4520000000000008E-2</v>
      </c>
    </row>
    <row r="548" spans="1:9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49"/>
        <v>3237.1</v>
      </c>
      <c r="G548" s="10">
        <f t="shared" si="47"/>
        <v>208.85769199999999</v>
      </c>
      <c r="H548" s="10">
        <f t="shared" si="48"/>
        <v>41.771538399999997</v>
      </c>
      <c r="I548" s="83">
        <f t="shared" si="46"/>
        <v>6.4519999999999994E-2</v>
      </c>
    </row>
    <row r="549" spans="1:9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49"/>
        <v>7769.2999999999993</v>
      </c>
      <c r="G549" s="10">
        <f t="shared" si="47"/>
        <v>501.27523599999989</v>
      </c>
      <c r="H549" s="10">
        <f t="shared" si="48"/>
        <v>100.25504719999998</v>
      </c>
      <c r="I549" s="83">
        <f t="shared" si="46"/>
        <v>6.4519999999999994E-2</v>
      </c>
    </row>
    <row r="550" spans="1:9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49"/>
        <v>10480.52</v>
      </c>
      <c r="G550" s="10">
        <f t="shared" si="47"/>
        <v>676.20315039999991</v>
      </c>
      <c r="H550" s="10">
        <f t="shared" si="48"/>
        <v>135.24063007999999</v>
      </c>
      <c r="I550" s="83">
        <f t="shared" si="46"/>
        <v>6.451999999999998E-2</v>
      </c>
    </row>
    <row r="551" spans="1:9">
      <c r="A551" s="12"/>
      <c r="B551" s="17" t="s">
        <v>576</v>
      </c>
      <c r="C551" s="26">
        <f t="shared" ref="C551:H551" si="50">SUM(C481:C550)</f>
        <v>182639.05999999997</v>
      </c>
      <c r="D551" s="26">
        <f t="shared" si="50"/>
        <v>232.40000000000003</v>
      </c>
      <c r="E551" s="26">
        <f t="shared" si="50"/>
        <v>4310.1000000000004</v>
      </c>
      <c r="F551" s="26">
        <f t="shared" si="50"/>
        <v>187181.55999999994</v>
      </c>
      <c r="G551" s="15">
        <f t="shared" si="47"/>
        <v>12076.954251199995</v>
      </c>
      <c r="H551" s="15">
        <f t="shared" si="50"/>
        <v>2415.3908502399991</v>
      </c>
      <c r="I551" s="97">
        <f t="shared" si="46"/>
        <v>6.4519999999999994E-2</v>
      </c>
    </row>
    <row r="552" spans="1:9">
      <c r="A552" s="9"/>
      <c r="B552" s="7" t="s">
        <v>1270</v>
      </c>
      <c r="C552" s="8"/>
      <c r="D552" s="8"/>
      <c r="E552" s="8"/>
      <c r="F552" s="8"/>
      <c r="G552" s="10"/>
      <c r="H552" s="10"/>
      <c r="I552" s="83"/>
    </row>
    <row r="553" spans="1:9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51">C553+D553+E553</f>
        <v>94.51</v>
      </c>
      <c r="G553" s="10">
        <f t="shared" si="47"/>
        <v>6.0977851999999997</v>
      </c>
      <c r="H553" s="10">
        <f t="shared" ref="H553:H613" si="52">G553*0.2</f>
        <v>1.21955704</v>
      </c>
      <c r="I553" s="83">
        <f t="shared" si="46"/>
        <v>6.4519999999999994E-2</v>
      </c>
    </row>
    <row r="554" spans="1:9">
      <c r="A554" s="9">
        <f t="shared" ref="A554:A617" si="53">A553+1</f>
        <v>2</v>
      </c>
      <c r="B554" s="107" t="s">
        <v>644</v>
      </c>
      <c r="C554" s="8">
        <v>0</v>
      </c>
      <c r="D554" s="8">
        <f>димвенканали!D554</f>
        <v>0</v>
      </c>
      <c r="E554" s="8">
        <f>димвенканали!E554</f>
        <v>0</v>
      </c>
      <c r="F554" s="8">
        <f t="shared" si="51"/>
        <v>0</v>
      </c>
      <c r="G554" s="10">
        <f t="shared" si="47"/>
        <v>0</v>
      </c>
      <c r="H554" s="10">
        <f t="shared" si="52"/>
        <v>0</v>
      </c>
      <c r="I554" s="83">
        <v>0</v>
      </c>
    </row>
    <row r="555" spans="1:9">
      <c r="A555" s="9">
        <f t="shared" si="53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51"/>
        <v>4212.6899999999996</v>
      </c>
      <c r="G555" s="10">
        <f t="shared" si="47"/>
        <v>271.80275879999994</v>
      </c>
      <c r="H555" s="10">
        <f t="shared" si="52"/>
        <v>54.360551759999993</v>
      </c>
      <c r="I555" s="83">
        <f t="shared" si="46"/>
        <v>6.451999999999998E-2</v>
      </c>
    </row>
    <row r="556" spans="1:9">
      <c r="A556" s="9">
        <f t="shared" si="53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51"/>
        <v>4354.84</v>
      </c>
      <c r="G556" s="10">
        <f t="shared" si="47"/>
        <v>280.97427679999998</v>
      </c>
      <c r="H556" s="10">
        <f t="shared" si="52"/>
        <v>56.194855359999998</v>
      </c>
      <c r="I556" s="83">
        <f t="shared" si="46"/>
        <v>6.4519999999999994E-2</v>
      </c>
    </row>
    <row r="557" spans="1:9">
      <c r="A557" s="9">
        <f t="shared" si="53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51"/>
        <v>4344.0200000000004</v>
      </c>
      <c r="G557" s="10">
        <f t="shared" si="47"/>
        <v>280.27617040000001</v>
      </c>
      <c r="H557" s="10">
        <f t="shared" si="52"/>
        <v>56.055234080000005</v>
      </c>
      <c r="I557" s="83">
        <f t="shared" si="46"/>
        <v>6.4519999999999994E-2</v>
      </c>
    </row>
    <row r="558" spans="1:9">
      <c r="A558" s="9">
        <f t="shared" si="53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51"/>
        <v>8583.89</v>
      </c>
      <c r="G558" s="10">
        <f t="shared" si="47"/>
        <v>553.83258279999995</v>
      </c>
      <c r="H558" s="10">
        <f t="shared" si="52"/>
        <v>110.76651656</v>
      </c>
      <c r="I558" s="83">
        <f t="shared" si="46"/>
        <v>6.4520000000000008E-2</v>
      </c>
    </row>
    <row r="559" spans="1:9">
      <c r="A559" s="9">
        <f t="shared" si="53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51"/>
        <v>4134.84</v>
      </c>
      <c r="G559" s="10">
        <f t="shared" si="47"/>
        <v>266.77987680000001</v>
      </c>
      <c r="H559" s="10">
        <f t="shared" si="52"/>
        <v>53.355975360000002</v>
      </c>
      <c r="I559" s="83">
        <f t="shared" si="46"/>
        <v>6.4520000000000008E-2</v>
      </c>
    </row>
    <row r="560" spans="1:9">
      <c r="A560" s="9">
        <f t="shared" si="53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51"/>
        <v>4246.29</v>
      </c>
      <c r="G560" s="10">
        <f t="shared" si="47"/>
        <v>273.97063079999998</v>
      </c>
      <c r="H560" s="10">
        <f t="shared" si="52"/>
        <v>54.794126159999998</v>
      </c>
      <c r="I560" s="83">
        <f t="shared" si="46"/>
        <v>6.4520000000000008E-2</v>
      </c>
    </row>
    <row r="561" spans="1:9">
      <c r="A561" s="9">
        <f t="shared" si="53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51"/>
        <v>4297.5200000000004</v>
      </c>
      <c r="G561" s="10">
        <f t="shared" si="47"/>
        <v>277.27599040000001</v>
      </c>
      <c r="H561" s="10">
        <f t="shared" si="52"/>
        <v>55.455198080000002</v>
      </c>
      <c r="I561" s="83">
        <f t="shared" si="46"/>
        <v>6.4519999999999994E-2</v>
      </c>
    </row>
    <row r="562" spans="1:9">
      <c r="A562" s="9">
        <f t="shared" si="53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51"/>
        <v>4186.7700000000004</v>
      </c>
      <c r="G562" s="10">
        <f t="shared" si="47"/>
        <v>270.13040039999998</v>
      </c>
      <c r="H562" s="10">
        <f t="shared" si="52"/>
        <v>54.02608008</v>
      </c>
      <c r="I562" s="83">
        <f t="shared" si="46"/>
        <v>6.451999999999998E-2</v>
      </c>
    </row>
    <row r="563" spans="1:9">
      <c r="A563" s="9">
        <f t="shared" si="53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51"/>
        <v>4207.92</v>
      </c>
      <c r="G563" s="10">
        <f t="shared" si="47"/>
        <v>271.49499839999999</v>
      </c>
      <c r="H563" s="10">
        <f t="shared" si="52"/>
        <v>54.298999680000001</v>
      </c>
      <c r="I563" s="83">
        <f t="shared" si="46"/>
        <v>6.4519999999999994E-2</v>
      </c>
    </row>
    <row r="564" spans="1:9">
      <c r="A564" s="9">
        <f t="shared" si="53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51"/>
        <v>6478.67</v>
      </c>
      <c r="G564" s="10">
        <f t="shared" si="47"/>
        <v>418.00378839999996</v>
      </c>
      <c r="H564" s="10">
        <f t="shared" si="52"/>
        <v>83.600757680000001</v>
      </c>
      <c r="I564" s="83">
        <f t="shared" si="46"/>
        <v>6.4519999999999994E-2</v>
      </c>
    </row>
    <row r="565" spans="1:9">
      <c r="A565" s="9">
        <f t="shared" si="53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51"/>
        <v>109.54</v>
      </c>
      <c r="G565" s="10">
        <f t="shared" si="47"/>
        <v>7.0675207999999996</v>
      </c>
      <c r="H565" s="10">
        <f t="shared" si="52"/>
        <v>1.41350416</v>
      </c>
      <c r="I565" s="83">
        <f t="shared" si="46"/>
        <v>6.4519999999999994E-2</v>
      </c>
    </row>
    <row r="566" spans="1:9">
      <c r="A566" s="9">
        <f t="shared" si="53"/>
        <v>14</v>
      </c>
      <c r="B566" s="8" t="s">
        <v>656</v>
      </c>
      <c r="C566" s="8">
        <f>димвенканали!C566</f>
        <v>103</v>
      </c>
      <c r="D566" s="8">
        <f>димвенканали!D566</f>
        <v>0</v>
      </c>
      <c r="E566" s="8">
        <f>димвенканали!E566</f>
        <v>0</v>
      </c>
      <c r="F566" s="8">
        <f t="shared" si="51"/>
        <v>103</v>
      </c>
      <c r="G566" s="10">
        <f t="shared" si="47"/>
        <v>6.6455599999999997</v>
      </c>
      <c r="H566" s="10">
        <f t="shared" si="52"/>
        <v>1.3291120000000001</v>
      </c>
      <c r="I566" s="83">
        <f t="shared" si="46"/>
        <v>6.4520000000000008E-2</v>
      </c>
    </row>
    <row r="567" spans="1:9">
      <c r="A567" s="9">
        <f t="shared" si="53"/>
        <v>15</v>
      </c>
      <c r="B567" s="8" t="s">
        <v>657</v>
      </c>
      <c r="C567" s="8">
        <f>димвенканали!C567</f>
        <v>123.3</v>
      </c>
      <c r="D567" s="8">
        <f>димвенканали!D567</f>
        <v>0</v>
      </c>
      <c r="E567" s="8">
        <f>димвенканали!E567</f>
        <v>0</v>
      </c>
      <c r="F567" s="8">
        <f t="shared" si="51"/>
        <v>123.3</v>
      </c>
      <c r="G567" s="10">
        <f t="shared" si="47"/>
        <v>7.9553159999999989</v>
      </c>
      <c r="H567" s="10">
        <f t="shared" si="52"/>
        <v>1.5910631999999998</v>
      </c>
      <c r="I567" s="83">
        <f t="shared" si="46"/>
        <v>6.4519999999999994E-2</v>
      </c>
    </row>
    <row r="568" spans="1:9">
      <c r="A568" s="9">
        <f t="shared" si="53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51"/>
        <v>218.9</v>
      </c>
      <c r="G568" s="10">
        <f t="shared" si="47"/>
        <v>14.123427999999999</v>
      </c>
      <c r="H568" s="10">
        <f t="shared" si="52"/>
        <v>2.8246856</v>
      </c>
      <c r="I568" s="83">
        <f t="shared" si="46"/>
        <v>6.4519999999999994E-2</v>
      </c>
    </row>
    <row r="569" spans="1:9">
      <c r="A569" s="9">
        <f t="shared" si="53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51"/>
        <v>164.3</v>
      </c>
      <c r="G569" s="10">
        <f t="shared" si="47"/>
        <v>10.600636</v>
      </c>
      <c r="H569" s="10">
        <f t="shared" si="52"/>
        <v>2.1201272000000002</v>
      </c>
      <c r="I569" s="83">
        <f t="shared" si="46"/>
        <v>6.4519999999999994E-2</v>
      </c>
    </row>
    <row r="570" spans="1:9">
      <c r="A570" s="9">
        <f t="shared" si="53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51"/>
        <v>250.1</v>
      </c>
      <c r="G570" s="10">
        <f t="shared" si="47"/>
        <v>16.136451999999998</v>
      </c>
      <c r="H570" s="10">
        <f t="shared" si="52"/>
        <v>3.2272903999999998</v>
      </c>
      <c r="I570" s="83">
        <f t="shared" ref="I570:I632" si="54">(G570+H570)/F570/1.2</f>
        <v>6.4520000000000008E-2</v>
      </c>
    </row>
    <row r="571" spans="1:9">
      <c r="A571" s="9">
        <f t="shared" si="53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51"/>
        <v>856.6</v>
      </c>
      <c r="G571" s="10">
        <f t="shared" si="47"/>
        <v>55.267831999999999</v>
      </c>
      <c r="H571" s="10">
        <f t="shared" si="52"/>
        <v>11.053566400000001</v>
      </c>
      <c r="I571" s="83">
        <f t="shared" si="54"/>
        <v>6.4519999999999994E-2</v>
      </c>
    </row>
    <row r="572" spans="1:9">
      <c r="A572" s="9">
        <f t="shared" si="53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51"/>
        <v>212.1</v>
      </c>
      <c r="G572" s="10">
        <f t="shared" si="47"/>
        <v>13.684691999999998</v>
      </c>
      <c r="H572" s="10">
        <f t="shared" si="52"/>
        <v>2.7369383999999997</v>
      </c>
      <c r="I572" s="83">
        <f t="shared" si="54"/>
        <v>6.4519999999999994E-2</v>
      </c>
    </row>
    <row r="573" spans="1:9">
      <c r="A573" s="9">
        <f t="shared" si="53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51"/>
        <v>773.5</v>
      </c>
      <c r="G573" s="10">
        <f t="shared" si="47"/>
        <v>49.906219999999998</v>
      </c>
      <c r="H573" s="10">
        <f t="shared" si="52"/>
        <v>9.9812440000000002</v>
      </c>
      <c r="I573" s="83">
        <f t="shared" si="54"/>
        <v>6.4519999999999994E-2</v>
      </c>
    </row>
    <row r="574" spans="1:9">
      <c r="A574" s="9">
        <f t="shared" si="53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51"/>
        <v>1431.7</v>
      </c>
      <c r="G574" s="10">
        <f t="shared" si="47"/>
        <v>92.373283999999998</v>
      </c>
      <c r="H574" s="10">
        <f t="shared" si="52"/>
        <v>18.474656800000002</v>
      </c>
      <c r="I574" s="83">
        <f t="shared" si="54"/>
        <v>6.4520000000000008E-2</v>
      </c>
    </row>
    <row r="575" spans="1:9">
      <c r="A575" s="9">
        <f t="shared" si="53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51"/>
        <v>1073.5999999999999</v>
      </c>
      <c r="G575" s="10">
        <f t="shared" si="47"/>
        <v>69.268671999999981</v>
      </c>
      <c r="H575" s="10">
        <f t="shared" si="52"/>
        <v>13.853734399999997</v>
      </c>
      <c r="I575" s="83">
        <f t="shared" si="54"/>
        <v>6.451999999999998E-2</v>
      </c>
    </row>
    <row r="576" spans="1:9">
      <c r="A576" s="9">
        <f t="shared" si="53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51"/>
        <v>244.9</v>
      </c>
      <c r="G576" s="10">
        <f t="shared" si="47"/>
        <v>15.800947999999998</v>
      </c>
      <c r="H576" s="10">
        <f t="shared" si="52"/>
        <v>3.1601895999999998</v>
      </c>
      <c r="I576" s="83">
        <f t="shared" si="54"/>
        <v>6.4519999999999994E-2</v>
      </c>
    </row>
    <row r="577" spans="1:9">
      <c r="A577" s="9">
        <f t="shared" si="53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51"/>
        <v>336.6</v>
      </c>
      <c r="G577" s="10">
        <f t="shared" si="47"/>
        <v>21.717431999999999</v>
      </c>
      <c r="H577" s="10">
        <f t="shared" si="52"/>
        <v>4.3434863999999997</v>
      </c>
      <c r="I577" s="83">
        <f t="shared" si="54"/>
        <v>6.4519999999999994E-2</v>
      </c>
    </row>
    <row r="578" spans="1:9">
      <c r="A578" s="9">
        <f t="shared" si="53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51"/>
        <v>150.80000000000001</v>
      </c>
      <c r="G578" s="10">
        <f t="shared" si="47"/>
        <v>9.729616</v>
      </c>
      <c r="H578" s="10">
        <f t="shared" si="52"/>
        <v>1.9459232000000002</v>
      </c>
      <c r="I578" s="83">
        <f t="shared" si="54"/>
        <v>6.4519999999999994E-2</v>
      </c>
    </row>
    <row r="579" spans="1:9">
      <c r="A579" s="9">
        <f t="shared" si="53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51"/>
        <v>4825.5600000000004</v>
      </c>
      <c r="G579" s="10">
        <f t="shared" si="47"/>
        <v>311.34513119999997</v>
      </c>
      <c r="H579" s="10">
        <f t="shared" si="52"/>
        <v>62.269026239999995</v>
      </c>
      <c r="I579" s="83">
        <f t="shared" si="54"/>
        <v>6.4519999999999994E-2</v>
      </c>
    </row>
    <row r="580" spans="1:9">
      <c r="A580" s="9">
        <f t="shared" si="53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51"/>
        <v>4234.8</v>
      </c>
      <c r="G580" s="10">
        <f t="shared" si="47"/>
        <v>273.22929599999998</v>
      </c>
      <c r="H580" s="10">
        <f t="shared" si="52"/>
        <v>54.645859199999997</v>
      </c>
      <c r="I580" s="83">
        <f t="shared" si="54"/>
        <v>6.4519999999999994E-2</v>
      </c>
    </row>
    <row r="581" spans="1:9">
      <c r="A581" s="9">
        <f t="shared" si="53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51"/>
        <v>7259.45</v>
      </c>
      <c r="G581" s="10">
        <f t="shared" si="47"/>
        <v>468.37971399999992</v>
      </c>
      <c r="H581" s="10">
        <f t="shared" si="52"/>
        <v>93.675942799999987</v>
      </c>
      <c r="I581" s="83">
        <f t="shared" si="54"/>
        <v>6.4519999999999994E-2</v>
      </c>
    </row>
    <row r="582" spans="1:9">
      <c r="A582" s="9">
        <f t="shared" si="53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51"/>
        <v>7693.62</v>
      </c>
      <c r="G582" s="10">
        <f t="shared" si="47"/>
        <v>496.39236239999997</v>
      </c>
      <c r="H582" s="10">
        <f t="shared" si="52"/>
        <v>99.278472480000005</v>
      </c>
      <c r="I582" s="83">
        <f t="shared" si="54"/>
        <v>6.4520000000000008E-2</v>
      </c>
    </row>
    <row r="583" spans="1:9">
      <c r="A583" s="9">
        <f t="shared" si="53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51"/>
        <v>4310.6400000000003</v>
      </c>
      <c r="G583" s="10">
        <f t="shared" ref="G583:G646" si="55">F583*$G$2</f>
        <v>278.12249279999997</v>
      </c>
      <c r="H583" s="10">
        <f t="shared" si="52"/>
        <v>55.624498559999999</v>
      </c>
      <c r="I583" s="83">
        <f t="shared" si="54"/>
        <v>6.4519999999999994E-2</v>
      </c>
    </row>
    <row r="584" spans="1:9">
      <c r="A584" s="9">
        <f t="shared" si="53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51"/>
        <v>4423.5</v>
      </c>
      <c r="G584" s="10">
        <f t="shared" si="55"/>
        <v>285.40421999999995</v>
      </c>
      <c r="H584" s="10">
        <f t="shared" si="52"/>
        <v>57.080843999999992</v>
      </c>
      <c r="I584" s="83">
        <f t="shared" si="54"/>
        <v>6.4519999999999994E-2</v>
      </c>
    </row>
    <row r="585" spans="1:9">
      <c r="A585" s="9">
        <f t="shared" si="53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51"/>
        <v>3225.66</v>
      </c>
      <c r="G585" s="10">
        <f t="shared" si="55"/>
        <v>208.11958319999997</v>
      </c>
      <c r="H585" s="10">
        <f t="shared" si="52"/>
        <v>41.623916639999997</v>
      </c>
      <c r="I585" s="83">
        <f t="shared" si="54"/>
        <v>6.4519999999999994E-2</v>
      </c>
    </row>
    <row r="586" spans="1:9">
      <c r="A586" s="9">
        <f t="shared" si="53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51"/>
        <v>4516.37</v>
      </c>
      <c r="G586" s="10">
        <f t="shared" si="55"/>
        <v>291.39619239999996</v>
      </c>
      <c r="H586" s="10">
        <f t="shared" si="52"/>
        <v>58.279238479999997</v>
      </c>
      <c r="I586" s="83">
        <f t="shared" si="54"/>
        <v>6.4519999999999994E-2</v>
      </c>
    </row>
    <row r="587" spans="1:9">
      <c r="A587" s="9">
        <f t="shared" si="53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51"/>
        <v>1283.48</v>
      </c>
      <c r="G587" s="10">
        <f t="shared" si="55"/>
        <v>82.810129599999996</v>
      </c>
      <c r="H587" s="10">
        <f t="shared" si="52"/>
        <v>16.56202592</v>
      </c>
      <c r="I587" s="83">
        <f t="shared" si="54"/>
        <v>6.4519999999999994E-2</v>
      </c>
    </row>
    <row r="588" spans="1:9">
      <c r="A588" s="9">
        <f t="shared" si="53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51"/>
        <v>4220</v>
      </c>
      <c r="G588" s="10">
        <f t="shared" si="55"/>
        <v>272.27439999999996</v>
      </c>
      <c r="H588" s="10">
        <f t="shared" si="52"/>
        <v>54.454879999999996</v>
      </c>
      <c r="I588" s="83">
        <f t="shared" si="54"/>
        <v>6.4519999999999994E-2</v>
      </c>
    </row>
    <row r="589" spans="1:9">
      <c r="A589" s="9">
        <f t="shared" si="53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51"/>
        <v>4073.3</v>
      </c>
      <c r="G589" s="10">
        <f t="shared" si="55"/>
        <v>262.80931599999997</v>
      </c>
      <c r="H589" s="10">
        <f t="shared" si="52"/>
        <v>52.561863199999998</v>
      </c>
      <c r="I589" s="83">
        <f t="shared" si="54"/>
        <v>6.4519999999999994E-2</v>
      </c>
    </row>
    <row r="590" spans="1:9">
      <c r="A590" s="9">
        <f t="shared" si="53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51"/>
        <v>3931.82</v>
      </c>
      <c r="G590" s="10">
        <f t="shared" si="55"/>
        <v>253.68102639999998</v>
      </c>
      <c r="H590" s="10">
        <f t="shared" si="52"/>
        <v>50.73620528</v>
      </c>
      <c r="I590" s="83">
        <f t="shared" si="54"/>
        <v>6.4519999999999994E-2</v>
      </c>
    </row>
    <row r="591" spans="1:9">
      <c r="A591" s="9">
        <f t="shared" si="53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51"/>
        <v>4123.59</v>
      </c>
      <c r="G591" s="10">
        <f t="shared" si="55"/>
        <v>266.05402679999997</v>
      </c>
      <c r="H591" s="10">
        <f t="shared" si="52"/>
        <v>53.210805359999995</v>
      </c>
      <c r="I591" s="83">
        <f t="shared" si="54"/>
        <v>6.4519999999999994E-2</v>
      </c>
    </row>
    <row r="592" spans="1:9">
      <c r="A592" s="9">
        <f t="shared" si="53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51"/>
        <v>4198.01</v>
      </c>
      <c r="G592" s="10">
        <f t="shared" si="55"/>
        <v>270.85560520000001</v>
      </c>
      <c r="H592" s="10">
        <f t="shared" si="52"/>
        <v>54.171121040000003</v>
      </c>
      <c r="I592" s="83">
        <f t="shared" si="54"/>
        <v>6.4520000000000008E-2</v>
      </c>
    </row>
    <row r="593" spans="1:9">
      <c r="A593" s="9">
        <f t="shared" si="53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51"/>
        <v>4228.12</v>
      </c>
      <c r="G593" s="10">
        <f t="shared" si="55"/>
        <v>272.79830239999995</v>
      </c>
      <c r="H593" s="10">
        <f t="shared" si="52"/>
        <v>54.559660479999991</v>
      </c>
      <c r="I593" s="83">
        <f t="shared" si="54"/>
        <v>6.4519999999999994E-2</v>
      </c>
    </row>
    <row r="594" spans="1:9">
      <c r="A594" s="9">
        <f t="shared" si="53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51"/>
        <v>4331.46</v>
      </c>
      <c r="G594" s="10">
        <f t="shared" si="55"/>
        <v>279.46579919999999</v>
      </c>
      <c r="H594" s="10">
        <f t="shared" si="52"/>
        <v>55.893159840000003</v>
      </c>
      <c r="I594" s="83">
        <f t="shared" si="54"/>
        <v>6.4520000000000008E-2</v>
      </c>
    </row>
    <row r="595" spans="1:9">
      <c r="A595" s="9">
        <f t="shared" si="53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51"/>
        <v>6367.69</v>
      </c>
      <c r="G595" s="10">
        <f t="shared" si="55"/>
        <v>410.84335879999992</v>
      </c>
      <c r="H595" s="10">
        <f t="shared" si="52"/>
        <v>82.168671759999995</v>
      </c>
      <c r="I595" s="83">
        <f t="shared" si="54"/>
        <v>6.4519999999999994E-2</v>
      </c>
    </row>
    <row r="596" spans="1:9">
      <c r="A596" s="9">
        <f t="shared" si="53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51"/>
        <v>168.2</v>
      </c>
      <c r="G596" s="10">
        <f t="shared" si="55"/>
        <v>10.852263999999998</v>
      </c>
      <c r="H596" s="10">
        <f t="shared" si="52"/>
        <v>2.1704527999999996</v>
      </c>
      <c r="I596" s="83">
        <f t="shared" si="54"/>
        <v>6.4519999999999994E-2</v>
      </c>
    </row>
    <row r="597" spans="1:9">
      <c r="A597" s="9">
        <f t="shared" si="53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51"/>
        <v>35.1</v>
      </c>
      <c r="G597" s="10">
        <f t="shared" si="55"/>
        <v>2.2646519999999999</v>
      </c>
      <c r="H597" s="10">
        <f t="shared" si="52"/>
        <v>0.45293040000000001</v>
      </c>
      <c r="I597" s="83">
        <f t="shared" si="54"/>
        <v>6.4519999999999994E-2</v>
      </c>
    </row>
    <row r="598" spans="1:9">
      <c r="A598" s="9">
        <f t="shared" si="53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51"/>
        <v>94.1</v>
      </c>
      <c r="G598" s="10">
        <f t="shared" si="55"/>
        <v>6.0713319999999991</v>
      </c>
      <c r="H598" s="10">
        <f t="shared" si="52"/>
        <v>1.2142663999999999</v>
      </c>
      <c r="I598" s="83">
        <f t="shared" si="54"/>
        <v>6.4519999999999994E-2</v>
      </c>
    </row>
    <row r="599" spans="1:9">
      <c r="A599" s="9">
        <f t="shared" si="53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51"/>
        <v>60.8</v>
      </c>
      <c r="G599" s="10">
        <f t="shared" si="55"/>
        <v>3.9228159999999996</v>
      </c>
      <c r="H599" s="10">
        <f t="shared" si="52"/>
        <v>0.78456320000000002</v>
      </c>
      <c r="I599" s="83">
        <f t="shared" si="54"/>
        <v>6.4520000000000008E-2</v>
      </c>
    </row>
    <row r="600" spans="1:9">
      <c r="A600" s="9">
        <f t="shared" si="53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51"/>
        <v>6172.16</v>
      </c>
      <c r="G600" s="10">
        <f t="shared" si="55"/>
        <v>398.22776319999997</v>
      </c>
      <c r="H600" s="10">
        <f t="shared" si="52"/>
        <v>79.645552640000005</v>
      </c>
      <c r="I600" s="83">
        <f t="shared" si="54"/>
        <v>6.4519999999999994E-2</v>
      </c>
    </row>
    <row r="601" spans="1:9">
      <c r="A601" s="9">
        <f t="shared" si="53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51"/>
        <v>11059.29</v>
      </c>
      <c r="G601" s="10">
        <f t="shared" si="55"/>
        <v>713.54539079999995</v>
      </c>
      <c r="H601" s="10">
        <f t="shared" si="52"/>
        <v>142.70907815999999</v>
      </c>
      <c r="I601" s="83">
        <f t="shared" si="54"/>
        <v>6.4519999999999994E-2</v>
      </c>
    </row>
    <row r="602" spans="1:9">
      <c r="A602" s="9">
        <f t="shared" si="53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51"/>
        <v>3145.5800000000004</v>
      </c>
      <c r="G602" s="10">
        <f t="shared" si="55"/>
        <v>202.95282159999999</v>
      </c>
      <c r="H602" s="10">
        <f t="shared" si="52"/>
        <v>40.590564319999999</v>
      </c>
      <c r="I602" s="83">
        <f t="shared" si="54"/>
        <v>6.4519999999999994E-2</v>
      </c>
    </row>
    <row r="603" spans="1:9">
      <c r="A603" s="9">
        <f t="shared" si="53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51"/>
        <v>851.4</v>
      </c>
      <c r="G603" s="10">
        <f t="shared" si="55"/>
        <v>54.932327999999991</v>
      </c>
      <c r="H603" s="10">
        <f t="shared" si="52"/>
        <v>10.986465599999999</v>
      </c>
      <c r="I603" s="83">
        <f t="shared" si="54"/>
        <v>6.4519999999999994E-2</v>
      </c>
    </row>
    <row r="604" spans="1:9">
      <c r="A604" s="9">
        <f t="shared" si="53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51"/>
        <v>3100.1</v>
      </c>
      <c r="G604" s="10">
        <f t="shared" si="55"/>
        <v>200.01845199999997</v>
      </c>
      <c r="H604" s="10">
        <f t="shared" si="52"/>
        <v>40.003690399999996</v>
      </c>
      <c r="I604" s="83">
        <f t="shared" si="54"/>
        <v>6.4519999999999994E-2</v>
      </c>
    </row>
    <row r="605" spans="1:9">
      <c r="A605" s="9">
        <f t="shared" si="53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51"/>
        <v>2324.65</v>
      </c>
      <c r="G605" s="10">
        <f t="shared" si="55"/>
        <v>149.98641799999999</v>
      </c>
      <c r="H605" s="10">
        <f t="shared" si="52"/>
        <v>29.997283599999999</v>
      </c>
      <c r="I605" s="83">
        <f t="shared" si="54"/>
        <v>6.4519999999999994E-2</v>
      </c>
    </row>
    <row r="606" spans="1:9">
      <c r="A606" s="9">
        <f t="shared" si="53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51"/>
        <v>4512.62</v>
      </c>
      <c r="G606" s="10">
        <f t="shared" si="55"/>
        <v>291.15424239999999</v>
      </c>
      <c r="H606" s="10">
        <f t="shared" si="52"/>
        <v>58.230848479999999</v>
      </c>
      <c r="I606" s="83">
        <f t="shared" si="54"/>
        <v>6.4520000000000008E-2</v>
      </c>
    </row>
    <row r="607" spans="1:9">
      <c r="A607" s="9">
        <f t="shared" si="53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51"/>
        <v>11115.95</v>
      </c>
      <c r="G607" s="10">
        <f t="shared" si="55"/>
        <v>717.20109400000001</v>
      </c>
      <c r="H607" s="10">
        <f t="shared" si="52"/>
        <v>143.4402188</v>
      </c>
      <c r="I607" s="83">
        <f t="shared" si="54"/>
        <v>6.4519999999999994E-2</v>
      </c>
    </row>
    <row r="608" spans="1:9">
      <c r="A608" s="9">
        <f t="shared" si="53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51"/>
        <v>3259.72</v>
      </c>
      <c r="G608" s="10">
        <f t="shared" si="55"/>
        <v>210.31713439999996</v>
      </c>
      <c r="H608" s="10">
        <f t="shared" si="52"/>
        <v>42.063426879999994</v>
      </c>
      <c r="I608" s="83">
        <f t="shared" si="54"/>
        <v>6.451999999999998E-2</v>
      </c>
    </row>
    <row r="609" spans="1:9">
      <c r="A609" s="9">
        <f t="shared" si="53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51"/>
        <v>3223.22</v>
      </c>
      <c r="G609" s="10">
        <f t="shared" si="55"/>
        <v>207.96215439999997</v>
      </c>
      <c r="H609" s="10">
        <f t="shared" si="52"/>
        <v>41.592430879999995</v>
      </c>
      <c r="I609" s="83">
        <f t="shared" si="54"/>
        <v>6.4519999999999994E-2</v>
      </c>
    </row>
    <row r="610" spans="1:9">
      <c r="A610" s="9">
        <f t="shared" si="53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51"/>
        <v>4167.8999999999996</v>
      </c>
      <c r="G610" s="10">
        <f t="shared" si="55"/>
        <v>268.91290799999996</v>
      </c>
      <c r="H610" s="10">
        <f t="shared" si="52"/>
        <v>53.782581599999993</v>
      </c>
      <c r="I610" s="83">
        <f t="shared" si="54"/>
        <v>6.4520000000000008E-2</v>
      </c>
    </row>
    <row r="611" spans="1:9">
      <c r="A611" s="9">
        <f t="shared" si="53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51"/>
        <v>6158.52</v>
      </c>
      <c r="G611" s="10">
        <f t="shared" si="55"/>
        <v>397.34771039999998</v>
      </c>
      <c r="H611" s="10">
        <f t="shared" si="52"/>
        <v>79.469542079999997</v>
      </c>
      <c r="I611" s="83">
        <f t="shared" si="54"/>
        <v>6.4519999999999994E-2</v>
      </c>
    </row>
    <row r="612" spans="1:9">
      <c r="A612" s="9">
        <f t="shared" si="53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51"/>
        <v>3211.24</v>
      </c>
      <c r="G612" s="10">
        <f t="shared" si="55"/>
        <v>207.18920479999997</v>
      </c>
      <c r="H612" s="10">
        <f t="shared" si="52"/>
        <v>41.437840959999996</v>
      </c>
      <c r="I612" s="83">
        <f t="shared" si="54"/>
        <v>6.4519999999999994E-2</v>
      </c>
    </row>
    <row r="613" spans="1:9">
      <c r="A613" s="9">
        <f t="shared" si="53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51"/>
        <v>3235.04</v>
      </c>
      <c r="G613" s="10">
        <f t="shared" si="55"/>
        <v>208.72478079999999</v>
      </c>
      <c r="H613" s="10">
        <f t="shared" si="52"/>
        <v>41.744956160000001</v>
      </c>
      <c r="I613" s="83">
        <f t="shared" si="54"/>
        <v>6.4519999999999994E-2</v>
      </c>
    </row>
    <row r="614" spans="1:9">
      <c r="A614" s="9">
        <f t="shared" si="53"/>
        <v>62</v>
      </c>
      <c r="B614" s="8" t="s">
        <v>703</v>
      </c>
      <c r="C614" s="8">
        <f>димвенканали!C614</f>
        <v>69.099999999999994</v>
      </c>
      <c r="D614" s="8">
        <f>димвенканали!D614</f>
        <v>0</v>
      </c>
      <c r="E614" s="8">
        <f>димвенканали!E614</f>
        <v>0</v>
      </c>
      <c r="F614" s="8">
        <f t="shared" ref="F614:F634" si="56">C614+D614+E614</f>
        <v>69.099999999999994</v>
      </c>
      <c r="G614" s="10">
        <f t="shared" si="55"/>
        <v>4.4583319999999995</v>
      </c>
      <c r="H614" s="10">
        <f t="shared" ref="H614:H635" si="57">G614*0.2</f>
        <v>0.89166639999999997</v>
      </c>
      <c r="I614" s="83">
        <f t="shared" si="54"/>
        <v>6.4520000000000008E-2</v>
      </c>
    </row>
    <row r="615" spans="1:9">
      <c r="A615" s="9">
        <f t="shared" si="53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56"/>
        <v>76.7</v>
      </c>
      <c r="G615" s="10">
        <f t="shared" si="55"/>
        <v>4.9486840000000001</v>
      </c>
      <c r="H615" s="10">
        <f t="shared" si="57"/>
        <v>0.98973680000000008</v>
      </c>
      <c r="I615" s="83">
        <f t="shared" si="54"/>
        <v>6.4520000000000008E-2</v>
      </c>
    </row>
    <row r="616" spans="1:9">
      <c r="A616" s="9">
        <f t="shared" si="53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56"/>
        <v>329.5</v>
      </c>
      <c r="G616" s="10">
        <f t="shared" si="55"/>
        <v>21.259339999999998</v>
      </c>
      <c r="H616" s="10">
        <f t="shared" si="57"/>
        <v>4.251868</v>
      </c>
      <c r="I616" s="83">
        <f t="shared" si="54"/>
        <v>6.4519999999999994E-2</v>
      </c>
    </row>
    <row r="617" spans="1:9">
      <c r="A617" s="9">
        <f t="shared" si="53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56"/>
        <v>329.2</v>
      </c>
      <c r="G617" s="10">
        <f t="shared" si="55"/>
        <v>21.239983999999996</v>
      </c>
      <c r="H617" s="10">
        <f t="shared" si="57"/>
        <v>4.2479967999999992</v>
      </c>
      <c r="I617" s="83">
        <f t="shared" si="54"/>
        <v>6.4519999999999994E-2</v>
      </c>
    </row>
    <row r="618" spans="1:9">
      <c r="A618" s="9">
        <f t="shared" ref="A618:A634" si="58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56"/>
        <v>325.10000000000002</v>
      </c>
      <c r="G618" s="10">
        <f t="shared" si="55"/>
        <v>20.975452000000001</v>
      </c>
      <c r="H618" s="10">
        <f t="shared" si="57"/>
        <v>4.1950904000000007</v>
      </c>
      <c r="I618" s="83">
        <f t="shared" si="54"/>
        <v>6.4520000000000008E-2</v>
      </c>
    </row>
    <row r="619" spans="1:9">
      <c r="A619" s="9">
        <f t="shared" si="58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56"/>
        <v>329.3</v>
      </c>
      <c r="G619" s="10">
        <f t="shared" si="55"/>
        <v>21.246435999999999</v>
      </c>
      <c r="H619" s="10">
        <f t="shared" si="57"/>
        <v>4.2492872000000004</v>
      </c>
      <c r="I619" s="83">
        <f t="shared" si="54"/>
        <v>6.4519999999999994E-2</v>
      </c>
    </row>
    <row r="620" spans="1:9">
      <c r="A620" s="9">
        <f t="shared" si="58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56"/>
        <v>377.4</v>
      </c>
      <c r="G620" s="10">
        <f t="shared" si="55"/>
        <v>24.349847999999998</v>
      </c>
      <c r="H620" s="10">
        <f t="shared" si="57"/>
        <v>4.8699696000000001</v>
      </c>
      <c r="I620" s="83">
        <f t="shared" si="54"/>
        <v>6.4520000000000008E-2</v>
      </c>
    </row>
    <row r="621" spans="1:9">
      <c r="A621" s="9">
        <f t="shared" si="58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56"/>
        <v>324.31</v>
      </c>
      <c r="G621" s="10">
        <f t="shared" si="55"/>
        <v>20.924481199999999</v>
      </c>
      <c r="H621" s="10">
        <f t="shared" si="57"/>
        <v>4.1848962399999996</v>
      </c>
      <c r="I621" s="83">
        <f t="shared" si="54"/>
        <v>6.4519999999999994E-2</v>
      </c>
    </row>
    <row r="622" spans="1:9">
      <c r="A622" s="9">
        <f t="shared" si="58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56"/>
        <v>332</v>
      </c>
      <c r="G622" s="10">
        <f t="shared" si="55"/>
        <v>21.420639999999999</v>
      </c>
      <c r="H622" s="10">
        <f t="shared" si="57"/>
        <v>4.2841279999999999</v>
      </c>
      <c r="I622" s="83">
        <f t="shared" si="54"/>
        <v>6.4519999999999994E-2</v>
      </c>
    </row>
    <row r="623" spans="1:9">
      <c r="A623" s="9">
        <f t="shared" si="58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56"/>
        <v>309.2</v>
      </c>
      <c r="G623" s="10">
        <f t="shared" si="55"/>
        <v>19.949583999999998</v>
      </c>
      <c r="H623" s="10">
        <f t="shared" si="57"/>
        <v>3.9899167999999996</v>
      </c>
      <c r="I623" s="83">
        <f t="shared" si="54"/>
        <v>6.4519999999999994E-2</v>
      </c>
    </row>
    <row r="624" spans="1:9">
      <c r="A624" s="9">
        <f t="shared" si="58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56"/>
        <v>6690.05</v>
      </c>
      <c r="G624" s="10">
        <f t="shared" si="55"/>
        <v>431.64202599999999</v>
      </c>
      <c r="H624" s="10">
        <f t="shared" si="57"/>
        <v>86.328405200000006</v>
      </c>
      <c r="I624" s="83">
        <f t="shared" si="54"/>
        <v>6.4519999999999994E-2</v>
      </c>
    </row>
    <row r="625" spans="1:9">
      <c r="A625" s="9">
        <f t="shared" si="58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56"/>
        <v>7080.5</v>
      </c>
      <c r="G625" s="10">
        <f t="shared" si="55"/>
        <v>456.83385999999996</v>
      </c>
      <c r="H625" s="10">
        <f t="shared" si="57"/>
        <v>91.366771999999997</v>
      </c>
      <c r="I625" s="83">
        <f t="shared" si="54"/>
        <v>6.4519999999999994E-2</v>
      </c>
    </row>
    <row r="626" spans="1:9">
      <c r="A626" s="9">
        <f t="shared" si="58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56"/>
        <v>1902.1</v>
      </c>
      <c r="G626" s="10">
        <f t="shared" si="55"/>
        <v>122.72349199999998</v>
      </c>
      <c r="H626" s="10">
        <f t="shared" si="57"/>
        <v>24.544698399999998</v>
      </c>
      <c r="I626" s="83">
        <f t="shared" si="54"/>
        <v>6.4519999999999994E-2</v>
      </c>
    </row>
    <row r="627" spans="1:9">
      <c r="A627" s="9">
        <f t="shared" si="58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56"/>
        <v>2315.9899999999998</v>
      </c>
      <c r="G627" s="10">
        <f t="shared" si="55"/>
        <v>149.42767479999998</v>
      </c>
      <c r="H627" s="10">
        <f t="shared" si="57"/>
        <v>29.885534959999998</v>
      </c>
      <c r="I627" s="83">
        <f t="shared" si="54"/>
        <v>6.4519999999999994E-2</v>
      </c>
    </row>
    <row r="628" spans="1:9">
      <c r="A628" s="9">
        <f t="shared" si="58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56"/>
        <v>2390.8000000000002</v>
      </c>
      <c r="G628" s="10">
        <f t="shared" si="55"/>
        <v>154.25441599999999</v>
      </c>
      <c r="H628" s="10">
        <f t="shared" si="57"/>
        <v>30.850883199999998</v>
      </c>
      <c r="I628" s="83">
        <f t="shared" si="54"/>
        <v>6.4519999999999994E-2</v>
      </c>
    </row>
    <row r="629" spans="1:9">
      <c r="A629" s="9">
        <f t="shared" si="58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56"/>
        <v>2393.3000000000002</v>
      </c>
      <c r="G629" s="10">
        <f t="shared" si="55"/>
        <v>154.415716</v>
      </c>
      <c r="H629" s="10">
        <f t="shared" si="57"/>
        <v>30.883143200000003</v>
      </c>
      <c r="I629" s="83">
        <f t="shared" si="54"/>
        <v>6.4519999999999994E-2</v>
      </c>
    </row>
    <row r="630" spans="1:9">
      <c r="A630" s="9">
        <f t="shared" si="58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56"/>
        <v>3729.61</v>
      </c>
      <c r="G630" s="10">
        <f t="shared" si="55"/>
        <v>240.63443719999998</v>
      </c>
      <c r="H630" s="10">
        <f t="shared" si="57"/>
        <v>48.126887439999997</v>
      </c>
      <c r="I630" s="83">
        <f t="shared" si="54"/>
        <v>6.4519999999999994E-2</v>
      </c>
    </row>
    <row r="631" spans="1:9">
      <c r="A631" s="9">
        <f t="shared" si="58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56"/>
        <v>4033.36</v>
      </c>
      <c r="G631" s="10">
        <f t="shared" si="55"/>
        <v>260.23238720000001</v>
      </c>
      <c r="H631" s="10">
        <f t="shared" si="57"/>
        <v>52.046477440000004</v>
      </c>
      <c r="I631" s="83">
        <f t="shared" si="54"/>
        <v>6.4519999999999994E-2</v>
      </c>
    </row>
    <row r="632" spans="1:9">
      <c r="A632" s="9">
        <f t="shared" si="58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56"/>
        <v>3448.7</v>
      </c>
      <c r="G632" s="10">
        <f t="shared" si="55"/>
        <v>222.51012399999996</v>
      </c>
      <c r="H632" s="10">
        <f t="shared" si="57"/>
        <v>44.502024799999994</v>
      </c>
      <c r="I632" s="83">
        <f t="shared" si="54"/>
        <v>6.4519999999999994E-2</v>
      </c>
    </row>
    <row r="633" spans="1:9">
      <c r="A633" s="9">
        <f t="shared" si="58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56"/>
        <v>6256.34</v>
      </c>
      <c r="G633" s="10">
        <f t="shared" si="55"/>
        <v>403.65905679999997</v>
      </c>
      <c r="H633" s="10">
        <f t="shared" si="57"/>
        <v>80.731811359999995</v>
      </c>
      <c r="I633" s="83">
        <f t="shared" ref="I633:I694" si="59">(G633+H633)/F633/1.2</f>
        <v>6.4519999999999994E-2</v>
      </c>
    </row>
    <row r="634" spans="1:9">
      <c r="A634" s="9">
        <f t="shared" si="58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56"/>
        <v>3393.78</v>
      </c>
      <c r="G634" s="10">
        <f t="shared" si="55"/>
        <v>218.96668560000001</v>
      </c>
      <c r="H634" s="10">
        <f t="shared" si="57"/>
        <v>43.793337120000004</v>
      </c>
      <c r="I634" s="83">
        <f t="shared" si="59"/>
        <v>6.4519999999999994E-2</v>
      </c>
    </row>
    <row r="635" spans="1:9">
      <c r="A635" s="9"/>
      <c r="B635" s="13" t="s">
        <v>576</v>
      </c>
      <c r="C635" s="15">
        <f>SUM(C553:C634)</f>
        <v>243403.3</v>
      </c>
      <c r="D635" s="15">
        <f>SUM(D553:D634)</f>
        <v>463.5</v>
      </c>
      <c r="E635" s="15">
        <f>SUM(E553:E634)</f>
        <v>903.09999999999991</v>
      </c>
      <c r="F635" s="15">
        <f>SUM(F553:F634)</f>
        <v>244769.89999999997</v>
      </c>
      <c r="G635" s="15">
        <f t="shared" si="55"/>
        <v>15792.553947999997</v>
      </c>
      <c r="H635" s="15">
        <f t="shared" si="57"/>
        <v>3158.5107895999995</v>
      </c>
      <c r="I635" s="97">
        <f t="shared" si="59"/>
        <v>6.4520000000000008E-2</v>
      </c>
    </row>
    <row r="636" spans="1:9">
      <c r="A636" s="9"/>
      <c r="B636" s="7" t="s">
        <v>723</v>
      </c>
      <c r="C636" s="8"/>
      <c r="D636" s="8"/>
      <c r="E636" s="8"/>
      <c r="F636" s="8"/>
      <c r="G636" s="10"/>
      <c r="H636" s="10"/>
      <c r="I636" s="83"/>
    </row>
    <row r="637" spans="1:9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ref="F637:F700" si="60">C637+D637+E637</f>
        <v>399.3</v>
      </c>
      <c r="G637" s="10">
        <f t="shared" si="55"/>
        <v>25.762836</v>
      </c>
      <c r="H637" s="10">
        <f t="shared" ref="H637:H700" si="61">G637*0.2</f>
        <v>5.1525672</v>
      </c>
      <c r="I637" s="83">
        <f t="shared" si="59"/>
        <v>6.4519999999999994E-2</v>
      </c>
    </row>
    <row r="638" spans="1:9">
      <c r="A638" s="9">
        <f t="shared" ref="A638:A701" si="62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si="60"/>
        <v>4745.5</v>
      </c>
      <c r="G638" s="10">
        <f t="shared" si="55"/>
        <v>306.17965999999996</v>
      </c>
      <c r="H638" s="10">
        <f t="shared" si="61"/>
        <v>61.235931999999991</v>
      </c>
      <c r="I638" s="83">
        <f t="shared" si="59"/>
        <v>6.4519999999999994E-2</v>
      </c>
    </row>
    <row r="639" spans="1:9">
      <c r="A639" s="9">
        <f t="shared" si="62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60"/>
        <v>418.7</v>
      </c>
      <c r="G639" s="10">
        <f t="shared" si="55"/>
        <v>27.014523999999998</v>
      </c>
      <c r="H639" s="10">
        <f t="shared" si="61"/>
        <v>5.4029048</v>
      </c>
      <c r="I639" s="83">
        <f t="shared" si="59"/>
        <v>6.4519999999999994E-2</v>
      </c>
    </row>
    <row r="640" spans="1:9">
      <c r="A640" s="9">
        <f t="shared" si="62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60"/>
        <v>1518.6</v>
      </c>
      <c r="G640" s="10">
        <f t="shared" si="55"/>
        <v>97.980071999999979</v>
      </c>
      <c r="H640" s="10">
        <f t="shared" si="61"/>
        <v>19.596014399999998</v>
      </c>
      <c r="I640" s="83">
        <f t="shared" si="59"/>
        <v>6.4519999999999994E-2</v>
      </c>
    </row>
    <row r="641" spans="1:9">
      <c r="A641" s="9">
        <f t="shared" si="62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60"/>
        <v>1507.3</v>
      </c>
      <c r="G641" s="10">
        <f t="shared" si="55"/>
        <v>97.250995999999986</v>
      </c>
      <c r="H641" s="10">
        <f t="shared" si="61"/>
        <v>19.4501992</v>
      </c>
      <c r="I641" s="83">
        <f t="shared" si="59"/>
        <v>6.4519999999999994E-2</v>
      </c>
    </row>
    <row r="642" spans="1:9">
      <c r="A642" s="9">
        <f t="shared" si="62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60"/>
        <v>512.9</v>
      </c>
      <c r="G642" s="10">
        <f t="shared" si="55"/>
        <v>33.092307999999996</v>
      </c>
      <c r="H642" s="10">
        <f t="shared" si="61"/>
        <v>6.6184615999999998</v>
      </c>
      <c r="I642" s="83">
        <f t="shared" si="59"/>
        <v>6.4519999999999994E-2</v>
      </c>
    </row>
    <row r="643" spans="1:9">
      <c r="A643" s="9">
        <f t="shared" si="62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60"/>
        <v>304.10000000000002</v>
      </c>
      <c r="G643" s="10">
        <f t="shared" si="55"/>
        <v>19.620532000000001</v>
      </c>
      <c r="H643" s="10">
        <f t="shared" si="61"/>
        <v>3.9241064000000003</v>
      </c>
      <c r="I643" s="83">
        <f t="shared" si="59"/>
        <v>6.4519999999999994E-2</v>
      </c>
    </row>
    <row r="644" spans="1:9">
      <c r="A644" s="9">
        <f t="shared" si="62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60"/>
        <v>288.5</v>
      </c>
      <c r="G644" s="10">
        <f t="shared" si="55"/>
        <v>18.61402</v>
      </c>
      <c r="H644" s="10">
        <f t="shared" si="61"/>
        <v>3.722804</v>
      </c>
      <c r="I644" s="83">
        <f t="shared" si="59"/>
        <v>6.4520000000000008E-2</v>
      </c>
    </row>
    <row r="645" spans="1:9">
      <c r="A645" s="9">
        <f t="shared" si="62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60"/>
        <v>3428.74</v>
      </c>
      <c r="G645" s="10">
        <f t="shared" si="55"/>
        <v>221.22230479999996</v>
      </c>
      <c r="H645" s="10">
        <f t="shared" si="61"/>
        <v>44.244460959999998</v>
      </c>
      <c r="I645" s="83">
        <f t="shared" si="59"/>
        <v>6.451999999999998E-2</v>
      </c>
    </row>
    <row r="646" spans="1:9">
      <c r="A646" s="9">
        <f t="shared" si="62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60"/>
        <v>3234.7</v>
      </c>
      <c r="G646" s="10">
        <f t="shared" si="55"/>
        <v>208.70284399999997</v>
      </c>
      <c r="H646" s="10">
        <f t="shared" si="61"/>
        <v>41.740568799999998</v>
      </c>
      <c r="I646" s="83">
        <f t="shared" si="59"/>
        <v>6.4519999999999994E-2</v>
      </c>
    </row>
    <row r="647" spans="1:9">
      <c r="A647" s="9">
        <f t="shared" si="62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60"/>
        <v>4590.05</v>
      </c>
      <c r="G647" s="10">
        <f t="shared" ref="G647:G710" si="63">F647*$G$2</f>
        <v>296.15002599999997</v>
      </c>
      <c r="H647" s="10">
        <f t="shared" si="61"/>
        <v>59.230005199999994</v>
      </c>
      <c r="I647" s="83">
        <f t="shared" si="59"/>
        <v>6.4519999999999994E-2</v>
      </c>
    </row>
    <row r="648" spans="1:9">
      <c r="A648" s="9">
        <f t="shared" si="62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60"/>
        <v>4652.09</v>
      </c>
      <c r="G648" s="10">
        <f t="shared" si="63"/>
        <v>300.15284679999996</v>
      </c>
      <c r="H648" s="10">
        <f t="shared" si="61"/>
        <v>60.030569359999994</v>
      </c>
      <c r="I648" s="83">
        <f t="shared" si="59"/>
        <v>6.4519999999999994E-2</v>
      </c>
    </row>
    <row r="649" spans="1:9">
      <c r="A649" s="9">
        <f t="shared" si="62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60"/>
        <v>4635.5</v>
      </c>
      <c r="G649" s="10">
        <f t="shared" si="63"/>
        <v>299.08245999999997</v>
      </c>
      <c r="H649" s="10">
        <f t="shared" si="61"/>
        <v>59.816491999999997</v>
      </c>
      <c r="I649" s="83">
        <f t="shared" si="59"/>
        <v>6.4519999999999994E-2</v>
      </c>
    </row>
    <row r="650" spans="1:9">
      <c r="A650" s="9">
        <f t="shared" si="62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60"/>
        <v>760.7</v>
      </c>
      <c r="G650" s="10">
        <f t="shared" si="63"/>
        <v>49.080363999999996</v>
      </c>
      <c r="H650" s="10">
        <f t="shared" si="61"/>
        <v>9.8160728000000006</v>
      </c>
      <c r="I650" s="83">
        <f t="shared" si="59"/>
        <v>6.4519999999999994E-2</v>
      </c>
    </row>
    <row r="651" spans="1:9">
      <c r="A651" s="9">
        <f t="shared" si="62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60"/>
        <v>195.3</v>
      </c>
      <c r="G651" s="10">
        <f t="shared" si="63"/>
        <v>12.600755999999999</v>
      </c>
      <c r="H651" s="10">
        <f t="shared" si="61"/>
        <v>2.5201511999999999</v>
      </c>
      <c r="I651" s="83">
        <f t="shared" si="59"/>
        <v>6.451999999999998E-2</v>
      </c>
    </row>
    <row r="652" spans="1:9">
      <c r="A652" s="9">
        <f t="shared" si="62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60"/>
        <v>1221.2</v>
      </c>
      <c r="G652" s="10">
        <f t="shared" si="63"/>
        <v>78.791823999999991</v>
      </c>
      <c r="H652" s="10">
        <f t="shared" si="61"/>
        <v>15.758364799999999</v>
      </c>
      <c r="I652" s="83">
        <f t="shared" si="59"/>
        <v>6.4519999999999994E-2</v>
      </c>
    </row>
    <row r="653" spans="1:9">
      <c r="A653" s="9">
        <f t="shared" si="62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60"/>
        <v>967.5</v>
      </c>
      <c r="G653" s="10">
        <f t="shared" si="63"/>
        <v>62.423099999999991</v>
      </c>
      <c r="H653" s="10">
        <f t="shared" si="61"/>
        <v>12.48462</v>
      </c>
      <c r="I653" s="83">
        <f t="shared" si="59"/>
        <v>6.451999999999998E-2</v>
      </c>
    </row>
    <row r="654" spans="1:9">
      <c r="A654" s="9">
        <f t="shared" si="62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60"/>
        <v>1147.9000000000001</v>
      </c>
      <c r="G654" s="10">
        <f t="shared" si="63"/>
        <v>74.062507999999994</v>
      </c>
      <c r="H654" s="10">
        <f t="shared" si="61"/>
        <v>14.812501599999999</v>
      </c>
      <c r="I654" s="83">
        <f t="shared" si="59"/>
        <v>6.4519999999999994E-2</v>
      </c>
    </row>
    <row r="655" spans="1:9">
      <c r="A655" s="9">
        <f t="shared" si="62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60"/>
        <v>2522.14</v>
      </c>
      <c r="G655" s="10">
        <f t="shared" si="63"/>
        <v>162.72847279999996</v>
      </c>
      <c r="H655" s="10">
        <f t="shared" si="61"/>
        <v>32.545694559999994</v>
      </c>
      <c r="I655" s="83">
        <f t="shared" si="59"/>
        <v>6.451999999999998E-2</v>
      </c>
    </row>
    <row r="656" spans="1:9">
      <c r="A656" s="9">
        <f t="shared" si="62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60"/>
        <v>5364.3</v>
      </c>
      <c r="G656" s="10">
        <f t="shared" si="63"/>
        <v>346.10463599999997</v>
      </c>
      <c r="H656" s="10">
        <f t="shared" si="61"/>
        <v>69.220927199999991</v>
      </c>
      <c r="I656" s="83">
        <f t="shared" si="59"/>
        <v>6.4519999999999994E-2</v>
      </c>
    </row>
    <row r="657" spans="1:9">
      <c r="A657" s="9">
        <f t="shared" si="62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60"/>
        <v>1516</v>
      </c>
      <c r="G657" s="10">
        <f t="shared" si="63"/>
        <v>97.812319999999985</v>
      </c>
      <c r="H657" s="10">
        <f t="shared" si="61"/>
        <v>19.562463999999999</v>
      </c>
      <c r="I657" s="83">
        <f t="shared" si="59"/>
        <v>6.451999999999998E-2</v>
      </c>
    </row>
    <row r="658" spans="1:9">
      <c r="A658" s="9">
        <f t="shared" si="62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60"/>
        <v>2999.5</v>
      </c>
      <c r="G658" s="10">
        <f t="shared" si="63"/>
        <v>193.52773999999999</v>
      </c>
      <c r="H658" s="10">
        <f t="shared" si="61"/>
        <v>38.705548</v>
      </c>
      <c r="I658" s="83">
        <f t="shared" si="59"/>
        <v>6.4519999999999994E-2</v>
      </c>
    </row>
    <row r="659" spans="1:9">
      <c r="A659" s="9">
        <f t="shared" si="62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60"/>
        <v>4518</v>
      </c>
      <c r="G659" s="10">
        <f t="shared" si="63"/>
        <v>291.50135999999998</v>
      </c>
      <c r="H659" s="10">
        <f t="shared" si="61"/>
        <v>58.300272</v>
      </c>
      <c r="I659" s="83">
        <f t="shared" si="59"/>
        <v>6.4519999999999994E-2</v>
      </c>
    </row>
    <row r="660" spans="1:9">
      <c r="A660" s="9">
        <f t="shared" si="62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60"/>
        <v>4688</v>
      </c>
      <c r="G660" s="10">
        <f t="shared" si="63"/>
        <v>302.46975999999995</v>
      </c>
      <c r="H660" s="10">
        <f t="shared" si="61"/>
        <v>60.493951999999993</v>
      </c>
      <c r="I660" s="83">
        <f t="shared" si="59"/>
        <v>6.451999999999998E-2</v>
      </c>
    </row>
    <row r="661" spans="1:9">
      <c r="A661" s="9">
        <f t="shared" si="62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60"/>
        <v>3216</v>
      </c>
      <c r="G661" s="10">
        <f t="shared" si="63"/>
        <v>207.49631999999997</v>
      </c>
      <c r="H661" s="10">
        <f t="shared" si="61"/>
        <v>41.499263999999997</v>
      </c>
      <c r="I661" s="83">
        <f t="shared" si="59"/>
        <v>6.451999999999998E-2</v>
      </c>
    </row>
    <row r="662" spans="1:9">
      <c r="A662" s="9">
        <f t="shared" si="62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60"/>
        <v>5793.85</v>
      </c>
      <c r="G662" s="10">
        <f t="shared" si="63"/>
        <v>373.81920199999996</v>
      </c>
      <c r="H662" s="10">
        <f t="shared" si="61"/>
        <v>74.763840399999992</v>
      </c>
      <c r="I662" s="83">
        <f t="shared" si="59"/>
        <v>6.4519999999999994E-2</v>
      </c>
    </row>
    <row r="663" spans="1:9">
      <c r="A663" s="9">
        <f t="shared" si="62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60"/>
        <v>5920.8</v>
      </c>
      <c r="G663" s="10">
        <f t="shared" si="63"/>
        <v>382.01001599999995</v>
      </c>
      <c r="H663" s="10">
        <f t="shared" si="61"/>
        <v>76.402003199999996</v>
      </c>
      <c r="I663" s="83">
        <f t="shared" si="59"/>
        <v>6.451999999999998E-2</v>
      </c>
    </row>
    <row r="664" spans="1:9">
      <c r="A664" s="9">
        <f t="shared" si="62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60"/>
        <v>5856.4</v>
      </c>
      <c r="G664" s="10">
        <f t="shared" si="63"/>
        <v>377.85492799999992</v>
      </c>
      <c r="H664" s="10">
        <f t="shared" si="61"/>
        <v>75.570985599999986</v>
      </c>
      <c r="I664" s="83">
        <f t="shared" si="59"/>
        <v>6.451999999999998E-2</v>
      </c>
    </row>
    <row r="665" spans="1:9">
      <c r="A665" s="9">
        <f t="shared" si="62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60"/>
        <v>161.19999999999999</v>
      </c>
      <c r="G665" s="10">
        <f t="shared" si="63"/>
        <v>10.400623999999999</v>
      </c>
      <c r="H665" s="10">
        <f t="shared" si="61"/>
        <v>2.0801247999999997</v>
      </c>
      <c r="I665" s="83">
        <f t="shared" si="59"/>
        <v>6.4519999999999994E-2</v>
      </c>
    </row>
    <row r="666" spans="1:9">
      <c r="A666" s="9">
        <f t="shared" si="62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60"/>
        <v>2414.8000000000002</v>
      </c>
      <c r="G666" s="10">
        <f t="shared" si="63"/>
        <v>155.802896</v>
      </c>
      <c r="H666" s="10">
        <f t="shared" si="61"/>
        <v>31.160579200000001</v>
      </c>
      <c r="I666" s="83">
        <f t="shared" si="59"/>
        <v>6.4519999999999994E-2</v>
      </c>
    </row>
    <row r="667" spans="1:9">
      <c r="A667" s="9">
        <f t="shared" si="62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60"/>
        <v>1474.5</v>
      </c>
      <c r="G667" s="10">
        <f t="shared" si="63"/>
        <v>95.134739999999994</v>
      </c>
      <c r="H667" s="10">
        <f t="shared" si="61"/>
        <v>19.026948000000001</v>
      </c>
      <c r="I667" s="83">
        <f t="shared" si="59"/>
        <v>6.4519999999999994E-2</v>
      </c>
    </row>
    <row r="668" spans="1:9">
      <c r="A668" s="9">
        <f t="shared" si="62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60"/>
        <v>3142.9</v>
      </c>
      <c r="G668" s="10">
        <f t="shared" si="63"/>
        <v>202.77990799999998</v>
      </c>
      <c r="H668" s="10">
        <f t="shared" si="61"/>
        <v>40.555981599999996</v>
      </c>
      <c r="I668" s="83">
        <f t="shared" si="59"/>
        <v>6.4519999999999994E-2</v>
      </c>
    </row>
    <row r="669" spans="1:9">
      <c r="A669" s="9">
        <f t="shared" si="62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60"/>
        <v>3236.6000000000004</v>
      </c>
      <c r="G669" s="10">
        <f t="shared" si="63"/>
        <v>208.82543200000001</v>
      </c>
      <c r="H669" s="10">
        <f t="shared" si="61"/>
        <v>41.765086400000001</v>
      </c>
      <c r="I669" s="83">
        <f t="shared" si="59"/>
        <v>6.4519999999999994E-2</v>
      </c>
    </row>
    <row r="670" spans="1:9">
      <c r="A670" s="9">
        <f t="shared" si="62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60"/>
        <v>3226.9</v>
      </c>
      <c r="G670" s="10">
        <f t="shared" si="63"/>
        <v>208.19958799999998</v>
      </c>
      <c r="H670" s="10">
        <f t="shared" si="61"/>
        <v>41.639917599999997</v>
      </c>
      <c r="I670" s="83">
        <f t="shared" si="59"/>
        <v>6.4519999999999994E-2</v>
      </c>
    </row>
    <row r="671" spans="1:9">
      <c r="A671" s="9">
        <f t="shared" si="62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60"/>
        <v>4204.75</v>
      </c>
      <c r="G671" s="10">
        <f t="shared" si="63"/>
        <v>271.29046999999997</v>
      </c>
      <c r="H671" s="10">
        <f t="shared" si="61"/>
        <v>54.258094</v>
      </c>
      <c r="I671" s="83">
        <f t="shared" si="59"/>
        <v>6.4519999999999994E-2</v>
      </c>
    </row>
    <row r="672" spans="1:9">
      <c r="A672" s="9">
        <f t="shared" si="62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60"/>
        <v>1489.2</v>
      </c>
      <c r="G672" s="10">
        <f t="shared" si="63"/>
        <v>96.083183999999989</v>
      </c>
      <c r="H672" s="10">
        <f t="shared" si="61"/>
        <v>19.2166368</v>
      </c>
      <c r="I672" s="83">
        <f t="shared" si="59"/>
        <v>6.4519999999999994E-2</v>
      </c>
    </row>
    <row r="673" spans="1:9">
      <c r="A673" s="9">
        <f t="shared" si="62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60"/>
        <v>4047.96</v>
      </c>
      <c r="G673" s="10">
        <f t="shared" si="63"/>
        <v>261.17437919999998</v>
      </c>
      <c r="H673" s="10">
        <f t="shared" si="61"/>
        <v>52.234875840000001</v>
      </c>
      <c r="I673" s="83">
        <f t="shared" si="59"/>
        <v>6.4519999999999994E-2</v>
      </c>
    </row>
    <row r="674" spans="1:9">
      <c r="A674" s="9">
        <f t="shared" si="62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60"/>
        <v>308</v>
      </c>
      <c r="G674" s="10">
        <f t="shared" si="63"/>
        <v>19.872159999999997</v>
      </c>
      <c r="H674" s="10">
        <f t="shared" si="61"/>
        <v>3.9744319999999997</v>
      </c>
      <c r="I674" s="83">
        <f t="shared" si="59"/>
        <v>6.4519999999999994E-2</v>
      </c>
    </row>
    <row r="675" spans="1:9">
      <c r="A675" s="9">
        <f t="shared" si="62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60"/>
        <v>157.54</v>
      </c>
      <c r="G675" s="10">
        <f t="shared" si="63"/>
        <v>10.164480799999998</v>
      </c>
      <c r="H675" s="10">
        <f t="shared" si="61"/>
        <v>2.0328961599999995</v>
      </c>
      <c r="I675" s="83">
        <f t="shared" si="59"/>
        <v>6.4519999999999994E-2</v>
      </c>
    </row>
    <row r="676" spans="1:9">
      <c r="A676" s="9">
        <f t="shared" si="62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60"/>
        <v>547.4</v>
      </c>
      <c r="G676" s="10">
        <f t="shared" si="63"/>
        <v>35.318247999999997</v>
      </c>
      <c r="H676" s="10">
        <f t="shared" si="61"/>
        <v>7.0636495999999998</v>
      </c>
      <c r="I676" s="83">
        <f t="shared" si="59"/>
        <v>6.4519999999999994E-2</v>
      </c>
    </row>
    <row r="677" spans="1:9">
      <c r="A677" s="9">
        <f t="shared" si="62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60"/>
        <v>307.3</v>
      </c>
      <c r="G677" s="10">
        <f t="shared" si="63"/>
        <v>19.826995999999998</v>
      </c>
      <c r="H677" s="10">
        <f t="shared" si="61"/>
        <v>3.9653991999999998</v>
      </c>
      <c r="I677" s="83">
        <f t="shared" si="59"/>
        <v>6.4519999999999994E-2</v>
      </c>
    </row>
    <row r="678" spans="1:9">
      <c r="A678" s="9">
        <f t="shared" si="62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60"/>
        <v>137.69999999999999</v>
      </c>
      <c r="G678" s="10">
        <f t="shared" si="63"/>
        <v>8.8844039999999982</v>
      </c>
      <c r="H678" s="10">
        <f t="shared" si="61"/>
        <v>1.7768807999999998</v>
      </c>
      <c r="I678" s="83">
        <f t="shared" si="59"/>
        <v>6.451999999999998E-2</v>
      </c>
    </row>
    <row r="679" spans="1:9">
      <c r="A679" s="9">
        <f t="shared" si="62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60"/>
        <v>536.1</v>
      </c>
      <c r="G679" s="10">
        <f t="shared" si="63"/>
        <v>34.589171999999998</v>
      </c>
      <c r="H679" s="10">
        <f t="shared" si="61"/>
        <v>6.9178344000000003</v>
      </c>
      <c r="I679" s="83">
        <f t="shared" si="59"/>
        <v>6.4519999999999994E-2</v>
      </c>
    </row>
    <row r="680" spans="1:9">
      <c r="A680" s="9">
        <f t="shared" si="62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60"/>
        <v>4434.25</v>
      </c>
      <c r="G680" s="10">
        <f t="shared" si="63"/>
        <v>286.09780999999998</v>
      </c>
      <c r="H680" s="10">
        <f t="shared" si="61"/>
        <v>57.219561999999996</v>
      </c>
      <c r="I680" s="83">
        <f t="shared" si="59"/>
        <v>6.4519999999999994E-2</v>
      </c>
    </row>
    <row r="681" spans="1:9">
      <c r="A681" s="9">
        <f t="shared" si="62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60"/>
        <v>349</v>
      </c>
      <c r="G681" s="10">
        <f t="shared" si="63"/>
        <v>22.517479999999999</v>
      </c>
      <c r="H681" s="10">
        <f t="shared" si="61"/>
        <v>4.5034960000000002</v>
      </c>
      <c r="I681" s="83">
        <f t="shared" si="59"/>
        <v>6.4519999999999994E-2</v>
      </c>
    </row>
    <row r="682" spans="1:9">
      <c r="A682" s="9">
        <f t="shared" si="62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60"/>
        <v>406.5</v>
      </c>
      <c r="G682" s="10">
        <f t="shared" si="63"/>
        <v>26.227379999999997</v>
      </c>
      <c r="H682" s="10">
        <f t="shared" si="61"/>
        <v>5.245476</v>
      </c>
      <c r="I682" s="83">
        <f t="shared" si="59"/>
        <v>6.4519999999999994E-2</v>
      </c>
    </row>
    <row r="683" spans="1:9">
      <c r="A683" s="9">
        <f t="shared" si="62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60"/>
        <v>404.1</v>
      </c>
      <c r="G683" s="10">
        <f t="shared" si="63"/>
        <v>26.072531999999999</v>
      </c>
      <c r="H683" s="10">
        <f t="shared" si="61"/>
        <v>5.2145064000000003</v>
      </c>
      <c r="I683" s="83">
        <f t="shared" si="59"/>
        <v>6.4519999999999994E-2</v>
      </c>
    </row>
    <row r="684" spans="1:9">
      <c r="A684" s="9">
        <f t="shared" si="62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60"/>
        <v>408.5</v>
      </c>
      <c r="G684" s="10">
        <f t="shared" si="63"/>
        <v>26.356419999999996</v>
      </c>
      <c r="H684" s="10">
        <f t="shared" si="61"/>
        <v>5.2712839999999996</v>
      </c>
      <c r="I684" s="83">
        <f t="shared" si="59"/>
        <v>6.4519999999999994E-2</v>
      </c>
    </row>
    <row r="685" spans="1:9">
      <c r="A685" s="9">
        <f t="shared" si="62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60"/>
        <v>1814.6</v>
      </c>
      <c r="G685" s="10">
        <f t="shared" si="63"/>
        <v>117.07799199999998</v>
      </c>
      <c r="H685" s="10">
        <f t="shared" si="61"/>
        <v>23.415598399999997</v>
      </c>
      <c r="I685" s="83">
        <f t="shared" si="59"/>
        <v>6.4519999999999994E-2</v>
      </c>
    </row>
    <row r="686" spans="1:9">
      <c r="A686" s="9">
        <f t="shared" si="62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60"/>
        <v>358.3</v>
      </c>
      <c r="G686" s="10">
        <f t="shared" si="63"/>
        <v>23.117515999999998</v>
      </c>
      <c r="H686" s="10">
        <f t="shared" si="61"/>
        <v>4.6235032</v>
      </c>
      <c r="I686" s="83">
        <f t="shared" si="59"/>
        <v>6.4519999999999994E-2</v>
      </c>
    </row>
    <row r="687" spans="1:9">
      <c r="A687" s="9">
        <f t="shared" si="62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60"/>
        <v>341</v>
      </c>
      <c r="G687" s="10">
        <f t="shared" si="63"/>
        <v>22.001319999999996</v>
      </c>
      <c r="H687" s="10">
        <f t="shared" si="61"/>
        <v>4.4002639999999991</v>
      </c>
      <c r="I687" s="83">
        <f t="shared" si="59"/>
        <v>6.4519999999999994E-2</v>
      </c>
    </row>
    <row r="688" spans="1:9">
      <c r="A688" s="9">
        <f t="shared" si="62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60"/>
        <v>2259.8000000000002</v>
      </c>
      <c r="G688" s="10">
        <f t="shared" si="63"/>
        <v>145.80229599999998</v>
      </c>
      <c r="H688" s="10">
        <f t="shared" si="61"/>
        <v>29.160459199999998</v>
      </c>
      <c r="I688" s="83">
        <f t="shared" si="59"/>
        <v>6.451999999999998E-2</v>
      </c>
    </row>
    <row r="689" spans="1:9">
      <c r="A689" s="9">
        <f t="shared" si="62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60"/>
        <v>383.21</v>
      </c>
      <c r="G689" s="10">
        <f t="shared" si="63"/>
        <v>24.724709199999996</v>
      </c>
      <c r="H689" s="10">
        <f t="shared" si="61"/>
        <v>4.9449418399999994</v>
      </c>
      <c r="I689" s="83">
        <f t="shared" si="59"/>
        <v>6.4519999999999994E-2</v>
      </c>
    </row>
    <row r="690" spans="1:9">
      <c r="A690" s="9">
        <f t="shared" si="62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60"/>
        <v>122.4</v>
      </c>
      <c r="G690" s="10">
        <f t="shared" si="63"/>
        <v>7.8972479999999994</v>
      </c>
      <c r="H690" s="10">
        <f t="shared" si="61"/>
        <v>1.5794496</v>
      </c>
      <c r="I690" s="83">
        <f t="shared" si="59"/>
        <v>6.4519999999999994E-2</v>
      </c>
    </row>
    <row r="691" spans="1:9">
      <c r="A691" s="9">
        <f t="shared" si="62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60"/>
        <v>186.3</v>
      </c>
      <c r="G691" s="10">
        <f t="shared" si="63"/>
        <v>12.020076</v>
      </c>
      <c r="H691" s="10">
        <f t="shared" si="61"/>
        <v>2.4040151999999999</v>
      </c>
      <c r="I691" s="83">
        <f t="shared" si="59"/>
        <v>6.4519999999999994E-2</v>
      </c>
    </row>
    <row r="692" spans="1:9">
      <c r="A692" s="9">
        <f t="shared" si="62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60"/>
        <v>989.04</v>
      </c>
      <c r="G692" s="10">
        <f t="shared" si="63"/>
        <v>63.812860799999989</v>
      </c>
      <c r="H692" s="10">
        <f t="shared" si="61"/>
        <v>12.762572159999998</v>
      </c>
      <c r="I692" s="83">
        <f t="shared" si="59"/>
        <v>6.4519999999999994E-2</v>
      </c>
    </row>
    <row r="693" spans="1:9">
      <c r="A693" s="9">
        <f t="shared" si="62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60"/>
        <v>336.3</v>
      </c>
      <c r="G693" s="10">
        <f t="shared" si="63"/>
        <v>21.698076</v>
      </c>
      <c r="H693" s="10">
        <f t="shared" si="61"/>
        <v>4.3396151999999999</v>
      </c>
      <c r="I693" s="83">
        <f t="shared" si="59"/>
        <v>6.4520000000000008E-2</v>
      </c>
    </row>
    <row r="694" spans="1:9">
      <c r="A694" s="9">
        <f t="shared" si="62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60"/>
        <v>990</v>
      </c>
      <c r="G694" s="10">
        <f t="shared" si="63"/>
        <v>63.874799999999993</v>
      </c>
      <c r="H694" s="10">
        <f t="shared" si="61"/>
        <v>12.77496</v>
      </c>
      <c r="I694" s="83">
        <f t="shared" si="59"/>
        <v>6.4519999999999994E-2</v>
      </c>
    </row>
    <row r="695" spans="1:9">
      <c r="A695" s="9">
        <f t="shared" si="62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60"/>
        <v>329.6</v>
      </c>
      <c r="G695" s="10">
        <f t="shared" si="63"/>
        <v>21.265792000000001</v>
      </c>
      <c r="H695" s="10">
        <f t="shared" si="61"/>
        <v>4.2531584000000002</v>
      </c>
      <c r="I695" s="83">
        <f t="shared" ref="I695:I787" si="64">(G695+H695)/F695/1.2</f>
        <v>6.4519999999999994E-2</v>
      </c>
    </row>
    <row r="696" spans="1:9">
      <c r="A696" s="9">
        <f t="shared" si="62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60"/>
        <v>564.20000000000005</v>
      </c>
      <c r="G696" s="10">
        <f t="shared" si="63"/>
        <v>36.402183999999998</v>
      </c>
      <c r="H696" s="10">
        <f t="shared" si="61"/>
        <v>7.2804368000000004</v>
      </c>
      <c r="I696" s="83">
        <f t="shared" si="64"/>
        <v>6.451999999999998E-2</v>
      </c>
    </row>
    <row r="697" spans="1:9">
      <c r="A697" s="9">
        <f t="shared" si="62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60"/>
        <v>123.2</v>
      </c>
      <c r="G697" s="10">
        <f t="shared" si="63"/>
        <v>7.9488639999999995</v>
      </c>
      <c r="H697" s="10">
        <f t="shared" si="61"/>
        <v>1.5897728</v>
      </c>
      <c r="I697" s="83">
        <f t="shared" si="64"/>
        <v>6.4519999999999994E-2</v>
      </c>
    </row>
    <row r="698" spans="1:9">
      <c r="A698" s="9">
        <f t="shared" si="62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60"/>
        <v>325.3</v>
      </c>
      <c r="G698" s="10">
        <f t="shared" si="63"/>
        <v>20.988356</v>
      </c>
      <c r="H698" s="10">
        <f t="shared" si="61"/>
        <v>4.1976712000000003</v>
      </c>
      <c r="I698" s="83">
        <f t="shared" si="64"/>
        <v>6.4519999999999994E-2</v>
      </c>
    </row>
    <row r="699" spans="1:9">
      <c r="A699" s="9">
        <f t="shared" si="62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si="60"/>
        <v>314.2</v>
      </c>
      <c r="G699" s="10">
        <f t="shared" si="63"/>
        <v>20.272183999999996</v>
      </c>
      <c r="H699" s="10">
        <f t="shared" si="61"/>
        <v>4.0544367999999995</v>
      </c>
      <c r="I699" s="83">
        <f t="shared" si="64"/>
        <v>6.451999999999998E-2</v>
      </c>
    </row>
    <row r="700" spans="1:9">
      <c r="A700" s="9">
        <f t="shared" si="62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60"/>
        <v>418.8</v>
      </c>
      <c r="G700" s="10">
        <f t="shared" si="63"/>
        <v>27.020975999999997</v>
      </c>
      <c r="H700" s="10">
        <f t="shared" si="61"/>
        <v>5.4041952000000002</v>
      </c>
      <c r="I700" s="83">
        <f t="shared" si="64"/>
        <v>6.451999999999998E-2</v>
      </c>
    </row>
    <row r="701" spans="1:9">
      <c r="A701" s="9">
        <f t="shared" si="62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ref="F701:F764" si="65">C701+D701+E701</f>
        <v>435.7</v>
      </c>
      <c r="G701" s="10">
        <f t="shared" si="63"/>
        <v>28.111363999999998</v>
      </c>
      <c r="H701" s="10">
        <f t="shared" ref="H701:H764" si="66">G701*0.2</f>
        <v>5.6222728000000002</v>
      </c>
      <c r="I701" s="83">
        <f t="shared" si="64"/>
        <v>6.4520000000000008E-2</v>
      </c>
    </row>
    <row r="702" spans="1:9">
      <c r="A702" s="9">
        <f t="shared" ref="A702:A765" si="67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65"/>
        <v>416.2</v>
      </c>
      <c r="G702" s="10">
        <f t="shared" si="63"/>
        <v>26.853223999999997</v>
      </c>
      <c r="H702" s="10">
        <f t="shared" si="66"/>
        <v>5.3706448</v>
      </c>
      <c r="I702" s="83">
        <f t="shared" si="64"/>
        <v>6.4519999999999994E-2</v>
      </c>
    </row>
    <row r="703" spans="1:9">
      <c r="A703" s="9">
        <f t="shared" si="67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65"/>
        <v>4569.2</v>
      </c>
      <c r="G703" s="10">
        <f t="shared" si="63"/>
        <v>294.80478399999998</v>
      </c>
      <c r="H703" s="10">
        <f t="shared" si="66"/>
        <v>58.960956799999998</v>
      </c>
      <c r="I703" s="83">
        <f t="shared" si="64"/>
        <v>6.4520000000000008E-2</v>
      </c>
    </row>
    <row r="704" spans="1:9">
      <c r="A704" s="9">
        <f t="shared" si="67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65"/>
        <v>310</v>
      </c>
      <c r="G704" s="10">
        <f t="shared" si="63"/>
        <v>20.001199999999997</v>
      </c>
      <c r="H704" s="10">
        <f t="shared" si="66"/>
        <v>4.0002399999999998</v>
      </c>
      <c r="I704" s="83">
        <f t="shared" si="64"/>
        <v>6.451999999999998E-2</v>
      </c>
    </row>
    <row r="705" spans="1:9">
      <c r="A705" s="9">
        <f t="shared" si="67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65"/>
        <v>336.4</v>
      </c>
      <c r="G705" s="10">
        <f t="shared" si="63"/>
        <v>21.704527999999996</v>
      </c>
      <c r="H705" s="10">
        <f t="shared" si="66"/>
        <v>4.3409055999999993</v>
      </c>
      <c r="I705" s="83">
        <f t="shared" si="64"/>
        <v>6.4519999999999994E-2</v>
      </c>
    </row>
    <row r="706" spans="1:9">
      <c r="A706" s="9">
        <f t="shared" si="67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65"/>
        <v>133.69999999999999</v>
      </c>
      <c r="G706" s="10">
        <f t="shared" si="63"/>
        <v>8.6263239999999985</v>
      </c>
      <c r="H706" s="10">
        <f t="shared" si="66"/>
        <v>1.7252647999999997</v>
      </c>
      <c r="I706" s="83">
        <f t="shared" si="64"/>
        <v>6.4519999999999994E-2</v>
      </c>
    </row>
    <row r="707" spans="1:9">
      <c r="A707" s="9">
        <f t="shared" si="67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65"/>
        <v>136.80000000000001</v>
      </c>
      <c r="G707" s="10">
        <f t="shared" si="63"/>
        <v>8.8263359999999995</v>
      </c>
      <c r="H707" s="10">
        <f t="shared" si="66"/>
        <v>1.7652672</v>
      </c>
      <c r="I707" s="83">
        <f t="shared" si="64"/>
        <v>6.4519999999999994E-2</v>
      </c>
    </row>
    <row r="708" spans="1:9">
      <c r="A708" s="9">
        <f t="shared" si="67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65"/>
        <v>136.80000000000001</v>
      </c>
      <c r="G708" s="10">
        <f t="shared" si="63"/>
        <v>8.8263359999999995</v>
      </c>
      <c r="H708" s="10">
        <f t="shared" si="66"/>
        <v>1.7652672</v>
      </c>
      <c r="I708" s="83">
        <f t="shared" si="64"/>
        <v>6.4519999999999994E-2</v>
      </c>
    </row>
    <row r="709" spans="1:9">
      <c r="A709" s="9">
        <f t="shared" si="67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65"/>
        <v>126.6</v>
      </c>
      <c r="G709" s="10">
        <f t="shared" si="63"/>
        <v>8.1682319999999997</v>
      </c>
      <c r="H709" s="10">
        <f t="shared" si="66"/>
        <v>1.6336463999999999</v>
      </c>
      <c r="I709" s="83">
        <f t="shared" si="64"/>
        <v>6.4520000000000008E-2</v>
      </c>
    </row>
    <row r="710" spans="1:9">
      <c r="A710" s="9">
        <f t="shared" si="67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65"/>
        <v>360.6</v>
      </c>
      <c r="G710" s="10">
        <f t="shared" si="63"/>
        <v>23.265912</v>
      </c>
      <c r="H710" s="10">
        <f t="shared" si="66"/>
        <v>4.6531824000000004</v>
      </c>
      <c r="I710" s="83">
        <f t="shared" si="64"/>
        <v>6.4519999999999994E-2</v>
      </c>
    </row>
    <row r="711" spans="1:9">
      <c r="A711" s="9">
        <f t="shared" si="67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65"/>
        <v>132.1</v>
      </c>
      <c r="G711" s="10">
        <f t="shared" ref="G711:G779" si="68">F711*$G$2</f>
        <v>8.5230919999999983</v>
      </c>
      <c r="H711" s="10">
        <f t="shared" si="66"/>
        <v>1.7046183999999998</v>
      </c>
      <c r="I711" s="83">
        <f t="shared" si="64"/>
        <v>6.451999999999998E-2</v>
      </c>
    </row>
    <row r="712" spans="1:9">
      <c r="A712" s="9">
        <f t="shared" si="67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65"/>
        <v>381.1</v>
      </c>
      <c r="G712" s="10">
        <f t="shared" si="68"/>
        <v>24.588571999999999</v>
      </c>
      <c r="H712" s="10">
        <f t="shared" si="66"/>
        <v>4.9177144000000004</v>
      </c>
      <c r="I712" s="83">
        <f t="shared" si="64"/>
        <v>6.4519999999999994E-2</v>
      </c>
    </row>
    <row r="713" spans="1:9">
      <c r="A713" s="9">
        <f t="shared" si="67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65"/>
        <v>4362.6399999999994</v>
      </c>
      <c r="G713" s="10">
        <f t="shared" si="68"/>
        <v>281.47753279999995</v>
      </c>
      <c r="H713" s="10">
        <f t="shared" si="66"/>
        <v>56.295506559999993</v>
      </c>
      <c r="I713" s="83">
        <f t="shared" si="64"/>
        <v>6.4519999999999994E-2</v>
      </c>
    </row>
    <row r="714" spans="1:9">
      <c r="A714" s="9">
        <f t="shared" si="67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65"/>
        <v>33.4</v>
      </c>
      <c r="G714" s="10">
        <f t="shared" si="68"/>
        <v>2.1549679999999998</v>
      </c>
      <c r="H714" s="10">
        <f t="shared" si="66"/>
        <v>0.43099359999999998</v>
      </c>
      <c r="I714" s="83">
        <f t="shared" si="64"/>
        <v>6.4519999999999994E-2</v>
      </c>
    </row>
    <row r="715" spans="1:9">
      <c r="A715" s="9">
        <f t="shared" si="67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65"/>
        <v>3952.23</v>
      </c>
      <c r="G715" s="10">
        <f t="shared" si="68"/>
        <v>254.99787959999998</v>
      </c>
      <c r="H715" s="10">
        <f t="shared" si="66"/>
        <v>50.999575919999998</v>
      </c>
      <c r="I715" s="83">
        <f t="shared" si="64"/>
        <v>6.4519999999999994E-2</v>
      </c>
    </row>
    <row r="716" spans="1:9">
      <c r="A716" s="9">
        <f t="shared" si="67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65"/>
        <v>83</v>
      </c>
      <c r="G716" s="10">
        <f t="shared" si="68"/>
        <v>5.3551599999999997</v>
      </c>
      <c r="H716" s="10">
        <f t="shared" si="66"/>
        <v>1.071032</v>
      </c>
      <c r="I716" s="83">
        <f t="shared" si="64"/>
        <v>6.4519999999999994E-2</v>
      </c>
    </row>
    <row r="717" spans="1:9">
      <c r="A717" s="9">
        <f t="shared" si="67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65"/>
        <v>31.3</v>
      </c>
      <c r="G717" s="10">
        <f t="shared" si="68"/>
        <v>2.019476</v>
      </c>
      <c r="H717" s="10">
        <f t="shared" si="66"/>
        <v>0.40389520000000001</v>
      </c>
      <c r="I717" s="83">
        <f t="shared" si="64"/>
        <v>6.4520000000000008E-2</v>
      </c>
    </row>
    <row r="718" spans="1:9">
      <c r="A718" s="9">
        <f t="shared" si="67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65"/>
        <v>120.4</v>
      </c>
      <c r="G718" s="10">
        <f t="shared" si="68"/>
        <v>7.7682079999999996</v>
      </c>
      <c r="H718" s="10">
        <f t="shared" si="66"/>
        <v>1.5536416</v>
      </c>
      <c r="I718" s="83">
        <f t="shared" si="64"/>
        <v>6.4519999999999994E-2</v>
      </c>
    </row>
    <row r="719" spans="1:9">
      <c r="A719" s="9">
        <f t="shared" si="67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65"/>
        <v>128.19999999999999</v>
      </c>
      <c r="G719" s="10">
        <f t="shared" si="68"/>
        <v>8.2714639999999982</v>
      </c>
      <c r="H719" s="10">
        <f t="shared" si="66"/>
        <v>1.6542927999999997</v>
      </c>
      <c r="I719" s="83">
        <f t="shared" si="64"/>
        <v>6.4519999999999994E-2</v>
      </c>
    </row>
    <row r="720" spans="1:9">
      <c r="A720" s="9">
        <f t="shared" si="67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65"/>
        <v>121.8</v>
      </c>
      <c r="G720" s="10">
        <f t="shared" si="68"/>
        <v>7.8585359999999991</v>
      </c>
      <c r="H720" s="10">
        <f t="shared" si="66"/>
        <v>1.5717071999999999</v>
      </c>
      <c r="I720" s="83">
        <f t="shared" si="64"/>
        <v>6.4519999999999994E-2</v>
      </c>
    </row>
    <row r="721" spans="1:9">
      <c r="A721" s="9">
        <f t="shared" si="67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65"/>
        <v>96.5</v>
      </c>
      <c r="G721" s="10">
        <f t="shared" si="68"/>
        <v>6.2261799999999994</v>
      </c>
      <c r="H721" s="10">
        <f t="shared" si="66"/>
        <v>1.245236</v>
      </c>
      <c r="I721" s="83">
        <f t="shared" si="64"/>
        <v>6.4519999999999994E-2</v>
      </c>
    </row>
    <row r="722" spans="1:9">
      <c r="A722" s="9">
        <f t="shared" si="67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65"/>
        <v>433.8</v>
      </c>
      <c r="G722" s="10">
        <f t="shared" si="68"/>
        <v>27.988775999999998</v>
      </c>
      <c r="H722" s="10">
        <f t="shared" si="66"/>
        <v>5.5977551999999999</v>
      </c>
      <c r="I722" s="83">
        <f t="shared" si="64"/>
        <v>6.4519999999999994E-2</v>
      </c>
    </row>
    <row r="723" spans="1:9">
      <c r="A723" s="9">
        <f t="shared" si="67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65"/>
        <v>233.7</v>
      </c>
      <c r="G723" s="10">
        <f t="shared" si="68"/>
        <v>15.078323999999999</v>
      </c>
      <c r="H723" s="10">
        <f t="shared" si="66"/>
        <v>3.0156647999999997</v>
      </c>
      <c r="I723" s="83">
        <f t="shared" si="64"/>
        <v>6.4519999999999994E-2</v>
      </c>
    </row>
    <row r="724" spans="1:9">
      <c r="A724" s="9">
        <f t="shared" si="67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65"/>
        <v>1511.8</v>
      </c>
      <c r="G724" s="10">
        <f t="shared" si="68"/>
        <v>97.541335999999987</v>
      </c>
      <c r="H724" s="10">
        <f t="shared" si="66"/>
        <v>19.508267199999999</v>
      </c>
      <c r="I724" s="83">
        <f t="shared" si="64"/>
        <v>6.4519999999999994E-2</v>
      </c>
    </row>
    <row r="725" spans="1:9">
      <c r="A725" s="9">
        <f t="shared" si="67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65"/>
        <v>63.2</v>
      </c>
      <c r="G725" s="10">
        <f t="shared" si="68"/>
        <v>4.0776639999999995</v>
      </c>
      <c r="H725" s="10">
        <f t="shared" si="66"/>
        <v>0.81553279999999995</v>
      </c>
      <c r="I725" s="83">
        <f t="shared" si="64"/>
        <v>6.451999999999998E-2</v>
      </c>
    </row>
    <row r="726" spans="1:9">
      <c r="A726" s="9">
        <f t="shared" si="67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65"/>
        <v>50.1</v>
      </c>
      <c r="G726" s="10">
        <f t="shared" si="68"/>
        <v>3.2324519999999999</v>
      </c>
      <c r="H726" s="10">
        <f t="shared" si="66"/>
        <v>0.64649040000000002</v>
      </c>
      <c r="I726" s="83">
        <f t="shared" si="64"/>
        <v>6.4519999999999994E-2</v>
      </c>
    </row>
    <row r="727" spans="1:9">
      <c r="A727" s="9">
        <f t="shared" si="67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65"/>
        <v>112.71</v>
      </c>
      <c r="G727" s="10">
        <f t="shared" si="68"/>
        <v>7.2720491999999988</v>
      </c>
      <c r="H727" s="10">
        <f t="shared" si="66"/>
        <v>1.4544098399999998</v>
      </c>
      <c r="I727" s="83">
        <f t="shared" si="64"/>
        <v>6.4519999999999994E-2</v>
      </c>
    </row>
    <row r="728" spans="1:9">
      <c r="A728" s="9">
        <f t="shared" si="67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65"/>
        <v>1307.8</v>
      </c>
      <c r="G728" s="10">
        <f t="shared" si="68"/>
        <v>84.379255999999984</v>
      </c>
      <c r="H728" s="10">
        <f t="shared" si="66"/>
        <v>16.875851199999996</v>
      </c>
      <c r="I728" s="83">
        <f t="shared" si="64"/>
        <v>6.4519999999999994E-2</v>
      </c>
    </row>
    <row r="729" spans="1:9">
      <c r="A729" s="9">
        <f t="shared" si="67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65"/>
        <v>122</v>
      </c>
      <c r="G729" s="10">
        <f t="shared" si="68"/>
        <v>7.8714399999999989</v>
      </c>
      <c r="H729" s="10">
        <f t="shared" si="66"/>
        <v>1.5742879999999999</v>
      </c>
      <c r="I729" s="83">
        <f t="shared" si="64"/>
        <v>6.4519999999999994E-2</v>
      </c>
    </row>
    <row r="730" spans="1:9">
      <c r="A730" s="9">
        <f t="shared" si="67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65"/>
        <v>305.10000000000002</v>
      </c>
      <c r="G730" s="10">
        <f t="shared" si="68"/>
        <v>19.685051999999999</v>
      </c>
      <c r="H730" s="10">
        <f t="shared" si="66"/>
        <v>3.9370104000000001</v>
      </c>
      <c r="I730" s="83">
        <f t="shared" si="64"/>
        <v>6.451999999999998E-2</v>
      </c>
    </row>
    <row r="731" spans="1:9">
      <c r="A731" s="9">
        <f t="shared" si="67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65"/>
        <v>390.7</v>
      </c>
      <c r="G731" s="10">
        <f t="shared" si="68"/>
        <v>25.207963999999997</v>
      </c>
      <c r="H731" s="10">
        <f t="shared" si="66"/>
        <v>5.0415928000000001</v>
      </c>
      <c r="I731" s="83">
        <f t="shared" si="64"/>
        <v>6.4519999999999994E-2</v>
      </c>
    </row>
    <row r="732" spans="1:9">
      <c r="A732" s="9">
        <f t="shared" si="67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65"/>
        <v>306.89999999999998</v>
      </c>
      <c r="G732" s="10">
        <f t="shared" si="68"/>
        <v>19.801187999999996</v>
      </c>
      <c r="H732" s="10">
        <f t="shared" si="66"/>
        <v>3.9602375999999992</v>
      </c>
      <c r="I732" s="83">
        <f t="shared" si="64"/>
        <v>6.4519999999999994E-2</v>
      </c>
    </row>
    <row r="733" spans="1:9">
      <c r="A733" s="9">
        <f t="shared" si="67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65"/>
        <v>395</v>
      </c>
      <c r="G733" s="10">
        <f t="shared" si="68"/>
        <v>25.485399999999998</v>
      </c>
      <c r="H733" s="10">
        <f t="shared" si="66"/>
        <v>5.0970800000000001</v>
      </c>
      <c r="I733" s="83">
        <f t="shared" si="64"/>
        <v>6.4519999999999994E-2</v>
      </c>
    </row>
    <row r="734" spans="1:9">
      <c r="A734" s="9">
        <f t="shared" si="67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65"/>
        <v>75.099999999999994</v>
      </c>
      <c r="G734" s="10">
        <f t="shared" si="68"/>
        <v>4.845451999999999</v>
      </c>
      <c r="H734" s="10">
        <f t="shared" si="66"/>
        <v>0.9690903999999998</v>
      </c>
      <c r="I734" s="83">
        <f t="shared" si="64"/>
        <v>6.4519999999999994E-2</v>
      </c>
    </row>
    <row r="735" spans="1:9">
      <c r="A735" s="9">
        <f t="shared" si="67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65"/>
        <v>6304.0500000000011</v>
      </c>
      <c r="G735" s="10">
        <f t="shared" si="68"/>
        <v>406.73730600000005</v>
      </c>
      <c r="H735" s="10">
        <f t="shared" si="66"/>
        <v>81.347461200000012</v>
      </c>
      <c r="I735" s="83">
        <f t="shared" si="64"/>
        <v>6.4519999999999994E-2</v>
      </c>
    </row>
    <row r="736" spans="1:9">
      <c r="A736" s="9">
        <f t="shared" si="67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65"/>
        <v>125.9</v>
      </c>
      <c r="G736" s="10">
        <f t="shared" si="68"/>
        <v>8.123068</v>
      </c>
      <c r="H736" s="10">
        <f t="shared" si="66"/>
        <v>1.6246136</v>
      </c>
      <c r="I736" s="83">
        <v>0</v>
      </c>
    </row>
    <row r="737" spans="1:9">
      <c r="A737" s="9">
        <f t="shared" si="67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65"/>
        <v>144.75</v>
      </c>
      <c r="G737" s="10">
        <f t="shared" si="68"/>
        <v>9.3392699999999991</v>
      </c>
      <c r="H737" s="10">
        <f t="shared" si="66"/>
        <v>1.8678539999999999</v>
      </c>
      <c r="I737" s="83">
        <f t="shared" si="64"/>
        <v>6.4519999999999994E-2</v>
      </c>
    </row>
    <row r="738" spans="1:9">
      <c r="A738" s="9">
        <f t="shared" si="67"/>
        <v>102</v>
      </c>
      <c r="B738" s="14" t="s">
        <v>1002</v>
      </c>
      <c r="C738" s="8">
        <f>димвенканали!C738</f>
        <v>122.4</v>
      </c>
      <c r="D738" s="8">
        <f>димвенканали!D738</f>
        <v>130.1</v>
      </c>
      <c r="E738" s="8">
        <f>димвенканали!E738</f>
        <v>0</v>
      </c>
      <c r="F738" s="8">
        <f t="shared" si="65"/>
        <v>252.5</v>
      </c>
      <c r="G738" s="10">
        <f t="shared" si="68"/>
        <v>16.2913</v>
      </c>
      <c r="H738" s="10">
        <f t="shared" si="66"/>
        <v>3.2582599999999999</v>
      </c>
      <c r="I738" s="83">
        <f t="shared" si="64"/>
        <v>6.4519999999999994E-2</v>
      </c>
    </row>
    <row r="739" spans="1:9">
      <c r="A739" s="9">
        <f t="shared" si="67"/>
        <v>103</v>
      </c>
      <c r="B739" s="14" t="s">
        <v>1003</v>
      </c>
      <c r="C739" s="8">
        <f>димвенканали!C739</f>
        <v>250.2</v>
      </c>
      <c r="D739" s="8">
        <f>димвенканали!D739</f>
        <v>0</v>
      </c>
      <c r="E739" s="8">
        <f>димвенканали!E739</f>
        <v>182.9</v>
      </c>
      <c r="F739" s="8">
        <f t="shared" si="65"/>
        <v>433.1</v>
      </c>
      <c r="G739" s="10">
        <f t="shared" si="68"/>
        <v>27.943611999999998</v>
      </c>
      <c r="H739" s="10">
        <f t="shared" si="66"/>
        <v>5.5887224</v>
      </c>
      <c r="I739" s="83">
        <f t="shared" si="64"/>
        <v>6.4519999999999994E-2</v>
      </c>
    </row>
    <row r="740" spans="1:9">
      <c r="A740" s="9">
        <f t="shared" si="67"/>
        <v>104</v>
      </c>
      <c r="B740" s="14" t="s">
        <v>1004</v>
      </c>
      <c r="C740" s="8">
        <f>димвенканали!C740</f>
        <v>327.2</v>
      </c>
      <c r="D740" s="8">
        <f>димвенканали!D740</f>
        <v>32.299999999999997</v>
      </c>
      <c r="E740" s="8">
        <f>димвенканали!E740</f>
        <v>188.7</v>
      </c>
      <c r="F740" s="8">
        <f t="shared" si="65"/>
        <v>548.20000000000005</v>
      </c>
      <c r="G740" s="10">
        <f t="shared" si="68"/>
        <v>35.369864</v>
      </c>
      <c r="H740" s="10">
        <f t="shared" si="66"/>
        <v>7.0739727999999999</v>
      </c>
      <c r="I740" s="83">
        <f t="shared" si="64"/>
        <v>6.4519999999999994E-2</v>
      </c>
    </row>
    <row r="741" spans="1:9">
      <c r="A741" s="9">
        <f t="shared" si="67"/>
        <v>105</v>
      </c>
      <c r="B741" s="14" t="s">
        <v>1005</v>
      </c>
      <c r="C741" s="8">
        <f>димвенканали!C741</f>
        <v>103.4</v>
      </c>
      <c r="D741" s="8">
        <f>димвенканали!D741</f>
        <v>0</v>
      </c>
      <c r="E741" s="8">
        <f>димвенканали!E741</f>
        <v>91</v>
      </c>
      <c r="F741" s="8">
        <f t="shared" si="65"/>
        <v>194.4</v>
      </c>
      <c r="G741" s="10">
        <f t="shared" si="68"/>
        <v>12.542688</v>
      </c>
      <c r="H741" s="10">
        <f t="shared" si="66"/>
        <v>2.5085376000000004</v>
      </c>
      <c r="I741" s="83">
        <f t="shared" si="64"/>
        <v>6.4520000000000008E-2</v>
      </c>
    </row>
    <row r="742" spans="1:9">
      <c r="A742" s="9">
        <f t="shared" si="67"/>
        <v>106</v>
      </c>
      <c r="B742" s="14" t="s">
        <v>1006</v>
      </c>
      <c r="C742" s="8">
        <f>димвенканали!C742</f>
        <v>208.6</v>
      </c>
      <c r="D742" s="8">
        <f>димвенканали!D742</f>
        <v>0</v>
      </c>
      <c r="E742" s="8">
        <f>димвенканали!E742</f>
        <v>50.5</v>
      </c>
      <c r="F742" s="8">
        <f t="shared" si="65"/>
        <v>259.10000000000002</v>
      </c>
      <c r="G742" s="10">
        <f t="shared" si="68"/>
        <v>16.717131999999999</v>
      </c>
      <c r="H742" s="10">
        <f t="shared" si="66"/>
        <v>3.3434264000000002</v>
      </c>
      <c r="I742" s="83">
        <f t="shared" si="64"/>
        <v>6.451999999999998E-2</v>
      </c>
    </row>
    <row r="743" spans="1:9">
      <c r="A743" s="9">
        <f t="shared" si="67"/>
        <v>107</v>
      </c>
      <c r="B743" s="14" t="s">
        <v>1007</v>
      </c>
      <c r="C743" s="8">
        <f>димвенканали!C743</f>
        <v>71.2</v>
      </c>
      <c r="D743" s="8">
        <f>димвенканали!D743</f>
        <v>38.9</v>
      </c>
      <c r="E743" s="8">
        <f>димвенканали!E743</f>
        <v>0</v>
      </c>
      <c r="F743" s="8">
        <f t="shared" si="65"/>
        <v>110.1</v>
      </c>
      <c r="G743" s="10">
        <f t="shared" si="68"/>
        <v>7.1036519999999994</v>
      </c>
      <c r="H743" s="10">
        <f t="shared" si="66"/>
        <v>1.4207304000000001</v>
      </c>
      <c r="I743" s="83">
        <f t="shared" si="64"/>
        <v>6.4520000000000008E-2</v>
      </c>
    </row>
    <row r="744" spans="1:9">
      <c r="A744" s="9">
        <f t="shared" si="67"/>
        <v>108</v>
      </c>
      <c r="B744" s="14" t="s">
        <v>1008</v>
      </c>
      <c r="C744" s="8">
        <f>димвенканали!C744</f>
        <v>158.30000000000001</v>
      </c>
      <c r="D744" s="8">
        <f>димвенканали!D744</f>
        <v>0</v>
      </c>
      <c r="E744" s="8">
        <f>димвенканали!E744</f>
        <v>0</v>
      </c>
      <c r="F744" s="8">
        <f t="shared" si="65"/>
        <v>158.30000000000001</v>
      </c>
      <c r="G744" s="10">
        <f t="shared" si="68"/>
        <v>10.213516</v>
      </c>
      <c r="H744" s="10">
        <f t="shared" si="66"/>
        <v>2.0427032000000001</v>
      </c>
      <c r="I744" s="83">
        <f t="shared" si="64"/>
        <v>6.4519999999999994E-2</v>
      </c>
    </row>
    <row r="745" spans="1:9">
      <c r="A745" s="9">
        <f t="shared" si="67"/>
        <v>109</v>
      </c>
      <c r="B745" s="14" t="s">
        <v>1009</v>
      </c>
      <c r="C745" s="8"/>
      <c r="D745" s="8">
        <f>димвенканали!D745</f>
        <v>0</v>
      </c>
      <c r="E745" s="8">
        <f>димвенканали!E745</f>
        <v>0</v>
      </c>
      <c r="F745" s="8">
        <f t="shared" si="65"/>
        <v>0</v>
      </c>
      <c r="G745" s="10"/>
      <c r="H745" s="10"/>
      <c r="I745" s="83"/>
    </row>
    <row r="746" spans="1:9">
      <c r="A746" s="9">
        <f t="shared" si="67"/>
        <v>110</v>
      </c>
      <c r="B746" s="14" t="s">
        <v>1010</v>
      </c>
      <c r="C746" s="8">
        <f>димвенканали!C746</f>
        <v>102.5</v>
      </c>
      <c r="D746" s="8">
        <f>димвенканали!D746</f>
        <v>0</v>
      </c>
      <c r="E746" s="8">
        <f>димвенканали!E746</f>
        <v>0</v>
      </c>
      <c r="F746" s="8">
        <f t="shared" si="65"/>
        <v>102.5</v>
      </c>
      <c r="G746" s="10">
        <f t="shared" si="68"/>
        <v>6.6132999999999997</v>
      </c>
      <c r="H746" s="10">
        <f t="shared" si="66"/>
        <v>1.3226599999999999</v>
      </c>
      <c r="I746" s="83">
        <f t="shared" si="64"/>
        <v>6.4519999999999994E-2</v>
      </c>
    </row>
    <row r="747" spans="1:9">
      <c r="A747" s="9">
        <f t="shared" si="67"/>
        <v>111</v>
      </c>
      <c r="B747" s="14" t="s">
        <v>1011</v>
      </c>
      <c r="C747" s="8">
        <f>димвенканали!C747</f>
        <v>73.900000000000006</v>
      </c>
      <c r="D747" s="8">
        <f>димвенканали!D747</f>
        <v>0</v>
      </c>
      <c r="E747" s="8">
        <f>димвенканали!E747</f>
        <v>0</v>
      </c>
      <c r="F747" s="8">
        <f t="shared" si="65"/>
        <v>73.900000000000006</v>
      </c>
      <c r="G747" s="10">
        <f t="shared" si="68"/>
        <v>4.7680280000000002</v>
      </c>
      <c r="H747" s="10">
        <f t="shared" si="66"/>
        <v>0.95360560000000005</v>
      </c>
      <c r="I747" s="83">
        <f t="shared" si="64"/>
        <v>6.4520000000000008E-2</v>
      </c>
    </row>
    <row r="748" spans="1:9">
      <c r="A748" s="9">
        <f t="shared" si="67"/>
        <v>112</v>
      </c>
      <c r="B748" s="14" t="s">
        <v>1012</v>
      </c>
      <c r="C748" s="8">
        <f>димвенканали!C748</f>
        <v>74.400000000000006</v>
      </c>
      <c r="D748" s="8">
        <f>димвенканали!D748</f>
        <v>0</v>
      </c>
      <c r="E748" s="8">
        <f>димвенканали!E748</f>
        <v>0</v>
      </c>
      <c r="F748" s="8">
        <f t="shared" si="65"/>
        <v>74.400000000000006</v>
      </c>
      <c r="G748" s="10">
        <f t="shared" si="68"/>
        <v>4.8002880000000001</v>
      </c>
      <c r="H748" s="10">
        <f t="shared" si="66"/>
        <v>0.96005760000000007</v>
      </c>
      <c r="I748" s="83">
        <f t="shared" si="64"/>
        <v>6.4519999999999994E-2</v>
      </c>
    </row>
    <row r="749" spans="1:9">
      <c r="A749" s="9">
        <f t="shared" si="67"/>
        <v>113</v>
      </c>
      <c r="B749" s="14" t="s">
        <v>1013</v>
      </c>
      <c r="C749" s="8">
        <f>димвенканали!C749</f>
        <v>66.400000000000006</v>
      </c>
      <c r="D749" s="8">
        <f>димвенканали!D749</f>
        <v>0</v>
      </c>
      <c r="E749" s="8">
        <f>димвенканали!E749</f>
        <v>0</v>
      </c>
      <c r="F749" s="8">
        <f t="shared" si="65"/>
        <v>66.400000000000006</v>
      </c>
      <c r="G749" s="10">
        <f t="shared" si="68"/>
        <v>4.2841279999999999</v>
      </c>
      <c r="H749" s="10">
        <f t="shared" si="66"/>
        <v>0.85682560000000008</v>
      </c>
      <c r="I749" s="83">
        <f t="shared" si="64"/>
        <v>6.4519999999999994E-2</v>
      </c>
    </row>
    <row r="750" spans="1:9">
      <c r="A750" s="9">
        <f t="shared" si="67"/>
        <v>114</v>
      </c>
      <c r="B750" s="14" t="s">
        <v>1014</v>
      </c>
      <c r="C750" s="8">
        <f>димвенканали!C750</f>
        <v>292.8</v>
      </c>
      <c r="D750" s="8">
        <f>димвенканали!D750</f>
        <v>0</v>
      </c>
      <c r="E750" s="8">
        <f>димвенканали!E750</f>
        <v>0</v>
      </c>
      <c r="F750" s="8">
        <f t="shared" si="65"/>
        <v>292.8</v>
      </c>
      <c r="G750" s="10">
        <f t="shared" si="68"/>
        <v>18.891455999999998</v>
      </c>
      <c r="H750" s="10">
        <f t="shared" si="66"/>
        <v>3.7782912</v>
      </c>
      <c r="I750" s="83">
        <f t="shared" si="64"/>
        <v>6.451999999999998E-2</v>
      </c>
    </row>
    <row r="751" spans="1:9">
      <c r="A751" s="9">
        <f t="shared" si="67"/>
        <v>115</v>
      </c>
      <c r="B751" s="14" t="s">
        <v>1015</v>
      </c>
      <c r="C751" s="8">
        <f>димвенканали!C751</f>
        <v>80.5</v>
      </c>
      <c r="D751" s="8">
        <f>димвенканали!D751</f>
        <v>0</v>
      </c>
      <c r="E751" s="8">
        <f>димвенканали!E751</f>
        <v>0</v>
      </c>
      <c r="F751" s="8">
        <f t="shared" si="65"/>
        <v>80.5</v>
      </c>
      <c r="G751" s="10">
        <f t="shared" si="68"/>
        <v>5.1938599999999999</v>
      </c>
      <c r="H751" s="10">
        <f t="shared" si="66"/>
        <v>1.038772</v>
      </c>
      <c r="I751" s="83">
        <f t="shared" si="64"/>
        <v>6.4519999999999994E-2</v>
      </c>
    </row>
    <row r="752" spans="1:9">
      <c r="A752" s="9">
        <f t="shared" si="67"/>
        <v>116</v>
      </c>
      <c r="B752" s="14" t="s">
        <v>1022</v>
      </c>
      <c r="C752" s="8">
        <f>димвенканали!C752</f>
        <v>5781.6</v>
      </c>
      <c r="D752" s="8">
        <f>димвенканали!D752</f>
        <v>0</v>
      </c>
      <c r="E752" s="8">
        <f>димвенканали!E752</f>
        <v>1408.3</v>
      </c>
      <c r="F752" s="8">
        <f t="shared" si="65"/>
        <v>7189.9000000000005</v>
      </c>
      <c r="G752" s="10">
        <f t="shared" si="68"/>
        <v>463.89234799999997</v>
      </c>
      <c r="H752" s="10">
        <f t="shared" si="66"/>
        <v>92.778469599999994</v>
      </c>
      <c r="I752" s="83">
        <f t="shared" si="64"/>
        <v>6.4519999999999994E-2</v>
      </c>
    </row>
    <row r="753" spans="1:9">
      <c r="A753" s="9">
        <f t="shared" si="67"/>
        <v>117</v>
      </c>
      <c r="B753" s="14" t="s">
        <v>1023</v>
      </c>
      <c r="C753" s="8">
        <f>димвенканали!C753</f>
        <v>4140.5</v>
      </c>
      <c r="D753" s="8">
        <f>димвенканали!D753</f>
        <v>0</v>
      </c>
      <c r="E753" s="8">
        <f>димвенканали!E753</f>
        <v>110.1</v>
      </c>
      <c r="F753" s="8">
        <f t="shared" si="65"/>
        <v>4250.6000000000004</v>
      </c>
      <c r="G753" s="10">
        <f t="shared" si="68"/>
        <v>274.24871200000001</v>
      </c>
      <c r="H753" s="10">
        <f t="shared" si="66"/>
        <v>54.849742400000004</v>
      </c>
      <c r="I753" s="83">
        <f t="shared" si="64"/>
        <v>6.4520000000000008E-2</v>
      </c>
    </row>
    <row r="754" spans="1:9">
      <c r="A754" s="9">
        <f t="shared" si="67"/>
        <v>118</v>
      </c>
      <c r="B754" s="14" t="s">
        <v>1024</v>
      </c>
      <c r="C754" s="8">
        <f>димвенканали!C754</f>
        <v>4108.8</v>
      </c>
      <c r="D754" s="8">
        <f>димвенканали!D754</f>
        <v>0</v>
      </c>
      <c r="E754" s="8">
        <f>димвенканали!E754</f>
        <v>118</v>
      </c>
      <c r="F754" s="8">
        <f t="shared" si="65"/>
        <v>4226.8</v>
      </c>
      <c r="G754" s="10">
        <f t="shared" si="68"/>
        <v>272.71313599999996</v>
      </c>
      <c r="H754" s="10">
        <f t="shared" si="66"/>
        <v>54.542627199999998</v>
      </c>
      <c r="I754" s="83">
        <f t="shared" si="64"/>
        <v>6.451999999999998E-2</v>
      </c>
    </row>
    <row r="755" spans="1:9">
      <c r="A755" s="9">
        <f t="shared" si="67"/>
        <v>119</v>
      </c>
      <c r="B755" s="14" t="s">
        <v>1025</v>
      </c>
      <c r="C755" s="8">
        <f>димвенканали!C755</f>
        <v>8284.9699999999993</v>
      </c>
      <c r="D755" s="8">
        <f>димвенканали!D755</f>
        <v>0</v>
      </c>
      <c r="E755" s="8">
        <f>димвенканали!E755</f>
        <v>584.5</v>
      </c>
      <c r="F755" s="8">
        <f t="shared" si="65"/>
        <v>8869.4699999999993</v>
      </c>
      <c r="G755" s="10">
        <f t="shared" si="68"/>
        <v>572.25820439999995</v>
      </c>
      <c r="H755" s="10">
        <f t="shared" si="66"/>
        <v>114.45164088</v>
      </c>
      <c r="I755" s="83">
        <f t="shared" si="64"/>
        <v>6.4520000000000008E-2</v>
      </c>
    </row>
    <row r="756" spans="1:9">
      <c r="A756" s="9">
        <f t="shared" si="67"/>
        <v>120</v>
      </c>
      <c r="B756" s="14" t="s">
        <v>1028</v>
      </c>
      <c r="C756" s="8">
        <f>димвенканали!C756</f>
        <v>4140.28</v>
      </c>
      <c r="D756" s="8">
        <f>димвенканали!D756</f>
        <v>0</v>
      </c>
      <c r="E756" s="8">
        <f>димвенканали!E756</f>
        <v>35.4</v>
      </c>
      <c r="F756" s="8">
        <f t="shared" si="65"/>
        <v>4175.6799999999994</v>
      </c>
      <c r="G756" s="10">
        <f t="shared" si="68"/>
        <v>269.41487359999991</v>
      </c>
      <c r="H756" s="10">
        <f t="shared" si="66"/>
        <v>53.882974719999986</v>
      </c>
      <c r="I756" s="83">
        <f t="shared" si="64"/>
        <v>6.4519999999999994E-2</v>
      </c>
    </row>
    <row r="757" spans="1:9">
      <c r="A757" s="9">
        <f t="shared" si="67"/>
        <v>121</v>
      </c>
      <c r="B757" s="14" t="s">
        <v>1029</v>
      </c>
      <c r="C757" s="8">
        <f>димвенканали!C757</f>
        <v>4420.8999999999996</v>
      </c>
      <c r="D757" s="8">
        <f>димвенканали!D757</f>
        <v>0</v>
      </c>
      <c r="E757" s="8">
        <f>димвенканали!E757</f>
        <v>0</v>
      </c>
      <c r="F757" s="8">
        <f t="shared" si="65"/>
        <v>4420.8999999999996</v>
      </c>
      <c r="G757" s="10">
        <f t="shared" si="68"/>
        <v>285.23646799999995</v>
      </c>
      <c r="H757" s="10">
        <f t="shared" si="66"/>
        <v>57.047293599999989</v>
      </c>
      <c r="I757" s="83">
        <f t="shared" si="64"/>
        <v>6.4519999999999994E-2</v>
      </c>
    </row>
    <row r="758" spans="1:9">
      <c r="A758" s="9">
        <f t="shared" si="67"/>
        <v>122</v>
      </c>
      <c r="B758" s="14" t="s">
        <v>1030</v>
      </c>
      <c r="C758" s="8">
        <f>димвенканали!C758</f>
        <v>6184.2</v>
      </c>
      <c r="D758" s="8">
        <f>димвенканали!D758</f>
        <v>208.9</v>
      </c>
      <c r="E758" s="8">
        <f>димвенканали!E758</f>
        <v>36.6</v>
      </c>
      <c r="F758" s="8">
        <f t="shared" si="65"/>
        <v>6429.7</v>
      </c>
      <c r="G758" s="10">
        <f t="shared" si="68"/>
        <v>414.84424399999995</v>
      </c>
      <c r="H758" s="10">
        <f t="shared" si="66"/>
        <v>82.968848799999989</v>
      </c>
      <c r="I758" s="83">
        <f t="shared" si="64"/>
        <v>6.4519999999999994E-2</v>
      </c>
    </row>
    <row r="759" spans="1:9">
      <c r="A759" s="9">
        <f t="shared" si="67"/>
        <v>123</v>
      </c>
      <c r="B759" s="14" t="s">
        <v>1031</v>
      </c>
      <c r="C759" s="8">
        <f>димвенканали!C759</f>
        <v>3391.6</v>
      </c>
      <c r="D759" s="8">
        <f>димвенканали!D759</f>
        <v>0</v>
      </c>
      <c r="E759" s="8">
        <f>димвенканали!E759</f>
        <v>0</v>
      </c>
      <c r="F759" s="8">
        <f t="shared" si="65"/>
        <v>3391.6</v>
      </c>
      <c r="G759" s="10">
        <f t="shared" si="68"/>
        <v>218.82603199999997</v>
      </c>
      <c r="H759" s="10">
        <f t="shared" si="66"/>
        <v>43.765206399999997</v>
      </c>
      <c r="I759" s="83">
        <f t="shared" si="64"/>
        <v>6.4519999999999994E-2</v>
      </c>
    </row>
    <row r="760" spans="1:9">
      <c r="A760" s="9">
        <f t="shared" si="67"/>
        <v>124</v>
      </c>
      <c r="B760" s="14" t="s">
        <v>1032</v>
      </c>
      <c r="C760" s="8">
        <f>димвенканали!C760</f>
        <v>4546.3</v>
      </c>
      <c r="D760" s="8">
        <f>димвенканали!D760</f>
        <v>0</v>
      </c>
      <c r="E760" s="8">
        <f>димвенканали!E760</f>
        <v>0</v>
      </c>
      <c r="F760" s="8">
        <f t="shared" si="65"/>
        <v>4546.3</v>
      </c>
      <c r="G760" s="10">
        <f t="shared" si="68"/>
        <v>293.32727599999998</v>
      </c>
      <c r="H760" s="10">
        <f t="shared" si="66"/>
        <v>58.665455199999997</v>
      </c>
      <c r="I760" s="83">
        <f t="shared" si="64"/>
        <v>6.4519999999999994E-2</v>
      </c>
    </row>
    <row r="761" spans="1:9">
      <c r="A761" s="9">
        <f t="shared" si="67"/>
        <v>125</v>
      </c>
      <c r="B761" s="14" t="s">
        <v>1033</v>
      </c>
      <c r="C761" s="8">
        <f>димвенканали!C761</f>
        <v>3942.03</v>
      </c>
      <c r="D761" s="8">
        <f>димвенканали!D761</f>
        <v>0</v>
      </c>
      <c r="E761" s="8">
        <f>димвенканали!E761</f>
        <v>0</v>
      </c>
      <c r="F761" s="8">
        <f t="shared" si="65"/>
        <v>3942.03</v>
      </c>
      <c r="G761" s="10">
        <f t="shared" si="68"/>
        <v>254.3397756</v>
      </c>
      <c r="H761" s="10">
        <f t="shared" si="66"/>
        <v>50.867955120000005</v>
      </c>
      <c r="I761" s="83">
        <f t="shared" si="64"/>
        <v>6.4519999999999994E-2</v>
      </c>
    </row>
    <row r="762" spans="1:9">
      <c r="A762" s="9">
        <f t="shared" si="67"/>
        <v>126</v>
      </c>
      <c r="B762" s="14" t="s">
        <v>1034</v>
      </c>
      <c r="C762" s="8">
        <f>димвенканали!C762</f>
        <v>4373.2</v>
      </c>
      <c r="D762" s="8">
        <f>димвенканали!D762</f>
        <v>0</v>
      </c>
      <c r="E762" s="8">
        <f>димвенканали!E762</f>
        <v>0</v>
      </c>
      <c r="F762" s="8">
        <f t="shared" si="65"/>
        <v>4373.2</v>
      </c>
      <c r="G762" s="10">
        <f t="shared" si="68"/>
        <v>282.15886399999994</v>
      </c>
      <c r="H762" s="10">
        <f t="shared" si="66"/>
        <v>56.43177279999999</v>
      </c>
      <c r="I762" s="83">
        <f t="shared" si="64"/>
        <v>6.451999999999998E-2</v>
      </c>
    </row>
    <row r="763" spans="1:9">
      <c r="A763" s="9">
        <f t="shared" si="67"/>
        <v>127</v>
      </c>
      <c r="B763" s="14" t="s">
        <v>42</v>
      </c>
      <c r="C763" s="8">
        <f>димвенканали!C763</f>
        <v>5423.9</v>
      </c>
      <c r="D763" s="8">
        <f>димвенканали!D763</f>
        <v>0</v>
      </c>
      <c r="E763" s="8">
        <f>димвенканали!E763</f>
        <v>0</v>
      </c>
      <c r="F763" s="8">
        <f t="shared" si="65"/>
        <v>5423.9</v>
      </c>
      <c r="G763" s="10">
        <f t="shared" si="68"/>
        <v>349.95002799999992</v>
      </c>
      <c r="H763" s="10">
        <f t="shared" si="66"/>
        <v>69.990005599999989</v>
      </c>
      <c r="I763" s="83">
        <f t="shared" si="64"/>
        <v>6.451999999999998E-2</v>
      </c>
    </row>
    <row r="764" spans="1:9">
      <c r="A764" s="9">
        <f t="shared" si="67"/>
        <v>128</v>
      </c>
      <c r="B764" s="14" t="s">
        <v>1039</v>
      </c>
      <c r="C764" s="8">
        <f>димвенканали!C764</f>
        <v>92.4</v>
      </c>
      <c r="D764" s="8">
        <f>димвенканали!D764</f>
        <v>0</v>
      </c>
      <c r="E764" s="8">
        <f>димвенканали!E764</f>
        <v>0</v>
      </c>
      <c r="F764" s="8">
        <f t="shared" si="65"/>
        <v>92.4</v>
      </c>
      <c r="G764" s="10">
        <f t="shared" si="68"/>
        <v>5.9616479999999994</v>
      </c>
      <c r="H764" s="10">
        <f t="shared" si="66"/>
        <v>1.1923295999999999</v>
      </c>
      <c r="I764" s="83">
        <f t="shared" si="64"/>
        <v>6.4519999999999994E-2</v>
      </c>
    </row>
    <row r="765" spans="1:9">
      <c r="A765" s="9">
        <f t="shared" si="67"/>
        <v>129</v>
      </c>
      <c r="B765" s="14" t="s">
        <v>1040</v>
      </c>
      <c r="C765" s="8"/>
      <c r="D765" s="8">
        <f>димвенканали!D765</f>
        <v>0</v>
      </c>
      <c r="E765" s="8">
        <f>димвенканали!E765</f>
        <v>0</v>
      </c>
      <c r="F765" s="8">
        <f>C765+D765+E765</f>
        <v>0</v>
      </c>
      <c r="G765" s="10">
        <f t="shared" si="68"/>
        <v>0</v>
      </c>
      <c r="H765" s="10">
        <f>G765*0.2</f>
        <v>0</v>
      </c>
      <c r="I765" s="83"/>
    </row>
    <row r="766" spans="1:9">
      <c r="A766" s="9">
        <f t="shared" ref="A766:A773" si="69">A765+1</f>
        <v>130</v>
      </c>
      <c r="B766" s="14" t="s">
        <v>1043</v>
      </c>
      <c r="C766" s="8">
        <f>димвенканали!C766</f>
        <v>5964.3</v>
      </c>
      <c r="D766" s="8">
        <f>димвенканали!D766</f>
        <v>0</v>
      </c>
      <c r="E766" s="8">
        <f>димвенканали!E766</f>
        <v>0</v>
      </c>
      <c r="F766" s="8">
        <f>C766+D766+E766</f>
        <v>5964.3</v>
      </c>
      <c r="G766" s="10">
        <f t="shared" si="68"/>
        <v>384.81663599999996</v>
      </c>
      <c r="H766" s="10">
        <f>G766*0.2</f>
        <v>76.963327199999995</v>
      </c>
      <c r="I766" s="83">
        <f t="shared" si="64"/>
        <v>6.4519999999999994E-2</v>
      </c>
    </row>
    <row r="767" spans="1:9">
      <c r="A767" s="9">
        <f t="shared" si="69"/>
        <v>131</v>
      </c>
      <c r="B767" s="14" t="s">
        <v>1044</v>
      </c>
      <c r="C767" s="8">
        <f>димвенканали!C767</f>
        <v>5911.3</v>
      </c>
      <c r="D767" s="8">
        <f>димвенканали!D767</f>
        <v>0</v>
      </c>
      <c r="E767" s="8">
        <f>димвенканали!E767</f>
        <v>0</v>
      </c>
      <c r="F767" s="8">
        <f>C767+D767+E767</f>
        <v>5911.3</v>
      </c>
      <c r="G767" s="10">
        <f t="shared" si="68"/>
        <v>381.39707599999997</v>
      </c>
      <c r="H767" s="10">
        <f>G767*0.2</f>
        <v>76.279415200000003</v>
      </c>
      <c r="I767" s="83">
        <f t="shared" si="64"/>
        <v>6.4519999999999994E-2</v>
      </c>
    </row>
    <row r="768" spans="1:9">
      <c r="A768" s="9">
        <f t="shared" si="69"/>
        <v>132</v>
      </c>
      <c r="B768" s="14" t="s">
        <v>1045</v>
      </c>
      <c r="C768" s="8">
        <f>димвенканали!C768</f>
        <v>3419.4</v>
      </c>
      <c r="D768" s="8">
        <f>димвенканали!D768</f>
        <v>0</v>
      </c>
      <c r="E768" s="8">
        <f>димвенканали!E768</f>
        <v>0</v>
      </c>
      <c r="F768" s="8">
        <f>C768+D768+E768</f>
        <v>3419.4</v>
      </c>
      <c r="G768" s="10">
        <f t="shared" si="68"/>
        <v>220.619688</v>
      </c>
      <c r="H768" s="10">
        <f>G768*0.2</f>
        <v>44.123937600000005</v>
      </c>
      <c r="I768" s="83">
        <f t="shared" si="64"/>
        <v>6.4519999999999994E-2</v>
      </c>
    </row>
    <row r="769" spans="1:9">
      <c r="A769" s="9">
        <f t="shared" si="69"/>
        <v>133</v>
      </c>
      <c r="B769" s="251" t="s">
        <v>1363</v>
      </c>
      <c r="C769" s="8"/>
      <c r="D769" s="8"/>
      <c r="E769" s="8"/>
      <c r="F769" s="8"/>
      <c r="G769" s="10"/>
      <c r="H769" s="10"/>
      <c r="I769" s="83"/>
    </row>
    <row r="770" spans="1:9">
      <c r="A770" s="9">
        <f t="shared" si="69"/>
        <v>134</v>
      </c>
      <c r="B770" s="251" t="s">
        <v>1364</v>
      </c>
      <c r="C770" s="8"/>
      <c r="D770" s="8"/>
      <c r="E770" s="8"/>
      <c r="F770" s="8"/>
      <c r="G770" s="10"/>
      <c r="H770" s="10"/>
      <c r="I770" s="83"/>
    </row>
    <row r="771" spans="1:9">
      <c r="A771" s="9">
        <f t="shared" si="69"/>
        <v>135</v>
      </c>
      <c r="B771" s="251" t="s">
        <v>1365</v>
      </c>
      <c r="C771" s="8"/>
      <c r="D771" s="8"/>
      <c r="E771" s="8"/>
      <c r="F771" s="8"/>
      <c r="G771" s="10"/>
      <c r="H771" s="10"/>
      <c r="I771" s="83"/>
    </row>
    <row r="772" spans="1:9">
      <c r="A772" s="9">
        <f t="shared" si="69"/>
        <v>136</v>
      </c>
      <c r="B772" s="251" t="s">
        <v>1366</v>
      </c>
      <c r="C772" s="8"/>
      <c r="D772" s="8"/>
      <c r="E772" s="8"/>
      <c r="F772" s="8"/>
      <c r="G772" s="10"/>
      <c r="H772" s="10"/>
      <c r="I772" s="83"/>
    </row>
    <row r="773" spans="1:9">
      <c r="A773" s="9">
        <f t="shared" si="69"/>
        <v>137</v>
      </c>
      <c r="B773" s="251" t="s">
        <v>1367</v>
      </c>
      <c r="C773" s="8"/>
      <c r="D773" s="8"/>
      <c r="E773" s="8"/>
      <c r="F773" s="8"/>
      <c r="G773" s="10"/>
      <c r="H773" s="10"/>
      <c r="I773" s="83"/>
    </row>
    <row r="774" spans="1:9">
      <c r="A774" s="12"/>
      <c r="B774" s="17" t="s">
        <v>576</v>
      </c>
      <c r="C774" s="13">
        <f t="shared" ref="C774:H774" si="70">SUM(C637:C773)</f>
        <v>219628.27999999997</v>
      </c>
      <c r="D774" s="13">
        <f t="shared" si="70"/>
        <v>786.9</v>
      </c>
      <c r="E774" s="13">
        <f t="shared" si="70"/>
        <v>5320.8</v>
      </c>
      <c r="F774" s="13">
        <f t="shared" si="70"/>
        <v>225735.97999999992</v>
      </c>
      <c r="G774" s="13">
        <f t="shared" si="70"/>
        <v>14564.485429599998</v>
      </c>
      <c r="H774" s="13">
        <f t="shared" si="70"/>
        <v>2912.8970859200012</v>
      </c>
      <c r="I774" s="97">
        <f t="shared" si="64"/>
        <v>6.4520000000000022E-2</v>
      </c>
    </row>
    <row r="775" spans="1:9">
      <c r="A775" s="9"/>
      <c r="B775" s="7" t="s">
        <v>823</v>
      </c>
      <c r="C775" s="8"/>
      <c r="D775" s="8"/>
      <c r="E775" s="8"/>
      <c r="F775" s="8"/>
      <c r="G775" s="10"/>
      <c r="H775" s="10"/>
      <c r="I775" s="83"/>
    </row>
    <row r="776" spans="1:9">
      <c r="A776" s="9">
        <v>1</v>
      </c>
      <c r="B776" s="8" t="s">
        <v>824</v>
      </c>
      <c r="C776" s="8">
        <f>димвенканали!C776</f>
        <v>106.7</v>
      </c>
      <c r="D776" s="8">
        <v>0</v>
      </c>
      <c r="E776" s="8">
        <v>0</v>
      </c>
      <c r="F776" s="8">
        <f t="shared" ref="F776:F829" si="71">C776+D776+E776</f>
        <v>106.7</v>
      </c>
      <c r="G776" s="10">
        <f t="shared" si="68"/>
        <v>6.8842839999999992</v>
      </c>
      <c r="H776" s="10">
        <f t="shared" ref="H776:H828" si="72">G776*0.2</f>
        <v>1.3768567999999999</v>
      </c>
      <c r="I776" s="83">
        <f t="shared" si="64"/>
        <v>6.4519999999999994E-2</v>
      </c>
    </row>
    <row r="777" spans="1:9">
      <c r="A777" s="9">
        <f>1+A776</f>
        <v>2</v>
      </c>
      <c r="B777" s="8" t="s">
        <v>825</v>
      </c>
      <c r="C777" s="8">
        <f>димвенканали!C777</f>
        <v>56.6</v>
      </c>
      <c r="D777" s="8">
        <v>0</v>
      </c>
      <c r="E777" s="8">
        <v>0</v>
      </c>
      <c r="F777" s="8">
        <f t="shared" si="71"/>
        <v>56.6</v>
      </c>
      <c r="G777" s="10">
        <f t="shared" si="68"/>
        <v>3.6518319999999997</v>
      </c>
      <c r="H777" s="10">
        <f t="shared" si="72"/>
        <v>0.73036639999999997</v>
      </c>
      <c r="I777" s="83">
        <f t="shared" si="64"/>
        <v>6.4519999999999994E-2</v>
      </c>
    </row>
    <row r="778" spans="1:9">
      <c r="A778" s="9">
        <f t="shared" ref="A778:A841" si="73">1+A777</f>
        <v>3</v>
      </c>
      <c r="B778" s="8" t="s">
        <v>826</v>
      </c>
      <c r="C778" s="8">
        <f>димвенканали!C778</f>
        <v>66.900000000000006</v>
      </c>
      <c r="D778" s="8">
        <v>0</v>
      </c>
      <c r="E778" s="8">
        <v>0</v>
      </c>
      <c r="F778" s="8">
        <f t="shared" si="71"/>
        <v>66.900000000000006</v>
      </c>
      <c r="G778" s="10">
        <f t="shared" si="68"/>
        <v>4.3163879999999999</v>
      </c>
      <c r="H778" s="10">
        <f t="shared" si="72"/>
        <v>0.86327759999999998</v>
      </c>
      <c r="I778" s="83">
        <f t="shared" si="64"/>
        <v>6.4519999999999994E-2</v>
      </c>
    </row>
    <row r="779" spans="1:9">
      <c r="A779" s="9">
        <f t="shared" si="73"/>
        <v>4</v>
      </c>
      <c r="B779" s="8" t="s">
        <v>827</v>
      </c>
      <c r="C779" s="8">
        <f>димвенканали!C779</f>
        <v>64.900000000000006</v>
      </c>
      <c r="D779" s="8">
        <v>0</v>
      </c>
      <c r="E779" s="8">
        <v>0</v>
      </c>
      <c r="F779" s="8">
        <f t="shared" si="71"/>
        <v>64.900000000000006</v>
      </c>
      <c r="G779" s="10">
        <f t="shared" si="68"/>
        <v>4.1873480000000001</v>
      </c>
      <c r="H779" s="10">
        <f t="shared" si="72"/>
        <v>0.83746960000000004</v>
      </c>
      <c r="I779" s="83">
        <f t="shared" si="64"/>
        <v>6.4520000000000008E-2</v>
      </c>
    </row>
    <row r="780" spans="1:9">
      <c r="A780" s="9">
        <f t="shared" si="73"/>
        <v>5</v>
      </c>
      <c r="B780" s="8" t="s">
        <v>828</v>
      </c>
      <c r="C780" s="8">
        <f>димвенканали!C780</f>
        <v>45.2</v>
      </c>
      <c r="D780" s="8">
        <v>0</v>
      </c>
      <c r="E780" s="8">
        <v>0</v>
      </c>
      <c r="F780" s="8">
        <f t="shared" si="71"/>
        <v>45.2</v>
      </c>
      <c r="G780" s="10">
        <f t="shared" ref="G780:G843" si="74">F780*$G$2</f>
        <v>2.9163039999999998</v>
      </c>
      <c r="H780" s="10">
        <f t="shared" si="72"/>
        <v>0.58326080000000002</v>
      </c>
      <c r="I780" s="83">
        <f t="shared" si="64"/>
        <v>6.4519999999999994E-2</v>
      </c>
    </row>
    <row r="781" spans="1:9">
      <c r="A781" s="9">
        <f t="shared" si="73"/>
        <v>6</v>
      </c>
      <c r="B781" s="8" t="s">
        <v>829</v>
      </c>
      <c r="C781" s="8">
        <f>димвенканали!C781</f>
        <v>70.599999999999994</v>
      </c>
      <c r="D781" s="8">
        <v>0</v>
      </c>
      <c r="E781" s="8">
        <v>0</v>
      </c>
      <c r="F781" s="8">
        <f t="shared" si="71"/>
        <v>70.599999999999994</v>
      </c>
      <c r="G781" s="10">
        <f t="shared" si="74"/>
        <v>4.5551119999999994</v>
      </c>
      <c r="H781" s="10">
        <f t="shared" si="72"/>
        <v>0.9110223999999999</v>
      </c>
      <c r="I781" s="83">
        <f t="shared" si="64"/>
        <v>6.4520000000000008E-2</v>
      </c>
    </row>
    <row r="782" spans="1:9">
      <c r="A782" s="9">
        <f t="shared" si="73"/>
        <v>7</v>
      </c>
      <c r="B782" s="8" t="s">
        <v>830</v>
      </c>
      <c r="C782" s="8">
        <f>димвенканали!C782</f>
        <v>66.3</v>
      </c>
      <c r="D782" s="8">
        <v>0</v>
      </c>
      <c r="E782" s="8">
        <v>0</v>
      </c>
      <c r="F782" s="8">
        <f t="shared" si="71"/>
        <v>66.3</v>
      </c>
      <c r="G782" s="10">
        <f t="shared" si="74"/>
        <v>4.2776759999999996</v>
      </c>
      <c r="H782" s="10">
        <f t="shared" si="72"/>
        <v>0.85553519999999994</v>
      </c>
      <c r="I782" s="83">
        <f t="shared" si="64"/>
        <v>6.4520000000000008E-2</v>
      </c>
    </row>
    <row r="783" spans="1:9">
      <c r="A783" s="9">
        <f t="shared" si="73"/>
        <v>8</v>
      </c>
      <c r="B783" s="8" t="s">
        <v>831</v>
      </c>
      <c r="C783" s="8">
        <f>димвенканали!C783</f>
        <v>141.1</v>
      </c>
      <c r="D783" s="8">
        <v>0</v>
      </c>
      <c r="E783" s="8">
        <v>0</v>
      </c>
      <c r="F783" s="8">
        <f t="shared" si="71"/>
        <v>141.1</v>
      </c>
      <c r="G783" s="10">
        <f t="shared" si="74"/>
        <v>9.1037719999999993</v>
      </c>
      <c r="H783" s="10">
        <f t="shared" si="72"/>
        <v>1.8207544</v>
      </c>
      <c r="I783" s="83">
        <f t="shared" si="64"/>
        <v>6.4519999999999994E-2</v>
      </c>
    </row>
    <row r="784" spans="1:9">
      <c r="A784" s="9">
        <f t="shared" si="73"/>
        <v>9</v>
      </c>
      <c r="B784" s="8" t="s">
        <v>832</v>
      </c>
      <c r="C784" s="8">
        <f>димвенканали!C784</f>
        <v>83.9</v>
      </c>
      <c r="D784" s="8">
        <v>0</v>
      </c>
      <c r="E784" s="8">
        <v>0</v>
      </c>
      <c r="F784" s="8">
        <f t="shared" si="71"/>
        <v>83.9</v>
      </c>
      <c r="G784" s="10">
        <f t="shared" si="74"/>
        <v>5.4132280000000002</v>
      </c>
      <c r="H784" s="10">
        <f t="shared" si="72"/>
        <v>1.0826456</v>
      </c>
      <c r="I784" s="83">
        <f t="shared" si="64"/>
        <v>6.4519999999999994E-2</v>
      </c>
    </row>
    <row r="785" spans="1:9">
      <c r="A785" s="9">
        <f t="shared" si="73"/>
        <v>10</v>
      </c>
      <c r="B785" s="8" t="s">
        <v>833</v>
      </c>
      <c r="C785" s="8">
        <f>димвенканали!C785</f>
        <v>58.2</v>
      </c>
      <c r="D785" s="8">
        <v>0</v>
      </c>
      <c r="E785" s="8">
        <v>0</v>
      </c>
      <c r="F785" s="8">
        <f t="shared" si="71"/>
        <v>58.2</v>
      </c>
      <c r="G785" s="10">
        <f t="shared" si="74"/>
        <v>3.755064</v>
      </c>
      <c r="H785" s="10">
        <f t="shared" si="72"/>
        <v>0.75101280000000004</v>
      </c>
      <c r="I785" s="83">
        <f t="shared" si="64"/>
        <v>6.4519999999999994E-2</v>
      </c>
    </row>
    <row r="786" spans="1:9">
      <c r="A786" s="9">
        <f t="shared" si="73"/>
        <v>11</v>
      </c>
      <c r="B786" s="8" t="s">
        <v>834</v>
      </c>
      <c r="C786" s="8">
        <f>димвенканали!C786</f>
        <v>47.3</v>
      </c>
      <c r="D786" s="8">
        <v>0</v>
      </c>
      <c r="E786" s="8">
        <v>0</v>
      </c>
      <c r="F786" s="8">
        <f t="shared" si="71"/>
        <v>47.3</v>
      </c>
      <c r="G786" s="10">
        <f t="shared" si="74"/>
        <v>3.0517959999999995</v>
      </c>
      <c r="H786" s="10">
        <f t="shared" si="72"/>
        <v>0.61035919999999999</v>
      </c>
      <c r="I786" s="83">
        <f t="shared" si="64"/>
        <v>6.4519999999999994E-2</v>
      </c>
    </row>
    <row r="787" spans="1:9">
      <c r="A787" s="9">
        <f t="shared" si="73"/>
        <v>12</v>
      </c>
      <c r="B787" s="8" t="s">
        <v>835</v>
      </c>
      <c r="C787" s="8">
        <f>димвенканали!C787</f>
        <v>133.19999999999999</v>
      </c>
      <c r="D787" s="8">
        <v>0</v>
      </c>
      <c r="E787" s="8">
        <v>0</v>
      </c>
      <c r="F787" s="8">
        <f t="shared" si="71"/>
        <v>133.19999999999999</v>
      </c>
      <c r="G787" s="10">
        <f t="shared" si="74"/>
        <v>8.5940639999999977</v>
      </c>
      <c r="H787" s="10">
        <f t="shared" si="72"/>
        <v>1.7188127999999996</v>
      </c>
      <c r="I787" s="83">
        <f t="shared" si="64"/>
        <v>6.4519999999999994E-2</v>
      </c>
    </row>
    <row r="788" spans="1:9">
      <c r="A788" s="9">
        <f t="shared" si="73"/>
        <v>13</v>
      </c>
      <c r="B788" s="8" t="s">
        <v>836</v>
      </c>
      <c r="C788" s="8">
        <f>димвенканали!C788</f>
        <v>87.4</v>
      </c>
      <c r="D788" s="8">
        <v>0</v>
      </c>
      <c r="E788" s="8">
        <v>0</v>
      </c>
      <c r="F788" s="8">
        <f t="shared" si="71"/>
        <v>87.4</v>
      </c>
      <c r="G788" s="10">
        <f t="shared" si="74"/>
        <v>5.6390479999999998</v>
      </c>
      <c r="H788" s="10">
        <f t="shared" si="72"/>
        <v>1.1278096</v>
      </c>
      <c r="I788" s="83">
        <f t="shared" ref="I788:I847" si="75">(G788+H788)/F788/1.2</f>
        <v>6.4519999999999994E-2</v>
      </c>
    </row>
    <row r="789" spans="1:9">
      <c r="A789" s="9">
        <f t="shared" si="73"/>
        <v>14</v>
      </c>
      <c r="B789" s="8" t="s">
        <v>837</v>
      </c>
      <c r="C789" s="8">
        <f>димвенканали!C789</f>
        <v>102.5</v>
      </c>
      <c r="D789" s="8">
        <v>0</v>
      </c>
      <c r="E789" s="8">
        <v>0</v>
      </c>
      <c r="F789" s="8">
        <f t="shared" si="71"/>
        <v>102.5</v>
      </c>
      <c r="G789" s="10">
        <f t="shared" si="74"/>
        <v>6.6132999999999997</v>
      </c>
      <c r="H789" s="10">
        <f t="shared" si="72"/>
        <v>1.3226599999999999</v>
      </c>
      <c r="I789" s="83">
        <f t="shared" si="75"/>
        <v>6.4519999999999994E-2</v>
      </c>
    </row>
    <row r="790" spans="1:9">
      <c r="A790" s="9">
        <f t="shared" si="73"/>
        <v>15</v>
      </c>
      <c r="B790" s="8" t="s">
        <v>838</v>
      </c>
      <c r="C790" s="8">
        <f>димвенканали!C790</f>
        <v>47.2</v>
      </c>
      <c r="D790" s="8">
        <v>0</v>
      </c>
      <c r="E790" s="8">
        <v>0</v>
      </c>
      <c r="F790" s="8">
        <f t="shared" si="71"/>
        <v>47.2</v>
      </c>
      <c r="G790" s="10">
        <f t="shared" si="74"/>
        <v>3.0453440000000001</v>
      </c>
      <c r="H790" s="10">
        <f t="shared" si="72"/>
        <v>0.60906880000000008</v>
      </c>
      <c r="I790" s="83">
        <f t="shared" si="75"/>
        <v>6.4520000000000008E-2</v>
      </c>
    </row>
    <row r="791" spans="1:9">
      <c r="A791" s="9">
        <f t="shared" si="73"/>
        <v>16</v>
      </c>
      <c r="B791" s="8" t="s">
        <v>839</v>
      </c>
      <c r="C791" s="8">
        <f>димвенканали!C791</f>
        <v>138.08000000000001</v>
      </c>
      <c r="D791" s="8">
        <v>0</v>
      </c>
      <c r="E791" s="8">
        <v>0</v>
      </c>
      <c r="F791" s="8">
        <f t="shared" si="71"/>
        <v>138.08000000000001</v>
      </c>
      <c r="G791" s="10">
        <f t="shared" si="74"/>
        <v>8.9089215999999993</v>
      </c>
      <c r="H791" s="10">
        <f t="shared" si="72"/>
        <v>1.7817843199999999</v>
      </c>
      <c r="I791" s="83">
        <f t="shared" si="75"/>
        <v>6.4519999999999994E-2</v>
      </c>
    </row>
    <row r="792" spans="1:9">
      <c r="A792" s="9">
        <f t="shared" si="73"/>
        <v>17</v>
      </c>
      <c r="B792" s="8" t="s">
        <v>840</v>
      </c>
      <c r="C792" s="8">
        <f>димвенканали!C792</f>
        <v>37.799999999999997</v>
      </c>
      <c r="D792" s="8">
        <v>0</v>
      </c>
      <c r="E792" s="8">
        <v>0</v>
      </c>
      <c r="F792" s="8">
        <f t="shared" si="71"/>
        <v>37.799999999999997</v>
      </c>
      <c r="G792" s="10">
        <f t="shared" si="74"/>
        <v>2.4388559999999995</v>
      </c>
      <c r="H792" s="10">
        <f t="shared" si="72"/>
        <v>0.4877711999999999</v>
      </c>
      <c r="I792" s="83">
        <f t="shared" si="75"/>
        <v>6.4519999999999994E-2</v>
      </c>
    </row>
    <row r="793" spans="1:9">
      <c r="A793" s="9">
        <f t="shared" si="73"/>
        <v>18</v>
      </c>
      <c r="B793" s="8" t="s">
        <v>841</v>
      </c>
      <c r="C793" s="8">
        <f>димвенканали!C793</f>
        <v>85.49</v>
      </c>
      <c r="D793" s="8">
        <v>0</v>
      </c>
      <c r="E793" s="8">
        <v>0</v>
      </c>
      <c r="F793" s="8">
        <f t="shared" si="71"/>
        <v>85.49</v>
      </c>
      <c r="G793" s="10">
        <f t="shared" si="74"/>
        <v>5.5158147999999994</v>
      </c>
      <c r="H793" s="10">
        <f t="shared" si="72"/>
        <v>1.1031629599999999</v>
      </c>
      <c r="I793" s="83">
        <f t="shared" si="75"/>
        <v>6.4519999999999994E-2</v>
      </c>
    </row>
    <row r="794" spans="1:9">
      <c r="A794" s="9">
        <f t="shared" si="73"/>
        <v>19</v>
      </c>
      <c r="B794" s="8" t="s">
        <v>842</v>
      </c>
      <c r="C794" s="8">
        <f>димвенканали!C794</f>
        <v>67.69</v>
      </c>
      <c r="D794" s="8">
        <v>0</v>
      </c>
      <c r="E794" s="8">
        <v>0</v>
      </c>
      <c r="F794" s="8">
        <f t="shared" si="71"/>
        <v>67.69</v>
      </c>
      <c r="G794" s="10">
        <f t="shared" si="74"/>
        <v>4.3673587999999999</v>
      </c>
      <c r="H794" s="10">
        <f t="shared" si="72"/>
        <v>0.87347176000000004</v>
      </c>
      <c r="I794" s="83">
        <f t="shared" si="75"/>
        <v>6.4520000000000008E-2</v>
      </c>
    </row>
    <row r="795" spans="1:9">
      <c r="A795" s="9">
        <f t="shared" si="73"/>
        <v>20</v>
      </c>
      <c r="B795" s="8" t="s">
        <v>843</v>
      </c>
      <c r="C795" s="8">
        <f>димвенканали!C795</f>
        <v>97.3</v>
      </c>
      <c r="D795" s="8">
        <v>0</v>
      </c>
      <c r="E795" s="8">
        <v>0</v>
      </c>
      <c r="F795" s="8">
        <f t="shared" si="71"/>
        <v>97.3</v>
      </c>
      <c r="G795" s="10">
        <f t="shared" si="74"/>
        <v>6.2777959999999995</v>
      </c>
      <c r="H795" s="10">
        <f t="shared" si="72"/>
        <v>1.2555592</v>
      </c>
      <c r="I795" s="83">
        <f t="shared" si="75"/>
        <v>6.4519999999999994E-2</v>
      </c>
    </row>
    <row r="796" spans="1:9">
      <c r="A796" s="9">
        <f t="shared" si="73"/>
        <v>21</v>
      </c>
      <c r="B796" s="8" t="s">
        <v>844</v>
      </c>
      <c r="C796" s="8">
        <f>димвенканали!C796</f>
        <v>6972.44</v>
      </c>
      <c r="D796" s="8">
        <v>0</v>
      </c>
      <c r="E796" s="8">
        <v>123.3</v>
      </c>
      <c r="F796" s="8">
        <f t="shared" si="71"/>
        <v>7095.74</v>
      </c>
      <c r="G796" s="10">
        <f t="shared" si="74"/>
        <v>457.81714479999994</v>
      </c>
      <c r="H796" s="10">
        <f t="shared" si="72"/>
        <v>91.563428959999996</v>
      </c>
      <c r="I796" s="83">
        <f t="shared" si="75"/>
        <v>6.4519999999999994E-2</v>
      </c>
    </row>
    <row r="797" spans="1:9">
      <c r="A797" s="9">
        <f t="shared" si="73"/>
        <v>22</v>
      </c>
      <c r="B797" s="8" t="s">
        <v>845</v>
      </c>
      <c r="C797" s="8">
        <f>димвенканали!C797</f>
        <v>2574.58</v>
      </c>
      <c r="D797" s="8">
        <v>0</v>
      </c>
      <c r="E797" s="8">
        <v>0</v>
      </c>
      <c r="F797" s="8">
        <f t="shared" si="71"/>
        <v>2574.58</v>
      </c>
      <c r="G797" s="10">
        <f t="shared" si="74"/>
        <v>166.11190159999998</v>
      </c>
      <c r="H797" s="10">
        <f t="shared" si="72"/>
        <v>33.222380319999999</v>
      </c>
      <c r="I797" s="83">
        <f t="shared" si="75"/>
        <v>6.4519999999999994E-2</v>
      </c>
    </row>
    <row r="798" spans="1:9">
      <c r="A798" s="9">
        <f t="shared" si="73"/>
        <v>23</v>
      </c>
      <c r="B798" s="8" t="s">
        <v>846</v>
      </c>
      <c r="C798" s="8">
        <f>димвенканали!C798</f>
        <v>316.8</v>
      </c>
      <c r="D798" s="8">
        <v>0</v>
      </c>
      <c r="E798" s="8">
        <v>0</v>
      </c>
      <c r="F798" s="8">
        <f t="shared" si="71"/>
        <v>316.8</v>
      </c>
      <c r="G798" s="10">
        <f t="shared" si="74"/>
        <v>20.439935999999999</v>
      </c>
      <c r="H798" s="10">
        <f t="shared" si="72"/>
        <v>4.0879871999999997</v>
      </c>
      <c r="I798" s="83">
        <f t="shared" si="75"/>
        <v>6.4519999999999994E-2</v>
      </c>
    </row>
    <row r="799" spans="1:9">
      <c r="A799" s="9">
        <f t="shared" si="73"/>
        <v>24</v>
      </c>
      <c r="B799" s="8" t="s">
        <v>847</v>
      </c>
      <c r="C799" s="8">
        <f>димвенканали!C799</f>
        <v>665.9</v>
      </c>
      <c r="D799" s="8">
        <v>0</v>
      </c>
      <c r="E799" s="8">
        <v>0</v>
      </c>
      <c r="F799" s="8">
        <f t="shared" si="71"/>
        <v>665.9</v>
      </c>
      <c r="G799" s="10">
        <f t="shared" si="74"/>
        <v>42.963867999999998</v>
      </c>
      <c r="H799" s="10">
        <f t="shared" si="72"/>
        <v>8.5927735999999992</v>
      </c>
      <c r="I799" s="83">
        <f t="shared" si="75"/>
        <v>6.4520000000000008E-2</v>
      </c>
    </row>
    <row r="800" spans="1:9">
      <c r="A800" s="9">
        <f t="shared" si="73"/>
        <v>25</v>
      </c>
      <c r="B800" s="8" t="s">
        <v>848</v>
      </c>
      <c r="C800" s="8">
        <f>димвенканали!C800</f>
        <v>266.8</v>
      </c>
      <c r="D800" s="8">
        <v>0</v>
      </c>
      <c r="E800" s="8">
        <v>0</v>
      </c>
      <c r="F800" s="8">
        <f t="shared" si="71"/>
        <v>266.8</v>
      </c>
      <c r="G800" s="10">
        <f t="shared" si="74"/>
        <v>17.213936</v>
      </c>
      <c r="H800" s="10">
        <f t="shared" si="72"/>
        <v>3.4427872000000002</v>
      </c>
      <c r="I800" s="83">
        <f t="shared" si="75"/>
        <v>6.4520000000000008E-2</v>
      </c>
    </row>
    <row r="801" spans="1:9">
      <c r="A801" s="9">
        <f t="shared" si="73"/>
        <v>26</v>
      </c>
      <c r="B801" s="8" t="s">
        <v>849</v>
      </c>
      <c r="C801" s="8">
        <f>димвенканали!C801</f>
        <v>1121.3800000000001</v>
      </c>
      <c r="D801" s="8">
        <v>0</v>
      </c>
      <c r="E801" s="8">
        <v>0</v>
      </c>
      <c r="F801" s="8">
        <f t="shared" si="71"/>
        <v>1121.3800000000001</v>
      </c>
      <c r="G801" s="10">
        <f t="shared" si="74"/>
        <v>72.351437599999997</v>
      </c>
      <c r="H801" s="10">
        <f t="shared" si="72"/>
        <v>14.470287519999999</v>
      </c>
      <c r="I801" s="83">
        <f t="shared" si="75"/>
        <v>6.4519999999999994E-2</v>
      </c>
    </row>
    <row r="802" spans="1:9">
      <c r="A802" s="9">
        <f t="shared" si="73"/>
        <v>27</v>
      </c>
      <c r="B802" s="8" t="s">
        <v>850</v>
      </c>
      <c r="C802" s="8">
        <f>димвенканали!C802</f>
        <v>141.09</v>
      </c>
      <c r="D802" s="8">
        <v>0</v>
      </c>
      <c r="E802" s="8">
        <v>0</v>
      </c>
      <c r="F802" s="8">
        <f t="shared" si="71"/>
        <v>141.09</v>
      </c>
      <c r="G802" s="10">
        <f t="shared" si="74"/>
        <v>9.1031268000000001</v>
      </c>
      <c r="H802" s="10">
        <f t="shared" si="72"/>
        <v>1.8206253600000002</v>
      </c>
      <c r="I802" s="83">
        <f t="shared" si="75"/>
        <v>6.4519999999999994E-2</v>
      </c>
    </row>
    <row r="803" spans="1:9">
      <c r="A803" s="9">
        <f t="shared" si="73"/>
        <v>28</v>
      </c>
      <c r="B803" s="8" t="s">
        <v>851</v>
      </c>
      <c r="C803" s="8">
        <f>димвенканали!C803</f>
        <v>2011.1</v>
      </c>
      <c r="D803" s="8">
        <v>0</v>
      </c>
      <c r="E803" s="8">
        <v>0</v>
      </c>
      <c r="F803" s="8">
        <f t="shared" si="71"/>
        <v>2011.1</v>
      </c>
      <c r="G803" s="10">
        <f t="shared" si="74"/>
        <v>129.75617199999999</v>
      </c>
      <c r="H803" s="10">
        <f t="shared" si="72"/>
        <v>25.951234400000001</v>
      </c>
      <c r="I803" s="83">
        <f t="shared" si="75"/>
        <v>6.4520000000000008E-2</v>
      </c>
    </row>
    <row r="804" spans="1:9">
      <c r="A804" s="9">
        <f t="shared" si="73"/>
        <v>29</v>
      </c>
      <c r="B804" s="8" t="s">
        <v>852</v>
      </c>
      <c r="C804" s="8">
        <f>димвенканали!C804</f>
        <v>166.08</v>
      </c>
      <c r="D804" s="8">
        <v>0</v>
      </c>
      <c r="E804" s="8">
        <v>0</v>
      </c>
      <c r="F804" s="8">
        <f t="shared" si="71"/>
        <v>166.08</v>
      </c>
      <c r="G804" s="10">
        <f t="shared" si="74"/>
        <v>10.7154816</v>
      </c>
      <c r="H804" s="10">
        <f t="shared" si="72"/>
        <v>2.1430963200000002</v>
      </c>
      <c r="I804" s="83">
        <f t="shared" si="75"/>
        <v>6.4519999999999994E-2</v>
      </c>
    </row>
    <row r="805" spans="1:9">
      <c r="A805" s="9">
        <f t="shared" si="73"/>
        <v>30</v>
      </c>
      <c r="B805" s="8" t="s">
        <v>853</v>
      </c>
      <c r="C805" s="8">
        <f>димвенканали!C805</f>
        <v>1580.97</v>
      </c>
      <c r="D805" s="8">
        <v>103.95</v>
      </c>
      <c r="E805" s="8">
        <v>98.1</v>
      </c>
      <c r="F805" s="8">
        <f t="shared" si="71"/>
        <v>1783.02</v>
      </c>
      <c r="G805" s="10">
        <f t="shared" si="74"/>
        <v>115.04045039999998</v>
      </c>
      <c r="H805" s="10">
        <f t="shared" si="72"/>
        <v>23.008090079999999</v>
      </c>
      <c r="I805" s="83">
        <f t="shared" si="75"/>
        <v>6.4519999999999994E-2</v>
      </c>
    </row>
    <row r="806" spans="1:9">
      <c r="A806" s="9">
        <f t="shared" si="73"/>
        <v>31</v>
      </c>
      <c r="B806" s="8" t="s">
        <v>854</v>
      </c>
      <c r="C806" s="8">
        <f>димвенканали!C806</f>
        <v>132.97999999999999</v>
      </c>
      <c r="D806" s="8">
        <v>0</v>
      </c>
      <c r="E806" s="8">
        <v>0</v>
      </c>
      <c r="F806" s="8">
        <f t="shared" si="71"/>
        <v>132.97999999999999</v>
      </c>
      <c r="G806" s="10">
        <f t="shared" si="74"/>
        <v>8.5798695999999985</v>
      </c>
      <c r="H806" s="10">
        <f t="shared" si="72"/>
        <v>1.7159739199999997</v>
      </c>
      <c r="I806" s="83">
        <f t="shared" si="75"/>
        <v>6.4519999999999994E-2</v>
      </c>
    </row>
    <row r="807" spans="1:9">
      <c r="A807" s="9">
        <f t="shared" si="73"/>
        <v>32</v>
      </c>
      <c r="B807" s="8" t="s">
        <v>855</v>
      </c>
      <c r="C807" s="8">
        <f>димвенканали!C807</f>
        <v>386.3</v>
      </c>
      <c r="D807" s="8">
        <v>0</v>
      </c>
      <c r="E807" s="8">
        <v>0</v>
      </c>
      <c r="F807" s="8">
        <f t="shared" si="71"/>
        <v>386.3</v>
      </c>
      <c r="G807" s="10">
        <f t="shared" si="74"/>
        <v>24.924075999999999</v>
      </c>
      <c r="H807" s="10">
        <f t="shared" si="72"/>
        <v>4.9848151999999999</v>
      </c>
      <c r="I807" s="83">
        <f t="shared" si="75"/>
        <v>6.4519999999999994E-2</v>
      </c>
    </row>
    <row r="808" spans="1:9">
      <c r="A808" s="9">
        <f t="shared" si="73"/>
        <v>33</v>
      </c>
      <c r="B808" s="8" t="s">
        <v>856</v>
      </c>
      <c r="C808" s="8">
        <f>димвенканали!C808</f>
        <v>392.7</v>
      </c>
      <c r="D808" s="8">
        <v>0</v>
      </c>
      <c r="E808" s="8">
        <v>0</v>
      </c>
      <c r="F808" s="8">
        <f t="shared" si="71"/>
        <v>392.7</v>
      </c>
      <c r="G808" s="10">
        <f t="shared" si="74"/>
        <v>25.337003999999997</v>
      </c>
      <c r="H808" s="10">
        <f t="shared" si="72"/>
        <v>5.0674007999999997</v>
      </c>
      <c r="I808" s="83">
        <f t="shared" si="75"/>
        <v>6.4519999999999994E-2</v>
      </c>
    </row>
    <row r="809" spans="1:9">
      <c r="A809" s="9">
        <f t="shared" si="73"/>
        <v>34</v>
      </c>
      <c r="B809" s="8" t="s">
        <v>857</v>
      </c>
      <c r="C809" s="8">
        <f>димвенканали!C809</f>
        <v>392.7</v>
      </c>
      <c r="D809" s="8">
        <v>0</v>
      </c>
      <c r="E809" s="8">
        <v>0</v>
      </c>
      <c r="F809" s="8">
        <f t="shared" si="71"/>
        <v>392.7</v>
      </c>
      <c r="G809" s="10">
        <f t="shared" si="74"/>
        <v>25.337003999999997</v>
      </c>
      <c r="H809" s="10">
        <f t="shared" si="72"/>
        <v>5.0674007999999997</v>
      </c>
      <c r="I809" s="83">
        <f t="shared" si="75"/>
        <v>6.4519999999999994E-2</v>
      </c>
    </row>
    <row r="810" spans="1:9">
      <c r="A810" s="9">
        <f t="shared" si="73"/>
        <v>35</v>
      </c>
      <c r="B810" s="8" t="s">
        <v>858</v>
      </c>
      <c r="C810" s="8">
        <f>димвенканали!C810</f>
        <v>461.2</v>
      </c>
      <c r="D810" s="8">
        <v>0</v>
      </c>
      <c r="E810" s="8">
        <v>0</v>
      </c>
      <c r="F810" s="8">
        <f t="shared" si="71"/>
        <v>461.2</v>
      </c>
      <c r="G810" s="10">
        <f t="shared" si="74"/>
        <v>29.756623999999995</v>
      </c>
      <c r="H810" s="10">
        <f t="shared" si="72"/>
        <v>5.9513247999999992</v>
      </c>
      <c r="I810" s="83">
        <f t="shared" si="75"/>
        <v>6.4519999999999994E-2</v>
      </c>
    </row>
    <row r="811" spans="1:9">
      <c r="A811" s="9">
        <f t="shared" si="73"/>
        <v>36</v>
      </c>
      <c r="B811" s="8" t="s">
        <v>859</v>
      </c>
      <c r="C811" s="8">
        <f>димвенканали!C811</f>
        <v>399.3</v>
      </c>
      <c r="D811" s="8">
        <v>0</v>
      </c>
      <c r="E811" s="8">
        <v>0</v>
      </c>
      <c r="F811" s="8">
        <f t="shared" si="71"/>
        <v>399.3</v>
      </c>
      <c r="G811" s="10">
        <f t="shared" si="74"/>
        <v>25.762836</v>
      </c>
      <c r="H811" s="10">
        <f t="shared" si="72"/>
        <v>5.1525672</v>
      </c>
      <c r="I811" s="83">
        <f t="shared" si="75"/>
        <v>6.4519999999999994E-2</v>
      </c>
    </row>
    <row r="812" spans="1:9">
      <c r="A812" s="9">
        <f t="shared" si="73"/>
        <v>37</v>
      </c>
      <c r="B812" s="8" t="s">
        <v>860</v>
      </c>
      <c r="C812" s="8">
        <f>димвенканали!C812</f>
        <v>309.5</v>
      </c>
      <c r="D812" s="8">
        <v>0</v>
      </c>
      <c r="E812" s="8">
        <v>0</v>
      </c>
      <c r="F812" s="8">
        <f t="shared" si="71"/>
        <v>309.5</v>
      </c>
      <c r="G812" s="10">
        <f t="shared" si="74"/>
        <v>19.96894</v>
      </c>
      <c r="H812" s="10">
        <f t="shared" si="72"/>
        <v>3.9937880000000003</v>
      </c>
      <c r="I812" s="83">
        <f t="shared" si="75"/>
        <v>6.4519999999999994E-2</v>
      </c>
    </row>
    <row r="813" spans="1:9">
      <c r="A813" s="9">
        <f t="shared" si="73"/>
        <v>38</v>
      </c>
      <c r="B813" s="8" t="s">
        <v>861</v>
      </c>
      <c r="C813" s="8">
        <f>димвенканали!C813</f>
        <v>1851.7</v>
      </c>
      <c r="D813" s="8">
        <v>0</v>
      </c>
      <c r="E813" s="8">
        <v>0</v>
      </c>
      <c r="F813" s="8">
        <f t="shared" si="71"/>
        <v>1851.7</v>
      </c>
      <c r="G813" s="10">
        <f t="shared" si="74"/>
        <v>119.471684</v>
      </c>
      <c r="H813" s="10">
        <f t="shared" si="72"/>
        <v>23.894336800000001</v>
      </c>
      <c r="I813" s="83">
        <f t="shared" si="75"/>
        <v>6.4519999999999994E-2</v>
      </c>
    </row>
    <row r="814" spans="1:9">
      <c r="A814" s="9">
        <f t="shared" si="73"/>
        <v>39</v>
      </c>
      <c r="B814" s="8" t="s">
        <v>862</v>
      </c>
      <c r="C814" s="8">
        <f>димвенканали!C814</f>
        <v>303</v>
      </c>
      <c r="D814" s="8">
        <v>0</v>
      </c>
      <c r="E814" s="8">
        <v>0</v>
      </c>
      <c r="F814" s="8">
        <f t="shared" si="71"/>
        <v>303</v>
      </c>
      <c r="G814" s="10">
        <f t="shared" si="74"/>
        <v>19.54956</v>
      </c>
      <c r="H814" s="10">
        <f t="shared" si="72"/>
        <v>3.9099120000000003</v>
      </c>
      <c r="I814" s="83">
        <f t="shared" si="75"/>
        <v>6.4519999999999994E-2</v>
      </c>
    </row>
    <row r="815" spans="1:9">
      <c r="A815" s="9">
        <f t="shared" si="73"/>
        <v>40</v>
      </c>
      <c r="B815" s="8" t="s">
        <v>863</v>
      </c>
      <c r="C815" s="8">
        <f>димвенканали!C815</f>
        <v>23.6</v>
      </c>
      <c r="D815" s="8">
        <v>0</v>
      </c>
      <c r="E815" s="8">
        <v>0</v>
      </c>
      <c r="F815" s="8">
        <f t="shared" si="71"/>
        <v>23.6</v>
      </c>
      <c r="G815" s="10">
        <f t="shared" si="74"/>
        <v>1.522672</v>
      </c>
      <c r="H815" s="10">
        <f t="shared" si="72"/>
        <v>0.30453440000000004</v>
      </c>
      <c r="I815" s="83">
        <f t="shared" si="75"/>
        <v>6.4520000000000008E-2</v>
      </c>
    </row>
    <row r="816" spans="1:9">
      <c r="A816" s="9">
        <f t="shared" si="73"/>
        <v>41</v>
      </c>
      <c r="B816" s="8" t="s">
        <v>864</v>
      </c>
      <c r="C816" s="8">
        <f>димвенканали!C816</f>
        <v>78.3</v>
      </c>
      <c r="D816" s="8">
        <v>0</v>
      </c>
      <c r="E816" s="8">
        <v>0</v>
      </c>
      <c r="F816" s="8">
        <f t="shared" si="71"/>
        <v>78.3</v>
      </c>
      <c r="G816" s="10">
        <f t="shared" si="74"/>
        <v>5.0519159999999994</v>
      </c>
      <c r="H816" s="10">
        <f t="shared" si="72"/>
        <v>1.0103831999999999</v>
      </c>
      <c r="I816" s="83">
        <f t="shared" si="75"/>
        <v>6.4519999999999994E-2</v>
      </c>
    </row>
    <row r="817" spans="1:9">
      <c r="A817" s="9">
        <f t="shared" si="73"/>
        <v>42</v>
      </c>
      <c r="B817" s="8" t="s">
        <v>865</v>
      </c>
      <c r="C817" s="8">
        <f>димвенканали!C817</f>
        <v>42.8</v>
      </c>
      <c r="D817" s="8">
        <v>0</v>
      </c>
      <c r="E817" s="8">
        <v>0</v>
      </c>
      <c r="F817" s="8">
        <f t="shared" si="71"/>
        <v>42.8</v>
      </c>
      <c r="G817" s="10">
        <f t="shared" si="74"/>
        <v>2.7614559999999995</v>
      </c>
      <c r="H817" s="10">
        <f t="shared" si="72"/>
        <v>0.55229119999999987</v>
      </c>
      <c r="I817" s="83">
        <f t="shared" si="75"/>
        <v>6.4519999999999994E-2</v>
      </c>
    </row>
    <row r="818" spans="1:9">
      <c r="A818" s="9">
        <f t="shared" si="73"/>
        <v>43</v>
      </c>
      <c r="B818" s="8" t="s">
        <v>866</v>
      </c>
      <c r="C818" s="8">
        <f>димвенканали!C818</f>
        <v>126.19</v>
      </c>
      <c r="D818" s="8">
        <v>0</v>
      </c>
      <c r="E818" s="8">
        <v>0</v>
      </c>
      <c r="F818" s="8">
        <f t="shared" si="71"/>
        <v>126.19</v>
      </c>
      <c r="G818" s="10">
        <f t="shared" si="74"/>
        <v>8.1417787999999991</v>
      </c>
      <c r="H818" s="10">
        <f t="shared" si="72"/>
        <v>1.6283557599999998</v>
      </c>
      <c r="I818" s="83">
        <f t="shared" si="75"/>
        <v>6.4519999999999994E-2</v>
      </c>
    </row>
    <row r="819" spans="1:9">
      <c r="A819" s="9">
        <f t="shared" si="73"/>
        <v>44</v>
      </c>
      <c r="B819" s="8" t="s">
        <v>867</v>
      </c>
      <c r="C819" s="8">
        <f>димвенканали!C819</f>
        <v>91.2</v>
      </c>
      <c r="D819" s="8">
        <v>0</v>
      </c>
      <c r="E819" s="8">
        <v>0</v>
      </c>
      <c r="F819" s="8">
        <f t="shared" si="71"/>
        <v>91.2</v>
      </c>
      <c r="G819" s="10">
        <f t="shared" si="74"/>
        <v>5.8842239999999997</v>
      </c>
      <c r="H819" s="10">
        <f t="shared" si="72"/>
        <v>1.1768448</v>
      </c>
      <c r="I819" s="83">
        <f t="shared" si="75"/>
        <v>6.4519999999999994E-2</v>
      </c>
    </row>
    <row r="820" spans="1:9">
      <c r="A820" s="9">
        <f t="shared" si="73"/>
        <v>45</v>
      </c>
      <c r="B820" s="8" t="s">
        <v>868</v>
      </c>
      <c r="C820" s="8">
        <f>димвенканали!C820</f>
        <v>127</v>
      </c>
      <c r="D820" s="8">
        <v>0</v>
      </c>
      <c r="E820" s="8">
        <v>0</v>
      </c>
      <c r="F820" s="8">
        <f t="shared" si="71"/>
        <v>127</v>
      </c>
      <c r="G820" s="10">
        <f t="shared" si="74"/>
        <v>8.1940399999999993</v>
      </c>
      <c r="H820" s="10">
        <f t="shared" si="72"/>
        <v>1.638808</v>
      </c>
      <c r="I820" s="83">
        <f t="shared" si="75"/>
        <v>6.4519999999999994E-2</v>
      </c>
    </row>
    <row r="821" spans="1:9">
      <c r="A821" s="9">
        <f t="shared" si="73"/>
        <v>46</v>
      </c>
      <c r="B821" s="8" t="s">
        <v>869</v>
      </c>
      <c r="C821" s="8">
        <f>димвенканали!C821</f>
        <v>83.1</v>
      </c>
      <c r="D821" s="8">
        <v>0</v>
      </c>
      <c r="E821" s="8">
        <v>0</v>
      </c>
      <c r="F821" s="8">
        <f t="shared" si="71"/>
        <v>83.1</v>
      </c>
      <c r="G821" s="10">
        <f t="shared" si="74"/>
        <v>5.3616119999999992</v>
      </c>
      <c r="H821" s="10">
        <f t="shared" si="72"/>
        <v>1.0723223999999998</v>
      </c>
      <c r="I821" s="83">
        <f t="shared" si="75"/>
        <v>6.4519999999999994E-2</v>
      </c>
    </row>
    <row r="822" spans="1:9">
      <c r="A822" s="9">
        <f t="shared" si="73"/>
        <v>47</v>
      </c>
      <c r="B822" s="8" t="s">
        <v>870</v>
      </c>
      <c r="C822" s="8">
        <f>димвенканали!C822</f>
        <v>80.599999999999994</v>
      </c>
      <c r="D822" s="8">
        <v>0</v>
      </c>
      <c r="E822" s="8">
        <v>0</v>
      </c>
      <c r="F822" s="8">
        <f t="shared" si="71"/>
        <v>80.599999999999994</v>
      </c>
      <c r="G822" s="10">
        <f t="shared" si="74"/>
        <v>5.2003119999999994</v>
      </c>
      <c r="H822" s="10">
        <f t="shared" si="72"/>
        <v>1.0400623999999998</v>
      </c>
      <c r="I822" s="83">
        <f t="shared" si="75"/>
        <v>6.4519999999999994E-2</v>
      </c>
    </row>
    <row r="823" spans="1:9">
      <c r="A823" s="9">
        <f t="shared" si="73"/>
        <v>48</v>
      </c>
      <c r="B823" s="8" t="s">
        <v>871</v>
      </c>
      <c r="C823" s="8">
        <f>димвенканали!C823</f>
        <v>103.8</v>
      </c>
      <c r="D823" s="8">
        <v>0</v>
      </c>
      <c r="E823" s="8">
        <v>0</v>
      </c>
      <c r="F823" s="8">
        <f t="shared" si="71"/>
        <v>103.8</v>
      </c>
      <c r="G823" s="10">
        <f t="shared" si="74"/>
        <v>6.6971759999999989</v>
      </c>
      <c r="H823" s="10">
        <f t="shared" si="72"/>
        <v>1.3394351999999998</v>
      </c>
      <c r="I823" s="83">
        <f t="shared" si="75"/>
        <v>6.4519999999999994E-2</v>
      </c>
    </row>
    <row r="824" spans="1:9">
      <c r="A824" s="9">
        <f t="shared" si="73"/>
        <v>49</v>
      </c>
      <c r="B824" s="8" t="s">
        <v>872</v>
      </c>
      <c r="C824" s="8">
        <f>димвенканали!C824</f>
        <v>64.7</v>
      </c>
      <c r="D824" s="8">
        <v>0</v>
      </c>
      <c r="E824" s="8">
        <v>0</v>
      </c>
      <c r="F824" s="8">
        <f t="shared" si="71"/>
        <v>64.7</v>
      </c>
      <c r="G824" s="10">
        <f t="shared" si="74"/>
        <v>4.1744439999999994</v>
      </c>
      <c r="H824" s="10">
        <f t="shared" si="72"/>
        <v>0.83488879999999988</v>
      </c>
      <c r="I824" s="83">
        <f t="shared" si="75"/>
        <v>6.451999999999998E-2</v>
      </c>
    </row>
    <row r="825" spans="1:9">
      <c r="A825" s="9">
        <f t="shared" si="73"/>
        <v>50</v>
      </c>
      <c r="B825" s="8" t="s">
        <v>873</v>
      </c>
      <c r="C825" s="8">
        <f>димвенканали!C825</f>
        <v>211.4</v>
      </c>
      <c r="D825" s="8">
        <v>0</v>
      </c>
      <c r="E825" s="8">
        <v>0</v>
      </c>
      <c r="F825" s="8">
        <f t="shared" si="71"/>
        <v>211.4</v>
      </c>
      <c r="G825" s="10">
        <f t="shared" si="74"/>
        <v>13.639527999999999</v>
      </c>
      <c r="H825" s="10">
        <f t="shared" si="72"/>
        <v>2.7279055999999997</v>
      </c>
      <c r="I825" s="83">
        <f t="shared" si="75"/>
        <v>6.4519999999999994E-2</v>
      </c>
    </row>
    <row r="826" spans="1:9">
      <c r="A826" s="9">
        <f t="shared" si="73"/>
        <v>51</v>
      </c>
      <c r="B826" s="8" t="s">
        <v>874</v>
      </c>
      <c r="C826" s="8">
        <f>димвенканали!C826</f>
        <v>37.799999999999997</v>
      </c>
      <c r="D826" s="8">
        <v>0</v>
      </c>
      <c r="E826" s="8">
        <v>0</v>
      </c>
      <c r="F826" s="8">
        <f t="shared" si="71"/>
        <v>37.799999999999997</v>
      </c>
      <c r="G826" s="10">
        <f t="shared" si="74"/>
        <v>2.4388559999999995</v>
      </c>
      <c r="H826" s="10">
        <f t="shared" si="72"/>
        <v>0.4877711999999999</v>
      </c>
      <c r="I826" s="83">
        <f t="shared" si="75"/>
        <v>6.4519999999999994E-2</v>
      </c>
    </row>
    <row r="827" spans="1:9">
      <c r="A827" s="9">
        <f t="shared" si="73"/>
        <v>52</v>
      </c>
      <c r="B827" s="8" t="s">
        <v>875</v>
      </c>
      <c r="C827" s="8">
        <f>димвенканали!C827</f>
        <v>74.099999999999994</v>
      </c>
      <c r="D827" s="8">
        <v>0</v>
      </c>
      <c r="E827" s="8">
        <v>0</v>
      </c>
      <c r="F827" s="8">
        <f t="shared" si="71"/>
        <v>74.099999999999994</v>
      </c>
      <c r="G827" s="10">
        <f t="shared" si="74"/>
        <v>4.7809319999999991</v>
      </c>
      <c r="H827" s="10">
        <f t="shared" si="72"/>
        <v>0.95618639999999988</v>
      </c>
      <c r="I827" s="83">
        <f t="shared" si="75"/>
        <v>6.4519999999999994E-2</v>
      </c>
    </row>
    <row r="828" spans="1:9">
      <c r="A828" s="9">
        <f t="shared" si="73"/>
        <v>53</v>
      </c>
      <c r="B828" s="8" t="s">
        <v>876</v>
      </c>
      <c r="C828" s="8">
        <f>димвенканали!C828</f>
        <v>23.1</v>
      </c>
      <c r="D828" s="8">
        <v>0</v>
      </c>
      <c r="E828" s="8">
        <v>0</v>
      </c>
      <c r="F828" s="8">
        <f t="shared" si="71"/>
        <v>23.1</v>
      </c>
      <c r="G828" s="10">
        <f t="shared" si="74"/>
        <v>1.4904119999999998</v>
      </c>
      <c r="H828" s="10">
        <f t="shared" si="72"/>
        <v>0.29808239999999997</v>
      </c>
      <c r="I828" s="83">
        <f t="shared" si="75"/>
        <v>6.4519999999999994E-2</v>
      </c>
    </row>
    <row r="829" spans="1:9">
      <c r="A829" s="9">
        <f t="shared" si="73"/>
        <v>54</v>
      </c>
      <c r="B829" s="8" t="s">
        <v>877</v>
      </c>
      <c r="C829" s="8">
        <f>димвенканали!C829</f>
        <v>132.80000000000001</v>
      </c>
      <c r="D829" s="8">
        <v>0</v>
      </c>
      <c r="E829" s="8">
        <v>0</v>
      </c>
      <c r="F829" s="8">
        <f t="shared" si="71"/>
        <v>132.80000000000001</v>
      </c>
      <c r="G829" s="10">
        <f t="shared" si="74"/>
        <v>8.5682559999999999</v>
      </c>
      <c r="H829" s="10">
        <f t="shared" ref="H829:H882" si="76">G829*0.2</f>
        <v>1.7136512000000002</v>
      </c>
      <c r="I829" s="83">
        <f t="shared" si="75"/>
        <v>6.4519999999999994E-2</v>
      </c>
    </row>
    <row r="830" spans="1:9">
      <c r="A830" s="9">
        <f t="shared" si="73"/>
        <v>55</v>
      </c>
      <c r="B830" s="8" t="s">
        <v>878</v>
      </c>
      <c r="C830" s="8">
        <f>димвенканали!C830</f>
        <v>3464.11</v>
      </c>
      <c r="D830" s="8">
        <v>203.9</v>
      </c>
      <c r="E830" s="8">
        <v>0</v>
      </c>
      <c r="F830" s="8">
        <f t="shared" ref="F830:F883" si="77">C830+D830+E830</f>
        <v>3668.01</v>
      </c>
      <c r="G830" s="10">
        <f t="shared" si="74"/>
        <v>236.6600052</v>
      </c>
      <c r="H830" s="10">
        <f t="shared" si="76"/>
        <v>47.332001040000002</v>
      </c>
      <c r="I830" s="83">
        <f t="shared" si="75"/>
        <v>6.4520000000000008E-2</v>
      </c>
    </row>
    <row r="831" spans="1:9">
      <c r="A831" s="9">
        <f t="shared" si="73"/>
        <v>56</v>
      </c>
      <c r="B831" s="8" t="s">
        <v>879</v>
      </c>
      <c r="C831" s="8">
        <f>димвенканали!C831</f>
        <v>3464.39</v>
      </c>
      <c r="D831" s="8">
        <v>0</v>
      </c>
      <c r="E831" s="8">
        <v>204.7</v>
      </c>
      <c r="F831" s="8">
        <f t="shared" si="77"/>
        <v>3669.0899999999997</v>
      </c>
      <c r="G831" s="10">
        <f t="shared" si="74"/>
        <v>236.72968679999997</v>
      </c>
      <c r="H831" s="10">
        <f t="shared" si="76"/>
        <v>47.345937359999994</v>
      </c>
      <c r="I831" s="83">
        <f t="shared" si="75"/>
        <v>6.4519999999999994E-2</v>
      </c>
    </row>
    <row r="832" spans="1:9">
      <c r="A832" s="9">
        <f t="shared" si="73"/>
        <v>57</v>
      </c>
      <c r="B832" s="8" t="s">
        <v>880</v>
      </c>
      <c r="C832" s="8">
        <f>димвенканали!C832</f>
        <v>31.4</v>
      </c>
      <c r="D832" s="8">
        <v>0</v>
      </c>
      <c r="E832" s="8">
        <v>0</v>
      </c>
      <c r="F832" s="8">
        <f t="shared" si="77"/>
        <v>31.4</v>
      </c>
      <c r="G832" s="10">
        <f t="shared" si="74"/>
        <v>2.0259279999999995</v>
      </c>
      <c r="H832" s="10">
        <f t="shared" si="76"/>
        <v>0.40518559999999992</v>
      </c>
      <c r="I832" s="83">
        <f t="shared" si="75"/>
        <v>6.451999999999998E-2</v>
      </c>
    </row>
    <row r="833" spans="1:9">
      <c r="A833" s="9">
        <f t="shared" si="73"/>
        <v>58</v>
      </c>
      <c r="B833" s="8" t="s">
        <v>881</v>
      </c>
      <c r="C833" s="8">
        <f>димвенканали!C833</f>
        <v>71.5</v>
      </c>
      <c r="D833" s="8">
        <v>0</v>
      </c>
      <c r="E833" s="8">
        <v>0</v>
      </c>
      <c r="F833" s="8">
        <f t="shared" si="77"/>
        <v>71.5</v>
      </c>
      <c r="G833" s="10">
        <f t="shared" si="74"/>
        <v>4.6131799999999998</v>
      </c>
      <c r="H833" s="10">
        <f t="shared" si="76"/>
        <v>0.92263600000000001</v>
      </c>
      <c r="I833" s="83">
        <f t="shared" si="75"/>
        <v>6.4519999999999994E-2</v>
      </c>
    </row>
    <row r="834" spans="1:9">
      <c r="A834" s="9">
        <f t="shared" si="73"/>
        <v>59</v>
      </c>
      <c r="B834" s="8" t="s">
        <v>882</v>
      </c>
      <c r="C834" s="8">
        <f>димвенканали!C834</f>
        <v>44</v>
      </c>
      <c r="D834" s="8">
        <v>0</v>
      </c>
      <c r="E834" s="8">
        <v>0</v>
      </c>
      <c r="F834" s="8">
        <f t="shared" si="77"/>
        <v>44</v>
      </c>
      <c r="G834" s="10">
        <f t="shared" si="74"/>
        <v>2.8388799999999996</v>
      </c>
      <c r="H834" s="10">
        <f t="shared" si="76"/>
        <v>0.56777599999999995</v>
      </c>
      <c r="I834" s="83">
        <f t="shared" si="75"/>
        <v>6.4519999999999994E-2</v>
      </c>
    </row>
    <row r="835" spans="1:9">
      <c r="A835" s="9">
        <f t="shared" si="73"/>
        <v>60</v>
      </c>
      <c r="B835" s="8" t="s">
        <v>883</v>
      </c>
      <c r="C835" s="8">
        <f>димвенканали!C835</f>
        <v>89.5</v>
      </c>
      <c r="D835" s="8">
        <v>0</v>
      </c>
      <c r="E835" s="8">
        <v>0</v>
      </c>
      <c r="F835" s="8">
        <f t="shared" si="77"/>
        <v>89.5</v>
      </c>
      <c r="G835" s="10">
        <f t="shared" si="74"/>
        <v>5.7745399999999991</v>
      </c>
      <c r="H835" s="10">
        <f t="shared" si="76"/>
        <v>1.1549079999999998</v>
      </c>
      <c r="I835" s="83">
        <f t="shared" si="75"/>
        <v>6.4519999999999994E-2</v>
      </c>
    </row>
    <row r="836" spans="1:9">
      <c r="A836" s="9">
        <f t="shared" si="73"/>
        <v>61</v>
      </c>
      <c r="B836" s="8" t="s">
        <v>884</v>
      </c>
      <c r="C836" s="8">
        <f>димвенканали!C836</f>
        <v>160.9</v>
      </c>
      <c r="D836" s="8">
        <v>0</v>
      </c>
      <c r="E836" s="8">
        <v>0</v>
      </c>
      <c r="F836" s="8">
        <f t="shared" si="77"/>
        <v>160.9</v>
      </c>
      <c r="G836" s="10">
        <f t="shared" si="74"/>
        <v>10.381267999999999</v>
      </c>
      <c r="H836" s="10">
        <f t="shared" si="76"/>
        <v>2.0762535999999998</v>
      </c>
      <c r="I836" s="83">
        <f t="shared" si="75"/>
        <v>6.451999999999998E-2</v>
      </c>
    </row>
    <row r="837" spans="1:9">
      <c r="A837" s="9">
        <f t="shared" si="73"/>
        <v>62</v>
      </c>
      <c r="B837" s="8" t="s">
        <v>885</v>
      </c>
      <c r="C837" s="8">
        <f>димвенканали!C837</f>
        <v>6819.2</v>
      </c>
      <c r="D837" s="8">
        <v>0</v>
      </c>
      <c r="E837" s="8">
        <v>390.5</v>
      </c>
      <c r="F837" s="8">
        <f t="shared" si="77"/>
        <v>7209.7</v>
      </c>
      <c r="G837" s="10">
        <f t="shared" si="74"/>
        <v>465.16984399999996</v>
      </c>
      <c r="H837" s="10">
        <f t="shared" si="76"/>
        <v>93.033968799999997</v>
      </c>
      <c r="I837" s="83">
        <f t="shared" si="75"/>
        <v>6.4519999999999994E-2</v>
      </c>
    </row>
    <row r="838" spans="1:9">
      <c r="A838" s="9">
        <f t="shared" si="73"/>
        <v>63</v>
      </c>
      <c r="B838" s="8" t="s">
        <v>886</v>
      </c>
      <c r="C838" s="8">
        <f>димвенканали!C838</f>
        <v>6078.6</v>
      </c>
      <c r="D838" s="8">
        <v>0</v>
      </c>
      <c r="E838" s="8">
        <v>0</v>
      </c>
      <c r="F838" s="8">
        <f t="shared" si="77"/>
        <v>6078.6</v>
      </c>
      <c r="G838" s="10">
        <f t="shared" si="74"/>
        <v>392.19127199999997</v>
      </c>
      <c r="H838" s="10">
        <f t="shared" si="76"/>
        <v>78.438254400000005</v>
      </c>
      <c r="I838" s="83">
        <f t="shared" si="75"/>
        <v>6.4519999999999994E-2</v>
      </c>
    </row>
    <row r="839" spans="1:9">
      <c r="A839" s="9">
        <f t="shared" si="73"/>
        <v>64</v>
      </c>
      <c r="B839" s="8" t="s">
        <v>887</v>
      </c>
      <c r="C839" s="8">
        <f>димвенканали!C839</f>
        <v>69</v>
      </c>
      <c r="D839" s="8">
        <v>0</v>
      </c>
      <c r="E839" s="8">
        <v>0</v>
      </c>
      <c r="F839" s="8">
        <f t="shared" si="77"/>
        <v>69</v>
      </c>
      <c r="G839" s="10">
        <f t="shared" si="74"/>
        <v>4.4518799999999992</v>
      </c>
      <c r="H839" s="10">
        <f t="shared" si="76"/>
        <v>0.89037599999999983</v>
      </c>
      <c r="I839" s="83">
        <f t="shared" si="75"/>
        <v>6.451999999999998E-2</v>
      </c>
    </row>
    <row r="840" spans="1:9">
      <c r="A840" s="9">
        <f t="shared" si="73"/>
        <v>65</v>
      </c>
      <c r="B840" s="14" t="s">
        <v>888</v>
      </c>
      <c r="C840" s="8">
        <f>димвенканали!C840</f>
        <v>87.8</v>
      </c>
      <c r="D840" s="8">
        <v>0</v>
      </c>
      <c r="E840" s="8">
        <v>0</v>
      </c>
      <c r="F840" s="8">
        <f t="shared" si="77"/>
        <v>87.8</v>
      </c>
      <c r="G840" s="10">
        <f t="shared" si="74"/>
        <v>5.6648559999999994</v>
      </c>
      <c r="H840" s="10">
        <f t="shared" si="76"/>
        <v>1.1329711999999998</v>
      </c>
      <c r="I840" s="83">
        <f t="shared" si="75"/>
        <v>6.4519999999999994E-2</v>
      </c>
    </row>
    <row r="841" spans="1:9">
      <c r="A841" s="9">
        <f t="shared" si="73"/>
        <v>66</v>
      </c>
      <c r="B841" s="14" t="s">
        <v>889</v>
      </c>
      <c r="C841" s="8">
        <f>димвенканали!C841</f>
        <v>204.9</v>
      </c>
      <c r="D841" s="8">
        <v>0</v>
      </c>
      <c r="E841" s="8">
        <v>0</v>
      </c>
      <c r="F841" s="8">
        <f t="shared" si="77"/>
        <v>204.9</v>
      </c>
      <c r="G841" s="10">
        <f t="shared" si="74"/>
        <v>13.220148</v>
      </c>
      <c r="H841" s="10">
        <f t="shared" si="76"/>
        <v>2.6440296000000001</v>
      </c>
      <c r="I841" s="83">
        <f t="shared" si="75"/>
        <v>6.4519999999999994E-2</v>
      </c>
    </row>
    <row r="842" spans="1:9">
      <c r="A842" s="9">
        <f t="shared" ref="A842:A905" si="78">1+A841</f>
        <v>67</v>
      </c>
      <c r="B842" s="14" t="s">
        <v>890</v>
      </c>
      <c r="C842" s="8">
        <f>димвенканали!C842</f>
        <v>119.9</v>
      </c>
      <c r="D842" s="8">
        <v>0</v>
      </c>
      <c r="E842" s="8">
        <v>0</v>
      </c>
      <c r="F842" s="8">
        <f t="shared" si="77"/>
        <v>119.9</v>
      </c>
      <c r="G842" s="10">
        <f t="shared" si="74"/>
        <v>7.7359479999999996</v>
      </c>
      <c r="H842" s="10">
        <f t="shared" si="76"/>
        <v>1.5471896000000001</v>
      </c>
      <c r="I842" s="83">
        <f t="shared" si="75"/>
        <v>6.4519999999999994E-2</v>
      </c>
    </row>
    <row r="843" spans="1:9">
      <c r="A843" s="9">
        <f t="shared" si="78"/>
        <v>68</v>
      </c>
      <c r="B843" s="14" t="s">
        <v>891</v>
      </c>
      <c r="C843" s="8">
        <f>димвенканали!C843</f>
        <v>111.8</v>
      </c>
      <c r="D843" s="8">
        <v>0</v>
      </c>
      <c r="E843" s="8">
        <v>0</v>
      </c>
      <c r="F843" s="8">
        <f t="shared" si="77"/>
        <v>111.8</v>
      </c>
      <c r="G843" s="10">
        <f t="shared" si="74"/>
        <v>7.2133359999999991</v>
      </c>
      <c r="H843" s="10">
        <f t="shared" si="76"/>
        <v>1.4426671999999998</v>
      </c>
      <c r="I843" s="83">
        <f t="shared" si="75"/>
        <v>6.4519999999999994E-2</v>
      </c>
    </row>
    <row r="844" spans="1:9">
      <c r="A844" s="9">
        <f t="shared" si="78"/>
        <v>69</v>
      </c>
      <c r="B844" s="14" t="s">
        <v>892</v>
      </c>
      <c r="C844" s="8">
        <f>димвенканали!C844</f>
        <v>99</v>
      </c>
      <c r="D844" s="8">
        <v>0</v>
      </c>
      <c r="E844" s="8">
        <v>0</v>
      </c>
      <c r="F844" s="8">
        <f t="shared" si="77"/>
        <v>99</v>
      </c>
      <c r="G844" s="10">
        <f t="shared" ref="G844:G907" si="79">F844*$G$2</f>
        <v>6.3874799999999992</v>
      </c>
      <c r="H844" s="10">
        <f t="shared" si="76"/>
        <v>1.277496</v>
      </c>
      <c r="I844" s="83">
        <f t="shared" si="75"/>
        <v>6.4519999999999994E-2</v>
      </c>
    </row>
    <row r="845" spans="1:9">
      <c r="A845" s="9">
        <f t="shared" si="78"/>
        <v>70</v>
      </c>
      <c r="B845" s="14" t="s">
        <v>893</v>
      </c>
      <c r="C845" s="8">
        <f>димвенканали!C845</f>
        <v>39.5</v>
      </c>
      <c r="D845" s="8">
        <v>0</v>
      </c>
      <c r="E845" s="8">
        <v>0</v>
      </c>
      <c r="F845" s="8">
        <f t="shared" si="77"/>
        <v>39.5</v>
      </c>
      <c r="G845" s="10">
        <f t="shared" si="79"/>
        <v>2.5485399999999996</v>
      </c>
      <c r="H845" s="10">
        <f t="shared" si="76"/>
        <v>0.50970799999999994</v>
      </c>
      <c r="I845" s="83">
        <f t="shared" si="75"/>
        <v>6.451999999999998E-2</v>
      </c>
    </row>
    <row r="846" spans="1:9">
      <c r="A846" s="9">
        <f t="shared" si="78"/>
        <v>71</v>
      </c>
      <c r="B846" s="14" t="s">
        <v>894</v>
      </c>
      <c r="C846" s="8">
        <f>димвенканали!C846</f>
        <v>81.2</v>
      </c>
      <c r="D846" s="8">
        <v>0</v>
      </c>
      <c r="E846" s="8">
        <v>0</v>
      </c>
      <c r="F846" s="8">
        <f t="shared" si="77"/>
        <v>81.2</v>
      </c>
      <c r="G846" s="10">
        <f t="shared" si="79"/>
        <v>5.2390239999999997</v>
      </c>
      <c r="H846" s="10">
        <f t="shared" si="76"/>
        <v>1.0478048</v>
      </c>
      <c r="I846" s="83">
        <f t="shared" si="75"/>
        <v>6.4519999999999994E-2</v>
      </c>
    </row>
    <row r="847" spans="1:9">
      <c r="A847" s="9">
        <f t="shared" si="78"/>
        <v>72</v>
      </c>
      <c r="B847" s="14" t="s">
        <v>895</v>
      </c>
      <c r="C847" s="8">
        <f>димвенканали!C847</f>
        <v>60.2</v>
      </c>
      <c r="D847" s="8">
        <v>0</v>
      </c>
      <c r="E847" s="8">
        <v>0</v>
      </c>
      <c r="F847" s="8">
        <f t="shared" si="77"/>
        <v>60.2</v>
      </c>
      <c r="G847" s="10">
        <f t="shared" si="79"/>
        <v>3.8841039999999998</v>
      </c>
      <c r="H847" s="10">
        <f t="shared" si="76"/>
        <v>0.77682079999999998</v>
      </c>
      <c r="I847" s="83">
        <f t="shared" si="75"/>
        <v>6.4519999999999994E-2</v>
      </c>
    </row>
    <row r="848" spans="1:9">
      <c r="A848" s="9">
        <f t="shared" si="78"/>
        <v>73</v>
      </c>
      <c r="B848" s="14" t="s">
        <v>896</v>
      </c>
      <c r="C848" s="8">
        <f>димвенканали!C848</f>
        <v>53.5</v>
      </c>
      <c r="D848" s="8">
        <v>0</v>
      </c>
      <c r="E848" s="8">
        <v>0</v>
      </c>
      <c r="F848" s="8">
        <f t="shared" si="77"/>
        <v>53.5</v>
      </c>
      <c r="G848" s="10">
        <f t="shared" si="79"/>
        <v>3.4518199999999997</v>
      </c>
      <c r="H848" s="10">
        <f t="shared" si="76"/>
        <v>0.69036399999999998</v>
      </c>
      <c r="I848" s="83">
        <f t="shared" ref="I848:I908" si="80">(G848+H848)/F848/1.2</f>
        <v>6.4519999999999994E-2</v>
      </c>
    </row>
    <row r="849" spans="1:9">
      <c r="A849" s="9">
        <f t="shared" si="78"/>
        <v>74</v>
      </c>
      <c r="B849" s="8" t="s">
        <v>897</v>
      </c>
      <c r="C849" s="8">
        <f>димвенканали!C849</f>
        <v>104.2</v>
      </c>
      <c r="D849" s="8">
        <v>0</v>
      </c>
      <c r="E849" s="8">
        <v>0</v>
      </c>
      <c r="F849" s="8">
        <f t="shared" si="77"/>
        <v>104.2</v>
      </c>
      <c r="G849" s="10">
        <f t="shared" si="79"/>
        <v>6.7229839999999994</v>
      </c>
      <c r="H849" s="10">
        <f t="shared" si="76"/>
        <v>1.3445967999999999</v>
      </c>
      <c r="I849" s="83">
        <f t="shared" si="80"/>
        <v>6.4519999999999994E-2</v>
      </c>
    </row>
    <row r="850" spans="1:9">
      <c r="A850" s="9">
        <f t="shared" si="78"/>
        <v>75</v>
      </c>
      <c r="B850" s="8" t="s">
        <v>898</v>
      </c>
      <c r="C850" s="8">
        <f>димвенканали!C850</f>
        <v>234.9</v>
      </c>
      <c r="D850" s="8">
        <v>0</v>
      </c>
      <c r="E850" s="8">
        <v>0</v>
      </c>
      <c r="F850" s="8">
        <f t="shared" si="77"/>
        <v>234.9</v>
      </c>
      <c r="G850" s="10">
        <f t="shared" si="79"/>
        <v>15.155747999999999</v>
      </c>
      <c r="H850" s="10">
        <f t="shared" si="76"/>
        <v>3.0311496</v>
      </c>
      <c r="I850" s="83">
        <f t="shared" si="80"/>
        <v>6.4519999999999994E-2</v>
      </c>
    </row>
    <row r="851" spans="1:9">
      <c r="A851" s="9">
        <f t="shared" si="78"/>
        <v>76</v>
      </c>
      <c r="B851" s="8" t="s">
        <v>899</v>
      </c>
      <c r="C851" s="8">
        <f>димвенканали!C851</f>
        <v>71.7</v>
      </c>
      <c r="D851" s="8">
        <v>0</v>
      </c>
      <c r="E851" s="8">
        <v>0</v>
      </c>
      <c r="F851" s="8">
        <f t="shared" si="77"/>
        <v>71.7</v>
      </c>
      <c r="G851" s="10">
        <f t="shared" si="79"/>
        <v>4.6260839999999996</v>
      </c>
      <c r="H851" s="10">
        <f t="shared" si="76"/>
        <v>0.92521679999999995</v>
      </c>
      <c r="I851" s="83">
        <f t="shared" si="80"/>
        <v>6.4519999999999994E-2</v>
      </c>
    </row>
    <row r="852" spans="1:9">
      <c r="A852" s="9">
        <f t="shared" si="78"/>
        <v>77</v>
      </c>
      <c r="B852" s="8" t="s">
        <v>900</v>
      </c>
      <c r="C852" s="8">
        <f>димвенканали!C852</f>
        <v>126.6</v>
      </c>
      <c r="D852" s="8">
        <v>0</v>
      </c>
      <c r="E852" s="8">
        <v>0</v>
      </c>
      <c r="F852" s="8">
        <f t="shared" si="77"/>
        <v>126.6</v>
      </c>
      <c r="G852" s="10">
        <f t="shared" si="79"/>
        <v>8.1682319999999997</v>
      </c>
      <c r="H852" s="10">
        <f t="shared" si="76"/>
        <v>1.6336463999999999</v>
      </c>
      <c r="I852" s="83">
        <f t="shared" si="80"/>
        <v>6.4520000000000008E-2</v>
      </c>
    </row>
    <row r="853" spans="1:9">
      <c r="A853" s="9">
        <f t="shared" si="78"/>
        <v>78</v>
      </c>
      <c r="B853" s="8" t="s">
        <v>901</v>
      </c>
      <c r="C853" s="8">
        <f>димвенканали!C853</f>
        <v>89.7</v>
      </c>
      <c r="D853" s="8">
        <v>0</v>
      </c>
      <c r="E853" s="8">
        <v>0</v>
      </c>
      <c r="F853" s="8">
        <f t="shared" si="77"/>
        <v>89.7</v>
      </c>
      <c r="G853" s="10">
        <f t="shared" si="79"/>
        <v>5.7874439999999998</v>
      </c>
      <c r="H853" s="10">
        <f t="shared" si="76"/>
        <v>1.1574888000000001</v>
      </c>
      <c r="I853" s="83">
        <f t="shared" si="80"/>
        <v>6.4519999999999994E-2</v>
      </c>
    </row>
    <row r="854" spans="1:9">
      <c r="A854" s="9">
        <f t="shared" si="78"/>
        <v>79</v>
      </c>
      <c r="B854" s="8" t="s">
        <v>902</v>
      </c>
      <c r="C854" s="8">
        <f>димвенканали!C854</f>
        <v>68.900000000000006</v>
      </c>
      <c r="D854" s="8">
        <v>0</v>
      </c>
      <c r="E854" s="8">
        <v>0</v>
      </c>
      <c r="F854" s="8">
        <f t="shared" si="77"/>
        <v>68.900000000000006</v>
      </c>
      <c r="G854" s="10">
        <f t="shared" si="79"/>
        <v>4.4454279999999997</v>
      </c>
      <c r="H854" s="10">
        <f t="shared" si="76"/>
        <v>0.88908560000000003</v>
      </c>
      <c r="I854" s="83">
        <f t="shared" si="80"/>
        <v>6.451999999999998E-2</v>
      </c>
    </row>
    <row r="855" spans="1:9">
      <c r="A855" s="9">
        <f t="shared" si="78"/>
        <v>80</v>
      </c>
      <c r="B855" s="8" t="s">
        <v>903</v>
      </c>
      <c r="C855" s="8">
        <f>димвенканали!C855</f>
        <v>82.2</v>
      </c>
      <c r="D855" s="8">
        <v>0</v>
      </c>
      <c r="E855" s="8">
        <v>0</v>
      </c>
      <c r="F855" s="8">
        <f t="shared" si="77"/>
        <v>82.2</v>
      </c>
      <c r="G855" s="10">
        <f t="shared" si="79"/>
        <v>5.3035439999999996</v>
      </c>
      <c r="H855" s="10">
        <f t="shared" si="76"/>
        <v>1.0607088</v>
      </c>
      <c r="I855" s="83">
        <f t="shared" si="80"/>
        <v>6.4519999999999994E-2</v>
      </c>
    </row>
    <row r="856" spans="1:9">
      <c r="A856" s="9">
        <f t="shared" si="78"/>
        <v>81</v>
      </c>
      <c r="B856" s="8" t="s">
        <v>904</v>
      </c>
      <c r="C856" s="8">
        <f>димвенканали!C856</f>
        <v>95.49</v>
      </c>
      <c r="D856" s="8">
        <v>0</v>
      </c>
      <c r="E856" s="8">
        <v>0</v>
      </c>
      <c r="F856" s="8">
        <f t="shared" si="77"/>
        <v>95.49</v>
      </c>
      <c r="G856" s="10">
        <f t="shared" si="79"/>
        <v>6.1610147999999993</v>
      </c>
      <c r="H856" s="10">
        <f t="shared" si="76"/>
        <v>1.23220296</v>
      </c>
      <c r="I856" s="83">
        <f t="shared" si="80"/>
        <v>6.4519999999999994E-2</v>
      </c>
    </row>
    <row r="857" spans="1:9">
      <c r="A857" s="9">
        <f t="shared" si="78"/>
        <v>82</v>
      </c>
      <c r="B857" s="8" t="s">
        <v>905</v>
      </c>
      <c r="C857" s="8">
        <f>димвенканали!C857</f>
        <v>152.59</v>
      </c>
      <c r="D857" s="8">
        <v>142.80000000000001</v>
      </c>
      <c r="E857" s="8">
        <v>0</v>
      </c>
      <c r="F857" s="8">
        <f t="shared" si="77"/>
        <v>295.39</v>
      </c>
      <c r="G857" s="10">
        <f t="shared" si="79"/>
        <v>19.058562799999997</v>
      </c>
      <c r="H857" s="10">
        <f t="shared" si="76"/>
        <v>3.8117125599999997</v>
      </c>
      <c r="I857" s="83">
        <f t="shared" si="80"/>
        <v>6.4519999999999994E-2</v>
      </c>
    </row>
    <row r="858" spans="1:9">
      <c r="A858" s="9">
        <f t="shared" si="78"/>
        <v>83</v>
      </c>
      <c r="B858" s="8" t="s">
        <v>906</v>
      </c>
      <c r="C858" s="8">
        <f>димвенканали!C858</f>
        <v>45.6</v>
      </c>
      <c r="D858" s="8">
        <v>0</v>
      </c>
      <c r="E858" s="8">
        <v>0</v>
      </c>
      <c r="F858" s="8">
        <f t="shared" si="77"/>
        <v>45.6</v>
      </c>
      <c r="G858" s="10">
        <f t="shared" si="79"/>
        <v>2.9421119999999998</v>
      </c>
      <c r="H858" s="10">
        <f t="shared" si="76"/>
        <v>0.58842240000000001</v>
      </c>
      <c r="I858" s="83">
        <f t="shared" si="80"/>
        <v>6.4519999999999994E-2</v>
      </c>
    </row>
    <row r="859" spans="1:9">
      <c r="A859" s="9">
        <f t="shared" si="78"/>
        <v>84</v>
      </c>
      <c r="B859" s="8" t="s">
        <v>907</v>
      </c>
      <c r="C859" s="8">
        <f>димвенканали!C859</f>
        <v>220.1</v>
      </c>
      <c r="D859" s="8">
        <v>0</v>
      </c>
      <c r="E859" s="8">
        <v>0</v>
      </c>
      <c r="F859" s="8">
        <f t="shared" si="77"/>
        <v>220.1</v>
      </c>
      <c r="G859" s="10">
        <f t="shared" si="79"/>
        <v>14.200851999999998</v>
      </c>
      <c r="H859" s="10">
        <f t="shared" si="76"/>
        <v>2.8401703999999999</v>
      </c>
      <c r="I859" s="83">
        <f t="shared" si="80"/>
        <v>6.451999999999998E-2</v>
      </c>
    </row>
    <row r="860" spans="1:9">
      <c r="A860" s="9">
        <f t="shared" si="78"/>
        <v>85</v>
      </c>
      <c r="B860" s="8" t="s">
        <v>908</v>
      </c>
      <c r="C860" s="8">
        <f>димвенканали!C860</f>
        <v>211.98</v>
      </c>
      <c r="D860" s="8">
        <v>0</v>
      </c>
      <c r="E860" s="8">
        <v>0</v>
      </c>
      <c r="F860" s="8">
        <f t="shared" si="77"/>
        <v>211.98</v>
      </c>
      <c r="G860" s="10">
        <f t="shared" si="79"/>
        <v>13.676949599999999</v>
      </c>
      <c r="H860" s="10">
        <f t="shared" si="76"/>
        <v>2.7353899199999998</v>
      </c>
      <c r="I860" s="83">
        <f t="shared" si="80"/>
        <v>6.4520000000000008E-2</v>
      </c>
    </row>
    <row r="861" spans="1:9">
      <c r="A861" s="9">
        <f t="shared" si="78"/>
        <v>86</v>
      </c>
      <c r="B861" s="8" t="s">
        <v>909</v>
      </c>
      <c r="C861" s="8">
        <f>димвенканали!C861</f>
        <v>102.18</v>
      </c>
      <c r="D861" s="8">
        <v>0</v>
      </c>
      <c r="E861" s="8">
        <v>0</v>
      </c>
      <c r="F861" s="8">
        <f t="shared" si="77"/>
        <v>102.18</v>
      </c>
      <c r="G861" s="10">
        <f t="shared" si="79"/>
        <v>6.5926536000000002</v>
      </c>
      <c r="H861" s="10">
        <f t="shared" si="76"/>
        <v>1.31853072</v>
      </c>
      <c r="I861" s="83">
        <f t="shared" si="80"/>
        <v>6.4519999999999994E-2</v>
      </c>
    </row>
    <row r="862" spans="1:9">
      <c r="A862" s="9">
        <f t="shared" si="78"/>
        <v>87</v>
      </c>
      <c r="B862" s="8" t="s">
        <v>910</v>
      </c>
      <c r="C862" s="8">
        <f>димвенканали!C862</f>
        <v>200.28</v>
      </c>
      <c r="D862" s="8">
        <v>0</v>
      </c>
      <c r="E862" s="8">
        <v>0</v>
      </c>
      <c r="F862" s="8">
        <f t="shared" si="77"/>
        <v>200.28</v>
      </c>
      <c r="G862" s="10">
        <f t="shared" si="79"/>
        <v>12.922065599999998</v>
      </c>
      <c r="H862" s="10">
        <f t="shared" si="76"/>
        <v>2.5844131199999998</v>
      </c>
      <c r="I862" s="83">
        <f t="shared" si="80"/>
        <v>6.451999999999998E-2</v>
      </c>
    </row>
    <row r="863" spans="1:9">
      <c r="A863" s="9">
        <f t="shared" si="78"/>
        <v>88</v>
      </c>
      <c r="B863" s="8" t="s">
        <v>911</v>
      </c>
      <c r="C863" s="8">
        <f>димвенканали!C863</f>
        <v>183.1</v>
      </c>
      <c r="D863" s="8">
        <v>0</v>
      </c>
      <c r="E863" s="8">
        <v>0</v>
      </c>
      <c r="F863" s="8">
        <f t="shared" si="77"/>
        <v>183.1</v>
      </c>
      <c r="G863" s="10">
        <f t="shared" si="79"/>
        <v>11.813611999999999</v>
      </c>
      <c r="H863" s="10">
        <f t="shared" si="76"/>
        <v>2.3627224</v>
      </c>
      <c r="I863" s="83">
        <f t="shared" si="80"/>
        <v>6.4519999999999994E-2</v>
      </c>
    </row>
    <row r="864" spans="1:9">
      <c r="A864" s="9">
        <f t="shared" si="78"/>
        <v>89</v>
      </c>
      <c r="B864" s="8" t="s">
        <v>912</v>
      </c>
      <c r="C864" s="8">
        <f>димвенканали!C864</f>
        <v>6638.08</v>
      </c>
      <c r="D864" s="8">
        <v>0</v>
      </c>
      <c r="E864" s="8">
        <v>0</v>
      </c>
      <c r="F864" s="8">
        <f t="shared" si="77"/>
        <v>6638.08</v>
      </c>
      <c r="G864" s="10">
        <f t="shared" si="79"/>
        <v>428.28892159999998</v>
      </c>
      <c r="H864" s="10">
        <f t="shared" si="76"/>
        <v>85.657784320000005</v>
      </c>
      <c r="I864" s="83">
        <f t="shared" si="80"/>
        <v>6.4520000000000008E-2</v>
      </c>
    </row>
    <row r="865" spans="1:9">
      <c r="A865" s="9">
        <f t="shared" si="78"/>
        <v>90</v>
      </c>
      <c r="B865" s="8" t="s">
        <v>913</v>
      </c>
      <c r="C865" s="8">
        <f>димвенканали!C865</f>
        <v>174.99</v>
      </c>
      <c r="D865" s="8">
        <v>0</v>
      </c>
      <c r="E865" s="8">
        <v>0</v>
      </c>
      <c r="F865" s="8">
        <f t="shared" si="77"/>
        <v>174.99</v>
      </c>
      <c r="G865" s="10">
        <f t="shared" si="79"/>
        <v>11.290354799999999</v>
      </c>
      <c r="H865" s="10">
        <f t="shared" si="76"/>
        <v>2.25807096</v>
      </c>
      <c r="I865" s="83">
        <f t="shared" si="80"/>
        <v>6.4519999999999994E-2</v>
      </c>
    </row>
    <row r="866" spans="1:9">
      <c r="A866" s="9">
        <f t="shared" si="78"/>
        <v>91</v>
      </c>
      <c r="B866" s="8" t="s">
        <v>914</v>
      </c>
      <c r="C866" s="8">
        <f>димвенканали!C866</f>
        <v>4236.49</v>
      </c>
      <c r="D866" s="8">
        <v>0</v>
      </c>
      <c r="E866" s="8">
        <v>0</v>
      </c>
      <c r="F866" s="8">
        <f t="shared" si="77"/>
        <v>4236.49</v>
      </c>
      <c r="G866" s="10">
        <f t="shared" si="79"/>
        <v>273.33833479999998</v>
      </c>
      <c r="H866" s="10">
        <f t="shared" si="76"/>
        <v>54.667666959999998</v>
      </c>
      <c r="I866" s="83">
        <f t="shared" si="80"/>
        <v>6.4520000000000008E-2</v>
      </c>
    </row>
    <row r="867" spans="1:9">
      <c r="A867" s="9">
        <f t="shared" si="78"/>
        <v>92</v>
      </c>
      <c r="B867" s="8" t="s">
        <v>915</v>
      </c>
      <c r="C867" s="8">
        <f>димвенканали!C867</f>
        <v>5395.1</v>
      </c>
      <c r="D867" s="8">
        <v>0</v>
      </c>
      <c r="E867" s="8">
        <v>0</v>
      </c>
      <c r="F867" s="8">
        <f t="shared" si="77"/>
        <v>5395.1</v>
      </c>
      <c r="G867" s="10">
        <f t="shared" si="79"/>
        <v>348.09185200000002</v>
      </c>
      <c r="H867" s="10">
        <f t="shared" si="76"/>
        <v>69.618370400000003</v>
      </c>
      <c r="I867" s="83">
        <f t="shared" si="80"/>
        <v>6.4519999999999994E-2</v>
      </c>
    </row>
    <row r="868" spans="1:9">
      <c r="A868" s="9">
        <f t="shared" si="78"/>
        <v>93</v>
      </c>
      <c r="B868" s="8" t="s">
        <v>916</v>
      </c>
      <c r="C868" s="8">
        <f>димвенканали!C868</f>
        <v>4042.93</v>
      </c>
      <c r="D868" s="8">
        <v>0</v>
      </c>
      <c r="E868" s="8">
        <v>0</v>
      </c>
      <c r="F868" s="8">
        <f t="shared" si="77"/>
        <v>4042.93</v>
      </c>
      <c r="G868" s="10">
        <f t="shared" si="79"/>
        <v>260.84984359999999</v>
      </c>
      <c r="H868" s="10">
        <f t="shared" si="76"/>
        <v>52.16996872</v>
      </c>
      <c r="I868" s="83">
        <f t="shared" si="80"/>
        <v>6.4519999999999994E-2</v>
      </c>
    </row>
    <row r="869" spans="1:9">
      <c r="A869" s="9">
        <f t="shared" si="78"/>
        <v>94</v>
      </c>
      <c r="B869" s="8" t="s">
        <v>917</v>
      </c>
      <c r="C869" s="8">
        <f>димвенканали!C869</f>
        <v>68.8</v>
      </c>
      <c r="D869" s="8">
        <v>0</v>
      </c>
      <c r="E869" s="8">
        <v>0</v>
      </c>
      <c r="F869" s="8">
        <f t="shared" si="77"/>
        <v>68.8</v>
      </c>
      <c r="G869" s="10">
        <f t="shared" si="79"/>
        <v>4.4389759999999994</v>
      </c>
      <c r="H869" s="10">
        <f t="shared" si="76"/>
        <v>0.8877951999999999</v>
      </c>
      <c r="I869" s="83">
        <f t="shared" si="80"/>
        <v>6.4519999999999994E-2</v>
      </c>
    </row>
    <row r="870" spans="1:9">
      <c r="A870" s="9">
        <f t="shared" si="78"/>
        <v>95</v>
      </c>
      <c r="B870" s="8" t="s">
        <v>918</v>
      </c>
      <c r="C870" s="8">
        <f>димвенканали!C870</f>
        <v>57.6</v>
      </c>
      <c r="D870" s="8">
        <v>0</v>
      </c>
      <c r="E870" s="8">
        <v>0</v>
      </c>
      <c r="F870" s="8">
        <f t="shared" si="77"/>
        <v>57.6</v>
      </c>
      <c r="G870" s="10">
        <f t="shared" si="79"/>
        <v>3.7163519999999997</v>
      </c>
      <c r="H870" s="10">
        <f t="shared" si="76"/>
        <v>0.7432704</v>
      </c>
      <c r="I870" s="83">
        <f t="shared" si="80"/>
        <v>6.4519999999999994E-2</v>
      </c>
    </row>
    <row r="871" spans="1:9">
      <c r="A871" s="9">
        <f t="shared" si="78"/>
        <v>96</v>
      </c>
      <c r="B871" s="8" t="s">
        <v>919</v>
      </c>
      <c r="C871" s="8">
        <f>димвенканали!C871</f>
        <v>189.2</v>
      </c>
      <c r="D871" s="8">
        <v>0</v>
      </c>
      <c r="E871" s="8">
        <v>0</v>
      </c>
      <c r="F871" s="8">
        <f t="shared" si="77"/>
        <v>189.2</v>
      </c>
      <c r="G871" s="10">
        <f t="shared" si="79"/>
        <v>12.207183999999998</v>
      </c>
      <c r="H871" s="10">
        <f t="shared" si="76"/>
        <v>2.4414368</v>
      </c>
      <c r="I871" s="83">
        <f t="shared" si="80"/>
        <v>6.4519999999999994E-2</v>
      </c>
    </row>
    <row r="872" spans="1:9">
      <c r="A872" s="9">
        <f t="shared" si="78"/>
        <v>97</v>
      </c>
      <c r="B872" s="8" t="s">
        <v>920</v>
      </c>
      <c r="C872" s="8">
        <f>димвенканали!C872</f>
        <v>86.7</v>
      </c>
      <c r="D872" s="8">
        <v>0</v>
      </c>
      <c r="E872" s="8">
        <v>0</v>
      </c>
      <c r="F872" s="8">
        <f t="shared" si="77"/>
        <v>86.7</v>
      </c>
      <c r="G872" s="10">
        <f t="shared" si="79"/>
        <v>5.5938840000000001</v>
      </c>
      <c r="H872" s="10">
        <f t="shared" si="76"/>
        <v>1.1187768</v>
      </c>
      <c r="I872" s="83">
        <f t="shared" si="80"/>
        <v>6.4519999999999994E-2</v>
      </c>
    </row>
    <row r="873" spans="1:9">
      <c r="A873" s="9">
        <f t="shared" si="78"/>
        <v>98</v>
      </c>
      <c r="B873" s="8" t="s">
        <v>921</v>
      </c>
      <c r="C873" s="8">
        <f>димвенканали!C873</f>
        <v>118.58</v>
      </c>
      <c r="D873" s="8">
        <v>0</v>
      </c>
      <c r="E873" s="8">
        <v>0</v>
      </c>
      <c r="F873" s="8">
        <f t="shared" si="77"/>
        <v>118.58</v>
      </c>
      <c r="G873" s="10">
        <f t="shared" si="79"/>
        <v>7.6507815999999993</v>
      </c>
      <c r="H873" s="10">
        <f t="shared" si="76"/>
        <v>1.5301563199999999</v>
      </c>
      <c r="I873" s="83">
        <f t="shared" si="80"/>
        <v>6.4520000000000008E-2</v>
      </c>
    </row>
    <row r="874" spans="1:9">
      <c r="A874" s="9">
        <f t="shared" si="78"/>
        <v>99</v>
      </c>
      <c r="B874" s="8" t="s">
        <v>922</v>
      </c>
      <c r="C874" s="8">
        <f>димвенканали!C874</f>
        <v>31</v>
      </c>
      <c r="D874" s="8">
        <v>0</v>
      </c>
      <c r="E874" s="8">
        <v>0</v>
      </c>
      <c r="F874" s="8">
        <f t="shared" si="77"/>
        <v>31</v>
      </c>
      <c r="G874" s="10">
        <f t="shared" si="79"/>
        <v>2.0001199999999999</v>
      </c>
      <c r="H874" s="10">
        <f t="shared" si="76"/>
        <v>0.40002399999999999</v>
      </c>
      <c r="I874" s="83">
        <f t="shared" si="80"/>
        <v>6.4520000000000008E-2</v>
      </c>
    </row>
    <row r="875" spans="1:9">
      <c r="A875" s="9">
        <f t="shared" si="78"/>
        <v>100</v>
      </c>
      <c r="B875" s="8" t="s">
        <v>923</v>
      </c>
      <c r="C875" s="8">
        <f>димвенканали!C875</f>
        <v>32.1</v>
      </c>
      <c r="D875" s="8">
        <v>0</v>
      </c>
      <c r="E875" s="8">
        <v>0</v>
      </c>
      <c r="F875" s="8">
        <f t="shared" si="77"/>
        <v>32.1</v>
      </c>
      <c r="G875" s="10">
        <f t="shared" si="79"/>
        <v>2.0710919999999997</v>
      </c>
      <c r="H875" s="10">
        <f t="shared" si="76"/>
        <v>0.41421839999999999</v>
      </c>
      <c r="I875" s="83">
        <f t="shared" si="80"/>
        <v>6.451999999999998E-2</v>
      </c>
    </row>
    <row r="876" spans="1:9">
      <c r="A876" s="9">
        <f t="shared" si="78"/>
        <v>101</v>
      </c>
      <c r="B876" s="8" t="s">
        <v>924</v>
      </c>
      <c r="C876" s="8">
        <f>димвенканали!C876</f>
        <v>77.8</v>
      </c>
      <c r="D876" s="8">
        <v>0</v>
      </c>
      <c r="E876" s="8">
        <v>0</v>
      </c>
      <c r="F876" s="8">
        <f t="shared" si="77"/>
        <v>77.8</v>
      </c>
      <c r="G876" s="10">
        <f t="shared" si="79"/>
        <v>5.0196559999999995</v>
      </c>
      <c r="H876" s="10">
        <f t="shared" si="76"/>
        <v>1.0039312</v>
      </c>
      <c r="I876" s="83">
        <f t="shared" si="80"/>
        <v>6.4519999999999994E-2</v>
      </c>
    </row>
    <row r="877" spans="1:9">
      <c r="A877" s="9">
        <f t="shared" si="78"/>
        <v>102</v>
      </c>
      <c r="B877" s="8" t="s">
        <v>925</v>
      </c>
      <c r="C877" s="8">
        <f>димвенканали!C877</f>
        <v>64.5</v>
      </c>
      <c r="D877" s="8">
        <v>0</v>
      </c>
      <c r="E877" s="8">
        <v>0</v>
      </c>
      <c r="F877" s="8">
        <f t="shared" si="77"/>
        <v>64.5</v>
      </c>
      <c r="G877" s="10">
        <f t="shared" si="79"/>
        <v>4.1615399999999996</v>
      </c>
      <c r="H877" s="10">
        <f t="shared" si="76"/>
        <v>0.83230799999999994</v>
      </c>
      <c r="I877" s="83">
        <f t="shared" si="80"/>
        <v>6.4519999999999994E-2</v>
      </c>
    </row>
    <row r="878" spans="1:9">
      <c r="A878" s="9">
        <f t="shared" si="78"/>
        <v>103</v>
      </c>
      <c r="B878" s="8" t="s">
        <v>926</v>
      </c>
      <c r="C878" s="8">
        <f>димвенканали!C878</f>
        <v>95.2</v>
      </c>
      <c r="D878" s="8">
        <v>0</v>
      </c>
      <c r="E878" s="8">
        <v>0</v>
      </c>
      <c r="F878" s="8">
        <f t="shared" si="77"/>
        <v>95.2</v>
      </c>
      <c r="G878" s="10">
        <f t="shared" si="79"/>
        <v>6.1423039999999993</v>
      </c>
      <c r="H878" s="10">
        <f t="shared" si="76"/>
        <v>1.2284607999999999</v>
      </c>
      <c r="I878" s="83">
        <f t="shared" si="80"/>
        <v>6.4519999999999994E-2</v>
      </c>
    </row>
    <row r="879" spans="1:9">
      <c r="A879" s="9">
        <f t="shared" si="78"/>
        <v>104</v>
      </c>
      <c r="B879" s="8" t="s">
        <v>927</v>
      </c>
      <c r="C879" s="8">
        <f>димвенканали!C879</f>
        <v>122.1</v>
      </c>
      <c r="D879" s="8">
        <v>0</v>
      </c>
      <c r="E879" s="8">
        <v>0</v>
      </c>
      <c r="F879" s="8">
        <f t="shared" si="77"/>
        <v>122.1</v>
      </c>
      <c r="G879" s="10">
        <f t="shared" si="79"/>
        <v>7.8778919999999992</v>
      </c>
      <c r="H879" s="10">
        <f t="shared" si="76"/>
        <v>1.5755783999999999</v>
      </c>
      <c r="I879" s="83">
        <f t="shared" si="80"/>
        <v>6.4519999999999994E-2</v>
      </c>
    </row>
    <row r="880" spans="1:9">
      <c r="A880" s="9">
        <f t="shared" si="78"/>
        <v>105</v>
      </c>
      <c r="B880" s="8" t="s">
        <v>928</v>
      </c>
      <c r="C880" s="8">
        <f>димвенканали!C880</f>
        <v>321.89999999999998</v>
      </c>
      <c r="D880" s="8">
        <v>0</v>
      </c>
      <c r="E880" s="8">
        <v>0</v>
      </c>
      <c r="F880" s="8">
        <f t="shared" si="77"/>
        <v>321.89999999999998</v>
      </c>
      <c r="G880" s="10">
        <f t="shared" si="79"/>
        <v>20.768987999999997</v>
      </c>
      <c r="H880" s="10">
        <f t="shared" si="76"/>
        <v>4.1537975999999999</v>
      </c>
      <c r="I880" s="83">
        <f t="shared" si="80"/>
        <v>6.4519999999999994E-2</v>
      </c>
    </row>
    <row r="881" spans="1:9">
      <c r="A881" s="9">
        <f t="shared" si="78"/>
        <v>106</v>
      </c>
      <c r="B881" s="8" t="s">
        <v>929</v>
      </c>
      <c r="C881" s="8">
        <f>димвенканали!C881</f>
        <v>125.3</v>
      </c>
      <c r="D881" s="8">
        <v>0</v>
      </c>
      <c r="E881" s="8">
        <v>0</v>
      </c>
      <c r="F881" s="8">
        <f t="shared" si="77"/>
        <v>125.3</v>
      </c>
      <c r="G881" s="10">
        <f t="shared" si="79"/>
        <v>8.0843559999999997</v>
      </c>
      <c r="H881" s="10">
        <f t="shared" si="76"/>
        <v>1.6168712000000001</v>
      </c>
      <c r="I881" s="83">
        <f t="shared" si="80"/>
        <v>6.4520000000000008E-2</v>
      </c>
    </row>
    <row r="882" spans="1:9">
      <c r="A882" s="9">
        <f t="shared" si="78"/>
        <v>107</v>
      </c>
      <c r="B882" s="8" t="s">
        <v>930</v>
      </c>
      <c r="C882" s="8">
        <f>димвенканали!C882</f>
        <v>131.80000000000001</v>
      </c>
      <c r="D882" s="8">
        <v>0</v>
      </c>
      <c r="E882" s="8">
        <v>0</v>
      </c>
      <c r="F882" s="8">
        <f t="shared" si="77"/>
        <v>131.80000000000001</v>
      </c>
      <c r="G882" s="10">
        <f t="shared" si="79"/>
        <v>8.503736</v>
      </c>
      <c r="H882" s="10">
        <f t="shared" si="76"/>
        <v>1.7007472000000001</v>
      </c>
      <c r="I882" s="83">
        <f t="shared" si="80"/>
        <v>6.4519999999999994E-2</v>
      </c>
    </row>
    <row r="883" spans="1:9">
      <c r="A883" s="9">
        <f t="shared" si="78"/>
        <v>108</v>
      </c>
      <c r="B883" s="8" t="s">
        <v>931</v>
      </c>
      <c r="C883" s="8">
        <f>димвенканали!C883</f>
        <v>266.8</v>
      </c>
      <c r="D883" s="8">
        <v>0</v>
      </c>
      <c r="E883" s="8">
        <v>0</v>
      </c>
      <c r="F883" s="8">
        <f t="shared" si="77"/>
        <v>266.8</v>
      </c>
      <c r="G883" s="10">
        <f t="shared" si="79"/>
        <v>17.213936</v>
      </c>
      <c r="H883" s="10">
        <f t="shared" ref="H883:H939" si="81">G883*0.2</f>
        <v>3.4427872000000002</v>
      </c>
      <c r="I883" s="83">
        <f t="shared" si="80"/>
        <v>6.4520000000000008E-2</v>
      </c>
    </row>
    <row r="884" spans="1:9">
      <c r="A884" s="9">
        <f t="shared" si="78"/>
        <v>109</v>
      </c>
      <c r="B884" s="8" t="s">
        <v>932</v>
      </c>
      <c r="C884" s="8">
        <f>димвенканали!C884</f>
        <v>309.60000000000002</v>
      </c>
      <c r="D884" s="8">
        <v>0</v>
      </c>
      <c r="E884" s="8">
        <v>0</v>
      </c>
      <c r="F884" s="8">
        <f t="shared" ref="F884:F940" si="82">C884+D884+E884</f>
        <v>309.60000000000002</v>
      </c>
      <c r="G884" s="10">
        <f t="shared" si="79"/>
        <v>19.975391999999999</v>
      </c>
      <c r="H884" s="10">
        <f t="shared" si="81"/>
        <v>3.9950784000000001</v>
      </c>
      <c r="I884" s="83">
        <f t="shared" si="80"/>
        <v>6.4519999999999994E-2</v>
      </c>
    </row>
    <row r="885" spans="1:9">
      <c r="A885" s="9">
        <f t="shared" si="78"/>
        <v>110</v>
      </c>
      <c r="B885" s="8" t="s">
        <v>933</v>
      </c>
      <c r="C885" s="8">
        <f>димвенканали!C885</f>
        <v>339.5</v>
      </c>
      <c r="D885" s="8">
        <v>0</v>
      </c>
      <c r="E885" s="8">
        <v>0</v>
      </c>
      <c r="F885" s="8">
        <f t="shared" si="82"/>
        <v>339.5</v>
      </c>
      <c r="G885" s="10">
        <f t="shared" si="79"/>
        <v>21.904539999999997</v>
      </c>
      <c r="H885" s="10">
        <f t="shared" si="81"/>
        <v>4.3809079999999998</v>
      </c>
      <c r="I885" s="83">
        <f t="shared" si="80"/>
        <v>6.4519999999999994E-2</v>
      </c>
    </row>
    <row r="886" spans="1:9">
      <c r="A886" s="9">
        <f t="shared" si="78"/>
        <v>111</v>
      </c>
      <c r="B886" s="8" t="s">
        <v>934</v>
      </c>
      <c r="C886" s="8">
        <f>димвенканали!C886</f>
        <v>1490.07</v>
      </c>
      <c r="D886" s="8">
        <v>0</v>
      </c>
      <c r="E886" s="8">
        <v>0</v>
      </c>
      <c r="F886" s="8">
        <f t="shared" si="82"/>
        <v>1490.07</v>
      </c>
      <c r="G886" s="10">
        <f t="shared" si="79"/>
        <v>96.139316399999984</v>
      </c>
      <c r="H886" s="10">
        <f t="shared" si="81"/>
        <v>19.227863279999998</v>
      </c>
      <c r="I886" s="83">
        <f t="shared" si="80"/>
        <v>6.4519999999999994E-2</v>
      </c>
    </row>
    <row r="887" spans="1:9">
      <c r="A887" s="9">
        <f t="shared" si="78"/>
        <v>112</v>
      </c>
      <c r="B887" s="8" t="s">
        <v>935</v>
      </c>
      <c r="C887" s="8">
        <f>димвенканали!C887</f>
        <v>313.39999999999998</v>
      </c>
      <c r="D887" s="8">
        <v>0</v>
      </c>
      <c r="E887" s="8">
        <v>0</v>
      </c>
      <c r="F887" s="8">
        <f t="shared" si="82"/>
        <v>313.39999999999998</v>
      </c>
      <c r="G887" s="10">
        <f t="shared" si="79"/>
        <v>20.220567999999997</v>
      </c>
      <c r="H887" s="10">
        <f t="shared" si="81"/>
        <v>4.0441135999999993</v>
      </c>
      <c r="I887" s="83">
        <f t="shared" si="80"/>
        <v>6.4519999999999994E-2</v>
      </c>
    </row>
    <row r="888" spans="1:9">
      <c r="A888" s="9">
        <f t="shared" si="78"/>
        <v>113</v>
      </c>
      <c r="B888" s="8" t="s">
        <v>936</v>
      </c>
      <c r="C888" s="8">
        <f>димвенканали!C888</f>
        <v>1153.5999999999999</v>
      </c>
      <c r="D888" s="8">
        <v>0</v>
      </c>
      <c r="E888" s="8">
        <v>0</v>
      </c>
      <c r="F888" s="8">
        <f t="shared" si="82"/>
        <v>1153.5999999999999</v>
      </c>
      <c r="G888" s="10">
        <f t="shared" si="79"/>
        <v>74.430271999999988</v>
      </c>
      <c r="H888" s="10">
        <f t="shared" si="81"/>
        <v>14.886054399999999</v>
      </c>
      <c r="I888" s="83">
        <f t="shared" si="80"/>
        <v>6.4519999999999994E-2</v>
      </c>
    </row>
    <row r="889" spans="1:9">
      <c r="A889" s="9">
        <f t="shared" si="78"/>
        <v>114</v>
      </c>
      <c r="B889" s="8" t="s">
        <v>937</v>
      </c>
      <c r="C889" s="8">
        <f>димвенканали!C889</f>
        <v>337.9</v>
      </c>
      <c r="D889" s="8">
        <v>0</v>
      </c>
      <c r="E889" s="8">
        <v>0</v>
      </c>
      <c r="F889" s="8">
        <f t="shared" si="82"/>
        <v>337.9</v>
      </c>
      <c r="G889" s="10">
        <f t="shared" si="79"/>
        <v>21.801307999999995</v>
      </c>
      <c r="H889" s="10">
        <f t="shared" si="81"/>
        <v>4.3602615999999994</v>
      </c>
      <c r="I889" s="83">
        <f t="shared" si="80"/>
        <v>6.451999999999998E-2</v>
      </c>
    </row>
    <row r="890" spans="1:9">
      <c r="A890" s="9">
        <f t="shared" si="78"/>
        <v>115</v>
      </c>
      <c r="B890" s="8" t="s">
        <v>938</v>
      </c>
      <c r="C890" s="8">
        <f>димвенканали!C890</f>
        <v>376.7</v>
      </c>
      <c r="D890" s="8">
        <v>0</v>
      </c>
      <c r="E890" s="8">
        <v>0</v>
      </c>
      <c r="F890" s="8">
        <f t="shared" si="82"/>
        <v>376.7</v>
      </c>
      <c r="G890" s="10">
        <f t="shared" si="79"/>
        <v>24.304683999999998</v>
      </c>
      <c r="H890" s="10">
        <f t="shared" si="81"/>
        <v>4.8609368000000002</v>
      </c>
      <c r="I890" s="83">
        <f t="shared" si="80"/>
        <v>6.4520000000000008E-2</v>
      </c>
    </row>
    <row r="891" spans="1:9">
      <c r="A891" s="9">
        <f t="shared" si="78"/>
        <v>116</v>
      </c>
      <c r="B891" s="8" t="s">
        <v>939</v>
      </c>
      <c r="C891" s="8">
        <f>димвенканали!C891</f>
        <v>331.2</v>
      </c>
      <c r="D891" s="8">
        <v>0</v>
      </c>
      <c r="E891" s="8">
        <v>0</v>
      </c>
      <c r="F891" s="8">
        <f t="shared" si="82"/>
        <v>331.2</v>
      </c>
      <c r="G891" s="10">
        <f t="shared" si="79"/>
        <v>21.369023999999996</v>
      </c>
      <c r="H891" s="10">
        <f t="shared" si="81"/>
        <v>4.2738047999999997</v>
      </c>
      <c r="I891" s="83">
        <f t="shared" si="80"/>
        <v>6.4519999999999994E-2</v>
      </c>
    </row>
    <row r="892" spans="1:9">
      <c r="A892" s="9">
        <f t="shared" si="78"/>
        <v>117</v>
      </c>
      <c r="B892" s="8" t="s">
        <v>940</v>
      </c>
      <c r="C892" s="8">
        <f>димвенканали!C892</f>
        <v>4543.6099999999997</v>
      </c>
      <c r="D892" s="8">
        <v>0</v>
      </c>
      <c r="E892" s="8">
        <v>0</v>
      </c>
      <c r="F892" s="8">
        <f t="shared" si="82"/>
        <v>4543.6099999999997</v>
      </c>
      <c r="G892" s="10">
        <f t="shared" si="79"/>
        <v>293.15371719999996</v>
      </c>
      <c r="H892" s="10">
        <f t="shared" si="81"/>
        <v>58.630743439999996</v>
      </c>
      <c r="I892" s="83">
        <f t="shared" si="80"/>
        <v>6.4519999999999994E-2</v>
      </c>
    </row>
    <row r="893" spans="1:9">
      <c r="A893" s="9">
        <f t="shared" si="78"/>
        <v>118</v>
      </c>
      <c r="B893" s="8" t="s">
        <v>941</v>
      </c>
      <c r="C893" s="8">
        <f>димвенканали!C893</f>
        <v>4442.1000000000004</v>
      </c>
      <c r="D893" s="8">
        <v>0</v>
      </c>
      <c r="E893" s="8">
        <v>0</v>
      </c>
      <c r="F893" s="8">
        <f t="shared" si="82"/>
        <v>4442.1000000000004</v>
      </c>
      <c r="G893" s="10">
        <f t="shared" si="79"/>
        <v>286.60429199999999</v>
      </c>
      <c r="H893" s="10">
        <f t="shared" si="81"/>
        <v>57.320858399999999</v>
      </c>
      <c r="I893" s="83">
        <f t="shared" si="80"/>
        <v>6.4519999999999994E-2</v>
      </c>
    </row>
    <row r="894" spans="1:9">
      <c r="A894" s="9">
        <f t="shared" si="78"/>
        <v>119</v>
      </c>
      <c r="B894" s="8" t="s">
        <v>942</v>
      </c>
      <c r="C894" s="8">
        <f>димвенканали!C894</f>
        <v>2681.07</v>
      </c>
      <c r="D894" s="8">
        <v>1283.7</v>
      </c>
      <c r="E894" s="8">
        <v>0</v>
      </c>
      <c r="F894" s="8">
        <f t="shared" si="82"/>
        <v>3964.7700000000004</v>
      </c>
      <c r="G894" s="10">
        <f t="shared" si="79"/>
        <v>255.80696040000001</v>
      </c>
      <c r="H894" s="10">
        <f t="shared" si="81"/>
        <v>51.161392080000006</v>
      </c>
      <c r="I894" s="83">
        <f t="shared" si="80"/>
        <v>6.4519999999999994E-2</v>
      </c>
    </row>
    <row r="895" spans="1:9">
      <c r="A895" s="9">
        <f t="shared" si="78"/>
        <v>120</v>
      </c>
      <c r="B895" s="8" t="s">
        <v>943</v>
      </c>
      <c r="C895" s="8">
        <f>димвенканали!C895</f>
        <v>4513.9799999999996</v>
      </c>
      <c r="D895" s="8">
        <v>0</v>
      </c>
      <c r="E895" s="8">
        <v>0</v>
      </c>
      <c r="F895" s="8">
        <f t="shared" si="82"/>
        <v>4513.9799999999996</v>
      </c>
      <c r="G895" s="10">
        <f t="shared" si="79"/>
        <v>291.24198959999995</v>
      </c>
      <c r="H895" s="10">
        <f t="shared" si="81"/>
        <v>58.248397919999995</v>
      </c>
      <c r="I895" s="83">
        <f t="shared" si="80"/>
        <v>6.4519999999999994E-2</v>
      </c>
    </row>
    <row r="896" spans="1:9">
      <c r="A896" s="9">
        <f t="shared" si="78"/>
        <v>121</v>
      </c>
      <c r="B896" s="8" t="s">
        <v>944</v>
      </c>
      <c r="C896" s="8">
        <f>димвенканали!C896</f>
        <v>6160.06</v>
      </c>
      <c r="D896" s="8">
        <v>98.8</v>
      </c>
      <c r="E896" s="8">
        <v>0</v>
      </c>
      <c r="F896" s="8">
        <f t="shared" si="82"/>
        <v>6258.8600000000006</v>
      </c>
      <c r="G896" s="10">
        <f t="shared" si="79"/>
        <v>403.82164719999997</v>
      </c>
      <c r="H896" s="10">
        <f t="shared" si="81"/>
        <v>80.764329439999997</v>
      </c>
      <c r="I896" s="83">
        <f t="shared" si="80"/>
        <v>6.451999999999998E-2</v>
      </c>
    </row>
    <row r="897" spans="1:9">
      <c r="A897" s="9">
        <f t="shared" si="78"/>
        <v>122</v>
      </c>
      <c r="B897" s="8" t="s">
        <v>945</v>
      </c>
      <c r="C897" s="8">
        <f>димвенканали!C897</f>
        <v>2230.3000000000002</v>
      </c>
      <c r="D897" s="8">
        <v>0</v>
      </c>
      <c r="E897" s="8">
        <v>0</v>
      </c>
      <c r="F897" s="8">
        <f t="shared" si="82"/>
        <v>2230.3000000000002</v>
      </c>
      <c r="G897" s="10">
        <f t="shared" si="79"/>
        <v>143.898956</v>
      </c>
      <c r="H897" s="10">
        <f t="shared" si="81"/>
        <v>28.779791200000002</v>
      </c>
      <c r="I897" s="83">
        <f t="shared" si="80"/>
        <v>6.4519999999999994E-2</v>
      </c>
    </row>
    <row r="898" spans="1:9">
      <c r="A898" s="9">
        <f t="shared" si="78"/>
        <v>123</v>
      </c>
      <c r="B898" s="8" t="s">
        <v>946</v>
      </c>
      <c r="C898" s="8">
        <f>димвенканали!C898</f>
        <v>3177.46</v>
      </c>
      <c r="D898" s="8">
        <v>0</v>
      </c>
      <c r="E898" s="8">
        <v>0</v>
      </c>
      <c r="F898" s="8">
        <f t="shared" si="82"/>
        <v>3177.46</v>
      </c>
      <c r="G898" s="10">
        <f t="shared" si="79"/>
        <v>205.00971919999998</v>
      </c>
      <c r="H898" s="10">
        <f t="shared" si="81"/>
        <v>41.001943839999996</v>
      </c>
      <c r="I898" s="83">
        <f t="shared" si="80"/>
        <v>6.4519999999999994E-2</v>
      </c>
    </row>
    <row r="899" spans="1:9">
      <c r="A899" s="9">
        <f t="shared" si="78"/>
        <v>124</v>
      </c>
      <c r="B899" s="8" t="s">
        <v>947</v>
      </c>
      <c r="C899" s="8">
        <f>димвенканали!C899</f>
        <v>6153.96</v>
      </c>
      <c r="D899" s="8">
        <v>0</v>
      </c>
      <c r="E899" s="8">
        <v>0</v>
      </c>
      <c r="F899" s="8">
        <f t="shared" si="82"/>
        <v>6153.96</v>
      </c>
      <c r="G899" s="10">
        <f t="shared" si="79"/>
        <v>397.05349919999998</v>
      </c>
      <c r="H899" s="10">
        <f t="shared" si="81"/>
        <v>79.410699840000007</v>
      </c>
      <c r="I899" s="83">
        <f t="shared" si="80"/>
        <v>6.4519999999999994E-2</v>
      </c>
    </row>
    <row r="900" spans="1:9">
      <c r="A900" s="9">
        <f t="shared" si="78"/>
        <v>125</v>
      </c>
      <c r="B900" s="8" t="s">
        <v>948</v>
      </c>
      <c r="C900" s="8">
        <f>димвенканали!C900</f>
        <v>4767.16</v>
      </c>
      <c r="D900" s="8">
        <v>0</v>
      </c>
      <c r="E900" s="8">
        <v>0</v>
      </c>
      <c r="F900" s="8">
        <f t="shared" si="82"/>
        <v>4767.16</v>
      </c>
      <c r="G900" s="10">
        <f t="shared" si="79"/>
        <v>307.57716319999997</v>
      </c>
      <c r="H900" s="10">
        <f t="shared" si="81"/>
        <v>61.51543264</v>
      </c>
      <c r="I900" s="83">
        <f t="shared" si="80"/>
        <v>6.4519999999999994E-2</v>
      </c>
    </row>
    <row r="901" spans="1:9">
      <c r="A901" s="9">
        <f t="shared" si="78"/>
        <v>126</v>
      </c>
      <c r="B901" s="8" t="s">
        <v>949</v>
      </c>
      <c r="C901" s="8">
        <f>димвенканали!C901</f>
        <v>5138.5</v>
      </c>
      <c r="D901" s="8">
        <v>0</v>
      </c>
      <c r="E901" s="8">
        <v>51.8</v>
      </c>
      <c r="F901" s="8">
        <f t="shared" si="82"/>
        <v>5190.3</v>
      </c>
      <c r="G901" s="10">
        <f t="shared" si="79"/>
        <v>334.87815599999999</v>
      </c>
      <c r="H901" s="10">
        <f t="shared" si="81"/>
        <v>66.975631199999995</v>
      </c>
      <c r="I901" s="83">
        <f t="shared" si="80"/>
        <v>6.4519999999999994E-2</v>
      </c>
    </row>
    <row r="902" spans="1:9">
      <c r="A902" s="9">
        <f t="shared" si="78"/>
        <v>127</v>
      </c>
      <c r="B902" s="8" t="s">
        <v>950</v>
      </c>
      <c r="C902" s="8">
        <f>димвенканали!C902</f>
        <v>2683</v>
      </c>
      <c r="D902" s="8">
        <v>0</v>
      </c>
      <c r="E902" s="8">
        <v>0</v>
      </c>
      <c r="F902" s="8">
        <f t="shared" si="82"/>
        <v>2683</v>
      </c>
      <c r="G902" s="10">
        <f t="shared" si="79"/>
        <v>173.10715999999999</v>
      </c>
      <c r="H902" s="10">
        <f t="shared" si="81"/>
        <v>34.621431999999999</v>
      </c>
      <c r="I902" s="83">
        <f t="shared" si="80"/>
        <v>6.4519999999999994E-2</v>
      </c>
    </row>
    <row r="903" spans="1:9">
      <c r="A903" s="9">
        <f t="shared" si="78"/>
        <v>128</v>
      </c>
      <c r="B903" s="8" t="s">
        <v>951</v>
      </c>
      <c r="C903" s="8">
        <f>димвенканали!C903</f>
        <v>4751.5</v>
      </c>
      <c r="D903" s="8">
        <v>0</v>
      </c>
      <c r="E903" s="8">
        <v>0</v>
      </c>
      <c r="F903" s="8">
        <f t="shared" si="82"/>
        <v>4751.5</v>
      </c>
      <c r="G903" s="10">
        <f t="shared" si="79"/>
        <v>306.56677999999999</v>
      </c>
      <c r="H903" s="10">
        <f t="shared" si="81"/>
        <v>61.313355999999999</v>
      </c>
      <c r="I903" s="83">
        <f t="shared" si="80"/>
        <v>6.4519999999999994E-2</v>
      </c>
    </row>
    <row r="904" spans="1:9">
      <c r="A904" s="9">
        <f t="shared" si="78"/>
        <v>129</v>
      </c>
      <c r="B904" s="8" t="s">
        <v>952</v>
      </c>
      <c r="C904" s="8">
        <f>димвенканали!C904</f>
        <v>3593.8</v>
      </c>
      <c r="D904" s="8">
        <v>0</v>
      </c>
      <c r="E904" s="8">
        <v>0</v>
      </c>
      <c r="F904" s="8">
        <f t="shared" si="82"/>
        <v>3593.8</v>
      </c>
      <c r="G904" s="10">
        <f t="shared" si="79"/>
        <v>231.87197599999999</v>
      </c>
      <c r="H904" s="10">
        <f t="shared" si="81"/>
        <v>46.374395200000002</v>
      </c>
      <c r="I904" s="83">
        <f t="shared" si="80"/>
        <v>6.4519999999999994E-2</v>
      </c>
    </row>
    <row r="905" spans="1:9">
      <c r="A905" s="9">
        <f t="shared" si="78"/>
        <v>130</v>
      </c>
      <c r="B905" s="8" t="s">
        <v>953</v>
      </c>
      <c r="C905" s="8">
        <f>димвенканали!C905</f>
        <v>6136.78</v>
      </c>
      <c r="D905" s="8">
        <v>0</v>
      </c>
      <c r="E905" s="8">
        <v>0</v>
      </c>
      <c r="F905" s="8">
        <f t="shared" si="82"/>
        <v>6136.78</v>
      </c>
      <c r="G905" s="10">
        <f t="shared" si="79"/>
        <v>395.94504559999996</v>
      </c>
      <c r="H905" s="10">
        <f t="shared" si="81"/>
        <v>79.189009119999994</v>
      </c>
      <c r="I905" s="83">
        <f t="shared" si="80"/>
        <v>6.4519999999999994E-2</v>
      </c>
    </row>
    <row r="906" spans="1:9">
      <c r="A906" s="9">
        <f t="shared" ref="A906:A955" si="83">1+A905</f>
        <v>131</v>
      </c>
      <c r="B906" s="8" t="s">
        <v>954</v>
      </c>
      <c r="C906" s="8">
        <f>димвенканали!C906</f>
        <v>4533.76</v>
      </c>
      <c r="D906" s="8">
        <v>0</v>
      </c>
      <c r="E906" s="8">
        <v>104</v>
      </c>
      <c r="F906" s="8">
        <f t="shared" si="82"/>
        <v>4637.76</v>
      </c>
      <c r="G906" s="10">
        <f t="shared" si="79"/>
        <v>299.22827519999998</v>
      </c>
      <c r="H906" s="10">
        <f t="shared" si="81"/>
        <v>59.845655039999997</v>
      </c>
      <c r="I906" s="83">
        <f t="shared" si="80"/>
        <v>6.4519999999999994E-2</v>
      </c>
    </row>
    <row r="907" spans="1:9">
      <c r="A907" s="9">
        <f t="shared" si="83"/>
        <v>132</v>
      </c>
      <c r="B907" s="8" t="s">
        <v>955</v>
      </c>
      <c r="C907" s="8">
        <f>димвенканали!C907</f>
        <v>4481.28</v>
      </c>
      <c r="D907" s="8">
        <v>99.8</v>
      </c>
      <c r="E907" s="8">
        <v>0</v>
      </c>
      <c r="F907" s="8">
        <f t="shared" si="82"/>
        <v>4581.08</v>
      </c>
      <c r="G907" s="10">
        <f t="shared" si="79"/>
        <v>295.57128159999996</v>
      </c>
      <c r="H907" s="10">
        <f t="shared" si="81"/>
        <v>59.114256319999996</v>
      </c>
      <c r="I907" s="83">
        <f t="shared" si="80"/>
        <v>6.4519999999999994E-2</v>
      </c>
    </row>
    <row r="908" spans="1:9">
      <c r="A908" s="9">
        <f t="shared" si="83"/>
        <v>133</v>
      </c>
      <c r="B908" s="8" t="s">
        <v>956</v>
      </c>
      <c r="C908" s="8">
        <f>димвенканали!C908</f>
        <v>3949.68</v>
      </c>
      <c r="D908" s="8">
        <v>0</v>
      </c>
      <c r="E908" s="8">
        <v>0</v>
      </c>
      <c r="F908" s="8">
        <f t="shared" si="82"/>
        <v>3949.68</v>
      </c>
      <c r="G908" s="10">
        <f t="shared" ref="G908:G954" si="84">F908*$G$2</f>
        <v>254.83335359999995</v>
      </c>
      <c r="H908" s="10">
        <f t="shared" si="81"/>
        <v>50.966670719999996</v>
      </c>
      <c r="I908" s="83">
        <f t="shared" si="80"/>
        <v>6.451999999999998E-2</v>
      </c>
    </row>
    <row r="909" spans="1:9">
      <c r="A909" s="9">
        <f t="shared" si="83"/>
        <v>134</v>
      </c>
      <c r="B909" s="8" t="s">
        <v>957</v>
      </c>
      <c r="C909" s="8">
        <f>димвенканали!C909</f>
        <v>77</v>
      </c>
      <c r="D909" s="8">
        <v>0</v>
      </c>
      <c r="E909" s="8">
        <v>0</v>
      </c>
      <c r="F909" s="8">
        <f t="shared" si="82"/>
        <v>77</v>
      </c>
      <c r="G909" s="10">
        <f t="shared" si="84"/>
        <v>4.9680399999999993</v>
      </c>
      <c r="H909" s="10">
        <f t="shared" si="81"/>
        <v>0.99360799999999994</v>
      </c>
      <c r="I909" s="83">
        <f t="shared" ref="I909:I969" si="85">(G909+H909)/F909/1.2</f>
        <v>6.4519999999999994E-2</v>
      </c>
    </row>
    <row r="910" spans="1:9">
      <c r="A910" s="9">
        <f t="shared" si="83"/>
        <v>135</v>
      </c>
      <c r="B910" s="8" t="s">
        <v>958</v>
      </c>
      <c r="C910" s="8">
        <f>димвенканали!C910</f>
        <v>34.799999999999997</v>
      </c>
      <c r="D910" s="8">
        <v>0</v>
      </c>
      <c r="E910" s="8">
        <v>0</v>
      </c>
      <c r="F910" s="8">
        <f t="shared" si="82"/>
        <v>34.799999999999997</v>
      </c>
      <c r="G910" s="10">
        <f t="shared" si="84"/>
        <v>2.2452959999999997</v>
      </c>
      <c r="H910" s="10">
        <f t="shared" si="81"/>
        <v>0.44905919999999999</v>
      </c>
      <c r="I910" s="83">
        <f t="shared" si="85"/>
        <v>6.4519999999999994E-2</v>
      </c>
    </row>
    <row r="911" spans="1:9">
      <c r="A911" s="9">
        <f t="shared" si="83"/>
        <v>136</v>
      </c>
      <c r="B911" s="8" t="s">
        <v>959</v>
      </c>
      <c r="C911" s="8">
        <f>димвенканали!C911</f>
        <v>6375.55</v>
      </c>
      <c r="D911" s="8">
        <v>0</v>
      </c>
      <c r="E911" s="8">
        <v>169.5</v>
      </c>
      <c r="F911" s="8">
        <f t="shared" si="82"/>
        <v>6545.05</v>
      </c>
      <c r="G911" s="10">
        <f t="shared" si="84"/>
        <v>422.28662599999996</v>
      </c>
      <c r="H911" s="10">
        <f t="shared" si="81"/>
        <v>84.4573252</v>
      </c>
      <c r="I911" s="83">
        <f t="shared" si="85"/>
        <v>6.4519999999999994E-2</v>
      </c>
    </row>
    <row r="912" spans="1:9">
      <c r="A912" s="9">
        <f t="shared" si="83"/>
        <v>137</v>
      </c>
      <c r="B912" s="8" t="s">
        <v>960</v>
      </c>
      <c r="C912" s="8">
        <f>димвенканали!C912</f>
        <v>5034.24</v>
      </c>
      <c r="D912" s="8">
        <v>204.9</v>
      </c>
      <c r="E912" s="8">
        <v>106.7</v>
      </c>
      <c r="F912" s="8">
        <f t="shared" si="82"/>
        <v>5345.8399999999992</v>
      </c>
      <c r="G912" s="10">
        <f t="shared" si="84"/>
        <v>344.91359679999994</v>
      </c>
      <c r="H912" s="10">
        <f t="shared" si="81"/>
        <v>68.98271935999999</v>
      </c>
      <c r="I912" s="83">
        <f t="shared" si="85"/>
        <v>6.4519999999999994E-2</v>
      </c>
    </row>
    <row r="913" spans="1:9">
      <c r="A913" s="9">
        <f t="shared" si="83"/>
        <v>138</v>
      </c>
      <c r="B913" s="8" t="s">
        <v>961</v>
      </c>
      <c r="C913" s="8">
        <f>димвенканали!C913</f>
        <v>4025.8</v>
      </c>
      <c r="D913" s="8">
        <v>0</v>
      </c>
      <c r="E913" s="8">
        <v>0</v>
      </c>
      <c r="F913" s="8">
        <f t="shared" si="82"/>
        <v>4025.8</v>
      </c>
      <c r="G913" s="10">
        <f t="shared" si="84"/>
        <v>259.74461600000001</v>
      </c>
      <c r="H913" s="10">
        <f t="shared" si="81"/>
        <v>51.948923200000003</v>
      </c>
      <c r="I913" s="83">
        <f t="shared" si="85"/>
        <v>6.4520000000000008E-2</v>
      </c>
    </row>
    <row r="914" spans="1:9">
      <c r="A914" s="9">
        <f t="shared" si="83"/>
        <v>139</v>
      </c>
      <c r="B914" s="8" t="s">
        <v>962</v>
      </c>
      <c r="C914" s="8">
        <f>димвенканали!C914</f>
        <v>5829.59</v>
      </c>
      <c r="D914" s="8">
        <v>0</v>
      </c>
      <c r="E914" s="8">
        <v>0</v>
      </c>
      <c r="F914" s="8">
        <f t="shared" si="82"/>
        <v>5829.59</v>
      </c>
      <c r="G914" s="10">
        <f t="shared" si="84"/>
        <v>376.12514679999998</v>
      </c>
      <c r="H914" s="10">
        <f t="shared" si="81"/>
        <v>75.225029359999994</v>
      </c>
      <c r="I914" s="83">
        <f t="shared" si="85"/>
        <v>6.4519999999999994E-2</v>
      </c>
    </row>
    <row r="915" spans="1:9">
      <c r="A915" s="9">
        <f t="shared" si="83"/>
        <v>140</v>
      </c>
      <c r="B915" s="8" t="s">
        <v>963</v>
      </c>
      <c r="C915" s="8">
        <f>димвенканали!C915</f>
        <v>4802</v>
      </c>
      <c r="D915" s="8">
        <v>0</v>
      </c>
      <c r="E915" s="8">
        <v>0</v>
      </c>
      <c r="F915" s="8">
        <f t="shared" si="82"/>
        <v>4802</v>
      </c>
      <c r="G915" s="10">
        <f t="shared" si="84"/>
        <v>309.82503999999994</v>
      </c>
      <c r="H915" s="10">
        <f t="shared" si="81"/>
        <v>61.96500799999999</v>
      </c>
      <c r="I915" s="83">
        <f t="shared" si="85"/>
        <v>6.4519999999999994E-2</v>
      </c>
    </row>
    <row r="916" spans="1:9">
      <c r="A916" s="9">
        <f t="shared" si="83"/>
        <v>141</v>
      </c>
      <c r="B916" s="8" t="s">
        <v>964</v>
      </c>
      <c r="C916" s="8">
        <f>димвенканали!C916</f>
        <v>4841.7</v>
      </c>
      <c r="D916" s="8">
        <v>0</v>
      </c>
      <c r="E916" s="8">
        <v>0</v>
      </c>
      <c r="F916" s="8">
        <f t="shared" si="82"/>
        <v>4841.7</v>
      </c>
      <c r="G916" s="10">
        <f t="shared" si="84"/>
        <v>312.38648399999994</v>
      </c>
      <c r="H916" s="10">
        <f t="shared" si="81"/>
        <v>62.477296799999991</v>
      </c>
      <c r="I916" s="83">
        <f t="shared" si="85"/>
        <v>6.451999999999998E-2</v>
      </c>
    </row>
    <row r="917" spans="1:9">
      <c r="A917" s="9">
        <f t="shared" si="83"/>
        <v>142</v>
      </c>
      <c r="B917" s="8" t="s">
        <v>965</v>
      </c>
      <c r="C917" s="8">
        <f>димвенканали!C917</f>
        <v>103.9</v>
      </c>
      <c r="D917" s="8">
        <v>0</v>
      </c>
      <c r="E917" s="8">
        <v>0</v>
      </c>
      <c r="F917" s="8">
        <f t="shared" si="82"/>
        <v>103.9</v>
      </c>
      <c r="G917" s="10">
        <f t="shared" si="84"/>
        <v>6.7036280000000001</v>
      </c>
      <c r="H917" s="10">
        <f t="shared" si="81"/>
        <v>1.3407256000000001</v>
      </c>
      <c r="I917" s="83">
        <f t="shared" si="85"/>
        <v>6.4520000000000008E-2</v>
      </c>
    </row>
    <row r="918" spans="1:9">
      <c r="A918" s="9">
        <f t="shared" si="83"/>
        <v>143</v>
      </c>
      <c r="B918" s="8" t="s">
        <v>966</v>
      </c>
      <c r="C918" s="8">
        <f>димвенканали!C918</f>
        <v>81.400000000000006</v>
      </c>
      <c r="D918" s="8">
        <v>0</v>
      </c>
      <c r="E918" s="8">
        <v>0</v>
      </c>
      <c r="F918" s="8">
        <f t="shared" si="82"/>
        <v>81.400000000000006</v>
      </c>
      <c r="G918" s="10">
        <f t="shared" si="84"/>
        <v>5.2519279999999995</v>
      </c>
      <c r="H918" s="10">
        <f t="shared" si="81"/>
        <v>1.0503856</v>
      </c>
      <c r="I918" s="83">
        <f t="shared" si="85"/>
        <v>6.4519999999999994E-2</v>
      </c>
    </row>
    <row r="919" spans="1:9">
      <c r="A919" s="9">
        <f t="shared" si="83"/>
        <v>144</v>
      </c>
      <c r="B919" s="8" t="s">
        <v>967</v>
      </c>
      <c r="C919" s="8">
        <f>димвенканали!C919</f>
        <v>94.4</v>
      </c>
      <c r="D919" s="8">
        <v>0</v>
      </c>
      <c r="E919" s="8">
        <v>0</v>
      </c>
      <c r="F919" s="8">
        <f t="shared" si="82"/>
        <v>94.4</v>
      </c>
      <c r="G919" s="10">
        <f t="shared" si="84"/>
        <v>6.0906880000000001</v>
      </c>
      <c r="H919" s="10">
        <f t="shared" si="81"/>
        <v>1.2181376000000002</v>
      </c>
      <c r="I919" s="83">
        <f t="shared" si="85"/>
        <v>6.4520000000000008E-2</v>
      </c>
    </row>
    <row r="920" spans="1:9">
      <c r="A920" s="9">
        <f t="shared" si="83"/>
        <v>145</v>
      </c>
      <c r="B920" s="8" t="s">
        <v>968</v>
      </c>
      <c r="C920" s="8">
        <f>димвенканали!C920</f>
        <v>74.7</v>
      </c>
      <c r="D920" s="8">
        <v>0</v>
      </c>
      <c r="E920" s="8">
        <v>0</v>
      </c>
      <c r="F920" s="8">
        <f t="shared" si="82"/>
        <v>74.7</v>
      </c>
      <c r="G920" s="10">
        <f t="shared" si="84"/>
        <v>4.8196439999999994</v>
      </c>
      <c r="H920" s="10">
        <f t="shared" si="81"/>
        <v>0.96392879999999992</v>
      </c>
      <c r="I920" s="83">
        <f t="shared" si="85"/>
        <v>6.451999999999998E-2</v>
      </c>
    </row>
    <row r="921" spans="1:9">
      <c r="A921" s="9">
        <f t="shared" si="83"/>
        <v>146</v>
      </c>
      <c r="B921" s="8" t="s">
        <v>969</v>
      </c>
      <c r="C921" s="8">
        <f>димвенканали!C921</f>
        <v>117.5</v>
      </c>
      <c r="D921" s="8">
        <v>0</v>
      </c>
      <c r="E921" s="8">
        <v>0</v>
      </c>
      <c r="F921" s="8">
        <f t="shared" si="82"/>
        <v>117.5</v>
      </c>
      <c r="G921" s="10">
        <f t="shared" si="84"/>
        <v>7.5810999999999993</v>
      </c>
      <c r="H921" s="10">
        <f t="shared" si="81"/>
        <v>1.5162199999999999</v>
      </c>
      <c r="I921" s="83">
        <f t="shared" si="85"/>
        <v>6.4519999999999994E-2</v>
      </c>
    </row>
    <row r="922" spans="1:9">
      <c r="A922" s="9">
        <f t="shared" si="83"/>
        <v>147</v>
      </c>
      <c r="B922" s="8" t="s">
        <v>970</v>
      </c>
      <c r="C922" s="8">
        <f>димвенканали!C922</f>
        <v>97.5</v>
      </c>
      <c r="D922" s="8">
        <v>0</v>
      </c>
      <c r="E922" s="8">
        <v>0</v>
      </c>
      <c r="F922" s="8">
        <f t="shared" si="82"/>
        <v>97.5</v>
      </c>
      <c r="G922" s="10">
        <f t="shared" si="84"/>
        <v>6.2906999999999993</v>
      </c>
      <c r="H922" s="10">
        <f t="shared" si="81"/>
        <v>1.25814</v>
      </c>
      <c r="I922" s="83">
        <f t="shared" si="85"/>
        <v>6.4519999999999994E-2</v>
      </c>
    </row>
    <row r="923" spans="1:9">
      <c r="A923" s="9">
        <f t="shared" si="83"/>
        <v>148</v>
      </c>
      <c r="B923" s="8" t="s">
        <v>971</v>
      </c>
      <c r="C923" s="8">
        <f>димвенканали!C923</f>
        <v>61.3</v>
      </c>
      <c r="D923" s="8">
        <v>0</v>
      </c>
      <c r="E923" s="8">
        <v>0</v>
      </c>
      <c r="F923" s="8">
        <f t="shared" si="82"/>
        <v>61.3</v>
      </c>
      <c r="G923" s="10">
        <f t="shared" si="84"/>
        <v>3.9550759999999996</v>
      </c>
      <c r="H923" s="10">
        <f t="shared" si="81"/>
        <v>0.79101519999999992</v>
      </c>
      <c r="I923" s="83">
        <f t="shared" si="85"/>
        <v>6.4519999999999994E-2</v>
      </c>
    </row>
    <row r="924" spans="1:9">
      <c r="A924" s="9">
        <f t="shared" si="83"/>
        <v>149</v>
      </c>
      <c r="B924" s="8" t="s">
        <v>972</v>
      </c>
      <c r="C924" s="8">
        <f>димвенканали!C924</f>
        <v>51.3</v>
      </c>
      <c r="D924" s="8">
        <v>0</v>
      </c>
      <c r="E924" s="8">
        <v>0</v>
      </c>
      <c r="F924" s="8">
        <f t="shared" si="82"/>
        <v>51.3</v>
      </c>
      <c r="G924" s="10">
        <f t="shared" si="84"/>
        <v>3.3098759999999996</v>
      </c>
      <c r="H924" s="10">
        <f t="shared" si="81"/>
        <v>0.66197519999999999</v>
      </c>
      <c r="I924" s="83">
        <f t="shared" si="85"/>
        <v>6.4519999999999994E-2</v>
      </c>
    </row>
    <row r="925" spans="1:9">
      <c r="A925" s="9">
        <f t="shared" si="83"/>
        <v>150</v>
      </c>
      <c r="B925" s="8" t="s">
        <v>973</v>
      </c>
      <c r="C925" s="8">
        <f>димвенканали!C925</f>
        <v>34.299999999999997</v>
      </c>
      <c r="D925" s="8">
        <v>0</v>
      </c>
      <c r="E925" s="8">
        <v>0</v>
      </c>
      <c r="F925" s="8">
        <f t="shared" si="82"/>
        <v>34.299999999999997</v>
      </c>
      <c r="G925" s="10">
        <f t="shared" si="84"/>
        <v>2.2130359999999998</v>
      </c>
      <c r="H925" s="10">
        <f t="shared" si="81"/>
        <v>0.44260719999999998</v>
      </c>
      <c r="I925" s="83">
        <f t="shared" si="85"/>
        <v>6.4519999999999994E-2</v>
      </c>
    </row>
    <row r="926" spans="1:9">
      <c r="A926" s="9">
        <f t="shared" si="83"/>
        <v>151</v>
      </c>
      <c r="B926" s="8" t="s">
        <v>974</v>
      </c>
      <c r="C926" s="8">
        <f>димвенканали!C926</f>
        <v>20.6</v>
      </c>
      <c r="D926" s="8">
        <v>0</v>
      </c>
      <c r="E926" s="8">
        <v>0</v>
      </c>
      <c r="F926" s="8">
        <f t="shared" si="82"/>
        <v>20.6</v>
      </c>
      <c r="G926" s="10">
        <f t="shared" si="84"/>
        <v>1.3291120000000001</v>
      </c>
      <c r="H926" s="10">
        <f t="shared" si="81"/>
        <v>0.26582240000000001</v>
      </c>
      <c r="I926" s="83">
        <f t="shared" si="85"/>
        <v>6.4519999999999994E-2</v>
      </c>
    </row>
    <row r="927" spans="1:9">
      <c r="A927" s="9">
        <f t="shared" si="83"/>
        <v>152</v>
      </c>
      <c r="B927" s="8" t="s">
        <v>975</v>
      </c>
      <c r="C927" s="8">
        <f>димвенканали!C927</f>
        <v>103.2</v>
      </c>
      <c r="D927" s="8">
        <v>0</v>
      </c>
      <c r="E927" s="8">
        <v>0</v>
      </c>
      <c r="F927" s="8">
        <f t="shared" si="82"/>
        <v>103.2</v>
      </c>
      <c r="G927" s="10">
        <f t="shared" si="84"/>
        <v>6.6584639999999995</v>
      </c>
      <c r="H927" s="10">
        <f t="shared" si="81"/>
        <v>1.3316927999999999</v>
      </c>
      <c r="I927" s="83">
        <f t="shared" si="85"/>
        <v>6.4519999999999994E-2</v>
      </c>
    </row>
    <row r="928" spans="1:9">
      <c r="A928" s="9">
        <f t="shared" si="83"/>
        <v>153</v>
      </c>
      <c r="B928" s="8" t="s">
        <v>976</v>
      </c>
      <c r="C928" s="8">
        <f>димвенканали!C928</f>
        <v>189.3</v>
      </c>
      <c r="D928" s="8">
        <v>0</v>
      </c>
      <c r="E928" s="8">
        <v>0</v>
      </c>
      <c r="F928" s="8">
        <f t="shared" si="82"/>
        <v>189.3</v>
      </c>
      <c r="G928" s="10">
        <f t="shared" si="84"/>
        <v>12.213635999999999</v>
      </c>
      <c r="H928" s="10">
        <f t="shared" si="81"/>
        <v>2.4427272000000002</v>
      </c>
      <c r="I928" s="83">
        <f t="shared" si="85"/>
        <v>6.4519999999999994E-2</v>
      </c>
    </row>
    <row r="929" spans="1:9">
      <c r="A929" s="9">
        <f t="shared" si="83"/>
        <v>154</v>
      </c>
      <c r="B929" s="8" t="s">
        <v>977</v>
      </c>
      <c r="C929" s="8">
        <f>димвенканали!C929</f>
        <v>95.8</v>
      </c>
      <c r="D929" s="8">
        <v>0</v>
      </c>
      <c r="E929" s="8">
        <v>0</v>
      </c>
      <c r="F929" s="8">
        <f t="shared" si="82"/>
        <v>95.8</v>
      </c>
      <c r="G929" s="10">
        <f t="shared" si="84"/>
        <v>6.1810159999999996</v>
      </c>
      <c r="H929" s="10">
        <f t="shared" si="81"/>
        <v>1.2362032000000001</v>
      </c>
      <c r="I929" s="83">
        <f t="shared" si="85"/>
        <v>6.4520000000000008E-2</v>
      </c>
    </row>
    <row r="930" spans="1:9">
      <c r="A930" s="9">
        <f t="shared" si="83"/>
        <v>155</v>
      </c>
      <c r="B930" s="8" t="s">
        <v>978</v>
      </c>
      <c r="C930" s="8">
        <f>димвенканали!C930</f>
        <v>57.5</v>
      </c>
      <c r="D930" s="8">
        <v>0</v>
      </c>
      <c r="E930" s="8">
        <v>0</v>
      </c>
      <c r="F930" s="8">
        <f t="shared" si="82"/>
        <v>57.5</v>
      </c>
      <c r="G930" s="10">
        <f t="shared" si="84"/>
        <v>3.7098999999999998</v>
      </c>
      <c r="H930" s="10">
        <f t="shared" si="81"/>
        <v>0.74197999999999997</v>
      </c>
      <c r="I930" s="83">
        <f t="shared" si="85"/>
        <v>6.4520000000000008E-2</v>
      </c>
    </row>
    <row r="931" spans="1:9">
      <c r="A931" s="9">
        <f t="shared" si="83"/>
        <v>156</v>
      </c>
      <c r="B931" s="8" t="s">
        <v>979</v>
      </c>
      <c r="C931" s="8">
        <f>димвенканали!C931</f>
        <v>51.1</v>
      </c>
      <c r="D931" s="8">
        <v>0</v>
      </c>
      <c r="E931" s="8">
        <v>0</v>
      </c>
      <c r="F931" s="8">
        <f t="shared" si="82"/>
        <v>51.1</v>
      </c>
      <c r="G931" s="10">
        <f t="shared" si="84"/>
        <v>3.2969719999999998</v>
      </c>
      <c r="H931" s="10">
        <f t="shared" si="81"/>
        <v>0.65939440000000005</v>
      </c>
      <c r="I931" s="83">
        <f t="shared" si="85"/>
        <v>6.4519999999999994E-2</v>
      </c>
    </row>
    <row r="932" spans="1:9">
      <c r="A932" s="9">
        <f t="shared" si="83"/>
        <v>157</v>
      </c>
      <c r="B932" s="8" t="s">
        <v>980</v>
      </c>
      <c r="C932" s="8">
        <f>димвенканали!C932</f>
        <v>88.4</v>
      </c>
      <c r="D932" s="8">
        <v>0</v>
      </c>
      <c r="E932" s="8">
        <v>0</v>
      </c>
      <c r="F932" s="8">
        <f t="shared" si="82"/>
        <v>88.4</v>
      </c>
      <c r="G932" s="10">
        <f t="shared" si="84"/>
        <v>5.7035679999999997</v>
      </c>
      <c r="H932" s="10">
        <f t="shared" si="81"/>
        <v>1.1407136</v>
      </c>
      <c r="I932" s="83">
        <f t="shared" si="85"/>
        <v>6.4519999999999994E-2</v>
      </c>
    </row>
    <row r="933" spans="1:9">
      <c r="A933" s="9">
        <f t="shared" si="83"/>
        <v>158</v>
      </c>
      <c r="B933" s="8" t="s">
        <v>981</v>
      </c>
      <c r="C933" s="8">
        <f>димвенканали!C933</f>
        <v>106.3</v>
      </c>
      <c r="D933" s="8">
        <v>0</v>
      </c>
      <c r="E933" s="8">
        <v>0</v>
      </c>
      <c r="F933" s="8">
        <f t="shared" si="82"/>
        <v>106.3</v>
      </c>
      <c r="G933" s="10">
        <f t="shared" si="84"/>
        <v>6.8584759999999996</v>
      </c>
      <c r="H933" s="10">
        <f t="shared" si="81"/>
        <v>1.3716952</v>
      </c>
      <c r="I933" s="83">
        <f t="shared" si="85"/>
        <v>6.4519999999999994E-2</v>
      </c>
    </row>
    <row r="934" spans="1:9">
      <c r="A934" s="9">
        <f t="shared" si="83"/>
        <v>159</v>
      </c>
      <c r="B934" s="8" t="s">
        <v>982</v>
      </c>
      <c r="C934" s="8">
        <f>димвенканали!C934</f>
        <v>81.489999999999995</v>
      </c>
      <c r="D934" s="8">
        <v>0</v>
      </c>
      <c r="E934" s="8">
        <v>0</v>
      </c>
      <c r="F934" s="8">
        <f t="shared" si="82"/>
        <v>81.489999999999995</v>
      </c>
      <c r="G934" s="10">
        <f t="shared" si="84"/>
        <v>5.2577347999999988</v>
      </c>
      <c r="H934" s="10">
        <f t="shared" si="81"/>
        <v>1.0515469599999998</v>
      </c>
      <c r="I934" s="83">
        <f t="shared" si="85"/>
        <v>6.451999999999998E-2</v>
      </c>
    </row>
    <row r="935" spans="1:9">
      <c r="A935" s="9">
        <f t="shared" si="83"/>
        <v>160</v>
      </c>
      <c r="B935" s="8" t="s">
        <v>983</v>
      </c>
      <c r="C935" s="8">
        <f>димвенканали!C935</f>
        <v>153.19999999999999</v>
      </c>
      <c r="D935" s="8">
        <v>0</v>
      </c>
      <c r="E935" s="8">
        <v>0</v>
      </c>
      <c r="F935" s="8">
        <f t="shared" si="82"/>
        <v>153.19999999999999</v>
      </c>
      <c r="G935" s="10">
        <f t="shared" si="84"/>
        <v>9.8844639999999977</v>
      </c>
      <c r="H935" s="10">
        <f t="shared" si="81"/>
        <v>1.9768927999999997</v>
      </c>
      <c r="I935" s="83">
        <f t="shared" si="85"/>
        <v>6.4519999999999994E-2</v>
      </c>
    </row>
    <row r="936" spans="1:9">
      <c r="A936" s="9">
        <f t="shared" si="83"/>
        <v>161</v>
      </c>
      <c r="B936" s="8" t="s">
        <v>984</v>
      </c>
      <c r="C936" s="8">
        <f>димвенканали!C936</f>
        <v>130.4</v>
      </c>
      <c r="D936" s="8">
        <v>0</v>
      </c>
      <c r="E936" s="8">
        <v>0</v>
      </c>
      <c r="F936" s="8">
        <f t="shared" si="82"/>
        <v>130.4</v>
      </c>
      <c r="G936" s="10">
        <f t="shared" si="84"/>
        <v>8.4134080000000004</v>
      </c>
      <c r="H936" s="10">
        <f t="shared" si="81"/>
        <v>1.6826816000000002</v>
      </c>
      <c r="I936" s="83">
        <f t="shared" si="85"/>
        <v>6.4520000000000008E-2</v>
      </c>
    </row>
    <row r="937" spans="1:9">
      <c r="A937" s="9">
        <f t="shared" si="83"/>
        <v>162</v>
      </c>
      <c r="B937" s="8" t="s">
        <v>985</v>
      </c>
      <c r="C937" s="8">
        <f>димвенканали!C937</f>
        <v>5265.83</v>
      </c>
      <c r="D937" s="8">
        <v>0</v>
      </c>
      <c r="E937" s="8">
        <v>1489.9</v>
      </c>
      <c r="F937" s="8">
        <f t="shared" si="82"/>
        <v>6755.73</v>
      </c>
      <c r="G937" s="10">
        <f t="shared" si="84"/>
        <v>435.87969959999992</v>
      </c>
      <c r="H937" s="10">
        <f t="shared" si="81"/>
        <v>87.17593991999999</v>
      </c>
      <c r="I937" s="83">
        <f t="shared" si="85"/>
        <v>6.4519999999999994E-2</v>
      </c>
    </row>
    <row r="938" spans="1:9">
      <c r="A938" s="9">
        <f t="shared" si="83"/>
        <v>163</v>
      </c>
      <c r="B938" s="8" t="s">
        <v>986</v>
      </c>
      <c r="C938" s="8">
        <f>димвенканали!C938</f>
        <v>3884.83</v>
      </c>
      <c r="D938" s="8">
        <v>0</v>
      </c>
      <c r="E938" s="8">
        <v>230.5</v>
      </c>
      <c r="F938" s="8">
        <f t="shared" si="82"/>
        <v>4115.33</v>
      </c>
      <c r="G938" s="10">
        <f t="shared" si="84"/>
        <v>265.52109159999998</v>
      </c>
      <c r="H938" s="10">
        <f t="shared" si="81"/>
        <v>53.104218320000001</v>
      </c>
      <c r="I938" s="83">
        <f t="shared" si="85"/>
        <v>6.4519999999999994E-2</v>
      </c>
    </row>
    <row r="939" spans="1:9">
      <c r="A939" s="9">
        <f t="shared" si="83"/>
        <v>164</v>
      </c>
      <c r="B939" s="8" t="s">
        <v>987</v>
      </c>
      <c r="C939" s="8">
        <f>димвенканали!C939</f>
        <v>4215.83</v>
      </c>
      <c r="D939" s="8">
        <v>0</v>
      </c>
      <c r="E939" s="8">
        <v>0</v>
      </c>
      <c r="F939" s="8">
        <f t="shared" si="82"/>
        <v>4215.83</v>
      </c>
      <c r="G939" s="10">
        <f t="shared" si="84"/>
        <v>272.00535159999998</v>
      </c>
      <c r="H939" s="10">
        <f t="shared" si="81"/>
        <v>54.401070320000002</v>
      </c>
      <c r="I939" s="83">
        <f t="shared" si="85"/>
        <v>6.4519999999999994E-2</v>
      </c>
    </row>
    <row r="940" spans="1:9">
      <c r="A940" s="9">
        <f t="shared" si="83"/>
        <v>165</v>
      </c>
      <c r="B940" s="8" t="s">
        <v>988</v>
      </c>
      <c r="C940" s="8">
        <f>димвенканали!C940</f>
        <v>4235.75</v>
      </c>
      <c r="D940" s="8">
        <v>0</v>
      </c>
      <c r="E940" s="8">
        <v>0</v>
      </c>
      <c r="F940" s="8">
        <f t="shared" si="82"/>
        <v>4235.75</v>
      </c>
      <c r="G940" s="10">
        <f t="shared" si="84"/>
        <v>273.29058999999995</v>
      </c>
      <c r="H940" s="10">
        <f t="shared" ref="H940:H956" si="86">G940*0.2</f>
        <v>54.658117999999995</v>
      </c>
      <c r="I940" s="83">
        <f t="shared" si="85"/>
        <v>6.4519999999999994E-2</v>
      </c>
    </row>
    <row r="941" spans="1:9">
      <c r="A941" s="9">
        <f t="shared" si="83"/>
        <v>166</v>
      </c>
      <c r="B941" s="8" t="s">
        <v>989</v>
      </c>
      <c r="C941" s="8">
        <f>димвенканали!C941</f>
        <v>4215</v>
      </c>
      <c r="D941" s="8">
        <v>0</v>
      </c>
      <c r="E941" s="8">
        <v>0</v>
      </c>
      <c r="F941" s="8">
        <f t="shared" ref="F941:F954" si="87">C941+D941+E941</f>
        <v>4215</v>
      </c>
      <c r="G941" s="10">
        <f t="shared" si="84"/>
        <v>271.95179999999999</v>
      </c>
      <c r="H941" s="10">
        <f t="shared" si="86"/>
        <v>54.390360000000001</v>
      </c>
      <c r="I941" s="83">
        <f t="shared" si="85"/>
        <v>6.4519999999999994E-2</v>
      </c>
    </row>
    <row r="942" spans="1:9">
      <c r="A942" s="9">
        <f t="shared" si="83"/>
        <v>167</v>
      </c>
      <c r="B942" s="8" t="s">
        <v>990</v>
      </c>
      <c r="C942" s="8">
        <f>димвенканали!C942</f>
        <v>4962.2</v>
      </c>
      <c r="D942" s="8">
        <v>0</v>
      </c>
      <c r="E942" s="8">
        <v>0</v>
      </c>
      <c r="F942" s="8">
        <f t="shared" si="87"/>
        <v>4962.2</v>
      </c>
      <c r="G942" s="10">
        <f t="shared" si="84"/>
        <v>320.16114399999998</v>
      </c>
      <c r="H942" s="10">
        <f t="shared" si="86"/>
        <v>64.032228799999999</v>
      </c>
      <c r="I942" s="83">
        <f t="shared" si="85"/>
        <v>6.4519999999999994E-2</v>
      </c>
    </row>
    <row r="943" spans="1:9">
      <c r="A943" s="9">
        <f t="shared" si="83"/>
        <v>168</v>
      </c>
      <c r="B943" s="8" t="s">
        <v>991</v>
      </c>
      <c r="C943" s="8">
        <f>димвенканали!C943</f>
        <v>3826.09</v>
      </c>
      <c r="D943" s="8">
        <v>0</v>
      </c>
      <c r="E943" s="8">
        <v>0</v>
      </c>
      <c r="F943" s="8">
        <f t="shared" si="87"/>
        <v>3826.09</v>
      </c>
      <c r="G943" s="10">
        <f t="shared" si="84"/>
        <v>246.85932679999999</v>
      </c>
      <c r="H943" s="10">
        <f t="shared" si="86"/>
        <v>49.371865360000001</v>
      </c>
      <c r="I943" s="83">
        <f t="shared" si="85"/>
        <v>6.4519999999999994E-2</v>
      </c>
    </row>
    <row r="944" spans="1:9">
      <c r="A944" s="9">
        <f t="shared" si="83"/>
        <v>169</v>
      </c>
      <c r="B944" s="8" t="s">
        <v>992</v>
      </c>
      <c r="C944" s="8">
        <f>димвенканали!C944</f>
        <v>3985.25</v>
      </c>
      <c r="D944" s="8">
        <v>0</v>
      </c>
      <c r="E944" s="8">
        <v>0</v>
      </c>
      <c r="F944" s="8">
        <f t="shared" si="87"/>
        <v>3985.25</v>
      </c>
      <c r="G944" s="10">
        <f t="shared" si="84"/>
        <v>257.12832999999995</v>
      </c>
      <c r="H944" s="10">
        <f t="shared" si="86"/>
        <v>51.425665999999993</v>
      </c>
      <c r="I944" s="83">
        <f t="shared" si="85"/>
        <v>6.451999999999998E-2</v>
      </c>
    </row>
    <row r="945" spans="1:9">
      <c r="A945" s="9">
        <f t="shared" si="83"/>
        <v>170</v>
      </c>
      <c r="B945" s="8" t="s">
        <v>993</v>
      </c>
      <c r="C945" s="8">
        <f>димвенканали!C945</f>
        <v>3992.96</v>
      </c>
      <c r="D945" s="8">
        <v>0</v>
      </c>
      <c r="E945" s="8">
        <v>0</v>
      </c>
      <c r="F945" s="8">
        <f t="shared" si="87"/>
        <v>3992.96</v>
      </c>
      <c r="G945" s="10">
        <f t="shared" si="84"/>
        <v>257.62577919999995</v>
      </c>
      <c r="H945" s="10">
        <f t="shared" si="86"/>
        <v>51.525155839999996</v>
      </c>
      <c r="I945" s="83">
        <f t="shared" si="85"/>
        <v>6.451999999999998E-2</v>
      </c>
    </row>
    <row r="946" spans="1:9">
      <c r="A946" s="9">
        <f t="shared" si="83"/>
        <v>171</v>
      </c>
      <c r="B946" s="8" t="s">
        <v>994</v>
      </c>
      <c r="C946" s="8">
        <f>димвенканали!C946</f>
        <v>4337.99</v>
      </c>
      <c r="D946" s="8">
        <v>0</v>
      </c>
      <c r="E946" s="8">
        <v>0</v>
      </c>
      <c r="F946" s="8">
        <f t="shared" si="87"/>
        <v>4337.99</v>
      </c>
      <c r="G946" s="10">
        <f t="shared" si="84"/>
        <v>279.88711479999995</v>
      </c>
      <c r="H946" s="10">
        <f t="shared" si="86"/>
        <v>55.977422959999991</v>
      </c>
      <c r="I946" s="83">
        <f t="shared" si="85"/>
        <v>6.4519999999999994E-2</v>
      </c>
    </row>
    <row r="947" spans="1:9">
      <c r="A947" s="9">
        <f t="shared" si="83"/>
        <v>172</v>
      </c>
      <c r="B947" s="8" t="s">
        <v>995</v>
      </c>
      <c r="C947" s="8">
        <f>димвенканали!C947</f>
        <v>3093.3</v>
      </c>
      <c r="D947" s="8">
        <v>0</v>
      </c>
      <c r="E947" s="8">
        <v>0</v>
      </c>
      <c r="F947" s="8">
        <f t="shared" si="87"/>
        <v>3093.3</v>
      </c>
      <c r="G947" s="10">
        <f t="shared" si="84"/>
        <v>199.57971599999999</v>
      </c>
      <c r="H947" s="10">
        <f t="shared" si="86"/>
        <v>39.915943200000001</v>
      </c>
      <c r="I947" s="83">
        <f t="shared" si="85"/>
        <v>6.4519999999999994E-2</v>
      </c>
    </row>
    <row r="948" spans="1:9">
      <c r="A948" s="9">
        <f t="shared" si="83"/>
        <v>173</v>
      </c>
      <c r="B948" s="8" t="s">
        <v>996</v>
      </c>
      <c r="C948" s="8">
        <f>димвенканали!C948</f>
        <v>4114.87</v>
      </c>
      <c r="D948" s="8">
        <v>0</v>
      </c>
      <c r="E948" s="8">
        <v>0</v>
      </c>
      <c r="F948" s="8">
        <f t="shared" si="87"/>
        <v>4114.87</v>
      </c>
      <c r="G948" s="10">
        <f t="shared" si="84"/>
        <v>265.49141239999994</v>
      </c>
      <c r="H948" s="10">
        <f t="shared" si="86"/>
        <v>53.098282479999995</v>
      </c>
      <c r="I948" s="83">
        <f t="shared" si="85"/>
        <v>6.451999999999998E-2</v>
      </c>
    </row>
    <row r="949" spans="1:9">
      <c r="A949" s="9">
        <f t="shared" si="83"/>
        <v>174</v>
      </c>
      <c r="B949" s="8" t="s">
        <v>997</v>
      </c>
      <c r="C949" s="8">
        <f>димвенканали!C949</f>
        <v>5499.38</v>
      </c>
      <c r="D949" s="8">
        <v>0</v>
      </c>
      <c r="E949" s="8">
        <v>0</v>
      </c>
      <c r="F949" s="8">
        <f t="shared" si="87"/>
        <v>5499.38</v>
      </c>
      <c r="G949" s="10">
        <f t="shared" si="84"/>
        <v>354.81999759999997</v>
      </c>
      <c r="H949" s="10">
        <f t="shared" si="86"/>
        <v>70.963999520000002</v>
      </c>
      <c r="I949" s="83">
        <f t="shared" si="85"/>
        <v>6.4519999999999994E-2</v>
      </c>
    </row>
    <row r="950" spans="1:9">
      <c r="A950" s="9">
        <f t="shared" si="83"/>
        <v>175</v>
      </c>
      <c r="B950" s="8" t="s">
        <v>998</v>
      </c>
      <c r="C950" s="8">
        <f>димвенканали!C950</f>
        <v>9903.31</v>
      </c>
      <c r="D950" s="8">
        <v>0</v>
      </c>
      <c r="E950" s="8">
        <v>0</v>
      </c>
      <c r="F950" s="8">
        <f t="shared" si="87"/>
        <v>9903.31</v>
      </c>
      <c r="G950" s="10">
        <f t="shared" si="84"/>
        <v>638.96156119999989</v>
      </c>
      <c r="H950" s="10">
        <f t="shared" si="86"/>
        <v>127.79231223999999</v>
      </c>
      <c r="I950" s="83">
        <f t="shared" si="85"/>
        <v>6.4519999999999994E-2</v>
      </c>
    </row>
    <row r="951" spans="1:9">
      <c r="A951" s="9">
        <f t="shared" si="83"/>
        <v>176</v>
      </c>
      <c r="B951" s="8" t="s">
        <v>999</v>
      </c>
      <c r="C951" s="8">
        <f>димвенканали!C951</f>
        <v>3585.51</v>
      </c>
      <c r="D951" s="8">
        <v>0</v>
      </c>
      <c r="E951" s="8">
        <v>0</v>
      </c>
      <c r="F951" s="8">
        <f t="shared" si="87"/>
        <v>3585.51</v>
      </c>
      <c r="G951" s="10">
        <f t="shared" si="84"/>
        <v>231.3371052</v>
      </c>
      <c r="H951" s="10">
        <f t="shared" si="86"/>
        <v>46.267421040000002</v>
      </c>
      <c r="I951" s="83">
        <f t="shared" si="85"/>
        <v>6.4519999999999994E-2</v>
      </c>
    </row>
    <row r="952" spans="1:9">
      <c r="A952" s="9">
        <f t="shared" si="83"/>
        <v>177</v>
      </c>
      <c r="B952" s="8" t="s">
        <v>1000</v>
      </c>
      <c r="C952" s="8">
        <f>димвенканали!C952</f>
        <v>4638.37</v>
      </c>
      <c r="D952" s="8">
        <v>0</v>
      </c>
      <c r="E952" s="8">
        <v>0</v>
      </c>
      <c r="F952" s="8">
        <f t="shared" si="87"/>
        <v>4638.37</v>
      </c>
      <c r="G952" s="10">
        <f t="shared" si="84"/>
        <v>299.26763239999997</v>
      </c>
      <c r="H952" s="10">
        <f t="shared" si="86"/>
        <v>59.853526479999999</v>
      </c>
      <c r="I952" s="83">
        <f t="shared" si="85"/>
        <v>6.4519999999999994E-2</v>
      </c>
    </row>
    <row r="953" spans="1:9">
      <c r="A953" s="9">
        <f t="shared" si="83"/>
        <v>178</v>
      </c>
      <c r="B953" s="8" t="s">
        <v>1001</v>
      </c>
      <c r="C953" s="8">
        <f>димвенканали!C953</f>
        <v>4563.3</v>
      </c>
      <c r="D953" s="8">
        <v>0</v>
      </c>
      <c r="E953" s="8">
        <v>0</v>
      </c>
      <c r="F953" s="8">
        <f t="shared" si="87"/>
        <v>4563.3</v>
      </c>
      <c r="G953" s="10">
        <f t="shared" si="84"/>
        <v>294.42411599999997</v>
      </c>
      <c r="H953" s="10">
        <f t="shared" si="86"/>
        <v>58.8848232</v>
      </c>
      <c r="I953" s="83">
        <f t="shared" si="85"/>
        <v>6.451999999999998E-2</v>
      </c>
    </row>
    <row r="954" spans="1:9">
      <c r="A954" s="9">
        <f t="shared" si="83"/>
        <v>179</v>
      </c>
      <c r="B954" s="8" t="s">
        <v>1291</v>
      </c>
      <c r="C954" s="8">
        <f>димвенканали!C954</f>
        <v>24.2</v>
      </c>
      <c r="D954" s="8">
        <v>0</v>
      </c>
      <c r="E954" s="8">
        <v>0</v>
      </c>
      <c r="F954" s="8">
        <f t="shared" si="87"/>
        <v>24.2</v>
      </c>
      <c r="G954" s="10">
        <f t="shared" si="84"/>
        <v>1.5613839999999999</v>
      </c>
      <c r="H954" s="10">
        <f t="shared" si="86"/>
        <v>0.31227680000000002</v>
      </c>
      <c r="I954" s="83">
        <f t="shared" si="85"/>
        <v>6.4519999999999994E-2</v>
      </c>
    </row>
    <row r="955" spans="1:9">
      <c r="A955" s="9">
        <f t="shared" si="83"/>
        <v>180</v>
      </c>
      <c r="B955" s="187" t="s">
        <v>1361</v>
      </c>
      <c r="C955" s="8"/>
      <c r="D955" s="8">
        <v>0</v>
      </c>
      <c r="E955" s="8">
        <v>0</v>
      </c>
      <c r="F955" s="8">
        <f>C955+D955+E955</f>
        <v>0</v>
      </c>
      <c r="G955" s="10"/>
      <c r="H955" s="10"/>
      <c r="I955" s="83"/>
    </row>
    <row r="956" spans="1:9">
      <c r="A956" s="12"/>
      <c r="B956" s="13" t="s">
        <v>576</v>
      </c>
      <c r="C956" s="13">
        <f>SUM(C776:C955)</f>
        <v>258516.46999999988</v>
      </c>
      <c r="D956" s="13">
        <f>SUM(D776:D955)</f>
        <v>2137.85</v>
      </c>
      <c r="E956" s="13">
        <f>SUM(E776:E955)</f>
        <v>2969</v>
      </c>
      <c r="F956" s="13">
        <f>SUM(F776:F955)</f>
        <v>263623.31999999989</v>
      </c>
      <c r="G956" s="13">
        <f>SUM(G776:G955)</f>
        <v>17008.976606399989</v>
      </c>
      <c r="H956" s="15">
        <f t="shared" si="86"/>
        <v>3401.795321279998</v>
      </c>
      <c r="I956" s="97">
        <f t="shared" si="85"/>
        <v>6.451999999999998E-2</v>
      </c>
    </row>
    <row r="957" spans="1:9">
      <c r="A957" s="9"/>
      <c r="B957" s="13" t="s">
        <v>23</v>
      </c>
      <c r="C957" s="8"/>
      <c r="D957" s="8"/>
      <c r="E957" s="8"/>
      <c r="F957" s="8"/>
      <c r="G957" s="10"/>
      <c r="H957" s="11"/>
      <c r="I957" s="83"/>
    </row>
    <row r="958" spans="1:9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85" si="88">C958+D958+E958</f>
        <v>7464.2</v>
      </c>
      <c r="G958" s="10">
        <f t="shared" ref="G958:G1008" si="89">F958*$G$2</f>
        <v>481.59018399999997</v>
      </c>
      <c r="H958" s="11">
        <f t="shared" ref="H958:H1008" si="90">G958*0.2</f>
        <v>96.318036800000002</v>
      </c>
      <c r="I958" s="83">
        <f t="shared" si="85"/>
        <v>6.4519999999999994E-2</v>
      </c>
    </row>
    <row r="959" spans="1:9">
      <c r="A959" s="9">
        <f t="shared" ref="A959:A1010" si="91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88"/>
        <v>7486.75</v>
      </c>
      <c r="G959" s="10">
        <f t="shared" si="89"/>
        <v>483.04510999999997</v>
      </c>
      <c r="H959" s="11">
        <f t="shared" si="90"/>
        <v>96.609021999999996</v>
      </c>
      <c r="I959" s="83">
        <f t="shared" si="85"/>
        <v>6.4520000000000008E-2</v>
      </c>
    </row>
    <row r="960" spans="1:9">
      <c r="A960" s="9">
        <f t="shared" si="91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88"/>
        <v>4319.2999999999993</v>
      </c>
      <c r="G960" s="10">
        <f t="shared" si="89"/>
        <v>278.6812359999999</v>
      </c>
      <c r="H960" s="11">
        <f t="shared" si="90"/>
        <v>55.73624719999998</v>
      </c>
      <c r="I960" s="83">
        <f t="shared" si="85"/>
        <v>6.451999999999998E-2</v>
      </c>
    </row>
    <row r="961" spans="1:9">
      <c r="A961" s="9">
        <f t="shared" si="91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88"/>
        <v>5738.17</v>
      </c>
      <c r="G961" s="10">
        <f t="shared" si="89"/>
        <v>370.22672839999996</v>
      </c>
      <c r="H961" s="11">
        <f t="shared" si="90"/>
        <v>74.045345679999997</v>
      </c>
      <c r="I961" s="83">
        <f t="shared" si="85"/>
        <v>6.4519999999999994E-2</v>
      </c>
    </row>
    <row r="962" spans="1:9">
      <c r="A962" s="9">
        <f t="shared" si="91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88"/>
        <v>5759.7</v>
      </c>
      <c r="G962" s="10">
        <f t="shared" si="89"/>
        <v>371.61584399999998</v>
      </c>
      <c r="H962" s="11">
        <f t="shared" si="90"/>
        <v>74.323168800000005</v>
      </c>
      <c r="I962" s="83">
        <f t="shared" si="85"/>
        <v>6.4520000000000008E-2</v>
      </c>
    </row>
    <row r="963" spans="1:9">
      <c r="A963" s="9">
        <f t="shared" si="91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88"/>
        <v>2764</v>
      </c>
      <c r="G963" s="10">
        <f t="shared" si="89"/>
        <v>178.33327999999997</v>
      </c>
      <c r="H963" s="11">
        <f t="shared" si="90"/>
        <v>35.666655999999996</v>
      </c>
      <c r="I963" s="83">
        <f t="shared" si="85"/>
        <v>6.4519999999999994E-2</v>
      </c>
    </row>
    <row r="964" spans="1:9">
      <c r="A964" s="9">
        <f t="shared" si="91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88"/>
        <v>2796.1</v>
      </c>
      <c r="G964" s="10">
        <f t="shared" si="89"/>
        <v>180.40437199999997</v>
      </c>
      <c r="H964" s="11">
        <f t="shared" si="90"/>
        <v>36.080874399999992</v>
      </c>
      <c r="I964" s="83">
        <f t="shared" si="85"/>
        <v>6.4519999999999994E-2</v>
      </c>
    </row>
    <row r="965" spans="1:9">
      <c r="A965" s="9">
        <f t="shared" si="91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88"/>
        <v>4337</v>
      </c>
      <c r="G965" s="10">
        <f t="shared" si="89"/>
        <v>279.82324</v>
      </c>
      <c r="H965" s="11">
        <f t="shared" si="90"/>
        <v>55.964648000000004</v>
      </c>
      <c r="I965" s="83">
        <f t="shared" si="85"/>
        <v>6.4520000000000008E-2</v>
      </c>
    </row>
    <row r="966" spans="1:9">
      <c r="A966" s="9">
        <f t="shared" si="91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88"/>
        <v>4335.5</v>
      </c>
      <c r="G966" s="10">
        <f t="shared" si="89"/>
        <v>279.72645999999997</v>
      </c>
      <c r="H966" s="11">
        <f t="shared" si="90"/>
        <v>55.945291999999995</v>
      </c>
      <c r="I966" s="83">
        <f t="shared" si="85"/>
        <v>6.4519999999999994E-2</v>
      </c>
    </row>
    <row r="967" spans="1:9">
      <c r="A967" s="9">
        <f t="shared" si="91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88"/>
        <v>4326.2</v>
      </c>
      <c r="G967" s="10">
        <f t="shared" si="89"/>
        <v>279.12642399999999</v>
      </c>
      <c r="H967" s="11">
        <f t="shared" si="90"/>
        <v>55.825284799999999</v>
      </c>
      <c r="I967" s="83">
        <f t="shared" si="85"/>
        <v>6.4520000000000008E-2</v>
      </c>
    </row>
    <row r="968" spans="1:9">
      <c r="A968" s="9">
        <f t="shared" si="91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88"/>
        <v>4335.3999999999996</v>
      </c>
      <c r="G968" s="10">
        <f t="shared" si="89"/>
        <v>279.72000799999995</v>
      </c>
      <c r="H968" s="11">
        <f t="shared" si="90"/>
        <v>55.944001599999993</v>
      </c>
      <c r="I968" s="83">
        <f t="shared" si="85"/>
        <v>6.4519999999999994E-2</v>
      </c>
    </row>
    <row r="969" spans="1:9">
      <c r="A969" s="9">
        <f t="shared" si="91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88"/>
        <v>4342.7</v>
      </c>
      <c r="G969" s="10">
        <f t="shared" si="89"/>
        <v>280.19100399999996</v>
      </c>
      <c r="H969" s="11">
        <f t="shared" si="90"/>
        <v>56.038200799999998</v>
      </c>
      <c r="I969" s="83">
        <f t="shared" si="85"/>
        <v>6.4519999999999994E-2</v>
      </c>
    </row>
    <row r="970" spans="1:9">
      <c r="A970" s="9">
        <f t="shared" si="91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88"/>
        <v>4234.1000000000004</v>
      </c>
      <c r="G970" s="10">
        <f t="shared" si="89"/>
        <v>273.18413199999998</v>
      </c>
      <c r="H970" s="11">
        <f t="shared" si="90"/>
        <v>54.636826399999997</v>
      </c>
      <c r="I970" s="83">
        <f t="shared" ref="I970:I1011" si="92">(G970+H970)/F970/1.2</f>
        <v>6.4519999999999994E-2</v>
      </c>
    </row>
    <row r="971" spans="1:9">
      <c r="A971" s="9">
        <f t="shared" si="91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88"/>
        <v>6197.58</v>
      </c>
      <c r="G971" s="10">
        <f t="shared" si="89"/>
        <v>399.86786159999997</v>
      </c>
      <c r="H971" s="11">
        <f t="shared" si="90"/>
        <v>79.973572320000002</v>
      </c>
      <c r="I971" s="83">
        <f t="shared" si="92"/>
        <v>6.4519999999999994E-2</v>
      </c>
    </row>
    <row r="972" spans="1:9">
      <c r="A972" s="9">
        <f t="shared" si="91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88"/>
        <v>4892.5999999999995</v>
      </c>
      <c r="G972" s="10">
        <f t="shared" si="89"/>
        <v>315.67055199999993</v>
      </c>
      <c r="H972" s="11">
        <f t="shared" si="90"/>
        <v>63.13411039999999</v>
      </c>
      <c r="I972" s="83">
        <f t="shared" si="92"/>
        <v>6.4519999999999994E-2</v>
      </c>
    </row>
    <row r="973" spans="1:9">
      <c r="A973" s="9">
        <f t="shared" si="91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88"/>
        <v>3972.7</v>
      </c>
      <c r="G973" s="10">
        <f t="shared" si="89"/>
        <v>256.31860399999994</v>
      </c>
      <c r="H973" s="11">
        <f t="shared" si="90"/>
        <v>51.263720799999987</v>
      </c>
      <c r="I973" s="83">
        <f t="shared" si="92"/>
        <v>6.451999999999998E-2</v>
      </c>
    </row>
    <row r="974" spans="1:9">
      <c r="A974" s="9">
        <f t="shared" si="91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88"/>
        <v>4010.6</v>
      </c>
      <c r="G974" s="10">
        <f t="shared" si="89"/>
        <v>258.76391199999995</v>
      </c>
      <c r="H974" s="11">
        <f t="shared" si="90"/>
        <v>51.752782399999994</v>
      </c>
      <c r="I974" s="83">
        <f t="shared" si="92"/>
        <v>6.4519999999999994E-2</v>
      </c>
    </row>
    <row r="975" spans="1:9">
      <c r="A975" s="9">
        <f t="shared" si="91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88"/>
        <v>4152</v>
      </c>
      <c r="G975" s="10">
        <f t="shared" si="89"/>
        <v>267.88703999999996</v>
      </c>
      <c r="H975" s="11">
        <f t="shared" si="90"/>
        <v>53.577407999999991</v>
      </c>
      <c r="I975" s="83">
        <f t="shared" si="92"/>
        <v>6.4519999999999994E-2</v>
      </c>
    </row>
    <row r="976" spans="1:9">
      <c r="A976" s="9">
        <f t="shared" si="91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88"/>
        <v>5734.5</v>
      </c>
      <c r="G976" s="10">
        <f t="shared" si="89"/>
        <v>369.98993999999999</v>
      </c>
      <c r="H976" s="11">
        <f t="shared" si="90"/>
        <v>73.997988000000007</v>
      </c>
      <c r="I976" s="83">
        <f t="shared" si="92"/>
        <v>6.4520000000000008E-2</v>
      </c>
    </row>
    <row r="977" spans="1:9">
      <c r="A977" s="9">
        <f t="shared" si="91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88"/>
        <v>5710</v>
      </c>
      <c r="G977" s="10">
        <f t="shared" si="89"/>
        <v>368.40919999999994</v>
      </c>
      <c r="H977" s="11">
        <f t="shared" si="90"/>
        <v>73.681839999999994</v>
      </c>
      <c r="I977" s="83">
        <f t="shared" si="92"/>
        <v>6.451999999999998E-2</v>
      </c>
    </row>
    <row r="978" spans="1:9">
      <c r="A978" s="9">
        <f t="shared" si="91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88"/>
        <v>5805.91</v>
      </c>
      <c r="G978" s="10">
        <f t="shared" si="89"/>
        <v>374.59731319999997</v>
      </c>
      <c r="H978" s="11">
        <f t="shared" si="90"/>
        <v>74.919462639999992</v>
      </c>
      <c r="I978" s="83">
        <f t="shared" si="92"/>
        <v>6.4519999999999994E-2</v>
      </c>
    </row>
    <row r="979" spans="1:9">
      <c r="A979" s="9">
        <f t="shared" si="91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88"/>
        <v>4379.5</v>
      </c>
      <c r="G979" s="10">
        <f t="shared" si="89"/>
        <v>282.56533999999999</v>
      </c>
      <c r="H979" s="11">
        <f t="shared" si="90"/>
        <v>56.513068000000004</v>
      </c>
      <c r="I979" s="83">
        <f t="shared" si="92"/>
        <v>6.4519999999999994E-2</v>
      </c>
    </row>
    <row r="980" spans="1:9">
      <c r="A980" s="9">
        <f t="shared" si="91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88"/>
        <v>4199.45</v>
      </c>
      <c r="G980" s="10">
        <f t="shared" si="89"/>
        <v>270.94851399999999</v>
      </c>
      <c r="H980" s="11">
        <f t="shared" si="90"/>
        <v>54.189702799999999</v>
      </c>
      <c r="I980" s="83">
        <f t="shared" si="92"/>
        <v>6.4520000000000008E-2</v>
      </c>
    </row>
    <row r="981" spans="1:9">
      <c r="A981" s="9">
        <f t="shared" si="91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88"/>
        <v>3384.13</v>
      </c>
      <c r="G981" s="10">
        <f t="shared" si="89"/>
        <v>218.34406759999999</v>
      </c>
      <c r="H981" s="11">
        <f t="shared" si="90"/>
        <v>43.66881352</v>
      </c>
      <c r="I981" s="83">
        <f t="shared" si="92"/>
        <v>6.4519999999999994E-2</v>
      </c>
    </row>
    <row r="982" spans="1:9">
      <c r="A982" s="9">
        <f t="shared" si="91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88"/>
        <v>3373.86</v>
      </c>
      <c r="G982" s="10">
        <f t="shared" si="89"/>
        <v>217.68144719999998</v>
      </c>
      <c r="H982" s="11">
        <f t="shared" si="90"/>
        <v>43.536289439999997</v>
      </c>
      <c r="I982" s="83">
        <f t="shared" si="92"/>
        <v>6.4519999999999994E-2</v>
      </c>
    </row>
    <row r="983" spans="1:9">
      <c r="A983" s="9">
        <f t="shared" si="91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88"/>
        <v>4489.03</v>
      </c>
      <c r="G983" s="10">
        <f t="shared" si="89"/>
        <v>289.63221559999994</v>
      </c>
      <c r="H983" s="11">
        <f t="shared" si="90"/>
        <v>57.926443119999988</v>
      </c>
      <c r="I983" s="83">
        <f t="shared" si="92"/>
        <v>6.4519999999999994E-2</v>
      </c>
    </row>
    <row r="984" spans="1:9">
      <c r="A984" s="9">
        <f t="shared" si="91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88"/>
        <v>2188.04</v>
      </c>
      <c r="G984" s="10">
        <f t="shared" si="89"/>
        <v>141.17234079999997</v>
      </c>
      <c r="H984" s="11">
        <f t="shared" si="90"/>
        <v>28.234468159999995</v>
      </c>
      <c r="I984" s="83">
        <f t="shared" si="92"/>
        <v>6.4519999999999994E-2</v>
      </c>
    </row>
    <row r="985" spans="1:9">
      <c r="A985" s="9">
        <f t="shared" si="91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88"/>
        <v>2637.65</v>
      </c>
      <c r="G985" s="10">
        <f t="shared" si="89"/>
        <v>170.18117799999999</v>
      </c>
      <c r="H985" s="11">
        <f t="shared" si="90"/>
        <v>34.036235599999998</v>
      </c>
      <c r="I985" s="83">
        <f t="shared" si="92"/>
        <v>6.4519999999999994E-2</v>
      </c>
    </row>
    <row r="986" spans="1:9">
      <c r="A986" s="9">
        <f t="shared" si="91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ref="F986:F1010" si="93">C986+D986+E986</f>
        <v>2209.6999999999998</v>
      </c>
      <c r="G986" s="10">
        <f t="shared" si="89"/>
        <v>142.56984399999999</v>
      </c>
      <c r="H986" s="11">
        <f t="shared" si="90"/>
        <v>28.513968800000001</v>
      </c>
      <c r="I986" s="83">
        <f t="shared" si="92"/>
        <v>6.4519999999999994E-2</v>
      </c>
    </row>
    <row r="987" spans="1:9">
      <c r="A987" s="9">
        <f t="shared" si="91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93"/>
        <v>1908.5</v>
      </c>
      <c r="G987" s="10">
        <f t="shared" si="89"/>
        <v>123.13641999999999</v>
      </c>
      <c r="H987" s="11">
        <f t="shared" si="90"/>
        <v>24.627284</v>
      </c>
      <c r="I987" s="83">
        <f t="shared" si="92"/>
        <v>6.4519999999999994E-2</v>
      </c>
    </row>
    <row r="988" spans="1:9">
      <c r="A988" s="9">
        <f t="shared" si="91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93"/>
        <v>10070.24</v>
      </c>
      <c r="G988" s="10">
        <f t="shared" si="89"/>
        <v>649.73188479999988</v>
      </c>
      <c r="H988" s="11">
        <f t="shared" si="90"/>
        <v>129.94637695999998</v>
      </c>
      <c r="I988" s="83">
        <f t="shared" si="92"/>
        <v>6.451999999999998E-2</v>
      </c>
    </row>
    <row r="989" spans="1:9">
      <c r="A989" s="9">
        <f t="shared" si="91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93"/>
        <v>4250.6000000000004</v>
      </c>
      <c r="G989" s="10">
        <f t="shared" si="89"/>
        <v>274.24871200000001</v>
      </c>
      <c r="H989" s="11">
        <f t="shared" si="90"/>
        <v>54.849742400000004</v>
      </c>
      <c r="I989" s="83">
        <f t="shared" si="92"/>
        <v>6.4520000000000008E-2</v>
      </c>
    </row>
    <row r="990" spans="1:9">
      <c r="A990" s="9">
        <f t="shared" si="91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93"/>
        <v>4238.2299999999996</v>
      </c>
      <c r="G990" s="10">
        <f t="shared" si="89"/>
        <v>273.45059959999992</v>
      </c>
      <c r="H990" s="11">
        <f t="shared" si="90"/>
        <v>54.690119919999987</v>
      </c>
      <c r="I990" s="83">
        <f t="shared" si="92"/>
        <v>6.451999999999998E-2</v>
      </c>
    </row>
    <row r="991" spans="1:9">
      <c r="A991" s="9">
        <f t="shared" si="91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93"/>
        <v>4245.3999999999996</v>
      </c>
      <c r="G991" s="10">
        <f t="shared" si="89"/>
        <v>273.91320799999994</v>
      </c>
      <c r="H991" s="11">
        <f t="shared" si="90"/>
        <v>54.782641599999991</v>
      </c>
      <c r="I991" s="83">
        <f t="shared" si="92"/>
        <v>6.4519999999999994E-2</v>
      </c>
    </row>
    <row r="992" spans="1:9">
      <c r="A992" s="9">
        <f t="shared" si="91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93"/>
        <v>4246.87</v>
      </c>
      <c r="G992" s="10">
        <f t="shared" si="89"/>
        <v>274.00805239999994</v>
      </c>
      <c r="H992" s="11">
        <f t="shared" si="90"/>
        <v>54.801610479999994</v>
      </c>
      <c r="I992" s="83">
        <f t="shared" si="92"/>
        <v>6.451999999999998E-2</v>
      </c>
    </row>
    <row r="993" spans="1:9">
      <c r="A993" s="9">
        <f t="shared" si="91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93"/>
        <v>4173.55</v>
      </c>
      <c r="G993" s="10">
        <f t="shared" si="89"/>
        <v>269.277446</v>
      </c>
      <c r="H993" s="11">
        <f t="shared" si="90"/>
        <v>53.855489200000001</v>
      </c>
      <c r="I993" s="83">
        <f t="shared" si="92"/>
        <v>6.4520000000000008E-2</v>
      </c>
    </row>
    <row r="994" spans="1:9">
      <c r="A994" s="9">
        <f t="shared" si="91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si="93"/>
        <v>2393.84</v>
      </c>
      <c r="G994" s="10">
        <f t="shared" si="89"/>
        <v>154.45055679999999</v>
      </c>
      <c r="H994" s="11">
        <f t="shared" si="90"/>
        <v>30.890111359999999</v>
      </c>
      <c r="I994" s="83">
        <f t="shared" si="92"/>
        <v>6.4519999999999994E-2</v>
      </c>
    </row>
    <row r="995" spans="1:9">
      <c r="A995" s="9">
        <f t="shared" si="91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93"/>
        <v>1450.7</v>
      </c>
      <c r="G995" s="10">
        <f t="shared" si="89"/>
        <v>93.599163999999988</v>
      </c>
      <c r="H995" s="11">
        <f t="shared" si="90"/>
        <v>18.719832799999999</v>
      </c>
      <c r="I995" s="83">
        <f t="shared" si="92"/>
        <v>6.451999999999998E-2</v>
      </c>
    </row>
    <row r="996" spans="1:9">
      <c r="A996" s="9">
        <f t="shared" si="91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93"/>
        <v>4720.87</v>
      </c>
      <c r="G996" s="10">
        <f t="shared" si="89"/>
        <v>304.59053239999997</v>
      </c>
      <c r="H996" s="11">
        <f t="shared" si="90"/>
        <v>60.918106479999999</v>
      </c>
      <c r="I996" s="83">
        <f t="shared" si="92"/>
        <v>6.4519999999999994E-2</v>
      </c>
    </row>
    <row r="997" spans="1:9">
      <c r="A997" s="9">
        <f t="shared" si="91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93"/>
        <v>6051.96</v>
      </c>
      <c r="G997" s="10">
        <f t="shared" si="89"/>
        <v>390.47245919999995</v>
      </c>
      <c r="H997" s="11">
        <f t="shared" si="90"/>
        <v>78.094491839999989</v>
      </c>
      <c r="I997" s="83">
        <f t="shared" si="92"/>
        <v>6.4519999999999994E-2</v>
      </c>
    </row>
    <row r="998" spans="1:9">
      <c r="A998" s="9">
        <f t="shared" si="91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93"/>
        <v>6263.08</v>
      </c>
      <c r="G998" s="10">
        <f t="shared" si="89"/>
        <v>404.09392159999993</v>
      </c>
      <c r="H998" s="11">
        <f t="shared" si="90"/>
        <v>80.818784319999992</v>
      </c>
      <c r="I998" s="83">
        <f t="shared" si="92"/>
        <v>6.451999999999998E-2</v>
      </c>
    </row>
    <row r="999" spans="1:9">
      <c r="A999" s="9">
        <f t="shared" si="91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93"/>
        <v>4604.96</v>
      </c>
      <c r="G999" s="10">
        <f t="shared" si="89"/>
        <v>297.11201919999996</v>
      </c>
      <c r="H999" s="11">
        <f t="shared" si="90"/>
        <v>59.422403839999994</v>
      </c>
      <c r="I999" s="83">
        <f t="shared" si="92"/>
        <v>6.4519999999999994E-2</v>
      </c>
    </row>
    <row r="1000" spans="1:9">
      <c r="A1000" s="9">
        <f t="shared" si="91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93"/>
        <v>4237.38</v>
      </c>
      <c r="G1000" s="10">
        <f t="shared" si="89"/>
        <v>273.39575759999997</v>
      </c>
      <c r="H1000" s="11">
        <f t="shared" si="90"/>
        <v>54.679151519999998</v>
      </c>
      <c r="I1000" s="83">
        <f t="shared" si="92"/>
        <v>6.4519999999999994E-2</v>
      </c>
    </row>
    <row r="1001" spans="1:9">
      <c r="A1001" s="9">
        <f t="shared" si="91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93"/>
        <v>4096.5200000000004</v>
      </c>
      <c r="G1001" s="10">
        <f t="shared" si="89"/>
        <v>264.3074704</v>
      </c>
      <c r="H1001" s="11">
        <f t="shared" si="90"/>
        <v>52.86149408</v>
      </c>
      <c r="I1001" s="83">
        <f t="shared" si="92"/>
        <v>6.4519999999999994E-2</v>
      </c>
    </row>
    <row r="1002" spans="1:9">
      <c r="A1002" s="9">
        <f t="shared" si="91"/>
        <v>45</v>
      </c>
      <c r="B1002" s="79" t="s">
        <v>1035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93"/>
        <v>2547.02</v>
      </c>
      <c r="G1002" s="10">
        <f t="shared" si="89"/>
        <v>164.33373039999998</v>
      </c>
      <c r="H1002" s="11">
        <f t="shared" si="90"/>
        <v>32.866746079999999</v>
      </c>
      <c r="I1002" s="83">
        <f t="shared" si="92"/>
        <v>6.4519999999999994E-2</v>
      </c>
    </row>
    <row r="1003" spans="1:9">
      <c r="A1003" s="9">
        <f t="shared" si="91"/>
        <v>46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93"/>
        <v>3753.15</v>
      </c>
      <c r="G1003" s="10">
        <f t="shared" si="89"/>
        <v>242.15323799999999</v>
      </c>
      <c r="H1003" s="11">
        <f t="shared" si="90"/>
        <v>48.4306476</v>
      </c>
      <c r="I1003" s="83">
        <f t="shared" si="92"/>
        <v>6.4519999999999994E-2</v>
      </c>
    </row>
    <row r="1004" spans="1:9">
      <c r="A1004" s="9">
        <f t="shared" si="91"/>
        <v>47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93"/>
        <v>3742.7</v>
      </c>
      <c r="G1004" s="10">
        <f t="shared" si="89"/>
        <v>241.47900399999997</v>
      </c>
      <c r="H1004" s="11">
        <f t="shared" si="90"/>
        <v>48.295800799999995</v>
      </c>
      <c r="I1004" s="83">
        <f t="shared" si="92"/>
        <v>6.4519999999999994E-2</v>
      </c>
    </row>
    <row r="1005" spans="1:9">
      <c r="A1005" s="9">
        <f t="shared" si="91"/>
        <v>48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93"/>
        <v>2566.9499999999998</v>
      </c>
      <c r="G1005" s="10">
        <f t="shared" si="89"/>
        <v>165.61961399999998</v>
      </c>
      <c r="H1005" s="11">
        <f t="shared" si="90"/>
        <v>33.123922799999995</v>
      </c>
      <c r="I1005" s="83">
        <f t="shared" si="92"/>
        <v>6.4520000000000008E-2</v>
      </c>
    </row>
    <row r="1006" spans="1:9">
      <c r="A1006" s="9">
        <f t="shared" si="91"/>
        <v>49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93"/>
        <v>4180</v>
      </c>
      <c r="G1006" s="10">
        <f t="shared" si="89"/>
        <v>269.69359999999995</v>
      </c>
      <c r="H1006" s="11">
        <f t="shared" si="90"/>
        <v>53.938719999999989</v>
      </c>
      <c r="I1006" s="83">
        <f t="shared" si="92"/>
        <v>6.451999999999998E-2</v>
      </c>
    </row>
    <row r="1007" spans="1:9">
      <c r="A1007" s="9">
        <f t="shared" si="91"/>
        <v>50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93"/>
        <v>4185.3</v>
      </c>
      <c r="G1007" s="10">
        <f t="shared" si="89"/>
        <v>270.03555599999999</v>
      </c>
      <c r="H1007" s="11">
        <f t="shared" si="90"/>
        <v>54.007111199999997</v>
      </c>
      <c r="I1007" s="83">
        <f t="shared" si="92"/>
        <v>6.4519999999999994E-2</v>
      </c>
    </row>
    <row r="1008" spans="1:9">
      <c r="A1008" s="9">
        <f t="shared" si="91"/>
        <v>51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93"/>
        <v>70.5</v>
      </c>
      <c r="G1008" s="10">
        <f t="shared" si="89"/>
        <v>4.5486599999999999</v>
      </c>
      <c r="H1008" s="11">
        <f t="shared" si="90"/>
        <v>0.90973199999999999</v>
      </c>
      <c r="I1008" s="83">
        <f t="shared" si="92"/>
        <v>6.4519999999999994E-2</v>
      </c>
    </row>
    <row r="1009" spans="1:9">
      <c r="A1009" s="9">
        <f t="shared" si="91"/>
        <v>52</v>
      </c>
      <c r="B1009" s="14" t="s">
        <v>1362</v>
      </c>
      <c r="C1009" s="8"/>
      <c r="D1009" s="8">
        <f>димвенканали!D1009</f>
        <v>0</v>
      </c>
      <c r="E1009" s="8">
        <f>димвенканали!E1009</f>
        <v>0</v>
      </c>
      <c r="F1009" s="8">
        <f t="shared" si="93"/>
        <v>0</v>
      </c>
      <c r="G1009" s="10">
        <v>0</v>
      </c>
      <c r="H1009" s="11">
        <v>0</v>
      </c>
      <c r="I1009" s="83"/>
    </row>
    <row r="1010" spans="1:9">
      <c r="A1010" s="9">
        <f t="shared" si="91"/>
        <v>53</v>
      </c>
      <c r="B1010" s="14" t="s">
        <v>1016</v>
      </c>
      <c r="C1010" s="8"/>
      <c r="D1010" s="8">
        <f>димвенканали!D1010</f>
        <v>0</v>
      </c>
      <c r="E1010" s="8">
        <f>димвенканали!E1010</f>
        <v>0</v>
      </c>
      <c r="F1010" s="8">
        <f t="shared" si="93"/>
        <v>0</v>
      </c>
      <c r="G1010" s="10">
        <v>0</v>
      </c>
      <c r="H1010" s="11">
        <v>0</v>
      </c>
      <c r="I1010" s="83"/>
    </row>
    <row r="1011" spans="1:9">
      <c r="A1011" s="9"/>
      <c r="B1011" s="17" t="s">
        <v>576</v>
      </c>
      <c r="C1011" s="13">
        <f t="shared" ref="C1011:H1011" si="94">SUM(C958:C1010)</f>
        <v>215561.85999999993</v>
      </c>
      <c r="D1011" s="13">
        <f t="shared" si="94"/>
        <v>1185.73</v>
      </c>
      <c r="E1011" s="13">
        <f t="shared" si="94"/>
        <v>827.09999999999991</v>
      </c>
      <c r="F1011" s="13">
        <f t="shared" si="94"/>
        <v>217574.68999999994</v>
      </c>
      <c r="G1011" s="13">
        <f t="shared" si="94"/>
        <v>14037.9189988</v>
      </c>
      <c r="H1011" s="13">
        <f t="shared" si="94"/>
        <v>2807.5837997599992</v>
      </c>
      <c r="I1011" s="97">
        <f t="shared" si="92"/>
        <v>6.4520000000000022E-2</v>
      </c>
    </row>
    <row r="1012" spans="1:9">
      <c r="A1012" s="9"/>
      <c r="B1012" s="7" t="s">
        <v>1047</v>
      </c>
      <c r="C1012" s="8"/>
      <c r="D1012" s="8"/>
      <c r="E1012" s="8"/>
      <c r="F1012" s="8"/>
      <c r="G1012" s="10"/>
      <c r="H1012" s="10"/>
      <c r="I1012" s="83"/>
    </row>
    <row r="1013" spans="1:9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71" si="95">C1013+D1013+E1013</f>
        <v>209.7</v>
      </c>
      <c r="G1013" s="10">
        <f t="shared" ref="G1013:G1076" si="96">F1013*$G$2</f>
        <v>13.529843999999999</v>
      </c>
      <c r="H1013" s="10">
        <f t="shared" ref="H1013:H1070" si="97">G1013*0.2</f>
        <v>2.7059688</v>
      </c>
      <c r="I1013" s="83">
        <f t="shared" ref="I1013:I1059" si="98">(G1013+H1013)/F1013/1.2</f>
        <v>6.4519999999999994E-2</v>
      </c>
    </row>
    <row r="1014" spans="1:9">
      <c r="A1014" s="9">
        <f t="shared" ref="A1014:A1077" si="99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95"/>
        <v>306</v>
      </c>
      <c r="G1014" s="10">
        <f t="shared" si="96"/>
        <v>19.743119999999998</v>
      </c>
      <c r="H1014" s="10">
        <f t="shared" si="97"/>
        <v>3.9486239999999997</v>
      </c>
      <c r="I1014" s="83">
        <f t="shared" si="98"/>
        <v>6.4519999999999994E-2</v>
      </c>
    </row>
    <row r="1015" spans="1:9">
      <c r="A1015" s="9">
        <f t="shared" si="99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95"/>
        <v>419.5</v>
      </c>
      <c r="G1015" s="10">
        <f t="shared" si="96"/>
        <v>27.066139999999997</v>
      </c>
      <c r="H1015" s="10">
        <f t="shared" si="97"/>
        <v>5.4132280000000002</v>
      </c>
      <c r="I1015" s="83">
        <f t="shared" si="98"/>
        <v>6.451999999999998E-2</v>
      </c>
    </row>
    <row r="1016" spans="1:9">
      <c r="A1016" s="9">
        <f t="shared" si="99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95"/>
        <v>734.75</v>
      </c>
      <c r="G1016" s="10">
        <f t="shared" si="96"/>
        <v>47.406069999999993</v>
      </c>
      <c r="H1016" s="10">
        <f t="shared" si="97"/>
        <v>9.4812139999999996</v>
      </c>
      <c r="I1016" s="83">
        <f t="shared" si="98"/>
        <v>6.4519999999999994E-2</v>
      </c>
    </row>
    <row r="1017" spans="1:9">
      <c r="A1017" s="9">
        <f t="shared" si="99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95"/>
        <v>737</v>
      </c>
      <c r="G1017" s="10">
        <f t="shared" si="96"/>
        <v>47.551239999999993</v>
      </c>
      <c r="H1017" s="10">
        <f t="shared" si="97"/>
        <v>9.5102479999999989</v>
      </c>
      <c r="I1017" s="83">
        <f t="shared" si="98"/>
        <v>6.4519999999999994E-2</v>
      </c>
    </row>
    <row r="1018" spans="1:9">
      <c r="A1018" s="9">
        <f t="shared" si="99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95"/>
        <v>839.8</v>
      </c>
      <c r="G1018" s="10">
        <f t="shared" si="96"/>
        <v>54.18389599999999</v>
      </c>
      <c r="H1018" s="10">
        <f t="shared" si="97"/>
        <v>10.836779199999999</v>
      </c>
      <c r="I1018" s="83">
        <f t="shared" si="98"/>
        <v>6.4519999999999994E-2</v>
      </c>
    </row>
    <row r="1019" spans="1:9">
      <c r="A1019" s="9">
        <f t="shared" si="99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95"/>
        <v>410.1</v>
      </c>
      <c r="G1019" s="10">
        <f t="shared" si="96"/>
        <v>26.459651999999998</v>
      </c>
      <c r="H1019" s="10">
        <f t="shared" si="97"/>
        <v>5.2919304</v>
      </c>
      <c r="I1019" s="83">
        <f t="shared" si="98"/>
        <v>6.4519999999999994E-2</v>
      </c>
    </row>
    <row r="1020" spans="1:9">
      <c r="A1020" s="9">
        <f t="shared" si="99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95"/>
        <v>364.6</v>
      </c>
      <c r="G1020" s="10">
        <f t="shared" si="96"/>
        <v>23.523992</v>
      </c>
      <c r="H1020" s="10">
        <f t="shared" si="97"/>
        <v>4.7047984000000005</v>
      </c>
      <c r="I1020" s="83">
        <f t="shared" si="98"/>
        <v>6.4519999999999994E-2</v>
      </c>
    </row>
    <row r="1021" spans="1:9">
      <c r="A1021" s="9">
        <f t="shared" si="99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95"/>
        <v>753.65</v>
      </c>
      <c r="G1021" s="10">
        <f t="shared" si="96"/>
        <v>48.625497999999993</v>
      </c>
      <c r="H1021" s="10">
        <f t="shared" si="97"/>
        <v>9.7250996000000001</v>
      </c>
      <c r="I1021" s="83">
        <f t="shared" si="98"/>
        <v>6.4519999999999994E-2</v>
      </c>
    </row>
    <row r="1022" spans="1:9">
      <c r="A1022" s="9">
        <f t="shared" si="99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95"/>
        <v>769.2</v>
      </c>
      <c r="G1022" s="10">
        <f t="shared" si="96"/>
        <v>49.628783999999996</v>
      </c>
      <c r="H1022" s="10">
        <f t="shared" si="97"/>
        <v>9.9257568000000003</v>
      </c>
      <c r="I1022" s="83">
        <f t="shared" si="98"/>
        <v>6.4519999999999994E-2</v>
      </c>
    </row>
    <row r="1023" spans="1:9">
      <c r="A1023" s="9">
        <f t="shared" si="99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95"/>
        <v>373.5</v>
      </c>
      <c r="G1023" s="10">
        <f t="shared" si="96"/>
        <v>24.098219999999998</v>
      </c>
      <c r="H1023" s="10">
        <f t="shared" si="97"/>
        <v>4.8196440000000003</v>
      </c>
      <c r="I1023" s="83">
        <f t="shared" si="98"/>
        <v>6.4519999999999994E-2</v>
      </c>
    </row>
    <row r="1024" spans="1:9">
      <c r="A1024" s="9">
        <f t="shared" si="99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95"/>
        <v>331.8</v>
      </c>
      <c r="G1024" s="10">
        <f t="shared" si="96"/>
        <v>21.407736</v>
      </c>
      <c r="H1024" s="10">
        <f t="shared" si="97"/>
        <v>4.2815472000000003</v>
      </c>
      <c r="I1024" s="83">
        <f t="shared" si="98"/>
        <v>6.4519999999999994E-2</v>
      </c>
    </row>
    <row r="1025" spans="1:9">
      <c r="A1025" s="9">
        <f t="shared" si="99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95"/>
        <v>4787.4799999999996</v>
      </c>
      <c r="G1025" s="10">
        <f t="shared" si="96"/>
        <v>308.88820959999993</v>
      </c>
      <c r="H1025" s="10">
        <f t="shared" si="97"/>
        <v>61.777641919999986</v>
      </c>
      <c r="I1025" s="83">
        <f t="shared" si="98"/>
        <v>6.4519999999999994E-2</v>
      </c>
    </row>
    <row r="1026" spans="1:9">
      <c r="A1026" s="9">
        <f t="shared" si="99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95"/>
        <v>186.8</v>
      </c>
      <c r="G1026" s="10">
        <f t="shared" si="96"/>
        <v>12.052336</v>
      </c>
      <c r="H1026" s="10">
        <f t="shared" si="97"/>
        <v>2.4104672000000003</v>
      </c>
      <c r="I1026" s="83">
        <f t="shared" si="98"/>
        <v>6.4519999999999994E-2</v>
      </c>
    </row>
    <row r="1027" spans="1:9">
      <c r="A1027" s="9">
        <f t="shared" si="99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95"/>
        <v>196.8</v>
      </c>
      <c r="G1027" s="10">
        <f t="shared" si="96"/>
        <v>12.697535999999999</v>
      </c>
      <c r="H1027" s="10">
        <f t="shared" si="97"/>
        <v>2.5395072000000001</v>
      </c>
      <c r="I1027" s="83">
        <f t="shared" si="98"/>
        <v>6.4519999999999994E-2</v>
      </c>
    </row>
    <row r="1028" spans="1:9">
      <c r="A1028" s="9">
        <f t="shared" si="99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95"/>
        <v>144.1</v>
      </c>
      <c r="G1028" s="10">
        <f t="shared" si="96"/>
        <v>9.297331999999999</v>
      </c>
      <c r="H1028" s="10">
        <f t="shared" si="97"/>
        <v>1.8594663999999999</v>
      </c>
      <c r="I1028" s="83">
        <f t="shared" si="98"/>
        <v>6.4520000000000008E-2</v>
      </c>
    </row>
    <row r="1029" spans="1:9">
      <c r="A1029" s="9">
        <f t="shared" si="99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95"/>
        <v>194.1</v>
      </c>
      <c r="G1029" s="10">
        <f t="shared" si="96"/>
        <v>12.523331999999998</v>
      </c>
      <c r="H1029" s="10">
        <f t="shared" si="97"/>
        <v>2.5046663999999996</v>
      </c>
      <c r="I1029" s="83">
        <f t="shared" si="98"/>
        <v>6.4519999999999994E-2</v>
      </c>
    </row>
    <row r="1030" spans="1:9">
      <c r="A1030" s="9">
        <f t="shared" si="99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95"/>
        <v>130.5</v>
      </c>
      <c r="G1030" s="10">
        <f t="shared" si="96"/>
        <v>8.4198599999999999</v>
      </c>
      <c r="H1030" s="10">
        <f t="shared" si="97"/>
        <v>1.683972</v>
      </c>
      <c r="I1030" s="83">
        <f t="shared" si="98"/>
        <v>6.4520000000000008E-2</v>
      </c>
    </row>
    <row r="1031" spans="1:9">
      <c r="A1031" s="9">
        <f t="shared" si="99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95"/>
        <v>137.6</v>
      </c>
      <c r="G1031" s="10">
        <f t="shared" si="96"/>
        <v>8.8779519999999987</v>
      </c>
      <c r="H1031" s="10">
        <f t="shared" si="97"/>
        <v>1.7755903999999998</v>
      </c>
      <c r="I1031" s="83">
        <f t="shared" si="98"/>
        <v>6.4519999999999994E-2</v>
      </c>
    </row>
    <row r="1032" spans="1:9">
      <c r="A1032" s="9">
        <f t="shared" si="99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95"/>
        <v>136.69999999999999</v>
      </c>
      <c r="G1032" s="10">
        <f t="shared" si="96"/>
        <v>8.8198839999999983</v>
      </c>
      <c r="H1032" s="10">
        <f t="shared" si="97"/>
        <v>1.7639767999999998</v>
      </c>
      <c r="I1032" s="83">
        <f t="shared" si="98"/>
        <v>6.4519999999999994E-2</v>
      </c>
    </row>
    <row r="1033" spans="1:9">
      <c r="A1033" s="9">
        <f t="shared" si="99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95"/>
        <v>231.7</v>
      </c>
      <c r="G1033" s="10">
        <f t="shared" si="96"/>
        <v>14.949283999999999</v>
      </c>
      <c r="H1033" s="10">
        <f t="shared" si="97"/>
        <v>2.9898568000000001</v>
      </c>
      <c r="I1033" s="83">
        <f t="shared" si="98"/>
        <v>6.4519999999999994E-2</v>
      </c>
    </row>
    <row r="1034" spans="1:9">
      <c r="A1034" s="9">
        <f t="shared" si="99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95"/>
        <v>221.2</v>
      </c>
      <c r="G1034" s="10">
        <f t="shared" si="96"/>
        <v>14.271823999999999</v>
      </c>
      <c r="H1034" s="10">
        <f t="shared" si="97"/>
        <v>2.8543647999999999</v>
      </c>
      <c r="I1034" s="83">
        <f t="shared" si="98"/>
        <v>6.4519999999999994E-2</v>
      </c>
    </row>
    <row r="1035" spans="1:9">
      <c r="A1035" s="9">
        <f t="shared" si="99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95"/>
        <v>275.3</v>
      </c>
      <c r="G1035" s="10">
        <f t="shared" si="96"/>
        <v>17.762356</v>
      </c>
      <c r="H1035" s="10">
        <f t="shared" si="97"/>
        <v>3.5524712000000003</v>
      </c>
      <c r="I1035" s="83">
        <f t="shared" si="98"/>
        <v>6.4519999999999994E-2</v>
      </c>
    </row>
    <row r="1036" spans="1:9">
      <c r="A1036" s="9">
        <f t="shared" si="99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95"/>
        <v>332.45</v>
      </c>
      <c r="G1036" s="10">
        <f t="shared" si="96"/>
        <v>21.449673999999998</v>
      </c>
      <c r="H1036" s="10">
        <f t="shared" si="97"/>
        <v>4.2899348000000002</v>
      </c>
      <c r="I1036" s="83">
        <f t="shared" si="98"/>
        <v>6.4520000000000008E-2</v>
      </c>
    </row>
    <row r="1037" spans="1:9">
      <c r="A1037" s="9">
        <f t="shared" si="99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95"/>
        <v>122.2</v>
      </c>
      <c r="G1037" s="10">
        <f t="shared" si="96"/>
        <v>7.8843439999999996</v>
      </c>
      <c r="H1037" s="10">
        <f t="shared" si="97"/>
        <v>1.5768688</v>
      </c>
      <c r="I1037" s="83">
        <f t="shared" si="98"/>
        <v>6.4520000000000008E-2</v>
      </c>
    </row>
    <row r="1038" spans="1:9">
      <c r="A1038" s="9">
        <f t="shared" si="99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95"/>
        <v>94.6</v>
      </c>
      <c r="G1038" s="10">
        <f t="shared" si="96"/>
        <v>6.103591999999999</v>
      </c>
      <c r="H1038" s="10">
        <f t="shared" si="97"/>
        <v>1.2207184</v>
      </c>
      <c r="I1038" s="83">
        <f t="shared" si="98"/>
        <v>6.4519999999999994E-2</v>
      </c>
    </row>
    <row r="1039" spans="1:9">
      <c r="A1039" s="9">
        <f t="shared" si="99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95"/>
        <v>208</v>
      </c>
      <c r="G1039" s="10">
        <f t="shared" si="96"/>
        <v>13.420159999999999</v>
      </c>
      <c r="H1039" s="10">
        <f t="shared" si="97"/>
        <v>2.6840320000000002</v>
      </c>
      <c r="I1039" s="83">
        <f t="shared" si="98"/>
        <v>6.4519999999999994E-2</v>
      </c>
    </row>
    <row r="1040" spans="1:9">
      <c r="A1040" s="9">
        <f t="shared" si="99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95"/>
        <v>141</v>
      </c>
      <c r="G1040" s="10">
        <f t="shared" si="96"/>
        <v>9.0973199999999999</v>
      </c>
      <c r="H1040" s="10">
        <f t="shared" si="97"/>
        <v>1.819464</v>
      </c>
      <c r="I1040" s="83">
        <f t="shared" si="98"/>
        <v>6.4519999999999994E-2</v>
      </c>
    </row>
    <row r="1041" spans="1:9">
      <c r="A1041" s="9">
        <f t="shared" si="99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95"/>
        <v>4122.1499999999996</v>
      </c>
      <c r="G1041" s="10">
        <f t="shared" si="96"/>
        <v>265.96111799999994</v>
      </c>
      <c r="H1041" s="10">
        <f t="shared" si="97"/>
        <v>53.192223599999991</v>
      </c>
      <c r="I1041" s="83">
        <f t="shared" si="98"/>
        <v>6.4519999999999994E-2</v>
      </c>
    </row>
    <row r="1042" spans="1:9">
      <c r="A1042" s="9">
        <f t="shared" si="99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95"/>
        <v>382.3</v>
      </c>
      <c r="G1042" s="10">
        <f t="shared" si="96"/>
        <v>24.665996</v>
      </c>
      <c r="H1042" s="10">
        <f t="shared" si="97"/>
        <v>4.9331992000000007</v>
      </c>
      <c r="I1042" s="83">
        <f t="shared" si="98"/>
        <v>6.4519999999999994E-2</v>
      </c>
    </row>
    <row r="1043" spans="1:9">
      <c r="A1043" s="9">
        <f t="shared" si="99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95"/>
        <v>377.25</v>
      </c>
      <c r="G1043" s="10">
        <f t="shared" si="96"/>
        <v>24.340169999999997</v>
      </c>
      <c r="H1043" s="10">
        <f t="shared" si="97"/>
        <v>4.8680339999999998</v>
      </c>
      <c r="I1043" s="83">
        <f t="shared" si="98"/>
        <v>6.4519999999999994E-2</v>
      </c>
    </row>
    <row r="1044" spans="1:9">
      <c r="A1044" s="9">
        <f t="shared" si="99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95"/>
        <v>1464.75</v>
      </c>
      <c r="G1044" s="10">
        <f t="shared" si="96"/>
        <v>94.505669999999995</v>
      </c>
      <c r="H1044" s="10">
        <f t="shared" si="97"/>
        <v>18.901133999999999</v>
      </c>
      <c r="I1044" s="83">
        <f t="shared" si="98"/>
        <v>6.4519999999999994E-2</v>
      </c>
    </row>
    <row r="1045" spans="1:9">
      <c r="A1045" s="9">
        <f t="shared" si="99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95"/>
        <v>363</v>
      </c>
      <c r="G1045" s="10">
        <f t="shared" si="96"/>
        <v>23.420759999999998</v>
      </c>
      <c r="H1045" s="10">
        <f t="shared" si="97"/>
        <v>4.6841520000000001</v>
      </c>
      <c r="I1045" s="83">
        <f t="shared" si="98"/>
        <v>6.4519999999999994E-2</v>
      </c>
    </row>
    <row r="1046" spans="1:9">
      <c r="A1046" s="9">
        <f t="shared" si="99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95"/>
        <v>356.7</v>
      </c>
      <c r="G1046" s="10">
        <f t="shared" si="96"/>
        <v>23.014283999999996</v>
      </c>
      <c r="H1046" s="10">
        <f t="shared" si="97"/>
        <v>4.6028567999999996</v>
      </c>
      <c r="I1046" s="83">
        <f t="shared" si="98"/>
        <v>6.4519999999999994E-2</v>
      </c>
    </row>
    <row r="1047" spans="1:9">
      <c r="A1047" s="9">
        <f t="shared" si="99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95"/>
        <v>3174</v>
      </c>
      <c r="G1047" s="10">
        <f t="shared" si="96"/>
        <v>204.78647999999998</v>
      </c>
      <c r="H1047" s="10">
        <f t="shared" si="97"/>
        <v>40.957295999999999</v>
      </c>
      <c r="I1047" s="83">
        <f t="shared" si="98"/>
        <v>6.4519999999999994E-2</v>
      </c>
    </row>
    <row r="1048" spans="1:9">
      <c r="A1048" s="9">
        <f t="shared" si="99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95"/>
        <v>7564.79</v>
      </c>
      <c r="G1048" s="10">
        <f t="shared" si="96"/>
        <v>488.08025079999993</v>
      </c>
      <c r="H1048" s="10">
        <f t="shared" si="97"/>
        <v>97.616050159999986</v>
      </c>
      <c r="I1048" s="83">
        <f t="shared" si="98"/>
        <v>6.4519999999999994E-2</v>
      </c>
    </row>
    <row r="1049" spans="1:9">
      <c r="A1049" s="9">
        <f t="shared" si="99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95"/>
        <v>7586.48</v>
      </c>
      <c r="G1049" s="10">
        <f t="shared" si="96"/>
        <v>489.47968959999992</v>
      </c>
      <c r="H1049" s="10">
        <f t="shared" si="97"/>
        <v>97.895937919999994</v>
      </c>
      <c r="I1049" s="83">
        <f t="shared" si="98"/>
        <v>6.451999999999998E-2</v>
      </c>
    </row>
    <row r="1050" spans="1:9">
      <c r="A1050" s="9">
        <f t="shared" si="99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95"/>
        <v>4003.9</v>
      </c>
      <c r="G1050" s="10">
        <f t="shared" si="96"/>
        <v>258.33162799999997</v>
      </c>
      <c r="H1050" s="10">
        <f t="shared" si="97"/>
        <v>51.666325599999993</v>
      </c>
      <c r="I1050" s="83">
        <f t="shared" si="98"/>
        <v>6.4519999999999994E-2</v>
      </c>
    </row>
    <row r="1051" spans="1:9">
      <c r="A1051" s="9">
        <f t="shared" si="99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95"/>
        <v>3984.06</v>
      </c>
      <c r="G1051" s="10">
        <f t="shared" si="96"/>
        <v>257.05155119999995</v>
      </c>
      <c r="H1051" s="10">
        <f t="shared" si="97"/>
        <v>51.410310239999994</v>
      </c>
      <c r="I1051" s="83">
        <f t="shared" si="98"/>
        <v>6.4519999999999994E-2</v>
      </c>
    </row>
    <row r="1052" spans="1:9">
      <c r="A1052" s="9">
        <f t="shared" si="99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95"/>
        <v>82.8</v>
      </c>
      <c r="G1052" s="10">
        <f t="shared" si="96"/>
        <v>5.342255999999999</v>
      </c>
      <c r="H1052" s="10">
        <f t="shared" si="97"/>
        <v>1.0684511999999999</v>
      </c>
      <c r="I1052" s="83">
        <f t="shared" si="98"/>
        <v>6.4519999999999994E-2</v>
      </c>
    </row>
    <row r="1053" spans="1:9">
      <c r="A1053" s="9">
        <f t="shared" si="99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95"/>
        <v>334.8</v>
      </c>
      <c r="G1053" s="10">
        <f t="shared" si="96"/>
        <v>21.601295999999998</v>
      </c>
      <c r="H1053" s="10">
        <f t="shared" si="97"/>
        <v>4.3202591999999997</v>
      </c>
      <c r="I1053" s="83">
        <f t="shared" si="98"/>
        <v>6.4519999999999994E-2</v>
      </c>
    </row>
    <row r="1054" spans="1:9">
      <c r="A1054" s="9">
        <f t="shared" si="99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95"/>
        <v>435.7</v>
      </c>
      <c r="G1054" s="10">
        <f t="shared" si="96"/>
        <v>28.111363999999998</v>
      </c>
      <c r="H1054" s="10">
        <f t="shared" si="97"/>
        <v>5.6222728000000002</v>
      </c>
      <c r="I1054" s="83">
        <f t="shared" si="98"/>
        <v>6.4520000000000008E-2</v>
      </c>
    </row>
    <row r="1055" spans="1:9">
      <c r="A1055" s="9">
        <f t="shared" si="99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95"/>
        <v>431.1</v>
      </c>
      <c r="G1055" s="10">
        <f t="shared" si="96"/>
        <v>27.814571999999998</v>
      </c>
      <c r="H1055" s="10">
        <f t="shared" si="97"/>
        <v>5.5629144000000004</v>
      </c>
      <c r="I1055" s="83">
        <f t="shared" si="98"/>
        <v>6.451999999999998E-2</v>
      </c>
    </row>
    <row r="1056" spans="1:9">
      <c r="A1056" s="9">
        <f t="shared" si="99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95"/>
        <v>174.4</v>
      </c>
      <c r="G1056" s="10">
        <f t="shared" si="96"/>
        <v>11.252288</v>
      </c>
      <c r="H1056" s="10">
        <f t="shared" si="97"/>
        <v>2.2504576000000003</v>
      </c>
      <c r="I1056" s="83">
        <f t="shared" si="98"/>
        <v>6.4520000000000008E-2</v>
      </c>
    </row>
    <row r="1057" spans="1:9">
      <c r="A1057" s="9">
        <f t="shared" si="99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95"/>
        <v>345.2</v>
      </c>
      <c r="G1057" s="10">
        <f t="shared" si="96"/>
        <v>22.272303999999998</v>
      </c>
      <c r="H1057" s="10">
        <f t="shared" si="97"/>
        <v>4.4544607999999997</v>
      </c>
      <c r="I1057" s="83">
        <f t="shared" si="98"/>
        <v>6.4519999999999994E-2</v>
      </c>
    </row>
    <row r="1058" spans="1:9">
      <c r="A1058" s="9">
        <f t="shared" si="99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95"/>
        <v>344.6</v>
      </c>
      <c r="G1058" s="10">
        <f t="shared" si="96"/>
        <v>22.233591999999998</v>
      </c>
      <c r="H1058" s="10">
        <f t="shared" si="97"/>
        <v>4.4467184</v>
      </c>
      <c r="I1058" s="83">
        <f t="shared" si="98"/>
        <v>6.451999999999998E-2</v>
      </c>
    </row>
    <row r="1059" spans="1:9">
      <c r="A1059" s="9">
        <f t="shared" si="99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95"/>
        <v>332.1</v>
      </c>
      <c r="G1059" s="10">
        <f t="shared" si="96"/>
        <v>21.427091999999998</v>
      </c>
      <c r="H1059" s="10">
        <f t="shared" si="97"/>
        <v>4.2854184000000002</v>
      </c>
      <c r="I1059" s="83">
        <f t="shared" si="98"/>
        <v>6.4519999999999994E-2</v>
      </c>
    </row>
    <row r="1060" spans="1:9">
      <c r="A1060" s="9">
        <f t="shared" si="99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95"/>
        <v>335.1</v>
      </c>
      <c r="G1060" s="10">
        <f t="shared" si="96"/>
        <v>21.620652</v>
      </c>
      <c r="H1060" s="10">
        <f t="shared" si="97"/>
        <v>4.3241304000000005</v>
      </c>
      <c r="I1060" s="83">
        <f t="shared" ref="I1060:I1122" si="100">(G1060+H1060)/F1060/1.2</f>
        <v>6.4519999999999994E-2</v>
      </c>
    </row>
    <row r="1061" spans="1:9">
      <c r="A1061" s="9">
        <f t="shared" si="99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95"/>
        <v>326.89999999999998</v>
      </c>
      <c r="G1061" s="10">
        <f t="shared" si="96"/>
        <v>21.091587999999998</v>
      </c>
      <c r="H1061" s="10">
        <f t="shared" si="97"/>
        <v>4.2183175999999998</v>
      </c>
      <c r="I1061" s="83">
        <f t="shared" si="100"/>
        <v>6.4519999999999994E-2</v>
      </c>
    </row>
    <row r="1062" spans="1:9">
      <c r="A1062" s="9">
        <f t="shared" si="99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95"/>
        <v>199</v>
      </c>
      <c r="G1062" s="10">
        <f t="shared" si="96"/>
        <v>12.839479999999998</v>
      </c>
      <c r="H1062" s="10">
        <f t="shared" si="97"/>
        <v>2.5678959999999997</v>
      </c>
      <c r="I1062" s="83">
        <f t="shared" si="100"/>
        <v>6.4519999999999994E-2</v>
      </c>
    </row>
    <row r="1063" spans="1:9">
      <c r="A1063" s="9">
        <f t="shared" si="99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95"/>
        <v>242.5</v>
      </c>
      <c r="G1063" s="10">
        <f t="shared" si="96"/>
        <v>15.646099999999999</v>
      </c>
      <c r="H1063" s="10">
        <f t="shared" si="97"/>
        <v>3.1292200000000001</v>
      </c>
      <c r="I1063" s="83">
        <f t="shared" si="100"/>
        <v>6.4520000000000008E-2</v>
      </c>
    </row>
    <row r="1064" spans="1:9">
      <c r="A1064" s="9">
        <f t="shared" si="99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95"/>
        <v>312.5</v>
      </c>
      <c r="G1064" s="10">
        <f t="shared" si="96"/>
        <v>20.162499999999998</v>
      </c>
      <c r="H1064" s="10">
        <f t="shared" si="97"/>
        <v>4.0324999999999998</v>
      </c>
      <c r="I1064" s="83">
        <f t="shared" si="100"/>
        <v>6.4519999999999994E-2</v>
      </c>
    </row>
    <row r="1065" spans="1:9">
      <c r="A1065" s="9">
        <f t="shared" si="99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95"/>
        <v>148</v>
      </c>
      <c r="G1065" s="10">
        <f t="shared" si="96"/>
        <v>9.5489599999999992</v>
      </c>
      <c r="H1065" s="10">
        <f t="shared" si="97"/>
        <v>1.9097919999999999</v>
      </c>
      <c r="I1065" s="83">
        <f t="shared" si="100"/>
        <v>6.4519999999999994E-2</v>
      </c>
    </row>
    <row r="1066" spans="1:9">
      <c r="A1066" s="9">
        <f t="shared" si="99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95"/>
        <v>4184.29</v>
      </c>
      <c r="G1066" s="10">
        <f t="shared" si="96"/>
        <v>269.97039079999996</v>
      </c>
      <c r="H1066" s="10">
        <f t="shared" si="97"/>
        <v>53.994078159999994</v>
      </c>
      <c r="I1066" s="83">
        <f t="shared" si="100"/>
        <v>6.4519999999999994E-2</v>
      </c>
    </row>
    <row r="1067" spans="1:9">
      <c r="A1067" s="9">
        <f t="shared" si="99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95"/>
        <v>429.5</v>
      </c>
      <c r="G1067" s="10">
        <f t="shared" si="96"/>
        <v>27.711339999999996</v>
      </c>
      <c r="H1067" s="10">
        <f t="shared" si="97"/>
        <v>5.542268</v>
      </c>
      <c r="I1067" s="83">
        <f t="shared" si="100"/>
        <v>6.4519999999999994E-2</v>
      </c>
    </row>
    <row r="1068" spans="1:9">
      <c r="A1068" s="9">
        <f t="shared" si="99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95"/>
        <v>313</v>
      </c>
      <c r="G1068" s="10">
        <f t="shared" si="96"/>
        <v>20.194759999999999</v>
      </c>
      <c r="H1068" s="10">
        <f t="shared" si="97"/>
        <v>4.0389520000000001</v>
      </c>
      <c r="I1068" s="83">
        <f t="shared" si="100"/>
        <v>6.4519999999999994E-2</v>
      </c>
    </row>
    <row r="1069" spans="1:9">
      <c r="A1069" s="9">
        <f t="shared" si="99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95"/>
        <v>348.9</v>
      </c>
      <c r="G1069" s="10">
        <f t="shared" si="96"/>
        <v>22.511027999999996</v>
      </c>
      <c r="H1069" s="10">
        <f t="shared" si="97"/>
        <v>4.502205599999999</v>
      </c>
      <c r="I1069" s="83">
        <f t="shared" si="100"/>
        <v>6.4519999999999994E-2</v>
      </c>
    </row>
    <row r="1070" spans="1:9">
      <c r="A1070" s="9">
        <f t="shared" si="99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95"/>
        <v>345</v>
      </c>
      <c r="G1070" s="10">
        <f t="shared" si="96"/>
        <v>22.259399999999999</v>
      </c>
      <c r="H1070" s="10">
        <f t="shared" si="97"/>
        <v>4.4518800000000001</v>
      </c>
      <c r="I1070" s="83">
        <f t="shared" si="100"/>
        <v>6.4519999999999994E-2</v>
      </c>
    </row>
    <row r="1071" spans="1:9">
      <c r="A1071" s="9">
        <f t="shared" si="99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95"/>
        <v>139.5</v>
      </c>
      <c r="G1071" s="10">
        <f t="shared" si="96"/>
        <v>9.0005399999999991</v>
      </c>
      <c r="H1071" s="10">
        <f t="shared" ref="H1071:H1126" si="101">G1071*0.2</f>
        <v>1.8001079999999998</v>
      </c>
      <c r="I1071" s="83">
        <f t="shared" si="100"/>
        <v>6.4519999999999994E-2</v>
      </c>
    </row>
    <row r="1072" spans="1:9">
      <c r="A1072" s="9">
        <f t="shared" si="99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ref="F1072:F1127" si="102">C1072+D1072+E1072</f>
        <v>70.400000000000006</v>
      </c>
      <c r="G1072" s="10">
        <f t="shared" si="96"/>
        <v>4.5422079999999996</v>
      </c>
      <c r="H1072" s="10">
        <f t="shared" si="101"/>
        <v>0.90844159999999996</v>
      </c>
      <c r="I1072" s="83">
        <f t="shared" si="100"/>
        <v>6.451999999999998E-2</v>
      </c>
    </row>
    <row r="1073" spans="1:9">
      <c r="A1073" s="9">
        <f t="shared" si="99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102"/>
        <v>70.599999999999994</v>
      </c>
      <c r="G1073" s="10">
        <f t="shared" si="96"/>
        <v>4.5551119999999994</v>
      </c>
      <c r="H1073" s="10">
        <f t="shared" si="101"/>
        <v>0.9110223999999999</v>
      </c>
      <c r="I1073" s="83">
        <f t="shared" si="100"/>
        <v>6.4520000000000008E-2</v>
      </c>
    </row>
    <row r="1074" spans="1:9">
      <c r="A1074" s="9">
        <f t="shared" si="99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102"/>
        <v>126.1</v>
      </c>
      <c r="G1074" s="10">
        <f t="shared" si="96"/>
        <v>8.1359719999999989</v>
      </c>
      <c r="H1074" s="10">
        <f t="shared" si="101"/>
        <v>1.6271943999999998</v>
      </c>
      <c r="I1074" s="83">
        <f t="shared" si="100"/>
        <v>6.4519999999999994E-2</v>
      </c>
    </row>
    <row r="1075" spans="1:9">
      <c r="A1075" s="9">
        <f t="shared" si="99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102"/>
        <v>165.8</v>
      </c>
      <c r="G1075" s="10">
        <f t="shared" si="96"/>
        <v>10.697416</v>
      </c>
      <c r="H1075" s="10">
        <f t="shared" si="101"/>
        <v>2.1394832000000004</v>
      </c>
      <c r="I1075" s="83">
        <f t="shared" si="100"/>
        <v>6.4520000000000008E-2</v>
      </c>
    </row>
    <row r="1076" spans="1:9">
      <c r="A1076" s="9">
        <f t="shared" si="99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102"/>
        <v>100.4</v>
      </c>
      <c r="G1076" s="10">
        <f t="shared" si="96"/>
        <v>6.4778079999999996</v>
      </c>
      <c r="H1076" s="10">
        <f t="shared" si="101"/>
        <v>1.2955616000000001</v>
      </c>
      <c r="I1076" s="83">
        <f t="shared" si="100"/>
        <v>6.4519999999999994E-2</v>
      </c>
    </row>
    <row r="1077" spans="1:9">
      <c r="A1077" s="9">
        <f t="shared" si="99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102"/>
        <v>102.7</v>
      </c>
      <c r="G1077" s="10">
        <f t="shared" ref="G1077:G1140" si="103">F1077*$G$2</f>
        <v>6.6262039999999995</v>
      </c>
      <c r="H1077" s="10">
        <f t="shared" si="101"/>
        <v>1.3252408</v>
      </c>
      <c r="I1077" s="83">
        <f t="shared" si="100"/>
        <v>6.4519999999999994E-2</v>
      </c>
    </row>
    <row r="1078" spans="1:9">
      <c r="A1078" s="9">
        <f t="shared" ref="A1078:A1141" si="104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102"/>
        <v>55.2</v>
      </c>
      <c r="G1078" s="10">
        <f t="shared" si="103"/>
        <v>3.5615039999999998</v>
      </c>
      <c r="H1078" s="10">
        <f t="shared" si="101"/>
        <v>0.71230079999999996</v>
      </c>
      <c r="I1078" s="83">
        <f t="shared" si="100"/>
        <v>6.4519999999999994E-2</v>
      </c>
    </row>
    <row r="1079" spans="1:9">
      <c r="A1079" s="9">
        <f t="shared" si="104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102"/>
        <v>84.9</v>
      </c>
      <c r="G1079" s="10">
        <f t="shared" si="103"/>
        <v>5.4777480000000001</v>
      </c>
      <c r="H1079" s="10">
        <f t="shared" si="101"/>
        <v>1.0955496</v>
      </c>
      <c r="I1079" s="83">
        <f t="shared" si="100"/>
        <v>6.4519999999999994E-2</v>
      </c>
    </row>
    <row r="1080" spans="1:9">
      <c r="A1080" s="9">
        <f t="shared" si="104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102"/>
        <v>97.9</v>
      </c>
      <c r="G1080" s="10">
        <f t="shared" si="103"/>
        <v>6.3165079999999998</v>
      </c>
      <c r="H1080" s="10">
        <f t="shared" si="101"/>
        <v>1.2633016000000001</v>
      </c>
      <c r="I1080" s="83">
        <f t="shared" si="100"/>
        <v>6.4519999999999994E-2</v>
      </c>
    </row>
    <row r="1081" spans="1:9">
      <c r="A1081" s="9">
        <f t="shared" si="104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102"/>
        <v>76.599999999999994</v>
      </c>
      <c r="G1081" s="10">
        <f t="shared" si="103"/>
        <v>4.9422319999999988</v>
      </c>
      <c r="H1081" s="10">
        <f t="shared" si="101"/>
        <v>0.98844639999999984</v>
      </c>
      <c r="I1081" s="83">
        <f t="shared" si="100"/>
        <v>6.4519999999999994E-2</v>
      </c>
    </row>
    <row r="1082" spans="1:9">
      <c r="A1082" s="9">
        <f t="shared" si="104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102"/>
        <v>34.9</v>
      </c>
      <c r="G1082" s="10">
        <f t="shared" si="103"/>
        <v>2.2517479999999996</v>
      </c>
      <c r="H1082" s="10">
        <f t="shared" si="101"/>
        <v>0.45034959999999996</v>
      </c>
      <c r="I1082" s="83">
        <f t="shared" si="100"/>
        <v>6.4519999999999994E-2</v>
      </c>
    </row>
    <row r="1083" spans="1:9">
      <c r="A1083" s="9">
        <f t="shared" si="104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102"/>
        <v>73.099999999999994</v>
      </c>
      <c r="G1083" s="10">
        <f t="shared" si="103"/>
        <v>4.7164119999999992</v>
      </c>
      <c r="H1083" s="10">
        <f t="shared" si="101"/>
        <v>0.94328239999999985</v>
      </c>
      <c r="I1083" s="83">
        <f t="shared" si="100"/>
        <v>6.4519999999999994E-2</v>
      </c>
    </row>
    <row r="1084" spans="1:9">
      <c r="A1084" s="9">
        <f t="shared" si="104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102"/>
        <v>65.099999999999994</v>
      </c>
      <c r="G1084" s="10">
        <f t="shared" si="103"/>
        <v>4.200251999999999</v>
      </c>
      <c r="H1084" s="10">
        <f t="shared" si="101"/>
        <v>0.84005039999999986</v>
      </c>
      <c r="I1084" s="83">
        <f t="shared" si="100"/>
        <v>6.4519999999999994E-2</v>
      </c>
    </row>
    <row r="1085" spans="1:9">
      <c r="A1085" s="9">
        <f t="shared" si="104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102"/>
        <v>185</v>
      </c>
      <c r="G1085" s="10">
        <f t="shared" si="103"/>
        <v>11.936199999999999</v>
      </c>
      <c r="H1085" s="10">
        <f t="shared" si="101"/>
        <v>2.3872399999999998</v>
      </c>
      <c r="I1085" s="83">
        <f t="shared" si="100"/>
        <v>6.4519999999999994E-2</v>
      </c>
    </row>
    <row r="1086" spans="1:9">
      <c r="A1086" s="9">
        <f t="shared" si="104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102"/>
        <v>527.4</v>
      </c>
      <c r="G1086" s="10">
        <f t="shared" si="103"/>
        <v>34.027847999999999</v>
      </c>
      <c r="H1086" s="10">
        <f t="shared" si="101"/>
        <v>6.8055696000000001</v>
      </c>
      <c r="I1086" s="83">
        <f t="shared" si="100"/>
        <v>6.4519999999999994E-2</v>
      </c>
    </row>
    <row r="1087" spans="1:9">
      <c r="A1087" s="9">
        <f t="shared" si="104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102"/>
        <v>520.9</v>
      </c>
      <c r="G1087" s="10">
        <f t="shared" si="103"/>
        <v>33.608467999999995</v>
      </c>
      <c r="H1087" s="10">
        <f t="shared" si="101"/>
        <v>6.7216935999999992</v>
      </c>
      <c r="I1087" s="83">
        <f t="shared" si="100"/>
        <v>6.4519999999999994E-2</v>
      </c>
    </row>
    <row r="1088" spans="1:9">
      <c r="A1088" s="9">
        <f t="shared" si="104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102"/>
        <v>308.3</v>
      </c>
      <c r="G1088" s="10">
        <f t="shared" si="103"/>
        <v>19.891515999999999</v>
      </c>
      <c r="H1088" s="10">
        <f t="shared" si="101"/>
        <v>3.9783032</v>
      </c>
      <c r="I1088" s="83">
        <f t="shared" si="100"/>
        <v>6.4519999999999994E-2</v>
      </c>
    </row>
    <row r="1089" spans="1:9">
      <c r="A1089" s="9">
        <f t="shared" si="104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102"/>
        <v>524.94000000000005</v>
      </c>
      <c r="G1089" s="10">
        <f t="shared" si="103"/>
        <v>33.869128799999999</v>
      </c>
      <c r="H1089" s="10">
        <f t="shared" si="101"/>
        <v>6.7738257600000003</v>
      </c>
      <c r="I1089" s="83">
        <f t="shared" si="100"/>
        <v>6.4519999999999994E-2</v>
      </c>
    </row>
    <row r="1090" spans="1:9">
      <c r="A1090" s="9">
        <f t="shared" si="104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102"/>
        <v>522.54999999999995</v>
      </c>
      <c r="G1090" s="10">
        <f t="shared" si="103"/>
        <v>33.714925999999991</v>
      </c>
      <c r="H1090" s="10">
        <f t="shared" si="101"/>
        <v>6.7429851999999988</v>
      </c>
      <c r="I1090" s="83">
        <f t="shared" si="100"/>
        <v>6.4519999999999994E-2</v>
      </c>
    </row>
    <row r="1091" spans="1:9">
      <c r="A1091" s="9">
        <f t="shared" si="104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102"/>
        <v>315.77999999999997</v>
      </c>
      <c r="G1091" s="10">
        <f t="shared" si="103"/>
        <v>20.374125599999996</v>
      </c>
      <c r="H1091" s="10">
        <f t="shared" si="101"/>
        <v>4.074825119999999</v>
      </c>
      <c r="I1091" s="83">
        <f t="shared" si="100"/>
        <v>6.4519999999999994E-2</v>
      </c>
    </row>
    <row r="1092" spans="1:9">
      <c r="A1092" s="9">
        <f t="shared" si="104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102"/>
        <v>538.4</v>
      </c>
      <c r="G1092" s="10">
        <f t="shared" si="103"/>
        <v>34.737567999999996</v>
      </c>
      <c r="H1092" s="10">
        <f t="shared" si="101"/>
        <v>6.9475135999999997</v>
      </c>
      <c r="I1092" s="83">
        <f t="shared" si="100"/>
        <v>6.4519999999999994E-2</v>
      </c>
    </row>
    <row r="1093" spans="1:9">
      <c r="A1093" s="9">
        <f t="shared" si="104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102"/>
        <v>509.66</v>
      </c>
      <c r="G1093" s="10">
        <f t="shared" si="103"/>
        <v>32.883263200000002</v>
      </c>
      <c r="H1093" s="10">
        <f t="shared" si="101"/>
        <v>6.5766526400000007</v>
      </c>
      <c r="I1093" s="83">
        <f t="shared" si="100"/>
        <v>6.4519999999999994E-2</v>
      </c>
    </row>
    <row r="1094" spans="1:9">
      <c r="A1094" s="9">
        <f t="shared" si="104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102"/>
        <v>508.2</v>
      </c>
      <c r="G1094" s="10">
        <f t="shared" si="103"/>
        <v>32.789063999999996</v>
      </c>
      <c r="H1094" s="10">
        <f t="shared" si="101"/>
        <v>6.5578127999999998</v>
      </c>
      <c r="I1094" s="83">
        <f t="shared" si="100"/>
        <v>6.4519999999999994E-2</v>
      </c>
    </row>
    <row r="1095" spans="1:9">
      <c r="A1095" s="9">
        <f t="shared" si="104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102"/>
        <v>362.92</v>
      </c>
      <c r="G1095" s="10">
        <f t="shared" si="103"/>
        <v>23.4155984</v>
      </c>
      <c r="H1095" s="10">
        <f t="shared" si="101"/>
        <v>4.6831196799999999</v>
      </c>
      <c r="I1095" s="83">
        <f t="shared" si="100"/>
        <v>6.4520000000000008E-2</v>
      </c>
    </row>
    <row r="1096" spans="1:9">
      <c r="A1096" s="9">
        <f t="shared" si="104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102"/>
        <v>507.8</v>
      </c>
      <c r="G1096" s="10">
        <f t="shared" si="103"/>
        <v>32.763255999999998</v>
      </c>
      <c r="H1096" s="10">
        <f t="shared" si="101"/>
        <v>6.5526511999999997</v>
      </c>
      <c r="I1096" s="83">
        <f t="shared" si="100"/>
        <v>6.4519999999999994E-2</v>
      </c>
    </row>
    <row r="1097" spans="1:9">
      <c r="A1097" s="9">
        <f t="shared" si="104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102"/>
        <v>511.64</v>
      </c>
      <c r="G1097" s="10">
        <f t="shared" si="103"/>
        <v>33.011012799999996</v>
      </c>
      <c r="H1097" s="10">
        <f t="shared" si="101"/>
        <v>6.6022025599999994</v>
      </c>
      <c r="I1097" s="83">
        <f t="shared" si="100"/>
        <v>6.4519999999999994E-2</v>
      </c>
    </row>
    <row r="1098" spans="1:9">
      <c r="A1098" s="9">
        <f t="shared" si="104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102"/>
        <v>317.8</v>
      </c>
      <c r="G1098" s="10">
        <f t="shared" si="103"/>
        <v>20.504455999999998</v>
      </c>
      <c r="H1098" s="10">
        <f t="shared" si="101"/>
        <v>4.1008911999999995</v>
      </c>
      <c r="I1098" s="83">
        <f t="shared" si="100"/>
        <v>6.4519999999999994E-2</v>
      </c>
    </row>
    <row r="1099" spans="1:9">
      <c r="A1099" s="9">
        <f t="shared" si="104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102"/>
        <v>514.9</v>
      </c>
      <c r="G1099" s="10">
        <f t="shared" si="103"/>
        <v>33.221347999999999</v>
      </c>
      <c r="H1099" s="10">
        <f t="shared" si="101"/>
        <v>6.6442696000000003</v>
      </c>
      <c r="I1099" s="83">
        <f t="shared" si="100"/>
        <v>6.4520000000000008E-2</v>
      </c>
    </row>
    <row r="1100" spans="1:9">
      <c r="A1100" s="9">
        <f t="shared" si="104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102"/>
        <v>513.5</v>
      </c>
      <c r="G1100" s="10">
        <f t="shared" si="103"/>
        <v>33.131019999999999</v>
      </c>
      <c r="H1100" s="10">
        <f t="shared" si="101"/>
        <v>6.6262040000000004</v>
      </c>
      <c r="I1100" s="83">
        <f t="shared" si="100"/>
        <v>6.4520000000000008E-2</v>
      </c>
    </row>
    <row r="1101" spans="1:9">
      <c r="A1101" s="9">
        <f t="shared" si="104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102"/>
        <v>314.7</v>
      </c>
      <c r="G1101" s="10">
        <f t="shared" si="103"/>
        <v>20.304443999999997</v>
      </c>
      <c r="H1101" s="10">
        <f t="shared" si="101"/>
        <v>4.0608887999999999</v>
      </c>
      <c r="I1101" s="83">
        <f t="shared" si="100"/>
        <v>6.4519999999999994E-2</v>
      </c>
    </row>
    <row r="1102" spans="1:9">
      <c r="A1102" s="9">
        <f t="shared" si="104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102"/>
        <v>368.4</v>
      </c>
      <c r="G1102" s="10">
        <f t="shared" si="103"/>
        <v>23.769167999999997</v>
      </c>
      <c r="H1102" s="10">
        <f t="shared" si="101"/>
        <v>4.7538335999999992</v>
      </c>
      <c r="I1102" s="83">
        <f t="shared" si="100"/>
        <v>6.4519999999999994E-2</v>
      </c>
    </row>
    <row r="1103" spans="1:9">
      <c r="A1103" s="9">
        <f t="shared" si="104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102"/>
        <v>506.3</v>
      </c>
      <c r="G1103" s="10">
        <f t="shared" si="103"/>
        <v>32.666475999999996</v>
      </c>
      <c r="H1103" s="10">
        <f t="shared" si="101"/>
        <v>6.5332951999999995</v>
      </c>
      <c r="I1103" s="83">
        <f t="shared" si="100"/>
        <v>6.451999999999998E-2</v>
      </c>
    </row>
    <row r="1104" spans="1:9">
      <c r="A1104" s="9">
        <f t="shared" si="104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102"/>
        <v>312.3</v>
      </c>
      <c r="G1104" s="10">
        <f t="shared" si="103"/>
        <v>20.149595999999999</v>
      </c>
      <c r="H1104" s="10">
        <f t="shared" si="101"/>
        <v>4.0299192000000001</v>
      </c>
      <c r="I1104" s="83">
        <f t="shared" si="100"/>
        <v>6.4519999999999994E-2</v>
      </c>
    </row>
    <row r="1105" spans="1:9">
      <c r="A1105" s="9">
        <f t="shared" si="104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02"/>
        <v>774.9</v>
      </c>
      <c r="G1105" s="10">
        <f t="shared" si="103"/>
        <v>49.996547999999997</v>
      </c>
      <c r="H1105" s="10">
        <f t="shared" si="101"/>
        <v>9.9993096000000001</v>
      </c>
      <c r="I1105" s="83">
        <f t="shared" si="100"/>
        <v>6.4519999999999994E-2</v>
      </c>
    </row>
    <row r="1106" spans="1:9">
      <c r="A1106" s="9">
        <f t="shared" si="104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02"/>
        <v>776.8</v>
      </c>
      <c r="G1106" s="10">
        <f t="shared" si="103"/>
        <v>50.11913599999999</v>
      </c>
      <c r="H1106" s="10">
        <f t="shared" si="101"/>
        <v>10.023827199999999</v>
      </c>
      <c r="I1106" s="83">
        <f t="shared" si="100"/>
        <v>6.4519999999999994E-2</v>
      </c>
    </row>
    <row r="1107" spans="1:9">
      <c r="A1107" s="9">
        <f t="shared" si="104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102"/>
        <v>312.8</v>
      </c>
      <c r="G1107" s="10">
        <f t="shared" si="103"/>
        <v>20.181856</v>
      </c>
      <c r="H1107" s="10">
        <f t="shared" si="101"/>
        <v>4.0363712000000005</v>
      </c>
      <c r="I1107" s="83">
        <f t="shared" si="100"/>
        <v>6.4520000000000008E-2</v>
      </c>
    </row>
    <row r="1108" spans="1:9">
      <c r="A1108" s="9">
        <f t="shared" si="104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102"/>
        <v>317.2</v>
      </c>
      <c r="G1108" s="10">
        <f t="shared" si="103"/>
        <v>20.465743999999997</v>
      </c>
      <c r="H1108" s="10">
        <f t="shared" si="101"/>
        <v>4.0931487999999998</v>
      </c>
      <c r="I1108" s="83">
        <f t="shared" si="100"/>
        <v>6.4519999999999994E-2</v>
      </c>
    </row>
    <row r="1109" spans="1:9">
      <c r="A1109" s="9">
        <f t="shared" si="104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102"/>
        <v>329.5</v>
      </c>
      <c r="G1109" s="10">
        <f t="shared" si="103"/>
        <v>21.259339999999998</v>
      </c>
      <c r="H1109" s="10">
        <f t="shared" si="101"/>
        <v>4.251868</v>
      </c>
      <c r="I1109" s="83">
        <f t="shared" si="100"/>
        <v>6.4519999999999994E-2</v>
      </c>
    </row>
    <row r="1110" spans="1:9">
      <c r="A1110" s="9">
        <f t="shared" si="104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102"/>
        <v>314.2</v>
      </c>
      <c r="G1110" s="10">
        <f t="shared" si="103"/>
        <v>20.272183999999996</v>
      </c>
      <c r="H1110" s="10">
        <f t="shared" si="101"/>
        <v>4.0544367999999995</v>
      </c>
      <c r="I1110" s="83">
        <f t="shared" si="100"/>
        <v>6.451999999999998E-2</v>
      </c>
    </row>
    <row r="1111" spans="1:9">
      <c r="A1111" s="9">
        <f t="shared" si="104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102"/>
        <v>317.7</v>
      </c>
      <c r="G1111" s="10">
        <f t="shared" si="103"/>
        <v>20.498003999999998</v>
      </c>
      <c r="H1111" s="10">
        <f t="shared" si="101"/>
        <v>4.0996008000000002</v>
      </c>
      <c r="I1111" s="83">
        <f t="shared" si="100"/>
        <v>6.4520000000000008E-2</v>
      </c>
    </row>
    <row r="1112" spans="1:9">
      <c r="A1112" s="9">
        <f t="shared" si="104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102"/>
        <v>197.7</v>
      </c>
      <c r="G1112" s="10">
        <f t="shared" si="103"/>
        <v>12.755603999999998</v>
      </c>
      <c r="H1112" s="10">
        <f t="shared" si="101"/>
        <v>2.5511207999999996</v>
      </c>
      <c r="I1112" s="83">
        <f t="shared" si="100"/>
        <v>6.4519999999999994E-2</v>
      </c>
    </row>
    <row r="1113" spans="1:9">
      <c r="A1113" s="9">
        <f t="shared" si="104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102"/>
        <v>208</v>
      </c>
      <c r="G1113" s="10">
        <f t="shared" si="103"/>
        <v>13.420159999999999</v>
      </c>
      <c r="H1113" s="10">
        <f t="shared" si="101"/>
        <v>2.6840320000000002</v>
      </c>
      <c r="I1113" s="83">
        <f t="shared" si="100"/>
        <v>6.4519999999999994E-2</v>
      </c>
    </row>
    <row r="1114" spans="1:9">
      <c r="A1114" s="9">
        <f t="shared" si="104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102"/>
        <v>147.1</v>
      </c>
      <c r="G1114" s="10">
        <f t="shared" si="103"/>
        <v>9.4908919999999988</v>
      </c>
      <c r="H1114" s="10">
        <f t="shared" si="101"/>
        <v>1.8981783999999999</v>
      </c>
      <c r="I1114" s="83">
        <f t="shared" si="100"/>
        <v>6.4519999999999994E-2</v>
      </c>
    </row>
    <row r="1115" spans="1:9">
      <c r="A1115" s="9">
        <f t="shared" si="104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102"/>
        <v>145.5</v>
      </c>
      <c r="G1115" s="10">
        <f t="shared" si="103"/>
        <v>9.3876599999999986</v>
      </c>
      <c r="H1115" s="10">
        <f t="shared" si="101"/>
        <v>1.8775319999999998</v>
      </c>
      <c r="I1115" s="83">
        <f t="shared" si="100"/>
        <v>6.4519999999999994E-2</v>
      </c>
    </row>
    <row r="1116" spans="1:9">
      <c r="A1116" s="9">
        <f t="shared" si="104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102"/>
        <v>160.5</v>
      </c>
      <c r="G1116" s="10">
        <f t="shared" si="103"/>
        <v>10.355459999999999</v>
      </c>
      <c r="H1116" s="10">
        <f t="shared" si="101"/>
        <v>2.0710919999999997</v>
      </c>
      <c r="I1116" s="83">
        <f t="shared" si="100"/>
        <v>6.4519999999999994E-2</v>
      </c>
    </row>
    <row r="1117" spans="1:9">
      <c r="A1117" s="9">
        <f t="shared" si="104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102"/>
        <v>69.400000000000006</v>
      </c>
      <c r="G1117" s="10">
        <f t="shared" si="103"/>
        <v>4.4776879999999997</v>
      </c>
      <c r="H1117" s="10">
        <f t="shared" si="101"/>
        <v>0.89553759999999993</v>
      </c>
      <c r="I1117" s="83">
        <f t="shared" si="100"/>
        <v>6.4519999999999994E-2</v>
      </c>
    </row>
    <row r="1118" spans="1:9">
      <c r="A1118" s="9">
        <f t="shared" si="104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102"/>
        <v>167.7</v>
      </c>
      <c r="G1118" s="10">
        <f t="shared" si="103"/>
        <v>10.820003999999999</v>
      </c>
      <c r="H1118" s="10">
        <f t="shared" si="101"/>
        <v>2.1640007999999997</v>
      </c>
      <c r="I1118" s="83">
        <f t="shared" si="100"/>
        <v>6.4520000000000008E-2</v>
      </c>
    </row>
    <row r="1119" spans="1:9">
      <c r="A1119" s="9">
        <f t="shared" si="104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102"/>
        <v>221.9</v>
      </c>
      <c r="G1119" s="10">
        <f t="shared" si="103"/>
        <v>14.316987999999998</v>
      </c>
      <c r="H1119" s="10">
        <f t="shared" si="101"/>
        <v>2.8633975999999999</v>
      </c>
      <c r="I1119" s="83">
        <f t="shared" si="100"/>
        <v>6.4519999999999994E-2</v>
      </c>
    </row>
    <row r="1120" spans="1:9">
      <c r="A1120" s="9">
        <f t="shared" si="104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102"/>
        <v>142.19999999999999</v>
      </c>
      <c r="G1120" s="10">
        <f t="shared" si="103"/>
        <v>9.1747439999999987</v>
      </c>
      <c r="H1120" s="10">
        <f t="shared" si="101"/>
        <v>1.8349487999999998</v>
      </c>
      <c r="I1120" s="83">
        <f t="shared" si="100"/>
        <v>6.4519999999999994E-2</v>
      </c>
    </row>
    <row r="1121" spans="1:9">
      <c r="A1121" s="9">
        <f t="shared" si="104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02"/>
        <v>534.29999999999995</v>
      </c>
      <c r="G1121" s="10">
        <f t="shared" si="103"/>
        <v>34.473035999999993</v>
      </c>
      <c r="H1121" s="10">
        <f t="shared" si="101"/>
        <v>6.8946071999999994</v>
      </c>
      <c r="I1121" s="83">
        <f t="shared" si="100"/>
        <v>6.4519999999999994E-2</v>
      </c>
    </row>
    <row r="1122" spans="1:9">
      <c r="A1122" s="9">
        <f t="shared" si="104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02"/>
        <v>387.1</v>
      </c>
      <c r="G1122" s="10">
        <f t="shared" si="103"/>
        <v>24.975691999999999</v>
      </c>
      <c r="H1122" s="10">
        <f t="shared" si="101"/>
        <v>4.9951384000000001</v>
      </c>
      <c r="I1122" s="83">
        <f t="shared" si="100"/>
        <v>6.4519999999999994E-2</v>
      </c>
    </row>
    <row r="1123" spans="1:9">
      <c r="A1123" s="9">
        <f t="shared" si="104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02"/>
        <v>1464.69</v>
      </c>
      <c r="G1123" s="10">
        <f t="shared" si="103"/>
        <v>94.501798799999989</v>
      </c>
      <c r="H1123" s="10">
        <f t="shared" si="101"/>
        <v>18.900359759999997</v>
      </c>
      <c r="I1123" s="83">
        <f t="shared" ref="I1123:I1183" si="105">(G1123+H1123)/F1123/1.2</f>
        <v>6.4519999999999994E-2</v>
      </c>
    </row>
    <row r="1124" spans="1:9">
      <c r="A1124" s="9">
        <f t="shared" si="104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02"/>
        <v>3203.8</v>
      </c>
      <c r="G1124" s="10">
        <f t="shared" si="103"/>
        <v>206.70917599999999</v>
      </c>
      <c r="H1124" s="10">
        <f t="shared" si="101"/>
        <v>41.341835199999998</v>
      </c>
      <c r="I1124" s="83">
        <f t="shared" si="105"/>
        <v>6.4519999999999994E-2</v>
      </c>
    </row>
    <row r="1125" spans="1:9">
      <c r="A1125" s="9">
        <f t="shared" si="104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02"/>
        <v>4027.6</v>
      </c>
      <c r="G1125" s="10">
        <f t="shared" si="103"/>
        <v>259.86075199999999</v>
      </c>
      <c r="H1125" s="10">
        <f t="shared" si="101"/>
        <v>51.972150400000004</v>
      </c>
      <c r="I1125" s="83">
        <f t="shared" si="105"/>
        <v>6.4519999999999994E-2</v>
      </c>
    </row>
    <row r="1126" spans="1:9">
      <c r="A1126" s="9">
        <f t="shared" si="104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102"/>
        <v>318.5</v>
      </c>
      <c r="G1126" s="10">
        <f t="shared" si="103"/>
        <v>20.549619999999997</v>
      </c>
      <c r="H1126" s="10">
        <f t="shared" si="101"/>
        <v>4.1099239999999995</v>
      </c>
      <c r="I1126" s="83">
        <f t="shared" si="105"/>
        <v>6.4519999999999994E-2</v>
      </c>
    </row>
    <row r="1127" spans="1:9">
      <c r="A1127" s="9">
        <f t="shared" si="104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102"/>
        <v>308</v>
      </c>
      <c r="G1127" s="10">
        <f t="shared" si="103"/>
        <v>19.872159999999997</v>
      </c>
      <c r="H1127" s="10">
        <f t="shared" ref="H1127:H1186" si="106">G1127*0.2</f>
        <v>3.9744319999999997</v>
      </c>
      <c r="I1127" s="83">
        <f t="shared" si="105"/>
        <v>6.4519999999999994E-2</v>
      </c>
    </row>
    <row r="1128" spans="1:9">
      <c r="A1128" s="9">
        <f t="shared" si="104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ref="F1128:F1187" si="107">C1128+D1128+E1128</f>
        <v>304</v>
      </c>
      <c r="G1128" s="10">
        <f t="shared" si="103"/>
        <v>19.614079999999998</v>
      </c>
      <c r="H1128" s="10">
        <f t="shared" si="106"/>
        <v>3.9228159999999996</v>
      </c>
      <c r="I1128" s="83">
        <f t="shared" si="105"/>
        <v>6.4519999999999994E-2</v>
      </c>
    </row>
    <row r="1129" spans="1:9">
      <c r="A1129" s="9">
        <f t="shared" si="104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107"/>
        <v>318.10000000000002</v>
      </c>
      <c r="G1129" s="10">
        <f t="shared" si="103"/>
        <v>20.523812</v>
      </c>
      <c r="H1129" s="10">
        <f t="shared" si="106"/>
        <v>4.1047624000000003</v>
      </c>
      <c r="I1129" s="83">
        <f t="shared" si="105"/>
        <v>6.4519999999999994E-2</v>
      </c>
    </row>
    <row r="1130" spans="1:9">
      <c r="A1130" s="9">
        <f t="shared" si="104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107"/>
        <v>203.7</v>
      </c>
      <c r="G1130" s="10">
        <f t="shared" si="103"/>
        <v>13.142723999999998</v>
      </c>
      <c r="H1130" s="10">
        <f t="shared" si="106"/>
        <v>2.6285447999999998</v>
      </c>
      <c r="I1130" s="83">
        <f t="shared" si="105"/>
        <v>6.4519999999999994E-2</v>
      </c>
    </row>
    <row r="1131" spans="1:9">
      <c r="A1131" s="9">
        <f t="shared" si="104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107"/>
        <v>341</v>
      </c>
      <c r="G1131" s="10">
        <f t="shared" si="103"/>
        <v>22.001319999999996</v>
      </c>
      <c r="H1131" s="10">
        <f t="shared" si="106"/>
        <v>4.4002639999999991</v>
      </c>
      <c r="I1131" s="83">
        <f t="shared" si="105"/>
        <v>6.4519999999999994E-2</v>
      </c>
    </row>
    <row r="1132" spans="1:9">
      <c r="A1132" s="9">
        <f t="shared" si="104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107"/>
        <v>154.69999999999999</v>
      </c>
      <c r="G1132" s="10">
        <f t="shared" si="103"/>
        <v>9.9812439999999985</v>
      </c>
      <c r="H1132" s="10">
        <f t="shared" si="106"/>
        <v>1.9962487999999998</v>
      </c>
      <c r="I1132" s="83">
        <f t="shared" si="105"/>
        <v>6.4519999999999994E-2</v>
      </c>
    </row>
    <row r="1133" spans="1:9">
      <c r="A1133" s="9">
        <f t="shared" si="104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107"/>
        <v>415.2</v>
      </c>
      <c r="G1133" s="10">
        <f t="shared" si="103"/>
        <v>26.788703999999996</v>
      </c>
      <c r="H1133" s="10">
        <f t="shared" si="106"/>
        <v>5.3577407999999993</v>
      </c>
      <c r="I1133" s="83">
        <f t="shared" si="105"/>
        <v>6.4519999999999994E-2</v>
      </c>
    </row>
    <row r="1134" spans="1:9">
      <c r="A1134" s="9">
        <f t="shared" si="104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107"/>
        <v>108.5</v>
      </c>
      <c r="G1134" s="10">
        <f t="shared" si="103"/>
        <v>7.0004199999999992</v>
      </c>
      <c r="H1134" s="10">
        <f t="shared" si="106"/>
        <v>1.4000839999999999</v>
      </c>
      <c r="I1134" s="83">
        <f t="shared" si="105"/>
        <v>6.4519999999999994E-2</v>
      </c>
    </row>
    <row r="1135" spans="1:9">
      <c r="A1135" s="9">
        <f t="shared" si="104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107"/>
        <v>144.4</v>
      </c>
      <c r="G1135" s="10">
        <f t="shared" si="103"/>
        <v>9.3166879999999992</v>
      </c>
      <c r="H1135" s="10">
        <f t="shared" si="106"/>
        <v>1.8633375999999999</v>
      </c>
      <c r="I1135" s="83">
        <f t="shared" si="105"/>
        <v>6.4519999999999994E-2</v>
      </c>
    </row>
    <row r="1136" spans="1:9">
      <c r="A1136" s="9">
        <f t="shared" si="104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107"/>
        <v>325.10000000000002</v>
      </c>
      <c r="G1136" s="10">
        <f t="shared" si="103"/>
        <v>20.975452000000001</v>
      </c>
      <c r="H1136" s="10">
        <f t="shared" si="106"/>
        <v>4.1950904000000007</v>
      </c>
      <c r="I1136" s="83">
        <f t="shared" si="105"/>
        <v>6.4520000000000008E-2</v>
      </c>
    </row>
    <row r="1137" spans="1:9">
      <c r="A1137" s="9">
        <f t="shared" si="104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107"/>
        <v>116.4</v>
      </c>
      <c r="G1137" s="10">
        <f t="shared" si="103"/>
        <v>7.5101279999999999</v>
      </c>
      <c r="H1137" s="10">
        <f t="shared" si="106"/>
        <v>1.5020256000000001</v>
      </c>
      <c r="I1137" s="83">
        <f t="shared" si="105"/>
        <v>6.4519999999999994E-2</v>
      </c>
    </row>
    <row r="1138" spans="1:9">
      <c r="A1138" s="9">
        <f t="shared" si="104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107"/>
        <v>323.89999999999998</v>
      </c>
      <c r="G1138" s="10">
        <f t="shared" si="103"/>
        <v>20.898027999999996</v>
      </c>
      <c r="H1138" s="10">
        <f t="shared" si="106"/>
        <v>4.1796055999999995</v>
      </c>
      <c r="I1138" s="83">
        <f t="shared" si="105"/>
        <v>6.4519999999999994E-2</v>
      </c>
    </row>
    <row r="1139" spans="1:9">
      <c r="A1139" s="9">
        <f t="shared" si="104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107"/>
        <v>176.7</v>
      </c>
      <c r="G1139" s="10">
        <f t="shared" si="103"/>
        <v>11.400683999999998</v>
      </c>
      <c r="H1139" s="10">
        <f t="shared" si="106"/>
        <v>2.2801367999999997</v>
      </c>
      <c r="I1139" s="83">
        <f t="shared" si="105"/>
        <v>6.4519999999999994E-2</v>
      </c>
    </row>
    <row r="1140" spans="1:9">
      <c r="A1140" s="9">
        <f t="shared" si="104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107"/>
        <v>248.4</v>
      </c>
      <c r="G1140" s="10">
        <f t="shared" si="103"/>
        <v>16.026768000000001</v>
      </c>
      <c r="H1140" s="10">
        <f t="shared" si="106"/>
        <v>3.2053536000000005</v>
      </c>
      <c r="I1140" s="83">
        <f t="shared" si="105"/>
        <v>6.4519999999999994E-2</v>
      </c>
    </row>
    <row r="1141" spans="1:9">
      <c r="A1141" s="9">
        <f t="shared" si="104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107"/>
        <v>192.4</v>
      </c>
      <c r="G1141" s="10">
        <f t="shared" ref="G1141:G1204" si="108">F1141*$G$2</f>
        <v>12.413647999999998</v>
      </c>
      <c r="H1141" s="10">
        <f t="shared" si="106"/>
        <v>2.4827295999999999</v>
      </c>
      <c r="I1141" s="83">
        <f t="shared" si="105"/>
        <v>6.451999999999998E-2</v>
      </c>
    </row>
    <row r="1142" spans="1:9">
      <c r="A1142" s="9">
        <f t="shared" ref="A1142:A1205" si="109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107"/>
        <v>114.5</v>
      </c>
      <c r="G1142" s="10">
        <f t="shared" si="108"/>
        <v>7.3875399999999996</v>
      </c>
      <c r="H1142" s="10">
        <f t="shared" si="106"/>
        <v>1.477508</v>
      </c>
      <c r="I1142" s="83">
        <f t="shared" si="105"/>
        <v>6.4519999999999994E-2</v>
      </c>
    </row>
    <row r="1143" spans="1:9">
      <c r="A1143" s="9">
        <f t="shared" si="109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107"/>
        <v>617.4</v>
      </c>
      <c r="G1143" s="10">
        <f t="shared" si="108"/>
        <v>39.834647999999994</v>
      </c>
      <c r="H1143" s="10">
        <f t="shared" si="106"/>
        <v>7.9669295999999994</v>
      </c>
      <c r="I1143" s="83">
        <f t="shared" si="105"/>
        <v>6.4519999999999994E-2</v>
      </c>
    </row>
    <row r="1144" spans="1:9">
      <c r="A1144" s="9">
        <f t="shared" si="109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107"/>
        <v>852.7</v>
      </c>
      <c r="G1144" s="10">
        <f t="shared" si="108"/>
        <v>55.016203999999995</v>
      </c>
      <c r="H1144" s="10">
        <f t="shared" si="106"/>
        <v>11.0032408</v>
      </c>
      <c r="I1144" s="83">
        <f t="shared" si="105"/>
        <v>6.4519999999999994E-2</v>
      </c>
    </row>
    <row r="1145" spans="1:9">
      <c r="A1145" s="9">
        <f t="shared" si="109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107"/>
        <v>70.099999999999994</v>
      </c>
      <c r="G1145" s="10">
        <f t="shared" si="108"/>
        <v>4.5228519999999994</v>
      </c>
      <c r="H1145" s="10">
        <f t="shared" si="106"/>
        <v>0.90457039999999989</v>
      </c>
      <c r="I1145" s="83">
        <f t="shared" si="105"/>
        <v>6.4519999999999994E-2</v>
      </c>
    </row>
    <row r="1146" spans="1:9">
      <c r="A1146" s="9">
        <f t="shared" si="109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107"/>
        <v>60.6</v>
      </c>
      <c r="G1146" s="10">
        <f t="shared" si="108"/>
        <v>3.9099119999999998</v>
      </c>
      <c r="H1146" s="10">
        <f t="shared" si="106"/>
        <v>0.78198239999999997</v>
      </c>
      <c r="I1146" s="83">
        <f t="shared" si="105"/>
        <v>6.4519999999999994E-2</v>
      </c>
    </row>
    <row r="1147" spans="1:9">
      <c r="A1147" s="9">
        <f t="shared" si="109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107"/>
        <v>66.45</v>
      </c>
      <c r="G1147" s="10">
        <f t="shared" si="108"/>
        <v>4.2873539999999997</v>
      </c>
      <c r="H1147" s="10">
        <f t="shared" si="106"/>
        <v>0.85747079999999998</v>
      </c>
      <c r="I1147" s="83">
        <f t="shared" si="105"/>
        <v>6.4519999999999994E-2</v>
      </c>
    </row>
    <row r="1148" spans="1:9">
      <c r="A1148" s="9">
        <f t="shared" si="109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107"/>
        <v>76.5</v>
      </c>
      <c r="G1148" s="10">
        <f t="shared" si="108"/>
        <v>4.9357799999999994</v>
      </c>
      <c r="H1148" s="10">
        <f t="shared" si="106"/>
        <v>0.98715599999999992</v>
      </c>
      <c r="I1148" s="83">
        <f t="shared" si="105"/>
        <v>6.4519999999999994E-2</v>
      </c>
    </row>
    <row r="1149" spans="1:9">
      <c r="A1149" s="9">
        <f t="shared" si="109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107"/>
        <v>26.4</v>
      </c>
      <c r="G1149" s="10">
        <f t="shared" si="108"/>
        <v>1.7033279999999997</v>
      </c>
      <c r="H1149" s="10">
        <f t="shared" si="106"/>
        <v>0.34066559999999996</v>
      </c>
      <c r="I1149" s="83">
        <f t="shared" si="105"/>
        <v>6.4519999999999994E-2</v>
      </c>
    </row>
    <row r="1150" spans="1:9">
      <c r="A1150" s="9">
        <f t="shared" si="109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107"/>
        <v>85.8</v>
      </c>
      <c r="G1150" s="10">
        <f t="shared" si="108"/>
        <v>5.5358159999999996</v>
      </c>
      <c r="H1150" s="10">
        <f t="shared" si="106"/>
        <v>1.1071632</v>
      </c>
      <c r="I1150" s="83">
        <f t="shared" si="105"/>
        <v>6.4519999999999994E-2</v>
      </c>
    </row>
    <row r="1151" spans="1:9">
      <c r="A1151" s="9">
        <f t="shared" si="109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107"/>
        <v>125.9</v>
      </c>
      <c r="G1151" s="10">
        <f t="shared" si="108"/>
        <v>8.123068</v>
      </c>
      <c r="H1151" s="10">
        <f t="shared" si="106"/>
        <v>1.6246136</v>
      </c>
      <c r="I1151" s="83">
        <f t="shared" si="105"/>
        <v>6.4519999999999994E-2</v>
      </c>
    </row>
    <row r="1152" spans="1:9">
      <c r="A1152" s="9">
        <f t="shared" si="109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107"/>
        <v>81</v>
      </c>
      <c r="G1152" s="10">
        <f t="shared" si="108"/>
        <v>5.2261199999999999</v>
      </c>
      <c r="H1152" s="10">
        <f t="shared" si="106"/>
        <v>1.0452239999999999</v>
      </c>
      <c r="I1152" s="83">
        <f t="shared" si="105"/>
        <v>6.4520000000000008E-2</v>
      </c>
    </row>
    <row r="1153" spans="1:9">
      <c r="A1153" s="9">
        <f t="shared" si="109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107"/>
        <v>62.4</v>
      </c>
      <c r="G1153" s="10">
        <f t="shared" si="108"/>
        <v>4.0260479999999994</v>
      </c>
      <c r="H1153" s="10">
        <f t="shared" si="106"/>
        <v>0.80520959999999997</v>
      </c>
      <c r="I1153" s="83">
        <f t="shared" si="105"/>
        <v>6.451999999999998E-2</v>
      </c>
    </row>
    <row r="1154" spans="1:9">
      <c r="A1154" s="9">
        <f t="shared" si="109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107"/>
        <v>35.4</v>
      </c>
      <c r="G1154" s="10">
        <f t="shared" si="108"/>
        <v>2.2840079999999996</v>
      </c>
      <c r="H1154" s="10">
        <f t="shared" si="106"/>
        <v>0.45680159999999992</v>
      </c>
      <c r="I1154" s="83">
        <f t="shared" si="105"/>
        <v>6.4519999999999994E-2</v>
      </c>
    </row>
    <row r="1155" spans="1:9">
      <c r="A1155" s="9">
        <f t="shared" si="109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107"/>
        <v>71.2</v>
      </c>
      <c r="G1155" s="10">
        <f t="shared" si="108"/>
        <v>4.5938239999999997</v>
      </c>
      <c r="H1155" s="10">
        <f t="shared" si="106"/>
        <v>0.91876479999999994</v>
      </c>
      <c r="I1155" s="83">
        <f t="shared" si="105"/>
        <v>6.4519999999999994E-2</v>
      </c>
    </row>
    <row r="1156" spans="1:9">
      <c r="A1156" s="9">
        <f t="shared" si="109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107"/>
        <v>78.3</v>
      </c>
      <c r="G1156" s="10">
        <f t="shared" si="108"/>
        <v>5.0519159999999994</v>
      </c>
      <c r="H1156" s="10">
        <f t="shared" si="106"/>
        <v>1.0103831999999999</v>
      </c>
      <c r="I1156" s="83">
        <f t="shared" si="105"/>
        <v>6.4519999999999994E-2</v>
      </c>
    </row>
    <row r="1157" spans="1:9">
      <c r="A1157" s="9">
        <f t="shared" si="109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107"/>
        <v>69.400000000000006</v>
      </c>
      <c r="G1157" s="10">
        <f t="shared" si="108"/>
        <v>4.4776879999999997</v>
      </c>
      <c r="H1157" s="10">
        <f t="shared" si="106"/>
        <v>0.89553759999999993</v>
      </c>
      <c r="I1157" s="83">
        <f t="shared" si="105"/>
        <v>6.4519999999999994E-2</v>
      </c>
    </row>
    <row r="1158" spans="1:9">
      <c r="A1158" s="9">
        <f t="shared" si="109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107"/>
        <v>67.099999999999994</v>
      </c>
      <c r="G1158" s="10">
        <f t="shared" si="108"/>
        <v>4.3292919999999988</v>
      </c>
      <c r="H1158" s="10">
        <f t="shared" si="106"/>
        <v>0.86585839999999981</v>
      </c>
      <c r="I1158" s="83">
        <f t="shared" si="105"/>
        <v>6.451999999999998E-2</v>
      </c>
    </row>
    <row r="1159" spans="1:9">
      <c r="A1159" s="9">
        <f t="shared" si="109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107"/>
        <v>19.600000000000001</v>
      </c>
      <c r="G1159" s="10">
        <f t="shared" si="108"/>
        <v>1.2645919999999999</v>
      </c>
      <c r="H1159" s="10">
        <f t="shared" si="106"/>
        <v>0.25291839999999999</v>
      </c>
      <c r="I1159" s="83">
        <f t="shared" si="105"/>
        <v>6.4519999999999994E-2</v>
      </c>
    </row>
    <row r="1160" spans="1:9">
      <c r="A1160" s="9">
        <f t="shared" si="109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107"/>
        <v>310.10000000000002</v>
      </c>
      <c r="G1160" s="10">
        <f t="shared" si="108"/>
        <v>20.007652</v>
      </c>
      <c r="H1160" s="10">
        <f t="shared" si="106"/>
        <v>4.0015304</v>
      </c>
      <c r="I1160" s="83">
        <f t="shared" si="105"/>
        <v>6.4519999999999994E-2</v>
      </c>
    </row>
    <row r="1161" spans="1:9">
      <c r="A1161" s="9">
        <f t="shared" si="109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107"/>
        <v>384.2</v>
      </c>
      <c r="G1161" s="10">
        <f t="shared" si="108"/>
        <v>24.788583999999997</v>
      </c>
      <c r="H1161" s="10">
        <f t="shared" si="106"/>
        <v>4.9577168</v>
      </c>
      <c r="I1161" s="83">
        <f t="shared" si="105"/>
        <v>6.4519999999999994E-2</v>
      </c>
    </row>
    <row r="1162" spans="1:9">
      <c r="A1162" s="9">
        <f t="shared" si="109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107"/>
        <v>387.4</v>
      </c>
      <c r="G1162" s="10">
        <f t="shared" si="108"/>
        <v>24.995047999999997</v>
      </c>
      <c r="H1162" s="10">
        <f t="shared" si="106"/>
        <v>4.9990095999999999</v>
      </c>
      <c r="I1162" s="83">
        <f t="shared" si="105"/>
        <v>6.4519999999999994E-2</v>
      </c>
    </row>
    <row r="1163" spans="1:9">
      <c r="A1163" s="9">
        <f t="shared" si="109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107"/>
        <v>306.2</v>
      </c>
      <c r="G1163" s="10">
        <f t="shared" si="108"/>
        <v>19.756023999999996</v>
      </c>
      <c r="H1163" s="10">
        <f t="shared" si="106"/>
        <v>3.9512047999999993</v>
      </c>
      <c r="I1163" s="83">
        <f t="shared" si="105"/>
        <v>6.4519999999999994E-2</v>
      </c>
    </row>
    <row r="1164" spans="1:9">
      <c r="A1164" s="9">
        <f t="shared" si="109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107"/>
        <v>407.7</v>
      </c>
      <c r="G1164" s="10">
        <f t="shared" si="108"/>
        <v>26.304803999999997</v>
      </c>
      <c r="H1164" s="10">
        <f t="shared" si="106"/>
        <v>5.2609607999999994</v>
      </c>
      <c r="I1164" s="83">
        <f t="shared" si="105"/>
        <v>6.4519999999999994E-2</v>
      </c>
    </row>
    <row r="1165" spans="1:9">
      <c r="A1165" s="9">
        <f t="shared" si="109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107"/>
        <v>304.3</v>
      </c>
      <c r="G1165" s="10">
        <f t="shared" si="108"/>
        <v>19.633436</v>
      </c>
      <c r="H1165" s="10">
        <f t="shared" si="106"/>
        <v>3.9266871999999999</v>
      </c>
      <c r="I1165" s="83">
        <f t="shared" si="105"/>
        <v>6.4519999999999994E-2</v>
      </c>
    </row>
    <row r="1166" spans="1:9">
      <c r="A1166" s="9">
        <f t="shared" si="109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107"/>
        <v>413.7</v>
      </c>
      <c r="G1166" s="10">
        <f t="shared" si="108"/>
        <v>26.691923999999997</v>
      </c>
      <c r="H1166" s="10">
        <f t="shared" si="106"/>
        <v>5.3383848</v>
      </c>
      <c r="I1166" s="83">
        <f t="shared" si="105"/>
        <v>6.4520000000000008E-2</v>
      </c>
    </row>
    <row r="1167" spans="1:9">
      <c r="A1167" s="9">
        <f t="shared" si="109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107"/>
        <v>387.6</v>
      </c>
      <c r="G1167" s="10">
        <f t="shared" si="108"/>
        <v>25.007952</v>
      </c>
      <c r="H1167" s="10">
        <f t="shared" si="106"/>
        <v>5.0015904000000004</v>
      </c>
      <c r="I1167" s="83">
        <f t="shared" si="105"/>
        <v>6.4519999999999994E-2</v>
      </c>
    </row>
    <row r="1168" spans="1:9">
      <c r="A1168" s="9">
        <f t="shared" si="109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107"/>
        <v>189.8</v>
      </c>
      <c r="G1168" s="10">
        <f t="shared" si="108"/>
        <v>12.245896</v>
      </c>
      <c r="H1168" s="10">
        <f t="shared" si="106"/>
        <v>2.4491792000000001</v>
      </c>
      <c r="I1168" s="83">
        <f t="shared" si="105"/>
        <v>6.4519999999999994E-2</v>
      </c>
    </row>
    <row r="1169" spans="1:9">
      <c r="A1169" s="9">
        <f t="shared" si="109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107"/>
        <v>372.5</v>
      </c>
      <c r="G1169" s="10">
        <f t="shared" si="108"/>
        <v>24.033699999999996</v>
      </c>
      <c r="H1169" s="10">
        <f t="shared" si="106"/>
        <v>4.8067399999999996</v>
      </c>
      <c r="I1169" s="83">
        <f t="shared" si="105"/>
        <v>6.451999999999998E-2</v>
      </c>
    </row>
    <row r="1170" spans="1:9">
      <c r="A1170" s="9">
        <f t="shared" si="109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107"/>
        <v>370.7</v>
      </c>
      <c r="G1170" s="10">
        <f t="shared" si="108"/>
        <v>23.917563999999999</v>
      </c>
      <c r="H1170" s="10">
        <f t="shared" si="106"/>
        <v>4.7835127999999996</v>
      </c>
      <c r="I1170" s="83">
        <f t="shared" si="105"/>
        <v>6.4520000000000008E-2</v>
      </c>
    </row>
    <row r="1171" spans="1:9">
      <c r="A1171" s="9">
        <f t="shared" si="109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107"/>
        <v>409.1</v>
      </c>
      <c r="G1171" s="10">
        <f t="shared" si="108"/>
        <v>26.395132</v>
      </c>
      <c r="H1171" s="10">
        <f t="shared" si="106"/>
        <v>5.2790264000000002</v>
      </c>
      <c r="I1171" s="83">
        <f t="shared" si="105"/>
        <v>6.4519999999999994E-2</v>
      </c>
    </row>
    <row r="1172" spans="1:9">
      <c r="A1172" s="9">
        <f t="shared" si="109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107"/>
        <v>373.1</v>
      </c>
      <c r="G1172" s="10">
        <f t="shared" si="108"/>
        <v>24.072412</v>
      </c>
      <c r="H1172" s="10">
        <f t="shared" si="106"/>
        <v>4.8144824000000002</v>
      </c>
      <c r="I1172" s="83">
        <f t="shared" si="105"/>
        <v>6.4519999999999994E-2</v>
      </c>
    </row>
    <row r="1173" spans="1:9">
      <c r="A1173" s="9">
        <f t="shared" si="109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107"/>
        <v>374</v>
      </c>
      <c r="G1173" s="10">
        <f t="shared" si="108"/>
        <v>24.130479999999999</v>
      </c>
      <c r="H1173" s="10">
        <f t="shared" si="106"/>
        <v>4.8260959999999997</v>
      </c>
      <c r="I1173" s="83">
        <f t="shared" si="105"/>
        <v>6.4519999999999994E-2</v>
      </c>
    </row>
    <row r="1174" spans="1:9">
      <c r="A1174" s="9">
        <f t="shared" si="109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107"/>
        <v>327.2</v>
      </c>
      <c r="G1174" s="10">
        <f t="shared" si="108"/>
        <v>21.110943999999996</v>
      </c>
      <c r="H1174" s="10">
        <f t="shared" si="106"/>
        <v>4.2221887999999996</v>
      </c>
      <c r="I1174" s="83">
        <f t="shared" si="105"/>
        <v>6.451999999999998E-2</v>
      </c>
    </row>
    <row r="1175" spans="1:9">
      <c r="A1175" s="9">
        <f t="shared" si="109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107"/>
        <v>198.1</v>
      </c>
      <c r="G1175" s="10">
        <f t="shared" si="108"/>
        <v>12.781411999999998</v>
      </c>
      <c r="H1175" s="10">
        <f t="shared" si="106"/>
        <v>2.5562823999999997</v>
      </c>
      <c r="I1175" s="83">
        <f t="shared" si="105"/>
        <v>6.451999999999998E-2</v>
      </c>
    </row>
    <row r="1176" spans="1:9">
      <c r="A1176" s="9">
        <f t="shared" si="109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107"/>
        <v>308</v>
      </c>
      <c r="G1176" s="10">
        <f t="shared" si="108"/>
        <v>19.872159999999997</v>
      </c>
      <c r="H1176" s="10">
        <f t="shared" si="106"/>
        <v>3.9744319999999997</v>
      </c>
      <c r="I1176" s="83">
        <f t="shared" si="105"/>
        <v>6.4519999999999994E-2</v>
      </c>
    </row>
    <row r="1177" spans="1:9">
      <c r="A1177" s="9">
        <f t="shared" si="109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107"/>
        <v>333.2</v>
      </c>
      <c r="G1177" s="10">
        <f t="shared" si="108"/>
        <v>21.498063999999996</v>
      </c>
      <c r="H1177" s="10">
        <f t="shared" si="106"/>
        <v>4.2996127999999993</v>
      </c>
      <c r="I1177" s="83">
        <f t="shared" si="105"/>
        <v>6.451999999999998E-2</v>
      </c>
    </row>
    <row r="1178" spans="1:9">
      <c r="A1178" s="9">
        <f t="shared" si="109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107"/>
        <v>356.2</v>
      </c>
      <c r="G1178" s="10">
        <f t="shared" si="108"/>
        <v>22.982023999999996</v>
      </c>
      <c r="H1178" s="10">
        <f t="shared" si="106"/>
        <v>4.5964047999999993</v>
      </c>
      <c r="I1178" s="83">
        <f t="shared" si="105"/>
        <v>6.451999999999998E-2</v>
      </c>
    </row>
    <row r="1179" spans="1:9">
      <c r="A1179" s="9">
        <f t="shared" si="109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107"/>
        <v>339.8</v>
      </c>
      <c r="G1179" s="10">
        <f t="shared" si="108"/>
        <v>21.923895999999999</v>
      </c>
      <c r="H1179" s="10">
        <f t="shared" si="106"/>
        <v>4.3847791999999997</v>
      </c>
      <c r="I1179" s="83">
        <f t="shared" si="105"/>
        <v>6.4519999999999994E-2</v>
      </c>
    </row>
    <row r="1180" spans="1:9">
      <c r="A1180" s="9">
        <f t="shared" si="109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107"/>
        <v>392.1</v>
      </c>
      <c r="G1180" s="10">
        <f t="shared" si="108"/>
        <v>25.298292</v>
      </c>
      <c r="H1180" s="10">
        <f t="shared" si="106"/>
        <v>5.0596584</v>
      </c>
      <c r="I1180" s="83">
        <f t="shared" si="105"/>
        <v>6.4519999999999994E-2</v>
      </c>
    </row>
    <row r="1181" spans="1:9">
      <c r="A1181" s="9">
        <f t="shared" si="109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107"/>
        <v>355.1</v>
      </c>
      <c r="G1181" s="10">
        <f t="shared" si="108"/>
        <v>22.911051999999998</v>
      </c>
      <c r="H1181" s="10">
        <f t="shared" si="106"/>
        <v>4.5822104000000001</v>
      </c>
      <c r="I1181" s="83">
        <f t="shared" si="105"/>
        <v>6.4519999999999994E-2</v>
      </c>
    </row>
    <row r="1182" spans="1:9">
      <c r="A1182" s="9">
        <f t="shared" si="109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107"/>
        <v>196.9</v>
      </c>
      <c r="G1182" s="10">
        <f t="shared" si="108"/>
        <v>12.703987999999999</v>
      </c>
      <c r="H1182" s="10">
        <f t="shared" si="106"/>
        <v>2.5407975999999999</v>
      </c>
      <c r="I1182" s="83">
        <f t="shared" si="105"/>
        <v>6.4519999999999994E-2</v>
      </c>
    </row>
    <row r="1183" spans="1:9">
      <c r="A1183" s="9">
        <f t="shared" si="109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107"/>
        <v>393.6</v>
      </c>
      <c r="G1183" s="10">
        <f t="shared" si="108"/>
        <v>25.395071999999999</v>
      </c>
      <c r="H1183" s="10">
        <f t="shared" si="106"/>
        <v>5.0790144000000002</v>
      </c>
      <c r="I1183" s="83">
        <f t="shared" si="105"/>
        <v>6.4519999999999994E-2</v>
      </c>
    </row>
    <row r="1184" spans="1:9">
      <c r="A1184" s="9">
        <f t="shared" si="109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107"/>
        <v>352.2</v>
      </c>
      <c r="G1184" s="10">
        <f t="shared" si="108"/>
        <v>22.723943999999996</v>
      </c>
      <c r="H1184" s="10">
        <f t="shared" si="106"/>
        <v>4.5447887999999992</v>
      </c>
      <c r="I1184" s="83">
        <f t="shared" ref="I1184:I1250" si="110">(G1184+H1184)/F1184/1.2</f>
        <v>6.4519999999999994E-2</v>
      </c>
    </row>
    <row r="1185" spans="1:9">
      <c r="A1185" s="9">
        <f t="shared" si="109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107"/>
        <v>361.1</v>
      </c>
      <c r="G1185" s="10">
        <f t="shared" si="108"/>
        <v>23.298172000000001</v>
      </c>
      <c r="H1185" s="10">
        <f t="shared" si="106"/>
        <v>4.6596344000000007</v>
      </c>
      <c r="I1185" s="83">
        <f t="shared" si="110"/>
        <v>6.4520000000000008E-2</v>
      </c>
    </row>
    <row r="1186" spans="1:9">
      <c r="A1186" s="9">
        <f t="shared" si="109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107"/>
        <v>370.4</v>
      </c>
      <c r="G1186" s="10">
        <f t="shared" si="108"/>
        <v>23.898207999999997</v>
      </c>
      <c r="H1186" s="10">
        <f t="shared" si="106"/>
        <v>4.7796415999999997</v>
      </c>
      <c r="I1186" s="83">
        <f t="shared" si="110"/>
        <v>6.4519999999999994E-2</v>
      </c>
    </row>
    <row r="1187" spans="1:9">
      <c r="A1187" s="9">
        <f t="shared" si="109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107"/>
        <v>419.9</v>
      </c>
      <c r="G1187" s="10">
        <f t="shared" si="108"/>
        <v>27.091947999999995</v>
      </c>
      <c r="H1187" s="10">
        <f t="shared" ref="H1187:H1250" si="111">G1187*0.2</f>
        <v>5.4183895999999994</v>
      </c>
      <c r="I1187" s="83">
        <f t="shared" si="110"/>
        <v>6.4519999999999994E-2</v>
      </c>
    </row>
    <row r="1188" spans="1:9">
      <c r="A1188" s="9">
        <f t="shared" si="109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ref="F1188:F1236" si="112">C1188+D1188+E1188</f>
        <v>551.79999999999995</v>
      </c>
      <c r="G1188" s="10">
        <f t="shared" si="108"/>
        <v>35.602135999999994</v>
      </c>
      <c r="H1188" s="10">
        <f t="shared" si="111"/>
        <v>7.1204271999999991</v>
      </c>
      <c r="I1188" s="83">
        <f t="shared" si="110"/>
        <v>6.4519999999999994E-2</v>
      </c>
    </row>
    <row r="1189" spans="1:9">
      <c r="A1189" s="9">
        <f t="shared" si="109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112"/>
        <v>551.20000000000005</v>
      </c>
      <c r="G1189" s="10">
        <f t="shared" si="108"/>
        <v>35.563423999999998</v>
      </c>
      <c r="H1189" s="10">
        <f t="shared" si="111"/>
        <v>7.1126848000000003</v>
      </c>
      <c r="I1189" s="83">
        <f t="shared" si="110"/>
        <v>6.451999999999998E-2</v>
      </c>
    </row>
    <row r="1190" spans="1:9">
      <c r="A1190" s="9">
        <f t="shared" si="109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112"/>
        <v>317.2</v>
      </c>
      <c r="G1190" s="10">
        <f t="shared" si="108"/>
        <v>20.465743999999997</v>
      </c>
      <c r="H1190" s="10">
        <f t="shared" si="111"/>
        <v>4.0931487999999998</v>
      </c>
      <c r="I1190" s="83">
        <f t="shared" si="110"/>
        <v>6.4519999999999994E-2</v>
      </c>
    </row>
    <row r="1191" spans="1:9">
      <c r="A1191" s="9">
        <f t="shared" si="109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112"/>
        <v>554.52</v>
      </c>
      <c r="G1191" s="10">
        <f t="shared" si="108"/>
        <v>35.777630399999993</v>
      </c>
      <c r="H1191" s="10">
        <f t="shared" si="111"/>
        <v>7.1555260799999987</v>
      </c>
      <c r="I1191" s="83">
        <f t="shared" si="110"/>
        <v>6.4519999999999994E-2</v>
      </c>
    </row>
    <row r="1192" spans="1:9">
      <c r="A1192" s="9">
        <f t="shared" si="109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112"/>
        <v>315</v>
      </c>
      <c r="G1192" s="10">
        <f t="shared" si="108"/>
        <v>20.323799999999999</v>
      </c>
      <c r="H1192" s="10">
        <f t="shared" si="111"/>
        <v>4.0647599999999997</v>
      </c>
      <c r="I1192" s="83">
        <f t="shared" si="110"/>
        <v>6.4519999999999994E-2</v>
      </c>
    </row>
    <row r="1193" spans="1:9">
      <c r="A1193" s="9">
        <f t="shared" si="109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112"/>
        <v>930.4</v>
      </c>
      <c r="G1193" s="10">
        <f t="shared" si="108"/>
        <v>60.029407999999989</v>
      </c>
      <c r="H1193" s="10">
        <f t="shared" si="111"/>
        <v>12.005881599999999</v>
      </c>
      <c r="I1193" s="83">
        <f t="shared" si="110"/>
        <v>6.451999999999998E-2</v>
      </c>
    </row>
    <row r="1194" spans="1:9">
      <c r="A1194" s="9">
        <f t="shared" si="109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12"/>
        <v>4237</v>
      </c>
      <c r="G1194" s="10">
        <f t="shared" si="108"/>
        <v>273.37124</v>
      </c>
      <c r="H1194" s="10">
        <f t="shared" si="111"/>
        <v>54.674248000000006</v>
      </c>
      <c r="I1194" s="83">
        <f t="shared" si="110"/>
        <v>6.4519999999999994E-2</v>
      </c>
    </row>
    <row r="1195" spans="1:9">
      <c r="A1195" s="9">
        <f t="shared" si="109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112"/>
        <v>313.39999999999998</v>
      </c>
      <c r="G1195" s="10">
        <f t="shared" si="108"/>
        <v>20.220567999999997</v>
      </c>
      <c r="H1195" s="10">
        <f t="shared" si="111"/>
        <v>4.0441135999999993</v>
      </c>
      <c r="I1195" s="83">
        <f t="shared" si="110"/>
        <v>6.4519999999999994E-2</v>
      </c>
    </row>
    <row r="1196" spans="1:9">
      <c r="A1196" s="9">
        <f t="shared" si="109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112"/>
        <v>311</v>
      </c>
      <c r="G1196" s="10">
        <f t="shared" si="108"/>
        <v>20.065719999999999</v>
      </c>
      <c r="H1196" s="10">
        <f t="shared" si="111"/>
        <v>4.0131439999999996</v>
      </c>
      <c r="I1196" s="83">
        <f t="shared" si="110"/>
        <v>6.4519999999999994E-2</v>
      </c>
    </row>
    <row r="1197" spans="1:9">
      <c r="A1197" s="9">
        <f t="shared" si="109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112"/>
        <v>302.3</v>
      </c>
      <c r="G1197" s="10">
        <f t="shared" si="108"/>
        <v>19.504396</v>
      </c>
      <c r="H1197" s="10">
        <f t="shared" si="111"/>
        <v>3.9008792000000003</v>
      </c>
      <c r="I1197" s="83">
        <f t="shared" si="110"/>
        <v>6.4519999999999994E-2</v>
      </c>
    </row>
    <row r="1198" spans="1:9">
      <c r="A1198" s="9">
        <f t="shared" si="109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112"/>
        <v>314.10000000000002</v>
      </c>
      <c r="G1198" s="10">
        <f t="shared" si="108"/>
        <v>20.265732</v>
      </c>
      <c r="H1198" s="10">
        <f t="shared" si="111"/>
        <v>4.0531464000000001</v>
      </c>
      <c r="I1198" s="83">
        <f t="shared" si="110"/>
        <v>6.4519999999999994E-2</v>
      </c>
    </row>
    <row r="1199" spans="1:9">
      <c r="A1199" s="9">
        <f t="shared" si="109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112"/>
        <v>317.10000000000002</v>
      </c>
      <c r="G1199" s="10">
        <f t="shared" si="108"/>
        <v>20.459291999999998</v>
      </c>
      <c r="H1199" s="10">
        <f t="shared" si="111"/>
        <v>4.0918583999999996</v>
      </c>
      <c r="I1199" s="83">
        <f t="shared" si="110"/>
        <v>6.4519999999999994E-2</v>
      </c>
    </row>
    <row r="1200" spans="1:9">
      <c r="A1200" s="9">
        <f t="shared" si="109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112"/>
        <v>126.9</v>
      </c>
      <c r="G1200" s="10">
        <f t="shared" si="108"/>
        <v>8.1875879999999999</v>
      </c>
      <c r="H1200" s="10">
        <f t="shared" si="111"/>
        <v>1.6375176</v>
      </c>
      <c r="I1200" s="83">
        <f t="shared" si="110"/>
        <v>6.4520000000000008E-2</v>
      </c>
    </row>
    <row r="1201" spans="1:9">
      <c r="A1201" s="9">
        <f t="shared" si="109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112"/>
        <v>137</v>
      </c>
      <c r="G1201" s="10">
        <f t="shared" si="108"/>
        <v>8.8392399999999984</v>
      </c>
      <c r="H1201" s="10">
        <f t="shared" si="111"/>
        <v>1.7678479999999999</v>
      </c>
      <c r="I1201" s="83">
        <f t="shared" si="110"/>
        <v>6.451999999999998E-2</v>
      </c>
    </row>
    <row r="1202" spans="1:9">
      <c r="A1202" s="9">
        <f t="shared" si="109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112"/>
        <v>135.30000000000001</v>
      </c>
      <c r="G1202" s="10">
        <f t="shared" si="108"/>
        <v>8.7295560000000005</v>
      </c>
      <c r="H1202" s="10">
        <f t="shared" si="111"/>
        <v>1.7459112000000001</v>
      </c>
      <c r="I1202" s="83">
        <f t="shared" si="110"/>
        <v>6.4519999999999994E-2</v>
      </c>
    </row>
    <row r="1203" spans="1:9">
      <c r="A1203" s="9">
        <f t="shared" si="109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112"/>
        <v>149.19999999999999</v>
      </c>
      <c r="G1203" s="10">
        <f t="shared" si="108"/>
        <v>9.6263839999999981</v>
      </c>
      <c r="H1203" s="10">
        <f t="shared" si="111"/>
        <v>1.9252767999999998</v>
      </c>
      <c r="I1203" s="83">
        <f t="shared" si="110"/>
        <v>6.451999999999998E-2</v>
      </c>
    </row>
    <row r="1204" spans="1:9">
      <c r="A1204" s="9">
        <f t="shared" si="109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si="112"/>
        <v>378.9</v>
      </c>
      <c r="G1204" s="10">
        <f t="shared" si="108"/>
        <v>24.446627999999997</v>
      </c>
      <c r="H1204" s="10">
        <f t="shared" si="111"/>
        <v>4.8893255999999994</v>
      </c>
      <c r="I1204" s="83">
        <f t="shared" si="110"/>
        <v>6.4519999999999994E-2</v>
      </c>
    </row>
    <row r="1205" spans="1:9">
      <c r="A1205" s="9">
        <f t="shared" si="109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12"/>
        <v>4438.16</v>
      </c>
      <c r="G1205" s="10">
        <f t="shared" ref="G1205:G1243" si="113">F1205*$G$2</f>
        <v>286.35008319999997</v>
      </c>
      <c r="H1205" s="10">
        <f t="shared" si="111"/>
        <v>57.270016639999994</v>
      </c>
      <c r="I1205" s="83">
        <f t="shared" si="110"/>
        <v>6.4519999999999994E-2</v>
      </c>
    </row>
    <row r="1206" spans="1:9">
      <c r="A1206" s="9">
        <f t="shared" ref="A1206:A1248" si="114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12"/>
        <v>1768.02</v>
      </c>
      <c r="G1206" s="10">
        <f t="shared" si="113"/>
        <v>114.07265039999999</v>
      </c>
      <c r="H1206" s="10">
        <f t="shared" si="111"/>
        <v>22.814530079999997</v>
      </c>
      <c r="I1206" s="83">
        <f t="shared" si="110"/>
        <v>6.4519999999999994E-2</v>
      </c>
    </row>
    <row r="1207" spans="1:9">
      <c r="A1207" s="9">
        <f t="shared" si="114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12"/>
        <v>7561.12</v>
      </c>
      <c r="G1207" s="10">
        <f t="shared" si="113"/>
        <v>487.84346239999996</v>
      </c>
      <c r="H1207" s="10">
        <f t="shared" si="111"/>
        <v>97.568692479999996</v>
      </c>
      <c r="I1207" s="83">
        <f t="shared" si="110"/>
        <v>6.4520000000000008E-2</v>
      </c>
    </row>
    <row r="1208" spans="1:9">
      <c r="A1208" s="9">
        <f t="shared" si="114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112"/>
        <v>113.1</v>
      </c>
      <c r="G1208" s="10">
        <f t="shared" si="113"/>
        <v>7.2972119999999991</v>
      </c>
      <c r="H1208" s="10">
        <f t="shared" si="111"/>
        <v>1.4594423999999999</v>
      </c>
      <c r="I1208" s="83">
        <f t="shared" si="110"/>
        <v>6.4519999999999994E-2</v>
      </c>
    </row>
    <row r="1209" spans="1:9">
      <c r="A1209" s="9">
        <f t="shared" si="114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112"/>
        <v>126.3</v>
      </c>
      <c r="G1209" s="10">
        <f t="shared" si="113"/>
        <v>8.1488759999999996</v>
      </c>
      <c r="H1209" s="10">
        <f t="shared" si="111"/>
        <v>1.6297752000000001</v>
      </c>
      <c r="I1209" s="83">
        <f t="shared" si="110"/>
        <v>6.4519999999999994E-2</v>
      </c>
    </row>
    <row r="1210" spans="1:9">
      <c r="A1210" s="9">
        <f t="shared" si="114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112"/>
        <v>943.1</v>
      </c>
      <c r="G1210" s="10">
        <f t="shared" si="113"/>
        <v>60.848811999999995</v>
      </c>
      <c r="H1210" s="10">
        <f t="shared" si="111"/>
        <v>12.1697624</v>
      </c>
      <c r="I1210" s="83">
        <f t="shared" si="110"/>
        <v>6.4519999999999994E-2</v>
      </c>
    </row>
    <row r="1211" spans="1:9">
      <c r="A1211" s="9">
        <f t="shared" si="114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112"/>
        <v>51.6</v>
      </c>
      <c r="G1211" s="10">
        <f t="shared" si="113"/>
        <v>3.3292319999999997</v>
      </c>
      <c r="H1211" s="10">
        <f t="shared" si="111"/>
        <v>0.66584639999999995</v>
      </c>
      <c r="I1211" s="83">
        <f t="shared" si="110"/>
        <v>6.4519999999999994E-2</v>
      </c>
    </row>
    <row r="1212" spans="1:9">
      <c r="A1212" s="9">
        <f t="shared" si="114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12"/>
        <v>13043.19</v>
      </c>
      <c r="G1212" s="10">
        <f t="shared" si="113"/>
        <v>841.54661879999992</v>
      </c>
      <c r="H1212" s="10">
        <f t="shared" si="111"/>
        <v>168.30932375999998</v>
      </c>
      <c r="I1212" s="83">
        <f t="shared" si="110"/>
        <v>6.4519999999999994E-2</v>
      </c>
    </row>
    <row r="1213" spans="1:9">
      <c r="A1213" s="9">
        <f t="shared" si="114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112"/>
        <v>222</v>
      </c>
      <c r="G1213" s="10">
        <f t="shared" si="113"/>
        <v>14.323439999999998</v>
      </c>
      <c r="H1213" s="10">
        <f t="shared" si="111"/>
        <v>2.8646879999999997</v>
      </c>
      <c r="I1213" s="83">
        <f t="shared" si="110"/>
        <v>6.4519999999999994E-2</v>
      </c>
    </row>
    <row r="1214" spans="1:9">
      <c r="A1214" s="9">
        <f t="shared" si="114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12"/>
        <v>4261.57</v>
      </c>
      <c r="G1214" s="10">
        <f t="shared" si="113"/>
        <v>274.95649639999993</v>
      </c>
      <c r="H1214" s="10">
        <f t="shared" si="111"/>
        <v>54.991299279999993</v>
      </c>
      <c r="I1214" s="83">
        <f t="shared" si="110"/>
        <v>6.451999999999998E-2</v>
      </c>
    </row>
    <row r="1215" spans="1:9">
      <c r="A1215" s="9">
        <f t="shared" si="114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12"/>
        <v>6404.15</v>
      </c>
      <c r="G1215" s="10">
        <f t="shared" si="113"/>
        <v>413.19575799999996</v>
      </c>
      <c r="H1215" s="10">
        <f t="shared" si="111"/>
        <v>82.639151599999991</v>
      </c>
      <c r="I1215" s="83">
        <f t="shared" si="110"/>
        <v>6.4519999999999994E-2</v>
      </c>
    </row>
    <row r="1216" spans="1:9">
      <c r="A1216" s="9">
        <f t="shared" si="114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112"/>
        <v>97.3</v>
      </c>
      <c r="G1216" s="10">
        <f t="shared" si="113"/>
        <v>6.2777959999999995</v>
      </c>
      <c r="H1216" s="10">
        <f t="shared" si="111"/>
        <v>1.2555592</v>
      </c>
      <c r="I1216" s="83">
        <f t="shared" si="110"/>
        <v>6.4519999999999994E-2</v>
      </c>
    </row>
    <row r="1217" spans="1:9">
      <c r="A1217" s="9">
        <f t="shared" si="114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12"/>
        <v>6656</v>
      </c>
      <c r="G1217" s="10">
        <f t="shared" si="113"/>
        <v>429.44511999999997</v>
      </c>
      <c r="H1217" s="10">
        <f t="shared" si="111"/>
        <v>85.889024000000006</v>
      </c>
      <c r="I1217" s="83">
        <f t="shared" si="110"/>
        <v>6.4519999999999994E-2</v>
      </c>
    </row>
    <row r="1218" spans="1:9">
      <c r="A1218" s="9">
        <f t="shared" si="114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12"/>
        <v>7072</v>
      </c>
      <c r="G1218" s="10">
        <f t="shared" si="113"/>
        <v>456.28543999999994</v>
      </c>
      <c r="H1218" s="10">
        <f t="shared" si="111"/>
        <v>91.257087999999996</v>
      </c>
      <c r="I1218" s="83">
        <f t="shared" si="110"/>
        <v>6.4519999999999994E-2</v>
      </c>
    </row>
    <row r="1219" spans="1:9">
      <c r="A1219" s="9">
        <f t="shared" si="114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12"/>
        <v>10869.85</v>
      </c>
      <c r="G1219" s="10">
        <f t="shared" si="113"/>
        <v>701.322722</v>
      </c>
      <c r="H1219" s="10">
        <f t="shared" si="111"/>
        <v>140.26454440000001</v>
      </c>
      <c r="I1219" s="83">
        <f t="shared" si="110"/>
        <v>6.4519999999999994E-2</v>
      </c>
    </row>
    <row r="1220" spans="1:9">
      <c r="A1220" s="9">
        <f t="shared" si="114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112"/>
        <v>128</v>
      </c>
      <c r="G1220" s="10">
        <f t="shared" si="113"/>
        <v>8.2585599999999992</v>
      </c>
      <c r="H1220" s="10">
        <f t="shared" si="111"/>
        <v>1.6517119999999998</v>
      </c>
      <c r="I1220" s="83">
        <f t="shared" si="110"/>
        <v>6.4519999999999994E-2</v>
      </c>
    </row>
    <row r="1221" spans="1:9">
      <c r="A1221" s="9">
        <f t="shared" si="114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112"/>
        <v>98.2</v>
      </c>
      <c r="G1221" s="10">
        <f t="shared" si="113"/>
        <v>6.3358639999999999</v>
      </c>
      <c r="H1221" s="10">
        <f t="shared" si="111"/>
        <v>1.2671728</v>
      </c>
      <c r="I1221" s="83">
        <f t="shared" si="110"/>
        <v>6.4519999999999994E-2</v>
      </c>
    </row>
    <row r="1222" spans="1:9">
      <c r="A1222" s="9">
        <f t="shared" si="114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112"/>
        <v>93.5</v>
      </c>
      <c r="G1222" s="10">
        <f t="shared" si="113"/>
        <v>6.0326199999999996</v>
      </c>
      <c r="H1222" s="10">
        <f t="shared" si="111"/>
        <v>1.2065239999999999</v>
      </c>
      <c r="I1222" s="83">
        <f t="shared" si="110"/>
        <v>6.4519999999999994E-2</v>
      </c>
    </row>
    <row r="1223" spans="1:9">
      <c r="A1223" s="9">
        <f t="shared" si="114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112"/>
        <v>79.900000000000006</v>
      </c>
      <c r="G1223" s="10">
        <f t="shared" si="113"/>
        <v>5.1551479999999996</v>
      </c>
      <c r="H1223" s="10">
        <f t="shared" si="111"/>
        <v>1.0310295999999999</v>
      </c>
      <c r="I1223" s="83">
        <f t="shared" si="110"/>
        <v>6.4519999999999994E-2</v>
      </c>
    </row>
    <row r="1224" spans="1:9">
      <c r="A1224" s="9">
        <f t="shared" si="114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112"/>
        <v>223.5</v>
      </c>
      <c r="G1224" s="10">
        <f t="shared" si="113"/>
        <v>14.420219999999999</v>
      </c>
      <c r="H1224" s="10">
        <f t="shared" si="111"/>
        <v>2.8840439999999998</v>
      </c>
      <c r="I1224" s="83">
        <f t="shared" si="110"/>
        <v>6.4519999999999994E-2</v>
      </c>
    </row>
    <row r="1225" spans="1:9">
      <c r="A1225" s="9">
        <f t="shared" si="114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112"/>
        <v>34.6</v>
      </c>
      <c r="G1225" s="10">
        <f t="shared" si="113"/>
        <v>2.2323919999999999</v>
      </c>
      <c r="H1225" s="10">
        <f t="shared" si="111"/>
        <v>0.4464784</v>
      </c>
      <c r="I1225" s="83">
        <f t="shared" si="110"/>
        <v>6.4519999999999994E-2</v>
      </c>
    </row>
    <row r="1226" spans="1:9">
      <c r="A1226" s="9">
        <f t="shared" si="114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12"/>
        <v>7086.2</v>
      </c>
      <c r="G1226" s="10">
        <f t="shared" si="113"/>
        <v>457.20162399999992</v>
      </c>
      <c r="H1226" s="10">
        <f t="shared" si="111"/>
        <v>91.440324799999985</v>
      </c>
      <c r="I1226" s="83">
        <f t="shared" si="110"/>
        <v>6.4519999999999994E-2</v>
      </c>
    </row>
    <row r="1227" spans="1:9">
      <c r="A1227" s="9">
        <f t="shared" si="114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112"/>
        <v>145</v>
      </c>
      <c r="G1227" s="10">
        <f t="shared" si="113"/>
        <v>9.3553999999999995</v>
      </c>
      <c r="H1227" s="10">
        <f t="shared" si="111"/>
        <v>1.8710800000000001</v>
      </c>
      <c r="I1227" s="83">
        <f t="shared" si="110"/>
        <v>6.4519999999999994E-2</v>
      </c>
    </row>
    <row r="1228" spans="1:9">
      <c r="A1228" s="9">
        <f t="shared" si="114"/>
        <v>216</v>
      </c>
      <c r="B1228" s="14" t="s">
        <v>1285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112"/>
        <v>48.3</v>
      </c>
      <c r="G1228" s="10">
        <f t="shared" si="113"/>
        <v>3.1163159999999994</v>
      </c>
      <c r="H1228" s="10">
        <f t="shared" si="111"/>
        <v>0.62326319999999991</v>
      </c>
      <c r="I1228" s="83">
        <f t="shared" si="110"/>
        <v>6.4519999999999994E-2</v>
      </c>
    </row>
    <row r="1229" spans="1:9">
      <c r="A1229" s="9">
        <f t="shared" si="114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12"/>
        <v>4464.3</v>
      </c>
      <c r="G1229" s="10">
        <f t="shared" si="113"/>
        <v>288.03663599999999</v>
      </c>
      <c r="H1229" s="10">
        <f t="shared" si="111"/>
        <v>57.6073272</v>
      </c>
      <c r="I1229" s="83">
        <f t="shared" si="110"/>
        <v>6.4519999999999994E-2</v>
      </c>
    </row>
    <row r="1230" spans="1:9">
      <c r="A1230" s="9">
        <f t="shared" si="114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112"/>
        <v>4580.7000000000007</v>
      </c>
      <c r="G1230" s="10">
        <f t="shared" si="113"/>
        <v>295.546764</v>
      </c>
      <c r="H1230" s="10">
        <f t="shared" si="111"/>
        <v>59.109352800000003</v>
      </c>
      <c r="I1230" s="83">
        <f t="shared" si="110"/>
        <v>6.4519999999999994E-2</v>
      </c>
    </row>
    <row r="1231" spans="1:9">
      <c r="A1231" s="9">
        <f t="shared" si="114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12"/>
        <v>4605.3999999999996</v>
      </c>
      <c r="G1231" s="10">
        <f t="shared" si="113"/>
        <v>297.14040799999992</v>
      </c>
      <c r="H1231" s="10">
        <f t="shared" si="111"/>
        <v>59.428081599999985</v>
      </c>
      <c r="I1231" s="83">
        <f t="shared" si="110"/>
        <v>6.4519999999999994E-2</v>
      </c>
    </row>
    <row r="1232" spans="1:9">
      <c r="A1232" s="9">
        <f t="shared" si="114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12"/>
        <v>3144.4</v>
      </c>
      <c r="G1232" s="10">
        <f t="shared" si="113"/>
        <v>202.87668799999997</v>
      </c>
      <c r="H1232" s="10">
        <f t="shared" si="111"/>
        <v>40.575337599999997</v>
      </c>
      <c r="I1232" s="83">
        <f t="shared" si="110"/>
        <v>6.451999999999998E-2</v>
      </c>
    </row>
    <row r="1233" spans="1:9">
      <c r="A1233" s="9">
        <f t="shared" si="114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12"/>
        <v>3129.44</v>
      </c>
      <c r="G1233" s="10">
        <f t="shared" si="113"/>
        <v>201.91146879999999</v>
      </c>
      <c r="H1233" s="10">
        <f t="shared" si="111"/>
        <v>40.382293760000003</v>
      </c>
      <c r="I1233" s="83">
        <f t="shared" si="110"/>
        <v>6.4520000000000008E-2</v>
      </c>
    </row>
    <row r="1234" spans="1:9">
      <c r="A1234" s="9">
        <f t="shared" si="114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12"/>
        <v>2023.28</v>
      </c>
      <c r="G1234" s="10">
        <f t="shared" si="113"/>
        <v>130.54202559999999</v>
      </c>
      <c r="H1234" s="10">
        <f t="shared" si="111"/>
        <v>26.10840512</v>
      </c>
      <c r="I1234" s="83">
        <f t="shared" si="110"/>
        <v>6.4519999999999994E-2</v>
      </c>
    </row>
    <row r="1235" spans="1:9">
      <c r="A1235" s="9">
        <f t="shared" si="114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112"/>
        <v>1913.79</v>
      </c>
      <c r="G1235" s="10">
        <f t="shared" si="113"/>
        <v>123.47773079999999</v>
      </c>
      <c r="H1235" s="10">
        <f t="shared" si="111"/>
        <v>24.695546159999999</v>
      </c>
      <c r="I1235" s="83">
        <f t="shared" si="110"/>
        <v>6.4519999999999994E-2</v>
      </c>
    </row>
    <row r="1236" spans="1:9">
      <c r="A1236" s="9">
        <f t="shared" si="114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112"/>
        <v>695.35</v>
      </c>
      <c r="G1236" s="10">
        <f t="shared" si="113"/>
        <v>44.863982</v>
      </c>
      <c r="H1236" s="10">
        <f t="shared" si="111"/>
        <v>8.9727964</v>
      </c>
      <c r="I1236" s="83">
        <f t="shared" si="110"/>
        <v>6.4519999999999994E-2</v>
      </c>
    </row>
    <row r="1237" spans="1:9">
      <c r="A1237" s="9">
        <f t="shared" si="114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ref="F1237:F1243" si="115">C1237+D1237+E1237</f>
        <v>89.3</v>
      </c>
      <c r="G1237" s="10">
        <f t="shared" si="113"/>
        <v>5.7616359999999993</v>
      </c>
      <c r="H1237" s="10">
        <f t="shared" si="111"/>
        <v>1.1523272</v>
      </c>
      <c r="I1237" s="83">
        <f t="shared" si="110"/>
        <v>6.4519999999999994E-2</v>
      </c>
    </row>
    <row r="1238" spans="1:9">
      <c r="A1238" s="9">
        <f t="shared" si="114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115"/>
        <v>1487.8</v>
      </c>
      <c r="G1238" s="10">
        <f t="shared" si="113"/>
        <v>95.992855999999989</v>
      </c>
      <c r="H1238" s="10">
        <f t="shared" si="111"/>
        <v>19.1985712</v>
      </c>
      <c r="I1238" s="83">
        <f t="shared" si="110"/>
        <v>6.4519999999999994E-2</v>
      </c>
    </row>
    <row r="1239" spans="1:9">
      <c r="A1239" s="9">
        <f t="shared" si="114"/>
        <v>227</v>
      </c>
      <c r="B1239" s="14" t="str">
        <f>даратиз!B1239</f>
        <v>Левандівська,9а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115"/>
        <v>1266.08</v>
      </c>
      <c r="G1239" s="10">
        <f t="shared" si="113"/>
        <v>81.687481599999984</v>
      </c>
      <c r="H1239" s="10">
        <f t="shared" si="111"/>
        <v>16.337496319999996</v>
      </c>
      <c r="I1239" s="83">
        <f t="shared" si="110"/>
        <v>6.4519999999999994E-2</v>
      </c>
    </row>
    <row r="1240" spans="1:9">
      <c r="A1240" s="9">
        <f t="shared" si="114"/>
        <v>228</v>
      </c>
      <c r="B1240" s="14" t="str">
        <f>даратиз!B1240</f>
        <v>Широка,81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115"/>
        <v>3679.6</v>
      </c>
      <c r="G1240" s="10">
        <f t="shared" si="113"/>
        <v>237.40779199999997</v>
      </c>
      <c r="H1240" s="10">
        <f t="shared" si="111"/>
        <v>47.481558399999997</v>
      </c>
      <c r="I1240" s="83">
        <f t="shared" si="110"/>
        <v>6.4519999999999994E-2</v>
      </c>
    </row>
    <row r="1241" spans="1:9">
      <c r="A1241" s="9">
        <f t="shared" si="114"/>
        <v>229</v>
      </c>
      <c r="B1241" s="14" t="s">
        <v>1329</v>
      </c>
      <c r="C1241" s="8">
        <v>1676.3</v>
      </c>
      <c r="D1241" s="8">
        <v>65.5</v>
      </c>
      <c r="E1241" s="8"/>
      <c r="F1241" s="8">
        <f t="shared" si="115"/>
        <v>1741.8</v>
      </c>
      <c r="G1241" s="10">
        <f t="shared" si="113"/>
        <v>112.38093599999999</v>
      </c>
      <c r="H1241" s="10">
        <f t="shared" si="111"/>
        <v>22.476187199999998</v>
      </c>
      <c r="I1241" s="83">
        <f t="shared" si="110"/>
        <v>6.4519999999999994E-2</v>
      </c>
    </row>
    <row r="1242" spans="1:9">
      <c r="A1242" s="9">
        <f t="shared" si="114"/>
        <v>230</v>
      </c>
      <c r="B1242" s="14" t="s">
        <v>1330</v>
      </c>
      <c r="C1242" s="8">
        <v>639</v>
      </c>
      <c r="D1242" s="8"/>
      <c r="E1242" s="8"/>
      <c r="F1242" s="8">
        <f t="shared" si="115"/>
        <v>639</v>
      </c>
      <c r="G1242" s="10">
        <f t="shared" si="113"/>
        <v>41.228279999999998</v>
      </c>
      <c r="H1242" s="10">
        <f t="shared" si="111"/>
        <v>8.2456560000000003</v>
      </c>
      <c r="I1242" s="83">
        <f t="shared" si="110"/>
        <v>6.4519999999999994E-2</v>
      </c>
    </row>
    <row r="1243" spans="1:9">
      <c r="A1243" s="9">
        <f t="shared" si="114"/>
        <v>231</v>
      </c>
      <c r="B1243" s="14" t="s">
        <v>1331</v>
      </c>
      <c r="C1243" s="8">
        <v>514.6</v>
      </c>
      <c r="D1243" s="8"/>
      <c r="E1243" s="8"/>
      <c r="F1243" s="8">
        <f t="shared" si="115"/>
        <v>514.6</v>
      </c>
      <c r="G1243" s="10">
        <f t="shared" si="113"/>
        <v>33.201991999999997</v>
      </c>
      <c r="H1243" s="10">
        <f t="shared" si="111"/>
        <v>6.6403983999999996</v>
      </c>
      <c r="I1243" s="83">
        <f t="shared" si="110"/>
        <v>6.4519999999999994E-2</v>
      </c>
    </row>
    <row r="1244" spans="1:9">
      <c r="A1244" s="9">
        <f t="shared" si="114"/>
        <v>232</v>
      </c>
      <c r="B1244" s="170" t="s">
        <v>1358</v>
      </c>
      <c r="C1244" s="8"/>
      <c r="D1244" s="8"/>
      <c r="E1244" s="8"/>
      <c r="F1244" s="8"/>
      <c r="G1244" s="10"/>
      <c r="H1244" s="10"/>
      <c r="I1244" s="83"/>
    </row>
    <row r="1245" spans="1:9">
      <c r="A1245" s="9">
        <f t="shared" si="114"/>
        <v>233</v>
      </c>
      <c r="B1245" s="174" t="s">
        <v>1359</v>
      </c>
      <c r="C1245" s="8"/>
      <c r="D1245" s="8"/>
      <c r="E1245" s="8"/>
      <c r="F1245" s="8"/>
      <c r="G1245" s="10"/>
      <c r="H1245" s="10"/>
      <c r="I1245" s="83"/>
    </row>
    <row r="1246" spans="1:9">
      <c r="A1246" s="9">
        <f t="shared" si="114"/>
        <v>234</v>
      </c>
      <c r="B1246" s="14"/>
      <c r="C1246" s="8"/>
      <c r="D1246" s="8"/>
      <c r="E1246" s="8"/>
      <c r="F1246" s="8"/>
      <c r="G1246" s="10"/>
      <c r="H1246" s="10"/>
      <c r="I1246" s="83"/>
    </row>
    <row r="1247" spans="1:9">
      <c r="A1247" s="9">
        <f t="shared" si="114"/>
        <v>235</v>
      </c>
      <c r="B1247" s="14"/>
      <c r="C1247" s="8"/>
      <c r="D1247" s="8"/>
      <c r="E1247" s="8"/>
      <c r="F1247" s="8"/>
      <c r="G1247" s="10"/>
      <c r="H1247" s="10"/>
      <c r="I1247" s="83"/>
    </row>
    <row r="1248" spans="1:9">
      <c r="A1248" s="9">
        <f t="shared" si="114"/>
        <v>236</v>
      </c>
      <c r="B1248" s="14"/>
      <c r="C1248" s="8"/>
      <c r="D1248" s="8"/>
      <c r="E1248" s="8"/>
      <c r="F1248" s="8"/>
      <c r="G1248" s="10"/>
      <c r="H1248" s="10"/>
      <c r="I1248" s="83"/>
    </row>
    <row r="1249" spans="1:12">
      <c r="A1249" s="12"/>
      <c r="B1249" s="13" t="s">
        <v>576</v>
      </c>
      <c r="C1249" s="13">
        <f>SUM(C1013:C1243)</f>
        <v>211838.43999999992</v>
      </c>
      <c r="D1249" s="13">
        <f>SUM(D1013:D1243)</f>
        <v>611.79999999999995</v>
      </c>
      <c r="E1249" s="13">
        <f>SUM(E1013:E1243)</f>
        <v>315.61</v>
      </c>
      <c r="F1249" s="13">
        <f>SUM(F1013:F1243)</f>
        <v>212765.84999999998</v>
      </c>
      <c r="G1249" s="15">
        <f>SUM(G1013:G1248)</f>
        <v>13727.652642000001</v>
      </c>
      <c r="H1249" s="15">
        <f t="shared" si="111"/>
        <v>2745.5305284000005</v>
      </c>
      <c r="I1249" s="97">
        <f t="shared" si="110"/>
        <v>6.4520000000000008E-2</v>
      </c>
      <c r="J1249" s="20"/>
      <c r="K1249" s="20"/>
      <c r="L1249" s="20"/>
    </row>
    <row r="1250" spans="1:12" ht="18.75" thickBot="1">
      <c r="A1250" s="19"/>
      <c r="B1250" s="13" t="s">
        <v>1271</v>
      </c>
      <c r="C1250" s="15">
        <f>C479+C551+C635+C774+C956+C1011+C1249</f>
        <v>1572785.65</v>
      </c>
      <c r="D1250" s="15">
        <f>D479+D551+D635+D774+D956+D1011+D1249</f>
        <v>8944.5799999999981</v>
      </c>
      <c r="E1250" s="15">
        <f>E479+E551+E635+E774+E956+E1011+E1249</f>
        <v>21950.510000000002</v>
      </c>
      <c r="F1250" s="15">
        <f>F479+F551+F635+F774+F956+F1011+F1249</f>
        <v>1603680.7399999998</v>
      </c>
      <c r="G1250" s="15">
        <f>G479+G551+G635+G774+G956+G1011+G1249</f>
        <v>103469.48134479998</v>
      </c>
      <c r="H1250" s="15">
        <f t="shared" si="111"/>
        <v>20693.896268959998</v>
      </c>
      <c r="I1250" s="97">
        <f t="shared" si="110"/>
        <v>6.4519999999999994E-2</v>
      </c>
    </row>
    <row r="1251" spans="1:12">
      <c r="A1251" s="1"/>
    </row>
    <row r="1252" spans="1:12">
      <c r="A1252" s="1"/>
    </row>
    <row r="1253" spans="1:12">
      <c r="A1253" s="1"/>
    </row>
    <row r="1254" spans="1:12">
      <c r="A1254" s="1"/>
    </row>
    <row r="1255" spans="1:12">
      <c r="A1255" s="1"/>
    </row>
    <row r="1256" spans="1:12">
      <c r="A1256" s="1"/>
    </row>
    <row r="1257" spans="1:12">
      <c r="A1257" s="1"/>
    </row>
    <row r="1258" spans="1:12">
      <c r="A1258" s="1"/>
    </row>
    <row r="1259" spans="1:12">
      <c r="A1259" s="1"/>
    </row>
    <row r="1260" spans="1:12">
      <c r="A1260" s="1"/>
    </row>
    <row r="1261" spans="1:12">
      <c r="A1261" s="1"/>
    </row>
    <row r="1262" spans="1:12">
      <c r="A1262" s="1"/>
    </row>
    <row r="1263" spans="1:12">
      <c r="A1263" s="1"/>
    </row>
    <row r="1264" spans="1:12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373" spans="2:2">
      <c r="B1373" s="49"/>
    </row>
    <row r="1374" spans="2:2">
      <c r="B1374" s="49"/>
    </row>
    <row r="1375" spans="2:2">
      <c r="B1375" s="49"/>
    </row>
    <row r="1376" spans="2:2">
      <c r="B1376" s="49"/>
    </row>
    <row r="1377" spans="2:2">
      <c r="B1377" s="49"/>
    </row>
    <row r="1378" spans="2:2">
      <c r="B1378" s="49"/>
    </row>
    <row r="1379" spans="2:2">
      <c r="B1379" s="49"/>
    </row>
    <row r="1380" spans="2:2">
      <c r="B1380" s="49"/>
    </row>
    <row r="1381" spans="2:2">
      <c r="B1381" s="49"/>
    </row>
    <row r="1382" spans="2:2">
      <c r="B1382" s="49"/>
    </row>
    <row r="1383" spans="2:2">
      <c r="B1383" s="49"/>
    </row>
    <row r="1384" spans="2:2">
      <c r="B1384" s="49"/>
    </row>
    <row r="1385" spans="2:2">
      <c r="B1385" s="49"/>
    </row>
    <row r="1386" spans="2:2">
      <c r="B1386" s="49"/>
    </row>
    <row r="1387" spans="2:2">
      <c r="B1387" s="49"/>
    </row>
    <row r="1388" spans="2:2">
      <c r="B1388" s="49"/>
    </row>
    <row r="1389" spans="2:2">
      <c r="B1389" s="49"/>
    </row>
    <row r="1390" spans="2:2">
      <c r="B1390" s="49"/>
    </row>
    <row r="1391" spans="2:2">
      <c r="B1391" s="49"/>
    </row>
    <row r="1392" spans="2:2">
      <c r="B1392" s="49"/>
    </row>
    <row r="1393" spans="2:2">
      <c r="B1393" s="49"/>
    </row>
    <row r="1394" spans="2:2">
      <c r="B1394" s="49"/>
    </row>
    <row r="1395" spans="2:2">
      <c r="B1395" s="49"/>
    </row>
    <row r="1396" spans="2:2">
      <c r="B1396" s="49"/>
    </row>
    <row r="1397" spans="2:2">
      <c r="B1397" s="49"/>
    </row>
    <row r="1398" spans="2:2">
      <c r="B1398" s="49"/>
    </row>
    <row r="1399" spans="2:2">
      <c r="B1399" s="49"/>
    </row>
    <row r="1400" spans="2:2">
      <c r="B1400" s="49"/>
    </row>
    <row r="1401" spans="2:2">
      <c r="B1401" s="49"/>
    </row>
    <row r="1402" spans="2:2">
      <c r="B1402" s="49"/>
    </row>
    <row r="1403" spans="2:2">
      <c r="B1403" s="49"/>
    </row>
    <row r="1404" spans="2:2">
      <c r="B1404" s="49"/>
    </row>
    <row r="1405" spans="2:2">
      <c r="B1405" s="49"/>
    </row>
    <row r="1406" spans="2:2">
      <c r="B1406" s="49"/>
    </row>
    <row r="1407" spans="2:2">
      <c r="B1407" s="49"/>
    </row>
    <row r="1408" spans="2:2">
      <c r="B1408" s="49"/>
    </row>
    <row r="1409" spans="2:2">
      <c r="B1409" s="49"/>
    </row>
    <row r="1410" spans="2:2">
      <c r="B1410" s="49"/>
    </row>
    <row r="1411" spans="2:2">
      <c r="B1411" s="49"/>
    </row>
    <row r="1412" spans="2:2">
      <c r="B1412" s="49"/>
    </row>
    <row r="1413" spans="2:2">
      <c r="B1413" s="49"/>
    </row>
    <row r="1414" spans="2:2">
      <c r="B1414" s="49"/>
    </row>
    <row r="1415" spans="2:2">
      <c r="B1415" s="49"/>
    </row>
    <row r="1416" spans="2:2">
      <c r="B1416" s="49"/>
    </row>
    <row r="1417" spans="2:2">
      <c r="B1417" s="49"/>
    </row>
    <row r="1418" spans="2:2">
      <c r="B1418" s="49"/>
    </row>
    <row r="1419" spans="2:2">
      <c r="B1419" s="49"/>
    </row>
    <row r="1420" spans="2:2">
      <c r="B1420" s="49"/>
    </row>
    <row r="1421" spans="2:2">
      <c r="B1421" s="49"/>
    </row>
    <row r="1422" spans="2:2">
      <c r="B1422" s="49"/>
    </row>
    <row r="1423" spans="2:2">
      <c r="B1423" s="49"/>
    </row>
    <row r="1424" spans="2:2">
      <c r="B1424" s="49"/>
    </row>
    <row r="1425" spans="2:2">
      <c r="B1425" s="49"/>
    </row>
    <row r="1426" spans="2:2">
      <c r="B1426" s="49"/>
    </row>
    <row r="1427" spans="2:2">
      <c r="B1427" s="49"/>
    </row>
    <row r="1428" spans="2:2">
      <c r="B1428" s="49"/>
    </row>
    <row r="1429" spans="2:2">
      <c r="B1429" s="49"/>
    </row>
    <row r="1430" spans="2:2">
      <c r="B1430" s="49"/>
    </row>
    <row r="1431" spans="2:2">
      <c r="B1431" s="49"/>
    </row>
    <row r="1432" spans="2:2">
      <c r="B1432" s="49"/>
    </row>
    <row r="1433" spans="2:2">
      <c r="B1433" s="49"/>
    </row>
    <row r="1434" spans="2:2">
      <c r="B1434" s="49"/>
    </row>
    <row r="1435" spans="2:2">
      <c r="B1435" s="49"/>
    </row>
    <row r="1436" spans="2:2">
      <c r="B1436" s="49"/>
    </row>
  </sheetData>
  <mergeCells count="1">
    <mergeCell ref="B1:J1"/>
  </mergeCells>
  <phoneticPr fontId="0" type="noConversion"/>
  <pageMargins left="0.75" right="0.75" top="1" bottom="1" header="0.5" footer="0.5"/>
  <pageSetup paperSize="9" scale="75" orientation="landscape" r:id="rId1"/>
  <headerFooter alignWithMargins="0"/>
  <rowBreaks count="4" manualBreakCount="4">
    <brk id="417" max="7" man="1"/>
    <brk id="478" max="16383" man="1"/>
    <brk id="550" max="16383" man="1"/>
    <brk id="63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A1:S1436"/>
  <sheetViews>
    <sheetView topLeftCell="A1227" zoomScale="75" workbookViewId="0">
      <selection activeCell="T1239" sqref="T1239"/>
    </sheetView>
  </sheetViews>
  <sheetFormatPr defaultColWidth="12" defaultRowHeight="18"/>
  <cols>
    <col min="1" max="1" width="9" style="2" customWidth="1"/>
    <col min="2" max="2" width="28.140625" customWidth="1"/>
    <col min="3" max="6" width="16.28515625" customWidth="1"/>
    <col min="7" max="7" width="12" style="63" customWidth="1"/>
    <col min="8" max="8" width="15.85546875" style="68" customWidth="1"/>
    <col min="9" max="9" width="13.7109375" style="68" customWidth="1"/>
    <col min="10" max="11" width="14.7109375" style="68" customWidth="1"/>
    <col min="12" max="12" width="12" style="68" customWidth="1"/>
    <col min="13" max="13" width="14.28515625" style="68" customWidth="1"/>
    <col min="14" max="14" width="30.28515625" hidden="1" customWidth="1"/>
    <col min="15" max="15" width="12" customWidth="1"/>
    <col min="16" max="19" width="12" hidden="1" customWidth="1"/>
  </cols>
  <sheetData>
    <row r="1" spans="1:15" ht="19.5">
      <c r="A1" s="279" t="s">
        <v>112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</row>
    <row r="2" spans="1:15" ht="19.5" thickBot="1">
      <c r="A2" s="1"/>
      <c r="B2" s="50"/>
      <c r="C2" s="51"/>
      <c r="D2" s="51"/>
      <c r="E2" s="51"/>
      <c r="F2" s="51"/>
      <c r="G2" s="64"/>
      <c r="H2" s="69"/>
      <c r="I2" s="69"/>
      <c r="L2" s="139">
        <v>1.2190000000000001</v>
      </c>
    </row>
    <row r="3" spans="1:15" ht="169.5" thickBo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52" t="s">
        <v>1026</v>
      </c>
      <c r="H3" s="70" t="s">
        <v>289</v>
      </c>
      <c r="I3" s="70" t="s">
        <v>290</v>
      </c>
      <c r="J3" s="70" t="s">
        <v>291</v>
      </c>
      <c r="K3" s="70"/>
      <c r="L3" s="71" t="s">
        <v>292</v>
      </c>
      <c r="M3" s="72" t="s">
        <v>1027</v>
      </c>
      <c r="O3" s="57"/>
    </row>
    <row r="4" spans="1:15" ht="19.5">
      <c r="A4" s="5">
        <v>1</v>
      </c>
      <c r="B4" s="23">
        <v>2</v>
      </c>
      <c r="C4" s="23">
        <v>3</v>
      </c>
      <c r="D4" s="23"/>
      <c r="E4" s="23"/>
      <c r="F4" s="23"/>
      <c r="G4" s="65">
        <v>4</v>
      </c>
      <c r="H4" s="73">
        <v>5</v>
      </c>
      <c r="I4" s="73">
        <v>8</v>
      </c>
      <c r="J4" s="73">
        <v>9</v>
      </c>
      <c r="K4" s="73"/>
      <c r="L4" s="73">
        <v>10</v>
      </c>
      <c r="M4" s="74">
        <v>12</v>
      </c>
      <c r="O4" s="53"/>
    </row>
    <row r="5" spans="1:15" ht="19.5">
      <c r="A5" s="5"/>
      <c r="B5" s="7" t="s">
        <v>571</v>
      </c>
      <c r="C5" s="23"/>
      <c r="D5" s="23"/>
      <c r="E5" s="23"/>
      <c r="F5" s="23"/>
      <c r="G5" s="65"/>
      <c r="H5" s="73"/>
      <c r="I5" s="73"/>
      <c r="J5" s="73"/>
      <c r="K5" s="73"/>
      <c r="L5" s="73"/>
      <c r="M5" s="74"/>
      <c r="O5" s="53"/>
    </row>
    <row r="6" spans="1:15" ht="18.75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66">
        <v>2.5313871449630619E-3</v>
      </c>
      <c r="H6" s="75">
        <f t="shared" ref="H6:H69" si="0">G6*2135.22</f>
        <v>5.405068459668029</v>
      </c>
      <c r="I6" s="76">
        <f>H6*0.3677</f>
        <v>1.9874436726199345</v>
      </c>
      <c r="J6" s="76">
        <v>2.0271095118149702</v>
      </c>
      <c r="K6" s="76">
        <v>1.0350335758324967</v>
      </c>
      <c r="L6" s="248">
        <f>K6*$L$2</f>
        <v>1.2617059289398136</v>
      </c>
      <c r="M6" s="67">
        <f t="shared" ref="M6:M40" si="1">(H6+I6+J6+L6)/F6</f>
        <v>2.9705010214813803E-2</v>
      </c>
      <c r="O6" s="58"/>
    </row>
    <row r="7" spans="1:15" ht="18.75">
      <c r="A7" s="9">
        <f t="shared" ref="A7:A71" si="2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67" si="3">C7+D7+E7</f>
        <v>201.72</v>
      </c>
      <c r="G7" s="66">
        <v>1.4200773538070772E-3</v>
      </c>
      <c r="H7" s="75">
        <f t="shared" si="0"/>
        <v>3.032177567395947</v>
      </c>
      <c r="I7" s="76">
        <f t="shared" ref="I7:I67" si="4">H7*0.3677</f>
        <v>1.1149316915314897</v>
      </c>
      <c r="J7" s="76">
        <v>1.1371837441551693</v>
      </c>
      <c r="K7" s="76">
        <v>0.58064122842463772</v>
      </c>
      <c r="L7" s="248">
        <f t="shared" ref="L7:L70" si="5">K7*$L$2</f>
        <v>0.70780165744963341</v>
      </c>
      <c r="M7" s="67">
        <f t="shared" si="1"/>
        <v>2.9705010214813799E-2</v>
      </c>
      <c r="O7" s="58"/>
    </row>
    <row r="8" spans="1:15" ht="18.75">
      <c r="A8" s="9">
        <f t="shared" si="2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3"/>
        <v>585.14</v>
      </c>
      <c r="G8" s="66">
        <v>4.1192943823451971E-3</v>
      </c>
      <c r="H8" s="75">
        <f t="shared" si="0"/>
        <v>8.7955997510711104</v>
      </c>
      <c r="I8" s="76">
        <f t="shared" si="4"/>
        <v>3.2341420284688476</v>
      </c>
      <c r="J8" s="76">
        <v>3.2986897484382101</v>
      </c>
      <c r="K8" s="76">
        <v>1.6842970870533041</v>
      </c>
      <c r="L8" s="248">
        <f t="shared" si="5"/>
        <v>2.0531581491179778</v>
      </c>
      <c r="M8" s="67">
        <f t="shared" si="1"/>
        <v>2.9705010214813796E-2</v>
      </c>
      <c r="O8" s="58"/>
    </row>
    <row r="9" spans="1:15" ht="18.75">
      <c r="A9" s="9">
        <f t="shared" si="2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3"/>
        <v>1489.2</v>
      </c>
      <c r="G9" s="66">
        <v>1.0483735848153378E-2</v>
      </c>
      <c r="H9" s="75">
        <f t="shared" si="0"/>
        <v>22.385082457694054</v>
      </c>
      <c r="I9" s="76">
        <f t="shared" si="4"/>
        <v>8.2309948196941036</v>
      </c>
      <c r="J9" s="76">
        <v>8.3952708298427439</v>
      </c>
      <c r="K9" s="76">
        <v>4.2865899135929535</v>
      </c>
      <c r="L9" s="248">
        <f t="shared" si="5"/>
        <v>5.2253531046698107</v>
      </c>
      <c r="M9" s="67">
        <f t="shared" si="1"/>
        <v>2.9705010214813799E-2</v>
      </c>
      <c r="O9" s="58"/>
    </row>
    <row r="10" spans="1:15" ht="18.75">
      <c r="A10" s="9">
        <f t="shared" si="2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3"/>
        <v>336.7</v>
      </c>
      <c r="G10" s="66">
        <v>2.3703155117333081E-3</v>
      </c>
      <c r="H10" s="75">
        <f t="shared" si="0"/>
        <v>5.0611450869631938</v>
      </c>
      <c r="I10" s="76">
        <f t="shared" si="4"/>
        <v>1.8609830484763665</v>
      </c>
      <c r="J10" s="76">
        <v>1.8981249586409157</v>
      </c>
      <c r="K10" s="76">
        <v>0.96917460643751496</v>
      </c>
      <c r="L10" s="248">
        <f t="shared" si="5"/>
        <v>1.1814238452473309</v>
      </c>
      <c r="M10" s="67">
        <f t="shared" si="1"/>
        <v>2.9705010214813803E-2</v>
      </c>
      <c r="O10" s="58"/>
    </row>
    <row r="11" spans="1:15" ht="18.75">
      <c r="A11" s="9">
        <f t="shared" si="2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3"/>
        <v>2519.1999999999998</v>
      </c>
      <c r="G11" s="66">
        <v>1.7734775281136175E-2</v>
      </c>
      <c r="H11" s="75">
        <f t="shared" si="0"/>
        <v>37.867646875787578</v>
      </c>
      <c r="I11" s="76">
        <f t="shared" si="4"/>
        <v>13.923933756227093</v>
      </c>
      <c r="J11" s="76">
        <v>14.201830697381036</v>
      </c>
      <c r="K11" s="76">
        <v>7.2513949169509591</v>
      </c>
      <c r="L11" s="248">
        <f t="shared" si="5"/>
        <v>8.8394504037632196</v>
      </c>
      <c r="M11" s="67">
        <f t="shared" si="1"/>
        <v>2.9705010214813806E-2</v>
      </c>
      <c r="O11" s="58"/>
    </row>
    <row r="12" spans="1:15" ht="18.75">
      <c r="A12" s="9">
        <f t="shared" si="2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3"/>
        <v>157</v>
      </c>
      <c r="G12" s="66">
        <v>1.1052555252216495E-3</v>
      </c>
      <c r="H12" s="75">
        <f t="shared" si="0"/>
        <v>2.3599637025637703</v>
      </c>
      <c r="I12" s="76">
        <f t="shared" si="4"/>
        <v>0.86775865343269842</v>
      </c>
      <c r="J12" s="76">
        <v>0.88507757204224458</v>
      </c>
      <c r="K12" s="76">
        <v>0.45191687915262801</v>
      </c>
      <c r="L12" s="248">
        <f t="shared" si="5"/>
        <v>0.55088667568705363</v>
      </c>
      <c r="M12" s="67">
        <f t="shared" si="1"/>
        <v>2.9705010214813799E-2</v>
      </c>
      <c r="O12" s="58"/>
    </row>
    <row r="13" spans="1:15" ht="18.75">
      <c r="A13" s="9">
        <f t="shared" si="2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3"/>
        <v>2085.1999999999998</v>
      </c>
      <c r="G13" s="66">
        <v>1.467948293752983E-2</v>
      </c>
      <c r="H13" s="75">
        <f t="shared" si="0"/>
        <v>31.343925557872442</v>
      </c>
      <c r="I13" s="76">
        <f t="shared" si="4"/>
        <v>11.525161427629698</v>
      </c>
      <c r="J13" s="76">
        <v>11.755183141544512</v>
      </c>
      <c r="K13" s="76">
        <v>6.0021469834971972</v>
      </c>
      <c r="L13" s="248">
        <f t="shared" si="5"/>
        <v>7.3166171728830838</v>
      </c>
      <c r="M13" s="67">
        <f t="shared" si="1"/>
        <v>2.9705010214813803E-2</v>
      </c>
      <c r="O13" s="58"/>
    </row>
    <row r="14" spans="1:15" ht="18.75">
      <c r="A14" s="9">
        <f t="shared" si="2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3"/>
        <v>2093.6</v>
      </c>
      <c r="G14" s="66">
        <v>1.4738617628051244E-2</v>
      </c>
      <c r="H14" s="75">
        <f t="shared" si="0"/>
        <v>31.470191131767574</v>
      </c>
      <c r="I14" s="76">
        <f t="shared" si="4"/>
        <v>11.571589279150938</v>
      </c>
      <c r="J14" s="76">
        <v>11.802537610367155</v>
      </c>
      <c r="K14" s="76">
        <v>6.0263259757575929</v>
      </c>
      <c r="L14" s="248">
        <f t="shared" si="5"/>
        <v>7.3460913644485064</v>
      </c>
      <c r="M14" s="67">
        <f t="shared" si="1"/>
        <v>2.9705010214813799E-2</v>
      </c>
      <c r="O14" s="58"/>
    </row>
    <row r="15" spans="1:15" ht="18.75">
      <c r="A15" s="9">
        <f t="shared" si="2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3"/>
        <v>2063.25</v>
      </c>
      <c r="G15" s="66">
        <v>1.452495835932209E-2</v>
      </c>
      <c r="H15" s="75">
        <f t="shared" si="0"/>
        <v>31.013981587991712</v>
      </c>
      <c r="I15" s="76">
        <f t="shared" si="4"/>
        <v>11.403841029904553</v>
      </c>
      <c r="J15" s="76">
        <v>11.631441404561537</v>
      </c>
      <c r="K15" s="76">
        <v>5.9389649739596164</v>
      </c>
      <c r="L15" s="248">
        <f t="shared" si="5"/>
        <v>7.2395983032567726</v>
      </c>
      <c r="M15" s="67">
        <f t="shared" si="1"/>
        <v>2.9705010214813799E-2</v>
      </c>
      <c r="O15" s="58"/>
    </row>
    <row r="16" spans="1:15" ht="18.75">
      <c r="A16" s="9">
        <f t="shared" si="2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3"/>
        <v>225</v>
      </c>
      <c r="G16" s="66">
        <v>1.5839649246807079E-3</v>
      </c>
      <c r="H16" s="75">
        <f t="shared" si="0"/>
        <v>3.3821135864767409</v>
      </c>
      <c r="I16" s="76">
        <f t="shared" si="4"/>
        <v>1.2436031657474977</v>
      </c>
      <c r="J16" s="76">
        <v>1.2684232720350639</v>
      </c>
      <c r="K16" s="76">
        <v>0.64765157840344778</v>
      </c>
      <c r="L16" s="248">
        <f t="shared" si="5"/>
        <v>0.78948727407380292</v>
      </c>
      <c r="M16" s="67">
        <f t="shared" si="1"/>
        <v>2.9705010214813806E-2</v>
      </c>
      <c r="O16" s="58"/>
    </row>
    <row r="17" spans="1:15" ht="18.75">
      <c r="A17" s="9">
        <f t="shared" si="2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3"/>
        <v>594.6</v>
      </c>
      <c r="G17" s="66">
        <v>4.1858913076228844E-3</v>
      </c>
      <c r="H17" s="75">
        <f t="shared" si="0"/>
        <v>8.9377988378625339</v>
      </c>
      <c r="I17" s="76">
        <f t="shared" si="4"/>
        <v>3.2864286326820538</v>
      </c>
      <c r="J17" s="76">
        <v>3.3520199002313293</v>
      </c>
      <c r="K17" s="76">
        <v>1.711527237860845</v>
      </c>
      <c r="L17" s="248">
        <f t="shared" si="5"/>
        <v>2.0863517029523702</v>
      </c>
      <c r="M17" s="67">
        <f t="shared" si="1"/>
        <v>2.9705010214813803E-2</v>
      </c>
      <c r="O17" s="58"/>
    </row>
    <row r="18" spans="1:15" ht="18.75">
      <c r="A18" s="9">
        <f t="shared" si="2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3"/>
        <v>720.56000000000006</v>
      </c>
      <c r="G18" s="66">
        <v>5.0726300716796933E-3</v>
      </c>
      <c r="H18" s="75">
        <f t="shared" si="0"/>
        <v>10.831181181651914</v>
      </c>
      <c r="I18" s="76">
        <f t="shared" si="4"/>
        <v>3.9826253204934092</v>
      </c>
      <c r="J18" s="76">
        <v>4.0621114351003813</v>
      </c>
      <c r="K18" s="76">
        <v>2.0740969837083929</v>
      </c>
      <c r="L18" s="248">
        <f t="shared" si="5"/>
        <v>2.528324223140531</v>
      </c>
      <c r="M18" s="67">
        <f t="shared" si="1"/>
        <v>2.9705010214813799E-2</v>
      </c>
      <c r="O18" s="58"/>
    </row>
    <row r="19" spans="1:15" ht="18.75">
      <c r="A19" s="9">
        <f t="shared" si="2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3"/>
        <v>714.65</v>
      </c>
      <c r="G19" s="66">
        <v>5.0310245929914123E-3</v>
      </c>
      <c r="H19" s="75">
        <f t="shared" si="0"/>
        <v>10.742344331447123</v>
      </c>
      <c r="I19" s="76">
        <f t="shared" si="4"/>
        <v>3.9499600106731076</v>
      </c>
      <c r="J19" s="76">
        <v>4.028794183821593</v>
      </c>
      <c r="K19" s="76">
        <v>2.0570853355823284</v>
      </c>
      <c r="L19" s="248">
        <f t="shared" si="5"/>
        <v>2.5075870240748586</v>
      </c>
      <c r="M19" s="67">
        <f t="shared" si="1"/>
        <v>2.9705010214813799E-2</v>
      </c>
      <c r="O19" s="58"/>
    </row>
    <row r="20" spans="1:15" ht="18.75">
      <c r="A20" s="9">
        <f t="shared" si="2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3"/>
        <v>589.14</v>
      </c>
      <c r="G20" s="66">
        <v>4.1474537587839651E-3</v>
      </c>
      <c r="H20" s="75">
        <f t="shared" si="0"/>
        <v>8.8557262148306979</v>
      </c>
      <c r="I20" s="76">
        <f t="shared" si="4"/>
        <v>3.256250529193248</v>
      </c>
      <c r="J20" s="76">
        <v>3.3212394954966111</v>
      </c>
      <c r="K20" s="76">
        <v>1.6958108928915876</v>
      </c>
      <c r="L20" s="248">
        <f t="shared" si="5"/>
        <v>2.0671934784348456</v>
      </c>
      <c r="M20" s="67">
        <f t="shared" si="1"/>
        <v>2.9705010214813803E-2</v>
      </c>
      <c r="O20" s="58"/>
    </row>
    <row r="21" spans="1:15" ht="18.75">
      <c r="A21" s="9">
        <f t="shared" si="2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3"/>
        <v>1124.6099999999999</v>
      </c>
      <c r="G21" s="66">
        <v>7.917079084200758E-3</v>
      </c>
      <c r="H21" s="75">
        <f t="shared" si="0"/>
        <v>16.904705602167141</v>
      </c>
      <c r="I21" s="76">
        <f t="shared" si="4"/>
        <v>6.215860249916858</v>
      </c>
      <c r="J21" s="76">
        <v>6.3399177598371246</v>
      </c>
      <c r="K21" s="76">
        <v>3.237135295948006</v>
      </c>
      <c r="L21" s="248">
        <f t="shared" si="5"/>
        <v>3.9460679257606195</v>
      </c>
      <c r="M21" s="67">
        <f t="shared" si="1"/>
        <v>2.9705010214813799E-2</v>
      </c>
      <c r="O21" s="58"/>
    </row>
    <row r="22" spans="1:15" ht="18.75">
      <c r="A22" s="9">
        <f t="shared" si="2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3"/>
        <v>1240</v>
      </c>
      <c r="G22" s="66">
        <v>8.7294066960181237E-3</v>
      </c>
      <c r="H22" s="75">
        <f t="shared" si="0"/>
        <v>18.639203765471816</v>
      </c>
      <c r="I22" s="76">
        <f t="shared" si="4"/>
        <v>6.8536352245639875</v>
      </c>
      <c r="J22" s="76">
        <v>6.9904215881043532</v>
      </c>
      <c r="K22" s="76">
        <v>3.5692798098678904</v>
      </c>
      <c r="L22" s="248">
        <f t="shared" si="5"/>
        <v>4.3509520882289587</v>
      </c>
      <c r="M22" s="67">
        <f t="shared" si="1"/>
        <v>2.9705010214813799E-2</v>
      </c>
      <c r="O22" s="58"/>
    </row>
    <row r="23" spans="1:15" ht="18.75">
      <c r="A23" s="9">
        <f t="shared" si="2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3"/>
        <v>762.66000000000008</v>
      </c>
      <c r="G23" s="66">
        <v>5.3690075086977283E-3</v>
      </c>
      <c r="H23" s="75">
        <f t="shared" si="0"/>
        <v>11.464012212721562</v>
      </c>
      <c r="I23" s="76">
        <f t="shared" si="4"/>
        <v>4.2153172906177181</v>
      </c>
      <c r="J23" s="76">
        <v>4.2994475228900537</v>
      </c>
      <c r="K23" s="76">
        <v>2.1952797901563272</v>
      </c>
      <c r="L23" s="248">
        <f t="shared" si="5"/>
        <v>2.676046064200563</v>
      </c>
      <c r="M23" s="67">
        <f t="shared" si="1"/>
        <v>2.9705010214813799E-2</v>
      </c>
      <c r="O23" s="58"/>
    </row>
    <row r="24" spans="1:15" ht="18.75">
      <c r="A24" s="9">
        <f t="shared" si="2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3"/>
        <v>566</v>
      </c>
      <c r="G24" s="66">
        <v>3.9845517660856917E-3</v>
      </c>
      <c r="H24" s="75">
        <f t="shared" si="0"/>
        <v>8.5078946219814906</v>
      </c>
      <c r="I24" s="76">
        <f t="shared" si="4"/>
        <v>3.1283528525025943</v>
      </c>
      <c r="J24" s="76">
        <v>3.190789208763761</v>
      </c>
      <c r="K24" s="76">
        <v>1.6292035261171176</v>
      </c>
      <c r="L24" s="248">
        <f t="shared" si="5"/>
        <v>1.9859990983367666</v>
      </c>
      <c r="M24" s="67">
        <f t="shared" si="1"/>
        <v>2.9705010214813803E-2</v>
      </c>
      <c r="O24" s="58"/>
    </row>
    <row r="25" spans="1:15" ht="18.75">
      <c r="A25" s="9">
        <f t="shared" si="2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3"/>
        <v>678.79</v>
      </c>
      <c r="G25" s="66">
        <v>4.7785757832178562E-3</v>
      </c>
      <c r="H25" s="75">
        <f t="shared" si="0"/>
        <v>10.203310583842431</v>
      </c>
      <c r="I25" s="76">
        <f t="shared" si="4"/>
        <v>3.7517573016788619</v>
      </c>
      <c r="J25" s="76">
        <v>3.8266357014430268</v>
      </c>
      <c r="K25" s="76">
        <v>1.9538640662421169</v>
      </c>
      <c r="L25" s="248">
        <f t="shared" si="5"/>
        <v>2.3817602967491407</v>
      </c>
      <c r="M25" s="67">
        <f t="shared" si="1"/>
        <v>2.9705010214813806E-2</v>
      </c>
      <c r="O25" s="58"/>
    </row>
    <row r="26" spans="1:15" ht="18.75">
      <c r="A26" s="9">
        <f t="shared" si="2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3"/>
        <v>941.65</v>
      </c>
      <c r="G26" s="66">
        <v>6.6290692058915048E-3</v>
      </c>
      <c r="H26" s="75">
        <f t="shared" si="0"/>
        <v>14.154521149803658</v>
      </c>
      <c r="I26" s="76">
        <f t="shared" si="4"/>
        <v>5.2046174267828054</v>
      </c>
      <c r="J26" s="76">
        <v>5.3084923293858575</v>
      </c>
      <c r="K26" s="76">
        <v>2.7104938169049184</v>
      </c>
      <c r="L26" s="248">
        <f t="shared" si="5"/>
        <v>3.3040919628070959</v>
      </c>
      <c r="M26" s="67">
        <f t="shared" si="1"/>
        <v>2.9705010214813803E-2</v>
      </c>
      <c r="O26" s="58"/>
    </row>
    <row r="27" spans="1:15" ht="18.75">
      <c r="A27" s="9">
        <f t="shared" si="2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3"/>
        <v>1038.9000000000001</v>
      </c>
      <c r="G27" s="66">
        <v>7.3136940455590556E-3</v>
      </c>
      <c r="H27" s="75">
        <f t="shared" si="0"/>
        <v>15.616345799958605</v>
      </c>
      <c r="I27" s="76">
        <f t="shared" si="4"/>
        <v>5.7421303506447794</v>
      </c>
      <c r="J27" s="76">
        <v>5.8567330547432359</v>
      </c>
      <c r="K27" s="76">
        <v>2.9904232213481867</v>
      </c>
      <c r="L27" s="248">
        <f t="shared" si="5"/>
        <v>3.64532590682344</v>
      </c>
      <c r="M27" s="67">
        <f t="shared" si="1"/>
        <v>2.9705010214813799E-2</v>
      </c>
      <c r="O27" s="58"/>
    </row>
    <row r="28" spans="1:15" ht="18.75">
      <c r="A28" s="9">
        <f t="shared" si="2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3"/>
        <v>282.89999999999998</v>
      </c>
      <c r="G28" s="66">
        <v>1.9915718986318765E-3</v>
      </c>
      <c r="H28" s="75">
        <f t="shared" si="0"/>
        <v>4.2524441493967551</v>
      </c>
      <c r="I28" s="76">
        <f t="shared" si="4"/>
        <v>1.563623713733187</v>
      </c>
      <c r="J28" s="76">
        <v>1.5948308607054202</v>
      </c>
      <c r="K28" s="76">
        <v>0.81431391791260166</v>
      </c>
      <c r="L28" s="248">
        <f t="shared" si="5"/>
        <v>0.99264866593546153</v>
      </c>
      <c r="M28" s="67">
        <f t="shared" si="1"/>
        <v>2.9705010214813806E-2</v>
      </c>
      <c r="O28" s="58"/>
    </row>
    <row r="29" spans="1:15" ht="18.75">
      <c r="A29" s="9">
        <f t="shared" si="2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3"/>
        <v>114.7</v>
      </c>
      <c r="G29" s="66">
        <v>8.0747011938167644E-4</v>
      </c>
      <c r="H29" s="75">
        <f t="shared" si="0"/>
        <v>1.7241263483061431</v>
      </c>
      <c r="I29" s="76">
        <f t="shared" si="4"/>
        <v>0.63396125827216887</v>
      </c>
      <c r="J29" s="76">
        <v>0.6466139968996526</v>
      </c>
      <c r="K29" s="76">
        <v>0.33015838241277984</v>
      </c>
      <c r="L29" s="248">
        <f t="shared" si="5"/>
        <v>0.40246306816117866</v>
      </c>
      <c r="M29" s="67">
        <f t="shared" si="1"/>
        <v>2.9705010214813799E-2</v>
      </c>
      <c r="O29" s="58"/>
    </row>
    <row r="30" spans="1:15" ht="18.75">
      <c r="A30" s="9">
        <f t="shared" si="2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3"/>
        <v>201.3</v>
      </c>
      <c r="G30" s="66">
        <v>1.4171206192810067E-3</v>
      </c>
      <c r="H30" s="75">
        <f t="shared" si="0"/>
        <v>3.0258642887011908</v>
      </c>
      <c r="I30" s="76">
        <f t="shared" si="4"/>
        <v>1.1126102989554278</v>
      </c>
      <c r="J30" s="76">
        <v>1.1348160207140372</v>
      </c>
      <c r="K30" s="76">
        <v>0.57943227881161796</v>
      </c>
      <c r="L30" s="248">
        <f t="shared" si="5"/>
        <v>0.70632794787136233</v>
      </c>
      <c r="M30" s="67">
        <f t="shared" si="1"/>
        <v>2.9705010214813803E-2</v>
      </c>
      <c r="O30" s="58"/>
    </row>
    <row r="31" spans="1:15" ht="18.75">
      <c r="A31" s="9">
        <f t="shared" si="2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3"/>
        <v>148.1</v>
      </c>
      <c r="G31" s="66">
        <v>1.0426009126453903E-3</v>
      </c>
      <c r="H31" s="75">
        <f t="shared" si="0"/>
        <v>2.2261823206986899</v>
      </c>
      <c r="I31" s="76">
        <f t="shared" si="4"/>
        <v>0.81856723932090836</v>
      </c>
      <c r="J31" s="76">
        <v>0.83490438483730212</v>
      </c>
      <c r="K31" s="76">
        <v>0.42629866116244719</v>
      </c>
      <c r="L31" s="248">
        <f t="shared" si="5"/>
        <v>0.51965806795702318</v>
      </c>
      <c r="M31" s="67">
        <f t="shared" si="1"/>
        <v>2.9705010214813799E-2</v>
      </c>
      <c r="O31" s="58"/>
    </row>
    <row r="32" spans="1:15" ht="18.75">
      <c r="A32" s="9">
        <f t="shared" si="2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3"/>
        <v>337.2</v>
      </c>
      <c r="G32" s="66">
        <v>2.3738354337881542E-3</v>
      </c>
      <c r="H32" s="75">
        <f t="shared" si="0"/>
        <v>5.0686608949331422</v>
      </c>
      <c r="I32" s="76">
        <f t="shared" si="4"/>
        <v>1.8637466110669165</v>
      </c>
      <c r="J32" s="76">
        <v>1.900943677023216</v>
      </c>
      <c r="K32" s="76">
        <v>0.97061383216730046</v>
      </c>
      <c r="L32" s="248">
        <f t="shared" si="5"/>
        <v>1.1831782614119393</v>
      </c>
      <c r="M32" s="67">
        <f t="shared" si="1"/>
        <v>2.9705010214813803E-2</v>
      </c>
      <c r="O32" s="58"/>
    </row>
    <row r="33" spans="1:15" ht="18.75">
      <c r="A33" s="9">
        <f t="shared" si="2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3"/>
        <v>284.3</v>
      </c>
      <c r="G33" s="66">
        <v>2.0014276803854455E-3</v>
      </c>
      <c r="H33" s="75">
        <f t="shared" si="0"/>
        <v>4.2734884117126102</v>
      </c>
      <c r="I33" s="76">
        <f t="shared" si="4"/>
        <v>1.5713616889867268</v>
      </c>
      <c r="J33" s="76">
        <v>1.6027232721758609</v>
      </c>
      <c r="K33" s="76">
        <v>0.81834374995600101</v>
      </c>
      <c r="L33" s="248">
        <f t="shared" si="5"/>
        <v>0.9975610311963653</v>
      </c>
      <c r="M33" s="67">
        <f t="shared" si="1"/>
        <v>2.9705010214813799E-2</v>
      </c>
      <c r="O33" s="58"/>
    </row>
    <row r="34" spans="1:15" ht="18.75">
      <c r="A34" s="9">
        <f t="shared" si="2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3"/>
        <v>213.73</v>
      </c>
      <c r="G34" s="66">
        <v>1.5046258815644786E-3</v>
      </c>
      <c r="H34" s="75">
        <f t="shared" si="0"/>
        <v>3.2127072748341057</v>
      </c>
      <c r="I34" s="76">
        <f t="shared" si="4"/>
        <v>1.1813124649565008</v>
      </c>
      <c r="J34" s="76">
        <v>1.2048893596980188</v>
      </c>
      <c r="K34" s="76">
        <v>0.615211430454084</v>
      </c>
      <c r="L34" s="248">
        <f t="shared" si="5"/>
        <v>0.74994273372352849</v>
      </c>
      <c r="M34" s="67">
        <f t="shared" si="1"/>
        <v>2.9705010214813799E-2</v>
      </c>
      <c r="O34" s="58"/>
    </row>
    <row r="35" spans="1:15" ht="18.75">
      <c r="A35" s="9">
        <f t="shared" si="2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3"/>
        <v>164.22</v>
      </c>
      <c r="G35" s="66">
        <v>1.156083199693626E-3</v>
      </c>
      <c r="H35" s="75">
        <f t="shared" si="0"/>
        <v>2.4684919696498238</v>
      </c>
      <c r="I35" s="76">
        <f t="shared" si="4"/>
        <v>0.90766449724024023</v>
      </c>
      <c r="J35" s="76">
        <v>0.92577986548265878</v>
      </c>
      <c r="K35" s="76">
        <v>0.4726992986907298</v>
      </c>
      <c r="L35" s="248">
        <f t="shared" si="5"/>
        <v>0.57622044510399961</v>
      </c>
      <c r="M35" s="67">
        <f t="shared" si="1"/>
        <v>2.9705010214813799E-2</v>
      </c>
      <c r="O35" s="58"/>
    </row>
    <row r="36" spans="1:15" ht="18.75">
      <c r="A36" s="9">
        <f t="shared" si="2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3"/>
        <v>251.7</v>
      </c>
      <c r="G36" s="66">
        <v>1.771928762409485E-3</v>
      </c>
      <c r="H36" s="75">
        <f t="shared" si="0"/>
        <v>3.7834577320719802</v>
      </c>
      <c r="I36" s="76">
        <f t="shared" si="4"/>
        <v>1.3911774080828672</v>
      </c>
      <c r="J36" s="76">
        <v>1.4189428336498915</v>
      </c>
      <c r="K36" s="76">
        <v>0.72450623237399026</v>
      </c>
      <c r="L36" s="248">
        <f t="shared" si="5"/>
        <v>0.88317309726389415</v>
      </c>
      <c r="M36" s="67">
        <f t="shared" si="1"/>
        <v>2.9705010214813799E-2</v>
      </c>
      <c r="O36" s="58"/>
    </row>
    <row r="37" spans="1:15" ht="18.75">
      <c r="A37" s="9">
        <f t="shared" si="2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3"/>
        <v>132.6</v>
      </c>
      <c r="G37" s="66">
        <v>9.3348332894516379E-4</v>
      </c>
      <c r="H37" s="75">
        <f t="shared" si="0"/>
        <v>1.9931922736302925</v>
      </c>
      <c r="I37" s="76">
        <f t="shared" si="4"/>
        <v>0.73289679901385862</v>
      </c>
      <c r="J37" s="76">
        <v>0.74752411498599769</v>
      </c>
      <c r="K37" s="76">
        <v>0.38168266353909858</v>
      </c>
      <c r="L37" s="248">
        <f t="shared" si="5"/>
        <v>0.4652711668541612</v>
      </c>
      <c r="M37" s="67">
        <f t="shared" si="1"/>
        <v>2.9705010214813803E-2</v>
      </c>
      <c r="O37" s="58"/>
    </row>
    <row r="38" spans="1:15" ht="18.75">
      <c r="A38" s="9">
        <f t="shared" si="2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3"/>
        <v>89.3</v>
      </c>
      <c r="G38" s="66">
        <v>6.2865807899549866E-4</v>
      </c>
      <c r="H38" s="75">
        <f t="shared" si="0"/>
        <v>1.3423233034327686</v>
      </c>
      <c r="I38" s="76">
        <f t="shared" si="4"/>
        <v>0.49357227867222908</v>
      </c>
      <c r="J38" s="76">
        <v>0.50342310307880533</v>
      </c>
      <c r="K38" s="76">
        <v>0.25704571533967951</v>
      </c>
      <c r="L38" s="248">
        <f t="shared" si="5"/>
        <v>0.31333872699906934</v>
      </c>
      <c r="M38" s="67">
        <f t="shared" si="1"/>
        <v>2.9705010214813799E-2</v>
      </c>
      <c r="O38" s="58"/>
    </row>
    <row r="39" spans="1:15" ht="18.75" hidden="1">
      <c r="A39" s="9">
        <f t="shared" si="2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3"/>
        <v>123.45</v>
      </c>
      <c r="G39" s="66">
        <v>8.6906875534148171E-4</v>
      </c>
      <c r="H39" s="75">
        <f t="shared" si="0"/>
        <v>1.8556529877802383</v>
      </c>
      <c r="I39" s="76">
        <f t="shared" si="4"/>
        <v>0.68232360360679367</v>
      </c>
      <c r="J39" s="76">
        <v>0.69594156858990508</v>
      </c>
      <c r="K39" s="76">
        <v>0.35534483268402506</v>
      </c>
      <c r="L39" s="248">
        <f t="shared" si="5"/>
        <v>0.43316535104182657</v>
      </c>
      <c r="M39" s="67">
        <f t="shared" si="1"/>
        <v>2.9705010214813803E-2</v>
      </c>
      <c r="O39" s="58"/>
    </row>
    <row r="40" spans="1:15" ht="18.75">
      <c r="A40" s="9">
        <f t="shared" si="2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3"/>
        <v>241.3</v>
      </c>
      <c r="G40" s="66">
        <v>1.6987143836686882E-3</v>
      </c>
      <c r="H40" s="75">
        <f t="shared" si="0"/>
        <v>3.6271289262970563</v>
      </c>
      <c r="I40" s="76">
        <f t="shared" si="4"/>
        <v>1.3336953061994277</v>
      </c>
      <c r="J40" s="76">
        <v>1.3603134912980488</v>
      </c>
      <c r="K40" s="76">
        <v>0.69457033719445327</v>
      </c>
      <c r="L40" s="248">
        <f t="shared" si="5"/>
        <v>0.84668124104003861</v>
      </c>
      <c r="M40" s="67">
        <f t="shared" si="1"/>
        <v>2.9705010214813806E-2</v>
      </c>
      <c r="O40" s="58"/>
    </row>
    <row r="41" spans="1:15" ht="18.75">
      <c r="A41" s="9">
        <f t="shared" si="2"/>
        <v>36</v>
      </c>
      <c r="B41" s="106" t="s">
        <v>354</v>
      </c>
      <c r="C41" s="8">
        <v>0</v>
      </c>
      <c r="D41" s="8">
        <f>димвенканали!D41</f>
        <v>0</v>
      </c>
      <c r="E41" s="8">
        <f>димвенканали!E41</f>
        <v>0</v>
      </c>
      <c r="F41" s="8">
        <f t="shared" si="3"/>
        <v>0</v>
      </c>
      <c r="G41" s="66">
        <v>0</v>
      </c>
      <c r="H41" s="75">
        <f t="shared" si="0"/>
        <v>0</v>
      </c>
      <c r="I41" s="76">
        <f t="shared" si="4"/>
        <v>0</v>
      </c>
      <c r="J41" s="76">
        <v>0</v>
      </c>
      <c r="K41" s="76">
        <v>0</v>
      </c>
      <c r="L41" s="248">
        <f t="shared" si="5"/>
        <v>0</v>
      </c>
      <c r="M41" s="67">
        <v>0</v>
      </c>
      <c r="O41" s="58"/>
    </row>
    <row r="42" spans="1:15" ht="18.75">
      <c r="A42" s="9">
        <f t="shared" si="2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3"/>
        <v>127</v>
      </c>
      <c r="G42" s="66">
        <v>8.9406020193088848E-4</v>
      </c>
      <c r="H42" s="75">
        <f t="shared" si="0"/>
        <v>1.9090152243668714</v>
      </c>
      <c r="I42" s="76">
        <f t="shared" si="4"/>
        <v>0.70194489799969872</v>
      </c>
      <c r="J42" s="76">
        <v>0.7159544691042361</v>
      </c>
      <c r="K42" s="76">
        <v>0.36556333536550167</v>
      </c>
      <c r="L42" s="248">
        <f t="shared" si="5"/>
        <v>0.44562170581054655</v>
      </c>
      <c r="M42" s="67">
        <f t="shared" ref="M42:M72" si="6">(H42+I42+J42+L42)/F42</f>
        <v>2.9705010214813799E-2</v>
      </c>
      <c r="O42" s="58"/>
    </row>
    <row r="43" spans="1:15" ht="18.75">
      <c r="A43" s="9">
        <f t="shared" si="2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3"/>
        <v>153.9</v>
      </c>
      <c r="G43" s="66">
        <v>1.0834320084816041E-3</v>
      </c>
      <c r="H43" s="75">
        <f t="shared" si="0"/>
        <v>2.3133656931500908</v>
      </c>
      <c r="I43" s="76">
        <f t="shared" si="4"/>
        <v>0.85062456537128839</v>
      </c>
      <c r="J43" s="76">
        <v>0.86760151807198371</v>
      </c>
      <c r="K43" s="76">
        <v>0.44299367962795833</v>
      </c>
      <c r="L43" s="248">
        <f t="shared" si="5"/>
        <v>0.54000929546648124</v>
      </c>
      <c r="M43" s="67">
        <f t="shared" si="6"/>
        <v>2.9705010214813799E-2</v>
      </c>
      <c r="O43" s="58"/>
    </row>
    <row r="44" spans="1:15" ht="18.75">
      <c r="A44" s="9">
        <f t="shared" si="2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3"/>
        <v>272.96999999999997</v>
      </c>
      <c r="G44" s="66">
        <v>1.9216662466226347E-3</v>
      </c>
      <c r="H44" s="75">
        <f t="shared" si="0"/>
        <v>4.103180203113582</v>
      </c>
      <c r="I44" s="76">
        <f t="shared" si="4"/>
        <v>1.5087393606848643</v>
      </c>
      <c r="J44" s="76">
        <v>1.5388511136329395</v>
      </c>
      <c r="K44" s="76">
        <v>0.78573089491906289</v>
      </c>
      <c r="L44" s="248">
        <f t="shared" si="5"/>
        <v>0.95780596090633774</v>
      </c>
      <c r="M44" s="67">
        <f t="shared" si="6"/>
        <v>2.9705010214813806E-2</v>
      </c>
      <c r="O44" s="58"/>
    </row>
    <row r="45" spans="1:15" ht="18.75">
      <c r="A45" s="9">
        <f t="shared" si="2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3"/>
        <v>73.599999999999994</v>
      </c>
      <c r="G45" s="66">
        <v>5.1813252647333371E-4</v>
      </c>
      <c r="H45" s="75">
        <f t="shared" si="0"/>
        <v>1.1063269331763914</v>
      </c>
      <c r="I45" s="76">
        <f t="shared" si="4"/>
        <v>0.40679641332895916</v>
      </c>
      <c r="J45" s="76">
        <v>0.4149153458745809</v>
      </c>
      <c r="K45" s="76">
        <v>0.2118540274244167</v>
      </c>
      <c r="L45" s="248">
        <f t="shared" si="5"/>
        <v>0.258250059430364</v>
      </c>
      <c r="M45" s="67">
        <f t="shared" si="6"/>
        <v>2.9705010214813803E-2</v>
      </c>
      <c r="O45" s="58"/>
    </row>
    <row r="46" spans="1:15" ht="18.75">
      <c r="A46" s="9">
        <f t="shared" si="2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3"/>
        <v>226.2</v>
      </c>
      <c r="G46" s="66">
        <v>1.5924127376123383E-3</v>
      </c>
      <c r="H46" s="75">
        <f t="shared" si="0"/>
        <v>3.4001515256046164</v>
      </c>
      <c r="I46" s="76">
        <f t="shared" si="4"/>
        <v>1.2502357159648176</v>
      </c>
      <c r="J46" s="76">
        <v>1.2751881961525844</v>
      </c>
      <c r="K46" s="76">
        <v>0.65110572015493284</v>
      </c>
      <c r="L46" s="248">
        <f t="shared" si="5"/>
        <v>0.79369787286886317</v>
      </c>
      <c r="M46" s="67">
        <f t="shared" si="6"/>
        <v>2.9705010214813803E-2</v>
      </c>
      <c r="O46" s="58"/>
    </row>
    <row r="47" spans="1:15" ht="18.75">
      <c r="A47" s="9">
        <f t="shared" si="2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3"/>
        <v>262.41000000000003</v>
      </c>
      <c r="G47" s="66">
        <v>1.8473254928242872E-3</v>
      </c>
      <c r="H47" s="75">
        <f t="shared" si="0"/>
        <v>3.944446338788274</v>
      </c>
      <c r="I47" s="76">
        <f t="shared" si="4"/>
        <v>1.4503729187724486</v>
      </c>
      <c r="J47" s="76">
        <v>1.4793197813987609</v>
      </c>
      <c r="K47" s="76">
        <v>0.75533444750599454</v>
      </c>
      <c r="L47" s="248">
        <f t="shared" si="5"/>
        <v>0.92075269150980743</v>
      </c>
      <c r="M47" s="67">
        <f t="shared" si="6"/>
        <v>2.9705010214813806E-2</v>
      </c>
      <c r="O47" s="58"/>
    </row>
    <row r="48" spans="1:15" ht="18.75">
      <c r="A48" s="9">
        <f t="shared" si="2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3"/>
        <v>267.33999999999997</v>
      </c>
      <c r="G48" s="66">
        <v>1.8820319242850686E-3</v>
      </c>
      <c r="H48" s="75">
        <f t="shared" si="0"/>
        <v>4.0185522053719636</v>
      </c>
      <c r="I48" s="76">
        <f t="shared" si="4"/>
        <v>1.4776216459152711</v>
      </c>
      <c r="J48" s="76">
        <v>1.50711234464824</v>
      </c>
      <c r="K48" s="76">
        <v>0.76952521320167877</v>
      </c>
      <c r="L48" s="248">
        <f t="shared" si="5"/>
        <v>0.93805123489284647</v>
      </c>
      <c r="M48" s="67">
        <f t="shared" si="6"/>
        <v>2.9705010214813803E-2</v>
      </c>
      <c r="O48" s="58"/>
    </row>
    <row r="49" spans="1:15" ht="18.75">
      <c r="A49" s="9">
        <f t="shared" si="2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3"/>
        <v>306.2</v>
      </c>
      <c r="G49" s="66">
        <v>2.1556002663877011E-3</v>
      </c>
      <c r="H49" s="75">
        <f t="shared" si="0"/>
        <v>4.6026808007963469</v>
      </c>
      <c r="I49" s="76">
        <f t="shared" si="4"/>
        <v>1.6924057304528168</v>
      </c>
      <c r="J49" s="76">
        <v>1.7261831373206071</v>
      </c>
      <c r="K49" s="76">
        <v>0.88138183692060323</v>
      </c>
      <c r="L49" s="248">
        <f t="shared" si="5"/>
        <v>1.0744044592062154</v>
      </c>
      <c r="M49" s="67">
        <f t="shared" si="6"/>
        <v>2.9705010214813803E-2</v>
      </c>
      <c r="O49" s="58"/>
    </row>
    <row r="50" spans="1:15" ht="18.75">
      <c r="A50" s="9">
        <f t="shared" si="2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3"/>
        <v>1193.93</v>
      </c>
      <c r="G50" s="66">
        <v>8.405081077884612E-3</v>
      </c>
      <c r="H50" s="75">
        <f t="shared" si="0"/>
        <v>17.946697219120779</v>
      </c>
      <c r="I50" s="76">
        <f t="shared" si="4"/>
        <v>6.5990005674707106</v>
      </c>
      <c r="J50" s="76">
        <v>6.7307048763592183</v>
      </c>
      <c r="K50" s="76">
        <v>3.4366695511254601</v>
      </c>
      <c r="L50" s="248">
        <f t="shared" si="5"/>
        <v>4.1893001828219365</v>
      </c>
      <c r="M50" s="67">
        <f t="shared" si="6"/>
        <v>2.9705010214813803E-2</v>
      </c>
      <c r="O50" s="58"/>
    </row>
    <row r="51" spans="1:15" ht="18.75">
      <c r="A51" s="9">
        <f t="shared" si="2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3"/>
        <v>124.9</v>
      </c>
      <c r="G51" s="66">
        <v>8.7927652930053517E-4</v>
      </c>
      <c r="H51" s="75">
        <f t="shared" si="0"/>
        <v>1.8774488308930886</v>
      </c>
      <c r="I51" s="76">
        <f t="shared" si="4"/>
        <v>0.69033793511938868</v>
      </c>
      <c r="J51" s="76">
        <v>0.70411585189857551</v>
      </c>
      <c r="K51" s="76">
        <v>0.35951858730040281</v>
      </c>
      <c r="L51" s="248">
        <f t="shared" si="5"/>
        <v>0.43825315791919106</v>
      </c>
      <c r="M51" s="67">
        <f t="shared" si="6"/>
        <v>2.9705010214813803E-2</v>
      </c>
      <c r="O51" s="58"/>
    </row>
    <row r="52" spans="1:15" ht="18.75">
      <c r="A52" s="9">
        <f t="shared" si="2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3"/>
        <v>199.53</v>
      </c>
      <c r="G52" s="66">
        <v>1.4046600952068518E-3</v>
      </c>
      <c r="H52" s="75">
        <f t="shared" si="0"/>
        <v>2.9992583284875738</v>
      </c>
      <c r="I52" s="76">
        <f t="shared" si="4"/>
        <v>1.102827287384881</v>
      </c>
      <c r="J52" s="76">
        <v>1.1248377576406947</v>
      </c>
      <c r="K52" s="76">
        <v>0.57433741972817753</v>
      </c>
      <c r="L52" s="248">
        <f t="shared" si="5"/>
        <v>0.70011731464864846</v>
      </c>
      <c r="M52" s="67">
        <f t="shared" si="6"/>
        <v>2.9705010214813799E-2</v>
      </c>
      <c r="O52" s="58"/>
    </row>
    <row r="53" spans="1:15" ht="18.75">
      <c r="A53" s="9">
        <f t="shared" si="2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3"/>
        <v>123.8</v>
      </c>
      <c r="G53" s="66">
        <v>8.7153270077987386E-4</v>
      </c>
      <c r="H53" s="75">
        <f t="shared" si="0"/>
        <v>1.8609140533592021</v>
      </c>
      <c r="I53" s="76">
        <f t="shared" si="4"/>
        <v>0.68425809742017862</v>
      </c>
      <c r="J53" s="76">
        <v>0.69791467145751518</v>
      </c>
      <c r="K53" s="76">
        <v>0.35635229069487484</v>
      </c>
      <c r="L53" s="248">
        <f t="shared" si="5"/>
        <v>0.43439344235705246</v>
      </c>
      <c r="M53" s="67">
        <f t="shared" si="6"/>
        <v>2.9705010214813803E-2</v>
      </c>
      <c r="O53" s="58"/>
    </row>
    <row r="54" spans="1:15" ht="18.75">
      <c r="A54" s="9">
        <f t="shared" si="2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3"/>
        <v>693.48</v>
      </c>
      <c r="G54" s="66">
        <v>4.8819910931892328E-3</v>
      </c>
      <c r="H54" s="75">
        <f t="shared" si="0"/>
        <v>10.424125021999513</v>
      </c>
      <c r="I54" s="76">
        <f t="shared" si="4"/>
        <v>3.8329507705892212</v>
      </c>
      <c r="J54" s="76">
        <v>3.9094496475150056</v>
      </c>
      <c r="K54" s="76">
        <v>1.9961485181832135</v>
      </c>
      <c r="L54" s="248">
        <f t="shared" si="5"/>
        <v>2.4333050436653374</v>
      </c>
      <c r="M54" s="67">
        <f t="shared" si="6"/>
        <v>2.9705010214813806E-2</v>
      </c>
      <c r="O54" s="58"/>
    </row>
    <row r="55" spans="1:15" ht="18.75">
      <c r="A55" s="9">
        <f t="shared" si="2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3"/>
        <v>457.42</v>
      </c>
      <c r="G55" s="66">
        <v>3.2201654926553307E-3</v>
      </c>
      <c r="H55" s="75">
        <f t="shared" si="0"/>
        <v>6.8757617632275148</v>
      </c>
      <c r="I55" s="76">
        <f t="shared" si="4"/>
        <v>2.5282176003387575</v>
      </c>
      <c r="J55" s="76">
        <v>2.5786763248634621</v>
      </c>
      <c r="K55" s="76">
        <v>1.3166612666369115</v>
      </c>
      <c r="L55" s="248">
        <f t="shared" si="5"/>
        <v>1.6050100840303954</v>
      </c>
      <c r="M55" s="67">
        <f t="shared" si="6"/>
        <v>2.9705010214813799E-2</v>
      </c>
      <c r="O55" s="58"/>
    </row>
    <row r="56" spans="1:15" ht="18.75">
      <c r="A56" s="9">
        <f t="shared" si="2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3"/>
        <v>330.04</v>
      </c>
      <c r="G56" s="66">
        <v>2.3234301499627593E-3</v>
      </c>
      <c r="H56" s="75">
        <f t="shared" si="0"/>
        <v>4.9610345248034822</v>
      </c>
      <c r="I56" s="76">
        <f t="shared" si="4"/>
        <v>1.8241723947702406</v>
      </c>
      <c r="J56" s="76">
        <v>1.8605796297886779</v>
      </c>
      <c r="K56" s="76">
        <v>0.95000411971677301</v>
      </c>
      <c r="L56" s="248">
        <f t="shared" si="5"/>
        <v>1.1580550219347463</v>
      </c>
      <c r="M56" s="67">
        <f t="shared" si="6"/>
        <v>2.9705010214813799E-2</v>
      </c>
      <c r="O56" s="58"/>
    </row>
    <row r="57" spans="1:15" ht="18.75">
      <c r="A57" s="9">
        <f t="shared" si="2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3"/>
        <v>254.9</v>
      </c>
      <c r="G57" s="66">
        <v>1.7944562635604999E-3</v>
      </c>
      <c r="H57" s="75">
        <f t="shared" si="0"/>
        <v>3.83155890307965</v>
      </c>
      <c r="I57" s="76">
        <f t="shared" si="4"/>
        <v>1.4088642086623875</v>
      </c>
      <c r="J57" s="76">
        <v>1.4369826312966125</v>
      </c>
      <c r="K57" s="76">
        <v>0.7337172770446172</v>
      </c>
      <c r="L57" s="248">
        <f t="shared" si="5"/>
        <v>0.89440136071738841</v>
      </c>
      <c r="M57" s="67">
        <f t="shared" si="6"/>
        <v>2.9705010214813806E-2</v>
      </c>
      <c r="O57" s="58"/>
    </row>
    <row r="58" spans="1:15" ht="18.75">
      <c r="A58" s="9">
        <f t="shared" si="2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3"/>
        <v>217.6</v>
      </c>
      <c r="G58" s="66">
        <v>1.5318700782689868E-3</v>
      </c>
      <c r="H58" s="75">
        <f t="shared" si="0"/>
        <v>3.2708796285215058</v>
      </c>
      <c r="I58" s="76">
        <f t="shared" si="4"/>
        <v>1.2027024394073578</v>
      </c>
      <c r="J58" s="76">
        <v>1.2267062399770219</v>
      </c>
      <c r="K58" s="76">
        <v>0.62635103760262334</v>
      </c>
      <c r="L58" s="248">
        <f t="shared" si="5"/>
        <v>0.7635219148375979</v>
      </c>
      <c r="M58" s="67">
        <f t="shared" si="6"/>
        <v>2.9705010214813806E-2</v>
      </c>
      <c r="O58" s="58"/>
    </row>
    <row r="59" spans="1:15" ht="18.75">
      <c r="A59" s="9">
        <f t="shared" si="2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3"/>
        <v>405.5</v>
      </c>
      <c r="G59" s="66">
        <v>2.8546567864801203E-3</v>
      </c>
      <c r="H59" s="75">
        <f t="shared" si="0"/>
        <v>6.0953202636280821</v>
      </c>
      <c r="I59" s="76">
        <f t="shared" si="4"/>
        <v>2.2412492609360459</v>
      </c>
      <c r="J59" s="76">
        <v>2.2859806080454153</v>
      </c>
      <c r="K59" s="76">
        <v>1.1672120668559915</v>
      </c>
      <c r="L59" s="248">
        <f t="shared" si="5"/>
        <v>1.4228315094974537</v>
      </c>
      <c r="M59" s="67">
        <f t="shared" si="6"/>
        <v>2.9705010214813806E-2</v>
      </c>
      <c r="O59" s="58"/>
    </row>
    <row r="60" spans="1:15" ht="18.75">
      <c r="A60" s="9">
        <f t="shared" si="2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3"/>
        <v>341</v>
      </c>
      <c r="G60" s="66">
        <v>2.400586841404984E-3</v>
      </c>
      <c r="H60" s="75">
        <f t="shared" si="0"/>
        <v>5.1257810355047493</v>
      </c>
      <c r="I60" s="76">
        <f t="shared" si="4"/>
        <v>1.8847496867550964</v>
      </c>
      <c r="J60" s="76">
        <v>1.9223659367286972</v>
      </c>
      <c r="K60" s="76">
        <v>0.98155194771366983</v>
      </c>
      <c r="L60" s="248">
        <f t="shared" si="5"/>
        <v>1.1965118242629635</v>
      </c>
      <c r="M60" s="67">
        <f t="shared" si="6"/>
        <v>2.9705010214813803E-2</v>
      </c>
      <c r="O60" s="58"/>
    </row>
    <row r="61" spans="1:15" ht="18.75">
      <c r="A61" s="9">
        <f t="shared" si="2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3"/>
        <v>485.09999999999997</v>
      </c>
      <c r="G61" s="66">
        <v>3.4150283776116061E-3</v>
      </c>
      <c r="H61" s="75">
        <f t="shared" si="0"/>
        <v>7.291836892443853</v>
      </c>
      <c r="I61" s="76">
        <f t="shared" si="4"/>
        <v>2.6812084253516049</v>
      </c>
      <c r="J61" s="76">
        <v>2.7347205745075978</v>
      </c>
      <c r="K61" s="76">
        <v>1.3963368030378336</v>
      </c>
      <c r="L61" s="248">
        <f t="shared" si="5"/>
        <v>1.7021345629031193</v>
      </c>
      <c r="M61" s="67">
        <f t="shared" si="6"/>
        <v>2.9705010214813803E-2</v>
      </c>
      <c r="O61" s="58"/>
    </row>
    <row r="62" spans="1:15" ht="18.75">
      <c r="A62" s="9">
        <f t="shared" si="2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3"/>
        <v>467.06</v>
      </c>
      <c r="G62" s="66">
        <v>3.2880295898727618E-3</v>
      </c>
      <c r="H62" s="75">
        <f t="shared" si="0"/>
        <v>7.0206665408881177</v>
      </c>
      <c r="I62" s="76">
        <f t="shared" si="4"/>
        <v>2.5814990870845609</v>
      </c>
      <c r="J62" s="76">
        <v>2.633021215274209</v>
      </c>
      <c r="K62" s="76">
        <v>1.3444095387071748</v>
      </c>
      <c r="L62" s="248">
        <f t="shared" si="5"/>
        <v>1.6388352276840463</v>
      </c>
      <c r="M62" s="67">
        <f t="shared" si="6"/>
        <v>2.9705010214813799E-2</v>
      </c>
      <c r="O62" s="58"/>
    </row>
    <row r="63" spans="1:15" ht="18.75">
      <c r="A63" s="9">
        <f t="shared" si="2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3"/>
        <v>209.8</v>
      </c>
      <c r="G63" s="66">
        <v>1.476959294213389E-3</v>
      </c>
      <c r="H63" s="75">
        <f t="shared" si="0"/>
        <v>3.1536330241903121</v>
      </c>
      <c r="I63" s="76">
        <f t="shared" si="4"/>
        <v>1.1595908629947778</v>
      </c>
      <c r="J63" s="76">
        <v>1.1827342332131396</v>
      </c>
      <c r="K63" s="76">
        <v>0.60389911621797054</v>
      </c>
      <c r="L63" s="248">
        <f t="shared" si="5"/>
        <v>0.73615302266970617</v>
      </c>
      <c r="M63" s="67">
        <f t="shared" si="6"/>
        <v>2.9705010214813796E-2</v>
      </c>
      <c r="O63" s="58"/>
    </row>
    <row r="64" spans="1:15" ht="18.75">
      <c r="A64" s="9">
        <f t="shared" si="2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3"/>
        <v>457.9</v>
      </c>
      <c r="G64" s="66">
        <v>3.2235446178279828E-3</v>
      </c>
      <c r="H64" s="75">
        <f t="shared" si="0"/>
        <v>6.8829769388786648</v>
      </c>
      <c r="I64" s="76">
        <f t="shared" si="4"/>
        <v>2.5308706204256852</v>
      </c>
      <c r="J64" s="76">
        <v>2.5813822945104703</v>
      </c>
      <c r="K64" s="76">
        <v>1.3180429233375055</v>
      </c>
      <c r="L64" s="248">
        <f t="shared" si="5"/>
        <v>1.6066943235484192</v>
      </c>
      <c r="M64" s="67">
        <f t="shared" si="6"/>
        <v>2.9705010214813806E-2</v>
      </c>
      <c r="O64" s="58"/>
    </row>
    <row r="65" spans="1:15" ht="18.75">
      <c r="A65" s="9">
        <f t="shared" si="2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3"/>
        <v>360.51</v>
      </c>
      <c r="G65" s="66">
        <v>2.5379341999850753E-3</v>
      </c>
      <c r="H65" s="75">
        <f t="shared" si="0"/>
        <v>5.4190478624921319</v>
      </c>
      <c r="I65" s="76">
        <f t="shared" si="4"/>
        <v>1.9925838990383571</v>
      </c>
      <c r="J65" s="76">
        <v>2.0323523280060485</v>
      </c>
      <c r="K65" s="76">
        <v>1.0377105356898977</v>
      </c>
      <c r="L65" s="248">
        <f t="shared" si="5"/>
        <v>1.2649691430059853</v>
      </c>
      <c r="M65" s="67">
        <f t="shared" si="6"/>
        <v>2.9705010214813803E-2</v>
      </c>
      <c r="O65" s="58"/>
    </row>
    <row r="66" spans="1:15" ht="18.75">
      <c r="A66" s="9">
        <f t="shared" si="2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3"/>
        <v>584.1</v>
      </c>
      <c r="G66" s="66">
        <v>4.1119729444711178E-3</v>
      </c>
      <c r="H66" s="75">
        <f t="shared" si="0"/>
        <v>8.7799668704936202</v>
      </c>
      <c r="I66" s="76">
        <f t="shared" si="4"/>
        <v>3.2283938182805043</v>
      </c>
      <c r="J66" s="76">
        <v>3.2928268142030261</v>
      </c>
      <c r="K66" s="76">
        <v>1.6813034975353507</v>
      </c>
      <c r="L66" s="248">
        <f t="shared" si="5"/>
        <v>2.0495089634955925</v>
      </c>
      <c r="M66" s="67">
        <f t="shared" si="6"/>
        <v>2.9705010214813806E-2</v>
      </c>
      <c r="O66" s="58"/>
    </row>
    <row r="67" spans="1:15" ht="18.75">
      <c r="A67" s="9">
        <f t="shared" si="2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3"/>
        <v>306.8</v>
      </c>
      <c r="G67" s="66">
        <v>2.1598241728535165E-3</v>
      </c>
      <c r="H67" s="75">
        <f t="shared" si="0"/>
        <v>4.6116997703602847</v>
      </c>
      <c r="I67" s="76">
        <f t="shared" si="4"/>
        <v>1.6957220055614768</v>
      </c>
      <c r="J67" s="76">
        <v>1.7295655993793675</v>
      </c>
      <c r="K67" s="76">
        <v>0.88310890779634588</v>
      </c>
      <c r="L67" s="248">
        <f t="shared" si="5"/>
        <v>1.0765097586037458</v>
      </c>
      <c r="M67" s="67">
        <f t="shared" si="6"/>
        <v>2.9705010214813803E-2</v>
      </c>
      <c r="O67" s="58"/>
    </row>
    <row r="68" spans="1:15" ht="18.75">
      <c r="A68" s="9">
        <f t="shared" si="2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ref="F68:F121" si="7">C68+D68+E68</f>
        <v>315.39</v>
      </c>
      <c r="G68" s="66">
        <v>2.220296433755771E-3</v>
      </c>
      <c r="H68" s="75">
        <f t="shared" si="0"/>
        <v>4.740821351283997</v>
      </c>
      <c r="I68" s="76">
        <f t="shared" ref="I68:I121" si="8">H68*0.3677</f>
        <v>1.7432000108671257</v>
      </c>
      <c r="J68" s="76">
        <v>1.7779911811872837</v>
      </c>
      <c r="K68" s="76">
        <v>0.90783480583405962</v>
      </c>
      <c r="L68" s="248">
        <f t="shared" si="5"/>
        <v>1.1066506283117188</v>
      </c>
      <c r="M68" s="67">
        <f t="shared" si="6"/>
        <v>2.9705010214813803E-2</v>
      </c>
      <c r="O68" s="58"/>
    </row>
    <row r="69" spans="1:15" ht="18.75">
      <c r="A69" s="9">
        <f t="shared" si="2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7"/>
        <v>418.84</v>
      </c>
      <c r="G69" s="66">
        <v>2.9485683069034119E-3</v>
      </c>
      <c r="H69" s="75">
        <f t="shared" si="0"/>
        <v>6.2958420202663028</v>
      </c>
      <c r="I69" s="76">
        <f t="shared" si="8"/>
        <v>2.3149811108519196</v>
      </c>
      <c r="J69" s="76">
        <v>2.361184014485183</v>
      </c>
      <c r="K69" s="76">
        <v>1.205610609326667</v>
      </c>
      <c r="L69" s="248">
        <f t="shared" si="5"/>
        <v>1.4696393327692072</v>
      </c>
      <c r="M69" s="67">
        <f t="shared" si="6"/>
        <v>2.9705010214813799E-2</v>
      </c>
      <c r="O69" s="58"/>
    </row>
    <row r="70" spans="1:15" ht="18.75">
      <c r="A70" s="9">
        <f t="shared" si="2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7"/>
        <v>563.6</v>
      </c>
      <c r="G70" s="66">
        <v>3.9676561402224308E-3</v>
      </c>
      <c r="H70" s="75">
        <f t="shared" ref="H70:H131" si="9">G70*2135.22</f>
        <v>8.4718187437257377</v>
      </c>
      <c r="I70" s="76">
        <f t="shared" si="8"/>
        <v>3.1150877520679541</v>
      </c>
      <c r="J70" s="76">
        <v>3.17725936052872</v>
      </c>
      <c r="K70" s="76">
        <v>1.6222952426141475</v>
      </c>
      <c r="L70" s="248">
        <f t="shared" si="5"/>
        <v>1.9775779007466459</v>
      </c>
      <c r="M70" s="67">
        <f t="shared" si="6"/>
        <v>2.9705010214813796E-2</v>
      </c>
      <c r="O70" s="58"/>
    </row>
    <row r="71" spans="1:15" ht="18.75">
      <c r="A71" s="9">
        <f t="shared" si="2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si="7"/>
        <v>2383.1</v>
      </c>
      <c r="G71" s="66">
        <v>1.6776652497807087E-2</v>
      </c>
      <c r="H71" s="75">
        <f t="shared" si="9"/>
        <v>35.821843946367643</v>
      </c>
      <c r="I71" s="76">
        <f t="shared" si="8"/>
        <v>13.171692019079384</v>
      </c>
      <c r="J71" s="76">
        <v>13.434575553718936</v>
      </c>
      <c r="K71" s="76">
        <v>6.8596376733033617</v>
      </c>
      <c r="L71" s="248">
        <f t="shared" ref="L71:L132" si="10">K71*$L$2</f>
        <v>8.3618983237567992</v>
      </c>
      <c r="M71" s="67">
        <f t="shared" si="6"/>
        <v>2.9705010214813796E-2</v>
      </c>
      <c r="O71" s="58"/>
    </row>
    <row r="72" spans="1:15" ht="18.75">
      <c r="A72" s="9">
        <f t="shared" ref="A72:A135" si="11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7"/>
        <v>355.23</v>
      </c>
      <c r="G72" s="66">
        <v>2.5007638230859016E-3</v>
      </c>
      <c r="H72" s="75">
        <f t="shared" si="9"/>
        <v>5.3396809303294779</v>
      </c>
      <c r="I72" s="76">
        <f t="shared" si="8"/>
        <v>1.9634006780821491</v>
      </c>
      <c r="J72" s="76">
        <v>2.0025866618889592</v>
      </c>
      <c r="K72" s="76">
        <v>1.0225123119833635</v>
      </c>
      <c r="L72" s="248">
        <f t="shared" si="10"/>
        <v>1.2464425083077202</v>
      </c>
      <c r="M72" s="67">
        <f t="shared" si="6"/>
        <v>2.9705010214813796E-2</v>
      </c>
      <c r="O72" s="58"/>
    </row>
    <row r="73" spans="1:15" ht="18.75">
      <c r="A73" s="9">
        <f t="shared" si="11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7"/>
        <v>2568.7999999999997</v>
      </c>
      <c r="G73" s="66">
        <v>1.8083951548976896E-2</v>
      </c>
      <c r="H73" s="75">
        <f t="shared" si="9"/>
        <v>38.613215026406444</v>
      </c>
      <c r="I73" s="76">
        <f t="shared" si="8"/>
        <v>14.19807916520965</v>
      </c>
      <c r="J73" s="76">
        <v>14.481447560905208</v>
      </c>
      <c r="K73" s="76">
        <v>7.3941661093456732</v>
      </c>
      <c r="L73" s="248">
        <f t="shared" si="10"/>
        <v>9.013488487292376</v>
      </c>
      <c r="M73" s="67">
        <f t="shared" ref="M73:M103" si="12">(H73+I73+J73+L73)/F73</f>
        <v>2.9705010214813796E-2</v>
      </c>
      <c r="O73" s="58"/>
    </row>
    <row r="74" spans="1:15" ht="18.75">
      <c r="A74" s="9">
        <f t="shared" si="11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7"/>
        <v>81.8</v>
      </c>
      <c r="G74" s="66">
        <v>5.7585924817280844E-4</v>
      </c>
      <c r="H74" s="75">
        <f t="shared" si="9"/>
        <v>1.229586183883544</v>
      </c>
      <c r="I74" s="76">
        <f t="shared" si="8"/>
        <v>0.45211883981397916</v>
      </c>
      <c r="J74" s="76">
        <v>0.46114232734430327</v>
      </c>
      <c r="K74" s="76">
        <v>0.2354573293928979</v>
      </c>
      <c r="L74" s="248">
        <f t="shared" si="10"/>
        <v>0.28702248452994256</v>
      </c>
      <c r="M74" s="67">
        <f t="shared" si="12"/>
        <v>2.9705010214813806E-2</v>
      </c>
      <c r="O74" s="58"/>
    </row>
    <row r="75" spans="1:15" ht="18.75">
      <c r="A75" s="9">
        <f t="shared" si="11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7"/>
        <v>2750.3</v>
      </c>
      <c r="G75" s="66">
        <v>1.9361683254886006E-2</v>
      </c>
      <c r="H75" s="75">
        <f t="shared" si="9"/>
        <v>41.341453319497695</v>
      </c>
      <c r="I75" s="76">
        <f t="shared" si="8"/>
        <v>15.201252385579304</v>
      </c>
      <c r="J75" s="76">
        <v>15.504642333680163</v>
      </c>
      <c r="K75" s="76">
        <v>7.9166050492577895</v>
      </c>
      <c r="L75" s="248">
        <f t="shared" si="10"/>
        <v>9.6503415550452463</v>
      </c>
      <c r="M75" s="67">
        <f t="shared" si="12"/>
        <v>2.9705010214813803E-2</v>
      </c>
      <c r="O75" s="58"/>
    </row>
    <row r="76" spans="1:15" ht="18.75">
      <c r="A76" s="9">
        <f t="shared" si="11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7"/>
        <v>281.31</v>
      </c>
      <c r="G76" s="66">
        <v>1.9803785464974663E-3</v>
      </c>
      <c r="H76" s="75">
        <f t="shared" si="9"/>
        <v>4.2285438800523192</v>
      </c>
      <c r="I76" s="76">
        <f t="shared" si="8"/>
        <v>1.554835584695238</v>
      </c>
      <c r="J76" s="76">
        <v>1.585867336249706</v>
      </c>
      <c r="K76" s="76">
        <v>0.809737180091884</v>
      </c>
      <c r="L76" s="248">
        <f t="shared" si="10"/>
        <v>0.9870696225320067</v>
      </c>
      <c r="M76" s="67">
        <f t="shared" si="12"/>
        <v>2.9705010214813799E-2</v>
      </c>
      <c r="O76" s="58"/>
    </row>
    <row r="77" spans="1:15" ht="18.75">
      <c r="A77" s="9">
        <f t="shared" si="11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7"/>
        <v>266.3</v>
      </c>
      <c r="G77" s="66">
        <v>1.8747104864109891E-3</v>
      </c>
      <c r="H77" s="75">
        <f t="shared" si="9"/>
        <v>4.0029193247944717</v>
      </c>
      <c r="I77" s="76">
        <f t="shared" si="8"/>
        <v>1.4718734357269274</v>
      </c>
      <c r="J77" s="76">
        <v>1.5012494104130558</v>
      </c>
      <c r="K77" s="76">
        <v>0.76653162368372518</v>
      </c>
      <c r="L77" s="248">
        <f t="shared" si="10"/>
        <v>0.93440204927046111</v>
      </c>
      <c r="M77" s="67">
        <f t="shared" si="12"/>
        <v>2.9705010214813806E-2</v>
      </c>
      <c r="O77" s="58"/>
    </row>
    <row r="78" spans="1:15" ht="18.75">
      <c r="A78" s="9">
        <f t="shared" si="11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7"/>
        <v>1469.1</v>
      </c>
      <c r="G78" s="66">
        <v>1.0342234981548569E-2</v>
      </c>
      <c r="H78" s="75">
        <f t="shared" si="9"/>
        <v>22.082946977302132</v>
      </c>
      <c r="I78" s="76">
        <f t="shared" si="8"/>
        <v>8.1198996035539945</v>
      </c>
      <c r="J78" s="76">
        <v>8.2819583508742785</v>
      </c>
      <c r="K78" s="76">
        <v>4.2287330392555784</v>
      </c>
      <c r="L78" s="248">
        <f t="shared" si="10"/>
        <v>5.1548255748525502</v>
      </c>
      <c r="M78" s="67">
        <f t="shared" si="12"/>
        <v>2.9705010214813803E-2</v>
      </c>
      <c r="O78" s="58"/>
    </row>
    <row r="79" spans="1:15" ht="18.75">
      <c r="A79" s="9">
        <f t="shared" si="11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7"/>
        <v>230.5</v>
      </c>
      <c r="G79" s="66">
        <v>1.622684067284014E-3</v>
      </c>
      <c r="H79" s="75">
        <f t="shared" si="9"/>
        <v>3.4647874741461719</v>
      </c>
      <c r="I79" s="76">
        <f t="shared" si="8"/>
        <v>1.2740023542435475</v>
      </c>
      <c r="J79" s="76">
        <v>1.2994291742403654</v>
      </c>
      <c r="K79" s="76">
        <v>0.6634830614310876</v>
      </c>
      <c r="L79" s="248">
        <f t="shared" si="10"/>
        <v>0.80878585188449581</v>
      </c>
      <c r="M79" s="67">
        <f t="shared" si="12"/>
        <v>2.9705010214813796E-2</v>
      </c>
      <c r="O79" s="58"/>
    </row>
    <row r="80" spans="1:15" ht="18.75">
      <c r="A80" s="9">
        <f t="shared" si="11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7"/>
        <v>269.60000000000002</v>
      </c>
      <c r="G80" s="66">
        <v>1.8979419719729728E-3</v>
      </c>
      <c r="H80" s="75">
        <f t="shared" si="9"/>
        <v>4.0525236573961303</v>
      </c>
      <c r="I80" s="76">
        <f t="shared" si="8"/>
        <v>1.4901129488245572</v>
      </c>
      <c r="J80" s="76">
        <v>1.5198529517362369</v>
      </c>
      <c r="K80" s="76">
        <v>0.77603051350030916</v>
      </c>
      <c r="L80" s="248">
        <f t="shared" si="10"/>
        <v>0.94598119595687691</v>
      </c>
      <c r="M80" s="67">
        <f t="shared" si="12"/>
        <v>2.9705010214813803E-2</v>
      </c>
      <c r="O80" s="58"/>
    </row>
    <row r="81" spans="1:15" ht="18.75">
      <c r="A81" s="9">
        <f t="shared" si="11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7"/>
        <v>172.4</v>
      </c>
      <c r="G81" s="66">
        <v>1.2136691245109069E-3</v>
      </c>
      <c r="H81" s="75">
        <f t="shared" si="9"/>
        <v>2.5914505880381786</v>
      </c>
      <c r="I81" s="76">
        <f t="shared" si="8"/>
        <v>0.95287638122163831</v>
      </c>
      <c r="J81" s="76">
        <v>0.97189409821708905</v>
      </c>
      <c r="K81" s="76">
        <v>0.4962450316300196</v>
      </c>
      <c r="L81" s="248">
        <f t="shared" si="10"/>
        <v>0.60492269355699391</v>
      </c>
      <c r="M81" s="67">
        <f t="shared" si="12"/>
        <v>2.970501021481381E-2</v>
      </c>
      <c r="O81" s="58"/>
    </row>
    <row r="82" spans="1:15" ht="18.75">
      <c r="A82" s="9">
        <f t="shared" si="11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7"/>
        <v>384.4</v>
      </c>
      <c r="G82" s="66">
        <v>2.7061160757656179E-3</v>
      </c>
      <c r="H82" s="75">
        <f t="shared" si="9"/>
        <v>5.7781531672962618</v>
      </c>
      <c r="I82" s="76">
        <f t="shared" si="8"/>
        <v>2.1246269196148355</v>
      </c>
      <c r="J82" s="76">
        <v>2.1670306923123492</v>
      </c>
      <c r="K82" s="76">
        <v>1.1064767410590459</v>
      </c>
      <c r="L82" s="248">
        <f t="shared" si="10"/>
        <v>1.3487951473509772</v>
      </c>
      <c r="M82" s="67">
        <f t="shared" si="12"/>
        <v>2.9705010214813796E-2</v>
      </c>
      <c r="O82" s="58"/>
    </row>
    <row r="83" spans="1:15" ht="18.75">
      <c r="A83" s="9">
        <f t="shared" si="11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7"/>
        <v>655.6</v>
      </c>
      <c r="G83" s="66">
        <v>4.6153217983140983E-3</v>
      </c>
      <c r="H83" s="75">
        <f t="shared" si="9"/>
        <v>9.8547274101962277</v>
      </c>
      <c r="I83" s="76">
        <f t="shared" si="8"/>
        <v>3.6235832687291532</v>
      </c>
      <c r="J83" s="76">
        <v>3.6959035428719464</v>
      </c>
      <c r="K83" s="76">
        <v>1.8871127768946685</v>
      </c>
      <c r="L83" s="248">
        <f t="shared" si="10"/>
        <v>2.3003904750346011</v>
      </c>
      <c r="M83" s="67">
        <f t="shared" si="12"/>
        <v>2.9705010214813799E-2</v>
      </c>
      <c r="O83" s="58"/>
    </row>
    <row r="84" spans="1:15" ht="18.75">
      <c r="A84" s="9">
        <f t="shared" si="11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7"/>
        <v>364.4</v>
      </c>
      <c r="G84" s="66">
        <v>2.5653191935717775E-3</v>
      </c>
      <c r="H84" s="75">
        <f t="shared" si="9"/>
        <v>5.4775208484983304</v>
      </c>
      <c r="I84" s="76">
        <f t="shared" si="8"/>
        <v>2.0140844159928362</v>
      </c>
      <c r="J84" s="76">
        <v>2.0542819570203434</v>
      </c>
      <c r="K84" s="76">
        <v>1.0489077118676284</v>
      </c>
      <c r="L84" s="248">
        <f t="shared" si="10"/>
        <v>1.2786185007666391</v>
      </c>
      <c r="M84" s="67">
        <f t="shared" si="12"/>
        <v>2.9705010214813803E-2</v>
      </c>
      <c r="O84" s="58"/>
    </row>
    <row r="85" spans="1:15" ht="18.75">
      <c r="A85" s="9">
        <f t="shared" si="11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7"/>
        <v>192.4</v>
      </c>
      <c r="G85" s="66">
        <v>1.3544660067047476E-3</v>
      </c>
      <c r="H85" s="75">
        <f t="shared" si="9"/>
        <v>2.8920829068361109</v>
      </c>
      <c r="I85" s="76">
        <f t="shared" si="8"/>
        <v>1.0634188848436381</v>
      </c>
      <c r="J85" s="76">
        <v>1.0846428335090947</v>
      </c>
      <c r="K85" s="76">
        <v>0.55381406082143714</v>
      </c>
      <c r="L85" s="248">
        <f t="shared" si="10"/>
        <v>0.67509934014133188</v>
      </c>
      <c r="M85" s="67">
        <f t="shared" si="12"/>
        <v>2.9705010214813803E-2</v>
      </c>
      <c r="O85" s="58"/>
    </row>
    <row r="86" spans="1:15" ht="18.75">
      <c r="A86" s="9">
        <f t="shared" si="11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7"/>
        <v>156.4</v>
      </c>
      <c r="G86" s="66">
        <v>1.1010316187558343E-3</v>
      </c>
      <c r="H86" s="75">
        <f t="shared" si="9"/>
        <v>2.3509447329998321</v>
      </c>
      <c r="I86" s="76">
        <f t="shared" si="8"/>
        <v>0.86444237832403836</v>
      </c>
      <c r="J86" s="76">
        <v>0.88169510998348444</v>
      </c>
      <c r="K86" s="76">
        <v>0.45018980827688548</v>
      </c>
      <c r="L86" s="248">
        <f t="shared" si="10"/>
        <v>0.54878137628952339</v>
      </c>
      <c r="M86" s="67">
        <f t="shared" si="12"/>
        <v>2.9705010214813796E-2</v>
      </c>
      <c r="O86" s="58"/>
    </row>
    <row r="87" spans="1:15" ht="18.75">
      <c r="A87" s="9">
        <f t="shared" si="11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7"/>
        <v>242.3</v>
      </c>
      <c r="G87" s="66">
        <v>1.7057542277783802E-3</v>
      </c>
      <c r="H87" s="75">
        <f t="shared" si="9"/>
        <v>3.6421605422369527</v>
      </c>
      <c r="I87" s="76">
        <f t="shared" si="8"/>
        <v>1.3392224313805277</v>
      </c>
      <c r="J87" s="76">
        <v>1.365950928062649</v>
      </c>
      <c r="K87" s="76">
        <v>0.69744878865402404</v>
      </c>
      <c r="L87" s="248">
        <f t="shared" si="10"/>
        <v>0.85019007336925534</v>
      </c>
      <c r="M87" s="67">
        <f t="shared" si="12"/>
        <v>2.9705010214813799E-2</v>
      </c>
      <c r="O87" s="58"/>
    </row>
    <row r="88" spans="1:15" ht="18.75">
      <c r="A88" s="9">
        <f t="shared" si="11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7"/>
        <v>720.34</v>
      </c>
      <c r="G88" s="66">
        <v>5.0710813059755607E-3</v>
      </c>
      <c r="H88" s="75">
        <f t="shared" si="9"/>
        <v>10.827874226145136</v>
      </c>
      <c r="I88" s="76">
        <f t="shared" si="8"/>
        <v>3.9814093529535666</v>
      </c>
      <c r="J88" s="76">
        <v>4.0608711990121691</v>
      </c>
      <c r="K88" s="76">
        <v>2.0734637243872873</v>
      </c>
      <c r="L88" s="248">
        <f t="shared" si="10"/>
        <v>2.5275522800281034</v>
      </c>
      <c r="M88" s="67">
        <f t="shared" si="12"/>
        <v>2.9705010214813806E-2</v>
      </c>
      <c r="O88" s="58"/>
    </row>
    <row r="89" spans="1:15" ht="18.75">
      <c r="A89" s="9">
        <f t="shared" si="11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7"/>
        <v>608.94999999999993</v>
      </c>
      <c r="G89" s="66">
        <v>4.2869130705969639E-3</v>
      </c>
      <c r="H89" s="75">
        <f t="shared" si="9"/>
        <v>9.1535025266000485</v>
      </c>
      <c r="I89" s="76">
        <f t="shared" si="8"/>
        <v>3.3657428790308379</v>
      </c>
      <c r="J89" s="76">
        <v>3.4329171178033424</v>
      </c>
      <c r="K89" s="76">
        <v>1.7528330163056867</v>
      </c>
      <c r="L89" s="248">
        <f t="shared" si="10"/>
        <v>2.1367034468766324</v>
      </c>
      <c r="M89" s="67">
        <f t="shared" si="12"/>
        <v>2.9705010214813803E-2</v>
      </c>
      <c r="O89" s="58"/>
    </row>
    <row r="90" spans="1:15" ht="18.75">
      <c r="A90" s="9">
        <f t="shared" si="11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7"/>
        <v>1274.75</v>
      </c>
      <c r="G90" s="66">
        <v>8.9740412788299213E-3</v>
      </c>
      <c r="H90" s="75">
        <f t="shared" si="9"/>
        <v>19.161552419383224</v>
      </c>
      <c r="I90" s="76">
        <f t="shared" si="8"/>
        <v>7.0457028246072122</v>
      </c>
      <c r="J90" s="76">
        <v>7.1863225156742123</v>
      </c>
      <c r="K90" s="76">
        <v>3.6693059980879781</v>
      </c>
      <c r="L90" s="248">
        <f t="shared" si="10"/>
        <v>4.4728840116692457</v>
      </c>
      <c r="M90" s="67">
        <f t="shared" si="12"/>
        <v>2.9705010214813799E-2</v>
      </c>
      <c r="O90" s="58"/>
    </row>
    <row r="91" spans="1:15" ht="18.75">
      <c r="A91" s="9">
        <f t="shared" si="11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7"/>
        <v>636.95000000000005</v>
      </c>
      <c r="G91" s="66">
        <v>4.4840287056683416E-3</v>
      </c>
      <c r="H91" s="75">
        <f t="shared" si="9"/>
        <v>9.5743877729171558</v>
      </c>
      <c r="I91" s="76">
        <f t="shared" si="8"/>
        <v>3.5205023841016385</v>
      </c>
      <c r="J91" s="76">
        <v>3.5907653472121512</v>
      </c>
      <c r="K91" s="76">
        <v>1.8334296571736715</v>
      </c>
      <c r="L91" s="248">
        <f t="shared" si="10"/>
        <v>2.2349507520947056</v>
      </c>
      <c r="M91" s="67">
        <f t="shared" si="12"/>
        <v>2.9705010214813796E-2</v>
      </c>
      <c r="O91" s="58"/>
    </row>
    <row r="92" spans="1:15" ht="18.75">
      <c r="A92" s="9">
        <f t="shared" si="11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7"/>
        <v>1083.03</v>
      </c>
      <c r="G92" s="66">
        <v>7.6243623661197647E-3</v>
      </c>
      <c r="H92" s="75">
        <f t="shared" si="9"/>
        <v>16.279691011386241</v>
      </c>
      <c r="I92" s="76">
        <f t="shared" si="8"/>
        <v>5.986042384886721</v>
      </c>
      <c r="J92" s="76">
        <v>6.1055131391650459</v>
      </c>
      <c r="K92" s="76">
        <v>3.1174492842590493</v>
      </c>
      <c r="L92" s="248">
        <f t="shared" si="10"/>
        <v>3.8001706775117814</v>
      </c>
      <c r="M92" s="67">
        <f t="shared" si="12"/>
        <v>2.9705010214813803E-2</v>
      </c>
      <c r="O92" s="58"/>
    </row>
    <row r="93" spans="1:15" ht="18.75">
      <c r="A93" s="9">
        <f t="shared" si="11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7"/>
        <v>830.01</v>
      </c>
      <c r="G93" s="66">
        <v>5.8431410094854858E-3</v>
      </c>
      <c r="H93" s="75">
        <f t="shared" si="9"/>
        <v>12.476391546273598</v>
      </c>
      <c r="I93" s="76">
        <f t="shared" si="8"/>
        <v>4.5875691715648026</v>
      </c>
      <c r="J93" s="76">
        <v>4.6791288889858818</v>
      </c>
      <c r="K93" s="76">
        <v>2.3891434959584252</v>
      </c>
      <c r="L93" s="248">
        <f t="shared" si="10"/>
        <v>2.9123659215733206</v>
      </c>
      <c r="M93" s="67">
        <f t="shared" si="12"/>
        <v>2.9705010214813806E-2</v>
      </c>
      <c r="O93" s="58"/>
    </row>
    <row r="94" spans="1:15" ht="18.75">
      <c r="A94" s="9">
        <f t="shared" si="11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7"/>
        <v>387.95</v>
      </c>
      <c r="G94" s="66">
        <v>2.7311075223550251E-3</v>
      </c>
      <c r="H94" s="75">
        <f t="shared" si="9"/>
        <v>5.8315154038828965</v>
      </c>
      <c r="I94" s="76">
        <f t="shared" si="8"/>
        <v>2.144248214007741</v>
      </c>
      <c r="J94" s="76">
        <v>2.1870435928266803</v>
      </c>
      <c r="K94" s="76">
        <v>1.1166952437405226</v>
      </c>
      <c r="L94" s="248">
        <f t="shared" si="10"/>
        <v>1.3612515021196971</v>
      </c>
      <c r="M94" s="67">
        <f t="shared" si="12"/>
        <v>2.9705010214813803E-2</v>
      </c>
      <c r="O94" s="58"/>
    </row>
    <row r="95" spans="1:15" ht="18.75">
      <c r="A95" s="9">
        <f t="shared" si="11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7"/>
        <v>546.18000000000006</v>
      </c>
      <c r="G95" s="66">
        <v>3.8450220558315963E-3</v>
      </c>
      <c r="H95" s="75">
        <f t="shared" si="9"/>
        <v>8.2099679940527395</v>
      </c>
      <c r="I95" s="76">
        <f t="shared" si="8"/>
        <v>3.0188052314131926</v>
      </c>
      <c r="J95" s="76">
        <v>3.0790552120893837</v>
      </c>
      <c r="K95" s="76">
        <v>1.5721526181884231</v>
      </c>
      <c r="L95" s="248">
        <f t="shared" si="10"/>
        <v>1.916454041571688</v>
      </c>
      <c r="M95" s="67">
        <f t="shared" si="12"/>
        <v>2.9705010214813796E-2</v>
      </c>
      <c r="O95" s="58"/>
    </row>
    <row r="96" spans="1:15" ht="18.75">
      <c r="A96" s="9">
        <f t="shared" si="11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7"/>
        <v>516.38</v>
      </c>
      <c r="G96" s="66">
        <v>3.6352347013627732E-3</v>
      </c>
      <c r="H96" s="75">
        <f t="shared" si="9"/>
        <v>7.7620258390438197</v>
      </c>
      <c r="I96" s="76">
        <f t="shared" si="8"/>
        <v>2.8540969010164128</v>
      </c>
      <c r="J96" s="76">
        <v>2.9110595965042951</v>
      </c>
      <c r="K96" s="76">
        <v>1.4863747646932106</v>
      </c>
      <c r="L96" s="248">
        <f t="shared" si="10"/>
        <v>1.8118908381610239</v>
      </c>
      <c r="M96" s="67">
        <f t="shared" si="12"/>
        <v>2.9705010214813803E-2</v>
      </c>
      <c r="O96" s="58"/>
    </row>
    <row r="97" spans="1:15" ht="18.75">
      <c r="A97" s="9">
        <f t="shared" si="11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7"/>
        <v>342</v>
      </c>
      <c r="G97" s="66">
        <v>2.4076266855146758E-3</v>
      </c>
      <c r="H97" s="75">
        <f t="shared" si="9"/>
        <v>5.1408126514446453</v>
      </c>
      <c r="I97" s="76">
        <f t="shared" si="8"/>
        <v>1.8902768119361961</v>
      </c>
      <c r="J97" s="76">
        <v>1.9280033734932971</v>
      </c>
      <c r="K97" s="76">
        <v>0.9844303991732406</v>
      </c>
      <c r="L97" s="248">
        <f t="shared" si="10"/>
        <v>1.2000206565921803</v>
      </c>
      <c r="M97" s="67">
        <f t="shared" si="12"/>
        <v>2.9705010214813796E-2</v>
      </c>
      <c r="O97" s="58"/>
    </row>
    <row r="98" spans="1:15" ht="18.75">
      <c r="A98" s="9">
        <f t="shared" si="11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7"/>
        <v>736.69999999999993</v>
      </c>
      <c r="G98" s="66">
        <v>5.1862531556101221E-3</v>
      </c>
      <c r="H98" s="75">
        <f t="shared" si="9"/>
        <v>11.073791462921843</v>
      </c>
      <c r="I98" s="76">
        <f t="shared" si="8"/>
        <v>4.0718331209163621</v>
      </c>
      <c r="J98" s="76">
        <v>4.1530996644810294</v>
      </c>
      <c r="K98" s="76">
        <v>2.1205551902658666</v>
      </c>
      <c r="L98" s="248">
        <f t="shared" si="10"/>
        <v>2.5849567769340918</v>
      </c>
      <c r="M98" s="67">
        <f t="shared" si="12"/>
        <v>2.9705010214813803E-2</v>
      </c>
      <c r="O98" s="58"/>
    </row>
    <row r="99" spans="1:15" ht="18.75">
      <c r="A99" s="9">
        <f t="shared" si="11"/>
        <v>94</v>
      </c>
      <c r="B99" s="8" t="s">
        <v>412</v>
      </c>
      <c r="C99" s="8">
        <f>димвенканали!C99</f>
        <v>214.1</v>
      </c>
      <c r="D99" s="8">
        <f>димвенканали!D99</f>
        <v>0</v>
      </c>
      <c r="E99" s="8">
        <f>димвенканали!E99</f>
        <v>0</v>
      </c>
      <c r="F99" s="8">
        <f t="shared" si="7"/>
        <v>214.1</v>
      </c>
      <c r="G99" s="66">
        <v>1.5072306238850647E-3</v>
      </c>
      <c r="H99" s="75">
        <f t="shared" si="9"/>
        <v>3.2182689727318676</v>
      </c>
      <c r="I99" s="76">
        <f t="shared" si="8"/>
        <v>1.1833575012735078</v>
      </c>
      <c r="J99" s="76">
        <v>1.2069752113009209</v>
      </c>
      <c r="K99" s="76">
        <v>0.6162764574941253</v>
      </c>
      <c r="L99" s="248">
        <f t="shared" si="10"/>
        <v>0.75124100168533881</v>
      </c>
      <c r="M99" s="67">
        <f t="shared" si="12"/>
        <v>2.9705010214813806E-2</v>
      </c>
      <c r="O99" s="58"/>
    </row>
    <row r="100" spans="1:15" ht="18.75">
      <c r="A100" s="9">
        <f t="shared" si="11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7"/>
        <v>511.78</v>
      </c>
      <c r="G100" s="66">
        <v>3.6028514184581893E-3</v>
      </c>
      <c r="H100" s="75">
        <f t="shared" si="9"/>
        <v>7.6928804057202944</v>
      </c>
      <c r="I100" s="76">
        <f t="shared" si="8"/>
        <v>2.8286721251833526</v>
      </c>
      <c r="J100" s="76">
        <v>2.8851273873871333</v>
      </c>
      <c r="K100" s="76">
        <v>1.4731338879791844</v>
      </c>
      <c r="L100" s="248">
        <f t="shared" si="10"/>
        <v>1.795750209446626</v>
      </c>
      <c r="M100" s="67">
        <f t="shared" si="12"/>
        <v>2.9705010214813799E-2</v>
      </c>
      <c r="O100" s="58"/>
    </row>
    <row r="101" spans="1:15" ht="18.75">
      <c r="A101" s="9">
        <f t="shared" si="11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7"/>
        <v>243</v>
      </c>
      <c r="G101" s="66">
        <v>1.7106821186551645E-3</v>
      </c>
      <c r="H101" s="75">
        <f t="shared" si="9"/>
        <v>3.6526826733948798</v>
      </c>
      <c r="I101" s="76">
        <f t="shared" si="8"/>
        <v>1.3430914190072973</v>
      </c>
      <c r="J101" s="76">
        <v>1.3698971337978691</v>
      </c>
      <c r="K101" s="76">
        <v>0.69946370467572361</v>
      </c>
      <c r="L101" s="248">
        <f t="shared" si="10"/>
        <v>0.85264625599970711</v>
      </c>
      <c r="M101" s="67">
        <f t="shared" si="12"/>
        <v>2.9705010214813799E-2</v>
      </c>
      <c r="O101" s="58"/>
    </row>
    <row r="102" spans="1:15" ht="18.75">
      <c r="A102" s="9">
        <f t="shared" si="11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7"/>
        <v>468.8</v>
      </c>
      <c r="G102" s="66">
        <v>3.3002789186236262E-3</v>
      </c>
      <c r="H102" s="75">
        <f t="shared" si="9"/>
        <v>7.0468215526235385</v>
      </c>
      <c r="I102" s="76">
        <f t="shared" si="8"/>
        <v>2.5911162848996754</v>
      </c>
      <c r="J102" s="76">
        <v>2.6428303552446133</v>
      </c>
      <c r="K102" s="76">
        <v>1.3494180442468282</v>
      </c>
      <c r="L102" s="248">
        <f t="shared" si="10"/>
        <v>1.6449405959368837</v>
      </c>
      <c r="M102" s="67">
        <f t="shared" si="12"/>
        <v>2.9705010214813803E-2</v>
      </c>
      <c r="O102" s="58"/>
    </row>
    <row r="103" spans="1:15" ht="18.75">
      <c r="A103" s="9">
        <f t="shared" si="11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7"/>
        <v>303.22000000000003</v>
      </c>
      <c r="G103" s="66">
        <v>2.1346215309408188E-3</v>
      </c>
      <c r="H103" s="75">
        <f t="shared" si="9"/>
        <v>4.5578865852954547</v>
      </c>
      <c r="I103" s="76">
        <f t="shared" si="8"/>
        <v>1.6759348974131387</v>
      </c>
      <c r="J103" s="76">
        <v>1.7093835757620983</v>
      </c>
      <c r="K103" s="76">
        <v>0.87280405157108198</v>
      </c>
      <c r="L103" s="248">
        <f t="shared" si="10"/>
        <v>1.0639481388651491</v>
      </c>
      <c r="M103" s="67">
        <f t="shared" si="12"/>
        <v>2.9705010214813799E-2</v>
      </c>
      <c r="O103" s="58"/>
    </row>
    <row r="104" spans="1:15" ht="18.75">
      <c r="A104" s="9">
        <f t="shared" si="11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7"/>
        <v>242.77</v>
      </c>
      <c r="G104" s="66">
        <v>1.7090629545099354E-3</v>
      </c>
      <c r="H104" s="75">
        <f t="shared" si="9"/>
        <v>3.649225401728704</v>
      </c>
      <c r="I104" s="76">
        <f t="shared" si="8"/>
        <v>1.3418201802156446</v>
      </c>
      <c r="J104" s="76">
        <v>1.3686005233420111</v>
      </c>
      <c r="K104" s="76">
        <v>0.69880166084002238</v>
      </c>
      <c r="L104" s="248">
        <f t="shared" si="10"/>
        <v>0.85183922456398731</v>
      </c>
      <c r="M104" s="67">
        <f t="shared" ref="M104:M135" si="13">(H104+I104+J104+L104)/F104</f>
        <v>2.9705010214813799E-2</v>
      </c>
      <c r="O104" s="58"/>
    </row>
    <row r="105" spans="1:15" ht="18.75">
      <c r="A105" s="9">
        <f t="shared" si="11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7"/>
        <v>474.8</v>
      </c>
      <c r="G105" s="66">
        <v>3.3425179832817782E-3</v>
      </c>
      <c r="H105" s="75">
        <f t="shared" si="9"/>
        <v>7.137011248262918</v>
      </c>
      <c r="I105" s="76">
        <f t="shared" si="8"/>
        <v>2.6242790359862753</v>
      </c>
      <c r="J105" s="76">
        <v>2.6766549758322151</v>
      </c>
      <c r="K105" s="76">
        <v>1.3666887530042535</v>
      </c>
      <c r="L105" s="248">
        <f t="shared" si="10"/>
        <v>1.6659935899121852</v>
      </c>
      <c r="M105" s="67">
        <f t="shared" si="13"/>
        <v>2.9705010214813806E-2</v>
      </c>
      <c r="O105" s="58"/>
    </row>
    <row r="106" spans="1:15" ht="18.75">
      <c r="A106" s="9">
        <f t="shared" si="11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7"/>
        <v>325.19</v>
      </c>
      <c r="G106" s="66">
        <v>2.2892869060307528E-3</v>
      </c>
      <c r="H106" s="75">
        <f t="shared" si="9"/>
        <v>4.8881311874949835</v>
      </c>
      <c r="I106" s="76">
        <f t="shared" si="8"/>
        <v>1.7973658376419055</v>
      </c>
      <c r="J106" s="76">
        <v>1.8332380614803665</v>
      </c>
      <c r="K106" s="76">
        <v>0.93604363013785419</v>
      </c>
      <c r="L106" s="248">
        <f t="shared" si="10"/>
        <v>1.1410371851380443</v>
      </c>
      <c r="M106" s="67">
        <f t="shared" si="13"/>
        <v>2.9705010214813799E-2</v>
      </c>
      <c r="O106" s="58"/>
    </row>
    <row r="107" spans="1:15" ht="18.75">
      <c r="A107" s="9">
        <f t="shared" si="11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7"/>
        <v>309</v>
      </c>
      <c r="G107" s="66">
        <v>2.1753118298948387E-3</v>
      </c>
      <c r="H107" s="75">
        <f t="shared" si="9"/>
        <v>4.6447693254280571</v>
      </c>
      <c r="I107" s="76">
        <f t="shared" si="8"/>
        <v>1.7078816809598967</v>
      </c>
      <c r="J107" s="76">
        <v>1.7419679602614877</v>
      </c>
      <c r="K107" s="76">
        <v>0.8894415010074016</v>
      </c>
      <c r="L107" s="248">
        <f t="shared" si="10"/>
        <v>1.0842291897280227</v>
      </c>
      <c r="M107" s="67">
        <f t="shared" si="13"/>
        <v>2.9705010214813799E-2</v>
      </c>
      <c r="O107" s="58"/>
    </row>
    <row r="108" spans="1:15" ht="18.75">
      <c r="A108" s="9">
        <f t="shared" si="11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7"/>
        <v>556.29999999999995</v>
      </c>
      <c r="G108" s="66">
        <v>3.9162652782216787E-3</v>
      </c>
      <c r="H108" s="75">
        <f t="shared" si="9"/>
        <v>8.3620879473644916</v>
      </c>
      <c r="I108" s="76">
        <f t="shared" si="8"/>
        <v>3.0747397382459236</v>
      </c>
      <c r="J108" s="76">
        <v>3.1361060721471379</v>
      </c>
      <c r="K108" s="76">
        <v>1.60128254695928</v>
      </c>
      <c r="L108" s="248">
        <f t="shared" si="10"/>
        <v>1.9519634247433624</v>
      </c>
      <c r="M108" s="67">
        <f t="shared" si="13"/>
        <v>2.9705010214813799E-2</v>
      </c>
      <c r="O108" s="58"/>
    </row>
    <row r="109" spans="1:15" ht="18.75">
      <c r="A109" s="9">
        <f t="shared" si="11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7"/>
        <v>537.9</v>
      </c>
      <c r="G109" s="66">
        <v>3.7867321466033455E-3</v>
      </c>
      <c r="H109" s="75">
        <f t="shared" si="9"/>
        <v>8.0855062140703939</v>
      </c>
      <c r="I109" s="76">
        <f t="shared" si="8"/>
        <v>2.973040634913684</v>
      </c>
      <c r="J109" s="76">
        <v>3.032377235678493</v>
      </c>
      <c r="K109" s="76">
        <v>1.5483190401031759</v>
      </c>
      <c r="L109" s="248">
        <f t="shared" si="10"/>
        <v>1.8874009098857716</v>
      </c>
      <c r="M109" s="67">
        <f t="shared" si="13"/>
        <v>2.9705010214813803E-2</v>
      </c>
      <c r="O109" s="58"/>
    </row>
    <row r="110" spans="1:15" ht="18.75">
      <c r="A110" s="9">
        <f t="shared" si="11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7"/>
        <v>207.22</v>
      </c>
      <c r="G110" s="66">
        <v>1.4587964964103836E-3</v>
      </c>
      <c r="H110" s="75">
        <f t="shared" si="9"/>
        <v>3.114851455065379</v>
      </c>
      <c r="I110" s="76">
        <f t="shared" si="8"/>
        <v>1.1453308800275399</v>
      </c>
      <c r="J110" s="76">
        <v>1.1681896463604711</v>
      </c>
      <c r="K110" s="76">
        <v>0.59647271145227765</v>
      </c>
      <c r="L110" s="248">
        <f t="shared" si="10"/>
        <v>0.72710023526032652</v>
      </c>
      <c r="M110" s="67">
        <f t="shared" si="13"/>
        <v>2.9705010214813806E-2</v>
      </c>
      <c r="O110" s="58"/>
    </row>
    <row r="111" spans="1:15" ht="18.75">
      <c r="A111" s="9">
        <f t="shared" si="11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7"/>
        <v>261.62</v>
      </c>
      <c r="G111" s="66">
        <v>1.8417640159776303E-3</v>
      </c>
      <c r="H111" s="75">
        <f t="shared" si="9"/>
        <v>3.9325713621957554</v>
      </c>
      <c r="I111" s="76">
        <f t="shared" si="8"/>
        <v>1.4460064898793794</v>
      </c>
      <c r="J111" s="76">
        <v>1.4748662063547264</v>
      </c>
      <c r="K111" s="76">
        <v>0.75306047085293348</v>
      </c>
      <c r="L111" s="248">
        <f t="shared" si="10"/>
        <v>0.91798071396972603</v>
      </c>
      <c r="M111" s="67">
        <f t="shared" si="13"/>
        <v>2.9705010214813803E-2</v>
      </c>
      <c r="O111" s="58"/>
    </row>
    <row r="112" spans="1:15" ht="18.75">
      <c r="A112" s="9">
        <f t="shared" si="11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7"/>
        <v>263.7</v>
      </c>
      <c r="G112" s="66">
        <v>1.8564068917257895E-3</v>
      </c>
      <c r="H112" s="75">
        <f t="shared" si="9"/>
        <v>3.9638371233507397</v>
      </c>
      <c r="I112" s="76">
        <f t="shared" si="8"/>
        <v>1.457502910256067</v>
      </c>
      <c r="J112" s="76">
        <v>1.4865920748250949</v>
      </c>
      <c r="K112" s="76">
        <v>0.75904764988884077</v>
      </c>
      <c r="L112" s="248">
        <f t="shared" si="10"/>
        <v>0.92527908521449698</v>
      </c>
      <c r="M112" s="67">
        <f t="shared" si="13"/>
        <v>2.9705010214813799E-2</v>
      </c>
      <c r="O112" s="58"/>
    </row>
    <row r="113" spans="1:15" ht="18.75">
      <c r="A113" s="9">
        <f t="shared" si="11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7"/>
        <v>208.8</v>
      </c>
      <c r="G113" s="66">
        <v>1.469919450103697E-3</v>
      </c>
      <c r="H113" s="75">
        <f t="shared" si="9"/>
        <v>3.1386014082504157</v>
      </c>
      <c r="I113" s="76">
        <f t="shared" si="8"/>
        <v>1.154063737813678</v>
      </c>
      <c r="J113" s="76">
        <v>1.1770967964485395</v>
      </c>
      <c r="K113" s="76">
        <v>0.60102066475839966</v>
      </c>
      <c r="L113" s="248">
        <f t="shared" si="10"/>
        <v>0.73264419034048922</v>
      </c>
      <c r="M113" s="67">
        <f t="shared" si="13"/>
        <v>2.9705010214813803E-2</v>
      </c>
      <c r="O113" s="58"/>
    </row>
    <row r="114" spans="1:15" ht="18.75">
      <c r="A114" s="9">
        <f t="shared" si="11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7"/>
        <v>1631.7</v>
      </c>
      <c r="G114" s="66">
        <v>1.1486913633784493E-2</v>
      </c>
      <c r="H114" s="75">
        <f t="shared" si="9"/>
        <v>24.527087729129324</v>
      </c>
      <c r="I114" s="76">
        <f t="shared" si="8"/>
        <v>9.0186101580008522</v>
      </c>
      <c r="J114" s="76">
        <v>9.1986055687982837</v>
      </c>
      <c r="K114" s="76">
        <v>4.6967692465818036</v>
      </c>
      <c r="L114" s="248">
        <f t="shared" si="10"/>
        <v>5.7253617115832194</v>
      </c>
      <c r="M114" s="67">
        <f t="shared" si="13"/>
        <v>2.9705010214813799E-2</v>
      </c>
      <c r="O114" s="58"/>
    </row>
    <row r="115" spans="1:15" ht="18.75">
      <c r="A115" s="9">
        <f t="shared" si="11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7"/>
        <v>1506.1</v>
      </c>
      <c r="G115" s="66">
        <v>1.0602709213607174E-2</v>
      </c>
      <c r="H115" s="75">
        <f t="shared" si="9"/>
        <v>22.639116767078306</v>
      </c>
      <c r="I115" s="76">
        <f t="shared" si="8"/>
        <v>8.3244032352546942</v>
      </c>
      <c r="J115" s="76">
        <v>8.4905435111644891</v>
      </c>
      <c r="K115" s="76">
        <v>4.3352357432597008</v>
      </c>
      <c r="L115" s="248">
        <f t="shared" si="10"/>
        <v>5.2846523710335758</v>
      </c>
      <c r="M115" s="67">
        <f t="shared" si="13"/>
        <v>2.9705010214813799E-2</v>
      </c>
      <c r="O115" s="58"/>
    </row>
    <row r="116" spans="1:15" ht="18.75">
      <c r="A116" s="9">
        <f t="shared" si="11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7"/>
        <v>2013.2</v>
      </c>
      <c r="G116" s="66">
        <v>1.4172614161632005E-2</v>
      </c>
      <c r="H116" s="75">
        <f t="shared" si="9"/>
        <v>30.261649210199888</v>
      </c>
      <c r="I116" s="76">
        <f t="shared" si="8"/>
        <v>11.1272084145905</v>
      </c>
      <c r="J116" s="76">
        <v>11.349287694493292</v>
      </c>
      <c r="K116" s="76">
        <v>5.7948984784080944</v>
      </c>
      <c r="L116" s="248">
        <f t="shared" si="10"/>
        <v>7.0639812451794679</v>
      </c>
      <c r="M116" s="67">
        <f t="shared" si="13"/>
        <v>2.9705010214813803E-2</v>
      </c>
      <c r="O116" s="58"/>
    </row>
    <row r="117" spans="1:15" ht="18.75">
      <c r="A117" s="9">
        <f t="shared" si="11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7"/>
        <v>780.96</v>
      </c>
      <c r="G117" s="66">
        <v>5.4978366559050923E-3</v>
      </c>
      <c r="H117" s="75">
        <f t="shared" si="9"/>
        <v>11.73909078442167</v>
      </c>
      <c r="I117" s="76">
        <f t="shared" si="8"/>
        <v>4.3164636814318484</v>
      </c>
      <c r="J117" s="76">
        <v>4.4026126156822389</v>
      </c>
      <c r="K117" s="76">
        <v>2.2479554518664742</v>
      </c>
      <c r="L117" s="248">
        <f t="shared" si="10"/>
        <v>2.7402576958252323</v>
      </c>
      <c r="M117" s="67">
        <f t="shared" si="13"/>
        <v>2.9705010214813803E-2</v>
      </c>
      <c r="O117" s="58"/>
    </row>
    <row r="118" spans="1:15" ht="18.75">
      <c r="A118" s="9">
        <f t="shared" si="11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7"/>
        <v>529.01</v>
      </c>
      <c r="G118" s="66">
        <v>3.7241479324681835E-3</v>
      </c>
      <c r="H118" s="75">
        <f t="shared" si="9"/>
        <v>7.9518751483647137</v>
      </c>
      <c r="I118" s="76">
        <f t="shared" si="8"/>
        <v>2.9239044920537056</v>
      </c>
      <c r="J118" s="76">
        <v>2.9822604228411964</v>
      </c>
      <c r="K118" s="76">
        <v>1.5227296066275908</v>
      </c>
      <c r="L118" s="248">
        <f t="shared" si="10"/>
        <v>1.8562073904790333</v>
      </c>
      <c r="M118" s="67">
        <f t="shared" si="13"/>
        <v>2.9705010214813803E-2</v>
      </c>
      <c r="O118" s="58"/>
    </row>
    <row r="119" spans="1:15" ht="18.75">
      <c r="A119" s="9">
        <f t="shared" si="11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7"/>
        <v>720.28</v>
      </c>
      <c r="G119" s="66">
        <v>5.0706589153289789E-3</v>
      </c>
      <c r="H119" s="75">
        <f t="shared" si="9"/>
        <v>10.826972329188742</v>
      </c>
      <c r="I119" s="76">
        <f t="shared" si="8"/>
        <v>3.9810777254427006</v>
      </c>
      <c r="J119" s="76">
        <v>4.0605329528062928</v>
      </c>
      <c r="K119" s="76">
        <v>2.073291017299713</v>
      </c>
      <c r="L119" s="248">
        <f t="shared" si="10"/>
        <v>2.5273417500883504</v>
      </c>
      <c r="M119" s="67">
        <f t="shared" si="13"/>
        <v>2.9705010214813803E-2</v>
      </c>
      <c r="O119" s="58"/>
    </row>
    <row r="120" spans="1:15" ht="18.75">
      <c r="A120" s="9">
        <f t="shared" si="11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7"/>
        <v>499.4</v>
      </c>
      <c r="G120" s="66">
        <v>3.515698148380202E-3</v>
      </c>
      <c r="H120" s="75">
        <f t="shared" si="9"/>
        <v>7.5067890003843747</v>
      </c>
      <c r="I120" s="76">
        <f t="shared" si="8"/>
        <v>2.7602463154413348</v>
      </c>
      <c r="J120" s="76">
        <v>2.8153359202413819</v>
      </c>
      <c r="K120" s="76">
        <v>1.437498658909697</v>
      </c>
      <c r="L120" s="248">
        <f t="shared" si="10"/>
        <v>1.7523108652109207</v>
      </c>
      <c r="M120" s="67">
        <f t="shared" si="13"/>
        <v>2.9705010214813799E-2</v>
      </c>
      <c r="O120" s="58"/>
    </row>
    <row r="121" spans="1:15" ht="18.75">
      <c r="A121" s="9">
        <f t="shared" si="11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7"/>
        <v>595.1</v>
      </c>
      <c r="G121" s="66">
        <v>4.1894112296777305E-3</v>
      </c>
      <c r="H121" s="75">
        <f t="shared" si="9"/>
        <v>8.9453146458324824</v>
      </c>
      <c r="I121" s="76">
        <f t="shared" si="8"/>
        <v>3.2891921952726042</v>
      </c>
      <c r="J121" s="76">
        <v>3.3548386186136296</v>
      </c>
      <c r="K121" s="76">
        <v>1.7129664635906303</v>
      </c>
      <c r="L121" s="248">
        <f t="shared" si="10"/>
        <v>2.0881061191169783</v>
      </c>
      <c r="M121" s="67">
        <f t="shared" si="13"/>
        <v>2.9705010214813806E-2</v>
      </c>
      <c r="O121" s="58"/>
    </row>
    <row r="122" spans="1:15" ht="18.75">
      <c r="A122" s="9">
        <f t="shared" si="11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ref="F122:F183" si="14">C122+D122+E122</f>
        <v>804.1</v>
      </c>
      <c r="G122" s="66">
        <v>5.6607386486033657E-3</v>
      </c>
      <c r="H122" s="75">
        <f t="shared" si="9"/>
        <v>12.086922377270877</v>
      </c>
      <c r="I122" s="76">
        <f t="shared" ref="I122:I183" si="15">H122*0.3677</f>
        <v>4.4443613581225021</v>
      </c>
      <c r="J122" s="76">
        <v>4.5330629024150886</v>
      </c>
      <c r="K122" s="76">
        <v>2.3145628186409439</v>
      </c>
      <c r="L122" s="248">
        <f t="shared" si="10"/>
        <v>2.821452075923311</v>
      </c>
      <c r="M122" s="67">
        <f t="shared" si="13"/>
        <v>2.9705010214813803E-2</v>
      </c>
      <c r="O122" s="58"/>
    </row>
    <row r="123" spans="1:15" ht="18.75">
      <c r="A123" s="9">
        <f t="shared" si="11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14"/>
        <v>844.6</v>
      </c>
      <c r="G123" s="66">
        <v>5.9458523350458927E-3</v>
      </c>
      <c r="H123" s="75">
        <f t="shared" si="9"/>
        <v>12.69570282283669</v>
      </c>
      <c r="I123" s="76">
        <f t="shared" si="15"/>
        <v>4.6682099279570517</v>
      </c>
      <c r="J123" s="76">
        <v>4.7613790913814</v>
      </c>
      <c r="K123" s="76">
        <v>2.4311401027535644</v>
      </c>
      <c r="L123" s="248">
        <f t="shared" si="10"/>
        <v>2.9635597852565954</v>
      </c>
      <c r="M123" s="67">
        <f t="shared" si="13"/>
        <v>2.9705010214813799E-2</v>
      </c>
      <c r="O123" s="58"/>
    </row>
    <row r="124" spans="1:15" ht="18.75">
      <c r="A124" s="9">
        <f t="shared" si="11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14"/>
        <v>1017</v>
      </c>
      <c r="G124" s="66">
        <v>7.1595214595567992E-3</v>
      </c>
      <c r="H124" s="75">
        <f t="shared" si="9"/>
        <v>15.287153410874867</v>
      </c>
      <c r="I124" s="76">
        <f t="shared" si="15"/>
        <v>5.6210863091786889</v>
      </c>
      <c r="J124" s="76">
        <v>5.7332731895984885</v>
      </c>
      <c r="K124" s="76">
        <v>2.9273851343835839</v>
      </c>
      <c r="L124" s="248">
        <f t="shared" si="10"/>
        <v>3.5684824788135892</v>
      </c>
      <c r="M124" s="67">
        <f t="shared" si="13"/>
        <v>2.9705010214813799E-2</v>
      </c>
      <c r="O124" s="58"/>
    </row>
    <row r="125" spans="1:15" ht="18.75">
      <c r="A125" s="9">
        <f t="shared" si="11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14"/>
        <v>630.4</v>
      </c>
      <c r="G125" s="66">
        <v>4.4379177267498586E-3</v>
      </c>
      <c r="H125" s="75">
        <f t="shared" si="9"/>
        <v>9.4759306885108323</v>
      </c>
      <c r="I125" s="76">
        <f t="shared" si="15"/>
        <v>3.4842997141654335</v>
      </c>
      <c r="J125" s="76">
        <v>3.5538401364040193</v>
      </c>
      <c r="K125" s="76">
        <v>1.8145758001134822</v>
      </c>
      <c r="L125" s="248">
        <f t="shared" si="10"/>
        <v>2.211967900338335</v>
      </c>
      <c r="M125" s="67">
        <f t="shared" si="13"/>
        <v>2.9705010214813806E-2</v>
      </c>
      <c r="O125" s="58"/>
    </row>
    <row r="126" spans="1:15" ht="18.75">
      <c r="A126" s="9">
        <f t="shared" si="11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14"/>
        <v>777.76</v>
      </c>
      <c r="G126" s="66">
        <v>5.475309154754077E-3</v>
      </c>
      <c r="H126" s="75">
        <f t="shared" si="9"/>
        <v>11.690989613413999</v>
      </c>
      <c r="I126" s="76">
        <f t="shared" si="15"/>
        <v>4.2987768808523272</v>
      </c>
      <c r="J126" s="76">
        <v>4.384572818035517</v>
      </c>
      <c r="K126" s="76">
        <v>2.2387444071958469</v>
      </c>
      <c r="L126" s="248">
        <f t="shared" si="10"/>
        <v>2.7290294323717377</v>
      </c>
      <c r="M126" s="67">
        <f t="shared" si="13"/>
        <v>2.9705010214813799E-2</v>
      </c>
      <c r="O126" s="58"/>
    </row>
    <row r="127" spans="1:15" ht="18.75">
      <c r="A127" s="9">
        <f t="shared" si="11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14"/>
        <v>906.27</v>
      </c>
      <c r="G127" s="66">
        <v>6.3799995212906E-3</v>
      </c>
      <c r="H127" s="75">
        <f t="shared" si="9"/>
        <v>13.622702577850113</v>
      </c>
      <c r="I127" s="76">
        <f t="shared" si="15"/>
        <v>5.0090677378754869</v>
      </c>
      <c r="J127" s="76">
        <v>5.109039816654299</v>
      </c>
      <c r="K127" s="76">
        <v>2.6086542042653007</v>
      </c>
      <c r="L127" s="248">
        <f t="shared" si="10"/>
        <v>3.1799494749994017</v>
      </c>
      <c r="M127" s="67">
        <f t="shared" si="13"/>
        <v>2.9705010214813796E-2</v>
      </c>
      <c r="O127" s="58"/>
    </row>
    <row r="128" spans="1:15" ht="18.75">
      <c r="A128" s="9">
        <f t="shared" si="11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14"/>
        <v>895.68</v>
      </c>
      <c r="G128" s="66">
        <v>6.3054475721689611E-3</v>
      </c>
      <c r="H128" s="75">
        <f t="shared" si="9"/>
        <v>13.463517765046609</v>
      </c>
      <c r="I128" s="76">
        <f t="shared" si="15"/>
        <v>4.9505354822076386</v>
      </c>
      <c r="J128" s="76">
        <v>5.0493393613171822</v>
      </c>
      <c r="K128" s="76">
        <v>2.5781714033084446</v>
      </c>
      <c r="L128" s="248">
        <f t="shared" si="10"/>
        <v>3.1427909406329944</v>
      </c>
      <c r="M128" s="67">
        <f t="shared" si="13"/>
        <v>2.9705010214813806E-2</v>
      </c>
      <c r="O128" s="58"/>
    </row>
    <row r="129" spans="1:15" ht="18.75">
      <c r="A129" s="9">
        <f t="shared" si="11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14"/>
        <v>898.84</v>
      </c>
      <c r="G129" s="66">
        <v>6.3276934795555885E-3</v>
      </c>
      <c r="H129" s="75">
        <f t="shared" si="9"/>
        <v>13.511017671416683</v>
      </c>
      <c r="I129" s="76">
        <f t="shared" si="15"/>
        <v>4.9680011977799143</v>
      </c>
      <c r="J129" s="76">
        <v>5.0671536614933199</v>
      </c>
      <c r="K129" s="76">
        <v>2.5872673099206889</v>
      </c>
      <c r="L129" s="248">
        <f t="shared" si="10"/>
        <v>3.15387885079332</v>
      </c>
      <c r="M129" s="67">
        <f t="shared" si="13"/>
        <v>2.9705010214813796E-2</v>
      </c>
      <c r="O129" s="58"/>
    </row>
    <row r="130" spans="1:15" ht="18.75">
      <c r="A130" s="9">
        <f t="shared" si="11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14"/>
        <v>956.6</v>
      </c>
      <c r="G130" s="66">
        <v>6.734314875331401E-3</v>
      </c>
      <c r="H130" s="75">
        <f t="shared" si="9"/>
        <v>14.379243808105112</v>
      </c>
      <c r="I130" s="76">
        <f t="shared" si="15"/>
        <v>5.2872479482402506</v>
      </c>
      <c r="J130" s="76">
        <v>5.3927720090166327</v>
      </c>
      <c r="K130" s="76">
        <v>2.7535266662255031</v>
      </c>
      <c r="L130" s="248">
        <f t="shared" si="10"/>
        <v>3.3565490061288887</v>
      </c>
      <c r="M130" s="67">
        <f t="shared" si="13"/>
        <v>2.9705010214813803E-2</v>
      </c>
      <c r="O130" s="58"/>
    </row>
    <row r="131" spans="1:15" ht="18.75">
      <c r="A131" s="9">
        <f t="shared" si="11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14"/>
        <v>854.55</v>
      </c>
      <c r="G131" s="66">
        <v>6.0158987839373278E-3</v>
      </c>
      <c r="H131" s="75">
        <f t="shared" si="9"/>
        <v>12.84526740143866</v>
      </c>
      <c r="I131" s="76">
        <f t="shared" si="15"/>
        <v>4.7232048235089952</v>
      </c>
      <c r="J131" s="76">
        <v>4.8174715871891722</v>
      </c>
      <c r="K131" s="76">
        <v>2.4597806947762946</v>
      </c>
      <c r="L131" s="248">
        <f t="shared" si="10"/>
        <v>2.9984726669323032</v>
      </c>
      <c r="M131" s="67">
        <f t="shared" si="13"/>
        <v>2.9705010214813799E-2</v>
      </c>
      <c r="O131" s="58"/>
    </row>
    <row r="132" spans="1:15" ht="18.75">
      <c r="A132" s="9">
        <f t="shared" si="11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14"/>
        <v>763.97</v>
      </c>
      <c r="G132" s="66">
        <v>5.3782297044814237E-3</v>
      </c>
      <c r="H132" s="75">
        <f t="shared" ref="H132:H195" si="16">G132*2135.22</f>
        <v>11.483703629602825</v>
      </c>
      <c r="I132" s="76">
        <f t="shared" si="15"/>
        <v>4.2225578246049595</v>
      </c>
      <c r="J132" s="76">
        <v>4.3068325650516792</v>
      </c>
      <c r="K132" s="76">
        <v>2.1990505615683644</v>
      </c>
      <c r="L132" s="248">
        <f t="shared" si="10"/>
        <v>2.6806426345518366</v>
      </c>
      <c r="M132" s="67">
        <f t="shared" si="13"/>
        <v>2.9705010214813799E-2</v>
      </c>
      <c r="O132" s="58"/>
    </row>
    <row r="133" spans="1:15" ht="18.75">
      <c r="A133" s="9">
        <f t="shared" si="11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si="14"/>
        <v>522.74</v>
      </c>
      <c r="G133" s="66">
        <v>3.6800081099004145E-3</v>
      </c>
      <c r="H133" s="75">
        <f t="shared" si="16"/>
        <v>7.8576269164215624</v>
      </c>
      <c r="I133" s="76">
        <f t="shared" si="15"/>
        <v>2.8892494171682088</v>
      </c>
      <c r="J133" s="76">
        <v>2.946913694327153</v>
      </c>
      <c r="K133" s="76">
        <v>1.5046817159760815</v>
      </c>
      <c r="L133" s="248">
        <f t="shared" ref="L133:L196" si="17">K133*$L$2</f>
        <v>1.8342070117748435</v>
      </c>
      <c r="M133" s="67">
        <f t="shared" si="13"/>
        <v>2.9705010214813803E-2</v>
      </c>
      <c r="O133" s="58"/>
    </row>
    <row r="134" spans="1:15" ht="18.75">
      <c r="A134" s="9">
        <f t="shared" si="11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14"/>
        <v>600.19999999999993</v>
      </c>
      <c r="G134" s="66">
        <v>4.2253144346371587E-3</v>
      </c>
      <c r="H134" s="75">
        <f t="shared" si="16"/>
        <v>9.0219758871259526</v>
      </c>
      <c r="I134" s="76">
        <f t="shared" si="15"/>
        <v>3.317380533696213</v>
      </c>
      <c r="J134" s="76">
        <v>3.38358954611309</v>
      </c>
      <c r="K134" s="76">
        <v>1.7276465660344413</v>
      </c>
      <c r="L134" s="248">
        <f t="shared" si="17"/>
        <v>2.1060011639959839</v>
      </c>
      <c r="M134" s="67">
        <f t="shared" si="13"/>
        <v>2.9705010214813799E-2</v>
      </c>
      <c r="O134" s="58"/>
    </row>
    <row r="135" spans="1:15" ht="18.75">
      <c r="A135" s="9">
        <f t="shared" si="11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14"/>
        <v>965.16</v>
      </c>
      <c r="G135" s="66">
        <v>6.7945759409103641E-3</v>
      </c>
      <c r="H135" s="75">
        <f t="shared" si="16"/>
        <v>14.507914440550627</v>
      </c>
      <c r="I135" s="76">
        <f t="shared" si="15"/>
        <v>5.3345601397904661</v>
      </c>
      <c r="J135" s="76">
        <v>5.4410284677216101</v>
      </c>
      <c r="K135" s="76">
        <v>2.7781662107194296</v>
      </c>
      <c r="L135" s="248">
        <f t="shared" si="17"/>
        <v>3.386584610866985</v>
      </c>
      <c r="M135" s="67">
        <f t="shared" si="13"/>
        <v>2.9705010214813806E-2</v>
      </c>
      <c r="O135" s="58"/>
    </row>
    <row r="136" spans="1:15" ht="18.75">
      <c r="A136" s="9">
        <f t="shared" ref="A136:A199" si="18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14"/>
        <v>1184.0999999999999</v>
      </c>
      <c r="G136" s="66">
        <v>8.3358794102863388E-3</v>
      </c>
      <c r="H136" s="75">
        <f t="shared" si="16"/>
        <v>17.798936434431596</v>
      </c>
      <c r="I136" s="76">
        <f t="shared" si="15"/>
        <v>6.5446689269404983</v>
      </c>
      <c r="J136" s="76">
        <v>6.675288872963197</v>
      </c>
      <c r="K136" s="76">
        <v>3.4083743732778782</v>
      </c>
      <c r="L136" s="248">
        <f t="shared" si="17"/>
        <v>4.1548083610257338</v>
      </c>
      <c r="M136" s="67">
        <f t="shared" ref="M136:M157" si="19">(H136+I136+J136+L136)/F136</f>
        <v>2.970501021481381E-2</v>
      </c>
      <c r="O136" s="58"/>
    </row>
    <row r="137" spans="1:15" ht="18.75">
      <c r="A137" s="9">
        <f t="shared" si="18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14"/>
        <v>1096.8</v>
      </c>
      <c r="G137" s="66">
        <v>7.721301019510224E-3</v>
      </c>
      <c r="H137" s="75">
        <f t="shared" si="16"/>
        <v>16.486676362878619</v>
      </c>
      <c r="I137" s="76">
        <f t="shared" si="15"/>
        <v>6.0621508986304686</v>
      </c>
      <c r="J137" s="76">
        <v>6.1831406434135916</v>
      </c>
      <c r="K137" s="76">
        <v>3.1570855608573405</v>
      </c>
      <c r="L137" s="248">
        <f t="shared" si="17"/>
        <v>3.8484872986850984</v>
      </c>
      <c r="M137" s="67">
        <f t="shared" si="19"/>
        <v>2.9705010214813803E-2</v>
      </c>
      <c r="O137" s="58"/>
    </row>
    <row r="138" spans="1:15" ht="18.75">
      <c r="A138" s="9">
        <f t="shared" si="18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14"/>
        <v>703.61</v>
      </c>
      <c r="G138" s="66">
        <v>4.9533047140204126E-3</v>
      </c>
      <c r="H138" s="75">
        <f t="shared" si="16"/>
        <v>10.576395291470664</v>
      </c>
      <c r="I138" s="76">
        <f t="shared" si="15"/>
        <v>3.8889405486737636</v>
      </c>
      <c r="J138" s="76">
        <v>3.9665568819404062</v>
      </c>
      <c r="K138" s="76">
        <v>2.0253072314686662</v>
      </c>
      <c r="L138" s="248">
        <f t="shared" si="17"/>
        <v>2.4688495151603043</v>
      </c>
      <c r="M138" s="67">
        <f t="shared" si="19"/>
        <v>2.9705010214813803E-2</v>
      </c>
      <c r="O138" s="58"/>
    </row>
    <row r="139" spans="1:15" ht="18.75" hidden="1">
      <c r="A139" s="9">
        <f t="shared" si="18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14"/>
        <v>1018.12</v>
      </c>
      <c r="G139" s="66">
        <v>7.1674060849596551E-3</v>
      </c>
      <c r="H139" s="75">
        <f t="shared" si="16"/>
        <v>15.303988820727554</v>
      </c>
      <c r="I139" s="76">
        <f t="shared" si="15"/>
        <v>5.6272766893815218</v>
      </c>
      <c r="J139" s="76">
        <v>5.7395871187748417</v>
      </c>
      <c r="K139" s="76">
        <v>2.9306090000183036</v>
      </c>
      <c r="L139" s="248">
        <f t="shared" si="17"/>
        <v>3.5724123710223123</v>
      </c>
      <c r="M139" s="67">
        <f t="shared" si="19"/>
        <v>2.9705010214813806E-2</v>
      </c>
      <c r="O139" s="58"/>
    </row>
    <row r="140" spans="1:15" ht="18.75">
      <c r="A140" s="9">
        <f t="shared" si="18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14"/>
        <v>176.9</v>
      </c>
      <c r="G140" s="66">
        <v>1.245348423004521E-3</v>
      </c>
      <c r="H140" s="75">
        <f t="shared" si="16"/>
        <v>2.6590928597677133</v>
      </c>
      <c r="I140" s="76">
        <f t="shared" si="15"/>
        <v>0.97774844453658827</v>
      </c>
      <c r="J140" s="76">
        <v>0.99726256365779031</v>
      </c>
      <c r="K140" s="76">
        <v>0.50919806319808858</v>
      </c>
      <c r="L140" s="248">
        <f t="shared" si="17"/>
        <v>0.62071243903847007</v>
      </c>
      <c r="M140" s="67">
        <f t="shared" si="19"/>
        <v>2.9705010214813796E-2</v>
      </c>
      <c r="O140" s="58"/>
    </row>
    <row r="141" spans="1:15" ht="18.75">
      <c r="A141" s="9">
        <f t="shared" si="18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14"/>
        <v>198.8</v>
      </c>
      <c r="G141" s="66">
        <v>1.3995210090067766E-3</v>
      </c>
      <c r="H141" s="75">
        <f t="shared" si="16"/>
        <v>2.9882852488514491</v>
      </c>
      <c r="I141" s="76">
        <f t="shared" si="15"/>
        <v>1.0987924860026779</v>
      </c>
      <c r="J141" s="76">
        <v>1.1207224288025366</v>
      </c>
      <c r="K141" s="76">
        <v>0.5722361501626908</v>
      </c>
      <c r="L141" s="248">
        <f t="shared" si="17"/>
        <v>0.69755586704832018</v>
      </c>
      <c r="M141" s="67">
        <f t="shared" si="19"/>
        <v>2.9705010214813796E-2</v>
      </c>
      <c r="O141" s="58"/>
    </row>
    <row r="142" spans="1:15" ht="18.75">
      <c r="A142" s="9">
        <f t="shared" si="18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14"/>
        <v>197.25</v>
      </c>
      <c r="G142" s="66">
        <v>1.3886092506367538E-3</v>
      </c>
      <c r="H142" s="75">
        <f t="shared" si="16"/>
        <v>2.9649862441446091</v>
      </c>
      <c r="I142" s="76">
        <f t="shared" si="15"/>
        <v>1.0902254419719728</v>
      </c>
      <c r="J142" s="76">
        <v>1.1119844018174061</v>
      </c>
      <c r="K142" s="76">
        <v>0.56777455040035585</v>
      </c>
      <c r="L142" s="248">
        <f t="shared" si="17"/>
        <v>0.69211717693803387</v>
      </c>
      <c r="M142" s="67">
        <f t="shared" si="19"/>
        <v>2.9705010214813796E-2</v>
      </c>
      <c r="O142" s="58"/>
    </row>
    <row r="143" spans="1:15" ht="18.75">
      <c r="A143" s="9">
        <f t="shared" si="18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14"/>
        <v>158.5</v>
      </c>
      <c r="G143" s="66">
        <v>1.1158152913861876E-3</v>
      </c>
      <c r="H143" s="75">
        <f t="shared" si="16"/>
        <v>2.3825111264736152</v>
      </c>
      <c r="I143" s="76">
        <f t="shared" si="15"/>
        <v>0.87604934120434841</v>
      </c>
      <c r="J143" s="76">
        <v>0.89353372718914514</v>
      </c>
      <c r="K143" s="76">
        <v>0.45623455634198434</v>
      </c>
      <c r="L143" s="248">
        <f t="shared" si="17"/>
        <v>0.55614992418087894</v>
      </c>
      <c r="M143" s="67">
        <f t="shared" si="19"/>
        <v>2.9705010214813806E-2</v>
      </c>
      <c r="O143" s="58"/>
    </row>
    <row r="144" spans="1:15" ht="18.75">
      <c r="A144" s="9">
        <f t="shared" si="18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14"/>
        <v>184.5</v>
      </c>
      <c r="G144" s="66">
        <v>1.2988512382381804E-3</v>
      </c>
      <c r="H144" s="75">
        <f t="shared" si="16"/>
        <v>2.7733331409109274</v>
      </c>
      <c r="I144" s="76">
        <f t="shared" si="15"/>
        <v>1.0197545959129481</v>
      </c>
      <c r="J144" s="76">
        <v>1.0401070830687524</v>
      </c>
      <c r="K144" s="76">
        <v>0.5310742942908272</v>
      </c>
      <c r="L144" s="248">
        <f t="shared" si="17"/>
        <v>0.64737956474051839</v>
      </c>
      <c r="M144" s="67">
        <f t="shared" si="19"/>
        <v>2.9705010214813803E-2</v>
      </c>
      <c r="O144" s="58"/>
    </row>
    <row r="145" spans="1:15" ht="18.75">
      <c r="A145" s="9">
        <f t="shared" si="18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14"/>
        <v>188.15</v>
      </c>
      <c r="G145" s="66">
        <v>1.3245466692385565E-3</v>
      </c>
      <c r="H145" s="75">
        <f t="shared" si="16"/>
        <v>2.8281985390915505</v>
      </c>
      <c r="I145" s="76">
        <f t="shared" si="15"/>
        <v>1.0399286028239632</v>
      </c>
      <c r="J145" s="76">
        <v>1.0606837272595435</v>
      </c>
      <c r="K145" s="76">
        <v>0.54158064211826096</v>
      </c>
      <c r="L145" s="248">
        <f t="shared" si="17"/>
        <v>0.66018680274216013</v>
      </c>
      <c r="M145" s="67">
        <f t="shared" si="19"/>
        <v>2.9705010214813803E-2</v>
      </c>
      <c r="O145" s="58"/>
    </row>
    <row r="146" spans="1:15" ht="18.75">
      <c r="A146" s="9">
        <f t="shared" si="18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14"/>
        <v>162.19999999999999</v>
      </c>
      <c r="G146" s="66">
        <v>1.1418627145920481E-3</v>
      </c>
      <c r="H146" s="75">
        <f t="shared" si="16"/>
        <v>2.4381281054512325</v>
      </c>
      <c r="I146" s="76">
        <f t="shared" si="15"/>
        <v>0.89649970437441828</v>
      </c>
      <c r="J146" s="76">
        <v>0.91439224321816615</v>
      </c>
      <c r="K146" s="76">
        <v>0.46688482674239662</v>
      </c>
      <c r="L146" s="248">
        <f t="shared" si="17"/>
        <v>0.56913260379898156</v>
      </c>
      <c r="M146" s="67">
        <f t="shared" si="19"/>
        <v>2.9705010214813803E-2</v>
      </c>
      <c r="O146" s="58"/>
    </row>
    <row r="147" spans="1:15" ht="18.75">
      <c r="A147" s="9">
        <f t="shared" si="18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14"/>
        <v>193.5</v>
      </c>
      <c r="G147" s="66">
        <v>1.3622098352254087E-3</v>
      </c>
      <c r="H147" s="75">
        <f t="shared" si="16"/>
        <v>2.9086176843699967</v>
      </c>
      <c r="I147" s="76">
        <f t="shared" si="15"/>
        <v>1.0694987225428478</v>
      </c>
      <c r="J147" s="76">
        <v>1.090844013950155</v>
      </c>
      <c r="K147" s="76">
        <v>0.55698035742696506</v>
      </c>
      <c r="L147" s="248">
        <f t="shared" si="17"/>
        <v>0.67895905570347048</v>
      </c>
      <c r="M147" s="67">
        <f t="shared" si="19"/>
        <v>2.9705010214813799E-2</v>
      </c>
      <c r="O147" s="58"/>
    </row>
    <row r="148" spans="1:15" ht="18.75">
      <c r="A148" s="9">
        <f t="shared" si="18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14"/>
        <v>163.30000000000001</v>
      </c>
      <c r="G148" s="66">
        <v>1.1496065431127094E-3</v>
      </c>
      <c r="H148" s="75">
        <f t="shared" si="16"/>
        <v>2.4546628829851191</v>
      </c>
      <c r="I148" s="76">
        <f t="shared" si="15"/>
        <v>0.90257954207362834</v>
      </c>
      <c r="J148" s="76">
        <v>0.92059342365922647</v>
      </c>
      <c r="K148" s="76">
        <v>0.47005112334792459</v>
      </c>
      <c r="L148" s="248">
        <f t="shared" si="17"/>
        <v>0.57299231936112016</v>
      </c>
      <c r="M148" s="67">
        <f t="shared" si="19"/>
        <v>2.9705010214813799E-2</v>
      </c>
      <c r="O148" s="58"/>
    </row>
    <row r="149" spans="1:15" ht="18.75">
      <c r="A149" s="9">
        <f t="shared" si="18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14"/>
        <v>558.29999999999995</v>
      </c>
      <c r="G149" s="66">
        <v>3.9303449664410631E-3</v>
      </c>
      <c r="H149" s="75">
        <f t="shared" si="16"/>
        <v>8.3921511792442853</v>
      </c>
      <c r="I149" s="76">
        <f t="shared" si="15"/>
        <v>3.085793988608124</v>
      </c>
      <c r="J149" s="76">
        <v>3.1473809456763386</v>
      </c>
      <c r="K149" s="76">
        <v>1.607039449878422</v>
      </c>
      <c r="L149" s="248">
        <f t="shared" si="17"/>
        <v>1.9589810894017965</v>
      </c>
      <c r="M149" s="67">
        <f t="shared" si="19"/>
        <v>2.9705010214813806E-2</v>
      </c>
      <c r="O149" s="58"/>
    </row>
    <row r="150" spans="1:15" ht="18.75">
      <c r="A150" s="9">
        <f t="shared" si="18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14"/>
        <v>357.76</v>
      </c>
      <c r="G150" s="66">
        <v>2.5185746286834226E-3</v>
      </c>
      <c r="H150" s="75">
        <f t="shared" si="16"/>
        <v>5.3777109186574172</v>
      </c>
      <c r="I150" s="76">
        <f t="shared" si="15"/>
        <v>1.9773843047903326</v>
      </c>
      <c r="J150" s="76">
        <v>2.0168493769033979</v>
      </c>
      <c r="K150" s="76">
        <v>1.0297947941760779</v>
      </c>
      <c r="L150" s="248">
        <f t="shared" si="17"/>
        <v>1.255319854100639</v>
      </c>
      <c r="M150" s="67">
        <f t="shared" si="19"/>
        <v>2.9705010214813806E-2</v>
      </c>
      <c r="O150" s="58"/>
    </row>
    <row r="151" spans="1:15" ht="18.75">
      <c r="A151" s="9">
        <f t="shared" si="18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14"/>
        <v>185.8</v>
      </c>
      <c r="G151" s="66">
        <v>1.3080030355807801E-3</v>
      </c>
      <c r="H151" s="75">
        <f t="shared" si="16"/>
        <v>2.7928742416327932</v>
      </c>
      <c r="I151" s="76">
        <f t="shared" si="15"/>
        <v>1.0269398586483782</v>
      </c>
      <c r="J151" s="76">
        <v>1.047435750862733</v>
      </c>
      <c r="K151" s="76">
        <v>0.5348162811882694</v>
      </c>
      <c r="L151" s="248">
        <f t="shared" si="17"/>
        <v>0.6519410467685004</v>
      </c>
      <c r="M151" s="67">
        <f t="shared" si="19"/>
        <v>2.9705010214813803E-2</v>
      </c>
      <c r="O151" s="58"/>
    </row>
    <row r="152" spans="1:15" ht="18.75">
      <c r="A152" s="9">
        <f t="shared" si="18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14"/>
        <v>389.5</v>
      </c>
      <c r="G152" s="66">
        <v>2.7420192807250474E-3</v>
      </c>
      <c r="H152" s="75">
        <f t="shared" si="16"/>
        <v>5.8548144085897356</v>
      </c>
      <c r="I152" s="76">
        <f t="shared" si="15"/>
        <v>2.1528152580384461</v>
      </c>
      <c r="J152" s="76">
        <v>2.1957816198118105</v>
      </c>
      <c r="K152" s="76">
        <v>1.1211568435028574</v>
      </c>
      <c r="L152" s="248">
        <f t="shared" si="17"/>
        <v>1.3666901922299832</v>
      </c>
      <c r="M152" s="67">
        <f t="shared" si="19"/>
        <v>2.9705010214813803E-2</v>
      </c>
      <c r="O152" s="58"/>
    </row>
    <row r="153" spans="1:15" ht="18.75">
      <c r="A153" s="9">
        <f t="shared" si="18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14"/>
        <v>354.15</v>
      </c>
      <c r="G153" s="66">
        <v>2.493160791447434E-3</v>
      </c>
      <c r="H153" s="75">
        <f t="shared" si="16"/>
        <v>5.3234467851143892</v>
      </c>
      <c r="I153" s="76">
        <f t="shared" si="15"/>
        <v>1.957431382886561</v>
      </c>
      <c r="J153" s="76">
        <v>1.9964982301831906</v>
      </c>
      <c r="K153" s="76">
        <v>1.0194035844070268</v>
      </c>
      <c r="L153" s="248">
        <f t="shared" si="17"/>
        <v>1.2426529693921657</v>
      </c>
      <c r="M153" s="67">
        <f t="shared" si="19"/>
        <v>2.9705010214813806E-2</v>
      </c>
      <c r="O153" s="58"/>
    </row>
    <row r="154" spans="1:15" ht="18.75">
      <c r="A154" s="9">
        <f t="shared" si="18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14"/>
        <v>262.89999999999998</v>
      </c>
      <c r="G154" s="66">
        <v>1.8507750164380359E-3</v>
      </c>
      <c r="H154" s="75">
        <f t="shared" si="16"/>
        <v>3.9518118305988224</v>
      </c>
      <c r="I154" s="76">
        <f t="shared" si="15"/>
        <v>1.4530812101111872</v>
      </c>
      <c r="J154" s="76">
        <v>1.4820821254134147</v>
      </c>
      <c r="K154" s="76">
        <v>0.75674488872118406</v>
      </c>
      <c r="L154" s="248">
        <f t="shared" si="17"/>
        <v>0.92247201935112344</v>
      </c>
      <c r="M154" s="67">
        <f t="shared" si="19"/>
        <v>2.9705010214813799E-2</v>
      </c>
      <c r="O154" s="58"/>
    </row>
    <row r="155" spans="1:15" ht="18.75">
      <c r="A155" s="9">
        <f t="shared" si="18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14"/>
        <v>146.1</v>
      </c>
      <c r="G155" s="66">
        <v>1.0285212244260063E-3</v>
      </c>
      <c r="H155" s="75">
        <f t="shared" si="16"/>
        <v>2.1961190888188971</v>
      </c>
      <c r="I155" s="76">
        <f t="shared" si="15"/>
        <v>0.80751298895870849</v>
      </c>
      <c r="J155" s="76">
        <v>0.82362951130810158</v>
      </c>
      <c r="K155" s="76">
        <v>0.42054175824330547</v>
      </c>
      <c r="L155" s="248">
        <f t="shared" si="17"/>
        <v>0.5126404032985894</v>
      </c>
      <c r="M155" s="67">
        <f t="shared" si="19"/>
        <v>2.9705010214813806E-2</v>
      </c>
      <c r="O155" s="58"/>
    </row>
    <row r="156" spans="1:15" ht="18.75">
      <c r="A156" s="9">
        <f t="shared" si="18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14"/>
        <v>733.66</v>
      </c>
      <c r="G156" s="66">
        <v>5.1648520295166584E-3</v>
      </c>
      <c r="H156" s="75">
        <f t="shared" si="16"/>
        <v>11.028095350464559</v>
      </c>
      <c r="I156" s="76">
        <f t="shared" si="15"/>
        <v>4.0550306603658184</v>
      </c>
      <c r="J156" s="76">
        <v>4.1359618567166443</v>
      </c>
      <c r="K156" s="76">
        <v>2.1118046978287714</v>
      </c>
      <c r="L156" s="248">
        <f t="shared" si="17"/>
        <v>2.5742899266532726</v>
      </c>
      <c r="M156" s="67">
        <f t="shared" si="19"/>
        <v>2.9705010214813803E-2</v>
      </c>
      <c r="O156" s="58"/>
    </row>
    <row r="157" spans="1:15" ht="18.75">
      <c r="A157" s="9">
        <f t="shared" si="18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14"/>
        <v>506.03</v>
      </c>
      <c r="G157" s="66">
        <v>3.5623723148274604E-3</v>
      </c>
      <c r="H157" s="75">
        <f t="shared" si="16"/>
        <v>7.6064486140658891</v>
      </c>
      <c r="I157" s="76">
        <f t="shared" si="15"/>
        <v>2.7968911553920277</v>
      </c>
      <c r="J157" s="76">
        <v>2.8527121259906818</v>
      </c>
      <c r="K157" s="76">
        <v>1.4565827920866521</v>
      </c>
      <c r="L157" s="248">
        <f t="shared" si="17"/>
        <v>1.775574423553629</v>
      </c>
      <c r="M157" s="67">
        <f t="shared" si="19"/>
        <v>2.9705010214813799E-2</v>
      </c>
      <c r="O157" s="58"/>
    </row>
    <row r="158" spans="1:15" ht="18.75">
      <c r="A158" s="9">
        <f t="shared" si="18"/>
        <v>153</v>
      </c>
      <c r="B158" s="107" t="s">
        <v>471</v>
      </c>
      <c r="C158" s="8">
        <v>0</v>
      </c>
      <c r="D158" s="8">
        <f>димвенканали!D158</f>
        <v>0</v>
      </c>
      <c r="E158" s="8">
        <f>димвенканали!E158</f>
        <v>0</v>
      </c>
      <c r="F158" s="8">
        <f t="shared" si="14"/>
        <v>0</v>
      </c>
      <c r="G158" s="66">
        <v>0</v>
      </c>
      <c r="H158" s="75">
        <f t="shared" si="16"/>
        <v>0</v>
      </c>
      <c r="I158" s="76">
        <f t="shared" si="15"/>
        <v>0</v>
      </c>
      <c r="J158" s="76">
        <v>0</v>
      </c>
      <c r="K158" s="76">
        <v>0</v>
      </c>
      <c r="L158" s="248">
        <f t="shared" si="17"/>
        <v>0</v>
      </c>
      <c r="M158" s="67">
        <v>0</v>
      </c>
      <c r="O158" s="58"/>
    </row>
    <row r="159" spans="1:15" ht="18.75">
      <c r="A159" s="9">
        <f t="shared" si="18"/>
        <v>154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14"/>
        <v>307.49</v>
      </c>
      <c r="G159" s="66">
        <v>2.1646816652892038E-3</v>
      </c>
      <c r="H159" s="75">
        <f t="shared" si="16"/>
        <v>4.622071585358813</v>
      </c>
      <c r="I159" s="76">
        <f t="shared" si="15"/>
        <v>1.6995357219364358</v>
      </c>
      <c r="J159" s="76">
        <v>1.7334554307469414</v>
      </c>
      <c r="K159" s="76">
        <v>0.88509503930344968</v>
      </c>
      <c r="L159" s="248">
        <f t="shared" si="17"/>
        <v>1.0789308529109052</v>
      </c>
      <c r="M159" s="67">
        <f t="shared" ref="M159:M190" si="20">(H159+I159+J159+L159)/F159</f>
        <v>2.9705010214813803E-2</v>
      </c>
      <c r="O159" s="58"/>
    </row>
    <row r="160" spans="1:15" ht="18.75">
      <c r="A160" s="9">
        <f t="shared" si="18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14"/>
        <v>123.77</v>
      </c>
      <c r="G160" s="66">
        <v>8.7132150545658315E-4</v>
      </c>
      <c r="H160" s="75">
        <f t="shared" si="16"/>
        <v>1.8604631048810054</v>
      </c>
      <c r="I160" s="76">
        <f t="shared" si="15"/>
        <v>0.68409228366474573</v>
      </c>
      <c r="J160" s="76">
        <v>0.69774554835457714</v>
      </c>
      <c r="K160" s="76">
        <v>0.35626593715108773</v>
      </c>
      <c r="L160" s="248">
        <f t="shared" si="17"/>
        <v>0.43428817738717596</v>
      </c>
      <c r="M160" s="67">
        <f t="shared" si="20"/>
        <v>2.9705010214813803E-2</v>
      </c>
      <c r="O160" s="58"/>
    </row>
    <row r="161" spans="1:18" ht="18.75">
      <c r="A161" s="9">
        <f t="shared" si="18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14"/>
        <v>748.80000000000007</v>
      </c>
      <c r="G161" s="66">
        <v>5.2714352693373967E-3</v>
      </c>
      <c r="H161" s="75">
        <f t="shared" si="16"/>
        <v>11.255674015794595</v>
      </c>
      <c r="I161" s="76">
        <f t="shared" si="15"/>
        <v>4.138711335607673</v>
      </c>
      <c r="J161" s="76">
        <v>4.2213126493326936</v>
      </c>
      <c r="K161" s="76">
        <v>2.1553844529266746</v>
      </c>
      <c r="L161" s="248">
        <f t="shared" si="17"/>
        <v>2.6274136481176167</v>
      </c>
      <c r="M161" s="67">
        <f t="shared" si="20"/>
        <v>2.9705010214813799E-2</v>
      </c>
      <c r="O161" s="58"/>
    </row>
    <row r="162" spans="1:18" ht="18.75">
      <c r="A162" s="9">
        <f t="shared" si="18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14"/>
        <v>435.2</v>
      </c>
      <c r="G162" s="66">
        <v>3.0637401565379737E-3</v>
      </c>
      <c r="H162" s="75">
        <f t="shared" si="16"/>
        <v>6.5417592570430116</v>
      </c>
      <c r="I162" s="76">
        <f t="shared" si="15"/>
        <v>2.4054048788147155</v>
      </c>
      <c r="J162" s="76">
        <v>2.4534124799540438</v>
      </c>
      <c r="K162" s="76">
        <v>1.2527020752052467</v>
      </c>
      <c r="L162" s="248">
        <f t="shared" si="17"/>
        <v>1.5270438296751958</v>
      </c>
      <c r="M162" s="67">
        <f t="shared" si="20"/>
        <v>2.9705010214813806E-2</v>
      </c>
      <c r="O162" s="58"/>
    </row>
    <row r="163" spans="1:18" ht="18.75">
      <c r="A163" s="9">
        <f t="shared" si="18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14"/>
        <v>406.1</v>
      </c>
      <c r="G163" s="66">
        <v>2.8588806929459357E-3</v>
      </c>
      <c r="H163" s="75">
        <f t="shared" si="16"/>
        <v>6.1043392331920199</v>
      </c>
      <c r="I163" s="76">
        <f t="shared" si="15"/>
        <v>2.2445655360447057</v>
      </c>
      <c r="J163" s="76">
        <v>2.2893630701041756</v>
      </c>
      <c r="K163" s="76">
        <v>1.1689391377317342</v>
      </c>
      <c r="L163" s="248">
        <f t="shared" si="17"/>
        <v>1.4249368088949841</v>
      </c>
      <c r="M163" s="67">
        <f t="shared" si="20"/>
        <v>2.9705010214813803E-2</v>
      </c>
      <c r="O163" s="58"/>
    </row>
    <row r="164" spans="1:18" ht="18.75">
      <c r="A164" s="9">
        <f t="shared" si="18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14"/>
        <v>487.2</v>
      </c>
      <c r="G164" s="66">
        <v>3.4298120502419594E-3</v>
      </c>
      <c r="H164" s="75">
        <f t="shared" si="16"/>
        <v>7.3234032859176361</v>
      </c>
      <c r="I164" s="76">
        <f t="shared" si="15"/>
        <v>2.692815388231915</v>
      </c>
      <c r="J164" s="76">
        <v>2.7465591917132586</v>
      </c>
      <c r="K164" s="76">
        <v>1.4023815511029323</v>
      </c>
      <c r="L164" s="248">
        <f t="shared" si="17"/>
        <v>1.7095031107944745</v>
      </c>
      <c r="M164" s="67">
        <f t="shared" si="20"/>
        <v>2.9705010214813799E-2</v>
      </c>
      <c r="O164" s="58"/>
    </row>
    <row r="165" spans="1:18" ht="18.75">
      <c r="A165" s="9">
        <f t="shared" si="18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14"/>
        <v>399.95</v>
      </c>
      <c r="G165" s="66">
        <v>2.8155856516713291E-3</v>
      </c>
      <c r="H165" s="75">
        <f t="shared" si="16"/>
        <v>6.0118947951616546</v>
      </c>
      <c r="I165" s="76">
        <f t="shared" si="15"/>
        <v>2.2105737161809405</v>
      </c>
      <c r="J165" s="76">
        <v>2.2546928340018835</v>
      </c>
      <c r="K165" s="76">
        <v>1.1512366612553731</v>
      </c>
      <c r="L165" s="248">
        <f t="shared" si="17"/>
        <v>1.4033574900702999</v>
      </c>
      <c r="M165" s="67">
        <f t="shared" si="20"/>
        <v>2.9705010214813796E-2</v>
      </c>
      <c r="O165" s="58"/>
    </row>
    <row r="166" spans="1:18" ht="18.75">
      <c r="A166" s="9">
        <f t="shared" si="18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14"/>
        <v>489.3</v>
      </c>
      <c r="G166" s="66">
        <v>3.4445957228723127E-3</v>
      </c>
      <c r="H166" s="75">
        <f t="shared" si="16"/>
        <v>7.3549696793914192</v>
      </c>
      <c r="I166" s="76">
        <f t="shared" si="15"/>
        <v>2.7044223511122252</v>
      </c>
      <c r="J166" s="76">
        <v>2.7583978089189194</v>
      </c>
      <c r="K166" s="76">
        <v>1.4084262991680312</v>
      </c>
      <c r="L166" s="248">
        <f t="shared" si="17"/>
        <v>1.7168716586858301</v>
      </c>
      <c r="M166" s="67">
        <f t="shared" si="20"/>
        <v>2.9705010214813806E-2</v>
      </c>
      <c r="O166" s="58"/>
    </row>
    <row r="167" spans="1:18" ht="18.75">
      <c r="A167" s="9">
        <f t="shared" si="18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14"/>
        <v>420.6</v>
      </c>
      <c r="G167" s="66">
        <v>2.9609584325364703E-3</v>
      </c>
      <c r="H167" s="75">
        <f t="shared" si="16"/>
        <v>6.3222976643205211</v>
      </c>
      <c r="I167" s="76">
        <f t="shared" si="15"/>
        <v>2.324708851170656</v>
      </c>
      <c r="J167" s="76">
        <v>2.3711059031908799</v>
      </c>
      <c r="K167" s="76">
        <v>1.2106766838955119</v>
      </c>
      <c r="L167" s="248">
        <f t="shared" si="17"/>
        <v>1.4758148776686291</v>
      </c>
      <c r="M167" s="67">
        <f t="shared" si="20"/>
        <v>2.9705010214813806E-2</v>
      </c>
      <c r="O167" s="58"/>
    </row>
    <row r="168" spans="1:18" ht="18.75">
      <c r="A168" s="9">
        <f t="shared" si="18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14"/>
        <v>427.2</v>
      </c>
      <c r="G168" s="66">
        <v>3.0074214036604372E-3</v>
      </c>
      <c r="H168" s="75">
        <f t="shared" si="16"/>
        <v>6.4215063295238384</v>
      </c>
      <c r="I168" s="76">
        <f t="shared" si="15"/>
        <v>2.3611878773659156</v>
      </c>
      <c r="J168" s="76">
        <v>2.4083129858372416</v>
      </c>
      <c r="K168" s="76">
        <v>1.2296744635286796</v>
      </c>
      <c r="L168" s="248">
        <f t="shared" si="17"/>
        <v>1.4989731710414604</v>
      </c>
      <c r="M168" s="67">
        <f t="shared" si="20"/>
        <v>2.9705010214813803E-2</v>
      </c>
      <c r="O168" s="58"/>
    </row>
    <row r="169" spans="1:18" ht="18.75">
      <c r="A169" s="9">
        <f t="shared" si="18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14"/>
        <v>464.8</v>
      </c>
      <c r="G169" s="66">
        <v>3.2721195421848578E-3</v>
      </c>
      <c r="H169" s="75">
        <f t="shared" si="16"/>
        <v>6.986695088863951</v>
      </c>
      <c r="I169" s="76">
        <f t="shared" si="15"/>
        <v>2.569007784175275</v>
      </c>
      <c r="J169" s="76">
        <v>2.6202806081862122</v>
      </c>
      <c r="K169" s="76">
        <v>1.3379042384085447</v>
      </c>
      <c r="L169" s="248">
        <f t="shared" si="17"/>
        <v>1.6309052666200161</v>
      </c>
      <c r="M169" s="67">
        <f t="shared" si="20"/>
        <v>2.9705010214813803E-2</v>
      </c>
      <c r="O169" s="58"/>
      <c r="R169" s="55"/>
    </row>
    <row r="170" spans="1:18" ht="18.75">
      <c r="A170" s="9">
        <f t="shared" si="18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14"/>
        <v>515.5</v>
      </c>
      <c r="G170" s="66">
        <v>3.6290396385462442E-3</v>
      </c>
      <c r="H170" s="75">
        <f t="shared" si="16"/>
        <v>7.7487980170167106</v>
      </c>
      <c r="I170" s="76">
        <f t="shared" si="15"/>
        <v>2.8492330308570448</v>
      </c>
      <c r="J170" s="76">
        <v>2.9060986521514467</v>
      </c>
      <c r="K170" s="76">
        <v>1.4838417274087883</v>
      </c>
      <c r="L170" s="248">
        <f t="shared" si="17"/>
        <v>1.808803065711313</v>
      </c>
      <c r="M170" s="67">
        <f t="shared" si="20"/>
        <v>2.9705010214813803E-2</v>
      </c>
      <c r="O170" s="58"/>
      <c r="R170" s="59"/>
    </row>
    <row r="171" spans="1:18" ht="18.75">
      <c r="A171" s="9">
        <f t="shared" si="18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14"/>
        <v>556.9</v>
      </c>
      <c r="G171" s="66">
        <v>3.9204891846874937E-3</v>
      </c>
      <c r="H171" s="75">
        <f t="shared" si="16"/>
        <v>8.3711069169284293</v>
      </c>
      <c r="I171" s="76">
        <f t="shared" si="15"/>
        <v>3.0780560133545838</v>
      </c>
      <c r="J171" s="76">
        <v>3.1394885342058978</v>
      </c>
      <c r="K171" s="76">
        <v>1.6030096178350224</v>
      </c>
      <c r="L171" s="248">
        <f t="shared" si="17"/>
        <v>1.9540687241408925</v>
      </c>
      <c r="M171" s="67">
        <f t="shared" si="20"/>
        <v>2.9705010214813792E-2</v>
      </c>
      <c r="O171" s="58"/>
      <c r="R171" s="54"/>
    </row>
    <row r="172" spans="1:18" ht="19.5" thickBot="1">
      <c r="A172" s="9">
        <f t="shared" si="18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14"/>
        <v>342.9</v>
      </c>
      <c r="G172" s="66">
        <v>2.4139625452133987E-3</v>
      </c>
      <c r="H172" s="75">
        <f t="shared" si="16"/>
        <v>5.1543411057905528</v>
      </c>
      <c r="I172" s="76">
        <f t="shared" si="15"/>
        <v>1.8952512245991864</v>
      </c>
      <c r="J172" s="76">
        <v>1.9330770665814374</v>
      </c>
      <c r="K172" s="76">
        <v>0.98702100548685445</v>
      </c>
      <c r="L172" s="248">
        <f t="shared" si="17"/>
        <v>1.2031786056884757</v>
      </c>
      <c r="M172" s="67">
        <f t="shared" si="20"/>
        <v>2.9705010214813806E-2</v>
      </c>
      <c r="O172" s="58"/>
      <c r="R172" s="60"/>
    </row>
    <row r="173" spans="1:18" ht="19.5" thickBot="1">
      <c r="A173" s="9">
        <f t="shared" si="18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14"/>
        <v>514.78</v>
      </c>
      <c r="G173" s="66">
        <v>3.6239709507872656E-3</v>
      </c>
      <c r="H173" s="75">
        <f t="shared" si="16"/>
        <v>7.7379752535399842</v>
      </c>
      <c r="I173" s="76">
        <f t="shared" si="15"/>
        <v>2.8452535007266522</v>
      </c>
      <c r="J173" s="76">
        <v>2.9020396976809342</v>
      </c>
      <c r="K173" s="76">
        <v>1.4817692423578972</v>
      </c>
      <c r="L173" s="248">
        <f t="shared" si="17"/>
        <v>1.8062767064342768</v>
      </c>
      <c r="M173" s="67">
        <f t="shared" si="20"/>
        <v>2.9705010214813799E-2</v>
      </c>
      <c r="O173" s="58"/>
      <c r="R173" s="60"/>
    </row>
    <row r="174" spans="1:18" ht="18.75">
      <c r="A174" s="9">
        <f t="shared" si="18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14"/>
        <v>378.9</v>
      </c>
      <c r="G174" s="66">
        <v>2.667396933162312E-3</v>
      </c>
      <c r="H174" s="75">
        <f t="shared" si="16"/>
        <v>5.6954792796268316</v>
      </c>
      <c r="I174" s="76">
        <f t="shared" si="15"/>
        <v>2.094227731118786</v>
      </c>
      <c r="J174" s="76">
        <v>2.1360247901070477</v>
      </c>
      <c r="K174" s="76">
        <v>1.0906452580314061</v>
      </c>
      <c r="L174" s="248">
        <f t="shared" si="17"/>
        <v>1.3294965695402841</v>
      </c>
      <c r="M174" s="67">
        <f t="shared" si="20"/>
        <v>2.9705010214813803E-2</v>
      </c>
      <c r="O174" s="61"/>
      <c r="R174" s="62"/>
    </row>
    <row r="175" spans="1:18" ht="18.75">
      <c r="A175" s="9">
        <f t="shared" si="18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14"/>
        <v>391.9</v>
      </c>
      <c r="G175" s="66">
        <v>2.7589149065883082E-3</v>
      </c>
      <c r="H175" s="75">
        <f t="shared" si="16"/>
        <v>5.8908902868454867</v>
      </c>
      <c r="I175" s="76">
        <f t="shared" si="15"/>
        <v>2.1660803584730854</v>
      </c>
      <c r="J175" s="76">
        <v>2.2093114680468511</v>
      </c>
      <c r="K175" s="76">
        <v>1.1280651270058275</v>
      </c>
      <c r="L175" s="248">
        <f t="shared" si="17"/>
        <v>1.3751113898201037</v>
      </c>
      <c r="M175" s="67">
        <f t="shared" si="20"/>
        <v>2.9705010214813796E-2</v>
      </c>
      <c r="R175" s="56"/>
    </row>
    <row r="176" spans="1:18" ht="18.75">
      <c r="A176" s="9">
        <f t="shared" si="18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14"/>
        <v>381.3</v>
      </c>
      <c r="G176" s="66">
        <v>2.6842925590255728E-3</v>
      </c>
      <c r="H176" s="75">
        <f t="shared" si="16"/>
        <v>5.7315551578825827</v>
      </c>
      <c r="I176" s="76">
        <f t="shared" si="15"/>
        <v>2.1074928315534258</v>
      </c>
      <c r="J176" s="76">
        <v>2.1495546383420883</v>
      </c>
      <c r="K176" s="76">
        <v>1.0975535415343762</v>
      </c>
      <c r="L176" s="248">
        <f t="shared" si="17"/>
        <v>1.3379177671304048</v>
      </c>
      <c r="M176" s="67">
        <f t="shared" si="20"/>
        <v>2.9705010214813796E-2</v>
      </c>
    </row>
    <row r="177" spans="1:13" ht="18.75">
      <c r="A177" s="9">
        <f t="shared" si="18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14"/>
        <v>2512.2399999999998</v>
      </c>
      <c r="G177" s="66">
        <v>1.7685777966132715E-2</v>
      </c>
      <c r="H177" s="75">
        <f t="shared" si="16"/>
        <v>37.763026828845895</v>
      </c>
      <c r="I177" s="76">
        <f t="shared" si="15"/>
        <v>13.885464964966637</v>
      </c>
      <c r="J177" s="76">
        <v>14.162594137499417</v>
      </c>
      <c r="K177" s="76">
        <v>7.2313608947923447</v>
      </c>
      <c r="L177" s="248">
        <f t="shared" si="17"/>
        <v>8.8150289307518683</v>
      </c>
      <c r="M177" s="67">
        <f t="shared" si="20"/>
        <v>2.9705010214813799E-2</v>
      </c>
    </row>
    <row r="178" spans="1:13" ht="18.75">
      <c r="A178" s="9">
        <f t="shared" si="18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14"/>
        <v>124.1</v>
      </c>
      <c r="G178" s="66">
        <v>8.7364465401278146E-4</v>
      </c>
      <c r="H178" s="75">
        <f t="shared" si="16"/>
        <v>1.865423538141171</v>
      </c>
      <c r="I178" s="76">
        <f t="shared" si="15"/>
        <v>0.6859162349745086</v>
      </c>
      <c r="J178" s="76">
        <v>0.69960590248689525</v>
      </c>
      <c r="K178" s="76">
        <v>0.35721582613274611</v>
      </c>
      <c r="L178" s="248">
        <f t="shared" si="17"/>
        <v>0.43544609205581752</v>
      </c>
      <c r="M178" s="67">
        <f t="shared" si="20"/>
        <v>2.9705010214813796E-2</v>
      </c>
    </row>
    <row r="179" spans="1:13" ht="18.75">
      <c r="A179" s="9">
        <f t="shared" si="18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14"/>
        <v>147.35</v>
      </c>
      <c r="G179" s="66">
        <v>1.0373210295631214E-3</v>
      </c>
      <c r="H179" s="75">
        <f t="shared" si="16"/>
        <v>2.2149086087437677</v>
      </c>
      <c r="I179" s="76">
        <f t="shared" si="15"/>
        <v>0.81442189543508348</v>
      </c>
      <c r="J179" s="76">
        <v>0.83067630726385189</v>
      </c>
      <c r="K179" s="76">
        <v>0.42413982256776905</v>
      </c>
      <c r="L179" s="248">
        <f t="shared" si="17"/>
        <v>0.51702644371011053</v>
      </c>
      <c r="M179" s="67">
        <f t="shared" si="20"/>
        <v>2.9705010214813806E-2</v>
      </c>
    </row>
    <row r="180" spans="1:13" ht="18.75">
      <c r="A180" s="9">
        <f t="shared" si="18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14"/>
        <v>118.2</v>
      </c>
      <c r="G180" s="66">
        <v>8.3210957376559855E-4</v>
      </c>
      <c r="H180" s="75">
        <f t="shared" si="16"/>
        <v>1.7767370040957811</v>
      </c>
      <c r="I180" s="76">
        <f t="shared" si="15"/>
        <v>0.65330619640601872</v>
      </c>
      <c r="J180" s="76">
        <v>0.66634502557575359</v>
      </c>
      <c r="K180" s="76">
        <v>0.34023296252127794</v>
      </c>
      <c r="L180" s="248">
        <f t="shared" si="17"/>
        <v>0.41474398131343782</v>
      </c>
      <c r="M180" s="67">
        <f t="shared" si="20"/>
        <v>2.9705010214813799E-2</v>
      </c>
    </row>
    <row r="181" spans="1:13" ht="18.75">
      <c r="A181" s="9">
        <f t="shared" si="18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14"/>
        <v>111.8</v>
      </c>
      <c r="G181" s="66">
        <v>7.8705457146356953E-4</v>
      </c>
      <c r="H181" s="75">
        <f t="shared" si="16"/>
        <v>1.6805346620804427</v>
      </c>
      <c r="I181" s="76">
        <f t="shared" si="15"/>
        <v>0.61793259524697886</v>
      </c>
      <c r="J181" s="76">
        <v>0.63026543028231186</v>
      </c>
      <c r="K181" s="76">
        <v>0.32181087318002433</v>
      </c>
      <c r="L181" s="248">
        <f t="shared" si="17"/>
        <v>0.39228745440644969</v>
      </c>
      <c r="M181" s="67">
        <f t="shared" si="20"/>
        <v>2.9705010214813806E-2</v>
      </c>
    </row>
    <row r="182" spans="1:13" ht="18.75">
      <c r="A182" s="9">
        <f t="shared" si="18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14"/>
        <v>177.1</v>
      </c>
      <c r="G182" s="66">
        <v>1.2467563918264594E-3</v>
      </c>
      <c r="H182" s="75">
        <f t="shared" si="16"/>
        <v>2.6620991829556924</v>
      </c>
      <c r="I182" s="76">
        <f t="shared" si="15"/>
        <v>0.97885386957280818</v>
      </c>
      <c r="J182" s="76">
        <v>0.99839005101071043</v>
      </c>
      <c r="K182" s="76">
        <v>0.50977375349000276</v>
      </c>
      <c r="L182" s="248">
        <f t="shared" si="17"/>
        <v>0.62141420550431337</v>
      </c>
      <c r="M182" s="67">
        <f t="shared" si="20"/>
        <v>2.9705010214813806E-2</v>
      </c>
    </row>
    <row r="183" spans="1:13" ht="18.75">
      <c r="A183" s="9">
        <f t="shared" si="18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14"/>
        <v>572.56000000000006</v>
      </c>
      <c r="G183" s="66">
        <v>4.030733143445272E-3</v>
      </c>
      <c r="H183" s="75">
        <f t="shared" si="16"/>
        <v>8.6065020225472129</v>
      </c>
      <c r="I183" s="76">
        <f t="shared" si="15"/>
        <v>3.1646107936906103</v>
      </c>
      <c r="J183" s="76">
        <v>3.227770793939539</v>
      </c>
      <c r="K183" s="76">
        <v>1.6480861676919027</v>
      </c>
      <c r="L183" s="248">
        <f t="shared" si="17"/>
        <v>2.0090170384164296</v>
      </c>
      <c r="M183" s="67">
        <f t="shared" si="20"/>
        <v>2.9705010214813803E-2</v>
      </c>
    </row>
    <row r="184" spans="1:13" ht="18.75">
      <c r="A184" s="9">
        <f t="shared" si="18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ref="F184:F245" si="21">C184+D184+E184</f>
        <v>546.79999999999995</v>
      </c>
      <c r="G184" s="66">
        <v>3.8493867591796044E-3</v>
      </c>
      <c r="H184" s="75">
        <f t="shared" si="16"/>
        <v>8.2192875959354748</v>
      </c>
      <c r="I184" s="76">
        <f t="shared" ref="I184:I243" si="22">H184*0.3677</f>
        <v>3.0222320490254742</v>
      </c>
      <c r="J184" s="76">
        <v>3.0825504228834353</v>
      </c>
      <c r="K184" s="76">
        <v>1.5739372580933566</v>
      </c>
      <c r="L184" s="248">
        <f t="shared" si="17"/>
        <v>1.9186295176158019</v>
      </c>
      <c r="M184" s="67">
        <f t="shared" si="20"/>
        <v>2.9705010214813806E-2</v>
      </c>
    </row>
    <row r="185" spans="1:13" ht="18.75">
      <c r="A185" s="9">
        <f t="shared" si="18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21"/>
        <v>695</v>
      </c>
      <c r="G185" s="66">
        <v>4.8926916562359642E-3</v>
      </c>
      <c r="H185" s="75">
        <f t="shared" si="16"/>
        <v>10.446973078228154</v>
      </c>
      <c r="I185" s="76">
        <f t="shared" si="22"/>
        <v>3.8413520008644926</v>
      </c>
      <c r="J185" s="76">
        <v>3.9180185513971977</v>
      </c>
      <c r="K185" s="76">
        <v>2.0005237644017608</v>
      </c>
      <c r="L185" s="248">
        <f t="shared" si="17"/>
        <v>2.4386384688057468</v>
      </c>
      <c r="M185" s="67">
        <f t="shared" si="20"/>
        <v>2.9705010214813799E-2</v>
      </c>
    </row>
    <row r="186" spans="1:13" ht="18.75">
      <c r="A186" s="9">
        <f t="shared" si="18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21"/>
        <v>641.82000000000005</v>
      </c>
      <c r="G186" s="66">
        <v>4.5183127464825425E-3</v>
      </c>
      <c r="H186" s="75">
        <f t="shared" si="16"/>
        <v>9.6475917425444528</v>
      </c>
      <c r="I186" s="76">
        <f t="shared" si="22"/>
        <v>3.5474194837335955</v>
      </c>
      <c r="J186" s="76">
        <v>3.6182196642557551</v>
      </c>
      <c r="K186" s="76">
        <v>1.8474477157817819</v>
      </c>
      <c r="L186" s="248">
        <f t="shared" si="17"/>
        <v>2.2520387655379923</v>
      </c>
      <c r="M186" s="67">
        <f t="shared" si="20"/>
        <v>2.9705010214813799E-2</v>
      </c>
    </row>
    <row r="187" spans="1:13" ht="18.75">
      <c r="A187" s="9">
        <f t="shared" si="18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21"/>
        <v>126.6</v>
      </c>
      <c r="G187" s="66">
        <v>8.9124426428701157E-4</v>
      </c>
      <c r="H187" s="75">
        <f t="shared" si="16"/>
        <v>1.9030025779909128</v>
      </c>
      <c r="I187" s="76">
        <f t="shared" si="22"/>
        <v>0.69973404792725868</v>
      </c>
      <c r="J187" s="76">
        <v>0.71369949439839597</v>
      </c>
      <c r="K187" s="76">
        <v>0.36441195478167326</v>
      </c>
      <c r="L187" s="248">
        <f t="shared" si="17"/>
        <v>0.44421817287885973</v>
      </c>
      <c r="M187" s="67">
        <f t="shared" si="20"/>
        <v>2.9705010214813806E-2</v>
      </c>
    </row>
    <row r="188" spans="1:13" ht="18.75">
      <c r="A188" s="9">
        <f t="shared" si="18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21"/>
        <v>611.88</v>
      </c>
      <c r="G188" s="66">
        <v>4.3075398138383621E-3</v>
      </c>
      <c r="H188" s="75">
        <f t="shared" si="16"/>
        <v>9.1975451613039461</v>
      </c>
      <c r="I188" s="76">
        <f t="shared" si="22"/>
        <v>3.3819373558114614</v>
      </c>
      <c r="J188" s="76">
        <v>3.4494348075236219</v>
      </c>
      <c r="K188" s="76">
        <v>1.7612668790822295</v>
      </c>
      <c r="L188" s="248">
        <f t="shared" si="17"/>
        <v>2.1469843256012378</v>
      </c>
      <c r="M188" s="67">
        <f t="shared" si="20"/>
        <v>2.9705010214813799E-2</v>
      </c>
    </row>
    <row r="189" spans="1:13" ht="18.75">
      <c r="A189" s="9">
        <f t="shared" si="18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21"/>
        <v>427.6</v>
      </c>
      <c r="G189" s="66">
        <v>3.0102373413043145E-3</v>
      </c>
      <c r="H189" s="75">
        <f t="shared" si="16"/>
        <v>6.4275189758997975</v>
      </c>
      <c r="I189" s="76">
        <f t="shared" si="22"/>
        <v>2.3633987274383559</v>
      </c>
      <c r="J189" s="76">
        <v>2.4105679605430819</v>
      </c>
      <c r="K189" s="76">
        <v>1.2308258441125082</v>
      </c>
      <c r="L189" s="248">
        <f t="shared" si="17"/>
        <v>1.5003767039731475</v>
      </c>
      <c r="M189" s="67">
        <f t="shared" si="20"/>
        <v>2.9705010214813799E-2</v>
      </c>
    </row>
    <row r="190" spans="1:13" ht="18.75">
      <c r="A190" s="9">
        <f t="shared" si="18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21"/>
        <v>411.9</v>
      </c>
      <c r="G190" s="66">
        <v>2.8997117887821491E-3</v>
      </c>
      <c r="H190" s="75">
        <f t="shared" si="16"/>
        <v>6.1915226056434198</v>
      </c>
      <c r="I190" s="76">
        <f t="shared" si="22"/>
        <v>2.2766228620950857</v>
      </c>
      <c r="J190" s="76">
        <v>2.3220602033388569</v>
      </c>
      <c r="K190" s="76">
        <v>1.1856341561972452</v>
      </c>
      <c r="L190" s="248">
        <f t="shared" si="17"/>
        <v>1.445288036404442</v>
      </c>
      <c r="M190" s="67">
        <f t="shared" si="20"/>
        <v>2.9705010214813803E-2</v>
      </c>
    </row>
    <row r="191" spans="1:13" ht="18.75">
      <c r="A191" s="9">
        <f t="shared" si="18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21"/>
        <v>635.29999999999995</v>
      </c>
      <c r="G191" s="66">
        <v>4.4724129628873491E-3</v>
      </c>
      <c r="H191" s="75">
        <f t="shared" si="16"/>
        <v>9.5495856066163238</v>
      </c>
      <c r="I191" s="76">
        <f t="shared" si="22"/>
        <v>3.5113826275528224</v>
      </c>
      <c r="J191" s="76">
        <v>3.58146357655056</v>
      </c>
      <c r="K191" s="76">
        <v>1.8286802122653794</v>
      </c>
      <c r="L191" s="248">
        <f t="shared" si="17"/>
        <v>2.2291611787514976</v>
      </c>
      <c r="M191" s="67">
        <f t="shared" ref="M191:M222" si="23">(H191+I191+J191+L191)/F191</f>
        <v>2.9705010214813796E-2</v>
      </c>
    </row>
    <row r="192" spans="1:13" ht="18.75">
      <c r="A192" s="9">
        <f t="shared" si="18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21"/>
        <v>650.69999999999993</v>
      </c>
      <c r="G192" s="66">
        <v>4.580826562176607E-3</v>
      </c>
      <c r="H192" s="75">
        <f t="shared" si="16"/>
        <v>9.7810724920907344</v>
      </c>
      <c r="I192" s="76">
        <f t="shared" si="22"/>
        <v>3.5965003553417634</v>
      </c>
      <c r="J192" s="76">
        <v>3.6682801027254048</v>
      </c>
      <c r="K192" s="76">
        <v>1.8730083647427711</v>
      </c>
      <c r="L192" s="248">
        <f t="shared" si="17"/>
        <v>2.2831971966214382</v>
      </c>
      <c r="M192" s="67">
        <f t="shared" si="23"/>
        <v>2.9705010214813806E-2</v>
      </c>
    </row>
    <row r="193" spans="1:13" ht="18.75">
      <c r="A193" s="9">
        <f t="shared" si="18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21"/>
        <v>650.29999999999995</v>
      </c>
      <c r="G193" s="66">
        <v>4.5780106245327298E-3</v>
      </c>
      <c r="H193" s="75">
        <f t="shared" si="16"/>
        <v>9.7750598457147735</v>
      </c>
      <c r="I193" s="76">
        <f t="shared" si="22"/>
        <v>3.5942895052693227</v>
      </c>
      <c r="J193" s="76">
        <v>3.6660251280195646</v>
      </c>
      <c r="K193" s="76">
        <v>1.8718569841589425</v>
      </c>
      <c r="L193" s="248">
        <f t="shared" si="17"/>
        <v>2.2817936636897511</v>
      </c>
      <c r="M193" s="67">
        <f t="shared" si="23"/>
        <v>2.9705010214813799E-2</v>
      </c>
    </row>
    <row r="194" spans="1:13" ht="18.75">
      <c r="A194" s="9">
        <f t="shared" si="18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21"/>
        <v>702.91</v>
      </c>
      <c r="G194" s="66">
        <v>4.9483768231436279E-3</v>
      </c>
      <c r="H194" s="75">
        <f t="shared" si="16"/>
        <v>10.565873160312735</v>
      </c>
      <c r="I194" s="76">
        <f t="shared" si="22"/>
        <v>3.8850715610469932</v>
      </c>
      <c r="J194" s="76">
        <v>3.9626106762051858</v>
      </c>
      <c r="K194" s="76">
        <v>2.0232923154469664</v>
      </c>
      <c r="L194" s="248">
        <f t="shared" si="17"/>
        <v>2.4663933325298522</v>
      </c>
      <c r="M194" s="67">
        <f t="shared" si="23"/>
        <v>2.9705010214813796E-2</v>
      </c>
    </row>
    <row r="195" spans="1:13" ht="18.75">
      <c r="A195" s="9">
        <f t="shared" si="18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21"/>
        <v>592.9</v>
      </c>
      <c r="G195" s="66">
        <v>4.1739235726364074E-3</v>
      </c>
      <c r="H195" s="75">
        <f t="shared" si="16"/>
        <v>8.9122450907647082</v>
      </c>
      <c r="I195" s="76">
        <f t="shared" si="22"/>
        <v>3.2770325198741834</v>
      </c>
      <c r="J195" s="76">
        <v>3.3424362577315088</v>
      </c>
      <c r="K195" s="76">
        <v>1.7066338703795743</v>
      </c>
      <c r="L195" s="248">
        <f t="shared" si="17"/>
        <v>2.0803866879927013</v>
      </c>
      <c r="M195" s="67">
        <f t="shared" si="23"/>
        <v>2.9705010214813796E-2</v>
      </c>
    </row>
    <row r="196" spans="1:13" ht="18.75">
      <c r="A196" s="9">
        <f t="shared" si="18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21"/>
        <v>1245.1200000000001</v>
      </c>
      <c r="G196" s="66">
        <v>8.7654506978597467E-3</v>
      </c>
      <c r="H196" s="75">
        <f t="shared" ref="H196:H259" si="24">G196*2135.22</f>
        <v>18.716165639084085</v>
      </c>
      <c r="I196" s="76">
        <f t="shared" si="22"/>
        <v>6.8819341054912186</v>
      </c>
      <c r="J196" s="76">
        <v>7.0192852643391062</v>
      </c>
      <c r="K196" s="76">
        <v>3.5840174813408932</v>
      </c>
      <c r="L196" s="248">
        <f t="shared" si="17"/>
        <v>4.3689173097545488</v>
      </c>
      <c r="M196" s="67">
        <f t="shared" si="23"/>
        <v>2.9705010214813799E-2</v>
      </c>
    </row>
    <row r="197" spans="1:13" ht="18.75">
      <c r="A197" s="9">
        <f t="shared" si="18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si="21"/>
        <v>274.64999999999998</v>
      </c>
      <c r="G197" s="66">
        <v>1.9334931847269172E-3</v>
      </c>
      <c r="H197" s="75">
        <f t="shared" si="24"/>
        <v>4.1284333178926076</v>
      </c>
      <c r="I197" s="76">
        <f t="shared" si="22"/>
        <v>1.5180249309891118</v>
      </c>
      <c r="J197" s="76">
        <v>1.5483220073974679</v>
      </c>
      <c r="K197" s="76">
        <v>0.79056669337114194</v>
      </c>
      <c r="L197" s="248">
        <f t="shared" ref="L197:L260" si="25">K197*$L$2</f>
        <v>0.96370079921942209</v>
      </c>
      <c r="M197" s="67">
        <f t="shared" si="23"/>
        <v>2.9705010214813803E-2</v>
      </c>
    </row>
    <row r="198" spans="1:13" ht="18.75">
      <c r="A198" s="9">
        <f t="shared" si="18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21"/>
        <v>446.05</v>
      </c>
      <c r="G198" s="66">
        <v>3.1401224651281322E-3</v>
      </c>
      <c r="H198" s="75">
        <f t="shared" si="24"/>
        <v>6.7048522899908898</v>
      </c>
      <c r="I198" s="76">
        <f t="shared" si="22"/>
        <v>2.4653741870296502</v>
      </c>
      <c r="J198" s="76">
        <v>2.514578668849957</v>
      </c>
      <c r="K198" s="76">
        <v>1.2839332735415907</v>
      </c>
      <c r="L198" s="248">
        <f t="shared" si="25"/>
        <v>1.5651146604471993</v>
      </c>
      <c r="M198" s="67">
        <f t="shared" si="23"/>
        <v>2.9705010214813799E-2</v>
      </c>
    </row>
    <row r="199" spans="1:13" ht="18.75">
      <c r="A199" s="9">
        <f t="shared" si="18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21"/>
        <v>784</v>
      </c>
      <c r="G199" s="66">
        <v>5.5192377819985551E-3</v>
      </c>
      <c r="H199" s="75">
        <f t="shared" si="24"/>
        <v>11.784786896878954</v>
      </c>
      <c r="I199" s="76">
        <f t="shared" si="22"/>
        <v>4.3332661419823912</v>
      </c>
      <c r="J199" s="76">
        <v>4.4197504234466223</v>
      </c>
      <c r="K199" s="76">
        <v>2.2567059443035693</v>
      </c>
      <c r="L199" s="248">
        <f t="shared" si="25"/>
        <v>2.750924546106051</v>
      </c>
      <c r="M199" s="67">
        <f t="shared" si="23"/>
        <v>2.9705010214813799E-2</v>
      </c>
    </row>
    <row r="200" spans="1:13" ht="18.75">
      <c r="A200" s="9">
        <f t="shared" ref="A200:A263" si="26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21"/>
        <v>322.09999999999997</v>
      </c>
      <c r="G200" s="66">
        <v>2.2675337877318042E-3</v>
      </c>
      <c r="H200" s="75">
        <f t="shared" si="24"/>
        <v>4.8416834942407023</v>
      </c>
      <c r="I200" s="76">
        <f t="shared" si="22"/>
        <v>1.7802870208323063</v>
      </c>
      <c r="J200" s="76">
        <v>1.8158183818777514</v>
      </c>
      <c r="K200" s="76">
        <v>0.92714921512778015</v>
      </c>
      <c r="L200" s="248">
        <f t="shared" si="25"/>
        <v>1.1301948932407642</v>
      </c>
      <c r="M200" s="67">
        <f t="shared" si="23"/>
        <v>2.9705010214813803E-2</v>
      </c>
    </row>
    <row r="201" spans="1:13" ht="18.75">
      <c r="A201" s="9">
        <f t="shared" si="26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21"/>
        <v>543.79999999999995</v>
      </c>
      <c r="G201" s="66">
        <v>3.8282672268505282E-3</v>
      </c>
      <c r="H201" s="75">
        <f t="shared" si="24"/>
        <v>8.1741927481157841</v>
      </c>
      <c r="I201" s="76">
        <f t="shared" si="22"/>
        <v>3.0056506734821742</v>
      </c>
      <c r="J201" s="76">
        <v>3.0656381125896344</v>
      </c>
      <c r="K201" s="76">
        <v>1.5653019037146438</v>
      </c>
      <c r="L201" s="248">
        <f t="shared" si="25"/>
        <v>1.9081030206281511</v>
      </c>
      <c r="M201" s="67">
        <f t="shared" si="23"/>
        <v>2.9705010214813803E-2</v>
      </c>
    </row>
    <row r="202" spans="1:13" ht="18.75">
      <c r="A202" s="9">
        <f t="shared" si="26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21"/>
        <v>556.6</v>
      </c>
      <c r="G202" s="66">
        <v>3.9183772314545871E-3</v>
      </c>
      <c r="H202" s="75">
        <f t="shared" si="24"/>
        <v>8.3665974321464631</v>
      </c>
      <c r="I202" s="76">
        <f t="shared" si="22"/>
        <v>3.0763978758002546</v>
      </c>
      <c r="J202" s="76">
        <v>3.1377973031765185</v>
      </c>
      <c r="K202" s="76">
        <v>1.6021460823971516</v>
      </c>
      <c r="L202" s="248">
        <f t="shared" si="25"/>
        <v>1.9530160744421279</v>
      </c>
      <c r="M202" s="67">
        <f t="shared" si="23"/>
        <v>2.9705010214813806E-2</v>
      </c>
    </row>
    <row r="203" spans="1:13" ht="18.75">
      <c r="A203" s="9">
        <f t="shared" si="26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21"/>
        <v>151.5</v>
      </c>
      <c r="G203" s="66">
        <v>1.0665363826183433E-3</v>
      </c>
      <c r="H203" s="75">
        <f t="shared" si="24"/>
        <v>2.2772898148943388</v>
      </c>
      <c r="I203" s="76">
        <f t="shared" si="22"/>
        <v>0.83735946493664848</v>
      </c>
      <c r="J203" s="76">
        <v>0.85407166983694316</v>
      </c>
      <c r="K203" s="76">
        <v>0.4360853961249882</v>
      </c>
      <c r="L203" s="248">
        <f t="shared" si="25"/>
        <v>0.53158809787636063</v>
      </c>
      <c r="M203" s="67">
        <f t="shared" si="23"/>
        <v>2.9705010214813803E-2</v>
      </c>
    </row>
    <row r="204" spans="1:13" ht="18.75">
      <c r="A204" s="9">
        <f t="shared" si="26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21"/>
        <v>359.79999999999995</v>
      </c>
      <c r="G204" s="66">
        <v>2.532935910667194E-3</v>
      </c>
      <c r="H204" s="75">
        <f t="shared" si="24"/>
        <v>5.4083754151748051</v>
      </c>
      <c r="I204" s="76">
        <f t="shared" si="22"/>
        <v>1.988659640159776</v>
      </c>
      <c r="J204" s="76">
        <v>2.028349747903182</v>
      </c>
      <c r="K204" s="76">
        <v>1.0356668351536022</v>
      </c>
      <c r="L204" s="248">
        <f t="shared" si="25"/>
        <v>1.2624778720522412</v>
      </c>
      <c r="M204" s="67">
        <f t="shared" si="23"/>
        <v>2.9705010214813803E-2</v>
      </c>
    </row>
    <row r="205" spans="1:13" ht="18.75">
      <c r="A205" s="9">
        <f t="shared" si="26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21"/>
        <v>383</v>
      </c>
      <c r="G205" s="66">
        <v>2.6962602940120493E-3</v>
      </c>
      <c r="H205" s="75">
        <f t="shared" si="24"/>
        <v>5.7571089049804076</v>
      </c>
      <c r="I205" s="76">
        <f t="shared" si="22"/>
        <v>2.1168889443612962</v>
      </c>
      <c r="J205" s="76">
        <v>2.1591382808419088</v>
      </c>
      <c r="K205" s="76">
        <v>1.1024469090156468</v>
      </c>
      <c r="L205" s="248">
        <f t="shared" si="25"/>
        <v>1.3438827820900736</v>
      </c>
      <c r="M205" s="67">
        <f t="shared" si="23"/>
        <v>2.9705010214813799E-2</v>
      </c>
    </row>
    <row r="206" spans="1:13" ht="18.75">
      <c r="A206" s="9">
        <f t="shared" si="26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21"/>
        <v>353.6</v>
      </c>
      <c r="G206" s="66">
        <v>2.4892888771871039E-3</v>
      </c>
      <c r="H206" s="75">
        <f t="shared" si="24"/>
        <v>5.3151793963474478</v>
      </c>
      <c r="I206" s="76">
        <f t="shared" si="22"/>
        <v>1.9543914640369566</v>
      </c>
      <c r="J206" s="76">
        <v>1.9933976399626607</v>
      </c>
      <c r="K206" s="76">
        <v>1.0178204361042631</v>
      </c>
      <c r="L206" s="248">
        <f t="shared" si="25"/>
        <v>1.2407231116110968</v>
      </c>
      <c r="M206" s="67">
        <f t="shared" si="23"/>
        <v>2.9705010214813806E-2</v>
      </c>
    </row>
    <row r="207" spans="1:13" ht="18.75">
      <c r="A207" s="9">
        <f t="shared" si="26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21"/>
        <v>548.24</v>
      </c>
      <c r="G207" s="66">
        <v>3.8595241346975613E-3</v>
      </c>
      <c r="H207" s="75">
        <f t="shared" si="24"/>
        <v>8.2409331228889258</v>
      </c>
      <c r="I207" s="76">
        <f t="shared" si="22"/>
        <v>3.0301911092862581</v>
      </c>
      <c r="J207" s="76">
        <v>3.0906683318244599</v>
      </c>
      <c r="K207" s="76">
        <v>1.5780822281951388</v>
      </c>
      <c r="L207" s="248">
        <f t="shared" si="25"/>
        <v>1.9236822361698742</v>
      </c>
      <c r="M207" s="67">
        <f t="shared" si="23"/>
        <v>2.9705010214813799E-2</v>
      </c>
    </row>
    <row r="208" spans="1:13" ht="18.75">
      <c r="A208" s="9">
        <f t="shared" si="26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21"/>
        <v>153.69999999999999</v>
      </c>
      <c r="G208" s="66">
        <v>1.0820240396596657E-3</v>
      </c>
      <c r="H208" s="75">
        <f t="shared" si="24"/>
        <v>2.3103593699621112</v>
      </c>
      <c r="I208" s="76">
        <f t="shared" si="22"/>
        <v>0.84951914033506837</v>
      </c>
      <c r="J208" s="76">
        <v>0.8664740307190637</v>
      </c>
      <c r="K208" s="76">
        <v>0.44241798933604415</v>
      </c>
      <c r="L208" s="248">
        <f t="shared" si="25"/>
        <v>0.53930752900063783</v>
      </c>
      <c r="M208" s="67">
        <f t="shared" si="23"/>
        <v>2.9705010214813806E-2</v>
      </c>
    </row>
    <row r="209" spans="1:13" ht="18.75">
      <c r="A209" s="9">
        <f t="shared" si="26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21"/>
        <v>287</v>
      </c>
      <c r="G209" s="66">
        <v>2.0204352594816138E-3</v>
      </c>
      <c r="H209" s="75">
        <f t="shared" si="24"/>
        <v>4.314073774750331</v>
      </c>
      <c r="I209" s="76">
        <f t="shared" si="22"/>
        <v>1.5862849269756969</v>
      </c>
      <c r="J209" s="76">
        <v>1.6179443514402814</v>
      </c>
      <c r="K209" s="76">
        <v>0.82611556889684223</v>
      </c>
      <c r="L209" s="248">
        <f t="shared" si="25"/>
        <v>1.0070348784852508</v>
      </c>
      <c r="M209" s="67">
        <f t="shared" si="23"/>
        <v>2.9705010214813796E-2</v>
      </c>
    </row>
    <row r="210" spans="1:13" ht="18.75">
      <c r="A210" s="9">
        <f t="shared" si="26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21"/>
        <v>163</v>
      </c>
      <c r="G210" s="66">
        <v>1.1474945898798017E-3</v>
      </c>
      <c r="H210" s="75">
        <f t="shared" si="24"/>
        <v>2.4501533982031498</v>
      </c>
      <c r="I210" s="76">
        <f t="shared" si="22"/>
        <v>0.90092140451929825</v>
      </c>
      <c r="J210" s="76">
        <v>0.91890219262984629</v>
      </c>
      <c r="K210" s="76">
        <v>0.46918758791005333</v>
      </c>
      <c r="L210" s="248">
        <f t="shared" si="25"/>
        <v>0.5719396696623551</v>
      </c>
      <c r="M210" s="67">
        <f t="shared" si="23"/>
        <v>2.9705010214813803E-2</v>
      </c>
    </row>
    <row r="211" spans="1:13" ht="18.75">
      <c r="A211" s="9">
        <f t="shared" si="26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21"/>
        <v>250.48</v>
      </c>
      <c r="G211" s="66">
        <v>1.7633401525956609E-3</v>
      </c>
      <c r="H211" s="75">
        <f t="shared" si="24"/>
        <v>3.7651191606253067</v>
      </c>
      <c r="I211" s="76">
        <f t="shared" si="22"/>
        <v>1.3844343153619254</v>
      </c>
      <c r="J211" s="76">
        <v>1.4120651607970793</v>
      </c>
      <c r="K211" s="76">
        <v>0.72099452159331379</v>
      </c>
      <c r="L211" s="248">
        <f t="shared" si="25"/>
        <v>0.87889232182224952</v>
      </c>
      <c r="M211" s="67">
        <f t="shared" si="23"/>
        <v>2.9705010214813803E-2</v>
      </c>
    </row>
    <row r="212" spans="1:13" ht="18.75">
      <c r="A212" s="9">
        <f t="shared" si="26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21"/>
        <v>849.38</v>
      </c>
      <c r="G212" s="66">
        <v>5.9795027898902203E-3</v>
      </c>
      <c r="H212" s="75">
        <f t="shared" si="24"/>
        <v>12.767553947029395</v>
      </c>
      <c r="I212" s="76">
        <f t="shared" si="22"/>
        <v>4.6946295863227085</v>
      </c>
      <c r="J212" s="76">
        <v>4.788326039116189</v>
      </c>
      <c r="K212" s="76">
        <v>2.4448991007303134</v>
      </c>
      <c r="L212" s="248">
        <f t="shared" si="25"/>
        <v>2.9803320037902523</v>
      </c>
      <c r="M212" s="67">
        <f t="shared" si="23"/>
        <v>2.9705010214813799E-2</v>
      </c>
    </row>
    <row r="213" spans="1:13" ht="18.75">
      <c r="A213" s="9">
        <f t="shared" si="26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21"/>
        <v>413.7</v>
      </c>
      <c r="G213" s="66">
        <v>2.9123835081795949E-3</v>
      </c>
      <c r="H213" s="75">
        <f t="shared" si="24"/>
        <v>6.218579514335234</v>
      </c>
      <c r="I213" s="76">
        <f t="shared" si="22"/>
        <v>2.2865716874210658</v>
      </c>
      <c r="J213" s="76">
        <v>2.3322075895151375</v>
      </c>
      <c r="K213" s="76">
        <v>1.1908153688244727</v>
      </c>
      <c r="L213" s="248">
        <f t="shared" si="25"/>
        <v>1.4516039345970324</v>
      </c>
      <c r="M213" s="67">
        <f t="shared" si="23"/>
        <v>2.9705010214813806E-2</v>
      </c>
    </row>
    <row r="214" spans="1:13" ht="18.75">
      <c r="A214" s="9">
        <f t="shared" si="26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21"/>
        <v>301.8</v>
      </c>
      <c r="G214" s="66">
        <v>2.1246249523050563E-3</v>
      </c>
      <c r="H214" s="75">
        <f t="shared" si="24"/>
        <v>4.536541690660802</v>
      </c>
      <c r="I214" s="76">
        <f t="shared" si="22"/>
        <v>1.6680863796559771</v>
      </c>
      <c r="J214" s="76">
        <v>1.701378415556366</v>
      </c>
      <c r="K214" s="76">
        <v>0.86871665049849145</v>
      </c>
      <c r="L214" s="248">
        <f t="shared" si="25"/>
        <v>1.0589655969576612</v>
      </c>
      <c r="M214" s="67">
        <f t="shared" si="23"/>
        <v>2.9705010214813806E-2</v>
      </c>
    </row>
    <row r="215" spans="1:13" ht="18.75">
      <c r="A215" s="9">
        <f t="shared" si="26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21"/>
        <v>417.1</v>
      </c>
      <c r="G215" s="66">
        <v>2.9363189781525479E-3</v>
      </c>
      <c r="H215" s="75">
        <f t="shared" si="24"/>
        <v>6.2696870085308829</v>
      </c>
      <c r="I215" s="76">
        <f t="shared" si="22"/>
        <v>2.305363913036806</v>
      </c>
      <c r="J215" s="76">
        <v>2.3513748745147787</v>
      </c>
      <c r="K215" s="76">
        <v>1.2006021037870138</v>
      </c>
      <c r="L215" s="248">
        <f t="shared" si="25"/>
        <v>1.4635339645163699</v>
      </c>
      <c r="M215" s="67">
        <f t="shared" si="23"/>
        <v>2.9705010214813803E-2</v>
      </c>
    </row>
    <row r="216" spans="1:13" ht="18.75">
      <c r="A216" s="9">
        <f t="shared" si="26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21"/>
        <v>191.3</v>
      </c>
      <c r="G216" s="66">
        <v>1.3467221781840865E-3</v>
      </c>
      <c r="H216" s="75">
        <f t="shared" si="24"/>
        <v>2.8755481293022247</v>
      </c>
      <c r="I216" s="76">
        <f t="shared" si="22"/>
        <v>1.0573390471444282</v>
      </c>
      <c r="J216" s="76">
        <v>1.0784416530680345</v>
      </c>
      <c r="K216" s="76">
        <v>0.55064776421590922</v>
      </c>
      <c r="L216" s="248">
        <f t="shared" si="25"/>
        <v>0.67123962457919339</v>
      </c>
      <c r="M216" s="67">
        <f t="shared" si="23"/>
        <v>2.9705010214813803E-2</v>
      </c>
    </row>
    <row r="217" spans="1:13" ht="18.75">
      <c r="A217" s="9">
        <f t="shared" si="26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21"/>
        <v>319.3</v>
      </c>
      <c r="G217" s="66">
        <v>2.2478222242246671E-3</v>
      </c>
      <c r="H217" s="75">
        <f t="shared" si="24"/>
        <v>4.799594969608993</v>
      </c>
      <c r="I217" s="76">
        <f t="shared" si="22"/>
        <v>1.7648110703252269</v>
      </c>
      <c r="J217" s="76">
        <v>1.800033558936871</v>
      </c>
      <c r="K217" s="76">
        <v>0.91908955104098189</v>
      </c>
      <c r="L217" s="248">
        <f t="shared" si="25"/>
        <v>1.1203701627189571</v>
      </c>
      <c r="M217" s="67">
        <f t="shared" si="23"/>
        <v>2.9705010214813806E-2</v>
      </c>
    </row>
    <row r="218" spans="1:13" ht="18.75">
      <c r="A218" s="9">
        <f t="shared" si="26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21"/>
        <v>481.74</v>
      </c>
      <c r="G218" s="66">
        <v>3.391374501403041E-3</v>
      </c>
      <c r="H218" s="75">
        <f t="shared" si="24"/>
        <v>7.241330662885801</v>
      </c>
      <c r="I218" s="76">
        <f t="shared" si="22"/>
        <v>2.6626372847431092</v>
      </c>
      <c r="J218" s="76">
        <v>2.7157787869785412</v>
      </c>
      <c r="K218" s="76">
        <v>1.3866652061336755</v>
      </c>
      <c r="L218" s="248">
        <f t="shared" si="25"/>
        <v>1.6903448862769506</v>
      </c>
      <c r="M218" s="67">
        <f t="shared" si="23"/>
        <v>2.9705010214813803E-2</v>
      </c>
    </row>
    <row r="219" spans="1:13" ht="18.75">
      <c r="A219" s="9">
        <f t="shared" si="26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21"/>
        <v>503.3</v>
      </c>
      <c r="G219" s="66">
        <v>3.5431535404080012E-3</v>
      </c>
      <c r="H219" s="75">
        <f t="shared" si="24"/>
        <v>7.565412302549972</v>
      </c>
      <c r="I219" s="76">
        <f t="shared" si="22"/>
        <v>2.781802103647625</v>
      </c>
      <c r="J219" s="76">
        <v>2.8373219236233229</v>
      </c>
      <c r="K219" s="76">
        <v>1.4487246196020236</v>
      </c>
      <c r="L219" s="248">
        <f t="shared" si="25"/>
        <v>1.765995311294867</v>
      </c>
      <c r="M219" s="67">
        <f t="shared" si="23"/>
        <v>2.9705010214813803E-2</v>
      </c>
    </row>
    <row r="220" spans="1:13" ht="18.75">
      <c r="A220" s="9">
        <f t="shared" si="26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21"/>
        <v>97.1</v>
      </c>
      <c r="G220" s="66">
        <v>6.8356886305109658E-4</v>
      </c>
      <c r="H220" s="75">
        <f t="shared" si="24"/>
        <v>1.4595699077639623</v>
      </c>
      <c r="I220" s="76">
        <f t="shared" si="22"/>
        <v>0.53668385508480898</v>
      </c>
      <c r="J220" s="76">
        <v>0.54739510984268758</v>
      </c>
      <c r="K220" s="76">
        <v>0.27949763672433237</v>
      </c>
      <c r="L220" s="248">
        <f t="shared" si="25"/>
        <v>0.34070761916696118</v>
      </c>
      <c r="M220" s="67">
        <f t="shared" si="23"/>
        <v>2.9705010214813803E-2</v>
      </c>
    </row>
    <row r="221" spans="1:13" ht="18.75">
      <c r="A221" s="9">
        <f t="shared" si="26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21"/>
        <v>727.33</v>
      </c>
      <c r="G221" s="66">
        <v>5.120289816302308E-3</v>
      </c>
      <c r="H221" s="75">
        <f t="shared" si="24"/>
        <v>10.932945221565014</v>
      </c>
      <c r="I221" s="76">
        <f t="shared" si="22"/>
        <v>4.020043957969456</v>
      </c>
      <c r="J221" s="76">
        <v>4.1002768819967246</v>
      </c>
      <c r="K221" s="76">
        <v>2.0935841000896875</v>
      </c>
      <c r="L221" s="248">
        <f t="shared" si="25"/>
        <v>2.5520790180093291</v>
      </c>
      <c r="M221" s="67">
        <f t="shared" si="23"/>
        <v>2.9705010214813803E-2</v>
      </c>
    </row>
    <row r="222" spans="1:13" ht="18.75">
      <c r="A222" s="9">
        <f t="shared" si="26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21"/>
        <v>628.35</v>
      </c>
      <c r="G222" s="66">
        <v>4.4234860463249906E-3</v>
      </c>
      <c r="H222" s="75">
        <f t="shared" si="24"/>
        <v>9.4451158758340448</v>
      </c>
      <c r="I222" s="76">
        <f t="shared" si="22"/>
        <v>3.4729691075441784</v>
      </c>
      <c r="J222" s="76">
        <v>3.5422833910365892</v>
      </c>
      <c r="K222" s="76">
        <v>1.8086749746213622</v>
      </c>
      <c r="L222" s="248">
        <f t="shared" si="25"/>
        <v>2.2047747940634408</v>
      </c>
      <c r="M222" s="67">
        <f t="shared" si="23"/>
        <v>2.9705010214813799E-2</v>
      </c>
    </row>
    <row r="223" spans="1:13" ht="18.75">
      <c r="A223" s="9">
        <f t="shared" si="26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21"/>
        <v>2817.6</v>
      </c>
      <c r="G223" s="66">
        <v>1.9835464763468279E-2</v>
      </c>
      <c r="H223" s="75">
        <f t="shared" si="24"/>
        <v>42.353081072252735</v>
      </c>
      <c r="I223" s="76">
        <f t="shared" si="22"/>
        <v>15.573227910267331</v>
      </c>
      <c r="J223" s="76">
        <v>15.884041827937763</v>
      </c>
      <c r="K223" s="76">
        <v>8.1103248324869099</v>
      </c>
      <c r="L223" s="248">
        <f t="shared" si="25"/>
        <v>9.8864859708015445</v>
      </c>
      <c r="M223" s="67">
        <f t="shared" ref="M223:M229" si="27">(H223+I223+J223+L223)/F223</f>
        <v>2.9705010214813806E-2</v>
      </c>
    </row>
    <row r="224" spans="1:13" ht="18.75">
      <c r="A224" s="9">
        <f t="shared" si="26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21"/>
        <v>629.26</v>
      </c>
      <c r="G224" s="66">
        <v>4.4298923044648096E-3</v>
      </c>
      <c r="H224" s="75">
        <f t="shared" si="24"/>
        <v>9.4587946463393493</v>
      </c>
      <c r="I224" s="76">
        <f t="shared" si="22"/>
        <v>3.4779987914589792</v>
      </c>
      <c r="J224" s="76">
        <v>3.5474134584923749</v>
      </c>
      <c r="K224" s="76">
        <v>1.8112943654495715</v>
      </c>
      <c r="L224" s="248">
        <f t="shared" si="25"/>
        <v>2.2079678314830278</v>
      </c>
      <c r="M224" s="67">
        <f t="shared" si="27"/>
        <v>2.9705010214813803E-2</v>
      </c>
    </row>
    <row r="225" spans="1:13" ht="18.75">
      <c r="A225" s="9">
        <f t="shared" si="26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21"/>
        <v>531.4</v>
      </c>
      <c r="G225" s="66">
        <v>3.7409731598903474E-3</v>
      </c>
      <c r="H225" s="75">
        <f t="shared" si="24"/>
        <v>7.9878007104610669</v>
      </c>
      <c r="I225" s="76">
        <f t="shared" si="22"/>
        <v>2.9371143212365345</v>
      </c>
      <c r="J225" s="76">
        <v>2.9957338967085909</v>
      </c>
      <c r="K225" s="76">
        <v>1.5296091056159653</v>
      </c>
      <c r="L225" s="248">
        <f t="shared" si="25"/>
        <v>1.8645934997458617</v>
      </c>
      <c r="M225" s="67">
        <f t="shared" si="27"/>
        <v>2.9705010214813803E-2</v>
      </c>
    </row>
    <row r="226" spans="1:13" ht="18.75">
      <c r="A226" s="9">
        <f t="shared" si="26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21"/>
        <v>423.85</v>
      </c>
      <c r="G226" s="66">
        <v>2.9838379258929691E-3</v>
      </c>
      <c r="H226" s="75">
        <f t="shared" si="24"/>
        <v>6.3711504161251851</v>
      </c>
      <c r="I226" s="76">
        <f t="shared" si="22"/>
        <v>2.3426720080092309</v>
      </c>
      <c r="J226" s="76">
        <v>2.3894275726758307</v>
      </c>
      <c r="K226" s="76">
        <v>1.2200316511391172</v>
      </c>
      <c r="L226" s="248">
        <f t="shared" si="25"/>
        <v>1.487218582738584</v>
      </c>
      <c r="M226" s="67">
        <f t="shared" si="27"/>
        <v>2.970501021481381E-2</v>
      </c>
    </row>
    <row r="227" spans="1:13" ht="18.75">
      <c r="A227" s="9">
        <f t="shared" si="26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21"/>
        <v>379.4</v>
      </c>
      <c r="G227" s="66">
        <v>2.6709168552171581E-3</v>
      </c>
      <c r="H227" s="75">
        <f t="shared" si="24"/>
        <v>5.7029950875967801</v>
      </c>
      <c r="I227" s="76">
        <f t="shared" si="22"/>
        <v>2.096991293709336</v>
      </c>
      <c r="J227" s="76">
        <v>2.138843508489348</v>
      </c>
      <c r="K227" s="76">
        <v>1.0920844837611916</v>
      </c>
      <c r="L227" s="248">
        <f t="shared" si="25"/>
        <v>1.3312509857048926</v>
      </c>
      <c r="M227" s="67">
        <f t="shared" si="27"/>
        <v>2.9705010214813806E-2</v>
      </c>
    </row>
    <row r="228" spans="1:13" ht="18.75">
      <c r="A228" s="9">
        <f t="shared" si="26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21"/>
        <v>2490.7000000000003</v>
      </c>
      <c r="G228" s="66">
        <v>1.7534139724009953E-2</v>
      </c>
      <c r="H228" s="75">
        <f t="shared" si="24"/>
        <v>37.439245821500528</v>
      </c>
      <c r="I228" s="76">
        <f t="shared" si="22"/>
        <v>13.766410688565745</v>
      </c>
      <c r="J228" s="76">
        <v>14.041163749589931</v>
      </c>
      <c r="K228" s="76">
        <v>7.1693590503531892</v>
      </c>
      <c r="L228" s="248">
        <f t="shared" si="25"/>
        <v>8.7394486823805391</v>
      </c>
      <c r="M228" s="67">
        <f t="shared" si="27"/>
        <v>2.9705010214813803E-2</v>
      </c>
    </row>
    <row r="229" spans="1:13" ht="18.75">
      <c r="A229" s="9">
        <f t="shared" si="26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21"/>
        <v>635.55000000000007</v>
      </c>
      <c r="G229" s="66">
        <v>4.474172923914773E-3</v>
      </c>
      <c r="H229" s="75">
        <f t="shared" si="24"/>
        <v>9.5533435106013016</v>
      </c>
      <c r="I229" s="76">
        <f t="shared" si="22"/>
        <v>3.5127644088480987</v>
      </c>
      <c r="J229" s="76">
        <v>3.5828729357417108</v>
      </c>
      <c r="K229" s="76">
        <v>1.8293998251302723</v>
      </c>
      <c r="L229" s="248">
        <f t="shared" si="25"/>
        <v>2.2300383868338023</v>
      </c>
      <c r="M229" s="67">
        <f t="shared" si="27"/>
        <v>2.9705010214813803E-2</v>
      </c>
    </row>
    <row r="230" spans="1:13" ht="18.75">
      <c r="A230" s="9">
        <f t="shared" si="26"/>
        <v>225</v>
      </c>
      <c r="B230" s="107" t="s">
        <v>543</v>
      </c>
      <c r="C230" s="8">
        <v>0</v>
      </c>
      <c r="D230" s="8">
        <f>димвенканали!D230</f>
        <v>0</v>
      </c>
      <c r="E230" s="8">
        <f>димвенканали!E230</f>
        <v>0</v>
      </c>
      <c r="F230" s="8">
        <f t="shared" si="21"/>
        <v>0</v>
      </c>
      <c r="G230" s="66">
        <v>0</v>
      </c>
      <c r="H230" s="75">
        <f t="shared" si="24"/>
        <v>0</v>
      </c>
      <c r="I230" s="76">
        <f t="shared" si="22"/>
        <v>0</v>
      </c>
      <c r="J230" s="76">
        <v>0</v>
      </c>
      <c r="K230" s="76">
        <v>0</v>
      </c>
      <c r="L230" s="248">
        <f t="shared" si="25"/>
        <v>0</v>
      </c>
      <c r="M230" s="67">
        <v>0</v>
      </c>
    </row>
    <row r="231" spans="1:13" ht="18.75">
      <c r="A231" s="9">
        <f t="shared" si="26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21"/>
        <v>243.18</v>
      </c>
      <c r="G231" s="66">
        <v>1.7119492905949092E-3</v>
      </c>
      <c r="H231" s="75">
        <f t="shared" si="24"/>
        <v>3.6553883642640614</v>
      </c>
      <c r="I231" s="76">
        <f t="shared" si="22"/>
        <v>1.3440863015398954</v>
      </c>
      <c r="J231" s="76">
        <v>1.3709118724154972</v>
      </c>
      <c r="K231" s="76">
        <v>0.69998182593844649</v>
      </c>
      <c r="L231" s="248">
        <f t="shared" si="25"/>
        <v>0.85327784581896637</v>
      </c>
      <c r="M231" s="67">
        <f t="shared" ref="M231:M294" si="28">(H231+I231+J231+L231)/F231</f>
        <v>2.9705010214813803E-2</v>
      </c>
    </row>
    <row r="232" spans="1:13" ht="18.75">
      <c r="A232" s="9">
        <f t="shared" si="26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21"/>
        <v>187.37</v>
      </c>
      <c r="G232" s="66">
        <v>1.3190555908329966E-3</v>
      </c>
      <c r="H232" s="75">
        <f t="shared" si="24"/>
        <v>2.8164738786584307</v>
      </c>
      <c r="I232" s="76">
        <f t="shared" si="22"/>
        <v>1.0356174451827049</v>
      </c>
      <c r="J232" s="76">
        <v>1.0562865265831554</v>
      </c>
      <c r="K232" s="76">
        <v>0.53933544997979566</v>
      </c>
      <c r="L232" s="248">
        <f t="shared" si="25"/>
        <v>0.65744991352537097</v>
      </c>
      <c r="M232" s="67">
        <f t="shared" si="28"/>
        <v>2.9705010214813799E-2</v>
      </c>
    </row>
    <row r="233" spans="1:13" ht="18.75">
      <c r="A233" s="9">
        <f t="shared" si="26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21"/>
        <v>227.1</v>
      </c>
      <c r="G233" s="66">
        <v>1.5987485973110612E-3</v>
      </c>
      <c r="H233" s="75">
        <f t="shared" si="24"/>
        <v>3.4136799799505235</v>
      </c>
      <c r="I233" s="76">
        <f t="shared" si="22"/>
        <v>1.2552101286278077</v>
      </c>
      <c r="J233" s="76">
        <v>1.2802618892407247</v>
      </c>
      <c r="K233" s="76">
        <v>0.6536963264685467</v>
      </c>
      <c r="L233" s="248">
        <f t="shared" si="25"/>
        <v>0.79685582196515847</v>
      </c>
      <c r="M233" s="67">
        <f t="shared" si="28"/>
        <v>2.9705010214813803E-2</v>
      </c>
    </row>
    <row r="234" spans="1:13" ht="18.75">
      <c r="A234" s="9">
        <f t="shared" si="26"/>
        <v>229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21"/>
        <v>195.09</v>
      </c>
      <c r="G234" s="66">
        <v>1.3734031873598191E-3</v>
      </c>
      <c r="H234" s="75">
        <f t="shared" si="24"/>
        <v>2.9325179537144326</v>
      </c>
      <c r="I234" s="76">
        <f t="shared" si="22"/>
        <v>1.0782868515807968</v>
      </c>
      <c r="J234" s="76">
        <v>1.0998075384058694</v>
      </c>
      <c r="K234" s="76">
        <v>0.56155709524768282</v>
      </c>
      <c r="L234" s="248">
        <f t="shared" si="25"/>
        <v>0.68453809910692542</v>
      </c>
      <c r="M234" s="67">
        <f t="shared" si="28"/>
        <v>2.9705010214813799E-2</v>
      </c>
    </row>
    <row r="235" spans="1:13" ht="18.75">
      <c r="A235" s="9">
        <f t="shared" si="26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21"/>
        <v>120.7</v>
      </c>
      <c r="G235" s="66">
        <v>8.4970918403982866E-4</v>
      </c>
      <c r="H235" s="75">
        <f t="shared" si="24"/>
        <v>1.8143160439455228</v>
      </c>
      <c r="I235" s="76">
        <f t="shared" si="22"/>
        <v>0.66712400935876881</v>
      </c>
      <c r="J235" s="76">
        <v>0.68043861748725432</v>
      </c>
      <c r="K235" s="76">
        <v>0.34742909117020515</v>
      </c>
      <c r="L235" s="248">
        <f t="shared" si="25"/>
        <v>0.42351606213648013</v>
      </c>
      <c r="M235" s="67">
        <f t="shared" si="28"/>
        <v>2.9705010214813803E-2</v>
      </c>
    </row>
    <row r="236" spans="1:13" ht="18.75">
      <c r="A236" s="9">
        <f t="shared" si="26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21"/>
        <v>194.05</v>
      </c>
      <c r="G236" s="66">
        <v>1.3660817494857394E-3</v>
      </c>
      <c r="H236" s="75">
        <f t="shared" si="24"/>
        <v>2.9168850731369402</v>
      </c>
      <c r="I236" s="76">
        <f t="shared" si="22"/>
        <v>1.0725386413924529</v>
      </c>
      <c r="J236" s="76">
        <v>1.0939446041706853</v>
      </c>
      <c r="K236" s="76">
        <v>0.55856350572972913</v>
      </c>
      <c r="L236" s="248">
        <f t="shared" si="25"/>
        <v>0.68088891348453984</v>
      </c>
      <c r="M236" s="67">
        <f t="shared" si="28"/>
        <v>2.9705010214813803E-2</v>
      </c>
    </row>
    <row r="237" spans="1:13" ht="18.75">
      <c r="A237" s="9">
        <f t="shared" si="26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21"/>
        <v>127.3</v>
      </c>
      <c r="G237" s="66">
        <v>8.9617215516379608E-4</v>
      </c>
      <c r="H237" s="75">
        <f t="shared" si="24"/>
        <v>1.9135247091488405</v>
      </c>
      <c r="I237" s="76">
        <f t="shared" si="22"/>
        <v>0.7036030355540287</v>
      </c>
      <c r="J237" s="76">
        <v>0.71764570013361617</v>
      </c>
      <c r="K237" s="76">
        <v>0.36642687080337294</v>
      </c>
      <c r="L237" s="248">
        <f t="shared" si="25"/>
        <v>0.44667435550931167</v>
      </c>
      <c r="M237" s="67">
        <f t="shared" si="28"/>
        <v>2.9705010214813799E-2</v>
      </c>
    </row>
    <row r="238" spans="1:13" ht="18.75">
      <c r="A238" s="9">
        <f t="shared" si="26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21"/>
        <v>116.4</v>
      </c>
      <c r="G238" s="66">
        <v>8.1943785436815295E-4</v>
      </c>
      <c r="H238" s="75">
        <f t="shared" si="24"/>
        <v>1.7496800954039673</v>
      </c>
      <c r="I238" s="76">
        <f t="shared" si="22"/>
        <v>0.64335737108003888</v>
      </c>
      <c r="J238" s="76">
        <v>0.65619763939947318</v>
      </c>
      <c r="K238" s="76">
        <v>0.3350517498940504</v>
      </c>
      <c r="L238" s="248">
        <f t="shared" si="25"/>
        <v>0.40842808312084744</v>
      </c>
      <c r="M238" s="67">
        <f t="shared" si="28"/>
        <v>2.9705010214813799E-2</v>
      </c>
    </row>
    <row r="239" spans="1:13" ht="18.75">
      <c r="A239" s="9">
        <f t="shared" si="26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21"/>
        <v>182.2</v>
      </c>
      <c r="G239" s="66">
        <v>1.2826595967858887E-3</v>
      </c>
      <c r="H239" s="75">
        <f t="shared" si="24"/>
        <v>2.7387604242491652</v>
      </c>
      <c r="I239" s="76">
        <f t="shared" si="22"/>
        <v>1.0070422079964181</v>
      </c>
      <c r="J239" s="76">
        <v>1.0271409785101717</v>
      </c>
      <c r="K239" s="76">
        <v>0.52445385593381422</v>
      </c>
      <c r="L239" s="248">
        <f t="shared" si="25"/>
        <v>0.63930925038331954</v>
      </c>
      <c r="M239" s="67">
        <f t="shared" si="28"/>
        <v>2.9705010214813803E-2</v>
      </c>
    </row>
    <row r="240" spans="1:13" ht="18.75">
      <c r="A240" s="9">
        <f t="shared" si="26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21"/>
        <v>113.4</v>
      </c>
      <c r="G240" s="66">
        <v>7.9831832203907684E-4</v>
      </c>
      <c r="H240" s="75">
        <f t="shared" si="24"/>
        <v>1.7045852475842775</v>
      </c>
      <c r="I240" s="76">
        <f t="shared" si="22"/>
        <v>0.62677599553673891</v>
      </c>
      <c r="J240" s="76">
        <v>0.63928532910567226</v>
      </c>
      <c r="K240" s="76">
        <v>0.32641639551533774</v>
      </c>
      <c r="L240" s="248">
        <f t="shared" si="25"/>
        <v>0.39790158613319676</v>
      </c>
      <c r="M240" s="67">
        <f t="shared" si="28"/>
        <v>2.9705010214813803E-2</v>
      </c>
    </row>
    <row r="241" spans="1:13" ht="18.75">
      <c r="A241" s="9">
        <f t="shared" si="26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21"/>
        <v>186.10000000000002</v>
      </c>
      <c r="G241" s="66">
        <v>1.3101149888136879E-3</v>
      </c>
      <c r="H241" s="75">
        <f t="shared" si="24"/>
        <v>2.7973837264147625</v>
      </c>
      <c r="I241" s="76">
        <f t="shared" si="22"/>
        <v>1.0285979962027083</v>
      </c>
      <c r="J241" s="76">
        <v>1.049126981892113</v>
      </c>
      <c r="K241" s="76">
        <v>0.53567981662614073</v>
      </c>
      <c r="L241" s="248">
        <f t="shared" si="25"/>
        <v>0.65299369646726557</v>
      </c>
      <c r="M241" s="67">
        <f t="shared" si="28"/>
        <v>2.9705010214813803E-2</v>
      </c>
    </row>
    <row r="242" spans="1:13" ht="18.75">
      <c r="A242" s="9">
        <f t="shared" si="26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21"/>
        <v>182.7</v>
      </c>
      <c r="G242" s="66">
        <v>1.2861795188407346E-3</v>
      </c>
      <c r="H242" s="75">
        <f t="shared" si="24"/>
        <v>2.7462762322191132</v>
      </c>
      <c r="I242" s="76">
        <f t="shared" si="22"/>
        <v>1.0098057705869681</v>
      </c>
      <c r="J242" s="76">
        <v>1.0299596968924718</v>
      </c>
      <c r="K242" s="76">
        <v>0.5258930816635996</v>
      </c>
      <c r="L242" s="248">
        <f t="shared" si="25"/>
        <v>0.64106366654792801</v>
      </c>
      <c r="M242" s="67">
        <f t="shared" si="28"/>
        <v>2.9705010214813803E-2</v>
      </c>
    </row>
    <row r="243" spans="1:13" ht="18.75">
      <c r="A243" s="9">
        <f t="shared" si="26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21"/>
        <v>76.3</v>
      </c>
      <c r="G243" s="66">
        <v>5.3714010556950222E-4</v>
      </c>
      <c r="H243" s="75">
        <f t="shared" si="24"/>
        <v>1.1469122962141125</v>
      </c>
      <c r="I243" s="76">
        <f t="shared" si="22"/>
        <v>0.42171965131792921</v>
      </c>
      <c r="J243" s="76">
        <v>0.43013642513900169</v>
      </c>
      <c r="K243" s="76">
        <v>0.21962584636525806</v>
      </c>
      <c r="L243" s="248">
        <f t="shared" si="25"/>
        <v>0.26772390671924962</v>
      </c>
      <c r="M243" s="67">
        <f t="shared" si="28"/>
        <v>2.9705010214813796E-2</v>
      </c>
    </row>
    <row r="244" spans="1:13" ht="18.75">
      <c r="A244" s="9">
        <f t="shared" si="26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21"/>
        <v>258.8</v>
      </c>
      <c r="G244" s="66">
        <v>1.8219116555882988E-3</v>
      </c>
      <c r="H244" s="75">
        <f t="shared" si="24"/>
        <v>3.8901822052452468</v>
      </c>
      <c r="I244" s="76">
        <f t="shared" ref="I244:I265" si="29">H244*0.3677</f>
        <v>1.4304199968686773</v>
      </c>
      <c r="J244" s="76">
        <v>1.4589686346785538</v>
      </c>
      <c r="K244" s="76">
        <v>0.7449432377369436</v>
      </c>
      <c r="L244" s="248">
        <f t="shared" si="25"/>
        <v>0.90808580680133433</v>
      </c>
      <c r="M244" s="67">
        <f t="shared" si="28"/>
        <v>2.9705010214813799E-2</v>
      </c>
    </row>
    <row r="245" spans="1:13" ht="18.75">
      <c r="A245" s="9">
        <f t="shared" si="26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21"/>
        <v>164.85</v>
      </c>
      <c r="G245" s="66">
        <v>1.1605183014827319E-3</v>
      </c>
      <c r="H245" s="75">
        <f t="shared" si="24"/>
        <v>2.4779618876919587</v>
      </c>
      <c r="I245" s="76">
        <f t="shared" si="29"/>
        <v>0.9111465861043333</v>
      </c>
      <c r="J245" s="76">
        <v>0.92933145064435685</v>
      </c>
      <c r="K245" s="76">
        <v>0.47451272311025944</v>
      </c>
      <c r="L245" s="248">
        <f t="shared" si="25"/>
        <v>0.57843100947140624</v>
      </c>
      <c r="M245" s="67">
        <f t="shared" si="28"/>
        <v>2.9705010214813803E-2</v>
      </c>
    </row>
    <row r="246" spans="1:13" ht="18.75">
      <c r="A246" s="9">
        <f t="shared" si="26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ref="F246:F265" si="30">C246+D246+E246</f>
        <v>188.2</v>
      </c>
      <c r="G246" s="66">
        <v>1.3248986614440409E-3</v>
      </c>
      <c r="H246" s="75">
        <f t="shared" si="24"/>
        <v>2.8289501198885447</v>
      </c>
      <c r="I246" s="76">
        <f t="shared" si="29"/>
        <v>1.040204959083018</v>
      </c>
      <c r="J246" s="76">
        <v>1.0609655990977735</v>
      </c>
      <c r="K246" s="76">
        <v>0.54172456469123942</v>
      </c>
      <c r="L246" s="248">
        <f t="shared" si="25"/>
        <v>0.6603622443586209</v>
      </c>
      <c r="M246" s="67">
        <f t="shared" si="28"/>
        <v>2.9705010214813799E-2</v>
      </c>
    </row>
    <row r="247" spans="1:13" ht="18.75">
      <c r="A247" s="9">
        <f t="shared" si="26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30"/>
        <v>146.69999999999999</v>
      </c>
      <c r="G247" s="66">
        <v>1.0327451308918215E-3</v>
      </c>
      <c r="H247" s="75">
        <f t="shared" si="24"/>
        <v>2.2051380583828348</v>
      </c>
      <c r="I247" s="76">
        <f t="shared" si="29"/>
        <v>0.81082926406736844</v>
      </c>
      <c r="J247" s="76">
        <v>0.82701197336686172</v>
      </c>
      <c r="K247" s="76">
        <v>0.42226882911904801</v>
      </c>
      <c r="L247" s="248">
        <f t="shared" si="25"/>
        <v>0.51474570269611952</v>
      </c>
      <c r="M247" s="67">
        <f t="shared" si="28"/>
        <v>2.9705010214813803E-2</v>
      </c>
    </row>
    <row r="248" spans="1:13" ht="18.75">
      <c r="A248" s="9">
        <f t="shared" si="26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30"/>
        <v>472.42</v>
      </c>
      <c r="G248" s="66">
        <v>3.3257631543007113E-3</v>
      </c>
      <c r="H248" s="75">
        <f t="shared" si="24"/>
        <v>7.1012360023259644</v>
      </c>
      <c r="I248" s="76">
        <f t="shared" si="29"/>
        <v>2.6111244780552574</v>
      </c>
      <c r="J248" s="76">
        <v>2.6632378763324667</v>
      </c>
      <c r="K248" s="76">
        <v>1.3598380385304749</v>
      </c>
      <c r="L248" s="248">
        <f t="shared" si="25"/>
        <v>1.6576425689686489</v>
      </c>
      <c r="M248" s="67">
        <f t="shared" si="28"/>
        <v>2.9705010214813803E-2</v>
      </c>
    </row>
    <row r="249" spans="1:13" ht="18.75">
      <c r="A249" s="9">
        <f t="shared" si="26"/>
        <v>244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30"/>
        <v>260.05</v>
      </c>
      <c r="G249" s="66">
        <v>1.8307114607254138E-3</v>
      </c>
      <c r="H249" s="75">
        <f t="shared" si="24"/>
        <v>3.9089717251701179</v>
      </c>
      <c r="I249" s="76">
        <f t="shared" si="29"/>
        <v>1.4373289033450525</v>
      </c>
      <c r="J249" s="76">
        <v>1.4660154306343041</v>
      </c>
      <c r="K249" s="76">
        <v>0.74854130206140723</v>
      </c>
      <c r="L249" s="248">
        <f t="shared" si="25"/>
        <v>0.91247184721285546</v>
      </c>
      <c r="M249" s="67">
        <f t="shared" si="28"/>
        <v>2.9705010214813803E-2</v>
      </c>
    </row>
    <row r="250" spans="1:13" ht="18.75">
      <c r="A250" s="9">
        <f t="shared" si="26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30"/>
        <v>233.91</v>
      </c>
      <c r="G250" s="66">
        <v>1.646689935698064E-3</v>
      </c>
      <c r="H250" s="75">
        <f t="shared" si="24"/>
        <v>3.51604528450122</v>
      </c>
      <c r="I250" s="76">
        <f t="shared" si="29"/>
        <v>1.2928498511110986</v>
      </c>
      <c r="J250" s="76">
        <v>1.3186528336076526</v>
      </c>
      <c r="K250" s="76">
        <v>0.67329858090822436</v>
      </c>
      <c r="L250" s="248">
        <f t="shared" si="25"/>
        <v>0.82075097012712561</v>
      </c>
      <c r="M250" s="67">
        <f t="shared" si="28"/>
        <v>2.9705010214813803E-2</v>
      </c>
    </row>
    <row r="251" spans="1:13" ht="18.75">
      <c r="A251" s="9">
        <f t="shared" si="26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30"/>
        <v>267.60000000000002</v>
      </c>
      <c r="G251" s="66">
        <v>1.8838622837535888E-3</v>
      </c>
      <c r="H251" s="75">
        <f t="shared" si="24"/>
        <v>4.0224604255163374</v>
      </c>
      <c r="I251" s="76">
        <f t="shared" si="29"/>
        <v>1.4790586984623573</v>
      </c>
      <c r="J251" s="76">
        <v>1.5085780782070364</v>
      </c>
      <c r="K251" s="76">
        <v>0.77027361058116739</v>
      </c>
      <c r="L251" s="248">
        <f t="shared" si="25"/>
        <v>0.93896353129844312</v>
      </c>
      <c r="M251" s="67">
        <f t="shared" si="28"/>
        <v>2.9705010214813803E-2</v>
      </c>
    </row>
    <row r="252" spans="1:13" ht="18.75">
      <c r="A252" s="9">
        <f t="shared" si="26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30"/>
        <v>214.65</v>
      </c>
      <c r="G252" s="66">
        <v>1.5111025381453953E-3</v>
      </c>
      <c r="H252" s="75">
        <f t="shared" si="24"/>
        <v>3.2265363614988107</v>
      </c>
      <c r="I252" s="76">
        <f t="shared" si="29"/>
        <v>1.1863974201231129</v>
      </c>
      <c r="J252" s="76">
        <v>1.210075801521451</v>
      </c>
      <c r="K252" s="76">
        <v>0.61785960579688926</v>
      </c>
      <c r="L252" s="248">
        <f t="shared" si="25"/>
        <v>0.75317085946640805</v>
      </c>
      <c r="M252" s="67">
        <f t="shared" si="28"/>
        <v>2.9705010214813799E-2</v>
      </c>
    </row>
    <row r="253" spans="1:13" ht="18.75">
      <c r="A253" s="9">
        <f t="shared" si="26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30"/>
        <v>189.78</v>
      </c>
      <c r="G253" s="66">
        <v>1.3360216151373544E-3</v>
      </c>
      <c r="H253" s="75">
        <f t="shared" si="24"/>
        <v>2.8527000730735814</v>
      </c>
      <c r="I253" s="76">
        <f t="shared" si="29"/>
        <v>1.0489378168691559</v>
      </c>
      <c r="J253" s="76">
        <v>1.069872749185842</v>
      </c>
      <c r="K253" s="76">
        <v>0.54627251799736143</v>
      </c>
      <c r="L253" s="248">
        <f t="shared" si="25"/>
        <v>0.6659061994387836</v>
      </c>
      <c r="M253" s="67">
        <f t="shared" si="28"/>
        <v>2.9705010214813799E-2</v>
      </c>
    </row>
    <row r="254" spans="1:13" ht="18.75">
      <c r="A254" s="9">
        <f t="shared" si="26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30"/>
        <v>406.04</v>
      </c>
      <c r="G254" s="66">
        <v>2.8584583022993539E-3</v>
      </c>
      <c r="H254" s="75">
        <f t="shared" si="24"/>
        <v>6.1034373362356256</v>
      </c>
      <c r="I254" s="76">
        <f t="shared" si="29"/>
        <v>2.2442339085338396</v>
      </c>
      <c r="J254" s="76">
        <v>2.2890248238982993</v>
      </c>
      <c r="K254" s="76">
        <v>1.1687664306441599</v>
      </c>
      <c r="L254" s="248">
        <f t="shared" si="25"/>
        <v>1.4247262789552311</v>
      </c>
      <c r="M254" s="67">
        <f t="shared" si="28"/>
        <v>2.9705010214813796E-2</v>
      </c>
    </row>
    <row r="255" spans="1:13" ht="18.75">
      <c r="A255" s="9">
        <f t="shared" si="26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30"/>
        <v>732.01</v>
      </c>
      <c r="G255" s="66">
        <v>5.1532362867356667E-3</v>
      </c>
      <c r="H255" s="75">
        <f t="shared" si="24"/>
        <v>11.003293184163729</v>
      </c>
      <c r="I255" s="76">
        <f t="shared" si="29"/>
        <v>4.0459109038170036</v>
      </c>
      <c r="J255" s="76">
        <v>4.126660086055054</v>
      </c>
      <c r="K255" s="76">
        <v>2.1070552529204796</v>
      </c>
      <c r="L255" s="248">
        <f t="shared" si="25"/>
        <v>2.568500353310065</v>
      </c>
      <c r="M255" s="67">
        <f t="shared" si="28"/>
        <v>2.9705010214813803E-2</v>
      </c>
    </row>
    <row r="256" spans="1:13" ht="18.75">
      <c r="A256" s="9">
        <f t="shared" si="26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30"/>
        <v>985.05</v>
      </c>
      <c r="G256" s="66">
        <v>6.9345984402521387E-3</v>
      </c>
      <c r="H256" s="75">
        <f t="shared" si="24"/>
        <v>14.806893281595171</v>
      </c>
      <c r="I256" s="76">
        <f t="shared" si="29"/>
        <v>5.4444946596425448</v>
      </c>
      <c r="J256" s="76">
        <v>5.5531570849695102</v>
      </c>
      <c r="K256" s="76">
        <v>2.8354186102502945</v>
      </c>
      <c r="L256" s="248">
        <f t="shared" si="25"/>
        <v>3.4563752858951093</v>
      </c>
      <c r="M256" s="67">
        <f t="shared" si="28"/>
        <v>2.9705010214813803E-2</v>
      </c>
    </row>
    <row r="257" spans="1:13" ht="18.75">
      <c r="A257" s="9">
        <f t="shared" si="26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30"/>
        <v>589.46</v>
      </c>
      <c r="G257" s="66">
        <v>4.1497065088990674E-3</v>
      </c>
      <c r="H257" s="75">
        <f t="shared" si="24"/>
        <v>8.8605363319314652</v>
      </c>
      <c r="I257" s="76">
        <f t="shared" si="29"/>
        <v>3.2580192092511999</v>
      </c>
      <c r="J257" s="76">
        <v>3.3230434752612839</v>
      </c>
      <c r="K257" s="76">
        <v>1.6967319973586505</v>
      </c>
      <c r="L257" s="248">
        <f t="shared" si="25"/>
        <v>2.0683163047801951</v>
      </c>
      <c r="M257" s="67">
        <f t="shared" si="28"/>
        <v>2.9705010214813796E-2</v>
      </c>
    </row>
    <row r="258" spans="1:13" ht="18.75">
      <c r="A258" s="9">
        <f t="shared" si="26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30"/>
        <v>229.7</v>
      </c>
      <c r="G258" s="66">
        <v>1.6170521919962604E-3</v>
      </c>
      <c r="H258" s="75">
        <f t="shared" si="24"/>
        <v>3.4527621813942546</v>
      </c>
      <c r="I258" s="76">
        <f t="shared" si="29"/>
        <v>1.2695806540986676</v>
      </c>
      <c r="J258" s="76">
        <v>1.2949192248286854</v>
      </c>
      <c r="K258" s="76">
        <v>0.66118030026343089</v>
      </c>
      <c r="L258" s="248">
        <f t="shared" si="25"/>
        <v>0.80597878602112227</v>
      </c>
      <c r="M258" s="67">
        <f t="shared" si="28"/>
        <v>2.9705010214813803E-2</v>
      </c>
    </row>
    <row r="259" spans="1:13" ht="18.75">
      <c r="A259" s="9">
        <f t="shared" si="26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30"/>
        <v>3064.9700000000003</v>
      </c>
      <c r="G259" s="66">
        <v>2.1576911000882798E-2</v>
      </c>
      <c r="H259" s="75">
        <f t="shared" si="24"/>
        <v>46.071451907304962</v>
      </c>
      <c r="I259" s="76">
        <f t="shared" si="29"/>
        <v>16.940472866316036</v>
      </c>
      <c r="J259" s="76">
        <v>17.278574560396937</v>
      </c>
      <c r="K259" s="76">
        <v>8.8223673700409577</v>
      </c>
      <c r="L259" s="248">
        <f t="shared" si="25"/>
        <v>10.754465824079928</v>
      </c>
      <c r="M259" s="67">
        <f t="shared" si="28"/>
        <v>2.9705010214813803E-2</v>
      </c>
    </row>
    <row r="260" spans="1:13" ht="18.75">
      <c r="A260" s="9">
        <f t="shared" si="26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30"/>
        <v>3276.1600000000003</v>
      </c>
      <c r="G260" s="66">
        <v>2.3063655678408658E-2</v>
      </c>
      <c r="H260" s="75">
        <f t="shared" ref="H260:H305" si="31">G260*2135.22</f>
        <v>49.24597887765173</v>
      </c>
      <c r="I260" s="76">
        <f t="shared" si="29"/>
        <v>18.107746433312542</v>
      </c>
      <c r="J260" s="76">
        <v>18.469144830712867</v>
      </c>
      <c r="K260" s="76">
        <v>9.4302675337877329</v>
      </c>
      <c r="L260" s="248">
        <f t="shared" si="25"/>
        <v>11.495496123687246</v>
      </c>
      <c r="M260" s="67">
        <f t="shared" si="28"/>
        <v>2.9705010214813799E-2</v>
      </c>
    </row>
    <row r="261" spans="1:13" s="216" customFormat="1" ht="18.75">
      <c r="A261" s="9">
        <f t="shared" si="26"/>
        <v>256</v>
      </c>
      <c r="B261" s="203" t="s">
        <v>1323</v>
      </c>
      <c r="C261" s="204">
        <v>1829.3</v>
      </c>
      <c r="D261" s="204">
        <v>222</v>
      </c>
      <c r="E261" s="204">
        <f>димвенканали!E261</f>
        <v>0</v>
      </c>
      <c r="F261" s="204">
        <f t="shared" si="30"/>
        <v>2051.3000000000002</v>
      </c>
      <c r="G261" s="212">
        <v>8.1166457713058998E-3</v>
      </c>
      <c r="H261" s="213">
        <f t="shared" si="31"/>
        <v>17.33082438380778</v>
      </c>
      <c r="I261" s="214">
        <f t="shared" si="29"/>
        <v>6.3725441259261215</v>
      </c>
      <c r="J261" s="214">
        <v>8.427961343193493</v>
      </c>
      <c r="K261" s="214">
        <v>3.3187341229715561</v>
      </c>
      <c r="L261" s="248">
        <f t="shared" ref="L261:L324" si="32">K261*$L$2</f>
        <v>4.0455368959023268</v>
      </c>
      <c r="M261" s="215">
        <f t="shared" si="28"/>
        <v>1.7636068224457523E-2</v>
      </c>
    </row>
    <row r="262" spans="1:13" s="216" customFormat="1" ht="18.75">
      <c r="A262" s="9">
        <f t="shared" si="26"/>
        <v>257</v>
      </c>
      <c r="B262" s="203" t="s">
        <v>1324</v>
      </c>
      <c r="C262" s="204">
        <v>2200.46</v>
      </c>
      <c r="D262" s="204"/>
      <c r="E262" s="204">
        <f>димвенканали!E262</f>
        <v>0</v>
      </c>
      <c r="F262" s="204">
        <f t="shared" si="30"/>
        <v>2200.46</v>
      </c>
      <c r="G262" s="212">
        <v>8.7068465626323685E-3</v>
      </c>
      <c r="H262" s="213">
        <f t="shared" si="31"/>
        <v>18.591032917463885</v>
      </c>
      <c r="I262" s="214">
        <f t="shared" si="29"/>
        <v>6.8359228037514708</v>
      </c>
      <c r="J262" s="214">
        <v>9.0407994039114445</v>
      </c>
      <c r="K262" s="214">
        <v>3.560055422529123</v>
      </c>
      <c r="L262" s="248">
        <f t="shared" si="32"/>
        <v>4.3397075600630011</v>
      </c>
      <c r="M262" s="215">
        <f t="shared" si="28"/>
        <v>1.7636068224457523E-2</v>
      </c>
    </row>
    <row r="263" spans="1:13" s="216" customFormat="1" ht="18.75">
      <c r="A263" s="9">
        <f t="shared" si="26"/>
        <v>258</v>
      </c>
      <c r="B263" s="203" t="s">
        <v>1325</v>
      </c>
      <c r="C263" s="204">
        <v>1202.04</v>
      </c>
      <c r="D263" s="204"/>
      <c r="E263" s="204">
        <f>димвенканали!E263</f>
        <v>0</v>
      </c>
      <c r="F263" s="204">
        <f t="shared" si="30"/>
        <v>1202.04</v>
      </c>
      <c r="G263" s="212">
        <v>4.7562681630870874E-3</v>
      </c>
      <c r="H263" s="213">
        <f t="shared" si="31"/>
        <v>10.155678907186809</v>
      </c>
      <c r="I263" s="214">
        <f t="shared" si="29"/>
        <v>3.7342431341725901</v>
      </c>
      <c r="J263" s="214">
        <v>4.9386957797359257</v>
      </c>
      <c r="K263" s="214">
        <v>1.9447429265230483</v>
      </c>
      <c r="L263" s="248">
        <f t="shared" si="32"/>
        <v>2.370641627431596</v>
      </c>
      <c r="M263" s="215">
        <f t="shared" si="28"/>
        <v>1.7636068224457523E-2</v>
      </c>
    </row>
    <row r="264" spans="1:13" s="216" customFormat="1" ht="18.75">
      <c r="A264" s="9">
        <f t="shared" ref="A264:A327" si="33">A263+1</f>
        <v>259</v>
      </c>
      <c r="B264" s="203" t="s">
        <v>1326</v>
      </c>
      <c r="C264" s="204">
        <v>1991.48</v>
      </c>
      <c r="D264" s="204">
        <v>74</v>
      </c>
      <c r="E264" s="204">
        <f>димвенканали!E264</f>
        <v>0</v>
      </c>
      <c r="F264" s="204">
        <f t="shared" si="30"/>
        <v>2065.48</v>
      </c>
      <c r="G264" s="212">
        <v>8.1727536234177875E-3</v>
      </c>
      <c r="H264" s="213">
        <f t="shared" si="31"/>
        <v>17.450626991794127</v>
      </c>
      <c r="I264" s="214">
        <f t="shared" si="29"/>
        <v>6.4165955448827008</v>
      </c>
      <c r="J264" s="214">
        <v>8.4862212231947023</v>
      </c>
      <c r="K264" s="214">
        <v>3.3416755015430648</v>
      </c>
      <c r="L264" s="248">
        <f t="shared" si="32"/>
        <v>4.0735024363809966</v>
      </c>
      <c r="M264" s="215">
        <f t="shared" si="28"/>
        <v>1.7636068224457527E-2</v>
      </c>
    </row>
    <row r="265" spans="1:13" s="216" customFormat="1" ht="18.75">
      <c r="A265" s="9">
        <f t="shared" si="33"/>
        <v>260</v>
      </c>
      <c r="B265" s="203" t="s">
        <v>1327</v>
      </c>
      <c r="C265" s="204">
        <v>179.2</v>
      </c>
      <c r="D265" s="204"/>
      <c r="E265" s="204">
        <f>димвенканали!E265</f>
        <v>0</v>
      </c>
      <c r="F265" s="204">
        <f t="shared" si="30"/>
        <v>179.2</v>
      </c>
      <c r="G265" s="212">
        <v>7.0906397027154335E-4</v>
      </c>
      <c r="H265" s="213">
        <f t="shared" si="31"/>
        <v>1.5140075706032046</v>
      </c>
      <c r="I265" s="214">
        <f t="shared" si="29"/>
        <v>0.55670058371079834</v>
      </c>
      <c r="J265" s="214">
        <v>0.73626026066410244</v>
      </c>
      <c r="K265" s="214">
        <v>0.28992207616462862</v>
      </c>
      <c r="L265" s="248">
        <f t="shared" si="32"/>
        <v>0.3534150108446823</v>
      </c>
      <c r="M265" s="215">
        <f t="shared" si="28"/>
        <v>1.7636068224457523E-2</v>
      </c>
    </row>
    <row r="266" spans="1:13" ht="18.75">
      <c r="A266" s="9">
        <f t="shared" si="33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34">C266+D266+E266</f>
        <v>885.79</v>
      </c>
      <c r="G266" s="66">
        <v>0</v>
      </c>
      <c r="H266" s="75">
        <f t="shared" si="31"/>
        <v>0</v>
      </c>
      <c r="I266" s="76">
        <f t="shared" ref="I266:I329" si="35">H266*0.3677</f>
        <v>0</v>
      </c>
      <c r="J266" s="76">
        <v>0</v>
      </c>
      <c r="K266" s="76">
        <v>0</v>
      </c>
      <c r="L266" s="248">
        <f t="shared" si="32"/>
        <v>0</v>
      </c>
      <c r="M266" s="67">
        <f t="shared" si="28"/>
        <v>0</v>
      </c>
    </row>
    <row r="267" spans="1:13" ht="18.75">
      <c r="A267" s="9">
        <f t="shared" si="33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34"/>
        <v>530.1</v>
      </c>
      <c r="G267" s="66">
        <v>0</v>
      </c>
      <c r="H267" s="75">
        <f t="shared" si="31"/>
        <v>0</v>
      </c>
      <c r="I267" s="76">
        <f t="shared" si="35"/>
        <v>0</v>
      </c>
      <c r="J267" s="76">
        <f t="shared" ref="J267:J298" si="36">H267*0.4</f>
        <v>0</v>
      </c>
      <c r="K267" s="76">
        <v>0</v>
      </c>
      <c r="L267" s="248">
        <f t="shared" si="32"/>
        <v>0</v>
      </c>
      <c r="M267" s="67">
        <f t="shared" si="28"/>
        <v>0</v>
      </c>
    </row>
    <row r="268" spans="1:13" ht="18.75">
      <c r="A268" s="9">
        <f t="shared" si="33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34"/>
        <v>543.29999999999995</v>
      </c>
      <c r="G268" s="66">
        <v>0</v>
      </c>
      <c r="H268" s="75">
        <f t="shared" si="31"/>
        <v>0</v>
      </c>
      <c r="I268" s="76">
        <f t="shared" si="35"/>
        <v>0</v>
      </c>
      <c r="J268" s="76">
        <f t="shared" si="36"/>
        <v>0</v>
      </c>
      <c r="K268" s="76">
        <v>0</v>
      </c>
      <c r="L268" s="248">
        <f t="shared" si="32"/>
        <v>0</v>
      </c>
      <c r="M268" s="67">
        <f t="shared" si="28"/>
        <v>0</v>
      </c>
    </row>
    <row r="269" spans="1:13" ht="18.75">
      <c r="A269" s="9">
        <f t="shared" si="33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34"/>
        <v>453.6</v>
      </c>
      <c r="G269" s="66">
        <v>0</v>
      </c>
      <c r="H269" s="75">
        <f t="shared" si="31"/>
        <v>0</v>
      </c>
      <c r="I269" s="76">
        <f t="shared" si="35"/>
        <v>0</v>
      </c>
      <c r="J269" s="76">
        <f t="shared" si="36"/>
        <v>0</v>
      </c>
      <c r="K269" s="76">
        <v>0</v>
      </c>
      <c r="L269" s="248">
        <f t="shared" si="32"/>
        <v>0</v>
      </c>
      <c r="M269" s="67">
        <f t="shared" si="28"/>
        <v>0</v>
      </c>
    </row>
    <row r="270" spans="1:13" ht="18.75">
      <c r="A270" s="9">
        <f t="shared" si="33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34"/>
        <v>442.1</v>
      </c>
      <c r="G270" s="66">
        <v>0</v>
      </c>
      <c r="H270" s="75">
        <f t="shared" si="31"/>
        <v>0</v>
      </c>
      <c r="I270" s="76">
        <f t="shared" si="35"/>
        <v>0</v>
      </c>
      <c r="J270" s="76">
        <f t="shared" si="36"/>
        <v>0</v>
      </c>
      <c r="K270" s="76">
        <v>0</v>
      </c>
      <c r="L270" s="248">
        <f t="shared" si="32"/>
        <v>0</v>
      </c>
      <c r="M270" s="67">
        <f t="shared" si="28"/>
        <v>0</v>
      </c>
    </row>
    <row r="271" spans="1:13" ht="18.75">
      <c r="A271" s="9">
        <f t="shared" si="33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34"/>
        <v>560.20000000000005</v>
      </c>
      <c r="G271" s="66">
        <v>0</v>
      </c>
      <c r="H271" s="75">
        <f t="shared" si="31"/>
        <v>0</v>
      </c>
      <c r="I271" s="76">
        <f t="shared" si="35"/>
        <v>0</v>
      </c>
      <c r="J271" s="76">
        <f t="shared" si="36"/>
        <v>0</v>
      </c>
      <c r="K271" s="76">
        <v>0</v>
      </c>
      <c r="L271" s="248">
        <f t="shared" si="32"/>
        <v>0</v>
      </c>
      <c r="M271" s="67">
        <f t="shared" si="28"/>
        <v>0</v>
      </c>
    </row>
    <row r="272" spans="1:13" ht="18.75">
      <c r="A272" s="9">
        <f t="shared" si="33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34"/>
        <v>522.29999999999995</v>
      </c>
      <c r="G272" s="66">
        <v>0</v>
      </c>
      <c r="H272" s="75">
        <f t="shared" si="31"/>
        <v>0</v>
      </c>
      <c r="I272" s="76">
        <f t="shared" si="35"/>
        <v>0</v>
      </c>
      <c r="J272" s="76">
        <f t="shared" si="36"/>
        <v>0</v>
      </c>
      <c r="K272" s="76">
        <v>0</v>
      </c>
      <c r="L272" s="248">
        <f t="shared" si="32"/>
        <v>0</v>
      </c>
      <c r="M272" s="67">
        <f t="shared" si="28"/>
        <v>0</v>
      </c>
    </row>
    <row r="273" spans="1:13" ht="18.75">
      <c r="A273" s="9">
        <f t="shared" si="33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34"/>
        <v>831.1</v>
      </c>
      <c r="G273" s="66">
        <v>0</v>
      </c>
      <c r="H273" s="75">
        <f t="shared" si="31"/>
        <v>0</v>
      </c>
      <c r="I273" s="76">
        <f t="shared" si="35"/>
        <v>0</v>
      </c>
      <c r="J273" s="76">
        <f t="shared" si="36"/>
        <v>0</v>
      </c>
      <c r="K273" s="76">
        <v>0</v>
      </c>
      <c r="L273" s="248">
        <f t="shared" si="32"/>
        <v>0</v>
      </c>
      <c r="M273" s="67">
        <f t="shared" si="28"/>
        <v>0</v>
      </c>
    </row>
    <row r="274" spans="1:13" ht="18.75">
      <c r="A274" s="9">
        <f t="shared" si="33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34"/>
        <v>778.5</v>
      </c>
      <c r="G274" s="66">
        <v>0</v>
      </c>
      <c r="H274" s="75">
        <f t="shared" si="31"/>
        <v>0</v>
      </c>
      <c r="I274" s="76">
        <f t="shared" si="35"/>
        <v>0</v>
      </c>
      <c r="J274" s="76">
        <f t="shared" si="36"/>
        <v>0</v>
      </c>
      <c r="K274" s="76">
        <v>0</v>
      </c>
      <c r="L274" s="248">
        <f t="shared" si="32"/>
        <v>0</v>
      </c>
      <c r="M274" s="67">
        <f t="shared" si="28"/>
        <v>0</v>
      </c>
    </row>
    <row r="275" spans="1:13" ht="18.75">
      <c r="A275" s="9">
        <f t="shared" si="33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34"/>
        <v>791.9</v>
      </c>
      <c r="G275" s="66">
        <v>0</v>
      </c>
      <c r="H275" s="75">
        <f t="shared" si="31"/>
        <v>0</v>
      </c>
      <c r="I275" s="76">
        <f t="shared" si="35"/>
        <v>0</v>
      </c>
      <c r="J275" s="76">
        <f t="shared" si="36"/>
        <v>0</v>
      </c>
      <c r="K275" s="76">
        <v>0</v>
      </c>
      <c r="L275" s="248">
        <f t="shared" si="32"/>
        <v>0</v>
      </c>
      <c r="M275" s="67">
        <f t="shared" si="28"/>
        <v>0</v>
      </c>
    </row>
    <row r="276" spans="1:13" ht="18.75">
      <c r="A276" s="9">
        <f t="shared" si="33"/>
        <v>271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34"/>
        <v>397</v>
      </c>
      <c r="G276" s="66">
        <v>0</v>
      </c>
      <c r="H276" s="75">
        <f t="shared" si="31"/>
        <v>0</v>
      </c>
      <c r="I276" s="76">
        <f t="shared" si="35"/>
        <v>0</v>
      </c>
      <c r="J276" s="76">
        <f t="shared" si="36"/>
        <v>0</v>
      </c>
      <c r="K276" s="76">
        <v>0</v>
      </c>
      <c r="L276" s="248">
        <f t="shared" si="32"/>
        <v>0</v>
      </c>
      <c r="M276" s="67">
        <f t="shared" si="28"/>
        <v>0</v>
      </c>
    </row>
    <row r="277" spans="1:13" ht="18.75">
      <c r="A277" s="9">
        <f t="shared" si="33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34"/>
        <v>442.3</v>
      </c>
      <c r="G277" s="66">
        <v>0</v>
      </c>
      <c r="H277" s="75">
        <f t="shared" si="31"/>
        <v>0</v>
      </c>
      <c r="I277" s="76">
        <f t="shared" si="35"/>
        <v>0</v>
      </c>
      <c r="J277" s="76">
        <f t="shared" si="36"/>
        <v>0</v>
      </c>
      <c r="K277" s="76">
        <v>0</v>
      </c>
      <c r="L277" s="248">
        <f t="shared" si="32"/>
        <v>0</v>
      </c>
      <c r="M277" s="67">
        <f t="shared" si="28"/>
        <v>0</v>
      </c>
    </row>
    <row r="278" spans="1:13" ht="18.75">
      <c r="A278" s="9">
        <f t="shared" si="33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34"/>
        <v>484.7</v>
      </c>
      <c r="G278" s="66">
        <v>0</v>
      </c>
      <c r="H278" s="75">
        <f t="shared" si="31"/>
        <v>0</v>
      </c>
      <c r="I278" s="76">
        <f t="shared" si="35"/>
        <v>0</v>
      </c>
      <c r="J278" s="76">
        <f t="shared" si="36"/>
        <v>0</v>
      </c>
      <c r="K278" s="76">
        <v>0</v>
      </c>
      <c r="L278" s="248">
        <f t="shared" si="32"/>
        <v>0</v>
      </c>
      <c r="M278" s="67">
        <f t="shared" si="28"/>
        <v>0</v>
      </c>
    </row>
    <row r="279" spans="1:13" ht="18.75">
      <c r="A279" s="9">
        <f t="shared" si="33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34"/>
        <v>554.70000000000005</v>
      </c>
      <c r="G279" s="66">
        <v>0</v>
      </c>
      <c r="H279" s="75">
        <f t="shared" si="31"/>
        <v>0</v>
      </c>
      <c r="I279" s="76">
        <f t="shared" si="35"/>
        <v>0</v>
      </c>
      <c r="J279" s="76">
        <f t="shared" si="36"/>
        <v>0</v>
      </c>
      <c r="K279" s="76">
        <v>0</v>
      </c>
      <c r="L279" s="248">
        <f t="shared" si="32"/>
        <v>0</v>
      </c>
      <c r="M279" s="67">
        <f t="shared" si="28"/>
        <v>0</v>
      </c>
    </row>
    <row r="280" spans="1:13" ht="18.75">
      <c r="A280" s="9">
        <f t="shared" si="33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34"/>
        <v>380.3</v>
      </c>
      <c r="G280" s="66">
        <v>0</v>
      </c>
      <c r="H280" s="75">
        <f t="shared" si="31"/>
        <v>0</v>
      </c>
      <c r="I280" s="76">
        <f t="shared" si="35"/>
        <v>0</v>
      </c>
      <c r="J280" s="76">
        <f t="shared" si="36"/>
        <v>0</v>
      </c>
      <c r="K280" s="76">
        <v>0</v>
      </c>
      <c r="L280" s="248">
        <f t="shared" si="32"/>
        <v>0</v>
      </c>
      <c r="M280" s="67">
        <f t="shared" si="28"/>
        <v>0</v>
      </c>
    </row>
    <row r="281" spans="1:13" ht="18.75">
      <c r="A281" s="9">
        <f t="shared" si="33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34"/>
        <v>372</v>
      </c>
      <c r="G281" s="66">
        <v>0</v>
      </c>
      <c r="H281" s="75">
        <f t="shared" si="31"/>
        <v>0</v>
      </c>
      <c r="I281" s="76">
        <f t="shared" si="35"/>
        <v>0</v>
      </c>
      <c r="J281" s="76">
        <f t="shared" si="36"/>
        <v>0</v>
      </c>
      <c r="K281" s="76">
        <v>0</v>
      </c>
      <c r="L281" s="248">
        <f t="shared" si="32"/>
        <v>0</v>
      </c>
      <c r="M281" s="67">
        <f t="shared" si="28"/>
        <v>0</v>
      </c>
    </row>
    <row r="282" spans="1:13" ht="18.75">
      <c r="A282" s="9">
        <f t="shared" si="33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34"/>
        <v>367.70000000000005</v>
      </c>
      <c r="G282" s="66">
        <v>0</v>
      </c>
      <c r="H282" s="75">
        <f t="shared" si="31"/>
        <v>0</v>
      </c>
      <c r="I282" s="76">
        <f t="shared" si="35"/>
        <v>0</v>
      </c>
      <c r="J282" s="76">
        <f t="shared" si="36"/>
        <v>0</v>
      </c>
      <c r="K282" s="76">
        <v>0</v>
      </c>
      <c r="L282" s="248">
        <f t="shared" si="32"/>
        <v>0</v>
      </c>
      <c r="M282" s="67">
        <f t="shared" si="28"/>
        <v>0</v>
      </c>
    </row>
    <row r="283" spans="1:13" ht="18.75">
      <c r="A283" s="9">
        <f t="shared" si="33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34"/>
        <v>246.5</v>
      </c>
      <c r="G283" s="66">
        <v>0</v>
      </c>
      <c r="H283" s="75">
        <f t="shared" si="31"/>
        <v>0</v>
      </c>
      <c r="I283" s="76">
        <f t="shared" si="35"/>
        <v>0</v>
      </c>
      <c r="J283" s="76">
        <f t="shared" si="36"/>
        <v>0</v>
      </c>
      <c r="K283" s="76">
        <v>0</v>
      </c>
      <c r="L283" s="248">
        <f t="shared" si="32"/>
        <v>0</v>
      </c>
      <c r="M283" s="67">
        <f t="shared" si="28"/>
        <v>0</v>
      </c>
    </row>
    <row r="284" spans="1:13" ht="18.75">
      <c r="A284" s="9">
        <f t="shared" si="33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34"/>
        <v>255.7</v>
      </c>
      <c r="G284" s="66">
        <v>0</v>
      </c>
      <c r="H284" s="75">
        <f t="shared" si="31"/>
        <v>0</v>
      </c>
      <c r="I284" s="76">
        <f t="shared" si="35"/>
        <v>0</v>
      </c>
      <c r="J284" s="76">
        <f t="shared" si="36"/>
        <v>0</v>
      </c>
      <c r="K284" s="76">
        <v>0</v>
      </c>
      <c r="L284" s="248">
        <f t="shared" si="32"/>
        <v>0</v>
      </c>
      <c r="M284" s="67">
        <f t="shared" si="28"/>
        <v>0</v>
      </c>
    </row>
    <row r="285" spans="1:13" ht="18.75">
      <c r="A285" s="9">
        <f t="shared" si="33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34"/>
        <v>460.8</v>
      </c>
      <c r="G285" s="66">
        <v>0</v>
      </c>
      <c r="H285" s="75">
        <f t="shared" si="31"/>
        <v>0</v>
      </c>
      <c r="I285" s="76">
        <f t="shared" si="35"/>
        <v>0</v>
      </c>
      <c r="J285" s="76">
        <f t="shared" si="36"/>
        <v>0</v>
      </c>
      <c r="K285" s="76">
        <v>0</v>
      </c>
      <c r="L285" s="248">
        <f t="shared" si="32"/>
        <v>0</v>
      </c>
      <c r="M285" s="67">
        <f t="shared" si="28"/>
        <v>0</v>
      </c>
    </row>
    <row r="286" spans="1:13" ht="18.75">
      <c r="A286" s="9">
        <f t="shared" si="33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34"/>
        <v>473.6</v>
      </c>
      <c r="G286" s="66">
        <v>0</v>
      </c>
      <c r="H286" s="75">
        <f t="shared" si="31"/>
        <v>0</v>
      </c>
      <c r="I286" s="76">
        <f t="shared" si="35"/>
        <v>0</v>
      </c>
      <c r="J286" s="76">
        <f t="shared" si="36"/>
        <v>0</v>
      </c>
      <c r="K286" s="76">
        <v>0</v>
      </c>
      <c r="L286" s="248">
        <f t="shared" si="32"/>
        <v>0</v>
      </c>
      <c r="M286" s="67">
        <f t="shared" si="28"/>
        <v>0</v>
      </c>
    </row>
    <row r="287" spans="1:13" ht="18.75">
      <c r="A287" s="9">
        <f t="shared" si="33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34"/>
        <v>500.2</v>
      </c>
      <c r="G287" s="66">
        <v>0</v>
      </c>
      <c r="H287" s="75">
        <f t="shared" si="31"/>
        <v>0</v>
      </c>
      <c r="I287" s="76">
        <f t="shared" si="35"/>
        <v>0</v>
      </c>
      <c r="J287" s="76">
        <f t="shared" si="36"/>
        <v>0</v>
      </c>
      <c r="K287" s="76">
        <v>0</v>
      </c>
      <c r="L287" s="248">
        <f t="shared" si="32"/>
        <v>0</v>
      </c>
      <c r="M287" s="67">
        <f t="shared" si="28"/>
        <v>0</v>
      </c>
    </row>
    <row r="288" spans="1:13" ht="18.75">
      <c r="A288" s="9">
        <f t="shared" si="33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34"/>
        <v>640.4</v>
      </c>
      <c r="G288" s="66">
        <v>0</v>
      </c>
      <c r="H288" s="75">
        <f t="shared" si="31"/>
        <v>0</v>
      </c>
      <c r="I288" s="76">
        <f t="shared" si="35"/>
        <v>0</v>
      </c>
      <c r="J288" s="76">
        <f t="shared" si="36"/>
        <v>0</v>
      </c>
      <c r="K288" s="76">
        <v>0</v>
      </c>
      <c r="L288" s="248">
        <f t="shared" si="32"/>
        <v>0</v>
      </c>
      <c r="M288" s="67">
        <f t="shared" si="28"/>
        <v>0</v>
      </c>
    </row>
    <row r="289" spans="1:13" ht="18.75">
      <c r="A289" s="9">
        <f t="shared" si="33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34"/>
        <v>525.6</v>
      </c>
      <c r="G289" s="66">
        <v>0</v>
      </c>
      <c r="H289" s="75">
        <f t="shared" si="31"/>
        <v>0</v>
      </c>
      <c r="I289" s="76">
        <f t="shared" si="35"/>
        <v>0</v>
      </c>
      <c r="J289" s="76">
        <f t="shared" si="36"/>
        <v>0</v>
      </c>
      <c r="K289" s="76">
        <v>0</v>
      </c>
      <c r="L289" s="248">
        <f t="shared" si="32"/>
        <v>0</v>
      </c>
      <c r="M289" s="67">
        <f t="shared" si="28"/>
        <v>0</v>
      </c>
    </row>
    <row r="290" spans="1:13" ht="18.75">
      <c r="A290" s="9">
        <f t="shared" si="33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34"/>
        <v>631.6</v>
      </c>
      <c r="G290" s="66">
        <v>0</v>
      </c>
      <c r="H290" s="75">
        <f t="shared" si="31"/>
        <v>0</v>
      </c>
      <c r="I290" s="76">
        <f t="shared" si="35"/>
        <v>0</v>
      </c>
      <c r="J290" s="76">
        <f t="shared" si="36"/>
        <v>0</v>
      </c>
      <c r="K290" s="76">
        <v>0</v>
      </c>
      <c r="L290" s="248">
        <f t="shared" si="32"/>
        <v>0</v>
      </c>
      <c r="M290" s="67">
        <f t="shared" si="28"/>
        <v>0</v>
      </c>
    </row>
    <row r="291" spans="1:13" ht="18.75">
      <c r="A291" s="9">
        <f t="shared" si="33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34"/>
        <v>508.9</v>
      </c>
      <c r="G291" s="66">
        <v>0</v>
      </c>
      <c r="H291" s="75">
        <f t="shared" si="31"/>
        <v>0</v>
      </c>
      <c r="I291" s="76">
        <f t="shared" si="35"/>
        <v>0</v>
      </c>
      <c r="J291" s="76">
        <f t="shared" si="36"/>
        <v>0</v>
      </c>
      <c r="K291" s="76">
        <v>0</v>
      </c>
      <c r="L291" s="248">
        <f t="shared" si="32"/>
        <v>0</v>
      </c>
      <c r="M291" s="67">
        <f t="shared" si="28"/>
        <v>0</v>
      </c>
    </row>
    <row r="292" spans="1:13" ht="18.75">
      <c r="A292" s="9">
        <f t="shared" si="33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34"/>
        <v>574.5</v>
      </c>
      <c r="G292" s="66">
        <v>0</v>
      </c>
      <c r="H292" s="75">
        <f t="shared" si="31"/>
        <v>0</v>
      </c>
      <c r="I292" s="76">
        <f t="shared" si="35"/>
        <v>0</v>
      </c>
      <c r="J292" s="76">
        <f t="shared" si="36"/>
        <v>0</v>
      </c>
      <c r="K292" s="76">
        <v>0</v>
      </c>
      <c r="L292" s="248">
        <f t="shared" si="32"/>
        <v>0</v>
      </c>
      <c r="M292" s="67">
        <f t="shared" si="28"/>
        <v>0</v>
      </c>
    </row>
    <row r="293" spans="1:13" ht="18.75">
      <c r="A293" s="9">
        <f t="shared" si="33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34"/>
        <v>944.72</v>
      </c>
      <c r="G293" s="66">
        <v>0</v>
      </c>
      <c r="H293" s="75">
        <f t="shared" si="31"/>
        <v>0</v>
      </c>
      <c r="I293" s="76">
        <f t="shared" si="35"/>
        <v>0</v>
      </c>
      <c r="J293" s="76">
        <f t="shared" si="36"/>
        <v>0</v>
      </c>
      <c r="K293" s="76">
        <v>0</v>
      </c>
      <c r="L293" s="248">
        <f t="shared" si="32"/>
        <v>0</v>
      </c>
      <c r="M293" s="67">
        <f t="shared" si="28"/>
        <v>0</v>
      </c>
    </row>
    <row r="294" spans="1:13" ht="18.75">
      <c r="A294" s="9">
        <f t="shared" si="33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34"/>
        <v>476.5</v>
      </c>
      <c r="G294" s="66">
        <v>0</v>
      </c>
      <c r="H294" s="75">
        <f t="shared" si="31"/>
        <v>0</v>
      </c>
      <c r="I294" s="76">
        <f t="shared" si="35"/>
        <v>0</v>
      </c>
      <c r="J294" s="76">
        <f t="shared" si="36"/>
        <v>0</v>
      </c>
      <c r="K294" s="76">
        <v>0</v>
      </c>
      <c r="L294" s="248">
        <f t="shared" si="32"/>
        <v>0</v>
      </c>
      <c r="M294" s="67">
        <f t="shared" si="28"/>
        <v>0</v>
      </c>
    </row>
    <row r="295" spans="1:13" ht="18.75">
      <c r="A295" s="9">
        <f t="shared" si="33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34"/>
        <v>561.4</v>
      </c>
      <c r="G295" s="66">
        <v>0</v>
      </c>
      <c r="H295" s="75">
        <f t="shared" si="31"/>
        <v>0</v>
      </c>
      <c r="I295" s="76">
        <f t="shared" si="35"/>
        <v>0</v>
      </c>
      <c r="J295" s="76">
        <f t="shared" si="36"/>
        <v>0</v>
      </c>
      <c r="K295" s="76">
        <v>0</v>
      </c>
      <c r="L295" s="248">
        <f t="shared" si="32"/>
        <v>0</v>
      </c>
      <c r="M295" s="67">
        <f t="shared" ref="M295:M358" si="37">(H295+I295+J295+L295)/F295</f>
        <v>0</v>
      </c>
    </row>
    <row r="296" spans="1:13" ht="18.75">
      <c r="A296" s="9">
        <f t="shared" si="33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34"/>
        <v>756.1</v>
      </c>
      <c r="G296" s="66">
        <v>0</v>
      </c>
      <c r="H296" s="75">
        <f t="shared" si="31"/>
        <v>0</v>
      </c>
      <c r="I296" s="76">
        <f t="shared" si="35"/>
        <v>0</v>
      </c>
      <c r="J296" s="76">
        <f t="shared" si="36"/>
        <v>0</v>
      </c>
      <c r="K296" s="76">
        <v>0</v>
      </c>
      <c r="L296" s="248">
        <f t="shared" si="32"/>
        <v>0</v>
      </c>
      <c r="M296" s="67">
        <f t="shared" si="37"/>
        <v>0</v>
      </c>
    </row>
    <row r="297" spans="1:13" ht="18.75">
      <c r="A297" s="9">
        <f t="shared" si="33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34"/>
        <v>642.6</v>
      </c>
      <c r="G297" s="66">
        <v>0</v>
      </c>
      <c r="H297" s="75">
        <f t="shared" si="31"/>
        <v>0</v>
      </c>
      <c r="I297" s="76">
        <f t="shared" si="35"/>
        <v>0</v>
      </c>
      <c r="J297" s="76">
        <f t="shared" si="36"/>
        <v>0</v>
      </c>
      <c r="K297" s="76">
        <v>0</v>
      </c>
      <c r="L297" s="248">
        <f t="shared" si="32"/>
        <v>0</v>
      </c>
      <c r="M297" s="67">
        <f t="shared" si="37"/>
        <v>0</v>
      </c>
    </row>
    <row r="298" spans="1:13" ht="18.75">
      <c r="A298" s="9">
        <f t="shared" si="33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34"/>
        <v>631.4</v>
      </c>
      <c r="G298" s="66">
        <v>0</v>
      </c>
      <c r="H298" s="75">
        <f t="shared" si="31"/>
        <v>0</v>
      </c>
      <c r="I298" s="76">
        <f t="shared" si="35"/>
        <v>0</v>
      </c>
      <c r="J298" s="76">
        <f t="shared" si="36"/>
        <v>0</v>
      </c>
      <c r="K298" s="76">
        <v>0</v>
      </c>
      <c r="L298" s="248">
        <f t="shared" si="32"/>
        <v>0</v>
      </c>
      <c r="M298" s="67">
        <f t="shared" si="37"/>
        <v>0</v>
      </c>
    </row>
    <row r="299" spans="1:13" ht="18.75">
      <c r="A299" s="9">
        <f t="shared" si="33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34"/>
        <v>461.4</v>
      </c>
      <c r="G299" s="66">
        <v>0</v>
      </c>
      <c r="H299" s="75">
        <f t="shared" si="31"/>
        <v>0</v>
      </c>
      <c r="I299" s="76">
        <f t="shared" si="35"/>
        <v>0</v>
      </c>
      <c r="J299" s="76">
        <f t="shared" ref="J299:J324" si="38">H299*0.4</f>
        <v>0</v>
      </c>
      <c r="K299" s="76">
        <v>0</v>
      </c>
      <c r="L299" s="248">
        <f t="shared" si="32"/>
        <v>0</v>
      </c>
      <c r="M299" s="67">
        <f t="shared" si="37"/>
        <v>0</v>
      </c>
    </row>
    <row r="300" spans="1:13" ht="18.75">
      <c r="A300" s="9">
        <f t="shared" si="33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34"/>
        <v>515.79999999999995</v>
      </c>
      <c r="G300" s="66">
        <v>0</v>
      </c>
      <c r="H300" s="75">
        <f t="shared" si="31"/>
        <v>0</v>
      </c>
      <c r="I300" s="76">
        <f t="shared" si="35"/>
        <v>0</v>
      </c>
      <c r="J300" s="76">
        <f t="shared" si="38"/>
        <v>0</v>
      </c>
      <c r="K300" s="76">
        <v>0</v>
      </c>
      <c r="L300" s="248">
        <f t="shared" si="32"/>
        <v>0</v>
      </c>
      <c r="M300" s="67">
        <f t="shared" si="37"/>
        <v>0</v>
      </c>
    </row>
    <row r="301" spans="1:13" ht="18.75">
      <c r="A301" s="9">
        <f t="shared" si="33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34"/>
        <v>604.9</v>
      </c>
      <c r="G301" s="66">
        <v>0</v>
      </c>
      <c r="H301" s="75">
        <f t="shared" si="31"/>
        <v>0</v>
      </c>
      <c r="I301" s="76">
        <f t="shared" si="35"/>
        <v>0</v>
      </c>
      <c r="J301" s="76">
        <f t="shared" si="38"/>
        <v>0</v>
      </c>
      <c r="K301" s="76">
        <v>0</v>
      </c>
      <c r="L301" s="248">
        <f t="shared" si="32"/>
        <v>0</v>
      </c>
      <c r="M301" s="67">
        <f t="shared" si="37"/>
        <v>0</v>
      </c>
    </row>
    <row r="302" spans="1:13" ht="18.75">
      <c r="A302" s="9">
        <f t="shared" si="33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34"/>
        <v>571.70000000000005</v>
      </c>
      <c r="G302" s="66">
        <v>0</v>
      </c>
      <c r="H302" s="75">
        <f t="shared" si="31"/>
        <v>0</v>
      </c>
      <c r="I302" s="76">
        <f t="shared" si="35"/>
        <v>0</v>
      </c>
      <c r="J302" s="76">
        <f t="shared" si="38"/>
        <v>0</v>
      </c>
      <c r="K302" s="76">
        <v>0</v>
      </c>
      <c r="L302" s="248">
        <f t="shared" si="32"/>
        <v>0</v>
      </c>
      <c r="M302" s="67">
        <f t="shared" si="37"/>
        <v>0</v>
      </c>
    </row>
    <row r="303" spans="1:13" ht="18.75">
      <c r="A303" s="9">
        <f t="shared" si="33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34"/>
        <v>522.5</v>
      </c>
      <c r="G303" s="66">
        <v>0</v>
      </c>
      <c r="H303" s="75">
        <f t="shared" si="31"/>
        <v>0</v>
      </c>
      <c r="I303" s="76">
        <f t="shared" si="35"/>
        <v>0</v>
      </c>
      <c r="J303" s="76">
        <f t="shared" si="38"/>
        <v>0</v>
      </c>
      <c r="K303" s="76">
        <v>0</v>
      </c>
      <c r="L303" s="248">
        <f t="shared" si="32"/>
        <v>0</v>
      </c>
      <c r="M303" s="67">
        <f t="shared" si="37"/>
        <v>0</v>
      </c>
    </row>
    <row r="304" spans="1:13" ht="18.75">
      <c r="A304" s="9">
        <f t="shared" si="33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34"/>
        <v>324.7</v>
      </c>
      <c r="G304" s="66">
        <v>0</v>
      </c>
      <c r="H304" s="75">
        <f t="shared" si="31"/>
        <v>0</v>
      </c>
      <c r="I304" s="76">
        <f t="shared" si="35"/>
        <v>0</v>
      </c>
      <c r="J304" s="76">
        <f t="shared" si="38"/>
        <v>0</v>
      </c>
      <c r="K304" s="76">
        <v>0</v>
      </c>
      <c r="L304" s="248">
        <f t="shared" si="32"/>
        <v>0</v>
      </c>
      <c r="M304" s="67">
        <f t="shared" si="37"/>
        <v>0</v>
      </c>
    </row>
    <row r="305" spans="1:13" ht="18.75">
      <c r="A305" s="9">
        <f t="shared" si="33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34"/>
        <v>519.5</v>
      </c>
      <c r="G305" s="66">
        <v>0</v>
      </c>
      <c r="H305" s="75">
        <f t="shared" si="31"/>
        <v>0</v>
      </c>
      <c r="I305" s="76">
        <f t="shared" si="35"/>
        <v>0</v>
      </c>
      <c r="J305" s="76">
        <f t="shared" si="38"/>
        <v>0</v>
      </c>
      <c r="K305" s="76">
        <v>0</v>
      </c>
      <c r="L305" s="248">
        <f t="shared" si="32"/>
        <v>0</v>
      </c>
      <c r="M305" s="67">
        <f t="shared" si="37"/>
        <v>0</v>
      </c>
    </row>
    <row r="306" spans="1:13" ht="18.75">
      <c r="A306" s="9">
        <f t="shared" si="33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34"/>
        <v>221.7</v>
      </c>
      <c r="G306" s="66">
        <v>0</v>
      </c>
      <c r="H306" s="75">
        <f t="shared" ref="H306:H324" si="39">G306*2163.24*1.2</f>
        <v>0</v>
      </c>
      <c r="I306" s="76">
        <f t="shared" si="35"/>
        <v>0</v>
      </c>
      <c r="J306" s="76">
        <f t="shared" si="38"/>
        <v>0</v>
      </c>
      <c r="K306" s="76">
        <v>0</v>
      </c>
      <c r="L306" s="248">
        <f t="shared" si="32"/>
        <v>0</v>
      </c>
      <c r="M306" s="67">
        <f t="shared" si="37"/>
        <v>0</v>
      </c>
    </row>
    <row r="307" spans="1:13" ht="18.75">
      <c r="A307" s="9">
        <f t="shared" si="33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34"/>
        <v>312.5</v>
      </c>
      <c r="G307" s="66">
        <v>0</v>
      </c>
      <c r="H307" s="75">
        <f t="shared" si="39"/>
        <v>0</v>
      </c>
      <c r="I307" s="76">
        <f t="shared" si="35"/>
        <v>0</v>
      </c>
      <c r="J307" s="76">
        <f t="shared" si="38"/>
        <v>0</v>
      </c>
      <c r="K307" s="76">
        <v>0</v>
      </c>
      <c r="L307" s="248">
        <f t="shared" si="32"/>
        <v>0</v>
      </c>
      <c r="M307" s="67">
        <f t="shared" si="37"/>
        <v>0</v>
      </c>
    </row>
    <row r="308" spans="1:13" ht="18.75">
      <c r="A308" s="9">
        <f t="shared" si="33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34"/>
        <v>644.1</v>
      </c>
      <c r="G308" s="66">
        <v>0</v>
      </c>
      <c r="H308" s="75">
        <f t="shared" si="39"/>
        <v>0</v>
      </c>
      <c r="I308" s="76">
        <f t="shared" si="35"/>
        <v>0</v>
      </c>
      <c r="J308" s="76">
        <f t="shared" si="38"/>
        <v>0</v>
      </c>
      <c r="K308" s="76">
        <v>0</v>
      </c>
      <c r="L308" s="248">
        <f t="shared" si="32"/>
        <v>0</v>
      </c>
      <c r="M308" s="67">
        <f t="shared" si="37"/>
        <v>0</v>
      </c>
    </row>
    <row r="309" spans="1:13" ht="18.75">
      <c r="A309" s="9">
        <f t="shared" si="33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34"/>
        <v>451.9</v>
      </c>
      <c r="G309" s="66">
        <v>0</v>
      </c>
      <c r="H309" s="75">
        <f t="shared" si="39"/>
        <v>0</v>
      </c>
      <c r="I309" s="76">
        <f t="shared" si="35"/>
        <v>0</v>
      </c>
      <c r="J309" s="76">
        <f t="shared" si="38"/>
        <v>0</v>
      </c>
      <c r="K309" s="76">
        <v>0</v>
      </c>
      <c r="L309" s="248">
        <f t="shared" si="32"/>
        <v>0</v>
      </c>
      <c r="M309" s="67">
        <f t="shared" si="37"/>
        <v>0</v>
      </c>
    </row>
    <row r="310" spans="1:13" ht="18.75">
      <c r="A310" s="9">
        <f t="shared" si="33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34"/>
        <v>556.5</v>
      </c>
      <c r="G310" s="66">
        <v>0</v>
      </c>
      <c r="H310" s="75">
        <f t="shared" si="39"/>
        <v>0</v>
      </c>
      <c r="I310" s="76">
        <f t="shared" si="35"/>
        <v>0</v>
      </c>
      <c r="J310" s="76">
        <f t="shared" si="38"/>
        <v>0</v>
      </c>
      <c r="K310" s="76">
        <v>0</v>
      </c>
      <c r="L310" s="248">
        <f t="shared" si="32"/>
        <v>0</v>
      </c>
      <c r="M310" s="67">
        <f t="shared" si="37"/>
        <v>0</v>
      </c>
    </row>
    <row r="311" spans="1:13" ht="18.75">
      <c r="A311" s="9">
        <f t="shared" si="33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34"/>
        <v>484.3</v>
      </c>
      <c r="G311" s="66">
        <v>0</v>
      </c>
      <c r="H311" s="75">
        <f t="shared" si="39"/>
        <v>0</v>
      </c>
      <c r="I311" s="76">
        <f t="shared" si="35"/>
        <v>0</v>
      </c>
      <c r="J311" s="76">
        <f t="shared" si="38"/>
        <v>0</v>
      </c>
      <c r="K311" s="76">
        <v>0</v>
      </c>
      <c r="L311" s="248">
        <f t="shared" si="32"/>
        <v>0</v>
      </c>
      <c r="M311" s="67">
        <f t="shared" si="37"/>
        <v>0</v>
      </c>
    </row>
    <row r="312" spans="1:13" ht="18.75">
      <c r="A312" s="9">
        <f t="shared" si="33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34"/>
        <v>554.70000000000005</v>
      </c>
      <c r="G312" s="66">
        <v>0</v>
      </c>
      <c r="H312" s="75">
        <f t="shared" si="39"/>
        <v>0</v>
      </c>
      <c r="I312" s="76">
        <f t="shared" si="35"/>
        <v>0</v>
      </c>
      <c r="J312" s="76">
        <f t="shared" si="38"/>
        <v>0</v>
      </c>
      <c r="K312" s="76">
        <v>0</v>
      </c>
      <c r="L312" s="248">
        <f t="shared" si="32"/>
        <v>0</v>
      </c>
      <c r="M312" s="67">
        <f t="shared" si="37"/>
        <v>0</v>
      </c>
    </row>
    <row r="313" spans="1:13" ht="18.75">
      <c r="A313" s="9">
        <f t="shared" si="33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34"/>
        <v>401</v>
      </c>
      <c r="G313" s="66">
        <v>0</v>
      </c>
      <c r="H313" s="75">
        <f t="shared" si="39"/>
        <v>0</v>
      </c>
      <c r="I313" s="76">
        <f t="shared" si="35"/>
        <v>0</v>
      </c>
      <c r="J313" s="76">
        <f t="shared" si="38"/>
        <v>0</v>
      </c>
      <c r="K313" s="76">
        <v>0</v>
      </c>
      <c r="L313" s="248">
        <f t="shared" si="32"/>
        <v>0</v>
      </c>
      <c r="M313" s="67">
        <f t="shared" si="37"/>
        <v>0</v>
      </c>
    </row>
    <row r="314" spans="1:13" ht="18.75">
      <c r="A314" s="9">
        <f t="shared" si="33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34"/>
        <v>456.4</v>
      </c>
      <c r="G314" s="66">
        <v>0</v>
      </c>
      <c r="H314" s="75">
        <f t="shared" si="39"/>
        <v>0</v>
      </c>
      <c r="I314" s="76">
        <f t="shared" si="35"/>
        <v>0</v>
      </c>
      <c r="J314" s="76">
        <f t="shared" si="38"/>
        <v>0</v>
      </c>
      <c r="K314" s="76">
        <v>0</v>
      </c>
      <c r="L314" s="248">
        <f t="shared" si="32"/>
        <v>0</v>
      </c>
      <c r="M314" s="67">
        <f t="shared" si="37"/>
        <v>0</v>
      </c>
    </row>
    <row r="315" spans="1:13" ht="18.75">
      <c r="A315" s="9">
        <f t="shared" si="33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34"/>
        <v>419</v>
      </c>
      <c r="G315" s="66">
        <v>0</v>
      </c>
      <c r="H315" s="75">
        <f t="shared" si="39"/>
        <v>0</v>
      </c>
      <c r="I315" s="76">
        <f t="shared" si="35"/>
        <v>0</v>
      </c>
      <c r="J315" s="76">
        <f t="shared" si="38"/>
        <v>0</v>
      </c>
      <c r="K315" s="76">
        <v>0</v>
      </c>
      <c r="L315" s="248">
        <f t="shared" si="32"/>
        <v>0</v>
      </c>
      <c r="M315" s="67">
        <f t="shared" si="37"/>
        <v>0</v>
      </c>
    </row>
    <row r="316" spans="1:13" ht="18.75">
      <c r="A316" s="9">
        <f t="shared" si="33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34"/>
        <v>450.7</v>
      </c>
      <c r="G316" s="66">
        <v>0</v>
      </c>
      <c r="H316" s="75">
        <f t="shared" si="39"/>
        <v>0</v>
      </c>
      <c r="I316" s="76">
        <f t="shared" si="35"/>
        <v>0</v>
      </c>
      <c r="J316" s="76">
        <f t="shared" si="38"/>
        <v>0</v>
      </c>
      <c r="K316" s="76">
        <v>0</v>
      </c>
      <c r="L316" s="248">
        <f t="shared" si="32"/>
        <v>0</v>
      </c>
      <c r="M316" s="67">
        <f t="shared" si="37"/>
        <v>0</v>
      </c>
    </row>
    <row r="317" spans="1:13" ht="18.75">
      <c r="A317" s="9">
        <f t="shared" si="33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34"/>
        <v>403.5</v>
      </c>
      <c r="G317" s="66">
        <v>0</v>
      </c>
      <c r="H317" s="75">
        <f t="shared" si="39"/>
        <v>0</v>
      </c>
      <c r="I317" s="76">
        <f t="shared" si="35"/>
        <v>0</v>
      </c>
      <c r="J317" s="76">
        <f t="shared" si="38"/>
        <v>0</v>
      </c>
      <c r="K317" s="76">
        <v>0</v>
      </c>
      <c r="L317" s="248">
        <f t="shared" si="32"/>
        <v>0</v>
      </c>
      <c r="M317" s="67">
        <f t="shared" si="37"/>
        <v>0</v>
      </c>
    </row>
    <row r="318" spans="1:13" ht="18.75">
      <c r="A318" s="9">
        <f t="shared" si="33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34"/>
        <v>453.72</v>
      </c>
      <c r="G318" s="66">
        <v>0</v>
      </c>
      <c r="H318" s="75">
        <f t="shared" si="39"/>
        <v>0</v>
      </c>
      <c r="I318" s="76">
        <f t="shared" si="35"/>
        <v>0</v>
      </c>
      <c r="J318" s="76">
        <f t="shared" si="38"/>
        <v>0</v>
      </c>
      <c r="K318" s="76">
        <v>0</v>
      </c>
      <c r="L318" s="248">
        <f t="shared" si="32"/>
        <v>0</v>
      </c>
      <c r="M318" s="67">
        <f t="shared" si="37"/>
        <v>0</v>
      </c>
    </row>
    <row r="319" spans="1:13" ht="18.75">
      <c r="A319" s="9">
        <f t="shared" si="33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34"/>
        <v>535.75</v>
      </c>
      <c r="G319" s="66">
        <v>0</v>
      </c>
      <c r="H319" s="75">
        <f t="shared" si="39"/>
        <v>0</v>
      </c>
      <c r="I319" s="76">
        <f t="shared" si="35"/>
        <v>0</v>
      </c>
      <c r="J319" s="76">
        <f t="shared" si="38"/>
        <v>0</v>
      </c>
      <c r="K319" s="76">
        <v>0</v>
      </c>
      <c r="L319" s="248">
        <f t="shared" si="32"/>
        <v>0</v>
      </c>
      <c r="M319" s="67">
        <f t="shared" si="37"/>
        <v>0</v>
      </c>
    </row>
    <row r="320" spans="1:13" ht="18.75">
      <c r="A320" s="9">
        <f t="shared" si="33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34"/>
        <v>228.9</v>
      </c>
      <c r="G320" s="66">
        <v>0</v>
      </c>
      <c r="H320" s="75">
        <f t="shared" si="39"/>
        <v>0</v>
      </c>
      <c r="I320" s="76">
        <f t="shared" si="35"/>
        <v>0</v>
      </c>
      <c r="J320" s="76">
        <f t="shared" si="38"/>
        <v>0</v>
      </c>
      <c r="K320" s="76">
        <v>0</v>
      </c>
      <c r="L320" s="248">
        <f t="shared" si="32"/>
        <v>0</v>
      </c>
      <c r="M320" s="67">
        <f t="shared" si="37"/>
        <v>0</v>
      </c>
    </row>
    <row r="321" spans="1:13" ht="18.75">
      <c r="A321" s="9">
        <f t="shared" si="33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34"/>
        <v>133.4</v>
      </c>
      <c r="G321" s="66">
        <v>0</v>
      </c>
      <c r="H321" s="75">
        <f t="shared" si="39"/>
        <v>0</v>
      </c>
      <c r="I321" s="76">
        <f t="shared" si="35"/>
        <v>0</v>
      </c>
      <c r="J321" s="76">
        <f t="shared" si="38"/>
        <v>0</v>
      </c>
      <c r="K321" s="76">
        <v>0</v>
      </c>
      <c r="L321" s="248">
        <f t="shared" si="32"/>
        <v>0</v>
      </c>
      <c r="M321" s="67">
        <f t="shared" si="37"/>
        <v>0</v>
      </c>
    </row>
    <row r="322" spans="1:13" ht="18.75">
      <c r="A322" s="9">
        <f t="shared" si="33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34"/>
        <v>64.599999999999994</v>
      </c>
      <c r="G322" s="66">
        <v>0</v>
      </c>
      <c r="H322" s="75">
        <f t="shared" si="39"/>
        <v>0</v>
      </c>
      <c r="I322" s="76">
        <f t="shared" si="35"/>
        <v>0</v>
      </c>
      <c r="J322" s="76">
        <f t="shared" si="38"/>
        <v>0</v>
      </c>
      <c r="K322" s="76">
        <v>0</v>
      </c>
      <c r="L322" s="248">
        <f t="shared" si="32"/>
        <v>0</v>
      </c>
      <c r="M322" s="67">
        <f t="shared" si="37"/>
        <v>0</v>
      </c>
    </row>
    <row r="323" spans="1:13" ht="18.75">
      <c r="A323" s="9">
        <f t="shared" si="33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34"/>
        <v>506.7</v>
      </c>
      <c r="G323" s="66">
        <v>0</v>
      </c>
      <c r="H323" s="75">
        <f t="shared" si="39"/>
        <v>0</v>
      </c>
      <c r="I323" s="76">
        <f t="shared" si="35"/>
        <v>0</v>
      </c>
      <c r="J323" s="76">
        <f t="shared" si="38"/>
        <v>0</v>
      </c>
      <c r="K323" s="76">
        <v>0</v>
      </c>
      <c r="L323" s="248">
        <f t="shared" si="32"/>
        <v>0</v>
      </c>
      <c r="M323" s="67">
        <f t="shared" si="37"/>
        <v>0</v>
      </c>
    </row>
    <row r="324" spans="1:13" ht="18.75">
      <c r="A324" s="9">
        <f t="shared" si="33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34"/>
        <v>269.3</v>
      </c>
      <c r="G324" s="66">
        <v>0</v>
      </c>
      <c r="H324" s="75">
        <f t="shared" si="39"/>
        <v>0</v>
      </c>
      <c r="I324" s="76">
        <f t="shared" si="35"/>
        <v>0</v>
      </c>
      <c r="J324" s="76">
        <f t="shared" si="38"/>
        <v>0</v>
      </c>
      <c r="K324" s="76">
        <v>0</v>
      </c>
      <c r="L324" s="248">
        <f t="shared" si="32"/>
        <v>0</v>
      </c>
      <c r="M324" s="67">
        <f t="shared" si="37"/>
        <v>0</v>
      </c>
    </row>
    <row r="325" spans="1:13" ht="18.75">
      <c r="A325" s="9">
        <f t="shared" si="33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34"/>
        <v>294</v>
      </c>
      <c r="G325" s="66">
        <v>0</v>
      </c>
      <c r="H325" s="75">
        <f t="shared" ref="H325:H388" si="40">G325*2163.24*1.2</f>
        <v>0</v>
      </c>
      <c r="I325" s="76">
        <f t="shared" si="35"/>
        <v>0</v>
      </c>
      <c r="J325" s="76">
        <f t="shared" ref="J325:J388" si="41">H325*0.4</f>
        <v>0</v>
      </c>
      <c r="K325" s="76">
        <v>0</v>
      </c>
      <c r="L325" s="248">
        <f t="shared" ref="L325:L388" si="42">K325*$L$2</f>
        <v>0</v>
      </c>
      <c r="M325" s="67">
        <f t="shared" si="37"/>
        <v>0</v>
      </c>
    </row>
    <row r="326" spans="1:13" ht="18.75">
      <c r="A326" s="9">
        <f t="shared" si="33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34"/>
        <v>302.59999999999997</v>
      </c>
      <c r="G326" s="66">
        <v>0</v>
      </c>
      <c r="H326" s="75">
        <f t="shared" si="40"/>
        <v>0</v>
      </c>
      <c r="I326" s="76">
        <f t="shared" si="35"/>
        <v>0</v>
      </c>
      <c r="J326" s="76">
        <f t="shared" si="41"/>
        <v>0</v>
      </c>
      <c r="K326" s="76">
        <v>0</v>
      </c>
      <c r="L326" s="248">
        <f t="shared" si="42"/>
        <v>0</v>
      </c>
      <c r="M326" s="67">
        <f t="shared" si="37"/>
        <v>0</v>
      </c>
    </row>
    <row r="327" spans="1:13" ht="18.75">
      <c r="A327" s="9">
        <f t="shared" si="33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34"/>
        <v>621.4</v>
      </c>
      <c r="G327" s="66">
        <v>0</v>
      </c>
      <c r="H327" s="75">
        <f t="shared" si="40"/>
        <v>0</v>
      </c>
      <c r="I327" s="76">
        <f t="shared" si="35"/>
        <v>0</v>
      </c>
      <c r="J327" s="76">
        <f t="shared" si="41"/>
        <v>0</v>
      </c>
      <c r="K327" s="76">
        <v>0</v>
      </c>
      <c r="L327" s="248">
        <f t="shared" si="42"/>
        <v>0</v>
      </c>
      <c r="M327" s="67">
        <f t="shared" si="37"/>
        <v>0</v>
      </c>
    </row>
    <row r="328" spans="1:13" ht="18.75">
      <c r="A328" s="9">
        <f t="shared" ref="A328:A391" si="43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34"/>
        <v>240.2</v>
      </c>
      <c r="G328" s="66">
        <v>0</v>
      </c>
      <c r="H328" s="75">
        <f t="shared" si="40"/>
        <v>0</v>
      </c>
      <c r="I328" s="76">
        <f t="shared" si="35"/>
        <v>0</v>
      </c>
      <c r="J328" s="76">
        <f t="shared" si="41"/>
        <v>0</v>
      </c>
      <c r="K328" s="76">
        <v>0</v>
      </c>
      <c r="L328" s="248">
        <f t="shared" si="42"/>
        <v>0</v>
      </c>
      <c r="M328" s="67">
        <f t="shared" si="37"/>
        <v>0</v>
      </c>
    </row>
    <row r="329" spans="1:13" ht="18.75">
      <c r="A329" s="9">
        <f t="shared" si="43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34"/>
        <v>580.6</v>
      </c>
      <c r="G329" s="66">
        <v>0</v>
      </c>
      <c r="H329" s="75">
        <f t="shared" si="40"/>
        <v>0</v>
      </c>
      <c r="I329" s="76">
        <f t="shared" si="35"/>
        <v>0</v>
      </c>
      <c r="J329" s="76">
        <f t="shared" si="41"/>
        <v>0</v>
      </c>
      <c r="K329" s="76">
        <v>0</v>
      </c>
      <c r="L329" s="248">
        <f t="shared" si="42"/>
        <v>0</v>
      </c>
      <c r="M329" s="67">
        <f t="shared" si="37"/>
        <v>0</v>
      </c>
    </row>
    <row r="330" spans="1:13" ht="18.75">
      <c r="A330" s="9">
        <f t="shared" si="43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44">C330+D330+E330</f>
        <v>630.29999999999995</v>
      </c>
      <c r="G330" s="66">
        <v>0</v>
      </c>
      <c r="H330" s="75">
        <f t="shared" si="40"/>
        <v>0</v>
      </c>
      <c r="I330" s="76">
        <f t="shared" ref="I330:I392" si="45">H330*0.3677</f>
        <v>0</v>
      </c>
      <c r="J330" s="76">
        <f t="shared" si="41"/>
        <v>0</v>
      </c>
      <c r="K330" s="76">
        <v>0</v>
      </c>
      <c r="L330" s="248">
        <f t="shared" si="42"/>
        <v>0</v>
      </c>
      <c r="M330" s="67">
        <f t="shared" si="37"/>
        <v>0</v>
      </c>
    </row>
    <row r="331" spans="1:13" ht="18.75">
      <c r="A331" s="9">
        <f t="shared" si="43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44"/>
        <v>751.9</v>
      </c>
      <c r="G331" s="66">
        <v>0</v>
      </c>
      <c r="H331" s="75">
        <f t="shared" si="40"/>
        <v>0</v>
      </c>
      <c r="I331" s="76">
        <f t="shared" si="45"/>
        <v>0</v>
      </c>
      <c r="J331" s="76">
        <f t="shared" si="41"/>
        <v>0</v>
      </c>
      <c r="K331" s="76">
        <v>0</v>
      </c>
      <c r="L331" s="248">
        <f t="shared" si="42"/>
        <v>0</v>
      </c>
      <c r="M331" s="67">
        <f t="shared" si="37"/>
        <v>0</v>
      </c>
    </row>
    <row r="332" spans="1:13" ht="18.75">
      <c r="A332" s="9">
        <f t="shared" si="43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44"/>
        <v>212.8</v>
      </c>
      <c r="G332" s="66">
        <v>0</v>
      </c>
      <c r="H332" s="75">
        <f t="shared" si="40"/>
        <v>0</v>
      </c>
      <c r="I332" s="76">
        <f t="shared" si="45"/>
        <v>0</v>
      </c>
      <c r="J332" s="76">
        <f t="shared" si="41"/>
        <v>0</v>
      </c>
      <c r="K332" s="76">
        <v>0</v>
      </c>
      <c r="L332" s="248">
        <f t="shared" si="42"/>
        <v>0</v>
      </c>
      <c r="M332" s="67">
        <f t="shared" si="37"/>
        <v>0</v>
      </c>
    </row>
    <row r="333" spans="1:13" ht="18.75">
      <c r="A333" s="9">
        <f t="shared" si="43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44"/>
        <v>387.9</v>
      </c>
      <c r="G333" s="66">
        <v>0</v>
      </c>
      <c r="H333" s="75">
        <f t="shared" si="40"/>
        <v>0</v>
      </c>
      <c r="I333" s="76">
        <f t="shared" si="45"/>
        <v>0</v>
      </c>
      <c r="J333" s="76">
        <f t="shared" si="41"/>
        <v>0</v>
      </c>
      <c r="K333" s="76">
        <v>0</v>
      </c>
      <c r="L333" s="248">
        <f t="shared" si="42"/>
        <v>0</v>
      </c>
      <c r="M333" s="67">
        <f t="shared" si="37"/>
        <v>0</v>
      </c>
    </row>
    <row r="334" spans="1:13" ht="18.75">
      <c r="A334" s="9">
        <f t="shared" si="43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44"/>
        <v>474.4</v>
      </c>
      <c r="G334" s="66">
        <v>0</v>
      </c>
      <c r="H334" s="75">
        <f t="shared" si="40"/>
        <v>0</v>
      </c>
      <c r="I334" s="76">
        <f t="shared" si="45"/>
        <v>0</v>
      </c>
      <c r="J334" s="76">
        <f t="shared" si="41"/>
        <v>0</v>
      </c>
      <c r="K334" s="76">
        <v>0</v>
      </c>
      <c r="L334" s="248">
        <f t="shared" si="42"/>
        <v>0</v>
      </c>
      <c r="M334" s="67">
        <f t="shared" si="37"/>
        <v>0</v>
      </c>
    </row>
    <row r="335" spans="1:13" ht="18.75">
      <c r="A335" s="9">
        <f t="shared" si="43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44"/>
        <v>549.4</v>
      </c>
      <c r="G335" s="66">
        <v>0</v>
      </c>
      <c r="H335" s="75">
        <f t="shared" si="40"/>
        <v>0</v>
      </c>
      <c r="I335" s="76">
        <f t="shared" si="45"/>
        <v>0</v>
      </c>
      <c r="J335" s="76">
        <f t="shared" si="41"/>
        <v>0</v>
      </c>
      <c r="K335" s="76">
        <v>0</v>
      </c>
      <c r="L335" s="248">
        <f t="shared" si="42"/>
        <v>0</v>
      </c>
      <c r="M335" s="67">
        <f t="shared" si="37"/>
        <v>0</v>
      </c>
    </row>
    <row r="336" spans="1:13" ht="18.75">
      <c r="A336" s="9">
        <f t="shared" si="43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44"/>
        <v>189</v>
      </c>
      <c r="G336" s="66">
        <v>0</v>
      </c>
      <c r="H336" s="75">
        <f t="shared" si="40"/>
        <v>0</v>
      </c>
      <c r="I336" s="76">
        <f t="shared" si="45"/>
        <v>0</v>
      </c>
      <c r="J336" s="76">
        <f t="shared" si="41"/>
        <v>0</v>
      </c>
      <c r="K336" s="76">
        <v>0</v>
      </c>
      <c r="L336" s="248">
        <f t="shared" si="42"/>
        <v>0</v>
      </c>
      <c r="M336" s="67">
        <f t="shared" si="37"/>
        <v>0</v>
      </c>
    </row>
    <row r="337" spans="1:13" ht="18.75">
      <c r="A337" s="9">
        <f t="shared" si="43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44"/>
        <v>276.5</v>
      </c>
      <c r="G337" s="66">
        <v>0</v>
      </c>
      <c r="H337" s="75">
        <f t="shared" si="40"/>
        <v>0</v>
      </c>
      <c r="I337" s="76">
        <f t="shared" si="45"/>
        <v>0</v>
      </c>
      <c r="J337" s="76">
        <f t="shared" si="41"/>
        <v>0</v>
      </c>
      <c r="K337" s="76">
        <v>0</v>
      </c>
      <c r="L337" s="248">
        <f t="shared" si="42"/>
        <v>0</v>
      </c>
      <c r="M337" s="67">
        <f t="shared" si="37"/>
        <v>0</v>
      </c>
    </row>
    <row r="338" spans="1:13" ht="18.75">
      <c r="A338" s="9">
        <f t="shared" si="43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44"/>
        <v>627.9</v>
      </c>
      <c r="G338" s="66">
        <v>0</v>
      </c>
      <c r="H338" s="75">
        <f t="shared" si="40"/>
        <v>0</v>
      </c>
      <c r="I338" s="76">
        <f t="shared" si="45"/>
        <v>0</v>
      </c>
      <c r="J338" s="76">
        <f t="shared" si="41"/>
        <v>0</v>
      </c>
      <c r="K338" s="76">
        <v>0</v>
      </c>
      <c r="L338" s="248">
        <f t="shared" si="42"/>
        <v>0</v>
      </c>
      <c r="M338" s="67">
        <f t="shared" si="37"/>
        <v>0</v>
      </c>
    </row>
    <row r="339" spans="1:13" ht="18.75">
      <c r="A339" s="9">
        <f t="shared" si="43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44"/>
        <v>645.70000000000005</v>
      </c>
      <c r="G339" s="66">
        <v>0</v>
      </c>
      <c r="H339" s="75">
        <f t="shared" si="40"/>
        <v>0</v>
      </c>
      <c r="I339" s="76">
        <f t="shared" si="45"/>
        <v>0</v>
      </c>
      <c r="J339" s="76">
        <f t="shared" si="41"/>
        <v>0</v>
      </c>
      <c r="K339" s="76">
        <v>0</v>
      </c>
      <c r="L339" s="248">
        <f t="shared" si="42"/>
        <v>0</v>
      </c>
      <c r="M339" s="67">
        <f t="shared" si="37"/>
        <v>0</v>
      </c>
    </row>
    <row r="340" spans="1:13" ht="18.75">
      <c r="A340" s="9">
        <f t="shared" si="43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44"/>
        <v>443.59999999999997</v>
      </c>
      <c r="G340" s="66">
        <v>0</v>
      </c>
      <c r="H340" s="75">
        <f t="shared" si="40"/>
        <v>0</v>
      </c>
      <c r="I340" s="76">
        <f t="shared" si="45"/>
        <v>0</v>
      </c>
      <c r="J340" s="76">
        <f t="shared" si="41"/>
        <v>0</v>
      </c>
      <c r="K340" s="76">
        <v>0</v>
      </c>
      <c r="L340" s="248">
        <f t="shared" si="42"/>
        <v>0</v>
      </c>
      <c r="M340" s="67">
        <f t="shared" si="37"/>
        <v>0</v>
      </c>
    </row>
    <row r="341" spans="1:13" ht="18.75">
      <c r="A341" s="9">
        <f t="shared" si="43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44"/>
        <v>710.6</v>
      </c>
      <c r="G341" s="66">
        <v>0</v>
      </c>
      <c r="H341" s="75">
        <f t="shared" si="40"/>
        <v>0</v>
      </c>
      <c r="I341" s="76">
        <f t="shared" si="45"/>
        <v>0</v>
      </c>
      <c r="J341" s="76">
        <f t="shared" si="41"/>
        <v>0</v>
      </c>
      <c r="K341" s="76">
        <v>0</v>
      </c>
      <c r="L341" s="248">
        <f t="shared" si="42"/>
        <v>0</v>
      </c>
      <c r="M341" s="67">
        <f t="shared" si="37"/>
        <v>0</v>
      </c>
    </row>
    <row r="342" spans="1:13" ht="18.75">
      <c r="A342" s="9">
        <f t="shared" si="43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44"/>
        <v>212.4</v>
      </c>
      <c r="G342" s="66">
        <v>0</v>
      </c>
      <c r="H342" s="75">
        <f t="shared" si="40"/>
        <v>0</v>
      </c>
      <c r="I342" s="76">
        <f t="shared" si="45"/>
        <v>0</v>
      </c>
      <c r="J342" s="76">
        <f t="shared" si="41"/>
        <v>0</v>
      </c>
      <c r="K342" s="76">
        <v>0</v>
      </c>
      <c r="L342" s="248">
        <f t="shared" si="42"/>
        <v>0</v>
      </c>
      <c r="M342" s="67">
        <f t="shared" si="37"/>
        <v>0</v>
      </c>
    </row>
    <row r="343" spans="1:13" ht="18.75">
      <c r="A343" s="9">
        <f t="shared" si="43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44"/>
        <v>1420.2</v>
      </c>
      <c r="G343" s="66">
        <v>0</v>
      </c>
      <c r="H343" s="75">
        <f t="shared" si="40"/>
        <v>0</v>
      </c>
      <c r="I343" s="76">
        <f t="shared" si="45"/>
        <v>0</v>
      </c>
      <c r="J343" s="76">
        <f t="shared" si="41"/>
        <v>0</v>
      </c>
      <c r="K343" s="76">
        <v>0</v>
      </c>
      <c r="L343" s="248">
        <f t="shared" si="42"/>
        <v>0</v>
      </c>
      <c r="M343" s="67">
        <f t="shared" si="37"/>
        <v>0</v>
      </c>
    </row>
    <row r="344" spans="1:13" ht="18.75">
      <c r="A344" s="9">
        <f t="shared" si="43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44"/>
        <v>438.5</v>
      </c>
      <c r="G344" s="66">
        <v>0</v>
      </c>
      <c r="H344" s="75">
        <f t="shared" si="40"/>
        <v>0</v>
      </c>
      <c r="I344" s="76">
        <f t="shared" si="45"/>
        <v>0</v>
      </c>
      <c r="J344" s="76">
        <f t="shared" si="41"/>
        <v>0</v>
      </c>
      <c r="K344" s="76">
        <v>0</v>
      </c>
      <c r="L344" s="248">
        <f t="shared" si="42"/>
        <v>0</v>
      </c>
      <c r="M344" s="67">
        <f t="shared" si="37"/>
        <v>0</v>
      </c>
    </row>
    <row r="345" spans="1:13" ht="18.75">
      <c r="A345" s="9">
        <f t="shared" si="43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44"/>
        <v>515.1</v>
      </c>
      <c r="G345" s="66">
        <v>0</v>
      </c>
      <c r="H345" s="75">
        <f t="shared" si="40"/>
        <v>0</v>
      </c>
      <c r="I345" s="76">
        <f t="shared" si="45"/>
        <v>0</v>
      </c>
      <c r="J345" s="76">
        <f t="shared" si="41"/>
        <v>0</v>
      </c>
      <c r="K345" s="76">
        <v>0</v>
      </c>
      <c r="L345" s="248">
        <f t="shared" si="42"/>
        <v>0</v>
      </c>
      <c r="M345" s="67">
        <f t="shared" si="37"/>
        <v>0</v>
      </c>
    </row>
    <row r="346" spans="1:13" ht="18.75">
      <c r="A346" s="9">
        <f t="shared" si="43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44"/>
        <v>508.41</v>
      </c>
      <c r="G346" s="66">
        <v>0</v>
      </c>
      <c r="H346" s="75">
        <f t="shared" si="40"/>
        <v>0</v>
      </c>
      <c r="I346" s="76">
        <f t="shared" si="45"/>
        <v>0</v>
      </c>
      <c r="J346" s="76">
        <f t="shared" si="41"/>
        <v>0</v>
      </c>
      <c r="K346" s="76">
        <v>0</v>
      </c>
      <c r="L346" s="248">
        <f t="shared" si="42"/>
        <v>0</v>
      </c>
      <c r="M346" s="67">
        <f t="shared" si="37"/>
        <v>0</v>
      </c>
    </row>
    <row r="347" spans="1:13" ht="18.75">
      <c r="A347" s="9">
        <f t="shared" si="43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44"/>
        <v>448.2</v>
      </c>
      <c r="G347" s="66">
        <v>0</v>
      </c>
      <c r="H347" s="75">
        <f t="shared" si="40"/>
        <v>0</v>
      </c>
      <c r="I347" s="76">
        <f t="shared" si="45"/>
        <v>0</v>
      </c>
      <c r="J347" s="76">
        <f t="shared" si="41"/>
        <v>0</v>
      </c>
      <c r="K347" s="76">
        <v>0</v>
      </c>
      <c r="L347" s="248">
        <f t="shared" si="42"/>
        <v>0</v>
      </c>
      <c r="M347" s="67">
        <f t="shared" si="37"/>
        <v>0</v>
      </c>
    </row>
    <row r="348" spans="1:13" ht="18.75">
      <c r="A348" s="9">
        <f t="shared" si="43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44"/>
        <v>328</v>
      </c>
      <c r="G348" s="66">
        <v>0</v>
      </c>
      <c r="H348" s="75">
        <f t="shared" si="40"/>
        <v>0</v>
      </c>
      <c r="I348" s="76">
        <f t="shared" si="45"/>
        <v>0</v>
      </c>
      <c r="J348" s="76">
        <f t="shared" si="41"/>
        <v>0</v>
      </c>
      <c r="K348" s="76">
        <v>0</v>
      </c>
      <c r="L348" s="248">
        <f t="shared" si="42"/>
        <v>0</v>
      </c>
      <c r="M348" s="67">
        <f t="shared" si="37"/>
        <v>0</v>
      </c>
    </row>
    <row r="349" spans="1:13" ht="18.75">
      <c r="A349" s="9">
        <f t="shared" si="43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44"/>
        <v>441.4</v>
      </c>
      <c r="G349" s="66">
        <v>0</v>
      </c>
      <c r="H349" s="75">
        <f t="shared" si="40"/>
        <v>0</v>
      </c>
      <c r="I349" s="76">
        <f t="shared" si="45"/>
        <v>0</v>
      </c>
      <c r="J349" s="76">
        <f t="shared" si="41"/>
        <v>0</v>
      </c>
      <c r="K349" s="76">
        <v>0</v>
      </c>
      <c r="L349" s="248">
        <f t="shared" si="42"/>
        <v>0</v>
      </c>
      <c r="M349" s="67">
        <f t="shared" si="37"/>
        <v>0</v>
      </c>
    </row>
    <row r="350" spans="1:13" ht="18.75">
      <c r="A350" s="9">
        <f t="shared" si="43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44"/>
        <v>426.4</v>
      </c>
      <c r="G350" s="66">
        <v>0</v>
      </c>
      <c r="H350" s="75">
        <f t="shared" si="40"/>
        <v>0</v>
      </c>
      <c r="I350" s="76">
        <f t="shared" si="45"/>
        <v>0</v>
      </c>
      <c r="J350" s="76">
        <f t="shared" si="41"/>
        <v>0</v>
      </c>
      <c r="K350" s="76">
        <v>0</v>
      </c>
      <c r="L350" s="248">
        <f t="shared" si="42"/>
        <v>0</v>
      </c>
      <c r="M350" s="67">
        <f t="shared" si="37"/>
        <v>0</v>
      </c>
    </row>
    <row r="351" spans="1:13" ht="18.75">
      <c r="A351" s="9">
        <f t="shared" si="43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44"/>
        <v>219.4</v>
      </c>
      <c r="G351" s="66">
        <v>0</v>
      </c>
      <c r="H351" s="75">
        <f t="shared" si="40"/>
        <v>0</v>
      </c>
      <c r="I351" s="76">
        <f t="shared" si="45"/>
        <v>0</v>
      </c>
      <c r="J351" s="76">
        <f t="shared" si="41"/>
        <v>0</v>
      </c>
      <c r="K351" s="76">
        <v>0</v>
      </c>
      <c r="L351" s="248">
        <f t="shared" si="42"/>
        <v>0</v>
      </c>
      <c r="M351" s="67">
        <f t="shared" si="37"/>
        <v>0</v>
      </c>
    </row>
    <row r="352" spans="1:13" ht="18.75">
      <c r="A352" s="9">
        <f t="shared" si="43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44"/>
        <v>579.9</v>
      </c>
      <c r="G352" s="66">
        <v>0</v>
      </c>
      <c r="H352" s="75">
        <f t="shared" si="40"/>
        <v>0</v>
      </c>
      <c r="I352" s="76">
        <f t="shared" si="45"/>
        <v>0</v>
      </c>
      <c r="J352" s="76">
        <f t="shared" si="41"/>
        <v>0</v>
      </c>
      <c r="K352" s="76">
        <v>0</v>
      </c>
      <c r="L352" s="248">
        <f t="shared" si="42"/>
        <v>0</v>
      </c>
      <c r="M352" s="67">
        <f t="shared" si="37"/>
        <v>0</v>
      </c>
    </row>
    <row r="353" spans="1:13" ht="18.75">
      <c r="A353" s="9">
        <f t="shared" si="43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44"/>
        <v>503.4</v>
      </c>
      <c r="G353" s="66">
        <v>0</v>
      </c>
      <c r="H353" s="75">
        <f t="shared" si="40"/>
        <v>0</v>
      </c>
      <c r="I353" s="76">
        <f t="shared" si="45"/>
        <v>0</v>
      </c>
      <c r="J353" s="76">
        <f t="shared" si="41"/>
        <v>0</v>
      </c>
      <c r="K353" s="76">
        <v>0</v>
      </c>
      <c r="L353" s="248">
        <f t="shared" si="42"/>
        <v>0</v>
      </c>
      <c r="M353" s="67">
        <f t="shared" si="37"/>
        <v>0</v>
      </c>
    </row>
    <row r="354" spans="1:13" ht="18.75">
      <c r="A354" s="9">
        <f t="shared" si="43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44"/>
        <v>579</v>
      </c>
      <c r="G354" s="66">
        <v>0</v>
      </c>
      <c r="H354" s="75">
        <f t="shared" si="40"/>
        <v>0</v>
      </c>
      <c r="I354" s="76">
        <f t="shared" si="45"/>
        <v>0</v>
      </c>
      <c r="J354" s="76">
        <f t="shared" si="41"/>
        <v>0</v>
      </c>
      <c r="K354" s="76">
        <v>0</v>
      </c>
      <c r="L354" s="248">
        <f t="shared" si="42"/>
        <v>0</v>
      </c>
      <c r="M354" s="67">
        <f t="shared" si="37"/>
        <v>0</v>
      </c>
    </row>
    <row r="355" spans="1:13" ht="18.75">
      <c r="A355" s="9">
        <f t="shared" si="43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44"/>
        <v>546.79999999999995</v>
      </c>
      <c r="G355" s="66">
        <v>0</v>
      </c>
      <c r="H355" s="75">
        <f t="shared" si="40"/>
        <v>0</v>
      </c>
      <c r="I355" s="76">
        <f t="shared" si="45"/>
        <v>0</v>
      </c>
      <c r="J355" s="76">
        <f t="shared" si="41"/>
        <v>0</v>
      </c>
      <c r="K355" s="76">
        <v>0</v>
      </c>
      <c r="L355" s="248">
        <f t="shared" si="42"/>
        <v>0</v>
      </c>
      <c r="M355" s="67">
        <f t="shared" si="37"/>
        <v>0</v>
      </c>
    </row>
    <row r="356" spans="1:13" ht="18.75">
      <c r="A356" s="9">
        <f t="shared" si="43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44"/>
        <v>528.70000000000005</v>
      </c>
      <c r="G356" s="66">
        <v>0</v>
      </c>
      <c r="H356" s="75">
        <f t="shared" si="40"/>
        <v>0</v>
      </c>
      <c r="I356" s="76">
        <f t="shared" si="45"/>
        <v>0</v>
      </c>
      <c r="J356" s="76">
        <f t="shared" si="41"/>
        <v>0</v>
      </c>
      <c r="K356" s="76">
        <v>0</v>
      </c>
      <c r="L356" s="248">
        <f t="shared" si="42"/>
        <v>0</v>
      </c>
      <c r="M356" s="67">
        <f t="shared" si="37"/>
        <v>0</v>
      </c>
    </row>
    <row r="357" spans="1:13" ht="18.75">
      <c r="A357" s="9">
        <f t="shared" si="43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44"/>
        <v>495.8</v>
      </c>
      <c r="G357" s="66">
        <v>0</v>
      </c>
      <c r="H357" s="75">
        <f t="shared" si="40"/>
        <v>0</v>
      </c>
      <c r="I357" s="76">
        <f t="shared" si="45"/>
        <v>0</v>
      </c>
      <c r="J357" s="76">
        <f t="shared" si="41"/>
        <v>0</v>
      </c>
      <c r="K357" s="76">
        <v>0</v>
      </c>
      <c r="L357" s="248">
        <f t="shared" si="42"/>
        <v>0</v>
      </c>
      <c r="M357" s="67">
        <f t="shared" si="37"/>
        <v>0</v>
      </c>
    </row>
    <row r="358" spans="1:13" ht="18.75">
      <c r="A358" s="9">
        <f t="shared" si="43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44"/>
        <v>1650.7</v>
      </c>
      <c r="G358" s="66">
        <v>0</v>
      </c>
      <c r="H358" s="75">
        <f t="shared" si="40"/>
        <v>0</v>
      </c>
      <c r="I358" s="76">
        <f t="shared" si="45"/>
        <v>0</v>
      </c>
      <c r="J358" s="76">
        <f t="shared" si="41"/>
        <v>0</v>
      </c>
      <c r="K358" s="76">
        <v>0</v>
      </c>
      <c r="L358" s="248">
        <f t="shared" si="42"/>
        <v>0</v>
      </c>
      <c r="M358" s="67">
        <f t="shared" si="37"/>
        <v>0</v>
      </c>
    </row>
    <row r="359" spans="1:13" ht="18.75">
      <c r="A359" s="9">
        <f t="shared" si="43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44"/>
        <v>297.8</v>
      </c>
      <c r="G359" s="66">
        <v>0</v>
      </c>
      <c r="H359" s="75">
        <f t="shared" si="40"/>
        <v>0</v>
      </c>
      <c r="I359" s="76">
        <f t="shared" si="45"/>
        <v>0</v>
      </c>
      <c r="J359" s="76">
        <f t="shared" si="41"/>
        <v>0</v>
      </c>
      <c r="K359" s="76">
        <v>0</v>
      </c>
      <c r="L359" s="248">
        <f t="shared" si="42"/>
        <v>0</v>
      </c>
      <c r="M359" s="67">
        <f t="shared" ref="M359:M422" si="46">(H359+I359+J359+L359)/F359</f>
        <v>0</v>
      </c>
    </row>
    <row r="360" spans="1:13" ht="18.75">
      <c r="A360" s="9">
        <f t="shared" si="43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44"/>
        <v>343.75</v>
      </c>
      <c r="G360" s="66">
        <v>0</v>
      </c>
      <c r="H360" s="75">
        <f t="shared" si="40"/>
        <v>0</v>
      </c>
      <c r="I360" s="76">
        <f t="shared" si="45"/>
        <v>0</v>
      </c>
      <c r="J360" s="76">
        <f t="shared" si="41"/>
        <v>0</v>
      </c>
      <c r="K360" s="76">
        <v>0</v>
      </c>
      <c r="L360" s="248">
        <f t="shared" si="42"/>
        <v>0</v>
      </c>
      <c r="M360" s="67">
        <f t="shared" si="46"/>
        <v>0</v>
      </c>
    </row>
    <row r="361" spans="1:13" ht="18.75">
      <c r="A361" s="9">
        <f t="shared" si="43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44"/>
        <v>3142.7</v>
      </c>
      <c r="G361" s="66">
        <v>0</v>
      </c>
      <c r="H361" s="75">
        <f t="shared" si="40"/>
        <v>0</v>
      </c>
      <c r="I361" s="76">
        <f t="shared" si="45"/>
        <v>0</v>
      </c>
      <c r="J361" s="76">
        <f t="shared" si="41"/>
        <v>0</v>
      </c>
      <c r="K361" s="76">
        <v>0</v>
      </c>
      <c r="L361" s="248">
        <f t="shared" si="42"/>
        <v>0</v>
      </c>
      <c r="M361" s="67">
        <f t="shared" si="46"/>
        <v>0</v>
      </c>
    </row>
    <row r="362" spans="1:13" ht="18.75">
      <c r="A362" s="9">
        <f t="shared" si="43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44"/>
        <v>599.09999999999991</v>
      </c>
      <c r="G362" s="66">
        <v>0</v>
      </c>
      <c r="H362" s="75">
        <f t="shared" si="40"/>
        <v>0</v>
      </c>
      <c r="I362" s="76">
        <f t="shared" si="45"/>
        <v>0</v>
      </c>
      <c r="J362" s="76">
        <f t="shared" si="41"/>
        <v>0</v>
      </c>
      <c r="K362" s="76">
        <v>0</v>
      </c>
      <c r="L362" s="248">
        <f t="shared" si="42"/>
        <v>0</v>
      </c>
      <c r="M362" s="67">
        <f t="shared" si="46"/>
        <v>0</v>
      </c>
    </row>
    <row r="363" spans="1:13" ht="18.75">
      <c r="A363" s="9">
        <f t="shared" si="43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44"/>
        <v>145.9</v>
      </c>
      <c r="G363" s="66">
        <v>0</v>
      </c>
      <c r="H363" s="75">
        <f t="shared" si="40"/>
        <v>0</v>
      </c>
      <c r="I363" s="76">
        <f t="shared" si="45"/>
        <v>0</v>
      </c>
      <c r="J363" s="76">
        <f t="shared" si="41"/>
        <v>0</v>
      </c>
      <c r="K363" s="76">
        <v>0</v>
      </c>
      <c r="L363" s="248">
        <f t="shared" si="42"/>
        <v>0</v>
      </c>
      <c r="M363" s="67">
        <f t="shared" si="46"/>
        <v>0</v>
      </c>
    </row>
    <row r="364" spans="1:13" ht="18.75">
      <c r="A364" s="9">
        <f t="shared" si="43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44"/>
        <v>354.4</v>
      </c>
      <c r="G364" s="66">
        <v>0</v>
      </c>
      <c r="H364" s="75">
        <f t="shared" si="40"/>
        <v>0</v>
      </c>
      <c r="I364" s="76">
        <f t="shared" si="45"/>
        <v>0</v>
      </c>
      <c r="J364" s="76">
        <f t="shared" si="41"/>
        <v>0</v>
      </c>
      <c r="K364" s="76">
        <v>0</v>
      </c>
      <c r="L364" s="248">
        <f t="shared" si="42"/>
        <v>0</v>
      </c>
      <c r="M364" s="67">
        <f t="shared" si="46"/>
        <v>0</v>
      </c>
    </row>
    <row r="365" spans="1:13" ht="18.75">
      <c r="A365" s="9">
        <f t="shared" si="43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44"/>
        <v>190.2</v>
      </c>
      <c r="G365" s="66">
        <v>0</v>
      </c>
      <c r="H365" s="75">
        <f t="shared" si="40"/>
        <v>0</v>
      </c>
      <c r="I365" s="76">
        <f t="shared" si="45"/>
        <v>0</v>
      </c>
      <c r="J365" s="76">
        <f t="shared" si="41"/>
        <v>0</v>
      </c>
      <c r="K365" s="76">
        <v>0</v>
      </c>
      <c r="L365" s="248">
        <f t="shared" si="42"/>
        <v>0</v>
      </c>
      <c r="M365" s="67">
        <f t="shared" si="46"/>
        <v>0</v>
      </c>
    </row>
    <row r="366" spans="1:13" ht="18.75">
      <c r="A366" s="9">
        <f t="shared" si="43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44"/>
        <v>396.04</v>
      </c>
      <c r="G366" s="66">
        <v>0</v>
      </c>
      <c r="H366" s="75">
        <f t="shared" si="40"/>
        <v>0</v>
      </c>
      <c r="I366" s="76">
        <f t="shared" si="45"/>
        <v>0</v>
      </c>
      <c r="J366" s="76">
        <f t="shared" si="41"/>
        <v>0</v>
      </c>
      <c r="K366" s="76">
        <v>0</v>
      </c>
      <c r="L366" s="248">
        <f t="shared" si="42"/>
        <v>0</v>
      </c>
      <c r="M366" s="67">
        <f t="shared" si="46"/>
        <v>0</v>
      </c>
    </row>
    <row r="367" spans="1:13" ht="18.75">
      <c r="A367" s="9">
        <f t="shared" si="43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44"/>
        <v>507.3</v>
      </c>
      <c r="G367" s="66">
        <v>0</v>
      </c>
      <c r="H367" s="75">
        <f t="shared" si="40"/>
        <v>0</v>
      </c>
      <c r="I367" s="76">
        <f t="shared" si="45"/>
        <v>0</v>
      </c>
      <c r="J367" s="76">
        <f t="shared" si="41"/>
        <v>0</v>
      </c>
      <c r="K367" s="76">
        <v>0</v>
      </c>
      <c r="L367" s="248">
        <f t="shared" si="42"/>
        <v>0</v>
      </c>
      <c r="M367" s="67">
        <f t="shared" si="46"/>
        <v>0</v>
      </c>
    </row>
    <row r="368" spans="1:13" ht="18.75">
      <c r="A368" s="9">
        <f t="shared" si="43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44"/>
        <v>306.2</v>
      </c>
      <c r="G368" s="66">
        <v>0</v>
      </c>
      <c r="H368" s="75">
        <f t="shared" si="40"/>
        <v>0</v>
      </c>
      <c r="I368" s="76">
        <f t="shared" si="45"/>
        <v>0</v>
      </c>
      <c r="J368" s="76">
        <f t="shared" si="41"/>
        <v>0</v>
      </c>
      <c r="K368" s="76">
        <v>0</v>
      </c>
      <c r="L368" s="248">
        <f t="shared" si="42"/>
        <v>0</v>
      </c>
      <c r="M368" s="67">
        <f t="shared" si="46"/>
        <v>0</v>
      </c>
    </row>
    <row r="369" spans="1:13" ht="18.75">
      <c r="A369" s="9">
        <f t="shared" si="43"/>
        <v>364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44"/>
        <v>504.4</v>
      </c>
      <c r="G369" s="66">
        <v>0</v>
      </c>
      <c r="H369" s="75">
        <f t="shared" si="40"/>
        <v>0</v>
      </c>
      <c r="I369" s="76">
        <f t="shared" si="45"/>
        <v>0</v>
      </c>
      <c r="J369" s="76">
        <f t="shared" si="41"/>
        <v>0</v>
      </c>
      <c r="K369" s="76">
        <v>0</v>
      </c>
      <c r="L369" s="248">
        <f t="shared" si="42"/>
        <v>0</v>
      </c>
      <c r="M369" s="67">
        <f t="shared" si="46"/>
        <v>0</v>
      </c>
    </row>
    <row r="370" spans="1:13" ht="18.75">
      <c r="A370" s="9">
        <f t="shared" si="43"/>
        <v>365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44"/>
        <v>322.5</v>
      </c>
      <c r="G370" s="66">
        <v>0</v>
      </c>
      <c r="H370" s="75">
        <f t="shared" si="40"/>
        <v>0</v>
      </c>
      <c r="I370" s="76">
        <f t="shared" si="45"/>
        <v>0</v>
      </c>
      <c r="J370" s="76">
        <f t="shared" si="41"/>
        <v>0</v>
      </c>
      <c r="K370" s="76">
        <v>0</v>
      </c>
      <c r="L370" s="248">
        <f t="shared" si="42"/>
        <v>0</v>
      </c>
      <c r="M370" s="67">
        <f t="shared" si="46"/>
        <v>0</v>
      </c>
    </row>
    <row r="371" spans="1:13" ht="18.75">
      <c r="A371" s="9">
        <f t="shared" si="43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44"/>
        <v>397.8</v>
      </c>
      <c r="G371" s="66">
        <v>0</v>
      </c>
      <c r="H371" s="75">
        <f t="shared" si="40"/>
        <v>0</v>
      </c>
      <c r="I371" s="76">
        <f t="shared" si="45"/>
        <v>0</v>
      </c>
      <c r="J371" s="76">
        <f t="shared" si="41"/>
        <v>0</v>
      </c>
      <c r="K371" s="76">
        <v>0</v>
      </c>
      <c r="L371" s="248">
        <f t="shared" si="42"/>
        <v>0</v>
      </c>
      <c r="M371" s="67">
        <f t="shared" si="46"/>
        <v>0</v>
      </c>
    </row>
    <row r="372" spans="1:13" ht="18.75">
      <c r="A372" s="9">
        <f t="shared" si="43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44"/>
        <v>142</v>
      </c>
      <c r="G372" s="66">
        <v>0</v>
      </c>
      <c r="H372" s="75">
        <f t="shared" si="40"/>
        <v>0</v>
      </c>
      <c r="I372" s="76">
        <f t="shared" si="45"/>
        <v>0</v>
      </c>
      <c r="J372" s="76">
        <f t="shared" si="41"/>
        <v>0</v>
      </c>
      <c r="K372" s="76">
        <v>0</v>
      </c>
      <c r="L372" s="248">
        <f t="shared" si="42"/>
        <v>0</v>
      </c>
      <c r="M372" s="67">
        <f t="shared" si="46"/>
        <v>0</v>
      </c>
    </row>
    <row r="373" spans="1:13" ht="18.75">
      <c r="A373" s="9">
        <f t="shared" si="43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44"/>
        <v>156.19999999999999</v>
      </c>
      <c r="G373" s="66">
        <v>0</v>
      </c>
      <c r="H373" s="75">
        <f t="shared" si="40"/>
        <v>0</v>
      </c>
      <c r="I373" s="76">
        <f t="shared" si="45"/>
        <v>0</v>
      </c>
      <c r="J373" s="76">
        <f t="shared" si="41"/>
        <v>0</v>
      </c>
      <c r="K373" s="76">
        <v>0</v>
      </c>
      <c r="L373" s="248">
        <f t="shared" si="42"/>
        <v>0</v>
      </c>
      <c r="M373" s="67">
        <f t="shared" si="46"/>
        <v>0</v>
      </c>
    </row>
    <row r="374" spans="1:13" ht="18.75">
      <c r="A374" s="9">
        <f t="shared" si="43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44"/>
        <v>129.6</v>
      </c>
      <c r="G374" s="66">
        <v>0</v>
      </c>
      <c r="H374" s="75">
        <f t="shared" si="40"/>
        <v>0</v>
      </c>
      <c r="I374" s="76">
        <f t="shared" si="45"/>
        <v>0</v>
      </c>
      <c r="J374" s="76">
        <f t="shared" si="41"/>
        <v>0</v>
      </c>
      <c r="K374" s="76">
        <v>0</v>
      </c>
      <c r="L374" s="248">
        <f t="shared" si="42"/>
        <v>0</v>
      </c>
      <c r="M374" s="67">
        <f t="shared" si="46"/>
        <v>0</v>
      </c>
    </row>
    <row r="375" spans="1:13" ht="18.75">
      <c r="A375" s="9">
        <f t="shared" si="43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44"/>
        <v>591.70000000000005</v>
      </c>
      <c r="G375" s="66">
        <v>0</v>
      </c>
      <c r="H375" s="75">
        <f t="shared" si="40"/>
        <v>0</v>
      </c>
      <c r="I375" s="76">
        <f t="shared" si="45"/>
        <v>0</v>
      </c>
      <c r="J375" s="76">
        <f t="shared" si="41"/>
        <v>0</v>
      </c>
      <c r="K375" s="76">
        <v>0</v>
      </c>
      <c r="L375" s="248">
        <f t="shared" si="42"/>
        <v>0</v>
      </c>
      <c r="M375" s="67">
        <f t="shared" si="46"/>
        <v>0</v>
      </c>
    </row>
    <row r="376" spans="1:13" ht="18.75">
      <c r="A376" s="9">
        <f t="shared" si="43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44"/>
        <v>432.9</v>
      </c>
      <c r="G376" s="66">
        <v>0</v>
      </c>
      <c r="H376" s="75">
        <f t="shared" si="40"/>
        <v>0</v>
      </c>
      <c r="I376" s="76">
        <f t="shared" si="45"/>
        <v>0</v>
      </c>
      <c r="J376" s="76">
        <f t="shared" si="41"/>
        <v>0</v>
      </c>
      <c r="K376" s="76">
        <v>0</v>
      </c>
      <c r="L376" s="248">
        <f t="shared" si="42"/>
        <v>0</v>
      </c>
      <c r="M376" s="67">
        <f t="shared" si="46"/>
        <v>0</v>
      </c>
    </row>
    <row r="377" spans="1:13" ht="18.75">
      <c r="A377" s="9">
        <f t="shared" si="43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44"/>
        <v>326.39999999999998</v>
      </c>
      <c r="G377" s="66">
        <v>0</v>
      </c>
      <c r="H377" s="75">
        <f t="shared" si="40"/>
        <v>0</v>
      </c>
      <c r="I377" s="76">
        <f t="shared" si="45"/>
        <v>0</v>
      </c>
      <c r="J377" s="76">
        <f t="shared" si="41"/>
        <v>0</v>
      </c>
      <c r="K377" s="76">
        <v>0</v>
      </c>
      <c r="L377" s="248">
        <f t="shared" si="42"/>
        <v>0</v>
      </c>
      <c r="M377" s="67">
        <f t="shared" si="46"/>
        <v>0</v>
      </c>
    </row>
    <row r="378" spans="1:13" ht="18.75">
      <c r="A378" s="9">
        <f t="shared" si="43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44"/>
        <v>150.30000000000001</v>
      </c>
      <c r="G378" s="66">
        <v>0</v>
      </c>
      <c r="H378" s="75">
        <f t="shared" si="40"/>
        <v>0</v>
      </c>
      <c r="I378" s="76">
        <f t="shared" si="45"/>
        <v>0</v>
      </c>
      <c r="J378" s="76">
        <f t="shared" si="41"/>
        <v>0</v>
      </c>
      <c r="K378" s="76">
        <v>0</v>
      </c>
      <c r="L378" s="248">
        <f t="shared" si="42"/>
        <v>0</v>
      </c>
      <c r="M378" s="67">
        <f t="shared" si="46"/>
        <v>0</v>
      </c>
    </row>
    <row r="379" spans="1:13" ht="18.75">
      <c r="A379" s="9">
        <f t="shared" si="43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44"/>
        <v>303.5</v>
      </c>
      <c r="G379" s="66">
        <v>0</v>
      </c>
      <c r="H379" s="75">
        <f t="shared" si="40"/>
        <v>0</v>
      </c>
      <c r="I379" s="76">
        <f t="shared" si="45"/>
        <v>0</v>
      </c>
      <c r="J379" s="76">
        <f t="shared" si="41"/>
        <v>0</v>
      </c>
      <c r="K379" s="76">
        <v>0</v>
      </c>
      <c r="L379" s="248">
        <f t="shared" si="42"/>
        <v>0</v>
      </c>
      <c r="M379" s="67">
        <f t="shared" si="46"/>
        <v>0</v>
      </c>
    </row>
    <row r="380" spans="1:13" ht="18.75">
      <c r="A380" s="9">
        <f t="shared" si="43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44"/>
        <v>555.70000000000005</v>
      </c>
      <c r="G380" s="66">
        <v>0</v>
      </c>
      <c r="H380" s="75">
        <f t="shared" si="40"/>
        <v>0</v>
      </c>
      <c r="I380" s="76">
        <f t="shared" si="45"/>
        <v>0</v>
      </c>
      <c r="J380" s="76">
        <f t="shared" si="41"/>
        <v>0</v>
      </c>
      <c r="K380" s="76">
        <v>0</v>
      </c>
      <c r="L380" s="248">
        <f t="shared" si="42"/>
        <v>0</v>
      </c>
      <c r="M380" s="67">
        <f t="shared" si="46"/>
        <v>0</v>
      </c>
    </row>
    <row r="381" spans="1:13" ht="18.75">
      <c r="A381" s="9">
        <f t="shared" si="43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44"/>
        <v>360.4</v>
      </c>
      <c r="G381" s="66">
        <v>0</v>
      </c>
      <c r="H381" s="75">
        <f t="shared" si="40"/>
        <v>0</v>
      </c>
      <c r="I381" s="76">
        <f t="shared" si="45"/>
        <v>0</v>
      </c>
      <c r="J381" s="76">
        <f t="shared" si="41"/>
        <v>0</v>
      </c>
      <c r="K381" s="76">
        <v>0</v>
      </c>
      <c r="L381" s="248">
        <f t="shared" si="42"/>
        <v>0</v>
      </c>
      <c r="M381" s="67">
        <f t="shared" si="46"/>
        <v>0</v>
      </c>
    </row>
    <row r="382" spans="1:13" ht="18.75">
      <c r="A382" s="9">
        <f t="shared" si="43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44"/>
        <v>428.8</v>
      </c>
      <c r="G382" s="66">
        <v>0</v>
      </c>
      <c r="H382" s="75">
        <f t="shared" si="40"/>
        <v>0</v>
      </c>
      <c r="I382" s="76">
        <f t="shared" si="45"/>
        <v>0</v>
      </c>
      <c r="J382" s="76">
        <f t="shared" si="41"/>
        <v>0</v>
      </c>
      <c r="K382" s="76">
        <v>0</v>
      </c>
      <c r="L382" s="248">
        <f t="shared" si="42"/>
        <v>0</v>
      </c>
      <c r="M382" s="67">
        <f t="shared" si="46"/>
        <v>0</v>
      </c>
    </row>
    <row r="383" spans="1:13" ht="18.75">
      <c r="A383" s="9">
        <f t="shared" si="43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44"/>
        <v>1100.2</v>
      </c>
      <c r="G383" s="66">
        <v>0</v>
      </c>
      <c r="H383" s="75">
        <f t="shared" si="40"/>
        <v>0</v>
      </c>
      <c r="I383" s="76">
        <f t="shared" si="45"/>
        <v>0</v>
      </c>
      <c r="J383" s="76">
        <f t="shared" si="41"/>
        <v>0</v>
      </c>
      <c r="K383" s="76">
        <v>0</v>
      </c>
      <c r="L383" s="248">
        <f t="shared" si="42"/>
        <v>0</v>
      </c>
      <c r="M383" s="67">
        <f t="shared" si="46"/>
        <v>0</v>
      </c>
    </row>
    <row r="384" spans="1:13" ht="18.75">
      <c r="A384" s="9">
        <f t="shared" si="43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44"/>
        <v>419.4</v>
      </c>
      <c r="G384" s="66">
        <v>0</v>
      </c>
      <c r="H384" s="75">
        <f t="shared" si="40"/>
        <v>0</v>
      </c>
      <c r="I384" s="76">
        <f t="shared" si="45"/>
        <v>0</v>
      </c>
      <c r="J384" s="76">
        <f t="shared" si="41"/>
        <v>0</v>
      </c>
      <c r="K384" s="76">
        <v>0</v>
      </c>
      <c r="L384" s="248">
        <f t="shared" si="42"/>
        <v>0</v>
      </c>
      <c r="M384" s="67">
        <f t="shared" si="46"/>
        <v>0</v>
      </c>
    </row>
    <row r="385" spans="1:13" ht="18.75">
      <c r="A385" s="9">
        <f t="shared" si="43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44"/>
        <v>149.6</v>
      </c>
      <c r="G385" s="66">
        <v>0</v>
      </c>
      <c r="H385" s="75">
        <f t="shared" si="40"/>
        <v>0</v>
      </c>
      <c r="I385" s="76">
        <f t="shared" si="45"/>
        <v>0</v>
      </c>
      <c r="J385" s="76">
        <f t="shared" si="41"/>
        <v>0</v>
      </c>
      <c r="K385" s="76">
        <v>0</v>
      </c>
      <c r="L385" s="248">
        <f t="shared" si="42"/>
        <v>0</v>
      </c>
      <c r="M385" s="67">
        <f t="shared" si="46"/>
        <v>0</v>
      </c>
    </row>
    <row r="386" spans="1:13" ht="18.75">
      <c r="A386" s="9">
        <f t="shared" si="43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44"/>
        <v>253.1</v>
      </c>
      <c r="G386" s="66">
        <v>0</v>
      </c>
      <c r="H386" s="75">
        <f t="shared" si="40"/>
        <v>0</v>
      </c>
      <c r="I386" s="76">
        <f t="shared" si="45"/>
        <v>0</v>
      </c>
      <c r="J386" s="76">
        <f t="shared" si="41"/>
        <v>0</v>
      </c>
      <c r="K386" s="76">
        <v>0</v>
      </c>
      <c r="L386" s="248">
        <f t="shared" si="42"/>
        <v>0</v>
      </c>
      <c r="M386" s="67">
        <f t="shared" si="46"/>
        <v>0</v>
      </c>
    </row>
    <row r="387" spans="1:13" ht="18.75">
      <c r="A387" s="9">
        <f t="shared" si="43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44"/>
        <v>360.3</v>
      </c>
      <c r="G387" s="66">
        <v>0</v>
      </c>
      <c r="H387" s="75">
        <f t="shared" si="40"/>
        <v>0</v>
      </c>
      <c r="I387" s="76">
        <f t="shared" si="45"/>
        <v>0</v>
      </c>
      <c r="J387" s="76">
        <f t="shared" si="41"/>
        <v>0</v>
      </c>
      <c r="K387" s="76">
        <v>0</v>
      </c>
      <c r="L387" s="248">
        <f t="shared" si="42"/>
        <v>0</v>
      </c>
      <c r="M387" s="67">
        <f t="shared" si="46"/>
        <v>0</v>
      </c>
    </row>
    <row r="388" spans="1:13" ht="18.75">
      <c r="A388" s="9">
        <f t="shared" si="43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44"/>
        <v>1535.2</v>
      </c>
      <c r="G388" s="66">
        <v>0</v>
      </c>
      <c r="H388" s="75">
        <f t="shared" si="40"/>
        <v>0</v>
      </c>
      <c r="I388" s="76">
        <f t="shared" si="45"/>
        <v>0</v>
      </c>
      <c r="J388" s="76">
        <f t="shared" si="41"/>
        <v>0</v>
      </c>
      <c r="K388" s="76">
        <v>0</v>
      </c>
      <c r="L388" s="248">
        <f t="shared" si="42"/>
        <v>0</v>
      </c>
      <c r="M388" s="67">
        <f t="shared" si="46"/>
        <v>0</v>
      </c>
    </row>
    <row r="389" spans="1:13" ht="18.75">
      <c r="A389" s="9">
        <f t="shared" si="43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44"/>
        <v>191.4</v>
      </c>
      <c r="G389" s="66">
        <v>0</v>
      </c>
      <c r="H389" s="75">
        <f t="shared" ref="H389:H452" si="47">G389*2163.24*1.2</f>
        <v>0</v>
      </c>
      <c r="I389" s="76">
        <f t="shared" si="45"/>
        <v>0</v>
      </c>
      <c r="J389" s="76">
        <f t="shared" ref="J389:J452" si="48">H389*0.4</f>
        <v>0</v>
      </c>
      <c r="K389" s="76">
        <v>0</v>
      </c>
      <c r="L389" s="248">
        <f t="shared" ref="L389:L452" si="49">K389*$L$2</f>
        <v>0</v>
      </c>
      <c r="M389" s="67">
        <f t="shared" si="46"/>
        <v>0</v>
      </c>
    </row>
    <row r="390" spans="1:13" ht="18.75">
      <c r="A390" s="9">
        <f t="shared" si="43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44"/>
        <v>442.3</v>
      </c>
      <c r="G390" s="66">
        <v>0</v>
      </c>
      <c r="H390" s="75">
        <f t="shared" si="47"/>
        <v>0</v>
      </c>
      <c r="I390" s="76">
        <f t="shared" si="45"/>
        <v>0</v>
      </c>
      <c r="J390" s="76">
        <f t="shared" si="48"/>
        <v>0</v>
      </c>
      <c r="K390" s="76">
        <v>0</v>
      </c>
      <c r="L390" s="248">
        <f t="shared" si="49"/>
        <v>0</v>
      </c>
      <c r="M390" s="67">
        <f t="shared" si="46"/>
        <v>0</v>
      </c>
    </row>
    <row r="391" spans="1:13" ht="18.75">
      <c r="A391" s="9">
        <f t="shared" si="43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44"/>
        <v>503.5</v>
      </c>
      <c r="G391" s="66">
        <v>0</v>
      </c>
      <c r="H391" s="75">
        <f t="shared" si="47"/>
        <v>0</v>
      </c>
      <c r="I391" s="76">
        <f t="shared" si="45"/>
        <v>0</v>
      </c>
      <c r="J391" s="76">
        <f t="shared" si="48"/>
        <v>0</v>
      </c>
      <c r="K391" s="76">
        <v>0</v>
      </c>
      <c r="L391" s="248">
        <f t="shared" si="49"/>
        <v>0</v>
      </c>
      <c r="M391" s="67">
        <f t="shared" si="46"/>
        <v>0</v>
      </c>
    </row>
    <row r="392" spans="1:13" ht="18.75">
      <c r="A392" s="9">
        <f t="shared" ref="A392:A455" si="50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44"/>
        <v>570.5</v>
      </c>
      <c r="G392" s="66">
        <v>0</v>
      </c>
      <c r="H392" s="75">
        <f t="shared" si="47"/>
        <v>0</v>
      </c>
      <c r="I392" s="76">
        <f t="shared" si="45"/>
        <v>0</v>
      </c>
      <c r="J392" s="76">
        <f t="shared" si="48"/>
        <v>0</v>
      </c>
      <c r="K392" s="76">
        <v>0</v>
      </c>
      <c r="L392" s="248">
        <f t="shared" si="49"/>
        <v>0</v>
      </c>
      <c r="M392" s="67">
        <f t="shared" si="46"/>
        <v>0</v>
      </c>
    </row>
    <row r="393" spans="1:13" ht="18.75">
      <c r="A393" s="9">
        <f t="shared" si="50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6" si="51">C393+D393+E393</f>
        <v>227.9</v>
      </c>
      <c r="G393" s="66">
        <v>0</v>
      </c>
      <c r="H393" s="75">
        <f t="shared" si="47"/>
        <v>0</v>
      </c>
      <c r="I393" s="76">
        <f t="shared" ref="I393:I455" si="52">H393*0.3677</f>
        <v>0</v>
      </c>
      <c r="J393" s="76">
        <f t="shared" si="48"/>
        <v>0</v>
      </c>
      <c r="K393" s="76">
        <v>0</v>
      </c>
      <c r="L393" s="248">
        <f t="shared" si="49"/>
        <v>0</v>
      </c>
      <c r="M393" s="67">
        <f t="shared" si="46"/>
        <v>0</v>
      </c>
    </row>
    <row r="394" spans="1:13" ht="18.75">
      <c r="A394" s="9">
        <f t="shared" si="50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51"/>
        <v>130.5</v>
      </c>
      <c r="G394" s="66">
        <v>0</v>
      </c>
      <c r="H394" s="75">
        <f t="shared" si="47"/>
        <v>0</v>
      </c>
      <c r="I394" s="76">
        <f t="shared" si="52"/>
        <v>0</v>
      </c>
      <c r="J394" s="76">
        <f t="shared" si="48"/>
        <v>0</v>
      </c>
      <c r="K394" s="76">
        <v>0</v>
      </c>
      <c r="L394" s="248">
        <f t="shared" si="49"/>
        <v>0</v>
      </c>
      <c r="M394" s="67">
        <f t="shared" si="46"/>
        <v>0</v>
      </c>
    </row>
    <row r="395" spans="1:13" ht="18.75">
      <c r="A395" s="9">
        <f t="shared" si="50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51"/>
        <v>384.3</v>
      </c>
      <c r="G395" s="66">
        <v>0</v>
      </c>
      <c r="H395" s="75">
        <f t="shared" si="47"/>
        <v>0</v>
      </c>
      <c r="I395" s="76">
        <f t="shared" si="52"/>
        <v>0</v>
      </c>
      <c r="J395" s="76">
        <f t="shared" si="48"/>
        <v>0</v>
      </c>
      <c r="K395" s="76">
        <v>0</v>
      </c>
      <c r="L395" s="248">
        <f t="shared" si="49"/>
        <v>0</v>
      </c>
      <c r="M395" s="67">
        <f t="shared" si="46"/>
        <v>0</v>
      </c>
    </row>
    <row r="396" spans="1:13" ht="18.75">
      <c r="A396" s="9">
        <f t="shared" si="50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51"/>
        <v>383.3</v>
      </c>
      <c r="G396" s="66">
        <v>0</v>
      </c>
      <c r="H396" s="75">
        <f t="shared" si="47"/>
        <v>0</v>
      </c>
      <c r="I396" s="76">
        <f t="shared" si="52"/>
        <v>0</v>
      </c>
      <c r="J396" s="76">
        <f t="shared" si="48"/>
        <v>0</v>
      </c>
      <c r="K396" s="76">
        <v>0</v>
      </c>
      <c r="L396" s="248">
        <f t="shared" si="49"/>
        <v>0</v>
      </c>
      <c r="M396" s="67">
        <f t="shared" si="46"/>
        <v>0</v>
      </c>
    </row>
    <row r="397" spans="1:13" ht="18.75">
      <c r="A397" s="9">
        <f t="shared" si="50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51"/>
        <v>503.6</v>
      </c>
      <c r="G397" s="66">
        <v>0</v>
      </c>
      <c r="H397" s="75">
        <f t="shared" si="47"/>
        <v>0</v>
      </c>
      <c r="I397" s="76">
        <f t="shared" si="52"/>
        <v>0</v>
      </c>
      <c r="J397" s="76">
        <f t="shared" si="48"/>
        <v>0</v>
      </c>
      <c r="K397" s="76">
        <v>0</v>
      </c>
      <c r="L397" s="248">
        <f t="shared" si="49"/>
        <v>0</v>
      </c>
      <c r="M397" s="67">
        <f t="shared" si="46"/>
        <v>0</v>
      </c>
    </row>
    <row r="398" spans="1:13" ht="18.75">
      <c r="A398" s="9">
        <f t="shared" si="50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51"/>
        <v>387.4</v>
      </c>
      <c r="G398" s="66">
        <v>0</v>
      </c>
      <c r="H398" s="75">
        <f t="shared" si="47"/>
        <v>0</v>
      </c>
      <c r="I398" s="76">
        <f t="shared" si="52"/>
        <v>0</v>
      </c>
      <c r="J398" s="76">
        <f t="shared" si="48"/>
        <v>0</v>
      </c>
      <c r="K398" s="76">
        <v>0</v>
      </c>
      <c r="L398" s="248">
        <f t="shared" si="49"/>
        <v>0</v>
      </c>
      <c r="M398" s="67">
        <f t="shared" si="46"/>
        <v>0</v>
      </c>
    </row>
    <row r="399" spans="1:13" ht="18.75">
      <c r="A399" s="9">
        <f t="shared" si="50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51"/>
        <v>147</v>
      </c>
      <c r="G399" s="66">
        <v>0</v>
      </c>
      <c r="H399" s="75">
        <f t="shared" si="47"/>
        <v>0</v>
      </c>
      <c r="I399" s="76">
        <f t="shared" si="52"/>
        <v>0</v>
      </c>
      <c r="J399" s="76">
        <f t="shared" si="48"/>
        <v>0</v>
      </c>
      <c r="K399" s="76">
        <v>0</v>
      </c>
      <c r="L399" s="248">
        <f t="shared" si="49"/>
        <v>0</v>
      </c>
      <c r="M399" s="67">
        <f t="shared" si="46"/>
        <v>0</v>
      </c>
    </row>
    <row r="400" spans="1:13" ht="18.75">
      <c r="A400" s="9">
        <f t="shared" si="50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51"/>
        <v>203.69</v>
      </c>
      <c r="G400" s="66">
        <v>0</v>
      </c>
      <c r="H400" s="75">
        <f t="shared" si="47"/>
        <v>0</v>
      </c>
      <c r="I400" s="76">
        <f t="shared" si="52"/>
        <v>0</v>
      </c>
      <c r="J400" s="76">
        <f t="shared" si="48"/>
        <v>0</v>
      </c>
      <c r="K400" s="76">
        <v>0</v>
      </c>
      <c r="L400" s="248">
        <f t="shared" si="49"/>
        <v>0</v>
      </c>
      <c r="M400" s="67">
        <f t="shared" si="46"/>
        <v>0</v>
      </c>
    </row>
    <row r="401" spans="1:13" ht="18.75">
      <c r="A401" s="9">
        <f t="shared" si="50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51"/>
        <v>64</v>
      </c>
      <c r="G401" s="66">
        <v>0</v>
      </c>
      <c r="H401" s="75">
        <f t="shared" si="47"/>
        <v>0</v>
      </c>
      <c r="I401" s="76">
        <f t="shared" si="52"/>
        <v>0</v>
      </c>
      <c r="J401" s="76">
        <f t="shared" si="48"/>
        <v>0</v>
      </c>
      <c r="K401" s="76">
        <v>0</v>
      </c>
      <c r="L401" s="248">
        <f t="shared" si="49"/>
        <v>0</v>
      </c>
      <c r="M401" s="67">
        <f t="shared" si="46"/>
        <v>0</v>
      </c>
    </row>
    <row r="402" spans="1:13" ht="18.75">
      <c r="A402" s="9">
        <f t="shared" si="50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51"/>
        <v>138.9</v>
      </c>
      <c r="G402" s="66">
        <v>0</v>
      </c>
      <c r="H402" s="75">
        <f t="shared" si="47"/>
        <v>0</v>
      </c>
      <c r="I402" s="76">
        <f t="shared" si="52"/>
        <v>0</v>
      </c>
      <c r="J402" s="76">
        <f t="shared" si="48"/>
        <v>0</v>
      </c>
      <c r="K402" s="76">
        <v>0</v>
      </c>
      <c r="L402" s="248">
        <f t="shared" si="49"/>
        <v>0</v>
      </c>
      <c r="M402" s="67">
        <f t="shared" si="46"/>
        <v>0</v>
      </c>
    </row>
    <row r="403" spans="1:13" ht="18.75">
      <c r="A403" s="9">
        <f t="shared" si="50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51"/>
        <v>338.8</v>
      </c>
      <c r="G403" s="66">
        <v>0</v>
      </c>
      <c r="H403" s="75">
        <f t="shared" si="47"/>
        <v>0</v>
      </c>
      <c r="I403" s="76">
        <f t="shared" si="52"/>
        <v>0</v>
      </c>
      <c r="J403" s="76">
        <f t="shared" si="48"/>
        <v>0</v>
      </c>
      <c r="K403" s="76">
        <v>0</v>
      </c>
      <c r="L403" s="248">
        <f t="shared" si="49"/>
        <v>0</v>
      </c>
      <c r="M403" s="67">
        <f t="shared" si="46"/>
        <v>0</v>
      </c>
    </row>
    <row r="404" spans="1:13" ht="18.75">
      <c r="A404" s="9">
        <f t="shared" si="50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51"/>
        <v>386.9</v>
      </c>
      <c r="G404" s="66">
        <v>0</v>
      </c>
      <c r="H404" s="75">
        <f t="shared" si="47"/>
        <v>0</v>
      </c>
      <c r="I404" s="76">
        <f t="shared" si="52"/>
        <v>0</v>
      </c>
      <c r="J404" s="76">
        <f t="shared" si="48"/>
        <v>0</v>
      </c>
      <c r="K404" s="76">
        <v>0</v>
      </c>
      <c r="L404" s="248">
        <f t="shared" si="49"/>
        <v>0</v>
      </c>
      <c r="M404" s="67">
        <f t="shared" si="46"/>
        <v>0</v>
      </c>
    </row>
    <row r="405" spans="1:13" ht="18.75">
      <c r="A405" s="9">
        <f t="shared" si="50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51"/>
        <v>972.7</v>
      </c>
      <c r="G405" s="66">
        <v>0</v>
      </c>
      <c r="H405" s="75">
        <f t="shared" si="47"/>
        <v>0</v>
      </c>
      <c r="I405" s="76">
        <f t="shared" si="52"/>
        <v>0</v>
      </c>
      <c r="J405" s="76">
        <f t="shared" si="48"/>
        <v>0</v>
      </c>
      <c r="K405" s="76">
        <v>0</v>
      </c>
      <c r="L405" s="248">
        <f t="shared" si="49"/>
        <v>0</v>
      </c>
      <c r="M405" s="67">
        <f t="shared" si="46"/>
        <v>0</v>
      </c>
    </row>
    <row r="406" spans="1:13" ht="18.75">
      <c r="A406" s="9">
        <f t="shared" si="50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51"/>
        <v>598.79999999999995</v>
      </c>
      <c r="G406" s="66">
        <v>0</v>
      </c>
      <c r="H406" s="75">
        <f t="shared" si="47"/>
        <v>0</v>
      </c>
      <c r="I406" s="76">
        <f t="shared" si="52"/>
        <v>0</v>
      </c>
      <c r="J406" s="76">
        <f t="shared" si="48"/>
        <v>0</v>
      </c>
      <c r="K406" s="76">
        <v>0</v>
      </c>
      <c r="L406" s="248">
        <f t="shared" si="49"/>
        <v>0</v>
      </c>
      <c r="M406" s="67">
        <f t="shared" si="46"/>
        <v>0</v>
      </c>
    </row>
    <row r="407" spans="1:13" ht="18.75">
      <c r="A407" s="9">
        <f t="shared" si="50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51"/>
        <v>464.2</v>
      </c>
      <c r="G407" s="66">
        <v>0</v>
      </c>
      <c r="H407" s="75">
        <f t="shared" si="47"/>
        <v>0</v>
      </c>
      <c r="I407" s="76">
        <f t="shared" si="52"/>
        <v>0</v>
      </c>
      <c r="J407" s="76">
        <f t="shared" si="48"/>
        <v>0</v>
      </c>
      <c r="K407" s="76">
        <v>0</v>
      </c>
      <c r="L407" s="248">
        <f t="shared" si="49"/>
        <v>0</v>
      </c>
      <c r="M407" s="67">
        <f t="shared" si="46"/>
        <v>0</v>
      </c>
    </row>
    <row r="408" spans="1:13" ht="18.75">
      <c r="A408" s="9">
        <f t="shared" si="50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51"/>
        <v>606.78</v>
      </c>
      <c r="G408" s="66">
        <v>0</v>
      </c>
      <c r="H408" s="75">
        <f t="shared" si="47"/>
        <v>0</v>
      </c>
      <c r="I408" s="76">
        <f t="shared" si="52"/>
        <v>0</v>
      </c>
      <c r="J408" s="76">
        <f t="shared" si="48"/>
        <v>0</v>
      </c>
      <c r="K408" s="76">
        <v>0</v>
      </c>
      <c r="L408" s="248">
        <f t="shared" si="49"/>
        <v>0</v>
      </c>
      <c r="M408" s="67">
        <f t="shared" si="46"/>
        <v>0</v>
      </c>
    </row>
    <row r="409" spans="1:13" ht="18.75">
      <c r="A409" s="9">
        <f t="shared" si="50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51"/>
        <v>305</v>
      </c>
      <c r="G409" s="66">
        <v>0</v>
      </c>
      <c r="H409" s="75">
        <f t="shared" si="47"/>
        <v>0</v>
      </c>
      <c r="I409" s="76">
        <f t="shared" si="52"/>
        <v>0</v>
      </c>
      <c r="J409" s="76">
        <f t="shared" si="48"/>
        <v>0</v>
      </c>
      <c r="K409" s="76">
        <v>0</v>
      </c>
      <c r="L409" s="248">
        <f t="shared" si="49"/>
        <v>0</v>
      </c>
      <c r="M409" s="67">
        <f t="shared" si="46"/>
        <v>0</v>
      </c>
    </row>
    <row r="410" spans="1:13" ht="18.75">
      <c r="A410" s="9">
        <f t="shared" si="50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51"/>
        <v>759.8</v>
      </c>
      <c r="G410" s="66">
        <v>0</v>
      </c>
      <c r="H410" s="75">
        <f t="shared" si="47"/>
        <v>0</v>
      </c>
      <c r="I410" s="76">
        <f t="shared" si="52"/>
        <v>0</v>
      </c>
      <c r="J410" s="76">
        <f t="shared" si="48"/>
        <v>0</v>
      </c>
      <c r="K410" s="76">
        <v>0</v>
      </c>
      <c r="L410" s="248">
        <f t="shared" si="49"/>
        <v>0</v>
      </c>
      <c r="M410" s="67">
        <f t="shared" si="46"/>
        <v>0</v>
      </c>
    </row>
    <row r="411" spans="1:13" ht="18.75">
      <c r="A411" s="9">
        <f t="shared" si="50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51"/>
        <v>530.20000000000005</v>
      </c>
      <c r="G411" s="66">
        <v>0</v>
      </c>
      <c r="H411" s="75">
        <f t="shared" si="47"/>
        <v>0</v>
      </c>
      <c r="I411" s="76">
        <f t="shared" si="52"/>
        <v>0</v>
      </c>
      <c r="J411" s="76">
        <f t="shared" si="48"/>
        <v>0</v>
      </c>
      <c r="K411" s="76">
        <v>0</v>
      </c>
      <c r="L411" s="248">
        <f t="shared" si="49"/>
        <v>0</v>
      </c>
      <c r="M411" s="67">
        <f t="shared" si="46"/>
        <v>0</v>
      </c>
    </row>
    <row r="412" spans="1:13" ht="18.75">
      <c r="A412" s="9">
        <f t="shared" si="50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51"/>
        <v>123.5</v>
      </c>
      <c r="G412" s="66">
        <v>0</v>
      </c>
      <c r="H412" s="75">
        <f t="shared" si="47"/>
        <v>0</v>
      </c>
      <c r="I412" s="76">
        <f t="shared" si="52"/>
        <v>0</v>
      </c>
      <c r="J412" s="76">
        <f t="shared" si="48"/>
        <v>0</v>
      </c>
      <c r="K412" s="76">
        <v>0</v>
      </c>
      <c r="L412" s="248">
        <f t="shared" si="49"/>
        <v>0</v>
      </c>
      <c r="M412" s="67">
        <f t="shared" si="46"/>
        <v>0</v>
      </c>
    </row>
    <row r="413" spans="1:13" ht="18.75">
      <c r="A413" s="9">
        <f t="shared" si="50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51"/>
        <v>298.8</v>
      </c>
      <c r="G413" s="66">
        <v>0</v>
      </c>
      <c r="H413" s="75">
        <f t="shared" si="47"/>
        <v>0</v>
      </c>
      <c r="I413" s="76">
        <f t="shared" si="52"/>
        <v>0</v>
      </c>
      <c r="J413" s="76">
        <f t="shared" si="48"/>
        <v>0</v>
      </c>
      <c r="K413" s="76">
        <v>0</v>
      </c>
      <c r="L413" s="248">
        <f t="shared" si="49"/>
        <v>0</v>
      </c>
      <c r="M413" s="67">
        <f t="shared" si="46"/>
        <v>0</v>
      </c>
    </row>
    <row r="414" spans="1:13" ht="18.75">
      <c r="A414" s="9">
        <f t="shared" si="50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51"/>
        <v>217.3</v>
      </c>
      <c r="G414" s="66">
        <v>0</v>
      </c>
      <c r="H414" s="75">
        <f t="shared" si="47"/>
        <v>0</v>
      </c>
      <c r="I414" s="76">
        <f t="shared" si="52"/>
        <v>0</v>
      </c>
      <c r="J414" s="76">
        <f t="shared" si="48"/>
        <v>0</v>
      </c>
      <c r="K414" s="76">
        <v>0</v>
      </c>
      <c r="L414" s="248">
        <f t="shared" si="49"/>
        <v>0</v>
      </c>
      <c r="M414" s="67">
        <f t="shared" si="46"/>
        <v>0</v>
      </c>
    </row>
    <row r="415" spans="1:13" ht="18.75">
      <c r="A415" s="9">
        <f t="shared" si="50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51"/>
        <v>293.89999999999998</v>
      </c>
      <c r="G415" s="66">
        <v>0</v>
      </c>
      <c r="H415" s="75">
        <f t="shared" si="47"/>
        <v>0</v>
      </c>
      <c r="I415" s="76">
        <f t="shared" si="52"/>
        <v>0</v>
      </c>
      <c r="J415" s="76">
        <f t="shared" si="48"/>
        <v>0</v>
      </c>
      <c r="K415" s="76">
        <v>0</v>
      </c>
      <c r="L415" s="248">
        <f t="shared" si="49"/>
        <v>0</v>
      </c>
      <c r="M415" s="67">
        <f t="shared" si="46"/>
        <v>0</v>
      </c>
    </row>
    <row r="416" spans="1:13" ht="18.75">
      <c r="A416" s="9">
        <f t="shared" si="50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51"/>
        <v>198.9</v>
      </c>
      <c r="G416" s="66">
        <v>0</v>
      </c>
      <c r="H416" s="75">
        <f t="shared" si="47"/>
        <v>0</v>
      </c>
      <c r="I416" s="76">
        <f t="shared" si="52"/>
        <v>0</v>
      </c>
      <c r="J416" s="76">
        <f t="shared" si="48"/>
        <v>0</v>
      </c>
      <c r="K416" s="76">
        <v>0</v>
      </c>
      <c r="L416" s="248">
        <f t="shared" si="49"/>
        <v>0</v>
      </c>
      <c r="M416" s="67">
        <f t="shared" si="46"/>
        <v>0</v>
      </c>
    </row>
    <row r="417" spans="1:13" ht="18.75">
      <c r="A417" s="9">
        <f t="shared" si="50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51"/>
        <v>95.6</v>
      </c>
      <c r="G417" s="66">
        <v>0</v>
      </c>
      <c r="H417" s="75">
        <f t="shared" si="47"/>
        <v>0</v>
      </c>
      <c r="I417" s="76">
        <f t="shared" si="52"/>
        <v>0</v>
      </c>
      <c r="J417" s="76">
        <f t="shared" si="48"/>
        <v>0</v>
      </c>
      <c r="K417" s="76">
        <v>0</v>
      </c>
      <c r="L417" s="248">
        <f t="shared" si="49"/>
        <v>0</v>
      </c>
      <c r="M417" s="67">
        <f t="shared" si="46"/>
        <v>0</v>
      </c>
    </row>
    <row r="418" spans="1:13" ht="18.75">
      <c r="A418" s="9">
        <f t="shared" si="50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51"/>
        <v>408.7</v>
      </c>
      <c r="G418" s="66">
        <v>0</v>
      </c>
      <c r="H418" s="75">
        <f t="shared" si="47"/>
        <v>0</v>
      </c>
      <c r="I418" s="76">
        <f t="shared" si="52"/>
        <v>0</v>
      </c>
      <c r="J418" s="76">
        <f t="shared" si="48"/>
        <v>0</v>
      </c>
      <c r="K418" s="76">
        <v>0</v>
      </c>
      <c r="L418" s="248">
        <f t="shared" si="49"/>
        <v>0</v>
      </c>
      <c r="M418" s="67">
        <f t="shared" si="46"/>
        <v>0</v>
      </c>
    </row>
    <row r="419" spans="1:13" ht="18.75">
      <c r="A419" s="9">
        <f t="shared" si="50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51"/>
        <v>449.5</v>
      </c>
      <c r="G419" s="66">
        <v>0</v>
      </c>
      <c r="H419" s="75">
        <f t="shared" si="47"/>
        <v>0</v>
      </c>
      <c r="I419" s="76">
        <f t="shared" si="52"/>
        <v>0</v>
      </c>
      <c r="J419" s="76">
        <f t="shared" si="48"/>
        <v>0</v>
      </c>
      <c r="K419" s="76">
        <v>0</v>
      </c>
      <c r="L419" s="248">
        <f t="shared" si="49"/>
        <v>0</v>
      </c>
      <c r="M419" s="67">
        <f t="shared" si="46"/>
        <v>0</v>
      </c>
    </row>
    <row r="420" spans="1:13" ht="18.75">
      <c r="A420" s="9">
        <f t="shared" si="50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51"/>
        <v>364.8</v>
      </c>
      <c r="G420" s="66">
        <v>0</v>
      </c>
      <c r="H420" s="75">
        <f t="shared" si="47"/>
        <v>0</v>
      </c>
      <c r="I420" s="76">
        <f t="shared" si="52"/>
        <v>0</v>
      </c>
      <c r="J420" s="76">
        <f t="shared" si="48"/>
        <v>0</v>
      </c>
      <c r="K420" s="76">
        <v>0</v>
      </c>
      <c r="L420" s="248">
        <f t="shared" si="49"/>
        <v>0</v>
      </c>
      <c r="M420" s="67">
        <f t="shared" si="46"/>
        <v>0</v>
      </c>
    </row>
    <row r="421" spans="1:13" ht="18.75">
      <c r="A421" s="9">
        <f t="shared" si="50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51"/>
        <v>326.3</v>
      </c>
      <c r="G421" s="66">
        <v>0</v>
      </c>
      <c r="H421" s="75">
        <f t="shared" si="47"/>
        <v>0</v>
      </c>
      <c r="I421" s="76">
        <f t="shared" si="52"/>
        <v>0</v>
      </c>
      <c r="J421" s="76">
        <f t="shared" si="48"/>
        <v>0</v>
      </c>
      <c r="K421" s="76">
        <v>0</v>
      </c>
      <c r="L421" s="248">
        <f t="shared" si="49"/>
        <v>0</v>
      </c>
      <c r="M421" s="67">
        <f t="shared" si="46"/>
        <v>0</v>
      </c>
    </row>
    <row r="422" spans="1:13" ht="18.75">
      <c r="A422" s="9">
        <f t="shared" si="50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51"/>
        <v>634.70000000000005</v>
      </c>
      <c r="G422" s="66">
        <v>0</v>
      </c>
      <c r="H422" s="75">
        <f t="shared" si="47"/>
        <v>0</v>
      </c>
      <c r="I422" s="76">
        <f t="shared" si="52"/>
        <v>0</v>
      </c>
      <c r="J422" s="76">
        <f t="shared" si="48"/>
        <v>0</v>
      </c>
      <c r="K422" s="76">
        <v>0</v>
      </c>
      <c r="L422" s="248">
        <f t="shared" si="49"/>
        <v>0</v>
      </c>
      <c r="M422" s="67">
        <f t="shared" si="46"/>
        <v>0</v>
      </c>
    </row>
    <row r="423" spans="1:13" ht="18.75">
      <c r="A423" s="9">
        <f t="shared" si="50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51"/>
        <v>267.10000000000002</v>
      </c>
      <c r="G423" s="66">
        <v>0</v>
      </c>
      <c r="H423" s="75">
        <f t="shared" si="47"/>
        <v>0</v>
      </c>
      <c r="I423" s="76">
        <f t="shared" si="52"/>
        <v>0</v>
      </c>
      <c r="J423" s="76">
        <f t="shared" si="48"/>
        <v>0</v>
      </c>
      <c r="K423" s="76">
        <v>0</v>
      </c>
      <c r="L423" s="248">
        <f t="shared" si="49"/>
        <v>0</v>
      </c>
      <c r="M423" s="67">
        <f t="shared" ref="M423:M479" si="53">(H423+I423+J423+L423)/F423</f>
        <v>0</v>
      </c>
    </row>
    <row r="424" spans="1:13" ht="18.75">
      <c r="A424" s="9">
        <f t="shared" si="50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51"/>
        <v>224.6</v>
      </c>
      <c r="G424" s="66">
        <v>0</v>
      </c>
      <c r="H424" s="75">
        <f t="shared" si="47"/>
        <v>0</v>
      </c>
      <c r="I424" s="76">
        <f t="shared" si="52"/>
        <v>0</v>
      </c>
      <c r="J424" s="76">
        <f t="shared" si="48"/>
        <v>0</v>
      </c>
      <c r="K424" s="76">
        <v>0</v>
      </c>
      <c r="L424" s="248">
        <f t="shared" si="49"/>
        <v>0</v>
      </c>
      <c r="M424" s="67">
        <f t="shared" si="53"/>
        <v>0</v>
      </c>
    </row>
    <row r="425" spans="1:13" ht="18.75">
      <c r="A425" s="9">
        <f t="shared" si="50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51"/>
        <v>572.29999999999995</v>
      </c>
      <c r="G425" s="66">
        <v>0</v>
      </c>
      <c r="H425" s="75">
        <f t="shared" si="47"/>
        <v>0</v>
      </c>
      <c r="I425" s="76">
        <f t="shared" si="52"/>
        <v>0</v>
      </c>
      <c r="J425" s="76">
        <f t="shared" si="48"/>
        <v>0</v>
      </c>
      <c r="K425" s="76">
        <v>0</v>
      </c>
      <c r="L425" s="248">
        <f t="shared" si="49"/>
        <v>0</v>
      </c>
      <c r="M425" s="67">
        <f t="shared" si="53"/>
        <v>0</v>
      </c>
    </row>
    <row r="426" spans="1:13" ht="18.75">
      <c r="A426" s="9">
        <f t="shared" si="50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51"/>
        <v>227.9</v>
      </c>
      <c r="G426" s="66">
        <v>0</v>
      </c>
      <c r="H426" s="75">
        <f t="shared" si="47"/>
        <v>0</v>
      </c>
      <c r="I426" s="76">
        <f t="shared" si="52"/>
        <v>0</v>
      </c>
      <c r="J426" s="76">
        <f t="shared" si="48"/>
        <v>0</v>
      </c>
      <c r="K426" s="76">
        <v>0</v>
      </c>
      <c r="L426" s="248">
        <f t="shared" si="49"/>
        <v>0</v>
      </c>
      <c r="M426" s="67">
        <f t="shared" si="53"/>
        <v>0</v>
      </c>
    </row>
    <row r="427" spans="1:13" ht="18.75">
      <c r="A427" s="9">
        <f t="shared" si="50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51"/>
        <v>659.6</v>
      </c>
      <c r="G427" s="66">
        <v>0</v>
      </c>
      <c r="H427" s="75">
        <f t="shared" si="47"/>
        <v>0</v>
      </c>
      <c r="I427" s="76">
        <f t="shared" si="52"/>
        <v>0</v>
      </c>
      <c r="J427" s="76">
        <f t="shared" si="48"/>
        <v>0</v>
      </c>
      <c r="K427" s="76">
        <v>0</v>
      </c>
      <c r="L427" s="248">
        <f t="shared" si="49"/>
        <v>0</v>
      </c>
      <c r="M427" s="67">
        <f t="shared" si="53"/>
        <v>0</v>
      </c>
    </row>
    <row r="428" spans="1:13" ht="18.75">
      <c r="A428" s="9">
        <f t="shared" si="50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51"/>
        <v>824.8</v>
      </c>
      <c r="G428" s="66">
        <v>0</v>
      </c>
      <c r="H428" s="75">
        <f t="shared" si="47"/>
        <v>0</v>
      </c>
      <c r="I428" s="76">
        <f t="shared" si="52"/>
        <v>0</v>
      </c>
      <c r="J428" s="76">
        <f t="shared" si="48"/>
        <v>0</v>
      </c>
      <c r="K428" s="76">
        <v>0</v>
      </c>
      <c r="L428" s="248">
        <f t="shared" si="49"/>
        <v>0</v>
      </c>
      <c r="M428" s="67">
        <f t="shared" si="53"/>
        <v>0</v>
      </c>
    </row>
    <row r="429" spans="1:13" ht="18.75">
      <c r="A429" s="9">
        <f t="shared" si="50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51"/>
        <v>162.80000000000001</v>
      </c>
      <c r="G429" s="66">
        <v>0</v>
      </c>
      <c r="H429" s="75">
        <f t="shared" si="47"/>
        <v>0</v>
      </c>
      <c r="I429" s="76">
        <f t="shared" si="52"/>
        <v>0</v>
      </c>
      <c r="J429" s="76">
        <f t="shared" si="48"/>
        <v>0</v>
      </c>
      <c r="K429" s="76">
        <v>0</v>
      </c>
      <c r="L429" s="248">
        <f t="shared" si="49"/>
        <v>0</v>
      </c>
      <c r="M429" s="67">
        <f t="shared" si="53"/>
        <v>0</v>
      </c>
    </row>
    <row r="430" spans="1:13" ht="18.75">
      <c r="A430" s="9">
        <f t="shared" si="50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51"/>
        <v>163.30000000000001</v>
      </c>
      <c r="G430" s="66">
        <v>0</v>
      </c>
      <c r="H430" s="75">
        <f t="shared" si="47"/>
        <v>0</v>
      </c>
      <c r="I430" s="76">
        <f t="shared" si="52"/>
        <v>0</v>
      </c>
      <c r="J430" s="76">
        <f t="shared" si="48"/>
        <v>0</v>
      </c>
      <c r="K430" s="76">
        <v>0</v>
      </c>
      <c r="L430" s="248">
        <f t="shared" si="49"/>
        <v>0</v>
      </c>
      <c r="M430" s="67">
        <f t="shared" si="53"/>
        <v>0</v>
      </c>
    </row>
    <row r="431" spans="1:13" ht="18.75">
      <c r="A431" s="9">
        <f t="shared" si="50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51"/>
        <v>449.9</v>
      </c>
      <c r="G431" s="66">
        <v>0</v>
      </c>
      <c r="H431" s="75">
        <f t="shared" si="47"/>
        <v>0</v>
      </c>
      <c r="I431" s="76">
        <f t="shared" si="52"/>
        <v>0</v>
      </c>
      <c r="J431" s="76">
        <f t="shared" si="48"/>
        <v>0</v>
      </c>
      <c r="K431" s="76">
        <v>0</v>
      </c>
      <c r="L431" s="248">
        <f t="shared" si="49"/>
        <v>0</v>
      </c>
      <c r="M431" s="67">
        <f t="shared" si="53"/>
        <v>0</v>
      </c>
    </row>
    <row r="432" spans="1:13" ht="18.75">
      <c r="A432" s="9">
        <f t="shared" si="50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51"/>
        <v>434.1</v>
      </c>
      <c r="G432" s="66">
        <v>0</v>
      </c>
      <c r="H432" s="75">
        <f t="shared" si="47"/>
        <v>0</v>
      </c>
      <c r="I432" s="76">
        <f t="shared" si="52"/>
        <v>0</v>
      </c>
      <c r="J432" s="76">
        <f t="shared" si="48"/>
        <v>0</v>
      </c>
      <c r="K432" s="76">
        <v>0</v>
      </c>
      <c r="L432" s="248">
        <f t="shared" si="49"/>
        <v>0</v>
      </c>
      <c r="M432" s="67">
        <f t="shared" si="53"/>
        <v>0</v>
      </c>
    </row>
    <row r="433" spans="1:13" ht="18.75">
      <c r="A433" s="9">
        <f t="shared" si="50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51"/>
        <v>271.3</v>
      </c>
      <c r="G433" s="66">
        <v>0</v>
      </c>
      <c r="H433" s="75">
        <f t="shared" si="47"/>
        <v>0</v>
      </c>
      <c r="I433" s="76">
        <f t="shared" si="52"/>
        <v>0</v>
      </c>
      <c r="J433" s="76">
        <f t="shared" si="48"/>
        <v>0</v>
      </c>
      <c r="K433" s="76">
        <v>0</v>
      </c>
      <c r="L433" s="248">
        <f t="shared" si="49"/>
        <v>0</v>
      </c>
      <c r="M433" s="67">
        <f t="shared" si="53"/>
        <v>0</v>
      </c>
    </row>
    <row r="434" spans="1:13" ht="18.75">
      <c r="A434" s="9">
        <f t="shared" si="50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51"/>
        <v>527.4</v>
      </c>
      <c r="G434" s="66">
        <v>0</v>
      </c>
      <c r="H434" s="75">
        <f t="shared" si="47"/>
        <v>0</v>
      </c>
      <c r="I434" s="76">
        <f t="shared" si="52"/>
        <v>0</v>
      </c>
      <c r="J434" s="76">
        <f t="shared" si="48"/>
        <v>0</v>
      </c>
      <c r="K434" s="76">
        <v>0</v>
      </c>
      <c r="L434" s="248">
        <f t="shared" si="49"/>
        <v>0</v>
      </c>
      <c r="M434" s="67">
        <f t="shared" si="53"/>
        <v>0</v>
      </c>
    </row>
    <row r="435" spans="1:13" ht="18.75">
      <c r="A435" s="9">
        <f t="shared" si="50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51"/>
        <v>882.9</v>
      </c>
      <c r="G435" s="66">
        <v>0</v>
      </c>
      <c r="H435" s="75">
        <f t="shared" si="47"/>
        <v>0</v>
      </c>
      <c r="I435" s="76">
        <f t="shared" si="52"/>
        <v>0</v>
      </c>
      <c r="J435" s="76">
        <f t="shared" si="48"/>
        <v>0</v>
      </c>
      <c r="K435" s="76">
        <v>0</v>
      </c>
      <c r="L435" s="248">
        <f t="shared" si="49"/>
        <v>0</v>
      </c>
      <c r="M435" s="67">
        <f t="shared" si="53"/>
        <v>0</v>
      </c>
    </row>
    <row r="436" spans="1:13" ht="18.75">
      <c r="A436" s="9">
        <f t="shared" si="50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51"/>
        <v>1085.3</v>
      </c>
      <c r="G436" s="66">
        <v>0</v>
      </c>
      <c r="H436" s="75">
        <f t="shared" si="47"/>
        <v>0</v>
      </c>
      <c r="I436" s="76">
        <f t="shared" si="52"/>
        <v>0</v>
      </c>
      <c r="J436" s="76">
        <f t="shared" si="48"/>
        <v>0</v>
      </c>
      <c r="K436" s="76">
        <v>0</v>
      </c>
      <c r="L436" s="248">
        <f t="shared" si="49"/>
        <v>0</v>
      </c>
      <c r="M436" s="67">
        <f t="shared" si="53"/>
        <v>0</v>
      </c>
    </row>
    <row r="437" spans="1:13" ht="18.75">
      <c r="A437" s="9">
        <f t="shared" si="50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51"/>
        <v>488.2</v>
      </c>
      <c r="G437" s="66">
        <v>0</v>
      </c>
      <c r="H437" s="75">
        <f t="shared" si="47"/>
        <v>0</v>
      </c>
      <c r="I437" s="76">
        <f t="shared" si="52"/>
        <v>0</v>
      </c>
      <c r="J437" s="76">
        <f t="shared" si="48"/>
        <v>0</v>
      </c>
      <c r="K437" s="76">
        <v>0</v>
      </c>
      <c r="L437" s="248">
        <f t="shared" si="49"/>
        <v>0</v>
      </c>
      <c r="M437" s="67">
        <f t="shared" si="53"/>
        <v>0</v>
      </c>
    </row>
    <row r="438" spans="1:13" ht="18.75">
      <c r="A438" s="9">
        <f t="shared" si="50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51"/>
        <v>531.9</v>
      </c>
      <c r="G438" s="66">
        <v>0</v>
      </c>
      <c r="H438" s="75">
        <f t="shared" si="47"/>
        <v>0</v>
      </c>
      <c r="I438" s="76">
        <f t="shared" si="52"/>
        <v>0</v>
      </c>
      <c r="J438" s="76">
        <f t="shared" si="48"/>
        <v>0</v>
      </c>
      <c r="K438" s="76">
        <v>0</v>
      </c>
      <c r="L438" s="248">
        <f t="shared" si="49"/>
        <v>0</v>
      </c>
      <c r="M438" s="67">
        <f t="shared" si="53"/>
        <v>0</v>
      </c>
    </row>
    <row r="439" spans="1:13" ht="18.75">
      <c r="A439" s="9">
        <f t="shared" si="50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51"/>
        <v>917.2</v>
      </c>
      <c r="G439" s="66">
        <v>0</v>
      </c>
      <c r="H439" s="75">
        <f t="shared" si="47"/>
        <v>0</v>
      </c>
      <c r="I439" s="76">
        <f t="shared" si="52"/>
        <v>0</v>
      </c>
      <c r="J439" s="76">
        <f t="shared" si="48"/>
        <v>0</v>
      </c>
      <c r="K439" s="76">
        <v>0</v>
      </c>
      <c r="L439" s="248">
        <f t="shared" si="49"/>
        <v>0</v>
      </c>
      <c r="M439" s="67">
        <f t="shared" si="53"/>
        <v>0</v>
      </c>
    </row>
    <row r="440" spans="1:13" ht="18.75">
      <c r="A440" s="9">
        <f t="shared" si="50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51"/>
        <v>246.1</v>
      </c>
      <c r="G440" s="66">
        <v>0</v>
      </c>
      <c r="H440" s="75">
        <f t="shared" si="47"/>
        <v>0</v>
      </c>
      <c r="I440" s="76">
        <f t="shared" si="52"/>
        <v>0</v>
      </c>
      <c r="J440" s="76">
        <f t="shared" si="48"/>
        <v>0</v>
      </c>
      <c r="K440" s="76">
        <v>0</v>
      </c>
      <c r="L440" s="248">
        <f t="shared" si="49"/>
        <v>0</v>
      </c>
      <c r="M440" s="67">
        <f t="shared" si="53"/>
        <v>0</v>
      </c>
    </row>
    <row r="441" spans="1:13" ht="18.75">
      <c r="A441" s="9">
        <f t="shared" si="50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51"/>
        <v>246.2</v>
      </c>
      <c r="G441" s="66">
        <v>0</v>
      </c>
      <c r="H441" s="75">
        <f t="shared" si="47"/>
        <v>0</v>
      </c>
      <c r="I441" s="76">
        <f t="shared" si="52"/>
        <v>0</v>
      </c>
      <c r="J441" s="76">
        <f t="shared" si="48"/>
        <v>0</v>
      </c>
      <c r="K441" s="76">
        <v>0</v>
      </c>
      <c r="L441" s="248">
        <f t="shared" si="49"/>
        <v>0</v>
      </c>
      <c r="M441" s="67">
        <f t="shared" si="53"/>
        <v>0</v>
      </c>
    </row>
    <row r="442" spans="1:13" ht="18.75">
      <c r="A442" s="9">
        <f t="shared" si="50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51"/>
        <v>192.4</v>
      </c>
      <c r="G442" s="66">
        <v>0</v>
      </c>
      <c r="H442" s="75">
        <f t="shared" si="47"/>
        <v>0</v>
      </c>
      <c r="I442" s="76">
        <f t="shared" si="52"/>
        <v>0</v>
      </c>
      <c r="J442" s="76">
        <f t="shared" si="48"/>
        <v>0</v>
      </c>
      <c r="K442" s="76">
        <v>0</v>
      </c>
      <c r="L442" s="248">
        <f t="shared" si="49"/>
        <v>0</v>
      </c>
      <c r="M442" s="67">
        <f t="shared" si="53"/>
        <v>0</v>
      </c>
    </row>
    <row r="443" spans="1:13" ht="18.75">
      <c r="A443" s="9">
        <f t="shared" si="50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51"/>
        <v>246.4</v>
      </c>
      <c r="G443" s="66">
        <v>0</v>
      </c>
      <c r="H443" s="75">
        <f t="shared" si="47"/>
        <v>0</v>
      </c>
      <c r="I443" s="76">
        <f t="shared" si="52"/>
        <v>0</v>
      </c>
      <c r="J443" s="76">
        <f t="shared" si="48"/>
        <v>0</v>
      </c>
      <c r="K443" s="76">
        <v>0</v>
      </c>
      <c r="L443" s="248">
        <f t="shared" si="49"/>
        <v>0</v>
      </c>
      <c r="M443" s="67">
        <f t="shared" si="53"/>
        <v>0</v>
      </c>
    </row>
    <row r="444" spans="1:13" ht="18.75">
      <c r="A444" s="9">
        <f t="shared" si="50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51"/>
        <v>245.5</v>
      </c>
      <c r="G444" s="66">
        <v>0</v>
      </c>
      <c r="H444" s="75">
        <f t="shared" si="47"/>
        <v>0</v>
      </c>
      <c r="I444" s="76">
        <f t="shared" si="52"/>
        <v>0</v>
      </c>
      <c r="J444" s="76">
        <f t="shared" si="48"/>
        <v>0</v>
      </c>
      <c r="K444" s="76">
        <v>0</v>
      </c>
      <c r="L444" s="248">
        <f t="shared" si="49"/>
        <v>0</v>
      </c>
      <c r="M444" s="67">
        <f t="shared" si="53"/>
        <v>0</v>
      </c>
    </row>
    <row r="445" spans="1:13" ht="18.75">
      <c r="A445" s="9">
        <f t="shared" si="50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51"/>
        <v>307.8</v>
      </c>
      <c r="G445" s="66">
        <v>0</v>
      </c>
      <c r="H445" s="75">
        <f t="shared" si="47"/>
        <v>0</v>
      </c>
      <c r="I445" s="76">
        <f t="shared" si="52"/>
        <v>0</v>
      </c>
      <c r="J445" s="76">
        <f t="shared" si="48"/>
        <v>0</v>
      </c>
      <c r="K445" s="76">
        <v>0</v>
      </c>
      <c r="L445" s="248">
        <f t="shared" si="49"/>
        <v>0</v>
      </c>
      <c r="M445" s="67">
        <f t="shared" si="53"/>
        <v>0</v>
      </c>
    </row>
    <row r="446" spans="1:13" ht="18.75">
      <c r="A446" s="9">
        <f t="shared" si="50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51"/>
        <v>272.2</v>
      </c>
      <c r="G446" s="66">
        <v>0</v>
      </c>
      <c r="H446" s="75">
        <f t="shared" si="47"/>
        <v>0</v>
      </c>
      <c r="I446" s="76">
        <f t="shared" si="52"/>
        <v>0</v>
      </c>
      <c r="J446" s="76">
        <f t="shared" si="48"/>
        <v>0</v>
      </c>
      <c r="K446" s="76">
        <v>0</v>
      </c>
      <c r="L446" s="248">
        <f t="shared" si="49"/>
        <v>0</v>
      </c>
      <c r="M446" s="67">
        <f t="shared" si="53"/>
        <v>0</v>
      </c>
    </row>
    <row r="447" spans="1:13" ht="18.75">
      <c r="A447" s="9">
        <f t="shared" si="50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51"/>
        <v>246.2</v>
      </c>
      <c r="G447" s="66">
        <v>0</v>
      </c>
      <c r="H447" s="75">
        <f t="shared" si="47"/>
        <v>0</v>
      </c>
      <c r="I447" s="76">
        <f t="shared" si="52"/>
        <v>0</v>
      </c>
      <c r="J447" s="76">
        <f t="shared" si="48"/>
        <v>0</v>
      </c>
      <c r="K447" s="76">
        <v>0</v>
      </c>
      <c r="L447" s="248">
        <f t="shared" si="49"/>
        <v>0</v>
      </c>
      <c r="M447" s="67">
        <f t="shared" si="53"/>
        <v>0</v>
      </c>
    </row>
    <row r="448" spans="1:13" ht="18.75">
      <c r="A448" s="9">
        <f t="shared" si="50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51"/>
        <v>289</v>
      </c>
      <c r="G448" s="66">
        <v>0</v>
      </c>
      <c r="H448" s="75">
        <f t="shared" si="47"/>
        <v>0</v>
      </c>
      <c r="I448" s="76">
        <f t="shared" si="52"/>
        <v>0</v>
      </c>
      <c r="J448" s="76">
        <f t="shared" si="48"/>
        <v>0</v>
      </c>
      <c r="K448" s="76">
        <v>0</v>
      </c>
      <c r="L448" s="248">
        <f t="shared" si="49"/>
        <v>0</v>
      </c>
      <c r="M448" s="67">
        <f t="shared" si="53"/>
        <v>0</v>
      </c>
    </row>
    <row r="449" spans="1:13" ht="18.75">
      <c r="A449" s="9">
        <f t="shared" si="50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51"/>
        <v>1625.6</v>
      </c>
      <c r="G449" s="66">
        <v>0</v>
      </c>
      <c r="H449" s="75">
        <f t="shared" si="47"/>
        <v>0</v>
      </c>
      <c r="I449" s="76">
        <f t="shared" si="52"/>
        <v>0</v>
      </c>
      <c r="J449" s="76">
        <f t="shared" si="48"/>
        <v>0</v>
      </c>
      <c r="K449" s="76">
        <v>0</v>
      </c>
      <c r="L449" s="248">
        <f t="shared" si="49"/>
        <v>0</v>
      </c>
      <c r="M449" s="67">
        <f t="shared" si="53"/>
        <v>0</v>
      </c>
    </row>
    <row r="450" spans="1:13" ht="18.75">
      <c r="A450" s="9">
        <f t="shared" si="50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51"/>
        <v>877.19999999999993</v>
      </c>
      <c r="G450" s="66">
        <v>0</v>
      </c>
      <c r="H450" s="75">
        <f t="shared" si="47"/>
        <v>0</v>
      </c>
      <c r="I450" s="76">
        <f t="shared" si="52"/>
        <v>0</v>
      </c>
      <c r="J450" s="76">
        <f t="shared" si="48"/>
        <v>0</v>
      </c>
      <c r="K450" s="76">
        <v>0</v>
      </c>
      <c r="L450" s="248">
        <f t="shared" si="49"/>
        <v>0</v>
      </c>
      <c r="M450" s="67">
        <f t="shared" si="53"/>
        <v>0</v>
      </c>
    </row>
    <row r="451" spans="1:13" ht="18.75">
      <c r="A451" s="9">
        <f t="shared" si="50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51"/>
        <v>722.80000000000007</v>
      </c>
      <c r="G451" s="66">
        <v>0</v>
      </c>
      <c r="H451" s="75">
        <f t="shared" si="47"/>
        <v>0</v>
      </c>
      <c r="I451" s="76">
        <f t="shared" si="52"/>
        <v>0</v>
      </c>
      <c r="J451" s="76">
        <f t="shared" si="48"/>
        <v>0</v>
      </c>
      <c r="K451" s="76">
        <v>0</v>
      </c>
      <c r="L451" s="248">
        <f t="shared" si="49"/>
        <v>0</v>
      </c>
      <c r="M451" s="67">
        <f t="shared" si="53"/>
        <v>0</v>
      </c>
    </row>
    <row r="452" spans="1:13" ht="18.75">
      <c r="A452" s="9">
        <f t="shared" si="50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51"/>
        <v>1175.7</v>
      </c>
      <c r="G452" s="66">
        <v>0</v>
      </c>
      <c r="H452" s="75">
        <f t="shared" si="47"/>
        <v>0</v>
      </c>
      <c r="I452" s="76">
        <f t="shared" si="52"/>
        <v>0</v>
      </c>
      <c r="J452" s="76">
        <f t="shared" si="48"/>
        <v>0</v>
      </c>
      <c r="K452" s="76">
        <v>0</v>
      </c>
      <c r="L452" s="248">
        <f t="shared" si="49"/>
        <v>0</v>
      </c>
      <c r="M452" s="67">
        <f t="shared" si="53"/>
        <v>0</v>
      </c>
    </row>
    <row r="453" spans="1:13" ht="18.75">
      <c r="A453" s="9">
        <f t="shared" si="50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51"/>
        <v>448.1</v>
      </c>
      <c r="G453" s="66">
        <v>0</v>
      </c>
      <c r="H453" s="75">
        <f t="shared" ref="H453:H478" si="54">G453*2163.24*1.2</f>
        <v>0</v>
      </c>
      <c r="I453" s="76">
        <f t="shared" si="52"/>
        <v>0</v>
      </c>
      <c r="J453" s="76">
        <f t="shared" ref="J453:J478" si="55">H453*0.4</f>
        <v>0</v>
      </c>
      <c r="K453" s="76">
        <v>0</v>
      </c>
      <c r="L453" s="248">
        <f t="shared" ref="L453:L478" si="56">K453*$L$2</f>
        <v>0</v>
      </c>
      <c r="M453" s="67">
        <f t="shared" si="53"/>
        <v>0</v>
      </c>
    </row>
    <row r="454" spans="1:13" ht="18.75">
      <c r="A454" s="9">
        <f t="shared" si="50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51"/>
        <v>728.30000000000007</v>
      </c>
      <c r="G454" s="66">
        <v>0</v>
      </c>
      <c r="H454" s="75">
        <f t="shared" si="54"/>
        <v>0</v>
      </c>
      <c r="I454" s="76">
        <f t="shared" si="52"/>
        <v>0</v>
      </c>
      <c r="J454" s="76">
        <f t="shared" si="55"/>
        <v>0</v>
      </c>
      <c r="K454" s="76">
        <v>0</v>
      </c>
      <c r="L454" s="248">
        <f t="shared" si="56"/>
        <v>0</v>
      </c>
      <c r="M454" s="67">
        <f t="shared" si="53"/>
        <v>0</v>
      </c>
    </row>
    <row r="455" spans="1:13" ht="18.75">
      <c r="A455" s="9">
        <f t="shared" si="50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51"/>
        <v>476.2</v>
      </c>
      <c r="G455" s="66">
        <v>0</v>
      </c>
      <c r="H455" s="75">
        <f t="shared" si="54"/>
        <v>0</v>
      </c>
      <c r="I455" s="76">
        <f t="shared" si="52"/>
        <v>0</v>
      </c>
      <c r="J455" s="76">
        <f t="shared" si="55"/>
        <v>0</v>
      </c>
      <c r="K455" s="76">
        <v>0</v>
      </c>
      <c r="L455" s="248">
        <f t="shared" si="56"/>
        <v>0</v>
      </c>
      <c r="M455" s="67">
        <f t="shared" si="53"/>
        <v>0</v>
      </c>
    </row>
    <row r="456" spans="1:13" ht="18.75">
      <c r="A456" s="9">
        <f t="shared" ref="A456:A478" si="57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51"/>
        <v>845.1</v>
      </c>
      <c r="G456" s="66">
        <v>0</v>
      </c>
      <c r="H456" s="75">
        <f t="shared" si="54"/>
        <v>0</v>
      </c>
      <c r="I456" s="76">
        <f t="shared" ref="I456:I478" si="58">H456*0.3677</f>
        <v>0</v>
      </c>
      <c r="J456" s="76">
        <f t="shared" si="55"/>
        <v>0</v>
      </c>
      <c r="K456" s="76">
        <v>0</v>
      </c>
      <c r="L456" s="248">
        <f t="shared" si="56"/>
        <v>0</v>
      </c>
      <c r="M456" s="67">
        <f t="shared" si="53"/>
        <v>0</v>
      </c>
    </row>
    <row r="457" spans="1:13" ht="18.75">
      <c r="A457" s="9">
        <f t="shared" si="57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ref="F457:F478" si="59">C457+D457+E457</f>
        <v>407</v>
      </c>
      <c r="G457" s="66">
        <v>0</v>
      </c>
      <c r="H457" s="75">
        <f t="shared" si="54"/>
        <v>0</v>
      </c>
      <c r="I457" s="76">
        <f t="shared" si="58"/>
        <v>0</v>
      </c>
      <c r="J457" s="76">
        <f t="shared" si="55"/>
        <v>0</v>
      </c>
      <c r="K457" s="76">
        <v>0</v>
      </c>
      <c r="L457" s="248">
        <f t="shared" si="56"/>
        <v>0</v>
      </c>
      <c r="M457" s="67">
        <f t="shared" si="53"/>
        <v>0</v>
      </c>
    </row>
    <row r="458" spans="1:13" ht="18.75">
      <c r="A458" s="9">
        <f t="shared" si="57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59"/>
        <v>499.89</v>
      </c>
      <c r="G458" s="66">
        <v>0</v>
      </c>
      <c r="H458" s="75">
        <f t="shared" si="54"/>
        <v>0</v>
      </c>
      <c r="I458" s="76">
        <f t="shared" si="58"/>
        <v>0</v>
      </c>
      <c r="J458" s="76">
        <f t="shared" si="55"/>
        <v>0</v>
      </c>
      <c r="K458" s="76">
        <v>0</v>
      </c>
      <c r="L458" s="248">
        <f t="shared" si="56"/>
        <v>0</v>
      </c>
      <c r="M458" s="67">
        <f t="shared" si="53"/>
        <v>0</v>
      </c>
    </row>
    <row r="459" spans="1:13" ht="18.75">
      <c r="A459" s="9">
        <f t="shared" si="57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59"/>
        <v>398.1</v>
      </c>
      <c r="G459" s="66">
        <v>0</v>
      </c>
      <c r="H459" s="75">
        <f t="shared" si="54"/>
        <v>0</v>
      </c>
      <c r="I459" s="76">
        <f t="shared" si="58"/>
        <v>0</v>
      </c>
      <c r="J459" s="76">
        <f t="shared" si="55"/>
        <v>0</v>
      </c>
      <c r="K459" s="76">
        <v>0</v>
      </c>
      <c r="L459" s="248">
        <f t="shared" si="56"/>
        <v>0</v>
      </c>
      <c r="M459" s="67">
        <f t="shared" si="53"/>
        <v>0</v>
      </c>
    </row>
    <row r="460" spans="1:13" ht="18.75">
      <c r="A460" s="9">
        <f t="shared" si="57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59"/>
        <v>455.8</v>
      </c>
      <c r="G460" s="66">
        <v>0</v>
      </c>
      <c r="H460" s="75">
        <f t="shared" si="54"/>
        <v>0</v>
      </c>
      <c r="I460" s="76">
        <f t="shared" si="58"/>
        <v>0</v>
      </c>
      <c r="J460" s="76">
        <f t="shared" si="55"/>
        <v>0</v>
      </c>
      <c r="K460" s="76">
        <v>0</v>
      </c>
      <c r="L460" s="248">
        <f t="shared" si="56"/>
        <v>0</v>
      </c>
      <c r="M460" s="67">
        <f t="shared" si="53"/>
        <v>0</v>
      </c>
    </row>
    <row r="461" spans="1:13" ht="18.75">
      <c r="A461" s="9">
        <f t="shared" si="57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59"/>
        <v>1434.3000000000002</v>
      </c>
      <c r="G461" s="66">
        <v>0</v>
      </c>
      <c r="H461" s="75">
        <f t="shared" si="54"/>
        <v>0</v>
      </c>
      <c r="I461" s="76">
        <f t="shared" si="58"/>
        <v>0</v>
      </c>
      <c r="J461" s="76">
        <f t="shared" si="55"/>
        <v>0</v>
      </c>
      <c r="K461" s="76">
        <v>0</v>
      </c>
      <c r="L461" s="248">
        <f t="shared" si="56"/>
        <v>0</v>
      </c>
      <c r="M461" s="67">
        <f t="shared" si="53"/>
        <v>0</v>
      </c>
    </row>
    <row r="462" spans="1:13" ht="18.75">
      <c r="A462" s="9">
        <f t="shared" si="57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59"/>
        <v>613.5</v>
      </c>
      <c r="G462" s="66">
        <v>0</v>
      </c>
      <c r="H462" s="75">
        <f t="shared" si="54"/>
        <v>0</v>
      </c>
      <c r="I462" s="76">
        <f t="shared" si="58"/>
        <v>0</v>
      </c>
      <c r="J462" s="76">
        <f t="shared" si="55"/>
        <v>0</v>
      </c>
      <c r="K462" s="76">
        <v>0</v>
      </c>
      <c r="L462" s="248">
        <f t="shared" si="56"/>
        <v>0</v>
      </c>
      <c r="M462" s="67">
        <f t="shared" si="53"/>
        <v>0</v>
      </c>
    </row>
    <row r="463" spans="1:13" ht="18.75">
      <c r="A463" s="9">
        <f t="shared" si="57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59"/>
        <v>289</v>
      </c>
      <c r="G463" s="66">
        <v>0</v>
      </c>
      <c r="H463" s="75">
        <f t="shared" si="54"/>
        <v>0</v>
      </c>
      <c r="I463" s="76">
        <f t="shared" si="58"/>
        <v>0</v>
      </c>
      <c r="J463" s="76">
        <f t="shared" si="55"/>
        <v>0</v>
      </c>
      <c r="K463" s="76">
        <v>0</v>
      </c>
      <c r="L463" s="248">
        <f t="shared" si="56"/>
        <v>0</v>
      </c>
      <c r="M463" s="67">
        <f t="shared" si="53"/>
        <v>0</v>
      </c>
    </row>
    <row r="464" spans="1:13" ht="18.75">
      <c r="A464" s="9">
        <f t="shared" si="57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59"/>
        <v>525.79999999999995</v>
      </c>
      <c r="G464" s="66">
        <v>0</v>
      </c>
      <c r="H464" s="75">
        <f t="shared" si="54"/>
        <v>0</v>
      </c>
      <c r="I464" s="76">
        <f t="shared" si="58"/>
        <v>0</v>
      </c>
      <c r="J464" s="76">
        <f t="shared" si="55"/>
        <v>0</v>
      </c>
      <c r="K464" s="76">
        <v>0</v>
      </c>
      <c r="L464" s="248">
        <f t="shared" si="56"/>
        <v>0</v>
      </c>
      <c r="M464" s="67">
        <f t="shared" si="53"/>
        <v>0</v>
      </c>
    </row>
    <row r="465" spans="1:13" ht="18.75">
      <c r="A465" s="9">
        <f t="shared" si="57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59"/>
        <v>547</v>
      </c>
      <c r="G465" s="66">
        <v>0</v>
      </c>
      <c r="H465" s="75">
        <f t="shared" si="54"/>
        <v>0</v>
      </c>
      <c r="I465" s="76">
        <f t="shared" si="58"/>
        <v>0</v>
      </c>
      <c r="J465" s="76">
        <f t="shared" si="55"/>
        <v>0</v>
      </c>
      <c r="K465" s="76">
        <v>0</v>
      </c>
      <c r="L465" s="248">
        <f t="shared" si="56"/>
        <v>0</v>
      </c>
      <c r="M465" s="67">
        <f t="shared" si="53"/>
        <v>0</v>
      </c>
    </row>
    <row r="466" spans="1:13" ht="18.75">
      <c r="A466" s="9">
        <f t="shared" si="57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59"/>
        <v>651.29999999999995</v>
      </c>
      <c r="G466" s="66">
        <v>0</v>
      </c>
      <c r="H466" s="75">
        <f t="shared" si="54"/>
        <v>0</v>
      </c>
      <c r="I466" s="76">
        <f t="shared" si="58"/>
        <v>0</v>
      </c>
      <c r="J466" s="76">
        <f t="shared" si="55"/>
        <v>0</v>
      </c>
      <c r="K466" s="76">
        <v>0</v>
      </c>
      <c r="L466" s="248">
        <f t="shared" si="56"/>
        <v>0</v>
      </c>
      <c r="M466" s="67">
        <f t="shared" si="53"/>
        <v>0</v>
      </c>
    </row>
    <row r="467" spans="1:13" ht="18.75">
      <c r="A467" s="9">
        <f t="shared" si="57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59"/>
        <v>277.90000000000003</v>
      </c>
      <c r="G467" s="66">
        <v>0</v>
      </c>
      <c r="H467" s="75">
        <f t="shared" si="54"/>
        <v>0</v>
      </c>
      <c r="I467" s="76">
        <f t="shared" si="58"/>
        <v>0</v>
      </c>
      <c r="J467" s="76">
        <f t="shared" si="55"/>
        <v>0</v>
      </c>
      <c r="K467" s="76">
        <v>0</v>
      </c>
      <c r="L467" s="248">
        <f t="shared" si="56"/>
        <v>0</v>
      </c>
      <c r="M467" s="67">
        <f t="shared" si="53"/>
        <v>0</v>
      </c>
    </row>
    <row r="468" spans="1:13" ht="18.75">
      <c r="A468" s="9">
        <f t="shared" si="57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59"/>
        <v>610.70000000000005</v>
      </c>
      <c r="G468" s="66">
        <v>0</v>
      </c>
      <c r="H468" s="75">
        <f t="shared" si="54"/>
        <v>0</v>
      </c>
      <c r="I468" s="76">
        <f t="shared" si="58"/>
        <v>0</v>
      </c>
      <c r="J468" s="76">
        <f t="shared" si="55"/>
        <v>0</v>
      </c>
      <c r="K468" s="76">
        <v>0</v>
      </c>
      <c r="L468" s="248">
        <f t="shared" si="56"/>
        <v>0</v>
      </c>
      <c r="M468" s="67">
        <f t="shared" si="53"/>
        <v>0</v>
      </c>
    </row>
    <row r="469" spans="1:13" ht="18.75">
      <c r="A469" s="9">
        <f t="shared" si="57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59"/>
        <v>282.10000000000002</v>
      </c>
      <c r="G469" s="66">
        <v>0</v>
      </c>
      <c r="H469" s="75">
        <f t="shared" si="54"/>
        <v>0</v>
      </c>
      <c r="I469" s="76">
        <f t="shared" si="58"/>
        <v>0</v>
      </c>
      <c r="J469" s="76">
        <f t="shared" si="55"/>
        <v>0</v>
      </c>
      <c r="K469" s="76">
        <v>0</v>
      </c>
      <c r="L469" s="248">
        <f t="shared" si="56"/>
        <v>0</v>
      </c>
      <c r="M469" s="67">
        <f t="shared" si="53"/>
        <v>0</v>
      </c>
    </row>
    <row r="470" spans="1:13" ht="18.75">
      <c r="A470" s="9">
        <f t="shared" si="57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59"/>
        <v>188.5</v>
      </c>
      <c r="G470" s="66">
        <v>0</v>
      </c>
      <c r="H470" s="75">
        <f t="shared" si="54"/>
        <v>0</v>
      </c>
      <c r="I470" s="76">
        <f t="shared" si="58"/>
        <v>0</v>
      </c>
      <c r="J470" s="76">
        <f t="shared" si="55"/>
        <v>0</v>
      </c>
      <c r="K470" s="76">
        <v>0</v>
      </c>
      <c r="L470" s="248">
        <f t="shared" si="56"/>
        <v>0</v>
      </c>
      <c r="M470" s="67">
        <f t="shared" si="53"/>
        <v>0</v>
      </c>
    </row>
    <row r="471" spans="1:13" ht="18.75">
      <c r="A471" s="9">
        <f t="shared" si="57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59"/>
        <v>182.2</v>
      </c>
      <c r="G471" s="66">
        <v>0</v>
      </c>
      <c r="H471" s="75">
        <f t="shared" si="54"/>
        <v>0</v>
      </c>
      <c r="I471" s="76">
        <f t="shared" si="58"/>
        <v>0</v>
      </c>
      <c r="J471" s="76">
        <f t="shared" si="55"/>
        <v>0</v>
      </c>
      <c r="K471" s="76">
        <v>0</v>
      </c>
      <c r="L471" s="248">
        <f t="shared" si="56"/>
        <v>0</v>
      </c>
      <c r="M471" s="67">
        <f t="shared" si="53"/>
        <v>0</v>
      </c>
    </row>
    <row r="472" spans="1:13" ht="18.75">
      <c r="A472" s="9">
        <f t="shared" si="57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59"/>
        <v>505.8</v>
      </c>
      <c r="G472" s="66">
        <v>0</v>
      </c>
      <c r="H472" s="75">
        <f t="shared" si="54"/>
        <v>0</v>
      </c>
      <c r="I472" s="76">
        <f t="shared" si="58"/>
        <v>0</v>
      </c>
      <c r="J472" s="76">
        <f t="shared" si="55"/>
        <v>0</v>
      </c>
      <c r="K472" s="76">
        <v>0</v>
      </c>
      <c r="L472" s="248">
        <f t="shared" si="56"/>
        <v>0</v>
      </c>
      <c r="M472" s="67">
        <f t="shared" si="53"/>
        <v>0</v>
      </c>
    </row>
    <row r="473" spans="1:13" ht="18.75">
      <c r="A473" s="9">
        <f t="shared" si="57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59"/>
        <v>248.8</v>
      </c>
      <c r="G473" s="66">
        <v>0</v>
      </c>
      <c r="H473" s="75">
        <f t="shared" si="54"/>
        <v>0</v>
      </c>
      <c r="I473" s="76">
        <f t="shared" si="58"/>
        <v>0</v>
      </c>
      <c r="J473" s="76">
        <f t="shared" si="55"/>
        <v>0</v>
      </c>
      <c r="K473" s="76">
        <v>0</v>
      </c>
      <c r="L473" s="248">
        <f t="shared" si="56"/>
        <v>0</v>
      </c>
      <c r="M473" s="67">
        <f t="shared" si="53"/>
        <v>0</v>
      </c>
    </row>
    <row r="474" spans="1:13" ht="18.75">
      <c r="A474" s="9">
        <f t="shared" si="57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59"/>
        <v>370</v>
      </c>
      <c r="G474" s="66">
        <v>0</v>
      </c>
      <c r="H474" s="75">
        <f t="shared" si="54"/>
        <v>0</v>
      </c>
      <c r="I474" s="76">
        <f t="shared" si="58"/>
        <v>0</v>
      </c>
      <c r="J474" s="76">
        <f t="shared" si="55"/>
        <v>0</v>
      </c>
      <c r="K474" s="76">
        <v>0</v>
      </c>
      <c r="L474" s="248">
        <f t="shared" si="56"/>
        <v>0</v>
      </c>
      <c r="M474" s="67">
        <f t="shared" si="53"/>
        <v>0</v>
      </c>
    </row>
    <row r="475" spans="1:13" ht="18.75">
      <c r="A475" s="9">
        <f t="shared" si="57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59"/>
        <v>388.1</v>
      </c>
      <c r="G475" s="66">
        <v>0</v>
      </c>
      <c r="H475" s="75">
        <f t="shared" si="54"/>
        <v>0</v>
      </c>
      <c r="I475" s="76">
        <f t="shared" si="58"/>
        <v>0</v>
      </c>
      <c r="J475" s="76">
        <f t="shared" si="55"/>
        <v>0</v>
      </c>
      <c r="K475" s="76">
        <v>0</v>
      </c>
      <c r="L475" s="248">
        <f t="shared" si="56"/>
        <v>0</v>
      </c>
      <c r="M475" s="67">
        <f t="shared" si="53"/>
        <v>0</v>
      </c>
    </row>
    <row r="476" spans="1:13" ht="18.75">
      <c r="A476" s="9">
        <f t="shared" si="57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59"/>
        <v>1686.83</v>
      </c>
      <c r="G476" s="66">
        <v>0</v>
      </c>
      <c r="H476" s="75">
        <f t="shared" si="54"/>
        <v>0</v>
      </c>
      <c r="I476" s="76">
        <f t="shared" si="58"/>
        <v>0</v>
      </c>
      <c r="J476" s="76">
        <f t="shared" si="55"/>
        <v>0</v>
      </c>
      <c r="K476" s="76">
        <v>0</v>
      </c>
      <c r="L476" s="248">
        <f t="shared" si="56"/>
        <v>0</v>
      </c>
      <c r="M476" s="67">
        <f t="shared" si="53"/>
        <v>0</v>
      </c>
    </row>
    <row r="477" spans="1:13" ht="18.75">
      <c r="A477" s="9">
        <f t="shared" si="57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59"/>
        <v>488.5</v>
      </c>
      <c r="G477" s="66">
        <v>0</v>
      </c>
      <c r="H477" s="75">
        <f t="shared" si="54"/>
        <v>0</v>
      </c>
      <c r="I477" s="76">
        <f t="shared" si="58"/>
        <v>0</v>
      </c>
      <c r="J477" s="76">
        <f t="shared" si="55"/>
        <v>0</v>
      </c>
      <c r="K477" s="76">
        <v>0</v>
      </c>
      <c r="L477" s="248">
        <f t="shared" si="56"/>
        <v>0</v>
      </c>
      <c r="M477" s="67">
        <f t="shared" si="53"/>
        <v>0</v>
      </c>
    </row>
    <row r="478" spans="1:13" ht="18.75">
      <c r="A478" s="9">
        <f t="shared" si="57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59"/>
        <v>250.6</v>
      </c>
      <c r="G478" s="66">
        <v>0</v>
      </c>
      <c r="H478" s="75">
        <f t="shared" si="54"/>
        <v>0</v>
      </c>
      <c r="I478" s="76">
        <f t="shared" si="58"/>
        <v>0</v>
      </c>
      <c r="J478" s="76">
        <f t="shared" si="55"/>
        <v>0</v>
      </c>
      <c r="K478" s="76">
        <v>0</v>
      </c>
      <c r="L478" s="248">
        <f t="shared" si="56"/>
        <v>0</v>
      </c>
      <c r="M478" s="67">
        <f t="shared" si="53"/>
        <v>0</v>
      </c>
    </row>
    <row r="479" spans="1:13">
      <c r="A479" s="12"/>
      <c r="B479" s="17" t="s">
        <v>293</v>
      </c>
      <c r="C479" s="13">
        <f t="shared" ref="C479:J479" si="60">SUM(C6:C478)</f>
        <v>240710.04000000007</v>
      </c>
      <c r="D479" s="13">
        <f t="shared" si="60"/>
        <v>3526.4</v>
      </c>
      <c r="E479" s="13">
        <f t="shared" si="60"/>
        <v>7304.800000000002</v>
      </c>
      <c r="F479" s="13">
        <f t="shared" si="60"/>
        <v>251541.24000000002</v>
      </c>
      <c r="G479" s="13">
        <f t="shared" si="60"/>
        <v>1.0166338458920161</v>
      </c>
      <c r="H479" s="13">
        <f t="shared" si="60"/>
        <v>2170.7369204255515</v>
      </c>
      <c r="I479" s="13">
        <f t="shared" si="60"/>
        <v>798.17996564047473</v>
      </c>
      <c r="J479" s="13">
        <f t="shared" si="60"/>
        <v>821.34682834330397</v>
      </c>
      <c r="K479" s="13">
        <v>406.27813894117912</v>
      </c>
      <c r="L479" s="13">
        <f>SUM(L6:L478)</f>
        <v>506.71543998125111</v>
      </c>
      <c r="M479" s="77">
        <f t="shared" si="53"/>
        <v>1.7082603053044428E-2</v>
      </c>
    </row>
    <row r="480" spans="1:13">
      <c r="A480" s="9"/>
      <c r="B480" s="7" t="s">
        <v>577</v>
      </c>
      <c r="C480" s="8"/>
      <c r="D480" s="8"/>
      <c r="E480" s="8"/>
      <c r="F480" s="8"/>
      <c r="J480" s="76"/>
      <c r="K480" s="156"/>
    </row>
    <row r="481" spans="1:13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61">C481+D481+E481</f>
        <v>2596.5</v>
      </c>
      <c r="G481" s="63">
        <f>0/187269.56*F481</f>
        <v>0</v>
      </c>
      <c r="H481" s="75">
        <f>G481*1601.58</f>
        <v>0</v>
      </c>
      <c r="I481" s="76">
        <f t="shared" ref="I481:I538" si="62">H481*0.3677</f>
        <v>0</v>
      </c>
      <c r="J481" s="76">
        <f>H481*0.4</f>
        <v>0</v>
      </c>
      <c r="K481" s="76">
        <v>0</v>
      </c>
      <c r="L481" s="76">
        <f>G481*408.88</f>
        <v>0</v>
      </c>
      <c r="M481" s="67">
        <f t="shared" ref="M481:M512" si="63">(H481+I481+J481+L481)/F481</f>
        <v>0</v>
      </c>
    </row>
    <row r="482" spans="1:13">
      <c r="A482" s="9">
        <f t="shared" ref="A482:A545" si="64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61"/>
        <v>2681.11</v>
      </c>
      <c r="G482" s="63">
        <f t="shared" ref="G482:G544" si="65">0/187269.56*F482</f>
        <v>0</v>
      </c>
      <c r="H482" s="75">
        <f t="shared" ref="H482:H544" si="66">G482*1601.58</f>
        <v>0</v>
      </c>
      <c r="I482" s="76">
        <f t="shared" si="62"/>
        <v>0</v>
      </c>
      <c r="J482" s="76">
        <f t="shared" ref="J482:J544" si="67">H482*0.4</f>
        <v>0</v>
      </c>
      <c r="K482" s="76">
        <v>0</v>
      </c>
      <c r="L482" s="76">
        <f t="shared" ref="L482:L544" si="68">G482*408.88</f>
        <v>0</v>
      </c>
      <c r="M482" s="67">
        <f t="shared" si="63"/>
        <v>0</v>
      </c>
    </row>
    <row r="483" spans="1:13">
      <c r="A483" s="9">
        <f t="shared" si="64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61"/>
        <v>2592.2999999999997</v>
      </c>
      <c r="G483" s="63">
        <f t="shared" si="65"/>
        <v>0</v>
      </c>
      <c r="H483" s="75">
        <f t="shared" si="66"/>
        <v>0</v>
      </c>
      <c r="I483" s="76">
        <f t="shared" si="62"/>
        <v>0</v>
      </c>
      <c r="J483" s="76">
        <f t="shared" si="67"/>
        <v>0</v>
      </c>
      <c r="K483" s="76">
        <v>0</v>
      </c>
      <c r="L483" s="76">
        <f t="shared" si="68"/>
        <v>0</v>
      </c>
      <c r="M483" s="67">
        <f t="shared" si="63"/>
        <v>0</v>
      </c>
    </row>
    <row r="484" spans="1:13">
      <c r="A484" s="9">
        <f t="shared" si="64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61"/>
        <v>2536.9</v>
      </c>
      <c r="G484" s="63">
        <f t="shared" si="65"/>
        <v>0</v>
      </c>
      <c r="H484" s="75">
        <f t="shared" si="66"/>
        <v>0</v>
      </c>
      <c r="I484" s="76">
        <f t="shared" si="62"/>
        <v>0</v>
      </c>
      <c r="J484" s="76">
        <f t="shared" si="67"/>
        <v>0</v>
      </c>
      <c r="K484" s="76">
        <v>0</v>
      </c>
      <c r="L484" s="76">
        <f t="shared" si="68"/>
        <v>0</v>
      </c>
      <c r="M484" s="67">
        <f t="shared" si="63"/>
        <v>0</v>
      </c>
    </row>
    <row r="485" spans="1:13">
      <c r="A485" s="9">
        <f t="shared" si="64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61"/>
        <v>2589.6</v>
      </c>
      <c r="G485" s="63">
        <f t="shared" si="65"/>
        <v>0</v>
      </c>
      <c r="H485" s="75">
        <f t="shared" si="66"/>
        <v>0</v>
      </c>
      <c r="I485" s="76">
        <f t="shared" si="62"/>
        <v>0</v>
      </c>
      <c r="J485" s="76">
        <f t="shared" si="67"/>
        <v>0</v>
      </c>
      <c r="K485" s="76">
        <v>0</v>
      </c>
      <c r="L485" s="76">
        <f t="shared" si="68"/>
        <v>0</v>
      </c>
      <c r="M485" s="67">
        <f t="shared" si="63"/>
        <v>0</v>
      </c>
    </row>
    <row r="486" spans="1:13">
      <c r="A486" s="9">
        <f t="shared" si="64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61"/>
        <v>3312.3</v>
      </c>
      <c r="G486" s="63">
        <f t="shared" si="65"/>
        <v>0</v>
      </c>
      <c r="H486" s="75">
        <f t="shared" si="66"/>
        <v>0</v>
      </c>
      <c r="I486" s="76">
        <f t="shared" si="62"/>
        <v>0</v>
      </c>
      <c r="J486" s="76">
        <f t="shared" si="67"/>
        <v>0</v>
      </c>
      <c r="K486" s="76">
        <v>0</v>
      </c>
      <c r="L486" s="76">
        <f t="shared" si="68"/>
        <v>0</v>
      </c>
      <c r="M486" s="67">
        <f t="shared" si="63"/>
        <v>0</v>
      </c>
    </row>
    <row r="487" spans="1:13">
      <c r="A487" s="9">
        <f t="shared" si="64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61"/>
        <v>2597.8000000000002</v>
      </c>
      <c r="G487" s="63">
        <f t="shared" si="65"/>
        <v>0</v>
      </c>
      <c r="H487" s="75">
        <f t="shared" si="66"/>
        <v>0</v>
      </c>
      <c r="I487" s="76">
        <f t="shared" si="62"/>
        <v>0</v>
      </c>
      <c r="J487" s="76">
        <f t="shared" si="67"/>
        <v>0</v>
      </c>
      <c r="K487" s="76">
        <v>0</v>
      </c>
      <c r="L487" s="76">
        <f t="shared" si="68"/>
        <v>0</v>
      </c>
      <c r="M487" s="67">
        <f t="shared" si="63"/>
        <v>0</v>
      </c>
    </row>
    <row r="488" spans="1:13">
      <c r="A488" s="9">
        <f t="shared" si="64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61"/>
        <v>3555.9</v>
      </c>
      <c r="G488" s="63">
        <f t="shared" si="65"/>
        <v>0</v>
      </c>
      <c r="H488" s="75">
        <f t="shared" si="66"/>
        <v>0</v>
      </c>
      <c r="I488" s="76">
        <f t="shared" si="62"/>
        <v>0</v>
      </c>
      <c r="J488" s="76">
        <f t="shared" si="67"/>
        <v>0</v>
      </c>
      <c r="K488" s="76">
        <v>0</v>
      </c>
      <c r="L488" s="76">
        <f t="shared" si="68"/>
        <v>0</v>
      </c>
      <c r="M488" s="67">
        <f t="shared" si="63"/>
        <v>0</v>
      </c>
    </row>
    <row r="489" spans="1:13">
      <c r="A489" s="9">
        <f t="shared" si="64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61"/>
        <v>3656</v>
      </c>
      <c r="G489" s="63">
        <f t="shared" si="65"/>
        <v>0</v>
      </c>
      <c r="H489" s="75">
        <f t="shared" si="66"/>
        <v>0</v>
      </c>
      <c r="I489" s="76">
        <f t="shared" si="62"/>
        <v>0</v>
      </c>
      <c r="J489" s="76">
        <f t="shared" si="67"/>
        <v>0</v>
      </c>
      <c r="K489" s="76">
        <v>0</v>
      </c>
      <c r="L489" s="76">
        <f t="shared" si="68"/>
        <v>0</v>
      </c>
      <c r="M489" s="67">
        <f t="shared" si="63"/>
        <v>0</v>
      </c>
    </row>
    <row r="490" spans="1:13">
      <c r="A490" s="9">
        <f t="shared" si="64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61"/>
        <v>2610.1999999999998</v>
      </c>
      <c r="G490" s="63">
        <f t="shared" si="65"/>
        <v>0</v>
      </c>
      <c r="H490" s="75">
        <f t="shared" si="66"/>
        <v>0</v>
      </c>
      <c r="I490" s="76">
        <f t="shared" si="62"/>
        <v>0</v>
      </c>
      <c r="J490" s="76">
        <f t="shared" si="67"/>
        <v>0</v>
      </c>
      <c r="K490" s="76">
        <v>0</v>
      </c>
      <c r="L490" s="76">
        <f t="shared" si="68"/>
        <v>0</v>
      </c>
      <c r="M490" s="67">
        <f t="shared" si="63"/>
        <v>0</v>
      </c>
    </row>
    <row r="491" spans="1:13">
      <c r="A491" s="9">
        <f t="shared" si="64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61"/>
        <v>3617.86</v>
      </c>
      <c r="G491" s="63">
        <f t="shared" si="65"/>
        <v>0</v>
      </c>
      <c r="H491" s="75">
        <f t="shared" si="66"/>
        <v>0</v>
      </c>
      <c r="I491" s="76">
        <f t="shared" si="62"/>
        <v>0</v>
      </c>
      <c r="J491" s="76">
        <f t="shared" si="67"/>
        <v>0</v>
      </c>
      <c r="K491" s="76">
        <v>0</v>
      </c>
      <c r="L491" s="76">
        <f t="shared" si="68"/>
        <v>0</v>
      </c>
      <c r="M491" s="67">
        <f t="shared" si="63"/>
        <v>0</v>
      </c>
    </row>
    <row r="492" spans="1:13">
      <c r="A492" s="9">
        <f t="shared" si="64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61"/>
        <v>2642.1</v>
      </c>
      <c r="G492" s="63">
        <f t="shared" si="65"/>
        <v>0</v>
      </c>
      <c r="H492" s="75">
        <f t="shared" si="66"/>
        <v>0</v>
      </c>
      <c r="I492" s="76">
        <f t="shared" si="62"/>
        <v>0</v>
      </c>
      <c r="J492" s="76">
        <f t="shared" si="67"/>
        <v>0</v>
      </c>
      <c r="K492" s="76">
        <v>0</v>
      </c>
      <c r="L492" s="76">
        <f t="shared" si="68"/>
        <v>0</v>
      </c>
      <c r="M492" s="67">
        <f t="shared" si="63"/>
        <v>0</v>
      </c>
    </row>
    <row r="493" spans="1:13">
      <c r="A493" s="9">
        <f t="shared" si="64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61"/>
        <v>3623.6</v>
      </c>
      <c r="G493" s="63">
        <f t="shared" si="65"/>
        <v>0</v>
      </c>
      <c r="H493" s="75">
        <f t="shared" si="66"/>
        <v>0</v>
      </c>
      <c r="I493" s="76">
        <f t="shared" si="62"/>
        <v>0</v>
      </c>
      <c r="J493" s="76">
        <f t="shared" si="67"/>
        <v>0</v>
      </c>
      <c r="K493" s="76">
        <v>0</v>
      </c>
      <c r="L493" s="76">
        <f t="shared" si="68"/>
        <v>0</v>
      </c>
      <c r="M493" s="67">
        <f t="shared" si="63"/>
        <v>0</v>
      </c>
    </row>
    <row r="494" spans="1:13">
      <c r="A494" s="9">
        <f t="shared" si="64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61"/>
        <v>3546</v>
      </c>
      <c r="G494" s="63">
        <f t="shared" si="65"/>
        <v>0</v>
      </c>
      <c r="H494" s="75">
        <f t="shared" si="66"/>
        <v>0</v>
      </c>
      <c r="I494" s="76">
        <f t="shared" si="62"/>
        <v>0</v>
      </c>
      <c r="J494" s="76">
        <f t="shared" si="67"/>
        <v>0</v>
      </c>
      <c r="K494" s="76">
        <v>0</v>
      </c>
      <c r="L494" s="76">
        <f t="shared" si="68"/>
        <v>0</v>
      </c>
      <c r="M494" s="67">
        <f t="shared" si="63"/>
        <v>0</v>
      </c>
    </row>
    <row r="495" spans="1:13">
      <c r="A495" s="9">
        <f t="shared" si="64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61"/>
        <v>3601.2000000000003</v>
      </c>
      <c r="G495" s="63">
        <f t="shared" si="65"/>
        <v>0</v>
      </c>
      <c r="H495" s="75">
        <f t="shared" si="66"/>
        <v>0</v>
      </c>
      <c r="I495" s="76">
        <f t="shared" si="62"/>
        <v>0</v>
      </c>
      <c r="J495" s="76">
        <f t="shared" si="67"/>
        <v>0</v>
      </c>
      <c r="K495" s="76">
        <v>0</v>
      </c>
      <c r="L495" s="76">
        <f t="shared" si="68"/>
        <v>0</v>
      </c>
      <c r="M495" s="67">
        <f t="shared" si="63"/>
        <v>0</v>
      </c>
    </row>
    <row r="496" spans="1:13">
      <c r="A496" s="9">
        <f t="shared" si="64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61"/>
        <v>3591.7</v>
      </c>
      <c r="G496" s="63">
        <f t="shared" si="65"/>
        <v>0</v>
      </c>
      <c r="H496" s="75">
        <f t="shared" si="66"/>
        <v>0</v>
      </c>
      <c r="I496" s="76">
        <f t="shared" si="62"/>
        <v>0</v>
      </c>
      <c r="J496" s="76">
        <f t="shared" si="67"/>
        <v>0</v>
      </c>
      <c r="K496" s="76">
        <v>0</v>
      </c>
      <c r="L496" s="76">
        <f t="shared" si="68"/>
        <v>0</v>
      </c>
      <c r="M496" s="67">
        <f t="shared" si="63"/>
        <v>0</v>
      </c>
    </row>
    <row r="497" spans="1:13">
      <c r="A497" s="9">
        <f t="shared" si="64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61"/>
        <v>3629.3</v>
      </c>
      <c r="G497" s="63">
        <f t="shared" si="65"/>
        <v>0</v>
      </c>
      <c r="H497" s="75">
        <f t="shared" si="66"/>
        <v>0</v>
      </c>
      <c r="I497" s="76">
        <f t="shared" si="62"/>
        <v>0</v>
      </c>
      <c r="J497" s="76">
        <f t="shared" si="67"/>
        <v>0</v>
      </c>
      <c r="K497" s="76">
        <v>0</v>
      </c>
      <c r="L497" s="76">
        <f t="shared" si="68"/>
        <v>0</v>
      </c>
      <c r="M497" s="67">
        <f t="shared" si="63"/>
        <v>0</v>
      </c>
    </row>
    <row r="498" spans="1:13">
      <c r="A498" s="9">
        <f t="shared" si="64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61"/>
        <v>3581.9</v>
      </c>
      <c r="G498" s="63">
        <f t="shared" si="65"/>
        <v>0</v>
      </c>
      <c r="H498" s="75">
        <f t="shared" si="66"/>
        <v>0</v>
      </c>
      <c r="I498" s="76">
        <f t="shared" si="62"/>
        <v>0</v>
      </c>
      <c r="J498" s="76">
        <f t="shared" si="67"/>
        <v>0</v>
      </c>
      <c r="K498" s="76">
        <v>0</v>
      </c>
      <c r="L498" s="76">
        <f t="shared" si="68"/>
        <v>0</v>
      </c>
      <c r="M498" s="67">
        <f t="shared" si="63"/>
        <v>0</v>
      </c>
    </row>
    <row r="499" spans="1:13">
      <c r="A499" s="9">
        <f t="shared" si="64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61"/>
        <v>2962.6</v>
      </c>
      <c r="G499" s="63">
        <f t="shared" si="65"/>
        <v>0</v>
      </c>
      <c r="H499" s="75">
        <f t="shared" si="66"/>
        <v>0</v>
      </c>
      <c r="I499" s="76">
        <f t="shared" si="62"/>
        <v>0</v>
      </c>
      <c r="J499" s="76">
        <f t="shared" si="67"/>
        <v>0</v>
      </c>
      <c r="K499" s="76">
        <v>0</v>
      </c>
      <c r="L499" s="76">
        <f t="shared" si="68"/>
        <v>0</v>
      </c>
      <c r="M499" s="67">
        <f t="shared" si="63"/>
        <v>0</v>
      </c>
    </row>
    <row r="500" spans="1:13">
      <c r="A500" s="9">
        <f t="shared" si="64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61"/>
        <v>3131.5</v>
      </c>
      <c r="G500" s="63">
        <f t="shared" si="65"/>
        <v>0</v>
      </c>
      <c r="H500" s="75">
        <f t="shared" si="66"/>
        <v>0</v>
      </c>
      <c r="I500" s="76">
        <f t="shared" si="62"/>
        <v>0</v>
      </c>
      <c r="J500" s="76">
        <f t="shared" si="67"/>
        <v>0</v>
      </c>
      <c r="K500" s="76">
        <v>0</v>
      </c>
      <c r="L500" s="76">
        <f t="shared" si="68"/>
        <v>0</v>
      </c>
      <c r="M500" s="67">
        <f t="shared" si="63"/>
        <v>0</v>
      </c>
    </row>
    <row r="501" spans="1:13">
      <c r="A501" s="9">
        <f t="shared" si="64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61"/>
        <v>2797.7</v>
      </c>
      <c r="G501" s="63">
        <f t="shared" si="65"/>
        <v>0</v>
      </c>
      <c r="H501" s="75">
        <f t="shared" si="66"/>
        <v>0</v>
      </c>
      <c r="I501" s="76">
        <f t="shared" si="62"/>
        <v>0</v>
      </c>
      <c r="J501" s="76">
        <f t="shared" si="67"/>
        <v>0</v>
      </c>
      <c r="K501" s="76">
        <v>0</v>
      </c>
      <c r="L501" s="76">
        <f t="shared" si="68"/>
        <v>0</v>
      </c>
      <c r="M501" s="67">
        <f t="shared" si="63"/>
        <v>0</v>
      </c>
    </row>
    <row r="502" spans="1:13">
      <c r="A502" s="9">
        <f t="shared" si="64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61"/>
        <v>2617</v>
      </c>
      <c r="G502" s="63">
        <f t="shared" si="65"/>
        <v>0</v>
      </c>
      <c r="H502" s="75">
        <f t="shared" si="66"/>
        <v>0</v>
      </c>
      <c r="I502" s="76">
        <f t="shared" si="62"/>
        <v>0</v>
      </c>
      <c r="J502" s="76">
        <f t="shared" si="67"/>
        <v>0</v>
      </c>
      <c r="K502" s="76">
        <v>0</v>
      </c>
      <c r="L502" s="76">
        <f t="shared" si="68"/>
        <v>0</v>
      </c>
      <c r="M502" s="67">
        <f t="shared" si="63"/>
        <v>0</v>
      </c>
    </row>
    <row r="503" spans="1:13">
      <c r="A503" s="9">
        <f t="shared" si="64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61"/>
        <v>3127.7</v>
      </c>
      <c r="G503" s="63">
        <f t="shared" si="65"/>
        <v>0</v>
      </c>
      <c r="H503" s="75">
        <f t="shared" si="66"/>
        <v>0</v>
      </c>
      <c r="I503" s="76">
        <f t="shared" si="62"/>
        <v>0</v>
      </c>
      <c r="J503" s="76">
        <f t="shared" si="67"/>
        <v>0</v>
      </c>
      <c r="K503" s="76">
        <v>0</v>
      </c>
      <c r="L503" s="76">
        <f t="shared" si="68"/>
        <v>0</v>
      </c>
      <c r="M503" s="67">
        <f t="shared" si="63"/>
        <v>0</v>
      </c>
    </row>
    <row r="504" spans="1:13">
      <c r="A504" s="9">
        <f t="shared" si="64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61"/>
        <v>6480.4</v>
      </c>
      <c r="G504" s="63">
        <f t="shared" si="65"/>
        <v>0</v>
      </c>
      <c r="H504" s="75">
        <f t="shared" si="66"/>
        <v>0</v>
      </c>
      <c r="I504" s="76">
        <f t="shared" si="62"/>
        <v>0</v>
      </c>
      <c r="J504" s="76">
        <f t="shared" si="67"/>
        <v>0</v>
      </c>
      <c r="K504" s="76">
        <v>0</v>
      </c>
      <c r="L504" s="76">
        <f t="shared" si="68"/>
        <v>0</v>
      </c>
      <c r="M504" s="67">
        <f t="shared" si="63"/>
        <v>0</v>
      </c>
    </row>
    <row r="505" spans="1:13">
      <c r="A505" s="9">
        <f t="shared" si="64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61"/>
        <v>1923</v>
      </c>
      <c r="G505" s="63">
        <f t="shared" si="65"/>
        <v>0</v>
      </c>
      <c r="H505" s="75">
        <f t="shared" si="66"/>
        <v>0</v>
      </c>
      <c r="I505" s="76">
        <f t="shared" si="62"/>
        <v>0</v>
      </c>
      <c r="J505" s="76">
        <f t="shared" si="67"/>
        <v>0</v>
      </c>
      <c r="K505" s="76">
        <v>0</v>
      </c>
      <c r="L505" s="76">
        <f t="shared" si="68"/>
        <v>0</v>
      </c>
      <c r="M505" s="67">
        <f t="shared" si="63"/>
        <v>0</v>
      </c>
    </row>
    <row r="506" spans="1:13">
      <c r="A506" s="9">
        <f t="shared" si="64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61"/>
        <v>176.3</v>
      </c>
      <c r="G506" s="63">
        <f t="shared" si="65"/>
        <v>0</v>
      </c>
      <c r="H506" s="75">
        <f t="shared" si="66"/>
        <v>0</v>
      </c>
      <c r="I506" s="76">
        <f t="shared" si="62"/>
        <v>0</v>
      </c>
      <c r="J506" s="76">
        <f t="shared" si="67"/>
        <v>0</v>
      </c>
      <c r="K506" s="76">
        <v>0</v>
      </c>
      <c r="L506" s="76">
        <f t="shared" si="68"/>
        <v>0</v>
      </c>
      <c r="M506" s="67">
        <f t="shared" si="63"/>
        <v>0</v>
      </c>
    </row>
    <row r="507" spans="1:13">
      <c r="A507" s="9">
        <f t="shared" si="64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61"/>
        <v>3576.1</v>
      </c>
      <c r="G507" s="63">
        <f t="shared" si="65"/>
        <v>0</v>
      </c>
      <c r="H507" s="75">
        <f t="shared" si="66"/>
        <v>0</v>
      </c>
      <c r="I507" s="76">
        <f t="shared" si="62"/>
        <v>0</v>
      </c>
      <c r="J507" s="76">
        <f t="shared" si="67"/>
        <v>0</v>
      </c>
      <c r="K507" s="76">
        <v>0</v>
      </c>
      <c r="L507" s="76">
        <f t="shared" si="68"/>
        <v>0</v>
      </c>
      <c r="M507" s="67">
        <f t="shared" si="63"/>
        <v>0</v>
      </c>
    </row>
    <row r="508" spans="1:13">
      <c r="A508" s="9">
        <f t="shared" si="64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61"/>
        <v>1071.5</v>
      </c>
      <c r="G508" s="63">
        <f t="shared" si="65"/>
        <v>0</v>
      </c>
      <c r="H508" s="75">
        <f t="shared" si="66"/>
        <v>0</v>
      </c>
      <c r="I508" s="76">
        <f t="shared" si="62"/>
        <v>0</v>
      </c>
      <c r="J508" s="76">
        <f t="shared" si="67"/>
        <v>0</v>
      </c>
      <c r="K508" s="76">
        <v>0</v>
      </c>
      <c r="L508" s="76">
        <f t="shared" si="68"/>
        <v>0</v>
      </c>
      <c r="M508" s="67">
        <f t="shared" si="63"/>
        <v>0</v>
      </c>
    </row>
    <row r="509" spans="1:13">
      <c r="A509" s="9">
        <f t="shared" si="64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61"/>
        <v>218</v>
      </c>
      <c r="G509" s="63">
        <f t="shared" si="65"/>
        <v>0</v>
      </c>
      <c r="H509" s="75">
        <f t="shared" si="66"/>
        <v>0</v>
      </c>
      <c r="I509" s="76">
        <f t="shared" si="62"/>
        <v>0</v>
      </c>
      <c r="J509" s="76">
        <f t="shared" si="67"/>
        <v>0</v>
      </c>
      <c r="K509" s="76">
        <v>0</v>
      </c>
      <c r="L509" s="76">
        <f t="shared" si="68"/>
        <v>0</v>
      </c>
      <c r="M509" s="67">
        <f t="shared" si="63"/>
        <v>0</v>
      </c>
    </row>
    <row r="510" spans="1:13">
      <c r="A510" s="9">
        <f t="shared" si="64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61"/>
        <v>224.4</v>
      </c>
      <c r="G510" s="63">
        <f t="shared" si="65"/>
        <v>0</v>
      </c>
      <c r="H510" s="75">
        <f t="shared" si="66"/>
        <v>0</v>
      </c>
      <c r="I510" s="76">
        <f t="shared" si="62"/>
        <v>0</v>
      </c>
      <c r="J510" s="76">
        <f t="shared" si="67"/>
        <v>0</v>
      </c>
      <c r="K510" s="76">
        <v>0</v>
      </c>
      <c r="L510" s="76">
        <f t="shared" si="68"/>
        <v>0</v>
      </c>
      <c r="M510" s="67">
        <f t="shared" si="63"/>
        <v>0</v>
      </c>
    </row>
    <row r="511" spans="1:13">
      <c r="A511" s="9">
        <f t="shared" si="64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61"/>
        <v>790.7</v>
      </c>
      <c r="G511" s="63">
        <f t="shared" si="65"/>
        <v>0</v>
      </c>
      <c r="H511" s="75">
        <f t="shared" si="66"/>
        <v>0</v>
      </c>
      <c r="I511" s="76">
        <f t="shared" si="62"/>
        <v>0</v>
      </c>
      <c r="J511" s="76">
        <f t="shared" si="67"/>
        <v>0</v>
      </c>
      <c r="K511" s="76">
        <v>0</v>
      </c>
      <c r="L511" s="76">
        <f t="shared" si="68"/>
        <v>0</v>
      </c>
      <c r="M511" s="67">
        <f t="shared" si="63"/>
        <v>0</v>
      </c>
    </row>
    <row r="512" spans="1:13">
      <c r="A512" s="9">
        <f t="shared" si="64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61"/>
        <v>357.5</v>
      </c>
      <c r="G512" s="63">
        <f t="shared" si="65"/>
        <v>0</v>
      </c>
      <c r="H512" s="75">
        <f t="shared" si="66"/>
        <v>0</v>
      </c>
      <c r="I512" s="76">
        <f t="shared" si="62"/>
        <v>0</v>
      </c>
      <c r="J512" s="76">
        <f t="shared" si="67"/>
        <v>0</v>
      </c>
      <c r="K512" s="76">
        <v>0</v>
      </c>
      <c r="L512" s="76">
        <f t="shared" si="68"/>
        <v>0</v>
      </c>
      <c r="M512" s="67">
        <f t="shared" si="63"/>
        <v>0</v>
      </c>
    </row>
    <row r="513" spans="1:13">
      <c r="A513" s="9">
        <f t="shared" si="64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61"/>
        <v>614.74</v>
      </c>
      <c r="G513" s="63">
        <f t="shared" si="65"/>
        <v>0</v>
      </c>
      <c r="H513" s="75">
        <f t="shared" si="66"/>
        <v>0</v>
      </c>
      <c r="I513" s="76">
        <f t="shared" si="62"/>
        <v>0</v>
      </c>
      <c r="J513" s="76">
        <f t="shared" si="67"/>
        <v>0</v>
      </c>
      <c r="K513" s="76">
        <v>0</v>
      </c>
      <c r="L513" s="76">
        <f t="shared" si="68"/>
        <v>0</v>
      </c>
      <c r="M513" s="67">
        <f t="shared" ref="M513:M543" si="69">(H513+I513+J513+L513)/F513</f>
        <v>0</v>
      </c>
    </row>
    <row r="514" spans="1:13">
      <c r="A514" s="9">
        <f t="shared" si="64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61"/>
        <v>627.29999999999995</v>
      </c>
      <c r="G514" s="63">
        <f t="shared" si="65"/>
        <v>0</v>
      </c>
      <c r="H514" s="75">
        <f t="shared" si="66"/>
        <v>0</v>
      </c>
      <c r="I514" s="76">
        <f t="shared" si="62"/>
        <v>0</v>
      </c>
      <c r="J514" s="76">
        <f t="shared" si="67"/>
        <v>0</v>
      </c>
      <c r="K514" s="76">
        <v>0</v>
      </c>
      <c r="L514" s="76">
        <f t="shared" si="68"/>
        <v>0</v>
      </c>
      <c r="M514" s="67">
        <f t="shared" si="69"/>
        <v>0</v>
      </c>
    </row>
    <row r="515" spans="1:13">
      <c r="A515" s="9">
        <f t="shared" si="64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61"/>
        <v>268.60000000000002</v>
      </c>
      <c r="G515" s="63">
        <f t="shared" si="65"/>
        <v>0</v>
      </c>
      <c r="H515" s="75">
        <f t="shared" si="66"/>
        <v>0</v>
      </c>
      <c r="I515" s="76">
        <f t="shared" si="62"/>
        <v>0</v>
      </c>
      <c r="J515" s="76">
        <f t="shared" si="67"/>
        <v>0</v>
      </c>
      <c r="K515" s="76">
        <v>0</v>
      </c>
      <c r="L515" s="76">
        <f t="shared" si="68"/>
        <v>0</v>
      </c>
      <c r="M515" s="67">
        <f t="shared" si="69"/>
        <v>0</v>
      </c>
    </row>
    <row r="516" spans="1:13">
      <c r="A516" s="9">
        <f t="shared" si="64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61"/>
        <v>2432.9</v>
      </c>
      <c r="G516" s="63">
        <f t="shared" si="65"/>
        <v>0</v>
      </c>
      <c r="H516" s="75">
        <f t="shared" si="66"/>
        <v>0</v>
      </c>
      <c r="I516" s="76">
        <f t="shared" si="62"/>
        <v>0</v>
      </c>
      <c r="J516" s="76">
        <f t="shared" si="67"/>
        <v>0</v>
      </c>
      <c r="K516" s="76">
        <v>0</v>
      </c>
      <c r="L516" s="76">
        <f t="shared" si="68"/>
        <v>0</v>
      </c>
      <c r="M516" s="67">
        <f t="shared" si="69"/>
        <v>0</v>
      </c>
    </row>
    <row r="517" spans="1:13">
      <c r="A517" s="9">
        <f t="shared" si="64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61"/>
        <v>2587.4</v>
      </c>
      <c r="G517" s="63">
        <f t="shared" si="65"/>
        <v>0</v>
      </c>
      <c r="H517" s="75">
        <f t="shared" si="66"/>
        <v>0</v>
      </c>
      <c r="I517" s="76">
        <f t="shared" si="62"/>
        <v>0</v>
      </c>
      <c r="J517" s="76">
        <f t="shared" si="67"/>
        <v>0</v>
      </c>
      <c r="K517" s="76">
        <v>0</v>
      </c>
      <c r="L517" s="76">
        <f t="shared" si="68"/>
        <v>0</v>
      </c>
      <c r="M517" s="67">
        <f t="shared" si="69"/>
        <v>0</v>
      </c>
    </row>
    <row r="518" spans="1:13">
      <c r="A518" s="9">
        <f t="shared" si="64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61"/>
        <v>2744.2</v>
      </c>
      <c r="G518" s="63">
        <f t="shared" si="65"/>
        <v>0</v>
      </c>
      <c r="H518" s="75">
        <f t="shared" si="66"/>
        <v>0</v>
      </c>
      <c r="I518" s="76">
        <f t="shared" si="62"/>
        <v>0</v>
      </c>
      <c r="J518" s="76">
        <f t="shared" si="67"/>
        <v>0</v>
      </c>
      <c r="K518" s="76">
        <v>0</v>
      </c>
      <c r="L518" s="76">
        <f t="shared" si="68"/>
        <v>0</v>
      </c>
      <c r="M518" s="67">
        <f t="shared" si="69"/>
        <v>0</v>
      </c>
    </row>
    <row r="519" spans="1:13">
      <c r="A519" s="9">
        <f t="shared" si="64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61"/>
        <v>3583.6</v>
      </c>
      <c r="G519" s="63">
        <f t="shared" si="65"/>
        <v>0</v>
      </c>
      <c r="H519" s="75">
        <f t="shared" si="66"/>
        <v>0</v>
      </c>
      <c r="I519" s="76">
        <f t="shared" si="62"/>
        <v>0</v>
      </c>
      <c r="J519" s="76">
        <f t="shared" si="67"/>
        <v>0</v>
      </c>
      <c r="K519" s="76">
        <v>0</v>
      </c>
      <c r="L519" s="76">
        <f t="shared" si="68"/>
        <v>0</v>
      </c>
      <c r="M519" s="67">
        <f t="shared" si="69"/>
        <v>0</v>
      </c>
    </row>
    <row r="520" spans="1:13">
      <c r="A520" s="9">
        <f t="shared" si="64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61"/>
        <v>3561.7</v>
      </c>
      <c r="G520" s="63">
        <f t="shared" si="65"/>
        <v>0</v>
      </c>
      <c r="H520" s="75">
        <f t="shared" si="66"/>
        <v>0</v>
      </c>
      <c r="I520" s="76">
        <f t="shared" si="62"/>
        <v>0</v>
      </c>
      <c r="J520" s="76">
        <f t="shared" si="67"/>
        <v>0</v>
      </c>
      <c r="K520" s="76">
        <v>0</v>
      </c>
      <c r="L520" s="76">
        <f t="shared" si="68"/>
        <v>0</v>
      </c>
      <c r="M520" s="67">
        <f t="shared" si="69"/>
        <v>0</v>
      </c>
    </row>
    <row r="521" spans="1:13">
      <c r="A521" s="9">
        <f t="shared" si="64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61"/>
        <v>3555.5</v>
      </c>
      <c r="G521" s="63">
        <f t="shared" si="65"/>
        <v>0</v>
      </c>
      <c r="H521" s="75">
        <f t="shared" si="66"/>
        <v>0</v>
      </c>
      <c r="I521" s="76">
        <f t="shared" si="62"/>
        <v>0</v>
      </c>
      <c r="J521" s="76">
        <f t="shared" si="67"/>
        <v>0</v>
      </c>
      <c r="K521" s="76">
        <v>0</v>
      </c>
      <c r="L521" s="76">
        <f t="shared" si="68"/>
        <v>0</v>
      </c>
      <c r="M521" s="67">
        <f t="shared" si="69"/>
        <v>0</v>
      </c>
    </row>
    <row r="522" spans="1:13">
      <c r="A522" s="9">
        <f t="shared" si="64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61"/>
        <v>3553.2999999999997</v>
      </c>
      <c r="G522" s="63">
        <f t="shared" si="65"/>
        <v>0</v>
      </c>
      <c r="H522" s="75">
        <f t="shared" si="66"/>
        <v>0</v>
      </c>
      <c r="I522" s="76">
        <f t="shared" si="62"/>
        <v>0</v>
      </c>
      <c r="J522" s="76">
        <f t="shared" si="67"/>
        <v>0</v>
      </c>
      <c r="K522" s="76">
        <v>0</v>
      </c>
      <c r="L522" s="76">
        <f t="shared" si="68"/>
        <v>0</v>
      </c>
      <c r="M522" s="67">
        <f t="shared" si="69"/>
        <v>0</v>
      </c>
    </row>
    <row r="523" spans="1:13">
      <c r="A523" s="9">
        <f t="shared" si="64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61"/>
        <v>3576.9</v>
      </c>
      <c r="G523" s="63">
        <f t="shared" si="65"/>
        <v>0</v>
      </c>
      <c r="H523" s="75">
        <f t="shared" si="66"/>
        <v>0</v>
      </c>
      <c r="I523" s="76">
        <f t="shared" si="62"/>
        <v>0</v>
      </c>
      <c r="J523" s="76">
        <f t="shared" si="67"/>
        <v>0</v>
      </c>
      <c r="K523" s="76">
        <v>0</v>
      </c>
      <c r="L523" s="76">
        <f t="shared" si="68"/>
        <v>0</v>
      </c>
      <c r="M523" s="67">
        <f t="shared" si="69"/>
        <v>0</v>
      </c>
    </row>
    <row r="524" spans="1:13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61"/>
        <v>194.9</v>
      </c>
      <c r="G524" s="63">
        <f t="shared" si="65"/>
        <v>0</v>
      </c>
      <c r="H524" s="75">
        <f t="shared" si="66"/>
        <v>0</v>
      </c>
      <c r="I524" s="76">
        <f t="shared" si="62"/>
        <v>0</v>
      </c>
      <c r="J524" s="76">
        <f t="shared" si="67"/>
        <v>0</v>
      </c>
      <c r="K524" s="76">
        <v>0</v>
      </c>
      <c r="L524" s="76">
        <f t="shared" si="68"/>
        <v>0</v>
      </c>
      <c r="M524" s="67">
        <f t="shared" si="69"/>
        <v>0</v>
      </c>
    </row>
    <row r="525" spans="1:13">
      <c r="A525" s="9">
        <f t="shared" si="64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61"/>
        <v>234.1</v>
      </c>
      <c r="G525" s="63">
        <f t="shared" si="65"/>
        <v>0</v>
      </c>
      <c r="H525" s="75">
        <f t="shared" si="66"/>
        <v>0</v>
      </c>
      <c r="I525" s="76">
        <f t="shared" si="62"/>
        <v>0</v>
      </c>
      <c r="J525" s="76">
        <f t="shared" si="67"/>
        <v>0</v>
      </c>
      <c r="K525" s="76">
        <v>0</v>
      </c>
      <c r="L525" s="76">
        <f t="shared" si="68"/>
        <v>0</v>
      </c>
      <c r="M525" s="67">
        <f t="shared" si="69"/>
        <v>0</v>
      </c>
    </row>
    <row r="526" spans="1:13">
      <c r="A526" s="9">
        <f t="shared" si="64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61"/>
        <v>3517.1000000000004</v>
      </c>
      <c r="G526" s="63">
        <f t="shared" si="65"/>
        <v>0</v>
      </c>
      <c r="H526" s="75">
        <f t="shared" si="66"/>
        <v>0</v>
      </c>
      <c r="I526" s="76">
        <f t="shared" si="62"/>
        <v>0</v>
      </c>
      <c r="J526" s="76">
        <f t="shared" si="67"/>
        <v>0</v>
      </c>
      <c r="K526" s="76">
        <v>0</v>
      </c>
      <c r="L526" s="76">
        <f t="shared" si="68"/>
        <v>0</v>
      </c>
      <c r="M526" s="67">
        <f t="shared" si="69"/>
        <v>0</v>
      </c>
    </row>
    <row r="527" spans="1:13">
      <c r="A527" s="9">
        <f t="shared" si="64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61"/>
        <v>2684.4</v>
      </c>
      <c r="G527" s="63">
        <f t="shared" si="65"/>
        <v>0</v>
      </c>
      <c r="H527" s="75">
        <f t="shared" si="66"/>
        <v>0</v>
      </c>
      <c r="I527" s="76">
        <f t="shared" si="62"/>
        <v>0</v>
      </c>
      <c r="J527" s="76">
        <f t="shared" si="67"/>
        <v>0</v>
      </c>
      <c r="K527" s="76">
        <v>0</v>
      </c>
      <c r="L527" s="76">
        <f t="shared" si="68"/>
        <v>0</v>
      </c>
      <c r="M527" s="67">
        <f t="shared" si="69"/>
        <v>0</v>
      </c>
    </row>
    <row r="528" spans="1:13">
      <c r="A528" s="9">
        <f t="shared" si="64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61"/>
        <v>4074.2999999999997</v>
      </c>
      <c r="G528" s="63">
        <f t="shared" si="65"/>
        <v>0</v>
      </c>
      <c r="H528" s="75">
        <f t="shared" si="66"/>
        <v>0</v>
      </c>
      <c r="I528" s="76">
        <f t="shared" si="62"/>
        <v>0</v>
      </c>
      <c r="J528" s="76">
        <f t="shared" si="67"/>
        <v>0</v>
      </c>
      <c r="K528" s="76">
        <v>0</v>
      </c>
      <c r="L528" s="76">
        <f t="shared" si="68"/>
        <v>0</v>
      </c>
      <c r="M528" s="67">
        <f t="shared" si="69"/>
        <v>0</v>
      </c>
    </row>
    <row r="529" spans="1:13">
      <c r="A529" s="9">
        <f t="shared" si="64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61"/>
        <v>5184.63</v>
      </c>
      <c r="G529" s="63">
        <f t="shared" si="65"/>
        <v>0</v>
      </c>
      <c r="H529" s="75">
        <f t="shared" si="66"/>
        <v>0</v>
      </c>
      <c r="I529" s="76">
        <f t="shared" si="62"/>
        <v>0</v>
      </c>
      <c r="J529" s="76">
        <f t="shared" si="67"/>
        <v>0</v>
      </c>
      <c r="K529" s="76">
        <v>0</v>
      </c>
      <c r="L529" s="76">
        <f t="shared" si="68"/>
        <v>0</v>
      </c>
      <c r="M529" s="67">
        <f t="shared" si="69"/>
        <v>0</v>
      </c>
    </row>
    <row r="530" spans="1:13">
      <c r="A530" s="9">
        <f t="shared" si="64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61"/>
        <v>115.8</v>
      </c>
      <c r="G530" s="63">
        <f t="shared" si="65"/>
        <v>0</v>
      </c>
      <c r="H530" s="75">
        <f t="shared" si="66"/>
        <v>0</v>
      </c>
      <c r="I530" s="76">
        <f t="shared" si="62"/>
        <v>0</v>
      </c>
      <c r="J530" s="76">
        <f t="shared" si="67"/>
        <v>0</v>
      </c>
      <c r="K530" s="76">
        <v>0</v>
      </c>
      <c r="L530" s="76">
        <f t="shared" si="68"/>
        <v>0</v>
      </c>
      <c r="M530" s="67">
        <f t="shared" si="69"/>
        <v>0</v>
      </c>
    </row>
    <row r="531" spans="1:13">
      <c r="A531" s="9">
        <f t="shared" si="64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61"/>
        <v>94</v>
      </c>
      <c r="G531" s="63">
        <f t="shared" si="65"/>
        <v>0</v>
      </c>
      <c r="H531" s="75">
        <f t="shared" si="66"/>
        <v>0</v>
      </c>
      <c r="I531" s="76">
        <f t="shared" si="62"/>
        <v>0</v>
      </c>
      <c r="J531" s="76">
        <f t="shared" si="67"/>
        <v>0</v>
      </c>
      <c r="K531" s="76">
        <v>0</v>
      </c>
      <c r="L531" s="76">
        <f t="shared" si="68"/>
        <v>0</v>
      </c>
      <c r="M531" s="67">
        <f t="shared" si="69"/>
        <v>0</v>
      </c>
    </row>
    <row r="532" spans="1:13">
      <c r="A532" s="9">
        <f t="shared" si="64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61"/>
        <v>222.7</v>
      </c>
      <c r="G532" s="63">
        <f t="shared" si="65"/>
        <v>0</v>
      </c>
      <c r="H532" s="75">
        <f t="shared" si="66"/>
        <v>0</v>
      </c>
      <c r="I532" s="76">
        <f t="shared" si="62"/>
        <v>0</v>
      </c>
      <c r="J532" s="76">
        <f t="shared" si="67"/>
        <v>0</v>
      </c>
      <c r="K532" s="76">
        <v>0</v>
      </c>
      <c r="L532" s="76">
        <f t="shared" si="68"/>
        <v>0</v>
      </c>
      <c r="M532" s="67">
        <f t="shared" si="69"/>
        <v>0</v>
      </c>
    </row>
    <row r="533" spans="1:13">
      <c r="A533" s="9">
        <f t="shared" si="64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61"/>
        <v>76</v>
      </c>
      <c r="G533" s="63">
        <f t="shared" si="65"/>
        <v>0</v>
      </c>
      <c r="H533" s="75">
        <f t="shared" si="66"/>
        <v>0</v>
      </c>
      <c r="I533" s="76">
        <f t="shared" si="62"/>
        <v>0</v>
      </c>
      <c r="J533" s="76">
        <f t="shared" si="67"/>
        <v>0</v>
      </c>
      <c r="K533" s="76">
        <v>0</v>
      </c>
      <c r="L533" s="76">
        <f t="shared" si="68"/>
        <v>0</v>
      </c>
      <c r="M533" s="67">
        <f t="shared" si="69"/>
        <v>0</v>
      </c>
    </row>
    <row r="534" spans="1:13">
      <c r="A534" s="9">
        <f t="shared" si="64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61"/>
        <v>229.6</v>
      </c>
      <c r="G534" s="63">
        <f t="shared" si="65"/>
        <v>0</v>
      </c>
      <c r="H534" s="75">
        <f t="shared" si="66"/>
        <v>0</v>
      </c>
      <c r="I534" s="76">
        <f t="shared" si="62"/>
        <v>0</v>
      </c>
      <c r="J534" s="76">
        <f t="shared" si="67"/>
        <v>0</v>
      </c>
      <c r="K534" s="76">
        <v>0</v>
      </c>
      <c r="L534" s="76">
        <f t="shared" si="68"/>
        <v>0</v>
      </c>
      <c r="M534" s="67">
        <f t="shared" si="69"/>
        <v>0</v>
      </c>
    </row>
    <row r="535" spans="1:13">
      <c r="A535" s="9">
        <f t="shared" si="64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61"/>
        <v>66.400000000000006</v>
      </c>
      <c r="G535" s="63">
        <f t="shared" si="65"/>
        <v>0</v>
      </c>
      <c r="H535" s="75">
        <f t="shared" si="66"/>
        <v>0</v>
      </c>
      <c r="I535" s="76">
        <f t="shared" si="62"/>
        <v>0</v>
      </c>
      <c r="J535" s="76">
        <f t="shared" si="67"/>
        <v>0</v>
      </c>
      <c r="K535" s="76">
        <v>0</v>
      </c>
      <c r="L535" s="76">
        <f t="shared" si="68"/>
        <v>0</v>
      </c>
      <c r="M535" s="67">
        <f t="shared" si="69"/>
        <v>0</v>
      </c>
    </row>
    <row r="536" spans="1:13">
      <c r="A536" s="9">
        <f t="shared" si="64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61"/>
        <v>2581.4</v>
      </c>
      <c r="G536" s="63">
        <f t="shared" si="65"/>
        <v>0</v>
      </c>
      <c r="H536" s="75">
        <f t="shared" si="66"/>
        <v>0</v>
      </c>
      <c r="I536" s="76">
        <f t="shared" si="62"/>
        <v>0</v>
      </c>
      <c r="J536" s="76">
        <f t="shared" si="67"/>
        <v>0</v>
      </c>
      <c r="K536" s="76">
        <v>0</v>
      </c>
      <c r="L536" s="76">
        <f t="shared" si="68"/>
        <v>0</v>
      </c>
      <c r="M536" s="67">
        <f t="shared" si="69"/>
        <v>0</v>
      </c>
    </row>
    <row r="537" spans="1:13">
      <c r="A537" s="9">
        <f t="shared" si="64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61"/>
        <v>3240.3</v>
      </c>
      <c r="G537" s="63">
        <f t="shared" si="65"/>
        <v>0</v>
      </c>
      <c r="H537" s="75">
        <f t="shared" si="66"/>
        <v>0</v>
      </c>
      <c r="I537" s="76">
        <f t="shared" si="62"/>
        <v>0</v>
      </c>
      <c r="J537" s="76">
        <f t="shared" si="67"/>
        <v>0</v>
      </c>
      <c r="K537" s="76">
        <v>0</v>
      </c>
      <c r="L537" s="76">
        <f t="shared" si="68"/>
        <v>0</v>
      </c>
      <c r="M537" s="67">
        <f t="shared" si="69"/>
        <v>0</v>
      </c>
    </row>
    <row r="538" spans="1:13">
      <c r="A538" s="9">
        <f t="shared" si="64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61"/>
        <v>3544.97</v>
      </c>
      <c r="G538" s="63">
        <f t="shared" si="65"/>
        <v>0</v>
      </c>
      <c r="H538" s="75">
        <f t="shared" si="66"/>
        <v>0</v>
      </c>
      <c r="I538" s="76">
        <f t="shared" si="62"/>
        <v>0</v>
      </c>
      <c r="J538" s="76">
        <f t="shared" si="67"/>
        <v>0</v>
      </c>
      <c r="K538" s="76">
        <v>0</v>
      </c>
      <c r="L538" s="76">
        <f t="shared" si="68"/>
        <v>0</v>
      </c>
      <c r="M538" s="67">
        <f t="shared" si="69"/>
        <v>0</v>
      </c>
    </row>
    <row r="539" spans="1:13">
      <c r="A539" s="9">
        <f t="shared" si="64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61"/>
        <v>2778.9</v>
      </c>
      <c r="G539" s="63">
        <f t="shared" si="65"/>
        <v>0</v>
      </c>
      <c r="H539" s="75">
        <f t="shared" si="66"/>
        <v>0</v>
      </c>
      <c r="I539" s="76">
        <f t="shared" ref="I539:I550" si="70">H539*0.3677</f>
        <v>0</v>
      </c>
      <c r="J539" s="76">
        <f t="shared" si="67"/>
        <v>0</v>
      </c>
      <c r="K539" s="76">
        <v>0</v>
      </c>
      <c r="L539" s="76">
        <f t="shared" si="68"/>
        <v>0</v>
      </c>
      <c r="M539" s="67">
        <f t="shared" si="69"/>
        <v>0</v>
      </c>
    </row>
    <row r="540" spans="1:13">
      <c r="A540" s="9">
        <f t="shared" si="64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61"/>
        <v>2581.6999999999998</v>
      </c>
      <c r="G540" s="63">
        <f t="shared" si="65"/>
        <v>0</v>
      </c>
      <c r="H540" s="75">
        <f t="shared" si="66"/>
        <v>0</v>
      </c>
      <c r="I540" s="76">
        <f t="shared" si="70"/>
        <v>0</v>
      </c>
      <c r="J540" s="76">
        <f t="shared" si="67"/>
        <v>0</v>
      </c>
      <c r="K540" s="76">
        <v>0</v>
      </c>
      <c r="L540" s="76">
        <f t="shared" si="68"/>
        <v>0</v>
      </c>
      <c r="M540" s="67">
        <f t="shared" si="69"/>
        <v>0</v>
      </c>
    </row>
    <row r="541" spans="1:13">
      <c r="A541" s="9">
        <f t="shared" si="64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61"/>
        <v>3517.8</v>
      </c>
      <c r="G541" s="63">
        <f t="shared" si="65"/>
        <v>0</v>
      </c>
      <c r="H541" s="75">
        <f t="shared" si="66"/>
        <v>0</v>
      </c>
      <c r="I541" s="76">
        <f t="shared" si="70"/>
        <v>0</v>
      </c>
      <c r="J541" s="76">
        <f t="shared" si="67"/>
        <v>0</v>
      </c>
      <c r="K541" s="76">
        <v>0</v>
      </c>
      <c r="L541" s="76">
        <f t="shared" si="68"/>
        <v>0</v>
      </c>
      <c r="M541" s="67">
        <f t="shared" si="69"/>
        <v>0</v>
      </c>
    </row>
    <row r="542" spans="1:13">
      <c r="A542" s="9">
        <f t="shared" si="64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61"/>
        <v>2599.2399999999998</v>
      </c>
      <c r="G542" s="63">
        <f t="shared" si="65"/>
        <v>0</v>
      </c>
      <c r="H542" s="75">
        <f t="shared" si="66"/>
        <v>0</v>
      </c>
      <c r="I542" s="76">
        <f t="shared" si="70"/>
        <v>0</v>
      </c>
      <c r="J542" s="76">
        <f t="shared" si="67"/>
        <v>0</v>
      </c>
      <c r="K542" s="76">
        <v>0</v>
      </c>
      <c r="L542" s="76">
        <f t="shared" si="68"/>
        <v>0</v>
      </c>
      <c r="M542" s="67">
        <f t="shared" si="69"/>
        <v>0</v>
      </c>
    </row>
    <row r="543" spans="1:13">
      <c r="A543" s="9">
        <f t="shared" si="64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71">C543+D543+E543</f>
        <v>3555.8</v>
      </c>
      <c r="G543" s="63">
        <f t="shared" si="65"/>
        <v>0</v>
      </c>
      <c r="H543" s="75">
        <f t="shared" si="66"/>
        <v>0</v>
      </c>
      <c r="I543" s="76">
        <f t="shared" si="70"/>
        <v>0</v>
      </c>
      <c r="J543" s="76">
        <f t="shared" si="67"/>
        <v>0</v>
      </c>
      <c r="K543" s="76">
        <v>0</v>
      </c>
      <c r="L543" s="76">
        <f t="shared" si="68"/>
        <v>0</v>
      </c>
      <c r="M543" s="67">
        <f t="shared" si="69"/>
        <v>0</v>
      </c>
    </row>
    <row r="544" spans="1:13">
      <c r="A544" s="9">
        <f t="shared" si="64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71"/>
        <v>4424.8999999999996</v>
      </c>
      <c r="G544" s="63">
        <f t="shared" si="65"/>
        <v>0</v>
      </c>
      <c r="H544" s="75">
        <f t="shared" si="66"/>
        <v>0</v>
      </c>
      <c r="I544" s="76">
        <f t="shared" si="70"/>
        <v>0</v>
      </c>
      <c r="J544" s="76">
        <f t="shared" si="67"/>
        <v>0</v>
      </c>
      <c r="K544" s="76">
        <v>0</v>
      </c>
      <c r="L544" s="76">
        <f t="shared" si="68"/>
        <v>0</v>
      </c>
      <c r="M544" s="67">
        <f t="shared" ref="M544:M551" si="72">(H544+I544+J544+L544)/F544</f>
        <v>0</v>
      </c>
    </row>
    <row r="545" spans="1:13">
      <c r="A545" s="9">
        <f t="shared" si="64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71"/>
        <v>2601.4</v>
      </c>
      <c r="G545" s="63">
        <f t="shared" ref="G545:G550" si="73">0/187269.56*F545</f>
        <v>0</v>
      </c>
      <c r="H545" s="75">
        <f t="shared" ref="H545:H550" si="74">G545*1601.58</f>
        <v>0</v>
      </c>
      <c r="I545" s="76">
        <f t="shared" si="70"/>
        <v>0</v>
      </c>
      <c r="J545" s="76">
        <f t="shared" ref="J545:J550" si="75">H545*0.4</f>
        <v>0</v>
      </c>
      <c r="K545" s="76">
        <v>0</v>
      </c>
      <c r="L545" s="76">
        <f t="shared" ref="L545:L550" si="76">G545*408.88</f>
        <v>0</v>
      </c>
      <c r="M545" s="67">
        <f t="shared" si="72"/>
        <v>0</v>
      </c>
    </row>
    <row r="546" spans="1:13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71"/>
        <v>4398.29</v>
      </c>
      <c r="G546" s="63">
        <f t="shared" si="73"/>
        <v>0</v>
      </c>
      <c r="H546" s="75">
        <f t="shared" si="74"/>
        <v>0</v>
      </c>
      <c r="I546" s="76">
        <f t="shared" si="70"/>
        <v>0</v>
      </c>
      <c r="J546" s="76">
        <f t="shared" si="75"/>
        <v>0</v>
      </c>
      <c r="K546" s="76">
        <v>0</v>
      </c>
      <c r="L546" s="76">
        <f t="shared" si="76"/>
        <v>0</v>
      </c>
      <c r="M546" s="67">
        <f t="shared" si="72"/>
        <v>0</v>
      </c>
    </row>
    <row r="547" spans="1:13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71"/>
        <v>53.2</v>
      </c>
      <c r="G547" s="63">
        <f t="shared" si="73"/>
        <v>0</v>
      </c>
      <c r="H547" s="75">
        <f t="shared" si="74"/>
        <v>0</v>
      </c>
      <c r="I547" s="76">
        <f t="shared" si="70"/>
        <v>0</v>
      </c>
      <c r="J547" s="76">
        <f t="shared" si="75"/>
        <v>0</v>
      </c>
      <c r="K547" s="76">
        <v>0</v>
      </c>
      <c r="L547" s="76">
        <f t="shared" si="76"/>
        <v>0</v>
      </c>
      <c r="M547" s="101">
        <f t="shared" si="72"/>
        <v>0</v>
      </c>
    </row>
    <row r="548" spans="1:13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71"/>
        <v>3237.1</v>
      </c>
      <c r="G548" s="63">
        <f t="shared" si="73"/>
        <v>0</v>
      </c>
      <c r="H548" s="75">
        <f t="shared" si="74"/>
        <v>0</v>
      </c>
      <c r="I548" s="76">
        <f t="shared" si="70"/>
        <v>0</v>
      </c>
      <c r="J548" s="76">
        <f t="shared" si="75"/>
        <v>0</v>
      </c>
      <c r="K548" s="76">
        <v>0</v>
      </c>
      <c r="L548" s="76">
        <f t="shared" si="76"/>
        <v>0</v>
      </c>
      <c r="M548" s="101">
        <f t="shared" si="72"/>
        <v>0</v>
      </c>
    </row>
    <row r="549" spans="1:13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71"/>
        <v>7769.2999999999993</v>
      </c>
      <c r="G549" s="63">
        <f t="shared" si="73"/>
        <v>0</v>
      </c>
      <c r="H549" s="75">
        <f t="shared" si="74"/>
        <v>0</v>
      </c>
      <c r="I549" s="76">
        <f t="shared" si="70"/>
        <v>0</v>
      </c>
      <c r="J549" s="76">
        <f t="shared" si="75"/>
        <v>0</v>
      </c>
      <c r="K549" s="76">
        <v>0</v>
      </c>
      <c r="L549" s="76">
        <f t="shared" si="76"/>
        <v>0</v>
      </c>
      <c r="M549" s="101">
        <f t="shared" si="72"/>
        <v>0</v>
      </c>
    </row>
    <row r="550" spans="1:13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71"/>
        <v>10480.52</v>
      </c>
      <c r="G550" s="63">
        <f t="shared" si="73"/>
        <v>0</v>
      </c>
      <c r="H550" s="75">
        <f t="shared" si="74"/>
        <v>0</v>
      </c>
      <c r="I550" s="76">
        <f t="shared" si="70"/>
        <v>0</v>
      </c>
      <c r="J550" s="76">
        <f t="shared" si="75"/>
        <v>0</v>
      </c>
      <c r="K550" s="76">
        <v>0</v>
      </c>
      <c r="L550" s="76">
        <f t="shared" si="76"/>
        <v>0</v>
      </c>
      <c r="M550" s="101">
        <f t="shared" si="72"/>
        <v>0</v>
      </c>
    </row>
    <row r="551" spans="1:13">
      <c r="A551" s="12"/>
      <c r="B551" s="17" t="s">
        <v>576</v>
      </c>
      <c r="C551" s="26">
        <f t="shared" ref="C551:L551" si="77">SUM(C481:C550)</f>
        <v>182639.05999999997</v>
      </c>
      <c r="D551" s="26">
        <f t="shared" si="77"/>
        <v>232.40000000000003</v>
      </c>
      <c r="E551" s="26">
        <f t="shared" si="77"/>
        <v>4310.1000000000004</v>
      </c>
      <c r="F551" s="26">
        <f t="shared" si="77"/>
        <v>187181.55999999994</v>
      </c>
      <c r="G551" s="13">
        <f t="shared" si="77"/>
        <v>0</v>
      </c>
      <c r="H551" s="13">
        <f t="shared" si="77"/>
        <v>0</v>
      </c>
      <c r="I551" s="13">
        <f t="shared" si="77"/>
        <v>0</v>
      </c>
      <c r="J551" s="13">
        <f t="shared" si="77"/>
        <v>0</v>
      </c>
      <c r="K551" s="13">
        <v>0</v>
      </c>
      <c r="L551" s="13">
        <f t="shared" si="77"/>
        <v>0</v>
      </c>
      <c r="M551" s="77">
        <f t="shared" si="72"/>
        <v>0</v>
      </c>
    </row>
    <row r="552" spans="1:13">
      <c r="A552" s="9"/>
      <c r="B552" s="7" t="s">
        <v>1270</v>
      </c>
      <c r="C552" s="115"/>
      <c r="D552" s="115"/>
      <c r="E552" s="115"/>
      <c r="F552" s="115"/>
      <c r="J552" s="76"/>
      <c r="K552" s="156"/>
    </row>
    <row r="553" spans="1:13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78">C553+D553+E553</f>
        <v>94.51</v>
      </c>
      <c r="G553" s="63">
        <f>0/244814.2*F553</f>
        <v>0</v>
      </c>
      <c r="H553" s="75">
        <f>G553*1601.58</f>
        <v>0</v>
      </c>
      <c r="I553" s="76">
        <f t="shared" ref="I553:I613" si="79">H553*0.3677</f>
        <v>0</v>
      </c>
      <c r="J553" s="76">
        <f>H553*0.4</f>
        <v>0</v>
      </c>
      <c r="K553" s="76">
        <v>0</v>
      </c>
      <c r="L553" s="76">
        <f>G553*408.88</f>
        <v>0</v>
      </c>
      <c r="M553" s="67">
        <f>(H553+I553+J553+L553)/F553</f>
        <v>0</v>
      </c>
    </row>
    <row r="554" spans="1:13">
      <c r="A554" s="9">
        <f t="shared" ref="A554:A617" si="80">A553+1</f>
        <v>2</v>
      </c>
      <c r="B554" s="8" t="s">
        <v>644</v>
      </c>
      <c r="C554" s="8">
        <v>0</v>
      </c>
      <c r="D554" s="8">
        <f>димвенканали!D554</f>
        <v>0</v>
      </c>
      <c r="E554" s="8">
        <f>димвенканали!E554</f>
        <v>0</v>
      </c>
      <c r="F554" s="8">
        <f t="shared" si="78"/>
        <v>0</v>
      </c>
      <c r="G554" s="63">
        <f t="shared" ref="G554:G615" si="81">0/244814.2*F554</f>
        <v>0</v>
      </c>
      <c r="H554" s="75">
        <f t="shared" ref="H554:H615" si="82">G554*1601.58</f>
        <v>0</v>
      </c>
      <c r="I554" s="76">
        <f t="shared" si="79"/>
        <v>0</v>
      </c>
      <c r="J554" s="76">
        <f t="shared" ref="J554:J615" si="83">H554*0.4</f>
        <v>0</v>
      </c>
      <c r="K554" s="76">
        <v>0</v>
      </c>
      <c r="L554" s="76">
        <f t="shared" ref="L554:L615" si="84">G554*408.88</f>
        <v>0</v>
      </c>
      <c r="M554" s="67">
        <v>0</v>
      </c>
    </row>
    <row r="555" spans="1:13">
      <c r="A555" s="9">
        <f t="shared" si="80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78"/>
        <v>4212.6899999999996</v>
      </c>
      <c r="G555" s="63">
        <f t="shared" si="81"/>
        <v>0</v>
      </c>
      <c r="H555" s="75">
        <f t="shared" si="82"/>
        <v>0</v>
      </c>
      <c r="I555" s="76">
        <f t="shared" si="79"/>
        <v>0</v>
      </c>
      <c r="J555" s="76">
        <f t="shared" si="83"/>
        <v>0</v>
      </c>
      <c r="K555" s="76">
        <v>0</v>
      </c>
      <c r="L555" s="76">
        <f t="shared" si="84"/>
        <v>0</v>
      </c>
      <c r="M555" s="67">
        <f t="shared" ref="M555:M565" si="85">(H555+I555+J555+L555)/F555</f>
        <v>0</v>
      </c>
    </row>
    <row r="556" spans="1:13">
      <c r="A556" s="9">
        <f t="shared" si="80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78"/>
        <v>4354.84</v>
      </c>
      <c r="G556" s="63">
        <f t="shared" si="81"/>
        <v>0</v>
      </c>
      <c r="H556" s="75">
        <f t="shared" si="82"/>
        <v>0</v>
      </c>
      <c r="I556" s="76">
        <f t="shared" si="79"/>
        <v>0</v>
      </c>
      <c r="J556" s="76">
        <f t="shared" si="83"/>
        <v>0</v>
      </c>
      <c r="K556" s="76">
        <v>0</v>
      </c>
      <c r="L556" s="76">
        <f t="shared" si="84"/>
        <v>0</v>
      </c>
      <c r="M556" s="67">
        <f t="shared" si="85"/>
        <v>0</v>
      </c>
    </row>
    <row r="557" spans="1:13">
      <c r="A557" s="9">
        <f t="shared" si="80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78"/>
        <v>4344.0200000000004</v>
      </c>
      <c r="G557" s="63">
        <f t="shared" si="81"/>
        <v>0</v>
      </c>
      <c r="H557" s="75">
        <f t="shared" si="82"/>
        <v>0</v>
      </c>
      <c r="I557" s="76">
        <f t="shared" si="79"/>
        <v>0</v>
      </c>
      <c r="J557" s="76">
        <f t="shared" si="83"/>
        <v>0</v>
      </c>
      <c r="K557" s="76">
        <v>0</v>
      </c>
      <c r="L557" s="76">
        <f t="shared" si="84"/>
        <v>0</v>
      </c>
      <c r="M557" s="67">
        <f t="shared" si="85"/>
        <v>0</v>
      </c>
    </row>
    <row r="558" spans="1:13">
      <c r="A558" s="9">
        <f t="shared" si="80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78"/>
        <v>8583.89</v>
      </c>
      <c r="G558" s="63">
        <f t="shared" si="81"/>
        <v>0</v>
      </c>
      <c r="H558" s="75">
        <f t="shared" si="82"/>
        <v>0</v>
      </c>
      <c r="I558" s="76">
        <f t="shared" si="79"/>
        <v>0</v>
      </c>
      <c r="J558" s="76">
        <f t="shared" si="83"/>
        <v>0</v>
      </c>
      <c r="K558" s="76">
        <v>0</v>
      </c>
      <c r="L558" s="76">
        <f t="shared" si="84"/>
        <v>0</v>
      </c>
      <c r="M558" s="67">
        <f t="shared" si="85"/>
        <v>0</v>
      </c>
    </row>
    <row r="559" spans="1:13">
      <c r="A559" s="9">
        <f t="shared" si="80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78"/>
        <v>4134.84</v>
      </c>
      <c r="G559" s="63">
        <f t="shared" si="81"/>
        <v>0</v>
      </c>
      <c r="H559" s="75">
        <f t="shared" si="82"/>
        <v>0</v>
      </c>
      <c r="I559" s="76">
        <f t="shared" si="79"/>
        <v>0</v>
      </c>
      <c r="J559" s="76">
        <f t="shared" si="83"/>
        <v>0</v>
      </c>
      <c r="K559" s="76">
        <v>0</v>
      </c>
      <c r="L559" s="76">
        <f t="shared" si="84"/>
        <v>0</v>
      </c>
      <c r="M559" s="67">
        <f t="shared" si="85"/>
        <v>0</v>
      </c>
    </row>
    <row r="560" spans="1:13">
      <c r="A560" s="9">
        <f t="shared" si="80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78"/>
        <v>4246.29</v>
      </c>
      <c r="G560" s="63">
        <f t="shared" si="81"/>
        <v>0</v>
      </c>
      <c r="H560" s="75">
        <f t="shared" si="82"/>
        <v>0</v>
      </c>
      <c r="I560" s="76">
        <f t="shared" si="79"/>
        <v>0</v>
      </c>
      <c r="J560" s="76">
        <f t="shared" si="83"/>
        <v>0</v>
      </c>
      <c r="K560" s="76">
        <v>0</v>
      </c>
      <c r="L560" s="76">
        <f t="shared" si="84"/>
        <v>0</v>
      </c>
      <c r="M560" s="67">
        <f t="shared" si="85"/>
        <v>0</v>
      </c>
    </row>
    <row r="561" spans="1:13">
      <c r="A561" s="9">
        <f t="shared" si="80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78"/>
        <v>4297.5200000000004</v>
      </c>
      <c r="G561" s="63">
        <f t="shared" si="81"/>
        <v>0</v>
      </c>
      <c r="H561" s="75">
        <f t="shared" si="82"/>
        <v>0</v>
      </c>
      <c r="I561" s="76">
        <f t="shared" si="79"/>
        <v>0</v>
      </c>
      <c r="J561" s="76">
        <f t="shared" si="83"/>
        <v>0</v>
      </c>
      <c r="K561" s="76">
        <v>0</v>
      </c>
      <c r="L561" s="76">
        <f t="shared" si="84"/>
        <v>0</v>
      </c>
      <c r="M561" s="67">
        <f t="shared" si="85"/>
        <v>0</v>
      </c>
    </row>
    <row r="562" spans="1:13">
      <c r="A562" s="9">
        <f t="shared" si="80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78"/>
        <v>4186.7700000000004</v>
      </c>
      <c r="G562" s="63">
        <f t="shared" si="81"/>
        <v>0</v>
      </c>
      <c r="H562" s="75">
        <f t="shared" si="82"/>
        <v>0</v>
      </c>
      <c r="I562" s="76">
        <f t="shared" si="79"/>
        <v>0</v>
      </c>
      <c r="J562" s="76">
        <f t="shared" si="83"/>
        <v>0</v>
      </c>
      <c r="K562" s="76">
        <v>0</v>
      </c>
      <c r="L562" s="76">
        <f t="shared" si="84"/>
        <v>0</v>
      </c>
      <c r="M562" s="67">
        <f t="shared" si="85"/>
        <v>0</v>
      </c>
    </row>
    <row r="563" spans="1:13">
      <c r="A563" s="9">
        <f t="shared" si="80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78"/>
        <v>4207.92</v>
      </c>
      <c r="G563" s="63">
        <f t="shared" si="81"/>
        <v>0</v>
      </c>
      <c r="H563" s="75">
        <f t="shared" si="82"/>
        <v>0</v>
      </c>
      <c r="I563" s="76">
        <f t="shared" si="79"/>
        <v>0</v>
      </c>
      <c r="J563" s="76">
        <f t="shared" si="83"/>
        <v>0</v>
      </c>
      <c r="K563" s="76">
        <v>0</v>
      </c>
      <c r="L563" s="76">
        <f t="shared" si="84"/>
        <v>0</v>
      </c>
      <c r="M563" s="67">
        <f t="shared" si="85"/>
        <v>0</v>
      </c>
    </row>
    <row r="564" spans="1:13">
      <c r="A564" s="9">
        <f t="shared" si="80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78"/>
        <v>6478.67</v>
      </c>
      <c r="G564" s="63">
        <f t="shared" si="81"/>
        <v>0</v>
      </c>
      <c r="H564" s="75">
        <f t="shared" si="82"/>
        <v>0</v>
      </c>
      <c r="I564" s="76">
        <f t="shared" si="79"/>
        <v>0</v>
      </c>
      <c r="J564" s="76">
        <f t="shared" si="83"/>
        <v>0</v>
      </c>
      <c r="K564" s="76">
        <v>0</v>
      </c>
      <c r="L564" s="76">
        <f t="shared" si="84"/>
        <v>0</v>
      </c>
      <c r="M564" s="67">
        <f t="shared" si="85"/>
        <v>0</v>
      </c>
    </row>
    <row r="565" spans="1:13">
      <c r="A565" s="9">
        <f t="shared" si="80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78"/>
        <v>109.54</v>
      </c>
      <c r="G565" s="63">
        <f t="shared" si="81"/>
        <v>0</v>
      </c>
      <c r="H565" s="75">
        <f t="shared" si="82"/>
        <v>0</v>
      </c>
      <c r="I565" s="76">
        <f t="shared" si="79"/>
        <v>0</v>
      </c>
      <c r="J565" s="76">
        <f t="shared" si="83"/>
        <v>0</v>
      </c>
      <c r="K565" s="76">
        <v>0</v>
      </c>
      <c r="L565" s="76">
        <f t="shared" si="84"/>
        <v>0</v>
      </c>
      <c r="M565" s="67">
        <f t="shared" si="85"/>
        <v>0</v>
      </c>
    </row>
    <row r="566" spans="1:13">
      <c r="A566" s="9">
        <f t="shared" si="80"/>
        <v>14</v>
      </c>
      <c r="B566" s="107" t="s">
        <v>656</v>
      </c>
      <c r="C566" s="8">
        <v>0</v>
      </c>
      <c r="D566" s="8">
        <f>димвенканали!D566</f>
        <v>0</v>
      </c>
      <c r="E566" s="8">
        <f>димвенканали!E566</f>
        <v>0</v>
      </c>
      <c r="F566" s="8">
        <f t="shared" si="78"/>
        <v>0</v>
      </c>
      <c r="G566" s="63">
        <f t="shared" si="81"/>
        <v>0</v>
      </c>
      <c r="H566" s="75">
        <f t="shared" si="82"/>
        <v>0</v>
      </c>
      <c r="I566" s="76">
        <f t="shared" si="79"/>
        <v>0</v>
      </c>
      <c r="J566" s="76">
        <f t="shared" si="83"/>
        <v>0</v>
      </c>
      <c r="K566" s="76">
        <v>0</v>
      </c>
      <c r="L566" s="76">
        <f t="shared" si="84"/>
        <v>0</v>
      </c>
      <c r="M566" s="67">
        <v>0</v>
      </c>
    </row>
    <row r="567" spans="1:13">
      <c r="A567" s="9">
        <f t="shared" si="80"/>
        <v>15</v>
      </c>
      <c r="B567" s="8" t="s">
        <v>657</v>
      </c>
      <c r="C567" s="8">
        <v>0</v>
      </c>
      <c r="D567" s="8">
        <f>димвенканали!D567</f>
        <v>0</v>
      </c>
      <c r="E567" s="8">
        <f>димвенканали!E567</f>
        <v>0</v>
      </c>
      <c r="F567" s="8">
        <f t="shared" si="78"/>
        <v>0</v>
      </c>
      <c r="G567" s="63">
        <f t="shared" si="81"/>
        <v>0</v>
      </c>
      <c r="H567" s="75">
        <f t="shared" si="82"/>
        <v>0</v>
      </c>
      <c r="I567" s="76">
        <f t="shared" si="79"/>
        <v>0</v>
      </c>
      <c r="J567" s="76">
        <f t="shared" si="83"/>
        <v>0</v>
      </c>
      <c r="K567" s="76">
        <v>0</v>
      </c>
      <c r="L567" s="76">
        <f t="shared" si="84"/>
        <v>0</v>
      </c>
      <c r="M567" s="67">
        <v>0</v>
      </c>
    </row>
    <row r="568" spans="1:13">
      <c r="A568" s="9">
        <f t="shared" si="80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78"/>
        <v>218.9</v>
      </c>
      <c r="G568" s="63">
        <f t="shared" si="81"/>
        <v>0</v>
      </c>
      <c r="H568" s="75">
        <f t="shared" si="82"/>
        <v>0</v>
      </c>
      <c r="I568" s="76">
        <f t="shared" si="79"/>
        <v>0</v>
      </c>
      <c r="J568" s="76">
        <f t="shared" si="83"/>
        <v>0</v>
      </c>
      <c r="K568" s="76">
        <v>0</v>
      </c>
      <c r="L568" s="76">
        <f t="shared" si="84"/>
        <v>0</v>
      </c>
      <c r="M568" s="67">
        <f t="shared" ref="M568:M613" si="86">(H568+I568+J568+L568)/F568</f>
        <v>0</v>
      </c>
    </row>
    <row r="569" spans="1:13">
      <c r="A569" s="9">
        <f t="shared" si="80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78"/>
        <v>164.3</v>
      </c>
      <c r="G569" s="63">
        <f t="shared" si="81"/>
        <v>0</v>
      </c>
      <c r="H569" s="75">
        <f t="shared" si="82"/>
        <v>0</v>
      </c>
      <c r="I569" s="76">
        <f t="shared" si="79"/>
        <v>0</v>
      </c>
      <c r="J569" s="76">
        <f t="shared" si="83"/>
        <v>0</v>
      </c>
      <c r="K569" s="76">
        <v>0</v>
      </c>
      <c r="L569" s="76">
        <f t="shared" si="84"/>
        <v>0</v>
      </c>
      <c r="M569" s="67">
        <f t="shared" si="86"/>
        <v>0</v>
      </c>
    </row>
    <row r="570" spans="1:13">
      <c r="A570" s="9">
        <f t="shared" si="80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78"/>
        <v>250.1</v>
      </c>
      <c r="G570" s="63">
        <f t="shared" si="81"/>
        <v>0</v>
      </c>
      <c r="H570" s="75">
        <f t="shared" si="82"/>
        <v>0</v>
      </c>
      <c r="I570" s="76">
        <f t="shared" si="79"/>
        <v>0</v>
      </c>
      <c r="J570" s="76">
        <f t="shared" si="83"/>
        <v>0</v>
      </c>
      <c r="K570" s="76">
        <v>0</v>
      </c>
      <c r="L570" s="76">
        <f t="shared" si="84"/>
        <v>0</v>
      </c>
      <c r="M570" s="67">
        <f t="shared" si="86"/>
        <v>0</v>
      </c>
    </row>
    <row r="571" spans="1:13">
      <c r="A571" s="9">
        <f t="shared" si="80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78"/>
        <v>856.6</v>
      </c>
      <c r="G571" s="63">
        <f t="shared" si="81"/>
        <v>0</v>
      </c>
      <c r="H571" s="75">
        <f t="shared" si="82"/>
        <v>0</v>
      </c>
      <c r="I571" s="76">
        <f t="shared" si="79"/>
        <v>0</v>
      </c>
      <c r="J571" s="76">
        <f t="shared" si="83"/>
        <v>0</v>
      </c>
      <c r="K571" s="76">
        <v>0</v>
      </c>
      <c r="L571" s="76">
        <f t="shared" si="84"/>
        <v>0</v>
      </c>
      <c r="M571" s="67">
        <f t="shared" si="86"/>
        <v>0</v>
      </c>
    </row>
    <row r="572" spans="1:13">
      <c r="A572" s="9">
        <f t="shared" si="80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78"/>
        <v>212.1</v>
      </c>
      <c r="G572" s="63">
        <f t="shared" si="81"/>
        <v>0</v>
      </c>
      <c r="H572" s="75">
        <f t="shared" si="82"/>
        <v>0</v>
      </c>
      <c r="I572" s="76">
        <f t="shared" si="79"/>
        <v>0</v>
      </c>
      <c r="J572" s="76">
        <f t="shared" si="83"/>
        <v>0</v>
      </c>
      <c r="K572" s="76">
        <v>0</v>
      </c>
      <c r="L572" s="76">
        <f t="shared" si="84"/>
        <v>0</v>
      </c>
      <c r="M572" s="67">
        <f t="shared" si="86"/>
        <v>0</v>
      </c>
    </row>
    <row r="573" spans="1:13">
      <c r="A573" s="9">
        <f t="shared" si="80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78"/>
        <v>773.5</v>
      </c>
      <c r="G573" s="63">
        <f t="shared" si="81"/>
        <v>0</v>
      </c>
      <c r="H573" s="75">
        <f t="shared" si="82"/>
        <v>0</v>
      </c>
      <c r="I573" s="76">
        <f t="shared" si="79"/>
        <v>0</v>
      </c>
      <c r="J573" s="76">
        <f t="shared" si="83"/>
        <v>0</v>
      </c>
      <c r="K573" s="76">
        <v>0</v>
      </c>
      <c r="L573" s="76">
        <f t="shared" si="84"/>
        <v>0</v>
      </c>
      <c r="M573" s="67">
        <f t="shared" si="86"/>
        <v>0</v>
      </c>
    </row>
    <row r="574" spans="1:13">
      <c r="A574" s="9">
        <f t="shared" si="80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78"/>
        <v>1431.7</v>
      </c>
      <c r="G574" s="63">
        <f t="shared" si="81"/>
        <v>0</v>
      </c>
      <c r="H574" s="75">
        <f t="shared" si="82"/>
        <v>0</v>
      </c>
      <c r="I574" s="76">
        <f t="shared" si="79"/>
        <v>0</v>
      </c>
      <c r="J574" s="76">
        <f t="shared" si="83"/>
        <v>0</v>
      </c>
      <c r="K574" s="76">
        <v>0</v>
      </c>
      <c r="L574" s="76">
        <f t="shared" si="84"/>
        <v>0</v>
      </c>
      <c r="M574" s="67">
        <f t="shared" si="86"/>
        <v>0</v>
      </c>
    </row>
    <row r="575" spans="1:13">
      <c r="A575" s="9">
        <f t="shared" si="80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78"/>
        <v>1073.5999999999999</v>
      </c>
      <c r="G575" s="63">
        <f t="shared" si="81"/>
        <v>0</v>
      </c>
      <c r="H575" s="75">
        <f t="shared" si="82"/>
        <v>0</v>
      </c>
      <c r="I575" s="76">
        <f t="shared" si="79"/>
        <v>0</v>
      </c>
      <c r="J575" s="76">
        <f t="shared" si="83"/>
        <v>0</v>
      </c>
      <c r="K575" s="76">
        <v>0</v>
      </c>
      <c r="L575" s="76">
        <f t="shared" si="84"/>
        <v>0</v>
      </c>
      <c r="M575" s="67">
        <f t="shared" si="86"/>
        <v>0</v>
      </c>
    </row>
    <row r="576" spans="1:13">
      <c r="A576" s="9">
        <f t="shared" si="80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78"/>
        <v>244.9</v>
      </c>
      <c r="G576" s="63">
        <f t="shared" si="81"/>
        <v>0</v>
      </c>
      <c r="H576" s="75">
        <f t="shared" si="82"/>
        <v>0</v>
      </c>
      <c r="I576" s="76">
        <f t="shared" si="79"/>
        <v>0</v>
      </c>
      <c r="J576" s="76">
        <f t="shared" si="83"/>
        <v>0</v>
      </c>
      <c r="K576" s="76">
        <v>0</v>
      </c>
      <c r="L576" s="76">
        <f t="shared" si="84"/>
        <v>0</v>
      </c>
      <c r="M576" s="67">
        <f t="shared" si="86"/>
        <v>0</v>
      </c>
    </row>
    <row r="577" spans="1:13">
      <c r="A577" s="9">
        <f t="shared" si="80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78"/>
        <v>336.6</v>
      </c>
      <c r="G577" s="63">
        <f t="shared" si="81"/>
        <v>0</v>
      </c>
      <c r="H577" s="75">
        <f t="shared" si="82"/>
        <v>0</v>
      </c>
      <c r="I577" s="76">
        <f t="shared" si="79"/>
        <v>0</v>
      </c>
      <c r="J577" s="76">
        <f t="shared" si="83"/>
        <v>0</v>
      </c>
      <c r="K577" s="76">
        <v>0</v>
      </c>
      <c r="L577" s="76">
        <f t="shared" si="84"/>
        <v>0</v>
      </c>
      <c r="M577" s="67">
        <f t="shared" si="86"/>
        <v>0</v>
      </c>
    </row>
    <row r="578" spans="1:13">
      <c r="A578" s="9">
        <f t="shared" si="80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78"/>
        <v>150.80000000000001</v>
      </c>
      <c r="G578" s="63">
        <f t="shared" si="81"/>
        <v>0</v>
      </c>
      <c r="H578" s="75">
        <f t="shared" si="82"/>
        <v>0</v>
      </c>
      <c r="I578" s="76">
        <f t="shared" si="79"/>
        <v>0</v>
      </c>
      <c r="J578" s="76">
        <f t="shared" si="83"/>
        <v>0</v>
      </c>
      <c r="K578" s="76">
        <v>0</v>
      </c>
      <c r="L578" s="76">
        <f t="shared" si="84"/>
        <v>0</v>
      </c>
      <c r="M578" s="67">
        <f t="shared" si="86"/>
        <v>0</v>
      </c>
    </row>
    <row r="579" spans="1:13">
      <c r="A579" s="9">
        <f t="shared" si="80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78"/>
        <v>4825.5600000000004</v>
      </c>
      <c r="G579" s="63">
        <f t="shared" si="81"/>
        <v>0</v>
      </c>
      <c r="H579" s="75">
        <f t="shared" si="82"/>
        <v>0</v>
      </c>
      <c r="I579" s="76">
        <f t="shared" si="79"/>
        <v>0</v>
      </c>
      <c r="J579" s="76">
        <f t="shared" si="83"/>
        <v>0</v>
      </c>
      <c r="K579" s="76">
        <v>0</v>
      </c>
      <c r="L579" s="76">
        <f t="shared" si="84"/>
        <v>0</v>
      </c>
      <c r="M579" s="67">
        <f t="shared" si="86"/>
        <v>0</v>
      </c>
    </row>
    <row r="580" spans="1:13">
      <c r="A580" s="9">
        <f t="shared" si="80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78"/>
        <v>4234.8</v>
      </c>
      <c r="G580" s="63">
        <f t="shared" si="81"/>
        <v>0</v>
      </c>
      <c r="H580" s="75">
        <f t="shared" si="82"/>
        <v>0</v>
      </c>
      <c r="I580" s="76">
        <f t="shared" si="79"/>
        <v>0</v>
      </c>
      <c r="J580" s="76">
        <f t="shared" si="83"/>
        <v>0</v>
      </c>
      <c r="K580" s="76">
        <v>0</v>
      </c>
      <c r="L580" s="76">
        <f t="shared" si="84"/>
        <v>0</v>
      </c>
      <c r="M580" s="67">
        <f t="shared" si="86"/>
        <v>0</v>
      </c>
    </row>
    <row r="581" spans="1:13">
      <c r="A581" s="9">
        <f t="shared" si="80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78"/>
        <v>7259.45</v>
      </c>
      <c r="G581" s="63">
        <f t="shared" si="81"/>
        <v>0</v>
      </c>
      <c r="H581" s="75">
        <f t="shared" si="82"/>
        <v>0</v>
      </c>
      <c r="I581" s="76">
        <f t="shared" si="79"/>
        <v>0</v>
      </c>
      <c r="J581" s="76">
        <f t="shared" si="83"/>
        <v>0</v>
      </c>
      <c r="K581" s="76">
        <v>0</v>
      </c>
      <c r="L581" s="76">
        <f t="shared" si="84"/>
        <v>0</v>
      </c>
      <c r="M581" s="67">
        <f t="shared" si="86"/>
        <v>0</v>
      </c>
    </row>
    <row r="582" spans="1:13">
      <c r="A582" s="9">
        <f t="shared" si="80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78"/>
        <v>7693.62</v>
      </c>
      <c r="G582" s="63">
        <f t="shared" si="81"/>
        <v>0</v>
      </c>
      <c r="H582" s="75">
        <f t="shared" si="82"/>
        <v>0</v>
      </c>
      <c r="I582" s="76">
        <f t="shared" si="79"/>
        <v>0</v>
      </c>
      <c r="J582" s="76">
        <f t="shared" si="83"/>
        <v>0</v>
      </c>
      <c r="K582" s="76">
        <v>0</v>
      </c>
      <c r="L582" s="76">
        <f t="shared" si="84"/>
        <v>0</v>
      </c>
      <c r="M582" s="67">
        <f t="shared" si="86"/>
        <v>0</v>
      </c>
    </row>
    <row r="583" spans="1:13">
      <c r="A583" s="9">
        <f t="shared" si="80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78"/>
        <v>4310.6400000000003</v>
      </c>
      <c r="G583" s="63">
        <f t="shared" si="81"/>
        <v>0</v>
      </c>
      <c r="H583" s="75">
        <f t="shared" si="82"/>
        <v>0</v>
      </c>
      <c r="I583" s="76">
        <f t="shared" si="79"/>
        <v>0</v>
      </c>
      <c r="J583" s="76">
        <f t="shared" si="83"/>
        <v>0</v>
      </c>
      <c r="K583" s="76">
        <v>0</v>
      </c>
      <c r="L583" s="76">
        <f t="shared" si="84"/>
        <v>0</v>
      </c>
      <c r="M583" s="67">
        <f t="shared" si="86"/>
        <v>0</v>
      </c>
    </row>
    <row r="584" spans="1:13">
      <c r="A584" s="9">
        <f t="shared" si="80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78"/>
        <v>4423.5</v>
      </c>
      <c r="G584" s="63">
        <f t="shared" si="81"/>
        <v>0</v>
      </c>
      <c r="H584" s="75">
        <f t="shared" si="82"/>
        <v>0</v>
      </c>
      <c r="I584" s="76">
        <f t="shared" si="79"/>
        <v>0</v>
      </c>
      <c r="J584" s="76">
        <f t="shared" si="83"/>
        <v>0</v>
      </c>
      <c r="K584" s="76">
        <v>0</v>
      </c>
      <c r="L584" s="76">
        <f t="shared" si="84"/>
        <v>0</v>
      </c>
      <c r="M584" s="67">
        <f t="shared" si="86"/>
        <v>0</v>
      </c>
    </row>
    <row r="585" spans="1:13">
      <c r="A585" s="9">
        <f t="shared" si="80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78"/>
        <v>3225.66</v>
      </c>
      <c r="G585" s="63">
        <f t="shared" si="81"/>
        <v>0</v>
      </c>
      <c r="H585" s="75">
        <f t="shared" si="82"/>
        <v>0</v>
      </c>
      <c r="I585" s="76">
        <f t="shared" si="79"/>
        <v>0</v>
      </c>
      <c r="J585" s="76">
        <f t="shared" si="83"/>
        <v>0</v>
      </c>
      <c r="K585" s="76">
        <v>0</v>
      </c>
      <c r="L585" s="76">
        <f t="shared" si="84"/>
        <v>0</v>
      </c>
      <c r="M585" s="67">
        <f t="shared" si="86"/>
        <v>0</v>
      </c>
    </row>
    <row r="586" spans="1:13">
      <c r="A586" s="9">
        <f t="shared" si="80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78"/>
        <v>4516.37</v>
      </c>
      <c r="G586" s="63">
        <f t="shared" si="81"/>
        <v>0</v>
      </c>
      <c r="H586" s="75">
        <f t="shared" si="82"/>
        <v>0</v>
      </c>
      <c r="I586" s="76">
        <f t="shared" si="79"/>
        <v>0</v>
      </c>
      <c r="J586" s="76">
        <f t="shared" si="83"/>
        <v>0</v>
      </c>
      <c r="K586" s="76">
        <v>0</v>
      </c>
      <c r="L586" s="76">
        <f t="shared" si="84"/>
        <v>0</v>
      </c>
      <c r="M586" s="67">
        <f t="shared" si="86"/>
        <v>0</v>
      </c>
    </row>
    <row r="587" spans="1:13">
      <c r="A587" s="9">
        <f t="shared" si="80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78"/>
        <v>1283.48</v>
      </c>
      <c r="G587" s="63">
        <f t="shared" si="81"/>
        <v>0</v>
      </c>
      <c r="H587" s="75">
        <f t="shared" si="82"/>
        <v>0</v>
      </c>
      <c r="I587" s="76">
        <f t="shared" si="79"/>
        <v>0</v>
      </c>
      <c r="J587" s="76">
        <f t="shared" si="83"/>
        <v>0</v>
      </c>
      <c r="K587" s="76">
        <v>0</v>
      </c>
      <c r="L587" s="76">
        <f t="shared" si="84"/>
        <v>0</v>
      </c>
      <c r="M587" s="67">
        <f t="shared" si="86"/>
        <v>0</v>
      </c>
    </row>
    <row r="588" spans="1:13">
      <c r="A588" s="9">
        <f t="shared" si="80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78"/>
        <v>4220</v>
      </c>
      <c r="G588" s="63">
        <f t="shared" si="81"/>
        <v>0</v>
      </c>
      <c r="H588" s="75">
        <f t="shared" si="82"/>
        <v>0</v>
      </c>
      <c r="I588" s="76">
        <f t="shared" si="79"/>
        <v>0</v>
      </c>
      <c r="J588" s="76">
        <f t="shared" si="83"/>
        <v>0</v>
      </c>
      <c r="K588" s="76">
        <v>0</v>
      </c>
      <c r="L588" s="76">
        <f t="shared" si="84"/>
        <v>0</v>
      </c>
      <c r="M588" s="67">
        <f t="shared" si="86"/>
        <v>0</v>
      </c>
    </row>
    <row r="589" spans="1:13">
      <c r="A589" s="9">
        <f t="shared" si="80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78"/>
        <v>4073.3</v>
      </c>
      <c r="G589" s="63">
        <f t="shared" si="81"/>
        <v>0</v>
      </c>
      <c r="H589" s="75">
        <f t="shared" si="82"/>
        <v>0</v>
      </c>
      <c r="I589" s="76">
        <f t="shared" si="79"/>
        <v>0</v>
      </c>
      <c r="J589" s="76">
        <f t="shared" si="83"/>
        <v>0</v>
      </c>
      <c r="K589" s="76">
        <v>0</v>
      </c>
      <c r="L589" s="76">
        <f t="shared" si="84"/>
        <v>0</v>
      </c>
      <c r="M589" s="67">
        <f t="shared" si="86"/>
        <v>0</v>
      </c>
    </row>
    <row r="590" spans="1:13">
      <c r="A590" s="9">
        <f t="shared" si="80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78"/>
        <v>3931.82</v>
      </c>
      <c r="G590" s="63">
        <f t="shared" si="81"/>
        <v>0</v>
      </c>
      <c r="H590" s="75">
        <f t="shared" si="82"/>
        <v>0</v>
      </c>
      <c r="I590" s="76">
        <f t="shared" si="79"/>
        <v>0</v>
      </c>
      <c r="J590" s="76">
        <f t="shared" si="83"/>
        <v>0</v>
      </c>
      <c r="K590" s="76">
        <v>0</v>
      </c>
      <c r="L590" s="76">
        <f t="shared" si="84"/>
        <v>0</v>
      </c>
      <c r="M590" s="67">
        <f t="shared" si="86"/>
        <v>0</v>
      </c>
    </row>
    <row r="591" spans="1:13">
      <c r="A591" s="9">
        <f t="shared" si="80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78"/>
        <v>4123.59</v>
      </c>
      <c r="G591" s="63">
        <f t="shared" si="81"/>
        <v>0</v>
      </c>
      <c r="H591" s="75">
        <f t="shared" si="82"/>
        <v>0</v>
      </c>
      <c r="I591" s="76">
        <f t="shared" si="79"/>
        <v>0</v>
      </c>
      <c r="J591" s="76">
        <f t="shared" si="83"/>
        <v>0</v>
      </c>
      <c r="K591" s="76">
        <v>0</v>
      </c>
      <c r="L591" s="76">
        <f t="shared" si="84"/>
        <v>0</v>
      </c>
      <c r="M591" s="67">
        <f t="shared" si="86"/>
        <v>0</v>
      </c>
    </row>
    <row r="592" spans="1:13">
      <c r="A592" s="9">
        <f t="shared" si="80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78"/>
        <v>4198.01</v>
      </c>
      <c r="G592" s="63">
        <f t="shared" si="81"/>
        <v>0</v>
      </c>
      <c r="H592" s="75">
        <f t="shared" si="82"/>
        <v>0</v>
      </c>
      <c r="I592" s="76">
        <f t="shared" si="79"/>
        <v>0</v>
      </c>
      <c r="J592" s="76">
        <f t="shared" si="83"/>
        <v>0</v>
      </c>
      <c r="K592" s="76">
        <v>0</v>
      </c>
      <c r="L592" s="76">
        <f t="shared" si="84"/>
        <v>0</v>
      </c>
      <c r="M592" s="67">
        <f t="shared" si="86"/>
        <v>0</v>
      </c>
    </row>
    <row r="593" spans="1:13">
      <c r="A593" s="9">
        <f t="shared" si="80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78"/>
        <v>4228.12</v>
      </c>
      <c r="G593" s="63">
        <f t="shared" si="81"/>
        <v>0</v>
      </c>
      <c r="H593" s="75">
        <f t="shared" si="82"/>
        <v>0</v>
      </c>
      <c r="I593" s="76">
        <f t="shared" si="79"/>
        <v>0</v>
      </c>
      <c r="J593" s="76">
        <f t="shared" si="83"/>
        <v>0</v>
      </c>
      <c r="K593" s="76">
        <v>0</v>
      </c>
      <c r="L593" s="76">
        <f t="shared" si="84"/>
        <v>0</v>
      </c>
      <c r="M593" s="67">
        <f t="shared" si="86"/>
        <v>0</v>
      </c>
    </row>
    <row r="594" spans="1:13">
      <c r="A594" s="9">
        <f t="shared" si="80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78"/>
        <v>4331.46</v>
      </c>
      <c r="G594" s="63">
        <f t="shared" si="81"/>
        <v>0</v>
      </c>
      <c r="H594" s="75">
        <f t="shared" si="82"/>
        <v>0</v>
      </c>
      <c r="I594" s="76">
        <f t="shared" si="79"/>
        <v>0</v>
      </c>
      <c r="J594" s="76">
        <f t="shared" si="83"/>
        <v>0</v>
      </c>
      <c r="K594" s="76">
        <v>0</v>
      </c>
      <c r="L594" s="76">
        <f t="shared" si="84"/>
        <v>0</v>
      </c>
      <c r="M594" s="67">
        <f t="shared" si="86"/>
        <v>0</v>
      </c>
    </row>
    <row r="595" spans="1:13">
      <c r="A595" s="9">
        <f t="shared" si="80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78"/>
        <v>6367.69</v>
      </c>
      <c r="G595" s="63">
        <f t="shared" si="81"/>
        <v>0</v>
      </c>
      <c r="H595" s="75">
        <f t="shared" si="82"/>
        <v>0</v>
      </c>
      <c r="I595" s="76">
        <f t="shared" si="79"/>
        <v>0</v>
      </c>
      <c r="J595" s="76">
        <f t="shared" si="83"/>
        <v>0</v>
      </c>
      <c r="K595" s="76">
        <v>0</v>
      </c>
      <c r="L595" s="76">
        <f t="shared" si="84"/>
        <v>0</v>
      </c>
      <c r="M595" s="67">
        <f t="shared" si="86"/>
        <v>0</v>
      </c>
    </row>
    <row r="596" spans="1:13">
      <c r="A596" s="9">
        <f t="shared" si="80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78"/>
        <v>168.2</v>
      </c>
      <c r="G596" s="63">
        <f t="shared" si="81"/>
        <v>0</v>
      </c>
      <c r="H596" s="75">
        <f t="shared" si="82"/>
        <v>0</v>
      </c>
      <c r="I596" s="76">
        <f t="shared" si="79"/>
        <v>0</v>
      </c>
      <c r="J596" s="76">
        <f t="shared" si="83"/>
        <v>0</v>
      </c>
      <c r="K596" s="76">
        <v>0</v>
      </c>
      <c r="L596" s="76">
        <f t="shared" si="84"/>
        <v>0</v>
      </c>
      <c r="M596" s="67">
        <f t="shared" si="86"/>
        <v>0</v>
      </c>
    </row>
    <row r="597" spans="1:13">
      <c r="A597" s="9">
        <f t="shared" si="80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78"/>
        <v>35.1</v>
      </c>
      <c r="G597" s="63">
        <f t="shared" si="81"/>
        <v>0</v>
      </c>
      <c r="H597" s="75">
        <f t="shared" si="82"/>
        <v>0</v>
      </c>
      <c r="I597" s="76">
        <f t="shared" si="79"/>
        <v>0</v>
      </c>
      <c r="J597" s="76">
        <f t="shared" si="83"/>
        <v>0</v>
      </c>
      <c r="K597" s="76">
        <v>0</v>
      </c>
      <c r="L597" s="76">
        <f t="shared" si="84"/>
        <v>0</v>
      </c>
      <c r="M597" s="67">
        <f t="shared" si="86"/>
        <v>0</v>
      </c>
    </row>
    <row r="598" spans="1:13">
      <c r="A598" s="9">
        <f t="shared" si="80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78"/>
        <v>94.1</v>
      </c>
      <c r="G598" s="63">
        <f t="shared" si="81"/>
        <v>0</v>
      </c>
      <c r="H598" s="75">
        <f t="shared" si="82"/>
        <v>0</v>
      </c>
      <c r="I598" s="76">
        <f t="shared" si="79"/>
        <v>0</v>
      </c>
      <c r="J598" s="76">
        <f t="shared" si="83"/>
        <v>0</v>
      </c>
      <c r="K598" s="76">
        <v>0</v>
      </c>
      <c r="L598" s="76">
        <f t="shared" si="84"/>
        <v>0</v>
      </c>
      <c r="M598" s="67">
        <f t="shared" si="86"/>
        <v>0</v>
      </c>
    </row>
    <row r="599" spans="1:13">
      <c r="A599" s="9">
        <f t="shared" si="80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78"/>
        <v>60.8</v>
      </c>
      <c r="G599" s="63">
        <f t="shared" si="81"/>
        <v>0</v>
      </c>
      <c r="H599" s="75">
        <f t="shared" si="82"/>
        <v>0</v>
      </c>
      <c r="I599" s="76">
        <f t="shared" si="79"/>
        <v>0</v>
      </c>
      <c r="J599" s="76">
        <f t="shared" si="83"/>
        <v>0</v>
      </c>
      <c r="K599" s="76">
        <v>0</v>
      </c>
      <c r="L599" s="76">
        <f t="shared" si="84"/>
        <v>0</v>
      </c>
      <c r="M599" s="67">
        <f t="shared" si="86"/>
        <v>0</v>
      </c>
    </row>
    <row r="600" spans="1:13">
      <c r="A600" s="9">
        <f t="shared" si="80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78"/>
        <v>6172.16</v>
      </c>
      <c r="G600" s="63">
        <f t="shared" si="81"/>
        <v>0</v>
      </c>
      <c r="H600" s="75">
        <f t="shared" si="82"/>
        <v>0</v>
      </c>
      <c r="I600" s="76">
        <f t="shared" si="79"/>
        <v>0</v>
      </c>
      <c r="J600" s="76">
        <f t="shared" si="83"/>
        <v>0</v>
      </c>
      <c r="K600" s="76">
        <v>0</v>
      </c>
      <c r="L600" s="76">
        <f t="shared" si="84"/>
        <v>0</v>
      </c>
      <c r="M600" s="67">
        <f t="shared" si="86"/>
        <v>0</v>
      </c>
    </row>
    <row r="601" spans="1:13">
      <c r="A601" s="9">
        <f t="shared" si="80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78"/>
        <v>11059.29</v>
      </c>
      <c r="G601" s="63">
        <f t="shared" si="81"/>
        <v>0</v>
      </c>
      <c r="H601" s="75">
        <f t="shared" si="82"/>
        <v>0</v>
      </c>
      <c r="I601" s="76">
        <f t="shared" si="79"/>
        <v>0</v>
      </c>
      <c r="J601" s="76">
        <f t="shared" si="83"/>
        <v>0</v>
      </c>
      <c r="K601" s="76">
        <v>0</v>
      </c>
      <c r="L601" s="76">
        <f t="shared" si="84"/>
        <v>0</v>
      </c>
      <c r="M601" s="67">
        <f t="shared" si="86"/>
        <v>0</v>
      </c>
    </row>
    <row r="602" spans="1:13">
      <c r="A602" s="9">
        <f t="shared" si="80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78"/>
        <v>3145.5800000000004</v>
      </c>
      <c r="G602" s="63">
        <f t="shared" si="81"/>
        <v>0</v>
      </c>
      <c r="H602" s="75">
        <f t="shared" si="82"/>
        <v>0</v>
      </c>
      <c r="I602" s="76">
        <f t="shared" si="79"/>
        <v>0</v>
      </c>
      <c r="J602" s="76">
        <f t="shared" si="83"/>
        <v>0</v>
      </c>
      <c r="K602" s="76">
        <v>0</v>
      </c>
      <c r="L602" s="76">
        <f t="shared" si="84"/>
        <v>0</v>
      </c>
      <c r="M602" s="67">
        <f t="shared" si="86"/>
        <v>0</v>
      </c>
    </row>
    <row r="603" spans="1:13">
      <c r="A603" s="9">
        <f t="shared" si="80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78"/>
        <v>851.4</v>
      </c>
      <c r="G603" s="63">
        <f t="shared" si="81"/>
        <v>0</v>
      </c>
      <c r="H603" s="75">
        <f t="shared" si="82"/>
        <v>0</v>
      </c>
      <c r="I603" s="76">
        <f t="shared" si="79"/>
        <v>0</v>
      </c>
      <c r="J603" s="76">
        <f t="shared" si="83"/>
        <v>0</v>
      </c>
      <c r="K603" s="76">
        <v>0</v>
      </c>
      <c r="L603" s="76">
        <f t="shared" si="84"/>
        <v>0</v>
      </c>
      <c r="M603" s="67">
        <f t="shared" si="86"/>
        <v>0</v>
      </c>
    </row>
    <row r="604" spans="1:13">
      <c r="A604" s="9">
        <f t="shared" si="80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78"/>
        <v>3100.1</v>
      </c>
      <c r="G604" s="63">
        <f t="shared" si="81"/>
        <v>0</v>
      </c>
      <c r="H604" s="75">
        <f t="shared" si="82"/>
        <v>0</v>
      </c>
      <c r="I604" s="76">
        <f t="shared" si="79"/>
        <v>0</v>
      </c>
      <c r="J604" s="76">
        <f t="shared" si="83"/>
        <v>0</v>
      </c>
      <c r="K604" s="76">
        <v>0</v>
      </c>
      <c r="L604" s="76">
        <f t="shared" si="84"/>
        <v>0</v>
      </c>
      <c r="M604" s="67">
        <f t="shared" si="86"/>
        <v>0</v>
      </c>
    </row>
    <row r="605" spans="1:13">
      <c r="A605" s="9">
        <f t="shared" si="80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78"/>
        <v>2324.65</v>
      </c>
      <c r="G605" s="63">
        <f t="shared" si="81"/>
        <v>0</v>
      </c>
      <c r="H605" s="75">
        <f t="shared" si="82"/>
        <v>0</v>
      </c>
      <c r="I605" s="76">
        <f t="shared" si="79"/>
        <v>0</v>
      </c>
      <c r="J605" s="76">
        <f t="shared" si="83"/>
        <v>0</v>
      </c>
      <c r="K605" s="76">
        <v>0</v>
      </c>
      <c r="L605" s="76">
        <f t="shared" si="84"/>
        <v>0</v>
      </c>
      <c r="M605" s="67">
        <f t="shared" si="86"/>
        <v>0</v>
      </c>
    </row>
    <row r="606" spans="1:13">
      <c r="A606" s="9">
        <f t="shared" si="80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78"/>
        <v>4512.62</v>
      </c>
      <c r="G606" s="63">
        <f t="shared" si="81"/>
        <v>0</v>
      </c>
      <c r="H606" s="75">
        <f t="shared" si="82"/>
        <v>0</v>
      </c>
      <c r="I606" s="76">
        <f t="shared" si="79"/>
        <v>0</v>
      </c>
      <c r="J606" s="76">
        <f t="shared" si="83"/>
        <v>0</v>
      </c>
      <c r="K606" s="76">
        <v>0</v>
      </c>
      <c r="L606" s="76">
        <f t="shared" si="84"/>
        <v>0</v>
      </c>
      <c r="M606" s="67">
        <f t="shared" si="86"/>
        <v>0</v>
      </c>
    </row>
    <row r="607" spans="1:13">
      <c r="A607" s="9">
        <f t="shared" si="80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78"/>
        <v>11115.95</v>
      </c>
      <c r="G607" s="63">
        <f t="shared" si="81"/>
        <v>0</v>
      </c>
      <c r="H607" s="75">
        <f t="shared" si="82"/>
        <v>0</v>
      </c>
      <c r="I607" s="76">
        <f t="shared" si="79"/>
        <v>0</v>
      </c>
      <c r="J607" s="76">
        <f t="shared" si="83"/>
        <v>0</v>
      </c>
      <c r="K607" s="76">
        <v>0</v>
      </c>
      <c r="L607" s="76">
        <f t="shared" si="84"/>
        <v>0</v>
      </c>
      <c r="M607" s="67">
        <f t="shared" si="86"/>
        <v>0</v>
      </c>
    </row>
    <row r="608" spans="1:13">
      <c r="A608" s="9">
        <f t="shared" si="80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78"/>
        <v>3259.72</v>
      </c>
      <c r="G608" s="63">
        <f t="shared" si="81"/>
        <v>0</v>
      </c>
      <c r="H608" s="75">
        <f t="shared" si="82"/>
        <v>0</v>
      </c>
      <c r="I608" s="76">
        <f t="shared" si="79"/>
        <v>0</v>
      </c>
      <c r="J608" s="76">
        <f t="shared" si="83"/>
        <v>0</v>
      </c>
      <c r="K608" s="76">
        <v>0</v>
      </c>
      <c r="L608" s="76">
        <f t="shared" si="84"/>
        <v>0</v>
      </c>
      <c r="M608" s="67">
        <f t="shared" si="86"/>
        <v>0</v>
      </c>
    </row>
    <row r="609" spans="1:13">
      <c r="A609" s="9">
        <f t="shared" si="80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78"/>
        <v>3223.22</v>
      </c>
      <c r="G609" s="63">
        <f t="shared" si="81"/>
        <v>0</v>
      </c>
      <c r="H609" s="75">
        <f t="shared" si="82"/>
        <v>0</v>
      </c>
      <c r="I609" s="76">
        <f t="shared" si="79"/>
        <v>0</v>
      </c>
      <c r="J609" s="76">
        <f t="shared" si="83"/>
        <v>0</v>
      </c>
      <c r="K609" s="76">
        <v>0</v>
      </c>
      <c r="L609" s="76">
        <f t="shared" si="84"/>
        <v>0</v>
      </c>
      <c r="M609" s="67">
        <f t="shared" si="86"/>
        <v>0</v>
      </c>
    </row>
    <row r="610" spans="1:13">
      <c r="A610" s="9">
        <f t="shared" si="80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78"/>
        <v>4167.8999999999996</v>
      </c>
      <c r="G610" s="63">
        <f t="shared" si="81"/>
        <v>0</v>
      </c>
      <c r="H610" s="75">
        <f t="shared" si="82"/>
        <v>0</v>
      </c>
      <c r="I610" s="76">
        <f t="shared" si="79"/>
        <v>0</v>
      </c>
      <c r="J610" s="76">
        <f t="shared" si="83"/>
        <v>0</v>
      </c>
      <c r="K610" s="76">
        <v>0</v>
      </c>
      <c r="L610" s="76">
        <f t="shared" si="84"/>
        <v>0</v>
      </c>
      <c r="M610" s="67">
        <f t="shared" si="86"/>
        <v>0</v>
      </c>
    </row>
    <row r="611" spans="1:13">
      <c r="A611" s="9">
        <f t="shared" si="80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78"/>
        <v>6158.52</v>
      </c>
      <c r="G611" s="63">
        <f t="shared" si="81"/>
        <v>0</v>
      </c>
      <c r="H611" s="75">
        <f t="shared" si="82"/>
        <v>0</v>
      </c>
      <c r="I611" s="76">
        <f t="shared" si="79"/>
        <v>0</v>
      </c>
      <c r="J611" s="76">
        <f t="shared" si="83"/>
        <v>0</v>
      </c>
      <c r="K611" s="76">
        <v>0</v>
      </c>
      <c r="L611" s="76">
        <f t="shared" si="84"/>
        <v>0</v>
      </c>
      <c r="M611" s="67">
        <f t="shared" si="86"/>
        <v>0</v>
      </c>
    </row>
    <row r="612" spans="1:13">
      <c r="A612" s="9">
        <f t="shared" si="80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78"/>
        <v>3211.24</v>
      </c>
      <c r="G612" s="63">
        <f t="shared" si="81"/>
        <v>0</v>
      </c>
      <c r="H612" s="75">
        <f t="shared" si="82"/>
        <v>0</v>
      </c>
      <c r="I612" s="76">
        <f t="shared" si="79"/>
        <v>0</v>
      </c>
      <c r="J612" s="76">
        <f t="shared" si="83"/>
        <v>0</v>
      </c>
      <c r="K612" s="76">
        <v>0</v>
      </c>
      <c r="L612" s="76">
        <f t="shared" si="84"/>
        <v>0</v>
      </c>
      <c r="M612" s="67">
        <f t="shared" si="86"/>
        <v>0</v>
      </c>
    </row>
    <row r="613" spans="1:13">
      <c r="A613" s="9">
        <f t="shared" si="80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78"/>
        <v>3235.04</v>
      </c>
      <c r="G613" s="63">
        <f t="shared" si="81"/>
        <v>0</v>
      </c>
      <c r="H613" s="75">
        <f t="shared" si="82"/>
        <v>0</v>
      </c>
      <c r="I613" s="76">
        <f t="shared" si="79"/>
        <v>0</v>
      </c>
      <c r="J613" s="76">
        <f t="shared" si="83"/>
        <v>0</v>
      </c>
      <c r="K613" s="76">
        <v>0</v>
      </c>
      <c r="L613" s="76">
        <f t="shared" si="84"/>
        <v>0</v>
      </c>
      <c r="M613" s="67">
        <f t="shared" si="86"/>
        <v>0</v>
      </c>
    </row>
    <row r="614" spans="1:13">
      <c r="A614" s="9">
        <f t="shared" si="80"/>
        <v>62</v>
      </c>
      <c r="B614" s="107" t="s">
        <v>703</v>
      </c>
      <c r="C614" s="8">
        <v>0</v>
      </c>
      <c r="D614" s="8">
        <f>димвенканали!D614</f>
        <v>0</v>
      </c>
      <c r="E614" s="8">
        <f>димвенканали!E614</f>
        <v>0</v>
      </c>
      <c r="F614" s="8">
        <f t="shared" ref="F614:F634" si="87">C614+D614+E614</f>
        <v>0</v>
      </c>
      <c r="G614" s="63">
        <f t="shared" si="81"/>
        <v>0</v>
      </c>
      <c r="H614" s="75">
        <f t="shared" si="82"/>
        <v>0</v>
      </c>
      <c r="I614" s="76">
        <f t="shared" ref="I614:I634" si="88">H614*0.3677</f>
        <v>0</v>
      </c>
      <c r="J614" s="76">
        <f t="shared" si="83"/>
        <v>0</v>
      </c>
      <c r="K614" s="76">
        <v>0</v>
      </c>
      <c r="L614" s="76">
        <f t="shared" si="84"/>
        <v>0</v>
      </c>
      <c r="M614" s="67">
        <v>0</v>
      </c>
    </row>
    <row r="615" spans="1:13">
      <c r="A615" s="9">
        <f t="shared" si="80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87"/>
        <v>76.7</v>
      </c>
      <c r="G615" s="63">
        <f t="shared" si="81"/>
        <v>0</v>
      </c>
      <c r="H615" s="75">
        <f t="shared" si="82"/>
        <v>0</v>
      </c>
      <c r="I615" s="76">
        <f t="shared" si="88"/>
        <v>0</v>
      </c>
      <c r="J615" s="76">
        <f t="shared" si="83"/>
        <v>0</v>
      </c>
      <c r="K615" s="76">
        <v>0</v>
      </c>
      <c r="L615" s="76">
        <f t="shared" si="84"/>
        <v>0</v>
      </c>
      <c r="M615" s="67">
        <f t="shared" ref="M615:M635" si="89">(H615+I615+J615+L615)/F615</f>
        <v>0</v>
      </c>
    </row>
    <row r="616" spans="1:13">
      <c r="A616" s="9">
        <f t="shared" si="80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87"/>
        <v>329.5</v>
      </c>
      <c r="G616" s="63">
        <f t="shared" ref="G616:G634" si="90">0/244814.2*F616</f>
        <v>0</v>
      </c>
      <c r="H616" s="75">
        <f t="shared" ref="H616:H634" si="91">G616*1601.58</f>
        <v>0</v>
      </c>
      <c r="I616" s="76">
        <f t="shared" si="88"/>
        <v>0</v>
      </c>
      <c r="J616" s="76">
        <f t="shared" ref="J616:J634" si="92">H616*0.4</f>
        <v>0</v>
      </c>
      <c r="K616" s="76">
        <v>0</v>
      </c>
      <c r="L616" s="76">
        <f t="shared" ref="L616:L634" si="93">G616*408.88</f>
        <v>0</v>
      </c>
      <c r="M616" s="67">
        <f t="shared" si="89"/>
        <v>0</v>
      </c>
    </row>
    <row r="617" spans="1:13">
      <c r="A617" s="9">
        <f t="shared" si="80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87"/>
        <v>329.2</v>
      </c>
      <c r="G617" s="63">
        <f t="shared" si="90"/>
        <v>0</v>
      </c>
      <c r="H617" s="75">
        <f t="shared" si="91"/>
        <v>0</v>
      </c>
      <c r="I617" s="76">
        <f t="shared" si="88"/>
        <v>0</v>
      </c>
      <c r="J617" s="76">
        <f t="shared" si="92"/>
        <v>0</v>
      </c>
      <c r="K617" s="76">
        <v>0</v>
      </c>
      <c r="L617" s="76">
        <f t="shared" si="93"/>
        <v>0</v>
      </c>
      <c r="M617" s="67">
        <f t="shared" si="89"/>
        <v>0</v>
      </c>
    </row>
    <row r="618" spans="1:13">
      <c r="A618" s="9">
        <f t="shared" ref="A618:A634" si="94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87"/>
        <v>325.10000000000002</v>
      </c>
      <c r="G618" s="63">
        <f t="shared" si="90"/>
        <v>0</v>
      </c>
      <c r="H618" s="75">
        <f t="shared" si="91"/>
        <v>0</v>
      </c>
      <c r="I618" s="76">
        <f t="shared" si="88"/>
        <v>0</v>
      </c>
      <c r="J618" s="76">
        <f t="shared" si="92"/>
        <v>0</v>
      </c>
      <c r="K618" s="76">
        <v>0</v>
      </c>
      <c r="L618" s="76">
        <f t="shared" si="93"/>
        <v>0</v>
      </c>
      <c r="M618" s="67">
        <f t="shared" si="89"/>
        <v>0</v>
      </c>
    </row>
    <row r="619" spans="1:13">
      <c r="A619" s="9">
        <f t="shared" si="94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87"/>
        <v>329.3</v>
      </c>
      <c r="G619" s="63">
        <f t="shared" si="90"/>
        <v>0</v>
      </c>
      <c r="H619" s="75">
        <f t="shared" si="91"/>
        <v>0</v>
      </c>
      <c r="I619" s="76">
        <f t="shared" si="88"/>
        <v>0</v>
      </c>
      <c r="J619" s="76">
        <f t="shared" si="92"/>
        <v>0</v>
      </c>
      <c r="K619" s="76">
        <v>0</v>
      </c>
      <c r="L619" s="76">
        <f t="shared" si="93"/>
        <v>0</v>
      </c>
      <c r="M619" s="67">
        <f t="shared" si="89"/>
        <v>0</v>
      </c>
    </row>
    <row r="620" spans="1:13">
      <c r="A620" s="9">
        <f t="shared" si="94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87"/>
        <v>377.4</v>
      </c>
      <c r="G620" s="63">
        <f t="shared" si="90"/>
        <v>0</v>
      </c>
      <c r="H620" s="75">
        <f t="shared" si="91"/>
        <v>0</v>
      </c>
      <c r="I620" s="76">
        <f t="shared" si="88"/>
        <v>0</v>
      </c>
      <c r="J620" s="76">
        <f t="shared" si="92"/>
        <v>0</v>
      </c>
      <c r="K620" s="76">
        <v>0</v>
      </c>
      <c r="L620" s="76">
        <f t="shared" si="93"/>
        <v>0</v>
      </c>
      <c r="M620" s="67">
        <f t="shared" si="89"/>
        <v>0</v>
      </c>
    </row>
    <row r="621" spans="1:13">
      <c r="A621" s="9">
        <f t="shared" si="94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87"/>
        <v>324.31</v>
      </c>
      <c r="G621" s="63">
        <f t="shared" si="90"/>
        <v>0</v>
      </c>
      <c r="H621" s="75">
        <f t="shared" si="91"/>
        <v>0</v>
      </c>
      <c r="I621" s="76">
        <f t="shared" si="88"/>
        <v>0</v>
      </c>
      <c r="J621" s="76">
        <f t="shared" si="92"/>
        <v>0</v>
      </c>
      <c r="K621" s="76">
        <v>0</v>
      </c>
      <c r="L621" s="76">
        <f t="shared" si="93"/>
        <v>0</v>
      </c>
      <c r="M621" s="67">
        <f t="shared" si="89"/>
        <v>0</v>
      </c>
    </row>
    <row r="622" spans="1:13">
      <c r="A622" s="9">
        <f t="shared" si="94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87"/>
        <v>332</v>
      </c>
      <c r="G622" s="63">
        <f t="shared" si="90"/>
        <v>0</v>
      </c>
      <c r="H622" s="75">
        <f t="shared" si="91"/>
        <v>0</v>
      </c>
      <c r="I622" s="76">
        <f t="shared" si="88"/>
        <v>0</v>
      </c>
      <c r="J622" s="76">
        <f t="shared" si="92"/>
        <v>0</v>
      </c>
      <c r="K622" s="76">
        <v>0</v>
      </c>
      <c r="L622" s="76">
        <f t="shared" si="93"/>
        <v>0</v>
      </c>
      <c r="M622" s="67">
        <f t="shared" si="89"/>
        <v>0</v>
      </c>
    </row>
    <row r="623" spans="1:13">
      <c r="A623" s="9">
        <f t="shared" si="94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87"/>
        <v>309.2</v>
      </c>
      <c r="G623" s="63">
        <f t="shared" si="90"/>
        <v>0</v>
      </c>
      <c r="H623" s="75">
        <f t="shared" si="91"/>
        <v>0</v>
      </c>
      <c r="I623" s="76">
        <f t="shared" si="88"/>
        <v>0</v>
      </c>
      <c r="J623" s="76">
        <f t="shared" si="92"/>
        <v>0</v>
      </c>
      <c r="K623" s="76">
        <v>0</v>
      </c>
      <c r="L623" s="76">
        <f t="shared" si="93"/>
        <v>0</v>
      </c>
      <c r="M623" s="67">
        <f t="shared" si="89"/>
        <v>0</v>
      </c>
    </row>
    <row r="624" spans="1:13">
      <c r="A624" s="9">
        <f t="shared" si="94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87"/>
        <v>6690.05</v>
      </c>
      <c r="G624" s="63">
        <f t="shared" si="90"/>
        <v>0</v>
      </c>
      <c r="H624" s="75">
        <f t="shared" si="91"/>
        <v>0</v>
      </c>
      <c r="I624" s="76">
        <f t="shared" si="88"/>
        <v>0</v>
      </c>
      <c r="J624" s="76">
        <f t="shared" si="92"/>
        <v>0</v>
      </c>
      <c r="K624" s="76">
        <v>0</v>
      </c>
      <c r="L624" s="76">
        <f t="shared" si="93"/>
        <v>0</v>
      </c>
      <c r="M624" s="67">
        <f t="shared" si="89"/>
        <v>0</v>
      </c>
    </row>
    <row r="625" spans="1:13">
      <c r="A625" s="9">
        <f t="shared" si="94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87"/>
        <v>7080.5</v>
      </c>
      <c r="G625" s="63">
        <f t="shared" si="90"/>
        <v>0</v>
      </c>
      <c r="H625" s="75">
        <f t="shared" si="91"/>
        <v>0</v>
      </c>
      <c r="I625" s="76">
        <f t="shared" si="88"/>
        <v>0</v>
      </c>
      <c r="J625" s="76">
        <f t="shared" si="92"/>
        <v>0</v>
      </c>
      <c r="K625" s="76">
        <v>0</v>
      </c>
      <c r="L625" s="76">
        <f t="shared" si="93"/>
        <v>0</v>
      </c>
      <c r="M625" s="67">
        <f t="shared" si="89"/>
        <v>0</v>
      </c>
    </row>
    <row r="626" spans="1:13">
      <c r="A626" s="9">
        <f t="shared" si="94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87"/>
        <v>1902.1</v>
      </c>
      <c r="G626" s="63">
        <f t="shared" si="90"/>
        <v>0</v>
      </c>
      <c r="H626" s="75">
        <f t="shared" si="91"/>
        <v>0</v>
      </c>
      <c r="I626" s="76">
        <f t="shared" si="88"/>
        <v>0</v>
      </c>
      <c r="J626" s="76">
        <f t="shared" si="92"/>
        <v>0</v>
      </c>
      <c r="K626" s="76">
        <v>0</v>
      </c>
      <c r="L626" s="76">
        <f t="shared" si="93"/>
        <v>0</v>
      </c>
      <c r="M626" s="67">
        <f t="shared" si="89"/>
        <v>0</v>
      </c>
    </row>
    <row r="627" spans="1:13">
      <c r="A627" s="9">
        <f t="shared" si="94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87"/>
        <v>2315.9899999999998</v>
      </c>
      <c r="G627" s="63">
        <f t="shared" si="90"/>
        <v>0</v>
      </c>
      <c r="H627" s="75">
        <f t="shared" si="91"/>
        <v>0</v>
      </c>
      <c r="I627" s="76">
        <f t="shared" si="88"/>
        <v>0</v>
      </c>
      <c r="J627" s="76">
        <f t="shared" si="92"/>
        <v>0</v>
      </c>
      <c r="K627" s="76">
        <v>0</v>
      </c>
      <c r="L627" s="76">
        <f t="shared" si="93"/>
        <v>0</v>
      </c>
      <c r="M627" s="67">
        <f t="shared" si="89"/>
        <v>0</v>
      </c>
    </row>
    <row r="628" spans="1:13">
      <c r="A628" s="9">
        <f t="shared" si="94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87"/>
        <v>2390.8000000000002</v>
      </c>
      <c r="G628" s="63">
        <f t="shared" si="90"/>
        <v>0</v>
      </c>
      <c r="H628" s="75">
        <f t="shared" si="91"/>
        <v>0</v>
      </c>
      <c r="I628" s="76">
        <f t="shared" si="88"/>
        <v>0</v>
      </c>
      <c r="J628" s="76">
        <f t="shared" si="92"/>
        <v>0</v>
      </c>
      <c r="K628" s="76">
        <v>0</v>
      </c>
      <c r="L628" s="76">
        <f t="shared" si="93"/>
        <v>0</v>
      </c>
      <c r="M628" s="67">
        <f t="shared" si="89"/>
        <v>0</v>
      </c>
    </row>
    <row r="629" spans="1:13">
      <c r="A629" s="9">
        <f t="shared" si="94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87"/>
        <v>2393.3000000000002</v>
      </c>
      <c r="G629" s="63">
        <f t="shared" si="90"/>
        <v>0</v>
      </c>
      <c r="H629" s="75">
        <f t="shared" si="91"/>
        <v>0</v>
      </c>
      <c r="I629" s="76">
        <f t="shared" si="88"/>
        <v>0</v>
      </c>
      <c r="J629" s="76">
        <f t="shared" si="92"/>
        <v>0</v>
      </c>
      <c r="K629" s="76">
        <v>0</v>
      </c>
      <c r="L629" s="76">
        <f t="shared" si="93"/>
        <v>0</v>
      </c>
      <c r="M629" s="67">
        <f t="shared" si="89"/>
        <v>0</v>
      </c>
    </row>
    <row r="630" spans="1:13">
      <c r="A630" s="9">
        <f t="shared" si="94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87"/>
        <v>3729.61</v>
      </c>
      <c r="G630" s="63">
        <f t="shared" si="90"/>
        <v>0</v>
      </c>
      <c r="H630" s="75">
        <f t="shared" si="91"/>
        <v>0</v>
      </c>
      <c r="I630" s="76">
        <f t="shared" si="88"/>
        <v>0</v>
      </c>
      <c r="J630" s="76">
        <f t="shared" si="92"/>
        <v>0</v>
      </c>
      <c r="K630" s="76">
        <v>0</v>
      </c>
      <c r="L630" s="76">
        <f t="shared" si="93"/>
        <v>0</v>
      </c>
      <c r="M630" s="67">
        <f t="shared" si="89"/>
        <v>0</v>
      </c>
    </row>
    <row r="631" spans="1:13">
      <c r="A631" s="9">
        <f t="shared" si="94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87"/>
        <v>4033.36</v>
      </c>
      <c r="G631" s="63">
        <f t="shared" si="90"/>
        <v>0</v>
      </c>
      <c r="H631" s="75">
        <f t="shared" si="91"/>
        <v>0</v>
      </c>
      <c r="I631" s="76">
        <f t="shared" si="88"/>
        <v>0</v>
      </c>
      <c r="J631" s="76">
        <f t="shared" si="92"/>
        <v>0</v>
      </c>
      <c r="K631" s="76">
        <v>0</v>
      </c>
      <c r="L631" s="76">
        <f t="shared" si="93"/>
        <v>0</v>
      </c>
      <c r="M631" s="67">
        <f t="shared" si="89"/>
        <v>0</v>
      </c>
    </row>
    <row r="632" spans="1:13">
      <c r="A632" s="9">
        <f t="shared" si="94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87"/>
        <v>3448.7</v>
      </c>
      <c r="G632" s="63">
        <f t="shared" si="90"/>
        <v>0</v>
      </c>
      <c r="H632" s="75">
        <f t="shared" si="91"/>
        <v>0</v>
      </c>
      <c r="I632" s="76">
        <f t="shared" si="88"/>
        <v>0</v>
      </c>
      <c r="J632" s="76">
        <f t="shared" si="92"/>
        <v>0</v>
      </c>
      <c r="K632" s="76">
        <v>0</v>
      </c>
      <c r="L632" s="76">
        <f t="shared" si="93"/>
        <v>0</v>
      </c>
      <c r="M632" s="67">
        <f t="shared" si="89"/>
        <v>0</v>
      </c>
    </row>
    <row r="633" spans="1:13">
      <c r="A633" s="9">
        <f t="shared" si="94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87"/>
        <v>6256.34</v>
      </c>
      <c r="G633" s="63">
        <f t="shared" si="90"/>
        <v>0</v>
      </c>
      <c r="H633" s="75">
        <f t="shared" si="91"/>
        <v>0</v>
      </c>
      <c r="I633" s="76">
        <f t="shared" si="88"/>
        <v>0</v>
      </c>
      <c r="J633" s="76">
        <f t="shared" si="92"/>
        <v>0</v>
      </c>
      <c r="K633" s="76">
        <v>0</v>
      </c>
      <c r="L633" s="76">
        <f t="shared" si="93"/>
        <v>0</v>
      </c>
      <c r="M633" s="67">
        <f t="shared" si="89"/>
        <v>0</v>
      </c>
    </row>
    <row r="634" spans="1:13">
      <c r="A634" s="9">
        <f t="shared" si="94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87"/>
        <v>3393.78</v>
      </c>
      <c r="G634" s="63">
        <f t="shared" si="90"/>
        <v>0</v>
      </c>
      <c r="H634" s="75">
        <f t="shared" si="91"/>
        <v>0</v>
      </c>
      <c r="I634" s="76">
        <f t="shared" si="88"/>
        <v>0</v>
      </c>
      <c r="J634" s="76">
        <f t="shared" si="92"/>
        <v>0</v>
      </c>
      <c r="K634" s="76">
        <v>0</v>
      </c>
      <c r="L634" s="76">
        <f t="shared" si="93"/>
        <v>0</v>
      </c>
      <c r="M634" s="101">
        <f t="shared" si="89"/>
        <v>0</v>
      </c>
    </row>
    <row r="635" spans="1:13">
      <c r="A635" s="9"/>
      <c r="B635" s="13" t="s">
        <v>576</v>
      </c>
      <c r="C635" s="15">
        <f t="shared" ref="C635:L635" si="95">SUM(C553:C634)</f>
        <v>243107.9</v>
      </c>
      <c r="D635" s="15">
        <f t="shared" si="95"/>
        <v>463.5</v>
      </c>
      <c r="E635" s="15">
        <f t="shared" si="95"/>
        <v>903.09999999999991</v>
      </c>
      <c r="F635" s="15">
        <f t="shared" si="95"/>
        <v>244474.49999999994</v>
      </c>
      <c r="G635" s="15">
        <f t="shared" si="95"/>
        <v>0</v>
      </c>
      <c r="H635" s="15">
        <f t="shared" si="95"/>
        <v>0</v>
      </c>
      <c r="I635" s="15">
        <f t="shared" si="95"/>
        <v>0</v>
      </c>
      <c r="J635" s="15">
        <f t="shared" si="95"/>
        <v>0</v>
      </c>
      <c r="K635" s="15">
        <v>0</v>
      </c>
      <c r="L635" s="15">
        <f t="shared" si="95"/>
        <v>0</v>
      </c>
      <c r="M635" s="67">
        <f t="shared" si="89"/>
        <v>0</v>
      </c>
    </row>
    <row r="636" spans="1:13">
      <c r="A636" s="9"/>
      <c r="B636" s="7" t="s">
        <v>723</v>
      </c>
      <c r="C636" s="8"/>
      <c r="D636" s="8"/>
      <c r="E636" s="8"/>
      <c r="F636" s="8"/>
      <c r="J636" s="76"/>
      <c r="K636" s="156"/>
    </row>
    <row r="637" spans="1:13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ref="F637:F700" si="96">C637+D637+E637</f>
        <v>399.3</v>
      </c>
      <c r="G637" s="63">
        <f>0/146061.73*F637</f>
        <v>0</v>
      </c>
      <c r="H637" s="75">
        <f>G637*1601.58</f>
        <v>0</v>
      </c>
      <c r="I637" s="76">
        <f t="shared" ref="I637:I698" si="97">H637*0.3677</f>
        <v>0</v>
      </c>
      <c r="J637" s="76">
        <f>H637*0.4</f>
        <v>0</v>
      </c>
      <c r="K637" s="76">
        <v>0</v>
      </c>
      <c r="L637" s="76">
        <f>G637*408.88</f>
        <v>0</v>
      </c>
      <c r="M637" s="67">
        <f t="shared" ref="M637:M668" si="98">(H637+I637+J637+L637)/F637</f>
        <v>0</v>
      </c>
    </row>
    <row r="638" spans="1:13">
      <c r="A638" s="9">
        <f t="shared" ref="A638:A701" si="99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si="96"/>
        <v>4745.5</v>
      </c>
      <c r="G638" s="63">
        <f t="shared" ref="G638:G699" si="100">0/146061.73*F638</f>
        <v>0</v>
      </c>
      <c r="H638" s="75">
        <f t="shared" ref="H638:H699" si="101">G638*1601.58</f>
        <v>0</v>
      </c>
      <c r="I638" s="76">
        <f t="shared" si="97"/>
        <v>0</v>
      </c>
      <c r="J638" s="76">
        <f t="shared" ref="J638:J701" si="102">H638*0.4</f>
        <v>0</v>
      </c>
      <c r="K638" s="76">
        <v>0</v>
      </c>
      <c r="L638" s="76">
        <f t="shared" ref="L638:L701" si="103">G638*408.88</f>
        <v>0</v>
      </c>
      <c r="M638" s="67">
        <f t="shared" si="98"/>
        <v>0</v>
      </c>
    </row>
    <row r="639" spans="1:13">
      <c r="A639" s="9">
        <f t="shared" si="99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96"/>
        <v>418.7</v>
      </c>
      <c r="G639" s="63">
        <f t="shared" si="100"/>
        <v>0</v>
      </c>
      <c r="H639" s="75">
        <f t="shared" si="101"/>
        <v>0</v>
      </c>
      <c r="I639" s="76">
        <f t="shared" si="97"/>
        <v>0</v>
      </c>
      <c r="J639" s="76">
        <f t="shared" si="102"/>
        <v>0</v>
      </c>
      <c r="K639" s="76">
        <v>0</v>
      </c>
      <c r="L639" s="76">
        <f t="shared" si="103"/>
        <v>0</v>
      </c>
      <c r="M639" s="67">
        <f t="shared" si="98"/>
        <v>0</v>
      </c>
    </row>
    <row r="640" spans="1:13">
      <c r="A640" s="9">
        <f t="shared" si="99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96"/>
        <v>1518.6</v>
      </c>
      <c r="G640" s="63">
        <f t="shared" si="100"/>
        <v>0</v>
      </c>
      <c r="H640" s="75">
        <f t="shared" si="101"/>
        <v>0</v>
      </c>
      <c r="I640" s="76">
        <f t="shared" si="97"/>
        <v>0</v>
      </c>
      <c r="J640" s="76">
        <f t="shared" si="102"/>
        <v>0</v>
      </c>
      <c r="K640" s="76">
        <v>0</v>
      </c>
      <c r="L640" s="76">
        <f t="shared" si="103"/>
        <v>0</v>
      </c>
      <c r="M640" s="67">
        <f t="shared" si="98"/>
        <v>0</v>
      </c>
    </row>
    <row r="641" spans="1:13">
      <c r="A641" s="9">
        <f t="shared" si="99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96"/>
        <v>1507.3</v>
      </c>
      <c r="G641" s="63">
        <f t="shared" si="100"/>
        <v>0</v>
      </c>
      <c r="H641" s="75">
        <f t="shared" si="101"/>
        <v>0</v>
      </c>
      <c r="I641" s="76">
        <f t="shared" si="97"/>
        <v>0</v>
      </c>
      <c r="J641" s="76">
        <f t="shared" si="102"/>
        <v>0</v>
      </c>
      <c r="K641" s="76">
        <v>0</v>
      </c>
      <c r="L641" s="76">
        <f t="shared" si="103"/>
        <v>0</v>
      </c>
      <c r="M641" s="67">
        <f t="shared" si="98"/>
        <v>0</v>
      </c>
    </row>
    <row r="642" spans="1:13">
      <c r="A642" s="9">
        <f t="shared" si="99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96"/>
        <v>512.9</v>
      </c>
      <c r="G642" s="63">
        <f t="shared" si="100"/>
        <v>0</v>
      </c>
      <c r="H642" s="75">
        <f t="shared" si="101"/>
        <v>0</v>
      </c>
      <c r="I642" s="76">
        <f t="shared" si="97"/>
        <v>0</v>
      </c>
      <c r="J642" s="76">
        <f t="shared" si="102"/>
        <v>0</v>
      </c>
      <c r="K642" s="76">
        <v>0</v>
      </c>
      <c r="L642" s="76">
        <f t="shared" si="103"/>
        <v>0</v>
      </c>
      <c r="M642" s="67">
        <f t="shared" si="98"/>
        <v>0</v>
      </c>
    </row>
    <row r="643" spans="1:13">
      <c r="A643" s="9">
        <f t="shared" si="99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96"/>
        <v>304.10000000000002</v>
      </c>
      <c r="G643" s="63">
        <f t="shared" si="100"/>
        <v>0</v>
      </c>
      <c r="H643" s="75">
        <f t="shared" si="101"/>
        <v>0</v>
      </c>
      <c r="I643" s="76">
        <f t="shared" si="97"/>
        <v>0</v>
      </c>
      <c r="J643" s="76">
        <f t="shared" si="102"/>
        <v>0</v>
      </c>
      <c r="K643" s="76">
        <v>0</v>
      </c>
      <c r="L643" s="76">
        <f t="shared" si="103"/>
        <v>0</v>
      </c>
      <c r="M643" s="67">
        <f t="shared" si="98"/>
        <v>0</v>
      </c>
    </row>
    <row r="644" spans="1:13">
      <c r="A644" s="9">
        <f t="shared" si="99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96"/>
        <v>288.5</v>
      </c>
      <c r="G644" s="63">
        <f t="shared" si="100"/>
        <v>0</v>
      </c>
      <c r="H644" s="75">
        <f t="shared" si="101"/>
        <v>0</v>
      </c>
      <c r="I644" s="76">
        <f t="shared" si="97"/>
        <v>0</v>
      </c>
      <c r="J644" s="76">
        <f t="shared" si="102"/>
        <v>0</v>
      </c>
      <c r="K644" s="76">
        <v>0</v>
      </c>
      <c r="L644" s="76">
        <f t="shared" si="103"/>
        <v>0</v>
      </c>
      <c r="M644" s="67">
        <f t="shared" si="98"/>
        <v>0</v>
      </c>
    </row>
    <row r="645" spans="1:13">
      <c r="A645" s="9">
        <f t="shared" si="99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96"/>
        <v>3428.74</v>
      </c>
      <c r="G645" s="63">
        <f t="shared" si="100"/>
        <v>0</v>
      </c>
      <c r="H645" s="75">
        <f t="shared" si="101"/>
        <v>0</v>
      </c>
      <c r="I645" s="76">
        <f t="shared" si="97"/>
        <v>0</v>
      </c>
      <c r="J645" s="76">
        <f t="shared" si="102"/>
        <v>0</v>
      </c>
      <c r="K645" s="76">
        <v>0</v>
      </c>
      <c r="L645" s="76">
        <f t="shared" si="103"/>
        <v>0</v>
      </c>
      <c r="M645" s="67">
        <f t="shared" si="98"/>
        <v>0</v>
      </c>
    </row>
    <row r="646" spans="1:13">
      <c r="A646" s="9">
        <f t="shared" si="99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96"/>
        <v>3234.7</v>
      </c>
      <c r="G646" s="63">
        <f t="shared" si="100"/>
        <v>0</v>
      </c>
      <c r="H646" s="75">
        <f t="shared" si="101"/>
        <v>0</v>
      </c>
      <c r="I646" s="76">
        <f t="shared" si="97"/>
        <v>0</v>
      </c>
      <c r="J646" s="76">
        <f t="shared" si="102"/>
        <v>0</v>
      </c>
      <c r="K646" s="76">
        <v>0</v>
      </c>
      <c r="L646" s="76">
        <f t="shared" si="103"/>
        <v>0</v>
      </c>
      <c r="M646" s="67">
        <f t="shared" si="98"/>
        <v>0</v>
      </c>
    </row>
    <row r="647" spans="1:13">
      <c r="A647" s="9">
        <f t="shared" si="99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96"/>
        <v>4590.05</v>
      </c>
      <c r="G647" s="63">
        <f t="shared" si="100"/>
        <v>0</v>
      </c>
      <c r="H647" s="75">
        <f t="shared" si="101"/>
        <v>0</v>
      </c>
      <c r="I647" s="76">
        <f t="shared" si="97"/>
        <v>0</v>
      </c>
      <c r="J647" s="76">
        <f t="shared" si="102"/>
        <v>0</v>
      </c>
      <c r="K647" s="76">
        <v>0</v>
      </c>
      <c r="L647" s="76">
        <f t="shared" si="103"/>
        <v>0</v>
      </c>
      <c r="M647" s="67">
        <f t="shared" si="98"/>
        <v>0</v>
      </c>
    </row>
    <row r="648" spans="1:13">
      <c r="A648" s="9">
        <f t="shared" si="99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96"/>
        <v>4652.09</v>
      </c>
      <c r="G648" s="63">
        <f t="shared" si="100"/>
        <v>0</v>
      </c>
      <c r="H648" s="75">
        <f t="shared" si="101"/>
        <v>0</v>
      </c>
      <c r="I648" s="76">
        <f t="shared" si="97"/>
        <v>0</v>
      </c>
      <c r="J648" s="76">
        <f t="shared" si="102"/>
        <v>0</v>
      </c>
      <c r="K648" s="76">
        <v>0</v>
      </c>
      <c r="L648" s="76">
        <f t="shared" si="103"/>
        <v>0</v>
      </c>
      <c r="M648" s="67">
        <f t="shared" si="98"/>
        <v>0</v>
      </c>
    </row>
    <row r="649" spans="1:13">
      <c r="A649" s="9">
        <f t="shared" si="99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96"/>
        <v>4635.5</v>
      </c>
      <c r="G649" s="63">
        <f t="shared" si="100"/>
        <v>0</v>
      </c>
      <c r="H649" s="75">
        <f t="shared" si="101"/>
        <v>0</v>
      </c>
      <c r="I649" s="76">
        <f t="shared" si="97"/>
        <v>0</v>
      </c>
      <c r="J649" s="76">
        <f t="shared" si="102"/>
        <v>0</v>
      </c>
      <c r="K649" s="76">
        <v>0</v>
      </c>
      <c r="L649" s="76">
        <f t="shared" si="103"/>
        <v>0</v>
      </c>
      <c r="M649" s="67">
        <f t="shared" si="98"/>
        <v>0</v>
      </c>
    </row>
    <row r="650" spans="1:13">
      <c r="A650" s="9">
        <f t="shared" si="99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96"/>
        <v>760.7</v>
      </c>
      <c r="G650" s="63">
        <f t="shared" si="100"/>
        <v>0</v>
      </c>
      <c r="H650" s="75">
        <f t="shared" si="101"/>
        <v>0</v>
      </c>
      <c r="I650" s="76">
        <f t="shared" si="97"/>
        <v>0</v>
      </c>
      <c r="J650" s="76">
        <f t="shared" si="102"/>
        <v>0</v>
      </c>
      <c r="K650" s="76">
        <v>0</v>
      </c>
      <c r="L650" s="76">
        <f t="shared" si="103"/>
        <v>0</v>
      </c>
      <c r="M650" s="67">
        <f t="shared" si="98"/>
        <v>0</v>
      </c>
    </row>
    <row r="651" spans="1:13">
      <c r="A651" s="9">
        <f t="shared" si="99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96"/>
        <v>195.3</v>
      </c>
      <c r="G651" s="63">
        <f t="shared" si="100"/>
        <v>0</v>
      </c>
      <c r="H651" s="75">
        <f t="shared" si="101"/>
        <v>0</v>
      </c>
      <c r="I651" s="76">
        <f t="shared" si="97"/>
        <v>0</v>
      </c>
      <c r="J651" s="76">
        <f t="shared" si="102"/>
        <v>0</v>
      </c>
      <c r="K651" s="76">
        <v>0</v>
      </c>
      <c r="L651" s="76">
        <f t="shared" si="103"/>
        <v>0</v>
      </c>
      <c r="M651" s="67">
        <f t="shared" si="98"/>
        <v>0</v>
      </c>
    </row>
    <row r="652" spans="1:13">
      <c r="A652" s="9">
        <f t="shared" si="99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96"/>
        <v>1221.2</v>
      </c>
      <c r="G652" s="63">
        <f t="shared" si="100"/>
        <v>0</v>
      </c>
      <c r="H652" s="75">
        <f t="shared" si="101"/>
        <v>0</v>
      </c>
      <c r="I652" s="76">
        <f t="shared" si="97"/>
        <v>0</v>
      </c>
      <c r="J652" s="76">
        <f t="shared" si="102"/>
        <v>0</v>
      </c>
      <c r="K652" s="76">
        <v>0</v>
      </c>
      <c r="L652" s="76">
        <f t="shared" si="103"/>
        <v>0</v>
      </c>
      <c r="M652" s="67">
        <f t="shared" si="98"/>
        <v>0</v>
      </c>
    </row>
    <row r="653" spans="1:13">
      <c r="A653" s="9">
        <f t="shared" si="99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96"/>
        <v>967.5</v>
      </c>
      <c r="G653" s="63">
        <f t="shared" si="100"/>
        <v>0</v>
      </c>
      <c r="H653" s="75">
        <f t="shared" si="101"/>
        <v>0</v>
      </c>
      <c r="I653" s="76">
        <f t="shared" si="97"/>
        <v>0</v>
      </c>
      <c r="J653" s="76">
        <f t="shared" si="102"/>
        <v>0</v>
      </c>
      <c r="K653" s="76">
        <v>0</v>
      </c>
      <c r="L653" s="76">
        <f t="shared" si="103"/>
        <v>0</v>
      </c>
      <c r="M653" s="67">
        <f t="shared" si="98"/>
        <v>0</v>
      </c>
    </row>
    <row r="654" spans="1:13">
      <c r="A654" s="9">
        <f t="shared" si="99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96"/>
        <v>1147.9000000000001</v>
      </c>
      <c r="G654" s="63">
        <f t="shared" si="100"/>
        <v>0</v>
      </c>
      <c r="H654" s="75">
        <f t="shared" si="101"/>
        <v>0</v>
      </c>
      <c r="I654" s="76">
        <f t="shared" si="97"/>
        <v>0</v>
      </c>
      <c r="J654" s="76">
        <f t="shared" si="102"/>
        <v>0</v>
      </c>
      <c r="K654" s="76">
        <v>0</v>
      </c>
      <c r="L654" s="76">
        <f t="shared" si="103"/>
        <v>0</v>
      </c>
      <c r="M654" s="67">
        <f t="shared" si="98"/>
        <v>0</v>
      </c>
    </row>
    <row r="655" spans="1:13">
      <c r="A655" s="9">
        <f t="shared" si="99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96"/>
        <v>2522.14</v>
      </c>
      <c r="G655" s="63">
        <f t="shared" si="100"/>
        <v>0</v>
      </c>
      <c r="H655" s="75">
        <f t="shared" si="101"/>
        <v>0</v>
      </c>
      <c r="I655" s="76">
        <f t="shared" si="97"/>
        <v>0</v>
      </c>
      <c r="J655" s="76">
        <f t="shared" si="102"/>
        <v>0</v>
      </c>
      <c r="K655" s="76">
        <v>0</v>
      </c>
      <c r="L655" s="76">
        <f t="shared" si="103"/>
        <v>0</v>
      </c>
      <c r="M655" s="67">
        <f t="shared" si="98"/>
        <v>0</v>
      </c>
    </row>
    <row r="656" spans="1:13">
      <c r="A656" s="9">
        <f t="shared" si="99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96"/>
        <v>5364.3</v>
      </c>
      <c r="G656" s="63">
        <f t="shared" si="100"/>
        <v>0</v>
      </c>
      <c r="H656" s="75">
        <f t="shared" si="101"/>
        <v>0</v>
      </c>
      <c r="I656" s="76">
        <f t="shared" si="97"/>
        <v>0</v>
      </c>
      <c r="J656" s="76">
        <f t="shared" si="102"/>
        <v>0</v>
      </c>
      <c r="K656" s="76">
        <v>0</v>
      </c>
      <c r="L656" s="76">
        <f t="shared" si="103"/>
        <v>0</v>
      </c>
      <c r="M656" s="67">
        <f t="shared" si="98"/>
        <v>0</v>
      </c>
    </row>
    <row r="657" spans="1:13">
      <c r="A657" s="9">
        <f t="shared" si="99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96"/>
        <v>1516</v>
      </c>
      <c r="G657" s="63">
        <f t="shared" si="100"/>
        <v>0</v>
      </c>
      <c r="H657" s="75">
        <f t="shared" si="101"/>
        <v>0</v>
      </c>
      <c r="I657" s="76">
        <f t="shared" si="97"/>
        <v>0</v>
      </c>
      <c r="J657" s="76">
        <f t="shared" si="102"/>
        <v>0</v>
      </c>
      <c r="K657" s="76">
        <v>0</v>
      </c>
      <c r="L657" s="76">
        <f t="shared" si="103"/>
        <v>0</v>
      </c>
      <c r="M657" s="67">
        <f t="shared" si="98"/>
        <v>0</v>
      </c>
    </row>
    <row r="658" spans="1:13">
      <c r="A658" s="9">
        <f t="shared" si="99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96"/>
        <v>2999.5</v>
      </c>
      <c r="G658" s="63">
        <f t="shared" si="100"/>
        <v>0</v>
      </c>
      <c r="H658" s="75">
        <f t="shared" si="101"/>
        <v>0</v>
      </c>
      <c r="I658" s="76">
        <f t="shared" si="97"/>
        <v>0</v>
      </c>
      <c r="J658" s="76">
        <f t="shared" si="102"/>
        <v>0</v>
      </c>
      <c r="K658" s="76">
        <v>0</v>
      </c>
      <c r="L658" s="76">
        <f t="shared" si="103"/>
        <v>0</v>
      </c>
      <c r="M658" s="67">
        <f t="shared" si="98"/>
        <v>0</v>
      </c>
    </row>
    <row r="659" spans="1:13">
      <c r="A659" s="9">
        <f t="shared" si="99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96"/>
        <v>4518</v>
      </c>
      <c r="G659" s="63">
        <f t="shared" si="100"/>
        <v>0</v>
      </c>
      <c r="H659" s="75">
        <f t="shared" si="101"/>
        <v>0</v>
      </c>
      <c r="I659" s="76">
        <f t="shared" si="97"/>
        <v>0</v>
      </c>
      <c r="J659" s="76">
        <f t="shared" si="102"/>
        <v>0</v>
      </c>
      <c r="K659" s="76">
        <v>0</v>
      </c>
      <c r="L659" s="76">
        <f t="shared" si="103"/>
        <v>0</v>
      </c>
      <c r="M659" s="67">
        <f t="shared" si="98"/>
        <v>0</v>
      </c>
    </row>
    <row r="660" spans="1:13">
      <c r="A660" s="9">
        <f t="shared" si="99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96"/>
        <v>4688</v>
      </c>
      <c r="G660" s="63">
        <f t="shared" si="100"/>
        <v>0</v>
      </c>
      <c r="H660" s="75">
        <f t="shared" si="101"/>
        <v>0</v>
      </c>
      <c r="I660" s="76">
        <f t="shared" si="97"/>
        <v>0</v>
      </c>
      <c r="J660" s="76">
        <f t="shared" si="102"/>
        <v>0</v>
      </c>
      <c r="K660" s="76">
        <v>0</v>
      </c>
      <c r="L660" s="76">
        <f t="shared" si="103"/>
        <v>0</v>
      </c>
      <c r="M660" s="67">
        <f t="shared" si="98"/>
        <v>0</v>
      </c>
    </row>
    <row r="661" spans="1:13">
      <c r="A661" s="9">
        <f t="shared" si="99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96"/>
        <v>3216</v>
      </c>
      <c r="G661" s="63">
        <f t="shared" si="100"/>
        <v>0</v>
      </c>
      <c r="H661" s="75">
        <f t="shared" si="101"/>
        <v>0</v>
      </c>
      <c r="I661" s="76">
        <f t="shared" si="97"/>
        <v>0</v>
      </c>
      <c r="J661" s="76">
        <f t="shared" si="102"/>
        <v>0</v>
      </c>
      <c r="K661" s="76">
        <v>0</v>
      </c>
      <c r="L661" s="76">
        <f t="shared" si="103"/>
        <v>0</v>
      </c>
      <c r="M661" s="67">
        <f t="shared" si="98"/>
        <v>0</v>
      </c>
    </row>
    <row r="662" spans="1:13">
      <c r="A662" s="9">
        <f t="shared" si="99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96"/>
        <v>5793.85</v>
      </c>
      <c r="G662" s="63">
        <f t="shared" si="100"/>
        <v>0</v>
      </c>
      <c r="H662" s="75">
        <f t="shared" si="101"/>
        <v>0</v>
      </c>
      <c r="I662" s="76">
        <f t="shared" si="97"/>
        <v>0</v>
      </c>
      <c r="J662" s="76">
        <f t="shared" si="102"/>
        <v>0</v>
      </c>
      <c r="K662" s="76">
        <v>0</v>
      </c>
      <c r="L662" s="76">
        <f t="shared" si="103"/>
        <v>0</v>
      </c>
      <c r="M662" s="67">
        <f t="shared" si="98"/>
        <v>0</v>
      </c>
    </row>
    <row r="663" spans="1:13">
      <c r="A663" s="9">
        <f t="shared" si="99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96"/>
        <v>5920.8</v>
      </c>
      <c r="G663" s="63">
        <f t="shared" si="100"/>
        <v>0</v>
      </c>
      <c r="H663" s="75">
        <f t="shared" si="101"/>
        <v>0</v>
      </c>
      <c r="I663" s="76">
        <f t="shared" si="97"/>
        <v>0</v>
      </c>
      <c r="J663" s="76">
        <f t="shared" si="102"/>
        <v>0</v>
      </c>
      <c r="K663" s="76">
        <v>0</v>
      </c>
      <c r="L663" s="76">
        <f t="shared" si="103"/>
        <v>0</v>
      </c>
      <c r="M663" s="67">
        <f t="shared" si="98"/>
        <v>0</v>
      </c>
    </row>
    <row r="664" spans="1:13">
      <c r="A664" s="9">
        <f t="shared" si="99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96"/>
        <v>5856.4</v>
      </c>
      <c r="G664" s="63">
        <f t="shared" si="100"/>
        <v>0</v>
      </c>
      <c r="H664" s="75">
        <f t="shared" si="101"/>
        <v>0</v>
      </c>
      <c r="I664" s="76">
        <f t="shared" si="97"/>
        <v>0</v>
      </c>
      <c r="J664" s="76">
        <f t="shared" si="102"/>
        <v>0</v>
      </c>
      <c r="K664" s="76">
        <v>0</v>
      </c>
      <c r="L664" s="76">
        <f t="shared" si="103"/>
        <v>0</v>
      </c>
      <c r="M664" s="67">
        <f t="shared" si="98"/>
        <v>0</v>
      </c>
    </row>
    <row r="665" spans="1:13">
      <c r="A665" s="9">
        <f t="shared" si="99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96"/>
        <v>161.19999999999999</v>
      </c>
      <c r="G665" s="63">
        <f t="shared" si="100"/>
        <v>0</v>
      </c>
      <c r="H665" s="75">
        <f t="shared" si="101"/>
        <v>0</v>
      </c>
      <c r="I665" s="76">
        <f t="shared" si="97"/>
        <v>0</v>
      </c>
      <c r="J665" s="76">
        <f t="shared" si="102"/>
        <v>0</v>
      </c>
      <c r="K665" s="76">
        <v>0</v>
      </c>
      <c r="L665" s="76">
        <f t="shared" si="103"/>
        <v>0</v>
      </c>
      <c r="M665" s="67">
        <f t="shared" si="98"/>
        <v>0</v>
      </c>
    </row>
    <row r="666" spans="1:13">
      <c r="A666" s="9">
        <f t="shared" si="99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96"/>
        <v>2414.8000000000002</v>
      </c>
      <c r="G666" s="63">
        <f t="shared" si="100"/>
        <v>0</v>
      </c>
      <c r="H666" s="75">
        <f t="shared" si="101"/>
        <v>0</v>
      </c>
      <c r="I666" s="76">
        <f t="shared" si="97"/>
        <v>0</v>
      </c>
      <c r="J666" s="76">
        <f t="shared" si="102"/>
        <v>0</v>
      </c>
      <c r="K666" s="76">
        <v>0</v>
      </c>
      <c r="L666" s="76">
        <f t="shared" si="103"/>
        <v>0</v>
      </c>
      <c r="M666" s="67">
        <f t="shared" si="98"/>
        <v>0</v>
      </c>
    </row>
    <row r="667" spans="1:13">
      <c r="A667" s="9">
        <f t="shared" si="99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96"/>
        <v>1474.5</v>
      </c>
      <c r="G667" s="63">
        <f t="shared" si="100"/>
        <v>0</v>
      </c>
      <c r="H667" s="75">
        <f t="shared" si="101"/>
        <v>0</v>
      </c>
      <c r="I667" s="76">
        <f t="shared" si="97"/>
        <v>0</v>
      </c>
      <c r="J667" s="76">
        <f t="shared" si="102"/>
        <v>0</v>
      </c>
      <c r="K667" s="76">
        <v>0</v>
      </c>
      <c r="L667" s="76">
        <f t="shared" si="103"/>
        <v>0</v>
      </c>
      <c r="M667" s="67">
        <f t="shared" si="98"/>
        <v>0</v>
      </c>
    </row>
    <row r="668" spans="1:13">
      <c r="A668" s="9">
        <f t="shared" si="99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96"/>
        <v>3142.9</v>
      </c>
      <c r="G668" s="63">
        <f t="shared" si="100"/>
        <v>0</v>
      </c>
      <c r="H668" s="75">
        <f t="shared" si="101"/>
        <v>0</v>
      </c>
      <c r="I668" s="76">
        <f t="shared" si="97"/>
        <v>0</v>
      </c>
      <c r="J668" s="76">
        <f t="shared" si="102"/>
        <v>0</v>
      </c>
      <c r="K668" s="76">
        <v>0</v>
      </c>
      <c r="L668" s="76">
        <f t="shared" si="103"/>
        <v>0</v>
      </c>
      <c r="M668" s="67">
        <f t="shared" si="98"/>
        <v>0</v>
      </c>
    </row>
    <row r="669" spans="1:13">
      <c r="A669" s="9">
        <f t="shared" si="99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96"/>
        <v>3236.6000000000004</v>
      </c>
      <c r="G669" s="63">
        <f t="shared" si="100"/>
        <v>0</v>
      </c>
      <c r="H669" s="75">
        <f t="shared" si="101"/>
        <v>0</v>
      </c>
      <c r="I669" s="76">
        <f t="shared" si="97"/>
        <v>0</v>
      </c>
      <c r="J669" s="76">
        <f t="shared" si="102"/>
        <v>0</v>
      </c>
      <c r="K669" s="76">
        <v>0</v>
      </c>
      <c r="L669" s="76">
        <f t="shared" si="103"/>
        <v>0</v>
      </c>
      <c r="M669" s="67">
        <f t="shared" ref="M669:M700" si="104">(H669+I669+J669+L669)/F669</f>
        <v>0</v>
      </c>
    </row>
    <row r="670" spans="1:13">
      <c r="A670" s="9">
        <f t="shared" si="99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96"/>
        <v>3226.9</v>
      </c>
      <c r="G670" s="63">
        <f t="shared" si="100"/>
        <v>0</v>
      </c>
      <c r="H670" s="75">
        <f t="shared" si="101"/>
        <v>0</v>
      </c>
      <c r="I670" s="76">
        <f t="shared" si="97"/>
        <v>0</v>
      </c>
      <c r="J670" s="76">
        <f t="shared" si="102"/>
        <v>0</v>
      </c>
      <c r="K670" s="76">
        <v>0</v>
      </c>
      <c r="L670" s="76">
        <f t="shared" si="103"/>
        <v>0</v>
      </c>
      <c r="M670" s="67">
        <f t="shared" si="104"/>
        <v>0</v>
      </c>
    </row>
    <row r="671" spans="1:13">
      <c r="A671" s="9">
        <f t="shared" si="99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96"/>
        <v>4204.75</v>
      </c>
      <c r="G671" s="63">
        <f t="shared" si="100"/>
        <v>0</v>
      </c>
      <c r="H671" s="75">
        <f t="shared" si="101"/>
        <v>0</v>
      </c>
      <c r="I671" s="76">
        <f t="shared" si="97"/>
        <v>0</v>
      </c>
      <c r="J671" s="76">
        <f t="shared" si="102"/>
        <v>0</v>
      </c>
      <c r="K671" s="76">
        <v>0</v>
      </c>
      <c r="L671" s="76">
        <f t="shared" si="103"/>
        <v>0</v>
      </c>
      <c r="M671" s="67">
        <f t="shared" si="104"/>
        <v>0</v>
      </c>
    </row>
    <row r="672" spans="1:13">
      <c r="A672" s="9">
        <f t="shared" si="99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96"/>
        <v>1489.2</v>
      </c>
      <c r="G672" s="63">
        <f t="shared" si="100"/>
        <v>0</v>
      </c>
      <c r="H672" s="75">
        <f t="shared" si="101"/>
        <v>0</v>
      </c>
      <c r="I672" s="76">
        <f t="shared" si="97"/>
        <v>0</v>
      </c>
      <c r="J672" s="76">
        <f t="shared" si="102"/>
        <v>0</v>
      </c>
      <c r="K672" s="76">
        <v>0</v>
      </c>
      <c r="L672" s="76">
        <f t="shared" si="103"/>
        <v>0</v>
      </c>
      <c r="M672" s="67">
        <f t="shared" si="104"/>
        <v>0</v>
      </c>
    </row>
    <row r="673" spans="1:13">
      <c r="A673" s="9">
        <f t="shared" si="99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96"/>
        <v>4047.96</v>
      </c>
      <c r="G673" s="63">
        <f t="shared" si="100"/>
        <v>0</v>
      </c>
      <c r="H673" s="75">
        <f t="shared" si="101"/>
        <v>0</v>
      </c>
      <c r="I673" s="76">
        <f t="shared" si="97"/>
        <v>0</v>
      </c>
      <c r="J673" s="76">
        <f t="shared" si="102"/>
        <v>0</v>
      </c>
      <c r="K673" s="76">
        <v>0</v>
      </c>
      <c r="L673" s="76">
        <f t="shared" si="103"/>
        <v>0</v>
      </c>
      <c r="M673" s="67">
        <f t="shared" si="104"/>
        <v>0</v>
      </c>
    </row>
    <row r="674" spans="1:13">
      <c r="A674" s="9">
        <f t="shared" si="99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96"/>
        <v>308</v>
      </c>
      <c r="G674" s="63">
        <f t="shared" si="100"/>
        <v>0</v>
      </c>
      <c r="H674" s="75">
        <f t="shared" si="101"/>
        <v>0</v>
      </c>
      <c r="I674" s="76">
        <f t="shared" si="97"/>
        <v>0</v>
      </c>
      <c r="J674" s="76">
        <f t="shared" si="102"/>
        <v>0</v>
      </c>
      <c r="K674" s="76">
        <v>0</v>
      </c>
      <c r="L674" s="76">
        <f t="shared" si="103"/>
        <v>0</v>
      </c>
      <c r="M674" s="67">
        <f t="shared" si="104"/>
        <v>0</v>
      </c>
    </row>
    <row r="675" spans="1:13">
      <c r="A675" s="9">
        <f t="shared" si="99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96"/>
        <v>157.54</v>
      </c>
      <c r="G675" s="63">
        <f t="shared" si="100"/>
        <v>0</v>
      </c>
      <c r="H675" s="75">
        <f t="shared" si="101"/>
        <v>0</v>
      </c>
      <c r="I675" s="76">
        <f t="shared" si="97"/>
        <v>0</v>
      </c>
      <c r="J675" s="76">
        <f t="shared" si="102"/>
        <v>0</v>
      </c>
      <c r="K675" s="76">
        <v>0</v>
      </c>
      <c r="L675" s="76">
        <f t="shared" si="103"/>
        <v>0</v>
      </c>
      <c r="M675" s="67">
        <f t="shared" si="104"/>
        <v>0</v>
      </c>
    </row>
    <row r="676" spans="1:13">
      <c r="A676" s="9">
        <f t="shared" si="99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96"/>
        <v>547.4</v>
      </c>
      <c r="G676" s="63">
        <f t="shared" si="100"/>
        <v>0</v>
      </c>
      <c r="H676" s="75">
        <f t="shared" si="101"/>
        <v>0</v>
      </c>
      <c r="I676" s="76">
        <f t="shared" si="97"/>
        <v>0</v>
      </c>
      <c r="J676" s="76">
        <f t="shared" si="102"/>
        <v>0</v>
      </c>
      <c r="K676" s="76">
        <v>0</v>
      </c>
      <c r="L676" s="76">
        <f t="shared" si="103"/>
        <v>0</v>
      </c>
      <c r="M676" s="67">
        <f t="shared" si="104"/>
        <v>0</v>
      </c>
    </row>
    <row r="677" spans="1:13">
      <c r="A677" s="9">
        <f t="shared" si="99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96"/>
        <v>307.3</v>
      </c>
      <c r="G677" s="63">
        <f t="shared" si="100"/>
        <v>0</v>
      </c>
      <c r="H677" s="75">
        <f t="shared" si="101"/>
        <v>0</v>
      </c>
      <c r="I677" s="76">
        <f t="shared" si="97"/>
        <v>0</v>
      </c>
      <c r="J677" s="76">
        <f t="shared" si="102"/>
        <v>0</v>
      </c>
      <c r="K677" s="76">
        <v>0</v>
      </c>
      <c r="L677" s="76">
        <f t="shared" si="103"/>
        <v>0</v>
      </c>
      <c r="M677" s="67">
        <f t="shared" si="104"/>
        <v>0</v>
      </c>
    </row>
    <row r="678" spans="1:13">
      <c r="A678" s="9">
        <f t="shared" si="99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96"/>
        <v>137.69999999999999</v>
      </c>
      <c r="G678" s="63">
        <f t="shared" si="100"/>
        <v>0</v>
      </c>
      <c r="H678" s="75">
        <f t="shared" si="101"/>
        <v>0</v>
      </c>
      <c r="I678" s="76">
        <f t="shared" si="97"/>
        <v>0</v>
      </c>
      <c r="J678" s="76">
        <f t="shared" si="102"/>
        <v>0</v>
      </c>
      <c r="K678" s="76">
        <v>0</v>
      </c>
      <c r="L678" s="76">
        <f t="shared" si="103"/>
        <v>0</v>
      </c>
      <c r="M678" s="67">
        <f t="shared" si="104"/>
        <v>0</v>
      </c>
    </row>
    <row r="679" spans="1:13">
      <c r="A679" s="9">
        <f t="shared" si="99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96"/>
        <v>536.1</v>
      </c>
      <c r="G679" s="63">
        <f t="shared" si="100"/>
        <v>0</v>
      </c>
      <c r="H679" s="75">
        <f t="shared" si="101"/>
        <v>0</v>
      </c>
      <c r="I679" s="76">
        <f t="shared" si="97"/>
        <v>0</v>
      </c>
      <c r="J679" s="76">
        <f t="shared" si="102"/>
        <v>0</v>
      </c>
      <c r="K679" s="76">
        <v>0</v>
      </c>
      <c r="L679" s="76">
        <f t="shared" si="103"/>
        <v>0</v>
      </c>
      <c r="M679" s="67">
        <f t="shared" si="104"/>
        <v>0</v>
      </c>
    </row>
    <row r="680" spans="1:13">
      <c r="A680" s="9">
        <f t="shared" si="99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96"/>
        <v>4434.25</v>
      </c>
      <c r="G680" s="63">
        <f t="shared" si="100"/>
        <v>0</v>
      </c>
      <c r="H680" s="75">
        <f t="shared" si="101"/>
        <v>0</v>
      </c>
      <c r="I680" s="76">
        <f t="shared" si="97"/>
        <v>0</v>
      </c>
      <c r="J680" s="76">
        <f t="shared" si="102"/>
        <v>0</v>
      </c>
      <c r="K680" s="76">
        <v>0</v>
      </c>
      <c r="L680" s="76">
        <f t="shared" si="103"/>
        <v>0</v>
      </c>
      <c r="M680" s="67">
        <f t="shared" si="104"/>
        <v>0</v>
      </c>
    </row>
    <row r="681" spans="1:13">
      <c r="A681" s="9">
        <f t="shared" si="99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96"/>
        <v>349</v>
      </c>
      <c r="G681" s="63">
        <f t="shared" si="100"/>
        <v>0</v>
      </c>
      <c r="H681" s="75">
        <f t="shared" si="101"/>
        <v>0</v>
      </c>
      <c r="I681" s="76">
        <f t="shared" si="97"/>
        <v>0</v>
      </c>
      <c r="J681" s="76">
        <f t="shared" si="102"/>
        <v>0</v>
      </c>
      <c r="K681" s="76">
        <v>0</v>
      </c>
      <c r="L681" s="76">
        <f t="shared" si="103"/>
        <v>0</v>
      </c>
      <c r="M681" s="67">
        <f t="shared" si="104"/>
        <v>0</v>
      </c>
    </row>
    <row r="682" spans="1:13">
      <c r="A682" s="9">
        <f t="shared" si="99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96"/>
        <v>406.5</v>
      </c>
      <c r="G682" s="63">
        <f t="shared" si="100"/>
        <v>0</v>
      </c>
      <c r="H682" s="75">
        <f t="shared" si="101"/>
        <v>0</v>
      </c>
      <c r="I682" s="76">
        <f t="shared" si="97"/>
        <v>0</v>
      </c>
      <c r="J682" s="76">
        <f t="shared" si="102"/>
        <v>0</v>
      </c>
      <c r="K682" s="76">
        <v>0</v>
      </c>
      <c r="L682" s="76">
        <f t="shared" si="103"/>
        <v>0</v>
      </c>
      <c r="M682" s="67">
        <f t="shared" si="104"/>
        <v>0</v>
      </c>
    </row>
    <row r="683" spans="1:13">
      <c r="A683" s="9">
        <f t="shared" si="99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96"/>
        <v>404.1</v>
      </c>
      <c r="G683" s="63">
        <f t="shared" si="100"/>
        <v>0</v>
      </c>
      <c r="H683" s="75">
        <f t="shared" si="101"/>
        <v>0</v>
      </c>
      <c r="I683" s="76">
        <f t="shared" si="97"/>
        <v>0</v>
      </c>
      <c r="J683" s="76">
        <f t="shared" si="102"/>
        <v>0</v>
      </c>
      <c r="K683" s="76">
        <v>0</v>
      </c>
      <c r="L683" s="76">
        <f t="shared" si="103"/>
        <v>0</v>
      </c>
      <c r="M683" s="67">
        <f t="shared" si="104"/>
        <v>0</v>
      </c>
    </row>
    <row r="684" spans="1:13">
      <c r="A684" s="9">
        <f t="shared" si="99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96"/>
        <v>408.5</v>
      </c>
      <c r="G684" s="63">
        <f t="shared" si="100"/>
        <v>0</v>
      </c>
      <c r="H684" s="75">
        <f t="shared" si="101"/>
        <v>0</v>
      </c>
      <c r="I684" s="76">
        <f t="shared" si="97"/>
        <v>0</v>
      </c>
      <c r="J684" s="76">
        <f t="shared" si="102"/>
        <v>0</v>
      </c>
      <c r="K684" s="76">
        <v>0</v>
      </c>
      <c r="L684" s="76">
        <f t="shared" si="103"/>
        <v>0</v>
      </c>
      <c r="M684" s="67">
        <f t="shared" si="104"/>
        <v>0</v>
      </c>
    </row>
    <row r="685" spans="1:13">
      <c r="A685" s="9">
        <f t="shared" si="99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96"/>
        <v>1814.6</v>
      </c>
      <c r="G685" s="63">
        <f t="shared" si="100"/>
        <v>0</v>
      </c>
      <c r="H685" s="75">
        <f t="shared" si="101"/>
        <v>0</v>
      </c>
      <c r="I685" s="76">
        <f t="shared" si="97"/>
        <v>0</v>
      </c>
      <c r="J685" s="76">
        <f t="shared" si="102"/>
        <v>0</v>
      </c>
      <c r="K685" s="76">
        <v>0</v>
      </c>
      <c r="L685" s="76">
        <f t="shared" si="103"/>
        <v>0</v>
      </c>
      <c r="M685" s="67">
        <f t="shared" si="104"/>
        <v>0</v>
      </c>
    </row>
    <row r="686" spans="1:13">
      <c r="A686" s="9">
        <f t="shared" si="99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96"/>
        <v>358.3</v>
      </c>
      <c r="G686" s="63">
        <f t="shared" si="100"/>
        <v>0</v>
      </c>
      <c r="H686" s="75">
        <f t="shared" si="101"/>
        <v>0</v>
      </c>
      <c r="I686" s="76">
        <f t="shared" si="97"/>
        <v>0</v>
      </c>
      <c r="J686" s="76">
        <f t="shared" si="102"/>
        <v>0</v>
      </c>
      <c r="K686" s="76">
        <v>0</v>
      </c>
      <c r="L686" s="76">
        <f t="shared" si="103"/>
        <v>0</v>
      </c>
      <c r="M686" s="67">
        <f t="shared" si="104"/>
        <v>0</v>
      </c>
    </row>
    <row r="687" spans="1:13">
      <c r="A687" s="9">
        <f t="shared" si="99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96"/>
        <v>341</v>
      </c>
      <c r="G687" s="63">
        <f t="shared" si="100"/>
        <v>0</v>
      </c>
      <c r="H687" s="75">
        <f t="shared" si="101"/>
        <v>0</v>
      </c>
      <c r="I687" s="76">
        <f t="shared" si="97"/>
        <v>0</v>
      </c>
      <c r="J687" s="76">
        <f t="shared" si="102"/>
        <v>0</v>
      </c>
      <c r="K687" s="76">
        <v>0</v>
      </c>
      <c r="L687" s="76">
        <f t="shared" si="103"/>
        <v>0</v>
      </c>
      <c r="M687" s="67">
        <f t="shared" si="104"/>
        <v>0</v>
      </c>
    </row>
    <row r="688" spans="1:13">
      <c r="A688" s="9">
        <f t="shared" si="99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96"/>
        <v>2259.8000000000002</v>
      </c>
      <c r="G688" s="63">
        <f t="shared" si="100"/>
        <v>0</v>
      </c>
      <c r="H688" s="75">
        <f t="shared" si="101"/>
        <v>0</v>
      </c>
      <c r="I688" s="76">
        <f t="shared" si="97"/>
        <v>0</v>
      </c>
      <c r="J688" s="76">
        <f t="shared" si="102"/>
        <v>0</v>
      </c>
      <c r="K688" s="76">
        <v>0</v>
      </c>
      <c r="L688" s="76">
        <f t="shared" si="103"/>
        <v>0</v>
      </c>
      <c r="M688" s="67">
        <f t="shared" si="104"/>
        <v>0</v>
      </c>
    </row>
    <row r="689" spans="1:13">
      <c r="A689" s="9">
        <f t="shared" si="99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96"/>
        <v>383.21</v>
      </c>
      <c r="G689" s="63">
        <f t="shared" si="100"/>
        <v>0</v>
      </c>
      <c r="H689" s="75">
        <f t="shared" si="101"/>
        <v>0</v>
      </c>
      <c r="I689" s="76">
        <f t="shared" si="97"/>
        <v>0</v>
      </c>
      <c r="J689" s="76">
        <f t="shared" si="102"/>
        <v>0</v>
      </c>
      <c r="K689" s="76">
        <v>0</v>
      </c>
      <c r="L689" s="76">
        <f t="shared" si="103"/>
        <v>0</v>
      </c>
      <c r="M689" s="67">
        <f t="shared" si="104"/>
        <v>0</v>
      </c>
    </row>
    <row r="690" spans="1:13">
      <c r="A690" s="9">
        <f t="shared" si="99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96"/>
        <v>122.4</v>
      </c>
      <c r="G690" s="63">
        <f t="shared" si="100"/>
        <v>0</v>
      </c>
      <c r="H690" s="75">
        <f t="shared" si="101"/>
        <v>0</v>
      </c>
      <c r="I690" s="76">
        <f t="shared" si="97"/>
        <v>0</v>
      </c>
      <c r="J690" s="76">
        <f t="shared" si="102"/>
        <v>0</v>
      </c>
      <c r="K690" s="76">
        <v>0</v>
      </c>
      <c r="L690" s="76">
        <f t="shared" si="103"/>
        <v>0</v>
      </c>
      <c r="M690" s="67">
        <f t="shared" si="104"/>
        <v>0</v>
      </c>
    </row>
    <row r="691" spans="1:13">
      <c r="A691" s="9">
        <f t="shared" si="99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96"/>
        <v>186.3</v>
      </c>
      <c r="G691" s="63">
        <f t="shared" si="100"/>
        <v>0</v>
      </c>
      <c r="H691" s="75">
        <f t="shared" si="101"/>
        <v>0</v>
      </c>
      <c r="I691" s="76">
        <f t="shared" si="97"/>
        <v>0</v>
      </c>
      <c r="J691" s="76">
        <f t="shared" si="102"/>
        <v>0</v>
      </c>
      <c r="K691" s="76">
        <v>0</v>
      </c>
      <c r="L691" s="76">
        <f t="shared" si="103"/>
        <v>0</v>
      </c>
      <c r="M691" s="67">
        <f t="shared" si="104"/>
        <v>0</v>
      </c>
    </row>
    <row r="692" spans="1:13">
      <c r="A692" s="9">
        <f t="shared" si="99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96"/>
        <v>989.04</v>
      </c>
      <c r="G692" s="63">
        <f t="shared" si="100"/>
        <v>0</v>
      </c>
      <c r="H692" s="75">
        <f t="shared" si="101"/>
        <v>0</v>
      </c>
      <c r="I692" s="76">
        <f t="shared" si="97"/>
        <v>0</v>
      </c>
      <c r="J692" s="76">
        <f t="shared" si="102"/>
        <v>0</v>
      </c>
      <c r="K692" s="76">
        <v>0</v>
      </c>
      <c r="L692" s="76">
        <f t="shared" si="103"/>
        <v>0</v>
      </c>
      <c r="M692" s="67">
        <f t="shared" si="104"/>
        <v>0</v>
      </c>
    </row>
    <row r="693" spans="1:13">
      <c r="A693" s="9">
        <f t="shared" si="99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96"/>
        <v>336.3</v>
      </c>
      <c r="G693" s="63">
        <f t="shared" si="100"/>
        <v>0</v>
      </c>
      <c r="H693" s="75">
        <f t="shared" si="101"/>
        <v>0</v>
      </c>
      <c r="I693" s="76">
        <f t="shared" si="97"/>
        <v>0</v>
      </c>
      <c r="J693" s="76">
        <f t="shared" si="102"/>
        <v>0</v>
      </c>
      <c r="K693" s="76">
        <v>0</v>
      </c>
      <c r="L693" s="76">
        <f t="shared" si="103"/>
        <v>0</v>
      </c>
      <c r="M693" s="67">
        <f t="shared" si="104"/>
        <v>0</v>
      </c>
    </row>
    <row r="694" spans="1:13">
      <c r="A694" s="9">
        <f t="shared" si="99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96"/>
        <v>990</v>
      </c>
      <c r="G694" s="63">
        <f t="shared" si="100"/>
        <v>0</v>
      </c>
      <c r="H694" s="75">
        <f t="shared" si="101"/>
        <v>0</v>
      </c>
      <c r="I694" s="76">
        <f t="shared" si="97"/>
        <v>0</v>
      </c>
      <c r="J694" s="76">
        <f t="shared" si="102"/>
        <v>0</v>
      </c>
      <c r="K694" s="76">
        <v>0</v>
      </c>
      <c r="L694" s="76">
        <f t="shared" si="103"/>
        <v>0</v>
      </c>
      <c r="M694" s="67">
        <f t="shared" si="104"/>
        <v>0</v>
      </c>
    </row>
    <row r="695" spans="1:13">
      <c r="A695" s="9">
        <f t="shared" si="99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96"/>
        <v>329.6</v>
      </c>
      <c r="G695" s="63">
        <f t="shared" si="100"/>
        <v>0</v>
      </c>
      <c r="H695" s="75">
        <f t="shared" si="101"/>
        <v>0</v>
      </c>
      <c r="I695" s="76">
        <f t="shared" si="97"/>
        <v>0</v>
      </c>
      <c r="J695" s="76">
        <f t="shared" si="102"/>
        <v>0</v>
      </c>
      <c r="K695" s="76">
        <v>0</v>
      </c>
      <c r="L695" s="76">
        <f t="shared" si="103"/>
        <v>0</v>
      </c>
      <c r="M695" s="67">
        <f t="shared" si="104"/>
        <v>0</v>
      </c>
    </row>
    <row r="696" spans="1:13">
      <c r="A696" s="9">
        <f t="shared" si="99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96"/>
        <v>564.20000000000005</v>
      </c>
      <c r="G696" s="63">
        <f t="shared" si="100"/>
        <v>0</v>
      </c>
      <c r="H696" s="75">
        <f t="shared" si="101"/>
        <v>0</v>
      </c>
      <c r="I696" s="76">
        <f t="shared" si="97"/>
        <v>0</v>
      </c>
      <c r="J696" s="76">
        <f t="shared" si="102"/>
        <v>0</v>
      </c>
      <c r="K696" s="76">
        <v>0</v>
      </c>
      <c r="L696" s="76">
        <f t="shared" si="103"/>
        <v>0</v>
      </c>
      <c r="M696" s="67">
        <f t="shared" si="104"/>
        <v>0</v>
      </c>
    </row>
    <row r="697" spans="1:13">
      <c r="A697" s="9">
        <f t="shared" si="99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96"/>
        <v>123.2</v>
      </c>
      <c r="G697" s="63">
        <f t="shared" si="100"/>
        <v>0</v>
      </c>
      <c r="H697" s="75">
        <f t="shared" si="101"/>
        <v>0</v>
      </c>
      <c r="I697" s="76">
        <f t="shared" si="97"/>
        <v>0</v>
      </c>
      <c r="J697" s="76">
        <f t="shared" si="102"/>
        <v>0</v>
      </c>
      <c r="K697" s="76">
        <v>0</v>
      </c>
      <c r="L697" s="76">
        <f t="shared" si="103"/>
        <v>0</v>
      </c>
      <c r="M697" s="67">
        <f t="shared" si="104"/>
        <v>0</v>
      </c>
    </row>
    <row r="698" spans="1:13">
      <c r="A698" s="9">
        <f t="shared" si="99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96"/>
        <v>325.3</v>
      </c>
      <c r="G698" s="63">
        <f t="shared" si="100"/>
        <v>0</v>
      </c>
      <c r="H698" s="75">
        <f t="shared" si="101"/>
        <v>0</v>
      </c>
      <c r="I698" s="76">
        <f t="shared" si="97"/>
        <v>0</v>
      </c>
      <c r="J698" s="76">
        <f t="shared" si="102"/>
        <v>0</v>
      </c>
      <c r="K698" s="76">
        <v>0</v>
      </c>
      <c r="L698" s="76">
        <f t="shared" si="103"/>
        <v>0</v>
      </c>
      <c r="M698" s="67">
        <f t="shared" si="104"/>
        <v>0</v>
      </c>
    </row>
    <row r="699" spans="1:13">
      <c r="A699" s="9">
        <f t="shared" si="99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si="96"/>
        <v>314.2</v>
      </c>
      <c r="G699" s="63">
        <f t="shared" si="100"/>
        <v>0</v>
      </c>
      <c r="H699" s="75">
        <f t="shared" si="101"/>
        <v>0</v>
      </c>
      <c r="I699" s="76">
        <f t="shared" ref="I699:I762" si="105">H699*0.3677</f>
        <v>0</v>
      </c>
      <c r="J699" s="76">
        <f t="shared" si="102"/>
        <v>0</v>
      </c>
      <c r="K699" s="76">
        <v>0</v>
      </c>
      <c r="L699" s="76">
        <f t="shared" si="103"/>
        <v>0</v>
      </c>
      <c r="M699" s="67">
        <f t="shared" si="104"/>
        <v>0</v>
      </c>
    </row>
    <row r="700" spans="1:13">
      <c r="A700" s="9">
        <f t="shared" si="99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96"/>
        <v>418.8</v>
      </c>
      <c r="G700" s="63">
        <f t="shared" ref="G700:G763" si="106">0/146061.73*F700</f>
        <v>0</v>
      </c>
      <c r="H700" s="75">
        <f t="shared" ref="H700:H763" si="107">G700*1601.58</f>
        <v>0</v>
      </c>
      <c r="I700" s="76">
        <f t="shared" si="105"/>
        <v>0</v>
      </c>
      <c r="J700" s="76">
        <f t="shared" si="102"/>
        <v>0</v>
      </c>
      <c r="K700" s="76">
        <v>0</v>
      </c>
      <c r="L700" s="76">
        <f t="shared" si="103"/>
        <v>0</v>
      </c>
      <c r="M700" s="67">
        <f t="shared" si="104"/>
        <v>0</v>
      </c>
    </row>
    <row r="701" spans="1:13">
      <c r="A701" s="9">
        <f t="shared" si="99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ref="F701:F764" si="108">C701+D701+E701</f>
        <v>435.7</v>
      </c>
      <c r="G701" s="63">
        <f t="shared" si="106"/>
        <v>0</v>
      </c>
      <c r="H701" s="75">
        <f t="shared" si="107"/>
        <v>0</v>
      </c>
      <c r="I701" s="76">
        <f t="shared" si="105"/>
        <v>0</v>
      </c>
      <c r="J701" s="76">
        <f t="shared" si="102"/>
        <v>0</v>
      </c>
      <c r="K701" s="76">
        <v>0</v>
      </c>
      <c r="L701" s="76">
        <f t="shared" si="103"/>
        <v>0</v>
      </c>
      <c r="M701" s="67">
        <f t="shared" ref="M701:M732" si="109">(H701+I701+J701+L701)/F701</f>
        <v>0</v>
      </c>
    </row>
    <row r="702" spans="1:13">
      <c r="A702" s="9">
        <f t="shared" ref="A702:A765" si="110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108"/>
        <v>416.2</v>
      </c>
      <c r="G702" s="63">
        <f t="shared" si="106"/>
        <v>0</v>
      </c>
      <c r="H702" s="75">
        <f t="shared" si="107"/>
        <v>0</v>
      </c>
      <c r="I702" s="76">
        <f t="shared" si="105"/>
        <v>0</v>
      </c>
      <c r="J702" s="76">
        <f t="shared" ref="J702:J765" si="111">H702*0.4</f>
        <v>0</v>
      </c>
      <c r="K702" s="76">
        <v>0</v>
      </c>
      <c r="L702" s="76">
        <f t="shared" ref="L702:L765" si="112">G702*408.88</f>
        <v>0</v>
      </c>
      <c r="M702" s="67">
        <f t="shared" si="109"/>
        <v>0</v>
      </c>
    </row>
    <row r="703" spans="1:13">
      <c r="A703" s="9">
        <f t="shared" si="110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108"/>
        <v>4569.2</v>
      </c>
      <c r="G703" s="63">
        <f t="shared" si="106"/>
        <v>0</v>
      </c>
      <c r="H703" s="75">
        <f t="shared" si="107"/>
        <v>0</v>
      </c>
      <c r="I703" s="76">
        <f t="shared" si="105"/>
        <v>0</v>
      </c>
      <c r="J703" s="76">
        <f t="shared" si="111"/>
        <v>0</v>
      </c>
      <c r="K703" s="76">
        <v>0</v>
      </c>
      <c r="L703" s="76">
        <f t="shared" si="112"/>
        <v>0</v>
      </c>
      <c r="M703" s="67">
        <f t="shared" si="109"/>
        <v>0</v>
      </c>
    </row>
    <row r="704" spans="1:13">
      <c r="A704" s="9">
        <f t="shared" si="110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108"/>
        <v>310</v>
      </c>
      <c r="G704" s="63">
        <f t="shared" si="106"/>
        <v>0</v>
      </c>
      <c r="H704" s="75">
        <f t="shared" si="107"/>
        <v>0</v>
      </c>
      <c r="I704" s="76">
        <f t="shared" si="105"/>
        <v>0</v>
      </c>
      <c r="J704" s="76">
        <f t="shared" si="111"/>
        <v>0</v>
      </c>
      <c r="K704" s="76">
        <v>0</v>
      </c>
      <c r="L704" s="76">
        <f t="shared" si="112"/>
        <v>0</v>
      </c>
      <c r="M704" s="67">
        <f t="shared" si="109"/>
        <v>0</v>
      </c>
    </row>
    <row r="705" spans="1:13">
      <c r="A705" s="9">
        <f t="shared" si="110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108"/>
        <v>336.4</v>
      </c>
      <c r="G705" s="63">
        <f t="shared" si="106"/>
        <v>0</v>
      </c>
      <c r="H705" s="75">
        <f t="shared" si="107"/>
        <v>0</v>
      </c>
      <c r="I705" s="76">
        <f t="shared" si="105"/>
        <v>0</v>
      </c>
      <c r="J705" s="76">
        <f t="shared" si="111"/>
        <v>0</v>
      </c>
      <c r="K705" s="76">
        <v>0</v>
      </c>
      <c r="L705" s="76">
        <f t="shared" si="112"/>
        <v>0</v>
      </c>
      <c r="M705" s="67">
        <f t="shared" si="109"/>
        <v>0</v>
      </c>
    </row>
    <row r="706" spans="1:13">
      <c r="A706" s="9">
        <f t="shared" si="110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108"/>
        <v>133.69999999999999</v>
      </c>
      <c r="G706" s="63">
        <f t="shared" si="106"/>
        <v>0</v>
      </c>
      <c r="H706" s="75">
        <f t="shared" si="107"/>
        <v>0</v>
      </c>
      <c r="I706" s="76">
        <f t="shared" si="105"/>
        <v>0</v>
      </c>
      <c r="J706" s="76">
        <f t="shared" si="111"/>
        <v>0</v>
      </c>
      <c r="K706" s="76">
        <v>0</v>
      </c>
      <c r="L706" s="76">
        <f t="shared" si="112"/>
        <v>0</v>
      </c>
      <c r="M706" s="67">
        <f t="shared" si="109"/>
        <v>0</v>
      </c>
    </row>
    <row r="707" spans="1:13">
      <c r="A707" s="9">
        <f t="shared" si="110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108"/>
        <v>136.80000000000001</v>
      </c>
      <c r="G707" s="63">
        <f t="shared" si="106"/>
        <v>0</v>
      </c>
      <c r="H707" s="75">
        <f t="shared" si="107"/>
        <v>0</v>
      </c>
      <c r="I707" s="76">
        <f t="shared" si="105"/>
        <v>0</v>
      </c>
      <c r="J707" s="76">
        <f t="shared" si="111"/>
        <v>0</v>
      </c>
      <c r="K707" s="76">
        <v>0</v>
      </c>
      <c r="L707" s="76">
        <f t="shared" si="112"/>
        <v>0</v>
      </c>
      <c r="M707" s="67">
        <f t="shared" si="109"/>
        <v>0</v>
      </c>
    </row>
    <row r="708" spans="1:13">
      <c r="A708" s="9">
        <f t="shared" si="110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108"/>
        <v>136.80000000000001</v>
      </c>
      <c r="G708" s="63">
        <f t="shared" si="106"/>
        <v>0</v>
      </c>
      <c r="H708" s="75">
        <f t="shared" si="107"/>
        <v>0</v>
      </c>
      <c r="I708" s="76">
        <f t="shared" si="105"/>
        <v>0</v>
      </c>
      <c r="J708" s="76">
        <f t="shared" si="111"/>
        <v>0</v>
      </c>
      <c r="K708" s="76">
        <v>0</v>
      </c>
      <c r="L708" s="76">
        <f t="shared" si="112"/>
        <v>0</v>
      </c>
      <c r="M708" s="67">
        <f t="shared" si="109"/>
        <v>0</v>
      </c>
    </row>
    <row r="709" spans="1:13">
      <c r="A709" s="9">
        <f t="shared" si="110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108"/>
        <v>126.6</v>
      </c>
      <c r="G709" s="63">
        <f t="shared" si="106"/>
        <v>0</v>
      </c>
      <c r="H709" s="75">
        <f t="shared" si="107"/>
        <v>0</v>
      </c>
      <c r="I709" s="76">
        <f t="shared" si="105"/>
        <v>0</v>
      </c>
      <c r="J709" s="76">
        <f t="shared" si="111"/>
        <v>0</v>
      </c>
      <c r="K709" s="76">
        <v>0</v>
      </c>
      <c r="L709" s="76">
        <f t="shared" si="112"/>
        <v>0</v>
      </c>
      <c r="M709" s="67">
        <f t="shared" si="109"/>
        <v>0</v>
      </c>
    </row>
    <row r="710" spans="1:13">
      <c r="A710" s="9">
        <f t="shared" si="110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108"/>
        <v>360.6</v>
      </c>
      <c r="G710" s="63">
        <f t="shared" si="106"/>
        <v>0</v>
      </c>
      <c r="H710" s="75">
        <f t="shared" si="107"/>
        <v>0</v>
      </c>
      <c r="I710" s="76">
        <f t="shared" si="105"/>
        <v>0</v>
      </c>
      <c r="J710" s="76">
        <f t="shared" si="111"/>
        <v>0</v>
      </c>
      <c r="K710" s="76">
        <v>0</v>
      </c>
      <c r="L710" s="76">
        <f t="shared" si="112"/>
        <v>0</v>
      </c>
      <c r="M710" s="67">
        <f t="shared" si="109"/>
        <v>0</v>
      </c>
    </row>
    <row r="711" spans="1:13">
      <c r="A711" s="9">
        <f t="shared" si="110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108"/>
        <v>132.1</v>
      </c>
      <c r="G711" s="63">
        <f t="shared" si="106"/>
        <v>0</v>
      </c>
      <c r="H711" s="75">
        <f t="shared" si="107"/>
        <v>0</v>
      </c>
      <c r="I711" s="76">
        <f t="shared" si="105"/>
        <v>0</v>
      </c>
      <c r="J711" s="76">
        <f t="shared" si="111"/>
        <v>0</v>
      </c>
      <c r="K711" s="76">
        <v>0</v>
      </c>
      <c r="L711" s="76">
        <f t="shared" si="112"/>
        <v>0</v>
      </c>
      <c r="M711" s="67">
        <f t="shared" si="109"/>
        <v>0</v>
      </c>
    </row>
    <row r="712" spans="1:13">
      <c r="A712" s="9">
        <f t="shared" si="110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108"/>
        <v>381.1</v>
      </c>
      <c r="G712" s="63">
        <f t="shared" si="106"/>
        <v>0</v>
      </c>
      <c r="H712" s="75">
        <f t="shared" si="107"/>
        <v>0</v>
      </c>
      <c r="I712" s="76">
        <f t="shared" si="105"/>
        <v>0</v>
      </c>
      <c r="J712" s="76">
        <f t="shared" si="111"/>
        <v>0</v>
      </c>
      <c r="K712" s="76">
        <v>0</v>
      </c>
      <c r="L712" s="76">
        <f t="shared" si="112"/>
        <v>0</v>
      </c>
      <c r="M712" s="67">
        <f t="shared" si="109"/>
        <v>0</v>
      </c>
    </row>
    <row r="713" spans="1:13">
      <c r="A713" s="9">
        <f t="shared" si="110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108"/>
        <v>4362.6399999999994</v>
      </c>
      <c r="G713" s="63">
        <f t="shared" si="106"/>
        <v>0</v>
      </c>
      <c r="H713" s="75">
        <f t="shared" si="107"/>
        <v>0</v>
      </c>
      <c r="I713" s="76">
        <f t="shared" si="105"/>
        <v>0</v>
      </c>
      <c r="J713" s="76">
        <f t="shared" si="111"/>
        <v>0</v>
      </c>
      <c r="K713" s="76">
        <v>0</v>
      </c>
      <c r="L713" s="76">
        <f t="shared" si="112"/>
        <v>0</v>
      </c>
      <c r="M713" s="67">
        <f t="shared" si="109"/>
        <v>0</v>
      </c>
    </row>
    <row r="714" spans="1:13">
      <c r="A714" s="9">
        <f t="shared" si="110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108"/>
        <v>33.4</v>
      </c>
      <c r="G714" s="63">
        <f t="shared" si="106"/>
        <v>0</v>
      </c>
      <c r="H714" s="75">
        <f t="shared" si="107"/>
        <v>0</v>
      </c>
      <c r="I714" s="76">
        <f t="shared" si="105"/>
        <v>0</v>
      </c>
      <c r="J714" s="76">
        <f t="shared" si="111"/>
        <v>0</v>
      </c>
      <c r="K714" s="76">
        <v>0</v>
      </c>
      <c r="L714" s="76">
        <f t="shared" si="112"/>
        <v>0</v>
      </c>
      <c r="M714" s="67">
        <f t="shared" si="109"/>
        <v>0</v>
      </c>
    </row>
    <row r="715" spans="1:13">
      <c r="A715" s="9">
        <f t="shared" si="110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108"/>
        <v>3952.23</v>
      </c>
      <c r="G715" s="63">
        <f t="shared" si="106"/>
        <v>0</v>
      </c>
      <c r="H715" s="75">
        <f t="shared" si="107"/>
        <v>0</v>
      </c>
      <c r="I715" s="76">
        <f t="shared" si="105"/>
        <v>0</v>
      </c>
      <c r="J715" s="76">
        <f t="shared" si="111"/>
        <v>0</v>
      </c>
      <c r="K715" s="76">
        <v>0</v>
      </c>
      <c r="L715" s="76">
        <f t="shared" si="112"/>
        <v>0</v>
      </c>
      <c r="M715" s="67">
        <f t="shared" si="109"/>
        <v>0</v>
      </c>
    </row>
    <row r="716" spans="1:13">
      <c r="A716" s="9">
        <f t="shared" si="110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108"/>
        <v>83</v>
      </c>
      <c r="G716" s="63">
        <f t="shared" si="106"/>
        <v>0</v>
      </c>
      <c r="H716" s="75">
        <f t="shared" si="107"/>
        <v>0</v>
      </c>
      <c r="I716" s="76">
        <f t="shared" si="105"/>
        <v>0</v>
      </c>
      <c r="J716" s="76">
        <f t="shared" si="111"/>
        <v>0</v>
      </c>
      <c r="K716" s="76">
        <v>0</v>
      </c>
      <c r="L716" s="76">
        <f t="shared" si="112"/>
        <v>0</v>
      </c>
      <c r="M716" s="67">
        <f t="shared" si="109"/>
        <v>0</v>
      </c>
    </row>
    <row r="717" spans="1:13">
      <c r="A717" s="9">
        <f t="shared" si="110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108"/>
        <v>31.3</v>
      </c>
      <c r="G717" s="63">
        <f t="shared" si="106"/>
        <v>0</v>
      </c>
      <c r="H717" s="75">
        <f t="shared" si="107"/>
        <v>0</v>
      </c>
      <c r="I717" s="76">
        <f t="shared" si="105"/>
        <v>0</v>
      </c>
      <c r="J717" s="76">
        <f t="shared" si="111"/>
        <v>0</v>
      </c>
      <c r="K717" s="76">
        <v>0</v>
      </c>
      <c r="L717" s="76">
        <f t="shared" si="112"/>
        <v>0</v>
      </c>
      <c r="M717" s="67">
        <f t="shared" si="109"/>
        <v>0</v>
      </c>
    </row>
    <row r="718" spans="1:13">
      <c r="A718" s="9">
        <f t="shared" si="110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108"/>
        <v>120.4</v>
      </c>
      <c r="G718" s="63">
        <f t="shared" si="106"/>
        <v>0</v>
      </c>
      <c r="H718" s="75">
        <f t="shared" si="107"/>
        <v>0</v>
      </c>
      <c r="I718" s="76">
        <f t="shared" si="105"/>
        <v>0</v>
      </c>
      <c r="J718" s="76">
        <f t="shared" si="111"/>
        <v>0</v>
      </c>
      <c r="K718" s="76">
        <v>0</v>
      </c>
      <c r="L718" s="76">
        <f t="shared" si="112"/>
        <v>0</v>
      </c>
      <c r="M718" s="67">
        <f t="shared" si="109"/>
        <v>0</v>
      </c>
    </row>
    <row r="719" spans="1:13">
      <c r="A719" s="9">
        <f t="shared" si="110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108"/>
        <v>128.19999999999999</v>
      </c>
      <c r="G719" s="63">
        <f t="shared" si="106"/>
        <v>0</v>
      </c>
      <c r="H719" s="75">
        <f t="shared" si="107"/>
        <v>0</v>
      </c>
      <c r="I719" s="76">
        <f t="shared" si="105"/>
        <v>0</v>
      </c>
      <c r="J719" s="76">
        <f t="shared" si="111"/>
        <v>0</v>
      </c>
      <c r="K719" s="76">
        <v>0</v>
      </c>
      <c r="L719" s="76">
        <f t="shared" si="112"/>
        <v>0</v>
      </c>
      <c r="M719" s="67">
        <f t="shared" si="109"/>
        <v>0</v>
      </c>
    </row>
    <row r="720" spans="1:13">
      <c r="A720" s="9">
        <f t="shared" si="110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108"/>
        <v>121.8</v>
      </c>
      <c r="G720" s="63">
        <f t="shared" si="106"/>
        <v>0</v>
      </c>
      <c r="H720" s="75">
        <f t="shared" si="107"/>
        <v>0</v>
      </c>
      <c r="I720" s="76">
        <f t="shared" si="105"/>
        <v>0</v>
      </c>
      <c r="J720" s="76">
        <f t="shared" si="111"/>
        <v>0</v>
      </c>
      <c r="K720" s="76">
        <v>0</v>
      </c>
      <c r="L720" s="76">
        <f t="shared" si="112"/>
        <v>0</v>
      </c>
      <c r="M720" s="67">
        <f t="shared" si="109"/>
        <v>0</v>
      </c>
    </row>
    <row r="721" spans="1:13">
      <c r="A721" s="9">
        <f t="shared" si="110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108"/>
        <v>96.5</v>
      </c>
      <c r="G721" s="63">
        <f t="shared" si="106"/>
        <v>0</v>
      </c>
      <c r="H721" s="75">
        <f t="shared" si="107"/>
        <v>0</v>
      </c>
      <c r="I721" s="76">
        <f t="shared" si="105"/>
        <v>0</v>
      </c>
      <c r="J721" s="76">
        <f t="shared" si="111"/>
        <v>0</v>
      </c>
      <c r="K721" s="76">
        <v>0</v>
      </c>
      <c r="L721" s="76">
        <f t="shared" si="112"/>
        <v>0</v>
      </c>
      <c r="M721" s="67">
        <f t="shared" si="109"/>
        <v>0</v>
      </c>
    </row>
    <row r="722" spans="1:13">
      <c r="A722" s="9">
        <f t="shared" si="110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108"/>
        <v>433.8</v>
      </c>
      <c r="G722" s="63">
        <f t="shared" si="106"/>
        <v>0</v>
      </c>
      <c r="H722" s="75">
        <f t="shared" si="107"/>
        <v>0</v>
      </c>
      <c r="I722" s="76">
        <f t="shared" si="105"/>
        <v>0</v>
      </c>
      <c r="J722" s="76">
        <f t="shared" si="111"/>
        <v>0</v>
      </c>
      <c r="K722" s="76">
        <v>0</v>
      </c>
      <c r="L722" s="76">
        <f t="shared" si="112"/>
        <v>0</v>
      </c>
      <c r="M722" s="67">
        <f t="shared" si="109"/>
        <v>0</v>
      </c>
    </row>
    <row r="723" spans="1:13">
      <c r="A723" s="9">
        <f t="shared" si="110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108"/>
        <v>233.7</v>
      </c>
      <c r="G723" s="63">
        <f t="shared" si="106"/>
        <v>0</v>
      </c>
      <c r="H723" s="75">
        <f t="shared" si="107"/>
        <v>0</v>
      </c>
      <c r="I723" s="76">
        <f t="shared" si="105"/>
        <v>0</v>
      </c>
      <c r="J723" s="76">
        <f t="shared" si="111"/>
        <v>0</v>
      </c>
      <c r="K723" s="76">
        <v>0</v>
      </c>
      <c r="L723" s="76">
        <f t="shared" si="112"/>
        <v>0</v>
      </c>
      <c r="M723" s="67">
        <f t="shared" si="109"/>
        <v>0</v>
      </c>
    </row>
    <row r="724" spans="1:13">
      <c r="A724" s="9">
        <f t="shared" si="110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108"/>
        <v>1511.8</v>
      </c>
      <c r="G724" s="63">
        <f t="shared" si="106"/>
        <v>0</v>
      </c>
      <c r="H724" s="75">
        <f t="shared" si="107"/>
        <v>0</v>
      </c>
      <c r="I724" s="76">
        <f t="shared" si="105"/>
        <v>0</v>
      </c>
      <c r="J724" s="76">
        <f t="shared" si="111"/>
        <v>0</v>
      </c>
      <c r="K724" s="76">
        <v>0</v>
      </c>
      <c r="L724" s="76">
        <f t="shared" si="112"/>
        <v>0</v>
      </c>
      <c r="M724" s="67">
        <f t="shared" si="109"/>
        <v>0</v>
      </c>
    </row>
    <row r="725" spans="1:13">
      <c r="A725" s="9">
        <f t="shared" si="110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108"/>
        <v>63.2</v>
      </c>
      <c r="G725" s="63">
        <f t="shared" si="106"/>
        <v>0</v>
      </c>
      <c r="H725" s="75">
        <f t="shared" si="107"/>
        <v>0</v>
      </c>
      <c r="I725" s="76">
        <f t="shared" si="105"/>
        <v>0</v>
      </c>
      <c r="J725" s="76">
        <f t="shared" si="111"/>
        <v>0</v>
      </c>
      <c r="K725" s="76">
        <v>0</v>
      </c>
      <c r="L725" s="76">
        <f t="shared" si="112"/>
        <v>0</v>
      </c>
      <c r="M725" s="67">
        <f t="shared" si="109"/>
        <v>0</v>
      </c>
    </row>
    <row r="726" spans="1:13">
      <c r="A726" s="9">
        <f t="shared" si="110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108"/>
        <v>50.1</v>
      </c>
      <c r="G726" s="63">
        <f t="shared" si="106"/>
        <v>0</v>
      </c>
      <c r="H726" s="75">
        <f t="shared" si="107"/>
        <v>0</v>
      </c>
      <c r="I726" s="76">
        <f t="shared" si="105"/>
        <v>0</v>
      </c>
      <c r="J726" s="76">
        <f t="shared" si="111"/>
        <v>0</v>
      </c>
      <c r="K726" s="76">
        <v>0</v>
      </c>
      <c r="L726" s="76">
        <f t="shared" si="112"/>
        <v>0</v>
      </c>
      <c r="M726" s="67">
        <f t="shared" si="109"/>
        <v>0</v>
      </c>
    </row>
    <row r="727" spans="1:13">
      <c r="A727" s="9">
        <f t="shared" si="110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108"/>
        <v>112.71</v>
      </c>
      <c r="G727" s="63">
        <f t="shared" si="106"/>
        <v>0</v>
      </c>
      <c r="H727" s="75">
        <f t="shared" si="107"/>
        <v>0</v>
      </c>
      <c r="I727" s="76">
        <f t="shared" si="105"/>
        <v>0</v>
      </c>
      <c r="J727" s="76">
        <f t="shared" si="111"/>
        <v>0</v>
      </c>
      <c r="K727" s="76">
        <v>0</v>
      </c>
      <c r="L727" s="76">
        <f t="shared" si="112"/>
        <v>0</v>
      </c>
      <c r="M727" s="67">
        <f t="shared" si="109"/>
        <v>0</v>
      </c>
    </row>
    <row r="728" spans="1:13">
      <c r="A728" s="9">
        <f t="shared" si="110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108"/>
        <v>1307.8</v>
      </c>
      <c r="G728" s="63">
        <f t="shared" si="106"/>
        <v>0</v>
      </c>
      <c r="H728" s="75">
        <f t="shared" si="107"/>
        <v>0</v>
      </c>
      <c r="I728" s="76">
        <f t="shared" si="105"/>
        <v>0</v>
      </c>
      <c r="J728" s="76">
        <f t="shared" si="111"/>
        <v>0</v>
      </c>
      <c r="K728" s="76">
        <v>0</v>
      </c>
      <c r="L728" s="76">
        <f t="shared" si="112"/>
        <v>0</v>
      </c>
      <c r="M728" s="67">
        <f t="shared" si="109"/>
        <v>0</v>
      </c>
    </row>
    <row r="729" spans="1:13">
      <c r="A729" s="9">
        <f t="shared" si="110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108"/>
        <v>122</v>
      </c>
      <c r="G729" s="63">
        <f t="shared" si="106"/>
        <v>0</v>
      </c>
      <c r="H729" s="75">
        <f t="shared" si="107"/>
        <v>0</v>
      </c>
      <c r="I729" s="76">
        <f t="shared" si="105"/>
        <v>0</v>
      </c>
      <c r="J729" s="76">
        <f t="shared" si="111"/>
        <v>0</v>
      </c>
      <c r="K729" s="76">
        <v>0</v>
      </c>
      <c r="L729" s="76">
        <f t="shared" si="112"/>
        <v>0</v>
      </c>
      <c r="M729" s="67">
        <f t="shared" si="109"/>
        <v>0</v>
      </c>
    </row>
    <row r="730" spans="1:13">
      <c r="A730" s="9">
        <f t="shared" si="110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108"/>
        <v>305.10000000000002</v>
      </c>
      <c r="G730" s="63">
        <f t="shared" si="106"/>
        <v>0</v>
      </c>
      <c r="H730" s="75">
        <f t="shared" si="107"/>
        <v>0</v>
      </c>
      <c r="I730" s="76">
        <f t="shared" si="105"/>
        <v>0</v>
      </c>
      <c r="J730" s="76">
        <f t="shared" si="111"/>
        <v>0</v>
      </c>
      <c r="K730" s="76">
        <v>0</v>
      </c>
      <c r="L730" s="76">
        <f t="shared" si="112"/>
        <v>0</v>
      </c>
      <c r="M730" s="67">
        <f t="shared" si="109"/>
        <v>0</v>
      </c>
    </row>
    <row r="731" spans="1:13">
      <c r="A731" s="9">
        <f t="shared" si="110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108"/>
        <v>390.7</v>
      </c>
      <c r="G731" s="63">
        <f t="shared" si="106"/>
        <v>0</v>
      </c>
      <c r="H731" s="75">
        <f t="shared" si="107"/>
        <v>0</v>
      </c>
      <c r="I731" s="76">
        <f t="shared" si="105"/>
        <v>0</v>
      </c>
      <c r="J731" s="76">
        <f t="shared" si="111"/>
        <v>0</v>
      </c>
      <c r="K731" s="76">
        <v>0</v>
      </c>
      <c r="L731" s="76">
        <f t="shared" si="112"/>
        <v>0</v>
      </c>
      <c r="M731" s="67">
        <f t="shared" si="109"/>
        <v>0</v>
      </c>
    </row>
    <row r="732" spans="1:13">
      <c r="A732" s="9">
        <f t="shared" si="110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108"/>
        <v>306.89999999999998</v>
      </c>
      <c r="G732" s="63">
        <f t="shared" si="106"/>
        <v>0</v>
      </c>
      <c r="H732" s="75">
        <f t="shared" si="107"/>
        <v>0</v>
      </c>
      <c r="I732" s="76">
        <f t="shared" si="105"/>
        <v>0</v>
      </c>
      <c r="J732" s="76">
        <f t="shared" si="111"/>
        <v>0</v>
      </c>
      <c r="K732" s="76">
        <v>0</v>
      </c>
      <c r="L732" s="76">
        <f t="shared" si="112"/>
        <v>0</v>
      </c>
      <c r="M732" s="67">
        <f t="shared" si="109"/>
        <v>0</v>
      </c>
    </row>
    <row r="733" spans="1:13">
      <c r="A733" s="9">
        <f t="shared" si="110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108"/>
        <v>395</v>
      </c>
      <c r="G733" s="63">
        <f t="shared" si="106"/>
        <v>0</v>
      </c>
      <c r="H733" s="75">
        <f t="shared" si="107"/>
        <v>0</v>
      </c>
      <c r="I733" s="76">
        <f t="shared" si="105"/>
        <v>0</v>
      </c>
      <c r="J733" s="76">
        <f t="shared" si="111"/>
        <v>0</v>
      </c>
      <c r="K733" s="76">
        <v>0</v>
      </c>
      <c r="L733" s="76">
        <f t="shared" si="112"/>
        <v>0</v>
      </c>
      <c r="M733" s="67">
        <f t="shared" ref="M733:M764" si="113">(H733+I733+J733+L733)/F733</f>
        <v>0</v>
      </c>
    </row>
    <row r="734" spans="1:13">
      <c r="A734" s="9">
        <f t="shared" si="110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108"/>
        <v>75.099999999999994</v>
      </c>
      <c r="G734" s="63">
        <f t="shared" si="106"/>
        <v>0</v>
      </c>
      <c r="H734" s="75">
        <f t="shared" si="107"/>
        <v>0</v>
      </c>
      <c r="I734" s="76">
        <f t="shared" si="105"/>
        <v>0</v>
      </c>
      <c r="J734" s="76">
        <f t="shared" si="111"/>
        <v>0</v>
      </c>
      <c r="K734" s="76">
        <v>0</v>
      </c>
      <c r="L734" s="76">
        <f t="shared" si="112"/>
        <v>0</v>
      </c>
      <c r="M734" s="67">
        <f t="shared" si="113"/>
        <v>0</v>
      </c>
    </row>
    <row r="735" spans="1:13">
      <c r="A735" s="9">
        <f t="shared" si="110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108"/>
        <v>6304.0500000000011</v>
      </c>
      <c r="G735" s="63">
        <f t="shared" si="106"/>
        <v>0</v>
      </c>
      <c r="H735" s="75">
        <f t="shared" si="107"/>
        <v>0</v>
      </c>
      <c r="I735" s="76">
        <f t="shared" si="105"/>
        <v>0</v>
      </c>
      <c r="J735" s="76">
        <f t="shared" si="111"/>
        <v>0</v>
      </c>
      <c r="K735" s="76">
        <v>0</v>
      </c>
      <c r="L735" s="76">
        <f t="shared" si="112"/>
        <v>0</v>
      </c>
      <c r="M735" s="67">
        <f t="shared" si="113"/>
        <v>0</v>
      </c>
    </row>
    <row r="736" spans="1:13">
      <c r="A736" s="9">
        <f t="shared" si="110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108"/>
        <v>125.9</v>
      </c>
      <c r="G736" s="63">
        <f t="shared" si="106"/>
        <v>0</v>
      </c>
      <c r="H736" s="75">
        <f t="shared" si="107"/>
        <v>0</v>
      </c>
      <c r="I736" s="76">
        <f t="shared" si="105"/>
        <v>0</v>
      </c>
      <c r="J736" s="76">
        <f t="shared" si="111"/>
        <v>0</v>
      </c>
      <c r="K736" s="76">
        <v>0</v>
      </c>
      <c r="L736" s="76">
        <f t="shared" si="112"/>
        <v>0</v>
      </c>
      <c r="M736" s="67">
        <f t="shared" si="113"/>
        <v>0</v>
      </c>
    </row>
    <row r="737" spans="1:13">
      <c r="A737" s="9">
        <f t="shared" si="110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108"/>
        <v>144.75</v>
      </c>
      <c r="G737" s="63">
        <f t="shared" si="106"/>
        <v>0</v>
      </c>
      <c r="H737" s="75">
        <f t="shared" si="107"/>
        <v>0</v>
      </c>
      <c r="I737" s="76">
        <f t="shared" si="105"/>
        <v>0</v>
      </c>
      <c r="J737" s="76">
        <f t="shared" si="111"/>
        <v>0</v>
      </c>
      <c r="K737" s="76">
        <v>0</v>
      </c>
      <c r="L737" s="76">
        <f t="shared" si="112"/>
        <v>0</v>
      </c>
      <c r="M737" s="67">
        <f t="shared" si="113"/>
        <v>0</v>
      </c>
    </row>
    <row r="738" spans="1:13">
      <c r="A738" s="9">
        <f t="shared" si="110"/>
        <v>102</v>
      </c>
      <c r="B738" s="14" t="s">
        <v>1002</v>
      </c>
      <c r="C738" s="8">
        <f>димвенканали!C738</f>
        <v>122.4</v>
      </c>
      <c r="D738" s="8">
        <f>димвенканали!D738</f>
        <v>130.1</v>
      </c>
      <c r="E738" s="8">
        <f>димвенканали!E738</f>
        <v>0</v>
      </c>
      <c r="F738" s="8">
        <f t="shared" si="108"/>
        <v>252.5</v>
      </c>
      <c r="G738" s="63">
        <f t="shared" si="106"/>
        <v>0</v>
      </c>
      <c r="H738" s="75">
        <f t="shared" si="107"/>
        <v>0</v>
      </c>
      <c r="I738" s="76">
        <f t="shared" si="105"/>
        <v>0</v>
      </c>
      <c r="J738" s="76">
        <f t="shared" si="111"/>
        <v>0</v>
      </c>
      <c r="K738" s="76">
        <v>0</v>
      </c>
      <c r="L738" s="76">
        <f t="shared" si="112"/>
        <v>0</v>
      </c>
      <c r="M738" s="67">
        <f t="shared" si="113"/>
        <v>0</v>
      </c>
    </row>
    <row r="739" spans="1:13">
      <c r="A739" s="9">
        <f t="shared" si="110"/>
        <v>103</v>
      </c>
      <c r="B739" s="14" t="s">
        <v>1003</v>
      </c>
      <c r="C739" s="8">
        <f>димвенканали!C739</f>
        <v>250.2</v>
      </c>
      <c r="D739" s="8">
        <f>димвенканали!D739</f>
        <v>0</v>
      </c>
      <c r="E739" s="8">
        <f>димвенканали!E739</f>
        <v>182.9</v>
      </c>
      <c r="F739" s="8">
        <f t="shared" si="108"/>
        <v>433.1</v>
      </c>
      <c r="G739" s="63">
        <f t="shared" si="106"/>
        <v>0</v>
      </c>
      <c r="H739" s="75">
        <f t="shared" si="107"/>
        <v>0</v>
      </c>
      <c r="I739" s="76">
        <f t="shared" si="105"/>
        <v>0</v>
      </c>
      <c r="J739" s="76">
        <f t="shared" si="111"/>
        <v>0</v>
      </c>
      <c r="K739" s="76">
        <v>0</v>
      </c>
      <c r="L739" s="76">
        <f t="shared" si="112"/>
        <v>0</v>
      </c>
      <c r="M739" s="67">
        <f t="shared" si="113"/>
        <v>0</v>
      </c>
    </row>
    <row r="740" spans="1:13">
      <c r="A740" s="9">
        <f t="shared" si="110"/>
        <v>104</v>
      </c>
      <c r="B740" s="14" t="s">
        <v>1004</v>
      </c>
      <c r="C740" s="8">
        <f>димвенканали!C740</f>
        <v>327.2</v>
      </c>
      <c r="D740" s="8">
        <f>димвенканали!D740</f>
        <v>32.299999999999997</v>
      </c>
      <c r="E740" s="8">
        <f>димвенканали!E740</f>
        <v>188.7</v>
      </c>
      <c r="F740" s="8">
        <f t="shared" si="108"/>
        <v>548.20000000000005</v>
      </c>
      <c r="G740" s="63">
        <f t="shared" si="106"/>
        <v>0</v>
      </c>
      <c r="H740" s="75">
        <f t="shared" si="107"/>
        <v>0</v>
      </c>
      <c r="I740" s="76">
        <f t="shared" si="105"/>
        <v>0</v>
      </c>
      <c r="J740" s="76">
        <f t="shared" si="111"/>
        <v>0</v>
      </c>
      <c r="K740" s="76">
        <v>0</v>
      </c>
      <c r="L740" s="76">
        <f t="shared" si="112"/>
        <v>0</v>
      </c>
      <c r="M740" s="67">
        <f t="shared" si="113"/>
        <v>0</v>
      </c>
    </row>
    <row r="741" spans="1:13">
      <c r="A741" s="9">
        <f t="shared" si="110"/>
        <v>105</v>
      </c>
      <c r="B741" s="14" t="s">
        <v>1005</v>
      </c>
      <c r="C741" s="8">
        <f>димвенканали!C741</f>
        <v>103.4</v>
      </c>
      <c r="D741" s="8">
        <f>димвенканали!D741</f>
        <v>0</v>
      </c>
      <c r="E741" s="8">
        <f>димвенканали!E741</f>
        <v>91</v>
      </c>
      <c r="F741" s="8">
        <f t="shared" si="108"/>
        <v>194.4</v>
      </c>
      <c r="G741" s="63">
        <f t="shared" si="106"/>
        <v>0</v>
      </c>
      <c r="H741" s="75">
        <f t="shared" si="107"/>
        <v>0</v>
      </c>
      <c r="I741" s="76">
        <f t="shared" si="105"/>
        <v>0</v>
      </c>
      <c r="J741" s="76">
        <f t="shared" si="111"/>
        <v>0</v>
      </c>
      <c r="K741" s="76">
        <v>0</v>
      </c>
      <c r="L741" s="76">
        <f t="shared" si="112"/>
        <v>0</v>
      </c>
      <c r="M741" s="67">
        <f t="shared" si="113"/>
        <v>0</v>
      </c>
    </row>
    <row r="742" spans="1:13">
      <c r="A742" s="9">
        <f t="shared" si="110"/>
        <v>106</v>
      </c>
      <c r="B742" s="14" t="s">
        <v>1006</v>
      </c>
      <c r="C742" s="8">
        <f>димвенканали!C742</f>
        <v>208.6</v>
      </c>
      <c r="D742" s="8">
        <f>димвенканали!D742</f>
        <v>0</v>
      </c>
      <c r="E742" s="8">
        <f>димвенканали!E742</f>
        <v>50.5</v>
      </c>
      <c r="F742" s="8">
        <f t="shared" si="108"/>
        <v>259.10000000000002</v>
      </c>
      <c r="G742" s="63">
        <f t="shared" si="106"/>
        <v>0</v>
      </c>
      <c r="H742" s="75">
        <f t="shared" si="107"/>
        <v>0</v>
      </c>
      <c r="I742" s="76">
        <f t="shared" si="105"/>
        <v>0</v>
      </c>
      <c r="J742" s="76">
        <f t="shared" si="111"/>
        <v>0</v>
      </c>
      <c r="K742" s="76">
        <v>0</v>
      </c>
      <c r="L742" s="76">
        <f t="shared" si="112"/>
        <v>0</v>
      </c>
      <c r="M742" s="67">
        <f t="shared" si="113"/>
        <v>0</v>
      </c>
    </row>
    <row r="743" spans="1:13">
      <c r="A743" s="9">
        <f t="shared" si="110"/>
        <v>107</v>
      </c>
      <c r="B743" s="14" t="s">
        <v>1007</v>
      </c>
      <c r="C743" s="8">
        <f>димвенканали!C743</f>
        <v>71.2</v>
      </c>
      <c r="D743" s="8">
        <f>димвенканали!D743</f>
        <v>38.9</v>
      </c>
      <c r="E743" s="8">
        <f>димвенканали!E743</f>
        <v>0</v>
      </c>
      <c r="F743" s="8">
        <f t="shared" si="108"/>
        <v>110.1</v>
      </c>
      <c r="G743" s="63">
        <f t="shared" si="106"/>
        <v>0</v>
      </c>
      <c r="H743" s="75">
        <f t="shared" si="107"/>
        <v>0</v>
      </c>
      <c r="I743" s="76">
        <f t="shared" si="105"/>
        <v>0</v>
      </c>
      <c r="J743" s="76">
        <f t="shared" si="111"/>
        <v>0</v>
      </c>
      <c r="K743" s="76">
        <v>0</v>
      </c>
      <c r="L743" s="76">
        <f t="shared" si="112"/>
        <v>0</v>
      </c>
      <c r="M743" s="67">
        <f t="shared" si="113"/>
        <v>0</v>
      </c>
    </row>
    <row r="744" spans="1:13">
      <c r="A744" s="9">
        <f t="shared" si="110"/>
        <v>108</v>
      </c>
      <c r="B744" s="14" t="s">
        <v>1008</v>
      </c>
      <c r="C744" s="8">
        <f>димвенканали!C744</f>
        <v>158.30000000000001</v>
      </c>
      <c r="D744" s="8">
        <f>димвенканали!D744</f>
        <v>0</v>
      </c>
      <c r="E744" s="8">
        <f>димвенканали!E744</f>
        <v>0</v>
      </c>
      <c r="F744" s="8">
        <f t="shared" si="108"/>
        <v>158.30000000000001</v>
      </c>
      <c r="G744" s="63">
        <f t="shared" si="106"/>
        <v>0</v>
      </c>
      <c r="H744" s="75">
        <f t="shared" si="107"/>
        <v>0</v>
      </c>
      <c r="I744" s="76">
        <f t="shared" si="105"/>
        <v>0</v>
      </c>
      <c r="J744" s="76">
        <f t="shared" si="111"/>
        <v>0</v>
      </c>
      <c r="K744" s="76">
        <v>0</v>
      </c>
      <c r="L744" s="76">
        <f t="shared" si="112"/>
        <v>0</v>
      </c>
      <c r="M744" s="67">
        <f t="shared" si="113"/>
        <v>0</v>
      </c>
    </row>
    <row r="745" spans="1:13">
      <c r="A745" s="9">
        <f t="shared" si="110"/>
        <v>109</v>
      </c>
      <c r="B745" s="14" t="s">
        <v>1009</v>
      </c>
      <c r="C745" s="8">
        <f>димвенканали!C745</f>
        <v>88.6</v>
      </c>
      <c r="D745" s="8">
        <f>димвенканали!D745</f>
        <v>0</v>
      </c>
      <c r="E745" s="8">
        <f>димвенканали!E745</f>
        <v>0</v>
      </c>
      <c r="F745" s="8">
        <f t="shared" si="108"/>
        <v>88.6</v>
      </c>
      <c r="G745" s="63">
        <f t="shared" si="106"/>
        <v>0</v>
      </c>
      <c r="H745" s="75">
        <f t="shared" si="107"/>
        <v>0</v>
      </c>
      <c r="I745" s="76">
        <f t="shared" si="105"/>
        <v>0</v>
      </c>
      <c r="J745" s="76">
        <f t="shared" si="111"/>
        <v>0</v>
      </c>
      <c r="K745" s="76">
        <v>0</v>
      </c>
      <c r="L745" s="76">
        <f t="shared" si="112"/>
        <v>0</v>
      </c>
      <c r="M745" s="67">
        <f t="shared" si="113"/>
        <v>0</v>
      </c>
    </row>
    <row r="746" spans="1:13">
      <c r="A746" s="9">
        <f t="shared" si="110"/>
        <v>110</v>
      </c>
      <c r="B746" s="14" t="s">
        <v>1010</v>
      </c>
      <c r="C746" s="8">
        <f>димвенканали!C746</f>
        <v>102.5</v>
      </c>
      <c r="D746" s="8">
        <f>димвенканали!D746</f>
        <v>0</v>
      </c>
      <c r="E746" s="8">
        <f>димвенканали!E746</f>
        <v>0</v>
      </c>
      <c r="F746" s="8">
        <f t="shared" si="108"/>
        <v>102.5</v>
      </c>
      <c r="G746" s="63">
        <f t="shared" si="106"/>
        <v>0</v>
      </c>
      <c r="H746" s="75">
        <f t="shared" si="107"/>
        <v>0</v>
      </c>
      <c r="I746" s="76">
        <f t="shared" si="105"/>
        <v>0</v>
      </c>
      <c r="J746" s="76">
        <f t="shared" si="111"/>
        <v>0</v>
      </c>
      <c r="K746" s="76">
        <v>0</v>
      </c>
      <c r="L746" s="76">
        <f t="shared" si="112"/>
        <v>0</v>
      </c>
      <c r="M746" s="67">
        <f t="shared" si="113"/>
        <v>0</v>
      </c>
    </row>
    <row r="747" spans="1:13">
      <c r="A747" s="9">
        <f t="shared" si="110"/>
        <v>111</v>
      </c>
      <c r="B747" s="14" t="s">
        <v>1011</v>
      </c>
      <c r="C747" s="8">
        <f>димвенканали!C747</f>
        <v>73.900000000000006</v>
      </c>
      <c r="D747" s="8">
        <f>димвенканали!D747</f>
        <v>0</v>
      </c>
      <c r="E747" s="8">
        <f>димвенканали!E747</f>
        <v>0</v>
      </c>
      <c r="F747" s="8">
        <f t="shared" si="108"/>
        <v>73.900000000000006</v>
      </c>
      <c r="G747" s="63">
        <f t="shared" si="106"/>
        <v>0</v>
      </c>
      <c r="H747" s="75">
        <f t="shared" si="107"/>
        <v>0</v>
      </c>
      <c r="I747" s="76">
        <f t="shared" si="105"/>
        <v>0</v>
      </c>
      <c r="J747" s="76">
        <f t="shared" si="111"/>
        <v>0</v>
      </c>
      <c r="K747" s="76">
        <v>0</v>
      </c>
      <c r="L747" s="76">
        <f t="shared" si="112"/>
        <v>0</v>
      </c>
      <c r="M747" s="67">
        <f t="shared" si="113"/>
        <v>0</v>
      </c>
    </row>
    <row r="748" spans="1:13">
      <c r="A748" s="9">
        <f t="shared" si="110"/>
        <v>112</v>
      </c>
      <c r="B748" s="14" t="s">
        <v>1012</v>
      </c>
      <c r="C748" s="8">
        <f>димвенканали!C748</f>
        <v>74.400000000000006</v>
      </c>
      <c r="D748" s="8">
        <f>димвенканали!D748</f>
        <v>0</v>
      </c>
      <c r="E748" s="8">
        <f>димвенканали!E748</f>
        <v>0</v>
      </c>
      <c r="F748" s="8">
        <f t="shared" si="108"/>
        <v>74.400000000000006</v>
      </c>
      <c r="G748" s="63">
        <f t="shared" si="106"/>
        <v>0</v>
      </c>
      <c r="H748" s="75">
        <f t="shared" si="107"/>
        <v>0</v>
      </c>
      <c r="I748" s="76">
        <f t="shared" si="105"/>
        <v>0</v>
      </c>
      <c r="J748" s="76">
        <f t="shared" si="111"/>
        <v>0</v>
      </c>
      <c r="K748" s="76">
        <v>0</v>
      </c>
      <c r="L748" s="76">
        <f t="shared" si="112"/>
        <v>0</v>
      </c>
      <c r="M748" s="67">
        <f t="shared" si="113"/>
        <v>0</v>
      </c>
    </row>
    <row r="749" spans="1:13">
      <c r="A749" s="9">
        <f t="shared" si="110"/>
        <v>113</v>
      </c>
      <c r="B749" s="14" t="s">
        <v>1013</v>
      </c>
      <c r="C749" s="8">
        <f>димвенканали!C749</f>
        <v>66.400000000000006</v>
      </c>
      <c r="D749" s="8">
        <f>димвенканали!D749</f>
        <v>0</v>
      </c>
      <c r="E749" s="8">
        <f>димвенканали!E749</f>
        <v>0</v>
      </c>
      <c r="F749" s="8">
        <f t="shared" si="108"/>
        <v>66.400000000000006</v>
      </c>
      <c r="G749" s="63">
        <f t="shared" si="106"/>
        <v>0</v>
      </c>
      <c r="H749" s="75">
        <f t="shared" si="107"/>
        <v>0</v>
      </c>
      <c r="I749" s="76">
        <f t="shared" si="105"/>
        <v>0</v>
      </c>
      <c r="J749" s="76">
        <f t="shared" si="111"/>
        <v>0</v>
      </c>
      <c r="K749" s="76">
        <v>0</v>
      </c>
      <c r="L749" s="76">
        <f t="shared" si="112"/>
        <v>0</v>
      </c>
      <c r="M749" s="67">
        <f t="shared" si="113"/>
        <v>0</v>
      </c>
    </row>
    <row r="750" spans="1:13">
      <c r="A750" s="9">
        <f t="shared" si="110"/>
        <v>114</v>
      </c>
      <c r="B750" s="14" t="s">
        <v>1014</v>
      </c>
      <c r="C750" s="8">
        <f>димвенканали!C750</f>
        <v>292.8</v>
      </c>
      <c r="D750" s="8">
        <f>димвенканали!D750</f>
        <v>0</v>
      </c>
      <c r="E750" s="8">
        <f>димвенканали!E750</f>
        <v>0</v>
      </c>
      <c r="F750" s="8">
        <f t="shared" si="108"/>
        <v>292.8</v>
      </c>
      <c r="G750" s="63">
        <f t="shared" si="106"/>
        <v>0</v>
      </c>
      <c r="H750" s="75">
        <f t="shared" si="107"/>
        <v>0</v>
      </c>
      <c r="I750" s="76">
        <f t="shared" si="105"/>
        <v>0</v>
      </c>
      <c r="J750" s="76">
        <f t="shared" si="111"/>
        <v>0</v>
      </c>
      <c r="K750" s="76">
        <v>0</v>
      </c>
      <c r="L750" s="76">
        <f t="shared" si="112"/>
        <v>0</v>
      </c>
      <c r="M750" s="67">
        <f t="shared" si="113"/>
        <v>0</v>
      </c>
    </row>
    <row r="751" spans="1:13">
      <c r="A751" s="9">
        <f t="shared" si="110"/>
        <v>115</v>
      </c>
      <c r="B751" s="14" t="s">
        <v>1015</v>
      </c>
      <c r="C751" s="8">
        <f>димвенканали!C751</f>
        <v>80.5</v>
      </c>
      <c r="D751" s="8">
        <f>димвенканали!D751</f>
        <v>0</v>
      </c>
      <c r="E751" s="8">
        <f>димвенканали!E751</f>
        <v>0</v>
      </c>
      <c r="F751" s="8">
        <f t="shared" si="108"/>
        <v>80.5</v>
      </c>
      <c r="G751" s="63">
        <f t="shared" si="106"/>
        <v>0</v>
      </c>
      <c r="H751" s="75">
        <f t="shared" si="107"/>
        <v>0</v>
      </c>
      <c r="I751" s="76">
        <f t="shared" si="105"/>
        <v>0</v>
      </c>
      <c r="J751" s="76">
        <f t="shared" si="111"/>
        <v>0</v>
      </c>
      <c r="K751" s="76">
        <v>0</v>
      </c>
      <c r="L751" s="76">
        <f t="shared" si="112"/>
        <v>0</v>
      </c>
      <c r="M751" s="67">
        <f t="shared" si="113"/>
        <v>0</v>
      </c>
    </row>
    <row r="752" spans="1:13">
      <c r="A752" s="9">
        <f t="shared" si="110"/>
        <v>116</v>
      </c>
      <c r="B752" s="14" t="s">
        <v>1022</v>
      </c>
      <c r="C752" s="8">
        <f>димвенканали!C752</f>
        <v>5781.6</v>
      </c>
      <c r="D752" s="8">
        <f>димвенканали!D752</f>
        <v>0</v>
      </c>
      <c r="E752" s="8">
        <f>димвенканали!E752</f>
        <v>1408.3</v>
      </c>
      <c r="F752" s="8">
        <f t="shared" si="108"/>
        <v>7189.9000000000005</v>
      </c>
      <c r="G752" s="63">
        <f t="shared" si="106"/>
        <v>0</v>
      </c>
      <c r="H752" s="75">
        <f t="shared" si="107"/>
        <v>0</v>
      </c>
      <c r="I752" s="76">
        <f t="shared" si="105"/>
        <v>0</v>
      </c>
      <c r="J752" s="76">
        <f t="shared" si="111"/>
        <v>0</v>
      </c>
      <c r="K752" s="76">
        <v>0</v>
      </c>
      <c r="L752" s="76">
        <f t="shared" si="112"/>
        <v>0</v>
      </c>
      <c r="M752" s="67">
        <f t="shared" si="113"/>
        <v>0</v>
      </c>
    </row>
    <row r="753" spans="1:13">
      <c r="A753" s="9">
        <f t="shared" si="110"/>
        <v>117</v>
      </c>
      <c r="B753" s="14" t="s">
        <v>1023</v>
      </c>
      <c r="C753" s="8">
        <f>димвенканали!C753</f>
        <v>4140.5</v>
      </c>
      <c r="D753" s="8">
        <f>димвенканали!D753</f>
        <v>0</v>
      </c>
      <c r="E753" s="8">
        <f>димвенканали!E753</f>
        <v>110.1</v>
      </c>
      <c r="F753" s="8">
        <f t="shared" si="108"/>
        <v>4250.6000000000004</v>
      </c>
      <c r="G753" s="63">
        <f t="shared" si="106"/>
        <v>0</v>
      </c>
      <c r="H753" s="75">
        <f t="shared" si="107"/>
        <v>0</v>
      </c>
      <c r="I753" s="76">
        <f t="shared" si="105"/>
        <v>0</v>
      </c>
      <c r="J753" s="76">
        <f t="shared" si="111"/>
        <v>0</v>
      </c>
      <c r="K753" s="76">
        <v>0</v>
      </c>
      <c r="L753" s="76">
        <f t="shared" si="112"/>
        <v>0</v>
      </c>
      <c r="M753" s="67">
        <f t="shared" si="113"/>
        <v>0</v>
      </c>
    </row>
    <row r="754" spans="1:13">
      <c r="A754" s="9">
        <f t="shared" si="110"/>
        <v>118</v>
      </c>
      <c r="B754" s="14" t="s">
        <v>1024</v>
      </c>
      <c r="C754" s="8">
        <f>димвенканали!C754</f>
        <v>4108.8</v>
      </c>
      <c r="D754" s="8">
        <f>димвенканали!D754</f>
        <v>0</v>
      </c>
      <c r="E754" s="8">
        <f>димвенканали!E754</f>
        <v>118</v>
      </c>
      <c r="F754" s="8">
        <f t="shared" si="108"/>
        <v>4226.8</v>
      </c>
      <c r="G754" s="63">
        <f t="shared" si="106"/>
        <v>0</v>
      </c>
      <c r="H754" s="75">
        <f t="shared" si="107"/>
        <v>0</v>
      </c>
      <c r="I754" s="76">
        <f t="shared" si="105"/>
        <v>0</v>
      </c>
      <c r="J754" s="76">
        <f t="shared" si="111"/>
        <v>0</v>
      </c>
      <c r="K754" s="76">
        <v>0</v>
      </c>
      <c r="L754" s="76">
        <f t="shared" si="112"/>
        <v>0</v>
      </c>
      <c r="M754" s="67">
        <f t="shared" si="113"/>
        <v>0</v>
      </c>
    </row>
    <row r="755" spans="1:13">
      <c r="A755" s="9">
        <f t="shared" si="110"/>
        <v>119</v>
      </c>
      <c r="B755" s="14" t="s">
        <v>1025</v>
      </c>
      <c r="C755" s="8">
        <f>димвенканали!C755</f>
        <v>8284.9699999999993</v>
      </c>
      <c r="D755" s="8">
        <f>димвенканали!D755</f>
        <v>0</v>
      </c>
      <c r="E755" s="8">
        <f>димвенканали!E755</f>
        <v>584.5</v>
      </c>
      <c r="F755" s="8">
        <f t="shared" si="108"/>
        <v>8869.4699999999993</v>
      </c>
      <c r="G755" s="63">
        <f t="shared" si="106"/>
        <v>0</v>
      </c>
      <c r="H755" s="75">
        <f t="shared" si="107"/>
        <v>0</v>
      </c>
      <c r="I755" s="76">
        <f t="shared" si="105"/>
        <v>0</v>
      </c>
      <c r="J755" s="76">
        <f t="shared" si="111"/>
        <v>0</v>
      </c>
      <c r="K755" s="76">
        <v>0</v>
      </c>
      <c r="L755" s="76">
        <f t="shared" si="112"/>
        <v>0</v>
      </c>
      <c r="M755" s="67">
        <f t="shared" si="113"/>
        <v>0</v>
      </c>
    </row>
    <row r="756" spans="1:13">
      <c r="A756" s="9">
        <f t="shared" si="110"/>
        <v>120</v>
      </c>
      <c r="B756" s="14" t="s">
        <v>1028</v>
      </c>
      <c r="C756" s="8">
        <f>димвенканали!C756</f>
        <v>4140.28</v>
      </c>
      <c r="D756" s="8">
        <f>димвенканали!D756</f>
        <v>0</v>
      </c>
      <c r="E756" s="8">
        <f>димвенканали!E756</f>
        <v>35.4</v>
      </c>
      <c r="F756" s="8">
        <f t="shared" si="108"/>
        <v>4175.6799999999994</v>
      </c>
      <c r="G756" s="63">
        <f t="shared" si="106"/>
        <v>0</v>
      </c>
      <c r="H756" s="75">
        <f t="shared" si="107"/>
        <v>0</v>
      </c>
      <c r="I756" s="76">
        <f t="shared" si="105"/>
        <v>0</v>
      </c>
      <c r="J756" s="76">
        <f t="shared" si="111"/>
        <v>0</v>
      </c>
      <c r="K756" s="76">
        <v>0</v>
      </c>
      <c r="L756" s="76">
        <f t="shared" si="112"/>
        <v>0</v>
      </c>
      <c r="M756" s="67">
        <f t="shared" si="113"/>
        <v>0</v>
      </c>
    </row>
    <row r="757" spans="1:13">
      <c r="A757" s="9">
        <f t="shared" si="110"/>
        <v>121</v>
      </c>
      <c r="B757" s="14" t="s">
        <v>1029</v>
      </c>
      <c r="C757" s="8">
        <f>димвенканали!C757</f>
        <v>4420.8999999999996</v>
      </c>
      <c r="D757" s="8">
        <f>димвенканали!D757</f>
        <v>0</v>
      </c>
      <c r="E757" s="8">
        <f>димвенканали!E757</f>
        <v>0</v>
      </c>
      <c r="F757" s="8">
        <f t="shared" si="108"/>
        <v>4420.8999999999996</v>
      </c>
      <c r="G757" s="63">
        <f t="shared" si="106"/>
        <v>0</v>
      </c>
      <c r="H757" s="75">
        <f t="shared" si="107"/>
        <v>0</v>
      </c>
      <c r="I757" s="76">
        <f t="shared" si="105"/>
        <v>0</v>
      </c>
      <c r="J757" s="76">
        <f t="shared" si="111"/>
        <v>0</v>
      </c>
      <c r="K757" s="76">
        <v>0</v>
      </c>
      <c r="L757" s="76">
        <f t="shared" si="112"/>
        <v>0</v>
      </c>
      <c r="M757" s="67">
        <f t="shared" si="113"/>
        <v>0</v>
      </c>
    </row>
    <row r="758" spans="1:13">
      <c r="A758" s="9">
        <f t="shared" si="110"/>
        <v>122</v>
      </c>
      <c r="B758" s="14" t="s">
        <v>1030</v>
      </c>
      <c r="C758" s="8">
        <f>димвенканали!C758</f>
        <v>6184.2</v>
      </c>
      <c r="D758" s="8">
        <f>димвенканали!D758</f>
        <v>208.9</v>
      </c>
      <c r="E758" s="8">
        <f>димвенканали!E758</f>
        <v>36.6</v>
      </c>
      <c r="F758" s="8">
        <f t="shared" si="108"/>
        <v>6429.7</v>
      </c>
      <c r="G758" s="63">
        <f t="shared" si="106"/>
        <v>0</v>
      </c>
      <c r="H758" s="75">
        <f t="shared" si="107"/>
        <v>0</v>
      </c>
      <c r="I758" s="76">
        <f t="shared" si="105"/>
        <v>0</v>
      </c>
      <c r="J758" s="76">
        <f t="shared" si="111"/>
        <v>0</v>
      </c>
      <c r="K758" s="76">
        <v>0</v>
      </c>
      <c r="L758" s="76">
        <f t="shared" si="112"/>
        <v>0</v>
      </c>
      <c r="M758" s="67">
        <f t="shared" si="113"/>
        <v>0</v>
      </c>
    </row>
    <row r="759" spans="1:13">
      <c r="A759" s="9">
        <f t="shared" si="110"/>
        <v>123</v>
      </c>
      <c r="B759" s="14" t="s">
        <v>1031</v>
      </c>
      <c r="C759" s="8">
        <f>димвенканали!C759</f>
        <v>3391.6</v>
      </c>
      <c r="D759" s="8">
        <f>димвенканали!D759</f>
        <v>0</v>
      </c>
      <c r="E759" s="8">
        <f>димвенканали!E759</f>
        <v>0</v>
      </c>
      <c r="F759" s="8">
        <f t="shared" si="108"/>
        <v>3391.6</v>
      </c>
      <c r="G759" s="63">
        <f t="shared" si="106"/>
        <v>0</v>
      </c>
      <c r="H759" s="75">
        <f t="shared" si="107"/>
        <v>0</v>
      </c>
      <c r="I759" s="76">
        <f t="shared" si="105"/>
        <v>0</v>
      </c>
      <c r="J759" s="76">
        <f t="shared" si="111"/>
        <v>0</v>
      </c>
      <c r="K759" s="76">
        <v>0</v>
      </c>
      <c r="L759" s="76">
        <f t="shared" si="112"/>
        <v>0</v>
      </c>
      <c r="M759" s="67">
        <f t="shared" si="113"/>
        <v>0</v>
      </c>
    </row>
    <row r="760" spans="1:13">
      <c r="A760" s="9">
        <f t="shared" si="110"/>
        <v>124</v>
      </c>
      <c r="B760" s="14" t="s">
        <v>1032</v>
      </c>
      <c r="C760" s="8">
        <f>димвенканали!C760</f>
        <v>4546.3</v>
      </c>
      <c r="D760" s="8">
        <f>димвенканали!D760</f>
        <v>0</v>
      </c>
      <c r="E760" s="8">
        <f>димвенканали!E760</f>
        <v>0</v>
      </c>
      <c r="F760" s="8">
        <f t="shared" si="108"/>
        <v>4546.3</v>
      </c>
      <c r="G760" s="63">
        <f t="shared" si="106"/>
        <v>0</v>
      </c>
      <c r="H760" s="75">
        <f t="shared" si="107"/>
        <v>0</v>
      </c>
      <c r="I760" s="76">
        <f t="shared" si="105"/>
        <v>0</v>
      </c>
      <c r="J760" s="76">
        <f t="shared" si="111"/>
        <v>0</v>
      </c>
      <c r="K760" s="76">
        <v>0</v>
      </c>
      <c r="L760" s="76">
        <f t="shared" si="112"/>
        <v>0</v>
      </c>
      <c r="M760" s="67">
        <f t="shared" si="113"/>
        <v>0</v>
      </c>
    </row>
    <row r="761" spans="1:13">
      <c r="A761" s="9">
        <f t="shared" si="110"/>
        <v>125</v>
      </c>
      <c r="B761" s="14" t="s">
        <v>1033</v>
      </c>
      <c r="C761" s="8">
        <f>димвенканали!C761</f>
        <v>3942.03</v>
      </c>
      <c r="D761" s="8">
        <f>димвенканали!D761</f>
        <v>0</v>
      </c>
      <c r="E761" s="8">
        <f>димвенканали!E761</f>
        <v>0</v>
      </c>
      <c r="F761" s="8">
        <f t="shared" si="108"/>
        <v>3942.03</v>
      </c>
      <c r="G761" s="63">
        <f t="shared" si="106"/>
        <v>0</v>
      </c>
      <c r="H761" s="75">
        <f t="shared" si="107"/>
        <v>0</v>
      </c>
      <c r="I761" s="76">
        <f t="shared" si="105"/>
        <v>0</v>
      </c>
      <c r="J761" s="76">
        <f t="shared" si="111"/>
        <v>0</v>
      </c>
      <c r="K761" s="76">
        <v>0</v>
      </c>
      <c r="L761" s="76">
        <f t="shared" si="112"/>
        <v>0</v>
      </c>
      <c r="M761" s="67">
        <f t="shared" si="113"/>
        <v>0</v>
      </c>
    </row>
    <row r="762" spans="1:13">
      <c r="A762" s="9">
        <f t="shared" si="110"/>
        <v>126</v>
      </c>
      <c r="B762" s="14" t="s">
        <v>1034</v>
      </c>
      <c r="C762" s="8">
        <f>димвенканали!C762</f>
        <v>4373.2</v>
      </c>
      <c r="D762" s="8">
        <f>димвенканали!D762</f>
        <v>0</v>
      </c>
      <c r="E762" s="8">
        <f>димвенканали!E762</f>
        <v>0</v>
      </c>
      <c r="F762" s="8">
        <f t="shared" si="108"/>
        <v>4373.2</v>
      </c>
      <c r="G762" s="63">
        <f t="shared" si="106"/>
        <v>0</v>
      </c>
      <c r="H762" s="75">
        <f t="shared" si="107"/>
        <v>0</v>
      </c>
      <c r="I762" s="76">
        <f t="shared" si="105"/>
        <v>0</v>
      </c>
      <c r="J762" s="76">
        <f t="shared" si="111"/>
        <v>0</v>
      </c>
      <c r="K762" s="76">
        <v>0</v>
      </c>
      <c r="L762" s="76">
        <f t="shared" si="112"/>
        <v>0</v>
      </c>
      <c r="M762" s="67">
        <f t="shared" si="113"/>
        <v>0</v>
      </c>
    </row>
    <row r="763" spans="1:13">
      <c r="A763" s="9">
        <f t="shared" si="110"/>
        <v>127</v>
      </c>
      <c r="B763" s="14" t="s">
        <v>42</v>
      </c>
      <c r="C763" s="8">
        <f>димвенканали!C763</f>
        <v>5423.9</v>
      </c>
      <c r="D763" s="8">
        <f>димвенканали!D763</f>
        <v>0</v>
      </c>
      <c r="E763" s="8">
        <f>димвенканали!E763</f>
        <v>0</v>
      </c>
      <c r="F763" s="8">
        <f t="shared" si="108"/>
        <v>5423.9</v>
      </c>
      <c r="G763" s="63">
        <f t="shared" si="106"/>
        <v>0</v>
      </c>
      <c r="H763" s="75">
        <f t="shared" si="107"/>
        <v>0</v>
      </c>
      <c r="I763" s="76">
        <f t="shared" ref="I763:I768" si="114">H763*0.3677</f>
        <v>0</v>
      </c>
      <c r="J763" s="76">
        <f t="shared" si="111"/>
        <v>0</v>
      </c>
      <c r="K763" s="76">
        <v>0</v>
      </c>
      <c r="L763" s="76">
        <f t="shared" si="112"/>
        <v>0</v>
      </c>
      <c r="M763" s="67">
        <f t="shared" si="113"/>
        <v>0</v>
      </c>
    </row>
    <row r="764" spans="1:13">
      <c r="A764" s="9">
        <f t="shared" si="110"/>
        <v>128</v>
      </c>
      <c r="B764" s="14" t="s">
        <v>1039</v>
      </c>
      <c r="C764" s="8">
        <f>димвенканали!C764</f>
        <v>92.4</v>
      </c>
      <c r="D764" s="8">
        <f>димвенканали!D764</f>
        <v>0</v>
      </c>
      <c r="E764" s="8">
        <f>димвенканали!E764</f>
        <v>0</v>
      </c>
      <c r="F764" s="8">
        <f t="shared" si="108"/>
        <v>92.4</v>
      </c>
      <c r="G764" s="63">
        <f>0/146061.73*F764</f>
        <v>0</v>
      </c>
      <c r="H764" s="75">
        <f t="shared" ref="H764:H773" si="115">G764*1601.58</f>
        <v>0</v>
      </c>
      <c r="I764" s="76">
        <f t="shared" si="114"/>
        <v>0</v>
      </c>
      <c r="J764" s="76">
        <f t="shared" si="111"/>
        <v>0</v>
      </c>
      <c r="K764" s="76">
        <v>0</v>
      </c>
      <c r="L764" s="76">
        <f t="shared" si="112"/>
        <v>0</v>
      </c>
      <c r="M764" s="67">
        <f t="shared" si="113"/>
        <v>0</v>
      </c>
    </row>
    <row r="765" spans="1:13">
      <c r="A765" s="9">
        <f t="shared" si="110"/>
        <v>129</v>
      </c>
      <c r="B765" s="14" t="s">
        <v>1040</v>
      </c>
      <c r="C765" s="8">
        <f>димвенканали!C765</f>
        <v>26.1</v>
      </c>
      <c r="D765" s="8">
        <f>димвенканали!D765</f>
        <v>0</v>
      </c>
      <c r="E765" s="8">
        <f>димвенканали!E765</f>
        <v>0</v>
      </c>
      <c r="F765" s="8">
        <f>C765+D765+E765</f>
        <v>26.1</v>
      </c>
      <c r="G765" s="63">
        <f>0/146061.73*F765</f>
        <v>0</v>
      </c>
      <c r="H765" s="75">
        <f t="shared" si="115"/>
        <v>0</v>
      </c>
      <c r="I765" s="76">
        <f t="shared" si="114"/>
        <v>0</v>
      </c>
      <c r="J765" s="76">
        <f t="shared" si="111"/>
        <v>0</v>
      </c>
      <c r="K765" s="76">
        <v>0</v>
      </c>
      <c r="L765" s="76">
        <f t="shared" si="112"/>
        <v>0</v>
      </c>
      <c r="M765" s="67">
        <f>(H765+I765+J765+L765)/F765</f>
        <v>0</v>
      </c>
    </row>
    <row r="766" spans="1:13">
      <c r="A766" s="9">
        <f t="shared" ref="A766:A773" si="116">A765+1</f>
        <v>130</v>
      </c>
      <c r="B766" s="14" t="s">
        <v>1043</v>
      </c>
      <c r="C766" s="8">
        <f>димвенканали!C766</f>
        <v>5964.3</v>
      </c>
      <c r="D766" s="8">
        <f>димвенканали!D766</f>
        <v>0</v>
      </c>
      <c r="E766" s="8">
        <f>димвенканали!E766</f>
        <v>0</v>
      </c>
      <c r="F766" s="8">
        <f>C766+D766+E766</f>
        <v>5964.3</v>
      </c>
      <c r="G766" s="63">
        <f>0/146061.73*F766</f>
        <v>0</v>
      </c>
      <c r="H766" s="75">
        <f t="shared" si="115"/>
        <v>0</v>
      </c>
      <c r="I766" s="76">
        <f t="shared" si="114"/>
        <v>0</v>
      </c>
      <c r="J766" s="76">
        <f>H766*0.4</f>
        <v>0</v>
      </c>
      <c r="K766" s="76">
        <v>0</v>
      </c>
      <c r="L766" s="76">
        <f>G766*408.88</f>
        <v>0</v>
      </c>
      <c r="M766" s="67">
        <f>(H766+I766+J766+L766)/F766</f>
        <v>0</v>
      </c>
    </row>
    <row r="767" spans="1:13">
      <c r="A767" s="9">
        <f t="shared" si="116"/>
        <v>131</v>
      </c>
      <c r="B767" s="14" t="s">
        <v>1044</v>
      </c>
      <c r="C767" s="8">
        <f>димвенканали!C767</f>
        <v>5911.3</v>
      </c>
      <c r="D767" s="8">
        <f>димвенканали!D767</f>
        <v>0</v>
      </c>
      <c r="E767" s="8">
        <f>димвенканали!E767</f>
        <v>0</v>
      </c>
      <c r="F767" s="8">
        <f>C767+D767+E767</f>
        <v>5911.3</v>
      </c>
      <c r="G767" s="63">
        <f>0/146061.73*F767</f>
        <v>0</v>
      </c>
      <c r="H767" s="75">
        <f t="shared" si="115"/>
        <v>0</v>
      </c>
      <c r="I767" s="76">
        <f t="shared" si="114"/>
        <v>0</v>
      </c>
      <c r="J767" s="76">
        <f>H767*0.4</f>
        <v>0</v>
      </c>
      <c r="K767" s="76">
        <v>0</v>
      </c>
      <c r="L767" s="76">
        <f>G767*408.88</f>
        <v>0</v>
      </c>
      <c r="M767" s="67">
        <f>(H767+I767+J767+L767)/F767</f>
        <v>0</v>
      </c>
    </row>
    <row r="768" spans="1:13">
      <c r="A768" s="9">
        <f t="shared" si="116"/>
        <v>132</v>
      </c>
      <c r="B768" s="14" t="s">
        <v>1045</v>
      </c>
      <c r="C768" s="8">
        <f>димвенканали!C768</f>
        <v>3419.4</v>
      </c>
      <c r="D768" s="8">
        <f>димвенканали!D768</f>
        <v>0</v>
      </c>
      <c r="E768" s="8">
        <f>димвенканали!E768</f>
        <v>0</v>
      </c>
      <c r="F768" s="8">
        <f>C768+D768+E768</f>
        <v>3419.4</v>
      </c>
      <c r="G768" s="63">
        <f>0/146061.73*F768</f>
        <v>0</v>
      </c>
      <c r="H768" s="75">
        <f t="shared" si="115"/>
        <v>0</v>
      </c>
      <c r="I768" s="76">
        <f t="shared" si="114"/>
        <v>0</v>
      </c>
      <c r="J768" s="76">
        <f>H768*0.4</f>
        <v>0</v>
      </c>
      <c r="K768" s="76">
        <v>0</v>
      </c>
      <c r="L768" s="76">
        <f>G768*408.88</f>
        <v>0</v>
      </c>
      <c r="M768" s="67">
        <f>(H768+I768+J768+L768)/F768</f>
        <v>0</v>
      </c>
    </row>
    <row r="769" spans="1:14">
      <c r="A769" s="9">
        <f t="shared" si="116"/>
        <v>133</v>
      </c>
      <c r="B769" s="251" t="s">
        <v>1363</v>
      </c>
      <c r="C769" s="8">
        <v>1763.8</v>
      </c>
      <c r="D769" s="8">
        <v>0</v>
      </c>
      <c r="E769" s="8">
        <v>0</v>
      </c>
      <c r="F769" s="8">
        <v>1763.8</v>
      </c>
      <c r="G769" s="1"/>
      <c r="H769" s="75">
        <f t="shared" si="115"/>
        <v>0</v>
      </c>
      <c r="I769" s="75">
        <v>0</v>
      </c>
      <c r="J769" s="76">
        <v>0</v>
      </c>
      <c r="K769" s="76">
        <v>0</v>
      </c>
      <c r="L769" s="76">
        <v>0</v>
      </c>
      <c r="M769" s="76">
        <v>0</v>
      </c>
      <c r="N769" s="67"/>
    </row>
    <row r="770" spans="1:14">
      <c r="A770" s="9">
        <f t="shared" si="116"/>
        <v>134</v>
      </c>
      <c r="B770" s="251" t="s">
        <v>1364</v>
      </c>
      <c r="C770" s="8">
        <v>3931</v>
      </c>
      <c r="D770" s="8">
        <v>0</v>
      </c>
      <c r="E770" s="8">
        <v>0</v>
      </c>
      <c r="F770" s="8">
        <v>3931</v>
      </c>
      <c r="G770" s="1"/>
      <c r="H770" s="75">
        <f t="shared" si="115"/>
        <v>0</v>
      </c>
      <c r="I770" s="75">
        <v>0</v>
      </c>
      <c r="J770" s="76">
        <v>0</v>
      </c>
      <c r="K770" s="76">
        <v>0</v>
      </c>
      <c r="L770" s="76">
        <v>0</v>
      </c>
      <c r="M770" s="76">
        <v>0</v>
      </c>
      <c r="N770" s="67"/>
    </row>
    <row r="771" spans="1:14">
      <c r="A771" s="9">
        <f t="shared" si="116"/>
        <v>135</v>
      </c>
      <c r="B771" s="251" t="s">
        <v>1365</v>
      </c>
      <c r="C771" s="8">
        <v>2191.9</v>
      </c>
      <c r="D771" s="8">
        <v>0</v>
      </c>
      <c r="E771" s="8">
        <v>0</v>
      </c>
      <c r="F771" s="8">
        <v>2191.9</v>
      </c>
      <c r="G771" s="1"/>
      <c r="H771" s="75">
        <f t="shared" si="115"/>
        <v>0</v>
      </c>
      <c r="I771" s="75">
        <v>0</v>
      </c>
      <c r="J771" s="76">
        <v>0</v>
      </c>
      <c r="K771" s="76">
        <v>0</v>
      </c>
      <c r="L771" s="76">
        <v>0</v>
      </c>
      <c r="M771" s="76">
        <v>0</v>
      </c>
      <c r="N771" s="67"/>
    </row>
    <row r="772" spans="1:14">
      <c r="A772" s="9">
        <f t="shared" si="116"/>
        <v>136</v>
      </c>
      <c r="B772" s="251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1"/>
      <c r="H772" s="75">
        <f t="shared" si="115"/>
        <v>0</v>
      </c>
      <c r="I772" s="75">
        <v>0</v>
      </c>
      <c r="J772" s="76">
        <v>0</v>
      </c>
      <c r="K772" s="76">
        <v>0</v>
      </c>
      <c r="L772" s="76">
        <v>0</v>
      </c>
      <c r="M772" s="76">
        <v>0</v>
      </c>
      <c r="N772" s="67"/>
    </row>
    <row r="773" spans="1:14">
      <c r="A773" s="9">
        <f t="shared" si="116"/>
        <v>137</v>
      </c>
      <c r="B773" s="251" t="s">
        <v>1367</v>
      </c>
      <c r="C773" s="8">
        <v>4130.1000000000004</v>
      </c>
      <c r="D773" s="8">
        <v>0</v>
      </c>
      <c r="E773" s="8">
        <v>0</v>
      </c>
      <c r="F773" s="8">
        <v>4130.1000000000004</v>
      </c>
      <c r="G773" s="1"/>
      <c r="H773" s="75">
        <f t="shared" si="115"/>
        <v>0</v>
      </c>
      <c r="I773" s="75">
        <v>0</v>
      </c>
      <c r="J773" s="76">
        <v>0</v>
      </c>
      <c r="K773" s="76">
        <v>0</v>
      </c>
      <c r="L773" s="76">
        <v>0</v>
      </c>
      <c r="M773" s="76">
        <v>0</v>
      </c>
      <c r="N773" s="67"/>
    </row>
    <row r="774" spans="1:14">
      <c r="A774" s="12"/>
      <c r="B774" s="17" t="s">
        <v>576</v>
      </c>
      <c r="C774" s="13">
        <f>SUM(C637:C773)</f>
        <v>233814.98999999996</v>
      </c>
      <c r="D774" s="13">
        <f t="shared" ref="D774:L774" si="117">SUM(D637:D773)</f>
        <v>786.9</v>
      </c>
      <c r="E774" s="13">
        <f t="shared" si="117"/>
        <v>5320.8</v>
      </c>
      <c r="F774" s="13">
        <f t="shared" si="117"/>
        <v>239922.68999999992</v>
      </c>
      <c r="G774" s="13">
        <f t="shared" si="117"/>
        <v>0</v>
      </c>
      <c r="H774" s="13">
        <f t="shared" si="117"/>
        <v>0</v>
      </c>
      <c r="I774" s="13">
        <f t="shared" si="117"/>
        <v>0</v>
      </c>
      <c r="J774" s="13">
        <f t="shared" si="117"/>
        <v>0</v>
      </c>
      <c r="K774" s="13">
        <f t="shared" si="117"/>
        <v>0</v>
      </c>
      <c r="L774" s="13">
        <f t="shared" si="117"/>
        <v>0</v>
      </c>
      <c r="M774" s="77">
        <f>(H774+I774+J774+L774)/C774</f>
        <v>0</v>
      </c>
    </row>
    <row r="775" spans="1:14">
      <c r="A775" s="9"/>
      <c r="B775" s="7" t="s">
        <v>823</v>
      </c>
      <c r="C775" s="8"/>
      <c r="D775" s="8"/>
      <c r="E775" s="8"/>
      <c r="F775" s="8"/>
      <c r="J775" s="76"/>
      <c r="K775" s="156"/>
    </row>
    <row r="776" spans="1:14">
      <c r="A776" s="9">
        <v>1</v>
      </c>
      <c r="B776" s="8" t="s">
        <v>824</v>
      </c>
      <c r="C776" s="8">
        <f>димвенканали!C776</f>
        <v>106.7</v>
      </c>
      <c r="D776" s="8">
        <v>0</v>
      </c>
      <c r="E776" s="8">
        <v>0</v>
      </c>
      <c r="F776" s="8">
        <f t="shared" ref="F776:F829" si="118">C776+D776+E776</f>
        <v>106.7</v>
      </c>
      <c r="G776" s="63">
        <v>4.0366363144655456E-4</v>
      </c>
      <c r="H776" s="75">
        <f>G776*2135.22</f>
        <v>0.86191065913731213</v>
      </c>
      <c r="I776" s="76">
        <f t="shared" ref="I776:I827" si="119">H776*0.3677</f>
        <v>0.3169245493647897</v>
      </c>
      <c r="J776" s="76">
        <v>0.32324979942608639</v>
      </c>
      <c r="K776" s="76">
        <v>0.16504998562586723</v>
      </c>
      <c r="L776" s="248">
        <f t="shared" ref="L776:L839" si="120">K776*$L$2</f>
        <v>0.20119593247793216</v>
      </c>
      <c r="M776" s="67">
        <f t="shared" ref="M776:M806" si="121">(H776+I776+J776+L776)/F776</f>
        <v>1.5963270294340397E-2</v>
      </c>
    </row>
    <row r="777" spans="1:14">
      <c r="A777" s="9">
        <f>1+A776</f>
        <v>2</v>
      </c>
      <c r="B777" s="8" t="s">
        <v>825</v>
      </c>
      <c r="C777" s="8">
        <f>димвенканали!C777</f>
        <v>56.6</v>
      </c>
      <c r="D777" s="8">
        <v>0</v>
      </c>
      <c r="E777" s="8">
        <v>0</v>
      </c>
      <c r="F777" s="8">
        <f t="shared" si="118"/>
        <v>56.6</v>
      </c>
      <c r="G777" s="63">
        <v>2.1412709971766624E-4</v>
      </c>
      <c r="H777" s="75">
        <f t="shared" ref="H777:H839" si="122">G777*2135.22</f>
        <v>0.45720846585915526</v>
      </c>
      <c r="I777" s="76">
        <f t="shared" si="119"/>
        <v>0.16811555289641139</v>
      </c>
      <c r="J777" s="76">
        <v>0.17147084018290995</v>
      </c>
      <c r="K777" s="76">
        <v>8.7552288532559377E-2</v>
      </c>
      <c r="L777" s="248">
        <f t="shared" si="120"/>
        <v>0.10672623972118989</v>
      </c>
      <c r="M777" s="67">
        <f t="shared" si="121"/>
        <v>1.5963270294340397E-2</v>
      </c>
    </row>
    <row r="778" spans="1:14">
      <c r="A778" s="9">
        <f t="shared" ref="A778:A841" si="123">1+A777</f>
        <v>3</v>
      </c>
      <c r="B778" s="8" t="s">
        <v>826</v>
      </c>
      <c r="C778" s="8">
        <f>димвенканали!C778</f>
        <v>66.900000000000006</v>
      </c>
      <c r="D778" s="8">
        <v>0</v>
      </c>
      <c r="E778" s="8">
        <v>0</v>
      </c>
      <c r="F778" s="8">
        <f t="shared" si="118"/>
        <v>66.900000000000006</v>
      </c>
      <c r="G778" s="63">
        <v>2.5309369206911433E-4</v>
      </c>
      <c r="H778" s="75">
        <f t="shared" si="122"/>
        <v>0.54041071317981426</v>
      </c>
      <c r="I778" s="76">
        <f t="shared" si="119"/>
        <v>0.19870901923621773</v>
      </c>
      <c r="J778" s="76">
        <v>0.20267489767202607</v>
      </c>
      <c r="K778" s="76">
        <v>0.10348494881321947</v>
      </c>
      <c r="L778" s="248">
        <f t="shared" si="120"/>
        <v>0.12614815260331455</v>
      </c>
      <c r="M778" s="67">
        <f t="shared" si="121"/>
        <v>1.5963270294340394E-2</v>
      </c>
    </row>
    <row r="779" spans="1:14">
      <c r="A779" s="9">
        <f t="shared" si="123"/>
        <v>4</v>
      </c>
      <c r="B779" s="8" t="s">
        <v>827</v>
      </c>
      <c r="C779" s="8">
        <f>димвенканали!C779</f>
        <v>64.900000000000006</v>
      </c>
      <c r="D779" s="8">
        <v>0</v>
      </c>
      <c r="E779" s="8">
        <v>0</v>
      </c>
      <c r="F779" s="8">
        <f t="shared" si="118"/>
        <v>64.900000000000006</v>
      </c>
      <c r="G779" s="63">
        <v>2.4552736345718269E-4</v>
      </c>
      <c r="H779" s="75">
        <f t="shared" si="122"/>
        <v>0.52425493700104553</v>
      </c>
      <c r="I779" s="76">
        <f t="shared" si="119"/>
        <v>0.19276854033528446</v>
      </c>
      <c r="J779" s="76">
        <v>0.19661585738287732</v>
      </c>
      <c r="K779" s="76">
        <v>0.10039122837037286</v>
      </c>
      <c r="L779" s="248">
        <f t="shared" si="120"/>
        <v>0.12237690738348452</v>
      </c>
      <c r="M779" s="67">
        <f t="shared" si="121"/>
        <v>1.5963270294340397E-2</v>
      </c>
    </row>
    <row r="780" spans="1:14">
      <c r="A780" s="9">
        <f t="shared" si="123"/>
        <v>5</v>
      </c>
      <c r="B780" s="8" t="s">
        <v>828</v>
      </c>
      <c r="C780" s="8">
        <f>димвенканали!C780</f>
        <v>45.2</v>
      </c>
      <c r="D780" s="8">
        <v>0</v>
      </c>
      <c r="E780" s="8">
        <v>0</v>
      </c>
      <c r="F780" s="8">
        <f t="shared" si="118"/>
        <v>45.2</v>
      </c>
      <c r="G780" s="63">
        <v>1.7099902662965572E-4</v>
      </c>
      <c r="H780" s="75">
        <f t="shared" si="122"/>
        <v>0.36512054164017343</v>
      </c>
      <c r="I780" s="76">
        <f t="shared" si="119"/>
        <v>0.13425482316109177</v>
      </c>
      <c r="J780" s="76">
        <v>0.13693431053476199</v>
      </c>
      <c r="K780" s="76">
        <v>6.9918082008333632E-2</v>
      </c>
      <c r="L780" s="248">
        <f t="shared" si="120"/>
        <v>8.5230141968158701E-2</v>
      </c>
      <c r="M780" s="67">
        <f t="shared" si="121"/>
        <v>1.5963270294340394E-2</v>
      </c>
    </row>
    <row r="781" spans="1:14">
      <c r="A781" s="9">
        <f t="shared" si="123"/>
        <v>6</v>
      </c>
      <c r="B781" s="8" t="s">
        <v>829</v>
      </c>
      <c r="C781" s="8">
        <f>димвенканали!C781</f>
        <v>70.599999999999994</v>
      </c>
      <c r="D781" s="8">
        <v>0</v>
      </c>
      <c r="E781" s="8">
        <v>0</v>
      </c>
      <c r="F781" s="8">
        <f t="shared" si="118"/>
        <v>70.599999999999994</v>
      </c>
      <c r="G781" s="63">
        <v>2.6709140000118789E-4</v>
      </c>
      <c r="H781" s="75">
        <f t="shared" si="122"/>
        <v>0.57029889911053633</v>
      </c>
      <c r="I781" s="76">
        <f t="shared" si="119"/>
        <v>0.20969890520294424</v>
      </c>
      <c r="J781" s="76">
        <v>0.21388412220695124</v>
      </c>
      <c r="K781" s="76">
        <v>0.10920833163248571</v>
      </c>
      <c r="L781" s="248">
        <f t="shared" si="120"/>
        <v>0.13312495626000009</v>
      </c>
      <c r="M781" s="67">
        <f t="shared" si="121"/>
        <v>1.5963270294340394E-2</v>
      </c>
    </row>
    <row r="782" spans="1:14">
      <c r="A782" s="9">
        <f t="shared" si="123"/>
        <v>7</v>
      </c>
      <c r="B782" s="8" t="s">
        <v>830</v>
      </c>
      <c r="C782" s="8">
        <f>димвенканали!C782</f>
        <v>66.3</v>
      </c>
      <c r="D782" s="8">
        <v>0</v>
      </c>
      <c r="E782" s="8">
        <v>0</v>
      </c>
      <c r="F782" s="8">
        <f t="shared" si="118"/>
        <v>66.3</v>
      </c>
      <c r="G782" s="63">
        <v>2.5082379348553483E-4</v>
      </c>
      <c r="H782" s="75">
        <f t="shared" si="122"/>
        <v>0.53556398032618358</v>
      </c>
      <c r="I782" s="76">
        <f t="shared" si="119"/>
        <v>0.19692687556593771</v>
      </c>
      <c r="J782" s="76">
        <v>0.20085718558528143</v>
      </c>
      <c r="K782" s="76">
        <v>0.10255683268036547</v>
      </c>
      <c r="L782" s="248">
        <f t="shared" si="120"/>
        <v>0.12501677903736552</v>
      </c>
      <c r="M782" s="67">
        <f t="shared" si="121"/>
        <v>1.5963270294340397E-2</v>
      </c>
    </row>
    <row r="783" spans="1:14">
      <c r="A783" s="9">
        <f t="shared" si="123"/>
        <v>8</v>
      </c>
      <c r="B783" s="8" t="s">
        <v>831</v>
      </c>
      <c r="C783" s="8">
        <f>димвенканали!C783</f>
        <v>141.1</v>
      </c>
      <c r="D783" s="8">
        <v>0</v>
      </c>
      <c r="E783" s="8">
        <v>0</v>
      </c>
      <c r="F783" s="8">
        <f t="shared" si="118"/>
        <v>141.1</v>
      </c>
      <c r="G783" s="63">
        <v>5.3380448357177922E-4</v>
      </c>
      <c r="H783" s="75">
        <f t="shared" si="122"/>
        <v>1.1397900094121343</v>
      </c>
      <c r="I783" s="76">
        <f t="shared" si="119"/>
        <v>0.41910078646084181</v>
      </c>
      <c r="J783" s="76">
        <v>0.42746529239944508</v>
      </c>
      <c r="K783" s="76">
        <v>0.21826197724282909</v>
      </c>
      <c r="L783" s="248">
        <f t="shared" si="120"/>
        <v>0.26606135025900868</v>
      </c>
      <c r="M783" s="67">
        <f t="shared" si="121"/>
        <v>1.5963270294340394E-2</v>
      </c>
    </row>
    <row r="784" spans="1:14">
      <c r="A784" s="9">
        <f t="shared" si="123"/>
        <v>9</v>
      </c>
      <c r="B784" s="8" t="s">
        <v>832</v>
      </c>
      <c r="C784" s="8">
        <f>димвенканали!C784</f>
        <v>83.9</v>
      </c>
      <c r="D784" s="8">
        <v>0</v>
      </c>
      <c r="E784" s="8">
        <v>0</v>
      </c>
      <c r="F784" s="8">
        <f t="shared" si="118"/>
        <v>83.9</v>
      </c>
      <c r="G784" s="63">
        <v>3.1740748527053352E-4</v>
      </c>
      <c r="H784" s="75">
        <f t="shared" si="122"/>
        <v>0.67773481069934849</v>
      </c>
      <c r="I784" s="76">
        <f t="shared" si="119"/>
        <v>0.24920308989415046</v>
      </c>
      <c r="J784" s="76">
        <v>0.25417674012979052</v>
      </c>
      <c r="K784" s="76">
        <v>0.12978157257741574</v>
      </c>
      <c r="L784" s="248">
        <f t="shared" si="120"/>
        <v>0.15820373697186979</v>
      </c>
      <c r="M784" s="67">
        <f t="shared" si="121"/>
        <v>1.5963270294340397E-2</v>
      </c>
    </row>
    <row r="785" spans="1:13">
      <c r="A785" s="9">
        <f t="shared" si="123"/>
        <v>10</v>
      </c>
      <c r="B785" s="8" t="s">
        <v>833</v>
      </c>
      <c r="C785" s="8">
        <f>димвенканали!C785</f>
        <v>58.2</v>
      </c>
      <c r="D785" s="8">
        <v>0</v>
      </c>
      <c r="E785" s="8">
        <v>0</v>
      </c>
      <c r="F785" s="8">
        <f t="shared" si="118"/>
        <v>58.2</v>
      </c>
      <c r="G785" s="63">
        <v>2.2018016260721157E-4</v>
      </c>
      <c r="H785" s="75">
        <f t="shared" si="122"/>
        <v>0.47013308680217025</v>
      </c>
      <c r="I785" s="76">
        <f t="shared" si="119"/>
        <v>0.17286793601715802</v>
      </c>
      <c r="J785" s="76">
        <v>0.17631807241422895</v>
      </c>
      <c r="K785" s="76">
        <v>9.0027264886836669E-2</v>
      </c>
      <c r="L785" s="248">
        <f t="shared" si="120"/>
        <v>0.10974323589705391</v>
      </c>
      <c r="M785" s="67">
        <f t="shared" si="121"/>
        <v>1.5963270294340397E-2</v>
      </c>
    </row>
    <row r="786" spans="1:13">
      <c r="A786" s="9">
        <f t="shared" si="123"/>
        <v>11</v>
      </c>
      <c r="B786" s="8" t="s">
        <v>834</v>
      </c>
      <c r="C786" s="8">
        <f>димвенканали!C786</f>
        <v>47.3</v>
      </c>
      <c r="D786" s="8">
        <v>0</v>
      </c>
      <c r="E786" s="8">
        <v>0</v>
      </c>
      <c r="F786" s="8">
        <f t="shared" si="118"/>
        <v>47.3</v>
      </c>
      <c r="G786" s="63">
        <v>1.7894367167218395E-4</v>
      </c>
      <c r="H786" s="75">
        <f t="shared" si="122"/>
        <v>0.38208410662788056</v>
      </c>
      <c r="I786" s="76">
        <f t="shared" si="119"/>
        <v>0.14049232600707171</v>
      </c>
      <c r="J786" s="76">
        <v>0.14329630283836817</v>
      </c>
      <c r="K786" s="76">
        <v>7.3166488473322577E-2</v>
      </c>
      <c r="L786" s="248">
        <f t="shared" si="120"/>
        <v>8.9189949448980232E-2</v>
      </c>
      <c r="M786" s="67">
        <f t="shared" si="121"/>
        <v>1.5963270294340394E-2</v>
      </c>
    </row>
    <row r="787" spans="1:13">
      <c r="A787" s="9">
        <f t="shared" si="123"/>
        <v>12</v>
      </c>
      <c r="B787" s="8" t="s">
        <v>835</v>
      </c>
      <c r="C787" s="8">
        <f>димвенканали!C787</f>
        <v>133.19999999999999</v>
      </c>
      <c r="D787" s="8">
        <v>0</v>
      </c>
      <c r="E787" s="8">
        <v>0</v>
      </c>
      <c r="F787" s="8">
        <f t="shared" si="118"/>
        <v>133.19999999999999</v>
      </c>
      <c r="G787" s="63">
        <v>5.0391748555464911E-4</v>
      </c>
      <c r="H787" s="75">
        <f t="shared" si="122"/>
        <v>1.0759746935059977</v>
      </c>
      <c r="I787" s="76">
        <f t="shared" si="119"/>
        <v>0.39563589480215539</v>
      </c>
      <c r="J787" s="76">
        <v>0.40353208325730744</v>
      </c>
      <c r="K787" s="76">
        <v>0.20604178149358493</v>
      </c>
      <c r="L787" s="248">
        <f t="shared" si="120"/>
        <v>0.25116493164068004</v>
      </c>
      <c r="M787" s="67">
        <f t="shared" si="121"/>
        <v>1.5963270294340397E-2</v>
      </c>
    </row>
    <row r="788" spans="1:13">
      <c r="A788" s="9">
        <f t="shared" si="123"/>
        <v>13</v>
      </c>
      <c r="B788" s="8" t="s">
        <v>836</v>
      </c>
      <c r="C788" s="8">
        <f>димвенканали!C788</f>
        <v>87.4</v>
      </c>
      <c r="D788" s="8">
        <v>0</v>
      </c>
      <c r="E788" s="8">
        <v>0</v>
      </c>
      <c r="F788" s="8">
        <f t="shared" si="118"/>
        <v>87.4</v>
      </c>
      <c r="G788" s="63">
        <v>3.3064856034141396E-4</v>
      </c>
      <c r="H788" s="75">
        <f t="shared" si="122"/>
        <v>0.70600741901219388</v>
      </c>
      <c r="I788" s="76">
        <f t="shared" si="119"/>
        <v>0.25959892797078371</v>
      </c>
      <c r="J788" s="76">
        <v>0.2647800606358009</v>
      </c>
      <c r="K788" s="76">
        <v>0.13519558335239734</v>
      </c>
      <c r="L788" s="248">
        <f t="shared" si="120"/>
        <v>0.16480341610657237</v>
      </c>
      <c r="M788" s="67">
        <f t="shared" si="121"/>
        <v>1.5963270294340397E-2</v>
      </c>
    </row>
    <row r="789" spans="1:13">
      <c r="A789" s="9">
        <f t="shared" si="123"/>
        <v>14</v>
      </c>
      <c r="B789" s="8" t="s">
        <v>837</v>
      </c>
      <c r="C789" s="8">
        <f>димвенканали!C789</f>
        <v>102.5</v>
      </c>
      <c r="D789" s="8">
        <v>0</v>
      </c>
      <c r="E789" s="8">
        <v>0</v>
      </c>
      <c r="F789" s="8">
        <f t="shared" si="118"/>
        <v>102.5</v>
      </c>
      <c r="G789" s="63">
        <v>3.8777434136149801E-4</v>
      </c>
      <c r="H789" s="75">
        <f t="shared" si="122"/>
        <v>0.82798352916189766</v>
      </c>
      <c r="I789" s="76">
        <f t="shared" si="119"/>
        <v>0.30444954367282978</v>
      </c>
      <c r="J789" s="76">
        <v>0.31052581481887398</v>
      </c>
      <c r="K789" s="76">
        <v>0.15855317269588931</v>
      </c>
      <c r="L789" s="248">
        <f t="shared" si="120"/>
        <v>0.19327631751628907</v>
      </c>
      <c r="M789" s="67">
        <f t="shared" si="121"/>
        <v>1.5963270294340394E-2</v>
      </c>
    </row>
    <row r="790" spans="1:13">
      <c r="A790" s="9">
        <f t="shared" si="123"/>
        <v>15</v>
      </c>
      <c r="B790" s="8" t="s">
        <v>838</v>
      </c>
      <c r="C790" s="8">
        <f>димвенканали!C790</f>
        <v>47.2</v>
      </c>
      <c r="D790" s="8">
        <v>0</v>
      </c>
      <c r="E790" s="8">
        <v>0</v>
      </c>
      <c r="F790" s="8">
        <f t="shared" si="118"/>
        <v>47.2</v>
      </c>
      <c r="G790" s="63">
        <v>1.7856535524158739E-4</v>
      </c>
      <c r="H790" s="75">
        <f t="shared" si="122"/>
        <v>0.38127631781894217</v>
      </c>
      <c r="I790" s="76">
        <f t="shared" si="119"/>
        <v>0.14019530206202505</v>
      </c>
      <c r="J790" s="76">
        <v>0.14299335082391076</v>
      </c>
      <c r="K790" s="76">
        <v>7.3011802451180247E-2</v>
      </c>
      <c r="L790" s="248">
        <f t="shared" si="120"/>
        <v>8.9001387187988723E-2</v>
      </c>
      <c r="M790" s="67">
        <f t="shared" si="121"/>
        <v>1.5963270294340394E-2</v>
      </c>
    </row>
    <row r="791" spans="1:13">
      <c r="A791" s="9">
        <f t="shared" si="123"/>
        <v>16</v>
      </c>
      <c r="B791" s="8" t="s">
        <v>839</v>
      </c>
      <c r="C791" s="8">
        <f>димвенканали!C791</f>
        <v>138.08000000000001</v>
      </c>
      <c r="D791" s="8">
        <v>0</v>
      </c>
      <c r="E791" s="8">
        <v>0</v>
      </c>
      <c r="F791" s="8">
        <f t="shared" si="118"/>
        <v>138.08000000000001</v>
      </c>
      <c r="G791" s="63">
        <v>5.2237932736776246E-4</v>
      </c>
      <c r="H791" s="75">
        <f t="shared" si="122"/>
        <v>1.1153947873821937</v>
      </c>
      <c r="I791" s="76">
        <f t="shared" si="119"/>
        <v>0.41013066332043263</v>
      </c>
      <c r="J791" s="76">
        <v>0.41831614156283048</v>
      </c>
      <c r="K791" s="76">
        <v>0.21359045937413071</v>
      </c>
      <c r="L791" s="248">
        <f t="shared" si="120"/>
        <v>0.26036676997706537</v>
      </c>
      <c r="M791" s="67">
        <f t="shared" si="121"/>
        <v>1.5963270294340397E-2</v>
      </c>
    </row>
    <row r="792" spans="1:13">
      <c r="A792" s="9">
        <f t="shared" si="123"/>
        <v>17</v>
      </c>
      <c r="B792" s="8" t="s">
        <v>840</v>
      </c>
      <c r="C792" s="8">
        <f>димвенканали!C792</f>
        <v>37.799999999999997</v>
      </c>
      <c r="D792" s="8">
        <v>0</v>
      </c>
      <c r="E792" s="8">
        <v>0</v>
      </c>
      <c r="F792" s="8">
        <f t="shared" si="118"/>
        <v>37.799999999999997</v>
      </c>
      <c r="G792" s="63">
        <v>1.4300361076550853E-4</v>
      </c>
      <c r="H792" s="75">
        <f t="shared" si="122"/>
        <v>0.30534416977872908</v>
      </c>
      <c r="I792" s="76">
        <f t="shared" si="119"/>
        <v>0.11227505122763869</v>
      </c>
      <c r="J792" s="76">
        <v>0.11451586146491158</v>
      </c>
      <c r="K792" s="76">
        <v>5.847131636980113E-2</v>
      </c>
      <c r="L792" s="248">
        <f t="shared" si="120"/>
        <v>7.1276534654787588E-2</v>
      </c>
      <c r="M792" s="67">
        <f t="shared" si="121"/>
        <v>1.5963270294340397E-2</v>
      </c>
    </row>
    <row r="793" spans="1:13">
      <c r="A793" s="9">
        <f t="shared" si="123"/>
        <v>18</v>
      </c>
      <c r="B793" s="8" t="s">
        <v>841</v>
      </c>
      <c r="C793" s="8">
        <f>димвенканали!C793</f>
        <v>85.49</v>
      </c>
      <c r="D793" s="8">
        <v>0</v>
      </c>
      <c r="E793" s="8">
        <v>0</v>
      </c>
      <c r="F793" s="8">
        <f t="shared" si="118"/>
        <v>85.49</v>
      </c>
      <c r="G793" s="63">
        <v>3.2342271651701919E-4</v>
      </c>
      <c r="H793" s="75">
        <f t="shared" si="122"/>
        <v>0.69057865276146968</v>
      </c>
      <c r="I793" s="76">
        <f t="shared" si="119"/>
        <v>0.2539257706203924</v>
      </c>
      <c r="J793" s="76">
        <v>0.25899367715966376</v>
      </c>
      <c r="K793" s="76">
        <v>0.13224108032947882</v>
      </c>
      <c r="L793" s="248">
        <f t="shared" si="120"/>
        <v>0.16120187692163468</v>
      </c>
      <c r="M793" s="67">
        <f t="shared" si="121"/>
        <v>1.5963270294340397E-2</v>
      </c>
    </row>
    <row r="794" spans="1:13">
      <c r="A794" s="9">
        <f t="shared" si="123"/>
        <v>19</v>
      </c>
      <c r="B794" s="8" t="s">
        <v>842</v>
      </c>
      <c r="C794" s="8">
        <f>димвенканали!C794</f>
        <v>67.69</v>
      </c>
      <c r="D794" s="8">
        <v>0</v>
      </c>
      <c r="E794" s="8">
        <v>0</v>
      </c>
      <c r="F794" s="8">
        <f t="shared" si="118"/>
        <v>67.69</v>
      </c>
      <c r="G794" s="63">
        <v>2.5608239187082732E-4</v>
      </c>
      <c r="H794" s="75">
        <f t="shared" si="122"/>
        <v>0.54679224477042787</v>
      </c>
      <c r="I794" s="76">
        <f t="shared" si="119"/>
        <v>0.20105550840208633</v>
      </c>
      <c r="J794" s="76">
        <v>0.2050682185862398</v>
      </c>
      <c r="K794" s="76">
        <v>0.10470696838814388</v>
      </c>
      <c r="L794" s="248">
        <f t="shared" si="120"/>
        <v>0.12763779446514739</v>
      </c>
      <c r="M794" s="67">
        <f t="shared" si="121"/>
        <v>1.5963270294340394E-2</v>
      </c>
    </row>
    <row r="795" spans="1:13">
      <c r="A795" s="9">
        <f t="shared" si="123"/>
        <v>20</v>
      </c>
      <c r="B795" s="8" t="s">
        <v>843</v>
      </c>
      <c r="C795" s="8">
        <f>димвенканали!C795</f>
        <v>97.3</v>
      </c>
      <c r="D795" s="8">
        <v>0</v>
      </c>
      <c r="E795" s="8">
        <v>0</v>
      </c>
      <c r="F795" s="8">
        <f t="shared" si="118"/>
        <v>97.3</v>
      </c>
      <c r="G795" s="63">
        <v>3.6810188697047565E-4</v>
      </c>
      <c r="H795" s="75">
        <f t="shared" si="122"/>
        <v>0.78597851109709893</v>
      </c>
      <c r="I795" s="76">
        <f t="shared" si="119"/>
        <v>0.28900429853040333</v>
      </c>
      <c r="J795" s="76">
        <v>0.29477231006708721</v>
      </c>
      <c r="K795" s="76">
        <v>0.15050949954448808</v>
      </c>
      <c r="L795" s="248">
        <f t="shared" si="120"/>
        <v>0.183471079944731</v>
      </c>
      <c r="M795" s="67">
        <f t="shared" si="121"/>
        <v>1.5963270294340394E-2</v>
      </c>
    </row>
    <row r="796" spans="1:13">
      <c r="A796" s="9">
        <f t="shared" si="123"/>
        <v>21</v>
      </c>
      <c r="B796" s="8" t="s">
        <v>844</v>
      </c>
      <c r="C796" s="8">
        <f>димвенканали!C796</f>
        <v>6972.44</v>
      </c>
      <c r="D796" s="8">
        <v>0</v>
      </c>
      <c r="E796" s="8">
        <v>123.3</v>
      </c>
      <c r="F796" s="8">
        <f t="shared" si="118"/>
        <v>7095.74</v>
      </c>
      <c r="G796" s="63">
        <v>2.6844350292414009E-2</v>
      </c>
      <c r="H796" s="75">
        <f t="shared" si="122"/>
        <v>57.318593631368238</v>
      </c>
      <c r="I796" s="76">
        <f t="shared" si="119"/>
        <v>21.076046878254104</v>
      </c>
      <c r="J796" s="76">
        <v>21.496687270662214</v>
      </c>
      <c r="K796" s="76">
        <v>10.976117947562241</v>
      </c>
      <c r="L796" s="248">
        <f t="shared" si="120"/>
        <v>13.379887778078372</v>
      </c>
      <c r="M796" s="67">
        <f t="shared" si="121"/>
        <v>1.5963270294340397E-2</v>
      </c>
    </row>
    <row r="797" spans="1:13">
      <c r="A797" s="9">
        <f t="shared" si="123"/>
        <v>22</v>
      </c>
      <c r="B797" s="8" t="s">
        <v>845</v>
      </c>
      <c r="C797" s="8">
        <f>димвенканали!C797</f>
        <v>2574.58</v>
      </c>
      <c r="D797" s="8">
        <v>0</v>
      </c>
      <c r="E797" s="8">
        <v>0</v>
      </c>
      <c r="F797" s="8">
        <f t="shared" si="118"/>
        <v>2574.58</v>
      </c>
      <c r="G797" s="63">
        <v>9.7400591588535177E-3</v>
      </c>
      <c r="H797" s="75">
        <f t="shared" si="122"/>
        <v>20.797169117167208</v>
      </c>
      <c r="I797" s="76">
        <f t="shared" si="119"/>
        <v>7.6471190843823829</v>
      </c>
      <c r="J797" s="76">
        <v>7.7997419738183078</v>
      </c>
      <c r="K797" s="76">
        <v>3.9825153888720264</v>
      </c>
      <c r="L797" s="248">
        <f t="shared" si="120"/>
        <v>4.8546862590350006</v>
      </c>
      <c r="M797" s="67">
        <f t="shared" si="121"/>
        <v>1.5963270294340397E-2</v>
      </c>
    </row>
    <row r="798" spans="1:13">
      <c r="A798" s="9">
        <f t="shared" si="123"/>
        <v>23</v>
      </c>
      <c r="B798" s="8" t="s">
        <v>846</v>
      </c>
      <c r="C798" s="8">
        <f>димвенканали!C798</f>
        <v>316.8</v>
      </c>
      <c r="D798" s="8">
        <v>0</v>
      </c>
      <c r="E798" s="8">
        <v>0</v>
      </c>
      <c r="F798" s="8">
        <f t="shared" si="118"/>
        <v>316.8</v>
      </c>
      <c r="G798" s="63">
        <v>1.1985064521299765E-3</v>
      </c>
      <c r="H798" s="75">
        <f t="shared" si="122"/>
        <v>2.5590749467169682</v>
      </c>
      <c r="I798" s="76">
        <f t="shared" si="119"/>
        <v>0.94097185790782933</v>
      </c>
      <c r="J798" s="76">
        <v>0.95975198180116383</v>
      </c>
      <c r="K798" s="76">
        <v>0.49004531814690477</v>
      </c>
      <c r="L798" s="248">
        <f t="shared" si="120"/>
        <v>0.59736524282107695</v>
      </c>
      <c r="M798" s="67">
        <f t="shared" si="121"/>
        <v>1.5963270294340401E-2</v>
      </c>
    </row>
    <row r="799" spans="1:13">
      <c r="A799" s="9">
        <f t="shared" si="123"/>
        <v>24</v>
      </c>
      <c r="B799" s="8" t="s">
        <v>847</v>
      </c>
      <c r="C799" s="8">
        <f>димвенканали!C799</f>
        <v>665.9</v>
      </c>
      <c r="D799" s="8">
        <v>0</v>
      </c>
      <c r="E799" s="8">
        <v>0</v>
      </c>
      <c r="F799" s="8">
        <f t="shared" si="118"/>
        <v>665.9</v>
      </c>
      <c r="G799" s="63">
        <v>2.5192091113426492E-3</v>
      </c>
      <c r="H799" s="75">
        <f t="shared" si="122"/>
        <v>5.3790656787210507</v>
      </c>
      <c r="I799" s="76">
        <f t="shared" si="119"/>
        <v>1.9778824500657304</v>
      </c>
      <c r="J799" s="76">
        <v>2.01735746427208</v>
      </c>
      <c r="K799" s="76">
        <v>1.0300542214457824</v>
      </c>
      <c r="L799" s="248">
        <f t="shared" si="120"/>
        <v>1.2556360959424089</v>
      </c>
      <c r="M799" s="67">
        <f t="shared" si="121"/>
        <v>1.5963270294340394E-2</v>
      </c>
    </row>
    <row r="800" spans="1:13">
      <c r="A800" s="9">
        <f t="shared" si="123"/>
        <v>25</v>
      </c>
      <c r="B800" s="8" t="s">
        <v>848</v>
      </c>
      <c r="C800" s="8">
        <f>димвенканали!C800</f>
        <v>266.8</v>
      </c>
      <c r="D800" s="8">
        <v>0</v>
      </c>
      <c r="E800" s="8">
        <v>0</v>
      </c>
      <c r="F800" s="8">
        <f t="shared" si="118"/>
        <v>266.8</v>
      </c>
      <c r="G800" s="63">
        <v>1.0093482368316847E-3</v>
      </c>
      <c r="H800" s="75">
        <f t="shared" si="122"/>
        <v>2.1551805422477495</v>
      </c>
      <c r="I800" s="76">
        <f t="shared" si="119"/>
        <v>0.79245988538449752</v>
      </c>
      <c r="J800" s="76">
        <v>0.80827597457244471</v>
      </c>
      <c r="K800" s="76">
        <v>0.41270230707573924</v>
      </c>
      <c r="L800" s="248">
        <f t="shared" si="120"/>
        <v>0.50308411232532613</v>
      </c>
      <c r="M800" s="67">
        <f t="shared" si="121"/>
        <v>1.5963270294340394E-2</v>
      </c>
    </row>
    <row r="801" spans="1:13">
      <c r="A801" s="9">
        <f t="shared" si="123"/>
        <v>26</v>
      </c>
      <c r="B801" s="8" t="s">
        <v>849</v>
      </c>
      <c r="C801" s="8">
        <f>димвенканали!C801</f>
        <v>1121.3800000000001</v>
      </c>
      <c r="D801" s="8">
        <v>0</v>
      </c>
      <c r="E801" s="8">
        <v>0</v>
      </c>
      <c r="F801" s="8">
        <f t="shared" si="118"/>
        <v>1121.3800000000001</v>
      </c>
      <c r="G801" s="63">
        <v>4.2423647894239682E-3</v>
      </c>
      <c r="H801" s="75">
        <f t="shared" si="122"/>
        <v>9.0583821456738445</v>
      </c>
      <c r="I801" s="76">
        <f t="shared" si="119"/>
        <v>3.330767114964273</v>
      </c>
      <c r="J801" s="76">
        <v>3.3972432997228195</v>
      </c>
      <c r="K801" s="76">
        <v>1.734618115099672</v>
      </c>
      <c r="L801" s="248">
        <f t="shared" si="120"/>
        <v>2.1144994823065004</v>
      </c>
      <c r="M801" s="67">
        <f t="shared" si="121"/>
        <v>1.5963270294340397E-2</v>
      </c>
    </row>
    <row r="802" spans="1:13">
      <c r="A802" s="9">
        <f t="shared" si="123"/>
        <v>27</v>
      </c>
      <c r="B802" s="8" t="s">
        <v>850</v>
      </c>
      <c r="C802" s="8">
        <f>димвенканали!C802</f>
        <v>141.09</v>
      </c>
      <c r="D802" s="8">
        <v>0</v>
      </c>
      <c r="E802" s="8">
        <v>0</v>
      </c>
      <c r="F802" s="8">
        <f t="shared" si="118"/>
        <v>141.09</v>
      </c>
      <c r="G802" s="63">
        <v>5.3376665192871964E-4</v>
      </c>
      <c r="H802" s="75">
        <f t="shared" si="122"/>
        <v>1.1397092305312406</v>
      </c>
      <c r="I802" s="76">
        <f t="shared" si="119"/>
        <v>0.4190710840663372</v>
      </c>
      <c r="J802" s="76">
        <v>0.42743499719799938</v>
      </c>
      <c r="K802" s="76">
        <v>0.21824650864061487</v>
      </c>
      <c r="L802" s="248">
        <f t="shared" si="120"/>
        <v>0.26604249403290953</v>
      </c>
      <c r="M802" s="67">
        <f t="shared" si="121"/>
        <v>1.5963270294340397E-2</v>
      </c>
    </row>
    <row r="803" spans="1:13">
      <c r="A803" s="9">
        <f t="shared" si="123"/>
        <v>28</v>
      </c>
      <c r="B803" s="8" t="s">
        <v>851</v>
      </c>
      <c r="C803" s="8">
        <f>димвенканали!C803</f>
        <v>2011.1</v>
      </c>
      <c r="D803" s="8">
        <v>0</v>
      </c>
      <c r="E803" s="8">
        <v>0</v>
      </c>
      <c r="F803" s="8">
        <f t="shared" si="118"/>
        <v>2011.1</v>
      </c>
      <c r="G803" s="63">
        <v>7.6083217357278896E-3</v>
      </c>
      <c r="H803" s="75">
        <f t="shared" si="122"/>
        <v>16.245440736560901</v>
      </c>
      <c r="I803" s="76">
        <f t="shared" si="119"/>
        <v>5.9734485588334438</v>
      </c>
      <c r="J803" s="76">
        <v>6.0926679627535361</v>
      </c>
      <c r="K803" s="76">
        <v>3.1108905913044196</v>
      </c>
      <c r="L803" s="248">
        <f t="shared" si="120"/>
        <v>3.7921756308000876</v>
      </c>
      <c r="M803" s="67">
        <f t="shared" si="121"/>
        <v>1.5963270294340394E-2</v>
      </c>
    </row>
    <row r="804" spans="1:13">
      <c r="A804" s="9">
        <f t="shared" si="123"/>
        <v>29</v>
      </c>
      <c r="B804" s="8" t="s">
        <v>852</v>
      </c>
      <c r="C804" s="8">
        <f>димвенканали!C804</f>
        <v>166.08</v>
      </c>
      <c r="D804" s="8">
        <v>0</v>
      </c>
      <c r="E804" s="8">
        <v>0</v>
      </c>
      <c r="F804" s="8">
        <f t="shared" si="118"/>
        <v>166.08</v>
      </c>
      <c r="G804" s="63">
        <v>6.2830792793480586E-4</v>
      </c>
      <c r="H804" s="75">
        <f t="shared" si="122"/>
        <v>1.3415756538849561</v>
      </c>
      <c r="I804" s="76">
        <f t="shared" si="119"/>
        <v>0.49329736793349843</v>
      </c>
      <c r="J804" s="76">
        <v>0.50314270561091312</v>
      </c>
      <c r="K804" s="76">
        <v>0.2569025455739834</v>
      </c>
      <c r="L804" s="248">
        <f t="shared" si="120"/>
        <v>0.31316420305468579</v>
      </c>
      <c r="M804" s="67">
        <f t="shared" si="121"/>
        <v>1.5963270294340401E-2</v>
      </c>
    </row>
    <row r="805" spans="1:13">
      <c r="A805" s="9">
        <f t="shared" si="123"/>
        <v>30</v>
      </c>
      <c r="B805" s="8" t="s">
        <v>853</v>
      </c>
      <c r="C805" s="8">
        <f>димвенканали!C805</f>
        <v>1580.97</v>
      </c>
      <c r="D805" s="8">
        <v>103.95</v>
      </c>
      <c r="E805" s="8">
        <v>98.1</v>
      </c>
      <c r="F805" s="8">
        <f t="shared" si="118"/>
        <v>1783.02</v>
      </c>
      <c r="G805" s="63">
        <v>6.7454576208232017E-3</v>
      </c>
      <c r="H805" s="75">
        <f t="shared" si="122"/>
        <v>14.403036021134115</v>
      </c>
      <c r="I805" s="76">
        <f t="shared" si="119"/>
        <v>5.2959963449710141</v>
      </c>
      <c r="J805" s="76">
        <v>5.4016950081790114</v>
      </c>
      <c r="K805" s="76">
        <v>2.7580827120021909</v>
      </c>
      <c r="L805" s="248">
        <f t="shared" si="120"/>
        <v>3.3621028259306711</v>
      </c>
      <c r="M805" s="67">
        <f t="shared" si="121"/>
        <v>1.5963270294340394E-2</v>
      </c>
    </row>
    <row r="806" spans="1:13">
      <c r="A806" s="9">
        <f t="shared" si="123"/>
        <v>31</v>
      </c>
      <c r="B806" s="8" t="s">
        <v>854</v>
      </c>
      <c r="C806" s="8">
        <f>димвенканали!C806</f>
        <v>132.97999999999999</v>
      </c>
      <c r="D806" s="8">
        <v>0</v>
      </c>
      <c r="E806" s="8">
        <v>0</v>
      </c>
      <c r="F806" s="8">
        <f t="shared" si="118"/>
        <v>132.97999999999999</v>
      </c>
      <c r="G806" s="63">
        <v>5.0308518940733662E-4</v>
      </c>
      <c r="H806" s="75">
        <f t="shared" si="122"/>
        <v>1.0741975581263332</v>
      </c>
      <c r="I806" s="76">
        <f t="shared" si="119"/>
        <v>0.39498244212305278</v>
      </c>
      <c r="J806" s="76">
        <v>0.40286558882550105</v>
      </c>
      <c r="K806" s="76">
        <v>0.20570147224487179</v>
      </c>
      <c r="L806" s="248">
        <f t="shared" si="120"/>
        <v>0.25075009466649872</v>
      </c>
      <c r="M806" s="67">
        <f t="shared" si="121"/>
        <v>1.5963270294340397E-2</v>
      </c>
    </row>
    <row r="807" spans="1:13">
      <c r="A807" s="9">
        <f t="shared" si="123"/>
        <v>32</v>
      </c>
      <c r="B807" s="8" t="s">
        <v>855</v>
      </c>
      <c r="C807" s="8">
        <f>димвенканали!C807</f>
        <v>386.3</v>
      </c>
      <c r="D807" s="8">
        <v>0</v>
      </c>
      <c r="E807" s="8">
        <v>0</v>
      </c>
      <c r="F807" s="8">
        <f t="shared" si="118"/>
        <v>386.3</v>
      </c>
      <c r="G807" s="63">
        <v>1.4614363713946019E-3</v>
      </c>
      <c r="H807" s="75">
        <f t="shared" si="122"/>
        <v>3.1204881689291817</v>
      </c>
      <c r="I807" s="76">
        <f t="shared" si="119"/>
        <v>1.1474034997152602</v>
      </c>
      <c r="J807" s="76">
        <v>1.1703036318490831</v>
      </c>
      <c r="K807" s="76">
        <v>0.59755210353582477</v>
      </c>
      <c r="L807" s="248">
        <f t="shared" si="120"/>
        <v>0.72841601421017044</v>
      </c>
      <c r="M807" s="67">
        <f t="shared" ref="M807:M838" si="124">(H807+I807+J807+L807)/F807</f>
        <v>1.5963270294340394E-2</v>
      </c>
    </row>
    <row r="808" spans="1:13">
      <c r="A808" s="9">
        <f t="shared" si="123"/>
        <v>33</v>
      </c>
      <c r="B808" s="8" t="s">
        <v>856</v>
      </c>
      <c r="C808" s="8">
        <f>димвенканали!C808</f>
        <v>392.7</v>
      </c>
      <c r="D808" s="8">
        <v>0</v>
      </c>
      <c r="E808" s="8">
        <v>0</v>
      </c>
      <c r="F808" s="8">
        <f t="shared" si="118"/>
        <v>392.7</v>
      </c>
      <c r="G808" s="63">
        <v>1.4856486229527831E-3</v>
      </c>
      <c r="H808" s="75">
        <f t="shared" si="122"/>
        <v>3.1721866527012414</v>
      </c>
      <c r="I808" s="76">
        <f t="shared" si="119"/>
        <v>1.1664130321982467</v>
      </c>
      <c r="J808" s="76">
        <v>1.1896925607743591</v>
      </c>
      <c r="K808" s="76">
        <v>0.60745200895293394</v>
      </c>
      <c r="L808" s="248">
        <f t="shared" si="120"/>
        <v>0.74048399891362648</v>
      </c>
      <c r="M808" s="67">
        <f t="shared" si="124"/>
        <v>1.5963270294340401E-2</v>
      </c>
    </row>
    <row r="809" spans="1:13">
      <c r="A809" s="9">
        <f t="shared" si="123"/>
        <v>34</v>
      </c>
      <c r="B809" s="8" t="s">
        <v>857</v>
      </c>
      <c r="C809" s="8">
        <f>димвенканали!C809</f>
        <v>392.7</v>
      </c>
      <c r="D809" s="8">
        <v>0</v>
      </c>
      <c r="E809" s="8">
        <v>0</v>
      </c>
      <c r="F809" s="8">
        <f t="shared" si="118"/>
        <v>392.7</v>
      </c>
      <c r="G809" s="63">
        <v>1.4856486229527831E-3</v>
      </c>
      <c r="H809" s="75">
        <f t="shared" si="122"/>
        <v>3.1721866527012414</v>
      </c>
      <c r="I809" s="76">
        <f t="shared" si="119"/>
        <v>1.1664130321982467</v>
      </c>
      <c r="J809" s="76">
        <v>1.1896925607743591</v>
      </c>
      <c r="K809" s="76">
        <v>0.60745200895293394</v>
      </c>
      <c r="L809" s="248">
        <f t="shared" si="120"/>
        <v>0.74048399891362648</v>
      </c>
      <c r="M809" s="67">
        <f t="shared" si="124"/>
        <v>1.5963270294340401E-2</v>
      </c>
    </row>
    <row r="810" spans="1:13">
      <c r="A810" s="9">
        <f t="shared" si="123"/>
        <v>35</v>
      </c>
      <c r="B810" s="8" t="s">
        <v>858</v>
      </c>
      <c r="C810" s="8">
        <f>димвенканали!C810</f>
        <v>461.2</v>
      </c>
      <c r="D810" s="8">
        <v>0</v>
      </c>
      <c r="E810" s="8">
        <v>0</v>
      </c>
      <c r="F810" s="8">
        <f t="shared" si="118"/>
        <v>461.2</v>
      </c>
      <c r="G810" s="63">
        <v>1.7447953779114427E-3</v>
      </c>
      <c r="H810" s="75">
        <f t="shared" si="122"/>
        <v>3.7255219868240705</v>
      </c>
      <c r="I810" s="76">
        <f t="shared" si="119"/>
        <v>1.3698744345552107</v>
      </c>
      <c r="J810" s="76">
        <v>1.3972146906777041</v>
      </c>
      <c r="K810" s="76">
        <v>0.71341193412043069</v>
      </c>
      <c r="L810" s="248">
        <f t="shared" si="120"/>
        <v>0.8696491476928051</v>
      </c>
      <c r="M810" s="67">
        <f t="shared" si="124"/>
        <v>1.5963270294340397E-2</v>
      </c>
    </row>
    <row r="811" spans="1:13">
      <c r="A811" s="9">
        <f t="shared" si="123"/>
        <v>36</v>
      </c>
      <c r="B811" s="8" t="s">
        <v>859</v>
      </c>
      <c r="C811" s="8">
        <f>димвенканали!C811</f>
        <v>399.3</v>
      </c>
      <c r="D811" s="8">
        <v>0</v>
      </c>
      <c r="E811" s="8">
        <v>0</v>
      </c>
      <c r="F811" s="8">
        <f t="shared" si="118"/>
        <v>399.3</v>
      </c>
      <c r="G811" s="63">
        <v>1.5106175073721576E-3</v>
      </c>
      <c r="H811" s="75">
        <f t="shared" si="122"/>
        <v>3.225500714091178</v>
      </c>
      <c r="I811" s="76">
        <f t="shared" si="119"/>
        <v>1.1860166125713263</v>
      </c>
      <c r="J811" s="76">
        <v>1.2096873937285502</v>
      </c>
      <c r="K811" s="76">
        <v>0.61766128641432783</v>
      </c>
      <c r="L811" s="248">
        <f t="shared" si="120"/>
        <v>0.75292910813906566</v>
      </c>
      <c r="M811" s="67">
        <f t="shared" si="124"/>
        <v>1.5963270294340394E-2</v>
      </c>
    </row>
    <row r="812" spans="1:13">
      <c r="A812" s="9">
        <f t="shared" si="123"/>
        <v>37</v>
      </c>
      <c r="B812" s="8" t="s">
        <v>860</v>
      </c>
      <c r="C812" s="8">
        <f>димвенканали!C812</f>
        <v>309.5</v>
      </c>
      <c r="D812" s="8">
        <v>0</v>
      </c>
      <c r="E812" s="8">
        <v>0</v>
      </c>
      <c r="F812" s="8">
        <f t="shared" si="118"/>
        <v>309.5</v>
      </c>
      <c r="G812" s="63">
        <v>1.1708893526964257E-3</v>
      </c>
      <c r="H812" s="75">
        <f t="shared" si="122"/>
        <v>2.5001063636644618</v>
      </c>
      <c r="I812" s="76">
        <f t="shared" si="119"/>
        <v>0.9192891099194227</v>
      </c>
      <c r="J812" s="76">
        <v>0.93763648474577066</v>
      </c>
      <c r="K812" s="76">
        <v>0.47875323853051455</v>
      </c>
      <c r="L812" s="248">
        <f t="shared" si="120"/>
        <v>0.58360019776869732</v>
      </c>
      <c r="M812" s="67">
        <f t="shared" si="124"/>
        <v>1.5963270294340397E-2</v>
      </c>
    </row>
    <row r="813" spans="1:13">
      <c r="A813" s="9">
        <f t="shared" si="123"/>
        <v>38</v>
      </c>
      <c r="B813" s="8" t="s">
        <v>861</v>
      </c>
      <c r="C813" s="8">
        <f>димвенканали!C813</f>
        <v>1851.7</v>
      </c>
      <c r="D813" s="8">
        <v>0</v>
      </c>
      <c r="E813" s="8">
        <v>0</v>
      </c>
      <c r="F813" s="8">
        <f t="shared" si="118"/>
        <v>1851.7</v>
      </c>
      <c r="G813" s="63">
        <v>7.0052853453569357E-3</v>
      </c>
      <c r="H813" s="75">
        <f t="shared" si="122"/>
        <v>14.957825375113035</v>
      </c>
      <c r="I813" s="76">
        <f t="shared" si="119"/>
        <v>5.499992390429064</v>
      </c>
      <c r="J813" s="76">
        <v>5.6097624517083799</v>
      </c>
      <c r="K813" s="76">
        <v>2.864321072009544</v>
      </c>
      <c r="L813" s="248">
        <f t="shared" si="120"/>
        <v>3.4916073867796342</v>
      </c>
      <c r="M813" s="67">
        <f t="shared" si="124"/>
        <v>1.5963270294340397E-2</v>
      </c>
    </row>
    <row r="814" spans="1:13">
      <c r="A814" s="9">
        <f t="shared" si="123"/>
        <v>39</v>
      </c>
      <c r="B814" s="8" t="s">
        <v>862</v>
      </c>
      <c r="C814" s="8">
        <f>димвенканали!C814</f>
        <v>303</v>
      </c>
      <c r="D814" s="8">
        <v>0</v>
      </c>
      <c r="E814" s="8">
        <v>0</v>
      </c>
      <c r="F814" s="8">
        <f t="shared" si="118"/>
        <v>303</v>
      </c>
      <c r="G814" s="63">
        <v>1.1462987847076478E-3</v>
      </c>
      <c r="H814" s="75">
        <f t="shared" si="122"/>
        <v>2.4476000910834634</v>
      </c>
      <c r="I814" s="76">
        <f t="shared" si="119"/>
        <v>0.89998255349138956</v>
      </c>
      <c r="J814" s="76">
        <v>0.91794460380603726</v>
      </c>
      <c r="K814" s="76">
        <v>0.46869864709126302</v>
      </c>
      <c r="L814" s="248">
        <f t="shared" si="120"/>
        <v>0.57134365080424965</v>
      </c>
      <c r="M814" s="67">
        <f t="shared" si="124"/>
        <v>1.5963270294340397E-2</v>
      </c>
    </row>
    <row r="815" spans="1:13">
      <c r="A815" s="9">
        <f t="shared" si="123"/>
        <v>40</v>
      </c>
      <c r="B815" s="8" t="s">
        <v>863</v>
      </c>
      <c r="C815" s="8">
        <f>димвенканали!C815</f>
        <v>23.6</v>
      </c>
      <c r="D815" s="8">
        <v>0</v>
      </c>
      <c r="E815" s="8">
        <v>0</v>
      </c>
      <c r="F815" s="8">
        <f t="shared" si="118"/>
        <v>23.6</v>
      </c>
      <c r="G815" s="63">
        <v>8.9282677620793695E-5</v>
      </c>
      <c r="H815" s="75">
        <f t="shared" si="122"/>
        <v>0.19063815890947108</v>
      </c>
      <c r="I815" s="76">
        <f t="shared" si="119"/>
        <v>7.0097651031012523E-2</v>
      </c>
      <c r="J815" s="76">
        <v>7.1496675411955382E-2</v>
      </c>
      <c r="K815" s="76">
        <v>3.6505901225590123E-2</v>
      </c>
      <c r="L815" s="248">
        <f t="shared" si="120"/>
        <v>4.4500693593994362E-2</v>
      </c>
      <c r="M815" s="67">
        <f t="shared" si="124"/>
        <v>1.5963270294340394E-2</v>
      </c>
    </row>
    <row r="816" spans="1:13">
      <c r="A816" s="9">
        <f t="shared" si="123"/>
        <v>41</v>
      </c>
      <c r="B816" s="8" t="s">
        <v>864</v>
      </c>
      <c r="C816" s="8">
        <f>димвенканали!C816</f>
        <v>78.3</v>
      </c>
      <c r="D816" s="8">
        <v>0</v>
      </c>
      <c r="E816" s="8">
        <v>0</v>
      </c>
      <c r="F816" s="8">
        <f t="shared" si="118"/>
        <v>78.3</v>
      </c>
      <c r="G816" s="63">
        <v>2.9622176515712483E-4</v>
      </c>
      <c r="H816" s="75">
        <f t="shared" si="122"/>
        <v>0.63249863739879597</v>
      </c>
      <c r="I816" s="76">
        <f t="shared" si="119"/>
        <v>0.23256974897153729</v>
      </c>
      <c r="J816" s="76">
        <v>0.23721142732017397</v>
      </c>
      <c r="K816" s="76">
        <v>0.1211191553374452</v>
      </c>
      <c r="L816" s="248">
        <f t="shared" si="120"/>
        <v>0.14764425035634571</v>
      </c>
      <c r="M816" s="67">
        <f t="shared" si="124"/>
        <v>1.5963270294340397E-2</v>
      </c>
    </row>
    <row r="817" spans="1:13">
      <c r="A817" s="9">
        <f t="shared" si="123"/>
        <v>42</v>
      </c>
      <c r="B817" s="8" t="s">
        <v>865</v>
      </c>
      <c r="C817" s="8">
        <f>димвенканали!C817</f>
        <v>42.8</v>
      </c>
      <c r="D817" s="8">
        <v>0</v>
      </c>
      <c r="E817" s="8">
        <v>0</v>
      </c>
      <c r="F817" s="8">
        <f t="shared" si="118"/>
        <v>42.8</v>
      </c>
      <c r="G817" s="63">
        <v>1.6191943229533772E-4</v>
      </c>
      <c r="H817" s="75">
        <f t="shared" si="122"/>
        <v>0.34573361022565097</v>
      </c>
      <c r="I817" s="76">
        <f t="shared" si="119"/>
        <v>0.12712624847997187</v>
      </c>
      <c r="J817" s="76">
        <v>0.12966346218778349</v>
      </c>
      <c r="K817" s="76">
        <v>6.620561747691768E-2</v>
      </c>
      <c r="L817" s="248">
        <f t="shared" si="120"/>
        <v>8.0704647704362656E-2</v>
      </c>
      <c r="M817" s="67">
        <f t="shared" si="124"/>
        <v>1.5963270294340397E-2</v>
      </c>
    </row>
    <row r="818" spans="1:13">
      <c r="A818" s="9">
        <f t="shared" si="123"/>
        <v>43</v>
      </c>
      <c r="B818" s="8" t="s">
        <v>866</v>
      </c>
      <c r="C818" s="8">
        <f>димвенканали!C818</f>
        <v>126.19</v>
      </c>
      <c r="D818" s="8">
        <v>0</v>
      </c>
      <c r="E818" s="8">
        <v>0</v>
      </c>
      <c r="F818" s="8">
        <f t="shared" si="118"/>
        <v>126.19</v>
      </c>
      <c r="G818" s="63">
        <v>4.7739750376982865E-4</v>
      </c>
      <c r="H818" s="75">
        <f t="shared" si="122"/>
        <v>1.0193486979994135</v>
      </c>
      <c r="I818" s="76">
        <f t="shared" si="119"/>
        <v>0.37481451625438439</v>
      </c>
      <c r="J818" s="76">
        <v>0.38229514704384104</v>
      </c>
      <c r="K818" s="76">
        <v>0.19519829134140754</v>
      </c>
      <c r="L818" s="248">
        <f t="shared" si="120"/>
        <v>0.23794671714517582</v>
      </c>
      <c r="M818" s="67">
        <f t="shared" si="124"/>
        <v>1.5963270294340394E-2</v>
      </c>
    </row>
    <row r="819" spans="1:13">
      <c r="A819" s="9">
        <f t="shared" si="123"/>
        <v>44</v>
      </c>
      <c r="B819" s="8" t="s">
        <v>867</v>
      </c>
      <c r="C819" s="8">
        <f>димвенканали!C819</f>
        <v>91.2</v>
      </c>
      <c r="D819" s="8">
        <v>0</v>
      </c>
      <c r="E819" s="8">
        <v>0</v>
      </c>
      <c r="F819" s="8">
        <f t="shared" si="118"/>
        <v>91.2</v>
      </c>
      <c r="G819" s="63">
        <v>3.4502458470408412E-4</v>
      </c>
      <c r="H819" s="75">
        <f t="shared" si="122"/>
        <v>0.73670339375185445</v>
      </c>
      <c r="I819" s="76">
        <f t="shared" si="119"/>
        <v>0.27088583788255688</v>
      </c>
      <c r="J819" s="76">
        <v>0.27629223718518353</v>
      </c>
      <c r="K819" s="76">
        <v>0.14107365219380591</v>
      </c>
      <c r="L819" s="248">
        <f t="shared" si="120"/>
        <v>0.17196878202424942</v>
      </c>
      <c r="M819" s="67">
        <f t="shared" si="124"/>
        <v>1.5963270294340397E-2</v>
      </c>
    </row>
    <row r="820" spans="1:13">
      <c r="A820" s="9">
        <f t="shared" si="123"/>
        <v>45</v>
      </c>
      <c r="B820" s="8" t="s">
        <v>868</v>
      </c>
      <c r="C820" s="8">
        <f>димвенканали!C820</f>
        <v>127</v>
      </c>
      <c r="D820" s="8">
        <v>0</v>
      </c>
      <c r="E820" s="8">
        <v>0</v>
      </c>
      <c r="F820" s="8">
        <f t="shared" si="118"/>
        <v>127</v>
      </c>
      <c r="G820" s="63">
        <v>4.8046186685766096E-4</v>
      </c>
      <c r="H820" s="75">
        <f t="shared" si="122"/>
        <v>1.0258917873518147</v>
      </c>
      <c r="I820" s="76">
        <f t="shared" si="119"/>
        <v>0.37722041020926234</v>
      </c>
      <c r="J820" s="76">
        <v>0.38474905836094631</v>
      </c>
      <c r="K820" s="76">
        <v>0.19645124812076042</v>
      </c>
      <c r="L820" s="248">
        <f t="shared" si="120"/>
        <v>0.23947407145920696</v>
      </c>
      <c r="M820" s="67">
        <f t="shared" si="124"/>
        <v>1.5963270294340397E-2</v>
      </c>
    </row>
    <row r="821" spans="1:13">
      <c r="A821" s="9">
        <f t="shared" si="123"/>
        <v>46</v>
      </c>
      <c r="B821" s="8" t="s">
        <v>869</v>
      </c>
      <c r="C821" s="8">
        <f>димвенканали!C821</f>
        <v>83.1</v>
      </c>
      <c r="D821" s="8">
        <v>0</v>
      </c>
      <c r="E821" s="8">
        <v>0</v>
      </c>
      <c r="F821" s="8">
        <f t="shared" si="118"/>
        <v>83.1</v>
      </c>
      <c r="G821" s="63">
        <v>3.1438095382576084E-4</v>
      </c>
      <c r="H821" s="75">
        <f t="shared" si="122"/>
        <v>0.67127250022784102</v>
      </c>
      <c r="I821" s="76">
        <f t="shared" si="119"/>
        <v>0.24682689833377716</v>
      </c>
      <c r="J821" s="76">
        <v>0.25175312401413102</v>
      </c>
      <c r="K821" s="76">
        <v>0.12854408440027709</v>
      </c>
      <c r="L821" s="248">
        <f t="shared" si="120"/>
        <v>0.1566952388839378</v>
      </c>
      <c r="M821" s="67">
        <f t="shared" si="124"/>
        <v>1.5963270294340397E-2</v>
      </c>
    </row>
    <row r="822" spans="1:13">
      <c r="A822" s="9">
        <f t="shared" si="123"/>
        <v>47</v>
      </c>
      <c r="B822" s="8" t="s">
        <v>870</v>
      </c>
      <c r="C822" s="8">
        <f>димвенканали!C822</f>
        <v>80.599999999999994</v>
      </c>
      <c r="D822" s="8">
        <v>0</v>
      </c>
      <c r="E822" s="8">
        <v>0</v>
      </c>
      <c r="F822" s="8">
        <f t="shared" si="118"/>
        <v>80.599999999999994</v>
      </c>
      <c r="G822" s="63">
        <v>3.0492304306084625E-4</v>
      </c>
      <c r="H822" s="75">
        <f t="shared" si="122"/>
        <v>0.6510777800043801</v>
      </c>
      <c r="I822" s="76">
        <f t="shared" si="119"/>
        <v>0.23940129970761059</v>
      </c>
      <c r="J822" s="76">
        <v>0.24417932365269507</v>
      </c>
      <c r="K822" s="76">
        <v>0.12467693384671881</v>
      </c>
      <c r="L822" s="248">
        <f t="shared" si="120"/>
        <v>0.15198118235915023</v>
      </c>
      <c r="M822" s="67">
        <f t="shared" si="124"/>
        <v>1.5963270294340397E-2</v>
      </c>
    </row>
    <row r="823" spans="1:13">
      <c r="A823" s="9">
        <f t="shared" si="123"/>
        <v>48</v>
      </c>
      <c r="B823" s="8" t="s">
        <v>871</v>
      </c>
      <c r="C823" s="8">
        <f>димвенканали!C823</f>
        <v>103.8</v>
      </c>
      <c r="D823" s="8">
        <v>0</v>
      </c>
      <c r="E823" s="8">
        <v>0</v>
      </c>
      <c r="F823" s="8">
        <f t="shared" si="118"/>
        <v>103.8</v>
      </c>
      <c r="G823" s="63">
        <v>3.9269245495925358E-4</v>
      </c>
      <c r="H823" s="75">
        <f t="shared" si="122"/>
        <v>0.83848478367809731</v>
      </c>
      <c r="I823" s="76">
        <f t="shared" si="119"/>
        <v>0.30831085495843641</v>
      </c>
      <c r="J823" s="76">
        <v>0.31446419100682066</v>
      </c>
      <c r="K823" s="76">
        <v>0.16056409098373961</v>
      </c>
      <c r="L823" s="248">
        <f t="shared" si="120"/>
        <v>0.19572762690917861</v>
      </c>
      <c r="M823" s="67">
        <f t="shared" si="124"/>
        <v>1.5963270294340394E-2</v>
      </c>
    </row>
    <row r="824" spans="1:13">
      <c r="A824" s="9">
        <f t="shared" si="123"/>
        <v>49</v>
      </c>
      <c r="B824" s="8" t="s">
        <v>872</v>
      </c>
      <c r="C824" s="8">
        <f>димвенканали!C824</f>
        <v>64.7</v>
      </c>
      <c r="D824" s="8">
        <v>0</v>
      </c>
      <c r="E824" s="8">
        <v>0</v>
      </c>
      <c r="F824" s="8">
        <f t="shared" si="118"/>
        <v>64.7</v>
      </c>
      <c r="G824" s="63">
        <v>2.4477073059598953E-4</v>
      </c>
      <c r="H824" s="75">
        <f t="shared" si="122"/>
        <v>0.52263935938316874</v>
      </c>
      <c r="I824" s="76">
        <f t="shared" si="119"/>
        <v>0.19217449244519116</v>
      </c>
      <c r="J824" s="76">
        <v>0.19600995335396243</v>
      </c>
      <c r="K824" s="76">
        <v>0.10008185632608819</v>
      </c>
      <c r="L824" s="248">
        <f t="shared" si="120"/>
        <v>0.12199978286150152</v>
      </c>
      <c r="M824" s="67">
        <f t="shared" si="124"/>
        <v>1.5963270294340401E-2</v>
      </c>
    </row>
    <row r="825" spans="1:13">
      <c r="A825" s="9">
        <f t="shared" si="123"/>
        <v>50</v>
      </c>
      <c r="B825" s="8" t="s">
        <v>873</v>
      </c>
      <c r="C825" s="8">
        <f>димвенканали!C825</f>
        <v>211.4</v>
      </c>
      <c r="D825" s="8">
        <v>0</v>
      </c>
      <c r="E825" s="8">
        <v>0</v>
      </c>
      <c r="F825" s="8">
        <f t="shared" si="118"/>
        <v>211.4</v>
      </c>
      <c r="G825" s="63">
        <v>7.9976093428117743E-4</v>
      </c>
      <c r="H825" s="75">
        <f t="shared" si="122"/>
        <v>1.7076655420958555</v>
      </c>
      <c r="I825" s="76">
        <f t="shared" si="119"/>
        <v>0.6279086198286461</v>
      </c>
      <c r="J825" s="76">
        <v>0.64044055856302406</v>
      </c>
      <c r="K825" s="76">
        <v>0.32700625080888784</v>
      </c>
      <c r="L825" s="248">
        <f t="shared" si="120"/>
        <v>0.3986206197360343</v>
      </c>
      <c r="M825" s="67">
        <f t="shared" si="124"/>
        <v>1.5963270294340397E-2</v>
      </c>
    </row>
    <row r="826" spans="1:13">
      <c r="A826" s="9">
        <f t="shared" si="123"/>
        <v>51</v>
      </c>
      <c r="B826" s="8" t="s">
        <v>874</v>
      </c>
      <c r="C826" s="8">
        <f>димвенканали!C826</f>
        <v>37.799999999999997</v>
      </c>
      <c r="D826" s="8">
        <v>0</v>
      </c>
      <c r="E826" s="8">
        <v>0</v>
      </c>
      <c r="F826" s="8">
        <f t="shared" si="118"/>
        <v>37.799999999999997</v>
      </c>
      <c r="G826" s="63">
        <v>1.4300361076550853E-4</v>
      </c>
      <c r="H826" s="75">
        <f t="shared" si="122"/>
        <v>0.30534416977872908</v>
      </c>
      <c r="I826" s="76">
        <f t="shared" si="119"/>
        <v>0.11227505122763869</v>
      </c>
      <c r="J826" s="76">
        <v>0.11451586146491158</v>
      </c>
      <c r="K826" s="76">
        <v>5.847131636980113E-2</v>
      </c>
      <c r="L826" s="248">
        <f t="shared" si="120"/>
        <v>7.1276534654787588E-2</v>
      </c>
      <c r="M826" s="67">
        <f t="shared" si="124"/>
        <v>1.5963270294340397E-2</v>
      </c>
    </row>
    <row r="827" spans="1:13">
      <c r="A827" s="9">
        <f t="shared" si="123"/>
        <v>52</v>
      </c>
      <c r="B827" s="8" t="s">
        <v>875</v>
      </c>
      <c r="C827" s="8">
        <f>димвенканали!C827</f>
        <v>74.099999999999994</v>
      </c>
      <c r="D827" s="8">
        <v>0</v>
      </c>
      <c r="E827" s="8">
        <v>0</v>
      </c>
      <c r="F827" s="8">
        <f t="shared" si="118"/>
        <v>74.099999999999994</v>
      </c>
      <c r="G827" s="63">
        <v>2.8033247507206833E-4</v>
      </c>
      <c r="H827" s="75">
        <f t="shared" si="122"/>
        <v>0.59857150742338172</v>
      </c>
      <c r="I827" s="76">
        <f t="shared" si="119"/>
        <v>0.22009474327957748</v>
      </c>
      <c r="J827" s="76">
        <v>0.22448744271296159</v>
      </c>
      <c r="K827" s="76">
        <v>0.1146223424074673</v>
      </c>
      <c r="L827" s="248">
        <f t="shared" si="120"/>
        <v>0.13972463539470265</v>
      </c>
      <c r="M827" s="67">
        <f t="shared" si="124"/>
        <v>1.5963270294340397E-2</v>
      </c>
    </row>
    <row r="828" spans="1:13">
      <c r="A828" s="9">
        <f t="shared" si="123"/>
        <v>53</v>
      </c>
      <c r="B828" s="8" t="s">
        <v>876</v>
      </c>
      <c r="C828" s="8">
        <f>димвенканали!C828</f>
        <v>23.1</v>
      </c>
      <c r="D828" s="8">
        <v>0</v>
      </c>
      <c r="E828" s="8">
        <v>0</v>
      </c>
      <c r="F828" s="8">
        <f t="shared" si="118"/>
        <v>23.1</v>
      </c>
      <c r="G828" s="63">
        <v>8.7391095467810785E-5</v>
      </c>
      <c r="H828" s="75">
        <f t="shared" si="122"/>
        <v>0.18659921486477893</v>
      </c>
      <c r="I828" s="76">
        <f t="shared" ref="I828:I880" si="125">H828*0.3677</f>
        <v>6.8612531305779212E-2</v>
      </c>
      <c r="J828" s="76">
        <v>6.9981915339668202E-2</v>
      </c>
      <c r="K828" s="76">
        <v>3.5732471114878477E-2</v>
      </c>
      <c r="L828" s="248">
        <f t="shared" si="120"/>
        <v>4.3557882289036863E-2</v>
      </c>
      <c r="M828" s="67">
        <f t="shared" si="124"/>
        <v>1.5963270294340397E-2</v>
      </c>
    </row>
    <row r="829" spans="1:13">
      <c r="A829" s="9">
        <f t="shared" si="123"/>
        <v>54</v>
      </c>
      <c r="B829" s="8" t="s">
        <v>877</v>
      </c>
      <c r="C829" s="8">
        <f>димвенканали!C829</f>
        <v>132.80000000000001</v>
      </c>
      <c r="D829" s="8">
        <v>0</v>
      </c>
      <c r="E829" s="8">
        <v>0</v>
      </c>
      <c r="F829" s="8">
        <f t="shared" si="118"/>
        <v>132.80000000000001</v>
      </c>
      <c r="G829" s="63">
        <v>5.0240421983226288E-4</v>
      </c>
      <c r="H829" s="75">
        <f t="shared" si="122"/>
        <v>1.0727435382702442</v>
      </c>
      <c r="I829" s="76">
        <f t="shared" si="125"/>
        <v>0.3944477990219688</v>
      </c>
      <c r="J829" s="76">
        <v>0.40232027519947777</v>
      </c>
      <c r="K829" s="76">
        <v>0.20542303740501563</v>
      </c>
      <c r="L829" s="248">
        <f t="shared" si="120"/>
        <v>0.25041068259671406</v>
      </c>
      <c r="M829" s="67">
        <f t="shared" si="124"/>
        <v>1.5963270294340397E-2</v>
      </c>
    </row>
    <row r="830" spans="1:13">
      <c r="A830" s="9">
        <f t="shared" si="123"/>
        <v>55</v>
      </c>
      <c r="B830" s="8" t="s">
        <v>878</v>
      </c>
      <c r="C830" s="8">
        <f>димвенканали!C830</f>
        <v>3464.11</v>
      </c>
      <c r="D830" s="8">
        <v>203.9</v>
      </c>
      <c r="E830" s="8">
        <v>0</v>
      </c>
      <c r="F830" s="8">
        <f t="shared" ref="F830:F883" si="126">C830+D830+E830</f>
        <v>3668.01</v>
      </c>
      <c r="G830" s="63">
        <v>1.3876684505925741E-2</v>
      </c>
      <c r="H830" s="75">
        <f t="shared" si="122"/>
        <v>29.629774290742759</v>
      </c>
      <c r="I830" s="76">
        <f t="shared" si="125"/>
        <v>10.894868006706114</v>
      </c>
      <c r="J830" s="76">
        <v>11.112310185500274</v>
      </c>
      <c r="K830" s="76">
        <v>5.673898760782917</v>
      </c>
      <c r="L830" s="248">
        <f t="shared" si="120"/>
        <v>6.9164825893943762</v>
      </c>
      <c r="M830" s="67">
        <f t="shared" si="124"/>
        <v>1.5963270294340394E-2</v>
      </c>
    </row>
    <row r="831" spans="1:13">
      <c r="A831" s="9">
        <f t="shared" si="123"/>
        <v>56</v>
      </c>
      <c r="B831" s="8" t="s">
        <v>879</v>
      </c>
      <c r="C831" s="8">
        <f>димвенканали!C831</f>
        <v>3464.39</v>
      </c>
      <c r="D831" s="8">
        <v>0</v>
      </c>
      <c r="E831" s="8">
        <v>204.7</v>
      </c>
      <c r="F831" s="8">
        <f t="shared" si="126"/>
        <v>3669.0899999999997</v>
      </c>
      <c r="G831" s="63">
        <v>1.3880770323376182E-2</v>
      </c>
      <c r="H831" s="75">
        <f t="shared" si="122"/>
        <v>29.63849840987929</v>
      </c>
      <c r="I831" s="76">
        <f t="shared" si="125"/>
        <v>10.898075865312615</v>
      </c>
      <c r="J831" s="76">
        <v>11.115582067256412</v>
      </c>
      <c r="K831" s="76">
        <v>5.6755693698220533</v>
      </c>
      <c r="L831" s="248">
        <f t="shared" si="120"/>
        <v>6.9185190618130834</v>
      </c>
      <c r="M831" s="67">
        <f t="shared" si="124"/>
        <v>1.5963270294340397E-2</v>
      </c>
    </row>
    <row r="832" spans="1:13">
      <c r="A832" s="9">
        <f t="shared" si="123"/>
        <v>57</v>
      </c>
      <c r="B832" s="8" t="s">
        <v>880</v>
      </c>
      <c r="C832" s="8">
        <f>димвенканали!C832</f>
        <v>31.4</v>
      </c>
      <c r="D832" s="8">
        <v>0</v>
      </c>
      <c r="E832" s="8">
        <v>0</v>
      </c>
      <c r="F832" s="8">
        <f t="shared" si="126"/>
        <v>31.4</v>
      </c>
      <c r="G832" s="63">
        <v>1.1879135920732719E-4</v>
      </c>
      <c r="H832" s="75">
        <f t="shared" si="122"/>
        <v>0.25364568600666915</v>
      </c>
      <c r="I832" s="76">
        <f t="shared" si="125"/>
        <v>9.3265518744652248E-2</v>
      </c>
      <c r="J832" s="76">
        <v>9.5126932539635542E-2</v>
      </c>
      <c r="K832" s="76">
        <v>4.8571410952691942E-2</v>
      </c>
      <c r="L832" s="248">
        <f t="shared" si="120"/>
        <v>5.9208549951331478E-2</v>
      </c>
      <c r="M832" s="67">
        <f t="shared" si="124"/>
        <v>1.5963270294340397E-2</v>
      </c>
    </row>
    <row r="833" spans="1:13">
      <c r="A833" s="9">
        <f t="shared" si="123"/>
        <v>58</v>
      </c>
      <c r="B833" s="8" t="s">
        <v>881</v>
      </c>
      <c r="C833" s="8">
        <f>димвенканали!C833</f>
        <v>71.5</v>
      </c>
      <c r="D833" s="8">
        <v>0</v>
      </c>
      <c r="E833" s="8">
        <v>0</v>
      </c>
      <c r="F833" s="8">
        <f t="shared" si="126"/>
        <v>71.5</v>
      </c>
      <c r="G833" s="63">
        <v>2.7049624787655718E-4</v>
      </c>
      <c r="H833" s="75">
        <f t="shared" si="122"/>
        <v>0.57756899839098241</v>
      </c>
      <c r="I833" s="76">
        <f t="shared" si="125"/>
        <v>0.21237212070836425</v>
      </c>
      <c r="J833" s="76">
        <v>0.2166106903370682</v>
      </c>
      <c r="K833" s="76">
        <v>0.1106005058317667</v>
      </c>
      <c r="L833" s="248">
        <f t="shared" si="120"/>
        <v>0.13482201660892362</v>
      </c>
      <c r="M833" s="67">
        <f t="shared" si="124"/>
        <v>1.5963270294340397E-2</v>
      </c>
    </row>
    <row r="834" spans="1:13">
      <c r="A834" s="9">
        <f t="shared" si="123"/>
        <v>59</v>
      </c>
      <c r="B834" s="8" t="s">
        <v>882</v>
      </c>
      <c r="C834" s="8">
        <f>димвенканали!C834</f>
        <v>44</v>
      </c>
      <c r="D834" s="8">
        <v>0</v>
      </c>
      <c r="E834" s="8">
        <v>0</v>
      </c>
      <c r="F834" s="8">
        <f t="shared" si="126"/>
        <v>44</v>
      </c>
      <c r="G834" s="63">
        <v>1.6645922946249671E-4</v>
      </c>
      <c r="H834" s="75">
        <f t="shared" si="122"/>
        <v>0.35542707593291217</v>
      </c>
      <c r="I834" s="76">
        <f t="shared" si="125"/>
        <v>0.13069053582053181</v>
      </c>
      <c r="J834" s="76">
        <v>0.13329888636127274</v>
      </c>
      <c r="K834" s="76">
        <v>6.8061849742625649E-2</v>
      </c>
      <c r="L834" s="248">
        <f t="shared" si="120"/>
        <v>8.2967394836260672E-2</v>
      </c>
      <c r="M834" s="67">
        <f t="shared" si="124"/>
        <v>1.5963270294340397E-2</v>
      </c>
    </row>
    <row r="835" spans="1:13">
      <c r="A835" s="9">
        <f t="shared" si="123"/>
        <v>60</v>
      </c>
      <c r="B835" s="8" t="s">
        <v>883</v>
      </c>
      <c r="C835" s="8">
        <f>димвенканали!C835</f>
        <v>89.5</v>
      </c>
      <c r="D835" s="8">
        <v>0</v>
      </c>
      <c r="E835" s="8">
        <v>0</v>
      </c>
      <c r="F835" s="8">
        <f t="shared" si="126"/>
        <v>89.5</v>
      </c>
      <c r="G835" s="63">
        <v>3.3859320538394221E-4</v>
      </c>
      <c r="H835" s="75">
        <f t="shared" si="122"/>
        <v>0.72297098399990101</v>
      </c>
      <c r="I835" s="76">
        <f t="shared" si="125"/>
        <v>0.26583643081676361</v>
      </c>
      <c r="J835" s="76">
        <v>0.27114205293940707</v>
      </c>
      <c r="K835" s="76">
        <v>0.13844398981738629</v>
      </c>
      <c r="L835" s="248">
        <f t="shared" si="120"/>
        <v>0.1687632235873939</v>
      </c>
      <c r="M835" s="67">
        <f t="shared" si="124"/>
        <v>1.5963270294340397E-2</v>
      </c>
    </row>
    <row r="836" spans="1:13">
      <c r="A836" s="9">
        <f t="shared" si="123"/>
        <v>61</v>
      </c>
      <c r="B836" s="8" t="s">
        <v>884</v>
      </c>
      <c r="C836" s="8">
        <f>димвенканали!C836</f>
        <v>160.9</v>
      </c>
      <c r="D836" s="8">
        <v>0</v>
      </c>
      <c r="E836" s="8">
        <v>0</v>
      </c>
      <c r="F836" s="8">
        <f t="shared" si="126"/>
        <v>160.9</v>
      </c>
      <c r="G836" s="63">
        <v>6.0871113682990283E-4</v>
      </c>
      <c r="H836" s="75">
        <f t="shared" si="122"/>
        <v>1.299732193581945</v>
      </c>
      <c r="I836" s="76">
        <f t="shared" si="125"/>
        <v>0.47791152758008121</v>
      </c>
      <c r="J836" s="76">
        <v>0.48744979126201787</v>
      </c>
      <c r="K836" s="76">
        <v>0.24888980962701066</v>
      </c>
      <c r="L836" s="248">
        <f t="shared" si="120"/>
        <v>0.30339667793532599</v>
      </c>
      <c r="M836" s="67">
        <f t="shared" si="124"/>
        <v>1.5963270294340397E-2</v>
      </c>
    </row>
    <row r="837" spans="1:13">
      <c r="A837" s="9">
        <f t="shared" si="123"/>
        <v>62</v>
      </c>
      <c r="B837" s="8" t="s">
        <v>885</v>
      </c>
      <c r="C837" s="8">
        <f>димвенканали!C837</f>
        <v>6819.2</v>
      </c>
      <c r="D837" s="8">
        <v>0</v>
      </c>
      <c r="E837" s="8">
        <v>390.5</v>
      </c>
      <c r="F837" s="8">
        <f t="shared" si="126"/>
        <v>7209.7</v>
      </c>
      <c r="G837" s="63">
        <v>2.7275479696721876E-2</v>
      </c>
      <c r="H837" s="75">
        <f t="shared" si="122"/>
        <v>58.239149758034479</v>
      </c>
      <c r="I837" s="76">
        <f t="shared" si="125"/>
        <v>21.414535366029281</v>
      </c>
      <c r="J837" s="76">
        <v>21.841931386337912</v>
      </c>
      <c r="K837" s="76">
        <v>11.152398138395641</v>
      </c>
      <c r="L837" s="248">
        <f t="shared" si="120"/>
        <v>13.594773330704287</v>
      </c>
      <c r="M837" s="67">
        <f t="shared" si="124"/>
        <v>1.5963270294340397E-2</v>
      </c>
    </row>
    <row r="838" spans="1:13">
      <c r="A838" s="9">
        <f t="shared" si="123"/>
        <v>63</v>
      </c>
      <c r="B838" s="8" t="s">
        <v>886</v>
      </c>
      <c r="C838" s="8">
        <f>димвенканали!C838</f>
        <v>6078.6</v>
      </c>
      <c r="D838" s="8">
        <v>0</v>
      </c>
      <c r="E838" s="8">
        <v>0</v>
      </c>
      <c r="F838" s="8">
        <f t="shared" si="126"/>
        <v>6078.6</v>
      </c>
      <c r="G838" s="63">
        <v>2.2996342550243923E-2</v>
      </c>
      <c r="H838" s="75">
        <f t="shared" si="122"/>
        <v>49.102250540131827</v>
      </c>
      <c r="I838" s="76">
        <f t="shared" si="125"/>
        <v>18.054897523606474</v>
      </c>
      <c r="J838" s="76">
        <v>18.41524115080983</v>
      </c>
      <c r="K838" s="76">
        <v>9.4027445419437345</v>
      </c>
      <c r="L838" s="248">
        <f t="shared" si="120"/>
        <v>11.461945596629413</v>
      </c>
      <c r="M838" s="67">
        <f t="shared" si="124"/>
        <v>1.5963270294340401E-2</v>
      </c>
    </row>
    <row r="839" spans="1:13">
      <c r="A839" s="9">
        <f t="shared" si="123"/>
        <v>64</v>
      </c>
      <c r="B839" s="8" t="s">
        <v>887</v>
      </c>
      <c r="C839" s="8">
        <f>димвенканали!C839</f>
        <v>69</v>
      </c>
      <c r="D839" s="8">
        <v>0</v>
      </c>
      <c r="E839" s="8">
        <v>0</v>
      </c>
      <c r="F839" s="8">
        <f t="shared" si="126"/>
        <v>69</v>
      </c>
      <c r="G839" s="63">
        <v>2.6103833711164259E-4</v>
      </c>
      <c r="H839" s="75">
        <f t="shared" si="122"/>
        <v>0.55737427816752139</v>
      </c>
      <c r="I839" s="76">
        <f t="shared" si="125"/>
        <v>0.20494652208219763</v>
      </c>
      <c r="J839" s="76">
        <v>0.20903688997563225</v>
      </c>
      <c r="K839" s="76">
        <v>0.10673335527820842</v>
      </c>
      <c r="L839" s="248">
        <f t="shared" si="120"/>
        <v>0.13010796008413608</v>
      </c>
      <c r="M839" s="67">
        <f t="shared" ref="M839:M869" si="127">(H839+I839+J839+L839)/F839</f>
        <v>1.5963270294340397E-2</v>
      </c>
    </row>
    <row r="840" spans="1:13">
      <c r="A840" s="9">
        <f t="shared" si="123"/>
        <v>65</v>
      </c>
      <c r="B840" s="14" t="s">
        <v>888</v>
      </c>
      <c r="C840" s="8">
        <f>димвенканали!C840</f>
        <v>87.8</v>
      </c>
      <c r="D840" s="8">
        <v>0</v>
      </c>
      <c r="E840" s="8">
        <v>0</v>
      </c>
      <c r="F840" s="8">
        <f t="shared" si="126"/>
        <v>87.8</v>
      </c>
      <c r="G840" s="63">
        <v>3.3216182606380024E-4</v>
      </c>
      <c r="H840" s="75">
        <f t="shared" ref="H840:H902" si="128">G840*2135.22</f>
        <v>0.70923857424794745</v>
      </c>
      <c r="I840" s="76">
        <f t="shared" si="125"/>
        <v>0.26078702375097029</v>
      </c>
      <c r="J840" s="76">
        <v>0.26599186869363056</v>
      </c>
      <c r="K840" s="76">
        <v>0.13581432744096664</v>
      </c>
      <c r="L840" s="248">
        <f t="shared" ref="L840:L903" si="129">K840*$L$2</f>
        <v>0.16555766515053835</v>
      </c>
      <c r="M840" s="67">
        <f t="shared" si="127"/>
        <v>1.5963270294340394E-2</v>
      </c>
    </row>
    <row r="841" spans="1:13">
      <c r="A841" s="9">
        <f t="shared" si="123"/>
        <v>66</v>
      </c>
      <c r="B841" s="14" t="s">
        <v>889</v>
      </c>
      <c r="C841" s="8">
        <f>димвенканали!C841</f>
        <v>204.9</v>
      </c>
      <c r="D841" s="8">
        <v>0</v>
      </c>
      <c r="E841" s="8">
        <v>0</v>
      </c>
      <c r="F841" s="8">
        <f t="shared" si="126"/>
        <v>204.9</v>
      </c>
      <c r="G841" s="63">
        <v>7.7517036629239945E-4</v>
      </c>
      <c r="H841" s="75">
        <f t="shared" si="128"/>
        <v>1.6551592695148569</v>
      </c>
      <c r="I841" s="76">
        <f t="shared" si="125"/>
        <v>0.60860206340061296</v>
      </c>
      <c r="J841" s="76">
        <v>0.62074867762329056</v>
      </c>
      <c r="K841" s="76">
        <v>0.31695165936963626</v>
      </c>
      <c r="L841" s="248">
        <f t="shared" si="129"/>
        <v>0.38636407277158663</v>
      </c>
      <c r="M841" s="67">
        <f t="shared" si="127"/>
        <v>1.5963270294340394E-2</v>
      </c>
    </row>
    <row r="842" spans="1:13">
      <c r="A842" s="9">
        <f t="shared" ref="A842:A847" si="130">1+A841</f>
        <v>67</v>
      </c>
      <c r="B842" s="14" t="s">
        <v>890</v>
      </c>
      <c r="C842" s="8">
        <f>димвенканали!C842</f>
        <v>119.9</v>
      </c>
      <c r="D842" s="8">
        <v>0</v>
      </c>
      <c r="E842" s="8">
        <v>0</v>
      </c>
      <c r="F842" s="8">
        <f t="shared" si="126"/>
        <v>119.9</v>
      </c>
      <c r="G842" s="63">
        <v>4.5360140028530358E-4</v>
      </c>
      <c r="H842" s="75">
        <f t="shared" si="128"/>
        <v>0.96853878191718579</v>
      </c>
      <c r="I842" s="76">
        <f t="shared" si="125"/>
        <v>0.35613171011094924</v>
      </c>
      <c r="J842" s="76">
        <v>0.36323946533446821</v>
      </c>
      <c r="K842" s="76">
        <v>0.18546854054865491</v>
      </c>
      <c r="L842" s="248">
        <f t="shared" si="129"/>
        <v>0.22608615092881035</v>
      </c>
      <c r="M842" s="67">
        <f t="shared" si="127"/>
        <v>1.5963270294340394E-2</v>
      </c>
    </row>
    <row r="843" spans="1:13">
      <c r="A843" s="9">
        <f t="shared" si="130"/>
        <v>68</v>
      </c>
      <c r="B843" s="14" t="s">
        <v>1297</v>
      </c>
      <c r="C843" s="8">
        <f>димвенканали!C843</f>
        <v>111.8</v>
      </c>
      <c r="D843" s="8">
        <v>0</v>
      </c>
      <c r="E843" s="8">
        <v>0</v>
      </c>
      <c r="F843" s="8">
        <f t="shared" si="126"/>
        <v>111.8</v>
      </c>
      <c r="G843" s="63">
        <v>4.229577694069803E-4</v>
      </c>
      <c r="H843" s="75">
        <f t="shared" si="128"/>
        <v>0.90310788839317235</v>
      </c>
      <c r="I843" s="76">
        <f t="shared" si="125"/>
        <v>0.33207277056216949</v>
      </c>
      <c r="J843" s="76">
        <v>0.33870035216341576</v>
      </c>
      <c r="K843" s="76">
        <v>0.1729389727551261</v>
      </c>
      <c r="L843" s="248">
        <f t="shared" si="129"/>
        <v>0.21081260778849872</v>
      </c>
      <c r="M843" s="67">
        <f t="shared" si="127"/>
        <v>1.5963270294340397E-2</v>
      </c>
    </row>
    <row r="844" spans="1:13">
      <c r="A844" s="9">
        <f t="shared" si="130"/>
        <v>69</v>
      </c>
      <c r="B844" s="14" t="s">
        <v>892</v>
      </c>
      <c r="C844" s="8">
        <f>димвенканали!C844</f>
        <v>99</v>
      </c>
      <c r="D844" s="8">
        <v>0</v>
      </c>
      <c r="E844" s="8">
        <v>0</v>
      </c>
      <c r="F844" s="8">
        <f t="shared" si="126"/>
        <v>99</v>
      </c>
      <c r="G844" s="63">
        <v>3.7453326629061762E-4</v>
      </c>
      <c r="H844" s="75">
        <f t="shared" si="128"/>
        <v>0.79971092084905249</v>
      </c>
      <c r="I844" s="76">
        <f t="shared" si="125"/>
        <v>0.29405370559619665</v>
      </c>
      <c r="J844" s="76">
        <v>0.29992249431286366</v>
      </c>
      <c r="K844" s="76">
        <v>0.15313916192090773</v>
      </c>
      <c r="L844" s="248">
        <f t="shared" si="129"/>
        <v>0.18667663838158655</v>
      </c>
      <c r="M844" s="67">
        <f t="shared" si="127"/>
        <v>1.5963270294340397E-2</v>
      </c>
    </row>
    <row r="845" spans="1:13">
      <c r="A845" s="9">
        <f t="shared" si="130"/>
        <v>70</v>
      </c>
      <c r="B845" s="14" t="s">
        <v>893</v>
      </c>
      <c r="C845" s="8">
        <f>димвенканали!C845</f>
        <v>39.5</v>
      </c>
      <c r="D845" s="8">
        <v>0</v>
      </c>
      <c r="E845" s="8">
        <v>0</v>
      </c>
      <c r="F845" s="8">
        <f t="shared" si="126"/>
        <v>39.5</v>
      </c>
      <c r="G845" s="63">
        <v>1.4943499008565045E-4</v>
      </c>
      <c r="H845" s="75">
        <f t="shared" si="128"/>
        <v>0.31907657953068252</v>
      </c>
      <c r="I845" s="76">
        <f t="shared" si="125"/>
        <v>0.11732445829343198</v>
      </c>
      <c r="J845" s="76">
        <v>0.11966604571068802</v>
      </c>
      <c r="K845" s="76">
        <v>6.1100978746220752E-2</v>
      </c>
      <c r="L845" s="248">
        <f t="shared" si="129"/>
        <v>7.4482093091643095E-2</v>
      </c>
      <c r="M845" s="67">
        <f t="shared" si="127"/>
        <v>1.5963270294340394E-2</v>
      </c>
    </row>
    <row r="846" spans="1:13">
      <c r="A846" s="9">
        <f t="shared" si="130"/>
        <v>71</v>
      </c>
      <c r="B846" s="14" t="s">
        <v>894</v>
      </c>
      <c r="C846" s="8">
        <f>димвенканали!C846</f>
        <v>81.2</v>
      </c>
      <c r="D846" s="8">
        <v>0</v>
      </c>
      <c r="E846" s="8">
        <v>0</v>
      </c>
      <c r="F846" s="8">
        <f t="shared" si="126"/>
        <v>81.2</v>
      </c>
      <c r="G846" s="63">
        <v>3.0719294164442576E-4</v>
      </c>
      <c r="H846" s="75">
        <f t="shared" si="128"/>
        <v>0.65592451285801068</v>
      </c>
      <c r="I846" s="76">
        <f t="shared" si="125"/>
        <v>0.24118344337789055</v>
      </c>
      <c r="J846" s="76">
        <v>0.24599703573943968</v>
      </c>
      <c r="K846" s="76">
        <v>0.12560504997957281</v>
      </c>
      <c r="L846" s="248">
        <f t="shared" si="129"/>
        <v>0.15311255592509926</v>
      </c>
      <c r="M846" s="67">
        <f t="shared" si="127"/>
        <v>1.5963270294340394E-2</v>
      </c>
    </row>
    <row r="847" spans="1:13">
      <c r="A847" s="9">
        <f t="shared" si="130"/>
        <v>72</v>
      </c>
      <c r="B847" s="14" t="s">
        <v>895</v>
      </c>
      <c r="C847" s="8">
        <f>димвенканали!C847</f>
        <v>60.2</v>
      </c>
      <c r="D847" s="8">
        <v>0</v>
      </c>
      <c r="E847" s="8">
        <v>0</v>
      </c>
      <c r="F847" s="8">
        <f t="shared" si="126"/>
        <v>60.2</v>
      </c>
      <c r="G847" s="63">
        <v>2.2774649121914324E-4</v>
      </c>
      <c r="H847" s="75">
        <f t="shared" si="128"/>
        <v>0.48628886298093899</v>
      </c>
      <c r="I847" s="76">
        <f t="shared" si="125"/>
        <v>0.17880841491809127</v>
      </c>
      <c r="J847" s="76">
        <v>0.1823771127033777</v>
      </c>
      <c r="K847" s="76">
        <v>9.3120985329683284E-2</v>
      </c>
      <c r="L847" s="248">
        <f t="shared" si="129"/>
        <v>0.11351448111688393</v>
      </c>
      <c r="M847" s="67">
        <f t="shared" si="127"/>
        <v>1.5963270294340397E-2</v>
      </c>
    </row>
    <row r="848" spans="1:13">
      <c r="A848" s="9">
        <f t="shared" ref="A848:A911" si="131">A847+1</f>
        <v>73</v>
      </c>
      <c r="B848" s="14" t="s">
        <v>896</v>
      </c>
      <c r="C848" s="8">
        <f>димвенканали!C848</f>
        <v>53.5</v>
      </c>
      <c r="D848" s="8">
        <v>0</v>
      </c>
      <c r="E848" s="8">
        <v>0</v>
      </c>
      <c r="F848" s="8">
        <f t="shared" si="126"/>
        <v>53.5</v>
      </c>
      <c r="G848" s="63">
        <v>2.0239929036917215E-4</v>
      </c>
      <c r="H848" s="75">
        <f t="shared" si="128"/>
        <v>0.43216701278206371</v>
      </c>
      <c r="I848" s="76">
        <f t="shared" si="125"/>
        <v>0.15890781059996484</v>
      </c>
      <c r="J848" s="76">
        <v>0.16207932773472936</v>
      </c>
      <c r="K848" s="76">
        <v>8.2757021846147111E-2</v>
      </c>
      <c r="L848" s="248">
        <f t="shared" si="129"/>
        <v>0.10088080963045333</v>
      </c>
      <c r="M848" s="67">
        <f t="shared" si="127"/>
        <v>1.5963270294340397E-2</v>
      </c>
    </row>
    <row r="849" spans="1:13">
      <c r="A849" s="9">
        <f t="shared" si="131"/>
        <v>74</v>
      </c>
      <c r="B849" s="8" t="s">
        <v>897</v>
      </c>
      <c r="C849" s="8">
        <f>димвенканали!C849</f>
        <v>104.2</v>
      </c>
      <c r="D849" s="8">
        <v>0</v>
      </c>
      <c r="E849" s="8">
        <v>0</v>
      </c>
      <c r="F849" s="8">
        <f t="shared" si="126"/>
        <v>104.2</v>
      </c>
      <c r="G849" s="63">
        <v>3.9420572068163997E-4</v>
      </c>
      <c r="H849" s="75">
        <f t="shared" si="128"/>
        <v>0.84171593891385121</v>
      </c>
      <c r="I849" s="76">
        <f t="shared" si="125"/>
        <v>0.3094989507386231</v>
      </c>
      <c r="J849" s="76">
        <v>0.31567599906465044</v>
      </c>
      <c r="K849" s="76">
        <v>0.16118283507230896</v>
      </c>
      <c r="L849" s="248">
        <f t="shared" si="129"/>
        <v>0.19648187595314465</v>
      </c>
      <c r="M849" s="67">
        <f t="shared" si="127"/>
        <v>1.5963270294340397E-2</v>
      </c>
    </row>
    <row r="850" spans="1:13">
      <c r="A850" s="9">
        <f t="shared" si="131"/>
        <v>75</v>
      </c>
      <c r="B850" s="8" t="s">
        <v>898</v>
      </c>
      <c r="C850" s="8">
        <f>димвенканали!C850</f>
        <v>234.9</v>
      </c>
      <c r="D850" s="8">
        <v>0</v>
      </c>
      <c r="E850" s="8">
        <v>0</v>
      </c>
      <c r="F850" s="8">
        <f t="shared" si="126"/>
        <v>234.9</v>
      </c>
      <c r="G850" s="63">
        <v>8.8866529547137454E-4</v>
      </c>
      <c r="H850" s="75">
        <f t="shared" si="128"/>
        <v>1.8974959121963881</v>
      </c>
      <c r="I850" s="76">
        <f t="shared" si="125"/>
        <v>0.697709246914612</v>
      </c>
      <c r="J850" s="76">
        <v>0.71163428196052203</v>
      </c>
      <c r="K850" s="76">
        <v>0.36335746601233559</v>
      </c>
      <c r="L850" s="248">
        <f t="shared" si="129"/>
        <v>0.44293275106903712</v>
      </c>
      <c r="M850" s="67">
        <f t="shared" si="127"/>
        <v>1.5963270294340397E-2</v>
      </c>
    </row>
    <row r="851" spans="1:13">
      <c r="A851" s="9">
        <f t="shared" si="131"/>
        <v>76</v>
      </c>
      <c r="B851" s="8" t="s">
        <v>899</v>
      </c>
      <c r="C851" s="8">
        <f>димвенканали!C851</f>
        <v>71.7</v>
      </c>
      <c r="D851" s="8">
        <v>0</v>
      </c>
      <c r="E851" s="8">
        <v>0</v>
      </c>
      <c r="F851" s="8">
        <f t="shared" si="126"/>
        <v>71.7</v>
      </c>
      <c r="G851" s="63">
        <v>2.7125288073775035E-4</v>
      </c>
      <c r="H851" s="75">
        <f t="shared" si="128"/>
        <v>0.5791845760088592</v>
      </c>
      <c r="I851" s="76">
        <f t="shared" si="125"/>
        <v>0.21296616859845754</v>
      </c>
      <c r="J851" s="76">
        <v>0.21721659436598309</v>
      </c>
      <c r="K851" s="76">
        <v>0.11090987787605136</v>
      </c>
      <c r="L851" s="248">
        <f t="shared" si="129"/>
        <v>0.13519914113090661</v>
      </c>
      <c r="M851" s="67">
        <f t="shared" si="127"/>
        <v>1.5963270294340394E-2</v>
      </c>
    </row>
    <row r="852" spans="1:13">
      <c r="A852" s="9">
        <f t="shared" si="131"/>
        <v>77</v>
      </c>
      <c r="B852" s="8" t="s">
        <v>900</v>
      </c>
      <c r="C852" s="8">
        <f>димвенканали!C852</f>
        <v>126.6</v>
      </c>
      <c r="D852" s="8">
        <v>0</v>
      </c>
      <c r="E852" s="8">
        <v>0</v>
      </c>
      <c r="F852" s="8">
        <f t="shared" si="126"/>
        <v>126.6</v>
      </c>
      <c r="G852" s="63">
        <v>4.7894860113527462E-4</v>
      </c>
      <c r="H852" s="75">
        <f t="shared" si="128"/>
        <v>1.022660632116061</v>
      </c>
      <c r="I852" s="76">
        <f t="shared" si="125"/>
        <v>0.37603231442907564</v>
      </c>
      <c r="J852" s="76">
        <v>0.38353725030311653</v>
      </c>
      <c r="K852" s="76">
        <v>0.19583250403219107</v>
      </c>
      <c r="L852" s="248">
        <f t="shared" si="129"/>
        <v>0.23871982241524092</v>
      </c>
      <c r="M852" s="67">
        <f t="shared" si="127"/>
        <v>1.5963270294340394E-2</v>
      </c>
    </row>
    <row r="853" spans="1:13">
      <c r="A853" s="9">
        <f t="shared" si="131"/>
        <v>78</v>
      </c>
      <c r="B853" s="8" t="s">
        <v>901</v>
      </c>
      <c r="C853" s="8">
        <f>димвенканали!C853</f>
        <v>89.7</v>
      </c>
      <c r="D853" s="8">
        <v>0</v>
      </c>
      <c r="E853" s="8">
        <v>0</v>
      </c>
      <c r="F853" s="8">
        <f t="shared" si="126"/>
        <v>89.7</v>
      </c>
      <c r="G853" s="63">
        <v>3.3934983824513538E-4</v>
      </c>
      <c r="H853" s="75">
        <f t="shared" si="128"/>
        <v>0.7245865616177779</v>
      </c>
      <c r="I853" s="76">
        <f t="shared" si="125"/>
        <v>0.26643047870685693</v>
      </c>
      <c r="J853" s="76">
        <v>0.27174795696832194</v>
      </c>
      <c r="K853" s="76">
        <v>0.13875336186167095</v>
      </c>
      <c r="L853" s="248">
        <f t="shared" si="129"/>
        <v>0.16914034810937689</v>
      </c>
      <c r="M853" s="67">
        <f t="shared" si="127"/>
        <v>1.5963270294340397E-2</v>
      </c>
    </row>
    <row r="854" spans="1:13">
      <c r="A854" s="9">
        <f t="shared" si="131"/>
        <v>79</v>
      </c>
      <c r="B854" s="8" t="s">
        <v>902</v>
      </c>
      <c r="C854" s="8">
        <f>димвенканали!C854</f>
        <v>68.900000000000006</v>
      </c>
      <c r="D854" s="8">
        <v>0</v>
      </c>
      <c r="E854" s="8">
        <v>0</v>
      </c>
      <c r="F854" s="8">
        <f t="shared" si="126"/>
        <v>68.900000000000006</v>
      </c>
      <c r="G854" s="63">
        <v>2.6066002068104603E-4</v>
      </c>
      <c r="H854" s="75">
        <f t="shared" si="128"/>
        <v>0.55656648935858311</v>
      </c>
      <c r="I854" s="76">
        <f t="shared" si="125"/>
        <v>0.20464949813715103</v>
      </c>
      <c r="J854" s="76">
        <v>0.20873393796117484</v>
      </c>
      <c r="K854" s="76">
        <v>0.1065786692560661</v>
      </c>
      <c r="L854" s="248">
        <f t="shared" si="129"/>
        <v>0.12991939782314457</v>
      </c>
      <c r="M854" s="67">
        <f t="shared" si="127"/>
        <v>1.5963270294340401E-2</v>
      </c>
    </row>
    <row r="855" spans="1:13">
      <c r="A855" s="9">
        <f t="shared" si="131"/>
        <v>80</v>
      </c>
      <c r="B855" s="8" t="s">
        <v>903</v>
      </c>
      <c r="C855" s="8">
        <f>димвенканали!C855</f>
        <v>82.2</v>
      </c>
      <c r="D855" s="8">
        <v>0</v>
      </c>
      <c r="E855" s="8">
        <v>0</v>
      </c>
      <c r="F855" s="8">
        <f t="shared" si="126"/>
        <v>82.2</v>
      </c>
      <c r="G855" s="63">
        <v>3.1097610595039161E-4</v>
      </c>
      <c r="H855" s="75">
        <f t="shared" si="128"/>
        <v>0.66400240094739515</v>
      </c>
      <c r="I855" s="76">
        <f t="shared" si="125"/>
        <v>0.24415368282835723</v>
      </c>
      <c r="J855" s="76">
        <v>0.24902655588401409</v>
      </c>
      <c r="K855" s="76">
        <v>0.12715191020099612</v>
      </c>
      <c r="L855" s="248">
        <f t="shared" si="129"/>
        <v>0.15499817853501427</v>
      </c>
      <c r="M855" s="67">
        <f t="shared" si="127"/>
        <v>1.5963270294340397E-2</v>
      </c>
    </row>
    <row r="856" spans="1:13">
      <c r="A856" s="9">
        <f t="shared" si="131"/>
        <v>81</v>
      </c>
      <c r="B856" s="8" t="s">
        <v>904</v>
      </c>
      <c r="C856" s="8">
        <f>димвенканали!C856</f>
        <v>95.49</v>
      </c>
      <c r="D856" s="8">
        <v>0</v>
      </c>
      <c r="E856" s="8">
        <v>0</v>
      </c>
      <c r="F856" s="8">
        <f t="shared" si="126"/>
        <v>95.49</v>
      </c>
      <c r="G856" s="63">
        <v>3.612543595766775E-4</v>
      </c>
      <c r="H856" s="75">
        <f t="shared" si="128"/>
        <v>0.77135753365531323</v>
      </c>
      <c r="I856" s="76">
        <f t="shared" si="125"/>
        <v>0.28362816512505867</v>
      </c>
      <c r="J856" s="76">
        <v>0.28928887860540758</v>
      </c>
      <c r="K856" s="76">
        <v>0.14770968254371189</v>
      </c>
      <c r="L856" s="248">
        <f t="shared" si="129"/>
        <v>0.18005810302078482</v>
      </c>
      <c r="M856" s="67">
        <f t="shared" si="127"/>
        <v>1.5963270294340394E-2</v>
      </c>
    </row>
    <row r="857" spans="1:13">
      <c r="A857" s="9">
        <f t="shared" si="131"/>
        <v>82</v>
      </c>
      <c r="B857" s="8" t="s">
        <v>905</v>
      </c>
      <c r="C857" s="8">
        <f>димвенканали!C857</f>
        <v>152.59</v>
      </c>
      <c r="D857" s="8">
        <v>142.80000000000001</v>
      </c>
      <c r="E857" s="8">
        <v>0</v>
      </c>
      <c r="F857" s="8">
        <f t="shared" si="126"/>
        <v>295.39</v>
      </c>
      <c r="G857" s="63">
        <v>1.1175089043392477E-3</v>
      </c>
      <c r="H857" s="75">
        <f t="shared" si="128"/>
        <v>2.3861273627232484</v>
      </c>
      <c r="I857" s="76">
        <f t="shared" si="125"/>
        <v>0.87737903127333849</v>
      </c>
      <c r="J857" s="76">
        <v>0.89488995550582617</v>
      </c>
      <c r="K857" s="76">
        <v>0.45692704080623159</v>
      </c>
      <c r="L857" s="248">
        <f t="shared" si="129"/>
        <v>0.55699406274279639</v>
      </c>
      <c r="M857" s="67">
        <f t="shared" si="127"/>
        <v>1.5963270294340397E-2</v>
      </c>
    </row>
    <row r="858" spans="1:13">
      <c r="A858" s="9">
        <f t="shared" si="131"/>
        <v>83</v>
      </c>
      <c r="B858" s="8" t="s">
        <v>906</v>
      </c>
      <c r="C858" s="8">
        <f>димвенканали!C858</f>
        <v>45.6</v>
      </c>
      <c r="D858" s="8">
        <v>0</v>
      </c>
      <c r="E858" s="8">
        <v>0</v>
      </c>
      <c r="F858" s="8">
        <f t="shared" si="126"/>
        <v>45.6</v>
      </c>
      <c r="G858" s="63">
        <v>1.7251229235204206E-4</v>
      </c>
      <c r="H858" s="75">
        <f t="shared" si="128"/>
        <v>0.36835169687592723</v>
      </c>
      <c r="I858" s="76">
        <f t="shared" si="125"/>
        <v>0.13544291894127844</v>
      </c>
      <c r="J858" s="76">
        <v>0.13814611859259177</v>
      </c>
      <c r="K858" s="76">
        <v>7.0536826096902955E-2</v>
      </c>
      <c r="L858" s="248">
        <f t="shared" si="129"/>
        <v>8.5984391012124711E-2</v>
      </c>
      <c r="M858" s="67">
        <f t="shared" si="127"/>
        <v>1.5963270294340397E-2</v>
      </c>
    </row>
    <row r="859" spans="1:13">
      <c r="A859" s="9">
        <f t="shared" si="131"/>
        <v>84</v>
      </c>
      <c r="B859" s="8" t="s">
        <v>907</v>
      </c>
      <c r="C859" s="8">
        <f>димвенканали!C859</f>
        <v>220.1</v>
      </c>
      <c r="D859" s="8">
        <v>0</v>
      </c>
      <c r="E859" s="8">
        <v>0</v>
      </c>
      <c r="F859" s="8">
        <f t="shared" si="126"/>
        <v>220.1</v>
      </c>
      <c r="G859" s="63">
        <v>8.3267446374308011E-4</v>
      </c>
      <c r="H859" s="75">
        <f t="shared" si="128"/>
        <v>1.7779431684734994</v>
      </c>
      <c r="I859" s="76">
        <f t="shared" si="125"/>
        <v>0.65374970304770574</v>
      </c>
      <c r="J859" s="76">
        <v>0.6667973838208211</v>
      </c>
      <c r="K859" s="76">
        <v>0.34046393473527059</v>
      </c>
      <c r="L859" s="248">
        <f t="shared" si="129"/>
        <v>0.4150255364422949</v>
      </c>
      <c r="M859" s="67">
        <f t="shared" si="127"/>
        <v>1.5963270294340397E-2</v>
      </c>
    </row>
    <row r="860" spans="1:13">
      <c r="A860" s="9">
        <f t="shared" si="131"/>
        <v>85</v>
      </c>
      <c r="B860" s="8" t="s">
        <v>908</v>
      </c>
      <c r="C860" s="8">
        <f>димвенканали!C860</f>
        <v>211.98</v>
      </c>
      <c r="D860" s="8">
        <v>0</v>
      </c>
      <c r="E860" s="8">
        <v>0</v>
      </c>
      <c r="F860" s="8">
        <f t="shared" si="126"/>
        <v>211.98</v>
      </c>
      <c r="G860" s="63">
        <v>8.0195516957863751E-4</v>
      </c>
      <c r="H860" s="75">
        <f t="shared" si="128"/>
        <v>1.7123507171876982</v>
      </c>
      <c r="I860" s="76">
        <f t="shared" si="125"/>
        <v>0.62963135870991671</v>
      </c>
      <c r="J860" s="76">
        <v>0.64219768024687707</v>
      </c>
      <c r="K860" s="76">
        <v>0.32790342973731329</v>
      </c>
      <c r="L860" s="248">
        <f t="shared" si="129"/>
        <v>0.39971428084978494</v>
      </c>
      <c r="M860" s="67">
        <f t="shared" si="127"/>
        <v>1.5963270294340397E-2</v>
      </c>
    </row>
    <row r="861" spans="1:13">
      <c r="A861" s="9">
        <f t="shared" si="131"/>
        <v>86</v>
      </c>
      <c r="B861" s="8" t="s">
        <v>909</v>
      </c>
      <c r="C861" s="8">
        <f>димвенканали!C861</f>
        <v>102.18</v>
      </c>
      <c r="D861" s="8">
        <v>0</v>
      </c>
      <c r="E861" s="8">
        <v>0</v>
      </c>
      <c r="F861" s="8">
        <f t="shared" si="126"/>
        <v>102.18</v>
      </c>
      <c r="G861" s="63">
        <v>3.8656372878358901E-4</v>
      </c>
      <c r="H861" s="75">
        <f t="shared" si="128"/>
        <v>0.82539860497329487</v>
      </c>
      <c r="I861" s="76">
        <f t="shared" si="125"/>
        <v>0.30349906704868057</v>
      </c>
      <c r="J861" s="76">
        <v>0.30955636837261025</v>
      </c>
      <c r="K861" s="76">
        <v>0.15805817742503386</v>
      </c>
      <c r="L861" s="248">
        <f t="shared" si="129"/>
        <v>0.1926729182811163</v>
      </c>
      <c r="M861" s="67">
        <f t="shared" si="127"/>
        <v>1.5963270294340397E-2</v>
      </c>
    </row>
    <row r="862" spans="1:13">
      <c r="A862" s="9">
        <f t="shared" si="131"/>
        <v>87</v>
      </c>
      <c r="B862" s="8" t="s">
        <v>910</v>
      </c>
      <c r="C862" s="8">
        <f>димвенканали!C862</f>
        <v>200.28</v>
      </c>
      <c r="D862" s="8">
        <v>0</v>
      </c>
      <c r="E862" s="8">
        <v>0</v>
      </c>
      <c r="F862" s="8">
        <f t="shared" si="126"/>
        <v>200.28</v>
      </c>
      <c r="G862" s="63">
        <v>7.5769214719883734E-4</v>
      </c>
      <c r="H862" s="75">
        <f t="shared" si="128"/>
        <v>1.6178394265419014</v>
      </c>
      <c r="I862" s="76">
        <f t="shared" si="125"/>
        <v>0.59487955713945717</v>
      </c>
      <c r="J862" s="76">
        <v>0.60675229455535695</v>
      </c>
      <c r="K862" s="76">
        <v>0.30980516514666062</v>
      </c>
      <c r="L862" s="248">
        <f t="shared" si="129"/>
        <v>0.37765249631377934</v>
      </c>
      <c r="M862" s="67">
        <f t="shared" si="127"/>
        <v>1.5963270294340397E-2</v>
      </c>
    </row>
    <row r="863" spans="1:13">
      <c r="A863" s="9">
        <f t="shared" si="131"/>
        <v>88</v>
      </c>
      <c r="B863" s="8" t="s">
        <v>911</v>
      </c>
      <c r="C863" s="8">
        <f>димвенканали!C863</f>
        <v>183.1</v>
      </c>
      <c r="D863" s="8">
        <v>0</v>
      </c>
      <c r="E863" s="8">
        <v>0</v>
      </c>
      <c r="F863" s="8">
        <f t="shared" si="126"/>
        <v>183.1</v>
      </c>
      <c r="G863" s="63">
        <v>6.9269738442234426E-4</v>
      </c>
      <c r="H863" s="75">
        <f t="shared" si="128"/>
        <v>1.4790613091662779</v>
      </c>
      <c r="I863" s="76">
        <f t="shared" si="125"/>
        <v>0.54385084338044043</v>
      </c>
      <c r="J863" s="76">
        <v>0.55470513847156899</v>
      </c>
      <c r="K863" s="76">
        <v>0.28323010654260811</v>
      </c>
      <c r="L863" s="248">
        <f t="shared" si="129"/>
        <v>0.3452574998754393</v>
      </c>
      <c r="M863" s="67">
        <f t="shared" si="127"/>
        <v>1.5963270294340397E-2</v>
      </c>
    </row>
    <row r="864" spans="1:13">
      <c r="A864" s="9">
        <f t="shared" si="131"/>
        <v>89</v>
      </c>
      <c r="B864" s="8" t="s">
        <v>912</v>
      </c>
      <c r="C864" s="8">
        <f>димвенканали!C864</f>
        <v>6638.08</v>
      </c>
      <c r="D864" s="8">
        <v>0</v>
      </c>
      <c r="E864" s="8">
        <v>0</v>
      </c>
      <c r="F864" s="8">
        <f t="shared" si="126"/>
        <v>6638.08</v>
      </c>
      <c r="G864" s="63">
        <v>2.5112947316145686E-2</v>
      </c>
      <c r="H864" s="75">
        <f t="shared" si="128"/>
        <v>53.621667368380585</v>
      </c>
      <c r="I864" s="76">
        <f t="shared" si="125"/>
        <v>19.716687091353542</v>
      </c>
      <c r="J864" s="76">
        <v>20.110197081296302</v>
      </c>
      <c r="K864" s="76">
        <v>10.268181898625649</v>
      </c>
      <c r="L864" s="248">
        <f t="shared" si="129"/>
        <v>12.516913734424667</v>
      </c>
      <c r="M864" s="67">
        <f t="shared" si="127"/>
        <v>1.5963270294340394E-2</v>
      </c>
    </row>
    <row r="865" spans="1:13">
      <c r="A865" s="9">
        <f t="shared" si="131"/>
        <v>90</v>
      </c>
      <c r="B865" s="8" t="s">
        <v>913</v>
      </c>
      <c r="C865" s="8">
        <f>димвенканали!C865</f>
        <v>174.99</v>
      </c>
      <c r="D865" s="8">
        <v>0</v>
      </c>
      <c r="E865" s="8">
        <v>0</v>
      </c>
      <c r="F865" s="8">
        <f t="shared" si="126"/>
        <v>174.99</v>
      </c>
      <c r="G865" s="63">
        <v>6.6201592190096145E-4</v>
      </c>
      <c r="H865" s="75">
        <f t="shared" si="128"/>
        <v>1.4135496367613707</v>
      </c>
      <c r="I865" s="76">
        <f t="shared" si="125"/>
        <v>0.51976220143715601</v>
      </c>
      <c r="J865" s="76">
        <v>0.53013573009907089</v>
      </c>
      <c r="K865" s="76">
        <v>0.2706850701468651</v>
      </c>
      <c r="L865" s="248">
        <f t="shared" si="129"/>
        <v>0.32996510050902861</v>
      </c>
      <c r="M865" s="67">
        <f t="shared" si="127"/>
        <v>1.5963270294340397E-2</v>
      </c>
    </row>
    <row r="866" spans="1:13">
      <c r="A866" s="9">
        <f t="shared" si="131"/>
        <v>91</v>
      </c>
      <c r="B866" s="8" t="s">
        <v>914</v>
      </c>
      <c r="C866" s="8">
        <f>димвенканали!C866</f>
        <v>4236.49</v>
      </c>
      <c r="D866" s="8">
        <v>0</v>
      </c>
      <c r="E866" s="8">
        <v>0</v>
      </c>
      <c r="F866" s="8">
        <f t="shared" si="126"/>
        <v>4236.49</v>
      </c>
      <c r="G866" s="63">
        <v>1.6027337750581197E-2</v>
      </c>
      <c r="H866" s="75">
        <f t="shared" si="128"/>
        <v>34.221892111795981</v>
      </c>
      <c r="I866" s="76">
        <f t="shared" si="125"/>
        <v>12.583389729507383</v>
      </c>
      <c r="J866" s="76">
        <v>12.834531797287916</v>
      </c>
      <c r="K866" s="76">
        <v>6.5532578594576396</v>
      </c>
      <c r="L866" s="248">
        <f t="shared" si="129"/>
        <v>7.9884213306788636</v>
      </c>
      <c r="M866" s="67">
        <f t="shared" si="127"/>
        <v>1.5963270294340394E-2</v>
      </c>
    </row>
    <row r="867" spans="1:13">
      <c r="A867" s="9">
        <f t="shared" si="131"/>
        <v>92</v>
      </c>
      <c r="B867" s="8" t="s">
        <v>915</v>
      </c>
      <c r="C867" s="8">
        <f>димвенканали!C867</f>
        <v>5395.1</v>
      </c>
      <c r="D867" s="8">
        <v>0</v>
      </c>
      <c r="E867" s="8">
        <v>0</v>
      </c>
      <c r="F867" s="8">
        <f t="shared" si="126"/>
        <v>5395.1</v>
      </c>
      <c r="G867" s="63">
        <v>2.0410549747116275E-2</v>
      </c>
      <c r="H867" s="75">
        <f t="shared" si="128"/>
        <v>43.581014031037611</v>
      </c>
      <c r="I867" s="76">
        <f t="shared" si="125"/>
        <v>16.02473885921253</v>
      </c>
      <c r="J867" s="76">
        <v>16.344564131993241</v>
      </c>
      <c r="K867" s="76">
        <v>8.3454655806009033</v>
      </c>
      <c r="L867" s="248">
        <f t="shared" si="129"/>
        <v>10.173122542752502</v>
      </c>
      <c r="M867" s="67">
        <f t="shared" si="127"/>
        <v>1.5963270294340397E-2</v>
      </c>
    </row>
    <row r="868" spans="1:13">
      <c r="A868" s="9">
        <f t="shared" si="131"/>
        <v>93</v>
      </c>
      <c r="B868" s="8" t="s">
        <v>916</v>
      </c>
      <c r="C868" s="8">
        <f>димвенканали!C868</f>
        <v>4042.93</v>
      </c>
      <c r="D868" s="8">
        <v>0</v>
      </c>
      <c r="E868" s="8">
        <v>0</v>
      </c>
      <c r="F868" s="8">
        <f t="shared" si="126"/>
        <v>4042.93</v>
      </c>
      <c r="G868" s="63">
        <v>1.5295068467518451E-2</v>
      </c>
      <c r="H868" s="75">
        <f t="shared" si="128"/>
        <v>32.658336093214743</v>
      </c>
      <c r="I868" s="76">
        <f t="shared" si="125"/>
        <v>12.008470181475062</v>
      </c>
      <c r="J868" s="76">
        <v>12.248137878104099</v>
      </c>
      <c r="K868" s="76">
        <v>6.2538475949989447</v>
      </c>
      <c r="L868" s="248">
        <f t="shared" si="129"/>
        <v>7.6234402183037142</v>
      </c>
      <c r="M868" s="67">
        <f t="shared" si="127"/>
        <v>1.5963270294340397E-2</v>
      </c>
    </row>
    <row r="869" spans="1:13">
      <c r="A869" s="9">
        <f t="shared" si="131"/>
        <v>94</v>
      </c>
      <c r="B869" s="8" t="s">
        <v>917</v>
      </c>
      <c r="C869" s="8">
        <f>димвенканали!C869</f>
        <v>68.8</v>
      </c>
      <c r="D869" s="8">
        <v>0</v>
      </c>
      <c r="E869" s="8">
        <v>0</v>
      </c>
      <c r="F869" s="8">
        <f t="shared" si="126"/>
        <v>68.8</v>
      </c>
      <c r="G869" s="63">
        <v>2.6028170425044942E-4</v>
      </c>
      <c r="H869" s="75">
        <f t="shared" si="128"/>
        <v>0.5557587005496446</v>
      </c>
      <c r="I869" s="76">
        <f t="shared" si="125"/>
        <v>0.20435247419210434</v>
      </c>
      <c r="J869" s="76">
        <v>0.20843098594671738</v>
      </c>
      <c r="K869" s="76">
        <v>0.10642398323392376</v>
      </c>
      <c r="L869" s="248">
        <f t="shared" si="129"/>
        <v>0.12973083556215306</v>
      </c>
      <c r="M869" s="67">
        <f t="shared" si="127"/>
        <v>1.5963270294340401E-2</v>
      </c>
    </row>
    <row r="870" spans="1:13">
      <c r="A870" s="9">
        <f t="shared" si="131"/>
        <v>95</v>
      </c>
      <c r="B870" s="8" t="s">
        <v>918</v>
      </c>
      <c r="C870" s="8">
        <f>димвенканали!C870</f>
        <v>57.6</v>
      </c>
      <c r="D870" s="8">
        <v>0</v>
      </c>
      <c r="E870" s="8">
        <v>0</v>
      </c>
      <c r="F870" s="8">
        <f t="shared" si="126"/>
        <v>57.6</v>
      </c>
      <c r="G870" s="63">
        <v>2.1791026402363206E-4</v>
      </c>
      <c r="H870" s="75">
        <f t="shared" si="128"/>
        <v>0.46528635394853962</v>
      </c>
      <c r="I870" s="76">
        <f t="shared" si="125"/>
        <v>0.17108579234687804</v>
      </c>
      <c r="J870" s="76">
        <v>0.17450036032748431</v>
      </c>
      <c r="K870" s="76">
        <v>8.9099148753982671E-2</v>
      </c>
      <c r="L870" s="248">
        <f t="shared" si="129"/>
        <v>0.10861186233110488</v>
      </c>
      <c r="M870" s="67">
        <f t="shared" ref="M870:M901" si="132">(H870+I870+J870+L870)/F870</f>
        <v>1.5963270294340397E-2</v>
      </c>
    </row>
    <row r="871" spans="1:13">
      <c r="A871" s="9">
        <f t="shared" si="131"/>
        <v>96</v>
      </c>
      <c r="B871" s="8" t="s">
        <v>919</v>
      </c>
      <c r="C871" s="8">
        <f>димвенканали!C871</f>
        <v>189.2</v>
      </c>
      <c r="D871" s="8">
        <v>0</v>
      </c>
      <c r="E871" s="8">
        <v>0</v>
      </c>
      <c r="F871" s="8">
        <f t="shared" si="126"/>
        <v>189.2</v>
      </c>
      <c r="G871" s="63">
        <v>7.1577468668873579E-4</v>
      </c>
      <c r="H871" s="75">
        <f t="shared" si="128"/>
        <v>1.5283364265115222</v>
      </c>
      <c r="I871" s="76">
        <f t="shared" si="125"/>
        <v>0.56196930402828682</v>
      </c>
      <c r="J871" s="76">
        <v>0.57318521135347267</v>
      </c>
      <c r="K871" s="76">
        <v>0.29266595389329031</v>
      </c>
      <c r="L871" s="248">
        <f t="shared" si="129"/>
        <v>0.35675979779592093</v>
      </c>
      <c r="M871" s="67">
        <f t="shared" si="132"/>
        <v>1.5963270294340394E-2</v>
      </c>
    </row>
    <row r="872" spans="1:13">
      <c r="A872" s="9">
        <f t="shared" si="131"/>
        <v>97</v>
      </c>
      <c r="B872" s="8" t="s">
        <v>920</v>
      </c>
      <c r="C872" s="8">
        <f>димвенканали!C872</f>
        <v>86.7</v>
      </c>
      <c r="D872" s="8">
        <v>0</v>
      </c>
      <c r="E872" s="8">
        <v>0</v>
      </c>
      <c r="F872" s="8">
        <f t="shared" si="126"/>
        <v>86.7</v>
      </c>
      <c r="G872" s="63">
        <v>3.2800034532723784E-4</v>
      </c>
      <c r="H872" s="75">
        <f t="shared" si="128"/>
        <v>0.70035289734962469</v>
      </c>
      <c r="I872" s="76">
        <f t="shared" si="125"/>
        <v>0.25751976035545704</v>
      </c>
      <c r="J872" s="76">
        <v>0.2626593965345988</v>
      </c>
      <c r="K872" s="76">
        <v>0.134112781197401</v>
      </c>
      <c r="L872" s="248">
        <f t="shared" si="129"/>
        <v>0.16348348027963183</v>
      </c>
      <c r="M872" s="67">
        <f t="shared" si="132"/>
        <v>1.5963270294340397E-2</v>
      </c>
    </row>
    <row r="873" spans="1:13">
      <c r="A873" s="9">
        <f t="shared" si="131"/>
        <v>98</v>
      </c>
      <c r="B873" s="8" t="s">
        <v>921</v>
      </c>
      <c r="C873" s="8">
        <f>димвенканали!C873</f>
        <v>118.58</v>
      </c>
      <c r="D873" s="8">
        <v>0</v>
      </c>
      <c r="E873" s="8">
        <v>0</v>
      </c>
      <c r="F873" s="8">
        <f t="shared" si="126"/>
        <v>118.58</v>
      </c>
      <c r="G873" s="63">
        <v>4.4860762340142863E-4</v>
      </c>
      <c r="H873" s="75">
        <f t="shared" si="128"/>
        <v>0.95787596963919841</v>
      </c>
      <c r="I873" s="76">
        <f t="shared" si="125"/>
        <v>0.35221099403633327</v>
      </c>
      <c r="J873" s="76">
        <v>0.35924049874363001</v>
      </c>
      <c r="K873" s="76">
        <v>0.18342668505637613</v>
      </c>
      <c r="L873" s="248">
        <f t="shared" si="129"/>
        <v>0.22359712908372251</v>
      </c>
      <c r="M873" s="67">
        <f t="shared" si="132"/>
        <v>1.5963270294340394E-2</v>
      </c>
    </row>
    <row r="874" spans="1:13">
      <c r="A874" s="9">
        <f t="shared" si="131"/>
        <v>99</v>
      </c>
      <c r="B874" s="8" t="s">
        <v>922</v>
      </c>
      <c r="C874" s="8">
        <f>димвенканали!C874</f>
        <v>31</v>
      </c>
      <c r="D874" s="8">
        <v>0</v>
      </c>
      <c r="E874" s="8">
        <v>0</v>
      </c>
      <c r="F874" s="8">
        <f t="shared" si="126"/>
        <v>31</v>
      </c>
      <c r="G874" s="63">
        <v>1.1727809348494087E-4</v>
      </c>
      <c r="H874" s="75">
        <f t="shared" si="128"/>
        <v>0.25041453077091541</v>
      </c>
      <c r="I874" s="76">
        <f t="shared" si="125"/>
        <v>9.2077422964465597E-2</v>
      </c>
      <c r="J874" s="76">
        <v>9.3915124481805792E-2</v>
      </c>
      <c r="K874" s="76">
        <v>4.7952666864122619E-2</v>
      </c>
      <c r="L874" s="248">
        <f t="shared" si="129"/>
        <v>5.8454300907365475E-2</v>
      </c>
      <c r="M874" s="67">
        <f t="shared" si="132"/>
        <v>1.5963270294340394E-2</v>
      </c>
    </row>
    <row r="875" spans="1:13">
      <c r="A875" s="9">
        <f t="shared" si="131"/>
        <v>100</v>
      </c>
      <c r="B875" s="8" t="s">
        <v>923</v>
      </c>
      <c r="C875" s="8">
        <f>димвенканали!C875</f>
        <v>32.1</v>
      </c>
      <c r="D875" s="8">
        <v>0</v>
      </c>
      <c r="E875" s="8">
        <v>0</v>
      </c>
      <c r="F875" s="8">
        <f t="shared" si="126"/>
        <v>32.1</v>
      </c>
      <c r="G875" s="63">
        <v>1.2143957422150329E-4</v>
      </c>
      <c r="H875" s="75">
        <f t="shared" si="128"/>
        <v>0.25930020766923823</v>
      </c>
      <c r="I875" s="76">
        <f t="shared" si="125"/>
        <v>9.5344686359978906E-2</v>
      </c>
      <c r="J875" s="76">
        <v>9.7247596640837611E-2</v>
      </c>
      <c r="K875" s="76">
        <v>4.9654213107688264E-2</v>
      </c>
      <c r="L875" s="248">
        <f t="shared" si="129"/>
        <v>6.0528485778271995E-2</v>
      </c>
      <c r="M875" s="67">
        <f t="shared" si="132"/>
        <v>1.5963270294340397E-2</v>
      </c>
    </row>
    <row r="876" spans="1:13">
      <c r="A876" s="9">
        <f t="shared" si="131"/>
        <v>101</v>
      </c>
      <c r="B876" s="8" t="s">
        <v>924</v>
      </c>
      <c r="C876" s="8">
        <f>димвенканали!C876</f>
        <v>77.8</v>
      </c>
      <c r="D876" s="8">
        <v>0</v>
      </c>
      <c r="E876" s="8">
        <v>0</v>
      </c>
      <c r="F876" s="8">
        <f t="shared" si="126"/>
        <v>77.8</v>
      </c>
      <c r="G876" s="63">
        <v>2.9433018300414193E-4</v>
      </c>
      <c r="H876" s="75">
        <f t="shared" si="128"/>
        <v>0.6284596933541039</v>
      </c>
      <c r="I876" s="76">
        <f t="shared" si="125"/>
        <v>0.23108462924630402</v>
      </c>
      <c r="J876" s="76">
        <v>0.23569666724788682</v>
      </c>
      <c r="K876" s="76">
        <v>0.12034572522673355</v>
      </c>
      <c r="L876" s="248">
        <f t="shared" si="129"/>
        <v>0.14670143905138822</v>
      </c>
      <c r="M876" s="67">
        <f t="shared" si="132"/>
        <v>1.5963270294340397E-2</v>
      </c>
    </row>
    <row r="877" spans="1:13">
      <c r="A877" s="9">
        <f t="shared" si="131"/>
        <v>102</v>
      </c>
      <c r="B877" s="8" t="s">
        <v>925</v>
      </c>
      <c r="C877" s="8">
        <f>димвенканали!C877</f>
        <v>64.5</v>
      </c>
      <c r="D877" s="8">
        <v>0</v>
      </c>
      <c r="E877" s="8">
        <v>0</v>
      </c>
      <c r="F877" s="8">
        <f t="shared" si="126"/>
        <v>64.5</v>
      </c>
      <c r="G877" s="63">
        <v>2.4401409773479633E-4</v>
      </c>
      <c r="H877" s="75">
        <f t="shared" si="128"/>
        <v>0.52102378176529174</v>
      </c>
      <c r="I877" s="76">
        <f t="shared" si="125"/>
        <v>0.19158044455509779</v>
      </c>
      <c r="J877" s="76">
        <v>0.19540404932504754</v>
      </c>
      <c r="K877" s="76">
        <v>9.977248428180352E-2</v>
      </c>
      <c r="L877" s="248">
        <f t="shared" si="129"/>
        <v>0.12162265833951851</v>
      </c>
      <c r="M877" s="67">
        <f t="shared" si="132"/>
        <v>1.5963270294340397E-2</v>
      </c>
    </row>
    <row r="878" spans="1:13">
      <c r="A878" s="9">
        <f t="shared" si="131"/>
        <v>103</v>
      </c>
      <c r="B878" s="8" t="s">
        <v>926</v>
      </c>
      <c r="C878" s="8">
        <f>димвенканали!C878</f>
        <v>95.2</v>
      </c>
      <c r="D878" s="8">
        <v>0</v>
      </c>
      <c r="E878" s="8">
        <v>0</v>
      </c>
      <c r="F878" s="8">
        <f t="shared" si="126"/>
        <v>95.2</v>
      </c>
      <c r="G878" s="63">
        <v>3.6015724192794746E-4</v>
      </c>
      <c r="H878" s="75">
        <f t="shared" si="128"/>
        <v>0.76901494610939192</v>
      </c>
      <c r="I878" s="76">
        <f t="shared" si="125"/>
        <v>0.28276679568442342</v>
      </c>
      <c r="J878" s="76">
        <v>0.28841031776348103</v>
      </c>
      <c r="K878" s="76">
        <v>0.14726109307949917</v>
      </c>
      <c r="L878" s="248">
        <f t="shared" si="129"/>
        <v>0.17951127246390949</v>
      </c>
      <c r="M878" s="67">
        <f t="shared" si="132"/>
        <v>1.5963270294340397E-2</v>
      </c>
    </row>
    <row r="879" spans="1:13">
      <c r="A879" s="9">
        <f t="shared" si="131"/>
        <v>104</v>
      </c>
      <c r="B879" s="8" t="s">
        <v>927</v>
      </c>
      <c r="C879" s="8">
        <f>димвенканали!C879</f>
        <v>122.1</v>
      </c>
      <c r="D879" s="8">
        <v>0</v>
      </c>
      <c r="E879" s="8">
        <v>0</v>
      </c>
      <c r="F879" s="8">
        <f t="shared" si="126"/>
        <v>122.1</v>
      </c>
      <c r="G879" s="63">
        <v>4.6192436175842834E-4</v>
      </c>
      <c r="H879" s="75">
        <f t="shared" si="128"/>
        <v>0.9863101357138313</v>
      </c>
      <c r="I879" s="76">
        <f t="shared" si="125"/>
        <v>0.3626662369019758</v>
      </c>
      <c r="J879" s="76">
        <v>0.3699044096525318</v>
      </c>
      <c r="K879" s="76">
        <v>0.18887163303578619</v>
      </c>
      <c r="L879" s="248">
        <f t="shared" si="129"/>
        <v>0.23023452067062339</v>
      </c>
      <c r="M879" s="67">
        <f t="shared" si="132"/>
        <v>1.5963270294340397E-2</v>
      </c>
    </row>
    <row r="880" spans="1:13">
      <c r="A880" s="9">
        <f t="shared" si="131"/>
        <v>105</v>
      </c>
      <c r="B880" s="8" t="s">
        <v>928</v>
      </c>
      <c r="C880" s="8">
        <f>димвенканали!C880</f>
        <v>321.89999999999998</v>
      </c>
      <c r="D880" s="8">
        <v>0</v>
      </c>
      <c r="E880" s="8">
        <v>0</v>
      </c>
      <c r="F880" s="8">
        <f t="shared" si="126"/>
        <v>321.89999999999998</v>
      </c>
      <c r="G880" s="63">
        <v>1.2178005900904021E-3</v>
      </c>
      <c r="H880" s="75">
        <f t="shared" si="128"/>
        <v>2.6002721759728282</v>
      </c>
      <c r="I880" s="76">
        <f t="shared" si="125"/>
        <v>0.95612007910520902</v>
      </c>
      <c r="J880" s="76">
        <v>0.97520253453849304</v>
      </c>
      <c r="K880" s="76">
        <v>0.49793430527616361</v>
      </c>
      <c r="L880" s="248">
        <f t="shared" si="129"/>
        <v>0.60698191813164348</v>
      </c>
      <c r="M880" s="67">
        <f t="shared" si="132"/>
        <v>1.5963270294340401E-2</v>
      </c>
    </row>
    <row r="881" spans="1:13">
      <c r="A881" s="9">
        <f t="shared" si="131"/>
        <v>106</v>
      </c>
      <c r="B881" s="8" t="s">
        <v>929</v>
      </c>
      <c r="C881" s="8">
        <f>димвенканали!C881</f>
        <v>125.3</v>
      </c>
      <c r="D881" s="8">
        <v>0</v>
      </c>
      <c r="E881" s="8">
        <v>0</v>
      </c>
      <c r="F881" s="8">
        <f t="shared" si="126"/>
        <v>125.3</v>
      </c>
      <c r="G881" s="63">
        <v>4.7403048753751905E-4</v>
      </c>
      <c r="H881" s="75">
        <f t="shared" si="128"/>
        <v>1.0121593775998614</v>
      </c>
      <c r="I881" s="76">
        <f t="shared" ref="I881:I934" si="133">H881*0.3677</f>
        <v>0.37217100314346907</v>
      </c>
      <c r="J881" s="76">
        <v>0.37959887411516985</v>
      </c>
      <c r="K881" s="76">
        <v>0.19382158574434077</v>
      </c>
      <c r="L881" s="248">
        <f t="shared" si="129"/>
        <v>0.23626851302235141</v>
      </c>
      <c r="M881" s="67">
        <f t="shared" si="132"/>
        <v>1.5963270294340397E-2</v>
      </c>
    </row>
    <row r="882" spans="1:13">
      <c r="A882" s="9">
        <f t="shared" si="131"/>
        <v>107</v>
      </c>
      <c r="B882" s="8" t="s">
        <v>930</v>
      </c>
      <c r="C882" s="8">
        <f>димвенканали!C882</f>
        <v>131.80000000000001</v>
      </c>
      <c r="D882" s="8">
        <v>0</v>
      </c>
      <c r="E882" s="8">
        <v>0</v>
      </c>
      <c r="F882" s="8">
        <f t="shared" si="126"/>
        <v>131.80000000000001</v>
      </c>
      <c r="G882" s="63">
        <v>4.9862105552629698E-4</v>
      </c>
      <c r="H882" s="75">
        <f t="shared" si="128"/>
        <v>1.0646656501808598</v>
      </c>
      <c r="I882" s="76">
        <f t="shared" si="133"/>
        <v>0.39147755957150215</v>
      </c>
      <c r="J882" s="76">
        <v>0.39929075505490336</v>
      </c>
      <c r="K882" s="76">
        <v>0.2038761771835923</v>
      </c>
      <c r="L882" s="248">
        <f t="shared" si="129"/>
        <v>0.24852505998679902</v>
      </c>
      <c r="M882" s="67">
        <f t="shared" si="132"/>
        <v>1.5963270294340394E-2</v>
      </c>
    </row>
    <row r="883" spans="1:13">
      <c r="A883" s="9">
        <f t="shared" si="131"/>
        <v>108</v>
      </c>
      <c r="B883" s="8" t="s">
        <v>931</v>
      </c>
      <c r="C883" s="8">
        <f>димвенканали!C883</f>
        <v>266.8</v>
      </c>
      <c r="D883" s="8">
        <v>0</v>
      </c>
      <c r="E883" s="8">
        <v>0</v>
      </c>
      <c r="F883" s="8">
        <f t="shared" si="126"/>
        <v>266.8</v>
      </c>
      <c r="G883" s="63">
        <v>1.0093482368316847E-3</v>
      </c>
      <c r="H883" s="75">
        <f t="shared" si="128"/>
        <v>2.1551805422477495</v>
      </c>
      <c r="I883" s="76">
        <f t="shared" si="133"/>
        <v>0.79245988538449752</v>
      </c>
      <c r="J883" s="76">
        <v>0.80827597457244471</v>
      </c>
      <c r="K883" s="76">
        <v>0.41270230707573924</v>
      </c>
      <c r="L883" s="248">
        <f t="shared" si="129"/>
        <v>0.50308411232532613</v>
      </c>
      <c r="M883" s="67">
        <f t="shared" si="132"/>
        <v>1.5963270294340394E-2</v>
      </c>
    </row>
    <row r="884" spans="1:13">
      <c r="A884" s="9">
        <f t="shared" si="131"/>
        <v>109</v>
      </c>
      <c r="B884" s="8" t="s">
        <v>932</v>
      </c>
      <c r="C884" s="8">
        <f>димвенканали!C884</f>
        <v>309.60000000000002</v>
      </c>
      <c r="D884" s="8">
        <v>0</v>
      </c>
      <c r="E884" s="8">
        <v>0</v>
      </c>
      <c r="F884" s="8">
        <f t="shared" ref="F884:F940" si="134">C884+D884+E884</f>
        <v>309.60000000000002</v>
      </c>
      <c r="G884" s="63">
        <v>1.1712676691270224E-3</v>
      </c>
      <c r="H884" s="75">
        <f t="shared" si="128"/>
        <v>2.5009141524734004</v>
      </c>
      <c r="I884" s="76">
        <f t="shared" si="133"/>
        <v>0.91958613386446941</v>
      </c>
      <c r="J884" s="76">
        <v>0.93793943676022817</v>
      </c>
      <c r="K884" s="76">
        <v>0.47890792455265691</v>
      </c>
      <c r="L884" s="248">
        <f t="shared" si="129"/>
        <v>0.58378876002968882</v>
      </c>
      <c r="M884" s="67">
        <f t="shared" si="132"/>
        <v>1.5963270294340397E-2</v>
      </c>
    </row>
    <row r="885" spans="1:13">
      <c r="A885" s="9">
        <f t="shared" si="131"/>
        <v>110</v>
      </c>
      <c r="B885" s="8" t="s">
        <v>933</v>
      </c>
      <c r="C885" s="8">
        <f>димвенканали!C885</f>
        <v>339.5</v>
      </c>
      <c r="D885" s="8">
        <v>0</v>
      </c>
      <c r="E885" s="8">
        <v>0</v>
      </c>
      <c r="F885" s="8">
        <f t="shared" si="134"/>
        <v>339.5</v>
      </c>
      <c r="G885" s="63">
        <v>1.2843842818754008E-3</v>
      </c>
      <c r="H885" s="75">
        <f t="shared" si="128"/>
        <v>2.7424430063459933</v>
      </c>
      <c r="I885" s="76">
        <f t="shared" si="133"/>
        <v>1.0083962934334219</v>
      </c>
      <c r="J885" s="76">
        <v>1.0285220890830022</v>
      </c>
      <c r="K885" s="76">
        <v>0.52515904517321388</v>
      </c>
      <c r="L885" s="248">
        <f t="shared" si="129"/>
        <v>0.64016887606614781</v>
      </c>
      <c r="M885" s="67">
        <f t="shared" si="132"/>
        <v>1.5963270294340397E-2</v>
      </c>
    </row>
    <row r="886" spans="1:13">
      <c r="A886" s="9">
        <f t="shared" si="131"/>
        <v>111</v>
      </c>
      <c r="B886" s="8" t="s">
        <v>934</v>
      </c>
      <c r="C886" s="8">
        <f>димвенканали!C886</f>
        <v>1490.07</v>
      </c>
      <c r="D886" s="8">
        <v>0</v>
      </c>
      <c r="E886" s="8">
        <v>0</v>
      </c>
      <c r="F886" s="8">
        <f t="shared" si="134"/>
        <v>1490.07</v>
      </c>
      <c r="G886" s="63">
        <v>5.637179637390511E-3</v>
      </c>
      <c r="H886" s="75">
        <f t="shared" si="128"/>
        <v>12.036618705348966</v>
      </c>
      <c r="I886" s="76">
        <f t="shared" si="133"/>
        <v>4.4258646979568148</v>
      </c>
      <c r="J886" s="76">
        <v>4.5141970818259471</v>
      </c>
      <c r="K886" s="76">
        <v>2.304930010136232</v>
      </c>
      <c r="L886" s="248">
        <f t="shared" si="129"/>
        <v>2.809709682356067</v>
      </c>
      <c r="M886" s="67">
        <f t="shared" si="132"/>
        <v>1.5963270294340401E-2</v>
      </c>
    </row>
    <row r="887" spans="1:13">
      <c r="A887" s="9">
        <f t="shared" si="131"/>
        <v>112</v>
      </c>
      <c r="B887" s="8" t="s">
        <v>935</v>
      </c>
      <c r="C887" s="8">
        <f>димвенканали!C887</f>
        <v>313.39999999999998</v>
      </c>
      <c r="D887" s="8">
        <v>0</v>
      </c>
      <c r="E887" s="8">
        <v>0</v>
      </c>
      <c r="F887" s="8">
        <f t="shared" si="134"/>
        <v>313.39999999999998</v>
      </c>
      <c r="G887" s="63">
        <v>1.1856436934896924E-3</v>
      </c>
      <c r="H887" s="75">
        <f t="shared" si="128"/>
        <v>2.5316101272130607</v>
      </c>
      <c r="I887" s="76">
        <f t="shared" si="133"/>
        <v>0.93087304377624247</v>
      </c>
      <c r="J887" s="76">
        <v>0.94945161330961081</v>
      </c>
      <c r="K887" s="76">
        <v>0.48478599339406542</v>
      </c>
      <c r="L887" s="248">
        <f t="shared" si="129"/>
        <v>0.59095412594736574</v>
      </c>
      <c r="M887" s="67">
        <f t="shared" si="132"/>
        <v>1.5963270294340397E-2</v>
      </c>
    </row>
    <row r="888" spans="1:13">
      <c r="A888" s="9">
        <f t="shared" si="131"/>
        <v>113</v>
      </c>
      <c r="B888" s="8" t="s">
        <v>936</v>
      </c>
      <c r="C888" s="8">
        <f>димвенканали!C888</f>
        <v>1153.5999999999999</v>
      </c>
      <c r="D888" s="8">
        <v>0</v>
      </c>
      <c r="E888" s="8">
        <v>0</v>
      </c>
      <c r="F888" s="8">
        <f t="shared" si="134"/>
        <v>1153.5999999999999</v>
      </c>
      <c r="G888" s="63">
        <v>4.3642583433621861E-3</v>
      </c>
      <c r="H888" s="75">
        <f t="shared" si="128"/>
        <v>9.318651699913806</v>
      </c>
      <c r="I888" s="76">
        <f t="shared" si="133"/>
        <v>3.4264682300583069</v>
      </c>
      <c r="J888" s="76">
        <v>3.494854438781005</v>
      </c>
      <c r="K888" s="76">
        <v>1.7844579514339307</v>
      </c>
      <c r="L888" s="248">
        <f t="shared" si="129"/>
        <v>2.1752542427979615</v>
      </c>
      <c r="M888" s="67">
        <f t="shared" si="132"/>
        <v>1.5963270294340397E-2</v>
      </c>
    </row>
    <row r="889" spans="1:13">
      <c r="A889" s="9">
        <f t="shared" si="131"/>
        <v>114</v>
      </c>
      <c r="B889" s="8" t="s">
        <v>937</v>
      </c>
      <c r="C889" s="8">
        <f>димвенканали!C889</f>
        <v>337.9</v>
      </c>
      <c r="D889" s="8">
        <v>0</v>
      </c>
      <c r="E889" s="8">
        <v>0</v>
      </c>
      <c r="F889" s="8">
        <f t="shared" si="134"/>
        <v>337.9</v>
      </c>
      <c r="G889" s="63">
        <v>1.2783312189858554E-3</v>
      </c>
      <c r="H889" s="75">
        <f t="shared" si="128"/>
        <v>2.7295183854029781</v>
      </c>
      <c r="I889" s="76">
        <f t="shared" si="133"/>
        <v>1.0036439103126751</v>
      </c>
      <c r="J889" s="76">
        <v>1.0236748568516831</v>
      </c>
      <c r="K889" s="76">
        <v>0.52268406881893659</v>
      </c>
      <c r="L889" s="248">
        <f t="shared" si="129"/>
        <v>0.63715187989028377</v>
      </c>
      <c r="M889" s="67">
        <f t="shared" si="132"/>
        <v>1.5963270294340394E-2</v>
      </c>
    </row>
    <row r="890" spans="1:13">
      <c r="A890" s="9">
        <f t="shared" si="131"/>
        <v>115</v>
      </c>
      <c r="B890" s="8" t="s">
        <v>938</v>
      </c>
      <c r="C890" s="8">
        <f>димвенканали!C890</f>
        <v>376.7</v>
      </c>
      <c r="D890" s="8">
        <v>0</v>
      </c>
      <c r="E890" s="8">
        <v>0</v>
      </c>
      <c r="F890" s="8">
        <f t="shared" si="134"/>
        <v>376.7</v>
      </c>
      <c r="G890" s="63">
        <v>1.4251179940573298E-3</v>
      </c>
      <c r="H890" s="75">
        <f t="shared" si="128"/>
        <v>3.0429404432710916</v>
      </c>
      <c r="I890" s="76">
        <f t="shared" si="133"/>
        <v>1.1188892009907805</v>
      </c>
      <c r="J890" s="76">
        <v>1.1412202384611692</v>
      </c>
      <c r="K890" s="76">
        <v>0.58270224541016102</v>
      </c>
      <c r="L890" s="248">
        <f t="shared" si="129"/>
        <v>0.71031403715498631</v>
      </c>
      <c r="M890" s="67">
        <f t="shared" si="132"/>
        <v>1.5963270294340397E-2</v>
      </c>
    </row>
    <row r="891" spans="1:13">
      <c r="A891" s="9">
        <f t="shared" si="131"/>
        <v>116</v>
      </c>
      <c r="B891" s="8" t="s">
        <v>939</v>
      </c>
      <c r="C891" s="8">
        <f>димвенканали!C891</f>
        <v>331.2</v>
      </c>
      <c r="D891" s="8">
        <v>0</v>
      </c>
      <c r="E891" s="8">
        <v>0</v>
      </c>
      <c r="F891" s="8">
        <f t="shared" si="134"/>
        <v>331.2</v>
      </c>
      <c r="G891" s="63">
        <v>1.2529840181358842E-3</v>
      </c>
      <c r="H891" s="75">
        <f t="shared" si="128"/>
        <v>2.6753965352041025</v>
      </c>
      <c r="I891" s="76">
        <f t="shared" si="133"/>
        <v>0.98374330599454851</v>
      </c>
      <c r="J891" s="76">
        <v>1.0033770718830346</v>
      </c>
      <c r="K891" s="76">
        <v>0.51232010533540029</v>
      </c>
      <c r="L891" s="248">
        <f t="shared" si="129"/>
        <v>0.62451820840385297</v>
      </c>
      <c r="M891" s="67">
        <f t="shared" si="132"/>
        <v>1.596327029434039E-2</v>
      </c>
    </row>
    <row r="892" spans="1:13">
      <c r="A892" s="9">
        <f t="shared" si="131"/>
        <v>117</v>
      </c>
      <c r="B892" s="8" t="s">
        <v>940</v>
      </c>
      <c r="C892" s="8">
        <f>димвенканали!C892</f>
        <v>4543.6099999999997</v>
      </c>
      <c r="D892" s="8">
        <v>0</v>
      </c>
      <c r="E892" s="8">
        <v>0</v>
      </c>
      <c r="F892" s="8">
        <f t="shared" si="134"/>
        <v>4543.6099999999997</v>
      </c>
      <c r="G892" s="63">
        <v>1.7189223172229425E-2</v>
      </c>
      <c r="H892" s="75">
        <f t="shared" si="128"/>
        <v>36.702773101807708</v>
      </c>
      <c r="I892" s="76">
        <f t="shared" si="133"/>
        <v>13.495609669534694</v>
      </c>
      <c r="J892" s="76">
        <v>13.764958024089601</v>
      </c>
      <c r="K892" s="76">
        <v>7.0283295706611675</v>
      </c>
      <c r="L892" s="248">
        <f t="shared" si="129"/>
        <v>8.5675337466359629</v>
      </c>
      <c r="M892" s="67">
        <f t="shared" si="132"/>
        <v>1.5963270294340397E-2</v>
      </c>
    </row>
    <row r="893" spans="1:13">
      <c r="A893" s="9">
        <f t="shared" si="131"/>
        <v>118</v>
      </c>
      <c r="B893" s="8" t="s">
        <v>941</v>
      </c>
      <c r="C893" s="8">
        <f>димвенканали!C893</f>
        <v>4442.1000000000004</v>
      </c>
      <c r="D893" s="8">
        <v>0</v>
      </c>
      <c r="E893" s="8">
        <v>0</v>
      </c>
      <c r="F893" s="8">
        <f t="shared" si="134"/>
        <v>4442.1000000000004</v>
      </c>
      <c r="G893" s="63">
        <v>1.6805194163530834E-2</v>
      </c>
      <c r="H893" s="75">
        <f t="shared" si="128"/>
        <v>35.882786681854306</v>
      </c>
      <c r="I893" s="76">
        <f t="shared" si="133"/>
        <v>13.19410066291783</v>
      </c>
      <c r="J893" s="76">
        <v>13.457431434213856</v>
      </c>
      <c r="K893" s="76">
        <v>6.8713077895844874</v>
      </c>
      <c r="L893" s="248">
        <f t="shared" si="129"/>
        <v>8.3761241955034915</v>
      </c>
      <c r="M893" s="67">
        <f t="shared" si="132"/>
        <v>1.5963270294340397E-2</v>
      </c>
    </row>
    <row r="894" spans="1:13">
      <c r="A894" s="9">
        <f t="shared" si="131"/>
        <v>119</v>
      </c>
      <c r="B894" s="8" t="s">
        <v>942</v>
      </c>
      <c r="C894" s="8">
        <f>димвенканали!C894</f>
        <v>2681.07</v>
      </c>
      <c r="D894" s="8">
        <v>1283.7</v>
      </c>
      <c r="E894" s="8">
        <v>0</v>
      </c>
      <c r="F894" s="8">
        <f t="shared" si="134"/>
        <v>3964.7700000000004</v>
      </c>
      <c r="G894" s="63">
        <v>1.4999376345364163E-2</v>
      </c>
      <c r="H894" s="75">
        <f t="shared" si="128"/>
        <v>32.026968360148466</v>
      </c>
      <c r="I894" s="76">
        <f t="shared" si="133"/>
        <v>11.776316266026592</v>
      </c>
      <c r="J894" s="76">
        <v>12.011350583604168</v>
      </c>
      <c r="K894" s="76">
        <v>6.1329450000924988</v>
      </c>
      <c r="L894" s="248">
        <f t="shared" si="129"/>
        <v>7.4760599551127562</v>
      </c>
      <c r="M894" s="67">
        <f t="shared" si="132"/>
        <v>1.5963270294340397E-2</v>
      </c>
    </row>
    <row r="895" spans="1:13">
      <c r="A895" s="9">
        <f t="shared" si="131"/>
        <v>120</v>
      </c>
      <c r="B895" s="8" t="s">
        <v>943</v>
      </c>
      <c r="C895" s="8">
        <f>димвенканали!C895</f>
        <v>4513.9799999999996</v>
      </c>
      <c r="D895" s="8">
        <v>0</v>
      </c>
      <c r="E895" s="8">
        <v>0</v>
      </c>
      <c r="F895" s="8">
        <f t="shared" si="134"/>
        <v>4513.9799999999996</v>
      </c>
      <c r="G895" s="63">
        <v>1.7077128013843656E-2</v>
      </c>
      <c r="H895" s="75">
        <f t="shared" si="128"/>
        <v>36.463425277719246</v>
      </c>
      <c r="I895" s="76">
        <f t="shared" si="133"/>
        <v>13.407601474617367</v>
      </c>
      <c r="J895" s="76">
        <v>13.67519334220586</v>
      </c>
      <c r="K895" s="76">
        <v>6.9824961023003942</v>
      </c>
      <c r="L895" s="248">
        <f t="shared" si="129"/>
        <v>8.5116627487041807</v>
      </c>
      <c r="M895" s="67">
        <f t="shared" si="132"/>
        <v>1.5963270294340394E-2</v>
      </c>
    </row>
    <row r="896" spans="1:13">
      <c r="A896" s="9">
        <f t="shared" si="131"/>
        <v>121</v>
      </c>
      <c r="B896" s="8" t="s">
        <v>944</v>
      </c>
      <c r="C896" s="8">
        <f>димвенканали!C896</f>
        <v>6160.06</v>
      </c>
      <c r="D896" s="8">
        <v>98.8</v>
      </c>
      <c r="E896" s="8">
        <v>0</v>
      </c>
      <c r="F896" s="8">
        <f t="shared" si="134"/>
        <v>6258.8600000000006</v>
      </c>
      <c r="G896" s="63">
        <v>2.3678295748037325E-2</v>
      </c>
      <c r="H896" s="75">
        <f t="shared" si="128"/>
        <v>50.558370647124249</v>
      </c>
      <c r="I896" s="76">
        <f t="shared" si="133"/>
        <v>18.590312886947586</v>
      </c>
      <c r="J896" s="76">
        <v>18.961342452070809</v>
      </c>
      <c r="K896" s="76">
        <v>9.6815815654575008</v>
      </c>
      <c r="L896" s="248">
        <f t="shared" si="129"/>
        <v>11.801847928292695</v>
      </c>
      <c r="M896" s="67">
        <f t="shared" si="132"/>
        <v>1.5963270294340397E-2</v>
      </c>
    </row>
    <row r="897" spans="1:13">
      <c r="A897" s="9">
        <f t="shared" si="131"/>
        <v>122</v>
      </c>
      <c r="B897" s="8" t="s">
        <v>945</v>
      </c>
      <c r="C897" s="8">
        <f>димвенканали!C897</f>
        <v>2230.3000000000002</v>
      </c>
      <c r="D897" s="8">
        <v>0</v>
      </c>
      <c r="E897" s="8">
        <v>0</v>
      </c>
      <c r="F897" s="8">
        <f t="shared" si="134"/>
        <v>2230.3000000000002</v>
      </c>
      <c r="G897" s="63">
        <v>8.4375913515956011E-3</v>
      </c>
      <c r="H897" s="75">
        <f t="shared" si="128"/>
        <v>18.016113805753957</v>
      </c>
      <c r="I897" s="76">
        <f t="shared" si="133"/>
        <v>6.6245250463757301</v>
      </c>
      <c r="J897" s="76">
        <v>6.756738778444241</v>
      </c>
      <c r="K897" s="76">
        <v>3.4499623518404094</v>
      </c>
      <c r="L897" s="248">
        <f t="shared" si="129"/>
        <v>4.2055041068934598</v>
      </c>
      <c r="M897" s="67">
        <f t="shared" si="132"/>
        <v>1.5963270294340394E-2</v>
      </c>
    </row>
    <row r="898" spans="1:13">
      <c r="A898" s="9">
        <f t="shared" si="131"/>
        <v>123</v>
      </c>
      <c r="B898" s="8" t="s">
        <v>946</v>
      </c>
      <c r="C898" s="8">
        <f>димвенканали!C898</f>
        <v>3177.46</v>
      </c>
      <c r="D898" s="8">
        <v>0</v>
      </c>
      <c r="E898" s="8">
        <v>0</v>
      </c>
      <c r="F898" s="8">
        <f t="shared" si="134"/>
        <v>3177.46</v>
      </c>
      <c r="G898" s="63">
        <v>1.2020853255634201E-2</v>
      </c>
      <c r="H898" s="75">
        <f t="shared" si="128"/>
        <v>25.667166288495256</v>
      </c>
      <c r="I898" s="76">
        <f t="shared" si="133"/>
        <v>9.437817044279706</v>
      </c>
      <c r="J898" s="76">
        <v>9.6261790785793107</v>
      </c>
      <c r="K898" s="76">
        <v>4.9150864791637119</v>
      </c>
      <c r="L898" s="248">
        <f t="shared" si="129"/>
        <v>5.9914904181005655</v>
      </c>
      <c r="M898" s="67">
        <f t="shared" si="132"/>
        <v>1.5963270294340397E-2</v>
      </c>
    </row>
    <row r="899" spans="1:13">
      <c r="A899" s="9">
        <f t="shared" si="131"/>
        <v>124</v>
      </c>
      <c r="B899" s="8" t="s">
        <v>947</v>
      </c>
      <c r="C899" s="8">
        <f>димвенканали!C899</f>
        <v>6153.96</v>
      </c>
      <c r="D899" s="8">
        <v>0</v>
      </c>
      <c r="E899" s="8">
        <v>0</v>
      </c>
      <c r="F899" s="8">
        <f t="shared" si="134"/>
        <v>6153.96</v>
      </c>
      <c r="G899" s="63">
        <v>2.3281441812341507E-2</v>
      </c>
      <c r="H899" s="75">
        <f t="shared" si="128"/>
        <v>49.711000186547828</v>
      </c>
      <c r="I899" s="76">
        <f t="shared" si="133"/>
        <v>18.278734768593637</v>
      </c>
      <c r="J899" s="76">
        <v>18.643545788904955</v>
      </c>
      <c r="K899" s="76">
        <v>9.5193159282301956</v>
      </c>
      <c r="L899" s="248">
        <f t="shared" si="129"/>
        <v>11.60404611651261</v>
      </c>
      <c r="M899" s="67">
        <f t="shared" si="132"/>
        <v>1.5963270294340397E-2</v>
      </c>
    </row>
    <row r="900" spans="1:13">
      <c r="A900" s="9">
        <f t="shared" si="131"/>
        <v>125</v>
      </c>
      <c r="B900" s="8" t="s">
        <v>948</v>
      </c>
      <c r="C900" s="8">
        <f>димвенканали!C900</f>
        <v>4767.16</v>
      </c>
      <c r="D900" s="8">
        <v>0</v>
      </c>
      <c r="E900" s="8">
        <v>0</v>
      </c>
      <c r="F900" s="8">
        <f t="shared" si="134"/>
        <v>4767.16</v>
      </c>
      <c r="G900" s="63">
        <v>1.8034949552828087E-2</v>
      </c>
      <c r="H900" s="75">
        <f t="shared" si="128"/>
        <v>38.508584984189582</v>
      </c>
      <c r="I900" s="76">
        <f t="shared" si="133"/>
        <v>14.15960669868651</v>
      </c>
      <c r="J900" s="76">
        <v>14.442207252409203</v>
      </c>
      <c r="K900" s="76">
        <v>7.3741301731603484</v>
      </c>
      <c r="L900" s="248">
        <f t="shared" si="129"/>
        <v>8.9890646810824659</v>
      </c>
      <c r="M900" s="67">
        <f t="shared" si="132"/>
        <v>1.5963270294340394E-2</v>
      </c>
    </row>
    <row r="901" spans="1:13">
      <c r="A901" s="9">
        <f t="shared" si="131"/>
        <v>126</v>
      </c>
      <c r="B901" s="8" t="s">
        <v>949</v>
      </c>
      <c r="C901" s="8">
        <f>димвенканали!C901</f>
        <v>5138.5</v>
      </c>
      <c r="D901" s="8">
        <v>0</v>
      </c>
      <c r="E901" s="8">
        <v>51.8</v>
      </c>
      <c r="F901" s="8">
        <f t="shared" si="134"/>
        <v>5190.3</v>
      </c>
      <c r="G901" s="63">
        <v>1.963575769725447E-2</v>
      </c>
      <c r="H901" s="75">
        <f t="shared" si="128"/>
        <v>41.926662550331685</v>
      </c>
      <c r="I901" s="76">
        <f t="shared" si="133"/>
        <v>15.416433819756962</v>
      </c>
      <c r="J901" s="76">
        <v>15.724118406384406</v>
      </c>
      <c r="K901" s="76">
        <v>8.0286686072534081</v>
      </c>
      <c r="L901" s="248">
        <f t="shared" si="129"/>
        <v>9.7869470322419048</v>
      </c>
      <c r="M901" s="67">
        <f t="shared" si="132"/>
        <v>1.5963270294340397E-2</v>
      </c>
    </row>
    <row r="902" spans="1:13">
      <c r="A902" s="9">
        <f t="shared" si="131"/>
        <v>127</v>
      </c>
      <c r="B902" s="8" t="s">
        <v>950</v>
      </c>
      <c r="C902" s="8">
        <f>димвенканали!C902</f>
        <v>2683</v>
      </c>
      <c r="D902" s="8">
        <v>0</v>
      </c>
      <c r="E902" s="8">
        <v>0</v>
      </c>
      <c r="F902" s="8">
        <f t="shared" si="134"/>
        <v>2683</v>
      </c>
      <c r="G902" s="63">
        <v>1.0150229832906334E-2</v>
      </c>
      <c r="H902" s="75">
        <f t="shared" si="128"/>
        <v>21.672973743818261</v>
      </c>
      <c r="I902" s="76">
        <f t="shared" si="133"/>
        <v>7.9691524456019751</v>
      </c>
      <c r="J902" s="76">
        <v>8.1282025478930624</v>
      </c>
      <c r="K902" s="76">
        <v>4.1502259740787419</v>
      </c>
      <c r="L902" s="248">
        <f t="shared" si="129"/>
        <v>5.0591254624019868</v>
      </c>
      <c r="M902" s="67">
        <f t="shared" ref="M902:M933" si="135">(H902+I902+J902+L902)/F902</f>
        <v>1.5963270294340397E-2</v>
      </c>
    </row>
    <row r="903" spans="1:13">
      <c r="A903" s="9">
        <f t="shared" si="131"/>
        <v>128</v>
      </c>
      <c r="B903" s="8" t="s">
        <v>951</v>
      </c>
      <c r="C903" s="8">
        <f>димвенканали!C903</f>
        <v>4751.5</v>
      </c>
      <c r="D903" s="8">
        <v>0</v>
      </c>
      <c r="E903" s="8">
        <v>0</v>
      </c>
      <c r="F903" s="8">
        <f t="shared" si="134"/>
        <v>4751.5</v>
      </c>
      <c r="G903" s="63">
        <v>1.7975705199796663E-2</v>
      </c>
      <c r="H903" s="75">
        <f t="shared" ref="H903:H954" si="136">G903*2135.22</f>
        <v>38.382085256709829</v>
      </c>
      <c r="I903" s="76">
        <f t="shared" si="133"/>
        <v>14.113092748892205</v>
      </c>
      <c r="J903" s="76">
        <v>14.39476496694517</v>
      </c>
      <c r="K903" s="76">
        <v>7.3499063420928596</v>
      </c>
      <c r="L903" s="248">
        <f t="shared" si="129"/>
        <v>8.9595358310111965</v>
      </c>
      <c r="M903" s="67">
        <f t="shared" si="135"/>
        <v>1.5963270294340397E-2</v>
      </c>
    </row>
    <row r="904" spans="1:13">
      <c r="A904" s="9">
        <f t="shared" si="131"/>
        <v>129</v>
      </c>
      <c r="B904" s="8" t="s">
        <v>952</v>
      </c>
      <c r="C904" s="8">
        <f>димвенканали!C904</f>
        <v>3593.8</v>
      </c>
      <c r="D904" s="8">
        <v>0</v>
      </c>
      <c r="E904" s="8">
        <v>0</v>
      </c>
      <c r="F904" s="8">
        <f t="shared" si="134"/>
        <v>3593.8</v>
      </c>
      <c r="G904" s="63">
        <v>1.3595935882780016E-2</v>
      </c>
      <c r="H904" s="75">
        <f t="shared" si="136"/>
        <v>29.030314215629542</v>
      </c>
      <c r="I904" s="76">
        <f t="shared" si="133"/>
        <v>10.674446537086983</v>
      </c>
      <c r="J904" s="76">
        <v>10.887489495571408</v>
      </c>
      <c r="K904" s="76">
        <v>5.5591062637510928</v>
      </c>
      <c r="L904" s="248">
        <f t="shared" ref="L904:L954" si="137">K904*$L$2</f>
        <v>6.776550535512583</v>
      </c>
      <c r="M904" s="67">
        <f t="shared" si="135"/>
        <v>1.5963270294340394E-2</v>
      </c>
    </row>
    <row r="905" spans="1:13">
      <c r="A905" s="9">
        <f t="shared" si="131"/>
        <v>130</v>
      </c>
      <c r="B905" s="8" t="s">
        <v>953</v>
      </c>
      <c r="C905" s="8">
        <f>димвенканали!C905</f>
        <v>6136.78</v>
      </c>
      <c r="D905" s="8">
        <v>0</v>
      </c>
      <c r="E905" s="8">
        <v>0</v>
      </c>
      <c r="F905" s="8">
        <f t="shared" si="134"/>
        <v>6136.78</v>
      </c>
      <c r="G905" s="63">
        <v>2.3216447049565013E-2</v>
      </c>
      <c r="H905" s="75">
        <f t="shared" si="136"/>
        <v>49.572222069172206</v>
      </c>
      <c r="I905" s="76">
        <f t="shared" si="133"/>
        <v>18.22770605483462</v>
      </c>
      <c r="J905" s="76">
        <v>18.591498632821168</v>
      </c>
      <c r="K905" s="76">
        <v>9.4927408696261431</v>
      </c>
      <c r="L905" s="248">
        <f t="shared" si="137"/>
        <v>11.57165112007427</v>
      </c>
      <c r="M905" s="67">
        <f t="shared" si="135"/>
        <v>1.5963270294340397E-2</v>
      </c>
    </row>
    <row r="906" spans="1:13">
      <c r="A906" s="9">
        <f t="shared" si="131"/>
        <v>131</v>
      </c>
      <c r="B906" s="8" t="s">
        <v>954</v>
      </c>
      <c r="C906" s="8">
        <f>димвенканали!C906</f>
        <v>4533.76</v>
      </c>
      <c r="D906" s="8">
        <v>0</v>
      </c>
      <c r="E906" s="8">
        <v>104</v>
      </c>
      <c r="F906" s="8">
        <f t="shared" si="134"/>
        <v>4637.76</v>
      </c>
      <c r="G906" s="63">
        <v>1.754540809163611E-2</v>
      </c>
      <c r="H906" s="75">
        <f t="shared" si="136"/>
        <v>37.463306265423249</v>
      </c>
      <c r="I906" s="76">
        <f t="shared" si="133"/>
        <v>13.77525771379613</v>
      </c>
      <c r="J906" s="76">
        <v>14.05018734570128</v>
      </c>
      <c r="K906" s="76">
        <v>7.173966460508173</v>
      </c>
      <c r="L906" s="248">
        <f t="shared" si="137"/>
        <v>8.7450651153594627</v>
      </c>
      <c r="M906" s="67">
        <f t="shared" si="135"/>
        <v>1.5963270294340397E-2</v>
      </c>
    </row>
    <row r="907" spans="1:13">
      <c r="A907" s="9">
        <f t="shared" si="131"/>
        <v>132</v>
      </c>
      <c r="B907" s="8" t="s">
        <v>955</v>
      </c>
      <c r="C907" s="8">
        <f>димвенканали!C907</f>
        <v>4481.28</v>
      </c>
      <c r="D907" s="8">
        <v>99.8</v>
      </c>
      <c r="E907" s="8">
        <v>0</v>
      </c>
      <c r="F907" s="8">
        <f t="shared" si="134"/>
        <v>4581.08</v>
      </c>
      <c r="G907" s="63">
        <v>1.7330978338773964E-2</v>
      </c>
      <c r="H907" s="75">
        <f t="shared" si="136"/>
        <v>37.005451568516939</v>
      </c>
      <c r="I907" s="76">
        <f t="shared" si="133"/>
        <v>13.606904541743679</v>
      </c>
      <c r="J907" s="76">
        <v>13.878474143906802</v>
      </c>
      <c r="K907" s="76">
        <v>7.086290423157898</v>
      </c>
      <c r="L907" s="248">
        <f t="shared" si="137"/>
        <v>8.6381880258294785</v>
      </c>
      <c r="M907" s="67">
        <f t="shared" si="135"/>
        <v>1.5963270294340397E-2</v>
      </c>
    </row>
    <row r="908" spans="1:13">
      <c r="A908" s="9">
        <f t="shared" si="131"/>
        <v>133</v>
      </c>
      <c r="B908" s="8" t="s">
        <v>956</v>
      </c>
      <c r="C908" s="8">
        <f>димвенканали!C908</f>
        <v>3949.68</v>
      </c>
      <c r="D908" s="8">
        <v>0</v>
      </c>
      <c r="E908" s="8">
        <v>0</v>
      </c>
      <c r="F908" s="8">
        <f t="shared" si="134"/>
        <v>3949.68</v>
      </c>
      <c r="G908" s="63">
        <v>1.4942288395987137E-2</v>
      </c>
      <c r="H908" s="75">
        <f t="shared" si="136"/>
        <v>31.905073028879652</v>
      </c>
      <c r="I908" s="76">
        <f t="shared" si="133"/>
        <v>11.731495352719049</v>
      </c>
      <c r="J908" s="76">
        <v>11.965635124622539</v>
      </c>
      <c r="K908" s="76">
        <v>6.10960287935122</v>
      </c>
      <c r="L908" s="248">
        <f t="shared" si="137"/>
        <v>7.4476059099291376</v>
      </c>
      <c r="M908" s="67">
        <f t="shared" si="135"/>
        <v>1.5963270294340397E-2</v>
      </c>
    </row>
    <row r="909" spans="1:13">
      <c r="A909" s="9">
        <f t="shared" si="131"/>
        <v>134</v>
      </c>
      <c r="B909" s="8" t="s">
        <v>957</v>
      </c>
      <c r="C909" s="8">
        <f>димвенканали!C909</f>
        <v>77</v>
      </c>
      <c r="D909" s="8">
        <v>0</v>
      </c>
      <c r="E909" s="8">
        <v>0</v>
      </c>
      <c r="F909" s="8">
        <f t="shared" si="134"/>
        <v>77</v>
      </c>
      <c r="G909" s="63">
        <v>2.9130365155936926E-4</v>
      </c>
      <c r="H909" s="75">
        <f t="shared" si="136"/>
        <v>0.62199738288259632</v>
      </c>
      <c r="I909" s="76">
        <f t="shared" si="133"/>
        <v>0.22870843768593069</v>
      </c>
      <c r="J909" s="76">
        <v>0.23327305113222729</v>
      </c>
      <c r="K909" s="76">
        <v>0.1191082370495949</v>
      </c>
      <c r="L909" s="248">
        <f t="shared" si="137"/>
        <v>0.1451929409634562</v>
      </c>
      <c r="M909" s="67">
        <f t="shared" si="135"/>
        <v>1.5963270294340397E-2</v>
      </c>
    </row>
    <row r="910" spans="1:13">
      <c r="A910" s="9">
        <f t="shared" si="131"/>
        <v>135</v>
      </c>
      <c r="B910" s="8" t="s">
        <v>958</v>
      </c>
      <c r="C910" s="8">
        <f>димвенканали!C910</f>
        <v>34.799999999999997</v>
      </c>
      <c r="D910" s="8">
        <v>0</v>
      </c>
      <c r="E910" s="8">
        <v>0</v>
      </c>
      <c r="F910" s="8">
        <f t="shared" si="134"/>
        <v>34.799999999999997</v>
      </c>
      <c r="G910" s="63">
        <v>1.3165411784761102E-4</v>
      </c>
      <c r="H910" s="75">
        <f t="shared" si="136"/>
        <v>0.28111050551057598</v>
      </c>
      <c r="I910" s="76">
        <f t="shared" si="133"/>
        <v>0.10336433287623879</v>
      </c>
      <c r="J910" s="76">
        <v>0.10542730103118843</v>
      </c>
      <c r="K910" s="76">
        <v>5.3830735705531194E-2</v>
      </c>
      <c r="L910" s="248">
        <f t="shared" si="137"/>
        <v>6.5619666825042527E-2</v>
      </c>
      <c r="M910" s="67">
        <f t="shared" si="135"/>
        <v>1.5963270294340394E-2</v>
      </c>
    </row>
    <row r="911" spans="1:13">
      <c r="A911" s="9">
        <f t="shared" si="131"/>
        <v>136</v>
      </c>
      <c r="B911" s="8" t="s">
        <v>959</v>
      </c>
      <c r="C911" s="8">
        <f>димвенканали!C911</f>
        <v>6375.55</v>
      </c>
      <c r="D911" s="8">
        <v>0</v>
      </c>
      <c r="E911" s="8">
        <v>169.5</v>
      </c>
      <c r="F911" s="8">
        <f t="shared" si="134"/>
        <v>6545.05</v>
      </c>
      <c r="G911" s="63">
        <v>2.4760999540761684E-2</v>
      </c>
      <c r="H911" s="75">
        <f t="shared" si="136"/>
        <v>52.87018143942516</v>
      </c>
      <c r="I911" s="76">
        <f t="shared" si="133"/>
        <v>19.440365715276634</v>
      </c>
      <c r="J911" s="76">
        <v>19.828360822246548</v>
      </c>
      <c r="K911" s="76">
        <v>10.124277492226637</v>
      </c>
      <c r="L911" s="248">
        <f t="shared" si="137"/>
        <v>12.341494263024272</v>
      </c>
      <c r="M911" s="67">
        <f t="shared" si="135"/>
        <v>1.5963270294340397E-2</v>
      </c>
    </row>
    <row r="912" spans="1:13">
      <c r="A912" s="9">
        <f t="shared" ref="A912:A955" si="138">A911+1</f>
        <v>137</v>
      </c>
      <c r="B912" s="8" t="s">
        <v>960</v>
      </c>
      <c r="C912" s="8">
        <f>димвенканали!C912</f>
        <v>5034.24</v>
      </c>
      <c r="D912" s="8">
        <v>204.9</v>
      </c>
      <c r="E912" s="8">
        <v>106.7</v>
      </c>
      <c r="F912" s="8">
        <f t="shared" si="134"/>
        <v>5345.8399999999992</v>
      </c>
      <c r="G912" s="63">
        <v>2.0224191073404393E-2</v>
      </c>
      <c r="H912" s="75">
        <f t="shared" si="136"/>
        <v>43.183097263754526</v>
      </c>
      <c r="I912" s="76">
        <f t="shared" si="133"/>
        <v>15.87842486388254</v>
      </c>
      <c r="J912" s="76">
        <v>16.195329969671501</v>
      </c>
      <c r="K912" s="76">
        <v>8.2692672460935874</v>
      </c>
      <c r="L912" s="248">
        <f t="shared" si="137"/>
        <v>10.080236772988084</v>
      </c>
      <c r="M912" s="67">
        <f t="shared" si="135"/>
        <v>1.5963270294340397E-2</v>
      </c>
    </row>
    <row r="913" spans="1:13">
      <c r="A913" s="9">
        <f t="shared" si="138"/>
        <v>138</v>
      </c>
      <c r="B913" s="8" t="s">
        <v>961</v>
      </c>
      <c r="C913" s="8">
        <f>димвенканали!C913</f>
        <v>4025.8</v>
      </c>
      <c r="D913" s="8">
        <v>0</v>
      </c>
      <c r="E913" s="8">
        <v>0</v>
      </c>
      <c r="F913" s="8">
        <f t="shared" si="134"/>
        <v>4025.8</v>
      </c>
      <c r="G913" s="63">
        <v>1.5230262862957257E-2</v>
      </c>
      <c r="H913" s="75">
        <f t="shared" si="136"/>
        <v>32.519961870243591</v>
      </c>
      <c r="I913" s="76">
        <f t="shared" si="133"/>
        <v>11.957589979688569</v>
      </c>
      <c r="J913" s="76">
        <v>12.196242198027541</v>
      </c>
      <c r="K913" s="76">
        <v>6.2273498794059634</v>
      </c>
      <c r="L913" s="248">
        <f t="shared" si="137"/>
        <v>7.5911395029958699</v>
      </c>
      <c r="M913" s="67">
        <f t="shared" si="135"/>
        <v>1.5963270294340397E-2</v>
      </c>
    </row>
    <row r="914" spans="1:13">
      <c r="A914" s="9">
        <f t="shared" si="138"/>
        <v>139</v>
      </c>
      <c r="B914" s="8" t="s">
        <v>962</v>
      </c>
      <c r="C914" s="8">
        <f>димвенканали!C914</f>
        <v>5829.59</v>
      </c>
      <c r="D914" s="8">
        <v>0</v>
      </c>
      <c r="E914" s="8">
        <v>0</v>
      </c>
      <c r="F914" s="8">
        <f t="shared" si="134"/>
        <v>5829.59</v>
      </c>
      <c r="G914" s="63">
        <v>2.205429680641537E-2</v>
      </c>
      <c r="H914" s="75">
        <f t="shared" si="136"/>
        <v>47.090775626994223</v>
      </c>
      <c r="I914" s="76">
        <f t="shared" si="133"/>
        <v>17.315278198045778</v>
      </c>
      <c r="J914" s="76">
        <v>17.660860339609364</v>
      </c>
      <c r="K914" s="76">
        <v>9.0175608782071155</v>
      </c>
      <c r="L914" s="248">
        <f t="shared" si="137"/>
        <v>10.992406710534475</v>
      </c>
      <c r="M914" s="67">
        <f t="shared" si="135"/>
        <v>1.5963270294340401E-2</v>
      </c>
    </row>
    <row r="915" spans="1:13">
      <c r="A915" s="9">
        <f t="shared" si="138"/>
        <v>140</v>
      </c>
      <c r="B915" s="8" t="s">
        <v>963</v>
      </c>
      <c r="C915" s="8">
        <f>димвенканали!C915</f>
        <v>4802</v>
      </c>
      <c r="D915" s="8">
        <v>0</v>
      </c>
      <c r="E915" s="8">
        <v>0</v>
      </c>
      <c r="F915" s="8">
        <f t="shared" si="134"/>
        <v>4802</v>
      </c>
      <c r="G915" s="63">
        <v>1.8166754997247937E-2</v>
      </c>
      <c r="H915" s="75">
        <f t="shared" si="136"/>
        <v>38.790018605223736</v>
      </c>
      <c r="I915" s="76">
        <f t="shared" si="133"/>
        <v>14.263089841140768</v>
      </c>
      <c r="J915" s="76">
        <v>14.547755734246175</v>
      </c>
      <c r="K915" s="76">
        <v>7.4280227832747361</v>
      </c>
      <c r="L915" s="248">
        <f t="shared" si="137"/>
        <v>9.054759772811904</v>
      </c>
      <c r="M915" s="67">
        <f t="shared" si="135"/>
        <v>1.5963270294340397E-2</v>
      </c>
    </row>
    <row r="916" spans="1:13">
      <c r="A916" s="9">
        <f t="shared" si="138"/>
        <v>141</v>
      </c>
      <c r="B916" s="8" t="s">
        <v>964</v>
      </c>
      <c r="C916" s="8">
        <f>димвенканали!C916</f>
        <v>4841.7</v>
      </c>
      <c r="D916" s="8">
        <v>0</v>
      </c>
      <c r="E916" s="8">
        <v>0</v>
      </c>
      <c r="F916" s="8">
        <f t="shared" si="134"/>
        <v>4841.7</v>
      </c>
      <c r="G916" s="63">
        <v>1.8316946620194782E-2</v>
      </c>
      <c r="H916" s="75">
        <f t="shared" si="136"/>
        <v>39.1107107623723</v>
      </c>
      <c r="I916" s="76">
        <f t="shared" si="133"/>
        <v>14.381008347324295</v>
      </c>
      <c r="J916" s="76">
        <v>14.668027683985779</v>
      </c>
      <c r="K916" s="76">
        <v>7.4894331340652425</v>
      </c>
      <c r="L916" s="248">
        <f t="shared" si="137"/>
        <v>9.1296189904255307</v>
      </c>
      <c r="M916" s="67">
        <f t="shared" si="135"/>
        <v>1.5963270294340397E-2</v>
      </c>
    </row>
    <row r="917" spans="1:13">
      <c r="A917" s="9">
        <f t="shared" si="138"/>
        <v>142</v>
      </c>
      <c r="B917" s="8" t="s">
        <v>965</v>
      </c>
      <c r="C917" s="8">
        <f>димвенканали!C917</f>
        <v>103.9</v>
      </c>
      <c r="D917" s="8">
        <v>0</v>
      </c>
      <c r="E917" s="8">
        <v>0</v>
      </c>
      <c r="F917" s="8">
        <f t="shared" si="134"/>
        <v>103.9</v>
      </c>
      <c r="G917" s="63">
        <v>3.9307077138985025E-4</v>
      </c>
      <c r="H917" s="75">
        <f t="shared" si="136"/>
        <v>0.83929257248703593</v>
      </c>
      <c r="I917" s="76">
        <f t="shared" si="133"/>
        <v>0.30860787890348312</v>
      </c>
      <c r="J917" s="76">
        <v>0.31476714302127817</v>
      </c>
      <c r="K917" s="76">
        <v>0.16071877700588197</v>
      </c>
      <c r="L917" s="248">
        <f t="shared" si="137"/>
        <v>0.19591618917017015</v>
      </c>
      <c r="M917" s="67">
        <f t="shared" si="135"/>
        <v>1.5963270294340397E-2</v>
      </c>
    </row>
    <row r="918" spans="1:13">
      <c r="A918" s="9">
        <f t="shared" si="138"/>
        <v>143</v>
      </c>
      <c r="B918" s="8" t="s">
        <v>966</v>
      </c>
      <c r="C918" s="8">
        <f>димвенканали!C918</f>
        <v>81.400000000000006</v>
      </c>
      <c r="D918" s="8">
        <v>0</v>
      </c>
      <c r="E918" s="8">
        <v>0</v>
      </c>
      <c r="F918" s="8">
        <f t="shared" si="134"/>
        <v>81.400000000000006</v>
      </c>
      <c r="G918" s="63">
        <v>3.0794957450561893E-4</v>
      </c>
      <c r="H918" s="75">
        <f t="shared" si="136"/>
        <v>0.65754009047588757</v>
      </c>
      <c r="I918" s="76">
        <f t="shared" si="133"/>
        <v>0.24177749126798387</v>
      </c>
      <c r="J918" s="76">
        <v>0.24660293976835457</v>
      </c>
      <c r="K918" s="76">
        <v>0.12591442202385747</v>
      </c>
      <c r="L918" s="248">
        <f t="shared" si="137"/>
        <v>0.15348968044708228</v>
      </c>
      <c r="M918" s="67">
        <f t="shared" si="135"/>
        <v>1.5963270294340397E-2</v>
      </c>
    </row>
    <row r="919" spans="1:13">
      <c r="A919" s="9">
        <f t="shared" si="138"/>
        <v>144</v>
      </c>
      <c r="B919" s="8" t="s">
        <v>967</v>
      </c>
      <c r="C919" s="8">
        <f>димвенканали!C919</f>
        <v>94.4</v>
      </c>
      <c r="D919" s="8">
        <v>0</v>
      </c>
      <c r="E919" s="8">
        <v>0</v>
      </c>
      <c r="F919" s="8">
        <f t="shared" si="134"/>
        <v>94.4</v>
      </c>
      <c r="G919" s="63">
        <v>3.5713071048317478E-4</v>
      </c>
      <c r="H919" s="75">
        <f t="shared" si="136"/>
        <v>0.76255263563788434</v>
      </c>
      <c r="I919" s="76">
        <f t="shared" si="133"/>
        <v>0.28039060412405009</v>
      </c>
      <c r="J919" s="76">
        <v>0.28598670164782153</v>
      </c>
      <c r="K919" s="76">
        <v>0.14602360490236049</v>
      </c>
      <c r="L919" s="248">
        <f t="shared" si="137"/>
        <v>0.17800277437597745</v>
      </c>
      <c r="M919" s="67">
        <f t="shared" si="135"/>
        <v>1.5963270294340394E-2</v>
      </c>
    </row>
    <row r="920" spans="1:13">
      <c r="A920" s="9">
        <f t="shared" si="138"/>
        <v>145</v>
      </c>
      <c r="B920" s="8" t="s">
        <v>968</v>
      </c>
      <c r="C920" s="8">
        <f>димвенканали!C920</f>
        <v>74.7</v>
      </c>
      <c r="D920" s="8">
        <v>0</v>
      </c>
      <c r="E920" s="8">
        <v>0</v>
      </c>
      <c r="F920" s="8">
        <f t="shared" si="134"/>
        <v>74.7</v>
      </c>
      <c r="G920" s="63">
        <v>2.8260237365564783E-4</v>
      </c>
      <c r="H920" s="75">
        <f t="shared" si="136"/>
        <v>0.6034182402770123</v>
      </c>
      <c r="I920" s="76">
        <f t="shared" si="133"/>
        <v>0.22187688694985744</v>
      </c>
      <c r="J920" s="76">
        <v>0.22630515479970623</v>
      </c>
      <c r="K920" s="76">
        <v>0.11555045854032128</v>
      </c>
      <c r="L920" s="248">
        <f t="shared" si="137"/>
        <v>0.14085600896065165</v>
      </c>
      <c r="M920" s="67">
        <f t="shared" si="135"/>
        <v>1.5963270294340397E-2</v>
      </c>
    </row>
    <row r="921" spans="1:13">
      <c r="A921" s="9">
        <f t="shared" si="138"/>
        <v>146</v>
      </c>
      <c r="B921" s="8" t="s">
        <v>969</v>
      </c>
      <c r="C921" s="8">
        <f>димвенканали!C921</f>
        <v>117.5</v>
      </c>
      <c r="D921" s="8">
        <v>0</v>
      </c>
      <c r="E921" s="8">
        <v>0</v>
      </c>
      <c r="F921" s="8">
        <f t="shared" si="134"/>
        <v>117.5</v>
      </c>
      <c r="G921" s="63">
        <v>4.4452180595098555E-4</v>
      </c>
      <c r="H921" s="75">
        <f t="shared" si="136"/>
        <v>0.94915185050266326</v>
      </c>
      <c r="I921" s="76">
        <f t="shared" si="133"/>
        <v>0.3490031354298293</v>
      </c>
      <c r="J921" s="76">
        <v>0.35596861698748972</v>
      </c>
      <c r="K921" s="76">
        <v>0.18175607601723898</v>
      </c>
      <c r="L921" s="248">
        <f t="shared" si="137"/>
        <v>0.22156065666501432</v>
      </c>
      <c r="M921" s="67">
        <f t="shared" si="135"/>
        <v>1.5963270294340397E-2</v>
      </c>
    </row>
    <row r="922" spans="1:13">
      <c r="A922" s="9">
        <f t="shared" si="138"/>
        <v>147</v>
      </c>
      <c r="B922" s="8" t="s">
        <v>970</v>
      </c>
      <c r="C922" s="8">
        <f>димвенканали!C922</f>
        <v>97.5</v>
      </c>
      <c r="D922" s="8">
        <v>0</v>
      </c>
      <c r="E922" s="8">
        <v>0</v>
      </c>
      <c r="F922" s="8">
        <f t="shared" si="134"/>
        <v>97.5</v>
      </c>
      <c r="G922" s="63">
        <v>3.6885851983166888E-4</v>
      </c>
      <c r="H922" s="75">
        <f t="shared" si="136"/>
        <v>0.78759408871497594</v>
      </c>
      <c r="I922" s="76">
        <f t="shared" si="133"/>
        <v>0.2895983464204967</v>
      </c>
      <c r="J922" s="76">
        <v>0.29537821409600212</v>
      </c>
      <c r="K922" s="76">
        <v>0.15081887158877277</v>
      </c>
      <c r="L922" s="248">
        <f t="shared" si="137"/>
        <v>0.18384820446671402</v>
      </c>
      <c r="M922" s="67">
        <f t="shared" si="135"/>
        <v>1.5963270294340397E-2</v>
      </c>
    </row>
    <row r="923" spans="1:13">
      <c r="A923" s="9">
        <f t="shared" si="138"/>
        <v>148</v>
      </c>
      <c r="B923" s="8" t="s">
        <v>971</v>
      </c>
      <c r="C923" s="8">
        <f>димвенканали!C923</f>
        <v>61.3</v>
      </c>
      <c r="D923" s="8">
        <v>0</v>
      </c>
      <c r="E923" s="8">
        <v>0</v>
      </c>
      <c r="F923" s="8">
        <f t="shared" si="134"/>
        <v>61.3</v>
      </c>
      <c r="G923" s="63">
        <v>2.3190797195570564E-4</v>
      </c>
      <c r="H923" s="75">
        <f t="shared" si="136"/>
        <v>0.49517453987926174</v>
      </c>
      <c r="I923" s="76">
        <f t="shared" si="133"/>
        <v>0.18207567831360455</v>
      </c>
      <c r="J923" s="76">
        <v>0.18570958486240952</v>
      </c>
      <c r="K923" s="76">
        <v>9.4822531573248922E-2</v>
      </c>
      <c r="L923" s="248">
        <f t="shared" si="137"/>
        <v>0.11558866598779044</v>
      </c>
      <c r="M923" s="67">
        <f t="shared" si="135"/>
        <v>1.5963270294340397E-2</v>
      </c>
    </row>
    <row r="924" spans="1:13">
      <c r="A924" s="9">
        <f t="shared" si="138"/>
        <v>149</v>
      </c>
      <c r="B924" s="8" t="s">
        <v>972</v>
      </c>
      <c r="C924" s="8">
        <f>димвенканали!C924</f>
        <v>51.3</v>
      </c>
      <c r="D924" s="8">
        <v>0</v>
      </c>
      <c r="E924" s="8">
        <v>0</v>
      </c>
      <c r="F924" s="8">
        <f t="shared" si="134"/>
        <v>51.3</v>
      </c>
      <c r="G924" s="63">
        <v>1.9407632889604731E-4</v>
      </c>
      <c r="H924" s="75">
        <f t="shared" si="136"/>
        <v>0.41439565898541808</v>
      </c>
      <c r="I924" s="76">
        <f t="shared" si="133"/>
        <v>0.15237328380893825</v>
      </c>
      <c r="J924" s="76">
        <v>0.15541438341666572</v>
      </c>
      <c r="K924" s="76">
        <v>7.9353929359015821E-2</v>
      </c>
      <c r="L924" s="248">
        <f t="shared" si="137"/>
        <v>9.673243988864029E-2</v>
      </c>
      <c r="M924" s="67">
        <f t="shared" si="135"/>
        <v>1.5963270294340397E-2</v>
      </c>
    </row>
    <row r="925" spans="1:13">
      <c r="A925" s="9">
        <f t="shared" si="138"/>
        <v>150</v>
      </c>
      <c r="B925" s="8" t="s">
        <v>973</v>
      </c>
      <c r="C925" s="8">
        <f>димвенканали!C925</f>
        <v>34.299999999999997</v>
      </c>
      <c r="D925" s="8">
        <v>0</v>
      </c>
      <c r="E925" s="8">
        <v>0</v>
      </c>
      <c r="F925" s="8">
        <f t="shared" si="134"/>
        <v>34.299999999999997</v>
      </c>
      <c r="G925" s="63">
        <v>1.2976253569462812E-4</v>
      </c>
      <c r="H925" s="75">
        <f t="shared" si="136"/>
        <v>0.27707156146588385</v>
      </c>
      <c r="I925" s="76">
        <f t="shared" si="133"/>
        <v>0.1018792131510055</v>
      </c>
      <c r="J925" s="76">
        <v>0.10391254095890125</v>
      </c>
      <c r="K925" s="76">
        <v>5.3057305594819547E-2</v>
      </c>
      <c r="L925" s="248">
        <f t="shared" si="137"/>
        <v>6.4676855520085036E-2</v>
      </c>
      <c r="M925" s="67">
        <f t="shared" si="135"/>
        <v>1.5963270294340397E-2</v>
      </c>
    </row>
    <row r="926" spans="1:13">
      <c r="A926" s="9">
        <f t="shared" si="138"/>
        <v>151</v>
      </c>
      <c r="B926" s="8" t="s">
        <v>974</v>
      </c>
      <c r="C926" s="8">
        <f>димвенканали!C926</f>
        <v>20.6</v>
      </c>
      <c r="D926" s="8">
        <v>0</v>
      </c>
      <c r="E926" s="8">
        <v>0</v>
      </c>
      <c r="F926" s="8">
        <f t="shared" si="134"/>
        <v>20.6</v>
      </c>
      <c r="G926" s="63">
        <v>7.7933184702896194E-5</v>
      </c>
      <c r="H926" s="75">
        <f t="shared" si="136"/>
        <v>0.16640449464131798</v>
      </c>
      <c r="I926" s="76">
        <f t="shared" si="133"/>
        <v>6.1186932679612629E-2</v>
      </c>
      <c r="J926" s="76">
        <v>6.2408114978232239E-2</v>
      </c>
      <c r="K926" s="76">
        <v>3.1865320561320194E-2</v>
      </c>
      <c r="L926" s="248">
        <f t="shared" si="137"/>
        <v>3.8843825764249322E-2</v>
      </c>
      <c r="M926" s="67">
        <f t="shared" si="135"/>
        <v>1.5963270294340397E-2</v>
      </c>
    </row>
    <row r="927" spans="1:13">
      <c r="A927" s="9">
        <f t="shared" si="138"/>
        <v>152</v>
      </c>
      <c r="B927" s="8" t="s">
        <v>975</v>
      </c>
      <c r="C927" s="8">
        <f>димвенканали!C927</f>
        <v>103.2</v>
      </c>
      <c r="D927" s="8">
        <v>0</v>
      </c>
      <c r="E927" s="8">
        <v>0</v>
      </c>
      <c r="F927" s="8">
        <f t="shared" si="134"/>
        <v>103.2</v>
      </c>
      <c r="G927" s="63">
        <v>3.9042255637567413E-4</v>
      </c>
      <c r="H927" s="75">
        <f t="shared" si="136"/>
        <v>0.83363805082446685</v>
      </c>
      <c r="I927" s="76">
        <f t="shared" si="133"/>
        <v>0.30652871128815651</v>
      </c>
      <c r="J927" s="76">
        <v>0.31264647892007608</v>
      </c>
      <c r="K927" s="76">
        <v>0.15963597485088563</v>
      </c>
      <c r="L927" s="248">
        <f t="shared" si="137"/>
        <v>0.19459625334322958</v>
      </c>
      <c r="M927" s="67">
        <f t="shared" si="135"/>
        <v>1.5963270294340397E-2</v>
      </c>
    </row>
    <row r="928" spans="1:13">
      <c r="A928" s="9">
        <f t="shared" si="138"/>
        <v>153</v>
      </c>
      <c r="B928" s="8" t="s">
        <v>976</v>
      </c>
      <c r="C928" s="8">
        <f>димвенканали!C928</f>
        <v>189.3</v>
      </c>
      <c r="D928" s="8">
        <v>0</v>
      </c>
      <c r="E928" s="8">
        <v>0</v>
      </c>
      <c r="F928" s="8">
        <f t="shared" si="134"/>
        <v>189.3</v>
      </c>
      <c r="G928" s="63">
        <v>7.1615300311933246E-4</v>
      </c>
      <c r="H928" s="75">
        <f t="shared" si="136"/>
        <v>1.5291442153204609</v>
      </c>
      <c r="I928" s="76">
        <f t="shared" si="133"/>
        <v>0.56226632797333354</v>
      </c>
      <c r="J928" s="76">
        <v>0.57348816336793018</v>
      </c>
      <c r="K928" s="76">
        <v>0.29282063991543267</v>
      </c>
      <c r="L928" s="248">
        <f t="shared" si="137"/>
        <v>0.35694836005691244</v>
      </c>
      <c r="M928" s="67">
        <f t="shared" si="135"/>
        <v>1.5963270294340394E-2</v>
      </c>
    </row>
    <row r="929" spans="1:13">
      <c r="A929" s="9">
        <f t="shared" si="138"/>
        <v>154</v>
      </c>
      <c r="B929" s="8" t="s">
        <v>977</v>
      </c>
      <c r="C929" s="8">
        <f>димвенканали!C929</f>
        <v>95.8</v>
      </c>
      <c r="D929" s="8">
        <v>0</v>
      </c>
      <c r="E929" s="8">
        <v>0</v>
      </c>
      <c r="F929" s="8">
        <f t="shared" si="134"/>
        <v>95.8</v>
      </c>
      <c r="G929" s="63">
        <v>3.6242714051152691E-4</v>
      </c>
      <c r="H929" s="75">
        <f t="shared" si="136"/>
        <v>0.77386167896302238</v>
      </c>
      <c r="I929" s="76">
        <f t="shared" si="133"/>
        <v>0.28454893935470332</v>
      </c>
      <c r="J929" s="76">
        <v>0.29022802985022561</v>
      </c>
      <c r="K929" s="76">
        <v>0.14818920921235312</v>
      </c>
      <c r="L929" s="248">
        <f t="shared" si="137"/>
        <v>0.18064264602985847</v>
      </c>
      <c r="M929" s="67">
        <f t="shared" si="135"/>
        <v>1.5963270294340394E-2</v>
      </c>
    </row>
    <row r="930" spans="1:13">
      <c r="A930" s="9">
        <f t="shared" si="138"/>
        <v>155</v>
      </c>
      <c r="B930" s="8" t="s">
        <v>978</v>
      </c>
      <c r="C930" s="8">
        <f>димвенканали!C930</f>
        <v>57.5</v>
      </c>
      <c r="D930" s="8">
        <v>0</v>
      </c>
      <c r="E930" s="8">
        <v>0</v>
      </c>
      <c r="F930" s="8">
        <f t="shared" si="134"/>
        <v>57.5</v>
      </c>
      <c r="G930" s="63">
        <v>2.1753194759303548E-4</v>
      </c>
      <c r="H930" s="75">
        <f t="shared" si="136"/>
        <v>0.46447856513960117</v>
      </c>
      <c r="I930" s="76">
        <f t="shared" si="133"/>
        <v>0.17078876840183135</v>
      </c>
      <c r="J930" s="76">
        <v>0.17419740831302688</v>
      </c>
      <c r="K930" s="76">
        <v>8.894446273184034E-2</v>
      </c>
      <c r="L930" s="248">
        <f t="shared" si="137"/>
        <v>0.10842330007011339</v>
      </c>
      <c r="M930" s="67">
        <f t="shared" si="135"/>
        <v>1.5963270294340394E-2</v>
      </c>
    </row>
    <row r="931" spans="1:13">
      <c r="A931" s="9">
        <f t="shared" si="138"/>
        <v>156</v>
      </c>
      <c r="B931" s="8" t="s">
        <v>979</v>
      </c>
      <c r="C931" s="8">
        <f>димвенканали!C931</f>
        <v>51.1</v>
      </c>
      <c r="D931" s="8">
        <v>0</v>
      </c>
      <c r="E931" s="8">
        <v>0</v>
      </c>
      <c r="F931" s="8">
        <f t="shared" si="134"/>
        <v>51.1</v>
      </c>
      <c r="G931" s="63">
        <v>1.9331969603485414E-4</v>
      </c>
      <c r="H931" s="75">
        <f t="shared" si="136"/>
        <v>0.41278008136754124</v>
      </c>
      <c r="I931" s="76">
        <f t="shared" si="133"/>
        <v>0.15177923591884493</v>
      </c>
      <c r="J931" s="76">
        <v>0.15480847938775083</v>
      </c>
      <c r="K931" s="76">
        <v>7.9044557314731159E-2</v>
      </c>
      <c r="L931" s="248">
        <f t="shared" si="137"/>
        <v>9.6355315366657285E-2</v>
      </c>
      <c r="M931" s="67">
        <f t="shared" si="135"/>
        <v>1.5963270294340397E-2</v>
      </c>
    </row>
    <row r="932" spans="1:13">
      <c r="A932" s="9">
        <f t="shared" si="138"/>
        <v>157</v>
      </c>
      <c r="B932" s="8" t="s">
        <v>980</v>
      </c>
      <c r="C932" s="8">
        <f>димвенканали!C932</f>
        <v>88.4</v>
      </c>
      <c r="D932" s="8">
        <v>0</v>
      </c>
      <c r="E932" s="8">
        <v>0</v>
      </c>
      <c r="F932" s="8">
        <f t="shared" si="134"/>
        <v>88.4</v>
      </c>
      <c r="G932" s="63">
        <v>3.344317246473798E-4</v>
      </c>
      <c r="H932" s="75">
        <f t="shared" si="136"/>
        <v>0.71408530710157825</v>
      </c>
      <c r="I932" s="76">
        <f t="shared" si="133"/>
        <v>0.26256916742125036</v>
      </c>
      <c r="J932" s="76">
        <v>0.26780958078037526</v>
      </c>
      <c r="K932" s="76">
        <v>0.13674244357382065</v>
      </c>
      <c r="L932" s="248">
        <f t="shared" si="137"/>
        <v>0.16668903871648738</v>
      </c>
      <c r="M932" s="67">
        <f t="shared" si="135"/>
        <v>1.5963270294340397E-2</v>
      </c>
    </row>
    <row r="933" spans="1:13">
      <c r="A933" s="9">
        <f t="shared" si="138"/>
        <v>158</v>
      </c>
      <c r="B933" s="8" t="s">
        <v>981</v>
      </c>
      <c r="C933" s="8">
        <f>димвенканали!C933</f>
        <v>106.3</v>
      </c>
      <c r="D933" s="8">
        <v>0</v>
      </c>
      <c r="E933" s="8">
        <v>0</v>
      </c>
      <c r="F933" s="8">
        <f t="shared" si="134"/>
        <v>106.3</v>
      </c>
      <c r="G933" s="63">
        <v>4.0215036572416817E-4</v>
      </c>
      <c r="H933" s="75">
        <f t="shared" si="136"/>
        <v>0.85867950390155823</v>
      </c>
      <c r="I933" s="76">
        <f t="shared" si="133"/>
        <v>0.31573645358460301</v>
      </c>
      <c r="J933" s="76">
        <v>0.32203799136825662</v>
      </c>
      <c r="K933" s="76">
        <v>0.16443124153729788</v>
      </c>
      <c r="L933" s="248">
        <f t="shared" si="137"/>
        <v>0.20044168343396612</v>
      </c>
      <c r="M933" s="67">
        <f t="shared" si="135"/>
        <v>1.5963270294340397E-2</v>
      </c>
    </row>
    <row r="934" spans="1:13">
      <c r="A934" s="9">
        <f t="shared" si="138"/>
        <v>159</v>
      </c>
      <c r="B934" s="8" t="s">
        <v>982</v>
      </c>
      <c r="C934" s="8">
        <f>димвенканали!C934</f>
        <v>81.489999999999995</v>
      </c>
      <c r="D934" s="8">
        <v>0</v>
      </c>
      <c r="E934" s="8">
        <v>0</v>
      </c>
      <c r="F934" s="8">
        <f t="shared" si="134"/>
        <v>81.489999999999995</v>
      </c>
      <c r="G934" s="63">
        <v>3.0829005929315585E-4</v>
      </c>
      <c r="H934" s="75">
        <f t="shared" si="136"/>
        <v>0.65826710040393221</v>
      </c>
      <c r="I934" s="76">
        <f t="shared" si="133"/>
        <v>0.24204481281852588</v>
      </c>
      <c r="J934" s="76">
        <v>0.24687559658136626</v>
      </c>
      <c r="K934" s="76">
        <v>0.12605363944378556</v>
      </c>
      <c r="L934" s="248">
        <f t="shared" si="137"/>
        <v>0.15365938648197461</v>
      </c>
      <c r="M934" s="67">
        <f t="shared" ref="M934:M956" si="139">(H934+I934+J934+L934)/F934</f>
        <v>1.5963270294340397E-2</v>
      </c>
    </row>
    <row r="935" spans="1:13">
      <c r="A935" s="9">
        <f t="shared" si="138"/>
        <v>160</v>
      </c>
      <c r="B935" s="8" t="s">
        <v>983</v>
      </c>
      <c r="C935" s="8">
        <f>димвенканали!C935</f>
        <v>153.19999999999999</v>
      </c>
      <c r="D935" s="8">
        <v>0</v>
      </c>
      <c r="E935" s="8">
        <v>0</v>
      </c>
      <c r="F935" s="8">
        <f t="shared" si="134"/>
        <v>153.19999999999999</v>
      </c>
      <c r="G935" s="63">
        <v>5.7958077167396583E-4</v>
      </c>
      <c r="H935" s="75">
        <f t="shared" si="136"/>
        <v>1.2375324552936853</v>
      </c>
      <c r="I935" s="76">
        <f t="shared" ref="I935:I954" si="140">H935*0.3677</f>
        <v>0.4550406838114881</v>
      </c>
      <c r="J935" s="76">
        <v>0.46412248614879509</v>
      </c>
      <c r="K935" s="76">
        <v>0.23697898592205116</v>
      </c>
      <c r="L935" s="248">
        <f t="shared" si="137"/>
        <v>0.28887738383898037</v>
      </c>
      <c r="M935" s="67">
        <f t="shared" si="139"/>
        <v>1.5963270294340401E-2</v>
      </c>
    </row>
    <row r="936" spans="1:13">
      <c r="A936" s="9">
        <f t="shared" si="138"/>
        <v>161</v>
      </c>
      <c r="B936" s="8" t="s">
        <v>984</v>
      </c>
      <c r="C936" s="8">
        <f>димвенканали!C936</f>
        <v>130.4</v>
      </c>
      <c r="D936" s="8">
        <v>0</v>
      </c>
      <c r="E936" s="8">
        <v>0</v>
      </c>
      <c r="F936" s="8">
        <f t="shared" si="134"/>
        <v>130.4</v>
      </c>
      <c r="G936" s="63">
        <v>4.9332462549794484E-4</v>
      </c>
      <c r="H936" s="75">
        <f t="shared" si="136"/>
        <v>1.0533566068557216</v>
      </c>
      <c r="I936" s="76">
        <f t="shared" si="140"/>
        <v>0.38731922434084887</v>
      </c>
      <c r="J936" s="76">
        <v>0.39504942685249922</v>
      </c>
      <c r="K936" s="76">
        <v>0.2017105728735997</v>
      </c>
      <c r="L936" s="248">
        <f t="shared" si="137"/>
        <v>0.24588518833291806</v>
      </c>
      <c r="M936" s="67">
        <f t="shared" si="139"/>
        <v>1.5963270294340397E-2</v>
      </c>
    </row>
    <row r="937" spans="1:13">
      <c r="A937" s="9">
        <f t="shared" si="138"/>
        <v>162</v>
      </c>
      <c r="B937" s="8" t="s">
        <v>985</v>
      </c>
      <c r="C937" s="8">
        <f>димвенканали!C937</f>
        <v>5265.83</v>
      </c>
      <c r="D937" s="8">
        <v>0</v>
      </c>
      <c r="E937" s="8">
        <v>1489.9</v>
      </c>
      <c r="F937" s="8">
        <f t="shared" si="134"/>
        <v>6755.73</v>
      </c>
      <c r="G937" s="63">
        <v>2.5558036596742564E-2</v>
      </c>
      <c r="H937" s="75">
        <f t="shared" si="136"/>
        <v>54.57203090209665</v>
      </c>
      <c r="I937" s="76">
        <f t="shared" si="140"/>
        <v>20.066135762700938</v>
      </c>
      <c r="J937" s="76">
        <v>20.466620126305479</v>
      </c>
      <c r="K937" s="76">
        <v>10.450170003676099</v>
      </c>
      <c r="L937" s="248">
        <f t="shared" si="137"/>
        <v>12.738757234481167</v>
      </c>
      <c r="M937" s="67">
        <f t="shared" si="139"/>
        <v>1.5963270294340397E-2</v>
      </c>
    </row>
    <row r="938" spans="1:13">
      <c r="A938" s="9">
        <f t="shared" si="138"/>
        <v>163</v>
      </c>
      <c r="B938" s="8" t="s">
        <v>986</v>
      </c>
      <c r="C938" s="8">
        <f>димвенканали!C938</f>
        <v>3884.83</v>
      </c>
      <c r="D938" s="8">
        <v>0</v>
      </c>
      <c r="E938" s="8">
        <v>230.5</v>
      </c>
      <c r="F938" s="8">
        <f t="shared" si="134"/>
        <v>4115.33</v>
      </c>
      <c r="G938" s="63">
        <v>1.5568969563270377E-2</v>
      </c>
      <c r="H938" s="75">
        <f t="shared" si="136"/>
        <v>33.24317519088617</v>
      </c>
      <c r="I938" s="76">
        <f t="shared" si="140"/>
        <v>12.223515517688845</v>
      </c>
      <c r="J938" s="76">
        <v>12.467475136571284</v>
      </c>
      <c r="K938" s="76">
        <v>6.3658402750299912</v>
      </c>
      <c r="L938" s="248">
        <f t="shared" si="137"/>
        <v>7.7599592952615595</v>
      </c>
      <c r="M938" s="67">
        <f t="shared" si="139"/>
        <v>1.5963270294340397E-2</v>
      </c>
    </row>
    <row r="939" spans="1:13">
      <c r="A939" s="9">
        <f t="shared" si="138"/>
        <v>164</v>
      </c>
      <c r="B939" s="8" t="s">
        <v>987</v>
      </c>
      <c r="C939" s="8">
        <f>димвенканали!C939</f>
        <v>4215.83</v>
      </c>
      <c r="D939" s="8">
        <v>0</v>
      </c>
      <c r="E939" s="8">
        <v>0</v>
      </c>
      <c r="F939" s="8">
        <f t="shared" si="134"/>
        <v>4215.83</v>
      </c>
      <c r="G939" s="63">
        <v>1.5949177576019942E-2</v>
      </c>
      <c r="H939" s="75">
        <f t="shared" si="136"/>
        <v>34.055002943869297</v>
      </c>
      <c r="I939" s="76">
        <f t="shared" si="140"/>
        <v>12.522024582460741</v>
      </c>
      <c r="J939" s="76">
        <v>12.771941911101008</v>
      </c>
      <c r="K939" s="76">
        <v>6.5212997272830338</v>
      </c>
      <c r="L939" s="248">
        <f t="shared" si="137"/>
        <v>7.9494643675580186</v>
      </c>
      <c r="M939" s="67">
        <f t="shared" si="139"/>
        <v>1.5963270294340397E-2</v>
      </c>
    </row>
    <row r="940" spans="1:13">
      <c r="A940" s="9">
        <f t="shared" si="138"/>
        <v>165</v>
      </c>
      <c r="B940" s="8" t="s">
        <v>988</v>
      </c>
      <c r="C940" s="8">
        <f>димвенканали!C940</f>
        <v>4235.75</v>
      </c>
      <c r="D940" s="8">
        <v>0</v>
      </c>
      <c r="E940" s="8">
        <v>0</v>
      </c>
      <c r="F940" s="8">
        <f t="shared" si="134"/>
        <v>4235.75</v>
      </c>
      <c r="G940" s="63">
        <v>1.6024538208994785E-2</v>
      </c>
      <c r="H940" s="75">
        <f t="shared" si="136"/>
        <v>34.215914474609839</v>
      </c>
      <c r="I940" s="76">
        <f t="shared" si="140"/>
        <v>12.581191752314039</v>
      </c>
      <c r="J940" s="76">
        <v>12.832289952380933</v>
      </c>
      <c r="K940" s="76">
        <v>6.5521131828937875</v>
      </c>
      <c r="L940" s="248">
        <f t="shared" si="137"/>
        <v>7.9870259699475277</v>
      </c>
      <c r="M940" s="67">
        <f t="shared" si="139"/>
        <v>1.5963270294340397E-2</v>
      </c>
    </row>
    <row r="941" spans="1:13">
      <c r="A941" s="9">
        <f t="shared" si="138"/>
        <v>166</v>
      </c>
      <c r="B941" s="8" t="s">
        <v>989</v>
      </c>
      <c r="C941" s="8">
        <f>димвенканали!C941</f>
        <v>4215</v>
      </c>
      <c r="D941" s="8">
        <v>0</v>
      </c>
      <c r="E941" s="8">
        <v>0</v>
      </c>
      <c r="F941" s="8">
        <f t="shared" ref="F941:F954" si="141">C941+D941+E941</f>
        <v>4215</v>
      </c>
      <c r="G941" s="63">
        <v>1.5946037549645992E-2</v>
      </c>
      <c r="H941" s="75">
        <f t="shared" si="136"/>
        <v>34.048298296755114</v>
      </c>
      <c r="I941" s="76">
        <f t="shared" si="140"/>
        <v>12.519559283716855</v>
      </c>
      <c r="J941" s="76">
        <v>12.769427409381013</v>
      </c>
      <c r="K941" s="76">
        <v>6.5200158332992526</v>
      </c>
      <c r="L941" s="248">
        <f t="shared" si="137"/>
        <v>7.9478993007917893</v>
      </c>
      <c r="M941" s="67">
        <f t="shared" si="139"/>
        <v>1.5963270294340394E-2</v>
      </c>
    </row>
    <row r="942" spans="1:13">
      <c r="A942" s="9">
        <f t="shared" si="138"/>
        <v>167</v>
      </c>
      <c r="B942" s="8" t="s">
        <v>990</v>
      </c>
      <c r="C942" s="8">
        <f>димвенканали!C942</f>
        <v>4962.2</v>
      </c>
      <c r="D942" s="8">
        <v>0</v>
      </c>
      <c r="E942" s="8">
        <v>0</v>
      </c>
      <c r="F942" s="8">
        <f t="shared" si="141"/>
        <v>4962.2</v>
      </c>
      <c r="G942" s="63">
        <v>1.8772817919063663E-2</v>
      </c>
      <c r="H942" s="75">
        <f t="shared" si="136"/>
        <v>40.084096277143111</v>
      </c>
      <c r="I942" s="76">
        <f t="shared" si="140"/>
        <v>14.738922201105522</v>
      </c>
      <c r="J942" s="76">
        <v>15.033084861406989</v>
      </c>
      <c r="K942" s="76">
        <v>7.6758297907467501</v>
      </c>
      <c r="L942" s="248">
        <f t="shared" si="137"/>
        <v>9.356836514920289</v>
      </c>
      <c r="M942" s="67">
        <f t="shared" si="139"/>
        <v>1.5963270294340394E-2</v>
      </c>
    </row>
    <row r="943" spans="1:13">
      <c r="A943" s="9">
        <f t="shared" si="138"/>
        <v>168</v>
      </c>
      <c r="B943" s="8" t="s">
        <v>991</v>
      </c>
      <c r="C943" s="8">
        <f>димвенканали!C943</f>
        <v>3826.09</v>
      </c>
      <c r="D943" s="8">
        <v>0</v>
      </c>
      <c r="E943" s="8">
        <v>0</v>
      </c>
      <c r="F943" s="8">
        <f t="shared" si="141"/>
        <v>3826.09</v>
      </c>
      <c r="G943" s="63">
        <v>1.447472711941282E-2</v>
      </c>
      <c r="H943" s="75">
        <f t="shared" si="136"/>
        <v>30.906726839912636</v>
      </c>
      <c r="I943" s="76">
        <f t="shared" si="140"/>
        <v>11.364403459035877</v>
      </c>
      <c r="J943" s="76">
        <v>11.591216729954592</v>
      </c>
      <c r="K943" s="76">
        <v>5.9184264245855136</v>
      </c>
      <c r="L943" s="248">
        <f t="shared" si="137"/>
        <v>7.2145618115697419</v>
      </c>
      <c r="M943" s="67">
        <f t="shared" si="139"/>
        <v>1.5963270294340394E-2</v>
      </c>
    </row>
    <row r="944" spans="1:13">
      <c r="A944" s="9">
        <f t="shared" si="138"/>
        <v>169</v>
      </c>
      <c r="B944" s="8" t="s">
        <v>992</v>
      </c>
      <c r="C944" s="8">
        <f>димвенканали!C944</f>
        <v>3985.25</v>
      </c>
      <c r="D944" s="8">
        <v>0</v>
      </c>
      <c r="E944" s="8">
        <v>0</v>
      </c>
      <c r="F944" s="8">
        <f t="shared" si="141"/>
        <v>3985.25</v>
      </c>
      <c r="G944" s="63">
        <v>1.5076855550350342E-2</v>
      </c>
      <c r="H944" s="75">
        <f t="shared" si="136"/>
        <v>32.192403508219051</v>
      </c>
      <c r="I944" s="76">
        <f t="shared" si="140"/>
        <v>11.837146769972145</v>
      </c>
      <c r="J944" s="76">
        <v>12.07339515616505</v>
      </c>
      <c r="K944" s="76">
        <v>6.1646246974272474</v>
      </c>
      <c r="L944" s="248">
        <f t="shared" si="137"/>
        <v>7.5146775061638147</v>
      </c>
      <c r="M944" s="67">
        <f t="shared" si="139"/>
        <v>1.5963270294340394E-2</v>
      </c>
    </row>
    <row r="945" spans="1:13">
      <c r="A945" s="9">
        <f t="shared" si="138"/>
        <v>170</v>
      </c>
      <c r="B945" s="8" t="s">
        <v>993</v>
      </c>
      <c r="C945" s="8">
        <f>димвенканали!C945</f>
        <v>3992.96</v>
      </c>
      <c r="D945" s="8">
        <v>0</v>
      </c>
      <c r="E945" s="8">
        <v>0</v>
      </c>
      <c r="F945" s="8">
        <f t="shared" si="141"/>
        <v>3992.96</v>
      </c>
      <c r="G945" s="63">
        <v>1.5106023747149339E-2</v>
      </c>
      <c r="H945" s="75">
        <f t="shared" si="136"/>
        <v>32.254684025388208</v>
      </c>
      <c r="I945" s="76">
        <f t="shared" si="140"/>
        <v>11.860047316135246</v>
      </c>
      <c r="J945" s="76">
        <v>12.096752756479718</v>
      </c>
      <c r="K945" s="76">
        <v>6.1765509897344213</v>
      </c>
      <c r="L945" s="248">
        <f t="shared" si="137"/>
        <v>7.5292156564862598</v>
      </c>
      <c r="M945" s="67">
        <f t="shared" si="139"/>
        <v>1.5963270294340394E-2</v>
      </c>
    </row>
    <row r="946" spans="1:13">
      <c r="A946" s="9">
        <f t="shared" si="138"/>
        <v>171</v>
      </c>
      <c r="B946" s="8" t="s">
        <v>994</v>
      </c>
      <c r="C946" s="8">
        <f>димвенканали!C946</f>
        <v>4337.99</v>
      </c>
      <c r="D946" s="8">
        <v>0</v>
      </c>
      <c r="E946" s="8">
        <v>0</v>
      </c>
      <c r="F946" s="8">
        <f t="shared" si="141"/>
        <v>4337.99</v>
      </c>
      <c r="G946" s="63">
        <v>1.6411328927636731E-2</v>
      </c>
      <c r="H946" s="75">
        <f t="shared" si="136"/>
        <v>35.041797752868497</v>
      </c>
      <c r="I946" s="76">
        <f t="shared" si="140"/>
        <v>12.884869033729748</v>
      </c>
      <c r="J946" s="76">
        <v>13.142028091962217</v>
      </c>
      <c r="K946" s="76">
        <v>6.7102641719321063</v>
      </c>
      <c r="L946" s="248">
        <f t="shared" si="137"/>
        <v>8.1798120255852389</v>
      </c>
      <c r="M946" s="67">
        <f t="shared" si="139"/>
        <v>1.5963270294340397E-2</v>
      </c>
    </row>
    <row r="947" spans="1:13">
      <c r="A947" s="9">
        <f t="shared" si="138"/>
        <v>172</v>
      </c>
      <c r="B947" s="8" t="s">
        <v>995</v>
      </c>
      <c r="C947" s="8">
        <f>димвенканали!C947</f>
        <v>3093.3</v>
      </c>
      <c r="D947" s="8">
        <v>0</v>
      </c>
      <c r="E947" s="8">
        <v>0</v>
      </c>
      <c r="F947" s="8">
        <f t="shared" si="141"/>
        <v>3093.3</v>
      </c>
      <c r="G947" s="63">
        <v>1.1702462147644116E-2</v>
      </c>
      <c r="H947" s="75">
        <f t="shared" si="136"/>
        <v>24.987331226892668</v>
      </c>
      <c r="I947" s="76">
        <f t="shared" si="140"/>
        <v>9.1878416921284352</v>
      </c>
      <c r="J947" s="76">
        <v>9.3712146632119318</v>
      </c>
      <c r="K947" s="76">
        <v>4.7849027229287264</v>
      </c>
      <c r="L947" s="248">
        <f t="shared" si="137"/>
        <v>5.8327964192501183</v>
      </c>
      <c r="M947" s="67">
        <f t="shared" si="139"/>
        <v>1.5963270294340394E-2</v>
      </c>
    </row>
    <row r="948" spans="1:13">
      <c r="A948" s="9">
        <f t="shared" si="138"/>
        <v>173</v>
      </c>
      <c r="B948" s="8" t="s">
        <v>996</v>
      </c>
      <c r="C948" s="8">
        <f>димвенканали!C948</f>
        <v>4114.87</v>
      </c>
      <c r="D948" s="8">
        <v>0</v>
      </c>
      <c r="E948" s="8">
        <v>0</v>
      </c>
      <c r="F948" s="8">
        <f t="shared" si="141"/>
        <v>4114.87</v>
      </c>
      <c r="G948" s="63">
        <v>1.5567229307689633E-2</v>
      </c>
      <c r="H948" s="75">
        <f t="shared" si="136"/>
        <v>33.239459362365054</v>
      </c>
      <c r="I948" s="76">
        <f t="shared" si="140"/>
        <v>12.222149207541632</v>
      </c>
      <c r="J948" s="76">
        <v>12.466081557304781</v>
      </c>
      <c r="K948" s="76">
        <v>6.365128719328137</v>
      </c>
      <c r="L948" s="248">
        <f t="shared" si="137"/>
        <v>7.7590919088609995</v>
      </c>
      <c r="M948" s="67">
        <f t="shared" si="139"/>
        <v>1.5963270294340397E-2</v>
      </c>
    </row>
    <row r="949" spans="1:13">
      <c r="A949" s="9">
        <f t="shared" si="138"/>
        <v>174</v>
      </c>
      <c r="B949" s="8" t="s">
        <v>997</v>
      </c>
      <c r="C949" s="8">
        <f>димвенканали!C949</f>
        <v>5499.38</v>
      </c>
      <c r="D949" s="8">
        <v>0</v>
      </c>
      <c r="E949" s="8">
        <v>0</v>
      </c>
      <c r="F949" s="8">
        <f t="shared" si="141"/>
        <v>5499.38</v>
      </c>
      <c r="G949" s="63">
        <v>2.0805058120942393E-2</v>
      </c>
      <c r="H949" s="75">
        <f t="shared" si="136"/>
        <v>44.423376200998611</v>
      </c>
      <c r="I949" s="76">
        <f t="shared" si="140"/>
        <v>16.33447542910719</v>
      </c>
      <c r="J949" s="76">
        <v>16.660482492669459</v>
      </c>
      <c r="K949" s="76">
        <v>8.5067721644909255</v>
      </c>
      <c r="L949" s="248">
        <f t="shared" si="137"/>
        <v>10.369755268514439</v>
      </c>
      <c r="M949" s="67">
        <f t="shared" si="139"/>
        <v>1.5963270294340397E-2</v>
      </c>
    </row>
    <row r="950" spans="1:13">
      <c r="A950" s="9">
        <f t="shared" si="138"/>
        <v>175</v>
      </c>
      <c r="B950" s="8" t="s">
        <v>998</v>
      </c>
      <c r="C950" s="8">
        <f>димвенканали!C950</f>
        <v>9903.31</v>
      </c>
      <c r="D950" s="8">
        <v>0</v>
      </c>
      <c r="E950" s="8">
        <v>0</v>
      </c>
      <c r="F950" s="8">
        <f t="shared" si="141"/>
        <v>9903.31</v>
      </c>
      <c r="G950" s="63">
        <v>3.7465848902914503E-2</v>
      </c>
      <c r="H950" s="75">
        <f t="shared" si="136"/>
        <v>79.9978298944811</v>
      </c>
      <c r="I950" s="76">
        <f t="shared" si="140"/>
        <v>29.415202052200701</v>
      </c>
      <c r="J950" s="76">
        <v>30.002277142964903</v>
      </c>
      <c r="K950" s="76">
        <v>15.319036299423681</v>
      </c>
      <c r="L950" s="248">
        <f t="shared" si="137"/>
        <v>18.673905248997468</v>
      </c>
      <c r="M950" s="67">
        <f t="shared" si="139"/>
        <v>1.5963270294340397E-2</v>
      </c>
    </row>
    <row r="951" spans="1:13">
      <c r="A951" s="9">
        <f t="shared" si="138"/>
        <v>176</v>
      </c>
      <c r="B951" s="8" t="s">
        <v>999</v>
      </c>
      <c r="C951" s="8">
        <f>димвенканали!C951</f>
        <v>3585.51</v>
      </c>
      <c r="D951" s="8">
        <v>0</v>
      </c>
      <c r="E951" s="8">
        <v>0</v>
      </c>
      <c r="F951" s="8">
        <f t="shared" si="141"/>
        <v>3585.51</v>
      </c>
      <c r="G951" s="63">
        <v>1.356457345068356E-2</v>
      </c>
      <c r="H951" s="75">
        <f t="shared" si="136"/>
        <v>28.963348523368548</v>
      </c>
      <c r="I951" s="76">
        <f t="shared" si="140"/>
        <v>10.649823252042616</v>
      </c>
      <c r="J951" s="76">
        <v>10.862374773572887</v>
      </c>
      <c r="K951" s="76">
        <v>5.5462827925154938</v>
      </c>
      <c r="L951" s="248">
        <f t="shared" si="137"/>
        <v>6.7609187240763875</v>
      </c>
      <c r="M951" s="67">
        <f t="shared" si="139"/>
        <v>1.5963270294340397E-2</v>
      </c>
    </row>
    <row r="952" spans="1:13">
      <c r="A952" s="9">
        <f t="shared" si="138"/>
        <v>177</v>
      </c>
      <c r="B952" s="8" t="s">
        <v>1000</v>
      </c>
      <c r="C952" s="8">
        <f>димвенканали!C952</f>
        <v>4638.37</v>
      </c>
      <c r="D952" s="8">
        <v>0</v>
      </c>
      <c r="E952" s="8">
        <v>0</v>
      </c>
      <c r="F952" s="8">
        <f t="shared" si="141"/>
        <v>4638.37</v>
      </c>
      <c r="G952" s="63">
        <v>1.7547715821862746E-2</v>
      </c>
      <c r="H952" s="75">
        <f t="shared" si="136"/>
        <v>37.468233777157771</v>
      </c>
      <c r="I952" s="76">
        <f t="shared" si="140"/>
        <v>13.777069559860914</v>
      </c>
      <c r="J952" s="76">
        <v>14.052035352989469</v>
      </c>
      <c r="K952" s="76">
        <v>7.1749100452432399</v>
      </c>
      <c r="L952" s="248">
        <f t="shared" si="137"/>
        <v>8.7462153451515103</v>
      </c>
      <c r="M952" s="67">
        <f t="shared" si="139"/>
        <v>1.5963270294340394E-2</v>
      </c>
    </row>
    <row r="953" spans="1:13">
      <c r="A953" s="9">
        <f t="shared" si="138"/>
        <v>178</v>
      </c>
      <c r="B953" s="8" t="s">
        <v>1001</v>
      </c>
      <c r="C953" s="8">
        <f>димвенканали!C953</f>
        <v>4563.3</v>
      </c>
      <c r="D953" s="8">
        <v>0</v>
      </c>
      <c r="E953" s="8">
        <v>0</v>
      </c>
      <c r="F953" s="8">
        <f t="shared" si="141"/>
        <v>4563.3</v>
      </c>
      <c r="G953" s="63">
        <v>1.7263713677413892E-2</v>
      </c>
      <c r="H953" s="75">
        <f t="shared" si="136"/>
        <v>36.861826718287688</v>
      </c>
      <c r="I953" s="76">
        <f t="shared" si="140"/>
        <v>13.554093684314385</v>
      </c>
      <c r="J953" s="76">
        <v>13.82460927573627</v>
      </c>
      <c r="K953" s="76">
        <v>7.0587872484209919</v>
      </c>
      <c r="L953" s="248">
        <f t="shared" si="137"/>
        <v>8.6046616558251898</v>
      </c>
      <c r="M953" s="67">
        <f t="shared" si="139"/>
        <v>1.5963270294340394E-2</v>
      </c>
    </row>
    <row r="954" spans="1:13">
      <c r="A954" s="9">
        <f t="shared" si="138"/>
        <v>179</v>
      </c>
      <c r="B954" s="8" t="s">
        <v>1291</v>
      </c>
      <c r="C954" s="8">
        <f>димвенканали!C954</f>
        <v>24.2</v>
      </c>
      <c r="D954" s="8">
        <v>0</v>
      </c>
      <c r="E954" s="8">
        <v>0</v>
      </c>
      <c r="F954" s="8">
        <f t="shared" si="141"/>
        <v>24.2</v>
      </c>
      <c r="G954" s="111">
        <v>9.0000000000000006E-5</v>
      </c>
      <c r="H954" s="75">
        <f t="shared" si="136"/>
        <v>0.1921698</v>
      </c>
      <c r="I954" s="76">
        <f t="shared" si="140"/>
        <v>7.0660835460000002E-2</v>
      </c>
      <c r="J954" s="76">
        <v>7.2071099999999999E-2</v>
      </c>
      <c r="K954" s="76">
        <v>3.6799200000000004E-2</v>
      </c>
      <c r="L954" s="248">
        <f t="shared" si="137"/>
        <v>4.4858224800000006E-2</v>
      </c>
      <c r="M954" s="67">
        <f t="shared" si="139"/>
        <v>1.5692560341322315E-2</v>
      </c>
    </row>
    <row r="955" spans="1:13">
      <c r="A955" s="9">
        <f t="shared" si="138"/>
        <v>180</v>
      </c>
      <c r="B955" s="187" t="s">
        <v>1361</v>
      </c>
      <c r="C955" s="8"/>
      <c r="D955" s="8"/>
      <c r="E955" s="8"/>
      <c r="F955" s="8"/>
      <c r="G955" s="111"/>
      <c r="H955" s="75"/>
      <c r="I955" s="76"/>
      <c r="J955" s="76"/>
      <c r="K955" s="76"/>
      <c r="L955" s="157"/>
      <c r="M955" s="67"/>
    </row>
    <row r="956" spans="1:13">
      <c r="A956" s="12"/>
      <c r="B956" s="13" t="s">
        <v>576</v>
      </c>
      <c r="C956" s="13">
        <f t="shared" ref="C956:L956" si="142">SUM(C776:C954)</f>
        <v>258516.46999999988</v>
      </c>
      <c r="D956" s="13">
        <f t="shared" si="142"/>
        <v>2137.85</v>
      </c>
      <c r="E956" s="13">
        <f t="shared" si="142"/>
        <v>2969</v>
      </c>
      <c r="F956" s="13">
        <f t="shared" si="142"/>
        <v>263623.31999999989</v>
      </c>
      <c r="G956" s="15">
        <f t="shared" si="142"/>
        <v>0.99732878186800444</v>
      </c>
      <c r="H956" s="15">
        <f t="shared" si="142"/>
        <v>2129.5163616202003</v>
      </c>
      <c r="I956" s="15">
        <f t="shared" si="142"/>
        <v>783.02316616774795</v>
      </c>
      <c r="J956" s="15">
        <f t="shared" si="142"/>
        <v>798.65091523207911</v>
      </c>
      <c r="K956" s="15">
        <f t="shared" si="142"/>
        <v>407.78779233018963</v>
      </c>
      <c r="L956" s="15">
        <f t="shared" si="142"/>
        <v>497.09331885050142</v>
      </c>
      <c r="M956" s="77">
        <f t="shared" si="139"/>
        <v>1.5963245443804178E-2</v>
      </c>
    </row>
    <row r="957" spans="1:13">
      <c r="A957" s="9"/>
      <c r="B957" s="13" t="s">
        <v>23</v>
      </c>
      <c r="C957" s="8"/>
      <c r="D957" s="8"/>
      <c r="E957" s="8"/>
      <c r="F957" s="8"/>
      <c r="J957" s="76"/>
      <c r="K957" s="156"/>
    </row>
    <row r="958" spans="1:13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93" si="143">C958+D958+E958</f>
        <v>7464.2</v>
      </c>
      <c r="G958" s="63">
        <f>0/182478.32*F958</f>
        <v>0</v>
      </c>
      <c r="H958" s="75">
        <f>G958*1601.58</f>
        <v>0</v>
      </c>
      <c r="I958" s="76">
        <f t="shared" ref="I958:I1010" si="144">H958*0.3677</f>
        <v>0</v>
      </c>
      <c r="J958" s="76">
        <f>H958*0.4</f>
        <v>0</v>
      </c>
      <c r="K958" s="76">
        <v>0</v>
      </c>
      <c r="L958" s="76">
        <f>G958*408.88</f>
        <v>0</v>
      </c>
      <c r="M958" s="67">
        <f t="shared" ref="M958:M989" si="145">(H958+I958+J958+L958)/F958</f>
        <v>0</v>
      </c>
    </row>
    <row r="959" spans="1:13">
      <c r="A959" s="9">
        <f t="shared" ref="A959:A1010" si="146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43"/>
        <v>7486.75</v>
      </c>
      <c r="G959" s="63">
        <f t="shared" ref="G959:G1010" si="147">0/182478.32*F959</f>
        <v>0</v>
      </c>
      <c r="H959" s="75">
        <f t="shared" ref="H959:H1010" si="148">G959*1601.58</f>
        <v>0</v>
      </c>
      <c r="I959" s="76">
        <f t="shared" si="144"/>
        <v>0</v>
      </c>
      <c r="J959" s="76">
        <f t="shared" ref="J959:J1008" si="149">H959*0.4</f>
        <v>0</v>
      </c>
      <c r="K959" s="76">
        <v>0</v>
      </c>
      <c r="L959" s="76">
        <f t="shared" ref="L959:L1008" si="150">G959*408.88</f>
        <v>0</v>
      </c>
      <c r="M959" s="67">
        <f t="shared" si="145"/>
        <v>0</v>
      </c>
    </row>
    <row r="960" spans="1:13">
      <c r="A960" s="9">
        <f t="shared" si="146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43"/>
        <v>4319.2999999999993</v>
      </c>
      <c r="G960" s="63">
        <f t="shared" si="147"/>
        <v>0</v>
      </c>
      <c r="H960" s="75">
        <f t="shared" si="148"/>
        <v>0</v>
      </c>
      <c r="I960" s="76">
        <f t="shared" si="144"/>
        <v>0</v>
      </c>
      <c r="J960" s="76">
        <f t="shared" si="149"/>
        <v>0</v>
      </c>
      <c r="K960" s="76">
        <v>0</v>
      </c>
      <c r="L960" s="76">
        <f t="shared" si="150"/>
        <v>0</v>
      </c>
      <c r="M960" s="67">
        <f t="shared" si="145"/>
        <v>0</v>
      </c>
    </row>
    <row r="961" spans="1:13">
      <c r="A961" s="9">
        <f t="shared" si="146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43"/>
        <v>5738.17</v>
      </c>
      <c r="G961" s="63">
        <f t="shared" si="147"/>
        <v>0</v>
      </c>
      <c r="H961" s="75">
        <f t="shared" si="148"/>
        <v>0</v>
      </c>
      <c r="I961" s="76">
        <f t="shared" si="144"/>
        <v>0</v>
      </c>
      <c r="J961" s="76">
        <f t="shared" si="149"/>
        <v>0</v>
      </c>
      <c r="K961" s="76">
        <v>0</v>
      </c>
      <c r="L961" s="76">
        <f t="shared" si="150"/>
        <v>0</v>
      </c>
      <c r="M961" s="67">
        <f t="shared" si="145"/>
        <v>0</v>
      </c>
    </row>
    <row r="962" spans="1:13">
      <c r="A962" s="9">
        <f t="shared" si="146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43"/>
        <v>5759.7</v>
      </c>
      <c r="G962" s="63">
        <f t="shared" si="147"/>
        <v>0</v>
      </c>
      <c r="H962" s="75">
        <f t="shared" si="148"/>
        <v>0</v>
      </c>
      <c r="I962" s="76">
        <f t="shared" si="144"/>
        <v>0</v>
      </c>
      <c r="J962" s="76">
        <f t="shared" si="149"/>
        <v>0</v>
      </c>
      <c r="K962" s="76">
        <v>0</v>
      </c>
      <c r="L962" s="76">
        <f t="shared" si="150"/>
        <v>0</v>
      </c>
      <c r="M962" s="67">
        <f t="shared" si="145"/>
        <v>0</v>
      </c>
    </row>
    <row r="963" spans="1:13">
      <c r="A963" s="9">
        <f t="shared" si="146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43"/>
        <v>2764</v>
      </c>
      <c r="G963" s="63">
        <f t="shared" si="147"/>
        <v>0</v>
      </c>
      <c r="H963" s="75">
        <f t="shared" si="148"/>
        <v>0</v>
      </c>
      <c r="I963" s="76">
        <f t="shared" si="144"/>
        <v>0</v>
      </c>
      <c r="J963" s="76">
        <f t="shared" si="149"/>
        <v>0</v>
      </c>
      <c r="K963" s="76">
        <v>0</v>
      </c>
      <c r="L963" s="76">
        <f t="shared" si="150"/>
        <v>0</v>
      </c>
      <c r="M963" s="67">
        <f t="shared" si="145"/>
        <v>0</v>
      </c>
    </row>
    <row r="964" spans="1:13">
      <c r="A964" s="9">
        <f t="shared" si="146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43"/>
        <v>2796.1</v>
      </c>
      <c r="G964" s="63">
        <f t="shared" si="147"/>
        <v>0</v>
      </c>
      <c r="H964" s="75">
        <f t="shared" si="148"/>
        <v>0</v>
      </c>
      <c r="I964" s="76">
        <f t="shared" si="144"/>
        <v>0</v>
      </c>
      <c r="J964" s="76">
        <f t="shared" si="149"/>
        <v>0</v>
      </c>
      <c r="K964" s="76">
        <v>0</v>
      </c>
      <c r="L964" s="76">
        <f t="shared" si="150"/>
        <v>0</v>
      </c>
      <c r="M964" s="67">
        <f t="shared" si="145"/>
        <v>0</v>
      </c>
    </row>
    <row r="965" spans="1:13">
      <c r="A965" s="9">
        <f t="shared" si="146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43"/>
        <v>4337</v>
      </c>
      <c r="G965" s="63">
        <f t="shared" si="147"/>
        <v>0</v>
      </c>
      <c r="H965" s="75">
        <f t="shared" si="148"/>
        <v>0</v>
      </c>
      <c r="I965" s="76">
        <f t="shared" si="144"/>
        <v>0</v>
      </c>
      <c r="J965" s="76">
        <f t="shared" si="149"/>
        <v>0</v>
      </c>
      <c r="K965" s="76">
        <v>0</v>
      </c>
      <c r="L965" s="76">
        <f t="shared" si="150"/>
        <v>0</v>
      </c>
      <c r="M965" s="67">
        <f t="shared" si="145"/>
        <v>0</v>
      </c>
    </row>
    <row r="966" spans="1:13">
      <c r="A966" s="9">
        <f t="shared" si="146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43"/>
        <v>4335.5</v>
      </c>
      <c r="G966" s="63">
        <f t="shared" si="147"/>
        <v>0</v>
      </c>
      <c r="H966" s="75">
        <f t="shared" si="148"/>
        <v>0</v>
      </c>
      <c r="I966" s="76">
        <f t="shared" si="144"/>
        <v>0</v>
      </c>
      <c r="J966" s="76">
        <f t="shared" si="149"/>
        <v>0</v>
      </c>
      <c r="K966" s="76">
        <v>0</v>
      </c>
      <c r="L966" s="76">
        <f t="shared" si="150"/>
        <v>0</v>
      </c>
      <c r="M966" s="67">
        <f t="shared" si="145"/>
        <v>0</v>
      </c>
    </row>
    <row r="967" spans="1:13">
      <c r="A967" s="9">
        <f t="shared" si="146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43"/>
        <v>4326.2</v>
      </c>
      <c r="G967" s="63">
        <f t="shared" si="147"/>
        <v>0</v>
      </c>
      <c r="H967" s="75">
        <f t="shared" si="148"/>
        <v>0</v>
      </c>
      <c r="I967" s="76">
        <f t="shared" si="144"/>
        <v>0</v>
      </c>
      <c r="J967" s="76">
        <f t="shared" si="149"/>
        <v>0</v>
      </c>
      <c r="K967" s="76">
        <v>0</v>
      </c>
      <c r="L967" s="76">
        <f t="shared" si="150"/>
        <v>0</v>
      </c>
      <c r="M967" s="67">
        <f t="shared" si="145"/>
        <v>0</v>
      </c>
    </row>
    <row r="968" spans="1:13">
      <c r="A968" s="9">
        <f t="shared" si="146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43"/>
        <v>4335.3999999999996</v>
      </c>
      <c r="G968" s="63">
        <f t="shared" si="147"/>
        <v>0</v>
      </c>
      <c r="H968" s="75">
        <f t="shared" si="148"/>
        <v>0</v>
      </c>
      <c r="I968" s="76">
        <f t="shared" si="144"/>
        <v>0</v>
      </c>
      <c r="J968" s="76">
        <f t="shared" si="149"/>
        <v>0</v>
      </c>
      <c r="K968" s="76">
        <v>0</v>
      </c>
      <c r="L968" s="76">
        <f t="shared" si="150"/>
        <v>0</v>
      </c>
      <c r="M968" s="67">
        <f t="shared" si="145"/>
        <v>0</v>
      </c>
    </row>
    <row r="969" spans="1:13">
      <c r="A969" s="9">
        <f t="shared" si="146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43"/>
        <v>4342.7</v>
      </c>
      <c r="G969" s="63">
        <f t="shared" si="147"/>
        <v>0</v>
      </c>
      <c r="H969" s="75">
        <f t="shared" si="148"/>
        <v>0</v>
      </c>
      <c r="I969" s="76">
        <f t="shared" si="144"/>
        <v>0</v>
      </c>
      <c r="J969" s="76">
        <f t="shared" si="149"/>
        <v>0</v>
      </c>
      <c r="K969" s="76">
        <v>0</v>
      </c>
      <c r="L969" s="76">
        <f t="shared" si="150"/>
        <v>0</v>
      </c>
      <c r="M969" s="67">
        <f t="shared" si="145"/>
        <v>0</v>
      </c>
    </row>
    <row r="970" spans="1:13">
      <c r="A970" s="9">
        <f t="shared" si="146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43"/>
        <v>4234.1000000000004</v>
      </c>
      <c r="G970" s="63">
        <f t="shared" si="147"/>
        <v>0</v>
      </c>
      <c r="H970" s="75">
        <f t="shared" si="148"/>
        <v>0</v>
      </c>
      <c r="I970" s="76">
        <f t="shared" si="144"/>
        <v>0</v>
      </c>
      <c r="J970" s="76">
        <f t="shared" si="149"/>
        <v>0</v>
      </c>
      <c r="K970" s="76">
        <v>0</v>
      </c>
      <c r="L970" s="76">
        <f t="shared" si="150"/>
        <v>0</v>
      </c>
      <c r="M970" s="67">
        <f t="shared" si="145"/>
        <v>0</v>
      </c>
    </row>
    <row r="971" spans="1:13">
      <c r="A971" s="9">
        <f t="shared" si="146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43"/>
        <v>6197.58</v>
      </c>
      <c r="G971" s="63">
        <f t="shared" si="147"/>
        <v>0</v>
      </c>
      <c r="H971" s="75">
        <f t="shared" si="148"/>
        <v>0</v>
      </c>
      <c r="I971" s="76">
        <f t="shared" si="144"/>
        <v>0</v>
      </c>
      <c r="J971" s="76">
        <f t="shared" si="149"/>
        <v>0</v>
      </c>
      <c r="K971" s="76">
        <v>0</v>
      </c>
      <c r="L971" s="76">
        <f t="shared" si="150"/>
        <v>0</v>
      </c>
      <c r="M971" s="67">
        <f t="shared" si="145"/>
        <v>0</v>
      </c>
    </row>
    <row r="972" spans="1:13">
      <c r="A972" s="9">
        <f t="shared" si="146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43"/>
        <v>4892.5999999999995</v>
      </c>
      <c r="G972" s="63">
        <f t="shared" si="147"/>
        <v>0</v>
      </c>
      <c r="H972" s="75">
        <f t="shared" si="148"/>
        <v>0</v>
      </c>
      <c r="I972" s="76">
        <f t="shared" si="144"/>
        <v>0</v>
      </c>
      <c r="J972" s="76">
        <f t="shared" si="149"/>
        <v>0</v>
      </c>
      <c r="K972" s="76">
        <v>0</v>
      </c>
      <c r="L972" s="76">
        <f t="shared" si="150"/>
        <v>0</v>
      </c>
      <c r="M972" s="67">
        <f t="shared" si="145"/>
        <v>0</v>
      </c>
    </row>
    <row r="973" spans="1:13">
      <c r="A973" s="9">
        <f t="shared" si="146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43"/>
        <v>3972.7</v>
      </c>
      <c r="G973" s="63">
        <f t="shared" si="147"/>
        <v>0</v>
      </c>
      <c r="H973" s="75">
        <f t="shared" si="148"/>
        <v>0</v>
      </c>
      <c r="I973" s="76">
        <f t="shared" si="144"/>
        <v>0</v>
      </c>
      <c r="J973" s="76">
        <f t="shared" si="149"/>
        <v>0</v>
      </c>
      <c r="K973" s="76">
        <v>0</v>
      </c>
      <c r="L973" s="76">
        <f t="shared" si="150"/>
        <v>0</v>
      </c>
      <c r="M973" s="67">
        <f t="shared" si="145"/>
        <v>0</v>
      </c>
    </row>
    <row r="974" spans="1:13">
      <c r="A974" s="9">
        <f t="shared" si="146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43"/>
        <v>4010.6</v>
      </c>
      <c r="G974" s="63">
        <f t="shared" si="147"/>
        <v>0</v>
      </c>
      <c r="H974" s="75">
        <f t="shared" si="148"/>
        <v>0</v>
      </c>
      <c r="I974" s="76">
        <f t="shared" si="144"/>
        <v>0</v>
      </c>
      <c r="J974" s="76">
        <f t="shared" si="149"/>
        <v>0</v>
      </c>
      <c r="K974" s="76">
        <v>0</v>
      </c>
      <c r="L974" s="76">
        <f t="shared" si="150"/>
        <v>0</v>
      </c>
      <c r="M974" s="67">
        <f t="shared" si="145"/>
        <v>0</v>
      </c>
    </row>
    <row r="975" spans="1:13">
      <c r="A975" s="9">
        <f t="shared" si="146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43"/>
        <v>4152</v>
      </c>
      <c r="G975" s="63">
        <f t="shared" si="147"/>
        <v>0</v>
      </c>
      <c r="H975" s="75">
        <f t="shared" si="148"/>
        <v>0</v>
      </c>
      <c r="I975" s="76">
        <f t="shared" si="144"/>
        <v>0</v>
      </c>
      <c r="J975" s="76">
        <f t="shared" si="149"/>
        <v>0</v>
      </c>
      <c r="K975" s="76">
        <v>0</v>
      </c>
      <c r="L975" s="76">
        <f t="shared" si="150"/>
        <v>0</v>
      </c>
      <c r="M975" s="67">
        <f t="shared" si="145"/>
        <v>0</v>
      </c>
    </row>
    <row r="976" spans="1:13">
      <c r="A976" s="9">
        <f t="shared" si="146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43"/>
        <v>5734.5</v>
      </c>
      <c r="G976" s="63">
        <f t="shared" si="147"/>
        <v>0</v>
      </c>
      <c r="H976" s="75">
        <f t="shared" si="148"/>
        <v>0</v>
      </c>
      <c r="I976" s="76">
        <f t="shared" si="144"/>
        <v>0</v>
      </c>
      <c r="J976" s="76">
        <f t="shared" si="149"/>
        <v>0</v>
      </c>
      <c r="K976" s="76">
        <v>0</v>
      </c>
      <c r="L976" s="76">
        <f t="shared" si="150"/>
        <v>0</v>
      </c>
      <c r="M976" s="67">
        <f t="shared" si="145"/>
        <v>0</v>
      </c>
    </row>
    <row r="977" spans="1:13">
      <c r="A977" s="9">
        <f t="shared" si="146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43"/>
        <v>5710</v>
      </c>
      <c r="G977" s="63">
        <f t="shared" si="147"/>
        <v>0</v>
      </c>
      <c r="H977" s="75">
        <f t="shared" si="148"/>
        <v>0</v>
      </c>
      <c r="I977" s="76">
        <f t="shared" si="144"/>
        <v>0</v>
      </c>
      <c r="J977" s="76">
        <f t="shared" si="149"/>
        <v>0</v>
      </c>
      <c r="K977" s="76">
        <v>0</v>
      </c>
      <c r="L977" s="76">
        <f t="shared" si="150"/>
        <v>0</v>
      </c>
      <c r="M977" s="67">
        <f t="shared" si="145"/>
        <v>0</v>
      </c>
    </row>
    <row r="978" spans="1:13">
      <c r="A978" s="9">
        <f t="shared" si="146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43"/>
        <v>5805.91</v>
      </c>
      <c r="G978" s="63">
        <f t="shared" si="147"/>
        <v>0</v>
      </c>
      <c r="H978" s="75">
        <f t="shared" si="148"/>
        <v>0</v>
      </c>
      <c r="I978" s="76">
        <f t="shared" si="144"/>
        <v>0</v>
      </c>
      <c r="J978" s="76">
        <f t="shared" si="149"/>
        <v>0</v>
      </c>
      <c r="K978" s="76">
        <v>0</v>
      </c>
      <c r="L978" s="76">
        <f t="shared" si="150"/>
        <v>0</v>
      </c>
      <c r="M978" s="67">
        <f t="shared" si="145"/>
        <v>0</v>
      </c>
    </row>
    <row r="979" spans="1:13">
      <c r="A979" s="9">
        <f t="shared" si="146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43"/>
        <v>4379.5</v>
      </c>
      <c r="G979" s="63">
        <f t="shared" si="147"/>
        <v>0</v>
      </c>
      <c r="H979" s="75">
        <f t="shared" si="148"/>
        <v>0</v>
      </c>
      <c r="I979" s="76">
        <f t="shared" si="144"/>
        <v>0</v>
      </c>
      <c r="J979" s="76">
        <f t="shared" si="149"/>
        <v>0</v>
      </c>
      <c r="K979" s="76">
        <v>0</v>
      </c>
      <c r="L979" s="76">
        <f t="shared" si="150"/>
        <v>0</v>
      </c>
      <c r="M979" s="67">
        <f t="shared" si="145"/>
        <v>0</v>
      </c>
    </row>
    <row r="980" spans="1:13">
      <c r="A980" s="9">
        <f t="shared" si="146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43"/>
        <v>4199.45</v>
      </c>
      <c r="G980" s="63">
        <f t="shared" si="147"/>
        <v>0</v>
      </c>
      <c r="H980" s="75">
        <f t="shared" si="148"/>
        <v>0</v>
      </c>
      <c r="I980" s="76">
        <f t="shared" si="144"/>
        <v>0</v>
      </c>
      <c r="J980" s="76">
        <f t="shared" si="149"/>
        <v>0</v>
      </c>
      <c r="K980" s="76">
        <v>0</v>
      </c>
      <c r="L980" s="76">
        <f t="shared" si="150"/>
        <v>0</v>
      </c>
      <c r="M980" s="67">
        <f t="shared" si="145"/>
        <v>0</v>
      </c>
    </row>
    <row r="981" spans="1:13">
      <c r="A981" s="9">
        <f t="shared" si="146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43"/>
        <v>3384.13</v>
      </c>
      <c r="G981" s="63">
        <f t="shared" si="147"/>
        <v>0</v>
      </c>
      <c r="H981" s="75">
        <f t="shared" si="148"/>
        <v>0</v>
      </c>
      <c r="I981" s="76">
        <f t="shared" si="144"/>
        <v>0</v>
      </c>
      <c r="J981" s="76">
        <f t="shared" si="149"/>
        <v>0</v>
      </c>
      <c r="K981" s="76">
        <v>0</v>
      </c>
      <c r="L981" s="76">
        <f t="shared" si="150"/>
        <v>0</v>
      </c>
      <c r="M981" s="67">
        <f t="shared" si="145"/>
        <v>0</v>
      </c>
    </row>
    <row r="982" spans="1:13">
      <c r="A982" s="9">
        <f t="shared" si="146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43"/>
        <v>3373.86</v>
      </c>
      <c r="G982" s="63">
        <f t="shared" si="147"/>
        <v>0</v>
      </c>
      <c r="H982" s="75">
        <f t="shared" si="148"/>
        <v>0</v>
      </c>
      <c r="I982" s="76">
        <f t="shared" si="144"/>
        <v>0</v>
      </c>
      <c r="J982" s="76">
        <f t="shared" si="149"/>
        <v>0</v>
      </c>
      <c r="K982" s="76">
        <v>0</v>
      </c>
      <c r="L982" s="76">
        <f t="shared" si="150"/>
        <v>0</v>
      </c>
      <c r="M982" s="67">
        <f t="shared" si="145"/>
        <v>0</v>
      </c>
    </row>
    <row r="983" spans="1:13">
      <c r="A983" s="9">
        <f t="shared" si="146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43"/>
        <v>4489.03</v>
      </c>
      <c r="G983" s="63">
        <f t="shared" si="147"/>
        <v>0</v>
      </c>
      <c r="H983" s="75">
        <f t="shared" si="148"/>
        <v>0</v>
      </c>
      <c r="I983" s="76">
        <f t="shared" si="144"/>
        <v>0</v>
      </c>
      <c r="J983" s="76">
        <f t="shared" si="149"/>
        <v>0</v>
      </c>
      <c r="K983" s="76">
        <v>0</v>
      </c>
      <c r="L983" s="76">
        <f t="shared" si="150"/>
        <v>0</v>
      </c>
      <c r="M983" s="67">
        <f t="shared" si="145"/>
        <v>0</v>
      </c>
    </row>
    <row r="984" spans="1:13">
      <c r="A984" s="9">
        <f t="shared" si="146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43"/>
        <v>2188.04</v>
      </c>
      <c r="G984" s="63">
        <f t="shared" si="147"/>
        <v>0</v>
      </c>
      <c r="H984" s="75">
        <f t="shared" si="148"/>
        <v>0</v>
      </c>
      <c r="I984" s="76">
        <f t="shared" si="144"/>
        <v>0</v>
      </c>
      <c r="J984" s="76">
        <f t="shared" si="149"/>
        <v>0</v>
      </c>
      <c r="K984" s="76">
        <v>0</v>
      </c>
      <c r="L984" s="76">
        <f t="shared" si="150"/>
        <v>0</v>
      </c>
      <c r="M984" s="67">
        <f t="shared" si="145"/>
        <v>0</v>
      </c>
    </row>
    <row r="985" spans="1:13">
      <c r="A985" s="9">
        <f t="shared" si="146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43"/>
        <v>2637.65</v>
      </c>
      <c r="G985" s="63">
        <f t="shared" si="147"/>
        <v>0</v>
      </c>
      <c r="H985" s="75">
        <f t="shared" si="148"/>
        <v>0</v>
      </c>
      <c r="I985" s="76">
        <f t="shared" si="144"/>
        <v>0</v>
      </c>
      <c r="J985" s="76">
        <f t="shared" si="149"/>
        <v>0</v>
      </c>
      <c r="K985" s="76">
        <v>0</v>
      </c>
      <c r="L985" s="76">
        <f t="shared" si="150"/>
        <v>0</v>
      </c>
      <c r="M985" s="67">
        <f t="shared" si="145"/>
        <v>0</v>
      </c>
    </row>
    <row r="986" spans="1:13">
      <c r="A986" s="9">
        <f t="shared" si="146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43"/>
        <v>2209.6999999999998</v>
      </c>
      <c r="G986" s="63">
        <f t="shared" si="147"/>
        <v>0</v>
      </c>
      <c r="H986" s="75">
        <f t="shared" si="148"/>
        <v>0</v>
      </c>
      <c r="I986" s="76">
        <f t="shared" si="144"/>
        <v>0</v>
      </c>
      <c r="J986" s="76">
        <f t="shared" si="149"/>
        <v>0</v>
      </c>
      <c r="K986" s="76">
        <v>0</v>
      </c>
      <c r="L986" s="76">
        <f t="shared" si="150"/>
        <v>0</v>
      </c>
      <c r="M986" s="67">
        <f t="shared" si="145"/>
        <v>0</v>
      </c>
    </row>
    <row r="987" spans="1:13">
      <c r="A987" s="9">
        <f t="shared" si="146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43"/>
        <v>1908.5</v>
      </c>
      <c r="G987" s="63">
        <f t="shared" si="147"/>
        <v>0</v>
      </c>
      <c r="H987" s="75">
        <f t="shared" si="148"/>
        <v>0</v>
      </c>
      <c r="I987" s="76">
        <f t="shared" si="144"/>
        <v>0</v>
      </c>
      <c r="J987" s="76">
        <f t="shared" si="149"/>
        <v>0</v>
      </c>
      <c r="K987" s="76">
        <v>0</v>
      </c>
      <c r="L987" s="76">
        <f t="shared" si="150"/>
        <v>0</v>
      </c>
      <c r="M987" s="67">
        <f t="shared" si="145"/>
        <v>0</v>
      </c>
    </row>
    <row r="988" spans="1:13">
      <c r="A988" s="9">
        <f t="shared" si="146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143"/>
        <v>10070.24</v>
      </c>
      <c r="G988" s="63">
        <f t="shared" si="147"/>
        <v>0</v>
      </c>
      <c r="H988" s="75">
        <f t="shared" si="148"/>
        <v>0</v>
      </c>
      <c r="I988" s="76">
        <f t="shared" si="144"/>
        <v>0</v>
      </c>
      <c r="J988" s="76">
        <f t="shared" si="149"/>
        <v>0</v>
      </c>
      <c r="K988" s="76">
        <v>0</v>
      </c>
      <c r="L988" s="76">
        <f t="shared" si="150"/>
        <v>0</v>
      </c>
      <c r="M988" s="67">
        <f t="shared" si="145"/>
        <v>0</v>
      </c>
    </row>
    <row r="989" spans="1:13">
      <c r="A989" s="9">
        <f t="shared" si="146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43"/>
        <v>4250.6000000000004</v>
      </c>
      <c r="G989" s="63">
        <f t="shared" si="147"/>
        <v>0</v>
      </c>
      <c r="H989" s="75">
        <f t="shared" si="148"/>
        <v>0</v>
      </c>
      <c r="I989" s="76">
        <f t="shared" si="144"/>
        <v>0</v>
      </c>
      <c r="J989" s="76">
        <f t="shared" si="149"/>
        <v>0</v>
      </c>
      <c r="K989" s="76">
        <v>0</v>
      </c>
      <c r="L989" s="76">
        <f t="shared" si="150"/>
        <v>0</v>
      </c>
      <c r="M989" s="67">
        <f t="shared" si="145"/>
        <v>0</v>
      </c>
    </row>
    <row r="990" spans="1:13">
      <c r="A990" s="9">
        <f t="shared" si="146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43"/>
        <v>4238.2299999999996</v>
      </c>
      <c r="G990" s="63">
        <f t="shared" si="147"/>
        <v>0</v>
      </c>
      <c r="H990" s="75">
        <f t="shared" si="148"/>
        <v>0</v>
      </c>
      <c r="I990" s="76">
        <f t="shared" si="144"/>
        <v>0</v>
      </c>
      <c r="J990" s="76">
        <f t="shared" si="149"/>
        <v>0</v>
      </c>
      <c r="K990" s="76">
        <v>0</v>
      </c>
      <c r="L990" s="76">
        <f t="shared" si="150"/>
        <v>0</v>
      </c>
      <c r="M990" s="67">
        <f t="shared" ref="M990:M1008" si="151">(H990+I990+J990+L990)/F990</f>
        <v>0</v>
      </c>
    </row>
    <row r="991" spans="1:13">
      <c r="A991" s="9">
        <f t="shared" si="146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143"/>
        <v>4245.3999999999996</v>
      </c>
      <c r="G991" s="63">
        <f t="shared" si="147"/>
        <v>0</v>
      </c>
      <c r="H991" s="75">
        <f t="shared" si="148"/>
        <v>0</v>
      </c>
      <c r="I991" s="76">
        <f t="shared" si="144"/>
        <v>0</v>
      </c>
      <c r="J991" s="76">
        <f t="shared" si="149"/>
        <v>0</v>
      </c>
      <c r="K991" s="76">
        <v>0</v>
      </c>
      <c r="L991" s="76">
        <f t="shared" si="150"/>
        <v>0</v>
      </c>
      <c r="M991" s="67">
        <f t="shared" si="151"/>
        <v>0</v>
      </c>
    </row>
    <row r="992" spans="1:13">
      <c r="A992" s="9">
        <f t="shared" si="146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43"/>
        <v>4246.87</v>
      </c>
      <c r="G992" s="63">
        <f t="shared" si="147"/>
        <v>0</v>
      </c>
      <c r="H992" s="75">
        <f t="shared" si="148"/>
        <v>0</v>
      </c>
      <c r="I992" s="76">
        <f t="shared" si="144"/>
        <v>0</v>
      </c>
      <c r="J992" s="76">
        <f t="shared" si="149"/>
        <v>0</v>
      </c>
      <c r="K992" s="76">
        <v>0</v>
      </c>
      <c r="L992" s="76">
        <f t="shared" si="150"/>
        <v>0</v>
      </c>
      <c r="M992" s="67">
        <f t="shared" si="151"/>
        <v>0</v>
      </c>
    </row>
    <row r="993" spans="1:13">
      <c r="A993" s="9">
        <f t="shared" si="146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43"/>
        <v>4173.55</v>
      </c>
      <c r="G993" s="63">
        <f t="shared" si="147"/>
        <v>0</v>
      </c>
      <c r="H993" s="75">
        <f t="shared" si="148"/>
        <v>0</v>
      </c>
      <c r="I993" s="76">
        <f t="shared" si="144"/>
        <v>0</v>
      </c>
      <c r="J993" s="76">
        <f t="shared" si="149"/>
        <v>0</v>
      </c>
      <c r="K993" s="76">
        <v>0</v>
      </c>
      <c r="L993" s="76">
        <f t="shared" si="150"/>
        <v>0</v>
      </c>
      <c r="M993" s="67">
        <f t="shared" si="151"/>
        <v>0</v>
      </c>
    </row>
    <row r="994" spans="1:13">
      <c r="A994" s="9">
        <f t="shared" si="146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ref="F994:F1010" si="152">C994+D994+E994</f>
        <v>2393.84</v>
      </c>
      <c r="G994" s="63">
        <f t="shared" si="147"/>
        <v>0</v>
      </c>
      <c r="H994" s="75">
        <f t="shared" si="148"/>
        <v>0</v>
      </c>
      <c r="I994" s="76">
        <f t="shared" si="144"/>
        <v>0</v>
      </c>
      <c r="J994" s="76">
        <f t="shared" si="149"/>
        <v>0</v>
      </c>
      <c r="K994" s="76">
        <v>0</v>
      </c>
      <c r="L994" s="76">
        <f t="shared" si="150"/>
        <v>0</v>
      </c>
      <c r="M994" s="101">
        <f t="shared" si="151"/>
        <v>0</v>
      </c>
    </row>
    <row r="995" spans="1:13">
      <c r="A995" s="9">
        <f t="shared" si="146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152"/>
        <v>1450.7</v>
      </c>
      <c r="G995" s="63">
        <f t="shared" si="147"/>
        <v>0</v>
      </c>
      <c r="H995" s="75">
        <f t="shared" si="148"/>
        <v>0</v>
      </c>
      <c r="I995" s="76">
        <f t="shared" si="144"/>
        <v>0</v>
      </c>
      <c r="J995" s="76">
        <f t="shared" si="149"/>
        <v>0</v>
      </c>
      <c r="K995" s="76">
        <v>0</v>
      </c>
      <c r="L995" s="76">
        <f t="shared" si="150"/>
        <v>0</v>
      </c>
      <c r="M995" s="101">
        <f t="shared" si="151"/>
        <v>0</v>
      </c>
    </row>
    <row r="996" spans="1:13">
      <c r="A996" s="9">
        <f t="shared" si="146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152"/>
        <v>4720.87</v>
      </c>
      <c r="G996" s="63">
        <f t="shared" si="147"/>
        <v>0</v>
      </c>
      <c r="H996" s="75">
        <f t="shared" si="148"/>
        <v>0</v>
      </c>
      <c r="I996" s="76">
        <f t="shared" si="144"/>
        <v>0</v>
      </c>
      <c r="J996" s="76">
        <f t="shared" si="149"/>
        <v>0</v>
      </c>
      <c r="K996" s="76">
        <v>0</v>
      </c>
      <c r="L996" s="76">
        <f t="shared" si="150"/>
        <v>0</v>
      </c>
      <c r="M996" s="101">
        <f t="shared" si="151"/>
        <v>0</v>
      </c>
    </row>
    <row r="997" spans="1:13">
      <c r="A997" s="9">
        <f t="shared" si="146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152"/>
        <v>6051.96</v>
      </c>
      <c r="G997" s="63">
        <f t="shared" si="147"/>
        <v>0</v>
      </c>
      <c r="H997" s="75">
        <f t="shared" si="148"/>
        <v>0</v>
      </c>
      <c r="I997" s="76">
        <f t="shared" si="144"/>
        <v>0</v>
      </c>
      <c r="J997" s="76">
        <f t="shared" si="149"/>
        <v>0</v>
      </c>
      <c r="K997" s="76">
        <v>0</v>
      </c>
      <c r="L997" s="76">
        <f t="shared" si="150"/>
        <v>0</v>
      </c>
      <c r="M997" s="101">
        <f t="shared" si="151"/>
        <v>0</v>
      </c>
    </row>
    <row r="998" spans="1:13">
      <c r="A998" s="9">
        <f t="shared" si="146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152"/>
        <v>6263.08</v>
      </c>
      <c r="G998" s="63">
        <f t="shared" si="147"/>
        <v>0</v>
      </c>
      <c r="H998" s="75">
        <f t="shared" si="148"/>
        <v>0</v>
      </c>
      <c r="I998" s="76">
        <f t="shared" si="144"/>
        <v>0</v>
      </c>
      <c r="J998" s="76">
        <f t="shared" si="149"/>
        <v>0</v>
      </c>
      <c r="K998" s="76">
        <v>0</v>
      </c>
      <c r="L998" s="76">
        <f t="shared" si="150"/>
        <v>0</v>
      </c>
      <c r="M998" s="101">
        <f t="shared" si="151"/>
        <v>0</v>
      </c>
    </row>
    <row r="999" spans="1:13">
      <c r="A999" s="9">
        <f t="shared" si="146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152"/>
        <v>4604.96</v>
      </c>
      <c r="G999" s="63">
        <f t="shared" si="147"/>
        <v>0</v>
      </c>
      <c r="H999" s="75">
        <f t="shared" si="148"/>
        <v>0</v>
      </c>
      <c r="I999" s="76">
        <f t="shared" si="144"/>
        <v>0</v>
      </c>
      <c r="J999" s="76">
        <f t="shared" si="149"/>
        <v>0</v>
      </c>
      <c r="K999" s="76">
        <v>0</v>
      </c>
      <c r="L999" s="76">
        <f t="shared" si="150"/>
        <v>0</v>
      </c>
      <c r="M999" s="101">
        <f t="shared" si="151"/>
        <v>0</v>
      </c>
    </row>
    <row r="1000" spans="1:13">
      <c r="A1000" s="9">
        <f t="shared" si="146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152"/>
        <v>4237.38</v>
      </c>
      <c r="G1000" s="63">
        <f t="shared" si="147"/>
        <v>0</v>
      </c>
      <c r="H1000" s="75">
        <f t="shared" si="148"/>
        <v>0</v>
      </c>
      <c r="I1000" s="76">
        <f t="shared" si="144"/>
        <v>0</v>
      </c>
      <c r="J1000" s="76">
        <f t="shared" si="149"/>
        <v>0</v>
      </c>
      <c r="K1000" s="76">
        <v>0</v>
      </c>
      <c r="L1000" s="76">
        <f t="shared" si="150"/>
        <v>0</v>
      </c>
      <c r="M1000" s="101">
        <f t="shared" si="151"/>
        <v>0</v>
      </c>
    </row>
    <row r="1001" spans="1:13">
      <c r="A1001" s="9">
        <f t="shared" si="146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152"/>
        <v>4096.5200000000004</v>
      </c>
      <c r="G1001" s="63">
        <f t="shared" si="147"/>
        <v>0</v>
      </c>
      <c r="H1001" s="75">
        <f t="shared" si="148"/>
        <v>0</v>
      </c>
      <c r="I1001" s="76">
        <f t="shared" si="144"/>
        <v>0</v>
      </c>
      <c r="J1001" s="76">
        <f t="shared" si="149"/>
        <v>0</v>
      </c>
      <c r="K1001" s="76">
        <v>0</v>
      </c>
      <c r="L1001" s="76">
        <f t="shared" si="150"/>
        <v>0</v>
      </c>
      <c r="M1001" s="101">
        <f t="shared" si="151"/>
        <v>0</v>
      </c>
    </row>
    <row r="1002" spans="1:13">
      <c r="A1002" s="9">
        <f t="shared" si="146"/>
        <v>45</v>
      </c>
      <c r="B1002" s="79" t="s">
        <v>1035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152"/>
        <v>2547.02</v>
      </c>
      <c r="G1002" s="63">
        <f t="shared" si="147"/>
        <v>0</v>
      </c>
      <c r="H1002" s="75">
        <f t="shared" si="148"/>
        <v>0</v>
      </c>
      <c r="I1002" s="76">
        <f t="shared" si="144"/>
        <v>0</v>
      </c>
      <c r="J1002" s="76">
        <f t="shared" si="149"/>
        <v>0</v>
      </c>
      <c r="K1002" s="76">
        <v>0</v>
      </c>
      <c r="L1002" s="76">
        <f t="shared" si="150"/>
        <v>0</v>
      </c>
      <c r="M1002" s="101">
        <f t="shared" si="151"/>
        <v>0</v>
      </c>
    </row>
    <row r="1003" spans="1:13">
      <c r="A1003" s="9">
        <f t="shared" si="146"/>
        <v>46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152"/>
        <v>3753.15</v>
      </c>
      <c r="G1003" s="63">
        <f t="shared" si="147"/>
        <v>0</v>
      </c>
      <c r="H1003" s="75">
        <f t="shared" si="148"/>
        <v>0</v>
      </c>
      <c r="I1003" s="76">
        <f t="shared" si="144"/>
        <v>0</v>
      </c>
      <c r="J1003" s="76">
        <f t="shared" si="149"/>
        <v>0</v>
      </c>
      <c r="K1003" s="76">
        <v>0</v>
      </c>
      <c r="L1003" s="76">
        <f t="shared" si="150"/>
        <v>0</v>
      </c>
      <c r="M1003" s="101">
        <f t="shared" si="151"/>
        <v>0</v>
      </c>
    </row>
    <row r="1004" spans="1:13">
      <c r="A1004" s="9">
        <f t="shared" si="146"/>
        <v>47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152"/>
        <v>3742.7</v>
      </c>
      <c r="G1004" s="63">
        <f t="shared" si="147"/>
        <v>0</v>
      </c>
      <c r="H1004" s="75">
        <f t="shared" si="148"/>
        <v>0</v>
      </c>
      <c r="I1004" s="76">
        <f t="shared" si="144"/>
        <v>0</v>
      </c>
      <c r="J1004" s="76">
        <f t="shared" si="149"/>
        <v>0</v>
      </c>
      <c r="K1004" s="76">
        <v>0</v>
      </c>
      <c r="L1004" s="76">
        <f t="shared" si="150"/>
        <v>0</v>
      </c>
      <c r="M1004" s="101">
        <f t="shared" si="151"/>
        <v>0</v>
      </c>
    </row>
    <row r="1005" spans="1:13">
      <c r="A1005" s="9">
        <f t="shared" si="146"/>
        <v>48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152"/>
        <v>2566.9499999999998</v>
      </c>
      <c r="G1005" s="63">
        <f t="shared" si="147"/>
        <v>0</v>
      </c>
      <c r="H1005" s="75">
        <f t="shared" si="148"/>
        <v>0</v>
      </c>
      <c r="I1005" s="76">
        <f t="shared" si="144"/>
        <v>0</v>
      </c>
      <c r="J1005" s="76">
        <f t="shared" si="149"/>
        <v>0</v>
      </c>
      <c r="K1005" s="76">
        <v>0</v>
      </c>
      <c r="L1005" s="76">
        <f t="shared" si="150"/>
        <v>0</v>
      </c>
      <c r="M1005" s="101">
        <f t="shared" si="151"/>
        <v>0</v>
      </c>
    </row>
    <row r="1006" spans="1:13">
      <c r="A1006" s="9">
        <f t="shared" si="146"/>
        <v>49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152"/>
        <v>4180</v>
      </c>
      <c r="G1006" s="63">
        <f t="shared" si="147"/>
        <v>0</v>
      </c>
      <c r="H1006" s="75">
        <f t="shared" si="148"/>
        <v>0</v>
      </c>
      <c r="I1006" s="76">
        <f t="shared" si="144"/>
        <v>0</v>
      </c>
      <c r="J1006" s="76">
        <f t="shared" si="149"/>
        <v>0</v>
      </c>
      <c r="K1006" s="76">
        <v>0</v>
      </c>
      <c r="L1006" s="76">
        <f t="shared" si="150"/>
        <v>0</v>
      </c>
      <c r="M1006" s="101">
        <f t="shared" si="151"/>
        <v>0</v>
      </c>
    </row>
    <row r="1007" spans="1:13">
      <c r="A1007" s="9">
        <f t="shared" si="146"/>
        <v>50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152"/>
        <v>4185.3</v>
      </c>
      <c r="G1007" s="63">
        <f t="shared" si="147"/>
        <v>0</v>
      </c>
      <c r="H1007" s="75">
        <f t="shared" si="148"/>
        <v>0</v>
      </c>
      <c r="I1007" s="76">
        <f t="shared" si="144"/>
        <v>0</v>
      </c>
      <c r="J1007" s="76">
        <f t="shared" si="149"/>
        <v>0</v>
      </c>
      <c r="K1007" s="76">
        <v>0</v>
      </c>
      <c r="L1007" s="76">
        <f t="shared" si="150"/>
        <v>0</v>
      </c>
      <c r="M1007" s="101">
        <f t="shared" si="151"/>
        <v>0</v>
      </c>
    </row>
    <row r="1008" spans="1:13">
      <c r="A1008" s="9">
        <f t="shared" si="146"/>
        <v>51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152"/>
        <v>70.5</v>
      </c>
      <c r="G1008" s="63">
        <f t="shared" si="147"/>
        <v>0</v>
      </c>
      <c r="H1008" s="75">
        <f t="shared" si="148"/>
        <v>0</v>
      </c>
      <c r="I1008" s="76">
        <f t="shared" si="144"/>
        <v>0</v>
      </c>
      <c r="J1008" s="76">
        <f t="shared" si="149"/>
        <v>0</v>
      </c>
      <c r="K1008" s="76">
        <v>0</v>
      </c>
      <c r="L1008" s="76">
        <f t="shared" si="150"/>
        <v>0</v>
      </c>
      <c r="M1008" s="101">
        <f t="shared" si="151"/>
        <v>0</v>
      </c>
    </row>
    <row r="1009" spans="1:13">
      <c r="A1009" s="9">
        <f t="shared" si="146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 t="shared" si="152"/>
        <v>12677.6</v>
      </c>
      <c r="G1009" s="63">
        <f t="shared" si="147"/>
        <v>0</v>
      </c>
      <c r="H1009" s="75">
        <f t="shared" si="148"/>
        <v>0</v>
      </c>
      <c r="I1009" s="76">
        <f t="shared" si="144"/>
        <v>0</v>
      </c>
      <c r="J1009" s="76">
        <f>H1009*0.4</f>
        <v>0</v>
      </c>
      <c r="K1009" s="76">
        <v>1</v>
      </c>
      <c r="L1009" s="76">
        <f>G1009*408.88</f>
        <v>0</v>
      </c>
      <c r="M1009" s="101">
        <f>(H1009+I1009+J1009+L1009)/F1009</f>
        <v>0</v>
      </c>
    </row>
    <row r="1010" spans="1:13">
      <c r="A1010" s="9">
        <f t="shared" si="146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 t="shared" si="152"/>
        <v>1215.9000000000001</v>
      </c>
      <c r="G1010" s="63">
        <f t="shared" si="147"/>
        <v>0</v>
      </c>
      <c r="H1010" s="75">
        <f t="shared" si="148"/>
        <v>0</v>
      </c>
      <c r="I1010" s="76">
        <f t="shared" si="144"/>
        <v>0</v>
      </c>
      <c r="J1010" s="76">
        <f>H1010*0.4</f>
        <v>0</v>
      </c>
      <c r="K1010" s="76">
        <v>2</v>
      </c>
      <c r="L1010" s="76">
        <f>G1010*408.88</f>
        <v>0</v>
      </c>
      <c r="M1010" s="101">
        <f>(H1010+I1010+J1010+L1010)/F1010</f>
        <v>0</v>
      </c>
    </row>
    <row r="1011" spans="1:13">
      <c r="A1011" s="9"/>
      <c r="B1011" s="17" t="s">
        <v>576</v>
      </c>
      <c r="C1011" s="13">
        <f>SUM(C958:C1010)</f>
        <v>229455.35999999993</v>
      </c>
      <c r="D1011" s="13">
        <f>SUM(D958:D1010)</f>
        <v>1185.73</v>
      </c>
      <c r="E1011" s="13">
        <f>SUM(E958:E1010)</f>
        <v>827.09999999999991</v>
      </c>
      <c r="F1011" s="13">
        <f>SUM(F958:F1010)</f>
        <v>231468.18999999994</v>
      </c>
      <c r="G1011" s="13">
        <v>0</v>
      </c>
      <c r="H1011" s="13">
        <f>SUM(H958:H994)</f>
        <v>0</v>
      </c>
      <c r="I1011" s="15">
        <f>SUM(I958:I994)</f>
        <v>0</v>
      </c>
      <c r="J1011" s="104">
        <f>H1011*0.4</f>
        <v>0</v>
      </c>
      <c r="K1011" s="104">
        <v>0</v>
      </c>
      <c r="L1011" s="104">
        <f>G1011*408.88</f>
        <v>0</v>
      </c>
      <c r="M1011" s="77">
        <f>(H1011+I1011+J1011+L1011)/C1011</f>
        <v>0</v>
      </c>
    </row>
    <row r="1012" spans="1:13">
      <c r="A1012" s="9"/>
      <c r="B1012" s="7" t="s">
        <v>1047</v>
      </c>
      <c r="C1012" s="8"/>
      <c r="D1012" s="8"/>
      <c r="E1012" s="8"/>
      <c r="F1012" s="8"/>
      <c r="J1012" s="76"/>
      <c r="K1012" s="156"/>
    </row>
    <row r="1013" spans="1:13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71" si="153">C1013+D1013+E1013</f>
        <v>209.7</v>
      </c>
      <c r="G1013" s="63">
        <v>9.9471265398301295E-4</v>
      </c>
      <c r="H1013" s="75">
        <f t="shared" ref="H1013:H1075" si="154">G1013*2135.22</f>
        <v>2.1239303530376086</v>
      </c>
      <c r="I1013" s="76">
        <f t="shared" ref="I1013:I1071" si="155">H1013*0.3677</f>
        <v>0.78096919081192873</v>
      </c>
      <c r="J1013" s="76">
        <f>H1013*0.4</f>
        <v>0.84957214121504343</v>
      </c>
      <c r="K1013" s="76">
        <v>0.40671810996057434</v>
      </c>
      <c r="L1013" s="248">
        <f t="shared" ref="L1013:L1076" si="156">K1013*$L$2</f>
        <v>0.49578937604194018</v>
      </c>
      <c r="M1013" s="67">
        <f t="shared" ref="M1013:M1075" si="157">(H1013+I1013+J1013+L1013)/F1013</f>
        <v>2.0268293090636724E-2</v>
      </c>
    </row>
    <row r="1014" spans="1:13">
      <c r="A1014" s="9">
        <f t="shared" ref="A1014:A1077" si="158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153"/>
        <v>306</v>
      </c>
      <c r="G1014" s="63">
        <v>1.4515120272713495E-3</v>
      </c>
      <c r="H1014" s="75">
        <f t="shared" si="154"/>
        <v>3.0992975108703305</v>
      </c>
      <c r="I1014" s="76">
        <f t="shared" si="155"/>
        <v>1.1396116947470205</v>
      </c>
      <c r="J1014" s="76">
        <f t="shared" ref="J1014:J1076" si="159">H1014*0.4</f>
        <v>1.2397190043481323</v>
      </c>
      <c r="K1014" s="76">
        <v>0.59349423771070942</v>
      </c>
      <c r="L1014" s="248">
        <f t="shared" si="156"/>
        <v>0.72346947576935483</v>
      </c>
      <c r="M1014" s="67">
        <f t="shared" si="157"/>
        <v>2.0268293090636727E-2</v>
      </c>
    </row>
    <row r="1015" spans="1:13">
      <c r="A1015" s="9">
        <f t="shared" si="158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153"/>
        <v>419.5</v>
      </c>
      <c r="G1015" s="63">
        <v>1.9898996583017359E-3</v>
      </c>
      <c r="H1015" s="75">
        <f t="shared" si="154"/>
        <v>4.2488735483990316</v>
      </c>
      <c r="I1015" s="76">
        <f t="shared" si="155"/>
        <v>1.562310803746324</v>
      </c>
      <c r="J1015" s="76">
        <f t="shared" si="159"/>
        <v>1.6995494193596128</v>
      </c>
      <c r="K1015" s="76">
        <v>0.81363017228641377</v>
      </c>
      <c r="L1015" s="248">
        <f t="shared" si="156"/>
        <v>0.99181518001713842</v>
      </c>
      <c r="M1015" s="67">
        <f t="shared" si="157"/>
        <v>2.0268293090636727E-2</v>
      </c>
    </row>
    <row r="1016" spans="1:13">
      <c r="A1016" s="9">
        <f t="shared" si="158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153"/>
        <v>734.75</v>
      </c>
      <c r="G1016" s="63">
        <v>3.4852890916262226E-3</v>
      </c>
      <c r="H1016" s="75">
        <f t="shared" si="154"/>
        <v>7.4418589742221419</v>
      </c>
      <c r="I1016" s="76">
        <f t="shared" si="155"/>
        <v>2.7363715448214818</v>
      </c>
      <c r="J1016" s="76">
        <f t="shared" si="159"/>
        <v>2.9767435896888568</v>
      </c>
      <c r="K1016" s="76">
        <v>1.4250650037841299</v>
      </c>
      <c r="L1016" s="248">
        <f t="shared" si="156"/>
        <v>1.7371542396128545</v>
      </c>
      <c r="M1016" s="67">
        <f t="shared" si="157"/>
        <v>2.0268293090636727E-2</v>
      </c>
    </row>
    <row r="1017" spans="1:13">
      <c r="A1017" s="9">
        <f t="shared" si="158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153"/>
        <v>737</v>
      </c>
      <c r="G1017" s="63">
        <v>3.4959619741796884E-3</v>
      </c>
      <c r="H1017" s="75">
        <f t="shared" si="154"/>
        <v>7.4646479265079533</v>
      </c>
      <c r="I1017" s="76">
        <f t="shared" si="155"/>
        <v>2.7447510425769748</v>
      </c>
      <c r="J1017" s="76">
        <f t="shared" si="159"/>
        <v>2.9858591706031814</v>
      </c>
      <c r="K1017" s="76">
        <v>1.429428932002591</v>
      </c>
      <c r="L1017" s="248">
        <f t="shared" si="156"/>
        <v>1.7424738681111587</v>
      </c>
      <c r="M1017" s="67">
        <f t="shared" si="157"/>
        <v>2.0268293090636727E-2</v>
      </c>
    </row>
    <row r="1018" spans="1:13">
      <c r="A1018" s="9">
        <f t="shared" si="158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153"/>
        <v>839.8</v>
      </c>
      <c r="G1018" s="63">
        <v>3.983594119289148E-3</v>
      </c>
      <c r="H1018" s="75">
        <f t="shared" si="154"/>
        <v>8.5058498353885739</v>
      </c>
      <c r="I1018" s="76">
        <f t="shared" si="155"/>
        <v>3.1276009844723789</v>
      </c>
      <c r="J1018" s="76">
        <f t="shared" si="159"/>
        <v>3.4023399341554299</v>
      </c>
      <c r="K1018" s="76">
        <v>1.6288119634949467</v>
      </c>
      <c r="L1018" s="248">
        <f t="shared" si="156"/>
        <v>1.9855217835003403</v>
      </c>
      <c r="M1018" s="67">
        <f t="shared" si="157"/>
        <v>2.0268293090636724E-2</v>
      </c>
    </row>
    <row r="1019" spans="1:13">
      <c r="A1019" s="9">
        <f t="shared" si="158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153"/>
        <v>410.1</v>
      </c>
      <c r="G1019" s="63">
        <v>1.9453107267450342E-3</v>
      </c>
      <c r="H1019" s="75">
        <f t="shared" si="154"/>
        <v>4.1536663699605318</v>
      </c>
      <c r="I1019" s="76">
        <f t="shared" si="155"/>
        <v>1.5273031242344877</v>
      </c>
      <c r="J1019" s="76">
        <f t="shared" si="159"/>
        <v>1.6614665479842128</v>
      </c>
      <c r="K1019" s="76">
        <v>0.79539864995150955</v>
      </c>
      <c r="L1019" s="248">
        <f t="shared" si="156"/>
        <v>0.96959095429089026</v>
      </c>
      <c r="M1019" s="67">
        <f t="shared" si="157"/>
        <v>2.0268293090636727E-2</v>
      </c>
    </row>
    <row r="1020" spans="1:13">
      <c r="A1020" s="9">
        <f t="shared" si="158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153"/>
        <v>364.6</v>
      </c>
      <c r="G1020" s="63">
        <v>1.7294813239971702E-3</v>
      </c>
      <c r="H1020" s="75">
        <f t="shared" si="154"/>
        <v>3.6928231126252373</v>
      </c>
      <c r="I1020" s="76">
        <f t="shared" si="155"/>
        <v>1.3578510585122998</v>
      </c>
      <c r="J1020" s="76">
        <f t="shared" si="159"/>
        <v>1.477129245050095</v>
      </c>
      <c r="K1020" s="76">
        <v>0.70715032375596298</v>
      </c>
      <c r="L1020" s="248">
        <f t="shared" si="156"/>
        <v>0.86201624465851889</v>
      </c>
      <c r="M1020" s="67">
        <f t="shared" si="157"/>
        <v>2.0268293090636727E-2</v>
      </c>
    </row>
    <row r="1021" spans="1:13">
      <c r="A1021" s="9">
        <f t="shared" si="158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153"/>
        <v>753.65</v>
      </c>
      <c r="G1021" s="63">
        <v>3.5749413050753351E-3</v>
      </c>
      <c r="H1021" s="75">
        <f t="shared" si="154"/>
        <v>7.633286173422956</v>
      </c>
      <c r="I1021" s="76">
        <f t="shared" si="155"/>
        <v>2.8067593259676213</v>
      </c>
      <c r="J1021" s="76">
        <f t="shared" si="159"/>
        <v>3.0533144693691825</v>
      </c>
      <c r="K1021" s="76">
        <v>1.4617220008192029</v>
      </c>
      <c r="L1021" s="248">
        <f t="shared" si="156"/>
        <v>1.7818391189986085</v>
      </c>
      <c r="M1021" s="67">
        <f t="shared" si="157"/>
        <v>2.0268293090636727E-2</v>
      </c>
    </row>
    <row r="1022" spans="1:13">
      <c r="A1022" s="9">
        <f t="shared" si="158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153"/>
        <v>769.2</v>
      </c>
      <c r="G1022" s="63">
        <v>3.6487027822781769E-3</v>
      </c>
      <c r="H1022" s="75">
        <f t="shared" si="154"/>
        <v>7.7907831547760082</v>
      </c>
      <c r="I1022" s="76">
        <f t="shared" si="155"/>
        <v>2.8646709660111385</v>
      </c>
      <c r="J1022" s="76">
        <f t="shared" si="159"/>
        <v>3.1163132619104035</v>
      </c>
      <c r="K1022" s="76">
        <v>1.4918815936179008</v>
      </c>
      <c r="L1022" s="248">
        <f t="shared" si="156"/>
        <v>1.8186036626202213</v>
      </c>
      <c r="M1022" s="67">
        <f t="shared" si="157"/>
        <v>2.0268293090636727E-2</v>
      </c>
    </row>
    <row r="1023" spans="1:13">
      <c r="A1023" s="9">
        <f t="shared" si="158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153"/>
        <v>373.5</v>
      </c>
      <c r="G1023" s="63">
        <v>1.7716985038753238E-3</v>
      </c>
      <c r="H1023" s="75">
        <f t="shared" si="154"/>
        <v>3.7829660794446687</v>
      </c>
      <c r="I1023" s="76">
        <f t="shared" si="155"/>
        <v>1.3909966274118049</v>
      </c>
      <c r="J1023" s="76">
        <f t="shared" si="159"/>
        <v>1.5131864317778676</v>
      </c>
      <c r="K1023" s="76">
        <v>0.7244120842645424</v>
      </c>
      <c r="L1023" s="248">
        <f t="shared" si="156"/>
        <v>0.88305833071847728</v>
      </c>
      <c r="M1023" s="67">
        <f t="shared" si="157"/>
        <v>2.026829309063673E-2</v>
      </c>
    </row>
    <row r="1024" spans="1:13">
      <c r="A1024" s="9">
        <f t="shared" si="158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153"/>
        <v>331.8</v>
      </c>
      <c r="G1024" s="63">
        <v>1.5738944138844241E-3</v>
      </c>
      <c r="H1024" s="75">
        <f t="shared" si="154"/>
        <v>3.3606108304142999</v>
      </c>
      <c r="I1024" s="76">
        <f t="shared" si="155"/>
        <v>1.2356966023433382</v>
      </c>
      <c r="J1024" s="76">
        <f t="shared" si="159"/>
        <v>1.34424433216572</v>
      </c>
      <c r="K1024" s="76">
        <v>0.64353394794906327</v>
      </c>
      <c r="L1024" s="248">
        <f t="shared" si="156"/>
        <v>0.78446788254990818</v>
      </c>
      <c r="M1024" s="67">
        <f t="shared" si="157"/>
        <v>2.0268293090636727E-2</v>
      </c>
    </row>
    <row r="1025" spans="1:13">
      <c r="A1025" s="9">
        <f t="shared" si="158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53"/>
        <v>4787.4799999999996</v>
      </c>
      <c r="G1025" s="63">
        <v>2.2709427452029543E-2</v>
      </c>
      <c r="H1025" s="75">
        <f t="shared" si="154"/>
        <v>48.489623684122513</v>
      </c>
      <c r="I1025" s="76">
        <f t="shared" si="155"/>
        <v>17.829634628651849</v>
      </c>
      <c r="J1025" s="76">
        <f t="shared" si="159"/>
        <v>19.395849473649008</v>
      </c>
      <c r="K1025" s="76">
        <v>9.2854306965858395</v>
      </c>
      <c r="L1025" s="248">
        <f t="shared" si="156"/>
        <v>11.31894001913814</v>
      </c>
      <c r="M1025" s="67">
        <f t="shared" si="157"/>
        <v>2.0268293090636727E-2</v>
      </c>
    </row>
    <row r="1026" spans="1:13">
      <c r="A1026" s="9">
        <f t="shared" si="158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153"/>
        <v>186.8</v>
      </c>
      <c r="G1026" s="63">
        <v>8.8608642710551666E-4</v>
      </c>
      <c r="H1026" s="75">
        <f t="shared" si="154"/>
        <v>1.8919894608842411</v>
      </c>
      <c r="I1026" s="76">
        <f t="shared" si="155"/>
        <v>0.69568452476713549</v>
      </c>
      <c r="J1026" s="76">
        <f t="shared" si="159"/>
        <v>0.75679578435369654</v>
      </c>
      <c r="K1026" s="76">
        <v>0.36230301831490364</v>
      </c>
      <c r="L1026" s="248">
        <f t="shared" si="156"/>
        <v>0.44164737932586756</v>
      </c>
      <c r="M1026" s="67">
        <f t="shared" si="157"/>
        <v>2.0268293090636727E-2</v>
      </c>
    </row>
    <row r="1027" spans="1:13">
      <c r="A1027" s="9">
        <f t="shared" si="158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153"/>
        <v>196.8</v>
      </c>
      <c r="G1027" s="63">
        <v>9.3352146067647579E-4</v>
      </c>
      <c r="H1027" s="75">
        <f t="shared" si="154"/>
        <v>1.9932736932656245</v>
      </c>
      <c r="I1027" s="76">
        <f t="shared" si="155"/>
        <v>0.7329267370137702</v>
      </c>
      <c r="J1027" s="76">
        <f t="shared" si="159"/>
        <v>0.7973094773062499</v>
      </c>
      <c r="K1027" s="76">
        <v>0.38169825484139741</v>
      </c>
      <c r="L1027" s="248">
        <f t="shared" si="156"/>
        <v>0.4652901726516635</v>
      </c>
      <c r="M1027" s="67">
        <f t="shared" si="157"/>
        <v>2.0268293090636727E-2</v>
      </c>
    </row>
    <row r="1028" spans="1:13">
      <c r="A1028" s="9">
        <f t="shared" si="158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153"/>
        <v>144.1</v>
      </c>
      <c r="G1028" s="63">
        <v>6.8353883375752117E-4</v>
      </c>
      <c r="H1028" s="75">
        <f t="shared" si="154"/>
        <v>1.4595057886157341</v>
      </c>
      <c r="I1028" s="76">
        <f t="shared" si="155"/>
        <v>0.53666027847400544</v>
      </c>
      <c r="J1028" s="76">
        <f t="shared" si="159"/>
        <v>0.58380231544629368</v>
      </c>
      <c r="K1028" s="76">
        <v>0.27948535834677524</v>
      </c>
      <c r="L1028" s="248">
        <f t="shared" si="156"/>
        <v>0.34069265182471903</v>
      </c>
      <c r="M1028" s="67">
        <f t="shared" si="157"/>
        <v>2.0268293090636724E-2</v>
      </c>
    </row>
    <row r="1029" spans="1:13">
      <c r="A1029" s="9">
        <f t="shared" si="158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153"/>
        <v>194.1</v>
      </c>
      <c r="G1029" s="63">
        <v>9.2071400161231683E-4</v>
      </c>
      <c r="H1029" s="75">
        <f t="shared" si="154"/>
        <v>1.9659269505226509</v>
      </c>
      <c r="I1029" s="76">
        <f t="shared" si="155"/>
        <v>0.72287133970717876</v>
      </c>
      <c r="J1029" s="76">
        <f t="shared" si="159"/>
        <v>0.78637078020906037</v>
      </c>
      <c r="K1029" s="76">
        <v>0.37646154097924411</v>
      </c>
      <c r="L1029" s="248">
        <f t="shared" si="156"/>
        <v>0.45890661845369862</v>
      </c>
      <c r="M1029" s="67">
        <f t="shared" si="157"/>
        <v>2.0268293090636727E-2</v>
      </c>
    </row>
    <row r="1030" spans="1:13">
      <c r="A1030" s="9">
        <f t="shared" si="158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153"/>
        <v>130.5</v>
      </c>
      <c r="G1030" s="63">
        <v>6.1902718810101672E-4</v>
      </c>
      <c r="H1030" s="75">
        <f t="shared" si="154"/>
        <v>1.3217592325770529</v>
      </c>
      <c r="I1030" s="76">
        <f t="shared" si="155"/>
        <v>0.48601086981858238</v>
      </c>
      <c r="J1030" s="76">
        <f t="shared" si="159"/>
        <v>0.52870369303082121</v>
      </c>
      <c r="K1030" s="76">
        <v>0.25310783667074371</v>
      </c>
      <c r="L1030" s="248">
        <f t="shared" si="156"/>
        <v>0.30853845290163662</v>
      </c>
      <c r="M1030" s="67">
        <f t="shared" si="157"/>
        <v>2.026829309063673E-2</v>
      </c>
    </row>
    <row r="1031" spans="1:13">
      <c r="A1031" s="9">
        <f t="shared" si="158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153"/>
        <v>137.6</v>
      </c>
      <c r="G1031" s="63">
        <v>6.5270606193639771E-4</v>
      </c>
      <c r="H1031" s="75">
        <f t="shared" si="154"/>
        <v>1.3936710375678349</v>
      </c>
      <c r="I1031" s="76">
        <f t="shared" si="155"/>
        <v>0.512452840513693</v>
      </c>
      <c r="J1031" s="76">
        <f t="shared" si="159"/>
        <v>0.55746841502713396</v>
      </c>
      <c r="K1031" s="76">
        <v>0.26687845460455428</v>
      </c>
      <c r="L1031" s="248">
        <f t="shared" si="156"/>
        <v>0.32532483616295171</v>
      </c>
      <c r="M1031" s="67">
        <f t="shared" si="157"/>
        <v>2.0268293090636727E-2</v>
      </c>
    </row>
    <row r="1032" spans="1:13">
      <c r="A1032" s="9">
        <f t="shared" si="158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153"/>
        <v>136.69999999999999</v>
      </c>
      <c r="G1032" s="63">
        <v>6.4843690891501135E-4</v>
      </c>
      <c r="H1032" s="75">
        <f t="shared" si="154"/>
        <v>1.3845554566535103</v>
      </c>
      <c r="I1032" s="76">
        <f t="shared" si="155"/>
        <v>0.50910104141149581</v>
      </c>
      <c r="J1032" s="76">
        <f t="shared" si="159"/>
        <v>0.55382218266140415</v>
      </c>
      <c r="K1032" s="76">
        <v>0.26513288331716983</v>
      </c>
      <c r="L1032" s="248">
        <f t="shared" si="156"/>
        <v>0.32319698476363007</v>
      </c>
      <c r="M1032" s="67">
        <f t="shared" si="157"/>
        <v>2.0268293090636727E-2</v>
      </c>
    </row>
    <row r="1033" spans="1:13">
      <c r="A1033" s="9">
        <f t="shared" si="158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153"/>
        <v>231.7</v>
      </c>
      <c r="G1033" s="63">
        <v>1.0990697278391232E-3</v>
      </c>
      <c r="H1033" s="75">
        <f t="shared" si="154"/>
        <v>2.3467556642766523</v>
      </c>
      <c r="I1033" s="76">
        <f t="shared" si="155"/>
        <v>0.86290205775452511</v>
      </c>
      <c r="J1033" s="76">
        <f t="shared" si="159"/>
        <v>0.93870226571066095</v>
      </c>
      <c r="K1033" s="76">
        <v>0.4493876303188607</v>
      </c>
      <c r="L1033" s="248">
        <f t="shared" si="156"/>
        <v>0.54780352135869126</v>
      </c>
      <c r="M1033" s="67">
        <f t="shared" si="157"/>
        <v>2.026829309063673E-2</v>
      </c>
    </row>
    <row r="1034" spans="1:13">
      <c r="A1034" s="9">
        <f t="shared" si="158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153"/>
        <v>221.2</v>
      </c>
      <c r="G1034" s="63">
        <v>1.049262942589616E-3</v>
      </c>
      <c r="H1034" s="75">
        <f t="shared" si="154"/>
        <v>2.2404072202761998</v>
      </c>
      <c r="I1034" s="76">
        <f t="shared" si="155"/>
        <v>0.82379773489555874</v>
      </c>
      <c r="J1034" s="76">
        <f t="shared" si="159"/>
        <v>0.89616288811047995</v>
      </c>
      <c r="K1034" s="76">
        <v>0.42902263196604218</v>
      </c>
      <c r="L1034" s="248">
        <f t="shared" si="156"/>
        <v>0.52297858836660549</v>
      </c>
      <c r="M1034" s="67">
        <f t="shared" si="157"/>
        <v>2.0268293090636727E-2</v>
      </c>
    </row>
    <row r="1035" spans="1:13">
      <c r="A1035" s="9">
        <f t="shared" si="158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153"/>
        <v>275.3</v>
      </c>
      <c r="G1035" s="63">
        <v>1.305886474208505E-3</v>
      </c>
      <c r="H1035" s="75">
        <f t="shared" si="154"/>
        <v>2.7883549174594835</v>
      </c>
      <c r="I1035" s="76">
        <f t="shared" si="155"/>
        <v>1.0252781031498521</v>
      </c>
      <c r="J1035" s="76">
        <f t="shared" si="159"/>
        <v>1.1153419669837934</v>
      </c>
      <c r="K1035" s="76">
        <v>0.53395086157437355</v>
      </c>
      <c r="L1035" s="248">
        <f t="shared" si="156"/>
        <v>0.65088610025916138</v>
      </c>
      <c r="M1035" s="67">
        <f t="shared" si="157"/>
        <v>2.0268293090636727E-2</v>
      </c>
    </row>
    <row r="1036" spans="1:13">
      <c r="A1036" s="9">
        <f t="shared" si="158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153"/>
        <v>332.45</v>
      </c>
      <c r="G1036" s="63">
        <v>1.5769776910665365E-3</v>
      </c>
      <c r="H1036" s="75">
        <f t="shared" si="154"/>
        <v>3.3671943055190896</v>
      </c>
      <c r="I1036" s="76">
        <f t="shared" si="155"/>
        <v>1.2381173461393693</v>
      </c>
      <c r="J1036" s="76">
        <f t="shared" si="159"/>
        <v>1.346877722207636</v>
      </c>
      <c r="K1036" s="76">
        <v>0.64479463832328543</v>
      </c>
      <c r="L1036" s="248">
        <f t="shared" si="156"/>
        <v>0.78600466411608494</v>
      </c>
      <c r="M1036" s="67">
        <f t="shared" si="157"/>
        <v>2.0268293090636727E-2</v>
      </c>
    </row>
    <row r="1037" spans="1:13">
      <c r="A1037" s="9">
        <f t="shared" si="158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153"/>
        <v>122.2</v>
      </c>
      <c r="G1037" s="63">
        <v>5.7965611023712066E-4</v>
      </c>
      <c r="H1037" s="75">
        <f t="shared" si="154"/>
        <v>1.2376933197005047</v>
      </c>
      <c r="I1037" s="76">
        <f t="shared" si="155"/>
        <v>0.45509983365387557</v>
      </c>
      <c r="J1037" s="76">
        <f t="shared" si="159"/>
        <v>0.49507732788020187</v>
      </c>
      <c r="K1037" s="76">
        <v>0.23700979035375389</v>
      </c>
      <c r="L1037" s="248">
        <f t="shared" si="156"/>
        <v>0.28891493444122601</v>
      </c>
      <c r="M1037" s="67">
        <f t="shared" si="157"/>
        <v>2.0268293090636727E-2</v>
      </c>
    </row>
    <row r="1038" spans="1:13">
      <c r="A1038" s="9">
        <f t="shared" si="158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153"/>
        <v>94.6</v>
      </c>
      <c r="G1038" s="63">
        <v>4.487354175812734E-4</v>
      </c>
      <c r="H1038" s="75">
        <f t="shared" si="154"/>
        <v>0.95814883832788644</v>
      </c>
      <c r="I1038" s="76">
        <f t="shared" si="155"/>
        <v>0.35231132785316388</v>
      </c>
      <c r="J1038" s="76">
        <f t="shared" si="159"/>
        <v>0.38325953533115459</v>
      </c>
      <c r="K1038" s="76">
        <v>0.18347893754063108</v>
      </c>
      <c r="L1038" s="248">
        <f t="shared" si="156"/>
        <v>0.22366082486202929</v>
      </c>
      <c r="M1038" s="67">
        <f t="shared" si="157"/>
        <v>2.0268293090636724E-2</v>
      </c>
    </row>
    <row r="1039" spans="1:13">
      <c r="A1039" s="9">
        <f t="shared" si="158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153"/>
        <v>208</v>
      </c>
      <c r="G1039" s="63">
        <v>9.8664869827594999E-4</v>
      </c>
      <c r="H1039" s="75">
        <f t="shared" si="154"/>
        <v>2.1067120335327738</v>
      </c>
      <c r="I1039" s="76">
        <f t="shared" si="155"/>
        <v>0.77463801473000093</v>
      </c>
      <c r="J1039" s="76">
        <f t="shared" si="159"/>
        <v>0.84268481341310952</v>
      </c>
      <c r="K1039" s="76">
        <v>0.40342091975107042</v>
      </c>
      <c r="L1039" s="248">
        <f t="shared" si="156"/>
        <v>0.4917701011765549</v>
      </c>
      <c r="M1039" s="67">
        <f t="shared" si="157"/>
        <v>2.0268293090636727E-2</v>
      </c>
    </row>
    <row r="1040" spans="1:13">
      <c r="A1040" s="9">
        <f t="shared" si="158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153"/>
        <v>141</v>
      </c>
      <c r="G1040" s="63">
        <v>6.6883397335052385E-4</v>
      </c>
      <c r="H1040" s="75">
        <f t="shared" si="154"/>
        <v>1.4281076765775054</v>
      </c>
      <c r="I1040" s="76">
        <f t="shared" si="155"/>
        <v>0.5251151926775488</v>
      </c>
      <c r="J1040" s="76">
        <f t="shared" si="159"/>
        <v>0.57124307063100221</v>
      </c>
      <c r="K1040" s="76">
        <v>0.27347283502356218</v>
      </c>
      <c r="L1040" s="248">
        <f t="shared" si="156"/>
        <v>0.33336338589372233</v>
      </c>
      <c r="M1040" s="67">
        <f t="shared" si="157"/>
        <v>2.0268293090636727E-2</v>
      </c>
    </row>
    <row r="1041" spans="1:13">
      <c r="A1041" s="9">
        <f t="shared" si="158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53"/>
        <v>4122.1499999999996</v>
      </c>
      <c r="G1041" s="63">
        <v>1.955343236345292E-2</v>
      </c>
      <c r="H1041" s="75">
        <f t="shared" si="154"/>
        <v>41.750879851091938</v>
      </c>
      <c r="I1041" s="76">
        <f t="shared" si="155"/>
        <v>15.351798521246506</v>
      </c>
      <c r="J1041" s="76">
        <f t="shared" si="159"/>
        <v>16.700351940436775</v>
      </c>
      <c r="K1041" s="76">
        <v>7.9950074247686294</v>
      </c>
      <c r="L1041" s="248">
        <f t="shared" si="156"/>
        <v>9.74591405079296</v>
      </c>
      <c r="M1041" s="67">
        <f t="shared" si="157"/>
        <v>2.0268293090636727E-2</v>
      </c>
    </row>
    <row r="1042" spans="1:13">
      <c r="A1042" s="9">
        <f t="shared" si="158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53"/>
        <v>382.3</v>
      </c>
      <c r="G1042" s="63">
        <v>1.8134413334177678E-3</v>
      </c>
      <c r="H1042" s="75">
        <f t="shared" si="154"/>
        <v>3.872096203940286</v>
      </c>
      <c r="I1042" s="76">
        <f t="shared" si="155"/>
        <v>1.4237697741888433</v>
      </c>
      <c r="J1042" s="76">
        <f t="shared" si="159"/>
        <v>1.5488384815761145</v>
      </c>
      <c r="K1042" s="76">
        <v>0.74147989240785694</v>
      </c>
      <c r="L1042" s="248">
        <f t="shared" si="156"/>
        <v>0.90386398884517771</v>
      </c>
      <c r="M1042" s="67">
        <f t="shared" si="157"/>
        <v>2.0268293090636727E-2</v>
      </c>
    </row>
    <row r="1043" spans="1:13">
      <c r="A1043" s="9">
        <f t="shared" si="158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53"/>
        <v>377.25</v>
      </c>
      <c r="G1043" s="63">
        <v>1.7894866414644333E-3</v>
      </c>
      <c r="H1043" s="75">
        <f t="shared" si="154"/>
        <v>3.8209476665876867</v>
      </c>
      <c r="I1043" s="76">
        <f t="shared" si="155"/>
        <v>1.4049624570042925</v>
      </c>
      <c r="J1043" s="76">
        <f t="shared" si="159"/>
        <v>1.5283790666350747</v>
      </c>
      <c r="K1043" s="76">
        <v>0.73168529796197745</v>
      </c>
      <c r="L1043" s="248">
        <f t="shared" si="156"/>
        <v>0.89192437821565063</v>
      </c>
      <c r="M1043" s="67">
        <f t="shared" si="157"/>
        <v>2.0268293090636724E-2</v>
      </c>
    </row>
    <row r="1044" spans="1:13">
      <c r="A1044" s="9">
        <f t="shared" si="158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53"/>
        <v>1464.75</v>
      </c>
      <c r="G1044" s="63">
        <v>6.9480465423062392E-3</v>
      </c>
      <c r="H1044" s="75">
        <f t="shared" si="154"/>
        <v>14.835607938063127</v>
      </c>
      <c r="I1044" s="76">
        <f t="shared" si="155"/>
        <v>5.4550530388258123</v>
      </c>
      <c r="J1044" s="76">
        <f t="shared" si="159"/>
        <v>5.9342431752252516</v>
      </c>
      <c r="K1044" s="76">
        <v>2.8409172702181751</v>
      </c>
      <c r="L1044" s="248">
        <f t="shared" si="156"/>
        <v>3.4630781523959557</v>
      </c>
      <c r="M1044" s="67">
        <f t="shared" si="157"/>
        <v>2.0268293090636727E-2</v>
      </c>
    </row>
    <row r="1045" spans="1:13">
      <c r="A1045" s="9">
        <f t="shared" si="158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153"/>
        <v>363</v>
      </c>
      <c r="G1045" s="63">
        <v>1.7218917186258165E-3</v>
      </c>
      <c r="H1045" s="75">
        <f t="shared" si="154"/>
        <v>3.6766176354442157</v>
      </c>
      <c r="I1045" s="76">
        <f t="shared" si="155"/>
        <v>1.3518923045528382</v>
      </c>
      <c r="J1045" s="76">
        <f t="shared" si="159"/>
        <v>1.4706470541776864</v>
      </c>
      <c r="K1045" s="76">
        <v>0.70404708591172382</v>
      </c>
      <c r="L1045" s="248">
        <f t="shared" si="156"/>
        <v>0.8582333977263914</v>
      </c>
      <c r="M1045" s="67">
        <f t="shared" si="157"/>
        <v>2.0268293090636727E-2</v>
      </c>
    </row>
    <row r="1046" spans="1:13">
      <c r="A1046" s="9">
        <f t="shared" si="158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153"/>
        <v>356.7</v>
      </c>
      <c r="G1046" s="63">
        <v>1.6920076474761124E-3</v>
      </c>
      <c r="H1046" s="75">
        <f t="shared" si="154"/>
        <v>3.6128085690439442</v>
      </c>
      <c r="I1046" s="76">
        <f t="shared" si="155"/>
        <v>1.3284297108374583</v>
      </c>
      <c r="J1046" s="76">
        <f t="shared" si="159"/>
        <v>1.4451234276175777</v>
      </c>
      <c r="K1046" s="76">
        <v>0.69182808690003283</v>
      </c>
      <c r="L1046" s="248">
        <f t="shared" si="156"/>
        <v>0.84333843793114005</v>
      </c>
      <c r="M1046" s="67">
        <f t="shared" si="157"/>
        <v>2.0268293090636727E-2</v>
      </c>
    </row>
    <row r="1047" spans="1:13">
      <c r="A1047" s="9">
        <f t="shared" si="158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53"/>
        <v>3174</v>
      </c>
      <c r="G1047" s="63">
        <v>1.5055879655422429E-2</v>
      </c>
      <c r="H1047" s="75">
        <f t="shared" si="154"/>
        <v>32.147615357851073</v>
      </c>
      <c r="I1047" s="76">
        <f t="shared" si="155"/>
        <v>11.820678167081841</v>
      </c>
      <c r="J1047" s="76">
        <f t="shared" si="159"/>
        <v>12.85904614314043</v>
      </c>
      <c r="K1047" s="76">
        <v>6.1560480735091225</v>
      </c>
      <c r="L1047" s="248">
        <f t="shared" si="156"/>
        <v>7.504222601607621</v>
      </c>
      <c r="M1047" s="67">
        <f t="shared" si="157"/>
        <v>2.0268293090636727E-2</v>
      </c>
    </row>
    <row r="1048" spans="1:13">
      <c r="A1048" s="9">
        <f t="shared" si="158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53"/>
        <v>7564.79</v>
      </c>
      <c r="G1048" s="63">
        <v>3.5883606760725599E-2</v>
      </c>
      <c r="H1048" s="75">
        <f t="shared" si="154"/>
        <v>76.619394827636512</v>
      </c>
      <c r="I1048" s="76">
        <f t="shared" si="155"/>
        <v>28.172951478121949</v>
      </c>
      <c r="J1048" s="76">
        <f t="shared" si="159"/>
        <v>30.647757931054606</v>
      </c>
      <c r="K1048" s="76">
        <v>14.672089132325484</v>
      </c>
      <c r="L1048" s="248">
        <f t="shared" si="156"/>
        <v>17.885276652304764</v>
      </c>
      <c r="M1048" s="67">
        <f t="shared" si="157"/>
        <v>2.0268293090636727E-2</v>
      </c>
    </row>
    <row r="1049" spans="1:13">
      <c r="A1049" s="9">
        <f t="shared" si="158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53"/>
        <v>7586.48</v>
      </c>
      <c r="G1049" s="63">
        <v>3.5986493348541003E-2</v>
      </c>
      <c r="H1049" s="75">
        <f t="shared" si="154"/>
        <v>76.839080327671709</v>
      </c>
      <c r="I1049" s="76">
        <f t="shared" si="155"/>
        <v>28.25372983648489</v>
      </c>
      <c r="J1049" s="76">
        <f t="shared" si="159"/>
        <v>30.735632131068684</v>
      </c>
      <c r="K1049" s="76">
        <v>14.714157400351445</v>
      </c>
      <c r="L1049" s="248">
        <f t="shared" si="156"/>
        <v>17.936557871028413</v>
      </c>
      <c r="M1049" s="67">
        <f t="shared" si="157"/>
        <v>2.0268293090636724E-2</v>
      </c>
    </row>
    <row r="1050" spans="1:13">
      <c r="A1050" s="9">
        <f t="shared" si="158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53"/>
        <v>4003.9</v>
      </c>
      <c r="G1050" s="63">
        <v>1.8992513091476329E-2</v>
      </c>
      <c r="H1050" s="75">
        <f t="shared" si="154"/>
        <v>40.553193803182083</v>
      </c>
      <c r="I1050" s="76">
        <f t="shared" si="155"/>
        <v>14.911409361430053</v>
      </c>
      <c r="J1050" s="76">
        <f t="shared" si="159"/>
        <v>16.221277521272835</v>
      </c>
      <c r="K1050" s="76">
        <v>7.7656587528428416</v>
      </c>
      <c r="L1050" s="248">
        <f t="shared" si="156"/>
        <v>9.4663380197154243</v>
      </c>
      <c r="M1050" s="67">
        <f t="shared" si="157"/>
        <v>2.0268293090636727E-2</v>
      </c>
    </row>
    <row r="1051" spans="1:13">
      <c r="A1051" s="9">
        <f t="shared" si="158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53"/>
        <v>3984.06</v>
      </c>
      <c r="G1051" s="63">
        <v>1.8898401984871544E-2</v>
      </c>
      <c r="H1051" s="75">
        <f t="shared" si="154"/>
        <v>40.352245886137418</v>
      </c>
      <c r="I1051" s="76">
        <f t="shared" si="155"/>
        <v>14.837520812332729</v>
      </c>
      <c r="J1051" s="76">
        <f t="shared" si="159"/>
        <v>16.140898354454968</v>
      </c>
      <c r="K1051" s="76">
        <v>7.7271786035742771</v>
      </c>
      <c r="L1051" s="248">
        <f t="shared" si="156"/>
        <v>9.4194307177570451</v>
      </c>
      <c r="M1051" s="67">
        <f t="shared" si="157"/>
        <v>2.0268293090636727E-2</v>
      </c>
    </row>
    <row r="1052" spans="1:13">
      <c r="A1052" s="9">
        <f t="shared" si="158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153"/>
        <v>82.8</v>
      </c>
      <c r="G1052" s="63">
        <v>3.9276207796754161E-4</v>
      </c>
      <c r="H1052" s="75">
        <f t="shared" si="154"/>
        <v>0.83863344411785412</v>
      </c>
      <c r="I1052" s="76">
        <f t="shared" si="155"/>
        <v>0.30836551740213497</v>
      </c>
      <c r="J1052" s="76">
        <f t="shared" si="159"/>
        <v>0.33545337764714167</v>
      </c>
      <c r="K1052" s="76">
        <v>0.1605925584393684</v>
      </c>
      <c r="L1052" s="248">
        <f t="shared" si="156"/>
        <v>0.19576232873759009</v>
      </c>
      <c r="M1052" s="67">
        <f t="shared" si="157"/>
        <v>2.0268293090636724E-2</v>
      </c>
    </row>
    <row r="1053" spans="1:13">
      <c r="A1053" s="9">
        <f t="shared" si="158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153"/>
        <v>334.8</v>
      </c>
      <c r="G1053" s="63">
        <v>1.5881249239557119E-3</v>
      </c>
      <c r="H1053" s="75">
        <f t="shared" si="154"/>
        <v>3.3909961001287146</v>
      </c>
      <c r="I1053" s="76">
        <f t="shared" si="155"/>
        <v>1.2468692660173284</v>
      </c>
      <c r="J1053" s="76">
        <f t="shared" si="159"/>
        <v>1.3563984400514859</v>
      </c>
      <c r="K1053" s="76">
        <v>0.64935251890701151</v>
      </c>
      <c r="L1053" s="248">
        <f t="shared" si="156"/>
        <v>0.79156072054764703</v>
      </c>
      <c r="M1053" s="67">
        <f t="shared" si="157"/>
        <v>2.0268293090636724E-2</v>
      </c>
    </row>
    <row r="1054" spans="1:13">
      <c r="A1054" s="9">
        <f t="shared" si="158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153"/>
        <v>435.7</v>
      </c>
      <c r="G1054" s="63">
        <v>2.0667444126866896E-3</v>
      </c>
      <c r="H1054" s="75">
        <f t="shared" si="154"/>
        <v>4.4129540048568732</v>
      </c>
      <c r="I1054" s="76">
        <f t="shared" si="155"/>
        <v>1.6226431875858724</v>
      </c>
      <c r="J1054" s="76">
        <f t="shared" si="159"/>
        <v>1.7651816019427493</v>
      </c>
      <c r="K1054" s="76">
        <v>0.84505045545933366</v>
      </c>
      <c r="L1054" s="248">
        <f t="shared" si="156"/>
        <v>1.0301165052049277</v>
      </c>
      <c r="M1054" s="67">
        <f t="shared" si="157"/>
        <v>2.0268293090636727E-2</v>
      </c>
    </row>
    <row r="1055" spans="1:13">
      <c r="A1055" s="9">
        <f t="shared" si="158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153"/>
        <v>431.1</v>
      </c>
      <c r="G1055" s="63">
        <v>2.0449242972440484E-3</v>
      </c>
      <c r="H1055" s="75">
        <f t="shared" si="154"/>
        <v>4.3663632579614369</v>
      </c>
      <c r="I1055" s="76">
        <f t="shared" si="155"/>
        <v>1.6055117699524204</v>
      </c>
      <c r="J1055" s="76">
        <f t="shared" si="159"/>
        <v>1.7465453031845748</v>
      </c>
      <c r="K1055" s="76">
        <v>0.83612864665714648</v>
      </c>
      <c r="L1055" s="248">
        <f t="shared" si="156"/>
        <v>1.0192408202750616</v>
      </c>
      <c r="M1055" s="67">
        <f t="shared" si="157"/>
        <v>2.0268293090636724E-2</v>
      </c>
    </row>
    <row r="1056" spans="1:13">
      <c r="A1056" s="9">
        <f t="shared" si="158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153"/>
        <v>174.4</v>
      </c>
      <c r="G1056" s="63">
        <v>8.2726698547752739E-4</v>
      </c>
      <c r="H1056" s="75">
        <f t="shared" si="154"/>
        <v>1.7663970127313258</v>
      </c>
      <c r="I1056" s="76">
        <f t="shared" si="155"/>
        <v>0.64950418158130852</v>
      </c>
      <c r="J1056" s="76">
        <f t="shared" si="159"/>
        <v>0.70655880509253033</v>
      </c>
      <c r="K1056" s="76">
        <v>0.3382529250220514</v>
      </c>
      <c r="L1056" s="248">
        <f t="shared" si="156"/>
        <v>0.41233031560188066</v>
      </c>
      <c r="M1056" s="67">
        <f t="shared" si="157"/>
        <v>2.0268293090636724E-2</v>
      </c>
    </row>
    <row r="1057" spans="1:13">
      <c r="A1057" s="9">
        <f t="shared" si="158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153"/>
        <v>345.2</v>
      </c>
      <c r="G1057" s="63">
        <v>1.6374573588695093E-3</v>
      </c>
      <c r="H1057" s="75">
        <f t="shared" si="154"/>
        <v>3.4963317018053535</v>
      </c>
      <c r="I1057" s="76">
        <f t="shared" si="155"/>
        <v>1.2856011667538285</v>
      </c>
      <c r="J1057" s="76">
        <f t="shared" si="159"/>
        <v>1.3985326807221414</v>
      </c>
      <c r="K1057" s="76">
        <v>0.66952356489456499</v>
      </c>
      <c r="L1057" s="248">
        <f t="shared" si="156"/>
        <v>0.81614922560647474</v>
      </c>
      <c r="M1057" s="67">
        <f t="shared" si="157"/>
        <v>2.0268293090636727E-2</v>
      </c>
    </row>
    <row r="1058" spans="1:13">
      <c r="A1058" s="9">
        <f t="shared" si="158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153"/>
        <v>344.6</v>
      </c>
      <c r="G1058" s="63">
        <v>1.6346112568552519E-3</v>
      </c>
      <c r="H1058" s="75">
        <f t="shared" si="154"/>
        <v>3.4902546478624705</v>
      </c>
      <c r="I1058" s="76">
        <f t="shared" si="155"/>
        <v>1.2833666340190306</v>
      </c>
      <c r="J1058" s="76">
        <f t="shared" si="159"/>
        <v>1.3961018591449883</v>
      </c>
      <c r="K1058" s="76">
        <v>0.66835985070297543</v>
      </c>
      <c r="L1058" s="248">
        <f t="shared" si="156"/>
        <v>0.81473065800692712</v>
      </c>
      <c r="M1058" s="67">
        <f t="shared" si="157"/>
        <v>2.0268293090636727E-2</v>
      </c>
    </row>
    <row r="1059" spans="1:13">
      <c r="A1059" s="9">
        <f t="shared" si="158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153"/>
        <v>332.1</v>
      </c>
      <c r="G1059" s="63">
        <v>1.5753174648915529E-3</v>
      </c>
      <c r="H1059" s="75">
        <f t="shared" si="154"/>
        <v>3.3636493573857411</v>
      </c>
      <c r="I1059" s="76">
        <f t="shared" si="155"/>
        <v>1.2368138687107371</v>
      </c>
      <c r="J1059" s="76">
        <f t="shared" si="159"/>
        <v>1.3454597429542965</v>
      </c>
      <c r="K1059" s="76">
        <v>0.6441158050448581</v>
      </c>
      <c r="L1059" s="248">
        <f t="shared" si="156"/>
        <v>0.78517716634968204</v>
      </c>
      <c r="M1059" s="67">
        <f t="shared" si="157"/>
        <v>2.0268293090636724E-2</v>
      </c>
    </row>
    <row r="1060" spans="1:13">
      <c r="A1060" s="9">
        <f t="shared" si="158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153"/>
        <v>335.1</v>
      </c>
      <c r="G1060" s="63">
        <v>1.5895479749628407E-3</v>
      </c>
      <c r="H1060" s="75">
        <f t="shared" si="154"/>
        <v>3.3940346271001562</v>
      </c>
      <c r="I1060" s="76">
        <f t="shared" si="155"/>
        <v>1.2479865323847275</v>
      </c>
      <c r="J1060" s="76">
        <f t="shared" si="159"/>
        <v>1.3576138508400626</v>
      </c>
      <c r="K1060" s="76">
        <v>0.64993437600280624</v>
      </c>
      <c r="L1060" s="248">
        <f t="shared" si="156"/>
        <v>0.7922700043474209</v>
      </c>
      <c r="M1060" s="67">
        <f t="shared" si="157"/>
        <v>2.0268293090636724E-2</v>
      </c>
    </row>
    <row r="1061" spans="1:13">
      <c r="A1061" s="9">
        <f t="shared" si="158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153"/>
        <v>326.89999999999998</v>
      </c>
      <c r="G1061" s="63">
        <v>1.550651247434654E-3</v>
      </c>
      <c r="H1061" s="75">
        <f t="shared" si="154"/>
        <v>3.3109815565474219</v>
      </c>
      <c r="I1061" s="76">
        <f t="shared" si="155"/>
        <v>1.2174479183424871</v>
      </c>
      <c r="J1061" s="76">
        <f t="shared" si="159"/>
        <v>1.3243926226189688</v>
      </c>
      <c r="K1061" s="76">
        <v>0.63403028205108136</v>
      </c>
      <c r="L1061" s="248">
        <f t="shared" si="156"/>
        <v>0.77288291382026819</v>
      </c>
      <c r="M1061" s="67">
        <f t="shared" si="157"/>
        <v>2.0268293090636727E-2</v>
      </c>
    </row>
    <row r="1062" spans="1:13">
      <c r="A1062" s="9">
        <f t="shared" si="158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153"/>
        <v>199</v>
      </c>
      <c r="G1062" s="63">
        <v>9.4395716806208675E-4</v>
      </c>
      <c r="H1062" s="75">
        <f t="shared" si="154"/>
        <v>2.0155562243895289</v>
      </c>
      <c r="I1062" s="76">
        <f t="shared" si="155"/>
        <v>0.74112002370802976</v>
      </c>
      <c r="J1062" s="76">
        <f t="shared" si="159"/>
        <v>0.80622248975581157</v>
      </c>
      <c r="K1062" s="76">
        <v>0.38596520687722602</v>
      </c>
      <c r="L1062" s="248">
        <f t="shared" si="156"/>
        <v>0.47049158718333856</v>
      </c>
      <c r="M1062" s="67">
        <f t="shared" si="157"/>
        <v>2.0268293090636727E-2</v>
      </c>
    </row>
    <row r="1063" spans="1:13">
      <c r="A1063" s="9">
        <f t="shared" si="158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153"/>
        <v>242.5</v>
      </c>
      <c r="G1063" s="63">
        <v>1.1502995640957591E-3</v>
      </c>
      <c r="H1063" s="75">
        <f t="shared" si="154"/>
        <v>2.4561426352485465</v>
      </c>
      <c r="I1063" s="76">
        <f t="shared" si="155"/>
        <v>0.90312364698089065</v>
      </c>
      <c r="J1063" s="76">
        <f t="shared" si="159"/>
        <v>0.98245705409941864</v>
      </c>
      <c r="K1063" s="76">
        <v>0.47033448576747394</v>
      </c>
      <c r="L1063" s="248">
        <f t="shared" si="156"/>
        <v>0.57333773815055078</v>
      </c>
      <c r="M1063" s="67">
        <f t="shared" si="157"/>
        <v>2.0268293090636727E-2</v>
      </c>
    </row>
    <row r="1064" spans="1:13">
      <c r="A1064" s="9">
        <f t="shared" si="158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153"/>
        <v>312.5</v>
      </c>
      <c r="G1064" s="63">
        <v>1.482344799092473E-3</v>
      </c>
      <c r="H1064" s="75">
        <f t="shared" si="154"/>
        <v>3.16513226191823</v>
      </c>
      <c r="I1064" s="76">
        <f t="shared" si="155"/>
        <v>1.1638191327073333</v>
      </c>
      <c r="J1064" s="76">
        <f t="shared" si="159"/>
        <v>1.2660529047672922</v>
      </c>
      <c r="K1064" s="76">
        <v>0.60610114145293037</v>
      </c>
      <c r="L1064" s="248">
        <f t="shared" si="156"/>
        <v>0.7388372914311222</v>
      </c>
      <c r="M1064" s="67">
        <f t="shared" si="157"/>
        <v>2.026829309063673E-2</v>
      </c>
    </row>
    <row r="1065" spans="1:13">
      <c r="A1065" s="9">
        <f t="shared" si="158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153"/>
        <v>148</v>
      </c>
      <c r="G1065" s="63">
        <v>7.020384968501952E-4</v>
      </c>
      <c r="H1065" s="75">
        <f t="shared" si="154"/>
        <v>1.4990066392444736</v>
      </c>
      <c r="I1065" s="76">
        <f t="shared" si="155"/>
        <v>0.55118474125019301</v>
      </c>
      <c r="J1065" s="76">
        <f t="shared" si="159"/>
        <v>0.59960265569778948</v>
      </c>
      <c r="K1065" s="76">
        <v>0.28704950059210782</v>
      </c>
      <c r="L1065" s="248">
        <f t="shared" si="156"/>
        <v>0.34991334122177947</v>
      </c>
      <c r="M1065" s="67">
        <f t="shared" si="157"/>
        <v>2.0268293090636727E-2</v>
      </c>
    </row>
    <row r="1066" spans="1:13">
      <c r="A1066" s="9">
        <f t="shared" si="158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53"/>
        <v>4184.29</v>
      </c>
      <c r="G1066" s="63">
        <v>1.9848193662062859E-2</v>
      </c>
      <c r="H1066" s="75">
        <f t="shared" si="154"/>
        <v>42.380260071109852</v>
      </c>
      <c r="I1066" s="76">
        <f t="shared" si="155"/>
        <v>15.583221628147093</v>
      </c>
      <c r="J1066" s="76">
        <f t="shared" si="159"/>
        <v>16.952104028443941</v>
      </c>
      <c r="K1066" s="76">
        <v>8.1155294245442615</v>
      </c>
      <c r="L1066" s="248">
        <f t="shared" si="156"/>
        <v>9.892830368519455</v>
      </c>
      <c r="M1066" s="67">
        <f t="shared" si="157"/>
        <v>2.0268293090636724E-2</v>
      </c>
    </row>
    <row r="1067" spans="1:13">
      <c r="A1067" s="9">
        <f t="shared" si="158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153"/>
        <v>429.5</v>
      </c>
      <c r="G1067" s="63">
        <v>2.037334691872695E-3</v>
      </c>
      <c r="H1067" s="75">
        <f t="shared" si="154"/>
        <v>4.3501577807804157</v>
      </c>
      <c r="I1067" s="76">
        <f t="shared" si="155"/>
        <v>1.599553015992959</v>
      </c>
      <c r="J1067" s="76">
        <f t="shared" si="159"/>
        <v>1.7400631123121664</v>
      </c>
      <c r="K1067" s="76">
        <v>0.83302540881290754</v>
      </c>
      <c r="L1067" s="248">
        <f t="shared" si="156"/>
        <v>1.0154579733429343</v>
      </c>
      <c r="M1067" s="67">
        <f t="shared" si="157"/>
        <v>2.026829309063673E-2</v>
      </c>
    </row>
    <row r="1068" spans="1:13">
      <c r="A1068" s="9">
        <f t="shared" si="158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153"/>
        <v>313</v>
      </c>
      <c r="G1068" s="63">
        <v>1.4847165507710209E-3</v>
      </c>
      <c r="H1068" s="75">
        <f t="shared" si="154"/>
        <v>3.1701964735372989</v>
      </c>
      <c r="I1068" s="76">
        <f t="shared" si="155"/>
        <v>1.1656812433196648</v>
      </c>
      <c r="J1068" s="76">
        <f t="shared" si="159"/>
        <v>1.2680785894149196</v>
      </c>
      <c r="K1068" s="76">
        <v>0.60707090327925506</v>
      </c>
      <c r="L1068" s="248">
        <f t="shared" si="156"/>
        <v>0.74001943109741197</v>
      </c>
      <c r="M1068" s="67">
        <f t="shared" si="157"/>
        <v>2.0268293090636727E-2</v>
      </c>
    </row>
    <row r="1069" spans="1:13">
      <c r="A1069" s="9">
        <f t="shared" si="158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153"/>
        <v>348.9</v>
      </c>
      <c r="G1069" s="63">
        <v>1.6550083212907641E-3</v>
      </c>
      <c r="H1069" s="75">
        <f t="shared" si="154"/>
        <v>3.5338068677864651</v>
      </c>
      <c r="I1069" s="76">
        <f t="shared" si="155"/>
        <v>1.2993807852850834</v>
      </c>
      <c r="J1069" s="76">
        <f t="shared" si="159"/>
        <v>1.4135227471145861</v>
      </c>
      <c r="K1069" s="76">
        <v>0.67669980240936767</v>
      </c>
      <c r="L1069" s="248">
        <f t="shared" si="156"/>
        <v>0.82489705913701927</v>
      </c>
      <c r="M1069" s="67">
        <f t="shared" si="157"/>
        <v>2.0268293090636727E-2</v>
      </c>
    </row>
    <row r="1070" spans="1:13">
      <c r="A1070" s="9">
        <f t="shared" si="158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153"/>
        <v>345</v>
      </c>
      <c r="G1070" s="63">
        <v>1.6365086581980903E-3</v>
      </c>
      <c r="H1070" s="75">
        <f t="shared" si="154"/>
        <v>3.4943060171577258</v>
      </c>
      <c r="I1070" s="76">
        <f t="shared" si="155"/>
        <v>1.2848563225088958</v>
      </c>
      <c r="J1070" s="76">
        <f t="shared" si="159"/>
        <v>1.3977224068630905</v>
      </c>
      <c r="K1070" s="76">
        <v>0.66913566016403514</v>
      </c>
      <c r="L1070" s="248">
        <f t="shared" si="156"/>
        <v>0.81567636973995894</v>
      </c>
      <c r="M1070" s="67">
        <f t="shared" si="157"/>
        <v>2.026829309063673E-2</v>
      </c>
    </row>
    <row r="1071" spans="1:13">
      <c r="A1071" s="9">
        <f t="shared" si="158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153"/>
        <v>139.5</v>
      </c>
      <c r="G1071" s="63">
        <v>6.6171871831487996E-4</v>
      </c>
      <c r="H1071" s="75">
        <f t="shared" si="154"/>
        <v>1.4129150417202978</v>
      </c>
      <c r="I1071" s="76">
        <f t="shared" si="155"/>
        <v>0.5195288608405535</v>
      </c>
      <c r="J1071" s="76">
        <f t="shared" si="159"/>
        <v>0.56516601668811917</v>
      </c>
      <c r="K1071" s="76">
        <v>0.27056354954458811</v>
      </c>
      <c r="L1071" s="248">
        <f t="shared" si="156"/>
        <v>0.3298169668948529</v>
      </c>
      <c r="M1071" s="67">
        <f t="shared" si="157"/>
        <v>2.0268293090636727E-2</v>
      </c>
    </row>
    <row r="1072" spans="1:13">
      <c r="A1072" s="9">
        <f t="shared" si="158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ref="F1072:F1127" si="160">C1072+D1072+E1072</f>
        <v>70.400000000000006</v>
      </c>
      <c r="G1072" s="63">
        <v>3.3394263633955234E-4</v>
      </c>
      <c r="H1072" s="75">
        <f t="shared" si="154"/>
        <v>0.71304099596493886</v>
      </c>
      <c r="I1072" s="76">
        <f t="shared" ref="I1072:I1126" si="161">H1072*0.3677</f>
        <v>0.26218517421630805</v>
      </c>
      <c r="J1072" s="76">
        <f t="shared" si="159"/>
        <v>0.28521639838597557</v>
      </c>
      <c r="K1072" s="76">
        <v>0.13654246514651616</v>
      </c>
      <c r="L1072" s="248">
        <f t="shared" si="156"/>
        <v>0.16644526501360321</v>
      </c>
      <c r="M1072" s="67">
        <f t="shared" si="157"/>
        <v>2.0268293090636727E-2</v>
      </c>
    </row>
    <row r="1073" spans="1:13">
      <c r="A1073" s="9">
        <f t="shared" si="158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160"/>
        <v>70.599999999999994</v>
      </c>
      <c r="G1073" s="63">
        <v>3.3489133701097146E-4</v>
      </c>
      <c r="H1073" s="75">
        <f t="shared" si="154"/>
        <v>0.7150666806125664</v>
      </c>
      <c r="I1073" s="76">
        <f t="shared" si="161"/>
        <v>0.2629300184612407</v>
      </c>
      <c r="J1073" s="76">
        <f t="shared" si="159"/>
        <v>0.28602667224502659</v>
      </c>
      <c r="K1073" s="76">
        <v>0.13693036987704602</v>
      </c>
      <c r="L1073" s="248">
        <f t="shared" si="156"/>
        <v>0.16691812088011909</v>
      </c>
      <c r="M1073" s="67">
        <f t="shared" si="157"/>
        <v>2.026829309063673E-2</v>
      </c>
    </row>
    <row r="1074" spans="1:13">
      <c r="A1074" s="9">
        <f t="shared" si="158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160"/>
        <v>126.1</v>
      </c>
      <c r="G1074" s="63">
        <v>5.9815577332979469E-4</v>
      </c>
      <c r="H1074" s="75">
        <f t="shared" si="154"/>
        <v>1.277194170329244</v>
      </c>
      <c r="I1074" s="76">
        <f t="shared" si="161"/>
        <v>0.46962429643006304</v>
      </c>
      <c r="J1074" s="76">
        <f t="shared" si="159"/>
        <v>0.51087766813169766</v>
      </c>
      <c r="K1074" s="76">
        <v>0.24457393259908644</v>
      </c>
      <c r="L1074" s="248">
        <f t="shared" si="156"/>
        <v>0.2981356238382864</v>
      </c>
      <c r="M1074" s="67">
        <f t="shared" si="157"/>
        <v>2.0268293090636727E-2</v>
      </c>
    </row>
    <row r="1075" spans="1:13">
      <c r="A1075" s="9">
        <f t="shared" si="158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160"/>
        <v>165.8</v>
      </c>
      <c r="G1075" s="63">
        <v>7.864728566065025E-4</v>
      </c>
      <c r="H1075" s="75">
        <f t="shared" si="154"/>
        <v>1.6792925728833361</v>
      </c>
      <c r="I1075" s="76">
        <f t="shared" si="161"/>
        <v>0.61747587904920276</v>
      </c>
      <c r="J1075" s="76">
        <f t="shared" si="159"/>
        <v>0.67171702915333453</v>
      </c>
      <c r="K1075" s="76">
        <v>0.32157302160926676</v>
      </c>
      <c r="L1075" s="248">
        <f t="shared" si="156"/>
        <v>0.39199751334169619</v>
      </c>
      <c r="M1075" s="67">
        <f t="shared" si="157"/>
        <v>2.0268293090636727E-2</v>
      </c>
    </row>
    <row r="1076" spans="1:13">
      <c r="A1076" s="9">
        <f t="shared" si="158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160"/>
        <v>100.4</v>
      </c>
      <c r="G1076" s="63">
        <v>4.7624773705242973E-4</v>
      </c>
      <c r="H1076" s="75">
        <f t="shared" ref="H1076:H1139" si="162">G1076*2135.22</f>
        <v>1.0168936931090888</v>
      </c>
      <c r="I1076" s="76">
        <f t="shared" si="161"/>
        <v>0.37391181095621201</v>
      </c>
      <c r="J1076" s="76">
        <f t="shared" si="159"/>
        <v>0.40675747724363553</v>
      </c>
      <c r="K1076" s="76">
        <v>0.19472817472599746</v>
      </c>
      <c r="L1076" s="248">
        <f t="shared" si="156"/>
        <v>0.23737364499099092</v>
      </c>
      <c r="M1076" s="67">
        <f t="shared" ref="M1076:M1139" si="163">(H1076+I1076+J1076+L1076)/F1076</f>
        <v>2.0268293090636727E-2</v>
      </c>
    </row>
    <row r="1077" spans="1:13">
      <c r="A1077" s="9">
        <f t="shared" si="158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160"/>
        <v>102.7</v>
      </c>
      <c r="G1077" s="63">
        <v>4.8715779477375034E-4</v>
      </c>
      <c r="H1077" s="75">
        <f t="shared" si="162"/>
        <v>1.0401890665568072</v>
      </c>
      <c r="I1077" s="76">
        <f t="shared" si="161"/>
        <v>0.38247751977293803</v>
      </c>
      <c r="J1077" s="76">
        <f t="shared" ref="J1077:J1140" si="164">H1077*0.4</f>
        <v>0.4160756266227229</v>
      </c>
      <c r="K1077" s="76">
        <v>0.19918907912709102</v>
      </c>
      <c r="L1077" s="248">
        <f t="shared" ref="L1077:L1140" si="165">K1077*$L$2</f>
        <v>0.24281148745592399</v>
      </c>
      <c r="M1077" s="67">
        <f t="shared" si="163"/>
        <v>2.026829309063673E-2</v>
      </c>
    </row>
    <row r="1078" spans="1:13">
      <c r="A1078" s="9">
        <f t="shared" ref="A1078:A1141" si="166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160"/>
        <v>55.2</v>
      </c>
      <c r="G1078" s="63">
        <v>2.6184138531169446E-4</v>
      </c>
      <c r="H1078" s="75">
        <f t="shared" si="162"/>
        <v>0.55908896274523623</v>
      </c>
      <c r="I1078" s="76">
        <f t="shared" si="161"/>
        <v>0.20557701160142339</v>
      </c>
      <c r="J1078" s="76">
        <f t="shared" si="164"/>
        <v>0.2236355850980945</v>
      </c>
      <c r="K1078" s="76">
        <v>0.10706170562624563</v>
      </c>
      <c r="L1078" s="248">
        <f t="shared" si="165"/>
        <v>0.13050821915839345</v>
      </c>
      <c r="M1078" s="67">
        <f t="shared" si="163"/>
        <v>2.026829309063673E-2</v>
      </c>
    </row>
    <row r="1079" spans="1:13">
      <c r="A1079" s="9">
        <f t="shared" si="166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160"/>
        <v>84.9</v>
      </c>
      <c r="G1079" s="63">
        <v>4.0272343501744309E-4</v>
      </c>
      <c r="H1079" s="75">
        <f t="shared" si="162"/>
        <v>0.85990313291794473</v>
      </c>
      <c r="I1079" s="76">
        <f t="shared" si="161"/>
        <v>0.31618638197392829</v>
      </c>
      <c r="J1079" s="76">
        <f t="shared" si="164"/>
        <v>0.3439612531671779</v>
      </c>
      <c r="K1079" s="76">
        <v>0.16466555810993214</v>
      </c>
      <c r="L1079" s="248">
        <f t="shared" si="165"/>
        <v>0.20072731533600729</v>
      </c>
      <c r="M1079" s="67">
        <f t="shared" si="163"/>
        <v>2.0268293090636727E-2</v>
      </c>
    </row>
    <row r="1080" spans="1:13">
      <c r="A1080" s="9">
        <f t="shared" si="166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160"/>
        <v>97.9</v>
      </c>
      <c r="G1080" s="63">
        <v>4.6438897865968995E-4</v>
      </c>
      <c r="H1080" s="75">
        <f t="shared" si="162"/>
        <v>0.99157263501374304</v>
      </c>
      <c r="I1080" s="76">
        <f t="shared" si="161"/>
        <v>0.36460125789455333</v>
      </c>
      <c r="J1080" s="76">
        <f t="shared" si="164"/>
        <v>0.39662905400549725</v>
      </c>
      <c r="K1080" s="76">
        <v>0.18987936559437402</v>
      </c>
      <c r="L1080" s="248">
        <f t="shared" si="165"/>
        <v>0.23146294665954195</v>
      </c>
      <c r="M1080" s="67">
        <f t="shared" si="163"/>
        <v>2.0268293090636724E-2</v>
      </c>
    </row>
    <row r="1081" spans="1:13">
      <c r="A1081" s="9">
        <f t="shared" si="166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160"/>
        <v>76.599999999999994</v>
      </c>
      <c r="G1081" s="63">
        <v>3.6335235715354697E-4</v>
      </c>
      <c r="H1081" s="75">
        <f t="shared" si="162"/>
        <v>0.77583722004139655</v>
      </c>
      <c r="I1081" s="76">
        <f t="shared" si="161"/>
        <v>0.28527534580922154</v>
      </c>
      <c r="J1081" s="76">
        <f t="shared" si="164"/>
        <v>0.31033488801655862</v>
      </c>
      <c r="K1081" s="76">
        <v>0.14856751179294228</v>
      </c>
      <c r="L1081" s="248">
        <f t="shared" si="165"/>
        <v>0.18110379687559666</v>
      </c>
      <c r="M1081" s="67">
        <f t="shared" si="163"/>
        <v>2.0268293090636727E-2</v>
      </c>
    </row>
    <row r="1082" spans="1:13">
      <c r="A1082" s="9">
        <f t="shared" si="166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160"/>
        <v>34.9</v>
      </c>
      <c r="G1082" s="63">
        <v>1.6554826716264737E-4</v>
      </c>
      <c r="H1082" s="75">
        <f t="shared" si="162"/>
        <v>0.35348197101102791</v>
      </c>
      <c r="I1082" s="76">
        <f t="shared" si="161"/>
        <v>0.12997532074075496</v>
      </c>
      <c r="J1082" s="76">
        <f t="shared" si="164"/>
        <v>0.14139278840441116</v>
      </c>
      <c r="K1082" s="76">
        <v>6.7689375477463259E-2</v>
      </c>
      <c r="L1082" s="248">
        <f t="shared" si="165"/>
        <v>8.2513348707027714E-2</v>
      </c>
      <c r="M1082" s="67">
        <f t="shared" si="163"/>
        <v>2.0268293090636727E-2</v>
      </c>
    </row>
    <row r="1083" spans="1:13">
      <c r="A1083" s="9">
        <f t="shared" si="166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160"/>
        <v>73.099999999999994</v>
      </c>
      <c r="G1083" s="63">
        <v>3.4675009540371124E-4</v>
      </c>
      <c r="H1083" s="75">
        <f t="shared" si="162"/>
        <v>0.7403877387079123</v>
      </c>
      <c r="I1083" s="76">
        <f t="shared" si="161"/>
        <v>0.27224057152289938</v>
      </c>
      <c r="J1083" s="76">
        <f t="shared" si="164"/>
        <v>0.29615509548316493</v>
      </c>
      <c r="K1083" s="76">
        <v>0.14177917900866946</v>
      </c>
      <c r="L1083" s="248">
        <f t="shared" si="165"/>
        <v>0.17282881921156809</v>
      </c>
      <c r="M1083" s="67">
        <f t="shared" si="163"/>
        <v>2.0268293090636727E-2</v>
      </c>
    </row>
    <row r="1084" spans="1:13">
      <c r="A1084" s="9">
        <f t="shared" si="166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160"/>
        <v>65.099999999999994</v>
      </c>
      <c r="G1084" s="63">
        <v>3.0880206854694395E-4</v>
      </c>
      <c r="H1084" s="75">
        <f t="shared" si="162"/>
        <v>0.65936035280280558</v>
      </c>
      <c r="I1084" s="76">
        <f t="shared" si="161"/>
        <v>0.24244680172559163</v>
      </c>
      <c r="J1084" s="76">
        <f t="shared" si="164"/>
        <v>0.26374414112112227</v>
      </c>
      <c r="K1084" s="76">
        <v>0.12626298978747444</v>
      </c>
      <c r="L1084" s="248">
        <f t="shared" si="165"/>
        <v>0.15391458455093135</v>
      </c>
      <c r="M1084" s="67">
        <f t="shared" si="163"/>
        <v>2.0268293090636727E-2</v>
      </c>
    </row>
    <row r="1085" spans="1:13">
      <c r="A1085" s="9">
        <f t="shared" si="166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160"/>
        <v>185</v>
      </c>
      <c r="G1085" s="63">
        <v>8.7754812106274405E-4</v>
      </c>
      <c r="H1085" s="75">
        <f t="shared" si="162"/>
        <v>1.8737582990555921</v>
      </c>
      <c r="I1085" s="76">
        <f t="shared" si="161"/>
        <v>0.68898092656274124</v>
      </c>
      <c r="J1085" s="76">
        <f t="shared" si="164"/>
        <v>0.74950331962223693</v>
      </c>
      <c r="K1085" s="76">
        <v>0.35881187574013479</v>
      </c>
      <c r="L1085" s="248">
        <f t="shared" si="165"/>
        <v>0.43739167652722433</v>
      </c>
      <c r="M1085" s="67">
        <f t="shared" si="163"/>
        <v>2.0268293090636727E-2</v>
      </c>
    </row>
    <row r="1086" spans="1:13">
      <c r="A1086" s="9">
        <f t="shared" si="166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160"/>
        <v>527.4</v>
      </c>
      <c r="G1086" s="63">
        <v>2.5017236705323848E-3</v>
      </c>
      <c r="H1086" s="75">
        <f t="shared" si="162"/>
        <v>5.3417304157941583</v>
      </c>
      <c r="I1086" s="76">
        <f t="shared" si="161"/>
        <v>1.9641542738875122</v>
      </c>
      <c r="J1086" s="76">
        <f t="shared" si="164"/>
        <v>2.1366921663176632</v>
      </c>
      <c r="K1086" s="76">
        <v>1.0229047744072814</v>
      </c>
      <c r="L1086" s="248">
        <f t="shared" si="165"/>
        <v>1.2469209200024762</v>
      </c>
      <c r="M1086" s="67">
        <f t="shared" si="163"/>
        <v>2.026829309063673E-2</v>
      </c>
    </row>
    <row r="1087" spans="1:13">
      <c r="A1087" s="9">
        <f t="shared" si="166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160"/>
        <v>520.9</v>
      </c>
      <c r="G1087" s="63">
        <v>2.4708908987112611E-3</v>
      </c>
      <c r="H1087" s="75">
        <f t="shared" si="162"/>
        <v>5.2758956647462583</v>
      </c>
      <c r="I1087" s="76">
        <f t="shared" si="161"/>
        <v>1.9399468359271994</v>
      </c>
      <c r="J1087" s="76">
        <f t="shared" si="164"/>
        <v>2.1103582658985034</v>
      </c>
      <c r="K1087" s="76">
        <v>1.0102978706650605</v>
      </c>
      <c r="L1087" s="248">
        <f t="shared" si="165"/>
        <v>1.2315531043407089</v>
      </c>
      <c r="M1087" s="67">
        <f t="shared" si="163"/>
        <v>2.0268293090636727E-2</v>
      </c>
    </row>
    <row r="1088" spans="1:13">
      <c r="A1088" s="9">
        <f t="shared" si="166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160"/>
        <v>308.3</v>
      </c>
      <c r="G1088" s="63">
        <v>1.4624220849926701E-3</v>
      </c>
      <c r="H1088" s="75">
        <f t="shared" si="162"/>
        <v>3.122592884318049</v>
      </c>
      <c r="I1088" s="76">
        <f t="shared" si="161"/>
        <v>1.1481774035637466</v>
      </c>
      <c r="J1088" s="76">
        <f t="shared" si="164"/>
        <v>1.2490371537272198</v>
      </c>
      <c r="K1088" s="76">
        <v>0.59795514211180301</v>
      </c>
      <c r="L1088" s="248">
        <f t="shared" si="165"/>
        <v>0.72890731823428789</v>
      </c>
      <c r="M1088" s="67">
        <f t="shared" si="163"/>
        <v>2.0268293090636727E-2</v>
      </c>
    </row>
    <row r="1089" spans="1:13">
      <c r="A1089" s="9">
        <f t="shared" si="166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160"/>
        <v>524.94000000000005</v>
      </c>
      <c r="G1089" s="63">
        <v>2.4900546522739291E-3</v>
      </c>
      <c r="H1089" s="75">
        <f t="shared" si="162"/>
        <v>5.3168144946283382</v>
      </c>
      <c r="I1089" s="76">
        <f t="shared" si="161"/>
        <v>1.9549926896748402</v>
      </c>
      <c r="J1089" s="76">
        <f t="shared" si="164"/>
        <v>2.1267257978513352</v>
      </c>
      <c r="K1089" s="76">
        <v>1.0181335462217642</v>
      </c>
      <c r="L1089" s="248">
        <f t="shared" si="165"/>
        <v>1.2411047928443306</v>
      </c>
      <c r="M1089" s="67">
        <f t="shared" si="163"/>
        <v>2.0268293090636727E-2</v>
      </c>
    </row>
    <row r="1090" spans="1:13">
      <c r="A1090" s="9">
        <f t="shared" si="166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160"/>
        <v>522.54999999999995</v>
      </c>
      <c r="G1090" s="63">
        <v>2.4787176792504693E-3</v>
      </c>
      <c r="H1090" s="75">
        <f t="shared" si="162"/>
        <v>5.2926075630891862</v>
      </c>
      <c r="I1090" s="76">
        <f t="shared" si="161"/>
        <v>1.946091800947894</v>
      </c>
      <c r="J1090" s="76">
        <f t="shared" si="164"/>
        <v>2.1170430252356747</v>
      </c>
      <c r="K1090" s="76">
        <v>1.0134980846919319</v>
      </c>
      <c r="L1090" s="248">
        <f t="shared" si="165"/>
        <v>1.2354541652394651</v>
      </c>
      <c r="M1090" s="67">
        <f t="shared" si="163"/>
        <v>2.0268293090636727E-2</v>
      </c>
    </row>
    <row r="1091" spans="1:13">
      <c r="A1091" s="9">
        <f t="shared" si="166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160"/>
        <v>315.77999999999997</v>
      </c>
      <c r="G1091" s="63">
        <v>1.4979034901037474E-3</v>
      </c>
      <c r="H1091" s="75">
        <f t="shared" si="162"/>
        <v>3.1983534901393234</v>
      </c>
      <c r="I1091" s="76">
        <f t="shared" si="161"/>
        <v>1.1760345783242292</v>
      </c>
      <c r="J1091" s="76">
        <f t="shared" si="164"/>
        <v>1.2793413960557294</v>
      </c>
      <c r="K1091" s="76">
        <v>0.61246277903362023</v>
      </c>
      <c r="L1091" s="248">
        <f t="shared" si="165"/>
        <v>0.74659212764198313</v>
      </c>
      <c r="M1091" s="67">
        <f t="shared" si="163"/>
        <v>2.0268293090636727E-2</v>
      </c>
    </row>
    <row r="1092" spans="1:13">
      <c r="A1092" s="9">
        <f t="shared" si="166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160"/>
        <v>538.4</v>
      </c>
      <c r="G1092" s="63">
        <v>2.5539022074604397E-3</v>
      </c>
      <c r="H1092" s="75">
        <f t="shared" si="162"/>
        <v>5.4531430714136793</v>
      </c>
      <c r="I1092" s="76">
        <f t="shared" si="161"/>
        <v>2.00512070735881</v>
      </c>
      <c r="J1092" s="76">
        <f t="shared" si="164"/>
        <v>2.1812572285654719</v>
      </c>
      <c r="K1092" s="76">
        <v>1.0442395345864246</v>
      </c>
      <c r="L1092" s="248">
        <f t="shared" si="165"/>
        <v>1.2729279926608517</v>
      </c>
      <c r="M1092" s="67">
        <f t="shared" si="163"/>
        <v>2.0268293090636727E-2</v>
      </c>
    </row>
    <row r="1093" spans="1:13">
      <c r="A1093" s="9">
        <f t="shared" si="166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160"/>
        <v>509.66</v>
      </c>
      <c r="G1093" s="63">
        <v>2.4175739209775036E-3</v>
      </c>
      <c r="H1093" s="75">
        <f t="shared" si="162"/>
        <v>5.1620521875495848</v>
      </c>
      <c r="I1093" s="76">
        <f t="shared" si="161"/>
        <v>1.8980865893619825</v>
      </c>
      <c r="J1093" s="76">
        <f t="shared" si="164"/>
        <v>2.064820875019834</v>
      </c>
      <c r="K1093" s="76">
        <v>0.98849762480928161</v>
      </c>
      <c r="L1093" s="248">
        <f t="shared" si="165"/>
        <v>1.2049786046425144</v>
      </c>
      <c r="M1093" s="67">
        <f t="shared" si="163"/>
        <v>2.026829309063673E-2</v>
      </c>
    </row>
    <row r="1094" spans="1:13">
      <c r="A1094" s="9">
        <f t="shared" si="166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160"/>
        <v>508.2</v>
      </c>
      <c r="G1094" s="63">
        <v>2.4106484060761432E-3</v>
      </c>
      <c r="H1094" s="75">
        <f t="shared" si="162"/>
        <v>5.1472646896219025</v>
      </c>
      <c r="I1094" s="76">
        <f t="shared" si="161"/>
        <v>1.8926492263739736</v>
      </c>
      <c r="J1094" s="76">
        <f t="shared" si="164"/>
        <v>2.0589058758487613</v>
      </c>
      <c r="K1094" s="76">
        <v>0.98566592027641342</v>
      </c>
      <c r="L1094" s="248">
        <f t="shared" si="165"/>
        <v>1.2015267568169481</v>
      </c>
      <c r="M1094" s="67">
        <f t="shared" si="163"/>
        <v>2.0268293090636727E-2</v>
      </c>
    </row>
    <row r="1095" spans="1:13">
      <c r="A1095" s="9">
        <f t="shared" si="166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160"/>
        <v>362.92</v>
      </c>
      <c r="G1095" s="63">
        <v>1.721512238357249E-3</v>
      </c>
      <c r="H1095" s="75">
        <f t="shared" si="162"/>
        <v>3.6758073615851647</v>
      </c>
      <c r="I1095" s="76">
        <f t="shared" si="161"/>
        <v>1.3515943668548651</v>
      </c>
      <c r="J1095" s="76">
        <f t="shared" si="164"/>
        <v>1.470322944634066</v>
      </c>
      <c r="K1095" s="76">
        <v>0.70389192401951195</v>
      </c>
      <c r="L1095" s="248">
        <f t="shared" si="165"/>
        <v>0.85804425537978513</v>
      </c>
      <c r="M1095" s="67">
        <f t="shared" si="163"/>
        <v>2.0268293090636727E-2</v>
      </c>
    </row>
    <row r="1096" spans="1:13">
      <c r="A1096" s="9">
        <f t="shared" si="166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160"/>
        <v>507.8</v>
      </c>
      <c r="G1096" s="63">
        <v>2.4087510047333051E-3</v>
      </c>
      <c r="H1096" s="75">
        <f t="shared" si="162"/>
        <v>5.1432133203266472</v>
      </c>
      <c r="I1096" s="76">
        <f t="shared" si="161"/>
        <v>1.8911595378841084</v>
      </c>
      <c r="J1096" s="76">
        <f t="shared" si="164"/>
        <v>2.0572853281306589</v>
      </c>
      <c r="K1096" s="76">
        <v>0.98489011081535383</v>
      </c>
      <c r="L1096" s="248">
        <f t="shared" si="165"/>
        <v>1.2005810450839165</v>
      </c>
      <c r="M1096" s="67">
        <f t="shared" si="163"/>
        <v>2.0268293090636727E-2</v>
      </c>
    </row>
    <row r="1097" spans="1:13">
      <c r="A1097" s="9">
        <f t="shared" si="166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160"/>
        <v>511.64</v>
      </c>
      <c r="G1097" s="63">
        <v>2.4269660576245532E-3</v>
      </c>
      <c r="H1097" s="75">
        <f t="shared" si="162"/>
        <v>5.1821064655610982</v>
      </c>
      <c r="I1097" s="76">
        <f t="shared" si="161"/>
        <v>1.905460547386816</v>
      </c>
      <c r="J1097" s="76">
        <f t="shared" si="164"/>
        <v>2.0728425862244393</v>
      </c>
      <c r="K1097" s="76">
        <v>0.99233788164152725</v>
      </c>
      <c r="L1097" s="248">
        <f t="shared" si="165"/>
        <v>1.2096598777210219</v>
      </c>
      <c r="M1097" s="67">
        <f t="shared" si="163"/>
        <v>2.0268293090636727E-2</v>
      </c>
    </row>
    <row r="1098" spans="1:13">
      <c r="A1098" s="9">
        <f t="shared" si="166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160"/>
        <v>317.8</v>
      </c>
      <c r="G1098" s="63">
        <v>1.5074853668850814E-3</v>
      </c>
      <c r="H1098" s="75">
        <f t="shared" si="162"/>
        <v>3.2188129050803633</v>
      </c>
      <c r="I1098" s="76">
        <f t="shared" si="161"/>
        <v>1.1835575051980496</v>
      </c>
      <c r="J1098" s="76">
        <f t="shared" si="164"/>
        <v>1.2875251620321455</v>
      </c>
      <c r="K1098" s="76">
        <v>0.61638061681197209</v>
      </c>
      <c r="L1098" s="248">
        <f t="shared" si="165"/>
        <v>0.75136797189379401</v>
      </c>
      <c r="M1098" s="67">
        <f t="shared" si="163"/>
        <v>2.026829309063673E-2</v>
      </c>
    </row>
    <row r="1099" spans="1:13">
      <c r="A1099" s="9">
        <f t="shared" si="166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160"/>
        <v>514.9</v>
      </c>
      <c r="G1099" s="63">
        <v>2.442429878568686E-3</v>
      </c>
      <c r="H1099" s="75">
        <f t="shared" si="162"/>
        <v>5.2151251253174289</v>
      </c>
      <c r="I1099" s="76">
        <f t="shared" si="161"/>
        <v>1.9176015085792188</v>
      </c>
      <c r="J1099" s="76">
        <f t="shared" si="164"/>
        <v>2.0860500501269716</v>
      </c>
      <c r="K1099" s="76">
        <v>0.99866072874916434</v>
      </c>
      <c r="L1099" s="248">
        <f t="shared" si="165"/>
        <v>1.2173674283452314</v>
      </c>
      <c r="M1099" s="67">
        <f t="shared" si="163"/>
        <v>2.0268293090636727E-2</v>
      </c>
    </row>
    <row r="1100" spans="1:13">
      <c r="A1100" s="9">
        <f t="shared" si="166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160"/>
        <v>513.5</v>
      </c>
      <c r="G1100" s="63">
        <v>2.4357889738687516E-3</v>
      </c>
      <c r="H1100" s="75">
        <f t="shared" si="162"/>
        <v>5.2009453327840349</v>
      </c>
      <c r="I1100" s="76">
        <f t="shared" si="161"/>
        <v>1.9123875988646897</v>
      </c>
      <c r="J1100" s="76">
        <f t="shared" si="164"/>
        <v>2.080378133113614</v>
      </c>
      <c r="K1100" s="76">
        <v>0.99594539563545514</v>
      </c>
      <c r="L1100" s="248">
        <f t="shared" si="165"/>
        <v>1.21405743727962</v>
      </c>
      <c r="M1100" s="67">
        <f t="shared" si="163"/>
        <v>2.0268293090636724E-2</v>
      </c>
    </row>
    <row r="1101" spans="1:13">
      <c r="A1101" s="9">
        <f t="shared" si="166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160"/>
        <v>314.7</v>
      </c>
      <c r="G1101" s="63">
        <v>1.4927805064780838E-3</v>
      </c>
      <c r="H1101" s="75">
        <f t="shared" si="162"/>
        <v>3.1874147930421337</v>
      </c>
      <c r="I1101" s="76">
        <f t="shared" si="161"/>
        <v>1.1720124194015926</v>
      </c>
      <c r="J1101" s="76">
        <f t="shared" si="164"/>
        <v>1.2749659172168535</v>
      </c>
      <c r="K1101" s="76">
        <v>0.61036809348875887</v>
      </c>
      <c r="L1101" s="248">
        <f t="shared" si="165"/>
        <v>0.74403870596279709</v>
      </c>
      <c r="M1101" s="67">
        <f t="shared" si="163"/>
        <v>2.0268293090636727E-2</v>
      </c>
    </row>
    <row r="1102" spans="1:13">
      <c r="A1102" s="9">
        <f t="shared" si="166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160"/>
        <v>368.4</v>
      </c>
      <c r="G1102" s="63">
        <v>1.7475066367541345E-3</v>
      </c>
      <c r="H1102" s="75">
        <f t="shared" si="162"/>
        <v>3.7313111209301626</v>
      </c>
      <c r="I1102" s="76">
        <f t="shared" si="161"/>
        <v>1.3720030991660208</v>
      </c>
      <c r="J1102" s="76">
        <f t="shared" si="164"/>
        <v>1.4925244483720652</v>
      </c>
      <c r="K1102" s="76">
        <v>0.71452051363603053</v>
      </c>
      <c r="L1102" s="248">
        <f t="shared" si="165"/>
        <v>0.87100050612232127</v>
      </c>
      <c r="M1102" s="67">
        <f t="shared" si="163"/>
        <v>2.0268293090636727E-2</v>
      </c>
    </row>
    <row r="1103" spans="1:13">
      <c r="A1103" s="9">
        <f t="shared" si="166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160"/>
        <v>506.3</v>
      </c>
      <c r="G1103" s="63">
        <v>2.4016357496976612E-3</v>
      </c>
      <c r="H1103" s="75">
        <f t="shared" si="162"/>
        <v>5.1280206854694397</v>
      </c>
      <c r="I1103" s="76">
        <f t="shared" si="161"/>
        <v>1.8855732060471131</v>
      </c>
      <c r="J1103" s="76">
        <f t="shared" si="164"/>
        <v>2.051208274187776</v>
      </c>
      <c r="K1103" s="76">
        <v>0.98198082533637976</v>
      </c>
      <c r="L1103" s="248">
        <f t="shared" si="165"/>
        <v>1.1970346260850471</v>
      </c>
      <c r="M1103" s="67">
        <f t="shared" si="163"/>
        <v>2.026829309063673E-2</v>
      </c>
    </row>
    <row r="1104" spans="1:13">
      <c r="A1104" s="9">
        <f t="shared" si="166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160"/>
        <v>312.3</v>
      </c>
      <c r="G1104" s="63">
        <v>1.4813960984210539E-3</v>
      </c>
      <c r="H1104" s="75">
        <f t="shared" si="162"/>
        <v>3.1631065772706024</v>
      </c>
      <c r="I1104" s="76">
        <f t="shared" si="161"/>
        <v>1.1630742884624006</v>
      </c>
      <c r="J1104" s="76">
        <f t="shared" si="164"/>
        <v>1.265242630908241</v>
      </c>
      <c r="K1104" s="76">
        <v>0.60571323672240052</v>
      </c>
      <c r="L1104" s="248">
        <f t="shared" si="165"/>
        <v>0.73836443556460629</v>
      </c>
      <c r="M1104" s="67">
        <f t="shared" si="163"/>
        <v>2.0268293090636727E-2</v>
      </c>
    </row>
    <row r="1105" spans="1:13">
      <c r="A1105" s="9">
        <f t="shared" si="166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60"/>
        <v>774.9</v>
      </c>
      <c r="G1105" s="63">
        <v>3.6757407514136234E-3</v>
      </c>
      <c r="H1105" s="75">
        <f t="shared" si="162"/>
        <v>7.8485151672333959</v>
      </c>
      <c r="I1105" s="76">
        <f t="shared" si="161"/>
        <v>2.8858990269917197</v>
      </c>
      <c r="J1105" s="76">
        <f t="shared" si="164"/>
        <v>3.1394060668933585</v>
      </c>
      <c r="K1105" s="76">
        <v>1.5029368784380024</v>
      </c>
      <c r="L1105" s="248">
        <f t="shared" si="165"/>
        <v>1.8320800548159251</v>
      </c>
      <c r="M1105" s="67">
        <f t="shared" si="163"/>
        <v>2.0268293090636727E-2</v>
      </c>
    </row>
    <row r="1106" spans="1:13">
      <c r="A1106" s="9">
        <f t="shared" si="166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60"/>
        <v>776.8</v>
      </c>
      <c r="G1106" s="63">
        <v>3.6847534077921055E-3</v>
      </c>
      <c r="H1106" s="75">
        <f t="shared" si="162"/>
        <v>7.8677591713858588</v>
      </c>
      <c r="I1106" s="76">
        <f t="shared" si="161"/>
        <v>2.8929750473185805</v>
      </c>
      <c r="J1106" s="76">
        <f t="shared" si="164"/>
        <v>3.1471036685543439</v>
      </c>
      <c r="K1106" s="76">
        <v>1.5066219733780362</v>
      </c>
      <c r="L1106" s="248">
        <f t="shared" si="165"/>
        <v>1.8365721855478263</v>
      </c>
      <c r="M1106" s="67">
        <f t="shared" si="163"/>
        <v>2.0268293090636727E-2</v>
      </c>
    </row>
    <row r="1107" spans="1:13">
      <c r="A1107" s="9">
        <f t="shared" si="166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160"/>
        <v>312.8</v>
      </c>
      <c r="G1107" s="63">
        <v>1.4837678500996018E-3</v>
      </c>
      <c r="H1107" s="75">
        <f t="shared" si="162"/>
        <v>3.1681707888896713</v>
      </c>
      <c r="I1107" s="76">
        <f t="shared" si="161"/>
        <v>1.1649363990747321</v>
      </c>
      <c r="J1107" s="76">
        <f t="shared" si="164"/>
        <v>1.2672683155558686</v>
      </c>
      <c r="K1107" s="76">
        <v>0.60668299854872521</v>
      </c>
      <c r="L1107" s="248">
        <f t="shared" si="165"/>
        <v>0.73954657523089606</v>
      </c>
      <c r="M1107" s="67">
        <f t="shared" si="163"/>
        <v>2.0268293090636727E-2</v>
      </c>
    </row>
    <row r="1108" spans="1:13">
      <c r="A1108" s="9">
        <f t="shared" si="166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160"/>
        <v>317.2</v>
      </c>
      <c r="G1108" s="63">
        <v>1.5046392648708237E-3</v>
      </c>
      <c r="H1108" s="75">
        <f t="shared" si="162"/>
        <v>3.2127358511374799</v>
      </c>
      <c r="I1108" s="76">
        <f t="shared" si="161"/>
        <v>1.1813229724632515</v>
      </c>
      <c r="J1108" s="76">
        <f t="shared" si="164"/>
        <v>1.2850943404549922</v>
      </c>
      <c r="K1108" s="76">
        <v>0.61521690262038242</v>
      </c>
      <c r="L1108" s="248">
        <f t="shared" si="165"/>
        <v>0.74994940429424617</v>
      </c>
      <c r="M1108" s="67">
        <f t="shared" si="163"/>
        <v>2.0268293090636727E-2</v>
      </c>
    </row>
    <row r="1109" spans="1:13">
      <c r="A1109" s="9">
        <f t="shared" si="166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160"/>
        <v>329.5</v>
      </c>
      <c r="G1109" s="63">
        <v>1.5629843561631035E-3</v>
      </c>
      <c r="H1109" s="75">
        <f t="shared" si="162"/>
        <v>3.3373154569665813</v>
      </c>
      <c r="I1109" s="76">
        <f t="shared" si="161"/>
        <v>1.2271308935266121</v>
      </c>
      <c r="J1109" s="76">
        <f t="shared" si="164"/>
        <v>1.3349261827866326</v>
      </c>
      <c r="K1109" s="76">
        <v>0.63907304354796979</v>
      </c>
      <c r="L1109" s="248">
        <f t="shared" si="165"/>
        <v>0.77903004008497523</v>
      </c>
      <c r="M1109" s="67">
        <f t="shared" si="163"/>
        <v>2.0268293090636727E-2</v>
      </c>
    </row>
    <row r="1110" spans="1:13">
      <c r="A1110" s="9">
        <f t="shared" si="166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160"/>
        <v>314.2</v>
      </c>
      <c r="G1110" s="63">
        <v>1.4904087547995359E-3</v>
      </c>
      <c r="H1110" s="75">
        <f t="shared" si="162"/>
        <v>3.1823505814230648</v>
      </c>
      <c r="I1110" s="76">
        <f t="shared" si="161"/>
        <v>1.1701503087892611</v>
      </c>
      <c r="J1110" s="76">
        <f t="shared" si="164"/>
        <v>1.2729402325692261</v>
      </c>
      <c r="K1110" s="76">
        <v>0.60939833166243429</v>
      </c>
      <c r="L1110" s="248">
        <f t="shared" si="165"/>
        <v>0.74285656629650743</v>
      </c>
      <c r="M1110" s="67">
        <f t="shared" si="163"/>
        <v>2.0268293090636727E-2</v>
      </c>
    </row>
    <row r="1111" spans="1:13">
      <c r="A1111" s="9">
        <f t="shared" si="166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160"/>
        <v>317.7</v>
      </c>
      <c r="G1111" s="63">
        <v>1.5070110165493716E-3</v>
      </c>
      <c r="H1111" s="75">
        <f t="shared" si="162"/>
        <v>3.2178000627565488</v>
      </c>
      <c r="I1111" s="76">
        <f t="shared" si="161"/>
        <v>1.183185083075583</v>
      </c>
      <c r="J1111" s="76">
        <f t="shared" si="164"/>
        <v>1.2871200251026196</v>
      </c>
      <c r="K1111" s="76">
        <v>0.61618666444670711</v>
      </c>
      <c r="L1111" s="248">
        <f t="shared" si="165"/>
        <v>0.75113154396053605</v>
      </c>
      <c r="M1111" s="67">
        <f t="shared" si="163"/>
        <v>2.0268293090636724E-2</v>
      </c>
    </row>
    <row r="1112" spans="1:13">
      <c r="A1112" s="9">
        <f t="shared" si="166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160"/>
        <v>197.7</v>
      </c>
      <c r="G1112" s="63">
        <v>9.3779061369786204E-4</v>
      </c>
      <c r="H1112" s="75">
        <f t="shared" si="162"/>
        <v>2.0023892741799489</v>
      </c>
      <c r="I1112" s="76">
        <f t="shared" si="161"/>
        <v>0.73627853611596727</v>
      </c>
      <c r="J1112" s="76">
        <f t="shared" si="164"/>
        <v>0.8009557096719796</v>
      </c>
      <c r="K1112" s="76">
        <v>0.38344382612878181</v>
      </c>
      <c r="L1112" s="248">
        <f t="shared" si="165"/>
        <v>0.46741802405098504</v>
      </c>
      <c r="M1112" s="67">
        <f t="shared" si="163"/>
        <v>2.0268293090636727E-2</v>
      </c>
    </row>
    <row r="1113" spans="1:13">
      <c r="A1113" s="9">
        <f t="shared" si="166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160"/>
        <v>208</v>
      </c>
      <c r="G1113" s="63">
        <v>9.8664869827594999E-4</v>
      </c>
      <c r="H1113" s="75">
        <f t="shared" si="162"/>
        <v>2.1067120335327738</v>
      </c>
      <c r="I1113" s="76">
        <f t="shared" si="161"/>
        <v>0.77463801473000093</v>
      </c>
      <c r="J1113" s="76">
        <f t="shared" si="164"/>
        <v>0.84268481341310952</v>
      </c>
      <c r="K1113" s="76">
        <v>0.40342091975107042</v>
      </c>
      <c r="L1113" s="248">
        <f t="shared" si="165"/>
        <v>0.4917701011765549</v>
      </c>
      <c r="M1113" s="67">
        <f t="shared" si="163"/>
        <v>2.0268293090636727E-2</v>
      </c>
    </row>
    <row r="1114" spans="1:13">
      <c r="A1114" s="9">
        <f t="shared" si="166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160"/>
        <v>147.1</v>
      </c>
      <c r="G1114" s="63">
        <v>6.9776934382880884E-4</v>
      </c>
      <c r="H1114" s="75">
        <f t="shared" si="162"/>
        <v>1.489891058330149</v>
      </c>
      <c r="I1114" s="76">
        <f t="shared" si="161"/>
        <v>0.54783294214799583</v>
      </c>
      <c r="J1114" s="76">
        <f t="shared" si="164"/>
        <v>0.59595642333205967</v>
      </c>
      <c r="K1114" s="76">
        <v>0.28530392930472337</v>
      </c>
      <c r="L1114" s="248">
        <f t="shared" si="165"/>
        <v>0.34778548982245783</v>
      </c>
      <c r="M1114" s="67">
        <f t="shared" si="163"/>
        <v>2.0268293090636727E-2</v>
      </c>
    </row>
    <row r="1115" spans="1:13">
      <c r="A1115" s="9">
        <f t="shared" si="166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160"/>
        <v>145.5</v>
      </c>
      <c r="G1115" s="63">
        <v>6.9017973845745542E-4</v>
      </c>
      <c r="H1115" s="75">
        <f t="shared" si="162"/>
        <v>1.4736855811491278</v>
      </c>
      <c r="I1115" s="76">
        <f t="shared" si="161"/>
        <v>0.54187418818853439</v>
      </c>
      <c r="J1115" s="76">
        <f t="shared" si="164"/>
        <v>0.58947423245965114</v>
      </c>
      <c r="K1115" s="76">
        <v>0.28220069146048438</v>
      </c>
      <c r="L1115" s="248">
        <f t="shared" si="165"/>
        <v>0.3440026428903305</v>
      </c>
      <c r="M1115" s="67">
        <f t="shared" si="163"/>
        <v>2.0268293090636727E-2</v>
      </c>
    </row>
    <row r="1116" spans="1:13">
      <c r="A1116" s="9">
        <f t="shared" si="166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160"/>
        <v>160.5</v>
      </c>
      <c r="G1116" s="63">
        <v>7.6133228881389411E-4</v>
      </c>
      <c r="H1116" s="75">
        <f t="shared" si="162"/>
        <v>1.6256119297212028</v>
      </c>
      <c r="I1116" s="76">
        <f t="shared" si="161"/>
        <v>0.59773750655848634</v>
      </c>
      <c r="J1116" s="76">
        <f t="shared" si="164"/>
        <v>0.65024477188848118</v>
      </c>
      <c r="K1116" s="76">
        <v>0.31129354625022504</v>
      </c>
      <c r="L1116" s="248">
        <f t="shared" si="165"/>
        <v>0.37946683287902433</v>
      </c>
      <c r="M1116" s="67">
        <f t="shared" si="163"/>
        <v>2.0268293090636727E-2</v>
      </c>
    </row>
    <row r="1117" spans="1:13">
      <c r="A1117" s="9">
        <f t="shared" si="166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160"/>
        <v>69.400000000000006</v>
      </c>
      <c r="G1117" s="63">
        <v>3.2919913298245644E-4</v>
      </c>
      <c r="H1117" s="75">
        <f t="shared" si="162"/>
        <v>0.70291257272680063</v>
      </c>
      <c r="I1117" s="76">
        <f t="shared" si="161"/>
        <v>0.25846095299164462</v>
      </c>
      <c r="J1117" s="76">
        <f t="shared" si="164"/>
        <v>0.28116502909072028</v>
      </c>
      <c r="K1117" s="76">
        <v>0.13460294149386678</v>
      </c>
      <c r="L1117" s="248">
        <f t="shared" si="165"/>
        <v>0.16408098568102361</v>
      </c>
      <c r="M1117" s="67">
        <f t="shared" si="163"/>
        <v>2.026829309063673E-2</v>
      </c>
    </row>
    <row r="1118" spans="1:13">
      <c r="A1118" s="9">
        <f t="shared" si="166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160"/>
        <v>167.7</v>
      </c>
      <c r="G1118" s="63">
        <v>7.9548551298498464E-4</v>
      </c>
      <c r="H1118" s="75">
        <f t="shared" si="162"/>
        <v>1.6985365770357987</v>
      </c>
      <c r="I1118" s="76">
        <f t="shared" si="161"/>
        <v>0.62455189937606326</v>
      </c>
      <c r="J1118" s="76">
        <f t="shared" si="164"/>
        <v>0.67941463081431952</v>
      </c>
      <c r="K1118" s="76">
        <v>0.32525811654930054</v>
      </c>
      <c r="L1118" s="248">
        <f t="shared" si="165"/>
        <v>0.39648964407359738</v>
      </c>
      <c r="M1118" s="67">
        <f t="shared" si="163"/>
        <v>2.0268293090636727E-2</v>
      </c>
    </row>
    <row r="1119" spans="1:13">
      <c r="A1119" s="9">
        <f t="shared" si="166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160"/>
        <v>221.9</v>
      </c>
      <c r="G1119" s="63">
        <v>1.0525833949395832E-3</v>
      </c>
      <c r="H1119" s="75">
        <f t="shared" si="162"/>
        <v>2.2474971165428967</v>
      </c>
      <c r="I1119" s="76">
        <f t="shared" si="161"/>
        <v>0.82640468975282322</v>
      </c>
      <c r="J1119" s="76">
        <f t="shared" si="164"/>
        <v>0.89899884661715879</v>
      </c>
      <c r="K1119" s="76">
        <v>0.43038029852289678</v>
      </c>
      <c r="L1119" s="248">
        <f t="shared" si="165"/>
        <v>0.52463358389941117</v>
      </c>
      <c r="M1119" s="67">
        <f t="shared" si="163"/>
        <v>2.026829309063673E-2</v>
      </c>
    </row>
    <row r="1120" spans="1:13">
      <c r="A1120" s="9">
        <f t="shared" si="166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160"/>
        <v>142.19999999999999</v>
      </c>
      <c r="G1120" s="63">
        <v>6.7452617737903881E-4</v>
      </c>
      <c r="H1120" s="75">
        <f t="shared" si="162"/>
        <v>1.440261784463271</v>
      </c>
      <c r="I1120" s="76">
        <f t="shared" si="161"/>
        <v>0.52958425814714483</v>
      </c>
      <c r="J1120" s="76">
        <f t="shared" si="164"/>
        <v>0.57610471378530848</v>
      </c>
      <c r="K1120" s="76">
        <v>0.27580026340674141</v>
      </c>
      <c r="L1120" s="248">
        <f t="shared" si="165"/>
        <v>0.33620052109281778</v>
      </c>
      <c r="M1120" s="67">
        <f t="shared" si="163"/>
        <v>2.0268293090636724E-2</v>
      </c>
    </row>
    <row r="1121" spans="1:13">
      <c r="A1121" s="9">
        <f t="shared" si="166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60"/>
        <v>534.29999999999995</v>
      </c>
      <c r="G1121" s="63">
        <v>2.5344538436963466E-3</v>
      </c>
      <c r="H1121" s="75">
        <f t="shared" si="162"/>
        <v>5.4116165361373127</v>
      </c>
      <c r="I1121" s="76">
        <f t="shared" si="161"/>
        <v>1.9898514003376901</v>
      </c>
      <c r="J1121" s="76">
        <f t="shared" si="164"/>
        <v>2.164646614454925</v>
      </c>
      <c r="K1121" s="76">
        <v>1.0362874876105621</v>
      </c>
      <c r="L1121" s="248">
        <f t="shared" si="165"/>
        <v>1.2632344473972752</v>
      </c>
      <c r="M1121" s="67">
        <f t="shared" si="163"/>
        <v>2.026829309063673E-2</v>
      </c>
    </row>
    <row r="1122" spans="1:13">
      <c r="A1122" s="9">
        <f t="shared" si="166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60"/>
        <v>387.1</v>
      </c>
      <c r="G1122" s="63">
        <v>1.8362101495318283E-3</v>
      </c>
      <c r="H1122" s="75">
        <f t="shared" si="162"/>
        <v>3.9207126354833499</v>
      </c>
      <c r="I1122" s="76">
        <f t="shared" si="161"/>
        <v>1.4416460360672279</v>
      </c>
      <c r="J1122" s="76">
        <f t="shared" si="164"/>
        <v>1.56828505419334</v>
      </c>
      <c r="K1122" s="76">
        <v>0.75078960594057398</v>
      </c>
      <c r="L1122" s="248">
        <f t="shared" si="165"/>
        <v>0.91521252964155975</v>
      </c>
      <c r="M1122" s="67">
        <f t="shared" si="163"/>
        <v>2.0268293090636724E-2</v>
      </c>
    </row>
    <row r="1123" spans="1:13">
      <c r="A1123" s="9">
        <f t="shared" si="166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60"/>
        <v>1464.69</v>
      </c>
      <c r="G1123" s="63">
        <v>6.9477619321048137E-3</v>
      </c>
      <c r="H1123" s="75">
        <f t="shared" si="162"/>
        <v>14.83500023266884</v>
      </c>
      <c r="I1123" s="76">
        <f t="shared" si="161"/>
        <v>5.454829585552333</v>
      </c>
      <c r="J1123" s="76">
        <f t="shared" si="164"/>
        <v>5.9340000930675361</v>
      </c>
      <c r="K1123" s="76">
        <v>2.8408008987990163</v>
      </c>
      <c r="L1123" s="248">
        <f t="shared" si="165"/>
        <v>3.462936295636001</v>
      </c>
      <c r="M1123" s="67">
        <f t="shared" si="163"/>
        <v>2.0268293090636727E-2</v>
      </c>
    </row>
    <row r="1124" spans="1:13">
      <c r="A1124" s="9">
        <f t="shared" si="166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60"/>
        <v>3203.8</v>
      </c>
      <c r="G1124" s="63">
        <v>1.5197236055463888E-2</v>
      </c>
      <c r="H1124" s="75">
        <f t="shared" si="162"/>
        <v>32.449442370347597</v>
      </c>
      <c r="I1124" s="76">
        <f t="shared" si="161"/>
        <v>11.931659959576812</v>
      </c>
      <c r="J1124" s="76">
        <f t="shared" si="164"/>
        <v>12.97977694813904</v>
      </c>
      <c r="K1124" s="76">
        <v>6.2138458783580743</v>
      </c>
      <c r="L1124" s="248">
        <f t="shared" si="165"/>
        <v>7.574678125718493</v>
      </c>
      <c r="M1124" s="67">
        <f t="shared" si="163"/>
        <v>2.0268293090636724E-2</v>
      </c>
    </row>
    <row r="1125" spans="1:13">
      <c r="A1125" s="9">
        <f t="shared" si="166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60"/>
        <v>4027.6</v>
      </c>
      <c r="G1125" s="63">
        <v>1.9104934121039502E-2</v>
      </c>
      <c r="H1125" s="75">
        <f t="shared" si="162"/>
        <v>40.79323743392596</v>
      </c>
      <c r="I1125" s="76">
        <f t="shared" si="161"/>
        <v>14.999673404454576</v>
      </c>
      <c r="J1125" s="76">
        <f t="shared" si="164"/>
        <v>16.317294973570384</v>
      </c>
      <c r="K1125" s="76">
        <v>7.811625463410631</v>
      </c>
      <c r="L1125" s="248">
        <f t="shared" si="165"/>
        <v>9.5223714398975599</v>
      </c>
      <c r="M1125" s="67">
        <f t="shared" si="163"/>
        <v>2.0268293090636727E-2</v>
      </c>
    </row>
    <row r="1126" spans="1:13">
      <c r="A1126" s="9">
        <f t="shared" si="166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160"/>
        <v>318.5</v>
      </c>
      <c r="G1126" s="63">
        <v>1.5108058192350486E-3</v>
      </c>
      <c r="H1126" s="75">
        <f t="shared" si="162"/>
        <v>3.2259028013470599</v>
      </c>
      <c r="I1126" s="76">
        <f t="shared" si="161"/>
        <v>1.1861644600553141</v>
      </c>
      <c r="J1126" s="76">
        <f t="shared" si="164"/>
        <v>1.2903611205388241</v>
      </c>
      <c r="K1126" s="76">
        <v>0.61773828336882664</v>
      </c>
      <c r="L1126" s="248">
        <f t="shared" si="165"/>
        <v>0.75302296742659969</v>
      </c>
      <c r="M1126" s="67">
        <f t="shared" si="163"/>
        <v>2.0268293090636727E-2</v>
      </c>
    </row>
    <row r="1127" spans="1:13">
      <c r="A1127" s="9">
        <f t="shared" si="166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160"/>
        <v>308</v>
      </c>
      <c r="G1127" s="63">
        <v>1.4609990339855413E-3</v>
      </c>
      <c r="H1127" s="75">
        <f t="shared" si="162"/>
        <v>3.1195543573466074</v>
      </c>
      <c r="I1127" s="76">
        <f t="shared" ref="I1127:I1184" si="167">H1127*0.3677</f>
        <v>1.1470601371963476</v>
      </c>
      <c r="J1127" s="76">
        <f t="shared" si="164"/>
        <v>1.2478217429386431</v>
      </c>
      <c r="K1127" s="76">
        <v>0.59737328501600817</v>
      </c>
      <c r="L1127" s="248">
        <f t="shared" si="165"/>
        <v>0.72819803443451403</v>
      </c>
      <c r="M1127" s="67">
        <f t="shared" si="163"/>
        <v>2.0268293090636727E-2</v>
      </c>
    </row>
    <row r="1128" spans="1:13">
      <c r="A1128" s="9">
        <f t="shared" si="166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ref="F1128:F1187" si="168">C1128+D1128+E1128</f>
        <v>304</v>
      </c>
      <c r="G1128" s="63">
        <v>1.4420250205571577E-3</v>
      </c>
      <c r="H1128" s="75">
        <f t="shared" si="162"/>
        <v>3.079040664394054</v>
      </c>
      <c r="I1128" s="76">
        <f t="shared" si="167"/>
        <v>1.1321632522976937</v>
      </c>
      <c r="J1128" s="76">
        <f t="shared" si="164"/>
        <v>1.2316162657576217</v>
      </c>
      <c r="K1128" s="76">
        <v>0.58961519040541066</v>
      </c>
      <c r="L1128" s="248">
        <f t="shared" si="165"/>
        <v>0.71874091710419563</v>
      </c>
      <c r="M1128" s="67">
        <f t="shared" si="163"/>
        <v>2.0268293090636727E-2</v>
      </c>
    </row>
    <row r="1129" spans="1:13">
      <c r="A1129" s="9">
        <f t="shared" si="166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168"/>
        <v>318.10000000000002</v>
      </c>
      <c r="G1129" s="63">
        <v>1.5089084178922102E-3</v>
      </c>
      <c r="H1129" s="75">
        <f t="shared" si="162"/>
        <v>3.2218514320518046</v>
      </c>
      <c r="I1129" s="76">
        <f t="shared" si="167"/>
        <v>1.1846747715654486</v>
      </c>
      <c r="J1129" s="76">
        <f t="shared" si="164"/>
        <v>1.288740572820722</v>
      </c>
      <c r="K1129" s="76">
        <v>0.61696247390776693</v>
      </c>
      <c r="L1129" s="248">
        <f t="shared" si="165"/>
        <v>0.75207725569356798</v>
      </c>
      <c r="M1129" s="67">
        <f t="shared" si="163"/>
        <v>2.0268293090636727E-2</v>
      </c>
    </row>
    <row r="1130" spans="1:13">
      <c r="A1130" s="9">
        <f t="shared" si="166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168"/>
        <v>203.7</v>
      </c>
      <c r="G1130" s="63">
        <v>9.662516338404375E-4</v>
      </c>
      <c r="H1130" s="75">
        <f t="shared" si="162"/>
        <v>2.0631598136087788</v>
      </c>
      <c r="I1130" s="76">
        <f t="shared" si="167"/>
        <v>0.75862386346394806</v>
      </c>
      <c r="J1130" s="76">
        <f t="shared" si="164"/>
        <v>0.82526392544351157</v>
      </c>
      <c r="K1130" s="76">
        <v>0.39508096804467807</v>
      </c>
      <c r="L1130" s="248">
        <f t="shared" si="165"/>
        <v>0.48160370004646258</v>
      </c>
      <c r="M1130" s="67">
        <f t="shared" si="163"/>
        <v>2.0268293090636727E-2</v>
      </c>
    </row>
    <row r="1131" spans="1:13">
      <c r="A1131" s="9">
        <f t="shared" si="166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168"/>
        <v>341</v>
      </c>
      <c r="G1131" s="63">
        <v>1.6175346447697065E-3</v>
      </c>
      <c r="H1131" s="75">
        <f t="shared" si="162"/>
        <v>3.4537923242051725</v>
      </c>
      <c r="I1131" s="76">
        <f t="shared" si="167"/>
        <v>1.2699594376102421</v>
      </c>
      <c r="J1131" s="76">
        <f t="shared" si="164"/>
        <v>1.3815169296820691</v>
      </c>
      <c r="K1131" s="76">
        <v>0.66137756555343763</v>
      </c>
      <c r="L1131" s="248">
        <f t="shared" si="165"/>
        <v>0.80621925240964054</v>
      </c>
      <c r="M1131" s="67">
        <f t="shared" si="163"/>
        <v>2.0268293090636727E-2</v>
      </c>
    </row>
    <row r="1132" spans="1:13">
      <c r="A1132" s="9">
        <f t="shared" si="166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168"/>
        <v>154.69999999999999</v>
      </c>
      <c r="G1132" s="63">
        <v>7.3381996934273773E-4</v>
      </c>
      <c r="H1132" s="75">
        <f t="shared" si="162"/>
        <v>1.5668670749400002</v>
      </c>
      <c r="I1132" s="76">
        <f t="shared" si="167"/>
        <v>0.57613702345543816</v>
      </c>
      <c r="J1132" s="76">
        <f t="shared" si="164"/>
        <v>0.62674682997600017</v>
      </c>
      <c r="K1132" s="76">
        <v>0.30004430906485857</v>
      </c>
      <c r="L1132" s="248">
        <f t="shared" si="165"/>
        <v>0.36575401275006264</v>
      </c>
      <c r="M1132" s="67">
        <f t="shared" si="163"/>
        <v>2.0268293090636727E-2</v>
      </c>
    </row>
    <row r="1133" spans="1:13">
      <c r="A1133" s="9">
        <f t="shared" si="166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168"/>
        <v>415.2</v>
      </c>
      <c r="G1133" s="63">
        <v>1.9695025938662233E-3</v>
      </c>
      <c r="H1133" s="75">
        <f t="shared" si="162"/>
        <v>4.205321328475037</v>
      </c>
      <c r="I1133" s="76">
        <f t="shared" si="167"/>
        <v>1.5462966524802713</v>
      </c>
      <c r="J1133" s="76">
        <f t="shared" si="164"/>
        <v>1.6821285313900149</v>
      </c>
      <c r="K1133" s="76">
        <v>0.80529022058002131</v>
      </c>
      <c r="L1133" s="248">
        <f t="shared" si="165"/>
        <v>0.98164877888704605</v>
      </c>
      <c r="M1133" s="67">
        <f t="shared" si="163"/>
        <v>2.026829309063673E-2</v>
      </c>
    </row>
    <row r="1134" spans="1:13">
      <c r="A1134" s="9">
        <f t="shared" si="166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168"/>
        <v>108.5</v>
      </c>
      <c r="G1134" s="63">
        <v>5.1467011424490667E-4</v>
      </c>
      <c r="H1134" s="75">
        <f t="shared" si="162"/>
        <v>1.0989339213380096</v>
      </c>
      <c r="I1134" s="76">
        <f t="shared" si="167"/>
        <v>0.40407800287598616</v>
      </c>
      <c r="J1134" s="76">
        <f t="shared" si="164"/>
        <v>0.43957356853520385</v>
      </c>
      <c r="K1134" s="76">
        <v>0.21043831631245744</v>
      </c>
      <c r="L1134" s="248">
        <f t="shared" si="165"/>
        <v>0.25652430758488565</v>
      </c>
      <c r="M1134" s="67">
        <f t="shared" si="163"/>
        <v>2.026829309063673E-2</v>
      </c>
    </row>
    <row r="1135" spans="1:13">
      <c r="A1135" s="9">
        <f t="shared" si="166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168"/>
        <v>144.4</v>
      </c>
      <c r="G1135" s="63">
        <v>6.8496188476464999E-4</v>
      </c>
      <c r="H1135" s="75">
        <f t="shared" si="162"/>
        <v>1.4625443155871758</v>
      </c>
      <c r="I1135" s="76">
        <f t="shared" si="167"/>
        <v>0.53777754484140461</v>
      </c>
      <c r="J1135" s="76">
        <f t="shared" si="164"/>
        <v>0.58501772623487036</v>
      </c>
      <c r="K1135" s="76">
        <v>0.28006721544257007</v>
      </c>
      <c r="L1135" s="248">
        <f t="shared" si="165"/>
        <v>0.34140193562449295</v>
      </c>
      <c r="M1135" s="67">
        <f t="shared" si="163"/>
        <v>2.0268293090636727E-2</v>
      </c>
    </row>
    <row r="1136" spans="1:13">
      <c r="A1136" s="9">
        <f t="shared" si="166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168"/>
        <v>325.10000000000002</v>
      </c>
      <c r="G1136" s="63">
        <v>1.5421129413918815E-3</v>
      </c>
      <c r="H1136" s="75">
        <f t="shared" si="162"/>
        <v>3.2927503947187731</v>
      </c>
      <c r="I1136" s="76">
        <f t="shared" si="167"/>
        <v>1.210744320138093</v>
      </c>
      <c r="J1136" s="76">
        <f t="shared" si="164"/>
        <v>1.3171001578875092</v>
      </c>
      <c r="K1136" s="76">
        <v>0.63053913947631257</v>
      </c>
      <c r="L1136" s="248">
        <f t="shared" si="165"/>
        <v>0.76862721102162512</v>
      </c>
      <c r="M1136" s="67">
        <f t="shared" si="163"/>
        <v>2.0268293090636727E-2</v>
      </c>
    </row>
    <row r="1137" spans="1:13">
      <c r="A1137" s="9">
        <f t="shared" si="166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168"/>
        <v>116.4</v>
      </c>
      <c r="G1137" s="63">
        <v>5.5214379076596438E-4</v>
      </c>
      <c r="H1137" s="75">
        <f t="shared" si="162"/>
        <v>1.1789484649193023</v>
      </c>
      <c r="I1137" s="76">
        <f t="shared" si="167"/>
        <v>0.4334993505508275</v>
      </c>
      <c r="J1137" s="76">
        <f t="shared" si="164"/>
        <v>0.47157938596772092</v>
      </c>
      <c r="K1137" s="76">
        <v>0.2257605531683875</v>
      </c>
      <c r="L1137" s="248">
        <f t="shared" si="165"/>
        <v>0.27520211431226438</v>
      </c>
      <c r="M1137" s="67">
        <f t="shared" si="163"/>
        <v>2.0268293090636727E-2</v>
      </c>
    </row>
    <row r="1138" spans="1:13">
      <c r="A1138" s="9">
        <f t="shared" si="166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168"/>
        <v>323.89999999999998</v>
      </c>
      <c r="G1138" s="63">
        <v>1.5364207373633663E-3</v>
      </c>
      <c r="H1138" s="75">
        <f t="shared" si="162"/>
        <v>3.2805962868330067</v>
      </c>
      <c r="I1138" s="76">
        <f t="shared" si="167"/>
        <v>1.2062752546684967</v>
      </c>
      <c r="J1138" s="76">
        <f t="shared" si="164"/>
        <v>1.3122385147332027</v>
      </c>
      <c r="K1138" s="76">
        <v>0.62821171109313323</v>
      </c>
      <c r="L1138" s="248">
        <f t="shared" si="165"/>
        <v>0.76579007582252945</v>
      </c>
      <c r="M1138" s="67">
        <f t="shared" si="163"/>
        <v>2.026829309063673E-2</v>
      </c>
    </row>
    <row r="1139" spans="1:13">
      <c r="A1139" s="9">
        <f t="shared" si="166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168"/>
        <v>176.7</v>
      </c>
      <c r="G1139" s="63">
        <v>8.3817704319884788E-4</v>
      </c>
      <c r="H1139" s="75">
        <f t="shared" si="162"/>
        <v>1.7896923861790439</v>
      </c>
      <c r="I1139" s="76">
        <f t="shared" si="167"/>
        <v>0.65806989039803454</v>
      </c>
      <c r="J1139" s="76">
        <f t="shared" si="164"/>
        <v>0.71587695447161759</v>
      </c>
      <c r="K1139" s="76">
        <v>0.34271382942314493</v>
      </c>
      <c r="L1139" s="248">
        <f t="shared" si="165"/>
        <v>0.41776815806681372</v>
      </c>
      <c r="M1139" s="67">
        <f t="shared" si="163"/>
        <v>2.0268293090636727E-2</v>
      </c>
    </row>
    <row r="1140" spans="1:13">
      <c r="A1140" s="9">
        <f t="shared" si="166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168"/>
        <v>248.4</v>
      </c>
      <c r="G1140" s="63">
        <v>1.1782862339026249E-3</v>
      </c>
      <c r="H1140" s="75">
        <f t="shared" ref="H1140:H1202" si="169">G1140*2135.22</f>
        <v>2.5159003323535623</v>
      </c>
      <c r="I1140" s="76">
        <f t="shared" si="167"/>
        <v>0.92509655220640485</v>
      </c>
      <c r="J1140" s="76">
        <f t="shared" si="164"/>
        <v>1.0063601329414249</v>
      </c>
      <c r="K1140" s="76">
        <v>0.48177767531810528</v>
      </c>
      <c r="L1140" s="248">
        <f t="shared" si="165"/>
        <v>0.58728698621277042</v>
      </c>
      <c r="M1140" s="67">
        <f t="shared" ref="M1140:M1202" si="170">(H1140+I1140+J1140+L1140)/F1140</f>
        <v>2.0268293090636727E-2</v>
      </c>
    </row>
    <row r="1141" spans="1:13">
      <c r="A1141" s="9">
        <f t="shared" si="166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168"/>
        <v>192.4</v>
      </c>
      <c r="G1141" s="63">
        <v>9.1265004590525376E-4</v>
      </c>
      <c r="H1141" s="75">
        <f t="shared" si="169"/>
        <v>1.9487086310178157</v>
      </c>
      <c r="I1141" s="76">
        <f t="shared" si="167"/>
        <v>0.71654016362525086</v>
      </c>
      <c r="J1141" s="76">
        <f t="shared" ref="J1141:J1203" si="171">H1141*0.4</f>
        <v>0.77948345240712635</v>
      </c>
      <c r="K1141" s="76">
        <v>0.37316435076974014</v>
      </c>
      <c r="L1141" s="248">
        <f t="shared" ref="L1141:L1204" si="172">K1141*$L$2</f>
        <v>0.45488734358831329</v>
      </c>
      <c r="M1141" s="67">
        <f t="shared" si="170"/>
        <v>2.0268293090636724E-2</v>
      </c>
    </row>
    <row r="1142" spans="1:13">
      <c r="A1142" s="9">
        <f t="shared" ref="A1142:A1205" si="173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168"/>
        <v>114.5</v>
      </c>
      <c r="G1142" s="63">
        <v>5.4313113438748213E-4</v>
      </c>
      <c r="H1142" s="75">
        <f t="shared" si="169"/>
        <v>1.1597044607668394</v>
      </c>
      <c r="I1142" s="76">
        <f t="shared" si="167"/>
        <v>0.42642333022396689</v>
      </c>
      <c r="J1142" s="76">
        <f t="shared" si="171"/>
        <v>0.46388178430673577</v>
      </c>
      <c r="K1142" s="76">
        <v>0.2220754582283537</v>
      </c>
      <c r="L1142" s="248">
        <f t="shared" si="172"/>
        <v>0.27070998358036319</v>
      </c>
      <c r="M1142" s="67">
        <f t="shared" si="170"/>
        <v>2.0268293090636727E-2</v>
      </c>
    </row>
    <row r="1143" spans="1:13">
      <c r="A1143" s="9">
        <f t="shared" si="173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168"/>
        <v>617.4</v>
      </c>
      <c r="G1143" s="63">
        <v>2.928638972671017E-3</v>
      </c>
      <c r="H1143" s="75">
        <f t="shared" si="169"/>
        <v>6.2532885072266087</v>
      </c>
      <c r="I1143" s="76">
        <f t="shared" si="167"/>
        <v>2.2993341841072241</v>
      </c>
      <c r="J1143" s="76">
        <f t="shared" si="171"/>
        <v>2.5013154028906435</v>
      </c>
      <c r="K1143" s="76">
        <v>1.1974619031457254</v>
      </c>
      <c r="L1143" s="248">
        <f t="shared" si="172"/>
        <v>1.4597060599346394</v>
      </c>
      <c r="M1143" s="67">
        <f t="shared" si="170"/>
        <v>2.0268293090636727E-2</v>
      </c>
    </row>
    <row r="1144" spans="1:13">
      <c r="A1144" s="9">
        <f t="shared" si="173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168"/>
        <v>852.7</v>
      </c>
      <c r="G1144" s="63">
        <v>4.0447853125956858E-3</v>
      </c>
      <c r="H1144" s="75">
        <f t="shared" si="169"/>
        <v>8.6365064951605603</v>
      </c>
      <c r="I1144" s="76">
        <f t="shared" si="167"/>
        <v>3.1756434382705381</v>
      </c>
      <c r="J1144" s="76">
        <f t="shared" si="171"/>
        <v>3.4546025980642243</v>
      </c>
      <c r="K1144" s="76">
        <v>1.6538318186141241</v>
      </c>
      <c r="L1144" s="248">
        <f t="shared" si="172"/>
        <v>2.0160209868906174</v>
      </c>
      <c r="M1144" s="67">
        <f t="shared" si="170"/>
        <v>2.0268293090636727E-2</v>
      </c>
    </row>
    <row r="1145" spans="1:13">
      <c r="A1145" s="9">
        <f t="shared" si="173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168"/>
        <v>70.099999999999994</v>
      </c>
      <c r="G1145" s="63">
        <v>3.3251958533242351E-4</v>
      </c>
      <c r="H1145" s="75">
        <f t="shared" si="169"/>
        <v>0.71000246899349728</v>
      </c>
      <c r="I1145" s="76">
        <f t="shared" si="167"/>
        <v>0.26106790784890899</v>
      </c>
      <c r="J1145" s="76">
        <f t="shared" si="171"/>
        <v>0.28400098759739895</v>
      </c>
      <c r="K1145" s="76">
        <v>0.13596060805072133</v>
      </c>
      <c r="L1145" s="248">
        <f t="shared" si="172"/>
        <v>0.16573598121382932</v>
      </c>
      <c r="M1145" s="67">
        <f t="shared" si="170"/>
        <v>2.0268293090636727E-2</v>
      </c>
    </row>
    <row r="1146" spans="1:13">
      <c r="A1146" s="9">
        <f t="shared" si="173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168"/>
        <v>60.6</v>
      </c>
      <c r="G1146" s="63">
        <v>2.8745630344001238E-4</v>
      </c>
      <c r="H1146" s="75">
        <f t="shared" si="169"/>
        <v>0.61378244823118322</v>
      </c>
      <c r="I1146" s="76">
        <f t="shared" si="167"/>
        <v>0.22568780621460607</v>
      </c>
      <c r="J1146" s="76">
        <f t="shared" si="171"/>
        <v>0.24551297929247329</v>
      </c>
      <c r="K1146" s="76">
        <v>0.11753513335055227</v>
      </c>
      <c r="L1146" s="248">
        <f t="shared" si="172"/>
        <v>0.14327532755432323</v>
      </c>
      <c r="M1146" s="67">
        <f t="shared" si="170"/>
        <v>2.026829309063673E-2</v>
      </c>
    </row>
    <row r="1147" spans="1:13">
      <c r="A1147" s="9">
        <f t="shared" si="173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168"/>
        <v>66.45</v>
      </c>
      <c r="G1147" s="63">
        <v>3.1520579807902348E-4</v>
      </c>
      <c r="H1147" s="75">
        <f t="shared" si="169"/>
        <v>0.67303372417429241</v>
      </c>
      <c r="I1147" s="76">
        <f t="shared" si="167"/>
        <v>0.24747450037888735</v>
      </c>
      <c r="J1147" s="76">
        <f t="shared" si="171"/>
        <v>0.26921348966971698</v>
      </c>
      <c r="K1147" s="76">
        <v>0.12888134671855112</v>
      </c>
      <c r="L1147" s="248">
        <f t="shared" si="172"/>
        <v>0.15710636164991382</v>
      </c>
      <c r="M1147" s="67">
        <f t="shared" si="170"/>
        <v>2.0268293090636724E-2</v>
      </c>
    </row>
    <row r="1148" spans="1:13">
      <c r="A1148" s="9">
        <f t="shared" si="173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168"/>
        <v>76.5</v>
      </c>
      <c r="G1148" s="63">
        <v>3.6287800681783738E-4</v>
      </c>
      <c r="H1148" s="75">
        <f t="shared" si="169"/>
        <v>0.77482437771758261</v>
      </c>
      <c r="I1148" s="76">
        <f t="shared" si="167"/>
        <v>0.28490292368675513</v>
      </c>
      <c r="J1148" s="76">
        <f t="shared" si="171"/>
        <v>0.30992975108703308</v>
      </c>
      <c r="K1148" s="76">
        <v>0.14837355942767735</v>
      </c>
      <c r="L1148" s="248">
        <f t="shared" si="172"/>
        <v>0.18086736894233871</v>
      </c>
      <c r="M1148" s="67">
        <f t="shared" si="170"/>
        <v>2.0268293090636727E-2</v>
      </c>
    </row>
    <row r="1149" spans="1:13">
      <c r="A1149" s="9">
        <f t="shared" si="173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168"/>
        <v>26.4</v>
      </c>
      <c r="G1149" s="63">
        <v>1.2522848862733211E-4</v>
      </c>
      <c r="H1149" s="75">
        <f t="shared" si="169"/>
        <v>0.26739037348685202</v>
      </c>
      <c r="I1149" s="76">
        <f t="shared" si="167"/>
        <v>9.831944033111549E-2</v>
      </c>
      <c r="J1149" s="76">
        <f t="shared" si="171"/>
        <v>0.10695614939474081</v>
      </c>
      <c r="K1149" s="76">
        <v>5.120342442994355E-2</v>
      </c>
      <c r="L1149" s="248">
        <f t="shared" si="172"/>
        <v>6.2416974380101194E-2</v>
      </c>
      <c r="M1149" s="67">
        <f t="shared" si="170"/>
        <v>2.0268293090636727E-2</v>
      </c>
    </row>
    <row r="1150" spans="1:13">
      <c r="A1150" s="9">
        <f t="shared" si="173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168"/>
        <v>85.8</v>
      </c>
      <c r="G1150" s="63">
        <v>4.0699258803882939E-4</v>
      </c>
      <c r="H1150" s="75">
        <f t="shared" si="169"/>
        <v>0.86901871383226925</v>
      </c>
      <c r="I1150" s="76">
        <f t="shared" si="167"/>
        <v>0.31953818107612542</v>
      </c>
      <c r="J1150" s="76">
        <f t="shared" si="171"/>
        <v>0.34760748553290771</v>
      </c>
      <c r="K1150" s="76">
        <v>0.16641112939731656</v>
      </c>
      <c r="L1150" s="248">
        <f t="shared" si="172"/>
        <v>0.20285516673532891</v>
      </c>
      <c r="M1150" s="67">
        <f t="shared" si="170"/>
        <v>2.0268293090636727E-2</v>
      </c>
    </row>
    <row r="1151" spans="1:13">
      <c r="A1151" s="9">
        <f t="shared" si="173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168"/>
        <v>125.9</v>
      </c>
      <c r="G1151" s="63">
        <v>5.9720707265837551E-4</v>
      </c>
      <c r="H1151" s="75">
        <f t="shared" si="169"/>
        <v>1.2751684856816163</v>
      </c>
      <c r="I1151" s="76">
        <f t="shared" si="167"/>
        <v>0.46887945218513039</v>
      </c>
      <c r="J1151" s="76">
        <f t="shared" si="171"/>
        <v>0.51006739427264658</v>
      </c>
      <c r="K1151" s="76">
        <v>0.24418602786855659</v>
      </c>
      <c r="L1151" s="248">
        <f t="shared" si="172"/>
        <v>0.29766276797177049</v>
      </c>
      <c r="M1151" s="67">
        <f t="shared" si="170"/>
        <v>2.0268293090636724E-2</v>
      </c>
    </row>
    <row r="1152" spans="1:13">
      <c r="A1152" s="9">
        <f t="shared" si="173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168"/>
        <v>81</v>
      </c>
      <c r="G1152" s="63">
        <v>3.84223771924769E-4</v>
      </c>
      <c r="H1152" s="75">
        <f t="shared" si="169"/>
        <v>0.8204022822892052</v>
      </c>
      <c r="I1152" s="76">
        <f t="shared" si="167"/>
        <v>0.30166191919774077</v>
      </c>
      <c r="J1152" s="76">
        <f t="shared" si="171"/>
        <v>0.32816091291568211</v>
      </c>
      <c r="K1152" s="76">
        <v>0.15710141586459955</v>
      </c>
      <c r="L1152" s="248">
        <f t="shared" si="172"/>
        <v>0.19150662593894688</v>
      </c>
      <c r="M1152" s="67">
        <f t="shared" si="170"/>
        <v>2.0268293090636727E-2</v>
      </c>
    </row>
    <row r="1153" spans="1:13">
      <c r="A1153" s="9">
        <f t="shared" si="173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168"/>
        <v>62.4</v>
      </c>
      <c r="G1153" s="63">
        <v>2.9599460948278499E-4</v>
      </c>
      <c r="H1153" s="75">
        <f t="shared" si="169"/>
        <v>0.63201361005983214</v>
      </c>
      <c r="I1153" s="76">
        <f t="shared" si="167"/>
        <v>0.2323914044190003</v>
      </c>
      <c r="J1153" s="76">
        <f t="shared" si="171"/>
        <v>0.25280544402393285</v>
      </c>
      <c r="K1153" s="76">
        <v>0.12102627592532113</v>
      </c>
      <c r="L1153" s="248">
        <f t="shared" si="172"/>
        <v>0.14753103035296647</v>
      </c>
      <c r="M1153" s="67">
        <f t="shared" si="170"/>
        <v>2.0268293090636727E-2</v>
      </c>
    </row>
    <row r="1154" spans="1:13">
      <c r="A1154" s="9">
        <f t="shared" si="173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168"/>
        <v>35.4</v>
      </c>
      <c r="G1154" s="63">
        <v>1.6792001884119535E-4</v>
      </c>
      <c r="H1154" s="75">
        <f t="shared" si="169"/>
        <v>0.35854618263009708</v>
      </c>
      <c r="I1154" s="76">
        <f t="shared" si="167"/>
        <v>0.1318374313530867</v>
      </c>
      <c r="J1154" s="76">
        <f t="shared" si="171"/>
        <v>0.14341847305203884</v>
      </c>
      <c r="K1154" s="76">
        <v>6.8659137303787948E-2</v>
      </c>
      <c r="L1154" s="248">
        <f t="shared" si="172"/>
        <v>8.3695488373317514E-2</v>
      </c>
      <c r="M1154" s="67">
        <f t="shared" si="170"/>
        <v>2.0268293090636727E-2</v>
      </c>
    </row>
    <row r="1155" spans="1:13">
      <c r="A1155" s="9">
        <f t="shared" si="173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168"/>
        <v>71.2</v>
      </c>
      <c r="G1155" s="63">
        <v>3.3773743902522905E-4</v>
      </c>
      <c r="H1155" s="75">
        <f t="shared" si="169"/>
        <v>0.72114373455544956</v>
      </c>
      <c r="I1155" s="76">
        <f t="shared" si="167"/>
        <v>0.26516455119603882</v>
      </c>
      <c r="J1155" s="76">
        <f t="shared" si="171"/>
        <v>0.28845749382217983</v>
      </c>
      <c r="K1155" s="76">
        <v>0.13809408406863566</v>
      </c>
      <c r="L1155" s="248">
        <f t="shared" si="172"/>
        <v>0.16833668847966687</v>
      </c>
      <c r="M1155" s="67">
        <f t="shared" si="170"/>
        <v>2.0268293090636727E-2</v>
      </c>
    </row>
    <row r="1156" spans="1:13">
      <c r="A1156" s="9">
        <f t="shared" si="173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168"/>
        <v>78.3</v>
      </c>
      <c r="G1156" s="63">
        <v>3.7141631286061004E-4</v>
      </c>
      <c r="H1156" s="75">
        <f t="shared" si="169"/>
        <v>0.79305553954623165</v>
      </c>
      <c r="I1156" s="76">
        <f t="shared" si="167"/>
        <v>0.29160652189114938</v>
      </c>
      <c r="J1156" s="76">
        <f t="shared" si="171"/>
        <v>0.31722221581849269</v>
      </c>
      <c r="K1156" s="76">
        <v>0.15186470200244623</v>
      </c>
      <c r="L1156" s="248">
        <f t="shared" si="172"/>
        <v>0.18512307174098197</v>
      </c>
      <c r="M1156" s="67">
        <f t="shared" si="170"/>
        <v>2.0268293090636727E-2</v>
      </c>
    </row>
    <row r="1157" spans="1:13">
      <c r="A1157" s="9">
        <f t="shared" si="173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168"/>
        <v>69.400000000000006</v>
      </c>
      <c r="G1157" s="63">
        <v>3.2919913298245644E-4</v>
      </c>
      <c r="H1157" s="75">
        <f t="shared" si="169"/>
        <v>0.70291257272680063</v>
      </c>
      <c r="I1157" s="76">
        <f t="shared" si="167"/>
        <v>0.25846095299164462</v>
      </c>
      <c r="J1157" s="76">
        <f t="shared" si="171"/>
        <v>0.28116502909072028</v>
      </c>
      <c r="K1157" s="76">
        <v>0.13460294149386678</v>
      </c>
      <c r="L1157" s="248">
        <f t="shared" si="172"/>
        <v>0.16408098568102361</v>
      </c>
      <c r="M1157" s="67">
        <f t="shared" si="170"/>
        <v>2.026829309063673E-2</v>
      </c>
    </row>
    <row r="1158" spans="1:13">
      <c r="A1158" s="9">
        <f t="shared" si="173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168"/>
        <v>67.099999999999994</v>
      </c>
      <c r="G1158" s="63">
        <v>3.1828907526113579E-4</v>
      </c>
      <c r="H1158" s="75">
        <f t="shared" si="169"/>
        <v>0.67961719927908226</v>
      </c>
      <c r="I1158" s="76">
        <f t="shared" si="167"/>
        <v>0.24989524417491857</v>
      </c>
      <c r="J1158" s="76">
        <f t="shared" si="171"/>
        <v>0.2718468797116329</v>
      </c>
      <c r="K1158" s="76">
        <v>0.13014203709277319</v>
      </c>
      <c r="L1158" s="248">
        <f t="shared" si="172"/>
        <v>0.15864314321609052</v>
      </c>
      <c r="M1158" s="67">
        <f t="shared" si="170"/>
        <v>2.026829309063673E-2</v>
      </c>
    </row>
    <row r="1159" spans="1:13">
      <c r="A1159" s="9">
        <f t="shared" si="173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168"/>
        <v>19.600000000000001</v>
      </c>
      <c r="G1159" s="63">
        <v>9.2972665799079908E-5</v>
      </c>
      <c r="H1159" s="75">
        <f t="shared" si="169"/>
        <v>0.1985170954675114</v>
      </c>
      <c r="I1159" s="76">
        <f t="shared" si="167"/>
        <v>7.2994736003403948E-2</v>
      </c>
      <c r="J1159" s="76">
        <f t="shared" si="171"/>
        <v>7.9406838187004558E-2</v>
      </c>
      <c r="K1159" s="76">
        <v>3.8014663591927796E-2</v>
      </c>
      <c r="L1159" s="248">
        <f t="shared" si="172"/>
        <v>4.6339874918559988E-2</v>
      </c>
      <c r="M1159" s="67">
        <f t="shared" si="170"/>
        <v>2.0268293090636727E-2</v>
      </c>
    </row>
    <row r="1160" spans="1:13">
      <c r="A1160" s="9">
        <f t="shared" si="173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168"/>
        <v>310.10000000000002</v>
      </c>
      <c r="G1160" s="63">
        <v>1.4709603910354428E-3</v>
      </c>
      <c r="H1160" s="75">
        <f t="shared" si="169"/>
        <v>3.1408240461466979</v>
      </c>
      <c r="I1160" s="76">
        <f t="shared" si="167"/>
        <v>1.1548810017681408</v>
      </c>
      <c r="J1160" s="76">
        <f t="shared" si="171"/>
        <v>1.2563296184586792</v>
      </c>
      <c r="K1160" s="76">
        <v>0.60144628468657191</v>
      </c>
      <c r="L1160" s="248">
        <f t="shared" si="172"/>
        <v>0.73316302103293118</v>
      </c>
      <c r="M1160" s="67">
        <f t="shared" si="170"/>
        <v>2.0268293090636724E-2</v>
      </c>
    </row>
    <row r="1161" spans="1:13">
      <c r="A1161" s="9">
        <f t="shared" si="173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168"/>
        <v>384.2</v>
      </c>
      <c r="G1161" s="63">
        <v>1.8224539897962499E-3</v>
      </c>
      <c r="H1161" s="75">
        <f t="shared" si="169"/>
        <v>3.8913402080927484</v>
      </c>
      <c r="I1161" s="76">
        <f t="shared" si="167"/>
        <v>1.4308457945157036</v>
      </c>
      <c r="J1161" s="76">
        <f t="shared" si="171"/>
        <v>1.5565360832370994</v>
      </c>
      <c r="K1161" s="76">
        <v>0.74516498734789061</v>
      </c>
      <c r="L1161" s="248">
        <f t="shared" si="172"/>
        <v>0.90835611957707874</v>
      </c>
      <c r="M1161" s="67">
        <f t="shared" si="170"/>
        <v>2.0268293090636727E-2</v>
      </c>
    </row>
    <row r="1162" spans="1:13">
      <c r="A1162" s="9">
        <f t="shared" si="173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168"/>
        <v>387.4</v>
      </c>
      <c r="G1162" s="63">
        <v>1.8376332005389567E-3</v>
      </c>
      <c r="H1162" s="75">
        <f t="shared" si="169"/>
        <v>3.9237511624547907</v>
      </c>
      <c r="I1162" s="76">
        <f t="shared" si="167"/>
        <v>1.4427633024346267</v>
      </c>
      <c r="J1162" s="76">
        <f t="shared" si="171"/>
        <v>1.5695004649819164</v>
      </c>
      <c r="K1162" s="76">
        <v>0.75137146303636859</v>
      </c>
      <c r="L1162" s="248">
        <f t="shared" si="172"/>
        <v>0.91592181344133339</v>
      </c>
      <c r="M1162" s="67">
        <f t="shared" si="170"/>
        <v>2.0268293090636724E-2</v>
      </c>
    </row>
    <row r="1163" spans="1:13">
      <c r="A1163" s="9">
        <f t="shared" si="173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168"/>
        <v>306.2</v>
      </c>
      <c r="G1163" s="63">
        <v>1.4524607279427686E-3</v>
      </c>
      <c r="H1163" s="75">
        <f t="shared" si="169"/>
        <v>3.1013231955179581</v>
      </c>
      <c r="I1163" s="76">
        <f t="shared" si="167"/>
        <v>1.1403565389919532</v>
      </c>
      <c r="J1163" s="76">
        <f t="shared" si="171"/>
        <v>1.2405292782071833</v>
      </c>
      <c r="K1163" s="76">
        <v>0.59388214244123927</v>
      </c>
      <c r="L1163" s="248">
        <f t="shared" si="172"/>
        <v>0.72394233163587074</v>
      </c>
      <c r="M1163" s="67">
        <f t="shared" si="170"/>
        <v>2.0268293090636724E-2</v>
      </c>
    </row>
    <row r="1164" spans="1:13">
      <c r="A1164" s="9">
        <f t="shared" si="173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168"/>
        <v>407.7</v>
      </c>
      <c r="G1164" s="63">
        <v>1.9339263186880038E-3</v>
      </c>
      <c r="H1164" s="75">
        <f t="shared" si="169"/>
        <v>4.1293581541889992</v>
      </c>
      <c r="I1164" s="76">
        <f t="shared" si="167"/>
        <v>1.5183649932952952</v>
      </c>
      <c r="J1164" s="76">
        <f t="shared" si="171"/>
        <v>1.6517432616755998</v>
      </c>
      <c r="K1164" s="76">
        <v>0.79074379318515098</v>
      </c>
      <c r="L1164" s="248">
        <f t="shared" si="172"/>
        <v>0.96391668389269913</v>
      </c>
      <c r="M1164" s="67">
        <f t="shared" si="170"/>
        <v>2.0268293090636724E-2</v>
      </c>
    </row>
    <row r="1165" spans="1:13">
      <c r="A1165" s="9">
        <f t="shared" si="173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168"/>
        <v>304.3</v>
      </c>
      <c r="G1165" s="63">
        <v>1.4434480715642866E-3</v>
      </c>
      <c r="H1165" s="75">
        <f t="shared" si="169"/>
        <v>3.0820791913654957</v>
      </c>
      <c r="I1165" s="76">
        <f t="shared" si="167"/>
        <v>1.1332805186650929</v>
      </c>
      <c r="J1165" s="76">
        <f t="shared" si="171"/>
        <v>1.2328316765461984</v>
      </c>
      <c r="K1165" s="76">
        <v>0.5901970475012055</v>
      </c>
      <c r="L1165" s="248">
        <f t="shared" si="172"/>
        <v>0.71945020090396949</v>
      </c>
      <c r="M1165" s="67">
        <f t="shared" si="170"/>
        <v>2.0268293090636727E-2</v>
      </c>
    </row>
    <row r="1166" spans="1:13">
      <c r="A1166" s="9">
        <f t="shared" si="173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168"/>
        <v>413.7</v>
      </c>
      <c r="G1166" s="63">
        <v>1.9623873388305794E-3</v>
      </c>
      <c r="H1166" s="75">
        <f t="shared" si="169"/>
        <v>4.1901286936178295</v>
      </c>
      <c r="I1166" s="76">
        <f t="shared" si="167"/>
        <v>1.540710320643276</v>
      </c>
      <c r="J1166" s="76">
        <f t="shared" si="171"/>
        <v>1.6760514774471318</v>
      </c>
      <c r="K1166" s="76">
        <v>0.80238093510104724</v>
      </c>
      <c r="L1166" s="248">
        <f t="shared" si="172"/>
        <v>0.97810235988817662</v>
      </c>
      <c r="M1166" s="67">
        <f t="shared" si="170"/>
        <v>2.0268293090636727E-2</v>
      </c>
    </row>
    <row r="1167" spans="1:13">
      <c r="A1167" s="9">
        <f t="shared" si="173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168"/>
        <v>387.6</v>
      </c>
      <c r="G1167" s="63">
        <v>1.8385819012103762E-3</v>
      </c>
      <c r="H1167" s="75">
        <f t="shared" si="169"/>
        <v>3.9257768471024193</v>
      </c>
      <c r="I1167" s="76">
        <f t="shared" si="167"/>
        <v>1.4435081466795596</v>
      </c>
      <c r="J1167" s="76">
        <f t="shared" si="171"/>
        <v>1.5703107388409678</v>
      </c>
      <c r="K1167" s="76">
        <v>0.75175936776689867</v>
      </c>
      <c r="L1167" s="248">
        <f t="shared" si="172"/>
        <v>0.91639466930784952</v>
      </c>
      <c r="M1167" s="67">
        <f t="shared" si="170"/>
        <v>2.0268293090636727E-2</v>
      </c>
    </row>
    <row r="1168" spans="1:13">
      <c r="A1168" s="9">
        <f t="shared" si="173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168"/>
        <v>189.8</v>
      </c>
      <c r="G1168" s="63">
        <v>9.0031693717680444E-4</v>
      </c>
      <c r="H1168" s="75">
        <f t="shared" si="169"/>
        <v>1.9223747305986563</v>
      </c>
      <c r="I1168" s="76">
        <f t="shared" si="167"/>
        <v>0.70685718844112599</v>
      </c>
      <c r="J1168" s="76">
        <f t="shared" si="171"/>
        <v>0.76894989223946253</v>
      </c>
      <c r="K1168" s="76">
        <v>0.36812158927285177</v>
      </c>
      <c r="L1168" s="248">
        <f t="shared" si="172"/>
        <v>0.44874021732360636</v>
      </c>
      <c r="M1168" s="67">
        <f t="shared" si="170"/>
        <v>2.0268293090636727E-2</v>
      </c>
    </row>
    <row r="1169" spans="1:13">
      <c r="A1169" s="9">
        <f t="shared" si="173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168"/>
        <v>372.5</v>
      </c>
      <c r="G1169" s="63">
        <v>1.7669550005182278E-3</v>
      </c>
      <c r="H1169" s="75">
        <f t="shared" si="169"/>
        <v>3.77283765620653</v>
      </c>
      <c r="I1169" s="76">
        <f t="shared" si="167"/>
        <v>1.3872724061871411</v>
      </c>
      <c r="J1169" s="76">
        <f t="shared" si="171"/>
        <v>1.5091350624826121</v>
      </c>
      <c r="K1169" s="76">
        <v>0.72247256061189291</v>
      </c>
      <c r="L1169" s="248">
        <f t="shared" si="172"/>
        <v>0.88069405138589751</v>
      </c>
      <c r="M1169" s="67">
        <f t="shared" si="170"/>
        <v>2.0268293090636727E-2</v>
      </c>
    </row>
    <row r="1170" spans="1:13">
      <c r="A1170" s="9">
        <f t="shared" si="173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168"/>
        <v>370.7</v>
      </c>
      <c r="G1170" s="63">
        <v>1.7584166944754551E-3</v>
      </c>
      <c r="H1170" s="75">
        <f t="shared" si="169"/>
        <v>3.7546064943778807</v>
      </c>
      <c r="I1170" s="76">
        <f t="shared" si="167"/>
        <v>1.3805688079827469</v>
      </c>
      <c r="J1170" s="76">
        <f t="shared" si="171"/>
        <v>1.5018425977511525</v>
      </c>
      <c r="K1170" s="76">
        <v>0.71898141803712401</v>
      </c>
      <c r="L1170" s="248">
        <f t="shared" si="172"/>
        <v>0.87643834858725422</v>
      </c>
      <c r="M1170" s="67">
        <f t="shared" si="170"/>
        <v>2.0268293090636727E-2</v>
      </c>
    </row>
    <row r="1171" spans="1:13">
      <c r="A1171" s="9">
        <f t="shared" si="173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168"/>
        <v>409.1</v>
      </c>
      <c r="G1171" s="63">
        <v>1.9405672233879384E-3</v>
      </c>
      <c r="H1171" s="75">
        <f t="shared" si="169"/>
        <v>4.1435379467223932</v>
      </c>
      <c r="I1171" s="76">
        <f t="shared" si="167"/>
        <v>1.5235789030098241</v>
      </c>
      <c r="J1171" s="76">
        <f t="shared" si="171"/>
        <v>1.6574151786889573</v>
      </c>
      <c r="K1171" s="76">
        <v>0.79345912629886028</v>
      </c>
      <c r="L1171" s="248">
        <f t="shared" si="172"/>
        <v>0.96722667495831072</v>
      </c>
      <c r="M1171" s="67">
        <f t="shared" si="170"/>
        <v>2.0268293090636727E-2</v>
      </c>
    </row>
    <row r="1172" spans="1:13">
      <c r="A1172" s="9">
        <f t="shared" si="173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168"/>
        <v>373.1</v>
      </c>
      <c r="G1172" s="63">
        <v>1.7698011025324854E-3</v>
      </c>
      <c r="H1172" s="75">
        <f t="shared" si="169"/>
        <v>3.7789147101494134</v>
      </c>
      <c r="I1172" s="76">
        <f t="shared" si="167"/>
        <v>1.3895069389219394</v>
      </c>
      <c r="J1172" s="76">
        <f t="shared" si="171"/>
        <v>1.5115658840597654</v>
      </c>
      <c r="K1172" s="76">
        <v>0.72363627480348258</v>
      </c>
      <c r="L1172" s="248">
        <f t="shared" si="172"/>
        <v>0.88211261898544535</v>
      </c>
      <c r="M1172" s="67">
        <f t="shared" si="170"/>
        <v>2.0268293090636727E-2</v>
      </c>
    </row>
    <row r="1173" spans="1:13">
      <c r="A1173" s="9">
        <f t="shared" si="173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168"/>
        <v>374</v>
      </c>
      <c r="G1173" s="63">
        <v>1.7740702555538717E-3</v>
      </c>
      <c r="H1173" s="75">
        <f t="shared" si="169"/>
        <v>3.7880302910637376</v>
      </c>
      <c r="I1173" s="76">
        <f t="shared" si="167"/>
        <v>1.3928587380241364</v>
      </c>
      <c r="J1173" s="76">
        <f t="shared" si="171"/>
        <v>1.515212116425495</v>
      </c>
      <c r="K1173" s="76">
        <v>0.72538184609086709</v>
      </c>
      <c r="L1173" s="248">
        <f t="shared" si="172"/>
        <v>0.88424047038476705</v>
      </c>
      <c r="M1173" s="67">
        <f t="shared" si="170"/>
        <v>2.0268293090636727E-2</v>
      </c>
    </row>
    <row r="1174" spans="1:13">
      <c r="A1174" s="9">
        <f t="shared" si="173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168"/>
        <v>327.2</v>
      </c>
      <c r="G1174" s="63">
        <v>1.5520742984417829E-3</v>
      </c>
      <c r="H1174" s="75">
        <f t="shared" si="169"/>
        <v>3.3140200835188631</v>
      </c>
      <c r="I1174" s="76">
        <f t="shared" si="167"/>
        <v>1.218565184709886</v>
      </c>
      <c r="J1174" s="76">
        <f t="shared" si="171"/>
        <v>1.3256080334075453</v>
      </c>
      <c r="K1174" s="76">
        <v>0.6346121391468762</v>
      </c>
      <c r="L1174" s="248">
        <f t="shared" si="172"/>
        <v>0.77359219762004217</v>
      </c>
      <c r="M1174" s="67">
        <f t="shared" si="170"/>
        <v>2.0268293090636724E-2</v>
      </c>
    </row>
    <row r="1175" spans="1:13">
      <c r="A1175" s="9">
        <f t="shared" si="173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168"/>
        <v>198.1</v>
      </c>
      <c r="G1175" s="63">
        <v>9.3968801504070039E-4</v>
      </c>
      <c r="H1175" s="75">
        <f t="shared" si="169"/>
        <v>2.0064406434752042</v>
      </c>
      <c r="I1175" s="76">
        <f t="shared" si="167"/>
        <v>0.73776822460583269</v>
      </c>
      <c r="J1175" s="76">
        <f t="shared" si="171"/>
        <v>0.80257625739008176</v>
      </c>
      <c r="K1175" s="76">
        <v>0.38421963558984157</v>
      </c>
      <c r="L1175" s="248">
        <f t="shared" si="172"/>
        <v>0.46836373578401691</v>
      </c>
      <c r="M1175" s="67">
        <f t="shared" si="170"/>
        <v>2.0268293090636727E-2</v>
      </c>
    </row>
    <row r="1176" spans="1:13">
      <c r="A1176" s="9">
        <f t="shared" si="173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168"/>
        <v>308</v>
      </c>
      <c r="G1176" s="63">
        <v>1.4609990339855413E-3</v>
      </c>
      <c r="H1176" s="75">
        <f t="shared" si="169"/>
        <v>3.1195543573466074</v>
      </c>
      <c r="I1176" s="76">
        <f t="shared" si="167"/>
        <v>1.1470601371963476</v>
      </c>
      <c r="J1176" s="76">
        <f t="shared" si="171"/>
        <v>1.2478217429386431</v>
      </c>
      <c r="K1176" s="76">
        <v>0.59737328501600817</v>
      </c>
      <c r="L1176" s="248">
        <f t="shared" si="172"/>
        <v>0.72819803443451403</v>
      </c>
      <c r="M1176" s="67">
        <f t="shared" si="170"/>
        <v>2.0268293090636727E-2</v>
      </c>
    </row>
    <row r="1177" spans="1:13">
      <c r="A1177" s="9">
        <f t="shared" si="173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168"/>
        <v>333.2</v>
      </c>
      <c r="G1177" s="63">
        <v>1.5805353185843584E-3</v>
      </c>
      <c r="H1177" s="75">
        <f t="shared" si="169"/>
        <v>3.3747906229476934</v>
      </c>
      <c r="I1177" s="76">
        <f t="shared" si="167"/>
        <v>1.240910512057867</v>
      </c>
      <c r="J1177" s="76">
        <f t="shared" si="171"/>
        <v>1.3499162491790775</v>
      </c>
      <c r="K1177" s="76">
        <v>0.64624928106277246</v>
      </c>
      <c r="L1177" s="248">
        <f t="shared" si="172"/>
        <v>0.78777787361551965</v>
      </c>
      <c r="M1177" s="67">
        <f t="shared" si="170"/>
        <v>2.0268293090636727E-2</v>
      </c>
    </row>
    <row r="1178" spans="1:13">
      <c r="A1178" s="9">
        <f t="shared" si="173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168"/>
        <v>356.2</v>
      </c>
      <c r="G1178" s="63">
        <v>1.6896358957975643E-3</v>
      </c>
      <c r="H1178" s="75">
        <f t="shared" si="169"/>
        <v>3.6077443574248749</v>
      </c>
      <c r="I1178" s="76">
        <f t="shared" si="167"/>
        <v>1.3265676002251265</v>
      </c>
      <c r="J1178" s="76">
        <f t="shared" si="171"/>
        <v>1.4430977429699501</v>
      </c>
      <c r="K1178" s="76">
        <v>0.69085832507370804</v>
      </c>
      <c r="L1178" s="248">
        <f t="shared" si="172"/>
        <v>0.84215629826485017</v>
      </c>
      <c r="M1178" s="67">
        <f t="shared" si="170"/>
        <v>2.0268293090636727E-2</v>
      </c>
    </row>
    <row r="1179" spans="1:13">
      <c r="A1179" s="9">
        <f t="shared" si="173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168"/>
        <v>339.8</v>
      </c>
      <c r="G1179" s="63">
        <v>1.6118424407411914E-3</v>
      </c>
      <c r="H1179" s="75">
        <f t="shared" si="169"/>
        <v>3.4416382163194066</v>
      </c>
      <c r="I1179" s="76">
        <f t="shared" si="167"/>
        <v>1.2654903721406459</v>
      </c>
      <c r="J1179" s="76">
        <f t="shared" si="171"/>
        <v>1.3766552865277628</v>
      </c>
      <c r="K1179" s="76">
        <v>0.65905013717025829</v>
      </c>
      <c r="L1179" s="248">
        <f t="shared" si="172"/>
        <v>0.80338211721054487</v>
      </c>
      <c r="M1179" s="67">
        <f t="shared" si="170"/>
        <v>2.0268293090636727E-2</v>
      </c>
    </row>
    <row r="1180" spans="1:13">
      <c r="A1180" s="9">
        <f t="shared" si="173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168"/>
        <v>392.1</v>
      </c>
      <c r="G1180" s="63">
        <v>1.8599276663173079E-3</v>
      </c>
      <c r="H1180" s="75">
        <f t="shared" si="169"/>
        <v>3.9713547516740419</v>
      </c>
      <c r="I1180" s="76">
        <f t="shared" si="167"/>
        <v>1.4602671421905453</v>
      </c>
      <c r="J1180" s="76">
        <f t="shared" si="171"/>
        <v>1.5885419006696169</v>
      </c>
      <c r="K1180" s="76">
        <v>0.76048722420382087</v>
      </c>
      <c r="L1180" s="248">
        <f t="shared" si="172"/>
        <v>0.92703392630445769</v>
      </c>
      <c r="M1180" s="67">
        <f t="shared" si="170"/>
        <v>2.0268293090636727E-2</v>
      </c>
    </row>
    <row r="1181" spans="1:13">
      <c r="A1181" s="9">
        <f t="shared" si="173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168"/>
        <v>355.1</v>
      </c>
      <c r="G1181" s="63">
        <v>1.6844180421047589E-3</v>
      </c>
      <c r="H1181" s="75">
        <f t="shared" si="169"/>
        <v>3.596603091862923</v>
      </c>
      <c r="I1181" s="76">
        <f t="shared" si="167"/>
        <v>1.3224709568779969</v>
      </c>
      <c r="J1181" s="76">
        <f t="shared" si="171"/>
        <v>1.4386412367451693</v>
      </c>
      <c r="K1181" s="76">
        <v>0.68872484905579379</v>
      </c>
      <c r="L1181" s="248">
        <f t="shared" si="172"/>
        <v>0.83955559099901267</v>
      </c>
      <c r="M1181" s="67">
        <f t="shared" si="170"/>
        <v>2.0268293090636724E-2</v>
      </c>
    </row>
    <row r="1182" spans="1:13">
      <c r="A1182" s="9">
        <f t="shared" si="173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168"/>
        <v>196.9</v>
      </c>
      <c r="G1182" s="63">
        <v>9.3399581101218543E-4</v>
      </c>
      <c r="H1182" s="75">
        <f t="shared" si="169"/>
        <v>1.9942865355894384</v>
      </c>
      <c r="I1182" s="76">
        <f t="shared" si="167"/>
        <v>0.73329915913623656</v>
      </c>
      <c r="J1182" s="76">
        <f t="shared" si="171"/>
        <v>0.79771461423577539</v>
      </c>
      <c r="K1182" s="76">
        <v>0.38189220720666239</v>
      </c>
      <c r="L1182" s="248">
        <f t="shared" si="172"/>
        <v>0.46552660058492151</v>
      </c>
      <c r="M1182" s="67">
        <f t="shared" si="170"/>
        <v>2.0268293090636724E-2</v>
      </c>
    </row>
    <row r="1183" spans="1:13">
      <c r="A1183" s="9">
        <f t="shared" si="173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168"/>
        <v>393.6</v>
      </c>
      <c r="G1183" s="63">
        <v>1.8670429213529516E-3</v>
      </c>
      <c r="H1183" s="75">
        <f t="shared" si="169"/>
        <v>3.9865473865312491</v>
      </c>
      <c r="I1183" s="76">
        <f t="shared" si="167"/>
        <v>1.4658534740275404</v>
      </c>
      <c r="J1183" s="76">
        <f t="shared" si="171"/>
        <v>1.5946189546124998</v>
      </c>
      <c r="K1183" s="76">
        <v>0.76339650968279482</v>
      </c>
      <c r="L1183" s="248">
        <f t="shared" si="172"/>
        <v>0.93058034530332701</v>
      </c>
      <c r="M1183" s="67">
        <f t="shared" si="170"/>
        <v>2.0268293090636727E-2</v>
      </c>
    </row>
    <row r="1184" spans="1:13">
      <c r="A1184" s="9">
        <f t="shared" si="173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168"/>
        <v>352.2</v>
      </c>
      <c r="G1184" s="63">
        <v>1.6706618823691807E-3</v>
      </c>
      <c r="H1184" s="75">
        <f t="shared" si="169"/>
        <v>3.5672306644723215</v>
      </c>
      <c r="I1184" s="76">
        <f t="shared" si="167"/>
        <v>1.3116707153264726</v>
      </c>
      <c r="J1184" s="76">
        <f t="shared" si="171"/>
        <v>1.4268922657889287</v>
      </c>
      <c r="K1184" s="76">
        <v>0.68310023046311064</v>
      </c>
      <c r="L1184" s="248">
        <f t="shared" si="172"/>
        <v>0.83269918093453188</v>
      </c>
      <c r="M1184" s="67">
        <f t="shared" si="170"/>
        <v>2.0268293090636727E-2</v>
      </c>
    </row>
    <row r="1185" spans="1:13">
      <c r="A1185" s="9">
        <f t="shared" si="173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168"/>
        <v>361.1</v>
      </c>
      <c r="G1185" s="63">
        <v>1.7128790622473345E-3</v>
      </c>
      <c r="H1185" s="75">
        <f t="shared" si="169"/>
        <v>3.6573736312917533</v>
      </c>
      <c r="I1185" s="76">
        <f t="shared" ref="I1185:I1243" si="174">H1185*0.3677</f>
        <v>1.3448162842259779</v>
      </c>
      <c r="J1185" s="76">
        <f t="shared" si="171"/>
        <v>1.4629494525167015</v>
      </c>
      <c r="K1185" s="76">
        <v>0.70036199097169016</v>
      </c>
      <c r="L1185" s="248">
        <f t="shared" si="172"/>
        <v>0.85374126699449038</v>
      </c>
      <c r="M1185" s="67">
        <f t="shared" si="170"/>
        <v>2.026829309063673E-2</v>
      </c>
    </row>
    <row r="1186" spans="1:13">
      <c r="A1186" s="9">
        <f t="shared" si="173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168"/>
        <v>370.4</v>
      </c>
      <c r="G1186" s="63">
        <v>1.7569936434683262E-3</v>
      </c>
      <c r="H1186" s="75">
        <f t="shared" si="169"/>
        <v>3.7515679674064391</v>
      </c>
      <c r="I1186" s="76">
        <f t="shared" si="174"/>
        <v>1.3794515416153477</v>
      </c>
      <c r="J1186" s="76">
        <f t="shared" si="171"/>
        <v>1.5006271869625758</v>
      </c>
      <c r="K1186" s="76">
        <v>0.71839956094132917</v>
      </c>
      <c r="L1186" s="248">
        <f t="shared" si="172"/>
        <v>0.87572906478748036</v>
      </c>
      <c r="M1186" s="67">
        <f t="shared" si="170"/>
        <v>2.0268293090636724E-2</v>
      </c>
    </row>
    <row r="1187" spans="1:13">
      <c r="A1187" s="9">
        <f t="shared" si="173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168"/>
        <v>419.9</v>
      </c>
      <c r="G1187" s="63">
        <v>1.991797059644574E-3</v>
      </c>
      <c r="H1187" s="75">
        <f t="shared" si="169"/>
        <v>4.2529249176942869</v>
      </c>
      <c r="I1187" s="76">
        <f t="shared" si="174"/>
        <v>1.5638004922361894</v>
      </c>
      <c r="J1187" s="76">
        <f t="shared" si="171"/>
        <v>1.701169967077715</v>
      </c>
      <c r="K1187" s="76">
        <v>0.81440598174747336</v>
      </c>
      <c r="L1187" s="248">
        <f t="shared" si="172"/>
        <v>0.99276089175017013</v>
      </c>
      <c r="M1187" s="67">
        <f t="shared" si="170"/>
        <v>2.0268293090636724E-2</v>
      </c>
    </row>
    <row r="1188" spans="1:13">
      <c r="A1188" s="9">
        <f t="shared" si="173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ref="F1188:F1243" si="175">C1188+D1188+E1188</f>
        <v>551.79999999999995</v>
      </c>
      <c r="G1188" s="63">
        <v>2.6174651524455248E-3</v>
      </c>
      <c r="H1188" s="75">
        <f t="shared" si="169"/>
        <v>5.5888639428047329</v>
      </c>
      <c r="I1188" s="76">
        <f t="shared" si="174"/>
        <v>2.0550252717693005</v>
      </c>
      <c r="J1188" s="76">
        <f t="shared" si="171"/>
        <v>2.2355455771218931</v>
      </c>
      <c r="K1188" s="76">
        <v>1.0702291515319262</v>
      </c>
      <c r="L1188" s="248">
        <f t="shared" si="172"/>
        <v>1.3046093357174182</v>
      </c>
      <c r="M1188" s="67">
        <f t="shared" si="170"/>
        <v>2.0268293090636724E-2</v>
      </c>
    </row>
    <row r="1189" spans="1:13">
      <c r="A1189" s="9">
        <f t="shared" si="173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175"/>
        <v>551.20000000000005</v>
      </c>
      <c r="G1189" s="63">
        <v>2.6146190504312676E-3</v>
      </c>
      <c r="H1189" s="75">
        <f t="shared" si="169"/>
        <v>5.5827868888618504</v>
      </c>
      <c r="I1189" s="76">
        <f t="shared" si="174"/>
        <v>2.0527907390345024</v>
      </c>
      <c r="J1189" s="76">
        <f t="shared" si="171"/>
        <v>2.2331147555447401</v>
      </c>
      <c r="K1189" s="76">
        <v>1.0690654373403368</v>
      </c>
      <c r="L1189" s="248">
        <f t="shared" si="172"/>
        <v>1.3031907681178707</v>
      </c>
      <c r="M1189" s="67">
        <f t="shared" si="170"/>
        <v>2.0268293090636724E-2</v>
      </c>
    </row>
    <row r="1190" spans="1:13">
      <c r="A1190" s="9">
        <f t="shared" si="173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175"/>
        <v>317.2</v>
      </c>
      <c r="G1190" s="63">
        <v>1.5046392648708237E-3</v>
      </c>
      <c r="H1190" s="75">
        <f t="shared" si="169"/>
        <v>3.2127358511374799</v>
      </c>
      <c r="I1190" s="76">
        <f t="shared" si="174"/>
        <v>1.1813229724632515</v>
      </c>
      <c r="J1190" s="76">
        <f t="shared" si="171"/>
        <v>1.2850943404549922</v>
      </c>
      <c r="K1190" s="76">
        <v>0.61521690262038242</v>
      </c>
      <c r="L1190" s="248">
        <f t="shared" si="172"/>
        <v>0.74994940429424617</v>
      </c>
      <c r="M1190" s="67">
        <f t="shared" si="170"/>
        <v>2.0268293090636727E-2</v>
      </c>
    </row>
    <row r="1191" spans="1:13">
      <c r="A1191" s="9">
        <f t="shared" si="173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175"/>
        <v>554.52</v>
      </c>
      <c r="G1191" s="63">
        <v>2.6303674815768259E-3</v>
      </c>
      <c r="H1191" s="75">
        <f t="shared" si="169"/>
        <v>5.6164132540124694</v>
      </c>
      <c r="I1191" s="76">
        <f t="shared" si="174"/>
        <v>2.0651551535003851</v>
      </c>
      <c r="J1191" s="76">
        <f t="shared" si="171"/>
        <v>2.246565301604988</v>
      </c>
      <c r="K1191" s="76">
        <v>1.0755046558671326</v>
      </c>
      <c r="L1191" s="248">
        <f t="shared" si="172"/>
        <v>1.3110401755020347</v>
      </c>
      <c r="M1191" s="67">
        <f t="shared" si="170"/>
        <v>2.0268293090636727E-2</v>
      </c>
    </row>
    <row r="1192" spans="1:13">
      <c r="A1192" s="9">
        <f t="shared" si="173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175"/>
        <v>315</v>
      </c>
      <c r="G1192" s="63">
        <v>1.4942035574852127E-3</v>
      </c>
      <c r="H1192" s="75">
        <f t="shared" si="169"/>
        <v>3.1904533200135754</v>
      </c>
      <c r="I1192" s="76">
        <f t="shared" si="174"/>
        <v>1.1731296857689917</v>
      </c>
      <c r="J1192" s="76">
        <f t="shared" si="171"/>
        <v>1.2761813280054302</v>
      </c>
      <c r="K1192" s="76">
        <v>0.6109499505845537</v>
      </c>
      <c r="L1192" s="248">
        <f t="shared" si="172"/>
        <v>0.74474798976257106</v>
      </c>
      <c r="M1192" s="67">
        <f t="shared" si="170"/>
        <v>2.0268293090636727E-2</v>
      </c>
    </row>
    <row r="1193" spans="1:13">
      <c r="A1193" s="9">
        <f t="shared" si="173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175"/>
        <v>930.4</v>
      </c>
      <c r="G1193" s="63">
        <v>4.4133555234420379E-3</v>
      </c>
      <c r="H1193" s="75">
        <f t="shared" si="169"/>
        <v>9.4234849807639076</v>
      </c>
      <c r="I1193" s="76">
        <f t="shared" si="174"/>
        <v>3.4650154274268892</v>
      </c>
      <c r="J1193" s="76">
        <f t="shared" si="171"/>
        <v>3.769393992305563</v>
      </c>
      <c r="K1193" s="76">
        <v>1.8045328064249804</v>
      </c>
      <c r="L1193" s="248">
        <f t="shared" si="172"/>
        <v>2.1997254910320514</v>
      </c>
      <c r="M1193" s="67">
        <f t="shared" si="170"/>
        <v>2.0268293090636727E-2</v>
      </c>
    </row>
    <row r="1194" spans="1:13">
      <c r="A1194" s="9">
        <f t="shared" si="173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75"/>
        <v>4237</v>
      </c>
      <c r="G1194" s="63">
        <v>2.0098223724015384E-2</v>
      </c>
      <c r="H1194" s="75">
        <f t="shared" si="169"/>
        <v>42.914129259992123</v>
      </c>
      <c r="I1194" s="76">
        <f t="shared" si="174"/>
        <v>15.779525328899105</v>
      </c>
      <c r="J1194" s="76">
        <f t="shared" si="171"/>
        <v>17.165651703996851</v>
      </c>
      <c r="K1194" s="76">
        <v>8.21776171627541</v>
      </c>
      <c r="L1194" s="248">
        <f t="shared" si="172"/>
        <v>10.017451532139726</v>
      </c>
      <c r="M1194" s="67">
        <f t="shared" si="170"/>
        <v>2.0268293090636727E-2</v>
      </c>
    </row>
    <row r="1195" spans="1:13">
      <c r="A1195" s="9">
        <f t="shared" si="173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175"/>
        <v>313.39999999999998</v>
      </c>
      <c r="G1195" s="63">
        <v>1.4866139521138592E-3</v>
      </c>
      <c r="H1195" s="75">
        <f t="shared" si="169"/>
        <v>3.1742478428325542</v>
      </c>
      <c r="I1195" s="76">
        <f t="shared" si="174"/>
        <v>1.1671709318095302</v>
      </c>
      <c r="J1195" s="76">
        <f t="shared" si="171"/>
        <v>1.2696991371330217</v>
      </c>
      <c r="K1195" s="76">
        <v>0.60784671274031477</v>
      </c>
      <c r="L1195" s="248">
        <f t="shared" si="172"/>
        <v>0.74096514283044379</v>
      </c>
      <c r="M1195" s="67">
        <f t="shared" si="170"/>
        <v>2.0268293090636727E-2</v>
      </c>
    </row>
    <row r="1196" spans="1:13">
      <c r="A1196" s="9">
        <f t="shared" si="173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175"/>
        <v>311</v>
      </c>
      <c r="G1196" s="63">
        <v>1.4752295440568291E-3</v>
      </c>
      <c r="H1196" s="75">
        <f t="shared" si="169"/>
        <v>3.1499396270610225</v>
      </c>
      <c r="I1196" s="76">
        <f t="shared" si="174"/>
        <v>1.158232800870338</v>
      </c>
      <c r="J1196" s="76">
        <f t="shared" si="171"/>
        <v>1.259975850824409</v>
      </c>
      <c r="K1196" s="76">
        <v>0.6031918559739563</v>
      </c>
      <c r="L1196" s="248">
        <f t="shared" si="172"/>
        <v>0.73529087243225277</v>
      </c>
      <c r="M1196" s="67">
        <f t="shared" si="170"/>
        <v>2.0268293090636727E-2</v>
      </c>
    </row>
    <row r="1197" spans="1:13">
      <c r="A1197" s="9">
        <f t="shared" si="173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175"/>
        <v>302.3</v>
      </c>
      <c r="G1197" s="63">
        <v>1.4339610648500948E-3</v>
      </c>
      <c r="H1197" s="75">
        <f t="shared" si="169"/>
        <v>3.0618223448892192</v>
      </c>
      <c r="I1197" s="76">
        <f t="shared" si="174"/>
        <v>1.1258320762157661</v>
      </c>
      <c r="J1197" s="76">
        <f t="shared" si="171"/>
        <v>1.2247289379556878</v>
      </c>
      <c r="K1197" s="76">
        <v>0.58631800019590674</v>
      </c>
      <c r="L1197" s="248">
        <f t="shared" si="172"/>
        <v>0.71472164223881041</v>
      </c>
      <c r="M1197" s="67">
        <f t="shared" si="170"/>
        <v>2.026829309063673E-2</v>
      </c>
    </row>
    <row r="1198" spans="1:13">
      <c r="A1198" s="9">
        <f t="shared" si="173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175"/>
        <v>314.10000000000002</v>
      </c>
      <c r="G1198" s="63">
        <v>1.4899344044638266E-3</v>
      </c>
      <c r="H1198" s="75">
        <f t="shared" si="169"/>
        <v>3.1813377390992517</v>
      </c>
      <c r="I1198" s="76">
        <f t="shared" si="174"/>
        <v>1.1697778866667949</v>
      </c>
      <c r="J1198" s="76">
        <f t="shared" si="171"/>
        <v>1.2725350956397008</v>
      </c>
      <c r="K1198" s="76">
        <v>0.60920437929716942</v>
      </c>
      <c r="L1198" s="248">
        <f t="shared" si="172"/>
        <v>0.74262013836324958</v>
      </c>
      <c r="M1198" s="67">
        <f t="shared" si="170"/>
        <v>2.026829309063673E-2</v>
      </c>
    </row>
    <row r="1199" spans="1:13">
      <c r="A1199" s="9">
        <f t="shared" si="173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175"/>
        <v>317.10000000000002</v>
      </c>
      <c r="G1199" s="63">
        <v>1.5041649145351142E-3</v>
      </c>
      <c r="H1199" s="75">
        <f t="shared" si="169"/>
        <v>3.2117230088136663</v>
      </c>
      <c r="I1199" s="76">
        <f t="shared" si="174"/>
        <v>1.1809505503407851</v>
      </c>
      <c r="J1199" s="76">
        <f t="shared" si="171"/>
        <v>1.2846892035254667</v>
      </c>
      <c r="K1199" s="76">
        <v>0.61502295025511744</v>
      </c>
      <c r="L1199" s="248">
        <f t="shared" si="172"/>
        <v>0.74971297636098821</v>
      </c>
      <c r="M1199" s="67">
        <f t="shared" si="170"/>
        <v>2.0268293090636727E-2</v>
      </c>
    </row>
    <row r="1200" spans="1:13">
      <c r="A1200" s="9">
        <f t="shared" si="173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175"/>
        <v>126.9</v>
      </c>
      <c r="G1200" s="63">
        <v>6.0195057601547151E-4</v>
      </c>
      <c r="H1200" s="75">
        <f t="shared" si="169"/>
        <v>1.285296908919755</v>
      </c>
      <c r="I1200" s="76">
        <f t="shared" si="174"/>
        <v>0.47260367340979398</v>
      </c>
      <c r="J1200" s="76">
        <f t="shared" si="171"/>
        <v>0.51411876356790198</v>
      </c>
      <c r="K1200" s="76">
        <v>0.24612555152120599</v>
      </c>
      <c r="L1200" s="248">
        <f t="shared" si="172"/>
        <v>0.30002704730435015</v>
      </c>
      <c r="M1200" s="67">
        <f t="shared" si="170"/>
        <v>2.026829309063673E-2</v>
      </c>
    </row>
    <row r="1201" spans="1:13">
      <c r="A1201" s="9">
        <f t="shared" si="173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175"/>
        <v>137</v>
      </c>
      <c r="G1201" s="63">
        <v>6.4985995992214018E-4</v>
      </c>
      <c r="H1201" s="75">
        <f t="shared" si="169"/>
        <v>1.387593983624952</v>
      </c>
      <c r="I1201" s="76">
        <f t="shared" si="174"/>
        <v>0.51021830777889488</v>
      </c>
      <c r="J1201" s="76">
        <f t="shared" si="171"/>
        <v>0.55503759344998083</v>
      </c>
      <c r="K1201" s="76">
        <v>0.26571474041296467</v>
      </c>
      <c r="L1201" s="248">
        <f t="shared" si="172"/>
        <v>0.32390626856340393</v>
      </c>
      <c r="M1201" s="67">
        <f t="shared" si="170"/>
        <v>2.0268293090636727E-2</v>
      </c>
    </row>
    <row r="1202" spans="1:13">
      <c r="A1202" s="9">
        <f t="shared" si="173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175"/>
        <v>135.30000000000001</v>
      </c>
      <c r="G1202" s="63">
        <v>6.4179600421507711E-4</v>
      </c>
      <c r="H1202" s="75">
        <f t="shared" si="169"/>
        <v>1.3703756641201168</v>
      </c>
      <c r="I1202" s="76">
        <f t="shared" si="174"/>
        <v>0.50388713169696697</v>
      </c>
      <c r="J1202" s="76">
        <f t="shared" si="171"/>
        <v>0.5481502656480467</v>
      </c>
      <c r="K1202" s="76">
        <v>0.26241755020346075</v>
      </c>
      <c r="L1202" s="248">
        <f t="shared" si="172"/>
        <v>0.31988699369801865</v>
      </c>
      <c r="M1202" s="67">
        <f t="shared" si="170"/>
        <v>2.0268293090636724E-2</v>
      </c>
    </row>
    <row r="1203" spans="1:13">
      <c r="A1203" s="9">
        <f t="shared" si="173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175"/>
        <v>149.19999999999999</v>
      </c>
      <c r="G1203" s="63">
        <v>7.0773070087871027E-4</v>
      </c>
      <c r="H1203" s="75">
        <f t="shared" ref="H1203:H1243" si="176">G1203*2135.22</f>
        <v>1.5111607471302395</v>
      </c>
      <c r="I1203" s="76">
        <f t="shared" si="174"/>
        <v>0.55565380671978915</v>
      </c>
      <c r="J1203" s="76">
        <f t="shared" si="171"/>
        <v>0.60446429885209585</v>
      </c>
      <c r="K1203" s="76">
        <v>0.28937692897528705</v>
      </c>
      <c r="L1203" s="248">
        <f t="shared" si="172"/>
        <v>0.35275047642087493</v>
      </c>
      <c r="M1203" s="67">
        <f t="shared" ref="M1203:M1250" si="177">(H1203+I1203+J1203+L1203)/F1203</f>
        <v>2.026829309063673E-2</v>
      </c>
    </row>
    <row r="1204" spans="1:13">
      <c r="A1204" s="9">
        <f t="shared" si="173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si="175"/>
        <v>378.9</v>
      </c>
      <c r="G1204" s="63">
        <v>1.7973134220036415E-3</v>
      </c>
      <c r="H1204" s="75">
        <f t="shared" si="176"/>
        <v>3.8376595649306151</v>
      </c>
      <c r="I1204" s="76">
        <f t="shared" si="174"/>
        <v>1.4111074220249873</v>
      </c>
      <c r="J1204" s="76">
        <f t="shared" ref="J1204:J1240" si="178">H1204*0.4</f>
        <v>1.5350638259722462</v>
      </c>
      <c r="K1204" s="76">
        <v>0.73488551198884888</v>
      </c>
      <c r="L1204" s="248">
        <f t="shared" si="172"/>
        <v>0.89582543911440682</v>
      </c>
      <c r="M1204" s="67">
        <f t="shared" si="177"/>
        <v>2.0268293090636727E-2</v>
      </c>
    </row>
    <row r="1205" spans="1:13">
      <c r="A1205" s="9">
        <f t="shared" si="173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75"/>
        <v>4438.16</v>
      </c>
      <c r="G1205" s="63">
        <v>2.1052426859328798E-2</v>
      </c>
      <c r="H1205" s="75">
        <f t="shared" si="176"/>
        <v>44.951562878576034</v>
      </c>
      <c r="I1205" s="76">
        <f t="shared" si="174"/>
        <v>16.528689670452408</v>
      </c>
      <c r="J1205" s="76">
        <f t="shared" si="178"/>
        <v>17.980625151430413</v>
      </c>
      <c r="K1205" s="76">
        <v>8.6079162942423597</v>
      </c>
      <c r="L1205" s="248">
        <f t="shared" ref="L1205:L1243" si="179">K1205*$L$2</f>
        <v>10.493049962681438</v>
      </c>
      <c r="M1205" s="67">
        <f t="shared" si="177"/>
        <v>2.0268293090636727E-2</v>
      </c>
    </row>
    <row r="1206" spans="1:13">
      <c r="A1206" s="9">
        <f t="shared" ref="A1206:A1248" si="180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75"/>
        <v>1768.02</v>
      </c>
      <c r="G1206" s="63">
        <v>8.3866088054127177E-3</v>
      </c>
      <c r="H1206" s="75">
        <f t="shared" si="176"/>
        <v>17.907254853493342</v>
      </c>
      <c r="I1206" s="76">
        <f t="shared" si="174"/>
        <v>6.5844976096295023</v>
      </c>
      <c r="J1206" s="76">
        <f t="shared" si="178"/>
        <v>7.1629019413973367</v>
      </c>
      <c r="K1206" s="76">
        <v>3.4291166083571518</v>
      </c>
      <c r="L1206" s="248">
        <f t="shared" si="179"/>
        <v>4.1800931455873682</v>
      </c>
      <c r="M1206" s="67">
        <f t="shared" si="177"/>
        <v>2.026829309063673E-2</v>
      </c>
    </row>
    <row r="1207" spans="1:13">
      <c r="A1207" s="9">
        <f t="shared" si="180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75"/>
        <v>7561.12</v>
      </c>
      <c r="G1207" s="63">
        <v>3.586619810340505E-2</v>
      </c>
      <c r="H1207" s="75">
        <f t="shared" si="176"/>
        <v>76.582223514352521</v>
      </c>
      <c r="I1207" s="76">
        <f t="shared" si="174"/>
        <v>28.159283586227424</v>
      </c>
      <c r="J1207" s="76">
        <f t="shared" si="178"/>
        <v>30.632889405741011</v>
      </c>
      <c r="K1207" s="76">
        <v>14.664971080520257</v>
      </c>
      <c r="L1207" s="248">
        <f t="shared" si="179"/>
        <v>17.876599747154195</v>
      </c>
      <c r="M1207" s="67">
        <f t="shared" si="177"/>
        <v>2.0268293090636727E-2</v>
      </c>
    </row>
    <row r="1208" spans="1:13">
      <c r="A1208" s="9">
        <f t="shared" si="180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175"/>
        <v>113.1</v>
      </c>
      <c r="G1208" s="63">
        <v>5.3649022968754777E-4</v>
      </c>
      <c r="H1208" s="75">
        <f t="shared" si="176"/>
        <v>1.1455246682334457</v>
      </c>
      <c r="I1208" s="76">
        <f t="shared" si="174"/>
        <v>0.42120942050943799</v>
      </c>
      <c r="J1208" s="76">
        <f t="shared" si="178"/>
        <v>0.45820986729337831</v>
      </c>
      <c r="K1208" s="76">
        <v>0.21936012511464453</v>
      </c>
      <c r="L1208" s="248">
        <f t="shared" si="179"/>
        <v>0.26739999251475172</v>
      </c>
      <c r="M1208" s="67">
        <f t="shared" si="177"/>
        <v>2.026829309063673E-2</v>
      </c>
    </row>
    <row r="1209" spans="1:13">
      <c r="A1209" s="9">
        <f t="shared" si="180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175"/>
        <v>126.3</v>
      </c>
      <c r="G1209" s="63">
        <v>5.9910447400121386E-4</v>
      </c>
      <c r="H1209" s="75">
        <f t="shared" si="176"/>
        <v>1.2792198549768719</v>
      </c>
      <c r="I1209" s="76">
        <f t="shared" si="174"/>
        <v>0.4703691406749958</v>
      </c>
      <c r="J1209" s="76">
        <f t="shared" si="178"/>
        <v>0.51168794199074874</v>
      </c>
      <c r="K1209" s="76">
        <v>0.24496183732961632</v>
      </c>
      <c r="L1209" s="248">
        <f t="shared" si="179"/>
        <v>0.29860847970480231</v>
      </c>
      <c r="M1209" s="67">
        <f t="shared" si="177"/>
        <v>2.026829309063673E-2</v>
      </c>
    </row>
    <row r="1210" spans="1:13">
      <c r="A1210" s="9">
        <f t="shared" si="180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175"/>
        <v>943.1</v>
      </c>
      <c r="G1210" s="63">
        <v>4.4735980160771566E-3</v>
      </c>
      <c r="H1210" s="75">
        <f t="shared" si="176"/>
        <v>9.5521159558882651</v>
      </c>
      <c r="I1210" s="76">
        <f t="shared" si="174"/>
        <v>3.5123130369801152</v>
      </c>
      <c r="J1210" s="76">
        <f t="shared" si="178"/>
        <v>3.820846382355306</v>
      </c>
      <c r="K1210" s="76">
        <v>1.8291647568136278</v>
      </c>
      <c r="L1210" s="248">
        <f t="shared" si="179"/>
        <v>2.2297518385558126</v>
      </c>
      <c r="M1210" s="67">
        <f t="shared" si="177"/>
        <v>2.0268293090636727E-2</v>
      </c>
    </row>
    <row r="1211" spans="1:13">
      <c r="A1211" s="9">
        <f t="shared" si="180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175"/>
        <v>51.6</v>
      </c>
      <c r="G1211" s="63">
        <v>2.4476477322614914E-4</v>
      </c>
      <c r="H1211" s="75">
        <f t="shared" si="176"/>
        <v>0.52262663908793816</v>
      </c>
      <c r="I1211" s="76">
        <f t="shared" si="174"/>
        <v>0.19216981519263487</v>
      </c>
      <c r="J1211" s="76">
        <f t="shared" si="178"/>
        <v>0.20905065563517528</v>
      </c>
      <c r="K1211" s="76">
        <v>0.10007942047670786</v>
      </c>
      <c r="L1211" s="248">
        <f t="shared" si="179"/>
        <v>0.12199681356110688</v>
      </c>
      <c r="M1211" s="67">
        <f t="shared" si="177"/>
        <v>2.026829309063673E-2</v>
      </c>
    </row>
    <row r="1212" spans="1:13">
      <c r="A1212" s="9">
        <f t="shared" si="180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75"/>
        <v>13043.19</v>
      </c>
      <c r="G1212" s="63">
        <v>6.1870415552239849E-2</v>
      </c>
      <c r="H1212" s="75">
        <f t="shared" si="176"/>
        <v>132.10694869545355</v>
      </c>
      <c r="I1212" s="76">
        <f t="shared" si="174"/>
        <v>48.575725035318278</v>
      </c>
      <c r="J1212" s="76">
        <f t="shared" si="178"/>
        <v>52.842779478181427</v>
      </c>
      <c r="K1212" s="76">
        <v>25.297575510999827</v>
      </c>
      <c r="L1212" s="248">
        <f t="shared" si="179"/>
        <v>30.837744547908791</v>
      </c>
      <c r="M1212" s="67">
        <f t="shared" si="177"/>
        <v>2.0268293090636727E-2</v>
      </c>
    </row>
    <row r="1213" spans="1:13">
      <c r="A1213" s="9">
        <f t="shared" si="180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175"/>
        <v>222</v>
      </c>
      <c r="G1213" s="63">
        <v>1.0530577452752929E-3</v>
      </c>
      <c r="H1213" s="75">
        <f t="shared" si="176"/>
        <v>2.2485099588667108</v>
      </c>
      <c r="I1213" s="76">
        <f t="shared" si="174"/>
        <v>0.82677711187528957</v>
      </c>
      <c r="J1213" s="76">
        <f t="shared" si="178"/>
        <v>0.89940398354668438</v>
      </c>
      <c r="K1213" s="76">
        <v>0.43057425088816176</v>
      </c>
      <c r="L1213" s="248">
        <f t="shared" si="179"/>
        <v>0.52487001183266924</v>
      </c>
      <c r="M1213" s="67">
        <f t="shared" si="177"/>
        <v>2.0268293090636727E-2</v>
      </c>
    </row>
    <row r="1214" spans="1:13">
      <c r="A1214" s="9">
        <f t="shared" si="180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75"/>
        <v>4261.57</v>
      </c>
      <c r="G1214" s="63">
        <v>2.0214771601499232E-2</v>
      </c>
      <c r="H1214" s="75">
        <f t="shared" si="176"/>
        <v>43.162984618953189</v>
      </c>
      <c r="I1214" s="76">
        <f t="shared" si="174"/>
        <v>15.871029444389089</v>
      </c>
      <c r="J1214" s="76">
        <f t="shared" si="178"/>
        <v>17.265193847581276</v>
      </c>
      <c r="K1214" s="76">
        <v>8.265415812421006</v>
      </c>
      <c r="L1214" s="248">
        <f t="shared" si="179"/>
        <v>10.075541875341207</v>
      </c>
      <c r="M1214" s="67">
        <f t="shared" si="177"/>
        <v>2.0268293090636727E-2</v>
      </c>
    </row>
    <row r="1215" spans="1:13">
      <c r="A1215" s="9">
        <f t="shared" si="180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75"/>
        <v>6404.15</v>
      </c>
      <c r="G1215" s="63">
        <v>3.0378107024345794E-2</v>
      </c>
      <c r="H1215" s="75">
        <f t="shared" si="176"/>
        <v>64.863941680523624</v>
      </c>
      <c r="I1215" s="76">
        <f t="shared" si="174"/>
        <v>23.850471355928537</v>
      </c>
      <c r="J1215" s="76">
        <f t="shared" si="178"/>
        <v>25.945576672209452</v>
      </c>
      <c r="K1215" s="76">
        <v>12.421000400114508</v>
      </c>
      <c r="L1215" s="248">
        <f t="shared" si="179"/>
        <v>15.141199487739586</v>
      </c>
      <c r="M1215" s="67">
        <f t="shared" si="177"/>
        <v>2.0268293090636727E-2</v>
      </c>
    </row>
    <row r="1216" spans="1:13">
      <c r="A1216" s="9">
        <f t="shared" si="180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175"/>
        <v>97.3</v>
      </c>
      <c r="G1216" s="63">
        <v>4.6154287664543236E-4</v>
      </c>
      <c r="H1216" s="75">
        <f t="shared" si="176"/>
        <v>0.98549558107085999</v>
      </c>
      <c r="I1216" s="76">
        <f t="shared" si="174"/>
        <v>0.36236672515975527</v>
      </c>
      <c r="J1216" s="76">
        <f t="shared" si="178"/>
        <v>0.39419823242834401</v>
      </c>
      <c r="K1216" s="76">
        <v>0.18871565140278437</v>
      </c>
      <c r="L1216" s="248">
        <f t="shared" si="179"/>
        <v>0.23004437905999417</v>
      </c>
      <c r="M1216" s="67">
        <f t="shared" si="177"/>
        <v>2.0268293090636727E-2</v>
      </c>
    </row>
    <row r="1217" spans="1:13">
      <c r="A1217" s="9">
        <f t="shared" si="180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75"/>
        <v>6656</v>
      </c>
      <c r="G1217" s="63">
        <v>3.15727583448304E-2</v>
      </c>
      <c r="H1217" s="75">
        <f t="shared" si="176"/>
        <v>67.414785073048762</v>
      </c>
      <c r="I1217" s="76">
        <f t="shared" si="174"/>
        <v>24.78841647136003</v>
      </c>
      <c r="J1217" s="76">
        <f t="shared" si="178"/>
        <v>26.965914029219505</v>
      </c>
      <c r="K1217" s="76">
        <v>12.909469432034253</v>
      </c>
      <c r="L1217" s="248">
        <f t="shared" si="179"/>
        <v>15.736643237649757</v>
      </c>
      <c r="M1217" s="67">
        <f t="shared" si="177"/>
        <v>2.0268293090636727E-2</v>
      </c>
    </row>
    <row r="1218" spans="1:13">
      <c r="A1218" s="9">
        <f t="shared" si="180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75"/>
        <v>7072</v>
      </c>
      <c r="G1218" s="63">
        <v>3.3546055741382301E-2</v>
      </c>
      <c r="H1218" s="75">
        <f t="shared" si="176"/>
        <v>71.628209140114308</v>
      </c>
      <c r="I1218" s="76">
        <f t="shared" si="174"/>
        <v>26.337692500820033</v>
      </c>
      <c r="J1218" s="76">
        <f t="shared" si="178"/>
        <v>28.651283656045724</v>
      </c>
      <c r="K1218" s="76">
        <v>13.716311271536394</v>
      </c>
      <c r="L1218" s="248">
        <f t="shared" si="179"/>
        <v>16.720183440002867</v>
      </c>
      <c r="M1218" s="67">
        <f t="shared" si="177"/>
        <v>2.0268293090636724E-2</v>
      </c>
    </row>
    <row r="1219" spans="1:13">
      <c r="A1219" s="9">
        <f t="shared" si="180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75"/>
        <v>10869.85</v>
      </c>
      <c r="G1219" s="63">
        <v>5.1561169966129021E-2</v>
      </c>
      <c r="H1219" s="75">
        <f t="shared" si="176"/>
        <v>110.094441335078</v>
      </c>
      <c r="I1219" s="76">
        <f t="shared" si="174"/>
        <v>40.481726078908181</v>
      </c>
      <c r="J1219" s="76">
        <f t="shared" si="178"/>
        <v>44.037776534031202</v>
      </c>
      <c r="K1219" s="76">
        <v>21.082331175750834</v>
      </c>
      <c r="L1219" s="248">
        <f t="shared" si="179"/>
        <v>25.699361703240267</v>
      </c>
      <c r="M1219" s="67">
        <f t="shared" si="177"/>
        <v>2.0268293090636727E-2</v>
      </c>
    </row>
    <row r="1220" spans="1:13">
      <c r="A1220" s="9">
        <f t="shared" si="180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175"/>
        <v>128</v>
      </c>
      <c r="G1220" s="63">
        <v>6.0716842970827693E-4</v>
      </c>
      <c r="H1220" s="75">
        <f t="shared" si="176"/>
        <v>1.2964381744817071</v>
      </c>
      <c r="I1220" s="76">
        <f t="shared" si="174"/>
        <v>0.4767003167569237</v>
      </c>
      <c r="J1220" s="76">
        <f t="shared" si="178"/>
        <v>0.51857526979268287</v>
      </c>
      <c r="K1220" s="76">
        <v>0.24825902753912027</v>
      </c>
      <c r="L1220" s="248">
        <f t="shared" si="179"/>
        <v>0.30262775457018765</v>
      </c>
      <c r="M1220" s="67">
        <f t="shared" si="177"/>
        <v>2.0268293090636727E-2</v>
      </c>
    </row>
    <row r="1221" spans="1:13">
      <c r="A1221" s="9">
        <f t="shared" si="180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175"/>
        <v>98.2</v>
      </c>
      <c r="G1221" s="63">
        <v>4.6581202966681872E-4</v>
      </c>
      <c r="H1221" s="75">
        <f t="shared" si="176"/>
        <v>0.99461116198518451</v>
      </c>
      <c r="I1221" s="76">
        <f t="shared" si="174"/>
        <v>0.36571852426195239</v>
      </c>
      <c r="J1221" s="76">
        <f t="shared" si="178"/>
        <v>0.39784446479407382</v>
      </c>
      <c r="K1221" s="76">
        <v>0.19046122269016882</v>
      </c>
      <c r="L1221" s="248">
        <f t="shared" si="179"/>
        <v>0.23217223045931581</v>
      </c>
      <c r="M1221" s="67">
        <f t="shared" si="177"/>
        <v>2.0268293090636727E-2</v>
      </c>
    </row>
    <row r="1222" spans="1:13">
      <c r="A1222" s="9">
        <f t="shared" si="180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175"/>
        <v>93.5</v>
      </c>
      <c r="G1222" s="63">
        <v>4.4351756388846792E-4</v>
      </c>
      <c r="H1222" s="75">
        <f t="shared" si="176"/>
        <v>0.94700757276593439</v>
      </c>
      <c r="I1222" s="76">
        <f t="shared" si="174"/>
        <v>0.3482146845060341</v>
      </c>
      <c r="J1222" s="76">
        <f t="shared" si="178"/>
        <v>0.37880302910637376</v>
      </c>
      <c r="K1222" s="76">
        <v>0.18134546152271677</v>
      </c>
      <c r="L1222" s="248">
        <f t="shared" si="179"/>
        <v>0.22106011759619176</v>
      </c>
      <c r="M1222" s="67">
        <f t="shared" si="177"/>
        <v>2.0268293090636727E-2</v>
      </c>
    </row>
    <row r="1223" spans="1:13">
      <c r="A1223" s="9">
        <f t="shared" si="180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175"/>
        <v>79.900000000000006</v>
      </c>
      <c r="G1223" s="63">
        <v>3.7900591823196352E-4</v>
      </c>
      <c r="H1223" s="75">
        <f t="shared" si="176"/>
        <v>0.80926101672725304</v>
      </c>
      <c r="I1223" s="76">
        <f t="shared" si="174"/>
        <v>0.29756527585061099</v>
      </c>
      <c r="J1223" s="76">
        <f t="shared" si="178"/>
        <v>0.32370440669090123</v>
      </c>
      <c r="K1223" s="76">
        <v>0.15496793984668525</v>
      </c>
      <c r="L1223" s="248">
        <f t="shared" si="179"/>
        <v>0.18890591867310932</v>
      </c>
      <c r="M1223" s="67">
        <f t="shared" si="177"/>
        <v>2.0268293090636724E-2</v>
      </c>
    </row>
    <row r="1224" spans="1:13">
      <c r="A1224" s="9">
        <f t="shared" si="180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175"/>
        <v>223.5</v>
      </c>
      <c r="G1224" s="63">
        <v>1.0601730003109366E-3</v>
      </c>
      <c r="H1224" s="75">
        <f t="shared" si="176"/>
        <v>2.2637025937239179</v>
      </c>
      <c r="I1224" s="76">
        <f t="shared" si="174"/>
        <v>0.83236344371228466</v>
      </c>
      <c r="J1224" s="76">
        <f t="shared" si="178"/>
        <v>0.90548103748956721</v>
      </c>
      <c r="K1224" s="76">
        <v>0.43348353636713577</v>
      </c>
      <c r="L1224" s="248">
        <f t="shared" si="179"/>
        <v>0.52841643083153855</v>
      </c>
      <c r="M1224" s="67">
        <f t="shared" si="177"/>
        <v>2.0268293090636727E-2</v>
      </c>
    </row>
    <row r="1225" spans="1:13">
      <c r="A1225" s="9">
        <f t="shared" si="180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175"/>
        <v>34.6</v>
      </c>
      <c r="G1225" s="63">
        <v>1.6412521615551861E-4</v>
      </c>
      <c r="H1225" s="75">
        <f t="shared" si="176"/>
        <v>0.35044344403958638</v>
      </c>
      <c r="I1225" s="76">
        <f t="shared" si="174"/>
        <v>0.12885805437335593</v>
      </c>
      <c r="J1225" s="76">
        <f t="shared" si="178"/>
        <v>0.14017737761583457</v>
      </c>
      <c r="K1225" s="76">
        <v>6.7107518381668452E-2</v>
      </c>
      <c r="L1225" s="248">
        <f t="shared" si="179"/>
        <v>8.1804064907253851E-2</v>
      </c>
      <c r="M1225" s="67">
        <f t="shared" si="177"/>
        <v>2.0268293090636727E-2</v>
      </c>
    </row>
    <row r="1226" spans="1:13">
      <c r="A1226" s="9">
        <f t="shared" si="180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75"/>
        <v>7086.2</v>
      </c>
      <c r="G1226" s="63">
        <v>3.3613413489053064E-2</v>
      </c>
      <c r="H1226" s="75">
        <f t="shared" si="176"/>
        <v>71.772032750095875</v>
      </c>
      <c r="I1226" s="76">
        <f t="shared" si="174"/>
        <v>26.390576442210254</v>
      </c>
      <c r="J1226" s="76">
        <f t="shared" si="178"/>
        <v>28.708813100038352</v>
      </c>
      <c r="K1226" s="76">
        <v>13.743852507404016</v>
      </c>
      <c r="L1226" s="248">
        <f t="shared" si="179"/>
        <v>16.753756206525498</v>
      </c>
      <c r="M1226" s="67">
        <f t="shared" si="177"/>
        <v>2.026829309063673E-2</v>
      </c>
    </row>
    <row r="1227" spans="1:13">
      <c r="A1227" s="9">
        <f t="shared" si="180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175"/>
        <v>145</v>
      </c>
      <c r="G1227" s="63">
        <v>6.8780798677890742E-4</v>
      </c>
      <c r="H1227" s="75">
        <f t="shared" si="176"/>
        <v>1.4686213695300585</v>
      </c>
      <c r="I1227" s="76">
        <f t="shared" si="174"/>
        <v>0.54001207757620251</v>
      </c>
      <c r="J1227" s="76">
        <f t="shared" si="178"/>
        <v>0.58744854781202338</v>
      </c>
      <c r="K1227" s="76">
        <v>0.28123092963415969</v>
      </c>
      <c r="L1227" s="248">
        <f t="shared" si="179"/>
        <v>0.34282050322404067</v>
      </c>
      <c r="M1227" s="67">
        <f t="shared" si="177"/>
        <v>2.0268293090636727E-2</v>
      </c>
    </row>
    <row r="1228" spans="1:13">
      <c r="A1228" s="9">
        <f t="shared" si="180"/>
        <v>216</v>
      </c>
      <c r="B1228" s="14" t="s">
        <v>1292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175"/>
        <v>48.3</v>
      </c>
      <c r="G1228" s="63">
        <v>2.2911121214773262E-4</v>
      </c>
      <c r="H1228" s="75">
        <f t="shared" si="176"/>
        <v>0.48920284240208162</v>
      </c>
      <c r="I1228" s="76">
        <f t="shared" si="174"/>
        <v>0.17987988515124542</v>
      </c>
      <c r="J1228" s="76">
        <f t="shared" si="178"/>
        <v>0.19568113696083267</v>
      </c>
      <c r="K1228" s="76">
        <v>9.3678992422964916E-2</v>
      </c>
      <c r="L1228" s="248">
        <f t="shared" si="179"/>
        <v>0.11419469176359424</v>
      </c>
      <c r="M1228" s="67">
        <f t="shared" si="177"/>
        <v>2.026829309063673E-2</v>
      </c>
    </row>
    <row r="1229" spans="1:13">
      <c r="A1229" s="9">
        <f t="shared" si="180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75"/>
        <v>4464.3</v>
      </c>
      <c r="G1229" s="63">
        <v>2.1176422037083288E-2</v>
      </c>
      <c r="H1229" s="75">
        <f t="shared" si="176"/>
        <v>45.216319862020974</v>
      </c>
      <c r="I1229" s="76">
        <f t="shared" si="174"/>
        <v>16.626040813265114</v>
      </c>
      <c r="J1229" s="76">
        <f t="shared" si="178"/>
        <v>18.086527944808392</v>
      </c>
      <c r="K1229" s="76">
        <v>8.6586154425226152</v>
      </c>
      <c r="L1229" s="248">
        <f t="shared" si="179"/>
        <v>10.554852224435068</v>
      </c>
      <c r="M1229" s="67">
        <f t="shared" si="177"/>
        <v>2.0268293090636727E-2</v>
      </c>
    </row>
    <row r="1230" spans="1:13">
      <c r="A1230" s="9">
        <f t="shared" si="180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175"/>
        <v>4580.7000000000007</v>
      </c>
      <c r="G1230" s="63">
        <v>2.1728565827849256E-2</v>
      </c>
      <c r="H1230" s="75">
        <f t="shared" si="176"/>
        <v>46.395268326940283</v>
      </c>
      <c r="I1230" s="76">
        <f t="shared" si="174"/>
        <v>17.059540163815942</v>
      </c>
      <c r="J1230" s="76">
        <f t="shared" si="178"/>
        <v>18.558107330776114</v>
      </c>
      <c r="K1230" s="76">
        <v>8.8843759956910038</v>
      </c>
      <c r="L1230" s="248">
        <f t="shared" si="179"/>
        <v>10.830054338747335</v>
      </c>
      <c r="M1230" s="67">
        <f t="shared" si="177"/>
        <v>2.0268293090636727E-2</v>
      </c>
    </row>
    <row r="1231" spans="1:13">
      <c r="A1231" s="9">
        <f t="shared" si="180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75"/>
        <v>4605.3999999999996</v>
      </c>
      <c r="G1231" s="63">
        <v>2.1845730360769519E-2</v>
      </c>
      <c r="H1231" s="75">
        <f t="shared" si="176"/>
        <v>46.645440380922288</v>
      </c>
      <c r="I1231" s="76">
        <f t="shared" si="174"/>
        <v>17.151528428065127</v>
      </c>
      <c r="J1231" s="76">
        <f t="shared" si="178"/>
        <v>18.658176152368917</v>
      </c>
      <c r="K1231" s="76">
        <v>8.9322822299114417</v>
      </c>
      <c r="L1231" s="248">
        <f t="shared" si="179"/>
        <v>10.888452038262049</v>
      </c>
      <c r="M1231" s="67">
        <f t="shared" si="177"/>
        <v>2.0268293090636727E-2</v>
      </c>
    </row>
    <row r="1232" spans="1:13">
      <c r="A1232" s="9">
        <f t="shared" si="180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75"/>
        <v>3144.4</v>
      </c>
      <c r="G1232" s="63">
        <v>1.4915471956052391E-2</v>
      </c>
      <c r="H1232" s="75">
        <f t="shared" si="176"/>
        <v>31.847814030002183</v>
      </c>
      <c r="I1232" s="76">
        <f t="shared" si="174"/>
        <v>11.710441218831804</v>
      </c>
      <c r="J1232" s="76">
        <f t="shared" si="178"/>
        <v>12.739125612000874</v>
      </c>
      <c r="K1232" s="76">
        <v>6.098638173390702</v>
      </c>
      <c r="L1232" s="248">
        <f t="shared" si="179"/>
        <v>7.4342399333632665</v>
      </c>
      <c r="M1232" s="67">
        <f t="shared" si="177"/>
        <v>2.0268293090636727E-2</v>
      </c>
    </row>
    <row r="1233" spans="1:13">
      <c r="A1233" s="9">
        <f t="shared" si="180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75"/>
        <v>3129.44</v>
      </c>
      <c r="G1233" s="63">
        <v>1.4844509145830236E-2</v>
      </c>
      <c r="H1233" s="75">
        <f t="shared" si="176"/>
        <v>31.696292818359634</v>
      </c>
      <c r="I1233" s="76">
        <f t="shared" si="174"/>
        <v>11.654726869310839</v>
      </c>
      <c r="J1233" s="76">
        <f t="shared" si="178"/>
        <v>12.678517127343854</v>
      </c>
      <c r="K1233" s="76">
        <v>6.0696228995470669</v>
      </c>
      <c r="L1233" s="248">
        <f t="shared" si="179"/>
        <v>7.3988703145478754</v>
      </c>
      <c r="M1233" s="67">
        <f t="shared" si="177"/>
        <v>2.0268293090636727E-2</v>
      </c>
    </row>
    <row r="1234" spans="1:13">
      <c r="A1234" s="9">
        <f t="shared" si="180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75"/>
        <v>2023.28</v>
      </c>
      <c r="G1234" s="63">
        <v>9.5974354723450204E-3</v>
      </c>
      <c r="H1234" s="75">
        <f t="shared" si="176"/>
        <v>20.492636169260532</v>
      </c>
      <c r="I1234" s="76">
        <f t="shared" si="174"/>
        <v>7.5351423194370986</v>
      </c>
      <c r="J1234" s="76">
        <f t="shared" si="178"/>
        <v>8.1970544677042128</v>
      </c>
      <c r="K1234" s="76">
        <v>3.9241994159324318</v>
      </c>
      <c r="L1234" s="248">
        <f t="shared" si="179"/>
        <v>4.783599088021635</v>
      </c>
      <c r="M1234" s="67">
        <f t="shared" si="177"/>
        <v>2.0268293090636724E-2</v>
      </c>
    </row>
    <row r="1235" spans="1:13">
      <c r="A1235" s="9">
        <f t="shared" si="180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175"/>
        <v>1913.79</v>
      </c>
      <c r="G1235" s="63">
        <v>9.0780692897765875E-3</v>
      </c>
      <c r="H1235" s="75">
        <f t="shared" si="176"/>
        <v>19.383675108916762</v>
      </c>
      <c r="I1235" s="76">
        <f t="shared" si="174"/>
        <v>7.127377337548694</v>
      </c>
      <c r="J1235" s="76">
        <f t="shared" si="178"/>
        <v>7.753470043566705</v>
      </c>
      <c r="K1235" s="76">
        <v>3.7118409712038511</v>
      </c>
      <c r="L1235" s="248">
        <f t="shared" si="179"/>
        <v>4.5247341438974953</v>
      </c>
      <c r="M1235" s="101">
        <f t="shared" si="177"/>
        <v>2.0268293090636727E-2</v>
      </c>
    </row>
    <row r="1236" spans="1:13">
      <c r="A1236" s="9">
        <f t="shared" si="180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175"/>
        <v>695.35</v>
      </c>
      <c r="G1236" s="63">
        <v>3.2983950593566437E-3</v>
      </c>
      <c r="H1236" s="75">
        <f t="shared" si="176"/>
        <v>7.0427990986394917</v>
      </c>
      <c r="I1236" s="76">
        <f t="shared" si="174"/>
        <v>2.5896372285697411</v>
      </c>
      <c r="J1236" s="76">
        <f t="shared" si="178"/>
        <v>2.8171196394557967</v>
      </c>
      <c r="K1236" s="76">
        <v>1.3486477718697445</v>
      </c>
      <c r="L1236" s="248">
        <f t="shared" si="179"/>
        <v>1.6440016339092187</v>
      </c>
      <c r="M1236" s="101">
        <f t="shared" si="177"/>
        <v>2.0268293090636724E-2</v>
      </c>
    </row>
    <row r="1237" spans="1:13">
      <c r="A1237" s="9">
        <f t="shared" si="180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175"/>
        <v>89.3</v>
      </c>
      <c r="G1237" s="63">
        <v>4.2359484978866506E-4</v>
      </c>
      <c r="H1237" s="75">
        <f t="shared" si="176"/>
        <v>0.90446819516575339</v>
      </c>
      <c r="I1237" s="76">
        <f t="shared" si="174"/>
        <v>0.33257295536244752</v>
      </c>
      <c r="J1237" s="76">
        <f t="shared" si="178"/>
        <v>0.3617872780663014</v>
      </c>
      <c r="K1237" s="76">
        <v>0.17319946218158938</v>
      </c>
      <c r="L1237" s="248">
        <f t="shared" si="179"/>
        <v>0.21113014439935748</v>
      </c>
      <c r="M1237" s="101">
        <f t="shared" si="177"/>
        <v>2.0268293090636727E-2</v>
      </c>
    </row>
    <row r="1238" spans="1:13">
      <c r="A1238" s="9">
        <f t="shared" si="180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175"/>
        <v>1487.8</v>
      </c>
      <c r="G1238" s="63">
        <v>7.0573842946872996E-3</v>
      </c>
      <c r="H1238" s="75">
        <f t="shared" si="176"/>
        <v>15.069068093702214</v>
      </c>
      <c r="I1238" s="76">
        <f t="shared" si="174"/>
        <v>5.5408963380543046</v>
      </c>
      <c r="J1238" s="76">
        <f t="shared" si="178"/>
        <v>6.0276272374808855</v>
      </c>
      <c r="K1238" s="76">
        <v>2.8856232904117429</v>
      </c>
      <c r="L1238" s="248">
        <f t="shared" si="179"/>
        <v>3.5175747910119148</v>
      </c>
      <c r="M1238" s="101">
        <f t="shared" si="177"/>
        <v>2.0268293090636724E-2</v>
      </c>
    </row>
    <row r="1239" spans="1:13">
      <c r="A1239" s="9">
        <f t="shared" si="180"/>
        <v>227</v>
      </c>
      <c r="B1239" s="14" t="str">
        <f>'аварійні служби'!B1239</f>
        <v>Левандівська,9а</v>
      </c>
      <c r="C1239" s="8">
        <f>димвенканали!C1239</f>
        <v>1266.08</v>
      </c>
      <c r="D1239" s="8"/>
      <c r="E1239" s="8"/>
      <c r="F1239" s="8">
        <f t="shared" si="175"/>
        <v>1266.08</v>
      </c>
      <c r="G1239" s="63">
        <v>6.0056547303519942E-3</v>
      </c>
      <c r="H1239" s="75">
        <f t="shared" si="176"/>
        <v>12.823394093342184</v>
      </c>
      <c r="I1239" s="76">
        <f t="shared" si="174"/>
        <v>4.7151620081219212</v>
      </c>
      <c r="J1239" s="76">
        <f t="shared" si="178"/>
        <v>5.1293576373368737</v>
      </c>
      <c r="K1239" s="76">
        <v>2.4555921061463235</v>
      </c>
      <c r="L1239" s="248">
        <f t="shared" si="179"/>
        <v>2.9933667773923687</v>
      </c>
      <c r="M1239" s="101">
        <f t="shared" si="177"/>
        <v>2.0268293090636727E-2</v>
      </c>
    </row>
    <row r="1240" spans="1:13">
      <c r="A1240" s="9">
        <f t="shared" si="180"/>
        <v>228</v>
      </c>
      <c r="B1240" s="14" t="str">
        <f>'аварійні служби'!B1240</f>
        <v>Широка,81</v>
      </c>
      <c r="C1240" s="8">
        <f>димвенканали!C1240</f>
        <v>3679.6</v>
      </c>
      <c r="D1240" s="8">
        <v>315.5</v>
      </c>
      <c r="E1240" s="8">
        <v>20</v>
      </c>
      <c r="F1240" s="8">
        <f t="shared" si="175"/>
        <v>4015.1</v>
      </c>
      <c r="G1240" s="63">
        <v>2.5897630928400851E-2</v>
      </c>
      <c r="H1240" s="75">
        <f t="shared" si="176"/>
        <v>55.297139510940056</v>
      </c>
      <c r="I1240" s="76">
        <f t="shared" si="174"/>
        <v>20.332758198172659</v>
      </c>
      <c r="J1240" s="76">
        <f t="shared" si="178"/>
        <v>22.118855804376025</v>
      </c>
      <c r="K1240" s="76">
        <v>10.589023334004541</v>
      </c>
      <c r="L1240" s="248">
        <f t="shared" si="179"/>
        <v>12.908019444151536</v>
      </c>
      <c r="M1240" s="101">
        <f t="shared" si="177"/>
        <v>2.7560153659346037E-2</v>
      </c>
    </row>
    <row r="1241" spans="1:13">
      <c r="A1241" s="9">
        <f t="shared" si="180"/>
        <v>229</v>
      </c>
      <c r="B1241" s="14" t="s">
        <v>1329</v>
      </c>
      <c r="C1241" s="8">
        <v>1676.3</v>
      </c>
      <c r="D1241" s="8">
        <v>65.5</v>
      </c>
      <c r="E1241" s="8"/>
      <c r="F1241" s="8">
        <f t="shared" si="175"/>
        <v>1741.8</v>
      </c>
      <c r="G1241" s="63">
        <v>7.9273428103786917E-3</v>
      </c>
      <c r="H1241" s="75">
        <f t="shared" si="176"/>
        <v>16.926620915576787</v>
      </c>
      <c r="I1241" s="76">
        <f t="shared" si="174"/>
        <v>6.2239185106575849</v>
      </c>
      <c r="J1241" s="76">
        <v>6.3481368491231525</v>
      </c>
      <c r="K1241" s="76">
        <v>3.2413319283076394</v>
      </c>
      <c r="L1241" s="248">
        <f t="shared" si="179"/>
        <v>3.9511836206070128</v>
      </c>
      <c r="M1241" s="101">
        <f t="shared" si="177"/>
        <v>1.9204191006983888E-2</v>
      </c>
    </row>
    <row r="1242" spans="1:13">
      <c r="A1242" s="9">
        <f t="shared" si="180"/>
        <v>230</v>
      </c>
      <c r="B1242" s="14" t="s">
        <v>1330</v>
      </c>
      <c r="C1242" s="8">
        <v>639</v>
      </c>
      <c r="D1242" s="8"/>
      <c r="E1242" s="8"/>
      <c r="F1242" s="8">
        <f t="shared" si="175"/>
        <v>639</v>
      </c>
      <c r="G1242" s="63">
        <v>3.001688924370294E-3</v>
      </c>
      <c r="H1242" s="75">
        <f t="shared" si="176"/>
        <v>6.4092662250939387</v>
      </c>
      <c r="I1242" s="76">
        <f t="shared" si="174"/>
        <v>2.3566871909670413</v>
      </c>
      <c r="J1242" s="76">
        <v>2.4037224737464875</v>
      </c>
      <c r="K1242" s="76">
        <v>1.2273305673965258</v>
      </c>
      <c r="L1242" s="248">
        <f t="shared" si="179"/>
        <v>1.4961159616563651</v>
      </c>
      <c r="M1242" s="101">
        <f t="shared" si="177"/>
        <v>1.982127050307329E-2</v>
      </c>
    </row>
    <row r="1243" spans="1:13">
      <c r="A1243" s="9">
        <f t="shared" si="180"/>
        <v>231</v>
      </c>
      <c r="B1243" s="14" t="s">
        <v>1331</v>
      </c>
      <c r="C1243" s="8">
        <v>514.6</v>
      </c>
      <c r="D1243" s="8"/>
      <c r="E1243" s="8"/>
      <c r="F1243" s="8">
        <f t="shared" si="175"/>
        <v>514.6</v>
      </c>
      <c r="G1243" s="63">
        <f>1/215034.34*F1243</f>
        <v>2.3931061429537256E-3</v>
      </c>
      <c r="H1243" s="75">
        <f t="shared" si="176"/>
        <v>5.1098080985576537</v>
      </c>
      <c r="I1243" s="76">
        <f t="shared" si="174"/>
        <v>1.8788764378396494</v>
      </c>
      <c r="J1243" s="76">
        <v>1.9528924543836494</v>
      </c>
      <c r="K1243" s="76">
        <v>0.99713865900971121</v>
      </c>
      <c r="L1243" s="248">
        <f t="shared" si="179"/>
        <v>1.215512025332838</v>
      </c>
      <c r="M1243" s="101">
        <f t="shared" si="177"/>
        <v>1.9737833299871336E-2</v>
      </c>
    </row>
    <row r="1244" spans="1:13">
      <c r="A1244" s="9">
        <f t="shared" si="180"/>
        <v>232</v>
      </c>
      <c r="B1244" s="170" t="s">
        <v>1358</v>
      </c>
      <c r="C1244" s="8"/>
      <c r="D1244" s="8"/>
      <c r="E1244" s="8"/>
      <c r="F1244" s="8"/>
      <c r="H1244" s="75"/>
      <c r="I1244" s="76"/>
      <c r="J1244" s="76"/>
      <c r="K1244" s="76"/>
      <c r="L1244" s="157"/>
      <c r="M1244" s="101"/>
    </row>
    <row r="1245" spans="1:13">
      <c r="A1245" s="9">
        <f t="shared" si="180"/>
        <v>233</v>
      </c>
      <c r="B1245" s="174" t="s">
        <v>1359</v>
      </c>
      <c r="C1245" s="8"/>
      <c r="D1245" s="8"/>
      <c r="E1245" s="8"/>
      <c r="F1245" s="8"/>
      <c r="H1245" s="75"/>
      <c r="I1245" s="76"/>
      <c r="J1245" s="76"/>
      <c r="K1245" s="76"/>
      <c r="L1245" s="157"/>
      <c r="M1245" s="101"/>
    </row>
    <row r="1246" spans="1:13">
      <c r="A1246" s="9">
        <f t="shared" si="180"/>
        <v>234</v>
      </c>
      <c r="B1246" s="14"/>
      <c r="C1246" s="8"/>
      <c r="D1246" s="8"/>
      <c r="E1246" s="8"/>
      <c r="F1246" s="8"/>
      <c r="H1246" s="75"/>
      <c r="I1246" s="76"/>
      <c r="J1246" s="76"/>
      <c r="K1246" s="76"/>
      <c r="L1246" s="157"/>
      <c r="M1246" s="101"/>
    </row>
    <row r="1247" spans="1:13">
      <c r="A1247" s="9">
        <f t="shared" si="180"/>
        <v>235</v>
      </c>
      <c r="B1247" s="14"/>
      <c r="C1247" s="8"/>
      <c r="D1247" s="8"/>
      <c r="E1247" s="8"/>
      <c r="F1247" s="8"/>
      <c r="H1247" s="75"/>
      <c r="I1247" s="76"/>
      <c r="J1247" s="76"/>
      <c r="K1247" s="76"/>
      <c r="L1247" s="157"/>
      <c r="M1247" s="101"/>
    </row>
    <row r="1248" spans="1:13">
      <c r="A1248" s="9">
        <f t="shared" si="180"/>
        <v>236</v>
      </c>
      <c r="B1248" s="14"/>
      <c r="C1248" s="8"/>
      <c r="D1248" s="8"/>
      <c r="E1248" s="8"/>
      <c r="F1248" s="8"/>
      <c r="H1248" s="75"/>
      <c r="I1248" s="76"/>
      <c r="J1248" s="76"/>
      <c r="K1248" s="76"/>
      <c r="L1248" s="157"/>
      <c r="M1248" s="101"/>
    </row>
    <row r="1249" spans="1:13">
      <c r="A1249" s="12"/>
      <c r="B1249" s="13" t="s">
        <v>576</v>
      </c>
      <c r="C1249" s="13">
        <f>SUM(C1013:C1243)</f>
        <v>211838.43999999992</v>
      </c>
      <c r="D1249" s="13">
        <f>SUM(D1013:D1243)</f>
        <v>927.3</v>
      </c>
      <c r="E1249" s="13">
        <f>SUM(E1013:E1243)</f>
        <v>335.61</v>
      </c>
      <c r="F1249" s="13">
        <f>SUM(F1013:F1243)</f>
        <v>213101.34999999998</v>
      </c>
      <c r="G1249" s="103">
        <f>1/215034.34*F1249</f>
        <v>0.99101078460305447</v>
      </c>
      <c r="H1249" s="13">
        <f>SUM(H1013:H1243)</f>
        <v>2172.1310313816639</v>
      </c>
      <c r="I1249" s="13">
        <f>SUM(I1013:I1243)</f>
        <v>798.69258023903785</v>
      </c>
      <c r="J1249" s="13">
        <f>SUM(J1013:J1243)</f>
        <v>868.178886234228</v>
      </c>
      <c r="K1249" s="13">
        <v>416.53026065247928</v>
      </c>
      <c r="L1249" s="13">
        <f>SUM(L1013:L1243)</f>
        <v>507.06359627376634</v>
      </c>
      <c r="M1249" s="105">
        <f t="shared" si="177"/>
        <v>2.0394362091693444E-2</v>
      </c>
    </row>
    <row r="1250" spans="1:13" ht="18.75" thickBot="1">
      <c r="A1250" s="19"/>
      <c r="B1250" s="13" t="s">
        <v>1271</v>
      </c>
      <c r="C1250" s="15">
        <f t="shared" ref="C1250:J1250" si="181">C479+C551+C635+C774+C956+C1011+C1249</f>
        <v>1600082.2599999998</v>
      </c>
      <c r="D1250" s="15">
        <f t="shared" si="181"/>
        <v>9260.0799999999981</v>
      </c>
      <c r="E1250" s="15">
        <f t="shared" si="181"/>
        <v>21970.510000000002</v>
      </c>
      <c r="F1250" s="15">
        <f t="shared" si="181"/>
        <v>1631312.8499999996</v>
      </c>
      <c r="G1250" s="15">
        <f t="shared" si="181"/>
        <v>3.0049734123630749</v>
      </c>
      <c r="H1250" s="15">
        <f t="shared" si="181"/>
        <v>6472.3843134274157</v>
      </c>
      <c r="I1250" s="15">
        <f t="shared" si="181"/>
        <v>2379.8957120472605</v>
      </c>
      <c r="J1250" s="15">
        <f t="shared" si="181"/>
        <v>2488.1766298096109</v>
      </c>
      <c r="K1250" s="15">
        <v>1230.8603183066562</v>
      </c>
      <c r="L1250" s="15">
        <f>L479+L551+L635+L774+L956+L1011+L1249</f>
        <v>1510.8723551055189</v>
      </c>
      <c r="M1250" s="105">
        <f t="shared" si="177"/>
        <v>7.8779058292772052E-3</v>
      </c>
    </row>
    <row r="1251" spans="1:13">
      <c r="A1251" s="1"/>
      <c r="B1251" s="2"/>
      <c r="C1251" s="2"/>
      <c r="D1251" s="2"/>
      <c r="E1251" s="2"/>
      <c r="F1251" s="2"/>
    </row>
    <row r="1252" spans="1:13">
      <c r="A1252" s="1"/>
      <c r="B1252" s="2"/>
    </row>
    <row r="1253" spans="1:13">
      <c r="A1253" s="1"/>
      <c r="B1253" s="2"/>
    </row>
    <row r="1254" spans="1:13">
      <c r="A1254" s="1"/>
      <c r="B1254" s="2"/>
    </row>
    <row r="1255" spans="1:13">
      <c r="A1255" s="1"/>
      <c r="B1255" s="2"/>
    </row>
    <row r="1256" spans="1:13">
      <c r="A1256" s="1"/>
      <c r="B1256" s="2"/>
    </row>
    <row r="1257" spans="1:13">
      <c r="A1257" s="1"/>
      <c r="B1257" s="2"/>
    </row>
    <row r="1258" spans="1:13">
      <c r="A1258" s="1"/>
      <c r="B1258" s="2"/>
    </row>
    <row r="1259" spans="1:13">
      <c r="A1259" s="1"/>
      <c r="B1259" s="2"/>
    </row>
    <row r="1260" spans="1:13">
      <c r="A1260" s="1"/>
      <c r="B1260" s="2"/>
    </row>
    <row r="1261" spans="1:13">
      <c r="A1261" s="1"/>
      <c r="B1261" s="2"/>
    </row>
    <row r="1262" spans="1:13">
      <c r="A1262" s="1"/>
      <c r="B1262" s="2"/>
    </row>
    <row r="1263" spans="1:13">
      <c r="A1263" s="1"/>
      <c r="B1263" s="2"/>
    </row>
    <row r="1264" spans="1:13">
      <c r="A1264" s="1"/>
      <c r="B1264" s="2"/>
    </row>
    <row r="1265" spans="1:2">
      <c r="A1265" s="1"/>
      <c r="B1265" s="2"/>
    </row>
    <row r="1266" spans="1:2">
      <c r="A1266" s="1"/>
      <c r="B1266" s="2"/>
    </row>
    <row r="1267" spans="1:2">
      <c r="A1267" s="1"/>
      <c r="B1267" s="2"/>
    </row>
    <row r="1268" spans="1:2">
      <c r="A1268" s="1"/>
      <c r="B1268" s="2"/>
    </row>
    <row r="1269" spans="1:2">
      <c r="A1269" s="1"/>
      <c r="B1269" s="2"/>
    </row>
    <row r="1270" spans="1:2">
      <c r="A1270" s="1"/>
      <c r="B1270" s="2"/>
    </row>
    <row r="1271" spans="1:2">
      <c r="A1271" s="1"/>
      <c r="B1271" s="2"/>
    </row>
    <row r="1272" spans="1:2">
      <c r="A1272" s="1"/>
      <c r="B1272" s="2"/>
    </row>
    <row r="1273" spans="1:2">
      <c r="A1273" s="1"/>
      <c r="B1273" s="2"/>
    </row>
    <row r="1274" spans="1:2">
      <c r="A1274" s="1"/>
      <c r="B1274" s="2"/>
    </row>
    <row r="1275" spans="1:2">
      <c r="A1275" s="1"/>
      <c r="B1275" s="2"/>
    </row>
    <row r="1276" spans="1:2">
      <c r="A1276" s="1"/>
      <c r="B1276" s="2"/>
    </row>
    <row r="1277" spans="1:2">
      <c r="A1277" s="1"/>
      <c r="B1277" s="2"/>
    </row>
    <row r="1278" spans="1:2">
      <c r="A1278" s="1"/>
      <c r="B1278" s="2"/>
    </row>
    <row r="1279" spans="1:2">
      <c r="A1279" s="1"/>
      <c r="B1279" s="2"/>
    </row>
    <row r="1280" spans="1:2">
      <c r="A1280" s="1"/>
      <c r="B1280" s="2"/>
    </row>
    <row r="1281" spans="1:2">
      <c r="A1281" s="1"/>
      <c r="B1281" s="2"/>
    </row>
    <row r="1282" spans="1:2">
      <c r="A1282" s="1"/>
      <c r="B1282" s="2"/>
    </row>
    <row r="1283" spans="1:2">
      <c r="A1283" s="1"/>
      <c r="B1283" s="2"/>
    </row>
    <row r="1284" spans="1:2">
      <c r="A1284" s="1"/>
      <c r="B1284" s="2"/>
    </row>
    <row r="1285" spans="1:2">
      <c r="A1285" s="1"/>
      <c r="B1285" s="2"/>
    </row>
    <row r="1286" spans="1:2">
      <c r="B1286" s="2"/>
    </row>
    <row r="1287" spans="1:2">
      <c r="B1287" s="2"/>
    </row>
    <row r="1288" spans="1:2">
      <c r="B1288" s="2"/>
    </row>
    <row r="1289" spans="1:2">
      <c r="B1289" s="2"/>
    </row>
    <row r="1290" spans="1:2">
      <c r="B1290" s="2"/>
    </row>
    <row r="1291" spans="1:2">
      <c r="B1291" s="2"/>
    </row>
    <row r="1292" spans="1:2">
      <c r="B1292" s="2"/>
    </row>
    <row r="1293" spans="1:2">
      <c r="B1293" s="2"/>
    </row>
    <row r="1294" spans="1:2">
      <c r="B1294" s="2"/>
    </row>
    <row r="1295" spans="1:2">
      <c r="B1295" s="2"/>
    </row>
    <row r="1296" spans="1:2">
      <c r="B1296" s="2"/>
    </row>
    <row r="1297" spans="2:2">
      <c r="B1297" s="2"/>
    </row>
    <row r="1298" spans="2:2">
      <c r="B1298" s="2"/>
    </row>
    <row r="1299" spans="2:2">
      <c r="B1299" s="2"/>
    </row>
    <row r="1300" spans="2:2">
      <c r="B1300" s="2"/>
    </row>
    <row r="1301" spans="2:2">
      <c r="B1301" s="2"/>
    </row>
    <row r="1302" spans="2:2">
      <c r="B1302" s="2"/>
    </row>
    <row r="1303" spans="2:2">
      <c r="B1303" s="2"/>
    </row>
    <row r="1304" spans="2:2">
      <c r="B1304" s="2"/>
    </row>
    <row r="1305" spans="2:2">
      <c r="B1305" s="2"/>
    </row>
    <row r="1306" spans="2:2">
      <c r="B1306" s="2"/>
    </row>
    <row r="1307" spans="2:2">
      <c r="B1307" s="2"/>
    </row>
    <row r="1308" spans="2:2">
      <c r="B1308" s="2"/>
    </row>
    <row r="1309" spans="2:2">
      <c r="B1309" s="2"/>
    </row>
    <row r="1310" spans="2:2">
      <c r="B1310" s="2"/>
    </row>
    <row r="1311" spans="2:2">
      <c r="B1311" s="2"/>
    </row>
    <row r="1312" spans="2:2">
      <c r="B1312" s="2"/>
    </row>
    <row r="1313" spans="2:2">
      <c r="B1313" s="2"/>
    </row>
    <row r="1314" spans="2:2">
      <c r="B1314" s="2"/>
    </row>
    <row r="1315" spans="2:2">
      <c r="B1315" s="2"/>
    </row>
    <row r="1316" spans="2:2">
      <c r="B1316" s="2"/>
    </row>
    <row r="1317" spans="2:2">
      <c r="B1317" s="2"/>
    </row>
    <row r="1318" spans="2:2">
      <c r="B1318" s="2"/>
    </row>
    <row r="1319" spans="2:2">
      <c r="B1319" s="2"/>
    </row>
    <row r="1320" spans="2:2">
      <c r="B1320" s="2"/>
    </row>
    <row r="1321" spans="2:2">
      <c r="B1321" s="2"/>
    </row>
    <row r="1322" spans="2:2">
      <c r="B1322" s="2"/>
    </row>
    <row r="1323" spans="2:2">
      <c r="B1323" s="2"/>
    </row>
    <row r="1324" spans="2:2">
      <c r="B1324" s="2"/>
    </row>
    <row r="1325" spans="2:2">
      <c r="B1325" s="2"/>
    </row>
    <row r="1326" spans="2:2">
      <c r="B1326" s="2"/>
    </row>
    <row r="1327" spans="2:2">
      <c r="B1327" s="2"/>
    </row>
    <row r="1328" spans="2:2">
      <c r="B1328" s="2"/>
    </row>
    <row r="1329" spans="2:2">
      <c r="B1329" s="2"/>
    </row>
    <row r="1330" spans="2:2">
      <c r="B1330" s="2"/>
    </row>
    <row r="1331" spans="2:2">
      <c r="B1331" s="2"/>
    </row>
    <row r="1332" spans="2:2">
      <c r="B1332" s="2"/>
    </row>
    <row r="1333" spans="2:2">
      <c r="B1333" s="2"/>
    </row>
    <row r="1334" spans="2:2">
      <c r="B1334" s="2"/>
    </row>
    <row r="1335" spans="2:2">
      <c r="B1335" s="2"/>
    </row>
    <row r="1336" spans="2:2">
      <c r="B1336" s="2"/>
    </row>
    <row r="1337" spans="2:2">
      <c r="B1337" s="2"/>
    </row>
    <row r="1338" spans="2:2">
      <c r="B1338" s="2"/>
    </row>
    <row r="1339" spans="2:2">
      <c r="B1339" s="2"/>
    </row>
    <row r="1340" spans="2:2">
      <c r="B1340" s="2"/>
    </row>
    <row r="1341" spans="2:2">
      <c r="B1341" s="2"/>
    </row>
    <row r="1342" spans="2:2">
      <c r="B1342" s="2"/>
    </row>
    <row r="1343" spans="2:2">
      <c r="B1343" s="2"/>
    </row>
    <row r="1344" spans="2:2">
      <c r="B1344" s="2"/>
    </row>
    <row r="1345" spans="2:2">
      <c r="B1345" s="2"/>
    </row>
    <row r="1346" spans="2:2">
      <c r="B1346" s="2"/>
    </row>
    <row r="1347" spans="2:2">
      <c r="B1347" s="2"/>
    </row>
    <row r="1348" spans="2:2">
      <c r="B1348" s="2"/>
    </row>
    <row r="1349" spans="2:2">
      <c r="B1349" s="2"/>
    </row>
    <row r="1350" spans="2:2">
      <c r="B1350" s="2"/>
    </row>
    <row r="1351" spans="2:2">
      <c r="B1351" s="2"/>
    </row>
    <row r="1352" spans="2:2">
      <c r="B1352" s="2"/>
    </row>
    <row r="1353" spans="2:2">
      <c r="B1353" s="2"/>
    </row>
    <row r="1354" spans="2:2">
      <c r="B1354" s="2"/>
    </row>
    <row r="1355" spans="2:2">
      <c r="B1355" s="2"/>
    </row>
    <row r="1356" spans="2:2">
      <c r="B1356" s="2"/>
    </row>
    <row r="1357" spans="2:2">
      <c r="B1357" s="2"/>
    </row>
    <row r="1358" spans="2:2">
      <c r="B1358" s="2"/>
    </row>
    <row r="1359" spans="2:2">
      <c r="B1359" s="2"/>
    </row>
    <row r="1360" spans="2:2">
      <c r="B1360" s="2"/>
    </row>
    <row r="1361" spans="2:2">
      <c r="B1361" s="2"/>
    </row>
    <row r="1362" spans="2:2">
      <c r="B1362" s="2"/>
    </row>
    <row r="1363" spans="2:2">
      <c r="B1363" s="2"/>
    </row>
    <row r="1364" spans="2:2">
      <c r="B1364" s="2"/>
    </row>
    <row r="1365" spans="2:2">
      <c r="B1365" s="2"/>
    </row>
    <row r="1366" spans="2:2">
      <c r="B1366" s="2"/>
    </row>
    <row r="1367" spans="2:2">
      <c r="B1367" s="2"/>
    </row>
    <row r="1368" spans="2:2">
      <c r="B1368" s="2"/>
    </row>
    <row r="1369" spans="2:2">
      <c r="B1369" s="2"/>
    </row>
    <row r="1370" spans="2:2">
      <c r="B1370" s="2"/>
    </row>
    <row r="1371" spans="2:2">
      <c r="B1371" s="2"/>
    </row>
    <row r="1372" spans="2:2">
      <c r="B1372" s="2"/>
    </row>
    <row r="1373" spans="2:2">
      <c r="B1373" s="49"/>
    </row>
    <row r="1374" spans="2:2">
      <c r="B1374" s="49"/>
    </row>
    <row r="1375" spans="2:2">
      <c r="B1375" s="49"/>
    </row>
    <row r="1376" spans="2:2">
      <c r="B1376" s="49"/>
    </row>
    <row r="1377" spans="2:2">
      <c r="B1377" s="49"/>
    </row>
    <row r="1378" spans="2:2">
      <c r="B1378" s="49"/>
    </row>
    <row r="1379" spans="2:2">
      <c r="B1379" s="49"/>
    </row>
    <row r="1380" spans="2:2">
      <c r="B1380" s="49"/>
    </row>
    <row r="1381" spans="2:2">
      <c r="B1381" s="49"/>
    </row>
    <row r="1382" spans="2:2">
      <c r="B1382" s="49"/>
    </row>
    <row r="1383" spans="2:2">
      <c r="B1383" s="49"/>
    </row>
    <row r="1384" spans="2:2">
      <c r="B1384" s="49"/>
    </row>
    <row r="1385" spans="2:2">
      <c r="B1385" s="49"/>
    </row>
    <row r="1386" spans="2:2">
      <c r="B1386" s="49"/>
    </row>
    <row r="1387" spans="2:2">
      <c r="B1387" s="49"/>
    </row>
    <row r="1388" spans="2:2">
      <c r="B1388" s="49"/>
    </row>
    <row r="1389" spans="2:2">
      <c r="B1389" s="49"/>
    </row>
    <row r="1390" spans="2:2">
      <c r="B1390" s="49"/>
    </row>
    <row r="1391" spans="2:2">
      <c r="B1391" s="49"/>
    </row>
    <row r="1392" spans="2:2">
      <c r="B1392" s="49"/>
    </row>
    <row r="1393" spans="2:2">
      <c r="B1393" s="49"/>
    </row>
    <row r="1394" spans="2:2">
      <c r="B1394" s="49"/>
    </row>
    <row r="1395" spans="2:2">
      <c r="B1395" s="49"/>
    </row>
    <row r="1396" spans="2:2">
      <c r="B1396" s="49"/>
    </row>
    <row r="1397" spans="2:2">
      <c r="B1397" s="49"/>
    </row>
    <row r="1398" spans="2:2">
      <c r="B1398" s="49"/>
    </row>
    <row r="1399" spans="2:2">
      <c r="B1399" s="49"/>
    </row>
    <row r="1400" spans="2:2">
      <c r="B1400" s="49"/>
    </row>
    <row r="1401" spans="2:2">
      <c r="B1401" s="49"/>
    </row>
    <row r="1402" spans="2:2">
      <c r="B1402" s="49"/>
    </row>
    <row r="1403" spans="2:2">
      <c r="B1403" s="49"/>
    </row>
    <row r="1404" spans="2:2">
      <c r="B1404" s="49"/>
    </row>
    <row r="1405" spans="2:2">
      <c r="B1405" s="49"/>
    </row>
    <row r="1406" spans="2:2">
      <c r="B1406" s="49"/>
    </row>
    <row r="1407" spans="2:2">
      <c r="B1407" s="49"/>
    </row>
    <row r="1408" spans="2:2">
      <c r="B1408" s="49"/>
    </row>
    <row r="1409" spans="2:2">
      <c r="B1409" s="49"/>
    </row>
    <row r="1410" spans="2:2">
      <c r="B1410" s="49"/>
    </row>
    <row r="1411" spans="2:2">
      <c r="B1411" s="49"/>
    </row>
    <row r="1412" spans="2:2">
      <c r="B1412" s="49"/>
    </row>
    <row r="1413" spans="2:2">
      <c r="B1413" s="49"/>
    </row>
    <row r="1414" spans="2:2">
      <c r="B1414" s="49"/>
    </row>
    <row r="1415" spans="2:2">
      <c r="B1415" s="49"/>
    </row>
    <row r="1416" spans="2:2">
      <c r="B1416" s="49"/>
    </row>
    <row r="1417" spans="2:2">
      <c r="B1417" s="49"/>
    </row>
    <row r="1418" spans="2:2">
      <c r="B1418" s="49"/>
    </row>
    <row r="1419" spans="2:2">
      <c r="B1419" s="49"/>
    </row>
    <row r="1420" spans="2:2">
      <c r="B1420" s="49"/>
    </row>
    <row r="1421" spans="2:2">
      <c r="B1421" s="49"/>
    </row>
    <row r="1422" spans="2:2">
      <c r="B1422" s="49"/>
    </row>
    <row r="1423" spans="2:2">
      <c r="B1423" s="49"/>
    </row>
    <row r="1424" spans="2:2">
      <c r="B1424" s="49"/>
    </row>
    <row r="1425" spans="2:2">
      <c r="B1425" s="49"/>
    </row>
    <row r="1426" spans="2:2">
      <c r="B1426" s="49"/>
    </row>
    <row r="1427" spans="2:2">
      <c r="B1427" s="49"/>
    </row>
    <row r="1428" spans="2:2">
      <c r="B1428" s="49"/>
    </row>
    <row r="1429" spans="2:2">
      <c r="B1429" s="49"/>
    </row>
    <row r="1430" spans="2:2">
      <c r="B1430" s="49"/>
    </row>
    <row r="1431" spans="2:2">
      <c r="B1431" s="49"/>
    </row>
    <row r="1432" spans="2:2">
      <c r="B1432" s="49"/>
    </row>
    <row r="1433" spans="2:2">
      <c r="B1433" s="49"/>
    </row>
    <row r="1434" spans="2:2">
      <c r="B1434" s="49"/>
    </row>
    <row r="1435" spans="2:2">
      <c r="B1435" s="49"/>
    </row>
    <row r="1436" spans="2:2">
      <c r="B1436" s="49"/>
    </row>
  </sheetData>
  <mergeCells count="1">
    <mergeCell ref="A1:M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 enableFormatConditionsCalculation="0">
    <tabColor indexed="9"/>
  </sheetPr>
  <dimension ref="A1:J1285"/>
  <sheetViews>
    <sheetView topLeftCell="A749" zoomScale="75" workbookViewId="0">
      <selection activeCell="D771" sqref="D771"/>
    </sheetView>
  </sheetViews>
  <sheetFormatPr defaultRowHeight="18"/>
  <cols>
    <col min="1" max="1" width="9" style="2" customWidth="1"/>
    <col min="2" max="2" width="28.85546875" style="2" customWidth="1"/>
    <col min="3" max="3" width="19.28515625" style="2" customWidth="1"/>
    <col min="4" max="6" width="16" style="2" customWidth="1"/>
    <col min="7" max="7" width="17.5703125" style="2" customWidth="1"/>
    <col min="8" max="8" width="16.85546875" style="2" customWidth="1"/>
    <col min="9" max="9" width="15" style="2" customWidth="1"/>
    <col min="10" max="16384" width="9.140625" style="2"/>
  </cols>
  <sheetData>
    <row r="1" spans="1:10" ht="48.75" customHeight="1">
      <c r="B1" s="275" t="s">
        <v>281</v>
      </c>
      <c r="C1" s="275"/>
      <c r="D1" s="275"/>
      <c r="E1" s="275"/>
      <c r="F1" s="275"/>
      <c r="G1" s="275"/>
      <c r="H1" s="275"/>
      <c r="I1" s="275"/>
      <c r="J1" s="275"/>
    </row>
    <row r="2" spans="1:10" ht="18.75" thickBot="1">
      <c r="A2" s="1"/>
    </row>
    <row r="3" spans="1:10" ht="131.25">
      <c r="A3" s="3" t="s">
        <v>286</v>
      </c>
      <c r="B3" s="45" t="s">
        <v>287</v>
      </c>
      <c r="C3" s="4" t="s">
        <v>1335</v>
      </c>
      <c r="D3" s="4" t="s">
        <v>1336</v>
      </c>
      <c r="E3" s="134" t="s">
        <v>1337</v>
      </c>
      <c r="F3" s="134" t="s">
        <v>1338</v>
      </c>
      <c r="G3" s="134" t="s">
        <v>289</v>
      </c>
      <c r="H3" s="134" t="s">
        <v>290</v>
      </c>
      <c r="I3" s="134" t="s">
        <v>1339</v>
      </c>
    </row>
    <row r="4" spans="1:10" ht="18.75">
      <c r="A4" s="5">
        <v>1</v>
      </c>
      <c r="B4" s="23">
        <v>2</v>
      </c>
      <c r="C4" s="23">
        <v>3</v>
      </c>
      <c r="D4" s="23"/>
      <c r="E4" s="23"/>
      <c r="F4" s="23"/>
      <c r="G4" s="23">
        <v>4</v>
      </c>
      <c r="H4" s="23">
        <v>5</v>
      </c>
      <c r="I4" s="23">
        <v>8</v>
      </c>
    </row>
    <row r="5" spans="1:10" ht="18.75">
      <c r="A5" s="5"/>
      <c r="B5" s="7" t="s">
        <v>571</v>
      </c>
      <c r="C5" s="23"/>
      <c r="D5" s="23"/>
      <c r="E5" s="23"/>
      <c r="F5" s="23"/>
      <c r="G5" s="8"/>
      <c r="H5" s="8"/>
      <c r="I5" s="8"/>
    </row>
    <row r="6" spans="1:10">
      <c r="A6" s="9">
        <v>1</v>
      </c>
      <c r="B6" s="14" t="s">
        <v>319</v>
      </c>
      <c r="C6" s="8"/>
      <c r="D6" s="8"/>
      <c r="E6" s="8"/>
      <c r="F6" s="8"/>
      <c r="G6" s="11">
        <f t="shared" ref="G6:G68" si="0">2/141706.89*F6</f>
        <v>0</v>
      </c>
      <c r="H6" s="18">
        <f t="shared" ref="H6:H68" si="1">G6*1753.08</f>
        <v>0</v>
      </c>
      <c r="I6" s="10">
        <f t="shared" ref="I6:I68" si="2">H6*0.3677</f>
        <v>0</v>
      </c>
    </row>
    <row r="7" spans="1:10">
      <c r="A7" s="9">
        <f t="shared" ref="A7:A71" si="3">A6+1</f>
        <v>2</v>
      </c>
      <c r="B7" s="14" t="s">
        <v>320</v>
      </c>
      <c r="C7" s="8"/>
      <c r="D7" s="8"/>
      <c r="E7" s="8"/>
      <c r="F7" s="8"/>
      <c r="G7" s="11">
        <f t="shared" si="0"/>
        <v>0</v>
      </c>
      <c r="H7" s="18">
        <f t="shared" si="1"/>
        <v>0</v>
      </c>
      <c r="I7" s="10">
        <f t="shared" si="2"/>
        <v>0</v>
      </c>
    </row>
    <row r="8" spans="1:10">
      <c r="A8" s="9">
        <f t="shared" si="3"/>
        <v>3</v>
      </c>
      <c r="B8" s="14" t="s">
        <v>321</v>
      </c>
      <c r="C8" s="8"/>
      <c r="D8" s="8"/>
      <c r="E8" s="8"/>
      <c r="F8" s="8"/>
      <c r="G8" s="11">
        <f t="shared" si="0"/>
        <v>0</v>
      </c>
      <c r="H8" s="18">
        <f t="shared" si="1"/>
        <v>0</v>
      </c>
      <c r="I8" s="10">
        <f t="shared" si="2"/>
        <v>0</v>
      </c>
    </row>
    <row r="9" spans="1:10">
      <c r="A9" s="9">
        <f t="shared" si="3"/>
        <v>4</v>
      </c>
      <c r="B9" s="14" t="s">
        <v>322</v>
      </c>
      <c r="C9" s="8"/>
      <c r="D9" s="8"/>
      <c r="E9" s="8"/>
      <c r="F9" s="8"/>
      <c r="G9" s="11">
        <f t="shared" si="0"/>
        <v>0</v>
      </c>
      <c r="H9" s="18">
        <f t="shared" si="1"/>
        <v>0</v>
      </c>
      <c r="I9" s="10">
        <f t="shared" si="2"/>
        <v>0</v>
      </c>
    </row>
    <row r="10" spans="1:10">
      <c r="A10" s="9">
        <f t="shared" si="3"/>
        <v>5</v>
      </c>
      <c r="B10" s="14" t="s">
        <v>323</v>
      </c>
      <c r="C10" s="8"/>
      <c r="D10" s="8"/>
      <c r="E10" s="8"/>
      <c r="F10" s="8"/>
      <c r="G10" s="11">
        <f t="shared" si="0"/>
        <v>0</v>
      </c>
      <c r="H10" s="18">
        <f t="shared" si="1"/>
        <v>0</v>
      </c>
      <c r="I10" s="10">
        <f t="shared" si="2"/>
        <v>0</v>
      </c>
    </row>
    <row r="11" spans="1:10">
      <c r="A11" s="9">
        <f t="shared" si="3"/>
        <v>6</v>
      </c>
      <c r="B11" s="14" t="s">
        <v>324</v>
      </c>
      <c r="C11" s="8"/>
      <c r="D11" s="8"/>
      <c r="E11" s="8"/>
      <c r="F11" s="8"/>
      <c r="G11" s="11">
        <f t="shared" si="0"/>
        <v>0</v>
      </c>
      <c r="H11" s="18">
        <f t="shared" si="1"/>
        <v>0</v>
      </c>
      <c r="I11" s="10">
        <f t="shared" si="2"/>
        <v>0</v>
      </c>
    </row>
    <row r="12" spans="1:10">
      <c r="A12" s="9">
        <f>A11+1</f>
        <v>7</v>
      </c>
      <c r="B12" s="14" t="s">
        <v>325</v>
      </c>
      <c r="C12" s="8"/>
      <c r="D12" s="8"/>
      <c r="E12" s="8"/>
      <c r="F12" s="8"/>
      <c r="G12" s="11">
        <f t="shared" si="0"/>
        <v>0</v>
      </c>
      <c r="H12" s="18">
        <f t="shared" si="1"/>
        <v>0</v>
      </c>
      <c r="I12" s="10">
        <f t="shared" si="2"/>
        <v>0</v>
      </c>
    </row>
    <row r="13" spans="1:10">
      <c r="A13" s="9">
        <f t="shared" si="3"/>
        <v>8</v>
      </c>
      <c r="B13" s="14" t="s">
        <v>326</v>
      </c>
      <c r="C13" s="8"/>
      <c r="D13" s="8"/>
      <c r="E13" s="8"/>
      <c r="F13" s="8"/>
      <c r="G13" s="11">
        <f t="shared" si="0"/>
        <v>0</v>
      </c>
      <c r="H13" s="18">
        <f t="shared" si="1"/>
        <v>0</v>
      </c>
      <c r="I13" s="10">
        <f t="shared" si="2"/>
        <v>0</v>
      </c>
    </row>
    <row r="14" spans="1:10">
      <c r="A14" s="9">
        <f t="shared" si="3"/>
        <v>9</v>
      </c>
      <c r="B14" s="14" t="s">
        <v>327</v>
      </c>
      <c r="C14" s="8"/>
      <c r="D14" s="8"/>
      <c r="E14" s="8"/>
      <c r="F14" s="8"/>
      <c r="G14" s="11">
        <f t="shared" si="0"/>
        <v>0</v>
      </c>
      <c r="H14" s="18">
        <f t="shared" si="1"/>
        <v>0</v>
      </c>
      <c r="I14" s="10">
        <f t="shared" si="2"/>
        <v>0</v>
      </c>
    </row>
    <row r="15" spans="1:10">
      <c r="A15" s="9">
        <f t="shared" si="3"/>
        <v>10</v>
      </c>
      <c r="B15" s="14" t="s">
        <v>328</v>
      </c>
      <c r="C15" s="8"/>
      <c r="D15" s="8"/>
      <c r="E15" s="8"/>
      <c r="F15" s="8"/>
      <c r="G15" s="11">
        <f t="shared" si="0"/>
        <v>0</v>
      </c>
      <c r="H15" s="18">
        <f t="shared" si="1"/>
        <v>0</v>
      </c>
      <c r="I15" s="10">
        <f t="shared" si="2"/>
        <v>0</v>
      </c>
    </row>
    <row r="16" spans="1:10">
      <c r="A16" s="9">
        <f t="shared" si="3"/>
        <v>11</v>
      </c>
      <c r="B16" s="14" t="s">
        <v>329</v>
      </c>
      <c r="C16" s="8"/>
      <c r="D16" s="8"/>
      <c r="E16" s="8"/>
      <c r="F16" s="8"/>
      <c r="G16" s="11">
        <f t="shared" si="0"/>
        <v>0</v>
      </c>
      <c r="H16" s="18">
        <f t="shared" si="1"/>
        <v>0</v>
      </c>
      <c r="I16" s="10">
        <f t="shared" si="2"/>
        <v>0</v>
      </c>
    </row>
    <row r="17" spans="1:9">
      <c r="A17" s="9">
        <f t="shared" si="3"/>
        <v>12</v>
      </c>
      <c r="B17" s="14" t="s">
        <v>330</v>
      </c>
      <c r="C17" s="8"/>
      <c r="D17" s="8"/>
      <c r="E17" s="8"/>
      <c r="F17" s="8"/>
      <c r="G17" s="11">
        <f t="shared" si="0"/>
        <v>0</v>
      </c>
      <c r="H17" s="18">
        <f t="shared" si="1"/>
        <v>0</v>
      </c>
      <c r="I17" s="10">
        <f t="shared" si="2"/>
        <v>0</v>
      </c>
    </row>
    <row r="18" spans="1:9">
      <c r="A18" s="9">
        <f t="shared" si="3"/>
        <v>13</v>
      </c>
      <c r="B18" s="14" t="s">
        <v>331</v>
      </c>
      <c r="C18" s="8"/>
      <c r="D18" s="8"/>
      <c r="E18" s="8"/>
      <c r="F18" s="8"/>
      <c r="G18" s="11">
        <f t="shared" si="0"/>
        <v>0</v>
      </c>
      <c r="H18" s="18">
        <f t="shared" si="1"/>
        <v>0</v>
      </c>
      <c r="I18" s="10">
        <f t="shared" si="2"/>
        <v>0</v>
      </c>
    </row>
    <row r="19" spans="1:9">
      <c r="A19" s="9">
        <f t="shared" si="3"/>
        <v>14</v>
      </c>
      <c r="B19" s="14" t="s">
        <v>332</v>
      </c>
      <c r="C19" s="8"/>
      <c r="D19" s="8"/>
      <c r="E19" s="8"/>
      <c r="F19" s="8"/>
      <c r="G19" s="11">
        <f t="shared" si="0"/>
        <v>0</v>
      </c>
      <c r="H19" s="18">
        <f t="shared" si="1"/>
        <v>0</v>
      </c>
      <c r="I19" s="10">
        <f t="shared" si="2"/>
        <v>0</v>
      </c>
    </row>
    <row r="20" spans="1:9">
      <c r="A20" s="9">
        <f t="shared" si="3"/>
        <v>15</v>
      </c>
      <c r="B20" s="14" t="s">
        <v>333</v>
      </c>
      <c r="C20" s="8"/>
      <c r="D20" s="8"/>
      <c r="E20" s="8"/>
      <c r="F20" s="8"/>
      <c r="G20" s="11">
        <f t="shared" si="0"/>
        <v>0</v>
      </c>
      <c r="H20" s="18">
        <f t="shared" si="1"/>
        <v>0</v>
      </c>
      <c r="I20" s="10">
        <f t="shared" si="2"/>
        <v>0</v>
      </c>
    </row>
    <row r="21" spans="1:9">
      <c r="A21" s="9">
        <f t="shared" si="3"/>
        <v>16</v>
      </c>
      <c r="B21" s="14" t="s">
        <v>334</v>
      </c>
      <c r="C21" s="8"/>
      <c r="D21" s="8"/>
      <c r="E21" s="8"/>
      <c r="F21" s="8"/>
      <c r="G21" s="11">
        <f t="shared" si="0"/>
        <v>0</v>
      </c>
      <c r="H21" s="18">
        <f t="shared" si="1"/>
        <v>0</v>
      </c>
      <c r="I21" s="10">
        <f t="shared" si="2"/>
        <v>0</v>
      </c>
    </row>
    <row r="22" spans="1:9">
      <c r="A22" s="9">
        <f t="shared" si="3"/>
        <v>17</v>
      </c>
      <c r="B22" s="14" t="s">
        <v>335</v>
      </c>
      <c r="C22" s="8"/>
      <c r="D22" s="8"/>
      <c r="E22" s="8"/>
      <c r="F22" s="8"/>
      <c r="G22" s="11">
        <f t="shared" si="0"/>
        <v>0</v>
      </c>
      <c r="H22" s="18">
        <f t="shared" si="1"/>
        <v>0</v>
      </c>
      <c r="I22" s="10">
        <f t="shared" si="2"/>
        <v>0</v>
      </c>
    </row>
    <row r="23" spans="1:9">
      <c r="A23" s="9">
        <f t="shared" si="3"/>
        <v>18</v>
      </c>
      <c r="B23" s="14" t="s">
        <v>336</v>
      </c>
      <c r="C23" s="8"/>
      <c r="D23" s="8"/>
      <c r="E23" s="8"/>
      <c r="F23" s="8"/>
      <c r="G23" s="11">
        <f t="shared" si="0"/>
        <v>0</v>
      </c>
      <c r="H23" s="18">
        <f t="shared" si="1"/>
        <v>0</v>
      </c>
      <c r="I23" s="10">
        <f t="shared" si="2"/>
        <v>0</v>
      </c>
    </row>
    <row r="24" spans="1:9">
      <c r="A24" s="9">
        <f t="shared" si="3"/>
        <v>19</v>
      </c>
      <c r="B24" s="14" t="s">
        <v>337</v>
      </c>
      <c r="C24" s="8"/>
      <c r="D24" s="8"/>
      <c r="E24" s="8"/>
      <c r="F24" s="8"/>
      <c r="G24" s="11">
        <f t="shared" si="0"/>
        <v>0</v>
      </c>
      <c r="H24" s="18">
        <f t="shared" si="1"/>
        <v>0</v>
      </c>
      <c r="I24" s="10">
        <f t="shared" si="2"/>
        <v>0</v>
      </c>
    </row>
    <row r="25" spans="1:9">
      <c r="A25" s="9">
        <f t="shared" si="3"/>
        <v>20</v>
      </c>
      <c r="B25" s="14" t="s">
        <v>338</v>
      </c>
      <c r="C25" s="8"/>
      <c r="D25" s="8"/>
      <c r="E25" s="8"/>
      <c r="F25" s="8"/>
      <c r="G25" s="11">
        <f t="shared" si="0"/>
        <v>0</v>
      </c>
      <c r="H25" s="18">
        <f t="shared" si="1"/>
        <v>0</v>
      </c>
      <c r="I25" s="10">
        <f t="shared" si="2"/>
        <v>0</v>
      </c>
    </row>
    <row r="26" spans="1:9">
      <c r="A26" s="9">
        <f t="shared" si="3"/>
        <v>21</v>
      </c>
      <c r="B26" s="14" t="s">
        <v>339</v>
      </c>
      <c r="C26" s="8"/>
      <c r="D26" s="8"/>
      <c r="E26" s="8"/>
      <c r="F26" s="8"/>
      <c r="G26" s="11">
        <f t="shared" si="0"/>
        <v>0</v>
      </c>
      <c r="H26" s="18">
        <f t="shared" si="1"/>
        <v>0</v>
      </c>
      <c r="I26" s="10">
        <f t="shared" si="2"/>
        <v>0</v>
      </c>
    </row>
    <row r="27" spans="1:9">
      <c r="A27" s="9">
        <f t="shared" si="3"/>
        <v>22</v>
      </c>
      <c r="B27" s="14" t="s">
        <v>340</v>
      </c>
      <c r="C27" s="8"/>
      <c r="D27" s="8"/>
      <c r="E27" s="8"/>
      <c r="F27" s="8"/>
      <c r="G27" s="11">
        <f t="shared" si="0"/>
        <v>0</v>
      </c>
      <c r="H27" s="18">
        <f t="shared" si="1"/>
        <v>0</v>
      </c>
      <c r="I27" s="10">
        <f t="shared" si="2"/>
        <v>0</v>
      </c>
    </row>
    <row r="28" spans="1:9">
      <c r="A28" s="9">
        <f t="shared" si="3"/>
        <v>23</v>
      </c>
      <c r="B28" s="14" t="s">
        <v>341</v>
      </c>
      <c r="C28" s="8"/>
      <c r="D28" s="8"/>
      <c r="E28" s="8"/>
      <c r="F28" s="8"/>
      <c r="G28" s="11">
        <f t="shared" si="0"/>
        <v>0</v>
      </c>
      <c r="H28" s="18">
        <f t="shared" si="1"/>
        <v>0</v>
      </c>
      <c r="I28" s="10">
        <f t="shared" si="2"/>
        <v>0</v>
      </c>
    </row>
    <row r="29" spans="1:9">
      <c r="A29" s="9">
        <f t="shared" si="3"/>
        <v>24</v>
      </c>
      <c r="B29" s="14" t="s">
        <v>342</v>
      </c>
      <c r="C29" s="8"/>
      <c r="D29" s="8"/>
      <c r="E29" s="8"/>
      <c r="F29" s="8"/>
      <c r="G29" s="11">
        <f t="shared" si="0"/>
        <v>0</v>
      </c>
      <c r="H29" s="18">
        <f t="shared" si="1"/>
        <v>0</v>
      </c>
      <c r="I29" s="10">
        <f t="shared" si="2"/>
        <v>0</v>
      </c>
    </row>
    <row r="30" spans="1:9">
      <c r="A30" s="9">
        <f t="shared" si="3"/>
        <v>25</v>
      </c>
      <c r="B30" s="14" t="s">
        <v>343</v>
      </c>
      <c r="C30" s="8"/>
      <c r="D30" s="8"/>
      <c r="E30" s="8"/>
      <c r="F30" s="8"/>
      <c r="G30" s="11">
        <f t="shared" si="0"/>
        <v>0</v>
      </c>
      <c r="H30" s="18">
        <f t="shared" si="1"/>
        <v>0</v>
      </c>
      <c r="I30" s="10">
        <f t="shared" si="2"/>
        <v>0</v>
      </c>
    </row>
    <row r="31" spans="1:9">
      <c r="A31" s="9">
        <f t="shared" si="3"/>
        <v>26</v>
      </c>
      <c r="B31" s="14" t="s">
        <v>344</v>
      </c>
      <c r="C31" s="8"/>
      <c r="D31" s="8"/>
      <c r="E31" s="8"/>
      <c r="F31" s="8"/>
      <c r="G31" s="11">
        <f t="shared" si="0"/>
        <v>0</v>
      </c>
      <c r="H31" s="18">
        <f t="shared" si="1"/>
        <v>0</v>
      </c>
      <c r="I31" s="10">
        <f t="shared" si="2"/>
        <v>0</v>
      </c>
    </row>
    <row r="32" spans="1:9">
      <c r="A32" s="9">
        <f t="shared" si="3"/>
        <v>27</v>
      </c>
      <c r="B32" s="14" t="s">
        <v>345</v>
      </c>
      <c r="C32" s="8"/>
      <c r="D32" s="8"/>
      <c r="E32" s="8"/>
      <c r="F32" s="8"/>
      <c r="G32" s="11">
        <f t="shared" si="0"/>
        <v>0</v>
      </c>
      <c r="H32" s="18">
        <f t="shared" si="1"/>
        <v>0</v>
      </c>
      <c r="I32" s="10">
        <f t="shared" si="2"/>
        <v>0</v>
      </c>
    </row>
    <row r="33" spans="1:9">
      <c r="A33" s="9">
        <f t="shared" si="3"/>
        <v>28</v>
      </c>
      <c r="B33" s="14" t="s">
        <v>346</v>
      </c>
      <c r="C33" s="8"/>
      <c r="D33" s="8"/>
      <c r="E33" s="8"/>
      <c r="F33" s="8"/>
      <c r="G33" s="11">
        <f t="shared" si="0"/>
        <v>0</v>
      </c>
      <c r="H33" s="18">
        <f t="shared" si="1"/>
        <v>0</v>
      </c>
      <c r="I33" s="10">
        <f t="shared" si="2"/>
        <v>0</v>
      </c>
    </row>
    <row r="34" spans="1:9">
      <c r="A34" s="9">
        <f t="shared" si="3"/>
        <v>29</v>
      </c>
      <c r="B34" s="14" t="s">
        <v>347</v>
      </c>
      <c r="C34" s="8"/>
      <c r="D34" s="8"/>
      <c r="E34" s="8"/>
      <c r="F34" s="8"/>
      <c r="G34" s="11">
        <f t="shared" si="0"/>
        <v>0</v>
      </c>
      <c r="H34" s="18">
        <f t="shared" si="1"/>
        <v>0</v>
      </c>
      <c r="I34" s="10">
        <f t="shared" si="2"/>
        <v>0</v>
      </c>
    </row>
    <row r="35" spans="1:9">
      <c r="A35" s="9">
        <f t="shared" si="3"/>
        <v>30</v>
      </c>
      <c r="B35" s="14" t="s">
        <v>348</v>
      </c>
      <c r="C35" s="8"/>
      <c r="D35" s="8"/>
      <c r="E35" s="8"/>
      <c r="F35" s="8"/>
      <c r="G35" s="11">
        <f t="shared" si="0"/>
        <v>0</v>
      </c>
      <c r="H35" s="18">
        <f t="shared" si="1"/>
        <v>0</v>
      </c>
      <c r="I35" s="10">
        <f t="shared" si="2"/>
        <v>0</v>
      </c>
    </row>
    <row r="36" spans="1:9">
      <c r="A36" s="9">
        <f t="shared" si="3"/>
        <v>31</v>
      </c>
      <c r="B36" s="14" t="s">
        <v>349</v>
      </c>
      <c r="C36" s="8"/>
      <c r="D36" s="8"/>
      <c r="E36" s="8"/>
      <c r="F36" s="8"/>
      <c r="G36" s="11">
        <f t="shared" si="0"/>
        <v>0</v>
      </c>
      <c r="H36" s="18">
        <f t="shared" si="1"/>
        <v>0</v>
      </c>
      <c r="I36" s="10">
        <f t="shared" si="2"/>
        <v>0</v>
      </c>
    </row>
    <row r="37" spans="1:9">
      <c r="A37" s="9">
        <f t="shared" si="3"/>
        <v>32</v>
      </c>
      <c r="B37" s="14" t="s">
        <v>350</v>
      </c>
      <c r="C37" s="8"/>
      <c r="D37" s="8"/>
      <c r="E37" s="8"/>
      <c r="F37" s="8"/>
      <c r="G37" s="11">
        <f t="shared" si="0"/>
        <v>0</v>
      </c>
      <c r="H37" s="18">
        <f t="shared" si="1"/>
        <v>0</v>
      </c>
      <c r="I37" s="10">
        <f t="shared" si="2"/>
        <v>0</v>
      </c>
    </row>
    <row r="38" spans="1:9">
      <c r="A38" s="9">
        <f t="shared" si="3"/>
        <v>33</v>
      </c>
      <c r="B38" s="14" t="s">
        <v>351</v>
      </c>
      <c r="C38" s="8"/>
      <c r="D38" s="8"/>
      <c r="E38" s="8"/>
      <c r="F38" s="8"/>
      <c r="G38" s="11">
        <f t="shared" si="0"/>
        <v>0</v>
      </c>
      <c r="H38" s="18">
        <f t="shared" si="1"/>
        <v>0</v>
      </c>
      <c r="I38" s="10">
        <f t="shared" si="2"/>
        <v>0</v>
      </c>
    </row>
    <row r="39" spans="1:9">
      <c r="A39" s="9">
        <f t="shared" si="3"/>
        <v>34</v>
      </c>
      <c r="B39" s="14" t="s">
        <v>352</v>
      </c>
      <c r="C39" s="8"/>
      <c r="D39" s="8"/>
      <c r="E39" s="8"/>
      <c r="F39" s="8"/>
      <c r="G39" s="11">
        <f t="shared" si="0"/>
        <v>0</v>
      </c>
      <c r="H39" s="18">
        <f t="shared" si="1"/>
        <v>0</v>
      </c>
      <c r="I39" s="10">
        <f t="shared" si="2"/>
        <v>0</v>
      </c>
    </row>
    <row r="40" spans="1:9">
      <c r="A40" s="9">
        <f t="shared" si="3"/>
        <v>35</v>
      </c>
      <c r="B40" s="14" t="s">
        <v>353</v>
      </c>
      <c r="C40" s="8"/>
      <c r="D40" s="8"/>
      <c r="E40" s="8"/>
      <c r="F40" s="8"/>
      <c r="G40" s="11">
        <f t="shared" si="0"/>
        <v>0</v>
      </c>
      <c r="H40" s="18">
        <f t="shared" si="1"/>
        <v>0</v>
      </c>
      <c r="I40" s="10">
        <f t="shared" si="2"/>
        <v>0</v>
      </c>
    </row>
    <row r="41" spans="1:9">
      <c r="A41" s="9">
        <f t="shared" si="3"/>
        <v>36</v>
      </c>
      <c r="B41" s="14" t="s">
        <v>354</v>
      </c>
      <c r="C41" s="8"/>
      <c r="D41" s="8"/>
      <c r="E41" s="8"/>
      <c r="F41" s="8"/>
      <c r="G41" s="11">
        <f t="shared" si="0"/>
        <v>0</v>
      </c>
      <c r="H41" s="18">
        <f t="shared" si="1"/>
        <v>0</v>
      </c>
      <c r="I41" s="10">
        <f t="shared" si="2"/>
        <v>0</v>
      </c>
    </row>
    <row r="42" spans="1:9">
      <c r="A42" s="9">
        <f t="shared" si="3"/>
        <v>37</v>
      </c>
      <c r="B42" s="14" t="s">
        <v>355</v>
      </c>
      <c r="C42" s="8"/>
      <c r="D42" s="8"/>
      <c r="E42" s="8"/>
      <c r="F42" s="8"/>
      <c r="G42" s="11">
        <f t="shared" si="0"/>
        <v>0</v>
      </c>
      <c r="H42" s="18">
        <f t="shared" si="1"/>
        <v>0</v>
      </c>
      <c r="I42" s="10">
        <f t="shared" si="2"/>
        <v>0</v>
      </c>
    </row>
    <row r="43" spans="1:9">
      <c r="A43" s="9">
        <f t="shared" si="3"/>
        <v>38</v>
      </c>
      <c r="B43" s="14" t="s">
        <v>356</v>
      </c>
      <c r="C43" s="8"/>
      <c r="D43" s="8"/>
      <c r="E43" s="8"/>
      <c r="F43" s="8"/>
      <c r="G43" s="11">
        <f t="shared" si="0"/>
        <v>0</v>
      </c>
      <c r="H43" s="18">
        <f t="shared" si="1"/>
        <v>0</v>
      </c>
      <c r="I43" s="10">
        <f t="shared" si="2"/>
        <v>0</v>
      </c>
    </row>
    <row r="44" spans="1:9">
      <c r="A44" s="9">
        <f t="shared" si="3"/>
        <v>39</v>
      </c>
      <c r="B44" s="14" t="s">
        <v>357</v>
      </c>
      <c r="C44" s="8"/>
      <c r="D44" s="8"/>
      <c r="E44" s="8"/>
      <c r="F44" s="8"/>
      <c r="G44" s="11">
        <f t="shared" si="0"/>
        <v>0</v>
      </c>
      <c r="H44" s="18">
        <f t="shared" si="1"/>
        <v>0</v>
      </c>
      <c r="I44" s="10">
        <f t="shared" si="2"/>
        <v>0</v>
      </c>
    </row>
    <row r="45" spans="1:9">
      <c r="A45" s="9">
        <f t="shared" si="3"/>
        <v>40</v>
      </c>
      <c r="B45" s="14" t="s">
        <v>358</v>
      </c>
      <c r="C45" s="8"/>
      <c r="D45" s="8"/>
      <c r="E45" s="8"/>
      <c r="F45" s="8"/>
      <c r="G45" s="11">
        <f t="shared" si="0"/>
        <v>0</v>
      </c>
      <c r="H45" s="18">
        <f t="shared" si="1"/>
        <v>0</v>
      </c>
      <c r="I45" s="10">
        <f t="shared" si="2"/>
        <v>0</v>
      </c>
    </row>
    <row r="46" spans="1:9">
      <c r="A46" s="9">
        <f t="shared" si="3"/>
        <v>41</v>
      </c>
      <c r="B46" s="14" t="s">
        <v>359</v>
      </c>
      <c r="C46" s="8"/>
      <c r="D46" s="8"/>
      <c r="E46" s="8"/>
      <c r="F46" s="8"/>
      <c r="G46" s="11">
        <f t="shared" si="0"/>
        <v>0</v>
      </c>
      <c r="H46" s="18">
        <f t="shared" si="1"/>
        <v>0</v>
      </c>
      <c r="I46" s="10">
        <f t="shared" si="2"/>
        <v>0</v>
      </c>
    </row>
    <row r="47" spans="1:9">
      <c r="A47" s="9">
        <f t="shared" si="3"/>
        <v>42</v>
      </c>
      <c r="B47" s="14" t="s">
        <v>360</v>
      </c>
      <c r="C47" s="8"/>
      <c r="D47" s="8"/>
      <c r="E47" s="8"/>
      <c r="F47" s="8"/>
      <c r="G47" s="11">
        <f t="shared" si="0"/>
        <v>0</v>
      </c>
      <c r="H47" s="18">
        <f t="shared" si="1"/>
        <v>0</v>
      </c>
      <c r="I47" s="10">
        <f t="shared" si="2"/>
        <v>0</v>
      </c>
    </row>
    <row r="48" spans="1:9">
      <c r="A48" s="9">
        <f t="shared" si="3"/>
        <v>43</v>
      </c>
      <c r="B48" s="14" t="s">
        <v>361</v>
      </c>
      <c r="C48" s="8"/>
      <c r="D48" s="8"/>
      <c r="E48" s="8"/>
      <c r="F48" s="8"/>
      <c r="G48" s="11">
        <f t="shared" si="0"/>
        <v>0</v>
      </c>
      <c r="H48" s="18">
        <f t="shared" si="1"/>
        <v>0</v>
      </c>
      <c r="I48" s="10">
        <f t="shared" si="2"/>
        <v>0</v>
      </c>
    </row>
    <row r="49" spans="1:9">
      <c r="A49" s="9">
        <f t="shared" si="3"/>
        <v>44</v>
      </c>
      <c r="B49" s="14" t="s">
        <v>362</v>
      </c>
      <c r="C49" s="8"/>
      <c r="D49" s="8"/>
      <c r="E49" s="8"/>
      <c r="F49" s="8"/>
      <c r="G49" s="11">
        <f t="shared" si="0"/>
        <v>0</v>
      </c>
      <c r="H49" s="18">
        <f t="shared" si="1"/>
        <v>0</v>
      </c>
      <c r="I49" s="10">
        <f t="shared" si="2"/>
        <v>0</v>
      </c>
    </row>
    <row r="50" spans="1:9">
      <c r="A50" s="9">
        <f t="shared" si="3"/>
        <v>45</v>
      </c>
      <c r="B50" s="14" t="s">
        <v>363</v>
      </c>
      <c r="C50" s="8"/>
      <c r="D50" s="8"/>
      <c r="E50" s="8"/>
      <c r="F50" s="8"/>
      <c r="G50" s="11">
        <f t="shared" si="0"/>
        <v>0</v>
      </c>
      <c r="H50" s="18">
        <f t="shared" si="1"/>
        <v>0</v>
      </c>
      <c r="I50" s="10">
        <f t="shared" si="2"/>
        <v>0</v>
      </c>
    </row>
    <row r="51" spans="1:9">
      <c r="A51" s="9">
        <f t="shared" si="3"/>
        <v>46</v>
      </c>
      <c r="B51" s="14" t="s">
        <v>364</v>
      </c>
      <c r="C51" s="8"/>
      <c r="D51" s="8"/>
      <c r="E51" s="8"/>
      <c r="F51" s="8"/>
      <c r="G51" s="11">
        <f t="shared" si="0"/>
        <v>0</v>
      </c>
      <c r="H51" s="18">
        <f t="shared" si="1"/>
        <v>0</v>
      </c>
      <c r="I51" s="10">
        <f t="shared" si="2"/>
        <v>0</v>
      </c>
    </row>
    <row r="52" spans="1:9">
      <c r="A52" s="9">
        <f t="shared" si="3"/>
        <v>47</v>
      </c>
      <c r="B52" s="14" t="s">
        <v>365</v>
      </c>
      <c r="C52" s="8"/>
      <c r="D52" s="8"/>
      <c r="E52" s="8"/>
      <c r="F52" s="8"/>
      <c r="G52" s="11">
        <f t="shared" si="0"/>
        <v>0</v>
      </c>
      <c r="H52" s="18">
        <f t="shared" si="1"/>
        <v>0</v>
      </c>
      <c r="I52" s="10">
        <f t="shared" si="2"/>
        <v>0</v>
      </c>
    </row>
    <row r="53" spans="1:9">
      <c r="A53" s="9">
        <f t="shared" si="3"/>
        <v>48</v>
      </c>
      <c r="B53" s="14" t="s">
        <v>366</v>
      </c>
      <c r="C53" s="8"/>
      <c r="D53" s="8"/>
      <c r="E53" s="8"/>
      <c r="F53" s="8"/>
      <c r="G53" s="11">
        <f t="shared" si="0"/>
        <v>0</v>
      </c>
      <c r="H53" s="18">
        <f t="shared" si="1"/>
        <v>0</v>
      </c>
      <c r="I53" s="10">
        <f t="shared" si="2"/>
        <v>0</v>
      </c>
    </row>
    <row r="54" spans="1:9">
      <c r="A54" s="9">
        <f t="shared" si="3"/>
        <v>49</v>
      </c>
      <c r="B54" s="14" t="s">
        <v>367</v>
      </c>
      <c r="C54" s="8"/>
      <c r="D54" s="8"/>
      <c r="E54" s="8"/>
      <c r="F54" s="8"/>
      <c r="G54" s="11">
        <f t="shared" si="0"/>
        <v>0</v>
      </c>
      <c r="H54" s="18">
        <f t="shared" si="1"/>
        <v>0</v>
      </c>
      <c r="I54" s="10">
        <f t="shared" si="2"/>
        <v>0</v>
      </c>
    </row>
    <row r="55" spans="1:9">
      <c r="A55" s="9">
        <f t="shared" si="3"/>
        <v>50</v>
      </c>
      <c r="B55" s="14" t="s">
        <v>368</v>
      </c>
      <c r="C55" s="8"/>
      <c r="D55" s="8"/>
      <c r="E55" s="8"/>
      <c r="F55" s="8"/>
      <c r="G55" s="11">
        <f t="shared" si="0"/>
        <v>0</v>
      </c>
      <c r="H55" s="18">
        <f t="shared" si="1"/>
        <v>0</v>
      </c>
      <c r="I55" s="10">
        <f t="shared" si="2"/>
        <v>0</v>
      </c>
    </row>
    <row r="56" spans="1:9">
      <c r="A56" s="9">
        <f t="shared" si="3"/>
        <v>51</v>
      </c>
      <c r="B56" s="14" t="s">
        <v>369</v>
      </c>
      <c r="C56" s="8"/>
      <c r="D56" s="8"/>
      <c r="E56" s="8"/>
      <c r="F56" s="8"/>
      <c r="G56" s="11">
        <f t="shared" si="0"/>
        <v>0</v>
      </c>
      <c r="H56" s="18">
        <f t="shared" si="1"/>
        <v>0</v>
      </c>
      <c r="I56" s="10">
        <f t="shared" si="2"/>
        <v>0</v>
      </c>
    </row>
    <row r="57" spans="1:9">
      <c r="A57" s="9">
        <f t="shared" si="3"/>
        <v>52</v>
      </c>
      <c r="B57" s="14" t="s">
        <v>370</v>
      </c>
      <c r="C57" s="8"/>
      <c r="D57" s="8"/>
      <c r="E57" s="8"/>
      <c r="F57" s="8"/>
      <c r="G57" s="11">
        <f t="shared" si="0"/>
        <v>0</v>
      </c>
      <c r="H57" s="18">
        <f t="shared" si="1"/>
        <v>0</v>
      </c>
      <c r="I57" s="10">
        <f t="shared" si="2"/>
        <v>0</v>
      </c>
    </row>
    <row r="58" spans="1:9">
      <c r="A58" s="9">
        <f t="shared" si="3"/>
        <v>53</v>
      </c>
      <c r="B58" s="14" t="s">
        <v>371</v>
      </c>
      <c r="C58" s="8"/>
      <c r="D58" s="8"/>
      <c r="E58" s="8"/>
      <c r="F58" s="8"/>
      <c r="G58" s="11">
        <f t="shared" si="0"/>
        <v>0</v>
      </c>
      <c r="H58" s="18">
        <f t="shared" si="1"/>
        <v>0</v>
      </c>
      <c r="I58" s="10">
        <f t="shared" si="2"/>
        <v>0</v>
      </c>
    </row>
    <row r="59" spans="1:9">
      <c r="A59" s="9">
        <f t="shared" si="3"/>
        <v>54</v>
      </c>
      <c r="B59" s="14" t="s">
        <v>372</v>
      </c>
      <c r="C59" s="8"/>
      <c r="D59" s="8"/>
      <c r="E59" s="8"/>
      <c r="F59" s="8"/>
      <c r="G59" s="11">
        <f t="shared" si="0"/>
        <v>0</v>
      </c>
      <c r="H59" s="18">
        <f t="shared" si="1"/>
        <v>0</v>
      </c>
      <c r="I59" s="10">
        <f t="shared" si="2"/>
        <v>0</v>
      </c>
    </row>
    <row r="60" spans="1:9">
      <c r="A60" s="9">
        <f t="shared" si="3"/>
        <v>55</v>
      </c>
      <c r="B60" s="14" t="s">
        <v>373</v>
      </c>
      <c r="C60" s="8"/>
      <c r="D60" s="8"/>
      <c r="E60" s="8"/>
      <c r="F60" s="8"/>
      <c r="G60" s="11">
        <f t="shared" si="0"/>
        <v>0</v>
      </c>
      <c r="H60" s="18">
        <f t="shared" si="1"/>
        <v>0</v>
      </c>
      <c r="I60" s="10">
        <f t="shared" si="2"/>
        <v>0</v>
      </c>
    </row>
    <row r="61" spans="1:9">
      <c r="A61" s="9">
        <f t="shared" si="3"/>
        <v>56</v>
      </c>
      <c r="B61" s="14" t="s">
        <v>374</v>
      </c>
      <c r="C61" s="8"/>
      <c r="D61" s="8"/>
      <c r="E61" s="8"/>
      <c r="F61" s="8"/>
      <c r="G61" s="11">
        <f t="shared" si="0"/>
        <v>0</v>
      </c>
      <c r="H61" s="18">
        <f t="shared" si="1"/>
        <v>0</v>
      </c>
      <c r="I61" s="10">
        <f t="shared" si="2"/>
        <v>0</v>
      </c>
    </row>
    <row r="62" spans="1:9">
      <c r="A62" s="9">
        <f t="shared" si="3"/>
        <v>57</v>
      </c>
      <c r="B62" s="14" t="s">
        <v>375</v>
      </c>
      <c r="C62" s="8"/>
      <c r="D62" s="8"/>
      <c r="E62" s="8"/>
      <c r="F62" s="8"/>
      <c r="G62" s="11">
        <f t="shared" si="0"/>
        <v>0</v>
      </c>
      <c r="H62" s="18">
        <f t="shared" si="1"/>
        <v>0</v>
      </c>
      <c r="I62" s="10">
        <f t="shared" si="2"/>
        <v>0</v>
      </c>
    </row>
    <row r="63" spans="1:9">
      <c r="A63" s="9">
        <f t="shared" si="3"/>
        <v>58</v>
      </c>
      <c r="B63" s="14" t="s">
        <v>376</v>
      </c>
      <c r="C63" s="8"/>
      <c r="D63" s="8"/>
      <c r="E63" s="8"/>
      <c r="F63" s="8"/>
      <c r="G63" s="11">
        <f t="shared" si="0"/>
        <v>0</v>
      </c>
      <c r="H63" s="18">
        <f t="shared" si="1"/>
        <v>0</v>
      </c>
      <c r="I63" s="10">
        <f t="shared" si="2"/>
        <v>0</v>
      </c>
    </row>
    <row r="64" spans="1:9">
      <c r="A64" s="9">
        <f t="shared" si="3"/>
        <v>59</v>
      </c>
      <c r="B64" s="14" t="s">
        <v>377</v>
      </c>
      <c r="C64" s="8"/>
      <c r="D64" s="8"/>
      <c r="E64" s="8"/>
      <c r="F64" s="8"/>
      <c r="G64" s="11">
        <f t="shared" si="0"/>
        <v>0</v>
      </c>
      <c r="H64" s="18">
        <f t="shared" si="1"/>
        <v>0</v>
      </c>
      <c r="I64" s="10">
        <f t="shared" si="2"/>
        <v>0</v>
      </c>
    </row>
    <row r="65" spans="1:9">
      <c r="A65" s="9">
        <f t="shared" si="3"/>
        <v>60</v>
      </c>
      <c r="B65" s="14" t="s">
        <v>378</v>
      </c>
      <c r="C65" s="8"/>
      <c r="D65" s="8"/>
      <c r="E65" s="8"/>
      <c r="F65" s="8"/>
      <c r="G65" s="11">
        <f t="shared" si="0"/>
        <v>0</v>
      </c>
      <c r="H65" s="18">
        <f t="shared" si="1"/>
        <v>0</v>
      </c>
      <c r="I65" s="10">
        <f t="shared" si="2"/>
        <v>0</v>
      </c>
    </row>
    <row r="66" spans="1:9">
      <c r="A66" s="9">
        <f t="shared" si="3"/>
        <v>61</v>
      </c>
      <c r="B66" s="14" t="s">
        <v>379</v>
      </c>
      <c r="C66" s="8"/>
      <c r="D66" s="8"/>
      <c r="E66" s="8"/>
      <c r="F66" s="8"/>
      <c r="G66" s="11">
        <f t="shared" si="0"/>
        <v>0</v>
      </c>
      <c r="H66" s="18">
        <f t="shared" si="1"/>
        <v>0</v>
      </c>
      <c r="I66" s="10">
        <f t="shared" si="2"/>
        <v>0</v>
      </c>
    </row>
    <row r="67" spans="1:9">
      <c r="A67" s="9">
        <f t="shared" si="3"/>
        <v>62</v>
      </c>
      <c r="B67" s="14" t="s">
        <v>380</v>
      </c>
      <c r="C67" s="8"/>
      <c r="D67" s="8"/>
      <c r="E67" s="8"/>
      <c r="F67" s="8"/>
      <c r="G67" s="11">
        <f t="shared" si="0"/>
        <v>0</v>
      </c>
      <c r="H67" s="18">
        <f t="shared" si="1"/>
        <v>0</v>
      </c>
      <c r="I67" s="10">
        <f t="shared" si="2"/>
        <v>0</v>
      </c>
    </row>
    <row r="68" spans="1:9">
      <c r="A68" s="9">
        <f t="shared" si="3"/>
        <v>63</v>
      </c>
      <c r="B68" s="14" t="s">
        <v>381</v>
      </c>
      <c r="C68" s="8"/>
      <c r="D68" s="8"/>
      <c r="E68" s="8"/>
      <c r="F68" s="8"/>
      <c r="G68" s="11">
        <f t="shared" si="0"/>
        <v>0</v>
      </c>
      <c r="H68" s="18">
        <f t="shared" si="1"/>
        <v>0</v>
      </c>
      <c r="I68" s="10">
        <f t="shared" si="2"/>
        <v>0</v>
      </c>
    </row>
    <row r="69" spans="1:9">
      <c r="A69" s="9">
        <f t="shared" si="3"/>
        <v>64</v>
      </c>
      <c r="B69" s="14" t="s">
        <v>382</v>
      </c>
      <c r="C69" s="8"/>
      <c r="D69" s="8"/>
      <c r="E69" s="8"/>
      <c r="F69" s="8"/>
      <c r="G69" s="11">
        <f t="shared" ref="G69:G125" si="4">2/141706.89*F69</f>
        <v>0</v>
      </c>
      <c r="H69" s="18">
        <f t="shared" ref="H69:H125" si="5">G69*1753.08</f>
        <v>0</v>
      </c>
      <c r="I69" s="10">
        <f t="shared" ref="I69:I125" si="6">H69*0.3677</f>
        <v>0</v>
      </c>
    </row>
    <row r="70" spans="1:9">
      <c r="A70" s="9">
        <f t="shared" si="3"/>
        <v>65</v>
      </c>
      <c r="B70" s="14" t="s">
        <v>383</v>
      </c>
      <c r="C70" s="8"/>
      <c r="D70" s="8"/>
      <c r="E70" s="8"/>
      <c r="F70" s="8"/>
      <c r="G70" s="11">
        <f t="shared" si="4"/>
        <v>0</v>
      </c>
      <c r="H70" s="18">
        <f t="shared" si="5"/>
        <v>0</v>
      </c>
      <c r="I70" s="10">
        <f t="shared" si="6"/>
        <v>0</v>
      </c>
    </row>
    <row r="71" spans="1:9">
      <c r="A71" s="9">
        <f t="shared" si="3"/>
        <v>66</v>
      </c>
      <c r="B71" s="14" t="s">
        <v>384</v>
      </c>
      <c r="C71" s="8"/>
      <c r="D71" s="8"/>
      <c r="E71" s="8"/>
      <c r="F71" s="8"/>
      <c r="G71" s="11">
        <f t="shared" si="4"/>
        <v>0</v>
      </c>
      <c r="H71" s="18">
        <f t="shared" si="5"/>
        <v>0</v>
      </c>
      <c r="I71" s="10">
        <f t="shared" si="6"/>
        <v>0</v>
      </c>
    </row>
    <row r="72" spans="1:9">
      <c r="A72" s="9">
        <f t="shared" ref="A72:A135" si="7">A71+1</f>
        <v>67</v>
      </c>
      <c r="B72" s="14" t="s">
        <v>385</v>
      </c>
      <c r="C72" s="8"/>
      <c r="D72" s="8"/>
      <c r="E72" s="8"/>
      <c r="F72" s="8"/>
      <c r="G72" s="11">
        <f t="shared" si="4"/>
        <v>0</v>
      </c>
      <c r="H72" s="18">
        <f t="shared" si="5"/>
        <v>0</v>
      </c>
      <c r="I72" s="10">
        <f t="shared" si="6"/>
        <v>0</v>
      </c>
    </row>
    <row r="73" spans="1:9">
      <c r="A73" s="9">
        <f t="shared" si="7"/>
        <v>68</v>
      </c>
      <c r="B73" s="14" t="s">
        <v>386</v>
      </c>
      <c r="C73" s="8"/>
      <c r="D73" s="8"/>
      <c r="E73" s="8"/>
      <c r="F73" s="8"/>
      <c r="G73" s="11">
        <f t="shared" si="4"/>
        <v>0</v>
      </c>
      <c r="H73" s="18">
        <f t="shared" si="5"/>
        <v>0</v>
      </c>
      <c r="I73" s="10">
        <f t="shared" si="6"/>
        <v>0</v>
      </c>
    </row>
    <row r="74" spans="1:9">
      <c r="A74" s="9">
        <f t="shared" si="7"/>
        <v>69</v>
      </c>
      <c r="B74" s="14" t="s">
        <v>387</v>
      </c>
      <c r="C74" s="8"/>
      <c r="D74" s="8"/>
      <c r="E74" s="8"/>
      <c r="F74" s="8"/>
      <c r="G74" s="11">
        <f t="shared" si="4"/>
        <v>0</v>
      </c>
      <c r="H74" s="18">
        <f t="shared" si="5"/>
        <v>0</v>
      </c>
      <c r="I74" s="10">
        <f t="shared" si="6"/>
        <v>0</v>
      </c>
    </row>
    <row r="75" spans="1:9">
      <c r="A75" s="9">
        <f t="shared" si="7"/>
        <v>70</v>
      </c>
      <c r="B75" s="14" t="s">
        <v>388</v>
      </c>
      <c r="C75" s="8"/>
      <c r="D75" s="8"/>
      <c r="E75" s="8"/>
      <c r="F75" s="8"/>
      <c r="G75" s="11">
        <f t="shared" si="4"/>
        <v>0</v>
      </c>
      <c r="H75" s="18">
        <f t="shared" si="5"/>
        <v>0</v>
      </c>
      <c r="I75" s="10">
        <f t="shared" si="6"/>
        <v>0</v>
      </c>
    </row>
    <row r="76" spans="1:9">
      <c r="A76" s="9">
        <f t="shared" si="7"/>
        <v>71</v>
      </c>
      <c r="B76" s="14" t="s">
        <v>389</v>
      </c>
      <c r="C76" s="8"/>
      <c r="D76" s="8"/>
      <c r="E76" s="8"/>
      <c r="F76" s="8"/>
      <c r="G76" s="11">
        <f t="shared" si="4"/>
        <v>0</v>
      </c>
      <c r="H76" s="18">
        <f t="shared" si="5"/>
        <v>0</v>
      </c>
      <c r="I76" s="10">
        <f t="shared" si="6"/>
        <v>0</v>
      </c>
    </row>
    <row r="77" spans="1:9">
      <c r="A77" s="9">
        <f t="shared" si="7"/>
        <v>72</v>
      </c>
      <c r="B77" s="14" t="s">
        <v>390</v>
      </c>
      <c r="C77" s="8"/>
      <c r="D77" s="8"/>
      <c r="E77" s="8"/>
      <c r="F77" s="8"/>
      <c r="G77" s="11">
        <f t="shared" si="4"/>
        <v>0</v>
      </c>
      <c r="H77" s="18">
        <f t="shared" si="5"/>
        <v>0</v>
      </c>
      <c r="I77" s="10">
        <f t="shared" si="6"/>
        <v>0</v>
      </c>
    </row>
    <row r="78" spans="1:9">
      <c r="A78" s="9">
        <f t="shared" si="7"/>
        <v>73</v>
      </c>
      <c r="B78" s="14" t="s">
        <v>391</v>
      </c>
      <c r="C78" s="8"/>
      <c r="D78" s="8"/>
      <c r="E78" s="8"/>
      <c r="F78" s="8"/>
      <c r="G78" s="11">
        <f t="shared" si="4"/>
        <v>0</v>
      </c>
      <c r="H78" s="18">
        <f t="shared" si="5"/>
        <v>0</v>
      </c>
      <c r="I78" s="10">
        <f t="shared" si="6"/>
        <v>0</v>
      </c>
    </row>
    <row r="79" spans="1:9">
      <c r="A79" s="9">
        <f t="shared" si="7"/>
        <v>74</v>
      </c>
      <c r="B79" s="14" t="s">
        <v>392</v>
      </c>
      <c r="C79" s="8"/>
      <c r="D79" s="8"/>
      <c r="E79" s="8"/>
      <c r="F79" s="8"/>
      <c r="G79" s="11">
        <f t="shared" si="4"/>
        <v>0</v>
      </c>
      <c r="H79" s="18">
        <f t="shared" si="5"/>
        <v>0</v>
      </c>
      <c r="I79" s="10">
        <f t="shared" si="6"/>
        <v>0</v>
      </c>
    </row>
    <row r="80" spans="1:9">
      <c r="A80" s="9">
        <f t="shared" si="7"/>
        <v>75</v>
      </c>
      <c r="B80" s="14" t="s">
        <v>393</v>
      </c>
      <c r="C80" s="8"/>
      <c r="D80" s="8"/>
      <c r="E80" s="8"/>
      <c r="F80" s="8"/>
      <c r="G80" s="11">
        <f t="shared" si="4"/>
        <v>0</v>
      </c>
      <c r="H80" s="18">
        <f t="shared" si="5"/>
        <v>0</v>
      </c>
      <c r="I80" s="10">
        <f t="shared" si="6"/>
        <v>0</v>
      </c>
    </row>
    <row r="81" spans="1:9">
      <c r="A81" s="9">
        <f t="shared" si="7"/>
        <v>76</v>
      </c>
      <c r="B81" s="14" t="s">
        <v>394</v>
      </c>
      <c r="C81" s="8"/>
      <c r="D81" s="8"/>
      <c r="E81" s="8"/>
      <c r="F81" s="8"/>
      <c r="G81" s="11">
        <f t="shared" si="4"/>
        <v>0</v>
      </c>
      <c r="H81" s="18">
        <f t="shared" si="5"/>
        <v>0</v>
      </c>
      <c r="I81" s="10">
        <f t="shared" si="6"/>
        <v>0</v>
      </c>
    </row>
    <row r="82" spans="1:9">
      <c r="A82" s="9">
        <f t="shared" si="7"/>
        <v>77</v>
      </c>
      <c r="B82" s="14" t="s">
        <v>395</v>
      </c>
      <c r="C82" s="8"/>
      <c r="D82" s="8"/>
      <c r="E82" s="8"/>
      <c r="F82" s="8"/>
      <c r="G82" s="11">
        <f t="shared" si="4"/>
        <v>0</v>
      </c>
      <c r="H82" s="18">
        <f t="shared" si="5"/>
        <v>0</v>
      </c>
      <c r="I82" s="10">
        <f t="shared" si="6"/>
        <v>0</v>
      </c>
    </row>
    <row r="83" spans="1:9">
      <c r="A83" s="9">
        <f t="shared" si="7"/>
        <v>78</v>
      </c>
      <c r="B83" s="14" t="s">
        <v>396</v>
      </c>
      <c r="C83" s="8"/>
      <c r="D83" s="8"/>
      <c r="E83" s="8"/>
      <c r="F83" s="8"/>
      <c r="G83" s="11">
        <f t="shared" si="4"/>
        <v>0</v>
      </c>
      <c r="H83" s="18">
        <f t="shared" si="5"/>
        <v>0</v>
      </c>
      <c r="I83" s="10">
        <f t="shared" si="6"/>
        <v>0</v>
      </c>
    </row>
    <row r="84" spans="1:9">
      <c r="A84" s="9">
        <f t="shared" si="7"/>
        <v>79</v>
      </c>
      <c r="B84" s="14" t="s">
        <v>397</v>
      </c>
      <c r="C84" s="8"/>
      <c r="D84" s="8"/>
      <c r="E84" s="8"/>
      <c r="F84" s="8"/>
      <c r="G84" s="11">
        <f t="shared" si="4"/>
        <v>0</v>
      </c>
      <c r="H84" s="18">
        <f t="shared" si="5"/>
        <v>0</v>
      </c>
      <c r="I84" s="10">
        <f t="shared" si="6"/>
        <v>0</v>
      </c>
    </row>
    <row r="85" spans="1:9">
      <c r="A85" s="9">
        <f t="shared" si="7"/>
        <v>80</v>
      </c>
      <c r="B85" s="14" t="s">
        <v>398</v>
      </c>
      <c r="C85" s="8"/>
      <c r="D85" s="8"/>
      <c r="E85" s="8"/>
      <c r="F85" s="8"/>
      <c r="G85" s="11">
        <f t="shared" si="4"/>
        <v>0</v>
      </c>
      <c r="H85" s="18">
        <f t="shared" si="5"/>
        <v>0</v>
      </c>
      <c r="I85" s="10">
        <f t="shared" si="6"/>
        <v>0</v>
      </c>
    </row>
    <row r="86" spans="1:9">
      <c r="A86" s="9">
        <f t="shared" si="7"/>
        <v>81</v>
      </c>
      <c r="B86" s="14" t="s">
        <v>399</v>
      </c>
      <c r="C86" s="8"/>
      <c r="D86" s="8"/>
      <c r="E86" s="8"/>
      <c r="F86" s="8"/>
      <c r="G86" s="11">
        <f t="shared" si="4"/>
        <v>0</v>
      </c>
      <c r="H86" s="18">
        <f t="shared" si="5"/>
        <v>0</v>
      </c>
      <c r="I86" s="10">
        <f t="shared" si="6"/>
        <v>0</v>
      </c>
    </row>
    <row r="87" spans="1:9">
      <c r="A87" s="9">
        <f t="shared" si="7"/>
        <v>82</v>
      </c>
      <c r="B87" s="14" t="s">
        <v>400</v>
      </c>
      <c r="C87" s="8"/>
      <c r="D87" s="8"/>
      <c r="E87" s="8"/>
      <c r="F87" s="8"/>
      <c r="G87" s="11">
        <f t="shared" si="4"/>
        <v>0</v>
      </c>
      <c r="H87" s="18">
        <f t="shared" si="5"/>
        <v>0</v>
      </c>
      <c r="I87" s="10">
        <f t="shared" si="6"/>
        <v>0</v>
      </c>
    </row>
    <row r="88" spans="1:9">
      <c r="A88" s="9">
        <f t="shared" si="7"/>
        <v>83</v>
      </c>
      <c r="B88" s="14" t="s">
        <v>401</v>
      </c>
      <c r="C88" s="8"/>
      <c r="D88" s="8"/>
      <c r="E88" s="8"/>
      <c r="F88" s="8"/>
      <c r="G88" s="11">
        <f t="shared" si="4"/>
        <v>0</v>
      </c>
      <c r="H88" s="18">
        <f t="shared" si="5"/>
        <v>0</v>
      </c>
      <c r="I88" s="10">
        <f t="shared" si="6"/>
        <v>0</v>
      </c>
    </row>
    <row r="89" spans="1:9">
      <c r="A89" s="9">
        <f t="shared" si="7"/>
        <v>84</v>
      </c>
      <c r="B89" s="14" t="s">
        <v>402</v>
      </c>
      <c r="C89" s="8"/>
      <c r="D89" s="8"/>
      <c r="E89" s="8"/>
      <c r="F89" s="8"/>
      <c r="G89" s="11">
        <f t="shared" si="4"/>
        <v>0</v>
      </c>
      <c r="H89" s="18">
        <f t="shared" si="5"/>
        <v>0</v>
      </c>
      <c r="I89" s="10">
        <f t="shared" si="6"/>
        <v>0</v>
      </c>
    </row>
    <row r="90" spans="1:9">
      <c r="A90" s="9">
        <f t="shared" si="7"/>
        <v>85</v>
      </c>
      <c r="B90" s="8" t="s">
        <v>403</v>
      </c>
      <c r="C90" s="8"/>
      <c r="D90" s="8"/>
      <c r="E90" s="8"/>
      <c r="F90" s="8"/>
      <c r="G90" s="11">
        <f t="shared" si="4"/>
        <v>0</v>
      </c>
      <c r="H90" s="18">
        <f t="shared" si="5"/>
        <v>0</v>
      </c>
      <c r="I90" s="10">
        <f t="shared" si="6"/>
        <v>0</v>
      </c>
    </row>
    <row r="91" spans="1:9">
      <c r="A91" s="9">
        <f t="shared" si="7"/>
        <v>86</v>
      </c>
      <c r="B91" s="8" t="s">
        <v>404</v>
      </c>
      <c r="C91" s="8"/>
      <c r="D91" s="8"/>
      <c r="E91" s="8"/>
      <c r="F91" s="8"/>
      <c r="G91" s="11">
        <f t="shared" si="4"/>
        <v>0</v>
      </c>
      <c r="H91" s="18">
        <f t="shared" si="5"/>
        <v>0</v>
      </c>
      <c r="I91" s="10">
        <f t="shared" si="6"/>
        <v>0</v>
      </c>
    </row>
    <row r="92" spans="1:9">
      <c r="A92" s="9">
        <f t="shared" si="7"/>
        <v>87</v>
      </c>
      <c r="B92" s="8" t="s">
        <v>405</v>
      </c>
      <c r="C92" s="8"/>
      <c r="D92" s="8"/>
      <c r="E92" s="8"/>
      <c r="F92" s="8"/>
      <c r="G92" s="11">
        <f t="shared" si="4"/>
        <v>0</v>
      </c>
      <c r="H92" s="18">
        <f t="shared" si="5"/>
        <v>0</v>
      </c>
      <c r="I92" s="10">
        <f t="shared" si="6"/>
        <v>0</v>
      </c>
    </row>
    <row r="93" spans="1:9">
      <c r="A93" s="9">
        <f t="shared" si="7"/>
        <v>88</v>
      </c>
      <c r="B93" s="8" t="s">
        <v>406</v>
      </c>
      <c r="C93" s="8"/>
      <c r="D93" s="8"/>
      <c r="E93" s="8"/>
      <c r="F93" s="8"/>
      <c r="G93" s="11">
        <f t="shared" si="4"/>
        <v>0</v>
      </c>
      <c r="H93" s="18">
        <f t="shared" si="5"/>
        <v>0</v>
      </c>
      <c r="I93" s="10">
        <f t="shared" si="6"/>
        <v>0</v>
      </c>
    </row>
    <row r="94" spans="1:9">
      <c r="A94" s="9">
        <f t="shared" si="7"/>
        <v>89</v>
      </c>
      <c r="B94" s="8" t="s">
        <v>407</v>
      </c>
      <c r="C94" s="8"/>
      <c r="D94" s="8"/>
      <c r="E94" s="8"/>
      <c r="F94" s="8"/>
      <c r="G94" s="11">
        <f t="shared" si="4"/>
        <v>0</v>
      </c>
      <c r="H94" s="18">
        <f t="shared" si="5"/>
        <v>0</v>
      </c>
      <c r="I94" s="10">
        <f t="shared" si="6"/>
        <v>0</v>
      </c>
    </row>
    <row r="95" spans="1:9">
      <c r="A95" s="9">
        <f t="shared" si="7"/>
        <v>90</v>
      </c>
      <c r="B95" s="8" t="s">
        <v>408</v>
      </c>
      <c r="C95" s="8"/>
      <c r="D95" s="8"/>
      <c r="E95" s="8"/>
      <c r="F95" s="8"/>
      <c r="G95" s="11">
        <f t="shared" si="4"/>
        <v>0</v>
      </c>
      <c r="H95" s="18">
        <f t="shared" si="5"/>
        <v>0</v>
      </c>
      <c r="I95" s="10">
        <f t="shared" si="6"/>
        <v>0</v>
      </c>
    </row>
    <row r="96" spans="1:9">
      <c r="A96" s="9">
        <f t="shared" si="7"/>
        <v>91</v>
      </c>
      <c r="B96" s="8" t="s">
        <v>409</v>
      </c>
      <c r="C96" s="8"/>
      <c r="D96" s="8"/>
      <c r="E96" s="8"/>
      <c r="F96" s="8"/>
      <c r="G96" s="11">
        <f t="shared" si="4"/>
        <v>0</v>
      </c>
      <c r="H96" s="18">
        <f t="shared" si="5"/>
        <v>0</v>
      </c>
      <c r="I96" s="10">
        <f t="shared" si="6"/>
        <v>0</v>
      </c>
    </row>
    <row r="97" spans="1:9">
      <c r="A97" s="9">
        <f t="shared" si="7"/>
        <v>92</v>
      </c>
      <c r="B97" s="8" t="s">
        <v>410</v>
      </c>
      <c r="C97" s="8"/>
      <c r="D97" s="8"/>
      <c r="E97" s="8"/>
      <c r="F97" s="8"/>
      <c r="G97" s="11">
        <f t="shared" si="4"/>
        <v>0</v>
      </c>
      <c r="H97" s="18">
        <f t="shared" si="5"/>
        <v>0</v>
      </c>
      <c r="I97" s="10">
        <f t="shared" si="6"/>
        <v>0</v>
      </c>
    </row>
    <row r="98" spans="1:9">
      <c r="A98" s="9">
        <f t="shared" si="7"/>
        <v>93</v>
      </c>
      <c r="B98" s="8" t="s">
        <v>411</v>
      </c>
      <c r="C98" s="8"/>
      <c r="D98" s="8"/>
      <c r="E98" s="8"/>
      <c r="F98" s="8"/>
      <c r="G98" s="11">
        <f t="shared" si="4"/>
        <v>0</v>
      </c>
      <c r="H98" s="18">
        <f t="shared" si="5"/>
        <v>0</v>
      </c>
      <c r="I98" s="10">
        <f t="shared" si="6"/>
        <v>0</v>
      </c>
    </row>
    <row r="99" spans="1:9">
      <c r="A99" s="9">
        <f t="shared" si="7"/>
        <v>94</v>
      </c>
      <c r="B99" s="8" t="s">
        <v>412</v>
      </c>
      <c r="C99" s="8"/>
      <c r="D99" s="8"/>
      <c r="E99" s="8"/>
      <c r="F99" s="8"/>
      <c r="G99" s="11">
        <f t="shared" si="4"/>
        <v>0</v>
      </c>
      <c r="H99" s="18">
        <f t="shared" si="5"/>
        <v>0</v>
      </c>
      <c r="I99" s="10">
        <f t="shared" si="6"/>
        <v>0</v>
      </c>
    </row>
    <row r="100" spans="1:9">
      <c r="A100" s="9">
        <f t="shared" si="7"/>
        <v>95</v>
      </c>
      <c r="B100" s="8" t="s">
        <v>413</v>
      </c>
      <c r="C100" s="8"/>
      <c r="D100" s="8"/>
      <c r="E100" s="8"/>
      <c r="F100" s="8"/>
      <c r="G100" s="11">
        <f t="shared" si="4"/>
        <v>0</v>
      </c>
      <c r="H100" s="18">
        <f t="shared" si="5"/>
        <v>0</v>
      </c>
      <c r="I100" s="10">
        <f t="shared" si="6"/>
        <v>0</v>
      </c>
    </row>
    <row r="101" spans="1:9">
      <c r="A101" s="9">
        <f t="shared" si="7"/>
        <v>96</v>
      </c>
      <c r="B101" s="8" t="s">
        <v>414</v>
      </c>
      <c r="C101" s="8"/>
      <c r="D101" s="8"/>
      <c r="E101" s="8"/>
      <c r="F101" s="8"/>
      <c r="G101" s="11">
        <f t="shared" si="4"/>
        <v>0</v>
      </c>
      <c r="H101" s="18">
        <f t="shared" si="5"/>
        <v>0</v>
      </c>
      <c r="I101" s="10">
        <f t="shared" si="6"/>
        <v>0</v>
      </c>
    </row>
    <row r="102" spans="1:9">
      <c r="A102" s="9">
        <f t="shared" si="7"/>
        <v>97</v>
      </c>
      <c r="B102" s="8" t="s">
        <v>415</v>
      </c>
      <c r="C102" s="8"/>
      <c r="D102" s="8"/>
      <c r="E102" s="8"/>
      <c r="F102" s="8"/>
      <c r="G102" s="11">
        <f t="shared" si="4"/>
        <v>0</v>
      </c>
      <c r="H102" s="18">
        <f t="shared" si="5"/>
        <v>0</v>
      </c>
      <c r="I102" s="10">
        <f t="shared" si="6"/>
        <v>0</v>
      </c>
    </row>
    <row r="103" spans="1:9">
      <c r="A103" s="9">
        <f t="shared" si="7"/>
        <v>98</v>
      </c>
      <c r="B103" s="8" t="s">
        <v>416</v>
      </c>
      <c r="C103" s="8"/>
      <c r="D103" s="8"/>
      <c r="E103" s="8"/>
      <c r="F103" s="8"/>
      <c r="G103" s="11">
        <f t="shared" si="4"/>
        <v>0</v>
      </c>
      <c r="H103" s="18">
        <f t="shared" si="5"/>
        <v>0</v>
      </c>
      <c r="I103" s="10">
        <f t="shared" si="6"/>
        <v>0</v>
      </c>
    </row>
    <row r="104" spans="1:9">
      <c r="A104" s="9">
        <f t="shared" si="7"/>
        <v>99</v>
      </c>
      <c r="B104" s="8" t="s">
        <v>417</v>
      </c>
      <c r="C104" s="8"/>
      <c r="D104" s="8"/>
      <c r="E104" s="8"/>
      <c r="F104" s="8"/>
      <c r="G104" s="11">
        <f t="shared" si="4"/>
        <v>0</v>
      </c>
      <c r="H104" s="18">
        <f t="shared" si="5"/>
        <v>0</v>
      </c>
      <c r="I104" s="10">
        <f t="shared" si="6"/>
        <v>0</v>
      </c>
    </row>
    <row r="105" spans="1:9">
      <c r="A105" s="9">
        <f t="shared" si="7"/>
        <v>100</v>
      </c>
      <c r="B105" s="8" t="s">
        <v>418</v>
      </c>
      <c r="C105" s="8"/>
      <c r="D105" s="8"/>
      <c r="E105" s="8"/>
      <c r="F105" s="8"/>
      <c r="G105" s="11">
        <f t="shared" si="4"/>
        <v>0</v>
      </c>
      <c r="H105" s="18">
        <f t="shared" si="5"/>
        <v>0</v>
      </c>
      <c r="I105" s="10">
        <f t="shared" si="6"/>
        <v>0</v>
      </c>
    </row>
    <row r="106" spans="1:9">
      <c r="A106" s="9">
        <f t="shared" si="7"/>
        <v>101</v>
      </c>
      <c r="B106" s="8" t="s">
        <v>419</v>
      </c>
      <c r="C106" s="8"/>
      <c r="D106" s="8"/>
      <c r="E106" s="8"/>
      <c r="F106" s="8"/>
      <c r="G106" s="11">
        <f t="shared" si="4"/>
        <v>0</v>
      </c>
      <c r="H106" s="18">
        <f t="shared" si="5"/>
        <v>0</v>
      </c>
      <c r="I106" s="10">
        <f t="shared" si="6"/>
        <v>0</v>
      </c>
    </row>
    <row r="107" spans="1:9">
      <c r="A107" s="9">
        <f t="shared" si="7"/>
        <v>102</v>
      </c>
      <c r="B107" s="8" t="s">
        <v>420</v>
      </c>
      <c r="C107" s="8"/>
      <c r="D107" s="8"/>
      <c r="E107" s="8"/>
      <c r="F107" s="8"/>
      <c r="G107" s="11">
        <f t="shared" si="4"/>
        <v>0</v>
      </c>
      <c r="H107" s="18">
        <f t="shared" si="5"/>
        <v>0</v>
      </c>
      <c r="I107" s="10">
        <f t="shared" si="6"/>
        <v>0</v>
      </c>
    </row>
    <row r="108" spans="1:9">
      <c r="A108" s="9">
        <f t="shared" si="7"/>
        <v>103</v>
      </c>
      <c r="B108" s="8" t="s">
        <v>421</v>
      </c>
      <c r="C108" s="8"/>
      <c r="D108" s="8"/>
      <c r="E108" s="8"/>
      <c r="F108" s="8"/>
      <c r="G108" s="11">
        <f t="shared" si="4"/>
        <v>0</v>
      </c>
      <c r="H108" s="18">
        <f t="shared" si="5"/>
        <v>0</v>
      </c>
      <c r="I108" s="10">
        <f t="shared" si="6"/>
        <v>0</v>
      </c>
    </row>
    <row r="109" spans="1:9">
      <c r="A109" s="9">
        <f t="shared" si="7"/>
        <v>104</v>
      </c>
      <c r="B109" s="8" t="s">
        <v>422</v>
      </c>
      <c r="C109" s="8"/>
      <c r="D109" s="8"/>
      <c r="E109" s="8"/>
      <c r="F109" s="8"/>
      <c r="G109" s="11">
        <f t="shared" si="4"/>
        <v>0</v>
      </c>
      <c r="H109" s="18">
        <f t="shared" si="5"/>
        <v>0</v>
      </c>
      <c r="I109" s="10">
        <f t="shared" si="6"/>
        <v>0</v>
      </c>
    </row>
    <row r="110" spans="1:9">
      <c r="A110" s="9">
        <f t="shared" si="7"/>
        <v>105</v>
      </c>
      <c r="B110" s="8" t="s">
        <v>423</v>
      </c>
      <c r="C110" s="8"/>
      <c r="D110" s="8"/>
      <c r="E110" s="8"/>
      <c r="F110" s="8"/>
      <c r="G110" s="11">
        <f t="shared" si="4"/>
        <v>0</v>
      </c>
      <c r="H110" s="18">
        <f t="shared" si="5"/>
        <v>0</v>
      </c>
      <c r="I110" s="10">
        <f t="shared" si="6"/>
        <v>0</v>
      </c>
    </row>
    <row r="111" spans="1:9">
      <c r="A111" s="9">
        <f t="shared" si="7"/>
        <v>106</v>
      </c>
      <c r="B111" s="8" t="s">
        <v>424</v>
      </c>
      <c r="C111" s="8"/>
      <c r="D111" s="8"/>
      <c r="E111" s="8"/>
      <c r="F111" s="8"/>
      <c r="G111" s="11">
        <f t="shared" si="4"/>
        <v>0</v>
      </c>
      <c r="H111" s="18">
        <f t="shared" si="5"/>
        <v>0</v>
      </c>
      <c r="I111" s="10">
        <f t="shared" si="6"/>
        <v>0</v>
      </c>
    </row>
    <row r="112" spans="1:9">
      <c r="A112" s="9">
        <f t="shared" si="7"/>
        <v>107</v>
      </c>
      <c r="B112" s="8" t="s">
        <v>425</v>
      </c>
      <c r="C112" s="8"/>
      <c r="D112" s="8"/>
      <c r="E112" s="8"/>
      <c r="F112" s="8"/>
      <c r="G112" s="11">
        <f t="shared" si="4"/>
        <v>0</v>
      </c>
      <c r="H112" s="18">
        <f t="shared" si="5"/>
        <v>0</v>
      </c>
      <c r="I112" s="10">
        <f t="shared" si="6"/>
        <v>0</v>
      </c>
    </row>
    <row r="113" spans="1:9">
      <c r="A113" s="9">
        <f t="shared" si="7"/>
        <v>108</v>
      </c>
      <c r="B113" s="8" t="s">
        <v>426</v>
      </c>
      <c r="C113" s="8"/>
      <c r="D113" s="8"/>
      <c r="E113" s="8"/>
      <c r="F113" s="8"/>
      <c r="G113" s="11">
        <f t="shared" si="4"/>
        <v>0</v>
      </c>
      <c r="H113" s="18">
        <f t="shared" si="5"/>
        <v>0</v>
      </c>
      <c r="I113" s="10">
        <f t="shared" si="6"/>
        <v>0</v>
      </c>
    </row>
    <row r="114" spans="1:9">
      <c r="A114" s="9">
        <f t="shared" si="7"/>
        <v>109</v>
      </c>
      <c r="B114" s="8" t="s">
        <v>427</v>
      </c>
      <c r="C114" s="8"/>
      <c r="D114" s="8"/>
      <c r="E114" s="8"/>
      <c r="F114" s="8"/>
      <c r="G114" s="11">
        <f t="shared" si="4"/>
        <v>0</v>
      </c>
      <c r="H114" s="18">
        <f t="shared" si="5"/>
        <v>0</v>
      </c>
      <c r="I114" s="10">
        <f t="shared" si="6"/>
        <v>0</v>
      </c>
    </row>
    <row r="115" spans="1:9">
      <c r="A115" s="9">
        <f t="shared" si="7"/>
        <v>110</v>
      </c>
      <c r="B115" s="8" t="s">
        <v>428</v>
      </c>
      <c r="C115" s="8"/>
      <c r="D115" s="8"/>
      <c r="E115" s="8"/>
      <c r="F115" s="8"/>
      <c r="G115" s="11">
        <f t="shared" si="4"/>
        <v>0</v>
      </c>
      <c r="H115" s="18">
        <f t="shared" si="5"/>
        <v>0</v>
      </c>
      <c r="I115" s="10">
        <f t="shared" si="6"/>
        <v>0</v>
      </c>
    </row>
    <row r="116" spans="1:9">
      <c r="A116" s="9">
        <f t="shared" si="7"/>
        <v>111</v>
      </c>
      <c r="B116" s="8" t="s">
        <v>429</v>
      </c>
      <c r="C116" s="8"/>
      <c r="D116" s="8"/>
      <c r="E116" s="8"/>
      <c r="F116" s="8"/>
      <c r="G116" s="11">
        <f t="shared" si="4"/>
        <v>0</v>
      </c>
      <c r="H116" s="18">
        <f t="shared" si="5"/>
        <v>0</v>
      </c>
      <c r="I116" s="10">
        <f t="shared" si="6"/>
        <v>0</v>
      </c>
    </row>
    <row r="117" spans="1:9">
      <c r="A117" s="9">
        <f t="shared" si="7"/>
        <v>112</v>
      </c>
      <c r="B117" s="8" t="s">
        <v>430</v>
      </c>
      <c r="C117" s="8"/>
      <c r="D117" s="8"/>
      <c r="E117" s="8"/>
      <c r="F117" s="8"/>
      <c r="G117" s="11">
        <f t="shared" si="4"/>
        <v>0</v>
      </c>
      <c r="H117" s="18">
        <f t="shared" si="5"/>
        <v>0</v>
      </c>
      <c r="I117" s="10">
        <f t="shared" si="6"/>
        <v>0</v>
      </c>
    </row>
    <row r="118" spans="1:9">
      <c r="A118" s="9">
        <f t="shared" si="7"/>
        <v>113</v>
      </c>
      <c r="B118" s="8" t="s">
        <v>431</v>
      </c>
      <c r="C118" s="8"/>
      <c r="D118" s="8"/>
      <c r="E118" s="8"/>
      <c r="F118" s="8"/>
      <c r="G118" s="11">
        <f t="shared" si="4"/>
        <v>0</v>
      </c>
      <c r="H118" s="18">
        <f t="shared" si="5"/>
        <v>0</v>
      </c>
      <c r="I118" s="10">
        <f t="shared" si="6"/>
        <v>0</v>
      </c>
    </row>
    <row r="119" spans="1:9">
      <c r="A119" s="9">
        <f t="shared" si="7"/>
        <v>114</v>
      </c>
      <c r="B119" s="8" t="s">
        <v>432</v>
      </c>
      <c r="C119" s="8"/>
      <c r="D119" s="8"/>
      <c r="E119" s="8"/>
      <c r="F119" s="8"/>
      <c r="G119" s="11">
        <f t="shared" si="4"/>
        <v>0</v>
      </c>
      <c r="H119" s="18">
        <f t="shared" si="5"/>
        <v>0</v>
      </c>
      <c r="I119" s="10">
        <f t="shared" si="6"/>
        <v>0</v>
      </c>
    </row>
    <row r="120" spans="1:9">
      <c r="A120" s="9">
        <f t="shared" si="7"/>
        <v>115</v>
      </c>
      <c r="B120" s="8" t="s">
        <v>433</v>
      </c>
      <c r="C120" s="8"/>
      <c r="D120" s="8"/>
      <c r="E120" s="8"/>
      <c r="F120" s="8"/>
      <c r="G120" s="11">
        <f t="shared" si="4"/>
        <v>0</v>
      </c>
      <c r="H120" s="18">
        <f t="shared" si="5"/>
        <v>0</v>
      </c>
      <c r="I120" s="10">
        <f t="shared" si="6"/>
        <v>0</v>
      </c>
    </row>
    <row r="121" spans="1:9">
      <c r="A121" s="9">
        <f t="shared" si="7"/>
        <v>116</v>
      </c>
      <c r="B121" s="8" t="s">
        <v>434</v>
      </c>
      <c r="C121" s="8"/>
      <c r="D121" s="8"/>
      <c r="E121" s="8"/>
      <c r="F121" s="8"/>
      <c r="G121" s="11">
        <f t="shared" si="4"/>
        <v>0</v>
      </c>
      <c r="H121" s="18">
        <f t="shared" si="5"/>
        <v>0</v>
      </c>
      <c r="I121" s="10">
        <f t="shared" si="6"/>
        <v>0</v>
      </c>
    </row>
    <row r="122" spans="1:9">
      <c r="A122" s="9">
        <f t="shared" si="7"/>
        <v>117</v>
      </c>
      <c r="B122" s="8" t="s">
        <v>435</v>
      </c>
      <c r="C122" s="8"/>
      <c r="D122" s="8"/>
      <c r="E122" s="8"/>
      <c r="F122" s="8"/>
      <c r="G122" s="11">
        <f t="shared" si="4"/>
        <v>0</v>
      </c>
      <c r="H122" s="18">
        <f t="shared" si="5"/>
        <v>0</v>
      </c>
      <c r="I122" s="10">
        <f t="shared" si="6"/>
        <v>0</v>
      </c>
    </row>
    <row r="123" spans="1:9">
      <c r="A123" s="9">
        <f t="shared" si="7"/>
        <v>118</v>
      </c>
      <c r="B123" s="8" t="s">
        <v>436</v>
      </c>
      <c r="C123" s="8"/>
      <c r="D123" s="8"/>
      <c r="E123" s="8"/>
      <c r="F123" s="8"/>
      <c r="G123" s="11">
        <f t="shared" si="4"/>
        <v>0</v>
      </c>
      <c r="H123" s="18">
        <f t="shared" si="5"/>
        <v>0</v>
      </c>
      <c r="I123" s="10">
        <f t="shared" si="6"/>
        <v>0</v>
      </c>
    </row>
    <row r="124" spans="1:9">
      <c r="A124" s="9">
        <f t="shared" si="7"/>
        <v>119</v>
      </c>
      <c r="B124" s="8" t="s">
        <v>437</v>
      </c>
      <c r="C124" s="8"/>
      <c r="D124" s="8"/>
      <c r="E124" s="8"/>
      <c r="F124" s="8"/>
      <c r="G124" s="11">
        <f t="shared" si="4"/>
        <v>0</v>
      </c>
      <c r="H124" s="18">
        <f t="shared" si="5"/>
        <v>0</v>
      </c>
      <c r="I124" s="10">
        <f t="shared" si="6"/>
        <v>0</v>
      </c>
    </row>
    <row r="125" spans="1:9">
      <c r="A125" s="9">
        <f t="shared" si="7"/>
        <v>120</v>
      </c>
      <c r="B125" s="8" t="s">
        <v>438</v>
      </c>
      <c r="C125" s="8"/>
      <c r="D125" s="8"/>
      <c r="E125" s="8"/>
      <c r="F125" s="8"/>
      <c r="G125" s="11">
        <f t="shared" si="4"/>
        <v>0</v>
      </c>
      <c r="H125" s="18">
        <f t="shared" si="5"/>
        <v>0</v>
      </c>
      <c r="I125" s="10">
        <f t="shared" si="6"/>
        <v>0</v>
      </c>
    </row>
    <row r="126" spans="1:9">
      <c r="A126" s="9">
        <f t="shared" si="7"/>
        <v>121</v>
      </c>
      <c r="B126" s="8" t="s">
        <v>439</v>
      </c>
      <c r="C126" s="8"/>
      <c r="D126" s="8"/>
      <c r="E126" s="8"/>
      <c r="F126" s="8"/>
      <c r="G126" s="11">
        <f t="shared" ref="G126:G188" si="8">2/141706.89*F126</f>
        <v>0</v>
      </c>
      <c r="H126" s="18">
        <f t="shared" ref="H126:H188" si="9">G126*1753.08</f>
        <v>0</v>
      </c>
      <c r="I126" s="10">
        <f t="shared" ref="I126:I188" si="10">H126*0.3677</f>
        <v>0</v>
      </c>
    </row>
    <row r="127" spans="1:9">
      <c r="A127" s="9">
        <f t="shared" si="7"/>
        <v>122</v>
      </c>
      <c r="B127" s="8" t="s">
        <v>440</v>
      </c>
      <c r="C127" s="8"/>
      <c r="D127" s="8"/>
      <c r="E127" s="8"/>
      <c r="F127" s="8"/>
      <c r="G127" s="11">
        <f t="shared" si="8"/>
        <v>0</v>
      </c>
      <c r="H127" s="18">
        <f t="shared" si="9"/>
        <v>0</v>
      </c>
      <c r="I127" s="10">
        <f t="shared" si="10"/>
        <v>0</v>
      </c>
    </row>
    <row r="128" spans="1:9">
      <c r="A128" s="9">
        <f t="shared" si="7"/>
        <v>123</v>
      </c>
      <c r="B128" s="8" t="s">
        <v>441</v>
      </c>
      <c r="C128" s="8"/>
      <c r="D128" s="8"/>
      <c r="E128" s="8"/>
      <c r="F128" s="8"/>
      <c r="G128" s="11">
        <f t="shared" si="8"/>
        <v>0</v>
      </c>
      <c r="H128" s="18">
        <f t="shared" si="9"/>
        <v>0</v>
      </c>
      <c r="I128" s="10">
        <f t="shared" si="10"/>
        <v>0</v>
      </c>
    </row>
    <row r="129" spans="1:9">
      <c r="A129" s="9">
        <f t="shared" si="7"/>
        <v>124</v>
      </c>
      <c r="B129" s="8" t="s">
        <v>442</v>
      </c>
      <c r="C129" s="8"/>
      <c r="D129" s="8"/>
      <c r="E129" s="8"/>
      <c r="F129" s="8"/>
      <c r="G129" s="11">
        <f t="shared" si="8"/>
        <v>0</v>
      </c>
      <c r="H129" s="18">
        <f t="shared" si="9"/>
        <v>0</v>
      </c>
      <c r="I129" s="10">
        <f t="shared" si="10"/>
        <v>0</v>
      </c>
    </row>
    <row r="130" spans="1:9">
      <c r="A130" s="9">
        <f t="shared" si="7"/>
        <v>125</v>
      </c>
      <c r="B130" s="8" t="s">
        <v>443</v>
      </c>
      <c r="C130" s="8"/>
      <c r="D130" s="8"/>
      <c r="E130" s="8"/>
      <c r="F130" s="8"/>
      <c r="G130" s="11">
        <f t="shared" si="8"/>
        <v>0</v>
      </c>
      <c r="H130" s="18">
        <f t="shared" si="9"/>
        <v>0</v>
      </c>
      <c r="I130" s="10">
        <f t="shared" si="10"/>
        <v>0</v>
      </c>
    </row>
    <row r="131" spans="1:9">
      <c r="A131" s="9">
        <f t="shared" si="7"/>
        <v>126</v>
      </c>
      <c r="B131" s="8" t="s">
        <v>444</v>
      </c>
      <c r="C131" s="8"/>
      <c r="D131" s="8"/>
      <c r="E131" s="8"/>
      <c r="F131" s="8"/>
      <c r="G131" s="11">
        <f t="shared" si="8"/>
        <v>0</v>
      </c>
      <c r="H131" s="18">
        <f t="shared" si="9"/>
        <v>0</v>
      </c>
      <c r="I131" s="10">
        <f t="shared" si="10"/>
        <v>0</v>
      </c>
    </row>
    <row r="132" spans="1:9">
      <c r="A132" s="9">
        <f t="shared" si="7"/>
        <v>127</v>
      </c>
      <c r="B132" s="8" t="s">
        <v>445</v>
      </c>
      <c r="C132" s="8"/>
      <c r="D132" s="8"/>
      <c r="E132" s="8"/>
      <c r="F132" s="8"/>
      <c r="G132" s="11">
        <f t="shared" si="8"/>
        <v>0</v>
      </c>
      <c r="H132" s="18">
        <f t="shared" si="9"/>
        <v>0</v>
      </c>
      <c r="I132" s="10">
        <f t="shared" si="10"/>
        <v>0</v>
      </c>
    </row>
    <row r="133" spans="1:9">
      <c r="A133" s="9">
        <f t="shared" si="7"/>
        <v>128</v>
      </c>
      <c r="B133" s="8" t="s">
        <v>446</v>
      </c>
      <c r="C133" s="8"/>
      <c r="D133" s="8"/>
      <c r="E133" s="8"/>
      <c r="F133" s="8"/>
      <c r="G133" s="11">
        <f t="shared" si="8"/>
        <v>0</v>
      </c>
      <c r="H133" s="18">
        <f t="shared" si="9"/>
        <v>0</v>
      </c>
      <c r="I133" s="10">
        <f t="shared" si="10"/>
        <v>0</v>
      </c>
    </row>
    <row r="134" spans="1:9">
      <c r="A134" s="9">
        <f t="shared" si="7"/>
        <v>129</v>
      </c>
      <c r="B134" s="8" t="s">
        <v>447</v>
      </c>
      <c r="C134" s="8"/>
      <c r="D134" s="8"/>
      <c r="E134" s="8"/>
      <c r="F134" s="8"/>
      <c r="G134" s="11">
        <f t="shared" si="8"/>
        <v>0</v>
      </c>
      <c r="H134" s="18">
        <f t="shared" si="9"/>
        <v>0</v>
      </c>
      <c r="I134" s="10">
        <f t="shared" si="10"/>
        <v>0</v>
      </c>
    </row>
    <row r="135" spans="1:9">
      <c r="A135" s="9">
        <f t="shared" si="7"/>
        <v>130</v>
      </c>
      <c r="B135" s="8" t="s">
        <v>448</v>
      </c>
      <c r="C135" s="8"/>
      <c r="D135" s="8"/>
      <c r="E135" s="8"/>
      <c r="F135" s="8"/>
      <c r="G135" s="11">
        <f t="shared" si="8"/>
        <v>0</v>
      </c>
      <c r="H135" s="18">
        <f t="shared" si="9"/>
        <v>0</v>
      </c>
      <c r="I135" s="10">
        <f t="shared" si="10"/>
        <v>0</v>
      </c>
    </row>
    <row r="136" spans="1:9">
      <c r="A136" s="9">
        <f t="shared" ref="A136:A199" si="11">A135+1</f>
        <v>131</v>
      </c>
      <c r="B136" s="8" t="s">
        <v>449</v>
      </c>
      <c r="C136" s="8"/>
      <c r="D136" s="8"/>
      <c r="E136" s="8"/>
      <c r="F136" s="8"/>
      <c r="G136" s="11">
        <f t="shared" si="8"/>
        <v>0</v>
      </c>
      <c r="H136" s="18">
        <f t="shared" si="9"/>
        <v>0</v>
      </c>
      <c r="I136" s="10">
        <f t="shared" si="10"/>
        <v>0</v>
      </c>
    </row>
    <row r="137" spans="1:9">
      <c r="A137" s="9">
        <f t="shared" si="11"/>
        <v>132</v>
      </c>
      <c r="B137" s="8" t="s">
        <v>450</v>
      </c>
      <c r="C137" s="8"/>
      <c r="D137" s="8"/>
      <c r="E137" s="8"/>
      <c r="F137" s="8"/>
      <c r="G137" s="11">
        <f t="shared" si="8"/>
        <v>0</v>
      </c>
      <c r="H137" s="18">
        <f t="shared" si="9"/>
        <v>0</v>
      </c>
      <c r="I137" s="10">
        <f t="shared" si="10"/>
        <v>0</v>
      </c>
    </row>
    <row r="138" spans="1:9">
      <c r="A138" s="9">
        <f t="shared" si="11"/>
        <v>133</v>
      </c>
      <c r="B138" s="8" t="s">
        <v>451</v>
      </c>
      <c r="C138" s="8"/>
      <c r="D138" s="8"/>
      <c r="E138" s="8"/>
      <c r="F138" s="8"/>
      <c r="G138" s="11">
        <f t="shared" si="8"/>
        <v>0</v>
      </c>
      <c r="H138" s="18">
        <f t="shared" si="9"/>
        <v>0</v>
      </c>
      <c r="I138" s="10">
        <f t="shared" si="10"/>
        <v>0</v>
      </c>
    </row>
    <row r="139" spans="1:9">
      <c r="A139" s="9">
        <f t="shared" si="11"/>
        <v>134</v>
      </c>
      <c r="B139" s="8" t="s">
        <v>452</v>
      </c>
      <c r="C139" s="8"/>
      <c r="D139" s="8"/>
      <c r="E139" s="8"/>
      <c r="F139" s="8"/>
      <c r="G139" s="11">
        <f t="shared" si="8"/>
        <v>0</v>
      </c>
      <c r="H139" s="18">
        <f t="shared" si="9"/>
        <v>0</v>
      </c>
      <c r="I139" s="10">
        <f t="shared" si="10"/>
        <v>0</v>
      </c>
    </row>
    <row r="140" spans="1:9">
      <c r="A140" s="9">
        <f t="shared" si="11"/>
        <v>135</v>
      </c>
      <c r="B140" s="8" t="s">
        <v>453</v>
      </c>
      <c r="C140" s="8"/>
      <c r="D140" s="8"/>
      <c r="E140" s="8"/>
      <c r="F140" s="8"/>
      <c r="G140" s="11">
        <f t="shared" si="8"/>
        <v>0</v>
      </c>
      <c r="H140" s="18">
        <f t="shared" si="9"/>
        <v>0</v>
      </c>
      <c r="I140" s="10">
        <f t="shared" si="10"/>
        <v>0</v>
      </c>
    </row>
    <row r="141" spans="1:9">
      <c r="A141" s="9">
        <f t="shared" si="11"/>
        <v>136</v>
      </c>
      <c r="B141" s="8" t="s">
        <v>454</v>
      </c>
      <c r="C141" s="8"/>
      <c r="D141" s="8"/>
      <c r="E141" s="8"/>
      <c r="F141" s="8"/>
      <c r="G141" s="11">
        <f t="shared" si="8"/>
        <v>0</v>
      </c>
      <c r="H141" s="18">
        <f t="shared" si="9"/>
        <v>0</v>
      </c>
      <c r="I141" s="10">
        <f t="shared" si="10"/>
        <v>0</v>
      </c>
    </row>
    <row r="142" spans="1:9">
      <c r="A142" s="9">
        <f t="shared" si="11"/>
        <v>137</v>
      </c>
      <c r="B142" s="8" t="s">
        <v>455</v>
      </c>
      <c r="C142" s="8"/>
      <c r="D142" s="8"/>
      <c r="E142" s="8"/>
      <c r="F142" s="8"/>
      <c r="G142" s="11">
        <f t="shared" si="8"/>
        <v>0</v>
      </c>
      <c r="H142" s="18">
        <f t="shared" si="9"/>
        <v>0</v>
      </c>
      <c r="I142" s="10">
        <f t="shared" si="10"/>
        <v>0</v>
      </c>
    </row>
    <row r="143" spans="1:9">
      <c r="A143" s="9">
        <f t="shared" si="11"/>
        <v>138</v>
      </c>
      <c r="B143" s="8" t="s">
        <v>456</v>
      </c>
      <c r="C143" s="8"/>
      <c r="D143" s="8"/>
      <c r="E143" s="8"/>
      <c r="F143" s="8"/>
      <c r="G143" s="11">
        <f t="shared" si="8"/>
        <v>0</v>
      </c>
      <c r="H143" s="18">
        <f t="shared" si="9"/>
        <v>0</v>
      </c>
      <c r="I143" s="10">
        <f t="shared" si="10"/>
        <v>0</v>
      </c>
    </row>
    <row r="144" spans="1:9">
      <c r="A144" s="9">
        <f t="shared" si="11"/>
        <v>139</v>
      </c>
      <c r="B144" s="8" t="s">
        <v>457</v>
      </c>
      <c r="C144" s="8"/>
      <c r="D144" s="8"/>
      <c r="E144" s="8"/>
      <c r="F144" s="8"/>
      <c r="G144" s="11">
        <f t="shared" si="8"/>
        <v>0</v>
      </c>
      <c r="H144" s="18">
        <f t="shared" si="9"/>
        <v>0</v>
      </c>
      <c r="I144" s="10">
        <f t="shared" si="10"/>
        <v>0</v>
      </c>
    </row>
    <row r="145" spans="1:9">
      <c r="A145" s="9">
        <f t="shared" si="11"/>
        <v>140</v>
      </c>
      <c r="B145" s="8" t="s">
        <v>458</v>
      </c>
      <c r="C145" s="8"/>
      <c r="D145" s="8"/>
      <c r="E145" s="8"/>
      <c r="F145" s="8"/>
      <c r="G145" s="11">
        <f t="shared" si="8"/>
        <v>0</v>
      </c>
      <c r="H145" s="18">
        <f t="shared" si="9"/>
        <v>0</v>
      </c>
      <c r="I145" s="10">
        <f t="shared" si="10"/>
        <v>0</v>
      </c>
    </row>
    <row r="146" spans="1:9">
      <c r="A146" s="9">
        <f t="shared" si="11"/>
        <v>141</v>
      </c>
      <c r="B146" s="8" t="s">
        <v>459</v>
      </c>
      <c r="C146" s="8"/>
      <c r="D146" s="8"/>
      <c r="E146" s="8"/>
      <c r="F146" s="8"/>
      <c r="G146" s="11">
        <f t="shared" si="8"/>
        <v>0</v>
      </c>
      <c r="H146" s="18">
        <f t="shared" si="9"/>
        <v>0</v>
      </c>
      <c r="I146" s="10">
        <f t="shared" si="10"/>
        <v>0</v>
      </c>
    </row>
    <row r="147" spans="1:9">
      <c r="A147" s="9">
        <f t="shared" si="11"/>
        <v>142</v>
      </c>
      <c r="B147" s="8" t="s">
        <v>460</v>
      </c>
      <c r="C147" s="8"/>
      <c r="D147" s="8"/>
      <c r="E147" s="8"/>
      <c r="F147" s="8"/>
      <c r="G147" s="11">
        <f t="shared" si="8"/>
        <v>0</v>
      </c>
      <c r="H147" s="18">
        <f t="shared" si="9"/>
        <v>0</v>
      </c>
      <c r="I147" s="10">
        <f t="shared" si="10"/>
        <v>0</v>
      </c>
    </row>
    <row r="148" spans="1:9">
      <c r="A148" s="9">
        <f t="shared" si="11"/>
        <v>143</v>
      </c>
      <c r="B148" s="8" t="s">
        <v>461</v>
      </c>
      <c r="C148" s="8"/>
      <c r="D148" s="8"/>
      <c r="E148" s="8"/>
      <c r="F148" s="8"/>
      <c r="G148" s="11">
        <f t="shared" si="8"/>
        <v>0</v>
      </c>
      <c r="H148" s="18">
        <f t="shared" si="9"/>
        <v>0</v>
      </c>
      <c r="I148" s="10">
        <f t="shared" si="10"/>
        <v>0</v>
      </c>
    </row>
    <row r="149" spans="1:9">
      <c r="A149" s="9">
        <f t="shared" si="11"/>
        <v>144</v>
      </c>
      <c r="B149" s="8" t="s">
        <v>462</v>
      </c>
      <c r="C149" s="8"/>
      <c r="D149" s="8"/>
      <c r="E149" s="8"/>
      <c r="F149" s="8"/>
      <c r="G149" s="11">
        <f t="shared" si="8"/>
        <v>0</v>
      </c>
      <c r="H149" s="18">
        <f t="shared" si="9"/>
        <v>0</v>
      </c>
      <c r="I149" s="10">
        <f t="shared" si="10"/>
        <v>0</v>
      </c>
    </row>
    <row r="150" spans="1:9">
      <c r="A150" s="9">
        <f t="shared" si="11"/>
        <v>145</v>
      </c>
      <c r="B150" s="8" t="s">
        <v>463</v>
      </c>
      <c r="C150" s="8"/>
      <c r="D150" s="8"/>
      <c r="E150" s="8"/>
      <c r="F150" s="8"/>
      <c r="G150" s="11">
        <f t="shared" si="8"/>
        <v>0</v>
      </c>
      <c r="H150" s="18">
        <f t="shared" si="9"/>
        <v>0</v>
      </c>
      <c r="I150" s="10">
        <f t="shared" si="10"/>
        <v>0</v>
      </c>
    </row>
    <row r="151" spans="1:9">
      <c r="A151" s="9">
        <f t="shared" si="11"/>
        <v>146</v>
      </c>
      <c r="B151" s="8" t="s">
        <v>464</v>
      </c>
      <c r="C151" s="8"/>
      <c r="D151" s="8"/>
      <c r="E151" s="8"/>
      <c r="F151" s="8"/>
      <c r="G151" s="11">
        <f t="shared" si="8"/>
        <v>0</v>
      </c>
      <c r="H151" s="18">
        <f t="shared" si="9"/>
        <v>0</v>
      </c>
      <c r="I151" s="10">
        <f t="shared" si="10"/>
        <v>0</v>
      </c>
    </row>
    <row r="152" spans="1:9">
      <c r="A152" s="9">
        <f t="shared" si="11"/>
        <v>147</v>
      </c>
      <c r="B152" s="8" t="s">
        <v>465</v>
      </c>
      <c r="C152" s="8"/>
      <c r="D152" s="8"/>
      <c r="E152" s="8"/>
      <c r="F152" s="8"/>
      <c r="G152" s="11">
        <f t="shared" si="8"/>
        <v>0</v>
      </c>
      <c r="H152" s="18">
        <f t="shared" si="9"/>
        <v>0</v>
      </c>
      <c r="I152" s="10">
        <f t="shared" si="10"/>
        <v>0</v>
      </c>
    </row>
    <row r="153" spans="1:9">
      <c r="A153" s="9">
        <f t="shared" si="11"/>
        <v>148</v>
      </c>
      <c r="B153" s="8" t="s">
        <v>466</v>
      </c>
      <c r="C153" s="8"/>
      <c r="D153" s="8"/>
      <c r="E153" s="8"/>
      <c r="F153" s="8"/>
      <c r="G153" s="11">
        <f t="shared" si="8"/>
        <v>0</v>
      </c>
      <c r="H153" s="18">
        <f t="shared" si="9"/>
        <v>0</v>
      </c>
      <c r="I153" s="10">
        <f t="shared" si="10"/>
        <v>0</v>
      </c>
    </row>
    <row r="154" spans="1:9">
      <c r="A154" s="9">
        <f t="shared" si="11"/>
        <v>149</v>
      </c>
      <c r="B154" s="8" t="s">
        <v>467</v>
      </c>
      <c r="C154" s="8"/>
      <c r="D154" s="8"/>
      <c r="E154" s="8"/>
      <c r="F154" s="8"/>
      <c r="G154" s="11">
        <f t="shared" si="8"/>
        <v>0</v>
      </c>
      <c r="H154" s="18">
        <f t="shared" si="9"/>
        <v>0</v>
      </c>
      <c r="I154" s="10">
        <f t="shared" si="10"/>
        <v>0</v>
      </c>
    </row>
    <row r="155" spans="1:9">
      <c r="A155" s="9">
        <f t="shared" si="11"/>
        <v>150</v>
      </c>
      <c r="B155" s="8" t="s">
        <v>468</v>
      </c>
      <c r="C155" s="8"/>
      <c r="D155" s="8"/>
      <c r="E155" s="8"/>
      <c r="F155" s="8"/>
      <c r="G155" s="11">
        <f t="shared" si="8"/>
        <v>0</v>
      </c>
      <c r="H155" s="18">
        <f t="shared" si="9"/>
        <v>0</v>
      </c>
      <c r="I155" s="10">
        <f t="shared" si="10"/>
        <v>0</v>
      </c>
    </row>
    <row r="156" spans="1:9">
      <c r="A156" s="9">
        <f t="shared" si="11"/>
        <v>151</v>
      </c>
      <c r="B156" s="8" t="s">
        <v>469</v>
      </c>
      <c r="C156" s="8"/>
      <c r="D156" s="8"/>
      <c r="E156" s="8"/>
      <c r="F156" s="8"/>
      <c r="G156" s="11">
        <f t="shared" si="8"/>
        <v>0</v>
      </c>
      <c r="H156" s="18">
        <f t="shared" si="9"/>
        <v>0</v>
      </c>
      <c r="I156" s="10">
        <f t="shared" si="10"/>
        <v>0</v>
      </c>
    </row>
    <row r="157" spans="1:9">
      <c r="A157" s="9">
        <f t="shared" si="11"/>
        <v>152</v>
      </c>
      <c r="B157" s="8" t="s">
        <v>470</v>
      </c>
      <c r="C157" s="8"/>
      <c r="D157" s="8"/>
      <c r="E157" s="8"/>
      <c r="F157" s="8"/>
      <c r="G157" s="11">
        <f t="shared" si="8"/>
        <v>0</v>
      </c>
      <c r="H157" s="18">
        <f t="shared" si="9"/>
        <v>0</v>
      </c>
      <c r="I157" s="10">
        <f t="shared" si="10"/>
        <v>0</v>
      </c>
    </row>
    <row r="158" spans="1:9">
      <c r="A158" s="9">
        <f t="shared" si="11"/>
        <v>153</v>
      </c>
      <c r="B158" s="8" t="s">
        <v>471</v>
      </c>
      <c r="C158" s="8"/>
      <c r="D158" s="8"/>
      <c r="E158" s="8"/>
      <c r="F158" s="8"/>
      <c r="G158" s="11">
        <f t="shared" si="8"/>
        <v>0</v>
      </c>
      <c r="H158" s="18">
        <f t="shared" si="9"/>
        <v>0</v>
      </c>
      <c r="I158" s="10">
        <f t="shared" si="10"/>
        <v>0</v>
      </c>
    </row>
    <row r="159" spans="1:9">
      <c r="A159" s="9">
        <f t="shared" si="11"/>
        <v>154</v>
      </c>
      <c r="B159" s="8" t="s">
        <v>472</v>
      </c>
      <c r="C159" s="8"/>
      <c r="D159" s="8"/>
      <c r="E159" s="8"/>
      <c r="F159" s="8"/>
      <c r="G159" s="11">
        <f t="shared" si="8"/>
        <v>0</v>
      </c>
      <c r="H159" s="18">
        <f t="shared" si="9"/>
        <v>0</v>
      </c>
      <c r="I159" s="10">
        <f t="shared" si="10"/>
        <v>0</v>
      </c>
    </row>
    <row r="160" spans="1:9">
      <c r="A160" s="9">
        <f t="shared" si="11"/>
        <v>155</v>
      </c>
      <c r="B160" s="8" t="s">
        <v>473</v>
      </c>
      <c r="C160" s="8"/>
      <c r="D160" s="8"/>
      <c r="E160" s="8"/>
      <c r="F160" s="8"/>
      <c r="G160" s="11">
        <f t="shared" si="8"/>
        <v>0</v>
      </c>
      <c r="H160" s="18">
        <f t="shared" si="9"/>
        <v>0</v>
      </c>
      <c r="I160" s="10">
        <f t="shared" si="10"/>
        <v>0</v>
      </c>
    </row>
    <row r="161" spans="1:9">
      <c r="A161" s="9">
        <f t="shared" si="11"/>
        <v>156</v>
      </c>
      <c r="B161" s="8" t="s">
        <v>474</v>
      </c>
      <c r="C161" s="8"/>
      <c r="D161" s="8"/>
      <c r="E161" s="8"/>
      <c r="F161" s="8"/>
      <c r="G161" s="11">
        <f t="shared" si="8"/>
        <v>0</v>
      </c>
      <c r="H161" s="18">
        <f t="shared" si="9"/>
        <v>0</v>
      </c>
      <c r="I161" s="10">
        <f t="shared" si="10"/>
        <v>0</v>
      </c>
    </row>
    <row r="162" spans="1:9">
      <c r="A162" s="9">
        <f t="shared" si="11"/>
        <v>157</v>
      </c>
      <c r="B162" s="8" t="s">
        <v>475</v>
      </c>
      <c r="C162" s="8"/>
      <c r="D162" s="8"/>
      <c r="E162" s="8"/>
      <c r="F162" s="8"/>
      <c r="G162" s="11">
        <f t="shared" si="8"/>
        <v>0</v>
      </c>
      <c r="H162" s="18">
        <f t="shared" si="9"/>
        <v>0</v>
      </c>
      <c r="I162" s="10">
        <f t="shared" si="10"/>
        <v>0</v>
      </c>
    </row>
    <row r="163" spans="1:9">
      <c r="A163" s="9">
        <f t="shared" si="11"/>
        <v>158</v>
      </c>
      <c r="B163" s="8" t="s">
        <v>476</v>
      </c>
      <c r="C163" s="8"/>
      <c r="D163" s="8"/>
      <c r="E163" s="8"/>
      <c r="F163" s="8"/>
      <c r="G163" s="11">
        <f t="shared" si="8"/>
        <v>0</v>
      </c>
      <c r="H163" s="18">
        <f t="shared" si="9"/>
        <v>0</v>
      </c>
      <c r="I163" s="10">
        <f t="shared" si="10"/>
        <v>0</v>
      </c>
    </row>
    <row r="164" spans="1:9">
      <c r="A164" s="9">
        <f t="shared" si="11"/>
        <v>159</v>
      </c>
      <c r="B164" s="8" t="s">
        <v>477</v>
      </c>
      <c r="C164" s="8"/>
      <c r="D164" s="8"/>
      <c r="E164" s="8"/>
      <c r="F164" s="8"/>
      <c r="G164" s="11">
        <f t="shared" si="8"/>
        <v>0</v>
      </c>
      <c r="H164" s="18">
        <f t="shared" si="9"/>
        <v>0</v>
      </c>
      <c r="I164" s="10">
        <f t="shared" si="10"/>
        <v>0</v>
      </c>
    </row>
    <row r="165" spans="1:9">
      <c r="A165" s="9">
        <f t="shared" si="11"/>
        <v>160</v>
      </c>
      <c r="B165" s="8" t="s">
        <v>478</v>
      </c>
      <c r="C165" s="8"/>
      <c r="D165" s="8"/>
      <c r="E165" s="8"/>
      <c r="F165" s="8"/>
      <c r="G165" s="11">
        <f t="shared" si="8"/>
        <v>0</v>
      </c>
      <c r="H165" s="18">
        <f t="shared" si="9"/>
        <v>0</v>
      </c>
      <c r="I165" s="10">
        <f t="shared" si="10"/>
        <v>0</v>
      </c>
    </row>
    <row r="166" spans="1:9">
      <c r="A166" s="9">
        <f t="shared" si="11"/>
        <v>161</v>
      </c>
      <c r="B166" s="8" t="s">
        <v>479</v>
      </c>
      <c r="C166" s="8"/>
      <c r="D166" s="8"/>
      <c r="E166" s="8"/>
      <c r="F166" s="8"/>
      <c r="G166" s="11">
        <f t="shared" si="8"/>
        <v>0</v>
      </c>
      <c r="H166" s="18">
        <f t="shared" si="9"/>
        <v>0</v>
      </c>
      <c r="I166" s="10">
        <f t="shared" si="10"/>
        <v>0</v>
      </c>
    </row>
    <row r="167" spans="1:9">
      <c r="A167" s="9">
        <f t="shared" si="11"/>
        <v>162</v>
      </c>
      <c r="B167" s="8" t="s">
        <v>480</v>
      </c>
      <c r="C167" s="8"/>
      <c r="D167" s="8"/>
      <c r="E167" s="8"/>
      <c r="F167" s="8"/>
      <c r="G167" s="11">
        <f t="shared" si="8"/>
        <v>0</v>
      </c>
      <c r="H167" s="18">
        <f t="shared" si="9"/>
        <v>0</v>
      </c>
      <c r="I167" s="10">
        <f t="shared" si="10"/>
        <v>0</v>
      </c>
    </row>
    <row r="168" spans="1:9">
      <c r="A168" s="9">
        <f t="shared" si="11"/>
        <v>163</v>
      </c>
      <c r="B168" s="8" t="s">
        <v>481</v>
      </c>
      <c r="C168" s="8"/>
      <c r="D168" s="8"/>
      <c r="E168" s="8"/>
      <c r="F168" s="8"/>
      <c r="G168" s="11">
        <f t="shared" si="8"/>
        <v>0</v>
      </c>
      <c r="H168" s="18">
        <f t="shared" si="9"/>
        <v>0</v>
      </c>
      <c r="I168" s="10">
        <f t="shared" si="10"/>
        <v>0</v>
      </c>
    </row>
    <row r="169" spans="1:9">
      <c r="A169" s="9">
        <f t="shared" si="11"/>
        <v>164</v>
      </c>
      <c r="B169" s="8" t="s">
        <v>482</v>
      </c>
      <c r="C169" s="8"/>
      <c r="D169" s="8"/>
      <c r="E169" s="8"/>
      <c r="F169" s="8"/>
      <c r="G169" s="11">
        <f t="shared" si="8"/>
        <v>0</v>
      </c>
      <c r="H169" s="18">
        <f t="shared" si="9"/>
        <v>0</v>
      </c>
      <c r="I169" s="10">
        <f t="shared" si="10"/>
        <v>0</v>
      </c>
    </row>
    <row r="170" spans="1:9">
      <c r="A170" s="9">
        <f t="shared" si="11"/>
        <v>165</v>
      </c>
      <c r="B170" s="8" t="s">
        <v>483</v>
      </c>
      <c r="C170" s="8"/>
      <c r="D170" s="8"/>
      <c r="E170" s="8"/>
      <c r="F170" s="8"/>
      <c r="G170" s="11">
        <f t="shared" si="8"/>
        <v>0</v>
      </c>
      <c r="H170" s="18">
        <f t="shared" si="9"/>
        <v>0</v>
      </c>
      <c r="I170" s="10">
        <f t="shared" si="10"/>
        <v>0</v>
      </c>
    </row>
    <row r="171" spans="1:9">
      <c r="A171" s="9">
        <f t="shared" si="11"/>
        <v>166</v>
      </c>
      <c r="B171" s="8" t="s">
        <v>484</v>
      </c>
      <c r="C171" s="8"/>
      <c r="D171" s="8"/>
      <c r="E171" s="8"/>
      <c r="F171" s="8"/>
      <c r="G171" s="11">
        <f t="shared" si="8"/>
        <v>0</v>
      </c>
      <c r="H171" s="18">
        <f t="shared" si="9"/>
        <v>0</v>
      </c>
      <c r="I171" s="10">
        <f t="shared" si="10"/>
        <v>0</v>
      </c>
    </row>
    <row r="172" spans="1:9">
      <c r="A172" s="9">
        <f t="shared" si="11"/>
        <v>167</v>
      </c>
      <c r="B172" s="8" t="s">
        <v>485</v>
      </c>
      <c r="C172" s="8"/>
      <c r="D172" s="8"/>
      <c r="E172" s="8"/>
      <c r="F172" s="8"/>
      <c r="G172" s="11">
        <f t="shared" si="8"/>
        <v>0</v>
      </c>
      <c r="H172" s="18">
        <f t="shared" si="9"/>
        <v>0</v>
      </c>
      <c r="I172" s="10">
        <f t="shared" si="10"/>
        <v>0</v>
      </c>
    </row>
    <row r="173" spans="1:9">
      <c r="A173" s="9">
        <f t="shared" si="11"/>
        <v>168</v>
      </c>
      <c r="B173" s="8" t="s">
        <v>486</v>
      </c>
      <c r="C173" s="8"/>
      <c r="D173" s="8"/>
      <c r="E173" s="8"/>
      <c r="F173" s="8"/>
      <c r="G173" s="11">
        <f t="shared" si="8"/>
        <v>0</v>
      </c>
      <c r="H173" s="18">
        <f t="shared" si="9"/>
        <v>0</v>
      </c>
      <c r="I173" s="10">
        <f t="shared" si="10"/>
        <v>0</v>
      </c>
    </row>
    <row r="174" spans="1:9">
      <c r="A174" s="9">
        <f t="shared" si="11"/>
        <v>169</v>
      </c>
      <c r="B174" s="8" t="s">
        <v>487</v>
      </c>
      <c r="C174" s="8"/>
      <c r="D174" s="8"/>
      <c r="E174" s="8"/>
      <c r="F174" s="8"/>
      <c r="G174" s="11">
        <f t="shared" si="8"/>
        <v>0</v>
      </c>
      <c r="H174" s="18">
        <f t="shared" si="9"/>
        <v>0</v>
      </c>
      <c r="I174" s="10">
        <f t="shared" si="10"/>
        <v>0</v>
      </c>
    </row>
    <row r="175" spans="1:9">
      <c r="A175" s="9">
        <f t="shared" si="11"/>
        <v>170</v>
      </c>
      <c r="B175" s="8" t="s">
        <v>488</v>
      </c>
      <c r="C175" s="8"/>
      <c r="D175" s="8"/>
      <c r="E175" s="8"/>
      <c r="F175" s="8"/>
      <c r="G175" s="11">
        <f t="shared" si="8"/>
        <v>0</v>
      </c>
      <c r="H175" s="18">
        <f t="shared" si="9"/>
        <v>0</v>
      </c>
      <c r="I175" s="10">
        <f t="shared" si="10"/>
        <v>0</v>
      </c>
    </row>
    <row r="176" spans="1:9">
      <c r="A176" s="9">
        <f t="shared" si="11"/>
        <v>171</v>
      </c>
      <c r="B176" s="8" t="s">
        <v>489</v>
      </c>
      <c r="C176" s="8"/>
      <c r="D176" s="8"/>
      <c r="E176" s="8"/>
      <c r="F176" s="8"/>
      <c r="G176" s="11">
        <f t="shared" si="8"/>
        <v>0</v>
      </c>
      <c r="H176" s="18">
        <f t="shared" si="9"/>
        <v>0</v>
      </c>
      <c r="I176" s="10">
        <f t="shared" si="10"/>
        <v>0</v>
      </c>
    </row>
    <row r="177" spans="1:9">
      <c r="A177" s="9">
        <f t="shared" si="11"/>
        <v>172</v>
      </c>
      <c r="B177" s="8" t="s">
        <v>490</v>
      </c>
      <c r="C177" s="8"/>
      <c r="D177" s="8"/>
      <c r="E177" s="8"/>
      <c r="F177" s="8"/>
      <c r="G177" s="11">
        <f t="shared" si="8"/>
        <v>0</v>
      </c>
      <c r="H177" s="18">
        <f t="shared" si="9"/>
        <v>0</v>
      </c>
      <c r="I177" s="10">
        <f t="shared" si="10"/>
        <v>0</v>
      </c>
    </row>
    <row r="178" spans="1:9">
      <c r="A178" s="9">
        <f t="shared" si="11"/>
        <v>173</v>
      </c>
      <c r="B178" s="8" t="s">
        <v>491</v>
      </c>
      <c r="C178" s="8"/>
      <c r="D178" s="8"/>
      <c r="E178" s="8"/>
      <c r="F178" s="8"/>
      <c r="G178" s="11">
        <f t="shared" si="8"/>
        <v>0</v>
      </c>
      <c r="H178" s="18">
        <f t="shared" si="9"/>
        <v>0</v>
      </c>
      <c r="I178" s="10">
        <f t="shared" si="10"/>
        <v>0</v>
      </c>
    </row>
    <row r="179" spans="1:9">
      <c r="A179" s="9">
        <f t="shared" si="11"/>
        <v>174</v>
      </c>
      <c r="B179" s="8" t="s">
        <v>492</v>
      </c>
      <c r="C179" s="8"/>
      <c r="D179" s="8"/>
      <c r="E179" s="8"/>
      <c r="F179" s="8"/>
      <c r="G179" s="11">
        <f t="shared" si="8"/>
        <v>0</v>
      </c>
      <c r="H179" s="18">
        <f t="shared" si="9"/>
        <v>0</v>
      </c>
      <c r="I179" s="10">
        <f t="shared" si="10"/>
        <v>0</v>
      </c>
    </row>
    <row r="180" spans="1:9">
      <c r="A180" s="9">
        <f t="shared" si="11"/>
        <v>175</v>
      </c>
      <c r="B180" s="8" t="s">
        <v>493</v>
      </c>
      <c r="C180" s="8"/>
      <c r="D180" s="8"/>
      <c r="E180" s="8"/>
      <c r="F180" s="8"/>
      <c r="G180" s="11">
        <f t="shared" si="8"/>
        <v>0</v>
      </c>
      <c r="H180" s="18">
        <f t="shared" si="9"/>
        <v>0</v>
      </c>
      <c r="I180" s="10">
        <f t="shared" si="10"/>
        <v>0</v>
      </c>
    </row>
    <row r="181" spans="1:9">
      <c r="A181" s="9">
        <f t="shared" si="11"/>
        <v>176</v>
      </c>
      <c r="B181" s="8" t="s">
        <v>494</v>
      </c>
      <c r="C181" s="8"/>
      <c r="D181" s="8"/>
      <c r="E181" s="8"/>
      <c r="F181" s="8"/>
      <c r="G181" s="11">
        <f t="shared" si="8"/>
        <v>0</v>
      </c>
      <c r="H181" s="18">
        <f t="shared" si="9"/>
        <v>0</v>
      </c>
      <c r="I181" s="10">
        <f t="shared" si="10"/>
        <v>0</v>
      </c>
    </row>
    <row r="182" spans="1:9">
      <c r="A182" s="9">
        <f t="shared" si="11"/>
        <v>177</v>
      </c>
      <c r="B182" s="8" t="s">
        <v>495</v>
      </c>
      <c r="C182" s="8"/>
      <c r="D182" s="8"/>
      <c r="E182" s="8"/>
      <c r="F182" s="8"/>
      <c r="G182" s="11">
        <f t="shared" si="8"/>
        <v>0</v>
      </c>
      <c r="H182" s="18">
        <f t="shared" si="9"/>
        <v>0</v>
      </c>
      <c r="I182" s="10">
        <f t="shared" si="10"/>
        <v>0</v>
      </c>
    </row>
    <row r="183" spans="1:9">
      <c r="A183" s="9">
        <f t="shared" si="11"/>
        <v>178</v>
      </c>
      <c r="B183" s="8" t="s">
        <v>496</v>
      </c>
      <c r="C183" s="8"/>
      <c r="D183" s="8"/>
      <c r="E183" s="8"/>
      <c r="F183" s="8"/>
      <c r="G183" s="11">
        <f t="shared" si="8"/>
        <v>0</v>
      </c>
      <c r="H183" s="18">
        <f t="shared" si="9"/>
        <v>0</v>
      </c>
      <c r="I183" s="10">
        <f t="shared" si="10"/>
        <v>0</v>
      </c>
    </row>
    <row r="184" spans="1:9">
      <c r="A184" s="9">
        <f t="shared" si="11"/>
        <v>179</v>
      </c>
      <c r="B184" s="8" t="s">
        <v>497</v>
      </c>
      <c r="C184" s="8"/>
      <c r="D184" s="8"/>
      <c r="E184" s="8"/>
      <c r="F184" s="8"/>
      <c r="G184" s="11">
        <f t="shared" si="8"/>
        <v>0</v>
      </c>
      <c r="H184" s="18">
        <f t="shared" si="9"/>
        <v>0</v>
      </c>
      <c r="I184" s="10">
        <f t="shared" si="10"/>
        <v>0</v>
      </c>
    </row>
    <row r="185" spans="1:9">
      <c r="A185" s="9">
        <f t="shared" si="11"/>
        <v>180</v>
      </c>
      <c r="B185" s="8" t="s">
        <v>498</v>
      </c>
      <c r="C185" s="8"/>
      <c r="D185" s="8"/>
      <c r="E185" s="8"/>
      <c r="F185" s="8"/>
      <c r="G185" s="11">
        <f t="shared" si="8"/>
        <v>0</v>
      </c>
      <c r="H185" s="18">
        <f t="shared" si="9"/>
        <v>0</v>
      </c>
      <c r="I185" s="10">
        <f t="shared" si="10"/>
        <v>0</v>
      </c>
    </row>
    <row r="186" spans="1:9">
      <c r="A186" s="9">
        <f t="shared" si="11"/>
        <v>181</v>
      </c>
      <c r="B186" s="8" t="s">
        <v>499</v>
      </c>
      <c r="C186" s="8"/>
      <c r="D186" s="8"/>
      <c r="E186" s="8"/>
      <c r="F186" s="8"/>
      <c r="G186" s="11">
        <f t="shared" si="8"/>
        <v>0</v>
      </c>
      <c r="H186" s="18">
        <f t="shared" si="9"/>
        <v>0</v>
      </c>
      <c r="I186" s="10">
        <f t="shared" si="10"/>
        <v>0</v>
      </c>
    </row>
    <row r="187" spans="1:9">
      <c r="A187" s="9">
        <f t="shared" si="11"/>
        <v>182</v>
      </c>
      <c r="B187" s="8" t="s">
        <v>500</v>
      </c>
      <c r="C187" s="8"/>
      <c r="D187" s="8"/>
      <c r="E187" s="8"/>
      <c r="F187" s="8"/>
      <c r="G187" s="11">
        <f t="shared" si="8"/>
        <v>0</v>
      </c>
      <c r="H187" s="18">
        <f t="shared" si="9"/>
        <v>0</v>
      </c>
      <c r="I187" s="10">
        <f t="shared" si="10"/>
        <v>0</v>
      </c>
    </row>
    <row r="188" spans="1:9">
      <c r="A188" s="9">
        <f t="shared" si="11"/>
        <v>183</v>
      </c>
      <c r="B188" s="8" t="s">
        <v>501</v>
      </c>
      <c r="C188" s="8"/>
      <c r="D188" s="8"/>
      <c r="E188" s="8"/>
      <c r="F188" s="8"/>
      <c r="G188" s="11">
        <f t="shared" si="8"/>
        <v>0</v>
      </c>
      <c r="H188" s="18">
        <f t="shared" si="9"/>
        <v>0</v>
      </c>
      <c r="I188" s="10">
        <f t="shared" si="10"/>
        <v>0</v>
      </c>
    </row>
    <row r="189" spans="1:9">
      <c r="A189" s="9">
        <f t="shared" si="11"/>
        <v>184</v>
      </c>
      <c r="B189" s="8" t="s">
        <v>502</v>
      </c>
      <c r="C189" s="8"/>
      <c r="D189" s="8"/>
      <c r="E189" s="8"/>
      <c r="F189" s="8"/>
      <c r="G189" s="11">
        <f t="shared" ref="G189:G252" si="12">2/141706.89*F189</f>
        <v>0</v>
      </c>
      <c r="H189" s="18">
        <f t="shared" ref="H189:H252" si="13">G189*1753.08</f>
        <v>0</v>
      </c>
      <c r="I189" s="10">
        <f t="shared" ref="I189:I252" si="14">H189*0.3677</f>
        <v>0</v>
      </c>
    </row>
    <row r="190" spans="1:9">
      <c r="A190" s="9">
        <f t="shared" si="11"/>
        <v>185</v>
      </c>
      <c r="B190" s="8" t="s">
        <v>503</v>
      </c>
      <c r="C190" s="8"/>
      <c r="D190" s="8"/>
      <c r="E190" s="8"/>
      <c r="F190" s="8"/>
      <c r="G190" s="11">
        <f t="shared" si="12"/>
        <v>0</v>
      </c>
      <c r="H190" s="18">
        <f t="shared" si="13"/>
        <v>0</v>
      </c>
      <c r="I190" s="10">
        <f t="shared" si="14"/>
        <v>0</v>
      </c>
    </row>
    <row r="191" spans="1:9">
      <c r="A191" s="9">
        <f t="shared" si="11"/>
        <v>186</v>
      </c>
      <c r="B191" s="8" t="s">
        <v>504</v>
      </c>
      <c r="C191" s="8"/>
      <c r="D191" s="8"/>
      <c r="E191" s="8"/>
      <c r="F191" s="8"/>
      <c r="G191" s="11">
        <f t="shared" si="12"/>
        <v>0</v>
      </c>
      <c r="H191" s="18">
        <f t="shared" si="13"/>
        <v>0</v>
      </c>
      <c r="I191" s="10">
        <f t="shared" si="14"/>
        <v>0</v>
      </c>
    </row>
    <row r="192" spans="1:9">
      <c r="A192" s="9">
        <f t="shared" si="11"/>
        <v>187</v>
      </c>
      <c r="B192" s="8" t="s">
        <v>505</v>
      </c>
      <c r="C192" s="8"/>
      <c r="D192" s="8"/>
      <c r="E192" s="8"/>
      <c r="F192" s="8"/>
      <c r="G192" s="11">
        <f t="shared" si="12"/>
        <v>0</v>
      </c>
      <c r="H192" s="18">
        <f t="shared" si="13"/>
        <v>0</v>
      </c>
      <c r="I192" s="10">
        <f t="shared" si="14"/>
        <v>0</v>
      </c>
    </row>
    <row r="193" spans="1:9">
      <c r="A193" s="9">
        <f t="shared" si="11"/>
        <v>188</v>
      </c>
      <c r="B193" s="8" t="s">
        <v>506</v>
      </c>
      <c r="C193" s="8"/>
      <c r="D193" s="8"/>
      <c r="E193" s="8"/>
      <c r="F193" s="8"/>
      <c r="G193" s="11">
        <f t="shared" si="12"/>
        <v>0</v>
      </c>
      <c r="H193" s="18">
        <f t="shared" si="13"/>
        <v>0</v>
      </c>
      <c r="I193" s="10">
        <f t="shared" si="14"/>
        <v>0</v>
      </c>
    </row>
    <row r="194" spans="1:9">
      <c r="A194" s="9">
        <f t="shared" si="11"/>
        <v>189</v>
      </c>
      <c r="B194" s="8" t="s">
        <v>507</v>
      </c>
      <c r="C194" s="8"/>
      <c r="D194" s="8"/>
      <c r="E194" s="8"/>
      <c r="F194" s="8"/>
      <c r="G194" s="11">
        <f t="shared" si="12"/>
        <v>0</v>
      </c>
      <c r="H194" s="18">
        <f t="shared" si="13"/>
        <v>0</v>
      </c>
      <c r="I194" s="10">
        <f t="shared" si="14"/>
        <v>0</v>
      </c>
    </row>
    <row r="195" spans="1:9">
      <c r="A195" s="9">
        <f t="shared" si="11"/>
        <v>190</v>
      </c>
      <c r="B195" s="8" t="s">
        <v>508</v>
      </c>
      <c r="C195" s="8"/>
      <c r="D195" s="8"/>
      <c r="E195" s="8"/>
      <c r="F195" s="8"/>
      <c r="G195" s="11">
        <f t="shared" si="12"/>
        <v>0</v>
      </c>
      <c r="H195" s="18">
        <f t="shared" si="13"/>
        <v>0</v>
      </c>
      <c r="I195" s="10">
        <f t="shared" si="14"/>
        <v>0</v>
      </c>
    </row>
    <row r="196" spans="1:9">
      <c r="A196" s="9">
        <f t="shared" si="11"/>
        <v>191</v>
      </c>
      <c r="B196" s="8" t="s">
        <v>509</v>
      </c>
      <c r="C196" s="8"/>
      <c r="D196" s="8"/>
      <c r="E196" s="8"/>
      <c r="F196" s="8"/>
      <c r="G196" s="11">
        <f t="shared" si="12"/>
        <v>0</v>
      </c>
      <c r="H196" s="18">
        <f t="shared" si="13"/>
        <v>0</v>
      </c>
      <c r="I196" s="10">
        <f t="shared" si="14"/>
        <v>0</v>
      </c>
    </row>
    <row r="197" spans="1:9">
      <c r="A197" s="9">
        <f t="shared" si="11"/>
        <v>192</v>
      </c>
      <c r="B197" s="8" t="s">
        <v>510</v>
      </c>
      <c r="C197" s="8"/>
      <c r="D197" s="8"/>
      <c r="E197" s="8"/>
      <c r="F197" s="8"/>
      <c r="G197" s="11">
        <f t="shared" si="12"/>
        <v>0</v>
      </c>
      <c r="H197" s="18">
        <f t="shared" si="13"/>
        <v>0</v>
      </c>
      <c r="I197" s="10">
        <f t="shared" si="14"/>
        <v>0</v>
      </c>
    </row>
    <row r="198" spans="1:9">
      <c r="A198" s="9">
        <f t="shared" si="11"/>
        <v>193</v>
      </c>
      <c r="B198" s="8" t="s">
        <v>511</v>
      </c>
      <c r="C198" s="8"/>
      <c r="D198" s="8"/>
      <c r="E198" s="8"/>
      <c r="F198" s="8"/>
      <c r="G198" s="11">
        <f t="shared" si="12"/>
        <v>0</v>
      </c>
      <c r="H198" s="18">
        <f t="shared" si="13"/>
        <v>0</v>
      </c>
      <c r="I198" s="10">
        <f t="shared" si="14"/>
        <v>0</v>
      </c>
    </row>
    <row r="199" spans="1:9">
      <c r="A199" s="9">
        <f t="shared" si="11"/>
        <v>194</v>
      </c>
      <c r="B199" s="8" t="s">
        <v>512</v>
      </c>
      <c r="C199" s="8"/>
      <c r="D199" s="8"/>
      <c r="E199" s="8"/>
      <c r="F199" s="8"/>
      <c r="G199" s="11">
        <f t="shared" si="12"/>
        <v>0</v>
      </c>
      <c r="H199" s="18">
        <f t="shared" si="13"/>
        <v>0</v>
      </c>
      <c r="I199" s="10">
        <f t="shared" si="14"/>
        <v>0</v>
      </c>
    </row>
    <row r="200" spans="1:9">
      <c r="A200" s="9">
        <f t="shared" ref="A200:A263" si="15">A199+1</f>
        <v>195</v>
      </c>
      <c r="B200" s="8" t="s">
        <v>513</v>
      </c>
      <c r="C200" s="8"/>
      <c r="D200" s="8"/>
      <c r="E200" s="8"/>
      <c r="F200" s="8"/>
      <c r="G200" s="11">
        <f t="shared" si="12"/>
        <v>0</v>
      </c>
      <c r="H200" s="18">
        <f t="shared" si="13"/>
        <v>0</v>
      </c>
      <c r="I200" s="10">
        <f t="shared" si="14"/>
        <v>0</v>
      </c>
    </row>
    <row r="201" spans="1:9">
      <c r="A201" s="9">
        <f t="shared" si="15"/>
        <v>196</v>
      </c>
      <c r="B201" s="8" t="s">
        <v>514</v>
      </c>
      <c r="C201" s="8"/>
      <c r="D201" s="8"/>
      <c r="E201" s="8"/>
      <c r="F201" s="8"/>
      <c r="G201" s="11">
        <f t="shared" si="12"/>
        <v>0</v>
      </c>
      <c r="H201" s="18">
        <f t="shared" si="13"/>
        <v>0</v>
      </c>
      <c r="I201" s="10">
        <f t="shared" si="14"/>
        <v>0</v>
      </c>
    </row>
    <row r="202" spans="1:9">
      <c r="A202" s="9">
        <f t="shared" si="15"/>
        <v>197</v>
      </c>
      <c r="B202" s="8" t="s">
        <v>515</v>
      </c>
      <c r="C202" s="8"/>
      <c r="D202" s="8"/>
      <c r="E202" s="8"/>
      <c r="F202" s="8"/>
      <c r="G202" s="11">
        <f t="shared" si="12"/>
        <v>0</v>
      </c>
      <c r="H202" s="18">
        <f t="shared" si="13"/>
        <v>0</v>
      </c>
      <c r="I202" s="10">
        <f t="shared" si="14"/>
        <v>0</v>
      </c>
    </row>
    <row r="203" spans="1:9">
      <c r="A203" s="9">
        <f t="shared" si="15"/>
        <v>198</v>
      </c>
      <c r="B203" s="8" t="s">
        <v>516</v>
      </c>
      <c r="C203" s="8"/>
      <c r="D203" s="8"/>
      <c r="E203" s="8"/>
      <c r="F203" s="8"/>
      <c r="G203" s="11">
        <f t="shared" si="12"/>
        <v>0</v>
      </c>
      <c r="H203" s="18">
        <f t="shared" si="13"/>
        <v>0</v>
      </c>
      <c r="I203" s="10">
        <f t="shared" si="14"/>
        <v>0</v>
      </c>
    </row>
    <row r="204" spans="1:9">
      <c r="A204" s="9">
        <f t="shared" si="15"/>
        <v>199</v>
      </c>
      <c r="B204" s="8" t="s">
        <v>517</v>
      </c>
      <c r="C204" s="8"/>
      <c r="D204" s="8"/>
      <c r="E204" s="8"/>
      <c r="F204" s="8"/>
      <c r="G204" s="11">
        <f t="shared" si="12"/>
        <v>0</v>
      </c>
      <c r="H204" s="18">
        <f t="shared" si="13"/>
        <v>0</v>
      </c>
      <c r="I204" s="10">
        <f t="shared" si="14"/>
        <v>0</v>
      </c>
    </row>
    <row r="205" spans="1:9">
      <c r="A205" s="9">
        <f t="shared" si="15"/>
        <v>200</v>
      </c>
      <c r="B205" s="8" t="s">
        <v>518</v>
      </c>
      <c r="C205" s="8"/>
      <c r="D205" s="8"/>
      <c r="E205" s="8"/>
      <c r="F205" s="8"/>
      <c r="G205" s="11">
        <f t="shared" si="12"/>
        <v>0</v>
      </c>
      <c r="H205" s="18">
        <f t="shared" si="13"/>
        <v>0</v>
      </c>
      <c r="I205" s="10">
        <f t="shared" si="14"/>
        <v>0</v>
      </c>
    </row>
    <row r="206" spans="1:9">
      <c r="A206" s="9">
        <f t="shared" si="15"/>
        <v>201</v>
      </c>
      <c r="B206" s="8" t="s">
        <v>519</v>
      </c>
      <c r="C206" s="8"/>
      <c r="D206" s="8"/>
      <c r="E206" s="8"/>
      <c r="F206" s="8"/>
      <c r="G206" s="11">
        <f t="shared" si="12"/>
        <v>0</v>
      </c>
      <c r="H206" s="18">
        <f t="shared" si="13"/>
        <v>0</v>
      </c>
      <c r="I206" s="10">
        <f t="shared" si="14"/>
        <v>0</v>
      </c>
    </row>
    <row r="207" spans="1:9">
      <c r="A207" s="9">
        <f t="shared" si="15"/>
        <v>202</v>
      </c>
      <c r="B207" s="8" t="s">
        <v>520</v>
      </c>
      <c r="C207" s="8"/>
      <c r="D207" s="8"/>
      <c r="E207" s="8"/>
      <c r="F207" s="8"/>
      <c r="G207" s="11">
        <f t="shared" si="12"/>
        <v>0</v>
      </c>
      <c r="H207" s="18">
        <f t="shared" si="13"/>
        <v>0</v>
      </c>
      <c r="I207" s="10">
        <f t="shared" si="14"/>
        <v>0</v>
      </c>
    </row>
    <row r="208" spans="1:9">
      <c r="A208" s="9">
        <f t="shared" si="15"/>
        <v>203</v>
      </c>
      <c r="B208" s="8" t="s">
        <v>521</v>
      </c>
      <c r="C208" s="8"/>
      <c r="D208" s="8"/>
      <c r="E208" s="8"/>
      <c r="F208" s="8"/>
      <c r="G208" s="11">
        <f t="shared" si="12"/>
        <v>0</v>
      </c>
      <c r="H208" s="18">
        <f t="shared" si="13"/>
        <v>0</v>
      </c>
      <c r="I208" s="10">
        <f t="shared" si="14"/>
        <v>0</v>
      </c>
    </row>
    <row r="209" spans="1:9">
      <c r="A209" s="9">
        <f t="shared" si="15"/>
        <v>204</v>
      </c>
      <c r="B209" s="8" t="s">
        <v>522</v>
      </c>
      <c r="C209" s="8"/>
      <c r="D209" s="8"/>
      <c r="E209" s="8"/>
      <c r="F209" s="8"/>
      <c r="G209" s="11">
        <f t="shared" si="12"/>
        <v>0</v>
      </c>
      <c r="H209" s="18">
        <f t="shared" si="13"/>
        <v>0</v>
      </c>
      <c r="I209" s="10">
        <f t="shared" si="14"/>
        <v>0</v>
      </c>
    </row>
    <row r="210" spans="1:9">
      <c r="A210" s="9">
        <f t="shared" si="15"/>
        <v>205</v>
      </c>
      <c r="B210" s="8" t="s">
        <v>523</v>
      </c>
      <c r="C210" s="8"/>
      <c r="D210" s="8"/>
      <c r="E210" s="8"/>
      <c r="F210" s="8"/>
      <c r="G210" s="11">
        <f t="shared" si="12"/>
        <v>0</v>
      </c>
      <c r="H210" s="18">
        <f t="shared" si="13"/>
        <v>0</v>
      </c>
      <c r="I210" s="10">
        <f t="shared" si="14"/>
        <v>0</v>
      </c>
    </row>
    <row r="211" spans="1:9">
      <c r="A211" s="9">
        <f t="shared" si="15"/>
        <v>206</v>
      </c>
      <c r="B211" s="8" t="s">
        <v>524</v>
      </c>
      <c r="C211" s="8"/>
      <c r="D211" s="8"/>
      <c r="E211" s="8"/>
      <c r="F211" s="8"/>
      <c r="G211" s="11">
        <f t="shared" si="12"/>
        <v>0</v>
      </c>
      <c r="H211" s="18">
        <f t="shared" si="13"/>
        <v>0</v>
      </c>
      <c r="I211" s="10">
        <f t="shared" si="14"/>
        <v>0</v>
      </c>
    </row>
    <row r="212" spans="1:9">
      <c r="A212" s="9">
        <f t="shared" si="15"/>
        <v>207</v>
      </c>
      <c r="B212" s="8" t="s">
        <v>525</v>
      </c>
      <c r="C212" s="8"/>
      <c r="D212" s="8"/>
      <c r="E212" s="8"/>
      <c r="F212" s="8"/>
      <c r="G212" s="11">
        <f t="shared" si="12"/>
        <v>0</v>
      </c>
      <c r="H212" s="18">
        <f t="shared" si="13"/>
        <v>0</v>
      </c>
      <c r="I212" s="10">
        <f t="shared" si="14"/>
        <v>0</v>
      </c>
    </row>
    <row r="213" spans="1:9">
      <c r="A213" s="9">
        <f t="shared" si="15"/>
        <v>208</v>
      </c>
      <c r="B213" s="8" t="s">
        <v>526</v>
      </c>
      <c r="C213" s="8"/>
      <c r="D213" s="8"/>
      <c r="E213" s="8"/>
      <c r="F213" s="8"/>
      <c r="G213" s="11">
        <f t="shared" si="12"/>
        <v>0</v>
      </c>
      <c r="H213" s="18">
        <f t="shared" si="13"/>
        <v>0</v>
      </c>
      <c r="I213" s="10">
        <f t="shared" si="14"/>
        <v>0</v>
      </c>
    </row>
    <row r="214" spans="1:9">
      <c r="A214" s="9">
        <f t="shared" si="15"/>
        <v>209</v>
      </c>
      <c r="B214" s="8" t="s">
        <v>527</v>
      </c>
      <c r="C214" s="8"/>
      <c r="D214" s="8"/>
      <c r="E214" s="8"/>
      <c r="F214" s="8"/>
      <c r="G214" s="11">
        <f t="shared" si="12"/>
        <v>0</v>
      </c>
      <c r="H214" s="18">
        <f t="shared" si="13"/>
        <v>0</v>
      </c>
      <c r="I214" s="10">
        <f t="shared" si="14"/>
        <v>0</v>
      </c>
    </row>
    <row r="215" spans="1:9">
      <c r="A215" s="9">
        <f t="shared" si="15"/>
        <v>210</v>
      </c>
      <c r="B215" s="8" t="s">
        <v>528</v>
      </c>
      <c r="C215" s="8"/>
      <c r="D215" s="8"/>
      <c r="E215" s="8"/>
      <c r="F215" s="8"/>
      <c r="G215" s="11">
        <f t="shared" si="12"/>
        <v>0</v>
      </c>
      <c r="H215" s="18">
        <f t="shared" si="13"/>
        <v>0</v>
      </c>
      <c r="I215" s="10">
        <f t="shared" si="14"/>
        <v>0</v>
      </c>
    </row>
    <row r="216" spans="1:9">
      <c r="A216" s="9">
        <f t="shared" si="15"/>
        <v>211</v>
      </c>
      <c r="B216" s="8" t="s">
        <v>529</v>
      </c>
      <c r="C216" s="8"/>
      <c r="D216" s="8"/>
      <c r="E216" s="8"/>
      <c r="F216" s="8"/>
      <c r="G216" s="11">
        <f t="shared" si="12"/>
        <v>0</v>
      </c>
      <c r="H216" s="18">
        <f t="shared" si="13"/>
        <v>0</v>
      </c>
      <c r="I216" s="10">
        <f t="shared" si="14"/>
        <v>0</v>
      </c>
    </row>
    <row r="217" spans="1:9">
      <c r="A217" s="9">
        <f t="shared" si="15"/>
        <v>212</v>
      </c>
      <c r="B217" s="8" t="s">
        <v>530</v>
      </c>
      <c r="C217" s="8"/>
      <c r="D217" s="8"/>
      <c r="E217" s="8"/>
      <c r="F217" s="8"/>
      <c r="G217" s="11">
        <f t="shared" si="12"/>
        <v>0</v>
      </c>
      <c r="H217" s="18">
        <f t="shared" si="13"/>
        <v>0</v>
      </c>
      <c r="I217" s="10">
        <f t="shared" si="14"/>
        <v>0</v>
      </c>
    </row>
    <row r="218" spans="1:9">
      <c r="A218" s="9">
        <f t="shared" si="15"/>
        <v>213</v>
      </c>
      <c r="B218" s="8" t="s">
        <v>531</v>
      </c>
      <c r="C218" s="8"/>
      <c r="D218" s="8"/>
      <c r="E218" s="8"/>
      <c r="F218" s="8"/>
      <c r="G218" s="11">
        <f t="shared" si="12"/>
        <v>0</v>
      </c>
      <c r="H218" s="18">
        <f t="shared" si="13"/>
        <v>0</v>
      </c>
      <c r="I218" s="10">
        <f t="shared" si="14"/>
        <v>0</v>
      </c>
    </row>
    <row r="219" spans="1:9">
      <c r="A219" s="9">
        <f t="shared" si="15"/>
        <v>214</v>
      </c>
      <c r="B219" s="8" t="s">
        <v>532</v>
      </c>
      <c r="C219" s="8"/>
      <c r="D219" s="8"/>
      <c r="E219" s="8"/>
      <c r="F219" s="8"/>
      <c r="G219" s="11">
        <f t="shared" si="12"/>
        <v>0</v>
      </c>
      <c r="H219" s="18">
        <f t="shared" si="13"/>
        <v>0</v>
      </c>
      <c r="I219" s="10">
        <f t="shared" si="14"/>
        <v>0</v>
      </c>
    </row>
    <row r="220" spans="1:9">
      <c r="A220" s="9">
        <f t="shared" si="15"/>
        <v>215</v>
      </c>
      <c r="B220" s="8" t="s">
        <v>533</v>
      </c>
      <c r="C220" s="8"/>
      <c r="D220" s="8"/>
      <c r="E220" s="8"/>
      <c r="F220" s="8"/>
      <c r="G220" s="11">
        <f t="shared" si="12"/>
        <v>0</v>
      </c>
      <c r="H220" s="18">
        <f t="shared" si="13"/>
        <v>0</v>
      </c>
      <c r="I220" s="10">
        <f t="shared" si="14"/>
        <v>0</v>
      </c>
    </row>
    <row r="221" spans="1:9">
      <c r="A221" s="9">
        <f t="shared" si="15"/>
        <v>216</v>
      </c>
      <c r="B221" s="8" t="s">
        <v>534</v>
      </c>
      <c r="C221" s="8"/>
      <c r="D221" s="8"/>
      <c r="E221" s="8"/>
      <c r="F221" s="8"/>
      <c r="G221" s="11">
        <f t="shared" si="12"/>
        <v>0</v>
      </c>
      <c r="H221" s="18">
        <f t="shared" si="13"/>
        <v>0</v>
      </c>
      <c r="I221" s="10">
        <f t="shared" si="14"/>
        <v>0</v>
      </c>
    </row>
    <row r="222" spans="1:9">
      <c r="A222" s="9">
        <f t="shared" si="15"/>
        <v>217</v>
      </c>
      <c r="B222" s="8" t="s">
        <v>535</v>
      </c>
      <c r="C222" s="8"/>
      <c r="D222" s="8"/>
      <c r="E222" s="8"/>
      <c r="F222" s="8"/>
      <c r="G222" s="11">
        <f t="shared" si="12"/>
        <v>0</v>
      </c>
      <c r="H222" s="18">
        <f t="shared" si="13"/>
        <v>0</v>
      </c>
      <c r="I222" s="10">
        <f t="shared" si="14"/>
        <v>0</v>
      </c>
    </row>
    <row r="223" spans="1:9">
      <c r="A223" s="9">
        <f t="shared" si="15"/>
        <v>218</v>
      </c>
      <c r="B223" s="8" t="s">
        <v>536</v>
      </c>
      <c r="C223" s="8"/>
      <c r="D223" s="8"/>
      <c r="E223" s="8"/>
      <c r="F223" s="8"/>
      <c r="G223" s="11">
        <f t="shared" si="12"/>
        <v>0</v>
      </c>
      <c r="H223" s="18">
        <f t="shared" si="13"/>
        <v>0</v>
      </c>
      <c r="I223" s="10">
        <f t="shared" si="14"/>
        <v>0</v>
      </c>
    </row>
    <row r="224" spans="1:9">
      <c r="A224" s="9">
        <f t="shared" si="15"/>
        <v>219</v>
      </c>
      <c r="B224" s="8" t="s">
        <v>537</v>
      </c>
      <c r="C224" s="8"/>
      <c r="D224" s="8"/>
      <c r="E224" s="8"/>
      <c r="F224" s="8"/>
      <c r="G224" s="11">
        <f t="shared" si="12"/>
        <v>0</v>
      </c>
      <c r="H224" s="18">
        <f t="shared" si="13"/>
        <v>0</v>
      </c>
      <c r="I224" s="10">
        <f t="shared" si="14"/>
        <v>0</v>
      </c>
    </row>
    <row r="225" spans="1:9">
      <c r="A225" s="9">
        <f t="shared" si="15"/>
        <v>220</v>
      </c>
      <c r="B225" s="8" t="s">
        <v>538</v>
      </c>
      <c r="C225" s="8"/>
      <c r="D225" s="8"/>
      <c r="E225" s="8"/>
      <c r="F225" s="8"/>
      <c r="G225" s="11">
        <f t="shared" si="12"/>
        <v>0</v>
      </c>
      <c r="H225" s="18">
        <f t="shared" si="13"/>
        <v>0</v>
      </c>
      <c r="I225" s="10">
        <f t="shared" si="14"/>
        <v>0</v>
      </c>
    </row>
    <row r="226" spans="1:9">
      <c r="A226" s="9">
        <f t="shared" si="15"/>
        <v>221</v>
      </c>
      <c r="B226" s="8" t="s">
        <v>539</v>
      </c>
      <c r="C226" s="8"/>
      <c r="D226" s="8"/>
      <c r="E226" s="8"/>
      <c r="F226" s="8"/>
      <c r="G226" s="11">
        <f t="shared" si="12"/>
        <v>0</v>
      </c>
      <c r="H226" s="18">
        <f t="shared" si="13"/>
        <v>0</v>
      </c>
      <c r="I226" s="10">
        <f t="shared" si="14"/>
        <v>0</v>
      </c>
    </row>
    <row r="227" spans="1:9">
      <c r="A227" s="9">
        <f t="shared" si="15"/>
        <v>222</v>
      </c>
      <c r="B227" s="8" t="s">
        <v>540</v>
      </c>
      <c r="C227" s="8"/>
      <c r="D227" s="8"/>
      <c r="E227" s="8"/>
      <c r="F227" s="8"/>
      <c r="G227" s="11">
        <f t="shared" si="12"/>
        <v>0</v>
      </c>
      <c r="H227" s="18">
        <f t="shared" si="13"/>
        <v>0</v>
      </c>
      <c r="I227" s="10">
        <f t="shared" si="14"/>
        <v>0</v>
      </c>
    </row>
    <row r="228" spans="1:9">
      <c r="A228" s="9">
        <f t="shared" si="15"/>
        <v>223</v>
      </c>
      <c r="B228" s="8" t="s">
        <v>541</v>
      </c>
      <c r="C228" s="8"/>
      <c r="D228" s="8"/>
      <c r="E228" s="8"/>
      <c r="F228" s="8"/>
      <c r="G228" s="11">
        <f t="shared" si="12"/>
        <v>0</v>
      </c>
      <c r="H228" s="18">
        <f t="shared" si="13"/>
        <v>0</v>
      </c>
      <c r="I228" s="10">
        <f t="shared" si="14"/>
        <v>0</v>
      </c>
    </row>
    <row r="229" spans="1:9">
      <c r="A229" s="9">
        <f t="shared" si="15"/>
        <v>224</v>
      </c>
      <c r="B229" s="8" t="s">
        <v>542</v>
      </c>
      <c r="C229" s="8"/>
      <c r="D229" s="8"/>
      <c r="E229" s="8"/>
      <c r="F229" s="8"/>
      <c r="G229" s="11">
        <f t="shared" si="12"/>
        <v>0</v>
      </c>
      <c r="H229" s="18">
        <f t="shared" si="13"/>
        <v>0</v>
      </c>
      <c r="I229" s="10">
        <f t="shared" si="14"/>
        <v>0</v>
      </c>
    </row>
    <row r="230" spans="1:9">
      <c r="A230" s="9">
        <f t="shared" si="15"/>
        <v>225</v>
      </c>
      <c r="B230" s="8" t="s">
        <v>543</v>
      </c>
      <c r="C230" s="8"/>
      <c r="D230" s="8"/>
      <c r="E230" s="8"/>
      <c r="F230" s="8"/>
      <c r="G230" s="11">
        <f t="shared" si="12"/>
        <v>0</v>
      </c>
      <c r="H230" s="18">
        <f t="shared" si="13"/>
        <v>0</v>
      </c>
      <c r="I230" s="10">
        <f t="shared" si="14"/>
        <v>0</v>
      </c>
    </row>
    <row r="231" spans="1:9">
      <c r="A231" s="9">
        <f t="shared" si="15"/>
        <v>226</v>
      </c>
      <c r="B231" s="8" t="s">
        <v>544</v>
      </c>
      <c r="C231" s="8"/>
      <c r="D231" s="8"/>
      <c r="E231" s="8"/>
      <c r="F231" s="8"/>
      <c r="G231" s="11">
        <f t="shared" si="12"/>
        <v>0</v>
      </c>
      <c r="H231" s="18">
        <f t="shared" si="13"/>
        <v>0</v>
      </c>
      <c r="I231" s="10">
        <f t="shared" si="14"/>
        <v>0</v>
      </c>
    </row>
    <row r="232" spans="1:9">
      <c r="A232" s="9">
        <f t="shared" si="15"/>
        <v>227</v>
      </c>
      <c r="B232" s="8" t="s">
        <v>545</v>
      </c>
      <c r="C232" s="8"/>
      <c r="D232" s="8"/>
      <c r="E232" s="8"/>
      <c r="F232" s="8"/>
      <c r="G232" s="11">
        <f t="shared" si="12"/>
        <v>0</v>
      </c>
      <c r="H232" s="18">
        <f t="shared" si="13"/>
        <v>0</v>
      </c>
      <c r="I232" s="10">
        <f t="shared" si="14"/>
        <v>0</v>
      </c>
    </row>
    <row r="233" spans="1:9">
      <c r="A233" s="9">
        <f t="shared" si="15"/>
        <v>228</v>
      </c>
      <c r="B233" s="8" t="s">
        <v>546</v>
      </c>
      <c r="C233" s="8"/>
      <c r="D233" s="8"/>
      <c r="E233" s="8"/>
      <c r="F233" s="8"/>
      <c r="G233" s="11">
        <f t="shared" si="12"/>
        <v>0</v>
      </c>
      <c r="H233" s="18">
        <f t="shared" si="13"/>
        <v>0</v>
      </c>
      <c r="I233" s="10">
        <f t="shared" si="14"/>
        <v>0</v>
      </c>
    </row>
    <row r="234" spans="1:9">
      <c r="A234" s="9">
        <f t="shared" si="15"/>
        <v>229</v>
      </c>
      <c r="B234" s="8" t="s">
        <v>547</v>
      </c>
      <c r="C234" s="8"/>
      <c r="D234" s="8"/>
      <c r="E234" s="8"/>
      <c r="F234" s="8"/>
      <c r="G234" s="11">
        <f t="shared" si="12"/>
        <v>0</v>
      </c>
      <c r="H234" s="18">
        <f t="shared" si="13"/>
        <v>0</v>
      </c>
      <c r="I234" s="10">
        <f t="shared" si="14"/>
        <v>0</v>
      </c>
    </row>
    <row r="235" spans="1:9">
      <c r="A235" s="9">
        <f t="shared" si="15"/>
        <v>230</v>
      </c>
      <c r="B235" s="8" t="s">
        <v>548</v>
      </c>
      <c r="C235" s="8"/>
      <c r="D235" s="8"/>
      <c r="E235" s="8"/>
      <c r="F235" s="8"/>
      <c r="G235" s="11">
        <f t="shared" si="12"/>
        <v>0</v>
      </c>
      <c r="H235" s="18">
        <f t="shared" si="13"/>
        <v>0</v>
      </c>
      <c r="I235" s="10">
        <f t="shared" si="14"/>
        <v>0</v>
      </c>
    </row>
    <row r="236" spans="1:9">
      <c r="A236" s="9">
        <f t="shared" si="15"/>
        <v>231</v>
      </c>
      <c r="B236" s="8" t="s">
        <v>549</v>
      </c>
      <c r="C236" s="8"/>
      <c r="D236" s="8"/>
      <c r="E236" s="8"/>
      <c r="F236" s="8"/>
      <c r="G236" s="11">
        <f t="shared" si="12"/>
        <v>0</v>
      </c>
      <c r="H236" s="18">
        <f t="shared" si="13"/>
        <v>0</v>
      </c>
      <c r="I236" s="10">
        <f t="shared" si="14"/>
        <v>0</v>
      </c>
    </row>
    <row r="237" spans="1:9">
      <c r="A237" s="9">
        <f t="shared" si="15"/>
        <v>232</v>
      </c>
      <c r="B237" s="8" t="s">
        <v>550</v>
      </c>
      <c r="C237" s="8"/>
      <c r="D237" s="8"/>
      <c r="E237" s="8"/>
      <c r="F237" s="8"/>
      <c r="G237" s="11">
        <f t="shared" si="12"/>
        <v>0</v>
      </c>
      <c r="H237" s="18">
        <f t="shared" si="13"/>
        <v>0</v>
      </c>
      <c r="I237" s="10">
        <f t="shared" si="14"/>
        <v>0</v>
      </c>
    </row>
    <row r="238" spans="1:9">
      <c r="A238" s="9">
        <f t="shared" si="15"/>
        <v>233</v>
      </c>
      <c r="B238" s="8" t="s">
        <v>551</v>
      </c>
      <c r="C238" s="8"/>
      <c r="D238" s="8"/>
      <c r="E238" s="8"/>
      <c r="F238" s="8"/>
      <c r="G238" s="11">
        <f t="shared" si="12"/>
        <v>0</v>
      </c>
      <c r="H238" s="18">
        <f t="shared" si="13"/>
        <v>0</v>
      </c>
      <c r="I238" s="10">
        <f t="shared" si="14"/>
        <v>0</v>
      </c>
    </row>
    <row r="239" spans="1:9">
      <c r="A239" s="9">
        <f t="shared" si="15"/>
        <v>234</v>
      </c>
      <c r="B239" s="8" t="s">
        <v>552</v>
      </c>
      <c r="C239" s="8"/>
      <c r="D239" s="8"/>
      <c r="E239" s="8"/>
      <c r="F239" s="8"/>
      <c r="G239" s="11">
        <f t="shared" si="12"/>
        <v>0</v>
      </c>
      <c r="H239" s="18">
        <f t="shared" si="13"/>
        <v>0</v>
      </c>
      <c r="I239" s="10">
        <f t="shared" si="14"/>
        <v>0</v>
      </c>
    </row>
    <row r="240" spans="1:9">
      <c r="A240" s="9">
        <f t="shared" si="15"/>
        <v>235</v>
      </c>
      <c r="B240" s="8" t="s">
        <v>553</v>
      </c>
      <c r="C240" s="8"/>
      <c r="D240" s="8"/>
      <c r="E240" s="8"/>
      <c r="F240" s="8"/>
      <c r="G240" s="11">
        <f t="shared" si="12"/>
        <v>0</v>
      </c>
      <c r="H240" s="18">
        <f t="shared" si="13"/>
        <v>0</v>
      </c>
      <c r="I240" s="10">
        <f t="shared" si="14"/>
        <v>0</v>
      </c>
    </row>
    <row r="241" spans="1:9">
      <c r="A241" s="9">
        <f t="shared" si="15"/>
        <v>236</v>
      </c>
      <c r="B241" s="8" t="s">
        <v>554</v>
      </c>
      <c r="C241" s="8"/>
      <c r="D241" s="8"/>
      <c r="E241" s="8"/>
      <c r="F241" s="8"/>
      <c r="G241" s="11">
        <f t="shared" si="12"/>
        <v>0</v>
      </c>
      <c r="H241" s="18">
        <f t="shared" si="13"/>
        <v>0</v>
      </c>
      <c r="I241" s="10">
        <f t="shared" si="14"/>
        <v>0</v>
      </c>
    </row>
    <row r="242" spans="1:9">
      <c r="A242" s="9">
        <f t="shared" si="15"/>
        <v>237</v>
      </c>
      <c r="B242" s="8" t="s">
        <v>555</v>
      </c>
      <c r="C242" s="8"/>
      <c r="D242" s="8"/>
      <c r="E242" s="8"/>
      <c r="F242" s="8"/>
      <c r="G242" s="11">
        <f t="shared" si="12"/>
        <v>0</v>
      </c>
      <c r="H242" s="18">
        <f t="shared" si="13"/>
        <v>0</v>
      </c>
      <c r="I242" s="10">
        <f t="shared" si="14"/>
        <v>0</v>
      </c>
    </row>
    <row r="243" spans="1:9">
      <c r="A243" s="9">
        <f t="shared" si="15"/>
        <v>238</v>
      </c>
      <c r="B243" s="8" t="s">
        <v>556</v>
      </c>
      <c r="C243" s="8"/>
      <c r="D243" s="8"/>
      <c r="E243" s="8"/>
      <c r="F243" s="8"/>
      <c r="G243" s="11">
        <f t="shared" si="12"/>
        <v>0</v>
      </c>
      <c r="H243" s="18">
        <f t="shared" si="13"/>
        <v>0</v>
      </c>
      <c r="I243" s="10">
        <f t="shared" si="14"/>
        <v>0</v>
      </c>
    </row>
    <row r="244" spans="1:9">
      <c r="A244" s="9">
        <f t="shared" si="15"/>
        <v>239</v>
      </c>
      <c r="B244" s="8" t="s">
        <v>557</v>
      </c>
      <c r="C244" s="8"/>
      <c r="D244" s="8"/>
      <c r="E244" s="8"/>
      <c r="F244" s="8"/>
      <c r="G244" s="11">
        <f t="shared" si="12"/>
        <v>0</v>
      </c>
      <c r="H244" s="18">
        <f t="shared" si="13"/>
        <v>0</v>
      </c>
      <c r="I244" s="10">
        <f t="shared" si="14"/>
        <v>0</v>
      </c>
    </row>
    <row r="245" spans="1:9">
      <c r="A245" s="9">
        <f t="shared" si="15"/>
        <v>240</v>
      </c>
      <c r="B245" s="8" t="s">
        <v>558</v>
      </c>
      <c r="C245" s="8"/>
      <c r="D245" s="8"/>
      <c r="E245" s="8"/>
      <c r="F245" s="8"/>
      <c r="G245" s="11">
        <f t="shared" si="12"/>
        <v>0</v>
      </c>
      <c r="H245" s="18">
        <f t="shared" si="13"/>
        <v>0</v>
      </c>
      <c r="I245" s="10">
        <f t="shared" si="14"/>
        <v>0</v>
      </c>
    </row>
    <row r="246" spans="1:9">
      <c r="A246" s="9">
        <f t="shared" si="15"/>
        <v>241</v>
      </c>
      <c r="B246" s="8" t="s">
        <v>559</v>
      </c>
      <c r="C246" s="8"/>
      <c r="D246" s="8"/>
      <c r="E246" s="8"/>
      <c r="F246" s="8"/>
      <c r="G246" s="11">
        <f t="shared" si="12"/>
        <v>0</v>
      </c>
      <c r="H246" s="18">
        <f t="shared" si="13"/>
        <v>0</v>
      </c>
      <c r="I246" s="10">
        <f t="shared" si="14"/>
        <v>0</v>
      </c>
    </row>
    <row r="247" spans="1:9">
      <c r="A247" s="9">
        <f t="shared" si="15"/>
        <v>242</v>
      </c>
      <c r="B247" s="8" t="s">
        <v>560</v>
      </c>
      <c r="C247" s="8"/>
      <c r="D247" s="8"/>
      <c r="E247" s="8"/>
      <c r="F247" s="8"/>
      <c r="G247" s="11">
        <f t="shared" si="12"/>
        <v>0</v>
      </c>
      <c r="H247" s="18">
        <f t="shared" si="13"/>
        <v>0</v>
      </c>
      <c r="I247" s="10">
        <f t="shared" si="14"/>
        <v>0</v>
      </c>
    </row>
    <row r="248" spans="1:9">
      <c r="A248" s="9">
        <f t="shared" si="15"/>
        <v>243</v>
      </c>
      <c r="B248" s="8" t="s">
        <v>561</v>
      </c>
      <c r="C248" s="8"/>
      <c r="D248" s="8"/>
      <c r="E248" s="8"/>
      <c r="F248" s="8"/>
      <c r="G248" s="11">
        <f t="shared" si="12"/>
        <v>0</v>
      </c>
      <c r="H248" s="18">
        <f t="shared" si="13"/>
        <v>0</v>
      </c>
      <c r="I248" s="10">
        <f t="shared" si="14"/>
        <v>0</v>
      </c>
    </row>
    <row r="249" spans="1:9">
      <c r="A249" s="9">
        <f t="shared" si="15"/>
        <v>244</v>
      </c>
      <c r="B249" s="8" t="s">
        <v>562</v>
      </c>
      <c r="C249" s="8"/>
      <c r="D249" s="8"/>
      <c r="E249" s="8"/>
      <c r="F249" s="8"/>
      <c r="G249" s="11">
        <f t="shared" si="12"/>
        <v>0</v>
      </c>
      <c r="H249" s="18">
        <f t="shared" si="13"/>
        <v>0</v>
      </c>
      <c r="I249" s="10">
        <f t="shared" si="14"/>
        <v>0</v>
      </c>
    </row>
    <row r="250" spans="1:9">
      <c r="A250" s="9">
        <f t="shared" si="15"/>
        <v>245</v>
      </c>
      <c r="B250" s="8" t="s">
        <v>563</v>
      </c>
      <c r="C250" s="8"/>
      <c r="D250" s="8"/>
      <c r="E250" s="8"/>
      <c r="F250" s="8"/>
      <c r="G250" s="11">
        <f t="shared" si="12"/>
        <v>0</v>
      </c>
      <c r="H250" s="18">
        <f t="shared" si="13"/>
        <v>0</v>
      </c>
      <c r="I250" s="10">
        <f t="shared" si="14"/>
        <v>0</v>
      </c>
    </row>
    <row r="251" spans="1:9">
      <c r="A251" s="9">
        <f t="shared" si="15"/>
        <v>246</v>
      </c>
      <c r="B251" s="8" t="s">
        <v>564</v>
      </c>
      <c r="C251" s="8"/>
      <c r="D251" s="8"/>
      <c r="E251" s="8"/>
      <c r="F251" s="8"/>
      <c r="G251" s="11">
        <f t="shared" si="12"/>
        <v>0</v>
      </c>
      <c r="H251" s="18">
        <f t="shared" si="13"/>
        <v>0</v>
      </c>
      <c r="I251" s="10">
        <f t="shared" si="14"/>
        <v>0</v>
      </c>
    </row>
    <row r="252" spans="1:9">
      <c r="A252" s="9">
        <f t="shared" si="15"/>
        <v>247</v>
      </c>
      <c r="B252" s="8" t="s">
        <v>565</v>
      </c>
      <c r="C252" s="8"/>
      <c r="D252" s="8"/>
      <c r="E252" s="8"/>
      <c r="F252" s="8"/>
      <c r="G252" s="11">
        <f t="shared" si="12"/>
        <v>0</v>
      </c>
      <c r="H252" s="18">
        <f t="shared" si="13"/>
        <v>0</v>
      </c>
      <c r="I252" s="10">
        <f t="shared" si="14"/>
        <v>0</v>
      </c>
    </row>
    <row r="253" spans="1:9">
      <c r="A253" s="9">
        <f t="shared" si="15"/>
        <v>248</v>
      </c>
      <c r="B253" s="8" t="s">
        <v>566</v>
      </c>
      <c r="C253" s="8"/>
      <c r="D253" s="8"/>
      <c r="E253" s="8"/>
      <c r="F253" s="8"/>
      <c r="G253" s="11">
        <f t="shared" ref="G253:G265" si="16">2/141706.89*F253</f>
        <v>0</v>
      </c>
      <c r="H253" s="18">
        <f t="shared" ref="H253:H265" si="17">G253*1753.08</f>
        <v>0</v>
      </c>
      <c r="I253" s="10">
        <f t="shared" ref="I253:I265" si="18">H253*0.3677</f>
        <v>0</v>
      </c>
    </row>
    <row r="254" spans="1:9">
      <c r="A254" s="9">
        <f t="shared" si="15"/>
        <v>249</v>
      </c>
      <c r="B254" s="8" t="s">
        <v>567</v>
      </c>
      <c r="C254" s="8"/>
      <c r="D254" s="8"/>
      <c r="E254" s="8"/>
      <c r="F254" s="8"/>
      <c r="G254" s="11">
        <f t="shared" si="16"/>
        <v>0</v>
      </c>
      <c r="H254" s="18">
        <f t="shared" si="17"/>
        <v>0</v>
      </c>
      <c r="I254" s="10">
        <f t="shared" si="18"/>
        <v>0</v>
      </c>
    </row>
    <row r="255" spans="1:9">
      <c r="A255" s="9">
        <f t="shared" si="15"/>
        <v>250</v>
      </c>
      <c r="B255" s="8" t="s">
        <v>568</v>
      </c>
      <c r="C255" s="8"/>
      <c r="D255" s="8"/>
      <c r="E255" s="8"/>
      <c r="F255" s="8"/>
      <c r="G255" s="11">
        <f t="shared" si="16"/>
        <v>0</v>
      </c>
      <c r="H255" s="18">
        <f t="shared" si="17"/>
        <v>0</v>
      </c>
      <c r="I255" s="10">
        <f t="shared" si="18"/>
        <v>0</v>
      </c>
    </row>
    <row r="256" spans="1:9">
      <c r="A256" s="9">
        <f t="shared" si="15"/>
        <v>251</v>
      </c>
      <c r="B256" s="8" t="s">
        <v>569</v>
      </c>
      <c r="C256" s="8"/>
      <c r="D256" s="8"/>
      <c r="E256" s="8"/>
      <c r="F256" s="8"/>
      <c r="G256" s="11">
        <f t="shared" si="16"/>
        <v>0</v>
      </c>
      <c r="H256" s="18">
        <f t="shared" si="17"/>
        <v>0</v>
      </c>
      <c r="I256" s="10">
        <f t="shared" si="18"/>
        <v>0</v>
      </c>
    </row>
    <row r="257" spans="1:9">
      <c r="A257" s="9">
        <f t="shared" si="15"/>
        <v>252</v>
      </c>
      <c r="B257" s="8" t="s">
        <v>570</v>
      </c>
      <c r="C257" s="8"/>
      <c r="D257" s="8"/>
      <c r="E257" s="8"/>
      <c r="F257" s="8"/>
      <c r="G257" s="11">
        <f t="shared" si="16"/>
        <v>0</v>
      </c>
      <c r="H257" s="18">
        <f t="shared" si="17"/>
        <v>0</v>
      </c>
      <c r="I257" s="10">
        <f t="shared" si="18"/>
        <v>0</v>
      </c>
    </row>
    <row r="258" spans="1:9">
      <c r="A258" s="9">
        <f t="shared" si="15"/>
        <v>253</v>
      </c>
      <c r="B258" s="8" t="s">
        <v>1299</v>
      </c>
      <c r="C258" s="8"/>
      <c r="D258" s="8"/>
      <c r="E258" s="8"/>
      <c r="F258" s="8"/>
      <c r="G258" s="11">
        <f t="shared" si="16"/>
        <v>0</v>
      </c>
      <c r="H258" s="18">
        <f t="shared" si="17"/>
        <v>0</v>
      </c>
      <c r="I258" s="10">
        <f t="shared" si="18"/>
        <v>0</v>
      </c>
    </row>
    <row r="259" spans="1:9">
      <c r="A259" s="9">
        <f t="shared" si="15"/>
        <v>254</v>
      </c>
      <c r="B259" s="14" t="s">
        <v>1319</v>
      </c>
      <c r="C259" s="8"/>
      <c r="D259" s="8"/>
      <c r="E259" s="8"/>
      <c r="F259" s="8"/>
      <c r="G259" s="11">
        <f t="shared" si="16"/>
        <v>0</v>
      </c>
      <c r="H259" s="18">
        <f t="shared" si="17"/>
        <v>0</v>
      </c>
      <c r="I259" s="10">
        <f t="shared" si="18"/>
        <v>0</v>
      </c>
    </row>
    <row r="260" spans="1:9">
      <c r="A260" s="9">
        <f t="shared" si="15"/>
        <v>255</v>
      </c>
      <c r="B260" s="14" t="s">
        <v>1320</v>
      </c>
      <c r="C260" s="8"/>
      <c r="D260" s="8"/>
      <c r="E260" s="8"/>
      <c r="F260" s="8"/>
      <c r="G260" s="11">
        <f t="shared" si="16"/>
        <v>0</v>
      </c>
      <c r="H260" s="18">
        <f t="shared" si="17"/>
        <v>0</v>
      </c>
      <c r="I260" s="10">
        <f t="shared" si="18"/>
        <v>0</v>
      </c>
    </row>
    <row r="261" spans="1:9" s="210" customFormat="1">
      <c r="A261" s="9">
        <f t="shared" si="15"/>
        <v>256</v>
      </c>
      <c r="B261" s="203" t="s">
        <v>1323</v>
      </c>
      <c r="C261" s="204"/>
      <c r="D261" s="204"/>
      <c r="E261" s="204"/>
      <c r="F261" s="204"/>
      <c r="G261" s="205">
        <f t="shared" si="16"/>
        <v>0</v>
      </c>
      <c r="H261" s="206">
        <f t="shared" si="17"/>
        <v>0</v>
      </c>
      <c r="I261" s="200">
        <f t="shared" si="18"/>
        <v>0</v>
      </c>
    </row>
    <row r="262" spans="1:9" s="210" customFormat="1">
      <c r="A262" s="9">
        <f t="shared" si="15"/>
        <v>257</v>
      </c>
      <c r="B262" s="203" t="s">
        <v>1324</v>
      </c>
      <c r="C262" s="204"/>
      <c r="D262" s="204"/>
      <c r="E262" s="204"/>
      <c r="F262" s="204"/>
      <c r="G262" s="205">
        <f t="shared" si="16"/>
        <v>0</v>
      </c>
      <c r="H262" s="206">
        <f t="shared" si="17"/>
        <v>0</v>
      </c>
      <c r="I262" s="200">
        <f t="shared" si="18"/>
        <v>0</v>
      </c>
    </row>
    <row r="263" spans="1:9" s="210" customFormat="1">
      <c r="A263" s="9">
        <f t="shared" si="15"/>
        <v>258</v>
      </c>
      <c r="B263" s="203" t="s">
        <v>1325</v>
      </c>
      <c r="C263" s="204"/>
      <c r="D263" s="204"/>
      <c r="E263" s="204"/>
      <c r="F263" s="204"/>
      <c r="G263" s="205">
        <f t="shared" si="16"/>
        <v>0</v>
      </c>
      <c r="H263" s="206">
        <f t="shared" si="17"/>
        <v>0</v>
      </c>
      <c r="I263" s="200">
        <f t="shared" si="18"/>
        <v>0</v>
      </c>
    </row>
    <row r="264" spans="1:9" s="210" customFormat="1">
      <c r="A264" s="9">
        <f t="shared" ref="A264:A327" si="19">A263+1</f>
        <v>259</v>
      </c>
      <c r="B264" s="203" t="s">
        <v>1326</v>
      </c>
      <c r="C264" s="204"/>
      <c r="D264" s="204"/>
      <c r="E264" s="204"/>
      <c r="F264" s="204"/>
      <c r="G264" s="205">
        <f t="shared" si="16"/>
        <v>0</v>
      </c>
      <c r="H264" s="206">
        <f t="shared" si="17"/>
        <v>0</v>
      </c>
      <c r="I264" s="200">
        <f t="shared" si="18"/>
        <v>0</v>
      </c>
    </row>
    <row r="265" spans="1:9" s="210" customFormat="1">
      <c r="A265" s="9">
        <f t="shared" si="19"/>
        <v>260</v>
      </c>
      <c r="B265" s="203" t="s">
        <v>1327</v>
      </c>
      <c r="C265" s="204"/>
      <c r="D265" s="204"/>
      <c r="E265" s="204"/>
      <c r="F265" s="204"/>
      <c r="G265" s="205">
        <f t="shared" si="16"/>
        <v>0</v>
      </c>
      <c r="H265" s="206">
        <f t="shared" si="17"/>
        <v>0</v>
      </c>
      <c r="I265" s="200">
        <f t="shared" si="18"/>
        <v>0</v>
      </c>
    </row>
    <row r="266" spans="1:9">
      <c r="A266" s="9">
        <f t="shared" si="19"/>
        <v>261</v>
      </c>
      <c r="B266" s="14" t="s">
        <v>53</v>
      </c>
      <c r="C266" s="8"/>
      <c r="D266" s="8"/>
      <c r="E266" s="8"/>
      <c r="F266" s="8"/>
      <c r="G266" s="11">
        <f t="shared" ref="G266:G329" si="20">1/103963.81*F266</f>
        <v>0</v>
      </c>
      <c r="H266" s="18">
        <f t="shared" ref="H266:H329" si="21">G266*1753.08</f>
        <v>0</v>
      </c>
      <c r="I266" s="10">
        <f t="shared" ref="I266:I329" si="22">H266*0.3677</f>
        <v>0</v>
      </c>
    </row>
    <row r="267" spans="1:9">
      <c r="A267" s="9">
        <f t="shared" si="19"/>
        <v>262</v>
      </c>
      <c r="B267" s="14" t="s">
        <v>54</v>
      </c>
      <c r="C267" s="8"/>
      <c r="D267" s="8"/>
      <c r="E267" s="8"/>
      <c r="F267" s="8"/>
      <c r="G267" s="11">
        <f t="shared" si="20"/>
        <v>0</v>
      </c>
      <c r="H267" s="18">
        <f t="shared" si="21"/>
        <v>0</v>
      </c>
      <c r="I267" s="10">
        <f t="shared" si="22"/>
        <v>0</v>
      </c>
    </row>
    <row r="268" spans="1:9">
      <c r="A268" s="9">
        <f t="shared" si="19"/>
        <v>263</v>
      </c>
      <c r="B268" s="14" t="s">
        <v>55</v>
      </c>
      <c r="C268" s="8"/>
      <c r="D268" s="8"/>
      <c r="E268" s="8"/>
      <c r="F268" s="8"/>
      <c r="G268" s="11">
        <f t="shared" si="20"/>
        <v>0</v>
      </c>
      <c r="H268" s="18">
        <f t="shared" si="21"/>
        <v>0</v>
      </c>
      <c r="I268" s="10">
        <f t="shared" si="22"/>
        <v>0</v>
      </c>
    </row>
    <row r="269" spans="1:9">
      <c r="A269" s="9">
        <f t="shared" si="19"/>
        <v>264</v>
      </c>
      <c r="B269" s="14" t="s">
        <v>56</v>
      </c>
      <c r="C269" s="8"/>
      <c r="D269" s="8"/>
      <c r="E269" s="8"/>
      <c r="F269" s="8"/>
      <c r="G269" s="11">
        <f t="shared" si="20"/>
        <v>0</v>
      </c>
      <c r="H269" s="18">
        <f t="shared" si="21"/>
        <v>0</v>
      </c>
      <c r="I269" s="10">
        <f t="shared" si="22"/>
        <v>0</v>
      </c>
    </row>
    <row r="270" spans="1:9">
      <c r="A270" s="9">
        <f t="shared" si="19"/>
        <v>265</v>
      </c>
      <c r="B270" s="14" t="s">
        <v>57</v>
      </c>
      <c r="C270" s="8"/>
      <c r="D270" s="8"/>
      <c r="E270" s="8"/>
      <c r="F270" s="8"/>
      <c r="G270" s="11">
        <f t="shared" si="20"/>
        <v>0</v>
      </c>
      <c r="H270" s="18">
        <f t="shared" si="21"/>
        <v>0</v>
      </c>
      <c r="I270" s="10">
        <f t="shared" si="22"/>
        <v>0</v>
      </c>
    </row>
    <row r="271" spans="1:9">
      <c r="A271" s="9">
        <f t="shared" si="19"/>
        <v>266</v>
      </c>
      <c r="B271" s="14" t="s">
        <v>58</v>
      </c>
      <c r="C271" s="8"/>
      <c r="D271" s="8"/>
      <c r="E271" s="8"/>
      <c r="F271" s="8"/>
      <c r="G271" s="11">
        <f t="shared" si="20"/>
        <v>0</v>
      </c>
      <c r="H271" s="18">
        <f t="shared" si="21"/>
        <v>0</v>
      </c>
      <c r="I271" s="10">
        <f t="shared" si="22"/>
        <v>0</v>
      </c>
    </row>
    <row r="272" spans="1:9">
      <c r="A272" s="9">
        <f t="shared" si="19"/>
        <v>267</v>
      </c>
      <c r="B272" s="14" t="s">
        <v>59</v>
      </c>
      <c r="C272" s="8"/>
      <c r="D272" s="8"/>
      <c r="E272" s="8"/>
      <c r="F272" s="8"/>
      <c r="G272" s="11">
        <f t="shared" si="20"/>
        <v>0</v>
      </c>
      <c r="H272" s="18">
        <f t="shared" si="21"/>
        <v>0</v>
      </c>
      <c r="I272" s="10">
        <f t="shared" si="22"/>
        <v>0</v>
      </c>
    </row>
    <row r="273" spans="1:9">
      <c r="A273" s="9">
        <f t="shared" si="19"/>
        <v>268</v>
      </c>
      <c r="B273" s="14" t="s">
        <v>60</v>
      </c>
      <c r="C273" s="8"/>
      <c r="D273" s="8"/>
      <c r="E273" s="8"/>
      <c r="F273" s="8"/>
      <c r="G273" s="11">
        <f t="shared" si="20"/>
        <v>0</v>
      </c>
      <c r="H273" s="18">
        <f t="shared" si="21"/>
        <v>0</v>
      </c>
      <c r="I273" s="10">
        <f t="shared" si="22"/>
        <v>0</v>
      </c>
    </row>
    <row r="274" spans="1:9">
      <c r="A274" s="9">
        <f t="shared" si="19"/>
        <v>269</v>
      </c>
      <c r="B274" s="14" t="s">
        <v>61</v>
      </c>
      <c r="C274" s="8"/>
      <c r="D274" s="8"/>
      <c r="E274" s="8"/>
      <c r="F274" s="8"/>
      <c r="G274" s="11">
        <f t="shared" si="20"/>
        <v>0</v>
      </c>
      <c r="H274" s="18">
        <f t="shared" si="21"/>
        <v>0</v>
      </c>
      <c r="I274" s="10">
        <f t="shared" si="22"/>
        <v>0</v>
      </c>
    </row>
    <row r="275" spans="1:9">
      <c r="A275" s="9">
        <f t="shared" si="19"/>
        <v>270</v>
      </c>
      <c r="B275" s="14" t="s">
        <v>62</v>
      </c>
      <c r="C275" s="8"/>
      <c r="D275" s="8"/>
      <c r="E275" s="8"/>
      <c r="F275" s="8"/>
      <c r="G275" s="11">
        <f t="shared" si="20"/>
        <v>0</v>
      </c>
      <c r="H275" s="18">
        <f t="shared" si="21"/>
        <v>0</v>
      </c>
      <c r="I275" s="10">
        <f t="shared" si="22"/>
        <v>0</v>
      </c>
    </row>
    <row r="276" spans="1:9">
      <c r="A276" s="9">
        <f t="shared" si="19"/>
        <v>271</v>
      </c>
      <c r="B276" s="14" t="s">
        <v>63</v>
      </c>
      <c r="C276" s="8"/>
      <c r="D276" s="8"/>
      <c r="E276" s="8"/>
      <c r="F276" s="8"/>
      <c r="G276" s="11">
        <f t="shared" si="20"/>
        <v>0</v>
      </c>
      <c r="H276" s="18">
        <f t="shared" si="21"/>
        <v>0</v>
      </c>
      <c r="I276" s="10">
        <f t="shared" si="22"/>
        <v>0</v>
      </c>
    </row>
    <row r="277" spans="1:9">
      <c r="A277" s="9">
        <f t="shared" si="19"/>
        <v>272</v>
      </c>
      <c r="B277" s="14" t="s">
        <v>64</v>
      </c>
      <c r="C277" s="8"/>
      <c r="D277" s="8"/>
      <c r="E277" s="8"/>
      <c r="F277" s="8"/>
      <c r="G277" s="11">
        <f t="shared" si="20"/>
        <v>0</v>
      </c>
      <c r="H277" s="18">
        <f t="shared" si="21"/>
        <v>0</v>
      </c>
      <c r="I277" s="10">
        <f t="shared" si="22"/>
        <v>0</v>
      </c>
    </row>
    <row r="278" spans="1:9">
      <c r="A278" s="9">
        <f t="shared" si="19"/>
        <v>273</v>
      </c>
      <c r="B278" s="14" t="s">
        <v>65</v>
      </c>
      <c r="C278" s="8"/>
      <c r="D278" s="8"/>
      <c r="E278" s="8"/>
      <c r="F278" s="8"/>
      <c r="G278" s="11">
        <f t="shared" si="20"/>
        <v>0</v>
      </c>
      <c r="H278" s="18">
        <f t="shared" si="21"/>
        <v>0</v>
      </c>
      <c r="I278" s="10">
        <f t="shared" si="22"/>
        <v>0</v>
      </c>
    </row>
    <row r="279" spans="1:9">
      <c r="A279" s="9">
        <f t="shared" si="19"/>
        <v>274</v>
      </c>
      <c r="B279" s="14" t="s">
        <v>66</v>
      </c>
      <c r="C279" s="8"/>
      <c r="D279" s="8"/>
      <c r="E279" s="8"/>
      <c r="F279" s="8"/>
      <c r="G279" s="11">
        <f t="shared" si="20"/>
        <v>0</v>
      </c>
      <c r="H279" s="18">
        <f t="shared" si="21"/>
        <v>0</v>
      </c>
      <c r="I279" s="10">
        <f t="shared" si="22"/>
        <v>0</v>
      </c>
    </row>
    <row r="280" spans="1:9">
      <c r="A280" s="9">
        <f t="shared" si="19"/>
        <v>275</v>
      </c>
      <c r="B280" s="14" t="s">
        <v>67</v>
      </c>
      <c r="C280" s="8"/>
      <c r="D280" s="8"/>
      <c r="E280" s="8"/>
      <c r="F280" s="8"/>
      <c r="G280" s="11">
        <f t="shared" si="20"/>
        <v>0</v>
      </c>
      <c r="H280" s="18">
        <f t="shared" si="21"/>
        <v>0</v>
      </c>
      <c r="I280" s="10">
        <f t="shared" si="22"/>
        <v>0</v>
      </c>
    </row>
    <row r="281" spans="1:9">
      <c r="A281" s="9">
        <f t="shared" si="19"/>
        <v>276</v>
      </c>
      <c r="B281" s="14" t="s">
        <v>68</v>
      </c>
      <c r="C281" s="8"/>
      <c r="D281" s="8"/>
      <c r="E281" s="8"/>
      <c r="F281" s="8"/>
      <c r="G281" s="11">
        <f t="shared" si="20"/>
        <v>0</v>
      </c>
      <c r="H281" s="18">
        <f t="shared" si="21"/>
        <v>0</v>
      </c>
      <c r="I281" s="10">
        <f t="shared" si="22"/>
        <v>0</v>
      </c>
    </row>
    <row r="282" spans="1:9">
      <c r="A282" s="9">
        <f t="shared" si="19"/>
        <v>277</v>
      </c>
      <c r="B282" s="14" t="s">
        <v>69</v>
      </c>
      <c r="C282" s="8"/>
      <c r="D282" s="8"/>
      <c r="E282" s="8"/>
      <c r="F282" s="8"/>
      <c r="G282" s="11">
        <f t="shared" si="20"/>
        <v>0</v>
      </c>
      <c r="H282" s="18">
        <f t="shared" si="21"/>
        <v>0</v>
      </c>
      <c r="I282" s="10">
        <f t="shared" si="22"/>
        <v>0</v>
      </c>
    </row>
    <row r="283" spans="1:9">
      <c r="A283" s="9">
        <f t="shared" si="19"/>
        <v>278</v>
      </c>
      <c r="B283" s="14" t="s">
        <v>70</v>
      </c>
      <c r="C283" s="8"/>
      <c r="D283" s="8"/>
      <c r="E283" s="8"/>
      <c r="F283" s="8"/>
      <c r="G283" s="11">
        <f t="shared" si="20"/>
        <v>0</v>
      </c>
      <c r="H283" s="18">
        <f t="shared" si="21"/>
        <v>0</v>
      </c>
      <c r="I283" s="10">
        <f t="shared" si="22"/>
        <v>0</v>
      </c>
    </row>
    <row r="284" spans="1:9">
      <c r="A284" s="9">
        <f t="shared" si="19"/>
        <v>279</v>
      </c>
      <c r="B284" s="14" t="s">
        <v>71</v>
      </c>
      <c r="C284" s="8"/>
      <c r="D284" s="8"/>
      <c r="E284" s="8"/>
      <c r="F284" s="8"/>
      <c r="G284" s="11">
        <f t="shared" si="20"/>
        <v>0</v>
      </c>
      <c r="H284" s="18">
        <f t="shared" si="21"/>
        <v>0</v>
      </c>
      <c r="I284" s="10">
        <f t="shared" si="22"/>
        <v>0</v>
      </c>
    </row>
    <row r="285" spans="1:9">
      <c r="A285" s="9">
        <f t="shared" si="19"/>
        <v>280</v>
      </c>
      <c r="B285" s="14" t="s">
        <v>72</v>
      </c>
      <c r="C285" s="8"/>
      <c r="D285" s="8"/>
      <c r="E285" s="8"/>
      <c r="F285" s="8"/>
      <c r="G285" s="11">
        <f t="shared" si="20"/>
        <v>0</v>
      </c>
      <c r="H285" s="18">
        <f t="shared" si="21"/>
        <v>0</v>
      </c>
      <c r="I285" s="10">
        <f t="shared" si="22"/>
        <v>0</v>
      </c>
    </row>
    <row r="286" spans="1:9">
      <c r="A286" s="9">
        <f t="shared" si="19"/>
        <v>281</v>
      </c>
      <c r="B286" s="14" t="s">
        <v>73</v>
      </c>
      <c r="C286" s="8"/>
      <c r="D286" s="8"/>
      <c r="E286" s="8"/>
      <c r="F286" s="8"/>
      <c r="G286" s="11">
        <f t="shared" si="20"/>
        <v>0</v>
      </c>
      <c r="H286" s="18">
        <f t="shared" si="21"/>
        <v>0</v>
      </c>
      <c r="I286" s="10">
        <f t="shared" si="22"/>
        <v>0</v>
      </c>
    </row>
    <row r="287" spans="1:9">
      <c r="A287" s="9">
        <f t="shared" si="19"/>
        <v>282</v>
      </c>
      <c r="B287" s="14" t="s">
        <v>74</v>
      </c>
      <c r="C287" s="8"/>
      <c r="D287" s="8"/>
      <c r="E287" s="8"/>
      <c r="F287" s="8"/>
      <c r="G287" s="11">
        <f t="shared" si="20"/>
        <v>0</v>
      </c>
      <c r="H287" s="18">
        <f t="shared" si="21"/>
        <v>0</v>
      </c>
      <c r="I287" s="10">
        <f t="shared" si="22"/>
        <v>0</v>
      </c>
    </row>
    <row r="288" spans="1:9">
      <c r="A288" s="9">
        <f t="shared" si="19"/>
        <v>283</v>
      </c>
      <c r="B288" s="14" t="s">
        <v>75</v>
      </c>
      <c r="C288" s="8"/>
      <c r="D288" s="8"/>
      <c r="E288" s="8"/>
      <c r="F288" s="8"/>
      <c r="G288" s="11">
        <f t="shared" si="20"/>
        <v>0</v>
      </c>
      <c r="H288" s="18">
        <f t="shared" si="21"/>
        <v>0</v>
      </c>
      <c r="I288" s="10">
        <f t="shared" si="22"/>
        <v>0</v>
      </c>
    </row>
    <row r="289" spans="1:9">
      <c r="A289" s="9">
        <f t="shared" si="19"/>
        <v>284</v>
      </c>
      <c r="B289" s="14" t="s">
        <v>76</v>
      </c>
      <c r="C289" s="8"/>
      <c r="D289" s="8"/>
      <c r="E289" s="8"/>
      <c r="F289" s="8"/>
      <c r="G289" s="11">
        <f t="shared" si="20"/>
        <v>0</v>
      </c>
      <c r="H289" s="18">
        <f t="shared" si="21"/>
        <v>0</v>
      </c>
      <c r="I289" s="10">
        <f t="shared" si="22"/>
        <v>0</v>
      </c>
    </row>
    <row r="290" spans="1:9">
      <c r="A290" s="9">
        <f t="shared" si="19"/>
        <v>285</v>
      </c>
      <c r="B290" s="14" t="s">
        <v>77</v>
      </c>
      <c r="C290" s="8"/>
      <c r="D290" s="8"/>
      <c r="E290" s="8"/>
      <c r="F290" s="8"/>
      <c r="G290" s="11">
        <f t="shared" si="20"/>
        <v>0</v>
      </c>
      <c r="H290" s="18">
        <f t="shared" si="21"/>
        <v>0</v>
      </c>
      <c r="I290" s="10">
        <f t="shared" si="22"/>
        <v>0</v>
      </c>
    </row>
    <row r="291" spans="1:9">
      <c r="A291" s="9">
        <f t="shared" si="19"/>
        <v>286</v>
      </c>
      <c r="B291" s="14" t="s">
        <v>78</v>
      </c>
      <c r="C291" s="8"/>
      <c r="D291" s="8"/>
      <c r="E291" s="8"/>
      <c r="F291" s="8"/>
      <c r="G291" s="11">
        <f t="shared" si="20"/>
        <v>0</v>
      </c>
      <c r="H291" s="18">
        <f t="shared" si="21"/>
        <v>0</v>
      </c>
      <c r="I291" s="10">
        <f t="shared" si="22"/>
        <v>0</v>
      </c>
    </row>
    <row r="292" spans="1:9">
      <c r="A292" s="9">
        <f t="shared" si="19"/>
        <v>287</v>
      </c>
      <c r="B292" s="14" t="s">
        <v>79</v>
      </c>
      <c r="C292" s="8"/>
      <c r="D292" s="8"/>
      <c r="E292" s="8"/>
      <c r="F292" s="8"/>
      <c r="G292" s="11">
        <f t="shared" si="20"/>
        <v>0</v>
      </c>
      <c r="H292" s="18">
        <f t="shared" si="21"/>
        <v>0</v>
      </c>
      <c r="I292" s="10">
        <f t="shared" si="22"/>
        <v>0</v>
      </c>
    </row>
    <row r="293" spans="1:9">
      <c r="A293" s="9">
        <f t="shared" si="19"/>
        <v>288</v>
      </c>
      <c r="B293" s="14" t="s">
        <v>80</v>
      </c>
      <c r="C293" s="8"/>
      <c r="D293" s="8"/>
      <c r="E293" s="8"/>
      <c r="F293" s="8"/>
      <c r="G293" s="11">
        <f t="shared" si="20"/>
        <v>0</v>
      </c>
      <c r="H293" s="18">
        <f t="shared" si="21"/>
        <v>0</v>
      </c>
      <c r="I293" s="10">
        <f t="shared" si="22"/>
        <v>0</v>
      </c>
    </row>
    <row r="294" spans="1:9">
      <c r="A294" s="9">
        <f t="shared" si="19"/>
        <v>289</v>
      </c>
      <c r="B294" s="14" t="s">
        <v>81</v>
      </c>
      <c r="C294" s="8"/>
      <c r="D294" s="8"/>
      <c r="E294" s="8"/>
      <c r="F294" s="8"/>
      <c r="G294" s="11">
        <f t="shared" si="20"/>
        <v>0</v>
      </c>
      <c r="H294" s="18">
        <f t="shared" si="21"/>
        <v>0</v>
      </c>
      <c r="I294" s="10">
        <f t="shared" si="22"/>
        <v>0</v>
      </c>
    </row>
    <row r="295" spans="1:9">
      <c r="A295" s="9">
        <f t="shared" si="19"/>
        <v>290</v>
      </c>
      <c r="B295" s="14" t="s">
        <v>82</v>
      </c>
      <c r="C295" s="8"/>
      <c r="D295" s="8"/>
      <c r="E295" s="8"/>
      <c r="F295" s="8"/>
      <c r="G295" s="11">
        <f t="shared" si="20"/>
        <v>0</v>
      </c>
      <c r="H295" s="18">
        <f t="shared" si="21"/>
        <v>0</v>
      </c>
      <c r="I295" s="10">
        <f t="shared" si="22"/>
        <v>0</v>
      </c>
    </row>
    <row r="296" spans="1:9">
      <c r="A296" s="9">
        <f t="shared" si="19"/>
        <v>291</v>
      </c>
      <c r="B296" s="14" t="s">
        <v>83</v>
      </c>
      <c r="C296" s="8"/>
      <c r="D296" s="8"/>
      <c r="E296" s="8"/>
      <c r="F296" s="8"/>
      <c r="G296" s="11">
        <f t="shared" si="20"/>
        <v>0</v>
      </c>
      <c r="H296" s="18">
        <f t="shared" si="21"/>
        <v>0</v>
      </c>
      <c r="I296" s="10">
        <f t="shared" si="22"/>
        <v>0</v>
      </c>
    </row>
    <row r="297" spans="1:9">
      <c r="A297" s="9">
        <f t="shared" si="19"/>
        <v>292</v>
      </c>
      <c r="B297" s="14" t="s">
        <v>84</v>
      </c>
      <c r="C297" s="8"/>
      <c r="D297" s="8"/>
      <c r="E297" s="8"/>
      <c r="F297" s="8"/>
      <c r="G297" s="11">
        <f t="shared" si="20"/>
        <v>0</v>
      </c>
      <c r="H297" s="18">
        <f t="shared" si="21"/>
        <v>0</v>
      </c>
      <c r="I297" s="10">
        <f t="shared" si="22"/>
        <v>0</v>
      </c>
    </row>
    <row r="298" spans="1:9">
      <c r="A298" s="9">
        <f t="shared" si="19"/>
        <v>293</v>
      </c>
      <c r="B298" s="14" t="s">
        <v>85</v>
      </c>
      <c r="C298" s="8"/>
      <c r="D298" s="8"/>
      <c r="E298" s="8"/>
      <c r="F298" s="8"/>
      <c r="G298" s="11">
        <f t="shared" si="20"/>
        <v>0</v>
      </c>
      <c r="H298" s="18">
        <f t="shared" si="21"/>
        <v>0</v>
      </c>
      <c r="I298" s="10">
        <f t="shared" si="22"/>
        <v>0</v>
      </c>
    </row>
    <row r="299" spans="1:9">
      <c r="A299" s="9">
        <f t="shared" si="19"/>
        <v>294</v>
      </c>
      <c r="B299" s="14" t="s">
        <v>86</v>
      </c>
      <c r="C299" s="8"/>
      <c r="D299" s="8"/>
      <c r="E299" s="8"/>
      <c r="F299" s="8"/>
      <c r="G299" s="11">
        <f t="shared" si="20"/>
        <v>0</v>
      </c>
      <c r="H299" s="18">
        <f t="shared" si="21"/>
        <v>0</v>
      </c>
      <c r="I299" s="10">
        <f t="shared" si="22"/>
        <v>0</v>
      </c>
    </row>
    <row r="300" spans="1:9">
      <c r="A300" s="9">
        <f t="shared" si="19"/>
        <v>295</v>
      </c>
      <c r="B300" s="14" t="s">
        <v>87</v>
      </c>
      <c r="C300" s="8"/>
      <c r="D300" s="8"/>
      <c r="E300" s="8"/>
      <c r="F300" s="8"/>
      <c r="G300" s="11">
        <f t="shared" si="20"/>
        <v>0</v>
      </c>
      <c r="H300" s="18">
        <f t="shared" si="21"/>
        <v>0</v>
      </c>
      <c r="I300" s="10">
        <f t="shared" si="22"/>
        <v>0</v>
      </c>
    </row>
    <row r="301" spans="1:9">
      <c r="A301" s="9">
        <f t="shared" si="19"/>
        <v>296</v>
      </c>
      <c r="B301" s="14" t="s">
        <v>88</v>
      </c>
      <c r="C301" s="8"/>
      <c r="D301" s="8"/>
      <c r="E301" s="8"/>
      <c r="F301" s="8"/>
      <c r="G301" s="11">
        <f t="shared" si="20"/>
        <v>0</v>
      </c>
      <c r="H301" s="18">
        <f t="shared" si="21"/>
        <v>0</v>
      </c>
      <c r="I301" s="10">
        <f t="shared" si="22"/>
        <v>0</v>
      </c>
    </row>
    <row r="302" spans="1:9">
      <c r="A302" s="9">
        <f t="shared" si="19"/>
        <v>297</v>
      </c>
      <c r="B302" s="14" t="s">
        <v>89</v>
      </c>
      <c r="C302" s="8"/>
      <c r="D302" s="8"/>
      <c r="E302" s="8"/>
      <c r="F302" s="8"/>
      <c r="G302" s="11">
        <f t="shared" si="20"/>
        <v>0</v>
      </c>
      <c r="H302" s="18">
        <f t="shared" si="21"/>
        <v>0</v>
      </c>
      <c r="I302" s="10">
        <f t="shared" si="22"/>
        <v>0</v>
      </c>
    </row>
    <row r="303" spans="1:9">
      <c r="A303" s="9">
        <f t="shared" si="19"/>
        <v>298</v>
      </c>
      <c r="B303" s="14" t="s">
        <v>90</v>
      </c>
      <c r="C303" s="8"/>
      <c r="D303" s="8"/>
      <c r="E303" s="8"/>
      <c r="F303" s="8"/>
      <c r="G303" s="11">
        <f t="shared" si="20"/>
        <v>0</v>
      </c>
      <c r="H303" s="18">
        <f t="shared" si="21"/>
        <v>0</v>
      </c>
      <c r="I303" s="10">
        <f t="shared" si="22"/>
        <v>0</v>
      </c>
    </row>
    <row r="304" spans="1:9">
      <c r="A304" s="9">
        <f t="shared" si="19"/>
        <v>299</v>
      </c>
      <c r="B304" s="14" t="s">
        <v>91</v>
      </c>
      <c r="C304" s="8"/>
      <c r="D304" s="8"/>
      <c r="E304" s="8"/>
      <c r="F304" s="8"/>
      <c r="G304" s="11">
        <f t="shared" si="20"/>
        <v>0</v>
      </c>
      <c r="H304" s="18">
        <f t="shared" si="21"/>
        <v>0</v>
      </c>
      <c r="I304" s="10">
        <f t="shared" si="22"/>
        <v>0</v>
      </c>
    </row>
    <row r="305" spans="1:9">
      <c r="A305" s="9">
        <f t="shared" si="19"/>
        <v>300</v>
      </c>
      <c r="B305" s="14" t="s">
        <v>92</v>
      </c>
      <c r="C305" s="8"/>
      <c r="D305" s="8"/>
      <c r="E305" s="8"/>
      <c r="F305" s="8"/>
      <c r="G305" s="11">
        <f t="shared" si="20"/>
        <v>0</v>
      </c>
      <c r="H305" s="18">
        <f t="shared" si="21"/>
        <v>0</v>
      </c>
      <c r="I305" s="10">
        <f t="shared" si="22"/>
        <v>0</v>
      </c>
    </row>
    <row r="306" spans="1:9">
      <c r="A306" s="9">
        <f t="shared" si="19"/>
        <v>301</v>
      </c>
      <c r="B306" s="14" t="s">
        <v>93</v>
      </c>
      <c r="C306" s="8"/>
      <c r="D306" s="8"/>
      <c r="E306" s="8"/>
      <c r="F306" s="8"/>
      <c r="G306" s="11">
        <f t="shared" si="20"/>
        <v>0</v>
      </c>
      <c r="H306" s="18">
        <f t="shared" si="21"/>
        <v>0</v>
      </c>
      <c r="I306" s="10">
        <f t="shared" si="22"/>
        <v>0</v>
      </c>
    </row>
    <row r="307" spans="1:9">
      <c r="A307" s="9">
        <f t="shared" si="19"/>
        <v>302</v>
      </c>
      <c r="B307" s="14" t="s">
        <v>94</v>
      </c>
      <c r="C307" s="8"/>
      <c r="D307" s="8"/>
      <c r="E307" s="8"/>
      <c r="F307" s="8"/>
      <c r="G307" s="11">
        <f t="shared" si="20"/>
        <v>0</v>
      </c>
      <c r="H307" s="18">
        <f t="shared" si="21"/>
        <v>0</v>
      </c>
      <c r="I307" s="10">
        <f t="shared" si="22"/>
        <v>0</v>
      </c>
    </row>
    <row r="308" spans="1:9">
      <c r="A308" s="9">
        <f t="shared" si="19"/>
        <v>303</v>
      </c>
      <c r="B308" s="14" t="s">
        <v>95</v>
      </c>
      <c r="C308" s="8"/>
      <c r="D308" s="8"/>
      <c r="E308" s="8"/>
      <c r="F308" s="8"/>
      <c r="G308" s="11">
        <f t="shared" si="20"/>
        <v>0</v>
      </c>
      <c r="H308" s="18">
        <f t="shared" si="21"/>
        <v>0</v>
      </c>
      <c r="I308" s="10">
        <f t="shared" si="22"/>
        <v>0</v>
      </c>
    </row>
    <row r="309" spans="1:9">
      <c r="A309" s="9">
        <f t="shared" si="19"/>
        <v>304</v>
      </c>
      <c r="B309" s="14" t="s">
        <v>96</v>
      </c>
      <c r="C309" s="8"/>
      <c r="D309" s="8"/>
      <c r="E309" s="8"/>
      <c r="F309" s="8"/>
      <c r="G309" s="11">
        <f t="shared" si="20"/>
        <v>0</v>
      </c>
      <c r="H309" s="18">
        <f t="shared" si="21"/>
        <v>0</v>
      </c>
      <c r="I309" s="10">
        <f t="shared" si="22"/>
        <v>0</v>
      </c>
    </row>
    <row r="310" spans="1:9">
      <c r="A310" s="9">
        <f t="shared" si="19"/>
        <v>305</v>
      </c>
      <c r="B310" s="14" t="s">
        <v>97</v>
      </c>
      <c r="C310" s="8"/>
      <c r="D310" s="8"/>
      <c r="E310" s="8"/>
      <c r="F310" s="8"/>
      <c r="G310" s="11">
        <f t="shared" si="20"/>
        <v>0</v>
      </c>
      <c r="H310" s="18">
        <f t="shared" si="21"/>
        <v>0</v>
      </c>
      <c r="I310" s="10">
        <f t="shared" si="22"/>
        <v>0</v>
      </c>
    </row>
    <row r="311" spans="1:9">
      <c r="A311" s="9">
        <f t="shared" si="19"/>
        <v>306</v>
      </c>
      <c r="B311" s="14" t="s">
        <v>98</v>
      </c>
      <c r="C311" s="8"/>
      <c r="D311" s="8"/>
      <c r="E311" s="8"/>
      <c r="F311" s="8"/>
      <c r="G311" s="11">
        <f t="shared" si="20"/>
        <v>0</v>
      </c>
      <c r="H311" s="18">
        <f t="shared" si="21"/>
        <v>0</v>
      </c>
      <c r="I311" s="10">
        <f t="shared" si="22"/>
        <v>0</v>
      </c>
    </row>
    <row r="312" spans="1:9">
      <c r="A312" s="9">
        <f t="shared" si="19"/>
        <v>307</v>
      </c>
      <c r="B312" s="14" t="s">
        <v>99</v>
      </c>
      <c r="C312" s="8"/>
      <c r="D312" s="8"/>
      <c r="E312" s="8"/>
      <c r="F312" s="8"/>
      <c r="G312" s="11">
        <f t="shared" si="20"/>
        <v>0</v>
      </c>
      <c r="H312" s="18">
        <f t="shared" si="21"/>
        <v>0</v>
      </c>
      <c r="I312" s="10">
        <f t="shared" si="22"/>
        <v>0</v>
      </c>
    </row>
    <row r="313" spans="1:9">
      <c r="A313" s="9">
        <f t="shared" si="19"/>
        <v>308</v>
      </c>
      <c r="B313" s="14" t="s">
        <v>100</v>
      </c>
      <c r="C313" s="8"/>
      <c r="D313" s="8"/>
      <c r="E313" s="8"/>
      <c r="F313" s="8"/>
      <c r="G313" s="11">
        <f t="shared" si="20"/>
        <v>0</v>
      </c>
      <c r="H313" s="18">
        <f t="shared" si="21"/>
        <v>0</v>
      </c>
      <c r="I313" s="10">
        <f t="shared" si="22"/>
        <v>0</v>
      </c>
    </row>
    <row r="314" spans="1:9">
      <c r="A314" s="9">
        <f t="shared" si="19"/>
        <v>309</v>
      </c>
      <c r="B314" s="14" t="s">
        <v>101</v>
      </c>
      <c r="C314" s="8"/>
      <c r="D314" s="8"/>
      <c r="E314" s="8"/>
      <c r="F314" s="8"/>
      <c r="G314" s="11">
        <f t="shared" si="20"/>
        <v>0</v>
      </c>
      <c r="H314" s="18">
        <f t="shared" si="21"/>
        <v>0</v>
      </c>
      <c r="I314" s="10">
        <f t="shared" si="22"/>
        <v>0</v>
      </c>
    </row>
    <row r="315" spans="1:9">
      <c r="A315" s="9">
        <f t="shared" si="19"/>
        <v>310</v>
      </c>
      <c r="B315" s="14" t="s">
        <v>102</v>
      </c>
      <c r="C315" s="8"/>
      <c r="D315" s="8"/>
      <c r="E315" s="8"/>
      <c r="F315" s="8"/>
      <c r="G315" s="11">
        <f t="shared" si="20"/>
        <v>0</v>
      </c>
      <c r="H315" s="18">
        <f t="shared" si="21"/>
        <v>0</v>
      </c>
      <c r="I315" s="10">
        <f t="shared" si="22"/>
        <v>0</v>
      </c>
    </row>
    <row r="316" spans="1:9">
      <c r="A316" s="9">
        <f t="shared" si="19"/>
        <v>311</v>
      </c>
      <c r="B316" s="14" t="s">
        <v>103</v>
      </c>
      <c r="C316" s="8"/>
      <c r="D316" s="8"/>
      <c r="E316" s="8"/>
      <c r="F316" s="8"/>
      <c r="G316" s="11">
        <f t="shared" si="20"/>
        <v>0</v>
      </c>
      <c r="H316" s="18">
        <f t="shared" si="21"/>
        <v>0</v>
      </c>
      <c r="I316" s="10">
        <f t="shared" si="22"/>
        <v>0</v>
      </c>
    </row>
    <row r="317" spans="1:9">
      <c r="A317" s="9">
        <f t="shared" si="19"/>
        <v>312</v>
      </c>
      <c r="B317" s="14" t="s">
        <v>104</v>
      </c>
      <c r="C317" s="8"/>
      <c r="D317" s="8"/>
      <c r="E317" s="8"/>
      <c r="F317" s="8"/>
      <c r="G317" s="11">
        <f t="shared" si="20"/>
        <v>0</v>
      </c>
      <c r="H317" s="18">
        <f t="shared" si="21"/>
        <v>0</v>
      </c>
      <c r="I317" s="10">
        <f t="shared" si="22"/>
        <v>0</v>
      </c>
    </row>
    <row r="318" spans="1:9">
      <c r="A318" s="9">
        <f t="shared" si="19"/>
        <v>313</v>
      </c>
      <c r="B318" s="14" t="s">
        <v>105</v>
      </c>
      <c r="C318" s="8"/>
      <c r="D318" s="8"/>
      <c r="E318" s="8"/>
      <c r="F318" s="8"/>
      <c r="G318" s="11">
        <f t="shared" si="20"/>
        <v>0</v>
      </c>
      <c r="H318" s="18">
        <f t="shared" si="21"/>
        <v>0</v>
      </c>
      <c r="I318" s="10">
        <f t="shared" si="22"/>
        <v>0</v>
      </c>
    </row>
    <row r="319" spans="1:9">
      <c r="A319" s="9">
        <f t="shared" si="19"/>
        <v>314</v>
      </c>
      <c r="B319" s="14" t="s">
        <v>106</v>
      </c>
      <c r="C319" s="8"/>
      <c r="D319" s="8"/>
      <c r="E319" s="8"/>
      <c r="F319" s="8"/>
      <c r="G319" s="11">
        <f t="shared" si="20"/>
        <v>0</v>
      </c>
      <c r="H319" s="18">
        <f t="shared" si="21"/>
        <v>0</v>
      </c>
      <c r="I319" s="10">
        <f t="shared" si="22"/>
        <v>0</v>
      </c>
    </row>
    <row r="320" spans="1:9">
      <c r="A320" s="9">
        <f t="shared" si="19"/>
        <v>315</v>
      </c>
      <c r="B320" s="14" t="s">
        <v>107</v>
      </c>
      <c r="C320" s="8"/>
      <c r="D320" s="8"/>
      <c r="E320" s="8"/>
      <c r="F320" s="8"/>
      <c r="G320" s="11">
        <f t="shared" si="20"/>
        <v>0</v>
      </c>
      <c r="H320" s="18">
        <f t="shared" si="21"/>
        <v>0</v>
      </c>
      <c r="I320" s="10">
        <f t="shared" si="22"/>
        <v>0</v>
      </c>
    </row>
    <row r="321" spans="1:9">
      <c r="A321" s="9">
        <f t="shared" si="19"/>
        <v>316</v>
      </c>
      <c r="B321" s="14" t="s">
        <v>108</v>
      </c>
      <c r="C321" s="8"/>
      <c r="D321" s="8"/>
      <c r="E321" s="8"/>
      <c r="F321" s="8"/>
      <c r="G321" s="11">
        <f t="shared" si="20"/>
        <v>0</v>
      </c>
      <c r="H321" s="18">
        <f t="shared" si="21"/>
        <v>0</v>
      </c>
      <c r="I321" s="10">
        <f t="shared" si="22"/>
        <v>0</v>
      </c>
    </row>
    <row r="322" spans="1:9">
      <c r="A322" s="9">
        <f t="shared" si="19"/>
        <v>317</v>
      </c>
      <c r="B322" s="14" t="s">
        <v>119</v>
      </c>
      <c r="C322" s="8"/>
      <c r="D322" s="8"/>
      <c r="E322" s="8"/>
      <c r="F322" s="8"/>
      <c r="G322" s="11">
        <f t="shared" si="20"/>
        <v>0</v>
      </c>
      <c r="H322" s="18">
        <f t="shared" si="21"/>
        <v>0</v>
      </c>
      <c r="I322" s="10">
        <f t="shared" si="22"/>
        <v>0</v>
      </c>
    </row>
    <row r="323" spans="1:9">
      <c r="A323" s="9">
        <f t="shared" si="19"/>
        <v>318</v>
      </c>
      <c r="B323" s="14" t="s">
        <v>120</v>
      </c>
      <c r="C323" s="8"/>
      <c r="D323" s="8"/>
      <c r="E323" s="8"/>
      <c r="F323" s="8"/>
      <c r="G323" s="11">
        <f t="shared" si="20"/>
        <v>0</v>
      </c>
      <c r="H323" s="18">
        <f t="shared" si="21"/>
        <v>0</v>
      </c>
      <c r="I323" s="10">
        <f t="shared" si="22"/>
        <v>0</v>
      </c>
    </row>
    <row r="324" spans="1:9">
      <c r="A324" s="9">
        <f t="shared" si="19"/>
        <v>319</v>
      </c>
      <c r="B324" s="14" t="s">
        <v>121</v>
      </c>
      <c r="C324" s="8"/>
      <c r="D324" s="8"/>
      <c r="E324" s="8"/>
      <c r="F324" s="8"/>
      <c r="G324" s="11">
        <f t="shared" si="20"/>
        <v>0</v>
      </c>
      <c r="H324" s="18">
        <f t="shared" si="21"/>
        <v>0</v>
      </c>
      <c r="I324" s="10">
        <f t="shared" si="22"/>
        <v>0</v>
      </c>
    </row>
    <row r="325" spans="1:9">
      <c r="A325" s="9">
        <f t="shared" si="19"/>
        <v>320</v>
      </c>
      <c r="B325" s="14" t="s">
        <v>122</v>
      </c>
      <c r="C325" s="8"/>
      <c r="D325" s="8"/>
      <c r="E325" s="8"/>
      <c r="F325" s="8"/>
      <c r="G325" s="11">
        <f t="shared" si="20"/>
        <v>0</v>
      </c>
      <c r="H325" s="18">
        <f t="shared" si="21"/>
        <v>0</v>
      </c>
      <c r="I325" s="10">
        <f t="shared" si="22"/>
        <v>0</v>
      </c>
    </row>
    <row r="326" spans="1:9">
      <c r="A326" s="9">
        <f t="shared" si="19"/>
        <v>321</v>
      </c>
      <c r="B326" s="14" t="s">
        <v>123</v>
      </c>
      <c r="C326" s="8"/>
      <c r="D326" s="8"/>
      <c r="E326" s="8"/>
      <c r="F326" s="8"/>
      <c r="G326" s="11">
        <f t="shared" si="20"/>
        <v>0</v>
      </c>
      <c r="H326" s="18">
        <f t="shared" si="21"/>
        <v>0</v>
      </c>
      <c r="I326" s="10">
        <f t="shared" si="22"/>
        <v>0</v>
      </c>
    </row>
    <row r="327" spans="1:9">
      <c r="A327" s="9">
        <f t="shared" si="19"/>
        <v>322</v>
      </c>
      <c r="B327" s="14" t="s">
        <v>124</v>
      </c>
      <c r="C327" s="8"/>
      <c r="D327" s="8"/>
      <c r="E327" s="8"/>
      <c r="F327" s="8"/>
      <c r="G327" s="11">
        <f t="shared" si="20"/>
        <v>0</v>
      </c>
      <c r="H327" s="18">
        <f t="shared" si="21"/>
        <v>0</v>
      </c>
      <c r="I327" s="10">
        <f t="shared" si="22"/>
        <v>0</v>
      </c>
    </row>
    <row r="328" spans="1:9">
      <c r="A328" s="9">
        <f t="shared" ref="A328:A391" si="23">A327+1</f>
        <v>323</v>
      </c>
      <c r="B328" s="14" t="s">
        <v>125</v>
      </c>
      <c r="C328" s="8"/>
      <c r="D328" s="8"/>
      <c r="E328" s="8"/>
      <c r="F328" s="8"/>
      <c r="G328" s="11">
        <f t="shared" si="20"/>
        <v>0</v>
      </c>
      <c r="H328" s="18">
        <f t="shared" si="21"/>
        <v>0</v>
      </c>
      <c r="I328" s="10">
        <f t="shared" si="22"/>
        <v>0</v>
      </c>
    </row>
    <row r="329" spans="1:9">
      <c r="A329" s="9">
        <f t="shared" si="23"/>
        <v>324</v>
      </c>
      <c r="B329" s="14" t="s">
        <v>126</v>
      </c>
      <c r="C329" s="8"/>
      <c r="D329" s="8"/>
      <c r="E329" s="8"/>
      <c r="F329" s="8"/>
      <c r="G329" s="11">
        <f t="shared" si="20"/>
        <v>0</v>
      </c>
      <c r="H329" s="18">
        <f t="shared" si="21"/>
        <v>0</v>
      </c>
      <c r="I329" s="10">
        <f t="shared" si="22"/>
        <v>0</v>
      </c>
    </row>
    <row r="330" spans="1:9">
      <c r="A330" s="9">
        <f t="shared" si="23"/>
        <v>325</v>
      </c>
      <c r="B330" s="14" t="s">
        <v>127</v>
      </c>
      <c r="C330" s="8"/>
      <c r="D330" s="8"/>
      <c r="E330" s="8"/>
      <c r="F330" s="8"/>
      <c r="G330" s="11">
        <f t="shared" ref="G330:G392" si="24">1/103963.81*F330</f>
        <v>0</v>
      </c>
      <c r="H330" s="18">
        <f t="shared" ref="H330:H392" si="25">G330*1753.08</f>
        <v>0</v>
      </c>
      <c r="I330" s="10">
        <f t="shared" ref="I330:I392" si="26">H330*0.3677</f>
        <v>0</v>
      </c>
    </row>
    <row r="331" spans="1:9">
      <c r="A331" s="9">
        <f t="shared" si="23"/>
        <v>326</v>
      </c>
      <c r="B331" s="14" t="s">
        <v>128</v>
      </c>
      <c r="C331" s="8"/>
      <c r="D331" s="8"/>
      <c r="E331" s="8"/>
      <c r="F331" s="8"/>
      <c r="G331" s="11">
        <f t="shared" si="24"/>
        <v>0</v>
      </c>
      <c r="H331" s="18">
        <f t="shared" si="25"/>
        <v>0</v>
      </c>
      <c r="I331" s="10">
        <f t="shared" si="26"/>
        <v>0</v>
      </c>
    </row>
    <row r="332" spans="1:9">
      <c r="A332" s="9">
        <f t="shared" si="23"/>
        <v>327</v>
      </c>
      <c r="B332" s="14" t="s">
        <v>129</v>
      </c>
      <c r="C332" s="8"/>
      <c r="D332" s="8"/>
      <c r="E332" s="8"/>
      <c r="F332" s="8"/>
      <c r="G332" s="11">
        <f t="shared" si="24"/>
        <v>0</v>
      </c>
      <c r="H332" s="18">
        <f t="shared" si="25"/>
        <v>0</v>
      </c>
      <c r="I332" s="10">
        <f t="shared" si="26"/>
        <v>0</v>
      </c>
    </row>
    <row r="333" spans="1:9">
      <c r="A333" s="9">
        <f t="shared" si="23"/>
        <v>328</v>
      </c>
      <c r="B333" s="14" t="s">
        <v>130</v>
      </c>
      <c r="C333" s="8"/>
      <c r="D333" s="8"/>
      <c r="E333" s="8"/>
      <c r="F333" s="8"/>
      <c r="G333" s="11">
        <f t="shared" si="24"/>
        <v>0</v>
      </c>
      <c r="H333" s="18">
        <f t="shared" si="25"/>
        <v>0</v>
      </c>
      <c r="I333" s="10">
        <f t="shared" si="26"/>
        <v>0</v>
      </c>
    </row>
    <row r="334" spans="1:9">
      <c r="A334" s="9">
        <f t="shared" si="23"/>
        <v>329</v>
      </c>
      <c r="B334" s="14" t="s">
        <v>131</v>
      </c>
      <c r="C334" s="8"/>
      <c r="D334" s="8"/>
      <c r="E334" s="8"/>
      <c r="F334" s="8"/>
      <c r="G334" s="11">
        <f t="shared" si="24"/>
        <v>0</v>
      </c>
      <c r="H334" s="18">
        <f t="shared" si="25"/>
        <v>0</v>
      </c>
      <c r="I334" s="10">
        <f t="shared" si="26"/>
        <v>0</v>
      </c>
    </row>
    <row r="335" spans="1:9">
      <c r="A335" s="9">
        <f t="shared" si="23"/>
        <v>330</v>
      </c>
      <c r="B335" s="14" t="s">
        <v>132</v>
      </c>
      <c r="C335" s="8"/>
      <c r="D335" s="8"/>
      <c r="E335" s="8"/>
      <c r="F335" s="8"/>
      <c r="G335" s="11">
        <f t="shared" si="24"/>
        <v>0</v>
      </c>
      <c r="H335" s="18">
        <f t="shared" si="25"/>
        <v>0</v>
      </c>
      <c r="I335" s="10">
        <f t="shared" si="26"/>
        <v>0</v>
      </c>
    </row>
    <row r="336" spans="1:9">
      <c r="A336" s="9">
        <f t="shared" si="23"/>
        <v>331</v>
      </c>
      <c r="B336" s="14" t="s">
        <v>133</v>
      </c>
      <c r="C336" s="8"/>
      <c r="D336" s="8"/>
      <c r="E336" s="8"/>
      <c r="F336" s="8"/>
      <c r="G336" s="11">
        <f t="shared" si="24"/>
        <v>0</v>
      </c>
      <c r="H336" s="18">
        <f t="shared" si="25"/>
        <v>0</v>
      </c>
      <c r="I336" s="10">
        <f t="shared" si="26"/>
        <v>0</v>
      </c>
    </row>
    <row r="337" spans="1:9">
      <c r="A337" s="9">
        <f t="shared" si="23"/>
        <v>332</v>
      </c>
      <c r="B337" s="14" t="s">
        <v>134</v>
      </c>
      <c r="C337" s="8"/>
      <c r="D337" s="8"/>
      <c r="E337" s="8"/>
      <c r="F337" s="8"/>
      <c r="G337" s="11">
        <f t="shared" si="24"/>
        <v>0</v>
      </c>
      <c r="H337" s="18">
        <f t="shared" si="25"/>
        <v>0</v>
      </c>
      <c r="I337" s="10">
        <f t="shared" si="26"/>
        <v>0</v>
      </c>
    </row>
    <row r="338" spans="1:9">
      <c r="A338" s="9">
        <f t="shared" si="23"/>
        <v>333</v>
      </c>
      <c r="B338" s="14" t="s">
        <v>135</v>
      </c>
      <c r="C338" s="8"/>
      <c r="D338" s="8"/>
      <c r="E338" s="8"/>
      <c r="F338" s="8"/>
      <c r="G338" s="11">
        <f t="shared" si="24"/>
        <v>0</v>
      </c>
      <c r="H338" s="18">
        <f t="shared" si="25"/>
        <v>0</v>
      </c>
      <c r="I338" s="10">
        <f t="shared" si="26"/>
        <v>0</v>
      </c>
    </row>
    <row r="339" spans="1:9">
      <c r="A339" s="9">
        <f t="shared" si="23"/>
        <v>334</v>
      </c>
      <c r="B339" s="14" t="s">
        <v>136</v>
      </c>
      <c r="C339" s="8"/>
      <c r="D339" s="8"/>
      <c r="E339" s="8"/>
      <c r="F339" s="8"/>
      <c r="G339" s="11">
        <f t="shared" si="24"/>
        <v>0</v>
      </c>
      <c r="H339" s="18">
        <f t="shared" si="25"/>
        <v>0</v>
      </c>
      <c r="I339" s="10">
        <f t="shared" si="26"/>
        <v>0</v>
      </c>
    </row>
    <row r="340" spans="1:9">
      <c r="A340" s="9">
        <f t="shared" si="23"/>
        <v>335</v>
      </c>
      <c r="B340" s="14" t="s">
        <v>137</v>
      </c>
      <c r="C340" s="8"/>
      <c r="D340" s="8"/>
      <c r="E340" s="8"/>
      <c r="F340" s="8"/>
      <c r="G340" s="11">
        <f t="shared" si="24"/>
        <v>0</v>
      </c>
      <c r="H340" s="18">
        <f t="shared" si="25"/>
        <v>0</v>
      </c>
      <c r="I340" s="10">
        <f t="shared" si="26"/>
        <v>0</v>
      </c>
    </row>
    <row r="341" spans="1:9">
      <c r="A341" s="9">
        <f t="shared" si="23"/>
        <v>336</v>
      </c>
      <c r="B341" s="14" t="s">
        <v>138</v>
      </c>
      <c r="C341" s="8"/>
      <c r="D341" s="8"/>
      <c r="E341" s="8"/>
      <c r="F341" s="8"/>
      <c r="G341" s="11">
        <f t="shared" si="24"/>
        <v>0</v>
      </c>
      <c r="H341" s="18">
        <f t="shared" si="25"/>
        <v>0</v>
      </c>
      <c r="I341" s="10">
        <f t="shared" si="26"/>
        <v>0</v>
      </c>
    </row>
    <row r="342" spans="1:9">
      <c r="A342" s="9">
        <f t="shared" si="23"/>
        <v>337</v>
      </c>
      <c r="B342" s="14" t="s">
        <v>139</v>
      </c>
      <c r="C342" s="8"/>
      <c r="D342" s="8"/>
      <c r="E342" s="8"/>
      <c r="F342" s="8"/>
      <c r="G342" s="11">
        <f t="shared" si="24"/>
        <v>0</v>
      </c>
      <c r="H342" s="18">
        <f t="shared" si="25"/>
        <v>0</v>
      </c>
      <c r="I342" s="10">
        <f t="shared" si="26"/>
        <v>0</v>
      </c>
    </row>
    <row r="343" spans="1:9">
      <c r="A343" s="9">
        <f t="shared" si="23"/>
        <v>338</v>
      </c>
      <c r="B343" s="14" t="s">
        <v>140</v>
      </c>
      <c r="C343" s="8"/>
      <c r="D343" s="8"/>
      <c r="E343" s="8"/>
      <c r="F343" s="8"/>
      <c r="G343" s="11">
        <f t="shared" si="24"/>
        <v>0</v>
      </c>
      <c r="H343" s="18">
        <f t="shared" si="25"/>
        <v>0</v>
      </c>
      <c r="I343" s="10">
        <f t="shared" si="26"/>
        <v>0</v>
      </c>
    </row>
    <row r="344" spans="1:9">
      <c r="A344" s="9">
        <f t="shared" si="23"/>
        <v>339</v>
      </c>
      <c r="B344" s="14" t="s">
        <v>141</v>
      </c>
      <c r="C344" s="8"/>
      <c r="D344" s="8"/>
      <c r="E344" s="8"/>
      <c r="F344" s="8"/>
      <c r="G344" s="11">
        <f t="shared" si="24"/>
        <v>0</v>
      </c>
      <c r="H344" s="18">
        <f t="shared" si="25"/>
        <v>0</v>
      </c>
      <c r="I344" s="10">
        <f t="shared" si="26"/>
        <v>0</v>
      </c>
    </row>
    <row r="345" spans="1:9">
      <c r="A345" s="9">
        <f t="shared" si="23"/>
        <v>340</v>
      </c>
      <c r="B345" s="14" t="s">
        <v>142</v>
      </c>
      <c r="C345" s="8"/>
      <c r="D345" s="8"/>
      <c r="E345" s="8"/>
      <c r="F345" s="8"/>
      <c r="G345" s="11">
        <f t="shared" si="24"/>
        <v>0</v>
      </c>
      <c r="H345" s="18">
        <f t="shared" si="25"/>
        <v>0</v>
      </c>
      <c r="I345" s="10">
        <f t="shared" si="26"/>
        <v>0</v>
      </c>
    </row>
    <row r="346" spans="1:9">
      <c r="A346" s="9">
        <f t="shared" si="23"/>
        <v>341</v>
      </c>
      <c r="B346" s="14" t="s">
        <v>143</v>
      </c>
      <c r="C346" s="8"/>
      <c r="D346" s="8"/>
      <c r="E346" s="8"/>
      <c r="F346" s="8"/>
      <c r="G346" s="11">
        <f t="shared" si="24"/>
        <v>0</v>
      </c>
      <c r="H346" s="18">
        <f t="shared" si="25"/>
        <v>0</v>
      </c>
      <c r="I346" s="10">
        <f t="shared" si="26"/>
        <v>0</v>
      </c>
    </row>
    <row r="347" spans="1:9">
      <c r="A347" s="9">
        <f t="shared" si="23"/>
        <v>342</v>
      </c>
      <c r="B347" s="14" t="s">
        <v>144</v>
      </c>
      <c r="C347" s="8"/>
      <c r="D347" s="8"/>
      <c r="E347" s="8"/>
      <c r="F347" s="8"/>
      <c r="G347" s="11">
        <f t="shared" si="24"/>
        <v>0</v>
      </c>
      <c r="H347" s="18">
        <f t="shared" si="25"/>
        <v>0</v>
      </c>
      <c r="I347" s="10">
        <f t="shared" si="26"/>
        <v>0</v>
      </c>
    </row>
    <row r="348" spans="1:9">
      <c r="A348" s="9">
        <f t="shared" si="23"/>
        <v>343</v>
      </c>
      <c r="B348" s="14" t="s">
        <v>145</v>
      </c>
      <c r="C348" s="8"/>
      <c r="D348" s="8"/>
      <c r="E348" s="8"/>
      <c r="F348" s="8"/>
      <c r="G348" s="11">
        <f t="shared" si="24"/>
        <v>0</v>
      </c>
      <c r="H348" s="18">
        <f t="shared" si="25"/>
        <v>0</v>
      </c>
      <c r="I348" s="10">
        <f t="shared" si="26"/>
        <v>0</v>
      </c>
    </row>
    <row r="349" spans="1:9">
      <c r="A349" s="9">
        <f t="shared" si="23"/>
        <v>344</v>
      </c>
      <c r="B349" s="14" t="s">
        <v>146</v>
      </c>
      <c r="C349" s="8"/>
      <c r="D349" s="8"/>
      <c r="E349" s="8"/>
      <c r="F349" s="8"/>
      <c r="G349" s="11">
        <f t="shared" si="24"/>
        <v>0</v>
      </c>
      <c r="H349" s="18">
        <f t="shared" si="25"/>
        <v>0</v>
      </c>
      <c r="I349" s="10">
        <f t="shared" si="26"/>
        <v>0</v>
      </c>
    </row>
    <row r="350" spans="1:9">
      <c r="A350" s="9">
        <f t="shared" si="23"/>
        <v>345</v>
      </c>
      <c r="B350" s="14" t="s">
        <v>147</v>
      </c>
      <c r="C350" s="8"/>
      <c r="D350" s="8"/>
      <c r="E350" s="8"/>
      <c r="F350" s="8"/>
      <c r="G350" s="11">
        <f t="shared" si="24"/>
        <v>0</v>
      </c>
      <c r="H350" s="18">
        <f t="shared" si="25"/>
        <v>0</v>
      </c>
      <c r="I350" s="10">
        <f t="shared" si="26"/>
        <v>0</v>
      </c>
    </row>
    <row r="351" spans="1:9">
      <c r="A351" s="9">
        <f t="shared" si="23"/>
        <v>346</v>
      </c>
      <c r="B351" s="14" t="s">
        <v>148</v>
      </c>
      <c r="C351" s="8"/>
      <c r="D351" s="8"/>
      <c r="E351" s="8"/>
      <c r="F351" s="8"/>
      <c r="G351" s="11">
        <f t="shared" si="24"/>
        <v>0</v>
      </c>
      <c r="H351" s="18">
        <f t="shared" si="25"/>
        <v>0</v>
      </c>
      <c r="I351" s="10">
        <f t="shared" si="26"/>
        <v>0</v>
      </c>
    </row>
    <row r="352" spans="1:9">
      <c r="A352" s="9">
        <f t="shared" si="23"/>
        <v>347</v>
      </c>
      <c r="B352" s="14" t="s">
        <v>149</v>
      </c>
      <c r="C352" s="8"/>
      <c r="D352" s="8"/>
      <c r="E352" s="8"/>
      <c r="F352" s="8"/>
      <c r="G352" s="11">
        <f t="shared" si="24"/>
        <v>0</v>
      </c>
      <c r="H352" s="18">
        <f t="shared" si="25"/>
        <v>0</v>
      </c>
      <c r="I352" s="10">
        <f t="shared" si="26"/>
        <v>0</v>
      </c>
    </row>
    <row r="353" spans="1:9">
      <c r="A353" s="9">
        <f t="shared" si="23"/>
        <v>348</v>
      </c>
      <c r="B353" s="14" t="s">
        <v>150</v>
      </c>
      <c r="C353" s="8"/>
      <c r="D353" s="8"/>
      <c r="E353" s="8"/>
      <c r="F353" s="8"/>
      <c r="G353" s="11">
        <f t="shared" si="24"/>
        <v>0</v>
      </c>
      <c r="H353" s="18">
        <f t="shared" si="25"/>
        <v>0</v>
      </c>
      <c r="I353" s="10">
        <f t="shared" si="26"/>
        <v>0</v>
      </c>
    </row>
    <row r="354" spans="1:9">
      <c r="A354" s="9">
        <f t="shared" si="23"/>
        <v>349</v>
      </c>
      <c r="B354" s="14" t="s">
        <v>151</v>
      </c>
      <c r="C354" s="8"/>
      <c r="D354" s="8"/>
      <c r="E354" s="8"/>
      <c r="F354" s="8"/>
      <c r="G354" s="11">
        <f t="shared" si="24"/>
        <v>0</v>
      </c>
      <c r="H354" s="18">
        <f t="shared" si="25"/>
        <v>0</v>
      </c>
      <c r="I354" s="10">
        <f t="shared" si="26"/>
        <v>0</v>
      </c>
    </row>
    <row r="355" spans="1:9">
      <c r="A355" s="9">
        <f t="shared" si="23"/>
        <v>350</v>
      </c>
      <c r="B355" s="14" t="s">
        <v>152</v>
      </c>
      <c r="C355" s="8"/>
      <c r="D355" s="8"/>
      <c r="E355" s="8"/>
      <c r="F355" s="8"/>
      <c r="G355" s="11">
        <f t="shared" si="24"/>
        <v>0</v>
      </c>
      <c r="H355" s="18">
        <f t="shared" si="25"/>
        <v>0</v>
      </c>
      <c r="I355" s="10">
        <f t="shared" si="26"/>
        <v>0</v>
      </c>
    </row>
    <row r="356" spans="1:9">
      <c r="A356" s="9">
        <f t="shared" si="23"/>
        <v>351</v>
      </c>
      <c r="B356" s="14" t="s">
        <v>153</v>
      </c>
      <c r="C356" s="8"/>
      <c r="D356" s="8"/>
      <c r="E356" s="8"/>
      <c r="F356" s="8"/>
      <c r="G356" s="11">
        <f t="shared" si="24"/>
        <v>0</v>
      </c>
      <c r="H356" s="18">
        <f t="shared" si="25"/>
        <v>0</v>
      </c>
      <c r="I356" s="10">
        <f t="shared" si="26"/>
        <v>0</v>
      </c>
    </row>
    <row r="357" spans="1:9">
      <c r="A357" s="9">
        <f t="shared" si="23"/>
        <v>352</v>
      </c>
      <c r="B357" s="14" t="s">
        <v>154</v>
      </c>
      <c r="C357" s="8"/>
      <c r="D357" s="8"/>
      <c r="E357" s="8"/>
      <c r="F357" s="8"/>
      <c r="G357" s="11">
        <f t="shared" si="24"/>
        <v>0</v>
      </c>
      <c r="H357" s="18">
        <f t="shared" si="25"/>
        <v>0</v>
      </c>
      <c r="I357" s="10">
        <f t="shared" si="26"/>
        <v>0</v>
      </c>
    </row>
    <row r="358" spans="1:9">
      <c r="A358" s="9">
        <f t="shared" si="23"/>
        <v>353</v>
      </c>
      <c r="B358" s="14" t="s">
        <v>155</v>
      </c>
      <c r="C358" s="8"/>
      <c r="D358" s="8"/>
      <c r="E358" s="8"/>
      <c r="F358" s="8"/>
      <c r="G358" s="11">
        <f t="shared" si="24"/>
        <v>0</v>
      </c>
      <c r="H358" s="18">
        <f t="shared" si="25"/>
        <v>0</v>
      </c>
      <c r="I358" s="10">
        <f t="shared" si="26"/>
        <v>0</v>
      </c>
    </row>
    <row r="359" spans="1:9">
      <c r="A359" s="9">
        <f t="shared" si="23"/>
        <v>354</v>
      </c>
      <c r="B359" s="14" t="s">
        <v>156</v>
      </c>
      <c r="C359" s="8"/>
      <c r="D359" s="8"/>
      <c r="E359" s="8"/>
      <c r="F359" s="8"/>
      <c r="G359" s="11">
        <f t="shared" si="24"/>
        <v>0</v>
      </c>
      <c r="H359" s="18">
        <f t="shared" si="25"/>
        <v>0</v>
      </c>
      <c r="I359" s="10">
        <f t="shared" si="26"/>
        <v>0</v>
      </c>
    </row>
    <row r="360" spans="1:9">
      <c r="A360" s="9">
        <f t="shared" si="23"/>
        <v>355</v>
      </c>
      <c r="B360" s="14" t="s">
        <v>157</v>
      </c>
      <c r="C360" s="8"/>
      <c r="D360" s="8"/>
      <c r="E360" s="8"/>
      <c r="F360" s="8"/>
      <c r="G360" s="11">
        <f t="shared" si="24"/>
        <v>0</v>
      </c>
      <c r="H360" s="18">
        <f t="shared" si="25"/>
        <v>0</v>
      </c>
      <c r="I360" s="10">
        <f t="shared" si="26"/>
        <v>0</v>
      </c>
    </row>
    <row r="361" spans="1:9">
      <c r="A361" s="9">
        <f t="shared" si="23"/>
        <v>356</v>
      </c>
      <c r="B361" s="14" t="s">
        <v>158</v>
      </c>
      <c r="C361" s="8"/>
      <c r="D361" s="8"/>
      <c r="E361" s="8"/>
      <c r="F361" s="8"/>
      <c r="G361" s="11">
        <f t="shared" si="24"/>
        <v>0</v>
      </c>
      <c r="H361" s="18">
        <f t="shared" si="25"/>
        <v>0</v>
      </c>
      <c r="I361" s="10">
        <f t="shared" si="26"/>
        <v>0</v>
      </c>
    </row>
    <row r="362" spans="1:9">
      <c r="A362" s="9">
        <f t="shared" si="23"/>
        <v>357</v>
      </c>
      <c r="B362" s="14" t="s">
        <v>159</v>
      </c>
      <c r="C362" s="8"/>
      <c r="D362" s="8"/>
      <c r="E362" s="8"/>
      <c r="F362" s="8"/>
      <c r="G362" s="11">
        <f t="shared" si="24"/>
        <v>0</v>
      </c>
      <c r="H362" s="18">
        <f t="shared" si="25"/>
        <v>0</v>
      </c>
      <c r="I362" s="10">
        <f t="shared" si="26"/>
        <v>0</v>
      </c>
    </row>
    <row r="363" spans="1:9">
      <c r="A363" s="9">
        <f t="shared" si="23"/>
        <v>358</v>
      </c>
      <c r="B363" s="14" t="s">
        <v>160</v>
      </c>
      <c r="C363" s="8"/>
      <c r="D363" s="8"/>
      <c r="E363" s="8"/>
      <c r="F363" s="8"/>
      <c r="G363" s="11">
        <f t="shared" si="24"/>
        <v>0</v>
      </c>
      <c r="H363" s="18">
        <f t="shared" si="25"/>
        <v>0</v>
      </c>
      <c r="I363" s="10">
        <f t="shared" si="26"/>
        <v>0</v>
      </c>
    </row>
    <row r="364" spans="1:9">
      <c r="A364" s="9">
        <f t="shared" si="23"/>
        <v>359</v>
      </c>
      <c r="B364" s="14" t="s">
        <v>161</v>
      </c>
      <c r="C364" s="8"/>
      <c r="D364" s="8"/>
      <c r="E364" s="8"/>
      <c r="F364" s="8"/>
      <c r="G364" s="11">
        <f t="shared" si="24"/>
        <v>0</v>
      </c>
      <c r="H364" s="18">
        <f t="shared" si="25"/>
        <v>0</v>
      </c>
      <c r="I364" s="10">
        <f t="shared" si="26"/>
        <v>0</v>
      </c>
    </row>
    <row r="365" spans="1:9">
      <c r="A365" s="9">
        <f t="shared" si="23"/>
        <v>360</v>
      </c>
      <c r="B365" s="14" t="s">
        <v>162</v>
      </c>
      <c r="C365" s="8"/>
      <c r="D365" s="8"/>
      <c r="E365" s="8"/>
      <c r="F365" s="8"/>
      <c r="G365" s="11">
        <f t="shared" si="24"/>
        <v>0</v>
      </c>
      <c r="H365" s="18">
        <f t="shared" si="25"/>
        <v>0</v>
      </c>
      <c r="I365" s="10">
        <f t="shared" si="26"/>
        <v>0</v>
      </c>
    </row>
    <row r="366" spans="1:9">
      <c r="A366" s="9">
        <f t="shared" si="23"/>
        <v>361</v>
      </c>
      <c r="B366" s="14" t="s">
        <v>163</v>
      </c>
      <c r="C366" s="8"/>
      <c r="D366" s="8"/>
      <c r="E366" s="8"/>
      <c r="F366" s="8"/>
      <c r="G366" s="11">
        <f t="shared" si="24"/>
        <v>0</v>
      </c>
      <c r="H366" s="18">
        <f t="shared" si="25"/>
        <v>0</v>
      </c>
      <c r="I366" s="10">
        <f t="shared" si="26"/>
        <v>0</v>
      </c>
    </row>
    <row r="367" spans="1:9">
      <c r="A367" s="9">
        <f t="shared" si="23"/>
        <v>362</v>
      </c>
      <c r="B367" s="14" t="s">
        <v>164</v>
      </c>
      <c r="C367" s="8"/>
      <c r="D367" s="8"/>
      <c r="E367" s="8"/>
      <c r="F367" s="8"/>
      <c r="G367" s="11">
        <f t="shared" si="24"/>
        <v>0</v>
      </c>
      <c r="H367" s="18">
        <f t="shared" si="25"/>
        <v>0</v>
      </c>
      <c r="I367" s="10">
        <f t="shared" si="26"/>
        <v>0</v>
      </c>
    </row>
    <row r="368" spans="1:9">
      <c r="A368" s="9">
        <f t="shared" si="23"/>
        <v>363</v>
      </c>
      <c r="B368" s="14" t="s">
        <v>165</v>
      </c>
      <c r="C368" s="8"/>
      <c r="D368" s="8"/>
      <c r="E368" s="8"/>
      <c r="F368" s="8"/>
      <c r="G368" s="11">
        <f t="shared" si="24"/>
        <v>0</v>
      </c>
      <c r="H368" s="18">
        <f t="shared" si="25"/>
        <v>0</v>
      </c>
      <c r="I368" s="10">
        <f t="shared" si="26"/>
        <v>0</v>
      </c>
    </row>
    <row r="369" spans="1:9">
      <c r="A369" s="9">
        <f t="shared" si="23"/>
        <v>364</v>
      </c>
      <c r="B369" s="14" t="s">
        <v>166</v>
      </c>
      <c r="C369" s="8"/>
      <c r="D369" s="8"/>
      <c r="E369" s="8"/>
      <c r="F369" s="8"/>
      <c r="G369" s="11">
        <f t="shared" si="24"/>
        <v>0</v>
      </c>
      <c r="H369" s="18">
        <f t="shared" si="25"/>
        <v>0</v>
      </c>
      <c r="I369" s="10">
        <f t="shared" si="26"/>
        <v>0</v>
      </c>
    </row>
    <row r="370" spans="1:9">
      <c r="A370" s="9">
        <f t="shared" si="23"/>
        <v>365</v>
      </c>
      <c r="B370" s="14" t="s">
        <v>167</v>
      </c>
      <c r="C370" s="8"/>
      <c r="D370" s="8"/>
      <c r="E370" s="8"/>
      <c r="F370" s="8"/>
      <c r="G370" s="11">
        <f t="shared" si="24"/>
        <v>0</v>
      </c>
      <c r="H370" s="18">
        <f t="shared" si="25"/>
        <v>0</v>
      </c>
      <c r="I370" s="10">
        <f t="shared" si="26"/>
        <v>0</v>
      </c>
    </row>
    <row r="371" spans="1:9">
      <c r="A371" s="9">
        <f t="shared" si="23"/>
        <v>366</v>
      </c>
      <c r="B371" s="14" t="s">
        <v>168</v>
      </c>
      <c r="C371" s="8"/>
      <c r="D371" s="8"/>
      <c r="E371" s="8"/>
      <c r="F371" s="8"/>
      <c r="G371" s="11">
        <f t="shared" si="24"/>
        <v>0</v>
      </c>
      <c r="H371" s="18">
        <f t="shared" si="25"/>
        <v>0</v>
      </c>
      <c r="I371" s="10">
        <f t="shared" si="26"/>
        <v>0</v>
      </c>
    </row>
    <row r="372" spans="1:9">
      <c r="A372" s="9">
        <f t="shared" si="23"/>
        <v>367</v>
      </c>
      <c r="B372" s="14" t="s">
        <v>169</v>
      </c>
      <c r="C372" s="8"/>
      <c r="D372" s="8"/>
      <c r="E372" s="8"/>
      <c r="F372" s="8"/>
      <c r="G372" s="11">
        <f t="shared" si="24"/>
        <v>0</v>
      </c>
      <c r="H372" s="18">
        <f t="shared" si="25"/>
        <v>0</v>
      </c>
      <c r="I372" s="10">
        <f t="shared" si="26"/>
        <v>0</v>
      </c>
    </row>
    <row r="373" spans="1:9">
      <c r="A373" s="9">
        <f t="shared" si="23"/>
        <v>368</v>
      </c>
      <c r="B373" s="14" t="s">
        <v>170</v>
      </c>
      <c r="C373" s="8"/>
      <c r="D373" s="8"/>
      <c r="E373" s="8"/>
      <c r="F373" s="8"/>
      <c r="G373" s="11">
        <f t="shared" si="24"/>
        <v>0</v>
      </c>
      <c r="H373" s="18">
        <f t="shared" si="25"/>
        <v>0</v>
      </c>
      <c r="I373" s="10">
        <f t="shared" si="26"/>
        <v>0</v>
      </c>
    </row>
    <row r="374" spans="1:9">
      <c r="A374" s="9">
        <f t="shared" si="23"/>
        <v>369</v>
      </c>
      <c r="B374" s="14" t="s">
        <v>171</v>
      </c>
      <c r="C374" s="8"/>
      <c r="D374" s="8"/>
      <c r="E374" s="8"/>
      <c r="F374" s="8"/>
      <c r="G374" s="11">
        <f t="shared" si="24"/>
        <v>0</v>
      </c>
      <c r="H374" s="18">
        <f t="shared" si="25"/>
        <v>0</v>
      </c>
      <c r="I374" s="10">
        <f t="shared" si="26"/>
        <v>0</v>
      </c>
    </row>
    <row r="375" spans="1:9">
      <c r="A375" s="9">
        <f t="shared" si="23"/>
        <v>370</v>
      </c>
      <c r="B375" s="14" t="s">
        <v>172</v>
      </c>
      <c r="C375" s="8"/>
      <c r="D375" s="8"/>
      <c r="E375" s="8"/>
      <c r="F375" s="8"/>
      <c r="G375" s="11">
        <f t="shared" si="24"/>
        <v>0</v>
      </c>
      <c r="H375" s="18">
        <f t="shared" si="25"/>
        <v>0</v>
      </c>
      <c r="I375" s="10">
        <f t="shared" si="26"/>
        <v>0</v>
      </c>
    </row>
    <row r="376" spans="1:9">
      <c r="A376" s="9">
        <f t="shared" si="23"/>
        <v>371</v>
      </c>
      <c r="B376" s="14" t="s">
        <v>173</v>
      </c>
      <c r="C376" s="8"/>
      <c r="D376" s="8"/>
      <c r="E376" s="8"/>
      <c r="F376" s="8"/>
      <c r="G376" s="11">
        <f t="shared" si="24"/>
        <v>0</v>
      </c>
      <c r="H376" s="18">
        <f t="shared" si="25"/>
        <v>0</v>
      </c>
      <c r="I376" s="10">
        <f t="shared" si="26"/>
        <v>0</v>
      </c>
    </row>
    <row r="377" spans="1:9">
      <c r="A377" s="9">
        <f t="shared" si="23"/>
        <v>372</v>
      </c>
      <c r="B377" s="14" t="s">
        <v>174</v>
      </c>
      <c r="C377" s="8"/>
      <c r="D377" s="8"/>
      <c r="E377" s="8"/>
      <c r="F377" s="8"/>
      <c r="G377" s="11">
        <f t="shared" si="24"/>
        <v>0</v>
      </c>
      <c r="H377" s="18">
        <f t="shared" si="25"/>
        <v>0</v>
      </c>
      <c r="I377" s="10">
        <f t="shared" si="26"/>
        <v>0</v>
      </c>
    </row>
    <row r="378" spans="1:9">
      <c r="A378" s="9">
        <f t="shared" si="23"/>
        <v>373</v>
      </c>
      <c r="B378" s="14" t="s">
        <v>175</v>
      </c>
      <c r="C378" s="8"/>
      <c r="D378" s="8"/>
      <c r="E378" s="8"/>
      <c r="F378" s="8"/>
      <c r="G378" s="11">
        <f t="shared" si="24"/>
        <v>0</v>
      </c>
      <c r="H378" s="18">
        <f t="shared" si="25"/>
        <v>0</v>
      </c>
      <c r="I378" s="10">
        <f t="shared" si="26"/>
        <v>0</v>
      </c>
    </row>
    <row r="379" spans="1:9">
      <c r="A379" s="9">
        <f t="shared" si="23"/>
        <v>374</v>
      </c>
      <c r="B379" s="14" t="s">
        <v>176</v>
      </c>
      <c r="C379" s="8"/>
      <c r="D379" s="8"/>
      <c r="E379" s="8"/>
      <c r="F379" s="8"/>
      <c r="G379" s="11">
        <f t="shared" si="24"/>
        <v>0</v>
      </c>
      <c r="H379" s="18">
        <f t="shared" si="25"/>
        <v>0</v>
      </c>
      <c r="I379" s="10">
        <f t="shared" si="26"/>
        <v>0</v>
      </c>
    </row>
    <row r="380" spans="1:9">
      <c r="A380" s="9">
        <f t="shared" si="23"/>
        <v>375</v>
      </c>
      <c r="B380" s="14" t="s">
        <v>177</v>
      </c>
      <c r="C380" s="8"/>
      <c r="D380" s="8"/>
      <c r="E380" s="8"/>
      <c r="F380" s="8"/>
      <c r="G380" s="11">
        <f t="shared" si="24"/>
        <v>0</v>
      </c>
      <c r="H380" s="18">
        <f t="shared" si="25"/>
        <v>0</v>
      </c>
      <c r="I380" s="10">
        <f t="shared" si="26"/>
        <v>0</v>
      </c>
    </row>
    <row r="381" spans="1:9">
      <c r="A381" s="9">
        <f t="shared" si="23"/>
        <v>376</v>
      </c>
      <c r="B381" s="14" t="s">
        <v>178</v>
      </c>
      <c r="C381" s="8"/>
      <c r="D381" s="8"/>
      <c r="E381" s="8"/>
      <c r="F381" s="8"/>
      <c r="G381" s="11">
        <f t="shared" si="24"/>
        <v>0</v>
      </c>
      <c r="H381" s="18">
        <f t="shared" si="25"/>
        <v>0</v>
      </c>
      <c r="I381" s="10">
        <f t="shared" si="26"/>
        <v>0</v>
      </c>
    </row>
    <row r="382" spans="1:9">
      <c r="A382" s="9">
        <f t="shared" si="23"/>
        <v>377</v>
      </c>
      <c r="B382" s="14" t="s">
        <v>179</v>
      </c>
      <c r="C382" s="8"/>
      <c r="D382" s="8"/>
      <c r="E382" s="8"/>
      <c r="F382" s="8"/>
      <c r="G382" s="11">
        <f t="shared" si="24"/>
        <v>0</v>
      </c>
      <c r="H382" s="18">
        <f t="shared" si="25"/>
        <v>0</v>
      </c>
      <c r="I382" s="10">
        <f t="shared" si="26"/>
        <v>0</v>
      </c>
    </row>
    <row r="383" spans="1:9">
      <c r="A383" s="9">
        <f t="shared" si="23"/>
        <v>378</v>
      </c>
      <c r="B383" s="14" t="s">
        <v>180</v>
      </c>
      <c r="C383" s="8"/>
      <c r="D383" s="8"/>
      <c r="E383" s="8"/>
      <c r="F383" s="8"/>
      <c r="G383" s="11">
        <f t="shared" si="24"/>
        <v>0</v>
      </c>
      <c r="H383" s="18">
        <f t="shared" si="25"/>
        <v>0</v>
      </c>
      <c r="I383" s="10">
        <f t="shared" si="26"/>
        <v>0</v>
      </c>
    </row>
    <row r="384" spans="1:9">
      <c r="A384" s="9">
        <f t="shared" si="23"/>
        <v>379</v>
      </c>
      <c r="B384" s="14" t="s">
        <v>181</v>
      </c>
      <c r="C384" s="8"/>
      <c r="D384" s="8"/>
      <c r="E384" s="8"/>
      <c r="F384" s="8"/>
      <c r="G384" s="11">
        <f t="shared" si="24"/>
        <v>0</v>
      </c>
      <c r="H384" s="18">
        <f t="shared" si="25"/>
        <v>0</v>
      </c>
      <c r="I384" s="10">
        <f t="shared" si="26"/>
        <v>0</v>
      </c>
    </row>
    <row r="385" spans="1:9">
      <c r="A385" s="9">
        <f t="shared" si="23"/>
        <v>380</v>
      </c>
      <c r="B385" s="14" t="s">
        <v>182</v>
      </c>
      <c r="C385" s="8"/>
      <c r="D385" s="8"/>
      <c r="E385" s="8"/>
      <c r="F385" s="8"/>
      <c r="G385" s="11">
        <f t="shared" si="24"/>
        <v>0</v>
      </c>
      <c r="H385" s="18">
        <f t="shared" si="25"/>
        <v>0</v>
      </c>
      <c r="I385" s="10">
        <f t="shared" si="26"/>
        <v>0</v>
      </c>
    </row>
    <row r="386" spans="1:9">
      <c r="A386" s="9">
        <f t="shared" si="23"/>
        <v>381</v>
      </c>
      <c r="B386" s="14" t="s">
        <v>183</v>
      </c>
      <c r="C386" s="8"/>
      <c r="D386" s="8"/>
      <c r="E386" s="8"/>
      <c r="F386" s="8"/>
      <c r="G386" s="11">
        <f t="shared" si="24"/>
        <v>0</v>
      </c>
      <c r="H386" s="18">
        <f t="shared" si="25"/>
        <v>0</v>
      </c>
      <c r="I386" s="10">
        <f t="shared" si="26"/>
        <v>0</v>
      </c>
    </row>
    <row r="387" spans="1:9">
      <c r="A387" s="9">
        <f t="shared" si="23"/>
        <v>382</v>
      </c>
      <c r="B387" s="14" t="s">
        <v>184</v>
      </c>
      <c r="C387" s="8"/>
      <c r="D387" s="8"/>
      <c r="E387" s="8"/>
      <c r="F387" s="8"/>
      <c r="G387" s="11">
        <f t="shared" si="24"/>
        <v>0</v>
      </c>
      <c r="H387" s="18">
        <f t="shared" si="25"/>
        <v>0</v>
      </c>
      <c r="I387" s="10">
        <f t="shared" si="26"/>
        <v>0</v>
      </c>
    </row>
    <row r="388" spans="1:9">
      <c r="A388" s="9">
        <f t="shared" si="23"/>
        <v>383</v>
      </c>
      <c r="B388" s="14" t="s">
        <v>185</v>
      </c>
      <c r="C388" s="8"/>
      <c r="D388" s="8"/>
      <c r="E388" s="8"/>
      <c r="F388" s="8"/>
      <c r="G388" s="11">
        <f t="shared" si="24"/>
        <v>0</v>
      </c>
      <c r="H388" s="18">
        <f t="shared" si="25"/>
        <v>0</v>
      </c>
      <c r="I388" s="10">
        <f t="shared" si="26"/>
        <v>0</v>
      </c>
    </row>
    <row r="389" spans="1:9">
      <c r="A389" s="9">
        <f t="shared" si="23"/>
        <v>384</v>
      </c>
      <c r="B389" s="14" t="s">
        <v>186</v>
      </c>
      <c r="C389" s="8"/>
      <c r="D389" s="8"/>
      <c r="E389" s="8"/>
      <c r="F389" s="8"/>
      <c r="G389" s="11">
        <f t="shared" si="24"/>
        <v>0</v>
      </c>
      <c r="H389" s="18">
        <f t="shared" si="25"/>
        <v>0</v>
      </c>
      <c r="I389" s="10">
        <f t="shared" si="26"/>
        <v>0</v>
      </c>
    </row>
    <row r="390" spans="1:9">
      <c r="A390" s="9">
        <f t="shared" si="23"/>
        <v>385</v>
      </c>
      <c r="B390" s="14" t="s">
        <v>187</v>
      </c>
      <c r="C390" s="8"/>
      <c r="D390" s="8"/>
      <c r="E390" s="8"/>
      <c r="F390" s="8"/>
      <c r="G390" s="11">
        <f t="shared" si="24"/>
        <v>0</v>
      </c>
      <c r="H390" s="18">
        <f t="shared" si="25"/>
        <v>0</v>
      </c>
      <c r="I390" s="10">
        <f t="shared" si="26"/>
        <v>0</v>
      </c>
    </row>
    <row r="391" spans="1:9">
      <c r="A391" s="9">
        <f t="shared" si="23"/>
        <v>386</v>
      </c>
      <c r="B391" s="14" t="s">
        <v>188</v>
      </c>
      <c r="C391" s="8"/>
      <c r="D391" s="8"/>
      <c r="E391" s="8"/>
      <c r="F391" s="8"/>
      <c r="G391" s="11">
        <f t="shared" si="24"/>
        <v>0</v>
      </c>
      <c r="H391" s="18">
        <f t="shared" si="25"/>
        <v>0</v>
      </c>
      <c r="I391" s="10">
        <f t="shared" si="26"/>
        <v>0</v>
      </c>
    </row>
    <row r="392" spans="1:9">
      <c r="A392" s="9">
        <f t="shared" ref="A392:A455" si="27">A391+1</f>
        <v>387</v>
      </c>
      <c r="B392" s="14" t="s">
        <v>189</v>
      </c>
      <c r="C392" s="8"/>
      <c r="D392" s="8"/>
      <c r="E392" s="8"/>
      <c r="F392" s="8"/>
      <c r="G392" s="11">
        <f t="shared" si="24"/>
        <v>0</v>
      </c>
      <c r="H392" s="18">
        <f t="shared" si="25"/>
        <v>0</v>
      </c>
      <c r="I392" s="10">
        <f t="shared" si="26"/>
        <v>0</v>
      </c>
    </row>
    <row r="393" spans="1:9">
      <c r="A393" s="9">
        <f t="shared" si="27"/>
        <v>388</v>
      </c>
      <c r="B393" s="14" t="s">
        <v>190</v>
      </c>
      <c r="C393" s="8"/>
      <c r="D393" s="8"/>
      <c r="E393" s="8"/>
      <c r="F393" s="8"/>
      <c r="G393" s="11">
        <f t="shared" ref="G393:G456" si="28">1/103963.81*F393</f>
        <v>0</v>
      </c>
      <c r="H393" s="18">
        <f t="shared" ref="H393:H456" si="29">G393*1753.08</f>
        <v>0</v>
      </c>
      <c r="I393" s="10">
        <f t="shared" ref="I393:I456" si="30">H393*0.3677</f>
        <v>0</v>
      </c>
    </row>
    <row r="394" spans="1:9">
      <c r="A394" s="9">
        <f t="shared" si="27"/>
        <v>389</v>
      </c>
      <c r="B394" s="14" t="s">
        <v>191</v>
      </c>
      <c r="C394" s="8"/>
      <c r="D394" s="8"/>
      <c r="E394" s="8"/>
      <c r="F394" s="8"/>
      <c r="G394" s="11">
        <f t="shared" si="28"/>
        <v>0</v>
      </c>
      <c r="H394" s="18">
        <f t="shared" si="29"/>
        <v>0</v>
      </c>
      <c r="I394" s="10">
        <f t="shared" si="30"/>
        <v>0</v>
      </c>
    </row>
    <row r="395" spans="1:9">
      <c r="A395" s="9">
        <f t="shared" si="27"/>
        <v>390</v>
      </c>
      <c r="B395" s="14" t="s">
        <v>192</v>
      </c>
      <c r="C395" s="8"/>
      <c r="D395" s="8"/>
      <c r="E395" s="8"/>
      <c r="F395" s="8"/>
      <c r="G395" s="11">
        <f t="shared" si="28"/>
        <v>0</v>
      </c>
      <c r="H395" s="18">
        <f t="shared" si="29"/>
        <v>0</v>
      </c>
      <c r="I395" s="10">
        <f t="shared" si="30"/>
        <v>0</v>
      </c>
    </row>
    <row r="396" spans="1:9">
      <c r="A396" s="9">
        <f t="shared" si="27"/>
        <v>391</v>
      </c>
      <c r="B396" s="14" t="s">
        <v>193</v>
      </c>
      <c r="C396" s="8"/>
      <c r="D396" s="8"/>
      <c r="E396" s="8"/>
      <c r="F396" s="8"/>
      <c r="G396" s="11">
        <f t="shared" si="28"/>
        <v>0</v>
      </c>
      <c r="H396" s="18">
        <f t="shared" si="29"/>
        <v>0</v>
      </c>
      <c r="I396" s="10">
        <f t="shared" si="30"/>
        <v>0</v>
      </c>
    </row>
    <row r="397" spans="1:9">
      <c r="A397" s="9">
        <f t="shared" si="27"/>
        <v>392</v>
      </c>
      <c r="B397" s="14" t="s">
        <v>194</v>
      </c>
      <c r="C397" s="8"/>
      <c r="D397" s="8"/>
      <c r="E397" s="8"/>
      <c r="F397" s="8"/>
      <c r="G397" s="11">
        <f t="shared" si="28"/>
        <v>0</v>
      </c>
      <c r="H397" s="18">
        <f t="shared" si="29"/>
        <v>0</v>
      </c>
      <c r="I397" s="10">
        <f t="shared" si="30"/>
        <v>0</v>
      </c>
    </row>
    <row r="398" spans="1:9">
      <c r="A398" s="9">
        <f t="shared" si="27"/>
        <v>393</v>
      </c>
      <c r="B398" s="14" t="s">
        <v>195</v>
      </c>
      <c r="C398" s="8"/>
      <c r="D398" s="8"/>
      <c r="E398" s="8"/>
      <c r="F398" s="8"/>
      <c r="G398" s="11">
        <f t="shared" si="28"/>
        <v>0</v>
      </c>
      <c r="H398" s="18">
        <f t="shared" si="29"/>
        <v>0</v>
      </c>
      <c r="I398" s="10">
        <f t="shared" si="30"/>
        <v>0</v>
      </c>
    </row>
    <row r="399" spans="1:9">
      <c r="A399" s="9">
        <f t="shared" si="27"/>
        <v>394</v>
      </c>
      <c r="B399" s="14" t="s">
        <v>196</v>
      </c>
      <c r="C399" s="8"/>
      <c r="D399" s="8"/>
      <c r="E399" s="8"/>
      <c r="F399" s="8"/>
      <c r="G399" s="11">
        <f t="shared" si="28"/>
        <v>0</v>
      </c>
      <c r="H399" s="18">
        <f t="shared" si="29"/>
        <v>0</v>
      </c>
      <c r="I399" s="10">
        <f t="shared" si="30"/>
        <v>0</v>
      </c>
    </row>
    <row r="400" spans="1:9">
      <c r="A400" s="9">
        <f t="shared" si="27"/>
        <v>395</v>
      </c>
      <c r="B400" s="14" t="s">
        <v>197</v>
      </c>
      <c r="C400" s="8"/>
      <c r="D400" s="8"/>
      <c r="E400" s="8"/>
      <c r="F400" s="8"/>
      <c r="G400" s="11">
        <f t="shared" si="28"/>
        <v>0</v>
      </c>
      <c r="H400" s="18">
        <f t="shared" si="29"/>
        <v>0</v>
      </c>
      <c r="I400" s="10">
        <f t="shared" si="30"/>
        <v>0</v>
      </c>
    </row>
    <row r="401" spans="1:9">
      <c r="A401" s="9">
        <f t="shared" si="27"/>
        <v>396</v>
      </c>
      <c r="B401" s="14" t="s">
        <v>198</v>
      </c>
      <c r="C401" s="8"/>
      <c r="D401" s="8"/>
      <c r="E401" s="8"/>
      <c r="F401" s="8"/>
      <c r="G401" s="11">
        <f t="shared" si="28"/>
        <v>0</v>
      </c>
      <c r="H401" s="18">
        <f t="shared" si="29"/>
        <v>0</v>
      </c>
      <c r="I401" s="10">
        <f t="shared" si="30"/>
        <v>0</v>
      </c>
    </row>
    <row r="402" spans="1:9">
      <c r="A402" s="9">
        <f t="shared" si="27"/>
        <v>397</v>
      </c>
      <c r="B402" s="14" t="s">
        <v>199</v>
      </c>
      <c r="C402" s="8"/>
      <c r="D402" s="8"/>
      <c r="E402" s="8"/>
      <c r="F402" s="8"/>
      <c r="G402" s="11">
        <f t="shared" si="28"/>
        <v>0</v>
      </c>
      <c r="H402" s="18">
        <f t="shared" si="29"/>
        <v>0</v>
      </c>
      <c r="I402" s="10">
        <f t="shared" si="30"/>
        <v>0</v>
      </c>
    </row>
    <row r="403" spans="1:9">
      <c r="A403" s="9">
        <f t="shared" si="27"/>
        <v>398</v>
      </c>
      <c r="B403" s="14" t="s">
        <v>200</v>
      </c>
      <c r="C403" s="8"/>
      <c r="D403" s="8"/>
      <c r="E403" s="8"/>
      <c r="F403" s="8"/>
      <c r="G403" s="11">
        <f t="shared" si="28"/>
        <v>0</v>
      </c>
      <c r="H403" s="18">
        <f t="shared" si="29"/>
        <v>0</v>
      </c>
      <c r="I403" s="10">
        <f t="shared" si="30"/>
        <v>0</v>
      </c>
    </row>
    <row r="404" spans="1:9">
      <c r="A404" s="9">
        <f t="shared" si="27"/>
        <v>399</v>
      </c>
      <c r="B404" s="14" t="s">
        <v>201</v>
      </c>
      <c r="C404" s="8"/>
      <c r="D404" s="8"/>
      <c r="E404" s="8"/>
      <c r="F404" s="8"/>
      <c r="G404" s="11">
        <f t="shared" si="28"/>
        <v>0</v>
      </c>
      <c r="H404" s="18">
        <f t="shared" si="29"/>
        <v>0</v>
      </c>
      <c r="I404" s="10">
        <f t="shared" si="30"/>
        <v>0</v>
      </c>
    </row>
    <row r="405" spans="1:9">
      <c r="A405" s="9">
        <f t="shared" si="27"/>
        <v>400</v>
      </c>
      <c r="B405" s="14" t="s">
        <v>202</v>
      </c>
      <c r="C405" s="8"/>
      <c r="D405" s="8"/>
      <c r="E405" s="8"/>
      <c r="F405" s="8"/>
      <c r="G405" s="11">
        <f t="shared" si="28"/>
        <v>0</v>
      </c>
      <c r="H405" s="18">
        <f t="shared" si="29"/>
        <v>0</v>
      </c>
      <c r="I405" s="10">
        <f t="shared" si="30"/>
        <v>0</v>
      </c>
    </row>
    <row r="406" spans="1:9">
      <c r="A406" s="9">
        <f t="shared" si="27"/>
        <v>401</v>
      </c>
      <c r="B406" s="14" t="s">
        <v>203</v>
      </c>
      <c r="C406" s="8"/>
      <c r="D406" s="8"/>
      <c r="E406" s="8"/>
      <c r="F406" s="8"/>
      <c r="G406" s="11">
        <f t="shared" si="28"/>
        <v>0</v>
      </c>
      <c r="H406" s="18">
        <f t="shared" si="29"/>
        <v>0</v>
      </c>
      <c r="I406" s="10">
        <f t="shared" si="30"/>
        <v>0</v>
      </c>
    </row>
    <row r="407" spans="1:9">
      <c r="A407" s="9">
        <f t="shared" si="27"/>
        <v>402</v>
      </c>
      <c r="B407" s="14" t="s">
        <v>204</v>
      </c>
      <c r="C407" s="8"/>
      <c r="D407" s="8"/>
      <c r="E407" s="8"/>
      <c r="F407" s="8"/>
      <c r="G407" s="11">
        <f t="shared" si="28"/>
        <v>0</v>
      </c>
      <c r="H407" s="18">
        <f t="shared" si="29"/>
        <v>0</v>
      </c>
      <c r="I407" s="10">
        <f t="shared" si="30"/>
        <v>0</v>
      </c>
    </row>
    <row r="408" spans="1:9">
      <c r="A408" s="9">
        <f t="shared" si="27"/>
        <v>403</v>
      </c>
      <c r="B408" s="14" t="s">
        <v>205</v>
      </c>
      <c r="C408" s="8"/>
      <c r="D408" s="8"/>
      <c r="E408" s="8"/>
      <c r="F408" s="8"/>
      <c r="G408" s="11">
        <f t="shared" si="28"/>
        <v>0</v>
      </c>
      <c r="H408" s="18">
        <f t="shared" si="29"/>
        <v>0</v>
      </c>
      <c r="I408" s="10">
        <f t="shared" si="30"/>
        <v>0</v>
      </c>
    </row>
    <row r="409" spans="1:9">
      <c r="A409" s="9">
        <f t="shared" si="27"/>
        <v>404</v>
      </c>
      <c r="B409" s="14" t="s">
        <v>206</v>
      </c>
      <c r="C409" s="8"/>
      <c r="D409" s="8"/>
      <c r="E409" s="8"/>
      <c r="F409" s="8"/>
      <c r="G409" s="11">
        <f t="shared" si="28"/>
        <v>0</v>
      </c>
      <c r="H409" s="18">
        <f t="shared" si="29"/>
        <v>0</v>
      </c>
      <c r="I409" s="10">
        <f t="shared" si="30"/>
        <v>0</v>
      </c>
    </row>
    <row r="410" spans="1:9">
      <c r="A410" s="9">
        <f t="shared" si="27"/>
        <v>405</v>
      </c>
      <c r="B410" s="14" t="s">
        <v>207</v>
      </c>
      <c r="C410" s="8"/>
      <c r="D410" s="8"/>
      <c r="E410" s="8"/>
      <c r="F410" s="8"/>
      <c r="G410" s="11">
        <f t="shared" si="28"/>
        <v>0</v>
      </c>
      <c r="H410" s="18">
        <f t="shared" si="29"/>
        <v>0</v>
      </c>
      <c r="I410" s="10">
        <f t="shared" si="30"/>
        <v>0</v>
      </c>
    </row>
    <row r="411" spans="1:9">
      <c r="A411" s="9">
        <f t="shared" si="27"/>
        <v>406</v>
      </c>
      <c r="B411" s="14" t="s">
        <v>208</v>
      </c>
      <c r="C411" s="8"/>
      <c r="D411" s="8"/>
      <c r="E411" s="8"/>
      <c r="F411" s="8"/>
      <c r="G411" s="11">
        <f t="shared" si="28"/>
        <v>0</v>
      </c>
      <c r="H411" s="18">
        <f t="shared" si="29"/>
        <v>0</v>
      </c>
      <c r="I411" s="10">
        <f t="shared" si="30"/>
        <v>0</v>
      </c>
    </row>
    <row r="412" spans="1:9">
      <c r="A412" s="9">
        <f t="shared" si="27"/>
        <v>407</v>
      </c>
      <c r="B412" s="14" t="s">
        <v>209</v>
      </c>
      <c r="C412" s="8"/>
      <c r="D412" s="8"/>
      <c r="E412" s="8"/>
      <c r="F412" s="8"/>
      <c r="G412" s="11">
        <f t="shared" si="28"/>
        <v>0</v>
      </c>
      <c r="H412" s="18">
        <f t="shared" si="29"/>
        <v>0</v>
      </c>
      <c r="I412" s="10">
        <f t="shared" si="30"/>
        <v>0</v>
      </c>
    </row>
    <row r="413" spans="1:9">
      <c r="A413" s="9">
        <f t="shared" si="27"/>
        <v>408</v>
      </c>
      <c r="B413" s="14" t="s">
        <v>210</v>
      </c>
      <c r="C413" s="8"/>
      <c r="D413" s="8"/>
      <c r="E413" s="8"/>
      <c r="F413" s="8"/>
      <c r="G413" s="11">
        <f t="shared" si="28"/>
        <v>0</v>
      </c>
      <c r="H413" s="18">
        <f t="shared" si="29"/>
        <v>0</v>
      </c>
      <c r="I413" s="10">
        <f t="shared" si="30"/>
        <v>0</v>
      </c>
    </row>
    <row r="414" spans="1:9">
      <c r="A414" s="9">
        <f t="shared" si="27"/>
        <v>409</v>
      </c>
      <c r="B414" s="14" t="s">
        <v>211</v>
      </c>
      <c r="C414" s="8"/>
      <c r="D414" s="8"/>
      <c r="E414" s="8"/>
      <c r="F414" s="8"/>
      <c r="G414" s="11">
        <f t="shared" si="28"/>
        <v>0</v>
      </c>
      <c r="H414" s="18">
        <f t="shared" si="29"/>
        <v>0</v>
      </c>
      <c r="I414" s="10">
        <f t="shared" si="30"/>
        <v>0</v>
      </c>
    </row>
    <row r="415" spans="1:9">
      <c r="A415" s="9">
        <f t="shared" si="27"/>
        <v>410</v>
      </c>
      <c r="B415" s="14" t="s">
        <v>212</v>
      </c>
      <c r="C415" s="8"/>
      <c r="D415" s="8"/>
      <c r="E415" s="8"/>
      <c r="F415" s="8"/>
      <c r="G415" s="11">
        <f t="shared" si="28"/>
        <v>0</v>
      </c>
      <c r="H415" s="18">
        <f t="shared" si="29"/>
        <v>0</v>
      </c>
      <c r="I415" s="10">
        <f t="shared" si="30"/>
        <v>0</v>
      </c>
    </row>
    <row r="416" spans="1:9">
      <c r="A416" s="9">
        <f t="shared" si="27"/>
        <v>411</v>
      </c>
      <c r="B416" s="14" t="s">
        <v>213</v>
      </c>
      <c r="C416" s="8"/>
      <c r="D416" s="8"/>
      <c r="E416" s="8"/>
      <c r="F416" s="8"/>
      <c r="G416" s="11">
        <f t="shared" si="28"/>
        <v>0</v>
      </c>
      <c r="H416" s="18">
        <f t="shared" si="29"/>
        <v>0</v>
      </c>
      <c r="I416" s="10">
        <f t="shared" si="30"/>
        <v>0</v>
      </c>
    </row>
    <row r="417" spans="1:9">
      <c r="A417" s="9">
        <f t="shared" si="27"/>
        <v>412</v>
      </c>
      <c r="B417" s="14" t="s">
        <v>214</v>
      </c>
      <c r="C417" s="8"/>
      <c r="D417" s="8"/>
      <c r="E417" s="8"/>
      <c r="F417" s="8"/>
      <c r="G417" s="11">
        <f t="shared" si="28"/>
        <v>0</v>
      </c>
      <c r="H417" s="18">
        <f t="shared" si="29"/>
        <v>0</v>
      </c>
      <c r="I417" s="10">
        <f t="shared" si="30"/>
        <v>0</v>
      </c>
    </row>
    <row r="418" spans="1:9">
      <c r="A418" s="9">
        <f t="shared" si="27"/>
        <v>413</v>
      </c>
      <c r="B418" s="14" t="s">
        <v>215</v>
      </c>
      <c r="C418" s="8"/>
      <c r="D418" s="8"/>
      <c r="E418" s="8"/>
      <c r="F418" s="8"/>
      <c r="G418" s="11">
        <f t="shared" si="28"/>
        <v>0</v>
      </c>
      <c r="H418" s="18">
        <f t="shared" si="29"/>
        <v>0</v>
      </c>
      <c r="I418" s="10">
        <f t="shared" si="30"/>
        <v>0</v>
      </c>
    </row>
    <row r="419" spans="1:9">
      <c r="A419" s="9">
        <f t="shared" si="27"/>
        <v>414</v>
      </c>
      <c r="B419" s="14" t="s">
        <v>216</v>
      </c>
      <c r="C419" s="8"/>
      <c r="D419" s="8"/>
      <c r="E419" s="8"/>
      <c r="F419" s="8"/>
      <c r="G419" s="11">
        <f t="shared" si="28"/>
        <v>0</v>
      </c>
      <c r="H419" s="18">
        <f t="shared" si="29"/>
        <v>0</v>
      </c>
      <c r="I419" s="10">
        <f t="shared" si="30"/>
        <v>0</v>
      </c>
    </row>
    <row r="420" spans="1:9">
      <c r="A420" s="9">
        <f t="shared" si="27"/>
        <v>415</v>
      </c>
      <c r="B420" s="14" t="s">
        <v>217</v>
      </c>
      <c r="C420" s="8"/>
      <c r="D420" s="8"/>
      <c r="E420" s="8"/>
      <c r="F420" s="8"/>
      <c r="G420" s="11">
        <f t="shared" si="28"/>
        <v>0</v>
      </c>
      <c r="H420" s="18">
        <f t="shared" si="29"/>
        <v>0</v>
      </c>
      <c r="I420" s="10">
        <f t="shared" si="30"/>
        <v>0</v>
      </c>
    </row>
    <row r="421" spans="1:9">
      <c r="A421" s="9">
        <f t="shared" si="27"/>
        <v>416</v>
      </c>
      <c r="B421" s="14" t="s">
        <v>218</v>
      </c>
      <c r="C421" s="8"/>
      <c r="D421" s="8"/>
      <c r="E421" s="8"/>
      <c r="F421" s="8"/>
      <c r="G421" s="11">
        <f t="shared" si="28"/>
        <v>0</v>
      </c>
      <c r="H421" s="18">
        <f t="shared" si="29"/>
        <v>0</v>
      </c>
      <c r="I421" s="10">
        <f t="shared" si="30"/>
        <v>0</v>
      </c>
    </row>
    <row r="422" spans="1:9">
      <c r="A422" s="9">
        <f t="shared" si="27"/>
        <v>417</v>
      </c>
      <c r="B422" s="14" t="s">
        <v>219</v>
      </c>
      <c r="C422" s="8"/>
      <c r="D422" s="8"/>
      <c r="E422" s="8"/>
      <c r="F422" s="8"/>
      <c r="G422" s="11">
        <f t="shared" si="28"/>
        <v>0</v>
      </c>
      <c r="H422" s="18">
        <f t="shared" si="29"/>
        <v>0</v>
      </c>
      <c r="I422" s="10">
        <f t="shared" si="30"/>
        <v>0</v>
      </c>
    </row>
    <row r="423" spans="1:9">
      <c r="A423" s="9">
        <f t="shared" si="27"/>
        <v>418</v>
      </c>
      <c r="B423" s="14" t="s">
        <v>220</v>
      </c>
      <c r="C423" s="8"/>
      <c r="D423" s="8"/>
      <c r="E423" s="8"/>
      <c r="F423" s="8"/>
      <c r="G423" s="11">
        <f t="shared" si="28"/>
        <v>0</v>
      </c>
      <c r="H423" s="18">
        <f t="shared" si="29"/>
        <v>0</v>
      </c>
      <c r="I423" s="10">
        <f t="shared" si="30"/>
        <v>0</v>
      </c>
    </row>
    <row r="424" spans="1:9">
      <c r="A424" s="9">
        <f t="shared" si="27"/>
        <v>419</v>
      </c>
      <c r="B424" s="14" t="s">
        <v>221</v>
      </c>
      <c r="C424" s="8"/>
      <c r="D424" s="8"/>
      <c r="E424" s="8"/>
      <c r="F424" s="8"/>
      <c r="G424" s="11">
        <f t="shared" si="28"/>
        <v>0</v>
      </c>
      <c r="H424" s="18">
        <f t="shared" si="29"/>
        <v>0</v>
      </c>
      <c r="I424" s="10">
        <f t="shared" si="30"/>
        <v>0</v>
      </c>
    </row>
    <row r="425" spans="1:9">
      <c r="A425" s="9">
        <f t="shared" si="27"/>
        <v>420</v>
      </c>
      <c r="B425" s="14" t="s">
        <v>222</v>
      </c>
      <c r="C425" s="8"/>
      <c r="D425" s="8"/>
      <c r="E425" s="8"/>
      <c r="F425" s="8"/>
      <c r="G425" s="11">
        <f t="shared" si="28"/>
        <v>0</v>
      </c>
      <c r="H425" s="18">
        <f t="shared" si="29"/>
        <v>0</v>
      </c>
      <c r="I425" s="10">
        <f t="shared" si="30"/>
        <v>0</v>
      </c>
    </row>
    <row r="426" spans="1:9">
      <c r="A426" s="9">
        <f t="shared" si="27"/>
        <v>421</v>
      </c>
      <c r="B426" s="14" t="s">
        <v>223</v>
      </c>
      <c r="C426" s="8"/>
      <c r="D426" s="8"/>
      <c r="E426" s="8"/>
      <c r="F426" s="8"/>
      <c r="G426" s="11">
        <f t="shared" si="28"/>
        <v>0</v>
      </c>
      <c r="H426" s="18">
        <f t="shared" si="29"/>
        <v>0</v>
      </c>
      <c r="I426" s="10">
        <f t="shared" si="30"/>
        <v>0</v>
      </c>
    </row>
    <row r="427" spans="1:9">
      <c r="A427" s="9">
        <f t="shared" si="27"/>
        <v>422</v>
      </c>
      <c r="B427" s="14" t="s">
        <v>224</v>
      </c>
      <c r="C427" s="8"/>
      <c r="D427" s="8"/>
      <c r="E427" s="8"/>
      <c r="F427" s="8"/>
      <c r="G427" s="11">
        <f t="shared" si="28"/>
        <v>0</v>
      </c>
      <c r="H427" s="18">
        <f t="shared" si="29"/>
        <v>0</v>
      </c>
      <c r="I427" s="10">
        <f t="shared" si="30"/>
        <v>0</v>
      </c>
    </row>
    <row r="428" spans="1:9">
      <c r="A428" s="9">
        <f t="shared" si="27"/>
        <v>423</v>
      </c>
      <c r="B428" s="14" t="s">
        <v>225</v>
      </c>
      <c r="C428" s="8"/>
      <c r="D428" s="8"/>
      <c r="E428" s="8"/>
      <c r="F428" s="8"/>
      <c r="G428" s="11">
        <f t="shared" si="28"/>
        <v>0</v>
      </c>
      <c r="H428" s="18">
        <f t="shared" si="29"/>
        <v>0</v>
      </c>
      <c r="I428" s="10">
        <f t="shared" si="30"/>
        <v>0</v>
      </c>
    </row>
    <row r="429" spans="1:9">
      <c r="A429" s="9">
        <f t="shared" si="27"/>
        <v>424</v>
      </c>
      <c r="B429" s="14" t="s">
        <v>226</v>
      </c>
      <c r="C429" s="8"/>
      <c r="D429" s="8"/>
      <c r="E429" s="8"/>
      <c r="F429" s="8"/>
      <c r="G429" s="11">
        <f t="shared" si="28"/>
        <v>0</v>
      </c>
      <c r="H429" s="18">
        <f t="shared" si="29"/>
        <v>0</v>
      </c>
      <c r="I429" s="10">
        <f t="shared" si="30"/>
        <v>0</v>
      </c>
    </row>
    <row r="430" spans="1:9">
      <c r="A430" s="9">
        <f t="shared" si="27"/>
        <v>425</v>
      </c>
      <c r="B430" s="14" t="s">
        <v>227</v>
      </c>
      <c r="C430" s="8"/>
      <c r="D430" s="8"/>
      <c r="E430" s="8"/>
      <c r="F430" s="8"/>
      <c r="G430" s="11">
        <f t="shared" si="28"/>
        <v>0</v>
      </c>
      <c r="H430" s="18">
        <f t="shared" si="29"/>
        <v>0</v>
      </c>
      <c r="I430" s="10">
        <f t="shared" si="30"/>
        <v>0</v>
      </c>
    </row>
    <row r="431" spans="1:9">
      <c r="A431" s="9">
        <f t="shared" si="27"/>
        <v>426</v>
      </c>
      <c r="B431" s="14" t="s">
        <v>228</v>
      </c>
      <c r="C431" s="8"/>
      <c r="D431" s="8"/>
      <c r="E431" s="8"/>
      <c r="F431" s="8"/>
      <c r="G431" s="11">
        <f t="shared" si="28"/>
        <v>0</v>
      </c>
      <c r="H431" s="18">
        <f t="shared" si="29"/>
        <v>0</v>
      </c>
      <c r="I431" s="10">
        <f t="shared" si="30"/>
        <v>0</v>
      </c>
    </row>
    <row r="432" spans="1:9">
      <c r="A432" s="9">
        <f t="shared" si="27"/>
        <v>427</v>
      </c>
      <c r="B432" s="14" t="s">
        <v>229</v>
      </c>
      <c r="C432" s="8"/>
      <c r="D432" s="8"/>
      <c r="E432" s="8"/>
      <c r="F432" s="8"/>
      <c r="G432" s="11">
        <f t="shared" si="28"/>
        <v>0</v>
      </c>
      <c r="H432" s="18">
        <f t="shared" si="29"/>
        <v>0</v>
      </c>
      <c r="I432" s="10">
        <f t="shared" si="30"/>
        <v>0</v>
      </c>
    </row>
    <row r="433" spans="1:9">
      <c r="A433" s="9">
        <f t="shared" si="27"/>
        <v>428</v>
      </c>
      <c r="B433" s="14" t="s">
        <v>230</v>
      </c>
      <c r="C433" s="8"/>
      <c r="D433" s="8"/>
      <c r="E433" s="8"/>
      <c r="F433" s="8"/>
      <c r="G433" s="11">
        <f t="shared" si="28"/>
        <v>0</v>
      </c>
      <c r="H433" s="18">
        <f t="shared" si="29"/>
        <v>0</v>
      </c>
      <c r="I433" s="10">
        <f t="shared" si="30"/>
        <v>0</v>
      </c>
    </row>
    <row r="434" spans="1:9">
      <c r="A434" s="9">
        <f t="shared" si="27"/>
        <v>429</v>
      </c>
      <c r="B434" s="14" t="s">
        <v>231</v>
      </c>
      <c r="C434" s="8"/>
      <c r="D434" s="8"/>
      <c r="E434" s="8"/>
      <c r="F434" s="8"/>
      <c r="G434" s="11">
        <f t="shared" si="28"/>
        <v>0</v>
      </c>
      <c r="H434" s="18">
        <f t="shared" si="29"/>
        <v>0</v>
      </c>
      <c r="I434" s="10">
        <f t="shared" si="30"/>
        <v>0</v>
      </c>
    </row>
    <row r="435" spans="1:9">
      <c r="A435" s="9">
        <f t="shared" si="27"/>
        <v>430</v>
      </c>
      <c r="B435" s="14" t="s">
        <v>232</v>
      </c>
      <c r="C435" s="8"/>
      <c r="D435" s="8"/>
      <c r="E435" s="8"/>
      <c r="F435" s="8"/>
      <c r="G435" s="11">
        <f t="shared" si="28"/>
        <v>0</v>
      </c>
      <c r="H435" s="18">
        <f t="shared" si="29"/>
        <v>0</v>
      </c>
      <c r="I435" s="10">
        <f t="shared" si="30"/>
        <v>0</v>
      </c>
    </row>
    <row r="436" spans="1:9">
      <c r="A436" s="9">
        <f t="shared" si="27"/>
        <v>431</v>
      </c>
      <c r="B436" s="14" t="s">
        <v>233</v>
      </c>
      <c r="C436" s="8"/>
      <c r="D436" s="8"/>
      <c r="E436" s="8"/>
      <c r="F436" s="8"/>
      <c r="G436" s="11">
        <f t="shared" si="28"/>
        <v>0</v>
      </c>
      <c r="H436" s="18">
        <f t="shared" si="29"/>
        <v>0</v>
      </c>
      <c r="I436" s="10">
        <f t="shared" si="30"/>
        <v>0</v>
      </c>
    </row>
    <row r="437" spans="1:9">
      <c r="A437" s="9">
        <f t="shared" si="27"/>
        <v>432</v>
      </c>
      <c r="B437" s="14" t="s">
        <v>234</v>
      </c>
      <c r="C437" s="8"/>
      <c r="D437" s="8"/>
      <c r="E437" s="8"/>
      <c r="F437" s="8"/>
      <c r="G437" s="11">
        <f t="shared" si="28"/>
        <v>0</v>
      </c>
      <c r="H437" s="18">
        <f t="shared" si="29"/>
        <v>0</v>
      </c>
      <c r="I437" s="10">
        <f t="shared" si="30"/>
        <v>0</v>
      </c>
    </row>
    <row r="438" spans="1:9">
      <c r="A438" s="9">
        <f t="shared" si="27"/>
        <v>433</v>
      </c>
      <c r="B438" s="14" t="s">
        <v>235</v>
      </c>
      <c r="C438" s="8"/>
      <c r="D438" s="8"/>
      <c r="E438" s="8"/>
      <c r="F438" s="8"/>
      <c r="G438" s="11">
        <f t="shared" si="28"/>
        <v>0</v>
      </c>
      <c r="H438" s="18">
        <f t="shared" si="29"/>
        <v>0</v>
      </c>
      <c r="I438" s="10">
        <f t="shared" si="30"/>
        <v>0</v>
      </c>
    </row>
    <row r="439" spans="1:9">
      <c r="A439" s="9">
        <f t="shared" si="27"/>
        <v>434</v>
      </c>
      <c r="B439" s="14" t="s">
        <v>236</v>
      </c>
      <c r="C439" s="8"/>
      <c r="D439" s="8"/>
      <c r="E439" s="8"/>
      <c r="F439" s="8"/>
      <c r="G439" s="11">
        <f t="shared" si="28"/>
        <v>0</v>
      </c>
      <c r="H439" s="18">
        <f t="shared" si="29"/>
        <v>0</v>
      </c>
      <c r="I439" s="10">
        <f t="shared" si="30"/>
        <v>0</v>
      </c>
    </row>
    <row r="440" spans="1:9">
      <c r="A440" s="9">
        <f t="shared" si="27"/>
        <v>435</v>
      </c>
      <c r="B440" s="14" t="s">
        <v>237</v>
      </c>
      <c r="C440" s="8"/>
      <c r="D440" s="8"/>
      <c r="E440" s="8"/>
      <c r="F440" s="8"/>
      <c r="G440" s="11">
        <f t="shared" si="28"/>
        <v>0</v>
      </c>
      <c r="H440" s="18">
        <f t="shared" si="29"/>
        <v>0</v>
      </c>
      <c r="I440" s="10">
        <f t="shared" si="30"/>
        <v>0</v>
      </c>
    </row>
    <row r="441" spans="1:9">
      <c r="A441" s="9">
        <f t="shared" si="27"/>
        <v>436</v>
      </c>
      <c r="B441" s="14" t="s">
        <v>238</v>
      </c>
      <c r="C441" s="8"/>
      <c r="D441" s="8"/>
      <c r="E441" s="8"/>
      <c r="F441" s="8"/>
      <c r="G441" s="11">
        <f t="shared" si="28"/>
        <v>0</v>
      </c>
      <c r="H441" s="18">
        <f t="shared" si="29"/>
        <v>0</v>
      </c>
      <c r="I441" s="10">
        <f t="shared" si="30"/>
        <v>0</v>
      </c>
    </row>
    <row r="442" spans="1:9">
      <c r="A442" s="9">
        <f t="shared" si="27"/>
        <v>437</v>
      </c>
      <c r="B442" s="14" t="s">
        <v>239</v>
      </c>
      <c r="C442" s="8"/>
      <c r="D442" s="8"/>
      <c r="E442" s="8"/>
      <c r="F442" s="8"/>
      <c r="G442" s="11">
        <f t="shared" si="28"/>
        <v>0</v>
      </c>
      <c r="H442" s="18">
        <f t="shared" si="29"/>
        <v>0</v>
      </c>
      <c r="I442" s="10">
        <f t="shared" si="30"/>
        <v>0</v>
      </c>
    </row>
    <row r="443" spans="1:9">
      <c r="A443" s="9">
        <f t="shared" si="27"/>
        <v>438</v>
      </c>
      <c r="B443" s="14" t="s">
        <v>240</v>
      </c>
      <c r="C443" s="8"/>
      <c r="D443" s="8"/>
      <c r="E443" s="8"/>
      <c r="F443" s="8"/>
      <c r="G443" s="11">
        <f t="shared" si="28"/>
        <v>0</v>
      </c>
      <c r="H443" s="18">
        <f t="shared" si="29"/>
        <v>0</v>
      </c>
      <c r="I443" s="10">
        <f t="shared" si="30"/>
        <v>0</v>
      </c>
    </row>
    <row r="444" spans="1:9">
      <c r="A444" s="9">
        <f t="shared" si="27"/>
        <v>439</v>
      </c>
      <c r="B444" s="14" t="s">
        <v>241</v>
      </c>
      <c r="C444" s="8"/>
      <c r="D444" s="8"/>
      <c r="E444" s="8"/>
      <c r="F444" s="8"/>
      <c r="G444" s="11">
        <f t="shared" si="28"/>
        <v>0</v>
      </c>
      <c r="H444" s="18">
        <f t="shared" si="29"/>
        <v>0</v>
      </c>
      <c r="I444" s="10">
        <f t="shared" si="30"/>
        <v>0</v>
      </c>
    </row>
    <row r="445" spans="1:9">
      <c r="A445" s="9">
        <f t="shared" si="27"/>
        <v>440</v>
      </c>
      <c r="B445" s="14" t="s">
        <v>242</v>
      </c>
      <c r="C445" s="8"/>
      <c r="D445" s="8"/>
      <c r="E445" s="8"/>
      <c r="F445" s="8"/>
      <c r="G445" s="11">
        <f t="shared" si="28"/>
        <v>0</v>
      </c>
      <c r="H445" s="18">
        <f t="shared" si="29"/>
        <v>0</v>
      </c>
      <c r="I445" s="10">
        <f t="shared" si="30"/>
        <v>0</v>
      </c>
    </row>
    <row r="446" spans="1:9">
      <c r="A446" s="9">
        <f t="shared" si="27"/>
        <v>441</v>
      </c>
      <c r="B446" s="14" t="s">
        <v>243</v>
      </c>
      <c r="C446" s="8"/>
      <c r="D446" s="8"/>
      <c r="E446" s="8"/>
      <c r="F446" s="8"/>
      <c r="G446" s="11">
        <f t="shared" si="28"/>
        <v>0</v>
      </c>
      <c r="H446" s="18">
        <f t="shared" si="29"/>
        <v>0</v>
      </c>
      <c r="I446" s="10">
        <f t="shared" si="30"/>
        <v>0</v>
      </c>
    </row>
    <row r="447" spans="1:9">
      <c r="A447" s="9">
        <f t="shared" si="27"/>
        <v>442</v>
      </c>
      <c r="B447" s="14" t="s">
        <v>244</v>
      </c>
      <c r="C447" s="8"/>
      <c r="D447" s="8"/>
      <c r="E447" s="8"/>
      <c r="F447" s="8"/>
      <c r="G447" s="11">
        <f t="shared" si="28"/>
        <v>0</v>
      </c>
      <c r="H447" s="18">
        <f t="shared" si="29"/>
        <v>0</v>
      </c>
      <c r="I447" s="10">
        <f t="shared" si="30"/>
        <v>0</v>
      </c>
    </row>
    <row r="448" spans="1:9">
      <c r="A448" s="9">
        <f t="shared" si="27"/>
        <v>443</v>
      </c>
      <c r="B448" s="14" t="s">
        <v>245</v>
      </c>
      <c r="C448" s="8"/>
      <c r="D448" s="8"/>
      <c r="E448" s="8"/>
      <c r="F448" s="8"/>
      <c r="G448" s="11">
        <f t="shared" si="28"/>
        <v>0</v>
      </c>
      <c r="H448" s="18">
        <f t="shared" si="29"/>
        <v>0</v>
      </c>
      <c r="I448" s="10">
        <f t="shared" si="30"/>
        <v>0</v>
      </c>
    </row>
    <row r="449" spans="1:9">
      <c r="A449" s="9">
        <f t="shared" si="27"/>
        <v>444</v>
      </c>
      <c r="B449" s="14" t="s">
        <v>246</v>
      </c>
      <c r="C449" s="8"/>
      <c r="D449" s="8"/>
      <c r="E449" s="8"/>
      <c r="F449" s="8"/>
      <c r="G449" s="11">
        <f t="shared" si="28"/>
        <v>0</v>
      </c>
      <c r="H449" s="18">
        <f t="shared" si="29"/>
        <v>0</v>
      </c>
      <c r="I449" s="10">
        <f t="shared" si="30"/>
        <v>0</v>
      </c>
    </row>
    <row r="450" spans="1:9">
      <c r="A450" s="9">
        <f t="shared" si="27"/>
        <v>445</v>
      </c>
      <c r="B450" s="14" t="s">
        <v>247</v>
      </c>
      <c r="C450" s="8"/>
      <c r="D450" s="8"/>
      <c r="E450" s="8"/>
      <c r="F450" s="8"/>
      <c r="G450" s="11">
        <f t="shared" si="28"/>
        <v>0</v>
      </c>
      <c r="H450" s="18">
        <f t="shared" si="29"/>
        <v>0</v>
      </c>
      <c r="I450" s="10">
        <f t="shared" si="30"/>
        <v>0</v>
      </c>
    </row>
    <row r="451" spans="1:9">
      <c r="A451" s="9">
        <f t="shared" si="27"/>
        <v>446</v>
      </c>
      <c r="B451" s="14" t="s">
        <v>248</v>
      </c>
      <c r="C451" s="8"/>
      <c r="D451" s="8"/>
      <c r="E451" s="8"/>
      <c r="F451" s="8"/>
      <c r="G451" s="11">
        <f t="shared" si="28"/>
        <v>0</v>
      </c>
      <c r="H451" s="18">
        <f t="shared" si="29"/>
        <v>0</v>
      </c>
      <c r="I451" s="10">
        <f t="shared" si="30"/>
        <v>0</v>
      </c>
    </row>
    <row r="452" spans="1:9">
      <c r="A452" s="9">
        <f t="shared" si="27"/>
        <v>447</v>
      </c>
      <c r="B452" s="14" t="s">
        <v>249</v>
      </c>
      <c r="C452" s="8"/>
      <c r="D452" s="8"/>
      <c r="E452" s="8"/>
      <c r="F452" s="8"/>
      <c r="G452" s="11">
        <f t="shared" si="28"/>
        <v>0</v>
      </c>
      <c r="H452" s="18">
        <f t="shared" si="29"/>
        <v>0</v>
      </c>
      <c r="I452" s="10">
        <f t="shared" si="30"/>
        <v>0</v>
      </c>
    </row>
    <row r="453" spans="1:9">
      <c r="A453" s="9">
        <f t="shared" si="27"/>
        <v>448</v>
      </c>
      <c r="B453" s="14" t="s">
        <v>250</v>
      </c>
      <c r="C453" s="8"/>
      <c r="D453" s="8"/>
      <c r="E453" s="8"/>
      <c r="F453" s="8"/>
      <c r="G453" s="11">
        <f t="shared" si="28"/>
        <v>0</v>
      </c>
      <c r="H453" s="18">
        <f t="shared" si="29"/>
        <v>0</v>
      </c>
      <c r="I453" s="10">
        <f t="shared" si="30"/>
        <v>0</v>
      </c>
    </row>
    <row r="454" spans="1:9">
      <c r="A454" s="9">
        <f t="shared" si="27"/>
        <v>449</v>
      </c>
      <c r="B454" s="14" t="s">
        <v>251</v>
      </c>
      <c r="C454" s="8"/>
      <c r="D454" s="8"/>
      <c r="E454" s="8"/>
      <c r="F454" s="8"/>
      <c r="G454" s="11">
        <f t="shared" si="28"/>
        <v>0</v>
      </c>
      <c r="H454" s="18">
        <f t="shared" si="29"/>
        <v>0</v>
      </c>
      <c r="I454" s="10">
        <f t="shared" si="30"/>
        <v>0</v>
      </c>
    </row>
    <row r="455" spans="1:9">
      <c r="A455" s="9">
        <f t="shared" si="27"/>
        <v>450</v>
      </c>
      <c r="B455" s="14" t="s">
        <v>252</v>
      </c>
      <c r="C455" s="8"/>
      <c r="D455" s="8"/>
      <c r="E455" s="8"/>
      <c r="F455" s="8"/>
      <c r="G455" s="11">
        <f t="shared" si="28"/>
        <v>0</v>
      </c>
      <c r="H455" s="18">
        <f t="shared" si="29"/>
        <v>0</v>
      </c>
      <c r="I455" s="10">
        <f t="shared" si="30"/>
        <v>0</v>
      </c>
    </row>
    <row r="456" spans="1:9">
      <c r="A456" s="9">
        <f t="shared" ref="A456:A478" si="31">A455+1</f>
        <v>451</v>
      </c>
      <c r="B456" s="14" t="s">
        <v>253</v>
      </c>
      <c r="C456" s="8"/>
      <c r="D456" s="8"/>
      <c r="E456" s="8"/>
      <c r="F456" s="8"/>
      <c r="G456" s="11">
        <f t="shared" si="28"/>
        <v>0</v>
      </c>
      <c r="H456" s="18">
        <f t="shared" si="29"/>
        <v>0</v>
      </c>
      <c r="I456" s="10">
        <f t="shared" si="30"/>
        <v>0</v>
      </c>
    </row>
    <row r="457" spans="1:9">
      <c r="A457" s="9">
        <f t="shared" si="31"/>
        <v>452</v>
      </c>
      <c r="B457" s="14" t="s">
        <v>254</v>
      </c>
      <c r="C457" s="8"/>
      <c r="D457" s="8"/>
      <c r="E457" s="8"/>
      <c r="F457" s="8"/>
      <c r="G457" s="11">
        <f t="shared" ref="G457:G478" si="32">1/103963.81*F457</f>
        <v>0</v>
      </c>
      <c r="H457" s="18">
        <f t="shared" ref="H457:H478" si="33">G457*1753.08</f>
        <v>0</v>
      </c>
      <c r="I457" s="10">
        <f t="shared" ref="I457:I478" si="34">H457*0.3677</f>
        <v>0</v>
      </c>
    </row>
    <row r="458" spans="1:9">
      <c r="A458" s="9">
        <f t="shared" si="31"/>
        <v>453</v>
      </c>
      <c r="B458" s="14" t="s">
        <v>255</v>
      </c>
      <c r="C458" s="8"/>
      <c r="D458" s="8"/>
      <c r="E458" s="8"/>
      <c r="F458" s="8"/>
      <c r="G458" s="11">
        <f t="shared" si="32"/>
        <v>0</v>
      </c>
      <c r="H458" s="18">
        <f t="shared" si="33"/>
        <v>0</v>
      </c>
      <c r="I458" s="10">
        <f t="shared" si="34"/>
        <v>0</v>
      </c>
    </row>
    <row r="459" spans="1:9">
      <c r="A459" s="9">
        <f t="shared" si="31"/>
        <v>454</v>
      </c>
      <c r="B459" s="14" t="s">
        <v>256</v>
      </c>
      <c r="C459" s="8"/>
      <c r="D459" s="8"/>
      <c r="E459" s="8"/>
      <c r="F459" s="8"/>
      <c r="G459" s="11">
        <f t="shared" si="32"/>
        <v>0</v>
      </c>
      <c r="H459" s="18">
        <f t="shared" si="33"/>
        <v>0</v>
      </c>
      <c r="I459" s="10">
        <f t="shared" si="34"/>
        <v>0</v>
      </c>
    </row>
    <row r="460" spans="1:9">
      <c r="A460" s="9">
        <f t="shared" si="31"/>
        <v>455</v>
      </c>
      <c r="B460" s="14" t="s">
        <v>257</v>
      </c>
      <c r="C460" s="8"/>
      <c r="D460" s="8"/>
      <c r="E460" s="8"/>
      <c r="F460" s="8"/>
      <c r="G460" s="11">
        <f t="shared" si="32"/>
        <v>0</v>
      </c>
      <c r="H460" s="18">
        <f t="shared" si="33"/>
        <v>0</v>
      </c>
      <c r="I460" s="10">
        <f t="shared" si="34"/>
        <v>0</v>
      </c>
    </row>
    <row r="461" spans="1:9">
      <c r="A461" s="9">
        <f t="shared" si="31"/>
        <v>456</v>
      </c>
      <c r="B461" s="14" t="s">
        <v>258</v>
      </c>
      <c r="C461" s="8"/>
      <c r="D461" s="8"/>
      <c r="E461" s="8"/>
      <c r="F461" s="8"/>
      <c r="G461" s="11">
        <f t="shared" si="32"/>
        <v>0</v>
      </c>
      <c r="H461" s="18">
        <f t="shared" si="33"/>
        <v>0</v>
      </c>
      <c r="I461" s="10">
        <f t="shared" si="34"/>
        <v>0</v>
      </c>
    </row>
    <row r="462" spans="1:9">
      <c r="A462" s="9">
        <f t="shared" si="31"/>
        <v>457</v>
      </c>
      <c r="B462" s="14" t="s">
        <v>259</v>
      </c>
      <c r="C462" s="8"/>
      <c r="D462" s="8"/>
      <c r="E462" s="8"/>
      <c r="F462" s="8"/>
      <c r="G462" s="11">
        <f t="shared" si="32"/>
        <v>0</v>
      </c>
      <c r="H462" s="18">
        <f t="shared" si="33"/>
        <v>0</v>
      </c>
      <c r="I462" s="10">
        <f t="shared" si="34"/>
        <v>0</v>
      </c>
    </row>
    <row r="463" spans="1:9">
      <c r="A463" s="9">
        <f t="shared" si="31"/>
        <v>458</v>
      </c>
      <c r="B463" s="14" t="s">
        <v>260</v>
      </c>
      <c r="C463" s="8"/>
      <c r="D463" s="8"/>
      <c r="E463" s="8"/>
      <c r="F463" s="8"/>
      <c r="G463" s="11">
        <f t="shared" si="32"/>
        <v>0</v>
      </c>
      <c r="H463" s="18">
        <f t="shared" si="33"/>
        <v>0</v>
      </c>
      <c r="I463" s="10">
        <f t="shared" si="34"/>
        <v>0</v>
      </c>
    </row>
    <row r="464" spans="1:9">
      <c r="A464" s="9">
        <f t="shared" si="31"/>
        <v>459</v>
      </c>
      <c r="B464" s="14" t="s">
        <v>261</v>
      </c>
      <c r="C464" s="8"/>
      <c r="D464" s="8"/>
      <c r="E464" s="8"/>
      <c r="F464" s="8"/>
      <c r="G464" s="11">
        <f t="shared" si="32"/>
        <v>0</v>
      </c>
      <c r="H464" s="18">
        <f t="shared" si="33"/>
        <v>0</v>
      </c>
      <c r="I464" s="10">
        <f t="shared" si="34"/>
        <v>0</v>
      </c>
    </row>
    <row r="465" spans="1:9">
      <c r="A465" s="9">
        <f t="shared" si="31"/>
        <v>460</v>
      </c>
      <c r="B465" s="14" t="s">
        <v>262</v>
      </c>
      <c r="C465" s="8"/>
      <c r="D465" s="8"/>
      <c r="E465" s="8"/>
      <c r="F465" s="8"/>
      <c r="G465" s="11">
        <f t="shared" si="32"/>
        <v>0</v>
      </c>
      <c r="H465" s="18">
        <f t="shared" si="33"/>
        <v>0</v>
      </c>
      <c r="I465" s="10">
        <f t="shared" si="34"/>
        <v>0</v>
      </c>
    </row>
    <row r="466" spans="1:9">
      <c r="A466" s="9">
        <f t="shared" si="31"/>
        <v>461</v>
      </c>
      <c r="B466" s="14" t="s">
        <v>263</v>
      </c>
      <c r="C466" s="8"/>
      <c r="D466" s="8"/>
      <c r="E466" s="8"/>
      <c r="F466" s="8"/>
      <c r="G466" s="11">
        <f t="shared" si="32"/>
        <v>0</v>
      </c>
      <c r="H466" s="18">
        <f t="shared" si="33"/>
        <v>0</v>
      </c>
      <c r="I466" s="10">
        <f t="shared" si="34"/>
        <v>0</v>
      </c>
    </row>
    <row r="467" spans="1:9">
      <c r="A467" s="9">
        <f t="shared" si="31"/>
        <v>462</v>
      </c>
      <c r="B467" s="14" t="s">
        <v>264</v>
      </c>
      <c r="C467" s="8"/>
      <c r="D467" s="8"/>
      <c r="E467" s="8"/>
      <c r="F467" s="8"/>
      <c r="G467" s="11">
        <f t="shared" si="32"/>
        <v>0</v>
      </c>
      <c r="H467" s="18">
        <f t="shared" si="33"/>
        <v>0</v>
      </c>
      <c r="I467" s="10">
        <f t="shared" si="34"/>
        <v>0</v>
      </c>
    </row>
    <row r="468" spans="1:9">
      <c r="A468" s="9">
        <f t="shared" si="31"/>
        <v>463</v>
      </c>
      <c r="B468" s="14" t="s">
        <v>265</v>
      </c>
      <c r="C468" s="8"/>
      <c r="D468" s="8"/>
      <c r="E468" s="8"/>
      <c r="F468" s="8"/>
      <c r="G468" s="11">
        <f t="shared" si="32"/>
        <v>0</v>
      </c>
      <c r="H468" s="18">
        <f t="shared" si="33"/>
        <v>0</v>
      </c>
      <c r="I468" s="10">
        <f t="shared" si="34"/>
        <v>0</v>
      </c>
    </row>
    <row r="469" spans="1:9">
      <c r="A469" s="9">
        <f t="shared" si="31"/>
        <v>464</v>
      </c>
      <c r="B469" s="14" t="s">
        <v>266</v>
      </c>
      <c r="C469" s="8"/>
      <c r="D469" s="8"/>
      <c r="E469" s="8"/>
      <c r="F469" s="8"/>
      <c r="G469" s="11">
        <f t="shared" si="32"/>
        <v>0</v>
      </c>
      <c r="H469" s="18">
        <f t="shared" si="33"/>
        <v>0</v>
      </c>
      <c r="I469" s="10">
        <f t="shared" si="34"/>
        <v>0</v>
      </c>
    </row>
    <row r="470" spans="1:9">
      <c r="A470" s="9">
        <f t="shared" si="31"/>
        <v>465</v>
      </c>
      <c r="B470" s="14" t="s">
        <v>267</v>
      </c>
      <c r="C470" s="8"/>
      <c r="D470" s="8"/>
      <c r="E470" s="8"/>
      <c r="F470" s="8"/>
      <c r="G470" s="11">
        <f t="shared" si="32"/>
        <v>0</v>
      </c>
      <c r="H470" s="18">
        <f t="shared" si="33"/>
        <v>0</v>
      </c>
      <c r="I470" s="10">
        <f t="shared" si="34"/>
        <v>0</v>
      </c>
    </row>
    <row r="471" spans="1:9">
      <c r="A471" s="9">
        <f t="shared" si="31"/>
        <v>466</v>
      </c>
      <c r="B471" s="14" t="s">
        <v>268</v>
      </c>
      <c r="C471" s="8"/>
      <c r="D471" s="8"/>
      <c r="E471" s="8"/>
      <c r="F471" s="8"/>
      <c r="G471" s="11">
        <f t="shared" si="32"/>
        <v>0</v>
      </c>
      <c r="H471" s="18">
        <f t="shared" si="33"/>
        <v>0</v>
      </c>
      <c r="I471" s="10">
        <f t="shared" si="34"/>
        <v>0</v>
      </c>
    </row>
    <row r="472" spans="1:9">
      <c r="A472" s="9">
        <f t="shared" si="31"/>
        <v>467</v>
      </c>
      <c r="B472" s="14" t="s">
        <v>269</v>
      </c>
      <c r="C472" s="8"/>
      <c r="D472" s="8"/>
      <c r="E472" s="8"/>
      <c r="F472" s="8"/>
      <c r="G472" s="11">
        <f t="shared" si="32"/>
        <v>0</v>
      </c>
      <c r="H472" s="18">
        <f t="shared" si="33"/>
        <v>0</v>
      </c>
      <c r="I472" s="10">
        <f t="shared" si="34"/>
        <v>0</v>
      </c>
    </row>
    <row r="473" spans="1:9">
      <c r="A473" s="9">
        <f t="shared" si="31"/>
        <v>468</v>
      </c>
      <c r="B473" s="14" t="s">
        <v>270</v>
      </c>
      <c r="C473" s="8"/>
      <c r="D473" s="8"/>
      <c r="E473" s="8"/>
      <c r="F473" s="8"/>
      <c r="G473" s="11">
        <f t="shared" si="32"/>
        <v>0</v>
      </c>
      <c r="H473" s="18">
        <f t="shared" si="33"/>
        <v>0</v>
      </c>
      <c r="I473" s="10">
        <f t="shared" si="34"/>
        <v>0</v>
      </c>
    </row>
    <row r="474" spans="1:9">
      <c r="A474" s="9">
        <f t="shared" si="31"/>
        <v>469</v>
      </c>
      <c r="B474" s="14" t="s">
        <v>271</v>
      </c>
      <c r="C474" s="8"/>
      <c r="D474" s="8"/>
      <c r="E474" s="8"/>
      <c r="F474" s="8"/>
      <c r="G474" s="11">
        <f t="shared" si="32"/>
        <v>0</v>
      </c>
      <c r="H474" s="18">
        <f t="shared" si="33"/>
        <v>0</v>
      </c>
      <c r="I474" s="10">
        <f t="shared" si="34"/>
        <v>0</v>
      </c>
    </row>
    <row r="475" spans="1:9">
      <c r="A475" s="9">
        <f t="shared" si="31"/>
        <v>470</v>
      </c>
      <c r="B475" s="14" t="s">
        <v>272</v>
      </c>
      <c r="C475" s="8"/>
      <c r="D475" s="8"/>
      <c r="E475" s="8"/>
      <c r="F475" s="8"/>
      <c r="G475" s="11">
        <f t="shared" si="32"/>
        <v>0</v>
      </c>
      <c r="H475" s="18">
        <f t="shared" si="33"/>
        <v>0</v>
      </c>
      <c r="I475" s="10">
        <f t="shared" si="34"/>
        <v>0</v>
      </c>
    </row>
    <row r="476" spans="1:9">
      <c r="A476" s="9">
        <f t="shared" si="31"/>
        <v>471</v>
      </c>
      <c r="B476" s="14" t="s">
        <v>273</v>
      </c>
      <c r="C476" s="8"/>
      <c r="D476" s="8"/>
      <c r="E476" s="8"/>
      <c r="F476" s="8"/>
      <c r="G476" s="11">
        <f t="shared" si="32"/>
        <v>0</v>
      </c>
      <c r="H476" s="18">
        <f t="shared" si="33"/>
        <v>0</v>
      </c>
      <c r="I476" s="10">
        <f t="shared" si="34"/>
        <v>0</v>
      </c>
    </row>
    <row r="477" spans="1:9">
      <c r="A477" s="9">
        <f t="shared" si="31"/>
        <v>472</v>
      </c>
      <c r="B477" s="14" t="s">
        <v>274</v>
      </c>
      <c r="C477" s="8"/>
      <c r="D477" s="8"/>
      <c r="E477" s="8"/>
      <c r="F477" s="8"/>
      <c r="G477" s="11">
        <f t="shared" si="32"/>
        <v>0</v>
      </c>
      <c r="H477" s="18">
        <f t="shared" si="33"/>
        <v>0</v>
      </c>
      <c r="I477" s="10">
        <f t="shared" si="34"/>
        <v>0</v>
      </c>
    </row>
    <row r="478" spans="1:9">
      <c r="A478" s="9">
        <f t="shared" si="31"/>
        <v>473</v>
      </c>
      <c r="B478" s="14" t="s">
        <v>275</v>
      </c>
      <c r="C478" s="8"/>
      <c r="D478" s="8"/>
      <c r="E478" s="8"/>
      <c r="F478" s="8"/>
      <c r="G478" s="11">
        <f t="shared" si="32"/>
        <v>0</v>
      </c>
      <c r="H478" s="18">
        <f t="shared" si="33"/>
        <v>0</v>
      </c>
      <c r="I478" s="10">
        <f t="shared" si="34"/>
        <v>0</v>
      </c>
    </row>
    <row r="479" spans="1:9">
      <c r="A479" s="12"/>
      <c r="B479" s="17" t="s">
        <v>293</v>
      </c>
      <c r="C479" s="8"/>
      <c r="D479" s="8"/>
      <c r="E479" s="8"/>
      <c r="F479" s="8"/>
      <c r="G479" s="13">
        <f>SUM(G6:G478)</f>
        <v>0</v>
      </c>
      <c r="H479" s="13">
        <f>SUM(H6:H478)</f>
        <v>0</v>
      </c>
      <c r="I479" s="13">
        <f>SUM(I6:I478)</f>
        <v>0</v>
      </c>
    </row>
    <row r="480" spans="1:9">
      <c r="A480" s="9"/>
      <c r="B480" s="7" t="s">
        <v>577</v>
      </c>
      <c r="C480" s="8"/>
      <c r="D480" s="8"/>
      <c r="E480" s="8"/>
      <c r="F480" s="8"/>
      <c r="G480" s="8"/>
      <c r="H480" s="8"/>
      <c r="I480" s="8"/>
    </row>
    <row r="481" spans="1:9">
      <c r="A481" s="9">
        <v>1</v>
      </c>
      <c r="B481" s="14" t="s">
        <v>578</v>
      </c>
      <c r="C481" s="8"/>
      <c r="D481" s="8"/>
      <c r="E481" s="8"/>
      <c r="F481" s="8">
        <v>0</v>
      </c>
      <c r="G481" s="135">
        <f t="shared" ref="G481:G543" si="35">F481*2017.01</f>
        <v>0</v>
      </c>
      <c r="H481" s="18">
        <f>G481*1582.86*1.2</f>
        <v>0</v>
      </c>
      <c r="I481" s="10"/>
    </row>
    <row r="482" spans="1:9">
      <c r="A482" s="9">
        <f t="shared" ref="A482:A523" si="36">A481+1</f>
        <v>2</v>
      </c>
      <c r="B482" s="14" t="s">
        <v>579</v>
      </c>
      <c r="C482" s="8"/>
      <c r="D482" s="8"/>
      <c r="E482" s="8"/>
      <c r="F482" s="8">
        <v>0</v>
      </c>
      <c r="G482" s="135">
        <f t="shared" si="35"/>
        <v>0</v>
      </c>
      <c r="H482" s="18">
        <f>G482*1582.86*1.2</f>
        <v>0</v>
      </c>
      <c r="I482" s="10"/>
    </row>
    <row r="483" spans="1:9">
      <c r="A483" s="9">
        <f t="shared" si="36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v>1</v>
      </c>
      <c r="F483" s="135">
        <v>0.1730630959621281</v>
      </c>
      <c r="G483" s="135">
        <f t="shared" si="35"/>
        <v>349.06999518657199</v>
      </c>
      <c r="H483" s="135">
        <f>G483*0.3677</f>
        <v>128.35303723010253</v>
      </c>
      <c r="I483" s="136">
        <f>(G483+H483)/(C483+D483)</f>
        <v>0.20737687100020613</v>
      </c>
    </row>
    <row r="484" spans="1:9">
      <c r="A484" s="9">
        <f t="shared" si="36"/>
        <v>4</v>
      </c>
      <c r="B484" s="14" t="s">
        <v>581</v>
      </c>
      <c r="C484" s="8"/>
      <c r="D484" s="8"/>
      <c r="E484" s="8"/>
      <c r="F484" s="135">
        <v>0</v>
      </c>
      <c r="G484" s="135">
        <f t="shared" si="35"/>
        <v>0</v>
      </c>
      <c r="H484" s="135">
        <f t="shared" ref="H484:H546" si="37">G484*0.3677</f>
        <v>0</v>
      </c>
      <c r="I484" s="136"/>
    </row>
    <row r="485" spans="1:9">
      <c r="A485" s="9">
        <f t="shared" si="36"/>
        <v>5</v>
      </c>
      <c r="B485" s="14" t="s">
        <v>582</v>
      </c>
      <c r="C485" s="8"/>
      <c r="D485" s="8"/>
      <c r="E485" s="8"/>
      <c r="F485" s="135">
        <v>0</v>
      </c>
      <c r="G485" s="135">
        <f t="shared" si="35"/>
        <v>0</v>
      </c>
      <c r="H485" s="135">
        <f t="shared" si="37"/>
        <v>0</v>
      </c>
      <c r="I485" s="136"/>
    </row>
    <row r="486" spans="1:9">
      <c r="A486" s="9">
        <f t="shared" si="36"/>
        <v>6</v>
      </c>
      <c r="B486" s="14" t="s">
        <v>583</v>
      </c>
      <c r="C486" s="8"/>
      <c r="D486" s="8"/>
      <c r="E486" s="8"/>
      <c r="F486" s="135">
        <v>0</v>
      </c>
      <c r="G486" s="135">
        <f t="shared" si="35"/>
        <v>0</v>
      </c>
      <c r="H486" s="135">
        <f t="shared" si="37"/>
        <v>0</v>
      </c>
      <c r="I486" s="136"/>
    </row>
    <row r="487" spans="1:9">
      <c r="A487" s="9">
        <f t="shared" si="36"/>
        <v>7</v>
      </c>
      <c r="B487" s="14" t="s">
        <v>584</v>
      </c>
      <c r="C487" s="8"/>
      <c r="D487" s="8"/>
      <c r="E487" s="8"/>
      <c r="F487" s="135">
        <v>0</v>
      </c>
      <c r="G487" s="135">
        <f t="shared" si="35"/>
        <v>0</v>
      </c>
      <c r="H487" s="135">
        <f t="shared" si="37"/>
        <v>0</v>
      </c>
      <c r="I487" s="136"/>
    </row>
    <row r="488" spans="1:9">
      <c r="A488" s="9">
        <f t="shared" si="36"/>
        <v>8</v>
      </c>
      <c r="B488" s="14" t="s">
        <v>585</v>
      </c>
      <c r="C488" s="8"/>
      <c r="D488" s="8"/>
      <c r="E488" s="8"/>
      <c r="F488" s="135">
        <v>0</v>
      </c>
      <c r="G488" s="135">
        <f t="shared" si="35"/>
        <v>0</v>
      </c>
      <c r="H488" s="135">
        <f t="shared" si="37"/>
        <v>0</v>
      </c>
      <c r="I488" s="136"/>
    </row>
    <row r="489" spans="1:9">
      <c r="A489" s="9">
        <f t="shared" si="36"/>
        <v>9</v>
      </c>
      <c r="B489" s="14" t="s">
        <v>586</v>
      </c>
      <c r="C489" s="8"/>
      <c r="D489" s="8"/>
      <c r="E489" s="8"/>
      <c r="F489" s="135">
        <v>0</v>
      </c>
      <c r="G489" s="135">
        <f t="shared" si="35"/>
        <v>0</v>
      </c>
      <c r="H489" s="135">
        <f t="shared" si="37"/>
        <v>0</v>
      </c>
      <c r="I489" s="136"/>
    </row>
    <row r="490" spans="1:9">
      <c r="A490" s="9">
        <f t="shared" si="36"/>
        <v>10</v>
      </c>
      <c r="B490" s="14" t="s">
        <v>587</v>
      </c>
      <c r="C490" s="8"/>
      <c r="D490" s="8"/>
      <c r="E490" s="8"/>
      <c r="F490" s="135">
        <v>0</v>
      </c>
      <c r="G490" s="135">
        <f t="shared" si="35"/>
        <v>0</v>
      </c>
      <c r="H490" s="135">
        <f t="shared" si="37"/>
        <v>0</v>
      </c>
      <c r="I490" s="136"/>
    </row>
    <row r="491" spans="1:9">
      <c r="A491" s="9">
        <f t="shared" si="36"/>
        <v>11</v>
      </c>
      <c r="B491" s="14" t="s">
        <v>588</v>
      </c>
      <c r="C491" s="8"/>
      <c r="D491" s="8"/>
      <c r="E491" s="8"/>
      <c r="F491" s="135">
        <v>0</v>
      </c>
      <c r="G491" s="135">
        <f t="shared" si="35"/>
        <v>0</v>
      </c>
      <c r="H491" s="135">
        <f t="shared" si="37"/>
        <v>0</v>
      </c>
      <c r="I491" s="136"/>
    </row>
    <row r="492" spans="1:9">
      <c r="A492" s="9">
        <f t="shared" si="36"/>
        <v>12</v>
      </c>
      <c r="B492" s="14" t="s">
        <v>589</v>
      </c>
      <c r="C492" s="8"/>
      <c r="D492" s="8"/>
      <c r="E492" s="8"/>
      <c r="F492" s="135">
        <v>0</v>
      </c>
      <c r="G492" s="135">
        <f t="shared" si="35"/>
        <v>0</v>
      </c>
      <c r="H492" s="135">
        <f t="shared" si="37"/>
        <v>0</v>
      </c>
      <c r="I492" s="136"/>
    </row>
    <row r="493" spans="1:9">
      <c r="A493" s="9">
        <f t="shared" si="36"/>
        <v>13</v>
      </c>
      <c r="B493" s="14" t="s">
        <v>590</v>
      </c>
      <c r="C493" s="8"/>
      <c r="D493" s="8"/>
      <c r="E493" s="8"/>
      <c r="F493" s="135">
        <v>0</v>
      </c>
      <c r="G493" s="135">
        <f t="shared" si="35"/>
        <v>0</v>
      </c>
      <c r="H493" s="135">
        <f t="shared" si="37"/>
        <v>0</v>
      </c>
      <c r="I493" s="136"/>
    </row>
    <row r="494" spans="1:9">
      <c r="A494" s="9">
        <f t="shared" si="36"/>
        <v>14</v>
      </c>
      <c r="B494" s="14" t="s">
        <v>591</v>
      </c>
      <c r="C494" s="8"/>
      <c r="D494" s="8"/>
      <c r="E494" s="8"/>
      <c r="F494" s="135">
        <v>0</v>
      </c>
      <c r="G494" s="135">
        <f t="shared" si="35"/>
        <v>0</v>
      </c>
      <c r="H494" s="135">
        <f t="shared" si="37"/>
        <v>0</v>
      </c>
      <c r="I494" s="136"/>
    </row>
    <row r="495" spans="1:9">
      <c r="A495" s="9">
        <f t="shared" si="36"/>
        <v>15</v>
      </c>
      <c r="B495" s="14" t="s">
        <v>592</v>
      </c>
      <c r="C495" s="8"/>
      <c r="D495" s="8"/>
      <c r="E495" s="8"/>
      <c r="F495" s="135">
        <v>0</v>
      </c>
      <c r="G495" s="135">
        <f t="shared" si="35"/>
        <v>0</v>
      </c>
      <c r="H495" s="135">
        <f t="shared" si="37"/>
        <v>0</v>
      </c>
      <c r="I495" s="136"/>
    </row>
    <row r="496" spans="1:9">
      <c r="A496" s="9">
        <f t="shared" si="36"/>
        <v>16</v>
      </c>
      <c r="B496" s="14" t="s">
        <v>593</v>
      </c>
      <c r="C496" s="8"/>
      <c r="D496" s="8"/>
      <c r="E496" s="8"/>
      <c r="F496" s="135">
        <v>0</v>
      </c>
      <c r="G496" s="135">
        <f t="shared" si="35"/>
        <v>0</v>
      </c>
      <c r="H496" s="135">
        <f t="shared" si="37"/>
        <v>0</v>
      </c>
      <c r="I496" s="136"/>
    </row>
    <row r="497" spans="1:9">
      <c r="A497" s="9">
        <f t="shared" si="36"/>
        <v>17</v>
      </c>
      <c r="B497" s="14" t="s">
        <v>594</v>
      </c>
      <c r="C497" s="8"/>
      <c r="D497" s="8"/>
      <c r="E497" s="8"/>
      <c r="F497" s="135">
        <v>0</v>
      </c>
      <c r="G497" s="135">
        <f t="shared" si="35"/>
        <v>0</v>
      </c>
      <c r="H497" s="135">
        <f t="shared" si="37"/>
        <v>0</v>
      </c>
      <c r="I497" s="136"/>
    </row>
    <row r="498" spans="1:9">
      <c r="A498" s="9">
        <f t="shared" si="36"/>
        <v>18</v>
      </c>
      <c r="B498" s="14" t="s">
        <v>595</v>
      </c>
      <c r="C498" s="8"/>
      <c r="D498" s="8"/>
      <c r="E498" s="8"/>
      <c r="F498" s="135">
        <v>0</v>
      </c>
      <c r="G498" s="135">
        <f t="shared" si="35"/>
        <v>0</v>
      </c>
      <c r="H498" s="135">
        <f t="shared" si="37"/>
        <v>0</v>
      </c>
      <c r="I498" s="136"/>
    </row>
    <row r="499" spans="1:9">
      <c r="A499" s="9">
        <f t="shared" si="36"/>
        <v>19</v>
      </c>
      <c r="B499" s="14" t="s">
        <v>596</v>
      </c>
      <c r="C499" s="8"/>
      <c r="D499" s="8"/>
      <c r="E499" s="8"/>
      <c r="F499" s="135">
        <v>0</v>
      </c>
      <c r="G499" s="135">
        <f t="shared" si="35"/>
        <v>0</v>
      </c>
      <c r="H499" s="135">
        <f t="shared" si="37"/>
        <v>0</v>
      </c>
      <c r="I499" s="136"/>
    </row>
    <row r="500" spans="1:9">
      <c r="A500" s="9">
        <f t="shared" si="36"/>
        <v>20</v>
      </c>
      <c r="B500" s="14" t="s">
        <v>597</v>
      </c>
      <c r="C500" s="8"/>
      <c r="D500" s="8"/>
      <c r="E500" s="8"/>
      <c r="F500" s="135">
        <v>0</v>
      </c>
      <c r="G500" s="135">
        <f t="shared" si="35"/>
        <v>0</v>
      </c>
      <c r="H500" s="135">
        <f t="shared" si="37"/>
        <v>0</v>
      </c>
      <c r="I500" s="136"/>
    </row>
    <row r="501" spans="1:9">
      <c r="A501" s="9">
        <f t="shared" si="36"/>
        <v>21</v>
      </c>
      <c r="B501" s="14" t="s">
        <v>598</v>
      </c>
      <c r="C501" s="8"/>
      <c r="D501" s="8"/>
      <c r="E501" s="8"/>
      <c r="F501" s="135">
        <v>0</v>
      </c>
      <c r="G501" s="135">
        <f t="shared" si="35"/>
        <v>0</v>
      </c>
      <c r="H501" s="135">
        <f t="shared" si="37"/>
        <v>0</v>
      </c>
      <c r="I501" s="136"/>
    </row>
    <row r="502" spans="1:9">
      <c r="A502" s="9">
        <f t="shared" si="36"/>
        <v>22</v>
      </c>
      <c r="B502" s="14" t="s">
        <v>599</v>
      </c>
      <c r="C502" s="8"/>
      <c r="D502" s="8"/>
      <c r="E502" s="8"/>
      <c r="F502" s="135">
        <v>0</v>
      </c>
      <c r="G502" s="135">
        <f t="shared" si="35"/>
        <v>0</v>
      </c>
      <c r="H502" s="135">
        <f t="shared" si="37"/>
        <v>0</v>
      </c>
      <c r="I502" s="136"/>
    </row>
    <row r="503" spans="1:9">
      <c r="A503" s="9">
        <f t="shared" si="36"/>
        <v>23</v>
      </c>
      <c r="B503" s="14" t="s">
        <v>600</v>
      </c>
      <c r="C503" s="8">
        <v>2544.5</v>
      </c>
      <c r="D503" s="8">
        <f>димвенканали!D503</f>
        <v>0</v>
      </c>
      <c r="E503" s="8">
        <v>1</v>
      </c>
      <c r="F503" s="135">
        <v>0.20880663705618491</v>
      </c>
      <c r="G503" s="135">
        <f t="shared" si="35"/>
        <v>421.16507500869551</v>
      </c>
      <c r="H503" s="135">
        <f t="shared" si="37"/>
        <v>154.86239808069735</v>
      </c>
      <c r="I503" s="136">
        <f>(G503+H503)/(C503+D503)</f>
        <v>0.22638140031023496</v>
      </c>
    </row>
    <row r="504" spans="1:9">
      <c r="A504" s="9">
        <f t="shared" si="36"/>
        <v>24</v>
      </c>
      <c r="B504" s="14" t="s">
        <v>601</v>
      </c>
      <c r="C504" s="8"/>
      <c r="D504" s="8"/>
      <c r="E504" s="8"/>
      <c r="F504" s="135">
        <v>0</v>
      </c>
      <c r="G504" s="135">
        <f t="shared" si="35"/>
        <v>0</v>
      </c>
      <c r="H504" s="135">
        <f t="shared" si="37"/>
        <v>0</v>
      </c>
      <c r="I504" s="136"/>
    </row>
    <row r="505" spans="1:9">
      <c r="A505" s="9">
        <f t="shared" si="36"/>
        <v>25</v>
      </c>
      <c r="B505" s="14" t="s">
        <v>36</v>
      </c>
      <c r="C505" s="8"/>
      <c r="D505" s="8"/>
      <c r="E505" s="8"/>
      <c r="F505" s="135">
        <v>0</v>
      </c>
      <c r="G505" s="135">
        <f t="shared" si="35"/>
        <v>0</v>
      </c>
      <c r="H505" s="135">
        <f t="shared" si="37"/>
        <v>0</v>
      </c>
      <c r="I505" s="136"/>
    </row>
    <row r="506" spans="1:9">
      <c r="A506" s="9">
        <f t="shared" si="36"/>
        <v>26</v>
      </c>
      <c r="B506" s="14" t="s">
        <v>602</v>
      </c>
      <c r="C506" s="8"/>
      <c r="D506" s="8"/>
      <c r="E506" s="8"/>
      <c r="F506" s="135">
        <v>0</v>
      </c>
      <c r="G506" s="135">
        <f t="shared" si="35"/>
        <v>0</v>
      </c>
      <c r="H506" s="135">
        <f t="shared" si="37"/>
        <v>0</v>
      </c>
      <c r="I506" s="136"/>
    </row>
    <row r="507" spans="1:9">
      <c r="A507" s="9">
        <f t="shared" si="36"/>
        <v>27</v>
      </c>
      <c r="B507" s="14" t="s">
        <v>603</v>
      </c>
      <c r="C507" s="8"/>
      <c r="D507" s="8"/>
      <c r="E507" s="8"/>
      <c r="F507" s="135">
        <v>0</v>
      </c>
      <c r="G507" s="135">
        <f t="shared" si="35"/>
        <v>0</v>
      </c>
      <c r="H507" s="135">
        <f t="shared" si="37"/>
        <v>0</v>
      </c>
      <c r="I507" s="136"/>
    </row>
    <row r="508" spans="1:9">
      <c r="A508" s="9">
        <f t="shared" si="36"/>
        <v>28</v>
      </c>
      <c r="B508" s="14" t="s">
        <v>604</v>
      </c>
      <c r="C508" s="8"/>
      <c r="D508" s="8"/>
      <c r="E508" s="8"/>
      <c r="F508" s="135">
        <v>0</v>
      </c>
      <c r="G508" s="135">
        <f t="shared" si="35"/>
        <v>0</v>
      </c>
      <c r="H508" s="135">
        <f t="shared" si="37"/>
        <v>0</v>
      </c>
      <c r="I508" s="136"/>
    </row>
    <row r="509" spans="1:9">
      <c r="A509" s="9">
        <f t="shared" si="36"/>
        <v>29</v>
      </c>
      <c r="B509" s="14" t="s">
        <v>605</v>
      </c>
      <c r="C509" s="8"/>
      <c r="D509" s="8"/>
      <c r="E509" s="8"/>
      <c r="F509" s="135">
        <v>0</v>
      </c>
      <c r="G509" s="135">
        <f t="shared" si="35"/>
        <v>0</v>
      </c>
      <c r="H509" s="135">
        <f t="shared" si="37"/>
        <v>0</v>
      </c>
      <c r="I509" s="136"/>
    </row>
    <row r="510" spans="1:9">
      <c r="A510" s="9">
        <f t="shared" si="36"/>
        <v>30</v>
      </c>
      <c r="B510" s="14" t="s">
        <v>606</v>
      </c>
      <c r="C510" s="8"/>
      <c r="D510" s="8"/>
      <c r="E510" s="8"/>
      <c r="F510" s="135">
        <v>0</v>
      </c>
      <c r="G510" s="135">
        <f t="shared" si="35"/>
        <v>0</v>
      </c>
      <c r="H510" s="135">
        <f t="shared" si="37"/>
        <v>0</v>
      </c>
      <c r="I510" s="136"/>
    </row>
    <row r="511" spans="1:9">
      <c r="A511" s="9">
        <f t="shared" si="36"/>
        <v>31</v>
      </c>
      <c r="B511" s="14" t="s">
        <v>607</v>
      </c>
      <c r="C511" s="8"/>
      <c r="D511" s="8"/>
      <c r="E511" s="8"/>
      <c r="F511" s="135">
        <v>0</v>
      </c>
      <c r="G511" s="135">
        <f t="shared" si="35"/>
        <v>0</v>
      </c>
      <c r="H511" s="135">
        <f t="shared" si="37"/>
        <v>0</v>
      </c>
      <c r="I511" s="136"/>
    </row>
    <row r="512" spans="1:9">
      <c r="A512" s="9">
        <f t="shared" si="36"/>
        <v>32</v>
      </c>
      <c r="B512" s="14" t="s">
        <v>608</v>
      </c>
      <c r="C512" s="8"/>
      <c r="D512" s="8"/>
      <c r="E512" s="8"/>
      <c r="F512" s="135">
        <v>0</v>
      </c>
      <c r="G512" s="135">
        <f t="shared" si="35"/>
        <v>0</v>
      </c>
      <c r="H512" s="135">
        <f t="shared" si="37"/>
        <v>0</v>
      </c>
      <c r="I512" s="136"/>
    </row>
    <row r="513" spans="1:9">
      <c r="A513" s="9">
        <f t="shared" si="36"/>
        <v>33</v>
      </c>
      <c r="B513" s="14" t="s">
        <v>609</v>
      </c>
      <c r="C513" s="8"/>
      <c r="D513" s="8"/>
      <c r="E513" s="8"/>
      <c r="F513" s="135">
        <v>0</v>
      </c>
      <c r="G513" s="135">
        <f t="shared" si="35"/>
        <v>0</v>
      </c>
      <c r="H513" s="135">
        <f t="shared" si="37"/>
        <v>0</v>
      </c>
      <c r="I513" s="136"/>
    </row>
    <row r="514" spans="1:9">
      <c r="A514" s="9">
        <f t="shared" si="36"/>
        <v>34</v>
      </c>
      <c r="B514" s="14" t="s">
        <v>610</v>
      </c>
      <c r="C514" s="8"/>
      <c r="D514" s="8"/>
      <c r="E514" s="8"/>
      <c r="F514" s="135">
        <v>0</v>
      </c>
      <c r="G514" s="135">
        <f t="shared" si="35"/>
        <v>0</v>
      </c>
      <c r="H514" s="135">
        <f t="shared" si="37"/>
        <v>0</v>
      </c>
      <c r="I514" s="136"/>
    </row>
    <row r="515" spans="1:9">
      <c r="A515" s="9">
        <f t="shared" si="36"/>
        <v>35</v>
      </c>
      <c r="B515" s="14" t="s">
        <v>611</v>
      </c>
      <c r="C515" s="8"/>
      <c r="D515" s="8"/>
      <c r="E515" s="8"/>
      <c r="F515" s="135">
        <v>0</v>
      </c>
      <c r="G515" s="135">
        <f t="shared" si="35"/>
        <v>0</v>
      </c>
      <c r="H515" s="135">
        <f t="shared" si="37"/>
        <v>0</v>
      </c>
      <c r="I515" s="136"/>
    </row>
    <row r="516" spans="1:9">
      <c r="A516" s="9">
        <f t="shared" si="36"/>
        <v>36</v>
      </c>
      <c r="B516" s="14" t="s">
        <v>612</v>
      </c>
      <c r="C516" s="8"/>
      <c r="D516" s="8"/>
      <c r="E516" s="8"/>
      <c r="F516" s="135">
        <v>0</v>
      </c>
      <c r="G516" s="135">
        <f t="shared" si="35"/>
        <v>0</v>
      </c>
      <c r="H516" s="135">
        <f t="shared" si="37"/>
        <v>0</v>
      </c>
      <c r="I516" s="136"/>
    </row>
    <row r="517" spans="1:9">
      <c r="A517" s="9">
        <f t="shared" si="36"/>
        <v>37</v>
      </c>
      <c r="B517" s="14" t="s">
        <v>613</v>
      </c>
      <c r="C517" s="8"/>
      <c r="D517" s="8"/>
      <c r="E517" s="8"/>
      <c r="F517" s="135">
        <v>0</v>
      </c>
      <c r="G517" s="135">
        <f t="shared" si="35"/>
        <v>0</v>
      </c>
      <c r="H517" s="135">
        <f t="shared" si="37"/>
        <v>0</v>
      </c>
      <c r="I517" s="136"/>
    </row>
    <row r="518" spans="1:9">
      <c r="A518" s="9">
        <f t="shared" si="36"/>
        <v>38</v>
      </c>
      <c r="B518" s="14" t="s">
        <v>614</v>
      </c>
      <c r="C518" s="8"/>
      <c r="D518" s="8"/>
      <c r="E518" s="8"/>
      <c r="F518" s="135">
        <v>0</v>
      </c>
      <c r="G518" s="135">
        <f t="shared" si="35"/>
        <v>0</v>
      </c>
      <c r="H518" s="135">
        <f t="shared" si="37"/>
        <v>0</v>
      </c>
      <c r="I518" s="136"/>
    </row>
    <row r="519" spans="1:9">
      <c r="A519" s="9">
        <f t="shared" si="36"/>
        <v>39</v>
      </c>
      <c r="B519" s="14" t="s">
        <v>615</v>
      </c>
      <c r="C519" s="8"/>
      <c r="D519" s="8"/>
      <c r="E519" s="8"/>
      <c r="F519" s="135">
        <v>0</v>
      </c>
      <c r="G519" s="135">
        <f t="shared" si="35"/>
        <v>0</v>
      </c>
      <c r="H519" s="135">
        <f t="shared" si="37"/>
        <v>0</v>
      </c>
      <c r="I519" s="136"/>
    </row>
    <row r="520" spans="1:9">
      <c r="A520" s="9">
        <f t="shared" si="36"/>
        <v>40</v>
      </c>
      <c r="B520" s="14" t="s">
        <v>616</v>
      </c>
      <c r="C520" s="8"/>
      <c r="D520" s="8"/>
      <c r="E520" s="8"/>
      <c r="F520" s="135">
        <v>0</v>
      </c>
      <c r="G520" s="135">
        <f t="shared" si="35"/>
        <v>0</v>
      </c>
      <c r="H520" s="135">
        <f t="shared" si="37"/>
        <v>0</v>
      </c>
      <c r="I520" s="136"/>
    </row>
    <row r="521" spans="1:9">
      <c r="A521" s="9">
        <f t="shared" si="36"/>
        <v>41</v>
      </c>
      <c r="B521" s="14" t="s">
        <v>617</v>
      </c>
      <c r="C521" s="8"/>
      <c r="D521" s="8"/>
      <c r="E521" s="8"/>
      <c r="F521" s="135">
        <v>0</v>
      </c>
      <c r="G521" s="135">
        <f t="shared" si="35"/>
        <v>0</v>
      </c>
      <c r="H521" s="135">
        <f t="shared" si="37"/>
        <v>0</v>
      </c>
      <c r="I521" s="136"/>
    </row>
    <row r="522" spans="1:9">
      <c r="A522" s="9">
        <f t="shared" si="36"/>
        <v>42</v>
      </c>
      <c r="B522" s="14" t="s">
        <v>618</v>
      </c>
      <c r="C522" s="8"/>
      <c r="D522" s="8"/>
      <c r="E522" s="8"/>
      <c r="F522" s="135">
        <v>0</v>
      </c>
      <c r="G522" s="135">
        <f t="shared" si="35"/>
        <v>0</v>
      </c>
      <c r="H522" s="135">
        <f t="shared" si="37"/>
        <v>0</v>
      </c>
      <c r="I522" s="136"/>
    </row>
    <row r="523" spans="1:9">
      <c r="A523" s="9">
        <f t="shared" si="36"/>
        <v>43</v>
      </c>
      <c r="B523" s="14" t="s">
        <v>619</v>
      </c>
      <c r="C523" s="8"/>
      <c r="D523" s="8"/>
      <c r="E523" s="8"/>
      <c r="F523" s="135">
        <v>0</v>
      </c>
      <c r="G523" s="135">
        <f t="shared" si="35"/>
        <v>0</v>
      </c>
      <c r="H523" s="135">
        <f t="shared" si="37"/>
        <v>0</v>
      </c>
      <c r="I523" s="136"/>
    </row>
    <row r="524" spans="1:9">
      <c r="A524" s="9">
        <v>44</v>
      </c>
      <c r="B524" s="14" t="s">
        <v>620</v>
      </c>
      <c r="C524" s="8"/>
      <c r="D524" s="8"/>
      <c r="E524" s="8"/>
      <c r="F524" s="135">
        <v>0</v>
      </c>
      <c r="G524" s="135">
        <f t="shared" si="35"/>
        <v>0</v>
      </c>
      <c r="H524" s="135">
        <f t="shared" si="37"/>
        <v>0</v>
      </c>
      <c r="I524" s="136"/>
    </row>
    <row r="525" spans="1:9">
      <c r="A525" s="9">
        <f t="shared" ref="A525:A550" si="38">A524+1</f>
        <v>45</v>
      </c>
      <c r="B525" s="14" t="s">
        <v>621</v>
      </c>
      <c r="C525" s="8"/>
      <c r="D525" s="8"/>
      <c r="E525" s="8"/>
      <c r="F525" s="135">
        <v>0</v>
      </c>
      <c r="G525" s="135">
        <f t="shared" si="35"/>
        <v>0</v>
      </c>
      <c r="H525" s="135">
        <f t="shared" si="37"/>
        <v>0</v>
      </c>
      <c r="I525" s="136"/>
    </row>
    <row r="526" spans="1:9">
      <c r="A526" s="9">
        <f t="shared" si="38"/>
        <v>46</v>
      </c>
      <c r="B526" s="14" t="s">
        <v>622</v>
      </c>
      <c r="C526" s="8"/>
      <c r="D526" s="8"/>
      <c r="E526" s="8"/>
      <c r="F526" s="135">
        <v>0</v>
      </c>
      <c r="G526" s="135">
        <f t="shared" si="35"/>
        <v>0</v>
      </c>
      <c r="H526" s="135">
        <f t="shared" si="37"/>
        <v>0</v>
      </c>
      <c r="I526" s="136"/>
    </row>
    <row r="527" spans="1:9">
      <c r="A527" s="9">
        <f t="shared" si="38"/>
        <v>47</v>
      </c>
      <c r="B527" s="14" t="s">
        <v>623</v>
      </c>
      <c r="C527" s="8"/>
      <c r="D527" s="8"/>
      <c r="E527" s="8"/>
      <c r="F527" s="135">
        <v>0</v>
      </c>
      <c r="G527" s="135">
        <f t="shared" si="35"/>
        <v>0</v>
      </c>
      <c r="H527" s="135">
        <f t="shared" si="37"/>
        <v>0</v>
      </c>
      <c r="I527" s="136"/>
    </row>
    <row r="528" spans="1:9">
      <c r="A528" s="9">
        <f t="shared" si="38"/>
        <v>48</v>
      </c>
      <c r="B528" s="14" t="s">
        <v>624</v>
      </c>
      <c r="C528" s="8">
        <v>3672.3</v>
      </c>
      <c r="D528" s="8">
        <f>димвенканали!D528</f>
        <v>0</v>
      </c>
      <c r="E528" s="8">
        <v>0.5</v>
      </c>
      <c r="F528" s="135">
        <v>0.27200207224414558</v>
      </c>
      <c r="G528" s="135">
        <f t="shared" si="35"/>
        <v>548.6308997371641</v>
      </c>
      <c r="H528" s="135">
        <f t="shared" si="37"/>
        <v>201.73158183335525</v>
      </c>
      <c r="I528" s="136">
        <f>(G528+H528)/(C528+D528)</f>
        <v>0.20433038737862355</v>
      </c>
    </row>
    <row r="529" spans="1:9">
      <c r="A529" s="9">
        <f t="shared" si="38"/>
        <v>49</v>
      </c>
      <c r="B529" s="14" t="s">
        <v>625</v>
      </c>
      <c r="C529" s="8">
        <v>4557.2</v>
      </c>
      <c r="D529" s="8">
        <f>димвенканали!D529</f>
        <v>0</v>
      </c>
      <c r="E529" s="8">
        <v>0.5</v>
      </c>
      <c r="F529" s="135">
        <v>0.34612819473754131</v>
      </c>
      <c r="G529" s="135">
        <f t="shared" si="35"/>
        <v>698.14403006756822</v>
      </c>
      <c r="H529" s="135">
        <f t="shared" si="37"/>
        <v>256.70755985584486</v>
      </c>
      <c r="I529" s="136">
        <f>(G529+H529)/(C529+D529)</f>
        <v>0.20952593476771111</v>
      </c>
    </row>
    <row r="530" spans="1:9">
      <c r="A530" s="9">
        <f t="shared" si="38"/>
        <v>50</v>
      </c>
      <c r="B530" s="14" t="s">
        <v>626</v>
      </c>
      <c r="C530" s="8"/>
      <c r="D530" s="8"/>
      <c r="E530" s="8"/>
      <c r="F530" s="135">
        <v>0</v>
      </c>
      <c r="G530" s="135">
        <f t="shared" si="35"/>
        <v>0</v>
      </c>
      <c r="H530" s="135">
        <f t="shared" si="37"/>
        <v>0</v>
      </c>
      <c r="I530" s="10"/>
    </row>
    <row r="531" spans="1:9">
      <c r="A531" s="9">
        <f t="shared" si="38"/>
        <v>51</v>
      </c>
      <c r="B531" s="14" t="s">
        <v>627</v>
      </c>
      <c r="C531" s="8"/>
      <c r="D531" s="8"/>
      <c r="E531" s="8"/>
      <c r="F531" s="135">
        <v>0</v>
      </c>
      <c r="G531" s="135">
        <f t="shared" si="35"/>
        <v>0</v>
      </c>
      <c r="H531" s="135">
        <f t="shared" si="37"/>
        <v>0</v>
      </c>
      <c r="I531" s="10"/>
    </row>
    <row r="532" spans="1:9">
      <c r="A532" s="9">
        <f t="shared" si="38"/>
        <v>52</v>
      </c>
      <c r="B532" s="14" t="s">
        <v>628</v>
      </c>
      <c r="C532" s="8"/>
      <c r="D532" s="8"/>
      <c r="E532" s="8"/>
      <c r="F532" s="135">
        <v>0</v>
      </c>
      <c r="G532" s="135">
        <f t="shared" si="35"/>
        <v>0</v>
      </c>
      <c r="H532" s="135">
        <f t="shared" si="37"/>
        <v>0</v>
      </c>
      <c r="I532" s="10"/>
    </row>
    <row r="533" spans="1:9">
      <c r="A533" s="9">
        <f t="shared" si="38"/>
        <v>53</v>
      </c>
      <c r="B533" s="14" t="s">
        <v>629</v>
      </c>
      <c r="C533" s="8"/>
      <c r="D533" s="8"/>
      <c r="E533" s="8"/>
      <c r="F533" s="135">
        <v>0</v>
      </c>
      <c r="G533" s="135">
        <f t="shared" si="35"/>
        <v>0</v>
      </c>
      <c r="H533" s="135">
        <f t="shared" si="37"/>
        <v>0</v>
      </c>
      <c r="I533" s="10"/>
    </row>
    <row r="534" spans="1:9">
      <c r="A534" s="9">
        <f t="shared" si="38"/>
        <v>54</v>
      </c>
      <c r="B534" s="14" t="s">
        <v>630</v>
      </c>
      <c r="C534" s="8"/>
      <c r="D534" s="8"/>
      <c r="E534" s="8"/>
      <c r="F534" s="135">
        <v>0</v>
      </c>
      <c r="G534" s="135">
        <f t="shared" si="35"/>
        <v>0</v>
      </c>
      <c r="H534" s="135">
        <f t="shared" si="37"/>
        <v>0</v>
      </c>
      <c r="I534" s="10"/>
    </row>
    <row r="535" spans="1:9">
      <c r="A535" s="9">
        <f t="shared" si="38"/>
        <v>55</v>
      </c>
      <c r="B535" s="14" t="s">
        <v>631</v>
      </c>
      <c r="C535" s="8"/>
      <c r="D535" s="8"/>
      <c r="E535" s="8"/>
      <c r="F535" s="135">
        <v>0</v>
      </c>
      <c r="G535" s="135">
        <f t="shared" si="35"/>
        <v>0</v>
      </c>
      <c r="H535" s="135">
        <f t="shared" si="37"/>
        <v>0</v>
      </c>
      <c r="I535" s="10"/>
    </row>
    <row r="536" spans="1:9">
      <c r="A536" s="9">
        <f t="shared" si="38"/>
        <v>56</v>
      </c>
      <c r="B536" s="14" t="s">
        <v>632</v>
      </c>
      <c r="C536" s="8"/>
      <c r="D536" s="8"/>
      <c r="E536" s="8"/>
      <c r="F536" s="135">
        <v>0</v>
      </c>
      <c r="G536" s="135">
        <f t="shared" si="35"/>
        <v>0</v>
      </c>
      <c r="H536" s="135">
        <f t="shared" si="37"/>
        <v>0</v>
      </c>
      <c r="I536" s="10"/>
    </row>
    <row r="537" spans="1:9">
      <c r="A537" s="9">
        <f t="shared" si="38"/>
        <v>57</v>
      </c>
      <c r="B537" s="14" t="s">
        <v>633</v>
      </c>
      <c r="C537" s="8"/>
      <c r="D537" s="8"/>
      <c r="E537" s="8"/>
      <c r="F537" s="135">
        <v>0</v>
      </c>
      <c r="G537" s="135">
        <f t="shared" si="35"/>
        <v>0</v>
      </c>
      <c r="H537" s="135">
        <f t="shared" si="37"/>
        <v>0</v>
      </c>
      <c r="I537" s="10"/>
    </row>
    <row r="538" spans="1:9">
      <c r="A538" s="9">
        <f t="shared" si="38"/>
        <v>58</v>
      </c>
      <c r="B538" s="14" t="s">
        <v>634</v>
      </c>
      <c r="C538" s="8"/>
      <c r="D538" s="8"/>
      <c r="E538" s="8"/>
      <c r="F538" s="135">
        <v>0</v>
      </c>
      <c r="G538" s="135">
        <f t="shared" si="35"/>
        <v>0</v>
      </c>
      <c r="H538" s="135">
        <f t="shared" si="37"/>
        <v>0</v>
      </c>
      <c r="I538" s="10"/>
    </row>
    <row r="539" spans="1:9">
      <c r="A539" s="9">
        <f t="shared" si="38"/>
        <v>59</v>
      </c>
      <c r="B539" s="14" t="s">
        <v>635</v>
      </c>
      <c r="C539" s="8"/>
      <c r="D539" s="8"/>
      <c r="E539" s="8"/>
      <c r="F539" s="135">
        <v>0</v>
      </c>
      <c r="G539" s="135">
        <f t="shared" si="35"/>
        <v>0</v>
      </c>
      <c r="H539" s="135">
        <f t="shared" si="37"/>
        <v>0</v>
      </c>
      <c r="I539" s="10"/>
    </row>
    <row r="540" spans="1:9">
      <c r="A540" s="9">
        <f t="shared" si="38"/>
        <v>60</v>
      </c>
      <c r="B540" s="14" t="s">
        <v>636</v>
      </c>
      <c r="C540" s="8"/>
      <c r="D540" s="8"/>
      <c r="E540" s="8"/>
      <c r="F540" s="135">
        <v>0</v>
      </c>
      <c r="G540" s="135">
        <f t="shared" si="35"/>
        <v>0</v>
      </c>
      <c r="H540" s="135">
        <f t="shared" si="37"/>
        <v>0</v>
      </c>
      <c r="I540" s="10"/>
    </row>
    <row r="541" spans="1:9">
      <c r="A541" s="9">
        <f t="shared" si="38"/>
        <v>61</v>
      </c>
      <c r="B541" s="14" t="s">
        <v>637</v>
      </c>
      <c r="C541" s="8"/>
      <c r="D541" s="8"/>
      <c r="E541" s="8"/>
      <c r="F541" s="135">
        <v>0</v>
      </c>
      <c r="G541" s="135">
        <f t="shared" si="35"/>
        <v>0</v>
      </c>
      <c r="H541" s="135">
        <f t="shared" si="37"/>
        <v>0</v>
      </c>
      <c r="I541" s="10"/>
    </row>
    <row r="542" spans="1:9">
      <c r="A542" s="9">
        <f t="shared" si="38"/>
        <v>62</v>
      </c>
      <c r="B542" s="14" t="s">
        <v>638</v>
      </c>
      <c r="C542" s="8"/>
      <c r="D542" s="8"/>
      <c r="E542" s="8"/>
      <c r="F542" s="135">
        <v>0</v>
      </c>
      <c r="G542" s="135">
        <f t="shared" si="35"/>
        <v>0</v>
      </c>
      <c r="H542" s="135">
        <f t="shared" si="37"/>
        <v>0</v>
      </c>
      <c r="I542" s="10"/>
    </row>
    <row r="543" spans="1:9">
      <c r="A543" s="9">
        <f t="shared" si="38"/>
        <v>63</v>
      </c>
      <c r="B543" s="14" t="s">
        <v>639</v>
      </c>
      <c r="C543" s="8"/>
      <c r="D543" s="8"/>
      <c r="E543" s="8"/>
      <c r="F543" s="135">
        <v>0</v>
      </c>
      <c r="G543" s="135">
        <f t="shared" si="35"/>
        <v>0</v>
      </c>
      <c r="H543" s="135">
        <f t="shared" si="37"/>
        <v>0</v>
      </c>
      <c r="I543" s="10"/>
    </row>
    <row r="544" spans="1:9">
      <c r="A544" s="9">
        <f t="shared" si="38"/>
        <v>64</v>
      </c>
      <c r="B544" s="14" t="s">
        <v>640</v>
      </c>
      <c r="C544" s="8"/>
      <c r="D544" s="8"/>
      <c r="E544" s="8"/>
      <c r="F544" s="135">
        <v>0</v>
      </c>
      <c r="G544" s="135">
        <f t="shared" ref="G544:G549" si="39">F544*2017.01</f>
        <v>0</v>
      </c>
      <c r="H544" s="135">
        <f t="shared" si="37"/>
        <v>0</v>
      </c>
      <c r="I544" s="10"/>
    </row>
    <row r="545" spans="1:9">
      <c r="A545" s="9">
        <f t="shared" si="38"/>
        <v>65</v>
      </c>
      <c r="B545" s="14" t="s">
        <v>641</v>
      </c>
      <c r="C545" s="8"/>
      <c r="D545" s="8"/>
      <c r="E545" s="8"/>
      <c r="F545" s="135">
        <v>0</v>
      </c>
      <c r="G545" s="135">
        <f t="shared" si="39"/>
        <v>0</v>
      </c>
      <c r="H545" s="135">
        <f t="shared" si="37"/>
        <v>0</v>
      </c>
      <c r="I545" s="10"/>
    </row>
    <row r="546" spans="1:9">
      <c r="A546" s="9">
        <f t="shared" si="38"/>
        <v>66</v>
      </c>
      <c r="B546" s="14" t="s">
        <v>642</v>
      </c>
      <c r="C546" s="8"/>
      <c r="D546" s="8"/>
      <c r="E546" s="8"/>
      <c r="F546" s="135">
        <v>0</v>
      </c>
      <c r="G546" s="135">
        <f t="shared" si="39"/>
        <v>0</v>
      </c>
      <c r="H546" s="135">
        <f t="shared" si="37"/>
        <v>0</v>
      </c>
      <c r="I546" s="10"/>
    </row>
    <row r="547" spans="1:9">
      <c r="A547" s="9">
        <f t="shared" si="38"/>
        <v>67</v>
      </c>
      <c r="B547" s="14" t="s">
        <v>1289</v>
      </c>
      <c r="C547" s="8"/>
      <c r="D547" s="8"/>
      <c r="E547" s="8"/>
      <c r="F547" s="135">
        <v>0</v>
      </c>
      <c r="G547" s="135">
        <f t="shared" si="39"/>
        <v>0</v>
      </c>
      <c r="H547" s="135">
        <f>G547*0.3677</f>
        <v>0</v>
      </c>
      <c r="I547" s="10"/>
    </row>
    <row r="548" spans="1:9">
      <c r="A548" s="9">
        <f t="shared" si="38"/>
        <v>68</v>
      </c>
      <c r="B548" s="14" t="s">
        <v>1328</v>
      </c>
      <c r="C548" s="8"/>
      <c r="D548" s="8"/>
      <c r="E548" s="8"/>
      <c r="F548" s="135">
        <v>0</v>
      </c>
      <c r="G548" s="135">
        <f t="shared" si="39"/>
        <v>0</v>
      </c>
      <c r="H548" s="135">
        <f>G548*0.3677</f>
        <v>0</v>
      </c>
      <c r="I548" s="10"/>
    </row>
    <row r="549" spans="1:9">
      <c r="A549" s="9">
        <f t="shared" si="38"/>
        <v>69</v>
      </c>
      <c r="B549" s="14" t="s">
        <v>1274</v>
      </c>
      <c r="C549" s="8"/>
      <c r="D549" s="8"/>
      <c r="E549" s="8"/>
      <c r="F549" s="135">
        <v>0</v>
      </c>
      <c r="G549" s="135">
        <f t="shared" si="39"/>
        <v>0</v>
      </c>
      <c r="H549" s="135">
        <f>G549*0.3677</f>
        <v>0</v>
      </c>
      <c r="I549" s="10"/>
    </row>
    <row r="550" spans="1:9">
      <c r="A550" s="9">
        <f t="shared" si="38"/>
        <v>70</v>
      </c>
      <c r="B550" s="14" t="s">
        <v>1276</v>
      </c>
      <c r="C550" s="8"/>
      <c r="D550" s="8"/>
      <c r="E550" s="8"/>
      <c r="F550" s="135">
        <v>0</v>
      </c>
      <c r="G550" s="135">
        <f>F550*2017.01</f>
        <v>0</v>
      </c>
      <c r="H550" s="135">
        <f>G550*0.3677</f>
        <v>0</v>
      </c>
      <c r="I550" s="10"/>
    </row>
    <row r="551" spans="1:9">
      <c r="A551" s="12"/>
      <c r="B551" s="17" t="s">
        <v>576</v>
      </c>
      <c r="C551" s="13">
        <f t="shared" ref="C551:H551" si="40">SUM(C481:C550)</f>
        <v>13076.2</v>
      </c>
      <c r="D551" s="13">
        <f t="shared" si="40"/>
        <v>0</v>
      </c>
      <c r="E551" s="13">
        <f t="shared" si="40"/>
        <v>3</v>
      </c>
      <c r="F551" s="138">
        <f t="shared" si="40"/>
        <v>0.99999999999999989</v>
      </c>
      <c r="G551" s="138">
        <f t="shared" si="40"/>
        <v>2017.0099999999998</v>
      </c>
      <c r="H551" s="138">
        <f t="shared" si="40"/>
        <v>741.65457700000002</v>
      </c>
      <c r="I551" s="137">
        <f>(G551+H551)/(C551+D551)</f>
        <v>0.21096836825683299</v>
      </c>
    </row>
    <row r="552" spans="1:9">
      <c r="A552" s="9"/>
      <c r="B552" s="7" t="s">
        <v>1270</v>
      </c>
      <c r="C552" s="8"/>
      <c r="D552" s="8"/>
      <c r="E552" s="8"/>
      <c r="F552" s="8"/>
      <c r="G552" s="8"/>
      <c r="H552" s="8"/>
      <c r="I552" s="8"/>
    </row>
    <row r="553" spans="1:9">
      <c r="A553" s="9">
        <v>1</v>
      </c>
      <c r="B553" s="8" t="s">
        <v>643</v>
      </c>
      <c r="C553" s="8"/>
      <c r="D553" s="8"/>
      <c r="E553" s="8"/>
      <c r="F553" s="8"/>
      <c r="G553" s="11">
        <f t="shared" ref="G553:G583" si="41">4/243447.6*C553</f>
        <v>0</v>
      </c>
      <c r="H553" s="18">
        <f t="shared" ref="H553:H583" si="42">G553*1753.08</f>
        <v>0</v>
      </c>
      <c r="I553" s="10">
        <f t="shared" ref="I553:I583" si="43">H553*0.3677</f>
        <v>0</v>
      </c>
    </row>
    <row r="554" spans="1:9">
      <c r="A554" s="9">
        <f t="shared" ref="A554:A617" si="44">A553+1</f>
        <v>2</v>
      </c>
      <c r="B554" s="8" t="s">
        <v>644</v>
      </c>
      <c r="C554" s="8"/>
      <c r="D554" s="8"/>
      <c r="E554" s="8"/>
      <c r="F554" s="8"/>
      <c r="G554" s="11">
        <f t="shared" si="41"/>
        <v>0</v>
      </c>
      <c r="H554" s="18">
        <f t="shared" si="42"/>
        <v>0</v>
      </c>
      <c r="I554" s="10">
        <f t="shared" si="43"/>
        <v>0</v>
      </c>
    </row>
    <row r="555" spans="1:9">
      <c r="A555" s="9">
        <f t="shared" si="44"/>
        <v>3</v>
      </c>
      <c r="B555" s="8" t="s">
        <v>645</v>
      </c>
      <c r="C555" s="8"/>
      <c r="D555" s="8"/>
      <c r="E555" s="8"/>
      <c r="F555" s="8"/>
      <c r="G555" s="11">
        <f t="shared" si="41"/>
        <v>0</v>
      </c>
      <c r="H555" s="18">
        <f t="shared" si="42"/>
        <v>0</v>
      </c>
      <c r="I555" s="10">
        <f t="shared" si="43"/>
        <v>0</v>
      </c>
    </row>
    <row r="556" spans="1:9">
      <c r="A556" s="9">
        <f t="shared" si="44"/>
        <v>4</v>
      </c>
      <c r="B556" s="8" t="s">
        <v>646</v>
      </c>
      <c r="C556" s="8"/>
      <c r="D556" s="8"/>
      <c r="E556" s="8"/>
      <c r="F556" s="8"/>
      <c r="G556" s="11">
        <f t="shared" si="41"/>
        <v>0</v>
      </c>
      <c r="H556" s="18">
        <f t="shared" si="42"/>
        <v>0</v>
      </c>
      <c r="I556" s="10">
        <f t="shared" si="43"/>
        <v>0</v>
      </c>
    </row>
    <row r="557" spans="1:9">
      <c r="A557" s="9">
        <f t="shared" si="44"/>
        <v>5</v>
      </c>
      <c r="B557" s="8" t="s">
        <v>647</v>
      </c>
      <c r="C557" s="8"/>
      <c r="D557" s="8"/>
      <c r="E557" s="8"/>
      <c r="F557" s="8"/>
      <c r="G557" s="11">
        <f t="shared" si="41"/>
        <v>0</v>
      </c>
      <c r="H557" s="18">
        <f t="shared" si="42"/>
        <v>0</v>
      </c>
      <c r="I557" s="10">
        <f t="shared" si="43"/>
        <v>0</v>
      </c>
    </row>
    <row r="558" spans="1:9">
      <c r="A558" s="9">
        <f t="shared" si="44"/>
        <v>6</v>
      </c>
      <c r="B558" s="8" t="s">
        <v>648</v>
      </c>
      <c r="C558" s="8"/>
      <c r="D558" s="8"/>
      <c r="E558" s="8"/>
      <c r="F558" s="8"/>
      <c r="G558" s="11">
        <f t="shared" si="41"/>
        <v>0</v>
      </c>
      <c r="H558" s="18">
        <f t="shared" si="42"/>
        <v>0</v>
      </c>
      <c r="I558" s="10">
        <f t="shared" si="43"/>
        <v>0</v>
      </c>
    </row>
    <row r="559" spans="1:9">
      <c r="A559" s="9">
        <f t="shared" si="44"/>
        <v>7</v>
      </c>
      <c r="B559" s="8" t="s">
        <v>649</v>
      </c>
      <c r="C559" s="8"/>
      <c r="D559" s="8"/>
      <c r="E559" s="8"/>
      <c r="F559" s="8"/>
      <c r="G559" s="11">
        <f t="shared" si="41"/>
        <v>0</v>
      </c>
      <c r="H559" s="18">
        <f t="shared" si="42"/>
        <v>0</v>
      </c>
      <c r="I559" s="10">
        <f t="shared" si="43"/>
        <v>0</v>
      </c>
    </row>
    <row r="560" spans="1:9">
      <c r="A560" s="9">
        <f t="shared" si="44"/>
        <v>8</v>
      </c>
      <c r="B560" s="8" t="s">
        <v>650</v>
      </c>
      <c r="C560" s="8"/>
      <c r="D560" s="8"/>
      <c r="E560" s="8"/>
      <c r="F560" s="8"/>
      <c r="G560" s="11">
        <f t="shared" si="41"/>
        <v>0</v>
      </c>
      <c r="H560" s="18">
        <f t="shared" si="42"/>
        <v>0</v>
      </c>
      <c r="I560" s="10">
        <f t="shared" si="43"/>
        <v>0</v>
      </c>
    </row>
    <row r="561" spans="1:9">
      <c r="A561" s="9">
        <f t="shared" si="44"/>
        <v>9</v>
      </c>
      <c r="B561" s="8" t="s">
        <v>651</v>
      </c>
      <c r="C561" s="8"/>
      <c r="D561" s="8"/>
      <c r="E561" s="8"/>
      <c r="F561" s="8"/>
      <c r="G561" s="11">
        <f t="shared" si="41"/>
        <v>0</v>
      </c>
      <c r="H561" s="18">
        <f t="shared" si="42"/>
        <v>0</v>
      </c>
      <c r="I561" s="10">
        <f t="shared" si="43"/>
        <v>0</v>
      </c>
    </row>
    <row r="562" spans="1:9">
      <c r="A562" s="9">
        <f t="shared" si="44"/>
        <v>10</v>
      </c>
      <c r="B562" s="8" t="s">
        <v>652</v>
      </c>
      <c r="C562" s="8"/>
      <c r="D562" s="8"/>
      <c r="E562" s="8"/>
      <c r="F562" s="8"/>
      <c r="G562" s="11">
        <f t="shared" si="41"/>
        <v>0</v>
      </c>
      <c r="H562" s="18">
        <f t="shared" si="42"/>
        <v>0</v>
      </c>
      <c r="I562" s="10">
        <f t="shared" si="43"/>
        <v>0</v>
      </c>
    </row>
    <row r="563" spans="1:9">
      <c r="A563" s="9">
        <f t="shared" si="44"/>
        <v>11</v>
      </c>
      <c r="B563" s="8" t="s">
        <v>653</v>
      </c>
      <c r="C563" s="8"/>
      <c r="D563" s="8"/>
      <c r="E563" s="8"/>
      <c r="F563" s="8"/>
      <c r="G563" s="11">
        <f t="shared" si="41"/>
        <v>0</v>
      </c>
      <c r="H563" s="18">
        <f t="shared" si="42"/>
        <v>0</v>
      </c>
      <c r="I563" s="10">
        <f t="shared" si="43"/>
        <v>0</v>
      </c>
    </row>
    <row r="564" spans="1:9">
      <c r="A564" s="9">
        <f t="shared" si="44"/>
        <v>12</v>
      </c>
      <c r="B564" s="8" t="s">
        <v>654</v>
      </c>
      <c r="C564" s="8"/>
      <c r="D564" s="8"/>
      <c r="E564" s="8"/>
      <c r="F564" s="8"/>
      <c r="G564" s="11">
        <f t="shared" si="41"/>
        <v>0</v>
      </c>
      <c r="H564" s="18">
        <f t="shared" si="42"/>
        <v>0</v>
      </c>
      <c r="I564" s="10">
        <f t="shared" si="43"/>
        <v>0</v>
      </c>
    </row>
    <row r="565" spans="1:9">
      <c r="A565" s="9">
        <f t="shared" si="44"/>
        <v>13</v>
      </c>
      <c r="B565" s="8" t="s">
        <v>655</v>
      </c>
      <c r="C565" s="8"/>
      <c r="D565" s="8"/>
      <c r="E565" s="8"/>
      <c r="F565" s="8"/>
      <c r="G565" s="11">
        <f t="shared" si="41"/>
        <v>0</v>
      </c>
      <c r="H565" s="18">
        <f t="shared" si="42"/>
        <v>0</v>
      </c>
      <c r="I565" s="10">
        <f t="shared" si="43"/>
        <v>0</v>
      </c>
    </row>
    <row r="566" spans="1:9">
      <c r="A566" s="9">
        <f t="shared" si="44"/>
        <v>14</v>
      </c>
      <c r="B566" s="8" t="s">
        <v>656</v>
      </c>
      <c r="C566" s="8"/>
      <c r="D566" s="8"/>
      <c r="E566" s="8"/>
      <c r="F566" s="8"/>
      <c r="G566" s="11">
        <f t="shared" si="41"/>
        <v>0</v>
      </c>
      <c r="H566" s="18">
        <f t="shared" si="42"/>
        <v>0</v>
      </c>
      <c r="I566" s="10">
        <f t="shared" si="43"/>
        <v>0</v>
      </c>
    </row>
    <row r="567" spans="1:9">
      <c r="A567" s="9">
        <f t="shared" si="44"/>
        <v>15</v>
      </c>
      <c r="B567" s="8" t="s">
        <v>657</v>
      </c>
      <c r="C567" s="8"/>
      <c r="D567" s="8"/>
      <c r="E567" s="8"/>
      <c r="F567" s="8"/>
      <c r="G567" s="11">
        <f t="shared" si="41"/>
        <v>0</v>
      </c>
      <c r="H567" s="18">
        <f t="shared" si="42"/>
        <v>0</v>
      </c>
      <c r="I567" s="10">
        <f t="shared" si="43"/>
        <v>0</v>
      </c>
    </row>
    <row r="568" spans="1:9">
      <c r="A568" s="9">
        <f t="shared" si="44"/>
        <v>16</v>
      </c>
      <c r="B568" s="8" t="s">
        <v>658</v>
      </c>
      <c r="C568" s="8"/>
      <c r="D568" s="8"/>
      <c r="E568" s="8"/>
      <c r="F568" s="8"/>
      <c r="G568" s="11">
        <f t="shared" si="41"/>
        <v>0</v>
      </c>
      <c r="H568" s="18">
        <f t="shared" si="42"/>
        <v>0</v>
      </c>
      <c r="I568" s="10">
        <f t="shared" si="43"/>
        <v>0</v>
      </c>
    </row>
    <row r="569" spans="1:9">
      <c r="A569" s="9">
        <f t="shared" si="44"/>
        <v>17</v>
      </c>
      <c r="B569" s="8" t="s">
        <v>659</v>
      </c>
      <c r="C569" s="8"/>
      <c r="D569" s="8"/>
      <c r="E569" s="8"/>
      <c r="F569" s="8"/>
      <c r="G569" s="11">
        <f t="shared" si="41"/>
        <v>0</v>
      </c>
      <c r="H569" s="18">
        <f t="shared" si="42"/>
        <v>0</v>
      </c>
      <c r="I569" s="10">
        <f t="shared" si="43"/>
        <v>0</v>
      </c>
    </row>
    <row r="570" spans="1:9">
      <c r="A570" s="9">
        <f t="shared" si="44"/>
        <v>18</v>
      </c>
      <c r="B570" s="8" t="s">
        <v>660</v>
      </c>
      <c r="C570" s="8"/>
      <c r="D570" s="8"/>
      <c r="E570" s="8"/>
      <c r="F570" s="8"/>
      <c r="G570" s="11">
        <f t="shared" si="41"/>
        <v>0</v>
      </c>
      <c r="H570" s="18">
        <f t="shared" si="42"/>
        <v>0</v>
      </c>
      <c r="I570" s="10">
        <f t="shared" si="43"/>
        <v>0</v>
      </c>
    </row>
    <row r="571" spans="1:9">
      <c r="A571" s="9">
        <f t="shared" si="44"/>
        <v>19</v>
      </c>
      <c r="B571" s="8" t="s">
        <v>661</v>
      </c>
      <c r="C571" s="8"/>
      <c r="D571" s="8"/>
      <c r="E571" s="8"/>
      <c r="F571" s="8"/>
      <c r="G571" s="11">
        <f t="shared" si="41"/>
        <v>0</v>
      </c>
      <c r="H571" s="18">
        <f t="shared" si="42"/>
        <v>0</v>
      </c>
      <c r="I571" s="10">
        <f t="shared" si="43"/>
        <v>0</v>
      </c>
    </row>
    <row r="572" spans="1:9">
      <c r="A572" s="9">
        <f t="shared" si="44"/>
        <v>20</v>
      </c>
      <c r="B572" s="8" t="s">
        <v>662</v>
      </c>
      <c r="C572" s="8"/>
      <c r="D572" s="8"/>
      <c r="E572" s="8"/>
      <c r="F572" s="8"/>
      <c r="G572" s="11">
        <f t="shared" si="41"/>
        <v>0</v>
      </c>
      <c r="H572" s="18">
        <f t="shared" si="42"/>
        <v>0</v>
      </c>
      <c r="I572" s="10">
        <f t="shared" si="43"/>
        <v>0</v>
      </c>
    </row>
    <row r="573" spans="1:9">
      <c r="A573" s="9">
        <f t="shared" si="44"/>
        <v>21</v>
      </c>
      <c r="B573" s="8" t="s">
        <v>663</v>
      </c>
      <c r="C573" s="8"/>
      <c r="D573" s="8"/>
      <c r="E573" s="8"/>
      <c r="F573" s="8"/>
      <c r="G573" s="11">
        <f t="shared" si="41"/>
        <v>0</v>
      </c>
      <c r="H573" s="18">
        <f t="shared" si="42"/>
        <v>0</v>
      </c>
      <c r="I573" s="10">
        <f t="shared" si="43"/>
        <v>0</v>
      </c>
    </row>
    <row r="574" spans="1:9">
      <c r="A574" s="9">
        <f t="shared" si="44"/>
        <v>22</v>
      </c>
      <c r="B574" s="8" t="s">
        <v>664</v>
      </c>
      <c r="C574" s="8"/>
      <c r="D574" s="8"/>
      <c r="E574" s="8"/>
      <c r="F574" s="8"/>
      <c r="G574" s="11">
        <f t="shared" si="41"/>
        <v>0</v>
      </c>
      <c r="H574" s="18">
        <f t="shared" si="42"/>
        <v>0</v>
      </c>
      <c r="I574" s="10">
        <f t="shared" si="43"/>
        <v>0</v>
      </c>
    </row>
    <row r="575" spans="1:9">
      <c r="A575" s="9">
        <f t="shared" si="44"/>
        <v>23</v>
      </c>
      <c r="B575" s="8" t="s">
        <v>665</v>
      </c>
      <c r="C575" s="8"/>
      <c r="D575" s="8"/>
      <c r="E575" s="8"/>
      <c r="F575" s="8"/>
      <c r="G575" s="11">
        <f t="shared" si="41"/>
        <v>0</v>
      </c>
      <c r="H575" s="18">
        <f t="shared" si="42"/>
        <v>0</v>
      </c>
      <c r="I575" s="10">
        <f t="shared" si="43"/>
        <v>0</v>
      </c>
    </row>
    <row r="576" spans="1:9">
      <c r="A576" s="9">
        <f t="shared" si="44"/>
        <v>24</v>
      </c>
      <c r="B576" s="8" t="s">
        <v>666</v>
      </c>
      <c r="C576" s="8"/>
      <c r="D576" s="8"/>
      <c r="E576" s="8"/>
      <c r="F576" s="8"/>
      <c r="G576" s="11">
        <f t="shared" si="41"/>
        <v>0</v>
      </c>
      <c r="H576" s="18">
        <f t="shared" si="42"/>
        <v>0</v>
      </c>
      <c r="I576" s="10">
        <f t="shared" si="43"/>
        <v>0</v>
      </c>
    </row>
    <row r="577" spans="1:9">
      <c r="A577" s="9">
        <f t="shared" si="44"/>
        <v>25</v>
      </c>
      <c r="B577" s="8" t="s">
        <v>667</v>
      </c>
      <c r="C577" s="8"/>
      <c r="D577" s="8"/>
      <c r="E577" s="8"/>
      <c r="F577" s="8"/>
      <c r="G577" s="11">
        <f t="shared" si="41"/>
        <v>0</v>
      </c>
      <c r="H577" s="18">
        <f t="shared" si="42"/>
        <v>0</v>
      </c>
      <c r="I577" s="10">
        <f t="shared" si="43"/>
        <v>0</v>
      </c>
    </row>
    <row r="578" spans="1:9">
      <c r="A578" s="9">
        <f t="shared" si="44"/>
        <v>26</v>
      </c>
      <c r="B578" s="8" t="s">
        <v>668</v>
      </c>
      <c r="C578" s="8"/>
      <c r="D578" s="8"/>
      <c r="E578" s="8"/>
      <c r="F578" s="8"/>
      <c r="G578" s="11">
        <f t="shared" si="41"/>
        <v>0</v>
      </c>
      <c r="H578" s="18">
        <f t="shared" si="42"/>
        <v>0</v>
      </c>
      <c r="I578" s="10">
        <f t="shared" si="43"/>
        <v>0</v>
      </c>
    </row>
    <row r="579" spans="1:9">
      <c r="A579" s="9">
        <f t="shared" si="44"/>
        <v>27</v>
      </c>
      <c r="B579" s="8" t="s">
        <v>669</v>
      </c>
      <c r="C579" s="8"/>
      <c r="D579" s="8"/>
      <c r="E579" s="8"/>
      <c r="F579" s="8"/>
      <c r="G579" s="11">
        <f t="shared" si="41"/>
        <v>0</v>
      </c>
      <c r="H579" s="18">
        <f t="shared" si="42"/>
        <v>0</v>
      </c>
      <c r="I579" s="10">
        <f t="shared" si="43"/>
        <v>0</v>
      </c>
    </row>
    <row r="580" spans="1:9">
      <c r="A580" s="9">
        <f t="shared" si="44"/>
        <v>28</v>
      </c>
      <c r="B580" s="8" t="s">
        <v>670</v>
      </c>
      <c r="C580" s="8"/>
      <c r="D580" s="8"/>
      <c r="E580" s="8"/>
      <c r="F580" s="8"/>
      <c r="G580" s="11">
        <f t="shared" si="41"/>
        <v>0</v>
      </c>
      <c r="H580" s="18">
        <f t="shared" si="42"/>
        <v>0</v>
      </c>
      <c r="I580" s="10">
        <f t="shared" si="43"/>
        <v>0</v>
      </c>
    </row>
    <row r="581" spans="1:9">
      <c r="A581" s="9">
        <f t="shared" si="44"/>
        <v>29</v>
      </c>
      <c r="B581" s="8" t="s">
        <v>671</v>
      </c>
      <c r="C581" s="8"/>
      <c r="D581" s="8"/>
      <c r="E581" s="8"/>
      <c r="F581" s="8"/>
      <c r="G581" s="11">
        <f t="shared" si="41"/>
        <v>0</v>
      </c>
      <c r="H581" s="18">
        <f t="shared" si="42"/>
        <v>0</v>
      </c>
      <c r="I581" s="10">
        <f t="shared" si="43"/>
        <v>0</v>
      </c>
    </row>
    <row r="582" spans="1:9">
      <c r="A582" s="9">
        <f t="shared" si="44"/>
        <v>30</v>
      </c>
      <c r="B582" s="8" t="s">
        <v>37</v>
      </c>
      <c r="C582" s="8"/>
      <c r="D582" s="8"/>
      <c r="E582" s="8"/>
      <c r="F582" s="8"/>
      <c r="G582" s="11">
        <f t="shared" si="41"/>
        <v>0</v>
      </c>
      <c r="H582" s="18">
        <f t="shared" si="42"/>
        <v>0</v>
      </c>
      <c r="I582" s="10">
        <f t="shared" si="43"/>
        <v>0</v>
      </c>
    </row>
    <row r="583" spans="1:9">
      <c r="A583" s="9">
        <f t="shared" si="44"/>
        <v>31</v>
      </c>
      <c r="B583" s="8" t="s">
        <v>672</v>
      </c>
      <c r="C583" s="8"/>
      <c r="D583" s="8"/>
      <c r="E583" s="8"/>
      <c r="F583" s="8"/>
      <c r="G583" s="11">
        <f t="shared" si="41"/>
        <v>0</v>
      </c>
      <c r="H583" s="18">
        <f t="shared" si="42"/>
        <v>0</v>
      </c>
      <c r="I583" s="10">
        <f t="shared" si="43"/>
        <v>0</v>
      </c>
    </row>
    <row r="584" spans="1:9">
      <c r="A584" s="9">
        <f t="shared" si="44"/>
        <v>32</v>
      </c>
      <c r="B584" s="8" t="s">
        <v>673</v>
      </c>
      <c r="C584" s="8"/>
      <c r="D584" s="8"/>
      <c r="E584" s="8"/>
      <c r="F584" s="8"/>
      <c r="G584" s="11">
        <f t="shared" ref="G584:G614" si="45">4/243447.6*C584</f>
        <v>0</v>
      </c>
      <c r="H584" s="18">
        <f t="shared" ref="H584:H614" si="46">G584*1753.08</f>
        <v>0</v>
      </c>
      <c r="I584" s="10">
        <f t="shared" ref="I584:I614" si="47">H584*0.3677</f>
        <v>0</v>
      </c>
    </row>
    <row r="585" spans="1:9">
      <c r="A585" s="9">
        <f t="shared" si="44"/>
        <v>33</v>
      </c>
      <c r="B585" s="8" t="s">
        <v>674</v>
      </c>
      <c r="C585" s="8"/>
      <c r="D585" s="8"/>
      <c r="E585" s="8"/>
      <c r="F585" s="8"/>
      <c r="G585" s="11">
        <f t="shared" si="45"/>
        <v>0</v>
      </c>
      <c r="H585" s="18">
        <f t="shared" si="46"/>
        <v>0</v>
      </c>
      <c r="I585" s="10">
        <f t="shared" si="47"/>
        <v>0</v>
      </c>
    </row>
    <row r="586" spans="1:9">
      <c r="A586" s="9">
        <f t="shared" si="44"/>
        <v>34</v>
      </c>
      <c r="B586" s="8" t="s">
        <v>675</v>
      </c>
      <c r="C586" s="8"/>
      <c r="D586" s="8"/>
      <c r="E586" s="8"/>
      <c r="F586" s="8"/>
      <c r="G586" s="11">
        <f t="shared" si="45"/>
        <v>0</v>
      </c>
      <c r="H586" s="18">
        <f t="shared" si="46"/>
        <v>0</v>
      </c>
      <c r="I586" s="10">
        <f t="shared" si="47"/>
        <v>0</v>
      </c>
    </row>
    <row r="587" spans="1:9">
      <c r="A587" s="9">
        <f t="shared" si="44"/>
        <v>35</v>
      </c>
      <c r="B587" s="8" t="s">
        <v>676</v>
      </c>
      <c r="C587" s="8"/>
      <c r="D587" s="8"/>
      <c r="E587" s="8"/>
      <c r="F587" s="8"/>
      <c r="G587" s="11">
        <f t="shared" si="45"/>
        <v>0</v>
      </c>
      <c r="H587" s="18">
        <f t="shared" si="46"/>
        <v>0</v>
      </c>
      <c r="I587" s="10">
        <f t="shared" si="47"/>
        <v>0</v>
      </c>
    </row>
    <row r="588" spans="1:9">
      <c r="A588" s="9">
        <f t="shared" si="44"/>
        <v>36</v>
      </c>
      <c r="B588" s="8" t="s">
        <v>677</v>
      </c>
      <c r="C588" s="8"/>
      <c r="D588" s="8"/>
      <c r="E588" s="8"/>
      <c r="F588" s="8"/>
      <c r="G588" s="11">
        <f t="shared" si="45"/>
        <v>0</v>
      </c>
      <c r="H588" s="18">
        <f t="shared" si="46"/>
        <v>0</v>
      </c>
      <c r="I588" s="10">
        <f t="shared" si="47"/>
        <v>0</v>
      </c>
    </row>
    <row r="589" spans="1:9">
      <c r="A589" s="9">
        <f t="shared" si="44"/>
        <v>37</v>
      </c>
      <c r="B589" s="8" t="s">
        <v>678</v>
      </c>
      <c r="C589" s="8"/>
      <c r="D589" s="8"/>
      <c r="E589" s="8"/>
      <c r="F589" s="8"/>
      <c r="G589" s="11">
        <f t="shared" si="45"/>
        <v>0</v>
      </c>
      <c r="H589" s="18">
        <f t="shared" si="46"/>
        <v>0</v>
      </c>
      <c r="I589" s="10">
        <f t="shared" si="47"/>
        <v>0</v>
      </c>
    </row>
    <row r="590" spans="1:9">
      <c r="A590" s="9">
        <f t="shared" si="44"/>
        <v>38</v>
      </c>
      <c r="B590" s="8" t="s">
        <v>679</v>
      </c>
      <c r="C590" s="8"/>
      <c r="D590" s="8"/>
      <c r="E590" s="8"/>
      <c r="F590" s="8"/>
      <c r="G590" s="11">
        <f t="shared" si="45"/>
        <v>0</v>
      </c>
      <c r="H590" s="18">
        <f t="shared" si="46"/>
        <v>0</v>
      </c>
      <c r="I590" s="10">
        <f t="shared" si="47"/>
        <v>0</v>
      </c>
    </row>
    <row r="591" spans="1:9">
      <c r="A591" s="9">
        <f t="shared" si="44"/>
        <v>39</v>
      </c>
      <c r="B591" s="8" t="s">
        <v>680</v>
      </c>
      <c r="C591" s="8"/>
      <c r="D591" s="8"/>
      <c r="E591" s="8"/>
      <c r="F591" s="8"/>
      <c r="G591" s="11">
        <f t="shared" si="45"/>
        <v>0</v>
      </c>
      <c r="H591" s="18">
        <f t="shared" si="46"/>
        <v>0</v>
      </c>
      <c r="I591" s="10">
        <f t="shared" si="47"/>
        <v>0</v>
      </c>
    </row>
    <row r="592" spans="1:9">
      <c r="A592" s="9">
        <f t="shared" si="44"/>
        <v>40</v>
      </c>
      <c r="B592" s="8" t="s">
        <v>681</v>
      </c>
      <c r="C592" s="8"/>
      <c r="D592" s="8"/>
      <c r="E592" s="8"/>
      <c r="F592" s="8"/>
      <c r="G592" s="11">
        <f t="shared" si="45"/>
        <v>0</v>
      </c>
      <c r="H592" s="18">
        <f t="shared" si="46"/>
        <v>0</v>
      </c>
      <c r="I592" s="10">
        <f t="shared" si="47"/>
        <v>0</v>
      </c>
    </row>
    <row r="593" spans="1:9">
      <c r="A593" s="9">
        <f t="shared" si="44"/>
        <v>41</v>
      </c>
      <c r="B593" s="8" t="s">
        <v>682</v>
      </c>
      <c r="C593" s="8"/>
      <c r="D593" s="8"/>
      <c r="E593" s="8"/>
      <c r="F593" s="8"/>
      <c r="G593" s="11">
        <f t="shared" si="45"/>
        <v>0</v>
      </c>
      <c r="H593" s="18">
        <f t="shared" si="46"/>
        <v>0</v>
      </c>
      <c r="I593" s="10">
        <f t="shared" si="47"/>
        <v>0</v>
      </c>
    </row>
    <row r="594" spans="1:9">
      <c r="A594" s="9">
        <f t="shared" si="44"/>
        <v>42</v>
      </c>
      <c r="B594" s="8" t="s">
        <v>683</v>
      </c>
      <c r="C594" s="8"/>
      <c r="D594" s="8"/>
      <c r="E594" s="8"/>
      <c r="F594" s="8"/>
      <c r="G594" s="11">
        <f t="shared" si="45"/>
        <v>0</v>
      </c>
      <c r="H594" s="18">
        <f t="shared" si="46"/>
        <v>0</v>
      </c>
      <c r="I594" s="10">
        <f t="shared" si="47"/>
        <v>0</v>
      </c>
    </row>
    <row r="595" spans="1:9">
      <c r="A595" s="9">
        <f t="shared" si="44"/>
        <v>43</v>
      </c>
      <c r="B595" s="8" t="s">
        <v>684</v>
      </c>
      <c r="C595" s="8"/>
      <c r="D595" s="8"/>
      <c r="E595" s="8"/>
      <c r="F595" s="8"/>
      <c r="G595" s="11">
        <f t="shared" si="45"/>
        <v>0</v>
      </c>
      <c r="H595" s="18">
        <f t="shared" si="46"/>
        <v>0</v>
      </c>
      <c r="I595" s="10">
        <f t="shared" si="47"/>
        <v>0</v>
      </c>
    </row>
    <row r="596" spans="1:9">
      <c r="A596" s="9">
        <f t="shared" si="44"/>
        <v>44</v>
      </c>
      <c r="B596" s="8" t="s">
        <v>685</v>
      </c>
      <c r="C596" s="8"/>
      <c r="D596" s="8"/>
      <c r="E596" s="8"/>
      <c r="F596" s="8"/>
      <c r="G596" s="11">
        <f t="shared" si="45"/>
        <v>0</v>
      </c>
      <c r="H596" s="18">
        <f t="shared" si="46"/>
        <v>0</v>
      </c>
      <c r="I596" s="10">
        <f t="shared" si="47"/>
        <v>0</v>
      </c>
    </row>
    <row r="597" spans="1:9">
      <c r="A597" s="9">
        <f t="shared" si="44"/>
        <v>45</v>
      </c>
      <c r="B597" s="8" t="s">
        <v>686</v>
      </c>
      <c r="C597" s="8"/>
      <c r="D597" s="8"/>
      <c r="E597" s="8"/>
      <c r="F597" s="8"/>
      <c r="G597" s="11">
        <f t="shared" si="45"/>
        <v>0</v>
      </c>
      <c r="H597" s="18">
        <f t="shared" si="46"/>
        <v>0</v>
      </c>
      <c r="I597" s="10">
        <f t="shared" si="47"/>
        <v>0</v>
      </c>
    </row>
    <row r="598" spans="1:9">
      <c r="A598" s="9">
        <f t="shared" si="44"/>
        <v>46</v>
      </c>
      <c r="B598" s="8" t="s">
        <v>687</v>
      </c>
      <c r="C598" s="8"/>
      <c r="D598" s="8"/>
      <c r="E598" s="8"/>
      <c r="F598" s="8"/>
      <c r="G598" s="11">
        <f t="shared" si="45"/>
        <v>0</v>
      </c>
      <c r="H598" s="18">
        <f t="shared" si="46"/>
        <v>0</v>
      </c>
      <c r="I598" s="10">
        <f t="shared" si="47"/>
        <v>0</v>
      </c>
    </row>
    <row r="599" spans="1:9">
      <c r="A599" s="9">
        <f t="shared" si="44"/>
        <v>47</v>
      </c>
      <c r="B599" s="8" t="s">
        <v>688</v>
      </c>
      <c r="C599" s="8"/>
      <c r="D599" s="8"/>
      <c r="E599" s="8"/>
      <c r="F599" s="8"/>
      <c r="G599" s="11">
        <f t="shared" si="45"/>
        <v>0</v>
      </c>
      <c r="H599" s="18">
        <f t="shared" si="46"/>
        <v>0</v>
      </c>
      <c r="I599" s="10">
        <f t="shared" si="47"/>
        <v>0</v>
      </c>
    </row>
    <row r="600" spans="1:9">
      <c r="A600" s="9">
        <f t="shared" si="44"/>
        <v>48</v>
      </c>
      <c r="B600" s="8" t="s">
        <v>689</v>
      </c>
      <c r="C600" s="8"/>
      <c r="D600" s="8"/>
      <c r="E600" s="8"/>
      <c r="F600" s="8"/>
      <c r="G600" s="11">
        <f t="shared" si="45"/>
        <v>0</v>
      </c>
      <c r="H600" s="18">
        <f t="shared" si="46"/>
        <v>0</v>
      </c>
      <c r="I600" s="10">
        <f t="shared" si="47"/>
        <v>0</v>
      </c>
    </row>
    <row r="601" spans="1:9">
      <c r="A601" s="9">
        <f t="shared" si="44"/>
        <v>49</v>
      </c>
      <c r="B601" s="8" t="s">
        <v>690</v>
      </c>
      <c r="C601" s="8"/>
      <c r="D601" s="8"/>
      <c r="E601" s="8"/>
      <c r="F601" s="8"/>
      <c r="G601" s="11">
        <f t="shared" si="45"/>
        <v>0</v>
      </c>
      <c r="H601" s="18">
        <f t="shared" si="46"/>
        <v>0</v>
      </c>
      <c r="I601" s="10">
        <f t="shared" si="47"/>
        <v>0</v>
      </c>
    </row>
    <row r="602" spans="1:9">
      <c r="A602" s="9">
        <f t="shared" si="44"/>
        <v>50</v>
      </c>
      <c r="B602" s="8" t="s">
        <v>691</v>
      </c>
      <c r="C602" s="8"/>
      <c r="D602" s="8"/>
      <c r="E602" s="8"/>
      <c r="F602" s="8"/>
      <c r="G602" s="11">
        <f t="shared" si="45"/>
        <v>0</v>
      </c>
      <c r="H602" s="18">
        <f t="shared" si="46"/>
        <v>0</v>
      </c>
      <c r="I602" s="10">
        <f t="shared" si="47"/>
        <v>0</v>
      </c>
    </row>
    <row r="603" spans="1:9">
      <c r="A603" s="9">
        <f t="shared" si="44"/>
        <v>51</v>
      </c>
      <c r="B603" s="8" t="s">
        <v>692</v>
      </c>
      <c r="C603" s="8"/>
      <c r="D603" s="8"/>
      <c r="E603" s="8"/>
      <c r="F603" s="8"/>
      <c r="G603" s="11">
        <f t="shared" si="45"/>
        <v>0</v>
      </c>
      <c r="H603" s="18">
        <f t="shared" si="46"/>
        <v>0</v>
      </c>
      <c r="I603" s="10">
        <f t="shared" si="47"/>
        <v>0</v>
      </c>
    </row>
    <row r="604" spans="1:9">
      <c r="A604" s="9">
        <f t="shared" si="44"/>
        <v>52</v>
      </c>
      <c r="B604" s="8" t="s">
        <v>693</v>
      </c>
      <c r="C604" s="8"/>
      <c r="D604" s="8"/>
      <c r="E604" s="8"/>
      <c r="F604" s="8"/>
      <c r="G604" s="11">
        <f t="shared" si="45"/>
        <v>0</v>
      </c>
      <c r="H604" s="18">
        <f t="shared" si="46"/>
        <v>0</v>
      </c>
      <c r="I604" s="10">
        <f t="shared" si="47"/>
        <v>0</v>
      </c>
    </row>
    <row r="605" spans="1:9">
      <c r="A605" s="9">
        <f t="shared" si="44"/>
        <v>53</v>
      </c>
      <c r="B605" s="8" t="s">
        <v>694</v>
      </c>
      <c r="C605" s="8"/>
      <c r="D605" s="8"/>
      <c r="E605" s="8"/>
      <c r="F605" s="8"/>
      <c r="G605" s="11">
        <f t="shared" si="45"/>
        <v>0</v>
      </c>
      <c r="H605" s="18">
        <f t="shared" si="46"/>
        <v>0</v>
      </c>
      <c r="I605" s="10">
        <f t="shared" si="47"/>
        <v>0</v>
      </c>
    </row>
    <row r="606" spans="1:9">
      <c r="A606" s="9">
        <f t="shared" si="44"/>
        <v>54</v>
      </c>
      <c r="B606" s="8" t="s">
        <v>695</v>
      </c>
      <c r="C606" s="8"/>
      <c r="D606" s="8"/>
      <c r="E606" s="8"/>
      <c r="F606" s="8"/>
      <c r="G606" s="11">
        <f t="shared" si="45"/>
        <v>0</v>
      </c>
      <c r="H606" s="18">
        <f t="shared" si="46"/>
        <v>0</v>
      </c>
      <c r="I606" s="10">
        <f t="shared" si="47"/>
        <v>0</v>
      </c>
    </row>
    <row r="607" spans="1:9">
      <c r="A607" s="9">
        <f t="shared" si="44"/>
        <v>55</v>
      </c>
      <c r="B607" s="8" t="s">
        <v>696</v>
      </c>
      <c r="C607" s="8"/>
      <c r="D607" s="8"/>
      <c r="E607" s="8"/>
      <c r="F607" s="8"/>
      <c r="G607" s="11">
        <f t="shared" si="45"/>
        <v>0</v>
      </c>
      <c r="H607" s="18">
        <f t="shared" si="46"/>
        <v>0</v>
      </c>
      <c r="I607" s="10">
        <f t="shared" si="47"/>
        <v>0</v>
      </c>
    </row>
    <row r="608" spans="1:9">
      <c r="A608" s="9">
        <f t="shared" si="44"/>
        <v>56</v>
      </c>
      <c r="B608" s="8" t="s">
        <v>697</v>
      </c>
      <c r="C608" s="8"/>
      <c r="D608" s="8"/>
      <c r="E608" s="8"/>
      <c r="F608" s="8"/>
      <c r="G608" s="11">
        <f t="shared" si="45"/>
        <v>0</v>
      </c>
      <c r="H608" s="18">
        <f t="shared" si="46"/>
        <v>0</v>
      </c>
      <c r="I608" s="10">
        <f t="shared" si="47"/>
        <v>0</v>
      </c>
    </row>
    <row r="609" spans="1:9">
      <c r="A609" s="9">
        <f t="shared" si="44"/>
        <v>57</v>
      </c>
      <c r="B609" s="8" t="s">
        <v>698</v>
      </c>
      <c r="C609" s="8"/>
      <c r="D609" s="8"/>
      <c r="E609" s="8"/>
      <c r="F609" s="8"/>
      <c r="G609" s="11">
        <f t="shared" si="45"/>
        <v>0</v>
      </c>
      <c r="H609" s="18">
        <f t="shared" si="46"/>
        <v>0</v>
      </c>
      <c r="I609" s="10">
        <f t="shared" si="47"/>
        <v>0</v>
      </c>
    </row>
    <row r="610" spans="1:9">
      <c r="A610" s="9">
        <f t="shared" si="44"/>
        <v>58</v>
      </c>
      <c r="B610" s="8" t="s">
        <v>699</v>
      </c>
      <c r="C610" s="8"/>
      <c r="D610" s="8"/>
      <c r="E610" s="8"/>
      <c r="F610" s="8"/>
      <c r="G610" s="11">
        <f t="shared" si="45"/>
        <v>0</v>
      </c>
      <c r="H610" s="18">
        <f t="shared" si="46"/>
        <v>0</v>
      </c>
      <c r="I610" s="10">
        <f t="shared" si="47"/>
        <v>0</v>
      </c>
    </row>
    <row r="611" spans="1:9">
      <c r="A611" s="9">
        <f t="shared" si="44"/>
        <v>59</v>
      </c>
      <c r="B611" s="8" t="s">
        <v>700</v>
      </c>
      <c r="C611" s="8"/>
      <c r="D611" s="8"/>
      <c r="E611" s="8"/>
      <c r="F611" s="8"/>
      <c r="G611" s="11">
        <f t="shared" si="45"/>
        <v>0</v>
      </c>
      <c r="H611" s="18">
        <f t="shared" si="46"/>
        <v>0</v>
      </c>
      <c r="I611" s="10">
        <f t="shared" si="47"/>
        <v>0</v>
      </c>
    </row>
    <row r="612" spans="1:9">
      <c r="A612" s="9">
        <f t="shared" si="44"/>
        <v>60</v>
      </c>
      <c r="B612" s="8" t="s">
        <v>701</v>
      </c>
      <c r="C612" s="8"/>
      <c r="D612" s="8"/>
      <c r="E612" s="8"/>
      <c r="F612" s="8"/>
      <c r="G612" s="11">
        <f t="shared" si="45"/>
        <v>0</v>
      </c>
      <c r="H612" s="18">
        <f t="shared" si="46"/>
        <v>0</v>
      </c>
      <c r="I612" s="10">
        <f t="shared" si="47"/>
        <v>0</v>
      </c>
    </row>
    <row r="613" spans="1:9">
      <c r="A613" s="9">
        <f t="shared" si="44"/>
        <v>61</v>
      </c>
      <c r="B613" s="8" t="s">
        <v>702</v>
      </c>
      <c r="C613" s="8"/>
      <c r="D613" s="8"/>
      <c r="E613" s="8"/>
      <c r="F613" s="8"/>
      <c r="G613" s="11">
        <f t="shared" si="45"/>
        <v>0</v>
      </c>
      <c r="H613" s="18">
        <f t="shared" si="46"/>
        <v>0</v>
      </c>
      <c r="I613" s="10">
        <f t="shared" si="47"/>
        <v>0</v>
      </c>
    </row>
    <row r="614" spans="1:9">
      <c r="A614" s="9">
        <f t="shared" si="44"/>
        <v>62</v>
      </c>
      <c r="B614" s="8" t="s">
        <v>703</v>
      </c>
      <c r="C614" s="8"/>
      <c r="D614" s="8"/>
      <c r="E614" s="8"/>
      <c r="F614" s="8"/>
      <c r="G614" s="11">
        <f t="shared" si="45"/>
        <v>0</v>
      </c>
      <c r="H614" s="18">
        <f t="shared" si="46"/>
        <v>0</v>
      </c>
      <c r="I614" s="10">
        <f t="shared" si="47"/>
        <v>0</v>
      </c>
    </row>
    <row r="615" spans="1:9">
      <c r="A615" s="9">
        <f t="shared" si="44"/>
        <v>63</v>
      </c>
      <c r="B615" s="8" t="s">
        <v>704</v>
      </c>
      <c r="C615" s="8"/>
      <c r="D615" s="8"/>
      <c r="E615" s="8"/>
      <c r="F615" s="8"/>
      <c r="G615" s="11">
        <f t="shared" ref="G615:G634" si="48">4/243447.6*C615</f>
        <v>0</v>
      </c>
      <c r="H615" s="18">
        <f t="shared" ref="H615:H634" si="49">G615*1753.08</f>
        <v>0</v>
      </c>
      <c r="I615" s="10">
        <f t="shared" ref="I615:I634" si="50">H615*0.3677</f>
        <v>0</v>
      </c>
    </row>
    <row r="616" spans="1:9">
      <c r="A616" s="9">
        <f t="shared" si="44"/>
        <v>64</v>
      </c>
      <c r="B616" s="8" t="s">
        <v>705</v>
      </c>
      <c r="C616" s="8"/>
      <c r="D616" s="8"/>
      <c r="E616" s="8"/>
      <c r="F616" s="8"/>
      <c r="G616" s="11">
        <f t="shared" si="48"/>
        <v>0</v>
      </c>
      <c r="H616" s="18">
        <f t="shared" si="49"/>
        <v>0</v>
      </c>
      <c r="I616" s="10">
        <f t="shared" si="50"/>
        <v>0</v>
      </c>
    </row>
    <row r="617" spans="1:9">
      <c r="A617" s="9">
        <f t="shared" si="44"/>
        <v>65</v>
      </c>
      <c r="B617" s="8" t="s">
        <v>706</v>
      </c>
      <c r="C617" s="8"/>
      <c r="D617" s="8"/>
      <c r="E617" s="8"/>
      <c r="F617" s="8"/>
      <c r="G617" s="11">
        <f t="shared" si="48"/>
        <v>0</v>
      </c>
      <c r="H617" s="18">
        <f t="shared" si="49"/>
        <v>0</v>
      </c>
      <c r="I617" s="10">
        <f t="shared" si="50"/>
        <v>0</v>
      </c>
    </row>
    <row r="618" spans="1:9">
      <c r="A618" s="9">
        <f t="shared" ref="A618:A634" si="51">A617+1</f>
        <v>66</v>
      </c>
      <c r="B618" s="8" t="s">
        <v>707</v>
      </c>
      <c r="C618" s="8"/>
      <c r="D618" s="8"/>
      <c r="E618" s="8"/>
      <c r="F618" s="8"/>
      <c r="G618" s="11">
        <f t="shared" si="48"/>
        <v>0</v>
      </c>
      <c r="H618" s="18">
        <f t="shared" si="49"/>
        <v>0</v>
      </c>
      <c r="I618" s="10">
        <f t="shared" si="50"/>
        <v>0</v>
      </c>
    </row>
    <row r="619" spans="1:9">
      <c r="A619" s="9">
        <f t="shared" si="51"/>
        <v>67</v>
      </c>
      <c r="B619" s="8" t="s">
        <v>708</v>
      </c>
      <c r="C619" s="8"/>
      <c r="D619" s="8"/>
      <c r="E619" s="8"/>
      <c r="F619" s="8"/>
      <c r="G619" s="11">
        <f t="shared" si="48"/>
        <v>0</v>
      </c>
      <c r="H619" s="18">
        <f t="shared" si="49"/>
        <v>0</v>
      </c>
      <c r="I619" s="10">
        <f t="shared" si="50"/>
        <v>0</v>
      </c>
    </row>
    <row r="620" spans="1:9">
      <c r="A620" s="9">
        <f t="shared" si="51"/>
        <v>68</v>
      </c>
      <c r="B620" s="8" t="s">
        <v>709</v>
      </c>
      <c r="C620" s="8"/>
      <c r="D620" s="8"/>
      <c r="E620" s="8"/>
      <c r="F620" s="8"/>
      <c r="G620" s="11">
        <f t="shared" si="48"/>
        <v>0</v>
      </c>
      <c r="H620" s="18">
        <f t="shared" si="49"/>
        <v>0</v>
      </c>
      <c r="I620" s="10">
        <f t="shared" si="50"/>
        <v>0</v>
      </c>
    </row>
    <row r="621" spans="1:9">
      <c r="A621" s="9">
        <f t="shared" si="51"/>
        <v>69</v>
      </c>
      <c r="B621" s="8" t="s">
        <v>710</v>
      </c>
      <c r="C621" s="8"/>
      <c r="D621" s="8"/>
      <c r="E621" s="8"/>
      <c r="F621" s="8"/>
      <c r="G621" s="11">
        <f t="shared" si="48"/>
        <v>0</v>
      </c>
      <c r="H621" s="18">
        <f t="shared" si="49"/>
        <v>0</v>
      </c>
      <c r="I621" s="10">
        <f t="shared" si="50"/>
        <v>0</v>
      </c>
    </row>
    <row r="622" spans="1:9">
      <c r="A622" s="9">
        <f t="shared" si="51"/>
        <v>70</v>
      </c>
      <c r="B622" s="8" t="s">
        <v>711</v>
      </c>
      <c r="C622" s="8"/>
      <c r="D622" s="8"/>
      <c r="E622" s="8"/>
      <c r="F622" s="8"/>
      <c r="G622" s="11">
        <f t="shared" si="48"/>
        <v>0</v>
      </c>
      <c r="H622" s="18">
        <f t="shared" si="49"/>
        <v>0</v>
      </c>
      <c r="I622" s="10">
        <f t="shared" si="50"/>
        <v>0</v>
      </c>
    </row>
    <row r="623" spans="1:9">
      <c r="A623" s="9">
        <f t="shared" si="51"/>
        <v>71</v>
      </c>
      <c r="B623" s="8" t="s">
        <v>712</v>
      </c>
      <c r="C623" s="8"/>
      <c r="D623" s="8"/>
      <c r="E623" s="8"/>
      <c r="F623" s="8"/>
      <c r="G623" s="11">
        <f t="shared" si="48"/>
        <v>0</v>
      </c>
      <c r="H623" s="18">
        <f t="shared" si="49"/>
        <v>0</v>
      </c>
      <c r="I623" s="10">
        <f t="shared" si="50"/>
        <v>0</v>
      </c>
    </row>
    <row r="624" spans="1:9">
      <c r="A624" s="9">
        <f t="shared" si="51"/>
        <v>72</v>
      </c>
      <c r="B624" s="8" t="s">
        <v>713</v>
      </c>
      <c r="C624" s="8"/>
      <c r="D624" s="8"/>
      <c r="E624" s="8"/>
      <c r="F624" s="8"/>
      <c r="G624" s="11">
        <f t="shared" si="48"/>
        <v>0</v>
      </c>
      <c r="H624" s="18">
        <f t="shared" si="49"/>
        <v>0</v>
      </c>
      <c r="I624" s="10">
        <f t="shared" si="50"/>
        <v>0</v>
      </c>
    </row>
    <row r="625" spans="1:9">
      <c r="A625" s="9">
        <f t="shared" si="51"/>
        <v>73</v>
      </c>
      <c r="B625" s="8" t="s">
        <v>714</v>
      </c>
      <c r="C625" s="8"/>
      <c r="D625" s="8"/>
      <c r="E625" s="8"/>
      <c r="F625" s="8"/>
      <c r="G625" s="11">
        <f t="shared" si="48"/>
        <v>0</v>
      </c>
      <c r="H625" s="18">
        <f t="shared" si="49"/>
        <v>0</v>
      </c>
      <c r="I625" s="10">
        <f t="shared" si="50"/>
        <v>0</v>
      </c>
    </row>
    <row r="626" spans="1:9">
      <c r="A626" s="9">
        <f t="shared" si="51"/>
        <v>74</v>
      </c>
      <c r="B626" s="8" t="s">
        <v>715</v>
      </c>
      <c r="C626" s="8"/>
      <c r="D626" s="8"/>
      <c r="E626" s="8"/>
      <c r="F626" s="8"/>
      <c r="G626" s="11">
        <f t="shared" si="48"/>
        <v>0</v>
      </c>
      <c r="H626" s="18">
        <f t="shared" si="49"/>
        <v>0</v>
      </c>
      <c r="I626" s="10">
        <f t="shared" si="50"/>
        <v>0</v>
      </c>
    </row>
    <row r="627" spans="1:9">
      <c r="A627" s="9">
        <f t="shared" si="51"/>
        <v>75</v>
      </c>
      <c r="B627" s="8" t="s">
        <v>716</v>
      </c>
      <c r="C627" s="8"/>
      <c r="D627" s="8"/>
      <c r="E627" s="8"/>
      <c r="F627" s="8"/>
      <c r="G627" s="11">
        <f t="shared" si="48"/>
        <v>0</v>
      </c>
      <c r="H627" s="18">
        <f t="shared" si="49"/>
        <v>0</v>
      </c>
      <c r="I627" s="10">
        <f t="shared" si="50"/>
        <v>0</v>
      </c>
    </row>
    <row r="628" spans="1:9">
      <c r="A628" s="9">
        <f t="shared" si="51"/>
        <v>76</v>
      </c>
      <c r="B628" s="8" t="s">
        <v>717</v>
      </c>
      <c r="C628" s="8"/>
      <c r="D628" s="8"/>
      <c r="E628" s="8"/>
      <c r="F628" s="8"/>
      <c r="G628" s="11">
        <f t="shared" si="48"/>
        <v>0</v>
      </c>
      <c r="H628" s="18">
        <f t="shared" si="49"/>
        <v>0</v>
      </c>
      <c r="I628" s="10">
        <f t="shared" si="50"/>
        <v>0</v>
      </c>
    </row>
    <row r="629" spans="1:9">
      <c r="A629" s="9">
        <f t="shared" si="51"/>
        <v>77</v>
      </c>
      <c r="B629" s="8" t="s">
        <v>718</v>
      </c>
      <c r="C629" s="8"/>
      <c r="D629" s="8"/>
      <c r="E629" s="8"/>
      <c r="F629" s="8"/>
      <c r="G629" s="11">
        <f t="shared" si="48"/>
        <v>0</v>
      </c>
      <c r="H629" s="18">
        <f t="shared" si="49"/>
        <v>0</v>
      </c>
      <c r="I629" s="10">
        <f t="shared" si="50"/>
        <v>0</v>
      </c>
    </row>
    <row r="630" spans="1:9">
      <c r="A630" s="9">
        <f t="shared" si="51"/>
        <v>78</v>
      </c>
      <c r="B630" s="8" t="s">
        <v>719</v>
      </c>
      <c r="C630" s="8"/>
      <c r="D630" s="8"/>
      <c r="E630" s="8"/>
      <c r="F630" s="8"/>
      <c r="G630" s="11">
        <f t="shared" si="48"/>
        <v>0</v>
      </c>
      <c r="H630" s="18">
        <f t="shared" si="49"/>
        <v>0</v>
      </c>
      <c r="I630" s="10">
        <f t="shared" si="50"/>
        <v>0</v>
      </c>
    </row>
    <row r="631" spans="1:9">
      <c r="A631" s="9">
        <f t="shared" si="51"/>
        <v>79</v>
      </c>
      <c r="B631" s="8" t="s">
        <v>720</v>
      </c>
      <c r="C631" s="8"/>
      <c r="D631" s="8"/>
      <c r="E631" s="8"/>
      <c r="F631" s="8"/>
      <c r="G631" s="11">
        <f t="shared" si="48"/>
        <v>0</v>
      </c>
      <c r="H631" s="18">
        <f t="shared" si="49"/>
        <v>0</v>
      </c>
      <c r="I631" s="10">
        <f t="shared" si="50"/>
        <v>0</v>
      </c>
    </row>
    <row r="632" spans="1:9">
      <c r="A632" s="9">
        <f t="shared" si="51"/>
        <v>80</v>
      </c>
      <c r="B632" s="8" t="s">
        <v>721</v>
      </c>
      <c r="C632" s="8"/>
      <c r="D632" s="8"/>
      <c r="E632" s="8"/>
      <c r="F632" s="8"/>
      <c r="G632" s="11">
        <f t="shared" si="48"/>
        <v>0</v>
      </c>
      <c r="H632" s="18">
        <f t="shared" si="49"/>
        <v>0</v>
      </c>
      <c r="I632" s="10">
        <f t="shared" si="50"/>
        <v>0</v>
      </c>
    </row>
    <row r="633" spans="1:9">
      <c r="A633" s="9">
        <f t="shared" si="51"/>
        <v>81</v>
      </c>
      <c r="B633" s="8" t="s">
        <v>722</v>
      </c>
      <c r="C633" s="8"/>
      <c r="D633" s="8"/>
      <c r="E633" s="8"/>
      <c r="F633" s="8"/>
      <c r="G633" s="11">
        <f t="shared" si="48"/>
        <v>0</v>
      </c>
      <c r="H633" s="18">
        <f t="shared" si="49"/>
        <v>0</v>
      </c>
      <c r="I633" s="10">
        <f t="shared" si="50"/>
        <v>0</v>
      </c>
    </row>
    <row r="634" spans="1:9">
      <c r="A634" s="9">
        <f t="shared" si="51"/>
        <v>82</v>
      </c>
      <c r="B634" s="8" t="s">
        <v>1284</v>
      </c>
      <c r="C634" s="8"/>
      <c r="D634" s="8"/>
      <c r="E634" s="8"/>
      <c r="F634" s="8"/>
      <c r="G634" s="11">
        <f t="shared" si="48"/>
        <v>0</v>
      </c>
      <c r="H634" s="18">
        <f t="shared" si="49"/>
        <v>0</v>
      </c>
      <c r="I634" s="10">
        <f t="shared" si="50"/>
        <v>0</v>
      </c>
    </row>
    <row r="635" spans="1:9">
      <c r="A635" s="9"/>
      <c r="B635" s="13" t="s">
        <v>576</v>
      </c>
      <c r="C635" s="8"/>
      <c r="D635" s="8"/>
      <c r="E635" s="8"/>
      <c r="F635" s="8"/>
      <c r="G635" s="15">
        <f>SUM(G553:G634)</f>
        <v>0</v>
      </c>
      <c r="H635" s="15">
        <f>SUM(H553:H634)</f>
        <v>0</v>
      </c>
      <c r="I635" s="15">
        <f>SUM(I553:I634)</f>
        <v>0</v>
      </c>
    </row>
    <row r="636" spans="1:9">
      <c r="A636" s="9"/>
      <c r="B636" s="7" t="s">
        <v>723</v>
      </c>
      <c r="C636" s="8"/>
      <c r="D636" s="8"/>
      <c r="E636" s="8"/>
      <c r="F636" s="8"/>
      <c r="G636" s="8"/>
      <c r="H636" s="8"/>
      <c r="I636" s="8"/>
    </row>
    <row r="637" spans="1:9">
      <c r="A637" s="9">
        <v>1</v>
      </c>
      <c r="B637" s="14" t="s">
        <v>724</v>
      </c>
      <c r="C637" s="8"/>
      <c r="D637" s="8"/>
      <c r="E637" s="8"/>
      <c r="F637" s="8"/>
      <c r="G637" s="11">
        <f t="shared" ref="G637:G644" si="52">1/7538.74*F637</f>
        <v>0</v>
      </c>
      <c r="H637" s="18">
        <f>G637*1582.86*1.2</f>
        <v>0</v>
      </c>
      <c r="I637" s="10">
        <f t="shared" ref="I637:I672" si="53">H637*0.3677</f>
        <v>0</v>
      </c>
    </row>
    <row r="638" spans="1:9">
      <c r="A638" s="9">
        <f t="shared" ref="A638:A701" si="54">A637+1</f>
        <v>2</v>
      </c>
      <c r="B638" s="14" t="s">
        <v>725</v>
      </c>
      <c r="C638" s="8"/>
      <c r="D638" s="8"/>
      <c r="E638" s="8"/>
      <c r="F638" s="8"/>
      <c r="G638" s="11">
        <f t="shared" si="52"/>
        <v>0</v>
      </c>
      <c r="H638" s="18">
        <f t="shared" ref="H638:H672" si="55">G638*1582.86*1.2</f>
        <v>0</v>
      </c>
      <c r="I638" s="10">
        <f t="shared" si="53"/>
        <v>0</v>
      </c>
    </row>
    <row r="639" spans="1:9">
      <c r="A639" s="9">
        <f t="shared" si="54"/>
        <v>3</v>
      </c>
      <c r="B639" s="14" t="s">
        <v>726</v>
      </c>
      <c r="C639" s="8"/>
      <c r="D639" s="8"/>
      <c r="E639" s="8"/>
      <c r="F639" s="8"/>
      <c r="G639" s="11">
        <f t="shared" si="52"/>
        <v>0</v>
      </c>
      <c r="H639" s="18">
        <f t="shared" si="55"/>
        <v>0</v>
      </c>
      <c r="I639" s="10">
        <f t="shared" si="53"/>
        <v>0</v>
      </c>
    </row>
    <row r="640" spans="1:9">
      <c r="A640" s="9">
        <f t="shared" si="54"/>
        <v>4</v>
      </c>
      <c r="B640" s="14" t="s">
        <v>727</v>
      </c>
      <c r="C640" s="8"/>
      <c r="D640" s="8"/>
      <c r="E640" s="8"/>
      <c r="F640" s="8"/>
      <c r="G640" s="11">
        <f t="shared" si="52"/>
        <v>0</v>
      </c>
      <c r="H640" s="18">
        <f t="shared" si="55"/>
        <v>0</v>
      </c>
      <c r="I640" s="10">
        <f t="shared" si="53"/>
        <v>0</v>
      </c>
    </row>
    <row r="641" spans="1:9">
      <c r="A641" s="9">
        <f t="shared" si="54"/>
        <v>5</v>
      </c>
      <c r="B641" s="14" t="s">
        <v>728</v>
      </c>
      <c r="C641" s="8"/>
      <c r="D641" s="8"/>
      <c r="E641" s="8"/>
      <c r="F641" s="8"/>
      <c r="G641" s="11">
        <f t="shared" si="52"/>
        <v>0</v>
      </c>
      <c r="H641" s="18">
        <f t="shared" si="55"/>
        <v>0</v>
      </c>
      <c r="I641" s="10">
        <f t="shared" si="53"/>
        <v>0</v>
      </c>
    </row>
    <row r="642" spans="1:9">
      <c r="A642" s="9">
        <f t="shared" si="54"/>
        <v>6</v>
      </c>
      <c r="B642" s="14" t="s">
        <v>729</v>
      </c>
      <c r="C642" s="8"/>
      <c r="D642" s="8"/>
      <c r="E642" s="8"/>
      <c r="F642" s="8"/>
      <c r="G642" s="11">
        <f t="shared" si="52"/>
        <v>0</v>
      </c>
      <c r="H642" s="18">
        <f t="shared" si="55"/>
        <v>0</v>
      </c>
      <c r="I642" s="10">
        <f t="shared" si="53"/>
        <v>0</v>
      </c>
    </row>
    <row r="643" spans="1:9">
      <c r="A643" s="9">
        <f t="shared" si="54"/>
        <v>7</v>
      </c>
      <c r="B643" s="14" t="s">
        <v>730</v>
      </c>
      <c r="C643" s="8"/>
      <c r="D643" s="8"/>
      <c r="E643" s="8"/>
      <c r="F643" s="8"/>
      <c r="G643" s="11">
        <f t="shared" si="52"/>
        <v>0</v>
      </c>
      <c r="H643" s="18">
        <f t="shared" si="55"/>
        <v>0</v>
      </c>
      <c r="I643" s="10">
        <f t="shared" si="53"/>
        <v>0</v>
      </c>
    </row>
    <row r="644" spans="1:9">
      <c r="A644" s="9">
        <f t="shared" si="54"/>
        <v>8</v>
      </c>
      <c r="B644" s="14" t="s">
        <v>731</v>
      </c>
      <c r="C644" s="8"/>
      <c r="D644" s="8"/>
      <c r="E644" s="8"/>
      <c r="F644" s="8"/>
      <c r="G644" s="11">
        <f t="shared" si="52"/>
        <v>0</v>
      </c>
      <c r="H644" s="18">
        <f t="shared" si="55"/>
        <v>0</v>
      </c>
      <c r="I644" s="10">
        <f t="shared" si="53"/>
        <v>0</v>
      </c>
    </row>
    <row r="645" spans="1:9">
      <c r="A645" s="9">
        <f t="shared" si="54"/>
        <v>9</v>
      </c>
      <c r="B645" s="14" t="s">
        <v>732</v>
      </c>
      <c r="C645" s="8"/>
      <c r="D645" s="8"/>
      <c r="E645" s="8"/>
      <c r="F645" s="135"/>
      <c r="G645" s="135">
        <f>F645*1582.86*1.2</f>
        <v>0</v>
      </c>
      <c r="H645" s="135">
        <f>G645*0.3677</f>
        <v>0</v>
      </c>
      <c r="I645" s="10">
        <f t="shared" si="53"/>
        <v>0</v>
      </c>
    </row>
    <row r="646" spans="1:9">
      <c r="A646" s="9">
        <f t="shared" si="54"/>
        <v>10</v>
      </c>
      <c r="B646" s="14" t="s">
        <v>733</v>
      </c>
      <c r="C646" s="8"/>
      <c r="D646" s="8"/>
      <c r="E646" s="8"/>
      <c r="F646" s="8"/>
      <c r="G646" s="135">
        <f t="shared" ref="G646:G672" si="56">F646*1582.86*1.2</f>
        <v>0</v>
      </c>
      <c r="H646" s="18">
        <f t="shared" si="55"/>
        <v>0</v>
      </c>
      <c r="I646" s="10">
        <f t="shared" si="53"/>
        <v>0</v>
      </c>
    </row>
    <row r="647" spans="1:9">
      <c r="A647" s="9">
        <f t="shared" si="54"/>
        <v>11</v>
      </c>
      <c r="B647" s="14" t="s">
        <v>734</v>
      </c>
      <c r="C647" s="8"/>
      <c r="D647" s="8"/>
      <c r="E647" s="8"/>
      <c r="F647" s="8"/>
      <c r="G647" s="135">
        <f t="shared" si="56"/>
        <v>0</v>
      </c>
      <c r="H647" s="18">
        <f t="shared" si="55"/>
        <v>0</v>
      </c>
      <c r="I647" s="10">
        <f t="shared" si="53"/>
        <v>0</v>
      </c>
    </row>
    <row r="648" spans="1:9">
      <c r="A648" s="9">
        <f t="shared" si="54"/>
        <v>12</v>
      </c>
      <c r="B648" s="14" t="s">
        <v>735</v>
      </c>
      <c r="C648" s="8"/>
      <c r="D648" s="8"/>
      <c r="E648" s="8"/>
      <c r="F648" s="8"/>
      <c r="G648" s="135">
        <f t="shared" si="56"/>
        <v>0</v>
      </c>
      <c r="H648" s="18">
        <f t="shared" si="55"/>
        <v>0</v>
      </c>
      <c r="I648" s="10">
        <f t="shared" si="53"/>
        <v>0</v>
      </c>
    </row>
    <row r="649" spans="1:9">
      <c r="A649" s="9">
        <f t="shared" si="54"/>
        <v>13</v>
      </c>
      <c r="B649" s="14" t="s">
        <v>736</v>
      </c>
      <c r="C649" s="8"/>
      <c r="D649" s="8"/>
      <c r="E649" s="8"/>
      <c r="F649" s="8"/>
      <c r="G649" s="135">
        <f t="shared" si="56"/>
        <v>0</v>
      </c>
      <c r="H649" s="18">
        <f t="shared" si="55"/>
        <v>0</v>
      </c>
      <c r="I649" s="10">
        <f t="shared" si="53"/>
        <v>0</v>
      </c>
    </row>
    <row r="650" spans="1:9">
      <c r="A650" s="9">
        <f t="shared" si="54"/>
        <v>14</v>
      </c>
      <c r="B650" s="14" t="s">
        <v>737</v>
      </c>
      <c r="C650" s="8"/>
      <c r="D650" s="8"/>
      <c r="E650" s="8"/>
      <c r="F650" s="8"/>
      <c r="G650" s="135">
        <f t="shared" si="56"/>
        <v>0</v>
      </c>
      <c r="H650" s="18">
        <f t="shared" si="55"/>
        <v>0</v>
      </c>
      <c r="I650" s="10">
        <f t="shared" si="53"/>
        <v>0</v>
      </c>
    </row>
    <row r="651" spans="1:9">
      <c r="A651" s="9">
        <f t="shared" si="54"/>
        <v>15</v>
      </c>
      <c r="B651" s="14" t="s">
        <v>738</v>
      </c>
      <c r="C651" s="8"/>
      <c r="D651" s="8"/>
      <c r="E651" s="8"/>
      <c r="F651" s="8"/>
      <c r="G651" s="135">
        <f t="shared" si="56"/>
        <v>0</v>
      </c>
      <c r="H651" s="18">
        <f t="shared" si="55"/>
        <v>0</v>
      </c>
      <c r="I651" s="10">
        <f t="shared" si="53"/>
        <v>0</v>
      </c>
    </row>
    <row r="652" spans="1:9">
      <c r="A652" s="9">
        <f t="shared" si="54"/>
        <v>16</v>
      </c>
      <c r="B652" s="14" t="s">
        <v>739</v>
      </c>
      <c r="C652" s="8"/>
      <c r="D652" s="8"/>
      <c r="E652" s="8"/>
      <c r="F652" s="8"/>
      <c r="G652" s="135">
        <f t="shared" si="56"/>
        <v>0</v>
      </c>
      <c r="H652" s="18">
        <f t="shared" si="55"/>
        <v>0</v>
      </c>
      <c r="I652" s="10">
        <f t="shared" si="53"/>
        <v>0</v>
      </c>
    </row>
    <row r="653" spans="1:9">
      <c r="A653" s="9">
        <f t="shared" si="54"/>
        <v>17</v>
      </c>
      <c r="B653" s="14" t="s">
        <v>740</v>
      </c>
      <c r="C653" s="8"/>
      <c r="D653" s="8"/>
      <c r="E653" s="8"/>
      <c r="F653" s="8"/>
      <c r="G653" s="135">
        <f t="shared" si="56"/>
        <v>0</v>
      </c>
      <c r="H653" s="18">
        <f t="shared" si="55"/>
        <v>0</v>
      </c>
      <c r="I653" s="10">
        <f t="shared" si="53"/>
        <v>0</v>
      </c>
    </row>
    <row r="654" spans="1:9">
      <c r="A654" s="9">
        <f t="shared" si="54"/>
        <v>18</v>
      </c>
      <c r="B654" s="14" t="s">
        <v>741</v>
      </c>
      <c r="C654" s="8"/>
      <c r="D654" s="8"/>
      <c r="E654" s="8"/>
      <c r="F654" s="8"/>
      <c r="G654" s="135">
        <f t="shared" si="56"/>
        <v>0</v>
      </c>
      <c r="H654" s="18">
        <f t="shared" si="55"/>
        <v>0</v>
      </c>
      <c r="I654" s="10">
        <f t="shared" si="53"/>
        <v>0</v>
      </c>
    </row>
    <row r="655" spans="1:9">
      <c r="A655" s="9">
        <f t="shared" si="54"/>
        <v>19</v>
      </c>
      <c r="B655" s="14" t="s">
        <v>742</v>
      </c>
      <c r="C655" s="8"/>
      <c r="D655" s="8"/>
      <c r="E655" s="8"/>
      <c r="F655" s="8"/>
      <c r="G655" s="135">
        <f t="shared" si="56"/>
        <v>0</v>
      </c>
      <c r="H655" s="18">
        <f t="shared" si="55"/>
        <v>0</v>
      </c>
      <c r="I655" s="10">
        <f t="shared" si="53"/>
        <v>0</v>
      </c>
    </row>
    <row r="656" spans="1:9">
      <c r="A656" s="9">
        <f t="shared" si="54"/>
        <v>20</v>
      </c>
      <c r="B656" s="14" t="s">
        <v>743</v>
      </c>
      <c r="C656" s="8"/>
      <c r="D656" s="8"/>
      <c r="E656" s="8"/>
      <c r="F656" s="8"/>
      <c r="G656" s="135">
        <f t="shared" si="56"/>
        <v>0</v>
      </c>
      <c r="H656" s="18">
        <f t="shared" si="55"/>
        <v>0</v>
      </c>
      <c r="I656" s="10">
        <f t="shared" si="53"/>
        <v>0</v>
      </c>
    </row>
    <row r="657" spans="1:9">
      <c r="A657" s="9">
        <f t="shared" si="54"/>
        <v>21</v>
      </c>
      <c r="B657" s="14" t="s">
        <v>744</v>
      </c>
      <c r="C657" s="8"/>
      <c r="D657" s="8"/>
      <c r="E657" s="8"/>
      <c r="F657" s="8"/>
      <c r="G657" s="135">
        <f t="shared" si="56"/>
        <v>0</v>
      </c>
      <c r="H657" s="18">
        <f t="shared" si="55"/>
        <v>0</v>
      </c>
      <c r="I657" s="10">
        <f t="shared" si="53"/>
        <v>0</v>
      </c>
    </row>
    <row r="658" spans="1:9">
      <c r="A658" s="9">
        <f t="shared" si="54"/>
        <v>22</v>
      </c>
      <c r="B658" s="14" t="s">
        <v>745</v>
      </c>
      <c r="C658" s="8"/>
      <c r="D658" s="8"/>
      <c r="E658" s="8"/>
      <c r="F658" s="8"/>
      <c r="G658" s="135">
        <f t="shared" si="56"/>
        <v>0</v>
      </c>
      <c r="H658" s="18">
        <f t="shared" si="55"/>
        <v>0</v>
      </c>
      <c r="I658" s="10">
        <f t="shared" si="53"/>
        <v>0</v>
      </c>
    </row>
    <row r="659" spans="1:9">
      <c r="A659" s="9">
        <f t="shared" si="54"/>
        <v>23</v>
      </c>
      <c r="B659" s="14" t="s">
        <v>746</v>
      </c>
      <c r="C659" s="8"/>
      <c r="D659" s="8"/>
      <c r="E659" s="8"/>
      <c r="F659" s="8"/>
      <c r="G659" s="135">
        <f t="shared" si="56"/>
        <v>0</v>
      </c>
      <c r="H659" s="18">
        <f t="shared" si="55"/>
        <v>0</v>
      </c>
      <c r="I659" s="10">
        <f t="shared" si="53"/>
        <v>0</v>
      </c>
    </row>
    <row r="660" spans="1:9">
      <c r="A660" s="9">
        <f t="shared" si="54"/>
        <v>24</v>
      </c>
      <c r="B660" s="14" t="s">
        <v>747</v>
      </c>
      <c r="C660" s="8"/>
      <c r="D660" s="8"/>
      <c r="E660" s="8"/>
      <c r="F660" s="8"/>
      <c r="G660" s="135">
        <f t="shared" si="56"/>
        <v>0</v>
      </c>
      <c r="H660" s="18">
        <f t="shared" si="55"/>
        <v>0</v>
      </c>
      <c r="I660" s="10">
        <f t="shared" si="53"/>
        <v>0</v>
      </c>
    </row>
    <row r="661" spans="1:9">
      <c r="A661" s="9">
        <f t="shared" si="54"/>
        <v>25</v>
      </c>
      <c r="B661" s="14" t="s">
        <v>748</v>
      </c>
      <c r="C661" s="8"/>
      <c r="D661" s="8"/>
      <c r="E661" s="8"/>
      <c r="F661" s="8"/>
      <c r="G661" s="135">
        <f t="shared" si="56"/>
        <v>0</v>
      </c>
      <c r="H661" s="18">
        <f t="shared" si="55"/>
        <v>0</v>
      </c>
      <c r="I661" s="10">
        <f t="shared" si="53"/>
        <v>0</v>
      </c>
    </row>
    <row r="662" spans="1:9">
      <c r="A662" s="9">
        <f t="shared" si="54"/>
        <v>26</v>
      </c>
      <c r="B662" s="14" t="s">
        <v>749</v>
      </c>
      <c r="C662" s="8"/>
      <c r="D662" s="8"/>
      <c r="E662" s="8"/>
      <c r="F662" s="8"/>
      <c r="G662" s="135">
        <f t="shared" si="56"/>
        <v>0</v>
      </c>
      <c r="H662" s="18">
        <f t="shared" si="55"/>
        <v>0</v>
      </c>
      <c r="I662" s="10">
        <f t="shared" si="53"/>
        <v>0</v>
      </c>
    </row>
    <row r="663" spans="1:9">
      <c r="A663" s="9">
        <f t="shared" si="54"/>
        <v>27</v>
      </c>
      <c r="B663" s="14" t="s">
        <v>750</v>
      </c>
      <c r="C663" s="8"/>
      <c r="D663" s="8"/>
      <c r="E663" s="8"/>
      <c r="F663" s="8"/>
      <c r="G663" s="135">
        <f t="shared" si="56"/>
        <v>0</v>
      </c>
      <c r="H663" s="18">
        <f t="shared" si="55"/>
        <v>0</v>
      </c>
      <c r="I663" s="10">
        <f t="shared" si="53"/>
        <v>0</v>
      </c>
    </row>
    <row r="664" spans="1:9">
      <c r="A664" s="9">
        <f t="shared" si="54"/>
        <v>28</v>
      </c>
      <c r="B664" s="14" t="s">
        <v>751</v>
      </c>
      <c r="C664" s="8"/>
      <c r="D664" s="8"/>
      <c r="E664" s="8"/>
      <c r="F664" s="8"/>
      <c r="G664" s="135">
        <f t="shared" si="56"/>
        <v>0</v>
      </c>
      <c r="H664" s="18">
        <f t="shared" si="55"/>
        <v>0</v>
      </c>
      <c r="I664" s="10">
        <f t="shared" si="53"/>
        <v>0</v>
      </c>
    </row>
    <row r="665" spans="1:9">
      <c r="A665" s="9">
        <f t="shared" si="54"/>
        <v>29</v>
      </c>
      <c r="B665" s="14" t="s">
        <v>752</v>
      </c>
      <c r="C665" s="8"/>
      <c r="D665" s="8"/>
      <c r="E665" s="8"/>
      <c r="F665" s="8"/>
      <c r="G665" s="135">
        <f t="shared" si="56"/>
        <v>0</v>
      </c>
      <c r="H665" s="18">
        <f t="shared" si="55"/>
        <v>0</v>
      </c>
      <c r="I665" s="10">
        <f t="shared" si="53"/>
        <v>0</v>
      </c>
    </row>
    <row r="666" spans="1:9">
      <c r="A666" s="9">
        <f t="shared" si="54"/>
        <v>30</v>
      </c>
      <c r="B666" s="14" t="s">
        <v>753</v>
      </c>
      <c r="C666" s="8"/>
      <c r="D666" s="8"/>
      <c r="E666" s="8"/>
      <c r="F666" s="8"/>
      <c r="G666" s="135">
        <f t="shared" si="56"/>
        <v>0</v>
      </c>
      <c r="H666" s="18">
        <f t="shared" si="55"/>
        <v>0</v>
      </c>
      <c r="I666" s="10">
        <f t="shared" si="53"/>
        <v>0</v>
      </c>
    </row>
    <row r="667" spans="1:9">
      <c r="A667" s="9">
        <f t="shared" si="54"/>
        <v>31</v>
      </c>
      <c r="B667" s="14" t="s">
        <v>754</v>
      </c>
      <c r="C667" s="8"/>
      <c r="D667" s="8"/>
      <c r="E667" s="8"/>
      <c r="F667" s="8"/>
      <c r="G667" s="135">
        <f t="shared" si="56"/>
        <v>0</v>
      </c>
      <c r="H667" s="18">
        <f t="shared" si="55"/>
        <v>0</v>
      </c>
      <c r="I667" s="10">
        <f t="shared" si="53"/>
        <v>0</v>
      </c>
    </row>
    <row r="668" spans="1:9">
      <c r="A668" s="9">
        <f t="shared" si="54"/>
        <v>32</v>
      </c>
      <c r="B668" s="14" t="s">
        <v>755</v>
      </c>
      <c r="C668" s="8"/>
      <c r="D668" s="8"/>
      <c r="E668" s="8"/>
      <c r="F668" s="8"/>
      <c r="G668" s="135">
        <f t="shared" si="56"/>
        <v>0</v>
      </c>
      <c r="H668" s="18">
        <f t="shared" si="55"/>
        <v>0</v>
      </c>
      <c r="I668" s="10">
        <f t="shared" si="53"/>
        <v>0</v>
      </c>
    </row>
    <row r="669" spans="1:9">
      <c r="A669" s="9">
        <f t="shared" si="54"/>
        <v>33</v>
      </c>
      <c r="B669" s="14" t="s">
        <v>756</v>
      </c>
      <c r="C669" s="8"/>
      <c r="D669" s="8"/>
      <c r="E669" s="8"/>
      <c r="F669" s="8"/>
      <c r="G669" s="135">
        <f t="shared" si="56"/>
        <v>0</v>
      </c>
      <c r="H669" s="18">
        <f t="shared" si="55"/>
        <v>0</v>
      </c>
      <c r="I669" s="10">
        <f t="shared" si="53"/>
        <v>0</v>
      </c>
    </row>
    <row r="670" spans="1:9">
      <c r="A670" s="9">
        <f t="shared" si="54"/>
        <v>34</v>
      </c>
      <c r="B670" s="14" t="s">
        <v>757</v>
      </c>
      <c r="C670" s="8"/>
      <c r="D670" s="8"/>
      <c r="E670" s="8"/>
      <c r="F670" s="8"/>
      <c r="G670" s="135">
        <f t="shared" si="56"/>
        <v>0</v>
      </c>
      <c r="H670" s="18">
        <f t="shared" si="55"/>
        <v>0</v>
      </c>
      <c r="I670" s="10">
        <f t="shared" si="53"/>
        <v>0</v>
      </c>
    </row>
    <row r="671" spans="1:9">
      <c r="A671" s="9">
        <f t="shared" si="54"/>
        <v>35</v>
      </c>
      <c r="B671" s="14" t="s">
        <v>758</v>
      </c>
      <c r="C671" s="8"/>
      <c r="D671" s="8"/>
      <c r="E671" s="8"/>
      <c r="F671" s="8"/>
      <c r="G671" s="135">
        <f t="shared" si="56"/>
        <v>0</v>
      </c>
      <c r="H671" s="18">
        <f t="shared" si="55"/>
        <v>0</v>
      </c>
      <c r="I671" s="10">
        <f t="shared" si="53"/>
        <v>0</v>
      </c>
    </row>
    <row r="672" spans="1:9">
      <c r="A672" s="9">
        <f t="shared" si="54"/>
        <v>36</v>
      </c>
      <c r="B672" s="14" t="s">
        <v>759</v>
      </c>
      <c r="C672" s="8"/>
      <c r="D672" s="8"/>
      <c r="E672" s="8"/>
      <c r="F672" s="8"/>
      <c r="G672" s="135">
        <f t="shared" si="56"/>
        <v>0</v>
      </c>
      <c r="H672" s="18">
        <f t="shared" si="55"/>
        <v>0</v>
      </c>
      <c r="I672" s="10">
        <f t="shared" si="53"/>
        <v>0</v>
      </c>
    </row>
    <row r="673" spans="1:9">
      <c r="A673" s="9">
        <f t="shared" si="54"/>
        <v>37</v>
      </c>
      <c r="B673" s="14" t="s">
        <v>760</v>
      </c>
      <c r="C673" s="8"/>
      <c r="D673" s="8"/>
      <c r="E673" s="8"/>
      <c r="F673" s="135">
        <f>0.5/3*E673</f>
        <v>0</v>
      </c>
      <c r="G673" s="135">
        <f t="shared" ref="G673:G736" si="57">F673*1582.86*1.2</f>
        <v>0</v>
      </c>
      <c r="H673" s="135">
        <f t="shared" ref="H673:H736" si="58">G673*0.3677</f>
        <v>0</v>
      </c>
      <c r="I673" s="136"/>
    </row>
    <row r="674" spans="1:9">
      <c r="A674" s="9">
        <f t="shared" si="54"/>
        <v>38</v>
      </c>
      <c r="B674" s="14" t="s">
        <v>761</v>
      </c>
      <c r="C674" s="8"/>
      <c r="D674" s="8"/>
      <c r="E674" s="8"/>
      <c r="F674" s="135">
        <f t="shared" ref="F674:F737" si="59">1/2*E674</f>
        <v>0</v>
      </c>
      <c r="G674" s="135">
        <f t="shared" si="57"/>
        <v>0</v>
      </c>
      <c r="H674" s="135">
        <f t="shared" si="58"/>
        <v>0</v>
      </c>
      <c r="I674" s="136"/>
    </row>
    <row r="675" spans="1:9">
      <c r="A675" s="9">
        <f t="shared" si="54"/>
        <v>39</v>
      </c>
      <c r="B675" s="14" t="s">
        <v>762</v>
      </c>
      <c r="C675" s="8"/>
      <c r="D675" s="8"/>
      <c r="E675" s="8"/>
      <c r="F675" s="135">
        <f t="shared" si="59"/>
        <v>0</v>
      </c>
      <c r="G675" s="135">
        <f t="shared" si="57"/>
        <v>0</v>
      </c>
      <c r="H675" s="135">
        <f t="shared" si="58"/>
        <v>0</v>
      </c>
      <c r="I675" s="136"/>
    </row>
    <row r="676" spans="1:9">
      <c r="A676" s="9">
        <f t="shared" si="54"/>
        <v>40</v>
      </c>
      <c r="B676" s="14" t="s">
        <v>763</v>
      </c>
      <c r="C676" s="8"/>
      <c r="D676" s="8"/>
      <c r="E676" s="8"/>
      <c r="F676" s="135">
        <f t="shared" si="59"/>
        <v>0</v>
      </c>
      <c r="G676" s="135">
        <f t="shared" si="57"/>
        <v>0</v>
      </c>
      <c r="H676" s="135">
        <f t="shared" si="58"/>
        <v>0</v>
      </c>
      <c r="I676" s="136"/>
    </row>
    <row r="677" spans="1:9">
      <c r="A677" s="9">
        <f t="shared" si="54"/>
        <v>41</v>
      </c>
      <c r="B677" s="14" t="s">
        <v>764</v>
      </c>
      <c r="C677" s="8"/>
      <c r="D677" s="8"/>
      <c r="E677" s="8"/>
      <c r="F677" s="135">
        <f t="shared" si="59"/>
        <v>0</v>
      </c>
      <c r="G677" s="135">
        <f t="shared" si="57"/>
        <v>0</v>
      </c>
      <c r="H677" s="135">
        <f t="shared" si="58"/>
        <v>0</v>
      </c>
      <c r="I677" s="136"/>
    </row>
    <row r="678" spans="1:9">
      <c r="A678" s="9">
        <f t="shared" si="54"/>
        <v>42</v>
      </c>
      <c r="B678" s="14" t="s">
        <v>765</v>
      </c>
      <c r="C678" s="8"/>
      <c r="D678" s="8"/>
      <c r="E678" s="8"/>
      <c r="F678" s="135">
        <f t="shared" si="59"/>
        <v>0</v>
      </c>
      <c r="G678" s="135">
        <f t="shared" si="57"/>
        <v>0</v>
      </c>
      <c r="H678" s="135">
        <f t="shared" si="58"/>
        <v>0</v>
      </c>
      <c r="I678" s="136"/>
    </row>
    <row r="679" spans="1:9">
      <c r="A679" s="9">
        <f t="shared" si="54"/>
        <v>43</v>
      </c>
      <c r="B679" s="14" t="s">
        <v>766</v>
      </c>
      <c r="C679" s="8"/>
      <c r="D679" s="8"/>
      <c r="E679" s="8"/>
      <c r="F679" s="135">
        <f t="shared" si="59"/>
        <v>0</v>
      </c>
      <c r="G679" s="135">
        <f t="shared" si="57"/>
        <v>0</v>
      </c>
      <c r="H679" s="135">
        <f t="shared" si="58"/>
        <v>0</v>
      </c>
      <c r="I679" s="136"/>
    </row>
    <row r="680" spans="1:9">
      <c r="A680" s="9">
        <f t="shared" si="54"/>
        <v>44</v>
      </c>
      <c r="B680" s="14" t="s">
        <v>767</v>
      </c>
      <c r="C680" s="8"/>
      <c r="D680" s="8"/>
      <c r="E680" s="8"/>
      <c r="F680" s="135">
        <f t="shared" si="59"/>
        <v>0</v>
      </c>
      <c r="G680" s="135">
        <f t="shared" si="57"/>
        <v>0</v>
      </c>
      <c r="H680" s="135">
        <f t="shared" si="58"/>
        <v>0</v>
      </c>
      <c r="I680" s="136"/>
    </row>
    <row r="681" spans="1:9">
      <c r="A681" s="9">
        <f t="shared" si="54"/>
        <v>45</v>
      </c>
      <c r="B681" s="14" t="s">
        <v>768</v>
      </c>
      <c r="C681" s="8"/>
      <c r="D681" s="8"/>
      <c r="E681" s="8"/>
      <c r="F681" s="135">
        <f t="shared" si="59"/>
        <v>0</v>
      </c>
      <c r="G681" s="135">
        <f t="shared" si="57"/>
        <v>0</v>
      </c>
      <c r="H681" s="135">
        <f t="shared" si="58"/>
        <v>0</v>
      </c>
      <c r="I681" s="136"/>
    </row>
    <row r="682" spans="1:9">
      <c r="A682" s="9">
        <f t="shared" si="54"/>
        <v>46</v>
      </c>
      <c r="B682" s="14" t="s">
        <v>769</v>
      </c>
      <c r="C682" s="8"/>
      <c r="D682" s="8"/>
      <c r="E682" s="8"/>
      <c r="F682" s="135">
        <f t="shared" si="59"/>
        <v>0</v>
      </c>
      <c r="G682" s="135">
        <f t="shared" si="57"/>
        <v>0</v>
      </c>
      <c r="H682" s="135">
        <f t="shared" si="58"/>
        <v>0</v>
      </c>
      <c r="I682" s="136"/>
    </row>
    <row r="683" spans="1:9">
      <c r="A683" s="9">
        <f t="shared" si="54"/>
        <v>47</v>
      </c>
      <c r="B683" s="14" t="s">
        <v>770</v>
      </c>
      <c r="C683" s="8"/>
      <c r="D683" s="8"/>
      <c r="E683" s="8"/>
      <c r="F683" s="135">
        <f t="shared" si="59"/>
        <v>0</v>
      </c>
      <c r="G683" s="135">
        <f t="shared" si="57"/>
        <v>0</v>
      </c>
      <c r="H683" s="135">
        <f t="shared" si="58"/>
        <v>0</v>
      </c>
      <c r="I683" s="136"/>
    </row>
    <row r="684" spans="1:9">
      <c r="A684" s="9">
        <f t="shared" si="54"/>
        <v>48</v>
      </c>
      <c r="B684" s="14" t="s">
        <v>771</v>
      </c>
      <c r="C684" s="8"/>
      <c r="D684" s="8"/>
      <c r="E684" s="8"/>
      <c r="F684" s="135">
        <f t="shared" si="59"/>
        <v>0</v>
      </c>
      <c r="G684" s="135">
        <f t="shared" si="57"/>
        <v>0</v>
      </c>
      <c r="H684" s="135">
        <f t="shared" si="58"/>
        <v>0</v>
      </c>
      <c r="I684" s="136"/>
    </row>
    <row r="685" spans="1:9">
      <c r="A685" s="9">
        <f t="shared" si="54"/>
        <v>49</v>
      </c>
      <c r="B685" s="14" t="s">
        <v>772</v>
      </c>
      <c r="C685" s="8"/>
      <c r="D685" s="8"/>
      <c r="E685" s="8"/>
      <c r="F685" s="135">
        <f t="shared" si="59"/>
        <v>0</v>
      </c>
      <c r="G685" s="135">
        <f t="shared" si="57"/>
        <v>0</v>
      </c>
      <c r="H685" s="135">
        <f t="shared" si="58"/>
        <v>0</v>
      </c>
      <c r="I685" s="136"/>
    </row>
    <row r="686" spans="1:9">
      <c r="A686" s="9">
        <f t="shared" si="54"/>
        <v>50</v>
      </c>
      <c r="B686" s="14" t="s">
        <v>773</v>
      </c>
      <c r="C686" s="8"/>
      <c r="D686" s="8"/>
      <c r="E686" s="8"/>
      <c r="F686" s="135">
        <f t="shared" si="59"/>
        <v>0</v>
      </c>
      <c r="G686" s="135">
        <f t="shared" si="57"/>
        <v>0</v>
      </c>
      <c r="H686" s="135">
        <f t="shared" si="58"/>
        <v>0</v>
      </c>
      <c r="I686" s="136"/>
    </row>
    <row r="687" spans="1:9">
      <c r="A687" s="9">
        <f t="shared" si="54"/>
        <v>51</v>
      </c>
      <c r="B687" s="14" t="s">
        <v>774</v>
      </c>
      <c r="C687" s="8"/>
      <c r="D687" s="8"/>
      <c r="E687" s="8"/>
      <c r="F687" s="135">
        <f t="shared" si="59"/>
        <v>0</v>
      </c>
      <c r="G687" s="135">
        <f t="shared" si="57"/>
        <v>0</v>
      </c>
      <c r="H687" s="135">
        <f t="shared" si="58"/>
        <v>0</v>
      </c>
      <c r="I687" s="136"/>
    </row>
    <row r="688" spans="1:9">
      <c r="A688" s="9">
        <f t="shared" si="54"/>
        <v>52</v>
      </c>
      <c r="B688" s="14" t="s">
        <v>775</v>
      </c>
      <c r="C688" s="8"/>
      <c r="D688" s="8"/>
      <c r="E688" s="8"/>
      <c r="F688" s="135">
        <f t="shared" si="59"/>
        <v>0</v>
      </c>
      <c r="G688" s="135">
        <f t="shared" si="57"/>
        <v>0</v>
      </c>
      <c r="H688" s="135">
        <f t="shared" si="58"/>
        <v>0</v>
      </c>
      <c r="I688" s="136"/>
    </row>
    <row r="689" spans="1:9">
      <c r="A689" s="9">
        <f t="shared" si="54"/>
        <v>53</v>
      </c>
      <c r="B689" s="14" t="s">
        <v>776</v>
      </c>
      <c r="C689" s="8"/>
      <c r="D689" s="8"/>
      <c r="E689" s="8"/>
      <c r="F689" s="135">
        <f t="shared" si="59"/>
        <v>0</v>
      </c>
      <c r="G689" s="135">
        <f t="shared" si="57"/>
        <v>0</v>
      </c>
      <c r="H689" s="135">
        <f t="shared" si="58"/>
        <v>0</v>
      </c>
      <c r="I689" s="136"/>
    </row>
    <row r="690" spans="1:9">
      <c r="A690" s="9">
        <f t="shared" si="54"/>
        <v>54</v>
      </c>
      <c r="B690" s="14" t="s">
        <v>777</v>
      </c>
      <c r="C690" s="8"/>
      <c r="D690" s="8"/>
      <c r="E690" s="8"/>
      <c r="F690" s="135">
        <f t="shared" si="59"/>
        <v>0</v>
      </c>
      <c r="G690" s="135">
        <f t="shared" si="57"/>
        <v>0</v>
      </c>
      <c r="H690" s="135">
        <f t="shared" si="58"/>
        <v>0</v>
      </c>
      <c r="I690" s="136"/>
    </row>
    <row r="691" spans="1:9">
      <c r="A691" s="9">
        <f t="shared" si="54"/>
        <v>55</v>
      </c>
      <c r="B691" s="79" t="s">
        <v>778</v>
      </c>
      <c r="C691" s="8"/>
      <c r="D691" s="8"/>
      <c r="E691" s="8"/>
      <c r="F691" s="135">
        <f t="shared" si="59"/>
        <v>0</v>
      </c>
      <c r="G691" s="135">
        <f t="shared" si="57"/>
        <v>0</v>
      </c>
      <c r="H691" s="135">
        <f t="shared" si="58"/>
        <v>0</v>
      </c>
      <c r="I691" s="136"/>
    </row>
    <row r="692" spans="1:9">
      <c r="A692" s="9">
        <f t="shared" si="54"/>
        <v>56</v>
      </c>
      <c r="B692" s="14" t="s">
        <v>779</v>
      </c>
      <c r="C692" s="8"/>
      <c r="D692" s="8"/>
      <c r="E692" s="8"/>
      <c r="F692" s="135">
        <f t="shared" si="59"/>
        <v>0</v>
      </c>
      <c r="G692" s="135">
        <f t="shared" si="57"/>
        <v>0</v>
      </c>
      <c r="H692" s="135">
        <f t="shared" si="58"/>
        <v>0</v>
      </c>
      <c r="I692" s="136"/>
    </row>
    <row r="693" spans="1:9">
      <c r="A693" s="9">
        <f t="shared" si="54"/>
        <v>57</v>
      </c>
      <c r="B693" s="14" t="s">
        <v>780</v>
      </c>
      <c r="C693" s="8"/>
      <c r="D693" s="8"/>
      <c r="E693" s="8"/>
      <c r="F693" s="135">
        <f t="shared" si="59"/>
        <v>0</v>
      </c>
      <c r="G693" s="135">
        <f t="shared" si="57"/>
        <v>0</v>
      </c>
      <c r="H693" s="135">
        <f t="shared" si="58"/>
        <v>0</v>
      </c>
      <c r="I693" s="136"/>
    </row>
    <row r="694" spans="1:9">
      <c r="A694" s="9">
        <f t="shared" si="54"/>
        <v>58</v>
      </c>
      <c r="B694" s="14" t="s">
        <v>781</v>
      </c>
      <c r="C694" s="8"/>
      <c r="D694" s="8"/>
      <c r="E694" s="8"/>
      <c r="F694" s="135">
        <f t="shared" si="59"/>
        <v>0</v>
      </c>
      <c r="G694" s="135">
        <f t="shared" si="57"/>
        <v>0</v>
      </c>
      <c r="H694" s="135">
        <f t="shared" si="58"/>
        <v>0</v>
      </c>
      <c r="I694" s="136"/>
    </row>
    <row r="695" spans="1:9">
      <c r="A695" s="9">
        <f t="shared" si="54"/>
        <v>59</v>
      </c>
      <c r="B695" s="14" t="s">
        <v>782</v>
      </c>
      <c r="C695" s="8"/>
      <c r="D695" s="8"/>
      <c r="E695" s="8"/>
      <c r="F695" s="135">
        <f t="shared" si="59"/>
        <v>0</v>
      </c>
      <c r="G695" s="135">
        <f t="shared" si="57"/>
        <v>0</v>
      </c>
      <c r="H695" s="135">
        <f t="shared" si="58"/>
        <v>0</v>
      </c>
      <c r="I695" s="136"/>
    </row>
    <row r="696" spans="1:9">
      <c r="A696" s="9">
        <f t="shared" si="54"/>
        <v>60</v>
      </c>
      <c r="B696" s="14" t="s">
        <v>783</v>
      </c>
      <c r="C696" s="8"/>
      <c r="D696" s="8"/>
      <c r="E696" s="8"/>
      <c r="F696" s="135">
        <f t="shared" si="59"/>
        <v>0</v>
      </c>
      <c r="G696" s="135">
        <f t="shared" si="57"/>
        <v>0</v>
      </c>
      <c r="H696" s="135">
        <f t="shared" si="58"/>
        <v>0</v>
      </c>
      <c r="I696" s="136"/>
    </row>
    <row r="697" spans="1:9">
      <c r="A697" s="9">
        <f t="shared" si="54"/>
        <v>61</v>
      </c>
      <c r="B697" s="14" t="s">
        <v>784</v>
      </c>
      <c r="C697" s="8"/>
      <c r="D697" s="8"/>
      <c r="E697" s="8"/>
      <c r="F697" s="135">
        <f t="shared" si="59"/>
        <v>0</v>
      </c>
      <c r="G697" s="135">
        <f t="shared" si="57"/>
        <v>0</v>
      </c>
      <c r="H697" s="135">
        <f t="shared" si="58"/>
        <v>0</v>
      </c>
      <c r="I697" s="136"/>
    </row>
    <row r="698" spans="1:9">
      <c r="A698" s="9">
        <f t="shared" si="54"/>
        <v>62</v>
      </c>
      <c r="B698" s="14" t="s">
        <v>785</v>
      </c>
      <c r="C698" s="8"/>
      <c r="D698" s="8"/>
      <c r="E698" s="8"/>
      <c r="F698" s="135">
        <f t="shared" si="59"/>
        <v>0</v>
      </c>
      <c r="G698" s="135">
        <f t="shared" si="57"/>
        <v>0</v>
      </c>
      <c r="H698" s="135">
        <f t="shared" si="58"/>
        <v>0</v>
      </c>
      <c r="I698" s="136"/>
    </row>
    <row r="699" spans="1:9">
      <c r="A699" s="9">
        <f t="shared" si="54"/>
        <v>63</v>
      </c>
      <c r="B699" s="14" t="s">
        <v>786</v>
      </c>
      <c r="C699" s="8"/>
      <c r="D699" s="8"/>
      <c r="E699" s="8"/>
      <c r="F699" s="135">
        <f t="shared" si="59"/>
        <v>0</v>
      </c>
      <c r="G699" s="135">
        <f t="shared" si="57"/>
        <v>0</v>
      </c>
      <c r="H699" s="135">
        <f t="shared" si="58"/>
        <v>0</v>
      </c>
      <c r="I699" s="136"/>
    </row>
    <row r="700" spans="1:9">
      <c r="A700" s="9">
        <f t="shared" si="54"/>
        <v>64</v>
      </c>
      <c r="B700" s="14" t="s">
        <v>787</v>
      </c>
      <c r="C700" s="8"/>
      <c r="D700" s="8"/>
      <c r="E700" s="8"/>
      <c r="F700" s="135">
        <f t="shared" si="59"/>
        <v>0</v>
      </c>
      <c r="G700" s="135">
        <f t="shared" si="57"/>
        <v>0</v>
      </c>
      <c r="H700" s="135">
        <f t="shared" si="58"/>
        <v>0</v>
      </c>
      <c r="I700" s="136"/>
    </row>
    <row r="701" spans="1:9">
      <c r="A701" s="9">
        <f t="shared" si="54"/>
        <v>65</v>
      </c>
      <c r="B701" s="14" t="s">
        <v>788</v>
      </c>
      <c r="C701" s="8"/>
      <c r="D701" s="8"/>
      <c r="E701" s="8"/>
      <c r="F701" s="135">
        <f t="shared" si="59"/>
        <v>0</v>
      </c>
      <c r="G701" s="135">
        <f t="shared" si="57"/>
        <v>0</v>
      </c>
      <c r="H701" s="135">
        <f t="shared" si="58"/>
        <v>0</v>
      </c>
      <c r="I701" s="136"/>
    </row>
    <row r="702" spans="1:9">
      <c r="A702" s="9">
        <f t="shared" ref="A702:A765" si="60">A701+1</f>
        <v>66</v>
      </c>
      <c r="B702" s="14" t="s">
        <v>789</v>
      </c>
      <c r="C702" s="8"/>
      <c r="D702" s="8"/>
      <c r="E702" s="8"/>
      <c r="F702" s="135">
        <f t="shared" si="59"/>
        <v>0</v>
      </c>
      <c r="G702" s="135">
        <f t="shared" si="57"/>
        <v>0</v>
      </c>
      <c r="H702" s="135">
        <f t="shared" si="58"/>
        <v>0</v>
      </c>
      <c r="I702" s="136"/>
    </row>
    <row r="703" spans="1:9">
      <c r="A703" s="9">
        <f t="shared" si="60"/>
        <v>67</v>
      </c>
      <c r="B703" s="14" t="s">
        <v>790</v>
      </c>
      <c r="C703" s="8"/>
      <c r="D703" s="8"/>
      <c r="E703" s="8"/>
      <c r="F703" s="135">
        <f t="shared" si="59"/>
        <v>0</v>
      </c>
      <c r="G703" s="135">
        <f t="shared" si="57"/>
        <v>0</v>
      </c>
      <c r="H703" s="135">
        <f t="shared" si="58"/>
        <v>0</v>
      </c>
      <c r="I703" s="136"/>
    </row>
    <row r="704" spans="1:9">
      <c r="A704" s="9">
        <f t="shared" si="60"/>
        <v>68</v>
      </c>
      <c r="B704" s="14" t="s">
        <v>791</v>
      </c>
      <c r="C704" s="8"/>
      <c r="D704" s="8"/>
      <c r="E704" s="8"/>
      <c r="F704" s="135">
        <f t="shared" si="59"/>
        <v>0</v>
      </c>
      <c r="G704" s="135">
        <f t="shared" si="57"/>
        <v>0</v>
      </c>
      <c r="H704" s="135">
        <f t="shared" si="58"/>
        <v>0</v>
      </c>
      <c r="I704" s="136"/>
    </row>
    <row r="705" spans="1:9">
      <c r="A705" s="9">
        <f t="shared" si="60"/>
        <v>69</v>
      </c>
      <c r="B705" s="14" t="s">
        <v>792</v>
      </c>
      <c r="C705" s="8"/>
      <c r="D705" s="8"/>
      <c r="E705" s="8"/>
      <c r="F705" s="135">
        <f t="shared" si="59"/>
        <v>0</v>
      </c>
      <c r="G705" s="135">
        <f t="shared" si="57"/>
        <v>0</v>
      </c>
      <c r="H705" s="135">
        <f t="shared" si="58"/>
        <v>0</v>
      </c>
      <c r="I705" s="136"/>
    </row>
    <row r="706" spans="1:9">
      <c r="A706" s="9">
        <f t="shared" si="60"/>
        <v>70</v>
      </c>
      <c r="B706" s="14" t="s">
        <v>793</v>
      </c>
      <c r="C706" s="8"/>
      <c r="D706" s="8"/>
      <c r="E706" s="8"/>
      <c r="F706" s="135">
        <f t="shared" si="59"/>
        <v>0</v>
      </c>
      <c r="G706" s="135">
        <f t="shared" si="57"/>
        <v>0</v>
      </c>
      <c r="H706" s="135">
        <f t="shared" si="58"/>
        <v>0</v>
      </c>
      <c r="I706" s="136"/>
    </row>
    <row r="707" spans="1:9">
      <c r="A707" s="9">
        <f t="shared" si="60"/>
        <v>71</v>
      </c>
      <c r="B707" s="14" t="s">
        <v>794</v>
      </c>
      <c r="C707" s="8"/>
      <c r="D707" s="8"/>
      <c r="E707" s="8"/>
      <c r="F707" s="135">
        <f t="shared" si="59"/>
        <v>0</v>
      </c>
      <c r="G707" s="135">
        <f t="shared" si="57"/>
        <v>0</v>
      </c>
      <c r="H707" s="135">
        <f t="shared" si="58"/>
        <v>0</v>
      </c>
      <c r="I707" s="136"/>
    </row>
    <row r="708" spans="1:9">
      <c r="A708" s="9">
        <f t="shared" si="60"/>
        <v>72</v>
      </c>
      <c r="B708" s="14" t="s">
        <v>795</v>
      </c>
      <c r="C708" s="8"/>
      <c r="D708" s="8"/>
      <c r="E708" s="8"/>
      <c r="F708" s="135">
        <f t="shared" si="59"/>
        <v>0</v>
      </c>
      <c r="G708" s="135">
        <f t="shared" si="57"/>
        <v>0</v>
      </c>
      <c r="H708" s="135">
        <f t="shared" si="58"/>
        <v>0</v>
      </c>
      <c r="I708" s="136"/>
    </row>
    <row r="709" spans="1:9">
      <c r="A709" s="9">
        <f t="shared" si="60"/>
        <v>73</v>
      </c>
      <c r="B709" s="14" t="s">
        <v>796</v>
      </c>
      <c r="C709" s="8"/>
      <c r="D709" s="8"/>
      <c r="E709" s="8"/>
      <c r="F709" s="135">
        <f t="shared" si="59"/>
        <v>0</v>
      </c>
      <c r="G709" s="135">
        <f t="shared" si="57"/>
        <v>0</v>
      </c>
      <c r="H709" s="135">
        <f t="shared" si="58"/>
        <v>0</v>
      </c>
      <c r="I709" s="136"/>
    </row>
    <row r="710" spans="1:9">
      <c r="A710" s="9">
        <f t="shared" si="60"/>
        <v>74</v>
      </c>
      <c r="B710" s="14" t="s">
        <v>797</v>
      </c>
      <c r="C710" s="8"/>
      <c r="D710" s="8"/>
      <c r="E710" s="8"/>
      <c r="F710" s="135">
        <f t="shared" si="59"/>
        <v>0</v>
      </c>
      <c r="G710" s="135">
        <f t="shared" si="57"/>
        <v>0</v>
      </c>
      <c r="H710" s="135">
        <f t="shared" si="58"/>
        <v>0</v>
      </c>
      <c r="I710" s="136"/>
    </row>
    <row r="711" spans="1:9">
      <c r="A711" s="9">
        <f t="shared" si="60"/>
        <v>75</v>
      </c>
      <c r="B711" s="14" t="s">
        <v>798</v>
      </c>
      <c r="C711" s="8"/>
      <c r="D711" s="8"/>
      <c r="E711" s="8"/>
      <c r="F711" s="135">
        <f t="shared" si="59"/>
        <v>0</v>
      </c>
      <c r="G711" s="135">
        <f t="shared" si="57"/>
        <v>0</v>
      </c>
      <c r="H711" s="135">
        <f t="shared" si="58"/>
        <v>0</v>
      </c>
      <c r="I711" s="136"/>
    </row>
    <row r="712" spans="1:9">
      <c r="A712" s="9">
        <f t="shared" si="60"/>
        <v>76</v>
      </c>
      <c r="B712" s="14" t="s">
        <v>799</v>
      </c>
      <c r="C712" s="8"/>
      <c r="D712" s="8"/>
      <c r="E712" s="8"/>
      <c r="F712" s="135">
        <f t="shared" si="59"/>
        <v>0</v>
      </c>
      <c r="G712" s="135">
        <f t="shared" si="57"/>
        <v>0</v>
      </c>
      <c r="H712" s="135">
        <f t="shared" si="58"/>
        <v>0</v>
      </c>
      <c r="I712" s="136"/>
    </row>
    <row r="713" spans="1:9">
      <c r="A713" s="9">
        <f t="shared" si="60"/>
        <v>77</v>
      </c>
      <c r="B713" s="14" t="s">
        <v>800</v>
      </c>
      <c r="C713" s="8"/>
      <c r="D713" s="8"/>
      <c r="E713" s="8"/>
      <c r="F713" s="135">
        <f t="shared" si="59"/>
        <v>0</v>
      </c>
      <c r="G713" s="135">
        <f t="shared" si="57"/>
        <v>0</v>
      </c>
      <c r="H713" s="135">
        <f t="shared" si="58"/>
        <v>0</v>
      </c>
      <c r="I713" s="136"/>
    </row>
    <row r="714" spans="1:9">
      <c r="A714" s="9">
        <f t="shared" si="60"/>
        <v>78</v>
      </c>
      <c r="B714" s="14" t="s">
        <v>801</v>
      </c>
      <c r="C714" s="8"/>
      <c r="D714" s="8"/>
      <c r="E714" s="8"/>
      <c r="F714" s="135">
        <f t="shared" si="59"/>
        <v>0</v>
      </c>
      <c r="G714" s="135">
        <f t="shared" si="57"/>
        <v>0</v>
      </c>
      <c r="H714" s="135">
        <f t="shared" si="58"/>
        <v>0</v>
      </c>
      <c r="I714" s="136"/>
    </row>
    <row r="715" spans="1:9">
      <c r="A715" s="9">
        <f t="shared" si="60"/>
        <v>79</v>
      </c>
      <c r="B715" s="14" t="s">
        <v>802</v>
      </c>
      <c r="C715" s="8"/>
      <c r="D715" s="8"/>
      <c r="E715" s="8"/>
      <c r="F715" s="135">
        <f t="shared" si="59"/>
        <v>0</v>
      </c>
      <c r="G715" s="135">
        <f t="shared" si="57"/>
        <v>0</v>
      </c>
      <c r="H715" s="135">
        <f t="shared" si="58"/>
        <v>0</v>
      </c>
      <c r="I715" s="136"/>
    </row>
    <row r="716" spans="1:9">
      <c r="A716" s="9">
        <f t="shared" si="60"/>
        <v>80</v>
      </c>
      <c r="B716" s="14" t="s">
        <v>803</v>
      </c>
      <c r="C716" s="8"/>
      <c r="D716" s="8"/>
      <c r="E716" s="8"/>
      <c r="F716" s="135">
        <f t="shared" si="59"/>
        <v>0</v>
      </c>
      <c r="G716" s="135">
        <f t="shared" si="57"/>
        <v>0</v>
      </c>
      <c r="H716" s="135">
        <f t="shared" si="58"/>
        <v>0</v>
      </c>
      <c r="I716" s="136"/>
    </row>
    <row r="717" spans="1:9">
      <c r="A717" s="9">
        <f t="shared" si="60"/>
        <v>81</v>
      </c>
      <c r="B717" s="14" t="s">
        <v>804</v>
      </c>
      <c r="C717" s="8"/>
      <c r="D717" s="8"/>
      <c r="E717" s="8"/>
      <c r="F717" s="135">
        <f t="shared" si="59"/>
        <v>0</v>
      </c>
      <c r="G717" s="135">
        <f t="shared" si="57"/>
        <v>0</v>
      </c>
      <c r="H717" s="135">
        <f t="shared" si="58"/>
        <v>0</v>
      </c>
      <c r="I717" s="136"/>
    </row>
    <row r="718" spans="1:9">
      <c r="A718" s="9">
        <f t="shared" si="60"/>
        <v>82</v>
      </c>
      <c r="B718" s="14" t="s">
        <v>805</v>
      </c>
      <c r="C718" s="8"/>
      <c r="D718" s="8"/>
      <c r="E718" s="8"/>
      <c r="F718" s="135">
        <f t="shared" si="59"/>
        <v>0</v>
      </c>
      <c r="G718" s="135">
        <f t="shared" si="57"/>
        <v>0</v>
      </c>
      <c r="H718" s="135">
        <f t="shared" si="58"/>
        <v>0</v>
      </c>
      <c r="I718" s="136"/>
    </row>
    <row r="719" spans="1:9">
      <c r="A719" s="9">
        <f t="shared" si="60"/>
        <v>83</v>
      </c>
      <c r="B719" s="14" t="s">
        <v>806</v>
      </c>
      <c r="C719" s="8"/>
      <c r="D719" s="8"/>
      <c r="E719" s="8"/>
      <c r="F719" s="135">
        <f t="shared" si="59"/>
        <v>0</v>
      </c>
      <c r="G719" s="135">
        <f t="shared" si="57"/>
        <v>0</v>
      </c>
      <c r="H719" s="135">
        <f t="shared" si="58"/>
        <v>0</v>
      </c>
      <c r="I719" s="136"/>
    </row>
    <row r="720" spans="1:9">
      <c r="A720" s="9">
        <f t="shared" si="60"/>
        <v>84</v>
      </c>
      <c r="B720" s="14" t="s">
        <v>807</v>
      </c>
      <c r="C720" s="8"/>
      <c r="D720" s="8"/>
      <c r="E720" s="8"/>
      <c r="F720" s="135">
        <f t="shared" si="59"/>
        <v>0</v>
      </c>
      <c r="G720" s="135">
        <f t="shared" si="57"/>
        <v>0</v>
      </c>
      <c r="H720" s="135">
        <f t="shared" si="58"/>
        <v>0</v>
      </c>
      <c r="I720" s="136"/>
    </row>
    <row r="721" spans="1:9">
      <c r="A721" s="9">
        <f t="shared" si="60"/>
        <v>85</v>
      </c>
      <c r="B721" s="14" t="s">
        <v>808</v>
      </c>
      <c r="C721" s="8"/>
      <c r="D721" s="8"/>
      <c r="E721" s="8"/>
      <c r="F721" s="135">
        <f t="shared" si="59"/>
        <v>0</v>
      </c>
      <c r="G721" s="135">
        <f t="shared" si="57"/>
        <v>0</v>
      </c>
      <c r="H721" s="135">
        <f t="shared" si="58"/>
        <v>0</v>
      </c>
      <c r="I721" s="136"/>
    </row>
    <row r="722" spans="1:9">
      <c r="A722" s="9">
        <f t="shared" si="60"/>
        <v>86</v>
      </c>
      <c r="B722" s="14" t="s">
        <v>809</v>
      </c>
      <c r="C722" s="8"/>
      <c r="D722" s="8"/>
      <c r="E722" s="8"/>
      <c r="F722" s="135">
        <f t="shared" si="59"/>
        <v>0</v>
      </c>
      <c r="G722" s="135">
        <f t="shared" si="57"/>
        <v>0</v>
      </c>
      <c r="H722" s="135">
        <f t="shared" si="58"/>
        <v>0</v>
      </c>
      <c r="I722" s="136"/>
    </row>
    <row r="723" spans="1:9">
      <c r="A723" s="9">
        <f t="shared" si="60"/>
        <v>87</v>
      </c>
      <c r="B723" s="79" t="s">
        <v>810</v>
      </c>
      <c r="C723" s="8"/>
      <c r="D723" s="8"/>
      <c r="E723" s="8"/>
      <c r="F723" s="135">
        <f t="shared" si="59"/>
        <v>0</v>
      </c>
      <c r="G723" s="135">
        <f t="shared" si="57"/>
        <v>0</v>
      </c>
      <c r="H723" s="135">
        <f t="shared" si="58"/>
        <v>0</v>
      </c>
      <c r="I723" s="136"/>
    </row>
    <row r="724" spans="1:9">
      <c r="A724" s="9">
        <f t="shared" si="60"/>
        <v>88</v>
      </c>
      <c r="B724" s="14" t="s">
        <v>811</v>
      </c>
      <c r="C724" s="8"/>
      <c r="D724" s="8"/>
      <c r="E724" s="8"/>
      <c r="F724" s="135">
        <f t="shared" si="59"/>
        <v>0</v>
      </c>
      <c r="G724" s="135">
        <f t="shared" si="57"/>
        <v>0</v>
      </c>
      <c r="H724" s="135">
        <f t="shared" si="58"/>
        <v>0</v>
      </c>
      <c r="I724" s="136"/>
    </row>
    <row r="725" spans="1:9">
      <c r="A725" s="9">
        <f t="shared" si="60"/>
        <v>89</v>
      </c>
      <c r="B725" s="14" t="s">
        <v>812</v>
      </c>
      <c r="C725" s="8"/>
      <c r="D725" s="8"/>
      <c r="E725" s="8"/>
      <c r="F725" s="135">
        <f t="shared" si="59"/>
        <v>0</v>
      </c>
      <c r="G725" s="135">
        <f t="shared" si="57"/>
        <v>0</v>
      </c>
      <c r="H725" s="135">
        <f t="shared" si="58"/>
        <v>0</v>
      </c>
      <c r="I725" s="136"/>
    </row>
    <row r="726" spans="1:9">
      <c r="A726" s="9">
        <f t="shared" si="60"/>
        <v>90</v>
      </c>
      <c r="B726" s="14" t="s">
        <v>813</v>
      </c>
      <c r="C726" s="8"/>
      <c r="D726" s="8"/>
      <c r="E726" s="8"/>
      <c r="F726" s="135">
        <f t="shared" si="59"/>
        <v>0</v>
      </c>
      <c r="G726" s="135">
        <f t="shared" si="57"/>
        <v>0</v>
      </c>
      <c r="H726" s="135">
        <f t="shared" si="58"/>
        <v>0</v>
      </c>
      <c r="I726" s="136"/>
    </row>
    <row r="727" spans="1:9">
      <c r="A727" s="9">
        <f t="shared" si="60"/>
        <v>91</v>
      </c>
      <c r="B727" s="14" t="s">
        <v>814</v>
      </c>
      <c r="C727" s="8"/>
      <c r="D727" s="8"/>
      <c r="E727" s="8"/>
      <c r="F727" s="135">
        <f t="shared" si="59"/>
        <v>0</v>
      </c>
      <c r="G727" s="135">
        <f t="shared" si="57"/>
        <v>0</v>
      </c>
      <c r="H727" s="135">
        <f t="shared" si="58"/>
        <v>0</v>
      </c>
      <c r="I727" s="136"/>
    </row>
    <row r="728" spans="1:9">
      <c r="A728" s="9">
        <f t="shared" si="60"/>
        <v>92</v>
      </c>
      <c r="B728" s="14" t="s">
        <v>815</v>
      </c>
      <c r="C728" s="8"/>
      <c r="D728" s="8"/>
      <c r="E728" s="8"/>
      <c r="F728" s="135">
        <f t="shared" si="59"/>
        <v>0</v>
      </c>
      <c r="G728" s="135">
        <f t="shared" si="57"/>
        <v>0</v>
      </c>
      <c r="H728" s="135">
        <f t="shared" si="58"/>
        <v>0</v>
      </c>
      <c r="I728" s="136"/>
    </row>
    <row r="729" spans="1:9">
      <c r="A729" s="9">
        <f t="shared" si="60"/>
        <v>93</v>
      </c>
      <c r="B729" s="14" t="s">
        <v>816</v>
      </c>
      <c r="C729" s="8"/>
      <c r="D729" s="8"/>
      <c r="E729" s="8"/>
      <c r="F729" s="135">
        <f t="shared" si="59"/>
        <v>0</v>
      </c>
      <c r="G729" s="135">
        <f t="shared" si="57"/>
        <v>0</v>
      </c>
      <c r="H729" s="135">
        <f t="shared" si="58"/>
        <v>0</v>
      </c>
      <c r="I729" s="136"/>
    </row>
    <row r="730" spans="1:9">
      <c r="A730" s="9">
        <f t="shared" si="60"/>
        <v>94</v>
      </c>
      <c r="B730" s="14" t="s">
        <v>817</v>
      </c>
      <c r="C730" s="8"/>
      <c r="D730" s="8"/>
      <c r="E730" s="8"/>
      <c r="F730" s="135">
        <f t="shared" si="59"/>
        <v>0</v>
      </c>
      <c r="G730" s="135">
        <f t="shared" si="57"/>
        <v>0</v>
      </c>
      <c r="H730" s="135">
        <f t="shared" si="58"/>
        <v>0</v>
      </c>
      <c r="I730" s="136"/>
    </row>
    <row r="731" spans="1:9">
      <c r="A731" s="9">
        <f t="shared" si="60"/>
        <v>95</v>
      </c>
      <c r="B731" s="14" t="s">
        <v>818</v>
      </c>
      <c r="C731" s="8"/>
      <c r="D731" s="8"/>
      <c r="E731" s="8"/>
      <c r="F731" s="135">
        <f t="shared" si="59"/>
        <v>0</v>
      </c>
      <c r="G731" s="135">
        <f t="shared" si="57"/>
        <v>0</v>
      </c>
      <c r="H731" s="135">
        <f t="shared" si="58"/>
        <v>0</v>
      </c>
      <c r="I731" s="136"/>
    </row>
    <row r="732" spans="1:9">
      <c r="A732" s="9">
        <f t="shared" si="60"/>
        <v>96</v>
      </c>
      <c r="B732" s="14" t="s">
        <v>819</v>
      </c>
      <c r="C732" s="8"/>
      <c r="D732" s="8"/>
      <c r="E732" s="8"/>
      <c r="F732" s="135">
        <f t="shared" si="59"/>
        <v>0</v>
      </c>
      <c r="G732" s="135">
        <f t="shared" si="57"/>
        <v>0</v>
      </c>
      <c r="H732" s="135">
        <f t="shared" si="58"/>
        <v>0</v>
      </c>
      <c r="I732" s="136"/>
    </row>
    <row r="733" spans="1:9">
      <c r="A733" s="9">
        <f t="shared" si="60"/>
        <v>97</v>
      </c>
      <c r="B733" s="14" t="s">
        <v>820</v>
      </c>
      <c r="C733" s="8"/>
      <c r="D733" s="8"/>
      <c r="E733" s="8"/>
      <c r="F733" s="135">
        <f t="shared" si="59"/>
        <v>0</v>
      </c>
      <c r="G733" s="135">
        <f t="shared" si="57"/>
        <v>0</v>
      </c>
      <c r="H733" s="135">
        <f t="shared" si="58"/>
        <v>0</v>
      </c>
      <c r="I733" s="136"/>
    </row>
    <row r="734" spans="1:9">
      <c r="A734" s="9">
        <f t="shared" si="60"/>
        <v>98</v>
      </c>
      <c r="B734" s="14" t="s">
        <v>821</v>
      </c>
      <c r="C734" s="8"/>
      <c r="D734" s="8"/>
      <c r="E734" s="8"/>
      <c r="F734" s="135">
        <f t="shared" si="59"/>
        <v>0</v>
      </c>
      <c r="G734" s="135">
        <f t="shared" si="57"/>
        <v>0</v>
      </c>
      <c r="H734" s="135">
        <f t="shared" si="58"/>
        <v>0</v>
      </c>
      <c r="I734" s="136"/>
    </row>
    <row r="735" spans="1:9">
      <c r="A735" s="9">
        <f t="shared" si="60"/>
        <v>99</v>
      </c>
      <c r="B735" s="14" t="s">
        <v>822</v>
      </c>
      <c r="C735" s="8"/>
      <c r="D735" s="8"/>
      <c r="E735" s="8"/>
      <c r="F735" s="135">
        <f t="shared" si="59"/>
        <v>0</v>
      </c>
      <c r="G735" s="135">
        <f t="shared" si="57"/>
        <v>0</v>
      </c>
      <c r="H735" s="135">
        <f t="shared" si="58"/>
        <v>0</v>
      </c>
      <c r="I735" s="136"/>
    </row>
    <row r="736" spans="1:9">
      <c r="A736" s="9">
        <f t="shared" si="60"/>
        <v>100</v>
      </c>
      <c r="B736" s="14" t="s">
        <v>1288</v>
      </c>
      <c r="C736" s="8"/>
      <c r="D736" s="8"/>
      <c r="E736" s="8"/>
      <c r="F736" s="135">
        <f t="shared" si="59"/>
        <v>0</v>
      </c>
      <c r="G736" s="135">
        <f t="shared" si="57"/>
        <v>0</v>
      </c>
      <c r="H736" s="135">
        <f t="shared" si="58"/>
        <v>0</v>
      </c>
      <c r="I736" s="136"/>
    </row>
    <row r="737" spans="1:9">
      <c r="A737" s="9">
        <f t="shared" si="60"/>
        <v>101</v>
      </c>
      <c r="B737" s="14" t="s">
        <v>1300</v>
      </c>
      <c r="C737" s="8"/>
      <c r="D737" s="8"/>
      <c r="E737" s="8"/>
      <c r="F737" s="135">
        <f t="shared" si="59"/>
        <v>0</v>
      </c>
      <c r="G737" s="135">
        <f t="shared" ref="G737:G774" si="61">F737*1582.86*1.2</f>
        <v>0</v>
      </c>
      <c r="H737" s="135">
        <f t="shared" ref="H737:H774" si="62">G737*0.3677</f>
        <v>0</v>
      </c>
      <c r="I737" s="136"/>
    </row>
    <row r="738" spans="1:9">
      <c r="A738" s="9">
        <f t="shared" si="60"/>
        <v>102</v>
      </c>
      <c r="B738" s="14" t="s">
        <v>1002</v>
      </c>
      <c r="C738" s="8"/>
      <c r="D738" s="8"/>
      <c r="E738" s="8"/>
      <c r="F738" s="135">
        <f t="shared" ref="F738:F773" si="63">1/2*E738</f>
        <v>0</v>
      </c>
      <c r="G738" s="135">
        <f t="shared" si="61"/>
        <v>0</v>
      </c>
      <c r="H738" s="135">
        <f t="shared" si="62"/>
        <v>0</v>
      </c>
      <c r="I738" s="136"/>
    </row>
    <row r="739" spans="1:9">
      <c r="A739" s="9">
        <f t="shared" si="60"/>
        <v>103</v>
      </c>
      <c r="B739" s="14" t="s">
        <v>1003</v>
      </c>
      <c r="C739" s="8"/>
      <c r="D739" s="8"/>
      <c r="E739" s="8"/>
      <c r="F739" s="135">
        <f t="shared" si="63"/>
        <v>0</v>
      </c>
      <c r="G739" s="135">
        <f t="shared" si="61"/>
        <v>0</v>
      </c>
      <c r="H739" s="135">
        <f t="shared" si="62"/>
        <v>0</v>
      </c>
      <c r="I739" s="136"/>
    </row>
    <row r="740" spans="1:9">
      <c r="A740" s="9">
        <f t="shared" si="60"/>
        <v>104</v>
      </c>
      <c r="B740" s="14" t="s">
        <v>1004</v>
      </c>
      <c r="C740" s="8"/>
      <c r="D740" s="8"/>
      <c r="E740" s="8"/>
      <c r="F740" s="135">
        <f t="shared" si="63"/>
        <v>0</v>
      </c>
      <c r="G740" s="135">
        <f t="shared" si="61"/>
        <v>0</v>
      </c>
      <c r="H740" s="135">
        <f t="shared" si="62"/>
        <v>0</v>
      </c>
      <c r="I740" s="136"/>
    </row>
    <row r="741" spans="1:9">
      <c r="A741" s="9">
        <f t="shared" si="60"/>
        <v>105</v>
      </c>
      <c r="B741" s="14" t="s">
        <v>1005</v>
      </c>
      <c r="C741" s="8"/>
      <c r="D741" s="8"/>
      <c r="E741" s="8"/>
      <c r="F741" s="135">
        <f t="shared" si="63"/>
        <v>0</v>
      </c>
      <c r="G741" s="135">
        <f t="shared" si="61"/>
        <v>0</v>
      </c>
      <c r="H741" s="135">
        <f t="shared" si="62"/>
        <v>0</v>
      </c>
      <c r="I741" s="136"/>
    </row>
    <row r="742" spans="1:9">
      <c r="A742" s="9">
        <f t="shared" si="60"/>
        <v>106</v>
      </c>
      <c r="B742" s="14" t="s">
        <v>1006</v>
      </c>
      <c r="C742" s="8"/>
      <c r="D742" s="8"/>
      <c r="E742" s="8"/>
      <c r="F742" s="135">
        <f t="shared" si="63"/>
        <v>0</v>
      </c>
      <c r="G742" s="135">
        <f t="shared" si="61"/>
        <v>0</v>
      </c>
      <c r="H742" s="135">
        <f t="shared" si="62"/>
        <v>0</v>
      </c>
      <c r="I742" s="136"/>
    </row>
    <row r="743" spans="1:9">
      <c r="A743" s="9">
        <f t="shared" si="60"/>
        <v>107</v>
      </c>
      <c r="B743" s="14" t="s">
        <v>1007</v>
      </c>
      <c r="C743" s="8"/>
      <c r="D743" s="8"/>
      <c r="E743" s="8"/>
      <c r="F743" s="135">
        <f t="shared" si="63"/>
        <v>0</v>
      </c>
      <c r="G743" s="135">
        <f t="shared" si="61"/>
        <v>0</v>
      </c>
      <c r="H743" s="135">
        <f t="shared" si="62"/>
        <v>0</v>
      </c>
      <c r="I743" s="136"/>
    </row>
    <row r="744" spans="1:9">
      <c r="A744" s="9">
        <f t="shared" si="60"/>
        <v>108</v>
      </c>
      <c r="B744" s="14" t="s">
        <v>1008</v>
      </c>
      <c r="C744" s="8"/>
      <c r="D744" s="8"/>
      <c r="E744" s="8"/>
      <c r="F744" s="135">
        <f t="shared" si="63"/>
        <v>0</v>
      </c>
      <c r="G744" s="135">
        <f t="shared" si="61"/>
        <v>0</v>
      </c>
      <c r="H744" s="135">
        <f t="shared" si="62"/>
        <v>0</v>
      </c>
      <c r="I744" s="136"/>
    </row>
    <row r="745" spans="1:9">
      <c r="A745" s="9">
        <f t="shared" si="60"/>
        <v>109</v>
      </c>
      <c r="B745" s="14" t="s">
        <v>1009</v>
      </c>
      <c r="C745" s="8"/>
      <c r="D745" s="8"/>
      <c r="E745" s="8"/>
      <c r="F745" s="135">
        <f t="shared" si="63"/>
        <v>0</v>
      </c>
      <c r="G745" s="135">
        <f t="shared" si="61"/>
        <v>0</v>
      </c>
      <c r="H745" s="135">
        <f t="shared" si="62"/>
        <v>0</v>
      </c>
      <c r="I745" s="136"/>
    </row>
    <row r="746" spans="1:9">
      <c r="A746" s="9">
        <f t="shared" si="60"/>
        <v>110</v>
      </c>
      <c r="B746" s="14" t="s">
        <v>1010</v>
      </c>
      <c r="C746" s="8"/>
      <c r="D746" s="8"/>
      <c r="E746" s="8"/>
      <c r="F746" s="135">
        <f t="shared" si="63"/>
        <v>0</v>
      </c>
      <c r="G746" s="135">
        <f t="shared" si="61"/>
        <v>0</v>
      </c>
      <c r="H746" s="135">
        <f t="shared" si="62"/>
        <v>0</v>
      </c>
      <c r="I746" s="136"/>
    </row>
    <row r="747" spans="1:9">
      <c r="A747" s="9">
        <f t="shared" si="60"/>
        <v>111</v>
      </c>
      <c r="B747" s="14" t="s">
        <v>1011</v>
      </c>
      <c r="C747" s="8"/>
      <c r="D747" s="8"/>
      <c r="E747" s="8"/>
      <c r="F747" s="135">
        <f t="shared" si="63"/>
        <v>0</v>
      </c>
      <c r="G747" s="135">
        <f t="shared" si="61"/>
        <v>0</v>
      </c>
      <c r="H747" s="135">
        <f t="shared" si="62"/>
        <v>0</v>
      </c>
      <c r="I747" s="136"/>
    </row>
    <row r="748" spans="1:9">
      <c r="A748" s="9">
        <f t="shared" si="60"/>
        <v>112</v>
      </c>
      <c r="B748" s="14" t="s">
        <v>1012</v>
      </c>
      <c r="C748" s="8"/>
      <c r="D748" s="8"/>
      <c r="E748" s="8"/>
      <c r="F748" s="135">
        <f t="shared" si="63"/>
        <v>0</v>
      </c>
      <c r="G748" s="135">
        <f t="shared" si="61"/>
        <v>0</v>
      </c>
      <c r="H748" s="135">
        <f t="shared" si="62"/>
        <v>0</v>
      </c>
      <c r="I748" s="136"/>
    </row>
    <row r="749" spans="1:9">
      <c r="A749" s="9">
        <f t="shared" si="60"/>
        <v>113</v>
      </c>
      <c r="B749" s="14" t="s">
        <v>1013</v>
      </c>
      <c r="C749" s="8"/>
      <c r="D749" s="8"/>
      <c r="E749" s="8"/>
      <c r="F749" s="135">
        <f t="shared" si="63"/>
        <v>0</v>
      </c>
      <c r="G749" s="135">
        <f t="shared" si="61"/>
        <v>0</v>
      </c>
      <c r="H749" s="135">
        <f t="shared" si="62"/>
        <v>0</v>
      </c>
      <c r="I749" s="136"/>
    </row>
    <row r="750" spans="1:9">
      <c r="A750" s="9">
        <f t="shared" si="60"/>
        <v>114</v>
      </c>
      <c r="B750" s="14" t="s">
        <v>1014</v>
      </c>
      <c r="C750" s="8"/>
      <c r="D750" s="8"/>
      <c r="E750" s="8"/>
      <c r="F750" s="135">
        <f t="shared" si="63"/>
        <v>0</v>
      </c>
      <c r="G750" s="135">
        <f t="shared" si="61"/>
        <v>0</v>
      </c>
      <c r="H750" s="135">
        <f t="shared" si="62"/>
        <v>0</v>
      </c>
      <c r="I750" s="136"/>
    </row>
    <row r="751" spans="1:9">
      <c r="A751" s="9">
        <f t="shared" si="60"/>
        <v>115</v>
      </c>
      <c r="B751" s="14" t="s">
        <v>1015</v>
      </c>
      <c r="C751" s="8"/>
      <c r="D751" s="8"/>
      <c r="E751" s="8"/>
      <c r="F751" s="135">
        <f t="shared" si="63"/>
        <v>0</v>
      </c>
      <c r="G751" s="135">
        <f t="shared" si="61"/>
        <v>0</v>
      </c>
      <c r="H751" s="135">
        <f t="shared" si="62"/>
        <v>0</v>
      </c>
      <c r="I751" s="136"/>
    </row>
    <row r="752" spans="1:9">
      <c r="A752" s="9">
        <f t="shared" si="60"/>
        <v>116</v>
      </c>
      <c r="B752" s="14" t="s">
        <v>1022</v>
      </c>
      <c r="C752" s="8"/>
      <c r="D752" s="8"/>
      <c r="E752" s="8"/>
      <c r="F752" s="135">
        <f t="shared" si="63"/>
        <v>0</v>
      </c>
      <c r="G752" s="135">
        <f t="shared" si="61"/>
        <v>0</v>
      </c>
      <c r="H752" s="135">
        <f t="shared" si="62"/>
        <v>0</v>
      </c>
      <c r="I752" s="136"/>
    </row>
    <row r="753" spans="1:9">
      <c r="A753" s="9">
        <f t="shared" si="60"/>
        <v>117</v>
      </c>
      <c r="B753" s="14" t="s">
        <v>1023</v>
      </c>
      <c r="C753" s="8"/>
      <c r="D753" s="8"/>
      <c r="E753" s="8"/>
      <c r="F753" s="135">
        <f t="shared" si="63"/>
        <v>0</v>
      </c>
      <c r="G753" s="135">
        <f t="shared" si="61"/>
        <v>0</v>
      </c>
      <c r="H753" s="135">
        <f t="shared" si="62"/>
        <v>0</v>
      </c>
      <c r="I753" s="136"/>
    </row>
    <row r="754" spans="1:9">
      <c r="A754" s="9">
        <f t="shared" si="60"/>
        <v>118</v>
      </c>
      <c r="B754" s="14" t="s">
        <v>1024</v>
      </c>
      <c r="C754" s="8"/>
      <c r="D754" s="8"/>
      <c r="E754" s="8"/>
      <c r="F754" s="135">
        <f t="shared" si="63"/>
        <v>0</v>
      </c>
      <c r="G754" s="135">
        <f t="shared" si="61"/>
        <v>0</v>
      </c>
      <c r="H754" s="135">
        <f t="shared" si="62"/>
        <v>0</v>
      </c>
      <c r="I754" s="136"/>
    </row>
    <row r="755" spans="1:9">
      <c r="A755" s="9">
        <f t="shared" si="60"/>
        <v>119</v>
      </c>
      <c r="B755" s="14" t="s">
        <v>1025</v>
      </c>
      <c r="C755" s="8"/>
      <c r="D755" s="8"/>
      <c r="E755" s="8"/>
      <c r="F755" s="135">
        <f t="shared" si="63"/>
        <v>0</v>
      </c>
      <c r="G755" s="135">
        <f t="shared" si="61"/>
        <v>0</v>
      </c>
      <c r="H755" s="135">
        <f t="shared" si="62"/>
        <v>0</v>
      </c>
      <c r="I755" s="136"/>
    </row>
    <row r="756" spans="1:9">
      <c r="A756" s="9">
        <f t="shared" si="60"/>
        <v>120</v>
      </c>
      <c r="B756" s="14" t="s">
        <v>1028</v>
      </c>
      <c r="C756" s="8"/>
      <c r="D756" s="8"/>
      <c r="E756" s="8"/>
      <c r="F756" s="135">
        <f t="shared" si="63"/>
        <v>0</v>
      </c>
      <c r="G756" s="135">
        <f t="shared" si="61"/>
        <v>0</v>
      </c>
      <c r="H756" s="135">
        <f t="shared" si="62"/>
        <v>0</v>
      </c>
      <c r="I756" s="136"/>
    </row>
    <row r="757" spans="1:9">
      <c r="A757" s="9">
        <f t="shared" si="60"/>
        <v>121</v>
      </c>
      <c r="B757" s="14" t="s">
        <v>1029</v>
      </c>
      <c r="C757" s="8"/>
      <c r="D757" s="8"/>
      <c r="E757" s="8"/>
      <c r="F757" s="135">
        <f t="shared" si="63"/>
        <v>0</v>
      </c>
      <c r="G757" s="135">
        <f t="shared" si="61"/>
        <v>0</v>
      </c>
      <c r="H757" s="135">
        <f t="shared" si="62"/>
        <v>0</v>
      </c>
      <c r="I757" s="136"/>
    </row>
    <row r="758" spans="1:9">
      <c r="A758" s="9">
        <f t="shared" si="60"/>
        <v>122</v>
      </c>
      <c r="B758" s="14" t="s">
        <v>1030</v>
      </c>
      <c r="C758" s="8"/>
      <c r="D758" s="8"/>
      <c r="E758" s="8"/>
      <c r="F758" s="135">
        <f t="shared" si="63"/>
        <v>0</v>
      </c>
      <c r="G758" s="135">
        <f t="shared" si="61"/>
        <v>0</v>
      </c>
      <c r="H758" s="135">
        <f t="shared" si="62"/>
        <v>0</v>
      </c>
      <c r="I758" s="136"/>
    </row>
    <row r="759" spans="1:9">
      <c r="A759" s="9">
        <f t="shared" si="60"/>
        <v>123</v>
      </c>
      <c r="B759" s="14" t="s">
        <v>1031</v>
      </c>
      <c r="C759" s="8"/>
      <c r="D759" s="8"/>
      <c r="E759" s="8"/>
      <c r="F759" s="135">
        <f t="shared" si="63"/>
        <v>0</v>
      </c>
      <c r="G759" s="135">
        <f t="shared" si="61"/>
        <v>0</v>
      </c>
      <c r="H759" s="135">
        <f t="shared" si="62"/>
        <v>0</v>
      </c>
      <c r="I759" s="136"/>
    </row>
    <row r="760" spans="1:9">
      <c r="A760" s="9">
        <f t="shared" si="60"/>
        <v>124</v>
      </c>
      <c r="B760" s="14" t="s">
        <v>1032</v>
      </c>
      <c r="C760" s="8"/>
      <c r="D760" s="8"/>
      <c r="E760" s="8"/>
      <c r="F760" s="135">
        <f t="shared" si="63"/>
        <v>0</v>
      </c>
      <c r="G760" s="135">
        <f t="shared" si="61"/>
        <v>0</v>
      </c>
      <c r="H760" s="135">
        <f t="shared" si="62"/>
        <v>0</v>
      </c>
      <c r="I760" s="136"/>
    </row>
    <row r="761" spans="1:9">
      <c r="A761" s="9">
        <f t="shared" si="60"/>
        <v>125</v>
      </c>
      <c r="B761" s="14" t="s">
        <v>1033</v>
      </c>
      <c r="C761" s="8"/>
      <c r="D761" s="8"/>
      <c r="E761" s="8"/>
      <c r="F761" s="135">
        <f>0.55/3*E761</f>
        <v>0</v>
      </c>
      <c r="G761" s="135">
        <f t="shared" si="61"/>
        <v>0</v>
      </c>
      <c r="H761" s="135">
        <f t="shared" si="62"/>
        <v>0</v>
      </c>
      <c r="I761" s="136"/>
    </row>
    <row r="762" spans="1:9">
      <c r="A762" s="9">
        <f t="shared" si="60"/>
        <v>126</v>
      </c>
      <c r="B762" s="14" t="s">
        <v>1034</v>
      </c>
      <c r="C762" s="8"/>
      <c r="D762" s="8"/>
      <c r="E762" s="8"/>
      <c r="F762" s="135">
        <f t="shared" si="63"/>
        <v>0</v>
      </c>
      <c r="G762" s="135">
        <f t="shared" si="61"/>
        <v>0</v>
      </c>
      <c r="H762" s="135">
        <f t="shared" si="62"/>
        <v>0</v>
      </c>
      <c r="I762" s="136"/>
    </row>
    <row r="763" spans="1:9">
      <c r="A763" s="9">
        <f t="shared" si="60"/>
        <v>127</v>
      </c>
      <c r="B763" s="14" t="s">
        <v>42</v>
      </c>
      <c r="C763" s="8"/>
      <c r="D763" s="8"/>
      <c r="E763" s="8"/>
      <c r="F763" s="135">
        <f t="shared" si="63"/>
        <v>0</v>
      </c>
      <c r="G763" s="135">
        <f t="shared" si="61"/>
        <v>0</v>
      </c>
      <c r="H763" s="135">
        <f t="shared" si="62"/>
        <v>0</v>
      </c>
      <c r="I763" s="136"/>
    </row>
    <row r="764" spans="1:9">
      <c r="A764" s="9">
        <f t="shared" si="60"/>
        <v>128</v>
      </c>
      <c r="B764" s="14" t="s">
        <v>1039</v>
      </c>
      <c r="C764" s="8"/>
      <c r="D764" s="8"/>
      <c r="E764" s="8"/>
      <c r="F764" s="135">
        <f t="shared" si="63"/>
        <v>0</v>
      </c>
      <c r="G764" s="135">
        <f t="shared" si="61"/>
        <v>0</v>
      </c>
      <c r="H764" s="135">
        <f t="shared" si="62"/>
        <v>0</v>
      </c>
      <c r="I764" s="136"/>
    </row>
    <row r="765" spans="1:9">
      <c r="A765" s="9">
        <f t="shared" si="60"/>
        <v>129</v>
      </c>
      <c r="B765" s="14" t="s">
        <v>1040</v>
      </c>
      <c r="C765" s="8"/>
      <c r="D765" s="8"/>
      <c r="E765" s="8"/>
      <c r="F765" s="135">
        <f t="shared" si="63"/>
        <v>0</v>
      </c>
      <c r="G765" s="135">
        <f t="shared" si="61"/>
        <v>0</v>
      </c>
      <c r="H765" s="135">
        <f t="shared" si="62"/>
        <v>0</v>
      </c>
      <c r="I765" s="136"/>
    </row>
    <row r="766" spans="1:9">
      <c r="A766" s="9">
        <f t="shared" ref="A766:A773" si="64">A765+1</f>
        <v>130</v>
      </c>
      <c r="B766" s="14" t="s">
        <v>1043</v>
      </c>
      <c r="C766" s="8"/>
      <c r="D766" s="8"/>
      <c r="E766" s="8"/>
      <c r="F766" s="135">
        <f t="shared" si="63"/>
        <v>0</v>
      </c>
      <c r="G766" s="135">
        <f t="shared" si="61"/>
        <v>0</v>
      </c>
      <c r="H766" s="135">
        <f t="shared" si="62"/>
        <v>0</v>
      </c>
      <c r="I766" s="136"/>
    </row>
    <row r="767" spans="1:9">
      <c r="A767" s="9">
        <f t="shared" si="64"/>
        <v>131</v>
      </c>
      <c r="B767" s="14" t="s">
        <v>1044</v>
      </c>
      <c r="C767" s="8"/>
      <c r="D767" s="8"/>
      <c r="E767" s="8"/>
      <c r="F767" s="135">
        <f t="shared" si="63"/>
        <v>0</v>
      </c>
      <c r="G767" s="135">
        <f t="shared" si="61"/>
        <v>0</v>
      </c>
      <c r="H767" s="135">
        <f t="shared" si="62"/>
        <v>0</v>
      </c>
      <c r="I767" s="136"/>
    </row>
    <row r="768" spans="1:9">
      <c r="A768" s="9">
        <f t="shared" si="64"/>
        <v>132</v>
      </c>
      <c r="B768" s="14" t="s">
        <v>1045</v>
      </c>
      <c r="C768" s="8"/>
      <c r="D768" s="8"/>
      <c r="E768" s="8"/>
      <c r="F768" s="135">
        <f t="shared" si="63"/>
        <v>0</v>
      </c>
      <c r="G768" s="135">
        <f t="shared" si="61"/>
        <v>0</v>
      </c>
      <c r="H768" s="135">
        <f t="shared" si="62"/>
        <v>0</v>
      </c>
      <c r="I768" s="136"/>
    </row>
    <row r="769" spans="1:9">
      <c r="A769" s="9">
        <f t="shared" si="64"/>
        <v>133</v>
      </c>
      <c r="B769" s="251" t="s">
        <v>1363</v>
      </c>
      <c r="C769" s="8"/>
      <c r="D769" s="8"/>
      <c r="E769" s="8"/>
      <c r="F769" s="135">
        <f t="shared" si="63"/>
        <v>0</v>
      </c>
      <c r="G769" s="135">
        <f t="shared" si="61"/>
        <v>0</v>
      </c>
      <c r="H769" s="135">
        <f t="shared" si="62"/>
        <v>0</v>
      </c>
      <c r="I769" s="136"/>
    </row>
    <row r="770" spans="1:9">
      <c r="A770" s="9">
        <f t="shared" si="64"/>
        <v>134</v>
      </c>
      <c r="B770" s="251" t="s">
        <v>1364</v>
      </c>
      <c r="C770" s="8"/>
      <c r="D770" s="8"/>
      <c r="E770" s="8"/>
      <c r="F770" s="135">
        <f t="shared" si="63"/>
        <v>0</v>
      </c>
      <c r="G770" s="135">
        <f t="shared" si="61"/>
        <v>0</v>
      </c>
      <c r="H770" s="135">
        <f t="shared" si="62"/>
        <v>0</v>
      </c>
      <c r="I770" s="136"/>
    </row>
    <row r="771" spans="1:9">
      <c r="A771" s="9">
        <f t="shared" si="64"/>
        <v>135</v>
      </c>
      <c r="B771" s="251" t="s">
        <v>1365</v>
      </c>
      <c r="C771" s="8"/>
      <c r="D771" s="8"/>
      <c r="E771" s="8"/>
      <c r="F771" s="135">
        <f t="shared" si="63"/>
        <v>0</v>
      </c>
      <c r="G771" s="135">
        <f t="shared" si="61"/>
        <v>0</v>
      </c>
      <c r="H771" s="135">
        <f t="shared" si="62"/>
        <v>0</v>
      </c>
      <c r="I771" s="136"/>
    </row>
    <row r="772" spans="1:9">
      <c r="A772" s="9">
        <f t="shared" si="64"/>
        <v>136</v>
      </c>
      <c r="B772" s="251" t="s">
        <v>1366</v>
      </c>
      <c r="C772" s="8"/>
      <c r="D772" s="8"/>
      <c r="E772" s="8"/>
      <c r="F772" s="135">
        <f t="shared" si="63"/>
        <v>0</v>
      </c>
      <c r="G772" s="135">
        <f t="shared" si="61"/>
        <v>0</v>
      </c>
      <c r="H772" s="135">
        <f t="shared" si="62"/>
        <v>0</v>
      </c>
      <c r="I772" s="136"/>
    </row>
    <row r="773" spans="1:9">
      <c r="A773" s="9">
        <f t="shared" si="64"/>
        <v>137</v>
      </c>
      <c r="B773" s="251" t="s">
        <v>1367</v>
      </c>
      <c r="C773" s="8"/>
      <c r="D773" s="8"/>
      <c r="E773" s="8"/>
      <c r="F773" s="135">
        <f t="shared" si="63"/>
        <v>0</v>
      </c>
      <c r="G773" s="135">
        <f t="shared" si="61"/>
        <v>0</v>
      </c>
      <c r="H773" s="135">
        <f t="shared" si="62"/>
        <v>0</v>
      </c>
      <c r="I773" s="136"/>
    </row>
    <row r="774" spans="1:9">
      <c r="A774" s="12"/>
      <c r="B774" s="17" t="s">
        <v>576</v>
      </c>
      <c r="C774" s="13">
        <f>SUM(C637:C768)</f>
        <v>0</v>
      </c>
      <c r="D774" s="13">
        <f>SUM(D637:D768)</f>
        <v>0</v>
      </c>
      <c r="E774" s="13">
        <f>SUM(E637:E768)</f>
        <v>0</v>
      </c>
      <c r="F774" s="138">
        <f>0.5/3*E774</f>
        <v>0</v>
      </c>
      <c r="G774" s="138">
        <f t="shared" si="61"/>
        <v>0</v>
      </c>
      <c r="H774" s="138">
        <f t="shared" si="62"/>
        <v>0</v>
      </c>
      <c r="I774" s="137" t="e">
        <f>(G774+H774)/(C774+D774)</f>
        <v>#DIV/0!</v>
      </c>
    </row>
    <row r="775" spans="1:9">
      <c r="A775" s="9"/>
      <c r="B775" s="7" t="s">
        <v>823</v>
      </c>
      <c r="C775" s="8"/>
      <c r="D775" s="8"/>
      <c r="E775" s="8"/>
      <c r="F775" s="8"/>
      <c r="G775" s="8"/>
      <c r="H775" s="8"/>
      <c r="I775" s="8"/>
    </row>
    <row r="776" spans="1:9">
      <c r="A776" s="9">
        <v>1</v>
      </c>
      <c r="B776" s="8" t="s">
        <v>824</v>
      </c>
      <c r="C776" s="8"/>
      <c r="D776" s="8"/>
      <c r="E776" s="8"/>
      <c r="F776" s="8"/>
      <c r="G776" s="11">
        <f t="shared" ref="G776:G806" si="65">2/265329.32*F776</f>
        <v>0</v>
      </c>
      <c r="H776" s="18">
        <f t="shared" ref="H776:H806" si="66">G776*1558.3</f>
        <v>0</v>
      </c>
      <c r="I776" s="10">
        <f t="shared" ref="I776:I806" si="67">H776*0.3677</f>
        <v>0</v>
      </c>
    </row>
    <row r="777" spans="1:9">
      <c r="A777" s="9">
        <f>1+A776</f>
        <v>2</v>
      </c>
      <c r="B777" s="8" t="s">
        <v>825</v>
      </c>
      <c r="C777" s="8"/>
      <c r="D777" s="8"/>
      <c r="E777" s="8"/>
      <c r="F777" s="8"/>
      <c r="G777" s="11">
        <f t="shared" si="65"/>
        <v>0</v>
      </c>
      <c r="H777" s="18">
        <f t="shared" si="66"/>
        <v>0</v>
      </c>
      <c r="I777" s="10">
        <f t="shared" si="67"/>
        <v>0</v>
      </c>
    </row>
    <row r="778" spans="1:9">
      <c r="A778" s="9">
        <f t="shared" ref="A778:A841" si="68">1+A777</f>
        <v>3</v>
      </c>
      <c r="B778" s="8" t="s">
        <v>826</v>
      </c>
      <c r="C778" s="8"/>
      <c r="D778" s="8"/>
      <c r="E778" s="8"/>
      <c r="F778" s="8"/>
      <c r="G778" s="11">
        <f t="shared" si="65"/>
        <v>0</v>
      </c>
      <c r="H778" s="18">
        <f t="shared" si="66"/>
        <v>0</v>
      </c>
      <c r="I778" s="10">
        <f t="shared" si="67"/>
        <v>0</v>
      </c>
    </row>
    <row r="779" spans="1:9">
      <c r="A779" s="9">
        <f t="shared" si="68"/>
        <v>4</v>
      </c>
      <c r="B779" s="8" t="s">
        <v>827</v>
      </c>
      <c r="C779" s="8"/>
      <c r="D779" s="8"/>
      <c r="E779" s="8"/>
      <c r="F779" s="8"/>
      <c r="G779" s="11">
        <f t="shared" si="65"/>
        <v>0</v>
      </c>
      <c r="H779" s="18">
        <f t="shared" si="66"/>
        <v>0</v>
      </c>
      <c r="I779" s="10">
        <f t="shared" si="67"/>
        <v>0</v>
      </c>
    </row>
    <row r="780" spans="1:9">
      <c r="A780" s="9">
        <f t="shared" si="68"/>
        <v>5</v>
      </c>
      <c r="B780" s="8" t="s">
        <v>828</v>
      </c>
      <c r="C780" s="8"/>
      <c r="D780" s="8"/>
      <c r="E780" s="8"/>
      <c r="F780" s="8"/>
      <c r="G780" s="11">
        <f t="shared" si="65"/>
        <v>0</v>
      </c>
      <c r="H780" s="18">
        <f t="shared" si="66"/>
        <v>0</v>
      </c>
      <c r="I780" s="10">
        <f t="shared" si="67"/>
        <v>0</v>
      </c>
    </row>
    <row r="781" spans="1:9">
      <c r="A781" s="9">
        <f t="shared" si="68"/>
        <v>6</v>
      </c>
      <c r="B781" s="8" t="s">
        <v>829</v>
      </c>
      <c r="C781" s="8"/>
      <c r="D781" s="8"/>
      <c r="E781" s="8"/>
      <c r="F781" s="8"/>
      <c r="G781" s="11">
        <f t="shared" si="65"/>
        <v>0</v>
      </c>
      <c r="H781" s="18">
        <f t="shared" si="66"/>
        <v>0</v>
      </c>
      <c r="I781" s="10">
        <f t="shared" si="67"/>
        <v>0</v>
      </c>
    </row>
    <row r="782" spans="1:9">
      <c r="A782" s="9">
        <f t="shared" si="68"/>
        <v>7</v>
      </c>
      <c r="B782" s="8" t="s">
        <v>830</v>
      </c>
      <c r="C782" s="8"/>
      <c r="D782" s="8"/>
      <c r="E782" s="8"/>
      <c r="F782" s="8"/>
      <c r="G782" s="11">
        <f t="shared" si="65"/>
        <v>0</v>
      </c>
      <c r="H782" s="18">
        <f t="shared" si="66"/>
        <v>0</v>
      </c>
      <c r="I782" s="10">
        <f t="shared" si="67"/>
        <v>0</v>
      </c>
    </row>
    <row r="783" spans="1:9">
      <c r="A783" s="9">
        <f t="shared" si="68"/>
        <v>8</v>
      </c>
      <c r="B783" s="8" t="s">
        <v>831</v>
      </c>
      <c r="C783" s="8"/>
      <c r="D783" s="8"/>
      <c r="E783" s="8"/>
      <c r="F783" s="8"/>
      <c r="G783" s="11">
        <f t="shared" si="65"/>
        <v>0</v>
      </c>
      <c r="H783" s="18">
        <f t="shared" si="66"/>
        <v>0</v>
      </c>
      <c r="I783" s="10">
        <f t="shared" si="67"/>
        <v>0</v>
      </c>
    </row>
    <row r="784" spans="1:9">
      <c r="A784" s="9">
        <f t="shared" si="68"/>
        <v>9</v>
      </c>
      <c r="B784" s="8" t="s">
        <v>832</v>
      </c>
      <c r="C784" s="8"/>
      <c r="D784" s="8"/>
      <c r="E784" s="8"/>
      <c r="F784" s="8"/>
      <c r="G784" s="11">
        <f t="shared" si="65"/>
        <v>0</v>
      </c>
      <c r="H784" s="18">
        <f t="shared" si="66"/>
        <v>0</v>
      </c>
      <c r="I784" s="10">
        <f t="shared" si="67"/>
        <v>0</v>
      </c>
    </row>
    <row r="785" spans="1:9">
      <c r="A785" s="9">
        <f t="shared" si="68"/>
        <v>10</v>
      </c>
      <c r="B785" s="8" t="s">
        <v>833</v>
      </c>
      <c r="C785" s="8"/>
      <c r="D785" s="8"/>
      <c r="E785" s="8"/>
      <c r="F785" s="8"/>
      <c r="G785" s="11">
        <f t="shared" si="65"/>
        <v>0</v>
      </c>
      <c r="H785" s="18">
        <f t="shared" si="66"/>
        <v>0</v>
      </c>
      <c r="I785" s="10">
        <f t="shared" si="67"/>
        <v>0</v>
      </c>
    </row>
    <row r="786" spans="1:9">
      <c r="A786" s="9">
        <f t="shared" si="68"/>
        <v>11</v>
      </c>
      <c r="B786" s="8" t="s">
        <v>834</v>
      </c>
      <c r="C786" s="8"/>
      <c r="D786" s="8"/>
      <c r="E786" s="8"/>
      <c r="F786" s="8"/>
      <c r="G786" s="11">
        <f t="shared" si="65"/>
        <v>0</v>
      </c>
      <c r="H786" s="18">
        <f t="shared" si="66"/>
        <v>0</v>
      </c>
      <c r="I786" s="10">
        <f t="shared" si="67"/>
        <v>0</v>
      </c>
    </row>
    <row r="787" spans="1:9">
      <c r="A787" s="9">
        <f t="shared" si="68"/>
        <v>12</v>
      </c>
      <c r="B787" s="8" t="s">
        <v>835</v>
      </c>
      <c r="C787" s="8"/>
      <c r="D787" s="8"/>
      <c r="E787" s="8"/>
      <c r="F787" s="8"/>
      <c r="G787" s="11">
        <f t="shared" si="65"/>
        <v>0</v>
      </c>
      <c r="H787" s="18">
        <f t="shared" si="66"/>
        <v>0</v>
      </c>
      <c r="I787" s="10">
        <f t="shared" si="67"/>
        <v>0</v>
      </c>
    </row>
    <row r="788" spans="1:9">
      <c r="A788" s="9">
        <f t="shared" si="68"/>
        <v>13</v>
      </c>
      <c r="B788" s="8" t="s">
        <v>836</v>
      </c>
      <c r="C788" s="8"/>
      <c r="D788" s="8"/>
      <c r="E788" s="8"/>
      <c r="F788" s="8"/>
      <c r="G788" s="11">
        <f t="shared" si="65"/>
        <v>0</v>
      </c>
      <c r="H788" s="18">
        <f t="shared" si="66"/>
        <v>0</v>
      </c>
      <c r="I788" s="10">
        <f t="shared" si="67"/>
        <v>0</v>
      </c>
    </row>
    <row r="789" spans="1:9">
      <c r="A789" s="9">
        <f t="shared" si="68"/>
        <v>14</v>
      </c>
      <c r="B789" s="8" t="s">
        <v>837</v>
      </c>
      <c r="C789" s="8"/>
      <c r="D789" s="8"/>
      <c r="E789" s="8"/>
      <c r="F789" s="8"/>
      <c r="G789" s="11">
        <f t="shared" si="65"/>
        <v>0</v>
      </c>
      <c r="H789" s="18">
        <f t="shared" si="66"/>
        <v>0</v>
      </c>
      <c r="I789" s="10">
        <f t="shared" si="67"/>
        <v>0</v>
      </c>
    </row>
    <row r="790" spans="1:9">
      <c r="A790" s="9">
        <f t="shared" si="68"/>
        <v>15</v>
      </c>
      <c r="B790" s="8" t="s">
        <v>838</v>
      </c>
      <c r="C790" s="8"/>
      <c r="D790" s="8"/>
      <c r="E790" s="8"/>
      <c r="F790" s="8"/>
      <c r="G790" s="11">
        <f t="shared" si="65"/>
        <v>0</v>
      </c>
      <c r="H790" s="18">
        <f t="shared" si="66"/>
        <v>0</v>
      </c>
      <c r="I790" s="10">
        <f t="shared" si="67"/>
        <v>0</v>
      </c>
    </row>
    <row r="791" spans="1:9">
      <c r="A791" s="9">
        <f t="shared" si="68"/>
        <v>16</v>
      </c>
      <c r="B791" s="8" t="s">
        <v>839</v>
      </c>
      <c r="C791" s="8"/>
      <c r="D791" s="8"/>
      <c r="E791" s="8"/>
      <c r="F791" s="8"/>
      <c r="G791" s="11">
        <f t="shared" si="65"/>
        <v>0</v>
      </c>
      <c r="H791" s="18">
        <f t="shared" si="66"/>
        <v>0</v>
      </c>
      <c r="I791" s="10">
        <f t="shared" si="67"/>
        <v>0</v>
      </c>
    </row>
    <row r="792" spans="1:9">
      <c r="A792" s="9">
        <f t="shared" si="68"/>
        <v>17</v>
      </c>
      <c r="B792" s="8" t="s">
        <v>840</v>
      </c>
      <c r="C792" s="8"/>
      <c r="D792" s="8"/>
      <c r="E792" s="8"/>
      <c r="F792" s="8"/>
      <c r="G792" s="11">
        <f t="shared" si="65"/>
        <v>0</v>
      </c>
      <c r="H792" s="18">
        <f t="shared" si="66"/>
        <v>0</v>
      </c>
      <c r="I792" s="10">
        <f t="shared" si="67"/>
        <v>0</v>
      </c>
    </row>
    <row r="793" spans="1:9">
      <c r="A793" s="9">
        <f t="shared" si="68"/>
        <v>18</v>
      </c>
      <c r="B793" s="8" t="s">
        <v>841</v>
      </c>
      <c r="C793" s="8"/>
      <c r="D793" s="8"/>
      <c r="E793" s="8"/>
      <c r="F793" s="8"/>
      <c r="G793" s="11">
        <f t="shared" si="65"/>
        <v>0</v>
      </c>
      <c r="H793" s="18">
        <f t="shared" si="66"/>
        <v>0</v>
      </c>
      <c r="I793" s="10">
        <f t="shared" si="67"/>
        <v>0</v>
      </c>
    </row>
    <row r="794" spans="1:9">
      <c r="A794" s="9">
        <f t="shared" si="68"/>
        <v>19</v>
      </c>
      <c r="B794" s="8" t="s">
        <v>842</v>
      </c>
      <c r="C794" s="8"/>
      <c r="D794" s="8"/>
      <c r="E794" s="8"/>
      <c r="F794" s="8"/>
      <c r="G794" s="11">
        <f t="shared" si="65"/>
        <v>0</v>
      </c>
      <c r="H794" s="18">
        <f t="shared" si="66"/>
        <v>0</v>
      </c>
      <c r="I794" s="10">
        <f t="shared" si="67"/>
        <v>0</v>
      </c>
    </row>
    <row r="795" spans="1:9">
      <c r="A795" s="9">
        <f t="shared" si="68"/>
        <v>20</v>
      </c>
      <c r="B795" s="8" t="s">
        <v>843</v>
      </c>
      <c r="C795" s="8"/>
      <c r="D795" s="8"/>
      <c r="E795" s="8"/>
      <c r="F795" s="8"/>
      <c r="G795" s="11">
        <f t="shared" si="65"/>
        <v>0</v>
      </c>
      <c r="H795" s="18">
        <f t="shared" si="66"/>
        <v>0</v>
      </c>
      <c r="I795" s="10">
        <f t="shared" si="67"/>
        <v>0</v>
      </c>
    </row>
    <row r="796" spans="1:9">
      <c r="A796" s="9">
        <f t="shared" si="68"/>
        <v>21</v>
      </c>
      <c r="B796" s="8" t="s">
        <v>844</v>
      </c>
      <c r="C796" s="8"/>
      <c r="D796" s="8"/>
      <c r="E796" s="8"/>
      <c r="F796" s="8"/>
      <c r="G796" s="11">
        <f t="shared" si="65"/>
        <v>0</v>
      </c>
      <c r="H796" s="18">
        <f t="shared" si="66"/>
        <v>0</v>
      </c>
      <c r="I796" s="10">
        <f t="shared" si="67"/>
        <v>0</v>
      </c>
    </row>
    <row r="797" spans="1:9">
      <c r="A797" s="9">
        <f t="shared" si="68"/>
        <v>22</v>
      </c>
      <c r="B797" s="8" t="s">
        <v>845</v>
      </c>
      <c r="C797" s="8"/>
      <c r="D797" s="8"/>
      <c r="E797" s="8"/>
      <c r="F797" s="8"/>
      <c r="G797" s="11">
        <f t="shared" si="65"/>
        <v>0</v>
      </c>
      <c r="H797" s="18">
        <f t="shared" si="66"/>
        <v>0</v>
      </c>
      <c r="I797" s="10">
        <f t="shared" si="67"/>
        <v>0</v>
      </c>
    </row>
    <row r="798" spans="1:9">
      <c r="A798" s="9">
        <f t="shared" si="68"/>
        <v>23</v>
      </c>
      <c r="B798" s="8" t="s">
        <v>846</v>
      </c>
      <c r="C798" s="8"/>
      <c r="D798" s="8"/>
      <c r="E798" s="8"/>
      <c r="F798" s="8"/>
      <c r="G798" s="11">
        <f t="shared" si="65"/>
        <v>0</v>
      </c>
      <c r="H798" s="18">
        <f t="shared" si="66"/>
        <v>0</v>
      </c>
      <c r="I798" s="10">
        <f t="shared" si="67"/>
        <v>0</v>
      </c>
    </row>
    <row r="799" spans="1:9">
      <c r="A799" s="9">
        <f t="shared" si="68"/>
        <v>24</v>
      </c>
      <c r="B799" s="8" t="s">
        <v>847</v>
      </c>
      <c r="C799" s="8"/>
      <c r="D799" s="8"/>
      <c r="E799" s="8"/>
      <c r="F799" s="8"/>
      <c r="G799" s="11">
        <f t="shared" si="65"/>
        <v>0</v>
      </c>
      <c r="H799" s="18">
        <f t="shared" si="66"/>
        <v>0</v>
      </c>
      <c r="I799" s="10">
        <f t="shared" si="67"/>
        <v>0</v>
      </c>
    </row>
    <row r="800" spans="1:9">
      <c r="A800" s="9">
        <f t="shared" si="68"/>
        <v>25</v>
      </c>
      <c r="B800" s="8" t="s">
        <v>848</v>
      </c>
      <c r="C800" s="8"/>
      <c r="D800" s="8"/>
      <c r="E800" s="8"/>
      <c r="F800" s="8"/>
      <c r="G800" s="11">
        <f t="shared" si="65"/>
        <v>0</v>
      </c>
      <c r="H800" s="18">
        <f t="shared" si="66"/>
        <v>0</v>
      </c>
      <c r="I800" s="10">
        <f t="shared" si="67"/>
        <v>0</v>
      </c>
    </row>
    <row r="801" spans="1:9">
      <c r="A801" s="9">
        <f t="shared" si="68"/>
        <v>26</v>
      </c>
      <c r="B801" s="8" t="s">
        <v>849</v>
      </c>
      <c r="C801" s="8"/>
      <c r="D801" s="8"/>
      <c r="E801" s="8"/>
      <c r="F801" s="8"/>
      <c r="G801" s="11">
        <f t="shared" si="65"/>
        <v>0</v>
      </c>
      <c r="H801" s="18">
        <f t="shared" si="66"/>
        <v>0</v>
      </c>
      <c r="I801" s="10">
        <f t="shared" si="67"/>
        <v>0</v>
      </c>
    </row>
    <row r="802" spans="1:9">
      <c r="A802" s="9">
        <f t="shared" si="68"/>
        <v>27</v>
      </c>
      <c r="B802" s="8" t="s">
        <v>850</v>
      </c>
      <c r="C802" s="8"/>
      <c r="D802" s="8"/>
      <c r="E802" s="8"/>
      <c r="F802" s="8"/>
      <c r="G802" s="11">
        <f t="shared" si="65"/>
        <v>0</v>
      </c>
      <c r="H802" s="18">
        <f t="shared" si="66"/>
        <v>0</v>
      </c>
      <c r="I802" s="10">
        <f t="shared" si="67"/>
        <v>0</v>
      </c>
    </row>
    <row r="803" spans="1:9">
      <c r="A803" s="9">
        <f t="shared" si="68"/>
        <v>28</v>
      </c>
      <c r="B803" s="8" t="s">
        <v>851</v>
      </c>
      <c r="C803" s="8"/>
      <c r="D803" s="8"/>
      <c r="E803" s="8"/>
      <c r="F803" s="8"/>
      <c r="G803" s="11">
        <f t="shared" si="65"/>
        <v>0</v>
      </c>
      <c r="H803" s="18">
        <f t="shared" si="66"/>
        <v>0</v>
      </c>
      <c r="I803" s="10">
        <f t="shared" si="67"/>
        <v>0</v>
      </c>
    </row>
    <row r="804" spans="1:9">
      <c r="A804" s="9">
        <f t="shared" si="68"/>
        <v>29</v>
      </c>
      <c r="B804" s="8" t="s">
        <v>852</v>
      </c>
      <c r="C804" s="8"/>
      <c r="D804" s="8"/>
      <c r="E804" s="8"/>
      <c r="F804" s="8"/>
      <c r="G804" s="11">
        <f t="shared" si="65"/>
        <v>0</v>
      </c>
      <c r="H804" s="18">
        <f t="shared" si="66"/>
        <v>0</v>
      </c>
      <c r="I804" s="10">
        <f t="shared" si="67"/>
        <v>0</v>
      </c>
    </row>
    <row r="805" spans="1:9">
      <c r="A805" s="9">
        <f t="shared" si="68"/>
        <v>30</v>
      </c>
      <c r="B805" s="8" t="s">
        <v>853</v>
      </c>
      <c r="C805" s="8"/>
      <c r="D805" s="8"/>
      <c r="E805" s="8"/>
      <c r="F805" s="8"/>
      <c r="G805" s="11">
        <f t="shared" si="65"/>
        <v>0</v>
      </c>
      <c r="H805" s="18">
        <f t="shared" si="66"/>
        <v>0</v>
      </c>
      <c r="I805" s="10">
        <f t="shared" si="67"/>
        <v>0</v>
      </c>
    </row>
    <row r="806" spans="1:9">
      <c r="A806" s="9">
        <f t="shared" si="68"/>
        <v>31</v>
      </c>
      <c r="B806" s="8" t="s">
        <v>854</v>
      </c>
      <c r="C806" s="8"/>
      <c r="D806" s="8"/>
      <c r="E806" s="8"/>
      <c r="F806" s="8"/>
      <c r="G806" s="11">
        <f t="shared" si="65"/>
        <v>0</v>
      </c>
      <c r="H806" s="18">
        <f t="shared" si="66"/>
        <v>0</v>
      </c>
      <c r="I806" s="10">
        <f t="shared" si="67"/>
        <v>0</v>
      </c>
    </row>
    <row r="807" spans="1:9">
      <c r="A807" s="9">
        <f t="shared" si="68"/>
        <v>32</v>
      </c>
      <c r="B807" s="8" t="s">
        <v>855</v>
      </c>
      <c r="C807" s="8"/>
      <c r="D807" s="8"/>
      <c r="E807" s="8"/>
      <c r="F807" s="8"/>
      <c r="G807" s="11">
        <f t="shared" ref="G807:G834" si="69">2/265329.32*F807</f>
        <v>0</v>
      </c>
      <c r="H807" s="18">
        <f t="shared" ref="H807:H834" si="70">G807*1558.3</f>
        <v>0</v>
      </c>
      <c r="I807" s="10">
        <f t="shared" ref="I807:I834" si="71">H807*0.3677</f>
        <v>0</v>
      </c>
    </row>
    <row r="808" spans="1:9">
      <c r="A808" s="9">
        <f t="shared" si="68"/>
        <v>33</v>
      </c>
      <c r="B808" s="8" t="s">
        <v>856</v>
      </c>
      <c r="C808" s="8"/>
      <c r="D808" s="8"/>
      <c r="E808" s="8"/>
      <c r="F808" s="8"/>
      <c r="G808" s="11">
        <f t="shared" si="69"/>
        <v>0</v>
      </c>
      <c r="H808" s="18">
        <f t="shared" si="70"/>
        <v>0</v>
      </c>
      <c r="I808" s="10">
        <f t="shared" si="71"/>
        <v>0</v>
      </c>
    </row>
    <row r="809" spans="1:9">
      <c r="A809" s="9">
        <f t="shared" si="68"/>
        <v>34</v>
      </c>
      <c r="B809" s="8" t="s">
        <v>857</v>
      </c>
      <c r="C809" s="8"/>
      <c r="D809" s="8"/>
      <c r="E809" s="8"/>
      <c r="F809" s="8"/>
      <c r="G809" s="11">
        <f t="shared" si="69"/>
        <v>0</v>
      </c>
      <c r="H809" s="18">
        <f t="shared" si="70"/>
        <v>0</v>
      </c>
      <c r="I809" s="10">
        <f t="shared" si="71"/>
        <v>0</v>
      </c>
    </row>
    <row r="810" spans="1:9">
      <c r="A810" s="9">
        <f t="shared" si="68"/>
        <v>35</v>
      </c>
      <c r="B810" s="8" t="s">
        <v>858</v>
      </c>
      <c r="C810" s="8"/>
      <c r="D810" s="8"/>
      <c r="E810" s="8"/>
      <c r="F810" s="8"/>
      <c r="G810" s="11">
        <f t="shared" si="69"/>
        <v>0</v>
      </c>
      <c r="H810" s="18">
        <f t="shared" si="70"/>
        <v>0</v>
      </c>
      <c r="I810" s="10">
        <f t="shared" si="71"/>
        <v>0</v>
      </c>
    </row>
    <row r="811" spans="1:9">
      <c r="A811" s="9">
        <f t="shared" si="68"/>
        <v>36</v>
      </c>
      <c r="B811" s="8" t="s">
        <v>859</v>
      </c>
      <c r="C811" s="8"/>
      <c r="D811" s="8"/>
      <c r="E811" s="8"/>
      <c r="F811" s="8"/>
      <c r="G811" s="11">
        <f t="shared" si="69"/>
        <v>0</v>
      </c>
      <c r="H811" s="18">
        <f t="shared" si="70"/>
        <v>0</v>
      </c>
      <c r="I811" s="10">
        <f t="shared" si="71"/>
        <v>0</v>
      </c>
    </row>
    <row r="812" spans="1:9">
      <c r="A812" s="9">
        <f t="shared" si="68"/>
        <v>37</v>
      </c>
      <c r="B812" s="8" t="s">
        <v>860</v>
      </c>
      <c r="C812" s="8"/>
      <c r="D812" s="8"/>
      <c r="E812" s="8"/>
      <c r="F812" s="8"/>
      <c r="G812" s="11">
        <f t="shared" si="69"/>
        <v>0</v>
      </c>
      <c r="H812" s="18">
        <f t="shared" si="70"/>
        <v>0</v>
      </c>
      <c r="I812" s="10">
        <f t="shared" si="71"/>
        <v>0</v>
      </c>
    </row>
    <row r="813" spans="1:9">
      <c r="A813" s="9">
        <f t="shared" si="68"/>
        <v>38</v>
      </c>
      <c r="B813" s="8" t="s">
        <v>861</v>
      </c>
      <c r="C813" s="8"/>
      <c r="D813" s="8"/>
      <c r="E813" s="8"/>
      <c r="F813" s="8"/>
      <c r="G813" s="11">
        <f t="shared" si="69"/>
        <v>0</v>
      </c>
      <c r="H813" s="18">
        <f t="shared" si="70"/>
        <v>0</v>
      </c>
      <c r="I813" s="10">
        <f t="shared" si="71"/>
        <v>0</v>
      </c>
    </row>
    <row r="814" spans="1:9">
      <c r="A814" s="9">
        <f t="shared" si="68"/>
        <v>39</v>
      </c>
      <c r="B814" s="8" t="s">
        <v>862</v>
      </c>
      <c r="C814" s="8"/>
      <c r="D814" s="8"/>
      <c r="E814" s="8"/>
      <c r="F814" s="8"/>
      <c r="G814" s="11">
        <f t="shared" si="69"/>
        <v>0</v>
      </c>
      <c r="H814" s="18">
        <f t="shared" si="70"/>
        <v>0</v>
      </c>
      <c r="I814" s="10">
        <f t="shared" si="71"/>
        <v>0</v>
      </c>
    </row>
    <row r="815" spans="1:9">
      <c r="A815" s="9">
        <f t="shared" si="68"/>
        <v>40</v>
      </c>
      <c r="B815" s="8" t="s">
        <v>863</v>
      </c>
      <c r="C815" s="8"/>
      <c r="D815" s="8"/>
      <c r="E815" s="8"/>
      <c r="F815" s="8"/>
      <c r="G815" s="11">
        <f t="shared" si="69"/>
        <v>0</v>
      </c>
      <c r="H815" s="18">
        <f t="shared" si="70"/>
        <v>0</v>
      </c>
      <c r="I815" s="10">
        <f t="shared" si="71"/>
        <v>0</v>
      </c>
    </row>
    <row r="816" spans="1:9">
      <c r="A816" s="9">
        <f t="shared" si="68"/>
        <v>41</v>
      </c>
      <c r="B816" s="8" t="s">
        <v>864</v>
      </c>
      <c r="C816" s="8"/>
      <c r="D816" s="8"/>
      <c r="E816" s="8"/>
      <c r="F816" s="8"/>
      <c r="G816" s="11">
        <f t="shared" si="69"/>
        <v>0</v>
      </c>
      <c r="H816" s="18">
        <f t="shared" si="70"/>
        <v>0</v>
      </c>
      <c r="I816" s="10">
        <f t="shared" si="71"/>
        <v>0</v>
      </c>
    </row>
    <row r="817" spans="1:9">
      <c r="A817" s="9">
        <f t="shared" si="68"/>
        <v>42</v>
      </c>
      <c r="B817" s="8" t="s">
        <v>865</v>
      </c>
      <c r="C817" s="8"/>
      <c r="D817" s="8"/>
      <c r="E817" s="8"/>
      <c r="F817" s="8"/>
      <c r="G817" s="11">
        <f t="shared" si="69"/>
        <v>0</v>
      </c>
      <c r="H817" s="18">
        <f t="shared" si="70"/>
        <v>0</v>
      </c>
      <c r="I817" s="10">
        <f t="shared" si="71"/>
        <v>0</v>
      </c>
    </row>
    <row r="818" spans="1:9">
      <c r="A818" s="9">
        <f t="shared" si="68"/>
        <v>43</v>
      </c>
      <c r="B818" s="8" t="s">
        <v>866</v>
      </c>
      <c r="C818" s="8"/>
      <c r="D818" s="8"/>
      <c r="E818" s="8"/>
      <c r="F818" s="8"/>
      <c r="G818" s="11">
        <f t="shared" si="69"/>
        <v>0</v>
      </c>
      <c r="H818" s="18">
        <f t="shared" si="70"/>
        <v>0</v>
      </c>
      <c r="I818" s="10">
        <f t="shared" si="71"/>
        <v>0</v>
      </c>
    </row>
    <row r="819" spans="1:9">
      <c r="A819" s="9">
        <f t="shared" si="68"/>
        <v>44</v>
      </c>
      <c r="B819" s="8" t="s">
        <v>867</v>
      </c>
      <c r="C819" s="8"/>
      <c r="D819" s="8"/>
      <c r="E819" s="8"/>
      <c r="F819" s="8"/>
      <c r="G819" s="11">
        <f t="shared" si="69"/>
        <v>0</v>
      </c>
      <c r="H819" s="18">
        <f t="shared" si="70"/>
        <v>0</v>
      </c>
      <c r="I819" s="10">
        <f t="shared" si="71"/>
        <v>0</v>
      </c>
    </row>
    <row r="820" spans="1:9">
      <c r="A820" s="9">
        <f t="shared" si="68"/>
        <v>45</v>
      </c>
      <c r="B820" s="8" t="s">
        <v>868</v>
      </c>
      <c r="C820" s="8"/>
      <c r="D820" s="8"/>
      <c r="E820" s="8"/>
      <c r="F820" s="8"/>
      <c r="G820" s="11">
        <f t="shared" si="69"/>
        <v>0</v>
      </c>
      <c r="H820" s="18">
        <f t="shared" si="70"/>
        <v>0</v>
      </c>
      <c r="I820" s="10">
        <f t="shared" si="71"/>
        <v>0</v>
      </c>
    </row>
    <row r="821" spans="1:9">
      <c r="A821" s="9">
        <f t="shared" si="68"/>
        <v>46</v>
      </c>
      <c r="B821" s="8" t="s">
        <v>869</v>
      </c>
      <c r="C821" s="8"/>
      <c r="D821" s="8"/>
      <c r="E821" s="8"/>
      <c r="F821" s="8"/>
      <c r="G821" s="11">
        <f t="shared" si="69"/>
        <v>0</v>
      </c>
      <c r="H821" s="18">
        <f t="shared" si="70"/>
        <v>0</v>
      </c>
      <c r="I821" s="10">
        <f t="shared" si="71"/>
        <v>0</v>
      </c>
    </row>
    <row r="822" spans="1:9">
      <c r="A822" s="9">
        <f t="shared" si="68"/>
        <v>47</v>
      </c>
      <c r="B822" s="8" t="s">
        <v>870</v>
      </c>
      <c r="C822" s="8"/>
      <c r="D822" s="8"/>
      <c r="E822" s="8"/>
      <c r="F822" s="8"/>
      <c r="G822" s="11">
        <f t="shared" si="69"/>
        <v>0</v>
      </c>
      <c r="H822" s="18">
        <f t="shared" si="70"/>
        <v>0</v>
      </c>
      <c r="I822" s="10">
        <f t="shared" si="71"/>
        <v>0</v>
      </c>
    </row>
    <row r="823" spans="1:9">
      <c r="A823" s="9">
        <f t="shared" si="68"/>
        <v>48</v>
      </c>
      <c r="B823" s="8" t="s">
        <v>871</v>
      </c>
      <c r="C823" s="8"/>
      <c r="D823" s="8"/>
      <c r="E823" s="8"/>
      <c r="F823" s="8"/>
      <c r="G823" s="11">
        <f t="shared" si="69"/>
        <v>0</v>
      </c>
      <c r="H823" s="18">
        <f t="shared" si="70"/>
        <v>0</v>
      </c>
      <c r="I823" s="10">
        <f t="shared" si="71"/>
        <v>0</v>
      </c>
    </row>
    <row r="824" spans="1:9">
      <c r="A824" s="9">
        <f t="shared" si="68"/>
        <v>49</v>
      </c>
      <c r="B824" s="8" t="s">
        <v>872</v>
      </c>
      <c r="C824" s="8"/>
      <c r="D824" s="8"/>
      <c r="E824" s="8"/>
      <c r="F824" s="8"/>
      <c r="G824" s="11">
        <f t="shared" si="69"/>
        <v>0</v>
      </c>
      <c r="H824" s="18">
        <f t="shared" si="70"/>
        <v>0</v>
      </c>
      <c r="I824" s="10">
        <f t="shared" si="71"/>
        <v>0</v>
      </c>
    </row>
    <row r="825" spans="1:9">
      <c r="A825" s="9">
        <f t="shared" si="68"/>
        <v>50</v>
      </c>
      <c r="B825" s="8" t="s">
        <v>873</v>
      </c>
      <c r="C825" s="8"/>
      <c r="D825" s="8"/>
      <c r="E825" s="8"/>
      <c r="F825" s="8"/>
      <c r="G825" s="11">
        <f t="shared" si="69"/>
        <v>0</v>
      </c>
      <c r="H825" s="18">
        <f t="shared" si="70"/>
        <v>0</v>
      </c>
      <c r="I825" s="10">
        <f t="shared" si="71"/>
        <v>0</v>
      </c>
    </row>
    <row r="826" spans="1:9">
      <c r="A826" s="9">
        <f t="shared" si="68"/>
        <v>51</v>
      </c>
      <c r="B826" s="8" t="s">
        <v>874</v>
      </c>
      <c r="C826" s="8"/>
      <c r="D826" s="8"/>
      <c r="E826" s="8"/>
      <c r="F826" s="8"/>
      <c r="G826" s="11">
        <f t="shared" si="69"/>
        <v>0</v>
      </c>
      <c r="H826" s="18">
        <f t="shared" si="70"/>
        <v>0</v>
      </c>
      <c r="I826" s="10">
        <f t="shared" si="71"/>
        <v>0</v>
      </c>
    </row>
    <row r="827" spans="1:9">
      <c r="A827" s="9">
        <f t="shared" si="68"/>
        <v>52</v>
      </c>
      <c r="B827" s="8" t="s">
        <v>875</v>
      </c>
      <c r="C827" s="8"/>
      <c r="D827" s="8"/>
      <c r="E827" s="8"/>
      <c r="F827" s="8"/>
      <c r="G827" s="11">
        <f t="shared" si="69"/>
        <v>0</v>
      </c>
      <c r="H827" s="18">
        <f t="shared" si="70"/>
        <v>0</v>
      </c>
      <c r="I827" s="10">
        <f t="shared" si="71"/>
        <v>0</v>
      </c>
    </row>
    <row r="828" spans="1:9">
      <c r="A828" s="9">
        <f t="shared" si="68"/>
        <v>53</v>
      </c>
      <c r="B828" s="8" t="s">
        <v>876</v>
      </c>
      <c r="C828" s="8"/>
      <c r="D828" s="8"/>
      <c r="E828" s="8"/>
      <c r="F828" s="8"/>
      <c r="G828" s="11">
        <f t="shared" si="69"/>
        <v>0</v>
      </c>
      <c r="H828" s="18">
        <f t="shared" si="70"/>
        <v>0</v>
      </c>
      <c r="I828" s="10">
        <f t="shared" si="71"/>
        <v>0</v>
      </c>
    </row>
    <row r="829" spans="1:9">
      <c r="A829" s="9">
        <f t="shared" si="68"/>
        <v>54</v>
      </c>
      <c r="B829" s="8" t="s">
        <v>877</v>
      </c>
      <c r="C829" s="8"/>
      <c r="D829" s="8"/>
      <c r="E829" s="8"/>
      <c r="F829" s="8"/>
      <c r="G829" s="11">
        <f t="shared" si="69"/>
        <v>0</v>
      </c>
      <c r="H829" s="18">
        <f t="shared" si="70"/>
        <v>0</v>
      </c>
      <c r="I829" s="10">
        <f t="shared" si="71"/>
        <v>0</v>
      </c>
    </row>
    <row r="830" spans="1:9">
      <c r="A830" s="9">
        <f t="shared" si="68"/>
        <v>55</v>
      </c>
      <c r="B830" s="8" t="s">
        <v>878</v>
      </c>
      <c r="C830" s="8"/>
      <c r="D830" s="8"/>
      <c r="E830" s="8"/>
      <c r="F830" s="8"/>
      <c r="G830" s="11">
        <f t="shared" si="69"/>
        <v>0</v>
      </c>
      <c r="H830" s="18">
        <f t="shared" si="70"/>
        <v>0</v>
      </c>
      <c r="I830" s="10">
        <f t="shared" si="71"/>
        <v>0</v>
      </c>
    </row>
    <row r="831" spans="1:9">
      <c r="A831" s="9">
        <f t="shared" si="68"/>
        <v>56</v>
      </c>
      <c r="B831" s="8" t="s">
        <v>879</v>
      </c>
      <c r="C831" s="8"/>
      <c r="D831" s="8"/>
      <c r="E831" s="8"/>
      <c r="F831" s="8"/>
      <c r="G831" s="11">
        <f t="shared" si="69"/>
        <v>0</v>
      </c>
      <c r="H831" s="18">
        <f t="shared" si="70"/>
        <v>0</v>
      </c>
      <c r="I831" s="10">
        <f t="shared" si="71"/>
        <v>0</v>
      </c>
    </row>
    <row r="832" spans="1:9">
      <c r="A832" s="9">
        <f t="shared" si="68"/>
        <v>57</v>
      </c>
      <c r="B832" s="8" t="s">
        <v>880</v>
      </c>
      <c r="C832" s="8"/>
      <c r="D832" s="8"/>
      <c r="E832" s="8"/>
      <c r="F832" s="8"/>
      <c r="G832" s="11">
        <f t="shared" si="69"/>
        <v>0</v>
      </c>
      <c r="H832" s="18">
        <f t="shared" si="70"/>
        <v>0</v>
      </c>
      <c r="I832" s="10">
        <f t="shared" si="71"/>
        <v>0</v>
      </c>
    </row>
    <row r="833" spans="1:9">
      <c r="A833" s="9">
        <f t="shared" si="68"/>
        <v>58</v>
      </c>
      <c r="B833" s="8" t="s">
        <v>881</v>
      </c>
      <c r="C833" s="8"/>
      <c r="D833" s="8"/>
      <c r="E833" s="8"/>
      <c r="F833" s="8"/>
      <c r="G833" s="11">
        <f t="shared" si="69"/>
        <v>0</v>
      </c>
      <c r="H833" s="18">
        <f t="shared" si="70"/>
        <v>0</v>
      </c>
      <c r="I833" s="10">
        <f t="shared" si="71"/>
        <v>0</v>
      </c>
    </row>
    <row r="834" spans="1:9">
      <c r="A834" s="9">
        <f t="shared" si="68"/>
        <v>59</v>
      </c>
      <c r="B834" s="8" t="s">
        <v>882</v>
      </c>
      <c r="C834" s="8"/>
      <c r="D834" s="8"/>
      <c r="E834" s="8"/>
      <c r="F834" s="8"/>
      <c r="G834" s="11">
        <f t="shared" si="69"/>
        <v>0</v>
      </c>
      <c r="H834" s="18">
        <f t="shared" si="70"/>
        <v>0</v>
      </c>
      <c r="I834" s="10">
        <f t="shared" si="71"/>
        <v>0</v>
      </c>
    </row>
    <row r="835" spans="1:9">
      <c r="A835" s="9">
        <f t="shared" si="68"/>
        <v>60</v>
      </c>
      <c r="B835" s="8" t="s">
        <v>883</v>
      </c>
      <c r="C835" s="8"/>
      <c r="D835" s="8"/>
      <c r="E835" s="8"/>
      <c r="F835" s="8"/>
      <c r="G835" s="11">
        <f t="shared" ref="G835:G864" si="72">2/265329.32*F835</f>
        <v>0</v>
      </c>
      <c r="H835" s="18">
        <f t="shared" ref="H835:H864" si="73">G835*1558.3</f>
        <v>0</v>
      </c>
      <c r="I835" s="10">
        <f t="shared" ref="I835:I864" si="74">H835*0.3677</f>
        <v>0</v>
      </c>
    </row>
    <row r="836" spans="1:9">
      <c r="A836" s="9">
        <f t="shared" si="68"/>
        <v>61</v>
      </c>
      <c r="B836" s="8" t="s">
        <v>884</v>
      </c>
      <c r="C836" s="8"/>
      <c r="D836" s="8"/>
      <c r="E836" s="8"/>
      <c r="F836" s="8"/>
      <c r="G836" s="11">
        <f t="shared" si="72"/>
        <v>0</v>
      </c>
      <c r="H836" s="18">
        <f t="shared" si="73"/>
        <v>0</v>
      </c>
      <c r="I836" s="10">
        <f t="shared" si="74"/>
        <v>0</v>
      </c>
    </row>
    <row r="837" spans="1:9">
      <c r="A837" s="9">
        <f t="shared" si="68"/>
        <v>62</v>
      </c>
      <c r="B837" s="8" t="s">
        <v>885</v>
      </c>
      <c r="C837" s="8"/>
      <c r="D837" s="8"/>
      <c r="E837" s="8"/>
      <c r="F837" s="8"/>
      <c r="G837" s="11">
        <f t="shared" si="72"/>
        <v>0</v>
      </c>
      <c r="H837" s="18">
        <f t="shared" si="73"/>
        <v>0</v>
      </c>
      <c r="I837" s="10">
        <f t="shared" si="74"/>
        <v>0</v>
      </c>
    </row>
    <row r="838" spans="1:9">
      <c r="A838" s="9">
        <f t="shared" si="68"/>
        <v>63</v>
      </c>
      <c r="B838" s="8" t="s">
        <v>886</v>
      </c>
      <c r="C838" s="8"/>
      <c r="D838" s="8"/>
      <c r="E838" s="8"/>
      <c r="F838" s="8"/>
      <c r="G838" s="11">
        <f t="shared" si="72"/>
        <v>0</v>
      </c>
      <c r="H838" s="18">
        <f t="shared" si="73"/>
        <v>0</v>
      </c>
      <c r="I838" s="10">
        <f t="shared" si="74"/>
        <v>0</v>
      </c>
    </row>
    <row r="839" spans="1:9">
      <c r="A839" s="9">
        <f t="shared" si="68"/>
        <v>64</v>
      </c>
      <c r="B839" s="8" t="s">
        <v>887</v>
      </c>
      <c r="C839" s="8"/>
      <c r="D839" s="8"/>
      <c r="E839" s="8"/>
      <c r="F839" s="8"/>
      <c r="G839" s="11">
        <f t="shared" si="72"/>
        <v>0</v>
      </c>
      <c r="H839" s="18">
        <f t="shared" si="73"/>
        <v>0</v>
      </c>
      <c r="I839" s="10">
        <f t="shared" si="74"/>
        <v>0</v>
      </c>
    </row>
    <row r="840" spans="1:9">
      <c r="A840" s="9">
        <f t="shared" si="68"/>
        <v>65</v>
      </c>
      <c r="B840" s="14" t="s">
        <v>888</v>
      </c>
      <c r="C840" s="8"/>
      <c r="D840" s="8"/>
      <c r="E840" s="8"/>
      <c r="F840" s="8"/>
      <c r="G840" s="11">
        <f t="shared" si="72"/>
        <v>0</v>
      </c>
      <c r="H840" s="18">
        <f t="shared" si="73"/>
        <v>0</v>
      </c>
      <c r="I840" s="10">
        <f t="shared" si="74"/>
        <v>0</v>
      </c>
    </row>
    <row r="841" spans="1:9">
      <c r="A841" s="9">
        <f t="shared" si="68"/>
        <v>66</v>
      </c>
      <c r="B841" s="14" t="s">
        <v>889</v>
      </c>
      <c r="C841" s="8"/>
      <c r="D841" s="8"/>
      <c r="E841" s="8"/>
      <c r="F841" s="8"/>
      <c r="G841" s="11">
        <f t="shared" si="72"/>
        <v>0</v>
      </c>
      <c r="H841" s="18">
        <f t="shared" si="73"/>
        <v>0</v>
      </c>
      <c r="I841" s="10">
        <f t="shared" si="74"/>
        <v>0</v>
      </c>
    </row>
    <row r="842" spans="1:9">
      <c r="A842" s="9">
        <f t="shared" ref="A842:A905" si="75">1+A841</f>
        <v>67</v>
      </c>
      <c r="B842" s="14" t="s">
        <v>890</v>
      </c>
      <c r="C842" s="8"/>
      <c r="D842" s="8"/>
      <c r="E842" s="8"/>
      <c r="F842" s="8"/>
      <c r="G842" s="11">
        <f t="shared" si="72"/>
        <v>0</v>
      </c>
      <c r="H842" s="18">
        <f t="shared" si="73"/>
        <v>0</v>
      </c>
      <c r="I842" s="10">
        <f t="shared" si="74"/>
        <v>0</v>
      </c>
    </row>
    <row r="843" spans="1:9">
      <c r="A843" s="9">
        <f t="shared" si="75"/>
        <v>68</v>
      </c>
      <c r="B843" s="14" t="s">
        <v>891</v>
      </c>
      <c r="C843" s="8"/>
      <c r="D843" s="8"/>
      <c r="E843" s="8"/>
      <c r="F843" s="8"/>
      <c r="G843" s="11">
        <f t="shared" si="72"/>
        <v>0</v>
      </c>
      <c r="H843" s="18">
        <f t="shared" si="73"/>
        <v>0</v>
      </c>
      <c r="I843" s="10">
        <f t="shared" si="74"/>
        <v>0</v>
      </c>
    </row>
    <row r="844" spans="1:9">
      <c r="A844" s="9">
        <f t="shared" si="75"/>
        <v>69</v>
      </c>
      <c r="B844" s="14" t="s">
        <v>892</v>
      </c>
      <c r="C844" s="8"/>
      <c r="D844" s="8"/>
      <c r="E844" s="8"/>
      <c r="F844" s="8"/>
      <c r="G844" s="11">
        <f t="shared" si="72"/>
        <v>0</v>
      </c>
      <c r="H844" s="18">
        <f t="shared" si="73"/>
        <v>0</v>
      </c>
      <c r="I844" s="10">
        <f t="shared" si="74"/>
        <v>0</v>
      </c>
    </row>
    <row r="845" spans="1:9">
      <c r="A845" s="9">
        <f t="shared" si="75"/>
        <v>70</v>
      </c>
      <c r="B845" s="14" t="s">
        <v>893</v>
      </c>
      <c r="C845" s="8"/>
      <c r="D845" s="8"/>
      <c r="E845" s="8"/>
      <c r="F845" s="8"/>
      <c r="G845" s="11">
        <f t="shared" si="72"/>
        <v>0</v>
      </c>
      <c r="H845" s="18">
        <f t="shared" si="73"/>
        <v>0</v>
      </c>
      <c r="I845" s="10">
        <f t="shared" si="74"/>
        <v>0</v>
      </c>
    </row>
    <row r="846" spans="1:9">
      <c r="A846" s="9">
        <f t="shared" si="75"/>
        <v>71</v>
      </c>
      <c r="B846" s="14" t="s">
        <v>894</v>
      </c>
      <c r="C846" s="8"/>
      <c r="D846" s="8"/>
      <c r="E846" s="8"/>
      <c r="F846" s="8"/>
      <c r="G846" s="11">
        <f t="shared" si="72"/>
        <v>0</v>
      </c>
      <c r="H846" s="18">
        <f t="shared" si="73"/>
        <v>0</v>
      </c>
      <c r="I846" s="10">
        <f t="shared" si="74"/>
        <v>0</v>
      </c>
    </row>
    <row r="847" spans="1:9">
      <c r="A847" s="9">
        <f t="shared" si="75"/>
        <v>72</v>
      </c>
      <c r="B847" s="14" t="s">
        <v>895</v>
      </c>
      <c r="C847" s="8"/>
      <c r="D847" s="8"/>
      <c r="E847" s="8"/>
      <c r="F847" s="8"/>
      <c r="G847" s="11">
        <f t="shared" si="72"/>
        <v>0</v>
      </c>
      <c r="H847" s="18">
        <f t="shared" si="73"/>
        <v>0</v>
      </c>
      <c r="I847" s="10">
        <f t="shared" si="74"/>
        <v>0</v>
      </c>
    </row>
    <row r="848" spans="1:9">
      <c r="A848" s="9">
        <f t="shared" si="75"/>
        <v>73</v>
      </c>
      <c r="B848" s="14" t="s">
        <v>896</v>
      </c>
      <c r="C848" s="8"/>
      <c r="D848" s="8"/>
      <c r="E848" s="8"/>
      <c r="F848" s="8"/>
      <c r="G848" s="11">
        <f t="shared" si="72"/>
        <v>0</v>
      </c>
      <c r="H848" s="18">
        <f t="shared" si="73"/>
        <v>0</v>
      </c>
      <c r="I848" s="10">
        <f t="shared" si="74"/>
        <v>0</v>
      </c>
    </row>
    <row r="849" spans="1:9">
      <c r="A849" s="9">
        <f t="shared" si="75"/>
        <v>74</v>
      </c>
      <c r="B849" s="8" t="s">
        <v>897</v>
      </c>
      <c r="C849" s="8"/>
      <c r="D849" s="8"/>
      <c r="E849" s="8"/>
      <c r="F849" s="8"/>
      <c r="G849" s="11">
        <f t="shared" si="72"/>
        <v>0</v>
      </c>
      <c r="H849" s="18">
        <f t="shared" si="73"/>
        <v>0</v>
      </c>
      <c r="I849" s="10">
        <f t="shared" si="74"/>
        <v>0</v>
      </c>
    </row>
    <row r="850" spans="1:9">
      <c r="A850" s="9">
        <f t="shared" si="75"/>
        <v>75</v>
      </c>
      <c r="B850" s="8" t="s">
        <v>898</v>
      </c>
      <c r="C850" s="8"/>
      <c r="D850" s="8"/>
      <c r="E850" s="8"/>
      <c r="F850" s="8"/>
      <c r="G850" s="11">
        <f t="shared" si="72"/>
        <v>0</v>
      </c>
      <c r="H850" s="18">
        <f t="shared" si="73"/>
        <v>0</v>
      </c>
      <c r="I850" s="10">
        <f t="shared" si="74"/>
        <v>0</v>
      </c>
    </row>
    <row r="851" spans="1:9">
      <c r="A851" s="9">
        <f t="shared" si="75"/>
        <v>76</v>
      </c>
      <c r="B851" s="8" t="s">
        <v>899</v>
      </c>
      <c r="C851" s="8"/>
      <c r="D851" s="8"/>
      <c r="E851" s="8"/>
      <c r="F851" s="8"/>
      <c r="G851" s="11">
        <f t="shared" si="72"/>
        <v>0</v>
      </c>
      <c r="H851" s="18">
        <f t="shared" si="73"/>
        <v>0</v>
      </c>
      <c r="I851" s="10">
        <f t="shared" si="74"/>
        <v>0</v>
      </c>
    </row>
    <row r="852" spans="1:9">
      <c r="A852" s="9">
        <f t="shared" si="75"/>
        <v>77</v>
      </c>
      <c r="B852" s="8" t="s">
        <v>900</v>
      </c>
      <c r="C852" s="8"/>
      <c r="D852" s="8"/>
      <c r="E852" s="8"/>
      <c r="F852" s="8"/>
      <c r="G852" s="11">
        <f t="shared" si="72"/>
        <v>0</v>
      </c>
      <c r="H852" s="18">
        <f t="shared" si="73"/>
        <v>0</v>
      </c>
      <c r="I852" s="10">
        <f t="shared" si="74"/>
        <v>0</v>
      </c>
    </row>
    <row r="853" spans="1:9">
      <c r="A853" s="9">
        <f t="shared" si="75"/>
        <v>78</v>
      </c>
      <c r="B853" s="8" t="s">
        <v>901</v>
      </c>
      <c r="C853" s="8"/>
      <c r="D853" s="8"/>
      <c r="E853" s="8"/>
      <c r="F853" s="8"/>
      <c r="G853" s="11">
        <f t="shared" si="72"/>
        <v>0</v>
      </c>
      <c r="H853" s="18">
        <f t="shared" si="73"/>
        <v>0</v>
      </c>
      <c r="I853" s="10">
        <f t="shared" si="74"/>
        <v>0</v>
      </c>
    </row>
    <row r="854" spans="1:9">
      <c r="A854" s="9">
        <f t="shared" si="75"/>
        <v>79</v>
      </c>
      <c r="B854" s="8" t="s">
        <v>902</v>
      </c>
      <c r="C854" s="8"/>
      <c r="D854" s="8"/>
      <c r="E854" s="8"/>
      <c r="F854" s="8"/>
      <c r="G854" s="11">
        <f t="shared" si="72"/>
        <v>0</v>
      </c>
      <c r="H854" s="18">
        <f t="shared" si="73"/>
        <v>0</v>
      </c>
      <c r="I854" s="10">
        <f t="shared" si="74"/>
        <v>0</v>
      </c>
    </row>
    <row r="855" spans="1:9">
      <c r="A855" s="9">
        <f t="shared" si="75"/>
        <v>80</v>
      </c>
      <c r="B855" s="8" t="s">
        <v>903</v>
      </c>
      <c r="C855" s="8"/>
      <c r="D855" s="8"/>
      <c r="E855" s="8"/>
      <c r="F855" s="8"/>
      <c r="G855" s="11">
        <f t="shared" si="72"/>
        <v>0</v>
      </c>
      <c r="H855" s="18">
        <f t="shared" si="73"/>
        <v>0</v>
      </c>
      <c r="I855" s="10">
        <f t="shared" si="74"/>
        <v>0</v>
      </c>
    </row>
    <row r="856" spans="1:9">
      <c r="A856" s="9">
        <f t="shared" si="75"/>
        <v>81</v>
      </c>
      <c r="B856" s="8" t="s">
        <v>904</v>
      </c>
      <c r="C856" s="8"/>
      <c r="D856" s="8"/>
      <c r="E856" s="8"/>
      <c r="F856" s="8"/>
      <c r="G856" s="11">
        <f t="shared" si="72"/>
        <v>0</v>
      </c>
      <c r="H856" s="18">
        <f t="shared" si="73"/>
        <v>0</v>
      </c>
      <c r="I856" s="10">
        <f t="shared" si="74"/>
        <v>0</v>
      </c>
    </row>
    <row r="857" spans="1:9">
      <c r="A857" s="9">
        <f t="shared" si="75"/>
        <v>82</v>
      </c>
      <c r="B857" s="8" t="s">
        <v>905</v>
      </c>
      <c r="C857" s="8"/>
      <c r="D857" s="8"/>
      <c r="E857" s="8"/>
      <c r="F857" s="8"/>
      <c r="G857" s="11">
        <f t="shared" si="72"/>
        <v>0</v>
      </c>
      <c r="H857" s="18">
        <f t="shared" si="73"/>
        <v>0</v>
      </c>
      <c r="I857" s="10">
        <f t="shared" si="74"/>
        <v>0</v>
      </c>
    </row>
    <row r="858" spans="1:9">
      <c r="A858" s="9">
        <f t="shared" si="75"/>
        <v>83</v>
      </c>
      <c r="B858" s="8" t="s">
        <v>906</v>
      </c>
      <c r="C858" s="8"/>
      <c r="D858" s="8"/>
      <c r="E858" s="8"/>
      <c r="F858" s="8"/>
      <c r="G858" s="11">
        <f t="shared" si="72"/>
        <v>0</v>
      </c>
      <c r="H858" s="18">
        <f t="shared" si="73"/>
        <v>0</v>
      </c>
      <c r="I858" s="10">
        <f t="shared" si="74"/>
        <v>0</v>
      </c>
    </row>
    <row r="859" spans="1:9">
      <c r="A859" s="9">
        <f t="shared" si="75"/>
        <v>84</v>
      </c>
      <c r="B859" s="8" t="s">
        <v>907</v>
      </c>
      <c r="C859" s="8"/>
      <c r="D859" s="8"/>
      <c r="E859" s="8"/>
      <c r="F859" s="8"/>
      <c r="G859" s="11">
        <f t="shared" si="72"/>
        <v>0</v>
      </c>
      <c r="H859" s="18">
        <f t="shared" si="73"/>
        <v>0</v>
      </c>
      <c r="I859" s="10">
        <f t="shared" si="74"/>
        <v>0</v>
      </c>
    </row>
    <row r="860" spans="1:9">
      <c r="A860" s="9">
        <f t="shared" si="75"/>
        <v>85</v>
      </c>
      <c r="B860" s="8" t="s">
        <v>908</v>
      </c>
      <c r="C860" s="8"/>
      <c r="D860" s="8"/>
      <c r="E860" s="8"/>
      <c r="F860" s="8"/>
      <c r="G860" s="11">
        <f t="shared" si="72"/>
        <v>0</v>
      </c>
      <c r="H860" s="18">
        <f t="shared" si="73"/>
        <v>0</v>
      </c>
      <c r="I860" s="10">
        <f t="shared" si="74"/>
        <v>0</v>
      </c>
    </row>
    <row r="861" spans="1:9">
      <c r="A861" s="9">
        <f t="shared" si="75"/>
        <v>86</v>
      </c>
      <c r="B861" s="8" t="s">
        <v>909</v>
      </c>
      <c r="C861" s="8"/>
      <c r="D861" s="8"/>
      <c r="E861" s="8"/>
      <c r="F861" s="8"/>
      <c r="G861" s="11">
        <f t="shared" si="72"/>
        <v>0</v>
      </c>
      <c r="H861" s="18">
        <f t="shared" si="73"/>
        <v>0</v>
      </c>
      <c r="I861" s="10">
        <f t="shared" si="74"/>
        <v>0</v>
      </c>
    </row>
    <row r="862" spans="1:9">
      <c r="A862" s="9">
        <f t="shared" si="75"/>
        <v>87</v>
      </c>
      <c r="B862" s="8" t="s">
        <v>910</v>
      </c>
      <c r="C862" s="8"/>
      <c r="D862" s="8"/>
      <c r="E862" s="8"/>
      <c r="F862" s="8"/>
      <c r="G862" s="11">
        <f t="shared" si="72"/>
        <v>0</v>
      </c>
      <c r="H862" s="18">
        <f t="shared" si="73"/>
        <v>0</v>
      </c>
      <c r="I862" s="10">
        <f t="shared" si="74"/>
        <v>0</v>
      </c>
    </row>
    <row r="863" spans="1:9">
      <c r="A863" s="9">
        <f t="shared" si="75"/>
        <v>88</v>
      </c>
      <c r="B863" s="8" t="s">
        <v>911</v>
      </c>
      <c r="C863" s="8"/>
      <c r="D863" s="8"/>
      <c r="E863" s="8"/>
      <c r="F863" s="8"/>
      <c r="G863" s="11">
        <f t="shared" si="72"/>
        <v>0</v>
      </c>
      <c r="H863" s="18">
        <f t="shared" si="73"/>
        <v>0</v>
      </c>
      <c r="I863" s="10">
        <f t="shared" si="74"/>
        <v>0</v>
      </c>
    </row>
    <row r="864" spans="1:9">
      <c r="A864" s="9">
        <f t="shared" si="75"/>
        <v>89</v>
      </c>
      <c r="B864" s="8" t="s">
        <v>912</v>
      </c>
      <c r="C864" s="8"/>
      <c r="D864" s="8"/>
      <c r="E864" s="8"/>
      <c r="F864" s="8"/>
      <c r="G864" s="11">
        <f t="shared" si="72"/>
        <v>0</v>
      </c>
      <c r="H864" s="18">
        <f t="shared" si="73"/>
        <v>0</v>
      </c>
      <c r="I864" s="10">
        <f t="shared" si="74"/>
        <v>0</v>
      </c>
    </row>
    <row r="865" spans="1:9">
      <c r="A865" s="9">
        <f t="shared" si="75"/>
        <v>90</v>
      </c>
      <c r="B865" s="8" t="s">
        <v>913</v>
      </c>
      <c r="C865" s="8"/>
      <c r="D865" s="8"/>
      <c r="E865" s="8"/>
      <c r="F865" s="8"/>
      <c r="G865" s="11">
        <f t="shared" ref="G865:G895" si="76">2/265329.32*F865</f>
        <v>0</v>
      </c>
      <c r="H865" s="18">
        <f t="shared" ref="H865:H895" si="77">G865*1558.3</f>
        <v>0</v>
      </c>
      <c r="I865" s="10">
        <f t="shared" ref="I865:I895" si="78">H865*0.3677</f>
        <v>0</v>
      </c>
    </row>
    <row r="866" spans="1:9">
      <c r="A866" s="9">
        <f t="shared" si="75"/>
        <v>91</v>
      </c>
      <c r="B866" s="8" t="s">
        <v>914</v>
      </c>
      <c r="C866" s="8"/>
      <c r="D866" s="8"/>
      <c r="E866" s="8"/>
      <c r="F866" s="8"/>
      <c r="G866" s="11">
        <f t="shared" si="76"/>
        <v>0</v>
      </c>
      <c r="H866" s="18">
        <f t="shared" si="77"/>
        <v>0</v>
      </c>
      <c r="I866" s="10">
        <f t="shared" si="78"/>
        <v>0</v>
      </c>
    </row>
    <row r="867" spans="1:9">
      <c r="A867" s="9">
        <f t="shared" si="75"/>
        <v>92</v>
      </c>
      <c r="B867" s="8" t="s">
        <v>915</v>
      </c>
      <c r="C867" s="8"/>
      <c r="D867" s="8"/>
      <c r="E867" s="8"/>
      <c r="F867" s="8"/>
      <c r="G867" s="11">
        <f t="shared" si="76"/>
        <v>0</v>
      </c>
      <c r="H867" s="18">
        <f t="shared" si="77"/>
        <v>0</v>
      </c>
      <c r="I867" s="10">
        <f t="shared" si="78"/>
        <v>0</v>
      </c>
    </row>
    <row r="868" spans="1:9">
      <c r="A868" s="9">
        <f t="shared" si="75"/>
        <v>93</v>
      </c>
      <c r="B868" s="8" t="s">
        <v>916</v>
      </c>
      <c r="C868" s="8"/>
      <c r="D868" s="8"/>
      <c r="E868" s="8"/>
      <c r="F868" s="8"/>
      <c r="G868" s="11">
        <f t="shared" si="76"/>
        <v>0</v>
      </c>
      <c r="H868" s="18">
        <f t="shared" si="77"/>
        <v>0</v>
      </c>
      <c r="I868" s="10">
        <f t="shared" si="78"/>
        <v>0</v>
      </c>
    </row>
    <row r="869" spans="1:9">
      <c r="A869" s="9">
        <f t="shared" si="75"/>
        <v>94</v>
      </c>
      <c r="B869" s="8" t="s">
        <v>917</v>
      </c>
      <c r="C869" s="8"/>
      <c r="D869" s="8"/>
      <c r="E869" s="8"/>
      <c r="F869" s="8"/>
      <c r="G869" s="11">
        <f t="shared" si="76"/>
        <v>0</v>
      </c>
      <c r="H869" s="18">
        <f t="shared" si="77"/>
        <v>0</v>
      </c>
      <c r="I869" s="10">
        <f t="shared" si="78"/>
        <v>0</v>
      </c>
    </row>
    <row r="870" spans="1:9">
      <c r="A870" s="9">
        <f t="shared" si="75"/>
        <v>95</v>
      </c>
      <c r="B870" s="8" t="s">
        <v>918</v>
      </c>
      <c r="C870" s="8"/>
      <c r="D870" s="8"/>
      <c r="E870" s="8"/>
      <c r="F870" s="8"/>
      <c r="G870" s="11">
        <f t="shared" si="76"/>
        <v>0</v>
      </c>
      <c r="H870" s="18">
        <f t="shared" si="77"/>
        <v>0</v>
      </c>
      <c r="I870" s="10">
        <f t="shared" si="78"/>
        <v>0</v>
      </c>
    </row>
    <row r="871" spans="1:9">
      <c r="A871" s="9">
        <f t="shared" si="75"/>
        <v>96</v>
      </c>
      <c r="B871" s="8" t="s">
        <v>919</v>
      </c>
      <c r="C871" s="8"/>
      <c r="D871" s="8"/>
      <c r="E871" s="8"/>
      <c r="F871" s="8"/>
      <c r="G871" s="11">
        <f t="shared" si="76"/>
        <v>0</v>
      </c>
      <c r="H871" s="18">
        <f t="shared" si="77"/>
        <v>0</v>
      </c>
      <c r="I871" s="10">
        <f t="shared" si="78"/>
        <v>0</v>
      </c>
    </row>
    <row r="872" spans="1:9">
      <c r="A872" s="9">
        <f t="shared" si="75"/>
        <v>97</v>
      </c>
      <c r="B872" s="8" t="s">
        <v>920</v>
      </c>
      <c r="C872" s="8"/>
      <c r="D872" s="8"/>
      <c r="E872" s="8"/>
      <c r="F872" s="8"/>
      <c r="G872" s="11">
        <f t="shared" si="76"/>
        <v>0</v>
      </c>
      <c r="H872" s="18">
        <f t="shared" si="77"/>
        <v>0</v>
      </c>
      <c r="I872" s="10">
        <f t="shared" si="78"/>
        <v>0</v>
      </c>
    </row>
    <row r="873" spans="1:9">
      <c r="A873" s="9">
        <f t="shared" si="75"/>
        <v>98</v>
      </c>
      <c r="B873" s="8" t="s">
        <v>921</v>
      </c>
      <c r="C873" s="8"/>
      <c r="D873" s="8"/>
      <c r="E873" s="8"/>
      <c r="F873" s="8"/>
      <c r="G873" s="11">
        <f t="shared" si="76"/>
        <v>0</v>
      </c>
      <c r="H873" s="18">
        <f t="shared" si="77"/>
        <v>0</v>
      </c>
      <c r="I873" s="10">
        <f t="shared" si="78"/>
        <v>0</v>
      </c>
    </row>
    <row r="874" spans="1:9">
      <c r="A874" s="9">
        <f t="shared" si="75"/>
        <v>99</v>
      </c>
      <c r="B874" s="8" t="s">
        <v>922</v>
      </c>
      <c r="C874" s="8"/>
      <c r="D874" s="8"/>
      <c r="E874" s="8"/>
      <c r="F874" s="8"/>
      <c r="G874" s="11">
        <f t="shared" si="76"/>
        <v>0</v>
      </c>
      <c r="H874" s="18">
        <f t="shared" si="77"/>
        <v>0</v>
      </c>
      <c r="I874" s="10">
        <f t="shared" si="78"/>
        <v>0</v>
      </c>
    </row>
    <row r="875" spans="1:9">
      <c r="A875" s="9">
        <f t="shared" si="75"/>
        <v>100</v>
      </c>
      <c r="B875" s="8" t="s">
        <v>923</v>
      </c>
      <c r="C875" s="8"/>
      <c r="D875" s="8"/>
      <c r="E875" s="8"/>
      <c r="F875" s="8"/>
      <c r="G875" s="11">
        <f t="shared" si="76"/>
        <v>0</v>
      </c>
      <c r="H875" s="18">
        <f t="shared" si="77"/>
        <v>0</v>
      </c>
      <c r="I875" s="10">
        <f t="shared" si="78"/>
        <v>0</v>
      </c>
    </row>
    <row r="876" spans="1:9">
      <c r="A876" s="9">
        <f t="shared" si="75"/>
        <v>101</v>
      </c>
      <c r="B876" s="8" t="s">
        <v>924</v>
      </c>
      <c r="C876" s="8"/>
      <c r="D876" s="8"/>
      <c r="E876" s="8"/>
      <c r="F876" s="8"/>
      <c r="G876" s="11">
        <f t="shared" si="76"/>
        <v>0</v>
      </c>
      <c r="H876" s="18">
        <f t="shared" si="77"/>
        <v>0</v>
      </c>
      <c r="I876" s="10">
        <f t="shared" si="78"/>
        <v>0</v>
      </c>
    </row>
    <row r="877" spans="1:9">
      <c r="A877" s="9">
        <f t="shared" si="75"/>
        <v>102</v>
      </c>
      <c r="B877" s="8" t="s">
        <v>925</v>
      </c>
      <c r="C877" s="8"/>
      <c r="D877" s="8"/>
      <c r="E877" s="8"/>
      <c r="F877" s="8"/>
      <c r="G877" s="11">
        <f t="shared" si="76"/>
        <v>0</v>
      </c>
      <c r="H877" s="18">
        <f t="shared" si="77"/>
        <v>0</v>
      </c>
      <c r="I877" s="10">
        <f t="shared" si="78"/>
        <v>0</v>
      </c>
    </row>
    <row r="878" spans="1:9">
      <c r="A878" s="9">
        <f t="shared" si="75"/>
        <v>103</v>
      </c>
      <c r="B878" s="8" t="s">
        <v>926</v>
      </c>
      <c r="C878" s="8"/>
      <c r="D878" s="8"/>
      <c r="E878" s="8"/>
      <c r="F878" s="8"/>
      <c r="G878" s="11">
        <f t="shared" si="76"/>
        <v>0</v>
      </c>
      <c r="H878" s="18">
        <f t="shared" si="77"/>
        <v>0</v>
      </c>
      <c r="I878" s="10">
        <f t="shared" si="78"/>
        <v>0</v>
      </c>
    </row>
    <row r="879" spans="1:9">
      <c r="A879" s="9">
        <f t="shared" si="75"/>
        <v>104</v>
      </c>
      <c r="B879" s="8" t="s">
        <v>927</v>
      </c>
      <c r="C879" s="8"/>
      <c r="D879" s="8"/>
      <c r="E879" s="8"/>
      <c r="F879" s="8"/>
      <c r="G879" s="11">
        <f t="shared" si="76"/>
        <v>0</v>
      </c>
      <c r="H879" s="18">
        <f t="shared" si="77"/>
        <v>0</v>
      </c>
      <c r="I879" s="10">
        <f t="shared" si="78"/>
        <v>0</v>
      </c>
    </row>
    <row r="880" spans="1:9">
      <c r="A880" s="9">
        <f t="shared" si="75"/>
        <v>105</v>
      </c>
      <c r="B880" s="8" t="s">
        <v>928</v>
      </c>
      <c r="C880" s="8"/>
      <c r="D880" s="8"/>
      <c r="E880" s="8"/>
      <c r="F880" s="8"/>
      <c r="G880" s="11">
        <f t="shared" si="76"/>
        <v>0</v>
      </c>
      <c r="H880" s="18">
        <f t="shared" si="77"/>
        <v>0</v>
      </c>
      <c r="I880" s="10">
        <f t="shared" si="78"/>
        <v>0</v>
      </c>
    </row>
    <row r="881" spans="1:9">
      <c r="A881" s="9">
        <f t="shared" si="75"/>
        <v>106</v>
      </c>
      <c r="B881" s="8" t="s">
        <v>929</v>
      </c>
      <c r="C881" s="8"/>
      <c r="D881" s="8"/>
      <c r="E881" s="8"/>
      <c r="F881" s="8"/>
      <c r="G881" s="11">
        <f t="shared" si="76"/>
        <v>0</v>
      </c>
      <c r="H881" s="18">
        <f t="shared" si="77"/>
        <v>0</v>
      </c>
      <c r="I881" s="10">
        <f t="shared" si="78"/>
        <v>0</v>
      </c>
    </row>
    <row r="882" spans="1:9">
      <c r="A882" s="9">
        <f t="shared" si="75"/>
        <v>107</v>
      </c>
      <c r="B882" s="8" t="s">
        <v>930</v>
      </c>
      <c r="C882" s="8"/>
      <c r="D882" s="8"/>
      <c r="E882" s="8"/>
      <c r="F882" s="8"/>
      <c r="G882" s="11">
        <f t="shared" si="76"/>
        <v>0</v>
      </c>
      <c r="H882" s="18">
        <f t="shared" si="77"/>
        <v>0</v>
      </c>
      <c r="I882" s="10">
        <f t="shared" si="78"/>
        <v>0</v>
      </c>
    </row>
    <row r="883" spans="1:9">
      <c r="A883" s="9">
        <f t="shared" si="75"/>
        <v>108</v>
      </c>
      <c r="B883" s="8" t="s">
        <v>931</v>
      </c>
      <c r="C883" s="8"/>
      <c r="D883" s="8"/>
      <c r="E883" s="8"/>
      <c r="F883" s="8"/>
      <c r="G883" s="11">
        <f t="shared" si="76"/>
        <v>0</v>
      </c>
      <c r="H883" s="18">
        <f t="shared" si="77"/>
        <v>0</v>
      </c>
      <c r="I883" s="10">
        <f t="shared" si="78"/>
        <v>0</v>
      </c>
    </row>
    <row r="884" spans="1:9">
      <c r="A884" s="9">
        <f t="shared" si="75"/>
        <v>109</v>
      </c>
      <c r="B884" s="8" t="s">
        <v>932</v>
      </c>
      <c r="C884" s="8"/>
      <c r="D884" s="8"/>
      <c r="E884" s="8"/>
      <c r="F884" s="8"/>
      <c r="G884" s="11">
        <f t="shared" si="76"/>
        <v>0</v>
      </c>
      <c r="H884" s="18">
        <f t="shared" si="77"/>
        <v>0</v>
      </c>
      <c r="I884" s="10">
        <f t="shared" si="78"/>
        <v>0</v>
      </c>
    </row>
    <row r="885" spans="1:9">
      <c r="A885" s="9">
        <f t="shared" si="75"/>
        <v>110</v>
      </c>
      <c r="B885" s="8" t="s">
        <v>933</v>
      </c>
      <c r="C885" s="8"/>
      <c r="D885" s="8"/>
      <c r="E885" s="8"/>
      <c r="F885" s="8"/>
      <c r="G885" s="11">
        <f t="shared" si="76"/>
        <v>0</v>
      </c>
      <c r="H885" s="18">
        <f t="shared" si="77"/>
        <v>0</v>
      </c>
      <c r="I885" s="10">
        <f t="shared" si="78"/>
        <v>0</v>
      </c>
    </row>
    <row r="886" spans="1:9">
      <c r="A886" s="9">
        <f t="shared" si="75"/>
        <v>111</v>
      </c>
      <c r="B886" s="8" t="s">
        <v>934</v>
      </c>
      <c r="C886" s="8"/>
      <c r="D886" s="8"/>
      <c r="E886" s="8"/>
      <c r="F886" s="8"/>
      <c r="G886" s="11">
        <f t="shared" si="76"/>
        <v>0</v>
      </c>
      <c r="H886" s="18">
        <f t="shared" si="77"/>
        <v>0</v>
      </c>
      <c r="I886" s="10">
        <f t="shared" si="78"/>
        <v>0</v>
      </c>
    </row>
    <row r="887" spans="1:9">
      <c r="A887" s="9">
        <f t="shared" si="75"/>
        <v>112</v>
      </c>
      <c r="B887" s="8" t="s">
        <v>935</v>
      </c>
      <c r="C887" s="8"/>
      <c r="D887" s="8"/>
      <c r="E887" s="8"/>
      <c r="F887" s="8"/>
      <c r="G887" s="11">
        <f t="shared" si="76"/>
        <v>0</v>
      </c>
      <c r="H887" s="18">
        <f t="shared" si="77"/>
        <v>0</v>
      </c>
      <c r="I887" s="10">
        <f t="shared" si="78"/>
        <v>0</v>
      </c>
    </row>
    <row r="888" spans="1:9">
      <c r="A888" s="9">
        <f t="shared" si="75"/>
        <v>113</v>
      </c>
      <c r="B888" s="8" t="s">
        <v>936</v>
      </c>
      <c r="C888" s="8"/>
      <c r="D888" s="8"/>
      <c r="E888" s="8"/>
      <c r="F888" s="8"/>
      <c r="G888" s="11">
        <f t="shared" si="76"/>
        <v>0</v>
      </c>
      <c r="H888" s="18">
        <f t="shared" si="77"/>
        <v>0</v>
      </c>
      <c r="I888" s="10">
        <f t="shared" si="78"/>
        <v>0</v>
      </c>
    </row>
    <row r="889" spans="1:9">
      <c r="A889" s="9">
        <f t="shared" si="75"/>
        <v>114</v>
      </c>
      <c r="B889" s="8" t="s">
        <v>937</v>
      </c>
      <c r="C889" s="8"/>
      <c r="D889" s="8"/>
      <c r="E889" s="8"/>
      <c r="F889" s="8"/>
      <c r="G889" s="11">
        <f t="shared" si="76"/>
        <v>0</v>
      </c>
      <c r="H889" s="18">
        <f t="shared" si="77"/>
        <v>0</v>
      </c>
      <c r="I889" s="10">
        <f t="shared" si="78"/>
        <v>0</v>
      </c>
    </row>
    <row r="890" spans="1:9">
      <c r="A890" s="9">
        <f t="shared" si="75"/>
        <v>115</v>
      </c>
      <c r="B890" s="8" t="s">
        <v>938</v>
      </c>
      <c r="C890" s="8"/>
      <c r="D890" s="8"/>
      <c r="E890" s="8"/>
      <c r="F890" s="8"/>
      <c r="G890" s="11">
        <f t="shared" si="76"/>
        <v>0</v>
      </c>
      <c r="H890" s="18">
        <f t="shared" si="77"/>
        <v>0</v>
      </c>
      <c r="I890" s="10">
        <f t="shared" si="78"/>
        <v>0</v>
      </c>
    </row>
    <row r="891" spans="1:9">
      <c r="A891" s="9">
        <f t="shared" si="75"/>
        <v>116</v>
      </c>
      <c r="B891" s="8" t="s">
        <v>939</v>
      </c>
      <c r="C891" s="8"/>
      <c r="D891" s="8"/>
      <c r="E891" s="8"/>
      <c r="F891" s="8"/>
      <c r="G891" s="11">
        <f t="shared" si="76"/>
        <v>0</v>
      </c>
      <c r="H891" s="18">
        <f t="shared" si="77"/>
        <v>0</v>
      </c>
      <c r="I891" s="10">
        <f t="shared" si="78"/>
        <v>0</v>
      </c>
    </row>
    <row r="892" spans="1:9">
      <c r="A892" s="9">
        <f t="shared" si="75"/>
        <v>117</v>
      </c>
      <c r="B892" s="8" t="s">
        <v>940</v>
      </c>
      <c r="C892" s="8"/>
      <c r="D892" s="8"/>
      <c r="E892" s="8"/>
      <c r="F892" s="8"/>
      <c r="G892" s="11">
        <f t="shared" si="76"/>
        <v>0</v>
      </c>
      <c r="H892" s="18">
        <f t="shared" si="77"/>
        <v>0</v>
      </c>
      <c r="I892" s="10">
        <f t="shared" si="78"/>
        <v>0</v>
      </c>
    </row>
    <row r="893" spans="1:9">
      <c r="A893" s="9">
        <f t="shared" si="75"/>
        <v>118</v>
      </c>
      <c r="B893" s="8" t="s">
        <v>941</v>
      </c>
      <c r="C893" s="8"/>
      <c r="D893" s="8"/>
      <c r="E893" s="8"/>
      <c r="F893" s="8"/>
      <c r="G893" s="11">
        <f t="shared" si="76"/>
        <v>0</v>
      </c>
      <c r="H893" s="18">
        <f t="shared" si="77"/>
        <v>0</v>
      </c>
      <c r="I893" s="10">
        <f t="shared" si="78"/>
        <v>0</v>
      </c>
    </row>
    <row r="894" spans="1:9">
      <c r="A894" s="9">
        <f t="shared" si="75"/>
        <v>119</v>
      </c>
      <c r="B894" s="8" t="s">
        <v>942</v>
      </c>
      <c r="C894" s="8"/>
      <c r="D894" s="8"/>
      <c r="E894" s="8"/>
      <c r="F894" s="8"/>
      <c r="G894" s="11">
        <f t="shared" si="76"/>
        <v>0</v>
      </c>
      <c r="H894" s="18">
        <f t="shared" si="77"/>
        <v>0</v>
      </c>
      <c r="I894" s="10">
        <f t="shared" si="78"/>
        <v>0</v>
      </c>
    </row>
    <row r="895" spans="1:9">
      <c r="A895" s="9">
        <f t="shared" si="75"/>
        <v>120</v>
      </c>
      <c r="B895" s="8" t="s">
        <v>943</v>
      </c>
      <c r="C895" s="8"/>
      <c r="D895" s="8"/>
      <c r="E895" s="8"/>
      <c r="F895" s="8"/>
      <c r="G895" s="11">
        <f t="shared" si="76"/>
        <v>0</v>
      </c>
      <c r="H895" s="18">
        <f t="shared" si="77"/>
        <v>0</v>
      </c>
      <c r="I895" s="10">
        <f t="shared" si="78"/>
        <v>0</v>
      </c>
    </row>
    <row r="896" spans="1:9">
      <c r="A896" s="9">
        <f t="shared" si="75"/>
        <v>121</v>
      </c>
      <c r="B896" s="8" t="s">
        <v>944</v>
      </c>
      <c r="C896" s="8"/>
      <c r="D896" s="8"/>
      <c r="E896" s="8"/>
      <c r="F896" s="8"/>
      <c r="G896" s="11">
        <f t="shared" ref="G896:G926" si="79">2/265329.32*F896</f>
        <v>0</v>
      </c>
      <c r="H896" s="18">
        <f t="shared" ref="H896:H926" si="80">G896*1558.3</f>
        <v>0</v>
      </c>
      <c r="I896" s="10">
        <f t="shared" ref="I896:I926" si="81">H896*0.3677</f>
        <v>0</v>
      </c>
    </row>
    <row r="897" spans="1:9">
      <c r="A897" s="9">
        <f t="shared" si="75"/>
        <v>122</v>
      </c>
      <c r="B897" s="8" t="s">
        <v>945</v>
      </c>
      <c r="C897" s="8"/>
      <c r="D897" s="8"/>
      <c r="E897" s="8"/>
      <c r="F897" s="8"/>
      <c r="G897" s="11">
        <f t="shared" si="79"/>
        <v>0</v>
      </c>
      <c r="H897" s="18">
        <f t="shared" si="80"/>
        <v>0</v>
      </c>
      <c r="I897" s="10">
        <f t="shared" si="81"/>
        <v>0</v>
      </c>
    </row>
    <row r="898" spans="1:9">
      <c r="A898" s="9">
        <f t="shared" si="75"/>
        <v>123</v>
      </c>
      <c r="B898" s="8" t="s">
        <v>946</v>
      </c>
      <c r="C898" s="8"/>
      <c r="D898" s="8"/>
      <c r="E898" s="8"/>
      <c r="F898" s="8"/>
      <c r="G898" s="11">
        <f t="shared" si="79"/>
        <v>0</v>
      </c>
      <c r="H898" s="18">
        <f t="shared" si="80"/>
        <v>0</v>
      </c>
      <c r="I898" s="10">
        <f t="shared" si="81"/>
        <v>0</v>
      </c>
    </row>
    <row r="899" spans="1:9">
      <c r="A899" s="9">
        <f t="shared" si="75"/>
        <v>124</v>
      </c>
      <c r="B899" s="8" t="s">
        <v>947</v>
      </c>
      <c r="C899" s="8"/>
      <c r="D899" s="8"/>
      <c r="E899" s="8"/>
      <c r="F899" s="8"/>
      <c r="G899" s="11">
        <f t="shared" si="79"/>
        <v>0</v>
      </c>
      <c r="H899" s="18">
        <f t="shared" si="80"/>
        <v>0</v>
      </c>
      <c r="I899" s="10">
        <f t="shared" si="81"/>
        <v>0</v>
      </c>
    </row>
    <row r="900" spans="1:9">
      <c r="A900" s="9">
        <f t="shared" si="75"/>
        <v>125</v>
      </c>
      <c r="B900" s="8" t="s">
        <v>948</v>
      </c>
      <c r="C900" s="8"/>
      <c r="D900" s="8"/>
      <c r="E900" s="8"/>
      <c r="F900" s="8"/>
      <c r="G900" s="11">
        <f t="shared" si="79"/>
        <v>0</v>
      </c>
      <c r="H900" s="18">
        <f t="shared" si="80"/>
        <v>0</v>
      </c>
      <c r="I900" s="10">
        <f t="shared" si="81"/>
        <v>0</v>
      </c>
    </row>
    <row r="901" spans="1:9">
      <c r="A901" s="9">
        <f t="shared" si="75"/>
        <v>126</v>
      </c>
      <c r="B901" s="8" t="s">
        <v>949</v>
      </c>
      <c r="C901" s="8"/>
      <c r="D901" s="8"/>
      <c r="E901" s="8"/>
      <c r="F901" s="8"/>
      <c r="G901" s="11">
        <f t="shared" si="79"/>
        <v>0</v>
      </c>
      <c r="H901" s="18">
        <f t="shared" si="80"/>
        <v>0</v>
      </c>
      <c r="I901" s="10">
        <f t="shared" si="81"/>
        <v>0</v>
      </c>
    </row>
    <row r="902" spans="1:9">
      <c r="A902" s="9">
        <f t="shared" si="75"/>
        <v>127</v>
      </c>
      <c r="B902" s="8" t="s">
        <v>950</v>
      </c>
      <c r="C902" s="8"/>
      <c r="D902" s="8"/>
      <c r="E902" s="8"/>
      <c r="F902" s="8"/>
      <c r="G902" s="11">
        <f t="shared" si="79"/>
        <v>0</v>
      </c>
      <c r="H902" s="18">
        <f t="shared" si="80"/>
        <v>0</v>
      </c>
      <c r="I902" s="10">
        <f t="shared" si="81"/>
        <v>0</v>
      </c>
    </row>
    <row r="903" spans="1:9">
      <c r="A903" s="9">
        <f t="shared" si="75"/>
        <v>128</v>
      </c>
      <c r="B903" s="8" t="s">
        <v>951</v>
      </c>
      <c r="C903" s="8"/>
      <c r="D903" s="8"/>
      <c r="E903" s="8"/>
      <c r="F903" s="8"/>
      <c r="G903" s="11">
        <f t="shared" si="79"/>
        <v>0</v>
      </c>
      <c r="H903" s="18">
        <f t="shared" si="80"/>
        <v>0</v>
      </c>
      <c r="I903" s="10">
        <f t="shared" si="81"/>
        <v>0</v>
      </c>
    </row>
    <row r="904" spans="1:9">
      <c r="A904" s="9">
        <f t="shared" si="75"/>
        <v>129</v>
      </c>
      <c r="B904" s="8" t="s">
        <v>952</v>
      </c>
      <c r="C904" s="8"/>
      <c r="D904" s="8"/>
      <c r="E904" s="8"/>
      <c r="F904" s="8"/>
      <c r="G904" s="11">
        <f t="shared" si="79"/>
        <v>0</v>
      </c>
      <c r="H904" s="18">
        <f t="shared" si="80"/>
        <v>0</v>
      </c>
      <c r="I904" s="10">
        <f t="shared" si="81"/>
        <v>0</v>
      </c>
    </row>
    <row r="905" spans="1:9">
      <c r="A905" s="9">
        <f t="shared" si="75"/>
        <v>130</v>
      </c>
      <c r="B905" s="8" t="s">
        <v>953</v>
      </c>
      <c r="C905" s="8"/>
      <c r="D905" s="8"/>
      <c r="E905" s="8"/>
      <c r="F905" s="8"/>
      <c r="G905" s="11">
        <f t="shared" si="79"/>
        <v>0</v>
      </c>
      <c r="H905" s="18">
        <f t="shared" si="80"/>
        <v>0</v>
      </c>
      <c r="I905" s="10">
        <f t="shared" si="81"/>
        <v>0</v>
      </c>
    </row>
    <row r="906" spans="1:9">
      <c r="A906" s="9">
        <f t="shared" ref="A906:A954" si="82">1+A905</f>
        <v>131</v>
      </c>
      <c r="B906" s="8" t="s">
        <v>954</v>
      </c>
      <c r="C906" s="8"/>
      <c r="D906" s="8"/>
      <c r="E906" s="8"/>
      <c r="F906" s="8"/>
      <c r="G906" s="11">
        <f t="shared" si="79"/>
        <v>0</v>
      </c>
      <c r="H906" s="18">
        <f t="shared" si="80"/>
        <v>0</v>
      </c>
      <c r="I906" s="10">
        <f t="shared" si="81"/>
        <v>0</v>
      </c>
    </row>
    <row r="907" spans="1:9">
      <c r="A907" s="9">
        <f t="shared" si="82"/>
        <v>132</v>
      </c>
      <c r="B907" s="8" t="s">
        <v>955</v>
      </c>
      <c r="C907" s="8"/>
      <c r="D907" s="8"/>
      <c r="E907" s="8"/>
      <c r="F907" s="8"/>
      <c r="G907" s="11">
        <f t="shared" si="79"/>
        <v>0</v>
      </c>
      <c r="H907" s="18">
        <f t="shared" si="80"/>
        <v>0</v>
      </c>
      <c r="I907" s="10">
        <f t="shared" si="81"/>
        <v>0</v>
      </c>
    </row>
    <row r="908" spans="1:9">
      <c r="A908" s="9">
        <f t="shared" si="82"/>
        <v>133</v>
      </c>
      <c r="B908" s="8" t="s">
        <v>956</v>
      </c>
      <c r="C908" s="8"/>
      <c r="D908" s="8"/>
      <c r="E908" s="8"/>
      <c r="F908" s="8"/>
      <c r="G908" s="11">
        <f t="shared" si="79"/>
        <v>0</v>
      </c>
      <c r="H908" s="18">
        <f t="shared" si="80"/>
        <v>0</v>
      </c>
      <c r="I908" s="10">
        <f t="shared" si="81"/>
        <v>0</v>
      </c>
    </row>
    <row r="909" spans="1:9">
      <c r="A909" s="9">
        <f t="shared" si="82"/>
        <v>134</v>
      </c>
      <c r="B909" s="8" t="s">
        <v>957</v>
      </c>
      <c r="C909" s="8"/>
      <c r="D909" s="8"/>
      <c r="E909" s="8"/>
      <c r="F909" s="8"/>
      <c r="G909" s="11">
        <f t="shared" si="79"/>
        <v>0</v>
      </c>
      <c r="H909" s="18">
        <f t="shared" si="80"/>
        <v>0</v>
      </c>
      <c r="I909" s="10">
        <f t="shared" si="81"/>
        <v>0</v>
      </c>
    </row>
    <row r="910" spans="1:9">
      <c r="A910" s="9">
        <f t="shared" si="82"/>
        <v>135</v>
      </c>
      <c r="B910" s="8" t="s">
        <v>958</v>
      </c>
      <c r="C910" s="8"/>
      <c r="D910" s="8"/>
      <c r="E910" s="8"/>
      <c r="F910" s="8"/>
      <c r="G910" s="11">
        <f t="shared" si="79"/>
        <v>0</v>
      </c>
      <c r="H910" s="18">
        <f t="shared" si="80"/>
        <v>0</v>
      </c>
      <c r="I910" s="10">
        <f t="shared" si="81"/>
        <v>0</v>
      </c>
    </row>
    <row r="911" spans="1:9">
      <c r="A911" s="9">
        <f t="shared" si="82"/>
        <v>136</v>
      </c>
      <c r="B911" s="8" t="s">
        <v>959</v>
      </c>
      <c r="C911" s="8"/>
      <c r="D911" s="8"/>
      <c r="E911" s="8"/>
      <c r="F911" s="8"/>
      <c r="G911" s="11">
        <f t="shared" si="79"/>
        <v>0</v>
      </c>
      <c r="H911" s="18">
        <f t="shared" si="80"/>
        <v>0</v>
      </c>
      <c r="I911" s="10">
        <f t="shared" si="81"/>
        <v>0</v>
      </c>
    </row>
    <row r="912" spans="1:9">
      <c r="A912" s="9">
        <f t="shared" si="82"/>
        <v>137</v>
      </c>
      <c r="B912" s="8" t="s">
        <v>960</v>
      </c>
      <c r="C912" s="8"/>
      <c r="D912" s="8"/>
      <c r="E912" s="8"/>
      <c r="F912" s="8"/>
      <c r="G912" s="11">
        <f t="shared" si="79"/>
        <v>0</v>
      </c>
      <c r="H912" s="18">
        <f t="shared" si="80"/>
        <v>0</v>
      </c>
      <c r="I912" s="10">
        <f t="shared" si="81"/>
        <v>0</v>
      </c>
    </row>
    <row r="913" spans="1:9">
      <c r="A913" s="9">
        <f t="shared" si="82"/>
        <v>138</v>
      </c>
      <c r="B913" s="8" t="s">
        <v>961</v>
      </c>
      <c r="C913" s="8"/>
      <c r="D913" s="8"/>
      <c r="E913" s="8"/>
      <c r="F913" s="8"/>
      <c r="G913" s="11">
        <f t="shared" si="79"/>
        <v>0</v>
      </c>
      <c r="H913" s="18">
        <f t="shared" si="80"/>
        <v>0</v>
      </c>
      <c r="I913" s="10">
        <f t="shared" si="81"/>
        <v>0</v>
      </c>
    </row>
    <row r="914" spans="1:9">
      <c r="A914" s="9">
        <f t="shared" si="82"/>
        <v>139</v>
      </c>
      <c r="B914" s="8" t="s">
        <v>962</v>
      </c>
      <c r="C914" s="8"/>
      <c r="D914" s="8"/>
      <c r="E914" s="8"/>
      <c r="F914" s="8"/>
      <c r="G914" s="11">
        <f t="shared" si="79"/>
        <v>0</v>
      </c>
      <c r="H914" s="18">
        <f t="shared" si="80"/>
        <v>0</v>
      </c>
      <c r="I914" s="10">
        <f t="shared" si="81"/>
        <v>0</v>
      </c>
    </row>
    <row r="915" spans="1:9">
      <c r="A915" s="9">
        <f t="shared" si="82"/>
        <v>140</v>
      </c>
      <c r="B915" s="8" t="s">
        <v>963</v>
      </c>
      <c r="C915" s="8"/>
      <c r="D915" s="8"/>
      <c r="E915" s="8"/>
      <c r="F915" s="8"/>
      <c r="G915" s="11">
        <f t="shared" si="79"/>
        <v>0</v>
      </c>
      <c r="H915" s="18">
        <f t="shared" si="80"/>
        <v>0</v>
      </c>
      <c r="I915" s="10">
        <f t="shared" si="81"/>
        <v>0</v>
      </c>
    </row>
    <row r="916" spans="1:9">
      <c r="A916" s="9">
        <f t="shared" si="82"/>
        <v>141</v>
      </c>
      <c r="B916" s="8" t="s">
        <v>964</v>
      </c>
      <c r="C916" s="8"/>
      <c r="D916" s="8"/>
      <c r="E916" s="8"/>
      <c r="F916" s="8"/>
      <c r="G916" s="11">
        <f t="shared" si="79"/>
        <v>0</v>
      </c>
      <c r="H916" s="18">
        <f t="shared" si="80"/>
        <v>0</v>
      </c>
      <c r="I916" s="10">
        <f t="shared" si="81"/>
        <v>0</v>
      </c>
    </row>
    <row r="917" spans="1:9">
      <c r="A917" s="9">
        <f t="shared" si="82"/>
        <v>142</v>
      </c>
      <c r="B917" s="8" t="s">
        <v>965</v>
      </c>
      <c r="C917" s="8"/>
      <c r="D917" s="8"/>
      <c r="E917" s="8"/>
      <c r="F917" s="8"/>
      <c r="G917" s="11">
        <f t="shared" si="79"/>
        <v>0</v>
      </c>
      <c r="H917" s="18">
        <f t="shared" si="80"/>
        <v>0</v>
      </c>
      <c r="I917" s="10">
        <f t="shared" si="81"/>
        <v>0</v>
      </c>
    </row>
    <row r="918" spans="1:9">
      <c r="A918" s="9">
        <f t="shared" si="82"/>
        <v>143</v>
      </c>
      <c r="B918" s="8" t="s">
        <v>966</v>
      </c>
      <c r="C918" s="8"/>
      <c r="D918" s="8"/>
      <c r="E918" s="8"/>
      <c r="F918" s="8"/>
      <c r="G918" s="11">
        <f t="shared" si="79"/>
        <v>0</v>
      </c>
      <c r="H918" s="18">
        <f t="shared" si="80"/>
        <v>0</v>
      </c>
      <c r="I918" s="10">
        <f t="shared" si="81"/>
        <v>0</v>
      </c>
    </row>
    <row r="919" spans="1:9">
      <c r="A919" s="9">
        <f t="shared" si="82"/>
        <v>144</v>
      </c>
      <c r="B919" s="8" t="s">
        <v>967</v>
      </c>
      <c r="C919" s="8"/>
      <c r="D919" s="8"/>
      <c r="E919" s="8"/>
      <c r="F919" s="8"/>
      <c r="G919" s="11">
        <f t="shared" si="79"/>
        <v>0</v>
      </c>
      <c r="H919" s="18">
        <f t="shared" si="80"/>
        <v>0</v>
      </c>
      <c r="I919" s="10">
        <f t="shared" si="81"/>
        <v>0</v>
      </c>
    </row>
    <row r="920" spans="1:9">
      <c r="A920" s="9">
        <f t="shared" si="82"/>
        <v>145</v>
      </c>
      <c r="B920" s="8" t="s">
        <v>968</v>
      </c>
      <c r="C920" s="8"/>
      <c r="D920" s="8"/>
      <c r="E920" s="8"/>
      <c r="F920" s="8"/>
      <c r="G920" s="11">
        <f t="shared" si="79"/>
        <v>0</v>
      </c>
      <c r="H920" s="18">
        <f t="shared" si="80"/>
        <v>0</v>
      </c>
      <c r="I920" s="10">
        <f t="shared" si="81"/>
        <v>0</v>
      </c>
    </row>
    <row r="921" spans="1:9">
      <c r="A921" s="9">
        <f t="shared" si="82"/>
        <v>146</v>
      </c>
      <c r="B921" s="8" t="s">
        <v>969</v>
      </c>
      <c r="C921" s="8"/>
      <c r="D921" s="8"/>
      <c r="E921" s="8"/>
      <c r="F921" s="8"/>
      <c r="G921" s="11">
        <f t="shared" si="79"/>
        <v>0</v>
      </c>
      <c r="H921" s="18">
        <f t="shared" si="80"/>
        <v>0</v>
      </c>
      <c r="I921" s="10">
        <f t="shared" si="81"/>
        <v>0</v>
      </c>
    </row>
    <row r="922" spans="1:9">
      <c r="A922" s="9">
        <f t="shared" si="82"/>
        <v>147</v>
      </c>
      <c r="B922" s="8" t="s">
        <v>970</v>
      </c>
      <c r="C922" s="8"/>
      <c r="D922" s="8"/>
      <c r="E922" s="8"/>
      <c r="F922" s="8"/>
      <c r="G922" s="11">
        <f t="shared" si="79"/>
        <v>0</v>
      </c>
      <c r="H922" s="18">
        <f t="shared" si="80"/>
        <v>0</v>
      </c>
      <c r="I922" s="10">
        <f t="shared" si="81"/>
        <v>0</v>
      </c>
    </row>
    <row r="923" spans="1:9">
      <c r="A923" s="9">
        <f t="shared" si="82"/>
        <v>148</v>
      </c>
      <c r="B923" s="8" t="s">
        <v>971</v>
      </c>
      <c r="C923" s="8"/>
      <c r="D923" s="8"/>
      <c r="E923" s="8"/>
      <c r="F923" s="8"/>
      <c r="G923" s="11">
        <f t="shared" si="79"/>
        <v>0</v>
      </c>
      <c r="H923" s="18">
        <f t="shared" si="80"/>
        <v>0</v>
      </c>
      <c r="I923" s="10">
        <f t="shared" si="81"/>
        <v>0</v>
      </c>
    </row>
    <row r="924" spans="1:9">
      <c r="A924" s="9">
        <f t="shared" si="82"/>
        <v>149</v>
      </c>
      <c r="B924" s="8" t="s">
        <v>972</v>
      </c>
      <c r="C924" s="8"/>
      <c r="D924" s="8"/>
      <c r="E924" s="8"/>
      <c r="F924" s="8"/>
      <c r="G924" s="11">
        <f t="shared" si="79"/>
        <v>0</v>
      </c>
      <c r="H924" s="18">
        <f t="shared" si="80"/>
        <v>0</v>
      </c>
      <c r="I924" s="10">
        <f t="shared" si="81"/>
        <v>0</v>
      </c>
    </row>
    <row r="925" spans="1:9">
      <c r="A925" s="9">
        <f t="shared" si="82"/>
        <v>150</v>
      </c>
      <c r="B925" s="8" t="s">
        <v>973</v>
      </c>
      <c r="C925" s="8"/>
      <c r="D925" s="8"/>
      <c r="E925" s="8"/>
      <c r="F925" s="8"/>
      <c r="G925" s="11">
        <f t="shared" si="79"/>
        <v>0</v>
      </c>
      <c r="H925" s="18">
        <f t="shared" si="80"/>
        <v>0</v>
      </c>
      <c r="I925" s="10">
        <f t="shared" si="81"/>
        <v>0</v>
      </c>
    </row>
    <row r="926" spans="1:9">
      <c r="A926" s="9">
        <f t="shared" si="82"/>
        <v>151</v>
      </c>
      <c r="B926" s="8" t="s">
        <v>974</v>
      </c>
      <c r="C926" s="8"/>
      <c r="D926" s="8"/>
      <c r="E926" s="8"/>
      <c r="F926" s="8"/>
      <c r="G926" s="11">
        <f t="shared" si="79"/>
        <v>0</v>
      </c>
      <c r="H926" s="18">
        <f t="shared" si="80"/>
        <v>0</v>
      </c>
      <c r="I926" s="10">
        <f t="shared" si="81"/>
        <v>0</v>
      </c>
    </row>
    <row r="927" spans="1:9">
      <c r="A927" s="9">
        <f t="shared" si="82"/>
        <v>152</v>
      </c>
      <c r="B927" s="8" t="s">
        <v>975</v>
      </c>
      <c r="C927" s="8"/>
      <c r="D927" s="8"/>
      <c r="E927" s="8"/>
      <c r="F927" s="8"/>
      <c r="G927" s="11">
        <f t="shared" ref="G927:G954" si="83">2/265329.32*F927</f>
        <v>0</v>
      </c>
      <c r="H927" s="18">
        <f t="shared" ref="H927:H954" si="84">G927*1558.3</f>
        <v>0</v>
      </c>
      <c r="I927" s="10">
        <f t="shared" ref="I927:I954" si="85">H927*0.3677</f>
        <v>0</v>
      </c>
    </row>
    <row r="928" spans="1:9">
      <c r="A928" s="9">
        <f t="shared" si="82"/>
        <v>153</v>
      </c>
      <c r="B928" s="8" t="s">
        <v>976</v>
      </c>
      <c r="C928" s="8"/>
      <c r="D928" s="8"/>
      <c r="E928" s="8"/>
      <c r="F928" s="8"/>
      <c r="G928" s="11">
        <f t="shared" si="83"/>
        <v>0</v>
      </c>
      <c r="H928" s="18">
        <f t="shared" si="84"/>
        <v>0</v>
      </c>
      <c r="I928" s="10">
        <f t="shared" si="85"/>
        <v>0</v>
      </c>
    </row>
    <row r="929" spans="1:9">
      <c r="A929" s="9">
        <f t="shared" si="82"/>
        <v>154</v>
      </c>
      <c r="B929" s="8" t="s">
        <v>977</v>
      </c>
      <c r="C929" s="8"/>
      <c r="D929" s="8"/>
      <c r="E929" s="8"/>
      <c r="F929" s="8"/>
      <c r="G929" s="11">
        <f t="shared" si="83"/>
        <v>0</v>
      </c>
      <c r="H929" s="18">
        <f t="shared" si="84"/>
        <v>0</v>
      </c>
      <c r="I929" s="10">
        <f t="shared" si="85"/>
        <v>0</v>
      </c>
    </row>
    <row r="930" spans="1:9">
      <c r="A930" s="9">
        <f t="shared" si="82"/>
        <v>155</v>
      </c>
      <c r="B930" s="8" t="s">
        <v>978</v>
      </c>
      <c r="C930" s="8"/>
      <c r="D930" s="8"/>
      <c r="E930" s="8"/>
      <c r="F930" s="8"/>
      <c r="G930" s="11">
        <f t="shared" si="83"/>
        <v>0</v>
      </c>
      <c r="H930" s="18">
        <f t="shared" si="84"/>
        <v>0</v>
      </c>
      <c r="I930" s="10">
        <f t="shared" si="85"/>
        <v>0</v>
      </c>
    </row>
    <row r="931" spans="1:9">
      <c r="A931" s="9">
        <f t="shared" si="82"/>
        <v>156</v>
      </c>
      <c r="B931" s="8" t="s">
        <v>979</v>
      </c>
      <c r="C931" s="8"/>
      <c r="D931" s="8"/>
      <c r="E931" s="8"/>
      <c r="F931" s="8"/>
      <c r="G931" s="11">
        <f t="shared" si="83"/>
        <v>0</v>
      </c>
      <c r="H931" s="18">
        <f t="shared" si="84"/>
        <v>0</v>
      </c>
      <c r="I931" s="10">
        <f t="shared" si="85"/>
        <v>0</v>
      </c>
    </row>
    <row r="932" spans="1:9">
      <c r="A932" s="9">
        <f t="shared" si="82"/>
        <v>157</v>
      </c>
      <c r="B932" s="8" t="s">
        <v>980</v>
      </c>
      <c r="C932" s="8"/>
      <c r="D932" s="8"/>
      <c r="E932" s="8"/>
      <c r="F932" s="8"/>
      <c r="G932" s="11">
        <f t="shared" si="83"/>
        <v>0</v>
      </c>
      <c r="H932" s="18">
        <f t="shared" si="84"/>
        <v>0</v>
      </c>
      <c r="I932" s="10">
        <f t="shared" si="85"/>
        <v>0</v>
      </c>
    </row>
    <row r="933" spans="1:9">
      <c r="A933" s="9">
        <f t="shared" si="82"/>
        <v>158</v>
      </c>
      <c r="B933" s="8" t="s">
        <v>981</v>
      </c>
      <c r="C933" s="8"/>
      <c r="D933" s="8"/>
      <c r="E933" s="8"/>
      <c r="F933" s="8"/>
      <c r="G933" s="11">
        <f t="shared" si="83"/>
        <v>0</v>
      </c>
      <c r="H933" s="18">
        <f t="shared" si="84"/>
        <v>0</v>
      </c>
      <c r="I933" s="10">
        <f t="shared" si="85"/>
        <v>0</v>
      </c>
    </row>
    <row r="934" spans="1:9">
      <c r="A934" s="9">
        <f t="shared" si="82"/>
        <v>159</v>
      </c>
      <c r="B934" s="8" t="s">
        <v>982</v>
      </c>
      <c r="C934" s="8"/>
      <c r="D934" s="8"/>
      <c r="E934" s="8"/>
      <c r="F934" s="8"/>
      <c r="G934" s="11">
        <f t="shared" si="83"/>
        <v>0</v>
      </c>
      <c r="H934" s="18">
        <f t="shared" si="84"/>
        <v>0</v>
      </c>
      <c r="I934" s="10">
        <f t="shared" si="85"/>
        <v>0</v>
      </c>
    </row>
    <row r="935" spans="1:9">
      <c r="A935" s="9">
        <f t="shared" si="82"/>
        <v>160</v>
      </c>
      <c r="B935" s="8" t="s">
        <v>983</v>
      </c>
      <c r="C935" s="8"/>
      <c r="D935" s="8"/>
      <c r="E935" s="8"/>
      <c r="F935" s="8"/>
      <c r="G935" s="11">
        <f t="shared" si="83"/>
        <v>0</v>
      </c>
      <c r="H935" s="18">
        <f t="shared" si="84"/>
        <v>0</v>
      </c>
      <c r="I935" s="10">
        <f t="shared" si="85"/>
        <v>0</v>
      </c>
    </row>
    <row r="936" spans="1:9">
      <c r="A936" s="9">
        <f t="shared" si="82"/>
        <v>161</v>
      </c>
      <c r="B936" s="8" t="s">
        <v>984</v>
      </c>
      <c r="C936" s="8"/>
      <c r="D936" s="8"/>
      <c r="E936" s="8"/>
      <c r="F936" s="8"/>
      <c r="G936" s="11">
        <f t="shared" si="83"/>
        <v>0</v>
      </c>
      <c r="H936" s="18">
        <f t="shared" si="84"/>
        <v>0</v>
      </c>
      <c r="I936" s="10">
        <f t="shared" si="85"/>
        <v>0</v>
      </c>
    </row>
    <row r="937" spans="1:9">
      <c r="A937" s="9">
        <f t="shared" si="82"/>
        <v>162</v>
      </c>
      <c r="B937" s="8" t="s">
        <v>985</v>
      </c>
      <c r="C937" s="8"/>
      <c r="D937" s="8"/>
      <c r="E937" s="8"/>
      <c r="F937" s="8"/>
      <c r="G937" s="11">
        <f t="shared" si="83"/>
        <v>0</v>
      </c>
      <c r="H937" s="18">
        <f t="shared" si="84"/>
        <v>0</v>
      </c>
      <c r="I937" s="10">
        <f t="shared" si="85"/>
        <v>0</v>
      </c>
    </row>
    <row r="938" spans="1:9">
      <c r="A938" s="9">
        <f t="shared" si="82"/>
        <v>163</v>
      </c>
      <c r="B938" s="8" t="s">
        <v>986</v>
      </c>
      <c r="C938" s="8"/>
      <c r="D938" s="8"/>
      <c r="E938" s="8"/>
      <c r="F938" s="8"/>
      <c r="G938" s="11">
        <f t="shared" si="83"/>
        <v>0</v>
      </c>
      <c r="H938" s="18">
        <f t="shared" si="84"/>
        <v>0</v>
      </c>
      <c r="I938" s="10">
        <f t="shared" si="85"/>
        <v>0</v>
      </c>
    </row>
    <row r="939" spans="1:9">
      <c r="A939" s="9">
        <f t="shared" si="82"/>
        <v>164</v>
      </c>
      <c r="B939" s="8" t="s">
        <v>987</v>
      </c>
      <c r="C939" s="8"/>
      <c r="D939" s="8"/>
      <c r="E939" s="8"/>
      <c r="F939" s="8"/>
      <c r="G939" s="11">
        <f t="shared" si="83"/>
        <v>0</v>
      </c>
      <c r="H939" s="18">
        <f t="shared" si="84"/>
        <v>0</v>
      </c>
      <c r="I939" s="10">
        <f t="shared" si="85"/>
        <v>0</v>
      </c>
    </row>
    <row r="940" spans="1:9">
      <c r="A940" s="9">
        <f t="shared" si="82"/>
        <v>165</v>
      </c>
      <c r="B940" s="8" t="s">
        <v>988</v>
      </c>
      <c r="C940" s="8"/>
      <c r="D940" s="8"/>
      <c r="E940" s="8"/>
      <c r="F940" s="8"/>
      <c r="G940" s="11">
        <f t="shared" si="83"/>
        <v>0</v>
      </c>
      <c r="H940" s="18">
        <f t="shared" si="84"/>
        <v>0</v>
      </c>
      <c r="I940" s="10">
        <f t="shared" si="85"/>
        <v>0</v>
      </c>
    </row>
    <row r="941" spans="1:9">
      <c r="A941" s="9">
        <f t="shared" si="82"/>
        <v>166</v>
      </c>
      <c r="B941" s="8" t="s">
        <v>989</v>
      </c>
      <c r="C941" s="8"/>
      <c r="D941" s="8"/>
      <c r="E941" s="8"/>
      <c r="F941" s="8"/>
      <c r="G941" s="11">
        <f t="shared" si="83"/>
        <v>0</v>
      </c>
      <c r="H941" s="18">
        <f t="shared" si="84"/>
        <v>0</v>
      </c>
      <c r="I941" s="10">
        <f t="shared" si="85"/>
        <v>0</v>
      </c>
    </row>
    <row r="942" spans="1:9">
      <c r="A942" s="9">
        <f t="shared" si="82"/>
        <v>167</v>
      </c>
      <c r="B942" s="8" t="s">
        <v>990</v>
      </c>
      <c r="C942" s="8"/>
      <c r="D942" s="8"/>
      <c r="E942" s="8"/>
      <c r="F942" s="8"/>
      <c r="G942" s="11">
        <f t="shared" si="83"/>
        <v>0</v>
      </c>
      <c r="H942" s="18">
        <f t="shared" si="84"/>
        <v>0</v>
      </c>
      <c r="I942" s="10">
        <f t="shared" si="85"/>
        <v>0</v>
      </c>
    </row>
    <row r="943" spans="1:9">
      <c r="A943" s="9">
        <f t="shared" si="82"/>
        <v>168</v>
      </c>
      <c r="B943" s="8" t="s">
        <v>991</v>
      </c>
      <c r="C943" s="8"/>
      <c r="D943" s="8"/>
      <c r="E943" s="8"/>
      <c r="F943" s="8"/>
      <c r="G943" s="11">
        <f t="shared" si="83"/>
        <v>0</v>
      </c>
      <c r="H943" s="18">
        <f t="shared" si="84"/>
        <v>0</v>
      </c>
      <c r="I943" s="10">
        <f t="shared" si="85"/>
        <v>0</v>
      </c>
    </row>
    <row r="944" spans="1:9">
      <c r="A944" s="9">
        <f t="shared" si="82"/>
        <v>169</v>
      </c>
      <c r="B944" s="8" t="s">
        <v>992</v>
      </c>
      <c r="C944" s="8"/>
      <c r="D944" s="8"/>
      <c r="E944" s="8"/>
      <c r="F944" s="8"/>
      <c r="G944" s="11">
        <f t="shared" si="83"/>
        <v>0</v>
      </c>
      <c r="H944" s="18">
        <f t="shared" si="84"/>
        <v>0</v>
      </c>
      <c r="I944" s="10">
        <f t="shared" si="85"/>
        <v>0</v>
      </c>
    </row>
    <row r="945" spans="1:9">
      <c r="A945" s="9">
        <f t="shared" si="82"/>
        <v>170</v>
      </c>
      <c r="B945" s="8" t="s">
        <v>993</v>
      </c>
      <c r="C945" s="8"/>
      <c r="D945" s="8"/>
      <c r="E945" s="8"/>
      <c r="F945" s="8"/>
      <c r="G945" s="11">
        <f t="shared" si="83"/>
        <v>0</v>
      </c>
      <c r="H945" s="18">
        <f t="shared" si="84"/>
        <v>0</v>
      </c>
      <c r="I945" s="10">
        <f t="shared" si="85"/>
        <v>0</v>
      </c>
    </row>
    <row r="946" spans="1:9">
      <c r="A946" s="9">
        <f t="shared" si="82"/>
        <v>171</v>
      </c>
      <c r="B946" s="8" t="s">
        <v>994</v>
      </c>
      <c r="C946" s="8"/>
      <c r="D946" s="8"/>
      <c r="E946" s="8"/>
      <c r="F946" s="8"/>
      <c r="G946" s="11">
        <f t="shared" si="83"/>
        <v>0</v>
      </c>
      <c r="H946" s="18">
        <f t="shared" si="84"/>
        <v>0</v>
      </c>
      <c r="I946" s="10">
        <f t="shared" si="85"/>
        <v>0</v>
      </c>
    </row>
    <row r="947" spans="1:9">
      <c r="A947" s="9">
        <f t="shared" si="82"/>
        <v>172</v>
      </c>
      <c r="B947" s="8" t="s">
        <v>995</v>
      </c>
      <c r="C947" s="8"/>
      <c r="D947" s="8"/>
      <c r="E947" s="8"/>
      <c r="F947" s="8"/>
      <c r="G947" s="11">
        <f t="shared" si="83"/>
        <v>0</v>
      </c>
      <c r="H947" s="18">
        <f t="shared" si="84"/>
        <v>0</v>
      </c>
      <c r="I947" s="10">
        <f t="shared" si="85"/>
        <v>0</v>
      </c>
    </row>
    <row r="948" spans="1:9">
      <c r="A948" s="9">
        <f t="shared" si="82"/>
        <v>173</v>
      </c>
      <c r="B948" s="8" t="s">
        <v>996</v>
      </c>
      <c r="C948" s="8"/>
      <c r="D948" s="8"/>
      <c r="E948" s="8"/>
      <c r="F948" s="8"/>
      <c r="G948" s="11">
        <f t="shared" si="83"/>
        <v>0</v>
      </c>
      <c r="H948" s="18">
        <f t="shared" si="84"/>
        <v>0</v>
      </c>
      <c r="I948" s="10">
        <f t="shared" si="85"/>
        <v>0</v>
      </c>
    </row>
    <row r="949" spans="1:9">
      <c r="A949" s="9">
        <f t="shared" si="82"/>
        <v>174</v>
      </c>
      <c r="B949" s="8" t="s">
        <v>997</v>
      </c>
      <c r="C949" s="8"/>
      <c r="D949" s="8"/>
      <c r="E949" s="8"/>
      <c r="F949" s="8"/>
      <c r="G949" s="11">
        <f t="shared" si="83"/>
        <v>0</v>
      </c>
      <c r="H949" s="18">
        <f t="shared" si="84"/>
        <v>0</v>
      </c>
      <c r="I949" s="10">
        <f t="shared" si="85"/>
        <v>0</v>
      </c>
    </row>
    <row r="950" spans="1:9">
      <c r="A950" s="9">
        <f t="shared" si="82"/>
        <v>175</v>
      </c>
      <c r="B950" s="8" t="s">
        <v>998</v>
      </c>
      <c r="C950" s="8"/>
      <c r="D950" s="8"/>
      <c r="E950" s="8"/>
      <c r="F950" s="8"/>
      <c r="G950" s="11">
        <f t="shared" si="83"/>
        <v>0</v>
      </c>
      <c r="H950" s="18">
        <f t="shared" si="84"/>
        <v>0</v>
      </c>
      <c r="I950" s="10">
        <f t="shared" si="85"/>
        <v>0</v>
      </c>
    </row>
    <row r="951" spans="1:9">
      <c r="A951" s="9">
        <f t="shared" si="82"/>
        <v>176</v>
      </c>
      <c r="B951" s="8" t="s">
        <v>999</v>
      </c>
      <c r="C951" s="8"/>
      <c r="D951" s="8"/>
      <c r="E951" s="8"/>
      <c r="F951" s="8"/>
      <c r="G951" s="11">
        <f t="shared" si="83"/>
        <v>0</v>
      </c>
      <c r="H951" s="18">
        <f t="shared" si="84"/>
        <v>0</v>
      </c>
      <c r="I951" s="10">
        <f t="shared" si="85"/>
        <v>0</v>
      </c>
    </row>
    <row r="952" spans="1:9">
      <c r="A952" s="9">
        <f t="shared" si="82"/>
        <v>177</v>
      </c>
      <c r="B952" s="8" t="s">
        <v>1000</v>
      </c>
      <c r="C952" s="8"/>
      <c r="D952" s="8"/>
      <c r="E952" s="8"/>
      <c r="F952" s="8"/>
      <c r="G952" s="11">
        <f t="shared" si="83"/>
        <v>0</v>
      </c>
      <c r="H952" s="18">
        <f t="shared" si="84"/>
        <v>0</v>
      </c>
      <c r="I952" s="10">
        <f t="shared" si="85"/>
        <v>0</v>
      </c>
    </row>
    <row r="953" spans="1:9">
      <c r="A953" s="9">
        <f t="shared" si="82"/>
        <v>178</v>
      </c>
      <c r="B953" s="8" t="s">
        <v>1001</v>
      </c>
      <c r="C953" s="8"/>
      <c r="D953" s="8"/>
      <c r="E953" s="8"/>
      <c r="F953" s="8"/>
      <c r="G953" s="11">
        <f t="shared" si="83"/>
        <v>0</v>
      </c>
      <c r="H953" s="18">
        <f t="shared" si="84"/>
        <v>0</v>
      </c>
      <c r="I953" s="10">
        <f t="shared" si="85"/>
        <v>0</v>
      </c>
    </row>
    <row r="954" spans="1:9">
      <c r="A954" s="9">
        <f t="shared" si="82"/>
        <v>179</v>
      </c>
      <c r="B954" s="8" t="s">
        <v>1291</v>
      </c>
      <c r="C954" s="8"/>
      <c r="D954" s="8"/>
      <c r="E954" s="8"/>
      <c r="F954" s="8"/>
      <c r="G954" s="11">
        <f t="shared" si="83"/>
        <v>0</v>
      </c>
      <c r="H954" s="18">
        <f t="shared" si="84"/>
        <v>0</v>
      </c>
      <c r="I954" s="10">
        <f t="shared" si="85"/>
        <v>0</v>
      </c>
    </row>
    <row r="955" spans="1:9">
      <c r="A955" s="9"/>
      <c r="B955" s="8"/>
      <c r="C955" s="8"/>
      <c r="D955" s="8"/>
      <c r="E955" s="8"/>
      <c r="F955" s="8"/>
      <c r="G955" s="11"/>
      <c r="H955" s="18"/>
      <c r="I955" s="10"/>
    </row>
    <row r="956" spans="1:9">
      <c r="A956" s="12"/>
      <c r="B956" s="13" t="s">
        <v>576</v>
      </c>
      <c r="C956" s="8"/>
      <c r="D956" s="8"/>
      <c r="E956" s="8"/>
      <c r="F956" s="8"/>
      <c r="G956" s="15">
        <f>SUM(G776:G953)</f>
        <v>0</v>
      </c>
      <c r="H956" s="26">
        <f>SUM(H776:H954)</f>
        <v>0</v>
      </c>
      <c r="I956" s="26">
        <f>SUM(I776:I954)</f>
        <v>0</v>
      </c>
    </row>
    <row r="957" spans="1:9">
      <c r="A957" s="9"/>
      <c r="B957" s="13" t="s">
        <v>23</v>
      </c>
      <c r="C957" s="8"/>
      <c r="D957" s="8"/>
      <c r="E957" s="8"/>
      <c r="F957" s="8"/>
      <c r="G957" s="8"/>
      <c r="H957" s="8"/>
      <c r="I957" s="8"/>
    </row>
    <row r="958" spans="1:9">
      <c r="A958" s="9">
        <v>1</v>
      </c>
      <c r="B958" s="14" t="s">
        <v>1272</v>
      </c>
      <c r="C958" s="8"/>
      <c r="D958" s="8"/>
      <c r="E958" s="8"/>
      <c r="F958" s="8"/>
      <c r="G958" s="11">
        <f t="shared" ref="G958:G1008" si="86">2/179923.89*C958</f>
        <v>0</v>
      </c>
      <c r="H958" s="18">
        <f t="shared" ref="H958:H1011" si="87">G958*1753.08</f>
        <v>0</v>
      </c>
      <c r="I958" s="10">
        <f t="shared" ref="I958:I1010" si="88">H958*0.3677</f>
        <v>0</v>
      </c>
    </row>
    <row r="959" spans="1:9">
      <c r="A959" s="9">
        <f t="shared" ref="A959:A1010" si="89">A958+1</f>
        <v>2</v>
      </c>
      <c r="B959" s="14" t="s">
        <v>1273</v>
      </c>
      <c r="C959" s="8"/>
      <c r="D959" s="8"/>
      <c r="E959" s="8"/>
      <c r="F959" s="8"/>
      <c r="G959" s="11">
        <f t="shared" si="86"/>
        <v>0</v>
      </c>
      <c r="H959" s="18">
        <f t="shared" si="87"/>
        <v>0</v>
      </c>
      <c r="I959" s="10">
        <f t="shared" si="88"/>
        <v>0</v>
      </c>
    </row>
    <row r="960" spans="1:9">
      <c r="A960" s="9">
        <f t="shared" si="89"/>
        <v>3</v>
      </c>
      <c r="B960" s="14" t="s">
        <v>1275</v>
      </c>
      <c r="C960" s="8"/>
      <c r="D960" s="8"/>
      <c r="E960" s="8"/>
      <c r="F960" s="8"/>
      <c r="G960" s="11">
        <f t="shared" si="86"/>
        <v>0</v>
      </c>
      <c r="H960" s="18">
        <f t="shared" si="87"/>
        <v>0</v>
      </c>
      <c r="I960" s="10">
        <f t="shared" si="88"/>
        <v>0</v>
      </c>
    </row>
    <row r="961" spans="1:9">
      <c r="A961" s="9">
        <f t="shared" si="89"/>
        <v>4</v>
      </c>
      <c r="B961" s="14" t="s">
        <v>1277</v>
      </c>
      <c r="C961" s="8"/>
      <c r="D961" s="8"/>
      <c r="E961" s="8"/>
      <c r="F961" s="8"/>
      <c r="G961" s="11">
        <f t="shared" si="86"/>
        <v>0</v>
      </c>
      <c r="H961" s="18">
        <f t="shared" si="87"/>
        <v>0</v>
      </c>
      <c r="I961" s="10">
        <f t="shared" si="88"/>
        <v>0</v>
      </c>
    </row>
    <row r="962" spans="1:9">
      <c r="A962" s="9">
        <f t="shared" si="89"/>
        <v>5</v>
      </c>
      <c r="B962" s="14" t="s">
        <v>1278</v>
      </c>
      <c r="C962" s="8"/>
      <c r="D962" s="8"/>
      <c r="E962" s="8"/>
      <c r="F962" s="8"/>
      <c r="G962" s="11">
        <f t="shared" si="86"/>
        <v>0</v>
      </c>
      <c r="H962" s="18">
        <f t="shared" si="87"/>
        <v>0</v>
      </c>
      <c r="I962" s="10">
        <f t="shared" si="88"/>
        <v>0</v>
      </c>
    </row>
    <row r="963" spans="1:9">
      <c r="A963" s="9">
        <f t="shared" si="89"/>
        <v>6</v>
      </c>
      <c r="B963" s="14" t="s">
        <v>1279</v>
      </c>
      <c r="C963" s="8"/>
      <c r="D963" s="8"/>
      <c r="E963" s="8"/>
      <c r="F963" s="8"/>
      <c r="G963" s="11">
        <f t="shared" si="86"/>
        <v>0</v>
      </c>
      <c r="H963" s="18">
        <f t="shared" si="87"/>
        <v>0</v>
      </c>
      <c r="I963" s="10">
        <f t="shared" si="88"/>
        <v>0</v>
      </c>
    </row>
    <row r="964" spans="1:9">
      <c r="A964" s="9">
        <f t="shared" si="89"/>
        <v>7</v>
      </c>
      <c r="B964" s="14" t="s">
        <v>1280</v>
      </c>
      <c r="C964" s="8"/>
      <c r="D964" s="8"/>
      <c r="E964" s="8"/>
      <c r="F964" s="8"/>
      <c r="G964" s="11">
        <f t="shared" si="86"/>
        <v>0</v>
      </c>
      <c r="H964" s="18">
        <f t="shared" si="87"/>
        <v>0</v>
      </c>
      <c r="I964" s="10">
        <f t="shared" si="88"/>
        <v>0</v>
      </c>
    </row>
    <row r="965" spans="1:9">
      <c r="A965" s="9">
        <f t="shared" si="89"/>
        <v>8</v>
      </c>
      <c r="B965" s="14" t="s">
        <v>1281</v>
      </c>
      <c r="C965" s="8"/>
      <c r="D965" s="8"/>
      <c r="E965" s="8"/>
      <c r="F965" s="8"/>
      <c r="G965" s="11">
        <f t="shared" si="86"/>
        <v>0</v>
      </c>
      <c r="H965" s="18">
        <f t="shared" si="87"/>
        <v>0</v>
      </c>
      <c r="I965" s="10">
        <f t="shared" si="88"/>
        <v>0</v>
      </c>
    </row>
    <row r="966" spans="1:9">
      <c r="A966" s="9">
        <f t="shared" si="89"/>
        <v>9</v>
      </c>
      <c r="B966" s="14" t="s">
        <v>1282</v>
      </c>
      <c r="C966" s="8"/>
      <c r="D966" s="8"/>
      <c r="E966" s="8"/>
      <c r="F966" s="8"/>
      <c r="G966" s="11">
        <f t="shared" si="86"/>
        <v>0</v>
      </c>
      <c r="H966" s="18">
        <f t="shared" si="87"/>
        <v>0</v>
      </c>
      <c r="I966" s="10">
        <f t="shared" si="88"/>
        <v>0</v>
      </c>
    </row>
    <row r="967" spans="1:9">
      <c r="A967" s="9">
        <f t="shared" si="89"/>
        <v>10</v>
      </c>
      <c r="B967" s="14" t="s">
        <v>1283</v>
      </c>
      <c r="C967" s="8"/>
      <c r="D967" s="8"/>
      <c r="E967" s="8"/>
      <c r="F967" s="8"/>
      <c r="G967" s="11">
        <f t="shared" si="86"/>
        <v>0</v>
      </c>
      <c r="H967" s="18">
        <f t="shared" si="87"/>
        <v>0</v>
      </c>
      <c r="I967" s="10">
        <f t="shared" si="88"/>
        <v>0</v>
      </c>
    </row>
    <row r="968" spans="1:9">
      <c r="A968" s="9">
        <f t="shared" si="89"/>
        <v>11</v>
      </c>
      <c r="B968" s="14" t="s">
        <v>0</v>
      </c>
      <c r="C968" s="8"/>
      <c r="D968" s="8"/>
      <c r="E968" s="8"/>
      <c r="F968" s="8"/>
      <c r="G968" s="11">
        <f t="shared" si="86"/>
        <v>0</v>
      </c>
      <c r="H968" s="18">
        <f t="shared" si="87"/>
        <v>0</v>
      </c>
      <c r="I968" s="10">
        <f t="shared" si="88"/>
        <v>0</v>
      </c>
    </row>
    <row r="969" spans="1:9">
      <c r="A969" s="9">
        <f t="shared" si="89"/>
        <v>12</v>
      </c>
      <c r="B969" s="14" t="s">
        <v>1</v>
      </c>
      <c r="C969" s="8"/>
      <c r="D969" s="8"/>
      <c r="E969" s="8"/>
      <c r="F969" s="8"/>
      <c r="G969" s="11">
        <f t="shared" si="86"/>
        <v>0</v>
      </c>
      <c r="H969" s="18">
        <f t="shared" si="87"/>
        <v>0</v>
      </c>
      <c r="I969" s="10">
        <f t="shared" si="88"/>
        <v>0</v>
      </c>
    </row>
    <row r="970" spans="1:9">
      <c r="A970" s="9">
        <f t="shared" si="89"/>
        <v>13</v>
      </c>
      <c r="B970" s="14" t="s">
        <v>2</v>
      </c>
      <c r="C970" s="8"/>
      <c r="D970" s="8"/>
      <c r="E970" s="8"/>
      <c r="F970" s="8"/>
      <c r="G970" s="11">
        <f t="shared" si="86"/>
        <v>0</v>
      </c>
      <c r="H970" s="18">
        <f t="shared" si="87"/>
        <v>0</v>
      </c>
      <c r="I970" s="10">
        <f t="shared" si="88"/>
        <v>0</v>
      </c>
    </row>
    <row r="971" spans="1:9">
      <c r="A971" s="9">
        <f t="shared" si="89"/>
        <v>14</v>
      </c>
      <c r="B971" s="14" t="s">
        <v>3</v>
      </c>
      <c r="C971" s="8"/>
      <c r="D971" s="8"/>
      <c r="E971" s="8"/>
      <c r="F971" s="8"/>
      <c r="G971" s="11">
        <f t="shared" si="86"/>
        <v>0</v>
      </c>
      <c r="H971" s="18">
        <f t="shared" si="87"/>
        <v>0</v>
      </c>
      <c r="I971" s="10">
        <f t="shared" si="88"/>
        <v>0</v>
      </c>
    </row>
    <row r="972" spans="1:9">
      <c r="A972" s="9">
        <f t="shared" si="89"/>
        <v>15</v>
      </c>
      <c r="B972" s="14" t="s">
        <v>38</v>
      </c>
      <c r="C972" s="8"/>
      <c r="D972" s="8"/>
      <c r="E972" s="8"/>
      <c r="F972" s="8"/>
      <c r="G972" s="11">
        <f t="shared" si="86"/>
        <v>0</v>
      </c>
      <c r="H972" s="18">
        <f t="shared" si="87"/>
        <v>0</v>
      </c>
      <c r="I972" s="10">
        <f t="shared" si="88"/>
        <v>0</v>
      </c>
    </row>
    <row r="973" spans="1:9">
      <c r="A973" s="9">
        <f t="shared" si="89"/>
        <v>16</v>
      </c>
      <c r="B973" s="14" t="s">
        <v>39</v>
      </c>
      <c r="C973" s="8"/>
      <c r="D973" s="8"/>
      <c r="E973" s="8"/>
      <c r="F973" s="8"/>
      <c r="G973" s="11">
        <f t="shared" si="86"/>
        <v>0</v>
      </c>
      <c r="H973" s="18">
        <f t="shared" si="87"/>
        <v>0</v>
      </c>
      <c r="I973" s="10">
        <f t="shared" si="88"/>
        <v>0</v>
      </c>
    </row>
    <row r="974" spans="1:9">
      <c r="A974" s="9">
        <f t="shared" si="89"/>
        <v>17</v>
      </c>
      <c r="B974" s="14" t="s">
        <v>40</v>
      </c>
      <c r="C974" s="8"/>
      <c r="D974" s="8"/>
      <c r="E974" s="8"/>
      <c r="F974" s="8"/>
      <c r="G974" s="11">
        <f t="shared" si="86"/>
        <v>0</v>
      </c>
      <c r="H974" s="18">
        <f t="shared" si="87"/>
        <v>0</v>
      </c>
      <c r="I974" s="10">
        <f t="shared" si="88"/>
        <v>0</v>
      </c>
    </row>
    <row r="975" spans="1:9">
      <c r="A975" s="9">
        <f t="shared" si="89"/>
        <v>18</v>
      </c>
      <c r="B975" s="14" t="s">
        <v>4</v>
      </c>
      <c r="C975" s="8"/>
      <c r="D975" s="8"/>
      <c r="E975" s="8"/>
      <c r="F975" s="8"/>
      <c r="G975" s="11">
        <f t="shared" si="86"/>
        <v>0</v>
      </c>
      <c r="H975" s="18">
        <f t="shared" si="87"/>
        <v>0</v>
      </c>
      <c r="I975" s="10">
        <f t="shared" si="88"/>
        <v>0</v>
      </c>
    </row>
    <row r="976" spans="1:9">
      <c r="A976" s="9">
        <f t="shared" si="89"/>
        <v>19</v>
      </c>
      <c r="B976" s="14" t="s">
        <v>5</v>
      </c>
      <c r="C976" s="8"/>
      <c r="D976" s="8"/>
      <c r="E976" s="8"/>
      <c r="F976" s="8"/>
      <c r="G976" s="11">
        <f t="shared" si="86"/>
        <v>0</v>
      </c>
      <c r="H976" s="18">
        <f t="shared" si="87"/>
        <v>0</v>
      </c>
      <c r="I976" s="10">
        <f t="shared" si="88"/>
        <v>0</v>
      </c>
    </row>
    <row r="977" spans="1:9">
      <c r="A977" s="9">
        <f t="shared" si="89"/>
        <v>20</v>
      </c>
      <c r="B977" s="14" t="s">
        <v>6</v>
      </c>
      <c r="C977" s="8"/>
      <c r="D977" s="8"/>
      <c r="E977" s="8"/>
      <c r="F977" s="8"/>
      <c r="G977" s="11">
        <f t="shared" si="86"/>
        <v>0</v>
      </c>
      <c r="H977" s="18">
        <f t="shared" si="87"/>
        <v>0</v>
      </c>
      <c r="I977" s="10">
        <f t="shared" si="88"/>
        <v>0</v>
      </c>
    </row>
    <row r="978" spans="1:9">
      <c r="A978" s="9">
        <f t="shared" si="89"/>
        <v>21</v>
      </c>
      <c r="B978" s="14" t="s">
        <v>7</v>
      </c>
      <c r="C978" s="8"/>
      <c r="D978" s="8"/>
      <c r="E978" s="8"/>
      <c r="F978" s="8"/>
      <c r="G978" s="11">
        <f t="shared" si="86"/>
        <v>0</v>
      </c>
      <c r="H978" s="18">
        <f t="shared" si="87"/>
        <v>0</v>
      </c>
      <c r="I978" s="10">
        <f t="shared" si="88"/>
        <v>0</v>
      </c>
    </row>
    <row r="979" spans="1:9">
      <c r="A979" s="9">
        <f t="shared" si="89"/>
        <v>22</v>
      </c>
      <c r="B979" s="14" t="s">
        <v>8</v>
      </c>
      <c r="C979" s="8"/>
      <c r="D979" s="8"/>
      <c r="E979" s="8"/>
      <c r="F979" s="8"/>
      <c r="G979" s="11">
        <f t="shared" si="86"/>
        <v>0</v>
      </c>
      <c r="H979" s="18">
        <f t="shared" si="87"/>
        <v>0</v>
      </c>
      <c r="I979" s="10">
        <f t="shared" si="88"/>
        <v>0</v>
      </c>
    </row>
    <row r="980" spans="1:9">
      <c r="A980" s="9">
        <f t="shared" si="89"/>
        <v>23</v>
      </c>
      <c r="B980" s="14" t="s">
        <v>9</v>
      </c>
      <c r="C980" s="8"/>
      <c r="D980" s="8"/>
      <c r="E980" s="8"/>
      <c r="F980" s="8"/>
      <c r="G980" s="11">
        <f t="shared" si="86"/>
        <v>0</v>
      </c>
      <c r="H980" s="18">
        <f t="shared" si="87"/>
        <v>0</v>
      </c>
      <c r="I980" s="10">
        <f t="shared" si="88"/>
        <v>0</v>
      </c>
    </row>
    <row r="981" spans="1:9">
      <c r="A981" s="9">
        <f t="shared" si="89"/>
        <v>24</v>
      </c>
      <c r="B981" s="14" t="s">
        <v>10</v>
      </c>
      <c r="C981" s="8"/>
      <c r="D981" s="8"/>
      <c r="E981" s="8"/>
      <c r="F981" s="8"/>
      <c r="G981" s="11">
        <f t="shared" si="86"/>
        <v>0</v>
      </c>
      <c r="H981" s="18">
        <f t="shared" si="87"/>
        <v>0</v>
      </c>
      <c r="I981" s="10">
        <f t="shared" si="88"/>
        <v>0</v>
      </c>
    </row>
    <row r="982" spans="1:9">
      <c r="A982" s="9">
        <f t="shared" si="89"/>
        <v>25</v>
      </c>
      <c r="B982" s="14" t="s">
        <v>11</v>
      </c>
      <c r="C982" s="8"/>
      <c r="D982" s="8"/>
      <c r="E982" s="8"/>
      <c r="F982" s="8"/>
      <c r="G982" s="11">
        <f t="shared" si="86"/>
        <v>0</v>
      </c>
      <c r="H982" s="18">
        <f t="shared" si="87"/>
        <v>0</v>
      </c>
      <c r="I982" s="10">
        <f t="shared" si="88"/>
        <v>0</v>
      </c>
    </row>
    <row r="983" spans="1:9">
      <c r="A983" s="9">
        <f t="shared" si="89"/>
        <v>26</v>
      </c>
      <c r="B983" s="14" t="s">
        <v>12</v>
      </c>
      <c r="C983" s="8"/>
      <c r="D983" s="8"/>
      <c r="E983" s="8"/>
      <c r="F983" s="8"/>
      <c r="G983" s="11">
        <f t="shared" si="86"/>
        <v>0</v>
      </c>
      <c r="H983" s="18">
        <f t="shared" si="87"/>
        <v>0</v>
      </c>
      <c r="I983" s="10">
        <f t="shared" si="88"/>
        <v>0</v>
      </c>
    </row>
    <row r="984" spans="1:9">
      <c r="A984" s="9">
        <f t="shared" si="89"/>
        <v>27</v>
      </c>
      <c r="B984" s="14" t="s">
        <v>13</v>
      </c>
      <c r="C984" s="8"/>
      <c r="D984" s="8"/>
      <c r="E984" s="8"/>
      <c r="F984" s="8"/>
      <c r="G984" s="11">
        <f t="shared" si="86"/>
        <v>0</v>
      </c>
      <c r="H984" s="18">
        <f t="shared" si="87"/>
        <v>0</v>
      </c>
      <c r="I984" s="10">
        <f t="shared" si="88"/>
        <v>0</v>
      </c>
    </row>
    <row r="985" spans="1:9">
      <c r="A985" s="9">
        <f t="shared" si="89"/>
        <v>28</v>
      </c>
      <c r="B985" s="14" t="s">
        <v>14</v>
      </c>
      <c r="C985" s="8"/>
      <c r="D985" s="8"/>
      <c r="E985" s="8"/>
      <c r="F985" s="8"/>
      <c r="G985" s="11">
        <f t="shared" si="86"/>
        <v>0</v>
      </c>
      <c r="H985" s="18">
        <f t="shared" si="87"/>
        <v>0</v>
      </c>
      <c r="I985" s="10">
        <f t="shared" si="88"/>
        <v>0</v>
      </c>
    </row>
    <row r="986" spans="1:9">
      <c r="A986" s="9">
        <f t="shared" si="89"/>
        <v>29</v>
      </c>
      <c r="B986" s="14" t="s">
        <v>15</v>
      </c>
      <c r="C986" s="8"/>
      <c r="D986" s="8"/>
      <c r="E986" s="8"/>
      <c r="F986" s="8"/>
      <c r="G986" s="11">
        <f t="shared" si="86"/>
        <v>0</v>
      </c>
      <c r="H986" s="18">
        <f t="shared" si="87"/>
        <v>0</v>
      </c>
      <c r="I986" s="10">
        <f t="shared" si="88"/>
        <v>0</v>
      </c>
    </row>
    <row r="987" spans="1:9">
      <c r="A987" s="9">
        <f t="shared" si="89"/>
        <v>30</v>
      </c>
      <c r="B987" s="14" t="s">
        <v>16</v>
      </c>
      <c r="C987" s="8"/>
      <c r="D987" s="8"/>
      <c r="E987" s="8"/>
      <c r="F987" s="8"/>
      <c r="G987" s="11">
        <f t="shared" si="86"/>
        <v>0</v>
      </c>
      <c r="H987" s="18">
        <f t="shared" si="87"/>
        <v>0</v>
      </c>
      <c r="I987" s="10">
        <f t="shared" si="88"/>
        <v>0</v>
      </c>
    </row>
    <row r="988" spans="1:9">
      <c r="A988" s="9">
        <f t="shared" si="89"/>
        <v>31</v>
      </c>
      <c r="B988" s="14" t="s">
        <v>17</v>
      </c>
      <c r="C988" s="8"/>
      <c r="D988" s="8"/>
      <c r="E988" s="8"/>
      <c r="F988" s="8"/>
      <c r="G988" s="11">
        <f t="shared" si="86"/>
        <v>0</v>
      </c>
      <c r="H988" s="18">
        <f t="shared" si="87"/>
        <v>0</v>
      </c>
      <c r="I988" s="10">
        <f t="shared" si="88"/>
        <v>0</v>
      </c>
    </row>
    <row r="989" spans="1:9">
      <c r="A989" s="9">
        <f t="shared" si="89"/>
        <v>32</v>
      </c>
      <c r="B989" s="14" t="s">
        <v>18</v>
      </c>
      <c r="C989" s="8"/>
      <c r="D989" s="8"/>
      <c r="E989" s="8"/>
      <c r="F989" s="8"/>
      <c r="G989" s="11">
        <f t="shared" si="86"/>
        <v>0</v>
      </c>
      <c r="H989" s="18">
        <f t="shared" si="87"/>
        <v>0</v>
      </c>
      <c r="I989" s="10">
        <f t="shared" si="88"/>
        <v>0</v>
      </c>
    </row>
    <row r="990" spans="1:9">
      <c r="A990" s="9">
        <f t="shared" si="89"/>
        <v>33</v>
      </c>
      <c r="B990" s="14" t="s">
        <v>19</v>
      </c>
      <c r="C990" s="8"/>
      <c r="D990" s="8"/>
      <c r="E990" s="8"/>
      <c r="F990" s="8"/>
      <c r="G990" s="11">
        <f t="shared" si="86"/>
        <v>0</v>
      </c>
      <c r="H990" s="18">
        <f t="shared" si="87"/>
        <v>0</v>
      </c>
      <c r="I990" s="10">
        <f t="shared" si="88"/>
        <v>0</v>
      </c>
    </row>
    <row r="991" spans="1:9">
      <c r="A991" s="9">
        <f t="shared" si="89"/>
        <v>34</v>
      </c>
      <c r="B991" s="14" t="s">
        <v>20</v>
      </c>
      <c r="C991" s="8"/>
      <c r="D991" s="8"/>
      <c r="E991" s="8"/>
      <c r="F991" s="8"/>
      <c r="G991" s="11">
        <f t="shared" si="86"/>
        <v>0</v>
      </c>
      <c r="H991" s="18">
        <f t="shared" si="87"/>
        <v>0</v>
      </c>
      <c r="I991" s="10">
        <f t="shared" si="88"/>
        <v>0</v>
      </c>
    </row>
    <row r="992" spans="1:9">
      <c r="A992" s="9">
        <f t="shared" si="89"/>
        <v>35</v>
      </c>
      <c r="B992" s="14" t="s">
        <v>21</v>
      </c>
      <c r="C992" s="8"/>
      <c r="D992" s="8"/>
      <c r="E992" s="8"/>
      <c r="F992" s="8"/>
      <c r="G992" s="11">
        <f t="shared" si="86"/>
        <v>0</v>
      </c>
      <c r="H992" s="18">
        <f t="shared" si="87"/>
        <v>0</v>
      </c>
      <c r="I992" s="10">
        <f t="shared" si="88"/>
        <v>0</v>
      </c>
    </row>
    <row r="993" spans="1:9">
      <c r="A993" s="9">
        <f t="shared" si="89"/>
        <v>36</v>
      </c>
      <c r="B993" s="14" t="s">
        <v>22</v>
      </c>
      <c r="C993" s="8"/>
      <c r="D993" s="8"/>
      <c r="E993" s="8"/>
      <c r="F993" s="8"/>
      <c r="G993" s="11">
        <f t="shared" si="86"/>
        <v>0</v>
      </c>
      <c r="H993" s="18">
        <f t="shared" si="87"/>
        <v>0</v>
      </c>
      <c r="I993" s="10">
        <f t="shared" si="88"/>
        <v>0</v>
      </c>
    </row>
    <row r="994" spans="1:9">
      <c r="A994" s="9">
        <f t="shared" si="89"/>
        <v>37</v>
      </c>
      <c r="B994" s="14" t="s">
        <v>1301</v>
      </c>
      <c r="C994" s="8"/>
      <c r="D994" s="8"/>
      <c r="E994" s="8"/>
      <c r="F994" s="8"/>
      <c r="G994" s="11">
        <f t="shared" si="86"/>
        <v>0</v>
      </c>
      <c r="H994" s="18">
        <f t="shared" si="87"/>
        <v>0</v>
      </c>
      <c r="I994" s="10">
        <f t="shared" si="88"/>
        <v>0</v>
      </c>
    </row>
    <row r="995" spans="1:9">
      <c r="A995" s="9">
        <f t="shared" si="89"/>
        <v>38</v>
      </c>
      <c r="B995" s="79" t="s">
        <v>43</v>
      </c>
      <c r="C995" s="8"/>
      <c r="D995" s="8"/>
      <c r="E995" s="8"/>
      <c r="F995" s="8"/>
      <c r="G995" s="11">
        <f t="shared" si="86"/>
        <v>0</v>
      </c>
      <c r="H995" s="18">
        <f t="shared" si="87"/>
        <v>0</v>
      </c>
      <c r="I995" s="10">
        <f t="shared" si="88"/>
        <v>0</v>
      </c>
    </row>
    <row r="996" spans="1:9">
      <c r="A996" s="9">
        <f t="shared" si="89"/>
        <v>39</v>
      </c>
      <c r="B996" s="79" t="s">
        <v>1016</v>
      </c>
      <c r="C996" s="8"/>
      <c r="D996" s="8"/>
      <c r="E996" s="8"/>
      <c r="F996" s="8"/>
      <c r="G996" s="11">
        <f t="shared" si="86"/>
        <v>0</v>
      </c>
      <c r="H996" s="18">
        <f t="shared" si="87"/>
        <v>0</v>
      </c>
      <c r="I996" s="10">
        <f t="shared" si="88"/>
        <v>0</v>
      </c>
    </row>
    <row r="997" spans="1:9">
      <c r="A997" s="9">
        <f t="shared" si="89"/>
        <v>40</v>
      </c>
      <c r="B997" s="79" t="s">
        <v>1016</v>
      </c>
      <c r="C997" s="8"/>
      <c r="D997" s="8"/>
      <c r="E997" s="8"/>
      <c r="F997" s="8"/>
      <c r="G997" s="11">
        <f t="shared" si="86"/>
        <v>0</v>
      </c>
      <c r="H997" s="18">
        <f t="shared" si="87"/>
        <v>0</v>
      </c>
      <c r="I997" s="10">
        <f t="shared" si="88"/>
        <v>0</v>
      </c>
    </row>
    <row r="998" spans="1:9">
      <c r="A998" s="9">
        <f t="shared" si="89"/>
        <v>41</v>
      </c>
      <c r="B998" s="79" t="s">
        <v>1017</v>
      </c>
      <c r="C998" s="8"/>
      <c r="D998" s="8"/>
      <c r="E998" s="8"/>
      <c r="F998" s="8"/>
      <c r="G998" s="11">
        <f t="shared" si="86"/>
        <v>0</v>
      </c>
      <c r="H998" s="18">
        <f t="shared" si="87"/>
        <v>0</v>
      </c>
      <c r="I998" s="10">
        <f t="shared" si="88"/>
        <v>0</v>
      </c>
    </row>
    <row r="999" spans="1:9">
      <c r="A999" s="9">
        <f t="shared" si="89"/>
        <v>42</v>
      </c>
      <c r="B999" s="79" t="s">
        <v>1018</v>
      </c>
      <c r="C999" s="8"/>
      <c r="D999" s="8"/>
      <c r="E999" s="8"/>
      <c r="F999" s="8"/>
      <c r="G999" s="11">
        <f t="shared" si="86"/>
        <v>0</v>
      </c>
      <c r="H999" s="18">
        <f t="shared" si="87"/>
        <v>0</v>
      </c>
      <c r="I999" s="10">
        <f t="shared" si="88"/>
        <v>0</v>
      </c>
    </row>
    <row r="1000" spans="1:9">
      <c r="A1000" s="9">
        <f t="shared" si="89"/>
        <v>43</v>
      </c>
      <c r="B1000" s="79" t="s">
        <v>1019</v>
      </c>
      <c r="C1000" s="8"/>
      <c r="D1000" s="8"/>
      <c r="E1000" s="8"/>
      <c r="F1000" s="8"/>
      <c r="G1000" s="11">
        <f t="shared" si="86"/>
        <v>0</v>
      </c>
      <c r="H1000" s="18">
        <f t="shared" si="87"/>
        <v>0</v>
      </c>
      <c r="I1000" s="10">
        <f t="shared" si="88"/>
        <v>0</v>
      </c>
    </row>
    <row r="1001" spans="1:9">
      <c r="A1001" s="9">
        <f t="shared" si="89"/>
        <v>44</v>
      </c>
      <c r="B1001" s="79" t="s">
        <v>1020</v>
      </c>
      <c r="C1001" s="8"/>
      <c r="D1001" s="8"/>
      <c r="E1001" s="8"/>
      <c r="F1001" s="8"/>
      <c r="G1001" s="11">
        <f t="shared" si="86"/>
        <v>0</v>
      </c>
      <c r="H1001" s="18">
        <f t="shared" si="87"/>
        <v>0</v>
      </c>
      <c r="I1001" s="10">
        <f t="shared" si="88"/>
        <v>0</v>
      </c>
    </row>
    <row r="1002" spans="1:9">
      <c r="A1002" s="9">
        <f t="shared" si="89"/>
        <v>45</v>
      </c>
      <c r="B1002" s="79" t="s">
        <v>1035</v>
      </c>
      <c r="C1002" s="8"/>
      <c r="D1002" s="8"/>
      <c r="E1002" s="8"/>
      <c r="F1002" s="8"/>
      <c r="G1002" s="11">
        <f t="shared" si="86"/>
        <v>0</v>
      </c>
      <c r="H1002" s="18">
        <f t="shared" si="87"/>
        <v>0</v>
      </c>
      <c r="I1002" s="10">
        <f t="shared" si="88"/>
        <v>0</v>
      </c>
    </row>
    <row r="1003" spans="1:9">
      <c r="A1003" s="9">
        <f t="shared" si="89"/>
        <v>46</v>
      </c>
      <c r="B1003" s="79" t="s">
        <v>1036</v>
      </c>
      <c r="C1003" s="8"/>
      <c r="D1003" s="8"/>
      <c r="E1003" s="8"/>
      <c r="F1003" s="8"/>
      <c r="G1003" s="11">
        <f t="shared" si="86"/>
        <v>0</v>
      </c>
      <c r="H1003" s="18">
        <f t="shared" si="87"/>
        <v>0</v>
      </c>
      <c r="I1003" s="10">
        <f t="shared" si="88"/>
        <v>0</v>
      </c>
    </row>
    <row r="1004" spans="1:9">
      <c r="A1004" s="9">
        <f t="shared" si="89"/>
        <v>47</v>
      </c>
      <c r="B1004" s="79" t="s">
        <v>1037</v>
      </c>
      <c r="C1004" s="8"/>
      <c r="D1004" s="8"/>
      <c r="E1004" s="8"/>
      <c r="F1004" s="8"/>
      <c r="G1004" s="11">
        <f t="shared" si="86"/>
        <v>0</v>
      </c>
      <c r="H1004" s="18">
        <f t="shared" si="87"/>
        <v>0</v>
      </c>
      <c r="I1004" s="10">
        <f t="shared" si="88"/>
        <v>0</v>
      </c>
    </row>
    <row r="1005" spans="1:9">
      <c r="A1005" s="9">
        <f t="shared" si="89"/>
        <v>48</v>
      </c>
      <c r="B1005" s="79" t="s">
        <v>1038</v>
      </c>
      <c r="C1005" s="8"/>
      <c r="D1005" s="8"/>
      <c r="E1005" s="8"/>
      <c r="F1005" s="8"/>
      <c r="G1005" s="11">
        <f t="shared" si="86"/>
        <v>0</v>
      </c>
      <c r="H1005" s="18">
        <f t="shared" si="87"/>
        <v>0</v>
      </c>
      <c r="I1005" s="10">
        <f t="shared" si="88"/>
        <v>0</v>
      </c>
    </row>
    <row r="1006" spans="1:9">
      <c r="A1006" s="9">
        <f t="shared" si="89"/>
        <v>49</v>
      </c>
      <c r="B1006" s="79" t="s">
        <v>1041</v>
      </c>
      <c r="C1006" s="8"/>
      <c r="D1006" s="8"/>
      <c r="E1006" s="8"/>
      <c r="F1006" s="8"/>
      <c r="G1006" s="11">
        <f t="shared" si="86"/>
        <v>0</v>
      </c>
      <c r="H1006" s="18">
        <f t="shared" si="87"/>
        <v>0</v>
      </c>
      <c r="I1006" s="10">
        <f t="shared" si="88"/>
        <v>0</v>
      </c>
    </row>
    <row r="1007" spans="1:9">
      <c r="A1007" s="9">
        <f t="shared" si="89"/>
        <v>50</v>
      </c>
      <c r="B1007" s="79" t="s">
        <v>1042</v>
      </c>
      <c r="C1007" s="8"/>
      <c r="D1007" s="8"/>
      <c r="E1007" s="8"/>
      <c r="F1007" s="8"/>
      <c r="G1007" s="11">
        <f t="shared" si="86"/>
        <v>0</v>
      </c>
      <c r="H1007" s="18">
        <f t="shared" si="87"/>
        <v>0</v>
      </c>
      <c r="I1007" s="10">
        <f t="shared" si="88"/>
        <v>0</v>
      </c>
    </row>
    <row r="1008" spans="1:9">
      <c r="A1008" s="9">
        <f t="shared" si="89"/>
        <v>51</v>
      </c>
      <c r="B1008" s="79" t="s">
        <v>1046</v>
      </c>
      <c r="C1008" s="8"/>
      <c r="D1008" s="8"/>
      <c r="E1008" s="8"/>
      <c r="F1008" s="8"/>
      <c r="G1008" s="11">
        <f t="shared" si="86"/>
        <v>0</v>
      </c>
      <c r="H1008" s="18">
        <f t="shared" si="87"/>
        <v>0</v>
      </c>
      <c r="I1008" s="10">
        <f t="shared" si="88"/>
        <v>0</v>
      </c>
    </row>
    <row r="1009" spans="1:9">
      <c r="A1009" s="9">
        <f t="shared" si="89"/>
        <v>52</v>
      </c>
      <c r="B1009" s="14" t="s">
        <v>1362</v>
      </c>
      <c r="C1009" s="8"/>
      <c r="D1009" s="8"/>
      <c r="E1009" s="8"/>
      <c r="F1009" s="8"/>
      <c r="G1009" s="11">
        <f>2/179923.89*C1009</f>
        <v>0</v>
      </c>
      <c r="H1009" s="18">
        <f t="shared" si="87"/>
        <v>0</v>
      </c>
      <c r="I1009" s="10">
        <f t="shared" si="88"/>
        <v>0</v>
      </c>
    </row>
    <row r="1010" spans="1:9">
      <c r="A1010" s="9">
        <f t="shared" si="89"/>
        <v>53</v>
      </c>
      <c r="B1010" s="14" t="s">
        <v>1016</v>
      </c>
      <c r="C1010" s="8"/>
      <c r="D1010" s="8"/>
      <c r="E1010" s="8"/>
      <c r="F1010" s="8"/>
      <c r="G1010" s="11">
        <f>2/179923.89*C1010</f>
        <v>0</v>
      </c>
      <c r="H1010" s="18">
        <f t="shared" si="87"/>
        <v>0</v>
      </c>
      <c r="I1010" s="10">
        <f t="shared" si="88"/>
        <v>0</v>
      </c>
    </row>
    <row r="1011" spans="1:9">
      <c r="A1011" s="9"/>
      <c r="B1011" s="17" t="s">
        <v>576</v>
      </c>
      <c r="C1011" s="13">
        <f>SUM(C958:C1008)</f>
        <v>0</v>
      </c>
      <c r="D1011" s="8"/>
      <c r="E1011" s="8"/>
      <c r="F1011" s="8"/>
      <c r="G1011" s="15">
        <f>SUM(G958:G994)</f>
        <v>0</v>
      </c>
      <c r="H1011" s="18">
        <f t="shared" si="87"/>
        <v>0</v>
      </c>
      <c r="I1011" s="15">
        <f>SUM(I958:I994)</f>
        <v>0</v>
      </c>
    </row>
    <row r="1012" spans="1:9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</row>
    <row r="1013" spans="1:9">
      <c r="A1013" s="9">
        <v>1</v>
      </c>
      <c r="B1013" s="14" t="s">
        <v>1048</v>
      </c>
      <c r="C1013" s="8"/>
      <c r="D1013" s="8"/>
      <c r="E1013" s="8"/>
      <c r="F1013" s="8"/>
      <c r="G1013" s="11">
        <f t="shared" ref="G1013:G1073" si="90">2/207772.58*F1013</f>
        <v>0</v>
      </c>
      <c r="H1013" s="18">
        <f t="shared" ref="H1013:H1073" si="91">G1013*1655.69</f>
        <v>0</v>
      </c>
      <c r="I1013" s="10">
        <f t="shared" ref="I1013:I1073" si="92">H1013*0.3677</f>
        <v>0</v>
      </c>
    </row>
    <row r="1014" spans="1:9">
      <c r="A1014" s="9">
        <f>A1013+1</f>
        <v>2</v>
      </c>
      <c r="B1014" s="14" t="s">
        <v>1049</v>
      </c>
      <c r="C1014" s="8"/>
      <c r="D1014" s="8"/>
      <c r="E1014" s="8"/>
      <c r="F1014" s="8"/>
      <c r="G1014" s="11">
        <f t="shared" si="90"/>
        <v>0</v>
      </c>
      <c r="H1014" s="18">
        <f t="shared" si="91"/>
        <v>0</v>
      </c>
      <c r="I1014" s="10">
        <f t="shared" si="92"/>
        <v>0</v>
      </c>
    </row>
    <row r="1015" spans="1:9">
      <c r="A1015" s="9">
        <f t="shared" ref="A1015:A1078" si="93">A1014+1</f>
        <v>3</v>
      </c>
      <c r="B1015" s="14" t="s">
        <v>1050</v>
      </c>
      <c r="C1015" s="8"/>
      <c r="D1015" s="8"/>
      <c r="E1015" s="8"/>
      <c r="F1015" s="8"/>
      <c r="G1015" s="11">
        <f t="shared" si="90"/>
        <v>0</v>
      </c>
      <c r="H1015" s="18">
        <f t="shared" si="91"/>
        <v>0</v>
      </c>
      <c r="I1015" s="10">
        <f t="shared" si="92"/>
        <v>0</v>
      </c>
    </row>
    <row r="1016" spans="1:9">
      <c r="A1016" s="9">
        <f t="shared" si="93"/>
        <v>4</v>
      </c>
      <c r="B1016" s="14" t="s">
        <v>1051</v>
      </c>
      <c r="C1016" s="8"/>
      <c r="D1016" s="8"/>
      <c r="E1016" s="8"/>
      <c r="F1016" s="8"/>
      <c r="G1016" s="11">
        <f t="shared" si="90"/>
        <v>0</v>
      </c>
      <c r="H1016" s="18">
        <f t="shared" si="91"/>
        <v>0</v>
      </c>
      <c r="I1016" s="10">
        <f t="shared" si="92"/>
        <v>0</v>
      </c>
    </row>
    <row r="1017" spans="1:9">
      <c r="A1017" s="9">
        <f t="shared" si="93"/>
        <v>5</v>
      </c>
      <c r="B1017" s="14" t="s">
        <v>1052</v>
      </c>
      <c r="C1017" s="8"/>
      <c r="D1017" s="8"/>
      <c r="E1017" s="8"/>
      <c r="F1017" s="8"/>
      <c r="G1017" s="11">
        <f t="shared" si="90"/>
        <v>0</v>
      </c>
      <c r="H1017" s="18">
        <f t="shared" si="91"/>
        <v>0</v>
      </c>
      <c r="I1017" s="10">
        <f t="shared" si="92"/>
        <v>0</v>
      </c>
    </row>
    <row r="1018" spans="1:9">
      <c r="A1018" s="9">
        <f t="shared" si="93"/>
        <v>6</v>
      </c>
      <c r="B1018" s="14" t="s">
        <v>1053</v>
      </c>
      <c r="C1018" s="8"/>
      <c r="D1018" s="8"/>
      <c r="E1018" s="8"/>
      <c r="F1018" s="8"/>
      <c r="G1018" s="11">
        <f t="shared" si="90"/>
        <v>0</v>
      </c>
      <c r="H1018" s="18">
        <f t="shared" si="91"/>
        <v>0</v>
      </c>
      <c r="I1018" s="10">
        <f t="shared" si="92"/>
        <v>0</v>
      </c>
    </row>
    <row r="1019" spans="1:9">
      <c r="A1019" s="9">
        <f t="shared" si="93"/>
        <v>7</v>
      </c>
      <c r="B1019" s="14" t="s">
        <v>1054</v>
      </c>
      <c r="C1019" s="8"/>
      <c r="D1019" s="8"/>
      <c r="E1019" s="8"/>
      <c r="F1019" s="8"/>
      <c r="G1019" s="11">
        <f t="shared" si="90"/>
        <v>0</v>
      </c>
      <c r="H1019" s="18">
        <f t="shared" si="91"/>
        <v>0</v>
      </c>
      <c r="I1019" s="10">
        <f t="shared" si="92"/>
        <v>0</v>
      </c>
    </row>
    <row r="1020" spans="1:9">
      <c r="A1020" s="9">
        <f t="shared" si="93"/>
        <v>8</v>
      </c>
      <c r="B1020" s="14" t="s">
        <v>1055</v>
      </c>
      <c r="C1020" s="8"/>
      <c r="D1020" s="8"/>
      <c r="E1020" s="8"/>
      <c r="F1020" s="8"/>
      <c r="G1020" s="11">
        <f t="shared" si="90"/>
        <v>0</v>
      </c>
      <c r="H1020" s="18">
        <f t="shared" si="91"/>
        <v>0</v>
      </c>
      <c r="I1020" s="10">
        <f t="shared" si="92"/>
        <v>0</v>
      </c>
    </row>
    <row r="1021" spans="1:9">
      <c r="A1021" s="9">
        <f t="shared" si="93"/>
        <v>9</v>
      </c>
      <c r="B1021" s="14" t="s">
        <v>1056</v>
      </c>
      <c r="C1021" s="8"/>
      <c r="D1021" s="8"/>
      <c r="E1021" s="8"/>
      <c r="F1021" s="8"/>
      <c r="G1021" s="11">
        <f t="shared" si="90"/>
        <v>0</v>
      </c>
      <c r="H1021" s="18">
        <f t="shared" si="91"/>
        <v>0</v>
      </c>
      <c r="I1021" s="10">
        <f t="shared" si="92"/>
        <v>0</v>
      </c>
    </row>
    <row r="1022" spans="1:9">
      <c r="A1022" s="9">
        <f t="shared" si="93"/>
        <v>10</v>
      </c>
      <c r="B1022" s="14" t="s">
        <v>1057</v>
      </c>
      <c r="C1022" s="8"/>
      <c r="D1022" s="8"/>
      <c r="E1022" s="8"/>
      <c r="F1022" s="8"/>
      <c r="G1022" s="11">
        <f t="shared" si="90"/>
        <v>0</v>
      </c>
      <c r="H1022" s="18">
        <f t="shared" si="91"/>
        <v>0</v>
      </c>
      <c r="I1022" s="10">
        <f t="shared" si="92"/>
        <v>0</v>
      </c>
    </row>
    <row r="1023" spans="1:9">
      <c r="A1023" s="9">
        <f t="shared" si="93"/>
        <v>11</v>
      </c>
      <c r="B1023" s="14" t="s">
        <v>1058</v>
      </c>
      <c r="C1023" s="8"/>
      <c r="D1023" s="8"/>
      <c r="E1023" s="8"/>
      <c r="F1023" s="8"/>
      <c r="G1023" s="11">
        <f t="shared" si="90"/>
        <v>0</v>
      </c>
      <c r="H1023" s="18">
        <f t="shared" si="91"/>
        <v>0</v>
      </c>
      <c r="I1023" s="10">
        <f t="shared" si="92"/>
        <v>0</v>
      </c>
    </row>
    <row r="1024" spans="1:9">
      <c r="A1024" s="9">
        <f t="shared" si="93"/>
        <v>12</v>
      </c>
      <c r="B1024" s="14" t="s">
        <v>1059</v>
      </c>
      <c r="C1024" s="8"/>
      <c r="D1024" s="8"/>
      <c r="E1024" s="8"/>
      <c r="F1024" s="8"/>
      <c r="G1024" s="11">
        <f t="shared" si="90"/>
        <v>0</v>
      </c>
      <c r="H1024" s="18">
        <f t="shared" si="91"/>
        <v>0</v>
      </c>
      <c r="I1024" s="10">
        <f t="shared" si="92"/>
        <v>0</v>
      </c>
    </row>
    <row r="1025" spans="1:9">
      <c r="A1025" s="9">
        <f t="shared" si="93"/>
        <v>13</v>
      </c>
      <c r="B1025" s="14" t="s">
        <v>1060</v>
      </c>
      <c r="C1025" s="8"/>
      <c r="D1025" s="8"/>
      <c r="E1025" s="8"/>
      <c r="F1025" s="8"/>
      <c r="G1025" s="11">
        <f t="shared" si="90"/>
        <v>0</v>
      </c>
      <c r="H1025" s="18">
        <f t="shared" si="91"/>
        <v>0</v>
      </c>
      <c r="I1025" s="10">
        <f t="shared" si="92"/>
        <v>0</v>
      </c>
    </row>
    <row r="1026" spans="1:9">
      <c r="A1026" s="9">
        <f t="shared" si="93"/>
        <v>14</v>
      </c>
      <c r="B1026" s="14" t="s">
        <v>1061</v>
      </c>
      <c r="C1026" s="8"/>
      <c r="D1026" s="8"/>
      <c r="E1026" s="8"/>
      <c r="F1026" s="8"/>
      <c r="G1026" s="11">
        <f t="shared" si="90"/>
        <v>0</v>
      </c>
      <c r="H1026" s="18">
        <f t="shared" si="91"/>
        <v>0</v>
      </c>
      <c r="I1026" s="10">
        <f t="shared" si="92"/>
        <v>0</v>
      </c>
    </row>
    <row r="1027" spans="1:9">
      <c r="A1027" s="9">
        <f t="shared" si="93"/>
        <v>15</v>
      </c>
      <c r="B1027" s="14" t="s">
        <v>1062</v>
      </c>
      <c r="C1027" s="8"/>
      <c r="D1027" s="8"/>
      <c r="E1027" s="8"/>
      <c r="F1027" s="8"/>
      <c r="G1027" s="11">
        <f t="shared" si="90"/>
        <v>0</v>
      </c>
      <c r="H1027" s="18">
        <f t="shared" si="91"/>
        <v>0</v>
      </c>
      <c r="I1027" s="10">
        <f t="shared" si="92"/>
        <v>0</v>
      </c>
    </row>
    <row r="1028" spans="1:9">
      <c r="A1028" s="9">
        <f t="shared" si="93"/>
        <v>16</v>
      </c>
      <c r="B1028" s="14" t="s">
        <v>1063</v>
      </c>
      <c r="C1028" s="8"/>
      <c r="D1028" s="8"/>
      <c r="E1028" s="8"/>
      <c r="F1028" s="8"/>
      <c r="G1028" s="11">
        <f t="shared" si="90"/>
        <v>0</v>
      </c>
      <c r="H1028" s="18">
        <f t="shared" si="91"/>
        <v>0</v>
      </c>
      <c r="I1028" s="10">
        <f t="shared" si="92"/>
        <v>0</v>
      </c>
    </row>
    <row r="1029" spans="1:9">
      <c r="A1029" s="9">
        <f t="shared" si="93"/>
        <v>17</v>
      </c>
      <c r="B1029" s="14" t="s">
        <v>1064</v>
      </c>
      <c r="C1029" s="8"/>
      <c r="D1029" s="8"/>
      <c r="E1029" s="8"/>
      <c r="F1029" s="8"/>
      <c r="G1029" s="11">
        <f t="shared" si="90"/>
        <v>0</v>
      </c>
      <c r="H1029" s="18">
        <f t="shared" si="91"/>
        <v>0</v>
      </c>
      <c r="I1029" s="10">
        <f t="shared" si="92"/>
        <v>0</v>
      </c>
    </row>
    <row r="1030" spans="1:9">
      <c r="A1030" s="9">
        <f t="shared" si="93"/>
        <v>18</v>
      </c>
      <c r="B1030" s="14" t="s">
        <v>1065</v>
      </c>
      <c r="C1030" s="8"/>
      <c r="D1030" s="8"/>
      <c r="E1030" s="8"/>
      <c r="F1030" s="8"/>
      <c r="G1030" s="11">
        <f t="shared" si="90"/>
        <v>0</v>
      </c>
      <c r="H1030" s="18">
        <f t="shared" si="91"/>
        <v>0</v>
      </c>
      <c r="I1030" s="10">
        <f t="shared" si="92"/>
        <v>0</v>
      </c>
    </row>
    <row r="1031" spans="1:9">
      <c r="A1031" s="9">
        <f t="shared" si="93"/>
        <v>19</v>
      </c>
      <c r="B1031" s="14" t="s">
        <v>1066</v>
      </c>
      <c r="C1031" s="8"/>
      <c r="D1031" s="8"/>
      <c r="E1031" s="8"/>
      <c r="F1031" s="8"/>
      <c r="G1031" s="11">
        <f t="shared" si="90"/>
        <v>0</v>
      </c>
      <c r="H1031" s="18">
        <f t="shared" si="91"/>
        <v>0</v>
      </c>
      <c r="I1031" s="10">
        <f t="shared" si="92"/>
        <v>0</v>
      </c>
    </row>
    <row r="1032" spans="1:9">
      <c r="A1032" s="9">
        <f t="shared" si="93"/>
        <v>20</v>
      </c>
      <c r="B1032" s="14" t="s">
        <v>1067</v>
      </c>
      <c r="C1032" s="8"/>
      <c r="D1032" s="8"/>
      <c r="E1032" s="8"/>
      <c r="F1032" s="8"/>
      <c r="G1032" s="11">
        <f t="shared" si="90"/>
        <v>0</v>
      </c>
      <c r="H1032" s="18">
        <f t="shared" si="91"/>
        <v>0</v>
      </c>
      <c r="I1032" s="10">
        <f t="shared" si="92"/>
        <v>0</v>
      </c>
    </row>
    <row r="1033" spans="1:9">
      <c r="A1033" s="9">
        <f t="shared" si="93"/>
        <v>21</v>
      </c>
      <c r="B1033" s="14" t="s">
        <v>1068</v>
      </c>
      <c r="C1033" s="8"/>
      <c r="D1033" s="8"/>
      <c r="E1033" s="8"/>
      <c r="F1033" s="8"/>
      <c r="G1033" s="11">
        <f t="shared" si="90"/>
        <v>0</v>
      </c>
      <c r="H1033" s="18">
        <f t="shared" si="91"/>
        <v>0</v>
      </c>
      <c r="I1033" s="10">
        <f t="shared" si="92"/>
        <v>0</v>
      </c>
    </row>
    <row r="1034" spans="1:9">
      <c r="A1034" s="9">
        <f t="shared" si="93"/>
        <v>22</v>
      </c>
      <c r="B1034" s="14" t="s">
        <v>1069</v>
      </c>
      <c r="C1034" s="8"/>
      <c r="D1034" s="8"/>
      <c r="E1034" s="8"/>
      <c r="F1034" s="8"/>
      <c r="G1034" s="11">
        <f t="shared" si="90"/>
        <v>0</v>
      </c>
      <c r="H1034" s="18">
        <f t="shared" si="91"/>
        <v>0</v>
      </c>
      <c r="I1034" s="10">
        <f t="shared" si="92"/>
        <v>0</v>
      </c>
    </row>
    <row r="1035" spans="1:9">
      <c r="A1035" s="9">
        <f t="shared" si="93"/>
        <v>23</v>
      </c>
      <c r="B1035" s="14" t="s">
        <v>1070</v>
      </c>
      <c r="C1035" s="8"/>
      <c r="D1035" s="8"/>
      <c r="E1035" s="8"/>
      <c r="F1035" s="8"/>
      <c r="G1035" s="11">
        <f t="shared" si="90"/>
        <v>0</v>
      </c>
      <c r="H1035" s="18">
        <f t="shared" si="91"/>
        <v>0</v>
      </c>
      <c r="I1035" s="10">
        <f t="shared" si="92"/>
        <v>0</v>
      </c>
    </row>
    <row r="1036" spans="1:9">
      <c r="A1036" s="9">
        <f t="shared" si="93"/>
        <v>24</v>
      </c>
      <c r="B1036" s="14" t="s">
        <v>1071</v>
      </c>
      <c r="C1036" s="8"/>
      <c r="D1036" s="8"/>
      <c r="E1036" s="8"/>
      <c r="F1036" s="8"/>
      <c r="G1036" s="11">
        <f t="shared" si="90"/>
        <v>0</v>
      </c>
      <c r="H1036" s="18">
        <f t="shared" si="91"/>
        <v>0</v>
      </c>
      <c r="I1036" s="10">
        <f t="shared" si="92"/>
        <v>0</v>
      </c>
    </row>
    <row r="1037" spans="1:9">
      <c r="A1037" s="9">
        <f t="shared" si="93"/>
        <v>25</v>
      </c>
      <c r="B1037" s="14" t="s">
        <v>1072</v>
      </c>
      <c r="C1037" s="8"/>
      <c r="D1037" s="8"/>
      <c r="E1037" s="8"/>
      <c r="F1037" s="8"/>
      <c r="G1037" s="11">
        <f t="shared" si="90"/>
        <v>0</v>
      </c>
      <c r="H1037" s="18">
        <f t="shared" si="91"/>
        <v>0</v>
      </c>
      <c r="I1037" s="10">
        <f t="shared" si="92"/>
        <v>0</v>
      </c>
    </row>
    <row r="1038" spans="1:9">
      <c r="A1038" s="9">
        <f t="shared" si="93"/>
        <v>26</v>
      </c>
      <c r="B1038" s="14" t="s">
        <v>1073</v>
      </c>
      <c r="C1038" s="8"/>
      <c r="D1038" s="8"/>
      <c r="E1038" s="8"/>
      <c r="F1038" s="8"/>
      <c r="G1038" s="11">
        <f t="shared" si="90"/>
        <v>0</v>
      </c>
      <c r="H1038" s="18">
        <f t="shared" si="91"/>
        <v>0</v>
      </c>
      <c r="I1038" s="10">
        <f t="shared" si="92"/>
        <v>0</v>
      </c>
    </row>
    <row r="1039" spans="1:9">
      <c r="A1039" s="9">
        <f t="shared" si="93"/>
        <v>27</v>
      </c>
      <c r="B1039" s="14" t="s">
        <v>1074</v>
      </c>
      <c r="C1039" s="8"/>
      <c r="D1039" s="8"/>
      <c r="E1039" s="8"/>
      <c r="F1039" s="8"/>
      <c r="G1039" s="11">
        <f t="shared" si="90"/>
        <v>0</v>
      </c>
      <c r="H1039" s="18">
        <f t="shared" si="91"/>
        <v>0</v>
      </c>
      <c r="I1039" s="10">
        <f t="shared" si="92"/>
        <v>0</v>
      </c>
    </row>
    <row r="1040" spans="1:9">
      <c r="A1040" s="9">
        <f t="shared" si="93"/>
        <v>28</v>
      </c>
      <c r="B1040" s="14" t="s">
        <v>1075</v>
      </c>
      <c r="C1040" s="8"/>
      <c r="D1040" s="8"/>
      <c r="E1040" s="8"/>
      <c r="F1040" s="8"/>
      <c r="G1040" s="11">
        <f t="shared" si="90"/>
        <v>0</v>
      </c>
      <c r="H1040" s="18">
        <f t="shared" si="91"/>
        <v>0</v>
      </c>
      <c r="I1040" s="10">
        <f t="shared" si="92"/>
        <v>0</v>
      </c>
    </row>
    <row r="1041" spans="1:9">
      <c r="A1041" s="9">
        <f t="shared" si="93"/>
        <v>29</v>
      </c>
      <c r="B1041" s="14" t="s">
        <v>1076</v>
      </c>
      <c r="C1041" s="8"/>
      <c r="D1041" s="8"/>
      <c r="E1041" s="8"/>
      <c r="F1041" s="8"/>
      <c r="G1041" s="11">
        <f t="shared" si="90"/>
        <v>0</v>
      </c>
      <c r="H1041" s="18">
        <f t="shared" si="91"/>
        <v>0</v>
      </c>
      <c r="I1041" s="10">
        <f t="shared" si="92"/>
        <v>0</v>
      </c>
    </row>
    <row r="1042" spans="1:9">
      <c r="A1042" s="9">
        <f t="shared" si="93"/>
        <v>30</v>
      </c>
      <c r="B1042" s="14" t="s">
        <v>1077</v>
      </c>
      <c r="C1042" s="8"/>
      <c r="D1042" s="8"/>
      <c r="E1042" s="8"/>
      <c r="F1042" s="8"/>
      <c r="G1042" s="11">
        <f t="shared" si="90"/>
        <v>0</v>
      </c>
      <c r="H1042" s="18">
        <f t="shared" si="91"/>
        <v>0</v>
      </c>
      <c r="I1042" s="10">
        <f t="shared" si="92"/>
        <v>0</v>
      </c>
    </row>
    <row r="1043" spans="1:9">
      <c r="A1043" s="9">
        <f t="shared" si="93"/>
        <v>31</v>
      </c>
      <c r="B1043" s="14" t="s">
        <v>1078</v>
      </c>
      <c r="C1043" s="8"/>
      <c r="D1043" s="8"/>
      <c r="E1043" s="8"/>
      <c r="F1043" s="8"/>
      <c r="G1043" s="11">
        <f t="shared" si="90"/>
        <v>0</v>
      </c>
      <c r="H1043" s="18">
        <f t="shared" si="91"/>
        <v>0</v>
      </c>
      <c r="I1043" s="10">
        <f t="shared" si="92"/>
        <v>0</v>
      </c>
    </row>
    <row r="1044" spans="1:9">
      <c r="A1044" s="9">
        <f t="shared" si="93"/>
        <v>32</v>
      </c>
      <c r="B1044" s="14" t="s">
        <v>1079</v>
      </c>
      <c r="C1044" s="8"/>
      <c r="D1044" s="8"/>
      <c r="E1044" s="8"/>
      <c r="F1044" s="8"/>
      <c r="G1044" s="11">
        <f t="shared" si="90"/>
        <v>0</v>
      </c>
      <c r="H1044" s="18">
        <f t="shared" si="91"/>
        <v>0</v>
      </c>
      <c r="I1044" s="10">
        <f t="shared" si="92"/>
        <v>0</v>
      </c>
    </row>
    <row r="1045" spans="1:9">
      <c r="A1045" s="9">
        <f t="shared" si="93"/>
        <v>33</v>
      </c>
      <c r="B1045" s="14" t="s">
        <v>1080</v>
      </c>
      <c r="C1045" s="8"/>
      <c r="D1045" s="8"/>
      <c r="E1045" s="8"/>
      <c r="F1045" s="8"/>
      <c r="G1045" s="11">
        <f t="shared" si="90"/>
        <v>0</v>
      </c>
      <c r="H1045" s="18">
        <f t="shared" si="91"/>
        <v>0</v>
      </c>
      <c r="I1045" s="10">
        <f t="shared" si="92"/>
        <v>0</v>
      </c>
    </row>
    <row r="1046" spans="1:9">
      <c r="A1046" s="9">
        <f t="shared" si="93"/>
        <v>34</v>
      </c>
      <c r="B1046" s="14" t="s">
        <v>1081</v>
      </c>
      <c r="C1046" s="8"/>
      <c r="D1046" s="8"/>
      <c r="E1046" s="8"/>
      <c r="F1046" s="8"/>
      <c r="G1046" s="11">
        <f t="shared" si="90"/>
        <v>0</v>
      </c>
      <c r="H1046" s="18">
        <f t="shared" si="91"/>
        <v>0</v>
      </c>
      <c r="I1046" s="10">
        <f t="shared" si="92"/>
        <v>0</v>
      </c>
    </row>
    <row r="1047" spans="1:9">
      <c r="A1047" s="9">
        <f t="shared" si="93"/>
        <v>35</v>
      </c>
      <c r="B1047" s="14" t="s">
        <v>1082</v>
      </c>
      <c r="C1047" s="8"/>
      <c r="D1047" s="8"/>
      <c r="E1047" s="8"/>
      <c r="F1047" s="8"/>
      <c r="G1047" s="11">
        <f t="shared" si="90"/>
        <v>0</v>
      </c>
      <c r="H1047" s="18">
        <f t="shared" si="91"/>
        <v>0</v>
      </c>
      <c r="I1047" s="10">
        <f t="shared" si="92"/>
        <v>0</v>
      </c>
    </row>
    <row r="1048" spans="1:9">
      <c r="A1048" s="9">
        <f t="shared" si="93"/>
        <v>36</v>
      </c>
      <c r="B1048" s="14" t="s">
        <v>1083</v>
      </c>
      <c r="C1048" s="8"/>
      <c r="D1048" s="8"/>
      <c r="E1048" s="8"/>
      <c r="F1048" s="8"/>
      <c r="G1048" s="11">
        <f t="shared" si="90"/>
        <v>0</v>
      </c>
      <c r="H1048" s="18">
        <f t="shared" si="91"/>
        <v>0</v>
      </c>
      <c r="I1048" s="10">
        <f t="shared" si="92"/>
        <v>0</v>
      </c>
    </row>
    <row r="1049" spans="1:9">
      <c r="A1049" s="9">
        <f t="shared" si="93"/>
        <v>37</v>
      </c>
      <c r="B1049" s="14" t="s">
        <v>1084</v>
      </c>
      <c r="C1049" s="8"/>
      <c r="D1049" s="8"/>
      <c r="E1049" s="8"/>
      <c r="F1049" s="8"/>
      <c r="G1049" s="11">
        <f t="shared" si="90"/>
        <v>0</v>
      </c>
      <c r="H1049" s="18">
        <f t="shared" si="91"/>
        <v>0</v>
      </c>
      <c r="I1049" s="10">
        <f t="shared" si="92"/>
        <v>0</v>
      </c>
    </row>
    <row r="1050" spans="1:9">
      <c r="A1050" s="9">
        <f t="shared" si="93"/>
        <v>38</v>
      </c>
      <c r="B1050" s="14" t="s">
        <v>1085</v>
      </c>
      <c r="C1050" s="8"/>
      <c r="D1050" s="8"/>
      <c r="E1050" s="8"/>
      <c r="F1050" s="8"/>
      <c r="G1050" s="11">
        <f t="shared" si="90"/>
        <v>0</v>
      </c>
      <c r="H1050" s="18">
        <f t="shared" si="91"/>
        <v>0</v>
      </c>
      <c r="I1050" s="10">
        <f t="shared" si="92"/>
        <v>0</v>
      </c>
    </row>
    <row r="1051" spans="1:9">
      <c r="A1051" s="9">
        <f t="shared" si="93"/>
        <v>39</v>
      </c>
      <c r="B1051" s="14" t="s">
        <v>1086</v>
      </c>
      <c r="C1051" s="8"/>
      <c r="D1051" s="8"/>
      <c r="E1051" s="8"/>
      <c r="F1051" s="8"/>
      <c r="G1051" s="11">
        <f t="shared" si="90"/>
        <v>0</v>
      </c>
      <c r="H1051" s="18">
        <f t="shared" si="91"/>
        <v>0</v>
      </c>
      <c r="I1051" s="10">
        <f t="shared" si="92"/>
        <v>0</v>
      </c>
    </row>
    <row r="1052" spans="1:9">
      <c r="A1052" s="9">
        <f t="shared" si="93"/>
        <v>40</v>
      </c>
      <c r="B1052" s="14" t="s">
        <v>1087</v>
      </c>
      <c r="C1052" s="8"/>
      <c r="D1052" s="8"/>
      <c r="E1052" s="8"/>
      <c r="F1052" s="8"/>
      <c r="G1052" s="11">
        <f t="shared" si="90"/>
        <v>0</v>
      </c>
      <c r="H1052" s="18">
        <f t="shared" si="91"/>
        <v>0</v>
      </c>
      <c r="I1052" s="10">
        <f t="shared" si="92"/>
        <v>0</v>
      </c>
    </row>
    <row r="1053" spans="1:9">
      <c r="A1053" s="9">
        <f t="shared" si="93"/>
        <v>41</v>
      </c>
      <c r="B1053" s="14" t="s">
        <v>1088</v>
      </c>
      <c r="C1053" s="8"/>
      <c r="D1053" s="8"/>
      <c r="E1053" s="8"/>
      <c r="F1053" s="8"/>
      <c r="G1053" s="11">
        <f t="shared" si="90"/>
        <v>0</v>
      </c>
      <c r="H1053" s="18">
        <f t="shared" si="91"/>
        <v>0</v>
      </c>
      <c r="I1053" s="10">
        <f t="shared" si="92"/>
        <v>0</v>
      </c>
    </row>
    <row r="1054" spans="1:9">
      <c r="A1054" s="9">
        <f t="shared" si="93"/>
        <v>42</v>
      </c>
      <c r="B1054" s="14" t="s">
        <v>1089</v>
      </c>
      <c r="C1054" s="8"/>
      <c r="D1054" s="8"/>
      <c r="E1054" s="8"/>
      <c r="F1054" s="8"/>
      <c r="G1054" s="11">
        <f t="shared" si="90"/>
        <v>0</v>
      </c>
      <c r="H1054" s="18">
        <f t="shared" si="91"/>
        <v>0</v>
      </c>
      <c r="I1054" s="10">
        <f t="shared" si="92"/>
        <v>0</v>
      </c>
    </row>
    <row r="1055" spans="1:9">
      <c r="A1055" s="9">
        <f t="shared" si="93"/>
        <v>43</v>
      </c>
      <c r="B1055" s="14" t="s">
        <v>1090</v>
      </c>
      <c r="C1055" s="8"/>
      <c r="D1055" s="8"/>
      <c r="E1055" s="8"/>
      <c r="F1055" s="8"/>
      <c r="G1055" s="11">
        <f t="shared" si="90"/>
        <v>0</v>
      </c>
      <c r="H1055" s="18">
        <f t="shared" si="91"/>
        <v>0</v>
      </c>
      <c r="I1055" s="10">
        <f t="shared" si="92"/>
        <v>0</v>
      </c>
    </row>
    <row r="1056" spans="1:9">
      <c r="A1056" s="9">
        <f t="shared" si="93"/>
        <v>44</v>
      </c>
      <c r="B1056" s="14" t="s">
        <v>1091</v>
      </c>
      <c r="C1056" s="8"/>
      <c r="D1056" s="8"/>
      <c r="E1056" s="8"/>
      <c r="F1056" s="8"/>
      <c r="G1056" s="11">
        <f t="shared" si="90"/>
        <v>0</v>
      </c>
      <c r="H1056" s="18">
        <f t="shared" si="91"/>
        <v>0</v>
      </c>
      <c r="I1056" s="10">
        <f t="shared" si="92"/>
        <v>0</v>
      </c>
    </row>
    <row r="1057" spans="1:9">
      <c r="A1057" s="9">
        <f t="shared" si="93"/>
        <v>45</v>
      </c>
      <c r="B1057" s="14" t="s">
        <v>1092</v>
      </c>
      <c r="C1057" s="8"/>
      <c r="D1057" s="8"/>
      <c r="E1057" s="8"/>
      <c r="F1057" s="8"/>
      <c r="G1057" s="11">
        <f t="shared" si="90"/>
        <v>0</v>
      </c>
      <c r="H1057" s="18">
        <f t="shared" si="91"/>
        <v>0</v>
      </c>
      <c r="I1057" s="10">
        <f t="shared" si="92"/>
        <v>0</v>
      </c>
    </row>
    <row r="1058" spans="1:9">
      <c r="A1058" s="9">
        <f t="shared" si="93"/>
        <v>46</v>
      </c>
      <c r="B1058" s="14" t="s">
        <v>1093</v>
      </c>
      <c r="C1058" s="8"/>
      <c r="D1058" s="8"/>
      <c r="E1058" s="8"/>
      <c r="F1058" s="8"/>
      <c r="G1058" s="11">
        <f t="shared" si="90"/>
        <v>0</v>
      </c>
      <c r="H1058" s="18">
        <f t="shared" si="91"/>
        <v>0</v>
      </c>
      <c r="I1058" s="10">
        <f t="shared" si="92"/>
        <v>0</v>
      </c>
    </row>
    <row r="1059" spans="1:9">
      <c r="A1059" s="9">
        <f t="shared" si="93"/>
        <v>47</v>
      </c>
      <c r="B1059" s="14" t="s">
        <v>1094</v>
      </c>
      <c r="C1059" s="8"/>
      <c r="D1059" s="8"/>
      <c r="E1059" s="8"/>
      <c r="F1059" s="8"/>
      <c r="G1059" s="11">
        <f t="shared" si="90"/>
        <v>0</v>
      </c>
      <c r="H1059" s="18">
        <f t="shared" si="91"/>
        <v>0</v>
      </c>
      <c r="I1059" s="10">
        <f t="shared" si="92"/>
        <v>0</v>
      </c>
    </row>
    <row r="1060" spans="1:9">
      <c r="A1060" s="9">
        <f t="shared" si="93"/>
        <v>48</v>
      </c>
      <c r="B1060" s="14" t="s">
        <v>1095</v>
      </c>
      <c r="C1060" s="8"/>
      <c r="D1060" s="8"/>
      <c r="E1060" s="8"/>
      <c r="F1060" s="8"/>
      <c r="G1060" s="11">
        <f t="shared" si="90"/>
        <v>0</v>
      </c>
      <c r="H1060" s="18">
        <f t="shared" si="91"/>
        <v>0</v>
      </c>
      <c r="I1060" s="10">
        <f t="shared" si="92"/>
        <v>0</v>
      </c>
    </row>
    <row r="1061" spans="1:9">
      <c r="A1061" s="9">
        <f t="shared" si="93"/>
        <v>49</v>
      </c>
      <c r="B1061" s="14" t="s">
        <v>1096</v>
      </c>
      <c r="C1061" s="8"/>
      <c r="D1061" s="8"/>
      <c r="E1061" s="8"/>
      <c r="F1061" s="8"/>
      <c r="G1061" s="11">
        <f t="shared" si="90"/>
        <v>0</v>
      </c>
      <c r="H1061" s="18">
        <f t="shared" si="91"/>
        <v>0</v>
      </c>
      <c r="I1061" s="10">
        <f t="shared" si="92"/>
        <v>0</v>
      </c>
    </row>
    <row r="1062" spans="1:9">
      <c r="A1062" s="9">
        <f t="shared" si="93"/>
        <v>50</v>
      </c>
      <c r="B1062" s="14" t="s">
        <v>1097</v>
      </c>
      <c r="C1062" s="8"/>
      <c r="D1062" s="8"/>
      <c r="E1062" s="8"/>
      <c r="F1062" s="8"/>
      <c r="G1062" s="11">
        <f t="shared" si="90"/>
        <v>0</v>
      </c>
      <c r="H1062" s="18">
        <f t="shared" si="91"/>
        <v>0</v>
      </c>
      <c r="I1062" s="10">
        <f t="shared" si="92"/>
        <v>0</v>
      </c>
    </row>
    <row r="1063" spans="1:9">
      <c r="A1063" s="9">
        <f t="shared" si="93"/>
        <v>51</v>
      </c>
      <c r="B1063" s="14" t="s">
        <v>1098</v>
      </c>
      <c r="C1063" s="8"/>
      <c r="D1063" s="8"/>
      <c r="E1063" s="8"/>
      <c r="F1063" s="8"/>
      <c r="G1063" s="11">
        <f t="shared" si="90"/>
        <v>0</v>
      </c>
      <c r="H1063" s="18">
        <f t="shared" si="91"/>
        <v>0</v>
      </c>
      <c r="I1063" s="10">
        <f t="shared" si="92"/>
        <v>0</v>
      </c>
    </row>
    <row r="1064" spans="1:9">
      <c r="A1064" s="9">
        <f t="shared" si="93"/>
        <v>52</v>
      </c>
      <c r="B1064" s="14" t="s">
        <v>1099</v>
      </c>
      <c r="C1064" s="8"/>
      <c r="D1064" s="8"/>
      <c r="E1064" s="8"/>
      <c r="F1064" s="8"/>
      <c r="G1064" s="11">
        <f t="shared" si="90"/>
        <v>0</v>
      </c>
      <c r="H1064" s="18">
        <f t="shared" si="91"/>
        <v>0</v>
      </c>
      <c r="I1064" s="10">
        <f t="shared" si="92"/>
        <v>0</v>
      </c>
    </row>
    <row r="1065" spans="1:9">
      <c r="A1065" s="9">
        <f t="shared" si="93"/>
        <v>53</v>
      </c>
      <c r="B1065" s="14" t="s">
        <v>1100</v>
      </c>
      <c r="C1065" s="8"/>
      <c r="D1065" s="8"/>
      <c r="E1065" s="8"/>
      <c r="F1065" s="8"/>
      <c r="G1065" s="11">
        <f t="shared" si="90"/>
        <v>0</v>
      </c>
      <c r="H1065" s="18">
        <f t="shared" si="91"/>
        <v>0</v>
      </c>
      <c r="I1065" s="10">
        <f t="shared" si="92"/>
        <v>0</v>
      </c>
    </row>
    <row r="1066" spans="1:9">
      <c r="A1066" s="9">
        <f t="shared" si="93"/>
        <v>54</v>
      </c>
      <c r="B1066" s="14" t="s">
        <v>1101</v>
      </c>
      <c r="C1066" s="8"/>
      <c r="D1066" s="8"/>
      <c r="E1066" s="8"/>
      <c r="F1066" s="8"/>
      <c r="G1066" s="11">
        <f t="shared" si="90"/>
        <v>0</v>
      </c>
      <c r="H1066" s="18">
        <f t="shared" si="91"/>
        <v>0</v>
      </c>
      <c r="I1066" s="10">
        <f t="shared" si="92"/>
        <v>0</v>
      </c>
    </row>
    <row r="1067" spans="1:9">
      <c r="A1067" s="9">
        <f t="shared" si="93"/>
        <v>55</v>
      </c>
      <c r="B1067" s="14" t="s">
        <v>1102</v>
      </c>
      <c r="C1067" s="8"/>
      <c r="D1067" s="8"/>
      <c r="E1067" s="8"/>
      <c r="F1067" s="8"/>
      <c r="G1067" s="11">
        <f t="shared" si="90"/>
        <v>0</v>
      </c>
      <c r="H1067" s="18">
        <f t="shared" si="91"/>
        <v>0</v>
      </c>
      <c r="I1067" s="10">
        <f t="shared" si="92"/>
        <v>0</v>
      </c>
    </row>
    <row r="1068" spans="1:9">
      <c r="A1068" s="9">
        <f t="shared" si="93"/>
        <v>56</v>
      </c>
      <c r="B1068" s="14" t="s">
        <v>1103</v>
      </c>
      <c r="C1068" s="8"/>
      <c r="D1068" s="8"/>
      <c r="E1068" s="8"/>
      <c r="F1068" s="8"/>
      <c r="G1068" s="11">
        <f t="shared" si="90"/>
        <v>0</v>
      </c>
      <c r="H1068" s="18">
        <f t="shared" si="91"/>
        <v>0</v>
      </c>
      <c r="I1068" s="10">
        <f t="shared" si="92"/>
        <v>0</v>
      </c>
    </row>
    <row r="1069" spans="1:9">
      <c r="A1069" s="9">
        <f t="shared" si="93"/>
        <v>57</v>
      </c>
      <c r="B1069" s="14" t="s">
        <v>1104</v>
      </c>
      <c r="C1069" s="8"/>
      <c r="D1069" s="8"/>
      <c r="E1069" s="8"/>
      <c r="F1069" s="8"/>
      <c r="G1069" s="11">
        <f t="shared" si="90"/>
        <v>0</v>
      </c>
      <c r="H1069" s="18">
        <f t="shared" si="91"/>
        <v>0</v>
      </c>
      <c r="I1069" s="10">
        <f t="shared" si="92"/>
        <v>0</v>
      </c>
    </row>
    <row r="1070" spans="1:9">
      <c r="A1070" s="9">
        <f t="shared" si="93"/>
        <v>58</v>
      </c>
      <c r="B1070" s="14" t="s">
        <v>1105</v>
      </c>
      <c r="C1070" s="8"/>
      <c r="D1070" s="8"/>
      <c r="E1070" s="8"/>
      <c r="F1070" s="8"/>
      <c r="G1070" s="11">
        <f t="shared" si="90"/>
        <v>0</v>
      </c>
      <c r="H1070" s="18">
        <f t="shared" si="91"/>
        <v>0</v>
      </c>
      <c r="I1070" s="10">
        <f t="shared" si="92"/>
        <v>0</v>
      </c>
    </row>
    <row r="1071" spans="1:9">
      <c r="A1071" s="9">
        <f t="shared" si="93"/>
        <v>59</v>
      </c>
      <c r="B1071" s="14" t="s">
        <v>1106</v>
      </c>
      <c r="C1071" s="8"/>
      <c r="D1071" s="8"/>
      <c r="E1071" s="8"/>
      <c r="F1071" s="8"/>
      <c r="G1071" s="11">
        <f t="shared" si="90"/>
        <v>0</v>
      </c>
      <c r="H1071" s="18">
        <f t="shared" si="91"/>
        <v>0</v>
      </c>
      <c r="I1071" s="10">
        <f t="shared" si="92"/>
        <v>0</v>
      </c>
    </row>
    <row r="1072" spans="1:9">
      <c r="A1072" s="9">
        <f t="shared" si="93"/>
        <v>60</v>
      </c>
      <c r="B1072" s="14" t="s">
        <v>1107</v>
      </c>
      <c r="C1072" s="8"/>
      <c r="D1072" s="8"/>
      <c r="E1072" s="8"/>
      <c r="F1072" s="8"/>
      <c r="G1072" s="11">
        <f t="shared" si="90"/>
        <v>0</v>
      </c>
      <c r="H1072" s="18">
        <f t="shared" si="91"/>
        <v>0</v>
      </c>
      <c r="I1072" s="10">
        <f t="shared" si="92"/>
        <v>0</v>
      </c>
    </row>
    <row r="1073" spans="1:9">
      <c r="A1073" s="9">
        <f t="shared" si="93"/>
        <v>61</v>
      </c>
      <c r="B1073" s="14" t="s">
        <v>1108</v>
      </c>
      <c r="C1073" s="8"/>
      <c r="D1073" s="8"/>
      <c r="E1073" s="8"/>
      <c r="F1073" s="8"/>
      <c r="G1073" s="11">
        <f t="shared" si="90"/>
        <v>0</v>
      </c>
      <c r="H1073" s="18">
        <f t="shared" si="91"/>
        <v>0</v>
      </c>
      <c r="I1073" s="10">
        <f t="shared" si="92"/>
        <v>0</v>
      </c>
    </row>
    <row r="1074" spans="1:9">
      <c r="A1074" s="9">
        <f t="shared" si="93"/>
        <v>62</v>
      </c>
      <c r="B1074" s="14" t="s">
        <v>1109</v>
      </c>
      <c r="C1074" s="8"/>
      <c r="D1074" s="8"/>
      <c r="E1074" s="8"/>
      <c r="F1074" s="8"/>
      <c r="G1074" s="11">
        <f t="shared" ref="G1074:G1136" si="94">2/207772.58*F1074</f>
        <v>0</v>
      </c>
      <c r="H1074" s="18">
        <f t="shared" ref="H1074:H1136" si="95">G1074*1655.69</f>
        <v>0</v>
      </c>
      <c r="I1074" s="10">
        <f t="shared" ref="I1074:I1136" si="96">H1074*0.3677</f>
        <v>0</v>
      </c>
    </row>
    <row r="1075" spans="1:9">
      <c r="A1075" s="9">
        <f t="shared" si="93"/>
        <v>63</v>
      </c>
      <c r="B1075" s="14" t="s">
        <v>1110</v>
      </c>
      <c r="C1075" s="8"/>
      <c r="D1075" s="8"/>
      <c r="E1075" s="8"/>
      <c r="F1075" s="8"/>
      <c r="G1075" s="11">
        <f t="shared" si="94"/>
        <v>0</v>
      </c>
      <c r="H1075" s="18">
        <f t="shared" si="95"/>
        <v>0</v>
      </c>
      <c r="I1075" s="10">
        <f t="shared" si="96"/>
        <v>0</v>
      </c>
    </row>
    <row r="1076" spans="1:9">
      <c r="A1076" s="9">
        <f t="shared" si="93"/>
        <v>64</v>
      </c>
      <c r="B1076" s="14" t="s">
        <v>1111</v>
      </c>
      <c r="C1076" s="8"/>
      <c r="D1076" s="8"/>
      <c r="E1076" s="8"/>
      <c r="F1076" s="8"/>
      <c r="G1076" s="11">
        <f t="shared" si="94"/>
        <v>0</v>
      </c>
      <c r="H1076" s="18">
        <f t="shared" si="95"/>
        <v>0</v>
      </c>
      <c r="I1076" s="10">
        <f t="shared" si="96"/>
        <v>0</v>
      </c>
    </row>
    <row r="1077" spans="1:9">
      <c r="A1077" s="9">
        <f t="shared" si="93"/>
        <v>65</v>
      </c>
      <c r="B1077" s="14" t="s">
        <v>1112</v>
      </c>
      <c r="C1077" s="8"/>
      <c r="D1077" s="8"/>
      <c r="E1077" s="8"/>
      <c r="F1077" s="8"/>
      <c r="G1077" s="11">
        <f t="shared" si="94"/>
        <v>0</v>
      </c>
      <c r="H1077" s="18">
        <f t="shared" si="95"/>
        <v>0</v>
      </c>
      <c r="I1077" s="10">
        <f t="shared" si="96"/>
        <v>0</v>
      </c>
    </row>
    <row r="1078" spans="1:9">
      <c r="A1078" s="9">
        <f t="shared" si="93"/>
        <v>66</v>
      </c>
      <c r="B1078" s="14" t="s">
        <v>1113</v>
      </c>
      <c r="C1078" s="8"/>
      <c r="D1078" s="8"/>
      <c r="E1078" s="8"/>
      <c r="F1078" s="8"/>
      <c r="G1078" s="11">
        <f t="shared" si="94"/>
        <v>0</v>
      </c>
      <c r="H1078" s="18">
        <f t="shared" si="95"/>
        <v>0</v>
      </c>
      <c r="I1078" s="10">
        <f t="shared" si="96"/>
        <v>0</v>
      </c>
    </row>
    <row r="1079" spans="1:9">
      <c r="A1079" s="9">
        <f t="shared" ref="A1079:A1142" si="97">A1078+1</f>
        <v>67</v>
      </c>
      <c r="B1079" s="14" t="s">
        <v>1114</v>
      </c>
      <c r="C1079" s="8"/>
      <c r="D1079" s="8"/>
      <c r="E1079" s="8"/>
      <c r="F1079" s="8"/>
      <c r="G1079" s="11">
        <f t="shared" si="94"/>
        <v>0</v>
      </c>
      <c r="H1079" s="18">
        <f t="shared" si="95"/>
        <v>0</v>
      </c>
      <c r="I1079" s="10">
        <f t="shared" si="96"/>
        <v>0</v>
      </c>
    </row>
    <row r="1080" spans="1:9">
      <c r="A1080" s="9">
        <f t="shared" si="97"/>
        <v>68</v>
      </c>
      <c r="B1080" s="14" t="s">
        <v>1115</v>
      </c>
      <c r="C1080" s="8"/>
      <c r="D1080" s="8"/>
      <c r="E1080" s="8"/>
      <c r="F1080" s="8"/>
      <c r="G1080" s="11">
        <f t="shared" si="94"/>
        <v>0</v>
      </c>
      <c r="H1080" s="18">
        <f t="shared" si="95"/>
        <v>0</v>
      </c>
      <c r="I1080" s="10">
        <f t="shared" si="96"/>
        <v>0</v>
      </c>
    </row>
    <row r="1081" spans="1:9">
      <c r="A1081" s="9">
        <f t="shared" si="97"/>
        <v>69</v>
      </c>
      <c r="B1081" s="14" t="s">
        <v>1116</v>
      </c>
      <c r="C1081" s="8"/>
      <c r="D1081" s="8"/>
      <c r="E1081" s="8"/>
      <c r="F1081" s="8"/>
      <c r="G1081" s="11">
        <f t="shared" si="94"/>
        <v>0</v>
      </c>
      <c r="H1081" s="18">
        <f t="shared" si="95"/>
        <v>0</v>
      </c>
      <c r="I1081" s="10">
        <f t="shared" si="96"/>
        <v>0</v>
      </c>
    </row>
    <row r="1082" spans="1:9">
      <c r="A1082" s="9">
        <f t="shared" si="97"/>
        <v>70</v>
      </c>
      <c r="B1082" s="14" t="s">
        <v>1117</v>
      </c>
      <c r="C1082" s="8"/>
      <c r="D1082" s="8"/>
      <c r="E1082" s="8"/>
      <c r="F1082" s="8"/>
      <c r="G1082" s="11">
        <f t="shared" si="94"/>
        <v>0</v>
      </c>
      <c r="H1082" s="18">
        <f t="shared" si="95"/>
        <v>0</v>
      </c>
      <c r="I1082" s="10">
        <f t="shared" si="96"/>
        <v>0</v>
      </c>
    </row>
    <row r="1083" spans="1:9">
      <c r="A1083" s="9">
        <f t="shared" si="97"/>
        <v>71</v>
      </c>
      <c r="B1083" s="14" t="s">
        <v>1118</v>
      </c>
      <c r="C1083" s="8"/>
      <c r="D1083" s="8"/>
      <c r="E1083" s="8"/>
      <c r="F1083" s="8"/>
      <c r="G1083" s="11">
        <f t="shared" si="94"/>
        <v>0</v>
      </c>
      <c r="H1083" s="18">
        <f t="shared" si="95"/>
        <v>0</v>
      </c>
      <c r="I1083" s="10">
        <f t="shared" si="96"/>
        <v>0</v>
      </c>
    </row>
    <row r="1084" spans="1:9">
      <c r="A1084" s="9">
        <f t="shared" si="97"/>
        <v>72</v>
      </c>
      <c r="B1084" s="14" t="s">
        <v>1119</v>
      </c>
      <c r="C1084" s="8"/>
      <c r="D1084" s="8"/>
      <c r="E1084" s="8"/>
      <c r="F1084" s="8"/>
      <c r="G1084" s="11">
        <f t="shared" si="94"/>
        <v>0</v>
      </c>
      <c r="H1084" s="18">
        <f t="shared" si="95"/>
        <v>0</v>
      </c>
      <c r="I1084" s="10">
        <f t="shared" si="96"/>
        <v>0</v>
      </c>
    </row>
    <row r="1085" spans="1:9">
      <c r="A1085" s="9">
        <f t="shared" si="97"/>
        <v>73</v>
      </c>
      <c r="B1085" s="14" t="s">
        <v>1120</v>
      </c>
      <c r="C1085" s="8"/>
      <c r="D1085" s="8"/>
      <c r="E1085" s="8"/>
      <c r="F1085" s="8"/>
      <c r="G1085" s="11">
        <f t="shared" si="94"/>
        <v>0</v>
      </c>
      <c r="H1085" s="18">
        <f t="shared" si="95"/>
        <v>0</v>
      </c>
      <c r="I1085" s="10">
        <f t="shared" si="96"/>
        <v>0</v>
      </c>
    </row>
    <row r="1086" spans="1:9">
      <c r="A1086" s="9">
        <f t="shared" si="97"/>
        <v>74</v>
      </c>
      <c r="B1086" s="14" t="s">
        <v>1121</v>
      </c>
      <c r="C1086" s="8"/>
      <c r="D1086" s="8"/>
      <c r="E1086" s="8"/>
      <c r="F1086" s="8"/>
      <c r="G1086" s="11">
        <f t="shared" si="94"/>
        <v>0</v>
      </c>
      <c r="H1086" s="18">
        <f t="shared" si="95"/>
        <v>0</v>
      </c>
      <c r="I1086" s="10">
        <f t="shared" si="96"/>
        <v>0</v>
      </c>
    </row>
    <row r="1087" spans="1:9">
      <c r="A1087" s="9">
        <f t="shared" si="97"/>
        <v>75</v>
      </c>
      <c r="B1087" s="14" t="s">
        <v>1122</v>
      </c>
      <c r="C1087" s="8"/>
      <c r="D1087" s="8"/>
      <c r="E1087" s="8"/>
      <c r="F1087" s="8"/>
      <c r="G1087" s="11">
        <f t="shared" si="94"/>
        <v>0</v>
      </c>
      <c r="H1087" s="18">
        <f t="shared" si="95"/>
        <v>0</v>
      </c>
      <c r="I1087" s="10">
        <f t="shared" si="96"/>
        <v>0</v>
      </c>
    </row>
    <row r="1088" spans="1:9">
      <c r="A1088" s="9">
        <f t="shared" si="97"/>
        <v>76</v>
      </c>
      <c r="B1088" s="14" t="s">
        <v>1123</v>
      </c>
      <c r="C1088" s="8"/>
      <c r="D1088" s="8"/>
      <c r="E1088" s="8"/>
      <c r="F1088" s="8"/>
      <c r="G1088" s="11">
        <f t="shared" si="94"/>
        <v>0</v>
      </c>
      <c r="H1088" s="18">
        <f t="shared" si="95"/>
        <v>0</v>
      </c>
      <c r="I1088" s="10">
        <f t="shared" si="96"/>
        <v>0</v>
      </c>
    </row>
    <row r="1089" spans="1:9">
      <c r="A1089" s="9">
        <f t="shared" si="97"/>
        <v>77</v>
      </c>
      <c r="B1089" s="14" t="s">
        <v>1124</v>
      </c>
      <c r="C1089" s="8"/>
      <c r="D1089" s="8"/>
      <c r="E1089" s="8"/>
      <c r="F1089" s="8"/>
      <c r="G1089" s="11">
        <f t="shared" si="94"/>
        <v>0</v>
      </c>
      <c r="H1089" s="18">
        <f t="shared" si="95"/>
        <v>0</v>
      </c>
      <c r="I1089" s="10">
        <f t="shared" si="96"/>
        <v>0</v>
      </c>
    </row>
    <row r="1090" spans="1:9">
      <c r="A1090" s="9">
        <f t="shared" si="97"/>
        <v>78</v>
      </c>
      <c r="B1090" s="14" t="s">
        <v>1125</v>
      </c>
      <c r="C1090" s="8"/>
      <c r="D1090" s="8"/>
      <c r="E1090" s="8"/>
      <c r="F1090" s="8"/>
      <c r="G1090" s="11">
        <f t="shared" si="94"/>
        <v>0</v>
      </c>
      <c r="H1090" s="18">
        <f t="shared" si="95"/>
        <v>0</v>
      </c>
      <c r="I1090" s="10">
        <f t="shared" si="96"/>
        <v>0</v>
      </c>
    </row>
    <row r="1091" spans="1:9">
      <c r="A1091" s="9">
        <f t="shared" si="97"/>
        <v>79</v>
      </c>
      <c r="B1091" s="14" t="s">
        <v>1126</v>
      </c>
      <c r="C1091" s="8"/>
      <c r="D1091" s="8"/>
      <c r="E1091" s="8"/>
      <c r="F1091" s="8"/>
      <c r="G1091" s="11">
        <f t="shared" si="94"/>
        <v>0</v>
      </c>
      <c r="H1091" s="18">
        <f t="shared" si="95"/>
        <v>0</v>
      </c>
      <c r="I1091" s="10">
        <f t="shared" si="96"/>
        <v>0</v>
      </c>
    </row>
    <row r="1092" spans="1:9">
      <c r="A1092" s="9">
        <f t="shared" si="97"/>
        <v>80</v>
      </c>
      <c r="B1092" s="14" t="s">
        <v>1127</v>
      </c>
      <c r="C1092" s="8"/>
      <c r="D1092" s="8"/>
      <c r="E1092" s="8"/>
      <c r="F1092" s="8"/>
      <c r="G1092" s="11">
        <f t="shared" si="94"/>
        <v>0</v>
      </c>
      <c r="H1092" s="18">
        <f t="shared" si="95"/>
        <v>0</v>
      </c>
      <c r="I1092" s="10">
        <f t="shared" si="96"/>
        <v>0</v>
      </c>
    </row>
    <row r="1093" spans="1:9">
      <c r="A1093" s="9">
        <f t="shared" si="97"/>
        <v>81</v>
      </c>
      <c r="B1093" s="14" t="s">
        <v>1128</v>
      </c>
      <c r="C1093" s="8"/>
      <c r="D1093" s="8"/>
      <c r="E1093" s="8"/>
      <c r="F1093" s="8"/>
      <c r="G1093" s="11">
        <f t="shared" si="94"/>
        <v>0</v>
      </c>
      <c r="H1093" s="18">
        <f t="shared" si="95"/>
        <v>0</v>
      </c>
      <c r="I1093" s="10">
        <f t="shared" si="96"/>
        <v>0</v>
      </c>
    </row>
    <row r="1094" spans="1:9">
      <c r="A1094" s="9">
        <f t="shared" si="97"/>
        <v>82</v>
      </c>
      <c r="B1094" s="14" t="s">
        <v>1129</v>
      </c>
      <c r="C1094" s="8"/>
      <c r="D1094" s="8"/>
      <c r="E1094" s="8"/>
      <c r="F1094" s="8"/>
      <c r="G1094" s="11">
        <f t="shared" si="94"/>
        <v>0</v>
      </c>
      <c r="H1094" s="18">
        <f t="shared" si="95"/>
        <v>0</v>
      </c>
      <c r="I1094" s="10">
        <f t="shared" si="96"/>
        <v>0</v>
      </c>
    </row>
    <row r="1095" spans="1:9">
      <c r="A1095" s="9">
        <f t="shared" si="97"/>
        <v>83</v>
      </c>
      <c r="B1095" s="14" t="s">
        <v>1130</v>
      </c>
      <c r="C1095" s="8"/>
      <c r="D1095" s="8"/>
      <c r="E1095" s="8"/>
      <c r="F1095" s="8"/>
      <c r="G1095" s="11">
        <f t="shared" si="94"/>
        <v>0</v>
      </c>
      <c r="H1095" s="18">
        <f t="shared" si="95"/>
        <v>0</v>
      </c>
      <c r="I1095" s="10">
        <f t="shared" si="96"/>
        <v>0</v>
      </c>
    </row>
    <row r="1096" spans="1:9">
      <c r="A1096" s="9">
        <f t="shared" si="97"/>
        <v>84</v>
      </c>
      <c r="B1096" s="14" t="s">
        <v>1131</v>
      </c>
      <c r="C1096" s="8"/>
      <c r="D1096" s="8"/>
      <c r="E1096" s="8"/>
      <c r="F1096" s="8"/>
      <c r="G1096" s="11">
        <f t="shared" si="94"/>
        <v>0</v>
      </c>
      <c r="H1096" s="18">
        <f t="shared" si="95"/>
        <v>0</v>
      </c>
      <c r="I1096" s="10">
        <f t="shared" si="96"/>
        <v>0</v>
      </c>
    </row>
    <row r="1097" spans="1:9">
      <c r="A1097" s="9">
        <f t="shared" si="97"/>
        <v>85</v>
      </c>
      <c r="B1097" s="14" t="s">
        <v>1132</v>
      </c>
      <c r="C1097" s="8"/>
      <c r="D1097" s="8"/>
      <c r="E1097" s="8"/>
      <c r="F1097" s="8"/>
      <c r="G1097" s="11">
        <f t="shared" si="94"/>
        <v>0</v>
      </c>
      <c r="H1097" s="18">
        <f t="shared" si="95"/>
        <v>0</v>
      </c>
      <c r="I1097" s="10">
        <f t="shared" si="96"/>
        <v>0</v>
      </c>
    </row>
    <row r="1098" spans="1:9">
      <c r="A1098" s="9">
        <f t="shared" si="97"/>
        <v>86</v>
      </c>
      <c r="B1098" s="14" t="s">
        <v>1133</v>
      </c>
      <c r="C1098" s="8"/>
      <c r="D1098" s="8"/>
      <c r="E1098" s="8"/>
      <c r="F1098" s="8"/>
      <c r="G1098" s="11">
        <f t="shared" si="94"/>
        <v>0</v>
      </c>
      <c r="H1098" s="18">
        <f t="shared" si="95"/>
        <v>0</v>
      </c>
      <c r="I1098" s="10">
        <f t="shared" si="96"/>
        <v>0</v>
      </c>
    </row>
    <row r="1099" spans="1:9">
      <c r="A1099" s="9">
        <f t="shared" si="97"/>
        <v>87</v>
      </c>
      <c r="B1099" s="14" t="s">
        <v>1134</v>
      </c>
      <c r="C1099" s="8"/>
      <c r="D1099" s="8"/>
      <c r="E1099" s="8"/>
      <c r="F1099" s="8"/>
      <c r="G1099" s="11">
        <f t="shared" si="94"/>
        <v>0</v>
      </c>
      <c r="H1099" s="18">
        <f t="shared" si="95"/>
        <v>0</v>
      </c>
      <c r="I1099" s="10">
        <f t="shared" si="96"/>
        <v>0</v>
      </c>
    </row>
    <row r="1100" spans="1:9">
      <c r="A1100" s="9">
        <f t="shared" si="97"/>
        <v>88</v>
      </c>
      <c r="B1100" s="14" t="s">
        <v>1135</v>
      </c>
      <c r="C1100" s="8"/>
      <c r="D1100" s="8"/>
      <c r="E1100" s="8"/>
      <c r="F1100" s="8"/>
      <c r="G1100" s="11">
        <f t="shared" si="94"/>
        <v>0</v>
      </c>
      <c r="H1100" s="18">
        <f t="shared" si="95"/>
        <v>0</v>
      </c>
      <c r="I1100" s="10">
        <f t="shared" si="96"/>
        <v>0</v>
      </c>
    </row>
    <row r="1101" spans="1:9">
      <c r="A1101" s="9">
        <f t="shared" si="97"/>
        <v>89</v>
      </c>
      <c r="B1101" s="14" t="s">
        <v>1136</v>
      </c>
      <c r="C1101" s="8"/>
      <c r="D1101" s="8"/>
      <c r="E1101" s="8"/>
      <c r="F1101" s="8"/>
      <c r="G1101" s="11">
        <f t="shared" si="94"/>
        <v>0</v>
      </c>
      <c r="H1101" s="18">
        <f t="shared" si="95"/>
        <v>0</v>
      </c>
      <c r="I1101" s="10">
        <f t="shared" si="96"/>
        <v>0</v>
      </c>
    </row>
    <row r="1102" spans="1:9">
      <c r="A1102" s="9">
        <f t="shared" si="97"/>
        <v>90</v>
      </c>
      <c r="B1102" s="14" t="s">
        <v>1137</v>
      </c>
      <c r="C1102" s="8"/>
      <c r="D1102" s="8"/>
      <c r="E1102" s="8"/>
      <c r="F1102" s="8"/>
      <c r="G1102" s="11">
        <f t="shared" si="94"/>
        <v>0</v>
      </c>
      <c r="H1102" s="18">
        <f t="shared" si="95"/>
        <v>0</v>
      </c>
      <c r="I1102" s="10">
        <f t="shared" si="96"/>
        <v>0</v>
      </c>
    </row>
    <row r="1103" spans="1:9">
      <c r="A1103" s="9">
        <f t="shared" si="97"/>
        <v>91</v>
      </c>
      <c r="B1103" s="14" t="s">
        <v>1138</v>
      </c>
      <c r="C1103" s="8"/>
      <c r="D1103" s="8"/>
      <c r="E1103" s="8"/>
      <c r="F1103" s="8"/>
      <c r="G1103" s="11">
        <f t="shared" si="94"/>
        <v>0</v>
      </c>
      <c r="H1103" s="18">
        <f t="shared" si="95"/>
        <v>0</v>
      </c>
      <c r="I1103" s="10">
        <f t="shared" si="96"/>
        <v>0</v>
      </c>
    </row>
    <row r="1104" spans="1:9">
      <c r="A1104" s="9">
        <f t="shared" si="97"/>
        <v>92</v>
      </c>
      <c r="B1104" s="14" t="s">
        <v>1139</v>
      </c>
      <c r="C1104" s="8"/>
      <c r="D1104" s="8"/>
      <c r="E1104" s="8"/>
      <c r="F1104" s="8"/>
      <c r="G1104" s="11">
        <f t="shared" si="94"/>
        <v>0</v>
      </c>
      <c r="H1104" s="18">
        <f t="shared" si="95"/>
        <v>0</v>
      </c>
      <c r="I1104" s="10">
        <f t="shared" si="96"/>
        <v>0</v>
      </c>
    </row>
    <row r="1105" spans="1:9">
      <c r="A1105" s="9">
        <f t="shared" si="97"/>
        <v>93</v>
      </c>
      <c r="B1105" s="14" t="s">
        <v>1140</v>
      </c>
      <c r="C1105" s="8"/>
      <c r="D1105" s="8"/>
      <c r="E1105" s="8"/>
      <c r="F1105" s="8"/>
      <c r="G1105" s="11">
        <f t="shared" si="94"/>
        <v>0</v>
      </c>
      <c r="H1105" s="18">
        <f t="shared" si="95"/>
        <v>0</v>
      </c>
      <c r="I1105" s="10">
        <f t="shared" si="96"/>
        <v>0</v>
      </c>
    </row>
    <row r="1106" spans="1:9">
      <c r="A1106" s="9">
        <f t="shared" si="97"/>
        <v>94</v>
      </c>
      <c r="B1106" s="14" t="s">
        <v>1141</v>
      </c>
      <c r="C1106" s="8"/>
      <c r="D1106" s="8"/>
      <c r="E1106" s="8"/>
      <c r="F1106" s="8"/>
      <c r="G1106" s="11">
        <f t="shared" si="94"/>
        <v>0</v>
      </c>
      <c r="H1106" s="18">
        <f t="shared" si="95"/>
        <v>0</v>
      </c>
      <c r="I1106" s="10">
        <f t="shared" si="96"/>
        <v>0</v>
      </c>
    </row>
    <row r="1107" spans="1:9">
      <c r="A1107" s="9">
        <f t="shared" si="97"/>
        <v>95</v>
      </c>
      <c r="B1107" s="14" t="s">
        <v>1142</v>
      </c>
      <c r="C1107" s="8"/>
      <c r="D1107" s="8"/>
      <c r="E1107" s="8"/>
      <c r="F1107" s="8"/>
      <c r="G1107" s="11">
        <f t="shared" si="94"/>
        <v>0</v>
      </c>
      <c r="H1107" s="18">
        <f t="shared" si="95"/>
        <v>0</v>
      </c>
      <c r="I1107" s="10">
        <f t="shared" si="96"/>
        <v>0</v>
      </c>
    </row>
    <row r="1108" spans="1:9">
      <c r="A1108" s="9">
        <f t="shared" si="97"/>
        <v>96</v>
      </c>
      <c r="B1108" s="14" t="s">
        <v>1143</v>
      </c>
      <c r="C1108" s="8"/>
      <c r="D1108" s="8"/>
      <c r="E1108" s="8"/>
      <c r="F1108" s="8"/>
      <c r="G1108" s="11">
        <f t="shared" si="94"/>
        <v>0</v>
      </c>
      <c r="H1108" s="18">
        <f t="shared" si="95"/>
        <v>0</v>
      </c>
      <c r="I1108" s="10">
        <f t="shared" si="96"/>
        <v>0</v>
      </c>
    </row>
    <row r="1109" spans="1:9">
      <c r="A1109" s="9">
        <f t="shared" si="97"/>
        <v>97</v>
      </c>
      <c r="B1109" s="14" t="s">
        <v>1144</v>
      </c>
      <c r="C1109" s="8"/>
      <c r="D1109" s="8"/>
      <c r="E1109" s="8"/>
      <c r="F1109" s="8"/>
      <c r="G1109" s="11">
        <f t="shared" si="94"/>
        <v>0</v>
      </c>
      <c r="H1109" s="18">
        <f t="shared" si="95"/>
        <v>0</v>
      </c>
      <c r="I1109" s="10">
        <f t="shared" si="96"/>
        <v>0</v>
      </c>
    </row>
    <row r="1110" spans="1:9">
      <c r="A1110" s="9">
        <f t="shared" si="97"/>
        <v>98</v>
      </c>
      <c r="B1110" s="14" t="s">
        <v>1145</v>
      </c>
      <c r="C1110" s="8"/>
      <c r="D1110" s="8"/>
      <c r="E1110" s="8"/>
      <c r="F1110" s="8"/>
      <c r="G1110" s="11">
        <f t="shared" si="94"/>
        <v>0</v>
      </c>
      <c r="H1110" s="18">
        <f t="shared" si="95"/>
        <v>0</v>
      </c>
      <c r="I1110" s="10">
        <f t="shared" si="96"/>
        <v>0</v>
      </c>
    </row>
    <row r="1111" spans="1:9">
      <c r="A1111" s="9">
        <f t="shared" si="97"/>
        <v>99</v>
      </c>
      <c r="B1111" s="14" t="s">
        <v>1146</v>
      </c>
      <c r="C1111" s="8"/>
      <c r="D1111" s="8"/>
      <c r="E1111" s="8"/>
      <c r="F1111" s="8"/>
      <c r="G1111" s="11">
        <f t="shared" si="94"/>
        <v>0</v>
      </c>
      <c r="H1111" s="18">
        <f t="shared" si="95"/>
        <v>0</v>
      </c>
      <c r="I1111" s="10">
        <f t="shared" si="96"/>
        <v>0</v>
      </c>
    </row>
    <row r="1112" spans="1:9">
      <c r="A1112" s="9">
        <f t="shared" si="97"/>
        <v>100</v>
      </c>
      <c r="B1112" s="14" t="s">
        <v>1147</v>
      </c>
      <c r="C1112" s="8"/>
      <c r="D1112" s="8"/>
      <c r="E1112" s="8"/>
      <c r="F1112" s="8"/>
      <c r="G1112" s="11">
        <f t="shared" si="94"/>
        <v>0</v>
      </c>
      <c r="H1112" s="18">
        <f t="shared" si="95"/>
        <v>0</v>
      </c>
      <c r="I1112" s="10">
        <f t="shared" si="96"/>
        <v>0</v>
      </c>
    </row>
    <row r="1113" spans="1:9">
      <c r="A1113" s="9">
        <f t="shared" si="97"/>
        <v>101</v>
      </c>
      <c r="B1113" s="14" t="s">
        <v>1148</v>
      </c>
      <c r="C1113" s="8"/>
      <c r="D1113" s="8"/>
      <c r="E1113" s="8"/>
      <c r="F1113" s="8"/>
      <c r="G1113" s="11">
        <f t="shared" si="94"/>
        <v>0</v>
      </c>
      <c r="H1113" s="18">
        <f t="shared" si="95"/>
        <v>0</v>
      </c>
      <c r="I1113" s="10">
        <f t="shared" si="96"/>
        <v>0</v>
      </c>
    </row>
    <row r="1114" spans="1:9">
      <c r="A1114" s="9">
        <f t="shared" si="97"/>
        <v>102</v>
      </c>
      <c r="B1114" s="14" t="s">
        <v>1149</v>
      </c>
      <c r="C1114" s="8"/>
      <c r="D1114" s="8"/>
      <c r="E1114" s="8"/>
      <c r="F1114" s="8"/>
      <c r="G1114" s="11">
        <f t="shared" si="94"/>
        <v>0</v>
      </c>
      <c r="H1114" s="18">
        <f t="shared" si="95"/>
        <v>0</v>
      </c>
      <c r="I1114" s="10">
        <f t="shared" si="96"/>
        <v>0</v>
      </c>
    </row>
    <row r="1115" spans="1:9">
      <c r="A1115" s="9">
        <f t="shared" si="97"/>
        <v>103</v>
      </c>
      <c r="B1115" s="14" t="s">
        <v>1150</v>
      </c>
      <c r="C1115" s="8"/>
      <c r="D1115" s="8"/>
      <c r="E1115" s="8"/>
      <c r="F1115" s="8"/>
      <c r="G1115" s="11">
        <f t="shared" si="94"/>
        <v>0</v>
      </c>
      <c r="H1115" s="18">
        <f t="shared" si="95"/>
        <v>0</v>
      </c>
      <c r="I1115" s="10">
        <f t="shared" si="96"/>
        <v>0</v>
      </c>
    </row>
    <row r="1116" spans="1:9">
      <c r="A1116" s="9">
        <f t="shared" si="97"/>
        <v>104</v>
      </c>
      <c r="B1116" s="14" t="s">
        <v>1151</v>
      </c>
      <c r="C1116" s="8"/>
      <c r="D1116" s="8"/>
      <c r="E1116" s="8"/>
      <c r="F1116" s="8"/>
      <c r="G1116" s="11">
        <f t="shared" si="94"/>
        <v>0</v>
      </c>
      <c r="H1116" s="18">
        <f t="shared" si="95"/>
        <v>0</v>
      </c>
      <c r="I1116" s="10">
        <f t="shared" si="96"/>
        <v>0</v>
      </c>
    </row>
    <row r="1117" spans="1:9">
      <c r="A1117" s="9">
        <f t="shared" si="97"/>
        <v>105</v>
      </c>
      <c r="B1117" s="14" t="s">
        <v>1152</v>
      </c>
      <c r="C1117" s="8"/>
      <c r="D1117" s="8"/>
      <c r="E1117" s="8"/>
      <c r="F1117" s="8"/>
      <c r="G1117" s="11">
        <f t="shared" si="94"/>
        <v>0</v>
      </c>
      <c r="H1117" s="18">
        <f t="shared" si="95"/>
        <v>0</v>
      </c>
      <c r="I1117" s="10">
        <f t="shared" si="96"/>
        <v>0</v>
      </c>
    </row>
    <row r="1118" spans="1:9">
      <c r="A1118" s="9">
        <f t="shared" si="97"/>
        <v>106</v>
      </c>
      <c r="B1118" s="14" t="s">
        <v>1153</v>
      </c>
      <c r="C1118" s="8"/>
      <c r="D1118" s="8"/>
      <c r="E1118" s="8"/>
      <c r="F1118" s="8"/>
      <c r="G1118" s="11">
        <f t="shared" si="94"/>
        <v>0</v>
      </c>
      <c r="H1118" s="18">
        <f t="shared" si="95"/>
        <v>0</v>
      </c>
      <c r="I1118" s="10">
        <f t="shared" si="96"/>
        <v>0</v>
      </c>
    </row>
    <row r="1119" spans="1:9">
      <c r="A1119" s="9">
        <f t="shared" si="97"/>
        <v>107</v>
      </c>
      <c r="B1119" s="14" t="s">
        <v>1154</v>
      </c>
      <c r="C1119" s="8"/>
      <c r="D1119" s="8"/>
      <c r="E1119" s="8"/>
      <c r="F1119" s="8"/>
      <c r="G1119" s="11">
        <f t="shared" si="94"/>
        <v>0</v>
      </c>
      <c r="H1119" s="18">
        <f t="shared" si="95"/>
        <v>0</v>
      </c>
      <c r="I1119" s="10">
        <f t="shared" si="96"/>
        <v>0</v>
      </c>
    </row>
    <row r="1120" spans="1:9">
      <c r="A1120" s="9">
        <f t="shared" si="97"/>
        <v>108</v>
      </c>
      <c r="B1120" s="14" t="s">
        <v>1155</v>
      </c>
      <c r="C1120" s="8"/>
      <c r="D1120" s="8"/>
      <c r="E1120" s="8"/>
      <c r="F1120" s="8"/>
      <c r="G1120" s="11">
        <f t="shared" si="94"/>
        <v>0</v>
      </c>
      <c r="H1120" s="18">
        <f t="shared" si="95"/>
        <v>0</v>
      </c>
      <c r="I1120" s="10">
        <f t="shared" si="96"/>
        <v>0</v>
      </c>
    </row>
    <row r="1121" spans="1:9">
      <c r="A1121" s="9">
        <f t="shared" si="97"/>
        <v>109</v>
      </c>
      <c r="B1121" s="14" t="s">
        <v>1156</v>
      </c>
      <c r="C1121" s="8"/>
      <c r="D1121" s="8"/>
      <c r="E1121" s="8"/>
      <c r="F1121" s="8"/>
      <c r="G1121" s="11">
        <f t="shared" si="94"/>
        <v>0</v>
      </c>
      <c r="H1121" s="18">
        <f t="shared" si="95"/>
        <v>0</v>
      </c>
      <c r="I1121" s="10">
        <f t="shared" si="96"/>
        <v>0</v>
      </c>
    </row>
    <row r="1122" spans="1:9">
      <c r="A1122" s="9">
        <f t="shared" si="97"/>
        <v>110</v>
      </c>
      <c r="B1122" s="14" t="s">
        <v>1157</v>
      </c>
      <c r="C1122" s="8"/>
      <c r="D1122" s="8"/>
      <c r="E1122" s="8"/>
      <c r="F1122" s="8"/>
      <c r="G1122" s="11">
        <f t="shared" si="94"/>
        <v>0</v>
      </c>
      <c r="H1122" s="18">
        <f t="shared" si="95"/>
        <v>0</v>
      </c>
      <c r="I1122" s="10">
        <f t="shared" si="96"/>
        <v>0</v>
      </c>
    </row>
    <row r="1123" spans="1:9">
      <c r="A1123" s="9">
        <f t="shared" si="97"/>
        <v>111</v>
      </c>
      <c r="B1123" s="14" t="s">
        <v>1158</v>
      </c>
      <c r="C1123" s="8"/>
      <c r="D1123" s="8"/>
      <c r="E1123" s="8"/>
      <c r="F1123" s="8"/>
      <c r="G1123" s="11">
        <f t="shared" si="94"/>
        <v>0</v>
      </c>
      <c r="H1123" s="18">
        <f t="shared" si="95"/>
        <v>0</v>
      </c>
      <c r="I1123" s="10">
        <f t="shared" si="96"/>
        <v>0</v>
      </c>
    </row>
    <row r="1124" spans="1:9">
      <c r="A1124" s="9">
        <f t="shared" si="97"/>
        <v>112</v>
      </c>
      <c r="B1124" s="14" t="s">
        <v>1159</v>
      </c>
      <c r="C1124" s="8"/>
      <c r="D1124" s="8"/>
      <c r="E1124" s="8"/>
      <c r="F1124" s="8"/>
      <c r="G1124" s="11">
        <f t="shared" si="94"/>
        <v>0</v>
      </c>
      <c r="H1124" s="18">
        <f t="shared" si="95"/>
        <v>0</v>
      </c>
      <c r="I1124" s="10">
        <f t="shared" si="96"/>
        <v>0</v>
      </c>
    </row>
    <row r="1125" spans="1:9">
      <c r="A1125" s="9">
        <f t="shared" si="97"/>
        <v>113</v>
      </c>
      <c r="B1125" s="14" t="s">
        <v>1160</v>
      </c>
      <c r="C1125" s="8"/>
      <c r="D1125" s="8"/>
      <c r="E1125" s="8"/>
      <c r="F1125" s="8"/>
      <c r="G1125" s="11">
        <f t="shared" si="94"/>
        <v>0</v>
      </c>
      <c r="H1125" s="18">
        <f t="shared" si="95"/>
        <v>0</v>
      </c>
      <c r="I1125" s="10">
        <f t="shared" si="96"/>
        <v>0</v>
      </c>
    </row>
    <row r="1126" spans="1:9">
      <c r="A1126" s="9">
        <f t="shared" si="97"/>
        <v>114</v>
      </c>
      <c r="B1126" s="14" t="s">
        <v>1161</v>
      </c>
      <c r="C1126" s="8"/>
      <c r="D1126" s="8"/>
      <c r="E1126" s="8"/>
      <c r="F1126" s="8"/>
      <c r="G1126" s="11">
        <f t="shared" si="94"/>
        <v>0</v>
      </c>
      <c r="H1126" s="18">
        <f t="shared" si="95"/>
        <v>0</v>
      </c>
      <c r="I1126" s="10">
        <f t="shared" si="96"/>
        <v>0</v>
      </c>
    </row>
    <row r="1127" spans="1:9">
      <c r="A1127" s="9">
        <f t="shared" si="97"/>
        <v>115</v>
      </c>
      <c r="B1127" s="14" t="s">
        <v>1162</v>
      </c>
      <c r="C1127" s="8"/>
      <c r="D1127" s="8"/>
      <c r="E1127" s="8"/>
      <c r="F1127" s="8"/>
      <c r="G1127" s="11">
        <f t="shared" si="94"/>
        <v>0</v>
      </c>
      <c r="H1127" s="18">
        <f t="shared" si="95"/>
        <v>0</v>
      </c>
      <c r="I1127" s="10">
        <f t="shared" si="96"/>
        <v>0</v>
      </c>
    </row>
    <row r="1128" spans="1:9">
      <c r="A1128" s="9">
        <f t="shared" si="97"/>
        <v>116</v>
      </c>
      <c r="B1128" s="14" t="s">
        <v>1163</v>
      </c>
      <c r="C1128" s="8"/>
      <c r="D1128" s="8"/>
      <c r="E1128" s="8"/>
      <c r="F1128" s="8"/>
      <c r="G1128" s="11">
        <f t="shared" si="94"/>
        <v>0</v>
      </c>
      <c r="H1128" s="18">
        <f t="shared" si="95"/>
        <v>0</v>
      </c>
      <c r="I1128" s="10">
        <f t="shared" si="96"/>
        <v>0</v>
      </c>
    </row>
    <row r="1129" spans="1:9">
      <c r="A1129" s="9">
        <f t="shared" si="97"/>
        <v>117</v>
      </c>
      <c r="B1129" s="14" t="s">
        <v>1164</v>
      </c>
      <c r="C1129" s="8"/>
      <c r="D1129" s="8"/>
      <c r="E1129" s="8"/>
      <c r="F1129" s="8"/>
      <c r="G1129" s="11">
        <f t="shared" si="94"/>
        <v>0</v>
      </c>
      <c r="H1129" s="18">
        <f t="shared" si="95"/>
        <v>0</v>
      </c>
      <c r="I1129" s="10">
        <f t="shared" si="96"/>
        <v>0</v>
      </c>
    </row>
    <row r="1130" spans="1:9">
      <c r="A1130" s="9">
        <f t="shared" si="97"/>
        <v>118</v>
      </c>
      <c r="B1130" s="14" t="s">
        <v>1165</v>
      </c>
      <c r="C1130" s="8"/>
      <c r="D1130" s="8"/>
      <c r="E1130" s="8"/>
      <c r="F1130" s="8"/>
      <c r="G1130" s="11">
        <f t="shared" si="94"/>
        <v>0</v>
      </c>
      <c r="H1130" s="18">
        <f t="shared" si="95"/>
        <v>0</v>
      </c>
      <c r="I1130" s="10">
        <f t="shared" si="96"/>
        <v>0</v>
      </c>
    </row>
    <row r="1131" spans="1:9">
      <c r="A1131" s="9">
        <f t="shared" si="97"/>
        <v>119</v>
      </c>
      <c r="B1131" s="14" t="s">
        <v>1166</v>
      </c>
      <c r="C1131" s="8"/>
      <c r="D1131" s="8"/>
      <c r="E1131" s="8"/>
      <c r="F1131" s="8"/>
      <c r="G1131" s="11">
        <f t="shared" si="94"/>
        <v>0</v>
      </c>
      <c r="H1131" s="18">
        <f t="shared" si="95"/>
        <v>0</v>
      </c>
      <c r="I1131" s="10">
        <f t="shared" si="96"/>
        <v>0</v>
      </c>
    </row>
    <row r="1132" spans="1:9">
      <c r="A1132" s="9">
        <f t="shared" si="97"/>
        <v>120</v>
      </c>
      <c r="B1132" s="14" t="s">
        <v>1167</v>
      </c>
      <c r="C1132" s="8"/>
      <c r="D1132" s="8"/>
      <c r="E1132" s="8"/>
      <c r="F1132" s="8"/>
      <c r="G1132" s="11">
        <f t="shared" si="94"/>
        <v>0</v>
      </c>
      <c r="H1132" s="18">
        <f t="shared" si="95"/>
        <v>0</v>
      </c>
      <c r="I1132" s="10">
        <f t="shared" si="96"/>
        <v>0</v>
      </c>
    </row>
    <row r="1133" spans="1:9">
      <c r="A1133" s="9">
        <f t="shared" si="97"/>
        <v>121</v>
      </c>
      <c r="B1133" s="14" t="s">
        <v>1168</v>
      </c>
      <c r="C1133" s="8"/>
      <c r="D1133" s="8"/>
      <c r="E1133" s="8"/>
      <c r="F1133" s="8"/>
      <c r="G1133" s="11">
        <f t="shared" si="94"/>
        <v>0</v>
      </c>
      <c r="H1133" s="18">
        <f t="shared" si="95"/>
        <v>0</v>
      </c>
      <c r="I1133" s="10">
        <f t="shared" si="96"/>
        <v>0</v>
      </c>
    </row>
    <row r="1134" spans="1:9">
      <c r="A1134" s="9">
        <f t="shared" si="97"/>
        <v>122</v>
      </c>
      <c r="B1134" s="14" t="s">
        <v>1169</v>
      </c>
      <c r="C1134" s="8"/>
      <c r="D1134" s="8"/>
      <c r="E1134" s="8"/>
      <c r="F1134" s="8"/>
      <c r="G1134" s="11">
        <f t="shared" si="94"/>
        <v>0</v>
      </c>
      <c r="H1134" s="18">
        <f t="shared" si="95"/>
        <v>0</v>
      </c>
      <c r="I1134" s="10">
        <f t="shared" si="96"/>
        <v>0</v>
      </c>
    </row>
    <row r="1135" spans="1:9">
      <c r="A1135" s="9">
        <f t="shared" si="97"/>
        <v>123</v>
      </c>
      <c r="B1135" s="14" t="s">
        <v>1170</v>
      </c>
      <c r="C1135" s="8"/>
      <c r="D1135" s="8"/>
      <c r="E1135" s="8"/>
      <c r="F1135" s="8"/>
      <c r="G1135" s="11">
        <f t="shared" si="94"/>
        <v>0</v>
      </c>
      <c r="H1135" s="18">
        <f t="shared" si="95"/>
        <v>0</v>
      </c>
      <c r="I1135" s="10">
        <f t="shared" si="96"/>
        <v>0</v>
      </c>
    </row>
    <row r="1136" spans="1:9">
      <c r="A1136" s="9">
        <f t="shared" si="97"/>
        <v>124</v>
      </c>
      <c r="B1136" s="14" t="s">
        <v>1171</v>
      </c>
      <c r="C1136" s="8"/>
      <c r="D1136" s="8"/>
      <c r="E1136" s="8"/>
      <c r="F1136" s="8"/>
      <c r="G1136" s="11">
        <f t="shared" si="94"/>
        <v>0</v>
      </c>
      <c r="H1136" s="18">
        <f t="shared" si="95"/>
        <v>0</v>
      </c>
      <c r="I1136" s="10">
        <f t="shared" si="96"/>
        <v>0</v>
      </c>
    </row>
    <row r="1137" spans="1:9">
      <c r="A1137" s="9">
        <f t="shared" si="97"/>
        <v>125</v>
      </c>
      <c r="B1137" s="14" t="s">
        <v>1172</v>
      </c>
      <c r="C1137" s="8"/>
      <c r="D1137" s="8"/>
      <c r="E1137" s="8"/>
      <c r="F1137" s="8"/>
      <c r="G1137" s="11">
        <f t="shared" ref="G1137:G1197" si="98">2/207772.58*F1137</f>
        <v>0</v>
      </c>
      <c r="H1137" s="18">
        <f t="shared" ref="H1137:H1197" si="99">G1137*1655.69</f>
        <v>0</v>
      </c>
      <c r="I1137" s="10">
        <f t="shared" ref="I1137:I1197" si="100">H1137*0.3677</f>
        <v>0</v>
      </c>
    </row>
    <row r="1138" spans="1:9">
      <c r="A1138" s="9">
        <f t="shared" si="97"/>
        <v>126</v>
      </c>
      <c r="B1138" s="14" t="s">
        <v>1173</v>
      </c>
      <c r="C1138" s="8"/>
      <c r="D1138" s="8"/>
      <c r="E1138" s="8"/>
      <c r="F1138" s="8"/>
      <c r="G1138" s="11">
        <f t="shared" si="98"/>
        <v>0</v>
      </c>
      <c r="H1138" s="18">
        <f t="shared" si="99"/>
        <v>0</v>
      </c>
      <c r="I1138" s="10">
        <f t="shared" si="100"/>
        <v>0</v>
      </c>
    </row>
    <row r="1139" spans="1:9">
      <c r="A1139" s="9">
        <f t="shared" si="97"/>
        <v>127</v>
      </c>
      <c r="B1139" s="14" t="s">
        <v>1174</v>
      </c>
      <c r="C1139" s="8"/>
      <c r="D1139" s="8"/>
      <c r="E1139" s="8"/>
      <c r="F1139" s="8"/>
      <c r="G1139" s="11">
        <f t="shared" si="98"/>
        <v>0</v>
      </c>
      <c r="H1139" s="18">
        <f t="shared" si="99"/>
        <v>0</v>
      </c>
      <c r="I1139" s="10">
        <f t="shared" si="100"/>
        <v>0</v>
      </c>
    </row>
    <row r="1140" spans="1:9">
      <c r="A1140" s="9">
        <f t="shared" si="97"/>
        <v>128</v>
      </c>
      <c r="B1140" s="14" t="s">
        <v>1175</v>
      </c>
      <c r="C1140" s="8"/>
      <c r="D1140" s="8"/>
      <c r="E1140" s="8"/>
      <c r="F1140" s="8"/>
      <c r="G1140" s="11">
        <f t="shared" si="98"/>
        <v>0</v>
      </c>
      <c r="H1140" s="18">
        <f t="shared" si="99"/>
        <v>0</v>
      </c>
      <c r="I1140" s="10">
        <f t="shared" si="100"/>
        <v>0</v>
      </c>
    </row>
    <row r="1141" spans="1:9">
      <c r="A1141" s="9">
        <f t="shared" si="97"/>
        <v>129</v>
      </c>
      <c r="B1141" s="14" t="s">
        <v>1176</v>
      </c>
      <c r="C1141" s="8"/>
      <c r="D1141" s="8"/>
      <c r="E1141" s="8"/>
      <c r="F1141" s="8"/>
      <c r="G1141" s="11">
        <f t="shared" si="98"/>
        <v>0</v>
      </c>
      <c r="H1141" s="18">
        <f t="shared" si="99"/>
        <v>0</v>
      </c>
      <c r="I1141" s="10">
        <f t="shared" si="100"/>
        <v>0</v>
      </c>
    </row>
    <row r="1142" spans="1:9">
      <c r="A1142" s="9">
        <f t="shared" si="97"/>
        <v>130</v>
      </c>
      <c r="B1142" s="14" t="s">
        <v>1177</v>
      </c>
      <c r="C1142" s="8"/>
      <c r="D1142" s="8"/>
      <c r="E1142" s="8"/>
      <c r="F1142" s="8"/>
      <c r="G1142" s="11">
        <f t="shared" si="98"/>
        <v>0</v>
      </c>
      <c r="H1142" s="18">
        <f t="shared" si="99"/>
        <v>0</v>
      </c>
      <c r="I1142" s="10">
        <f t="shared" si="100"/>
        <v>0</v>
      </c>
    </row>
    <row r="1143" spans="1:9">
      <c r="A1143" s="9">
        <f t="shared" ref="A1143:A1206" si="101">A1142+1</f>
        <v>131</v>
      </c>
      <c r="B1143" s="14" t="s">
        <v>1178</v>
      </c>
      <c r="C1143" s="8"/>
      <c r="D1143" s="8"/>
      <c r="E1143" s="8"/>
      <c r="F1143" s="8"/>
      <c r="G1143" s="11">
        <f t="shared" si="98"/>
        <v>0</v>
      </c>
      <c r="H1143" s="18">
        <f t="shared" si="99"/>
        <v>0</v>
      </c>
      <c r="I1143" s="10">
        <f t="shared" si="100"/>
        <v>0</v>
      </c>
    </row>
    <row r="1144" spans="1:9">
      <c r="A1144" s="9">
        <f t="shared" si="101"/>
        <v>132</v>
      </c>
      <c r="B1144" s="14" t="s">
        <v>1179</v>
      </c>
      <c r="C1144" s="8"/>
      <c r="D1144" s="8"/>
      <c r="E1144" s="8"/>
      <c r="F1144" s="8"/>
      <c r="G1144" s="11">
        <f t="shared" si="98"/>
        <v>0</v>
      </c>
      <c r="H1144" s="18">
        <f t="shared" si="99"/>
        <v>0</v>
      </c>
      <c r="I1144" s="10">
        <f t="shared" si="100"/>
        <v>0</v>
      </c>
    </row>
    <row r="1145" spans="1:9">
      <c r="A1145" s="9">
        <f t="shared" si="101"/>
        <v>133</v>
      </c>
      <c r="B1145" s="14" t="s">
        <v>1180</v>
      </c>
      <c r="C1145" s="8"/>
      <c r="D1145" s="8"/>
      <c r="E1145" s="8"/>
      <c r="F1145" s="8"/>
      <c r="G1145" s="11">
        <f t="shared" si="98"/>
        <v>0</v>
      </c>
      <c r="H1145" s="18">
        <f t="shared" si="99"/>
        <v>0</v>
      </c>
      <c r="I1145" s="10">
        <f t="shared" si="100"/>
        <v>0</v>
      </c>
    </row>
    <row r="1146" spans="1:9">
      <c r="A1146" s="9">
        <f t="shared" si="101"/>
        <v>134</v>
      </c>
      <c r="B1146" s="14" t="s">
        <v>1181</v>
      </c>
      <c r="C1146" s="8"/>
      <c r="D1146" s="8"/>
      <c r="E1146" s="8"/>
      <c r="F1146" s="8"/>
      <c r="G1146" s="11">
        <f t="shared" si="98"/>
        <v>0</v>
      </c>
      <c r="H1146" s="18">
        <f t="shared" si="99"/>
        <v>0</v>
      </c>
      <c r="I1146" s="10">
        <f t="shared" si="100"/>
        <v>0</v>
      </c>
    </row>
    <row r="1147" spans="1:9">
      <c r="A1147" s="9">
        <f t="shared" si="101"/>
        <v>135</v>
      </c>
      <c r="B1147" s="14" t="s">
        <v>1182</v>
      </c>
      <c r="C1147" s="8"/>
      <c r="D1147" s="8"/>
      <c r="E1147" s="8"/>
      <c r="F1147" s="8"/>
      <c r="G1147" s="11">
        <f t="shared" si="98"/>
        <v>0</v>
      </c>
      <c r="H1147" s="18">
        <f t="shared" si="99"/>
        <v>0</v>
      </c>
      <c r="I1147" s="10">
        <f t="shared" si="100"/>
        <v>0</v>
      </c>
    </row>
    <row r="1148" spans="1:9">
      <c r="A1148" s="9">
        <f t="shared" si="101"/>
        <v>136</v>
      </c>
      <c r="B1148" s="14" t="s">
        <v>1183</v>
      </c>
      <c r="C1148" s="8"/>
      <c r="D1148" s="8"/>
      <c r="E1148" s="8"/>
      <c r="F1148" s="8"/>
      <c r="G1148" s="11">
        <f t="shared" si="98"/>
        <v>0</v>
      </c>
      <c r="H1148" s="18">
        <f t="shared" si="99"/>
        <v>0</v>
      </c>
      <c r="I1148" s="10">
        <f t="shared" si="100"/>
        <v>0</v>
      </c>
    </row>
    <row r="1149" spans="1:9">
      <c r="A1149" s="9">
        <f t="shared" si="101"/>
        <v>137</v>
      </c>
      <c r="B1149" s="14" t="s">
        <v>1184</v>
      </c>
      <c r="C1149" s="8"/>
      <c r="D1149" s="8"/>
      <c r="E1149" s="8"/>
      <c r="F1149" s="8"/>
      <c r="G1149" s="11">
        <f t="shared" si="98"/>
        <v>0</v>
      </c>
      <c r="H1149" s="18">
        <f t="shared" si="99"/>
        <v>0</v>
      </c>
      <c r="I1149" s="10">
        <f t="shared" si="100"/>
        <v>0</v>
      </c>
    </row>
    <row r="1150" spans="1:9">
      <c r="A1150" s="9">
        <f t="shared" si="101"/>
        <v>138</v>
      </c>
      <c r="B1150" s="14" t="s">
        <v>1185</v>
      </c>
      <c r="C1150" s="8"/>
      <c r="D1150" s="8"/>
      <c r="E1150" s="8"/>
      <c r="F1150" s="8"/>
      <c r="G1150" s="11">
        <f t="shared" si="98"/>
        <v>0</v>
      </c>
      <c r="H1150" s="18">
        <f t="shared" si="99"/>
        <v>0</v>
      </c>
      <c r="I1150" s="10">
        <f t="shared" si="100"/>
        <v>0</v>
      </c>
    </row>
    <row r="1151" spans="1:9">
      <c r="A1151" s="9">
        <f t="shared" si="101"/>
        <v>139</v>
      </c>
      <c r="B1151" s="14" t="s">
        <v>1186</v>
      </c>
      <c r="C1151" s="8"/>
      <c r="D1151" s="8"/>
      <c r="E1151" s="8"/>
      <c r="F1151" s="8"/>
      <c r="G1151" s="11">
        <f t="shared" si="98"/>
        <v>0</v>
      </c>
      <c r="H1151" s="18">
        <f t="shared" si="99"/>
        <v>0</v>
      </c>
      <c r="I1151" s="10">
        <f t="shared" si="100"/>
        <v>0</v>
      </c>
    </row>
    <row r="1152" spans="1:9">
      <c r="A1152" s="9">
        <f t="shared" si="101"/>
        <v>140</v>
      </c>
      <c r="B1152" s="14" t="s">
        <v>1187</v>
      </c>
      <c r="C1152" s="8"/>
      <c r="D1152" s="8"/>
      <c r="E1152" s="8"/>
      <c r="F1152" s="8"/>
      <c r="G1152" s="11">
        <f t="shared" si="98"/>
        <v>0</v>
      </c>
      <c r="H1152" s="18">
        <f t="shared" si="99"/>
        <v>0</v>
      </c>
      <c r="I1152" s="10">
        <f t="shared" si="100"/>
        <v>0</v>
      </c>
    </row>
    <row r="1153" spans="1:9">
      <c r="A1153" s="9">
        <f t="shared" si="101"/>
        <v>141</v>
      </c>
      <c r="B1153" s="14" t="s">
        <v>1188</v>
      </c>
      <c r="C1153" s="8"/>
      <c r="D1153" s="8"/>
      <c r="E1153" s="8"/>
      <c r="F1153" s="8"/>
      <c r="G1153" s="11">
        <f t="shared" si="98"/>
        <v>0</v>
      </c>
      <c r="H1153" s="18">
        <f t="shared" si="99"/>
        <v>0</v>
      </c>
      <c r="I1153" s="10">
        <f t="shared" si="100"/>
        <v>0</v>
      </c>
    </row>
    <row r="1154" spans="1:9">
      <c r="A1154" s="9">
        <f t="shared" si="101"/>
        <v>142</v>
      </c>
      <c r="B1154" s="14" t="s">
        <v>1189</v>
      </c>
      <c r="C1154" s="8"/>
      <c r="D1154" s="8"/>
      <c r="E1154" s="8"/>
      <c r="F1154" s="8"/>
      <c r="G1154" s="11">
        <f t="shared" si="98"/>
        <v>0</v>
      </c>
      <c r="H1154" s="18">
        <f t="shared" si="99"/>
        <v>0</v>
      </c>
      <c r="I1154" s="10">
        <f t="shared" si="100"/>
        <v>0</v>
      </c>
    </row>
    <row r="1155" spans="1:9">
      <c r="A1155" s="9">
        <f t="shared" si="101"/>
        <v>143</v>
      </c>
      <c r="B1155" s="14" t="s">
        <v>1190</v>
      </c>
      <c r="C1155" s="8"/>
      <c r="D1155" s="8"/>
      <c r="E1155" s="8"/>
      <c r="F1155" s="8"/>
      <c r="G1155" s="11">
        <f t="shared" si="98"/>
        <v>0</v>
      </c>
      <c r="H1155" s="18">
        <f t="shared" si="99"/>
        <v>0</v>
      </c>
      <c r="I1155" s="10">
        <f t="shared" si="100"/>
        <v>0</v>
      </c>
    </row>
    <row r="1156" spans="1:9">
      <c r="A1156" s="9">
        <f t="shared" si="101"/>
        <v>144</v>
      </c>
      <c r="B1156" s="14" t="s">
        <v>1191</v>
      </c>
      <c r="C1156" s="8"/>
      <c r="D1156" s="8"/>
      <c r="E1156" s="8"/>
      <c r="F1156" s="8"/>
      <c r="G1156" s="11">
        <f t="shared" si="98"/>
        <v>0</v>
      </c>
      <c r="H1156" s="18">
        <f t="shared" si="99"/>
        <v>0</v>
      </c>
      <c r="I1156" s="10">
        <f t="shared" si="100"/>
        <v>0</v>
      </c>
    </row>
    <row r="1157" spans="1:9">
      <c r="A1157" s="9">
        <f t="shared" si="101"/>
        <v>145</v>
      </c>
      <c r="B1157" s="14" t="s">
        <v>1192</v>
      </c>
      <c r="C1157" s="8"/>
      <c r="D1157" s="8"/>
      <c r="E1157" s="8"/>
      <c r="F1157" s="8"/>
      <c r="G1157" s="11">
        <f t="shared" si="98"/>
        <v>0</v>
      </c>
      <c r="H1157" s="18">
        <f t="shared" si="99"/>
        <v>0</v>
      </c>
      <c r="I1157" s="10">
        <f t="shared" si="100"/>
        <v>0</v>
      </c>
    </row>
    <row r="1158" spans="1:9">
      <c r="A1158" s="9">
        <f t="shared" si="101"/>
        <v>146</v>
      </c>
      <c r="B1158" s="14" t="s">
        <v>1193</v>
      </c>
      <c r="C1158" s="8"/>
      <c r="D1158" s="8"/>
      <c r="E1158" s="8"/>
      <c r="F1158" s="8"/>
      <c r="G1158" s="11">
        <f t="shared" si="98"/>
        <v>0</v>
      </c>
      <c r="H1158" s="18">
        <f t="shared" si="99"/>
        <v>0</v>
      </c>
      <c r="I1158" s="10">
        <f t="shared" si="100"/>
        <v>0</v>
      </c>
    </row>
    <row r="1159" spans="1:9">
      <c r="A1159" s="9">
        <f t="shared" si="101"/>
        <v>147</v>
      </c>
      <c r="B1159" s="14" t="s">
        <v>1194</v>
      </c>
      <c r="C1159" s="8"/>
      <c r="D1159" s="8"/>
      <c r="E1159" s="8"/>
      <c r="F1159" s="8"/>
      <c r="G1159" s="11">
        <f t="shared" si="98"/>
        <v>0</v>
      </c>
      <c r="H1159" s="18">
        <f t="shared" si="99"/>
        <v>0</v>
      </c>
      <c r="I1159" s="10">
        <f t="shared" si="100"/>
        <v>0</v>
      </c>
    </row>
    <row r="1160" spans="1:9">
      <c r="A1160" s="9">
        <f t="shared" si="101"/>
        <v>148</v>
      </c>
      <c r="B1160" s="14" t="s">
        <v>1195</v>
      </c>
      <c r="C1160" s="8"/>
      <c r="D1160" s="8"/>
      <c r="E1160" s="8"/>
      <c r="F1160" s="8"/>
      <c r="G1160" s="11">
        <f t="shared" si="98"/>
        <v>0</v>
      </c>
      <c r="H1160" s="18">
        <f t="shared" si="99"/>
        <v>0</v>
      </c>
      <c r="I1160" s="10">
        <f t="shared" si="100"/>
        <v>0</v>
      </c>
    </row>
    <row r="1161" spans="1:9">
      <c r="A1161" s="9">
        <f t="shared" si="101"/>
        <v>149</v>
      </c>
      <c r="B1161" s="14" t="s">
        <v>1196</v>
      </c>
      <c r="C1161" s="8"/>
      <c r="D1161" s="8"/>
      <c r="E1161" s="8"/>
      <c r="F1161" s="8"/>
      <c r="G1161" s="11">
        <f t="shared" si="98"/>
        <v>0</v>
      </c>
      <c r="H1161" s="18">
        <f t="shared" si="99"/>
        <v>0</v>
      </c>
      <c r="I1161" s="10">
        <f t="shared" si="100"/>
        <v>0</v>
      </c>
    </row>
    <row r="1162" spans="1:9">
      <c r="A1162" s="9">
        <f t="shared" si="101"/>
        <v>150</v>
      </c>
      <c r="B1162" s="14" t="s">
        <v>1197</v>
      </c>
      <c r="C1162" s="8"/>
      <c r="D1162" s="8"/>
      <c r="E1162" s="8"/>
      <c r="F1162" s="8"/>
      <c r="G1162" s="11">
        <f t="shared" si="98"/>
        <v>0</v>
      </c>
      <c r="H1162" s="18">
        <f t="shared" si="99"/>
        <v>0</v>
      </c>
      <c r="I1162" s="10">
        <f t="shared" si="100"/>
        <v>0</v>
      </c>
    </row>
    <row r="1163" spans="1:9">
      <c r="A1163" s="9">
        <f t="shared" si="101"/>
        <v>151</v>
      </c>
      <c r="B1163" s="14" t="s">
        <v>1198</v>
      </c>
      <c r="C1163" s="8"/>
      <c r="D1163" s="8"/>
      <c r="E1163" s="8"/>
      <c r="F1163" s="8"/>
      <c r="G1163" s="11">
        <f t="shared" si="98"/>
        <v>0</v>
      </c>
      <c r="H1163" s="18">
        <f t="shared" si="99"/>
        <v>0</v>
      </c>
      <c r="I1163" s="10">
        <f t="shared" si="100"/>
        <v>0</v>
      </c>
    </row>
    <row r="1164" spans="1:9">
      <c r="A1164" s="9">
        <f t="shared" si="101"/>
        <v>152</v>
      </c>
      <c r="B1164" s="14" t="s">
        <v>1199</v>
      </c>
      <c r="C1164" s="8"/>
      <c r="D1164" s="8"/>
      <c r="E1164" s="8"/>
      <c r="F1164" s="8"/>
      <c r="G1164" s="11">
        <f t="shared" si="98"/>
        <v>0</v>
      </c>
      <c r="H1164" s="18">
        <f t="shared" si="99"/>
        <v>0</v>
      </c>
      <c r="I1164" s="10">
        <f t="shared" si="100"/>
        <v>0</v>
      </c>
    </row>
    <row r="1165" spans="1:9">
      <c r="A1165" s="9">
        <f t="shared" si="101"/>
        <v>153</v>
      </c>
      <c r="B1165" s="14" t="s">
        <v>1200</v>
      </c>
      <c r="C1165" s="8"/>
      <c r="D1165" s="8"/>
      <c r="E1165" s="8"/>
      <c r="F1165" s="8"/>
      <c r="G1165" s="11">
        <f t="shared" si="98"/>
        <v>0</v>
      </c>
      <c r="H1165" s="18">
        <f t="shared" si="99"/>
        <v>0</v>
      </c>
      <c r="I1165" s="10">
        <f t="shared" si="100"/>
        <v>0</v>
      </c>
    </row>
    <row r="1166" spans="1:9">
      <c r="A1166" s="9">
        <f t="shared" si="101"/>
        <v>154</v>
      </c>
      <c r="B1166" s="14" t="s">
        <v>1201</v>
      </c>
      <c r="C1166" s="8"/>
      <c r="D1166" s="8"/>
      <c r="E1166" s="8"/>
      <c r="F1166" s="8"/>
      <c r="G1166" s="11">
        <f t="shared" si="98"/>
        <v>0</v>
      </c>
      <c r="H1166" s="18">
        <f t="shared" si="99"/>
        <v>0</v>
      </c>
      <c r="I1166" s="10">
        <f t="shared" si="100"/>
        <v>0</v>
      </c>
    </row>
    <row r="1167" spans="1:9">
      <c r="A1167" s="9">
        <f t="shared" si="101"/>
        <v>155</v>
      </c>
      <c r="B1167" s="14" t="s">
        <v>1202</v>
      </c>
      <c r="C1167" s="8"/>
      <c r="D1167" s="8"/>
      <c r="E1167" s="8"/>
      <c r="F1167" s="8"/>
      <c r="G1167" s="11">
        <f t="shared" si="98"/>
        <v>0</v>
      </c>
      <c r="H1167" s="18">
        <f t="shared" si="99"/>
        <v>0</v>
      </c>
      <c r="I1167" s="10">
        <f t="shared" si="100"/>
        <v>0</v>
      </c>
    </row>
    <row r="1168" spans="1:9">
      <c r="A1168" s="9">
        <f t="shared" si="101"/>
        <v>156</v>
      </c>
      <c r="B1168" s="14" t="s">
        <v>1203</v>
      </c>
      <c r="C1168" s="8"/>
      <c r="D1168" s="8"/>
      <c r="E1168" s="8"/>
      <c r="F1168" s="8"/>
      <c r="G1168" s="11">
        <f t="shared" si="98"/>
        <v>0</v>
      </c>
      <c r="H1168" s="18">
        <f t="shared" si="99"/>
        <v>0</v>
      </c>
      <c r="I1168" s="10">
        <f t="shared" si="100"/>
        <v>0</v>
      </c>
    </row>
    <row r="1169" spans="1:9">
      <c r="A1169" s="9">
        <f t="shared" si="101"/>
        <v>157</v>
      </c>
      <c r="B1169" s="14" t="s">
        <v>1204</v>
      </c>
      <c r="C1169" s="8"/>
      <c r="D1169" s="8"/>
      <c r="E1169" s="8"/>
      <c r="F1169" s="8"/>
      <c r="G1169" s="11">
        <f t="shared" si="98"/>
        <v>0</v>
      </c>
      <c r="H1169" s="18">
        <f t="shared" si="99"/>
        <v>0</v>
      </c>
      <c r="I1169" s="10">
        <f t="shared" si="100"/>
        <v>0</v>
      </c>
    </row>
    <row r="1170" spans="1:9">
      <c r="A1170" s="9">
        <f t="shared" si="101"/>
        <v>158</v>
      </c>
      <c r="B1170" s="14" t="s">
        <v>1205</v>
      </c>
      <c r="C1170" s="8"/>
      <c r="D1170" s="8"/>
      <c r="E1170" s="8"/>
      <c r="F1170" s="8"/>
      <c r="G1170" s="11">
        <f t="shared" si="98"/>
        <v>0</v>
      </c>
      <c r="H1170" s="18">
        <f t="shared" si="99"/>
        <v>0</v>
      </c>
      <c r="I1170" s="10">
        <f t="shared" si="100"/>
        <v>0</v>
      </c>
    </row>
    <row r="1171" spans="1:9">
      <c r="A1171" s="9">
        <f t="shared" si="101"/>
        <v>159</v>
      </c>
      <c r="B1171" s="14" t="s">
        <v>1206</v>
      </c>
      <c r="C1171" s="8"/>
      <c r="D1171" s="8"/>
      <c r="E1171" s="8"/>
      <c r="F1171" s="8"/>
      <c r="G1171" s="11">
        <f t="shared" si="98"/>
        <v>0</v>
      </c>
      <c r="H1171" s="18">
        <f t="shared" si="99"/>
        <v>0</v>
      </c>
      <c r="I1171" s="10">
        <f t="shared" si="100"/>
        <v>0</v>
      </c>
    </row>
    <row r="1172" spans="1:9">
      <c r="A1172" s="9">
        <f t="shared" si="101"/>
        <v>160</v>
      </c>
      <c r="B1172" s="14" t="s">
        <v>1207</v>
      </c>
      <c r="C1172" s="8"/>
      <c r="D1172" s="8"/>
      <c r="E1172" s="8"/>
      <c r="F1172" s="8"/>
      <c r="G1172" s="11">
        <f t="shared" si="98"/>
        <v>0</v>
      </c>
      <c r="H1172" s="18">
        <f t="shared" si="99"/>
        <v>0</v>
      </c>
      <c r="I1172" s="10">
        <f t="shared" si="100"/>
        <v>0</v>
      </c>
    </row>
    <row r="1173" spans="1:9">
      <c r="A1173" s="9">
        <f t="shared" si="101"/>
        <v>161</v>
      </c>
      <c r="B1173" s="14" t="s">
        <v>1208</v>
      </c>
      <c r="C1173" s="8"/>
      <c r="D1173" s="8"/>
      <c r="E1173" s="8"/>
      <c r="F1173" s="8"/>
      <c r="G1173" s="11">
        <f t="shared" si="98"/>
        <v>0</v>
      </c>
      <c r="H1173" s="18">
        <f t="shared" si="99"/>
        <v>0</v>
      </c>
      <c r="I1173" s="10">
        <f t="shared" si="100"/>
        <v>0</v>
      </c>
    </row>
    <row r="1174" spans="1:9">
      <c r="A1174" s="9">
        <f t="shared" si="101"/>
        <v>162</v>
      </c>
      <c r="B1174" s="14" t="s">
        <v>1209</v>
      </c>
      <c r="C1174" s="8"/>
      <c r="D1174" s="8"/>
      <c r="E1174" s="8"/>
      <c r="F1174" s="8"/>
      <c r="G1174" s="11">
        <f t="shared" si="98"/>
        <v>0</v>
      </c>
      <c r="H1174" s="18">
        <f t="shared" si="99"/>
        <v>0</v>
      </c>
      <c r="I1174" s="10">
        <f t="shared" si="100"/>
        <v>0</v>
      </c>
    </row>
    <row r="1175" spans="1:9">
      <c r="A1175" s="9">
        <f t="shared" si="101"/>
        <v>163</v>
      </c>
      <c r="B1175" s="14" t="s">
        <v>1210</v>
      </c>
      <c r="C1175" s="8"/>
      <c r="D1175" s="8"/>
      <c r="E1175" s="8"/>
      <c r="F1175" s="8"/>
      <c r="G1175" s="11">
        <f t="shared" si="98"/>
        <v>0</v>
      </c>
      <c r="H1175" s="18">
        <f t="shared" si="99"/>
        <v>0</v>
      </c>
      <c r="I1175" s="10">
        <f t="shared" si="100"/>
        <v>0</v>
      </c>
    </row>
    <row r="1176" spans="1:9">
      <c r="A1176" s="9">
        <f t="shared" si="101"/>
        <v>164</v>
      </c>
      <c r="B1176" s="14" t="s">
        <v>1211</v>
      </c>
      <c r="C1176" s="8"/>
      <c r="D1176" s="8"/>
      <c r="E1176" s="8"/>
      <c r="F1176" s="8"/>
      <c r="G1176" s="11">
        <f t="shared" si="98"/>
        <v>0</v>
      </c>
      <c r="H1176" s="18">
        <f t="shared" si="99"/>
        <v>0</v>
      </c>
      <c r="I1176" s="10">
        <f t="shared" si="100"/>
        <v>0</v>
      </c>
    </row>
    <row r="1177" spans="1:9">
      <c r="A1177" s="9">
        <f t="shared" si="101"/>
        <v>165</v>
      </c>
      <c r="B1177" s="14" t="s">
        <v>1212</v>
      </c>
      <c r="C1177" s="8"/>
      <c r="D1177" s="8"/>
      <c r="E1177" s="8"/>
      <c r="F1177" s="8"/>
      <c r="G1177" s="11">
        <f t="shared" si="98"/>
        <v>0</v>
      </c>
      <c r="H1177" s="18">
        <f t="shared" si="99"/>
        <v>0</v>
      </c>
      <c r="I1177" s="10">
        <f t="shared" si="100"/>
        <v>0</v>
      </c>
    </row>
    <row r="1178" spans="1:9">
      <c r="A1178" s="9">
        <f t="shared" si="101"/>
        <v>166</v>
      </c>
      <c r="B1178" s="14" t="s">
        <v>1213</v>
      </c>
      <c r="C1178" s="8"/>
      <c r="D1178" s="8"/>
      <c r="E1178" s="8"/>
      <c r="F1178" s="8"/>
      <c r="G1178" s="11">
        <f t="shared" si="98"/>
        <v>0</v>
      </c>
      <c r="H1178" s="18">
        <f t="shared" si="99"/>
        <v>0</v>
      </c>
      <c r="I1178" s="10">
        <f t="shared" si="100"/>
        <v>0</v>
      </c>
    </row>
    <row r="1179" spans="1:9">
      <c r="A1179" s="9">
        <f t="shared" si="101"/>
        <v>167</v>
      </c>
      <c r="B1179" s="14" t="s">
        <v>1214</v>
      </c>
      <c r="C1179" s="8"/>
      <c r="D1179" s="8"/>
      <c r="E1179" s="8"/>
      <c r="F1179" s="8"/>
      <c r="G1179" s="11">
        <f t="shared" si="98"/>
        <v>0</v>
      </c>
      <c r="H1179" s="18">
        <f t="shared" si="99"/>
        <v>0</v>
      </c>
      <c r="I1179" s="10">
        <f t="shared" si="100"/>
        <v>0</v>
      </c>
    </row>
    <row r="1180" spans="1:9">
      <c r="A1180" s="9">
        <f t="shared" si="101"/>
        <v>168</v>
      </c>
      <c r="B1180" s="14" t="s">
        <v>1215</v>
      </c>
      <c r="C1180" s="8"/>
      <c r="D1180" s="8"/>
      <c r="E1180" s="8"/>
      <c r="F1180" s="8"/>
      <c r="G1180" s="11">
        <f t="shared" si="98"/>
        <v>0</v>
      </c>
      <c r="H1180" s="18">
        <f t="shared" si="99"/>
        <v>0</v>
      </c>
      <c r="I1180" s="10">
        <f t="shared" si="100"/>
        <v>0</v>
      </c>
    </row>
    <row r="1181" spans="1:9">
      <c r="A1181" s="9">
        <f t="shared" si="101"/>
        <v>169</v>
      </c>
      <c r="B1181" s="14" t="s">
        <v>1216</v>
      </c>
      <c r="C1181" s="8"/>
      <c r="D1181" s="8"/>
      <c r="E1181" s="8"/>
      <c r="F1181" s="8"/>
      <c r="G1181" s="11">
        <f t="shared" si="98"/>
        <v>0</v>
      </c>
      <c r="H1181" s="18">
        <f t="shared" si="99"/>
        <v>0</v>
      </c>
      <c r="I1181" s="10">
        <f t="shared" si="100"/>
        <v>0</v>
      </c>
    </row>
    <row r="1182" spans="1:9">
      <c r="A1182" s="9">
        <f t="shared" si="101"/>
        <v>170</v>
      </c>
      <c r="B1182" s="14" t="s">
        <v>1217</v>
      </c>
      <c r="C1182" s="8"/>
      <c r="D1182" s="8"/>
      <c r="E1182" s="8"/>
      <c r="F1182" s="8"/>
      <c r="G1182" s="11">
        <f t="shared" si="98"/>
        <v>0</v>
      </c>
      <c r="H1182" s="18">
        <f t="shared" si="99"/>
        <v>0</v>
      </c>
      <c r="I1182" s="10">
        <f t="shared" si="100"/>
        <v>0</v>
      </c>
    </row>
    <row r="1183" spans="1:9">
      <c r="A1183" s="9">
        <f t="shared" si="101"/>
        <v>171</v>
      </c>
      <c r="B1183" s="14" t="s">
        <v>1218</v>
      </c>
      <c r="C1183" s="8"/>
      <c r="D1183" s="8"/>
      <c r="E1183" s="8"/>
      <c r="F1183" s="8"/>
      <c r="G1183" s="11">
        <f t="shared" si="98"/>
        <v>0</v>
      </c>
      <c r="H1183" s="18">
        <f t="shared" si="99"/>
        <v>0</v>
      </c>
      <c r="I1183" s="10">
        <f t="shared" si="100"/>
        <v>0</v>
      </c>
    </row>
    <row r="1184" spans="1:9">
      <c r="A1184" s="9">
        <f t="shared" si="101"/>
        <v>172</v>
      </c>
      <c r="B1184" s="14" t="s">
        <v>1219</v>
      </c>
      <c r="C1184" s="8"/>
      <c r="D1184" s="8"/>
      <c r="E1184" s="8"/>
      <c r="F1184" s="8"/>
      <c r="G1184" s="11">
        <f t="shared" si="98"/>
        <v>0</v>
      </c>
      <c r="H1184" s="18">
        <f t="shared" si="99"/>
        <v>0</v>
      </c>
      <c r="I1184" s="10">
        <f t="shared" si="100"/>
        <v>0</v>
      </c>
    </row>
    <row r="1185" spans="1:9">
      <c r="A1185" s="9">
        <f t="shared" si="101"/>
        <v>173</v>
      </c>
      <c r="B1185" s="14" t="s">
        <v>1220</v>
      </c>
      <c r="C1185" s="8"/>
      <c r="D1185" s="8"/>
      <c r="E1185" s="8"/>
      <c r="F1185" s="8"/>
      <c r="G1185" s="11">
        <f t="shared" si="98"/>
        <v>0</v>
      </c>
      <c r="H1185" s="18">
        <f t="shared" si="99"/>
        <v>0</v>
      </c>
      <c r="I1185" s="10">
        <f t="shared" si="100"/>
        <v>0</v>
      </c>
    </row>
    <row r="1186" spans="1:9">
      <c r="A1186" s="9">
        <f t="shared" si="101"/>
        <v>174</v>
      </c>
      <c r="B1186" s="14" t="s">
        <v>1221</v>
      </c>
      <c r="C1186" s="8"/>
      <c r="D1186" s="8"/>
      <c r="E1186" s="8"/>
      <c r="F1186" s="8"/>
      <c r="G1186" s="11">
        <f t="shared" si="98"/>
        <v>0</v>
      </c>
      <c r="H1186" s="18">
        <f t="shared" si="99"/>
        <v>0</v>
      </c>
      <c r="I1186" s="10">
        <f t="shared" si="100"/>
        <v>0</v>
      </c>
    </row>
    <row r="1187" spans="1:9">
      <c r="A1187" s="9">
        <f t="shared" si="101"/>
        <v>175</v>
      </c>
      <c r="B1187" s="14" t="s">
        <v>1222</v>
      </c>
      <c r="C1187" s="8"/>
      <c r="D1187" s="8"/>
      <c r="E1187" s="8"/>
      <c r="F1187" s="8"/>
      <c r="G1187" s="11">
        <f t="shared" si="98"/>
        <v>0</v>
      </c>
      <c r="H1187" s="18">
        <f t="shared" si="99"/>
        <v>0</v>
      </c>
      <c r="I1187" s="10">
        <f t="shared" si="100"/>
        <v>0</v>
      </c>
    </row>
    <row r="1188" spans="1:9">
      <c r="A1188" s="9">
        <f t="shared" si="101"/>
        <v>176</v>
      </c>
      <c r="B1188" s="14" t="s">
        <v>1223</v>
      </c>
      <c r="C1188" s="8"/>
      <c r="D1188" s="8"/>
      <c r="E1188" s="8"/>
      <c r="F1188" s="8"/>
      <c r="G1188" s="11">
        <f t="shared" si="98"/>
        <v>0</v>
      </c>
      <c r="H1188" s="18">
        <f t="shared" si="99"/>
        <v>0</v>
      </c>
      <c r="I1188" s="10">
        <f t="shared" si="100"/>
        <v>0</v>
      </c>
    </row>
    <row r="1189" spans="1:9">
      <c r="A1189" s="9">
        <f t="shared" si="101"/>
        <v>177</v>
      </c>
      <c r="B1189" s="14" t="s">
        <v>1224</v>
      </c>
      <c r="C1189" s="8"/>
      <c r="D1189" s="8"/>
      <c r="E1189" s="8"/>
      <c r="F1189" s="8"/>
      <c r="G1189" s="11">
        <f t="shared" si="98"/>
        <v>0</v>
      </c>
      <c r="H1189" s="18">
        <f t="shared" si="99"/>
        <v>0</v>
      </c>
      <c r="I1189" s="10">
        <f t="shared" si="100"/>
        <v>0</v>
      </c>
    </row>
    <row r="1190" spans="1:9">
      <c r="A1190" s="9">
        <f t="shared" si="101"/>
        <v>178</v>
      </c>
      <c r="B1190" s="14" t="s">
        <v>1225</v>
      </c>
      <c r="C1190" s="8"/>
      <c r="D1190" s="8"/>
      <c r="E1190" s="8"/>
      <c r="F1190" s="8"/>
      <c r="G1190" s="11">
        <f t="shared" si="98"/>
        <v>0</v>
      </c>
      <c r="H1190" s="18">
        <f t="shared" si="99"/>
        <v>0</v>
      </c>
      <c r="I1190" s="10">
        <f t="shared" si="100"/>
        <v>0</v>
      </c>
    </row>
    <row r="1191" spans="1:9">
      <c r="A1191" s="9">
        <f t="shared" si="101"/>
        <v>179</v>
      </c>
      <c r="B1191" s="14" t="s">
        <v>1226</v>
      </c>
      <c r="C1191" s="8"/>
      <c r="D1191" s="8"/>
      <c r="E1191" s="8"/>
      <c r="F1191" s="8"/>
      <c r="G1191" s="11">
        <f t="shared" si="98"/>
        <v>0</v>
      </c>
      <c r="H1191" s="18">
        <f t="shared" si="99"/>
        <v>0</v>
      </c>
      <c r="I1191" s="10">
        <f t="shared" si="100"/>
        <v>0</v>
      </c>
    </row>
    <row r="1192" spans="1:9">
      <c r="A1192" s="9">
        <f t="shared" si="101"/>
        <v>180</v>
      </c>
      <c r="B1192" s="14" t="s">
        <v>1227</v>
      </c>
      <c r="C1192" s="8"/>
      <c r="D1192" s="8"/>
      <c r="E1192" s="8"/>
      <c r="F1192" s="8"/>
      <c r="G1192" s="11">
        <f t="shared" si="98"/>
        <v>0</v>
      </c>
      <c r="H1192" s="18">
        <f t="shared" si="99"/>
        <v>0</v>
      </c>
      <c r="I1192" s="10">
        <f t="shared" si="100"/>
        <v>0</v>
      </c>
    </row>
    <row r="1193" spans="1:9">
      <c r="A1193" s="9">
        <f t="shared" si="101"/>
        <v>181</v>
      </c>
      <c r="B1193" s="14" t="s">
        <v>1228</v>
      </c>
      <c r="C1193" s="8"/>
      <c r="D1193" s="8"/>
      <c r="E1193" s="8"/>
      <c r="F1193" s="8"/>
      <c r="G1193" s="11">
        <f t="shared" si="98"/>
        <v>0</v>
      </c>
      <c r="H1193" s="18">
        <f t="shared" si="99"/>
        <v>0</v>
      </c>
      <c r="I1193" s="10">
        <f t="shared" si="100"/>
        <v>0</v>
      </c>
    </row>
    <row r="1194" spans="1:9">
      <c r="A1194" s="9">
        <f t="shared" si="101"/>
        <v>182</v>
      </c>
      <c r="B1194" s="14" t="s">
        <v>1229</v>
      </c>
      <c r="C1194" s="8"/>
      <c r="D1194" s="8"/>
      <c r="E1194" s="8"/>
      <c r="F1194" s="8"/>
      <c r="G1194" s="11">
        <f t="shared" si="98"/>
        <v>0</v>
      </c>
      <c r="H1194" s="18">
        <f t="shared" si="99"/>
        <v>0</v>
      </c>
      <c r="I1194" s="10">
        <f t="shared" si="100"/>
        <v>0</v>
      </c>
    </row>
    <row r="1195" spans="1:9">
      <c r="A1195" s="9">
        <f t="shared" si="101"/>
        <v>183</v>
      </c>
      <c r="B1195" s="14" t="s">
        <v>1230</v>
      </c>
      <c r="C1195" s="8"/>
      <c r="D1195" s="8"/>
      <c r="E1195" s="8"/>
      <c r="F1195" s="8"/>
      <c r="G1195" s="11">
        <f t="shared" si="98"/>
        <v>0</v>
      </c>
      <c r="H1195" s="18">
        <f t="shared" si="99"/>
        <v>0</v>
      </c>
      <c r="I1195" s="10">
        <f t="shared" si="100"/>
        <v>0</v>
      </c>
    </row>
    <row r="1196" spans="1:9">
      <c r="A1196" s="9">
        <f t="shared" si="101"/>
        <v>184</v>
      </c>
      <c r="B1196" s="14" t="s">
        <v>1231</v>
      </c>
      <c r="C1196" s="8"/>
      <c r="D1196" s="8"/>
      <c r="E1196" s="8"/>
      <c r="F1196" s="8"/>
      <c r="G1196" s="11">
        <f t="shared" si="98"/>
        <v>0</v>
      </c>
      <c r="H1196" s="18">
        <f t="shared" si="99"/>
        <v>0</v>
      </c>
      <c r="I1196" s="10">
        <f t="shared" si="100"/>
        <v>0</v>
      </c>
    </row>
    <row r="1197" spans="1:9">
      <c r="A1197" s="9">
        <f t="shared" si="101"/>
        <v>185</v>
      </c>
      <c r="B1197" s="14" t="s">
        <v>1232</v>
      </c>
      <c r="C1197" s="8"/>
      <c r="D1197" s="8"/>
      <c r="E1197" s="8"/>
      <c r="F1197" s="8"/>
      <c r="G1197" s="11">
        <f t="shared" si="98"/>
        <v>0</v>
      </c>
      <c r="H1197" s="18">
        <f t="shared" si="99"/>
        <v>0</v>
      </c>
      <c r="I1197" s="10">
        <f t="shared" si="100"/>
        <v>0</v>
      </c>
    </row>
    <row r="1198" spans="1:9">
      <c r="A1198" s="9">
        <f t="shared" si="101"/>
        <v>186</v>
      </c>
      <c r="B1198" s="14" t="s">
        <v>1233</v>
      </c>
      <c r="C1198" s="8"/>
      <c r="D1198" s="8"/>
      <c r="E1198" s="8"/>
      <c r="F1198" s="8"/>
      <c r="G1198" s="11">
        <f t="shared" ref="G1198:G1243" si="102">2/207772.58*F1198</f>
        <v>0</v>
      </c>
      <c r="H1198" s="18">
        <f t="shared" ref="H1198:H1243" si="103">G1198*1655.69</f>
        <v>0</v>
      </c>
      <c r="I1198" s="10">
        <f t="shared" ref="I1198:I1243" si="104">H1198*0.3677</f>
        <v>0</v>
      </c>
    </row>
    <row r="1199" spans="1:9">
      <c r="A1199" s="9">
        <f t="shared" si="101"/>
        <v>187</v>
      </c>
      <c r="B1199" s="14" t="s">
        <v>1234</v>
      </c>
      <c r="C1199" s="8"/>
      <c r="D1199" s="8"/>
      <c r="E1199" s="8"/>
      <c r="F1199" s="8"/>
      <c r="G1199" s="11">
        <f t="shared" si="102"/>
        <v>0</v>
      </c>
      <c r="H1199" s="18">
        <f t="shared" si="103"/>
        <v>0</v>
      </c>
      <c r="I1199" s="10">
        <f t="shared" si="104"/>
        <v>0</v>
      </c>
    </row>
    <row r="1200" spans="1:9">
      <c r="A1200" s="9">
        <f t="shared" si="101"/>
        <v>188</v>
      </c>
      <c r="B1200" s="14" t="s">
        <v>1235</v>
      </c>
      <c r="C1200" s="8"/>
      <c r="D1200" s="8"/>
      <c r="E1200" s="8"/>
      <c r="F1200" s="8"/>
      <c r="G1200" s="11">
        <f t="shared" si="102"/>
        <v>0</v>
      </c>
      <c r="H1200" s="18">
        <f t="shared" si="103"/>
        <v>0</v>
      </c>
      <c r="I1200" s="10">
        <f t="shared" si="104"/>
        <v>0</v>
      </c>
    </row>
    <row r="1201" spans="1:9">
      <c r="A1201" s="9">
        <f t="shared" si="101"/>
        <v>189</v>
      </c>
      <c r="B1201" s="14" t="s">
        <v>1236</v>
      </c>
      <c r="C1201" s="8"/>
      <c r="D1201" s="8"/>
      <c r="E1201" s="8"/>
      <c r="F1201" s="8"/>
      <c r="G1201" s="11">
        <f t="shared" si="102"/>
        <v>0</v>
      </c>
      <c r="H1201" s="18">
        <f t="shared" si="103"/>
        <v>0</v>
      </c>
      <c r="I1201" s="10">
        <f t="shared" si="104"/>
        <v>0</v>
      </c>
    </row>
    <row r="1202" spans="1:9">
      <c r="A1202" s="9">
        <f t="shared" si="101"/>
        <v>190</v>
      </c>
      <c r="B1202" s="14" t="s">
        <v>1237</v>
      </c>
      <c r="C1202" s="8"/>
      <c r="D1202" s="8"/>
      <c r="E1202" s="8"/>
      <c r="F1202" s="8"/>
      <c r="G1202" s="11">
        <f t="shared" si="102"/>
        <v>0</v>
      </c>
      <c r="H1202" s="18">
        <f t="shared" si="103"/>
        <v>0</v>
      </c>
      <c r="I1202" s="10">
        <f t="shared" si="104"/>
        <v>0</v>
      </c>
    </row>
    <row r="1203" spans="1:9">
      <c r="A1203" s="9">
        <f t="shared" si="101"/>
        <v>191</v>
      </c>
      <c r="B1203" s="14" t="s">
        <v>1238</v>
      </c>
      <c r="C1203" s="8"/>
      <c r="D1203" s="8"/>
      <c r="E1203" s="8"/>
      <c r="F1203" s="8"/>
      <c r="G1203" s="11">
        <f t="shared" si="102"/>
        <v>0</v>
      </c>
      <c r="H1203" s="18">
        <f t="shared" si="103"/>
        <v>0</v>
      </c>
      <c r="I1203" s="10">
        <f t="shared" si="104"/>
        <v>0</v>
      </c>
    </row>
    <row r="1204" spans="1:9">
      <c r="A1204" s="9">
        <f t="shared" si="101"/>
        <v>192</v>
      </c>
      <c r="B1204" s="14" t="s">
        <v>1239</v>
      </c>
      <c r="C1204" s="8"/>
      <c r="D1204" s="8"/>
      <c r="E1204" s="8"/>
      <c r="F1204" s="8"/>
      <c r="G1204" s="11">
        <f t="shared" si="102"/>
        <v>0</v>
      </c>
      <c r="H1204" s="18">
        <f t="shared" si="103"/>
        <v>0</v>
      </c>
      <c r="I1204" s="10">
        <f t="shared" si="104"/>
        <v>0</v>
      </c>
    </row>
    <row r="1205" spans="1:9">
      <c r="A1205" s="9">
        <f t="shared" si="101"/>
        <v>193</v>
      </c>
      <c r="B1205" s="14" t="s">
        <v>1240</v>
      </c>
      <c r="C1205" s="8"/>
      <c r="D1205" s="8"/>
      <c r="E1205" s="8"/>
      <c r="F1205" s="8"/>
      <c r="G1205" s="11">
        <f t="shared" si="102"/>
        <v>0</v>
      </c>
      <c r="H1205" s="18">
        <f t="shared" si="103"/>
        <v>0</v>
      </c>
      <c r="I1205" s="10">
        <f t="shared" si="104"/>
        <v>0</v>
      </c>
    </row>
    <row r="1206" spans="1:9">
      <c r="A1206" s="9">
        <f t="shared" si="101"/>
        <v>194</v>
      </c>
      <c r="B1206" s="14" t="s">
        <v>1241</v>
      </c>
      <c r="C1206" s="8"/>
      <c r="D1206" s="8"/>
      <c r="E1206" s="8"/>
      <c r="F1206" s="8"/>
      <c r="G1206" s="11">
        <f t="shared" si="102"/>
        <v>0</v>
      </c>
      <c r="H1206" s="18">
        <f t="shared" si="103"/>
        <v>0</v>
      </c>
      <c r="I1206" s="10">
        <f t="shared" si="104"/>
        <v>0</v>
      </c>
    </row>
    <row r="1207" spans="1:9">
      <c r="A1207" s="9">
        <f t="shared" ref="A1207:A1248" si="105">A1206+1</f>
        <v>195</v>
      </c>
      <c r="B1207" s="14" t="s">
        <v>1242</v>
      </c>
      <c r="C1207" s="8"/>
      <c r="D1207" s="8"/>
      <c r="E1207" s="8"/>
      <c r="F1207" s="8"/>
      <c r="G1207" s="11">
        <f t="shared" si="102"/>
        <v>0</v>
      </c>
      <c r="H1207" s="18">
        <f t="shared" si="103"/>
        <v>0</v>
      </c>
      <c r="I1207" s="10">
        <f t="shared" si="104"/>
        <v>0</v>
      </c>
    </row>
    <row r="1208" spans="1:9">
      <c r="A1208" s="9">
        <f t="shared" si="105"/>
        <v>196</v>
      </c>
      <c r="B1208" s="14" t="s">
        <v>1243</v>
      </c>
      <c r="C1208" s="8"/>
      <c r="D1208" s="8"/>
      <c r="E1208" s="8"/>
      <c r="F1208" s="8"/>
      <c r="G1208" s="11">
        <f t="shared" si="102"/>
        <v>0</v>
      </c>
      <c r="H1208" s="18">
        <f t="shared" si="103"/>
        <v>0</v>
      </c>
      <c r="I1208" s="10">
        <f t="shared" si="104"/>
        <v>0</v>
      </c>
    </row>
    <row r="1209" spans="1:9">
      <c r="A1209" s="9">
        <f t="shared" si="105"/>
        <v>197</v>
      </c>
      <c r="B1209" s="14" t="s">
        <v>1244</v>
      </c>
      <c r="C1209" s="8"/>
      <c r="D1209" s="8"/>
      <c r="E1209" s="8"/>
      <c r="F1209" s="8"/>
      <c r="G1209" s="11">
        <f t="shared" si="102"/>
        <v>0</v>
      </c>
      <c r="H1209" s="18">
        <f t="shared" si="103"/>
        <v>0</v>
      </c>
      <c r="I1209" s="10">
        <f t="shared" si="104"/>
        <v>0</v>
      </c>
    </row>
    <row r="1210" spans="1:9">
      <c r="A1210" s="9">
        <f t="shared" si="105"/>
        <v>198</v>
      </c>
      <c r="B1210" s="14" t="s">
        <v>1245</v>
      </c>
      <c r="C1210" s="8"/>
      <c r="D1210" s="8"/>
      <c r="E1210" s="8"/>
      <c r="F1210" s="8"/>
      <c r="G1210" s="11">
        <f t="shared" si="102"/>
        <v>0</v>
      </c>
      <c r="H1210" s="18">
        <f t="shared" si="103"/>
        <v>0</v>
      </c>
      <c r="I1210" s="10">
        <f t="shared" si="104"/>
        <v>0</v>
      </c>
    </row>
    <row r="1211" spans="1:9">
      <c r="A1211" s="9">
        <f t="shared" si="105"/>
        <v>199</v>
      </c>
      <c r="B1211" s="14" t="s">
        <v>1246</v>
      </c>
      <c r="C1211" s="8"/>
      <c r="D1211" s="8"/>
      <c r="E1211" s="8"/>
      <c r="F1211" s="8"/>
      <c r="G1211" s="11">
        <f t="shared" si="102"/>
        <v>0</v>
      </c>
      <c r="H1211" s="18">
        <f t="shared" si="103"/>
        <v>0</v>
      </c>
      <c r="I1211" s="10">
        <f t="shared" si="104"/>
        <v>0</v>
      </c>
    </row>
    <row r="1212" spans="1:9">
      <c r="A1212" s="9">
        <f t="shared" si="105"/>
        <v>200</v>
      </c>
      <c r="B1212" s="14" t="s">
        <v>1247</v>
      </c>
      <c r="C1212" s="8"/>
      <c r="D1212" s="8"/>
      <c r="E1212" s="8"/>
      <c r="F1212" s="8"/>
      <c r="G1212" s="11">
        <f t="shared" si="102"/>
        <v>0</v>
      </c>
      <c r="H1212" s="18">
        <f t="shared" si="103"/>
        <v>0</v>
      </c>
      <c r="I1212" s="10">
        <f t="shared" si="104"/>
        <v>0</v>
      </c>
    </row>
    <row r="1213" spans="1:9">
      <c r="A1213" s="9">
        <f t="shared" si="105"/>
        <v>201</v>
      </c>
      <c r="B1213" s="14" t="s">
        <v>1248</v>
      </c>
      <c r="C1213" s="8"/>
      <c r="D1213" s="8"/>
      <c r="E1213" s="8"/>
      <c r="F1213" s="8"/>
      <c r="G1213" s="11">
        <f t="shared" si="102"/>
        <v>0</v>
      </c>
      <c r="H1213" s="18">
        <f t="shared" si="103"/>
        <v>0</v>
      </c>
      <c r="I1213" s="10">
        <f t="shared" si="104"/>
        <v>0</v>
      </c>
    </row>
    <row r="1214" spans="1:9">
      <c r="A1214" s="9">
        <f t="shared" si="105"/>
        <v>202</v>
      </c>
      <c r="B1214" s="14" t="s">
        <v>1249</v>
      </c>
      <c r="C1214" s="8"/>
      <c r="D1214" s="8"/>
      <c r="E1214" s="8"/>
      <c r="F1214" s="8"/>
      <c r="G1214" s="11">
        <f t="shared" si="102"/>
        <v>0</v>
      </c>
      <c r="H1214" s="18">
        <f t="shared" si="103"/>
        <v>0</v>
      </c>
      <c r="I1214" s="10">
        <f t="shared" si="104"/>
        <v>0</v>
      </c>
    </row>
    <row r="1215" spans="1:9">
      <c r="A1215" s="9">
        <f t="shared" si="105"/>
        <v>203</v>
      </c>
      <c r="B1215" s="14" t="s">
        <v>1250</v>
      </c>
      <c r="C1215" s="8"/>
      <c r="D1215" s="8"/>
      <c r="E1215" s="8"/>
      <c r="F1215" s="8"/>
      <c r="G1215" s="11">
        <f t="shared" si="102"/>
        <v>0</v>
      </c>
      <c r="H1215" s="18">
        <f t="shared" si="103"/>
        <v>0</v>
      </c>
      <c r="I1215" s="10">
        <f t="shared" si="104"/>
        <v>0</v>
      </c>
    </row>
    <row r="1216" spans="1:9">
      <c r="A1216" s="9">
        <f t="shared" si="105"/>
        <v>204</v>
      </c>
      <c r="B1216" s="14" t="s">
        <v>1251</v>
      </c>
      <c r="C1216" s="8"/>
      <c r="D1216" s="8"/>
      <c r="E1216" s="8"/>
      <c r="F1216" s="8"/>
      <c r="G1216" s="11">
        <f t="shared" si="102"/>
        <v>0</v>
      </c>
      <c r="H1216" s="18">
        <f t="shared" si="103"/>
        <v>0</v>
      </c>
      <c r="I1216" s="10">
        <f t="shared" si="104"/>
        <v>0</v>
      </c>
    </row>
    <row r="1217" spans="1:9">
      <c r="A1217" s="9">
        <f t="shared" si="105"/>
        <v>205</v>
      </c>
      <c r="B1217" s="14" t="s">
        <v>1252</v>
      </c>
      <c r="C1217" s="8"/>
      <c r="D1217" s="8"/>
      <c r="E1217" s="8"/>
      <c r="F1217" s="8"/>
      <c r="G1217" s="11">
        <f t="shared" si="102"/>
        <v>0</v>
      </c>
      <c r="H1217" s="18">
        <f t="shared" si="103"/>
        <v>0</v>
      </c>
      <c r="I1217" s="10">
        <f t="shared" si="104"/>
        <v>0</v>
      </c>
    </row>
    <row r="1218" spans="1:9">
      <c r="A1218" s="9">
        <f t="shared" si="105"/>
        <v>206</v>
      </c>
      <c r="B1218" s="14" t="s">
        <v>1253</v>
      </c>
      <c r="C1218" s="8"/>
      <c r="D1218" s="8"/>
      <c r="E1218" s="8"/>
      <c r="F1218" s="8"/>
      <c r="G1218" s="11">
        <f t="shared" si="102"/>
        <v>0</v>
      </c>
      <c r="H1218" s="18">
        <f t="shared" si="103"/>
        <v>0</v>
      </c>
      <c r="I1218" s="10">
        <f t="shared" si="104"/>
        <v>0</v>
      </c>
    </row>
    <row r="1219" spans="1:9">
      <c r="A1219" s="9">
        <f t="shared" si="105"/>
        <v>207</v>
      </c>
      <c r="B1219" s="14" t="s">
        <v>1254</v>
      </c>
      <c r="C1219" s="8"/>
      <c r="D1219" s="8"/>
      <c r="E1219" s="8"/>
      <c r="F1219" s="8"/>
      <c r="G1219" s="11">
        <f t="shared" si="102"/>
        <v>0</v>
      </c>
      <c r="H1219" s="18">
        <f t="shared" si="103"/>
        <v>0</v>
      </c>
      <c r="I1219" s="10">
        <f t="shared" si="104"/>
        <v>0</v>
      </c>
    </row>
    <row r="1220" spans="1:9">
      <c r="A1220" s="9">
        <f t="shared" si="105"/>
        <v>208</v>
      </c>
      <c r="B1220" s="14" t="s">
        <v>1255</v>
      </c>
      <c r="C1220" s="8"/>
      <c r="D1220" s="8"/>
      <c r="E1220" s="8"/>
      <c r="F1220" s="8"/>
      <c r="G1220" s="11">
        <f t="shared" si="102"/>
        <v>0</v>
      </c>
      <c r="H1220" s="18">
        <f t="shared" si="103"/>
        <v>0</v>
      </c>
      <c r="I1220" s="10">
        <f t="shared" si="104"/>
        <v>0</v>
      </c>
    </row>
    <row r="1221" spans="1:9">
      <c r="A1221" s="9">
        <f t="shared" si="105"/>
        <v>209</v>
      </c>
      <c r="B1221" s="14" t="s">
        <v>1256</v>
      </c>
      <c r="C1221" s="8"/>
      <c r="D1221" s="8"/>
      <c r="E1221" s="8"/>
      <c r="F1221" s="8"/>
      <c r="G1221" s="11">
        <f t="shared" si="102"/>
        <v>0</v>
      </c>
      <c r="H1221" s="18">
        <f t="shared" si="103"/>
        <v>0</v>
      </c>
      <c r="I1221" s="10">
        <f t="shared" si="104"/>
        <v>0</v>
      </c>
    </row>
    <row r="1222" spans="1:9">
      <c r="A1222" s="9">
        <f t="shared" si="105"/>
        <v>210</v>
      </c>
      <c r="B1222" s="14" t="s">
        <v>1257</v>
      </c>
      <c r="C1222" s="8"/>
      <c r="D1222" s="8"/>
      <c r="E1222" s="8"/>
      <c r="F1222" s="8"/>
      <c r="G1222" s="11">
        <f t="shared" si="102"/>
        <v>0</v>
      </c>
      <c r="H1222" s="18">
        <f t="shared" si="103"/>
        <v>0</v>
      </c>
      <c r="I1222" s="10">
        <f t="shared" si="104"/>
        <v>0</v>
      </c>
    </row>
    <row r="1223" spans="1:9">
      <c r="A1223" s="9">
        <f t="shared" si="105"/>
        <v>211</v>
      </c>
      <c r="B1223" s="14" t="s">
        <v>1258</v>
      </c>
      <c r="C1223" s="8"/>
      <c r="D1223" s="8"/>
      <c r="E1223" s="8"/>
      <c r="F1223" s="8"/>
      <c r="G1223" s="11">
        <f t="shared" si="102"/>
        <v>0</v>
      </c>
      <c r="H1223" s="18">
        <f t="shared" si="103"/>
        <v>0</v>
      </c>
      <c r="I1223" s="10">
        <f t="shared" si="104"/>
        <v>0</v>
      </c>
    </row>
    <row r="1224" spans="1:9">
      <c r="A1224" s="9">
        <f t="shared" si="105"/>
        <v>212</v>
      </c>
      <c r="B1224" s="14" t="s">
        <v>1259</v>
      </c>
      <c r="C1224" s="8"/>
      <c r="D1224" s="8"/>
      <c r="E1224" s="8"/>
      <c r="F1224" s="8"/>
      <c r="G1224" s="11">
        <f t="shared" si="102"/>
        <v>0</v>
      </c>
      <c r="H1224" s="18">
        <f t="shared" si="103"/>
        <v>0</v>
      </c>
      <c r="I1224" s="10">
        <f t="shared" si="104"/>
        <v>0</v>
      </c>
    </row>
    <row r="1225" spans="1:9">
      <c r="A1225" s="9">
        <f t="shared" si="105"/>
        <v>213</v>
      </c>
      <c r="B1225" s="14" t="s">
        <v>1260</v>
      </c>
      <c r="C1225" s="8"/>
      <c r="D1225" s="8"/>
      <c r="E1225" s="8"/>
      <c r="F1225" s="8"/>
      <c r="G1225" s="11">
        <f t="shared" si="102"/>
        <v>0</v>
      </c>
      <c r="H1225" s="18">
        <f t="shared" si="103"/>
        <v>0</v>
      </c>
      <c r="I1225" s="10">
        <f t="shared" si="104"/>
        <v>0</v>
      </c>
    </row>
    <row r="1226" spans="1:9">
      <c r="A1226" s="9">
        <f t="shared" si="105"/>
        <v>214</v>
      </c>
      <c r="B1226" s="14" t="s">
        <v>1261</v>
      </c>
      <c r="C1226" s="8"/>
      <c r="D1226" s="8"/>
      <c r="E1226" s="8"/>
      <c r="F1226" s="8"/>
      <c r="G1226" s="11">
        <f t="shared" si="102"/>
        <v>0</v>
      </c>
      <c r="H1226" s="18">
        <f t="shared" si="103"/>
        <v>0</v>
      </c>
      <c r="I1226" s="10">
        <f t="shared" si="104"/>
        <v>0</v>
      </c>
    </row>
    <row r="1227" spans="1:9">
      <c r="A1227" s="9">
        <f t="shared" si="105"/>
        <v>215</v>
      </c>
      <c r="B1227" s="14" t="s">
        <v>1262</v>
      </c>
      <c r="C1227" s="8"/>
      <c r="D1227" s="8"/>
      <c r="E1227" s="8"/>
      <c r="F1227" s="8"/>
      <c r="G1227" s="11">
        <f t="shared" si="102"/>
        <v>0</v>
      </c>
      <c r="H1227" s="18">
        <f t="shared" si="103"/>
        <v>0</v>
      </c>
      <c r="I1227" s="10">
        <f t="shared" si="104"/>
        <v>0</v>
      </c>
    </row>
    <row r="1228" spans="1:9">
      <c r="A1228" s="9">
        <f t="shared" si="105"/>
        <v>216</v>
      </c>
      <c r="B1228" s="14" t="s">
        <v>1292</v>
      </c>
      <c r="C1228" s="8"/>
      <c r="D1228" s="8"/>
      <c r="E1228" s="8"/>
      <c r="F1228" s="8"/>
      <c r="G1228" s="11">
        <f t="shared" si="102"/>
        <v>0</v>
      </c>
      <c r="H1228" s="18">
        <f t="shared" si="103"/>
        <v>0</v>
      </c>
      <c r="I1228" s="10">
        <f t="shared" si="104"/>
        <v>0</v>
      </c>
    </row>
    <row r="1229" spans="1:9">
      <c r="A1229" s="9">
        <f t="shared" si="105"/>
        <v>217</v>
      </c>
      <c r="B1229" s="14" t="s">
        <v>1264</v>
      </c>
      <c r="C1229" s="8"/>
      <c r="D1229" s="8"/>
      <c r="E1229" s="8"/>
      <c r="F1229" s="8"/>
      <c r="G1229" s="11">
        <f t="shared" si="102"/>
        <v>0</v>
      </c>
      <c r="H1229" s="18">
        <f t="shared" si="103"/>
        <v>0</v>
      </c>
      <c r="I1229" s="10">
        <f t="shared" si="104"/>
        <v>0</v>
      </c>
    </row>
    <row r="1230" spans="1:9">
      <c r="A1230" s="9">
        <f t="shared" si="105"/>
        <v>218</v>
      </c>
      <c r="B1230" s="14" t="s">
        <v>1265</v>
      </c>
      <c r="C1230" s="8"/>
      <c r="D1230" s="8"/>
      <c r="E1230" s="8"/>
      <c r="F1230" s="8"/>
      <c r="G1230" s="11">
        <f t="shared" si="102"/>
        <v>0</v>
      </c>
      <c r="H1230" s="18">
        <f t="shared" si="103"/>
        <v>0</v>
      </c>
      <c r="I1230" s="10">
        <f t="shared" si="104"/>
        <v>0</v>
      </c>
    </row>
    <row r="1231" spans="1:9">
      <c r="A1231" s="9">
        <f t="shared" si="105"/>
        <v>219</v>
      </c>
      <c r="B1231" s="14" t="s">
        <v>1266</v>
      </c>
      <c r="C1231" s="8"/>
      <c r="D1231" s="8"/>
      <c r="E1231" s="8"/>
      <c r="F1231" s="8"/>
      <c r="G1231" s="11">
        <f t="shared" si="102"/>
        <v>0</v>
      </c>
      <c r="H1231" s="18">
        <f t="shared" si="103"/>
        <v>0</v>
      </c>
      <c r="I1231" s="10">
        <f t="shared" si="104"/>
        <v>0</v>
      </c>
    </row>
    <row r="1232" spans="1:9">
      <c r="A1232" s="9">
        <f t="shared" si="105"/>
        <v>220</v>
      </c>
      <c r="B1232" s="14" t="s">
        <v>1267</v>
      </c>
      <c r="C1232" s="8"/>
      <c r="D1232" s="8"/>
      <c r="E1232" s="8"/>
      <c r="F1232" s="8"/>
      <c r="G1232" s="11">
        <f t="shared" si="102"/>
        <v>0</v>
      </c>
      <c r="H1232" s="18">
        <f t="shared" si="103"/>
        <v>0</v>
      </c>
      <c r="I1232" s="10">
        <f t="shared" si="104"/>
        <v>0</v>
      </c>
    </row>
    <row r="1233" spans="1:9">
      <c r="A1233" s="9">
        <f t="shared" si="105"/>
        <v>221</v>
      </c>
      <c r="B1233" s="14" t="s">
        <v>1268</v>
      </c>
      <c r="C1233" s="8"/>
      <c r="D1233" s="8"/>
      <c r="E1233" s="8"/>
      <c r="F1233" s="8"/>
      <c r="G1233" s="11">
        <f t="shared" si="102"/>
        <v>0</v>
      </c>
      <c r="H1233" s="18">
        <f t="shared" si="103"/>
        <v>0</v>
      </c>
      <c r="I1233" s="10">
        <f t="shared" si="104"/>
        <v>0</v>
      </c>
    </row>
    <row r="1234" spans="1:9">
      <c r="A1234" s="9">
        <f t="shared" si="105"/>
        <v>222</v>
      </c>
      <c r="B1234" s="14" t="s">
        <v>1269</v>
      </c>
      <c r="C1234" s="8"/>
      <c r="D1234" s="8"/>
      <c r="E1234" s="8"/>
      <c r="F1234" s="8"/>
      <c r="G1234" s="11">
        <f t="shared" si="102"/>
        <v>0</v>
      </c>
      <c r="H1234" s="18">
        <f t="shared" si="103"/>
        <v>0</v>
      </c>
      <c r="I1234" s="10">
        <f t="shared" si="104"/>
        <v>0</v>
      </c>
    </row>
    <row r="1235" spans="1:9">
      <c r="A1235" s="9">
        <f t="shared" si="105"/>
        <v>223</v>
      </c>
      <c r="B1235" s="14" t="s">
        <v>1263</v>
      </c>
      <c r="C1235" s="8"/>
      <c r="D1235" s="8"/>
      <c r="E1235" s="8"/>
      <c r="F1235" s="8"/>
      <c r="G1235" s="11">
        <f t="shared" si="102"/>
        <v>0</v>
      </c>
      <c r="H1235" s="18">
        <f t="shared" si="103"/>
        <v>0</v>
      </c>
      <c r="I1235" s="10">
        <f t="shared" si="104"/>
        <v>0</v>
      </c>
    </row>
    <row r="1236" spans="1:9">
      <c r="A1236" s="9">
        <f t="shared" si="105"/>
        <v>224</v>
      </c>
      <c r="B1236" s="14" t="s">
        <v>1286</v>
      </c>
      <c r="C1236" s="8"/>
      <c r="D1236" s="8"/>
      <c r="E1236" s="8"/>
      <c r="F1236" s="8"/>
      <c r="G1236" s="11">
        <f t="shared" si="102"/>
        <v>0</v>
      </c>
      <c r="H1236" s="18">
        <f t="shared" si="103"/>
        <v>0</v>
      </c>
      <c r="I1236" s="10">
        <f t="shared" si="104"/>
        <v>0</v>
      </c>
    </row>
    <row r="1237" spans="1:9">
      <c r="A1237" s="9">
        <f t="shared" si="105"/>
        <v>225</v>
      </c>
      <c r="B1237" s="14" t="s">
        <v>1287</v>
      </c>
      <c r="C1237" s="8"/>
      <c r="D1237" s="8"/>
      <c r="E1237" s="8"/>
      <c r="F1237" s="8"/>
      <c r="G1237" s="11">
        <f t="shared" si="102"/>
        <v>0</v>
      </c>
      <c r="H1237" s="18">
        <f t="shared" si="103"/>
        <v>0</v>
      </c>
      <c r="I1237" s="10">
        <f t="shared" si="104"/>
        <v>0</v>
      </c>
    </row>
    <row r="1238" spans="1:9">
      <c r="A1238" s="9">
        <f t="shared" si="105"/>
        <v>226</v>
      </c>
      <c r="B1238" s="14" t="s">
        <v>1302</v>
      </c>
      <c r="C1238" s="8"/>
      <c r="D1238" s="8"/>
      <c r="E1238" s="8"/>
      <c r="F1238" s="8"/>
      <c r="G1238" s="11">
        <f t="shared" si="102"/>
        <v>0</v>
      </c>
      <c r="H1238" s="18">
        <f t="shared" si="103"/>
        <v>0</v>
      </c>
      <c r="I1238" s="10">
        <f t="shared" si="104"/>
        <v>0</v>
      </c>
    </row>
    <row r="1239" spans="1:9">
      <c r="A1239" s="9">
        <f t="shared" si="105"/>
        <v>227</v>
      </c>
      <c r="B1239" s="14" t="str">
        <f>'аварійні служби'!B1238</f>
        <v>Левандівська,9</v>
      </c>
      <c r="C1239" s="8"/>
      <c r="D1239" s="8"/>
      <c r="E1239" s="8"/>
      <c r="F1239" s="8"/>
      <c r="G1239" s="11">
        <f t="shared" si="102"/>
        <v>0</v>
      </c>
      <c r="H1239" s="18">
        <f t="shared" si="103"/>
        <v>0</v>
      </c>
      <c r="I1239" s="10">
        <f t="shared" si="104"/>
        <v>0</v>
      </c>
    </row>
    <row r="1240" spans="1:9">
      <c r="A1240" s="9">
        <f t="shared" si="105"/>
        <v>228</v>
      </c>
      <c r="B1240" s="14" t="str">
        <f>'аварійні служби'!B1239</f>
        <v>Левандівська,9а</v>
      </c>
      <c r="C1240" s="8"/>
      <c r="D1240" s="8"/>
      <c r="E1240" s="8"/>
      <c r="F1240" s="8"/>
      <c r="G1240" s="11">
        <f t="shared" si="102"/>
        <v>0</v>
      </c>
      <c r="H1240" s="18">
        <f t="shared" si="103"/>
        <v>0</v>
      </c>
      <c r="I1240" s="10">
        <f t="shared" si="104"/>
        <v>0</v>
      </c>
    </row>
    <row r="1241" spans="1:9">
      <c r="A1241" s="9">
        <f t="shared" si="105"/>
        <v>229</v>
      </c>
      <c r="B1241" s="14" t="s">
        <v>1329</v>
      </c>
      <c r="C1241" s="8"/>
      <c r="D1241" s="8"/>
      <c r="E1241" s="8"/>
      <c r="F1241" s="8"/>
      <c r="G1241" s="11">
        <f t="shared" si="102"/>
        <v>0</v>
      </c>
      <c r="H1241" s="18">
        <f t="shared" si="103"/>
        <v>0</v>
      </c>
      <c r="I1241" s="10">
        <f t="shared" si="104"/>
        <v>0</v>
      </c>
    </row>
    <row r="1242" spans="1:9">
      <c r="A1242" s="9">
        <f t="shared" si="105"/>
        <v>230</v>
      </c>
      <c r="B1242" s="14" t="s">
        <v>1330</v>
      </c>
      <c r="C1242" s="8"/>
      <c r="D1242" s="8"/>
      <c r="E1242" s="8"/>
      <c r="F1242" s="8"/>
      <c r="G1242" s="11">
        <f t="shared" si="102"/>
        <v>0</v>
      </c>
      <c r="H1242" s="18">
        <f t="shared" si="103"/>
        <v>0</v>
      </c>
      <c r="I1242" s="10">
        <f t="shared" si="104"/>
        <v>0</v>
      </c>
    </row>
    <row r="1243" spans="1:9">
      <c r="A1243" s="9">
        <f t="shared" si="105"/>
        <v>231</v>
      </c>
      <c r="B1243" s="14" t="s">
        <v>1331</v>
      </c>
      <c r="C1243" s="8"/>
      <c r="D1243" s="8"/>
      <c r="E1243" s="8"/>
      <c r="F1243" s="8"/>
      <c r="G1243" s="11">
        <f t="shared" si="102"/>
        <v>0</v>
      </c>
      <c r="H1243" s="18">
        <f t="shared" si="103"/>
        <v>0</v>
      </c>
      <c r="I1243" s="10">
        <f t="shared" si="104"/>
        <v>0</v>
      </c>
    </row>
    <row r="1244" spans="1:9">
      <c r="A1244" s="9">
        <f t="shared" si="105"/>
        <v>232</v>
      </c>
      <c r="B1244" s="14"/>
      <c r="C1244" s="8"/>
      <c r="D1244" s="8"/>
      <c r="E1244" s="8"/>
      <c r="F1244" s="8"/>
      <c r="G1244" s="11"/>
      <c r="H1244" s="18"/>
      <c r="I1244" s="10"/>
    </row>
    <row r="1245" spans="1:9">
      <c r="A1245" s="9">
        <f t="shared" si="105"/>
        <v>233</v>
      </c>
      <c r="B1245" s="14"/>
      <c r="C1245" s="8"/>
      <c r="D1245" s="8"/>
      <c r="E1245" s="8"/>
      <c r="F1245" s="8"/>
      <c r="G1245" s="11"/>
      <c r="H1245" s="18"/>
      <c r="I1245" s="10"/>
    </row>
    <row r="1246" spans="1:9">
      <c r="A1246" s="9">
        <f t="shared" si="105"/>
        <v>234</v>
      </c>
      <c r="B1246" s="14"/>
      <c r="C1246" s="8"/>
      <c r="D1246" s="8"/>
      <c r="E1246" s="8"/>
      <c r="F1246" s="8"/>
      <c r="G1246" s="11"/>
      <c r="H1246" s="18"/>
      <c r="I1246" s="10"/>
    </row>
    <row r="1247" spans="1:9">
      <c r="A1247" s="9">
        <f t="shared" si="105"/>
        <v>235</v>
      </c>
      <c r="B1247" s="14"/>
      <c r="C1247" s="8"/>
      <c r="D1247" s="8"/>
      <c r="E1247" s="8"/>
      <c r="F1247" s="8"/>
      <c r="G1247" s="11"/>
      <c r="H1247" s="18"/>
      <c r="I1247" s="10"/>
    </row>
    <row r="1248" spans="1:9">
      <c r="A1248" s="9">
        <f t="shared" si="105"/>
        <v>236</v>
      </c>
      <c r="B1248" s="14"/>
      <c r="C1248" s="8"/>
      <c r="D1248" s="8"/>
      <c r="E1248" s="8"/>
      <c r="F1248" s="8"/>
      <c r="G1248" s="11"/>
      <c r="H1248" s="18"/>
      <c r="I1248" s="10"/>
    </row>
    <row r="1249" spans="1:9">
      <c r="A1249" s="12"/>
      <c r="B1249" s="13" t="s">
        <v>576</v>
      </c>
      <c r="C1249" s="8"/>
      <c r="D1249" s="8"/>
      <c r="E1249" s="8"/>
      <c r="F1249" s="8"/>
      <c r="G1249" s="26">
        <f>SUM(G1013:G1243)</f>
        <v>0</v>
      </c>
      <c r="H1249" s="26">
        <f>SUM(H1013:H1243)</f>
        <v>0</v>
      </c>
      <c r="I1249" s="26">
        <f>SUM(I1013:I1243)</f>
        <v>0</v>
      </c>
    </row>
    <row r="1250" spans="1:9" ht="18.75" thickBot="1">
      <c r="A1250" s="19"/>
      <c r="B1250" s="13" t="s">
        <v>1271</v>
      </c>
      <c r="C1250" s="15">
        <f t="shared" ref="C1250:I1250" si="106">C479+C551+C635+C774+C956+C1011+C1249</f>
        <v>13076.2</v>
      </c>
      <c r="D1250" s="15">
        <f t="shared" si="106"/>
        <v>0</v>
      </c>
      <c r="E1250" s="15">
        <f t="shared" si="106"/>
        <v>3</v>
      </c>
      <c r="F1250" s="15">
        <f t="shared" si="106"/>
        <v>0.99999999999999989</v>
      </c>
      <c r="G1250" s="15">
        <f t="shared" si="106"/>
        <v>2017.0099999999998</v>
      </c>
      <c r="H1250" s="15">
        <f t="shared" si="106"/>
        <v>741.65457700000002</v>
      </c>
      <c r="I1250" s="15" t="e">
        <f t="shared" si="106"/>
        <v>#DIV/0!</v>
      </c>
    </row>
    <row r="1251" spans="1:9">
      <c r="A1251" s="1"/>
    </row>
    <row r="1252" spans="1:9">
      <c r="A1252" s="1"/>
    </row>
    <row r="1253" spans="1:9">
      <c r="A1253" s="1"/>
    </row>
    <row r="1254" spans="1:9">
      <c r="A1254" s="1"/>
    </row>
    <row r="1255" spans="1:9">
      <c r="A1255" s="1"/>
    </row>
    <row r="1256" spans="1:9">
      <c r="A1256" s="1"/>
    </row>
    <row r="1257" spans="1:9">
      <c r="A1257" s="1"/>
    </row>
    <row r="1258" spans="1:9">
      <c r="A1258" s="1"/>
    </row>
    <row r="1259" spans="1:9">
      <c r="A1259" s="1"/>
    </row>
    <row r="1260" spans="1:9">
      <c r="A1260" s="1"/>
    </row>
    <row r="1261" spans="1:9">
      <c r="A1261" s="1"/>
    </row>
    <row r="1262" spans="1:9">
      <c r="A1262" s="1"/>
    </row>
    <row r="1263" spans="1:9">
      <c r="A1263" s="1"/>
    </row>
    <row r="1264" spans="1:9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</sheetData>
  <mergeCells count="1">
    <mergeCell ref="B1:J1"/>
  </mergeCells>
  <phoneticPr fontId="0" type="noConversion"/>
  <pageMargins left="0" right="0" top="0.78740157480314965" bottom="0.78740157480314965" header="0.51181102362204722" footer="0.51181102362204722"/>
  <pageSetup paperSize="9" scale="85" orientation="landscape" r:id="rId1"/>
  <headerFooter alignWithMargins="0"/>
  <rowBreaks count="4" manualBreakCount="4">
    <brk id="419" max="11" man="1"/>
    <brk id="479" max="16383" man="1"/>
    <brk id="551" max="16383" man="1"/>
    <brk id="63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/>
  <dimension ref="A1:K18"/>
  <sheetViews>
    <sheetView workbookViewId="0">
      <selection activeCell="F9" sqref="F9"/>
    </sheetView>
  </sheetViews>
  <sheetFormatPr defaultRowHeight="12.75"/>
  <cols>
    <col min="2" max="2" width="18" customWidth="1"/>
    <col min="3" max="4" width="12.28515625" customWidth="1"/>
    <col min="6" max="7" width="9.28515625" customWidth="1"/>
    <col min="8" max="8" width="10.42578125" customWidth="1"/>
  </cols>
  <sheetData>
    <row r="1" spans="1:11" ht="19.5">
      <c r="A1" s="280" t="s">
        <v>1334</v>
      </c>
      <c r="B1" s="280"/>
      <c r="C1" s="280"/>
      <c r="D1" s="280"/>
      <c r="E1" s="280"/>
      <c r="F1" s="280"/>
      <c r="G1" s="280"/>
      <c r="H1" s="280"/>
      <c r="I1" s="280"/>
    </row>
    <row r="3" spans="1:11" ht="94.5">
      <c r="A3" s="119" t="s">
        <v>286</v>
      </c>
      <c r="B3" s="120" t="s">
        <v>287</v>
      </c>
      <c r="C3" s="57" t="s">
        <v>1335</v>
      </c>
      <c r="D3" s="120" t="s">
        <v>1336</v>
      </c>
      <c r="E3" s="119" t="s">
        <v>1337</v>
      </c>
      <c r="F3" s="119" t="s">
        <v>1338</v>
      </c>
      <c r="G3" s="119" t="s">
        <v>289</v>
      </c>
      <c r="H3" s="119" t="s">
        <v>290</v>
      </c>
      <c r="I3" s="119" t="s">
        <v>1339</v>
      </c>
      <c r="J3" s="121"/>
    </row>
    <row r="4" spans="1:11" ht="13.5">
      <c r="A4" s="122">
        <v>1</v>
      </c>
      <c r="B4" s="123">
        <v>2</v>
      </c>
      <c r="C4" s="123">
        <v>3</v>
      </c>
      <c r="D4" s="123">
        <v>4</v>
      </c>
      <c r="E4" s="123">
        <v>5</v>
      </c>
      <c r="F4" s="123">
        <v>6</v>
      </c>
      <c r="G4" s="123">
        <v>7</v>
      </c>
      <c r="H4" s="123">
        <v>8</v>
      </c>
      <c r="I4" s="123">
        <v>9</v>
      </c>
    </row>
    <row r="5" spans="1:11">
      <c r="A5" s="124">
        <v>1</v>
      </c>
      <c r="B5" s="125" t="s">
        <v>1340</v>
      </c>
      <c r="C5" s="124"/>
      <c r="D5" s="124"/>
      <c r="E5" s="126"/>
      <c r="F5" s="127"/>
      <c r="G5" s="127"/>
      <c r="H5" s="127"/>
      <c r="I5" s="53"/>
    </row>
    <row r="6" spans="1:11">
      <c r="A6" s="124">
        <v>2</v>
      </c>
      <c r="B6" s="125" t="s">
        <v>1341</v>
      </c>
      <c r="C6" s="124"/>
      <c r="D6" s="124"/>
      <c r="E6" s="126"/>
      <c r="F6" s="127"/>
      <c r="G6" s="127"/>
      <c r="H6" s="127"/>
      <c r="I6" s="53"/>
    </row>
    <row r="7" spans="1:11">
      <c r="A7" s="124">
        <v>3</v>
      </c>
      <c r="B7" s="125" t="s">
        <v>1342</v>
      </c>
      <c r="C7" s="124"/>
      <c r="D7" s="124"/>
      <c r="E7" s="126"/>
      <c r="F7" s="127"/>
      <c r="G7" s="127"/>
      <c r="H7" s="127"/>
      <c r="I7" s="128"/>
    </row>
    <row r="8" spans="1:11">
      <c r="A8" s="124">
        <v>4</v>
      </c>
      <c r="B8" s="125" t="s">
        <v>1343</v>
      </c>
      <c r="C8" s="124"/>
      <c r="D8" s="124"/>
      <c r="E8" s="126"/>
      <c r="F8" s="127"/>
      <c r="G8" s="127"/>
      <c r="H8" s="127"/>
      <c r="I8" s="128"/>
    </row>
    <row r="9" spans="1:11">
      <c r="A9" s="124">
        <v>5</v>
      </c>
      <c r="B9" s="125" t="s">
        <v>1344</v>
      </c>
      <c r="C9" s="125">
        <v>7918.9</v>
      </c>
      <c r="D9" s="125"/>
      <c r="E9" s="129">
        <v>2</v>
      </c>
      <c r="F9" s="127">
        <f>0.5/11*E9</f>
        <v>9.0909090909090912E-2</v>
      </c>
      <c r="G9" s="127">
        <f>F9*2375.97</f>
        <v>215.9972727272727</v>
      </c>
      <c r="H9" s="127">
        <f>G9*0.3677</f>
        <v>79.422197181818177</v>
      </c>
      <c r="I9" s="128">
        <f>(G9+H9)/(C9+D9)</f>
        <v>3.7305619455870249E-2</v>
      </c>
    </row>
    <row r="10" spans="1:11">
      <c r="A10" s="124">
        <v>6</v>
      </c>
      <c r="B10" s="125" t="s">
        <v>1345</v>
      </c>
      <c r="C10" s="125">
        <v>13034</v>
      </c>
      <c r="D10" s="125">
        <v>181</v>
      </c>
      <c r="E10" s="129">
        <v>4</v>
      </c>
      <c r="F10" s="127">
        <f>0.5/11*E10</f>
        <v>0.18181818181818182</v>
      </c>
      <c r="G10" s="127">
        <f>F10*2375.97</f>
        <v>431.9945454545454</v>
      </c>
      <c r="H10" s="127">
        <f>G10*0.3677</f>
        <v>158.84439436363635</v>
      </c>
      <c r="I10" s="128">
        <f>(G10+H10)/(C10+D10)</f>
        <v>4.4709719244659989E-2</v>
      </c>
    </row>
    <row r="11" spans="1:11">
      <c r="A11" s="124">
        <v>7</v>
      </c>
      <c r="B11" s="125" t="s">
        <v>1346</v>
      </c>
      <c r="C11" s="125">
        <v>10346.799999999999</v>
      </c>
      <c r="D11" s="125"/>
      <c r="E11" s="129">
        <v>2</v>
      </c>
      <c r="F11" s="127">
        <f>0.5/11*E11</f>
        <v>9.0909090909090912E-2</v>
      </c>
      <c r="G11" s="127">
        <f>F11*2375.97</f>
        <v>215.9972727272727</v>
      </c>
      <c r="H11" s="127">
        <f>G11*0.3677</f>
        <v>79.422197181818177</v>
      </c>
      <c r="I11" s="128">
        <f>(G11+H11)/(C11+D11)</f>
        <v>2.8551771553435933E-2</v>
      </c>
    </row>
    <row r="12" spans="1:11">
      <c r="A12" s="124">
        <v>8</v>
      </c>
      <c r="B12" s="125" t="s">
        <v>1347</v>
      </c>
      <c r="C12" s="125">
        <v>8107.7</v>
      </c>
      <c r="D12" s="124"/>
      <c r="E12" s="126">
        <v>3</v>
      </c>
      <c r="F12" s="127">
        <f>0.5/11*E12</f>
        <v>0.13636363636363635</v>
      </c>
      <c r="G12" s="127">
        <f>F12*2375.97</f>
        <v>323.99590909090904</v>
      </c>
      <c r="H12" s="127">
        <f>G12*0.3677</f>
        <v>119.13329577272727</v>
      </c>
      <c r="I12" s="128">
        <f>(G12+H12)/(C12+D12)</f>
        <v>5.4655352919278748E-2</v>
      </c>
    </row>
    <row r="13" spans="1:11">
      <c r="A13" s="126"/>
      <c r="B13" s="130" t="s">
        <v>576</v>
      </c>
      <c r="C13" s="130">
        <f>SUM(C5:C12)</f>
        <v>39407.4</v>
      </c>
      <c r="D13" s="130">
        <v>181</v>
      </c>
      <c r="E13" s="131">
        <f>SUM(E5:E12)</f>
        <v>11</v>
      </c>
      <c r="F13" s="132">
        <f>0.5/11*E13</f>
        <v>0.5</v>
      </c>
      <c r="G13" s="132">
        <f>F13*2375.97</f>
        <v>1187.9849999999999</v>
      </c>
      <c r="H13" s="132">
        <f>G13*0.3677</f>
        <v>436.82208450000002</v>
      </c>
      <c r="I13" s="128">
        <f>(G13+H13)/(C13+D13)</f>
        <v>4.1042504483636617E-2</v>
      </c>
    </row>
    <row r="15" spans="1:11">
      <c r="A15" s="281" t="s">
        <v>1348</v>
      </c>
      <c r="B15" s="281"/>
      <c r="C15" s="281"/>
      <c r="D15" s="281"/>
      <c r="E15" s="281"/>
      <c r="F15" s="281"/>
      <c r="G15" s="281"/>
      <c r="H15" s="281"/>
      <c r="I15" s="281"/>
      <c r="J15" s="133"/>
      <c r="K15" s="133"/>
    </row>
    <row r="18" spans="1:11">
      <c r="A18" s="281" t="s">
        <v>1349</v>
      </c>
      <c r="B18" s="281"/>
      <c r="C18" s="281"/>
      <c r="D18" s="281"/>
      <c r="E18" s="281"/>
      <c r="F18" s="281"/>
      <c r="G18" s="281"/>
      <c r="H18" s="281"/>
      <c r="I18" s="281"/>
      <c r="J18" s="133"/>
      <c r="K18" s="133"/>
    </row>
  </sheetData>
  <mergeCells count="3">
    <mergeCell ref="A1:I1"/>
    <mergeCell ref="A15:I15"/>
    <mergeCell ref="A18:I18"/>
  </mergeCells>
  <phoneticPr fontId="4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 enableFormatConditionsCalculation="0">
    <tabColor indexed="33"/>
  </sheetPr>
  <dimension ref="A1:U1275"/>
  <sheetViews>
    <sheetView view="pageBreakPreview" zoomScale="60" zoomScaleNormal="75" workbookViewId="0">
      <pane xSplit="2" ySplit="5" topLeftCell="E1225" activePane="bottomRight" state="frozen"/>
      <selection pane="topRight" activeCell="C1" sqref="C1"/>
      <selection pane="bottomLeft" activeCell="A6" sqref="A6"/>
      <selection pane="bottomRight" activeCell="G1251" sqref="G1251"/>
    </sheetView>
  </sheetViews>
  <sheetFormatPr defaultRowHeight="18"/>
  <cols>
    <col min="1" max="1" width="9" style="2" customWidth="1"/>
    <col min="2" max="2" width="31" style="2" customWidth="1"/>
    <col min="3" max="3" width="15.85546875" style="2" customWidth="1"/>
    <col min="4" max="4" width="18.140625" style="2" customWidth="1"/>
    <col min="5" max="5" width="16.42578125" style="2" customWidth="1"/>
    <col min="6" max="6" width="15.85546875" style="2" customWidth="1"/>
    <col min="7" max="7" width="16.42578125" style="2" customWidth="1"/>
    <col min="8" max="8" width="16.5703125" style="2" customWidth="1"/>
    <col min="9" max="9" width="15.7109375" style="2" customWidth="1"/>
    <col min="10" max="10" width="13.140625" style="2" customWidth="1"/>
    <col min="11" max="11" width="14.85546875" style="2" customWidth="1"/>
    <col min="12" max="12" width="12" style="2" customWidth="1"/>
    <col min="13" max="13" width="20.5703125" style="2" customWidth="1"/>
    <col min="14" max="14" width="20" style="2" customWidth="1"/>
    <col min="15" max="15" width="18.140625" style="2" customWidth="1"/>
    <col min="16" max="16" width="21" style="2" customWidth="1"/>
    <col min="17" max="17" width="16.42578125" style="2" customWidth="1"/>
    <col min="18" max="18" width="18.85546875" style="2" customWidth="1"/>
    <col min="19" max="19" width="15.140625" style="86" customWidth="1"/>
    <col min="20" max="20" width="11.5703125" style="2" customWidth="1"/>
    <col min="21" max="16384" width="9.140625" style="2"/>
  </cols>
  <sheetData>
    <row r="1" spans="1:21" s="84" customFormat="1" ht="18.75">
      <c r="B1" s="273" t="s">
        <v>33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S1" s="117"/>
    </row>
    <row r="2" spans="1:21" ht="18.75" thickBot="1">
      <c r="A2" s="1"/>
      <c r="I2" s="139">
        <v>2017.01</v>
      </c>
      <c r="K2" s="115"/>
      <c r="L2" s="153"/>
      <c r="M2" s="139">
        <v>1</v>
      </c>
      <c r="T2" s="139">
        <v>2269.13</v>
      </c>
      <c r="U2" s="2" t="s">
        <v>1357</v>
      </c>
    </row>
    <row r="3" spans="1:21" ht="110.25" customHeigh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5" t="s">
        <v>1293</v>
      </c>
      <c r="H3" s="45" t="s">
        <v>1294</v>
      </c>
      <c r="I3" s="4" t="s">
        <v>289</v>
      </c>
      <c r="J3" s="4" t="s">
        <v>290</v>
      </c>
      <c r="K3" s="4" t="s">
        <v>291</v>
      </c>
      <c r="L3" s="4"/>
      <c r="M3" s="4" t="s">
        <v>292</v>
      </c>
      <c r="N3" s="45" t="s">
        <v>1295</v>
      </c>
      <c r="O3" s="45" t="s">
        <v>1333</v>
      </c>
      <c r="P3" s="45" t="s">
        <v>296</v>
      </c>
      <c r="Q3" s="45" t="s">
        <v>318</v>
      </c>
      <c r="R3" s="45" t="s">
        <v>52</v>
      </c>
      <c r="S3" s="87"/>
    </row>
    <row r="4" spans="1:21" ht="18.75">
      <c r="A4" s="5">
        <v>1</v>
      </c>
      <c r="B4" s="23">
        <v>2</v>
      </c>
      <c r="C4" s="23">
        <v>3</v>
      </c>
      <c r="D4" s="23">
        <v>4</v>
      </c>
      <c r="E4" s="23">
        <v>5</v>
      </c>
      <c r="F4" s="23">
        <v>6</v>
      </c>
      <c r="G4" s="23"/>
      <c r="H4" s="23">
        <v>7</v>
      </c>
      <c r="I4" s="23">
        <v>8</v>
      </c>
      <c r="J4" s="23">
        <v>9</v>
      </c>
      <c r="K4" s="23">
        <v>10</v>
      </c>
      <c r="L4" s="23"/>
      <c r="M4" s="23">
        <v>11</v>
      </c>
      <c r="N4" s="23"/>
      <c r="O4" s="23">
        <v>12</v>
      </c>
      <c r="P4" s="23">
        <v>13</v>
      </c>
      <c r="Q4" s="23">
        <v>14</v>
      </c>
      <c r="R4" s="23">
        <v>16</v>
      </c>
      <c r="S4" s="88">
        <v>12</v>
      </c>
    </row>
    <row r="5" spans="1:21" ht="18.75">
      <c r="A5" s="5"/>
      <c r="B5" s="7" t="s">
        <v>571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11"/>
      <c r="S5" s="88"/>
    </row>
    <row r="6" spans="1:21">
      <c r="A6" s="9">
        <v>1</v>
      </c>
      <c r="B6" s="14" t="s">
        <v>319</v>
      </c>
      <c r="C6" s="8">
        <v>359.58</v>
      </c>
      <c r="D6" s="8"/>
      <c r="E6" s="8"/>
      <c r="F6" s="8">
        <f t="shared" ref="F6:F69" si="0">C6+D6+E6</f>
        <v>359.58</v>
      </c>
      <c r="G6" s="199">
        <v>3.6743376522916263E-3</v>
      </c>
      <c r="H6" s="199">
        <v>3.5678889990089194E-3</v>
      </c>
      <c r="I6" s="18">
        <f t="shared" ref="I6:I69" si="1">(G6+H6)*$T$2</f>
        <v>16.433553761265607</v>
      </c>
      <c r="J6" s="18">
        <f>I6*0.3677</f>
        <v>6.0426177180173637</v>
      </c>
      <c r="K6" s="10">
        <v>5.6427808953608203</v>
      </c>
      <c r="L6" s="10">
        <v>0.67842970411912584</v>
      </c>
      <c r="M6" s="200">
        <f t="shared" ref="M6:M69" si="2">L6*$M$2</f>
        <v>0.67842970411912584</v>
      </c>
      <c r="N6" s="85">
        <v>18</v>
      </c>
      <c r="O6" s="85">
        <v>19</v>
      </c>
      <c r="P6" s="8">
        <v>5000</v>
      </c>
      <c r="Q6" s="10">
        <f t="shared" ref="Q6:Q69" si="3">I6+J6+K6+M6</f>
        <v>28.797382078762915</v>
      </c>
      <c r="R6" s="11">
        <f t="shared" ref="R6:R69" si="4">Q6/F6</f>
        <v>8.0086161852057719E-2</v>
      </c>
      <c r="S6" s="108"/>
    </row>
    <row r="7" spans="1:21">
      <c r="A7" s="9">
        <f t="shared" ref="A7:A71" si="5">A6+1</f>
        <v>2</v>
      </c>
      <c r="B7" s="14" t="s">
        <v>320</v>
      </c>
      <c r="C7" s="8">
        <v>201.72</v>
      </c>
      <c r="D7" s="8"/>
      <c r="E7" s="8"/>
      <c r="F7" s="8">
        <f t="shared" si="0"/>
        <v>201.72</v>
      </c>
      <c r="G7" s="199">
        <v>1.9338619222587505E-3</v>
      </c>
      <c r="H7" s="199">
        <v>1.7839444995044597E-3</v>
      </c>
      <c r="I7" s="18">
        <f t="shared" si="1"/>
        <v>8.4361860858155531</v>
      </c>
      <c r="J7" s="18">
        <f t="shared" ref="J7:J67" si="6">I7*0.3677</f>
        <v>3.1019856237543793</v>
      </c>
      <c r="K7" s="10">
        <v>2.8967288735168051</v>
      </c>
      <c r="L7" s="10">
        <v>0.35706826532585567</v>
      </c>
      <c r="M7" s="200">
        <f t="shared" si="2"/>
        <v>0.35706826532585567</v>
      </c>
      <c r="N7" s="85">
        <v>9</v>
      </c>
      <c r="O7" s="85">
        <v>10</v>
      </c>
      <c r="P7" s="8">
        <v>5000</v>
      </c>
      <c r="Q7" s="10">
        <f t="shared" si="3"/>
        <v>14.791968848412592</v>
      </c>
      <c r="R7" s="11">
        <f t="shared" si="4"/>
        <v>7.3329213010175448E-2</v>
      </c>
      <c r="S7" s="89"/>
    </row>
    <row r="8" spans="1:21">
      <c r="A8" s="9">
        <f t="shared" si="5"/>
        <v>3</v>
      </c>
      <c r="B8" s="14" t="s">
        <v>321</v>
      </c>
      <c r="C8" s="8">
        <v>585.14</v>
      </c>
      <c r="D8" s="8"/>
      <c r="E8" s="8"/>
      <c r="F8" s="8">
        <f t="shared" si="0"/>
        <v>585.14</v>
      </c>
      <c r="G8" s="199">
        <v>1.7404757300328755E-3</v>
      </c>
      <c r="H8" s="199">
        <v>1.7839444995044597E-3</v>
      </c>
      <c r="I8" s="18">
        <f t="shared" si="1"/>
        <v>7.9973676754500538</v>
      </c>
      <c r="J8" s="18">
        <f t="shared" si="6"/>
        <v>2.9406320942629849</v>
      </c>
      <c r="K8" s="10">
        <v>2.7460520218440148</v>
      </c>
      <c r="L8" s="10">
        <v>0.32136143879327012</v>
      </c>
      <c r="M8" s="200">
        <f t="shared" si="2"/>
        <v>0.32136143879327012</v>
      </c>
      <c r="N8" s="85">
        <v>9</v>
      </c>
      <c r="O8" s="85">
        <v>9</v>
      </c>
      <c r="P8" s="8">
        <v>5000</v>
      </c>
      <c r="Q8" s="10">
        <f t="shared" si="3"/>
        <v>14.005413230350323</v>
      </c>
      <c r="R8" s="11">
        <f t="shared" si="4"/>
        <v>2.3935149246932911E-2</v>
      </c>
      <c r="S8" s="89"/>
    </row>
    <row r="9" spans="1:21">
      <c r="A9" s="9">
        <f t="shared" si="5"/>
        <v>4</v>
      </c>
      <c r="B9" s="14" t="s">
        <v>322</v>
      </c>
      <c r="C9" s="8">
        <v>1489.2</v>
      </c>
      <c r="D9" s="8"/>
      <c r="E9" s="8"/>
      <c r="F9" s="8">
        <f t="shared" si="0"/>
        <v>1489.2</v>
      </c>
      <c r="G9" s="199">
        <v>9.2825372268420039E-3</v>
      </c>
      <c r="H9" s="199">
        <v>9.514370664023785E-3</v>
      </c>
      <c r="I9" s="18">
        <f t="shared" si="1"/>
        <v>42.652627602400287</v>
      </c>
      <c r="J9" s="18">
        <f t="shared" si="6"/>
        <v>15.683371169402587</v>
      </c>
      <c r="K9" s="10">
        <v>14.645610783168079</v>
      </c>
      <c r="L9" s="10">
        <v>1.7139276735641076</v>
      </c>
      <c r="M9" s="200">
        <f t="shared" si="2"/>
        <v>1.7139276735641076</v>
      </c>
      <c r="N9" s="85">
        <v>48</v>
      </c>
      <c r="O9" s="85">
        <v>48</v>
      </c>
      <c r="P9" s="8">
        <v>5000</v>
      </c>
      <c r="Q9" s="10">
        <f t="shared" si="3"/>
        <v>74.695537228535073</v>
      </c>
      <c r="R9" s="11">
        <f t="shared" si="4"/>
        <v>5.0158163596921213E-2</v>
      </c>
      <c r="S9" s="89"/>
    </row>
    <row r="10" spans="1:21">
      <c r="A10" s="9">
        <f t="shared" si="5"/>
        <v>5</v>
      </c>
      <c r="B10" s="14" t="s">
        <v>323</v>
      </c>
      <c r="C10" s="8">
        <v>336.7</v>
      </c>
      <c r="D10" s="8"/>
      <c r="E10" s="8"/>
      <c r="F10" s="8">
        <f t="shared" si="0"/>
        <v>336.7</v>
      </c>
      <c r="G10" s="199">
        <v>3.480951460065751E-3</v>
      </c>
      <c r="H10" s="199">
        <v>3.5678889990089194E-3</v>
      </c>
      <c r="I10" s="18">
        <f t="shared" si="1"/>
        <v>15.994735350900108</v>
      </c>
      <c r="J10" s="18">
        <f t="shared" si="6"/>
        <v>5.8812641885259698</v>
      </c>
      <c r="K10" s="10">
        <v>5.4921040436880295</v>
      </c>
      <c r="L10" s="10">
        <v>0.64272287758654023</v>
      </c>
      <c r="M10" s="200">
        <f t="shared" si="2"/>
        <v>0.64272287758654023</v>
      </c>
      <c r="N10" s="85">
        <v>18</v>
      </c>
      <c r="O10" s="85">
        <v>18</v>
      </c>
      <c r="P10" s="8">
        <v>5000</v>
      </c>
      <c r="Q10" s="10">
        <f t="shared" si="3"/>
        <v>28.010826460700645</v>
      </c>
      <c r="R10" s="11">
        <f t="shared" si="4"/>
        <v>8.3192237780518694E-2</v>
      </c>
      <c r="S10" s="89"/>
    </row>
    <row r="11" spans="1:21">
      <c r="A11" s="9">
        <f t="shared" si="5"/>
        <v>6</v>
      </c>
      <c r="B11" s="14" t="s">
        <v>324</v>
      </c>
      <c r="C11" s="85">
        <v>2519.1999999999998</v>
      </c>
      <c r="D11" s="8"/>
      <c r="E11" s="8"/>
      <c r="F11" s="8">
        <f t="shared" si="0"/>
        <v>2519.1999999999998</v>
      </c>
      <c r="G11" s="199">
        <v>1.721137110810288E-2</v>
      </c>
      <c r="H11" s="199">
        <v>1.7443012884043606E-2</v>
      </c>
      <c r="I11" s="18">
        <f t="shared" si="1"/>
        <v>78.635302348099358</v>
      </c>
      <c r="J11" s="18">
        <f t="shared" si="6"/>
        <v>28.914200673396135</v>
      </c>
      <c r="K11" s="10">
        <v>27.000963287480936</v>
      </c>
      <c r="L11" s="10">
        <v>3.1779075614001155</v>
      </c>
      <c r="M11" s="200">
        <f t="shared" si="2"/>
        <v>3.1779075614001155</v>
      </c>
      <c r="N11" s="85">
        <v>88</v>
      </c>
      <c r="O11" s="85">
        <v>89</v>
      </c>
      <c r="P11" s="8">
        <v>5000</v>
      </c>
      <c r="Q11" s="10">
        <f t="shared" si="3"/>
        <v>137.72837387037654</v>
      </c>
      <c r="R11" s="11">
        <f t="shared" si="4"/>
        <v>5.4671472638288567E-2</v>
      </c>
      <c r="S11" s="89"/>
    </row>
    <row r="12" spans="1:21">
      <c r="A12" s="9">
        <f t="shared" si="5"/>
        <v>7</v>
      </c>
      <c r="B12" s="14" t="s">
        <v>325</v>
      </c>
      <c r="C12" s="8">
        <v>157</v>
      </c>
      <c r="D12" s="8"/>
      <c r="E12" s="8"/>
      <c r="F12" s="8">
        <f t="shared" si="0"/>
        <v>157</v>
      </c>
      <c r="G12" s="199">
        <v>2.320634306710501E-3</v>
      </c>
      <c r="H12" s="199">
        <v>2.1803766105054508E-3</v>
      </c>
      <c r="I12" s="18">
        <f t="shared" si="1"/>
        <v>10.213378902582233</v>
      </c>
      <c r="J12" s="18">
        <f t="shared" si="6"/>
        <v>3.7554594224794875</v>
      </c>
      <c r="K12" s="10">
        <v>3.5069626561488092</v>
      </c>
      <c r="L12" s="10">
        <v>0.42848191839102689</v>
      </c>
      <c r="M12" s="200">
        <f t="shared" si="2"/>
        <v>0.42848191839102689</v>
      </c>
      <c r="N12" s="85">
        <v>11</v>
      </c>
      <c r="O12" s="85">
        <v>12</v>
      </c>
      <c r="P12" s="8">
        <v>5000</v>
      </c>
      <c r="Q12" s="10">
        <f t="shared" si="3"/>
        <v>17.904282899601554</v>
      </c>
      <c r="R12" s="11">
        <f t="shared" si="4"/>
        <v>0.11404001846879971</v>
      </c>
      <c r="S12" s="89"/>
    </row>
    <row r="13" spans="1:21">
      <c r="A13" s="9">
        <f t="shared" si="5"/>
        <v>8</v>
      </c>
      <c r="B13" s="14" t="s">
        <v>326</v>
      </c>
      <c r="C13" s="8">
        <v>2085.1999999999998</v>
      </c>
      <c r="D13" s="8"/>
      <c r="E13" s="8"/>
      <c r="F13" s="8">
        <f t="shared" si="0"/>
        <v>2085.1999999999998</v>
      </c>
      <c r="G13" s="199">
        <v>1.5470895378070004E-2</v>
      </c>
      <c r="H13" s="199">
        <v>1.5857284440039643E-2</v>
      </c>
      <c r="I13" s="18">
        <f t="shared" si="1"/>
        <v>71.087712670667145</v>
      </c>
      <c r="J13" s="18">
        <f t="shared" si="6"/>
        <v>26.138951949004312</v>
      </c>
      <c r="K13" s="10">
        <v>24.409351305280129</v>
      </c>
      <c r="L13" s="10">
        <v>2.8565461226068454</v>
      </c>
      <c r="M13" s="200">
        <f t="shared" si="2"/>
        <v>2.8565461226068454</v>
      </c>
      <c r="N13" s="85">
        <v>80</v>
      </c>
      <c r="O13" s="85">
        <v>80</v>
      </c>
      <c r="P13" s="8">
        <v>5000</v>
      </c>
      <c r="Q13" s="10">
        <f t="shared" si="3"/>
        <v>124.49256204755842</v>
      </c>
      <c r="R13" s="11">
        <f t="shared" si="4"/>
        <v>5.9702935952214861E-2</v>
      </c>
      <c r="S13" s="89"/>
    </row>
    <row r="14" spans="1:21">
      <c r="A14" s="9">
        <f t="shared" si="5"/>
        <v>9</v>
      </c>
      <c r="B14" s="14" t="s">
        <v>327</v>
      </c>
      <c r="C14" s="8">
        <v>2093.6</v>
      </c>
      <c r="D14" s="8"/>
      <c r="E14" s="8"/>
      <c r="F14" s="8">
        <f t="shared" si="0"/>
        <v>2093.6</v>
      </c>
      <c r="G14" s="199">
        <v>1.2956874879133629E-2</v>
      </c>
      <c r="H14" s="199">
        <v>1.32804757185332E-2</v>
      </c>
      <c r="I14" s="18">
        <f t="shared" si="1"/>
        <v>59.535959361683737</v>
      </c>
      <c r="J14" s="18">
        <f t="shared" si="6"/>
        <v>21.891372257291113</v>
      </c>
      <c r="K14" s="10">
        <v>20.442831718172108</v>
      </c>
      <c r="L14" s="10">
        <v>2.3923573776832332</v>
      </c>
      <c r="M14" s="200">
        <f t="shared" si="2"/>
        <v>2.3923573776832332</v>
      </c>
      <c r="N14" s="85">
        <v>67</v>
      </c>
      <c r="O14" s="85">
        <v>67</v>
      </c>
      <c r="P14" s="8">
        <v>5000</v>
      </c>
      <c r="Q14" s="10">
        <f t="shared" si="3"/>
        <v>104.26252071483019</v>
      </c>
      <c r="R14" s="11">
        <f t="shared" si="4"/>
        <v>4.9800592622673959E-2</v>
      </c>
      <c r="S14" s="89"/>
    </row>
    <row r="15" spans="1:21">
      <c r="A15" s="9">
        <f t="shared" si="5"/>
        <v>10</v>
      </c>
      <c r="B15" s="14" t="s">
        <v>328</v>
      </c>
      <c r="C15" s="8">
        <v>2063.25</v>
      </c>
      <c r="D15" s="8"/>
      <c r="E15" s="8"/>
      <c r="F15" s="8">
        <f t="shared" si="0"/>
        <v>2063.25</v>
      </c>
      <c r="G15" s="199">
        <v>1.3923805840263004E-2</v>
      </c>
      <c r="H15" s="199">
        <v>1.4271555996035678E-2</v>
      </c>
      <c r="I15" s="18">
        <f t="shared" si="1"/>
        <v>63.97894140360043</v>
      </c>
      <c r="J15" s="18">
        <f t="shared" si="6"/>
        <v>23.525056754103879</v>
      </c>
      <c r="K15" s="10">
        <v>21.968416174752118</v>
      </c>
      <c r="L15" s="10">
        <v>2.5708915103461609</v>
      </c>
      <c r="M15" s="200">
        <f t="shared" si="2"/>
        <v>2.5708915103461609</v>
      </c>
      <c r="N15" s="85">
        <v>72</v>
      </c>
      <c r="O15" s="85">
        <v>72</v>
      </c>
      <c r="P15" s="8">
        <v>5000</v>
      </c>
      <c r="Q15" s="10">
        <f t="shared" si="3"/>
        <v>112.04330584280258</v>
      </c>
      <c r="R15" s="11">
        <f t="shared" si="4"/>
        <v>5.4304280064365724E-2</v>
      </c>
      <c r="S15" s="89"/>
    </row>
    <row r="16" spans="1:21">
      <c r="A16" s="9">
        <f t="shared" si="5"/>
        <v>11</v>
      </c>
      <c r="B16" s="14" t="s">
        <v>329</v>
      </c>
      <c r="C16" s="8">
        <v>225</v>
      </c>
      <c r="D16" s="8"/>
      <c r="E16" s="8"/>
      <c r="F16" s="8">
        <f t="shared" si="0"/>
        <v>225</v>
      </c>
      <c r="G16" s="199">
        <v>3.6743376522916263E-3</v>
      </c>
      <c r="H16" s="199">
        <v>3.5678889990089194E-3</v>
      </c>
      <c r="I16" s="18">
        <f t="shared" si="1"/>
        <v>16.433553761265607</v>
      </c>
      <c r="J16" s="18">
        <f t="shared" si="6"/>
        <v>6.0426177180173637</v>
      </c>
      <c r="K16" s="10">
        <v>5.6427808953608203</v>
      </c>
      <c r="L16" s="10">
        <v>0.67842970411912584</v>
      </c>
      <c r="M16" s="200">
        <f t="shared" si="2"/>
        <v>0.67842970411912584</v>
      </c>
      <c r="N16" s="85">
        <v>18</v>
      </c>
      <c r="O16" s="85">
        <v>19</v>
      </c>
      <c r="P16" s="8">
        <v>5000</v>
      </c>
      <c r="Q16" s="10">
        <f t="shared" si="3"/>
        <v>28.797382078762915</v>
      </c>
      <c r="R16" s="11">
        <f t="shared" si="4"/>
        <v>0.12798836479450185</v>
      </c>
      <c r="S16" s="89"/>
    </row>
    <row r="17" spans="1:19">
      <c r="A17" s="9">
        <f t="shared" si="5"/>
        <v>12</v>
      </c>
      <c r="B17" s="14" t="s">
        <v>330</v>
      </c>
      <c r="C17" s="8">
        <v>548.20000000000005</v>
      </c>
      <c r="D17" s="8"/>
      <c r="E17" s="8">
        <v>46.4</v>
      </c>
      <c r="F17" s="8">
        <f t="shared" si="0"/>
        <v>594.6</v>
      </c>
      <c r="G17" s="199">
        <v>3.480951460065751E-3</v>
      </c>
      <c r="H17" s="199">
        <v>3.3696729435084239E-3</v>
      </c>
      <c r="I17" s="18">
        <f t="shared" si="1"/>
        <v>15.544957352882269</v>
      </c>
      <c r="J17" s="18">
        <f t="shared" si="6"/>
        <v>5.7158808186548109</v>
      </c>
      <c r="K17" s="10">
        <v>5.3376640040448189</v>
      </c>
      <c r="L17" s="10">
        <v>0.64272287758654023</v>
      </c>
      <c r="M17" s="200">
        <f t="shared" si="2"/>
        <v>0.64272287758654023</v>
      </c>
      <c r="N17" s="85">
        <v>17</v>
      </c>
      <c r="O17" s="85">
        <v>18</v>
      </c>
      <c r="P17" s="8">
        <v>5000</v>
      </c>
      <c r="Q17" s="10">
        <f t="shared" si="3"/>
        <v>27.241225053168439</v>
      </c>
      <c r="R17" s="11">
        <f t="shared" si="4"/>
        <v>4.581437109513696E-2</v>
      </c>
      <c r="S17" s="89"/>
    </row>
    <row r="18" spans="1:19">
      <c r="A18" s="9">
        <f t="shared" si="5"/>
        <v>13</v>
      </c>
      <c r="B18" s="14" t="s">
        <v>331</v>
      </c>
      <c r="C18" s="8">
        <v>573.46</v>
      </c>
      <c r="D18" s="8">
        <v>30.5</v>
      </c>
      <c r="E18" s="8">
        <v>116.6</v>
      </c>
      <c r="F18" s="8">
        <f t="shared" si="0"/>
        <v>720.56000000000006</v>
      </c>
      <c r="G18" s="199">
        <v>3.480951460065751E-3</v>
      </c>
      <c r="H18" s="199">
        <v>3.5678889990089194E-3</v>
      </c>
      <c r="I18" s="18">
        <f t="shared" si="1"/>
        <v>15.994735350900108</v>
      </c>
      <c r="J18" s="18">
        <f t="shared" si="6"/>
        <v>5.8812641885259698</v>
      </c>
      <c r="K18" s="10">
        <v>5.4921040436880295</v>
      </c>
      <c r="L18" s="10">
        <v>0.64272287758654023</v>
      </c>
      <c r="M18" s="200">
        <f t="shared" si="2"/>
        <v>0.64272287758654023</v>
      </c>
      <c r="N18" s="85">
        <v>18</v>
      </c>
      <c r="O18" s="85">
        <v>18</v>
      </c>
      <c r="P18" s="8">
        <v>5000</v>
      </c>
      <c r="Q18" s="10">
        <f t="shared" si="3"/>
        <v>28.010826460700645</v>
      </c>
      <c r="R18" s="11">
        <f t="shared" si="4"/>
        <v>3.8873690547214172E-2</v>
      </c>
      <c r="S18" s="89"/>
    </row>
    <row r="19" spans="1:19">
      <c r="A19" s="9">
        <f t="shared" si="5"/>
        <v>14</v>
      </c>
      <c r="B19" s="14" t="s">
        <v>332</v>
      </c>
      <c r="C19" s="8">
        <v>714.65</v>
      </c>
      <c r="D19" s="8"/>
      <c r="E19" s="8"/>
      <c r="F19" s="8">
        <f t="shared" si="0"/>
        <v>714.65</v>
      </c>
      <c r="G19" s="199">
        <v>3.6743376522916263E-3</v>
      </c>
      <c r="H19" s="199">
        <v>3.7661050545094153E-3</v>
      </c>
      <c r="I19" s="18">
        <f t="shared" si="1"/>
        <v>16.883331759283447</v>
      </c>
      <c r="J19" s="18">
        <f t="shared" si="6"/>
        <v>6.2080010878885235</v>
      </c>
      <c r="K19" s="10">
        <v>5.7972209350040309</v>
      </c>
      <c r="L19" s="10">
        <v>0.67842970411912584</v>
      </c>
      <c r="M19" s="200">
        <f t="shared" si="2"/>
        <v>0.67842970411912584</v>
      </c>
      <c r="N19" s="85">
        <v>19</v>
      </c>
      <c r="O19" s="85">
        <v>19</v>
      </c>
      <c r="P19" s="8">
        <v>5000</v>
      </c>
      <c r="Q19" s="10">
        <f t="shared" si="3"/>
        <v>29.566983486295126</v>
      </c>
      <c r="R19" s="11">
        <f t="shared" si="4"/>
        <v>4.1372676815637201E-2</v>
      </c>
      <c r="S19" s="89"/>
    </row>
    <row r="20" spans="1:19">
      <c r="A20" s="9">
        <f t="shared" si="5"/>
        <v>15</v>
      </c>
      <c r="B20" s="14" t="s">
        <v>333</v>
      </c>
      <c r="C20" s="8">
        <v>589.14</v>
      </c>
      <c r="D20" s="8"/>
      <c r="E20" s="8"/>
      <c r="F20" s="8">
        <f t="shared" si="0"/>
        <v>589.14</v>
      </c>
      <c r="G20" s="199">
        <v>3.8677238445175011E-3</v>
      </c>
      <c r="H20" s="199">
        <v>3.9643211100099107E-3</v>
      </c>
      <c r="I20" s="18">
        <f t="shared" si="1"/>
        <v>17.771928167666786</v>
      </c>
      <c r="J20" s="18">
        <f t="shared" si="6"/>
        <v>6.534737987251078</v>
      </c>
      <c r="K20" s="10">
        <v>6.1023378263200323</v>
      </c>
      <c r="L20" s="10">
        <v>0.71413653065171134</v>
      </c>
      <c r="M20" s="200">
        <f t="shared" si="2"/>
        <v>0.71413653065171134</v>
      </c>
      <c r="N20" s="85">
        <v>20</v>
      </c>
      <c r="O20" s="85">
        <v>20</v>
      </c>
      <c r="P20" s="8">
        <v>5000</v>
      </c>
      <c r="Q20" s="10">
        <f t="shared" si="3"/>
        <v>31.123140511889606</v>
      </c>
      <c r="R20" s="11">
        <f t="shared" si="4"/>
        <v>5.2828089268916738E-2</v>
      </c>
      <c r="S20" s="89"/>
    </row>
    <row r="21" spans="1:19">
      <c r="A21" s="9">
        <f t="shared" si="5"/>
        <v>16</v>
      </c>
      <c r="B21" s="14" t="s">
        <v>334</v>
      </c>
      <c r="C21" s="8">
        <v>1124.6099999999999</v>
      </c>
      <c r="D21" s="8"/>
      <c r="E21" s="8"/>
      <c r="F21" s="8">
        <f t="shared" si="0"/>
        <v>1124.6099999999999</v>
      </c>
      <c r="G21" s="199">
        <v>7.3486753045832525E-3</v>
      </c>
      <c r="H21" s="199">
        <v>7.3339940535183347E-3</v>
      </c>
      <c r="I21" s="18">
        <f t="shared" si="1"/>
        <v>33.316885520549057</v>
      </c>
      <c r="J21" s="18">
        <f t="shared" si="6"/>
        <v>12.250618805905889</v>
      </c>
      <c r="K21" s="10">
        <v>11.440001830364851</v>
      </c>
      <c r="L21" s="10">
        <v>1.3568594082382517</v>
      </c>
      <c r="M21" s="200">
        <f t="shared" si="2"/>
        <v>1.3568594082382517</v>
      </c>
      <c r="N21" s="85">
        <v>37</v>
      </c>
      <c r="O21" s="85">
        <v>38</v>
      </c>
      <c r="P21" s="8">
        <v>5000</v>
      </c>
      <c r="Q21" s="10">
        <f t="shared" si="3"/>
        <v>58.364365565058044</v>
      </c>
      <c r="R21" s="11">
        <f t="shared" si="4"/>
        <v>5.1897427165913564E-2</v>
      </c>
      <c r="S21" s="89"/>
    </row>
    <row r="22" spans="1:19">
      <c r="A22" s="9">
        <f t="shared" si="5"/>
        <v>17</v>
      </c>
      <c r="B22" s="14" t="s">
        <v>335</v>
      </c>
      <c r="C22" s="8">
        <v>1149.2</v>
      </c>
      <c r="D22" s="8"/>
      <c r="E22" s="8">
        <v>90.8</v>
      </c>
      <c r="F22" s="8">
        <f t="shared" si="0"/>
        <v>1240</v>
      </c>
      <c r="G22" s="199">
        <v>8.7023786501643774E-3</v>
      </c>
      <c r="H22" s="199">
        <v>8.9197224975222991E-3</v>
      </c>
      <c r="I22" s="18">
        <f t="shared" si="1"/>
        <v>39.986838377250272</v>
      </c>
      <c r="J22" s="18">
        <f t="shared" si="6"/>
        <v>14.703160471314927</v>
      </c>
      <c r="K22" s="10">
        <v>13.730260109220074</v>
      </c>
      <c r="L22" s="10">
        <v>1.6068071939663506</v>
      </c>
      <c r="M22" s="200">
        <f t="shared" si="2"/>
        <v>1.6068071939663506</v>
      </c>
      <c r="N22" s="85">
        <v>45</v>
      </c>
      <c r="O22" s="85">
        <v>45</v>
      </c>
      <c r="P22" s="8">
        <v>5000</v>
      </c>
      <c r="Q22" s="10">
        <f t="shared" si="3"/>
        <v>70.027066151751612</v>
      </c>
      <c r="R22" s="11">
        <f t="shared" si="4"/>
        <v>5.6473440444960978E-2</v>
      </c>
      <c r="S22" s="89"/>
    </row>
    <row r="23" spans="1:19">
      <c r="A23" s="9">
        <f t="shared" si="5"/>
        <v>18</v>
      </c>
      <c r="B23" s="14" t="s">
        <v>336</v>
      </c>
      <c r="C23" s="8">
        <v>503.16</v>
      </c>
      <c r="D23" s="8"/>
      <c r="E23" s="8">
        <v>259.5</v>
      </c>
      <c r="F23" s="8">
        <f t="shared" si="0"/>
        <v>762.66000000000008</v>
      </c>
      <c r="G23" s="199">
        <v>4.4478824211951267E-3</v>
      </c>
      <c r="H23" s="199">
        <v>4.3607532210109016E-3</v>
      </c>
      <c r="I23" s="18">
        <f t="shared" si="1"/>
        <v>19.987939394798968</v>
      </c>
      <c r="J23" s="18">
        <f t="shared" si="6"/>
        <v>7.3495653154675811</v>
      </c>
      <c r="K23" s="10">
        <v>6.8632484606248267</v>
      </c>
      <c r="L23" s="10">
        <v>0.82125701024946818</v>
      </c>
      <c r="M23" s="200">
        <f t="shared" si="2"/>
        <v>0.82125701024946818</v>
      </c>
      <c r="N23" s="85">
        <v>22</v>
      </c>
      <c r="O23" s="85">
        <v>23</v>
      </c>
      <c r="P23" s="8">
        <v>5000</v>
      </c>
      <c r="Q23" s="10">
        <f t="shared" si="3"/>
        <v>35.022010181140843</v>
      </c>
      <c r="R23" s="11">
        <f t="shared" si="4"/>
        <v>4.5920869301052686E-2</v>
      </c>
      <c r="S23" s="89"/>
    </row>
    <row r="24" spans="1:19">
      <c r="A24" s="9">
        <f t="shared" si="5"/>
        <v>19</v>
      </c>
      <c r="B24" s="14" t="s">
        <v>337</v>
      </c>
      <c r="C24" s="8">
        <v>532.1</v>
      </c>
      <c r="D24" s="8"/>
      <c r="E24" s="8">
        <v>33.9</v>
      </c>
      <c r="F24" s="8">
        <f t="shared" si="0"/>
        <v>566</v>
      </c>
      <c r="G24" s="199">
        <v>3.8677238445175011E-3</v>
      </c>
      <c r="H24" s="199">
        <v>3.9643211100099107E-3</v>
      </c>
      <c r="I24" s="18">
        <f t="shared" si="1"/>
        <v>17.771928167666786</v>
      </c>
      <c r="J24" s="18">
        <f t="shared" si="6"/>
        <v>6.534737987251078</v>
      </c>
      <c r="K24" s="10">
        <v>6.1023378263200323</v>
      </c>
      <c r="L24" s="10">
        <v>0.71413653065171134</v>
      </c>
      <c r="M24" s="200">
        <f t="shared" si="2"/>
        <v>0.71413653065171134</v>
      </c>
      <c r="N24" s="85">
        <v>20</v>
      </c>
      <c r="O24" s="85">
        <v>20</v>
      </c>
      <c r="P24" s="8">
        <v>5000</v>
      </c>
      <c r="Q24" s="10">
        <f t="shared" si="3"/>
        <v>31.123140511889606</v>
      </c>
      <c r="R24" s="11">
        <f t="shared" si="4"/>
        <v>5.4987880763055844E-2</v>
      </c>
      <c r="S24" s="89"/>
    </row>
    <row r="25" spans="1:19">
      <c r="A25" s="9">
        <f t="shared" si="5"/>
        <v>20</v>
      </c>
      <c r="B25" s="14" t="s">
        <v>338</v>
      </c>
      <c r="C25" s="8">
        <v>657.49</v>
      </c>
      <c r="D25" s="8"/>
      <c r="E25" s="8">
        <v>21.3</v>
      </c>
      <c r="F25" s="8">
        <f t="shared" si="0"/>
        <v>678.79</v>
      </c>
      <c r="G25" s="199">
        <v>4.2544962289692515E-3</v>
      </c>
      <c r="H25" s="199">
        <v>4.3607532210109016E-3</v>
      </c>
      <c r="I25" s="18">
        <f t="shared" si="1"/>
        <v>19.549120984433465</v>
      </c>
      <c r="J25" s="18">
        <f t="shared" si="6"/>
        <v>7.1882117859761854</v>
      </c>
      <c r="K25" s="10">
        <v>6.7125716089520351</v>
      </c>
      <c r="L25" s="10">
        <v>0.78555018371688257</v>
      </c>
      <c r="M25" s="200">
        <f t="shared" si="2"/>
        <v>0.78555018371688257</v>
      </c>
      <c r="N25" s="85">
        <v>22</v>
      </c>
      <c r="O25" s="85">
        <v>22</v>
      </c>
      <c r="P25" s="8">
        <v>5000</v>
      </c>
      <c r="Q25" s="10">
        <f t="shared" si="3"/>
        <v>34.235454563078569</v>
      </c>
      <c r="R25" s="11">
        <f t="shared" si="4"/>
        <v>5.0436003127739909E-2</v>
      </c>
      <c r="S25" s="89"/>
    </row>
    <row r="26" spans="1:19">
      <c r="A26" s="9">
        <f t="shared" si="5"/>
        <v>21</v>
      </c>
      <c r="B26" s="14" t="s">
        <v>339</v>
      </c>
      <c r="C26" s="8">
        <v>783.55</v>
      </c>
      <c r="D26" s="8">
        <v>87.5</v>
      </c>
      <c r="E26" s="8">
        <v>70.599999999999994</v>
      </c>
      <c r="F26" s="8">
        <f t="shared" si="0"/>
        <v>941.65</v>
      </c>
      <c r="G26" s="199">
        <v>6.5751305356797525E-3</v>
      </c>
      <c r="H26" s="199">
        <v>6.5411298315163529E-3</v>
      </c>
      <c r="I26" s="18">
        <f t="shared" si="1"/>
        <v>29.762499887015696</v>
      </c>
      <c r="J26" s="18">
        <f t="shared" si="6"/>
        <v>10.943671208455672</v>
      </c>
      <c r="K26" s="10">
        <v>10.219534265100844</v>
      </c>
      <c r="L26" s="10">
        <v>1.2140321021079095</v>
      </c>
      <c r="M26" s="200">
        <f t="shared" si="2"/>
        <v>1.2140321021079095</v>
      </c>
      <c r="N26" s="85">
        <v>33</v>
      </c>
      <c r="O26" s="85">
        <v>34</v>
      </c>
      <c r="P26" s="8">
        <v>5000</v>
      </c>
      <c r="Q26" s="10">
        <f t="shared" si="3"/>
        <v>52.139737462680117</v>
      </c>
      <c r="R26" s="11">
        <f t="shared" si="4"/>
        <v>5.5370612714575607E-2</v>
      </c>
      <c r="S26" s="89"/>
    </row>
    <row r="27" spans="1:19">
      <c r="A27" s="9">
        <f t="shared" si="5"/>
        <v>22</v>
      </c>
      <c r="B27" s="14" t="s">
        <v>340</v>
      </c>
      <c r="C27" s="8">
        <v>691.1</v>
      </c>
      <c r="D27" s="8"/>
      <c r="E27" s="8">
        <v>347.8</v>
      </c>
      <c r="F27" s="8">
        <f t="shared" si="0"/>
        <v>1038.9000000000001</v>
      </c>
      <c r="G27" s="199">
        <v>5.2214271900986268E-3</v>
      </c>
      <c r="H27" s="199">
        <v>5.1536174430128834E-3</v>
      </c>
      <c r="I27" s="18">
        <f t="shared" si="1"/>
        <v>23.542325028332325</v>
      </c>
      <c r="J27" s="18">
        <f t="shared" si="6"/>
        <v>8.6565129129177958</v>
      </c>
      <c r="K27" s="10">
        <v>8.0837160258888332</v>
      </c>
      <c r="L27" s="10">
        <v>0.9640843163798104</v>
      </c>
      <c r="M27" s="200">
        <f t="shared" si="2"/>
        <v>0.9640843163798104</v>
      </c>
      <c r="N27" s="85">
        <v>26</v>
      </c>
      <c r="O27" s="85">
        <v>27</v>
      </c>
      <c r="P27" s="8">
        <v>5000</v>
      </c>
      <c r="Q27" s="10">
        <f t="shared" si="3"/>
        <v>41.246638283518763</v>
      </c>
      <c r="R27" s="11">
        <f t="shared" si="4"/>
        <v>3.9702221853420691E-2</v>
      </c>
      <c r="S27" s="89"/>
    </row>
    <row r="28" spans="1:19">
      <c r="A28" s="9">
        <f t="shared" si="5"/>
        <v>23</v>
      </c>
      <c r="B28" s="14" t="s">
        <v>341</v>
      </c>
      <c r="C28" s="8">
        <v>247.7</v>
      </c>
      <c r="D28" s="8">
        <v>35.200000000000003</v>
      </c>
      <c r="E28" s="8"/>
      <c r="F28" s="8">
        <f t="shared" si="0"/>
        <v>282.89999999999998</v>
      </c>
      <c r="G28" s="199">
        <v>1.9338619222587505E-3</v>
      </c>
      <c r="H28" s="199">
        <v>1.9821605550049554E-3</v>
      </c>
      <c r="I28" s="18">
        <f t="shared" si="1"/>
        <v>8.8859640838333931</v>
      </c>
      <c r="J28" s="18">
        <f t="shared" si="6"/>
        <v>3.267368993625539</v>
      </c>
      <c r="K28" s="10">
        <v>3.0511689131600161</v>
      </c>
      <c r="L28" s="10">
        <v>0.35706826532585567</v>
      </c>
      <c r="M28" s="200">
        <f t="shared" si="2"/>
        <v>0.35706826532585567</v>
      </c>
      <c r="N28" s="85">
        <v>10</v>
      </c>
      <c r="O28" s="85">
        <v>10</v>
      </c>
      <c r="P28" s="8">
        <v>5000</v>
      </c>
      <c r="Q28" s="10">
        <f t="shared" si="3"/>
        <v>15.561570255944803</v>
      </c>
      <c r="R28" s="11">
        <f t="shared" si="4"/>
        <v>5.500731797788902E-2</v>
      </c>
      <c r="S28" s="89"/>
    </row>
    <row r="29" spans="1:19">
      <c r="A29" s="9">
        <f t="shared" si="5"/>
        <v>24</v>
      </c>
      <c r="B29" s="14" t="s">
        <v>342</v>
      </c>
      <c r="C29" s="8">
        <v>114.7</v>
      </c>
      <c r="D29" s="8"/>
      <c r="E29" s="8"/>
      <c r="F29" s="8">
        <f t="shared" si="0"/>
        <v>114.7</v>
      </c>
      <c r="G29" s="199">
        <v>1.7404757300328755E-3</v>
      </c>
      <c r="H29" s="199">
        <v>1.7839444995044597E-3</v>
      </c>
      <c r="I29" s="18">
        <f t="shared" si="1"/>
        <v>7.9973676754500538</v>
      </c>
      <c r="J29" s="18">
        <f t="shared" si="6"/>
        <v>2.9406320942629849</v>
      </c>
      <c r="K29" s="10">
        <v>2.7460520218440148</v>
      </c>
      <c r="L29" s="10">
        <v>0.32136143879327012</v>
      </c>
      <c r="M29" s="200">
        <f t="shared" si="2"/>
        <v>0.32136143879327012</v>
      </c>
      <c r="N29" s="85">
        <v>9</v>
      </c>
      <c r="O29" s="85">
        <v>9</v>
      </c>
      <c r="P29" s="8">
        <v>5000</v>
      </c>
      <c r="Q29" s="10">
        <f t="shared" si="3"/>
        <v>14.005413230350323</v>
      </c>
      <c r="R29" s="11">
        <f t="shared" si="4"/>
        <v>0.12210473609721292</v>
      </c>
      <c r="S29" s="89"/>
    </row>
    <row r="30" spans="1:19">
      <c r="A30" s="9">
        <f t="shared" si="5"/>
        <v>25</v>
      </c>
      <c r="B30" s="14" t="s">
        <v>343</v>
      </c>
      <c r="C30" s="8">
        <v>111.3</v>
      </c>
      <c r="D30" s="8">
        <v>90</v>
      </c>
      <c r="E30" s="8"/>
      <c r="F30" s="8">
        <f t="shared" si="0"/>
        <v>201.3</v>
      </c>
      <c r="G30" s="199">
        <v>9.6693096112937527E-4</v>
      </c>
      <c r="H30" s="199">
        <v>9.9108027750247768E-4</v>
      </c>
      <c r="I30" s="18">
        <f t="shared" si="1"/>
        <v>4.4429820419166965</v>
      </c>
      <c r="J30" s="18">
        <f t="shared" si="6"/>
        <v>1.6336844968127695</v>
      </c>
      <c r="K30" s="10">
        <v>1.5255844565800081</v>
      </c>
      <c r="L30" s="10">
        <v>0.17853413266292784</v>
      </c>
      <c r="M30" s="200">
        <f t="shared" si="2"/>
        <v>0.17853413266292784</v>
      </c>
      <c r="N30" s="85">
        <v>5</v>
      </c>
      <c r="O30" s="85">
        <v>5</v>
      </c>
      <c r="P30" s="8">
        <v>5000</v>
      </c>
      <c r="Q30" s="10">
        <f t="shared" si="3"/>
        <v>7.7807851279724014</v>
      </c>
      <c r="R30" s="11">
        <f t="shared" si="4"/>
        <v>3.8652683199068061E-2</v>
      </c>
      <c r="S30" s="89"/>
    </row>
    <row r="31" spans="1:19">
      <c r="A31" s="9">
        <f t="shared" si="5"/>
        <v>26</v>
      </c>
      <c r="B31" s="14" t="s">
        <v>344</v>
      </c>
      <c r="C31" s="8">
        <v>148.1</v>
      </c>
      <c r="D31" s="8"/>
      <c r="E31" s="8"/>
      <c r="F31" s="8">
        <f t="shared" si="0"/>
        <v>148.1</v>
      </c>
      <c r="G31" s="199">
        <v>1.1603171533552505E-3</v>
      </c>
      <c r="H31" s="199">
        <v>1.1892963330029731E-3</v>
      </c>
      <c r="I31" s="18">
        <f t="shared" si="1"/>
        <v>5.3315784503000359</v>
      </c>
      <c r="J31" s="18">
        <f t="shared" si="6"/>
        <v>1.9604213961753234</v>
      </c>
      <c r="K31" s="10">
        <v>1.8307013478960099</v>
      </c>
      <c r="L31" s="10">
        <v>0.21424095919551345</v>
      </c>
      <c r="M31" s="200">
        <f t="shared" si="2"/>
        <v>0.21424095919551345</v>
      </c>
      <c r="N31" s="85">
        <v>6</v>
      </c>
      <c r="O31" s="85">
        <v>6</v>
      </c>
      <c r="P31" s="8">
        <v>5000</v>
      </c>
      <c r="Q31" s="10">
        <f t="shared" si="3"/>
        <v>9.3369421535668842</v>
      </c>
      <c r="R31" s="11">
        <f t="shared" si="4"/>
        <v>6.3044849112538048E-2</v>
      </c>
      <c r="S31" s="89"/>
    </row>
    <row r="32" spans="1:19">
      <c r="A32" s="9">
        <f t="shared" si="5"/>
        <v>27</v>
      </c>
      <c r="B32" s="14" t="s">
        <v>345</v>
      </c>
      <c r="C32" s="8">
        <v>337.2</v>
      </c>
      <c r="D32" s="8"/>
      <c r="E32" s="8"/>
      <c r="F32" s="8">
        <f t="shared" si="0"/>
        <v>337.2</v>
      </c>
      <c r="G32" s="199">
        <v>3.094179075614001E-3</v>
      </c>
      <c r="H32" s="199">
        <v>2.973240832507433E-3</v>
      </c>
      <c r="I32" s="18">
        <f t="shared" si="1"/>
        <v>13.767764536115591</v>
      </c>
      <c r="J32" s="18">
        <f t="shared" si="6"/>
        <v>5.0624070199297027</v>
      </c>
      <c r="K32" s="10">
        <v>4.7274302214128152</v>
      </c>
      <c r="L32" s="10">
        <v>0.57130922452136912</v>
      </c>
      <c r="M32" s="200">
        <f t="shared" si="2"/>
        <v>0.57130922452136912</v>
      </c>
      <c r="N32" s="85">
        <v>15</v>
      </c>
      <c r="O32" s="85">
        <v>16</v>
      </c>
      <c r="P32" s="8">
        <v>5000</v>
      </c>
      <c r="Q32" s="10">
        <f t="shared" si="3"/>
        <v>24.128911001979478</v>
      </c>
      <c r="R32" s="11">
        <f t="shared" si="4"/>
        <v>7.1556675569334163E-2</v>
      </c>
      <c r="S32" s="89"/>
    </row>
    <row r="33" spans="1:19">
      <c r="A33" s="9">
        <f t="shared" si="5"/>
        <v>28</v>
      </c>
      <c r="B33" s="14" t="s">
        <v>346</v>
      </c>
      <c r="C33" s="8">
        <v>284.3</v>
      </c>
      <c r="D33" s="8"/>
      <c r="E33" s="8"/>
      <c r="F33" s="8">
        <f t="shared" si="0"/>
        <v>284.3</v>
      </c>
      <c r="G33" s="199">
        <v>1.9338619222587505E-3</v>
      </c>
      <c r="H33" s="199">
        <v>1.7839444995044597E-3</v>
      </c>
      <c r="I33" s="18">
        <f t="shared" si="1"/>
        <v>8.4361860858155531</v>
      </c>
      <c r="J33" s="18">
        <f t="shared" si="6"/>
        <v>3.1019856237543793</v>
      </c>
      <c r="K33" s="10">
        <v>2.8967288735168051</v>
      </c>
      <c r="L33" s="10">
        <v>0.35706826532585567</v>
      </c>
      <c r="M33" s="200">
        <f t="shared" si="2"/>
        <v>0.35706826532585567</v>
      </c>
      <c r="N33" s="85">
        <v>9</v>
      </c>
      <c r="O33" s="85">
        <v>10</v>
      </c>
      <c r="P33" s="8">
        <v>5000</v>
      </c>
      <c r="Q33" s="10">
        <f t="shared" si="3"/>
        <v>14.791968848412592</v>
      </c>
      <c r="R33" s="11">
        <f t="shared" si="4"/>
        <v>5.2029436681015097E-2</v>
      </c>
      <c r="S33" s="89"/>
    </row>
    <row r="34" spans="1:19">
      <c r="A34" s="9">
        <f t="shared" si="5"/>
        <v>29</v>
      </c>
      <c r="B34" s="14" t="s">
        <v>347</v>
      </c>
      <c r="C34" s="8">
        <v>152.72999999999999</v>
      </c>
      <c r="D34" s="8">
        <v>61</v>
      </c>
      <c r="E34" s="8"/>
      <c r="F34" s="8">
        <f t="shared" si="0"/>
        <v>213.73</v>
      </c>
      <c r="G34" s="199">
        <v>2.1272481144846258E-3</v>
      </c>
      <c r="H34" s="199">
        <v>1.9821605550049554E-3</v>
      </c>
      <c r="I34" s="18">
        <f t="shared" si="1"/>
        <v>9.3247824941988942</v>
      </c>
      <c r="J34" s="18">
        <f t="shared" si="6"/>
        <v>3.4287225231169338</v>
      </c>
      <c r="K34" s="10">
        <v>3.2018457648328069</v>
      </c>
      <c r="L34" s="10">
        <v>0.39277509185844128</v>
      </c>
      <c r="M34" s="200">
        <f t="shared" si="2"/>
        <v>0.39277509185844128</v>
      </c>
      <c r="N34" s="85">
        <v>10</v>
      </c>
      <c r="O34" s="85">
        <v>11</v>
      </c>
      <c r="P34" s="8">
        <v>5000</v>
      </c>
      <c r="Q34" s="10">
        <f t="shared" si="3"/>
        <v>16.348125874007078</v>
      </c>
      <c r="R34" s="11">
        <f t="shared" si="4"/>
        <v>7.6489617152515219E-2</v>
      </c>
      <c r="S34" s="89"/>
    </row>
    <row r="35" spans="1:19">
      <c r="A35" s="9">
        <f t="shared" si="5"/>
        <v>30</v>
      </c>
      <c r="B35" s="14" t="s">
        <v>348</v>
      </c>
      <c r="C35" s="8">
        <v>164.22</v>
      </c>
      <c r="D35" s="8"/>
      <c r="E35" s="8"/>
      <c r="F35" s="8">
        <f t="shared" si="0"/>
        <v>164.22</v>
      </c>
      <c r="G35" s="199">
        <v>1.3537033455811255E-3</v>
      </c>
      <c r="H35" s="199">
        <v>1.1892963330029731E-3</v>
      </c>
      <c r="I35" s="18">
        <f t="shared" si="1"/>
        <v>5.7703968606655351</v>
      </c>
      <c r="J35" s="18">
        <f t="shared" si="6"/>
        <v>2.1217749256667173</v>
      </c>
      <c r="K35" s="10">
        <v>1.9813781995688002</v>
      </c>
      <c r="L35" s="10">
        <v>0.249947785728099</v>
      </c>
      <c r="M35" s="200">
        <f t="shared" si="2"/>
        <v>0.249947785728099</v>
      </c>
      <c r="N35" s="85">
        <v>6</v>
      </c>
      <c r="O35" s="85">
        <v>7</v>
      </c>
      <c r="P35" s="8">
        <v>5000</v>
      </c>
      <c r="Q35" s="10">
        <f t="shared" si="3"/>
        <v>10.12349777162915</v>
      </c>
      <c r="R35" s="11">
        <f t="shared" si="4"/>
        <v>6.1645949163495008E-2</v>
      </c>
      <c r="S35" s="89"/>
    </row>
    <row r="36" spans="1:19">
      <c r="A36" s="9">
        <f t="shared" si="5"/>
        <v>31</v>
      </c>
      <c r="B36" s="14" t="s">
        <v>349</v>
      </c>
      <c r="C36" s="8">
        <v>251.7</v>
      </c>
      <c r="D36" s="8"/>
      <c r="E36" s="8"/>
      <c r="F36" s="8">
        <f t="shared" si="0"/>
        <v>251.7</v>
      </c>
      <c r="G36" s="199">
        <v>1.9338619222587505E-3</v>
      </c>
      <c r="H36" s="199">
        <v>1.9821605550049554E-3</v>
      </c>
      <c r="I36" s="18">
        <f t="shared" si="1"/>
        <v>8.8859640838333931</v>
      </c>
      <c r="J36" s="18">
        <f t="shared" si="6"/>
        <v>3.267368993625539</v>
      </c>
      <c r="K36" s="10">
        <v>3.0511689131600161</v>
      </c>
      <c r="L36" s="10">
        <v>0.35706826532585567</v>
      </c>
      <c r="M36" s="200">
        <f t="shared" si="2"/>
        <v>0.35706826532585567</v>
      </c>
      <c r="N36" s="85">
        <v>10</v>
      </c>
      <c r="O36" s="85">
        <v>10</v>
      </c>
      <c r="P36" s="8">
        <v>5000</v>
      </c>
      <c r="Q36" s="10">
        <f t="shared" si="3"/>
        <v>15.561570255944803</v>
      </c>
      <c r="R36" s="11">
        <f t="shared" si="4"/>
        <v>6.1825865140821626E-2</v>
      </c>
      <c r="S36" s="89"/>
    </row>
    <row r="37" spans="1:19">
      <c r="A37" s="9">
        <f t="shared" si="5"/>
        <v>32</v>
      </c>
      <c r="B37" s="14" t="s">
        <v>350</v>
      </c>
      <c r="C37" s="8">
        <v>132.6</v>
      </c>
      <c r="D37" s="8"/>
      <c r="E37" s="8"/>
      <c r="F37" s="8">
        <f t="shared" si="0"/>
        <v>132.6</v>
      </c>
      <c r="G37" s="199">
        <v>1.7404757300328755E-3</v>
      </c>
      <c r="H37" s="199">
        <v>1.5857284440039642E-3</v>
      </c>
      <c r="I37" s="18">
        <f t="shared" si="1"/>
        <v>7.5475896774322146</v>
      </c>
      <c r="J37" s="18">
        <f t="shared" si="6"/>
        <v>2.7752487243918256</v>
      </c>
      <c r="K37" s="10">
        <v>2.5916119822008037</v>
      </c>
      <c r="L37" s="10">
        <v>0.32136143879327012</v>
      </c>
      <c r="M37" s="200">
        <f t="shared" si="2"/>
        <v>0.32136143879327012</v>
      </c>
      <c r="N37" s="85">
        <v>8</v>
      </c>
      <c r="O37" s="85">
        <v>9</v>
      </c>
      <c r="P37" s="8">
        <v>5000</v>
      </c>
      <c r="Q37" s="10">
        <f t="shared" si="3"/>
        <v>13.235811822818112</v>
      </c>
      <c r="R37" s="11">
        <f t="shared" si="4"/>
        <v>9.9817585390785168E-2</v>
      </c>
      <c r="S37" s="89"/>
    </row>
    <row r="38" spans="1:19">
      <c r="A38" s="9">
        <f t="shared" si="5"/>
        <v>33</v>
      </c>
      <c r="B38" s="14" t="s">
        <v>351</v>
      </c>
      <c r="C38" s="8">
        <v>89.3</v>
      </c>
      <c r="D38" s="8"/>
      <c r="E38" s="8"/>
      <c r="F38" s="8">
        <f t="shared" si="0"/>
        <v>89.3</v>
      </c>
      <c r="G38" s="199">
        <v>1.1603171533552505E-3</v>
      </c>
      <c r="H38" s="199">
        <v>1.1892963330029731E-3</v>
      </c>
      <c r="I38" s="18">
        <f t="shared" si="1"/>
        <v>5.3315784503000359</v>
      </c>
      <c r="J38" s="18">
        <f t="shared" si="6"/>
        <v>1.9604213961753234</v>
      </c>
      <c r="K38" s="10">
        <v>1.8307013478960099</v>
      </c>
      <c r="L38" s="10">
        <v>0.21424095919551345</v>
      </c>
      <c r="M38" s="200">
        <f t="shared" si="2"/>
        <v>0.21424095919551345</v>
      </c>
      <c r="N38" s="85">
        <v>6</v>
      </c>
      <c r="O38" s="85">
        <v>6</v>
      </c>
      <c r="P38" s="8">
        <v>5000</v>
      </c>
      <c r="Q38" s="10">
        <f t="shared" si="3"/>
        <v>9.3369421535668842</v>
      </c>
      <c r="R38" s="11">
        <f t="shared" si="4"/>
        <v>0.10455702299626971</v>
      </c>
      <c r="S38" s="89"/>
    </row>
    <row r="39" spans="1:19">
      <c r="A39" s="9">
        <f t="shared" si="5"/>
        <v>34</v>
      </c>
      <c r="B39" s="14" t="s">
        <v>352</v>
      </c>
      <c r="C39" s="8">
        <v>123.45</v>
      </c>
      <c r="D39" s="8"/>
      <c r="E39" s="8"/>
      <c r="F39" s="8">
        <f t="shared" si="0"/>
        <v>123.45</v>
      </c>
      <c r="G39" s="199">
        <v>9.6693096112937527E-4</v>
      </c>
      <c r="H39" s="199">
        <v>9.9108027750247768E-4</v>
      </c>
      <c r="I39" s="18">
        <f t="shared" si="1"/>
        <v>4.4429820419166965</v>
      </c>
      <c r="J39" s="18">
        <f t="shared" si="6"/>
        <v>1.6336844968127695</v>
      </c>
      <c r="K39" s="10">
        <v>1.5255844565800081</v>
      </c>
      <c r="L39" s="10">
        <v>0.17853413266292784</v>
      </c>
      <c r="M39" s="200">
        <f t="shared" si="2"/>
        <v>0.17853413266292784</v>
      </c>
      <c r="N39" s="85">
        <v>5</v>
      </c>
      <c r="O39" s="85">
        <v>5</v>
      </c>
      <c r="P39" s="8">
        <v>5000</v>
      </c>
      <c r="Q39" s="10">
        <f t="shared" si="3"/>
        <v>7.7807851279724014</v>
      </c>
      <c r="R39" s="11">
        <f t="shared" si="4"/>
        <v>6.3027826067010129E-2</v>
      </c>
      <c r="S39" s="89"/>
    </row>
    <row r="40" spans="1:19">
      <c r="A40" s="9">
        <f t="shared" si="5"/>
        <v>35</v>
      </c>
      <c r="B40" s="14" t="s">
        <v>353</v>
      </c>
      <c r="C40" s="8">
        <v>202.4</v>
      </c>
      <c r="D40" s="8"/>
      <c r="E40" s="8">
        <v>38.9</v>
      </c>
      <c r="F40" s="8">
        <f t="shared" si="0"/>
        <v>241.3</v>
      </c>
      <c r="G40" s="199">
        <v>1.9338619222587505E-3</v>
      </c>
      <c r="H40" s="199">
        <v>1.7839444995044597E-3</v>
      </c>
      <c r="I40" s="18">
        <f t="shared" si="1"/>
        <v>8.4361860858155531</v>
      </c>
      <c r="J40" s="18">
        <f t="shared" si="6"/>
        <v>3.1019856237543793</v>
      </c>
      <c r="K40" s="10">
        <v>2.8967288735168051</v>
      </c>
      <c r="L40" s="10">
        <v>0.35706826532585567</v>
      </c>
      <c r="M40" s="200">
        <f t="shared" si="2"/>
        <v>0.35706826532585567</v>
      </c>
      <c r="N40" s="85">
        <v>9</v>
      </c>
      <c r="O40" s="85">
        <v>10</v>
      </c>
      <c r="P40" s="8">
        <v>5000</v>
      </c>
      <c r="Q40" s="10">
        <f t="shared" si="3"/>
        <v>14.791968848412592</v>
      </c>
      <c r="R40" s="11">
        <f t="shared" si="4"/>
        <v>6.1301155608837928E-2</v>
      </c>
      <c r="S40" s="89"/>
    </row>
    <row r="41" spans="1:19">
      <c r="A41" s="9">
        <f t="shared" si="5"/>
        <v>36</v>
      </c>
      <c r="B41" s="14" t="s">
        <v>354</v>
      </c>
      <c r="C41" s="8">
        <v>176.4</v>
      </c>
      <c r="D41" s="8"/>
      <c r="E41" s="8"/>
      <c r="F41" s="8">
        <f t="shared" si="0"/>
        <v>176.4</v>
      </c>
      <c r="G41" s="199">
        <v>1.1603171533552505E-3</v>
      </c>
      <c r="H41" s="199">
        <v>9.9108027750247768E-4</v>
      </c>
      <c r="I41" s="18">
        <f t="shared" si="1"/>
        <v>4.8818004522821967</v>
      </c>
      <c r="J41" s="18">
        <f t="shared" si="6"/>
        <v>1.7950380263041639</v>
      </c>
      <c r="K41" s="10">
        <v>1.6762613082527988</v>
      </c>
      <c r="L41" s="10">
        <v>0.21424095919551345</v>
      </c>
      <c r="M41" s="200">
        <f t="shared" si="2"/>
        <v>0.21424095919551345</v>
      </c>
      <c r="N41" s="85">
        <v>5</v>
      </c>
      <c r="O41" s="85">
        <v>6</v>
      </c>
      <c r="P41" s="8">
        <v>5000</v>
      </c>
      <c r="Q41" s="10">
        <f t="shared" si="3"/>
        <v>8.5673407460346738</v>
      </c>
      <c r="R41" s="11">
        <f t="shared" si="4"/>
        <v>4.856769130405144E-2</v>
      </c>
      <c r="S41" s="89"/>
    </row>
    <row r="42" spans="1:19">
      <c r="A42" s="9">
        <f t="shared" si="5"/>
        <v>37</v>
      </c>
      <c r="B42" s="14" t="s">
        <v>355</v>
      </c>
      <c r="C42" s="8">
        <v>127</v>
      </c>
      <c r="D42" s="8"/>
      <c r="E42" s="8"/>
      <c r="F42" s="8">
        <f t="shared" si="0"/>
        <v>127</v>
      </c>
      <c r="G42" s="199">
        <v>1.1603171533552505E-3</v>
      </c>
      <c r="H42" s="199">
        <v>1.1892963330029731E-3</v>
      </c>
      <c r="I42" s="18">
        <f t="shared" si="1"/>
        <v>5.3315784503000359</v>
      </c>
      <c r="J42" s="18">
        <f t="shared" si="6"/>
        <v>1.9604213961753234</v>
      </c>
      <c r="K42" s="10">
        <v>1.8307013478960099</v>
      </c>
      <c r="L42" s="10">
        <v>0.21424095919551345</v>
      </c>
      <c r="M42" s="200">
        <f t="shared" si="2"/>
        <v>0.21424095919551345</v>
      </c>
      <c r="N42" s="85">
        <v>6</v>
      </c>
      <c r="O42" s="85">
        <v>6</v>
      </c>
      <c r="P42" s="8">
        <v>5000</v>
      </c>
      <c r="Q42" s="10">
        <f t="shared" si="3"/>
        <v>9.3369421535668842</v>
      </c>
      <c r="R42" s="11">
        <f t="shared" si="4"/>
        <v>7.3519229555644758E-2</v>
      </c>
      <c r="S42" s="89"/>
    </row>
    <row r="43" spans="1:19">
      <c r="A43" s="9">
        <f t="shared" si="5"/>
        <v>38</v>
      </c>
      <c r="B43" s="14" t="s">
        <v>356</v>
      </c>
      <c r="C43" s="8">
        <v>153.9</v>
      </c>
      <c r="D43" s="8"/>
      <c r="E43" s="8"/>
      <c r="F43" s="8">
        <f t="shared" si="0"/>
        <v>153.9</v>
      </c>
      <c r="G43" s="199">
        <v>9.6693096112937527E-4</v>
      </c>
      <c r="H43" s="199">
        <v>9.9108027750247768E-4</v>
      </c>
      <c r="I43" s="18">
        <f t="shared" si="1"/>
        <v>4.4429820419166965</v>
      </c>
      <c r="J43" s="18">
        <f t="shared" si="6"/>
        <v>1.6336844968127695</v>
      </c>
      <c r="K43" s="10">
        <v>1.5255844565800081</v>
      </c>
      <c r="L43" s="10">
        <v>0.17853413266292784</v>
      </c>
      <c r="M43" s="200">
        <f t="shared" si="2"/>
        <v>0.17853413266292784</v>
      </c>
      <c r="N43" s="85">
        <v>5</v>
      </c>
      <c r="O43" s="85">
        <v>5</v>
      </c>
      <c r="P43" s="8">
        <v>5000</v>
      </c>
      <c r="Q43" s="10">
        <f t="shared" si="3"/>
        <v>7.7807851279724014</v>
      </c>
      <c r="R43" s="11">
        <f t="shared" si="4"/>
        <v>5.0557408238936979E-2</v>
      </c>
      <c r="S43" s="89"/>
    </row>
    <row r="44" spans="1:19">
      <c r="A44" s="9">
        <f t="shared" si="5"/>
        <v>39</v>
      </c>
      <c r="B44" s="14" t="s">
        <v>357</v>
      </c>
      <c r="C44" s="8">
        <v>240.67</v>
      </c>
      <c r="D44" s="8">
        <v>32.299999999999997</v>
      </c>
      <c r="E44" s="8"/>
      <c r="F44" s="8">
        <f t="shared" si="0"/>
        <v>272.96999999999997</v>
      </c>
      <c r="G44" s="199">
        <v>1.7404757300328755E-3</v>
      </c>
      <c r="H44" s="199">
        <v>1.5857284440039642E-3</v>
      </c>
      <c r="I44" s="18">
        <f t="shared" si="1"/>
        <v>7.5475896774322146</v>
      </c>
      <c r="J44" s="18">
        <f t="shared" si="6"/>
        <v>2.7752487243918256</v>
      </c>
      <c r="K44" s="10">
        <v>2.5916119822008037</v>
      </c>
      <c r="L44" s="10">
        <v>0.32136143879327012</v>
      </c>
      <c r="M44" s="200">
        <f t="shared" si="2"/>
        <v>0.32136143879327012</v>
      </c>
      <c r="N44" s="85">
        <v>8</v>
      </c>
      <c r="O44" s="85">
        <v>9</v>
      </c>
      <c r="P44" s="8">
        <v>5000</v>
      </c>
      <c r="Q44" s="10">
        <f t="shared" si="3"/>
        <v>13.235811822818112</v>
      </c>
      <c r="R44" s="11">
        <f t="shared" si="4"/>
        <v>4.848815555855264E-2</v>
      </c>
      <c r="S44" s="89"/>
    </row>
    <row r="45" spans="1:19">
      <c r="A45" s="9">
        <f t="shared" si="5"/>
        <v>40</v>
      </c>
      <c r="B45" s="14" t="s">
        <v>358</v>
      </c>
      <c r="C45" s="8">
        <v>73.599999999999994</v>
      </c>
      <c r="D45" s="8"/>
      <c r="E45" s="8"/>
      <c r="F45" s="8">
        <f t="shared" si="0"/>
        <v>73.599999999999994</v>
      </c>
      <c r="G45" s="199">
        <v>1.3537033455811255E-3</v>
      </c>
      <c r="H45" s="199">
        <v>1.3875123885034688E-3</v>
      </c>
      <c r="I45" s="18">
        <f t="shared" si="1"/>
        <v>6.2201748586833761</v>
      </c>
      <c r="J45" s="18">
        <f t="shared" si="6"/>
        <v>2.2871582955378775</v>
      </c>
      <c r="K45" s="10">
        <v>2.1358182392120115</v>
      </c>
      <c r="L45" s="10">
        <v>0.249947785728099</v>
      </c>
      <c r="M45" s="200">
        <f t="shared" si="2"/>
        <v>0.249947785728099</v>
      </c>
      <c r="N45" s="85">
        <v>7</v>
      </c>
      <c r="O45" s="85">
        <v>7</v>
      </c>
      <c r="P45" s="8">
        <v>5000</v>
      </c>
      <c r="Q45" s="10">
        <f t="shared" si="3"/>
        <v>10.893099179161362</v>
      </c>
      <c r="R45" s="11">
        <f t="shared" si="4"/>
        <v>0.14800406493425766</v>
      </c>
      <c r="S45" s="89"/>
    </row>
    <row r="46" spans="1:19">
      <c r="A46" s="9">
        <f t="shared" si="5"/>
        <v>41</v>
      </c>
      <c r="B46" s="14" t="s">
        <v>359</v>
      </c>
      <c r="C46" s="8">
        <v>226.2</v>
      </c>
      <c r="D46" s="8"/>
      <c r="E46" s="8"/>
      <c r="F46" s="8">
        <f t="shared" si="0"/>
        <v>226.2</v>
      </c>
      <c r="G46" s="199">
        <v>1.3537033455811255E-3</v>
      </c>
      <c r="H46" s="199">
        <v>1.3875123885034688E-3</v>
      </c>
      <c r="I46" s="18">
        <f t="shared" si="1"/>
        <v>6.2201748586833761</v>
      </c>
      <c r="J46" s="18">
        <f t="shared" si="6"/>
        <v>2.2871582955378775</v>
      </c>
      <c r="K46" s="10">
        <v>2.1358182392120115</v>
      </c>
      <c r="L46" s="10">
        <v>0.249947785728099</v>
      </c>
      <c r="M46" s="200">
        <f t="shared" si="2"/>
        <v>0.249947785728099</v>
      </c>
      <c r="N46" s="85">
        <v>7</v>
      </c>
      <c r="O46" s="85">
        <v>7</v>
      </c>
      <c r="P46" s="8">
        <v>5000</v>
      </c>
      <c r="Q46" s="10">
        <f t="shared" si="3"/>
        <v>10.893099179161362</v>
      </c>
      <c r="R46" s="11">
        <f t="shared" si="4"/>
        <v>4.8156937131571015E-2</v>
      </c>
      <c r="S46" s="89"/>
    </row>
    <row r="47" spans="1:19">
      <c r="A47" s="9">
        <f t="shared" si="5"/>
        <v>42</v>
      </c>
      <c r="B47" s="14" t="s">
        <v>360</v>
      </c>
      <c r="C47" s="8">
        <v>262.41000000000003</v>
      </c>
      <c r="D47" s="8"/>
      <c r="E47" s="8"/>
      <c r="F47" s="8">
        <f t="shared" si="0"/>
        <v>262.41000000000003</v>
      </c>
      <c r="G47" s="199">
        <v>2.320634306710501E-3</v>
      </c>
      <c r="H47" s="199">
        <v>2.3785926660059463E-3</v>
      </c>
      <c r="I47" s="18">
        <f t="shared" si="1"/>
        <v>10.663156900600072</v>
      </c>
      <c r="J47" s="18">
        <f t="shared" si="6"/>
        <v>3.9208427923506468</v>
      </c>
      <c r="K47" s="10">
        <v>3.6614026957920198</v>
      </c>
      <c r="L47" s="10">
        <v>0.42848191839102689</v>
      </c>
      <c r="M47" s="200">
        <f t="shared" si="2"/>
        <v>0.42848191839102689</v>
      </c>
      <c r="N47" s="85">
        <v>12</v>
      </c>
      <c r="O47" s="85">
        <v>12</v>
      </c>
      <c r="P47" s="8">
        <v>5000</v>
      </c>
      <c r="Q47" s="10">
        <f t="shared" si="3"/>
        <v>18.673884307133768</v>
      </c>
      <c r="R47" s="11">
        <f t="shared" si="4"/>
        <v>7.1163005629106227E-2</v>
      </c>
      <c r="S47" s="89"/>
    </row>
    <row r="48" spans="1:19">
      <c r="A48" s="9">
        <f t="shared" si="5"/>
        <v>43</v>
      </c>
      <c r="B48" s="14" t="s">
        <v>361</v>
      </c>
      <c r="C48" s="8">
        <v>236.14</v>
      </c>
      <c r="D48" s="8">
        <v>31.2</v>
      </c>
      <c r="E48" s="8"/>
      <c r="F48" s="8">
        <f t="shared" si="0"/>
        <v>267.33999999999997</v>
      </c>
      <c r="G48" s="199">
        <v>2.1272481144846258E-3</v>
      </c>
      <c r="H48" s="199">
        <v>2.1803766105054508E-3</v>
      </c>
      <c r="I48" s="18">
        <f t="shared" si="1"/>
        <v>9.7745604922167324</v>
      </c>
      <c r="J48" s="18">
        <f t="shared" si="6"/>
        <v>3.5941058929880927</v>
      </c>
      <c r="K48" s="10">
        <v>3.3562858044760175</v>
      </c>
      <c r="L48" s="10">
        <v>0.39277509185844128</v>
      </c>
      <c r="M48" s="200">
        <f t="shared" si="2"/>
        <v>0.39277509185844128</v>
      </c>
      <c r="N48" s="85">
        <v>11</v>
      </c>
      <c r="O48" s="85">
        <v>11</v>
      </c>
      <c r="P48" s="8">
        <v>5000</v>
      </c>
      <c r="Q48" s="10">
        <f t="shared" si="3"/>
        <v>17.117727281539285</v>
      </c>
      <c r="R48" s="11">
        <f t="shared" si="4"/>
        <v>6.402980205558198E-2</v>
      </c>
      <c r="S48" s="89"/>
    </row>
    <row r="49" spans="1:19">
      <c r="A49" s="9">
        <f t="shared" si="5"/>
        <v>44</v>
      </c>
      <c r="B49" s="14" t="s">
        <v>362</v>
      </c>
      <c r="C49" s="8">
        <v>306.2</v>
      </c>
      <c r="D49" s="8"/>
      <c r="E49" s="8"/>
      <c r="F49" s="8">
        <f t="shared" si="0"/>
        <v>306.2</v>
      </c>
      <c r="G49" s="199">
        <v>1.9338619222587505E-3</v>
      </c>
      <c r="H49" s="199">
        <v>1.7839444995044597E-3</v>
      </c>
      <c r="I49" s="18">
        <f t="shared" si="1"/>
        <v>8.4361860858155531</v>
      </c>
      <c r="J49" s="18">
        <f t="shared" si="6"/>
        <v>3.1019856237543793</v>
      </c>
      <c r="K49" s="10">
        <v>2.8967288735168051</v>
      </c>
      <c r="L49" s="10">
        <v>0.35706826532585567</v>
      </c>
      <c r="M49" s="200">
        <f t="shared" si="2"/>
        <v>0.35706826532585567</v>
      </c>
      <c r="N49" s="85">
        <v>9</v>
      </c>
      <c r="O49" s="85">
        <v>10</v>
      </c>
      <c r="P49" s="8">
        <v>5000</v>
      </c>
      <c r="Q49" s="10">
        <f t="shared" si="3"/>
        <v>14.791968848412592</v>
      </c>
      <c r="R49" s="11">
        <f t="shared" si="4"/>
        <v>4.8308193495795536E-2</v>
      </c>
      <c r="S49" s="89"/>
    </row>
    <row r="50" spans="1:19">
      <c r="A50" s="9">
        <f t="shared" si="5"/>
        <v>45</v>
      </c>
      <c r="B50" s="14" t="s">
        <v>363</v>
      </c>
      <c r="C50" s="8">
        <v>1193.93</v>
      </c>
      <c r="D50" s="8"/>
      <c r="E50" s="8"/>
      <c r="F50" s="8">
        <f t="shared" si="0"/>
        <v>1193.93</v>
      </c>
      <c r="G50" s="199">
        <v>4.8346548056468763E-3</v>
      </c>
      <c r="H50" s="199">
        <v>4.9554013875123884E-3</v>
      </c>
      <c r="I50" s="18">
        <f t="shared" si="1"/>
        <v>22.214910209583483</v>
      </c>
      <c r="J50" s="18">
        <f t="shared" si="6"/>
        <v>8.1684224840638464</v>
      </c>
      <c r="K50" s="10">
        <v>7.627922282900041</v>
      </c>
      <c r="L50" s="10">
        <v>0.89267066331463918</v>
      </c>
      <c r="M50" s="200">
        <f t="shared" si="2"/>
        <v>0.89267066331463918</v>
      </c>
      <c r="N50" s="85">
        <v>25</v>
      </c>
      <c r="O50" s="85">
        <v>25</v>
      </c>
      <c r="P50" s="8">
        <v>5000</v>
      </c>
      <c r="Q50" s="10">
        <f t="shared" si="3"/>
        <v>38.90392563986201</v>
      </c>
      <c r="R50" s="11">
        <f t="shared" si="4"/>
        <v>3.2584762624158874E-2</v>
      </c>
      <c r="S50" s="89"/>
    </row>
    <row r="51" spans="1:19">
      <c r="A51" s="9">
        <f t="shared" si="5"/>
        <v>46</v>
      </c>
      <c r="B51" s="14" t="s">
        <v>364</v>
      </c>
      <c r="C51" s="8">
        <v>124.9</v>
      </c>
      <c r="D51" s="8"/>
      <c r="E51" s="8"/>
      <c r="F51" s="8">
        <f t="shared" si="0"/>
        <v>124.9</v>
      </c>
      <c r="G51" s="199">
        <v>1.7404757300328755E-3</v>
      </c>
      <c r="H51" s="199">
        <v>1.5857284440039642E-3</v>
      </c>
      <c r="I51" s="18">
        <f t="shared" si="1"/>
        <v>7.5475896774322146</v>
      </c>
      <c r="J51" s="18">
        <f t="shared" si="6"/>
        <v>2.7752487243918256</v>
      </c>
      <c r="K51" s="10">
        <v>2.5916119822008037</v>
      </c>
      <c r="L51" s="10">
        <v>0.32136143879327012</v>
      </c>
      <c r="M51" s="200">
        <f t="shared" si="2"/>
        <v>0.32136143879327012</v>
      </c>
      <c r="N51" s="85">
        <v>8</v>
      </c>
      <c r="O51" s="85">
        <v>9</v>
      </c>
      <c r="P51" s="8">
        <v>5000</v>
      </c>
      <c r="Q51" s="10">
        <f t="shared" si="3"/>
        <v>13.235811822818112</v>
      </c>
      <c r="R51" s="11">
        <f t="shared" si="4"/>
        <v>0.10597127159982475</v>
      </c>
      <c r="S51" s="89"/>
    </row>
    <row r="52" spans="1:19">
      <c r="A52" s="9">
        <f t="shared" si="5"/>
        <v>47</v>
      </c>
      <c r="B52" s="14" t="s">
        <v>365</v>
      </c>
      <c r="C52" s="8">
        <v>199.53</v>
      </c>
      <c r="D52" s="8"/>
      <c r="E52" s="8"/>
      <c r="F52" s="8">
        <f t="shared" si="0"/>
        <v>199.53</v>
      </c>
      <c r="G52" s="199">
        <v>3.2875652678398763E-3</v>
      </c>
      <c r="H52" s="199">
        <v>3.3696729435084239E-3</v>
      </c>
      <c r="I52" s="18">
        <f t="shared" si="1"/>
        <v>15.106138942516768</v>
      </c>
      <c r="J52" s="18">
        <f t="shared" si="6"/>
        <v>5.5545272891634161</v>
      </c>
      <c r="K52" s="10">
        <v>5.1869871523720281</v>
      </c>
      <c r="L52" s="10">
        <v>0.60701605105395473</v>
      </c>
      <c r="M52" s="200">
        <f t="shared" si="2"/>
        <v>0.60701605105395473</v>
      </c>
      <c r="N52" s="85">
        <v>17</v>
      </c>
      <c r="O52" s="85">
        <v>17</v>
      </c>
      <c r="P52" s="8">
        <v>5000</v>
      </c>
      <c r="Q52" s="10">
        <f t="shared" si="3"/>
        <v>26.454669435106169</v>
      </c>
      <c r="R52" s="11">
        <f t="shared" si="4"/>
        <v>0.13258492174162365</v>
      </c>
      <c r="S52" s="89"/>
    </row>
    <row r="53" spans="1:19">
      <c r="A53" s="9">
        <f t="shared" si="5"/>
        <v>48</v>
      </c>
      <c r="B53" s="14" t="s">
        <v>366</v>
      </c>
      <c r="C53" s="8">
        <v>123.8</v>
      </c>
      <c r="D53" s="8"/>
      <c r="E53" s="8"/>
      <c r="F53" s="8">
        <f t="shared" si="0"/>
        <v>123.8</v>
      </c>
      <c r="G53" s="199">
        <v>1.3537033455811255E-3</v>
      </c>
      <c r="H53" s="199">
        <v>1.1892963330029731E-3</v>
      </c>
      <c r="I53" s="18">
        <f t="shared" si="1"/>
        <v>5.7703968606655351</v>
      </c>
      <c r="J53" s="18">
        <f t="shared" si="6"/>
        <v>2.1217749256667173</v>
      </c>
      <c r="K53" s="10">
        <v>1.9813781995688002</v>
      </c>
      <c r="L53" s="10">
        <v>0.249947785728099</v>
      </c>
      <c r="M53" s="200">
        <f t="shared" si="2"/>
        <v>0.249947785728099</v>
      </c>
      <c r="N53" s="85">
        <v>6</v>
      </c>
      <c r="O53" s="85">
        <v>7</v>
      </c>
      <c r="P53" s="8">
        <v>5000</v>
      </c>
      <c r="Q53" s="10">
        <f t="shared" si="3"/>
        <v>10.12349777162915</v>
      </c>
      <c r="R53" s="11">
        <f t="shared" si="4"/>
        <v>8.1773003001850975E-2</v>
      </c>
      <c r="S53" s="89"/>
    </row>
    <row r="54" spans="1:19">
      <c r="A54" s="9">
        <f t="shared" si="5"/>
        <v>49</v>
      </c>
      <c r="B54" s="14" t="s">
        <v>367</v>
      </c>
      <c r="C54" s="8">
        <v>693.48</v>
      </c>
      <c r="D54" s="8"/>
      <c r="E54" s="8"/>
      <c r="F54" s="8">
        <f t="shared" si="0"/>
        <v>693.48</v>
      </c>
      <c r="G54" s="199">
        <v>6.3817443434538773E-3</v>
      </c>
      <c r="H54" s="199">
        <v>6.5411298315163529E-3</v>
      </c>
      <c r="I54" s="18">
        <f t="shared" si="1"/>
        <v>29.323681476650201</v>
      </c>
      <c r="J54" s="18">
        <f t="shared" si="6"/>
        <v>10.782317678964279</v>
      </c>
      <c r="K54" s="10">
        <v>10.068857413428054</v>
      </c>
      <c r="L54" s="10">
        <v>1.1783252755753237</v>
      </c>
      <c r="M54" s="200">
        <f t="shared" si="2"/>
        <v>1.1783252755753237</v>
      </c>
      <c r="N54" s="85">
        <v>33</v>
      </c>
      <c r="O54" s="85">
        <v>33</v>
      </c>
      <c r="P54" s="8">
        <v>5000</v>
      </c>
      <c r="Q54" s="10">
        <f t="shared" si="3"/>
        <v>51.353181844617865</v>
      </c>
      <c r="R54" s="11">
        <f t="shared" si="4"/>
        <v>7.4051424474559993E-2</v>
      </c>
      <c r="S54" s="89"/>
    </row>
    <row r="55" spans="1:19">
      <c r="A55" s="9">
        <f t="shared" si="5"/>
        <v>50</v>
      </c>
      <c r="B55" s="14" t="s">
        <v>368</v>
      </c>
      <c r="C55" s="8">
        <v>457.42</v>
      </c>
      <c r="D55" s="8"/>
      <c r="E55" s="8"/>
      <c r="F55" s="8">
        <f t="shared" si="0"/>
        <v>457.42</v>
      </c>
      <c r="G55" s="199">
        <v>3.8677238445175011E-3</v>
      </c>
      <c r="H55" s="199">
        <v>3.9643211100099107E-3</v>
      </c>
      <c r="I55" s="18">
        <f t="shared" si="1"/>
        <v>17.771928167666786</v>
      </c>
      <c r="J55" s="18">
        <f t="shared" si="6"/>
        <v>6.534737987251078</v>
      </c>
      <c r="K55" s="10">
        <v>6.1023378263200323</v>
      </c>
      <c r="L55" s="10">
        <v>0.71413653065171134</v>
      </c>
      <c r="M55" s="200">
        <f t="shared" si="2"/>
        <v>0.71413653065171134</v>
      </c>
      <c r="N55" s="85">
        <v>20</v>
      </c>
      <c r="O55" s="85">
        <v>20</v>
      </c>
      <c r="P55" s="8">
        <v>5000</v>
      </c>
      <c r="Q55" s="10">
        <f t="shared" si="3"/>
        <v>31.123140511889606</v>
      </c>
      <c r="R55" s="11">
        <f t="shared" si="4"/>
        <v>6.804062024373575E-2</v>
      </c>
      <c r="S55" s="89"/>
    </row>
    <row r="56" spans="1:19">
      <c r="A56" s="9">
        <f t="shared" si="5"/>
        <v>51</v>
      </c>
      <c r="B56" s="14" t="s">
        <v>369</v>
      </c>
      <c r="C56" s="8">
        <v>330.04</v>
      </c>
      <c r="D56" s="8"/>
      <c r="E56" s="8"/>
      <c r="F56" s="8">
        <f t="shared" si="0"/>
        <v>330.04</v>
      </c>
      <c r="G56" s="199">
        <v>3.8677238445175011E-3</v>
      </c>
      <c r="H56" s="199">
        <v>3.9643211100099107E-3</v>
      </c>
      <c r="I56" s="18">
        <f t="shared" si="1"/>
        <v>17.771928167666786</v>
      </c>
      <c r="J56" s="18">
        <f t="shared" si="6"/>
        <v>6.534737987251078</v>
      </c>
      <c r="K56" s="10">
        <v>6.1023378263200323</v>
      </c>
      <c r="L56" s="10">
        <v>0.71413653065171134</v>
      </c>
      <c r="M56" s="200">
        <f t="shared" si="2"/>
        <v>0.71413653065171134</v>
      </c>
      <c r="N56" s="85">
        <v>20</v>
      </c>
      <c r="O56" s="85">
        <v>20</v>
      </c>
      <c r="P56" s="8">
        <v>5000</v>
      </c>
      <c r="Q56" s="10">
        <f t="shared" si="3"/>
        <v>31.123140511889606</v>
      </c>
      <c r="R56" s="11">
        <f t="shared" si="4"/>
        <v>9.4301116567354265E-2</v>
      </c>
      <c r="S56" s="89"/>
    </row>
    <row r="57" spans="1:19">
      <c r="A57" s="9">
        <f t="shared" si="5"/>
        <v>52</v>
      </c>
      <c r="B57" s="14" t="s">
        <v>370</v>
      </c>
      <c r="C57" s="8">
        <v>254.9</v>
      </c>
      <c r="D57" s="8"/>
      <c r="E57" s="8"/>
      <c r="F57" s="8">
        <f t="shared" si="0"/>
        <v>254.9</v>
      </c>
      <c r="G57" s="199">
        <v>2.1272481144846258E-3</v>
      </c>
      <c r="H57" s="199">
        <v>1.9821605550049554E-3</v>
      </c>
      <c r="I57" s="18">
        <f t="shared" si="1"/>
        <v>9.3247824941988942</v>
      </c>
      <c r="J57" s="18">
        <f t="shared" si="6"/>
        <v>3.4287225231169338</v>
      </c>
      <c r="K57" s="10">
        <v>3.2018457648328069</v>
      </c>
      <c r="L57" s="10">
        <v>0.39277509185844128</v>
      </c>
      <c r="M57" s="200">
        <f t="shared" si="2"/>
        <v>0.39277509185844128</v>
      </c>
      <c r="N57" s="85">
        <v>10</v>
      </c>
      <c r="O57" s="85">
        <v>11</v>
      </c>
      <c r="P57" s="8">
        <v>5000</v>
      </c>
      <c r="Q57" s="10">
        <f t="shared" si="3"/>
        <v>16.348125874007078</v>
      </c>
      <c r="R57" s="11">
        <f t="shared" si="4"/>
        <v>6.4135448701479317E-2</v>
      </c>
      <c r="S57" s="89"/>
    </row>
    <row r="58" spans="1:19">
      <c r="A58" s="9">
        <f t="shared" si="5"/>
        <v>53</v>
      </c>
      <c r="B58" s="14" t="s">
        <v>371</v>
      </c>
      <c r="C58" s="8">
        <v>217.6</v>
      </c>
      <c r="D58" s="8"/>
      <c r="E58" s="8"/>
      <c r="F58" s="8">
        <f t="shared" si="0"/>
        <v>217.6</v>
      </c>
      <c r="G58" s="199">
        <v>1.9338619222587505E-3</v>
      </c>
      <c r="H58" s="199">
        <v>1.7839444995044597E-3</v>
      </c>
      <c r="I58" s="18">
        <f t="shared" si="1"/>
        <v>8.4361860858155531</v>
      </c>
      <c r="J58" s="18">
        <f t="shared" si="6"/>
        <v>3.1019856237543793</v>
      </c>
      <c r="K58" s="10">
        <v>2.8967288735168051</v>
      </c>
      <c r="L58" s="10">
        <v>0.35706826532585567</v>
      </c>
      <c r="M58" s="200">
        <f t="shared" si="2"/>
        <v>0.35706826532585567</v>
      </c>
      <c r="N58" s="85">
        <v>9</v>
      </c>
      <c r="O58" s="85">
        <v>10</v>
      </c>
      <c r="P58" s="8">
        <v>5000</v>
      </c>
      <c r="Q58" s="10">
        <f t="shared" si="3"/>
        <v>14.791968848412592</v>
      </c>
      <c r="R58" s="11">
        <f t="shared" si="4"/>
        <v>6.797779801660199E-2</v>
      </c>
      <c r="S58" s="89"/>
    </row>
    <row r="59" spans="1:19">
      <c r="A59" s="9">
        <f t="shared" si="5"/>
        <v>54</v>
      </c>
      <c r="B59" s="14" t="s">
        <v>372</v>
      </c>
      <c r="C59" s="8">
        <v>379.3</v>
      </c>
      <c r="D59" s="8">
        <v>26.2</v>
      </c>
      <c r="E59" s="8"/>
      <c r="F59" s="8">
        <f t="shared" si="0"/>
        <v>405.5</v>
      </c>
      <c r="G59" s="199">
        <v>1.5470895378070005E-3</v>
      </c>
      <c r="H59" s="199">
        <v>1.5857284440039642E-3</v>
      </c>
      <c r="I59" s="18">
        <f t="shared" si="1"/>
        <v>7.1087712670667145</v>
      </c>
      <c r="J59" s="18">
        <f t="shared" si="6"/>
        <v>2.6138951949004312</v>
      </c>
      <c r="K59" s="10">
        <v>2.4409351305280129</v>
      </c>
      <c r="L59" s="10">
        <v>0.28565461226068456</v>
      </c>
      <c r="M59" s="200">
        <f t="shared" si="2"/>
        <v>0.28565461226068456</v>
      </c>
      <c r="N59" s="85">
        <v>8</v>
      </c>
      <c r="O59" s="85">
        <v>8</v>
      </c>
      <c r="P59" s="8">
        <v>5000</v>
      </c>
      <c r="Q59" s="10">
        <f t="shared" si="3"/>
        <v>12.449256204755843</v>
      </c>
      <c r="R59" s="11">
        <f t="shared" si="4"/>
        <v>3.0701001737992215E-2</v>
      </c>
      <c r="S59" s="89"/>
    </row>
    <row r="60" spans="1:19">
      <c r="A60" s="9">
        <f t="shared" si="5"/>
        <v>55</v>
      </c>
      <c r="B60" s="14" t="s">
        <v>373</v>
      </c>
      <c r="C60" s="8">
        <v>341</v>
      </c>
      <c r="D60" s="8"/>
      <c r="E60" s="8"/>
      <c r="F60" s="8">
        <f t="shared" si="0"/>
        <v>341</v>
      </c>
      <c r="G60" s="199">
        <v>5.8015857667762525E-4</v>
      </c>
      <c r="H60" s="199">
        <v>5.9464816650148656E-4</v>
      </c>
      <c r="I60" s="18">
        <f t="shared" si="1"/>
        <v>2.6657892251500179</v>
      </c>
      <c r="J60" s="18">
        <f t="shared" si="6"/>
        <v>0.9802106980876617</v>
      </c>
      <c r="K60" s="10">
        <v>0.91535067394800496</v>
      </c>
      <c r="L60" s="10">
        <v>0.10712047959775672</v>
      </c>
      <c r="M60" s="200">
        <f t="shared" si="2"/>
        <v>0.10712047959775672</v>
      </c>
      <c r="N60" s="85">
        <v>3</v>
      </c>
      <c r="O60" s="85">
        <v>3</v>
      </c>
      <c r="P60" s="8">
        <v>5000</v>
      </c>
      <c r="Q60" s="10">
        <f t="shared" si="3"/>
        <v>4.6684710767834421</v>
      </c>
      <c r="R60" s="11">
        <f t="shared" si="4"/>
        <v>1.3690531016960241E-2</v>
      </c>
      <c r="S60" s="89"/>
    </row>
    <row r="61" spans="1:19">
      <c r="A61" s="9">
        <f t="shared" si="5"/>
        <v>56</v>
      </c>
      <c r="B61" s="14" t="s">
        <v>374</v>
      </c>
      <c r="C61" s="8">
        <v>417.9</v>
      </c>
      <c r="D61" s="8">
        <v>67.2</v>
      </c>
      <c r="E61" s="8"/>
      <c r="F61" s="8">
        <f t="shared" si="0"/>
        <v>485.09999999999997</v>
      </c>
      <c r="G61" s="199">
        <v>2.707406691162251E-3</v>
      </c>
      <c r="H61" s="199">
        <v>2.7750247770069376E-3</v>
      </c>
      <c r="I61" s="18">
        <f t="shared" si="1"/>
        <v>12.440349717366752</v>
      </c>
      <c r="J61" s="18">
        <f t="shared" si="6"/>
        <v>4.5743165910757551</v>
      </c>
      <c r="K61" s="10">
        <v>4.2716364784240231</v>
      </c>
      <c r="L61" s="10">
        <v>0.49989557145619801</v>
      </c>
      <c r="M61" s="200">
        <f t="shared" si="2"/>
        <v>0.49989557145619801</v>
      </c>
      <c r="N61" s="85">
        <v>14</v>
      </c>
      <c r="O61" s="85">
        <v>14</v>
      </c>
      <c r="P61" s="8">
        <v>5000</v>
      </c>
      <c r="Q61" s="10">
        <f t="shared" si="3"/>
        <v>21.786198358322725</v>
      </c>
      <c r="R61" s="11">
        <f t="shared" si="4"/>
        <v>4.4910736669393374E-2</v>
      </c>
      <c r="S61" s="89"/>
    </row>
    <row r="62" spans="1:19">
      <c r="A62" s="9">
        <f t="shared" si="5"/>
        <v>57</v>
      </c>
      <c r="B62" s="14" t="s">
        <v>375</v>
      </c>
      <c r="C62" s="8">
        <v>467.06</v>
      </c>
      <c r="D62" s="8"/>
      <c r="E62" s="8"/>
      <c r="F62" s="8">
        <f t="shared" si="0"/>
        <v>467.06</v>
      </c>
      <c r="G62" s="199">
        <v>2.1272481144846258E-3</v>
      </c>
      <c r="H62" s="199">
        <v>2.1803766105054508E-3</v>
      </c>
      <c r="I62" s="18">
        <f t="shared" si="1"/>
        <v>9.7745604922167324</v>
      </c>
      <c r="J62" s="18">
        <f t="shared" si="6"/>
        <v>3.5941058929880927</v>
      </c>
      <c r="K62" s="10">
        <v>3.3562858044760175</v>
      </c>
      <c r="L62" s="10">
        <v>0.39277509185844128</v>
      </c>
      <c r="M62" s="200">
        <f t="shared" si="2"/>
        <v>0.39277509185844128</v>
      </c>
      <c r="N62" s="85">
        <v>11</v>
      </c>
      <c r="O62" s="85">
        <v>11</v>
      </c>
      <c r="P62" s="8">
        <v>5000</v>
      </c>
      <c r="Q62" s="10">
        <f t="shared" si="3"/>
        <v>17.117727281539285</v>
      </c>
      <c r="R62" s="11">
        <f t="shared" si="4"/>
        <v>3.6649953499634493E-2</v>
      </c>
      <c r="S62" s="89"/>
    </row>
    <row r="63" spans="1:19">
      <c r="A63" s="9">
        <f t="shared" si="5"/>
        <v>58</v>
      </c>
      <c r="B63" s="14" t="s">
        <v>376</v>
      </c>
      <c r="C63" s="8">
        <v>164.5</v>
      </c>
      <c r="D63" s="8"/>
      <c r="E63" s="8">
        <v>45.3</v>
      </c>
      <c r="F63" s="8">
        <f t="shared" si="0"/>
        <v>209.8</v>
      </c>
      <c r="G63" s="199">
        <v>2.320634306710501E-3</v>
      </c>
      <c r="H63" s="199">
        <v>2.3785926660059463E-3</v>
      </c>
      <c r="I63" s="18">
        <f t="shared" si="1"/>
        <v>10.663156900600072</v>
      </c>
      <c r="J63" s="18">
        <f t="shared" si="6"/>
        <v>3.9208427923506468</v>
      </c>
      <c r="K63" s="10">
        <v>3.6614026957920198</v>
      </c>
      <c r="L63" s="10">
        <v>0.42848191839102689</v>
      </c>
      <c r="M63" s="200">
        <f t="shared" si="2"/>
        <v>0.42848191839102689</v>
      </c>
      <c r="N63" s="85">
        <v>12</v>
      </c>
      <c r="O63" s="85">
        <v>12</v>
      </c>
      <c r="P63" s="8">
        <v>5000</v>
      </c>
      <c r="Q63" s="10">
        <f t="shared" si="3"/>
        <v>18.673884307133768</v>
      </c>
      <c r="R63" s="11">
        <f t="shared" si="4"/>
        <v>8.9008028156023683E-2</v>
      </c>
      <c r="S63" s="89"/>
    </row>
    <row r="64" spans="1:19">
      <c r="A64" s="9">
        <f t="shared" si="5"/>
        <v>59</v>
      </c>
      <c r="B64" s="14" t="s">
        <v>377</v>
      </c>
      <c r="C64" s="8">
        <v>457.9</v>
      </c>
      <c r="D64" s="8"/>
      <c r="E64" s="8"/>
      <c r="F64" s="8">
        <f t="shared" si="0"/>
        <v>457.9</v>
      </c>
      <c r="G64" s="199">
        <v>5.0280409978727516E-3</v>
      </c>
      <c r="H64" s="199">
        <v>4.9554013875123884E-3</v>
      </c>
      <c r="I64" s="18">
        <f t="shared" si="1"/>
        <v>22.653728619948982</v>
      </c>
      <c r="J64" s="18">
        <f t="shared" si="6"/>
        <v>8.3297760135552412</v>
      </c>
      <c r="K64" s="10">
        <v>7.7785991345728309</v>
      </c>
      <c r="L64" s="10">
        <v>0.92837748984722479</v>
      </c>
      <c r="M64" s="200">
        <f t="shared" si="2"/>
        <v>0.92837748984722479</v>
      </c>
      <c r="N64" s="85">
        <v>25</v>
      </c>
      <c r="O64" s="85">
        <v>26</v>
      </c>
      <c r="P64" s="8">
        <v>5000</v>
      </c>
      <c r="Q64" s="10">
        <f t="shared" si="3"/>
        <v>39.690481257924276</v>
      </c>
      <c r="R64" s="11">
        <f t="shared" si="4"/>
        <v>8.6679365053339757E-2</v>
      </c>
      <c r="S64" s="89"/>
    </row>
    <row r="65" spans="1:19">
      <c r="A65" s="9">
        <f t="shared" si="5"/>
        <v>60</v>
      </c>
      <c r="B65" s="14" t="s">
        <v>378</v>
      </c>
      <c r="C65" s="8">
        <v>360.51</v>
      </c>
      <c r="D65" s="8"/>
      <c r="E65" s="8"/>
      <c r="F65" s="8">
        <f t="shared" si="0"/>
        <v>360.51</v>
      </c>
      <c r="G65" s="199">
        <v>3.094179075614001E-3</v>
      </c>
      <c r="H65" s="199">
        <v>3.1714568880079285E-3</v>
      </c>
      <c r="I65" s="18">
        <f t="shared" si="1"/>
        <v>14.217542534133429</v>
      </c>
      <c r="J65" s="18">
        <f t="shared" si="6"/>
        <v>5.2277903898008624</v>
      </c>
      <c r="K65" s="10">
        <v>4.8818702610560258</v>
      </c>
      <c r="L65" s="10">
        <v>0.57130922452136912</v>
      </c>
      <c r="M65" s="200">
        <f t="shared" si="2"/>
        <v>0.57130922452136912</v>
      </c>
      <c r="N65" s="85">
        <v>16</v>
      </c>
      <c r="O65" s="85">
        <v>16</v>
      </c>
      <c r="P65" s="8">
        <v>5000</v>
      </c>
      <c r="Q65" s="10">
        <f t="shared" si="3"/>
        <v>24.898512409511685</v>
      </c>
      <c r="R65" s="11">
        <f t="shared" si="4"/>
        <v>6.9064692822700308E-2</v>
      </c>
      <c r="S65" s="89"/>
    </row>
    <row r="66" spans="1:19">
      <c r="A66" s="9">
        <f t="shared" si="5"/>
        <v>61</v>
      </c>
      <c r="B66" s="14" t="s">
        <v>379</v>
      </c>
      <c r="C66" s="8">
        <v>537.4</v>
      </c>
      <c r="D66" s="8"/>
      <c r="E66" s="8">
        <v>46.7</v>
      </c>
      <c r="F66" s="8">
        <f t="shared" si="0"/>
        <v>584.1</v>
      </c>
      <c r="G66" s="199">
        <v>5.2214271900986268E-3</v>
      </c>
      <c r="H66" s="199">
        <v>5.1536174430128834E-3</v>
      </c>
      <c r="I66" s="18">
        <f t="shared" si="1"/>
        <v>23.542325028332325</v>
      </c>
      <c r="J66" s="18">
        <f t="shared" si="6"/>
        <v>8.6565129129177958</v>
      </c>
      <c r="K66" s="10">
        <v>8.0837160258888332</v>
      </c>
      <c r="L66" s="10">
        <v>0.9640843163798104</v>
      </c>
      <c r="M66" s="200">
        <f t="shared" si="2"/>
        <v>0.9640843163798104</v>
      </c>
      <c r="N66" s="85">
        <v>26</v>
      </c>
      <c r="O66" s="85">
        <v>27</v>
      </c>
      <c r="P66" s="8">
        <v>5000</v>
      </c>
      <c r="Q66" s="10">
        <f t="shared" si="3"/>
        <v>41.246638283518763</v>
      </c>
      <c r="R66" s="11">
        <f t="shared" si="4"/>
        <v>7.061571354822592E-2</v>
      </c>
      <c r="S66" s="89"/>
    </row>
    <row r="67" spans="1:19">
      <c r="A67" s="9">
        <f t="shared" si="5"/>
        <v>62</v>
      </c>
      <c r="B67" s="14" t="s">
        <v>380</v>
      </c>
      <c r="C67" s="8">
        <v>306.8</v>
      </c>
      <c r="D67" s="8"/>
      <c r="E67" s="8"/>
      <c r="F67" s="8">
        <f t="shared" si="0"/>
        <v>306.8</v>
      </c>
      <c r="G67" s="199">
        <v>2.9007928833881258E-3</v>
      </c>
      <c r="H67" s="199">
        <v>2.973240832507433E-3</v>
      </c>
      <c r="I67" s="18">
        <f t="shared" si="1"/>
        <v>13.32894612575009</v>
      </c>
      <c r="J67" s="18">
        <f t="shared" si="6"/>
        <v>4.9010534904383087</v>
      </c>
      <c r="K67" s="10">
        <v>4.5767533697400244</v>
      </c>
      <c r="L67" s="10">
        <v>0.53560239798878351</v>
      </c>
      <c r="M67" s="200">
        <f t="shared" si="2"/>
        <v>0.53560239798878351</v>
      </c>
      <c r="N67" s="85">
        <v>15</v>
      </c>
      <c r="O67" s="85">
        <v>15</v>
      </c>
      <c r="P67" s="8">
        <v>5000</v>
      </c>
      <c r="Q67" s="10">
        <f t="shared" si="3"/>
        <v>23.342355383917205</v>
      </c>
      <c r="R67" s="11">
        <f t="shared" si="4"/>
        <v>7.6083296557748384E-2</v>
      </c>
      <c r="S67" s="89"/>
    </row>
    <row r="68" spans="1:19">
      <c r="A68" s="9">
        <f t="shared" si="5"/>
        <v>63</v>
      </c>
      <c r="B68" s="14" t="s">
        <v>381</v>
      </c>
      <c r="C68" s="8">
        <v>315.39</v>
      </c>
      <c r="D68" s="8"/>
      <c r="E68" s="8"/>
      <c r="F68" s="8">
        <f t="shared" si="0"/>
        <v>315.39</v>
      </c>
      <c r="G68" s="199">
        <v>3.094179075614001E-3</v>
      </c>
      <c r="H68" s="199">
        <v>3.1714568880079285E-3</v>
      </c>
      <c r="I68" s="18">
        <f t="shared" si="1"/>
        <v>14.217542534133429</v>
      </c>
      <c r="J68" s="18">
        <f t="shared" ref="J68:J121" si="7">I68*0.3677</f>
        <v>5.2277903898008624</v>
      </c>
      <c r="K68" s="10">
        <v>4.8818702610560258</v>
      </c>
      <c r="L68" s="10">
        <v>0.57130922452136912</v>
      </c>
      <c r="M68" s="200">
        <f t="shared" si="2"/>
        <v>0.57130922452136912</v>
      </c>
      <c r="N68" s="85">
        <v>16</v>
      </c>
      <c r="O68" s="85">
        <v>16</v>
      </c>
      <c r="P68" s="8">
        <v>5000</v>
      </c>
      <c r="Q68" s="10">
        <f t="shared" si="3"/>
        <v>24.898512409511685</v>
      </c>
      <c r="R68" s="11">
        <f t="shared" si="4"/>
        <v>7.894515491775797E-2</v>
      </c>
      <c r="S68" s="89"/>
    </row>
    <row r="69" spans="1:19">
      <c r="A69" s="9">
        <f t="shared" si="5"/>
        <v>64</v>
      </c>
      <c r="B69" s="14" t="s">
        <v>382</v>
      </c>
      <c r="C69" s="8">
        <v>418.84</v>
      </c>
      <c r="D69" s="8"/>
      <c r="E69" s="8"/>
      <c r="F69" s="8">
        <f t="shared" si="0"/>
        <v>418.84</v>
      </c>
      <c r="G69" s="199">
        <v>3.2875652678398763E-3</v>
      </c>
      <c r="H69" s="199">
        <v>3.3696729435084239E-3</v>
      </c>
      <c r="I69" s="18">
        <f t="shared" si="1"/>
        <v>15.106138942516768</v>
      </c>
      <c r="J69" s="18">
        <f t="shared" si="7"/>
        <v>5.5545272891634161</v>
      </c>
      <c r="K69" s="10">
        <v>5.1869871523720281</v>
      </c>
      <c r="L69" s="10">
        <v>0.60701605105395473</v>
      </c>
      <c r="M69" s="200">
        <f t="shared" si="2"/>
        <v>0.60701605105395473</v>
      </c>
      <c r="N69" s="85">
        <v>17</v>
      </c>
      <c r="O69" s="85">
        <v>17</v>
      </c>
      <c r="P69" s="8">
        <v>5000</v>
      </c>
      <c r="Q69" s="10">
        <f t="shared" si="3"/>
        <v>26.454669435106169</v>
      </c>
      <c r="R69" s="11">
        <f t="shared" si="4"/>
        <v>6.3161754930537134E-2</v>
      </c>
      <c r="S69" s="89"/>
    </row>
    <row r="70" spans="1:19">
      <c r="A70" s="9">
        <f t="shared" si="5"/>
        <v>65</v>
      </c>
      <c r="B70" s="14" t="s">
        <v>383</v>
      </c>
      <c r="C70" s="8">
        <v>563.6</v>
      </c>
      <c r="D70" s="8"/>
      <c r="E70" s="8"/>
      <c r="F70" s="8">
        <f t="shared" ref="F70:F131" si="8">C70+D70+E70</f>
        <v>563.6</v>
      </c>
      <c r="G70" s="199">
        <v>4.641268613421002E-3</v>
      </c>
      <c r="H70" s="199">
        <v>4.7571853320118925E-3</v>
      </c>
      <c r="I70" s="18">
        <f t="shared" ref="I70:I131" si="9">(G70+H70)*$T$2</f>
        <v>21.326313801200143</v>
      </c>
      <c r="J70" s="18">
        <f t="shared" si="7"/>
        <v>7.8416855847012936</v>
      </c>
      <c r="K70" s="10">
        <v>7.3228053915840396</v>
      </c>
      <c r="L70" s="10">
        <v>0.85696383678205379</v>
      </c>
      <c r="M70" s="200">
        <f t="shared" ref="M70:M131" si="10">L70*$M$2</f>
        <v>0.85696383678205379</v>
      </c>
      <c r="N70" s="85">
        <v>24</v>
      </c>
      <c r="O70" s="85">
        <v>24</v>
      </c>
      <c r="P70" s="8">
        <v>5000</v>
      </c>
      <c r="Q70" s="10">
        <f t="shared" ref="Q70:Q131" si="11">I70+J70+K70+M70</f>
        <v>37.347768614267537</v>
      </c>
      <c r="R70" s="11">
        <f t="shared" ref="R70:R131" si="12">Q70/F70</f>
        <v>6.6266445376627986E-2</v>
      </c>
      <c r="S70" s="89"/>
    </row>
    <row r="71" spans="1:19">
      <c r="A71" s="9">
        <f t="shared" si="5"/>
        <v>66</v>
      </c>
      <c r="B71" s="14" t="s">
        <v>384</v>
      </c>
      <c r="C71" s="8">
        <v>2383.1</v>
      </c>
      <c r="D71" s="8"/>
      <c r="E71" s="8"/>
      <c r="F71" s="8">
        <f t="shared" si="8"/>
        <v>2383.1</v>
      </c>
      <c r="G71" s="199">
        <v>1.1603171533552503E-2</v>
      </c>
      <c r="H71" s="199">
        <v>1.1892963330029732E-2</v>
      </c>
      <c r="I71" s="18">
        <f t="shared" si="9"/>
        <v>53.315784503000359</v>
      </c>
      <c r="J71" s="18">
        <f t="shared" si="7"/>
        <v>19.604213961753235</v>
      </c>
      <c r="K71" s="10">
        <v>18.307013478960098</v>
      </c>
      <c r="L71" s="10">
        <v>2.142409591955134</v>
      </c>
      <c r="M71" s="200">
        <f t="shared" si="10"/>
        <v>2.142409591955134</v>
      </c>
      <c r="N71" s="85">
        <v>60</v>
      </c>
      <c r="O71" s="85">
        <v>60</v>
      </c>
      <c r="P71" s="8">
        <v>5000</v>
      </c>
      <c r="Q71" s="10">
        <f t="shared" si="11"/>
        <v>93.36942153566882</v>
      </c>
      <c r="R71" s="11">
        <f t="shared" si="12"/>
        <v>3.9179816850182042E-2</v>
      </c>
      <c r="S71" s="89"/>
    </row>
    <row r="72" spans="1:19">
      <c r="A72" s="9">
        <f t="shared" ref="A72:A135" si="13">A71+1</f>
        <v>67</v>
      </c>
      <c r="B72" s="14" t="s">
        <v>385</v>
      </c>
      <c r="C72" s="8">
        <v>355.23</v>
      </c>
      <c r="D72" s="8"/>
      <c r="E72" s="8"/>
      <c r="F72" s="8">
        <f t="shared" si="8"/>
        <v>355.23</v>
      </c>
      <c r="G72" s="199">
        <v>2.9007928833881258E-3</v>
      </c>
      <c r="H72" s="199">
        <v>2.7750247770069376E-3</v>
      </c>
      <c r="I72" s="18">
        <f t="shared" si="9"/>
        <v>12.87916812773225</v>
      </c>
      <c r="J72" s="18">
        <f t="shared" si="7"/>
        <v>4.7356701205671481</v>
      </c>
      <c r="K72" s="10">
        <v>4.4223133300968129</v>
      </c>
      <c r="L72" s="10">
        <v>0.53560239798878351</v>
      </c>
      <c r="M72" s="200">
        <f t="shared" si="10"/>
        <v>0.53560239798878351</v>
      </c>
      <c r="N72" s="85">
        <v>14</v>
      </c>
      <c r="O72" s="85">
        <v>15</v>
      </c>
      <c r="P72" s="8">
        <v>5000</v>
      </c>
      <c r="Q72" s="10">
        <f t="shared" si="11"/>
        <v>22.572753976384995</v>
      </c>
      <c r="R72" s="11">
        <f t="shared" si="12"/>
        <v>6.3544053082186178E-2</v>
      </c>
      <c r="S72" s="89"/>
    </row>
    <row r="73" spans="1:19">
      <c r="A73" s="9">
        <f t="shared" si="13"/>
        <v>68</v>
      </c>
      <c r="B73" s="14" t="s">
        <v>386</v>
      </c>
      <c r="C73" s="8">
        <v>2480.6999999999998</v>
      </c>
      <c r="D73" s="8"/>
      <c r="E73" s="8">
        <v>88.1</v>
      </c>
      <c r="F73" s="8">
        <f t="shared" si="8"/>
        <v>2568.7999999999997</v>
      </c>
      <c r="G73" s="199">
        <v>1.3343647263585379E-2</v>
      </c>
      <c r="H73" s="199">
        <v>1.3478691774033696E-2</v>
      </c>
      <c r="I73" s="18">
        <f t="shared" si="9"/>
        <v>60.863374180432572</v>
      </c>
      <c r="J73" s="18">
        <f t="shared" si="7"/>
        <v>22.379462686145057</v>
      </c>
      <c r="K73" s="10">
        <v>20.898625461160901</v>
      </c>
      <c r="L73" s="10">
        <v>2.4637710307484042</v>
      </c>
      <c r="M73" s="200">
        <f t="shared" si="10"/>
        <v>2.4637710307484042</v>
      </c>
      <c r="N73" s="85">
        <v>68</v>
      </c>
      <c r="O73" s="85">
        <v>69</v>
      </c>
      <c r="P73" s="8">
        <v>5000</v>
      </c>
      <c r="Q73" s="10">
        <f t="shared" si="11"/>
        <v>106.60523335848694</v>
      </c>
      <c r="R73" s="11">
        <f t="shared" si="12"/>
        <v>4.1500012986019526E-2</v>
      </c>
      <c r="S73" s="89"/>
    </row>
    <row r="74" spans="1:19">
      <c r="A74" s="9">
        <f t="shared" si="13"/>
        <v>69</v>
      </c>
      <c r="B74" s="14" t="s">
        <v>387</v>
      </c>
      <c r="C74" s="8">
        <v>81.8</v>
      </c>
      <c r="D74" s="8"/>
      <c r="E74" s="8"/>
      <c r="F74" s="8">
        <f t="shared" si="8"/>
        <v>81.8</v>
      </c>
      <c r="G74" s="199">
        <v>7.7354476890350026E-4</v>
      </c>
      <c r="H74" s="199">
        <v>5.9464816650148656E-4</v>
      </c>
      <c r="I74" s="18">
        <f t="shared" si="9"/>
        <v>3.1046076355155181</v>
      </c>
      <c r="J74" s="18">
        <f t="shared" si="7"/>
        <v>1.1415642275790561</v>
      </c>
      <c r="K74" s="10">
        <v>1.0660275256207954</v>
      </c>
      <c r="L74" s="10">
        <v>0.14282730613034228</v>
      </c>
      <c r="M74" s="200">
        <f t="shared" si="10"/>
        <v>0.14282730613034228</v>
      </c>
      <c r="N74" s="85">
        <v>3</v>
      </c>
      <c r="O74" s="85">
        <v>4</v>
      </c>
      <c r="P74" s="8">
        <v>5000</v>
      </c>
      <c r="Q74" s="10">
        <f t="shared" si="11"/>
        <v>5.4550266948457109</v>
      </c>
      <c r="R74" s="11">
        <f t="shared" si="12"/>
        <v>6.6687367907649286E-2</v>
      </c>
      <c r="S74" s="89"/>
    </row>
    <row r="75" spans="1:19">
      <c r="A75" s="9">
        <f t="shared" si="13"/>
        <v>70</v>
      </c>
      <c r="B75" s="14" t="s">
        <v>388</v>
      </c>
      <c r="C75" s="8">
        <v>2750.3</v>
      </c>
      <c r="D75" s="8"/>
      <c r="E75" s="8"/>
      <c r="F75" s="8">
        <f t="shared" si="8"/>
        <v>2750.3</v>
      </c>
      <c r="G75" s="199">
        <v>2.3979887836008507E-2</v>
      </c>
      <c r="H75" s="199">
        <v>2.4578790882061444E-2</v>
      </c>
      <c r="I75" s="18">
        <f t="shared" si="9"/>
        <v>110.18595463953407</v>
      </c>
      <c r="J75" s="18">
        <f t="shared" si="7"/>
        <v>40.515375520956681</v>
      </c>
      <c r="K75" s="10">
        <v>37.834494523184205</v>
      </c>
      <c r="L75" s="10">
        <v>4.4276464900406101</v>
      </c>
      <c r="M75" s="200">
        <f t="shared" si="10"/>
        <v>4.4276464900406101</v>
      </c>
      <c r="N75" s="85">
        <v>124</v>
      </c>
      <c r="O75" s="85">
        <v>124</v>
      </c>
      <c r="P75" s="8">
        <v>5000</v>
      </c>
      <c r="Q75" s="10">
        <f t="shared" si="11"/>
        <v>192.96347117371556</v>
      </c>
      <c r="R75" s="11">
        <f t="shared" si="12"/>
        <v>7.0160881057962962E-2</v>
      </c>
      <c r="S75" s="89"/>
    </row>
    <row r="76" spans="1:19">
      <c r="A76" s="9">
        <f t="shared" si="13"/>
        <v>71</v>
      </c>
      <c r="B76" s="14" t="s">
        <v>389</v>
      </c>
      <c r="C76" s="8">
        <v>232.01</v>
      </c>
      <c r="D76" s="8">
        <v>21.7</v>
      </c>
      <c r="E76" s="8">
        <v>27.6</v>
      </c>
      <c r="F76" s="8">
        <f t="shared" si="8"/>
        <v>281.31</v>
      </c>
      <c r="G76" s="199">
        <v>2.5140204989363758E-3</v>
      </c>
      <c r="H76" s="199">
        <v>2.5768087215064417E-3</v>
      </c>
      <c r="I76" s="18">
        <f t="shared" si="9"/>
        <v>11.551753308983411</v>
      </c>
      <c r="J76" s="18">
        <f t="shared" si="7"/>
        <v>4.2475796917132005</v>
      </c>
      <c r="K76" s="10">
        <v>3.9665195871080212</v>
      </c>
      <c r="L76" s="10">
        <v>0.4641887449236124</v>
      </c>
      <c r="M76" s="200">
        <f t="shared" si="10"/>
        <v>0.4641887449236124</v>
      </c>
      <c r="N76" s="85">
        <v>13</v>
      </c>
      <c r="O76" s="85">
        <v>13</v>
      </c>
      <c r="P76" s="8">
        <v>5000</v>
      </c>
      <c r="Q76" s="10">
        <f t="shared" si="11"/>
        <v>20.230041332728245</v>
      </c>
      <c r="R76" s="11">
        <f t="shared" si="12"/>
        <v>7.1913694261591291E-2</v>
      </c>
      <c r="S76" s="89"/>
    </row>
    <row r="77" spans="1:19">
      <c r="A77" s="9">
        <f t="shared" si="13"/>
        <v>72</v>
      </c>
      <c r="B77" s="14" t="s">
        <v>390</v>
      </c>
      <c r="C77" s="8">
        <v>266.3</v>
      </c>
      <c r="D77" s="8"/>
      <c r="E77" s="8"/>
      <c r="F77" s="8">
        <f t="shared" si="8"/>
        <v>266.3</v>
      </c>
      <c r="G77" s="199">
        <v>3.094179075614001E-3</v>
      </c>
      <c r="H77" s="199">
        <v>3.1714568880079285E-3</v>
      </c>
      <c r="I77" s="18">
        <f t="shared" si="9"/>
        <v>14.217542534133429</v>
      </c>
      <c r="J77" s="18">
        <f t="shared" si="7"/>
        <v>5.2277903898008624</v>
      </c>
      <c r="K77" s="10">
        <v>4.8818702610560258</v>
      </c>
      <c r="L77" s="10">
        <v>0.57130922452136912</v>
      </c>
      <c r="M77" s="200">
        <f t="shared" si="10"/>
        <v>0.57130922452136912</v>
      </c>
      <c r="N77" s="85">
        <v>16</v>
      </c>
      <c r="O77" s="85">
        <v>16</v>
      </c>
      <c r="P77" s="8">
        <v>5000</v>
      </c>
      <c r="Q77" s="10">
        <f t="shared" si="11"/>
        <v>24.898512409511685</v>
      </c>
      <c r="R77" s="11">
        <f t="shared" si="12"/>
        <v>9.3497981259901178E-2</v>
      </c>
      <c r="S77" s="89"/>
    </row>
    <row r="78" spans="1:19">
      <c r="A78" s="9">
        <f t="shared" si="13"/>
        <v>73</v>
      </c>
      <c r="B78" s="14" t="s">
        <v>391</v>
      </c>
      <c r="C78" s="8">
        <v>1469.1</v>
      </c>
      <c r="D78" s="8"/>
      <c r="E78" s="8"/>
      <c r="F78" s="8">
        <f t="shared" si="8"/>
        <v>1469.1</v>
      </c>
      <c r="G78" s="199">
        <v>9.2825372268420039E-3</v>
      </c>
      <c r="H78" s="199">
        <v>9.514370664023785E-3</v>
      </c>
      <c r="I78" s="18">
        <f t="shared" si="9"/>
        <v>42.652627602400287</v>
      </c>
      <c r="J78" s="18">
        <f t="shared" si="7"/>
        <v>15.683371169402587</v>
      </c>
      <c r="K78" s="10">
        <v>14.645610783168079</v>
      </c>
      <c r="L78" s="10">
        <v>1.7139276735641076</v>
      </c>
      <c r="M78" s="200">
        <f t="shared" si="10"/>
        <v>1.7139276735641076</v>
      </c>
      <c r="N78" s="85">
        <v>48</v>
      </c>
      <c r="O78" s="85">
        <v>48</v>
      </c>
      <c r="P78" s="8">
        <v>5000</v>
      </c>
      <c r="Q78" s="10">
        <f t="shared" si="11"/>
        <v>74.695537228535073</v>
      </c>
      <c r="R78" s="11">
        <f t="shared" si="12"/>
        <v>5.0844419868310585E-2</v>
      </c>
      <c r="S78" s="89"/>
    </row>
    <row r="79" spans="1:19">
      <c r="A79" s="9">
        <f t="shared" si="13"/>
        <v>74</v>
      </c>
      <c r="B79" s="14" t="s">
        <v>392</v>
      </c>
      <c r="C79" s="8">
        <v>230.5</v>
      </c>
      <c r="D79" s="8"/>
      <c r="E79" s="8"/>
      <c r="F79" s="8">
        <f t="shared" si="8"/>
        <v>230.5</v>
      </c>
      <c r="G79" s="199">
        <v>1.5470895378070005E-3</v>
      </c>
      <c r="H79" s="199">
        <v>1.5857284440039642E-3</v>
      </c>
      <c r="I79" s="18">
        <f t="shared" si="9"/>
        <v>7.1087712670667145</v>
      </c>
      <c r="J79" s="18">
        <f t="shared" si="7"/>
        <v>2.6138951949004312</v>
      </c>
      <c r="K79" s="10">
        <v>2.4409351305280129</v>
      </c>
      <c r="L79" s="10">
        <v>0.28565461226068456</v>
      </c>
      <c r="M79" s="200">
        <f t="shared" si="10"/>
        <v>0.28565461226068456</v>
      </c>
      <c r="N79" s="85">
        <v>8</v>
      </c>
      <c r="O79" s="85">
        <v>8</v>
      </c>
      <c r="P79" s="8">
        <v>5000</v>
      </c>
      <c r="Q79" s="10">
        <f t="shared" si="11"/>
        <v>12.449256204755843</v>
      </c>
      <c r="R79" s="11">
        <f t="shared" si="12"/>
        <v>5.4009788306966781E-2</v>
      </c>
      <c r="S79" s="89"/>
    </row>
    <row r="80" spans="1:19">
      <c r="A80" s="9">
        <f t="shared" si="13"/>
        <v>75</v>
      </c>
      <c r="B80" s="14" t="s">
        <v>393</v>
      </c>
      <c r="C80" s="8">
        <v>269.60000000000002</v>
      </c>
      <c r="D80" s="8"/>
      <c r="E80" s="8"/>
      <c r="F80" s="8">
        <f t="shared" si="8"/>
        <v>269.60000000000002</v>
      </c>
      <c r="G80" s="199">
        <v>1.7404757300328755E-3</v>
      </c>
      <c r="H80" s="199">
        <v>1.7839444995044597E-3</v>
      </c>
      <c r="I80" s="18">
        <f t="shared" si="9"/>
        <v>7.9973676754500538</v>
      </c>
      <c r="J80" s="18">
        <f t="shared" si="7"/>
        <v>2.9406320942629849</v>
      </c>
      <c r="K80" s="10">
        <v>2.7460520218440148</v>
      </c>
      <c r="L80" s="10">
        <v>0.32136143879327012</v>
      </c>
      <c r="M80" s="200">
        <f t="shared" si="10"/>
        <v>0.32136143879327012</v>
      </c>
      <c r="N80" s="85">
        <v>9</v>
      </c>
      <c r="O80" s="85">
        <v>9</v>
      </c>
      <c r="P80" s="8">
        <v>5000</v>
      </c>
      <c r="Q80" s="10">
        <f t="shared" si="11"/>
        <v>14.005413230350323</v>
      </c>
      <c r="R80" s="11">
        <f t="shared" si="12"/>
        <v>5.1948862130379532E-2</v>
      </c>
      <c r="S80" s="89"/>
    </row>
    <row r="81" spans="1:19">
      <c r="A81" s="9">
        <f t="shared" si="13"/>
        <v>76</v>
      </c>
      <c r="B81" s="14" t="s">
        <v>394</v>
      </c>
      <c r="C81" s="8">
        <v>172.4</v>
      </c>
      <c r="D81" s="8"/>
      <c r="E81" s="8"/>
      <c r="F81" s="8">
        <f t="shared" si="8"/>
        <v>172.4</v>
      </c>
      <c r="G81" s="199">
        <v>1.1603171533552505E-3</v>
      </c>
      <c r="H81" s="199">
        <v>9.9108027750247768E-4</v>
      </c>
      <c r="I81" s="18">
        <f t="shared" si="9"/>
        <v>4.8818004522821967</v>
      </c>
      <c r="J81" s="18">
        <f t="shared" si="7"/>
        <v>1.7950380263041639</v>
      </c>
      <c r="K81" s="10">
        <v>1.6762613082527988</v>
      </c>
      <c r="L81" s="10">
        <v>0.21424095919551345</v>
      </c>
      <c r="M81" s="200">
        <f t="shared" si="10"/>
        <v>0.21424095919551345</v>
      </c>
      <c r="N81" s="85">
        <v>5</v>
      </c>
      <c r="O81" s="85">
        <v>6</v>
      </c>
      <c r="P81" s="8">
        <v>5000</v>
      </c>
      <c r="Q81" s="10">
        <f t="shared" si="11"/>
        <v>8.5673407460346738</v>
      </c>
      <c r="R81" s="11">
        <f t="shared" si="12"/>
        <v>4.9694551891152398E-2</v>
      </c>
      <c r="S81" s="89"/>
    </row>
    <row r="82" spans="1:19">
      <c r="A82" s="9">
        <f t="shared" si="13"/>
        <v>77</v>
      </c>
      <c r="B82" s="14" t="s">
        <v>395</v>
      </c>
      <c r="C82" s="8">
        <v>333.5</v>
      </c>
      <c r="D82" s="8">
        <v>50.9</v>
      </c>
      <c r="E82" s="8"/>
      <c r="F82" s="8">
        <f t="shared" si="8"/>
        <v>384.4</v>
      </c>
      <c r="G82" s="199">
        <v>2.1272481144846258E-3</v>
      </c>
      <c r="H82" s="199">
        <v>2.1803766105054508E-3</v>
      </c>
      <c r="I82" s="18">
        <f t="shared" si="9"/>
        <v>9.7745604922167324</v>
      </c>
      <c r="J82" s="18">
        <f t="shared" si="7"/>
        <v>3.5941058929880927</v>
      </c>
      <c r="K82" s="10">
        <v>3.3562858044760175</v>
      </c>
      <c r="L82" s="10">
        <v>0.39277509185844128</v>
      </c>
      <c r="M82" s="200">
        <f t="shared" si="10"/>
        <v>0.39277509185844128</v>
      </c>
      <c r="N82" s="85">
        <v>11</v>
      </c>
      <c r="O82" s="85">
        <v>11</v>
      </c>
      <c r="P82" s="8">
        <v>5000</v>
      </c>
      <c r="Q82" s="10">
        <f t="shared" si="11"/>
        <v>17.117727281539285</v>
      </c>
      <c r="R82" s="11">
        <f t="shared" si="12"/>
        <v>4.4531028307854541E-2</v>
      </c>
      <c r="S82" s="89"/>
    </row>
    <row r="83" spans="1:19">
      <c r="A83" s="9">
        <f t="shared" si="13"/>
        <v>78</v>
      </c>
      <c r="B83" s="14" t="s">
        <v>396</v>
      </c>
      <c r="C83" s="8">
        <v>655.6</v>
      </c>
      <c r="D83" s="8"/>
      <c r="E83" s="8"/>
      <c r="F83" s="8">
        <f t="shared" si="8"/>
        <v>655.6</v>
      </c>
      <c r="G83" s="199">
        <v>6.3817443434538773E-3</v>
      </c>
      <c r="H83" s="199">
        <v>6.342913776015857E-3</v>
      </c>
      <c r="I83" s="18">
        <f t="shared" si="9"/>
        <v>28.873903478632361</v>
      </c>
      <c r="J83" s="18">
        <f t="shared" si="7"/>
        <v>10.61693430909312</v>
      </c>
      <c r="K83" s="10">
        <v>9.9144173737848433</v>
      </c>
      <c r="L83" s="10">
        <v>1.1783252755753237</v>
      </c>
      <c r="M83" s="200">
        <f t="shared" si="10"/>
        <v>1.1783252755753237</v>
      </c>
      <c r="N83" s="85">
        <v>32</v>
      </c>
      <c r="O83" s="85">
        <v>33</v>
      </c>
      <c r="P83" s="8">
        <v>5000</v>
      </c>
      <c r="Q83" s="10">
        <f t="shared" si="11"/>
        <v>50.583580437085651</v>
      </c>
      <c r="R83" s="11">
        <f t="shared" si="12"/>
        <v>7.7156162960777375E-2</v>
      </c>
      <c r="S83" s="89"/>
    </row>
    <row r="84" spans="1:19">
      <c r="A84" s="9">
        <f t="shared" si="13"/>
        <v>79</v>
      </c>
      <c r="B84" s="14" t="s">
        <v>397</v>
      </c>
      <c r="C84" s="8">
        <v>364.4</v>
      </c>
      <c r="D84" s="8"/>
      <c r="E84" s="8"/>
      <c r="F84" s="8">
        <f t="shared" si="8"/>
        <v>364.4</v>
      </c>
      <c r="G84" s="199">
        <v>3.094179075614001E-3</v>
      </c>
      <c r="H84" s="199">
        <v>3.1714568880079285E-3</v>
      </c>
      <c r="I84" s="18">
        <f t="shared" si="9"/>
        <v>14.217542534133429</v>
      </c>
      <c r="J84" s="18">
        <f t="shared" si="7"/>
        <v>5.2277903898008624</v>
      </c>
      <c r="K84" s="10">
        <v>4.8818702610560258</v>
      </c>
      <c r="L84" s="10">
        <v>0.57130922452136912</v>
      </c>
      <c r="M84" s="200">
        <f t="shared" si="10"/>
        <v>0.57130922452136912</v>
      </c>
      <c r="N84" s="85">
        <v>16</v>
      </c>
      <c r="O84" s="85">
        <v>16</v>
      </c>
      <c r="P84" s="8">
        <v>5000</v>
      </c>
      <c r="Q84" s="10">
        <f t="shared" si="11"/>
        <v>24.898512409511685</v>
      </c>
      <c r="R84" s="11">
        <f t="shared" si="12"/>
        <v>6.832742154092121E-2</v>
      </c>
      <c r="S84" s="89"/>
    </row>
    <row r="85" spans="1:19">
      <c r="A85" s="9">
        <f t="shared" si="13"/>
        <v>80</v>
      </c>
      <c r="B85" s="14" t="s">
        <v>398</v>
      </c>
      <c r="C85" s="8">
        <v>192.4</v>
      </c>
      <c r="D85" s="8"/>
      <c r="E85" s="8"/>
      <c r="F85" s="8">
        <f t="shared" si="8"/>
        <v>192.4</v>
      </c>
      <c r="G85" s="199">
        <v>2.320634306710501E-3</v>
      </c>
      <c r="H85" s="199">
        <v>2.1803766105054508E-3</v>
      </c>
      <c r="I85" s="18">
        <f t="shared" si="9"/>
        <v>10.213378902582233</v>
      </c>
      <c r="J85" s="18">
        <f t="shared" si="7"/>
        <v>3.7554594224794875</v>
      </c>
      <c r="K85" s="10">
        <v>3.5069626561488092</v>
      </c>
      <c r="L85" s="10">
        <v>0.42848191839102689</v>
      </c>
      <c r="M85" s="200">
        <f t="shared" si="10"/>
        <v>0.42848191839102689</v>
      </c>
      <c r="N85" s="85">
        <v>11</v>
      </c>
      <c r="O85" s="85">
        <v>12</v>
      </c>
      <c r="P85" s="8">
        <v>5000</v>
      </c>
      <c r="Q85" s="10">
        <f t="shared" si="11"/>
        <v>17.904282899601554</v>
      </c>
      <c r="R85" s="11">
        <f t="shared" si="12"/>
        <v>9.3057603428282509E-2</v>
      </c>
      <c r="S85" s="89"/>
    </row>
    <row r="86" spans="1:19">
      <c r="A86" s="9">
        <f t="shared" si="13"/>
        <v>81</v>
      </c>
      <c r="B86" s="14" t="s">
        <v>399</v>
      </c>
      <c r="C86" s="8">
        <v>156.4</v>
      </c>
      <c r="D86" s="8"/>
      <c r="E86" s="8"/>
      <c r="F86" s="8">
        <f t="shared" si="8"/>
        <v>156.4</v>
      </c>
      <c r="G86" s="199">
        <v>1.7404757300328755E-3</v>
      </c>
      <c r="H86" s="199">
        <v>1.7839444995044597E-3</v>
      </c>
      <c r="I86" s="18">
        <f t="shared" si="9"/>
        <v>7.9973676754500538</v>
      </c>
      <c r="J86" s="18">
        <f t="shared" si="7"/>
        <v>2.9406320942629849</v>
      </c>
      <c r="K86" s="10">
        <v>2.7460520218440148</v>
      </c>
      <c r="L86" s="10">
        <v>0.32136143879327012</v>
      </c>
      <c r="M86" s="200">
        <f t="shared" si="10"/>
        <v>0.32136143879327012</v>
      </c>
      <c r="N86" s="85">
        <v>9</v>
      </c>
      <c r="O86" s="85">
        <v>9</v>
      </c>
      <c r="P86" s="8">
        <v>5000</v>
      </c>
      <c r="Q86" s="10">
        <f t="shared" si="11"/>
        <v>14.005413230350323</v>
      </c>
      <c r="R86" s="11">
        <f t="shared" si="12"/>
        <v>8.954867794341638E-2</v>
      </c>
      <c r="S86" s="89"/>
    </row>
    <row r="87" spans="1:19">
      <c r="A87" s="9">
        <f t="shared" si="13"/>
        <v>82</v>
      </c>
      <c r="B87" s="14" t="s">
        <v>400</v>
      </c>
      <c r="C87" s="8">
        <v>242.3</v>
      </c>
      <c r="D87" s="8"/>
      <c r="E87" s="8"/>
      <c r="F87" s="8">
        <f t="shared" si="8"/>
        <v>242.3</v>
      </c>
      <c r="G87" s="199">
        <v>2.320634306710501E-3</v>
      </c>
      <c r="H87" s="199">
        <v>2.3785926660059463E-3</v>
      </c>
      <c r="I87" s="18">
        <f t="shared" si="9"/>
        <v>10.663156900600072</v>
      </c>
      <c r="J87" s="18">
        <f t="shared" si="7"/>
        <v>3.9208427923506468</v>
      </c>
      <c r="K87" s="10">
        <v>3.6614026957920198</v>
      </c>
      <c r="L87" s="10">
        <v>0.42848191839102689</v>
      </c>
      <c r="M87" s="200">
        <f t="shared" si="10"/>
        <v>0.42848191839102689</v>
      </c>
      <c r="N87" s="85">
        <v>12</v>
      </c>
      <c r="O87" s="85">
        <v>12</v>
      </c>
      <c r="P87" s="8">
        <v>5000</v>
      </c>
      <c r="Q87" s="10">
        <f t="shared" si="11"/>
        <v>18.673884307133768</v>
      </c>
      <c r="R87" s="11">
        <f t="shared" si="12"/>
        <v>7.7069270768195489E-2</v>
      </c>
      <c r="S87" s="89"/>
    </row>
    <row r="88" spans="1:19">
      <c r="A88" s="9">
        <f t="shared" si="13"/>
        <v>83</v>
      </c>
      <c r="B88" s="14" t="s">
        <v>401</v>
      </c>
      <c r="C88" s="8">
        <v>683.14</v>
      </c>
      <c r="D88" s="8"/>
      <c r="E88" s="8">
        <v>37.200000000000003</v>
      </c>
      <c r="F88" s="8">
        <f t="shared" si="8"/>
        <v>720.34</v>
      </c>
      <c r="G88" s="199">
        <v>5.6081995745503772E-3</v>
      </c>
      <c r="H88" s="199">
        <v>5.5500495540138752E-3</v>
      </c>
      <c r="I88" s="18">
        <f t="shared" si="9"/>
        <v>25.319517845099</v>
      </c>
      <c r="J88" s="18">
        <f t="shared" si="7"/>
        <v>9.3099867116429031</v>
      </c>
      <c r="K88" s="10">
        <v>8.693949808520836</v>
      </c>
      <c r="L88" s="10">
        <v>1.0354979694449815</v>
      </c>
      <c r="M88" s="200">
        <f t="shared" si="10"/>
        <v>1.0354979694449815</v>
      </c>
      <c r="N88" s="85">
        <v>28</v>
      </c>
      <c r="O88" s="85">
        <v>29</v>
      </c>
      <c r="P88" s="8">
        <v>5000</v>
      </c>
      <c r="Q88" s="10">
        <f t="shared" si="11"/>
        <v>44.358952334707723</v>
      </c>
      <c r="R88" s="11">
        <f t="shared" si="12"/>
        <v>6.1580576303839465E-2</v>
      </c>
      <c r="S88" s="89"/>
    </row>
    <row r="89" spans="1:19">
      <c r="A89" s="9">
        <f t="shared" si="13"/>
        <v>84</v>
      </c>
      <c r="B89" s="14" t="s">
        <v>402</v>
      </c>
      <c r="C89" s="8">
        <v>580.65</v>
      </c>
      <c r="D89" s="8"/>
      <c r="E89" s="8">
        <v>28.3</v>
      </c>
      <c r="F89" s="8">
        <f t="shared" si="8"/>
        <v>608.94999999999993</v>
      </c>
      <c r="G89" s="199">
        <v>4.2544962289692515E-3</v>
      </c>
      <c r="H89" s="199">
        <v>4.3607532210109016E-3</v>
      </c>
      <c r="I89" s="18">
        <f t="shared" si="9"/>
        <v>19.549120984433465</v>
      </c>
      <c r="J89" s="18">
        <f t="shared" si="7"/>
        <v>7.1882117859761854</v>
      </c>
      <c r="K89" s="10">
        <v>6.7125716089520351</v>
      </c>
      <c r="L89" s="10">
        <v>0.78555018371688257</v>
      </c>
      <c r="M89" s="200">
        <f t="shared" si="10"/>
        <v>0.78555018371688257</v>
      </c>
      <c r="N89" s="85">
        <v>22</v>
      </c>
      <c r="O89" s="85">
        <v>22</v>
      </c>
      <c r="P89" s="8">
        <v>5000</v>
      </c>
      <c r="Q89" s="10">
        <f t="shared" si="11"/>
        <v>34.235454563078569</v>
      </c>
      <c r="R89" s="11">
        <f t="shared" si="12"/>
        <v>5.6220468943392027E-2</v>
      </c>
      <c r="S89" s="89"/>
    </row>
    <row r="90" spans="1:19">
      <c r="A90" s="9">
        <f t="shared" si="13"/>
        <v>85</v>
      </c>
      <c r="B90" s="8" t="s">
        <v>403</v>
      </c>
      <c r="C90" s="8">
        <v>1242.3499999999999</v>
      </c>
      <c r="D90" s="8">
        <v>32.4</v>
      </c>
      <c r="E90" s="8"/>
      <c r="F90" s="8">
        <f t="shared" si="8"/>
        <v>1274.75</v>
      </c>
      <c r="G90" s="199">
        <v>7.5420614968091278E-3</v>
      </c>
      <c r="H90" s="199">
        <v>7.5322101090188305E-3</v>
      </c>
      <c r="I90" s="18">
        <f t="shared" si="9"/>
        <v>34.205481928932393</v>
      </c>
      <c r="J90" s="18">
        <f t="shared" si="7"/>
        <v>12.577355705268442</v>
      </c>
      <c r="K90" s="10">
        <v>11.745118721680853</v>
      </c>
      <c r="L90" s="10">
        <v>1.3925662347708372</v>
      </c>
      <c r="M90" s="200">
        <f t="shared" si="10"/>
        <v>1.3925662347708372</v>
      </c>
      <c r="N90" s="85">
        <v>38</v>
      </c>
      <c r="O90" s="85">
        <v>39</v>
      </c>
      <c r="P90" s="8">
        <v>5000</v>
      </c>
      <c r="Q90" s="10">
        <f t="shared" si="11"/>
        <v>59.920522590652524</v>
      </c>
      <c r="R90" s="11">
        <f t="shared" si="12"/>
        <v>4.7005705111317922E-2</v>
      </c>
      <c r="S90" s="89"/>
    </row>
    <row r="91" spans="1:19">
      <c r="A91" s="9">
        <f t="shared" si="13"/>
        <v>86</v>
      </c>
      <c r="B91" s="8" t="s">
        <v>404</v>
      </c>
      <c r="C91" s="8">
        <v>636.95000000000005</v>
      </c>
      <c r="D91" s="8"/>
      <c r="E91" s="8"/>
      <c r="F91" s="8">
        <f t="shared" si="8"/>
        <v>636.95000000000005</v>
      </c>
      <c r="G91" s="199">
        <v>5.2214271900986268E-3</v>
      </c>
      <c r="H91" s="199">
        <v>5.1536174430128834E-3</v>
      </c>
      <c r="I91" s="18">
        <f t="shared" si="9"/>
        <v>23.542325028332325</v>
      </c>
      <c r="J91" s="18">
        <f t="shared" si="7"/>
        <v>8.6565129129177958</v>
      </c>
      <c r="K91" s="10">
        <v>8.0837160258888332</v>
      </c>
      <c r="L91" s="10">
        <v>0.9640843163798104</v>
      </c>
      <c r="M91" s="200">
        <f t="shared" si="10"/>
        <v>0.9640843163798104</v>
      </c>
      <c r="N91" s="85">
        <v>26</v>
      </c>
      <c r="O91" s="85">
        <v>27</v>
      </c>
      <c r="P91" s="8">
        <v>5000</v>
      </c>
      <c r="Q91" s="10">
        <f t="shared" si="11"/>
        <v>41.246638283518763</v>
      </c>
      <c r="R91" s="11">
        <f t="shared" si="12"/>
        <v>6.4756477405634283E-2</v>
      </c>
      <c r="S91" s="89"/>
    </row>
    <row r="92" spans="1:19">
      <c r="A92" s="9">
        <f t="shared" si="13"/>
        <v>87</v>
      </c>
      <c r="B92" s="8" t="s">
        <v>405</v>
      </c>
      <c r="C92" s="8">
        <v>1083.03</v>
      </c>
      <c r="D92" s="8"/>
      <c r="E92" s="8"/>
      <c r="F92" s="8">
        <f t="shared" si="8"/>
        <v>1083.03</v>
      </c>
      <c r="G92" s="199">
        <v>6.188358151228002E-3</v>
      </c>
      <c r="H92" s="199">
        <v>6.342913776015857E-3</v>
      </c>
      <c r="I92" s="18">
        <f t="shared" si="9"/>
        <v>28.435085068266858</v>
      </c>
      <c r="J92" s="18">
        <f t="shared" si="7"/>
        <v>10.455580779601725</v>
      </c>
      <c r="K92" s="10">
        <v>9.7637405221120517</v>
      </c>
      <c r="L92" s="10">
        <v>1.1426184490427382</v>
      </c>
      <c r="M92" s="200">
        <f t="shared" si="10"/>
        <v>1.1426184490427382</v>
      </c>
      <c r="N92" s="85">
        <v>32</v>
      </c>
      <c r="O92" s="85">
        <v>32</v>
      </c>
      <c r="P92" s="8">
        <v>5000</v>
      </c>
      <c r="Q92" s="10">
        <f t="shared" si="11"/>
        <v>49.79702481902337</v>
      </c>
      <c r="R92" s="11">
        <f t="shared" si="12"/>
        <v>4.597935866875652E-2</v>
      </c>
      <c r="S92" s="89"/>
    </row>
    <row r="93" spans="1:19">
      <c r="A93" s="9">
        <f t="shared" si="13"/>
        <v>88</v>
      </c>
      <c r="B93" s="8" t="s">
        <v>406</v>
      </c>
      <c r="C93" s="8">
        <v>830.01</v>
      </c>
      <c r="D93" s="8"/>
      <c r="E93" s="8"/>
      <c r="F93" s="8">
        <f t="shared" si="8"/>
        <v>830.01</v>
      </c>
      <c r="G93" s="199">
        <v>4.4478824211951267E-3</v>
      </c>
      <c r="H93" s="199">
        <v>4.3607532210109016E-3</v>
      </c>
      <c r="I93" s="18">
        <f t="shared" si="9"/>
        <v>19.987939394798968</v>
      </c>
      <c r="J93" s="18">
        <f t="shared" si="7"/>
        <v>7.3495653154675811</v>
      </c>
      <c r="K93" s="10">
        <v>6.8632484606248267</v>
      </c>
      <c r="L93" s="10">
        <v>0.82125701024946818</v>
      </c>
      <c r="M93" s="200">
        <f t="shared" si="10"/>
        <v>0.82125701024946818</v>
      </c>
      <c r="N93" s="85">
        <v>22</v>
      </c>
      <c r="O93" s="85">
        <v>23</v>
      </c>
      <c r="P93" s="8">
        <v>5000</v>
      </c>
      <c r="Q93" s="10">
        <f t="shared" si="11"/>
        <v>35.022010181140843</v>
      </c>
      <c r="R93" s="11">
        <f t="shared" si="12"/>
        <v>4.2194684619632106E-2</v>
      </c>
      <c r="S93" s="89"/>
    </row>
    <row r="94" spans="1:19">
      <c r="A94" s="9">
        <f t="shared" si="13"/>
        <v>89</v>
      </c>
      <c r="B94" s="8" t="s">
        <v>407</v>
      </c>
      <c r="C94" s="8">
        <v>387.95</v>
      </c>
      <c r="D94" s="8"/>
      <c r="E94" s="8"/>
      <c r="F94" s="8">
        <f t="shared" si="8"/>
        <v>387.95</v>
      </c>
      <c r="G94" s="199">
        <v>4.0611100367433763E-3</v>
      </c>
      <c r="H94" s="199">
        <v>4.1625371655104057E-3</v>
      </c>
      <c r="I94" s="18">
        <f t="shared" si="9"/>
        <v>18.660524576050125</v>
      </c>
      <c r="J94" s="18">
        <f t="shared" si="7"/>
        <v>6.8614748866136317</v>
      </c>
      <c r="K94" s="10">
        <v>6.4074547176360337</v>
      </c>
      <c r="L94" s="10">
        <v>0.74984335718429695</v>
      </c>
      <c r="M94" s="200">
        <f t="shared" si="10"/>
        <v>0.74984335718429695</v>
      </c>
      <c r="N94" s="85">
        <v>21</v>
      </c>
      <c r="O94" s="85">
        <v>21</v>
      </c>
      <c r="P94" s="8">
        <v>5000</v>
      </c>
      <c r="Q94" s="10">
        <f t="shared" si="11"/>
        <v>32.679297537484089</v>
      </c>
      <c r="R94" s="11">
        <f t="shared" si="12"/>
        <v>8.4235848788462658E-2</v>
      </c>
      <c r="S94" s="89"/>
    </row>
    <row r="95" spans="1:19">
      <c r="A95" s="9">
        <f t="shared" si="13"/>
        <v>90</v>
      </c>
      <c r="B95" s="8" t="s">
        <v>408</v>
      </c>
      <c r="C95" s="8">
        <v>481.98</v>
      </c>
      <c r="D95" s="8"/>
      <c r="E95" s="8">
        <v>64.2</v>
      </c>
      <c r="F95" s="8">
        <f t="shared" si="8"/>
        <v>546.18000000000006</v>
      </c>
      <c r="G95" s="199">
        <v>3.2875652678398763E-3</v>
      </c>
      <c r="H95" s="199">
        <v>3.1714568880079285E-3</v>
      </c>
      <c r="I95" s="18">
        <f t="shared" si="9"/>
        <v>14.65636094449893</v>
      </c>
      <c r="J95" s="18">
        <f t="shared" si="7"/>
        <v>5.3891439192922572</v>
      </c>
      <c r="K95" s="10">
        <v>5.0325471127288175</v>
      </c>
      <c r="L95" s="10">
        <v>0.60701605105395473</v>
      </c>
      <c r="M95" s="200">
        <f t="shared" si="10"/>
        <v>0.60701605105395473</v>
      </c>
      <c r="N95" s="85">
        <v>16</v>
      </c>
      <c r="O95" s="85">
        <v>17</v>
      </c>
      <c r="P95" s="8">
        <v>5000</v>
      </c>
      <c r="Q95" s="10">
        <f t="shared" si="11"/>
        <v>25.685068027573958</v>
      </c>
      <c r="R95" s="11">
        <f t="shared" si="12"/>
        <v>4.7026745811955685E-2</v>
      </c>
      <c r="S95" s="89"/>
    </row>
    <row r="96" spans="1:19">
      <c r="A96" s="9">
        <f t="shared" si="13"/>
        <v>91</v>
      </c>
      <c r="B96" s="8" t="s">
        <v>409</v>
      </c>
      <c r="C96" s="8">
        <v>516.38</v>
      </c>
      <c r="D96" s="8"/>
      <c r="E96" s="8"/>
      <c r="F96" s="8">
        <f t="shared" si="8"/>
        <v>516.38</v>
      </c>
      <c r="G96" s="199">
        <v>4.8346548056468763E-3</v>
      </c>
      <c r="H96" s="199">
        <v>4.7571853320118925E-3</v>
      </c>
      <c r="I96" s="18">
        <f t="shared" si="9"/>
        <v>21.765132211565643</v>
      </c>
      <c r="J96" s="18">
        <f t="shared" si="7"/>
        <v>8.0030391141926867</v>
      </c>
      <c r="K96" s="10">
        <v>7.4734822432568295</v>
      </c>
      <c r="L96" s="10">
        <v>0.89267066331463918</v>
      </c>
      <c r="M96" s="200">
        <f t="shared" si="10"/>
        <v>0.89267066331463918</v>
      </c>
      <c r="N96" s="85">
        <v>24</v>
      </c>
      <c r="O96" s="85">
        <v>25</v>
      </c>
      <c r="P96" s="8">
        <v>5000</v>
      </c>
      <c r="Q96" s="10">
        <f t="shared" si="11"/>
        <v>38.134324232329803</v>
      </c>
      <c r="R96" s="11">
        <f t="shared" si="12"/>
        <v>7.3849343956640071E-2</v>
      </c>
      <c r="S96" s="89"/>
    </row>
    <row r="97" spans="1:19">
      <c r="A97" s="9">
        <f t="shared" si="13"/>
        <v>92</v>
      </c>
      <c r="B97" s="8" t="s">
        <v>410</v>
      </c>
      <c r="C97" s="8">
        <v>342</v>
      </c>
      <c r="D97" s="8"/>
      <c r="E97" s="8"/>
      <c r="F97" s="8">
        <f t="shared" si="8"/>
        <v>342</v>
      </c>
      <c r="G97" s="199">
        <v>1.9338619222587505E-3</v>
      </c>
      <c r="H97" s="199">
        <v>1.9821605550049554E-3</v>
      </c>
      <c r="I97" s="18">
        <f t="shared" si="9"/>
        <v>8.8859640838333931</v>
      </c>
      <c r="J97" s="18">
        <f t="shared" si="7"/>
        <v>3.267368993625539</v>
      </c>
      <c r="K97" s="10">
        <v>3.0511689131600161</v>
      </c>
      <c r="L97" s="10">
        <v>0.35706826532585567</v>
      </c>
      <c r="M97" s="200">
        <f t="shared" si="10"/>
        <v>0.35706826532585567</v>
      </c>
      <c r="N97" s="85">
        <v>10</v>
      </c>
      <c r="O97" s="85">
        <v>10</v>
      </c>
      <c r="P97" s="8">
        <v>5000</v>
      </c>
      <c r="Q97" s="10">
        <f t="shared" si="11"/>
        <v>15.561570255944803</v>
      </c>
      <c r="R97" s="11">
        <f t="shared" si="12"/>
        <v>4.550166741504328E-2</v>
      </c>
      <c r="S97" s="89"/>
    </row>
    <row r="98" spans="1:19">
      <c r="A98" s="9">
        <f t="shared" si="13"/>
        <v>93</v>
      </c>
      <c r="B98" s="8" t="s">
        <v>411</v>
      </c>
      <c r="C98" s="8">
        <v>682.9</v>
      </c>
      <c r="D98" s="8">
        <v>53.8</v>
      </c>
      <c r="E98" s="8">
        <v>0</v>
      </c>
      <c r="F98" s="8">
        <f t="shared" si="8"/>
        <v>736.69999999999993</v>
      </c>
      <c r="G98" s="199">
        <v>5.414813382324502E-3</v>
      </c>
      <c r="H98" s="199">
        <v>5.5500495540138752E-3</v>
      </c>
      <c r="I98" s="18">
        <f t="shared" si="9"/>
        <v>24.880699434733504</v>
      </c>
      <c r="J98" s="18">
        <f t="shared" si="7"/>
        <v>9.1486331821515101</v>
      </c>
      <c r="K98" s="10">
        <v>8.5432729568480461</v>
      </c>
      <c r="L98" s="10">
        <v>0.99979114291239601</v>
      </c>
      <c r="M98" s="200">
        <f t="shared" si="10"/>
        <v>0.99979114291239601</v>
      </c>
      <c r="N98" s="85">
        <v>28</v>
      </c>
      <c r="O98" s="85">
        <v>28</v>
      </c>
      <c r="P98" s="8">
        <v>5000</v>
      </c>
      <c r="Q98" s="10">
        <f t="shared" si="11"/>
        <v>43.57239671664545</v>
      </c>
      <c r="R98" s="11">
        <f t="shared" si="12"/>
        <v>5.9145373580352184E-2</v>
      </c>
      <c r="S98" s="89"/>
    </row>
    <row r="99" spans="1:19">
      <c r="A99" s="9">
        <f t="shared" si="13"/>
        <v>94</v>
      </c>
      <c r="B99" s="8" t="s">
        <v>412</v>
      </c>
      <c r="C99" s="8">
        <v>214.1</v>
      </c>
      <c r="D99" s="8"/>
      <c r="E99" s="8"/>
      <c r="F99" s="8">
        <f t="shared" si="8"/>
        <v>214.1</v>
      </c>
      <c r="G99" s="199">
        <v>2.707406691162251E-3</v>
      </c>
      <c r="H99" s="199">
        <v>2.7750247770069376E-3</v>
      </c>
      <c r="I99" s="18">
        <f t="shared" si="9"/>
        <v>12.440349717366752</v>
      </c>
      <c r="J99" s="18">
        <f t="shared" si="7"/>
        <v>4.5743165910757551</v>
      </c>
      <c r="K99" s="10">
        <v>4.2716364784240231</v>
      </c>
      <c r="L99" s="10">
        <v>0.49989557145619801</v>
      </c>
      <c r="M99" s="200">
        <f t="shared" si="10"/>
        <v>0.49989557145619801</v>
      </c>
      <c r="N99" s="85">
        <v>14</v>
      </c>
      <c r="O99" s="85">
        <v>14</v>
      </c>
      <c r="P99" s="8">
        <v>5000</v>
      </c>
      <c r="Q99" s="10">
        <f t="shared" si="11"/>
        <v>21.786198358322725</v>
      </c>
      <c r="R99" s="11">
        <f t="shared" si="12"/>
        <v>0.10175711517198845</v>
      </c>
      <c r="S99" s="89"/>
    </row>
    <row r="100" spans="1:19">
      <c r="A100" s="9">
        <f t="shared" si="13"/>
        <v>95</v>
      </c>
      <c r="B100" s="8" t="s">
        <v>413</v>
      </c>
      <c r="C100" s="8">
        <v>511.78</v>
      </c>
      <c r="D100" s="8"/>
      <c r="E100" s="8"/>
      <c r="F100" s="8">
        <f t="shared" si="8"/>
        <v>511.78</v>
      </c>
      <c r="G100" s="199">
        <v>3.2875652678398763E-3</v>
      </c>
      <c r="H100" s="199">
        <v>3.3696729435084239E-3</v>
      </c>
      <c r="I100" s="18">
        <f t="shared" si="9"/>
        <v>15.106138942516768</v>
      </c>
      <c r="J100" s="18">
        <f t="shared" si="7"/>
        <v>5.5545272891634161</v>
      </c>
      <c r="K100" s="10">
        <v>5.1869871523720281</v>
      </c>
      <c r="L100" s="10">
        <v>0.60701605105395473</v>
      </c>
      <c r="M100" s="200">
        <f t="shared" si="10"/>
        <v>0.60701605105395473</v>
      </c>
      <c r="N100" s="85">
        <v>17</v>
      </c>
      <c r="O100" s="85">
        <v>17</v>
      </c>
      <c r="P100" s="8">
        <v>5000</v>
      </c>
      <c r="Q100" s="10">
        <f t="shared" si="11"/>
        <v>26.454669435106169</v>
      </c>
      <c r="R100" s="11">
        <f t="shared" si="12"/>
        <v>5.169148742644529E-2</v>
      </c>
      <c r="S100" s="89"/>
    </row>
    <row r="101" spans="1:19">
      <c r="A101" s="9">
        <f t="shared" si="13"/>
        <v>96</v>
      </c>
      <c r="B101" s="8" t="s">
        <v>414</v>
      </c>
      <c r="C101" s="8">
        <v>243</v>
      </c>
      <c r="D101" s="8"/>
      <c r="E101" s="8"/>
      <c r="F101" s="8">
        <f t="shared" si="8"/>
        <v>243</v>
      </c>
      <c r="G101" s="199">
        <v>1.7404757300328755E-3</v>
      </c>
      <c r="H101" s="199">
        <v>1.5857284440039642E-3</v>
      </c>
      <c r="I101" s="18">
        <f t="shared" si="9"/>
        <v>7.5475896774322146</v>
      </c>
      <c r="J101" s="18">
        <f t="shared" si="7"/>
        <v>2.7752487243918256</v>
      </c>
      <c r="K101" s="10">
        <v>2.5916119822008037</v>
      </c>
      <c r="L101" s="10">
        <v>0.32136143879327012</v>
      </c>
      <c r="M101" s="200">
        <f t="shared" si="10"/>
        <v>0.32136143879327012</v>
      </c>
      <c r="N101" s="85">
        <v>8</v>
      </c>
      <c r="O101" s="85">
        <v>9</v>
      </c>
      <c r="P101" s="8">
        <v>5000</v>
      </c>
      <c r="Q101" s="10">
        <f t="shared" si="11"/>
        <v>13.235811822818112</v>
      </c>
      <c r="R101" s="11">
        <f t="shared" si="12"/>
        <v>5.4468361410774123E-2</v>
      </c>
      <c r="S101" s="89"/>
    </row>
    <row r="102" spans="1:19">
      <c r="A102" s="9">
        <f t="shared" si="13"/>
        <v>97</v>
      </c>
      <c r="B102" s="8" t="s">
        <v>415</v>
      </c>
      <c r="C102" s="8">
        <v>468.8</v>
      </c>
      <c r="D102" s="8"/>
      <c r="E102" s="8"/>
      <c r="F102" s="8">
        <f t="shared" si="8"/>
        <v>468.8</v>
      </c>
      <c r="G102" s="199">
        <v>3.8677238445175011E-3</v>
      </c>
      <c r="H102" s="199">
        <v>3.9643211100099107E-3</v>
      </c>
      <c r="I102" s="18">
        <f t="shared" si="9"/>
        <v>17.771928167666786</v>
      </c>
      <c r="J102" s="18">
        <f t="shared" si="7"/>
        <v>6.534737987251078</v>
      </c>
      <c r="K102" s="10">
        <v>6.1023378263200323</v>
      </c>
      <c r="L102" s="10">
        <v>0.71413653065171134</v>
      </c>
      <c r="M102" s="200">
        <f t="shared" si="10"/>
        <v>0.71413653065171134</v>
      </c>
      <c r="N102" s="85">
        <v>20</v>
      </c>
      <c r="O102" s="85">
        <v>20</v>
      </c>
      <c r="P102" s="8">
        <v>5000</v>
      </c>
      <c r="Q102" s="10">
        <f t="shared" si="11"/>
        <v>31.123140511889606</v>
      </c>
      <c r="R102" s="11">
        <f t="shared" si="12"/>
        <v>6.6388951603860075E-2</v>
      </c>
      <c r="S102" s="89"/>
    </row>
    <row r="103" spans="1:19">
      <c r="A103" s="9">
        <f t="shared" si="13"/>
        <v>98</v>
      </c>
      <c r="B103" s="8" t="s">
        <v>416</v>
      </c>
      <c r="C103" s="8">
        <v>303.22000000000003</v>
      </c>
      <c r="D103" s="8"/>
      <c r="E103" s="8"/>
      <c r="F103" s="8">
        <f t="shared" si="8"/>
        <v>303.22000000000003</v>
      </c>
      <c r="G103" s="199">
        <v>3.8677238445175011E-3</v>
      </c>
      <c r="H103" s="199">
        <v>3.9643211100099107E-3</v>
      </c>
      <c r="I103" s="18">
        <f t="shared" si="9"/>
        <v>17.771928167666786</v>
      </c>
      <c r="J103" s="18">
        <f t="shared" si="7"/>
        <v>6.534737987251078</v>
      </c>
      <c r="K103" s="10">
        <v>6.1023378263200323</v>
      </c>
      <c r="L103" s="10">
        <v>0.71413653065171134</v>
      </c>
      <c r="M103" s="200">
        <f t="shared" si="10"/>
        <v>0.71413653065171134</v>
      </c>
      <c r="N103" s="85">
        <v>20</v>
      </c>
      <c r="O103" s="85">
        <v>20</v>
      </c>
      <c r="P103" s="8">
        <v>5000</v>
      </c>
      <c r="Q103" s="10">
        <f t="shared" si="11"/>
        <v>31.123140511889606</v>
      </c>
      <c r="R103" s="11">
        <f t="shared" si="12"/>
        <v>0.10264210972854562</v>
      </c>
      <c r="S103" s="89"/>
    </row>
    <row r="104" spans="1:19">
      <c r="A104" s="9">
        <f t="shared" si="13"/>
        <v>99</v>
      </c>
      <c r="B104" s="8" t="s">
        <v>417</v>
      </c>
      <c r="C104" s="8">
        <v>242.77</v>
      </c>
      <c r="D104" s="8"/>
      <c r="E104" s="8"/>
      <c r="F104" s="8">
        <f t="shared" si="8"/>
        <v>242.77</v>
      </c>
      <c r="G104" s="199">
        <v>2.707406691162251E-3</v>
      </c>
      <c r="H104" s="199">
        <v>2.7750247770069376E-3</v>
      </c>
      <c r="I104" s="18">
        <f t="shared" si="9"/>
        <v>12.440349717366752</v>
      </c>
      <c r="J104" s="18">
        <f t="shared" si="7"/>
        <v>4.5743165910757551</v>
      </c>
      <c r="K104" s="10">
        <v>4.2716364784240231</v>
      </c>
      <c r="L104" s="10">
        <v>0.49989557145619801</v>
      </c>
      <c r="M104" s="200">
        <f t="shared" si="10"/>
        <v>0.49989557145619801</v>
      </c>
      <c r="N104" s="85">
        <v>14</v>
      </c>
      <c r="O104" s="85">
        <v>14</v>
      </c>
      <c r="P104" s="8">
        <v>5000</v>
      </c>
      <c r="Q104" s="10">
        <f t="shared" si="11"/>
        <v>21.786198358322725</v>
      </c>
      <c r="R104" s="11">
        <f t="shared" si="12"/>
        <v>8.9740076444052908E-2</v>
      </c>
      <c r="S104" s="89"/>
    </row>
    <row r="105" spans="1:19">
      <c r="A105" s="9">
        <f t="shared" si="13"/>
        <v>100</v>
      </c>
      <c r="B105" s="8" t="s">
        <v>418</v>
      </c>
      <c r="C105" s="8">
        <v>455.7</v>
      </c>
      <c r="D105" s="8">
        <v>19.100000000000001</v>
      </c>
      <c r="E105" s="8"/>
      <c r="F105" s="8">
        <f t="shared" si="8"/>
        <v>474.8</v>
      </c>
      <c r="G105" s="199">
        <v>4.0611100367433763E-3</v>
      </c>
      <c r="H105" s="199">
        <v>4.1625371655104057E-3</v>
      </c>
      <c r="I105" s="18">
        <f t="shared" si="9"/>
        <v>18.660524576050125</v>
      </c>
      <c r="J105" s="18">
        <f t="shared" si="7"/>
        <v>6.8614748866136317</v>
      </c>
      <c r="K105" s="10">
        <v>6.4074547176360337</v>
      </c>
      <c r="L105" s="10">
        <v>0.74984335718429695</v>
      </c>
      <c r="M105" s="200">
        <f t="shared" si="10"/>
        <v>0.74984335718429695</v>
      </c>
      <c r="N105" s="85">
        <v>21</v>
      </c>
      <c r="O105" s="85">
        <v>21</v>
      </c>
      <c r="P105" s="8">
        <v>5000</v>
      </c>
      <c r="Q105" s="10">
        <f t="shared" si="11"/>
        <v>32.679297537484089</v>
      </c>
      <c r="R105" s="11">
        <f t="shared" si="12"/>
        <v>6.8827501132022087E-2</v>
      </c>
      <c r="S105" s="89"/>
    </row>
    <row r="106" spans="1:19">
      <c r="A106" s="9">
        <f t="shared" si="13"/>
        <v>101</v>
      </c>
      <c r="B106" s="8" t="s">
        <v>419</v>
      </c>
      <c r="C106" s="8">
        <v>325.19</v>
      </c>
      <c r="D106" s="8"/>
      <c r="E106" s="8"/>
      <c r="F106" s="8">
        <f t="shared" si="8"/>
        <v>325.19</v>
      </c>
      <c r="G106" s="199">
        <v>2.5140204989363758E-3</v>
      </c>
      <c r="H106" s="199">
        <v>2.3785926660059463E-3</v>
      </c>
      <c r="I106" s="18">
        <f t="shared" si="9"/>
        <v>11.101975310965573</v>
      </c>
      <c r="J106" s="18">
        <f t="shared" si="7"/>
        <v>4.0821963218420416</v>
      </c>
      <c r="K106" s="10">
        <v>3.8120795474648106</v>
      </c>
      <c r="L106" s="10">
        <v>0.4641887449236124</v>
      </c>
      <c r="M106" s="200">
        <f t="shared" si="10"/>
        <v>0.4641887449236124</v>
      </c>
      <c r="N106" s="85">
        <v>12</v>
      </c>
      <c r="O106" s="85">
        <v>13</v>
      </c>
      <c r="P106" s="8">
        <v>5000</v>
      </c>
      <c r="Q106" s="10">
        <f t="shared" si="11"/>
        <v>19.460439925196038</v>
      </c>
      <c r="R106" s="11">
        <f t="shared" si="12"/>
        <v>5.9843291384101722E-2</v>
      </c>
      <c r="S106" s="89"/>
    </row>
    <row r="107" spans="1:19">
      <c r="A107" s="9">
        <f t="shared" si="13"/>
        <v>102</v>
      </c>
      <c r="B107" s="8" t="s">
        <v>420</v>
      </c>
      <c r="C107" s="8">
        <v>309</v>
      </c>
      <c r="D107" s="8"/>
      <c r="E107" s="8"/>
      <c r="F107" s="8">
        <f t="shared" si="8"/>
        <v>309</v>
      </c>
      <c r="G107" s="199">
        <v>3.480951460065751E-3</v>
      </c>
      <c r="H107" s="199">
        <v>3.3696729435084239E-3</v>
      </c>
      <c r="I107" s="18">
        <f t="shared" si="9"/>
        <v>15.544957352882269</v>
      </c>
      <c r="J107" s="18">
        <f t="shared" si="7"/>
        <v>5.7158808186548109</v>
      </c>
      <c r="K107" s="10">
        <v>5.3376640040448189</v>
      </c>
      <c r="L107" s="10">
        <v>0.64272287758654023</v>
      </c>
      <c r="M107" s="200">
        <f t="shared" si="10"/>
        <v>0.64272287758654023</v>
      </c>
      <c r="N107" s="85">
        <v>17</v>
      </c>
      <c r="O107" s="85">
        <v>18</v>
      </c>
      <c r="P107" s="8">
        <v>5000</v>
      </c>
      <c r="Q107" s="10">
        <f t="shared" si="11"/>
        <v>27.241225053168439</v>
      </c>
      <c r="R107" s="11">
        <f t="shared" si="12"/>
        <v>8.8159304379185885E-2</v>
      </c>
      <c r="S107" s="89"/>
    </row>
    <row r="108" spans="1:19">
      <c r="A108" s="9">
        <f t="shared" si="13"/>
        <v>103</v>
      </c>
      <c r="B108" s="8" t="s">
        <v>421</v>
      </c>
      <c r="C108" s="8">
        <v>556.29999999999995</v>
      </c>
      <c r="D108" s="8"/>
      <c r="E108" s="8"/>
      <c r="F108" s="8">
        <f t="shared" si="8"/>
        <v>556.29999999999995</v>
      </c>
      <c r="G108" s="199">
        <v>3.8677238445175011E-3</v>
      </c>
      <c r="H108" s="199">
        <v>3.7661050545094153E-3</v>
      </c>
      <c r="I108" s="18">
        <f t="shared" si="9"/>
        <v>17.322150169648946</v>
      </c>
      <c r="J108" s="18">
        <f t="shared" si="7"/>
        <v>6.3693546173799183</v>
      </c>
      <c r="K108" s="10">
        <v>5.9478977866768217</v>
      </c>
      <c r="L108" s="10">
        <v>0.71413653065171134</v>
      </c>
      <c r="M108" s="200">
        <f t="shared" si="10"/>
        <v>0.71413653065171134</v>
      </c>
      <c r="N108" s="85">
        <v>19</v>
      </c>
      <c r="O108" s="85">
        <v>20</v>
      </c>
      <c r="P108" s="8">
        <v>5000</v>
      </c>
      <c r="Q108" s="10">
        <f t="shared" si="11"/>
        <v>30.353539104357399</v>
      </c>
      <c r="R108" s="11">
        <f t="shared" si="12"/>
        <v>5.456325562530541E-2</v>
      </c>
      <c r="S108" s="89"/>
    </row>
    <row r="109" spans="1:19">
      <c r="A109" s="9">
        <f t="shared" si="13"/>
        <v>104</v>
      </c>
      <c r="B109" s="8" t="s">
        <v>422</v>
      </c>
      <c r="C109" s="8">
        <v>537.9</v>
      </c>
      <c r="D109" s="8"/>
      <c r="E109" s="8"/>
      <c r="F109" s="8">
        <f t="shared" si="8"/>
        <v>537.9</v>
      </c>
      <c r="G109" s="199">
        <v>2.707406691162251E-3</v>
      </c>
      <c r="H109" s="199">
        <v>2.7750247770069376E-3</v>
      </c>
      <c r="I109" s="18">
        <f t="shared" si="9"/>
        <v>12.440349717366752</v>
      </c>
      <c r="J109" s="18">
        <f t="shared" si="7"/>
        <v>4.5743165910757551</v>
      </c>
      <c r="K109" s="10">
        <v>4.2716364784240231</v>
      </c>
      <c r="L109" s="10">
        <v>0.49989557145619801</v>
      </c>
      <c r="M109" s="200">
        <f t="shared" si="10"/>
        <v>0.49989557145619801</v>
      </c>
      <c r="N109" s="85">
        <v>14</v>
      </c>
      <c r="O109" s="85">
        <v>14</v>
      </c>
      <c r="P109" s="8">
        <v>5000</v>
      </c>
      <c r="Q109" s="10">
        <f t="shared" si="11"/>
        <v>21.786198358322725</v>
      </c>
      <c r="R109" s="11">
        <f t="shared" si="12"/>
        <v>4.0502320800005071E-2</v>
      </c>
      <c r="S109" s="89"/>
    </row>
    <row r="110" spans="1:19">
      <c r="A110" s="9">
        <f t="shared" si="13"/>
        <v>105</v>
      </c>
      <c r="B110" s="8" t="s">
        <v>423</v>
      </c>
      <c r="C110" s="8">
        <v>207.22</v>
      </c>
      <c r="D110" s="8"/>
      <c r="E110" s="8"/>
      <c r="F110" s="8">
        <f t="shared" si="8"/>
        <v>207.22</v>
      </c>
      <c r="G110" s="199">
        <v>2.1272481144846258E-3</v>
      </c>
      <c r="H110" s="199">
        <v>2.1803766105054508E-3</v>
      </c>
      <c r="I110" s="18">
        <f t="shared" si="9"/>
        <v>9.7745604922167324</v>
      </c>
      <c r="J110" s="18">
        <f t="shared" si="7"/>
        <v>3.5941058929880927</v>
      </c>
      <c r="K110" s="10">
        <v>3.3562858044760175</v>
      </c>
      <c r="L110" s="10">
        <v>0.39277509185844128</v>
      </c>
      <c r="M110" s="200">
        <f t="shared" si="10"/>
        <v>0.39277509185844128</v>
      </c>
      <c r="N110" s="85">
        <v>11</v>
      </c>
      <c r="O110" s="85">
        <v>11</v>
      </c>
      <c r="P110" s="8">
        <v>5000</v>
      </c>
      <c r="Q110" s="10">
        <f t="shared" si="11"/>
        <v>17.117727281539285</v>
      </c>
      <c r="R110" s="11">
        <f t="shared" si="12"/>
        <v>8.2606540302766554E-2</v>
      </c>
      <c r="S110" s="89"/>
    </row>
    <row r="111" spans="1:19">
      <c r="A111" s="9">
        <f t="shared" si="13"/>
        <v>106</v>
      </c>
      <c r="B111" s="8" t="s">
        <v>424</v>
      </c>
      <c r="C111" s="8">
        <v>261.62</v>
      </c>
      <c r="D111" s="8"/>
      <c r="E111" s="8"/>
      <c r="F111" s="8">
        <f t="shared" si="8"/>
        <v>261.62</v>
      </c>
      <c r="G111" s="199">
        <v>2.1272481144846258E-3</v>
      </c>
      <c r="H111" s="199">
        <v>1.9821605550049554E-3</v>
      </c>
      <c r="I111" s="18">
        <f t="shared" si="9"/>
        <v>9.3247824941988942</v>
      </c>
      <c r="J111" s="18">
        <f t="shared" si="7"/>
        <v>3.4287225231169338</v>
      </c>
      <c r="K111" s="10">
        <v>3.2018457648328069</v>
      </c>
      <c r="L111" s="10">
        <v>0.39277509185844128</v>
      </c>
      <c r="M111" s="200">
        <f t="shared" si="10"/>
        <v>0.39277509185844128</v>
      </c>
      <c r="N111" s="85">
        <v>10</v>
      </c>
      <c r="O111" s="85">
        <v>11</v>
      </c>
      <c r="P111" s="8">
        <v>5000</v>
      </c>
      <c r="Q111" s="10">
        <f t="shared" si="11"/>
        <v>16.348125874007078</v>
      </c>
      <c r="R111" s="11">
        <f t="shared" si="12"/>
        <v>6.2488058535307228E-2</v>
      </c>
      <c r="S111" s="89"/>
    </row>
    <row r="112" spans="1:19">
      <c r="A112" s="9">
        <f t="shared" si="13"/>
        <v>107</v>
      </c>
      <c r="B112" s="8" t="s">
        <v>425</v>
      </c>
      <c r="C112" s="8">
        <v>263.7</v>
      </c>
      <c r="D112" s="8"/>
      <c r="E112" s="8"/>
      <c r="F112" s="8">
        <f t="shared" si="8"/>
        <v>263.7</v>
      </c>
      <c r="G112" s="199">
        <v>1.9338619222587505E-3</v>
      </c>
      <c r="H112" s="199">
        <v>1.7839444995044597E-3</v>
      </c>
      <c r="I112" s="18">
        <f t="shared" si="9"/>
        <v>8.4361860858155531</v>
      </c>
      <c r="J112" s="18">
        <f t="shared" si="7"/>
        <v>3.1019856237543793</v>
      </c>
      <c r="K112" s="10">
        <v>2.8967288735168051</v>
      </c>
      <c r="L112" s="10">
        <v>0.35706826532585567</v>
      </c>
      <c r="M112" s="200">
        <f t="shared" si="10"/>
        <v>0.35706826532585567</v>
      </c>
      <c r="N112" s="85">
        <v>9</v>
      </c>
      <c r="O112" s="85">
        <v>10</v>
      </c>
      <c r="P112" s="8">
        <v>5000</v>
      </c>
      <c r="Q112" s="10">
        <f t="shared" si="11"/>
        <v>14.791968848412592</v>
      </c>
      <c r="R112" s="11">
        <f t="shared" si="12"/>
        <v>5.6093928132015899E-2</v>
      </c>
      <c r="S112" s="89"/>
    </row>
    <row r="113" spans="1:19">
      <c r="A113" s="9">
        <f t="shared" si="13"/>
        <v>108</v>
      </c>
      <c r="B113" s="8" t="s">
        <v>426</v>
      </c>
      <c r="C113" s="8">
        <v>208.8</v>
      </c>
      <c r="D113" s="8"/>
      <c r="E113" s="8"/>
      <c r="F113" s="8">
        <f t="shared" si="8"/>
        <v>208.8</v>
      </c>
      <c r="G113" s="199">
        <v>1.9338619222587505E-3</v>
      </c>
      <c r="H113" s="199">
        <v>1.7839444995044597E-3</v>
      </c>
      <c r="I113" s="18">
        <f t="shared" si="9"/>
        <v>8.4361860858155531</v>
      </c>
      <c r="J113" s="18">
        <f t="shared" si="7"/>
        <v>3.1019856237543793</v>
      </c>
      <c r="K113" s="10">
        <v>2.8967288735168051</v>
      </c>
      <c r="L113" s="10">
        <v>0.35706826532585567</v>
      </c>
      <c r="M113" s="200">
        <f t="shared" si="10"/>
        <v>0.35706826532585567</v>
      </c>
      <c r="N113" s="85">
        <v>9</v>
      </c>
      <c r="O113" s="85">
        <v>10</v>
      </c>
      <c r="P113" s="8">
        <v>5000</v>
      </c>
      <c r="Q113" s="10">
        <f t="shared" si="11"/>
        <v>14.791968848412592</v>
      </c>
      <c r="R113" s="11">
        <f t="shared" si="12"/>
        <v>7.0842762683968344E-2</v>
      </c>
      <c r="S113" s="89"/>
    </row>
    <row r="114" spans="1:19">
      <c r="A114" s="9">
        <f t="shared" si="13"/>
        <v>109</v>
      </c>
      <c r="B114" s="8" t="s">
        <v>427</v>
      </c>
      <c r="C114" s="8">
        <v>1498.5</v>
      </c>
      <c r="D114" s="8">
        <v>133.19999999999999</v>
      </c>
      <c r="E114" s="8"/>
      <c r="F114" s="8">
        <f t="shared" si="8"/>
        <v>1631.7</v>
      </c>
      <c r="G114" s="199">
        <v>9.2825372268420039E-3</v>
      </c>
      <c r="H114" s="199">
        <v>9.3161546085232892E-3</v>
      </c>
      <c r="I114" s="18">
        <f t="shared" si="9"/>
        <v>42.202849604382443</v>
      </c>
      <c r="J114" s="18">
        <f t="shared" si="7"/>
        <v>15.517987799531426</v>
      </c>
      <c r="K114" s="10">
        <v>14.491170743524867</v>
      </c>
      <c r="L114" s="10">
        <v>1.7139276735641076</v>
      </c>
      <c r="M114" s="200">
        <f t="shared" si="10"/>
        <v>1.7139276735641076</v>
      </c>
      <c r="N114" s="85">
        <v>47</v>
      </c>
      <c r="O114" s="85">
        <v>48</v>
      </c>
      <c r="P114" s="8">
        <v>5000</v>
      </c>
      <c r="Q114" s="10">
        <f t="shared" si="11"/>
        <v>73.925935821002838</v>
      </c>
      <c r="R114" s="11">
        <f t="shared" si="12"/>
        <v>4.5306083116383428E-2</v>
      </c>
      <c r="S114" s="89"/>
    </row>
    <row r="115" spans="1:19">
      <c r="A115" s="9">
        <f t="shared" si="13"/>
        <v>110</v>
      </c>
      <c r="B115" s="8" t="s">
        <v>428</v>
      </c>
      <c r="C115" s="8">
        <v>1506.1</v>
      </c>
      <c r="D115" s="8"/>
      <c r="E115" s="8"/>
      <c r="F115" s="8">
        <f t="shared" si="8"/>
        <v>1506.1</v>
      </c>
      <c r="G115" s="199">
        <v>9.2825372268420039E-3</v>
      </c>
      <c r="H115" s="199">
        <v>9.514370664023785E-3</v>
      </c>
      <c r="I115" s="18">
        <f t="shared" si="9"/>
        <v>42.652627602400287</v>
      </c>
      <c r="J115" s="18">
        <f t="shared" si="7"/>
        <v>15.683371169402587</v>
      </c>
      <c r="K115" s="10">
        <v>14.645610783168079</v>
      </c>
      <c r="L115" s="10">
        <v>1.7139276735641076</v>
      </c>
      <c r="M115" s="200">
        <f t="shared" si="10"/>
        <v>1.7139276735641076</v>
      </c>
      <c r="N115" s="85">
        <v>48</v>
      </c>
      <c r="O115" s="85">
        <v>48</v>
      </c>
      <c r="P115" s="8">
        <v>5000</v>
      </c>
      <c r="Q115" s="10">
        <f t="shared" si="11"/>
        <v>74.695537228535073</v>
      </c>
      <c r="R115" s="11">
        <f t="shared" si="12"/>
        <v>4.9595337114756707E-2</v>
      </c>
      <c r="S115" s="89"/>
    </row>
    <row r="116" spans="1:19">
      <c r="A116" s="9">
        <f t="shared" si="13"/>
        <v>111</v>
      </c>
      <c r="B116" s="8" t="s">
        <v>429</v>
      </c>
      <c r="C116" s="8">
        <v>2013.2</v>
      </c>
      <c r="D116" s="8"/>
      <c r="E116" s="8"/>
      <c r="F116" s="8">
        <f t="shared" si="8"/>
        <v>2013.2</v>
      </c>
      <c r="G116" s="199">
        <v>1.3150261071359505E-2</v>
      </c>
      <c r="H116" s="199">
        <v>1.32804757185332E-2</v>
      </c>
      <c r="I116" s="18">
        <f t="shared" si="9"/>
        <v>59.974777772049229</v>
      </c>
      <c r="J116" s="18">
        <f t="shared" si="7"/>
        <v>22.052725786782503</v>
      </c>
      <c r="K116" s="10">
        <v>20.5935085698449</v>
      </c>
      <c r="L116" s="10">
        <v>2.4280642042158189</v>
      </c>
      <c r="M116" s="200">
        <f t="shared" si="10"/>
        <v>2.4280642042158189</v>
      </c>
      <c r="N116" s="85">
        <v>67</v>
      </c>
      <c r="O116" s="85">
        <v>68</v>
      </c>
      <c r="P116" s="8">
        <v>5000</v>
      </c>
      <c r="Q116" s="10">
        <f t="shared" si="11"/>
        <v>105.04907633289245</v>
      </c>
      <c r="R116" s="11">
        <f t="shared" si="12"/>
        <v>5.218014918184604E-2</v>
      </c>
      <c r="S116" s="89"/>
    </row>
    <row r="117" spans="1:19">
      <c r="A117" s="9">
        <f t="shared" si="13"/>
        <v>112</v>
      </c>
      <c r="B117" s="8" t="s">
        <v>430</v>
      </c>
      <c r="C117" s="8">
        <v>750.96</v>
      </c>
      <c r="D117" s="8"/>
      <c r="E117" s="8">
        <v>30</v>
      </c>
      <c r="F117" s="8">
        <f t="shared" si="8"/>
        <v>780.96</v>
      </c>
      <c r="G117" s="199">
        <v>3.094179075614001E-3</v>
      </c>
      <c r="H117" s="199">
        <v>2.973240832507433E-3</v>
      </c>
      <c r="I117" s="18">
        <f t="shared" si="9"/>
        <v>13.767764536115591</v>
      </c>
      <c r="J117" s="18">
        <f t="shared" si="7"/>
        <v>5.0624070199297027</v>
      </c>
      <c r="K117" s="10">
        <v>4.7274302214128152</v>
      </c>
      <c r="L117" s="10">
        <v>0.57130922452136912</v>
      </c>
      <c r="M117" s="200">
        <f t="shared" si="10"/>
        <v>0.57130922452136912</v>
      </c>
      <c r="N117" s="85">
        <v>15</v>
      </c>
      <c r="O117" s="85">
        <v>16</v>
      </c>
      <c r="P117" s="8">
        <v>5000</v>
      </c>
      <c r="Q117" s="10">
        <f t="shared" si="11"/>
        <v>24.128911001979478</v>
      </c>
      <c r="R117" s="11">
        <f t="shared" si="12"/>
        <v>3.0896474853999534E-2</v>
      </c>
      <c r="S117" s="89"/>
    </row>
    <row r="118" spans="1:19">
      <c r="A118" s="9">
        <f t="shared" si="13"/>
        <v>113</v>
      </c>
      <c r="B118" s="8" t="s">
        <v>431</v>
      </c>
      <c r="C118" s="8">
        <v>529.01</v>
      </c>
      <c r="D118" s="8"/>
      <c r="E118" s="8"/>
      <c r="F118" s="8">
        <f t="shared" si="8"/>
        <v>529.01</v>
      </c>
      <c r="G118" s="199">
        <v>3.094179075614001E-3</v>
      </c>
      <c r="H118" s="199">
        <v>2.973240832507433E-3</v>
      </c>
      <c r="I118" s="18">
        <f t="shared" si="9"/>
        <v>13.767764536115591</v>
      </c>
      <c r="J118" s="18">
        <f t="shared" si="7"/>
        <v>5.0624070199297027</v>
      </c>
      <c r="K118" s="10">
        <v>4.7274302214128152</v>
      </c>
      <c r="L118" s="10">
        <v>0.57130922452136912</v>
      </c>
      <c r="M118" s="200">
        <f t="shared" si="10"/>
        <v>0.57130922452136912</v>
      </c>
      <c r="N118" s="85">
        <v>15</v>
      </c>
      <c r="O118" s="85">
        <v>16</v>
      </c>
      <c r="P118" s="8">
        <v>5000</v>
      </c>
      <c r="Q118" s="10">
        <f t="shared" si="11"/>
        <v>24.128911001979478</v>
      </c>
      <c r="R118" s="11">
        <f t="shared" si="12"/>
        <v>4.5611445912136783E-2</v>
      </c>
      <c r="S118" s="89"/>
    </row>
    <row r="119" spans="1:19">
      <c r="A119" s="9">
        <f t="shared" si="13"/>
        <v>114</v>
      </c>
      <c r="B119" s="8" t="s">
        <v>432</v>
      </c>
      <c r="C119" s="8">
        <v>658.78</v>
      </c>
      <c r="D119" s="8">
        <v>61.5</v>
      </c>
      <c r="E119" s="8"/>
      <c r="F119" s="8">
        <f t="shared" si="8"/>
        <v>720.28</v>
      </c>
      <c r="G119" s="199">
        <v>3.480951460065751E-3</v>
      </c>
      <c r="H119" s="199">
        <v>3.5678889990089194E-3</v>
      </c>
      <c r="I119" s="18">
        <f t="shared" si="9"/>
        <v>15.994735350900108</v>
      </c>
      <c r="J119" s="18">
        <f t="shared" si="7"/>
        <v>5.8812641885259698</v>
      </c>
      <c r="K119" s="10">
        <v>5.4921040436880295</v>
      </c>
      <c r="L119" s="10">
        <v>0.64272287758654023</v>
      </c>
      <c r="M119" s="200">
        <f t="shared" si="10"/>
        <v>0.64272287758654023</v>
      </c>
      <c r="N119" s="85">
        <v>18</v>
      </c>
      <c r="O119" s="85">
        <v>18</v>
      </c>
      <c r="P119" s="8">
        <v>5000</v>
      </c>
      <c r="Q119" s="10">
        <f t="shared" si="11"/>
        <v>28.010826460700645</v>
      </c>
      <c r="R119" s="11">
        <f t="shared" si="12"/>
        <v>3.8888802216777707E-2</v>
      </c>
      <c r="S119" s="89"/>
    </row>
    <row r="120" spans="1:19">
      <c r="A120" s="9">
        <f t="shared" si="13"/>
        <v>115</v>
      </c>
      <c r="B120" s="8" t="s">
        <v>433</v>
      </c>
      <c r="C120" s="8">
        <v>499.4</v>
      </c>
      <c r="D120" s="8"/>
      <c r="E120" s="8"/>
      <c r="F120" s="8">
        <f t="shared" si="8"/>
        <v>499.4</v>
      </c>
      <c r="G120" s="199">
        <v>2.1272481144846258E-3</v>
      </c>
      <c r="H120" s="199">
        <v>2.1803766105054508E-3</v>
      </c>
      <c r="I120" s="18">
        <f t="shared" si="9"/>
        <v>9.7745604922167324</v>
      </c>
      <c r="J120" s="18">
        <f t="shared" si="7"/>
        <v>3.5941058929880927</v>
      </c>
      <c r="K120" s="10">
        <v>3.3562858044760175</v>
      </c>
      <c r="L120" s="10">
        <v>0.39277509185844128</v>
      </c>
      <c r="M120" s="200">
        <f t="shared" si="10"/>
        <v>0.39277509185844128</v>
      </c>
      <c r="N120" s="85">
        <v>11</v>
      </c>
      <c r="O120" s="85">
        <v>11</v>
      </c>
      <c r="P120" s="8">
        <v>5000</v>
      </c>
      <c r="Q120" s="10">
        <f t="shared" si="11"/>
        <v>17.117727281539285</v>
      </c>
      <c r="R120" s="11">
        <f t="shared" si="12"/>
        <v>3.4276586466838781E-2</v>
      </c>
      <c r="S120" s="89"/>
    </row>
    <row r="121" spans="1:19">
      <c r="A121" s="9">
        <f t="shared" si="13"/>
        <v>116</v>
      </c>
      <c r="B121" s="8" t="s">
        <v>434</v>
      </c>
      <c r="C121" s="8">
        <v>595.1</v>
      </c>
      <c r="D121" s="8"/>
      <c r="E121" s="8"/>
      <c r="F121" s="8">
        <f t="shared" si="8"/>
        <v>595.1</v>
      </c>
      <c r="G121" s="199">
        <v>5.6081995745503772E-3</v>
      </c>
      <c r="H121" s="199">
        <v>5.5500495540138752E-3</v>
      </c>
      <c r="I121" s="18">
        <f t="shared" si="9"/>
        <v>25.319517845099</v>
      </c>
      <c r="J121" s="18">
        <f t="shared" si="7"/>
        <v>9.3099867116429031</v>
      </c>
      <c r="K121" s="10">
        <v>8.693949808520836</v>
      </c>
      <c r="L121" s="10">
        <v>1.0354979694449815</v>
      </c>
      <c r="M121" s="200">
        <f t="shared" si="10"/>
        <v>1.0354979694449815</v>
      </c>
      <c r="N121" s="85">
        <v>28</v>
      </c>
      <c r="O121" s="85">
        <v>29</v>
      </c>
      <c r="P121" s="8">
        <v>5000</v>
      </c>
      <c r="Q121" s="10">
        <f t="shared" si="11"/>
        <v>44.358952334707723</v>
      </c>
      <c r="R121" s="11">
        <f t="shared" si="12"/>
        <v>7.4540333279629847E-2</v>
      </c>
      <c r="S121" s="89"/>
    </row>
    <row r="122" spans="1:19">
      <c r="A122" s="9">
        <f t="shared" si="13"/>
        <v>117</v>
      </c>
      <c r="B122" s="8" t="s">
        <v>435</v>
      </c>
      <c r="C122" s="8">
        <v>804.1</v>
      </c>
      <c r="D122" s="8"/>
      <c r="E122" s="8"/>
      <c r="F122" s="8">
        <f t="shared" si="8"/>
        <v>804.1</v>
      </c>
      <c r="G122" s="199">
        <v>7.3486753045832525E-3</v>
      </c>
      <c r="H122" s="199">
        <v>7.5322101090188305E-3</v>
      </c>
      <c r="I122" s="18">
        <f t="shared" si="9"/>
        <v>33.766663518566894</v>
      </c>
      <c r="J122" s="18">
        <f t="shared" ref="J122:J183" si="14">I122*0.3677</f>
        <v>12.416002175777047</v>
      </c>
      <c r="K122" s="10">
        <v>11.594441870008062</v>
      </c>
      <c r="L122" s="10">
        <v>1.3568594082382517</v>
      </c>
      <c r="M122" s="200">
        <f t="shared" si="10"/>
        <v>1.3568594082382517</v>
      </c>
      <c r="N122" s="85">
        <v>38</v>
      </c>
      <c r="O122" s="85">
        <v>38</v>
      </c>
      <c r="P122" s="8">
        <v>5000</v>
      </c>
      <c r="Q122" s="10">
        <f t="shared" si="11"/>
        <v>59.133966972590251</v>
      </c>
      <c r="R122" s="11">
        <f t="shared" si="12"/>
        <v>7.3540563328678338E-2</v>
      </c>
      <c r="S122" s="89"/>
    </row>
    <row r="123" spans="1:19">
      <c r="A123" s="9">
        <f t="shared" si="13"/>
        <v>118</v>
      </c>
      <c r="B123" s="8" t="s">
        <v>436</v>
      </c>
      <c r="C123" s="8">
        <v>844.6</v>
      </c>
      <c r="D123" s="8"/>
      <c r="E123" s="8"/>
      <c r="F123" s="8">
        <f t="shared" si="8"/>
        <v>844.6</v>
      </c>
      <c r="G123" s="199">
        <v>8.3156062657126269E-3</v>
      </c>
      <c r="H123" s="199">
        <v>8.3250743310208115E-3</v>
      </c>
      <c r="I123" s="18">
        <f t="shared" si="9"/>
        <v>37.75986756246575</v>
      </c>
      <c r="J123" s="18">
        <f t="shared" si="14"/>
        <v>13.884303302718658</v>
      </c>
      <c r="K123" s="10">
        <v>12.965586286944859</v>
      </c>
      <c r="L123" s="10">
        <v>1.5353935409011794</v>
      </c>
      <c r="M123" s="200">
        <f t="shared" si="10"/>
        <v>1.5353935409011794</v>
      </c>
      <c r="N123" s="85">
        <v>42</v>
      </c>
      <c r="O123" s="85">
        <v>43</v>
      </c>
      <c r="P123" s="8">
        <v>5000</v>
      </c>
      <c r="Q123" s="10">
        <f t="shared" si="11"/>
        <v>66.145150693030445</v>
      </c>
      <c r="R123" s="11">
        <f t="shared" si="12"/>
        <v>7.8315357202261945E-2</v>
      </c>
      <c r="S123" s="89"/>
    </row>
    <row r="124" spans="1:19">
      <c r="A124" s="9">
        <f t="shared" si="13"/>
        <v>119</v>
      </c>
      <c r="B124" s="8" t="s">
        <v>437</v>
      </c>
      <c r="C124" s="85">
        <v>1017</v>
      </c>
      <c r="D124" s="8"/>
      <c r="E124" s="8"/>
      <c r="F124" s="8">
        <f t="shared" si="8"/>
        <v>1017</v>
      </c>
      <c r="G124" s="199">
        <v>6.9619029201315021E-3</v>
      </c>
      <c r="H124" s="199">
        <v>6.9375619425173438E-3</v>
      </c>
      <c r="I124" s="18">
        <f t="shared" si="9"/>
        <v>31.539692703782375</v>
      </c>
      <c r="J124" s="18">
        <f t="shared" si="14"/>
        <v>11.59714500718078</v>
      </c>
      <c r="K124" s="10">
        <v>10.829768047732847</v>
      </c>
      <c r="L124" s="10">
        <v>1.2854457551730805</v>
      </c>
      <c r="M124" s="200">
        <f t="shared" si="10"/>
        <v>1.2854457551730805</v>
      </c>
      <c r="N124" s="85">
        <v>35</v>
      </c>
      <c r="O124" s="85">
        <v>36</v>
      </c>
      <c r="P124" s="8">
        <v>5000</v>
      </c>
      <c r="Q124" s="10">
        <f t="shared" si="11"/>
        <v>55.252051513869084</v>
      </c>
      <c r="R124" s="11">
        <f t="shared" si="12"/>
        <v>5.4328467565259671E-2</v>
      </c>
      <c r="S124" s="89"/>
    </row>
    <row r="125" spans="1:19">
      <c r="A125" s="9">
        <f t="shared" si="13"/>
        <v>120</v>
      </c>
      <c r="B125" s="8" t="s">
        <v>438</v>
      </c>
      <c r="C125" s="8">
        <v>630.4</v>
      </c>
      <c r="D125" s="8"/>
      <c r="E125" s="8"/>
      <c r="F125" s="8">
        <f t="shared" si="8"/>
        <v>630.4</v>
      </c>
      <c r="G125" s="199">
        <v>5.8015857667762516E-3</v>
      </c>
      <c r="H125" s="199">
        <v>5.7482656095143702E-3</v>
      </c>
      <c r="I125" s="18">
        <f t="shared" si="9"/>
        <v>26.208114253482339</v>
      </c>
      <c r="J125" s="18">
        <f t="shared" si="14"/>
        <v>9.6367236110054577</v>
      </c>
      <c r="K125" s="10">
        <v>8.9990666998368383</v>
      </c>
      <c r="L125" s="10">
        <v>1.071204795977567</v>
      </c>
      <c r="M125" s="200">
        <f t="shared" si="10"/>
        <v>1.071204795977567</v>
      </c>
      <c r="N125" s="85">
        <v>29</v>
      </c>
      <c r="O125" s="85">
        <v>30</v>
      </c>
      <c r="P125" s="8">
        <v>5000</v>
      </c>
      <c r="Q125" s="10">
        <f t="shared" si="11"/>
        <v>45.915109360302203</v>
      </c>
      <c r="R125" s="11">
        <f t="shared" si="12"/>
        <v>7.2834881599464163E-2</v>
      </c>
      <c r="S125" s="89"/>
    </row>
    <row r="126" spans="1:19">
      <c r="A126" s="9">
        <f t="shared" si="13"/>
        <v>121</v>
      </c>
      <c r="B126" s="8" t="s">
        <v>439</v>
      </c>
      <c r="C126" s="8">
        <v>777.76</v>
      </c>
      <c r="D126" s="8"/>
      <c r="E126" s="8"/>
      <c r="F126" s="8">
        <f t="shared" si="8"/>
        <v>777.76</v>
      </c>
      <c r="G126" s="199">
        <v>5.8015857667762516E-3</v>
      </c>
      <c r="H126" s="199">
        <v>5.9464816650148661E-3</v>
      </c>
      <c r="I126" s="18">
        <f t="shared" si="9"/>
        <v>26.657892251500179</v>
      </c>
      <c r="J126" s="18">
        <f t="shared" si="14"/>
        <v>9.8021069808766175</v>
      </c>
      <c r="K126" s="10">
        <v>9.1535067394800489</v>
      </c>
      <c r="L126" s="10">
        <v>1.071204795977567</v>
      </c>
      <c r="M126" s="200">
        <f t="shared" si="10"/>
        <v>1.071204795977567</v>
      </c>
      <c r="N126" s="85">
        <v>30</v>
      </c>
      <c r="O126" s="85">
        <v>30</v>
      </c>
      <c r="P126" s="8">
        <v>5000</v>
      </c>
      <c r="Q126" s="10">
        <f t="shared" si="11"/>
        <v>46.68471076783441</v>
      </c>
      <c r="R126" s="11">
        <f t="shared" si="12"/>
        <v>6.0024571548851074E-2</v>
      </c>
      <c r="S126" s="89"/>
    </row>
    <row r="127" spans="1:19">
      <c r="A127" s="9">
        <f t="shared" si="13"/>
        <v>122</v>
      </c>
      <c r="B127" s="8" t="s">
        <v>440</v>
      </c>
      <c r="C127" s="8">
        <v>906.27</v>
      </c>
      <c r="D127" s="8"/>
      <c r="E127" s="8"/>
      <c r="F127" s="8">
        <f t="shared" si="8"/>
        <v>906.27</v>
      </c>
      <c r="G127" s="199">
        <v>8.3156062657126269E-3</v>
      </c>
      <c r="H127" s="199">
        <v>8.5232903865213074E-3</v>
      </c>
      <c r="I127" s="18">
        <f t="shared" si="9"/>
        <v>38.209645560483587</v>
      </c>
      <c r="J127" s="18">
        <f t="shared" si="14"/>
        <v>14.049686672589816</v>
      </c>
      <c r="K127" s="10">
        <v>13.120026326588068</v>
      </c>
      <c r="L127" s="10">
        <v>1.5353935409011794</v>
      </c>
      <c r="M127" s="200">
        <f t="shared" si="10"/>
        <v>1.5353935409011794</v>
      </c>
      <c r="N127" s="85">
        <v>43</v>
      </c>
      <c r="O127" s="85">
        <v>43</v>
      </c>
      <c r="P127" s="8">
        <v>5000</v>
      </c>
      <c r="Q127" s="10">
        <f t="shared" si="11"/>
        <v>66.914752100562652</v>
      </c>
      <c r="R127" s="11">
        <f t="shared" si="12"/>
        <v>7.3835338365567271E-2</v>
      </c>
      <c r="S127" s="89"/>
    </row>
    <row r="128" spans="1:19">
      <c r="A128" s="9">
        <f t="shared" si="13"/>
        <v>123</v>
      </c>
      <c r="B128" s="8" t="s">
        <v>441</v>
      </c>
      <c r="C128" s="8">
        <v>895.68</v>
      </c>
      <c r="D128" s="8"/>
      <c r="E128" s="8"/>
      <c r="F128" s="8">
        <f t="shared" si="8"/>
        <v>895.68</v>
      </c>
      <c r="G128" s="199">
        <v>8.1222200734867526E-3</v>
      </c>
      <c r="H128" s="199">
        <v>8.3250743310208115E-3</v>
      </c>
      <c r="I128" s="18">
        <f t="shared" si="9"/>
        <v>37.321049152100251</v>
      </c>
      <c r="J128" s="18">
        <f t="shared" si="14"/>
        <v>13.722949773227263</v>
      </c>
      <c r="K128" s="10">
        <v>12.814909435272067</v>
      </c>
      <c r="L128" s="10">
        <v>1.4996867143685939</v>
      </c>
      <c r="M128" s="200">
        <f t="shared" si="10"/>
        <v>1.4996867143685939</v>
      </c>
      <c r="N128" s="85">
        <v>42</v>
      </c>
      <c r="O128" s="85">
        <v>42</v>
      </c>
      <c r="P128" s="8">
        <v>5000</v>
      </c>
      <c r="Q128" s="10">
        <f t="shared" si="11"/>
        <v>65.358595074968179</v>
      </c>
      <c r="R128" s="11">
        <f t="shared" si="12"/>
        <v>7.2970921618176338E-2</v>
      </c>
      <c r="S128" s="89"/>
    </row>
    <row r="129" spans="1:19">
      <c r="A129" s="9">
        <f t="shared" si="13"/>
        <v>124</v>
      </c>
      <c r="B129" s="8" t="s">
        <v>442</v>
      </c>
      <c r="C129" s="8">
        <v>898.84</v>
      </c>
      <c r="D129" s="8"/>
      <c r="E129" s="8"/>
      <c r="F129" s="8">
        <f t="shared" si="8"/>
        <v>898.84</v>
      </c>
      <c r="G129" s="199">
        <v>5.414813382324502E-3</v>
      </c>
      <c r="H129" s="199">
        <v>5.3518334985133793E-3</v>
      </c>
      <c r="I129" s="18">
        <f t="shared" si="9"/>
        <v>24.430921436715664</v>
      </c>
      <c r="J129" s="18">
        <f t="shared" si="14"/>
        <v>8.9832498122803504</v>
      </c>
      <c r="K129" s="10">
        <v>8.3888329172048355</v>
      </c>
      <c r="L129" s="10">
        <v>0.99979114291239601</v>
      </c>
      <c r="M129" s="200">
        <f t="shared" si="10"/>
        <v>0.99979114291239601</v>
      </c>
      <c r="N129" s="85">
        <v>27</v>
      </c>
      <c r="O129" s="85">
        <v>28</v>
      </c>
      <c r="P129" s="8">
        <v>5000</v>
      </c>
      <c r="Q129" s="10">
        <f t="shared" si="11"/>
        <v>42.802795309113243</v>
      </c>
      <c r="R129" s="11">
        <f t="shared" si="12"/>
        <v>4.7620038392943397E-2</v>
      </c>
      <c r="S129" s="89"/>
    </row>
    <row r="130" spans="1:19">
      <c r="A130" s="9">
        <f t="shared" si="13"/>
        <v>125</v>
      </c>
      <c r="B130" s="8" t="s">
        <v>443</v>
      </c>
      <c r="C130" s="8">
        <v>956.6</v>
      </c>
      <c r="D130" s="8"/>
      <c r="E130" s="8"/>
      <c r="F130" s="8">
        <f t="shared" si="8"/>
        <v>956.6</v>
      </c>
      <c r="G130" s="199">
        <v>7.5420614968091278E-3</v>
      </c>
      <c r="H130" s="199">
        <v>7.7304261645193256E-3</v>
      </c>
      <c r="I130" s="18">
        <f t="shared" si="9"/>
        <v>34.655259926950237</v>
      </c>
      <c r="J130" s="18">
        <f t="shared" si="14"/>
        <v>12.742739075139603</v>
      </c>
      <c r="K130" s="10">
        <v>11.899558761324064</v>
      </c>
      <c r="L130" s="10">
        <v>1.3925662347708372</v>
      </c>
      <c r="M130" s="200">
        <f t="shared" si="10"/>
        <v>1.3925662347708372</v>
      </c>
      <c r="N130" s="85">
        <v>39</v>
      </c>
      <c r="O130" s="85">
        <v>39</v>
      </c>
      <c r="P130" s="8">
        <v>5000</v>
      </c>
      <c r="Q130" s="10">
        <f t="shared" si="11"/>
        <v>60.690123998184745</v>
      </c>
      <c r="R130" s="11">
        <f t="shared" si="12"/>
        <v>6.3443575160134588E-2</v>
      </c>
      <c r="S130" s="89"/>
    </row>
    <row r="131" spans="1:19">
      <c r="A131" s="9">
        <f t="shared" si="13"/>
        <v>126</v>
      </c>
      <c r="B131" s="8" t="s">
        <v>444</v>
      </c>
      <c r="C131" s="8">
        <v>808.75</v>
      </c>
      <c r="D131" s="8">
        <v>45.8</v>
      </c>
      <c r="E131" s="8"/>
      <c r="F131" s="8">
        <f t="shared" si="8"/>
        <v>854.55</v>
      </c>
      <c r="G131" s="199">
        <v>6.5751305356797525E-3</v>
      </c>
      <c r="H131" s="199">
        <v>6.7393458870168479E-3</v>
      </c>
      <c r="I131" s="18">
        <f t="shared" si="9"/>
        <v>30.212277885033537</v>
      </c>
      <c r="J131" s="18">
        <f t="shared" si="14"/>
        <v>11.109054578326832</v>
      </c>
      <c r="K131" s="10">
        <v>10.373974304744056</v>
      </c>
      <c r="L131" s="10">
        <v>1.2140321021079095</v>
      </c>
      <c r="M131" s="200">
        <f t="shared" si="10"/>
        <v>1.2140321021079095</v>
      </c>
      <c r="N131" s="85">
        <v>34</v>
      </c>
      <c r="O131" s="85">
        <v>34</v>
      </c>
      <c r="P131" s="8">
        <v>5000</v>
      </c>
      <c r="Q131" s="10">
        <f t="shared" si="11"/>
        <v>52.909338870212338</v>
      </c>
      <c r="R131" s="11">
        <f t="shared" si="12"/>
        <v>6.1914854449958853E-2</v>
      </c>
      <c r="S131" s="89"/>
    </row>
    <row r="132" spans="1:19">
      <c r="A132" s="9">
        <f t="shared" si="13"/>
        <v>127</v>
      </c>
      <c r="B132" s="8" t="s">
        <v>445</v>
      </c>
      <c r="C132" s="8">
        <v>623.66999999999996</v>
      </c>
      <c r="D132" s="8">
        <v>88.7</v>
      </c>
      <c r="E132" s="8">
        <v>51.6</v>
      </c>
      <c r="F132" s="8">
        <f t="shared" ref="F132:F195" si="15">C132+D132+E132</f>
        <v>763.97</v>
      </c>
      <c r="G132" s="199">
        <v>4.8346548056468763E-3</v>
      </c>
      <c r="H132" s="199">
        <v>4.7571853320118925E-3</v>
      </c>
      <c r="I132" s="18">
        <f t="shared" ref="I132:I195" si="16">(G132+H132)*$T$2</f>
        <v>21.765132211565643</v>
      </c>
      <c r="J132" s="18">
        <f t="shared" si="14"/>
        <v>8.0030391141926867</v>
      </c>
      <c r="K132" s="10">
        <v>7.4734822432568295</v>
      </c>
      <c r="L132" s="10">
        <v>0.89267066331463918</v>
      </c>
      <c r="M132" s="200">
        <f t="shared" ref="M132:M195" si="17">L132*$M$2</f>
        <v>0.89267066331463918</v>
      </c>
      <c r="N132" s="85">
        <v>24</v>
      </c>
      <c r="O132" s="85">
        <v>25</v>
      </c>
      <c r="P132" s="8">
        <v>5000</v>
      </c>
      <c r="Q132" s="10">
        <f t="shared" ref="Q132:Q195" si="18">I132+J132+K132+M132</f>
        <v>38.134324232329803</v>
      </c>
      <c r="R132" s="11">
        <f t="shared" ref="R132:R195" si="19">Q132/F132</f>
        <v>4.9915997005549696E-2</v>
      </c>
      <c r="S132" s="89"/>
    </row>
    <row r="133" spans="1:19">
      <c r="A133" s="9">
        <f t="shared" si="13"/>
        <v>128</v>
      </c>
      <c r="B133" s="8" t="s">
        <v>446</v>
      </c>
      <c r="C133" s="8">
        <v>522.74</v>
      </c>
      <c r="D133" s="8"/>
      <c r="E133" s="8"/>
      <c r="F133" s="8">
        <f t="shared" si="15"/>
        <v>522.74</v>
      </c>
      <c r="G133" s="199">
        <v>4.641268613421002E-3</v>
      </c>
      <c r="H133" s="199">
        <v>4.5589692765113975E-3</v>
      </c>
      <c r="I133" s="18">
        <f t="shared" si="16"/>
        <v>20.876535803182303</v>
      </c>
      <c r="J133" s="18">
        <f t="shared" si="14"/>
        <v>7.6763022148301339</v>
      </c>
      <c r="K133" s="10">
        <v>7.1683653519408281</v>
      </c>
      <c r="L133" s="10">
        <v>0.85696383678205379</v>
      </c>
      <c r="M133" s="200">
        <f t="shared" si="17"/>
        <v>0.85696383678205379</v>
      </c>
      <c r="N133" s="85">
        <v>23</v>
      </c>
      <c r="O133" s="85">
        <v>24</v>
      </c>
      <c r="P133" s="8">
        <v>5000</v>
      </c>
      <c r="Q133" s="10">
        <f t="shared" si="18"/>
        <v>36.578167206735316</v>
      </c>
      <c r="R133" s="11">
        <f t="shared" si="19"/>
        <v>6.9973920508733439E-2</v>
      </c>
      <c r="S133" s="89"/>
    </row>
    <row r="134" spans="1:19">
      <c r="A134" s="9">
        <f t="shared" si="13"/>
        <v>129</v>
      </c>
      <c r="B134" s="8" t="s">
        <v>447</v>
      </c>
      <c r="C134" s="8">
        <v>579.79999999999995</v>
      </c>
      <c r="D134" s="8"/>
      <c r="E134" s="8">
        <v>20.399999999999999</v>
      </c>
      <c r="F134" s="8">
        <f t="shared" si="15"/>
        <v>600.19999999999993</v>
      </c>
      <c r="G134" s="199">
        <v>3.8677238445175011E-3</v>
      </c>
      <c r="H134" s="199">
        <v>3.7661050545094153E-3</v>
      </c>
      <c r="I134" s="18">
        <f t="shared" si="16"/>
        <v>17.322150169648946</v>
      </c>
      <c r="J134" s="18">
        <f t="shared" si="14"/>
        <v>6.3693546173799183</v>
      </c>
      <c r="K134" s="10">
        <v>5.9478977866768217</v>
      </c>
      <c r="L134" s="10">
        <v>0.71413653065171134</v>
      </c>
      <c r="M134" s="200">
        <f t="shared" si="17"/>
        <v>0.71413653065171134</v>
      </c>
      <c r="N134" s="85">
        <v>19</v>
      </c>
      <c r="O134" s="85">
        <v>20</v>
      </c>
      <c r="P134" s="8">
        <v>5000</v>
      </c>
      <c r="Q134" s="10">
        <f t="shared" si="18"/>
        <v>30.353539104357399</v>
      </c>
      <c r="R134" s="11">
        <f t="shared" si="19"/>
        <v>5.0572374382468178E-2</v>
      </c>
      <c r="S134" s="89"/>
    </row>
    <row r="135" spans="1:19">
      <c r="A135" s="9">
        <f t="shared" si="13"/>
        <v>130</v>
      </c>
      <c r="B135" s="8" t="s">
        <v>448</v>
      </c>
      <c r="C135" s="8">
        <v>965.16</v>
      </c>
      <c r="D135" s="8"/>
      <c r="E135" s="8"/>
      <c r="F135" s="8">
        <f t="shared" si="15"/>
        <v>965.16</v>
      </c>
      <c r="G135" s="199">
        <v>4.0611100367433763E-3</v>
      </c>
      <c r="H135" s="199">
        <v>3.9643211100099107E-3</v>
      </c>
      <c r="I135" s="18">
        <f t="shared" si="16"/>
        <v>18.210746578032285</v>
      </c>
      <c r="J135" s="18">
        <f t="shared" si="14"/>
        <v>6.6960915167424719</v>
      </c>
      <c r="K135" s="10">
        <v>6.2530146779928231</v>
      </c>
      <c r="L135" s="10">
        <v>0.74984335718429695</v>
      </c>
      <c r="M135" s="200">
        <f t="shared" si="17"/>
        <v>0.74984335718429695</v>
      </c>
      <c r="N135" s="85">
        <v>20</v>
      </c>
      <c r="O135" s="85">
        <v>21</v>
      </c>
      <c r="P135" s="8">
        <v>5000</v>
      </c>
      <c r="Q135" s="10">
        <f t="shared" si="18"/>
        <v>31.909696129951875</v>
      </c>
      <c r="R135" s="11">
        <f t="shared" si="19"/>
        <v>3.30615609121305E-2</v>
      </c>
      <c r="S135" s="89"/>
    </row>
    <row r="136" spans="1:19">
      <c r="A136" s="9">
        <f t="shared" ref="A136:A199" si="20">A135+1</f>
        <v>131</v>
      </c>
      <c r="B136" s="8" t="s">
        <v>449</v>
      </c>
      <c r="C136" s="8">
        <v>1184.0999999999999</v>
      </c>
      <c r="D136" s="8"/>
      <c r="E136" s="8"/>
      <c r="F136" s="8">
        <f t="shared" si="15"/>
        <v>1184.0999999999999</v>
      </c>
      <c r="G136" s="199">
        <v>5.0280409978727516E-3</v>
      </c>
      <c r="H136" s="199">
        <v>5.1536174430128834E-3</v>
      </c>
      <c r="I136" s="18">
        <f t="shared" si="16"/>
        <v>23.103506617966822</v>
      </c>
      <c r="J136" s="18">
        <f t="shared" si="14"/>
        <v>8.495159383426401</v>
      </c>
      <c r="K136" s="10">
        <v>7.9330391742160424</v>
      </c>
      <c r="L136" s="10">
        <v>0.92837748984722479</v>
      </c>
      <c r="M136" s="200">
        <f t="shared" si="17"/>
        <v>0.92837748984722479</v>
      </c>
      <c r="N136" s="85">
        <v>26</v>
      </c>
      <c r="O136" s="85">
        <v>26</v>
      </c>
      <c r="P136" s="8">
        <v>5000</v>
      </c>
      <c r="Q136" s="10">
        <f t="shared" si="18"/>
        <v>40.46008266545649</v>
      </c>
      <c r="R136" s="11">
        <f t="shared" si="19"/>
        <v>3.4169481180184522E-2</v>
      </c>
      <c r="S136" s="89"/>
    </row>
    <row r="137" spans="1:19">
      <c r="A137" s="9">
        <f t="shared" si="20"/>
        <v>132</v>
      </c>
      <c r="B137" s="8" t="s">
        <v>450</v>
      </c>
      <c r="C137" s="8">
        <v>1096.8</v>
      </c>
      <c r="D137" s="8"/>
      <c r="E137" s="8"/>
      <c r="F137" s="8">
        <f t="shared" si="15"/>
        <v>1096.8</v>
      </c>
      <c r="G137" s="199">
        <v>4.8346548056468763E-3</v>
      </c>
      <c r="H137" s="199">
        <v>4.7571853320118925E-3</v>
      </c>
      <c r="I137" s="18">
        <f t="shared" si="16"/>
        <v>21.765132211565643</v>
      </c>
      <c r="J137" s="18">
        <f t="shared" si="14"/>
        <v>8.0030391141926867</v>
      </c>
      <c r="K137" s="10">
        <v>7.4734822432568295</v>
      </c>
      <c r="L137" s="10">
        <v>0.89267066331463918</v>
      </c>
      <c r="M137" s="200">
        <f t="shared" si="17"/>
        <v>0.89267066331463918</v>
      </c>
      <c r="N137" s="85">
        <v>24</v>
      </c>
      <c r="O137" s="85">
        <v>25</v>
      </c>
      <c r="P137" s="8">
        <v>5000</v>
      </c>
      <c r="Q137" s="10">
        <f t="shared" si="18"/>
        <v>38.134324232329803</v>
      </c>
      <c r="R137" s="11">
        <f t="shared" si="19"/>
        <v>3.4768712830351753E-2</v>
      </c>
      <c r="S137" s="89"/>
    </row>
    <row r="138" spans="1:19">
      <c r="A138" s="9">
        <f t="shared" si="20"/>
        <v>133</v>
      </c>
      <c r="B138" s="8" t="s">
        <v>451</v>
      </c>
      <c r="C138" s="8">
        <v>645.71</v>
      </c>
      <c r="D138" s="8">
        <v>57.9</v>
      </c>
      <c r="E138" s="8"/>
      <c r="F138" s="8">
        <f t="shared" si="15"/>
        <v>703.61</v>
      </c>
      <c r="G138" s="199">
        <v>3.480951460065751E-3</v>
      </c>
      <c r="H138" s="199">
        <v>3.3696729435084239E-3</v>
      </c>
      <c r="I138" s="18">
        <f t="shared" si="16"/>
        <v>15.544957352882269</v>
      </c>
      <c r="J138" s="18">
        <f t="shared" si="14"/>
        <v>5.7158808186548109</v>
      </c>
      <c r="K138" s="10">
        <v>5.3376640040448189</v>
      </c>
      <c r="L138" s="10">
        <v>0.64272287758654023</v>
      </c>
      <c r="M138" s="200">
        <f t="shared" si="17"/>
        <v>0.64272287758654023</v>
      </c>
      <c r="N138" s="85">
        <v>17</v>
      </c>
      <c r="O138" s="85">
        <v>18</v>
      </c>
      <c r="P138" s="8">
        <v>5000</v>
      </c>
      <c r="Q138" s="10">
        <f t="shared" si="18"/>
        <v>27.241225053168439</v>
      </c>
      <c r="R138" s="11">
        <f t="shared" si="19"/>
        <v>3.871636993955236E-2</v>
      </c>
      <c r="S138" s="89"/>
    </row>
    <row r="139" spans="1:19">
      <c r="A139" s="9">
        <f t="shared" si="20"/>
        <v>134</v>
      </c>
      <c r="B139" s="8" t="s">
        <v>452</v>
      </c>
      <c r="C139" s="8">
        <v>1000.02</v>
      </c>
      <c r="D139" s="8"/>
      <c r="E139" s="8">
        <v>18.100000000000001</v>
      </c>
      <c r="F139" s="8">
        <f t="shared" si="15"/>
        <v>1018.12</v>
      </c>
      <c r="G139" s="199">
        <v>5.8015857667762516E-3</v>
      </c>
      <c r="H139" s="199">
        <v>5.7482656095143702E-3</v>
      </c>
      <c r="I139" s="18">
        <f t="shared" si="16"/>
        <v>26.208114253482339</v>
      </c>
      <c r="J139" s="18">
        <f t="shared" si="14"/>
        <v>9.6367236110054577</v>
      </c>
      <c r="K139" s="10">
        <v>8.9990666998368383</v>
      </c>
      <c r="L139" s="10">
        <v>1.071204795977567</v>
      </c>
      <c r="M139" s="200">
        <f t="shared" si="17"/>
        <v>1.071204795977567</v>
      </c>
      <c r="N139" s="85">
        <v>29</v>
      </c>
      <c r="O139" s="85">
        <v>30</v>
      </c>
      <c r="P139" s="8">
        <v>5000</v>
      </c>
      <c r="Q139" s="10">
        <f t="shared" si="18"/>
        <v>45.915109360302203</v>
      </c>
      <c r="R139" s="11">
        <f t="shared" si="19"/>
        <v>4.509793478205143E-2</v>
      </c>
      <c r="S139" s="89"/>
    </row>
    <row r="140" spans="1:19">
      <c r="A140" s="9">
        <f t="shared" si="20"/>
        <v>135</v>
      </c>
      <c r="B140" s="8" t="s">
        <v>453</v>
      </c>
      <c r="C140" s="8">
        <v>176.9</v>
      </c>
      <c r="D140" s="8"/>
      <c r="E140" s="8"/>
      <c r="F140" s="8">
        <f t="shared" si="15"/>
        <v>176.9</v>
      </c>
      <c r="G140" s="199">
        <v>9.6693096112937527E-4</v>
      </c>
      <c r="H140" s="199">
        <v>9.9108027750247768E-4</v>
      </c>
      <c r="I140" s="18">
        <f t="shared" si="16"/>
        <v>4.4429820419166965</v>
      </c>
      <c r="J140" s="18">
        <f t="shared" si="14"/>
        <v>1.6336844968127695</v>
      </c>
      <c r="K140" s="10">
        <v>1.5255844565800081</v>
      </c>
      <c r="L140" s="10">
        <v>0.17853413266292784</v>
      </c>
      <c r="M140" s="200">
        <f t="shared" si="17"/>
        <v>0.17853413266292784</v>
      </c>
      <c r="N140" s="85">
        <v>5</v>
      </c>
      <c r="O140" s="85">
        <v>5</v>
      </c>
      <c r="P140" s="8">
        <v>5000</v>
      </c>
      <c r="Q140" s="10">
        <f t="shared" si="18"/>
        <v>7.7807851279724014</v>
      </c>
      <c r="R140" s="11">
        <f t="shared" si="19"/>
        <v>4.3984087778249865E-2</v>
      </c>
      <c r="S140" s="89"/>
    </row>
    <row r="141" spans="1:19">
      <c r="A141" s="9">
        <f t="shared" si="20"/>
        <v>136</v>
      </c>
      <c r="B141" s="8" t="s">
        <v>454</v>
      </c>
      <c r="C141" s="8">
        <v>198.8</v>
      </c>
      <c r="D141" s="8"/>
      <c r="E141" s="8"/>
      <c r="F141" s="8">
        <f t="shared" si="15"/>
        <v>198.8</v>
      </c>
      <c r="G141" s="199">
        <v>3.094179075614001E-3</v>
      </c>
      <c r="H141" s="199">
        <v>3.1714568880079285E-3</v>
      </c>
      <c r="I141" s="18">
        <f t="shared" si="16"/>
        <v>14.217542534133429</v>
      </c>
      <c r="J141" s="18">
        <f t="shared" si="14"/>
        <v>5.2277903898008624</v>
      </c>
      <c r="K141" s="10">
        <v>4.8818702610560258</v>
      </c>
      <c r="L141" s="10">
        <v>0.57130922452136912</v>
      </c>
      <c r="M141" s="200">
        <f t="shared" si="17"/>
        <v>0.57130922452136912</v>
      </c>
      <c r="N141" s="85">
        <v>16</v>
      </c>
      <c r="O141" s="85">
        <v>16</v>
      </c>
      <c r="P141" s="8">
        <v>5000</v>
      </c>
      <c r="Q141" s="10">
        <f t="shared" si="18"/>
        <v>24.898512409511685</v>
      </c>
      <c r="R141" s="11">
        <f t="shared" si="19"/>
        <v>0.12524402620478714</v>
      </c>
      <c r="S141" s="89"/>
    </row>
    <row r="142" spans="1:19">
      <c r="A142" s="9">
        <f t="shared" si="20"/>
        <v>137</v>
      </c>
      <c r="B142" s="8" t="s">
        <v>455</v>
      </c>
      <c r="C142" s="8">
        <v>197.25</v>
      </c>
      <c r="D142" s="8"/>
      <c r="E142" s="8"/>
      <c r="F142" s="8">
        <f t="shared" si="15"/>
        <v>197.25</v>
      </c>
      <c r="G142" s="199">
        <v>1.3537033455811255E-3</v>
      </c>
      <c r="H142" s="199">
        <v>1.3875123885034688E-3</v>
      </c>
      <c r="I142" s="18">
        <f t="shared" si="16"/>
        <v>6.2201748586833761</v>
      </c>
      <c r="J142" s="18">
        <f t="shared" si="14"/>
        <v>2.2871582955378775</v>
      </c>
      <c r="K142" s="10">
        <v>2.1358182392120115</v>
      </c>
      <c r="L142" s="10">
        <v>0.249947785728099</v>
      </c>
      <c r="M142" s="200">
        <f t="shared" si="17"/>
        <v>0.249947785728099</v>
      </c>
      <c r="N142" s="85">
        <v>7</v>
      </c>
      <c r="O142" s="85">
        <v>7</v>
      </c>
      <c r="P142" s="8">
        <v>5000</v>
      </c>
      <c r="Q142" s="10">
        <f t="shared" si="18"/>
        <v>10.893099179161362</v>
      </c>
      <c r="R142" s="11">
        <f t="shared" si="19"/>
        <v>5.5224837410197021E-2</v>
      </c>
      <c r="S142" s="89"/>
    </row>
    <row r="143" spans="1:19">
      <c r="A143" s="9">
        <f t="shared" si="20"/>
        <v>138</v>
      </c>
      <c r="B143" s="8" t="s">
        <v>456</v>
      </c>
      <c r="C143" s="8">
        <v>158.5</v>
      </c>
      <c r="D143" s="8"/>
      <c r="E143" s="8"/>
      <c r="F143" s="8">
        <f t="shared" si="15"/>
        <v>158.5</v>
      </c>
      <c r="G143" s="199">
        <v>1.1603171533552505E-3</v>
      </c>
      <c r="H143" s="199">
        <v>9.9108027750247768E-4</v>
      </c>
      <c r="I143" s="18">
        <f t="shared" si="16"/>
        <v>4.8818004522821967</v>
      </c>
      <c r="J143" s="18">
        <f t="shared" si="14"/>
        <v>1.7950380263041639</v>
      </c>
      <c r="K143" s="10">
        <v>1.6762613082527988</v>
      </c>
      <c r="L143" s="10">
        <v>0.21424095919551345</v>
      </c>
      <c r="M143" s="200">
        <f t="shared" si="17"/>
        <v>0.21424095919551345</v>
      </c>
      <c r="N143" s="85">
        <v>5</v>
      </c>
      <c r="O143" s="85">
        <v>6</v>
      </c>
      <c r="P143" s="8">
        <v>5000</v>
      </c>
      <c r="Q143" s="10">
        <f t="shared" si="18"/>
        <v>8.5673407460346738</v>
      </c>
      <c r="R143" s="11">
        <f t="shared" si="19"/>
        <v>5.4052623003373337E-2</v>
      </c>
      <c r="S143" s="89"/>
    </row>
    <row r="144" spans="1:19">
      <c r="A144" s="9">
        <f t="shared" si="20"/>
        <v>139</v>
      </c>
      <c r="B144" s="8" t="s">
        <v>457</v>
      </c>
      <c r="C144" s="8">
        <v>184.5</v>
      </c>
      <c r="D144" s="8"/>
      <c r="E144" s="8"/>
      <c r="F144" s="8">
        <f t="shared" si="15"/>
        <v>184.5</v>
      </c>
      <c r="G144" s="199">
        <v>1.5470895378070005E-3</v>
      </c>
      <c r="H144" s="199">
        <v>1.3875123885034688E-3</v>
      </c>
      <c r="I144" s="18">
        <f t="shared" si="16"/>
        <v>6.6589932690488762</v>
      </c>
      <c r="J144" s="18">
        <f t="shared" si="14"/>
        <v>2.4485118250292719</v>
      </c>
      <c r="K144" s="10">
        <v>2.2864950908848023</v>
      </c>
      <c r="L144" s="10">
        <v>0.28565461226068456</v>
      </c>
      <c r="M144" s="200">
        <f t="shared" si="17"/>
        <v>0.28565461226068456</v>
      </c>
      <c r="N144" s="85">
        <v>7</v>
      </c>
      <c r="O144" s="85">
        <v>8</v>
      </c>
      <c r="P144" s="8">
        <v>5000</v>
      </c>
      <c r="Q144" s="10">
        <f t="shared" si="18"/>
        <v>11.679654797223634</v>
      </c>
      <c r="R144" s="11">
        <f t="shared" si="19"/>
        <v>6.3304362044572543E-2</v>
      </c>
      <c r="S144" s="89"/>
    </row>
    <row r="145" spans="1:19">
      <c r="A145" s="9">
        <f t="shared" si="20"/>
        <v>140</v>
      </c>
      <c r="B145" s="8" t="s">
        <v>458</v>
      </c>
      <c r="C145" s="8">
        <v>188.15</v>
      </c>
      <c r="D145" s="8"/>
      <c r="E145" s="8"/>
      <c r="F145" s="8">
        <f t="shared" si="15"/>
        <v>188.15</v>
      </c>
      <c r="G145" s="199">
        <v>1.7404757300328755E-3</v>
      </c>
      <c r="H145" s="199">
        <v>1.5857284440039642E-3</v>
      </c>
      <c r="I145" s="18">
        <f t="shared" si="16"/>
        <v>7.5475896774322146</v>
      </c>
      <c r="J145" s="18">
        <f t="shared" si="14"/>
        <v>2.7752487243918256</v>
      </c>
      <c r="K145" s="10">
        <v>2.5916119822008037</v>
      </c>
      <c r="L145" s="10">
        <v>0.32136143879327012</v>
      </c>
      <c r="M145" s="200">
        <f t="shared" si="17"/>
        <v>0.32136143879327012</v>
      </c>
      <c r="N145" s="85">
        <v>8</v>
      </c>
      <c r="O145" s="85">
        <v>9</v>
      </c>
      <c r="P145" s="8">
        <v>5000</v>
      </c>
      <c r="Q145" s="10">
        <f t="shared" si="18"/>
        <v>13.235811822818112</v>
      </c>
      <c r="R145" s="11">
        <f t="shared" si="19"/>
        <v>7.0347126350348718E-2</v>
      </c>
      <c r="S145" s="89"/>
    </row>
    <row r="146" spans="1:19">
      <c r="A146" s="9">
        <f t="shared" si="20"/>
        <v>141</v>
      </c>
      <c r="B146" s="8" t="s">
        <v>459</v>
      </c>
      <c r="C146" s="8">
        <v>162.19999999999999</v>
      </c>
      <c r="D146" s="8"/>
      <c r="E146" s="8"/>
      <c r="F146" s="8">
        <f t="shared" si="15"/>
        <v>162.19999999999999</v>
      </c>
      <c r="G146" s="199">
        <v>1.5470895378070005E-3</v>
      </c>
      <c r="H146" s="199">
        <v>1.5857284440039642E-3</v>
      </c>
      <c r="I146" s="18">
        <f t="shared" si="16"/>
        <v>7.1087712670667145</v>
      </c>
      <c r="J146" s="18">
        <f t="shared" si="14"/>
        <v>2.6138951949004312</v>
      </c>
      <c r="K146" s="10">
        <v>2.4409351305280129</v>
      </c>
      <c r="L146" s="10">
        <v>0.28565461226068456</v>
      </c>
      <c r="M146" s="200">
        <f t="shared" si="17"/>
        <v>0.28565461226068456</v>
      </c>
      <c r="N146" s="85">
        <v>8</v>
      </c>
      <c r="O146" s="85">
        <v>8</v>
      </c>
      <c r="P146" s="8">
        <v>5000</v>
      </c>
      <c r="Q146" s="10">
        <f t="shared" si="18"/>
        <v>12.449256204755843</v>
      </c>
      <c r="R146" s="11">
        <f t="shared" si="19"/>
        <v>7.6752504344980543E-2</v>
      </c>
      <c r="S146" s="89"/>
    </row>
    <row r="147" spans="1:19">
      <c r="A147" s="9">
        <f t="shared" si="20"/>
        <v>142</v>
      </c>
      <c r="B147" s="8" t="s">
        <v>460</v>
      </c>
      <c r="C147" s="8">
        <v>193.5</v>
      </c>
      <c r="D147" s="8"/>
      <c r="E147" s="8"/>
      <c r="F147" s="8">
        <f t="shared" si="15"/>
        <v>193.5</v>
      </c>
      <c r="G147" s="199">
        <v>9.6693096112937527E-4</v>
      </c>
      <c r="H147" s="199">
        <v>9.9108027750247768E-4</v>
      </c>
      <c r="I147" s="18">
        <f t="shared" si="16"/>
        <v>4.4429820419166965</v>
      </c>
      <c r="J147" s="18">
        <f t="shared" si="14"/>
        <v>1.6336844968127695</v>
      </c>
      <c r="K147" s="10">
        <v>1.5255844565800081</v>
      </c>
      <c r="L147" s="10">
        <v>0.17853413266292784</v>
      </c>
      <c r="M147" s="200">
        <f t="shared" si="17"/>
        <v>0.17853413266292784</v>
      </c>
      <c r="N147" s="85">
        <v>5</v>
      </c>
      <c r="O147" s="85">
        <v>5</v>
      </c>
      <c r="P147" s="8">
        <v>5000</v>
      </c>
      <c r="Q147" s="10">
        <f t="shared" si="18"/>
        <v>7.7807851279724014</v>
      </c>
      <c r="R147" s="11">
        <f t="shared" si="19"/>
        <v>4.0210775855154528E-2</v>
      </c>
      <c r="S147" s="89"/>
    </row>
    <row r="148" spans="1:19">
      <c r="A148" s="9">
        <f t="shared" si="20"/>
        <v>143</v>
      </c>
      <c r="B148" s="8" t="s">
        <v>461</v>
      </c>
      <c r="C148" s="8">
        <v>163.30000000000001</v>
      </c>
      <c r="D148" s="8"/>
      <c r="E148" s="8"/>
      <c r="F148" s="8">
        <f t="shared" si="15"/>
        <v>163.30000000000001</v>
      </c>
      <c r="G148" s="199">
        <v>9.6693096112937527E-4</v>
      </c>
      <c r="H148" s="199">
        <v>9.9108027750247768E-4</v>
      </c>
      <c r="I148" s="18">
        <f t="shared" si="16"/>
        <v>4.4429820419166965</v>
      </c>
      <c r="J148" s="18">
        <f t="shared" si="14"/>
        <v>1.6336844968127695</v>
      </c>
      <c r="K148" s="10">
        <v>1.5255844565800081</v>
      </c>
      <c r="L148" s="10">
        <v>0.17853413266292784</v>
      </c>
      <c r="M148" s="200">
        <f t="shared" si="17"/>
        <v>0.17853413266292784</v>
      </c>
      <c r="N148" s="85">
        <v>5</v>
      </c>
      <c r="O148" s="85">
        <v>5</v>
      </c>
      <c r="P148" s="8">
        <v>5000</v>
      </c>
      <c r="Q148" s="10">
        <f t="shared" si="18"/>
        <v>7.7807851279724014</v>
      </c>
      <c r="R148" s="11">
        <f t="shared" si="19"/>
        <v>4.7647183882255979E-2</v>
      </c>
      <c r="S148" s="89"/>
    </row>
    <row r="149" spans="1:19">
      <c r="A149" s="9">
        <f t="shared" si="20"/>
        <v>144</v>
      </c>
      <c r="B149" s="8" t="s">
        <v>462</v>
      </c>
      <c r="C149" s="8">
        <v>558.29999999999995</v>
      </c>
      <c r="D149" s="8"/>
      <c r="E149" s="8"/>
      <c r="F149" s="8">
        <f t="shared" si="15"/>
        <v>558.29999999999995</v>
      </c>
      <c r="G149" s="199">
        <v>1.5470895378070005E-3</v>
      </c>
      <c r="H149" s="199">
        <v>1.3875123885034688E-3</v>
      </c>
      <c r="I149" s="18">
        <f t="shared" si="16"/>
        <v>6.6589932690488762</v>
      </c>
      <c r="J149" s="18">
        <f t="shared" si="14"/>
        <v>2.4485118250292719</v>
      </c>
      <c r="K149" s="10">
        <v>2.2864950908848023</v>
      </c>
      <c r="L149" s="10">
        <v>0.28565461226068456</v>
      </c>
      <c r="M149" s="200">
        <f t="shared" si="17"/>
        <v>0.28565461226068456</v>
      </c>
      <c r="N149" s="85">
        <v>7</v>
      </c>
      <c r="O149" s="85">
        <v>8</v>
      </c>
      <c r="P149" s="8">
        <v>5000</v>
      </c>
      <c r="Q149" s="10">
        <f t="shared" si="18"/>
        <v>11.679654797223634</v>
      </c>
      <c r="R149" s="11">
        <f t="shared" si="19"/>
        <v>2.0920033668679266E-2</v>
      </c>
      <c r="S149" s="89"/>
    </row>
    <row r="150" spans="1:19">
      <c r="A150" s="9">
        <f t="shared" si="20"/>
        <v>145</v>
      </c>
      <c r="B150" s="8" t="s">
        <v>463</v>
      </c>
      <c r="C150" s="8">
        <v>312.26</v>
      </c>
      <c r="D150" s="8">
        <v>45.5</v>
      </c>
      <c r="E150" s="8"/>
      <c r="F150" s="8">
        <f t="shared" si="15"/>
        <v>357.76</v>
      </c>
      <c r="G150" s="199">
        <v>2.1272481144846258E-3</v>
      </c>
      <c r="H150" s="199">
        <v>1.9821605550049554E-3</v>
      </c>
      <c r="I150" s="18">
        <f t="shared" si="16"/>
        <v>9.3247824941988942</v>
      </c>
      <c r="J150" s="18">
        <f t="shared" si="14"/>
        <v>3.4287225231169338</v>
      </c>
      <c r="K150" s="10">
        <v>3.2018457648328069</v>
      </c>
      <c r="L150" s="10">
        <v>0.39277509185844128</v>
      </c>
      <c r="M150" s="200">
        <f t="shared" si="17"/>
        <v>0.39277509185844128</v>
      </c>
      <c r="N150" s="85">
        <v>10</v>
      </c>
      <c r="O150" s="85">
        <v>11</v>
      </c>
      <c r="P150" s="8">
        <v>5000</v>
      </c>
      <c r="Q150" s="10">
        <f t="shared" si="18"/>
        <v>16.348125874007078</v>
      </c>
      <c r="R150" s="11">
        <f t="shared" si="19"/>
        <v>4.5695790121889193E-2</v>
      </c>
      <c r="S150" s="89"/>
    </row>
    <row r="151" spans="1:19">
      <c r="A151" s="9">
        <f t="shared" si="20"/>
        <v>146</v>
      </c>
      <c r="B151" s="8" t="s">
        <v>464</v>
      </c>
      <c r="C151" s="8">
        <v>185.8</v>
      </c>
      <c r="D151" s="8"/>
      <c r="E151" s="8"/>
      <c r="F151" s="8">
        <f t="shared" si="15"/>
        <v>185.8</v>
      </c>
      <c r="G151" s="199">
        <v>1.5470895378070005E-3</v>
      </c>
      <c r="H151" s="199">
        <v>1.3875123885034688E-3</v>
      </c>
      <c r="I151" s="18">
        <f t="shared" si="16"/>
        <v>6.6589932690488762</v>
      </c>
      <c r="J151" s="18">
        <f t="shared" si="14"/>
        <v>2.4485118250292719</v>
      </c>
      <c r="K151" s="10">
        <v>2.2864950908848023</v>
      </c>
      <c r="L151" s="10">
        <v>0.28565461226068456</v>
      </c>
      <c r="M151" s="200">
        <f t="shared" si="17"/>
        <v>0.28565461226068456</v>
      </c>
      <c r="N151" s="85">
        <v>7</v>
      </c>
      <c r="O151" s="85">
        <v>8</v>
      </c>
      <c r="P151" s="8">
        <v>5000</v>
      </c>
      <c r="Q151" s="10">
        <f t="shared" si="18"/>
        <v>11.679654797223634</v>
      </c>
      <c r="R151" s="11">
        <f t="shared" si="19"/>
        <v>6.2861435937694471E-2</v>
      </c>
      <c r="S151" s="89"/>
    </row>
    <row r="152" spans="1:19">
      <c r="A152" s="9">
        <f t="shared" si="20"/>
        <v>147</v>
      </c>
      <c r="B152" s="8" t="s">
        <v>465</v>
      </c>
      <c r="C152" s="8">
        <v>389.5</v>
      </c>
      <c r="D152" s="8"/>
      <c r="E152" s="8"/>
      <c r="F152" s="8">
        <f t="shared" si="15"/>
        <v>389.5</v>
      </c>
      <c r="G152" s="199">
        <v>4.0611100367433763E-3</v>
      </c>
      <c r="H152" s="199">
        <v>4.1625371655104057E-3</v>
      </c>
      <c r="I152" s="18">
        <f t="shared" si="16"/>
        <v>18.660524576050125</v>
      </c>
      <c r="J152" s="18">
        <f t="shared" si="14"/>
        <v>6.8614748866136317</v>
      </c>
      <c r="K152" s="10">
        <v>6.4074547176360337</v>
      </c>
      <c r="L152" s="10">
        <v>0.74984335718429695</v>
      </c>
      <c r="M152" s="200">
        <f t="shared" si="17"/>
        <v>0.74984335718429695</v>
      </c>
      <c r="N152" s="85">
        <v>21</v>
      </c>
      <c r="O152" s="85">
        <v>21</v>
      </c>
      <c r="P152" s="8">
        <v>5000</v>
      </c>
      <c r="Q152" s="10">
        <f t="shared" si="18"/>
        <v>32.679297537484089</v>
      </c>
      <c r="R152" s="11">
        <f t="shared" si="19"/>
        <v>8.3900635526274941E-2</v>
      </c>
      <c r="S152" s="89"/>
    </row>
    <row r="153" spans="1:19">
      <c r="A153" s="9">
        <f t="shared" si="20"/>
        <v>148</v>
      </c>
      <c r="B153" s="8" t="s">
        <v>466</v>
      </c>
      <c r="C153" s="8">
        <v>354.15</v>
      </c>
      <c r="D153" s="8"/>
      <c r="E153" s="8"/>
      <c r="F153" s="8">
        <f t="shared" si="15"/>
        <v>354.15</v>
      </c>
      <c r="G153" s="199">
        <v>2.707406691162251E-3</v>
      </c>
      <c r="H153" s="199">
        <v>2.7750247770069376E-3</v>
      </c>
      <c r="I153" s="18">
        <f t="shared" si="16"/>
        <v>12.440349717366752</v>
      </c>
      <c r="J153" s="18">
        <f t="shared" si="14"/>
        <v>4.5743165910757551</v>
      </c>
      <c r="K153" s="10">
        <v>4.2716364784240231</v>
      </c>
      <c r="L153" s="10">
        <v>0.49989557145619801</v>
      </c>
      <c r="M153" s="200">
        <f t="shared" si="17"/>
        <v>0.49989557145619801</v>
      </c>
      <c r="N153" s="85">
        <v>14</v>
      </c>
      <c r="O153" s="85">
        <v>14</v>
      </c>
      <c r="P153" s="8">
        <v>5000</v>
      </c>
      <c r="Q153" s="10">
        <f t="shared" si="18"/>
        <v>21.786198358322725</v>
      </c>
      <c r="R153" s="11">
        <f t="shared" si="19"/>
        <v>6.1516866746640482E-2</v>
      </c>
      <c r="S153" s="89"/>
    </row>
    <row r="154" spans="1:19">
      <c r="A154" s="9">
        <f t="shared" si="20"/>
        <v>149</v>
      </c>
      <c r="B154" s="8" t="s">
        <v>467</v>
      </c>
      <c r="C154" s="8">
        <v>262.89999999999998</v>
      </c>
      <c r="D154" s="8"/>
      <c r="E154" s="8"/>
      <c r="F154" s="8">
        <f t="shared" si="15"/>
        <v>262.89999999999998</v>
      </c>
      <c r="G154" s="199">
        <v>1.7404757300328755E-3</v>
      </c>
      <c r="H154" s="199">
        <v>1.5857284440039642E-3</v>
      </c>
      <c r="I154" s="18">
        <f t="shared" si="16"/>
        <v>7.5475896774322146</v>
      </c>
      <c r="J154" s="18">
        <f t="shared" si="14"/>
        <v>2.7752487243918256</v>
      </c>
      <c r="K154" s="10">
        <v>2.5916119822008037</v>
      </c>
      <c r="L154" s="10">
        <v>0.32136143879327012</v>
      </c>
      <c r="M154" s="200">
        <f t="shared" si="17"/>
        <v>0.32136143879327012</v>
      </c>
      <c r="N154" s="85">
        <v>8</v>
      </c>
      <c r="O154" s="85">
        <v>9</v>
      </c>
      <c r="P154" s="8">
        <v>5000</v>
      </c>
      <c r="Q154" s="10">
        <f t="shared" si="18"/>
        <v>13.235811822818112</v>
      </c>
      <c r="R154" s="11">
        <f t="shared" si="19"/>
        <v>5.0345423441681678E-2</v>
      </c>
      <c r="S154" s="89"/>
    </row>
    <row r="155" spans="1:19">
      <c r="A155" s="9">
        <f t="shared" si="20"/>
        <v>150</v>
      </c>
      <c r="B155" s="8" t="s">
        <v>468</v>
      </c>
      <c r="C155" s="8">
        <v>146.1</v>
      </c>
      <c r="D155" s="8"/>
      <c r="E155" s="8"/>
      <c r="F155" s="8">
        <f t="shared" si="15"/>
        <v>146.1</v>
      </c>
      <c r="G155" s="199">
        <v>2.320634306710501E-3</v>
      </c>
      <c r="H155" s="199">
        <v>2.1803766105054508E-3</v>
      </c>
      <c r="I155" s="18">
        <f t="shared" si="16"/>
        <v>10.213378902582233</v>
      </c>
      <c r="J155" s="18">
        <f t="shared" si="14"/>
        <v>3.7554594224794875</v>
      </c>
      <c r="K155" s="10">
        <v>3.5069626561488092</v>
      </c>
      <c r="L155" s="10">
        <v>0.42848191839102689</v>
      </c>
      <c r="M155" s="200">
        <f t="shared" si="17"/>
        <v>0.42848191839102689</v>
      </c>
      <c r="N155" s="85">
        <v>11</v>
      </c>
      <c r="O155" s="85">
        <v>12</v>
      </c>
      <c r="P155" s="8">
        <v>5000</v>
      </c>
      <c r="Q155" s="10">
        <f t="shared" si="18"/>
        <v>17.904282899601554</v>
      </c>
      <c r="R155" s="11">
        <f t="shared" si="19"/>
        <v>0.12254813757427485</v>
      </c>
      <c r="S155" s="89"/>
    </row>
    <row r="156" spans="1:19">
      <c r="A156" s="9">
        <f t="shared" si="20"/>
        <v>151</v>
      </c>
      <c r="B156" s="8" t="s">
        <v>469</v>
      </c>
      <c r="C156" s="8">
        <v>733.66</v>
      </c>
      <c r="D156" s="8"/>
      <c r="E156" s="8"/>
      <c r="F156" s="8">
        <f t="shared" si="15"/>
        <v>733.66</v>
      </c>
      <c r="G156" s="199">
        <v>5.414813382324502E-3</v>
      </c>
      <c r="H156" s="199">
        <v>5.5500495540138752E-3</v>
      </c>
      <c r="I156" s="18">
        <f t="shared" si="16"/>
        <v>24.880699434733504</v>
      </c>
      <c r="J156" s="18">
        <f t="shared" si="14"/>
        <v>9.1486331821515101</v>
      </c>
      <c r="K156" s="10">
        <v>8.5432729568480461</v>
      </c>
      <c r="L156" s="10">
        <v>0.99979114291239601</v>
      </c>
      <c r="M156" s="200">
        <f t="shared" si="17"/>
        <v>0.99979114291239601</v>
      </c>
      <c r="N156" s="85">
        <v>28</v>
      </c>
      <c r="O156" s="85">
        <v>28</v>
      </c>
      <c r="P156" s="8">
        <v>5000</v>
      </c>
      <c r="Q156" s="10">
        <f t="shared" si="18"/>
        <v>43.57239671664545</v>
      </c>
      <c r="R156" s="11">
        <f t="shared" si="19"/>
        <v>5.9390448868202508E-2</v>
      </c>
      <c r="S156" s="89"/>
    </row>
    <row r="157" spans="1:19">
      <c r="A157" s="9">
        <f t="shared" si="20"/>
        <v>152</v>
      </c>
      <c r="B157" s="8" t="s">
        <v>470</v>
      </c>
      <c r="C157" s="8">
        <v>440.83</v>
      </c>
      <c r="D157" s="8"/>
      <c r="E157" s="8">
        <v>65.2</v>
      </c>
      <c r="F157" s="8">
        <f t="shared" si="15"/>
        <v>506.03</v>
      </c>
      <c r="G157" s="199">
        <v>3.6743376522916263E-3</v>
      </c>
      <c r="H157" s="199">
        <v>3.5678889990089194E-3</v>
      </c>
      <c r="I157" s="18">
        <f t="shared" si="16"/>
        <v>16.433553761265607</v>
      </c>
      <c r="J157" s="18">
        <f t="shared" si="14"/>
        <v>6.0426177180173637</v>
      </c>
      <c r="K157" s="10">
        <v>5.6427808953608203</v>
      </c>
      <c r="L157" s="10">
        <v>0.67842970411912584</v>
      </c>
      <c r="M157" s="200">
        <f t="shared" si="17"/>
        <v>0.67842970411912584</v>
      </c>
      <c r="N157" s="85">
        <v>18</v>
      </c>
      <c r="O157" s="85">
        <v>19</v>
      </c>
      <c r="P157" s="8">
        <v>5000</v>
      </c>
      <c r="Q157" s="10">
        <f t="shared" si="18"/>
        <v>28.797382078762915</v>
      </c>
      <c r="R157" s="11">
        <f t="shared" si="19"/>
        <v>5.6908448271373077E-2</v>
      </c>
      <c r="S157" s="89"/>
    </row>
    <row r="158" spans="1:19">
      <c r="A158" s="9">
        <f t="shared" si="20"/>
        <v>153</v>
      </c>
      <c r="B158" s="8" t="s">
        <v>471</v>
      </c>
      <c r="C158" s="8">
        <v>126.7</v>
      </c>
      <c r="D158" s="8"/>
      <c r="E158" s="8"/>
      <c r="F158" s="8">
        <f t="shared" si="15"/>
        <v>126.7</v>
      </c>
      <c r="G158" s="199">
        <v>9.6693096112937527E-4</v>
      </c>
      <c r="H158" s="199">
        <v>9.9108027750247768E-4</v>
      </c>
      <c r="I158" s="18">
        <f t="shared" si="16"/>
        <v>4.4429820419166965</v>
      </c>
      <c r="J158" s="18">
        <f t="shared" si="14"/>
        <v>1.6336844968127695</v>
      </c>
      <c r="K158" s="10">
        <v>1.5255844565800081</v>
      </c>
      <c r="L158" s="10">
        <v>0.17853413266292784</v>
      </c>
      <c r="M158" s="200">
        <f t="shared" si="17"/>
        <v>0.17853413266292784</v>
      </c>
      <c r="N158" s="85">
        <v>5</v>
      </c>
      <c r="O158" s="85">
        <v>5</v>
      </c>
      <c r="P158" s="8">
        <v>5000</v>
      </c>
      <c r="Q158" s="10">
        <f t="shared" si="18"/>
        <v>7.7807851279724014</v>
      </c>
      <c r="R158" s="11">
        <f t="shared" si="19"/>
        <v>6.1411090197098665E-2</v>
      </c>
      <c r="S158" s="89"/>
    </row>
    <row r="159" spans="1:19">
      <c r="A159" s="9">
        <f t="shared" si="20"/>
        <v>154</v>
      </c>
      <c r="B159" s="8" t="s">
        <v>472</v>
      </c>
      <c r="C159" s="8">
        <v>307.49</v>
      </c>
      <c r="D159" s="8"/>
      <c r="E159" s="8"/>
      <c r="F159" s="8">
        <f t="shared" si="15"/>
        <v>307.49</v>
      </c>
      <c r="G159" s="199">
        <v>1.5470895378070005E-3</v>
      </c>
      <c r="H159" s="199">
        <v>1.5857284440039642E-3</v>
      </c>
      <c r="I159" s="18">
        <f t="shared" si="16"/>
        <v>7.1087712670667145</v>
      </c>
      <c r="J159" s="18">
        <f t="shared" si="14"/>
        <v>2.6138951949004312</v>
      </c>
      <c r="K159" s="10">
        <v>2.4409351305280129</v>
      </c>
      <c r="L159" s="10">
        <v>0.28565461226068456</v>
      </c>
      <c r="M159" s="200">
        <f t="shared" si="17"/>
        <v>0.28565461226068456</v>
      </c>
      <c r="N159" s="85">
        <v>8</v>
      </c>
      <c r="O159" s="85">
        <v>8</v>
      </c>
      <c r="P159" s="8">
        <v>5000</v>
      </c>
      <c r="Q159" s="10">
        <f t="shared" si="18"/>
        <v>12.449256204755843</v>
      </c>
      <c r="R159" s="11">
        <f t="shared" si="19"/>
        <v>4.0486702672463633E-2</v>
      </c>
      <c r="S159" s="89"/>
    </row>
    <row r="160" spans="1:19">
      <c r="A160" s="9">
        <f t="shared" si="20"/>
        <v>155</v>
      </c>
      <c r="B160" s="8" t="s">
        <v>473</v>
      </c>
      <c r="C160" s="8">
        <v>123.77</v>
      </c>
      <c r="D160" s="8"/>
      <c r="E160" s="8"/>
      <c r="F160" s="8">
        <f t="shared" si="15"/>
        <v>123.77</v>
      </c>
      <c r="G160" s="199">
        <v>1.7404757300328755E-3</v>
      </c>
      <c r="H160" s="199">
        <v>1.5857284440039642E-3</v>
      </c>
      <c r="I160" s="18">
        <f t="shared" si="16"/>
        <v>7.5475896774322146</v>
      </c>
      <c r="J160" s="18">
        <f t="shared" si="14"/>
        <v>2.7752487243918256</v>
      </c>
      <c r="K160" s="10">
        <v>2.5916119822008037</v>
      </c>
      <c r="L160" s="10">
        <v>0.32136143879327012</v>
      </c>
      <c r="M160" s="200">
        <f t="shared" si="17"/>
        <v>0.32136143879327012</v>
      </c>
      <c r="N160" s="85">
        <v>8</v>
      </c>
      <c r="O160" s="85">
        <v>9</v>
      </c>
      <c r="P160" s="8">
        <v>5000</v>
      </c>
      <c r="Q160" s="10">
        <f t="shared" si="18"/>
        <v>13.235811822818112</v>
      </c>
      <c r="R160" s="11">
        <f t="shared" si="19"/>
        <v>0.10693877210000899</v>
      </c>
      <c r="S160" s="89"/>
    </row>
    <row r="161" spans="1:19">
      <c r="A161" s="9">
        <f t="shared" si="20"/>
        <v>156</v>
      </c>
      <c r="B161" s="8" t="s">
        <v>474</v>
      </c>
      <c r="C161" s="8">
        <v>576.70000000000005</v>
      </c>
      <c r="D161" s="8">
        <v>172.1</v>
      </c>
      <c r="E161" s="8"/>
      <c r="F161" s="8">
        <f t="shared" si="15"/>
        <v>748.80000000000007</v>
      </c>
      <c r="G161" s="199">
        <v>3.2875652678398763E-3</v>
      </c>
      <c r="H161" s="199">
        <v>3.1714568880079285E-3</v>
      </c>
      <c r="I161" s="18">
        <f t="shared" si="16"/>
        <v>14.65636094449893</v>
      </c>
      <c r="J161" s="18">
        <f t="shared" si="14"/>
        <v>5.3891439192922572</v>
      </c>
      <c r="K161" s="10">
        <v>5.0325471127288175</v>
      </c>
      <c r="L161" s="10">
        <v>0.60701605105395473</v>
      </c>
      <c r="M161" s="200">
        <f t="shared" si="17"/>
        <v>0.60701605105395473</v>
      </c>
      <c r="N161" s="85">
        <v>16</v>
      </c>
      <c r="O161" s="85">
        <v>17</v>
      </c>
      <c r="P161" s="8">
        <v>5000</v>
      </c>
      <c r="Q161" s="10">
        <f t="shared" si="18"/>
        <v>25.685068027573958</v>
      </c>
      <c r="R161" s="11">
        <f t="shared" si="19"/>
        <v>3.4301639994089153E-2</v>
      </c>
      <c r="S161" s="89"/>
    </row>
    <row r="162" spans="1:19">
      <c r="A162" s="9">
        <f t="shared" si="20"/>
        <v>157</v>
      </c>
      <c r="B162" s="8" t="s">
        <v>475</v>
      </c>
      <c r="C162" s="8">
        <v>435.2</v>
      </c>
      <c r="D162" s="8"/>
      <c r="E162" s="8"/>
      <c r="F162" s="8">
        <f t="shared" si="15"/>
        <v>435.2</v>
      </c>
      <c r="G162" s="199">
        <v>4.4478824211951267E-3</v>
      </c>
      <c r="H162" s="199">
        <v>4.3607532210109016E-3</v>
      </c>
      <c r="I162" s="18">
        <f t="shared" si="16"/>
        <v>19.987939394798968</v>
      </c>
      <c r="J162" s="18">
        <f t="shared" si="14"/>
        <v>7.3495653154675811</v>
      </c>
      <c r="K162" s="10">
        <v>6.8632484606248267</v>
      </c>
      <c r="L162" s="10">
        <v>0.82125701024946818</v>
      </c>
      <c r="M162" s="200">
        <f t="shared" si="17"/>
        <v>0.82125701024946818</v>
      </c>
      <c r="N162" s="85">
        <v>22</v>
      </c>
      <c r="O162" s="85">
        <v>23</v>
      </c>
      <c r="P162" s="8">
        <v>5000</v>
      </c>
      <c r="Q162" s="10">
        <f t="shared" si="18"/>
        <v>35.022010181140843</v>
      </c>
      <c r="R162" s="11">
        <f t="shared" si="19"/>
        <v>8.0473368982400831E-2</v>
      </c>
      <c r="S162" s="89"/>
    </row>
    <row r="163" spans="1:19">
      <c r="A163" s="9">
        <f t="shared" si="20"/>
        <v>158</v>
      </c>
      <c r="B163" s="8" t="s">
        <v>476</v>
      </c>
      <c r="C163" s="8">
        <v>406.1</v>
      </c>
      <c r="D163" s="8"/>
      <c r="E163" s="8"/>
      <c r="F163" s="8">
        <f t="shared" si="15"/>
        <v>406.1</v>
      </c>
      <c r="G163" s="199">
        <v>1.7404757300328755E-3</v>
      </c>
      <c r="H163" s="199">
        <v>1.5857284440039642E-3</v>
      </c>
      <c r="I163" s="18">
        <f t="shared" si="16"/>
        <v>7.5475896774322146</v>
      </c>
      <c r="J163" s="18">
        <f t="shared" si="14"/>
        <v>2.7752487243918256</v>
      </c>
      <c r="K163" s="10">
        <v>2.5916119822008037</v>
      </c>
      <c r="L163" s="10">
        <v>0.32136143879327012</v>
      </c>
      <c r="M163" s="200">
        <f t="shared" si="17"/>
        <v>0.32136143879327012</v>
      </c>
      <c r="N163" s="85">
        <v>8</v>
      </c>
      <c r="O163" s="85">
        <v>9</v>
      </c>
      <c r="P163" s="8">
        <v>5000</v>
      </c>
      <c r="Q163" s="10">
        <f t="shared" si="18"/>
        <v>13.235811822818112</v>
      </c>
      <c r="R163" s="11">
        <f t="shared" si="19"/>
        <v>3.2592494023191608E-2</v>
      </c>
      <c r="S163" s="89"/>
    </row>
    <row r="164" spans="1:19">
      <c r="A164" s="9">
        <f t="shared" si="20"/>
        <v>159</v>
      </c>
      <c r="B164" s="8" t="s">
        <v>477</v>
      </c>
      <c r="C164" s="8">
        <v>487.2</v>
      </c>
      <c r="D164" s="8"/>
      <c r="E164" s="8"/>
      <c r="F164" s="8">
        <f t="shared" si="15"/>
        <v>487.2</v>
      </c>
      <c r="G164" s="199">
        <v>4.641268613421002E-3</v>
      </c>
      <c r="H164" s="199">
        <v>4.5589692765113975E-3</v>
      </c>
      <c r="I164" s="18">
        <f t="shared" si="16"/>
        <v>20.876535803182303</v>
      </c>
      <c r="J164" s="18">
        <f t="shared" si="14"/>
        <v>7.6763022148301339</v>
      </c>
      <c r="K164" s="10">
        <v>7.1683653519408281</v>
      </c>
      <c r="L164" s="10">
        <v>0.85696383678205379</v>
      </c>
      <c r="M164" s="200">
        <f t="shared" si="17"/>
        <v>0.85696383678205379</v>
      </c>
      <c r="N164" s="85">
        <v>23</v>
      </c>
      <c r="O164" s="85">
        <v>24</v>
      </c>
      <c r="P164" s="8">
        <v>5000</v>
      </c>
      <c r="Q164" s="10">
        <f t="shared" si="18"/>
        <v>36.578167206735316</v>
      </c>
      <c r="R164" s="11">
        <f t="shared" si="19"/>
        <v>7.507833991530237E-2</v>
      </c>
      <c r="S164" s="89"/>
    </row>
    <row r="165" spans="1:19">
      <c r="A165" s="9">
        <f t="shared" si="20"/>
        <v>160</v>
      </c>
      <c r="B165" s="8" t="s">
        <v>478</v>
      </c>
      <c r="C165" s="8">
        <v>399.95</v>
      </c>
      <c r="D165" s="8"/>
      <c r="E165" s="8"/>
      <c r="F165" s="8">
        <f t="shared" si="15"/>
        <v>399.95</v>
      </c>
      <c r="G165" s="199">
        <v>3.094179075614001E-3</v>
      </c>
      <c r="H165" s="199">
        <v>2.973240832507433E-3</v>
      </c>
      <c r="I165" s="18">
        <f t="shared" si="16"/>
        <v>13.767764536115591</v>
      </c>
      <c r="J165" s="18">
        <f t="shared" si="14"/>
        <v>5.0624070199297027</v>
      </c>
      <c r="K165" s="10">
        <v>4.7274302214128152</v>
      </c>
      <c r="L165" s="10">
        <v>0.57130922452136912</v>
      </c>
      <c r="M165" s="200">
        <f t="shared" si="17"/>
        <v>0.57130922452136912</v>
      </c>
      <c r="N165" s="85">
        <v>15</v>
      </c>
      <c r="O165" s="85">
        <v>16</v>
      </c>
      <c r="P165" s="8">
        <v>5000</v>
      </c>
      <c r="Q165" s="10">
        <f t="shared" si="18"/>
        <v>24.128911001979478</v>
      </c>
      <c r="R165" s="11">
        <f t="shared" si="19"/>
        <v>6.0329818732290236E-2</v>
      </c>
      <c r="S165" s="89"/>
    </row>
    <row r="166" spans="1:19">
      <c r="A166" s="9">
        <f t="shared" si="20"/>
        <v>161</v>
      </c>
      <c r="B166" s="8" t="s">
        <v>479</v>
      </c>
      <c r="C166" s="8">
        <v>489.3</v>
      </c>
      <c r="D166" s="8"/>
      <c r="E166" s="8"/>
      <c r="F166" s="8">
        <f t="shared" si="15"/>
        <v>489.3</v>
      </c>
      <c r="G166" s="199">
        <v>4.2544962289692515E-3</v>
      </c>
      <c r="H166" s="199">
        <v>4.3607532210109016E-3</v>
      </c>
      <c r="I166" s="18">
        <f t="shared" si="16"/>
        <v>19.549120984433465</v>
      </c>
      <c r="J166" s="18">
        <f t="shared" si="14"/>
        <v>7.1882117859761854</v>
      </c>
      <c r="K166" s="10">
        <v>6.7125716089520351</v>
      </c>
      <c r="L166" s="10">
        <v>0.78555018371688257</v>
      </c>
      <c r="M166" s="200">
        <f t="shared" si="17"/>
        <v>0.78555018371688257</v>
      </c>
      <c r="N166" s="85">
        <v>22</v>
      </c>
      <c r="O166" s="85">
        <v>22</v>
      </c>
      <c r="P166" s="8">
        <v>5000</v>
      </c>
      <c r="Q166" s="10">
        <f t="shared" si="18"/>
        <v>34.235454563078569</v>
      </c>
      <c r="R166" s="11">
        <f t="shared" si="19"/>
        <v>6.9968229231715862E-2</v>
      </c>
      <c r="S166" s="89"/>
    </row>
    <row r="167" spans="1:19">
      <c r="A167" s="9">
        <f t="shared" si="20"/>
        <v>162</v>
      </c>
      <c r="B167" s="8" t="s">
        <v>480</v>
      </c>
      <c r="C167" s="8">
        <v>420.6</v>
      </c>
      <c r="D167" s="8"/>
      <c r="E167" s="8"/>
      <c r="F167" s="8">
        <f t="shared" si="15"/>
        <v>420.6</v>
      </c>
      <c r="G167" s="199">
        <v>3.480951460065751E-3</v>
      </c>
      <c r="H167" s="199">
        <v>3.3696729435084239E-3</v>
      </c>
      <c r="I167" s="18">
        <f t="shared" si="16"/>
        <v>15.544957352882269</v>
      </c>
      <c r="J167" s="18">
        <f t="shared" si="14"/>
        <v>5.7158808186548109</v>
      </c>
      <c r="K167" s="10">
        <v>5.3376640040448189</v>
      </c>
      <c r="L167" s="10">
        <v>0.64272287758654023</v>
      </c>
      <c r="M167" s="200">
        <f t="shared" si="17"/>
        <v>0.64272287758654023</v>
      </c>
      <c r="N167" s="85">
        <v>17</v>
      </c>
      <c r="O167" s="85">
        <v>18</v>
      </c>
      <c r="P167" s="8">
        <v>5000</v>
      </c>
      <c r="Q167" s="10">
        <f t="shared" si="18"/>
        <v>27.241225053168439</v>
      </c>
      <c r="R167" s="11">
        <f t="shared" si="19"/>
        <v>6.476753460097108E-2</v>
      </c>
      <c r="S167" s="89"/>
    </row>
    <row r="168" spans="1:19">
      <c r="A168" s="9">
        <f t="shared" si="20"/>
        <v>163</v>
      </c>
      <c r="B168" s="8" t="s">
        <v>481</v>
      </c>
      <c r="C168" s="8">
        <v>427.2</v>
      </c>
      <c r="D168" s="8"/>
      <c r="E168" s="8"/>
      <c r="F168" s="8">
        <f t="shared" si="15"/>
        <v>427.2</v>
      </c>
      <c r="G168" s="199">
        <v>1.3537033455811255E-3</v>
      </c>
      <c r="H168" s="199">
        <v>1.3875123885034688E-3</v>
      </c>
      <c r="I168" s="18">
        <f t="shared" si="16"/>
        <v>6.2201748586833761</v>
      </c>
      <c r="J168" s="18">
        <f t="shared" si="14"/>
        <v>2.2871582955378775</v>
      </c>
      <c r="K168" s="10">
        <v>2.1358182392120115</v>
      </c>
      <c r="L168" s="10">
        <v>0.249947785728099</v>
      </c>
      <c r="M168" s="200">
        <f t="shared" si="17"/>
        <v>0.249947785728099</v>
      </c>
      <c r="N168" s="85">
        <v>7</v>
      </c>
      <c r="O168" s="85">
        <v>7</v>
      </c>
      <c r="P168" s="8">
        <v>5000</v>
      </c>
      <c r="Q168" s="10">
        <f t="shared" si="18"/>
        <v>10.893099179161362</v>
      </c>
      <c r="R168" s="11">
        <f t="shared" si="19"/>
        <v>2.5498827666576223E-2</v>
      </c>
      <c r="S168" s="89"/>
    </row>
    <row r="169" spans="1:19">
      <c r="A169" s="9">
        <f t="shared" si="20"/>
        <v>164</v>
      </c>
      <c r="B169" s="8" t="s">
        <v>482</v>
      </c>
      <c r="C169" s="8">
        <v>464.8</v>
      </c>
      <c r="D169" s="8"/>
      <c r="E169" s="8"/>
      <c r="F169" s="8">
        <f t="shared" si="15"/>
        <v>464.8</v>
      </c>
      <c r="G169" s="199">
        <v>3.094179075614001E-3</v>
      </c>
      <c r="H169" s="199">
        <v>3.1714568880079285E-3</v>
      </c>
      <c r="I169" s="18">
        <f t="shared" si="16"/>
        <v>14.217542534133429</v>
      </c>
      <c r="J169" s="18">
        <f t="shared" si="14"/>
        <v>5.2277903898008624</v>
      </c>
      <c r="K169" s="10">
        <v>4.8818702610560258</v>
      </c>
      <c r="L169" s="10">
        <v>0.57130922452136912</v>
      </c>
      <c r="M169" s="200">
        <f t="shared" si="17"/>
        <v>0.57130922452136912</v>
      </c>
      <c r="N169" s="85">
        <v>16</v>
      </c>
      <c r="O169" s="85">
        <v>16</v>
      </c>
      <c r="P169" s="8">
        <v>5000</v>
      </c>
      <c r="Q169" s="10">
        <f t="shared" si="18"/>
        <v>24.898512409511685</v>
      </c>
      <c r="R169" s="11">
        <f t="shared" si="19"/>
        <v>5.3568228075541492E-2</v>
      </c>
      <c r="S169" s="89"/>
    </row>
    <row r="170" spans="1:19">
      <c r="A170" s="9">
        <f t="shared" si="20"/>
        <v>165</v>
      </c>
      <c r="B170" s="8" t="s">
        <v>483</v>
      </c>
      <c r="C170" s="8">
        <v>515.5</v>
      </c>
      <c r="D170" s="8"/>
      <c r="E170" s="8"/>
      <c r="F170" s="8">
        <f t="shared" si="15"/>
        <v>515.5</v>
      </c>
      <c r="G170" s="199">
        <v>5.0280409978727516E-3</v>
      </c>
      <c r="H170" s="199">
        <v>4.9554013875123884E-3</v>
      </c>
      <c r="I170" s="18">
        <f t="shared" si="16"/>
        <v>22.653728619948982</v>
      </c>
      <c r="J170" s="18">
        <f t="shared" si="14"/>
        <v>8.3297760135552412</v>
      </c>
      <c r="K170" s="10">
        <v>7.7785991345728309</v>
      </c>
      <c r="L170" s="10">
        <v>0.92837748984722479</v>
      </c>
      <c r="M170" s="200">
        <f t="shared" si="17"/>
        <v>0.92837748984722479</v>
      </c>
      <c r="N170" s="85">
        <v>25</v>
      </c>
      <c r="O170" s="85">
        <v>26</v>
      </c>
      <c r="P170" s="8">
        <v>5000</v>
      </c>
      <c r="Q170" s="10">
        <f t="shared" si="18"/>
        <v>39.690481257924276</v>
      </c>
      <c r="R170" s="11">
        <f t="shared" si="19"/>
        <v>7.6994144050289579E-2</v>
      </c>
      <c r="S170" s="89"/>
    </row>
    <row r="171" spans="1:19">
      <c r="A171" s="9">
        <f t="shared" si="20"/>
        <v>166</v>
      </c>
      <c r="B171" s="8" t="s">
        <v>484</v>
      </c>
      <c r="C171" s="8">
        <v>556.9</v>
      </c>
      <c r="D171" s="8"/>
      <c r="E171" s="8"/>
      <c r="F171" s="8">
        <f t="shared" si="15"/>
        <v>556.9</v>
      </c>
      <c r="G171" s="199">
        <v>4.2544962289692515E-3</v>
      </c>
      <c r="H171" s="199">
        <v>4.3607532210109016E-3</v>
      </c>
      <c r="I171" s="18">
        <f t="shared" si="16"/>
        <v>19.549120984433465</v>
      </c>
      <c r="J171" s="18">
        <f t="shared" si="14"/>
        <v>7.1882117859761854</v>
      </c>
      <c r="K171" s="10">
        <v>6.7125716089520351</v>
      </c>
      <c r="L171" s="10">
        <v>0.78555018371688257</v>
      </c>
      <c r="M171" s="200">
        <f t="shared" si="17"/>
        <v>0.78555018371688257</v>
      </c>
      <c r="N171" s="85">
        <v>22</v>
      </c>
      <c r="O171" s="85">
        <v>22</v>
      </c>
      <c r="P171" s="8">
        <v>5000</v>
      </c>
      <c r="Q171" s="10">
        <f t="shared" si="18"/>
        <v>34.235454563078569</v>
      </c>
      <c r="R171" s="11">
        <f t="shared" si="19"/>
        <v>6.1475048595939254E-2</v>
      </c>
      <c r="S171" s="89"/>
    </row>
    <row r="172" spans="1:19">
      <c r="A172" s="9">
        <f t="shared" si="20"/>
        <v>167</v>
      </c>
      <c r="B172" s="8" t="s">
        <v>485</v>
      </c>
      <c r="C172" s="8">
        <v>342.9</v>
      </c>
      <c r="D172" s="8"/>
      <c r="E172" s="8"/>
      <c r="F172" s="8">
        <f t="shared" si="15"/>
        <v>342.9</v>
      </c>
      <c r="G172" s="199">
        <v>4.0611100367433763E-3</v>
      </c>
      <c r="H172" s="199">
        <v>3.9643211100099107E-3</v>
      </c>
      <c r="I172" s="18">
        <f t="shared" si="16"/>
        <v>18.210746578032285</v>
      </c>
      <c r="J172" s="18">
        <f t="shared" si="14"/>
        <v>6.6960915167424719</v>
      </c>
      <c r="K172" s="10">
        <v>6.2530146779928231</v>
      </c>
      <c r="L172" s="10">
        <v>0.74984335718429695</v>
      </c>
      <c r="M172" s="200">
        <f t="shared" si="17"/>
        <v>0.74984335718429695</v>
      </c>
      <c r="N172" s="85">
        <v>20</v>
      </c>
      <c r="O172" s="85">
        <v>21</v>
      </c>
      <c r="P172" s="8">
        <v>5000</v>
      </c>
      <c r="Q172" s="10">
        <f t="shared" si="18"/>
        <v>31.909696129951875</v>
      </c>
      <c r="R172" s="11">
        <f t="shared" si="19"/>
        <v>9.3058314756348431E-2</v>
      </c>
      <c r="S172" s="89"/>
    </row>
    <row r="173" spans="1:19">
      <c r="A173" s="9">
        <f t="shared" si="20"/>
        <v>168</v>
      </c>
      <c r="B173" s="8" t="s">
        <v>486</v>
      </c>
      <c r="C173" s="8">
        <v>514.78</v>
      </c>
      <c r="D173" s="8"/>
      <c r="E173" s="8"/>
      <c r="F173" s="8">
        <f t="shared" si="15"/>
        <v>514.78</v>
      </c>
      <c r="G173" s="199">
        <v>2.1272481144846258E-3</v>
      </c>
      <c r="H173" s="199">
        <v>1.9821605550049554E-3</v>
      </c>
      <c r="I173" s="18">
        <f t="shared" si="16"/>
        <v>9.3247824941988942</v>
      </c>
      <c r="J173" s="18">
        <f t="shared" si="14"/>
        <v>3.4287225231169338</v>
      </c>
      <c r="K173" s="10">
        <v>3.2018457648328069</v>
      </c>
      <c r="L173" s="10">
        <v>0.39277509185844128</v>
      </c>
      <c r="M173" s="200">
        <f t="shared" si="17"/>
        <v>0.39277509185844128</v>
      </c>
      <c r="N173" s="85">
        <v>10</v>
      </c>
      <c r="O173" s="85">
        <v>11</v>
      </c>
      <c r="P173" s="8">
        <v>5000</v>
      </c>
      <c r="Q173" s="10">
        <f t="shared" si="18"/>
        <v>16.348125874007078</v>
      </c>
      <c r="R173" s="11">
        <f t="shared" si="19"/>
        <v>3.1757500046635606E-2</v>
      </c>
      <c r="S173" s="89"/>
    </row>
    <row r="174" spans="1:19">
      <c r="A174" s="9">
        <f t="shared" si="20"/>
        <v>169</v>
      </c>
      <c r="B174" s="8" t="s">
        <v>487</v>
      </c>
      <c r="C174" s="8">
        <v>378.9</v>
      </c>
      <c r="D174" s="8"/>
      <c r="E174" s="8"/>
      <c r="F174" s="8">
        <f t="shared" si="15"/>
        <v>378.9</v>
      </c>
      <c r="G174" s="199">
        <v>3.2875652678398763E-3</v>
      </c>
      <c r="H174" s="199">
        <v>3.1714568880079285E-3</v>
      </c>
      <c r="I174" s="18">
        <f t="shared" si="16"/>
        <v>14.65636094449893</v>
      </c>
      <c r="J174" s="18">
        <f t="shared" si="14"/>
        <v>5.3891439192922572</v>
      </c>
      <c r="K174" s="10">
        <v>5.0325471127288175</v>
      </c>
      <c r="L174" s="10">
        <v>0.60701605105395473</v>
      </c>
      <c r="M174" s="200">
        <f t="shared" si="17"/>
        <v>0.60701605105395473</v>
      </c>
      <c r="N174" s="85">
        <v>16</v>
      </c>
      <c r="O174" s="85">
        <v>17</v>
      </c>
      <c r="P174" s="8">
        <v>5000</v>
      </c>
      <c r="Q174" s="10">
        <f t="shared" si="18"/>
        <v>25.685068027573958</v>
      </c>
      <c r="R174" s="11">
        <f t="shared" si="19"/>
        <v>6.778851419259424E-2</v>
      </c>
      <c r="S174" s="89"/>
    </row>
    <row r="175" spans="1:19">
      <c r="A175" s="9">
        <f t="shared" si="20"/>
        <v>170</v>
      </c>
      <c r="B175" s="8" t="s">
        <v>488</v>
      </c>
      <c r="C175" s="8">
        <v>391.9</v>
      </c>
      <c r="D175" s="8"/>
      <c r="E175" s="8"/>
      <c r="F175" s="8">
        <f t="shared" si="15"/>
        <v>391.9</v>
      </c>
      <c r="G175" s="199">
        <v>3.480951460065751E-3</v>
      </c>
      <c r="H175" s="199">
        <v>3.3696729435084239E-3</v>
      </c>
      <c r="I175" s="18">
        <f t="shared" si="16"/>
        <v>15.544957352882269</v>
      </c>
      <c r="J175" s="18">
        <f t="shared" si="14"/>
        <v>5.7158808186548109</v>
      </c>
      <c r="K175" s="10">
        <v>5.3376640040448189</v>
      </c>
      <c r="L175" s="10">
        <v>0.64272287758654023</v>
      </c>
      <c r="M175" s="200">
        <f t="shared" si="17"/>
        <v>0.64272287758654023</v>
      </c>
      <c r="N175" s="85">
        <v>17</v>
      </c>
      <c r="O175" s="85">
        <v>18</v>
      </c>
      <c r="P175" s="8">
        <v>5000</v>
      </c>
      <c r="Q175" s="10">
        <f t="shared" si="18"/>
        <v>27.241225053168439</v>
      </c>
      <c r="R175" s="11">
        <f t="shared" si="19"/>
        <v>6.951065336353264E-2</v>
      </c>
      <c r="S175" s="89"/>
    </row>
    <row r="176" spans="1:19">
      <c r="A176" s="9">
        <f t="shared" si="20"/>
        <v>171</v>
      </c>
      <c r="B176" s="8" t="s">
        <v>489</v>
      </c>
      <c r="C176" s="8">
        <v>381.3</v>
      </c>
      <c r="D176" s="8"/>
      <c r="E176" s="8"/>
      <c r="F176" s="8">
        <f t="shared" si="15"/>
        <v>381.3</v>
      </c>
      <c r="G176" s="199">
        <v>4.0611100367433763E-3</v>
      </c>
      <c r="H176" s="199">
        <v>4.1625371655104057E-3</v>
      </c>
      <c r="I176" s="18">
        <f t="shared" si="16"/>
        <v>18.660524576050125</v>
      </c>
      <c r="J176" s="18">
        <f t="shared" si="14"/>
        <v>6.8614748866136317</v>
      </c>
      <c r="K176" s="10">
        <v>6.4074547176360337</v>
      </c>
      <c r="L176" s="10">
        <v>0.74984335718429695</v>
      </c>
      <c r="M176" s="200">
        <f t="shared" si="17"/>
        <v>0.74984335718429695</v>
      </c>
      <c r="N176" s="85">
        <v>21</v>
      </c>
      <c r="O176" s="85">
        <v>21</v>
      </c>
      <c r="P176" s="8">
        <v>5000</v>
      </c>
      <c r="Q176" s="10">
        <f t="shared" si="18"/>
        <v>32.679297537484089</v>
      </c>
      <c r="R176" s="11">
        <f t="shared" si="19"/>
        <v>8.5704950268775476E-2</v>
      </c>
      <c r="S176" s="89"/>
    </row>
    <row r="177" spans="1:19">
      <c r="A177" s="9">
        <f t="shared" si="20"/>
        <v>172</v>
      </c>
      <c r="B177" s="8" t="s">
        <v>490</v>
      </c>
      <c r="C177" s="8">
        <v>2512.2399999999998</v>
      </c>
      <c r="D177" s="8"/>
      <c r="E177" s="8"/>
      <c r="F177" s="8">
        <f t="shared" si="15"/>
        <v>2512.2399999999998</v>
      </c>
      <c r="G177" s="199">
        <v>9.0891510346161278E-3</v>
      </c>
      <c r="H177" s="199">
        <v>9.117938553022795E-3</v>
      </c>
      <c r="I177" s="18">
        <f t="shared" si="16"/>
        <v>41.314253195999108</v>
      </c>
      <c r="J177" s="18">
        <f t="shared" si="14"/>
        <v>15.191250900168873</v>
      </c>
      <c r="K177" s="10">
        <v>14.186053852208866</v>
      </c>
      <c r="L177" s="10">
        <v>1.6782208470315216</v>
      </c>
      <c r="M177" s="200">
        <f t="shared" si="17"/>
        <v>1.6782208470315216</v>
      </c>
      <c r="N177" s="85">
        <v>46</v>
      </c>
      <c r="O177" s="85">
        <v>47</v>
      </c>
      <c r="P177" s="8">
        <v>5000</v>
      </c>
      <c r="Q177" s="10">
        <f t="shared" si="18"/>
        <v>72.369778795408379</v>
      </c>
      <c r="R177" s="11">
        <f t="shared" si="19"/>
        <v>2.8806873067624267E-2</v>
      </c>
      <c r="S177" s="89"/>
    </row>
    <row r="178" spans="1:19">
      <c r="A178" s="9">
        <f t="shared" si="20"/>
        <v>173</v>
      </c>
      <c r="B178" s="8" t="s">
        <v>491</v>
      </c>
      <c r="C178" s="8">
        <v>124.1</v>
      </c>
      <c r="D178" s="8"/>
      <c r="E178" s="8"/>
      <c r="F178" s="8">
        <f t="shared" si="15"/>
        <v>124.1</v>
      </c>
      <c r="G178" s="199">
        <v>9.6693096112937527E-4</v>
      </c>
      <c r="H178" s="199">
        <v>9.9108027750247768E-4</v>
      </c>
      <c r="I178" s="18">
        <f t="shared" si="16"/>
        <v>4.4429820419166965</v>
      </c>
      <c r="J178" s="18">
        <f t="shared" si="14"/>
        <v>1.6336844968127695</v>
      </c>
      <c r="K178" s="10">
        <v>1.5255844565800081</v>
      </c>
      <c r="L178" s="10">
        <v>0.17853413266292784</v>
      </c>
      <c r="M178" s="200">
        <f t="shared" si="17"/>
        <v>0.17853413266292784</v>
      </c>
      <c r="N178" s="85">
        <v>5</v>
      </c>
      <c r="O178" s="85">
        <v>5</v>
      </c>
      <c r="P178" s="8">
        <v>5000</v>
      </c>
      <c r="Q178" s="10">
        <f t="shared" si="18"/>
        <v>7.7807851279724014</v>
      </c>
      <c r="R178" s="11">
        <f t="shared" si="19"/>
        <v>6.2697704496151502E-2</v>
      </c>
      <c r="S178" s="89"/>
    </row>
    <row r="179" spans="1:19">
      <c r="A179" s="9">
        <f t="shared" si="20"/>
        <v>174</v>
      </c>
      <c r="B179" s="8" t="s">
        <v>492</v>
      </c>
      <c r="C179" s="8">
        <v>147.35</v>
      </c>
      <c r="D179" s="8"/>
      <c r="E179" s="8"/>
      <c r="F179" s="8">
        <f t="shared" si="15"/>
        <v>147.35</v>
      </c>
      <c r="G179" s="199">
        <v>1.1603171533552505E-3</v>
      </c>
      <c r="H179" s="199">
        <v>9.9108027750247768E-4</v>
      </c>
      <c r="I179" s="18">
        <f t="shared" si="16"/>
        <v>4.8818004522821967</v>
      </c>
      <c r="J179" s="18">
        <f t="shared" si="14"/>
        <v>1.7950380263041639</v>
      </c>
      <c r="K179" s="10">
        <v>1.6762613082527988</v>
      </c>
      <c r="L179" s="10">
        <v>0.21424095919551345</v>
      </c>
      <c r="M179" s="200">
        <f t="shared" si="17"/>
        <v>0.21424095919551345</v>
      </c>
      <c r="N179" s="85">
        <v>5</v>
      </c>
      <c r="O179" s="85">
        <v>6</v>
      </c>
      <c r="P179" s="8">
        <v>5000</v>
      </c>
      <c r="Q179" s="10">
        <f t="shared" si="18"/>
        <v>8.5673407460346738</v>
      </c>
      <c r="R179" s="11">
        <f t="shared" si="19"/>
        <v>5.8142794340242103E-2</v>
      </c>
      <c r="S179" s="89"/>
    </row>
    <row r="180" spans="1:19">
      <c r="A180" s="9">
        <f t="shared" si="20"/>
        <v>175</v>
      </c>
      <c r="B180" s="8" t="s">
        <v>493</v>
      </c>
      <c r="C180" s="8">
        <v>118.2</v>
      </c>
      <c r="D180" s="8"/>
      <c r="E180" s="8"/>
      <c r="F180" s="8">
        <f t="shared" si="15"/>
        <v>118.2</v>
      </c>
      <c r="G180" s="199">
        <v>7.7354476890350026E-4</v>
      </c>
      <c r="H180" s="199">
        <v>7.9286422200198212E-4</v>
      </c>
      <c r="I180" s="18">
        <f t="shared" si="16"/>
        <v>3.5543856335333572</v>
      </c>
      <c r="J180" s="18">
        <f t="shared" si="14"/>
        <v>1.3069475974502156</v>
      </c>
      <c r="K180" s="10">
        <v>1.2204675652640065</v>
      </c>
      <c r="L180" s="10">
        <v>0.14282730613034228</v>
      </c>
      <c r="M180" s="200">
        <f t="shared" si="17"/>
        <v>0.14282730613034228</v>
      </c>
      <c r="N180" s="85">
        <v>4</v>
      </c>
      <c r="O180" s="85">
        <v>4</v>
      </c>
      <c r="P180" s="8">
        <v>5000</v>
      </c>
      <c r="Q180" s="10">
        <f t="shared" si="18"/>
        <v>6.2246281023779213</v>
      </c>
      <c r="R180" s="11">
        <f t="shared" si="19"/>
        <v>5.2661828277308975E-2</v>
      </c>
      <c r="S180" s="89"/>
    </row>
    <row r="181" spans="1:19">
      <c r="A181" s="9">
        <f t="shared" si="20"/>
        <v>176</v>
      </c>
      <c r="B181" s="8" t="s">
        <v>494</v>
      </c>
      <c r="C181" s="8">
        <v>111.8</v>
      </c>
      <c r="D181" s="8"/>
      <c r="E181" s="8"/>
      <c r="F181" s="8">
        <f t="shared" si="15"/>
        <v>111.8</v>
      </c>
      <c r="G181" s="199">
        <v>1.5470895378070005E-3</v>
      </c>
      <c r="H181" s="199">
        <v>1.5857284440039642E-3</v>
      </c>
      <c r="I181" s="18">
        <f t="shared" si="16"/>
        <v>7.1087712670667145</v>
      </c>
      <c r="J181" s="18">
        <f t="shared" si="14"/>
        <v>2.6138951949004312</v>
      </c>
      <c r="K181" s="10">
        <v>2.4409351305280129</v>
      </c>
      <c r="L181" s="10">
        <v>0.28565461226068456</v>
      </c>
      <c r="M181" s="200">
        <f t="shared" si="17"/>
        <v>0.28565461226068456</v>
      </c>
      <c r="N181" s="85">
        <v>8</v>
      </c>
      <c r="O181" s="85">
        <v>8</v>
      </c>
      <c r="P181" s="8">
        <v>5000</v>
      </c>
      <c r="Q181" s="10">
        <f t="shared" si="18"/>
        <v>12.449256204755843</v>
      </c>
      <c r="R181" s="11">
        <f t="shared" si="19"/>
        <v>0.11135291775273562</v>
      </c>
      <c r="S181" s="89"/>
    </row>
    <row r="182" spans="1:19">
      <c r="A182" s="9">
        <f t="shared" si="20"/>
        <v>177</v>
      </c>
      <c r="B182" s="8" t="s">
        <v>495</v>
      </c>
      <c r="C182" s="8">
        <v>177.1</v>
      </c>
      <c r="D182" s="8"/>
      <c r="E182" s="8"/>
      <c r="F182" s="8">
        <f t="shared" si="15"/>
        <v>177.1</v>
      </c>
      <c r="G182" s="199">
        <v>7.7354476890350026E-4</v>
      </c>
      <c r="H182" s="199">
        <v>5.9464816650148656E-4</v>
      </c>
      <c r="I182" s="18">
        <f t="shared" si="16"/>
        <v>3.1046076355155181</v>
      </c>
      <c r="J182" s="18">
        <f t="shared" si="14"/>
        <v>1.1415642275790561</v>
      </c>
      <c r="K182" s="10">
        <v>1.0660275256207954</v>
      </c>
      <c r="L182" s="10">
        <v>0.14282730613034228</v>
      </c>
      <c r="M182" s="200">
        <f t="shared" si="17"/>
        <v>0.14282730613034228</v>
      </c>
      <c r="N182" s="85">
        <v>3</v>
      </c>
      <c r="O182" s="85">
        <v>4</v>
      </c>
      <c r="P182" s="8">
        <v>5000</v>
      </c>
      <c r="Q182" s="10">
        <f t="shared" si="18"/>
        <v>5.4550266948457109</v>
      </c>
      <c r="R182" s="11">
        <f t="shared" si="19"/>
        <v>3.0801957621940775E-2</v>
      </c>
      <c r="S182" s="89"/>
    </row>
    <row r="183" spans="1:19">
      <c r="A183" s="9">
        <f t="shared" si="20"/>
        <v>178</v>
      </c>
      <c r="B183" s="8" t="s">
        <v>496</v>
      </c>
      <c r="C183" s="8">
        <v>535.96</v>
      </c>
      <c r="D183" s="8">
        <v>36.6</v>
      </c>
      <c r="E183" s="8"/>
      <c r="F183" s="8">
        <f t="shared" si="15"/>
        <v>572.56000000000006</v>
      </c>
      <c r="G183" s="169">
        <v>2.5140204989363758E-3</v>
      </c>
      <c r="H183" s="169">
        <v>2.5768087215064417E-3</v>
      </c>
      <c r="I183" s="18">
        <f t="shared" si="16"/>
        <v>11.551753308983411</v>
      </c>
      <c r="J183" s="18">
        <f t="shared" si="14"/>
        <v>4.2475796917132005</v>
      </c>
      <c r="K183" s="10">
        <v>3.9665195871080212</v>
      </c>
      <c r="L183" s="10">
        <v>0.4641887449236124</v>
      </c>
      <c r="M183" s="200">
        <f t="shared" si="17"/>
        <v>0.4641887449236124</v>
      </c>
      <c r="N183" s="85">
        <v>13</v>
      </c>
      <c r="O183" s="85">
        <v>13</v>
      </c>
      <c r="P183" s="8">
        <v>5000</v>
      </c>
      <c r="Q183" s="10">
        <f t="shared" si="18"/>
        <v>20.230041332728245</v>
      </c>
      <c r="R183" s="11">
        <f t="shared" si="19"/>
        <v>3.5332613757035496E-2</v>
      </c>
      <c r="S183" s="89"/>
    </row>
    <row r="184" spans="1:19">
      <c r="A184" s="9">
        <f t="shared" si="20"/>
        <v>179</v>
      </c>
      <c r="B184" s="8" t="s">
        <v>497</v>
      </c>
      <c r="C184" s="8">
        <v>546.79999999999995</v>
      </c>
      <c r="D184" s="8"/>
      <c r="E184" s="8"/>
      <c r="F184" s="8">
        <f t="shared" si="15"/>
        <v>546.79999999999995</v>
      </c>
      <c r="G184" s="169">
        <v>2.9007928833881258E-3</v>
      </c>
      <c r="H184" s="169">
        <v>2.973240832507433E-3</v>
      </c>
      <c r="I184" s="18">
        <f t="shared" si="16"/>
        <v>13.32894612575009</v>
      </c>
      <c r="J184" s="18">
        <f t="shared" ref="J184:J243" si="21">I184*0.3677</f>
        <v>4.9010534904383087</v>
      </c>
      <c r="K184" s="10">
        <v>4.5767533697400244</v>
      </c>
      <c r="L184" s="10">
        <v>0.53560239798878351</v>
      </c>
      <c r="M184" s="200">
        <f t="shared" si="17"/>
        <v>0.53560239798878351</v>
      </c>
      <c r="N184" s="85">
        <v>15</v>
      </c>
      <c r="O184" s="85">
        <v>15</v>
      </c>
      <c r="P184" s="8">
        <v>5000</v>
      </c>
      <c r="Q184" s="10">
        <f t="shared" si="18"/>
        <v>23.342355383917205</v>
      </c>
      <c r="R184" s="11">
        <f t="shared" si="19"/>
        <v>4.2689018624574263E-2</v>
      </c>
      <c r="S184" s="89"/>
    </row>
    <row r="185" spans="1:19">
      <c r="A185" s="9">
        <f t="shared" si="20"/>
        <v>180</v>
      </c>
      <c r="B185" s="8" t="s">
        <v>498</v>
      </c>
      <c r="C185" s="8">
        <v>695</v>
      </c>
      <c r="D185" s="8"/>
      <c r="E185" s="8"/>
      <c r="F185" s="8">
        <f t="shared" si="15"/>
        <v>695</v>
      </c>
      <c r="G185" s="169">
        <v>6.188358151228002E-3</v>
      </c>
      <c r="H185" s="169">
        <v>6.342913776015857E-3</v>
      </c>
      <c r="I185" s="18">
        <f t="shared" si="16"/>
        <v>28.435085068266858</v>
      </c>
      <c r="J185" s="18">
        <f t="shared" si="21"/>
        <v>10.455580779601725</v>
      </c>
      <c r="K185" s="10">
        <v>9.7637405221120517</v>
      </c>
      <c r="L185" s="10">
        <v>1.1426184490427382</v>
      </c>
      <c r="M185" s="200">
        <f t="shared" si="17"/>
        <v>1.1426184490427382</v>
      </c>
      <c r="N185" s="85">
        <v>32</v>
      </c>
      <c r="O185" s="85">
        <v>32</v>
      </c>
      <c r="P185" s="8">
        <v>5000</v>
      </c>
      <c r="Q185" s="10">
        <f t="shared" si="18"/>
        <v>49.79702481902337</v>
      </c>
      <c r="R185" s="11">
        <f t="shared" si="19"/>
        <v>7.1650395423055208E-2</v>
      </c>
      <c r="S185" s="89"/>
    </row>
    <row r="186" spans="1:19">
      <c r="A186" s="9">
        <f t="shared" si="20"/>
        <v>181</v>
      </c>
      <c r="B186" s="8" t="s">
        <v>499</v>
      </c>
      <c r="C186" s="8">
        <v>641.82000000000005</v>
      </c>
      <c r="D186" s="8"/>
      <c r="E186" s="8"/>
      <c r="F186" s="8">
        <f t="shared" si="15"/>
        <v>641.82000000000005</v>
      </c>
      <c r="G186" s="169">
        <v>5.9949719590021268E-3</v>
      </c>
      <c r="H186" s="169">
        <v>5.9464816650148661E-3</v>
      </c>
      <c r="I186" s="18">
        <f t="shared" si="16"/>
        <v>27.096710661865679</v>
      </c>
      <c r="J186" s="18">
        <f t="shared" si="21"/>
        <v>9.9634605103680105</v>
      </c>
      <c r="K186" s="10">
        <v>9.3041835911528388</v>
      </c>
      <c r="L186" s="10">
        <v>1.1069116225101525</v>
      </c>
      <c r="M186" s="200">
        <f t="shared" si="17"/>
        <v>1.1069116225101525</v>
      </c>
      <c r="N186" s="85">
        <v>30</v>
      </c>
      <c r="O186" s="85">
        <v>31</v>
      </c>
      <c r="P186" s="8">
        <v>5000</v>
      </c>
      <c r="Q186" s="10">
        <f t="shared" si="18"/>
        <v>47.471266385896683</v>
      </c>
      <c r="R186" s="11">
        <f t="shared" si="19"/>
        <v>7.3963519968054406E-2</v>
      </c>
      <c r="S186" s="89"/>
    </row>
    <row r="187" spans="1:19">
      <c r="A187" s="9">
        <f t="shared" si="20"/>
        <v>182</v>
      </c>
      <c r="B187" s="8" t="s">
        <v>500</v>
      </c>
      <c r="C187" s="8">
        <v>126.6</v>
      </c>
      <c r="D187" s="8"/>
      <c r="E187" s="8"/>
      <c r="F187" s="8">
        <f t="shared" si="15"/>
        <v>126.6</v>
      </c>
      <c r="G187" s="169">
        <v>1.3537033455811255E-3</v>
      </c>
      <c r="H187" s="169">
        <v>1.1892963330029731E-3</v>
      </c>
      <c r="I187" s="18">
        <f t="shared" si="16"/>
        <v>5.7703968606655351</v>
      </c>
      <c r="J187" s="18">
        <f t="shared" si="21"/>
        <v>2.1217749256667173</v>
      </c>
      <c r="K187" s="10">
        <v>1.9813781995688002</v>
      </c>
      <c r="L187" s="10">
        <v>0.249947785728099</v>
      </c>
      <c r="M187" s="200">
        <f t="shared" si="17"/>
        <v>0.249947785728099</v>
      </c>
      <c r="N187" s="85">
        <v>6</v>
      </c>
      <c r="O187" s="85">
        <v>7</v>
      </c>
      <c r="P187" s="8">
        <v>5000</v>
      </c>
      <c r="Q187" s="10">
        <f t="shared" si="18"/>
        <v>10.12349777162915</v>
      </c>
      <c r="R187" s="11">
        <f t="shared" si="19"/>
        <v>7.9964437374637848E-2</v>
      </c>
      <c r="S187" s="89"/>
    </row>
    <row r="188" spans="1:19">
      <c r="A188" s="9">
        <f t="shared" si="20"/>
        <v>183</v>
      </c>
      <c r="B188" s="8" t="s">
        <v>501</v>
      </c>
      <c r="C188" s="8">
        <v>611.88</v>
      </c>
      <c r="D188" s="8"/>
      <c r="E188" s="8"/>
      <c r="F188" s="8">
        <f t="shared" si="15"/>
        <v>611.88</v>
      </c>
      <c r="G188" s="169">
        <v>4.4478824211951267E-3</v>
      </c>
      <c r="H188" s="169">
        <v>4.5589692765113975E-3</v>
      </c>
      <c r="I188" s="18">
        <f t="shared" si="16"/>
        <v>20.437717392816808</v>
      </c>
      <c r="J188" s="18">
        <f t="shared" si="21"/>
        <v>7.5149486853387408</v>
      </c>
      <c r="K188" s="10">
        <v>7.0176885002680383</v>
      </c>
      <c r="L188" s="10">
        <v>0.82125701024946818</v>
      </c>
      <c r="M188" s="200">
        <f t="shared" si="17"/>
        <v>0.82125701024946818</v>
      </c>
      <c r="N188" s="85">
        <v>23</v>
      </c>
      <c r="O188" s="85">
        <v>23</v>
      </c>
      <c r="P188" s="8">
        <v>5000</v>
      </c>
      <c r="Q188" s="10">
        <f t="shared" si="18"/>
        <v>35.791611588673057</v>
      </c>
      <c r="R188" s="11">
        <f t="shared" si="19"/>
        <v>5.8494494980507711E-2</v>
      </c>
      <c r="S188" s="89"/>
    </row>
    <row r="189" spans="1:19">
      <c r="A189" s="9">
        <f t="shared" si="20"/>
        <v>184</v>
      </c>
      <c r="B189" s="8" t="s">
        <v>502</v>
      </c>
      <c r="C189" s="8">
        <v>427.6</v>
      </c>
      <c r="D189" s="8"/>
      <c r="E189" s="8"/>
      <c r="F189" s="8">
        <f t="shared" si="15"/>
        <v>427.6</v>
      </c>
      <c r="G189" s="169">
        <v>3.094179075614001E-3</v>
      </c>
      <c r="H189" s="169">
        <v>2.973240832507433E-3</v>
      </c>
      <c r="I189" s="18">
        <f t="shared" si="16"/>
        <v>13.767764536115591</v>
      </c>
      <c r="J189" s="18">
        <f t="shared" si="21"/>
        <v>5.0624070199297027</v>
      </c>
      <c r="K189" s="10">
        <v>4.7274302214128152</v>
      </c>
      <c r="L189" s="10">
        <v>0.57130922452136912</v>
      </c>
      <c r="M189" s="200">
        <f t="shared" si="17"/>
        <v>0.57130922452136912</v>
      </c>
      <c r="N189" s="85">
        <v>15</v>
      </c>
      <c r="O189" s="85">
        <v>16</v>
      </c>
      <c r="P189" s="8">
        <v>5000</v>
      </c>
      <c r="Q189" s="10">
        <f t="shared" si="18"/>
        <v>24.128911001979478</v>
      </c>
      <c r="R189" s="11">
        <f t="shared" si="19"/>
        <v>5.6428697385358925E-2</v>
      </c>
      <c r="S189" s="89"/>
    </row>
    <row r="190" spans="1:19">
      <c r="A190" s="9">
        <f t="shared" si="20"/>
        <v>185</v>
      </c>
      <c r="B190" s="8" t="s">
        <v>503</v>
      </c>
      <c r="C190" s="8">
        <v>411.9</v>
      </c>
      <c r="D190" s="8"/>
      <c r="E190" s="8"/>
      <c r="F190" s="8">
        <f t="shared" si="15"/>
        <v>411.9</v>
      </c>
      <c r="G190" s="169">
        <v>2.9007928833881258E-3</v>
      </c>
      <c r="H190" s="169">
        <v>2.7750247770069376E-3</v>
      </c>
      <c r="I190" s="18">
        <f t="shared" si="16"/>
        <v>12.87916812773225</v>
      </c>
      <c r="J190" s="18">
        <f t="shared" si="21"/>
        <v>4.7356701205671481</v>
      </c>
      <c r="K190" s="10">
        <v>4.4223133300968129</v>
      </c>
      <c r="L190" s="10">
        <v>0.53560239798878351</v>
      </c>
      <c r="M190" s="200">
        <f t="shared" si="17"/>
        <v>0.53560239798878351</v>
      </c>
      <c r="N190" s="85">
        <v>14</v>
      </c>
      <c r="O190" s="85">
        <v>15</v>
      </c>
      <c r="P190" s="8">
        <v>5000</v>
      </c>
      <c r="Q190" s="10">
        <f t="shared" si="18"/>
        <v>22.572753976384995</v>
      </c>
      <c r="R190" s="11">
        <f t="shared" si="19"/>
        <v>5.4801539151213878E-2</v>
      </c>
      <c r="S190" s="89"/>
    </row>
    <row r="191" spans="1:19">
      <c r="A191" s="9">
        <f t="shared" si="20"/>
        <v>186</v>
      </c>
      <c r="B191" s="8" t="s">
        <v>504</v>
      </c>
      <c r="C191" s="8">
        <v>586.9</v>
      </c>
      <c r="D191" s="8"/>
      <c r="E191" s="8">
        <v>48.4</v>
      </c>
      <c r="F191" s="8">
        <f t="shared" si="15"/>
        <v>635.29999999999995</v>
      </c>
      <c r="G191" s="169">
        <v>6.188358151228002E-3</v>
      </c>
      <c r="H191" s="169">
        <v>6.342913776015857E-3</v>
      </c>
      <c r="I191" s="18">
        <f t="shared" si="16"/>
        <v>28.435085068266858</v>
      </c>
      <c r="J191" s="18">
        <f t="shared" si="21"/>
        <v>10.455580779601725</v>
      </c>
      <c r="K191" s="10">
        <v>9.7637405221120517</v>
      </c>
      <c r="L191" s="10">
        <v>1.1426184490427382</v>
      </c>
      <c r="M191" s="200">
        <f t="shared" si="17"/>
        <v>1.1426184490427382</v>
      </c>
      <c r="N191" s="85">
        <v>32</v>
      </c>
      <c r="O191" s="85">
        <v>32</v>
      </c>
      <c r="P191" s="8">
        <v>5000</v>
      </c>
      <c r="Q191" s="10">
        <f t="shared" si="18"/>
        <v>49.79702481902337</v>
      </c>
      <c r="R191" s="11">
        <f t="shared" si="19"/>
        <v>7.8383479960685301E-2</v>
      </c>
      <c r="S191" s="89"/>
    </row>
    <row r="192" spans="1:19">
      <c r="A192" s="9">
        <f t="shared" si="20"/>
        <v>187</v>
      </c>
      <c r="B192" s="8" t="s">
        <v>505</v>
      </c>
      <c r="C192" s="8">
        <v>589.9</v>
      </c>
      <c r="D192" s="8">
        <v>60.8</v>
      </c>
      <c r="E192" s="8"/>
      <c r="F192" s="8">
        <f t="shared" si="15"/>
        <v>650.69999999999993</v>
      </c>
      <c r="G192" s="169">
        <v>4.8346548056468763E-3</v>
      </c>
      <c r="H192" s="169">
        <v>4.9554013875123884E-3</v>
      </c>
      <c r="I192" s="18">
        <f t="shared" si="16"/>
        <v>22.214910209583483</v>
      </c>
      <c r="J192" s="18">
        <f t="shared" si="21"/>
        <v>8.1684224840638464</v>
      </c>
      <c r="K192" s="10">
        <v>7.627922282900041</v>
      </c>
      <c r="L192" s="10">
        <v>0.89267066331463918</v>
      </c>
      <c r="M192" s="200">
        <f t="shared" si="17"/>
        <v>0.89267066331463918</v>
      </c>
      <c r="N192" s="85">
        <v>25</v>
      </c>
      <c r="O192" s="85">
        <v>25</v>
      </c>
      <c r="P192" s="8">
        <v>5000</v>
      </c>
      <c r="Q192" s="10">
        <f t="shared" si="18"/>
        <v>38.90392563986201</v>
      </c>
      <c r="R192" s="11">
        <f t="shared" si="19"/>
        <v>5.9787806423639178E-2</v>
      </c>
      <c r="S192" s="89"/>
    </row>
    <row r="193" spans="1:19">
      <c r="A193" s="9">
        <f t="shared" si="20"/>
        <v>188</v>
      </c>
      <c r="B193" s="8" t="s">
        <v>506</v>
      </c>
      <c r="C193" s="8">
        <v>650.29999999999995</v>
      </c>
      <c r="D193" s="8"/>
      <c r="E193" s="8"/>
      <c r="F193" s="8">
        <f t="shared" si="15"/>
        <v>650.29999999999995</v>
      </c>
      <c r="G193" s="169">
        <v>3.8677238445175011E-3</v>
      </c>
      <c r="H193" s="169">
        <v>3.7661050545094153E-3</v>
      </c>
      <c r="I193" s="18">
        <f t="shared" si="16"/>
        <v>17.322150169648946</v>
      </c>
      <c r="J193" s="18">
        <f t="shared" si="21"/>
        <v>6.3693546173799183</v>
      </c>
      <c r="K193" s="10">
        <v>5.9478977866768217</v>
      </c>
      <c r="L193" s="10">
        <v>0.71413653065171134</v>
      </c>
      <c r="M193" s="200">
        <f t="shared" si="17"/>
        <v>0.71413653065171134</v>
      </c>
      <c r="N193" s="85">
        <v>19</v>
      </c>
      <c r="O193" s="85">
        <v>20</v>
      </c>
      <c r="P193" s="8">
        <v>5000</v>
      </c>
      <c r="Q193" s="10">
        <f t="shared" si="18"/>
        <v>30.353539104357399</v>
      </c>
      <c r="R193" s="11">
        <f t="shared" si="19"/>
        <v>4.6676209602271874E-2</v>
      </c>
      <c r="S193" s="89"/>
    </row>
    <row r="194" spans="1:19">
      <c r="A194" s="9">
        <f t="shared" si="20"/>
        <v>189</v>
      </c>
      <c r="B194" s="8" t="s">
        <v>507</v>
      </c>
      <c r="C194" s="8">
        <v>630.21</v>
      </c>
      <c r="D194" s="8">
        <v>38.9</v>
      </c>
      <c r="E194" s="8">
        <v>33.799999999999997</v>
      </c>
      <c r="F194" s="8">
        <f t="shared" si="15"/>
        <v>702.91</v>
      </c>
      <c r="G194" s="169">
        <v>5.8015857667762516E-3</v>
      </c>
      <c r="H194" s="169">
        <v>5.9464816650148661E-3</v>
      </c>
      <c r="I194" s="18">
        <f t="shared" si="16"/>
        <v>26.657892251500179</v>
      </c>
      <c r="J194" s="18">
        <f t="shared" si="21"/>
        <v>9.8021069808766175</v>
      </c>
      <c r="K194" s="10">
        <v>9.1535067394800489</v>
      </c>
      <c r="L194" s="10">
        <v>1.071204795977567</v>
      </c>
      <c r="M194" s="200">
        <f t="shared" si="17"/>
        <v>1.071204795977567</v>
      </c>
      <c r="N194" s="85">
        <v>30</v>
      </c>
      <c r="O194" s="85">
        <v>30</v>
      </c>
      <c r="P194" s="8">
        <v>5000</v>
      </c>
      <c r="Q194" s="10">
        <f t="shared" si="18"/>
        <v>46.68471076783441</v>
      </c>
      <c r="R194" s="11">
        <f t="shared" si="19"/>
        <v>6.6416341733414541E-2</v>
      </c>
      <c r="S194" s="89"/>
    </row>
    <row r="195" spans="1:19">
      <c r="A195" s="9">
        <f t="shared" si="20"/>
        <v>190</v>
      </c>
      <c r="B195" s="8" t="s">
        <v>508</v>
      </c>
      <c r="C195" s="8">
        <v>592.9</v>
      </c>
      <c r="D195" s="8"/>
      <c r="E195" s="8"/>
      <c r="F195" s="8">
        <f t="shared" si="15"/>
        <v>592.9</v>
      </c>
      <c r="G195" s="169">
        <v>4.641268613421002E-3</v>
      </c>
      <c r="H195" s="169">
        <v>4.7571853320118925E-3</v>
      </c>
      <c r="I195" s="18">
        <f t="shared" si="16"/>
        <v>21.326313801200143</v>
      </c>
      <c r="J195" s="18">
        <f t="shared" si="21"/>
        <v>7.8416855847012936</v>
      </c>
      <c r="K195" s="10">
        <v>7.3228053915840396</v>
      </c>
      <c r="L195" s="10">
        <v>0.85696383678205379</v>
      </c>
      <c r="M195" s="200">
        <f t="shared" si="17"/>
        <v>0.85696383678205379</v>
      </c>
      <c r="N195" s="85">
        <v>24</v>
      </c>
      <c r="O195" s="85">
        <v>24</v>
      </c>
      <c r="P195" s="8">
        <v>5000</v>
      </c>
      <c r="Q195" s="10">
        <f t="shared" si="18"/>
        <v>37.347768614267537</v>
      </c>
      <c r="R195" s="11">
        <f t="shared" si="19"/>
        <v>6.2991682601227089E-2</v>
      </c>
      <c r="S195" s="89"/>
    </row>
    <row r="196" spans="1:19">
      <c r="A196" s="9">
        <f t="shared" si="20"/>
        <v>191</v>
      </c>
      <c r="B196" s="8" t="s">
        <v>509</v>
      </c>
      <c r="C196" s="8">
        <v>1130.92</v>
      </c>
      <c r="D196" s="8"/>
      <c r="E196" s="8">
        <v>114.2</v>
      </c>
      <c r="F196" s="8">
        <f t="shared" ref="F196:F259" si="22">C196+D196+E196</f>
        <v>1245.1200000000001</v>
      </c>
      <c r="G196" s="169">
        <v>9.8626958035196288E-3</v>
      </c>
      <c r="H196" s="169">
        <v>9.9108027750247768E-3</v>
      </c>
      <c r="I196" s="18">
        <f t="shared" ref="I196:I259" si="23">(G196+H196)*$T$2</f>
        <v>44.868638829532472</v>
      </c>
      <c r="J196" s="18">
        <f t="shared" si="21"/>
        <v>16.498198497619089</v>
      </c>
      <c r="K196" s="10">
        <v>15.406521417472874</v>
      </c>
      <c r="L196" s="10">
        <v>1.8210481531618641</v>
      </c>
      <c r="M196" s="200">
        <f t="shared" ref="M196:M259" si="24">L196*$M$2</f>
        <v>1.8210481531618641</v>
      </c>
      <c r="N196" s="85">
        <v>50</v>
      </c>
      <c r="O196" s="85">
        <v>51</v>
      </c>
      <c r="P196" s="8">
        <v>5000</v>
      </c>
      <c r="Q196" s="10">
        <f t="shared" ref="Q196:Q259" si="25">I196+J196+K196+M196</f>
        <v>78.5944068977863</v>
      </c>
      <c r="R196" s="11">
        <f t="shared" ref="R196:R259" si="26">Q196/F196</f>
        <v>6.3121953625181748E-2</v>
      </c>
      <c r="S196" s="89"/>
    </row>
    <row r="197" spans="1:19">
      <c r="A197" s="9">
        <f t="shared" si="20"/>
        <v>192</v>
      </c>
      <c r="B197" s="8" t="s">
        <v>510</v>
      </c>
      <c r="C197" s="8">
        <v>274.64999999999998</v>
      </c>
      <c r="D197" s="8"/>
      <c r="E197" s="8"/>
      <c r="F197" s="8">
        <f t="shared" si="22"/>
        <v>274.64999999999998</v>
      </c>
      <c r="G197" s="169">
        <v>3.2875652678398763E-3</v>
      </c>
      <c r="H197" s="169">
        <v>3.3696729435084239E-3</v>
      </c>
      <c r="I197" s="18">
        <f t="shared" si="23"/>
        <v>15.106138942516768</v>
      </c>
      <c r="J197" s="18">
        <f t="shared" si="21"/>
        <v>5.5545272891634161</v>
      </c>
      <c r="K197" s="10">
        <v>5.1869871523720281</v>
      </c>
      <c r="L197" s="10">
        <v>0.60701605105395473</v>
      </c>
      <c r="M197" s="200">
        <f t="shared" si="24"/>
        <v>0.60701605105395473</v>
      </c>
      <c r="N197" s="85">
        <v>17</v>
      </c>
      <c r="O197" s="85">
        <v>17</v>
      </c>
      <c r="P197" s="8">
        <v>5000</v>
      </c>
      <c r="Q197" s="10">
        <f t="shared" si="25"/>
        <v>26.454669435106169</v>
      </c>
      <c r="R197" s="11">
        <f t="shared" si="26"/>
        <v>9.6321388804318842E-2</v>
      </c>
      <c r="S197" s="89"/>
    </row>
    <row r="198" spans="1:19">
      <c r="A198" s="9">
        <f t="shared" si="20"/>
        <v>193</v>
      </c>
      <c r="B198" s="8" t="s">
        <v>511</v>
      </c>
      <c r="C198" s="8">
        <v>307.75</v>
      </c>
      <c r="D198" s="8">
        <v>138.30000000000001</v>
      </c>
      <c r="E198" s="8"/>
      <c r="F198" s="8">
        <f t="shared" si="22"/>
        <v>446.05</v>
      </c>
      <c r="G198" s="169">
        <v>3.6743376522916263E-3</v>
      </c>
      <c r="H198" s="169">
        <v>3.5678889990089194E-3</v>
      </c>
      <c r="I198" s="18">
        <f t="shared" si="23"/>
        <v>16.433553761265607</v>
      </c>
      <c r="J198" s="18">
        <f t="shared" si="21"/>
        <v>6.0426177180173637</v>
      </c>
      <c r="K198" s="10">
        <v>5.6427808953608203</v>
      </c>
      <c r="L198" s="10">
        <v>0.67842970411912584</v>
      </c>
      <c r="M198" s="200">
        <f t="shared" si="24"/>
        <v>0.67842970411912584</v>
      </c>
      <c r="N198" s="85">
        <v>18</v>
      </c>
      <c r="O198" s="85">
        <v>19</v>
      </c>
      <c r="P198" s="8">
        <v>5000</v>
      </c>
      <c r="Q198" s="10">
        <f t="shared" si="25"/>
        <v>28.797382078762915</v>
      </c>
      <c r="R198" s="11">
        <f t="shared" si="26"/>
        <v>6.4560883485624734E-2</v>
      </c>
      <c r="S198" s="89"/>
    </row>
    <row r="199" spans="1:19">
      <c r="A199" s="9">
        <f t="shared" si="20"/>
        <v>194</v>
      </c>
      <c r="B199" s="8" t="s">
        <v>512</v>
      </c>
      <c r="C199" s="8">
        <v>625.9</v>
      </c>
      <c r="D199" s="8">
        <v>158.1</v>
      </c>
      <c r="E199" s="8"/>
      <c r="F199" s="8">
        <f t="shared" si="22"/>
        <v>784</v>
      </c>
      <c r="G199" s="169">
        <v>7.9288338812608782E-3</v>
      </c>
      <c r="H199" s="169">
        <v>7.9286422200198214E-3</v>
      </c>
      <c r="I199" s="18">
        <f t="shared" si="23"/>
        <v>35.982674745699079</v>
      </c>
      <c r="J199" s="18">
        <f t="shared" si="21"/>
        <v>13.230829503993553</v>
      </c>
      <c r="K199" s="10">
        <v>12.355352504312858</v>
      </c>
      <c r="L199" s="10">
        <v>1.4639798878360084</v>
      </c>
      <c r="M199" s="200">
        <f t="shared" si="24"/>
        <v>1.4639798878360084</v>
      </c>
      <c r="N199" s="85">
        <v>40</v>
      </c>
      <c r="O199" s="85">
        <v>41</v>
      </c>
      <c r="P199" s="8">
        <v>5000</v>
      </c>
      <c r="Q199" s="10">
        <f t="shared" si="25"/>
        <v>63.032836641841506</v>
      </c>
      <c r="R199" s="11">
        <f t="shared" si="26"/>
        <v>8.0399026328879478E-2</v>
      </c>
      <c r="S199" s="89"/>
    </row>
    <row r="200" spans="1:19">
      <c r="A200" s="9">
        <f t="shared" ref="A200:A263" si="27">A199+1</f>
        <v>195</v>
      </c>
      <c r="B200" s="8" t="s">
        <v>513</v>
      </c>
      <c r="C200" s="8">
        <v>289.39999999999998</v>
      </c>
      <c r="D200" s="8"/>
      <c r="E200" s="8">
        <v>32.700000000000003</v>
      </c>
      <c r="F200" s="8">
        <f t="shared" si="22"/>
        <v>322.09999999999997</v>
      </c>
      <c r="G200" s="169">
        <v>2.5140204989363758E-3</v>
      </c>
      <c r="H200" s="169">
        <v>2.3785926660059463E-3</v>
      </c>
      <c r="I200" s="18">
        <f t="shared" si="23"/>
        <v>11.101975310965573</v>
      </c>
      <c r="J200" s="18">
        <f t="shared" si="21"/>
        <v>4.0821963218420416</v>
      </c>
      <c r="K200" s="10">
        <v>3.8120795474648106</v>
      </c>
      <c r="L200" s="10">
        <v>0.4641887449236124</v>
      </c>
      <c r="M200" s="200">
        <f t="shared" si="24"/>
        <v>0.4641887449236124</v>
      </c>
      <c r="N200" s="85">
        <v>12</v>
      </c>
      <c r="O200" s="85">
        <v>13</v>
      </c>
      <c r="P200" s="8">
        <v>5000</v>
      </c>
      <c r="Q200" s="10">
        <f t="shared" si="25"/>
        <v>19.460439925196038</v>
      </c>
      <c r="R200" s="11">
        <f t="shared" si="26"/>
        <v>6.0417385672760136E-2</v>
      </c>
      <c r="S200" s="89"/>
    </row>
    <row r="201" spans="1:19">
      <c r="A201" s="9">
        <f t="shared" si="27"/>
        <v>196</v>
      </c>
      <c r="B201" s="8" t="s">
        <v>514</v>
      </c>
      <c r="C201" s="8">
        <v>543.79999999999995</v>
      </c>
      <c r="D201" s="8"/>
      <c r="E201" s="8"/>
      <c r="F201" s="8">
        <f t="shared" si="22"/>
        <v>543.79999999999995</v>
      </c>
      <c r="G201" s="169">
        <v>5.0280409978727516E-3</v>
      </c>
      <c r="H201" s="169">
        <v>5.1536174430128834E-3</v>
      </c>
      <c r="I201" s="18">
        <f t="shared" si="23"/>
        <v>23.103506617966822</v>
      </c>
      <c r="J201" s="18">
        <f t="shared" si="21"/>
        <v>8.495159383426401</v>
      </c>
      <c r="K201" s="10">
        <v>7.9330391742160424</v>
      </c>
      <c r="L201" s="10">
        <v>0.92837748984722479</v>
      </c>
      <c r="M201" s="200">
        <f t="shared" si="24"/>
        <v>0.92837748984722479</v>
      </c>
      <c r="N201" s="85">
        <v>26</v>
      </c>
      <c r="O201" s="85">
        <v>26</v>
      </c>
      <c r="P201" s="8">
        <v>5000</v>
      </c>
      <c r="Q201" s="10">
        <f t="shared" si="25"/>
        <v>40.46008266545649</v>
      </c>
      <c r="R201" s="11">
        <f t="shared" si="26"/>
        <v>7.4402505820993919E-2</v>
      </c>
      <c r="S201" s="89"/>
    </row>
    <row r="202" spans="1:19">
      <c r="A202" s="9">
        <f t="shared" si="27"/>
        <v>197</v>
      </c>
      <c r="B202" s="8" t="s">
        <v>515</v>
      </c>
      <c r="C202" s="8">
        <v>556.6</v>
      </c>
      <c r="D202" s="8"/>
      <c r="E202" s="8"/>
      <c r="F202" s="8">
        <f t="shared" si="22"/>
        <v>556.6</v>
      </c>
      <c r="G202" s="169">
        <v>3.480951460065751E-3</v>
      </c>
      <c r="H202" s="169">
        <v>3.3696729435084239E-3</v>
      </c>
      <c r="I202" s="18">
        <f t="shared" si="23"/>
        <v>15.544957352882269</v>
      </c>
      <c r="J202" s="18">
        <f t="shared" si="21"/>
        <v>5.7158808186548109</v>
      </c>
      <c r="K202" s="10">
        <v>5.3376640040448189</v>
      </c>
      <c r="L202" s="10">
        <v>0.64272287758654023</v>
      </c>
      <c r="M202" s="200">
        <f t="shared" si="24"/>
        <v>0.64272287758654023</v>
      </c>
      <c r="N202" s="85">
        <v>17</v>
      </c>
      <c r="O202" s="85">
        <v>18</v>
      </c>
      <c r="P202" s="8">
        <v>5000</v>
      </c>
      <c r="Q202" s="10">
        <f t="shared" si="25"/>
        <v>27.241225053168439</v>
      </c>
      <c r="R202" s="11">
        <f t="shared" si="26"/>
        <v>4.8942193771412928E-2</v>
      </c>
      <c r="S202" s="89"/>
    </row>
    <row r="203" spans="1:19">
      <c r="A203" s="9">
        <f t="shared" si="27"/>
        <v>198</v>
      </c>
      <c r="B203" s="8" t="s">
        <v>516</v>
      </c>
      <c r="C203" s="8">
        <v>151.5</v>
      </c>
      <c r="D203" s="8"/>
      <c r="E203" s="8"/>
      <c r="F203" s="8">
        <f t="shared" si="22"/>
        <v>151.5</v>
      </c>
      <c r="G203" s="169">
        <v>1.1603171533552505E-3</v>
      </c>
      <c r="H203" s="169">
        <v>9.9108027750247768E-4</v>
      </c>
      <c r="I203" s="18">
        <f t="shared" si="23"/>
        <v>4.8818004522821967</v>
      </c>
      <c r="J203" s="18">
        <f t="shared" si="21"/>
        <v>1.7950380263041639</v>
      </c>
      <c r="K203" s="10">
        <v>1.6762613082527988</v>
      </c>
      <c r="L203" s="10">
        <v>0.21424095919551345</v>
      </c>
      <c r="M203" s="200">
        <f t="shared" si="24"/>
        <v>0.21424095919551345</v>
      </c>
      <c r="N203" s="85">
        <v>5</v>
      </c>
      <c r="O203" s="85">
        <v>6</v>
      </c>
      <c r="P203" s="8">
        <v>5000</v>
      </c>
      <c r="Q203" s="10">
        <f t="shared" si="25"/>
        <v>8.5673407460346738</v>
      </c>
      <c r="R203" s="11">
        <f t="shared" si="26"/>
        <v>5.6550103934222266E-2</v>
      </c>
      <c r="S203" s="89"/>
    </row>
    <row r="204" spans="1:19">
      <c r="A204" s="9">
        <f t="shared" si="27"/>
        <v>199</v>
      </c>
      <c r="B204" s="8" t="s">
        <v>517</v>
      </c>
      <c r="C204" s="8">
        <v>287.89999999999998</v>
      </c>
      <c r="D204" s="8">
        <v>71.900000000000006</v>
      </c>
      <c r="E204" s="8"/>
      <c r="F204" s="8">
        <f t="shared" si="22"/>
        <v>359.79999999999995</v>
      </c>
      <c r="G204" s="169">
        <v>3.480951460065751E-3</v>
      </c>
      <c r="H204" s="169">
        <v>3.3696729435084239E-3</v>
      </c>
      <c r="I204" s="18">
        <f t="shared" si="23"/>
        <v>15.544957352882269</v>
      </c>
      <c r="J204" s="18">
        <f t="shared" si="21"/>
        <v>5.7158808186548109</v>
      </c>
      <c r="K204" s="10">
        <v>5.3376640040448189</v>
      </c>
      <c r="L204" s="10">
        <v>0.64272287758654023</v>
      </c>
      <c r="M204" s="200">
        <f t="shared" si="24"/>
        <v>0.64272287758654023</v>
      </c>
      <c r="N204" s="85">
        <v>17</v>
      </c>
      <c r="O204" s="85">
        <v>18</v>
      </c>
      <c r="P204" s="8">
        <v>5000</v>
      </c>
      <c r="Q204" s="10">
        <f t="shared" si="25"/>
        <v>27.241225053168439</v>
      </c>
      <c r="R204" s="11">
        <f t="shared" si="26"/>
        <v>7.5712131887627682E-2</v>
      </c>
      <c r="S204" s="89"/>
    </row>
    <row r="205" spans="1:19">
      <c r="A205" s="9">
        <f t="shared" si="27"/>
        <v>200</v>
      </c>
      <c r="B205" s="8" t="s">
        <v>518</v>
      </c>
      <c r="C205" s="8">
        <v>383</v>
      </c>
      <c r="D205" s="8"/>
      <c r="E205" s="8"/>
      <c r="F205" s="8">
        <f t="shared" si="22"/>
        <v>383</v>
      </c>
      <c r="G205" s="169">
        <v>3.480951460065751E-3</v>
      </c>
      <c r="H205" s="169">
        <v>3.3696729435084239E-3</v>
      </c>
      <c r="I205" s="18">
        <f t="shared" si="23"/>
        <v>15.544957352882269</v>
      </c>
      <c r="J205" s="18">
        <f t="shared" si="21"/>
        <v>5.7158808186548109</v>
      </c>
      <c r="K205" s="10">
        <v>5.3376640040448189</v>
      </c>
      <c r="L205" s="10">
        <v>0.64272287758654023</v>
      </c>
      <c r="M205" s="200">
        <f t="shared" si="24"/>
        <v>0.64272287758654023</v>
      </c>
      <c r="N205" s="85">
        <v>17</v>
      </c>
      <c r="O205" s="85">
        <v>18</v>
      </c>
      <c r="P205" s="8">
        <v>5000</v>
      </c>
      <c r="Q205" s="10">
        <f t="shared" si="25"/>
        <v>27.241225053168439</v>
      </c>
      <c r="R205" s="11">
        <f t="shared" si="26"/>
        <v>7.1125913976941096E-2</v>
      </c>
      <c r="S205" s="89"/>
    </row>
    <row r="206" spans="1:19">
      <c r="A206" s="9">
        <f t="shared" si="27"/>
        <v>201</v>
      </c>
      <c r="B206" s="8" t="s">
        <v>519</v>
      </c>
      <c r="C206" s="8">
        <v>353.6</v>
      </c>
      <c r="D206" s="8"/>
      <c r="E206" s="8"/>
      <c r="F206" s="8">
        <f t="shared" si="22"/>
        <v>353.6</v>
      </c>
      <c r="G206" s="169">
        <v>1.7404757300328755E-3</v>
      </c>
      <c r="H206" s="169">
        <v>1.5857284440039642E-3</v>
      </c>
      <c r="I206" s="18">
        <f t="shared" si="23"/>
        <v>7.5475896774322146</v>
      </c>
      <c r="J206" s="18">
        <f t="shared" si="21"/>
        <v>2.7752487243918256</v>
      </c>
      <c r="K206" s="10">
        <v>2.5916119822008037</v>
      </c>
      <c r="L206" s="10">
        <v>0.32136143879327012</v>
      </c>
      <c r="M206" s="200">
        <f t="shared" si="24"/>
        <v>0.32136143879327012</v>
      </c>
      <c r="N206" s="85">
        <v>8</v>
      </c>
      <c r="O206" s="85">
        <v>9</v>
      </c>
      <c r="P206" s="8">
        <v>5000</v>
      </c>
      <c r="Q206" s="10">
        <f t="shared" si="25"/>
        <v>13.235811822818112</v>
      </c>
      <c r="R206" s="11">
        <f t="shared" si="26"/>
        <v>3.7431594521544431E-2</v>
      </c>
      <c r="S206" s="89"/>
    </row>
    <row r="207" spans="1:19">
      <c r="A207" s="9">
        <f t="shared" si="27"/>
        <v>202</v>
      </c>
      <c r="B207" s="8" t="s">
        <v>520</v>
      </c>
      <c r="C207" s="8">
        <v>500.84</v>
      </c>
      <c r="D207" s="8"/>
      <c r="E207" s="8">
        <v>47.4</v>
      </c>
      <c r="F207" s="8">
        <f t="shared" si="22"/>
        <v>548.24</v>
      </c>
      <c r="G207" s="169">
        <v>2.9007928833881258E-3</v>
      </c>
      <c r="H207" s="169">
        <v>2.973240832507433E-3</v>
      </c>
      <c r="I207" s="18">
        <f t="shared" si="23"/>
        <v>13.32894612575009</v>
      </c>
      <c r="J207" s="18">
        <f t="shared" si="21"/>
        <v>4.9010534904383087</v>
      </c>
      <c r="K207" s="10">
        <v>4.5767533697400244</v>
      </c>
      <c r="L207" s="10">
        <v>0.53560239798878351</v>
      </c>
      <c r="M207" s="200">
        <f t="shared" si="24"/>
        <v>0.53560239798878351</v>
      </c>
      <c r="N207" s="85">
        <v>15</v>
      </c>
      <c r="O207" s="85">
        <v>15</v>
      </c>
      <c r="P207" s="8">
        <v>5000</v>
      </c>
      <c r="Q207" s="10">
        <f t="shared" si="25"/>
        <v>23.342355383917205</v>
      </c>
      <c r="R207" s="11">
        <f t="shared" si="26"/>
        <v>4.2576892207641187E-2</v>
      </c>
      <c r="S207" s="89"/>
    </row>
    <row r="208" spans="1:19">
      <c r="A208" s="9">
        <f t="shared" si="27"/>
        <v>203</v>
      </c>
      <c r="B208" s="8" t="s">
        <v>521</v>
      </c>
      <c r="C208" s="8">
        <v>153.69999999999999</v>
      </c>
      <c r="D208" s="8"/>
      <c r="E208" s="8"/>
      <c r="F208" s="8">
        <f t="shared" si="22"/>
        <v>153.69999999999999</v>
      </c>
      <c r="G208" s="169">
        <v>1.3537033455811255E-3</v>
      </c>
      <c r="H208" s="169">
        <v>1.1892963330029731E-3</v>
      </c>
      <c r="I208" s="18">
        <f t="shared" si="23"/>
        <v>5.7703968606655351</v>
      </c>
      <c r="J208" s="18">
        <f t="shared" si="21"/>
        <v>2.1217749256667173</v>
      </c>
      <c r="K208" s="10">
        <v>1.9813781995688002</v>
      </c>
      <c r="L208" s="10">
        <v>0.249947785728099</v>
      </c>
      <c r="M208" s="200">
        <f t="shared" si="24"/>
        <v>0.249947785728099</v>
      </c>
      <c r="N208" s="85">
        <v>6</v>
      </c>
      <c r="O208" s="85">
        <v>7</v>
      </c>
      <c r="P208" s="8">
        <v>5000</v>
      </c>
      <c r="Q208" s="10">
        <f t="shared" si="25"/>
        <v>10.12349777162915</v>
      </c>
      <c r="R208" s="11">
        <f t="shared" si="26"/>
        <v>6.5865307557769356E-2</v>
      </c>
      <c r="S208" s="89"/>
    </row>
    <row r="209" spans="1:19">
      <c r="A209" s="9">
        <f t="shared" si="27"/>
        <v>204</v>
      </c>
      <c r="B209" s="8" t="s">
        <v>522</v>
      </c>
      <c r="C209" s="8">
        <v>250.8</v>
      </c>
      <c r="D209" s="8">
        <v>36.200000000000003</v>
      </c>
      <c r="E209" s="8"/>
      <c r="F209" s="8">
        <f t="shared" si="22"/>
        <v>287</v>
      </c>
      <c r="G209" s="169">
        <v>3.094179075614001E-3</v>
      </c>
      <c r="H209" s="169">
        <v>3.1714568880079285E-3</v>
      </c>
      <c r="I209" s="18">
        <f t="shared" si="23"/>
        <v>14.217542534133429</v>
      </c>
      <c r="J209" s="18">
        <f t="shared" si="21"/>
        <v>5.2277903898008624</v>
      </c>
      <c r="K209" s="10">
        <v>4.8818702610560258</v>
      </c>
      <c r="L209" s="10">
        <v>0.57130922452136912</v>
      </c>
      <c r="M209" s="200">
        <f t="shared" si="24"/>
        <v>0.57130922452136912</v>
      </c>
      <c r="N209" s="85">
        <v>16</v>
      </c>
      <c r="O209" s="85">
        <v>16</v>
      </c>
      <c r="P209" s="8">
        <v>5000</v>
      </c>
      <c r="Q209" s="10">
        <f t="shared" si="25"/>
        <v>24.898512409511685</v>
      </c>
      <c r="R209" s="11">
        <f t="shared" si="26"/>
        <v>8.6754398639413532E-2</v>
      </c>
      <c r="S209" s="89"/>
    </row>
    <row r="210" spans="1:19">
      <c r="A210" s="9">
        <f t="shared" si="27"/>
        <v>205</v>
      </c>
      <c r="B210" s="8" t="s">
        <v>523</v>
      </c>
      <c r="C210" s="8">
        <v>163</v>
      </c>
      <c r="D210" s="8"/>
      <c r="E210" s="8"/>
      <c r="F210" s="8">
        <f t="shared" si="22"/>
        <v>163</v>
      </c>
      <c r="G210" s="169">
        <v>1.9338619222587505E-3</v>
      </c>
      <c r="H210" s="169">
        <v>1.7839444995044597E-3</v>
      </c>
      <c r="I210" s="18">
        <f t="shared" si="23"/>
        <v>8.4361860858155531</v>
      </c>
      <c r="J210" s="18">
        <f t="shared" si="21"/>
        <v>3.1019856237543793</v>
      </c>
      <c r="K210" s="10">
        <v>2.8967288735168051</v>
      </c>
      <c r="L210" s="10">
        <v>0.35706826532585567</v>
      </c>
      <c r="M210" s="200">
        <f t="shared" si="24"/>
        <v>0.35706826532585567</v>
      </c>
      <c r="N210" s="85">
        <v>9</v>
      </c>
      <c r="O210" s="85">
        <v>10</v>
      </c>
      <c r="P210" s="8">
        <v>5000</v>
      </c>
      <c r="Q210" s="10">
        <f t="shared" si="25"/>
        <v>14.791968848412592</v>
      </c>
      <c r="R210" s="11">
        <f t="shared" si="26"/>
        <v>9.0748275143635537E-2</v>
      </c>
      <c r="S210" s="89"/>
    </row>
    <row r="211" spans="1:19">
      <c r="A211" s="9">
        <f t="shared" si="27"/>
        <v>206</v>
      </c>
      <c r="B211" s="8" t="s">
        <v>524</v>
      </c>
      <c r="C211" s="8">
        <v>250.48</v>
      </c>
      <c r="D211" s="8"/>
      <c r="E211" s="8"/>
      <c r="F211" s="8">
        <f t="shared" si="22"/>
        <v>250.48</v>
      </c>
      <c r="G211" s="169">
        <v>2.707406691162251E-3</v>
      </c>
      <c r="H211" s="169">
        <v>2.5768087215064417E-3</v>
      </c>
      <c r="I211" s="18">
        <f t="shared" si="23"/>
        <v>11.990571719348912</v>
      </c>
      <c r="J211" s="18">
        <f t="shared" si="21"/>
        <v>4.4089332212045953</v>
      </c>
      <c r="K211" s="10">
        <v>4.1171964387808115</v>
      </c>
      <c r="L211" s="10">
        <v>0.49989557145619801</v>
      </c>
      <c r="M211" s="200">
        <f t="shared" si="24"/>
        <v>0.49989557145619801</v>
      </c>
      <c r="N211" s="85">
        <v>13</v>
      </c>
      <c r="O211" s="85">
        <v>14</v>
      </c>
      <c r="P211" s="8">
        <v>5000</v>
      </c>
      <c r="Q211" s="10">
        <f t="shared" si="25"/>
        <v>21.016596950790515</v>
      </c>
      <c r="R211" s="11">
        <f t="shared" si="26"/>
        <v>8.3905289647039749E-2</v>
      </c>
      <c r="S211" s="89"/>
    </row>
    <row r="212" spans="1:19">
      <c r="A212" s="9">
        <f t="shared" si="27"/>
        <v>207</v>
      </c>
      <c r="B212" s="8" t="s">
        <v>525</v>
      </c>
      <c r="C212" s="8">
        <v>849.38</v>
      </c>
      <c r="D212" s="8"/>
      <c r="E212" s="8"/>
      <c r="F212" s="8">
        <f t="shared" si="22"/>
        <v>849.38</v>
      </c>
      <c r="G212" s="169">
        <v>1.0056081995745503E-2</v>
      </c>
      <c r="H212" s="169">
        <v>1.0109018830525273E-2</v>
      </c>
      <c r="I212" s="18">
        <f t="shared" si="23"/>
        <v>45.757235237915808</v>
      </c>
      <c r="J212" s="18">
        <f t="shared" si="21"/>
        <v>16.824935396981644</v>
      </c>
      <c r="K212" s="10">
        <v>15.711638308788874</v>
      </c>
      <c r="L212" s="10">
        <v>1.8567549796944496</v>
      </c>
      <c r="M212" s="200">
        <f t="shared" si="24"/>
        <v>1.8567549796944496</v>
      </c>
      <c r="N212" s="85">
        <v>51</v>
      </c>
      <c r="O212" s="85">
        <v>52</v>
      </c>
      <c r="P212" s="8">
        <v>5000</v>
      </c>
      <c r="Q212" s="10">
        <f t="shared" si="25"/>
        <v>80.150563923380773</v>
      </c>
      <c r="R212" s="11">
        <f t="shared" si="26"/>
        <v>9.4363611014364329E-2</v>
      </c>
      <c r="S212" s="89"/>
    </row>
    <row r="213" spans="1:19">
      <c r="A213" s="9">
        <f t="shared" si="27"/>
        <v>208</v>
      </c>
      <c r="B213" s="8" t="s">
        <v>526</v>
      </c>
      <c r="C213" s="8">
        <v>413.7</v>
      </c>
      <c r="D213" s="8"/>
      <c r="E213" s="8"/>
      <c r="F213" s="8">
        <f t="shared" si="22"/>
        <v>413.7</v>
      </c>
      <c r="G213" s="169">
        <v>3.094179075614001E-3</v>
      </c>
      <c r="H213" s="169">
        <v>3.1714568880079285E-3</v>
      </c>
      <c r="I213" s="18">
        <f t="shared" si="23"/>
        <v>14.217542534133429</v>
      </c>
      <c r="J213" s="18">
        <f t="shared" si="21"/>
        <v>5.2277903898008624</v>
      </c>
      <c r="K213" s="10">
        <v>4.8818702610560258</v>
      </c>
      <c r="L213" s="10">
        <v>0.57130922452136912</v>
      </c>
      <c r="M213" s="200">
        <f t="shared" si="24"/>
        <v>0.57130922452136912</v>
      </c>
      <c r="N213" s="85">
        <v>16</v>
      </c>
      <c r="O213" s="85">
        <v>16</v>
      </c>
      <c r="P213" s="8">
        <v>5000</v>
      </c>
      <c r="Q213" s="10">
        <f t="shared" si="25"/>
        <v>24.898512409511685</v>
      </c>
      <c r="R213" s="11">
        <f t="shared" si="26"/>
        <v>6.0184946602638838E-2</v>
      </c>
      <c r="S213" s="89"/>
    </row>
    <row r="214" spans="1:19">
      <c r="A214" s="9">
        <f t="shared" si="27"/>
        <v>209</v>
      </c>
      <c r="B214" s="8" t="s">
        <v>527</v>
      </c>
      <c r="C214" s="8">
        <v>301.8</v>
      </c>
      <c r="D214" s="8"/>
      <c r="E214" s="8"/>
      <c r="F214" s="8">
        <f t="shared" si="22"/>
        <v>301.8</v>
      </c>
      <c r="G214" s="169">
        <v>2.1272481144846258E-3</v>
      </c>
      <c r="H214" s="169">
        <v>1.9821605550049554E-3</v>
      </c>
      <c r="I214" s="18">
        <f t="shared" si="23"/>
        <v>9.3247824941988942</v>
      </c>
      <c r="J214" s="18">
        <f t="shared" si="21"/>
        <v>3.4287225231169338</v>
      </c>
      <c r="K214" s="10">
        <v>3.2018457648328069</v>
      </c>
      <c r="L214" s="10">
        <v>0.39277509185844128</v>
      </c>
      <c r="M214" s="200">
        <f t="shared" si="24"/>
        <v>0.39277509185844128</v>
      </c>
      <c r="N214" s="85">
        <v>10</v>
      </c>
      <c r="O214" s="85">
        <v>11</v>
      </c>
      <c r="P214" s="8">
        <v>5000</v>
      </c>
      <c r="Q214" s="10">
        <f t="shared" si="25"/>
        <v>16.348125874007078</v>
      </c>
      <c r="R214" s="11">
        <f t="shared" si="26"/>
        <v>5.4168740470533723E-2</v>
      </c>
      <c r="S214" s="89"/>
    </row>
    <row r="215" spans="1:19">
      <c r="A215" s="9">
        <f t="shared" si="27"/>
        <v>210</v>
      </c>
      <c r="B215" s="8" t="s">
        <v>528</v>
      </c>
      <c r="C215" s="8">
        <v>392</v>
      </c>
      <c r="D215" s="8"/>
      <c r="E215" s="8">
        <v>25.1</v>
      </c>
      <c r="F215" s="8">
        <f t="shared" si="22"/>
        <v>417.1</v>
      </c>
      <c r="G215" s="169">
        <v>3.480951460065751E-3</v>
      </c>
      <c r="H215" s="169">
        <v>3.5678889990089194E-3</v>
      </c>
      <c r="I215" s="18">
        <f t="shared" si="23"/>
        <v>15.994735350900108</v>
      </c>
      <c r="J215" s="18">
        <f t="shared" si="21"/>
        <v>5.8812641885259698</v>
      </c>
      <c r="K215" s="10">
        <v>5.4921040436880295</v>
      </c>
      <c r="L215" s="10">
        <v>0.64272287758654023</v>
      </c>
      <c r="M215" s="200">
        <f t="shared" si="24"/>
        <v>0.64272287758654023</v>
      </c>
      <c r="N215" s="85">
        <v>18</v>
      </c>
      <c r="O215" s="85">
        <v>18</v>
      </c>
      <c r="P215" s="8">
        <v>5000</v>
      </c>
      <c r="Q215" s="10">
        <f t="shared" si="25"/>
        <v>28.010826460700645</v>
      </c>
      <c r="R215" s="11">
        <f t="shared" si="26"/>
        <v>6.7156141118917864E-2</v>
      </c>
      <c r="S215" s="89"/>
    </row>
    <row r="216" spans="1:19">
      <c r="A216" s="9">
        <f t="shared" si="27"/>
        <v>211</v>
      </c>
      <c r="B216" s="8" t="s">
        <v>529</v>
      </c>
      <c r="C216" s="8">
        <v>191.3</v>
      </c>
      <c r="D216" s="8"/>
      <c r="E216" s="8"/>
      <c r="F216" s="8">
        <f t="shared" si="22"/>
        <v>191.3</v>
      </c>
      <c r="G216" s="169">
        <v>1.7404757300328755E-3</v>
      </c>
      <c r="H216" s="169">
        <v>1.7839444995044597E-3</v>
      </c>
      <c r="I216" s="18">
        <f t="shared" si="23"/>
        <v>7.9973676754500538</v>
      </c>
      <c r="J216" s="18">
        <f t="shared" si="21"/>
        <v>2.9406320942629849</v>
      </c>
      <c r="K216" s="10">
        <v>2.7460520218440148</v>
      </c>
      <c r="L216" s="10">
        <v>0.32136143879327012</v>
      </c>
      <c r="M216" s="200">
        <f t="shared" si="24"/>
        <v>0.32136143879327012</v>
      </c>
      <c r="N216" s="85">
        <v>9</v>
      </c>
      <c r="O216" s="85">
        <v>9</v>
      </c>
      <c r="P216" s="8">
        <v>5000</v>
      </c>
      <c r="Q216" s="10">
        <f t="shared" si="25"/>
        <v>14.005413230350323</v>
      </c>
      <c r="R216" s="11">
        <f t="shared" si="26"/>
        <v>7.321177851725208E-2</v>
      </c>
      <c r="S216" s="89"/>
    </row>
    <row r="217" spans="1:19">
      <c r="A217" s="9">
        <f t="shared" si="27"/>
        <v>212</v>
      </c>
      <c r="B217" s="8" t="s">
        <v>530</v>
      </c>
      <c r="C217" s="8">
        <v>319.3</v>
      </c>
      <c r="D217" s="8"/>
      <c r="E217" s="8"/>
      <c r="F217" s="8">
        <f t="shared" si="22"/>
        <v>319.3</v>
      </c>
      <c r="G217" s="169">
        <v>3.094179075614001E-3</v>
      </c>
      <c r="H217" s="169">
        <v>3.1714568880079285E-3</v>
      </c>
      <c r="I217" s="18">
        <f t="shared" si="23"/>
        <v>14.217542534133429</v>
      </c>
      <c r="J217" s="18">
        <f t="shared" si="21"/>
        <v>5.2277903898008624</v>
      </c>
      <c r="K217" s="10">
        <v>4.8818702610560258</v>
      </c>
      <c r="L217" s="10">
        <v>0.57130922452136912</v>
      </c>
      <c r="M217" s="200">
        <f t="shared" si="24"/>
        <v>0.57130922452136912</v>
      </c>
      <c r="N217" s="85">
        <v>16</v>
      </c>
      <c r="O217" s="85">
        <v>16</v>
      </c>
      <c r="P217" s="8">
        <v>5000</v>
      </c>
      <c r="Q217" s="10">
        <f t="shared" si="25"/>
        <v>24.898512409511685</v>
      </c>
      <c r="R217" s="11">
        <f t="shared" si="26"/>
        <v>7.7978429093365748E-2</v>
      </c>
      <c r="S217" s="89"/>
    </row>
    <row r="218" spans="1:19">
      <c r="A218" s="9">
        <f t="shared" si="27"/>
        <v>213</v>
      </c>
      <c r="B218" s="8" t="s">
        <v>531</v>
      </c>
      <c r="C218" s="8">
        <v>481.74</v>
      </c>
      <c r="D218" s="8"/>
      <c r="E218" s="8"/>
      <c r="F218" s="8">
        <f t="shared" si="22"/>
        <v>481.74</v>
      </c>
      <c r="G218" s="169">
        <v>2.1272481144846258E-3</v>
      </c>
      <c r="H218" s="169">
        <v>1.9821605550049554E-3</v>
      </c>
      <c r="I218" s="18">
        <f t="shared" si="23"/>
        <v>9.3247824941988942</v>
      </c>
      <c r="J218" s="18">
        <f t="shared" si="21"/>
        <v>3.4287225231169338</v>
      </c>
      <c r="K218" s="10">
        <v>3.2018457648328069</v>
      </c>
      <c r="L218" s="10">
        <v>0.39277509185844128</v>
      </c>
      <c r="M218" s="200">
        <f t="shared" si="24"/>
        <v>0.39277509185844128</v>
      </c>
      <c r="N218" s="85">
        <v>10</v>
      </c>
      <c r="O218" s="85">
        <v>11</v>
      </c>
      <c r="P218" s="8">
        <v>5000</v>
      </c>
      <c r="Q218" s="10">
        <f t="shared" si="25"/>
        <v>16.348125874007078</v>
      </c>
      <c r="R218" s="11">
        <f t="shared" si="26"/>
        <v>3.3935579096622821E-2</v>
      </c>
      <c r="S218" s="89"/>
    </row>
    <row r="219" spans="1:19">
      <c r="A219" s="9">
        <f t="shared" si="27"/>
        <v>214</v>
      </c>
      <c r="B219" s="8" t="s">
        <v>532</v>
      </c>
      <c r="C219" s="8">
        <v>503.3</v>
      </c>
      <c r="D219" s="8"/>
      <c r="E219" s="8"/>
      <c r="F219" s="8">
        <f t="shared" si="22"/>
        <v>503.3</v>
      </c>
      <c r="G219" s="169">
        <v>4.2544962289692515E-3</v>
      </c>
      <c r="H219" s="169">
        <v>4.1625371655104057E-3</v>
      </c>
      <c r="I219" s="18">
        <f t="shared" si="23"/>
        <v>19.099342986415628</v>
      </c>
      <c r="J219" s="18">
        <f t="shared" si="21"/>
        <v>7.0228284161050274</v>
      </c>
      <c r="K219" s="10">
        <v>6.5581315693088253</v>
      </c>
      <c r="L219" s="10">
        <v>0.78555018371688257</v>
      </c>
      <c r="M219" s="200">
        <f t="shared" si="24"/>
        <v>0.78555018371688257</v>
      </c>
      <c r="N219" s="85">
        <v>21</v>
      </c>
      <c r="O219" s="85">
        <v>22</v>
      </c>
      <c r="P219" s="8">
        <v>5000</v>
      </c>
      <c r="Q219" s="10">
        <f t="shared" si="25"/>
        <v>33.46585315554637</v>
      </c>
      <c r="R219" s="11">
        <f t="shared" si="26"/>
        <v>6.6492853478137035E-2</v>
      </c>
      <c r="S219" s="89"/>
    </row>
    <row r="220" spans="1:19">
      <c r="A220" s="9">
        <f t="shared" si="27"/>
        <v>215</v>
      </c>
      <c r="B220" s="8" t="s">
        <v>533</v>
      </c>
      <c r="C220" s="8">
        <v>97.1</v>
      </c>
      <c r="D220" s="8"/>
      <c r="E220" s="8"/>
      <c r="F220" s="8">
        <f t="shared" si="22"/>
        <v>97.1</v>
      </c>
      <c r="G220" s="169">
        <v>9.6693096112937527E-4</v>
      </c>
      <c r="H220" s="169">
        <v>7.9286422200198212E-4</v>
      </c>
      <c r="I220" s="18">
        <f t="shared" si="23"/>
        <v>3.9932040438988574</v>
      </c>
      <c r="J220" s="18">
        <f t="shared" si="21"/>
        <v>1.46830112694161</v>
      </c>
      <c r="K220" s="10">
        <v>1.3711444169367972</v>
      </c>
      <c r="L220" s="10">
        <v>0.17853413266292784</v>
      </c>
      <c r="M220" s="200">
        <f t="shared" si="24"/>
        <v>0.17853413266292784</v>
      </c>
      <c r="N220" s="85">
        <v>4</v>
      </c>
      <c r="O220" s="85">
        <v>5</v>
      </c>
      <c r="P220" s="8">
        <v>5000</v>
      </c>
      <c r="Q220" s="10">
        <f t="shared" si="25"/>
        <v>7.0111837204401928</v>
      </c>
      <c r="R220" s="11">
        <f t="shared" si="26"/>
        <v>7.2205805565810438E-2</v>
      </c>
      <c r="S220" s="89"/>
    </row>
    <row r="221" spans="1:19">
      <c r="A221" s="9">
        <f t="shared" si="27"/>
        <v>216</v>
      </c>
      <c r="B221" s="8" t="s">
        <v>534</v>
      </c>
      <c r="C221" s="8">
        <v>677.33</v>
      </c>
      <c r="D221" s="8"/>
      <c r="E221" s="8">
        <v>50</v>
      </c>
      <c r="F221" s="8">
        <f t="shared" si="22"/>
        <v>727.33</v>
      </c>
      <c r="G221" s="199">
        <v>2.9007928833881258E-3</v>
      </c>
      <c r="H221" s="199">
        <v>2.7750247770069376E-3</v>
      </c>
      <c r="I221" s="18">
        <f t="shared" si="23"/>
        <v>12.87916812773225</v>
      </c>
      <c r="J221" s="18">
        <f t="shared" si="21"/>
        <v>4.7356701205671481</v>
      </c>
      <c r="K221" s="10">
        <v>4.4223133300968129</v>
      </c>
      <c r="L221" s="10">
        <v>0.53560239798878351</v>
      </c>
      <c r="M221" s="200">
        <f t="shared" si="24"/>
        <v>0.53560239798878351</v>
      </c>
      <c r="N221" s="85">
        <v>14</v>
      </c>
      <c r="O221" s="85">
        <v>15</v>
      </c>
      <c r="P221" s="8">
        <v>5000</v>
      </c>
      <c r="Q221" s="10">
        <f t="shared" si="25"/>
        <v>22.572753976384995</v>
      </c>
      <c r="R221" s="11">
        <f t="shared" si="26"/>
        <v>3.1035092703978927E-2</v>
      </c>
      <c r="S221" s="89"/>
    </row>
    <row r="222" spans="1:19">
      <c r="A222" s="9">
        <f t="shared" si="27"/>
        <v>217</v>
      </c>
      <c r="B222" s="8" t="s">
        <v>535</v>
      </c>
      <c r="C222" s="8">
        <v>628.35</v>
      </c>
      <c r="D222" s="8"/>
      <c r="E222" s="8"/>
      <c r="F222" s="8">
        <f t="shared" si="22"/>
        <v>628.35</v>
      </c>
      <c r="G222" s="199">
        <v>5.0280409978727516E-3</v>
      </c>
      <c r="H222" s="199">
        <v>5.1536174430128834E-3</v>
      </c>
      <c r="I222" s="18">
        <f t="shared" si="23"/>
        <v>23.103506617966822</v>
      </c>
      <c r="J222" s="18">
        <f t="shared" si="21"/>
        <v>8.495159383426401</v>
      </c>
      <c r="K222" s="10">
        <v>7.9330391742160424</v>
      </c>
      <c r="L222" s="10">
        <v>0.92837748984722479</v>
      </c>
      <c r="M222" s="200">
        <f t="shared" si="24"/>
        <v>0.92837748984722479</v>
      </c>
      <c r="N222" s="85">
        <v>26</v>
      </c>
      <c r="O222" s="85">
        <v>26</v>
      </c>
      <c r="P222" s="8">
        <v>5000</v>
      </c>
      <c r="Q222" s="10">
        <f t="shared" si="25"/>
        <v>40.46008266545649</v>
      </c>
      <c r="R222" s="11">
        <f t="shared" si="26"/>
        <v>6.4390996523365149E-2</v>
      </c>
      <c r="S222" s="89"/>
    </row>
    <row r="223" spans="1:19">
      <c r="A223" s="9">
        <f t="shared" si="27"/>
        <v>218</v>
      </c>
      <c r="B223" s="8" t="s">
        <v>536</v>
      </c>
      <c r="C223" s="8">
        <v>2579</v>
      </c>
      <c r="D223" s="8"/>
      <c r="E223" s="8">
        <v>238.6</v>
      </c>
      <c r="F223" s="8">
        <f t="shared" si="22"/>
        <v>2817.6</v>
      </c>
      <c r="G223" s="199">
        <v>1.2763488686907755E-2</v>
      </c>
      <c r="H223" s="199">
        <v>1.288404360753221E-2</v>
      </c>
      <c r="I223" s="18">
        <f t="shared" si="23"/>
        <v>58.197584955282565</v>
      </c>
      <c r="J223" s="18">
        <f t="shared" si="21"/>
        <v>21.399251988057401</v>
      </c>
      <c r="K223" s="10">
        <v>19.983274787212899</v>
      </c>
      <c r="L223" s="10">
        <v>2.3566505511506475</v>
      </c>
      <c r="M223" s="200">
        <f t="shared" si="24"/>
        <v>2.3566505511506475</v>
      </c>
      <c r="N223" s="85">
        <v>65</v>
      </c>
      <c r="O223" s="85">
        <v>66</v>
      </c>
      <c r="P223" s="8">
        <v>5000</v>
      </c>
      <c r="Q223" s="10">
        <f t="shared" si="25"/>
        <v>101.93676228170351</v>
      </c>
      <c r="R223" s="11">
        <f t="shared" si="26"/>
        <v>3.617857832258075E-2</v>
      </c>
      <c r="S223" s="89"/>
    </row>
    <row r="224" spans="1:19">
      <c r="A224" s="9">
        <f t="shared" si="27"/>
        <v>219</v>
      </c>
      <c r="B224" s="8" t="s">
        <v>537</v>
      </c>
      <c r="C224" s="8">
        <v>595.66</v>
      </c>
      <c r="D224" s="8">
        <v>33.6</v>
      </c>
      <c r="E224" s="8"/>
      <c r="F224" s="8">
        <f t="shared" si="22"/>
        <v>629.26</v>
      </c>
      <c r="G224" s="199">
        <v>3.8677238445175011E-3</v>
      </c>
      <c r="H224" s="199">
        <v>3.7661050545094153E-3</v>
      </c>
      <c r="I224" s="18">
        <f t="shared" si="23"/>
        <v>17.322150169648946</v>
      </c>
      <c r="J224" s="18">
        <f t="shared" si="21"/>
        <v>6.3693546173799183</v>
      </c>
      <c r="K224" s="10">
        <v>5.9478977866768217</v>
      </c>
      <c r="L224" s="10">
        <v>0.71413653065171134</v>
      </c>
      <c r="M224" s="200">
        <f t="shared" si="24"/>
        <v>0.71413653065171134</v>
      </c>
      <c r="N224" s="85">
        <v>19</v>
      </c>
      <c r="O224" s="85">
        <v>20</v>
      </c>
      <c r="P224" s="8">
        <v>5000</v>
      </c>
      <c r="Q224" s="10">
        <f t="shared" si="25"/>
        <v>30.353539104357399</v>
      </c>
      <c r="R224" s="11">
        <f t="shared" si="26"/>
        <v>4.8236879992939963E-2</v>
      </c>
      <c r="S224" s="89"/>
    </row>
    <row r="225" spans="1:19">
      <c r="A225" s="9">
        <f t="shared" si="27"/>
        <v>220</v>
      </c>
      <c r="B225" s="8" t="s">
        <v>538</v>
      </c>
      <c r="C225" s="8">
        <v>531.4</v>
      </c>
      <c r="D225" s="8"/>
      <c r="E225" s="8"/>
      <c r="F225" s="8">
        <f t="shared" si="22"/>
        <v>531.4</v>
      </c>
      <c r="G225" s="199">
        <v>2.5140204989363758E-3</v>
      </c>
      <c r="H225" s="199">
        <v>2.3785926660059463E-3</v>
      </c>
      <c r="I225" s="18">
        <f t="shared" si="23"/>
        <v>11.101975310965573</v>
      </c>
      <c r="J225" s="18">
        <f t="shared" si="21"/>
        <v>4.0821963218420416</v>
      </c>
      <c r="K225" s="10">
        <v>3.8120795474648106</v>
      </c>
      <c r="L225" s="10">
        <v>0.4641887449236124</v>
      </c>
      <c r="M225" s="200">
        <f t="shared" si="24"/>
        <v>0.4641887449236124</v>
      </c>
      <c r="N225" s="85">
        <v>12</v>
      </c>
      <c r="O225" s="85">
        <v>13</v>
      </c>
      <c r="P225" s="8">
        <v>5000</v>
      </c>
      <c r="Q225" s="10">
        <f t="shared" si="25"/>
        <v>19.460439925196038</v>
      </c>
      <c r="R225" s="11">
        <f t="shared" si="26"/>
        <v>3.6621076261189385E-2</v>
      </c>
      <c r="S225" s="89"/>
    </row>
    <row r="226" spans="1:19">
      <c r="A226" s="9">
        <f t="shared" si="27"/>
        <v>221</v>
      </c>
      <c r="B226" s="8" t="s">
        <v>539</v>
      </c>
      <c r="C226" s="8">
        <v>423.85</v>
      </c>
      <c r="D226" s="8"/>
      <c r="E226" s="8"/>
      <c r="F226" s="8">
        <f t="shared" si="22"/>
        <v>423.85</v>
      </c>
      <c r="G226" s="199">
        <v>3.6743376522916263E-3</v>
      </c>
      <c r="H226" s="199">
        <v>3.7661050545094153E-3</v>
      </c>
      <c r="I226" s="18">
        <f t="shared" si="23"/>
        <v>16.883331759283447</v>
      </c>
      <c r="J226" s="18">
        <f t="shared" si="21"/>
        <v>6.2080010878885235</v>
      </c>
      <c r="K226" s="10">
        <v>5.7972209350040309</v>
      </c>
      <c r="L226" s="10">
        <v>0.67842970411912584</v>
      </c>
      <c r="M226" s="200">
        <f t="shared" si="24"/>
        <v>0.67842970411912584</v>
      </c>
      <c r="N226" s="85">
        <v>19</v>
      </c>
      <c r="O226" s="85">
        <v>19</v>
      </c>
      <c r="P226" s="8">
        <v>5000</v>
      </c>
      <c r="Q226" s="10">
        <f t="shared" si="25"/>
        <v>29.566983486295126</v>
      </c>
      <c r="R226" s="11">
        <f t="shared" si="26"/>
        <v>6.9758130202418597E-2</v>
      </c>
      <c r="S226" s="89"/>
    </row>
    <row r="227" spans="1:19">
      <c r="A227" s="9">
        <f t="shared" si="27"/>
        <v>222</v>
      </c>
      <c r="B227" s="8" t="s">
        <v>540</v>
      </c>
      <c r="C227" s="8">
        <v>379.4</v>
      </c>
      <c r="D227" s="8"/>
      <c r="E227" s="8"/>
      <c r="F227" s="8">
        <f t="shared" si="22"/>
        <v>379.4</v>
      </c>
      <c r="G227" s="199">
        <v>2.707406691162251E-3</v>
      </c>
      <c r="H227" s="199">
        <v>2.5768087215064417E-3</v>
      </c>
      <c r="I227" s="18">
        <f t="shared" si="23"/>
        <v>11.990571719348912</v>
      </c>
      <c r="J227" s="18">
        <f t="shared" si="21"/>
        <v>4.4089332212045953</v>
      </c>
      <c r="K227" s="10">
        <v>4.1171964387808115</v>
      </c>
      <c r="L227" s="10">
        <v>0.49989557145619801</v>
      </c>
      <c r="M227" s="200">
        <f t="shared" si="24"/>
        <v>0.49989557145619801</v>
      </c>
      <c r="N227" s="85">
        <v>13</v>
      </c>
      <c r="O227" s="85">
        <v>14</v>
      </c>
      <c r="P227" s="8">
        <v>5000</v>
      </c>
      <c r="Q227" s="10">
        <f t="shared" si="25"/>
        <v>21.016596950790515</v>
      </c>
      <c r="R227" s="11">
        <f t="shared" si="26"/>
        <v>5.5394298763285492E-2</v>
      </c>
      <c r="S227" s="89"/>
    </row>
    <row r="228" spans="1:19">
      <c r="A228" s="9">
        <f t="shared" si="27"/>
        <v>223</v>
      </c>
      <c r="B228" s="8" t="s">
        <v>541</v>
      </c>
      <c r="C228" s="8">
        <v>2281.9</v>
      </c>
      <c r="D228" s="8"/>
      <c r="E228" s="8">
        <v>208.8</v>
      </c>
      <c r="F228" s="8">
        <f t="shared" si="22"/>
        <v>2490.7000000000003</v>
      </c>
      <c r="G228" s="199">
        <v>9.6693096112937527E-3</v>
      </c>
      <c r="H228" s="199">
        <v>9.9108027750247768E-3</v>
      </c>
      <c r="I228" s="18">
        <f t="shared" si="23"/>
        <v>44.429820419166965</v>
      </c>
      <c r="J228" s="18">
        <f t="shared" si="21"/>
        <v>16.336844968127693</v>
      </c>
      <c r="K228" s="10">
        <v>15.255844565800082</v>
      </c>
      <c r="L228" s="10">
        <v>1.7853413266292784</v>
      </c>
      <c r="M228" s="200">
        <f t="shared" si="24"/>
        <v>1.7853413266292784</v>
      </c>
      <c r="N228" s="85">
        <v>50</v>
      </c>
      <c r="O228" s="85">
        <v>50</v>
      </c>
      <c r="P228" s="8">
        <v>5000</v>
      </c>
      <c r="Q228" s="10">
        <f t="shared" si="25"/>
        <v>77.807851279724019</v>
      </c>
      <c r="R228" s="11">
        <f t="shared" si="26"/>
        <v>3.1239350897227292E-2</v>
      </c>
      <c r="S228" s="89"/>
    </row>
    <row r="229" spans="1:19">
      <c r="A229" s="9">
        <f t="shared" si="27"/>
        <v>224</v>
      </c>
      <c r="B229" s="8" t="s">
        <v>542</v>
      </c>
      <c r="C229" s="8">
        <v>601.95000000000005</v>
      </c>
      <c r="D229" s="8"/>
      <c r="E229" s="8">
        <v>33.6</v>
      </c>
      <c r="F229" s="8">
        <f t="shared" si="22"/>
        <v>635.55000000000007</v>
      </c>
      <c r="G229" s="199">
        <v>5.2214271900986268E-3</v>
      </c>
      <c r="H229" s="199">
        <v>5.1536174430128834E-3</v>
      </c>
      <c r="I229" s="18">
        <f t="shared" si="23"/>
        <v>23.542325028332325</v>
      </c>
      <c r="J229" s="18">
        <f t="shared" si="21"/>
        <v>8.6565129129177958</v>
      </c>
      <c r="K229" s="10">
        <v>8.0837160258888332</v>
      </c>
      <c r="L229" s="10">
        <v>0.9640843163798104</v>
      </c>
      <c r="M229" s="200">
        <f t="shared" si="24"/>
        <v>0.9640843163798104</v>
      </c>
      <c r="N229" s="85">
        <v>26</v>
      </c>
      <c r="O229" s="85">
        <v>27</v>
      </c>
      <c r="P229" s="8">
        <v>5000</v>
      </c>
      <c r="Q229" s="10">
        <f t="shared" si="25"/>
        <v>41.246638283518763</v>
      </c>
      <c r="R229" s="11">
        <f t="shared" si="26"/>
        <v>6.4899124039837552E-2</v>
      </c>
      <c r="S229" s="89"/>
    </row>
    <row r="230" spans="1:19">
      <c r="A230" s="9">
        <f t="shared" si="27"/>
        <v>225</v>
      </c>
      <c r="B230" s="8" t="s">
        <v>543</v>
      </c>
      <c r="C230" s="8">
        <v>185.1</v>
      </c>
      <c r="D230" s="8"/>
      <c r="E230" s="8"/>
      <c r="F230" s="8">
        <f t="shared" si="22"/>
        <v>185.1</v>
      </c>
      <c r="G230" s="199">
        <v>1.5470895378070005E-3</v>
      </c>
      <c r="H230" s="199">
        <v>1.5857284440039642E-3</v>
      </c>
      <c r="I230" s="18">
        <f t="shared" si="23"/>
        <v>7.1087712670667145</v>
      </c>
      <c r="J230" s="18">
        <f t="shared" si="21"/>
        <v>2.6138951949004312</v>
      </c>
      <c r="K230" s="10">
        <v>2.4409351305280129</v>
      </c>
      <c r="L230" s="10">
        <v>0.28565461226068456</v>
      </c>
      <c r="M230" s="200">
        <f t="shared" si="24"/>
        <v>0.28565461226068456</v>
      </c>
      <c r="N230" s="85">
        <v>8</v>
      </c>
      <c r="O230" s="85">
        <v>8</v>
      </c>
      <c r="P230" s="8">
        <v>5000</v>
      </c>
      <c r="Q230" s="10">
        <f t="shared" si="25"/>
        <v>12.449256204755843</v>
      </c>
      <c r="R230" s="11">
        <f t="shared" si="26"/>
        <v>6.72569216896588E-2</v>
      </c>
      <c r="S230" s="89"/>
    </row>
    <row r="231" spans="1:19">
      <c r="A231" s="9">
        <f t="shared" si="27"/>
        <v>226</v>
      </c>
      <c r="B231" s="8" t="s">
        <v>544</v>
      </c>
      <c r="C231" s="8">
        <v>196.78</v>
      </c>
      <c r="D231" s="8"/>
      <c r="E231" s="8">
        <v>46.4</v>
      </c>
      <c r="F231" s="8">
        <f t="shared" si="22"/>
        <v>243.18</v>
      </c>
      <c r="G231" s="199">
        <v>2.707406691162251E-3</v>
      </c>
      <c r="H231" s="199">
        <v>2.7750247770069376E-3</v>
      </c>
      <c r="I231" s="18">
        <f t="shared" si="23"/>
        <v>12.440349717366752</v>
      </c>
      <c r="J231" s="18">
        <f t="shared" si="21"/>
        <v>4.5743165910757551</v>
      </c>
      <c r="K231" s="10">
        <v>4.2716364784240231</v>
      </c>
      <c r="L231" s="10">
        <v>0.49989557145619801</v>
      </c>
      <c r="M231" s="200">
        <f t="shared" si="24"/>
        <v>0.49989557145619801</v>
      </c>
      <c r="N231" s="85">
        <v>14</v>
      </c>
      <c r="O231" s="85">
        <v>14</v>
      </c>
      <c r="P231" s="8">
        <v>5000</v>
      </c>
      <c r="Q231" s="10">
        <f t="shared" si="25"/>
        <v>21.786198358322725</v>
      </c>
      <c r="R231" s="11">
        <f t="shared" si="26"/>
        <v>8.9588775221328742E-2</v>
      </c>
      <c r="S231" s="89"/>
    </row>
    <row r="232" spans="1:19">
      <c r="A232" s="9">
        <f t="shared" si="27"/>
        <v>227</v>
      </c>
      <c r="B232" s="8" t="s">
        <v>545</v>
      </c>
      <c r="C232" s="8">
        <v>187.37</v>
      </c>
      <c r="D232" s="8"/>
      <c r="E232" s="8"/>
      <c r="F232" s="8">
        <f t="shared" si="22"/>
        <v>187.37</v>
      </c>
      <c r="G232" s="199">
        <v>2.1272481144846258E-3</v>
      </c>
      <c r="H232" s="199">
        <v>1.9821605550049554E-3</v>
      </c>
      <c r="I232" s="18">
        <f t="shared" si="23"/>
        <v>9.3247824941988942</v>
      </c>
      <c r="J232" s="18">
        <f t="shared" si="21"/>
        <v>3.4287225231169338</v>
      </c>
      <c r="K232" s="10">
        <v>3.2018457648328069</v>
      </c>
      <c r="L232" s="10">
        <v>0.39277509185844128</v>
      </c>
      <c r="M232" s="200">
        <f t="shared" si="24"/>
        <v>0.39277509185844128</v>
      </c>
      <c r="N232" s="85">
        <v>10</v>
      </c>
      <c r="O232" s="85">
        <v>11</v>
      </c>
      <c r="P232" s="8">
        <v>5000</v>
      </c>
      <c r="Q232" s="10">
        <f t="shared" si="25"/>
        <v>16.348125874007078</v>
      </c>
      <c r="R232" s="11">
        <f t="shared" si="26"/>
        <v>8.7250498340220306E-2</v>
      </c>
      <c r="S232" s="89"/>
    </row>
    <row r="233" spans="1:19">
      <c r="A233" s="9">
        <f t="shared" si="27"/>
        <v>228</v>
      </c>
      <c r="B233" s="8" t="s">
        <v>546</v>
      </c>
      <c r="C233" s="8">
        <v>227.1</v>
      </c>
      <c r="D233" s="8"/>
      <c r="E233" s="8"/>
      <c r="F233" s="8">
        <f t="shared" si="22"/>
        <v>227.1</v>
      </c>
      <c r="G233" s="199">
        <v>1.5470895378070005E-3</v>
      </c>
      <c r="H233" s="199">
        <v>1.3875123885034688E-3</v>
      </c>
      <c r="I233" s="18">
        <f t="shared" si="23"/>
        <v>6.6589932690488762</v>
      </c>
      <c r="J233" s="18">
        <f t="shared" si="21"/>
        <v>2.4485118250292719</v>
      </c>
      <c r="K233" s="10">
        <v>2.2864950908848023</v>
      </c>
      <c r="L233" s="10">
        <v>0.28565461226068456</v>
      </c>
      <c r="M233" s="200">
        <f t="shared" si="24"/>
        <v>0.28565461226068456</v>
      </c>
      <c r="N233" s="85">
        <v>7</v>
      </c>
      <c r="O233" s="85">
        <v>8</v>
      </c>
      <c r="P233" s="8">
        <v>5000</v>
      </c>
      <c r="Q233" s="10">
        <f t="shared" si="25"/>
        <v>11.679654797223634</v>
      </c>
      <c r="R233" s="11">
        <f t="shared" si="26"/>
        <v>5.1429567579144138E-2</v>
      </c>
      <c r="S233" s="89"/>
    </row>
    <row r="234" spans="1:19">
      <c r="A234" s="9">
        <f t="shared" si="27"/>
        <v>229</v>
      </c>
      <c r="B234" s="8" t="s">
        <v>547</v>
      </c>
      <c r="C234" s="8">
        <v>195.09</v>
      </c>
      <c r="D234" s="8"/>
      <c r="E234" s="8"/>
      <c r="F234" s="8">
        <f t="shared" si="22"/>
        <v>195.09</v>
      </c>
      <c r="G234" s="199">
        <v>1.3537033455811255E-3</v>
      </c>
      <c r="H234" s="199">
        <v>1.1892963330029731E-3</v>
      </c>
      <c r="I234" s="18">
        <f t="shared" si="23"/>
        <v>5.7703968606655351</v>
      </c>
      <c r="J234" s="18">
        <f t="shared" si="21"/>
        <v>2.1217749256667173</v>
      </c>
      <c r="K234" s="10">
        <v>1.9813781995688002</v>
      </c>
      <c r="L234" s="10">
        <v>0.249947785728099</v>
      </c>
      <c r="M234" s="200">
        <f t="shared" si="24"/>
        <v>0.249947785728099</v>
      </c>
      <c r="N234" s="85">
        <v>6</v>
      </c>
      <c r="O234" s="85">
        <v>7</v>
      </c>
      <c r="P234" s="8">
        <v>5000</v>
      </c>
      <c r="Q234" s="10">
        <f t="shared" si="25"/>
        <v>10.12349777162915</v>
      </c>
      <c r="R234" s="11">
        <f t="shared" si="26"/>
        <v>5.1891423300164795E-2</v>
      </c>
      <c r="S234" s="89"/>
    </row>
    <row r="235" spans="1:19">
      <c r="A235" s="9">
        <f t="shared" si="27"/>
        <v>230</v>
      </c>
      <c r="B235" s="8" t="s">
        <v>548</v>
      </c>
      <c r="C235" s="8">
        <v>120.7</v>
      </c>
      <c r="D235" s="8"/>
      <c r="E235" s="8"/>
      <c r="F235" s="8">
        <f t="shared" si="22"/>
        <v>120.7</v>
      </c>
      <c r="G235" s="199">
        <v>5.8015857667762525E-4</v>
      </c>
      <c r="H235" s="199">
        <v>5.9464816650148656E-4</v>
      </c>
      <c r="I235" s="18">
        <f t="shared" si="23"/>
        <v>2.6657892251500179</v>
      </c>
      <c r="J235" s="18">
        <f t="shared" si="21"/>
        <v>0.9802106980876617</v>
      </c>
      <c r="K235" s="10">
        <v>0.91535067394800496</v>
      </c>
      <c r="L235" s="10">
        <v>0.10712047959775672</v>
      </c>
      <c r="M235" s="200">
        <f t="shared" si="24"/>
        <v>0.10712047959775672</v>
      </c>
      <c r="N235" s="85">
        <v>3</v>
      </c>
      <c r="O235" s="85">
        <v>3</v>
      </c>
      <c r="P235" s="8">
        <v>5000</v>
      </c>
      <c r="Q235" s="10">
        <f t="shared" si="25"/>
        <v>4.6684710767834421</v>
      </c>
      <c r="R235" s="11">
        <f t="shared" si="26"/>
        <v>3.8678302210301919E-2</v>
      </c>
      <c r="S235" s="89"/>
    </row>
    <row r="236" spans="1:19">
      <c r="A236" s="9">
        <f t="shared" si="27"/>
        <v>231</v>
      </c>
      <c r="B236" s="8" t="s">
        <v>549</v>
      </c>
      <c r="C236" s="8">
        <v>194.05</v>
      </c>
      <c r="D236" s="8"/>
      <c r="E236" s="8"/>
      <c r="F236" s="8">
        <f t="shared" si="22"/>
        <v>194.05</v>
      </c>
      <c r="G236" s="199">
        <v>2.320634306710501E-3</v>
      </c>
      <c r="H236" s="199">
        <v>2.1803766105054508E-3</v>
      </c>
      <c r="I236" s="18">
        <f t="shared" si="23"/>
        <v>10.213378902582233</v>
      </c>
      <c r="J236" s="18">
        <f t="shared" si="21"/>
        <v>3.7554594224794875</v>
      </c>
      <c r="K236" s="10">
        <v>3.5069626561488092</v>
      </c>
      <c r="L236" s="10">
        <v>0.42848191839102689</v>
      </c>
      <c r="M236" s="200">
        <f t="shared" si="24"/>
        <v>0.42848191839102689</v>
      </c>
      <c r="N236" s="85">
        <v>11</v>
      </c>
      <c r="O236" s="85">
        <v>12</v>
      </c>
      <c r="P236" s="8">
        <v>5000</v>
      </c>
      <c r="Q236" s="10">
        <f t="shared" si="25"/>
        <v>17.904282899601554</v>
      </c>
      <c r="R236" s="11">
        <f t="shared" si="26"/>
        <v>9.2266338055148431E-2</v>
      </c>
      <c r="S236" s="89"/>
    </row>
    <row r="237" spans="1:19">
      <c r="A237" s="9">
        <f t="shared" si="27"/>
        <v>232</v>
      </c>
      <c r="B237" s="8" t="s">
        <v>550</v>
      </c>
      <c r="C237" s="8">
        <v>127.3</v>
      </c>
      <c r="D237" s="8"/>
      <c r="E237" s="8"/>
      <c r="F237" s="8">
        <f t="shared" si="22"/>
        <v>127.3</v>
      </c>
      <c r="G237" s="199">
        <v>1.9338619222587505E-3</v>
      </c>
      <c r="H237" s="199">
        <v>1.7839444995044597E-3</v>
      </c>
      <c r="I237" s="18">
        <f t="shared" si="23"/>
        <v>8.4361860858155531</v>
      </c>
      <c r="J237" s="18">
        <f t="shared" si="21"/>
        <v>3.1019856237543793</v>
      </c>
      <c r="K237" s="10">
        <v>2.8967288735168051</v>
      </c>
      <c r="L237" s="10">
        <v>0.35706826532585567</v>
      </c>
      <c r="M237" s="200">
        <f t="shared" si="24"/>
        <v>0.35706826532585567</v>
      </c>
      <c r="N237" s="85">
        <v>9</v>
      </c>
      <c r="O237" s="85">
        <v>10</v>
      </c>
      <c r="P237" s="8">
        <v>5000</v>
      </c>
      <c r="Q237" s="10">
        <f t="shared" si="25"/>
        <v>14.791968848412592</v>
      </c>
      <c r="R237" s="11">
        <f t="shared" si="26"/>
        <v>0.11619771287048383</v>
      </c>
      <c r="S237" s="89"/>
    </row>
    <row r="238" spans="1:19">
      <c r="A238" s="9">
        <f t="shared" si="27"/>
        <v>233</v>
      </c>
      <c r="B238" s="8" t="s">
        <v>551</v>
      </c>
      <c r="C238" s="8">
        <v>116.4</v>
      </c>
      <c r="D238" s="8"/>
      <c r="E238" s="8"/>
      <c r="F238" s="8">
        <f t="shared" si="22"/>
        <v>116.4</v>
      </c>
      <c r="G238" s="199">
        <v>1.5470895378070005E-3</v>
      </c>
      <c r="H238" s="199">
        <v>1.5857284440039642E-3</v>
      </c>
      <c r="I238" s="18">
        <f t="shared" si="23"/>
        <v>7.1087712670667145</v>
      </c>
      <c r="J238" s="18">
        <f t="shared" si="21"/>
        <v>2.6138951949004312</v>
      </c>
      <c r="K238" s="10">
        <v>2.4409351305280129</v>
      </c>
      <c r="L238" s="10">
        <v>0.28565461226068456</v>
      </c>
      <c r="M238" s="200">
        <f t="shared" si="24"/>
        <v>0.28565461226068456</v>
      </c>
      <c r="N238" s="85">
        <v>8</v>
      </c>
      <c r="O238" s="85">
        <v>8</v>
      </c>
      <c r="P238" s="8">
        <v>5000</v>
      </c>
      <c r="Q238" s="10">
        <f t="shared" si="25"/>
        <v>12.449256204755843</v>
      </c>
      <c r="R238" s="11">
        <f t="shared" si="26"/>
        <v>0.10695237289309142</v>
      </c>
      <c r="S238" s="89"/>
    </row>
    <row r="239" spans="1:19">
      <c r="A239" s="9">
        <f t="shared" si="27"/>
        <v>234</v>
      </c>
      <c r="B239" s="8" t="s">
        <v>552</v>
      </c>
      <c r="C239" s="8">
        <v>182.2</v>
      </c>
      <c r="D239" s="8"/>
      <c r="E239" s="8"/>
      <c r="F239" s="8">
        <f t="shared" si="22"/>
        <v>182.2</v>
      </c>
      <c r="G239" s="199">
        <v>2.5140204989363758E-3</v>
      </c>
      <c r="H239" s="199">
        <v>2.3785926660059463E-3</v>
      </c>
      <c r="I239" s="18">
        <f t="shared" si="23"/>
        <v>11.101975310965573</v>
      </c>
      <c r="J239" s="18">
        <f t="shared" si="21"/>
        <v>4.0821963218420416</v>
      </c>
      <c r="K239" s="10">
        <v>3.8120795474648106</v>
      </c>
      <c r="L239" s="10">
        <v>0.4641887449236124</v>
      </c>
      <c r="M239" s="200">
        <f t="shared" si="24"/>
        <v>0.4641887449236124</v>
      </c>
      <c r="N239" s="85">
        <v>12</v>
      </c>
      <c r="O239" s="85">
        <v>13</v>
      </c>
      <c r="P239" s="8">
        <v>5000</v>
      </c>
      <c r="Q239" s="10">
        <f t="shared" si="25"/>
        <v>19.460439925196038</v>
      </c>
      <c r="R239" s="11">
        <f t="shared" si="26"/>
        <v>0.10680812253126257</v>
      </c>
      <c r="S239" s="89"/>
    </row>
    <row r="240" spans="1:19">
      <c r="A240" s="9">
        <f t="shared" si="27"/>
        <v>235</v>
      </c>
      <c r="B240" s="8" t="s">
        <v>553</v>
      </c>
      <c r="C240" s="8">
        <v>113.4</v>
      </c>
      <c r="D240" s="8"/>
      <c r="E240" s="8"/>
      <c r="F240" s="8">
        <f t="shared" si="22"/>
        <v>113.4</v>
      </c>
      <c r="G240" s="199">
        <v>1.9338619222587505E-3</v>
      </c>
      <c r="H240" s="199">
        <v>1.9821605550049554E-3</v>
      </c>
      <c r="I240" s="18">
        <f t="shared" si="23"/>
        <v>8.8859640838333931</v>
      </c>
      <c r="J240" s="18">
        <f t="shared" si="21"/>
        <v>3.267368993625539</v>
      </c>
      <c r="K240" s="10">
        <v>3.0511689131600161</v>
      </c>
      <c r="L240" s="10">
        <v>0.35706826532585567</v>
      </c>
      <c r="M240" s="200">
        <f t="shared" si="24"/>
        <v>0.35706826532585567</v>
      </c>
      <c r="N240" s="85">
        <v>10</v>
      </c>
      <c r="O240" s="85">
        <v>10</v>
      </c>
      <c r="P240" s="8">
        <v>5000</v>
      </c>
      <c r="Q240" s="10">
        <f t="shared" si="25"/>
        <v>15.561570255944803</v>
      </c>
      <c r="R240" s="11">
        <f t="shared" si="26"/>
        <v>0.1372272509342575</v>
      </c>
      <c r="S240" s="89"/>
    </row>
    <row r="241" spans="1:19">
      <c r="A241" s="9">
        <f t="shared" si="27"/>
        <v>236</v>
      </c>
      <c r="B241" s="8" t="s">
        <v>554</v>
      </c>
      <c r="C241" s="8">
        <v>134.80000000000001</v>
      </c>
      <c r="D241" s="8">
        <v>16.899999999999999</v>
      </c>
      <c r="E241" s="8">
        <v>34.4</v>
      </c>
      <c r="F241" s="8">
        <f t="shared" si="22"/>
        <v>186.10000000000002</v>
      </c>
      <c r="G241" s="199">
        <v>2.5140204989363758E-3</v>
      </c>
      <c r="H241" s="199">
        <v>2.5768087215064417E-3</v>
      </c>
      <c r="I241" s="18">
        <f t="shared" si="23"/>
        <v>11.551753308983411</v>
      </c>
      <c r="J241" s="18">
        <f t="shared" si="21"/>
        <v>4.2475796917132005</v>
      </c>
      <c r="K241" s="10">
        <v>3.9665195871080212</v>
      </c>
      <c r="L241" s="10">
        <v>0.4641887449236124</v>
      </c>
      <c r="M241" s="200">
        <f t="shared" si="24"/>
        <v>0.4641887449236124</v>
      </c>
      <c r="N241" s="85">
        <v>13</v>
      </c>
      <c r="O241" s="85">
        <v>13</v>
      </c>
      <c r="P241" s="8">
        <v>5000</v>
      </c>
      <c r="Q241" s="10">
        <f t="shared" si="25"/>
        <v>20.230041332728245</v>
      </c>
      <c r="R241" s="11">
        <f t="shared" si="26"/>
        <v>0.10870521941283311</v>
      </c>
      <c r="S241" s="89"/>
    </row>
    <row r="242" spans="1:19">
      <c r="A242" s="9">
        <f t="shared" si="27"/>
        <v>237</v>
      </c>
      <c r="B242" s="8" t="s">
        <v>555</v>
      </c>
      <c r="C242" s="8">
        <v>182.7</v>
      </c>
      <c r="D242" s="8"/>
      <c r="E242" s="8"/>
      <c r="F242" s="8">
        <f t="shared" si="22"/>
        <v>182.7</v>
      </c>
      <c r="G242" s="199">
        <v>2.320634306710501E-3</v>
      </c>
      <c r="H242" s="199">
        <v>2.3785926660059463E-3</v>
      </c>
      <c r="I242" s="18">
        <f t="shared" si="23"/>
        <v>10.663156900600072</v>
      </c>
      <c r="J242" s="18">
        <f t="shared" si="21"/>
        <v>3.9208427923506468</v>
      </c>
      <c r="K242" s="10">
        <v>3.6614026957920198</v>
      </c>
      <c r="L242" s="10">
        <v>0.42848191839102689</v>
      </c>
      <c r="M242" s="200">
        <f t="shared" si="24"/>
        <v>0.42848191839102689</v>
      </c>
      <c r="N242" s="85">
        <v>12</v>
      </c>
      <c r="O242" s="85">
        <v>12</v>
      </c>
      <c r="P242" s="8">
        <v>5000</v>
      </c>
      <c r="Q242" s="10">
        <f t="shared" si="25"/>
        <v>18.673884307133768</v>
      </c>
      <c r="R242" s="11">
        <f t="shared" si="26"/>
        <v>0.10221064207517115</v>
      </c>
      <c r="S242" s="89"/>
    </row>
    <row r="243" spans="1:19">
      <c r="A243" s="9">
        <f t="shared" si="27"/>
        <v>238</v>
      </c>
      <c r="B243" s="8" t="s">
        <v>556</v>
      </c>
      <c r="C243" s="8">
        <v>76.3</v>
      </c>
      <c r="D243" s="8"/>
      <c r="E243" s="8"/>
      <c r="F243" s="8">
        <f t="shared" si="22"/>
        <v>76.3</v>
      </c>
      <c r="G243" s="199">
        <v>7.7354476890350026E-4</v>
      </c>
      <c r="H243" s="199">
        <v>7.9286422200198212E-4</v>
      </c>
      <c r="I243" s="18">
        <f t="shared" si="23"/>
        <v>3.5543856335333572</v>
      </c>
      <c r="J243" s="18">
        <f t="shared" si="21"/>
        <v>1.3069475974502156</v>
      </c>
      <c r="K243" s="10">
        <v>1.2204675652640065</v>
      </c>
      <c r="L243" s="10">
        <v>0.14282730613034228</v>
      </c>
      <c r="M243" s="200">
        <f t="shared" si="24"/>
        <v>0.14282730613034228</v>
      </c>
      <c r="N243" s="85">
        <v>4</v>
      </c>
      <c r="O243" s="85">
        <v>4</v>
      </c>
      <c r="P243" s="8">
        <v>5000</v>
      </c>
      <c r="Q243" s="10">
        <f t="shared" si="25"/>
        <v>6.2246281023779213</v>
      </c>
      <c r="R243" s="11">
        <f t="shared" si="26"/>
        <v>8.158097119761365E-2</v>
      </c>
      <c r="S243" s="89"/>
    </row>
    <row r="244" spans="1:19">
      <c r="A244" s="9">
        <f t="shared" si="27"/>
        <v>239</v>
      </c>
      <c r="B244" s="8" t="s">
        <v>557</v>
      </c>
      <c r="C244" s="8">
        <v>258.8</v>
      </c>
      <c r="D244" s="8"/>
      <c r="E244" s="8"/>
      <c r="F244" s="8">
        <f t="shared" si="22"/>
        <v>258.8</v>
      </c>
      <c r="G244" s="199">
        <v>2.320634306710501E-3</v>
      </c>
      <c r="H244" s="199">
        <v>2.3785926660059463E-3</v>
      </c>
      <c r="I244" s="18">
        <f t="shared" si="23"/>
        <v>10.663156900600072</v>
      </c>
      <c r="J244" s="18">
        <f t="shared" ref="J244:J265" si="28">I244*0.3677</f>
        <v>3.9208427923506468</v>
      </c>
      <c r="K244" s="10">
        <v>3.6614026957920198</v>
      </c>
      <c r="L244" s="10">
        <v>0.42848191839102689</v>
      </c>
      <c r="M244" s="200">
        <f t="shared" si="24"/>
        <v>0.42848191839102689</v>
      </c>
      <c r="N244" s="85">
        <v>12</v>
      </c>
      <c r="O244" s="85">
        <v>12</v>
      </c>
      <c r="P244" s="8">
        <v>5000</v>
      </c>
      <c r="Q244" s="10">
        <f t="shared" si="25"/>
        <v>18.673884307133768</v>
      </c>
      <c r="R244" s="11">
        <f t="shared" si="26"/>
        <v>7.2155658064659067E-2</v>
      </c>
      <c r="S244" s="89"/>
    </row>
    <row r="245" spans="1:19">
      <c r="A245" s="9">
        <f t="shared" si="27"/>
        <v>240</v>
      </c>
      <c r="B245" s="8" t="s">
        <v>558</v>
      </c>
      <c r="C245" s="8">
        <v>164.85</v>
      </c>
      <c r="D245" s="8"/>
      <c r="E245" s="8"/>
      <c r="F245" s="8">
        <f t="shared" si="22"/>
        <v>164.85</v>
      </c>
      <c r="G245" s="199">
        <v>1.7404757300328755E-3</v>
      </c>
      <c r="H245" s="199">
        <v>1.5857284440039642E-3</v>
      </c>
      <c r="I245" s="18">
        <f t="shared" si="23"/>
        <v>7.5475896774322146</v>
      </c>
      <c r="J245" s="18">
        <f t="shared" si="28"/>
        <v>2.7752487243918256</v>
      </c>
      <c r="K245" s="10">
        <v>2.5916119822008037</v>
      </c>
      <c r="L245" s="10">
        <v>0.32136143879327012</v>
      </c>
      <c r="M245" s="200">
        <f t="shared" si="24"/>
        <v>0.32136143879327012</v>
      </c>
      <c r="N245" s="85">
        <v>8</v>
      </c>
      <c r="O245" s="85">
        <v>9</v>
      </c>
      <c r="P245" s="8">
        <v>5000</v>
      </c>
      <c r="Q245" s="10">
        <f t="shared" si="25"/>
        <v>13.235811822818112</v>
      </c>
      <c r="R245" s="11">
        <f t="shared" si="26"/>
        <v>8.0290032288857227E-2</v>
      </c>
      <c r="S245" s="89"/>
    </row>
    <row r="246" spans="1:19">
      <c r="A246" s="9">
        <f t="shared" si="27"/>
        <v>241</v>
      </c>
      <c r="B246" s="8" t="s">
        <v>559</v>
      </c>
      <c r="C246" s="8">
        <v>188.2</v>
      </c>
      <c r="D246" s="8"/>
      <c r="E246" s="8"/>
      <c r="F246" s="8">
        <f t="shared" si="22"/>
        <v>188.2</v>
      </c>
      <c r="G246" s="199">
        <v>2.1272481144846258E-3</v>
      </c>
      <c r="H246" s="199">
        <v>2.1803766105054508E-3</v>
      </c>
      <c r="I246" s="18">
        <f t="shared" si="23"/>
        <v>9.7745604922167324</v>
      </c>
      <c r="J246" s="18">
        <f t="shared" si="28"/>
        <v>3.5941058929880927</v>
      </c>
      <c r="K246" s="10">
        <v>3.3562858044760175</v>
      </c>
      <c r="L246" s="10">
        <v>0.39277509185844128</v>
      </c>
      <c r="M246" s="200">
        <f t="shared" si="24"/>
        <v>0.39277509185844128</v>
      </c>
      <c r="N246" s="85">
        <v>11</v>
      </c>
      <c r="O246" s="85">
        <v>11</v>
      </c>
      <c r="P246" s="8">
        <v>5000</v>
      </c>
      <c r="Q246" s="10">
        <f t="shared" si="25"/>
        <v>17.117727281539285</v>
      </c>
      <c r="R246" s="11">
        <f t="shared" si="26"/>
        <v>9.0954980241972821E-2</v>
      </c>
      <c r="S246" s="89"/>
    </row>
    <row r="247" spans="1:19">
      <c r="A247" s="9">
        <f t="shared" si="27"/>
        <v>242</v>
      </c>
      <c r="B247" s="8" t="s">
        <v>560</v>
      </c>
      <c r="C247" s="8">
        <v>146.69999999999999</v>
      </c>
      <c r="D247" s="8"/>
      <c r="E247" s="8"/>
      <c r="F247" s="8">
        <f t="shared" si="22"/>
        <v>146.69999999999999</v>
      </c>
      <c r="G247" s="199">
        <v>1.7404757300328755E-3</v>
      </c>
      <c r="H247" s="199">
        <v>1.7839444995044597E-3</v>
      </c>
      <c r="I247" s="18">
        <f t="shared" si="23"/>
        <v>7.9973676754500538</v>
      </c>
      <c r="J247" s="18">
        <f t="shared" si="28"/>
        <v>2.9406320942629849</v>
      </c>
      <c r="K247" s="10">
        <v>2.7460520218440148</v>
      </c>
      <c r="L247" s="10">
        <v>0.32136143879327012</v>
      </c>
      <c r="M247" s="200">
        <f t="shared" si="24"/>
        <v>0.32136143879327012</v>
      </c>
      <c r="N247" s="85">
        <v>9</v>
      </c>
      <c r="O247" s="85">
        <v>9</v>
      </c>
      <c r="P247" s="8">
        <v>5000</v>
      </c>
      <c r="Q247" s="10">
        <f t="shared" si="25"/>
        <v>14.005413230350323</v>
      </c>
      <c r="R247" s="11">
        <f t="shared" si="26"/>
        <v>9.5469756171440517E-2</v>
      </c>
      <c r="S247" s="89"/>
    </row>
    <row r="248" spans="1:19">
      <c r="A248" s="9">
        <f t="shared" si="27"/>
        <v>243</v>
      </c>
      <c r="B248" s="8" t="s">
        <v>561</v>
      </c>
      <c r="C248" s="8">
        <v>472.42</v>
      </c>
      <c r="D248" s="8"/>
      <c r="E248" s="8"/>
      <c r="F248" s="8">
        <f t="shared" si="22"/>
        <v>472.42</v>
      </c>
      <c r="G248" s="199">
        <v>2.320634306710501E-3</v>
      </c>
      <c r="H248" s="199">
        <v>2.3785926660059463E-3</v>
      </c>
      <c r="I248" s="18">
        <f t="shared" si="23"/>
        <v>10.663156900600072</v>
      </c>
      <c r="J248" s="18">
        <f t="shared" si="28"/>
        <v>3.9208427923506468</v>
      </c>
      <c r="K248" s="10">
        <v>3.6614026957920198</v>
      </c>
      <c r="L248" s="10">
        <v>0.42848191839102689</v>
      </c>
      <c r="M248" s="200">
        <f t="shared" si="24"/>
        <v>0.42848191839102689</v>
      </c>
      <c r="N248" s="85">
        <v>12</v>
      </c>
      <c r="O248" s="85">
        <v>12</v>
      </c>
      <c r="P248" s="8">
        <v>5000</v>
      </c>
      <c r="Q248" s="10">
        <f t="shared" si="25"/>
        <v>18.673884307133768</v>
      </c>
      <c r="R248" s="11">
        <f t="shared" si="26"/>
        <v>3.9528140864344793E-2</v>
      </c>
      <c r="S248" s="89"/>
    </row>
    <row r="249" spans="1:19">
      <c r="A249" s="9">
        <f t="shared" si="27"/>
        <v>244</v>
      </c>
      <c r="B249" s="8" t="s">
        <v>562</v>
      </c>
      <c r="C249" s="8">
        <v>260.05</v>
      </c>
      <c r="D249" s="8"/>
      <c r="E249" s="8"/>
      <c r="F249" s="8">
        <f t="shared" si="22"/>
        <v>260.05</v>
      </c>
      <c r="G249" s="199">
        <v>1.7404757300328755E-3</v>
      </c>
      <c r="H249" s="199">
        <v>1.7839444995044597E-3</v>
      </c>
      <c r="I249" s="18">
        <f t="shared" si="23"/>
        <v>7.9973676754500538</v>
      </c>
      <c r="J249" s="18">
        <f t="shared" si="28"/>
        <v>2.9406320942629849</v>
      </c>
      <c r="K249" s="10">
        <v>2.7460520218440148</v>
      </c>
      <c r="L249" s="10">
        <v>0.32136143879327012</v>
      </c>
      <c r="M249" s="200">
        <f t="shared" si="24"/>
        <v>0.32136143879327012</v>
      </c>
      <c r="N249" s="85">
        <v>9</v>
      </c>
      <c r="O249" s="85">
        <v>9</v>
      </c>
      <c r="P249" s="8">
        <v>5000</v>
      </c>
      <c r="Q249" s="10">
        <f t="shared" si="25"/>
        <v>14.005413230350323</v>
      </c>
      <c r="R249" s="11">
        <f t="shared" si="26"/>
        <v>5.3856616921170247E-2</v>
      </c>
      <c r="S249" s="89"/>
    </row>
    <row r="250" spans="1:19">
      <c r="A250" s="9">
        <f t="shared" si="27"/>
        <v>245</v>
      </c>
      <c r="B250" s="8" t="s">
        <v>563</v>
      </c>
      <c r="C250" s="8">
        <v>233.91</v>
      </c>
      <c r="D250" s="8"/>
      <c r="E250" s="8"/>
      <c r="F250" s="8">
        <f t="shared" si="22"/>
        <v>233.91</v>
      </c>
      <c r="G250" s="199">
        <v>2.707406691162251E-3</v>
      </c>
      <c r="H250" s="199">
        <v>2.5768087215064417E-3</v>
      </c>
      <c r="I250" s="18">
        <f t="shared" si="23"/>
        <v>11.990571719348912</v>
      </c>
      <c r="J250" s="18">
        <f t="shared" si="28"/>
        <v>4.4089332212045953</v>
      </c>
      <c r="K250" s="10">
        <v>4.1171964387808115</v>
      </c>
      <c r="L250" s="10">
        <v>0.49989557145619801</v>
      </c>
      <c r="M250" s="200">
        <f t="shared" si="24"/>
        <v>0.49989557145619801</v>
      </c>
      <c r="N250" s="85">
        <v>13</v>
      </c>
      <c r="O250" s="85">
        <v>14</v>
      </c>
      <c r="P250" s="8">
        <v>5000</v>
      </c>
      <c r="Q250" s="10">
        <f t="shared" si="25"/>
        <v>21.016596950790515</v>
      </c>
      <c r="R250" s="11">
        <f t="shared" si="26"/>
        <v>8.9849074219958594E-2</v>
      </c>
      <c r="S250" s="89"/>
    </row>
    <row r="251" spans="1:19">
      <c r="A251" s="9">
        <f t="shared" si="27"/>
        <v>246</v>
      </c>
      <c r="B251" s="8" t="s">
        <v>564</v>
      </c>
      <c r="C251" s="8">
        <v>237.6</v>
      </c>
      <c r="D251" s="8"/>
      <c r="E251" s="8">
        <v>30</v>
      </c>
      <c r="F251" s="8">
        <f t="shared" si="22"/>
        <v>267.60000000000002</v>
      </c>
      <c r="G251" s="199">
        <v>2.5140204989363758E-3</v>
      </c>
      <c r="H251" s="199">
        <v>2.5768087215064417E-3</v>
      </c>
      <c r="I251" s="18">
        <f t="shared" si="23"/>
        <v>11.551753308983411</v>
      </c>
      <c r="J251" s="18">
        <f t="shared" si="28"/>
        <v>4.2475796917132005</v>
      </c>
      <c r="K251" s="10">
        <v>3.9665195871080212</v>
      </c>
      <c r="L251" s="10">
        <v>0.4641887449236124</v>
      </c>
      <c r="M251" s="200">
        <f t="shared" si="24"/>
        <v>0.4641887449236124</v>
      </c>
      <c r="N251" s="85">
        <v>13</v>
      </c>
      <c r="O251" s="85">
        <v>13</v>
      </c>
      <c r="P251" s="8">
        <v>5000</v>
      </c>
      <c r="Q251" s="10">
        <f t="shared" si="25"/>
        <v>20.230041332728245</v>
      </c>
      <c r="R251" s="11">
        <f t="shared" si="26"/>
        <v>7.5598061781495682E-2</v>
      </c>
      <c r="S251" s="89"/>
    </row>
    <row r="252" spans="1:19">
      <c r="A252" s="9">
        <f t="shared" si="27"/>
        <v>247</v>
      </c>
      <c r="B252" s="8" t="s">
        <v>565</v>
      </c>
      <c r="C252" s="8">
        <v>183.05</v>
      </c>
      <c r="D252" s="8"/>
      <c r="E252" s="8">
        <v>31.6</v>
      </c>
      <c r="F252" s="8">
        <f t="shared" si="22"/>
        <v>214.65</v>
      </c>
      <c r="G252" s="199">
        <v>2.707406691162251E-3</v>
      </c>
      <c r="H252" s="199">
        <v>2.7750247770069376E-3</v>
      </c>
      <c r="I252" s="18">
        <f t="shared" si="23"/>
        <v>12.440349717366752</v>
      </c>
      <c r="J252" s="18">
        <f t="shared" si="28"/>
        <v>4.5743165910757551</v>
      </c>
      <c r="K252" s="10">
        <v>4.2716364784240231</v>
      </c>
      <c r="L252" s="10">
        <v>0.49989557145619801</v>
      </c>
      <c r="M252" s="200">
        <f t="shared" si="24"/>
        <v>0.49989557145619801</v>
      </c>
      <c r="N252" s="85">
        <v>14</v>
      </c>
      <c r="O252" s="85">
        <v>14</v>
      </c>
      <c r="P252" s="8">
        <v>5000</v>
      </c>
      <c r="Q252" s="10">
        <f t="shared" si="25"/>
        <v>21.786198358322725</v>
      </c>
      <c r="R252" s="11">
        <f t="shared" si="26"/>
        <v>0.10149638182307349</v>
      </c>
      <c r="S252" s="89"/>
    </row>
    <row r="253" spans="1:19">
      <c r="A253" s="9">
        <f t="shared" si="27"/>
        <v>248</v>
      </c>
      <c r="B253" s="8" t="s">
        <v>566</v>
      </c>
      <c r="C253" s="8">
        <v>189.78</v>
      </c>
      <c r="D253" s="8"/>
      <c r="E253" s="8"/>
      <c r="F253" s="8">
        <f t="shared" si="22"/>
        <v>189.78</v>
      </c>
      <c r="G253" s="199">
        <v>1.3537033455811255E-3</v>
      </c>
      <c r="H253" s="199">
        <v>1.3875123885034688E-3</v>
      </c>
      <c r="I253" s="18">
        <f t="shared" si="23"/>
        <v>6.2201748586833761</v>
      </c>
      <c r="J253" s="18">
        <f t="shared" si="28"/>
        <v>2.2871582955378775</v>
      </c>
      <c r="K253" s="10">
        <v>2.1358182392120115</v>
      </c>
      <c r="L253" s="10">
        <v>0.249947785728099</v>
      </c>
      <c r="M253" s="200">
        <f t="shared" si="24"/>
        <v>0.249947785728099</v>
      </c>
      <c r="N253" s="85">
        <v>7</v>
      </c>
      <c r="O253" s="85">
        <v>7</v>
      </c>
      <c r="P253" s="8">
        <v>5000</v>
      </c>
      <c r="Q253" s="10">
        <f t="shared" si="25"/>
        <v>10.893099179161362</v>
      </c>
      <c r="R253" s="11">
        <f t="shared" si="26"/>
        <v>5.7398562436301835E-2</v>
      </c>
      <c r="S253" s="89"/>
    </row>
    <row r="254" spans="1:19">
      <c r="A254" s="9">
        <f t="shared" si="27"/>
        <v>249</v>
      </c>
      <c r="B254" s="8" t="s">
        <v>567</v>
      </c>
      <c r="C254" s="8">
        <v>406.04</v>
      </c>
      <c r="D254" s="8"/>
      <c r="E254" s="8"/>
      <c r="F254" s="8">
        <f t="shared" si="22"/>
        <v>406.04</v>
      </c>
      <c r="G254" s="199">
        <v>3.480951460065751E-3</v>
      </c>
      <c r="H254" s="199">
        <v>3.3696729435084239E-3</v>
      </c>
      <c r="I254" s="18">
        <f t="shared" si="23"/>
        <v>15.544957352882269</v>
      </c>
      <c r="J254" s="18">
        <f t="shared" si="28"/>
        <v>5.7158808186548109</v>
      </c>
      <c r="K254" s="10">
        <v>5.3376640040448189</v>
      </c>
      <c r="L254" s="10">
        <v>0.64272287758654023</v>
      </c>
      <c r="M254" s="200">
        <f t="shared" si="24"/>
        <v>0.64272287758654023</v>
      </c>
      <c r="N254" s="85">
        <v>17</v>
      </c>
      <c r="O254" s="85">
        <v>18</v>
      </c>
      <c r="P254" s="8">
        <v>5000</v>
      </c>
      <c r="Q254" s="10">
        <f t="shared" si="25"/>
        <v>27.241225053168439</v>
      </c>
      <c r="R254" s="11">
        <f t="shared" si="26"/>
        <v>6.7090003578880009E-2</v>
      </c>
      <c r="S254" s="89"/>
    </row>
    <row r="255" spans="1:19">
      <c r="A255" s="9">
        <f t="shared" si="27"/>
        <v>250</v>
      </c>
      <c r="B255" s="8" t="s">
        <v>568</v>
      </c>
      <c r="C255" s="8">
        <v>582.21</v>
      </c>
      <c r="D255" s="8">
        <v>88</v>
      </c>
      <c r="E255" s="8">
        <v>61.8</v>
      </c>
      <c r="F255" s="8">
        <f t="shared" si="22"/>
        <v>732.01</v>
      </c>
      <c r="G255" s="199">
        <v>3.8677238445175011E-3</v>
      </c>
      <c r="H255" s="199">
        <v>3.9643211100099107E-3</v>
      </c>
      <c r="I255" s="18">
        <f t="shared" si="23"/>
        <v>17.771928167666786</v>
      </c>
      <c r="J255" s="18">
        <f t="shared" si="28"/>
        <v>6.534737987251078</v>
      </c>
      <c r="K255" s="10">
        <v>6.1023378263200323</v>
      </c>
      <c r="L255" s="10">
        <v>0.71413653065171134</v>
      </c>
      <c r="M255" s="200">
        <f t="shared" si="24"/>
        <v>0.71413653065171134</v>
      </c>
      <c r="N255" s="85">
        <v>20</v>
      </c>
      <c r="O255" s="85">
        <v>20</v>
      </c>
      <c r="P255" s="8">
        <v>5000</v>
      </c>
      <c r="Q255" s="10">
        <f t="shared" si="25"/>
        <v>31.123140511889606</v>
      </c>
      <c r="R255" s="11">
        <f t="shared" si="26"/>
        <v>4.2517370680577593E-2</v>
      </c>
      <c r="S255" s="89"/>
    </row>
    <row r="256" spans="1:19">
      <c r="A256" s="9">
        <f t="shared" si="27"/>
        <v>251</v>
      </c>
      <c r="B256" s="8" t="s">
        <v>569</v>
      </c>
      <c r="C256" s="8">
        <v>985.05</v>
      </c>
      <c r="D256" s="8"/>
      <c r="E256" s="8"/>
      <c r="F256" s="8">
        <f t="shared" si="22"/>
        <v>985.05</v>
      </c>
      <c r="G256" s="199">
        <v>7.9288338812608782E-3</v>
      </c>
      <c r="H256" s="199">
        <v>8.1268582755203173E-3</v>
      </c>
      <c r="I256" s="18">
        <f t="shared" si="23"/>
        <v>36.432452743716915</v>
      </c>
      <c r="J256" s="18">
        <f t="shared" si="28"/>
        <v>13.396212873864711</v>
      </c>
      <c r="K256" s="10">
        <v>12.509792543956069</v>
      </c>
      <c r="L256" s="10">
        <v>1.4639798878360084</v>
      </c>
      <c r="M256" s="200">
        <f t="shared" si="24"/>
        <v>1.4639798878360084</v>
      </c>
      <c r="N256" s="85">
        <v>41</v>
      </c>
      <c r="O256" s="85">
        <v>41</v>
      </c>
      <c r="P256" s="8">
        <v>5000</v>
      </c>
      <c r="Q256" s="10">
        <f t="shared" si="25"/>
        <v>63.802438049373706</v>
      </c>
      <c r="R256" s="11">
        <f t="shared" si="26"/>
        <v>6.4770760925205534E-2</v>
      </c>
      <c r="S256" s="89"/>
    </row>
    <row r="257" spans="1:19">
      <c r="A257" s="9">
        <f t="shared" si="27"/>
        <v>252</v>
      </c>
      <c r="B257" s="8" t="s">
        <v>570</v>
      </c>
      <c r="C257" s="8">
        <v>589.46</v>
      </c>
      <c r="D257" s="8"/>
      <c r="E257" s="8"/>
      <c r="F257" s="8">
        <f t="shared" si="22"/>
        <v>589.46</v>
      </c>
      <c r="G257" s="199">
        <v>1.9338619222587505E-3</v>
      </c>
      <c r="H257" s="199">
        <v>1.9821605550049554E-3</v>
      </c>
      <c r="I257" s="18">
        <f t="shared" si="23"/>
        <v>8.8859640838333931</v>
      </c>
      <c r="J257" s="18">
        <f t="shared" si="28"/>
        <v>3.267368993625539</v>
      </c>
      <c r="K257" s="10">
        <v>3.0511689131600161</v>
      </c>
      <c r="L257" s="10">
        <v>0.35706826532585567</v>
      </c>
      <c r="M257" s="200">
        <f t="shared" si="24"/>
        <v>0.35706826532585567</v>
      </c>
      <c r="N257" s="85">
        <v>10</v>
      </c>
      <c r="O257" s="85">
        <v>10</v>
      </c>
      <c r="P257" s="8">
        <v>5000</v>
      </c>
      <c r="Q257" s="10">
        <f t="shared" si="25"/>
        <v>15.561570255944803</v>
      </c>
      <c r="R257" s="11">
        <f t="shared" si="26"/>
        <v>2.6399705248778205E-2</v>
      </c>
      <c r="S257" s="89"/>
    </row>
    <row r="258" spans="1:19">
      <c r="A258" s="9">
        <f t="shared" si="27"/>
        <v>253</v>
      </c>
      <c r="B258" s="8" t="s">
        <v>1299</v>
      </c>
      <c r="C258" s="8">
        <v>229.7</v>
      </c>
      <c r="D258" s="8"/>
      <c r="E258" s="8"/>
      <c r="F258" s="8">
        <f t="shared" si="22"/>
        <v>229.7</v>
      </c>
      <c r="G258" s="199">
        <v>1.7404757300328755E-3</v>
      </c>
      <c r="H258" s="199">
        <v>1.7839444995044597E-3</v>
      </c>
      <c r="I258" s="18">
        <f t="shared" si="23"/>
        <v>7.9973676754500538</v>
      </c>
      <c r="J258" s="18">
        <f t="shared" si="28"/>
        <v>2.9406320942629849</v>
      </c>
      <c r="K258" s="10">
        <v>2.7460520218440148</v>
      </c>
      <c r="L258" s="10">
        <v>0.32136143879327012</v>
      </c>
      <c r="M258" s="200">
        <f t="shared" si="24"/>
        <v>0.32136143879327012</v>
      </c>
      <c r="N258" s="85">
        <v>9</v>
      </c>
      <c r="O258" s="85">
        <v>9</v>
      </c>
      <c r="P258" s="8">
        <v>5000</v>
      </c>
      <c r="Q258" s="10">
        <f t="shared" si="25"/>
        <v>14.005413230350323</v>
      </c>
      <c r="R258" s="83">
        <f t="shared" si="26"/>
        <v>6.0972630519592182E-2</v>
      </c>
      <c r="S258" s="89"/>
    </row>
    <row r="259" spans="1:19">
      <c r="A259" s="9">
        <f t="shared" si="27"/>
        <v>254</v>
      </c>
      <c r="B259" s="14" t="s">
        <v>1319</v>
      </c>
      <c r="C259" s="8">
        <v>2404.5700000000002</v>
      </c>
      <c r="D259" s="8"/>
      <c r="E259" s="8">
        <v>660.4</v>
      </c>
      <c r="F259" s="8">
        <f t="shared" si="22"/>
        <v>3064.9700000000003</v>
      </c>
      <c r="G259" s="199">
        <v>1.2956874879133629E-2</v>
      </c>
      <c r="H259" s="199">
        <v>1.32804757185332E-2</v>
      </c>
      <c r="I259" s="18">
        <f t="shared" si="23"/>
        <v>59.535959361683737</v>
      </c>
      <c r="J259" s="18">
        <f t="shared" si="28"/>
        <v>21.891372257291113</v>
      </c>
      <c r="K259" s="10">
        <v>20.442831718172108</v>
      </c>
      <c r="L259" s="10">
        <v>2.3923573776832332</v>
      </c>
      <c r="M259" s="200">
        <f t="shared" si="24"/>
        <v>2.3923573776832332</v>
      </c>
      <c r="N259" s="85">
        <v>67</v>
      </c>
      <c r="O259" s="85">
        <v>67</v>
      </c>
      <c r="P259" s="8">
        <v>5000</v>
      </c>
      <c r="Q259" s="10">
        <f t="shared" si="25"/>
        <v>104.26252071483019</v>
      </c>
      <c r="R259" s="83">
        <f t="shared" si="26"/>
        <v>3.4017468593438169E-2</v>
      </c>
      <c r="S259" s="89"/>
    </row>
    <row r="260" spans="1:19">
      <c r="A260" s="9">
        <f t="shared" si="27"/>
        <v>255</v>
      </c>
      <c r="B260" s="14" t="s">
        <v>1320</v>
      </c>
      <c r="C260" s="8">
        <v>3019.26</v>
      </c>
      <c r="D260" s="8"/>
      <c r="E260" s="8">
        <v>256.89999999999998</v>
      </c>
      <c r="F260" s="8">
        <f t="shared" ref="F260:F323" si="29">C260+D260+E260</f>
        <v>3276.1600000000003</v>
      </c>
      <c r="G260" s="169">
        <v>1.5857667762521756E-2</v>
      </c>
      <c r="H260" s="169">
        <v>1.6253716551040635E-2</v>
      </c>
      <c r="I260" s="18">
        <f t="shared" ref="I260:I323" si="30">(G260+H260)*$T$2</f>
        <v>72.86490548743383</v>
      </c>
      <c r="J260" s="18">
        <f t="shared" si="28"/>
        <v>26.792425747729421</v>
      </c>
      <c r="K260" s="10">
        <v>25.019585087912137</v>
      </c>
      <c r="L260" s="10">
        <v>2.9279597756720168</v>
      </c>
      <c r="M260" s="200">
        <f t="shared" ref="M260:M323" si="31">L260*$M$2</f>
        <v>2.9279597756720168</v>
      </c>
      <c r="N260" s="85">
        <v>82</v>
      </c>
      <c r="O260" s="85">
        <v>82</v>
      </c>
      <c r="P260" s="8">
        <v>5000</v>
      </c>
      <c r="Q260" s="10">
        <f t="shared" ref="Q260:Q323" si="32">I260+J260+K260+M260</f>
        <v>127.60487609874741</v>
      </c>
      <c r="R260" s="83">
        <f t="shared" ref="R260:R323" si="33">Q260/F260</f>
        <v>3.8949525083862631E-2</v>
      </c>
      <c r="S260" s="89"/>
    </row>
    <row r="261" spans="1:19" s="210" customFormat="1">
      <c r="A261" s="9">
        <f t="shared" si="27"/>
        <v>256</v>
      </c>
      <c r="B261" s="203" t="s">
        <v>1323</v>
      </c>
      <c r="C261" s="204">
        <v>1829.3</v>
      </c>
      <c r="D261" s="204">
        <v>222</v>
      </c>
      <c r="E261" s="204"/>
      <c r="F261" s="8">
        <f t="shared" si="29"/>
        <v>2051.3000000000002</v>
      </c>
      <c r="G261" s="205">
        <v>7.1247988968053321E-3</v>
      </c>
      <c r="H261" s="205">
        <v>3.8552418853376445E-3</v>
      </c>
      <c r="I261" s="206">
        <f t="shared" si="30"/>
        <v>24.915139939984094</v>
      </c>
      <c r="J261" s="206">
        <f t="shared" si="28"/>
        <v>9.1612969559321513</v>
      </c>
      <c r="K261" s="200">
        <v>9.3851415463572678</v>
      </c>
      <c r="L261" s="200">
        <v>1.3155228683061364</v>
      </c>
      <c r="M261" s="200">
        <f t="shared" si="31"/>
        <v>1.3155228683061364</v>
      </c>
      <c r="N261" s="207">
        <v>31</v>
      </c>
      <c r="O261" s="207">
        <v>31</v>
      </c>
      <c r="P261" s="204">
        <v>5000</v>
      </c>
      <c r="Q261" s="200">
        <f t="shared" si="32"/>
        <v>44.777101310579653</v>
      </c>
      <c r="R261" s="208">
        <f t="shared" si="33"/>
        <v>2.1828645888256056E-2</v>
      </c>
      <c r="S261" s="209"/>
    </row>
    <row r="262" spans="1:19" s="210" customFormat="1">
      <c r="A262" s="9">
        <f t="shared" si="27"/>
        <v>257</v>
      </c>
      <c r="B262" s="203" t="s">
        <v>1324</v>
      </c>
      <c r="C262" s="204">
        <v>2200.46</v>
      </c>
      <c r="D262" s="204"/>
      <c r="E262" s="204"/>
      <c r="F262" s="8">
        <f t="shared" si="29"/>
        <v>2200.46</v>
      </c>
      <c r="G262" s="205">
        <v>8.7336244541484712E-3</v>
      </c>
      <c r="H262" s="205">
        <v>4.7257803755751766E-3</v>
      </c>
      <c r="I262" s="206">
        <f t="shared" si="30"/>
        <v>30.541139281270823</v>
      </c>
      <c r="J262" s="206">
        <f t="shared" si="28"/>
        <v>11.229976913723283</v>
      </c>
      <c r="K262" s="200">
        <v>11.504367056825039</v>
      </c>
      <c r="L262" s="200">
        <v>1.6125764192139735</v>
      </c>
      <c r="M262" s="200">
        <f t="shared" si="31"/>
        <v>1.6125764192139735</v>
      </c>
      <c r="N262" s="207">
        <v>38</v>
      </c>
      <c r="O262" s="207">
        <v>38</v>
      </c>
      <c r="P262" s="204">
        <v>5000</v>
      </c>
      <c r="Q262" s="200">
        <f t="shared" si="32"/>
        <v>54.888059671033119</v>
      </c>
      <c r="R262" s="208">
        <f t="shared" si="33"/>
        <v>2.4943902489040073E-2</v>
      </c>
      <c r="S262" s="209"/>
    </row>
    <row r="263" spans="1:19" s="210" customFormat="1">
      <c r="A263" s="9">
        <f t="shared" si="27"/>
        <v>258</v>
      </c>
      <c r="B263" s="203" t="s">
        <v>1325</v>
      </c>
      <c r="C263" s="204">
        <v>1202.04</v>
      </c>
      <c r="D263" s="204"/>
      <c r="E263" s="204"/>
      <c r="F263" s="8">
        <f t="shared" si="29"/>
        <v>1202.04</v>
      </c>
      <c r="G263" s="205">
        <v>4.5966444495518267E-3</v>
      </c>
      <c r="H263" s="205">
        <v>2.4872528292500932E-3</v>
      </c>
      <c r="I263" s="206">
        <f t="shared" si="30"/>
        <v>16.074283832247801</v>
      </c>
      <c r="J263" s="206">
        <f t="shared" si="28"/>
        <v>5.910514165117517</v>
      </c>
      <c r="K263" s="200">
        <v>6.0549300299079141</v>
      </c>
      <c r="L263" s="200">
        <v>0.8487244311652492</v>
      </c>
      <c r="M263" s="200">
        <f t="shared" si="31"/>
        <v>0.8487244311652492</v>
      </c>
      <c r="N263" s="207">
        <v>20</v>
      </c>
      <c r="O263" s="207">
        <v>20</v>
      </c>
      <c r="P263" s="204">
        <v>5000</v>
      </c>
      <c r="Q263" s="200">
        <f t="shared" si="32"/>
        <v>28.888452458438483</v>
      </c>
      <c r="R263" s="208">
        <f t="shared" si="33"/>
        <v>2.4032854529332206E-2</v>
      </c>
      <c r="S263" s="209"/>
    </row>
    <row r="264" spans="1:19" s="210" customFormat="1">
      <c r="A264" s="9">
        <f t="shared" ref="A264:A327" si="34">A263+1</f>
        <v>259</v>
      </c>
      <c r="B264" s="203" t="s">
        <v>1326</v>
      </c>
      <c r="C264" s="204">
        <v>1991.48</v>
      </c>
      <c r="D264" s="204">
        <v>74</v>
      </c>
      <c r="E264" s="204"/>
      <c r="F264" s="8">
        <f t="shared" si="29"/>
        <v>2065.48</v>
      </c>
      <c r="G264" s="205">
        <v>8.50379223167088E-3</v>
      </c>
      <c r="H264" s="205">
        <v>4.6014177341126726E-3</v>
      </c>
      <c r="I264" s="206">
        <f t="shared" si="30"/>
        <v>29.737425089658437</v>
      </c>
      <c r="J264" s="206">
        <f t="shared" si="28"/>
        <v>10.934451205467408</v>
      </c>
      <c r="K264" s="200">
        <v>11.201620555329642</v>
      </c>
      <c r="L264" s="200">
        <v>1.5701401976557112</v>
      </c>
      <c r="M264" s="200">
        <f t="shared" si="31"/>
        <v>1.5701401976557112</v>
      </c>
      <c r="N264" s="207">
        <v>37</v>
      </c>
      <c r="O264" s="207">
        <v>37</v>
      </c>
      <c r="P264" s="204">
        <v>5000</v>
      </c>
      <c r="Q264" s="200">
        <f t="shared" si="32"/>
        <v>53.443637048111192</v>
      </c>
      <c r="R264" s="208">
        <f t="shared" si="33"/>
        <v>2.5874681453275362E-2</v>
      </c>
      <c r="S264" s="209"/>
    </row>
    <row r="265" spans="1:19" s="210" customFormat="1">
      <c r="A265" s="9">
        <f t="shared" si="34"/>
        <v>260</v>
      </c>
      <c r="B265" s="203" t="s">
        <v>1327</v>
      </c>
      <c r="C265" s="204">
        <v>179.2</v>
      </c>
      <c r="D265" s="204"/>
      <c r="E265" s="204"/>
      <c r="F265" s="8">
        <f t="shared" si="29"/>
        <v>179.2</v>
      </c>
      <c r="G265" s="205">
        <v>9.1932888991036541E-4</v>
      </c>
      <c r="H265" s="205">
        <v>3.7308792438751394E-4</v>
      </c>
      <c r="I265" s="206">
        <f t="shared" si="30"/>
        <v>2.932661765827747</v>
      </c>
      <c r="J265" s="206">
        <f t="shared" si="28"/>
        <v>1.0783397312948626</v>
      </c>
      <c r="K265" s="200">
        <v>1.1046875853871294</v>
      </c>
      <c r="L265" s="200">
        <v>0.16974488623304987</v>
      </c>
      <c r="M265" s="200">
        <f t="shared" si="31"/>
        <v>0.16974488623304987</v>
      </c>
      <c r="N265" s="207">
        <v>3</v>
      </c>
      <c r="O265" s="207">
        <v>4</v>
      </c>
      <c r="P265" s="204">
        <v>5000</v>
      </c>
      <c r="Q265" s="200">
        <f t="shared" si="32"/>
        <v>5.2854339687427894</v>
      </c>
      <c r="R265" s="208">
        <f t="shared" si="33"/>
        <v>2.9494609200573604E-2</v>
      </c>
      <c r="S265" s="209"/>
    </row>
    <row r="266" spans="1:19">
      <c r="A266" s="9">
        <f t="shared" si="34"/>
        <v>261</v>
      </c>
      <c r="B266" s="14" t="s">
        <v>53</v>
      </c>
      <c r="C266" s="8">
        <v>885.79</v>
      </c>
      <c r="D266" s="8"/>
      <c r="E266" s="8"/>
      <c r="F266" s="8">
        <f t="shared" si="29"/>
        <v>885.79</v>
      </c>
      <c r="G266" s="169">
        <v>5.7987822557262975E-3</v>
      </c>
      <c r="H266" s="169">
        <v>6.5494657014822473E-3</v>
      </c>
      <c r="I266" s="18">
        <f t="shared" si="30"/>
        <v>28.019779887140626</v>
      </c>
      <c r="J266" s="18">
        <f t="shared" ref="J266:J329" si="35">I266*0.3677</f>
        <v>10.302873064501609</v>
      </c>
      <c r="K266" s="10">
        <v>10.823733264411578</v>
      </c>
      <c r="L266" s="10">
        <v>1.0706871556973034</v>
      </c>
      <c r="M266" s="200">
        <f t="shared" si="31"/>
        <v>1.0706871556973034</v>
      </c>
      <c r="N266" s="85">
        <v>19</v>
      </c>
      <c r="O266" s="85">
        <v>20</v>
      </c>
      <c r="P266" s="8">
        <v>5000</v>
      </c>
      <c r="Q266" s="10">
        <f t="shared" si="32"/>
        <v>50.217073371751113</v>
      </c>
      <c r="R266" s="11">
        <f t="shared" si="33"/>
        <v>5.6691849503551758E-2</v>
      </c>
      <c r="S266" s="89"/>
    </row>
    <row r="267" spans="1:19">
      <c r="A267" s="9">
        <f t="shared" si="34"/>
        <v>262</v>
      </c>
      <c r="B267" s="14" t="s">
        <v>54</v>
      </c>
      <c r="C267" s="8">
        <v>530.1</v>
      </c>
      <c r="D267" s="8"/>
      <c r="E267" s="8"/>
      <c r="F267" s="8">
        <f t="shared" si="29"/>
        <v>530.1</v>
      </c>
      <c r="G267" s="169">
        <v>4.059147579008408E-3</v>
      </c>
      <c r="H267" s="169">
        <v>3.7917959324370908E-3</v>
      </c>
      <c r="I267" s="18">
        <f t="shared" si="30"/>
        <v>17.814811450126328</v>
      </c>
      <c r="J267" s="18">
        <f t="shared" si="35"/>
        <v>6.5505061702114515</v>
      </c>
      <c r="K267" s="10">
        <v>6.8816660255224376</v>
      </c>
      <c r="L267" s="10">
        <v>0.74948100898811243</v>
      </c>
      <c r="M267" s="200">
        <f t="shared" si="31"/>
        <v>0.74948100898811243</v>
      </c>
      <c r="N267" s="85">
        <v>11</v>
      </c>
      <c r="O267" s="85">
        <v>14</v>
      </c>
      <c r="P267" s="8">
        <v>5000</v>
      </c>
      <c r="Q267" s="10">
        <f t="shared" si="32"/>
        <v>31.996464654848332</v>
      </c>
      <c r="R267" s="11">
        <f t="shared" si="33"/>
        <v>6.0359299480943839E-2</v>
      </c>
      <c r="S267" s="89"/>
    </row>
    <row r="268" spans="1:19">
      <c r="A268" s="9">
        <f t="shared" si="34"/>
        <v>263</v>
      </c>
      <c r="B268" s="14" t="s">
        <v>55</v>
      </c>
      <c r="C268" s="8">
        <v>473.5</v>
      </c>
      <c r="D268" s="8">
        <v>69.8</v>
      </c>
      <c r="E268" s="8"/>
      <c r="F268" s="8">
        <f t="shared" si="29"/>
        <v>543.29999999999995</v>
      </c>
      <c r="G268" s="169">
        <v>4.3490866917947233E-3</v>
      </c>
      <c r="H268" s="169">
        <v>2.7576697690451569E-3</v>
      </c>
      <c r="I268" s="18">
        <f t="shared" si="30"/>
        <v>16.126154287985599</v>
      </c>
      <c r="J268" s="18">
        <f t="shared" si="35"/>
        <v>5.9295869316923051</v>
      </c>
      <c r="K268" s="10">
        <v>6.2293563081845891</v>
      </c>
      <c r="L268" s="10">
        <v>0.80301536677297769</v>
      </c>
      <c r="M268" s="200">
        <f t="shared" si="31"/>
        <v>0.80301536677297769</v>
      </c>
      <c r="N268" s="85">
        <v>8</v>
      </c>
      <c r="O268" s="85">
        <v>15</v>
      </c>
      <c r="P268" s="8">
        <v>5000</v>
      </c>
      <c r="Q268" s="10">
        <f t="shared" si="32"/>
        <v>29.088112894635472</v>
      </c>
      <c r="R268" s="11">
        <f t="shared" si="33"/>
        <v>5.353968874403732E-2</v>
      </c>
      <c r="S268" s="89"/>
    </row>
    <row r="269" spans="1:19">
      <c r="A269" s="9">
        <f t="shared" si="34"/>
        <v>264</v>
      </c>
      <c r="B269" s="14" t="s">
        <v>56</v>
      </c>
      <c r="C269" s="8">
        <v>453.6</v>
      </c>
      <c r="D269" s="8"/>
      <c r="E269" s="8"/>
      <c r="F269" s="8">
        <f t="shared" si="29"/>
        <v>453.6</v>
      </c>
      <c r="G269" s="169">
        <v>5.5088431429399821E-3</v>
      </c>
      <c r="H269" s="169">
        <v>3.1023784901758017E-3</v>
      </c>
      <c r="I269" s="18">
        <f t="shared" si="30"/>
        <v>19.539981344352022</v>
      </c>
      <c r="J269" s="18">
        <f t="shared" si="35"/>
        <v>7.1848511403182389</v>
      </c>
      <c r="K269" s="10">
        <v>7.5480802102913094</v>
      </c>
      <c r="L269" s="10">
        <v>1.0171527979124382</v>
      </c>
      <c r="M269" s="200">
        <f t="shared" si="31"/>
        <v>1.0171527979124382</v>
      </c>
      <c r="N269" s="85">
        <v>9</v>
      </c>
      <c r="O269" s="85">
        <v>19</v>
      </c>
      <c r="P269" s="8">
        <v>5000</v>
      </c>
      <c r="Q269" s="10">
        <f t="shared" si="32"/>
        <v>35.290065492874007</v>
      </c>
      <c r="R269" s="11">
        <f t="shared" si="33"/>
        <v>7.7799968017799828E-2</v>
      </c>
      <c r="S269" s="91"/>
    </row>
    <row r="270" spans="1:19">
      <c r="A270" s="9">
        <f t="shared" si="34"/>
        <v>265</v>
      </c>
      <c r="B270" s="14" t="s">
        <v>57</v>
      </c>
      <c r="C270" s="8">
        <v>442.1</v>
      </c>
      <c r="D270" s="8"/>
      <c r="E270" s="8"/>
      <c r="F270" s="8">
        <f t="shared" si="29"/>
        <v>442.1</v>
      </c>
      <c r="G270" s="169">
        <v>1.7396346767178891E-3</v>
      </c>
      <c r="H270" s="169">
        <v>2.0682523267838678E-3</v>
      </c>
      <c r="I270" s="18">
        <f t="shared" si="30"/>
        <v>8.6405906362559417</v>
      </c>
      <c r="J270" s="18">
        <f t="shared" si="35"/>
        <v>3.1771451769513099</v>
      </c>
      <c r="K270" s="10">
        <v>3.3377652740494299</v>
      </c>
      <c r="L270" s="10">
        <v>0.32120614670919101</v>
      </c>
      <c r="M270" s="200">
        <f t="shared" si="31"/>
        <v>0.32120614670919101</v>
      </c>
      <c r="N270" s="85">
        <v>6</v>
      </c>
      <c r="O270" s="85">
        <v>6</v>
      </c>
      <c r="P270" s="8">
        <v>5000</v>
      </c>
      <c r="Q270" s="10">
        <f t="shared" si="32"/>
        <v>15.476707233965872</v>
      </c>
      <c r="R270" s="11">
        <f t="shared" si="33"/>
        <v>3.5007254544143565E-2</v>
      </c>
      <c r="S270" s="89"/>
    </row>
    <row r="271" spans="1:19">
      <c r="A271" s="9">
        <f t="shared" si="34"/>
        <v>266</v>
      </c>
      <c r="B271" s="14" t="s">
        <v>58</v>
      </c>
      <c r="C271" s="8">
        <v>560.20000000000005</v>
      </c>
      <c r="D271" s="8"/>
      <c r="E271" s="8"/>
      <c r="F271" s="8">
        <f t="shared" si="29"/>
        <v>560.20000000000005</v>
      </c>
      <c r="G271" s="169">
        <v>5.2189040301536677E-3</v>
      </c>
      <c r="H271" s="169">
        <v>3.7917959324370908E-3</v>
      </c>
      <c r="I271" s="18">
        <f t="shared" si="30"/>
        <v>20.446449606113568</v>
      </c>
      <c r="J271" s="18">
        <f t="shared" si="35"/>
        <v>7.5181595201679592</v>
      </c>
      <c r="K271" s="10">
        <v>7.898238945209302</v>
      </c>
      <c r="L271" s="10">
        <v>0.96361844012757314</v>
      </c>
      <c r="M271" s="200">
        <f t="shared" si="31"/>
        <v>0.96361844012757314</v>
      </c>
      <c r="N271" s="85">
        <v>11</v>
      </c>
      <c r="O271" s="85">
        <v>18</v>
      </c>
      <c r="P271" s="8">
        <v>5000</v>
      </c>
      <c r="Q271" s="10">
        <f t="shared" si="32"/>
        <v>36.826466511618406</v>
      </c>
      <c r="R271" s="11">
        <f t="shared" si="33"/>
        <v>6.5738069460225645E-2</v>
      </c>
      <c r="S271" s="92"/>
    </row>
    <row r="272" spans="1:19">
      <c r="A272" s="9">
        <f t="shared" si="34"/>
        <v>267</v>
      </c>
      <c r="B272" s="14" t="s">
        <v>59</v>
      </c>
      <c r="C272" s="8">
        <v>522.29999999999995</v>
      </c>
      <c r="D272" s="8"/>
      <c r="E272" s="8"/>
      <c r="F272" s="8">
        <f t="shared" si="29"/>
        <v>522.29999999999995</v>
      </c>
      <c r="G272" s="169">
        <v>5.2189040301536677E-3</v>
      </c>
      <c r="H272" s="169">
        <v>3.1023784901758017E-3</v>
      </c>
      <c r="I272" s="18">
        <f t="shared" si="30"/>
        <v>18.88207180535521</v>
      </c>
      <c r="J272" s="18">
        <f t="shared" si="35"/>
        <v>6.9429378028291113</v>
      </c>
      <c r="K272" s="10">
        <v>7.293936980369593</v>
      </c>
      <c r="L272" s="10">
        <v>0.96361844012757314</v>
      </c>
      <c r="M272" s="200">
        <f t="shared" si="31"/>
        <v>0.96361844012757314</v>
      </c>
      <c r="N272" s="85">
        <v>9</v>
      </c>
      <c r="O272" s="85">
        <v>18</v>
      </c>
      <c r="P272" s="8">
        <v>5000</v>
      </c>
      <c r="Q272" s="10">
        <f t="shared" si="32"/>
        <v>34.082565028681486</v>
      </c>
      <c r="R272" s="11">
        <f t="shared" si="33"/>
        <v>6.5254767429985622E-2</v>
      </c>
      <c r="S272" s="93"/>
    </row>
    <row r="273" spans="1:19">
      <c r="A273" s="9">
        <f t="shared" si="34"/>
        <v>268</v>
      </c>
      <c r="B273" s="14" t="s">
        <v>60</v>
      </c>
      <c r="C273" s="8">
        <v>685.2</v>
      </c>
      <c r="D273" s="8">
        <v>145.9</v>
      </c>
      <c r="E273" s="8"/>
      <c r="F273" s="8">
        <f t="shared" si="29"/>
        <v>831.1</v>
      </c>
      <c r="G273" s="169">
        <v>9.5679907219483901E-3</v>
      </c>
      <c r="H273" s="169">
        <v>7.5835918648741816E-3</v>
      </c>
      <c r="I273" s="18">
        <f t="shared" si="30"/>
        <v>38.919170595236707</v>
      </c>
      <c r="J273" s="18">
        <f t="shared" si="35"/>
        <v>14.310579027868538</v>
      </c>
      <c r="K273" s="10">
        <v>15.034048200653457</v>
      </c>
      <c r="L273" s="10">
        <v>1.7666338069005507</v>
      </c>
      <c r="M273" s="200">
        <f t="shared" si="31"/>
        <v>1.7666338069005507</v>
      </c>
      <c r="N273" s="85">
        <v>22</v>
      </c>
      <c r="O273" s="85">
        <v>33</v>
      </c>
      <c r="P273" s="8">
        <v>5000</v>
      </c>
      <c r="Q273" s="10">
        <f t="shared" si="32"/>
        <v>70.030431630659265</v>
      </c>
      <c r="R273" s="11">
        <f t="shared" si="33"/>
        <v>8.4262341030753529E-2</v>
      </c>
      <c r="S273" s="94"/>
    </row>
    <row r="274" spans="1:19">
      <c r="A274" s="9">
        <f t="shared" si="34"/>
        <v>269</v>
      </c>
      <c r="B274" s="14" t="s">
        <v>61</v>
      </c>
      <c r="C274" s="8">
        <v>778.5</v>
      </c>
      <c r="D274" s="8"/>
      <c r="E274" s="8"/>
      <c r="F274" s="8">
        <f t="shared" si="29"/>
        <v>778.5</v>
      </c>
      <c r="G274" s="169">
        <v>5.2189040301536677E-3</v>
      </c>
      <c r="H274" s="169">
        <v>4.1365046535677356E-3</v>
      </c>
      <c r="I274" s="18">
        <f t="shared" si="30"/>
        <v>21.22863850649275</v>
      </c>
      <c r="J274" s="18">
        <f t="shared" si="35"/>
        <v>7.8057703788373844</v>
      </c>
      <c r="K274" s="10">
        <v>8.2003899276291587</v>
      </c>
      <c r="L274" s="10">
        <v>0.96361844012757314</v>
      </c>
      <c r="M274" s="200">
        <f t="shared" si="31"/>
        <v>0.96361844012757314</v>
      </c>
      <c r="N274" s="85">
        <v>12</v>
      </c>
      <c r="O274" s="85">
        <v>18</v>
      </c>
      <c r="P274" s="8">
        <v>5000</v>
      </c>
      <c r="Q274" s="10">
        <f t="shared" si="32"/>
        <v>38.198417253086866</v>
      </c>
      <c r="R274" s="11">
        <f t="shared" si="33"/>
        <v>4.9066688828627962E-2</v>
      </c>
      <c r="S274" s="94"/>
    </row>
    <row r="275" spans="1:19">
      <c r="A275" s="9">
        <f t="shared" si="34"/>
        <v>270</v>
      </c>
      <c r="B275" s="14" t="s">
        <v>62</v>
      </c>
      <c r="C275" s="8">
        <v>791.9</v>
      </c>
      <c r="D275" s="8"/>
      <c r="E275" s="8"/>
      <c r="F275" s="8">
        <f t="shared" si="29"/>
        <v>791.9</v>
      </c>
      <c r="G275" s="169">
        <v>6.3786604812989273E-3</v>
      </c>
      <c r="H275" s="169">
        <v>4.4812133746983803E-3</v>
      </c>
      <c r="I275" s="18">
        <f t="shared" si="30"/>
        <v>24.642465562859169</v>
      </c>
      <c r="J275" s="18">
        <f t="shared" si="35"/>
        <v>9.0610345874633165</v>
      </c>
      <c r="K275" s="10">
        <v>9.5191138297358791</v>
      </c>
      <c r="L275" s="10">
        <v>1.177755871267034</v>
      </c>
      <c r="M275" s="200">
        <f t="shared" si="31"/>
        <v>1.177755871267034</v>
      </c>
      <c r="N275" s="85">
        <v>13</v>
      </c>
      <c r="O275" s="85">
        <v>22</v>
      </c>
      <c r="P275" s="8">
        <v>5000</v>
      </c>
      <c r="Q275" s="10">
        <f t="shared" si="32"/>
        <v>44.400369851325394</v>
      </c>
      <c r="R275" s="11">
        <f t="shared" si="33"/>
        <v>5.6068152356769027E-2</v>
      </c>
      <c r="S275" s="94"/>
    </row>
    <row r="276" spans="1:19">
      <c r="A276" s="9">
        <f t="shared" si="34"/>
        <v>271</v>
      </c>
      <c r="B276" s="14" t="s">
        <v>63</v>
      </c>
      <c r="C276" s="8">
        <v>397</v>
      </c>
      <c r="D276" s="8"/>
      <c r="E276" s="8"/>
      <c r="F276" s="8">
        <f t="shared" si="29"/>
        <v>397</v>
      </c>
      <c r="G276" s="169">
        <v>4.6390258045810378E-3</v>
      </c>
      <c r="H276" s="169">
        <v>3.7917959324370908E-3</v>
      </c>
      <c r="I276" s="18">
        <f t="shared" si="30"/>
        <v>19.130630528119948</v>
      </c>
      <c r="J276" s="18">
        <f t="shared" si="35"/>
        <v>7.0343328451897049</v>
      </c>
      <c r="K276" s="10">
        <v>7.3899524853658702</v>
      </c>
      <c r="L276" s="10">
        <v>0.85654972455784273</v>
      </c>
      <c r="M276" s="200">
        <f t="shared" si="31"/>
        <v>0.85654972455784273</v>
      </c>
      <c r="N276" s="85">
        <v>11</v>
      </c>
      <c r="O276" s="85">
        <v>16</v>
      </c>
      <c r="P276" s="8">
        <v>5000</v>
      </c>
      <c r="Q276" s="10">
        <f t="shared" si="32"/>
        <v>34.411465583233365</v>
      </c>
      <c r="R276" s="11">
        <f t="shared" si="33"/>
        <v>8.6678754617716292E-2</v>
      </c>
      <c r="S276" s="94"/>
    </row>
    <row r="277" spans="1:19">
      <c r="A277" s="9">
        <f t="shared" si="34"/>
        <v>272</v>
      </c>
      <c r="B277" s="14" t="s">
        <v>64</v>
      </c>
      <c r="C277" s="8">
        <v>401</v>
      </c>
      <c r="D277" s="8">
        <v>41.3</v>
      </c>
      <c r="E277" s="8"/>
      <c r="F277" s="8">
        <f t="shared" si="29"/>
        <v>442.3</v>
      </c>
      <c r="G277" s="169">
        <v>4.9289649173673523E-3</v>
      </c>
      <c r="H277" s="169">
        <v>4.8259220958290243E-3</v>
      </c>
      <c r="I277" s="18">
        <f t="shared" si="30"/>
        <v>22.135106768254296</v>
      </c>
      <c r="J277" s="18">
        <f t="shared" si="35"/>
        <v>8.1390787586871056</v>
      </c>
      <c r="K277" s="10">
        <v>8.5505486625471523</v>
      </c>
      <c r="L277" s="10">
        <v>0.91008408234270788</v>
      </c>
      <c r="M277" s="200">
        <f t="shared" si="31"/>
        <v>0.91008408234270788</v>
      </c>
      <c r="N277" s="85">
        <v>14</v>
      </c>
      <c r="O277" s="85">
        <v>17</v>
      </c>
      <c r="P277" s="8">
        <v>5000</v>
      </c>
      <c r="Q277" s="10">
        <f t="shared" si="32"/>
        <v>39.734818271831259</v>
      </c>
      <c r="R277" s="11">
        <f t="shared" si="33"/>
        <v>8.983680368942179E-2</v>
      </c>
      <c r="S277" s="94"/>
    </row>
    <row r="278" spans="1:19">
      <c r="A278" s="9">
        <f t="shared" si="34"/>
        <v>273</v>
      </c>
      <c r="B278" s="14" t="s">
        <v>65</v>
      </c>
      <c r="C278" s="8">
        <v>484.7</v>
      </c>
      <c r="D278" s="8"/>
      <c r="E278" s="8"/>
      <c r="F278" s="8">
        <f t="shared" si="29"/>
        <v>484.7</v>
      </c>
      <c r="G278" s="169">
        <v>5.2189040301536677E-3</v>
      </c>
      <c r="H278" s="169">
        <v>4.1365046535677356E-3</v>
      </c>
      <c r="I278" s="18">
        <f t="shared" si="30"/>
        <v>21.22863850649275</v>
      </c>
      <c r="J278" s="18">
        <f t="shared" si="35"/>
        <v>7.8057703788373844</v>
      </c>
      <c r="K278" s="10">
        <v>8.2003899276291587</v>
      </c>
      <c r="L278" s="10">
        <v>0.96361844012757314</v>
      </c>
      <c r="M278" s="200">
        <f t="shared" si="31"/>
        <v>0.96361844012757314</v>
      </c>
      <c r="N278" s="85">
        <v>12</v>
      </c>
      <c r="O278" s="85">
        <v>18</v>
      </c>
      <c r="P278" s="8">
        <v>5000</v>
      </c>
      <c r="Q278" s="10">
        <f t="shared" si="32"/>
        <v>38.198417253086866</v>
      </c>
      <c r="R278" s="11">
        <f t="shared" si="33"/>
        <v>7.8808370648002612E-2</v>
      </c>
      <c r="S278" s="94"/>
    </row>
    <row r="279" spans="1:19">
      <c r="A279" s="9">
        <f t="shared" si="34"/>
        <v>274</v>
      </c>
      <c r="B279" s="14" t="s">
        <v>66</v>
      </c>
      <c r="C279" s="8">
        <v>554.70000000000005</v>
      </c>
      <c r="D279" s="8"/>
      <c r="E279" s="8"/>
      <c r="F279" s="8">
        <f t="shared" si="29"/>
        <v>554.70000000000005</v>
      </c>
      <c r="G279" s="169">
        <v>4.059147579008408E-3</v>
      </c>
      <c r="H279" s="169">
        <v>4.4812133746983803E-3</v>
      </c>
      <c r="I279" s="18">
        <f t="shared" si="30"/>
        <v>19.379189250884682</v>
      </c>
      <c r="J279" s="18">
        <f t="shared" si="35"/>
        <v>7.1257278875502985</v>
      </c>
      <c r="K279" s="10">
        <v>7.4859679903621474</v>
      </c>
      <c r="L279" s="10">
        <v>0.74948100898811243</v>
      </c>
      <c r="M279" s="200">
        <f t="shared" si="31"/>
        <v>0.74948100898811243</v>
      </c>
      <c r="N279" s="85">
        <v>13</v>
      </c>
      <c r="O279" s="85">
        <v>14</v>
      </c>
      <c r="P279" s="8">
        <v>5000</v>
      </c>
      <c r="Q279" s="10">
        <f t="shared" si="32"/>
        <v>34.740366137785237</v>
      </c>
      <c r="R279" s="11">
        <f t="shared" si="33"/>
        <v>6.2629107874139597E-2</v>
      </c>
      <c r="S279" s="94"/>
    </row>
    <row r="280" spans="1:19">
      <c r="A280" s="9">
        <f t="shared" si="34"/>
        <v>275</v>
      </c>
      <c r="B280" s="14" t="s">
        <v>67</v>
      </c>
      <c r="C280" s="8">
        <v>380.3</v>
      </c>
      <c r="D280" s="8"/>
      <c r="E280" s="8"/>
      <c r="F280" s="8">
        <f t="shared" si="29"/>
        <v>380.3</v>
      </c>
      <c r="G280" s="169">
        <v>3.7692084662220931E-3</v>
      </c>
      <c r="H280" s="169">
        <v>4.8259220958290243E-3</v>
      </c>
      <c r="I280" s="18">
        <f t="shared" si="30"/>
        <v>19.503468612267053</v>
      </c>
      <c r="J280" s="18">
        <f t="shared" si="35"/>
        <v>7.1714254087305962</v>
      </c>
      <c r="K280" s="10">
        <v>7.533975742860286</v>
      </c>
      <c r="L280" s="10">
        <v>0.69594665120324717</v>
      </c>
      <c r="M280" s="200">
        <f t="shared" si="31"/>
        <v>0.69594665120324717</v>
      </c>
      <c r="N280" s="85">
        <v>14</v>
      </c>
      <c r="O280" s="85">
        <v>13</v>
      </c>
      <c r="P280" s="8">
        <v>5000</v>
      </c>
      <c r="Q280" s="10">
        <f t="shared" si="32"/>
        <v>34.904816415061184</v>
      </c>
      <c r="R280" s="11">
        <f t="shared" si="33"/>
        <v>9.1782320313071736E-2</v>
      </c>
      <c r="S280" s="94"/>
    </row>
    <row r="281" spans="1:19">
      <c r="A281" s="9">
        <f t="shared" si="34"/>
        <v>276</v>
      </c>
      <c r="B281" s="14" t="s">
        <v>68</v>
      </c>
      <c r="C281" s="8">
        <v>372</v>
      </c>
      <c r="D281" s="8"/>
      <c r="E281" s="8"/>
      <c r="F281" s="8">
        <f t="shared" si="29"/>
        <v>372</v>
      </c>
      <c r="G281" s="169">
        <v>4.6390258045810378E-3</v>
      </c>
      <c r="H281" s="169">
        <v>5.170630816959669E-3</v>
      </c>
      <c r="I281" s="18">
        <f t="shared" si="30"/>
        <v>22.259386129636667</v>
      </c>
      <c r="J281" s="18">
        <f t="shared" si="35"/>
        <v>8.1847762798674033</v>
      </c>
      <c r="K281" s="10">
        <v>8.5985564150452909</v>
      </c>
      <c r="L281" s="10">
        <v>0.85654972455784273</v>
      </c>
      <c r="M281" s="200">
        <f t="shared" si="31"/>
        <v>0.85654972455784273</v>
      </c>
      <c r="N281" s="85">
        <v>15</v>
      </c>
      <c r="O281" s="85">
        <v>16</v>
      </c>
      <c r="P281" s="8">
        <v>5000</v>
      </c>
      <c r="Q281" s="10">
        <f t="shared" si="32"/>
        <v>39.899268549107205</v>
      </c>
      <c r="R281" s="11">
        <f t="shared" si="33"/>
        <v>0.10725609825028819</v>
      </c>
      <c r="S281" s="94"/>
    </row>
    <row r="282" spans="1:19">
      <c r="A282" s="9">
        <f t="shared" si="34"/>
        <v>277</v>
      </c>
      <c r="B282" s="14" t="s">
        <v>69</v>
      </c>
      <c r="C282" s="8">
        <v>351.6</v>
      </c>
      <c r="D282" s="8">
        <v>16.100000000000001</v>
      </c>
      <c r="E282" s="8"/>
      <c r="F282" s="8">
        <f t="shared" si="29"/>
        <v>367.70000000000005</v>
      </c>
      <c r="G282" s="169">
        <v>4.9289649173673523E-3</v>
      </c>
      <c r="H282" s="169">
        <v>5.8600482592209586E-3</v>
      </c>
      <c r="I282" s="18">
        <f t="shared" si="30"/>
        <v>24.481673469391833</v>
      </c>
      <c r="J282" s="18">
        <f t="shared" si="35"/>
        <v>9.001911334695377</v>
      </c>
      <c r="K282" s="10">
        <v>9.4570016098067171</v>
      </c>
      <c r="L282" s="10">
        <v>0.91008408234270788</v>
      </c>
      <c r="M282" s="200">
        <f t="shared" si="31"/>
        <v>0.91008408234270788</v>
      </c>
      <c r="N282" s="85">
        <v>17</v>
      </c>
      <c r="O282" s="85">
        <v>17</v>
      </c>
      <c r="P282" s="8">
        <v>5000</v>
      </c>
      <c r="Q282" s="10">
        <f t="shared" si="32"/>
        <v>43.850670496236631</v>
      </c>
      <c r="R282" s="11">
        <f t="shared" si="33"/>
        <v>0.11925665079204957</v>
      </c>
      <c r="S282" s="94"/>
    </row>
    <row r="283" spans="1:19">
      <c r="A283" s="9">
        <f t="shared" si="34"/>
        <v>278</v>
      </c>
      <c r="B283" s="14" t="s">
        <v>70</v>
      </c>
      <c r="C283" s="8">
        <v>246.5</v>
      </c>
      <c r="D283" s="8"/>
      <c r="E283" s="8"/>
      <c r="F283" s="8">
        <f t="shared" si="29"/>
        <v>246.5</v>
      </c>
      <c r="G283" s="169">
        <v>2.029573789504204E-3</v>
      </c>
      <c r="H283" s="169">
        <v>4.4812133746983803E-3</v>
      </c>
      <c r="I283" s="18">
        <f t="shared" si="30"/>
        <v>14.773822477907011</v>
      </c>
      <c r="J283" s="18">
        <f t="shared" si="35"/>
        <v>5.4323345251264081</v>
      </c>
      <c r="K283" s="10">
        <v>5.7069653809101331</v>
      </c>
      <c r="L283" s="10">
        <v>0.37474050449405621</v>
      </c>
      <c r="M283" s="200">
        <f t="shared" si="31"/>
        <v>0.37474050449405621</v>
      </c>
      <c r="N283" s="85">
        <v>13</v>
      </c>
      <c r="O283" s="85">
        <v>7</v>
      </c>
      <c r="P283" s="8">
        <v>5000</v>
      </c>
      <c r="Q283" s="10">
        <f t="shared" si="32"/>
        <v>26.287862888437608</v>
      </c>
      <c r="R283" s="11">
        <f t="shared" si="33"/>
        <v>0.10664447419244466</v>
      </c>
      <c r="S283" s="94"/>
    </row>
    <row r="284" spans="1:19">
      <c r="A284" s="9">
        <f t="shared" si="34"/>
        <v>279</v>
      </c>
      <c r="B284" s="14" t="s">
        <v>71</v>
      </c>
      <c r="C284" s="8">
        <v>255.7</v>
      </c>
      <c r="D284" s="8"/>
      <c r="E284" s="8"/>
      <c r="F284" s="8">
        <f t="shared" si="29"/>
        <v>255.7</v>
      </c>
      <c r="G284" s="169">
        <v>2.3195129022905189E-3</v>
      </c>
      <c r="H284" s="169">
        <v>2.4129610479145121E-3</v>
      </c>
      <c r="I284" s="18">
        <f t="shared" si="30"/>
        <v>10.738598614628742</v>
      </c>
      <c r="J284" s="18">
        <f t="shared" si="35"/>
        <v>3.948582710598989</v>
      </c>
      <c r="K284" s="10">
        <v>4.148202716312718</v>
      </c>
      <c r="L284" s="10">
        <v>0.42827486227892136</v>
      </c>
      <c r="M284" s="200">
        <f t="shared" si="31"/>
        <v>0.42827486227892136</v>
      </c>
      <c r="N284" s="85">
        <v>7</v>
      </c>
      <c r="O284" s="85">
        <v>8</v>
      </c>
      <c r="P284" s="8">
        <v>5000</v>
      </c>
      <c r="Q284" s="10">
        <f t="shared" si="32"/>
        <v>19.263658903819373</v>
      </c>
      <c r="R284" s="11">
        <f t="shared" si="33"/>
        <v>7.5336953084940844E-2</v>
      </c>
      <c r="S284" s="94"/>
    </row>
    <row r="285" spans="1:19">
      <c r="A285" s="9">
        <f t="shared" si="34"/>
        <v>280</v>
      </c>
      <c r="B285" s="14" t="s">
        <v>72</v>
      </c>
      <c r="C285" s="8">
        <v>460.8</v>
      </c>
      <c r="D285" s="8"/>
      <c r="E285" s="8"/>
      <c r="F285" s="8">
        <f t="shared" si="29"/>
        <v>460.8</v>
      </c>
      <c r="G285" s="169">
        <v>2.8993911278631487E-3</v>
      </c>
      <c r="H285" s="169">
        <v>3.447087211306446E-3</v>
      </c>
      <c r="I285" s="18">
        <f t="shared" si="30"/>
        <v>14.400984393759902</v>
      </c>
      <c r="J285" s="18">
        <f t="shared" si="35"/>
        <v>5.2952419615855169</v>
      </c>
      <c r="K285" s="10">
        <v>5.5629421234157164</v>
      </c>
      <c r="L285" s="10">
        <v>0.53534357784865172</v>
      </c>
      <c r="M285" s="200">
        <f t="shared" si="31"/>
        <v>0.53534357784865172</v>
      </c>
      <c r="N285" s="85">
        <v>10</v>
      </c>
      <c r="O285" s="85">
        <v>10</v>
      </c>
      <c r="P285" s="8">
        <v>5000</v>
      </c>
      <c r="Q285" s="10">
        <f t="shared" si="32"/>
        <v>25.79451205660979</v>
      </c>
      <c r="R285" s="11">
        <f t="shared" si="33"/>
        <v>5.5977673733962216E-2</v>
      </c>
      <c r="S285" s="94"/>
    </row>
    <row r="286" spans="1:19">
      <c r="A286" s="9">
        <f t="shared" si="34"/>
        <v>281</v>
      </c>
      <c r="B286" s="14" t="s">
        <v>73</v>
      </c>
      <c r="C286" s="8">
        <v>473.6</v>
      </c>
      <c r="D286" s="8"/>
      <c r="E286" s="8"/>
      <c r="F286" s="8">
        <f t="shared" si="29"/>
        <v>473.6</v>
      </c>
      <c r="G286" s="169">
        <v>4.9289649173673523E-3</v>
      </c>
      <c r="H286" s="169">
        <v>5.5153395380903138E-3</v>
      </c>
      <c r="I286" s="18">
        <f t="shared" si="30"/>
        <v>23.699484569012654</v>
      </c>
      <c r="J286" s="18">
        <f t="shared" si="35"/>
        <v>8.7143004760259526</v>
      </c>
      <c r="K286" s="10">
        <v>9.1548506273868622</v>
      </c>
      <c r="L286" s="10">
        <v>0.91008408234270788</v>
      </c>
      <c r="M286" s="200">
        <f t="shared" si="31"/>
        <v>0.91008408234270788</v>
      </c>
      <c r="N286" s="85">
        <v>16</v>
      </c>
      <c r="O286" s="85">
        <v>17</v>
      </c>
      <c r="P286" s="8">
        <v>5000</v>
      </c>
      <c r="Q286" s="10">
        <f t="shared" si="32"/>
        <v>42.478719754768179</v>
      </c>
      <c r="R286" s="11">
        <f t="shared" si="33"/>
        <v>8.9693242725439562E-2</v>
      </c>
      <c r="S286" s="94"/>
    </row>
    <row r="287" spans="1:19">
      <c r="A287" s="9">
        <f t="shared" si="34"/>
        <v>282</v>
      </c>
      <c r="B287" s="14" t="s">
        <v>74</v>
      </c>
      <c r="C287" s="8">
        <v>500.2</v>
      </c>
      <c r="D287" s="8"/>
      <c r="E287" s="8"/>
      <c r="F287" s="8">
        <f t="shared" si="29"/>
        <v>500.2</v>
      </c>
      <c r="G287" s="169">
        <v>7.5384169324441861E-3</v>
      </c>
      <c r="H287" s="169">
        <v>7.2388831437435368E-3</v>
      </c>
      <c r="I287" s="18">
        <f t="shared" si="30"/>
        <v>33.53161492187985</v>
      </c>
      <c r="J287" s="18">
        <f t="shared" si="35"/>
        <v>12.329574806775222</v>
      </c>
      <c r="K287" s="10">
        <v>12.952894608781586</v>
      </c>
      <c r="L287" s="10">
        <v>1.3918933024064943</v>
      </c>
      <c r="M287" s="200">
        <f t="shared" si="31"/>
        <v>1.3918933024064943</v>
      </c>
      <c r="N287" s="85">
        <v>21</v>
      </c>
      <c r="O287" s="85">
        <v>26</v>
      </c>
      <c r="P287" s="8">
        <v>5000</v>
      </c>
      <c r="Q287" s="10">
        <f t="shared" si="32"/>
        <v>60.205977639843148</v>
      </c>
      <c r="R287" s="11">
        <f t="shared" si="33"/>
        <v>0.12036380975578398</v>
      </c>
      <c r="S287" s="94"/>
    </row>
    <row r="288" spans="1:19">
      <c r="A288" s="9">
        <f t="shared" si="34"/>
        <v>283</v>
      </c>
      <c r="B288" s="14" t="s">
        <v>75</v>
      </c>
      <c r="C288" s="8">
        <v>640.4</v>
      </c>
      <c r="D288" s="8"/>
      <c r="E288" s="8"/>
      <c r="F288" s="8">
        <f t="shared" si="29"/>
        <v>640.4</v>
      </c>
      <c r="G288" s="169">
        <v>4.6390258045810378E-3</v>
      </c>
      <c r="H288" s="169">
        <v>4.4812133746983803E-3</v>
      </c>
      <c r="I288" s="18">
        <f t="shared" si="30"/>
        <v>20.695008328878306</v>
      </c>
      <c r="J288" s="18">
        <f t="shared" si="35"/>
        <v>7.6095545625285537</v>
      </c>
      <c r="K288" s="10">
        <v>7.994254450205581</v>
      </c>
      <c r="L288" s="10">
        <v>0.85654972455784273</v>
      </c>
      <c r="M288" s="200">
        <f t="shared" si="31"/>
        <v>0.85654972455784273</v>
      </c>
      <c r="N288" s="85">
        <v>13</v>
      </c>
      <c r="O288" s="85">
        <v>16</v>
      </c>
      <c r="P288" s="8">
        <v>5000</v>
      </c>
      <c r="Q288" s="10">
        <f t="shared" si="32"/>
        <v>37.155367066170285</v>
      </c>
      <c r="R288" s="11">
        <f t="shared" si="33"/>
        <v>5.8018999166412066E-2</v>
      </c>
      <c r="S288" s="94"/>
    </row>
    <row r="289" spans="1:19">
      <c r="A289" s="9">
        <f t="shared" si="34"/>
        <v>284</v>
      </c>
      <c r="B289" s="14" t="s">
        <v>76</v>
      </c>
      <c r="C289" s="8">
        <v>525.6</v>
      </c>
      <c r="D289" s="8"/>
      <c r="E289" s="8"/>
      <c r="F289" s="8">
        <f t="shared" si="29"/>
        <v>525.6</v>
      </c>
      <c r="G289" s="169">
        <v>6.088721368512612E-3</v>
      </c>
      <c r="H289" s="169">
        <v>6.2047569803516034E-3</v>
      </c>
      <c r="I289" s="18">
        <f t="shared" si="30"/>
        <v>27.895500525758258</v>
      </c>
      <c r="J289" s="18">
        <f t="shared" si="35"/>
        <v>10.257175543321312</v>
      </c>
      <c r="K289" s="10">
        <v>10.775725511913439</v>
      </c>
      <c r="L289" s="10">
        <v>1.1242215134821687</v>
      </c>
      <c r="M289" s="200">
        <f t="shared" si="31"/>
        <v>1.1242215134821687</v>
      </c>
      <c r="N289" s="85">
        <v>18</v>
      </c>
      <c r="O289" s="85">
        <v>21</v>
      </c>
      <c r="P289" s="8">
        <v>5000</v>
      </c>
      <c r="Q289" s="10">
        <f t="shared" si="32"/>
        <v>50.05262309447518</v>
      </c>
      <c r="R289" s="11">
        <f t="shared" si="33"/>
        <v>9.5229495994054753E-2</v>
      </c>
      <c r="S289" s="94"/>
    </row>
    <row r="290" spans="1:19">
      <c r="A290" s="9">
        <f t="shared" si="34"/>
        <v>285</v>
      </c>
      <c r="B290" s="14" t="s">
        <v>77</v>
      </c>
      <c r="C290" s="8">
        <v>631.6</v>
      </c>
      <c r="D290" s="8"/>
      <c r="E290" s="8"/>
      <c r="F290" s="8">
        <f t="shared" si="29"/>
        <v>631.6</v>
      </c>
      <c r="G290" s="169">
        <v>4.059147579008408E-3</v>
      </c>
      <c r="H290" s="169">
        <v>4.4812133746983803E-3</v>
      </c>
      <c r="I290" s="18">
        <f t="shared" si="30"/>
        <v>19.379189250884682</v>
      </c>
      <c r="J290" s="18">
        <f t="shared" si="35"/>
        <v>7.1257278875502985</v>
      </c>
      <c r="K290" s="10">
        <v>7.4859679903621474</v>
      </c>
      <c r="L290" s="10">
        <v>0.74948100898811243</v>
      </c>
      <c r="M290" s="200">
        <f t="shared" si="31"/>
        <v>0.74948100898811243</v>
      </c>
      <c r="N290" s="85">
        <v>13</v>
      </c>
      <c r="O290" s="85">
        <v>14</v>
      </c>
      <c r="P290" s="8">
        <v>5000</v>
      </c>
      <c r="Q290" s="10">
        <f t="shared" si="32"/>
        <v>34.740366137785237</v>
      </c>
      <c r="R290" s="11">
        <f t="shared" si="33"/>
        <v>5.5003746259951289E-2</v>
      </c>
      <c r="S290" s="94"/>
    </row>
    <row r="291" spans="1:19">
      <c r="A291" s="9">
        <f t="shared" si="34"/>
        <v>286</v>
      </c>
      <c r="B291" s="14" t="s">
        <v>78</v>
      </c>
      <c r="C291" s="8">
        <v>508.9</v>
      </c>
      <c r="D291" s="8"/>
      <c r="E291" s="8"/>
      <c r="F291" s="8">
        <f t="shared" si="29"/>
        <v>508.9</v>
      </c>
      <c r="G291" s="169">
        <v>5.7987822557262975E-3</v>
      </c>
      <c r="H291" s="169">
        <v>5.8600482592209586E-3</v>
      </c>
      <c r="I291" s="18">
        <f t="shared" si="30"/>
        <v>26.455402086382271</v>
      </c>
      <c r="J291" s="18">
        <f t="shared" si="35"/>
        <v>9.7276513471627624</v>
      </c>
      <c r="K291" s="10">
        <v>10.219431299571868</v>
      </c>
      <c r="L291" s="10">
        <v>1.0706871556973034</v>
      </c>
      <c r="M291" s="200">
        <f t="shared" si="31"/>
        <v>1.0706871556973034</v>
      </c>
      <c r="N291" s="85">
        <v>17</v>
      </c>
      <c r="O291" s="85">
        <v>20</v>
      </c>
      <c r="P291" s="8">
        <v>5000</v>
      </c>
      <c r="Q291" s="10">
        <f t="shared" si="32"/>
        <v>47.473171888814207</v>
      </c>
      <c r="R291" s="11">
        <f t="shared" si="33"/>
        <v>9.3285855548858737E-2</v>
      </c>
      <c r="S291" s="94"/>
    </row>
    <row r="292" spans="1:19">
      <c r="A292" s="9">
        <f t="shared" si="34"/>
        <v>287</v>
      </c>
      <c r="B292" s="14" t="s">
        <v>79</v>
      </c>
      <c r="C292" s="8">
        <v>574.5</v>
      </c>
      <c r="D292" s="8"/>
      <c r="E292" s="8"/>
      <c r="F292" s="8">
        <f t="shared" si="29"/>
        <v>574.5</v>
      </c>
      <c r="G292" s="169">
        <v>2.6094520150768338E-3</v>
      </c>
      <c r="H292" s="169">
        <v>4.4812133746983803E-3</v>
      </c>
      <c r="I292" s="18">
        <f t="shared" si="30"/>
        <v>16.089641555900634</v>
      </c>
      <c r="J292" s="18">
        <f t="shared" si="35"/>
        <v>5.9161612001046633</v>
      </c>
      <c r="K292" s="10">
        <v>6.2152518407535657</v>
      </c>
      <c r="L292" s="10">
        <v>0.48180922006378657</v>
      </c>
      <c r="M292" s="200">
        <f t="shared" si="31"/>
        <v>0.48180922006378657</v>
      </c>
      <c r="N292" s="85">
        <v>13</v>
      </c>
      <c r="O292" s="85">
        <v>9</v>
      </c>
      <c r="P292" s="8">
        <v>5000</v>
      </c>
      <c r="Q292" s="10">
        <f t="shared" si="32"/>
        <v>28.702863816822653</v>
      </c>
      <c r="R292" s="11">
        <f t="shared" si="33"/>
        <v>4.9961468784721762E-2</v>
      </c>
      <c r="S292" s="94"/>
    </row>
    <row r="293" spans="1:19">
      <c r="A293" s="9">
        <f t="shared" si="34"/>
        <v>288</v>
      </c>
      <c r="B293" s="14" t="s">
        <v>80</v>
      </c>
      <c r="C293" s="8">
        <v>944.72</v>
      </c>
      <c r="D293" s="8"/>
      <c r="E293" s="8"/>
      <c r="F293" s="8">
        <f t="shared" si="29"/>
        <v>944.72</v>
      </c>
      <c r="G293" s="169">
        <v>7.8283560452305015E-3</v>
      </c>
      <c r="H293" s="169">
        <v>8.9624267493967607E-3</v>
      </c>
      <c r="I293" s="18">
        <f t="shared" si="30"/>
        <v>38.100468962772567</v>
      </c>
      <c r="J293" s="18">
        <f t="shared" si="35"/>
        <v>14.009542437611474</v>
      </c>
      <c r="K293" s="10">
        <v>14.717792750802582</v>
      </c>
      <c r="L293" s="10">
        <v>1.4454276601913596</v>
      </c>
      <c r="M293" s="200">
        <f t="shared" si="31"/>
        <v>1.4454276601913596</v>
      </c>
      <c r="N293" s="85">
        <v>26</v>
      </c>
      <c r="O293" s="85">
        <v>27</v>
      </c>
      <c r="P293" s="8">
        <v>5000</v>
      </c>
      <c r="Q293" s="10">
        <f t="shared" si="32"/>
        <v>68.273231811377983</v>
      </c>
      <c r="R293" s="11">
        <f t="shared" si="33"/>
        <v>7.2268218955222688E-2</v>
      </c>
      <c r="S293" s="94"/>
    </row>
    <row r="294" spans="1:19">
      <c r="A294" s="9">
        <f t="shared" si="34"/>
        <v>289</v>
      </c>
      <c r="B294" s="14" t="s">
        <v>81</v>
      </c>
      <c r="C294" s="8">
        <v>476.5</v>
      </c>
      <c r="D294" s="8"/>
      <c r="E294" s="8"/>
      <c r="F294" s="8">
        <f t="shared" si="29"/>
        <v>476.5</v>
      </c>
      <c r="G294" s="169">
        <v>4.059147579008408E-3</v>
      </c>
      <c r="H294" s="169">
        <v>2.4129610479145121E-3</v>
      </c>
      <c r="I294" s="18">
        <f t="shared" si="30"/>
        <v>14.686055848609607</v>
      </c>
      <c r="J294" s="18">
        <f t="shared" si="35"/>
        <v>5.4000627355337532</v>
      </c>
      <c r="K294" s="10">
        <v>5.6730620958430169</v>
      </c>
      <c r="L294" s="10">
        <v>0.74948100898811243</v>
      </c>
      <c r="M294" s="200">
        <f t="shared" si="31"/>
        <v>0.74948100898811243</v>
      </c>
      <c r="N294" s="85">
        <v>7</v>
      </c>
      <c r="O294" s="85">
        <v>14</v>
      </c>
      <c r="P294" s="8">
        <v>5000</v>
      </c>
      <c r="Q294" s="10">
        <f t="shared" si="32"/>
        <v>26.508661688974492</v>
      </c>
      <c r="R294" s="11">
        <f t="shared" si="33"/>
        <v>5.5632028728173119E-2</v>
      </c>
      <c r="S294" s="94"/>
    </row>
    <row r="295" spans="1:19">
      <c r="A295" s="9">
        <f t="shared" si="34"/>
        <v>290</v>
      </c>
      <c r="B295" s="14" t="s">
        <v>82</v>
      </c>
      <c r="C295" s="8">
        <v>561.4</v>
      </c>
      <c r="D295" s="8"/>
      <c r="E295" s="8"/>
      <c r="F295" s="8">
        <f t="shared" si="29"/>
        <v>561.4</v>
      </c>
      <c r="G295" s="169">
        <v>4.6390258045810378E-3</v>
      </c>
      <c r="H295" s="169">
        <v>2.4129610479145121E-3</v>
      </c>
      <c r="I295" s="18">
        <f t="shared" si="30"/>
        <v>16.001874926603229</v>
      </c>
      <c r="J295" s="18">
        <f t="shared" si="35"/>
        <v>5.8838894105120074</v>
      </c>
      <c r="K295" s="10">
        <v>6.1813485556864487</v>
      </c>
      <c r="L295" s="10">
        <v>0.85654972455784273</v>
      </c>
      <c r="M295" s="200">
        <f t="shared" si="31"/>
        <v>0.85654972455784273</v>
      </c>
      <c r="N295" s="85">
        <v>7</v>
      </c>
      <c r="O295" s="85">
        <v>16</v>
      </c>
      <c r="P295" s="8">
        <v>5000</v>
      </c>
      <c r="Q295" s="10">
        <f t="shared" si="32"/>
        <v>28.923662617359529</v>
      </c>
      <c r="R295" s="11">
        <f t="shared" si="33"/>
        <v>5.152059604089692E-2</v>
      </c>
      <c r="S295" s="94"/>
    </row>
    <row r="296" spans="1:19">
      <c r="A296" s="9">
        <f t="shared" si="34"/>
        <v>291</v>
      </c>
      <c r="B296" s="14" t="s">
        <v>83</v>
      </c>
      <c r="C296" s="8">
        <v>756.1</v>
      </c>
      <c r="D296" s="8"/>
      <c r="E296" s="8"/>
      <c r="F296" s="8">
        <f t="shared" si="29"/>
        <v>756.1</v>
      </c>
      <c r="G296" s="169">
        <v>7.2484778196578717E-3</v>
      </c>
      <c r="H296" s="169">
        <v>8.9624267493967607E-3</v>
      </c>
      <c r="I296" s="18">
        <f t="shared" si="30"/>
        <v>36.784649884778936</v>
      </c>
      <c r="J296" s="18">
        <f t="shared" si="35"/>
        <v>13.525715762633215</v>
      </c>
      <c r="K296" s="10">
        <v>14.209506290959146</v>
      </c>
      <c r="L296" s="10">
        <v>1.3383589446216293</v>
      </c>
      <c r="M296" s="200">
        <f t="shared" si="31"/>
        <v>1.3383589446216293</v>
      </c>
      <c r="N296" s="85">
        <v>26</v>
      </c>
      <c r="O296" s="85">
        <v>25</v>
      </c>
      <c r="P296" s="8">
        <v>5000</v>
      </c>
      <c r="Q296" s="10">
        <f t="shared" si="32"/>
        <v>65.858230882992927</v>
      </c>
      <c r="R296" s="11">
        <f t="shared" si="33"/>
        <v>8.7102540514472859E-2</v>
      </c>
      <c r="S296" s="94"/>
    </row>
    <row r="297" spans="1:19">
      <c r="A297" s="9">
        <f t="shared" si="34"/>
        <v>292</v>
      </c>
      <c r="B297" s="14" t="s">
        <v>84</v>
      </c>
      <c r="C297" s="8">
        <v>642.6</v>
      </c>
      <c r="D297" s="8"/>
      <c r="E297" s="8"/>
      <c r="F297" s="8">
        <f t="shared" si="29"/>
        <v>642.6</v>
      </c>
      <c r="G297" s="169">
        <v>4.9289649173673523E-3</v>
      </c>
      <c r="H297" s="169">
        <v>4.1365046535677356E-3</v>
      </c>
      <c r="I297" s="18">
        <f t="shared" si="30"/>
        <v>20.570728967495935</v>
      </c>
      <c r="J297" s="18">
        <f t="shared" si="35"/>
        <v>7.563857041348256</v>
      </c>
      <c r="K297" s="10">
        <v>7.9462466977074406</v>
      </c>
      <c r="L297" s="10">
        <v>0.91008408234270788</v>
      </c>
      <c r="M297" s="200">
        <f t="shared" si="31"/>
        <v>0.91008408234270788</v>
      </c>
      <c r="N297" s="85">
        <v>12</v>
      </c>
      <c r="O297" s="85">
        <v>17</v>
      </c>
      <c r="P297" s="8">
        <v>5000</v>
      </c>
      <c r="Q297" s="10">
        <f t="shared" si="32"/>
        <v>36.990916788894339</v>
      </c>
      <c r="R297" s="11">
        <f t="shared" si="33"/>
        <v>5.7564451896816582E-2</v>
      </c>
      <c r="S297" s="94"/>
    </row>
    <row r="298" spans="1:19">
      <c r="A298" s="9">
        <f t="shared" si="34"/>
        <v>293</v>
      </c>
      <c r="B298" s="14" t="s">
        <v>85</v>
      </c>
      <c r="C298" s="8">
        <v>631.4</v>
      </c>
      <c r="D298" s="8"/>
      <c r="E298" s="8"/>
      <c r="F298" s="8">
        <f t="shared" si="29"/>
        <v>631.4</v>
      </c>
      <c r="G298" s="169">
        <v>5.7987822557262975E-3</v>
      </c>
      <c r="H298" s="169">
        <v>5.8600482592209586E-3</v>
      </c>
      <c r="I298" s="18">
        <f t="shared" si="30"/>
        <v>26.455402086382271</v>
      </c>
      <c r="J298" s="18">
        <f t="shared" si="35"/>
        <v>9.7276513471627624</v>
      </c>
      <c r="K298" s="10">
        <v>10.219431299571868</v>
      </c>
      <c r="L298" s="10">
        <v>1.0706871556973034</v>
      </c>
      <c r="M298" s="200">
        <f t="shared" si="31"/>
        <v>1.0706871556973034</v>
      </c>
      <c r="N298" s="85">
        <v>17</v>
      </c>
      <c r="O298" s="85">
        <v>20</v>
      </c>
      <c r="P298" s="8">
        <v>5000</v>
      </c>
      <c r="Q298" s="10">
        <f t="shared" si="32"/>
        <v>47.473171888814207</v>
      </c>
      <c r="R298" s="11">
        <f t="shared" si="33"/>
        <v>7.5187158518869507E-2</v>
      </c>
      <c r="S298" s="94"/>
    </row>
    <row r="299" spans="1:19">
      <c r="A299" s="9">
        <f t="shared" si="34"/>
        <v>294</v>
      </c>
      <c r="B299" s="14" t="s">
        <v>86</v>
      </c>
      <c r="C299" s="8">
        <v>461.4</v>
      </c>
      <c r="D299" s="8"/>
      <c r="E299" s="8"/>
      <c r="F299" s="8">
        <f t="shared" si="29"/>
        <v>461.4</v>
      </c>
      <c r="G299" s="169">
        <v>7.2484778196578717E-3</v>
      </c>
      <c r="H299" s="169">
        <v>1.0685970355049984E-2</v>
      </c>
      <c r="I299" s="18">
        <f t="shared" si="30"/>
        <v>40.695594386674834</v>
      </c>
      <c r="J299" s="18">
        <f t="shared" si="35"/>
        <v>14.963770055980337</v>
      </c>
      <c r="K299" s="10">
        <v>15.720261203058422</v>
      </c>
      <c r="L299" s="10">
        <v>1.3383589446216293</v>
      </c>
      <c r="M299" s="200">
        <f t="shared" si="31"/>
        <v>1.3383589446216293</v>
      </c>
      <c r="N299" s="85">
        <v>31</v>
      </c>
      <c r="O299" s="85">
        <v>25</v>
      </c>
      <c r="P299" s="8">
        <v>5000</v>
      </c>
      <c r="Q299" s="10">
        <f t="shared" si="32"/>
        <v>72.717984590335234</v>
      </c>
      <c r="R299" s="11">
        <f t="shared" si="33"/>
        <v>0.15760291415330568</v>
      </c>
      <c r="S299" s="94"/>
    </row>
    <row r="300" spans="1:19">
      <c r="A300" s="9">
        <f t="shared" si="34"/>
        <v>295</v>
      </c>
      <c r="B300" s="14" t="s">
        <v>87</v>
      </c>
      <c r="C300" s="8">
        <v>515.79999999999995</v>
      </c>
      <c r="D300" s="8"/>
      <c r="E300" s="8"/>
      <c r="F300" s="8">
        <f t="shared" si="29"/>
        <v>515.79999999999995</v>
      </c>
      <c r="G300" s="169">
        <v>6.9585387068715563E-3</v>
      </c>
      <c r="H300" s="169">
        <v>7.2388831437435368E-3</v>
      </c>
      <c r="I300" s="18">
        <f t="shared" si="30"/>
        <v>32.215795843886227</v>
      </c>
      <c r="J300" s="18">
        <f t="shared" si="35"/>
        <v>11.845748131796967</v>
      </c>
      <c r="K300" s="10">
        <v>12.444608148938155</v>
      </c>
      <c r="L300" s="10">
        <v>1.284824586836764</v>
      </c>
      <c r="M300" s="200">
        <f t="shared" si="31"/>
        <v>1.284824586836764</v>
      </c>
      <c r="N300" s="85">
        <v>21</v>
      </c>
      <c r="O300" s="85">
        <v>24</v>
      </c>
      <c r="P300" s="8">
        <v>5000</v>
      </c>
      <c r="Q300" s="10">
        <f t="shared" si="32"/>
        <v>57.790976711458114</v>
      </c>
      <c r="R300" s="11">
        <f t="shared" si="33"/>
        <v>0.11204144379887189</v>
      </c>
      <c r="S300" s="94"/>
    </row>
    <row r="301" spans="1:19">
      <c r="A301" s="9">
        <f t="shared" si="34"/>
        <v>296</v>
      </c>
      <c r="B301" s="14" t="s">
        <v>88</v>
      </c>
      <c r="C301" s="8">
        <v>604.9</v>
      </c>
      <c r="D301" s="8"/>
      <c r="E301" s="8"/>
      <c r="F301" s="8">
        <f t="shared" si="29"/>
        <v>604.9</v>
      </c>
      <c r="G301" s="169">
        <v>7.8283560452305015E-3</v>
      </c>
      <c r="H301" s="169">
        <v>1.4477766287487074E-2</v>
      </c>
      <c r="I301" s="18">
        <f t="shared" si="30"/>
        <v>50.615491368839429</v>
      </c>
      <c r="J301" s="18">
        <f t="shared" si="35"/>
        <v>18.611316176322259</v>
      </c>
      <c r="K301" s="10">
        <v>19.552208469520259</v>
      </c>
      <c r="L301" s="10">
        <v>1.4454276601913596</v>
      </c>
      <c r="M301" s="200">
        <f t="shared" si="31"/>
        <v>1.4454276601913596</v>
      </c>
      <c r="N301" s="85">
        <v>42</v>
      </c>
      <c r="O301" s="85">
        <v>27</v>
      </c>
      <c r="P301" s="8">
        <v>5000</v>
      </c>
      <c r="Q301" s="10">
        <f t="shared" si="32"/>
        <v>90.224443674873314</v>
      </c>
      <c r="R301" s="11">
        <f t="shared" si="33"/>
        <v>0.14915596573792911</v>
      </c>
      <c r="S301" s="94"/>
    </row>
    <row r="302" spans="1:19">
      <c r="A302" s="9">
        <f t="shared" si="34"/>
        <v>297</v>
      </c>
      <c r="B302" s="14" t="s">
        <v>89</v>
      </c>
      <c r="C302" s="8">
        <v>571.70000000000005</v>
      </c>
      <c r="D302" s="8"/>
      <c r="E302" s="8"/>
      <c r="F302" s="8">
        <f t="shared" si="29"/>
        <v>571.70000000000005</v>
      </c>
      <c r="G302" s="169">
        <v>1.0437808060307335E-2</v>
      </c>
      <c r="H302" s="169">
        <v>9.9965529127886942E-3</v>
      </c>
      <c r="I302" s="18">
        <f t="shared" si="30"/>
        <v>46.368221514881398</v>
      </c>
      <c r="J302" s="18">
        <f t="shared" si="35"/>
        <v>17.049595051021893</v>
      </c>
      <c r="K302" s="10">
        <v>17.911534767357594</v>
      </c>
      <c r="L302" s="10">
        <v>1.9272368802551463</v>
      </c>
      <c r="M302" s="200">
        <f t="shared" si="31"/>
        <v>1.9272368802551463</v>
      </c>
      <c r="N302" s="85">
        <v>29</v>
      </c>
      <c r="O302" s="85">
        <v>36</v>
      </c>
      <c r="P302" s="8">
        <v>5000</v>
      </c>
      <c r="Q302" s="10">
        <f t="shared" si="32"/>
        <v>83.256588213516039</v>
      </c>
      <c r="R302" s="11">
        <f t="shared" si="33"/>
        <v>0.14562985519243665</v>
      </c>
      <c r="S302" s="94"/>
    </row>
    <row r="303" spans="1:19">
      <c r="A303" s="9">
        <f t="shared" si="34"/>
        <v>298</v>
      </c>
      <c r="B303" s="14" t="s">
        <v>90</v>
      </c>
      <c r="C303" s="8">
        <v>522.5</v>
      </c>
      <c r="D303" s="8"/>
      <c r="E303" s="8"/>
      <c r="F303" s="8">
        <f t="shared" si="29"/>
        <v>522.5</v>
      </c>
      <c r="G303" s="169">
        <v>6.6685995940852418E-3</v>
      </c>
      <c r="H303" s="169">
        <v>1.0341261633919338E-2</v>
      </c>
      <c r="I303" s="18">
        <f t="shared" si="30"/>
        <v>38.597586408302035</v>
      </c>
      <c r="J303" s="18">
        <f t="shared" si="35"/>
        <v>14.192332522332659</v>
      </c>
      <c r="K303" s="10">
        <v>14.909823760795135</v>
      </c>
      <c r="L303" s="10">
        <v>1.231290229051899</v>
      </c>
      <c r="M303" s="200">
        <f t="shared" si="31"/>
        <v>1.231290229051899</v>
      </c>
      <c r="N303" s="85">
        <v>30</v>
      </c>
      <c r="O303" s="85">
        <v>23</v>
      </c>
      <c r="P303" s="8">
        <v>5000</v>
      </c>
      <c r="Q303" s="10">
        <f t="shared" si="32"/>
        <v>68.931032920481726</v>
      </c>
      <c r="R303" s="11">
        <f t="shared" si="33"/>
        <v>0.13192542185738129</v>
      </c>
      <c r="S303" s="94"/>
    </row>
    <row r="304" spans="1:19">
      <c r="A304" s="9">
        <f t="shared" si="34"/>
        <v>299</v>
      </c>
      <c r="B304" s="14" t="s">
        <v>91</v>
      </c>
      <c r="C304" s="8">
        <v>324.7</v>
      </c>
      <c r="D304" s="8"/>
      <c r="E304" s="8"/>
      <c r="F304" s="8">
        <f t="shared" si="29"/>
        <v>324.7</v>
      </c>
      <c r="G304" s="169">
        <v>2.3195129022905189E-3</v>
      </c>
      <c r="H304" s="169">
        <v>3.447087211306446E-3</v>
      </c>
      <c r="I304" s="18">
        <f t="shared" si="30"/>
        <v>13.085165315766282</v>
      </c>
      <c r="J304" s="18">
        <f t="shared" si="35"/>
        <v>4.8114152866072626</v>
      </c>
      <c r="K304" s="10">
        <v>5.0546556635722837</v>
      </c>
      <c r="L304" s="10">
        <v>0.42827486227892136</v>
      </c>
      <c r="M304" s="200">
        <f t="shared" si="31"/>
        <v>0.42827486227892136</v>
      </c>
      <c r="N304" s="85">
        <v>10</v>
      </c>
      <c r="O304" s="85">
        <v>8</v>
      </c>
      <c r="P304" s="8">
        <v>5000</v>
      </c>
      <c r="Q304" s="10">
        <f t="shared" si="32"/>
        <v>23.379511128224753</v>
      </c>
      <c r="R304" s="11">
        <f t="shared" si="33"/>
        <v>7.2003422014859111E-2</v>
      </c>
      <c r="S304" s="94"/>
    </row>
    <row r="305" spans="1:19">
      <c r="A305" s="9">
        <f t="shared" si="34"/>
        <v>300</v>
      </c>
      <c r="B305" s="14" t="s">
        <v>92</v>
      </c>
      <c r="C305" s="8">
        <v>519.5</v>
      </c>
      <c r="D305" s="8"/>
      <c r="E305" s="8"/>
      <c r="F305" s="8">
        <f t="shared" si="29"/>
        <v>519.5</v>
      </c>
      <c r="G305" s="169">
        <v>6.9585387068715563E-3</v>
      </c>
      <c r="H305" s="169">
        <v>7.2388831437435368E-3</v>
      </c>
      <c r="I305" s="18">
        <f t="shared" si="30"/>
        <v>32.215795843886227</v>
      </c>
      <c r="J305" s="18">
        <f t="shared" si="35"/>
        <v>11.845748131796967</v>
      </c>
      <c r="K305" s="10">
        <v>12.444608148938155</v>
      </c>
      <c r="L305" s="10">
        <v>1.284824586836764</v>
      </c>
      <c r="M305" s="200">
        <f t="shared" si="31"/>
        <v>1.284824586836764</v>
      </c>
      <c r="N305" s="85">
        <v>21</v>
      </c>
      <c r="O305" s="85">
        <v>24</v>
      </c>
      <c r="P305" s="8">
        <v>5000</v>
      </c>
      <c r="Q305" s="10">
        <f t="shared" si="32"/>
        <v>57.790976711458114</v>
      </c>
      <c r="R305" s="11">
        <f t="shared" si="33"/>
        <v>0.11124345853986163</v>
      </c>
      <c r="S305" s="94"/>
    </row>
    <row r="306" spans="1:19">
      <c r="A306" s="9">
        <f t="shared" si="34"/>
        <v>301</v>
      </c>
      <c r="B306" s="14" t="s">
        <v>93</v>
      </c>
      <c r="C306" s="8">
        <v>221.7</v>
      </c>
      <c r="D306" s="8"/>
      <c r="E306" s="8"/>
      <c r="F306" s="8">
        <f t="shared" si="29"/>
        <v>221.7</v>
      </c>
      <c r="G306" s="169">
        <v>2.3195129022905189E-3</v>
      </c>
      <c r="H306" s="169">
        <v>4.1365046535677356E-3</v>
      </c>
      <c r="I306" s="18">
        <f t="shared" si="30"/>
        <v>14.649543116524642</v>
      </c>
      <c r="J306" s="18">
        <f t="shared" si="35"/>
        <v>5.3866370039461113</v>
      </c>
      <c r="K306" s="10">
        <v>5.6589576284119945</v>
      </c>
      <c r="L306" s="10">
        <v>0.42827486227892136</v>
      </c>
      <c r="M306" s="200">
        <f t="shared" si="31"/>
        <v>0.42827486227892136</v>
      </c>
      <c r="N306" s="85">
        <v>12</v>
      </c>
      <c r="O306" s="85">
        <v>8</v>
      </c>
      <c r="P306" s="8">
        <v>5000</v>
      </c>
      <c r="Q306" s="10">
        <f t="shared" si="32"/>
        <v>26.123412611161669</v>
      </c>
      <c r="R306" s="11">
        <f t="shared" si="33"/>
        <v>0.11783226256726058</v>
      </c>
      <c r="S306" s="94"/>
    </row>
    <row r="307" spans="1:19">
      <c r="A307" s="9">
        <f t="shared" si="34"/>
        <v>302</v>
      </c>
      <c r="B307" s="14" t="s">
        <v>94</v>
      </c>
      <c r="C307" s="8">
        <v>312.5</v>
      </c>
      <c r="D307" s="8"/>
      <c r="E307" s="8"/>
      <c r="F307" s="8">
        <f t="shared" si="29"/>
        <v>312.5</v>
      </c>
      <c r="G307" s="169">
        <v>5.2189040301536677E-3</v>
      </c>
      <c r="H307" s="169">
        <v>6.2047569803516034E-3</v>
      </c>
      <c r="I307" s="18">
        <f t="shared" si="30"/>
        <v>25.92177190876783</v>
      </c>
      <c r="J307" s="18">
        <f t="shared" si="35"/>
        <v>9.5314355308539316</v>
      </c>
      <c r="K307" s="10">
        <v>10.01329582214829</v>
      </c>
      <c r="L307" s="10">
        <v>0.96361844012757314</v>
      </c>
      <c r="M307" s="200">
        <f t="shared" si="31"/>
        <v>0.96361844012757314</v>
      </c>
      <c r="N307" s="85">
        <v>18</v>
      </c>
      <c r="O307" s="85">
        <v>18</v>
      </c>
      <c r="P307" s="8">
        <v>5000</v>
      </c>
      <c r="Q307" s="10">
        <f t="shared" si="32"/>
        <v>46.430121701897633</v>
      </c>
      <c r="R307" s="11">
        <f t="shared" si="33"/>
        <v>0.14857638944607243</v>
      </c>
      <c r="S307" s="94"/>
    </row>
    <row r="308" spans="1:19">
      <c r="A308" s="9">
        <f t="shared" si="34"/>
        <v>303</v>
      </c>
      <c r="B308" s="14" t="s">
        <v>95</v>
      </c>
      <c r="C308" s="8">
        <v>644.1</v>
      </c>
      <c r="D308" s="8"/>
      <c r="E308" s="8"/>
      <c r="F308" s="8">
        <f t="shared" si="29"/>
        <v>644.1</v>
      </c>
      <c r="G308" s="169">
        <v>7.5384169324441861E-3</v>
      </c>
      <c r="H308" s="169">
        <v>4.8259220958290243E-3</v>
      </c>
      <c r="I308" s="18">
        <f t="shared" si="30"/>
        <v>28.056292619225591</v>
      </c>
      <c r="J308" s="18">
        <f t="shared" si="35"/>
        <v>10.316298796089251</v>
      </c>
      <c r="K308" s="10">
        <v>10.837837731842599</v>
      </c>
      <c r="L308" s="10">
        <v>1.3918933024064943</v>
      </c>
      <c r="M308" s="200">
        <f t="shared" si="31"/>
        <v>1.3918933024064943</v>
      </c>
      <c r="N308" s="85">
        <v>14</v>
      </c>
      <c r="O308" s="85">
        <v>26</v>
      </c>
      <c r="P308" s="8">
        <v>5000</v>
      </c>
      <c r="Q308" s="10">
        <f t="shared" si="32"/>
        <v>50.602322449563935</v>
      </c>
      <c r="R308" s="11">
        <f t="shared" si="33"/>
        <v>7.8562835661487238E-2</v>
      </c>
      <c r="S308" s="94"/>
    </row>
    <row r="309" spans="1:19">
      <c r="A309" s="9">
        <f t="shared" si="34"/>
        <v>304</v>
      </c>
      <c r="B309" s="14" t="s">
        <v>96</v>
      </c>
      <c r="C309" s="8">
        <v>451.9</v>
      </c>
      <c r="D309" s="8"/>
      <c r="E309" s="8"/>
      <c r="F309" s="8">
        <f t="shared" si="29"/>
        <v>451.9</v>
      </c>
      <c r="G309" s="169">
        <v>3.7692084662220931E-3</v>
      </c>
      <c r="H309" s="169">
        <v>2.4129610479145121E-3</v>
      </c>
      <c r="I309" s="18">
        <f t="shared" si="30"/>
        <v>14.028146309612795</v>
      </c>
      <c r="J309" s="18">
        <f t="shared" si="35"/>
        <v>5.1581493980446256</v>
      </c>
      <c r="K309" s="10">
        <v>5.4189188659212997</v>
      </c>
      <c r="L309" s="10">
        <v>0.69594665120324717</v>
      </c>
      <c r="M309" s="200">
        <f t="shared" si="31"/>
        <v>0.69594665120324717</v>
      </c>
      <c r="N309" s="85">
        <v>7</v>
      </c>
      <c r="O309" s="85">
        <v>13</v>
      </c>
      <c r="P309" s="8">
        <v>5000</v>
      </c>
      <c r="Q309" s="10">
        <f t="shared" si="32"/>
        <v>25.301161224781968</v>
      </c>
      <c r="R309" s="11">
        <f t="shared" si="33"/>
        <v>5.5988407224567313E-2</v>
      </c>
      <c r="S309" s="94"/>
    </row>
    <row r="310" spans="1:19">
      <c r="A310" s="9">
        <f t="shared" si="34"/>
        <v>305</v>
      </c>
      <c r="B310" s="14" t="s">
        <v>97</v>
      </c>
      <c r="C310" s="8">
        <v>556.5</v>
      </c>
      <c r="D310" s="8"/>
      <c r="E310" s="8"/>
      <c r="F310" s="8">
        <f t="shared" si="29"/>
        <v>556.5</v>
      </c>
      <c r="G310" s="169">
        <v>4.059147579008408E-3</v>
      </c>
      <c r="H310" s="169">
        <v>4.4812133746983803E-3</v>
      </c>
      <c r="I310" s="18">
        <f t="shared" si="30"/>
        <v>19.379189250884682</v>
      </c>
      <c r="J310" s="18">
        <f t="shared" si="35"/>
        <v>7.1257278875502985</v>
      </c>
      <c r="K310" s="10">
        <v>7.4859679903621474</v>
      </c>
      <c r="L310" s="10">
        <v>0.74948100898811243</v>
      </c>
      <c r="M310" s="200">
        <f t="shared" si="31"/>
        <v>0.74948100898811243</v>
      </c>
      <c r="N310" s="85">
        <v>13</v>
      </c>
      <c r="O310" s="85">
        <v>14</v>
      </c>
      <c r="P310" s="8">
        <v>5000</v>
      </c>
      <c r="Q310" s="10">
        <f t="shared" si="32"/>
        <v>34.740366137785237</v>
      </c>
      <c r="R310" s="11">
        <f t="shared" si="33"/>
        <v>6.2426533940314895E-2</v>
      </c>
      <c r="S310" s="94"/>
    </row>
    <row r="311" spans="1:19">
      <c r="A311" s="9">
        <f t="shared" si="34"/>
        <v>306</v>
      </c>
      <c r="B311" s="14" t="s">
        <v>98</v>
      </c>
      <c r="C311" s="8">
        <v>411.1</v>
      </c>
      <c r="D311" s="8"/>
      <c r="E311" s="8">
        <v>73.2</v>
      </c>
      <c r="F311" s="8">
        <f t="shared" si="29"/>
        <v>484.3</v>
      </c>
      <c r="G311" s="169">
        <v>6.3786604812989273E-3</v>
      </c>
      <c r="H311" s="169">
        <v>5.170630816959669E-3</v>
      </c>
      <c r="I311" s="18">
        <f t="shared" si="30"/>
        <v>26.20684336361753</v>
      </c>
      <c r="J311" s="18">
        <f t="shared" si="35"/>
        <v>9.636256304802167</v>
      </c>
      <c r="K311" s="10">
        <v>10.123415794575589</v>
      </c>
      <c r="L311" s="10">
        <v>1.177755871267034</v>
      </c>
      <c r="M311" s="200">
        <f t="shared" si="31"/>
        <v>1.177755871267034</v>
      </c>
      <c r="N311" s="85">
        <v>15</v>
      </c>
      <c r="O311" s="85">
        <v>22</v>
      </c>
      <c r="P311" s="8">
        <v>5000</v>
      </c>
      <c r="Q311" s="10">
        <f t="shared" si="32"/>
        <v>47.144271334262321</v>
      </c>
      <c r="R311" s="11">
        <f t="shared" si="33"/>
        <v>9.7345181363333311E-2</v>
      </c>
      <c r="S311" s="94"/>
    </row>
    <row r="312" spans="1:19">
      <c r="A312" s="9">
        <f t="shared" si="34"/>
        <v>307</v>
      </c>
      <c r="B312" s="14" t="s">
        <v>99</v>
      </c>
      <c r="C312" s="8">
        <v>530.70000000000005</v>
      </c>
      <c r="D312" s="8">
        <v>24</v>
      </c>
      <c r="E312" s="8"/>
      <c r="F312" s="8">
        <f t="shared" si="29"/>
        <v>554.70000000000005</v>
      </c>
      <c r="G312" s="169">
        <v>6.088721368512612E-3</v>
      </c>
      <c r="H312" s="169">
        <v>6.5494657014822473E-3</v>
      </c>
      <c r="I312" s="18">
        <f t="shared" si="30"/>
        <v>28.677689426137437</v>
      </c>
      <c r="J312" s="18">
        <f t="shared" si="35"/>
        <v>10.544786401990736</v>
      </c>
      <c r="K312" s="10">
        <v>11.077876494333294</v>
      </c>
      <c r="L312" s="10">
        <v>1.1242215134821687</v>
      </c>
      <c r="M312" s="200">
        <f t="shared" si="31"/>
        <v>1.1242215134821687</v>
      </c>
      <c r="N312" s="85">
        <v>19</v>
      </c>
      <c r="O312" s="85">
        <v>21</v>
      </c>
      <c r="P312" s="8">
        <v>5000</v>
      </c>
      <c r="Q312" s="10">
        <f t="shared" si="32"/>
        <v>51.42457383594364</v>
      </c>
      <c r="R312" s="11">
        <f t="shared" si="33"/>
        <v>9.270700168729698E-2</v>
      </c>
      <c r="S312" s="94"/>
    </row>
    <row r="313" spans="1:19">
      <c r="A313" s="9">
        <f t="shared" si="34"/>
        <v>308</v>
      </c>
      <c r="B313" s="14" t="s">
        <v>100</v>
      </c>
      <c r="C313" s="8">
        <v>401</v>
      </c>
      <c r="D313" s="8"/>
      <c r="E313" s="8"/>
      <c r="F313" s="8">
        <f t="shared" si="29"/>
        <v>401</v>
      </c>
      <c r="G313" s="169">
        <v>3.4792693534357782E-3</v>
      </c>
      <c r="H313" s="169">
        <v>4.1365046535677356E-3</v>
      </c>
      <c r="I313" s="18">
        <f t="shared" si="30"/>
        <v>17.281181272511883</v>
      </c>
      <c r="J313" s="18">
        <f t="shared" si="35"/>
        <v>6.3542903539026199</v>
      </c>
      <c r="K313" s="10">
        <v>6.6755305480988598</v>
      </c>
      <c r="L313" s="10">
        <v>0.64241229341838202</v>
      </c>
      <c r="M313" s="200">
        <f t="shared" si="31"/>
        <v>0.64241229341838202</v>
      </c>
      <c r="N313" s="85">
        <v>12</v>
      </c>
      <c r="O313" s="85">
        <v>12</v>
      </c>
      <c r="P313" s="8">
        <v>5000</v>
      </c>
      <c r="Q313" s="10">
        <f t="shared" si="32"/>
        <v>30.953414467931744</v>
      </c>
      <c r="R313" s="11">
        <f t="shared" si="33"/>
        <v>7.7190559770403344E-2</v>
      </c>
      <c r="S313" s="94"/>
    </row>
    <row r="314" spans="1:19">
      <c r="A314" s="9">
        <f t="shared" si="34"/>
        <v>309</v>
      </c>
      <c r="B314" s="14" t="s">
        <v>101</v>
      </c>
      <c r="C314" s="8">
        <v>456.4</v>
      </c>
      <c r="D314" s="8"/>
      <c r="E314" s="8"/>
      <c r="F314" s="8">
        <f t="shared" si="29"/>
        <v>456.4</v>
      </c>
      <c r="G314" s="169">
        <v>5.2189040301536677E-3</v>
      </c>
      <c r="H314" s="169">
        <v>7.9283005860048255E-3</v>
      </c>
      <c r="I314" s="18">
        <f t="shared" si="30"/>
        <v>29.832716410663721</v>
      </c>
      <c r="J314" s="18">
        <f t="shared" si="35"/>
        <v>10.969489824201052</v>
      </c>
      <c r="K314" s="10">
        <v>11.524050734247565</v>
      </c>
      <c r="L314" s="10">
        <v>0.96361844012757314</v>
      </c>
      <c r="M314" s="200">
        <f t="shared" si="31"/>
        <v>0.96361844012757314</v>
      </c>
      <c r="N314" s="85">
        <v>23</v>
      </c>
      <c r="O314" s="85">
        <v>18</v>
      </c>
      <c r="P314" s="8">
        <v>5000</v>
      </c>
      <c r="Q314" s="10">
        <f t="shared" si="32"/>
        <v>53.289875409239912</v>
      </c>
      <c r="R314" s="11">
        <f t="shared" si="33"/>
        <v>0.11676133963461857</v>
      </c>
      <c r="S314" s="94"/>
    </row>
    <row r="315" spans="1:19">
      <c r="A315" s="9">
        <f t="shared" si="34"/>
        <v>310</v>
      </c>
      <c r="B315" s="14" t="s">
        <v>102</v>
      </c>
      <c r="C315" s="8">
        <v>419</v>
      </c>
      <c r="D315" s="8"/>
      <c r="E315" s="8"/>
      <c r="F315" s="8">
        <f t="shared" si="29"/>
        <v>419</v>
      </c>
      <c r="G315" s="169">
        <v>5.2189040301536677E-3</v>
      </c>
      <c r="H315" s="169">
        <v>4.4812133746983803E-3</v>
      </c>
      <c r="I315" s="18">
        <f t="shared" si="30"/>
        <v>22.010827406871929</v>
      </c>
      <c r="J315" s="18">
        <f t="shared" si="35"/>
        <v>8.0933812375068097</v>
      </c>
      <c r="K315" s="10">
        <v>8.5025409100490137</v>
      </c>
      <c r="L315" s="10">
        <v>0.96361844012757314</v>
      </c>
      <c r="M315" s="200">
        <f t="shared" si="31"/>
        <v>0.96361844012757314</v>
      </c>
      <c r="N315" s="85">
        <v>13</v>
      </c>
      <c r="O315" s="85">
        <v>18</v>
      </c>
      <c r="P315" s="8">
        <v>5000</v>
      </c>
      <c r="Q315" s="10">
        <f t="shared" si="32"/>
        <v>39.570367994555326</v>
      </c>
      <c r="R315" s="11">
        <f t="shared" si="33"/>
        <v>9.4440019080084314E-2</v>
      </c>
      <c r="S315" s="94"/>
    </row>
    <row r="316" spans="1:19">
      <c r="A316" s="9">
        <f t="shared" si="34"/>
        <v>311</v>
      </c>
      <c r="B316" s="14" t="s">
        <v>103</v>
      </c>
      <c r="C316" s="8">
        <v>450.7</v>
      </c>
      <c r="D316" s="8"/>
      <c r="E316" s="8"/>
      <c r="F316" s="8">
        <f t="shared" si="29"/>
        <v>450.7</v>
      </c>
      <c r="G316" s="169">
        <v>3.1893302406494637E-3</v>
      </c>
      <c r="H316" s="169">
        <v>7.5835918648741816E-3</v>
      </c>
      <c r="I316" s="18">
        <f t="shared" si="30"/>
        <v>24.445160737306871</v>
      </c>
      <c r="J316" s="18">
        <f t="shared" si="35"/>
        <v>8.9884856031077369</v>
      </c>
      <c r="K316" s="10">
        <v>9.4428971423756956</v>
      </c>
      <c r="L316" s="10">
        <v>0.58887793563351698</v>
      </c>
      <c r="M316" s="200">
        <f t="shared" si="31"/>
        <v>0.58887793563351698</v>
      </c>
      <c r="N316" s="85">
        <v>22</v>
      </c>
      <c r="O316" s="85">
        <v>11</v>
      </c>
      <c r="P316" s="8">
        <v>5000</v>
      </c>
      <c r="Q316" s="10">
        <f t="shared" si="32"/>
        <v>43.46542141842383</v>
      </c>
      <c r="R316" s="11">
        <f t="shared" si="33"/>
        <v>9.6439807895326898E-2</v>
      </c>
      <c r="S316" s="94"/>
    </row>
    <row r="317" spans="1:19">
      <c r="A317" s="9">
        <f t="shared" si="34"/>
        <v>312</v>
      </c>
      <c r="B317" s="14" t="s">
        <v>104</v>
      </c>
      <c r="C317" s="8">
        <v>403.5</v>
      </c>
      <c r="D317" s="8"/>
      <c r="E317" s="8"/>
      <c r="F317" s="8">
        <f t="shared" si="29"/>
        <v>403.5</v>
      </c>
      <c r="G317" s="169">
        <v>4.9289649173673523E-3</v>
      </c>
      <c r="H317" s="169">
        <v>3.7917959324370908E-3</v>
      </c>
      <c r="I317" s="18">
        <f t="shared" si="30"/>
        <v>19.788540067116756</v>
      </c>
      <c r="J317" s="18">
        <f t="shared" si="35"/>
        <v>7.2762461826788316</v>
      </c>
      <c r="K317" s="10">
        <v>7.6440957152875866</v>
      </c>
      <c r="L317" s="10">
        <v>0.91008408234270788</v>
      </c>
      <c r="M317" s="200">
        <f t="shared" si="31"/>
        <v>0.91008408234270788</v>
      </c>
      <c r="N317" s="85">
        <v>11</v>
      </c>
      <c r="O317" s="85">
        <v>17</v>
      </c>
      <c r="P317" s="8">
        <v>5000</v>
      </c>
      <c r="Q317" s="10">
        <f t="shared" si="32"/>
        <v>35.618966047425879</v>
      </c>
      <c r="R317" s="11">
        <f t="shared" si="33"/>
        <v>8.8275008791637868E-2</v>
      </c>
      <c r="S317" s="94"/>
    </row>
    <row r="318" spans="1:19">
      <c r="A318" s="9">
        <f t="shared" si="34"/>
        <v>313</v>
      </c>
      <c r="B318" s="14" t="s">
        <v>105</v>
      </c>
      <c r="C318" s="8">
        <v>453.72</v>
      </c>
      <c r="D318" s="8"/>
      <c r="E318" s="8"/>
      <c r="F318" s="8">
        <f t="shared" si="29"/>
        <v>453.72</v>
      </c>
      <c r="G318" s="169">
        <v>4.3490866917947233E-3</v>
      </c>
      <c r="H318" s="169">
        <v>2.0682523267838678E-3</v>
      </c>
      <c r="I318" s="18">
        <f t="shared" si="30"/>
        <v>14.56177648722724</v>
      </c>
      <c r="J318" s="18">
        <f t="shared" si="35"/>
        <v>5.3543652143534564</v>
      </c>
      <c r="K318" s="10">
        <v>5.6250543433448783</v>
      </c>
      <c r="L318" s="10">
        <v>0.80301536677297769</v>
      </c>
      <c r="M318" s="200">
        <f t="shared" si="31"/>
        <v>0.80301536677297769</v>
      </c>
      <c r="N318" s="85">
        <v>6</v>
      </c>
      <c r="O318" s="85">
        <v>15</v>
      </c>
      <c r="P318" s="8">
        <v>5000</v>
      </c>
      <c r="Q318" s="10">
        <f t="shared" si="32"/>
        <v>26.344211411698552</v>
      </c>
      <c r="R318" s="11">
        <f t="shared" si="33"/>
        <v>5.8062706981615426E-2</v>
      </c>
      <c r="S318" s="94"/>
    </row>
    <row r="319" spans="1:19">
      <c r="A319" s="9">
        <f t="shared" si="34"/>
        <v>314</v>
      </c>
      <c r="B319" s="14" t="s">
        <v>106</v>
      </c>
      <c r="C319" s="8">
        <v>535.75</v>
      </c>
      <c r="D319" s="8"/>
      <c r="E319" s="8"/>
      <c r="F319" s="8">
        <f t="shared" si="29"/>
        <v>535.75</v>
      </c>
      <c r="G319" s="169">
        <v>6.9585387068715563E-3</v>
      </c>
      <c r="H319" s="169">
        <v>7.9283005860048255E-3</v>
      </c>
      <c r="I319" s="18">
        <f t="shared" si="30"/>
        <v>33.780173644644584</v>
      </c>
      <c r="J319" s="18">
        <f t="shared" si="35"/>
        <v>12.420969849135815</v>
      </c>
      <c r="K319" s="10">
        <v>13.048910113777863</v>
      </c>
      <c r="L319" s="10">
        <v>1.284824586836764</v>
      </c>
      <c r="M319" s="200">
        <f t="shared" si="31"/>
        <v>1.284824586836764</v>
      </c>
      <c r="N319" s="85">
        <v>23</v>
      </c>
      <c r="O319" s="85">
        <v>24</v>
      </c>
      <c r="P319" s="8">
        <v>5000</v>
      </c>
      <c r="Q319" s="10">
        <f t="shared" si="32"/>
        <v>60.534878194395027</v>
      </c>
      <c r="R319" s="11">
        <f t="shared" si="33"/>
        <v>0.11299090656909945</v>
      </c>
      <c r="S319" s="94"/>
    </row>
    <row r="320" spans="1:19">
      <c r="A320" s="9">
        <f t="shared" si="34"/>
        <v>315</v>
      </c>
      <c r="B320" s="14" t="s">
        <v>107</v>
      </c>
      <c r="C320" s="8">
        <v>198.6</v>
      </c>
      <c r="D320" s="8">
        <v>30.3</v>
      </c>
      <c r="E320" s="8"/>
      <c r="F320" s="8">
        <f t="shared" si="29"/>
        <v>228.9</v>
      </c>
      <c r="G320" s="169">
        <v>2.029573789504204E-3</v>
      </c>
      <c r="H320" s="169">
        <v>1.723543605653223E-3</v>
      </c>
      <c r="I320" s="18">
        <f t="shared" si="30"/>
        <v>8.5163112748735728</v>
      </c>
      <c r="J320" s="18">
        <f t="shared" si="35"/>
        <v>3.1314476557710131</v>
      </c>
      <c r="K320" s="10">
        <v>3.2897575215512909</v>
      </c>
      <c r="L320" s="10">
        <v>0.37474050449405621</v>
      </c>
      <c r="M320" s="200">
        <f t="shared" si="31"/>
        <v>0.37474050449405621</v>
      </c>
      <c r="N320" s="85">
        <v>5</v>
      </c>
      <c r="O320" s="85">
        <v>7</v>
      </c>
      <c r="P320" s="8">
        <v>5000</v>
      </c>
      <c r="Q320" s="10">
        <f t="shared" si="32"/>
        <v>15.312256956689932</v>
      </c>
      <c r="R320" s="11">
        <f t="shared" si="33"/>
        <v>6.6894962676670736E-2</v>
      </c>
      <c r="S320" s="94"/>
    </row>
    <row r="321" spans="1:19">
      <c r="A321" s="9">
        <f t="shared" si="34"/>
        <v>316</v>
      </c>
      <c r="B321" s="14" t="s">
        <v>108</v>
      </c>
      <c r="C321" s="8">
        <v>133.4</v>
      </c>
      <c r="D321" s="8"/>
      <c r="E321" s="8"/>
      <c r="F321" s="8">
        <f t="shared" si="29"/>
        <v>133.4</v>
      </c>
      <c r="G321" s="169">
        <v>1.7396346767178891E-3</v>
      </c>
      <c r="H321" s="169">
        <v>1.723543605653223E-3</v>
      </c>
      <c r="I321" s="18">
        <f t="shared" si="30"/>
        <v>7.8584017358767619</v>
      </c>
      <c r="J321" s="18">
        <f t="shared" si="35"/>
        <v>2.8895343182818856</v>
      </c>
      <c r="K321" s="10">
        <v>3.0356142916295745</v>
      </c>
      <c r="L321" s="10">
        <v>0.32120614670919101</v>
      </c>
      <c r="M321" s="200">
        <f t="shared" si="31"/>
        <v>0.32120614670919101</v>
      </c>
      <c r="N321" s="85">
        <v>5</v>
      </c>
      <c r="O321" s="85">
        <v>6</v>
      </c>
      <c r="P321" s="8">
        <v>5000</v>
      </c>
      <c r="Q321" s="10">
        <f t="shared" si="32"/>
        <v>14.104756492497412</v>
      </c>
      <c r="R321" s="11">
        <f t="shared" si="33"/>
        <v>0.10573280729008554</v>
      </c>
      <c r="S321" s="94"/>
    </row>
    <row r="322" spans="1:19">
      <c r="A322" s="9">
        <f t="shared" si="34"/>
        <v>317</v>
      </c>
      <c r="B322" s="14" t="s">
        <v>119</v>
      </c>
      <c r="C322" s="8">
        <v>64.599999999999994</v>
      </c>
      <c r="D322" s="8"/>
      <c r="E322" s="8"/>
      <c r="F322" s="8">
        <f t="shared" si="29"/>
        <v>64.599999999999994</v>
      </c>
      <c r="G322" s="169">
        <v>5.7987822557262973E-4</v>
      </c>
      <c r="H322" s="169">
        <v>6.8941744226128923E-4</v>
      </c>
      <c r="I322" s="18">
        <f t="shared" si="30"/>
        <v>2.8801968787519807</v>
      </c>
      <c r="J322" s="18">
        <f t="shared" si="35"/>
        <v>1.0590483923171035</v>
      </c>
      <c r="K322" s="10">
        <v>1.1125884246831432</v>
      </c>
      <c r="L322" s="10">
        <v>0.10706871556973034</v>
      </c>
      <c r="M322" s="200">
        <f t="shared" si="31"/>
        <v>0.10706871556973034</v>
      </c>
      <c r="N322" s="85">
        <v>2</v>
      </c>
      <c r="O322" s="85">
        <v>2</v>
      </c>
      <c r="P322" s="8">
        <v>5000</v>
      </c>
      <c r="Q322" s="10">
        <f t="shared" si="32"/>
        <v>5.1589024113219581</v>
      </c>
      <c r="R322" s="11">
        <f t="shared" si="33"/>
        <v>7.9859170453900286E-2</v>
      </c>
      <c r="S322" s="94"/>
    </row>
    <row r="323" spans="1:19">
      <c r="A323" s="9">
        <f t="shared" si="34"/>
        <v>318</v>
      </c>
      <c r="B323" s="14" t="s">
        <v>120</v>
      </c>
      <c r="C323" s="8">
        <v>506.7</v>
      </c>
      <c r="D323" s="8"/>
      <c r="E323" s="8"/>
      <c r="F323" s="8">
        <f t="shared" si="29"/>
        <v>506.7</v>
      </c>
      <c r="G323" s="169">
        <v>4.3490866917947233E-3</v>
      </c>
      <c r="H323" s="169">
        <v>6.2047569803516034E-3</v>
      </c>
      <c r="I323" s="18">
        <f t="shared" si="30"/>
        <v>23.948043291777395</v>
      </c>
      <c r="J323" s="18">
        <f t="shared" si="35"/>
        <v>8.8056955183865497</v>
      </c>
      <c r="K323" s="10">
        <v>9.2508661323831411</v>
      </c>
      <c r="L323" s="10">
        <v>0.80301536677297769</v>
      </c>
      <c r="M323" s="200">
        <f t="shared" si="31"/>
        <v>0.80301536677297769</v>
      </c>
      <c r="N323" s="85">
        <v>18</v>
      </c>
      <c r="O323" s="85">
        <v>15</v>
      </c>
      <c r="P323" s="8">
        <v>5000</v>
      </c>
      <c r="Q323" s="10">
        <f t="shared" si="32"/>
        <v>42.807620309320065</v>
      </c>
      <c r="R323" s="11">
        <f t="shared" si="33"/>
        <v>8.4483166191671732E-2</v>
      </c>
      <c r="S323" s="94"/>
    </row>
    <row r="324" spans="1:19">
      <c r="A324" s="9">
        <f t="shared" si="34"/>
        <v>319</v>
      </c>
      <c r="B324" s="14" t="s">
        <v>121</v>
      </c>
      <c r="C324" s="8">
        <v>269.3</v>
      </c>
      <c r="D324" s="8"/>
      <c r="E324" s="8"/>
      <c r="F324" s="8">
        <f t="shared" ref="F324:F387" si="36">C324+D324+E324</f>
        <v>269.3</v>
      </c>
      <c r="G324" s="169">
        <v>1.7396346767178891E-3</v>
      </c>
      <c r="H324" s="169">
        <v>4.8259220958290243E-3</v>
      </c>
      <c r="I324" s="18">
        <f t="shared" ref="I324:I387" si="37">(G324+H324)*$T$2</f>
        <v>14.89810183928938</v>
      </c>
      <c r="J324" s="18">
        <f t="shared" si="35"/>
        <v>5.4780320463067049</v>
      </c>
      <c r="K324" s="10">
        <v>5.7549731334082717</v>
      </c>
      <c r="L324" s="10">
        <v>0.32120614670919101</v>
      </c>
      <c r="M324" s="200">
        <f t="shared" ref="M324:M387" si="38">L324*$M$2</f>
        <v>0.32120614670919101</v>
      </c>
      <c r="N324" s="85">
        <v>14</v>
      </c>
      <c r="O324" s="85">
        <v>6</v>
      </c>
      <c r="P324" s="8">
        <v>5000</v>
      </c>
      <c r="Q324" s="10">
        <f t="shared" ref="Q324:Q387" si="39">I324+J324+K324+M324</f>
        <v>26.452313165713544</v>
      </c>
      <c r="R324" s="11">
        <f t="shared" ref="R324:R387" si="40">Q324/F324</f>
        <v>9.822619073788913E-2</v>
      </c>
      <c r="S324" s="94"/>
    </row>
    <row r="325" spans="1:19">
      <c r="A325" s="9">
        <f t="shared" si="34"/>
        <v>320</v>
      </c>
      <c r="B325" s="14" t="s">
        <v>122</v>
      </c>
      <c r="C325" s="8">
        <v>294</v>
      </c>
      <c r="D325" s="8"/>
      <c r="E325" s="8"/>
      <c r="F325" s="8">
        <f t="shared" si="36"/>
        <v>294</v>
      </c>
      <c r="G325" s="169">
        <v>1.7396346767178891E-3</v>
      </c>
      <c r="H325" s="169">
        <v>3.1023784901758017E-3</v>
      </c>
      <c r="I325" s="18">
        <f t="shared" si="37"/>
        <v>10.987157337393482</v>
      </c>
      <c r="J325" s="18">
        <f t="shared" si="35"/>
        <v>4.0399777529595839</v>
      </c>
      <c r="K325" s="10">
        <v>4.2442182213089952</v>
      </c>
      <c r="L325" s="10">
        <v>0.32120614670919101</v>
      </c>
      <c r="M325" s="200">
        <f t="shared" si="38"/>
        <v>0.32120614670919101</v>
      </c>
      <c r="N325" s="85">
        <v>9</v>
      </c>
      <c r="O325" s="85">
        <v>6</v>
      </c>
      <c r="P325" s="8">
        <v>5000</v>
      </c>
      <c r="Q325" s="10">
        <f t="shared" si="39"/>
        <v>19.592559458371252</v>
      </c>
      <c r="R325" s="11">
        <f t="shared" si="40"/>
        <v>6.6641358701943029E-2</v>
      </c>
      <c r="S325" s="94"/>
    </row>
    <row r="326" spans="1:19">
      <c r="A326" s="9">
        <f t="shared" si="34"/>
        <v>321</v>
      </c>
      <c r="B326" s="14" t="s">
        <v>123</v>
      </c>
      <c r="C326" s="8">
        <v>282.2</v>
      </c>
      <c r="D326" s="8"/>
      <c r="E326" s="8">
        <v>20.399999999999999</v>
      </c>
      <c r="F326" s="8">
        <f t="shared" si="36"/>
        <v>302.59999999999997</v>
      </c>
      <c r="G326" s="169">
        <v>1.7396346767178891E-3</v>
      </c>
      <c r="H326" s="169">
        <v>5.170630816959669E-3</v>
      </c>
      <c r="I326" s="18">
        <f t="shared" si="37"/>
        <v>15.680290739668557</v>
      </c>
      <c r="J326" s="18">
        <f t="shared" si="35"/>
        <v>5.7656429049761284</v>
      </c>
      <c r="K326" s="10">
        <v>6.0571241158281257</v>
      </c>
      <c r="L326" s="10">
        <v>0.32120614670919101</v>
      </c>
      <c r="M326" s="200">
        <f t="shared" si="38"/>
        <v>0.32120614670919101</v>
      </c>
      <c r="N326" s="85">
        <v>15</v>
      </c>
      <c r="O326" s="85">
        <v>6</v>
      </c>
      <c r="P326" s="8">
        <v>5000</v>
      </c>
      <c r="Q326" s="10">
        <f t="shared" si="39"/>
        <v>27.824263907182004</v>
      </c>
      <c r="R326" s="11">
        <f t="shared" si="40"/>
        <v>9.1950640803641792E-2</v>
      </c>
      <c r="S326" s="94"/>
    </row>
    <row r="327" spans="1:19">
      <c r="A327" s="9">
        <f t="shared" si="34"/>
        <v>322</v>
      </c>
      <c r="B327" s="14" t="s">
        <v>124</v>
      </c>
      <c r="C327" s="8">
        <v>574.6</v>
      </c>
      <c r="D327" s="8"/>
      <c r="E327" s="8">
        <v>46.8</v>
      </c>
      <c r="F327" s="8">
        <f t="shared" si="36"/>
        <v>621.4</v>
      </c>
      <c r="G327" s="169">
        <v>3.1893302406494637E-3</v>
      </c>
      <c r="H327" s="169">
        <v>8.617718028266115E-3</v>
      </c>
      <c r="I327" s="18">
        <f t="shared" si="37"/>
        <v>26.791727438444408</v>
      </c>
      <c r="J327" s="18">
        <f t="shared" si="35"/>
        <v>9.85131817911601</v>
      </c>
      <c r="K327" s="10">
        <v>10.34935008963526</v>
      </c>
      <c r="L327" s="10">
        <v>0.58887793563351698</v>
      </c>
      <c r="M327" s="200">
        <f t="shared" si="38"/>
        <v>0.58887793563351698</v>
      </c>
      <c r="N327" s="85">
        <v>25</v>
      </c>
      <c r="O327" s="85">
        <v>11</v>
      </c>
      <c r="P327" s="8">
        <v>5000</v>
      </c>
      <c r="Q327" s="10">
        <f t="shared" si="39"/>
        <v>47.581273642829196</v>
      </c>
      <c r="R327" s="11">
        <f t="shared" si="40"/>
        <v>7.6571087291324752E-2</v>
      </c>
      <c r="S327" s="94"/>
    </row>
    <row r="328" spans="1:19">
      <c r="A328" s="9">
        <f t="shared" ref="A328:A391" si="41">A327+1</f>
        <v>323</v>
      </c>
      <c r="B328" s="14" t="s">
        <v>125</v>
      </c>
      <c r="C328" s="8">
        <v>240.2</v>
      </c>
      <c r="D328" s="8"/>
      <c r="E328" s="8"/>
      <c r="F328" s="8">
        <f t="shared" si="36"/>
        <v>240.2</v>
      </c>
      <c r="G328" s="169">
        <v>2.3195129022905189E-3</v>
      </c>
      <c r="H328" s="169">
        <v>2.0682523267838678E-3</v>
      </c>
      <c r="I328" s="18">
        <f t="shared" si="37"/>
        <v>9.9564097142495633</v>
      </c>
      <c r="J328" s="18">
        <f t="shared" si="35"/>
        <v>3.6609718519295646</v>
      </c>
      <c r="K328" s="10">
        <v>3.8460517338928626</v>
      </c>
      <c r="L328" s="10">
        <v>0.42827486227892136</v>
      </c>
      <c r="M328" s="200">
        <f t="shared" si="38"/>
        <v>0.42827486227892136</v>
      </c>
      <c r="N328" s="85">
        <v>6</v>
      </c>
      <c r="O328" s="85">
        <v>8</v>
      </c>
      <c r="P328" s="8">
        <v>5000</v>
      </c>
      <c r="Q328" s="10">
        <f t="shared" si="39"/>
        <v>17.891708162350913</v>
      </c>
      <c r="R328" s="11">
        <f t="shared" si="40"/>
        <v>7.4486711750003806E-2</v>
      </c>
      <c r="S328" s="94"/>
    </row>
    <row r="329" spans="1:19">
      <c r="A329" s="9">
        <f t="shared" si="41"/>
        <v>324</v>
      </c>
      <c r="B329" s="14" t="s">
        <v>126</v>
      </c>
      <c r="C329" s="8">
        <v>521</v>
      </c>
      <c r="D329" s="8"/>
      <c r="E329" s="8">
        <v>59.6</v>
      </c>
      <c r="F329" s="8">
        <f t="shared" si="36"/>
        <v>580.6</v>
      </c>
      <c r="G329" s="169">
        <v>2.6094520150768338E-3</v>
      </c>
      <c r="H329" s="169">
        <v>5.170630816959669E-3</v>
      </c>
      <c r="I329" s="18">
        <f t="shared" si="37"/>
        <v>17.654019356658992</v>
      </c>
      <c r="J329" s="18">
        <f t="shared" si="35"/>
        <v>6.491382917443512</v>
      </c>
      <c r="K329" s="10">
        <v>6.8195538055932756</v>
      </c>
      <c r="L329" s="10">
        <v>0.48180922006378657</v>
      </c>
      <c r="M329" s="200">
        <f t="shared" si="38"/>
        <v>0.48180922006378657</v>
      </c>
      <c r="N329" s="85">
        <v>15</v>
      </c>
      <c r="O329" s="85">
        <v>9</v>
      </c>
      <c r="P329" s="8">
        <v>5000</v>
      </c>
      <c r="Q329" s="10">
        <f t="shared" si="39"/>
        <v>31.446765299759569</v>
      </c>
      <c r="R329" s="11">
        <f t="shared" si="40"/>
        <v>5.4162530657525951E-2</v>
      </c>
      <c r="S329" s="94"/>
    </row>
    <row r="330" spans="1:19">
      <c r="A330" s="9">
        <f t="shared" si="41"/>
        <v>325</v>
      </c>
      <c r="B330" s="14" t="s">
        <v>127</v>
      </c>
      <c r="C330" s="8">
        <v>630.29999999999995</v>
      </c>
      <c r="D330" s="8"/>
      <c r="E330" s="8"/>
      <c r="F330" s="8">
        <f t="shared" si="36"/>
        <v>630.29999999999995</v>
      </c>
      <c r="G330" s="169">
        <v>4.6390258045810378E-3</v>
      </c>
      <c r="H330" s="169">
        <v>1.0685970355049984E-2</v>
      </c>
      <c r="I330" s="18">
        <f t="shared" si="37"/>
        <v>34.774408535703543</v>
      </c>
      <c r="J330" s="18">
        <f t="shared" ref="J330:J392" si="42">I330*0.3677</f>
        <v>12.786550018578193</v>
      </c>
      <c r="K330" s="10">
        <v>13.432972133762973</v>
      </c>
      <c r="L330" s="10">
        <v>0.85654972455784273</v>
      </c>
      <c r="M330" s="200">
        <f t="shared" si="38"/>
        <v>0.85654972455784273</v>
      </c>
      <c r="N330" s="85">
        <v>31</v>
      </c>
      <c r="O330" s="85">
        <v>16</v>
      </c>
      <c r="P330" s="8">
        <v>5000</v>
      </c>
      <c r="Q330" s="10">
        <f t="shared" si="39"/>
        <v>61.850480412602558</v>
      </c>
      <c r="R330" s="11">
        <f t="shared" si="40"/>
        <v>9.8128637811522396E-2</v>
      </c>
      <c r="S330" s="94"/>
    </row>
    <row r="331" spans="1:19">
      <c r="A331" s="9">
        <f t="shared" si="41"/>
        <v>326</v>
      </c>
      <c r="B331" s="14" t="s">
        <v>128</v>
      </c>
      <c r="C331" s="8">
        <v>705.9</v>
      </c>
      <c r="D331" s="8"/>
      <c r="E331" s="8">
        <v>46</v>
      </c>
      <c r="F331" s="8">
        <f t="shared" si="36"/>
        <v>751.9</v>
      </c>
      <c r="G331" s="169">
        <v>6.9585387068715563E-3</v>
      </c>
      <c r="H331" s="169">
        <v>6.5494657014822473E-3</v>
      </c>
      <c r="I331" s="18">
        <f t="shared" si="37"/>
        <v>30.651418043127865</v>
      </c>
      <c r="J331" s="18">
        <f t="shared" si="42"/>
        <v>11.270526414458116</v>
      </c>
      <c r="K331" s="10">
        <v>11.840306184098441</v>
      </c>
      <c r="L331" s="10">
        <v>1.284824586836764</v>
      </c>
      <c r="M331" s="200">
        <f t="shared" si="38"/>
        <v>1.284824586836764</v>
      </c>
      <c r="N331" s="85">
        <v>19</v>
      </c>
      <c r="O331" s="85">
        <v>24</v>
      </c>
      <c r="P331" s="8">
        <v>5000</v>
      </c>
      <c r="Q331" s="10">
        <f t="shared" si="39"/>
        <v>55.04707522852118</v>
      </c>
      <c r="R331" s="11">
        <f t="shared" si="40"/>
        <v>7.321063336683227E-2</v>
      </c>
      <c r="S331" s="94"/>
    </row>
    <row r="332" spans="1:19">
      <c r="A332" s="9">
        <f t="shared" si="41"/>
        <v>327</v>
      </c>
      <c r="B332" s="14" t="s">
        <v>129</v>
      </c>
      <c r="C332" s="8">
        <v>212.8</v>
      </c>
      <c r="D332" s="8"/>
      <c r="E332" s="8"/>
      <c r="F332" s="8">
        <f t="shared" si="36"/>
        <v>212.8</v>
      </c>
      <c r="G332" s="169">
        <v>3.4792693534357782E-3</v>
      </c>
      <c r="H332" s="169">
        <v>2.0682523267838678E-3</v>
      </c>
      <c r="I332" s="18">
        <f t="shared" si="37"/>
        <v>12.588047870236807</v>
      </c>
      <c r="J332" s="18">
        <f t="shared" si="42"/>
        <v>4.6286252018860745</v>
      </c>
      <c r="K332" s="10">
        <v>4.8626246535797284</v>
      </c>
      <c r="L332" s="10">
        <v>0.64241229341838202</v>
      </c>
      <c r="M332" s="200">
        <f t="shared" si="38"/>
        <v>0.64241229341838202</v>
      </c>
      <c r="N332" s="85">
        <v>6</v>
      </c>
      <c r="O332" s="85">
        <v>12</v>
      </c>
      <c r="P332" s="8">
        <v>5000</v>
      </c>
      <c r="Q332" s="10">
        <f t="shared" si="39"/>
        <v>22.721710019120991</v>
      </c>
      <c r="R332" s="11">
        <f t="shared" si="40"/>
        <v>0.10677495309737307</v>
      </c>
      <c r="S332" s="94"/>
    </row>
    <row r="333" spans="1:19">
      <c r="A333" s="9">
        <f t="shared" si="41"/>
        <v>328</v>
      </c>
      <c r="B333" s="14" t="s">
        <v>130</v>
      </c>
      <c r="C333" s="8">
        <v>387.9</v>
      </c>
      <c r="D333" s="8"/>
      <c r="E333" s="8"/>
      <c r="F333" s="8">
        <f t="shared" si="36"/>
        <v>387.9</v>
      </c>
      <c r="G333" s="169">
        <v>2.3195129022905189E-3</v>
      </c>
      <c r="H333" s="169">
        <v>2.0682523267838678E-3</v>
      </c>
      <c r="I333" s="18">
        <f t="shared" si="37"/>
        <v>9.9564097142495633</v>
      </c>
      <c r="J333" s="18">
        <f t="shared" si="42"/>
        <v>3.6609718519295646</v>
      </c>
      <c r="K333" s="10">
        <v>3.8460517338928626</v>
      </c>
      <c r="L333" s="10">
        <v>0.42827486227892136</v>
      </c>
      <c r="M333" s="200">
        <f t="shared" si="38"/>
        <v>0.42827486227892136</v>
      </c>
      <c r="N333" s="85">
        <v>6</v>
      </c>
      <c r="O333" s="85">
        <v>8</v>
      </c>
      <c r="P333" s="8">
        <v>5000</v>
      </c>
      <c r="Q333" s="10">
        <f t="shared" si="39"/>
        <v>17.891708162350913</v>
      </c>
      <c r="R333" s="11">
        <f t="shared" si="40"/>
        <v>4.6124537670407098E-2</v>
      </c>
      <c r="S333" s="94"/>
    </row>
    <row r="334" spans="1:19">
      <c r="A334" s="9">
        <f t="shared" si="41"/>
        <v>329</v>
      </c>
      <c r="B334" s="14" t="s">
        <v>131</v>
      </c>
      <c r="C334" s="8">
        <v>474.4</v>
      </c>
      <c r="D334" s="8"/>
      <c r="E334" s="8"/>
      <c r="F334" s="8">
        <f t="shared" si="36"/>
        <v>474.4</v>
      </c>
      <c r="G334" s="169">
        <v>4.059147579008408E-3</v>
      </c>
      <c r="H334" s="169">
        <v>4.8259220958290243E-3</v>
      </c>
      <c r="I334" s="18">
        <f t="shared" si="37"/>
        <v>20.161378151263861</v>
      </c>
      <c r="J334" s="18">
        <f t="shared" si="42"/>
        <v>7.413338746219722</v>
      </c>
      <c r="K334" s="10">
        <v>7.7881189727820015</v>
      </c>
      <c r="L334" s="10">
        <v>0.74948100898811243</v>
      </c>
      <c r="M334" s="200">
        <f t="shared" si="38"/>
        <v>0.74948100898811243</v>
      </c>
      <c r="N334" s="85">
        <v>14</v>
      </c>
      <c r="O334" s="85">
        <v>14</v>
      </c>
      <c r="P334" s="8">
        <v>5000</v>
      </c>
      <c r="Q334" s="10">
        <f t="shared" si="39"/>
        <v>36.112316879253697</v>
      </c>
      <c r="R334" s="11">
        <f t="shared" si="40"/>
        <v>7.6122084484092953E-2</v>
      </c>
      <c r="S334" s="94"/>
    </row>
    <row r="335" spans="1:19">
      <c r="A335" s="9">
        <f t="shared" si="41"/>
        <v>330</v>
      </c>
      <c r="B335" s="14" t="s">
        <v>132</v>
      </c>
      <c r="C335" s="8">
        <v>549.4</v>
      </c>
      <c r="D335" s="8"/>
      <c r="E335" s="8"/>
      <c r="F335" s="8">
        <f t="shared" si="36"/>
        <v>549.4</v>
      </c>
      <c r="G335" s="169">
        <v>5.5088431429399821E-3</v>
      </c>
      <c r="H335" s="169">
        <v>4.4812133746983803E-3</v>
      </c>
      <c r="I335" s="18">
        <f t="shared" si="37"/>
        <v>22.668736945868741</v>
      </c>
      <c r="J335" s="18">
        <f t="shared" si="42"/>
        <v>8.3352945749959364</v>
      </c>
      <c r="K335" s="10">
        <v>8.75668413997073</v>
      </c>
      <c r="L335" s="10">
        <v>1.0171527979124382</v>
      </c>
      <c r="M335" s="200">
        <f t="shared" si="38"/>
        <v>1.0171527979124382</v>
      </c>
      <c r="N335" s="85">
        <v>13</v>
      </c>
      <c r="O335" s="85">
        <v>19</v>
      </c>
      <c r="P335" s="8">
        <v>5000</v>
      </c>
      <c r="Q335" s="10">
        <f t="shared" si="39"/>
        <v>40.777868458747847</v>
      </c>
      <c r="R335" s="11">
        <f t="shared" si="40"/>
        <v>7.422254906943547E-2</v>
      </c>
      <c r="S335" s="94"/>
    </row>
    <row r="336" spans="1:19">
      <c r="A336" s="9">
        <f t="shared" si="41"/>
        <v>331</v>
      </c>
      <c r="B336" s="14" t="s">
        <v>133</v>
      </c>
      <c r="C336" s="8">
        <v>189</v>
      </c>
      <c r="D336" s="8"/>
      <c r="E336" s="8"/>
      <c r="F336" s="8">
        <f t="shared" si="36"/>
        <v>189</v>
      </c>
      <c r="G336" s="169">
        <v>2.6094520150768338E-3</v>
      </c>
      <c r="H336" s="169">
        <v>1.723543605653223E-3</v>
      </c>
      <c r="I336" s="18">
        <f t="shared" si="37"/>
        <v>9.8321303528671944</v>
      </c>
      <c r="J336" s="18">
        <f t="shared" si="42"/>
        <v>3.6152743307492679</v>
      </c>
      <c r="K336" s="10">
        <v>3.798043981394724</v>
      </c>
      <c r="L336" s="10">
        <v>0.48180922006378657</v>
      </c>
      <c r="M336" s="200">
        <f t="shared" si="38"/>
        <v>0.48180922006378657</v>
      </c>
      <c r="N336" s="85">
        <v>5</v>
      </c>
      <c r="O336" s="85">
        <v>9</v>
      </c>
      <c r="P336" s="8">
        <v>5000</v>
      </c>
      <c r="Q336" s="10">
        <f t="shared" si="39"/>
        <v>17.727257885074973</v>
      </c>
      <c r="R336" s="11">
        <f t="shared" si="40"/>
        <v>9.3795015264946949E-2</v>
      </c>
      <c r="S336" s="94"/>
    </row>
    <row r="337" spans="1:19">
      <c r="A337" s="9">
        <f t="shared" si="41"/>
        <v>332</v>
      </c>
      <c r="B337" s="14" t="s">
        <v>134</v>
      </c>
      <c r="C337" s="8">
        <v>276.5</v>
      </c>
      <c r="D337" s="8"/>
      <c r="E337" s="8"/>
      <c r="F337" s="8">
        <f t="shared" si="36"/>
        <v>276.5</v>
      </c>
      <c r="G337" s="169">
        <v>2.3195129022905189E-3</v>
      </c>
      <c r="H337" s="169">
        <v>2.4129610479145121E-3</v>
      </c>
      <c r="I337" s="18">
        <f t="shared" si="37"/>
        <v>10.738598614628742</v>
      </c>
      <c r="J337" s="18">
        <f t="shared" si="42"/>
        <v>3.948582710598989</v>
      </c>
      <c r="K337" s="10">
        <v>4.148202716312718</v>
      </c>
      <c r="L337" s="10">
        <v>0.42827486227892136</v>
      </c>
      <c r="M337" s="200">
        <f t="shared" si="38"/>
        <v>0.42827486227892136</v>
      </c>
      <c r="N337" s="85">
        <v>7</v>
      </c>
      <c r="O337" s="85">
        <v>8</v>
      </c>
      <c r="P337" s="8">
        <v>5000</v>
      </c>
      <c r="Q337" s="10">
        <f t="shared" si="39"/>
        <v>19.263658903819373</v>
      </c>
      <c r="R337" s="11">
        <f t="shared" si="40"/>
        <v>6.9669652455042932E-2</v>
      </c>
      <c r="S337" s="94"/>
    </row>
    <row r="338" spans="1:19">
      <c r="A338" s="9">
        <f t="shared" si="41"/>
        <v>333</v>
      </c>
      <c r="B338" s="14" t="s">
        <v>135</v>
      </c>
      <c r="C338" s="8">
        <v>627.9</v>
      </c>
      <c r="D338" s="8"/>
      <c r="E338" s="8"/>
      <c r="F338" s="8">
        <f t="shared" si="36"/>
        <v>627.9</v>
      </c>
      <c r="G338" s="169">
        <v>8.118295158016816E-3</v>
      </c>
      <c r="H338" s="169">
        <v>6.894174422612892E-3</v>
      </c>
      <c r="I338" s="18">
        <f t="shared" si="37"/>
        <v>34.065245099494291</v>
      </c>
      <c r="J338" s="18">
        <f t="shared" si="42"/>
        <v>12.525790623084053</v>
      </c>
      <c r="K338" s="10">
        <v>13.159030086205163</v>
      </c>
      <c r="L338" s="10">
        <v>1.4989620179762249</v>
      </c>
      <c r="M338" s="200">
        <f t="shared" si="38"/>
        <v>1.4989620179762249</v>
      </c>
      <c r="N338" s="85">
        <v>20</v>
      </c>
      <c r="O338" s="85">
        <v>28</v>
      </c>
      <c r="P338" s="8">
        <v>5000</v>
      </c>
      <c r="Q338" s="10">
        <f t="shared" si="39"/>
        <v>61.249027826759729</v>
      </c>
      <c r="R338" s="11">
        <f t="shared" si="40"/>
        <v>9.7545831862971388E-2</v>
      </c>
      <c r="S338" s="94"/>
    </row>
    <row r="339" spans="1:19">
      <c r="A339" s="9">
        <f t="shared" si="41"/>
        <v>334</v>
      </c>
      <c r="B339" s="14" t="s">
        <v>136</v>
      </c>
      <c r="C339" s="8">
        <v>645.70000000000005</v>
      </c>
      <c r="D339" s="8"/>
      <c r="E339" s="8"/>
      <c r="F339" s="8">
        <f t="shared" si="36"/>
        <v>645.70000000000005</v>
      </c>
      <c r="G339" s="169">
        <v>7.8283560452305015E-3</v>
      </c>
      <c r="H339" s="169">
        <v>6.894174422612892E-3</v>
      </c>
      <c r="I339" s="18">
        <f t="shared" si="37"/>
        <v>33.407335560497479</v>
      </c>
      <c r="J339" s="18">
        <f t="shared" si="42"/>
        <v>12.283877285594924</v>
      </c>
      <c r="K339" s="10">
        <v>12.904886856283447</v>
      </c>
      <c r="L339" s="10">
        <v>1.4454276601913596</v>
      </c>
      <c r="M339" s="200">
        <f t="shared" si="38"/>
        <v>1.4454276601913596</v>
      </c>
      <c r="N339" s="85">
        <v>20</v>
      </c>
      <c r="O339" s="85">
        <v>27</v>
      </c>
      <c r="P339" s="8">
        <v>5000</v>
      </c>
      <c r="Q339" s="10">
        <f t="shared" si="39"/>
        <v>60.041527362567209</v>
      </c>
      <c r="R339" s="11">
        <f t="shared" si="40"/>
        <v>9.2986723497858456E-2</v>
      </c>
      <c r="S339" s="94"/>
    </row>
    <row r="340" spans="1:19">
      <c r="A340" s="9">
        <f t="shared" si="41"/>
        <v>335</v>
      </c>
      <c r="B340" s="14" t="s">
        <v>137</v>
      </c>
      <c r="C340" s="8">
        <v>430.2</v>
      </c>
      <c r="D340" s="8"/>
      <c r="E340" s="8">
        <v>13.4</v>
      </c>
      <c r="F340" s="8">
        <f t="shared" si="36"/>
        <v>443.59999999999997</v>
      </c>
      <c r="G340" s="169">
        <v>3.1893302406494637E-3</v>
      </c>
      <c r="H340" s="169">
        <v>4.1365046535677356E-3</v>
      </c>
      <c r="I340" s="18">
        <f t="shared" si="37"/>
        <v>16.623271733515075</v>
      </c>
      <c r="J340" s="18">
        <f t="shared" si="42"/>
        <v>6.1123770164134932</v>
      </c>
      <c r="K340" s="10">
        <v>6.4213873181771435</v>
      </c>
      <c r="L340" s="10">
        <v>0.58887793563351698</v>
      </c>
      <c r="M340" s="200">
        <f t="shared" si="38"/>
        <v>0.58887793563351698</v>
      </c>
      <c r="N340" s="85">
        <v>12</v>
      </c>
      <c r="O340" s="85">
        <v>11</v>
      </c>
      <c r="P340" s="8">
        <v>5000</v>
      </c>
      <c r="Q340" s="10">
        <f t="shared" si="39"/>
        <v>29.745914003739227</v>
      </c>
      <c r="R340" s="11">
        <f t="shared" si="40"/>
        <v>6.7055712361900874E-2</v>
      </c>
      <c r="S340" s="94"/>
    </row>
    <row r="341" spans="1:19">
      <c r="A341" s="9">
        <f t="shared" si="41"/>
        <v>336</v>
      </c>
      <c r="B341" s="14" t="s">
        <v>138</v>
      </c>
      <c r="C341" s="8">
        <v>637.70000000000005</v>
      </c>
      <c r="D341" s="8"/>
      <c r="E341" s="8">
        <v>72.900000000000006</v>
      </c>
      <c r="F341" s="8">
        <f t="shared" si="36"/>
        <v>710.6</v>
      </c>
      <c r="G341" s="169">
        <v>9.5679907219483901E-3</v>
      </c>
      <c r="H341" s="169">
        <v>8.9624267493967607E-3</v>
      </c>
      <c r="I341" s="18">
        <f t="shared" si="37"/>
        <v>42.047926196753423</v>
      </c>
      <c r="J341" s="18">
        <f t="shared" si="42"/>
        <v>15.461022462546234</v>
      </c>
      <c r="K341" s="10">
        <v>16.242652130332878</v>
      </c>
      <c r="L341" s="10">
        <v>1.7666338069005507</v>
      </c>
      <c r="M341" s="200">
        <f t="shared" si="38"/>
        <v>1.7666338069005507</v>
      </c>
      <c r="N341" s="85">
        <v>26</v>
      </c>
      <c r="O341" s="85">
        <v>33</v>
      </c>
      <c r="P341" s="8">
        <v>5000</v>
      </c>
      <c r="Q341" s="10">
        <f t="shared" si="39"/>
        <v>75.518234596533091</v>
      </c>
      <c r="R341" s="11">
        <f t="shared" si="40"/>
        <v>0.1062739017682706</v>
      </c>
      <c r="S341" s="94"/>
    </row>
    <row r="342" spans="1:19">
      <c r="A342" s="9">
        <f t="shared" si="41"/>
        <v>337</v>
      </c>
      <c r="B342" s="14" t="s">
        <v>139</v>
      </c>
      <c r="C342" s="8">
        <v>212.4</v>
      </c>
      <c r="D342" s="8"/>
      <c r="E342" s="8"/>
      <c r="F342" s="8">
        <f t="shared" si="36"/>
        <v>212.4</v>
      </c>
      <c r="G342" s="169">
        <v>2.3195129022905189E-3</v>
      </c>
      <c r="H342" s="169">
        <v>2.4129610479145121E-3</v>
      </c>
      <c r="I342" s="18">
        <f t="shared" si="37"/>
        <v>10.738598614628742</v>
      </c>
      <c r="J342" s="18">
        <f t="shared" si="42"/>
        <v>3.948582710598989</v>
      </c>
      <c r="K342" s="10">
        <v>4.148202716312718</v>
      </c>
      <c r="L342" s="10">
        <v>0.42827486227892136</v>
      </c>
      <c r="M342" s="200">
        <f t="shared" si="38"/>
        <v>0.42827486227892136</v>
      </c>
      <c r="N342" s="85">
        <v>7</v>
      </c>
      <c r="O342" s="85">
        <v>8</v>
      </c>
      <c r="P342" s="8">
        <v>5000</v>
      </c>
      <c r="Q342" s="10">
        <f t="shared" si="39"/>
        <v>19.263658903819373</v>
      </c>
      <c r="R342" s="11">
        <f t="shared" si="40"/>
        <v>9.0695192579187248E-2</v>
      </c>
      <c r="S342" s="94"/>
    </row>
    <row r="343" spans="1:19">
      <c r="A343" s="9">
        <f t="shared" si="41"/>
        <v>338</v>
      </c>
      <c r="B343" s="79" t="s">
        <v>140</v>
      </c>
      <c r="C343" s="8">
        <v>867.1</v>
      </c>
      <c r="D343" s="8">
        <v>553.1</v>
      </c>
      <c r="E343" s="8"/>
      <c r="F343" s="8">
        <f t="shared" si="36"/>
        <v>1420.2</v>
      </c>
      <c r="G343" s="169">
        <v>1.072774717309365E-2</v>
      </c>
      <c r="H343" s="169">
        <v>6.5494657014822473E-3</v>
      </c>
      <c r="I343" s="18">
        <f t="shared" si="37"/>
        <v>39.204242050086407</v>
      </c>
      <c r="J343" s="18">
        <f t="shared" si="42"/>
        <v>14.415399801816774</v>
      </c>
      <c r="K343" s="10">
        <v>15.144168173080757</v>
      </c>
      <c r="L343" s="10">
        <v>1.9807712380400113</v>
      </c>
      <c r="M343" s="200">
        <f t="shared" si="38"/>
        <v>1.9807712380400113</v>
      </c>
      <c r="N343" s="85">
        <v>19</v>
      </c>
      <c r="O343" s="85">
        <v>37</v>
      </c>
      <c r="P343" s="8">
        <v>5000</v>
      </c>
      <c r="Q343" s="10">
        <f t="shared" si="39"/>
        <v>70.744581263023946</v>
      </c>
      <c r="R343" s="11">
        <f t="shared" si="40"/>
        <v>4.9813111718788862E-2</v>
      </c>
      <c r="S343" s="94"/>
    </row>
    <row r="344" spans="1:19">
      <c r="A344" s="9">
        <f t="shared" si="41"/>
        <v>339</v>
      </c>
      <c r="B344" s="14" t="s">
        <v>141</v>
      </c>
      <c r="C344" s="8">
        <v>386.4</v>
      </c>
      <c r="D344" s="8">
        <v>52.1</v>
      </c>
      <c r="E344" s="8"/>
      <c r="F344" s="8">
        <f t="shared" si="36"/>
        <v>438.5</v>
      </c>
      <c r="G344" s="169">
        <v>3.1893302406494637E-3</v>
      </c>
      <c r="H344" s="169">
        <v>4.1365046535677356E-3</v>
      </c>
      <c r="I344" s="18">
        <f t="shared" si="37"/>
        <v>16.623271733515075</v>
      </c>
      <c r="J344" s="18">
        <f t="shared" si="42"/>
        <v>6.1123770164134932</v>
      </c>
      <c r="K344" s="10">
        <v>6.4213873181771435</v>
      </c>
      <c r="L344" s="10">
        <v>0.58887793563351698</v>
      </c>
      <c r="M344" s="200">
        <f t="shared" si="38"/>
        <v>0.58887793563351698</v>
      </c>
      <c r="N344" s="85">
        <v>12</v>
      </c>
      <c r="O344" s="85">
        <v>11</v>
      </c>
      <c r="P344" s="8">
        <v>5000</v>
      </c>
      <c r="Q344" s="10">
        <f t="shared" si="39"/>
        <v>29.745914003739227</v>
      </c>
      <c r="R344" s="11">
        <f t="shared" si="40"/>
        <v>6.783560776223313E-2</v>
      </c>
      <c r="S344" s="94"/>
    </row>
    <row r="345" spans="1:19">
      <c r="A345" s="9">
        <f t="shared" si="41"/>
        <v>340</v>
      </c>
      <c r="B345" s="14" t="s">
        <v>142</v>
      </c>
      <c r="C345" s="8">
        <v>515.1</v>
      </c>
      <c r="D345" s="8"/>
      <c r="E345" s="8"/>
      <c r="F345" s="8">
        <f t="shared" si="36"/>
        <v>515.1</v>
      </c>
      <c r="G345" s="169">
        <v>3.4792693534357782E-3</v>
      </c>
      <c r="H345" s="169">
        <v>8.617718028266115E-3</v>
      </c>
      <c r="I345" s="18">
        <f t="shared" si="37"/>
        <v>27.449636977441216</v>
      </c>
      <c r="J345" s="18">
        <f t="shared" si="42"/>
        <v>10.093231516605135</v>
      </c>
      <c r="K345" s="10">
        <v>10.603493319556977</v>
      </c>
      <c r="L345" s="10">
        <v>0.64241229341838202</v>
      </c>
      <c r="M345" s="200">
        <f t="shared" si="38"/>
        <v>0.64241229341838202</v>
      </c>
      <c r="N345" s="85">
        <v>25</v>
      </c>
      <c r="O345" s="85">
        <v>12</v>
      </c>
      <c r="P345" s="8">
        <v>5000</v>
      </c>
      <c r="Q345" s="10">
        <f t="shared" si="39"/>
        <v>48.788774107021709</v>
      </c>
      <c r="R345" s="11">
        <f t="shared" si="40"/>
        <v>9.4717092034598535E-2</v>
      </c>
      <c r="S345" s="94"/>
    </row>
    <row r="346" spans="1:19">
      <c r="A346" s="9">
        <f t="shared" si="41"/>
        <v>341</v>
      </c>
      <c r="B346" s="14" t="s">
        <v>143</v>
      </c>
      <c r="C346" s="8">
        <v>480.11</v>
      </c>
      <c r="D346" s="8"/>
      <c r="E346" s="8">
        <v>28.3</v>
      </c>
      <c r="F346" s="8">
        <f t="shared" si="36"/>
        <v>508.41</v>
      </c>
      <c r="G346" s="169">
        <v>4.6390258045810378E-3</v>
      </c>
      <c r="H346" s="169">
        <v>5.170630816959669E-3</v>
      </c>
      <c r="I346" s="18">
        <f t="shared" si="37"/>
        <v>22.259386129636667</v>
      </c>
      <c r="J346" s="18">
        <f t="shared" si="42"/>
        <v>8.1847762798674033</v>
      </c>
      <c r="K346" s="10">
        <v>8.5985564150452909</v>
      </c>
      <c r="L346" s="10">
        <v>0.85654972455784273</v>
      </c>
      <c r="M346" s="200">
        <f t="shared" si="38"/>
        <v>0.85654972455784273</v>
      </c>
      <c r="N346" s="85">
        <v>15</v>
      </c>
      <c r="O346" s="85">
        <v>16</v>
      </c>
      <c r="P346" s="8">
        <v>5000</v>
      </c>
      <c r="Q346" s="10">
        <f t="shared" si="39"/>
        <v>39.899268549107205</v>
      </c>
      <c r="R346" s="11">
        <f t="shared" si="40"/>
        <v>7.8478528252998961E-2</v>
      </c>
      <c r="S346" s="94"/>
    </row>
    <row r="347" spans="1:19">
      <c r="A347" s="9">
        <f t="shared" si="41"/>
        <v>342</v>
      </c>
      <c r="B347" s="14" t="s">
        <v>144</v>
      </c>
      <c r="C347" s="8">
        <v>448.2</v>
      </c>
      <c r="D347" s="8"/>
      <c r="E347" s="8"/>
      <c r="F347" s="8">
        <f t="shared" si="36"/>
        <v>448.2</v>
      </c>
      <c r="G347" s="169">
        <v>3.4792693534357782E-3</v>
      </c>
      <c r="H347" s="169">
        <v>7.5835918648741816E-3</v>
      </c>
      <c r="I347" s="18">
        <f t="shared" si="37"/>
        <v>25.103070276303683</v>
      </c>
      <c r="J347" s="18">
        <f t="shared" si="42"/>
        <v>9.2303989405968654</v>
      </c>
      <c r="K347" s="10">
        <v>9.6970403722974119</v>
      </c>
      <c r="L347" s="10">
        <v>0.64241229341838202</v>
      </c>
      <c r="M347" s="200">
        <f t="shared" si="38"/>
        <v>0.64241229341838202</v>
      </c>
      <c r="N347" s="85">
        <v>22</v>
      </c>
      <c r="O347" s="85">
        <v>12</v>
      </c>
      <c r="P347" s="8">
        <v>5000</v>
      </c>
      <c r="Q347" s="10">
        <f t="shared" si="39"/>
        <v>44.672921882616343</v>
      </c>
      <c r="R347" s="11">
        <f t="shared" si="40"/>
        <v>9.9671847127658059E-2</v>
      </c>
      <c r="S347" s="94"/>
    </row>
    <row r="348" spans="1:19">
      <c r="A348" s="9">
        <f t="shared" si="41"/>
        <v>343</v>
      </c>
      <c r="B348" s="14" t="s">
        <v>145</v>
      </c>
      <c r="C348" s="8">
        <v>328</v>
      </c>
      <c r="D348" s="8"/>
      <c r="E348" s="8"/>
      <c r="F348" s="8">
        <f t="shared" si="36"/>
        <v>328</v>
      </c>
      <c r="G348" s="169">
        <v>2.8993911278631487E-3</v>
      </c>
      <c r="H348" s="169">
        <v>3.7917959324370908E-3</v>
      </c>
      <c r="I348" s="18">
        <f t="shared" si="37"/>
        <v>15.183173294139085</v>
      </c>
      <c r="J348" s="18">
        <f t="shared" si="42"/>
        <v>5.5828528202549421</v>
      </c>
      <c r="K348" s="10">
        <v>5.8650931058355722</v>
      </c>
      <c r="L348" s="10">
        <v>0.53534357784865172</v>
      </c>
      <c r="M348" s="200">
        <f t="shared" si="38"/>
        <v>0.53534357784865172</v>
      </c>
      <c r="N348" s="85">
        <v>11</v>
      </c>
      <c r="O348" s="85">
        <v>10</v>
      </c>
      <c r="P348" s="8">
        <v>5000</v>
      </c>
      <c r="Q348" s="10">
        <f t="shared" si="39"/>
        <v>27.16646279807825</v>
      </c>
      <c r="R348" s="11">
        <f t="shared" si="40"/>
        <v>8.282458170145808E-2</v>
      </c>
      <c r="S348" s="94"/>
    </row>
    <row r="349" spans="1:19">
      <c r="A349" s="9">
        <f t="shared" si="41"/>
        <v>344</v>
      </c>
      <c r="B349" s="14" t="s">
        <v>146</v>
      </c>
      <c r="C349" s="8">
        <v>441.4</v>
      </c>
      <c r="D349" s="8"/>
      <c r="E349" s="8"/>
      <c r="F349" s="8">
        <f t="shared" si="36"/>
        <v>441.4</v>
      </c>
      <c r="G349" s="169">
        <v>6.3786604812989273E-3</v>
      </c>
      <c r="H349" s="169">
        <v>6.5494657014822473E-3</v>
      </c>
      <c r="I349" s="18">
        <f t="shared" si="37"/>
        <v>29.335598965134245</v>
      </c>
      <c r="J349" s="18">
        <f t="shared" si="42"/>
        <v>10.786699739479863</v>
      </c>
      <c r="K349" s="10">
        <v>11.332019724255009</v>
      </c>
      <c r="L349" s="10">
        <v>1.177755871267034</v>
      </c>
      <c r="M349" s="200">
        <f t="shared" si="38"/>
        <v>1.177755871267034</v>
      </c>
      <c r="N349" s="85">
        <v>19</v>
      </c>
      <c r="O349" s="85">
        <v>22</v>
      </c>
      <c r="P349" s="8">
        <v>5000</v>
      </c>
      <c r="Q349" s="10">
        <f t="shared" si="39"/>
        <v>52.632074300136146</v>
      </c>
      <c r="R349" s="11">
        <f t="shared" si="40"/>
        <v>0.11923895401027673</v>
      </c>
      <c r="S349" s="94"/>
    </row>
    <row r="350" spans="1:19">
      <c r="A350" s="9">
        <f t="shared" si="41"/>
        <v>345</v>
      </c>
      <c r="B350" s="14" t="s">
        <v>147</v>
      </c>
      <c r="C350" s="8">
        <v>426.4</v>
      </c>
      <c r="D350" s="8"/>
      <c r="E350" s="8"/>
      <c r="F350" s="8">
        <f t="shared" si="36"/>
        <v>426.4</v>
      </c>
      <c r="G350" s="169">
        <v>5.2189040301536677E-3</v>
      </c>
      <c r="H350" s="169">
        <v>9.6518441916580485E-3</v>
      </c>
      <c r="I350" s="18">
        <f t="shared" si="37"/>
        <v>33.743660912559619</v>
      </c>
      <c r="J350" s="18">
        <f t="shared" si="42"/>
        <v>12.407544117548174</v>
      </c>
      <c r="K350" s="10">
        <v>13.034805646346841</v>
      </c>
      <c r="L350" s="10">
        <v>0.96361844012757314</v>
      </c>
      <c r="M350" s="200">
        <f t="shared" si="38"/>
        <v>0.96361844012757314</v>
      </c>
      <c r="N350" s="85">
        <v>28</v>
      </c>
      <c r="O350" s="85">
        <v>18</v>
      </c>
      <c r="P350" s="8">
        <v>5000</v>
      </c>
      <c r="Q350" s="10">
        <f t="shared" si="39"/>
        <v>60.149629116582204</v>
      </c>
      <c r="R350" s="11">
        <f t="shared" si="40"/>
        <v>0.14106385815333539</v>
      </c>
      <c r="S350" s="94"/>
    </row>
    <row r="351" spans="1:19">
      <c r="A351" s="9">
        <f t="shared" si="41"/>
        <v>346</v>
      </c>
      <c r="B351" s="14" t="s">
        <v>148</v>
      </c>
      <c r="C351" s="8">
        <v>219.4</v>
      </c>
      <c r="D351" s="8"/>
      <c r="E351" s="8"/>
      <c r="F351" s="8">
        <f t="shared" si="36"/>
        <v>219.4</v>
      </c>
      <c r="G351" s="169">
        <v>2.8993911278631487E-3</v>
      </c>
      <c r="H351" s="169">
        <v>4.1365046535677356E-3</v>
      </c>
      <c r="I351" s="18">
        <f t="shared" si="37"/>
        <v>15.965362194518262</v>
      </c>
      <c r="J351" s="18">
        <f t="shared" si="42"/>
        <v>5.8704636789243656</v>
      </c>
      <c r="K351" s="10">
        <v>6.1672440882554271</v>
      </c>
      <c r="L351" s="10">
        <v>0.53534357784865172</v>
      </c>
      <c r="M351" s="200">
        <f t="shared" si="38"/>
        <v>0.53534357784865172</v>
      </c>
      <c r="N351" s="85">
        <v>12</v>
      </c>
      <c r="O351" s="85">
        <v>10</v>
      </c>
      <c r="P351" s="8">
        <v>5000</v>
      </c>
      <c r="Q351" s="10">
        <f t="shared" si="39"/>
        <v>28.538413539546703</v>
      </c>
      <c r="R351" s="11">
        <f t="shared" si="40"/>
        <v>0.13007481102801596</v>
      </c>
      <c r="S351" s="94"/>
    </row>
    <row r="352" spans="1:19">
      <c r="A352" s="9">
        <f t="shared" si="41"/>
        <v>347</v>
      </c>
      <c r="B352" s="14" t="s">
        <v>149</v>
      </c>
      <c r="C352" s="8">
        <v>524.1</v>
      </c>
      <c r="D352" s="8"/>
      <c r="E352" s="8">
        <v>55.8</v>
      </c>
      <c r="F352" s="8">
        <f t="shared" si="36"/>
        <v>579.9</v>
      </c>
      <c r="G352" s="169">
        <v>4.6390258045810378E-3</v>
      </c>
      <c r="H352" s="169">
        <v>3.447087211306446E-3</v>
      </c>
      <c r="I352" s="18">
        <f t="shared" si="37"/>
        <v>18.348441627740769</v>
      </c>
      <c r="J352" s="18">
        <f t="shared" si="42"/>
        <v>6.7467219865202814</v>
      </c>
      <c r="K352" s="10">
        <v>7.0878015029460153</v>
      </c>
      <c r="L352" s="10">
        <v>0.85654972455784273</v>
      </c>
      <c r="M352" s="200">
        <f t="shared" si="38"/>
        <v>0.85654972455784273</v>
      </c>
      <c r="N352" s="85">
        <v>10</v>
      </c>
      <c r="O352" s="85">
        <v>16</v>
      </c>
      <c r="P352" s="8">
        <v>5000</v>
      </c>
      <c r="Q352" s="10">
        <f t="shared" si="39"/>
        <v>33.039514841764912</v>
      </c>
      <c r="R352" s="11">
        <f t="shared" si="40"/>
        <v>5.6974503952000197E-2</v>
      </c>
      <c r="S352" s="94"/>
    </row>
    <row r="353" spans="1:19">
      <c r="A353" s="9">
        <f t="shared" si="41"/>
        <v>348</v>
      </c>
      <c r="B353" s="14" t="s">
        <v>150</v>
      </c>
      <c r="C353" s="8">
        <v>503.4</v>
      </c>
      <c r="D353" s="8"/>
      <c r="E353" s="8"/>
      <c r="F353" s="8">
        <f t="shared" si="36"/>
        <v>503.4</v>
      </c>
      <c r="G353" s="169">
        <v>5.5088431429399821E-3</v>
      </c>
      <c r="H353" s="169">
        <v>6.2047569803516034E-3</v>
      </c>
      <c r="I353" s="18">
        <f t="shared" si="37"/>
        <v>26.579681447764639</v>
      </c>
      <c r="J353" s="18">
        <f t="shared" si="42"/>
        <v>9.7733488683430583</v>
      </c>
      <c r="K353" s="10">
        <v>10.267439052070007</v>
      </c>
      <c r="L353" s="10">
        <v>1.0171527979124382</v>
      </c>
      <c r="M353" s="200">
        <f t="shared" si="38"/>
        <v>1.0171527979124382</v>
      </c>
      <c r="N353" s="85">
        <v>18</v>
      </c>
      <c r="O353" s="85">
        <v>19</v>
      </c>
      <c r="P353" s="8">
        <v>5000</v>
      </c>
      <c r="Q353" s="10">
        <f t="shared" si="39"/>
        <v>47.637622166090146</v>
      </c>
      <c r="R353" s="11">
        <f t="shared" si="40"/>
        <v>9.4631748442769462E-2</v>
      </c>
      <c r="S353" s="94"/>
    </row>
    <row r="354" spans="1:19">
      <c r="A354" s="9">
        <f t="shared" si="41"/>
        <v>349</v>
      </c>
      <c r="B354" s="14" t="s">
        <v>151</v>
      </c>
      <c r="C354" s="8">
        <v>579</v>
      </c>
      <c r="D354" s="8"/>
      <c r="E354" s="8"/>
      <c r="F354" s="8">
        <f t="shared" si="36"/>
        <v>579</v>
      </c>
      <c r="G354" s="169">
        <v>4.059147579008408E-3</v>
      </c>
      <c r="H354" s="169">
        <v>2.4129610479145121E-3</v>
      </c>
      <c r="I354" s="18">
        <f t="shared" si="37"/>
        <v>14.686055848609607</v>
      </c>
      <c r="J354" s="18">
        <f t="shared" si="42"/>
        <v>5.4000627355337532</v>
      </c>
      <c r="K354" s="10">
        <v>5.6730620958430169</v>
      </c>
      <c r="L354" s="10">
        <v>0.74948100898811243</v>
      </c>
      <c r="M354" s="200">
        <f t="shared" si="38"/>
        <v>0.74948100898811243</v>
      </c>
      <c r="N354" s="85">
        <v>7</v>
      </c>
      <c r="O354" s="85">
        <v>14</v>
      </c>
      <c r="P354" s="8">
        <v>5000</v>
      </c>
      <c r="Q354" s="10">
        <f t="shared" si="39"/>
        <v>26.508661688974492</v>
      </c>
      <c r="R354" s="11">
        <f t="shared" si="40"/>
        <v>4.5783526233116566E-2</v>
      </c>
      <c r="S354" s="94"/>
    </row>
    <row r="355" spans="1:19">
      <c r="A355" s="9">
        <f t="shared" si="41"/>
        <v>350</v>
      </c>
      <c r="B355" s="14" t="s">
        <v>152</v>
      </c>
      <c r="C355" s="8">
        <v>481.5</v>
      </c>
      <c r="D355" s="8"/>
      <c r="E355" s="8">
        <v>65.3</v>
      </c>
      <c r="F355" s="8">
        <f t="shared" si="36"/>
        <v>546.79999999999995</v>
      </c>
      <c r="G355" s="169">
        <v>7.2484778196578717E-3</v>
      </c>
      <c r="H355" s="169">
        <v>6.5494657014822473E-3</v>
      </c>
      <c r="I355" s="18">
        <f t="shared" si="37"/>
        <v>31.309327582124681</v>
      </c>
      <c r="J355" s="18">
        <f t="shared" si="42"/>
        <v>11.512439751947246</v>
      </c>
      <c r="K355" s="10">
        <v>12.094449414020159</v>
      </c>
      <c r="L355" s="10">
        <v>1.3383589446216293</v>
      </c>
      <c r="M355" s="200">
        <f t="shared" si="38"/>
        <v>1.3383589446216293</v>
      </c>
      <c r="N355" s="85">
        <v>19</v>
      </c>
      <c r="O355" s="85">
        <v>25</v>
      </c>
      <c r="P355" s="8">
        <v>5000</v>
      </c>
      <c r="Q355" s="10">
        <f t="shared" si="39"/>
        <v>56.254575692713722</v>
      </c>
      <c r="R355" s="11">
        <f t="shared" si="40"/>
        <v>0.10287961904300243</v>
      </c>
      <c r="S355" s="94"/>
    </row>
    <row r="356" spans="1:19">
      <c r="A356" s="9">
        <f t="shared" si="41"/>
        <v>351</v>
      </c>
      <c r="B356" s="14" t="s">
        <v>153</v>
      </c>
      <c r="C356" s="8">
        <v>528.70000000000005</v>
      </c>
      <c r="D356" s="8"/>
      <c r="E356" s="8"/>
      <c r="F356" s="8">
        <f t="shared" si="36"/>
        <v>528.70000000000005</v>
      </c>
      <c r="G356" s="169">
        <v>4.059147579008408E-3</v>
      </c>
      <c r="H356" s="169">
        <v>2.4129610479145121E-3</v>
      </c>
      <c r="I356" s="18">
        <f t="shared" si="37"/>
        <v>14.686055848609607</v>
      </c>
      <c r="J356" s="18">
        <f t="shared" si="42"/>
        <v>5.4000627355337532</v>
      </c>
      <c r="K356" s="10">
        <v>5.6730620958430169</v>
      </c>
      <c r="L356" s="10">
        <v>0.74948100898811243</v>
      </c>
      <c r="M356" s="200">
        <f t="shared" si="38"/>
        <v>0.74948100898811243</v>
      </c>
      <c r="N356" s="85">
        <v>7</v>
      </c>
      <c r="O356" s="85">
        <v>14</v>
      </c>
      <c r="P356" s="8">
        <v>5000</v>
      </c>
      <c r="Q356" s="10">
        <f t="shared" si="39"/>
        <v>26.508661688974492</v>
      </c>
      <c r="R356" s="11">
        <f t="shared" si="40"/>
        <v>5.0139326061990709E-2</v>
      </c>
      <c r="S356" s="94"/>
    </row>
    <row r="357" spans="1:19">
      <c r="A357" s="9">
        <f t="shared" si="41"/>
        <v>352</v>
      </c>
      <c r="B357" s="14" t="s">
        <v>154</v>
      </c>
      <c r="C357" s="8">
        <v>495.8</v>
      </c>
      <c r="D357" s="8"/>
      <c r="E357" s="8"/>
      <c r="F357" s="8">
        <f t="shared" si="36"/>
        <v>495.8</v>
      </c>
      <c r="G357" s="169">
        <v>3.7692084662220931E-3</v>
      </c>
      <c r="H357" s="169">
        <v>2.0682523267838678E-3</v>
      </c>
      <c r="I357" s="18">
        <f t="shared" si="37"/>
        <v>13.245957409233615</v>
      </c>
      <c r="J357" s="18">
        <f t="shared" si="42"/>
        <v>4.8705385393752003</v>
      </c>
      <c r="K357" s="10">
        <v>5.1167678835014447</v>
      </c>
      <c r="L357" s="10">
        <v>0.69594665120324717</v>
      </c>
      <c r="M357" s="200">
        <f t="shared" si="38"/>
        <v>0.69594665120324717</v>
      </c>
      <c r="N357" s="85">
        <v>6</v>
      </c>
      <c r="O357" s="85">
        <v>13</v>
      </c>
      <c r="P357" s="8">
        <v>5000</v>
      </c>
      <c r="Q357" s="10">
        <f t="shared" si="39"/>
        <v>23.929210483313508</v>
      </c>
      <c r="R357" s="11">
        <f t="shared" si="40"/>
        <v>4.8263837199099449E-2</v>
      </c>
      <c r="S357" s="94"/>
    </row>
    <row r="358" spans="1:19">
      <c r="A358" s="9">
        <f t="shared" si="41"/>
        <v>353</v>
      </c>
      <c r="B358" s="14" t="s">
        <v>155</v>
      </c>
      <c r="C358" s="8">
        <v>1498.3</v>
      </c>
      <c r="D358" s="8"/>
      <c r="E358" s="8">
        <v>152.4</v>
      </c>
      <c r="F358" s="8">
        <f t="shared" si="36"/>
        <v>1650.7</v>
      </c>
      <c r="G358" s="169">
        <v>6.9585387068715563E-3</v>
      </c>
      <c r="H358" s="169">
        <v>9.6518441916580485E-3</v>
      </c>
      <c r="I358" s="18">
        <f t="shared" si="37"/>
        <v>37.691118146540482</v>
      </c>
      <c r="J358" s="18">
        <f t="shared" si="42"/>
        <v>13.859024142482937</v>
      </c>
      <c r="K358" s="10">
        <v>14.559665025877139</v>
      </c>
      <c r="L358" s="10">
        <v>1.284824586836764</v>
      </c>
      <c r="M358" s="200">
        <f t="shared" si="38"/>
        <v>1.284824586836764</v>
      </c>
      <c r="N358" s="85">
        <v>28</v>
      </c>
      <c r="O358" s="85">
        <v>24</v>
      </c>
      <c r="P358" s="8">
        <v>5000</v>
      </c>
      <c r="Q358" s="10">
        <f t="shared" si="39"/>
        <v>67.394631901737327</v>
      </c>
      <c r="R358" s="11">
        <f t="shared" si="40"/>
        <v>4.0827910523860984E-2</v>
      </c>
      <c r="S358" s="94"/>
    </row>
    <row r="359" spans="1:19">
      <c r="A359" s="9">
        <f t="shared" si="41"/>
        <v>354</v>
      </c>
      <c r="B359" s="14" t="s">
        <v>156</v>
      </c>
      <c r="C359" s="8">
        <v>297.8</v>
      </c>
      <c r="D359" s="8"/>
      <c r="E359" s="8"/>
      <c r="F359" s="8">
        <f t="shared" si="36"/>
        <v>297.8</v>
      </c>
      <c r="G359" s="169">
        <v>2.8993911278631487E-3</v>
      </c>
      <c r="H359" s="169">
        <v>3.447087211306446E-3</v>
      </c>
      <c r="I359" s="18">
        <f t="shared" si="37"/>
        <v>14.400984393759902</v>
      </c>
      <c r="J359" s="18">
        <f t="shared" si="42"/>
        <v>5.2952419615855169</v>
      </c>
      <c r="K359" s="10">
        <v>5.5629421234157164</v>
      </c>
      <c r="L359" s="10">
        <v>0.53534357784865172</v>
      </c>
      <c r="M359" s="200">
        <f t="shared" si="38"/>
        <v>0.53534357784865172</v>
      </c>
      <c r="N359" s="85">
        <v>10</v>
      </c>
      <c r="O359" s="85">
        <v>10</v>
      </c>
      <c r="P359" s="8">
        <v>5000</v>
      </c>
      <c r="Q359" s="10">
        <f t="shared" si="39"/>
        <v>25.79451205660979</v>
      </c>
      <c r="R359" s="11">
        <f t="shared" si="40"/>
        <v>8.6616897436567461E-2</v>
      </c>
      <c r="S359" s="94"/>
    </row>
    <row r="360" spans="1:19">
      <c r="A360" s="9">
        <f t="shared" si="41"/>
        <v>355</v>
      </c>
      <c r="B360" s="14" t="s">
        <v>157</v>
      </c>
      <c r="C360" s="8">
        <v>343.75</v>
      </c>
      <c r="D360" s="8"/>
      <c r="E360" s="8"/>
      <c r="F360" s="8">
        <f t="shared" si="36"/>
        <v>343.75</v>
      </c>
      <c r="G360" s="169">
        <v>2.3195129022905189E-3</v>
      </c>
      <c r="H360" s="169">
        <v>3.447087211306446E-3</v>
      </c>
      <c r="I360" s="18">
        <f t="shared" si="37"/>
        <v>13.085165315766282</v>
      </c>
      <c r="J360" s="18">
        <f t="shared" si="42"/>
        <v>4.8114152866072626</v>
      </c>
      <c r="K360" s="10">
        <v>5.0546556635722837</v>
      </c>
      <c r="L360" s="10">
        <v>0.42827486227892136</v>
      </c>
      <c r="M360" s="200">
        <f t="shared" si="38"/>
        <v>0.42827486227892136</v>
      </c>
      <c r="N360" s="85">
        <v>10</v>
      </c>
      <c r="O360" s="85">
        <v>8</v>
      </c>
      <c r="P360" s="8">
        <v>5000</v>
      </c>
      <c r="Q360" s="10">
        <f t="shared" si="39"/>
        <v>23.379511128224753</v>
      </c>
      <c r="R360" s="11">
        <f t="shared" si="40"/>
        <v>6.8013123282108373E-2</v>
      </c>
      <c r="S360" s="94"/>
    </row>
    <row r="361" spans="1:19">
      <c r="A361" s="9">
        <f t="shared" si="41"/>
        <v>356</v>
      </c>
      <c r="B361" s="14" t="s">
        <v>158</v>
      </c>
      <c r="C361" s="8">
        <v>3142.7</v>
      </c>
      <c r="D361" s="8"/>
      <c r="E361" s="8"/>
      <c r="F361" s="8">
        <f t="shared" si="36"/>
        <v>3142.7</v>
      </c>
      <c r="G361" s="169">
        <v>3.1893302406494635E-2</v>
      </c>
      <c r="H361" s="169">
        <v>1.8958979662185453E-2</v>
      </c>
      <c r="I361" s="18">
        <f t="shared" si="37"/>
        <v>115.39043881050405</v>
      </c>
      <c r="J361" s="18">
        <f t="shared" si="42"/>
        <v>42.42906435062234</v>
      </c>
      <c r="K361" s="10">
        <v>44.574059324480842</v>
      </c>
      <c r="L361" s="10">
        <v>5.8887793563351689</v>
      </c>
      <c r="M361" s="200">
        <f t="shared" si="38"/>
        <v>5.8887793563351689</v>
      </c>
      <c r="N361" s="85">
        <v>55</v>
      </c>
      <c r="O361" s="85">
        <v>110</v>
      </c>
      <c r="P361" s="8">
        <v>5000</v>
      </c>
      <c r="Q361" s="10">
        <f t="shared" si="39"/>
        <v>208.28234184194238</v>
      </c>
      <c r="R361" s="11">
        <f t="shared" si="40"/>
        <v>6.6274967970834764E-2</v>
      </c>
      <c r="S361" s="94"/>
    </row>
    <row r="362" spans="1:19">
      <c r="A362" s="9">
        <f t="shared" si="41"/>
        <v>357</v>
      </c>
      <c r="B362" s="14" t="s">
        <v>159</v>
      </c>
      <c r="C362" s="8">
        <v>545.29999999999995</v>
      </c>
      <c r="D362" s="8"/>
      <c r="E362" s="8">
        <v>53.8</v>
      </c>
      <c r="F362" s="8">
        <f t="shared" si="36"/>
        <v>599.09999999999991</v>
      </c>
      <c r="G362" s="169">
        <v>5.7987822557262975E-3</v>
      </c>
      <c r="H362" s="169">
        <v>3.447087211306446E-3</v>
      </c>
      <c r="I362" s="18">
        <f t="shared" si="37"/>
        <v>20.980079783728009</v>
      </c>
      <c r="J362" s="18">
        <f t="shared" si="42"/>
        <v>7.7143753364767891</v>
      </c>
      <c r="K362" s="10">
        <v>8.1043744226328798</v>
      </c>
      <c r="L362" s="10">
        <v>1.0706871556973034</v>
      </c>
      <c r="M362" s="200">
        <f t="shared" si="38"/>
        <v>1.0706871556973034</v>
      </c>
      <c r="N362" s="85">
        <v>10</v>
      </c>
      <c r="O362" s="85">
        <v>20</v>
      </c>
      <c r="P362" s="8">
        <v>5000</v>
      </c>
      <c r="Q362" s="10">
        <f t="shared" si="39"/>
        <v>37.86951669853498</v>
      </c>
      <c r="R362" s="11">
        <f t="shared" si="40"/>
        <v>6.321067717999497E-2</v>
      </c>
      <c r="S362" s="94"/>
    </row>
    <row r="363" spans="1:19">
      <c r="A363" s="9">
        <f t="shared" si="41"/>
        <v>358</v>
      </c>
      <c r="B363" s="14" t="s">
        <v>160</v>
      </c>
      <c r="C363" s="8">
        <v>145.9</v>
      </c>
      <c r="D363" s="8"/>
      <c r="E363" s="8"/>
      <c r="F363" s="8">
        <f t="shared" si="36"/>
        <v>145.9</v>
      </c>
      <c r="G363" s="169">
        <v>3.1893302406494637E-3</v>
      </c>
      <c r="H363" s="169">
        <v>2.7576697690451569E-3</v>
      </c>
      <c r="I363" s="18">
        <f t="shared" si="37"/>
        <v>13.494516131998356</v>
      </c>
      <c r="J363" s="18">
        <f t="shared" si="42"/>
        <v>4.9619335817357957</v>
      </c>
      <c r="K363" s="10">
        <v>5.2127833884977228</v>
      </c>
      <c r="L363" s="10">
        <v>0.58887793563351698</v>
      </c>
      <c r="M363" s="200">
        <f t="shared" si="38"/>
        <v>0.58887793563351698</v>
      </c>
      <c r="N363" s="85">
        <v>8</v>
      </c>
      <c r="O363" s="85">
        <v>11</v>
      </c>
      <c r="P363" s="8">
        <v>5000</v>
      </c>
      <c r="Q363" s="10">
        <f t="shared" si="39"/>
        <v>24.25811103786539</v>
      </c>
      <c r="R363" s="11">
        <f t="shared" si="40"/>
        <v>0.16626532582498554</v>
      </c>
      <c r="S363" s="94"/>
    </row>
    <row r="364" spans="1:19">
      <c r="A364" s="9">
        <f t="shared" si="41"/>
        <v>359</v>
      </c>
      <c r="B364" s="14" t="s">
        <v>161</v>
      </c>
      <c r="C364" s="8">
        <v>354.4</v>
      </c>
      <c r="D364" s="8"/>
      <c r="E364" s="8"/>
      <c r="F364" s="8">
        <f t="shared" si="36"/>
        <v>354.4</v>
      </c>
      <c r="G364" s="169">
        <v>5.2189040301536677E-3</v>
      </c>
      <c r="H364" s="169">
        <v>3.7917959324370908E-3</v>
      </c>
      <c r="I364" s="18">
        <f t="shared" si="37"/>
        <v>20.446449606113568</v>
      </c>
      <c r="J364" s="18">
        <f t="shared" si="42"/>
        <v>7.5181595201679592</v>
      </c>
      <c r="K364" s="10">
        <v>7.898238945209302</v>
      </c>
      <c r="L364" s="10">
        <v>0.96361844012757314</v>
      </c>
      <c r="M364" s="200">
        <f t="shared" si="38"/>
        <v>0.96361844012757314</v>
      </c>
      <c r="N364" s="85">
        <v>11</v>
      </c>
      <c r="O364" s="85">
        <v>18</v>
      </c>
      <c r="P364" s="8">
        <v>5000</v>
      </c>
      <c r="Q364" s="10">
        <f t="shared" si="39"/>
        <v>36.826466511618406</v>
      </c>
      <c r="R364" s="11">
        <f t="shared" si="40"/>
        <v>0.10391215155648535</v>
      </c>
      <c r="S364" s="94"/>
    </row>
    <row r="365" spans="1:19">
      <c r="A365" s="9">
        <f t="shared" si="41"/>
        <v>360</v>
      </c>
      <c r="B365" s="14" t="s">
        <v>162</v>
      </c>
      <c r="C365" s="8">
        <v>190.2</v>
      </c>
      <c r="D365" s="8"/>
      <c r="E365" s="8"/>
      <c r="F365" s="8">
        <f t="shared" si="36"/>
        <v>190.2</v>
      </c>
      <c r="G365" s="169">
        <v>1.7396346767178891E-3</v>
      </c>
      <c r="H365" s="169">
        <v>1.3788348845225785E-3</v>
      </c>
      <c r="I365" s="18">
        <f t="shared" si="37"/>
        <v>7.0762128354975831</v>
      </c>
      <c r="J365" s="18">
        <f t="shared" si="42"/>
        <v>2.6019234596124616</v>
      </c>
      <c r="K365" s="10">
        <v>2.7334633092097196</v>
      </c>
      <c r="L365" s="10">
        <v>0.32120614670919101</v>
      </c>
      <c r="M365" s="200">
        <f t="shared" si="38"/>
        <v>0.32120614670919101</v>
      </c>
      <c r="N365" s="85">
        <v>4</v>
      </c>
      <c r="O365" s="85">
        <v>6</v>
      </c>
      <c r="P365" s="8">
        <v>5000</v>
      </c>
      <c r="Q365" s="10">
        <f t="shared" si="39"/>
        <v>12.732805751028955</v>
      </c>
      <c r="R365" s="11">
        <f t="shared" si="40"/>
        <v>6.694429942707128E-2</v>
      </c>
      <c r="S365" s="94"/>
    </row>
    <row r="366" spans="1:19">
      <c r="A366" s="9">
        <f t="shared" si="41"/>
        <v>361</v>
      </c>
      <c r="B366" s="14" t="s">
        <v>163</v>
      </c>
      <c r="C366" s="8">
        <v>396.04</v>
      </c>
      <c r="D366" s="8"/>
      <c r="E366" s="8"/>
      <c r="F366" s="8">
        <f t="shared" si="36"/>
        <v>396.04</v>
      </c>
      <c r="G366" s="169">
        <v>4.9289649173673523E-3</v>
      </c>
      <c r="H366" s="169">
        <v>6.8941744226128923E-4</v>
      </c>
      <c r="I366" s="18">
        <f t="shared" si="37"/>
        <v>12.748839963704141</v>
      </c>
      <c r="J366" s="18">
        <f t="shared" si="42"/>
        <v>4.6877484546540131</v>
      </c>
      <c r="K366" s="10">
        <v>4.9247368735088894</v>
      </c>
      <c r="L366" s="10">
        <v>0.91008408234270788</v>
      </c>
      <c r="M366" s="200">
        <f t="shared" si="38"/>
        <v>0.91008408234270788</v>
      </c>
      <c r="N366" s="85">
        <v>2</v>
      </c>
      <c r="O366" s="85">
        <v>17</v>
      </c>
      <c r="P366" s="8">
        <v>5000</v>
      </c>
      <c r="Q366" s="10">
        <f t="shared" si="39"/>
        <v>23.271409374209753</v>
      </c>
      <c r="R366" s="11">
        <f t="shared" si="40"/>
        <v>5.8760249909629712E-2</v>
      </c>
      <c r="S366" s="94"/>
    </row>
    <row r="367" spans="1:19">
      <c r="A367" s="9">
        <f t="shared" si="41"/>
        <v>362</v>
      </c>
      <c r="B367" s="14" t="s">
        <v>164</v>
      </c>
      <c r="C367" s="8">
        <v>507.3</v>
      </c>
      <c r="D367" s="8"/>
      <c r="E367" s="8"/>
      <c r="F367" s="8">
        <f t="shared" si="36"/>
        <v>507.3</v>
      </c>
      <c r="G367" s="169">
        <v>5.7987822557262975E-3</v>
      </c>
      <c r="H367" s="169">
        <v>5.5153395380903138E-3</v>
      </c>
      <c r="I367" s="18">
        <f t="shared" si="37"/>
        <v>25.673213186003089</v>
      </c>
      <c r="J367" s="18">
        <f t="shared" si="42"/>
        <v>9.4400404884933362</v>
      </c>
      <c r="K367" s="10">
        <v>9.9172803171520112</v>
      </c>
      <c r="L367" s="10">
        <v>1.0706871556973034</v>
      </c>
      <c r="M367" s="200">
        <f t="shared" si="38"/>
        <v>1.0706871556973034</v>
      </c>
      <c r="N367" s="85">
        <v>16</v>
      </c>
      <c r="O367" s="85">
        <v>20</v>
      </c>
      <c r="P367" s="8">
        <v>5000</v>
      </c>
      <c r="Q367" s="10">
        <f t="shared" si="39"/>
        <v>46.10122114734574</v>
      </c>
      <c r="R367" s="11">
        <f t="shared" si="40"/>
        <v>9.0875657692382691E-2</v>
      </c>
      <c r="S367" s="94"/>
    </row>
    <row r="368" spans="1:19">
      <c r="A368" s="9">
        <f t="shared" si="41"/>
        <v>363</v>
      </c>
      <c r="B368" s="14" t="s">
        <v>165</v>
      </c>
      <c r="C368" s="8">
        <v>262</v>
      </c>
      <c r="D368" s="8"/>
      <c r="E368" s="8">
        <v>44.2</v>
      </c>
      <c r="F368" s="8">
        <f t="shared" si="36"/>
        <v>306.2</v>
      </c>
      <c r="G368" s="169">
        <v>2.6094520150768338E-3</v>
      </c>
      <c r="H368" s="169">
        <v>2.0682523267838678E-3</v>
      </c>
      <c r="I368" s="18">
        <f t="shared" si="37"/>
        <v>10.614319253246375</v>
      </c>
      <c r="J368" s="18">
        <f t="shared" si="42"/>
        <v>3.9028851894186922</v>
      </c>
      <c r="K368" s="10">
        <v>4.1001949638145794</v>
      </c>
      <c r="L368" s="10">
        <v>0.48180922006378657</v>
      </c>
      <c r="M368" s="200">
        <f t="shared" si="38"/>
        <v>0.48180922006378657</v>
      </c>
      <c r="N368" s="85">
        <v>6</v>
      </c>
      <c r="O368" s="85">
        <v>9</v>
      </c>
      <c r="P368" s="8">
        <v>5000</v>
      </c>
      <c r="Q368" s="10">
        <f t="shared" si="39"/>
        <v>19.099208626543433</v>
      </c>
      <c r="R368" s="11">
        <f t="shared" si="40"/>
        <v>6.2374946526921729E-2</v>
      </c>
      <c r="S368" s="94"/>
    </row>
    <row r="369" spans="1:19">
      <c r="A369" s="9">
        <f t="shared" si="41"/>
        <v>364</v>
      </c>
      <c r="B369" s="14" t="s">
        <v>166</v>
      </c>
      <c r="C369" s="8">
        <v>504.4</v>
      </c>
      <c r="D369" s="8"/>
      <c r="E369" s="8"/>
      <c r="F369" s="8">
        <f t="shared" si="36"/>
        <v>504.4</v>
      </c>
      <c r="G369" s="169">
        <v>5.7987822557262975E-3</v>
      </c>
      <c r="H369" s="169">
        <v>5.170630816959669E-3</v>
      </c>
      <c r="I369" s="18">
        <f t="shared" si="37"/>
        <v>24.891024285623907</v>
      </c>
      <c r="J369" s="18">
        <f t="shared" si="42"/>
        <v>9.1524296298239118</v>
      </c>
      <c r="K369" s="10">
        <v>9.6151293347321563</v>
      </c>
      <c r="L369" s="10">
        <v>1.0706871556973034</v>
      </c>
      <c r="M369" s="200">
        <f t="shared" si="38"/>
        <v>1.0706871556973034</v>
      </c>
      <c r="N369" s="85">
        <v>15</v>
      </c>
      <c r="O369" s="85">
        <v>20</v>
      </c>
      <c r="P369" s="8">
        <v>5000</v>
      </c>
      <c r="Q369" s="10">
        <f t="shared" si="39"/>
        <v>44.729270405877273</v>
      </c>
      <c r="R369" s="11">
        <f t="shared" si="40"/>
        <v>8.8678172890319734E-2</v>
      </c>
      <c r="S369" s="94"/>
    </row>
    <row r="370" spans="1:19">
      <c r="A370" s="9">
        <f t="shared" si="41"/>
        <v>365</v>
      </c>
      <c r="B370" s="14" t="s">
        <v>167</v>
      </c>
      <c r="C370" s="8">
        <v>322.5</v>
      </c>
      <c r="D370" s="8"/>
      <c r="E370" s="8"/>
      <c r="F370" s="8">
        <f t="shared" si="36"/>
        <v>322.5</v>
      </c>
      <c r="G370" s="169">
        <v>4.059147579008408E-3</v>
      </c>
      <c r="H370" s="169">
        <v>4.8259220958290243E-3</v>
      </c>
      <c r="I370" s="18">
        <f t="shared" si="37"/>
        <v>20.161378151263861</v>
      </c>
      <c r="J370" s="18">
        <f t="shared" si="42"/>
        <v>7.413338746219722</v>
      </c>
      <c r="K370" s="10">
        <v>7.7881189727820015</v>
      </c>
      <c r="L370" s="10">
        <v>0.74948100898811243</v>
      </c>
      <c r="M370" s="200">
        <f t="shared" si="38"/>
        <v>0.74948100898811243</v>
      </c>
      <c r="N370" s="85">
        <v>14</v>
      </c>
      <c r="O370" s="85">
        <v>14</v>
      </c>
      <c r="P370" s="8">
        <v>5000</v>
      </c>
      <c r="Q370" s="10">
        <f t="shared" si="39"/>
        <v>36.112316879253697</v>
      </c>
      <c r="R370" s="11">
        <f t="shared" si="40"/>
        <v>0.11197617636977891</v>
      </c>
      <c r="S370" s="94"/>
    </row>
    <row r="371" spans="1:19">
      <c r="A371" s="9">
        <f t="shared" si="41"/>
        <v>366</v>
      </c>
      <c r="B371" s="14" t="s">
        <v>168</v>
      </c>
      <c r="C371" s="8">
        <v>397.8</v>
      </c>
      <c r="D371" s="8"/>
      <c r="E371" s="8"/>
      <c r="F371" s="8">
        <f t="shared" si="36"/>
        <v>397.8</v>
      </c>
      <c r="G371" s="169">
        <v>3.4792693534357782E-3</v>
      </c>
      <c r="H371" s="169">
        <v>2.7576697690451569E-3</v>
      </c>
      <c r="I371" s="18">
        <f t="shared" si="37"/>
        <v>14.152425670995166</v>
      </c>
      <c r="J371" s="18">
        <f t="shared" si="42"/>
        <v>5.2038469192249233</v>
      </c>
      <c r="K371" s="10">
        <v>5.4669266184194392</v>
      </c>
      <c r="L371" s="10">
        <v>0.64241229341838202</v>
      </c>
      <c r="M371" s="200">
        <f t="shared" si="38"/>
        <v>0.64241229341838202</v>
      </c>
      <c r="N371" s="85">
        <v>8</v>
      </c>
      <c r="O371" s="85">
        <v>12</v>
      </c>
      <c r="P371" s="8">
        <v>5000</v>
      </c>
      <c r="Q371" s="10">
        <f t="shared" si="39"/>
        <v>25.465611502057911</v>
      </c>
      <c r="R371" s="11">
        <f t="shared" si="40"/>
        <v>6.4016117400849448E-2</v>
      </c>
      <c r="S371" s="94"/>
    </row>
    <row r="372" spans="1:19">
      <c r="A372" s="9">
        <f t="shared" si="41"/>
        <v>367</v>
      </c>
      <c r="B372" s="14" t="s">
        <v>169</v>
      </c>
      <c r="C372" s="8">
        <v>137.69999999999999</v>
      </c>
      <c r="D372" s="8">
        <v>4.3</v>
      </c>
      <c r="E372" s="8"/>
      <c r="F372" s="8">
        <f t="shared" si="36"/>
        <v>142</v>
      </c>
      <c r="G372" s="169">
        <v>2.3195129022905189E-3</v>
      </c>
      <c r="H372" s="169">
        <v>3.447087211306446E-3</v>
      </c>
      <c r="I372" s="18">
        <f t="shared" si="37"/>
        <v>13.085165315766282</v>
      </c>
      <c r="J372" s="18">
        <f t="shared" si="42"/>
        <v>4.8114152866072626</v>
      </c>
      <c r="K372" s="10">
        <v>5.0546556635722837</v>
      </c>
      <c r="L372" s="10">
        <v>0.42827486227892136</v>
      </c>
      <c r="M372" s="200">
        <f t="shared" si="38"/>
        <v>0.42827486227892136</v>
      </c>
      <c r="N372" s="85">
        <v>10</v>
      </c>
      <c r="O372" s="85">
        <v>8</v>
      </c>
      <c r="P372" s="8">
        <v>5000</v>
      </c>
      <c r="Q372" s="10">
        <f t="shared" si="39"/>
        <v>23.379511128224753</v>
      </c>
      <c r="R372" s="11">
        <f t="shared" si="40"/>
        <v>0.16464444456496305</v>
      </c>
      <c r="S372" s="94"/>
    </row>
    <row r="373" spans="1:19">
      <c r="A373" s="9">
        <f t="shared" si="41"/>
        <v>368</v>
      </c>
      <c r="B373" s="14" t="s">
        <v>170</v>
      </c>
      <c r="C373" s="8">
        <v>156.19999999999999</v>
      </c>
      <c r="D373" s="8"/>
      <c r="E373" s="8"/>
      <c r="F373" s="8">
        <f t="shared" si="36"/>
        <v>156.19999999999999</v>
      </c>
      <c r="G373" s="169">
        <v>2.6094520150768338E-3</v>
      </c>
      <c r="H373" s="169">
        <v>6.8941744226128923E-4</v>
      </c>
      <c r="I373" s="18">
        <f t="shared" si="37"/>
        <v>7.4855636517296551</v>
      </c>
      <c r="J373" s="18">
        <f t="shared" si="42"/>
        <v>2.7524417547409943</v>
      </c>
      <c r="K373" s="10">
        <v>2.8915910341351583</v>
      </c>
      <c r="L373" s="10">
        <v>0.48180922006378657</v>
      </c>
      <c r="M373" s="200">
        <f t="shared" si="38"/>
        <v>0.48180922006378657</v>
      </c>
      <c r="N373" s="85">
        <v>2</v>
      </c>
      <c r="O373" s="85">
        <v>9</v>
      </c>
      <c r="P373" s="8">
        <v>5000</v>
      </c>
      <c r="Q373" s="10">
        <f t="shared" si="39"/>
        <v>13.611405660669593</v>
      </c>
      <c r="R373" s="11">
        <f t="shared" si="40"/>
        <v>8.7140881310304702E-2</v>
      </c>
      <c r="S373" s="94"/>
    </row>
    <row r="374" spans="1:19">
      <c r="A374" s="9">
        <f t="shared" si="41"/>
        <v>369</v>
      </c>
      <c r="B374" s="14" t="s">
        <v>171</v>
      </c>
      <c r="C374" s="8">
        <v>129.6</v>
      </c>
      <c r="D374" s="8"/>
      <c r="E374" s="8"/>
      <c r="F374" s="8">
        <f t="shared" si="36"/>
        <v>129.6</v>
      </c>
      <c r="G374" s="169">
        <v>1.1597564511452595E-3</v>
      </c>
      <c r="H374" s="169">
        <v>1.0341261633919339E-3</v>
      </c>
      <c r="I374" s="18">
        <f t="shared" si="37"/>
        <v>4.9782048571247817</v>
      </c>
      <c r="J374" s="18">
        <f t="shared" si="42"/>
        <v>1.8304859259647823</v>
      </c>
      <c r="K374" s="10">
        <v>1.9230258669464313</v>
      </c>
      <c r="L374" s="10">
        <v>0.21413743113946068</v>
      </c>
      <c r="M374" s="200">
        <f t="shared" si="38"/>
        <v>0.21413743113946068</v>
      </c>
      <c r="N374" s="85">
        <v>3</v>
      </c>
      <c r="O374" s="85">
        <v>4</v>
      </c>
      <c r="P374" s="8">
        <v>5000</v>
      </c>
      <c r="Q374" s="10">
        <f t="shared" si="39"/>
        <v>8.9458540811754563</v>
      </c>
      <c r="R374" s="11">
        <f t="shared" si="40"/>
        <v>6.9026651860921731E-2</v>
      </c>
      <c r="S374" s="94"/>
    </row>
    <row r="375" spans="1:19">
      <c r="A375" s="9">
        <f t="shared" si="41"/>
        <v>370</v>
      </c>
      <c r="B375" s="14" t="s">
        <v>172</v>
      </c>
      <c r="C375" s="8">
        <v>548.20000000000005</v>
      </c>
      <c r="D375" s="8"/>
      <c r="E375" s="8">
        <v>43.5</v>
      </c>
      <c r="F375" s="8">
        <f t="shared" si="36"/>
        <v>591.70000000000005</v>
      </c>
      <c r="G375" s="169">
        <v>4.9289649173673523E-3</v>
      </c>
      <c r="H375" s="169">
        <v>1.723543605653223E-3</v>
      </c>
      <c r="I375" s="18">
        <f t="shared" si="37"/>
        <v>15.095406664841679</v>
      </c>
      <c r="J375" s="18">
        <f t="shared" si="42"/>
        <v>5.5505810306622863</v>
      </c>
      <c r="K375" s="10">
        <v>5.8311898207684552</v>
      </c>
      <c r="L375" s="10">
        <v>0.91008408234270788</v>
      </c>
      <c r="M375" s="200">
        <f t="shared" si="38"/>
        <v>0.91008408234270788</v>
      </c>
      <c r="N375" s="85">
        <v>5</v>
      </c>
      <c r="O375" s="85">
        <v>17</v>
      </c>
      <c r="P375" s="8">
        <v>5000</v>
      </c>
      <c r="Q375" s="10">
        <f t="shared" si="39"/>
        <v>27.387261598615126</v>
      </c>
      <c r="R375" s="11">
        <f t="shared" si="40"/>
        <v>4.6285721816148595E-2</v>
      </c>
      <c r="S375" s="94"/>
    </row>
    <row r="376" spans="1:19">
      <c r="A376" s="9">
        <f t="shared" si="41"/>
        <v>371</v>
      </c>
      <c r="B376" s="14" t="s">
        <v>173</v>
      </c>
      <c r="C376" s="8">
        <v>432.9</v>
      </c>
      <c r="D376" s="8"/>
      <c r="E376" s="8"/>
      <c r="F376" s="8">
        <f t="shared" si="36"/>
        <v>432.9</v>
      </c>
      <c r="G376" s="169">
        <v>4.9289649173673523E-3</v>
      </c>
      <c r="H376" s="169">
        <v>1.723543605653223E-3</v>
      </c>
      <c r="I376" s="18">
        <f t="shared" si="37"/>
        <v>15.095406664841679</v>
      </c>
      <c r="J376" s="18">
        <f t="shared" si="42"/>
        <v>5.5505810306622863</v>
      </c>
      <c r="K376" s="10">
        <v>5.8311898207684552</v>
      </c>
      <c r="L376" s="10">
        <v>0.91008408234270788</v>
      </c>
      <c r="M376" s="200">
        <f t="shared" si="38"/>
        <v>0.91008408234270788</v>
      </c>
      <c r="N376" s="85">
        <v>5</v>
      </c>
      <c r="O376" s="85">
        <v>17</v>
      </c>
      <c r="P376" s="8">
        <v>5000</v>
      </c>
      <c r="Q376" s="10">
        <f t="shared" si="39"/>
        <v>27.387261598615126</v>
      </c>
      <c r="R376" s="11">
        <f t="shared" si="40"/>
        <v>6.3264637557438497E-2</v>
      </c>
      <c r="S376" s="94"/>
    </row>
    <row r="377" spans="1:19">
      <c r="A377" s="9">
        <f t="shared" si="41"/>
        <v>372</v>
      </c>
      <c r="B377" s="14" t="s">
        <v>174</v>
      </c>
      <c r="C377" s="8">
        <v>305.39999999999998</v>
      </c>
      <c r="D377" s="8">
        <v>21</v>
      </c>
      <c r="E377" s="8"/>
      <c r="F377" s="8">
        <f t="shared" si="36"/>
        <v>326.39999999999998</v>
      </c>
      <c r="G377" s="169">
        <v>4.6390258045810378E-3</v>
      </c>
      <c r="H377" s="169">
        <v>3.1023784901758017E-3</v>
      </c>
      <c r="I377" s="18">
        <f t="shared" si="37"/>
        <v>17.566252727361586</v>
      </c>
      <c r="J377" s="18">
        <f t="shared" si="42"/>
        <v>6.4591111278508562</v>
      </c>
      <c r="K377" s="10">
        <v>6.7856505205261595</v>
      </c>
      <c r="L377" s="10">
        <v>0.85654972455784273</v>
      </c>
      <c r="M377" s="200">
        <f t="shared" si="38"/>
        <v>0.85654972455784273</v>
      </c>
      <c r="N377" s="85">
        <v>9</v>
      </c>
      <c r="O377" s="85">
        <v>16</v>
      </c>
      <c r="P377" s="8">
        <v>5000</v>
      </c>
      <c r="Q377" s="10">
        <f t="shared" si="39"/>
        <v>31.667564100296445</v>
      </c>
      <c r="R377" s="11">
        <f t="shared" si="40"/>
        <v>9.7020723346496474E-2</v>
      </c>
      <c r="S377" s="94"/>
    </row>
    <row r="378" spans="1:19">
      <c r="A378" s="9">
        <f t="shared" si="41"/>
        <v>373</v>
      </c>
      <c r="B378" s="14" t="s">
        <v>175</v>
      </c>
      <c r="C378" s="8">
        <v>150.30000000000001</v>
      </c>
      <c r="D378" s="8"/>
      <c r="E378" s="8"/>
      <c r="F378" s="8">
        <f t="shared" si="36"/>
        <v>150.30000000000001</v>
      </c>
      <c r="G378" s="169">
        <v>2.8993911278631487E-3</v>
      </c>
      <c r="H378" s="169">
        <v>3.447087211306446E-3</v>
      </c>
      <c r="I378" s="18">
        <f t="shared" si="37"/>
        <v>14.400984393759902</v>
      </c>
      <c r="J378" s="18">
        <f t="shared" si="42"/>
        <v>5.2952419615855169</v>
      </c>
      <c r="K378" s="10">
        <v>5.5629421234157164</v>
      </c>
      <c r="L378" s="10">
        <v>0.53534357784865172</v>
      </c>
      <c r="M378" s="200">
        <f t="shared" si="38"/>
        <v>0.53534357784865172</v>
      </c>
      <c r="N378" s="85">
        <v>10</v>
      </c>
      <c r="O378" s="85">
        <v>10</v>
      </c>
      <c r="P378" s="8">
        <v>5000</v>
      </c>
      <c r="Q378" s="10">
        <f t="shared" si="39"/>
        <v>25.79451205660979</v>
      </c>
      <c r="R378" s="11">
        <f t="shared" si="40"/>
        <v>0.17162017336400393</v>
      </c>
      <c r="S378" s="94"/>
    </row>
    <row r="379" spans="1:19">
      <c r="A379" s="9">
        <f t="shared" si="41"/>
        <v>374</v>
      </c>
      <c r="B379" s="14" t="s">
        <v>176</v>
      </c>
      <c r="C379" s="8">
        <v>303.5</v>
      </c>
      <c r="D379" s="8"/>
      <c r="E379" s="8"/>
      <c r="F379" s="8">
        <f t="shared" si="36"/>
        <v>303.5</v>
      </c>
      <c r="G379" s="169">
        <v>3.4792693534357782E-3</v>
      </c>
      <c r="H379" s="169">
        <v>4.8259220958290243E-3</v>
      </c>
      <c r="I379" s="18">
        <f t="shared" si="37"/>
        <v>18.845559073270241</v>
      </c>
      <c r="J379" s="18">
        <f t="shared" si="42"/>
        <v>6.9295120712414686</v>
      </c>
      <c r="K379" s="10">
        <v>7.2798325129385697</v>
      </c>
      <c r="L379" s="10">
        <v>0.64241229341838202</v>
      </c>
      <c r="M379" s="200">
        <f t="shared" si="38"/>
        <v>0.64241229341838202</v>
      </c>
      <c r="N379" s="85">
        <v>14</v>
      </c>
      <c r="O379" s="85">
        <v>12</v>
      </c>
      <c r="P379" s="8">
        <v>5000</v>
      </c>
      <c r="Q379" s="10">
        <f t="shared" si="39"/>
        <v>33.697315950868663</v>
      </c>
      <c r="R379" s="11">
        <f t="shared" si="40"/>
        <v>0.11102904761406479</v>
      </c>
      <c r="S379" s="94"/>
    </row>
    <row r="380" spans="1:19">
      <c r="A380" s="9">
        <f t="shared" si="41"/>
        <v>375</v>
      </c>
      <c r="B380" s="14" t="s">
        <v>177</v>
      </c>
      <c r="C380" s="8">
        <v>555.70000000000005</v>
      </c>
      <c r="D380" s="8"/>
      <c r="E380" s="8"/>
      <c r="F380" s="8">
        <f t="shared" si="36"/>
        <v>555.70000000000005</v>
      </c>
      <c r="G380" s="169">
        <v>5.2189040301536677E-3</v>
      </c>
      <c r="H380" s="169">
        <v>5.170630816959669E-3</v>
      </c>
      <c r="I380" s="18">
        <f t="shared" si="37"/>
        <v>23.575205207630287</v>
      </c>
      <c r="J380" s="18">
        <f t="shared" si="42"/>
        <v>8.6686029548456567</v>
      </c>
      <c r="K380" s="10">
        <v>9.1068428748887236</v>
      </c>
      <c r="L380" s="10">
        <v>0.96361844012757314</v>
      </c>
      <c r="M380" s="200">
        <f t="shared" si="38"/>
        <v>0.96361844012757314</v>
      </c>
      <c r="N380" s="85">
        <v>15</v>
      </c>
      <c r="O380" s="85">
        <v>18</v>
      </c>
      <c r="P380" s="8">
        <v>5000</v>
      </c>
      <c r="Q380" s="10">
        <f t="shared" si="39"/>
        <v>42.314269477492246</v>
      </c>
      <c r="R380" s="11">
        <f t="shared" si="40"/>
        <v>7.6145887128832537E-2</v>
      </c>
      <c r="S380" s="94"/>
    </row>
    <row r="381" spans="1:19">
      <c r="A381" s="9">
        <f t="shared" si="41"/>
        <v>376</v>
      </c>
      <c r="B381" s="14" t="s">
        <v>178</v>
      </c>
      <c r="C381" s="8">
        <v>293.39999999999998</v>
      </c>
      <c r="D381" s="8"/>
      <c r="E381" s="8">
        <v>67</v>
      </c>
      <c r="F381" s="8">
        <f t="shared" si="36"/>
        <v>360.4</v>
      </c>
      <c r="G381" s="169">
        <v>3.4792693534357782E-3</v>
      </c>
      <c r="H381" s="169">
        <v>3.1023784901758017E-3</v>
      </c>
      <c r="I381" s="18">
        <f t="shared" si="37"/>
        <v>14.934614571374343</v>
      </c>
      <c r="J381" s="18">
        <f t="shared" si="42"/>
        <v>5.4914577778943467</v>
      </c>
      <c r="K381" s="10">
        <v>5.7690776008392932</v>
      </c>
      <c r="L381" s="10">
        <v>0.64241229341838202</v>
      </c>
      <c r="M381" s="200">
        <f t="shared" si="38"/>
        <v>0.64241229341838202</v>
      </c>
      <c r="N381" s="85">
        <v>9</v>
      </c>
      <c r="O381" s="85">
        <v>12</v>
      </c>
      <c r="P381" s="8">
        <v>5000</v>
      </c>
      <c r="Q381" s="10">
        <f t="shared" si="39"/>
        <v>26.837562243526364</v>
      </c>
      <c r="R381" s="11">
        <f t="shared" si="40"/>
        <v>7.4466043960949954E-2</v>
      </c>
      <c r="S381" s="94"/>
    </row>
    <row r="382" spans="1:19">
      <c r="A382" s="9">
        <f t="shared" si="41"/>
        <v>377</v>
      </c>
      <c r="B382" s="14" t="s">
        <v>179</v>
      </c>
      <c r="C382" s="8">
        <v>428.8</v>
      </c>
      <c r="D382" s="8"/>
      <c r="E382" s="8"/>
      <c r="F382" s="8">
        <f t="shared" si="36"/>
        <v>428.8</v>
      </c>
      <c r="G382" s="169">
        <v>5.2189040301536677E-3</v>
      </c>
      <c r="H382" s="169">
        <v>3.7917959324370908E-3</v>
      </c>
      <c r="I382" s="18">
        <f t="shared" si="37"/>
        <v>20.446449606113568</v>
      </c>
      <c r="J382" s="18">
        <f t="shared" si="42"/>
        <v>7.5181595201679592</v>
      </c>
      <c r="K382" s="10">
        <v>7.898238945209302</v>
      </c>
      <c r="L382" s="10">
        <v>0.96361844012757314</v>
      </c>
      <c r="M382" s="200">
        <f t="shared" si="38"/>
        <v>0.96361844012757314</v>
      </c>
      <c r="N382" s="85">
        <v>11</v>
      </c>
      <c r="O382" s="85">
        <v>18</v>
      </c>
      <c r="P382" s="8">
        <v>5000</v>
      </c>
      <c r="Q382" s="10">
        <f t="shared" si="39"/>
        <v>36.826466511618406</v>
      </c>
      <c r="R382" s="11">
        <f t="shared" si="40"/>
        <v>8.588261779761755E-2</v>
      </c>
      <c r="S382" s="94"/>
    </row>
    <row r="383" spans="1:19">
      <c r="A383" s="9">
        <f t="shared" si="41"/>
        <v>378</v>
      </c>
      <c r="B383" s="14" t="s">
        <v>180</v>
      </c>
      <c r="C383" s="8">
        <v>1100.2</v>
      </c>
      <c r="D383" s="8"/>
      <c r="E383" s="8"/>
      <c r="F383" s="8">
        <f t="shared" si="36"/>
        <v>1100.2</v>
      </c>
      <c r="G383" s="169">
        <v>6.088721368512612E-3</v>
      </c>
      <c r="H383" s="169">
        <v>9.6518441916580485E-3</v>
      </c>
      <c r="I383" s="18">
        <f t="shared" si="37"/>
        <v>35.717389529550054</v>
      </c>
      <c r="J383" s="18">
        <f t="shared" si="42"/>
        <v>13.133284130015555</v>
      </c>
      <c r="K383" s="10">
        <v>13.79723533611199</v>
      </c>
      <c r="L383" s="10">
        <v>1.1242215134821687</v>
      </c>
      <c r="M383" s="200">
        <f t="shared" si="38"/>
        <v>1.1242215134821687</v>
      </c>
      <c r="N383" s="85">
        <v>28</v>
      </c>
      <c r="O383" s="85">
        <v>21</v>
      </c>
      <c r="P383" s="8">
        <v>5000</v>
      </c>
      <c r="Q383" s="10">
        <f t="shared" si="39"/>
        <v>63.772130509159766</v>
      </c>
      <c r="R383" s="11">
        <f t="shared" si="40"/>
        <v>5.7964125167387533E-2</v>
      </c>
      <c r="S383" s="94"/>
    </row>
    <row r="384" spans="1:19">
      <c r="A384" s="9">
        <f t="shared" si="41"/>
        <v>379</v>
      </c>
      <c r="B384" s="14" t="s">
        <v>181</v>
      </c>
      <c r="C384" s="8">
        <v>419.4</v>
      </c>
      <c r="D384" s="8"/>
      <c r="E384" s="8"/>
      <c r="F384" s="8">
        <f t="shared" si="36"/>
        <v>419.4</v>
      </c>
      <c r="G384" s="169">
        <v>4.3490866917947233E-3</v>
      </c>
      <c r="H384" s="169">
        <v>3.447087211306446E-3</v>
      </c>
      <c r="I384" s="18">
        <f t="shared" si="37"/>
        <v>17.690532088743957</v>
      </c>
      <c r="J384" s="18">
        <f t="shared" si="42"/>
        <v>6.5048086490311539</v>
      </c>
      <c r="K384" s="10">
        <v>6.833658273024299</v>
      </c>
      <c r="L384" s="10">
        <v>0.80301536677297769</v>
      </c>
      <c r="M384" s="200">
        <f t="shared" si="38"/>
        <v>0.80301536677297769</v>
      </c>
      <c r="N384" s="85">
        <v>10</v>
      </c>
      <c r="O384" s="85">
        <v>15</v>
      </c>
      <c r="P384" s="8">
        <v>5000</v>
      </c>
      <c r="Q384" s="10">
        <f t="shared" si="39"/>
        <v>31.832014377572388</v>
      </c>
      <c r="R384" s="11">
        <f t="shared" si="40"/>
        <v>7.5898937476329018E-2</v>
      </c>
      <c r="S384" s="94"/>
    </row>
    <row r="385" spans="1:19">
      <c r="A385" s="9">
        <f t="shared" si="41"/>
        <v>380</v>
      </c>
      <c r="B385" s="14" t="s">
        <v>182</v>
      </c>
      <c r="C385" s="8">
        <v>149.6</v>
      </c>
      <c r="D385" s="8"/>
      <c r="E385" s="8"/>
      <c r="F385" s="8">
        <f t="shared" si="36"/>
        <v>149.6</v>
      </c>
      <c r="G385" s="169">
        <v>2.3195129022905189E-3</v>
      </c>
      <c r="H385" s="169">
        <v>2.4129610479145121E-3</v>
      </c>
      <c r="I385" s="18">
        <f t="shared" si="37"/>
        <v>10.738598614628742</v>
      </c>
      <c r="J385" s="18">
        <f t="shared" si="42"/>
        <v>3.948582710598989</v>
      </c>
      <c r="K385" s="10">
        <v>4.148202716312718</v>
      </c>
      <c r="L385" s="10">
        <v>0.42827486227892136</v>
      </c>
      <c r="M385" s="200">
        <f t="shared" si="38"/>
        <v>0.42827486227892136</v>
      </c>
      <c r="N385" s="85">
        <v>7</v>
      </c>
      <c r="O385" s="85">
        <v>8</v>
      </c>
      <c r="P385" s="8">
        <v>5000</v>
      </c>
      <c r="Q385" s="10">
        <f t="shared" si="39"/>
        <v>19.263658903819373</v>
      </c>
      <c r="R385" s="11">
        <f t="shared" si="40"/>
        <v>0.12876777342125251</v>
      </c>
      <c r="S385" s="94"/>
    </row>
    <row r="386" spans="1:19">
      <c r="A386" s="9">
        <f t="shared" si="41"/>
        <v>381</v>
      </c>
      <c r="B386" s="14" t="s">
        <v>183</v>
      </c>
      <c r="C386" s="8">
        <v>253.1</v>
      </c>
      <c r="D386" s="8"/>
      <c r="E386" s="8"/>
      <c r="F386" s="8">
        <f t="shared" si="36"/>
        <v>253.1</v>
      </c>
      <c r="G386" s="169">
        <v>3.1893302406494637E-3</v>
      </c>
      <c r="H386" s="169">
        <v>1.723543605653223E-3</v>
      </c>
      <c r="I386" s="18">
        <f t="shared" si="37"/>
        <v>11.147949430860816</v>
      </c>
      <c r="J386" s="18">
        <f t="shared" si="42"/>
        <v>4.0991010057275226</v>
      </c>
      <c r="K386" s="10">
        <v>4.3063304412381571</v>
      </c>
      <c r="L386" s="10">
        <v>0.58887793563351698</v>
      </c>
      <c r="M386" s="200">
        <f t="shared" si="38"/>
        <v>0.58887793563351698</v>
      </c>
      <c r="N386" s="85">
        <v>5</v>
      </c>
      <c r="O386" s="85">
        <v>11</v>
      </c>
      <c r="P386" s="8">
        <v>5000</v>
      </c>
      <c r="Q386" s="10">
        <f t="shared" si="39"/>
        <v>20.14225881346001</v>
      </c>
      <c r="R386" s="11">
        <f t="shared" si="40"/>
        <v>7.9582215778190482E-2</v>
      </c>
      <c r="S386" s="94"/>
    </row>
    <row r="387" spans="1:19">
      <c r="A387" s="9">
        <f t="shared" si="41"/>
        <v>382</v>
      </c>
      <c r="B387" s="14" t="s">
        <v>184</v>
      </c>
      <c r="C387" s="8">
        <v>323.60000000000002</v>
      </c>
      <c r="D387" s="8"/>
      <c r="E387" s="8">
        <v>36.700000000000003</v>
      </c>
      <c r="F387" s="8">
        <f t="shared" si="36"/>
        <v>360.3</v>
      </c>
      <c r="G387" s="169">
        <v>3.1893302406494637E-3</v>
      </c>
      <c r="H387" s="169">
        <v>5.5153395380903138E-3</v>
      </c>
      <c r="I387" s="18">
        <f t="shared" si="37"/>
        <v>19.752027335031791</v>
      </c>
      <c r="J387" s="18">
        <f t="shared" si="42"/>
        <v>7.2628204510911898</v>
      </c>
      <c r="K387" s="10">
        <v>7.6299912478565641</v>
      </c>
      <c r="L387" s="10">
        <v>0.58887793563351698</v>
      </c>
      <c r="M387" s="200">
        <f t="shared" si="38"/>
        <v>0.58887793563351698</v>
      </c>
      <c r="N387" s="85">
        <v>16</v>
      </c>
      <c r="O387" s="85">
        <v>11</v>
      </c>
      <c r="P387" s="8">
        <v>5000</v>
      </c>
      <c r="Q387" s="10">
        <f t="shared" si="39"/>
        <v>35.233716969613063</v>
      </c>
      <c r="R387" s="11">
        <f t="shared" si="40"/>
        <v>9.7789944406364307E-2</v>
      </c>
      <c r="S387" s="94"/>
    </row>
    <row r="388" spans="1:19">
      <c r="A388" s="9">
        <f t="shared" si="41"/>
        <v>383</v>
      </c>
      <c r="B388" s="14" t="s">
        <v>185</v>
      </c>
      <c r="C388" s="8">
        <v>1535.2</v>
      </c>
      <c r="D388" s="8"/>
      <c r="E388" s="8"/>
      <c r="F388" s="8">
        <f t="shared" ref="F388:F451" si="43">C388+D388+E388</f>
        <v>1535.2</v>
      </c>
      <c r="G388" s="169">
        <v>9.8579298347347046E-3</v>
      </c>
      <c r="H388" s="169">
        <v>1.6546018614270942E-2</v>
      </c>
      <c r="I388" s="18">
        <f t="shared" ref="I388:I451" si="44">(G388+H388)*$T$2</f>
        <v>59.913991544092191</v>
      </c>
      <c r="J388" s="18">
        <f t="shared" si="42"/>
        <v>22.030374690762699</v>
      </c>
      <c r="K388" s="10">
        <v>23.144116973491411</v>
      </c>
      <c r="L388" s="10">
        <v>1.8201681646854158</v>
      </c>
      <c r="M388" s="200">
        <f t="shared" ref="M388:M451" si="45">L388*$M$2</f>
        <v>1.8201681646854158</v>
      </c>
      <c r="N388" s="85">
        <v>48</v>
      </c>
      <c r="O388" s="85">
        <v>34</v>
      </c>
      <c r="P388" s="8">
        <v>5000</v>
      </c>
      <c r="Q388" s="10">
        <f t="shared" ref="Q388:Q451" si="46">I388+J388+K388+M388</f>
        <v>106.90865137303172</v>
      </c>
      <c r="R388" s="11">
        <f t="shared" ref="R388:R451" si="47">Q388/F388</f>
        <v>6.9638256496242654E-2</v>
      </c>
      <c r="S388" s="94"/>
    </row>
    <row r="389" spans="1:19">
      <c r="A389" s="9">
        <f t="shared" si="41"/>
        <v>384</v>
      </c>
      <c r="B389" s="14" t="s">
        <v>186</v>
      </c>
      <c r="C389" s="8">
        <v>191.4</v>
      </c>
      <c r="D389" s="8"/>
      <c r="E389" s="8"/>
      <c r="F389" s="8">
        <f t="shared" si="43"/>
        <v>191.4</v>
      </c>
      <c r="G389" s="169">
        <v>2.8993911278631487E-3</v>
      </c>
      <c r="H389" s="169">
        <v>5.170630816959669E-3</v>
      </c>
      <c r="I389" s="18">
        <f t="shared" si="44"/>
        <v>18.3119288956558</v>
      </c>
      <c r="J389" s="18">
        <f t="shared" si="42"/>
        <v>6.7332962549326378</v>
      </c>
      <c r="K389" s="10">
        <v>7.073697035514992</v>
      </c>
      <c r="L389" s="10">
        <v>0.53534357784865172</v>
      </c>
      <c r="M389" s="200">
        <f t="shared" si="45"/>
        <v>0.53534357784865172</v>
      </c>
      <c r="N389" s="85">
        <v>15</v>
      </c>
      <c r="O389" s="85">
        <v>10</v>
      </c>
      <c r="P389" s="8">
        <v>5000</v>
      </c>
      <c r="Q389" s="10">
        <f t="shared" si="46"/>
        <v>32.654265763952075</v>
      </c>
      <c r="R389" s="11">
        <f t="shared" si="47"/>
        <v>0.17060744913245598</v>
      </c>
      <c r="S389" s="94"/>
    </row>
    <row r="390" spans="1:19">
      <c r="A390" s="9">
        <f t="shared" si="41"/>
        <v>385</v>
      </c>
      <c r="B390" s="14" t="s">
        <v>187</v>
      </c>
      <c r="C390" s="8">
        <v>442.3</v>
      </c>
      <c r="D390" s="8"/>
      <c r="E390" s="8"/>
      <c r="F390" s="8">
        <f t="shared" si="43"/>
        <v>442.3</v>
      </c>
      <c r="G390" s="169">
        <v>5.5088431429399821E-3</v>
      </c>
      <c r="H390" s="169">
        <v>1.1030679076180628E-2</v>
      </c>
      <c r="I390" s="18">
        <f t="shared" si="44"/>
        <v>37.530326053073154</v>
      </c>
      <c r="J390" s="18">
        <f t="shared" si="42"/>
        <v>13.799900889715</v>
      </c>
      <c r="K390" s="10">
        <v>14.497552805947981</v>
      </c>
      <c r="L390" s="10">
        <v>1.0171527979124382</v>
      </c>
      <c r="M390" s="200">
        <f t="shared" si="45"/>
        <v>1.0171527979124382</v>
      </c>
      <c r="N390" s="85">
        <v>32</v>
      </c>
      <c r="O390" s="85">
        <v>19</v>
      </c>
      <c r="P390" s="8">
        <v>5000</v>
      </c>
      <c r="Q390" s="10">
        <f t="shared" si="46"/>
        <v>66.844932546648579</v>
      </c>
      <c r="R390" s="11">
        <f t="shared" si="47"/>
        <v>0.15113030193680438</v>
      </c>
      <c r="S390" s="94"/>
    </row>
    <row r="391" spans="1:19">
      <c r="A391" s="9">
        <f t="shared" si="41"/>
        <v>386</v>
      </c>
      <c r="B391" s="14" t="s">
        <v>188</v>
      </c>
      <c r="C391" s="8">
        <v>503.5</v>
      </c>
      <c r="D391" s="8"/>
      <c r="E391" s="8"/>
      <c r="F391" s="8">
        <f t="shared" si="43"/>
        <v>503.5</v>
      </c>
      <c r="G391" s="169">
        <v>1.1597564511452595E-3</v>
      </c>
      <c r="H391" s="169">
        <v>1.0341261633919339E-3</v>
      </c>
      <c r="I391" s="18">
        <f t="shared" si="44"/>
        <v>4.9782048571247817</v>
      </c>
      <c r="J391" s="18">
        <f t="shared" si="42"/>
        <v>1.8304859259647823</v>
      </c>
      <c r="K391" s="10">
        <v>1.9230258669464313</v>
      </c>
      <c r="L391" s="10">
        <v>0.21413743113946068</v>
      </c>
      <c r="M391" s="200">
        <f t="shared" si="45"/>
        <v>0.21413743113946068</v>
      </c>
      <c r="N391" s="85">
        <v>3</v>
      </c>
      <c r="O391" s="85">
        <v>4</v>
      </c>
      <c r="P391" s="8">
        <v>5000</v>
      </c>
      <c r="Q391" s="10">
        <f t="shared" si="46"/>
        <v>8.9458540811754563</v>
      </c>
      <c r="R391" s="11">
        <f t="shared" si="47"/>
        <v>1.7767336804717888E-2</v>
      </c>
      <c r="S391" s="94"/>
    </row>
    <row r="392" spans="1:19">
      <c r="A392" s="9">
        <f t="shared" ref="A392:A455" si="48">A391+1</f>
        <v>387</v>
      </c>
      <c r="B392" s="14" t="s">
        <v>189</v>
      </c>
      <c r="C392" s="8">
        <v>570.5</v>
      </c>
      <c r="D392" s="8"/>
      <c r="E392" s="8"/>
      <c r="F392" s="8">
        <f t="shared" si="43"/>
        <v>570.5</v>
      </c>
      <c r="G392" s="169">
        <v>7.8283560452305015E-3</v>
      </c>
      <c r="H392" s="169">
        <v>8.617718028266115E-3</v>
      </c>
      <c r="I392" s="18">
        <f t="shared" si="44"/>
        <v>37.318280062393377</v>
      </c>
      <c r="J392" s="18">
        <f t="shared" si="42"/>
        <v>13.721931578942046</v>
      </c>
      <c r="K392" s="10">
        <v>14.415641768382724</v>
      </c>
      <c r="L392" s="10">
        <v>1.4454276601913596</v>
      </c>
      <c r="M392" s="200">
        <f t="shared" si="45"/>
        <v>1.4454276601913596</v>
      </c>
      <c r="N392" s="85">
        <v>25</v>
      </c>
      <c r="O392" s="85">
        <v>27</v>
      </c>
      <c r="P392" s="8">
        <v>5000</v>
      </c>
      <c r="Q392" s="10">
        <f t="shared" si="46"/>
        <v>66.901281069909501</v>
      </c>
      <c r="R392" s="11">
        <f t="shared" si="47"/>
        <v>0.11726780205067397</v>
      </c>
      <c r="S392" s="94"/>
    </row>
    <row r="393" spans="1:19">
      <c r="A393" s="9">
        <f t="shared" si="48"/>
        <v>388</v>
      </c>
      <c r="B393" s="14" t="s">
        <v>190</v>
      </c>
      <c r="C393" s="8">
        <v>227.9</v>
      </c>
      <c r="D393" s="8"/>
      <c r="E393" s="8"/>
      <c r="F393" s="8">
        <f t="shared" si="43"/>
        <v>227.9</v>
      </c>
      <c r="G393" s="169">
        <v>6.9585387068715563E-3</v>
      </c>
      <c r="H393" s="169">
        <v>4.4812133746983803E-3</v>
      </c>
      <c r="I393" s="18">
        <f t="shared" si="44"/>
        <v>25.958284640852789</v>
      </c>
      <c r="J393" s="18">
        <f t="shared" ref="J393:J456" si="49">I393*0.3677</f>
        <v>9.5448612624415716</v>
      </c>
      <c r="K393" s="10">
        <v>10.027400289579312</v>
      </c>
      <c r="L393" s="10">
        <v>1.284824586836764</v>
      </c>
      <c r="M393" s="200">
        <f t="shared" si="45"/>
        <v>1.284824586836764</v>
      </c>
      <c r="N393" s="85">
        <v>13</v>
      </c>
      <c r="O393" s="85">
        <v>24</v>
      </c>
      <c r="P393" s="8">
        <v>5000</v>
      </c>
      <c r="Q393" s="10">
        <f t="shared" si="46"/>
        <v>46.815370779710435</v>
      </c>
      <c r="R393" s="11">
        <f t="shared" si="47"/>
        <v>0.20542067038047579</v>
      </c>
      <c r="S393" s="94"/>
    </row>
    <row r="394" spans="1:19">
      <c r="A394" s="9">
        <f t="shared" si="48"/>
        <v>389</v>
      </c>
      <c r="B394" s="14" t="s">
        <v>191</v>
      </c>
      <c r="C394" s="8">
        <v>130.5</v>
      </c>
      <c r="D394" s="8"/>
      <c r="E394" s="8"/>
      <c r="F394" s="8">
        <f t="shared" si="43"/>
        <v>130.5</v>
      </c>
      <c r="G394" s="169">
        <v>6.9585387068715563E-3</v>
      </c>
      <c r="H394" s="169">
        <v>7.2388831437435368E-3</v>
      </c>
      <c r="I394" s="18">
        <f t="shared" si="44"/>
        <v>32.215795843886227</v>
      </c>
      <c r="J394" s="18">
        <f t="shared" si="49"/>
        <v>11.845748131796967</v>
      </c>
      <c r="K394" s="10">
        <v>12.444608148938155</v>
      </c>
      <c r="L394" s="10">
        <v>1.284824586836764</v>
      </c>
      <c r="M394" s="200">
        <f t="shared" si="45"/>
        <v>1.284824586836764</v>
      </c>
      <c r="N394" s="85">
        <v>21</v>
      </c>
      <c r="O394" s="85">
        <v>24</v>
      </c>
      <c r="P394" s="8">
        <v>5000</v>
      </c>
      <c r="Q394" s="10">
        <f t="shared" si="46"/>
        <v>57.790976711458114</v>
      </c>
      <c r="R394" s="11">
        <f t="shared" si="47"/>
        <v>0.44284273342113495</v>
      </c>
      <c r="S394" s="94"/>
    </row>
    <row r="395" spans="1:19">
      <c r="A395" s="9">
        <f t="shared" si="48"/>
        <v>390</v>
      </c>
      <c r="B395" s="14" t="s">
        <v>192</v>
      </c>
      <c r="C395" s="8">
        <v>384.3</v>
      </c>
      <c r="D395" s="8"/>
      <c r="E395" s="8"/>
      <c r="F395" s="8">
        <f t="shared" si="43"/>
        <v>384.3</v>
      </c>
      <c r="G395" s="169">
        <v>1.1597564511452595E-3</v>
      </c>
      <c r="H395" s="169">
        <v>1.0341261633919339E-3</v>
      </c>
      <c r="I395" s="18">
        <f t="shared" si="44"/>
        <v>4.9782048571247817</v>
      </c>
      <c r="J395" s="18">
        <f t="shared" si="49"/>
        <v>1.8304859259647823</v>
      </c>
      <c r="K395" s="10">
        <v>1.9230258669464313</v>
      </c>
      <c r="L395" s="10">
        <v>0.21413743113946068</v>
      </c>
      <c r="M395" s="200">
        <f t="shared" si="45"/>
        <v>0.21413743113946068</v>
      </c>
      <c r="N395" s="85">
        <v>3</v>
      </c>
      <c r="O395" s="85">
        <v>4</v>
      </c>
      <c r="P395" s="8">
        <v>5000</v>
      </c>
      <c r="Q395" s="10">
        <f t="shared" si="46"/>
        <v>8.9458540811754563</v>
      </c>
      <c r="R395" s="11">
        <f t="shared" si="47"/>
        <v>2.3278308824292104E-2</v>
      </c>
      <c r="S395" s="94"/>
    </row>
    <row r="396" spans="1:19">
      <c r="A396" s="9">
        <f t="shared" si="48"/>
        <v>391</v>
      </c>
      <c r="B396" s="14" t="s">
        <v>193</v>
      </c>
      <c r="C396" s="8">
        <v>383.3</v>
      </c>
      <c r="D396" s="8"/>
      <c r="E396" s="8"/>
      <c r="F396" s="8">
        <f t="shared" si="43"/>
        <v>383.3</v>
      </c>
      <c r="G396" s="169">
        <v>6.088721368512612E-3</v>
      </c>
      <c r="H396" s="169">
        <v>1.723543605653223E-3</v>
      </c>
      <c r="I396" s="18">
        <f t="shared" si="44"/>
        <v>17.727044820828922</v>
      </c>
      <c r="J396" s="18">
        <f t="shared" si="49"/>
        <v>6.5182343806187957</v>
      </c>
      <c r="K396" s="10">
        <v>6.8477627404553205</v>
      </c>
      <c r="L396" s="10">
        <v>1.1242215134821687</v>
      </c>
      <c r="M396" s="200">
        <f t="shared" si="45"/>
        <v>1.1242215134821687</v>
      </c>
      <c r="N396" s="85">
        <v>5</v>
      </c>
      <c r="O396" s="85">
        <v>21</v>
      </c>
      <c r="P396" s="8">
        <v>5000</v>
      </c>
      <c r="Q396" s="10">
        <f t="shared" si="46"/>
        <v>32.217263455385208</v>
      </c>
      <c r="R396" s="11">
        <f t="shared" si="47"/>
        <v>8.4052344000483184E-2</v>
      </c>
      <c r="S396" s="94"/>
    </row>
    <row r="397" spans="1:19">
      <c r="A397" s="9">
        <f t="shared" si="48"/>
        <v>392</v>
      </c>
      <c r="B397" s="14" t="s">
        <v>194</v>
      </c>
      <c r="C397" s="8">
        <v>409.4</v>
      </c>
      <c r="D397" s="8">
        <v>27.3</v>
      </c>
      <c r="E397" s="8">
        <v>66.900000000000006</v>
      </c>
      <c r="F397" s="8">
        <f t="shared" si="43"/>
        <v>503.6</v>
      </c>
      <c r="G397" s="169">
        <v>6.3786604812989273E-3</v>
      </c>
      <c r="H397" s="169">
        <v>6.5494657014822473E-3</v>
      </c>
      <c r="I397" s="18">
        <f t="shared" si="44"/>
        <v>29.335598965134245</v>
      </c>
      <c r="J397" s="18">
        <f t="shared" si="49"/>
        <v>10.786699739479863</v>
      </c>
      <c r="K397" s="10">
        <v>11.332019724255009</v>
      </c>
      <c r="L397" s="10">
        <v>1.177755871267034</v>
      </c>
      <c r="M397" s="200">
        <f t="shared" si="45"/>
        <v>1.177755871267034</v>
      </c>
      <c r="N397" s="85">
        <v>19</v>
      </c>
      <c r="O397" s="85">
        <v>22</v>
      </c>
      <c r="P397" s="8">
        <v>5000</v>
      </c>
      <c r="Q397" s="10">
        <f t="shared" si="46"/>
        <v>52.632074300136146</v>
      </c>
      <c r="R397" s="11">
        <f t="shared" si="47"/>
        <v>0.10451166461504398</v>
      </c>
      <c r="S397" s="94"/>
    </row>
    <row r="398" spans="1:19">
      <c r="A398" s="9">
        <f t="shared" si="48"/>
        <v>393</v>
      </c>
      <c r="B398" s="14" t="s">
        <v>195</v>
      </c>
      <c r="C398" s="8">
        <v>387.4</v>
      </c>
      <c r="D398" s="8"/>
      <c r="E398" s="8"/>
      <c r="F398" s="8">
        <f t="shared" si="43"/>
        <v>387.4</v>
      </c>
      <c r="G398" s="169">
        <v>6.3786604812989273E-3</v>
      </c>
      <c r="H398" s="169">
        <v>5.170630816959669E-3</v>
      </c>
      <c r="I398" s="18">
        <f t="shared" si="44"/>
        <v>26.20684336361753</v>
      </c>
      <c r="J398" s="18">
        <f t="shared" si="49"/>
        <v>9.636256304802167</v>
      </c>
      <c r="K398" s="10">
        <v>10.123415794575589</v>
      </c>
      <c r="L398" s="10">
        <v>1.177755871267034</v>
      </c>
      <c r="M398" s="200">
        <f t="shared" si="45"/>
        <v>1.177755871267034</v>
      </c>
      <c r="N398" s="85">
        <v>15</v>
      </c>
      <c r="O398" s="85">
        <v>22</v>
      </c>
      <c r="P398" s="8">
        <v>5000</v>
      </c>
      <c r="Q398" s="10">
        <f t="shared" si="46"/>
        <v>47.144271334262321</v>
      </c>
      <c r="R398" s="11">
        <f t="shared" si="47"/>
        <v>0.12169404061502923</v>
      </c>
      <c r="S398" s="94"/>
    </row>
    <row r="399" spans="1:19">
      <c r="A399" s="9">
        <f t="shared" si="48"/>
        <v>394</v>
      </c>
      <c r="B399" s="14" t="s">
        <v>196</v>
      </c>
      <c r="C399" s="8">
        <v>147</v>
      </c>
      <c r="D399" s="8"/>
      <c r="E399" s="8"/>
      <c r="F399" s="8">
        <f t="shared" si="43"/>
        <v>147</v>
      </c>
      <c r="G399" s="169">
        <v>1.4496955639315744E-3</v>
      </c>
      <c r="H399" s="169">
        <v>1.723543605653223E-3</v>
      </c>
      <c r="I399" s="18">
        <f t="shared" si="44"/>
        <v>7.2004921968799511</v>
      </c>
      <c r="J399" s="18">
        <f t="shared" si="49"/>
        <v>2.6476209807927584</v>
      </c>
      <c r="K399" s="10">
        <v>2.7814710617078582</v>
      </c>
      <c r="L399" s="10">
        <v>0.26767178892432586</v>
      </c>
      <c r="M399" s="200">
        <f t="shared" si="45"/>
        <v>0.26767178892432586</v>
      </c>
      <c r="N399" s="85">
        <v>5</v>
      </c>
      <c r="O399" s="85">
        <v>5</v>
      </c>
      <c r="P399" s="8">
        <v>5000</v>
      </c>
      <c r="Q399" s="10">
        <f t="shared" si="46"/>
        <v>12.897256028304895</v>
      </c>
      <c r="R399" s="11">
        <f t="shared" si="47"/>
        <v>8.7736435566699966E-2</v>
      </c>
      <c r="S399" s="94"/>
    </row>
    <row r="400" spans="1:19">
      <c r="A400" s="9">
        <f t="shared" si="48"/>
        <v>395</v>
      </c>
      <c r="B400" s="14" t="s">
        <v>197</v>
      </c>
      <c r="C400" s="8">
        <v>203.69</v>
      </c>
      <c r="D400" s="8"/>
      <c r="E400" s="8"/>
      <c r="F400" s="8">
        <f t="shared" si="43"/>
        <v>203.69</v>
      </c>
      <c r="G400" s="169">
        <v>1.4496955639315744E-3</v>
      </c>
      <c r="H400" s="169">
        <v>1.0341261633919339E-3</v>
      </c>
      <c r="I400" s="18">
        <f t="shared" si="44"/>
        <v>5.6361143961215934</v>
      </c>
      <c r="J400" s="18">
        <f t="shared" si="49"/>
        <v>2.0723992634539101</v>
      </c>
      <c r="K400" s="10">
        <v>2.1771690968681479</v>
      </c>
      <c r="L400" s="10">
        <v>0.26767178892432586</v>
      </c>
      <c r="M400" s="200">
        <f t="shared" si="45"/>
        <v>0.26767178892432586</v>
      </c>
      <c r="N400" s="85">
        <v>3</v>
      </c>
      <c r="O400" s="85">
        <v>5</v>
      </c>
      <c r="P400" s="8">
        <v>5000</v>
      </c>
      <c r="Q400" s="10">
        <f t="shared" si="46"/>
        <v>10.153354545367979</v>
      </c>
      <c r="R400" s="11">
        <f t="shared" si="47"/>
        <v>4.9847093845392404E-2</v>
      </c>
      <c r="S400" s="94"/>
    </row>
    <row r="401" spans="1:19">
      <c r="A401" s="9">
        <f t="shared" si="48"/>
        <v>396</v>
      </c>
      <c r="B401" s="14" t="s">
        <v>198</v>
      </c>
      <c r="C401" s="8">
        <v>64</v>
      </c>
      <c r="D401" s="8"/>
      <c r="E401" s="8"/>
      <c r="F401" s="8">
        <f t="shared" si="43"/>
        <v>64</v>
      </c>
      <c r="G401" s="169">
        <v>8.6981733835894454E-4</v>
      </c>
      <c r="H401" s="169">
        <v>6.8941744226128923E-4</v>
      </c>
      <c r="I401" s="18">
        <f t="shared" si="44"/>
        <v>3.5381064177487915</v>
      </c>
      <c r="J401" s="18">
        <f t="shared" si="49"/>
        <v>1.3009617298062308</v>
      </c>
      <c r="K401" s="10">
        <v>1.3667316546048598</v>
      </c>
      <c r="L401" s="10">
        <v>0.1606030733545955</v>
      </c>
      <c r="M401" s="200">
        <f t="shared" si="45"/>
        <v>0.1606030733545955</v>
      </c>
      <c r="N401" s="85">
        <v>2</v>
      </c>
      <c r="O401" s="85">
        <v>3</v>
      </c>
      <c r="P401" s="8">
        <v>5000</v>
      </c>
      <c r="Q401" s="10">
        <f t="shared" si="46"/>
        <v>6.3664028755144777</v>
      </c>
      <c r="R401" s="11">
        <f t="shared" si="47"/>
        <v>9.9475044929913714E-2</v>
      </c>
      <c r="S401" s="94"/>
    </row>
    <row r="402" spans="1:19">
      <c r="A402" s="9">
        <f t="shared" si="48"/>
        <v>397</v>
      </c>
      <c r="B402" s="14" t="s">
        <v>199</v>
      </c>
      <c r="C402" s="8">
        <v>138.9</v>
      </c>
      <c r="D402" s="8"/>
      <c r="E402" s="8"/>
      <c r="F402" s="8">
        <f t="shared" si="43"/>
        <v>138.9</v>
      </c>
      <c r="G402" s="169">
        <v>4.6390258045810378E-3</v>
      </c>
      <c r="H402" s="169">
        <v>6.2047569803516034E-3</v>
      </c>
      <c r="I402" s="18">
        <f t="shared" si="44"/>
        <v>24.605952830774207</v>
      </c>
      <c r="J402" s="18">
        <f t="shared" si="49"/>
        <v>9.0476088558756764</v>
      </c>
      <c r="K402" s="10">
        <v>9.5050093623048575</v>
      </c>
      <c r="L402" s="10">
        <v>0.85654972455784273</v>
      </c>
      <c r="M402" s="200">
        <f t="shared" si="45"/>
        <v>0.85654972455784273</v>
      </c>
      <c r="N402" s="85">
        <v>18</v>
      </c>
      <c r="O402" s="85">
        <v>16</v>
      </c>
      <c r="P402" s="8">
        <v>5000</v>
      </c>
      <c r="Q402" s="10">
        <f t="shared" si="46"/>
        <v>44.015120773512585</v>
      </c>
      <c r="R402" s="11">
        <f t="shared" si="47"/>
        <v>0.3168835188877796</v>
      </c>
      <c r="S402" s="94"/>
    </row>
    <row r="403" spans="1:19">
      <c r="A403" s="9">
        <f t="shared" si="48"/>
        <v>398</v>
      </c>
      <c r="B403" s="14" t="s">
        <v>200</v>
      </c>
      <c r="C403" s="8">
        <v>338.8</v>
      </c>
      <c r="D403" s="8"/>
      <c r="E403" s="8"/>
      <c r="F403" s="8">
        <f t="shared" si="43"/>
        <v>338.8</v>
      </c>
      <c r="G403" s="169">
        <v>4.6390258045810378E-3</v>
      </c>
      <c r="H403" s="169">
        <v>5.5153395380903138E-3</v>
      </c>
      <c r="I403" s="18">
        <f t="shared" si="44"/>
        <v>23.041575030015846</v>
      </c>
      <c r="J403" s="18">
        <f t="shared" si="49"/>
        <v>8.4723871385368277</v>
      </c>
      <c r="K403" s="10">
        <v>8.9007073974651458</v>
      </c>
      <c r="L403" s="10">
        <v>0.85654972455784273</v>
      </c>
      <c r="M403" s="200">
        <f t="shared" si="45"/>
        <v>0.85654972455784273</v>
      </c>
      <c r="N403" s="85">
        <v>16</v>
      </c>
      <c r="O403" s="85">
        <v>16</v>
      </c>
      <c r="P403" s="8">
        <v>5000</v>
      </c>
      <c r="Q403" s="10">
        <f t="shared" si="46"/>
        <v>41.271219290575665</v>
      </c>
      <c r="R403" s="11">
        <f t="shared" si="47"/>
        <v>0.12181587748103796</v>
      </c>
      <c r="S403" s="94"/>
    </row>
    <row r="404" spans="1:19">
      <c r="A404" s="9">
        <f t="shared" si="48"/>
        <v>399</v>
      </c>
      <c r="B404" s="14" t="s">
        <v>201</v>
      </c>
      <c r="C404" s="8">
        <v>386.9</v>
      </c>
      <c r="D404" s="8"/>
      <c r="E404" s="8"/>
      <c r="F404" s="8">
        <f t="shared" si="43"/>
        <v>386.9</v>
      </c>
      <c r="G404" s="169">
        <v>1.1597564511452595E-3</v>
      </c>
      <c r="H404" s="169">
        <v>6.8941744226128923E-4</v>
      </c>
      <c r="I404" s="18">
        <f t="shared" si="44"/>
        <v>4.1960159567456019</v>
      </c>
      <c r="J404" s="18">
        <f t="shared" si="49"/>
        <v>1.5428750672953579</v>
      </c>
      <c r="K404" s="10">
        <v>1.6208748845265761</v>
      </c>
      <c r="L404" s="10">
        <v>0.21413743113946068</v>
      </c>
      <c r="M404" s="200">
        <f t="shared" si="45"/>
        <v>0.21413743113946068</v>
      </c>
      <c r="N404" s="85">
        <v>2</v>
      </c>
      <c r="O404" s="85">
        <v>4</v>
      </c>
      <c r="P404" s="8">
        <v>5000</v>
      </c>
      <c r="Q404" s="10">
        <f t="shared" si="46"/>
        <v>7.5739033397069973</v>
      </c>
      <c r="R404" s="11">
        <f t="shared" si="47"/>
        <v>1.9575868027156881E-2</v>
      </c>
      <c r="S404" s="94"/>
    </row>
    <row r="405" spans="1:19">
      <c r="A405" s="9">
        <f t="shared" si="48"/>
        <v>400</v>
      </c>
      <c r="B405" s="14" t="s">
        <v>202</v>
      </c>
      <c r="C405" s="8">
        <v>972.7</v>
      </c>
      <c r="D405" s="8"/>
      <c r="E405" s="8"/>
      <c r="F405" s="8">
        <f t="shared" si="43"/>
        <v>972.7</v>
      </c>
      <c r="G405" s="169">
        <v>6.3786604812989273E-3</v>
      </c>
      <c r="H405" s="169">
        <v>6.894174422612892E-3</v>
      </c>
      <c r="I405" s="18">
        <f t="shared" si="44"/>
        <v>30.117787865513428</v>
      </c>
      <c r="J405" s="18">
        <f t="shared" si="49"/>
        <v>11.074310598149289</v>
      </c>
      <c r="K405" s="10">
        <v>11.634170706674865</v>
      </c>
      <c r="L405" s="10">
        <v>1.177755871267034</v>
      </c>
      <c r="M405" s="200">
        <f t="shared" si="45"/>
        <v>1.177755871267034</v>
      </c>
      <c r="N405" s="85">
        <v>20</v>
      </c>
      <c r="O405" s="85">
        <v>22</v>
      </c>
      <c r="P405" s="8">
        <v>5000</v>
      </c>
      <c r="Q405" s="10">
        <f t="shared" si="46"/>
        <v>54.004025041604613</v>
      </c>
      <c r="R405" s="11">
        <f t="shared" si="47"/>
        <v>5.5519713212300412E-2</v>
      </c>
      <c r="S405" s="94"/>
    </row>
    <row r="406" spans="1:19">
      <c r="A406" s="9">
        <f t="shared" si="48"/>
        <v>401</v>
      </c>
      <c r="B406" s="14" t="s">
        <v>203</v>
      </c>
      <c r="C406" s="8">
        <v>598.79999999999995</v>
      </c>
      <c r="D406" s="8"/>
      <c r="E406" s="8"/>
      <c r="F406" s="8">
        <f t="shared" si="43"/>
        <v>598.79999999999995</v>
      </c>
      <c r="G406" s="169">
        <v>3.4792693534357782E-3</v>
      </c>
      <c r="H406" s="169">
        <v>1.3788348845225785E-3</v>
      </c>
      <c r="I406" s="18">
        <f t="shared" si="44"/>
        <v>11.023670069478445</v>
      </c>
      <c r="J406" s="18">
        <f t="shared" si="49"/>
        <v>4.0534034845472249</v>
      </c>
      <c r="K406" s="10">
        <v>4.2583226887400176</v>
      </c>
      <c r="L406" s="10">
        <v>0.64241229341838202</v>
      </c>
      <c r="M406" s="200">
        <f t="shared" si="45"/>
        <v>0.64241229341838202</v>
      </c>
      <c r="N406" s="85">
        <v>4</v>
      </c>
      <c r="O406" s="85">
        <v>12</v>
      </c>
      <c r="P406" s="8">
        <v>5000</v>
      </c>
      <c r="Q406" s="10">
        <f t="shared" si="46"/>
        <v>19.977808536184071</v>
      </c>
      <c r="R406" s="11">
        <f t="shared" si="47"/>
        <v>3.3363073707722235E-2</v>
      </c>
      <c r="S406" s="94"/>
    </row>
    <row r="407" spans="1:19">
      <c r="A407" s="9">
        <f t="shared" si="48"/>
        <v>402</v>
      </c>
      <c r="B407" s="14" t="s">
        <v>204</v>
      </c>
      <c r="C407" s="8">
        <v>464.2</v>
      </c>
      <c r="D407" s="8"/>
      <c r="E407" s="8"/>
      <c r="F407" s="8">
        <f t="shared" si="43"/>
        <v>464.2</v>
      </c>
      <c r="G407" s="169">
        <v>4.3490866917947233E-3</v>
      </c>
      <c r="H407" s="169">
        <v>4.4812133746983803E-3</v>
      </c>
      <c r="I407" s="18">
        <f t="shared" si="44"/>
        <v>20.037098789881497</v>
      </c>
      <c r="J407" s="18">
        <f t="shared" si="49"/>
        <v>7.367641225039427</v>
      </c>
      <c r="K407" s="10">
        <v>7.7401112202838647</v>
      </c>
      <c r="L407" s="10">
        <v>0.80301536677297769</v>
      </c>
      <c r="M407" s="200">
        <f t="shared" si="45"/>
        <v>0.80301536677297769</v>
      </c>
      <c r="N407" s="85">
        <v>13</v>
      </c>
      <c r="O407" s="85">
        <v>15</v>
      </c>
      <c r="P407" s="8">
        <v>5000</v>
      </c>
      <c r="Q407" s="10">
        <f t="shared" si="46"/>
        <v>35.947866601977765</v>
      </c>
      <c r="R407" s="11">
        <f t="shared" si="47"/>
        <v>7.7440470921968471E-2</v>
      </c>
      <c r="S407" s="94"/>
    </row>
    <row r="408" spans="1:19">
      <c r="A408" s="9">
        <f t="shared" si="48"/>
        <v>403</v>
      </c>
      <c r="B408" s="14" t="s">
        <v>205</v>
      </c>
      <c r="C408" s="8">
        <v>606.78</v>
      </c>
      <c r="D408" s="8"/>
      <c r="E408" s="8"/>
      <c r="F408" s="8">
        <f t="shared" si="43"/>
        <v>606.78</v>
      </c>
      <c r="G408" s="169">
        <v>6.3786604812989273E-3</v>
      </c>
      <c r="H408" s="169">
        <v>6.5494657014822473E-3</v>
      </c>
      <c r="I408" s="18">
        <f t="shared" si="44"/>
        <v>29.335598965134245</v>
      </c>
      <c r="J408" s="18">
        <f t="shared" si="49"/>
        <v>10.786699739479863</v>
      </c>
      <c r="K408" s="10">
        <v>11.332019724255009</v>
      </c>
      <c r="L408" s="10">
        <v>1.177755871267034</v>
      </c>
      <c r="M408" s="200">
        <f t="shared" si="45"/>
        <v>1.177755871267034</v>
      </c>
      <c r="N408" s="85">
        <v>19</v>
      </c>
      <c r="O408" s="85">
        <v>22</v>
      </c>
      <c r="P408" s="8">
        <v>5000</v>
      </c>
      <c r="Q408" s="10">
        <f t="shared" si="46"/>
        <v>52.632074300136146</v>
      </c>
      <c r="R408" s="11">
        <f t="shared" si="47"/>
        <v>8.6739962260021994E-2</v>
      </c>
      <c r="S408" s="94"/>
    </row>
    <row r="409" spans="1:19">
      <c r="A409" s="9">
        <f t="shared" si="48"/>
        <v>404</v>
      </c>
      <c r="B409" s="14" t="s">
        <v>206</v>
      </c>
      <c r="C409" s="8">
        <v>305</v>
      </c>
      <c r="D409" s="8"/>
      <c r="E409" s="8"/>
      <c r="F409" s="8">
        <f t="shared" si="43"/>
        <v>305</v>
      </c>
      <c r="G409" s="169">
        <v>1.4496955639315744E-3</v>
      </c>
      <c r="H409" s="169">
        <v>1.723543605653223E-3</v>
      </c>
      <c r="I409" s="18">
        <f t="shared" si="44"/>
        <v>7.2004921968799511</v>
      </c>
      <c r="J409" s="18">
        <f t="shared" si="49"/>
        <v>2.6476209807927584</v>
      </c>
      <c r="K409" s="10">
        <v>2.7814710617078582</v>
      </c>
      <c r="L409" s="10">
        <v>0.26767178892432586</v>
      </c>
      <c r="M409" s="200">
        <f t="shared" si="45"/>
        <v>0.26767178892432586</v>
      </c>
      <c r="N409" s="85">
        <v>5</v>
      </c>
      <c r="O409" s="85">
        <v>5</v>
      </c>
      <c r="P409" s="8">
        <v>5000</v>
      </c>
      <c r="Q409" s="10">
        <f t="shared" si="46"/>
        <v>12.897256028304895</v>
      </c>
      <c r="R409" s="11">
        <f t="shared" si="47"/>
        <v>4.2286085338704572E-2</v>
      </c>
      <c r="S409" s="94"/>
    </row>
    <row r="410" spans="1:19">
      <c r="A410" s="9">
        <f t="shared" si="48"/>
        <v>405</v>
      </c>
      <c r="B410" s="14" t="s">
        <v>207</v>
      </c>
      <c r="C410" s="8">
        <v>759.8</v>
      </c>
      <c r="D410" s="8"/>
      <c r="E410" s="8"/>
      <c r="F410" s="8">
        <f t="shared" si="43"/>
        <v>759.8</v>
      </c>
      <c r="G410" s="169">
        <v>4.6390258045810378E-3</v>
      </c>
      <c r="H410" s="169">
        <v>5.5153395380903138E-3</v>
      </c>
      <c r="I410" s="18">
        <f t="shared" si="44"/>
        <v>23.041575030015846</v>
      </c>
      <c r="J410" s="18">
        <f t="shared" si="49"/>
        <v>8.4723871385368277</v>
      </c>
      <c r="K410" s="10">
        <v>8.9007073974651458</v>
      </c>
      <c r="L410" s="10">
        <v>0.85654972455784273</v>
      </c>
      <c r="M410" s="200">
        <f t="shared" si="45"/>
        <v>0.85654972455784273</v>
      </c>
      <c r="N410" s="85">
        <v>16</v>
      </c>
      <c r="O410" s="85">
        <v>16</v>
      </c>
      <c r="P410" s="8">
        <v>5000</v>
      </c>
      <c r="Q410" s="10">
        <f t="shared" si="46"/>
        <v>41.271219290575665</v>
      </c>
      <c r="R410" s="11">
        <f t="shared" si="47"/>
        <v>5.4318530258720278E-2</v>
      </c>
      <c r="S410" s="94"/>
    </row>
    <row r="411" spans="1:19">
      <c r="A411" s="9">
        <f t="shared" si="48"/>
        <v>406</v>
      </c>
      <c r="B411" s="14" t="s">
        <v>208</v>
      </c>
      <c r="C411" s="8">
        <v>530.20000000000005</v>
      </c>
      <c r="D411" s="8"/>
      <c r="E411" s="8"/>
      <c r="F411" s="8">
        <f t="shared" si="43"/>
        <v>530.20000000000005</v>
      </c>
      <c r="G411" s="169">
        <v>1.1597564511452595E-3</v>
      </c>
      <c r="H411" s="169">
        <v>6.8941744226128923E-4</v>
      </c>
      <c r="I411" s="18">
        <f t="shared" si="44"/>
        <v>4.1960159567456019</v>
      </c>
      <c r="J411" s="18">
        <f t="shared" si="49"/>
        <v>1.5428750672953579</v>
      </c>
      <c r="K411" s="10">
        <v>1.6208748845265761</v>
      </c>
      <c r="L411" s="10">
        <v>0.21413743113946068</v>
      </c>
      <c r="M411" s="200">
        <f t="shared" si="45"/>
        <v>0.21413743113946068</v>
      </c>
      <c r="N411" s="85">
        <v>2</v>
      </c>
      <c r="O411" s="85">
        <v>4</v>
      </c>
      <c r="P411" s="8">
        <v>5000</v>
      </c>
      <c r="Q411" s="10">
        <f t="shared" si="46"/>
        <v>7.5739033397069973</v>
      </c>
      <c r="R411" s="11">
        <f t="shared" si="47"/>
        <v>1.4284993096391922E-2</v>
      </c>
      <c r="S411" s="94"/>
    </row>
    <row r="412" spans="1:19">
      <c r="A412" s="9">
        <f t="shared" si="48"/>
        <v>407</v>
      </c>
      <c r="B412" s="14" t="s">
        <v>209</v>
      </c>
      <c r="C412" s="8">
        <v>123.5</v>
      </c>
      <c r="D412" s="8"/>
      <c r="E412" s="8"/>
      <c r="F412" s="8">
        <f t="shared" si="43"/>
        <v>123.5</v>
      </c>
      <c r="G412" s="169">
        <v>3.1893302406494637E-3</v>
      </c>
      <c r="H412" s="169">
        <v>3.1023784901758017E-3</v>
      </c>
      <c r="I412" s="18">
        <f t="shared" si="44"/>
        <v>14.276705032377533</v>
      </c>
      <c r="J412" s="18">
        <f t="shared" si="49"/>
        <v>5.2495444404052192</v>
      </c>
      <c r="K412" s="10">
        <v>5.5149343709175778</v>
      </c>
      <c r="L412" s="10">
        <v>0.58887793563351698</v>
      </c>
      <c r="M412" s="200">
        <f t="shared" si="45"/>
        <v>0.58887793563351698</v>
      </c>
      <c r="N412" s="85">
        <v>9</v>
      </c>
      <c r="O412" s="85">
        <v>11</v>
      </c>
      <c r="P412" s="8">
        <v>5000</v>
      </c>
      <c r="Q412" s="10">
        <f t="shared" si="46"/>
        <v>25.630061779333847</v>
      </c>
      <c r="R412" s="11">
        <f t="shared" si="47"/>
        <v>0.20753086460999065</v>
      </c>
      <c r="S412" s="94"/>
    </row>
    <row r="413" spans="1:19">
      <c r="A413" s="9">
        <f t="shared" si="48"/>
        <v>408</v>
      </c>
      <c r="B413" s="14" t="s">
        <v>210</v>
      </c>
      <c r="C413" s="8">
        <v>298.8</v>
      </c>
      <c r="D413" s="8"/>
      <c r="E413" s="8"/>
      <c r="F413" s="8">
        <f t="shared" si="43"/>
        <v>298.8</v>
      </c>
      <c r="G413" s="169">
        <v>1.1597564511452595E-3</v>
      </c>
      <c r="H413" s="169">
        <v>3.4470872113064461E-4</v>
      </c>
      <c r="I413" s="18">
        <f t="shared" si="44"/>
        <v>3.4138270563664221</v>
      </c>
      <c r="J413" s="18">
        <f t="shared" si="49"/>
        <v>1.2552642086259336</v>
      </c>
      <c r="K413" s="10">
        <v>1.3187239021067207</v>
      </c>
      <c r="L413" s="10">
        <v>0.21413743113946068</v>
      </c>
      <c r="M413" s="200">
        <f t="shared" si="45"/>
        <v>0.21413743113946068</v>
      </c>
      <c r="N413" s="85">
        <v>1</v>
      </c>
      <c r="O413" s="85">
        <v>4</v>
      </c>
      <c r="P413" s="8">
        <v>5000</v>
      </c>
      <c r="Q413" s="10">
        <f t="shared" si="46"/>
        <v>6.2019525982385382</v>
      </c>
      <c r="R413" s="11">
        <f t="shared" si="47"/>
        <v>2.0756200127973686E-2</v>
      </c>
      <c r="S413" s="94"/>
    </row>
    <row r="414" spans="1:19">
      <c r="A414" s="9">
        <f t="shared" si="48"/>
        <v>409</v>
      </c>
      <c r="B414" s="14" t="s">
        <v>211</v>
      </c>
      <c r="C414" s="8">
        <v>217.3</v>
      </c>
      <c r="D414" s="8"/>
      <c r="E414" s="8"/>
      <c r="F414" s="8">
        <f t="shared" si="43"/>
        <v>217.3</v>
      </c>
      <c r="G414" s="169">
        <v>1.1597564511452595E-3</v>
      </c>
      <c r="H414" s="169">
        <v>1.0341261633919339E-3</v>
      </c>
      <c r="I414" s="18">
        <f t="shared" si="44"/>
        <v>4.9782048571247817</v>
      </c>
      <c r="J414" s="18">
        <f t="shared" si="49"/>
        <v>1.8304859259647823</v>
      </c>
      <c r="K414" s="10">
        <v>1.9230258669464313</v>
      </c>
      <c r="L414" s="10">
        <v>0.21413743113946068</v>
      </c>
      <c r="M414" s="200">
        <f t="shared" si="45"/>
        <v>0.21413743113946068</v>
      </c>
      <c r="N414" s="85">
        <v>3</v>
      </c>
      <c r="O414" s="85">
        <v>4</v>
      </c>
      <c r="P414" s="8">
        <v>5000</v>
      </c>
      <c r="Q414" s="10">
        <f t="shared" si="46"/>
        <v>8.9458540811754563</v>
      </c>
      <c r="R414" s="11">
        <f t="shared" si="47"/>
        <v>4.1168219425565832E-2</v>
      </c>
      <c r="S414" s="94"/>
    </row>
    <row r="415" spans="1:19">
      <c r="A415" s="9">
        <f t="shared" si="48"/>
        <v>410</v>
      </c>
      <c r="B415" s="14" t="s">
        <v>212</v>
      </c>
      <c r="C415" s="8">
        <v>283.89999999999998</v>
      </c>
      <c r="D415" s="8">
        <v>10</v>
      </c>
      <c r="E415" s="8"/>
      <c r="F415" s="8">
        <f t="shared" si="43"/>
        <v>293.89999999999998</v>
      </c>
      <c r="G415" s="169">
        <v>1.7396346767178891E-3</v>
      </c>
      <c r="H415" s="169">
        <v>1.723543605653223E-3</v>
      </c>
      <c r="I415" s="18">
        <f t="shared" si="44"/>
        <v>7.8584017358767619</v>
      </c>
      <c r="J415" s="18">
        <f t="shared" si="49"/>
        <v>2.8895343182818856</v>
      </c>
      <c r="K415" s="10">
        <v>3.0356142916295745</v>
      </c>
      <c r="L415" s="10">
        <v>0.32120614670919101</v>
      </c>
      <c r="M415" s="200">
        <f t="shared" si="45"/>
        <v>0.32120614670919101</v>
      </c>
      <c r="N415" s="85">
        <v>5</v>
      </c>
      <c r="O415" s="85">
        <v>6</v>
      </c>
      <c r="P415" s="8">
        <v>5000</v>
      </c>
      <c r="Q415" s="10">
        <f t="shared" si="46"/>
        <v>14.104756492497412</v>
      </c>
      <c r="R415" s="11">
        <f t="shared" si="47"/>
        <v>4.7991685922073542E-2</v>
      </c>
      <c r="S415" s="94"/>
    </row>
    <row r="416" spans="1:19">
      <c r="A416" s="9">
        <f t="shared" si="48"/>
        <v>411</v>
      </c>
      <c r="B416" s="14" t="s">
        <v>213</v>
      </c>
      <c r="C416" s="8">
        <v>198.9</v>
      </c>
      <c r="D416" s="8"/>
      <c r="E416" s="8"/>
      <c r="F416" s="8">
        <f t="shared" si="43"/>
        <v>198.9</v>
      </c>
      <c r="G416" s="169">
        <v>2.6094520150768338E-3</v>
      </c>
      <c r="H416" s="169">
        <v>1.723543605653223E-3</v>
      </c>
      <c r="I416" s="18">
        <f t="shared" si="44"/>
        <v>9.8321303528671944</v>
      </c>
      <c r="J416" s="18">
        <f t="shared" si="49"/>
        <v>3.6152743307492679</v>
      </c>
      <c r="K416" s="10">
        <v>3.798043981394724</v>
      </c>
      <c r="L416" s="10">
        <v>0.48180922006378657</v>
      </c>
      <c r="M416" s="200">
        <f t="shared" si="45"/>
        <v>0.48180922006378657</v>
      </c>
      <c r="N416" s="85">
        <v>5</v>
      </c>
      <c r="O416" s="85">
        <v>9</v>
      </c>
      <c r="P416" s="8">
        <v>5000</v>
      </c>
      <c r="Q416" s="10">
        <f t="shared" si="46"/>
        <v>17.727257885074973</v>
      </c>
      <c r="R416" s="11">
        <f t="shared" si="47"/>
        <v>8.9126485093388497E-2</v>
      </c>
      <c r="S416" s="94"/>
    </row>
    <row r="417" spans="1:19">
      <c r="A417" s="9">
        <f t="shared" si="48"/>
        <v>412</v>
      </c>
      <c r="B417" s="14" t="s">
        <v>214</v>
      </c>
      <c r="C417" s="8">
        <v>95.6</v>
      </c>
      <c r="D417" s="8"/>
      <c r="E417" s="8"/>
      <c r="F417" s="8">
        <f t="shared" si="43"/>
        <v>95.6</v>
      </c>
      <c r="G417" s="169">
        <v>1.1597564511452595E-3</v>
      </c>
      <c r="H417" s="169">
        <v>1.0341261633919339E-3</v>
      </c>
      <c r="I417" s="18">
        <f t="shared" si="44"/>
        <v>4.9782048571247817</v>
      </c>
      <c r="J417" s="18">
        <f t="shared" si="49"/>
        <v>1.8304859259647823</v>
      </c>
      <c r="K417" s="10">
        <v>1.9230258669464313</v>
      </c>
      <c r="L417" s="10">
        <v>0.21413743113946068</v>
      </c>
      <c r="M417" s="200">
        <f t="shared" si="45"/>
        <v>0.21413743113946068</v>
      </c>
      <c r="N417" s="85">
        <v>3</v>
      </c>
      <c r="O417" s="85">
        <v>4</v>
      </c>
      <c r="P417" s="8">
        <v>5000</v>
      </c>
      <c r="Q417" s="10">
        <f t="shared" si="46"/>
        <v>8.9458540811754563</v>
      </c>
      <c r="R417" s="11">
        <f t="shared" si="47"/>
        <v>9.3575879510203519E-2</v>
      </c>
      <c r="S417" s="94"/>
    </row>
    <row r="418" spans="1:19">
      <c r="A418" s="9">
        <f t="shared" si="48"/>
        <v>413</v>
      </c>
      <c r="B418" s="14" t="s">
        <v>215</v>
      </c>
      <c r="C418" s="8">
        <v>408.7</v>
      </c>
      <c r="D418" s="8"/>
      <c r="E418" s="8"/>
      <c r="F418" s="8">
        <f t="shared" si="43"/>
        <v>408.7</v>
      </c>
      <c r="G418" s="169">
        <v>1.1597564511452595E-3</v>
      </c>
      <c r="H418" s="169">
        <v>3.4470872113064461E-4</v>
      </c>
      <c r="I418" s="18">
        <f t="shared" si="44"/>
        <v>3.4138270563664221</v>
      </c>
      <c r="J418" s="18">
        <f t="shared" si="49"/>
        <v>1.2552642086259336</v>
      </c>
      <c r="K418" s="10">
        <v>1.3187239021067207</v>
      </c>
      <c r="L418" s="10">
        <v>0.21413743113946068</v>
      </c>
      <c r="M418" s="200">
        <f t="shared" si="45"/>
        <v>0.21413743113946068</v>
      </c>
      <c r="N418" s="85">
        <v>1</v>
      </c>
      <c r="O418" s="85">
        <v>4</v>
      </c>
      <c r="P418" s="8">
        <v>5000</v>
      </c>
      <c r="Q418" s="10">
        <f t="shared" si="46"/>
        <v>6.2019525982385382</v>
      </c>
      <c r="R418" s="11">
        <f t="shared" si="47"/>
        <v>1.5174828965594661E-2</v>
      </c>
      <c r="S418" s="94"/>
    </row>
    <row r="419" spans="1:19">
      <c r="A419" s="9">
        <f t="shared" si="48"/>
        <v>414</v>
      </c>
      <c r="B419" s="14" t="s">
        <v>216</v>
      </c>
      <c r="C419" s="8">
        <v>449.5</v>
      </c>
      <c r="D419" s="8"/>
      <c r="E419" s="8"/>
      <c r="F419" s="8">
        <f t="shared" si="43"/>
        <v>449.5</v>
      </c>
      <c r="G419" s="169">
        <v>4.9289649173673523E-3</v>
      </c>
      <c r="H419" s="169">
        <v>3.447087211306446E-3</v>
      </c>
      <c r="I419" s="18">
        <f t="shared" si="44"/>
        <v>19.006351166737581</v>
      </c>
      <c r="J419" s="18">
        <f t="shared" si="49"/>
        <v>6.988635324009409</v>
      </c>
      <c r="K419" s="10">
        <v>7.3419447328677316</v>
      </c>
      <c r="L419" s="10">
        <v>0.91008408234270788</v>
      </c>
      <c r="M419" s="200">
        <f t="shared" si="45"/>
        <v>0.91008408234270788</v>
      </c>
      <c r="N419" s="85">
        <v>10</v>
      </c>
      <c r="O419" s="85">
        <v>17</v>
      </c>
      <c r="P419" s="8">
        <v>5000</v>
      </c>
      <c r="Q419" s="10">
        <f t="shared" si="46"/>
        <v>34.247015305957426</v>
      </c>
      <c r="R419" s="11">
        <f t="shared" si="47"/>
        <v>7.6189133049960903E-2</v>
      </c>
      <c r="S419" s="94"/>
    </row>
    <row r="420" spans="1:19">
      <c r="A420" s="9">
        <f t="shared" si="48"/>
        <v>415</v>
      </c>
      <c r="B420" s="14" t="s">
        <v>217</v>
      </c>
      <c r="C420" s="8">
        <v>364.8</v>
      </c>
      <c r="D420" s="8"/>
      <c r="E420" s="8"/>
      <c r="F420" s="8">
        <f t="shared" si="43"/>
        <v>364.8</v>
      </c>
      <c r="G420" s="169">
        <v>4.9289649173673523E-3</v>
      </c>
      <c r="H420" s="169">
        <v>7.5835918648741816E-3</v>
      </c>
      <c r="I420" s="18">
        <f t="shared" si="44"/>
        <v>28.392617971287731</v>
      </c>
      <c r="J420" s="18">
        <f t="shared" si="49"/>
        <v>10.439965628042499</v>
      </c>
      <c r="K420" s="10">
        <v>10.967756521905994</v>
      </c>
      <c r="L420" s="10">
        <v>0.91008408234270788</v>
      </c>
      <c r="M420" s="200">
        <f t="shared" si="45"/>
        <v>0.91008408234270788</v>
      </c>
      <c r="N420" s="85">
        <v>22</v>
      </c>
      <c r="O420" s="85">
        <v>17</v>
      </c>
      <c r="P420" s="8">
        <v>5000</v>
      </c>
      <c r="Q420" s="10">
        <f t="shared" si="46"/>
        <v>50.710424203578924</v>
      </c>
      <c r="R420" s="11">
        <f t="shared" si="47"/>
        <v>0.1390088382773545</v>
      </c>
      <c r="S420" s="94"/>
    </row>
    <row r="421" spans="1:19">
      <c r="A421" s="9">
        <f t="shared" si="48"/>
        <v>416</v>
      </c>
      <c r="B421" s="14" t="s">
        <v>218</v>
      </c>
      <c r="C421" s="8">
        <v>326.3</v>
      </c>
      <c r="D421" s="8"/>
      <c r="E421" s="8"/>
      <c r="F421" s="8">
        <f t="shared" si="43"/>
        <v>326.3</v>
      </c>
      <c r="G421" s="169">
        <v>8.6981733835894454E-4</v>
      </c>
      <c r="H421" s="169">
        <v>1.0341261633919339E-3</v>
      </c>
      <c r="I421" s="18">
        <f t="shared" si="44"/>
        <v>4.3202953181279709</v>
      </c>
      <c r="J421" s="18">
        <f t="shared" si="49"/>
        <v>1.588572588475655</v>
      </c>
      <c r="K421" s="10">
        <v>1.668882637024715</v>
      </c>
      <c r="L421" s="10">
        <v>0.1606030733545955</v>
      </c>
      <c r="M421" s="200">
        <f t="shared" si="45"/>
        <v>0.1606030733545955</v>
      </c>
      <c r="N421" s="85">
        <v>3</v>
      </c>
      <c r="O421" s="85">
        <v>3</v>
      </c>
      <c r="P421" s="8">
        <v>5000</v>
      </c>
      <c r="Q421" s="10">
        <f t="shared" si="46"/>
        <v>7.7383536169829359</v>
      </c>
      <c r="R421" s="11">
        <f t="shared" si="47"/>
        <v>2.3715456993511908E-2</v>
      </c>
      <c r="S421" s="94"/>
    </row>
    <row r="422" spans="1:19">
      <c r="A422" s="9">
        <f t="shared" si="48"/>
        <v>417</v>
      </c>
      <c r="B422" s="14" t="s">
        <v>219</v>
      </c>
      <c r="C422" s="8">
        <v>634.70000000000005</v>
      </c>
      <c r="D422" s="8"/>
      <c r="E422" s="8"/>
      <c r="F422" s="8">
        <f t="shared" si="43"/>
        <v>634.70000000000005</v>
      </c>
      <c r="G422" s="169">
        <v>9.2780516091620756E-3</v>
      </c>
      <c r="H422" s="169">
        <v>1.0685970355049984E-2</v>
      </c>
      <c r="I422" s="18">
        <f t="shared" si="44"/>
        <v>45.300961159652509</v>
      </c>
      <c r="J422" s="18">
        <f t="shared" si="49"/>
        <v>16.657163418404227</v>
      </c>
      <c r="K422" s="10">
        <v>17.499263812510438</v>
      </c>
      <c r="L422" s="10">
        <v>1.7130994491156855</v>
      </c>
      <c r="M422" s="200">
        <f t="shared" si="45"/>
        <v>1.7130994491156855</v>
      </c>
      <c r="N422" s="85">
        <v>31</v>
      </c>
      <c r="O422" s="85">
        <v>32</v>
      </c>
      <c r="P422" s="8">
        <v>5000</v>
      </c>
      <c r="Q422" s="10">
        <f t="shared" si="46"/>
        <v>81.170487839682863</v>
      </c>
      <c r="R422" s="11">
        <f t="shared" si="47"/>
        <v>0.12788795941339665</v>
      </c>
      <c r="S422" s="94"/>
    </row>
    <row r="423" spans="1:19">
      <c r="A423" s="9">
        <f t="shared" si="48"/>
        <v>418</v>
      </c>
      <c r="B423" s="14" t="s">
        <v>220</v>
      </c>
      <c r="C423" s="8">
        <v>267.10000000000002</v>
      </c>
      <c r="D423" s="8"/>
      <c r="E423" s="8"/>
      <c r="F423" s="8">
        <f t="shared" si="43"/>
        <v>267.10000000000002</v>
      </c>
      <c r="G423" s="169">
        <v>1.7396346767178891E-3</v>
      </c>
      <c r="H423" s="169">
        <v>2.0682523267838678E-3</v>
      </c>
      <c r="I423" s="18">
        <f t="shared" si="44"/>
        <v>8.6405906362559417</v>
      </c>
      <c r="J423" s="18">
        <f t="shared" si="49"/>
        <v>3.1771451769513099</v>
      </c>
      <c r="K423" s="10">
        <v>3.3377652740494299</v>
      </c>
      <c r="L423" s="10">
        <v>0.32120614670919101</v>
      </c>
      <c r="M423" s="200">
        <f t="shared" si="45"/>
        <v>0.32120614670919101</v>
      </c>
      <c r="N423" s="85">
        <v>6</v>
      </c>
      <c r="O423" s="85">
        <v>6</v>
      </c>
      <c r="P423" s="8">
        <v>5000</v>
      </c>
      <c r="Q423" s="10">
        <f t="shared" si="46"/>
        <v>15.476707233965872</v>
      </c>
      <c r="R423" s="11">
        <f t="shared" si="47"/>
        <v>5.7943493949703745E-2</v>
      </c>
      <c r="S423" s="94"/>
    </row>
    <row r="424" spans="1:19">
      <c r="A424" s="9">
        <f t="shared" si="48"/>
        <v>419</v>
      </c>
      <c r="B424" s="14" t="s">
        <v>221</v>
      </c>
      <c r="C424" s="8">
        <v>224.6</v>
      </c>
      <c r="D424" s="8"/>
      <c r="E424" s="8"/>
      <c r="F424" s="8">
        <f t="shared" si="43"/>
        <v>224.6</v>
      </c>
      <c r="G424" s="169">
        <v>3.1893302406494637E-3</v>
      </c>
      <c r="H424" s="169">
        <v>1.723543605653223E-3</v>
      </c>
      <c r="I424" s="18">
        <f t="shared" si="44"/>
        <v>11.147949430860816</v>
      </c>
      <c r="J424" s="18">
        <f t="shared" si="49"/>
        <v>4.0991010057275226</v>
      </c>
      <c r="K424" s="10">
        <v>4.3063304412381571</v>
      </c>
      <c r="L424" s="10">
        <v>0.58887793563351698</v>
      </c>
      <c r="M424" s="200">
        <f t="shared" si="45"/>
        <v>0.58887793563351698</v>
      </c>
      <c r="N424" s="85">
        <v>5</v>
      </c>
      <c r="O424" s="85">
        <v>11</v>
      </c>
      <c r="P424" s="8">
        <v>5000</v>
      </c>
      <c r="Q424" s="10">
        <f t="shared" si="46"/>
        <v>20.14225881346001</v>
      </c>
      <c r="R424" s="11">
        <f t="shared" si="47"/>
        <v>8.9680582428584205E-2</v>
      </c>
      <c r="S424" s="94"/>
    </row>
    <row r="425" spans="1:19">
      <c r="A425" s="9">
        <f t="shared" si="48"/>
        <v>420</v>
      </c>
      <c r="B425" s="14" t="s">
        <v>222</v>
      </c>
      <c r="C425" s="8">
        <v>572.29999999999995</v>
      </c>
      <c r="D425" s="8"/>
      <c r="E425" s="8"/>
      <c r="F425" s="8">
        <f t="shared" si="43"/>
        <v>572.29999999999995</v>
      </c>
      <c r="G425" s="169">
        <v>6.088721368512612E-3</v>
      </c>
      <c r="H425" s="169">
        <v>8.617718028266115E-3</v>
      </c>
      <c r="I425" s="18">
        <f t="shared" si="44"/>
        <v>33.370822828412514</v>
      </c>
      <c r="J425" s="18">
        <f t="shared" si="49"/>
        <v>12.270451554007282</v>
      </c>
      <c r="K425" s="10">
        <v>12.890782388852424</v>
      </c>
      <c r="L425" s="10">
        <v>1.1242215134821687</v>
      </c>
      <c r="M425" s="200">
        <f t="shared" si="45"/>
        <v>1.1242215134821687</v>
      </c>
      <c r="N425" s="85">
        <v>25</v>
      </c>
      <c r="O425" s="85">
        <v>21</v>
      </c>
      <c r="P425" s="8">
        <v>5000</v>
      </c>
      <c r="Q425" s="10">
        <f t="shared" si="46"/>
        <v>59.656278284754386</v>
      </c>
      <c r="R425" s="11">
        <f t="shared" si="47"/>
        <v>0.10423952172768547</v>
      </c>
      <c r="S425" s="94"/>
    </row>
    <row r="426" spans="1:19">
      <c r="A426" s="9">
        <f t="shared" si="48"/>
        <v>421</v>
      </c>
      <c r="B426" s="14" t="s">
        <v>223</v>
      </c>
      <c r="C426" s="8">
        <v>227.9</v>
      </c>
      <c r="D426" s="8"/>
      <c r="E426" s="8"/>
      <c r="F426" s="8">
        <f t="shared" si="43"/>
        <v>227.9</v>
      </c>
      <c r="G426" s="169">
        <v>2.3195129022905189E-3</v>
      </c>
      <c r="H426" s="169">
        <v>1.3788348845225785E-3</v>
      </c>
      <c r="I426" s="18">
        <f t="shared" si="44"/>
        <v>8.3920319134912038</v>
      </c>
      <c r="J426" s="18">
        <f t="shared" si="49"/>
        <v>3.0857501345907159</v>
      </c>
      <c r="K426" s="10">
        <v>3.2417497690531523</v>
      </c>
      <c r="L426" s="10">
        <v>0.42827486227892136</v>
      </c>
      <c r="M426" s="200">
        <f t="shared" si="45"/>
        <v>0.42827486227892136</v>
      </c>
      <c r="N426" s="85">
        <v>4</v>
      </c>
      <c r="O426" s="85">
        <v>8</v>
      </c>
      <c r="P426" s="8">
        <v>5000</v>
      </c>
      <c r="Q426" s="10">
        <f t="shared" si="46"/>
        <v>15.147806679413995</v>
      </c>
      <c r="R426" s="11">
        <f t="shared" si="47"/>
        <v>6.6466900743369875E-2</v>
      </c>
      <c r="S426" s="94"/>
    </row>
    <row r="427" spans="1:19">
      <c r="A427" s="9">
        <f t="shared" si="48"/>
        <v>422</v>
      </c>
      <c r="B427" s="14" t="s">
        <v>224</v>
      </c>
      <c r="C427" s="8">
        <v>641.5</v>
      </c>
      <c r="D427" s="8">
        <v>18.100000000000001</v>
      </c>
      <c r="E427" s="8"/>
      <c r="F427" s="8">
        <f t="shared" si="43"/>
        <v>659.6</v>
      </c>
      <c r="G427" s="169">
        <v>5.2189040301536677E-3</v>
      </c>
      <c r="H427" s="169">
        <v>8.9624267493967607E-3</v>
      </c>
      <c r="I427" s="18">
        <f t="shared" si="44"/>
        <v>32.179283111801269</v>
      </c>
      <c r="J427" s="18">
        <f t="shared" si="49"/>
        <v>11.832322400209327</v>
      </c>
      <c r="K427" s="10">
        <v>12.430503681507131</v>
      </c>
      <c r="L427" s="10">
        <v>0.96361844012757314</v>
      </c>
      <c r="M427" s="200">
        <f t="shared" si="45"/>
        <v>0.96361844012757314</v>
      </c>
      <c r="N427" s="85">
        <v>26</v>
      </c>
      <c r="O427" s="85">
        <v>18</v>
      </c>
      <c r="P427" s="8">
        <v>5000</v>
      </c>
      <c r="Q427" s="10">
        <f t="shared" si="46"/>
        <v>57.405727633645306</v>
      </c>
      <c r="R427" s="11">
        <f t="shared" si="47"/>
        <v>8.7031121336636305E-2</v>
      </c>
      <c r="S427" s="94"/>
    </row>
    <row r="428" spans="1:19">
      <c r="A428" s="9">
        <f t="shared" si="48"/>
        <v>423</v>
      </c>
      <c r="B428" s="14" t="s">
        <v>225</v>
      </c>
      <c r="C428" s="8">
        <v>824.8</v>
      </c>
      <c r="D428" s="8"/>
      <c r="E428" s="8"/>
      <c r="F428" s="8">
        <f t="shared" si="43"/>
        <v>824.8</v>
      </c>
      <c r="G428" s="169">
        <v>9.5679907219483901E-3</v>
      </c>
      <c r="H428" s="169">
        <v>1.0685970355049984E-2</v>
      </c>
      <c r="I428" s="18">
        <f t="shared" si="44"/>
        <v>45.958870698649321</v>
      </c>
      <c r="J428" s="18">
        <f t="shared" si="49"/>
        <v>16.899076755893358</v>
      </c>
      <c r="K428" s="10">
        <v>17.753407042432155</v>
      </c>
      <c r="L428" s="10">
        <v>1.7666338069005507</v>
      </c>
      <c r="M428" s="200">
        <f t="shared" si="45"/>
        <v>1.7666338069005507</v>
      </c>
      <c r="N428" s="85">
        <v>31</v>
      </c>
      <c r="O428" s="85">
        <v>33</v>
      </c>
      <c r="P428" s="8">
        <v>5000</v>
      </c>
      <c r="Q428" s="10">
        <f t="shared" si="46"/>
        <v>82.377988303875398</v>
      </c>
      <c r="R428" s="11">
        <f t="shared" si="47"/>
        <v>9.9876319476085593E-2</v>
      </c>
      <c r="S428" s="94"/>
    </row>
    <row r="429" spans="1:19">
      <c r="A429" s="9">
        <f t="shared" si="48"/>
        <v>424</v>
      </c>
      <c r="B429" s="14" t="s">
        <v>226</v>
      </c>
      <c r="C429" s="8">
        <v>162.80000000000001</v>
      </c>
      <c r="D429" s="8"/>
      <c r="E429" s="8"/>
      <c r="F429" s="8">
        <f t="shared" si="43"/>
        <v>162.80000000000001</v>
      </c>
      <c r="G429" s="169">
        <v>3.1893302406494637E-3</v>
      </c>
      <c r="H429" s="169">
        <v>2.7576697690451569E-3</v>
      </c>
      <c r="I429" s="18">
        <f t="shared" si="44"/>
        <v>13.494516131998356</v>
      </c>
      <c r="J429" s="18">
        <f t="shared" si="49"/>
        <v>4.9619335817357957</v>
      </c>
      <c r="K429" s="10">
        <v>5.2127833884977228</v>
      </c>
      <c r="L429" s="10">
        <v>0.58887793563351698</v>
      </c>
      <c r="M429" s="200">
        <f t="shared" si="45"/>
        <v>0.58887793563351698</v>
      </c>
      <c r="N429" s="85">
        <v>8</v>
      </c>
      <c r="O429" s="85">
        <v>11</v>
      </c>
      <c r="P429" s="8">
        <v>5000</v>
      </c>
      <c r="Q429" s="10">
        <f t="shared" si="46"/>
        <v>24.25811103786539</v>
      </c>
      <c r="R429" s="11">
        <f t="shared" si="47"/>
        <v>0.1490055960556842</v>
      </c>
      <c r="S429" s="94"/>
    </row>
    <row r="430" spans="1:19">
      <c r="A430" s="9">
        <f t="shared" si="48"/>
        <v>425</v>
      </c>
      <c r="B430" s="14" t="s">
        <v>227</v>
      </c>
      <c r="C430" s="8">
        <v>163.30000000000001</v>
      </c>
      <c r="D430" s="8"/>
      <c r="E430" s="8"/>
      <c r="F430" s="8">
        <f t="shared" si="43"/>
        <v>163.30000000000001</v>
      </c>
      <c r="G430" s="169">
        <v>1.1597564511452595E-3</v>
      </c>
      <c r="H430" s="169">
        <v>6.8941744226128923E-4</v>
      </c>
      <c r="I430" s="18">
        <f t="shared" si="44"/>
        <v>4.1960159567456019</v>
      </c>
      <c r="J430" s="18">
        <f t="shared" si="49"/>
        <v>1.5428750672953579</v>
      </c>
      <c r="K430" s="10">
        <v>1.6208748845265761</v>
      </c>
      <c r="L430" s="10">
        <v>0.21413743113946068</v>
      </c>
      <c r="M430" s="200">
        <f t="shared" si="45"/>
        <v>0.21413743113946068</v>
      </c>
      <c r="N430" s="85">
        <v>2</v>
      </c>
      <c r="O430" s="85">
        <v>4</v>
      </c>
      <c r="P430" s="8">
        <v>5000</v>
      </c>
      <c r="Q430" s="10">
        <f t="shared" si="46"/>
        <v>7.5739033397069973</v>
      </c>
      <c r="R430" s="11">
        <f t="shared" si="47"/>
        <v>4.6380302141500289E-2</v>
      </c>
      <c r="S430" s="94"/>
    </row>
    <row r="431" spans="1:19">
      <c r="A431" s="9">
        <f t="shared" si="48"/>
        <v>426</v>
      </c>
      <c r="B431" s="14" t="s">
        <v>228</v>
      </c>
      <c r="C431" s="8">
        <v>449.9</v>
      </c>
      <c r="D431" s="8"/>
      <c r="E431" s="8"/>
      <c r="F431" s="8">
        <f t="shared" si="43"/>
        <v>449.9</v>
      </c>
      <c r="G431" s="169">
        <v>3.4792693534357782E-3</v>
      </c>
      <c r="H431" s="169">
        <v>3.1023784901758017E-3</v>
      </c>
      <c r="I431" s="18">
        <f t="shared" si="44"/>
        <v>14.934614571374343</v>
      </c>
      <c r="J431" s="18">
        <f t="shared" si="49"/>
        <v>5.4914577778943467</v>
      </c>
      <c r="K431" s="10">
        <v>5.7690776008392932</v>
      </c>
      <c r="L431" s="10">
        <v>0.64241229341838202</v>
      </c>
      <c r="M431" s="200">
        <f t="shared" si="45"/>
        <v>0.64241229341838202</v>
      </c>
      <c r="N431" s="85">
        <v>9</v>
      </c>
      <c r="O431" s="85">
        <v>12</v>
      </c>
      <c r="P431" s="8">
        <v>5000</v>
      </c>
      <c r="Q431" s="10">
        <f t="shared" si="46"/>
        <v>26.837562243526364</v>
      </c>
      <c r="R431" s="11">
        <f t="shared" si="47"/>
        <v>5.9652283270785429E-2</v>
      </c>
      <c r="S431" s="94"/>
    </row>
    <row r="432" spans="1:19">
      <c r="A432" s="9">
        <f t="shared" si="48"/>
        <v>427</v>
      </c>
      <c r="B432" s="14" t="s">
        <v>229</v>
      </c>
      <c r="C432" s="8">
        <v>344.6</v>
      </c>
      <c r="D432" s="8"/>
      <c r="E432" s="8">
        <v>89.5</v>
      </c>
      <c r="F432" s="8">
        <f t="shared" si="43"/>
        <v>434.1</v>
      </c>
      <c r="G432" s="169">
        <v>4.9289649173673523E-3</v>
      </c>
      <c r="H432" s="169">
        <v>2.7576697690451569E-3</v>
      </c>
      <c r="I432" s="18">
        <f t="shared" si="44"/>
        <v>17.441973365979219</v>
      </c>
      <c r="J432" s="18">
        <f t="shared" si="49"/>
        <v>6.4134136066705594</v>
      </c>
      <c r="K432" s="10">
        <v>6.7376427680280209</v>
      </c>
      <c r="L432" s="10">
        <v>0.91008408234270788</v>
      </c>
      <c r="M432" s="200">
        <f t="shared" si="45"/>
        <v>0.91008408234270788</v>
      </c>
      <c r="N432" s="85">
        <v>8</v>
      </c>
      <c r="O432" s="85">
        <v>17</v>
      </c>
      <c r="P432" s="8">
        <v>5000</v>
      </c>
      <c r="Q432" s="10">
        <f t="shared" si="46"/>
        <v>31.503113823020506</v>
      </c>
      <c r="R432" s="11">
        <f t="shared" si="47"/>
        <v>7.2571098417462579E-2</v>
      </c>
      <c r="S432" s="94"/>
    </row>
    <row r="433" spans="1:19">
      <c r="A433" s="9">
        <f t="shared" si="48"/>
        <v>428</v>
      </c>
      <c r="B433" s="14" t="s">
        <v>230</v>
      </c>
      <c r="C433" s="8">
        <v>271.3</v>
      </c>
      <c r="D433" s="8"/>
      <c r="E433" s="8"/>
      <c r="F433" s="8">
        <f t="shared" si="43"/>
        <v>271.3</v>
      </c>
      <c r="G433" s="169">
        <v>3.4792693534357782E-3</v>
      </c>
      <c r="H433" s="169">
        <v>2.4129610479145121E-3</v>
      </c>
      <c r="I433" s="18">
        <f t="shared" si="44"/>
        <v>13.370236770615984</v>
      </c>
      <c r="J433" s="18">
        <f t="shared" si="49"/>
        <v>4.916236060555498</v>
      </c>
      <c r="K433" s="10">
        <v>5.1647756359995824</v>
      </c>
      <c r="L433" s="10">
        <v>0.64241229341838202</v>
      </c>
      <c r="M433" s="200">
        <f t="shared" si="45"/>
        <v>0.64241229341838202</v>
      </c>
      <c r="N433" s="85">
        <v>7</v>
      </c>
      <c r="O433" s="85">
        <v>12</v>
      </c>
      <c r="P433" s="8">
        <v>5000</v>
      </c>
      <c r="Q433" s="10">
        <f t="shared" si="46"/>
        <v>24.093660760589444</v>
      </c>
      <c r="R433" s="11">
        <f t="shared" si="47"/>
        <v>8.8808185626942288E-2</v>
      </c>
      <c r="S433" s="94"/>
    </row>
    <row r="434" spans="1:19">
      <c r="A434" s="9">
        <f t="shared" si="48"/>
        <v>429</v>
      </c>
      <c r="B434" s="14" t="s">
        <v>231</v>
      </c>
      <c r="C434" s="8">
        <v>461.8</v>
      </c>
      <c r="D434" s="8"/>
      <c r="E434" s="8">
        <v>65.599999999999994</v>
      </c>
      <c r="F434" s="8">
        <f t="shared" si="43"/>
        <v>527.4</v>
      </c>
      <c r="G434" s="169">
        <v>6.088721368512612E-3</v>
      </c>
      <c r="H434" s="169">
        <v>8.617718028266115E-3</v>
      </c>
      <c r="I434" s="18">
        <f t="shared" si="44"/>
        <v>33.370822828412514</v>
      </c>
      <c r="J434" s="18">
        <f t="shared" si="49"/>
        <v>12.270451554007282</v>
      </c>
      <c r="K434" s="10">
        <v>12.890782388852424</v>
      </c>
      <c r="L434" s="10">
        <v>1.1242215134821687</v>
      </c>
      <c r="M434" s="200">
        <f t="shared" si="45"/>
        <v>1.1242215134821687</v>
      </c>
      <c r="N434" s="85">
        <v>25</v>
      </c>
      <c r="O434" s="85">
        <v>21</v>
      </c>
      <c r="P434" s="8">
        <v>5000</v>
      </c>
      <c r="Q434" s="10">
        <f t="shared" si="46"/>
        <v>59.656278284754386</v>
      </c>
      <c r="R434" s="11">
        <f t="shared" si="47"/>
        <v>0.11311391407803259</v>
      </c>
      <c r="S434" s="94"/>
    </row>
    <row r="435" spans="1:19">
      <c r="A435" s="9">
        <f t="shared" si="48"/>
        <v>430</v>
      </c>
      <c r="B435" s="14" t="s">
        <v>232</v>
      </c>
      <c r="C435" s="8">
        <v>882.9</v>
      </c>
      <c r="D435" s="8"/>
      <c r="E435" s="8"/>
      <c r="F435" s="8">
        <f t="shared" si="43"/>
        <v>882.9</v>
      </c>
      <c r="G435" s="169">
        <v>8.4082342708031305E-3</v>
      </c>
      <c r="H435" s="169">
        <v>8.617718028266115E-3</v>
      </c>
      <c r="I435" s="18">
        <f t="shared" si="44"/>
        <v>38.634099140387001</v>
      </c>
      <c r="J435" s="18">
        <f t="shared" si="49"/>
        <v>14.205758253920301</v>
      </c>
      <c r="K435" s="10">
        <v>14.923928228226156</v>
      </c>
      <c r="L435" s="10">
        <v>1.5524963757610899</v>
      </c>
      <c r="M435" s="200">
        <f t="shared" si="45"/>
        <v>1.5524963757610899</v>
      </c>
      <c r="N435" s="85">
        <v>25</v>
      </c>
      <c r="O435" s="85">
        <v>29</v>
      </c>
      <c r="P435" s="8">
        <v>5000</v>
      </c>
      <c r="Q435" s="10">
        <f t="shared" si="46"/>
        <v>69.316281998294556</v>
      </c>
      <c r="R435" s="11">
        <f t="shared" si="47"/>
        <v>7.8509776869741255E-2</v>
      </c>
      <c r="S435" s="94"/>
    </row>
    <row r="436" spans="1:19">
      <c r="A436" s="9">
        <f t="shared" si="48"/>
        <v>431</v>
      </c>
      <c r="B436" s="14" t="s">
        <v>233</v>
      </c>
      <c r="C436" s="8">
        <v>597.29999999999995</v>
      </c>
      <c r="D436" s="8">
        <v>107.3</v>
      </c>
      <c r="E436" s="8">
        <v>380.7</v>
      </c>
      <c r="F436" s="8">
        <f t="shared" si="43"/>
        <v>1085.3</v>
      </c>
      <c r="G436" s="169">
        <v>4.6390258045810378E-3</v>
      </c>
      <c r="H436" s="169">
        <v>3.7917959324370908E-3</v>
      </c>
      <c r="I436" s="18">
        <f t="shared" si="44"/>
        <v>19.130630528119948</v>
      </c>
      <c r="J436" s="18">
        <f t="shared" si="49"/>
        <v>7.0343328451897049</v>
      </c>
      <c r="K436" s="10">
        <v>7.3899524853658702</v>
      </c>
      <c r="L436" s="10">
        <v>0.85654972455784273</v>
      </c>
      <c r="M436" s="200">
        <f t="shared" si="45"/>
        <v>0.85654972455784273</v>
      </c>
      <c r="N436" s="85">
        <v>11</v>
      </c>
      <c r="O436" s="85">
        <v>16</v>
      </c>
      <c r="P436" s="8">
        <v>5000</v>
      </c>
      <c r="Q436" s="10">
        <f t="shared" si="46"/>
        <v>34.411465583233365</v>
      </c>
      <c r="R436" s="11">
        <f t="shared" si="47"/>
        <v>3.1706869605854018E-2</v>
      </c>
      <c r="S436" s="94"/>
    </row>
    <row r="437" spans="1:19">
      <c r="A437" s="9">
        <f t="shared" si="48"/>
        <v>432</v>
      </c>
      <c r="B437" s="14" t="s">
        <v>234</v>
      </c>
      <c r="C437" s="8">
        <v>371.7</v>
      </c>
      <c r="D437" s="8"/>
      <c r="E437" s="8">
        <v>116.5</v>
      </c>
      <c r="F437" s="8">
        <f t="shared" si="43"/>
        <v>488.2</v>
      </c>
      <c r="G437" s="169">
        <v>4.9289649173673523E-3</v>
      </c>
      <c r="H437" s="169">
        <v>2.7576697690451569E-3</v>
      </c>
      <c r="I437" s="18">
        <f t="shared" si="44"/>
        <v>17.441973365979219</v>
      </c>
      <c r="J437" s="18">
        <f t="shared" si="49"/>
        <v>6.4134136066705594</v>
      </c>
      <c r="K437" s="10">
        <v>6.7376427680280209</v>
      </c>
      <c r="L437" s="10">
        <v>0.91008408234270788</v>
      </c>
      <c r="M437" s="200">
        <f t="shared" si="45"/>
        <v>0.91008408234270788</v>
      </c>
      <c r="N437" s="85">
        <v>8</v>
      </c>
      <c r="O437" s="85">
        <v>17</v>
      </c>
      <c r="P437" s="8">
        <v>5000</v>
      </c>
      <c r="Q437" s="10">
        <f t="shared" si="46"/>
        <v>31.503113823020506</v>
      </c>
      <c r="R437" s="11">
        <f t="shared" si="47"/>
        <v>6.4529114754241099E-2</v>
      </c>
      <c r="S437" s="94"/>
    </row>
    <row r="438" spans="1:19">
      <c r="A438" s="9">
        <f t="shared" si="48"/>
        <v>433</v>
      </c>
      <c r="B438" s="14" t="s">
        <v>235</v>
      </c>
      <c r="C438" s="8">
        <v>460.6</v>
      </c>
      <c r="D438" s="8">
        <v>39.700000000000003</v>
      </c>
      <c r="E438" s="8">
        <v>31.6</v>
      </c>
      <c r="F438" s="8">
        <f t="shared" si="43"/>
        <v>531.9</v>
      </c>
      <c r="G438" s="169">
        <v>5.7987822557262975E-3</v>
      </c>
      <c r="H438" s="169">
        <v>2.4129610479145121E-3</v>
      </c>
      <c r="I438" s="18">
        <f t="shared" si="44"/>
        <v>18.633513082590472</v>
      </c>
      <c r="J438" s="18">
        <f t="shared" si="49"/>
        <v>6.8515427604685168</v>
      </c>
      <c r="K438" s="10">
        <v>7.1979214753733149</v>
      </c>
      <c r="L438" s="10">
        <v>1.0706871556973034</v>
      </c>
      <c r="M438" s="200">
        <f t="shared" si="45"/>
        <v>1.0706871556973034</v>
      </c>
      <c r="N438" s="85">
        <v>7</v>
      </c>
      <c r="O438" s="85">
        <v>20</v>
      </c>
      <c r="P438" s="8">
        <v>5000</v>
      </c>
      <c r="Q438" s="10">
        <f t="shared" si="46"/>
        <v>33.753664474129607</v>
      </c>
      <c r="R438" s="11">
        <f t="shared" si="47"/>
        <v>6.345866605401318E-2</v>
      </c>
      <c r="S438" s="94"/>
    </row>
    <row r="439" spans="1:19">
      <c r="A439" s="9">
        <f t="shared" si="48"/>
        <v>434</v>
      </c>
      <c r="B439" s="14" t="s">
        <v>236</v>
      </c>
      <c r="C439" s="8">
        <v>804.5</v>
      </c>
      <c r="D439" s="8">
        <v>36.5</v>
      </c>
      <c r="E439" s="8">
        <v>76.2</v>
      </c>
      <c r="F439" s="8">
        <f t="shared" si="43"/>
        <v>917.2</v>
      </c>
      <c r="G439" s="169">
        <v>8.4082342708031305E-3</v>
      </c>
      <c r="H439" s="169">
        <v>6.5494657014822473E-3</v>
      </c>
      <c r="I439" s="18">
        <f t="shared" si="44"/>
        <v>33.94096573811192</v>
      </c>
      <c r="J439" s="18">
        <f t="shared" si="49"/>
        <v>12.480093101903755</v>
      </c>
      <c r="K439" s="10">
        <v>13.111022333707025</v>
      </c>
      <c r="L439" s="10">
        <v>1.5524963757610899</v>
      </c>
      <c r="M439" s="200">
        <f t="shared" si="45"/>
        <v>1.5524963757610899</v>
      </c>
      <c r="N439" s="85">
        <v>19</v>
      </c>
      <c r="O439" s="85">
        <v>29</v>
      </c>
      <c r="P439" s="8">
        <v>5000</v>
      </c>
      <c r="Q439" s="10">
        <f t="shared" si="46"/>
        <v>61.084577549483789</v>
      </c>
      <c r="R439" s="11">
        <f t="shared" si="47"/>
        <v>6.6598972469999768E-2</v>
      </c>
      <c r="S439" s="94"/>
    </row>
    <row r="440" spans="1:19">
      <c r="A440" s="9">
        <f t="shared" si="48"/>
        <v>435</v>
      </c>
      <c r="B440" s="14" t="s">
        <v>237</v>
      </c>
      <c r="C440" s="8">
        <v>246.1</v>
      </c>
      <c r="D440" s="8"/>
      <c r="E440" s="8"/>
      <c r="F440" s="8">
        <f t="shared" si="43"/>
        <v>246.1</v>
      </c>
      <c r="G440" s="169">
        <v>6.3786604812989273E-3</v>
      </c>
      <c r="H440" s="169">
        <v>1.3788348845225785E-3</v>
      </c>
      <c r="I440" s="18">
        <f t="shared" si="44"/>
        <v>17.602765459446555</v>
      </c>
      <c r="J440" s="18">
        <f t="shared" si="49"/>
        <v>6.4725368594384989</v>
      </c>
      <c r="K440" s="10">
        <v>6.7997549879571819</v>
      </c>
      <c r="L440" s="10">
        <v>1.177755871267034</v>
      </c>
      <c r="M440" s="200">
        <f t="shared" si="45"/>
        <v>1.177755871267034</v>
      </c>
      <c r="N440" s="85">
        <v>4</v>
      </c>
      <c r="O440" s="85">
        <v>22</v>
      </c>
      <c r="P440" s="8">
        <v>5000</v>
      </c>
      <c r="Q440" s="10">
        <f t="shared" si="46"/>
        <v>32.052813178109268</v>
      </c>
      <c r="R440" s="11">
        <f t="shared" si="47"/>
        <v>0.1302430442019881</v>
      </c>
      <c r="S440" s="94"/>
    </row>
    <row r="441" spans="1:19">
      <c r="A441" s="9">
        <f t="shared" si="48"/>
        <v>436</v>
      </c>
      <c r="B441" s="14" t="s">
        <v>238</v>
      </c>
      <c r="C441" s="8">
        <v>246.2</v>
      </c>
      <c r="D441" s="8"/>
      <c r="E441" s="8"/>
      <c r="F441" s="8">
        <f t="shared" si="43"/>
        <v>246.2</v>
      </c>
      <c r="G441" s="169">
        <v>3.4792693534357782E-3</v>
      </c>
      <c r="H441" s="169">
        <v>1.3788348845225785E-3</v>
      </c>
      <c r="I441" s="18">
        <f t="shared" si="44"/>
        <v>11.023670069478445</v>
      </c>
      <c r="J441" s="18">
        <f t="shared" si="49"/>
        <v>4.0534034845472249</v>
      </c>
      <c r="K441" s="10">
        <v>4.2583226887400176</v>
      </c>
      <c r="L441" s="10">
        <v>0.64241229341838202</v>
      </c>
      <c r="M441" s="200">
        <f t="shared" si="45"/>
        <v>0.64241229341838202</v>
      </c>
      <c r="N441" s="85">
        <v>4</v>
      </c>
      <c r="O441" s="85">
        <v>12</v>
      </c>
      <c r="P441" s="8">
        <v>5000</v>
      </c>
      <c r="Q441" s="10">
        <f t="shared" si="46"/>
        <v>19.977808536184071</v>
      </c>
      <c r="R441" s="11">
        <f t="shared" si="47"/>
        <v>8.1144632559642854E-2</v>
      </c>
      <c r="S441" s="94"/>
    </row>
    <row r="442" spans="1:19">
      <c r="A442" s="9">
        <f t="shared" si="48"/>
        <v>437</v>
      </c>
      <c r="B442" s="14" t="s">
        <v>239</v>
      </c>
      <c r="C442" s="8">
        <v>192.4</v>
      </c>
      <c r="D442" s="8"/>
      <c r="E442" s="8"/>
      <c r="F442" s="8">
        <f t="shared" si="43"/>
        <v>192.4</v>
      </c>
      <c r="G442" s="169">
        <v>1.1597564511452595E-3</v>
      </c>
      <c r="H442" s="169">
        <v>1.3788348845225785E-3</v>
      </c>
      <c r="I442" s="18">
        <f t="shared" si="44"/>
        <v>5.7603937575039614</v>
      </c>
      <c r="J442" s="18">
        <f t="shared" si="49"/>
        <v>2.1180967846342069</v>
      </c>
      <c r="K442" s="10">
        <v>2.2251768493662865</v>
      </c>
      <c r="L442" s="10">
        <v>0.21413743113946068</v>
      </c>
      <c r="M442" s="200">
        <f t="shared" si="45"/>
        <v>0.21413743113946068</v>
      </c>
      <c r="N442" s="85">
        <v>4</v>
      </c>
      <c r="O442" s="85">
        <v>4</v>
      </c>
      <c r="P442" s="8">
        <v>5000</v>
      </c>
      <c r="Q442" s="10">
        <f t="shared" si="46"/>
        <v>10.317804822643916</v>
      </c>
      <c r="R442" s="11">
        <f t="shared" si="47"/>
        <v>5.3626844192535945E-2</v>
      </c>
      <c r="S442" s="94"/>
    </row>
    <row r="443" spans="1:19">
      <c r="A443" s="9">
        <f t="shared" si="48"/>
        <v>438</v>
      </c>
      <c r="B443" s="14" t="s">
        <v>240</v>
      </c>
      <c r="C443" s="8">
        <v>246.4</v>
      </c>
      <c r="D443" s="8"/>
      <c r="E443" s="8"/>
      <c r="F443" s="8">
        <f t="shared" si="43"/>
        <v>246.4</v>
      </c>
      <c r="G443" s="169">
        <v>4.6390258045810378E-3</v>
      </c>
      <c r="H443" s="169">
        <v>1.3788348845225785E-3</v>
      </c>
      <c r="I443" s="18">
        <f t="shared" si="44"/>
        <v>13.655308225465689</v>
      </c>
      <c r="J443" s="18">
        <f t="shared" si="49"/>
        <v>5.0210568345037343</v>
      </c>
      <c r="K443" s="10">
        <v>5.274895608426883</v>
      </c>
      <c r="L443" s="10">
        <v>0.85654972455784273</v>
      </c>
      <c r="M443" s="200">
        <f t="shared" si="45"/>
        <v>0.85654972455784273</v>
      </c>
      <c r="N443" s="85">
        <v>4</v>
      </c>
      <c r="O443" s="85">
        <v>16</v>
      </c>
      <c r="P443" s="8">
        <v>5000</v>
      </c>
      <c r="Q443" s="10">
        <f t="shared" si="46"/>
        <v>24.807810392954153</v>
      </c>
      <c r="R443" s="11">
        <f t="shared" si="47"/>
        <v>0.10068104867270354</v>
      </c>
      <c r="S443" s="94"/>
    </row>
    <row r="444" spans="1:19">
      <c r="A444" s="9">
        <f t="shared" si="48"/>
        <v>439</v>
      </c>
      <c r="B444" s="14" t="s">
        <v>241</v>
      </c>
      <c r="C444" s="8">
        <v>245.5</v>
      </c>
      <c r="D444" s="8"/>
      <c r="E444" s="8"/>
      <c r="F444" s="8">
        <f t="shared" si="43"/>
        <v>245.5</v>
      </c>
      <c r="G444" s="169">
        <v>4.6390258045810378E-3</v>
      </c>
      <c r="H444" s="169">
        <v>1.3788348845225785E-3</v>
      </c>
      <c r="I444" s="18">
        <f t="shared" si="44"/>
        <v>13.655308225465689</v>
      </c>
      <c r="J444" s="18">
        <f t="shared" si="49"/>
        <v>5.0210568345037343</v>
      </c>
      <c r="K444" s="10">
        <v>5.274895608426883</v>
      </c>
      <c r="L444" s="10">
        <v>0.85654972455784273</v>
      </c>
      <c r="M444" s="200">
        <f t="shared" si="45"/>
        <v>0.85654972455784273</v>
      </c>
      <c r="N444" s="85">
        <v>4</v>
      </c>
      <c r="O444" s="85">
        <v>16</v>
      </c>
      <c r="P444" s="8">
        <v>5000</v>
      </c>
      <c r="Q444" s="10">
        <f t="shared" si="46"/>
        <v>24.807810392954153</v>
      </c>
      <c r="R444" s="11">
        <f t="shared" si="47"/>
        <v>0.10105014416681936</v>
      </c>
      <c r="S444" s="94"/>
    </row>
    <row r="445" spans="1:19">
      <c r="A445" s="9">
        <f t="shared" si="48"/>
        <v>440</v>
      </c>
      <c r="B445" s="14" t="s">
        <v>242</v>
      </c>
      <c r="C445" s="8">
        <v>307.8</v>
      </c>
      <c r="D445" s="8"/>
      <c r="E445" s="8"/>
      <c r="F445" s="8">
        <f t="shared" si="43"/>
        <v>307.8</v>
      </c>
      <c r="G445" s="169">
        <v>1.1597564511452595E-3</v>
      </c>
      <c r="H445" s="169">
        <v>1.3788348845225785E-3</v>
      </c>
      <c r="I445" s="18">
        <f t="shared" si="44"/>
        <v>5.7603937575039614</v>
      </c>
      <c r="J445" s="18">
        <f t="shared" si="49"/>
        <v>2.1180967846342069</v>
      </c>
      <c r="K445" s="10">
        <v>2.2251768493662865</v>
      </c>
      <c r="L445" s="10">
        <v>0.21413743113946068</v>
      </c>
      <c r="M445" s="200">
        <f t="shared" si="45"/>
        <v>0.21413743113946068</v>
      </c>
      <c r="N445" s="85">
        <v>4</v>
      </c>
      <c r="O445" s="85">
        <v>4</v>
      </c>
      <c r="P445" s="8">
        <v>5000</v>
      </c>
      <c r="Q445" s="10">
        <f t="shared" si="46"/>
        <v>10.317804822643916</v>
      </c>
      <c r="R445" s="11">
        <f t="shared" si="47"/>
        <v>3.3521133276945794E-2</v>
      </c>
      <c r="S445" s="94"/>
    </row>
    <row r="446" spans="1:19">
      <c r="A446" s="9">
        <f t="shared" si="48"/>
        <v>441</v>
      </c>
      <c r="B446" s="14" t="s">
        <v>243</v>
      </c>
      <c r="C446" s="8">
        <v>272.2</v>
      </c>
      <c r="D446" s="8"/>
      <c r="E446" s="8"/>
      <c r="F446" s="8">
        <f t="shared" si="43"/>
        <v>272.2</v>
      </c>
      <c r="G446" s="169">
        <v>1.1597564511452595E-3</v>
      </c>
      <c r="H446" s="169">
        <v>1.3788348845225785E-3</v>
      </c>
      <c r="I446" s="18">
        <f t="shared" si="44"/>
        <v>5.7603937575039614</v>
      </c>
      <c r="J446" s="18">
        <f t="shared" si="49"/>
        <v>2.1180967846342069</v>
      </c>
      <c r="K446" s="10">
        <v>2.2251768493662865</v>
      </c>
      <c r="L446" s="10">
        <v>0.21413743113946068</v>
      </c>
      <c r="M446" s="200">
        <f t="shared" si="45"/>
        <v>0.21413743113946068</v>
      </c>
      <c r="N446" s="85">
        <v>4</v>
      </c>
      <c r="O446" s="85">
        <v>4</v>
      </c>
      <c r="P446" s="8">
        <v>5000</v>
      </c>
      <c r="Q446" s="10">
        <f t="shared" si="46"/>
        <v>10.317804822643916</v>
      </c>
      <c r="R446" s="11">
        <f t="shared" si="47"/>
        <v>3.7905234469669057E-2</v>
      </c>
      <c r="S446" s="94"/>
    </row>
    <row r="447" spans="1:19">
      <c r="A447" s="9">
        <f t="shared" si="48"/>
        <v>442</v>
      </c>
      <c r="B447" s="14" t="s">
        <v>244</v>
      </c>
      <c r="C447" s="8">
        <v>246.2</v>
      </c>
      <c r="D447" s="8"/>
      <c r="E447" s="8"/>
      <c r="F447" s="8">
        <f t="shared" si="43"/>
        <v>246.2</v>
      </c>
      <c r="G447" s="169">
        <v>1.1597564511452595E-3</v>
      </c>
      <c r="H447" s="169">
        <v>1.3788348845225785E-3</v>
      </c>
      <c r="I447" s="18">
        <f t="shared" si="44"/>
        <v>5.7603937575039614</v>
      </c>
      <c r="J447" s="18">
        <f t="shared" si="49"/>
        <v>2.1180967846342069</v>
      </c>
      <c r="K447" s="10">
        <v>2.2251768493662865</v>
      </c>
      <c r="L447" s="10">
        <v>0.21413743113946068</v>
      </c>
      <c r="M447" s="200">
        <f t="shared" si="45"/>
        <v>0.21413743113946068</v>
      </c>
      <c r="N447" s="85">
        <v>4</v>
      </c>
      <c r="O447" s="85">
        <v>4</v>
      </c>
      <c r="P447" s="8">
        <v>5000</v>
      </c>
      <c r="Q447" s="10">
        <f t="shared" si="46"/>
        <v>10.317804822643916</v>
      </c>
      <c r="R447" s="11">
        <f t="shared" si="47"/>
        <v>4.1908224299934675E-2</v>
      </c>
      <c r="S447" s="94"/>
    </row>
    <row r="448" spans="1:19">
      <c r="A448" s="9">
        <f t="shared" si="48"/>
        <v>443</v>
      </c>
      <c r="B448" s="14" t="s">
        <v>245</v>
      </c>
      <c r="C448" s="8">
        <v>289</v>
      </c>
      <c r="D448" s="8"/>
      <c r="E448" s="8"/>
      <c r="F448" s="8">
        <f t="shared" si="43"/>
        <v>289</v>
      </c>
      <c r="G448" s="169">
        <v>4.059147579008408E-3</v>
      </c>
      <c r="H448" s="169">
        <v>2.7576697690451569E-3</v>
      </c>
      <c r="I448" s="18">
        <f t="shared" si="44"/>
        <v>15.468244748988786</v>
      </c>
      <c r="J448" s="18">
        <f t="shared" si="49"/>
        <v>5.6876735942031766</v>
      </c>
      <c r="K448" s="10">
        <v>5.975213078262871</v>
      </c>
      <c r="L448" s="10">
        <v>0.74948100898811243</v>
      </c>
      <c r="M448" s="200">
        <f t="shared" si="45"/>
        <v>0.74948100898811243</v>
      </c>
      <c r="N448" s="85">
        <v>8</v>
      </c>
      <c r="O448" s="85">
        <v>14</v>
      </c>
      <c r="P448" s="8">
        <v>5000</v>
      </c>
      <c r="Q448" s="10">
        <f t="shared" si="46"/>
        <v>27.880612430442948</v>
      </c>
      <c r="R448" s="11">
        <f t="shared" si="47"/>
        <v>9.6472707371774907E-2</v>
      </c>
      <c r="S448" s="94"/>
    </row>
    <row r="449" spans="1:19">
      <c r="A449" s="9">
        <f t="shared" si="48"/>
        <v>444</v>
      </c>
      <c r="B449" s="14" t="s">
        <v>246</v>
      </c>
      <c r="C449" s="8">
        <v>1308.5999999999999</v>
      </c>
      <c r="D449" s="8"/>
      <c r="E449" s="8">
        <v>317</v>
      </c>
      <c r="F449" s="8">
        <f t="shared" si="43"/>
        <v>1625.6</v>
      </c>
      <c r="G449" s="169">
        <v>6.3786604812989273E-3</v>
      </c>
      <c r="H449" s="169">
        <v>1.6546018614270942E-2</v>
      </c>
      <c r="I449" s="18">
        <f t="shared" si="44"/>
        <v>52.019077076130458</v>
      </c>
      <c r="J449" s="18">
        <f t="shared" si="49"/>
        <v>19.127414640893171</v>
      </c>
      <c r="K449" s="10">
        <v>20.094398214430811</v>
      </c>
      <c r="L449" s="10">
        <v>1.177755871267034</v>
      </c>
      <c r="M449" s="200">
        <f t="shared" si="45"/>
        <v>1.177755871267034</v>
      </c>
      <c r="N449" s="85">
        <v>48</v>
      </c>
      <c r="O449" s="85">
        <v>22</v>
      </c>
      <c r="P449" s="8">
        <v>5000</v>
      </c>
      <c r="Q449" s="10">
        <f t="shared" si="46"/>
        <v>92.418645802721471</v>
      </c>
      <c r="R449" s="11">
        <f t="shared" si="47"/>
        <v>5.6852021286122954E-2</v>
      </c>
      <c r="S449" s="94"/>
    </row>
    <row r="450" spans="1:19">
      <c r="A450" s="9">
        <f t="shared" si="48"/>
        <v>445</v>
      </c>
      <c r="B450" s="14" t="s">
        <v>247</v>
      </c>
      <c r="C450" s="8">
        <v>798.8</v>
      </c>
      <c r="D450" s="8"/>
      <c r="E450" s="8">
        <v>78.400000000000006</v>
      </c>
      <c r="F450" s="8">
        <f t="shared" si="43"/>
        <v>877.19999999999993</v>
      </c>
      <c r="G450" s="169">
        <v>5.5088431429399821E-3</v>
      </c>
      <c r="H450" s="169">
        <v>5.170630816959669E-3</v>
      </c>
      <c r="I450" s="18">
        <f t="shared" si="44"/>
        <v>24.233114746627098</v>
      </c>
      <c r="J450" s="18">
        <f t="shared" si="49"/>
        <v>8.9105162923347851</v>
      </c>
      <c r="K450" s="10">
        <v>9.3609861048104399</v>
      </c>
      <c r="L450" s="10">
        <v>1.0171527979124382</v>
      </c>
      <c r="M450" s="200">
        <f t="shared" si="45"/>
        <v>1.0171527979124382</v>
      </c>
      <c r="N450" s="85">
        <v>15</v>
      </c>
      <c r="O450" s="85">
        <v>19</v>
      </c>
      <c r="P450" s="8">
        <v>5000</v>
      </c>
      <c r="Q450" s="10">
        <f t="shared" si="46"/>
        <v>43.521769941684759</v>
      </c>
      <c r="R450" s="11">
        <f t="shared" si="47"/>
        <v>4.9614420818154086E-2</v>
      </c>
      <c r="S450" s="94"/>
    </row>
    <row r="451" spans="1:19">
      <c r="A451" s="9">
        <f t="shared" si="48"/>
        <v>446</v>
      </c>
      <c r="B451" s="14" t="s">
        <v>248</v>
      </c>
      <c r="C451" s="8">
        <v>607</v>
      </c>
      <c r="D451" s="8">
        <v>10.199999999999999</v>
      </c>
      <c r="E451" s="8">
        <v>105.6</v>
      </c>
      <c r="F451" s="8">
        <f t="shared" si="43"/>
        <v>722.80000000000007</v>
      </c>
      <c r="G451" s="169">
        <v>5.5088431429399821E-3</v>
      </c>
      <c r="H451" s="169">
        <v>4.8259220958290243E-3</v>
      </c>
      <c r="I451" s="18">
        <f t="shared" si="44"/>
        <v>23.45092584624792</v>
      </c>
      <c r="J451" s="18">
        <f t="shared" si="49"/>
        <v>8.6229054336653608</v>
      </c>
      <c r="K451" s="10">
        <v>9.058835122390585</v>
      </c>
      <c r="L451" s="10">
        <v>1.0171527979124382</v>
      </c>
      <c r="M451" s="200">
        <f t="shared" si="45"/>
        <v>1.0171527979124382</v>
      </c>
      <c r="N451" s="85">
        <v>14</v>
      </c>
      <c r="O451" s="85">
        <v>19</v>
      </c>
      <c r="P451" s="8">
        <v>5000</v>
      </c>
      <c r="Q451" s="10">
        <f t="shared" si="46"/>
        <v>42.149819200216299</v>
      </c>
      <c r="R451" s="11">
        <f t="shared" si="47"/>
        <v>5.8314636414245016E-2</v>
      </c>
      <c r="S451" s="94"/>
    </row>
    <row r="452" spans="1:19">
      <c r="A452" s="9">
        <f t="shared" si="48"/>
        <v>447</v>
      </c>
      <c r="B452" s="14" t="s">
        <v>249</v>
      </c>
      <c r="C452" s="8">
        <v>989.9</v>
      </c>
      <c r="D452" s="8"/>
      <c r="E452" s="8">
        <v>185.8</v>
      </c>
      <c r="F452" s="8">
        <f t="shared" ref="F452:F478" si="50">C452+D452+E452</f>
        <v>1175.7</v>
      </c>
      <c r="G452" s="169">
        <v>6.3786604812989273E-3</v>
      </c>
      <c r="H452" s="169">
        <v>5.170630816959669E-3</v>
      </c>
      <c r="I452" s="18">
        <f t="shared" ref="I452:I478" si="51">(G452+H452)*$T$2</f>
        <v>26.20684336361753</v>
      </c>
      <c r="J452" s="18">
        <f t="shared" si="49"/>
        <v>9.636256304802167</v>
      </c>
      <c r="K452" s="10">
        <v>10.123415794575589</v>
      </c>
      <c r="L452" s="10">
        <v>1.177755871267034</v>
      </c>
      <c r="M452" s="200">
        <f t="shared" ref="M452:M478" si="52">L452*$M$2</f>
        <v>1.177755871267034</v>
      </c>
      <c r="N452" s="85">
        <v>15</v>
      </c>
      <c r="O452" s="85">
        <v>22</v>
      </c>
      <c r="P452" s="8">
        <v>5000</v>
      </c>
      <c r="Q452" s="10">
        <f t="shared" ref="Q452:Q479" si="53">I452+J452+K452+M452</f>
        <v>47.144271334262321</v>
      </c>
      <c r="R452" s="11">
        <f t="shared" ref="R452:R479" si="54">Q452/F452</f>
        <v>4.0098895410616925E-2</v>
      </c>
      <c r="S452" s="94"/>
    </row>
    <row r="453" spans="1:19">
      <c r="A453" s="9">
        <f t="shared" si="48"/>
        <v>448</v>
      </c>
      <c r="B453" s="14" t="s">
        <v>250</v>
      </c>
      <c r="C453" s="8">
        <v>339.8</v>
      </c>
      <c r="D453" s="8"/>
      <c r="E453" s="8">
        <v>108.3</v>
      </c>
      <c r="F453" s="8">
        <f t="shared" si="50"/>
        <v>448.1</v>
      </c>
      <c r="G453" s="169">
        <v>4.9289649173673523E-3</v>
      </c>
      <c r="H453" s="169">
        <v>2.7576697690451569E-3</v>
      </c>
      <c r="I453" s="18">
        <f t="shared" si="51"/>
        <v>17.441973365979219</v>
      </c>
      <c r="J453" s="18">
        <f t="shared" si="49"/>
        <v>6.4134136066705594</v>
      </c>
      <c r="K453" s="10">
        <v>6.7376427680280209</v>
      </c>
      <c r="L453" s="10">
        <v>0.91008408234270788</v>
      </c>
      <c r="M453" s="200">
        <f t="shared" si="52"/>
        <v>0.91008408234270788</v>
      </c>
      <c r="N453" s="85">
        <v>8</v>
      </c>
      <c r="O453" s="85">
        <v>17</v>
      </c>
      <c r="P453" s="8">
        <v>5000</v>
      </c>
      <c r="Q453" s="10">
        <f t="shared" si="53"/>
        <v>31.503113823020506</v>
      </c>
      <c r="R453" s="11">
        <f t="shared" si="54"/>
        <v>7.0303757694756761E-2</v>
      </c>
      <c r="S453" s="94"/>
    </row>
    <row r="454" spans="1:19">
      <c r="A454" s="9">
        <f t="shared" si="48"/>
        <v>449</v>
      </c>
      <c r="B454" s="14" t="s">
        <v>251</v>
      </c>
      <c r="C454" s="8">
        <v>590.70000000000005</v>
      </c>
      <c r="D454" s="8"/>
      <c r="E454" s="8">
        <v>137.6</v>
      </c>
      <c r="F454" s="8">
        <f t="shared" si="50"/>
        <v>728.30000000000007</v>
      </c>
      <c r="G454" s="169">
        <v>6.9585387068715563E-3</v>
      </c>
      <c r="H454" s="169">
        <v>4.1365046535677356E-3</v>
      </c>
      <c r="I454" s="18">
        <f t="shared" si="51"/>
        <v>25.176095740473613</v>
      </c>
      <c r="J454" s="18">
        <f t="shared" si="49"/>
        <v>9.257250403772149</v>
      </c>
      <c r="K454" s="10">
        <v>9.7252493071594568</v>
      </c>
      <c r="L454" s="10">
        <v>1.284824586836764</v>
      </c>
      <c r="M454" s="200">
        <f t="shared" si="52"/>
        <v>1.284824586836764</v>
      </c>
      <c r="N454" s="85">
        <v>12</v>
      </c>
      <c r="O454" s="85">
        <v>24</v>
      </c>
      <c r="P454" s="8">
        <v>5000</v>
      </c>
      <c r="Q454" s="10">
        <f t="shared" si="53"/>
        <v>45.443420038241982</v>
      </c>
      <c r="R454" s="11">
        <f t="shared" si="54"/>
        <v>6.2396567401128623E-2</v>
      </c>
      <c r="S454" s="94"/>
    </row>
    <row r="455" spans="1:19">
      <c r="A455" s="9">
        <f t="shared" si="48"/>
        <v>450</v>
      </c>
      <c r="B455" s="14" t="s">
        <v>252</v>
      </c>
      <c r="C455" s="8">
        <v>356.7</v>
      </c>
      <c r="D455" s="8"/>
      <c r="E455" s="8">
        <v>119.5</v>
      </c>
      <c r="F455" s="8">
        <f t="shared" si="50"/>
        <v>476.2</v>
      </c>
      <c r="G455" s="169">
        <v>6.9585387068715563E-3</v>
      </c>
      <c r="H455" s="169">
        <v>3.1023784901758017E-3</v>
      </c>
      <c r="I455" s="18">
        <f t="shared" si="51"/>
        <v>22.829529039336073</v>
      </c>
      <c r="J455" s="18">
        <f t="shared" si="49"/>
        <v>8.3944178277638741</v>
      </c>
      <c r="K455" s="10">
        <v>8.818796359899892</v>
      </c>
      <c r="L455" s="10">
        <v>1.284824586836764</v>
      </c>
      <c r="M455" s="200">
        <f t="shared" si="52"/>
        <v>1.284824586836764</v>
      </c>
      <c r="N455" s="85">
        <v>9</v>
      </c>
      <c r="O455" s="85">
        <v>24</v>
      </c>
      <c r="P455" s="8">
        <v>5000</v>
      </c>
      <c r="Q455" s="10">
        <f t="shared" si="53"/>
        <v>41.327567813836602</v>
      </c>
      <c r="R455" s="11">
        <f t="shared" si="54"/>
        <v>8.6786156685923141E-2</v>
      </c>
      <c r="S455" s="94"/>
    </row>
    <row r="456" spans="1:19">
      <c r="A456" s="9">
        <f t="shared" ref="A456:A478" si="55">A455+1</f>
        <v>451</v>
      </c>
      <c r="B456" s="14" t="s">
        <v>253</v>
      </c>
      <c r="C456" s="8">
        <v>767.6</v>
      </c>
      <c r="D456" s="8"/>
      <c r="E456" s="8">
        <v>77.5</v>
      </c>
      <c r="F456" s="8">
        <f t="shared" si="50"/>
        <v>845.1</v>
      </c>
      <c r="G456" s="169">
        <v>6.3786604812989273E-3</v>
      </c>
      <c r="H456" s="169">
        <v>5.8600482592209586E-3</v>
      </c>
      <c r="I456" s="18">
        <f t="shared" si="51"/>
        <v>27.771221164375891</v>
      </c>
      <c r="J456" s="18">
        <f t="shared" si="49"/>
        <v>10.211478022141016</v>
      </c>
      <c r="K456" s="10">
        <v>10.727717759415301</v>
      </c>
      <c r="L456" s="10">
        <v>1.177755871267034</v>
      </c>
      <c r="M456" s="200">
        <f t="shared" si="52"/>
        <v>1.177755871267034</v>
      </c>
      <c r="N456" s="85">
        <v>17</v>
      </c>
      <c r="O456" s="85">
        <v>22</v>
      </c>
      <c r="P456" s="8">
        <v>5000</v>
      </c>
      <c r="Q456" s="10">
        <f t="shared" si="53"/>
        <v>49.888172817199241</v>
      </c>
      <c r="R456" s="11">
        <f t="shared" si="54"/>
        <v>5.9032271704176117E-2</v>
      </c>
      <c r="S456" s="94"/>
    </row>
    <row r="457" spans="1:19">
      <c r="A457" s="9">
        <f t="shared" si="55"/>
        <v>452</v>
      </c>
      <c r="B457" s="14" t="s">
        <v>254</v>
      </c>
      <c r="C457" s="8">
        <v>298</v>
      </c>
      <c r="D457" s="8"/>
      <c r="E457" s="8">
        <v>109</v>
      </c>
      <c r="F457" s="8">
        <f t="shared" si="50"/>
        <v>407</v>
      </c>
      <c r="G457" s="169">
        <v>4.059147579008408E-3</v>
      </c>
      <c r="H457" s="169">
        <v>3.1023784901758017E-3</v>
      </c>
      <c r="I457" s="18">
        <f t="shared" si="51"/>
        <v>16.250433649367967</v>
      </c>
      <c r="J457" s="18">
        <f t="shared" ref="J457:J478" si="56">I457*0.3677</f>
        <v>5.9752844528726019</v>
      </c>
      <c r="K457" s="10">
        <v>6.2773640606827277</v>
      </c>
      <c r="L457" s="10">
        <v>0.74948100898811243</v>
      </c>
      <c r="M457" s="200">
        <f t="shared" si="52"/>
        <v>0.74948100898811243</v>
      </c>
      <c r="N457" s="85">
        <v>9</v>
      </c>
      <c r="O457" s="85">
        <v>14</v>
      </c>
      <c r="P457" s="8">
        <v>5000</v>
      </c>
      <c r="Q457" s="10">
        <f t="shared" si="53"/>
        <v>29.252563171911412</v>
      </c>
      <c r="R457" s="11">
        <f t="shared" si="54"/>
        <v>7.187361958700593E-2</v>
      </c>
      <c r="S457" s="94"/>
    </row>
    <row r="458" spans="1:19">
      <c r="A458" s="9">
        <f t="shared" si="55"/>
        <v>453</v>
      </c>
      <c r="B458" s="14" t="s">
        <v>255</v>
      </c>
      <c r="C458" s="8">
        <v>411.89</v>
      </c>
      <c r="D458" s="8"/>
      <c r="E458" s="8">
        <v>88</v>
      </c>
      <c r="F458" s="8">
        <f t="shared" si="50"/>
        <v>499.89</v>
      </c>
      <c r="G458" s="169">
        <v>6.6685995940852418E-3</v>
      </c>
      <c r="H458" s="169">
        <v>8.2730093071354711E-3</v>
      </c>
      <c r="I458" s="18">
        <f t="shared" si="51"/>
        <v>33.904453006026955</v>
      </c>
      <c r="J458" s="18">
        <f t="shared" si="56"/>
        <v>12.466667370316113</v>
      </c>
      <c r="K458" s="10">
        <v>13.096917866276003</v>
      </c>
      <c r="L458" s="10">
        <v>1.231290229051899</v>
      </c>
      <c r="M458" s="200">
        <f t="shared" si="52"/>
        <v>1.231290229051899</v>
      </c>
      <c r="N458" s="85">
        <v>24</v>
      </c>
      <c r="O458" s="85">
        <v>23</v>
      </c>
      <c r="P458" s="8">
        <v>5000</v>
      </c>
      <c r="Q458" s="10">
        <f t="shared" si="53"/>
        <v>60.699328471670974</v>
      </c>
      <c r="R458" s="11">
        <f t="shared" si="54"/>
        <v>0.12142537052485743</v>
      </c>
      <c r="S458" s="94"/>
    </row>
    <row r="459" spans="1:19">
      <c r="A459" s="9">
        <f t="shared" si="55"/>
        <v>454</v>
      </c>
      <c r="B459" s="14" t="s">
        <v>256</v>
      </c>
      <c r="C459" s="8">
        <v>231.4</v>
      </c>
      <c r="D459" s="8"/>
      <c r="E459" s="8">
        <v>166.7</v>
      </c>
      <c r="F459" s="8">
        <f t="shared" si="50"/>
        <v>398.1</v>
      </c>
      <c r="G459" s="169">
        <v>2.029573789504204E-3</v>
      </c>
      <c r="H459" s="169">
        <v>3.1023784901758017E-3</v>
      </c>
      <c r="I459" s="18">
        <f t="shared" si="51"/>
        <v>11.64506687639029</v>
      </c>
      <c r="J459" s="18">
        <f t="shared" si="56"/>
        <v>4.2818910904487097</v>
      </c>
      <c r="K459" s="10">
        <v>4.4983614512307115</v>
      </c>
      <c r="L459" s="10">
        <v>0.37474050449405621</v>
      </c>
      <c r="M459" s="200">
        <f t="shared" si="52"/>
        <v>0.37474050449405621</v>
      </c>
      <c r="N459" s="85">
        <v>9</v>
      </c>
      <c r="O459" s="85">
        <v>7</v>
      </c>
      <c r="P459" s="8">
        <v>5000</v>
      </c>
      <c r="Q459" s="10">
        <f t="shared" si="53"/>
        <v>20.800059922563769</v>
      </c>
      <c r="R459" s="11">
        <f t="shared" si="54"/>
        <v>5.2248329370921297E-2</v>
      </c>
      <c r="S459" s="94"/>
    </row>
    <row r="460" spans="1:19">
      <c r="A460" s="9">
        <f t="shared" si="55"/>
        <v>455</v>
      </c>
      <c r="B460" s="14" t="s">
        <v>257</v>
      </c>
      <c r="C460" s="8">
        <v>390</v>
      </c>
      <c r="D460" s="8"/>
      <c r="E460" s="8">
        <v>65.8</v>
      </c>
      <c r="F460" s="8">
        <f t="shared" si="50"/>
        <v>455.8</v>
      </c>
      <c r="G460" s="169">
        <v>4.9289649173673523E-3</v>
      </c>
      <c r="H460" s="169">
        <v>2.4129610479145121E-3</v>
      </c>
      <c r="I460" s="18">
        <f t="shared" si="51"/>
        <v>16.659784465600037</v>
      </c>
      <c r="J460" s="18">
        <f t="shared" si="56"/>
        <v>6.1258027480011341</v>
      </c>
      <c r="K460" s="10">
        <v>6.435491785608165</v>
      </c>
      <c r="L460" s="10">
        <v>0.91008408234270788</v>
      </c>
      <c r="M460" s="200">
        <f t="shared" si="52"/>
        <v>0.91008408234270788</v>
      </c>
      <c r="N460" s="85">
        <v>7</v>
      </c>
      <c r="O460" s="85">
        <v>17</v>
      </c>
      <c r="P460" s="8">
        <v>5000</v>
      </c>
      <c r="Q460" s="10">
        <f t="shared" si="53"/>
        <v>30.131163081552042</v>
      </c>
      <c r="R460" s="11">
        <f t="shared" si="54"/>
        <v>6.6106105927055819E-2</v>
      </c>
      <c r="S460" s="94"/>
    </row>
    <row r="461" spans="1:19">
      <c r="A461" s="9">
        <f t="shared" si="55"/>
        <v>456</v>
      </c>
      <c r="B461" s="14" t="s">
        <v>258</v>
      </c>
      <c r="C461" s="8">
        <v>1219.7</v>
      </c>
      <c r="D461" s="8">
        <v>67.2</v>
      </c>
      <c r="E461" s="8">
        <v>147.4</v>
      </c>
      <c r="F461" s="8">
        <f t="shared" si="50"/>
        <v>1434.3000000000002</v>
      </c>
      <c r="G461" s="169">
        <v>1.1017686285879964E-2</v>
      </c>
      <c r="H461" s="169">
        <v>8.9624267493967607E-3</v>
      </c>
      <c r="I461" s="18">
        <f t="shared" si="51"/>
        <v>45.337473891737481</v>
      </c>
      <c r="J461" s="18">
        <f t="shared" si="56"/>
        <v>16.670589149991873</v>
      </c>
      <c r="K461" s="10">
        <v>17.51336827994146</v>
      </c>
      <c r="L461" s="10">
        <v>2.0343055958248764</v>
      </c>
      <c r="M461" s="200">
        <f t="shared" si="52"/>
        <v>2.0343055958248764</v>
      </c>
      <c r="N461" s="85">
        <v>26</v>
      </c>
      <c r="O461" s="85">
        <v>38</v>
      </c>
      <c r="P461" s="8">
        <v>5000</v>
      </c>
      <c r="Q461" s="10">
        <f t="shared" si="53"/>
        <v>81.555736917495693</v>
      </c>
      <c r="R461" s="11">
        <f t="shared" si="54"/>
        <v>5.6861003219337437E-2</v>
      </c>
      <c r="S461" s="94"/>
    </row>
    <row r="462" spans="1:19">
      <c r="A462" s="9">
        <f t="shared" si="55"/>
        <v>457</v>
      </c>
      <c r="B462" s="14" t="s">
        <v>259</v>
      </c>
      <c r="C462" s="8">
        <v>567.4</v>
      </c>
      <c r="D462" s="8"/>
      <c r="E462" s="8">
        <v>46.1</v>
      </c>
      <c r="F462" s="8">
        <f t="shared" si="50"/>
        <v>613.5</v>
      </c>
      <c r="G462" s="169">
        <v>5.5088431429399821E-3</v>
      </c>
      <c r="H462" s="169">
        <v>4.8259220958290243E-3</v>
      </c>
      <c r="I462" s="18">
        <f t="shared" si="51"/>
        <v>23.45092584624792</v>
      </c>
      <c r="J462" s="18">
        <f t="shared" si="56"/>
        <v>8.6229054336653608</v>
      </c>
      <c r="K462" s="10">
        <v>9.058835122390585</v>
      </c>
      <c r="L462" s="10">
        <v>1.0171527979124382</v>
      </c>
      <c r="M462" s="200">
        <f t="shared" si="52"/>
        <v>1.0171527979124382</v>
      </c>
      <c r="N462" s="85">
        <v>14</v>
      </c>
      <c r="O462" s="85">
        <v>19</v>
      </c>
      <c r="P462" s="8">
        <v>5000</v>
      </c>
      <c r="Q462" s="10">
        <f t="shared" si="53"/>
        <v>42.149819200216299</v>
      </c>
      <c r="R462" s="11">
        <f t="shared" si="54"/>
        <v>6.8703861777043684E-2</v>
      </c>
      <c r="S462" s="94"/>
    </row>
    <row r="463" spans="1:19">
      <c r="A463" s="9">
        <f t="shared" si="55"/>
        <v>458</v>
      </c>
      <c r="B463" s="14" t="s">
        <v>260</v>
      </c>
      <c r="C463" s="8">
        <v>218.9</v>
      </c>
      <c r="D463" s="8"/>
      <c r="E463" s="8">
        <v>70.099999999999994</v>
      </c>
      <c r="F463" s="8">
        <f t="shared" si="50"/>
        <v>289</v>
      </c>
      <c r="G463" s="169">
        <v>3.4792693534357782E-3</v>
      </c>
      <c r="H463" s="169">
        <v>2.7576697690451569E-3</v>
      </c>
      <c r="I463" s="18">
        <f t="shared" si="51"/>
        <v>14.152425670995166</v>
      </c>
      <c r="J463" s="18">
        <f t="shared" si="56"/>
        <v>5.2038469192249233</v>
      </c>
      <c r="K463" s="10">
        <v>5.4669266184194392</v>
      </c>
      <c r="L463" s="10">
        <v>0.64241229341838202</v>
      </c>
      <c r="M463" s="200">
        <f t="shared" si="52"/>
        <v>0.64241229341838202</v>
      </c>
      <c r="N463" s="85">
        <v>8</v>
      </c>
      <c r="O463" s="85">
        <v>12</v>
      </c>
      <c r="P463" s="8">
        <v>5000</v>
      </c>
      <c r="Q463" s="10">
        <f t="shared" si="53"/>
        <v>25.465611502057911</v>
      </c>
      <c r="R463" s="11">
        <f t="shared" si="54"/>
        <v>8.8116302775286884E-2</v>
      </c>
      <c r="S463" s="94"/>
    </row>
    <row r="464" spans="1:19">
      <c r="A464" s="9">
        <f t="shared" si="55"/>
        <v>459</v>
      </c>
      <c r="B464" s="14" t="s">
        <v>261</v>
      </c>
      <c r="C464" s="8">
        <v>443.7</v>
      </c>
      <c r="D464" s="8"/>
      <c r="E464" s="8">
        <v>82.1</v>
      </c>
      <c r="F464" s="8">
        <f t="shared" si="50"/>
        <v>525.79999999999995</v>
      </c>
      <c r="G464" s="169">
        <v>4.059147579008408E-3</v>
      </c>
      <c r="H464" s="169">
        <v>3.7917959324370908E-3</v>
      </c>
      <c r="I464" s="18">
        <f t="shared" si="51"/>
        <v>17.814811450126328</v>
      </c>
      <c r="J464" s="18">
        <f t="shared" si="56"/>
        <v>6.5505061702114515</v>
      </c>
      <c r="K464" s="10">
        <v>6.8816660255224376</v>
      </c>
      <c r="L464" s="10">
        <v>0.74948100898811243</v>
      </c>
      <c r="M464" s="200">
        <f t="shared" si="52"/>
        <v>0.74948100898811243</v>
      </c>
      <c r="N464" s="85">
        <v>11</v>
      </c>
      <c r="O464" s="85">
        <v>14</v>
      </c>
      <c r="P464" s="8">
        <v>5000</v>
      </c>
      <c r="Q464" s="10">
        <f t="shared" si="53"/>
        <v>31.996464654848332</v>
      </c>
      <c r="R464" s="11">
        <f t="shared" si="54"/>
        <v>6.0852918704542285E-2</v>
      </c>
      <c r="S464" s="94"/>
    </row>
    <row r="465" spans="1:19">
      <c r="A465" s="9">
        <f t="shared" si="55"/>
        <v>460</v>
      </c>
      <c r="B465" s="14" t="s">
        <v>262</v>
      </c>
      <c r="C465" s="8">
        <v>524.9</v>
      </c>
      <c r="D465" s="8">
        <v>22.1</v>
      </c>
      <c r="E465" s="8"/>
      <c r="F465" s="8">
        <f t="shared" si="50"/>
        <v>547</v>
      </c>
      <c r="G465" s="169">
        <v>5.2189040301536677E-3</v>
      </c>
      <c r="H465" s="169">
        <v>2.0682523267838678E-3</v>
      </c>
      <c r="I465" s="18">
        <f t="shared" si="51"/>
        <v>16.53550510421767</v>
      </c>
      <c r="J465" s="18">
        <f t="shared" si="56"/>
        <v>6.0801052268208373</v>
      </c>
      <c r="K465" s="10">
        <v>6.3874840331100273</v>
      </c>
      <c r="L465" s="10">
        <v>0.96361844012757314</v>
      </c>
      <c r="M465" s="200">
        <f t="shared" si="52"/>
        <v>0.96361844012757314</v>
      </c>
      <c r="N465" s="85">
        <v>6</v>
      </c>
      <c r="O465" s="85">
        <v>18</v>
      </c>
      <c r="P465" s="8">
        <v>5000</v>
      </c>
      <c r="Q465" s="10">
        <f t="shared" si="53"/>
        <v>29.966712804276106</v>
      </c>
      <c r="R465" s="11">
        <f t="shared" si="54"/>
        <v>5.4783752841455403E-2</v>
      </c>
      <c r="S465" s="94"/>
    </row>
    <row r="466" spans="1:19">
      <c r="A466" s="9">
        <f t="shared" si="55"/>
        <v>461</v>
      </c>
      <c r="B466" s="14" t="s">
        <v>263</v>
      </c>
      <c r="C466" s="8">
        <v>651.29999999999995</v>
      </c>
      <c r="D466" s="8"/>
      <c r="E466" s="8"/>
      <c r="F466" s="8">
        <f t="shared" si="50"/>
        <v>651.29999999999995</v>
      </c>
      <c r="G466" s="169">
        <v>5.5088431429399821E-3</v>
      </c>
      <c r="H466" s="169">
        <v>4.4812133746983803E-3</v>
      </c>
      <c r="I466" s="18">
        <f t="shared" si="51"/>
        <v>22.668736945868741</v>
      </c>
      <c r="J466" s="18">
        <f t="shared" si="56"/>
        <v>8.3352945749959364</v>
      </c>
      <c r="K466" s="10">
        <v>8.75668413997073</v>
      </c>
      <c r="L466" s="10">
        <v>1.0171527979124382</v>
      </c>
      <c r="M466" s="200">
        <f t="shared" si="52"/>
        <v>1.0171527979124382</v>
      </c>
      <c r="N466" s="85">
        <v>13</v>
      </c>
      <c r="O466" s="85">
        <v>19</v>
      </c>
      <c r="P466" s="8">
        <v>5000</v>
      </c>
      <c r="Q466" s="10">
        <f t="shared" si="53"/>
        <v>40.777868458747847</v>
      </c>
      <c r="R466" s="11">
        <f t="shared" si="54"/>
        <v>6.2609962319588278E-2</v>
      </c>
      <c r="S466" s="94"/>
    </row>
    <row r="467" spans="1:19">
      <c r="A467" s="9">
        <f t="shared" si="55"/>
        <v>462</v>
      </c>
      <c r="B467" s="14" t="s">
        <v>264</v>
      </c>
      <c r="C467" s="8">
        <v>245.8</v>
      </c>
      <c r="D467" s="8"/>
      <c r="E467" s="8">
        <v>32.1</v>
      </c>
      <c r="F467" s="8">
        <f t="shared" si="50"/>
        <v>277.90000000000003</v>
      </c>
      <c r="G467" s="169">
        <v>2.3195129022905189E-3</v>
      </c>
      <c r="H467" s="169">
        <v>1.723543605653223E-3</v>
      </c>
      <c r="I467" s="18">
        <f t="shared" si="51"/>
        <v>9.1742208138703845</v>
      </c>
      <c r="J467" s="18">
        <f t="shared" si="56"/>
        <v>3.3733609932601407</v>
      </c>
      <c r="K467" s="10">
        <v>3.5439007514730076</v>
      </c>
      <c r="L467" s="10">
        <v>0.42827486227892136</v>
      </c>
      <c r="M467" s="200">
        <f t="shared" si="52"/>
        <v>0.42827486227892136</v>
      </c>
      <c r="N467" s="85">
        <v>5</v>
      </c>
      <c r="O467" s="85">
        <v>8</v>
      </c>
      <c r="P467" s="8">
        <v>5000</v>
      </c>
      <c r="Q467" s="10">
        <f t="shared" si="53"/>
        <v>16.519757420882456</v>
      </c>
      <c r="R467" s="11">
        <f t="shared" si="54"/>
        <v>5.9444970927968528E-2</v>
      </c>
      <c r="S467" s="94"/>
    </row>
    <row r="468" spans="1:19">
      <c r="A468" s="9">
        <f t="shared" si="55"/>
        <v>463</v>
      </c>
      <c r="B468" s="14" t="s">
        <v>265</v>
      </c>
      <c r="C468" s="8">
        <v>552.5</v>
      </c>
      <c r="D468" s="8"/>
      <c r="E468" s="8">
        <v>58.2</v>
      </c>
      <c r="F468" s="8">
        <f t="shared" si="50"/>
        <v>610.70000000000005</v>
      </c>
      <c r="G468" s="169">
        <v>4.3490866917947233E-3</v>
      </c>
      <c r="H468" s="169">
        <v>3.1023784901758017E-3</v>
      </c>
      <c r="I468" s="18">
        <f t="shared" si="51"/>
        <v>16.908343188364778</v>
      </c>
      <c r="J468" s="18">
        <f t="shared" si="56"/>
        <v>6.2171977903617295</v>
      </c>
      <c r="K468" s="10">
        <v>6.5315072906044431</v>
      </c>
      <c r="L468" s="10">
        <v>0.80301536677297769</v>
      </c>
      <c r="M468" s="200">
        <f t="shared" si="52"/>
        <v>0.80301536677297769</v>
      </c>
      <c r="N468" s="85">
        <v>9</v>
      </c>
      <c r="O468" s="85">
        <v>15</v>
      </c>
      <c r="P468" s="8">
        <v>5000</v>
      </c>
      <c r="Q468" s="10">
        <f t="shared" si="53"/>
        <v>30.460063636103929</v>
      </c>
      <c r="R468" s="11">
        <f t="shared" si="54"/>
        <v>4.9877294311616055E-2</v>
      </c>
      <c r="S468" s="94"/>
    </row>
    <row r="469" spans="1:19">
      <c r="A469" s="9">
        <f t="shared" si="55"/>
        <v>464</v>
      </c>
      <c r="B469" s="14" t="s">
        <v>266</v>
      </c>
      <c r="C469" s="8">
        <v>282.10000000000002</v>
      </c>
      <c r="D469" s="8"/>
      <c r="E469" s="8"/>
      <c r="F469" s="8">
        <f t="shared" si="50"/>
        <v>282.10000000000002</v>
      </c>
      <c r="G469" s="169">
        <v>6.6685995940852418E-3</v>
      </c>
      <c r="H469" s="169">
        <v>3.447087211306446E-3</v>
      </c>
      <c r="I469" s="18">
        <f t="shared" si="51"/>
        <v>22.95380840071844</v>
      </c>
      <c r="J469" s="18">
        <f t="shared" si="56"/>
        <v>8.4401153489441718</v>
      </c>
      <c r="K469" s="10">
        <v>8.8668041123980306</v>
      </c>
      <c r="L469" s="10">
        <v>1.231290229051899</v>
      </c>
      <c r="M469" s="200">
        <f t="shared" si="52"/>
        <v>1.231290229051899</v>
      </c>
      <c r="N469" s="85">
        <v>10</v>
      </c>
      <c r="O469" s="85">
        <v>23</v>
      </c>
      <c r="P469" s="8">
        <v>5000</v>
      </c>
      <c r="Q469" s="10">
        <f t="shared" si="53"/>
        <v>41.492018091112541</v>
      </c>
      <c r="R469" s="11">
        <f t="shared" si="54"/>
        <v>0.14708265895467046</v>
      </c>
      <c r="S469" s="94"/>
    </row>
    <row r="470" spans="1:19">
      <c r="A470" s="9">
        <f t="shared" si="55"/>
        <v>465</v>
      </c>
      <c r="B470" s="14" t="s">
        <v>267</v>
      </c>
      <c r="C470" s="8">
        <v>188.5</v>
      </c>
      <c r="D470" s="8"/>
      <c r="E470" s="8"/>
      <c r="F470" s="8">
        <f t="shared" si="50"/>
        <v>188.5</v>
      </c>
      <c r="G470" s="169">
        <v>3.1893302406494637E-3</v>
      </c>
      <c r="H470" s="169">
        <v>3.447087211306446E-3</v>
      </c>
      <c r="I470" s="18">
        <f t="shared" si="51"/>
        <v>15.058893932756714</v>
      </c>
      <c r="J470" s="18">
        <f t="shared" si="56"/>
        <v>5.5371552990746444</v>
      </c>
      <c r="K470" s="10">
        <v>5.8170853533374327</v>
      </c>
      <c r="L470" s="10">
        <v>0.58887793563351698</v>
      </c>
      <c r="M470" s="200">
        <f t="shared" si="52"/>
        <v>0.58887793563351698</v>
      </c>
      <c r="N470" s="85">
        <v>10</v>
      </c>
      <c r="O470" s="85">
        <v>11</v>
      </c>
      <c r="P470" s="8">
        <v>5000</v>
      </c>
      <c r="Q470" s="10">
        <f t="shared" si="53"/>
        <v>27.002012520802307</v>
      </c>
      <c r="R470" s="11">
        <f t="shared" si="54"/>
        <v>0.14324675077348703</v>
      </c>
      <c r="S470" s="94"/>
    </row>
    <row r="471" spans="1:19">
      <c r="A471" s="9">
        <f t="shared" si="55"/>
        <v>466</v>
      </c>
      <c r="B471" s="14" t="s">
        <v>268</v>
      </c>
      <c r="C471" s="8">
        <v>182.2</v>
      </c>
      <c r="D471" s="8"/>
      <c r="E471" s="8"/>
      <c r="F471" s="8">
        <f t="shared" si="50"/>
        <v>182.2</v>
      </c>
      <c r="G471" s="169">
        <v>1.4496955639315744E-3</v>
      </c>
      <c r="H471" s="169">
        <v>6.8941744226128923E-4</v>
      </c>
      <c r="I471" s="18">
        <f t="shared" si="51"/>
        <v>4.8539254957424127</v>
      </c>
      <c r="J471" s="18">
        <f t="shared" si="56"/>
        <v>1.7847884047844853</v>
      </c>
      <c r="K471" s="10">
        <v>1.8750181144482927</v>
      </c>
      <c r="L471" s="10">
        <v>0.26767178892432586</v>
      </c>
      <c r="M471" s="200">
        <f t="shared" si="52"/>
        <v>0.26767178892432586</v>
      </c>
      <c r="N471" s="85">
        <v>2</v>
      </c>
      <c r="O471" s="85">
        <v>5</v>
      </c>
      <c r="P471" s="8">
        <v>5000</v>
      </c>
      <c r="Q471" s="10">
        <f t="shared" si="53"/>
        <v>8.7814038038995186</v>
      </c>
      <c r="R471" s="11">
        <f t="shared" si="54"/>
        <v>4.8196508254113715E-2</v>
      </c>
      <c r="S471" s="94"/>
    </row>
    <row r="472" spans="1:19">
      <c r="A472" s="9">
        <f t="shared" si="55"/>
        <v>467</v>
      </c>
      <c r="B472" s="14" t="s">
        <v>269</v>
      </c>
      <c r="C472" s="8">
        <v>505.8</v>
      </c>
      <c r="D472" s="8"/>
      <c r="E472" s="8"/>
      <c r="F472" s="8">
        <f t="shared" si="50"/>
        <v>505.8</v>
      </c>
      <c r="G472" s="169">
        <v>4.6390258045810378E-3</v>
      </c>
      <c r="H472" s="169">
        <v>1.3788348845225785E-3</v>
      </c>
      <c r="I472" s="18">
        <f t="shared" si="51"/>
        <v>13.655308225465689</v>
      </c>
      <c r="J472" s="18">
        <f t="shared" si="56"/>
        <v>5.0210568345037343</v>
      </c>
      <c r="K472" s="10">
        <v>5.274895608426883</v>
      </c>
      <c r="L472" s="10">
        <v>0.85654972455784273</v>
      </c>
      <c r="M472" s="200">
        <f t="shared" si="52"/>
        <v>0.85654972455784273</v>
      </c>
      <c r="N472" s="85">
        <v>4</v>
      </c>
      <c r="O472" s="85">
        <v>16</v>
      </c>
      <c r="P472" s="8">
        <v>5000</v>
      </c>
      <c r="Q472" s="10">
        <f t="shared" si="53"/>
        <v>24.807810392954153</v>
      </c>
      <c r="R472" s="11">
        <f t="shared" si="54"/>
        <v>4.9046679305959177E-2</v>
      </c>
      <c r="S472" s="94"/>
    </row>
    <row r="473" spans="1:19">
      <c r="A473" s="9">
        <f t="shared" si="55"/>
        <v>468</v>
      </c>
      <c r="B473" s="14" t="s">
        <v>270</v>
      </c>
      <c r="C473" s="8">
        <v>248.8</v>
      </c>
      <c r="D473" s="8"/>
      <c r="E473" s="8"/>
      <c r="F473" s="8">
        <f t="shared" si="50"/>
        <v>248.8</v>
      </c>
      <c r="G473" s="169">
        <v>2.6094520150768338E-3</v>
      </c>
      <c r="H473" s="169">
        <v>4.4812133746983803E-3</v>
      </c>
      <c r="I473" s="18">
        <f t="shared" si="51"/>
        <v>16.089641555900634</v>
      </c>
      <c r="J473" s="18">
        <f t="shared" si="56"/>
        <v>5.9161612001046633</v>
      </c>
      <c r="K473" s="10">
        <v>6.2152518407535657</v>
      </c>
      <c r="L473" s="10">
        <v>0.48180922006378657</v>
      </c>
      <c r="M473" s="200">
        <f t="shared" si="52"/>
        <v>0.48180922006378657</v>
      </c>
      <c r="N473" s="85">
        <v>13</v>
      </c>
      <c r="O473" s="85">
        <v>9</v>
      </c>
      <c r="P473" s="8">
        <v>5000</v>
      </c>
      <c r="Q473" s="10">
        <f t="shared" si="53"/>
        <v>28.702863816822653</v>
      </c>
      <c r="R473" s="11">
        <f t="shared" si="54"/>
        <v>0.11536520826697207</v>
      </c>
      <c r="S473" s="94"/>
    </row>
    <row r="474" spans="1:19">
      <c r="A474" s="9">
        <f t="shared" si="55"/>
        <v>469</v>
      </c>
      <c r="B474" s="14" t="s">
        <v>271</v>
      </c>
      <c r="C474" s="8">
        <v>301.2</v>
      </c>
      <c r="D474" s="8"/>
      <c r="E474" s="8">
        <v>68.8</v>
      </c>
      <c r="F474" s="8">
        <f t="shared" si="50"/>
        <v>370</v>
      </c>
      <c r="G474" s="169">
        <v>2.3195129022905189E-3</v>
      </c>
      <c r="H474" s="169">
        <v>2.4129610479145121E-3</v>
      </c>
      <c r="I474" s="18">
        <f t="shared" si="51"/>
        <v>10.738598614628742</v>
      </c>
      <c r="J474" s="18">
        <f t="shared" si="56"/>
        <v>3.948582710598989</v>
      </c>
      <c r="K474" s="10">
        <v>4.148202716312718</v>
      </c>
      <c r="L474" s="10">
        <v>0.42827486227892136</v>
      </c>
      <c r="M474" s="200">
        <f t="shared" si="52"/>
        <v>0.42827486227892136</v>
      </c>
      <c r="N474" s="85">
        <v>7</v>
      </c>
      <c r="O474" s="85">
        <v>8</v>
      </c>
      <c r="P474" s="8">
        <v>5000</v>
      </c>
      <c r="Q474" s="10">
        <f t="shared" si="53"/>
        <v>19.263658903819373</v>
      </c>
      <c r="R474" s="11">
        <f t="shared" si="54"/>
        <v>5.20639429832956E-2</v>
      </c>
      <c r="S474" s="94"/>
    </row>
    <row r="475" spans="1:19">
      <c r="A475" s="9">
        <f t="shared" si="55"/>
        <v>470</v>
      </c>
      <c r="B475" s="14" t="s">
        <v>272</v>
      </c>
      <c r="C475" s="8">
        <v>388.1</v>
      </c>
      <c r="D475" s="8"/>
      <c r="E475" s="8"/>
      <c r="F475" s="8">
        <f t="shared" si="50"/>
        <v>388.1</v>
      </c>
      <c r="G475" s="169">
        <v>5.5088431429399821E-3</v>
      </c>
      <c r="H475" s="169">
        <v>2.4129610479145121E-3</v>
      </c>
      <c r="I475" s="18">
        <f t="shared" si="51"/>
        <v>17.97560354359366</v>
      </c>
      <c r="J475" s="18">
        <f t="shared" si="56"/>
        <v>6.6096294229793893</v>
      </c>
      <c r="K475" s="10">
        <v>6.9437782454515986</v>
      </c>
      <c r="L475" s="10">
        <v>1.0171527979124382</v>
      </c>
      <c r="M475" s="200">
        <f t="shared" si="52"/>
        <v>1.0171527979124382</v>
      </c>
      <c r="N475" s="85">
        <v>7</v>
      </c>
      <c r="O475" s="85">
        <v>19</v>
      </c>
      <c r="P475" s="8">
        <v>5000</v>
      </c>
      <c r="Q475" s="10">
        <f t="shared" si="53"/>
        <v>32.546164009937087</v>
      </c>
      <c r="R475" s="11">
        <f t="shared" si="54"/>
        <v>8.3860252537843558E-2</v>
      </c>
      <c r="S475" s="94"/>
    </row>
    <row r="476" spans="1:19">
      <c r="A476" s="9">
        <f t="shared" si="55"/>
        <v>471</v>
      </c>
      <c r="B476" s="14" t="s">
        <v>273</v>
      </c>
      <c r="C476" s="8">
        <v>1686.83</v>
      </c>
      <c r="D476" s="8"/>
      <c r="E476" s="8"/>
      <c r="F476" s="8">
        <f t="shared" si="50"/>
        <v>1686.83</v>
      </c>
      <c r="G476" s="169">
        <v>2.6384459263554653E-2</v>
      </c>
      <c r="H476" s="169">
        <v>4.6190968631506381E-2</v>
      </c>
      <c r="I476" s="18">
        <f t="shared" si="51"/>
        <v>164.68308069951985</v>
      </c>
      <c r="J476" s="18">
        <f t="shared" si="56"/>
        <v>60.553968773213455</v>
      </c>
      <c r="K476" s="10">
        <v>63.615265567136802</v>
      </c>
      <c r="L476" s="10">
        <v>4.8716265584227303</v>
      </c>
      <c r="M476" s="200">
        <f t="shared" si="52"/>
        <v>4.8716265584227303</v>
      </c>
      <c r="N476" s="85">
        <v>134</v>
      </c>
      <c r="O476" s="85">
        <v>91</v>
      </c>
      <c r="P476" s="8">
        <v>5000</v>
      </c>
      <c r="Q476" s="10">
        <f t="shared" si="53"/>
        <v>293.72394159829287</v>
      </c>
      <c r="R476" s="11">
        <f t="shared" si="54"/>
        <v>0.17412776723101492</v>
      </c>
      <c r="S476" s="94"/>
    </row>
    <row r="477" spans="1:19">
      <c r="A477" s="9">
        <f t="shared" si="55"/>
        <v>472</v>
      </c>
      <c r="B477" s="14" t="s">
        <v>274</v>
      </c>
      <c r="C477" s="8">
        <v>445.5</v>
      </c>
      <c r="D477" s="8">
        <v>11.1</v>
      </c>
      <c r="E477" s="8">
        <v>31.9</v>
      </c>
      <c r="F477" s="8">
        <f t="shared" si="50"/>
        <v>488.5</v>
      </c>
      <c r="G477" s="169">
        <v>4.9289649173673523E-3</v>
      </c>
      <c r="H477" s="169">
        <v>2.4129610479145121E-3</v>
      </c>
      <c r="I477" s="18">
        <f t="shared" si="51"/>
        <v>16.659784465600037</v>
      </c>
      <c r="J477" s="18">
        <f t="shared" si="56"/>
        <v>6.1258027480011341</v>
      </c>
      <c r="K477" s="10">
        <v>6.435491785608165</v>
      </c>
      <c r="L477" s="10">
        <v>0.91008408234270788</v>
      </c>
      <c r="M477" s="200">
        <f t="shared" si="52"/>
        <v>0.91008408234270788</v>
      </c>
      <c r="N477" s="85">
        <v>7</v>
      </c>
      <c r="O477" s="85">
        <v>17</v>
      </c>
      <c r="P477" s="8">
        <v>5000</v>
      </c>
      <c r="Q477" s="10">
        <f t="shared" si="53"/>
        <v>30.131163081552042</v>
      </c>
      <c r="R477" s="11">
        <f t="shared" si="54"/>
        <v>6.1680988907987802E-2</v>
      </c>
      <c r="S477" s="94"/>
    </row>
    <row r="478" spans="1:19">
      <c r="A478" s="9">
        <f t="shared" si="55"/>
        <v>473</v>
      </c>
      <c r="B478" s="14" t="s">
        <v>275</v>
      </c>
      <c r="C478" s="8">
        <v>250.6</v>
      </c>
      <c r="D478" s="8"/>
      <c r="E478" s="8"/>
      <c r="F478" s="8">
        <f t="shared" si="50"/>
        <v>250.6</v>
      </c>
      <c r="G478" s="169">
        <v>2.6094520150768338E-3</v>
      </c>
      <c r="H478" s="169">
        <v>3.447087211306446E-3</v>
      </c>
      <c r="I478" s="18">
        <f t="shared" si="51"/>
        <v>13.743074854763092</v>
      </c>
      <c r="J478" s="18">
        <f t="shared" si="56"/>
        <v>5.0533286240963893</v>
      </c>
      <c r="K478" s="10">
        <v>5.308798893494</v>
      </c>
      <c r="L478" s="10">
        <v>0.48180922006378657</v>
      </c>
      <c r="M478" s="200">
        <f t="shared" si="52"/>
        <v>0.48180922006378657</v>
      </c>
      <c r="N478" s="85">
        <v>10</v>
      </c>
      <c r="O478" s="85">
        <v>9</v>
      </c>
      <c r="P478" s="8">
        <v>5000</v>
      </c>
      <c r="Q478" s="10">
        <f t="shared" si="53"/>
        <v>24.587011592417269</v>
      </c>
      <c r="R478" s="11">
        <f t="shared" si="54"/>
        <v>9.8112576186820705E-2</v>
      </c>
      <c r="S478" s="94"/>
    </row>
    <row r="479" spans="1:19">
      <c r="A479" s="12"/>
      <c r="B479" s="17" t="s">
        <v>293</v>
      </c>
      <c r="C479" s="13">
        <f t="shared" ref="C479:O479" si="57">SUM(C6:C478)</f>
        <v>241198.24000000005</v>
      </c>
      <c r="D479" s="13">
        <f t="shared" si="57"/>
        <v>3526.4</v>
      </c>
      <c r="E479" s="13">
        <f t="shared" si="57"/>
        <v>7304.800000000002</v>
      </c>
      <c r="F479" s="13">
        <f t="shared" si="57"/>
        <v>252029.44000000006</v>
      </c>
      <c r="G479" s="13">
        <f t="shared" si="57"/>
        <v>2.0112174026011562</v>
      </c>
      <c r="H479" s="13">
        <f t="shared" si="57"/>
        <v>1.9982637366474691</v>
      </c>
      <c r="I479" s="13">
        <f t="shared" si="57"/>
        <v>9098.0339375032436</v>
      </c>
      <c r="J479" s="13">
        <f t="shared" si="57"/>
        <v>3345.3470788199393</v>
      </c>
      <c r="K479" s="13">
        <f t="shared" si="57"/>
        <v>3321.8731367972932</v>
      </c>
      <c r="L479" s="13">
        <f t="shared" si="57"/>
        <v>371.35118121627772</v>
      </c>
      <c r="M479" s="13">
        <f t="shared" si="57"/>
        <v>371.35118121627772</v>
      </c>
      <c r="N479" s="13">
        <f t="shared" si="57"/>
        <v>7989</v>
      </c>
      <c r="O479" s="13">
        <f t="shared" si="57"/>
        <v>8657</v>
      </c>
      <c r="P479" s="8">
        <v>5000</v>
      </c>
      <c r="Q479" s="10">
        <f t="shared" si="53"/>
        <v>16136.605334336755</v>
      </c>
      <c r="R479" s="11">
        <f t="shared" si="54"/>
        <v>6.4026668211208781E-2</v>
      </c>
      <c r="S479" s="90"/>
    </row>
    <row r="480" spans="1:19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8"/>
      <c r="K480" s="10"/>
      <c r="L480" s="10"/>
      <c r="M480" s="8"/>
      <c r="N480" s="8"/>
      <c r="O480" s="8"/>
      <c r="P480" s="8"/>
      <c r="Q480" s="10"/>
      <c r="R480" s="11"/>
      <c r="S480" s="89"/>
    </row>
    <row r="481" spans="1:19">
      <c r="A481" s="9">
        <v>1</v>
      </c>
      <c r="B481" s="14" t="s">
        <v>578</v>
      </c>
      <c r="C481" s="8">
        <v>2596.5</v>
      </c>
      <c r="D481" s="8"/>
      <c r="E481" s="8"/>
      <c r="F481" s="8">
        <f t="shared" ref="F481:F538" si="58">C481+D481+E481</f>
        <v>2596.5</v>
      </c>
      <c r="G481" s="143">
        <v>6.9508804448563484E-3</v>
      </c>
      <c r="H481" s="11">
        <v>6.9654051543998141E-3</v>
      </c>
      <c r="I481" s="18">
        <f t="shared" ref="I481:I512" si="59">(G481+H481)*$I$2</f>
        <v>28.069287216555672</v>
      </c>
      <c r="J481" s="18">
        <f t="shared" ref="J481:J542" si="60">I481*0.3677</f>
        <v>10.321076909527521</v>
      </c>
      <c r="K481" s="10">
        <v>10.842873924660438</v>
      </c>
      <c r="L481" s="10">
        <v>1.2834105653382761</v>
      </c>
      <c r="M481" s="200">
        <f>L481*$M$2</f>
        <v>1.2834105653382761</v>
      </c>
      <c r="N481" s="85">
        <v>60</v>
      </c>
      <c r="O481" s="85">
        <v>60</v>
      </c>
      <c r="P481" s="8">
        <v>5000</v>
      </c>
      <c r="Q481" s="10">
        <f t="shared" ref="Q481:Q512" si="61">I481+J481+K481+M481</f>
        <v>50.516648616081909</v>
      </c>
      <c r="R481" s="11">
        <f t="shared" ref="R481:R512" si="62">Q481/F481</f>
        <v>1.9455670562712076E-2</v>
      </c>
      <c r="S481" s="89"/>
    </row>
    <row r="482" spans="1:19">
      <c r="A482" s="9">
        <f t="shared" ref="A482:A545" si="63">A481+1</f>
        <v>2</v>
      </c>
      <c r="B482" s="14" t="s">
        <v>579</v>
      </c>
      <c r="C482" s="8">
        <v>2681.11</v>
      </c>
      <c r="D482" s="8"/>
      <c r="E482" s="8"/>
      <c r="F482" s="8">
        <f t="shared" si="58"/>
        <v>2681.11</v>
      </c>
      <c r="G482" s="143">
        <v>4.9814643188137164E-3</v>
      </c>
      <c r="H482" s="11">
        <v>4.991873693986534E-3</v>
      </c>
      <c r="I482" s="18">
        <f t="shared" si="59"/>
        <v>20.116322505198234</v>
      </c>
      <c r="J482" s="18">
        <f t="shared" si="60"/>
        <v>7.3967717851613912</v>
      </c>
      <c r="K482" s="10">
        <v>7.7707263126733146</v>
      </c>
      <c r="L482" s="10">
        <v>0.91977757182576458</v>
      </c>
      <c r="M482" s="200">
        <f t="shared" ref="M482:M545" si="64">L482*$M$2</f>
        <v>0.91977757182576458</v>
      </c>
      <c r="N482" s="85">
        <v>43</v>
      </c>
      <c r="O482" s="85">
        <v>43</v>
      </c>
      <c r="P482" s="8">
        <v>5000</v>
      </c>
      <c r="Q482" s="10">
        <f t="shared" si="61"/>
        <v>36.203598174858698</v>
      </c>
      <c r="R482" s="11">
        <f t="shared" si="62"/>
        <v>1.3503212540648723E-2</v>
      </c>
      <c r="S482" s="89"/>
    </row>
    <row r="483" spans="1:19">
      <c r="A483" s="9">
        <f t="shared" si="63"/>
        <v>3</v>
      </c>
      <c r="B483" s="14" t="s">
        <v>580</v>
      </c>
      <c r="C483" s="8">
        <v>2302.1999999999998</v>
      </c>
      <c r="D483" s="8"/>
      <c r="E483" s="8">
        <v>290.10000000000002</v>
      </c>
      <c r="F483" s="8">
        <f t="shared" si="58"/>
        <v>2592.2999999999997</v>
      </c>
      <c r="G483" s="143">
        <v>5.3290083410565342E-3</v>
      </c>
      <c r="H483" s="11">
        <v>5.3401439517065247E-3</v>
      </c>
      <c r="I483" s="18">
        <f t="shared" si="59"/>
        <v>21.519786866026017</v>
      </c>
      <c r="J483" s="18">
        <f t="shared" si="60"/>
        <v>7.9128256306377667</v>
      </c>
      <c r="K483" s="10">
        <v>8.3128700089063372</v>
      </c>
      <c r="L483" s="10">
        <v>0.98394810009267841</v>
      </c>
      <c r="M483" s="200">
        <f t="shared" si="64"/>
        <v>0.98394810009267841</v>
      </c>
      <c r="N483" s="85">
        <v>46</v>
      </c>
      <c r="O483" s="85">
        <v>46</v>
      </c>
      <c r="P483" s="8">
        <v>5000</v>
      </c>
      <c r="Q483" s="10">
        <f t="shared" si="61"/>
        <v>38.729430605662799</v>
      </c>
      <c r="R483" s="11">
        <f t="shared" si="62"/>
        <v>1.4940180768299503E-2</v>
      </c>
      <c r="S483" s="89"/>
    </row>
    <row r="484" spans="1:19">
      <c r="A484" s="9">
        <f t="shared" si="63"/>
        <v>4</v>
      </c>
      <c r="B484" s="14" t="s">
        <v>581</v>
      </c>
      <c r="C484" s="8">
        <v>2374.8000000000002</v>
      </c>
      <c r="D484" s="8"/>
      <c r="E484" s="8">
        <v>162.1</v>
      </c>
      <c r="F484" s="8">
        <f t="shared" si="58"/>
        <v>2536.9</v>
      </c>
      <c r="G484" s="143">
        <v>1.031047265987025E-2</v>
      </c>
      <c r="H484" s="11">
        <v>1.0332017645693059E-2</v>
      </c>
      <c r="I484" s="18">
        <f t="shared" si="59"/>
        <v>41.636109371224251</v>
      </c>
      <c r="J484" s="18">
        <f t="shared" si="60"/>
        <v>15.309597415799159</v>
      </c>
      <c r="K484" s="10">
        <v>16.083596321579652</v>
      </c>
      <c r="L484" s="10">
        <v>1.9037256719184428</v>
      </c>
      <c r="M484" s="200">
        <f t="shared" si="64"/>
        <v>1.9037256719184428</v>
      </c>
      <c r="N484" s="85">
        <v>89</v>
      </c>
      <c r="O484" s="85">
        <v>89</v>
      </c>
      <c r="P484" s="8">
        <v>5000</v>
      </c>
      <c r="Q484" s="10">
        <f t="shared" si="61"/>
        <v>74.933028780521497</v>
      </c>
      <c r="R484" s="11">
        <f t="shared" si="62"/>
        <v>2.9537241822902557E-2</v>
      </c>
      <c r="S484" s="91"/>
    </row>
    <row r="485" spans="1:19">
      <c r="A485" s="9">
        <f t="shared" si="63"/>
        <v>5</v>
      </c>
      <c r="B485" s="14" t="s">
        <v>582</v>
      </c>
      <c r="C485" s="8">
        <v>2589.6</v>
      </c>
      <c r="D485" s="8"/>
      <c r="E485" s="8"/>
      <c r="F485" s="8">
        <f t="shared" si="58"/>
        <v>2589.6</v>
      </c>
      <c r="G485" s="143">
        <v>6.9508804448563484E-3</v>
      </c>
      <c r="H485" s="11">
        <v>6.9654051543998141E-3</v>
      </c>
      <c r="I485" s="18">
        <f t="shared" si="59"/>
        <v>28.069287216555672</v>
      </c>
      <c r="J485" s="18">
        <f t="shared" si="60"/>
        <v>10.321076909527521</v>
      </c>
      <c r="K485" s="10">
        <v>10.842873924660438</v>
      </c>
      <c r="L485" s="10">
        <v>1.2834105653382761</v>
      </c>
      <c r="M485" s="200">
        <f t="shared" si="64"/>
        <v>1.2834105653382761</v>
      </c>
      <c r="N485" s="85">
        <v>60</v>
      </c>
      <c r="O485" s="85">
        <v>60</v>
      </c>
      <c r="P485" s="8">
        <v>5000</v>
      </c>
      <c r="Q485" s="10">
        <f t="shared" si="61"/>
        <v>50.516648616081909</v>
      </c>
      <c r="R485" s="11">
        <f t="shared" si="62"/>
        <v>1.950751027806685E-2</v>
      </c>
      <c r="S485" s="89"/>
    </row>
    <row r="486" spans="1:19">
      <c r="A486" s="9">
        <f t="shared" si="63"/>
        <v>6</v>
      </c>
      <c r="B486" s="14" t="s">
        <v>583</v>
      </c>
      <c r="C486" s="8">
        <v>2611.9</v>
      </c>
      <c r="D486" s="8"/>
      <c r="E486" s="8">
        <v>700.4</v>
      </c>
      <c r="F486" s="8">
        <f t="shared" si="58"/>
        <v>3312.3</v>
      </c>
      <c r="G486" s="143">
        <v>1.1584800741427247E-2</v>
      </c>
      <c r="H486" s="11">
        <v>1.1609008590666357E-2</v>
      </c>
      <c r="I486" s="18">
        <f t="shared" si="59"/>
        <v>46.782145360926123</v>
      </c>
      <c r="J486" s="18">
        <f t="shared" si="60"/>
        <v>17.201794849212536</v>
      </c>
      <c r="K486" s="10">
        <v>18.071456541100734</v>
      </c>
      <c r="L486" s="10">
        <v>2.1390176088971269</v>
      </c>
      <c r="M486" s="200">
        <f t="shared" si="64"/>
        <v>2.1390176088971269</v>
      </c>
      <c r="N486" s="85">
        <v>100</v>
      </c>
      <c r="O486" s="85">
        <v>100</v>
      </c>
      <c r="P486" s="8">
        <v>5000</v>
      </c>
      <c r="Q486" s="10">
        <f t="shared" si="61"/>
        <v>84.194414360136506</v>
      </c>
      <c r="R486" s="11">
        <f t="shared" si="62"/>
        <v>2.5418716408579085E-2</v>
      </c>
      <c r="S486" s="92"/>
    </row>
    <row r="487" spans="1:19">
      <c r="A487" s="9">
        <f t="shared" si="63"/>
        <v>7</v>
      </c>
      <c r="B487" s="14" t="s">
        <v>584</v>
      </c>
      <c r="C487" s="8">
        <v>2597.8000000000002</v>
      </c>
      <c r="D487" s="8"/>
      <c r="E487" s="8"/>
      <c r="F487" s="8">
        <f t="shared" si="58"/>
        <v>2597.8000000000002</v>
      </c>
      <c r="G487" s="143">
        <v>6.9508804448563484E-3</v>
      </c>
      <c r="H487" s="11">
        <v>6.9654051543998141E-3</v>
      </c>
      <c r="I487" s="18">
        <f t="shared" si="59"/>
        <v>28.069287216555672</v>
      </c>
      <c r="J487" s="18">
        <f t="shared" si="60"/>
        <v>10.321076909527521</v>
      </c>
      <c r="K487" s="10">
        <v>10.842873924660438</v>
      </c>
      <c r="L487" s="10">
        <v>1.2834105653382761</v>
      </c>
      <c r="M487" s="200">
        <f t="shared" si="64"/>
        <v>1.2834105653382761</v>
      </c>
      <c r="N487" s="85">
        <v>60</v>
      </c>
      <c r="O487" s="85">
        <v>60</v>
      </c>
      <c r="P487" s="8">
        <v>5000</v>
      </c>
      <c r="Q487" s="10">
        <f t="shared" si="61"/>
        <v>50.516648616081909</v>
      </c>
      <c r="R487" s="11">
        <f t="shared" si="62"/>
        <v>1.9445934489214684E-2</v>
      </c>
      <c r="S487" s="93"/>
    </row>
    <row r="488" spans="1:19">
      <c r="A488" s="9">
        <f t="shared" si="63"/>
        <v>8</v>
      </c>
      <c r="B488" s="14" t="s">
        <v>585</v>
      </c>
      <c r="C488" s="8">
        <v>3555.9</v>
      </c>
      <c r="D488" s="8"/>
      <c r="E488" s="8"/>
      <c r="F488" s="8">
        <f t="shared" si="58"/>
        <v>3555.9</v>
      </c>
      <c r="G488" s="143">
        <v>9.267840593141799E-3</v>
      </c>
      <c r="H488" s="11">
        <v>9.2872068725330867E-3</v>
      </c>
      <c r="I488" s="18">
        <f t="shared" si="59"/>
        <v>37.425716288740901</v>
      </c>
      <c r="J488" s="18">
        <f t="shared" si="60"/>
        <v>13.76143587937003</v>
      </c>
      <c r="K488" s="10">
        <v>14.457165232880588</v>
      </c>
      <c r="L488" s="10">
        <v>1.7112140871177017</v>
      </c>
      <c r="M488" s="200">
        <f t="shared" si="64"/>
        <v>1.7112140871177017</v>
      </c>
      <c r="N488" s="85">
        <v>80</v>
      </c>
      <c r="O488" s="85">
        <v>80</v>
      </c>
      <c r="P488" s="8">
        <v>5000</v>
      </c>
      <c r="Q488" s="10">
        <f t="shared" si="61"/>
        <v>67.355531488109207</v>
      </c>
      <c r="R488" s="11">
        <f t="shared" si="62"/>
        <v>1.8941908233670576E-2</v>
      </c>
      <c r="S488" s="94"/>
    </row>
    <row r="489" spans="1:19">
      <c r="A489" s="9">
        <f t="shared" si="63"/>
        <v>9</v>
      </c>
      <c r="B489" s="14" t="s">
        <v>586</v>
      </c>
      <c r="C489" s="8">
        <v>3656</v>
      </c>
      <c r="D489" s="8"/>
      <c r="E489" s="8"/>
      <c r="F489" s="8">
        <f t="shared" si="58"/>
        <v>3656</v>
      </c>
      <c r="G489" s="143">
        <v>9.267840593141799E-3</v>
      </c>
      <c r="H489" s="11">
        <v>9.2872068725330867E-3</v>
      </c>
      <c r="I489" s="18">
        <f t="shared" si="59"/>
        <v>37.425716288740901</v>
      </c>
      <c r="J489" s="18">
        <f t="shared" si="60"/>
        <v>13.76143587937003</v>
      </c>
      <c r="K489" s="10">
        <v>14.457165232880588</v>
      </c>
      <c r="L489" s="10">
        <v>1.7112140871177017</v>
      </c>
      <c r="M489" s="200">
        <f t="shared" si="64"/>
        <v>1.7112140871177017</v>
      </c>
      <c r="N489" s="85">
        <v>80</v>
      </c>
      <c r="O489" s="85">
        <v>80</v>
      </c>
      <c r="P489" s="8">
        <v>5000</v>
      </c>
      <c r="Q489" s="10">
        <f t="shared" si="61"/>
        <v>67.355531488109207</v>
      </c>
      <c r="R489" s="11">
        <f t="shared" si="62"/>
        <v>1.8423285417972977E-2</v>
      </c>
      <c r="S489" s="94"/>
    </row>
    <row r="490" spans="1:19">
      <c r="A490" s="9">
        <f t="shared" si="63"/>
        <v>10</v>
      </c>
      <c r="B490" s="14" t="s">
        <v>587</v>
      </c>
      <c r="C490" s="8">
        <v>2610.1999999999998</v>
      </c>
      <c r="D490" s="8"/>
      <c r="E490" s="8"/>
      <c r="F490" s="8">
        <f t="shared" si="58"/>
        <v>2610.1999999999998</v>
      </c>
      <c r="G490" s="143">
        <v>6.9508804448563484E-3</v>
      </c>
      <c r="H490" s="11">
        <v>6.9654051543998141E-3</v>
      </c>
      <c r="I490" s="18">
        <f t="shared" si="59"/>
        <v>28.069287216555672</v>
      </c>
      <c r="J490" s="18">
        <f t="shared" si="60"/>
        <v>10.321076909527521</v>
      </c>
      <c r="K490" s="10">
        <v>10.842873924660438</v>
      </c>
      <c r="L490" s="10">
        <v>1.2834105653382761</v>
      </c>
      <c r="M490" s="200">
        <f t="shared" si="64"/>
        <v>1.2834105653382761</v>
      </c>
      <c r="N490" s="85">
        <v>60</v>
      </c>
      <c r="O490" s="85">
        <v>60</v>
      </c>
      <c r="P490" s="8">
        <v>5000</v>
      </c>
      <c r="Q490" s="10">
        <f t="shared" si="61"/>
        <v>50.516648616081909</v>
      </c>
      <c r="R490" s="11">
        <f t="shared" si="62"/>
        <v>1.9353554752923881E-2</v>
      </c>
      <c r="S490" s="94"/>
    </row>
    <row r="491" spans="1:19">
      <c r="A491" s="9">
        <f t="shared" si="63"/>
        <v>11</v>
      </c>
      <c r="B491" s="14" t="s">
        <v>588</v>
      </c>
      <c r="C491" s="8">
        <v>3617.86</v>
      </c>
      <c r="D491" s="8"/>
      <c r="E491" s="8"/>
      <c r="F491" s="8">
        <f t="shared" si="58"/>
        <v>3617.86</v>
      </c>
      <c r="G491" s="143">
        <v>9.267840593141799E-3</v>
      </c>
      <c r="H491" s="11">
        <v>9.2872068725330867E-3</v>
      </c>
      <c r="I491" s="18">
        <f t="shared" si="59"/>
        <v>37.425716288740901</v>
      </c>
      <c r="J491" s="18">
        <f t="shared" si="60"/>
        <v>13.76143587937003</v>
      </c>
      <c r="K491" s="10">
        <v>14.457165232880588</v>
      </c>
      <c r="L491" s="10">
        <v>1.7112140871177017</v>
      </c>
      <c r="M491" s="200">
        <f t="shared" si="64"/>
        <v>1.7112140871177017</v>
      </c>
      <c r="N491" s="85">
        <v>80</v>
      </c>
      <c r="O491" s="85">
        <v>80</v>
      </c>
      <c r="P491" s="8">
        <v>5000</v>
      </c>
      <c r="Q491" s="10">
        <f t="shared" si="61"/>
        <v>67.355531488109207</v>
      </c>
      <c r="R491" s="11">
        <f t="shared" si="62"/>
        <v>1.8617506340242354E-2</v>
      </c>
      <c r="S491" s="94"/>
    </row>
    <row r="492" spans="1:19">
      <c r="A492" s="9">
        <f t="shared" si="63"/>
        <v>12</v>
      </c>
      <c r="B492" s="14" t="s">
        <v>589</v>
      </c>
      <c r="C492" s="8">
        <v>2642.1</v>
      </c>
      <c r="D492" s="8"/>
      <c r="E492" s="8"/>
      <c r="F492" s="8">
        <f t="shared" si="58"/>
        <v>2642.1</v>
      </c>
      <c r="G492" s="143">
        <v>6.9508804448563484E-3</v>
      </c>
      <c r="H492" s="11">
        <v>6.9654051543998141E-3</v>
      </c>
      <c r="I492" s="18">
        <f t="shared" si="59"/>
        <v>28.069287216555672</v>
      </c>
      <c r="J492" s="18">
        <f t="shared" si="60"/>
        <v>10.321076909527521</v>
      </c>
      <c r="K492" s="10">
        <v>10.842873924660438</v>
      </c>
      <c r="L492" s="10">
        <v>1.2834105653382761</v>
      </c>
      <c r="M492" s="200">
        <f t="shared" si="64"/>
        <v>1.2834105653382761</v>
      </c>
      <c r="N492" s="85">
        <v>60</v>
      </c>
      <c r="O492" s="85">
        <v>60</v>
      </c>
      <c r="P492" s="8">
        <v>5000</v>
      </c>
      <c r="Q492" s="10">
        <f t="shared" si="61"/>
        <v>50.516648616081909</v>
      </c>
      <c r="R492" s="11">
        <f t="shared" si="62"/>
        <v>1.9119885173188716E-2</v>
      </c>
      <c r="S492" s="94"/>
    </row>
    <row r="493" spans="1:19">
      <c r="A493" s="9">
        <f t="shared" si="63"/>
        <v>13</v>
      </c>
      <c r="B493" s="14" t="s">
        <v>590</v>
      </c>
      <c r="C493" s="8">
        <v>3623.6</v>
      </c>
      <c r="D493" s="8"/>
      <c r="E493" s="8"/>
      <c r="F493" s="8">
        <f t="shared" si="58"/>
        <v>3623.6</v>
      </c>
      <c r="G493" s="143">
        <v>9.267840593141799E-3</v>
      </c>
      <c r="H493" s="11">
        <v>9.2872068725330867E-3</v>
      </c>
      <c r="I493" s="18">
        <f t="shared" si="59"/>
        <v>37.425716288740901</v>
      </c>
      <c r="J493" s="18">
        <f t="shared" si="60"/>
        <v>13.76143587937003</v>
      </c>
      <c r="K493" s="10">
        <v>14.457165232880588</v>
      </c>
      <c r="L493" s="10">
        <v>1.7112140871177017</v>
      </c>
      <c r="M493" s="200">
        <f t="shared" si="64"/>
        <v>1.7112140871177017</v>
      </c>
      <c r="N493" s="85">
        <v>80</v>
      </c>
      <c r="O493" s="85">
        <v>80</v>
      </c>
      <c r="P493" s="8">
        <v>5000</v>
      </c>
      <c r="Q493" s="10">
        <f t="shared" si="61"/>
        <v>67.355531488109207</v>
      </c>
      <c r="R493" s="11">
        <f t="shared" si="62"/>
        <v>1.8588015092203668E-2</v>
      </c>
      <c r="S493" s="94"/>
    </row>
    <row r="494" spans="1:19">
      <c r="A494" s="9">
        <f t="shared" si="63"/>
        <v>14</v>
      </c>
      <c r="B494" s="14" t="s">
        <v>591</v>
      </c>
      <c r="C494" s="8">
        <v>3546</v>
      </c>
      <c r="D494" s="8"/>
      <c r="E494" s="8"/>
      <c r="F494" s="8">
        <f t="shared" si="58"/>
        <v>3546</v>
      </c>
      <c r="G494" s="143">
        <v>1.3901760889712697E-2</v>
      </c>
      <c r="H494" s="11">
        <v>1.3930810308799628E-2</v>
      </c>
      <c r="I494" s="18">
        <f t="shared" si="59"/>
        <v>56.138574433111344</v>
      </c>
      <c r="J494" s="18">
        <f t="shared" si="60"/>
        <v>20.642153819055043</v>
      </c>
      <c r="K494" s="10">
        <v>21.685747849320876</v>
      </c>
      <c r="L494" s="10">
        <v>2.5668211306765523</v>
      </c>
      <c r="M494" s="200">
        <f t="shared" si="64"/>
        <v>2.5668211306765523</v>
      </c>
      <c r="N494" s="85">
        <v>120</v>
      </c>
      <c r="O494" s="85">
        <v>120</v>
      </c>
      <c r="P494" s="8">
        <v>5000</v>
      </c>
      <c r="Q494" s="10">
        <f t="shared" si="61"/>
        <v>101.03329723216382</v>
      </c>
      <c r="R494" s="11">
        <f t="shared" si="62"/>
        <v>2.8492187600723019E-2</v>
      </c>
      <c r="S494" s="94"/>
    </row>
    <row r="495" spans="1:19">
      <c r="A495" s="9">
        <f t="shared" si="63"/>
        <v>15</v>
      </c>
      <c r="B495" s="14" t="s">
        <v>592</v>
      </c>
      <c r="C495" s="8">
        <v>3543.4</v>
      </c>
      <c r="D495" s="8"/>
      <c r="E495" s="8">
        <v>57.8</v>
      </c>
      <c r="F495" s="8">
        <f t="shared" si="58"/>
        <v>3601.2000000000003</v>
      </c>
      <c r="G495" s="143">
        <v>1.3901760889712697E-2</v>
      </c>
      <c r="H495" s="11">
        <v>1.3930810308799628E-2</v>
      </c>
      <c r="I495" s="18">
        <f t="shared" si="59"/>
        <v>56.138574433111344</v>
      </c>
      <c r="J495" s="18">
        <f t="shared" si="60"/>
        <v>20.642153819055043</v>
      </c>
      <c r="K495" s="10">
        <v>21.685747849320876</v>
      </c>
      <c r="L495" s="10">
        <v>2.5668211306765523</v>
      </c>
      <c r="M495" s="200">
        <f t="shared" si="64"/>
        <v>2.5668211306765523</v>
      </c>
      <c r="N495" s="85">
        <v>120</v>
      </c>
      <c r="O495" s="85">
        <v>120</v>
      </c>
      <c r="P495" s="8">
        <v>5000</v>
      </c>
      <c r="Q495" s="10">
        <f t="shared" si="61"/>
        <v>101.03329723216382</v>
      </c>
      <c r="R495" s="11">
        <f t="shared" si="62"/>
        <v>2.8055452969055816E-2</v>
      </c>
      <c r="S495" s="94"/>
    </row>
    <row r="496" spans="1:19">
      <c r="A496" s="9">
        <f t="shared" si="63"/>
        <v>16</v>
      </c>
      <c r="B496" s="14" t="s">
        <v>593</v>
      </c>
      <c r="C496" s="8">
        <v>3591.7</v>
      </c>
      <c r="D496" s="8"/>
      <c r="E496" s="8"/>
      <c r="F496" s="8">
        <f t="shared" si="58"/>
        <v>3591.7</v>
      </c>
      <c r="G496" s="143">
        <v>1.3901760889712697E-2</v>
      </c>
      <c r="H496" s="11">
        <v>1.3930810308799628E-2</v>
      </c>
      <c r="I496" s="18">
        <f t="shared" si="59"/>
        <v>56.138574433111344</v>
      </c>
      <c r="J496" s="18">
        <f t="shared" si="60"/>
        <v>20.642153819055043</v>
      </c>
      <c r="K496" s="10">
        <v>21.685747849320876</v>
      </c>
      <c r="L496" s="10">
        <v>2.5668211306765523</v>
      </c>
      <c r="M496" s="200">
        <f t="shared" si="64"/>
        <v>2.5668211306765523</v>
      </c>
      <c r="N496" s="85">
        <v>120</v>
      </c>
      <c r="O496" s="85">
        <v>120</v>
      </c>
      <c r="P496" s="8">
        <v>5000</v>
      </c>
      <c r="Q496" s="10">
        <f t="shared" si="61"/>
        <v>101.03329723216382</v>
      </c>
      <c r="R496" s="11">
        <f t="shared" si="62"/>
        <v>2.8129659278938617E-2</v>
      </c>
      <c r="S496" s="94"/>
    </row>
    <row r="497" spans="1:19">
      <c r="A497" s="9">
        <f t="shared" si="63"/>
        <v>17</v>
      </c>
      <c r="B497" s="14" t="s">
        <v>594</v>
      </c>
      <c r="C497" s="8">
        <v>3571.9</v>
      </c>
      <c r="D497" s="8"/>
      <c r="E497" s="8">
        <v>57.4</v>
      </c>
      <c r="F497" s="8">
        <f t="shared" si="58"/>
        <v>3629.3</v>
      </c>
      <c r="G497" s="143">
        <v>1.3901760889712697E-2</v>
      </c>
      <c r="H497" s="11">
        <v>1.3930810308799628E-2</v>
      </c>
      <c r="I497" s="18">
        <f t="shared" si="59"/>
        <v>56.138574433111344</v>
      </c>
      <c r="J497" s="18">
        <f t="shared" si="60"/>
        <v>20.642153819055043</v>
      </c>
      <c r="K497" s="10">
        <v>21.685747849320876</v>
      </c>
      <c r="L497" s="10">
        <v>2.5668211306765523</v>
      </c>
      <c r="M497" s="200">
        <f t="shared" si="64"/>
        <v>2.5668211306765523</v>
      </c>
      <c r="N497" s="85">
        <v>120</v>
      </c>
      <c r="O497" s="85">
        <v>120</v>
      </c>
      <c r="P497" s="8">
        <v>5000</v>
      </c>
      <c r="Q497" s="10">
        <f t="shared" si="61"/>
        <v>101.03329723216382</v>
      </c>
      <c r="R497" s="11">
        <f t="shared" si="62"/>
        <v>2.7838232505486955E-2</v>
      </c>
      <c r="S497" s="94"/>
    </row>
    <row r="498" spans="1:19">
      <c r="A498" s="9">
        <f t="shared" si="63"/>
        <v>18</v>
      </c>
      <c r="B498" s="14" t="s">
        <v>595</v>
      </c>
      <c r="C498" s="8">
        <v>3581.9</v>
      </c>
      <c r="D498" s="8"/>
      <c r="E498" s="8"/>
      <c r="F498" s="8">
        <f t="shared" si="58"/>
        <v>3581.9</v>
      </c>
      <c r="G498" s="143">
        <v>1.3901760889712697E-2</v>
      </c>
      <c r="H498" s="11">
        <v>1.3930810308799628E-2</v>
      </c>
      <c r="I498" s="18">
        <f t="shared" si="59"/>
        <v>56.138574433111344</v>
      </c>
      <c r="J498" s="18">
        <f t="shared" si="60"/>
        <v>20.642153819055043</v>
      </c>
      <c r="K498" s="10">
        <v>21.685747849320876</v>
      </c>
      <c r="L498" s="10">
        <v>2.5668211306765523</v>
      </c>
      <c r="M498" s="200">
        <f t="shared" si="64"/>
        <v>2.5668211306765523</v>
      </c>
      <c r="N498" s="85">
        <v>120</v>
      </c>
      <c r="O498" s="85">
        <v>120</v>
      </c>
      <c r="P498" s="8">
        <v>5000</v>
      </c>
      <c r="Q498" s="10">
        <f t="shared" si="61"/>
        <v>101.03329723216382</v>
      </c>
      <c r="R498" s="11">
        <f t="shared" si="62"/>
        <v>2.8206621411028733E-2</v>
      </c>
      <c r="S498" s="94"/>
    </row>
    <row r="499" spans="1:19">
      <c r="A499" s="9">
        <f t="shared" si="63"/>
        <v>19</v>
      </c>
      <c r="B499" s="14" t="s">
        <v>596</v>
      </c>
      <c r="C499" s="8">
        <v>2591.9</v>
      </c>
      <c r="D499" s="8"/>
      <c r="E499" s="8">
        <v>370.7</v>
      </c>
      <c r="F499" s="8">
        <f t="shared" si="58"/>
        <v>2962.6</v>
      </c>
      <c r="G499" s="143">
        <v>1.123725671918443E-2</v>
      </c>
      <c r="H499" s="11">
        <v>1.1260738332946366E-2</v>
      </c>
      <c r="I499" s="18">
        <f t="shared" si="59"/>
        <v>45.378681000098339</v>
      </c>
      <c r="J499" s="18">
        <f t="shared" si="60"/>
        <v>16.685741003736162</v>
      </c>
      <c r="K499" s="10">
        <v>17.529312844867711</v>
      </c>
      <c r="L499" s="10">
        <v>2.0748470806302128</v>
      </c>
      <c r="M499" s="200">
        <f t="shared" si="64"/>
        <v>2.0748470806302128</v>
      </c>
      <c r="N499" s="85">
        <v>97</v>
      </c>
      <c r="O499" s="85">
        <v>97</v>
      </c>
      <c r="P499" s="8">
        <v>5000</v>
      </c>
      <c r="Q499" s="10">
        <f t="shared" si="61"/>
        <v>81.668581929332419</v>
      </c>
      <c r="R499" s="11">
        <f t="shared" si="62"/>
        <v>2.7566523300253973E-2</v>
      </c>
      <c r="S499" s="94"/>
    </row>
    <row r="500" spans="1:19">
      <c r="A500" s="9">
        <f t="shared" si="63"/>
        <v>20</v>
      </c>
      <c r="B500" s="14" t="s">
        <v>597</v>
      </c>
      <c r="C500" s="8">
        <v>3090.3</v>
      </c>
      <c r="D500" s="8">
        <v>41.2</v>
      </c>
      <c r="E500" s="8"/>
      <c r="F500" s="8">
        <f t="shared" si="58"/>
        <v>3131.5</v>
      </c>
      <c r="G500" s="143">
        <v>1.3901760889712697E-2</v>
      </c>
      <c r="H500" s="11">
        <v>1.3814720222892965E-2</v>
      </c>
      <c r="I500" s="18">
        <f t="shared" si="59"/>
        <v>55.904419568936746</v>
      </c>
      <c r="J500" s="18">
        <f t="shared" si="60"/>
        <v>20.556055075498044</v>
      </c>
      <c r="K500" s="10">
        <v>21.595296258886702</v>
      </c>
      <c r="L500" s="10">
        <v>2.5668211306765523</v>
      </c>
      <c r="M500" s="200">
        <f t="shared" si="64"/>
        <v>2.5668211306765523</v>
      </c>
      <c r="N500" s="85">
        <v>119</v>
      </c>
      <c r="O500" s="85">
        <v>120</v>
      </c>
      <c r="P500" s="8">
        <v>5000</v>
      </c>
      <c r="Q500" s="10">
        <f t="shared" si="61"/>
        <v>100.62259203399805</v>
      </c>
      <c r="R500" s="11">
        <f t="shared" si="62"/>
        <v>3.2132394071211254E-2</v>
      </c>
      <c r="S500" s="94"/>
    </row>
    <row r="501" spans="1:19">
      <c r="A501" s="9">
        <f t="shared" si="63"/>
        <v>21</v>
      </c>
      <c r="B501" s="14" t="s">
        <v>598</v>
      </c>
      <c r="C501" s="8">
        <v>2797.7</v>
      </c>
      <c r="D501" s="8"/>
      <c r="E501" s="8"/>
      <c r="F501" s="8">
        <f t="shared" si="58"/>
        <v>2797.7</v>
      </c>
      <c r="G501" s="143">
        <v>6.9508804448563484E-3</v>
      </c>
      <c r="H501" s="11">
        <v>6.9654051543998141E-3</v>
      </c>
      <c r="I501" s="18">
        <f t="shared" si="59"/>
        <v>28.069287216555672</v>
      </c>
      <c r="J501" s="18">
        <f t="shared" si="60"/>
        <v>10.321076909527521</v>
      </c>
      <c r="K501" s="10">
        <v>10.842873924660438</v>
      </c>
      <c r="L501" s="10">
        <v>1.2834105653382761</v>
      </c>
      <c r="M501" s="200">
        <f t="shared" si="64"/>
        <v>1.2834105653382761</v>
      </c>
      <c r="N501" s="85">
        <v>60</v>
      </c>
      <c r="O501" s="85">
        <v>60</v>
      </c>
      <c r="P501" s="8">
        <v>5000</v>
      </c>
      <c r="Q501" s="10">
        <f t="shared" si="61"/>
        <v>50.516648616081909</v>
      </c>
      <c r="R501" s="11">
        <f t="shared" si="62"/>
        <v>1.8056492338736074E-2</v>
      </c>
      <c r="S501" s="94"/>
    </row>
    <row r="502" spans="1:19">
      <c r="A502" s="9">
        <f t="shared" si="63"/>
        <v>22</v>
      </c>
      <c r="B502" s="14" t="s">
        <v>599</v>
      </c>
      <c r="C502" s="8">
        <v>2617</v>
      </c>
      <c r="D502" s="8"/>
      <c r="E502" s="8"/>
      <c r="F502" s="8">
        <f t="shared" si="58"/>
        <v>2617</v>
      </c>
      <c r="G502" s="143">
        <v>6.9508804448563484E-3</v>
      </c>
      <c r="H502" s="11">
        <v>6.9654051543998141E-3</v>
      </c>
      <c r="I502" s="18">
        <f t="shared" si="59"/>
        <v>28.069287216555672</v>
      </c>
      <c r="J502" s="18">
        <f t="shared" si="60"/>
        <v>10.321076909527521</v>
      </c>
      <c r="K502" s="10">
        <v>10.842873924660438</v>
      </c>
      <c r="L502" s="10">
        <v>1.2834105653382761</v>
      </c>
      <c r="M502" s="200">
        <f t="shared" si="64"/>
        <v>1.2834105653382761</v>
      </c>
      <c r="N502" s="85">
        <v>60</v>
      </c>
      <c r="O502" s="85">
        <v>60</v>
      </c>
      <c r="P502" s="8">
        <v>5000</v>
      </c>
      <c r="Q502" s="10">
        <f>I502+J502+K502+M502</f>
        <v>50.516648616081909</v>
      </c>
      <c r="R502" s="11">
        <f t="shared" si="62"/>
        <v>1.9303266570913989E-2</v>
      </c>
      <c r="S502" s="94"/>
    </row>
    <row r="503" spans="1:19">
      <c r="A503" s="9">
        <f t="shared" si="63"/>
        <v>23</v>
      </c>
      <c r="B503" s="14" t="s">
        <v>600</v>
      </c>
      <c r="C503" s="8">
        <v>3127.7</v>
      </c>
      <c r="D503" s="8"/>
      <c r="E503" s="8"/>
      <c r="F503" s="8">
        <f t="shared" si="58"/>
        <v>3127.7</v>
      </c>
      <c r="G503" s="143">
        <v>1.3901760889712697E-2</v>
      </c>
      <c r="H503" s="11">
        <v>1.3930810308799628E-2</v>
      </c>
      <c r="I503" s="18">
        <f t="shared" si="59"/>
        <v>56.138574433111344</v>
      </c>
      <c r="J503" s="18">
        <f t="shared" si="60"/>
        <v>20.642153819055043</v>
      </c>
      <c r="K503" s="10">
        <v>21.685747849320876</v>
      </c>
      <c r="L503" s="10">
        <v>2.5668211306765523</v>
      </c>
      <c r="M503" s="200">
        <f t="shared" si="64"/>
        <v>2.5668211306765523</v>
      </c>
      <c r="N503" s="85">
        <v>120</v>
      </c>
      <c r="O503" s="85">
        <v>120</v>
      </c>
      <c r="P503" s="8">
        <v>5000</v>
      </c>
      <c r="Q503" s="10">
        <f t="shared" si="61"/>
        <v>101.03329723216382</v>
      </c>
      <c r="R503" s="11">
        <f t="shared" si="62"/>
        <v>3.2302745542144011E-2</v>
      </c>
      <c r="S503" s="94"/>
    </row>
    <row r="504" spans="1:19">
      <c r="A504" s="9">
        <f t="shared" si="63"/>
        <v>24</v>
      </c>
      <c r="B504" s="14" t="s">
        <v>601</v>
      </c>
      <c r="C504" s="8">
        <v>6480.4</v>
      </c>
      <c r="D504" s="8"/>
      <c r="E504" s="8"/>
      <c r="F504" s="8">
        <f t="shared" si="58"/>
        <v>6480.4</v>
      </c>
      <c r="G504" s="143">
        <v>1.3901760889712697E-2</v>
      </c>
      <c r="H504" s="11">
        <v>1.3930810308799628E-2</v>
      </c>
      <c r="I504" s="18">
        <f t="shared" si="59"/>
        <v>56.138574433111344</v>
      </c>
      <c r="J504" s="18">
        <f t="shared" si="60"/>
        <v>20.642153819055043</v>
      </c>
      <c r="K504" s="10">
        <v>21.685747849320876</v>
      </c>
      <c r="L504" s="10">
        <v>2.5668211306765523</v>
      </c>
      <c r="M504" s="200">
        <f t="shared" si="64"/>
        <v>2.5668211306765523</v>
      </c>
      <c r="N504" s="85">
        <v>120</v>
      </c>
      <c r="O504" s="85">
        <v>120</v>
      </c>
      <c r="P504" s="8">
        <v>5000</v>
      </c>
      <c r="Q504" s="10">
        <f t="shared" si="61"/>
        <v>101.03329723216382</v>
      </c>
      <c r="R504" s="11">
        <f t="shared" si="62"/>
        <v>1.5590595832381307E-2</v>
      </c>
      <c r="S504" s="94"/>
    </row>
    <row r="505" spans="1:19">
      <c r="A505" s="9">
        <f t="shared" si="63"/>
        <v>25</v>
      </c>
      <c r="B505" s="14" t="s">
        <v>36</v>
      </c>
      <c r="C505" s="8">
        <v>1923</v>
      </c>
      <c r="D505" s="8"/>
      <c r="E505" s="8"/>
      <c r="F505" s="8">
        <f t="shared" si="58"/>
        <v>1923</v>
      </c>
      <c r="G505" s="143">
        <v>4.1705282669138094E-3</v>
      </c>
      <c r="H505" s="11">
        <v>4.1792430926398888E-3</v>
      </c>
      <c r="I505" s="18">
        <f t="shared" si="59"/>
        <v>16.841572329933406</v>
      </c>
      <c r="J505" s="18">
        <f t="shared" si="60"/>
        <v>6.1926461457165143</v>
      </c>
      <c r="K505" s="10">
        <v>6.5057243547962642</v>
      </c>
      <c r="L505" s="10">
        <v>0.77004633920296572</v>
      </c>
      <c r="M505" s="200">
        <f t="shared" si="64"/>
        <v>0.77004633920296572</v>
      </c>
      <c r="N505" s="85">
        <v>36</v>
      </c>
      <c r="O505" s="85">
        <v>36</v>
      </c>
      <c r="P505" s="8">
        <v>5000</v>
      </c>
      <c r="Q505" s="10">
        <f t="shared" si="61"/>
        <v>30.309989169649153</v>
      </c>
      <c r="R505" s="11">
        <f t="shared" si="62"/>
        <v>1.5761824841211209E-2</v>
      </c>
      <c r="S505" s="94"/>
    </row>
    <row r="506" spans="1:19">
      <c r="A506" s="9">
        <f t="shared" si="63"/>
        <v>26</v>
      </c>
      <c r="B506" s="14" t="s">
        <v>602</v>
      </c>
      <c r="C506" s="8">
        <v>176.3</v>
      </c>
      <c r="D506" s="8"/>
      <c r="E506" s="8"/>
      <c r="F506" s="8">
        <f t="shared" si="58"/>
        <v>176.3</v>
      </c>
      <c r="G506" s="143">
        <v>1.1584800741427249E-3</v>
      </c>
      <c r="H506" s="11">
        <v>1.1609008590666358E-3</v>
      </c>
      <c r="I506" s="18">
        <f t="shared" si="59"/>
        <v>4.6782145360926126</v>
      </c>
      <c r="J506" s="18">
        <f t="shared" si="60"/>
        <v>1.7201794849212537</v>
      </c>
      <c r="K506" s="10">
        <v>1.8071456541100734</v>
      </c>
      <c r="L506" s="10">
        <v>0.21390176088971272</v>
      </c>
      <c r="M506" s="200">
        <f t="shared" si="64"/>
        <v>0.21390176088971272</v>
      </c>
      <c r="N506" s="85">
        <v>10</v>
      </c>
      <c r="O506" s="85">
        <v>10</v>
      </c>
      <c r="P506" s="8">
        <v>5000</v>
      </c>
      <c r="Q506" s="10">
        <f t="shared" si="61"/>
        <v>8.4194414360136509</v>
      </c>
      <c r="R506" s="11">
        <f t="shared" si="62"/>
        <v>4.7756332592249859E-2</v>
      </c>
      <c r="S506" s="94"/>
    </row>
    <row r="507" spans="1:19">
      <c r="A507" s="9">
        <f t="shared" si="63"/>
        <v>27</v>
      </c>
      <c r="B507" s="14" t="s">
        <v>603</v>
      </c>
      <c r="C507" s="8">
        <v>3576.1</v>
      </c>
      <c r="D507" s="8"/>
      <c r="E507" s="8"/>
      <c r="F507" s="8">
        <f t="shared" si="58"/>
        <v>3576.1</v>
      </c>
      <c r="G507" s="143">
        <v>9.267840593141799E-3</v>
      </c>
      <c r="H507" s="11">
        <v>9.2872068725330867E-3</v>
      </c>
      <c r="I507" s="18">
        <f t="shared" si="59"/>
        <v>37.425716288740901</v>
      </c>
      <c r="J507" s="18">
        <f t="shared" si="60"/>
        <v>13.76143587937003</v>
      </c>
      <c r="K507" s="10">
        <v>14.457165232880588</v>
      </c>
      <c r="L507" s="10">
        <v>1.7112140871177017</v>
      </c>
      <c r="M507" s="200">
        <f t="shared" si="64"/>
        <v>1.7112140871177017</v>
      </c>
      <c r="N507" s="85">
        <v>80</v>
      </c>
      <c r="O507" s="85">
        <v>80</v>
      </c>
      <c r="P507" s="8">
        <v>5000</v>
      </c>
      <c r="Q507" s="10">
        <f t="shared" si="61"/>
        <v>67.355531488109207</v>
      </c>
      <c r="R507" s="11">
        <f t="shared" si="62"/>
        <v>1.8834912750792542E-2</v>
      </c>
      <c r="S507" s="94"/>
    </row>
    <row r="508" spans="1:19">
      <c r="A508" s="9">
        <f t="shared" si="63"/>
        <v>28</v>
      </c>
      <c r="B508" s="14" t="s">
        <v>604</v>
      </c>
      <c r="C508" s="8">
        <v>1071.5</v>
      </c>
      <c r="D508" s="8"/>
      <c r="E508" s="8"/>
      <c r="F508" s="8">
        <f t="shared" si="58"/>
        <v>1071.5</v>
      </c>
      <c r="G508" s="143">
        <v>3.4754402224281742E-3</v>
      </c>
      <c r="H508" s="11">
        <v>3.4827025771999071E-3</v>
      </c>
      <c r="I508" s="18">
        <f t="shared" si="59"/>
        <v>14.034643608277836</v>
      </c>
      <c r="J508" s="18">
        <f t="shared" si="60"/>
        <v>5.1605384547637607</v>
      </c>
      <c r="K508" s="10">
        <v>5.421436962330219</v>
      </c>
      <c r="L508" s="10">
        <v>0.64170528266913807</v>
      </c>
      <c r="M508" s="200">
        <f t="shared" si="64"/>
        <v>0.64170528266913807</v>
      </c>
      <c r="N508" s="85">
        <v>30</v>
      </c>
      <c r="O508" s="85">
        <v>30</v>
      </c>
      <c r="P508" s="8">
        <v>5000</v>
      </c>
      <c r="Q508" s="10">
        <f t="shared" si="61"/>
        <v>25.258324308040955</v>
      </c>
      <c r="R508" s="11">
        <f t="shared" si="62"/>
        <v>2.3572864496538455E-2</v>
      </c>
      <c r="S508" s="94"/>
    </row>
    <row r="509" spans="1:19">
      <c r="A509" s="9">
        <f t="shared" si="63"/>
        <v>29</v>
      </c>
      <c r="B509" s="14" t="s">
        <v>605</v>
      </c>
      <c r="C509" s="8">
        <v>218</v>
      </c>
      <c r="D509" s="8"/>
      <c r="E509" s="8"/>
      <c r="F509" s="8">
        <f t="shared" si="58"/>
        <v>218</v>
      </c>
      <c r="G509" s="143">
        <v>1.6218721037998146E-3</v>
      </c>
      <c r="H509" s="11">
        <v>1.6252612026932899E-3</v>
      </c>
      <c r="I509" s="18">
        <f t="shared" si="59"/>
        <v>6.549500350529657</v>
      </c>
      <c r="J509" s="18">
        <f t="shared" si="60"/>
        <v>2.4082512788897552</v>
      </c>
      <c r="K509" s="10">
        <v>2.5300039157541021</v>
      </c>
      <c r="L509" s="10">
        <v>0.29946246524559772</v>
      </c>
      <c r="M509" s="200">
        <f t="shared" si="64"/>
        <v>0.29946246524559772</v>
      </c>
      <c r="N509" s="85">
        <v>14</v>
      </c>
      <c r="O509" s="85">
        <v>14</v>
      </c>
      <c r="P509" s="8">
        <v>5000</v>
      </c>
      <c r="Q509" s="10">
        <f t="shared" si="61"/>
        <v>11.787218010419114</v>
      </c>
      <c r="R509" s="11">
        <f t="shared" si="62"/>
        <v>5.4069807387243644E-2</v>
      </c>
      <c r="S509" s="94"/>
    </row>
    <row r="510" spans="1:19">
      <c r="A510" s="9">
        <f t="shared" si="63"/>
        <v>30</v>
      </c>
      <c r="B510" s="14" t="s">
        <v>606</v>
      </c>
      <c r="C510" s="8">
        <v>168.8</v>
      </c>
      <c r="D510" s="8"/>
      <c r="E510" s="8">
        <v>55.6</v>
      </c>
      <c r="F510" s="8">
        <f t="shared" si="58"/>
        <v>224.4</v>
      </c>
      <c r="G510" s="143">
        <v>1.1584800741427249E-3</v>
      </c>
      <c r="H510" s="11">
        <v>1.1609008590666358E-3</v>
      </c>
      <c r="I510" s="18">
        <f t="shared" si="59"/>
        <v>4.6782145360926126</v>
      </c>
      <c r="J510" s="18">
        <f t="shared" si="60"/>
        <v>1.7201794849212537</v>
      </c>
      <c r="K510" s="10">
        <v>1.8071456541100734</v>
      </c>
      <c r="L510" s="10">
        <v>0.21390176088971272</v>
      </c>
      <c r="M510" s="200">
        <f t="shared" si="64"/>
        <v>0.21390176088971272</v>
      </c>
      <c r="N510" s="85">
        <v>10</v>
      </c>
      <c r="O510" s="85">
        <v>10</v>
      </c>
      <c r="P510" s="8">
        <v>5000</v>
      </c>
      <c r="Q510" s="10">
        <f t="shared" si="61"/>
        <v>8.4194414360136509</v>
      </c>
      <c r="R510" s="11">
        <f t="shared" si="62"/>
        <v>3.7519792495604505E-2</v>
      </c>
      <c r="S510" s="94"/>
    </row>
    <row r="511" spans="1:19">
      <c r="A511" s="9">
        <f t="shared" si="63"/>
        <v>31</v>
      </c>
      <c r="B511" s="14" t="s">
        <v>607</v>
      </c>
      <c r="C511" s="8">
        <v>790.7</v>
      </c>
      <c r="D511" s="8"/>
      <c r="E511" s="8"/>
      <c r="F511" s="8">
        <f t="shared" si="58"/>
        <v>790.7</v>
      </c>
      <c r="G511" s="143">
        <v>5.3290083410565342E-3</v>
      </c>
      <c r="H511" s="11">
        <v>5.3401439517065247E-3</v>
      </c>
      <c r="I511" s="18">
        <f t="shared" si="59"/>
        <v>21.519786866026017</v>
      </c>
      <c r="J511" s="18">
        <f t="shared" si="60"/>
        <v>7.9128256306377667</v>
      </c>
      <c r="K511" s="10">
        <v>8.3128700089063372</v>
      </c>
      <c r="L511" s="10">
        <v>0.98394810009267841</v>
      </c>
      <c r="M511" s="200">
        <f t="shared" si="64"/>
        <v>0.98394810009267841</v>
      </c>
      <c r="N511" s="85">
        <v>46</v>
      </c>
      <c r="O511" s="85">
        <v>46</v>
      </c>
      <c r="P511" s="8">
        <v>5000</v>
      </c>
      <c r="Q511" s="10">
        <f t="shared" si="61"/>
        <v>38.729430605662799</v>
      </c>
      <c r="R511" s="11">
        <f t="shared" si="62"/>
        <v>4.8981194644824581E-2</v>
      </c>
      <c r="S511" s="94"/>
    </row>
    <row r="512" spans="1:19">
      <c r="A512" s="9">
        <f t="shared" si="63"/>
        <v>32</v>
      </c>
      <c r="B512" s="14" t="s">
        <v>608</v>
      </c>
      <c r="C512" s="8">
        <v>357.5</v>
      </c>
      <c r="D512" s="8"/>
      <c r="E512" s="8"/>
      <c r="F512" s="8">
        <f t="shared" si="58"/>
        <v>357.5</v>
      </c>
      <c r="G512" s="143">
        <v>1.8535681186283596E-3</v>
      </c>
      <c r="H512" s="11">
        <v>1.8574413745066172E-3</v>
      </c>
      <c r="I512" s="18">
        <f t="shared" si="59"/>
        <v>7.4851432577481791</v>
      </c>
      <c r="J512" s="18">
        <f t="shared" si="60"/>
        <v>2.7522871758740055</v>
      </c>
      <c r="K512" s="10">
        <v>2.8914330465761169</v>
      </c>
      <c r="L512" s="10">
        <v>0.34224281742354029</v>
      </c>
      <c r="M512" s="200">
        <f t="shared" si="64"/>
        <v>0.34224281742354029</v>
      </c>
      <c r="N512" s="85">
        <v>16</v>
      </c>
      <c r="O512" s="85">
        <v>16</v>
      </c>
      <c r="P512" s="8">
        <v>5000</v>
      </c>
      <c r="Q512" s="10">
        <f t="shared" si="61"/>
        <v>13.471106297621843</v>
      </c>
      <c r="R512" s="11">
        <f t="shared" si="62"/>
        <v>3.7681416217124036E-2</v>
      </c>
      <c r="S512" s="94"/>
    </row>
    <row r="513" spans="1:19">
      <c r="A513" s="9">
        <f t="shared" si="63"/>
        <v>33</v>
      </c>
      <c r="B513" s="14" t="s">
        <v>609</v>
      </c>
      <c r="C513" s="8">
        <v>614.74</v>
      </c>
      <c r="D513" s="8"/>
      <c r="E513" s="8"/>
      <c r="F513" s="8">
        <f t="shared" si="58"/>
        <v>614.74</v>
      </c>
      <c r="G513" s="143">
        <v>3.7071362372567192E-3</v>
      </c>
      <c r="H513" s="11">
        <v>3.7148827490132343E-3</v>
      </c>
      <c r="I513" s="18">
        <f t="shared" ref="I513:I543" si="65">(G513+H513)*$I$2</f>
        <v>14.970286515496358</v>
      </c>
      <c r="J513" s="18">
        <f t="shared" si="60"/>
        <v>5.504574351748011</v>
      </c>
      <c r="K513" s="10">
        <v>5.7828660931522338</v>
      </c>
      <c r="L513" s="10">
        <v>0.68448563484708058</v>
      </c>
      <c r="M513" s="200">
        <f t="shared" si="64"/>
        <v>0.68448563484708058</v>
      </c>
      <c r="N513" s="85">
        <v>32</v>
      </c>
      <c r="O513" s="85">
        <v>32</v>
      </c>
      <c r="P513" s="8">
        <v>5000</v>
      </c>
      <c r="Q513" s="10">
        <f t="shared" ref="Q513:Q543" si="66">I513+J513+K513+M513</f>
        <v>26.942212595243685</v>
      </c>
      <c r="R513" s="11">
        <f t="shared" ref="R513:R543" si="67">Q513/F513</f>
        <v>4.3827004254227288E-2</v>
      </c>
      <c r="S513" s="94"/>
    </row>
    <row r="514" spans="1:19">
      <c r="A514" s="9">
        <f t="shared" si="63"/>
        <v>34</v>
      </c>
      <c r="B514" s="14" t="s">
        <v>610</v>
      </c>
      <c r="C514" s="8">
        <v>627.29999999999995</v>
      </c>
      <c r="D514" s="8"/>
      <c r="E514" s="8"/>
      <c r="F514" s="8">
        <f t="shared" si="58"/>
        <v>627.29999999999995</v>
      </c>
      <c r="G514" s="143">
        <v>3.7071362372567192E-3</v>
      </c>
      <c r="H514" s="11">
        <v>3.7148827490132343E-3</v>
      </c>
      <c r="I514" s="18">
        <f t="shared" si="65"/>
        <v>14.970286515496358</v>
      </c>
      <c r="J514" s="18">
        <f t="shared" si="60"/>
        <v>5.504574351748011</v>
      </c>
      <c r="K514" s="10">
        <v>5.7828660931522338</v>
      </c>
      <c r="L514" s="10">
        <v>0.68448563484708058</v>
      </c>
      <c r="M514" s="200">
        <f t="shared" si="64"/>
        <v>0.68448563484708058</v>
      </c>
      <c r="N514" s="85">
        <v>32</v>
      </c>
      <c r="O514" s="85">
        <v>32</v>
      </c>
      <c r="P514" s="8">
        <v>5000</v>
      </c>
      <c r="Q514" s="10">
        <f t="shared" si="66"/>
        <v>26.942212595243685</v>
      </c>
      <c r="R514" s="11">
        <f t="shared" si="67"/>
        <v>4.2949486043748902E-2</v>
      </c>
      <c r="S514" s="94"/>
    </row>
    <row r="515" spans="1:19">
      <c r="A515" s="9">
        <f t="shared" si="63"/>
        <v>35</v>
      </c>
      <c r="B515" s="14" t="s">
        <v>611</v>
      </c>
      <c r="C515" s="8">
        <v>268.60000000000002</v>
      </c>
      <c r="D515" s="8"/>
      <c r="E515" s="8"/>
      <c r="F515" s="8">
        <f t="shared" si="58"/>
        <v>268.60000000000002</v>
      </c>
      <c r="G515" s="143">
        <v>1.9694161260426319E-3</v>
      </c>
      <c r="H515" s="11">
        <v>1.8574413745066172E-3</v>
      </c>
      <c r="I515" s="18">
        <f t="shared" si="65"/>
        <v>7.7188098471828406</v>
      </c>
      <c r="J515" s="18">
        <f t="shared" si="60"/>
        <v>2.8382063808091309</v>
      </c>
      <c r="K515" s="10">
        <v>2.9816960215529473</v>
      </c>
      <c r="L515" s="10">
        <v>0.36363299351251155</v>
      </c>
      <c r="M515" s="200">
        <f t="shared" si="64"/>
        <v>0.36363299351251155</v>
      </c>
      <c r="N515" s="85">
        <v>16</v>
      </c>
      <c r="O515" s="85">
        <v>17</v>
      </c>
      <c r="P515" s="8">
        <v>5000</v>
      </c>
      <c r="Q515" s="10">
        <f t="shared" si="66"/>
        <v>13.902345243057431</v>
      </c>
      <c r="R515" s="11">
        <f t="shared" si="67"/>
        <v>5.1758545208702267E-2</v>
      </c>
      <c r="S515" s="94"/>
    </row>
    <row r="516" spans="1:19">
      <c r="A516" s="9">
        <f t="shared" si="63"/>
        <v>36</v>
      </c>
      <c r="B516" s="14" t="s">
        <v>612</v>
      </c>
      <c r="C516" s="8">
        <v>2427.3000000000002</v>
      </c>
      <c r="D516" s="8">
        <v>5.6</v>
      </c>
      <c r="E516" s="8"/>
      <c r="F516" s="8">
        <f t="shared" si="58"/>
        <v>2432.9</v>
      </c>
      <c r="G516" s="143">
        <v>6.7191844300278037E-3</v>
      </c>
      <c r="H516" s="11">
        <v>6.7332249825864873E-3</v>
      </c>
      <c r="I516" s="18">
        <f t="shared" si="65"/>
        <v>27.133644309337154</v>
      </c>
      <c r="J516" s="18">
        <f t="shared" si="60"/>
        <v>9.9770410125432729</v>
      </c>
      <c r="K516" s="10">
        <v>10.481444793838426</v>
      </c>
      <c r="L516" s="10">
        <v>1.2406302131603335</v>
      </c>
      <c r="M516" s="200">
        <f t="shared" si="64"/>
        <v>1.2406302131603335</v>
      </c>
      <c r="N516" s="85">
        <v>58</v>
      </c>
      <c r="O516" s="85">
        <v>58</v>
      </c>
      <c r="P516" s="8">
        <v>5000</v>
      </c>
      <c r="Q516" s="10">
        <f t="shared" si="66"/>
        <v>48.832760328879189</v>
      </c>
      <c r="R516" s="11">
        <f t="shared" si="67"/>
        <v>2.0071832105256766E-2</v>
      </c>
      <c r="S516" s="94"/>
    </row>
    <row r="517" spans="1:19">
      <c r="A517" s="9">
        <f t="shared" si="63"/>
        <v>37</v>
      </c>
      <c r="B517" s="14" t="s">
        <v>613</v>
      </c>
      <c r="C517" s="8">
        <v>2587.4</v>
      </c>
      <c r="D517" s="8"/>
      <c r="E517" s="8"/>
      <c r="F517" s="8">
        <f t="shared" si="58"/>
        <v>2587.4</v>
      </c>
      <c r="G517" s="143">
        <v>6.9508804448563484E-3</v>
      </c>
      <c r="H517" s="11">
        <v>6.9654051543998141E-3</v>
      </c>
      <c r="I517" s="18">
        <f t="shared" si="65"/>
        <v>28.069287216555672</v>
      </c>
      <c r="J517" s="18">
        <f t="shared" si="60"/>
        <v>10.321076909527521</v>
      </c>
      <c r="K517" s="10">
        <v>10.842873924660438</v>
      </c>
      <c r="L517" s="10">
        <v>1.2834105653382761</v>
      </c>
      <c r="M517" s="200">
        <f t="shared" si="64"/>
        <v>1.2834105653382761</v>
      </c>
      <c r="N517" s="85">
        <v>60</v>
      </c>
      <c r="O517" s="85">
        <v>60</v>
      </c>
      <c r="P517" s="8">
        <v>5000</v>
      </c>
      <c r="Q517" s="10">
        <f t="shared" si="66"/>
        <v>50.516648616081909</v>
      </c>
      <c r="R517" s="11">
        <f t="shared" si="67"/>
        <v>1.9524097014795513E-2</v>
      </c>
      <c r="S517" s="94"/>
    </row>
    <row r="518" spans="1:19">
      <c r="A518" s="9">
        <f t="shared" si="63"/>
        <v>38</v>
      </c>
      <c r="B518" s="14" t="s">
        <v>614</v>
      </c>
      <c r="C518" s="8">
        <v>2744.2</v>
      </c>
      <c r="D518" s="8"/>
      <c r="E518" s="8"/>
      <c r="F518" s="8">
        <f t="shared" si="58"/>
        <v>2744.2</v>
      </c>
      <c r="G518" s="143">
        <v>6.9508804448563484E-3</v>
      </c>
      <c r="H518" s="11">
        <v>6.9654051543998141E-3</v>
      </c>
      <c r="I518" s="18">
        <f t="shared" si="65"/>
        <v>28.069287216555672</v>
      </c>
      <c r="J518" s="18">
        <f t="shared" si="60"/>
        <v>10.321076909527521</v>
      </c>
      <c r="K518" s="10">
        <v>10.842873924660438</v>
      </c>
      <c r="L518" s="10">
        <v>1.2834105653382761</v>
      </c>
      <c r="M518" s="200">
        <f t="shared" si="64"/>
        <v>1.2834105653382761</v>
      </c>
      <c r="N518" s="85">
        <v>60</v>
      </c>
      <c r="O518" s="85">
        <v>60</v>
      </c>
      <c r="P518" s="8">
        <v>5000</v>
      </c>
      <c r="Q518" s="10">
        <f t="shared" si="66"/>
        <v>50.516648616081909</v>
      </c>
      <c r="R518" s="11">
        <f t="shared" si="67"/>
        <v>1.8408515638831686E-2</v>
      </c>
      <c r="S518" s="94"/>
    </row>
    <row r="519" spans="1:19">
      <c r="A519" s="9">
        <f t="shared" si="63"/>
        <v>39</v>
      </c>
      <c r="B519" s="14" t="s">
        <v>615</v>
      </c>
      <c r="C519" s="8">
        <v>3583.6</v>
      </c>
      <c r="D519" s="8"/>
      <c r="E519" s="8"/>
      <c r="F519" s="8">
        <f t="shared" si="58"/>
        <v>3583.6</v>
      </c>
      <c r="G519" s="143">
        <v>9.267840593141799E-3</v>
      </c>
      <c r="H519" s="11">
        <v>9.2872068725330867E-3</v>
      </c>
      <c r="I519" s="18">
        <f t="shared" si="65"/>
        <v>37.425716288740901</v>
      </c>
      <c r="J519" s="18">
        <f t="shared" si="60"/>
        <v>13.76143587937003</v>
      </c>
      <c r="K519" s="10">
        <v>14.457165232880588</v>
      </c>
      <c r="L519" s="10">
        <v>1.7112140871177017</v>
      </c>
      <c r="M519" s="200">
        <f t="shared" si="64"/>
        <v>1.7112140871177017</v>
      </c>
      <c r="N519" s="85">
        <v>80</v>
      </c>
      <c r="O519" s="85">
        <v>80</v>
      </c>
      <c r="P519" s="8">
        <v>5000</v>
      </c>
      <c r="Q519" s="10">
        <f t="shared" si="66"/>
        <v>67.355531488109207</v>
      </c>
      <c r="R519" s="11">
        <f t="shared" si="67"/>
        <v>1.8795493773889164E-2</v>
      </c>
      <c r="S519" s="94"/>
    </row>
    <row r="520" spans="1:19">
      <c r="A520" s="9">
        <f t="shared" si="63"/>
        <v>40</v>
      </c>
      <c r="B520" s="14" t="s">
        <v>616</v>
      </c>
      <c r="C520" s="8">
        <v>3561.7</v>
      </c>
      <c r="D520" s="8"/>
      <c r="E520" s="8"/>
      <c r="F520" s="8">
        <f t="shared" si="58"/>
        <v>3561.7</v>
      </c>
      <c r="G520" s="143">
        <v>9.267840593141799E-3</v>
      </c>
      <c r="H520" s="11">
        <v>9.2872068725330867E-3</v>
      </c>
      <c r="I520" s="18">
        <f t="shared" si="65"/>
        <v>37.425716288740901</v>
      </c>
      <c r="J520" s="18">
        <f t="shared" si="60"/>
        <v>13.76143587937003</v>
      </c>
      <c r="K520" s="10">
        <v>14.457165232880588</v>
      </c>
      <c r="L520" s="10">
        <v>1.7112140871177017</v>
      </c>
      <c r="M520" s="200">
        <f t="shared" si="64"/>
        <v>1.7112140871177017</v>
      </c>
      <c r="N520" s="85">
        <v>80</v>
      </c>
      <c r="O520" s="85">
        <v>80</v>
      </c>
      <c r="P520" s="8">
        <v>5000</v>
      </c>
      <c r="Q520" s="10">
        <f t="shared" si="66"/>
        <v>67.355531488109207</v>
      </c>
      <c r="R520" s="11">
        <f t="shared" si="67"/>
        <v>1.8911062551059666E-2</v>
      </c>
      <c r="S520" s="94"/>
    </row>
    <row r="521" spans="1:19">
      <c r="A521" s="9">
        <f t="shared" si="63"/>
        <v>41</v>
      </c>
      <c r="B521" s="14" t="s">
        <v>617</v>
      </c>
      <c r="C521" s="8">
        <v>3555.5</v>
      </c>
      <c r="D521" s="8"/>
      <c r="E521" s="8"/>
      <c r="F521" s="8">
        <f t="shared" si="58"/>
        <v>3555.5</v>
      </c>
      <c r="G521" s="143">
        <v>9.267840593141799E-3</v>
      </c>
      <c r="H521" s="11">
        <v>9.2872068725330867E-3</v>
      </c>
      <c r="I521" s="18">
        <f t="shared" si="65"/>
        <v>37.425716288740901</v>
      </c>
      <c r="J521" s="18">
        <f t="shared" si="60"/>
        <v>13.76143587937003</v>
      </c>
      <c r="K521" s="10">
        <v>14.457165232880588</v>
      </c>
      <c r="L521" s="10">
        <v>1.7112140871177017</v>
      </c>
      <c r="M521" s="200">
        <f t="shared" si="64"/>
        <v>1.7112140871177017</v>
      </c>
      <c r="N521" s="85">
        <v>80</v>
      </c>
      <c r="O521" s="85">
        <v>80</v>
      </c>
      <c r="P521" s="8">
        <v>5000</v>
      </c>
      <c r="Q521" s="10">
        <f t="shared" si="66"/>
        <v>67.355531488109207</v>
      </c>
      <c r="R521" s="11">
        <f t="shared" si="67"/>
        <v>1.894403923164371E-2</v>
      </c>
      <c r="S521" s="94"/>
    </row>
    <row r="522" spans="1:19">
      <c r="A522" s="9">
        <f t="shared" si="63"/>
        <v>42</v>
      </c>
      <c r="B522" s="14" t="s">
        <v>618</v>
      </c>
      <c r="C522" s="8">
        <v>3522.6</v>
      </c>
      <c r="D522" s="8"/>
      <c r="E522" s="8">
        <v>30.7</v>
      </c>
      <c r="F522" s="8">
        <f t="shared" si="58"/>
        <v>3553.2999999999997</v>
      </c>
      <c r="G522" s="143">
        <v>9.267840593141799E-3</v>
      </c>
      <c r="H522" s="11">
        <v>9.2872068725330867E-3</v>
      </c>
      <c r="I522" s="18">
        <f t="shared" si="65"/>
        <v>37.425716288740901</v>
      </c>
      <c r="J522" s="18">
        <f t="shared" si="60"/>
        <v>13.76143587937003</v>
      </c>
      <c r="K522" s="10">
        <v>14.457165232880588</v>
      </c>
      <c r="L522" s="10">
        <v>1.7112140871177017</v>
      </c>
      <c r="M522" s="200">
        <f t="shared" si="64"/>
        <v>1.7112140871177017</v>
      </c>
      <c r="N522" s="85">
        <v>80</v>
      </c>
      <c r="O522" s="85">
        <v>80</v>
      </c>
      <c r="P522" s="8">
        <v>5000</v>
      </c>
      <c r="Q522" s="10">
        <f t="shared" si="66"/>
        <v>67.355531488109207</v>
      </c>
      <c r="R522" s="11">
        <f t="shared" si="67"/>
        <v>1.8955768296543836E-2</v>
      </c>
      <c r="S522" s="94"/>
    </row>
    <row r="523" spans="1:19">
      <c r="A523" s="9">
        <f t="shared" si="63"/>
        <v>43</v>
      </c>
      <c r="B523" s="14" t="s">
        <v>619</v>
      </c>
      <c r="C523" s="8">
        <v>3576.9</v>
      </c>
      <c r="D523" s="8"/>
      <c r="E523" s="8"/>
      <c r="F523" s="8">
        <f t="shared" si="58"/>
        <v>3576.9</v>
      </c>
      <c r="G523" s="143">
        <v>9.267840593141799E-3</v>
      </c>
      <c r="H523" s="11">
        <v>9.2872068725330867E-3</v>
      </c>
      <c r="I523" s="18">
        <f t="shared" si="65"/>
        <v>37.425716288740901</v>
      </c>
      <c r="J523" s="18">
        <f t="shared" si="60"/>
        <v>13.76143587937003</v>
      </c>
      <c r="K523" s="10">
        <v>14.457165232880588</v>
      </c>
      <c r="L523" s="10">
        <v>1.7112140871177017</v>
      </c>
      <c r="M523" s="200">
        <f t="shared" si="64"/>
        <v>1.7112140871177017</v>
      </c>
      <c r="N523" s="85">
        <v>80</v>
      </c>
      <c r="O523" s="85">
        <v>80</v>
      </c>
      <c r="P523" s="8">
        <v>5000</v>
      </c>
      <c r="Q523" s="10">
        <f t="shared" si="66"/>
        <v>67.355531488109207</v>
      </c>
      <c r="R523" s="11">
        <f t="shared" si="67"/>
        <v>1.8830700183988709E-2</v>
      </c>
      <c r="S523" s="94"/>
    </row>
    <row r="524" spans="1:19">
      <c r="A524" s="9">
        <v>44</v>
      </c>
      <c r="B524" s="14" t="s">
        <v>620</v>
      </c>
      <c r="C524" s="8">
        <v>194.9</v>
      </c>
      <c r="D524" s="8"/>
      <c r="E524" s="8"/>
      <c r="F524" s="8">
        <f t="shared" si="58"/>
        <v>194.9</v>
      </c>
      <c r="G524" s="143">
        <v>6.9508804448563486E-4</v>
      </c>
      <c r="H524" s="11">
        <v>6.9654051543998144E-4</v>
      </c>
      <c r="I524" s="18">
        <f t="shared" si="65"/>
        <v>2.8069287216555674</v>
      </c>
      <c r="J524" s="18">
        <f t="shared" si="60"/>
        <v>1.0321076909527522</v>
      </c>
      <c r="K524" s="10">
        <v>1.0842873924660439</v>
      </c>
      <c r="L524" s="10">
        <v>0.1283410565338276</v>
      </c>
      <c r="M524" s="200">
        <f t="shared" si="64"/>
        <v>0.1283410565338276</v>
      </c>
      <c r="N524" s="85">
        <v>6</v>
      </c>
      <c r="O524" s="85">
        <v>6</v>
      </c>
      <c r="P524" s="8">
        <v>5000</v>
      </c>
      <c r="Q524" s="10">
        <f t="shared" si="66"/>
        <v>5.0516648616081907</v>
      </c>
      <c r="R524" s="11">
        <f t="shared" si="67"/>
        <v>2.5919265580339614E-2</v>
      </c>
      <c r="S524" s="94"/>
    </row>
    <row r="525" spans="1:19">
      <c r="A525" s="9">
        <f t="shared" si="63"/>
        <v>45</v>
      </c>
      <c r="B525" s="14" t="s">
        <v>621</v>
      </c>
      <c r="C525" s="8">
        <v>234.1</v>
      </c>
      <c r="D525" s="8"/>
      <c r="E525" s="8"/>
      <c r="F525" s="8">
        <f t="shared" si="58"/>
        <v>234.1</v>
      </c>
      <c r="G525" s="143">
        <v>1.2743280815569972E-3</v>
      </c>
      <c r="H525" s="11">
        <v>1.1609008590666358E-3</v>
      </c>
      <c r="I525" s="18">
        <f t="shared" si="65"/>
        <v>4.9118811255272741</v>
      </c>
      <c r="J525" s="18">
        <f t="shared" si="60"/>
        <v>1.8060986898563789</v>
      </c>
      <c r="K525" s="10">
        <v>1.8974086290869037</v>
      </c>
      <c r="L525" s="10">
        <v>0.23529193697868395</v>
      </c>
      <c r="M525" s="200">
        <f t="shared" si="64"/>
        <v>0.23529193697868395</v>
      </c>
      <c r="N525" s="85">
        <v>10</v>
      </c>
      <c r="O525" s="85">
        <v>11</v>
      </c>
      <c r="P525" s="8">
        <v>5000</v>
      </c>
      <c r="Q525" s="10">
        <f t="shared" si="66"/>
        <v>8.850680381449239</v>
      </c>
      <c r="R525" s="11">
        <f t="shared" si="67"/>
        <v>3.7807263483337204E-2</v>
      </c>
      <c r="S525" s="94"/>
    </row>
    <row r="526" spans="1:19">
      <c r="A526" s="9">
        <f t="shared" si="63"/>
        <v>46</v>
      </c>
      <c r="B526" s="14" t="s">
        <v>622</v>
      </c>
      <c r="C526" s="8">
        <v>3203.3</v>
      </c>
      <c r="D526" s="8">
        <v>151.30000000000001</v>
      </c>
      <c r="E526" s="8">
        <v>162.5</v>
      </c>
      <c r="F526" s="8">
        <f t="shared" si="58"/>
        <v>3517.1000000000004</v>
      </c>
      <c r="G526" s="143">
        <v>8.5727525486561634E-3</v>
      </c>
      <c r="H526" s="11">
        <v>8.5906663570931036E-3</v>
      </c>
      <c r="I526" s="18">
        <f t="shared" si="65"/>
        <v>34.618787567085327</v>
      </c>
      <c r="J526" s="18">
        <f t="shared" si="60"/>
        <v>12.729328188417275</v>
      </c>
      <c r="K526" s="10">
        <v>13.372877840414541</v>
      </c>
      <c r="L526" s="10">
        <v>1.5828730305838739</v>
      </c>
      <c r="M526" s="200">
        <f t="shared" si="64"/>
        <v>1.5828730305838739</v>
      </c>
      <c r="N526" s="85">
        <v>74</v>
      </c>
      <c r="O526" s="85">
        <v>74</v>
      </c>
      <c r="P526" s="8">
        <v>5000</v>
      </c>
      <c r="Q526" s="10">
        <f t="shared" si="66"/>
        <v>62.303866626501019</v>
      </c>
      <c r="R526" s="11">
        <f t="shared" si="67"/>
        <v>1.7714556488726795E-2</v>
      </c>
      <c r="S526" s="94"/>
    </row>
    <row r="527" spans="1:19">
      <c r="A527" s="9">
        <f t="shared" si="63"/>
        <v>47</v>
      </c>
      <c r="B527" s="14" t="s">
        <v>623</v>
      </c>
      <c r="C527" s="8">
        <v>2684.4</v>
      </c>
      <c r="D527" s="8"/>
      <c r="E527" s="8"/>
      <c r="F527" s="8">
        <f t="shared" si="58"/>
        <v>2684.4</v>
      </c>
      <c r="G527" s="143">
        <v>5.7924003707136235E-3</v>
      </c>
      <c r="H527" s="11">
        <v>5.8045042953331783E-3</v>
      </c>
      <c r="I527" s="18">
        <f t="shared" si="65"/>
        <v>23.391072680463061</v>
      </c>
      <c r="J527" s="18">
        <f t="shared" si="60"/>
        <v>8.6008974246062682</v>
      </c>
      <c r="K527" s="10">
        <v>9.0357282705503668</v>
      </c>
      <c r="L527" s="10">
        <v>1.0695088044485634</v>
      </c>
      <c r="M527" s="200">
        <f t="shared" si="64"/>
        <v>1.0695088044485634</v>
      </c>
      <c r="N527" s="85">
        <v>50</v>
      </c>
      <c r="O527" s="85">
        <v>50</v>
      </c>
      <c r="P527" s="8">
        <v>5000</v>
      </c>
      <c r="Q527" s="10">
        <f t="shared" si="66"/>
        <v>42.097207180068253</v>
      </c>
      <c r="R527" s="11">
        <f t="shared" si="67"/>
        <v>1.5682166286718913E-2</v>
      </c>
      <c r="S527" s="94"/>
    </row>
    <row r="528" spans="1:19">
      <c r="A528" s="9">
        <f t="shared" si="63"/>
        <v>48</v>
      </c>
      <c r="B528" s="14" t="s">
        <v>624</v>
      </c>
      <c r="C528" s="8">
        <v>4011.6</v>
      </c>
      <c r="D528" s="8"/>
      <c r="E528" s="8">
        <v>62.7</v>
      </c>
      <c r="F528" s="8">
        <f t="shared" si="58"/>
        <v>4074.2999999999997</v>
      </c>
      <c r="G528" s="143">
        <v>8.2252085264133464E-3</v>
      </c>
      <c r="H528" s="11">
        <v>8.242396099373113E-3</v>
      </c>
      <c r="I528" s="18">
        <f t="shared" si="65"/>
        <v>33.215323206257551</v>
      </c>
      <c r="J528" s="18">
        <f t="shared" si="60"/>
        <v>12.213274342940903</v>
      </c>
      <c r="K528" s="10">
        <v>12.830734144181521</v>
      </c>
      <c r="L528" s="10">
        <v>1.5187025023169602</v>
      </c>
      <c r="M528" s="200">
        <f t="shared" si="64"/>
        <v>1.5187025023169602</v>
      </c>
      <c r="N528" s="85">
        <v>71</v>
      </c>
      <c r="O528" s="85">
        <v>71</v>
      </c>
      <c r="P528" s="8">
        <v>5000</v>
      </c>
      <c r="Q528" s="10">
        <f t="shared" si="66"/>
        <v>59.778034195696939</v>
      </c>
      <c r="R528" s="11">
        <f t="shared" si="67"/>
        <v>1.467197658387869E-2</v>
      </c>
      <c r="S528" s="94"/>
    </row>
    <row r="529" spans="1:19">
      <c r="A529" s="9">
        <f t="shared" si="63"/>
        <v>49</v>
      </c>
      <c r="B529" s="14" t="s">
        <v>625</v>
      </c>
      <c r="C529" s="8">
        <v>5029.43</v>
      </c>
      <c r="D529" s="8"/>
      <c r="E529" s="8">
        <v>155.19999999999999</v>
      </c>
      <c r="F529" s="8">
        <f t="shared" si="58"/>
        <v>5184.63</v>
      </c>
      <c r="G529" s="143">
        <v>9.7312326227988882E-3</v>
      </c>
      <c r="H529" s="11">
        <v>9.7515672161597403E-3</v>
      </c>
      <c r="I529" s="18">
        <f t="shared" si="65"/>
        <v>39.297002103177938</v>
      </c>
      <c r="J529" s="18">
        <f t="shared" si="60"/>
        <v>14.449507673338529</v>
      </c>
      <c r="K529" s="10">
        <v>15.180023494524614</v>
      </c>
      <c r="L529" s="10">
        <v>1.7967747914735865</v>
      </c>
      <c r="M529" s="200">
        <f t="shared" si="64"/>
        <v>1.7967747914735865</v>
      </c>
      <c r="N529" s="85">
        <v>84</v>
      </c>
      <c r="O529" s="85">
        <v>84</v>
      </c>
      <c r="P529" s="8">
        <v>5000</v>
      </c>
      <c r="Q529" s="10">
        <f t="shared" si="66"/>
        <v>70.723308062514661</v>
      </c>
      <c r="R529" s="11">
        <f t="shared" si="67"/>
        <v>1.3640955682954167E-2</v>
      </c>
      <c r="S529" s="94"/>
    </row>
    <row r="530" spans="1:19">
      <c r="A530" s="9">
        <f t="shared" si="63"/>
        <v>50</v>
      </c>
      <c r="B530" s="14" t="s">
        <v>626</v>
      </c>
      <c r="C530" s="8">
        <v>115.8</v>
      </c>
      <c r="D530" s="8"/>
      <c r="E530" s="8"/>
      <c r="F530" s="8">
        <f t="shared" si="58"/>
        <v>115.8</v>
      </c>
      <c r="G530" s="143">
        <v>5.7924003707136244E-4</v>
      </c>
      <c r="H530" s="11">
        <v>4.6436034362665429E-4</v>
      </c>
      <c r="I530" s="18">
        <f t="shared" si="65"/>
        <v>2.1049524038717067</v>
      </c>
      <c r="J530" s="18">
        <f t="shared" si="60"/>
        <v>0.77399099890362655</v>
      </c>
      <c r="K530" s="10">
        <v>0.81312123662085967</v>
      </c>
      <c r="L530" s="10">
        <v>0.10695088044485636</v>
      </c>
      <c r="M530" s="200">
        <f t="shared" si="64"/>
        <v>0.10695088044485636</v>
      </c>
      <c r="N530" s="85">
        <v>4</v>
      </c>
      <c r="O530" s="85">
        <v>5</v>
      </c>
      <c r="P530" s="8">
        <v>5000</v>
      </c>
      <c r="Q530" s="10">
        <f t="shared" si="66"/>
        <v>3.7990155198410491</v>
      </c>
      <c r="R530" s="11">
        <f t="shared" si="67"/>
        <v>3.280669706253065E-2</v>
      </c>
      <c r="S530" s="94"/>
    </row>
    <row r="531" spans="1:19">
      <c r="A531" s="9">
        <f t="shared" si="63"/>
        <v>51</v>
      </c>
      <c r="B531" s="14" t="s">
        <v>627</v>
      </c>
      <c r="C531" s="8">
        <v>94</v>
      </c>
      <c r="D531" s="8"/>
      <c r="E531" s="8"/>
      <c r="F531" s="8">
        <f t="shared" si="58"/>
        <v>94</v>
      </c>
      <c r="G531" s="143">
        <v>5.7924003707136244E-4</v>
      </c>
      <c r="H531" s="11">
        <v>4.6436034362665429E-4</v>
      </c>
      <c r="I531" s="18">
        <f t="shared" si="65"/>
        <v>2.1049524038717067</v>
      </c>
      <c r="J531" s="18">
        <f t="shared" si="60"/>
        <v>0.77399099890362655</v>
      </c>
      <c r="K531" s="10">
        <v>0.81312123662085967</v>
      </c>
      <c r="L531" s="10">
        <v>0.10695088044485636</v>
      </c>
      <c r="M531" s="200">
        <f t="shared" si="64"/>
        <v>0.10695088044485636</v>
      </c>
      <c r="N531" s="85">
        <v>4</v>
      </c>
      <c r="O531" s="85">
        <v>5</v>
      </c>
      <c r="P531" s="8">
        <v>5000</v>
      </c>
      <c r="Q531" s="10">
        <f t="shared" si="66"/>
        <v>3.7990155198410491</v>
      </c>
      <c r="R531" s="11">
        <f t="shared" si="67"/>
        <v>4.041505872171329E-2</v>
      </c>
      <c r="S531" s="94"/>
    </row>
    <row r="532" spans="1:19">
      <c r="A532" s="9">
        <f t="shared" si="63"/>
        <v>52</v>
      </c>
      <c r="B532" s="14" t="s">
        <v>628</v>
      </c>
      <c r="C532" s="8">
        <v>188.4</v>
      </c>
      <c r="D532" s="8">
        <v>34.299999999999997</v>
      </c>
      <c r="E532" s="8"/>
      <c r="F532" s="8">
        <f t="shared" si="58"/>
        <v>222.7</v>
      </c>
      <c r="G532" s="143">
        <v>1.1584800741427249E-3</v>
      </c>
      <c r="H532" s="11">
        <v>1.1609008590666358E-3</v>
      </c>
      <c r="I532" s="18">
        <f t="shared" si="65"/>
        <v>4.6782145360926126</v>
      </c>
      <c r="J532" s="18">
        <f t="shared" si="60"/>
        <v>1.7201794849212537</v>
      </c>
      <c r="K532" s="10">
        <v>1.8071456541100734</v>
      </c>
      <c r="L532" s="10">
        <v>0.21390176088971272</v>
      </c>
      <c r="M532" s="200">
        <f t="shared" si="64"/>
        <v>0.21390176088971272</v>
      </c>
      <c r="N532" s="85">
        <v>10</v>
      </c>
      <c r="O532" s="85">
        <v>10</v>
      </c>
      <c r="P532" s="8">
        <v>5000</v>
      </c>
      <c r="Q532" s="10">
        <f t="shared" si="66"/>
        <v>8.4194414360136509</v>
      </c>
      <c r="R532" s="11">
        <f t="shared" si="67"/>
        <v>3.7806203125341949E-2</v>
      </c>
      <c r="S532" s="94"/>
    </row>
    <row r="533" spans="1:19">
      <c r="A533" s="9">
        <f t="shared" si="63"/>
        <v>53</v>
      </c>
      <c r="B533" s="14" t="s">
        <v>629</v>
      </c>
      <c r="C533" s="8">
        <v>76</v>
      </c>
      <c r="D533" s="8"/>
      <c r="E533" s="8"/>
      <c r="F533" s="8">
        <f t="shared" si="58"/>
        <v>76</v>
      </c>
      <c r="G533" s="143">
        <v>3.4754402224281743E-4</v>
      </c>
      <c r="H533" s="11">
        <v>3.4827025771999072E-4</v>
      </c>
      <c r="I533" s="18">
        <f t="shared" si="65"/>
        <v>1.4034643608277837</v>
      </c>
      <c r="J533" s="18">
        <f t="shared" si="60"/>
        <v>0.51605384547637612</v>
      </c>
      <c r="K533" s="10">
        <v>0.54214369623302194</v>
      </c>
      <c r="L533" s="10">
        <v>6.4170528266913801E-2</v>
      </c>
      <c r="M533" s="200">
        <f t="shared" si="64"/>
        <v>6.4170528266913801E-2</v>
      </c>
      <c r="N533" s="85">
        <v>3</v>
      </c>
      <c r="O533" s="85">
        <v>3</v>
      </c>
      <c r="P533" s="8">
        <v>5000</v>
      </c>
      <c r="Q533" s="10">
        <f t="shared" si="66"/>
        <v>2.5258324308040954</v>
      </c>
      <c r="R533" s="11">
        <f t="shared" si="67"/>
        <v>3.3234637247422309E-2</v>
      </c>
      <c r="S533" s="94"/>
    </row>
    <row r="534" spans="1:19">
      <c r="A534" s="9">
        <f t="shared" si="63"/>
        <v>54</v>
      </c>
      <c r="B534" s="14" t="s">
        <v>630</v>
      </c>
      <c r="C534" s="8">
        <v>229.6</v>
      </c>
      <c r="D534" s="8"/>
      <c r="E534" s="8"/>
      <c r="F534" s="8">
        <f t="shared" si="58"/>
        <v>229.6</v>
      </c>
      <c r="G534" s="143">
        <v>1.2743280815569972E-3</v>
      </c>
      <c r="H534" s="11">
        <v>1.1609008590666358E-3</v>
      </c>
      <c r="I534" s="18">
        <f t="shared" si="65"/>
        <v>4.9118811255272741</v>
      </c>
      <c r="J534" s="18">
        <f t="shared" si="60"/>
        <v>1.8060986898563789</v>
      </c>
      <c r="K534" s="10">
        <v>1.8974086290869037</v>
      </c>
      <c r="L534" s="10">
        <v>0.23529193697868395</v>
      </c>
      <c r="M534" s="200">
        <f t="shared" si="64"/>
        <v>0.23529193697868395</v>
      </c>
      <c r="N534" s="85">
        <v>10</v>
      </c>
      <c r="O534" s="85">
        <v>11</v>
      </c>
      <c r="P534" s="8">
        <v>5000</v>
      </c>
      <c r="Q534" s="10">
        <f t="shared" si="66"/>
        <v>8.850680381449239</v>
      </c>
      <c r="R534" s="11">
        <f t="shared" si="67"/>
        <v>3.8548259501085536E-2</v>
      </c>
      <c r="S534" s="94"/>
    </row>
    <row r="535" spans="1:19">
      <c r="A535" s="9">
        <f t="shared" si="63"/>
        <v>55</v>
      </c>
      <c r="B535" s="14" t="s">
        <v>631</v>
      </c>
      <c r="C535" s="8">
        <v>66.400000000000006</v>
      </c>
      <c r="D535" s="8"/>
      <c r="E535" s="8"/>
      <c r="F535" s="8">
        <f t="shared" si="58"/>
        <v>66.400000000000006</v>
      </c>
      <c r="G535" s="143">
        <v>3.4754402224281743E-4</v>
      </c>
      <c r="H535" s="11">
        <v>3.4827025771999072E-4</v>
      </c>
      <c r="I535" s="18">
        <f t="shared" si="65"/>
        <v>1.4034643608277837</v>
      </c>
      <c r="J535" s="18">
        <f t="shared" si="60"/>
        <v>0.51605384547637612</v>
      </c>
      <c r="K535" s="10">
        <v>0.54214369623302194</v>
      </c>
      <c r="L535" s="10">
        <v>6.4170528266913801E-2</v>
      </c>
      <c r="M535" s="200">
        <f t="shared" si="64"/>
        <v>6.4170528266913801E-2</v>
      </c>
      <c r="N535" s="85">
        <v>3</v>
      </c>
      <c r="O535" s="85">
        <v>3</v>
      </c>
      <c r="P535" s="8">
        <v>5000</v>
      </c>
      <c r="Q535" s="10">
        <f t="shared" si="66"/>
        <v>2.5258324308040954</v>
      </c>
      <c r="R535" s="11">
        <f t="shared" si="67"/>
        <v>3.8039645042230348E-2</v>
      </c>
      <c r="S535" s="94"/>
    </row>
    <row r="536" spans="1:19">
      <c r="A536" s="9">
        <f t="shared" si="63"/>
        <v>56</v>
      </c>
      <c r="B536" s="14" t="s">
        <v>632</v>
      </c>
      <c r="C536" s="8">
        <v>2581.4</v>
      </c>
      <c r="D536" s="8"/>
      <c r="E536" s="8"/>
      <c r="F536" s="8">
        <f t="shared" si="58"/>
        <v>2581.4</v>
      </c>
      <c r="G536" s="143">
        <v>6.9508804448563484E-3</v>
      </c>
      <c r="H536" s="11">
        <v>6.9654051543998141E-3</v>
      </c>
      <c r="I536" s="18">
        <f t="shared" si="65"/>
        <v>28.069287216555672</v>
      </c>
      <c r="J536" s="18">
        <f t="shared" si="60"/>
        <v>10.321076909527521</v>
      </c>
      <c r="K536" s="10">
        <v>10.842873924660438</v>
      </c>
      <c r="L536" s="10">
        <v>1.2834105653382761</v>
      </c>
      <c r="M536" s="200">
        <f t="shared" si="64"/>
        <v>1.2834105653382761</v>
      </c>
      <c r="N536" s="85">
        <v>60</v>
      </c>
      <c r="O536" s="85">
        <v>60</v>
      </c>
      <c r="P536" s="8">
        <v>5000</v>
      </c>
      <c r="Q536" s="10">
        <f t="shared" si="66"/>
        <v>50.516648616081909</v>
      </c>
      <c r="R536" s="11">
        <f t="shared" si="67"/>
        <v>1.956947726663125E-2</v>
      </c>
      <c r="S536" s="94"/>
    </row>
    <row r="537" spans="1:19">
      <c r="A537" s="9">
        <f t="shared" si="63"/>
        <v>57</v>
      </c>
      <c r="B537" s="14" t="s">
        <v>633</v>
      </c>
      <c r="C537" s="8">
        <v>3240.3</v>
      </c>
      <c r="D537" s="8"/>
      <c r="E537" s="8"/>
      <c r="F537" s="8">
        <f t="shared" si="58"/>
        <v>3240.3</v>
      </c>
      <c r="G537" s="143">
        <v>9.267840593141799E-3</v>
      </c>
      <c r="H537" s="11">
        <v>9.2872068725330867E-3</v>
      </c>
      <c r="I537" s="18">
        <f t="shared" si="65"/>
        <v>37.425716288740901</v>
      </c>
      <c r="J537" s="18">
        <f t="shared" si="60"/>
        <v>13.76143587937003</v>
      </c>
      <c r="K537" s="10">
        <v>14.457165232880588</v>
      </c>
      <c r="L537" s="10">
        <v>1.7112140871177017</v>
      </c>
      <c r="M537" s="200">
        <f t="shared" si="64"/>
        <v>1.7112140871177017</v>
      </c>
      <c r="N537" s="85">
        <v>80</v>
      </c>
      <c r="O537" s="85">
        <v>80</v>
      </c>
      <c r="P537" s="8">
        <v>5000</v>
      </c>
      <c r="Q537" s="10">
        <f t="shared" si="66"/>
        <v>67.355531488109207</v>
      </c>
      <c r="R537" s="11">
        <f t="shared" si="67"/>
        <v>2.0786819580936703E-2</v>
      </c>
      <c r="S537" s="94"/>
    </row>
    <row r="538" spans="1:19">
      <c r="A538" s="9">
        <f t="shared" si="63"/>
        <v>58</v>
      </c>
      <c r="B538" s="14" t="s">
        <v>634</v>
      </c>
      <c r="C538" s="8">
        <v>3544.97</v>
      </c>
      <c r="D538" s="8"/>
      <c r="E538" s="8"/>
      <c r="F538" s="8">
        <f t="shared" si="58"/>
        <v>3544.97</v>
      </c>
      <c r="G538" s="143">
        <v>9.267840593141799E-3</v>
      </c>
      <c r="H538" s="11">
        <v>9.2872068725330867E-3</v>
      </c>
      <c r="I538" s="18">
        <f t="shared" si="65"/>
        <v>37.425716288740901</v>
      </c>
      <c r="J538" s="18">
        <f t="shared" si="60"/>
        <v>13.76143587937003</v>
      </c>
      <c r="K538" s="10">
        <v>14.457165232880588</v>
      </c>
      <c r="L538" s="10">
        <v>1.7112140871177017</v>
      </c>
      <c r="M538" s="200">
        <f t="shared" si="64"/>
        <v>1.7112140871177017</v>
      </c>
      <c r="N538" s="85">
        <v>80</v>
      </c>
      <c r="O538" s="85">
        <v>80</v>
      </c>
      <c r="P538" s="8">
        <v>5000</v>
      </c>
      <c r="Q538" s="10">
        <f t="shared" si="66"/>
        <v>67.355531488109207</v>
      </c>
      <c r="R538" s="11">
        <f t="shared" si="67"/>
        <v>1.9000310718598243E-2</v>
      </c>
      <c r="S538" s="94"/>
    </row>
    <row r="539" spans="1:19">
      <c r="A539" s="9">
        <f t="shared" si="63"/>
        <v>59</v>
      </c>
      <c r="B539" s="14" t="s">
        <v>635</v>
      </c>
      <c r="C539" s="8">
        <v>2778.9</v>
      </c>
      <c r="D539" s="8"/>
      <c r="E539" s="8"/>
      <c r="F539" s="8">
        <f t="shared" ref="F539:F550" si="68">C539+D539+E539</f>
        <v>2778.9</v>
      </c>
      <c r="G539" s="143">
        <v>6.9508804448563484E-3</v>
      </c>
      <c r="H539" s="11">
        <v>6.9654051543998141E-3</v>
      </c>
      <c r="I539" s="18">
        <f t="shared" si="65"/>
        <v>28.069287216555672</v>
      </c>
      <c r="J539" s="18">
        <f t="shared" si="60"/>
        <v>10.321076909527521</v>
      </c>
      <c r="K539" s="10">
        <v>10.842873924660438</v>
      </c>
      <c r="L539" s="10">
        <v>1.2834105653382761</v>
      </c>
      <c r="M539" s="200">
        <f t="shared" si="64"/>
        <v>1.2834105653382761</v>
      </c>
      <c r="N539" s="85">
        <v>60</v>
      </c>
      <c r="O539" s="85">
        <v>60</v>
      </c>
      <c r="P539" s="8">
        <v>5000</v>
      </c>
      <c r="Q539" s="10">
        <f t="shared" si="66"/>
        <v>50.516648616081909</v>
      </c>
      <c r="R539" s="11">
        <f t="shared" si="67"/>
        <v>1.8178649327461192E-2</v>
      </c>
      <c r="S539" s="94"/>
    </row>
    <row r="540" spans="1:19">
      <c r="A540" s="9">
        <f t="shared" si="63"/>
        <v>60</v>
      </c>
      <c r="B540" s="14" t="s">
        <v>636</v>
      </c>
      <c r="C540" s="8">
        <v>2581.6999999999998</v>
      </c>
      <c r="D540" s="8"/>
      <c r="E540" s="8"/>
      <c r="F540" s="8">
        <f t="shared" si="68"/>
        <v>2581.6999999999998</v>
      </c>
      <c r="G540" s="143">
        <v>6.9508804448563484E-3</v>
      </c>
      <c r="H540" s="11">
        <v>6.9654051543998141E-3</v>
      </c>
      <c r="I540" s="18">
        <f t="shared" si="65"/>
        <v>28.069287216555672</v>
      </c>
      <c r="J540" s="18">
        <f t="shared" si="60"/>
        <v>10.321076909527521</v>
      </c>
      <c r="K540" s="10">
        <v>10.842873924660438</v>
      </c>
      <c r="L540" s="10">
        <v>1.2834105653382761</v>
      </c>
      <c r="M540" s="200">
        <f t="shared" si="64"/>
        <v>1.2834105653382761</v>
      </c>
      <c r="N540" s="85">
        <v>60</v>
      </c>
      <c r="O540" s="85">
        <v>60</v>
      </c>
      <c r="P540" s="8">
        <v>5000</v>
      </c>
      <c r="Q540" s="10">
        <f t="shared" si="66"/>
        <v>50.516648616081909</v>
      </c>
      <c r="R540" s="11">
        <f t="shared" si="67"/>
        <v>1.9567203244405591E-2</v>
      </c>
      <c r="S540" s="94"/>
    </row>
    <row r="541" spans="1:19">
      <c r="A541" s="9">
        <f t="shared" si="63"/>
        <v>61</v>
      </c>
      <c r="B541" s="14" t="s">
        <v>637</v>
      </c>
      <c r="C541" s="8">
        <v>3153.8</v>
      </c>
      <c r="D541" s="8"/>
      <c r="E541" s="8">
        <v>364</v>
      </c>
      <c r="F541" s="8">
        <f t="shared" si="68"/>
        <v>3517.8</v>
      </c>
      <c r="G541" s="143">
        <v>2.015755329008341E-2</v>
      </c>
      <c r="H541" s="11">
        <v>2.0199674947759462E-2</v>
      </c>
      <c r="I541" s="18">
        <f t="shared" si="65"/>
        <v>81.400932928011457</v>
      </c>
      <c r="J541" s="18">
        <f t="shared" si="60"/>
        <v>29.931123037629813</v>
      </c>
      <c r="K541" s="10">
        <v>31.444334381515272</v>
      </c>
      <c r="L541" s="10">
        <v>3.7218906394810007</v>
      </c>
      <c r="M541" s="200">
        <f t="shared" si="64"/>
        <v>3.7218906394810007</v>
      </c>
      <c r="N541" s="85">
        <v>174</v>
      </c>
      <c r="O541" s="85">
        <v>174</v>
      </c>
      <c r="P541" s="8">
        <v>5000</v>
      </c>
      <c r="Q541" s="10">
        <f t="shared" si="66"/>
        <v>146.49828098663752</v>
      </c>
      <c r="R541" s="11">
        <f t="shared" si="67"/>
        <v>4.1644857861912993E-2</v>
      </c>
      <c r="S541" s="94"/>
    </row>
    <row r="542" spans="1:19">
      <c r="A542" s="9">
        <f t="shared" si="63"/>
        <v>62</v>
      </c>
      <c r="B542" s="14" t="s">
        <v>638</v>
      </c>
      <c r="C542" s="8">
        <v>2599.2399999999998</v>
      </c>
      <c r="D542" s="8"/>
      <c r="E542" s="8"/>
      <c r="F542" s="8">
        <f t="shared" si="68"/>
        <v>2599.2399999999998</v>
      </c>
      <c r="G542" s="143">
        <v>6.9508804448563484E-3</v>
      </c>
      <c r="H542" s="11">
        <v>6.9654051543998141E-3</v>
      </c>
      <c r="I542" s="18">
        <f t="shared" si="65"/>
        <v>28.069287216555672</v>
      </c>
      <c r="J542" s="18">
        <f t="shared" si="60"/>
        <v>10.321076909527521</v>
      </c>
      <c r="K542" s="10">
        <v>10.842873924660438</v>
      </c>
      <c r="L542" s="10">
        <v>1.2834105653382761</v>
      </c>
      <c r="M542" s="200">
        <f t="shared" si="64"/>
        <v>1.2834105653382761</v>
      </c>
      <c r="N542" s="85">
        <v>60</v>
      </c>
      <c r="O542" s="85">
        <v>60</v>
      </c>
      <c r="P542" s="8">
        <v>5000</v>
      </c>
      <c r="Q542" s="10">
        <f t="shared" si="66"/>
        <v>50.516648616081909</v>
      </c>
      <c r="R542" s="11">
        <f t="shared" si="67"/>
        <v>1.9435161284099164E-2</v>
      </c>
      <c r="S542" s="94"/>
    </row>
    <row r="543" spans="1:19">
      <c r="A543" s="9">
        <f t="shared" si="63"/>
        <v>63</v>
      </c>
      <c r="B543" s="14" t="s">
        <v>639</v>
      </c>
      <c r="C543" s="8">
        <v>3555.8</v>
      </c>
      <c r="D543" s="8"/>
      <c r="E543" s="8"/>
      <c r="F543" s="8">
        <f t="shared" si="68"/>
        <v>3555.8</v>
      </c>
      <c r="G543" s="143">
        <v>9.267840593141799E-3</v>
      </c>
      <c r="H543" s="11">
        <v>9.2872068725330867E-3</v>
      </c>
      <c r="I543" s="18">
        <f t="shared" si="65"/>
        <v>37.425716288740901</v>
      </c>
      <c r="J543" s="18">
        <f t="shared" ref="J543:J550" si="69">I543*0.3677</f>
        <v>13.76143587937003</v>
      </c>
      <c r="K543" s="10">
        <v>14.457165232880588</v>
      </c>
      <c r="L543" s="10">
        <v>1.7112140871177017</v>
      </c>
      <c r="M543" s="200">
        <f t="shared" si="64"/>
        <v>1.7112140871177017</v>
      </c>
      <c r="N543" s="85">
        <v>80</v>
      </c>
      <c r="O543" s="85">
        <v>80</v>
      </c>
      <c r="P543" s="8">
        <v>5000</v>
      </c>
      <c r="Q543" s="10">
        <f t="shared" si="66"/>
        <v>67.355531488109207</v>
      </c>
      <c r="R543" s="11">
        <f t="shared" si="67"/>
        <v>1.8942440938216211E-2</v>
      </c>
      <c r="S543" s="94"/>
    </row>
    <row r="544" spans="1:19">
      <c r="A544" s="9">
        <f t="shared" si="63"/>
        <v>64</v>
      </c>
      <c r="B544" s="14" t="s">
        <v>640</v>
      </c>
      <c r="C544" s="8">
        <v>4424.8999999999996</v>
      </c>
      <c r="D544" s="8"/>
      <c r="E544" s="8"/>
      <c r="F544" s="8">
        <f t="shared" si="68"/>
        <v>4424.8999999999996</v>
      </c>
      <c r="G544" s="143">
        <v>1.6566265060240965E-2</v>
      </c>
      <c r="H544" s="11">
        <v>1.6484792198746226E-2</v>
      </c>
      <c r="I544" s="18">
        <f t="shared" ref="I544:I550" si="70">(G544+H544)*$I$2</f>
        <v>66.664313001949751</v>
      </c>
      <c r="J544" s="18">
        <f t="shared" si="69"/>
        <v>24.512467890816925</v>
      </c>
      <c r="K544" s="10">
        <v>25.751731263339867</v>
      </c>
      <c r="L544" s="10">
        <v>3.0587951807228917</v>
      </c>
      <c r="M544" s="200">
        <f t="shared" si="64"/>
        <v>3.0587951807228917</v>
      </c>
      <c r="N544" s="85">
        <v>142</v>
      </c>
      <c r="O544" s="85">
        <v>143</v>
      </c>
      <c r="P544" s="8">
        <v>5000</v>
      </c>
      <c r="Q544" s="10">
        <f t="shared" ref="Q544:Q551" si="71">I544+J544+K544+M544</f>
        <v>119.98730733682943</v>
      </c>
      <c r="R544" s="11">
        <f t="shared" ref="R544:R551" si="72">Q544/F544</f>
        <v>2.7116388469079402E-2</v>
      </c>
      <c r="S544" s="94"/>
    </row>
    <row r="545" spans="1:19">
      <c r="A545" s="9">
        <f t="shared" si="63"/>
        <v>65</v>
      </c>
      <c r="B545" s="14" t="s">
        <v>641</v>
      </c>
      <c r="C545" s="8">
        <v>2601.4</v>
      </c>
      <c r="D545" s="8"/>
      <c r="E545" s="8"/>
      <c r="F545" s="8">
        <f t="shared" si="68"/>
        <v>2601.4</v>
      </c>
      <c r="G545" s="143">
        <v>6.9508804448563484E-3</v>
      </c>
      <c r="H545" s="11">
        <v>6.9654051543998141E-3</v>
      </c>
      <c r="I545" s="18">
        <f t="shared" si="70"/>
        <v>28.069287216555672</v>
      </c>
      <c r="J545" s="18">
        <f t="shared" si="69"/>
        <v>10.321076909527521</v>
      </c>
      <c r="K545" s="10">
        <v>10.842873924660438</v>
      </c>
      <c r="L545" s="10">
        <v>1.2834105653382761</v>
      </c>
      <c r="M545" s="200">
        <f t="shared" si="64"/>
        <v>1.2834105653382761</v>
      </c>
      <c r="N545" s="85">
        <v>60</v>
      </c>
      <c r="O545" s="85">
        <v>60</v>
      </c>
      <c r="P545" s="8">
        <v>5000</v>
      </c>
      <c r="Q545" s="10">
        <f t="shared" si="71"/>
        <v>50.516648616081909</v>
      </c>
      <c r="R545" s="11">
        <f t="shared" si="72"/>
        <v>1.9419023839502541E-2</v>
      </c>
      <c r="S545" s="94"/>
    </row>
    <row r="546" spans="1:19">
      <c r="A546" s="9">
        <f>A545+1</f>
        <v>66</v>
      </c>
      <c r="B546" s="14" t="s">
        <v>642</v>
      </c>
      <c r="C546" s="8">
        <v>4398.29</v>
      </c>
      <c r="D546" s="8"/>
      <c r="E546" s="8"/>
      <c r="F546" s="8">
        <f t="shared" si="68"/>
        <v>4398.29</v>
      </c>
      <c r="G546" s="143">
        <v>1.6566265060240965E-2</v>
      </c>
      <c r="H546" s="11">
        <v>1.6484792198746226E-2</v>
      </c>
      <c r="I546" s="18">
        <f t="shared" si="70"/>
        <v>66.664313001949751</v>
      </c>
      <c r="J546" s="18">
        <f t="shared" si="69"/>
        <v>24.512467890816925</v>
      </c>
      <c r="K546" s="10">
        <v>25.751731263339867</v>
      </c>
      <c r="L546" s="10">
        <v>3.0587951807228917</v>
      </c>
      <c r="M546" s="200">
        <f>L546*$M$2</f>
        <v>3.0587951807228917</v>
      </c>
      <c r="N546" s="85">
        <v>142</v>
      </c>
      <c r="O546" s="85">
        <v>143</v>
      </c>
      <c r="P546" s="8">
        <v>5000</v>
      </c>
      <c r="Q546" s="10">
        <f t="shared" si="71"/>
        <v>119.98730733682943</v>
      </c>
      <c r="R546" s="11">
        <f t="shared" si="72"/>
        <v>2.7280444749397934E-2</v>
      </c>
      <c r="S546" s="94"/>
    </row>
    <row r="547" spans="1:19">
      <c r="A547" s="9">
        <f>A546+1</f>
        <v>67</v>
      </c>
      <c r="B547" s="14" t="s">
        <v>1289</v>
      </c>
      <c r="C547" s="8">
        <v>53.2</v>
      </c>
      <c r="D547" s="8"/>
      <c r="E547" s="8"/>
      <c r="F547" s="8">
        <f t="shared" si="68"/>
        <v>53.2</v>
      </c>
      <c r="G547" s="143">
        <v>2.3169601482854495E-4</v>
      </c>
      <c r="H547" s="11">
        <v>2.3218017181332715E-4</v>
      </c>
      <c r="I547" s="18">
        <f t="shared" si="70"/>
        <v>0.93564290721852239</v>
      </c>
      <c r="J547" s="18">
        <f t="shared" si="69"/>
        <v>0.34403589698425069</v>
      </c>
      <c r="K547" s="10">
        <v>0.36142913082201461</v>
      </c>
      <c r="L547" s="10">
        <v>4.2780352177942536E-2</v>
      </c>
      <c r="M547" s="200">
        <f>L547*$M$2</f>
        <v>4.2780352177942536E-2</v>
      </c>
      <c r="N547" s="85">
        <v>2</v>
      </c>
      <c r="O547" s="85">
        <v>2</v>
      </c>
      <c r="P547" s="8">
        <v>5000</v>
      </c>
      <c r="Q547" s="10">
        <f t="shared" si="71"/>
        <v>1.6838882872027303</v>
      </c>
      <c r="R547" s="83">
        <f t="shared" si="72"/>
        <v>3.1652035473735532E-2</v>
      </c>
      <c r="S547" s="94"/>
    </row>
    <row r="548" spans="1:19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68"/>
        <v>3237.1</v>
      </c>
      <c r="G548" s="143">
        <v>1.3901760889712697E-2</v>
      </c>
      <c r="H548" s="11">
        <v>2.7861620617599257E-2</v>
      </c>
      <c r="I548" s="18">
        <f t="shared" si="70"/>
        <v>84.237158134063279</v>
      </c>
      <c r="J548" s="18">
        <f t="shared" si="69"/>
        <v>30.974003045895071</v>
      </c>
      <c r="K548" s="10">
        <v>32.539938701422109</v>
      </c>
      <c r="L548" s="10">
        <v>2.5668211306765523</v>
      </c>
      <c r="M548" s="200">
        <f>L548*$M$2</f>
        <v>2.5668211306765523</v>
      </c>
      <c r="N548" s="85">
        <v>240</v>
      </c>
      <c r="O548" s="85">
        <v>120</v>
      </c>
      <c r="P548" s="8">
        <v>5000</v>
      </c>
      <c r="Q548" s="10">
        <f t="shared" si="71"/>
        <v>150.31792101205701</v>
      </c>
      <c r="R548" s="83">
        <f t="shared" si="72"/>
        <v>4.643598313677582E-2</v>
      </c>
      <c r="S548" s="94"/>
    </row>
    <row r="549" spans="1:19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68"/>
        <v>7769.2999999999993</v>
      </c>
      <c r="G549" s="143">
        <v>3.5506094329623747E-2</v>
      </c>
      <c r="H549" s="11">
        <v>3.5515504903260005E-2</v>
      </c>
      <c r="I549" s="18">
        <f t="shared" si="70"/>
        <v>143.25127586871886</v>
      </c>
      <c r="J549" s="18">
        <f t="shared" si="69"/>
        <v>52.673494136927928</v>
      </c>
      <c r="K549" s="10">
        <v>55.336479042301377</v>
      </c>
      <c r="L549" s="10">
        <v>6.555845257021728</v>
      </c>
      <c r="M549" s="200">
        <f>L549*$M$2</f>
        <v>6.555845257021728</v>
      </c>
      <c r="N549" s="85">
        <v>134</v>
      </c>
      <c r="O549" s="85">
        <v>134</v>
      </c>
      <c r="P549" s="8">
        <v>5000</v>
      </c>
      <c r="Q549" s="10">
        <f t="shared" si="71"/>
        <v>257.81709430496988</v>
      </c>
      <c r="R549" s="83">
        <f t="shared" si="72"/>
        <v>3.3184082775149615E-2</v>
      </c>
      <c r="S549" s="94"/>
    </row>
    <row r="550" spans="1:19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68"/>
        <v>10480.52</v>
      </c>
      <c r="G550" s="143">
        <v>5.1404345521992585E-2</v>
      </c>
      <c r="H550" s="11">
        <v>5.1417969785316722E-2</v>
      </c>
      <c r="I550" s="18">
        <f t="shared" si="70"/>
        <v>207.39363819799595</v>
      </c>
      <c r="J550" s="18">
        <f t="shared" si="69"/>
        <v>76.258640765403115</v>
      </c>
      <c r="K550" s="10">
        <v>80.114006971690046</v>
      </c>
      <c r="L550" s="10">
        <v>9.4912983571807104</v>
      </c>
      <c r="M550" s="200">
        <f>L550*$M$2</f>
        <v>9.4912983571807104</v>
      </c>
      <c r="N550" s="85">
        <v>194</v>
      </c>
      <c r="O550" s="85">
        <v>194</v>
      </c>
      <c r="P550" s="8">
        <v>5000</v>
      </c>
      <c r="Q550" s="10">
        <f t="shared" si="71"/>
        <v>373.25758429226983</v>
      </c>
      <c r="R550" s="83">
        <f t="shared" si="72"/>
        <v>3.5614414579836669E-2</v>
      </c>
      <c r="S550" s="94"/>
    </row>
    <row r="551" spans="1:19" s="25" customFormat="1">
      <c r="A551" s="12"/>
      <c r="B551" s="17" t="s">
        <v>576</v>
      </c>
      <c r="C551" s="13">
        <f t="shared" ref="C551:P551" si="73">SUM(C481:C550)</f>
        <v>182639.05999999997</v>
      </c>
      <c r="D551" s="13">
        <f t="shared" si="73"/>
        <v>232.40000000000003</v>
      </c>
      <c r="E551" s="13">
        <f t="shared" si="73"/>
        <v>4310.1000000000004</v>
      </c>
      <c r="F551" s="13">
        <f t="shared" si="73"/>
        <v>187181.55999999994</v>
      </c>
      <c r="G551" s="13">
        <f t="shared" si="73"/>
        <v>0.60023296070425747</v>
      </c>
      <c r="H551" s="13">
        <f t="shared" si="73"/>
        <v>0.61433073496254931</v>
      </c>
      <c r="I551" s="13">
        <f t="shared" si="73"/>
        <v>2449.7871197969066</v>
      </c>
      <c r="J551" s="13">
        <f t="shared" si="73"/>
        <v>900.78672394932255</v>
      </c>
      <c r="K551" s="13">
        <v>759.77279999999962</v>
      </c>
      <c r="L551" s="13"/>
      <c r="M551" s="13">
        <f t="shared" si="73"/>
        <v>110.82701386443411</v>
      </c>
      <c r="N551" s="142">
        <f>SUM(N481:N550)</f>
        <v>4871</v>
      </c>
      <c r="O551" s="142">
        <f>SUM(O481:O550)</f>
        <v>4759</v>
      </c>
      <c r="P551" s="13">
        <f t="shared" si="73"/>
        <v>350000</v>
      </c>
      <c r="Q551" s="15">
        <f t="shared" si="71"/>
        <v>4221.1736576106623</v>
      </c>
      <c r="R551" s="16">
        <f t="shared" si="72"/>
        <v>2.2551225973384683E-2</v>
      </c>
      <c r="S551" s="90"/>
    </row>
    <row r="552" spans="1:19">
      <c r="A552" s="9"/>
      <c r="B552" s="7" t="s">
        <v>1270</v>
      </c>
      <c r="C552" s="8"/>
      <c r="D552" s="8"/>
      <c r="E552" s="8"/>
      <c r="F552" s="8"/>
      <c r="G552" s="8"/>
      <c r="H552" s="8"/>
      <c r="I552" s="8"/>
      <c r="J552" s="8"/>
      <c r="K552" s="10"/>
      <c r="L552" s="10"/>
      <c r="M552" s="8"/>
      <c r="N552" s="8"/>
      <c r="O552" s="8"/>
      <c r="P552" s="8"/>
      <c r="Q552" s="10"/>
      <c r="R552" s="11"/>
      <c r="S552" s="89"/>
    </row>
    <row r="553" spans="1:19">
      <c r="A553" s="9">
        <v>1</v>
      </c>
      <c r="B553" s="8" t="s">
        <v>643</v>
      </c>
      <c r="C553" s="10">
        <v>94.51</v>
      </c>
      <c r="D553" s="10"/>
      <c r="E553" s="10"/>
      <c r="F553" s="8">
        <f t="shared" ref="F553:F613" si="74">C553+D553+E553</f>
        <v>94.51</v>
      </c>
      <c r="G553" s="11">
        <v>4.4138418079096045E-4</v>
      </c>
      <c r="H553" s="11">
        <v>4.4286979627989372E-4</v>
      </c>
      <c r="I553" s="18">
        <f t="shared" ref="I553:I583" si="75">(G553+H553)*$I$2</f>
        <v>1.7835491142916835</v>
      </c>
      <c r="J553" s="18">
        <f t="shared" ref="J553:J613" si="76">I553*0.3677</f>
        <v>0.6558110093250521</v>
      </c>
      <c r="K553" s="10">
        <v>0.68896648623475598</v>
      </c>
      <c r="L553" s="10">
        <v>8.1497175141242897E-2</v>
      </c>
      <c r="M553" s="200">
        <f t="shared" ref="M553:M616" si="77">L553*$M$2</f>
        <v>8.1497175141242897E-2</v>
      </c>
      <c r="N553" s="85">
        <v>5</v>
      </c>
      <c r="O553" s="85">
        <v>5</v>
      </c>
      <c r="P553" s="8">
        <v>5000</v>
      </c>
      <c r="Q553" s="10">
        <f t="shared" ref="Q553:Q583" si="78">I553+J553+K553+M553</f>
        <v>3.2098237849927345</v>
      </c>
      <c r="R553" s="11">
        <f t="shared" ref="R553:R583" si="79">Q553/F553</f>
        <v>3.3962795312588452E-2</v>
      </c>
      <c r="S553" s="89"/>
    </row>
    <row r="554" spans="1:19">
      <c r="A554" s="9">
        <f t="shared" ref="A554:A617" si="80">A553+1</f>
        <v>2</v>
      </c>
      <c r="B554" s="107" t="s">
        <v>644</v>
      </c>
      <c r="C554" s="10">
        <v>107.2</v>
      </c>
      <c r="D554" s="10"/>
      <c r="E554" s="10"/>
      <c r="F554" s="8">
        <f t="shared" si="74"/>
        <v>107.2</v>
      </c>
      <c r="G554" s="11">
        <v>0</v>
      </c>
      <c r="H554" s="11">
        <v>0</v>
      </c>
      <c r="I554" s="18">
        <f t="shared" si="75"/>
        <v>0</v>
      </c>
      <c r="J554" s="18">
        <f t="shared" si="76"/>
        <v>0</v>
      </c>
      <c r="K554" s="10">
        <v>0</v>
      </c>
      <c r="L554" s="10">
        <v>0</v>
      </c>
      <c r="M554" s="200">
        <f t="shared" si="77"/>
        <v>0</v>
      </c>
      <c r="N554" s="85">
        <v>0</v>
      </c>
      <c r="O554" s="85">
        <v>0</v>
      </c>
      <c r="P554" s="8">
        <v>0</v>
      </c>
      <c r="Q554" s="10">
        <f t="shared" si="78"/>
        <v>0</v>
      </c>
      <c r="R554" s="11">
        <f t="shared" si="79"/>
        <v>0</v>
      </c>
      <c r="S554" s="89"/>
    </row>
    <row r="555" spans="1:19">
      <c r="A555" s="9">
        <f t="shared" si="80"/>
        <v>3</v>
      </c>
      <c r="B555" s="8" t="s">
        <v>645</v>
      </c>
      <c r="C555" s="10">
        <v>4212.6899999999996</v>
      </c>
      <c r="D555" s="10"/>
      <c r="E555" s="10"/>
      <c r="F555" s="8">
        <f t="shared" si="74"/>
        <v>4212.6899999999996</v>
      </c>
      <c r="G555" s="11">
        <v>1.0769774011299435E-2</v>
      </c>
      <c r="H555" s="11">
        <v>1.0717449069973429E-2</v>
      </c>
      <c r="I555" s="18">
        <f t="shared" si="75"/>
        <v>43.33994382715818</v>
      </c>
      <c r="J555" s="18">
        <f t="shared" si="76"/>
        <v>15.936097345246065</v>
      </c>
      <c r="K555" s="10">
        <v>16.741769863773751</v>
      </c>
      <c r="L555" s="10">
        <v>1.9885310734463275</v>
      </c>
      <c r="M555" s="200">
        <f t="shared" si="77"/>
        <v>1.9885310734463275</v>
      </c>
      <c r="N555" s="85">
        <v>121</v>
      </c>
      <c r="O555" s="85">
        <v>122</v>
      </c>
      <c r="P555" s="8">
        <v>5000</v>
      </c>
      <c r="Q555" s="10">
        <f t="shared" si="78"/>
        <v>78.006342109624327</v>
      </c>
      <c r="R555" s="11">
        <f t="shared" si="79"/>
        <v>1.8516990832371794E-2</v>
      </c>
      <c r="S555" s="89"/>
    </row>
    <row r="556" spans="1:19">
      <c r="A556" s="9">
        <f t="shared" si="80"/>
        <v>4</v>
      </c>
      <c r="B556" s="8" t="s">
        <v>646</v>
      </c>
      <c r="C556" s="10">
        <v>4354.84</v>
      </c>
      <c r="D556" s="10"/>
      <c r="E556" s="10"/>
      <c r="F556" s="8">
        <f t="shared" si="74"/>
        <v>4354.84</v>
      </c>
      <c r="G556" s="11">
        <v>1.1122881355932203E-2</v>
      </c>
      <c r="H556" s="11">
        <v>1.1160318866253321E-2</v>
      </c>
      <c r="I556" s="18">
        <f t="shared" si="75"/>
        <v>44.94543768015042</v>
      </c>
      <c r="J556" s="18">
        <f t="shared" si="76"/>
        <v>16.526437434991312</v>
      </c>
      <c r="K556" s="10">
        <v>17.361955453115851</v>
      </c>
      <c r="L556" s="10">
        <v>2.0537288135593217</v>
      </c>
      <c r="M556" s="200">
        <f t="shared" si="77"/>
        <v>2.0537288135593217</v>
      </c>
      <c r="N556" s="85">
        <v>126</v>
      </c>
      <c r="O556" s="85">
        <v>126</v>
      </c>
      <c r="P556" s="8">
        <v>5000</v>
      </c>
      <c r="Q556" s="10">
        <f t="shared" si="78"/>
        <v>80.887559381816899</v>
      </c>
      <c r="R556" s="11">
        <f t="shared" si="79"/>
        <v>1.8574174799032089E-2</v>
      </c>
      <c r="S556" s="91"/>
    </row>
    <row r="557" spans="1:19">
      <c r="A557" s="9">
        <f t="shared" si="80"/>
        <v>5</v>
      </c>
      <c r="B557" s="8" t="s">
        <v>647</v>
      </c>
      <c r="C557" s="10">
        <v>4288.0200000000004</v>
      </c>
      <c r="D557" s="10"/>
      <c r="E557" s="10">
        <v>56</v>
      </c>
      <c r="F557" s="8">
        <f t="shared" si="74"/>
        <v>4344.0200000000004</v>
      </c>
      <c r="G557" s="11">
        <v>9.6221751412429377E-3</v>
      </c>
      <c r="H557" s="11">
        <v>9.6545615589016844E-3</v>
      </c>
      <c r="I557" s="18">
        <f t="shared" si="75"/>
        <v>38.881370691558701</v>
      </c>
      <c r="J557" s="18">
        <f t="shared" si="76"/>
        <v>14.296680003286136</v>
      </c>
      <c r="K557" s="10">
        <v>15.019469399917682</v>
      </c>
      <c r="L557" s="10">
        <v>1.7766384180790959</v>
      </c>
      <c r="M557" s="200">
        <f t="shared" si="77"/>
        <v>1.7766384180790959</v>
      </c>
      <c r="N557" s="85">
        <v>109</v>
      </c>
      <c r="O557" s="85">
        <v>109</v>
      </c>
      <c r="P557" s="8">
        <v>5000</v>
      </c>
      <c r="Q557" s="10">
        <f t="shared" si="78"/>
        <v>69.974158512841626</v>
      </c>
      <c r="R557" s="11">
        <f t="shared" si="79"/>
        <v>1.6108157539063268E-2</v>
      </c>
      <c r="S557" s="89"/>
    </row>
    <row r="558" spans="1:19">
      <c r="A558" s="9">
        <f t="shared" si="80"/>
        <v>6</v>
      </c>
      <c r="B558" s="8" t="s">
        <v>648</v>
      </c>
      <c r="C558" s="10">
        <v>8583.89</v>
      </c>
      <c r="D558" s="10"/>
      <c r="E558" s="10"/>
      <c r="F558" s="8">
        <f t="shared" si="74"/>
        <v>8583.89</v>
      </c>
      <c r="G558" s="11">
        <v>1.2711864406779662E-2</v>
      </c>
      <c r="H558" s="11">
        <v>1.275465013286094E-2</v>
      </c>
      <c r="I558" s="18">
        <f t="shared" si="75"/>
        <v>51.366214491600488</v>
      </c>
      <c r="J558" s="18">
        <f t="shared" si="76"/>
        <v>18.887357068561499</v>
      </c>
      <c r="K558" s="10">
        <v>19.842234803560974</v>
      </c>
      <c r="L558" s="10">
        <v>2.3471186440677965</v>
      </c>
      <c r="M558" s="200">
        <f t="shared" si="77"/>
        <v>2.3471186440677965</v>
      </c>
      <c r="N558" s="85">
        <v>144</v>
      </c>
      <c r="O558" s="85">
        <v>144</v>
      </c>
      <c r="P558" s="8">
        <v>5000</v>
      </c>
      <c r="Q558" s="10">
        <f t="shared" si="78"/>
        <v>92.442925007790748</v>
      </c>
      <c r="R558" s="11">
        <f t="shared" si="79"/>
        <v>1.0769351076002926E-2</v>
      </c>
      <c r="S558" s="92"/>
    </row>
    <row r="559" spans="1:19">
      <c r="A559" s="9">
        <f t="shared" si="80"/>
        <v>7</v>
      </c>
      <c r="B559" s="8" t="s">
        <v>649</v>
      </c>
      <c r="C559" s="10">
        <v>4134.84</v>
      </c>
      <c r="D559" s="10"/>
      <c r="E559" s="10"/>
      <c r="F559" s="8">
        <f t="shared" si="74"/>
        <v>4134.84</v>
      </c>
      <c r="G559" s="11">
        <v>6.1793785310734466E-3</v>
      </c>
      <c r="H559" s="11">
        <v>6.2001771479185119E-3</v>
      </c>
      <c r="I559" s="18">
        <f t="shared" si="75"/>
        <v>24.969687600083571</v>
      </c>
      <c r="J559" s="18">
        <f t="shared" si="76"/>
        <v>9.18135413055073</v>
      </c>
      <c r="K559" s="10">
        <v>9.6455308072865851</v>
      </c>
      <c r="L559" s="10">
        <v>1.140960451977401</v>
      </c>
      <c r="M559" s="200">
        <f t="shared" si="77"/>
        <v>1.140960451977401</v>
      </c>
      <c r="N559" s="85">
        <v>70</v>
      </c>
      <c r="O559" s="85">
        <v>70</v>
      </c>
      <c r="P559" s="8">
        <v>5000</v>
      </c>
      <c r="Q559" s="10">
        <f t="shared" si="78"/>
        <v>44.937532989898287</v>
      </c>
      <c r="R559" s="11">
        <f t="shared" si="79"/>
        <v>1.0868022218489298E-2</v>
      </c>
      <c r="S559" s="93"/>
    </row>
    <row r="560" spans="1:19">
      <c r="A560" s="9">
        <f t="shared" si="80"/>
        <v>8</v>
      </c>
      <c r="B560" s="8" t="s">
        <v>650</v>
      </c>
      <c r="C560" s="10">
        <v>4195.29</v>
      </c>
      <c r="D560" s="10"/>
      <c r="E560" s="10">
        <v>51</v>
      </c>
      <c r="F560" s="8">
        <f t="shared" si="74"/>
        <v>4246.29</v>
      </c>
      <c r="G560" s="11">
        <v>6.4442090395480222E-3</v>
      </c>
      <c r="H560" s="11">
        <v>6.4658990256864484E-3</v>
      </c>
      <c r="I560" s="18">
        <f t="shared" si="75"/>
        <v>26.039817068658579</v>
      </c>
      <c r="J560" s="18">
        <f t="shared" si="76"/>
        <v>9.5748407361457595</v>
      </c>
      <c r="K560" s="10">
        <v>10.058910699027438</v>
      </c>
      <c r="L560" s="10">
        <v>1.1898587570621468</v>
      </c>
      <c r="M560" s="200">
        <f t="shared" si="77"/>
        <v>1.1898587570621468</v>
      </c>
      <c r="N560" s="85">
        <v>73</v>
      </c>
      <c r="O560" s="85">
        <v>73</v>
      </c>
      <c r="P560" s="8">
        <v>5000</v>
      </c>
      <c r="Q560" s="10">
        <f t="shared" si="78"/>
        <v>46.863427260893921</v>
      </c>
      <c r="R560" s="11">
        <f t="shared" si="79"/>
        <v>1.1036322827902456E-2</v>
      </c>
      <c r="S560" s="94"/>
    </row>
    <row r="561" spans="1:19">
      <c r="A561" s="9">
        <f t="shared" si="80"/>
        <v>9</v>
      </c>
      <c r="B561" s="8" t="s">
        <v>651</v>
      </c>
      <c r="C561" s="10">
        <v>4260.0200000000004</v>
      </c>
      <c r="D561" s="10"/>
      <c r="E561" s="10">
        <v>37.5</v>
      </c>
      <c r="F561" s="8">
        <f t="shared" si="74"/>
        <v>4297.5200000000004</v>
      </c>
      <c r="G561" s="11">
        <v>6.4442090395480222E-3</v>
      </c>
      <c r="H561" s="11">
        <v>6.4658990256864484E-3</v>
      </c>
      <c r="I561" s="18">
        <f t="shared" si="75"/>
        <v>26.039817068658579</v>
      </c>
      <c r="J561" s="18">
        <f t="shared" si="76"/>
        <v>9.5748407361457595</v>
      </c>
      <c r="K561" s="10">
        <v>10.058910699027438</v>
      </c>
      <c r="L561" s="10">
        <v>1.1898587570621468</v>
      </c>
      <c r="M561" s="200">
        <f t="shared" si="77"/>
        <v>1.1898587570621468</v>
      </c>
      <c r="N561" s="85">
        <v>73</v>
      </c>
      <c r="O561" s="85">
        <v>73</v>
      </c>
      <c r="P561" s="8">
        <v>5000</v>
      </c>
      <c r="Q561" s="10">
        <f t="shared" si="78"/>
        <v>46.863427260893921</v>
      </c>
      <c r="R561" s="11">
        <f t="shared" si="79"/>
        <v>1.0904760713363501E-2</v>
      </c>
      <c r="S561" s="94"/>
    </row>
    <row r="562" spans="1:19">
      <c r="A562" s="9">
        <f t="shared" si="80"/>
        <v>10</v>
      </c>
      <c r="B562" s="8" t="s">
        <v>652</v>
      </c>
      <c r="C562" s="10">
        <v>4186.7700000000004</v>
      </c>
      <c r="D562" s="10"/>
      <c r="E562" s="10"/>
      <c r="F562" s="8">
        <f t="shared" si="74"/>
        <v>4186.7700000000004</v>
      </c>
      <c r="G562" s="11">
        <v>6.3559322033898309E-3</v>
      </c>
      <c r="H562" s="11">
        <v>6.3773250664304702E-3</v>
      </c>
      <c r="I562" s="18">
        <f t="shared" si="75"/>
        <v>25.683107245800244</v>
      </c>
      <c r="J562" s="18">
        <f t="shared" si="76"/>
        <v>9.4436785342807497</v>
      </c>
      <c r="K562" s="10">
        <v>9.9211174017804868</v>
      </c>
      <c r="L562" s="10">
        <v>1.1735593220338982</v>
      </c>
      <c r="M562" s="200">
        <f t="shared" si="77"/>
        <v>1.1735593220338982</v>
      </c>
      <c r="N562" s="85">
        <v>72</v>
      </c>
      <c r="O562" s="85">
        <v>72</v>
      </c>
      <c r="P562" s="8">
        <v>5000</v>
      </c>
      <c r="Q562" s="10">
        <f t="shared" si="78"/>
        <v>46.221462503895374</v>
      </c>
      <c r="R562" s="11">
        <f t="shared" si="79"/>
        <v>1.1039885760119465E-2</v>
      </c>
      <c r="S562" s="94"/>
    </row>
    <row r="563" spans="1:19">
      <c r="A563" s="9">
        <f t="shared" si="80"/>
        <v>11</v>
      </c>
      <c r="B563" s="8" t="s">
        <v>653</v>
      </c>
      <c r="C563" s="10">
        <v>4207.92</v>
      </c>
      <c r="D563" s="10"/>
      <c r="E563" s="10"/>
      <c r="F563" s="8">
        <f t="shared" si="74"/>
        <v>4207.92</v>
      </c>
      <c r="G563" s="11">
        <v>6.3559322033898309E-3</v>
      </c>
      <c r="H563" s="11">
        <v>6.3773250664304702E-3</v>
      </c>
      <c r="I563" s="18">
        <f t="shared" si="75"/>
        <v>25.683107245800244</v>
      </c>
      <c r="J563" s="18">
        <f t="shared" si="76"/>
        <v>9.4436785342807497</v>
      </c>
      <c r="K563" s="10">
        <v>9.9211174017804868</v>
      </c>
      <c r="L563" s="10">
        <v>1.1735593220338982</v>
      </c>
      <c r="M563" s="200">
        <f t="shared" si="77"/>
        <v>1.1735593220338982</v>
      </c>
      <c r="N563" s="85">
        <v>72</v>
      </c>
      <c r="O563" s="85">
        <v>72</v>
      </c>
      <c r="P563" s="8">
        <v>5000</v>
      </c>
      <c r="Q563" s="10">
        <f t="shared" si="78"/>
        <v>46.221462503895374</v>
      </c>
      <c r="R563" s="11">
        <f t="shared" si="79"/>
        <v>1.0984396686223924E-2</v>
      </c>
      <c r="S563" s="94"/>
    </row>
    <row r="564" spans="1:19">
      <c r="A564" s="9">
        <f t="shared" si="80"/>
        <v>12</v>
      </c>
      <c r="B564" s="8" t="s">
        <v>654</v>
      </c>
      <c r="C564" s="10">
        <v>6414.57</v>
      </c>
      <c r="D564" s="10"/>
      <c r="E564" s="10">
        <v>64.099999999999994</v>
      </c>
      <c r="F564" s="8">
        <f t="shared" si="74"/>
        <v>6478.67</v>
      </c>
      <c r="G564" s="11">
        <v>9.5338983050847464E-3</v>
      </c>
      <c r="H564" s="11">
        <v>9.5659875996457044E-3</v>
      </c>
      <c r="I564" s="18">
        <f t="shared" si="75"/>
        <v>38.524660868700366</v>
      </c>
      <c r="J564" s="18">
        <f t="shared" si="76"/>
        <v>14.165517801421126</v>
      </c>
      <c r="K564" s="10">
        <v>14.881676102670731</v>
      </c>
      <c r="L564" s="10">
        <v>1.7603389830508474</v>
      </c>
      <c r="M564" s="200">
        <f t="shared" si="77"/>
        <v>1.7603389830508474</v>
      </c>
      <c r="N564" s="85">
        <v>108</v>
      </c>
      <c r="O564" s="85">
        <v>108</v>
      </c>
      <c r="P564" s="8">
        <v>5000</v>
      </c>
      <c r="Q564" s="10">
        <f t="shared" si="78"/>
        <v>69.332193755843065</v>
      </c>
      <c r="R564" s="11">
        <f t="shared" si="79"/>
        <v>1.0701609088878282E-2</v>
      </c>
      <c r="S564" s="94"/>
    </row>
    <row r="565" spans="1:19">
      <c r="A565" s="9">
        <f t="shared" si="80"/>
        <v>13</v>
      </c>
      <c r="B565" s="8" t="s">
        <v>655</v>
      </c>
      <c r="C565" s="10">
        <v>109.54</v>
      </c>
      <c r="D565" s="10"/>
      <c r="E565" s="10"/>
      <c r="F565" s="8">
        <f t="shared" si="74"/>
        <v>109.54</v>
      </c>
      <c r="G565" s="11">
        <v>1.7655367231638418E-4</v>
      </c>
      <c r="H565" s="11">
        <v>1.771479185119575E-4</v>
      </c>
      <c r="I565" s="18">
        <f t="shared" si="75"/>
        <v>0.71341964571667338</v>
      </c>
      <c r="J565" s="18">
        <f t="shared" si="76"/>
        <v>0.26232440373002081</v>
      </c>
      <c r="K565" s="10">
        <v>0.27558659449390238</v>
      </c>
      <c r="L565" s="10">
        <v>3.259887005649717E-2</v>
      </c>
      <c r="M565" s="200">
        <f t="shared" si="77"/>
        <v>3.259887005649717E-2</v>
      </c>
      <c r="N565" s="85">
        <v>2</v>
      </c>
      <c r="O565" s="85">
        <v>2</v>
      </c>
      <c r="P565" s="8">
        <v>5000</v>
      </c>
      <c r="Q565" s="10">
        <f t="shared" si="78"/>
        <v>1.2839295139970939</v>
      </c>
      <c r="R565" s="11">
        <f t="shared" si="79"/>
        <v>1.1721102008372227E-2</v>
      </c>
      <c r="S565" s="94"/>
    </row>
    <row r="566" spans="1:19">
      <c r="A566" s="9">
        <f t="shared" si="80"/>
        <v>14</v>
      </c>
      <c r="B566" s="8" t="s">
        <v>656</v>
      </c>
      <c r="C566" s="10">
        <v>103</v>
      </c>
      <c r="D566" s="10"/>
      <c r="E566" s="10"/>
      <c r="F566" s="8">
        <f t="shared" si="74"/>
        <v>103</v>
      </c>
      <c r="G566" s="11">
        <v>4.4138418079096045E-4</v>
      </c>
      <c r="H566" s="11">
        <v>4.4286979627989372E-4</v>
      </c>
      <c r="I566" s="18">
        <f t="shared" si="75"/>
        <v>1.7835491142916835</v>
      </c>
      <c r="J566" s="18">
        <f t="shared" si="76"/>
        <v>0.6558110093250521</v>
      </c>
      <c r="K566" s="10">
        <v>0.68896648623475598</v>
      </c>
      <c r="L566" s="10">
        <v>8.1497175141242925E-2</v>
      </c>
      <c r="M566" s="200">
        <f t="shared" si="77"/>
        <v>8.1497175141242925E-2</v>
      </c>
      <c r="N566" s="85">
        <v>5</v>
      </c>
      <c r="O566" s="85">
        <v>5</v>
      </c>
      <c r="P566" s="8">
        <v>5000</v>
      </c>
      <c r="Q566" s="10">
        <f t="shared" si="78"/>
        <v>3.2098237849927345</v>
      </c>
      <c r="R566" s="11">
        <f t="shared" si="79"/>
        <v>3.1163337718376063E-2</v>
      </c>
      <c r="S566" s="94"/>
    </row>
    <row r="567" spans="1:19">
      <c r="A567" s="9">
        <f t="shared" si="80"/>
        <v>15</v>
      </c>
      <c r="B567" s="8" t="s">
        <v>657</v>
      </c>
      <c r="C567" s="10">
        <v>123.3</v>
      </c>
      <c r="D567" s="10"/>
      <c r="E567" s="10"/>
      <c r="F567" s="8">
        <f t="shared" si="74"/>
        <v>123.3</v>
      </c>
      <c r="G567" s="11">
        <v>1.0593220338983051E-3</v>
      </c>
      <c r="H567" s="11">
        <v>1.062887511071745E-3</v>
      </c>
      <c r="I567" s="18">
        <f t="shared" si="75"/>
        <v>4.28051787430004</v>
      </c>
      <c r="J567" s="18">
        <f t="shared" si="76"/>
        <v>1.5739464223801249</v>
      </c>
      <c r="K567" s="10">
        <v>1.6535195669634144</v>
      </c>
      <c r="L567" s="10">
        <v>0.19559322033898305</v>
      </c>
      <c r="M567" s="200">
        <f t="shared" si="77"/>
        <v>0.19559322033898305</v>
      </c>
      <c r="N567" s="85">
        <v>12</v>
      </c>
      <c r="O567" s="85">
        <v>12</v>
      </c>
      <c r="P567" s="8">
        <v>5000</v>
      </c>
      <c r="Q567" s="10">
        <f t="shared" si="78"/>
        <v>7.7035770839825624</v>
      </c>
      <c r="R567" s="11">
        <f t="shared" si="79"/>
        <v>6.2478321849006993E-2</v>
      </c>
      <c r="S567" s="94"/>
    </row>
    <row r="568" spans="1:19">
      <c r="A568" s="9">
        <f t="shared" si="80"/>
        <v>16</v>
      </c>
      <c r="B568" s="8" t="s">
        <v>658</v>
      </c>
      <c r="C568" s="10">
        <v>218.9</v>
      </c>
      <c r="D568" s="10"/>
      <c r="E568" s="10"/>
      <c r="F568" s="8">
        <f t="shared" si="74"/>
        <v>218.9</v>
      </c>
      <c r="G568" s="11">
        <v>7.0621468926553672E-4</v>
      </c>
      <c r="H568" s="11">
        <v>6.2001771479185119E-4</v>
      </c>
      <c r="I568" s="18">
        <f t="shared" si="75"/>
        <v>2.675024021307792</v>
      </c>
      <c r="J568" s="18">
        <f t="shared" si="76"/>
        <v>0.98360633263487518</v>
      </c>
      <c r="K568" s="10">
        <v>1.0333339776213137</v>
      </c>
      <c r="L568" s="10">
        <v>0.13039548022598868</v>
      </c>
      <c r="M568" s="200">
        <f t="shared" si="77"/>
        <v>0.13039548022598868</v>
      </c>
      <c r="N568" s="85">
        <v>7</v>
      </c>
      <c r="O568" s="85">
        <v>8</v>
      </c>
      <c r="P568" s="8">
        <v>5000</v>
      </c>
      <c r="Q568" s="10">
        <f t="shared" si="78"/>
        <v>4.82235981178997</v>
      </c>
      <c r="R568" s="11">
        <f t="shared" si="79"/>
        <v>2.202996716212869E-2</v>
      </c>
      <c r="S568" s="94"/>
    </row>
    <row r="569" spans="1:19">
      <c r="A569" s="9">
        <f t="shared" si="80"/>
        <v>17</v>
      </c>
      <c r="B569" s="8" t="s">
        <v>659</v>
      </c>
      <c r="C569" s="10">
        <v>164.3</v>
      </c>
      <c r="D569" s="10"/>
      <c r="E569" s="10"/>
      <c r="F569" s="8">
        <f t="shared" si="74"/>
        <v>164.3</v>
      </c>
      <c r="G569" s="11">
        <v>5.2966101694915254E-4</v>
      </c>
      <c r="H569" s="11">
        <v>4.4286979627989372E-4</v>
      </c>
      <c r="I569" s="18">
        <f t="shared" si="75"/>
        <v>1.9616043755911186</v>
      </c>
      <c r="J569" s="18">
        <f t="shared" si="76"/>
        <v>0.72128192890485432</v>
      </c>
      <c r="K569" s="10">
        <v>0.75774738312741141</v>
      </c>
      <c r="L569" s="10">
        <v>9.7796610169491524E-2</v>
      </c>
      <c r="M569" s="200">
        <f t="shared" si="77"/>
        <v>9.7796610169491524E-2</v>
      </c>
      <c r="N569" s="85">
        <v>5</v>
      </c>
      <c r="O569" s="85">
        <v>6</v>
      </c>
      <c r="P569" s="8">
        <v>5000</v>
      </c>
      <c r="Q569" s="10">
        <f t="shared" si="78"/>
        <v>3.5384302977928757</v>
      </c>
      <c r="R569" s="11">
        <f t="shared" si="79"/>
        <v>2.1536398647552499E-2</v>
      </c>
      <c r="S569" s="94"/>
    </row>
    <row r="570" spans="1:19">
      <c r="A570" s="9">
        <f t="shared" si="80"/>
        <v>18</v>
      </c>
      <c r="B570" s="8" t="s">
        <v>660</v>
      </c>
      <c r="C570" s="10">
        <v>226.4</v>
      </c>
      <c r="D570" s="10"/>
      <c r="E570" s="10">
        <v>23.7</v>
      </c>
      <c r="F570" s="8">
        <f t="shared" si="74"/>
        <v>250.1</v>
      </c>
      <c r="G570" s="11">
        <v>8.827683615819209E-4</v>
      </c>
      <c r="H570" s="11">
        <v>8.8573959255978745E-4</v>
      </c>
      <c r="I570" s="18">
        <f t="shared" si="75"/>
        <v>3.567098228583367</v>
      </c>
      <c r="J570" s="18">
        <f t="shared" si="76"/>
        <v>1.3116220186501042</v>
      </c>
      <c r="K570" s="10">
        <v>1.377932972469512</v>
      </c>
      <c r="L570" s="10">
        <v>0.16299435028248585</v>
      </c>
      <c r="M570" s="200">
        <f t="shared" si="77"/>
        <v>0.16299435028248585</v>
      </c>
      <c r="N570" s="85">
        <v>10</v>
      </c>
      <c r="O570" s="85">
        <v>10</v>
      </c>
      <c r="P570" s="8">
        <v>5000</v>
      </c>
      <c r="Q570" s="10">
        <f t="shared" si="78"/>
        <v>6.4196475699854689</v>
      </c>
      <c r="R570" s="11">
        <f t="shared" si="79"/>
        <v>2.5668322950761571E-2</v>
      </c>
      <c r="S570" s="94"/>
    </row>
    <row r="571" spans="1:19">
      <c r="A571" s="9">
        <f t="shared" si="80"/>
        <v>19</v>
      </c>
      <c r="B571" s="8" t="s">
        <v>661</v>
      </c>
      <c r="C571" s="10">
        <v>856.6</v>
      </c>
      <c r="D571" s="10"/>
      <c r="E571" s="10"/>
      <c r="F571" s="8">
        <f t="shared" si="74"/>
        <v>856.6</v>
      </c>
      <c r="G571" s="11">
        <v>1.8538135593220339E-3</v>
      </c>
      <c r="H571" s="11">
        <v>1.8600531443755538E-3</v>
      </c>
      <c r="I571" s="18">
        <f t="shared" si="75"/>
        <v>7.4909062800250714</v>
      </c>
      <c r="J571" s="18">
        <f t="shared" si="76"/>
        <v>2.7544062391652191</v>
      </c>
      <c r="K571" s="10">
        <v>2.8936592421859753</v>
      </c>
      <c r="L571" s="10">
        <v>0.3422881355932203</v>
      </c>
      <c r="M571" s="200">
        <f t="shared" si="77"/>
        <v>0.3422881355932203</v>
      </c>
      <c r="N571" s="85">
        <v>21</v>
      </c>
      <c r="O571" s="85">
        <v>21</v>
      </c>
      <c r="P571" s="8">
        <v>5000</v>
      </c>
      <c r="Q571" s="10">
        <f t="shared" si="78"/>
        <v>13.481259896969487</v>
      </c>
      <c r="R571" s="11">
        <f t="shared" si="79"/>
        <v>1.5738104012338883E-2</v>
      </c>
      <c r="S571" s="94"/>
    </row>
    <row r="572" spans="1:19">
      <c r="A572" s="9">
        <f t="shared" si="80"/>
        <v>20</v>
      </c>
      <c r="B572" s="8" t="s">
        <v>662</v>
      </c>
      <c r="C572" s="10">
        <v>212.1</v>
      </c>
      <c r="D572" s="10"/>
      <c r="E572" s="10"/>
      <c r="F572" s="8">
        <f t="shared" si="74"/>
        <v>212.1</v>
      </c>
      <c r="G572" s="11">
        <v>4.4138418079096045E-4</v>
      </c>
      <c r="H572" s="11">
        <v>3.5429583702391499E-4</v>
      </c>
      <c r="I572" s="18">
        <f t="shared" si="75"/>
        <v>1.6048945527327818</v>
      </c>
      <c r="J572" s="18">
        <f t="shared" si="76"/>
        <v>0.59011972703984394</v>
      </c>
      <c r="K572" s="10">
        <v>0.61995408588046019</v>
      </c>
      <c r="L572" s="10">
        <v>8.1497175141242925E-2</v>
      </c>
      <c r="M572" s="200">
        <f t="shared" si="77"/>
        <v>8.1497175141242925E-2</v>
      </c>
      <c r="N572" s="85">
        <v>4</v>
      </c>
      <c r="O572" s="85">
        <v>5</v>
      </c>
      <c r="P572" s="8">
        <v>5000</v>
      </c>
      <c r="Q572" s="10">
        <f t="shared" si="78"/>
        <v>2.8964655407943289</v>
      </c>
      <c r="R572" s="11">
        <f t="shared" si="79"/>
        <v>1.3656131734060958E-2</v>
      </c>
      <c r="S572" s="94"/>
    </row>
    <row r="573" spans="1:19">
      <c r="A573" s="9">
        <f t="shared" si="80"/>
        <v>21</v>
      </c>
      <c r="B573" s="8" t="s">
        <v>663</v>
      </c>
      <c r="C573" s="10">
        <v>773.5</v>
      </c>
      <c r="D573" s="10"/>
      <c r="E573" s="10"/>
      <c r="F573" s="8">
        <f t="shared" si="74"/>
        <v>773.5</v>
      </c>
      <c r="G573" s="11">
        <v>1.9420903954802259E-3</v>
      </c>
      <c r="H573" s="11">
        <v>1.9486271036315325E-3</v>
      </c>
      <c r="I573" s="18">
        <f t="shared" si="75"/>
        <v>7.8476161028834071</v>
      </c>
      <c r="J573" s="18">
        <f t="shared" si="76"/>
        <v>2.8855684410302289</v>
      </c>
      <c r="K573" s="10">
        <v>3.0314525394329261</v>
      </c>
      <c r="L573" s="10">
        <v>0.3585875706214689</v>
      </c>
      <c r="M573" s="200">
        <f t="shared" si="77"/>
        <v>0.3585875706214689</v>
      </c>
      <c r="N573" s="85">
        <v>22</v>
      </c>
      <c r="O573" s="85">
        <v>22</v>
      </c>
      <c r="P573" s="8">
        <v>5000</v>
      </c>
      <c r="Q573" s="10">
        <f t="shared" si="78"/>
        <v>14.12322465396803</v>
      </c>
      <c r="R573" s="11">
        <f t="shared" si="79"/>
        <v>1.82588554026736E-2</v>
      </c>
      <c r="S573" s="94"/>
    </row>
    <row r="574" spans="1:19">
      <c r="A574" s="9">
        <f t="shared" si="80"/>
        <v>22</v>
      </c>
      <c r="B574" s="8" t="s">
        <v>664</v>
      </c>
      <c r="C574" s="10">
        <v>1260.7</v>
      </c>
      <c r="D574" s="10"/>
      <c r="E574" s="10">
        <v>171</v>
      </c>
      <c r="F574" s="8">
        <f t="shared" si="74"/>
        <v>1431.7</v>
      </c>
      <c r="G574" s="11">
        <v>6.1793785310734458E-4</v>
      </c>
      <c r="H574" s="11">
        <v>6.2001771479185119E-4</v>
      </c>
      <c r="I574" s="18">
        <f t="shared" si="75"/>
        <v>2.496968760008357</v>
      </c>
      <c r="J574" s="18">
        <f t="shared" si="76"/>
        <v>0.91813541305507296</v>
      </c>
      <c r="K574" s="10">
        <v>0.96455308072865831</v>
      </c>
      <c r="L574" s="10">
        <v>0.1140960451977401</v>
      </c>
      <c r="M574" s="200">
        <f t="shared" si="77"/>
        <v>0.1140960451977401</v>
      </c>
      <c r="N574" s="85">
        <v>7</v>
      </c>
      <c r="O574" s="85">
        <v>7</v>
      </c>
      <c r="P574" s="8">
        <v>5000</v>
      </c>
      <c r="Q574" s="10">
        <f t="shared" si="78"/>
        <v>4.4937532989898274</v>
      </c>
      <c r="R574" s="11">
        <f t="shared" si="79"/>
        <v>3.1387534392608978E-3</v>
      </c>
      <c r="S574" s="94"/>
    </row>
    <row r="575" spans="1:19">
      <c r="A575" s="9">
        <f t="shared" si="80"/>
        <v>23</v>
      </c>
      <c r="B575" s="8" t="s">
        <v>665</v>
      </c>
      <c r="C575" s="10">
        <v>1073.5999999999999</v>
      </c>
      <c r="D575" s="10"/>
      <c r="E575" s="10"/>
      <c r="F575" s="8">
        <f t="shared" si="74"/>
        <v>1073.5999999999999</v>
      </c>
      <c r="G575" s="11">
        <v>5.1200564971751409E-3</v>
      </c>
      <c r="H575" s="11">
        <v>5.1372896368467678E-3</v>
      </c>
      <c r="I575" s="18">
        <f t="shared" si="75"/>
        <v>20.689169725783529</v>
      </c>
      <c r="J575" s="18">
        <f t="shared" si="76"/>
        <v>7.6074077081706042</v>
      </c>
      <c r="K575" s="10">
        <v>7.99201124032317</v>
      </c>
      <c r="L575" s="10">
        <v>0.94536723163841796</v>
      </c>
      <c r="M575" s="200">
        <f t="shared" si="77"/>
        <v>0.94536723163841796</v>
      </c>
      <c r="N575" s="85">
        <v>58</v>
      </c>
      <c r="O575" s="85">
        <v>58</v>
      </c>
      <c r="P575" s="8">
        <v>5000</v>
      </c>
      <c r="Q575" s="10">
        <f t="shared" si="78"/>
        <v>37.233955905915728</v>
      </c>
      <c r="R575" s="11">
        <f t="shared" si="79"/>
        <v>3.4681404532335813E-2</v>
      </c>
      <c r="S575" s="94"/>
    </row>
    <row r="576" spans="1:19">
      <c r="A576" s="9">
        <f t="shared" si="80"/>
        <v>24</v>
      </c>
      <c r="B576" s="8" t="s">
        <v>666</v>
      </c>
      <c r="C576" s="10">
        <v>169</v>
      </c>
      <c r="D576" s="10"/>
      <c r="E576" s="10">
        <v>75.900000000000006</v>
      </c>
      <c r="F576" s="8">
        <f t="shared" si="74"/>
        <v>244.9</v>
      </c>
      <c r="G576" s="11">
        <v>1.6772598870056497E-3</v>
      </c>
      <c r="H576" s="11">
        <v>1.5943312666076175E-3</v>
      </c>
      <c r="I576" s="18">
        <f t="shared" si="75"/>
        <v>6.598832072749496</v>
      </c>
      <c r="J576" s="18">
        <f t="shared" si="76"/>
        <v>2.4263905531499899</v>
      </c>
      <c r="K576" s="10">
        <v>2.5490602473377768</v>
      </c>
      <c r="L576" s="10">
        <v>0.92906779661016936</v>
      </c>
      <c r="M576" s="200">
        <f t="shared" si="77"/>
        <v>0.92906779661016936</v>
      </c>
      <c r="N576" s="85">
        <v>18</v>
      </c>
      <c r="O576" s="85">
        <v>19</v>
      </c>
      <c r="P576" s="8">
        <v>5000</v>
      </c>
      <c r="Q576" s="10">
        <f t="shared" si="78"/>
        <v>12.503350669847432</v>
      </c>
      <c r="R576" s="11">
        <f t="shared" si="79"/>
        <v>5.1054923110851087E-2</v>
      </c>
      <c r="S576" s="94"/>
    </row>
    <row r="577" spans="1:19">
      <c r="A577" s="9">
        <f t="shared" si="80"/>
        <v>25</v>
      </c>
      <c r="B577" s="8" t="s">
        <v>667</v>
      </c>
      <c r="C577" s="10">
        <v>250.2</v>
      </c>
      <c r="D577" s="10">
        <v>17.3</v>
      </c>
      <c r="E577" s="10">
        <v>69.099999999999994</v>
      </c>
      <c r="F577" s="8">
        <f t="shared" si="74"/>
        <v>336.6</v>
      </c>
      <c r="G577" s="11">
        <v>1.2358757062146892E-3</v>
      </c>
      <c r="H577" s="11">
        <v>1.2400354295837024E-3</v>
      </c>
      <c r="I577" s="18">
        <f t="shared" si="75"/>
        <v>4.993937520016714</v>
      </c>
      <c r="J577" s="18">
        <f t="shared" si="76"/>
        <v>1.8362708261101459</v>
      </c>
      <c r="K577" s="10">
        <v>1.9291061614573166</v>
      </c>
      <c r="L577" s="10">
        <v>0.45638418079096038</v>
      </c>
      <c r="M577" s="200">
        <f t="shared" si="77"/>
        <v>0.45638418079096038</v>
      </c>
      <c r="N577" s="85">
        <v>14</v>
      </c>
      <c r="O577" s="85">
        <v>14</v>
      </c>
      <c r="P577" s="8">
        <v>5000</v>
      </c>
      <c r="Q577" s="10">
        <f t="shared" si="78"/>
        <v>9.2156986883751362</v>
      </c>
      <c r="R577" s="11">
        <f t="shared" si="79"/>
        <v>2.7378783982100818E-2</v>
      </c>
      <c r="S577" s="94"/>
    </row>
    <row r="578" spans="1:19">
      <c r="A578" s="9">
        <f t="shared" si="80"/>
        <v>26</v>
      </c>
      <c r="B578" s="8" t="s">
        <v>668</v>
      </c>
      <c r="C578" s="10">
        <v>150.80000000000001</v>
      </c>
      <c r="D578" s="10"/>
      <c r="E578" s="10"/>
      <c r="F578" s="8">
        <f t="shared" si="74"/>
        <v>150.80000000000001</v>
      </c>
      <c r="G578" s="11">
        <v>5.2966101694915254E-4</v>
      </c>
      <c r="H578" s="11">
        <v>5.3144375553587251E-4</v>
      </c>
      <c r="I578" s="18">
        <f t="shared" si="75"/>
        <v>2.14025893715002</v>
      </c>
      <c r="J578" s="18">
        <f t="shared" si="76"/>
        <v>0.78697321119006247</v>
      </c>
      <c r="K578" s="10">
        <v>0.8267597834817072</v>
      </c>
      <c r="L578" s="10">
        <v>9.7796610169491524E-2</v>
      </c>
      <c r="M578" s="200">
        <f t="shared" si="77"/>
        <v>9.7796610169491524E-2</v>
      </c>
      <c r="N578" s="85">
        <v>6</v>
      </c>
      <c r="O578" s="85">
        <v>6</v>
      </c>
      <c r="P578" s="8">
        <v>5000</v>
      </c>
      <c r="Q578" s="10">
        <f t="shared" si="78"/>
        <v>3.8517885419912812</v>
      </c>
      <c r="R578" s="11">
        <f t="shared" si="79"/>
        <v>2.5542364336812208E-2</v>
      </c>
      <c r="S578" s="94"/>
    </row>
    <row r="579" spans="1:19">
      <c r="A579" s="9">
        <f t="shared" si="80"/>
        <v>27</v>
      </c>
      <c r="B579" s="8" t="s">
        <v>669</v>
      </c>
      <c r="C579" s="10">
        <v>4825.5600000000004</v>
      </c>
      <c r="D579" s="10"/>
      <c r="E579" s="10"/>
      <c r="F579" s="8">
        <f t="shared" si="74"/>
        <v>4825.5600000000004</v>
      </c>
      <c r="G579" s="11">
        <v>7.0621468926553672E-3</v>
      </c>
      <c r="H579" s="11">
        <v>7.0859167404782996E-3</v>
      </c>
      <c r="I579" s="18">
        <f t="shared" si="75"/>
        <v>28.536785828666936</v>
      </c>
      <c r="J579" s="18">
        <f t="shared" si="76"/>
        <v>10.492976149200834</v>
      </c>
      <c r="K579" s="10">
        <v>11.023463779756096</v>
      </c>
      <c r="L579" s="10">
        <v>1.3039548022598868</v>
      </c>
      <c r="M579" s="200">
        <f t="shared" si="77"/>
        <v>1.3039548022598868</v>
      </c>
      <c r="N579" s="85">
        <v>80</v>
      </c>
      <c r="O579" s="85">
        <v>80</v>
      </c>
      <c r="P579" s="8">
        <v>5000</v>
      </c>
      <c r="Q579" s="10">
        <f t="shared" si="78"/>
        <v>51.357180559883751</v>
      </c>
      <c r="R579" s="11">
        <f t="shared" si="79"/>
        <v>1.0642740026003976E-2</v>
      </c>
      <c r="S579" s="94"/>
    </row>
    <row r="580" spans="1:19">
      <c r="A580" s="9">
        <f t="shared" si="80"/>
        <v>28</v>
      </c>
      <c r="B580" s="8" t="s">
        <v>670</v>
      </c>
      <c r="C580" s="10">
        <v>4234.8</v>
      </c>
      <c r="D580" s="10"/>
      <c r="E580" s="10"/>
      <c r="F580" s="8">
        <f t="shared" si="74"/>
        <v>4234.8</v>
      </c>
      <c r="G580" s="11">
        <v>6.3559322033898309E-3</v>
      </c>
      <c r="H580" s="11">
        <v>6.3773250664304702E-3</v>
      </c>
      <c r="I580" s="18">
        <f t="shared" si="75"/>
        <v>25.683107245800244</v>
      </c>
      <c r="J580" s="18">
        <f t="shared" si="76"/>
        <v>9.4436785342807497</v>
      </c>
      <c r="K580" s="10">
        <v>9.9211174017804868</v>
      </c>
      <c r="L580" s="10">
        <v>1.1735593220338982</v>
      </c>
      <c r="M580" s="200">
        <f t="shared" si="77"/>
        <v>1.1735593220338982</v>
      </c>
      <c r="N580" s="85">
        <v>72</v>
      </c>
      <c r="O580" s="85">
        <v>72</v>
      </c>
      <c r="P580" s="8">
        <v>5000</v>
      </c>
      <c r="Q580" s="10">
        <f t="shared" si="78"/>
        <v>46.221462503895374</v>
      </c>
      <c r="R580" s="11">
        <f t="shared" si="79"/>
        <v>1.0914674247637521E-2</v>
      </c>
      <c r="S580" s="94"/>
    </row>
    <row r="581" spans="1:19">
      <c r="A581" s="9">
        <f t="shared" si="80"/>
        <v>29</v>
      </c>
      <c r="B581" s="8" t="s">
        <v>671</v>
      </c>
      <c r="C581" s="10">
        <v>7259.45</v>
      </c>
      <c r="D581" s="10"/>
      <c r="E581" s="10"/>
      <c r="F581" s="8">
        <f t="shared" si="74"/>
        <v>7259.45</v>
      </c>
      <c r="G581" s="11">
        <v>1.059322033898305E-2</v>
      </c>
      <c r="H581" s="11">
        <v>1.062887511071745E-2</v>
      </c>
      <c r="I581" s="18">
        <f t="shared" si="75"/>
        <v>42.805178743000411</v>
      </c>
      <c r="J581" s="18">
        <f t="shared" si="76"/>
        <v>15.739464223801253</v>
      </c>
      <c r="K581" s="10">
        <v>16.535195669634145</v>
      </c>
      <c r="L581" s="10">
        <v>1.9559322033898303</v>
      </c>
      <c r="M581" s="200">
        <f t="shared" si="77"/>
        <v>1.9559322033898303</v>
      </c>
      <c r="N581" s="85">
        <v>120</v>
      </c>
      <c r="O581" s="85">
        <v>120</v>
      </c>
      <c r="P581" s="8">
        <v>5000</v>
      </c>
      <c r="Q581" s="10">
        <f t="shared" si="78"/>
        <v>77.035770839825645</v>
      </c>
      <c r="R581" s="11">
        <f t="shared" si="79"/>
        <v>1.0611791642593536E-2</v>
      </c>
      <c r="S581" s="94"/>
    </row>
    <row r="582" spans="1:19">
      <c r="A582" s="9">
        <f t="shared" si="80"/>
        <v>30</v>
      </c>
      <c r="B582" s="8" t="s">
        <v>37</v>
      </c>
      <c r="C582" s="10">
        <v>7693.62</v>
      </c>
      <c r="D582" s="10"/>
      <c r="E582" s="10"/>
      <c r="F582" s="8">
        <f t="shared" si="74"/>
        <v>7693.62</v>
      </c>
      <c r="G582" s="11">
        <v>1.1299435028248588E-2</v>
      </c>
      <c r="H582" s="11">
        <v>1.133746678476528E-2</v>
      </c>
      <c r="I582" s="18">
        <f t="shared" si="75"/>
        <v>45.658857325867096</v>
      </c>
      <c r="J582" s="18">
        <f t="shared" si="76"/>
        <v>16.788761838721332</v>
      </c>
      <c r="K582" s="10">
        <v>17.637542047609752</v>
      </c>
      <c r="L582" s="10">
        <v>2.0863276836158189</v>
      </c>
      <c r="M582" s="200">
        <f t="shared" si="77"/>
        <v>2.0863276836158189</v>
      </c>
      <c r="N582" s="85">
        <v>128</v>
      </c>
      <c r="O582" s="85">
        <v>128</v>
      </c>
      <c r="P582" s="8">
        <v>5000</v>
      </c>
      <c r="Q582" s="10">
        <f t="shared" si="78"/>
        <v>82.171488895814008</v>
      </c>
      <c r="R582" s="11">
        <f t="shared" si="79"/>
        <v>1.0680471468023376E-2</v>
      </c>
      <c r="S582" s="94"/>
    </row>
    <row r="583" spans="1:19">
      <c r="A583" s="9">
        <f t="shared" si="80"/>
        <v>31</v>
      </c>
      <c r="B583" s="8" t="s">
        <v>672</v>
      </c>
      <c r="C583" s="10">
        <v>4310.6400000000003</v>
      </c>
      <c r="D583" s="10"/>
      <c r="E583" s="10"/>
      <c r="F583" s="8">
        <f t="shared" si="74"/>
        <v>4310.6400000000003</v>
      </c>
      <c r="G583" s="11">
        <v>6.3559322033898309E-3</v>
      </c>
      <c r="H583" s="11">
        <v>6.3773250664304702E-3</v>
      </c>
      <c r="I583" s="18">
        <f t="shared" si="75"/>
        <v>25.683107245800244</v>
      </c>
      <c r="J583" s="18">
        <f t="shared" si="76"/>
        <v>9.4436785342807497</v>
      </c>
      <c r="K583" s="10">
        <v>9.9211174017804868</v>
      </c>
      <c r="L583" s="10">
        <v>1.1735593220338982</v>
      </c>
      <c r="M583" s="200">
        <f t="shared" si="77"/>
        <v>1.1735593220338982</v>
      </c>
      <c r="N583" s="85">
        <v>72</v>
      </c>
      <c r="O583" s="85">
        <v>72</v>
      </c>
      <c r="P583" s="8">
        <v>5000</v>
      </c>
      <c r="Q583" s="10">
        <f t="shared" si="78"/>
        <v>46.221462503895374</v>
      </c>
      <c r="R583" s="11">
        <f t="shared" si="79"/>
        <v>1.0722645014173155E-2</v>
      </c>
      <c r="S583" s="94"/>
    </row>
    <row r="584" spans="1:19">
      <c r="A584" s="9">
        <f t="shared" si="80"/>
        <v>32</v>
      </c>
      <c r="B584" s="8" t="s">
        <v>673</v>
      </c>
      <c r="C584" s="10">
        <v>4423.5</v>
      </c>
      <c r="D584" s="10"/>
      <c r="E584" s="10"/>
      <c r="F584" s="8">
        <f t="shared" si="74"/>
        <v>4423.5</v>
      </c>
      <c r="G584" s="11">
        <v>1.0416666666666666E-2</v>
      </c>
      <c r="H584" s="11">
        <v>1.0451727192205492E-2</v>
      </c>
      <c r="I584" s="18">
        <f t="shared" ref="I584:I614" si="81">(G584+H584)*$I$2</f>
        <v>42.091759097283735</v>
      </c>
      <c r="J584" s="18">
        <f t="shared" si="76"/>
        <v>15.47713982007123</v>
      </c>
      <c r="K584" s="10">
        <v>16.259609075140244</v>
      </c>
      <c r="L584" s="10">
        <v>1.9233333333333331</v>
      </c>
      <c r="M584" s="200">
        <f t="shared" si="77"/>
        <v>1.9233333333333331</v>
      </c>
      <c r="N584" s="85">
        <v>118</v>
      </c>
      <c r="O584" s="85">
        <v>118</v>
      </c>
      <c r="P584" s="8">
        <v>5000</v>
      </c>
      <c r="Q584" s="10">
        <f t="shared" ref="Q584:Q614" si="82">I584+J584+K584+M584</f>
        <v>75.751841325828536</v>
      </c>
      <c r="R584" s="11">
        <f t="shared" ref="R584:R614" si="83">Q584/F584</f>
        <v>1.7124865225687472E-2</v>
      </c>
      <c r="S584" s="94"/>
    </row>
    <row r="585" spans="1:19">
      <c r="A585" s="9">
        <f t="shared" si="80"/>
        <v>33</v>
      </c>
      <c r="B585" s="8" t="s">
        <v>674</v>
      </c>
      <c r="C585" s="10">
        <v>3225.66</v>
      </c>
      <c r="D585" s="10"/>
      <c r="E585" s="10"/>
      <c r="F585" s="8">
        <f t="shared" si="74"/>
        <v>3225.66</v>
      </c>
      <c r="G585" s="11">
        <v>7.3269774011299436E-3</v>
      </c>
      <c r="H585" s="11">
        <v>7.263064658990257E-3</v>
      </c>
      <c r="I585" s="18">
        <f t="shared" si="81"/>
        <v>29.428260735683047</v>
      </c>
      <c r="J585" s="18">
        <f t="shared" si="76"/>
        <v>10.820771472510657</v>
      </c>
      <c r="K585" s="10">
        <v>11.367831271142654</v>
      </c>
      <c r="L585" s="10">
        <v>1.3528531073446326</v>
      </c>
      <c r="M585" s="200">
        <f t="shared" si="77"/>
        <v>1.3528531073446326</v>
      </c>
      <c r="N585" s="85">
        <v>82</v>
      </c>
      <c r="O585" s="85">
        <v>83</v>
      </c>
      <c r="P585" s="8">
        <v>5000</v>
      </c>
      <c r="Q585" s="10">
        <f t="shared" si="82"/>
        <v>52.969716586680995</v>
      </c>
      <c r="R585" s="11">
        <f t="shared" si="83"/>
        <v>1.6421357671509394E-2</v>
      </c>
      <c r="S585" s="94"/>
    </row>
    <row r="586" spans="1:19">
      <c r="A586" s="9">
        <f t="shared" si="80"/>
        <v>34</v>
      </c>
      <c r="B586" s="8" t="s">
        <v>675</v>
      </c>
      <c r="C586" s="10">
        <v>4433.57</v>
      </c>
      <c r="D586" s="10"/>
      <c r="E586" s="10">
        <v>82.8</v>
      </c>
      <c r="F586" s="8">
        <f t="shared" si="74"/>
        <v>4516.37</v>
      </c>
      <c r="G586" s="11">
        <v>9.7104519774011307E-3</v>
      </c>
      <c r="H586" s="11">
        <v>9.6545615589016844E-3</v>
      </c>
      <c r="I586" s="18">
        <f t="shared" si="81"/>
        <v>39.059425952858142</v>
      </c>
      <c r="J586" s="18">
        <f t="shared" si="76"/>
        <v>14.36215092286594</v>
      </c>
      <c r="K586" s="10">
        <v>15.088250296810338</v>
      </c>
      <c r="L586" s="10">
        <v>1.7929378531073445</v>
      </c>
      <c r="M586" s="200">
        <f t="shared" si="77"/>
        <v>1.7929378531073445</v>
      </c>
      <c r="N586" s="85">
        <v>109</v>
      </c>
      <c r="O586" s="85">
        <v>110</v>
      </c>
      <c r="P586" s="8">
        <v>5000</v>
      </c>
      <c r="Q586" s="10">
        <f t="shared" si="82"/>
        <v>70.302765025641776</v>
      </c>
      <c r="R586" s="11">
        <f t="shared" si="83"/>
        <v>1.5566210258601882E-2</v>
      </c>
      <c r="S586" s="94"/>
    </row>
    <row r="587" spans="1:19">
      <c r="A587" s="9">
        <f t="shared" si="80"/>
        <v>35</v>
      </c>
      <c r="B587" s="8" t="s">
        <v>676</v>
      </c>
      <c r="C587" s="10">
        <v>1283.48</v>
      </c>
      <c r="D587" s="10"/>
      <c r="E587" s="10"/>
      <c r="F587" s="8">
        <f t="shared" si="74"/>
        <v>1283.48</v>
      </c>
      <c r="G587" s="11">
        <v>2.8248587570621469E-3</v>
      </c>
      <c r="H587" s="11">
        <v>2.7457927369353412E-3</v>
      </c>
      <c r="I587" s="18">
        <f t="shared" si="81"/>
        <v>11.236059769907873</v>
      </c>
      <c r="J587" s="18">
        <f t="shared" si="76"/>
        <v>4.1314991773951251</v>
      </c>
      <c r="K587" s="10">
        <v>4.3403731115481428</v>
      </c>
      <c r="L587" s="10">
        <v>0.52158192090395472</v>
      </c>
      <c r="M587" s="200">
        <f t="shared" si="77"/>
        <v>0.52158192090395472</v>
      </c>
      <c r="N587" s="85">
        <v>31</v>
      </c>
      <c r="O587" s="85">
        <v>32</v>
      </c>
      <c r="P587" s="8">
        <v>5000</v>
      </c>
      <c r="Q587" s="10">
        <f t="shared" si="82"/>
        <v>20.229513979755097</v>
      </c>
      <c r="R587" s="11">
        <f t="shared" si="83"/>
        <v>1.5761456337266725E-2</v>
      </c>
      <c r="S587" s="94"/>
    </row>
    <row r="588" spans="1:19">
      <c r="A588" s="9">
        <f t="shared" si="80"/>
        <v>36</v>
      </c>
      <c r="B588" s="8" t="s">
        <v>677</v>
      </c>
      <c r="C588" s="10">
        <v>4021.1</v>
      </c>
      <c r="D588" s="10">
        <v>198.9</v>
      </c>
      <c r="E588" s="10"/>
      <c r="F588" s="8">
        <f t="shared" si="74"/>
        <v>4220</v>
      </c>
      <c r="G588" s="11">
        <v>1.4477401129943503E-2</v>
      </c>
      <c r="H588" s="11">
        <v>1.4526129317980514E-2</v>
      </c>
      <c r="I588" s="18">
        <f t="shared" si="81"/>
        <v>58.500410948767218</v>
      </c>
      <c r="J588" s="18">
        <f t="shared" si="76"/>
        <v>21.510601105861706</v>
      </c>
      <c r="K588" s="10">
        <v>22.598100748499999</v>
      </c>
      <c r="L588" s="10">
        <v>2.673107344632768</v>
      </c>
      <c r="M588" s="200">
        <f t="shared" si="77"/>
        <v>2.673107344632768</v>
      </c>
      <c r="N588" s="85">
        <v>164</v>
      </c>
      <c r="O588" s="85">
        <v>164</v>
      </c>
      <c r="P588" s="8">
        <v>5000</v>
      </c>
      <c r="Q588" s="10">
        <f t="shared" si="82"/>
        <v>105.28222014776169</v>
      </c>
      <c r="R588" s="11">
        <f t="shared" si="83"/>
        <v>2.4948393399943529E-2</v>
      </c>
      <c r="S588" s="94"/>
    </row>
    <row r="589" spans="1:19">
      <c r="A589" s="9">
        <f t="shared" si="80"/>
        <v>37</v>
      </c>
      <c r="B589" s="8" t="s">
        <v>678</v>
      </c>
      <c r="C589" s="10">
        <v>4073.3</v>
      </c>
      <c r="D589" s="10"/>
      <c r="E589" s="10"/>
      <c r="F589" s="8">
        <f t="shared" si="74"/>
        <v>4073.3</v>
      </c>
      <c r="G589" s="11">
        <v>1.438912429378531E-2</v>
      </c>
      <c r="H589" s="11">
        <v>1.4437555358724536E-2</v>
      </c>
      <c r="I589" s="18">
        <f t="shared" si="81"/>
        <v>58.143701125908883</v>
      </c>
      <c r="J589" s="18">
        <f t="shared" si="76"/>
        <v>21.379438903996697</v>
      </c>
      <c r="K589" s="10">
        <v>22.460307451253044</v>
      </c>
      <c r="L589" s="10">
        <v>2.6568079096045194</v>
      </c>
      <c r="M589" s="200">
        <f t="shared" si="77"/>
        <v>2.6568079096045194</v>
      </c>
      <c r="N589" s="85">
        <v>163</v>
      </c>
      <c r="O589" s="85">
        <v>163</v>
      </c>
      <c r="P589" s="8">
        <v>5000</v>
      </c>
      <c r="Q589" s="10">
        <f t="shared" si="82"/>
        <v>104.64025539076314</v>
      </c>
      <c r="R589" s="11">
        <f t="shared" si="83"/>
        <v>2.5689307291572715E-2</v>
      </c>
      <c r="S589" s="94"/>
    </row>
    <row r="590" spans="1:19">
      <c r="A590" s="9">
        <f t="shared" si="80"/>
        <v>38</v>
      </c>
      <c r="B590" s="8" t="s">
        <v>679</v>
      </c>
      <c r="C590" s="10">
        <v>3931.82</v>
      </c>
      <c r="D590" s="10"/>
      <c r="E590" s="10"/>
      <c r="F590" s="8">
        <f t="shared" si="74"/>
        <v>3931.82</v>
      </c>
      <c r="G590" s="11">
        <v>9.5338983050847464E-3</v>
      </c>
      <c r="H590" s="11">
        <v>9.5659875996457044E-3</v>
      </c>
      <c r="I590" s="18">
        <f t="shared" si="81"/>
        <v>38.524660868700366</v>
      </c>
      <c r="J590" s="18">
        <f t="shared" si="76"/>
        <v>14.165517801421126</v>
      </c>
      <c r="K590" s="10">
        <v>14.881676102670731</v>
      </c>
      <c r="L590" s="10">
        <v>1.7603389830508474</v>
      </c>
      <c r="M590" s="200">
        <f t="shared" si="77"/>
        <v>1.7603389830508474</v>
      </c>
      <c r="N590" s="85">
        <v>108</v>
      </c>
      <c r="O590" s="85">
        <v>108</v>
      </c>
      <c r="P590" s="8">
        <v>5000</v>
      </c>
      <c r="Q590" s="10">
        <f t="shared" si="82"/>
        <v>69.332193755843065</v>
      </c>
      <c r="R590" s="11">
        <f t="shared" si="83"/>
        <v>1.763361337900592E-2</v>
      </c>
      <c r="S590" s="94"/>
    </row>
    <row r="591" spans="1:19">
      <c r="A591" s="9">
        <f t="shared" si="80"/>
        <v>39</v>
      </c>
      <c r="B591" s="8" t="s">
        <v>680</v>
      </c>
      <c r="C591" s="10">
        <v>4123.59</v>
      </c>
      <c r="D591" s="10"/>
      <c r="E591" s="10"/>
      <c r="F591" s="8">
        <f t="shared" si="74"/>
        <v>4123.59</v>
      </c>
      <c r="G591" s="11">
        <v>9.5338983050847464E-3</v>
      </c>
      <c r="H591" s="11">
        <v>9.5659875996457044E-3</v>
      </c>
      <c r="I591" s="18">
        <f t="shared" si="81"/>
        <v>38.524660868700366</v>
      </c>
      <c r="J591" s="18">
        <f t="shared" si="76"/>
        <v>14.165517801421126</v>
      </c>
      <c r="K591" s="10">
        <v>14.881676102670731</v>
      </c>
      <c r="L591" s="10">
        <v>1.7603389830508474</v>
      </c>
      <c r="M591" s="200">
        <f t="shared" si="77"/>
        <v>1.7603389830508474</v>
      </c>
      <c r="N591" s="85">
        <v>108</v>
      </c>
      <c r="O591" s="85">
        <v>108</v>
      </c>
      <c r="P591" s="8">
        <v>5000</v>
      </c>
      <c r="Q591" s="10">
        <f t="shared" si="82"/>
        <v>69.332193755843065</v>
      </c>
      <c r="R591" s="11">
        <f t="shared" si="83"/>
        <v>1.6813551724551439E-2</v>
      </c>
      <c r="S591" s="94"/>
    </row>
    <row r="592" spans="1:19">
      <c r="A592" s="9">
        <f t="shared" si="80"/>
        <v>40</v>
      </c>
      <c r="B592" s="8" t="s">
        <v>681</v>
      </c>
      <c r="C592" s="10">
        <v>4198.01</v>
      </c>
      <c r="D592" s="10"/>
      <c r="E592" s="10"/>
      <c r="F592" s="8">
        <f t="shared" si="74"/>
        <v>4198.01</v>
      </c>
      <c r="G592" s="11">
        <v>6.3559322033898309E-3</v>
      </c>
      <c r="H592" s="11">
        <v>6.3773250664304702E-3</v>
      </c>
      <c r="I592" s="18">
        <f t="shared" si="81"/>
        <v>25.683107245800244</v>
      </c>
      <c r="J592" s="18">
        <f t="shared" si="76"/>
        <v>9.4436785342807497</v>
      </c>
      <c r="K592" s="10">
        <v>9.9211174017804868</v>
      </c>
      <c r="L592" s="10">
        <v>1.1735593220338982</v>
      </c>
      <c r="M592" s="200">
        <f t="shared" si="77"/>
        <v>1.1735593220338982</v>
      </c>
      <c r="N592" s="85">
        <v>72</v>
      </c>
      <c r="O592" s="85">
        <v>72</v>
      </c>
      <c r="P592" s="8">
        <v>5000</v>
      </c>
      <c r="Q592" s="10">
        <f t="shared" si="82"/>
        <v>46.221462503895374</v>
      </c>
      <c r="R592" s="11">
        <f t="shared" si="83"/>
        <v>1.1010326917728965E-2</v>
      </c>
      <c r="S592" s="94"/>
    </row>
    <row r="593" spans="1:19">
      <c r="A593" s="9">
        <f t="shared" si="80"/>
        <v>41</v>
      </c>
      <c r="B593" s="8" t="s">
        <v>682</v>
      </c>
      <c r="C593" s="10">
        <v>4228.12</v>
      </c>
      <c r="D593" s="10"/>
      <c r="E593" s="10"/>
      <c r="F593" s="8">
        <f t="shared" si="74"/>
        <v>4228.12</v>
      </c>
      <c r="G593" s="11">
        <v>6.3559322033898309E-3</v>
      </c>
      <c r="H593" s="11">
        <v>6.3773250664304702E-3</v>
      </c>
      <c r="I593" s="18">
        <f t="shared" si="81"/>
        <v>25.683107245800244</v>
      </c>
      <c r="J593" s="18">
        <f t="shared" si="76"/>
        <v>9.4436785342807497</v>
      </c>
      <c r="K593" s="10">
        <v>9.9211174017804868</v>
      </c>
      <c r="L593" s="10">
        <v>1.1735593220338982</v>
      </c>
      <c r="M593" s="200">
        <f t="shared" si="77"/>
        <v>1.1735593220338982</v>
      </c>
      <c r="N593" s="85">
        <v>72</v>
      </c>
      <c r="O593" s="85">
        <v>72</v>
      </c>
      <c r="P593" s="8">
        <v>5000</v>
      </c>
      <c r="Q593" s="10">
        <f t="shared" si="82"/>
        <v>46.221462503895374</v>
      </c>
      <c r="R593" s="11">
        <f t="shared" si="83"/>
        <v>1.0931918323958491E-2</v>
      </c>
      <c r="S593" s="94"/>
    </row>
    <row r="594" spans="1:19">
      <c r="A594" s="9">
        <f t="shared" si="80"/>
        <v>42</v>
      </c>
      <c r="B594" s="8" t="s">
        <v>683</v>
      </c>
      <c r="C594" s="10">
        <v>4331.46</v>
      </c>
      <c r="D594" s="10"/>
      <c r="E594" s="10"/>
      <c r="F594" s="8">
        <f t="shared" si="74"/>
        <v>4331.46</v>
      </c>
      <c r="G594" s="11">
        <v>6.3559322033898309E-3</v>
      </c>
      <c r="H594" s="11">
        <v>6.3773250664304702E-3</v>
      </c>
      <c r="I594" s="18">
        <f t="shared" si="81"/>
        <v>25.683107245800244</v>
      </c>
      <c r="J594" s="18">
        <f t="shared" si="76"/>
        <v>9.4436785342807497</v>
      </c>
      <c r="K594" s="10">
        <v>9.9211174017804868</v>
      </c>
      <c r="L594" s="10">
        <v>1.1735593220338982</v>
      </c>
      <c r="M594" s="200">
        <f t="shared" si="77"/>
        <v>1.1735593220338982</v>
      </c>
      <c r="N594" s="85">
        <v>72</v>
      </c>
      <c r="O594" s="85">
        <v>72</v>
      </c>
      <c r="P594" s="8">
        <v>5000</v>
      </c>
      <c r="Q594" s="10">
        <f t="shared" si="82"/>
        <v>46.221462503895374</v>
      </c>
      <c r="R594" s="11">
        <f t="shared" si="83"/>
        <v>1.067110454763414E-2</v>
      </c>
      <c r="S594" s="94"/>
    </row>
    <row r="595" spans="1:19">
      <c r="A595" s="9">
        <f t="shared" si="80"/>
        <v>43</v>
      </c>
      <c r="B595" s="8" t="s">
        <v>684</v>
      </c>
      <c r="C595" s="10">
        <v>6367.69</v>
      </c>
      <c r="D595" s="10"/>
      <c r="E595" s="10"/>
      <c r="F595" s="8">
        <f t="shared" si="74"/>
        <v>6367.69</v>
      </c>
      <c r="G595" s="11">
        <v>9.5338983050847464E-3</v>
      </c>
      <c r="H595" s="11">
        <v>9.5659875996457044E-3</v>
      </c>
      <c r="I595" s="18">
        <f t="shared" si="81"/>
        <v>38.524660868700366</v>
      </c>
      <c r="J595" s="18">
        <f t="shared" si="76"/>
        <v>14.165517801421126</v>
      </c>
      <c r="K595" s="10">
        <v>14.881676102670731</v>
      </c>
      <c r="L595" s="10">
        <v>1.7603389830508474</v>
      </c>
      <c r="M595" s="200">
        <f t="shared" si="77"/>
        <v>1.7603389830508474</v>
      </c>
      <c r="N595" s="85">
        <v>108</v>
      </c>
      <c r="O595" s="85">
        <v>108</v>
      </c>
      <c r="P595" s="8">
        <v>5000</v>
      </c>
      <c r="Q595" s="10">
        <f t="shared" si="82"/>
        <v>69.332193755843065</v>
      </c>
      <c r="R595" s="11">
        <f t="shared" si="83"/>
        <v>1.0888123284243276E-2</v>
      </c>
      <c r="S595" s="94"/>
    </row>
    <row r="596" spans="1:19">
      <c r="A596" s="9">
        <f t="shared" si="80"/>
        <v>44</v>
      </c>
      <c r="B596" s="8" t="s">
        <v>685</v>
      </c>
      <c r="C596" s="10">
        <v>168.2</v>
      </c>
      <c r="D596" s="10"/>
      <c r="E596" s="10"/>
      <c r="F596" s="8">
        <f t="shared" si="74"/>
        <v>168.2</v>
      </c>
      <c r="G596" s="11">
        <v>3.5310734463276836E-4</v>
      </c>
      <c r="H596" s="11">
        <v>3.5429583702391499E-4</v>
      </c>
      <c r="I596" s="18">
        <f t="shared" si="81"/>
        <v>1.4268392914333468</v>
      </c>
      <c r="J596" s="18">
        <f t="shared" si="76"/>
        <v>0.52464880746004161</v>
      </c>
      <c r="K596" s="10">
        <v>0.55117318898780476</v>
      </c>
      <c r="L596" s="10">
        <v>6.519774011299434E-2</v>
      </c>
      <c r="M596" s="200">
        <f t="shared" si="77"/>
        <v>6.519774011299434E-2</v>
      </c>
      <c r="N596" s="85">
        <v>4</v>
      </c>
      <c r="O596" s="85">
        <v>4</v>
      </c>
      <c r="P596" s="8">
        <v>5000</v>
      </c>
      <c r="Q596" s="10">
        <f t="shared" si="82"/>
        <v>2.5678590279941877</v>
      </c>
      <c r="R596" s="11">
        <f t="shared" si="83"/>
        <v>1.5266700523152129E-2</v>
      </c>
      <c r="S596" s="94"/>
    </row>
    <row r="597" spans="1:19">
      <c r="A597" s="9">
        <f t="shared" si="80"/>
        <v>45</v>
      </c>
      <c r="B597" s="8" t="s">
        <v>686</v>
      </c>
      <c r="C597" s="10">
        <v>35.1</v>
      </c>
      <c r="D597" s="10"/>
      <c r="E597" s="10"/>
      <c r="F597" s="8">
        <f t="shared" si="74"/>
        <v>35.1</v>
      </c>
      <c r="G597" s="11">
        <v>8.827683615819209E-5</v>
      </c>
      <c r="H597" s="11">
        <v>8.8573959255978748E-5</v>
      </c>
      <c r="I597" s="18">
        <f t="shared" si="81"/>
        <v>0.35670982285833669</v>
      </c>
      <c r="J597" s="18">
        <f t="shared" si="76"/>
        <v>0.1311622018650104</v>
      </c>
      <c r="K597" s="10">
        <v>0.13779329724695119</v>
      </c>
      <c r="L597" s="10">
        <v>1.6299435028248585E-2</v>
      </c>
      <c r="M597" s="200">
        <f t="shared" si="77"/>
        <v>1.6299435028248585E-2</v>
      </c>
      <c r="N597" s="85">
        <v>1</v>
      </c>
      <c r="O597" s="85">
        <v>1</v>
      </c>
      <c r="P597" s="8">
        <v>5000</v>
      </c>
      <c r="Q597" s="10">
        <f t="shared" si="82"/>
        <v>0.64196475699854694</v>
      </c>
      <c r="R597" s="11">
        <f t="shared" si="83"/>
        <v>1.8289594216482817E-2</v>
      </c>
      <c r="S597" s="94"/>
    </row>
    <row r="598" spans="1:19">
      <c r="A598" s="9">
        <f t="shared" si="80"/>
        <v>46</v>
      </c>
      <c r="B598" s="8" t="s">
        <v>687</v>
      </c>
      <c r="C598" s="10">
        <v>94.1</v>
      </c>
      <c r="D598" s="10"/>
      <c r="E598" s="10"/>
      <c r="F598" s="8">
        <f t="shared" si="74"/>
        <v>94.1</v>
      </c>
      <c r="G598" s="11">
        <v>3.5310734463276836E-4</v>
      </c>
      <c r="H598" s="11">
        <v>3.5429583702391499E-4</v>
      </c>
      <c r="I598" s="18">
        <f t="shared" si="81"/>
        <v>1.4268392914333468</v>
      </c>
      <c r="J598" s="18">
        <f t="shared" si="76"/>
        <v>0.52464880746004161</v>
      </c>
      <c r="K598" s="10">
        <v>0.55117318898780476</v>
      </c>
      <c r="L598" s="10">
        <v>6.519774011299434E-2</v>
      </c>
      <c r="M598" s="200">
        <f t="shared" si="77"/>
        <v>6.519774011299434E-2</v>
      </c>
      <c r="N598" s="85">
        <v>4</v>
      </c>
      <c r="O598" s="85">
        <v>4</v>
      </c>
      <c r="P598" s="8">
        <v>5000</v>
      </c>
      <c r="Q598" s="10">
        <f t="shared" si="82"/>
        <v>2.5678590279941877</v>
      </c>
      <c r="R598" s="11">
        <f t="shared" si="83"/>
        <v>2.7288618788461082E-2</v>
      </c>
      <c r="S598" s="94"/>
    </row>
    <row r="599" spans="1:19">
      <c r="A599" s="9">
        <f t="shared" si="80"/>
        <v>47</v>
      </c>
      <c r="B599" s="8" t="s">
        <v>688</v>
      </c>
      <c r="C599" s="10">
        <v>60.8</v>
      </c>
      <c r="D599" s="10"/>
      <c r="E599" s="10"/>
      <c r="F599" s="8">
        <f t="shared" si="74"/>
        <v>60.8</v>
      </c>
      <c r="G599" s="11">
        <v>4.4138418079096045E-4</v>
      </c>
      <c r="H599" s="11">
        <v>3.5429583702391499E-4</v>
      </c>
      <c r="I599" s="18">
        <f t="shared" si="81"/>
        <v>1.6048945527327818</v>
      </c>
      <c r="J599" s="18">
        <f t="shared" si="76"/>
        <v>0.59011972703984394</v>
      </c>
      <c r="K599" s="10">
        <v>0.61995408588046019</v>
      </c>
      <c r="L599" s="10">
        <v>8.1497175141242925E-2</v>
      </c>
      <c r="M599" s="200">
        <f t="shared" si="77"/>
        <v>8.1497175141242925E-2</v>
      </c>
      <c r="N599" s="85">
        <v>4</v>
      </c>
      <c r="O599" s="85">
        <v>5</v>
      </c>
      <c r="P599" s="8">
        <v>5000</v>
      </c>
      <c r="Q599" s="10">
        <f t="shared" si="82"/>
        <v>2.8964655407943289</v>
      </c>
      <c r="R599" s="11">
        <f t="shared" si="83"/>
        <v>4.763923586832778E-2</v>
      </c>
      <c r="S599" s="94"/>
    </row>
    <row r="600" spans="1:19">
      <c r="A600" s="9">
        <f t="shared" si="80"/>
        <v>48</v>
      </c>
      <c r="B600" s="8" t="s">
        <v>689</v>
      </c>
      <c r="C600" s="10">
        <v>6093.66</v>
      </c>
      <c r="D600" s="10"/>
      <c r="E600" s="10">
        <v>78.5</v>
      </c>
      <c r="F600" s="8">
        <f t="shared" si="74"/>
        <v>6172.16</v>
      </c>
      <c r="G600" s="11">
        <v>9.5338983050847464E-3</v>
      </c>
      <c r="H600" s="11">
        <v>9.5659875996457044E-3</v>
      </c>
      <c r="I600" s="18">
        <f t="shared" si="81"/>
        <v>38.524660868700366</v>
      </c>
      <c r="J600" s="18">
        <f t="shared" si="76"/>
        <v>14.165517801421126</v>
      </c>
      <c r="K600" s="10">
        <v>14.881676102670731</v>
      </c>
      <c r="L600" s="10">
        <v>1.7603389830508474</v>
      </c>
      <c r="M600" s="200">
        <f t="shared" si="77"/>
        <v>1.7603389830508474</v>
      </c>
      <c r="N600" s="85">
        <v>108</v>
      </c>
      <c r="O600" s="85">
        <v>108</v>
      </c>
      <c r="P600" s="8">
        <v>5000</v>
      </c>
      <c r="Q600" s="10">
        <f t="shared" si="82"/>
        <v>69.332193755843065</v>
      </c>
      <c r="R600" s="11">
        <f t="shared" si="83"/>
        <v>1.1233051922802238E-2</v>
      </c>
      <c r="S600" s="94"/>
    </row>
    <row r="601" spans="1:19">
      <c r="A601" s="9">
        <f t="shared" si="80"/>
        <v>49</v>
      </c>
      <c r="B601" s="8" t="s">
        <v>690</v>
      </c>
      <c r="C601" s="10">
        <v>11059.29</v>
      </c>
      <c r="D601" s="10"/>
      <c r="E601" s="10"/>
      <c r="F601" s="8">
        <f t="shared" si="74"/>
        <v>11059.29</v>
      </c>
      <c r="G601" s="11">
        <v>1.9067796610169493E-2</v>
      </c>
      <c r="H601" s="11">
        <v>1.9131975199291409E-2</v>
      </c>
      <c r="I601" s="18">
        <f t="shared" si="81"/>
        <v>77.049321737400732</v>
      </c>
      <c r="J601" s="18">
        <f t="shared" si="76"/>
        <v>28.331035602842253</v>
      </c>
      <c r="K601" s="10">
        <v>29.763352205341462</v>
      </c>
      <c r="L601" s="10">
        <v>3.5206779661016947</v>
      </c>
      <c r="M601" s="200">
        <f t="shared" si="77"/>
        <v>3.5206779661016947</v>
      </c>
      <c r="N601" s="85">
        <v>216</v>
      </c>
      <c r="O601" s="85">
        <v>216</v>
      </c>
      <c r="P601" s="8">
        <v>5000</v>
      </c>
      <c r="Q601" s="10">
        <f t="shared" si="82"/>
        <v>138.66438751168613</v>
      </c>
      <c r="R601" s="11">
        <f t="shared" si="83"/>
        <v>1.2538272123408113E-2</v>
      </c>
      <c r="S601" s="94"/>
    </row>
    <row r="602" spans="1:19">
      <c r="A602" s="9">
        <f t="shared" si="80"/>
        <v>50</v>
      </c>
      <c r="B602" s="8" t="s">
        <v>691</v>
      </c>
      <c r="C602" s="10">
        <v>3046.28</v>
      </c>
      <c r="D602" s="10"/>
      <c r="E602" s="10">
        <v>99.3</v>
      </c>
      <c r="F602" s="8">
        <f t="shared" si="74"/>
        <v>3145.5800000000004</v>
      </c>
      <c r="G602" s="11">
        <v>6.0911016949152545E-3</v>
      </c>
      <c r="H602" s="11">
        <v>6.1116031886625337E-3</v>
      </c>
      <c r="I602" s="18">
        <f t="shared" si="81"/>
        <v>24.612977777225236</v>
      </c>
      <c r="J602" s="18">
        <f t="shared" si="76"/>
        <v>9.0501919286857202</v>
      </c>
      <c r="K602" s="10">
        <v>9.5077375100396342</v>
      </c>
      <c r="L602" s="10">
        <v>1.1246610169491524</v>
      </c>
      <c r="M602" s="200">
        <f t="shared" si="77"/>
        <v>1.1246610169491524</v>
      </c>
      <c r="N602" s="85">
        <v>69</v>
      </c>
      <c r="O602" s="85">
        <v>69</v>
      </c>
      <c r="P602" s="8">
        <v>5000</v>
      </c>
      <c r="Q602" s="10">
        <f t="shared" si="82"/>
        <v>44.295568232899747</v>
      </c>
      <c r="R602" s="11">
        <f t="shared" si="83"/>
        <v>1.4081844439785267E-2</v>
      </c>
      <c r="S602" s="94"/>
    </row>
    <row r="603" spans="1:19">
      <c r="A603" s="9">
        <f t="shared" si="80"/>
        <v>51</v>
      </c>
      <c r="B603" s="8" t="s">
        <v>692</v>
      </c>
      <c r="C603" s="10">
        <v>851.4</v>
      </c>
      <c r="D603" s="10"/>
      <c r="E603" s="10"/>
      <c r="F603" s="8">
        <f t="shared" si="74"/>
        <v>851.4</v>
      </c>
      <c r="G603" s="11">
        <v>2.3834745762711866E-3</v>
      </c>
      <c r="H603" s="11">
        <v>2.3914968999114261E-3</v>
      </c>
      <c r="I603" s="18">
        <f t="shared" si="81"/>
        <v>9.6311652171750914</v>
      </c>
      <c r="J603" s="18">
        <f t="shared" si="76"/>
        <v>3.5413794503552816</v>
      </c>
      <c r="K603" s="10">
        <v>3.7204190256676828</v>
      </c>
      <c r="L603" s="10">
        <v>0.44008474576271184</v>
      </c>
      <c r="M603" s="200">
        <f t="shared" si="77"/>
        <v>0.44008474576271184</v>
      </c>
      <c r="N603" s="85">
        <v>27</v>
      </c>
      <c r="O603" s="85">
        <v>27</v>
      </c>
      <c r="P603" s="8">
        <v>5000</v>
      </c>
      <c r="Q603" s="10">
        <f t="shared" si="82"/>
        <v>17.333048438960766</v>
      </c>
      <c r="R603" s="11">
        <f t="shared" si="83"/>
        <v>2.0358290391074427E-2</v>
      </c>
      <c r="S603" s="94"/>
    </row>
    <row r="604" spans="1:19">
      <c r="A604" s="9">
        <f t="shared" si="80"/>
        <v>52</v>
      </c>
      <c r="B604" s="8" t="s">
        <v>693</v>
      </c>
      <c r="C604" s="10">
        <v>3100.1</v>
      </c>
      <c r="D604" s="10"/>
      <c r="E604" s="10"/>
      <c r="F604" s="8">
        <f t="shared" si="74"/>
        <v>3100.1</v>
      </c>
      <c r="G604" s="11">
        <v>6.0911016949152545E-3</v>
      </c>
      <c r="H604" s="11">
        <v>6.1116031886625337E-3</v>
      </c>
      <c r="I604" s="18">
        <f t="shared" si="81"/>
        <v>24.612977777225236</v>
      </c>
      <c r="J604" s="18">
        <f t="shared" si="76"/>
        <v>9.0501919286857202</v>
      </c>
      <c r="K604" s="10">
        <v>9.5077375100396342</v>
      </c>
      <c r="L604" s="10">
        <v>1.1246610169491524</v>
      </c>
      <c r="M604" s="200">
        <f t="shared" si="77"/>
        <v>1.1246610169491524</v>
      </c>
      <c r="N604" s="85">
        <v>69</v>
      </c>
      <c r="O604" s="85">
        <v>69</v>
      </c>
      <c r="P604" s="8">
        <v>5000</v>
      </c>
      <c r="Q604" s="10">
        <f t="shared" si="82"/>
        <v>44.295568232899747</v>
      </c>
      <c r="R604" s="11">
        <f t="shared" si="83"/>
        <v>1.4288432061191493E-2</v>
      </c>
      <c r="S604" s="94"/>
    </row>
    <row r="605" spans="1:19">
      <c r="A605" s="9">
        <f t="shared" si="80"/>
        <v>53</v>
      </c>
      <c r="B605" s="8" t="s">
        <v>694</v>
      </c>
      <c r="C605" s="10">
        <v>2324.65</v>
      </c>
      <c r="D605" s="10"/>
      <c r="E605" s="10"/>
      <c r="F605" s="8">
        <f t="shared" si="74"/>
        <v>2324.65</v>
      </c>
      <c r="G605" s="11">
        <v>7.0621468926553672E-3</v>
      </c>
      <c r="H605" s="11">
        <v>6.9973427812223214E-3</v>
      </c>
      <c r="I605" s="18">
        <f t="shared" si="81"/>
        <v>28.358131267108035</v>
      </c>
      <c r="J605" s="18">
        <f t="shared" si="76"/>
        <v>10.427284866915626</v>
      </c>
      <c r="K605" s="10">
        <v>10.954451379401799</v>
      </c>
      <c r="L605" s="10">
        <v>1.3039548022598868</v>
      </c>
      <c r="M605" s="200">
        <f t="shared" si="77"/>
        <v>1.3039548022598868</v>
      </c>
      <c r="N605" s="85">
        <v>79</v>
      </c>
      <c r="O605" s="85">
        <v>80</v>
      </c>
      <c r="P605" s="8">
        <v>5000</v>
      </c>
      <c r="Q605" s="10">
        <f t="shared" si="82"/>
        <v>51.043822315685354</v>
      </c>
      <c r="R605" s="11">
        <f t="shared" si="83"/>
        <v>2.1957637629615362E-2</v>
      </c>
      <c r="S605" s="94"/>
    </row>
    <row r="606" spans="1:19">
      <c r="A606" s="9">
        <f t="shared" si="80"/>
        <v>54</v>
      </c>
      <c r="B606" s="8" t="s">
        <v>695</v>
      </c>
      <c r="C606" s="10">
        <v>4171.12</v>
      </c>
      <c r="D606" s="10">
        <v>247.3</v>
      </c>
      <c r="E606" s="10">
        <v>94.2</v>
      </c>
      <c r="F606" s="8">
        <f t="shared" si="74"/>
        <v>4512.62</v>
      </c>
      <c r="G606" s="11">
        <v>1.0858050847457628E-2</v>
      </c>
      <c r="H606" s="11">
        <v>1.0894596988485387E-2</v>
      </c>
      <c r="I606" s="18">
        <f t="shared" si="81"/>
        <v>43.875308211575422</v>
      </c>
      <c r="J606" s="18">
        <f t="shared" si="76"/>
        <v>16.132950829396282</v>
      </c>
      <c r="K606" s="10">
        <v>16.948575561375002</v>
      </c>
      <c r="L606" s="10">
        <v>2.0048305084745763</v>
      </c>
      <c r="M606" s="200">
        <f t="shared" si="77"/>
        <v>2.0048305084745763</v>
      </c>
      <c r="N606" s="85">
        <v>123</v>
      </c>
      <c r="O606" s="85">
        <v>123</v>
      </c>
      <c r="P606" s="8">
        <v>5000</v>
      </c>
      <c r="Q606" s="10">
        <f t="shared" si="82"/>
        <v>78.961665110821286</v>
      </c>
      <c r="R606" s="11">
        <f t="shared" si="83"/>
        <v>1.7497964621621429E-2</v>
      </c>
      <c r="S606" s="94"/>
    </row>
    <row r="607" spans="1:19">
      <c r="A607" s="9">
        <f t="shared" si="80"/>
        <v>55</v>
      </c>
      <c r="B607" s="8" t="s">
        <v>696</v>
      </c>
      <c r="C607" s="10">
        <v>11115.95</v>
      </c>
      <c r="D607" s="10"/>
      <c r="E607" s="10"/>
      <c r="F607" s="8">
        <f t="shared" si="74"/>
        <v>11115.95</v>
      </c>
      <c r="G607" s="11">
        <v>1.8802966101694914E-2</v>
      </c>
      <c r="H607" s="11">
        <v>1.8866253321523474E-2</v>
      </c>
      <c r="I607" s="18">
        <f t="shared" si="81"/>
        <v>75.979192268825713</v>
      </c>
      <c r="J607" s="18">
        <f t="shared" si="76"/>
        <v>27.937548997247216</v>
      </c>
      <c r="K607" s="10">
        <v>29.349972313600606</v>
      </c>
      <c r="L607" s="10">
        <v>3.4717796610169485</v>
      </c>
      <c r="M607" s="200">
        <f t="shared" si="77"/>
        <v>3.4717796610169485</v>
      </c>
      <c r="N607" s="85">
        <v>213</v>
      </c>
      <c r="O607" s="85">
        <v>213</v>
      </c>
      <c r="P607" s="8">
        <v>5000</v>
      </c>
      <c r="Q607" s="10">
        <f t="shared" si="82"/>
        <v>136.73849324069047</v>
      </c>
      <c r="R607" s="11">
        <f t="shared" si="83"/>
        <v>1.2301107259450651E-2</v>
      </c>
      <c r="S607" s="94"/>
    </row>
    <row r="608" spans="1:19">
      <c r="A608" s="9">
        <f t="shared" si="80"/>
        <v>56</v>
      </c>
      <c r="B608" s="8" t="s">
        <v>697</v>
      </c>
      <c r="C608" s="10">
        <v>3259.72</v>
      </c>
      <c r="D608" s="10"/>
      <c r="E608" s="10"/>
      <c r="F608" s="8">
        <f t="shared" si="74"/>
        <v>3259.72</v>
      </c>
      <c r="G608" s="11">
        <v>9.0925141242937848E-3</v>
      </c>
      <c r="H608" s="11">
        <v>9.1231178033658114E-3</v>
      </c>
      <c r="I608" s="18">
        <f t="shared" si="81"/>
        <v>36.741111754408685</v>
      </c>
      <c r="J608" s="18">
        <f t="shared" si="76"/>
        <v>13.509706792096074</v>
      </c>
      <c r="K608" s="10">
        <v>14.192709616435975</v>
      </c>
      <c r="L608" s="10">
        <v>1.6788418079096044</v>
      </c>
      <c r="M608" s="200">
        <f t="shared" si="77"/>
        <v>1.6788418079096044</v>
      </c>
      <c r="N608" s="85">
        <v>103</v>
      </c>
      <c r="O608" s="85">
        <v>103</v>
      </c>
      <c r="P608" s="8">
        <v>5000</v>
      </c>
      <c r="Q608" s="10">
        <f t="shared" si="82"/>
        <v>66.122369970850343</v>
      </c>
      <c r="R608" s="11">
        <f t="shared" si="83"/>
        <v>2.0284677816146891E-2</v>
      </c>
      <c r="S608" s="94"/>
    </row>
    <row r="609" spans="1:19">
      <c r="A609" s="9">
        <f t="shared" si="80"/>
        <v>57</v>
      </c>
      <c r="B609" s="8" t="s">
        <v>698</v>
      </c>
      <c r="C609" s="10">
        <v>3223.22</v>
      </c>
      <c r="D609" s="10"/>
      <c r="E609" s="10"/>
      <c r="F609" s="8">
        <f t="shared" si="74"/>
        <v>3223.22</v>
      </c>
      <c r="G609" s="11">
        <v>9.0042372881355935E-3</v>
      </c>
      <c r="H609" s="11">
        <v>8.9459698848538532E-3</v>
      </c>
      <c r="I609" s="18">
        <f t="shared" si="81"/>
        <v>36.205747369991442</v>
      </c>
      <c r="J609" s="18">
        <f t="shared" si="76"/>
        <v>13.312853307945854</v>
      </c>
      <c r="K609" s="10">
        <v>13.985903918834726</v>
      </c>
      <c r="L609" s="10">
        <v>1.6625423728813558</v>
      </c>
      <c r="M609" s="200">
        <f t="shared" si="77"/>
        <v>1.6625423728813558</v>
      </c>
      <c r="N609" s="85">
        <v>101</v>
      </c>
      <c r="O609" s="85">
        <v>102</v>
      </c>
      <c r="P609" s="8">
        <v>5000</v>
      </c>
      <c r="Q609" s="10">
        <f t="shared" si="82"/>
        <v>65.167046969653384</v>
      </c>
      <c r="R609" s="11">
        <f t="shared" si="83"/>
        <v>2.0217995349263589E-2</v>
      </c>
      <c r="S609" s="94"/>
    </row>
    <row r="610" spans="1:19">
      <c r="A610" s="9">
        <f t="shared" si="80"/>
        <v>58</v>
      </c>
      <c r="B610" s="8" t="s">
        <v>699</v>
      </c>
      <c r="C610" s="10">
        <v>4167.8999999999996</v>
      </c>
      <c r="D610" s="10"/>
      <c r="E610" s="10"/>
      <c r="F610" s="8">
        <f t="shared" si="74"/>
        <v>4167.8999999999996</v>
      </c>
      <c r="G610" s="11">
        <v>9.2690677966101691E-3</v>
      </c>
      <c r="H610" s="11">
        <v>9.2116917626217897E-3</v>
      </c>
      <c r="I610" s="18">
        <f t="shared" si="81"/>
        <v>37.275876838566454</v>
      </c>
      <c r="J610" s="18">
        <f t="shared" si="76"/>
        <v>13.706339913540885</v>
      </c>
      <c r="K610" s="10">
        <v>14.39928381057558</v>
      </c>
      <c r="L610" s="10">
        <v>1.7114406779661016</v>
      </c>
      <c r="M610" s="200">
        <f t="shared" si="77"/>
        <v>1.7114406779661016</v>
      </c>
      <c r="N610" s="85">
        <v>104</v>
      </c>
      <c r="O610" s="85">
        <v>105</v>
      </c>
      <c r="P610" s="8">
        <v>5000</v>
      </c>
      <c r="Q610" s="10">
        <f t="shared" si="82"/>
        <v>67.092941240649012</v>
      </c>
      <c r="R610" s="11">
        <f t="shared" si="83"/>
        <v>1.6097541025612182E-2</v>
      </c>
      <c r="S610" s="94"/>
    </row>
    <row r="611" spans="1:19">
      <c r="A611" s="9">
        <f t="shared" si="80"/>
        <v>59</v>
      </c>
      <c r="B611" s="8" t="s">
        <v>700</v>
      </c>
      <c r="C611" s="10">
        <v>6158.52</v>
      </c>
      <c r="D611" s="10"/>
      <c r="E611" s="10"/>
      <c r="F611" s="8">
        <f t="shared" si="74"/>
        <v>6158.52</v>
      </c>
      <c r="G611" s="11">
        <v>1.1387711864406779E-2</v>
      </c>
      <c r="H611" s="11">
        <v>1.1426040744021258E-2</v>
      </c>
      <c r="I611" s="18">
        <f t="shared" si="81"/>
        <v>46.015567148725431</v>
      </c>
      <c r="J611" s="18">
        <f t="shared" si="76"/>
        <v>16.919924040586341</v>
      </c>
      <c r="K611" s="10">
        <v>17.775335344856703</v>
      </c>
      <c r="L611" s="10">
        <v>2.1026271186440675</v>
      </c>
      <c r="M611" s="200">
        <f t="shared" si="77"/>
        <v>2.1026271186440675</v>
      </c>
      <c r="N611" s="85">
        <v>129</v>
      </c>
      <c r="O611" s="85">
        <v>129</v>
      </c>
      <c r="P611" s="8">
        <v>5000</v>
      </c>
      <c r="Q611" s="10">
        <f t="shared" si="82"/>
        <v>82.813453652812541</v>
      </c>
      <c r="R611" s="11">
        <f t="shared" si="83"/>
        <v>1.3446973242404431E-2</v>
      </c>
      <c r="S611" s="94"/>
    </row>
    <row r="612" spans="1:19">
      <c r="A612" s="9">
        <f t="shared" si="80"/>
        <v>60</v>
      </c>
      <c r="B612" s="8" t="s">
        <v>701</v>
      </c>
      <c r="C612" s="10">
        <v>3211.24</v>
      </c>
      <c r="D612" s="10"/>
      <c r="E612" s="10"/>
      <c r="F612" s="8">
        <f t="shared" si="74"/>
        <v>3211.24</v>
      </c>
      <c r="G612" s="11">
        <v>6.1793785310734466E-3</v>
      </c>
      <c r="H612" s="11">
        <v>6.2001771479185119E-3</v>
      </c>
      <c r="I612" s="18">
        <f t="shared" si="81"/>
        <v>24.969687600083571</v>
      </c>
      <c r="J612" s="18">
        <f t="shared" si="76"/>
        <v>9.18135413055073</v>
      </c>
      <c r="K612" s="10">
        <v>9.6455308072865851</v>
      </c>
      <c r="L612" s="10">
        <v>1.140960451977401</v>
      </c>
      <c r="M612" s="200">
        <f t="shared" si="77"/>
        <v>1.140960451977401</v>
      </c>
      <c r="N612" s="85">
        <v>70</v>
      </c>
      <c r="O612" s="85">
        <v>70</v>
      </c>
      <c r="P612" s="8">
        <v>5000</v>
      </c>
      <c r="Q612" s="10">
        <f t="shared" si="82"/>
        <v>44.937532989898287</v>
      </c>
      <c r="R612" s="11">
        <f t="shared" si="83"/>
        <v>1.3993825746408953E-2</v>
      </c>
      <c r="S612" s="94"/>
    </row>
    <row r="613" spans="1:19">
      <c r="A613" s="9">
        <f t="shared" si="80"/>
        <v>61</v>
      </c>
      <c r="B613" s="8" t="s">
        <v>702</v>
      </c>
      <c r="C613" s="10">
        <v>3235.04</v>
      </c>
      <c r="D613" s="10"/>
      <c r="E613" s="10"/>
      <c r="F613" s="8">
        <f t="shared" si="74"/>
        <v>3235.04</v>
      </c>
      <c r="G613" s="11">
        <v>9.5338983050847464E-3</v>
      </c>
      <c r="H613" s="11">
        <v>9.5659875996457044E-3</v>
      </c>
      <c r="I613" s="18">
        <f t="shared" si="81"/>
        <v>38.524660868700366</v>
      </c>
      <c r="J613" s="18">
        <f t="shared" si="76"/>
        <v>14.165517801421126</v>
      </c>
      <c r="K613" s="10">
        <v>14.881676102670731</v>
      </c>
      <c r="L613" s="10">
        <v>1.7603389830508474</v>
      </c>
      <c r="M613" s="200">
        <f t="shared" si="77"/>
        <v>1.7603389830508474</v>
      </c>
      <c r="N613" s="85">
        <v>108</v>
      </c>
      <c r="O613" s="85">
        <v>108</v>
      </c>
      <c r="P613" s="8">
        <v>5000</v>
      </c>
      <c r="Q613" s="10">
        <f t="shared" si="82"/>
        <v>69.332193755843065</v>
      </c>
      <c r="R613" s="11">
        <f t="shared" si="83"/>
        <v>2.1431634154706919E-2</v>
      </c>
      <c r="S613" s="94"/>
    </row>
    <row r="614" spans="1:19">
      <c r="A614" s="9">
        <f t="shared" si="80"/>
        <v>62</v>
      </c>
      <c r="B614" s="8" t="s">
        <v>703</v>
      </c>
      <c r="C614" s="10">
        <v>69.099999999999994</v>
      </c>
      <c r="D614" s="10"/>
      <c r="E614" s="10"/>
      <c r="F614" s="8">
        <f t="shared" ref="F614:F634" si="84">C614+D614+E614</f>
        <v>69.099999999999994</v>
      </c>
      <c r="G614" s="11">
        <v>1.7655367231638418E-4</v>
      </c>
      <c r="H614" s="11">
        <v>1.771479185119575E-4</v>
      </c>
      <c r="I614" s="18">
        <f t="shared" si="81"/>
        <v>0.71341964571667338</v>
      </c>
      <c r="J614" s="18">
        <f t="shared" ref="J614:J634" si="85">I614*0.3677</f>
        <v>0.26232440373002081</v>
      </c>
      <c r="K614" s="10">
        <v>0.27558659449390238</v>
      </c>
      <c r="L614" s="10">
        <v>3.259887005649717E-2</v>
      </c>
      <c r="M614" s="200">
        <f t="shared" si="77"/>
        <v>3.259887005649717E-2</v>
      </c>
      <c r="N614" s="85">
        <v>2</v>
      </c>
      <c r="O614" s="85">
        <v>2</v>
      </c>
      <c r="P614" s="8">
        <v>5000</v>
      </c>
      <c r="Q614" s="10">
        <f t="shared" si="82"/>
        <v>1.2839295139970939</v>
      </c>
      <c r="R614" s="11">
        <f t="shared" si="83"/>
        <v>1.8580745499234354E-2</v>
      </c>
      <c r="S614" s="94"/>
    </row>
    <row r="615" spans="1:19">
      <c r="A615" s="9">
        <f t="shared" si="80"/>
        <v>63</v>
      </c>
      <c r="B615" s="8" t="s">
        <v>704</v>
      </c>
      <c r="C615" s="10">
        <v>76.7</v>
      </c>
      <c r="D615" s="10"/>
      <c r="E615" s="10"/>
      <c r="F615" s="8">
        <f t="shared" si="84"/>
        <v>76.7</v>
      </c>
      <c r="G615" s="11">
        <v>2.6483050847457627E-4</v>
      </c>
      <c r="H615" s="11">
        <v>1.771479185119575E-4</v>
      </c>
      <c r="I615" s="18">
        <f t="shared" ref="I615:I634" si="86">(G615+H615)*$I$2</f>
        <v>0.89147490701610854</v>
      </c>
      <c r="J615" s="18">
        <f t="shared" si="85"/>
        <v>0.32779532330982314</v>
      </c>
      <c r="K615" s="10">
        <v>0.34436749138655781</v>
      </c>
      <c r="L615" s="10">
        <v>4.8898305084745762E-2</v>
      </c>
      <c r="M615" s="200">
        <f t="shared" si="77"/>
        <v>4.8898305084745762E-2</v>
      </c>
      <c r="N615" s="85">
        <v>2</v>
      </c>
      <c r="O615" s="85">
        <v>3</v>
      </c>
      <c r="P615" s="8">
        <v>5000</v>
      </c>
      <c r="Q615" s="10">
        <f t="shared" ref="Q615:Q635" si="87">I615+J615+K615+M615</f>
        <v>1.6125360267972353</v>
      </c>
      <c r="R615" s="11">
        <f t="shared" ref="R615:R635" si="88">Q615/F615</f>
        <v>2.1023937767890941E-2</v>
      </c>
      <c r="S615" s="94"/>
    </row>
    <row r="616" spans="1:19">
      <c r="A616" s="9">
        <f t="shared" si="80"/>
        <v>64</v>
      </c>
      <c r="B616" s="8" t="s">
        <v>705</v>
      </c>
      <c r="C616" s="10">
        <v>329.5</v>
      </c>
      <c r="D616" s="10"/>
      <c r="E616" s="10"/>
      <c r="F616" s="8">
        <f t="shared" si="84"/>
        <v>329.5</v>
      </c>
      <c r="G616" s="11">
        <v>1.0593220338983051E-3</v>
      </c>
      <c r="H616" s="11">
        <v>1.062887511071745E-3</v>
      </c>
      <c r="I616" s="18">
        <f t="shared" si="86"/>
        <v>4.28051787430004</v>
      </c>
      <c r="J616" s="18">
        <f t="shared" si="85"/>
        <v>1.5739464223801249</v>
      </c>
      <c r="K616" s="10">
        <v>1.6535195669634144</v>
      </c>
      <c r="L616" s="10">
        <v>0.19559322033898305</v>
      </c>
      <c r="M616" s="200">
        <f t="shared" si="77"/>
        <v>0.19559322033898305</v>
      </c>
      <c r="N616" s="85">
        <v>12</v>
      </c>
      <c r="O616" s="85">
        <v>12</v>
      </c>
      <c r="P616" s="8">
        <v>5000</v>
      </c>
      <c r="Q616" s="10">
        <f t="shared" si="87"/>
        <v>7.7035770839825624</v>
      </c>
      <c r="R616" s="11">
        <f t="shared" si="88"/>
        <v>2.3379596612997156E-2</v>
      </c>
      <c r="S616" s="94"/>
    </row>
    <row r="617" spans="1:19">
      <c r="A617" s="9">
        <f t="shared" si="80"/>
        <v>65</v>
      </c>
      <c r="B617" s="8" t="s">
        <v>706</v>
      </c>
      <c r="C617" s="10">
        <v>329.2</v>
      </c>
      <c r="D617" s="10"/>
      <c r="E617" s="10"/>
      <c r="F617" s="8">
        <f t="shared" si="84"/>
        <v>329.2</v>
      </c>
      <c r="G617" s="11">
        <v>1.0593220338983051E-3</v>
      </c>
      <c r="H617" s="11">
        <v>1.062887511071745E-3</v>
      </c>
      <c r="I617" s="18">
        <f t="shared" si="86"/>
        <v>4.28051787430004</v>
      </c>
      <c r="J617" s="18">
        <f t="shared" si="85"/>
        <v>1.5739464223801249</v>
      </c>
      <c r="K617" s="10">
        <v>1.6535195669634144</v>
      </c>
      <c r="L617" s="10">
        <v>0.19559322033898305</v>
      </c>
      <c r="M617" s="200">
        <f t="shared" ref="M617:M634" si="89">L617*$M$2</f>
        <v>0.19559322033898305</v>
      </c>
      <c r="N617" s="85">
        <v>12</v>
      </c>
      <c r="O617" s="85">
        <v>12</v>
      </c>
      <c r="P617" s="8">
        <v>5000</v>
      </c>
      <c r="Q617" s="10">
        <f t="shared" si="87"/>
        <v>7.7035770839825624</v>
      </c>
      <c r="R617" s="11">
        <f t="shared" si="88"/>
        <v>2.3400902442231357E-2</v>
      </c>
      <c r="S617" s="94"/>
    </row>
    <row r="618" spans="1:19">
      <c r="A618" s="9">
        <f t="shared" ref="A618:A634" si="90">A617+1</f>
        <v>66</v>
      </c>
      <c r="B618" s="8" t="s">
        <v>707</v>
      </c>
      <c r="C618" s="10">
        <v>325.10000000000002</v>
      </c>
      <c r="D618" s="10"/>
      <c r="E618" s="10"/>
      <c r="F618" s="8">
        <f t="shared" si="84"/>
        <v>325.10000000000002</v>
      </c>
      <c r="G618" s="11">
        <v>1.0593220338983051E-3</v>
      </c>
      <c r="H618" s="11">
        <v>1.062887511071745E-3</v>
      </c>
      <c r="I618" s="18">
        <f t="shared" si="86"/>
        <v>4.28051787430004</v>
      </c>
      <c r="J618" s="18">
        <f t="shared" si="85"/>
        <v>1.5739464223801249</v>
      </c>
      <c r="K618" s="10">
        <v>1.6535195669634144</v>
      </c>
      <c r="L618" s="10">
        <v>0.19559322033898305</v>
      </c>
      <c r="M618" s="200">
        <f t="shared" si="89"/>
        <v>0.19559322033898305</v>
      </c>
      <c r="N618" s="85">
        <v>12</v>
      </c>
      <c r="O618" s="85">
        <v>12</v>
      </c>
      <c r="P618" s="8">
        <v>5000</v>
      </c>
      <c r="Q618" s="10">
        <f t="shared" si="87"/>
        <v>7.7035770839825624</v>
      </c>
      <c r="R618" s="11">
        <f t="shared" si="88"/>
        <v>2.3696023020555405E-2</v>
      </c>
      <c r="S618" s="94"/>
    </row>
    <row r="619" spans="1:19">
      <c r="A619" s="9">
        <f t="shared" si="90"/>
        <v>67</v>
      </c>
      <c r="B619" s="8" t="s">
        <v>708</v>
      </c>
      <c r="C619" s="10">
        <v>329.3</v>
      </c>
      <c r="D619" s="10"/>
      <c r="E619" s="10"/>
      <c r="F619" s="8">
        <f t="shared" si="84"/>
        <v>329.3</v>
      </c>
      <c r="G619" s="11">
        <v>1.0593220338983051E-3</v>
      </c>
      <c r="H619" s="11">
        <v>1.062887511071745E-3</v>
      </c>
      <c r="I619" s="18">
        <f t="shared" si="86"/>
        <v>4.28051787430004</v>
      </c>
      <c r="J619" s="18">
        <f t="shared" si="85"/>
        <v>1.5739464223801249</v>
      </c>
      <c r="K619" s="10">
        <v>1.6535195669634144</v>
      </c>
      <c r="L619" s="10">
        <v>0.19559322033898305</v>
      </c>
      <c r="M619" s="200">
        <f t="shared" si="89"/>
        <v>0.19559322033898305</v>
      </c>
      <c r="N619" s="85">
        <v>12</v>
      </c>
      <c r="O619" s="85">
        <v>12</v>
      </c>
      <c r="P619" s="8">
        <v>5000</v>
      </c>
      <c r="Q619" s="10">
        <f t="shared" si="87"/>
        <v>7.7035770839825624</v>
      </c>
      <c r="R619" s="11">
        <f t="shared" si="88"/>
        <v>2.3393796185795814E-2</v>
      </c>
      <c r="S619" s="94"/>
    </row>
    <row r="620" spans="1:19">
      <c r="A620" s="9">
        <f t="shared" si="90"/>
        <v>68</v>
      </c>
      <c r="B620" s="8" t="s">
        <v>709</v>
      </c>
      <c r="C620" s="10">
        <v>377.4</v>
      </c>
      <c r="D620" s="10"/>
      <c r="E620" s="10"/>
      <c r="F620" s="8">
        <f t="shared" si="84"/>
        <v>377.4</v>
      </c>
      <c r="G620" s="11">
        <v>1.0593220338983051E-3</v>
      </c>
      <c r="H620" s="11">
        <v>1.062887511071745E-3</v>
      </c>
      <c r="I620" s="18">
        <f t="shared" si="86"/>
        <v>4.28051787430004</v>
      </c>
      <c r="J620" s="18">
        <f t="shared" si="85"/>
        <v>1.5739464223801249</v>
      </c>
      <c r="K620" s="10">
        <v>1.6535195669634144</v>
      </c>
      <c r="L620" s="10">
        <v>0.19559322033898305</v>
      </c>
      <c r="M620" s="200">
        <f t="shared" si="89"/>
        <v>0.19559322033898305</v>
      </c>
      <c r="N620" s="85">
        <v>12</v>
      </c>
      <c r="O620" s="85">
        <v>12</v>
      </c>
      <c r="P620" s="8">
        <v>5000</v>
      </c>
      <c r="Q620" s="10">
        <f t="shared" si="87"/>
        <v>7.7035770839825624</v>
      </c>
      <c r="R620" s="11">
        <f t="shared" si="88"/>
        <v>2.041223392682184E-2</v>
      </c>
      <c r="S620" s="94"/>
    </row>
    <row r="621" spans="1:19">
      <c r="A621" s="9">
        <f t="shared" si="90"/>
        <v>69</v>
      </c>
      <c r="B621" s="8" t="s">
        <v>710</v>
      </c>
      <c r="C621" s="10">
        <v>324.31</v>
      </c>
      <c r="D621" s="10"/>
      <c r="E621" s="10"/>
      <c r="F621" s="8">
        <f t="shared" si="84"/>
        <v>324.31</v>
      </c>
      <c r="G621" s="11">
        <v>1.0593220338983051E-3</v>
      </c>
      <c r="H621" s="11">
        <v>1.062887511071745E-3</v>
      </c>
      <c r="I621" s="18">
        <f t="shared" si="86"/>
        <v>4.28051787430004</v>
      </c>
      <c r="J621" s="18">
        <f t="shared" si="85"/>
        <v>1.5739464223801249</v>
      </c>
      <c r="K621" s="10">
        <v>1.6535195669634144</v>
      </c>
      <c r="L621" s="10">
        <v>0.19559322033898305</v>
      </c>
      <c r="M621" s="200">
        <f t="shared" si="89"/>
        <v>0.19559322033898305</v>
      </c>
      <c r="N621" s="85">
        <v>12</v>
      </c>
      <c r="O621" s="85">
        <v>12</v>
      </c>
      <c r="P621" s="8">
        <v>5000</v>
      </c>
      <c r="Q621" s="10">
        <f t="shared" si="87"/>
        <v>7.7035770839825624</v>
      </c>
      <c r="R621" s="11">
        <f t="shared" si="88"/>
        <v>2.3753745132689595E-2</v>
      </c>
      <c r="S621" s="94"/>
    </row>
    <row r="622" spans="1:19">
      <c r="A622" s="9">
        <f t="shared" si="90"/>
        <v>70</v>
      </c>
      <c r="B622" s="8" t="s">
        <v>711</v>
      </c>
      <c r="C622" s="10">
        <v>332</v>
      </c>
      <c r="D622" s="10"/>
      <c r="E622" s="10"/>
      <c r="F622" s="8">
        <f t="shared" si="84"/>
        <v>332</v>
      </c>
      <c r="G622" s="11">
        <v>7.9449152542372887E-4</v>
      </c>
      <c r="H622" s="11">
        <v>7.0859167404782998E-4</v>
      </c>
      <c r="I622" s="18">
        <f t="shared" si="86"/>
        <v>3.0317338441661286</v>
      </c>
      <c r="J622" s="18">
        <f t="shared" si="85"/>
        <v>1.1147685344998857</v>
      </c>
      <c r="K622" s="10">
        <v>1.1711272748682651</v>
      </c>
      <c r="L622" s="10">
        <v>0.14669491525423728</v>
      </c>
      <c r="M622" s="200">
        <f t="shared" si="89"/>
        <v>0.14669491525423728</v>
      </c>
      <c r="N622" s="85">
        <v>8</v>
      </c>
      <c r="O622" s="85">
        <v>9</v>
      </c>
      <c r="P622" s="8">
        <v>5000</v>
      </c>
      <c r="Q622" s="10">
        <f t="shared" si="87"/>
        <v>5.4643245687885162</v>
      </c>
      <c r="R622" s="11">
        <f t="shared" si="88"/>
        <v>1.6458808942134084E-2</v>
      </c>
      <c r="S622" s="94"/>
    </row>
    <row r="623" spans="1:19">
      <c r="A623" s="9">
        <f t="shared" si="90"/>
        <v>71</v>
      </c>
      <c r="B623" s="8" t="s">
        <v>712</v>
      </c>
      <c r="C623" s="10">
        <v>309.2</v>
      </c>
      <c r="D623" s="10"/>
      <c r="E623" s="10"/>
      <c r="F623" s="8">
        <f t="shared" si="84"/>
        <v>309.2</v>
      </c>
      <c r="G623" s="11">
        <v>1.0593220338983051E-3</v>
      </c>
      <c r="H623" s="11">
        <v>1.062887511071745E-3</v>
      </c>
      <c r="I623" s="18">
        <f t="shared" si="86"/>
        <v>4.28051787430004</v>
      </c>
      <c r="J623" s="18">
        <f t="shared" si="85"/>
        <v>1.5739464223801249</v>
      </c>
      <c r="K623" s="10">
        <v>1.6535195669634144</v>
      </c>
      <c r="L623" s="10">
        <v>0.19559322033898305</v>
      </c>
      <c r="M623" s="200">
        <f t="shared" si="89"/>
        <v>0.19559322033898305</v>
      </c>
      <c r="N623" s="85">
        <v>12</v>
      </c>
      <c r="O623" s="85">
        <v>12</v>
      </c>
      <c r="P623" s="8">
        <v>5000</v>
      </c>
      <c r="Q623" s="10">
        <f t="shared" si="87"/>
        <v>7.7035770839825624</v>
      </c>
      <c r="R623" s="11">
        <f t="shared" si="88"/>
        <v>2.4914544256088494E-2</v>
      </c>
      <c r="S623" s="94"/>
    </row>
    <row r="624" spans="1:19">
      <c r="A624" s="9">
        <f t="shared" si="90"/>
        <v>72</v>
      </c>
      <c r="B624" s="8" t="s">
        <v>713</v>
      </c>
      <c r="C624" s="10">
        <v>6690.05</v>
      </c>
      <c r="D624" s="10"/>
      <c r="E624" s="10"/>
      <c r="F624" s="8">
        <f t="shared" si="84"/>
        <v>6690.05</v>
      </c>
      <c r="G624" s="11">
        <v>9.5338983050847464E-3</v>
      </c>
      <c r="H624" s="11">
        <v>9.5659875996457044E-3</v>
      </c>
      <c r="I624" s="18">
        <f t="shared" si="86"/>
        <v>38.524660868700366</v>
      </c>
      <c r="J624" s="18">
        <f t="shared" si="85"/>
        <v>14.165517801421126</v>
      </c>
      <c r="K624" s="10">
        <v>14.881676102670731</v>
      </c>
      <c r="L624" s="10">
        <v>1.7603389830508474</v>
      </c>
      <c r="M624" s="200">
        <f t="shared" si="89"/>
        <v>1.7603389830508474</v>
      </c>
      <c r="N624" s="85">
        <v>108</v>
      </c>
      <c r="O624" s="85">
        <v>108</v>
      </c>
      <c r="P624" s="8">
        <v>5000</v>
      </c>
      <c r="Q624" s="10">
        <f t="shared" si="87"/>
        <v>69.332193755843065</v>
      </c>
      <c r="R624" s="11">
        <f t="shared" si="88"/>
        <v>1.0363479160221982E-2</v>
      </c>
      <c r="S624" s="94"/>
    </row>
    <row r="625" spans="1:19">
      <c r="A625" s="9">
        <f t="shared" si="90"/>
        <v>73</v>
      </c>
      <c r="B625" s="8" t="s">
        <v>714</v>
      </c>
      <c r="C625" s="10">
        <v>7080.5</v>
      </c>
      <c r="D625" s="10"/>
      <c r="E625" s="10"/>
      <c r="F625" s="8">
        <f t="shared" si="84"/>
        <v>7080.5</v>
      </c>
      <c r="G625" s="11">
        <v>1.8449858757062145E-2</v>
      </c>
      <c r="H625" s="11">
        <v>1.8423383525243579E-2</v>
      </c>
      <c r="I625" s="18">
        <f t="shared" si="86"/>
        <v>74.373698415833459</v>
      </c>
      <c r="J625" s="18">
        <f t="shared" si="85"/>
        <v>27.347208907501965</v>
      </c>
      <c r="K625" s="10">
        <v>28.729786724258503</v>
      </c>
      <c r="L625" s="10">
        <v>3.4065819209039541</v>
      </c>
      <c r="M625" s="200">
        <f t="shared" si="89"/>
        <v>3.4065819209039541</v>
      </c>
      <c r="N625" s="85">
        <v>208</v>
      </c>
      <c r="O625" s="85">
        <v>209</v>
      </c>
      <c r="P625" s="8">
        <v>5000</v>
      </c>
      <c r="Q625" s="10">
        <f t="shared" si="87"/>
        <v>133.85727596849787</v>
      </c>
      <c r="R625" s="11">
        <f t="shared" si="88"/>
        <v>1.8905059807711018E-2</v>
      </c>
      <c r="S625" s="94"/>
    </row>
    <row r="626" spans="1:19">
      <c r="A626" s="9">
        <f t="shared" si="90"/>
        <v>74</v>
      </c>
      <c r="B626" s="8" t="s">
        <v>715</v>
      </c>
      <c r="C626" s="10">
        <v>1902.1</v>
      </c>
      <c r="D626" s="10"/>
      <c r="E626" s="10"/>
      <c r="F626" s="8">
        <f t="shared" si="84"/>
        <v>1902.1</v>
      </c>
      <c r="G626" s="11">
        <v>2.6483050847457626E-3</v>
      </c>
      <c r="H626" s="11">
        <v>2.6572187776793626E-3</v>
      </c>
      <c r="I626" s="18">
        <f t="shared" si="86"/>
        <v>10.701294685750103</v>
      </c>
      <c r="J626" s="18">
        <f t="shared" si="85"/>
        <v>3.9348660559503132</v>
      </c>
      <c r="K626" s="10">
        <v>4.1337989174085363</v>
      </c>
      <c r="L626" s="10">
        <v>0.48898305084745758</v>
      </c>
      <c r="M626" s="200">
        <f t="shared" si="89"/>
        <v>0.48898305084745758</v>
      </c>
      <c r="N626" s="85">
        <v>30</v>
      </c>
      <c r="O626" s="85">
        <v>30</v>
      </c>
      <c r="P626" s="8">
        <v>5000</v>
      </c>
      <c r="Q626" s="10">
        <f t="shared" si="87"/>
        <v>19.258942709956411</v>
      </c>
      <c r="R626" s="11">
        <f t="shared" si="88"/>
        <v>1.0125094742629941E-2</v>
      </c>
      <c r="S626" s="94"/>
    </row>
    <row r="627" spans="1:19">
      <c r="A627" s="9">
        <f t="shared" si="90"/>
        <v>75</v>
      </c>
      <c r="B627" s="8" t="s">
        <v>716</v>
      </c>
      <c r="C627" s="10">
        <v>2315.9899999999998</v>
      </c>
      <c r="D627" s="10"/>
      <c r="E627" s="10"/>
      <c r="F627" s="8">
        <f t="shared" si="84"/>
        <v>2315.9899999999998</v>
      </c>
      <c r="G627" s="11">
        <v>3.79590395480226E-3</v>
      </c>
      <c r="H627" s="11">
        <v>3.8086802480070863E-3</v>
      </c>
      <c r="I627" s="18">
        <f t="shared" si="86"/>
        <v>15.338522382908481</v>
      </c>
      <c r="J627" s="18">
        <f t="shared" si="85"/>
        <v>5.6399746801954489</v>
      </c>
      <c r="K627" s="10">
        <v>5.9251117816189023</v>
      </c>
      <c r="L627" s="10">
        <v>0.7008757062146892</v>
      </c>
      <c r="M627" s="200">
        <f t="shared" si="89"/>
        <v>0.7008757062146892</v>
      </c>
      <c r="N627" s="85">
        <v>43</v>
      </c>
      <c r="O627" s="85">
        <v>43</v>
      </c>
      <c r="P627" s="8">
        <v>5000</v>
      </c>
      <c r="Q627" s="10">
        <f t="shared" si="87"/>
        <v>27.604484550937521</v>
      </c>
      <c r="R627" s="11">
        <f t="shared" si="88"/>
        <v>1.1919086244300504E-2</v>
      </c>
      <c r="S627" s="94"/>
    </row>
    <row r="628" spans="1:19">
      <c r="A628" s="9">
        <f t="shared" si="90"/>
        <v>76</v>
      </c>
      <c r="B628" s="8" t="s">
        <v>717</v>
      </c>
      <c r="C628" s="10">
        <v>2390.8000000000002</v>
      </c>
      <c r="D628" s="10"/>
      <c r="E628" s="10"/>
      <c r="F628" s="8">
        <f t="shared" si="84"/>
        <v>2390.8000000000002</v>
      </c>
      <c r="G628" s="11">
        <v>4.2372881355932203E-3</v>
      </c>
      <c r="H628" s="11">
        <v>4.2515500442869801E-3</v>
      </c>
      <c r="I628" s="18">
        <f t="shared" si="86"/>
        <v>17.12207149720016</v>
      </c>
      <c r="J628" s="18">
        <f t="shared" si="85"/>
        <v>6.2957856895204998</v>
      </c>
      <c r="K628" s="10">
        <v>6.6140782678536576</v>
      </c>
      <c r="L628" s="10">
        <v>0.78237288135593219</v>
      </c>
      <c r="M628" s="200">
        <f t="shared" si="89"/>
        <v>0.78237288135593219</v>
      </c>
      <c r="N628" s="85">
        <v>48</v>
      </c>
      <c r="O628" s="85">
        <v>48</v>
      </c>
      <c r="P628" s="8">
        <v>5000</v>
      </c>
      <c r="Q628" s="10">
        <f t="shared" si="87"/>
        <v>30.814308335930249</v>
      </c>
      <c r="R628" s="11">
        <f t="shared" si="88"/>
        <v>1.2888701830320499E-2</v>
      </c>
      <c r="S628" s="94"/>
    </row>
    <row r="629" spans="1:19">
      <c r="A629" s="9">
        <f t="shared" si="90"/>
        <v>77</v>
      </c>
      <c r="B629" s="8" t="s">
        <v>718</v>
      </c>
      <c r="C629" s="10">
        <v>2393.3000000000002</v>
      </c>
      <c r="D629" s="10"/>
      <c r="E629" s="10"/>
      <c r="F629" s="8">
        <f t="shared" si="84"/>
        <v>2393.3000000000002</v>
      </c>
      <c r="G629" s="11">
        <v>3.4427966101694915E-3</v>
      </c>
      <c r="H629" s="11">
        <v>3.4543844109831711E-3</v>
      </c>
      <c r="I629" s="18">
        <f t="shared" si="86"/>
        <v>13.911683091475131</v>
      </c>
      <c r="J629" s="18">
        <f t="shared" si="85"/>
        <v>5.1153258727354061</v>
      </c>
      <c r="K629" s="10">
        <v>5.373938592631097</v>
      </c>
      <c r="L629" s="10">
        <v>0.6356779661016948</v>
      </c>
      <c r="M629" s="200">
        <f t="shared" si="89"/>
        <v>0.6356779661016948</v>
      </c>
      <c r="N629" s="85">
        <v>39</v>
      </c>
      <c r="O629" s="85">
        <v>39</v>
      </c>
      <c r="P629" s="8">
        <v>5000</v>
      </c>
      <c r="Q629" s="10">
        <f t="shared" si="87"/>
        <v>25.036625522943332</v>
      </c>
      <c r="R629" s="11">
        <f t="shared" si="88"/>
        <v>1.0461131292751986E-2</v>
      </c>
      <c r="S629" s="94"/>
    </row>
    <row r="630" spans="1:19">
      <c r="A630" s="9">
        <f t="shared" si="90"/>
        <v>78</v>
      </c>
      <c r="B630" s="8" t="s">
        <v>719</v>
      </c>
      <c r="C630" s="10">
        <v>3729.61</v>
      </c>
      <c r="D630" s="10"/>
      <c r="E630" s="10"/>
      <c r="F630" s="8">
        <f t="shared" si="84"/>
        <v>3729.61</v>
      </c>
      <c r="G630" s="11">
        <v>1.059322033898305E-2</v>
      </c>
      <c r="H630" s="11">
        <v>1.062887511071745E-2</v>
      </c>
      <c r="I630" s="18">
        <f t="shared" si="86"/>
        <v>42.805178743000411</v>
      </c>
      <c r="J630" s="18">
        <f t="shared" si="85"/>
        <v>15.739464223801253</v>
      </c>
      <c r="K630" s="10">
        <v>16.535195669634145</v>
      </c>
      <c r="L630" s="10">
        <v>1.9559322033898303</v>
      </c>
      <c r="M630" s="200">
        <f t="shared" si="89"/>
        <v>1.9559322033898303</v>
      </c>
      <c r="N630" s="85">
        <v>120</v>
      </c>
      <c r="O630" s="85">
        <v>120</v>
      </c>
      <c r="P630" s="8">
        <v>5000</v>
      </c>
      <c r="Q630" s="10">
        <f t="shared" si="87"/>
        <v>77.035770839825645</v>
      </c>
      <c r="R630" s="11">
        <f t="shared" si="88"/>
        <v>2.065518132990464E-2</v>
      </c>
      <c r="S630" s="94"/>
    </row>
    <row r="631" spans="1:19">
      <c r="A631" s="9">
        <f t="shared" si="90"/>
        <v>79</v>
      </c>
      <c r="B631" s="8" t="s">
        <v>720</v>
      </c>
      <c r="C631" s="10">
        <v>4033.36</v>
      </c>
      <c r="D631" s="10"/>
      <c r="E631" s="10"/>
      <c r="F631" s="8">
        <f t="shared" si="84"/>
        <v>4033.36</v>
      </c>
      <c r="G631" s="11">
        <v>1.7390536723163843E-2</v>
      </c>
      <c r="H631" s="11">
        <v>1.7360496014171833E-2</v>
      </c>
      <c r="I631" s="18">
        <f t="shared" si="86"/>
        <v>70.093180541533442</v>
      </c>
      <c r="J631" s="18">
        <f t="shared" si="85"/>
        <v>25.773262485121847</v>
      </c>
      <c r="K631" s="10">
        <v>27.076267157295096</v>
      </c>
      <c r="L631" s="10">
        <v>3.2109887005649718</v>
      </c>
      <c r="M631" s="200">
        <f t="shared" si="89"/>
        <v>3.2109887005649718</v>
      </c>
      <c r="N631" s="85">
        <v>196</v>
      </c>
      <c r="O631" s="85">
        <v>197</v>
      </c>
      <c r="P631" s="8">
        <v>5000</v>
      </c>
      <c r="Q631" s="10">
        <f t="shared" si="87"/>
        <v>126.15369888451535</v>
      </c>
      <c r="R631" s="11">
        <f t="shared" si="88"/>
        <v>3.1277569789087842E-2</v>
      </c>
      <c r="S631" s="94"/>
    </row>
    <row r="632" spans="1:19">
      <c r="A632" s="9">
        <f t="shared" si="90"/>
        <v>80</v>
      </c>
      <c r="B632" s="8" t="s">
        <v>721</v>
      </c>
      <c r="C632" s="10">
        <v>3448.7</v>
      </c>
      <c r="D632" s="10"/>
      <c r="E632" s="10"/>
      <c r="F632" s="8">
        <f t="shared" si="84"/>
        <v>3448.7</v>
      </c>
      <c r="G632" s="11">
        <v>5.2966101694915252E-3</v>
      </c>
      <c r="H632" s="11">
        <v>5.3144375553587251E-3</v>
      </c>
      <c r="I632" s="18">
        <f t="shared" si="86"/>
        <v>21.402589371500206</v>
      </c>
      <c r="J632" s="18">
        <f t="shared" si="85"/>
        <v>7.8697321119006265</v>
      </c>
      <c r="K632" s="10">
        <v>8.2675978348170727</v>
      </c>
      <c r="L632" s="10">
        <v>0.97796610169491516</v>
      </c>
      <c r="M632" s="200">
        <f t="shared" si="89"/>
        <v>0.97796610169491516</v>
      </c>
      <c r="N632" s="85">
        <v>60</v>
      </c>
      <c r="O632" s="85">
        <v>60</v>
      </c>
      <c r="P632" s="8">
        <v>5000</v>
      </c>
      <c r="Q632" s="10">
        <f t="shared" si="87"/>
        <v>38.517885419912822</v>
      </c>
      <c r="R632" s="11">
        <f t="shared" si="88"/>
        <v>1.1168813007774763E-2</v>
      </c>
      <c r="S632" s="94"/>
    </row>
    <row r="633" spans="1:19">
      <c r="A633" s="9">
        <f t="shared" si="90"/>
        <v>81</v>
      </c>
      <c r="B633" s="8" t="s">
        <v>722</v>
      </c>
      <c r="C633" s="10">
        <v>6256.34</v>
      </c>
      <c r="D633" s="10"/>
      <c r="E633" s="10"/>
      <c r="F633" s="8">
        <f t="shared" si="84"/>
        <v>6256.34</v>
      </c>
      <c r="G633" s="11">
        <v>1.7125706214689264E-2</v>
      </c>
      <c r="H633" s="11">
        <v>1.7094774136403899E-2</v>
      </c>
      <c r="I633" s="18">
        <f t="shared" si="86"/>
        <v>69.023051072958424</v>
      </c>
      <c r="J633" s="18">
        <f t="shared" si="85"/>
        <v>25.379775879526814</v>
      </c>
      <c r="K633" s="10">
        <v>26.662887265554239</v>
      </c>
      <c r="L633" s="10">
        <v>3.1620903954802255</v>
      </c>
      <c r="M633" s="200">
        <f t="shared" si="89"/>
        <v>3.1620903954802255</v>
      </c>
      <c r="N633" s="85">
        <v>193</v>
      </c>
      <c r="O633" s="85">
        <v>194</v>
      </c>
      <c r="P633" s="8">
        <v>5000</v>
      </c>
      <c r="Q633" s="10">
        <f t="shared" si="87"/>
        <v>124.22780461351971</v>
      </c>
      <c r="R633" s="11">
        <f t="shared" si="88"/>
        <v>1.9856306500848693E-2</v>
      </c>
      <c r="S633" s="94"/>
    </row>
    <row r="634" spans="1:19">
      <c r="A634" s="9">
        <f t="shared" si="90"/>
        <v>82</v>
      </c>
      <c r="B634" s="8" t="s">
        <v>1284</v>
      </c>
      <c r="C634" s="10">
        <v>3393.78</v>
      </c>
      <c r="D634" s="10"/>
      <c r="E634" s="10"/>
      <c r="F634" s="8">
        <f t="shared" si="84"/>
        <v>3393.78</v>
      </c>
      <c r="G634" s="11">
        <v>1.059322033898305E-2</v>
      </c>
      <c r="H634" s="11">
        <v>1.062887511071745E-2</v>
      </c>
      <c r="I634" s="18">
        <f t="shared" si="86"/>
        <v>42.805178743000411</v>
      </c>
      <c r="J634" s="18">
        <f t="shared" si="85"/>
        <v>15.739464223801253</v>
      </c>
      <c r="K634" s="10">
        <v>16.535195669634145</v>
      </c>
      <c r="L634" s="10">
        <v>1.9559322033898303</v>
      </c>
      <c r="M634" s="200">
        <f t="shared" si="89"/>
        <v>1.9559322033898303</v>
      </c>
      <c r="N634" s="85">
        <v>120</v>
      </c>
      <c r="O634" s="85">
        <v>120</v>
      </c>
      <c r="P634" s="8">
        <v>5000</v>
      </c>
      <c r="Q634" s="10">
        <f t="shared" si="87"/>
        <v>77.035770839825645</v>
      </c>
      <c r="R634" s="83">
        <f t="shared" si="88"/>
        <v>2.269910566973276E-2</v>
      </c>
      <c r="S634" s="94"/>
    </row>
    <row r="635" spans="1:19">
      <c r="A635" s="9"/>
      <c r="B635" s="13" t="s">
        <v>576</v>
      </c>
      <c r="C635" s="15">
        <f>SUM(C553:C634)</f>
        <v>243510.5</v>
      </c>
      <c r="D635" s="15">
        <f t="shared" ref="D635:M635" si="91">SUM(D553:D634)</f>
        <v>463.5</v>
      </c>
      <c r="E635" s="15">
        <f t="shared" si="91"/>
        <v>903.09999999999991</v>
      </c>
      <c r="F635" s="15">
        <f t="shared" si="91"/>
        <v>244877.09999999995</v>
      </c>
      <c r="G635" s="15">
        <f>SUM(G553:G634)</f>
        <v>0.49902895480225995</v>
      </c>
      <c r="H635" s="15">
        <f>SUM(H553:H634)</f>
        <v>0.49920283436669638</v>
      </c>
      <c r="I635" s="15">
        <f t="shared" si="91"/>
        <v>2013.4435010716766</v>
      </c>
      <c r="J635" s="15">
        <f t="shared" si="91"/>
        <v>740.34317534405557</v>
      </c>
      <c r="K635" s="15">
        <v>759.77279999999996</v>
      </c>
      <c r="L635" s="15"/>
      <c r="M635" s="15">
        <f t="shared" si="91"/>
        <v>92.988276836158164</v>
      </c>
      <c r="N635" s="15">
        <f>SUM(N553:N634)</f>
        <v>5636</v>
      </c>
      <c r="O635" s="15">
        <f>SUM(O553:O634)</f>
        <v>5653</v>
      </c>
      <c r="P635" s="39">
        <v>5000</v>
      </c>
      <c r="Q635" s="15">
        <f t="shared" si="87"/>
        <v>3606.5477532518903</v>
      </c>
      <c r="R635" s="11">
        <f t="shared" si="88"/>
        <v>1.4727991115755174E-2</v>
      </c>
      <c r="S635" s="95"/>
    </row>
    <row r="636" spans="1:19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8"/>
      <c r="K636" s="10"/>
      <c r="L636" s="10"/>
      <c r="M636" s="8"/>
      <c r="N636" s="8"/>
      <c r="O636" s="8"/>
      <c r="P636" s="8"/>
      <c r="Q636" s="10"/>
      <c r="R636" s="11"/>
      <c r="S636" s="89"/>
    </row>
    <row r="637" spans="1:19">
      <c r="A637" s="9">
        <v>1</v>
      </c>
      <c r="B637" s="14" t="s">
        <v>724</v>
      </c>
      <c r="C637" s="8">
        <v>399.3</v>
      </c>
      <c r="D637" s="8"/>
      <c r="E637" s="8"/>
      <c r="F637" s="8">
        <f t="shared" ref="F637:F698" si="92">C637+D637+E637</f>
        <v>399.3</v>
      </c>
      <c r="G637" s="11">
        <v>2.0429009193054137E-3</v>
      </c>
      <c r="H637" s="11">
        <v>2.0470829068577278E-3</v>
      </c>
      <c r="I637" s="18">
        <f t="shared" ref="I637:I668" si="93">(G637+H637)*$I$2</f>
        <v>8.249538277209318</v>
      </c>
      <c r="J637" s="18">
        <f t="shared" ref="J637:J700" si="94">I637*0.3677</f>
        <v>3.0333552245298665</v>
      </c>
      <c r="K637" s="10">
        <v>3.1867108981550119</v>
      </c>
      <c r="L637" s="10">
        <v>0.37720122574055159</v>
      </c>
      <c r="M637" s="200">
        <f t="shared" ref="M637:M700" si="95">L637*$M$2</f>
        <v>0.37720122574055159</v>
      </c>
      <c r="N637" s="85">
        <v>20</v>
      </c>
      <c r="O637" s="85">
        <v>20</v>
      </c>
      <c r="P637" s="8">
        <v>5000</v>
      </c>
      <c r="Q637" s="10">
        <f t="shared" ref="Q637:Q668" si="96">I637+J637+K637+M637</f>
        <v>14.846805625634747</v>
      </c>
      <c r="R637" s="11">
        <f t="shared" ref="R637:R668" si="97">Q637/F637</f>
        <v>3.7182082708827315E-2</v>
      </c>
      <c r="S637" s="89"/>
    </row>
    <row r="638" spans="1:19">
      <c r="A638" s="9">
        <f t="shared" ref="A638:A701" si="98">A637+1</f>
        <v>2</v>
      </c>
      <c r="B638" s="14" t="s">
        <v>725</v>
      </c>
      <c r="C638" s="8">
        <v>4599.2</v>
      </c>
      <c r="D638" s="8">
        <v>126</v>
      </c>
      <c r="E638" s="8">
        <v>20.3</v>
      </c>
      <c r="F638" s="8">
        <f t="shared" si="92"/>
        <v>4745.5</v>
      </c>
      <c r="G638" s="11">
        <v>1.8590398365679266E-2</v>
      </c>
      <c r="H638" s="11">
        <v>1.8628454452405321E-2</v>
      </c>
      <c r="I638" s="18">
        <f t="shared" si="93"/>
        <v>75.070798322604787</v>
      </c>
      <c r="J638" s="18">
        <f t="shared" si="94"/>
        <v>27.603532543221782</v>
      </c>
      <c r="K638" s="10">
        <v>28.999069173210604</v>
      </c>
      <c r="L638" s="10">
        <v>3.4325311542390193</v>
      </c>
      <c r="M638" s="200">
        <f t="shared" si="95"/>
        <v>3.4325311542390193</v>
      </c>
      <c r="N638" s="85">
        <v>182</v>
      </c>
      <c r="O638" s="85">
        <v>182</v>
      </c>
      <c r="P638" s="8">
        <v>5000</v>
      </c>
      <c r="Q638" s="10">
        <f t="shared" si="96"/>
        <v>135.10593119327621</v>
      </c>
      <c r="R638" s="11">
        <f t="shared" si="97"/>
        <v>2.8470325823048405E-2</v>
      </c>
      <c r="S638" s="89"/>
    </row>
    <row r="639" spans="1:19">
      <c r="A639" s="9">
        <f t="shared" si="98"/>
        <v>3</v>
      </c>
      <c r="B639" s="14" t="s">
        <v>726</v>
      </c>
      <c r="C639" s="8">
        <v>418.7</v>
      </c>
      <c r="D639" s="8"/>
      <c r="E639" s="8"/>
      <c r="F639" s="8">
        <f t="shared" si="92"/>
        <v>418.7</v>
      </c>
      <c r="G639" s="11">
        <v>2.0429009193054137E-3</v>
      </c>
      <c r="H639" s="11">
        <v>2.0470829068577278E-3</v>
      </c>
      <c r="I639" s="18">
        <f t="shared" si="93"/>
        <v>8.249538277209318</v>
      </c>
      <c r="J639" s="18">
        <f t="shared" si="94"/>
        <v>3.0333552245298665</v>
      </c>
      <c r="K639" s="10">
        <v>3.1867108981550119</v>
      </c>
      <c r="L639" s="10">
        <v>0.37720122574055159</v>
      </c>
      <c r="M639" s="200">
        <f t="shared" si="95"/>
        <v>0.37720122574055159</v>
      </c>
      <c r="N639" s="85">
        <v>20</v>
      </c>
      <c r="O639" s="85">
        <v>20</v>
      </c>
      <c r="P639" s="8">
        <v>5000</v>
      </c>
      <c r="Q639" s="10">
        <f t="shared" si="96"/>
        <v>14.846805625634747</v>
      </c>
      <c r="R639" s="11">
        <f t="shared" si="97"/>
        <v>3.5459292155803075E-2</v>
      </c>
      <c r="S639" s="89"/>
    </row>
    <row r="640" spans="1:19">
      <c r="A640" s="9">
        <f t="shared" si="98"/>
        <v>4</v>
      </c>
      <c r="B640" s="14" t="s">
        <v>727</v>
      </c>
      <c r="C640" s="8">
        <v>1430.1</v>
      </c>
      <c r="D640" s="8">
        <v>88.5</v>
      </c>
      <c r="E640" s="8"/>
      <c r="F640" s="8">
        <f t="shared" si="92"/>
        <v>1518.6</v>
      </c>
      <c r="G640" s="11">
        <v>4.6986721144024511E-3</v>
      </c>
      <c r="H640" s="11">
        <v>4.708290685772774E-3</v>
      </c>
      <c r="I640" s="18">
        <f t="shared" si="93"/>
        <v>18.973938037581433</v>
      </c>
      <c r="J640" s="18">
        <f t="shared" si="94"/>
        <v>6.9767170164186938</v>
      </c>
      <c r="K640" s="10">
        <v>7.3294350657565275</v>
      </c>
      <c r="L640" s="10">
        <v>0.8675628192032685</v>
      </c>
      <c r="M640" s="200">
        <f t="shared" si="95"/>
        <v>0.8675628192032685</v>
      </c>
      <c r="N640" s="85">
        <v>46</v>
      </c>
      <c r="O640" s="85">
        <v>46</v>
      </c>
      <c r="P640" s="8">
        <v>5000</v>
      </c>
      <c r="Q640" s="10">
        <f t="shared" si="96"/>
        <v>34.147652938959922</v>
      </c>
      <c r="R640" s="11">
        <f t="shared" si="97"/>
        <v>2.2486272184222261E-2</v>
      </c>
      <c r="S640" s="91"/>
    </row>
    <row r="641" spans="1:19">
      <c r="A641" s="9">
        <f t="shared" si="98"/>
        <v>5</v>
      </c>
      <c r="B641" s="14" t="s">
        <v>728</v>
      </c>
      <c r="C641" s="8">
        <v>1507.3</v>
      </c>
      <c r="D641" s="8"/>
      <c r="E641" s="8"/>
      <c r="F641" s="8">
        <f t="shared" si="92"/>
        <v>1507.3</v>
      </c>
      <c r="G641" s="11">
        <v>4.9029622063329927E-3</v>
      </c>
      <c r="H641" s="11">
        <v>4.912998976458546E-3</v>
      </c>
      <c r="I641" s="18">
        <f t="shared" si="93"/>
        <v>19.798891865302362</v>
      </c>
      <c r="J641" s="18">
        <f t="shared" si="94"/>
        <v>7.2800525388716792</v>
      </c>
      <c r="K641" s="10">
        <v>7.6481061555720267</v>
      </c>
      <c r="L641" s="10">
        <v>0.90528294177732371</v>
      </c>
      <c r="M641" s="200">
        <f t="shared" si="95"/>
        <v>0.90528294177732371</v>
      </c>
      <c r="N641" s="85">
        <v>48</v>
      </c>
      <c r="O641" s="85">
        <v>48</v>
      </c>
      <c r="P641" s="8">
        <v>5000</v>
      </c>
      <c r="Q641" s="10">
        <f t="shared" si="96"/>
        <v>35.632333501523391</v>
      </c>
      <c r="R641" s="11">
        <f t="shared" si="97"/>
        <v>2.3639841771063087E-2</v>
      </c>
      <c r="S641" s="89"/>
    </row>
    <row r="642" spans="1:19">
      <c r="A642" s="9">
        <f t="shared" si="98"/>
        <v>6</v>
      </c>
      <c r="B642" s="14" t="s">
        <v>729</v>
      </c>
      <c r="C642" s="8">
        <v>512.9</v>
      </c>
      <c r="D642" s="8"/>
      <c r="E642" s="8"/>
      <c r="F642" s="8">
        <f t="shared" si="92"/>
        <v>512.9</v>
      </c>
      <c r="G642" s="11">
        <v>2.7579162410623086E-3</v>
      </c>
      <c r="H642" s="11">
        <v>2.7635619242579322E-3</v>
      </c>
      <c r="I642" s="18">
        <f t="shared" si="93"/>
        <v>11.136876674232578</v>
      </c>
      <c r="J642" s="18">
        <f t="shared" si="94"/>
        <v>4.0950295531153191</v>
      </c>
      <c r="K642" s="10">
        <v>4.3020597125092657</v>
      </c>
      <c r="L642" s="10">
        <v>0.50922165474974457</v>
      </c>
      <c r="M642" s="200">
        <f t="shared" si="95"/>
        <v>0.50922165474974457</v>
      </c>
      <c r="N642" s="85">
        <v>27</v>
      </c>
      <c r="O642" s="85">
        <v>27</v>
      </c>
      <c r="P642" s="8">
        <v>5000</v>
      </c>
      <c r="Q642" s="10">
        <f t="shared" si="96"/>
        <v>20.043187594606906</v>
      </c>
      <c r="R642" s="11">
        <f t="shared" si="97"/>
        <v>3.9078158694885762E-2</v>
      </c>
      <c r="S642" s="92"/>
    </row>
    <row r="643" spans="1:19">
      <c r="A643" s="9">
        <f t="shared" si="98"/>
        <v>7</v>
      </c>
      <c r="B643" s="14" t="s">
        <v>730</v>
      </c>
      <c r="C643" s="8">
        <v>304.10000000000002</v>
      </c>
      <c r="D643" s="8"/>
      <c r="E643" s="8"/>
      <c r="F643" s="8">
        <f t="shared" si="92"/>
        <v>304.10000000000002</v>
      </c>
      <c r="G643" s="11">
        <v>2.0429009193054137E-3</v>
      </c>
      <c r="H643" s="11">
        <v>2.0470829068577278E-3</v>
      </c>
      <c r="I643" s="18">
        <f t="shared" si="93"/>
        <v>8.249538277209318</v>
      </c>
      <c r="J643" s="18">
        <f t="shared" si="94"/>
        <v>3.0333552245298665</v>
      </c>
      <c r="K643" s="10">
        <v>3.1867108981550119</v>
      </c>
      <c r="L643" s="10">
        <v>0.37720122574055159</v>
      </c>
      <c r="M643" s="200">
        <f t="shared" si="95"/>
        <v>0.37720122574055159</v>
      </c>
      <c r="N643" s="85">
        <v>20</v>
      </c>
      <c r="O643" s="85">
        <v>20</v>
      </c>
      <c r="P643" s="8">
        <v>5000</v>
      </c>
      <c r="Q643" s="10">
        <f t="shared" si="96"/>
        <v>14.846805625634747</v>
      </c>
      <c r="R643" s="11">
        <f t="shared" si="97"/>
        <v>4.8822116493373056E-2</v>
      </c>
      <c r="S643" s="93"/>
    </row>
    <row r="644" spans="1:19">
      <c r="A644" s="9">
        <f t="shared" si="98"/>
        <v>8</v>
      </c>
      <c r="B644" s="14" t="s">
        <v>731</v>
      </c>
      <c r="C644" s="8">
        <v>288.5</v>
      </c>
      <c r="D644" s="8"/>
      <c r="E644" s="8"/>
      <c r="F644" s="8">
        <f t="shared" si="92"/>
        <v>288.5</v>
      </c>
      <c r="G644" s="11">
        <v>2.0429009193054137E-3</v>
      </c>
      <c r="H644" s="11">
        <v>2.0470829068577278E-3</v>
      </c>
      <c r="I644" s="18">
        <f t="shared" si="93"/>
        <v>8.249538277209318</v>
      </c>
      <c r="J644" s="18">
        <f t="shared" si="94"/>
        <v>3.0333552245298665</v>
      </c>
      <c r="K644" s="10">
        <v>3.1867108981550119</v>
      </c>
      <c r="L644" s="10">
        <v>0.37720122574055159</v>
      </c>
      <c r="M644" s="200">
        <f t="shared" si="95"/>
        <v>0.37720122574055159</v>
      </c>
      <c r="N644" s="85">
        <v>20</v>
      </c>
      <c r="O644" s="85">
        <v>20</v>
      </c>
      <c r="P644" s="8">
        <v>5000</v>
      </c>
      <c r="Q644" s="10">
        <f t="shared" si="96"/>
        <v>14.846805625634747</v>
      </c>
      <c r="R644" s="11">
        <f t="shared" si="97"/>
        <v>5.1462064560259091E-2</v>
      </c>
      <c r="S644" s="94"/>
    </row>
    <row r="645" spans="1:19">
      <c r="A645" s="9">
        <f t="shared" si="98"/>
        <v>9</v>
      </c>
      <c r="B645" s="14" t="s">
        <v>732</v>
      </c>
      <c r="C645" s="8">
        <v>3428.74</v>
      </c>
      <c r="D645" s="8"/>
      <c r="E645" s="8"/>
      <c r="F645" s="8">
        <f t="shared" si="92"/>
        <v>3428.74</v>
      </c>
      <c r="G645" s="11">
        <v>5.5158324821246172E-3</v>
      </c>
      <c r="H645" s="11">
        <v>5.5271238485158644E-3</v>
      </c>
      <c r="I645" s="18">
        <f t="shared" si="93"/>
        <v>22.273753348465156</v>
      </c>
      <c r="J645" s="18">
        <f t="shared" si="94"/>
        <v>8.1900591062306383</v>
      </c>
      <c r="K645" s="10">
        <v>8.6041194250185313</v>
      </c>
      <c r="L645" s="10">
        <v>1.0184433094994891</v>
      </c>
      <c r="M645" s="200">
        <f t="shared" si="95"/>
        <v>1.0184433094994891</v>
      </c>
      <c r="N645" s="85">
        <v>54</v>
      </c>
      <c r="O645" s="85">
        <v>54</v>
      </c>
      <c r="P645" s="8">
        <v>5000</v>
      </c>
      <c r="Q645" s="10">
        <f t="shared" si="96"/>
        <v>40.086375189213811</v>
      </c>
      <c r="R645" s="11">
        <f t="shared" si="97"/>
        <v>1.1691284608694102E-2</v>
      </c>
      <c r="S645" s="94"/>
    </row>
    <row r="646" spans="1:19">
      <c r="A646" s="9">
        <f t="shared" si="98"/>
        <v>10</v>
      </c>
      <c r="B646" s="14" t="s">
        <v>733</v>
      </c>
      <c r="C646" s="8">
        <v>3087.7</v>
      </c>
      <c r="D646" s="8"/>
      <c r="E646" s="8">
        <v>147</v>
      </c>
      <c r="F646" s="8">
        <f t="shared" si="92"/>
        <v>3234.7</v>
      </c>
      <c r="G646" s="11">
        <v>1.2257405515832482E-2</v>
      </c>
      <c r="H646" s="11">
        <v>1.2282497441146366E-2</v>
      </c>
      <c r="I646" s="18">
        <f t="shared" si="93"/>
        <v>49.497229663255901</v>
      </c>
      <c r="J646" s="18">
        <f t="shared" si="94"/>
        <v>18.200131347179195</v>
      </c>
      <c r="K646" s="10">
        <v>19.120265388930068</v>
      </c>
      <c r="L646" s="10">
        <v>2.2632073544433093</v>
      </c>
      <c r="M646" s="200">
        <f t="shared" si="95"/>
        <v>2.2632073544433093</v>
      </c>
      <c r="N646" s="85">
        <v>120</v>
      </c>
      <c r="O646" s="85">
        <v>120</v>
      </c>
      <c r="P646" s="8">
        <v>5000</v>
      </c>
      <c r="Q646" s="10">
        <f t="shared" si="96"/>
        <v>89.080833753808463</v>
      </c>
      <c r="R646" s="11">
        <f t="shared" si="97"/>
        <v>2.7539133073796167E-2</v>
      </c>
      <c r="S646" s="94"/>
    </row>
    <row r="647" spans="1:19">
      <c r="A647" s="9">
        <f t="shared" si="98"/>
        <v>11</v>
      </c>
      <c r="B647" s="14" t="s">
        <v>734</v>
      </c>
      <c r="C647" s="8">
        <v>4590.05</v>
      </c>
      <c r="D647" s="8"/>
      <c r="E647" s="8"/>
      <c r="F647" s="8">
        <f t="shared" si="92"/>
        <v>4590.05</v>
      </c>
      <c r="G647" s="11">
        <v>1.7160367722165476E-2</v>
      </c>
      <c r="H647" s="11">
        <v>1.7195496417604914E-2</v>
      </c>
      <c r="I647" s="18">
        <f t="shared" si="93"/>
        <v>69.296121528558274</v>
      </c>
      <c r="J647" s="18">
        <f t="shared" si="94"/>
        <v>25.480183886050881</v>
      </c>
      <c r="K647" s="10">
        <v>26.768371544502099</v>
      </c>
      <c r="L647" s="10">
        <v>3.1684902962206332</v>
      </c>
      <c r="M647" s="200">
        <f t="shared" si="95"/>
        <v>3.1684902962206332</v>
      </c>
      <c r="N647" s="85">
        <v>168</v>
      </c>
      <c r="O647" s="85">
        <v>168</v>
      </c>
      <c r="P647" s="8">
        <v>5000</v>
      </c>
      <c r="Q647" s="10">
        <f t="shared" si="96"/>
        <v>124.7131672553319</v>
      </c>
      <c r="R647" s="11">
        <f t="shared" si="97"/>
        <v>2.7170328701284711E-2</v>
      </c>
      <c r="S647" s="94"/>
    </row>
    <row r="648" spans="1:19">
      <c r="A648" s="9">
        <f t="shared" si="98"/>
        <v>12</v>
      </c>
      <c r="B648" s="14" t="s">
        <v>735</v>
      </c>
      <c r="C648" s="8">
        <v>4652.09</v>
      </c>
      <c r="D648" s="8"/>
      <c r="E648" s="8"/>
      <c r="F648" s="8">
        <f t="shared" si="92"/>
        <v>4652.09</v>
      </c>
      <c r="G648" s="11">
        <v>1.7160367722165476E-2</v>
      </c>
      <c r="H648" s="11">
        <v>1.7195496417604914E-2</v>
      </c>
      <c r="I648" s="18">
        <f t="shared" si="93"/>
        <v>69.296121528558274</v>
      </c>
      <c r="J648" s="18">
        <f t="shared" si="94"/>
        <v>25.480183886050881</v>
      </c>
      <c r="K648" s="10">
        <v>26.768371544502099</v>
      </c>
      <c r="L648" s="10">
        <v>3.1684902962206332</v>
      </c>
      <c r="M648" s="200">
        <f t="shared" si="95"/>
        <v>3.1684902962206332</v>
      </c>
      <c r="N648" s="85">
        <v>168</v>
      </c>
      <c r="O648" s="85">
        <v>168</v>
      </c>
      <c r="P648" s="8">
        <v>5000</v>
      </c>
      <c r="Q648" s="10">
        <f t="shared" si="96"/>
        <v>124.7131672553319</v>
      </c>
      <c r="R648" s="11">
        <f t="shared" si="97"/>
        <v>2.6807986787730224E-2</v>
      </c>
      <c r="S648" s="94"/>
    </row>
    <row r="649" spans="1:19">
      <c r="A649" s="9">
        <f t="shared" si="98"/>
        <v>13</v>
      </c>
      <c r="B649" s="14" t="s">
        <v>736</v>
      </c>
      <c r="C649" s="8">
        <v>4635.5</v>
      </c>
      <c r="D649" s="8"/>
      <c r="E649" s="8"/>
      <c r="F649" s="8">
        <f t="shared" si="92"/>
        <v>4635.5</v>
      </c>
      <c r="G649" s="11">
        <v>1.7160367722165476E-2</v>
      </c>
      <c r="H649" s="11">
        <v>1.7195496417604914E-2</v>
      </c>
      <c r="I649" s="18">
        <f t="shared" si="93"/>
        <v>69.296121528558274</v>
      </c>
      <c r="J649" s="18">
        <f t="shared" si="94"/>
        <v>25.480183886050881</v>
      </c>
      <c r="K649" s="10">
        <v>26.768371544502099</v>
      </c>
      <c r="L649" s="10">
        <v>0.86900102145045977</v>
      </c>
      <c r="M649" s="200">
        <f t="shared" si="95"/>
        <v>0.86900102145045977</v>
      </c>
      <c r="N649" s="85">
        <v>168</v>
      </c>
      <c r="O649" s="85">
        <v>168</v>
      </c>
      <c r="P649" s="8">
        <v>5000</v>
      </c>
      <c r="Q649" s="10">
        <f t="shared" si="96"/>
        <v>122.41367798056172</v>
      </c>
      <c r="R649" s="11">
        <f t="shared" si="97"/>
        <v>2.6407869265572585E-2</v>
      </c>
      <c r="S649" s="94"/>
    </row>
    <row r="650" spans="1:19">
      <c r="A650" s="9">
        <f t="shared" si="98"/>
        <v>14</v>
      </c>
      <c r="B650" s="14" t="s">
        <v>737</v>
      </c>
      <c r="C650" s="8">
        <v>760.7</v>
      </c>
      <c r="D650" s="8"/>
      <c r="E650" s="8"/>
      <c r="F650" s="8">
        <f t="shared" si="92"/>
        <v>760.7</v>
      </c>
      <c r="G650" s="11">
        <v>3.9836567926455563E-3</v>
      </c>
      <c r="H650" s="11">
        <v>3.9918116683725687E-3</v>
      </c>
      <c r="I650" s="18">
        <f t="shared" si="93"/>
        <v>16.08659964055817</v>
      </c>
      <c r="J650" s="18">
        <f t="shared" si="94"/>
        <v>5.9150426878332398</v>
      </c>
      <c r="K650" s="10">
        <v>6.2140862514022723</v>
      </c>
      <c r="L650" s="10">
        <v>0.73554239019407541</v>
      </c>
      <c r="M650" s="200">
        <f t="shared" si="95"/>
        <v>0.73554239019407541</v>
      </c>
      <c r="N650" s="85">
        <v>39</v>
      </c>
      <c r="O650" s="85">
        <v>39</v>
      </c>
      <c r="P650" s="8">
        <v>5000</v>
      </c>
      <c r="Q650" s="10">
        <f t="shared" si="96"/>
        <v>28.951270969987757</v>
      </c>
      <c r="R650" s="11">
        <f t="shared" si="97"/>
        <v>3.8058723504650657E-2</v>
      </c>
      <c r="S650" s="94"/>
    </row>
    <row r="651" spans="1:19">
      <c r="A651" s="9">
        <f t="shared" si="98"/>
        <v>15</v>
      </c>
      <c r="B651" s="14" t="s">
        <v>738</v>
      </c>
      <c r="C651" s="8">
        <v>195.3</v>
      </c>
      <c r="D651" s="8"/>
      <c r="E651" s="8"/>
      <c r="F651" s="8">
        <f t="shared" si="92"/>
        <v>195.3</v>
      </c>
      <c r="G651" s="11">
        <v>1.5321756894790602E-3</v>
      </c>
      <c r="H651" s="11">
        <v>1.5353121801432957E-3</v>
      </c>
      <c r="I651" s="18">
        <f t="shared" si="93"/>
        <v>6.1871537079069876</v>
      </c>
      <c r="J651" s="18">
        <f t="shared" si="94"/>
        <v>2.2750164183973993</v>
      </c>
      <c r="K651" s="10">
        <v>2.3900331736162586</v>
      </c>
      <c r="L651" s="10">
        <v>0.28290091930541367</v>
      </c>
      <c r="M651" s="200">
        <f t="shared" si="95"/>
        <v>0.28290091930541367</v>
      </c>
      <c r="N651" s="85">
        <v>15</v>
      </c>
      <c r="O651" s="85">
        <v>15</v>
      </c>
      <c r="P651" s="8">
        <v>5000</v>
      </c>
      <c r="Q651" s="10">
        <f t="shared" si="96"/>
        <v>11.135104219226058</v>
      </c>
      <c r="R651" s="11">
        <f t="shared" si="97"/>
        <v>5.7015382586922979E-2</v>
      </c>
      <c r="S651" s="94"/>
    </row>
    <row r="652" spans="1:19">
      <c r="A652" s="9">
        <f t="shared" si="98"/>
        <v>16</v>
      </c>
      <c r="B652" s="14" t="s">
        <v>739</v>
      </c>
      <c r="C652" s="8">
        <v>1221.2</v>
      </c>
      <c r="D652" s="8"/>
      <c r="E652" s="8"/>
      <c r="F652" s="8">
        <f t="shared" si="92"/>
        <v>1221.2</v>
      </c>
      <c r="G652" s="11">
        <v>5.413687436159346E-3</v>
      </c>
      <c r="H652" s="11">
        <v>5.4247697031729785E-3</v>
      </c>
      <c r="I652" s="18">
        <f t="shared" si="93"/>
        <v>21.86127643460469</v>
      </c>
      <c r="J652" s="18">
        <f t="shared" si="94"/>
        <v>8.0383913450041451</v>
      </c>
      <c r="K652" s="10">
        <v>8.44478388011078</v>
      </c>
      <c r="L652" s="10">
        <v>0.99958324821246158</v>
      </c>
      <c r="M652" s="200">
        <f t="shared" si="95"/>
        <v>0.99958324821246158</v>
      </c>
      <c r="N652" s="85">
        <v>53</v>
      </c>
      <c r="O652" s="85">
        <v>53</v>
      </c>
      <c r="P652" s="8">
        <v>5000</v>
      </c>
      <c r="Q652" s="10">
        <f t="shared" si="96"/>
        <v>39.34403490793207</v>
      </c>
      <c r="R652" s="11">
        <f t="shared" si="97"/>
        <v>3.2217519577409162E-2</v>
      </c>
      <c r="S652" s="94"/>
    </row>
    <row r="653" spans="1:19">
      <c r="A653" s="9">
        <f t="shared" si="98"/>
        <v>17</v>
      </c>
      <c r="B653" s="14" t="s">
        <v>740</v>
      </c>
      <c r="C653" s="8">
        <v>967.5</v>
      </c>
      <c r="D653" s="8"/>
      <c r="E653" s="8"/>
      <c r="F653" s="8">
        <f t="shared" si="92"/>
        <v>967.5</v>
      </c>
      <c r="G653" s="11">
        <v>3.2686414708886619E-3</v>
      </c>
      <c r="H653" s="11">
        <v>3.2753326509723643E-3</v>
      </c>
      <c r="I653" s="18">
        <f t="shared" si="93"/>
        <v>13.199261243534908</v>
      </c>
      <c r="J653" s="18">
        <f t="shared" si="94"/>
        <v>4.8533683592477859</v>
      </c>
      <c r="K653" s="10">
        <v>5.0987374370480181</v>
      </c>
      <c r="L653" s="10">
        <v>0.60352196118488244</v>
      </c>
      <c r="M653" s="200">
        <f t="shared" si="95"/>
        <v>0.60352196118488244</v>
      </c>
      <c r="N653" s="85">
        <v>32</v>
      </c>
      <c r="O653" s="85">
        <v>32</v>
      </c>
      <c r="P653" s="8">
        <v>5000</v>
      </c>
      <c r="Q653" s="10">
        <f t="shared" si="96"/>
        <v>23.754889001015595</v>
      </c>
      <c r="R653" s="11">
        <f t="shared" si="97"/>
        <v>2.4552856848594932E-2</v>
      </c>
      <c r="S653" s="94"/>
    </row>
    <row r="654" spans="1:19">
      <c r="A654" s="9">
        <f t="shared" si="98"/>
        <v>18</v>
      </c>
      <c r="B654" s="14" t="s">
        <v>741</v>
      </c>
      <c r="C654" s="8">
        <v>1147.9000000000001</v>
      </c>
      <c r="D654" s="8"/>
      <c r="E654" s="8"/>
      <c r="F654" s="8">
        <f t="shared" si="92"/>
        <v>1147.9000000000001</v>
      </c>
      <c r="G654" s="11">
        <v>3.4729315628192034E-3</v>
      </c>
      <c r="H654" s="11">
        <v>3.4800409416581371E-3</v>
      </c>
      <c r="I654" s="18">
        <f t="shared" si="93"/>
        <v>14.02421507125584</v>
      </c>
      <c r="J654" s="18">
        <f t="shared" si="94"/>
        <v>5.1567038817007731</v>
      </c>
      <c r="K654" s="10">
        <v>5.417408526863519</v>
      </c>
      <c r="L654" s="10">
        <v>0.64124208375893765</v>
      </c>
      <c r="M654" s="200">
        <f t="shared" si="95"/>
        <v>0.64124208375893765</v>
      </c>
      <c r="N654" s="85">
        <v>34</v>
      </c>
      <c r="O654" s="85">
        <v>34</v>
      </c>
      <c r="P654" s="8">
        <v>5000</v>
      </c>
      <c r="Q654" s="10">
        <f t="shared" si="96"/>
        <v>25.239569563579067</v>
      </c>
      <c r="R654" s="11">
        <f t="shared" si="97"/>
        <v>2.1987603069587129E-2</v>
      </c>
      <c r="S654" s="94"/>
    </row>
    <row r="655" spans="1:19">
      <c r="A655" s="9">
        <f t="shared" si="98"/>
        <v>19</v>
      </c>
      <c r="B655" s="14" t="s">
        <v>742</v>
      </c>
      <c r="C655" s="8">
        <v>2411.94</v>
      </c>
      <c r="D655" s="8">
        <v>49.6</v>
      </c>
      <c r="E655" s="8">
        <v>60.6</v>
      </c>
      <c r="F655" s="8">
        <f t="shared" si="92"/>
        <v>2522.14</v>
      </c>
      <c r="G655" s="11">
        <v>8.988764044943821E-3</v>
      </c>
      <c r="H655" s="11">
        <v>9.0071647901740024E-3</v>
      </c>
      <c r="I655" s="18">
        <f t="shared" si="93"/>
        <v>36.297968419721002</v>
      </c>
      <c r="J655" s="18">
        <f t="shared" si="94"/>
        <v>13.346762987931413</v>
      </c>
      <c r="K655" s="10">
        <v>14.021527951882051</v>
      </c>
      <c r="L655" s="10">
        <v>1.659685393258427</v>
      </c>
      <c r="M655" s="200">
        <f t="shared" si="95"/>
        <v>1.659685393258427</v>
      </c>
      <c r="N655" s="85">
        <v>88</v>
      </c>
      <c r="O655" s="85">
        <v>88</v>
      </c>
      <c r="P655" s="8">
        <v>5000</v>
      </c>
      <c r="Q655" s="10">
        <f t="shared" si="96"/>
        <v>65.325944752792893</v>
      </c>
      <c r="R655" s="11">
        <f t="shared" si="97"/>
        <v>2.5900998657010673E-2</v>
      </c>
      <c r="S655" s="94"/>
    </row>
    <row r="656" spans="1:19">
      <c r="A656" s="9">
        <f t="shared" si="98"/>
        <v>20</v>
      </c>
      <c r="B656" s="14" t="s">
        <v>743</v>
      </c>
      <c r="C656" s="8">
        <v>5364.3</v>
      </c>
      <c r="D656" s="8"/>
      <c r="E656" s="8"/>
      <c r="F656" s="8">
        <f t="shared" si="92"/>
        <v>5364.3</v>
      </c>
      <c r="G656" s="11">
        <v>2.0224719101123594E-2</v>
      </c>
      <c r="H656" s="11">
        <v>2.0266120777891503E-2</v>
      </c>
      <c r="I656" s="18">
        <f t="shared" si="93"/>
        <v>81.670428944372247</v>
      </c>
      <c r="J656" s="18">
        <f t="shared" si="94"/>
        <v>30.030216722845676</v>
      </c>
      <c r="K656" s="10">
        <v>31.548437891734611</v>
      </c>
      <c r="L656" s="10">
        <v>3.7342921348314602</v>
      </c>
      <c r="M656" s="200">
        <f t="shared" si="95"/>
        <v>3.7342921348314602</v>
      </c>
      <c r="N656" s="85">
        <v>198</v>
      </c>
      <c r="O656" s="85">
        <v>198</v>
      </c>
      <c r="P656" s="8">
        <v>5000</v>
      </c>
      <c r="Q656" s="10">
        <f t="shared" si="96"/>
        <v>146.98337569378401</v>
      </c>
      <c r="R656" s="11">
        <f t="shared" si="97"/>
        <v>2.7400290008721361E-2</v>
      </c>
      <c r="S656" s="94"/>
    </row>
    <row r="657" spans="1:19">
      <c r="A657" s="9">
        <f t="shared" si="98"/>
        <v>21</v>
      </c>
      <c r="B657" s="14" t="s">
        <v>744</v>
      </c>
      <c r="C657" s="8">
        <v>1516</v>
      </c>
      <c r="D657" s="8"/>
      <c r="E657" s="8"/>
      <c r="F657" s="8">
        <f t="shared" si="92"/>
        <v>1516</v>
      </c>
      <c r="G657" s="11">
        <v>4.9029622063329927E-3</v>
      </c>
      <c r="H657" s="11">
        <v>4.912998976458546E-3</v>
      </c>
      <c r="I657" s="18">
        <f t="shared" si="93"/>
        <v>19.798891865302362</v>
      </c>
      <c r="J657" s="18">
        <f t="shared" si="94"/>
        <v>7.2800525388716792</v>
      </c>
      <c r="K657" s="10">
        <v>7.6481061555720267</v>
      </c>
      <c r="L657" s="10">
        <v>0.90528294177732371</v>
      </c>
      <c r="M657" s="200">
        <f t="shared" si="95"/>
        <v>0.90528294177732371</v>
      </c>
      <c r="N657" s="85">
        <v>48</v>
      </c>
      <c r="O657" s="85">
        <v>48</v>
      </c>
      <c r="P657" s="8">
        <v>5000</v>
      </c>
      <c r="Q657" s="10">
        <f t="shared" si="96"/>
        <v>35.632333501523391</v>
      </c>
      <c r="R657" s="11">
        <f t="shared" si="97"/>
        <v>2.3504177771453423E-2</v>
      </c>
      <c r="S657" s="94"/>
    </row>
    <row r="658" spans="1:19">
      <c r="A658" s="9">
        <f t="shared" si="98"/>
        <v>22</v>
      </c>
      <c r="B658" s="14" t="s">
        <v>745</v>
      </c>
      <c r="C658" s="8">
        <v>2600.1999999999998</v>
      </c>
      <c r="D658" s="8"/>
      <c r="E658" s="8">
        <v>399.3</v>
      </c>
      <c r="F658" s="8">
        <f t="shared" si="92"/>
        <v>2999.5</v>
      </c>
      <c r="G658" s="11">
        <v>8.8866189989785498E-3</v>
      </c>
      <c r="H658" s="11">
        <v>8.9048106448311147E-3</v>
      </c>
      <c r="I658" s="18">
        <f t="shared" si="93"/>
        <v>35.885491505860529</v>
      </c>
      <c r="J658" s="18">
        <f t="shared" si="94"/>
        <v>13.195095226704918</v>
      </c>
      <c r="K658" s="10">
        <v>13.862192406974298</v>
      </c>
      <c r="L658" s="10">
        <v>1.6408253319713992</v>
      </c>
      <c r="M658" s="200">
        <f t="shared" si="95"/>
        <v>1.6408253319713992</v>
      </c>
      <c r="N658" s="85">
        <v>87</v>
      </c>
      <c r="O658" s="85">
        <v>87</v>
      </c>
      <c r="P658" s="8">
        <v>5000</v>
      </c>
      <c r="Q658" s="10">
        <f t="shared" si="96"/>
        <v>64.583604471511151</v>
      </c>
      <c r="R658" s="11">
        <f t="shared" si="97"/>
        <v>2.1531456733292598E-2</v>
      </c>
      <c r="S658" s="94"/>
    </row>
    <row r="659" spans="1:19">
      <c r="A659" s="9">
        <f t="shared" si="98"/>
        <v>23</v>
      </c>
      <c r="B659" s="14" t="s">
        <v>746</v>
      </c>
      <c r="C659" s="8">
        <v>4518</v>
      </c>
      <c r="D659" s="8"/>
      <c r="E659" s="8"/>
      <c r="F659" s="8">
        <f t="shared" si="92"/>
        <v>4518</v>
      </c>
      <c r="G659" s="11">
        <v>1.5219611848825332E-2</v>
      </c>
      <c r="H659" s="11">
        <v>1.5148413510747185E-2</v>
      </c>
      <c r="I659" s="18">
        <f t="shared" si="93"/>
        <v>61.252610830511365</v>
      </c>
      <c r="J659" s="18">
        <f t="shared" si="94"/>
        <v>22.522585002379031</v>
      </c>
      <c r="K659" s="10">
        <v>23.661246958910926</v>
      </c>
      <c r="L659" s="10">
        <v>2.8101491317671092</v>
      </c>
      <c r="M659" s="200">
        <f t="shared" si="95"/>
        <v>2.8101491317671092</v>
      </c>
      <c r="N659" s="85">
        <v>148</v>
      </c>
      <c r="O659" s="85">
        <v>149</v>
      </c>
      <c r="P659" s="8">
        <v>5000</v>
      </c>
      <c r="Q659" s="10">
        <f t="shared" si="96"/>
        <v>110.24659192356843</v>
      </c>
      <c r="R659" s="11">
        <f t="shared" si="97"/>
        <v>2.4401636105260829E-2</v>
      </c>
      <c r="S659" s="94"/>
    </row>
    <row r="660" spans="1:19">
      <c r="A660" s="9">
        <f t="shared" si="98"/>
        <v>24</v>
      </c>
      <c r="B660" s="14" t="s">
        <v>747</v>
      </c>
      <c r="C660" s="8">
        <v>4421.3999999999996</v>
      </c>
      <c r="D660" s="8"/>
      <c r="E660" s="8">
        <v>266.60000000000002</v>
      </c>
      <c r="F660" s="8">
        <f t="shared" si="92"/>
        <v>4688</v>
      </c>
      <c r="G660" s="11">
        <v>1.5015321756894792E-2</v>
      </c>
      <c r="H660" s="11">
        <v>1.5046059365404298E-2</v>
      </c>
      <c r="I660" s="18">
        <f t="shared" si="93"/>
        <v>60.634106337488483</v>
      </c>
      <c r="J660" s="18">
        <f t="shared" si="94"/>
        <v>22.295160900294515</v>
      </c>
      <c r="K660" s="10">
        <v>23.422325101439334</v>
      </c>
      <c r="L660" s="10">
        <v>2.7724290091930541</v>
      </c>
      <c r="M660" s="200">
        <f t="shared" si="95"/>
        <v>2.7724290091930541</v>
      </c>
      <c r="N660" s="85">
        <v>147</v>
      </c>
      <c r="O660" s="85">
        <v>147</v>
      </c>
      <c r="P660" s="8">
        <v>5000</v>
      </c>
      <c r="Q660" s="10">
        <f t="shared" si="96"/>
        <v>109.12402134841537</v>
      </c>
      <c r="R660" s="11">
        <f t="shared" si="97"/>
        <v>2.327730830810908E-2</v>
      </c>
      <c r="S660" s="94"/>
    </row>
    <row r="661" spans="1:19">
      <c r="A661" s="9">
        <f t="shared" si="98"/>
        <v>25</v>
      </c>
      <c r="B661" s="14" t="s">
        <v>748</v>
      </c>
      <c r="C661" s="8">
        <v>3216</v>
      </c>
      <c r="D661" s="8"/>
      <c r="E661" s="8"/>
      <c r="F661" s="8">
        <f t="shared" si="92"/>
        <v>3216</v>
      </c>
      <c r="G661" s="11">
        <v>1.0725229826353423E-2</v>
      </c>
      <c r="H661" s="11">
        <v>1.0747185261003071E-2</v>
      </c>
      <c r="I661" s="18">
        <f t="shared" si="93"/>
        <v>43.310075955348914</v>
      </c>
      <c r="J661" s="18">
        <f t="shared" si="94"/>
        <v>15.925114928781797</v>
      </c>
      <c r="K661" s="10">
        <v>16.730232215313809</v>
      </c>
      <c r="L661" s="10">
        <v>1.9803064351378958</v>
      </c>
      <c r="M661" s="200">
        <f t="shared" si="95"/>
        <v>1.9803064351378958</v>
      </c>
      <c r="N661" s="85">
        <v>105</v>
      </c>
      <c r="O661" s="85">
        <v>105</v>
      </c>
      <c r="P661" s="8">
        <v>5000</v>
      </c>
      <c r="Q661" s="10">
        <f t="shared" si="96"/>
        <v>77.945729534582412</v>
      </c>
      <c r="R661" s="11">
        <f t="shared" si="97"/>
        <v>2.4236856198564184E-2</v>
      </c>
      <c r="S661" s="94"/>
    </row>
    <row r="662" spans="1:19">
      <c r="A662" s="9">
        <f t="shared" si="98"/>
        <v>26</v>
      </c>
      <c r="B662" s="14" t="s">
        <v>749</v>
      </c>
      <c r="C662" s="8">
        <v>5793.85</v>
      </c>
      <c r="D662" s="8"/>
      <c r="E662" s="8"/>
      <c r="F662" s="8">
        <f t="shared" si="92"/>
        <v>5793.85</v>
      </c>
      <c r="G662" s="11">
        <v>1.8283963227783452E-2</v>
      </c>
      <c r="H662" s="11">
        <v>1.8219037871033777E-2</v>
      </c>
      <c r="I662" s="18">
        <f t="shared" si="93"/>
        <v>73.626918246325332</v>
      </c>
      <c r="J662" s="18">
        <f t="shared" si="94"/>
        <v>27.072617839173827</v>
      </c>
      <c r="K662" s="10">
        <v>28.441313306143439</v>
      </c>
      <c r="L662" s="10">
        <v>3.3759509703779362</v>
      </c>
      <c r="M662" s="200">
        <f t="shared" si="95"/>
        <v>3.3759509703779362</v>
      </c>
      <c r="N662" s="85">
        <v>178</v>
      </c>
      <c r="O662" s="85">
        <v>179</v>
      </c>
      <c r="P662" s="8">
        <v>5000</v>
      </c>
      <c r="Q662" s="10">
        <f t="shared" si="96"/>
        <v>132.51680036202055</v>
      </c>
      <c r="R662" s="11">
        <f t="shared" si="97"/>
        <v>2.2871976382201911E-2</v>
      </c>
      <c r="S662" s="94"/>
    </row>
    <row r="663" spans="1:19">
      <c r="A663" s="9">
        <f t="shared" si="98"/>
        <v>27</v>
      </c>
      <c r="B663" s="14" t="s">
        <v>750</v>
      </c>
      <c r="C663" s="8">
        <v>5920.8</v>
      </c>
      <c r="D663" s="8"/>
      <c r="E663" s="8"/>
      <c r="F663" s="8">
        <f t="shared" si="92"/>
        <v>5920.8</v>
      </c>
      <c r="G663" s="11">
        <v>1.8283963227783452E-2</v>
      </c>
      <c r="H663" s="11">
        <v>1.8219037871033777E-2</v>
      </c>
      <c r="I663" s="18">
        <f t="shared" si="93"/>
        <v>73.626918246325332</v>
      </c>
      <c r="J663" s="18">
        <f t="shared" si="94"/>
        <v>27.072617839173827</v>
      </c>
      <c r="K663" s="10">
        <v>28.441313306143439</v>
      </c>
      <c r="L663" s="10">
        <v>3.3759509703779362</v>
      </c>
      <c r="M663" s="200">
        <f t="shared" si="95"/>
        <v>3.3759509703779362</v>
      </c>
      <c r="N663" s="85">
        <v>178</v>
      </c>
      <c r="O663" s="85">
        <v>179</v>
      </c>
      <c r="P663" s="8">
        <v>5000</v>
      </c>
      <c r="Q663" s="10">
        <f t="shared" si="96"/>
        <v>132.51680036202055</v>
      </c>
      <c r="R663" s="11">
        <f t="shared" si="97"/>
        <v>2.2381570119244111E-2</v>
      </c>
      <c r="S663" s="94"/>
    </row>
    <row r="664" spans="1:19">
      <c r="A664" s="9">
        <f t="shared" si="98"/>
        <v>28</v>
      </c>
      <c r="B664" s="14" t="s">
        <v>751</v>
      </c>
      <c r="C664" s="8">
        <v>5795.5</v>
      </c>
      <c r="D664" s="8"/>
      <c r="E664" s="8">
        <v>60.9</v>
      </c>
      <c r="F664" s="8">
        <f t="shared" si="92"/>
        <v>5856.4</v>
      </c>
      <c r="G664" s="11">
        <v>1.8386108273748723E-2</v>
      </c>
      <c r="H664" s="11">
        <v>1.8321392016376663E-2</v>
      </c>
      <c r="I664" s="18">
        <f t="shared" si="93"/>
        <v>74.039395160185805</v>
      </c>
      <c r="J664" s="18">
        <f t="shared" si="94"/>
        <v>27.224285600400322</v>
      </c>
      <c r="K664" s="10">
        <v>28.600648851051194</v>
      </c>
      <c r="L664" s="10">
        <v>3.3948110316649642</v>
      </c>
      <c r="M664" s="200">
        <f t="shared" si="95"/>
        <v>3.3948110316649642</v>
      </c>
      <c r="N664" s="85">
        <v>179</v>
      </c>
      <c r="O664" s="85">
        <v>180</v>
      </c>
      <c r="P664" s="8">
        <v>5000</v>
      </c>
      <c r="Q664" s="10">
        <f t="shared" si="96"/>
        <v>133.25914064330229</v>
      </c>
      <c r="R664" s="11">
        <f t="shared" si="97"/>
        <v>2.2754446527440457E-2</v>
      </c>
      <c r="S664" s="94"/>
    </row>
    <row r="665" spans="1:19">
      <c r="A665" s="9">
        <f t="shared" si="98"/>
        <v>29</v>
      </c>
      <c r="B665" s="14" t="s">
        <v>752</v>
      </c>
      <c r="C665" s="8">
        <v>161.19999999999999</v>
      </c>
      <c r="D665" s="8"/>
      <c r="E665" s="8"/>
      <c r="F665" s="8">
        <f t="shared" si="92"/>
        <v>161.19999999999999</v>
      </c>
      <c r="G665" s="11">
        <v>9.1930541368743612E-4</v>
      </c>
      <c r="H665" s="11">
        <v>9.2118730808597748E-4</v>
      </c>
      <c r="I665" s="18">
        <f t="shared" si="93"/>
        <v>3.7122922247441927</v>
      </c>
      <c r="J665" s="18">
        <f t="shared" si="94"/>
        <v>1.3650098510384399</v>
      </c>
      <c r="K665" s="10">
        <v>1.4340199041697552</v>
      </c>
      <c r="L665" s="10">
        <v>0.16974055158324819</v>
      </c>
      <c r="M665" s="200">
        <f t="shared" si="95"/>
        <v>0.16974055158324819</v>
      </c>
      <c r="N665" s="85">
        <v>9</v>
      </c>
      <c r="O665" s="85">
        <v>9</v>
      </c>
      <c r="P665" s="8">
        <v>5000</v>
      </c>
      <c r="Q665" s="10">
        <f t="shared" si="96"/>
        <v>6.6810625315356367</v>
      </c>
      <c r="R665" s="11">
        <f t="shared" si="97"/>
        <v>4.1445797342032485E-2</v>
      </c>
      <c r="S665" s="94"/>
    </row>
    <row r="666" spans="1:19">
      <c r="A666" s="9">
        <f t="shared" si="98"/>
        <v>30</v>
      </c>
      <c r="B666" s="14" t="s">
        <v>753</v>
      </c>
      <c r="C666" s="8">
        <v>1595.5</v>
      </c>
      <c r="D666" s="8"/>
      <c r="E666" s="8">
        <v>819.3</v>
      </c>
      <c r="F666" s="8">
        <f t="shared" si="92"/>
        <v>2414.8000000000002</v>
      </c>
      <c r="G666" s="11">
        <v>5.0051072522982638E-3</v>
      </c>
      <c r="H666" s="11">
        <v>5.0153531218014328E-3</v>
      </c>
      <c r="I666" s="18">
        <f t="shared" si="93"/>
        <v>20.211368779162832</v>
      </c>
      <c r="J666" s="18">
        <f t="shared" si="94"/>
        <v>7.4317203000981742</v>
      </c>
      <c r="K666" s="10">
        <v>7.8074417004797789</v>
      </c>
      <c r="L666" s="10">
        <v>0.92414300306435138</v>
      </c>
      <c r="M666" s="200">
        <f t="shared" si="95"/>
        <v>0.92414300306435138</v>
      </c>
      <c r="N666" s="85">
        <v>49</v>
      </c>
      <c r="O666" s="85">
        <v>49</v>
      </c>
      <c r="P666" s="8">
        <v>5000</v>
      </c>
      <c r="Q666" s="10">
        <f t="shared" si="96"/>
        <v>36.374673782805139</v>
      </c>
      <c r="R666" s="11">
        <f t="shared" si="97"/>
        <v>1.5063224193641351E-2</v>
      </c>
      <c r="S666" s="94"/>
    </row>
    <row r="667" spans="1:19">
      <c r="A667" s="9">
        <f t="shared" si="98"/>
        <v>31</v>
      </c>
      <c r="B667" s="14" t="s">
        <v>754</v>
      </c>
      <c r="C667" s="8">
        <v>1474.5</v>
      </c>
      <c r="D667" s="8"/>
      <c r="E667" s="8"/>
      <c r="F667" s="8">
        <f t="shared" si="92"/>
        <v>1474.5</v>
      </c>
      <c r="G667" s="11">
        <v>4.9029622063329927E-3</v>
      </c>
      <c r="H667" s="11">
        <v>4.912998976458546E-3</v>
      </c>
      <c r="I667" s="18">
        <f t="shared" si="93"/>
        <v>19.798891865302362</v>
      </c>
      <c r="J667" s="18">
        <f t="shared" si="94"/>
        <v>7.2800525388716792</v>
      </c>
      <c r="K667" s="10">
        <v>7.6481061555720267</v>
      </c>
      <c r="L667" s="10">
        <v>0.90528294177732371</v>
      </c>
      <c r="M667" s="200">
        <f t="shared" si="95"/>
        <v>0.90528294177732371</v>
      </c>
      <c r="N667" s="85">
        <v>48</v>
      </c>
      <c r="O667" s="85">
        <v>48</v>
      </c>
      <c r="P667" s="8">
        <v>5000</v>
      </c>
      <c r="Q667" s="10">
        <f t="shared" si="96"/>
        <v>35.632333501523391</v>
      </c>
      <c r="R667" s="11">
        <f t="shared" si="97"/>
        <v>2.4165706003067746E-2</v>
      </c>
      <c r="S667" s="94"/>
    </row>
    <row r="668" spans="1:19">
      <c r="A668" s="9">
        <f t="shared" si="98"/>
        <v>32</v>
      </c>
      <c r="B668" s="14" t="s">
        <v>755</v>
      </c>
      <c r="C668" s="8">
        <v>3142.9</v>
      </c>
      <c r="D668" s="8"/>
      <c r="E668" s="8"/>
      <c r="F668" s="8">
        <f t="shared" si="92"/>
        <v>3142.9</v>
      </c>
      <c r="G668" s="11">
        <v>1.1644535240040858E-2</v>
      </c>
      <c r="H668" s="11">
        <v>1.1668372569089048E-2</v>
      </c>
      <c r="I668" s="18">
        <f t="shared" si="93"/>
        <v>47.02236818009311</v>
      </c>
      <c r="J668" s="18">
        <f t="shared" si="94"/>
        <v>17.290124779820239</v>
      </c>
      <c r="K668" s="10">
        <v>18.164252119483567</v>
      </c>
      <c r="L668" s="10">
        <v>2.150046986721144</v>
      </c>
      <c r="M668" s="200">
        <f t="shared" si="95"/>
        <v>2.150046986721144</v>
      </c>
      <c r="N668" s="85">
        <v>114</v>
      </c>
      <c r="O668" s="85">
        <v>114</v>
      </c>
      <c r="P668" s="8">
        <v>5000</v>
      </c>
      <c r="Q668" s="10">
        <f t="shared" si="96"/>
        <v>84.626792066118071</v>
      </c>
      <c r="R668" s="11">
        <f t="shared" si="97"/>
        <v>2.6926339389136807E-2</v>
      </c>
      <c r="S668" s="94"/>
    </row>
    <row r="669" spans="1:19">
      <c r="A669" s="9">
        <f t="shared" si="98"/>
        <v>33</v>
      </c>
      <c r="B669" s="14" t="s">
        <v>756</v>
      </c>
      <c r="C669" s="8">
        <v>3166.8</v>
      </c>
      <c r="D669" s="8"/>
      <c r="E669" s="8">
        <v>69.8</v>
      </c>
      <c r="F669" s="8">
        <f t="shared" si="92"/>
        <v>3236.6000000000004</v>
      </c>
      <c r="G669" s="11">
        <v>1.2359550561797753E-2</v>
      </c>
      <c r="H669" s="11">
        <v>1.2384851586489252E-2</v>
      </c>
      <c r="I669" s="18">
        <f t="shared" ref="I669:I700" si="99">(G669+H669)*$I$2</f>
        <v>49.909706577116374</v>
      </c>
      <c r="J669" s="18">
        <f t="shared" si="94"/>
        <v>18.351799108405693</v>
      </c>
      <c r="K669" s="10">
        <v>19.27960093383782</v>
      </c>
      <c r="L669" s="10">
        <v>2.2820674157303369</v>
      </c>
      <c r="M669" s="200">
        <f t="shared" si="95"/>
        <v>2.2820674157303369</v>
      </c>
      <c r="N669" s="85">
        <v>121</v>
      </c>
      <c r="O669" s="85">
        <v>121</v>
      </c>
      <c r="P669" s="8">
        <v>5000</v>
      </c>
      <c r="Q669" s="10">
        <f t="shared" ref="Q669:Q700" si="100">I669+J669+K669+M669</f>
        <v>89.823174035090219</v>
      </c>
      <c r="R669" s="11">
        <f t="shared" ref="R669:R700" si="101">Q669/F669</f>
        <v>2.7752324672523702E-2</v>
      </c>
      <c r="S669" s="94"/>
    </row>
    <row r="670" spans="1:19">
      <c r="A670" s="9">
        <f t="shared" si="98"/>
        <v>34</v>
      </c>
      <c r="B670" s="14" t="s">
        <v>757</v>
      </c>
      <c r="C670" s="8">
        <v>3152.9</v>
      </c>
      <c r="D670" s="8"/>
      <c r="E670" s="8">
        <v>74</v>
      </c>
      <c r="F670" s="8">
        <f t="shared" si="92"/>
        <v>3226.9</v>
      </c>
      <c r="G670" s="11">
        <v>1.2359550561797753E-2</v>
      </c>
      <c r="H670" s="11">
        <v>1.2384851586489252E-2</v>
      </c>
      <c r="I670" s="18">
        <f t="shared" si="99"/>
        <v>49.909706577116374</v>
      </c>
      <c r="J670" s="18">
        <f t="shared" si="94"/>
        <v>18.351799108405693</v>
      </c>
      <c r="K670" s="10">
        <v>19.27960093383782</v>
      </c>
      <c r="L670" s="10">
        <v>2.2820674157303369</v>
      </c>
      <c r="M670" s="200">
        <f t="shared" si="95"/>
        <v>2.2820674157303369</v>
      </c>
      <c r="N670" s="85">
        <v>121</v>
      </c>
      <c r="O670" s="85">
        <v>121</v>
      </c>
      <c r="P670" s="8">
        <v>5000</v>
      </c>
      <c r="Q670" s="10">
        <f t="shared" si="100"/>
        <v>89.823174035090219</v>
      </c>
      <c r="R670" s="11">
        <f t="shared" si="101"/>
        <v>2.7835747632430574E-2</v>
      </c>
      <c r="S670" s="94"/>
    </row>
    <row r="671" spans="1:19">
      <c r="A671" s="9">
        <f t="shared" si="98"/>
        <v>35</v>
      </c>
      <c r="B671" s="14" t="s">
        <v>758</v>
      </c>
      <c r="C671" s="8">
        <v>4204.75</v>
      </c>
      <c r="D671" s="8"/>
      <c r="E671" s="8"/>
      <c r="F671" s="8">
        <f t="shared" si="92"/>
        <v>4204.75</v>
      </c>
      <c r="G671" s="11">
        <v>7.354443309499489E-3</v>
      </c>
      <c r="H671" s="11">
        <v>7.3694984646878198E-3</v>
      </c>
      <c r="I671" s="18">
        <f t="shared" si="99"/>
        <v>29.698337797953542</v>
      </c>
      <c r="J671" s="18">
        <f t="shared" si="94"/>
        <v>10.920078808307519</v>
      </c>
      <c r="K671" s="10">
        <v>11.472159233358042</v>
      </c>
      <c r="L671" s="10">
        <v>1.3579244126659855</v>
      </c>
      <c r="M671" s="200">
        <f t="shared" si="95"/>
        <v>1.3579244126659855</v>
      </c>
      <c r="N671" s="85">
        <v>72</v>
      </c>
      <c r="O671" s="85">
        <v>72</v>
      </c>
      <c r="P671" s="8">
        <v>5000</v>
      </c>
      <c r="Q671" s="10">
        <f t="shared" si="100"/>
        <v>53.448500252285093</v>
      </c>
      <c r="R671" s="11">
        <f t="shared" si="101"/>
        <v>1.2711457340456648E-2</v>
      </c>
      <c r="S671" s="94"/>
    </row>
    <row r="672" spans="1:19">
      <c r="A672" s="9">
        <f t="shared" si="98"/>
        <v>36</v>
      </c>
      <c r="B672" s="14" t="s">
        <v>759</v>
      </c>
      <c r="C672" s="8">
        <v>1489.2</v>
      </c>
      <c r="D672" s="8"/>
      <c r="E672" s="8"/>
      <c r="F672" s="8">
        <f t="shared" si="92"/>
        <v>1489.2</v>
      </c>
      <c r="G672" s="11">
        <v>4.9029622063329927E-3</v>
      </c>
      <c r="H672" s="11">
        <v>4.912998976458546E-3</v>
      </c>
      <c r="I672" s="18">
        <f t="shared" si="99"/>
        <v>19.798891865302362</v>
      </c>
      <c r="J672" s="18">
        <f t="shared" si="94"/>
        <v>7.2800525388716792</v>
      </c>
      <c r="K672" s="10">
        <v>7.6481061555720267</v>
      </c>
      <c r="L672" s="10">
        <v>0.90528294177732371</v>
      </c>
      <c r="M672" s="200">
        <f t="shared" si="95"/>
        <v>0.90528294177732371</v>
      </c>
      <c r="N672" s="85">
        <v>48</v>
      </c>
      <c r="O672" s="85">
        <v>48</v>
      </c>
      <c r="P672" s="8">
        <v>5000</v>
      </c>
      <c r="Q672" s="10">
        <f t="shared" si="100"/>
        <v>35.632333501523391</v>
      </c>
      <c r="R672" s="11">
        <f t="shared" si="101"/>
        <v>2.3927164586035044E-2</v>
      </c>
      <c r="S672" s="94"/>
    </row>
    <row r="673" spans="1:19">
      <c r="A673" s="9">
        <f t="shared" si="98"/>
        <v>37</v>
      </c>
      <c r="B673" s="14" t="s">
        <v>760</v>
      </c>
      <c r="C673" s="8">
        <v>4047.96</v>
      </c>
      <c r="D673" s="8"/>
      <c r="E673" s="8"/>
      <c r="F673" s="8">
        <f t="shared" si="92"/>
        <v>4047.96</v>
      </c>
      <c r="G673" s="11">
        <v>7.2522982635342187E-3</v>
      </c>
      <c r="H673" s="11">
        <v>7.267144319344933E-3</v>
      </c>
      <c r="I673" s="18">
        <f t="shared" si="99"/>
        <v>29.285860884093079</v>
      </c>
      <c r="J673" s="18">
        <f t="shared" si="94"/>
        <v>10.768411047081026</v>
      </c>
      <c r="K673" s="10">
        <v>11.31282368845029</v>
      </c>
      <c r="L673" s="10">
        <v>1.339064351378958</v>
      </c>
      <c r="M673" s="200">
        <f t="shared" si="95"/>
        <v>1.339064351378958</v>
      </c>
      <c r="N673" s="85">
        <v>71</v>
      </c>
      <c r="O673" s="85">
        <v>71</v>
      </c>
      <c r="P673" s="8">
        <v>5000</v>
      </c>
      <c r="Q673" s="10">
        <f t="shared" si="100"/>
        <v>52.706159971003352</v>
      </c>
      <c r="R673" s="11">
        <f t="shared" si="101"/>
        <v>1.3020425095851577E-2</v>
      </c>
      <c r="S673" s="94"/>
    </row>
    <row r="674" spans="1:19">
      <c r="A674" s="9">
        <f t="shared" si="98"/>
        <v>38</v>
      </c>
      <c r="B674" s="14" t="s">
        <v>761</v>
      </c>
      <c r="C674" s="8">
        <v>308</v>
      </c>
      <c r="D674" s="8"/>
      <c r="E674" s="8"/>
      <c r="F674" s="8">
        <f t="shared" si="92"/>
        <v>308</v>
      </c>
      <c r="G674" s="11">
        <v>1.634320735444331E-3</v>
      </c>
      <c r="H674" s="11">
        <v>1.6376663254861821E-3</v>
      </c>
      <c r="I674" s="18">
        <f t="shared" si="99"/>
        <v>6.5996306217674539</v>
      </c>
      <c r="J674" s="18">
        <f t="shared" si="94"/>
        <v>2.4266841796238929</v>
      </c>
      <c r="K674" s="10">
        <v>2.549368718524009</v>
      </c>
      <c r="L674" s="10">
        <v>0.30176098059244122</v>
      </c>
      <c r="M674" s="200">
        <f t="shared" si="95"/>
        <v>0.30176098059244122</v>
      </c>
      <c r="N674" s="85">
        <v>16</v>
      </c>
      <c r="O674" s="85">
        <v>16</v>
      </c>
      <c r="P674" s="8">
        <v>5000</v>
      </c>
      <c r="Q674" s="10">
        <f t="shared" si="100"/>
        <v>11.877444500507798</v>
      </c>
      <c r="R674" s="11">
        <f t="shared" si="101"/>
        <v>3.8563131495155188E-2</v>
      </c>
      <c r="S674" s="94"/>
    </row>
    <row r="675" spans="1:19">
      <c r="A675" s="9">
        <f t="shared" si="98"/>
        <v>39</v>
      </c>
      <c r="B675" s="14" t="s">
        <v>762</v>
      </c>
      <c r="C675" s="8">
        <v>157.54</v>
      </c>
      <c r="D675" s="8"/>
      <c r="E675" s="8"/>
      <c r="F675" s="8">
        <f t="shared" si="92"/>
        <v>157.54</v>
      </c>
      <c r="G675" s="11">
        <v>5.1072522982635344E-4</v>
      </c>
      <c r="H675" s="11">
        <v>5.1177072671443195E-4</v>
      </c>
      <c r="I675" s="18">
        <f t="shared" si="99"/>
        <v>2.0623845693023295</v>
      </c>
      <c r="J675" s="18">
        <f t="shared" si="94"/>
        <v>0.75833880613246663</v>
      </c>
      <c r="K675" s="10">
        <v>0.79667772453875296</v>
      </c>
      <c r="L675" s="10">
        <v>9.4300306435137898E-2</v>
      </c>
      <c r="M675" s="200">
        <f t="shared" si="95"/>
        <v>9.4300306435137898E-2</v>
      </c>
      <c r="N675" s="85">
        <v>5</v>
      </c>
      <c r="O675" s="85">
        <v>5</v>
      </c>
      <c r="P675" s="8">
        <v>5000</v>
      </c>
      <c r="Q675" s="10">
        <f t="shared" si="100"/>
        <v>3.7117014064086868</v>
      </c>
      <c r="R675" s="11">
        <f t="shared" si="101"/>
        <v>2.356037454874119E-2</v>
      </c>
      <c r="S675" s="94"/>
    </row>
    <row r="676" spans="1:19">
      <c r="A676" s="9">
        <f t="shared" si="98"/>
        <v>40</v>
      </c>
      <c r="B676" s="14" t="s">
        <v>763</v>
      </c>
      <c r="C676" s="8">
        <v>547.4</v>
      </c>
      <c r="D676" s="8"/>
      <c r="E676" s="8"/>
      <c r="F676" s="8">
        <f t="shared" si="92"/>
        <v>547.4</v>
      </c>
      <c r="G676" s="11">
        <v>2.6557711950970378E-3</v>
      </c>
      <c r="H676" s="11">
        <v>2.6612077789150458E-3</v>
      </c>
      <c r="I676" s="18">
        <f t="shared" si="99"/>
        <v>10.724399760372112</v>
      </c>
      <c r="J676" s="18">
        <f t="shared" si="94"/>
        <v>3.943361791888826</v>
      </c>
      <c r="K676" s="10">
        <v>4.1427241676015152</v>
      </c>
      <c r="L676" s="10">
        <v>0.49036159346271702</v>
      </c>
      <c r="M676" s="200">
        <f t="shared" si="95"/>
        <v>0.49036159346271702</v>
      </c>
      <c r="N676" s="85">
        <v>26</v>
      </c>
      <c r="O676" s="85">
        <v>26</v>
      </c>
      <c r="P676" s="8">
        <v>5000</v>
      </c>
      <c r="Q676" s="10">
        <f t="shared" si="100"/>
        <v>19.300847313325168</v>
      </c>
      <c r="R676" s="11">
        <f t="shared" si="101"/>
        <v>3.5259129180352886E-2</v>
      </c>
      <c r="S676" s="94"/>
    </row>
    <row r="677" spans="1:19">
      <c r="A677" s="9">
        <f t="shared" si="98"/>
        <v>41</v>
      </c>
      <c r="B677" s="14" t="s">
        <v>764</v>
      </c>
      <c r="C677" s="8">
        <v>307.3</v>
      </c>
      <c r="D677" s="8"/>
      <c r="E677" s="8"/>
      <c r="F677" s="8">
        <f t="shared" si="92"/>
        <v>307.3</v>
      </c>
      <c r="G677" s="11">
        <v>1.634320735444331E-3</v>
      </c>
      <c r="H677" s="11">
        <v>1.6376663254861821E-3</v>
      </c>
      <c r="I677" s="18">
        <f t="shared" si="99"/>
        <v>6.5996306217674539</v>
      </c>
      <c r="J677" s="18">
        <f t="shared" si="94"/>
        <v>2.4266841796238929</v>
      </c>
      <c r="K677" s="10">
        <v>2.549368718524009</v>
      </c>
      <c r="L677" s="10">
        <v>0.30176098059244122</v>
      </c>
      <c r="M677" s="200">
        <f t="shared" si="95"/>
        <v>0.30176098059244122</v>
      </c>
      <c r="N677" s="85">
        <v>16</v>
      </c>
      <c r="O677" s="85">
        <v>16</v>
      </c>
      <c r="P677" s="8">
        <v>5000</v>
      </c>
      <c r="Q677" s="10">
        <f t="shared" si="100"/>
        <v>11.877444500507798</v>
      </c>
      <c r="R677" s="11">
        <f t="shared" si="101"/>
        <v>3.8650974619289936E-2</v>
      </c>
      <c r="S677" s="94"/>
    </row>
    <row r="678" spans="1:19">
      <c r="A678" s="9">
        <f t="shared" si="98"/>
        <v>42</v>
      </c>
      <c r="B678" s="14" t="s">
        <v>765</v>
      </c>
      <c r="C678" s="8">
        <v>137.69999999999999</v>
      </c>
      <c r="D678" s="8"/>
      <c r="E678" s="8"/>
      <c r="F678" s="8">
        <f t="shared" si="92"/>
        <v>137.69999999999999</v>
      </c>
      <c r="G678" s="11">
        <v>6.1287027579162408E-4</v>
      </c>
      <c r="H678" s="11">
        <v>6.1412487205731825E-4</v>
      </c>
      <c r="I678" s="18">
        <f t="shared" si="99"/>
        <v>2.4748614831627953</v>
      </c>
      <c r="J678" s="18">
        <f t="shared" si="94"/>
        <v>0.91000656735895991</v>
      </c>
      <c r="K678" s="10">
        <v>0.95601326944650333</v>
      </c>
      <c r="L678" s="10">
        <v>0.11316036772216546</v>
      </c>
      <c r="M678" s="200">
        <f t="shared" si="95"/>
        <v>0.11316036772216546</v>
      </c>
      <c r="N678" s="85">
        <v>6</v>
      </c>
      <c r="O678" s="85">
        <v>6</v>
      </c>
      <c r="P678" s="8">
        <v>5000</v>
      </c>
      <c r="Q678" s="10">
        <f t="shared" si="100"/>
        <v>4.4540416876904239</v>
      </c>
      <c r="R678" s="11">
        <f t="shared" si="101"/>
        <v>3.2345981755195527E-2</v>
      </c>
      <c r="S678" s="94"/>
    </row>
    <row r="679" spans="1:19">
      <c r="A679" s="9">
        <f t="shared" si="98"/>
        <v>43</v>
      </c>
      <c r="B679" s="14" t="s">
        <v>766</v>
      </c>
      <c r="C679" s="8">
        <v>536.1</v>
      </c>
      <c r="D679" s="8"/>
      <c r="E679" s="8"/>
      <c r="F679" s="8">
        <f t="shared" si="92"/>
        <v>536.1</v>
      </c>
      <c r="G679" s="11">
        <v>2.6557711950970378E-3</v>
      </c>
      <c r="H679" s="11">
        <v>2.6612077789150458E-3</v>
      </c>
      <c r="I679" s="18">
        <f t="shared" si="99"/>
        <v>10.724399760372112</v>
      </c>
      <c r="J679" s="18">
        <f t="shared" si="94"/>
        <v>3.943361791888826</v>
      </c>
      <c r="K679" s="10">
        <v>4.1427241676015152</v>
      </c>
      <c r="L679" s="10">
        <v>0.49036159346271702</v>
      </c>
      <c r="M679" s="200">
        <f t="shared" si="95"/>
        <v>0.49036159346271702</v>
      </c>
      <c r="N679" s="85">
        <v>26</v>
      </c>
      <c r="O679" s="85">
        <v>26</v>
      </c>
      <c r="P679" s="8">
        <v>5000</v>
      </c>
      <c r="Q679" s="10">
        <f t="shared" si="100"/>
        <v>19.300847313325168</v>
      </c>
      <c r="R679" s="11">
        <f t="shared" si="101"/>
        <v>3.6002326643024003E-2</v>
      </c>
      <c r="S679" s="94"/>
    </row>
    <row r="680" spans="1:19">
      <c r="A680" s="9">
        <f t="shared" si="98"/>
        <v>44</v>
      </c>
      <c r="B680" s="14" t="s">
        <v>767</v>
      </c>
      <c r="C680" s="8">
        <v>4434.25</v>
      </c>
      <c r="D680" s="8"/>
      <c r="E680" s="8"/>
      <c r="F680" s="8">
        <f t="shared" si="92"/>
        <v>4434.25</v>
      </c>
      <c r="G680" s="11">
        <v>1.5117466802860061E-2</v>
      </c>
      <c r="H680" s="11">
        <v>1.5148413510747185E-2</v>
      </c>
      <c r="I680" s="18">
        <f t="shared" si="99"/>
        <v>61.046583251348949</v>
      </c>
      <c r="J680" s="18">
        <f t="shared" si="94"/>
        <v>22.44682866152101</v>
      </c>
      <c r="K680" s="10">
        <v>23.581660646347085</v>
      </c>
      <c r="L680" s="10">
        <v>2.7912890704800812</v>
      </c>
      <c r="M680" s="200">
        <f t="shared" si="95"/>
        <v>2.7912890704800812</v>
      </c>
      <c r="N680" s="85">
        <v>148</v>
      </c>
      <c r="O680" s="85">
        <v>148</v>
      </c>
      <c r="P680" s="8">
        <v>5000</v>
      </c>
      <c r="Q680" s="10">
        <f t="shared" si="100"/>
        <v>109.86636162969712</v>
      </c>
      <c r="R680" s="11">
        <f t="shared" si="101"/>
        <v>2.4776763066966707E-2</v>
      </c>
      <c r="S680" s="94"/>
    </row>
    <row r="681" spans="1:19">
      <c r="A681" s="9">
        <f t="shared" si="98"/>
        <v>45</v>
      </c>
      <c r="B681" s="14" t="s">
        <v>768</v>
      </c>
      <c r="C681" s="8">
        <v>349</v>
      </c>
      <c r="D681" s="8"/>
      <c r="E681" s="8"/>
      <c r="F681" s="8">
        <f t="shared" si="92"/>
        <v>349</v>
      </c>
      <c r="G681" s="11">
        <v>1.634320735444331E-3</v>
      </c>
      <c r="H681" s="11">
        <v>1.6376663254861821E-3</v>
      </c>
      <c r="I681" s="18">
        <f t="shared" si="99"/>
        <v>6.5996306217674539</v>
      </c>
      <c r="J681" s="18">
        <f t="shared" si="94"/>
        <v>2.4266841796238929</v>
      </c>
      <c r="K681" s="10">
        <v>2.549368718524009</v>
      </c>
      <c r="L681" s="10">
        <v>0.30176098059244122</v>
      </c>
      <c r="M681" s="200">
        <f t="shared" si="95"/>
        <v>0.30176098059244122</v>
      </c>
      <c r="N681" s="85">
        <v>16</v>
      </c>
      <c r="O681" s="85">
        <v>16</v>
      </c>
      <c r="P681" s="8">
        <v>5000</v>
      </c>
      <c r="Q681" s="10">
        <f t="shared" si="100"/>
        <v>11.877444500507798</v>
      </c>
      <c r="R681" s="11">
        <f t="shared" si="101"/>
        <v>3.4032792265065323E-2</v>
      </c>
      <c r="S681" s="94"/>
    </row>
    <row r="682" spans="1:19">
      <c r="A682" s="9">
        <f t="shared" si="98"/>
        <v>46</v>
      </c>
      <c r="B682" s="14" t="s">
        <v>769</v>
      </c>
      <c r="C682" s="8">
        <v>406.5</v>
      </c>
      <c r="D682" s="8"/>
      <c r="E682" s="8"/>
      <c r="F682" s="8">
        <f t="shared" si="92"/>
        <v>406.5</v>
      </c>
      <c r="G682" s="11">
        <v>1.634320735444331E-3</v>
      </c>
      <c r="H682" s="11">
        <v>1.6376663254861821E-3</v>
      </c>
      <c r="I682" s="18">
        <f t="shared" si="99"/>
        <v>6.5996306217674539</v>
      </c>
      <c r="J682" s="18">
        <f t="shared" si="94"/>
        <v>2.4266841796238929</v>
      </c>
      <c r="K682" s="10">
        <v>2.549368718524009</v>
      </c>
      <c r="L682" s="10">
        <v>0.30176098059244122</v>
      </c>
      <c r="M682" s="200">
        <f t="shared" si="95"/>
        <v>0.30176098059244122</v>
      </c>
      <c r="N682" s="85">
        <v>16</v>
      </c>
      <c r="O682" s="85">
        <v>16</v>
      </c>
      <c r="P682" s="8">
        <v>5000</v>
      </c>
      <c r="Q682" s="10">
        <f t="shared" si="100"/>
        <v>11.877444500507798</v>
      </c>
      <c r="R682" s="11">
        <f t="shared" si="101"/>
        <v>2.9218805659305774E-2</v>
      </c>
      <c r="S682" s="94"/>
    </row>
    <row r="683" spans="1:19">
      <c r="A683" s="9">
        <f t="shared" si="98"/>
        <v>47</v>
      </c>
      <c r="B683" s="14" t="s">
        <v>770</v>
      </c>
      <c r="C683" s="8">
        <v>404.1</v>
      </c>
      <c r="D683" s="8"/>
      <c r="E683" s="8"/>
      <c r="F683" s="8">
        <f t="shared" si="92"/>
        <v>404.1</v>
      </c>
      <c r="G683" s="11">
        <v>1.634320735444331E-3</v>
      </c>
      <c r="H683" s="11">
        <v>1.6376663254861821E-3</v>
      </c>
      <c r="I683" s="18">
        <f t="shared" si="99"/>
        <v>6.5996306217674539</v>
      </c>
      <c r="J683" s="18">
        <f t="shared" si="94"/>
        <v>2.4266841796238929</v>
      </c>
      <c r="K683" s="10">
        <v>2.549368718524009</v>
      </c>
      <c r="L683" s="10">
        <v>0.30176098059244122</v>
      </c>
      <c r="M683" s="200">
        <f t="shared" si="95"/>
        <v>0.30176098059244122</v>
      </c>
      <c r="N683" s="85">
        <v>16</v>
      </c>
      <c r="O683" s="85">
        <v>16</v>
      </c>
      <c r="P683" s="8">
        <v>5000</v>
      </c>
      <c r="Q683" s="10">
        <f t="shared" si="100"/>
        <v>11.877444500507798</v>
      </c>
      <c r="R683" s="11">
        <f t="shared" si="101"/>
        <v>2.9392339768640922E-2</v>
      </c>
      <c r="S683" s="94"/>
    </row>
    <row r="684" spans="1:19">
      <c r="A684" s="9">
        <f t="shared" si="98"/>
        <v>48</v>
      </c>
      <c r="B684" s="14" t="s">
        <v>771</v>
      </c>
      <c r="C684" s="8">
        <v>408.5</v>
      </c>
      <c r="D684" s="8"/>
      <c r="E684" s="8"/>
      <c r="F684" s="8">
        <f t="shared" si="92"/>
        <v>408.5</v>
      </c>
      <c r="G684" s="11">
        <v>1.634320735444331E-3</v>
      </c>
      <c r="H684" s="11">
        <v>1.6376663254861821E-3</v>
      </c>
      <c r="I684" s="18">
        <f t="shared" si="99"/>
        <v>6.5996306217674539</v>
      </c>
      <c r="J684" s="18">
        <f t="shared" si="94"/>
        <v>2.4266841796238929</v>
      </c>
      <c r="K684" s="10">
        <v>2.549368718524009</v>
      </c>
      <c r="L684" s="10">
        <v>0.30176098059244122</v>
      </c>
      <c r="M684" s="200">
        <f t="shared" si="95"/>
        <v>0.30176098059244122</v>
      </c>
      <c r="N684" s="85">
        <v>16</v>
      </c>
      <c r="O684" s="85">
        <v>16</v>
      </c>
      <c r="P684" s="8">
        <v>5000</v>
      </c>
      <c r="Q684" s="10">
        <f t="shared" si="100"/>
        <v>11.877444500507798</v>
      </c>
      <c r="R684" s="11">
        <f t="shared" si="101"/>
        <v>2.9075751531230837E-2</v>
      </c>
      <c r="S684" s="94"/>
    </row>
    <row r="685" spans="1:19">
      <c r="A685" s="9">
        <f t="shared" si="98"/>
        <v>49</v>
      </c>
      <c r="B685" s="14" t="s">
        <v>772</v>
      </c>
      <c r="C685" s="8">
        <v>1814.6</v>
      </c>
      <c r="D685" s="8"/>
      <c r="E685" s="8"/>
      <c r="F685" s="8">
        <f t="shared" si="92"/>
        <v>1814.6</v>
      </c>
      <c r="G685" s="11">
        <v>6.1287027579162408E-3</v>
      </c>
      <c r="H685" s="11">
        <v>6.1412487205731829E-3</v>
      </c>
      <c r="I685" s="18">
        <f t="shared" si="99"/>
        <v>24.74861483162795</v>
      </c>
      <c r="J685" s="18">
        <f t="shared" si="94"/>
        <v>9.1000656735895973</v>
      </c>
      <c r="K685" s="10">
        <v>9.5601326944650342</v>
      </c>
      <c r="L685" s="10">
        <v>1.1316036772216547</v>
      </c>
      <c r="M685" s="200">
        <f t="shared" si="95"/>
        <v>1.1316036772216547</v>
      </c>
      <c r="N685" s="85">
        <v>60</v>
      </c>
      <c r="O685" s="85">
        <v>60</v>
      </c>
      <c r="P685" s="8">
        <v>5000</v>
      </c>
      <c r="Q685" s="10">
        <f t="shared" si="100"/>
        <v>44.540416876904231</v>
      </c>
      <c r="R685" s="11">
        <f t="shared" si="101"/>
        <v>2.4545584082940722E-2</v>
      </c>
      <c r="S685" s="94"/>
    </row>
    <row r="686" spans="1:19">
      <c r="A686" s="9">
        <f t="shared" si="98"/>
        <v>50</v>
      </c>
      <c r="B686" s="14" t="s">
        <v>773</v>
      </c>
      <c r="C686" s="8">
        <v>358.3</v>
      </c>
      <c r="D686" s="8"/>
      <c r="E686" s="8"/>
      <c r="F686" s="8">
        <f t="shared" si="92"/>
        <v>358.3</v>
      </c>
      <c r="G686" s="11">
        <v>1.634320735444331E-3</v>
      </c>
      <c r="H686" s="11">
        <v>1.6376663254861821E-3</v>
      </c>
      <c r="I686" s="18">
        <f t="shared" si="99"/>
        <v>6.5996306217674539</v>
      </c>
      <c r="J686" s="18">
        <f t="shared" si="94"/>
        <v>2.4266841796238929</v>
      </c>
      <c r="K686" s="10">
        <v>2.549368718524009</v>
      </c>
      <c r="L686" s="10">
        <v>0.30176098059244122</v>
      </c>
      <c r="M686" s="200">
        <f t="shared" si="95"/>
        <v>0.30176098059244122</v>
      </c>
      <c r="N686" s="85">
        <v>16</v>
      </c>
      <c r="O686" s="85">
        <v>16</v>
      </c>
      <c r="P686" s="8">
        <v>5000</v>
      </c>
      <c r="Q686" s="10">
        <f t="shared" si="100"/>
        <v>11.877444500507798</v>
      </c>
      <c r="R686" s="11">
        <f t="shared" si="101"/>
        <v>3.3149440414478919E-2</v>
      </c>
      <c r="S686" s="94"/>
    </row>
    <row r="687" spans="1:19">
      <c r="A687" s="9">
        <f t="shared" si="98"/>
        <v>51</v>
      </c>
      <c r="B687" s="14" t="s">
        <v>774</v>
      </c>
      <c r="C687" s="8">
        <v>341</v>
      </c>
      <c r="D687" s="8"/>
      <c r="E687" s="8"/>
      <c r="F687" s="8">
        <f t="shared" si="92"/>
        <v>341</v>
      </c>
      <c r="G687" s="11">
        <v>1.634320735444331E-3</v>
      </c>
      <c r="H687" s="11">
        <v>1.6376663254861821E-3</v>
      </c>
      <c r="I687" s="18">
        <f t="shared" si="99"/>
        <v>6.5996306217674539</v>
      </c>
      <c r="J687" s="18">
        <f t="shared" si="94"/>
        <v>2.4266841796238929</v>
      </c>
      <c r="K687" s="10">
        <v>2.549368718524009</v>
      </c>
      <c r="L687" s="10">
        <v>0.30176098059244122</v>
      </c>
      <c r="M687" s="200">
        <f t="shared" si="95"/>
        <v>0.30176098059244122</v>
      </c>
      <c r="N687" s="85">
        <v>16</v>
      </c>
      <c r="O687" s="85">
        <v>16</v>
      </c>
      <c r="P687" s="8">
        <v>5000</v>
      </c>
      <c r="Q687" s="10">
        <f t="shared" si="100"/>
        <v>11.877444500507798</v>
      </c>
      <c r="R687" s="11">
        <f t="shared" si="101"/>
        <v>3.4831215544011133E-2</v>
      </c>
      <c r="S687" s="94"/>
    </row>
    <row r="688" spans="1:19">
      <c r="A688" s="9">
        <f t="shared" si="98"/>
        <v>52</v>
      </c>
      <c r="B688" s="14" t="s">
        <v>775</v>
      </c>
      <c r="C688" s="8">
        <v>1911.3</v>
      </c>
      <c r="D688" s="8"/>
      <c r="E688" s="8">
        <v>348.5</v>
      </c>
      <c r="F688" s="8">
        <f t="shared" si="92"/>
        <v>2259.8000000000002</v>
      </c>
      <c r="G688" s="11">
        <v>8.3758937691521956E-3</v>
      </c>
      <c r="H688" s="11">
        <v>8.2906857727737971E-3</v>
      </c>
      <c r="I688" s="18">
        <f t="shared" si="99"/>
        <v>33.61665760186014</v>
      </c>
      <c r="J688" s="18">
        <f t="shared" si="94"/>
        <v>12.360845000203975</v>
      </c>
      <c r="K688" s="10">
        <v>12.985765450091636</v>
      </c>
      <c r="L688" s="10">
        <v>1.5465250255362613</v>
      </c>
      <c r="M688" s="200">
        <f t="shared" si="95"/>
        <v>1.5465250255362613</v>
      </c>
      <c r="N688" s="85">
        <v>81</v>
      </c>
      <c r="O688" s="85">
        <v>82</v>
      </c>
      <c r="P688" s="8">
        <v>5000</v>
      </c>
      <c r="Q688" s="10">
        <f t="shared" si="100"/>
        <v>60.509793077692009</v>
      </c>
      <c r="R688" s="11">
        <f t="shared" si="101"/>
        <v>2.6776614336530669E-2</v>
      </c>
      <c r="S688" s="94"/>
    </row>
    <row r="689" spans="1:19">
      <c r="A689" s="9">
        <f t="shared" si="98"/>
        <v>53</v>
      </c>
      <c r="B689" s="14" t="s">
        <v>776</v>
      </c>
      <c r="C689" s="8">
        <v>383.21</v>
      </c>
      <c r="D689" s="8"/>
      <c r="E689" s="8"/>
      <c r="F689" s="8">
        <f t="shared" si="92"/>
        <v>383.21</v>
      </c>
      <c r="G689" s="11">
        <v>1.634320735444331E-3</v>
      </c>
      <c r="H689" s="11">
        <v>1.6376663254861821E-3</v>
      </c>
      <c r="I689" s="18">
        <f t="shared" si="99"/>
        <v>6.5996306217674539</v>
      </c>
      <c r="J689" s="18">
        <f t="shared" si="94"/>
        <v>2.4266841796238929</v>
      </c>
      <c r="K689" s="10">
        <v>2.549368718524009</v>
      </c>
      <c r="L689" s="10">
        <v>0.30176098059244122</v>
      </c>
      <c r="M689" s="200">
        <f t="shared" si="95"/>
        <v>0.30176098059244122</v>
      </c>
      <c r="N689" s="85">
        <v>16</v>
      </c>
      <c r="O689" s="85">
        <v>16</v>
      </c>
      <c r="P689" s="8">
        <v>5000</v>
      </c>
      <c r="Q689" s="10">
        <f t="shared" si="100"/>
        <v>11.877444500507798</v>
      </c>
      <c r="R689" s="11">
        <f t="shared" si="101"/>
        <v>3.0994610006283233E-2</v>
      </c>
      <c r="S689" s="94"/>
    </row>
    <row r="690" spans="1:19">
      <c r="A690" s="9">
        <f t="shared" si="98"/>
        <v>54</v>
      </c>
      <c r="B690" s="14" t="s">
        <v>777</v>
      </c>
      <c r="C690" s="8">
        <v>122.4</v>
      </c>
      <c r="D690" s="8"/>
      <c r="E690" s="8"/>
      <c r="F690" s="8">
        <f t="shared" si="92"/>
        <v>122.4</v>
      </c>
      <c r="G690" s="11">
        <v>6.1287027579162408E-4</v>
      </c>
      <c r="H690" s="11">
        <v>6.1412487205731825E-4</v>
      </c>
      <c r="I690" s="18">
        <f t="shared" si="99"/>
        <v>2.4748614831627953</v>
      </c>
      <c r="J690" s="18">
        <f t="shared" si="94"/>
        <v>0.91000656735895991</v>
      </c>
      <c r="K690" s="10">
        <v>0.95601326944650333</v>
      </c>
      <c r="L690" s="10">
        <v>0.11316036772216546</v>
      </c>
      <c r="M690" s="200">
        <f t="shared" si="95"/>
        <v>0.11316036772216546</v>
      </c>
      <c r="N690" s="85">
        <v>6</v>
      </c>
      <c r="O690" s="85">
        <v>6</v>
      </c>
      <c r="P690" s="80">
        <v>5000</v>
      </c>
      <c r="Q690" s="82">
        <f t="shared" si="100"/>
        <v>4.4540416876904239</v>
      </c>
      <c r="R690" s="81">
        <f t="shared" si="101"/>
        <v>3.6389229474594963E-2</v>
      </c>
      <c r="S690" s="94"/>
    </row>
    <row r="691" spans="1:19">
      <c r="A691" s="9">
        <f t="shared" si="98"/>
        <v>55</v>
      </c>
      <c r="B691" s="79" t="s">
        <v>778</v>
      </c>
      <c r="C691" s="80">
        <v>186.3</v>
      </c>
      <c r="D691" s="80"/>
      <c r="E691" s="80"/>
      <c r="F691" s="8">
        <f t="shared" si="92"/>
        <v>186.3</v>
      </c>
      <c r="G691" s="11">
        <v>8.1716036772216548E-4</v>
      </c>
      <c r="H691" s="11">
        <v>8.1883316274309107E-4</v>
      </c>
      <c r="I691" s="18">
        <f t="shared" si="99"/>
        <v>3.2998153108837269</v>
      </c>
      <c r="J691" s="18">
        <f t="shared" si="94"/>
        <v>1.2133420898119465</v>
      </c>
      <c r="K691" s="10">
        <v>1.2746843592620045</v>
      </c>
      <c r="L691" s="10">
        <v>0.15088049029622061</v>
      </c>
      <c r="M691" s="200">
        <f t="shared" si="95"/>
        <v>0.15088049029622061</v>
      </c>
      <c r="N691" s="85">
        <v>8</v>
      </c>
      <c r="O691" s="85">
        <v>8</v>
      </c>
      <c r="P691" s="8">
        <v>5000</v>
      </c>
      <c r="Q691" s="10">
        <f t="shared" si="100"/>
        <v>5.9387222502538988</v>
      </c>
      <c r="R691" s="11">
        <f t="shared" si="101"/>
        <v>3.187719941091733E-2</v>
      </c>
      <c r="S691" s="94"/>
    </row>
    <row r="692" spans="1:19">
      <c r="A692" s="9">
        <f t="shared" si="98"/>
        <v>56</v>
      </c>
      <c r="B692" s="14" t="s">
        <v>779</v>
      </c>
      <c r="C692" s="8">
        <v>989.04</v>
      </c>
      <c r="D692" s="8"/>
      <c r="E692" s="8"/>
      <c r="F692" s="8">
        <f t="shared" si="92"/>
        <v>989.04</v>
      </c>
      <c r="G692" s="11">
        <v>3.6772216547497445E-3</v>
      </c>
      <c r="H692" s="11">
        <v>3.6847492323439099E-3</v>
      </c>
      <c r="I692" s="18">
        <f t="shared" si="99"/>
        <v>14.849168898976771</v>
      </c>
      <c r="J692" s="18">
        <f t="shared" si="94"/>
        <v>5.4600394041537594</v>
      </c>
      <c r="K692" s="10">
        <v>5.7360796166790209</v>
      </c>
      <c r="L692" s="10">
        <v>0.67896220633299276</v>
      </c>
      <c r="M692" s="200">
        <f t="shared" si="95"/>
        <v>0.67896220633299276</v>
      </c>
      <c r="N692" s="85">
        <v>36</v>
      </c>
      <c r="O692" s="85">
        <v>36</v>
      </c>
      <c r="P692" s="8">
        <v>5000</v>
      </c>
      <c r="Q692" s="10">
        <f t="shared" si="100"/>
        <v>26.724250126142547</v>
      </c>
      <c r="R692" s="11">
        <f t="shared" si="101"/>
        <v>2.702039364044179E-2</v>
      </c>
      <c r="S692" s="94"/>
    </row>
    <row r="693" spans="1:19">
      <c r="A693" s="9">
        <f t="shared" si="98"/>
        <v>57</v>
      </c>
      <c r="B693" s="14" t="s">
        <v>780</v>
      </c>
      <c r="C693" s="8">
        <v>336.3</v>
      </c>
      <c r="D693" s="8"/>
      <c r="E693" s="8"/>
      <c r="F693" s="8">
        <f t="shared" si="92"/>
        <v>336.3</v>
      </c>
      <c r="G693" s="11">
        <v>1.2257405515832482E-3</v>
      </c>
      <c r="H693" s="11">
        <v>1.2282497441146365E-3</v>
      </c>
      <c r="I693" s="18">
        <f t="shared" si="99"/>
        <v>4.9497229663255906</v>
      </c>
      <c r="J693" s="18">
        <f t="shared" si="94"/>
        <v>1.8200131347179198</v>
      </c>
      <c r="K693" s="10">
        <v>1.9120265388930067</v>
      </c>
      <c r="L693" s="10">
        <v>0.22632073544433093</v>
      </c>
      <c r="M693" s="200">
        <f t="shared" si="95"/>
        <v>0.22632073544433093</v>
      </c>
      <c r="N693" s="85">
        <v>12</v>
      </c>
      <c r="O693" s="85">
        <v>12</v>
      </c>
      <c r="P693" s="8">
        <v>5000</v>
      </c>
      <c r="Q693" s="10">
        <f t="shared" si="100"/>
        <v>8.9080833753808477</v>
      </c>
      <c r="R693" s="11">
        <f t="shared" si="101"/>
        <v>2.6488502454299279E-2</v>
      </c>
      <c r="S693" s="94"/>
    </row>
    <row r="694" spans="1:19">
      <c r="A694" s="9">
        <f t="shared" si="98"/>
        <v>58</v>
      </c>
      <c r="B694" s="14" t="s">
        <v>781</v>
      </c>
      <c r="C694" s="8">
        <v>990</v>
      </c>
      <c r="D694" s="8"/>
      <c r="E694" s="8"/>
      <c r="F694" s="8">
        <f t="shared" si="92"/>
        <v>990</v>
      </c>
      <c r="G694" s="11">
        <v>3.6772216547497445E-3</v>
      </c>
      <c r="H694" s="11">
        <v>3.6847492323439099E-3</v>
      </c>
      <c r="I694" s="18">
        <f t="shared" si="99"/>
        <v>14.849168898976771</v>
      </c>
      <c r="J694" s="18">
        <f t="shared" si="94"/>
        <v>5.4600394041537594</v>
      </c>
      <c r="K694" s="10">
        <v>5.7360796166790209</v>
      </c>
      <c r="L694" s="10">
        <v>0.67896220633299276</v>
      </c>
      <c r="M694" s="200">
        <f t="shared" si="95"/>
        <v>0.67896220633299276</v>
      </c>
      <c r="N694" s="85">
        <v>36</v>
      </c>
      <c r="O694" s="85">
        <v>36</v>
      </c>
      <c r="P694" s="8">
        <v>5000</v>
      </c>
      <c r="Q694" s="10">
        <f t="shared" si="100"/>
        <v>26.724250126142547</v>
      </c>
      <c r="R694" s="11">
        <f t="shared" si="101"/>
        <v>2.6994192046608634E-2</v>
      </c>
      <c r="S694" s="94"/>
    </row>
    <row r="695" spans="1:19">
      <c r="A695" s="9">
        <f t="shared" si="98"/>
        <v>59</v>
      </c>
      <c r="B695" s="14" t="s">
        <v>782</v>
      </c>
      <c r="C695" s="8">
        <v>329.6</v>
      </c>
      <c r="D695" s="8"/>
      <c r="E695" s="8"/>
      <c r="F695" s="8">
        <f t="shared" si="92"/>
        <v>329.6</v>
      </c>
      <c r="G695" s="11">
        <v>1.2257405515832482E-3</v>
      </c>
      <c r="H695" s="11">
        <v>1.2282497441146365E-3</v>
      </c>
      <c r="I695" s="18">
        <f t="shared" si="99"/>
        <v>4.9497229663255906</v>
      </c>
      <c r="J695" s="18">
        <f t="shared" si="94"/>
        <v>1.8200131347179198</v>
      </c>
      <c r="K695" s="10">
        <v>1.9120265388930067</v>
      </c>
      <c r="L695" s="10">
        <v>0.22632073544433093</v>
      </c>
      <c r="M695" s="200">
        <f t="shared" si="95"/>
        <v>0.22632073544433093</v>
      </c>
      <c r="N695" s="85">
        <v>12</v>
      </c>
      <c r="O695" s="85">
        <v>12</v>
      </c>
      <c r="P695" s="8">
        <v>5000</v>
      </c>
      <c r="Q695" s="10">
        <f t="shared" si="100"/>
        <v>8.9080833753808477</v>
      </c>
      <c r="R695" s="11">
        <f t="shared" si="101"/>
        <v>2.7026951988412765E-2</v>
      </c>
      <c r="S695" s="94"/>
    </row>
    <row r="696" spans="1:19">
      <c r="A696" s="9">
        <f t="shared" si="98"/>
        <v>60</v>
      </c>
      <c r="B696" s="14" t="s">
        <v>783</v>
      </c>
      <c r="C696" s="8">
        <v>564.20000000000005</v>
      </c>
      <c r="D696" s="8"/>
      <c r="E696" s="8"/>
      <c r="F696" s="8">
        <f t="shared" si="92"/>
        <v>564.20000000000005</v>
      </c>
      <c r="G696" s="11">
        <v>2.4514811031664963E-3</v>
      </c>
      <c r="H696" s="11">
        <v>2.456499488229273E-3</v>
      </c>
      <c r="I696" s="18">
        <f t="shared" si="99"/>
        <v>9.8994459326511812</v>
      </c>
      <c r="J696" s="18">
        <f t="shared" si="94"/>
        <v>3.6400262694358396</v>
      </c>
      <c r="K696" s="10">
        <v>3.8240530777860133</v>
      </c>
      <c r="L696" s="10">
        <v>0.45264147088866186</v>
      </c>
      <c r="M696" s="200">
        <f t="shared" si="95"/>
        <v>0.45264147088866186</v>
      </c>
      <c r="N696" s="85">
        <v>24</v>
      </c>
      <c r="O696" s="85">
        <v>24</v>
      </c>
      <c r="P696" s="8">
        <v>5000</v>
      </c>
      <c r="Q696" s="10">
        <f t="shared" si="100"/>
        <v>17.816166750761695</v>
      </c>
      <c r="R696" s="11">
        <f t="shared" si="101"/>
        <v>3.1577750355834266E-2</v>
      </c>
      <c r="S696" s="94"/>
    </row>
    <row r="697" spans="1:19">
      <c r="A697" s="9">
        <f t="shared" si="98"/>
        <v>61</v>
      </c>
      <c r="B697" s="14" t="s">
        <v>784</v>
      </c>
      <c r="C697" s="8">
        <v>123.2</v>
      </c>
      <c r="D697" s="8"/>
      <c r="E697" s="8"/>
      <c r="F697" s="8">
        <f t="shared" si="92"/>
        <v>123.2</v>
      </c>
      <c r="G697" s="11">
        <v>1.2257405515832482E-3</v>
      </c>
      <c r="H697" s="11">
        <v>1.2282497441146365E-3</v>
      </c>
      <c r="I697" s="18">
        <f t="shared" si="99"/>
        <v>4.9497229663255906</v>
      </c>
      <c r="J697" s="18">
        <f t="shared" si="94"/>
        <v>1.8200131347179198</v>
      </c>
      <c r="K697" s="10">
        <v>1.9120265388930067</v>
      </c>
      <c r="L697" s="10">
        <v>0.22632073544433093</v>
      </c>
      <c r="M697" s="200">
        <f t="shared" si="95"/>
        <v>0.22632073544433093</v>
      </c>
      <c r="N697" s="85">
        <v>12</v>
      </c>
      <c r="O697" s="85">
        <v>12</v>
      </c>
      <c r="P697" s="8">
        <v>5000</v>
      </c>
      <c r="Q697" s="10">
        <f t="shared" si="100"/>
        <v>8.9080833753808477</v>
      </c>
      <c r="R697" s="11">
        <f t="shared" si="101"/>
        <v>7.2305871553415973E-2</v>
      </c>
      <c r="S697" s="94"/>
    </row>
    <row r="698" spans="1:19">
      <c r="A698" s="9">
        <f t="shared" si="98"/>
        <v>62</v>
      </c>
      <c r="B698" s="14" t="s">
        <v>785</v>
      </c>
      <c r="C698" s="8">
        <v>325.3</v>
      </c>
      <c r="D698" s="8"/>
      <c r="E698" s="8"/>
      <c r="F698" s="8">
        <f t="shared" si="92"/>
        <v>325.3</v>
      </c>
      <c r="G698" s="11">
        <v>1.634320735444331E-3</v>
      </c>
      <c r="H698" s="11">
        <v>1.6376663254861821E-3</v>
      </c>
      <c r="I698" s="18">
        <f t="shared" si="99"/>
        <v>6.5996306217674539</v>
      </c>
      <c r="J698" s="18">
        <f t="shared" si="94"/>
        <v>2.4266841796238929</v>
      </c>
      <c r="K698" s="10">
        <v>2.549368718524009</v>
      </c>
      <c r="L698" s="10">
        <v>0.30176098059244122</v>
      </c>
      <c r="M698" s="200">
        <f t="shared" si="95"/>
        <v>0.30176098059244122</v>
      </c>
      <c r="N698" s="85">
        <v>16</v>
      </c>
      <c r="O698" s="85">
        <v>16</v>
      </c>
      <c r="P698" s="8">
        <v>5000</v>
      </c>
      <c r="Q698" s="10">
        <f t="shared" si="100"/>
        <v>11.877444500507798</v>
      </c>
      <c r="R698" s="11">
        <f t="shared" si="101"/>
        <v>3.6512279435929287E-2</v>
      </c>
      <c r="S698" s="94"/>
    </row>
    <row r="699" spans="1:19">
      <c r="A699" s="9">
        <f t="shared" si="98"/>
        <v>63</v>
      </c>
      <c r="B699" s="14" t="s">
        <v>786</v>
      </c>
      <c r="C699" s="8">
        <v>314.2</v>
      </c>
      <c r="D699" s="8"/>
      <c r="E699" s="8"/>
      <c r="F699" s="8">
        <f t="shared" ref="F699:F756" si="102">C699+D699+E699</f>
        <v>314.2</v>
      </c>
      <c r="G699" s="11">
        <v>1.634320735444331E-3</v>
      </c>
      <c r="H699" s="11">
        <v>1.6376663254861821E-3</v>
      </c>
      <c r="I699" s="18">
        <f t="shared" si="99"/>
        <v>6.5996306217674539</v>
      </c>
      <c r="J699" s="18">
        <f t="shared" si="94"/>
        <v>2.4266841796238929</v>
      </c>
      <c r="K699" s="10">
        <v>2.549368718524009</v>
      </c>
      <c r="L699" s="10">
        <v>0.30176098059244122</v>
      </c>
      <c r="M699" s="200">
        <f t="shared" si="95"/>
        <v>0.30176098059244122</v>
      </c>
      <c r="N699" s="85">
        <v>16</v>
      </c>
      <c r="O699" s="85">
        <v>16</v>
      </c>
      <c r="P699" s="8">
        <v>5000</v>
      </c>
      <c r="Q699" s="10">
        <f t="shared" si="100"/>
        <v>11.877444500507798</v>
      </c>
      <c r="R699" s="11">
        <f t="shared" si="101"/>
        <v>3.7802178550311261E-2</v>
      </c>
      <c r="S699" s="94"/>
    </row>
    <row r="700" spans="1:19">
      <c r="A700" s="9">
        <f t="shared" si="98"/>
        <v>64</v>
      </c>
      <c r="B700" s="14" t="s">
        <v>787</v>
      </c>
      <c r="C700" s="8">
        <v>418.8</v>
      </c>
      <c r="D700" s="8"/>
      <c r="E700" s="8"/>
      <c r="F700" s="8">
        <f t="shared" si="102"/>
        <v>418.8</v>
      </c>
      <c r="G700" s="11">
        <v>1.634320735444331E-3</v>
      </c>
      <c r="H700" s="11">
        <v>1.6376663254861821E-3</v>
      </c>
      <c r="I700" s="18">
        <f t="shared" si="99"/>
        <v>6.5996306217674539</v>
      </c>
      <c r="J700" s="18">
        <f t="shared" si="94"/>
        <v>2.4266841796238929</v>
      </c>
      <c r="K700" s="10">
        <v>2.549368718524009</v>
      </c>
      <c r="L700" s="10">
        <v>0.30176098059244122</v>
      </c>
      <c r="M700" s="200">
        <f t="shared" si="95"/>
        <v>0.30176098059244122</v>
      </c>
      <c r="N700" s="85">
        <v>16</v>
      </c>
      <c r="O700" s="85">
        <v>16</v>
      </c>
      <c r="P700" s="8">
        <v>5000</v>
      </c>
      <c r="Q700" s="10">
        <f t="shared" si="100"/>
        <v>11.877444500507798</v>
      </c>
      <c r="R700" s="11">
        <f t="shared" si="101"/>
        <v>2.8360660220887769E-2</v>
      </c>
      <c r="S700" s="94"/>
    </row>
    <row r="701" spans="1:19">
      <c r="A701" s="9">
        <f t="shared" si="98"/>
        <v>65</v>
      </c>
      <c r="B701" s="14" t="s">
        <v>788</v>
      </c>
      <c r="C701" s="8">
        <v>435.7</v>
      </c>
      <c r="D701" s="8"/>
      <c r="E701" s="8"/>
      <c r="F701" s="8">
        <f t="shared" si="102"/>
        <v>435.7</v>
      </c>
      <c r="G701" s="11">
        <v>2.0429009193054137E-3</v>
      </c>
      <c r="H701" s="11">
        <v>2.0470829068577278E-3</v>
      </c>
      <c r="I701" s="18">
        <f t="shared" ref="I701:I732" si="103">(G701+H701)*$I$2</f>
        <v>8.249538277209318</v>
      </c>
      <c r="J701" s="18">
        <f t="shared" ref="J701:J764" si="104">I701*0.3677</f>
        <v>3.0333552245298665</v>
      </c>
      <c r="K701" s="10">
        <v>3.1867108981550119</v>
      </c>
      <c r="L701" s="10">
        <v>0.37720122574055159</v>
      </c>
      <c r="M701" s="200">
        <f t="shared" ref="M701:M764" si="105">L701*$M$2</f>
        <v>0.37720122574055159</v>
      </c>
      <c r="N701" s="85">
        <v>20</v>
      </c>
      <c r="O701" s="85">
        <v>20</v>
      </c>
      <c r="P701" s="8">
        <v>5000</v>
      </c>
      <c r="Q701" s="10">
        <f t="shared" ref="Q701:Q732" si="106">I701+J701+K701+M701</f>
        <v>14.846805625634747</v>
      </c>
      <c r="R701" s="11">
        <f t="shared" ref="R701:R732" si="107">Q701/F701</f>
        <v>3.4075753099919087E-2</v>
      </c>
      <c r="S701" s="94"/>
    </row>
    <row r="702" spans="1:19">
      <c r="A702" s="9">
        <f t="shared" ref="A702:A765" si="108">A701+1</f>
        <v>66</v>
      </c>
      <c r="B702" s="14" t="s">
        <v>789</v>
      </c>
      <c r="C702" s="8">
        <v>416.2</v>
      </c>
      <c r="D702" s="8"/>
      <c r="E702" s="8"/>
      <c r="F702" s="8">
        <f t="shared" si="102"/>
        <v>416.2</v>
      </c>
      <c r="G702" s="11">
        <v>1.634320735444331E-3</v>
      </c>
      <c r="H702" s="11">
        <v>1.6376663254861821E-3</v>
      </c>
      <c r="I702" s="18">
        <f t="shared" si="103"/>
        <v>6.5996306217674539</v>
      </c>
      <c r="J702" s="18">
        <f t="shared" si="104"/>
        <v>2.4266841796238929</v>
      </c>
      <c r="K702" s="10">
        <v>2.549368718524009</v>
      </c>
      <c r="L702" s="10">
        <v>0.30176098059244122</v>
      </c>
      <c r="M702" s="200">
        <f t="shared" si="105"/>
        <v>0.30176098059244122</v>
      </c>
      <c r="N702" s="85">
        <v>16</v>
      </c>
      <c r="O702" s="85">
        <v>16</v>
      </c>
      <c r="P702" s="8">
        <v>5000</v>
      </c>
      <c r="Q702" s="10">
        <f t="shared" si="106"/>
        <v>11.877444500507798</v>
      </c>
      <c r="R702" s="11">
        <f t="shared" si="107"/>
        <v>2.8537829169888989E-2</v>
      </c>
      <c r="S702" s="94"/>
    </row>
    <row r="703" spans="1:19">
      <c r="A703" s="9">
        <f t="shared" si="108"/>
        <v>67</v>
      </c>
      <c r="B703" s="14" t="s">
        <v>790</v>
      </c>
      <c r="C703" s="8">
        <v>4569.2</v>
      </c>
      <c r="D703" s="8"/>
      <c r="E703" s="8"/>
      <c r="F703" s="8">
        <f t="shared" si="102"/>
        <v>4569.2</v>
      </c>
      <c r="G703" s="11">
        <v>1.7160367722165476E-2</v>
      </c>
      <c r="H703" s="11">
        <v>1.7195496417604914E-2</v>
      </c>
      <c r="I703" s="18">
        <f t="shared" si="103"/>
        <v>69.296121528558274</v>
      </c>
      <c r="J703" s="18">
        <f t="shared" si="104"/>
        <v>25.480183886050881</v>
      </c>
      <c r="K703" s="10">
        <v>26.768371544502099</v>
      </c>
      <c r="L703" s="10">
        <v>3.1684902962206332</v>
      </c>
      <c r="M703" s="200">
        <f t="shared" si="105"/>
        <v>3.1684902962206332</v>
      </c>
      <c r="N703" s="85">
        <v>168</v>
      </c>
      <c r="O703" s="85">
        <v>168</v>
      </c>
      <c r="P703" s="8">
        <v>5000</v>
      </c>
      <c r="Q703" s="10">
        <f t="shared" si="106"/>
        <v>124.7131672553319</v>
      </c>
      <c r="R703" s="11">
        <f t="shared" si="107"/>
        <v>2.7294311313869366E-2</v>
      </c>
      <c r="S703" s="94"/>
    </row>
    <row r="704" spans="1:19">
      <c r="A704" s="9">
        <f t="shared" si="108"/>
        <v>68</v>
      </c>
      <c r="B704" s="14" t="s">
        <v>791</v>
      </c>
      <c r="C704" s="8">
        <v>310</v>
      </c>
      <c r="D704" s="8"/>
      <c r="E704" s="8"/>
      <c r="F704" s="8">
        <f t="shared" si="102"/>
        <v>310</v>
      </c>
      <c r="G704" s="11">
        <v>1.634320735444331E-3</v>
      </c>
      <c r="H704" s="11">
        <v>1.6376663254861821E-3</v>
      </c>
      <c r="I704" s="18">
        <f t="shared" si="103"/>
        <v>6.5996306217674539</v>
      </c>
      <c r="J704" s="18">
        <f t="shared" si="104"/>
        <v>2.4266841796238929</v>
      </c>
      <c r="K704" s="10">
        <v>2.549368718524009</v>
      </c>
      <c r="L704" s="10">
        <v>0.30176098059244122</v>
      </c>
      <c r="M704" s="200">
        <f t="shared" si="105"/>
        <v>0.30176098059244122</v>
      </c>
      <c r="N704" s="85">
        <v>16</v>
      </c>
      <c r="O704" s="85">
        <v>16</v>
      </c>
      <c r="P704" s="8">
        <v>5000</v>
      </c>
      <c r="Q704" s="10">
        <f t="shared" si="106"/>
        <v>11.877444500507798</v>
      </c>
      <c r="R704" s="11">
        <f t="shared" si="107"/>
        <v>3.8314337098412247E-2</v>
      </c>
      <c r="S704" s="94"/>
    </row>
    <row r="705" spans="1:19">
      <c r="A705" s="9">
        <f t="shared" si="108"/>
        <v>69</v>
      </c>
      <c r="B705" s="14" t="s">
        <v>792</v>
      </c>
      <c r="C705" s="8">
        <v>336.4</v>
      </c>
      <c r="D705" s="8"/>
      <c r="E705" s="8"/>
      <c r="F705" s="8">
        <f t="shared" si="102"/>
        <v>336.4</v>
      </c>
      <c r="G705" s="11">
        <v>1.634320735444331E-3</v>
      </c>
      <c r="H705" s="11">
        <v>1.6376663254861821E-3</v>
      </c>
      <c r="I705" s="18">
        <f t="shared" si="103"/>
        <v>6.5996306217674539</v>
      </c>
      <c r="J705" s="18">
        <f t="shared" si="104"/>
        <v>2.4266841796238929</v>
      </c>
      <c r="K705" s="10">
        <v>2.549368718524009</v>
      </c>
      <c r="L705" s="10">
        <v>0.30176098059244122</v>
      </c>
      <c r="M705" s="200">
        <f t="shared" si="105"/>
        <v>0.30176098059244122</v>
      </c>
      <c r="N705" s="85">
        <v>16</v>
      </c>
      <c r="O705" s="85">
        <v>16</v>
      </c>
      <c r="P705" s="8">
        <v>5000</v>
      </c>
      <c r="Q705" s="10">
        <f t="shared" si="106"/>
        <v>11.877444500507798</v>
      </c>
      <c r="R705" s="11">
        <f t="shared" si="107"/>
        <v>3.5307504460486916E-2</v>
      </c>
      <c r="S705" s="94"/>
    </row>
    <row r="706" spans="1:19">
      <c r="A706" s="9">
        <f t="shared" si="108"/>
        <v>70</v>
      </c>
      <c r="B706" s="14" t="s">
        <v>793</v>
      </c>
      <c r="C706" s="8">
        <v>133.69999999999999</v>
      </c>
      <c r="D706" s="8"/>
      <c r="E706" s="8"/>
      <c r="F706" s="8">
        <f t="shared" si="102"/>
        <v>133.69999999999999</v>
      </c>
      <c r="G706" s="11">
        <v>1.0214504596527069E-3</v>
      </c>
      <c r="H706" s="11">
        <v>1.0235414534288639E-3</v>
      </c>
      <c r="I706" s="18">
        <f t="shared" si="103"/>
        <v>4.124769138604659</v>
      </c>
      <c r="J706" s="18">
        <f t="shared" si="104"/>
        <v>1.5166776122649333</v>
      </c>
      <c r="K706" s="10">
        <v>1.5933554490775059</v>
      </c>
      <c r="L706" s="10">
        <v>0.1886006128702758</v>
      </c>
      <c r="M706" s="200">
        <f t="shared" si="105"/>
        <v>0.1886006128702758</v>
      </c>
      <c r="N706" s="85">
        <v>10</v>
      </c>
      <c r="O706" s="85">
        <v>10</v>
      </c>
      <c r="P706" s="8">
        <v>5000</v>
      </c>
      <c r="Q706" s="10">
        <f t="shared" si="106"/>
        <v>7.4234028128173737</v>
      </c>
      <c r="R706" s="11">
        <f t="shared" si="107"/>
        <v>5.5522833304542815E-2</v>
      </c>
      <c r="S706" s="94"/>
    </row>
    <row r="707" spans="1:19">
      <c r="A707" s="9">
        <f t="shared" si="108"/>
        <v>71</v>
      </c>
      <c r="B707" s="14" t="s">
        <v>794</v>
      </c>
      <c r="C707" s="8">
        <v>136.80000000000001</v>
      </c>
      <c r="D707" s="8"/>
      <c r="E707" s="8"/>
      <c r="F707" s="8">
        <f t="shared" si="102"/>
        <v>136.80000000000001</v>
      </c>
      <c r="G707" s="11">
        <v>1.0214504596527069E-3</v>
      </c>
      <c r="H707" s="11">
        <v>1.0235414534288639E-3</v>
      </c>
      <c r="I707" s="18">
        <f t="shared" si="103"/>
        <v>4.124769138604659</v>
      </c>
      <c r="J707" s="18">
        <f t="shared" si="104"/>
        <v>1.5166776122649333</v>
      </c>
      <c r="K707" s="10">
        <v>1.5933554490775059</v>
      </c>
      <c r="L707" s="10">
        <v>0.1886006128702758</v>
      </c>
      <c r="M707" s="200">
        <f t="shared" si="105"/>
        <v>0.1886006128702758</v>
      </c>
      <c r="N707" s="85">
        <v>10</v>
      </c>
      <c r="O707" s="85">
        <v>10</v>
      </c>
      <c r="P707" s="8">
        <v>5000</v>
      </c>
      <c r="Q707" s="10">
        <f t="shared" si="106"/>
        <v>7.4234028128173737</v>
      </c>
      <c r="R707" s="11">
        <f t="shared" si="107"/>
        <v>5.4264640444571438E-2</v>
      </c>
      <c r="S707" s="94"/>
    </row>
    <row r="708" spans="1:19">
      <c r="A708" s="9">
        <f t="shared" si="108"/>
        <v>72</v>
      </c>
      <c r="B708" s="14" t="s">
        <v>795</v>
      </c>
      <c r="C708" s="8">
        <v>136.80000000000001</v>
      </c>
      <c r="D708" s="8"/>
      <c r="E708" s="8"/>
      <c r="F708" s="8">
        <f t="shared" si="102"/>
        <v>136.80000000000001</v>
      </c>
      <c r="G708" s="11">
        <v>1.0214504596527069E-3</v>
      </c>
      <c r="H708" s="11">
        <v>1.0235414534288639E-3</v>
      </c>
      <c r="I708" s="18">
        <f t="shared" si="103"/>
        <v>4.124769138604659</v>
      </c>
      <c r="J708" s="18">
        <f t="shared" si="104"/>
        <v>1.5166776122649333</v>
      </c>
      <c r="K708" s="10">
        <v>1.5933554490775059</v>
      </c>
      <c r="L708" s="10">
        <v>0.1886006128702758</v>
      </c>
      <c r="M708" s="200">
        <f t="shared" si="105"/>
        <v>0.1886006128702758</v>
      </c>
      <c r="N708" s="85">
        <v>10</v>
      </c>
      <c r="O708" s="85">
        <v>10</v>
      </c>
      <c r="P708" s="8">
        <v>5000</v>
      </c>
      <c r="Q708" s="10">
        <f t="shared" si="106"/>
        <v>7.4234028128173737</v>
      </c>
      <c r="R708" s="11">
        <f t="shared" si="107"/>
        <v>5.4264640444571438E-2</v>
      </c>
      <c r="S708" s="94"/>
    </row>
    <row r="709" spans="1:19">
      <c r="A709" s="9">
        <f t="shared" si="108"/>
        <v>73</v>
      </c>
      <c r="B709" s="14" t="s">
        <v>796</v>
      </c>
      <c r="C709" s="8">
        <v>126.6</v>
      </c>
      <c r="D709" s="8"/>
      <c r="E709" s="8"/>
      <c r="F709" s="8">
        <f t="shared" si="102"/>
        <v>126.6</v>
      </c>
      <c r="G709" s="11">
        <v>1.0214504596527069E-3</v>
      </c>
      <c r="H709" s="11">
        <v>1.0235414534288639E-3</v>
      </c>
      <c r="I709" s="18">
        <f t="shared" si="103"/>
        <v>4.124769138604659</v>
      </c>
      <c r="J709" s="18">
        <f t="shared" si="104"/>
        <v>1.5166776122649333</v>
      </c>
      <c r="K709" s="10">
        <v>1.5933554490775059</v>
      </c>
      <c r="L709" s="10">
        <v>0.1886006128702758</v>
      </c>
      <c r="M709" s="200">
        <f t="shared" si="105"/>
        <v>0.1886006128702758</v>
      </c>
      <c r="N709" s="85">
        <v>10</v>
      </c>
      <c r="O709" s="85">
        <v>10</v>
      </c>
      <c r="P709" s="8">
        <v>5000</v>
      </c>
      <c r="Q709" s="10">
        <f t="shared" si="106"/>
        <v>7.4234028128173737</v>
      </c>
      <c r="R709" s="11">
        <f t="shared" si="107"/>
        <v>5.8636673087025068E-2</v>
      </c>
      <c r="S709" s="94"/>
    </row>
    <row r="710" spans="1:19">
      <c r="A710" s="9">
        <f t="shared" si="108"/>
        <v>74</v>
      </c>
      <c r="B710" s="14" t="s">
        <v>797</v>
      </c>
      <c r="C710" s="8">
        <v>360.6</v>
      </c>
      <c r="D710" s="8"/>
      <c r="E710" s="8"/>
      <c r="F710" s="8">
        <f t="shared" si="102"/>
        <v>360.6</v>
      </c>
      <c r="G710" s="11">
        <v>1.0214504596527069E-3</v>
      </c>
      <c r="H710" s="11">
        <v>1.0235414534288639E-3</v>
      </c>
      <c r="I710" s="18">
        <f t="shared" si="103"/>
        <v>4.124769138604659</v>
      </c>
      <c r="J710" s="18">
        <f t="shared" si="104"/>
        <v>1.5166776122649333</v>
      </c>
      <c r="K710" s="10">
        <v>1.5933554490775059</v>
      </c>
      <c r="L710" s="10">
        <v>0.1886006128702758</v>
      </c>
      <c r="M710" s="200">
        <f t="shared" si="105"/>
        <v>0.1886006128702758</v>
      </c>
      <c r="N710" s="85">
        <v>10</v>
      </c>
      <c r="O710" s="85">
        <v>10</v>
      </c>
      <c r="P710" s="8">
        <v>5000</v>
      </c>
      <c r="Q710" s="10">
        <f t="shared" si="106"/>
        <v>7.4234028128173737</v>
      </c>
      <c r="R710" s="11">
        <f t="shared" si="107"/>
        <v>2.0586252947358219E-2</v>
      </c>
      <c r="S710" s="94"/>
    </row>
    <row r="711" spans="1:19">
      <c r="A711" s="9">
        <f t="shared" si="108"/>
        <v>75</v>
      </c>
      <c r="B711" s="14" t="s">
        <v>798</v>
      </c>
      <c r="C711" s="8">
        <v>132.1</v>
      </c>
      <c r="D711" s="8"/>
      <c r="E711" s="8"/>
      <c r="F711" s="8">
        <f t="shared" si="102"/>
        <v>132.1</v>
      </c>
      <c r="G711" s="11">
        <v>1.0214504596527069E-3</v>
      </c>
      <c r="H711" s="11">
        <v>1.0235414534288639E-3</v>
      </c>
      <c r="I711" s="18">
        <f t="shared" si="103"/>
        <v>4.124769138604659</v>
      </c>
      <c r="J711" s="18">
        <f t="shared" si="104"/>
        <v>1.5166776122649333</v>
      </c>
      <c r="K711" s="10">
        <v>1.5933554490775059</v>
      </c>
      <c r="L711" s="10">
        <v>0.1886006128702758</v>
      </c>
      <c r="M711" s="200">
        <f t="shared" si="105"/>
        <v>0.1886006128702758</v>
      </c>
      <c r="N711" s="85">
        <v>10</v>
      </c>
      <c r="O711" s="85">
        <v>10</v>
      </c>
      <c r="P711" s="8">
        <v>5000</v>
      </c>
      <c r="Q711" s="10">
        <f t="shared" si="106"/>
        <v>7.4234028128173737</v>
      </c>
      <c r="R711" s="11">
        <f t="shared" si="107"/>
        <v>5.6195327879011159E-2</v>
      </c>
      <c r="S711" s="94"/>
    </row>
    <row r="712" spans="1:19">
      <c r="A712" s="9">
        <f t="shared" si="108"/>
        <v>76</v>
      </c>
      <c r="B712" s="14" t="s">
        <v>799</v>
      </c>
      <c r="C712" s="8">
        <v>381.1</v>
      </c>
      <c r="D712" s="8"/>
      <c r="E712" s="8"/>
      <c r="F712" s="8">
        <f t="shared" si="102"/>
        <v>381.1</v>
      </c>
      <c r="G712" s="11">
        <v>1.634320735444331E-3</v>
      </c>
      <c r="H712" s="11">
        <v>1.6376663254861821E-3</v>
      </c>
      <c r="I712" s="18">
        <f t="shared" si="103"/>
        <v>6.5996306217674539</v>
      </c>
      <c r="J712" s="18">
        <f t="shared" si="104"/>
        <v>2.4266841796238929</v>
      </c>
      <c r="K712" s="10">
        <v>2.549368718524009</v>
      </c>
      <c r="L712" s="10">
        <v>0.30176098059244122</v>
      </c>
      <c r="M712" s="200">
        <f t="shared" si="105"/>
        <v>0.30176098059244122</v>
      </c>
      <c r="N712" s="85">
        <v>16</v>
      </c>
      <c r="O712" s="85">
        <v>16</v>
      </c>
      <c r="P712" s="8">
        <v>5000</v>
      </c>
      <c r="Q712" s="10">
        <f t="shared" si="106"/>
        <v>11.877444500507798</v>
      </c>
      <c r="R712" s="11">
        <f t="shared" si="107"/>
        <v>3.1166214905557064E-2</v>
      </c>
      <c r="S712" s="94"/>
    </row>
    <row r="713" spans="1:19">
      <c r="A713" s="9">
        <f t="shared" si="108"/>
        <v>77</v>
      </c>
      <c r="B713" s="14" t="s">
        <v>800</v>
      </c>
      <c r="C713" s="8">
        <v>4312.74</v>
      </c>
      <c r="D713" s="8"/>
      <c r="E713" s="8">
        <v>49.9</v>
      </c>
      <c r="F713" s="8">
        <f t="shared" si="102"/>
        <v>4362.6399999999994</v>
      </c>
      <c r="G713" s="11">
        <v>7.4565883554647602E-3</v>
      </c>
      <c r="H713" s="11">
        <v>7.4718526100307058E-3</v>
      </c>
      <c r="I713" s="18">
        <f t="shared" si="103"/>
        <v>30.110814711814008</v>
      </c>
      <c r="J713" s="18">
        <f t="shared" si="104"/>
        <v>11.071746569534012</v>
      </c>
      <c r="K713" s="10">
        <v>11.631494778265791</v>
      </c>
      <c r="L713" s="10">
        <v>1.3767844739530133</v>
      </c>
      <c r="M713" s="200">
        <f t="shared" si="105"/>
        <v>1.3767844739530133</v>
      </c>
      <c r="N713" s="85">
        <v>73</v>
      </c>
      <c r="O713" s="85">
        <v>73</v>
      </c>
      <c r="P713" s="8">
        <v>5000</v>
      </c>
      <c r="Q713" s="10">
        <f t="shared" si="106"/>
        <v>54.190840533566828</v>
      </c>
      <c r="R713" s="11">
        <f t="shared" si="107"/>
        <v>1.2421570547550756E-2</v>
      </c>
      <c r="S713" s="94"/>
    </row>
    <row r="714" spans="1:19">
      <c r="A714" s="9">
        <f t="shared" si="108"/>
        <v>78</v>
      </c>
      <c r="B714" s="14" t="s">
        <v>801</v>
      </c>
      <c r="C714" s="8">
        <v>33.4</v>
      </c>
      <c r="D714" s="8"/>
      <c r="E714" s="8"/>
      <c r="F714" s="8">
        <f t="shared" si="102"/>
        <v>33.4</v>
      </c>
      <c r="G714" s="11">
        <v>3.0643513789581204E-4</v>
      </c>
      <c r="H714" s="11">
        <v>3.0706243602865912E-4</v>
      </c>
      <c r="I714" s="18">
        <f t="shared" si="103"/>
        <v>1.2374307415813977</v>
      </c>
      <c r="J714" s="18">
        <f t="shared" si="104"/>
        <v>0.45500328367947995</v>
      </c>
      <c r="K714" s="10">
        <v>0.47800663472325167</v>
      </c>
      <c r="L714" s="10">
        <v>5.6580183861082732E-2</v>
      </c>
      <c r="M714" s="200">
        <f t="shared" si="105"/>
        <v>5.6580183861082732E-2</v>
      </c>
      <c r="N714" s="85">
        <v>3</v>
      </c>
      <c r="O714" s="85">
        <v>3</v>
      </c>
      <c r="P714" s="8">
        <v>5000</v>
      </c>
      <c r="Q714" s="10">
        <f t="shared" si="106"/>
        <v>2.2270208438452119</v>
      </c>
      <c r="R714" s="11">
        <f t="shared" si="107"/>
        <v>6.667727077380875E-2</v>
      </c>
      <c r="S714" s="94"/>
    </row>
    <row r="715" spans="1:19">
      <c r="A715" s="9">
        <f t="shared" si="108"/>
        <v>79</v>
      </c>
      <c r="B715" s="14" t="s">
        <v>802</v>
      </c>
      <c r="C715" s="8">
        <v>3860.73</v>
      </c>
      <c r="D715" s="8"/>
      <c r="E715" s="8">
        <v>91.5</v>
      </c>
      <c r="F715" s="8">
        <f t="shared" si="102"/>
        <v>3952.23</v>
      </c>
      <c r="G715" s="11">
        <v>7.2522982635342187E-3</v>
      </c>
      <c r="H715" s="11">
        <v>7.267144319344933E-3</v>
      </c>
      <c r="I715" s="18">
        <f t="shared" si="103"/>
        <v>29.285860884093079</v>
      </c>
      <c r="J715" s="18">
        <f t="shared" si="104"/>
        <v>10.768411047081026</v>
      </c>
      <c r="K715" s="10">
        <v>11.31282368845029</v>
      </c>
      <c r="L715" s="10">
        <v>1.339064351378958</v>
      </c>
      <c r="M715" s="200">
        <f t="shared" si="105"/>
        <v>1.339064351378958</v>
      </c>
      <c r="N715" s="85">
        <v>71</v>
      </c>
      <c r="O715" s="85">
        <v>71</v>
      </c>
      <c r="P715" s="8">
        <v>5000</v>
      </c>
      <c r="Q715" s="10">
        <f t="shared" si="106"/>
        <v>52.706159971003352</v>
      </c>
      <c r="R715" s="11">
        <f t="shared" si="107"/>
        <v>1.3335802817903652E-2</v>
      </c>
      <c r="S715" s="94"/>
    </row>
    <row r="716" spans="1:19">
      <c r="A716" s="9">
        <f t="shared" si="108"/>
        <v>80</v>
      </c>
      <c r="B716" s="14" t="s">
        <v>803</v>
      </c>
      <c r="C716" s="8">
        <v>83</v>
      </c>
      <c r="D716" s="8"/>
      <c r="E716" s="8"/>
      <c r="F716" s="8">
        <f t="shared" si="102"/>
        <v>83</v>
      </c>
      <c r="G716" s="11">
        <v>3.0643513789581204E-4</v>
      </c>
      <c r="H716" s="11">
        <v>3.0706243602865912E-4</v>
      </c>
      <c r="I716" s="18">
        <f t="shared" si="103"/>
        <v>1.2374307415813977</v>
      </c>
      <c r="J716" s="18">
        <f t="shared" si="104"/>
        <v>0.45500328367947995</v>
      </c>
      <c r="K716" s="10">
        <v>0.47800663472325167</v>
      </c>
      <c r="L716" s="10">
        <v>5.6580183861082732E-2</v>
      </c>
      <c r="M716" s="200">
        <f t="shared" si="105"/>
        <v>5.6580183861082732E-2</v>
      </c>
      <c r="N716" s="85">
        <v>3</v>
      </c>
      <c r="O716" s="85">
        <v>3</v>
      </c>
      <c r="P716" s="8">
        <v>5000</v>
      </c>
      <c r="Q716" s="10">
        <f t="shared" si="106"/>
        <v>2.2270208438452119</v>
      </c>
      <c r="R716" s="11">
        <f t="shared" si="107"/>
        <v>2.6831576431870022E-2</v>
      </c>
      <c r="S716" s="94"/>
    </row>
    <row r="717" spans="1:19">
      <c r="A717" s="9">
        <f t="shared" si="108"/>
        <v>81</v>
      </c>
      <c r="B717" s="14" t="s">
        <v>804</v>
      </c>
      <c r="C717" s="8">
        <v>31.3</v>
      </c>
      <c r="D717" s="8"/>
      <c r="E717" s="8"/>
      <c r="F717" s="8">
        <f t="shared" si="102"/>
        <v>31.3</v>
      </c>
      <c r="G717" s="11">
        <v>3.0643513789581204E-4</v>
      </c>
      <c r="H717" s="11">
        <v>2.0470829068577277E-4</v>
      </c>
      <c r="I717" s="18">
        <f t="shared" si="103"/>
        <v>1.0309814068833425</v>
      </c>
      <c r="J717" s="18">
        <f t="shared" si="104"/>
        <v>0.37909186331100508</v>
      </c>
      <c r="K717" s="10">
        <v>0.39825740237934182</v>
      </c>
      <c r="L717" s="10">
        <v>5.6580183861082732E-2</v>
      </c>
      <c r="M717" s="200">
        <f t="shared" si="105"/>
        <v>5.6580183861082732E-2</v>
      </c>
      <c r="N717" s="85">
        <v>2</v>
      </c>
      <c r="O717" s="85">
        <v>3</v>
      </c>
      <c r="P717" s="8">
        <v>5000</v>
      </c>
      <c r="Q717" s="10">
        <f t="shared" si="106"/>
        <v>1.8649108564347721</v>
      </c>
      <c r="R717" s="11">
        <f t="shared" si="107"/>
        <v>5.9581816499513482E-2</v>
      </c>
      <c r="S717" s="94"/>
    </row>
    <row r="718" spans="1:19">
      <c r="A718" s="9">
        <f t="shared" si="108"/>
        <v>82</v>
      </c>
      <c r="B718" s="14" t="s">
        <v>805</v>
      </c>
      <c r="C718" s="8">
        <v>120.4</v>
      </c>
      <c r="D718" s="8"/>
      <c r="E718" s="8"/>
      <c r="F718" s="8">
        <f t="shared" si="102"/>
        <v>120.4</v>
      </c>
      <c r="G718" s="11">
        <v>1.2257405515832482E-3</v>
      </c>
      <c r="H718" s="11">
        <v>1.2282497441146365E-3</v>
      </c>
      <c r="I718" s="18">
        <f t="shared" si="103"/>
        <v>4.9497229663255906</v>
      </c>
      <c r="J718" s="18">
        <f t="shared" si="104"/>
        <v>1.8200131347179198</v>
      </c>
      <c r="K718" s="10">
        <v>1.9120265388930067</v>
      </c>
      <c r="L718" s="10">
        <v>0.22632073544433093</v>
      </c>
      <c r="M718" s="200">
        <f t="shared" si="105"/>
        <v>0.22632073544433093</v>
      </c>
      <c r="N718" s="85">
        <v>12</v>
      </c>
      <c r="O718" s="85">
        <v>12</v>
      </c>
      <c r="P718" s="8">
        <v>5000</v>
      </c>
      <c r="Q718" s="10">
        <f t="shared" si="106"/>
        <v>8.9080833753808477</v>
      </c>
      <c r="R718" s="11">
        <f t="shared" si="107"/>
        <v>7.3987403450007039E-2</v>
      </c>
      <c r="S718" s="94"/>
    </row>
    <row r="719" spans="1:19">
      <c r="A719" s="9">
        <f t="shared" si="108"/>
        <v>83</v>
      </c>
      <c r="B719" s="14" t="s">
        <v>806</v>
      </c>
      <c r="C719" s="8">
        <v>128.19999999999999</v>
      </c>
      <c r="D719" s="8"/>
      <c r="E719" s="8"/>
      <c r="F719" s="8">
        <f t="shared" si="102"/>
        <v>128.19999999999999</v>
      </c>
      <c r="G719" s="11">
        <v>8.1716036772216548E-4</v>
      </c>
      <c r="H719" s="11">
        <v>8.1883316274309107E-4</v>
      </c>
      <c r="I719" s="18">
        <f t="shared" si="103"/>
        <v>3.2998153108837269</v>
      </c>
      <c r="J719" s="18">
        <f t="shared" si="104"/>
        <v>1.2133420898119465</v>
      </c>
      <c r="K719" s="10">
        <v>1.2746843592620045</v>
      </c>
      <c r="L719" s="10">
        <v>0.15088049029622061</v>
      </c>
      <c r="M719" s="200">
        <f t="shared" si="105"/>
        <v>0.15088049029622061</v>
      </c>
      <c r="N719" s="85">
        <v>8</v>
      </c>
      <c r="O719" s="85">
        <v>8</v>
      </c>
      <c r="P719" s="80">
        <v>5000</v>
      </c>
      <c r="Q719" s="82">
        <f t="shared" si="106"/>
        <v>5.9387222502538988</v>
      </c>
      <c r="R719" s="81">
        <f t="shared" si="107"/>
        <v>4.6323886507440709E-2</v>
      </c>
      <c r="S719" s="94"/>
    </row>
    <row r="720" spans="1:19">
      <c r="A720" s="9">
        <f t="shared" si="108"/>
        <v>84</v>
      </c>
      <c r="B720" s="14" t="s">
        <v>807</v>
      </c>
      <c r="C720" s="8">
        <v>121.8</v>
      </c>
      <c r="D720" s="8"/>
      <c r="E720" s="8"/>
      <c r="F720" s="8">
        <f t="shared" si="102"/>
        <v>121.8</v>
      </c>
      <c r="G720" s="11">
        <v>8.1716036772216548E-4</v>
      </c>
      <c r="H720" s="11">
        <v>8.1883316274309107E-4</v>
      </c>
      <c r="I720" s="18">
        <f t="shared" si="103"/>
        <v>3.2998153108837269</v>
      </c>
      <c r="J720" s="18">
        <f t="shared" si="104"/>
        <v>1.2133420898119465</v>
      </c>
      <c r="K720" s="10">
        <v>1.2746843592620045</v>
      </c>
      <c r="L720" s="10">
        <v>0.15088049029622061</v>
      </c>
      <c r="M720" s="200">
        <f t="shared" si="105"/>
        <v>0.15088049029622061</v>
      </c>
      <c r="N720" s="85">
        <v>8</v>
      </c>
      <c r="O720" s="85">
        <v>8</v>
      </c>
      <c r="P720" s="8">
        <v>5000</v>
      </c>
      <c r="Q720" s="10">
        <f t="shared" si="106"/>
        <v>5.9387222502538988</v>
      </c>
      <c r="R720" s="11">
        <f t="shared" si="107"/>
        <v>4.8757982350196218E-2</v>
      </c>
      <c r="S720" s="94"/>
    </row>
    <row r="721" spans="1:19">
      <c r="A721" s="9">
        <f t="shared" si="108"/>
        <v>85</v>
      </c>
      <c r="B721" s="14" t="s">
        <v>808</v>
      </c>
      <c r="C721" s="8">
        <v>96.5</v>
      </c>
      <c r="D721" s="8"/>
      <c r="E721" s="8"/>
      <c r="F721" s="8">
        <f t="shared" si="102"/>
        <v>96.5</v>
      </c>
      <c r="G721" s="11">
        <v>6.1287027579162408E-4</v>
      </c>
      <c r="H721" s="11">
        <v>6.1412487205731825E-4</v>
      </c>
      <c r="I721" s="18">
        <f t="shared" si="103"/>
        <v>2.4748614831627953</v>
      </c>
      <c r="J721" s="18">
        <f t="shared" si="104"/>
        <v>0.91000656735895991</v>
      </c>
      <c r="K721" s="10">
        <v>0.95601326944650333</v>
      </c>
      <c r="L721" s="10">
        <v>0.11316036772216546</v>
      </c>
      <c r="M721" s="200">
        <f t="shared" si="105"/>
        <v>0.11316036772216546</v>
      </c>
      <c r="N721" s="85">
        <v>6</v>
      </c>
      <c r="O721" s="85">
        <v>6</v>
      </c>
      <c r="P721" s="8">
        <v>5000</v>
      </c>
      <c r="Q721" s="10">
        <f t="shared" si="106"/>
        <v>4.4540416876904239</v>
      </c>
      <c r="R721" s="11">
        <f t="shared" si="107"/>
        <v>4.6155872411299731E-2</v>
      </c>
      <c r="S721" s="94"/>
    </row>
    <row r="722" spans="1:19">
      <c r="A722" s="9">
        <f t="shared" si="108"/>
        <v>86</v>
      </c>
      <c r="B722" s="14" t="s">
        <v>809</v>
      </c>
      <c r="C722" s="8">
        <v>433.8</v>
      </c>
      <c r="D722" s="8"/>
      <c r="E722" s="8"/>
      <c r="F722" s="8">
        <f t="shared" si="102"/>
        <v>433.8</v>
      </c>
      <c r="G722" s="11">
        <v>1.634320735444331E-3</v>
      </c>
      <c r="H722" s="11">
        <v>1.6376663254861821E-3</v>
      </c>
      <c r="I722" s="18">
        <f t="shared" si="103"/>
        <v>6.5996306217674539</v>
      </c>
      <c r="J722" s="18">
        <f t="shared" si="104"/>
        <v>2.4266841796238929</v>
      </c>
      <c r="K722" s="10">
        <v>2.549368718524009</v>
      </c>
      <c r="L722" s="10">
        <v>0.30176098059244122</v>
      </c>
      <c r="M722" s="200">
        <f t="shared" si="105"/>
        <v>0.30176098059244122</v>
      </c>
      <c r="N722" s="85">
        <v>16</v>
      </c>
      <c r="O722" s="85">
        <v>16</v>
      </c>
      <c r="P722" s="8">
        <v>5000</v>
      </c>
      <c r="Q722" s="10">
        <f t="shared" si="106"/>
        <v>11.877444500507798</v>
      </c>
      <c r="R722" s="11">
        <f t="shared" si="107"/>
        <v>2.7380001153775466E-2</v>
      </c>
      <c r="S722" s="94"/>
    </row>
    <row r="723" spans="1:19">
      <c r="A723" s="9">
        <f t="shared" si="108"/>
        <v>87</v>
      </c>
      <c r="B723" s="79" t="s">
        <v>810</v>
      </c>
      <c r="C723" s="80">
        <v>233.7</v>
      </c>
      <c r="D723" s="80"/>
      <c r="E723" s="80"/>
      <c r="F723" s="8">
        <f t="shared" si="102"/>
        <v>233.7</v>
      </c>
      <c r="G723" s="11">
        <v>1.8386108273748722E-3</v>
      </c>
      <c r="H723" s="11">
        <v>1.7400204708290685E-3</v>
      </c>
      <c r="I723" s="18">
        <f t="shared" si="103"/>
        <v>7.2181351147903303</v>
      </c>
      <c r="J723" s="18">
        <f t="shared" si="104"/>
        <v>2.6541082817084045</v>
      </c>
      <c r="K723" s="10">
        <v>2.7882905759956005</v>
      </c>
      <c r="L723" s="10">
        <v>0.33948110316649638</v>
      </c>
      <c r="M723" s="200">
        <f t="shared" si="105"/>
        <v>0.33948110316649638</v>
      </c>
      <c r="N723" s="85">
        <v>17</v>
      </c>
      <c r="O723" s="85">
        <v>18</v>
      </c>
      <c r="P723" s="8">
        <v>5000</v>
      </c>
      <c r="Q723" s="10">
        <f t="shared" si="106"/>
        <v>13.000015075660832</v>
      </c>
      <c r="R723" s="11">
        <f t="shared" si="107"/>
        <v>5.5626936566798596E-2</v>
      </c>
      <c r="S723" s="94"/>
    </row>
    <row r="724" spans="1:19">
      <c r="A724" s="9">
        <f t="shared" si="108"/>
        <v>88</v>
      </c>
      <c r="B724" s="14" t="s">
        <v>811</v>
      </c>
      <c r="C724" s="8">
        <v>1511.8</v>
      </c>
      <c r="D724" s="8"/>
      <c r="E724" s="8"/>
      <c r="F724" s="8">
        <f t="shared" si="102"/>
        <v>1511.8</v>
      </c>
      <c r="G724" s="11">
        <v>4.9029622063329927E-3</v>
      </c>
      <c r="H724" s="11">
        <v>4.912998976458546E-3</v>
      </c>
      <c r="I724" s="18">
        <f t="shared" si="103"/>
        <v>19.798891865302362</v>
      </c>
      <c r="J724" s="18">
        <f t="shared" si="104"/>
        <v>7.2800525388716792</v>
      </c>
      <c r="K724" s="10">
        <v>7.6481061555720267</v>
      </c>
      <c r="L724" s="10">
        <v>0.90528294177732371</v>
      </c>
      <c r="M724" s="200">
        <f t="shared" si="105"/>
        <v>0.90528294177732371</v>
      </c>
      <c r="N724" s="85">
        <v>48</v>
      </c>
      <c r="O724" s="85">
        <v>48</v>
      </c>
      <c r="P724" s="8">
        <v>5000</v>
      </c>
      <c r="Q724" s="10">
        <f t="shared" si="106"/>
        <v>35.632333501523391</v>
      </c>
      <c r="R724" s="11">
        <f t="shared" si="107"/>
        <v>2.356947579145614E-2</v>
      </c>
      <c r="S724" s="94"/>
    </row>
    <row r="725" spans="1:19">
      <c r="A725" s="9">
        <f t="shared" si="108"/>
        <v>89</v>
      </c>
      <c r="B725" s="14" t="s">
        <v>812</v>
      </c>
      <c r="C725" s="8">
        <v>63.2</v>
      </c>
      <c r="D725" s="8"/>
      <c r="E725" s="8"/>
      <c r="F725" s="8">
        <f t="shared" si="102"/>
        <v>63.2</v>
      </c>
      <c r="G725" s="11">
        <v>5.1072522982635344E-4</v>
      </c>
      <c r="H725" s="11">
        <v>4.0941658137154553E-4</v>
      </c>
      <c r="I725" s="18">
        <f t="shared" si="103"/>
        <v>1.8559352346042741</v>
      </c>
      <c r="J725" s="18">
        <f t="shared" si="104"/>
        <v>0.68242738576399165</v>
      </c>
      <c r="K725" s="10">
        <v>0.716928492194843</v>
      </c>
      <c r="L725" s="10">
        <v>9.4300306435137898E-2</v>
      </c>
      <c r="M725" s="200">
        <f t="shared" si="105"/>
        <v>9.4300306435137898E-2</v>
      </c>
      <c r="N725" s="85">
        <v>4</v>
      </c>
      <c r="O725" s="85">
        <v>5</v>
      </c>
      <c r="P725" s="8">
        <v>5000</v>
      </c>
      <c r="Q725" s="10">
        <f t="shared" si="106"/>
        <v>3.3495914189982465</v>
      </c>
      <c r="R725" s="11">
        <f t="shared" si="107"/>
        <v>5.2999864224655795E-2</v>
      </c>
      <c r="S725" s="94"/>
    </row>
    <row r="726" spans="1:19">
      <c r="A726" s="9">
        <f t="shared" si="108"/>
        <v>90</v>
      </c>
      <c r="B726" s="14" t="s">
        <v>813</v>
      </c>
      <c r="C726" s="8">
        <v>50.1</v>
      </c>
      <c r="D726" s="8"/>
      <c r="E726" s="8"/>
      <c r="F726" s="8">
        <f t="shared" si="102"/>
        <v>50.1</v>
      </c>
      <c r="G726" s="11">
        <v>3.0643513789581204E-4</v>
      </c>
      <c r="H726" s="11">
        <v>2.0470829068577277E-4</v>
      </c>
      <c r="I726" s="18">
        <f t="shared" si="103"/>
        <v>1.0309814068833425</v>
      </c>
      <c r="J726" s="18">
        <f t="shared" si="104"/>
        <v>0.37909186331100508</v>
      </c>
      <c r="K726" s="10">
        <v>0.39825740237934182</v>
      </c>
      <c r="L726" s="10">
        <v>5.6580183861082732E-2</v>
      </c>
      <c r="M726" s="200">
        <f t="shared" si="105"/>
        <v>5.6580183861082732E-2</v>
      </c>
      <c r="N726" s="85">
        <v>2</v>
      </c>
      <c r="O726" s="85">
        <v>3</v>
      </c>
      <c r="P726" s="8">
        <v>5000</v>
      </c>
      <c r="Q726" s="10">
        <f t="shared" si="106"/>
        <v>1.8649108564347721</v>
      </c>
      <c r="R726" s="11">
        <f t="shared" si="107"/>
        <v>3.7223769589516405E-2</v>
      </c>
      <c r="S726" s="94"/>
    </row>
    <row r="727" spans="1:19">
      <c r="A727" s="9">
        <f t="shared" si="108"/>
        <v>91</v>
      </c>
      <c r="B727" s="14" t="s">
        <v>814</v>
      </c>
      <c r="C727" s="8">
        <v>112.71</v>
      </c>
      <c r="D727" s="8"/>
      <c r="E727" s="8"/>
      <c r="F727" s="8">
        <f t="shared" si="102"/>
        <v>112.71</v>
      </c>
      <c r="G727" s="11">
        <v>7.1501532175689483E-4</v>
      </c>
      <c r="H727" s="11">
        <v>7.1647901740020466E-4</v>
      </c>
      <c r="I727" s="18">
        <f t="shared" si="103"/>
        <v>2.8873383970232611</v>
      </c>
      <c r="J727" s="18">
        <f t="shared" si="104"/>
        <v>1.0616743285854533</v>
      </c>
      <c r="K727" s="10">
        <v>1.115348814354254</v>
      </c>
      <c r="L727" s="10">
        <v>0.13202042900919306</v>
      </c>
      <c r="M727" s="200">
        <f t="shared" si="105"/>
        <v>0.13202042900919306</v>
      </c>
      <c r="N727" s="85">
        <v>7</v>
      </c>
      <c r="O727" s="85">
        <v>7</v>
      </c>
      <c r="P727" s="8">
        <v>5000</v>
      </c>
      <c r="Q727" s="10">
        <f t="shared" si="106"/>
        <v>5.1963819689721618</v>
      </c>
      <c r="R727" s="11">
        <f t="shared" si="107"/>
        <v>4.6104001144283223E-2</v>
      </c>
      <c r="S727" s="94"/>
    </row>
    <row r="728" spans="1:19">
      <c r="A728" s="9">
        <f t="shared" si="108"/>
        <v>92</v>
      </c>
      <c r="B728" s="14" t="s">
        <v>815</v>
      </c>
      <c r="C728" s="8">
        <v>1307.8</v>
      </c>
      <c r="D728" s="8"/>
      <c r="E728" s="8"/>
      <c r="F728" s="8">
        <f t="shared" si="102"/>
        <v>1307.8</v>
      </c>
      <c r="G728" s="11">
        <v>4.5965270684371808E-3</v>
      </c>
      <c r="H728" s="11">
        <v>4.6059365404298872E-3</v>
      </c>
      <c r="I728" s="18">
        <f t="shared" si="103"/>
        <v>18.561461123720967</v>
      </c>
      <c r="J728" s="18">
        <f t="shared" si="104"/>
        <v>6.8250492551921997</v>
      </c>
      <c r="K728" s="10">
        <v>7.1700995208487761</v>
      </c>
      <c r="L728" s="10">
        <v>0.84870275791624106</v>
      </c>
      <c r="M728" s="200">
        <f t="shared" si="105"/>
        <v>0.84870275791624106</v>
      </c>
      <c r="N728" s="85">
        <v>45</v>
      </c>
      <c r="O728" s="85">
        <v>45</v>
      </c>
      <c r="P728" s="8">
        <v>5000</v>
      </c>
      <c r="Q728" s="10">
        <f t="shared" si="106"/>
        <v>33.405312657678181</v>
      </c>
      <c r="R728" s="11">
        <f t="shared" si="107"/>
        <v>2.5543135538827175E-2</v>
      </c>
      <c r="S728" s="94"/>
    </row>
    <row r="729" spans="1:19">
      <c r="A729" s="9">
        <f t="shared" si="108"/>
        <v>93</v>
      </c>
      <c r="B729" s="14" t="s">
        <v>816</v>
      </c>
      <c r="C729" s="8">
        <v>122</v>
      </c>
      <c r="D729" s="8"/>
      <c r="E729" s="8"/>
      <c r="F729" s="8">
        <f t="shared" si="102"/>
        <v>122</v>
      </c>
      <c r="G729" s="11">
        <v>8.1716036772216548E-4</v>
      </c>
      <c r="H729" s="11">
        <v>8.1883316274309107E-4</v>
      </c>
      <c r="I729" s="18">
        <f t="shared" si="103"/>
        <v>3.2998153108837269</v>
      </c>
      <c r="J729" s="18">
        <f t="shared" si="104"/>
        <v>1.2133420898119465</v>
      </c>
      <c r="K729" s="10">
        <v>1.2746843592620045</v>
      </c>
      <c r="L729" s="10">
        <v>0.15088049029622061</v>
      </c>
      <c r="M729" s="200">
        <f t="shared" si="105"/>
        <v>0.15088049029622061</v>
      </c>
      <c r="N729" s="85">
        <v>8</v>
      </c>
      <c r="O729" s="85">
        <v>8</v>
      </c>
      <c r="P729" s="8">
        <v>5000</v>
      </c>
      <c r="Q729" s="10">
        <f t="shared" si="106"/>
        <v>5.9387222502538988</v>
      </c>
      <c r="R729" s="83">
        <f t="shared" si="107"/>
        <v>4.8678051231589331E-2</v>
      </c>
      <c r="S729" s="94"/>
    </row>
    <row r="730" spans="1:19">
      <c r="A730" s="9">
        <f t="shared" si="108"/>
        <v>94</v>
      </c>
      <c r="B730" s="14" t="s">
        <v>817</v>
      </c>
      <c r="C730" s="8">
        <v>305.10000000000002</v>
      </c>
      <c r="D730" s="8"/>
      <c r="E730" s="8"/>
      <c r="F730" s="8">
        <f t="shared" si="102"/>
        <v>305.10000000000002</v>
      </c>
      <c r="G730" s="11">
        <v>1.8386108273748722E-3</v>
      </c>
      <c r="H730" s="11">
        <v>1.842374616171955E-3</v>
      </c>
      <c r="I730" s="18">
        <f t="shared" si="103"/>
        <v>7.4245844494883855</v>
      </c>
      <c r="J730" s="18">
        <f t="shared" si="104"/>
        <v>2.7300197020768797</v>
      </c>
      <c r="K730" s="10">
        <v>2.8680398083395104</v>
      </c>
      <c r="L730" s="10">
        <v>0.33948110316649638</v>
      </c>
      <c r="M730" s="200">
        <f t="shared" si="105"/>
        <v>0.33948110316649638</v>
      </c>
      <c r="N730" s="85">
        <v>18</v>
      </c>
      <c r="O730" s="85">
        <v>18</v>
      </c>
      <c r="P730" s="8">
        <v>5000</v>
      </c>
      <c r="Q730" s="10">
        <f t="shared" si="106"/>
        <v>13.362125063071273</v>
      </c>
      <c r="R730" s="11">
        <f t="shared" si="107"/>
        <v>4.3795886801282442E-2</v>
      </c>
      <c r="S730" s="94"/>
    </row>
    <row r="731" spans="1:19">
      <c r="A731" s="9">
        <f t="shared" si="108"/>
        <v>95</v>
      </c>
      <c r="B731" s="14" t="s">
        <v>818</v>
      </c>
      <c r="C731" s="8">
        <v>390.7</v>
      </c>
      <c r="D731" s="8"/>
      <c r="E731" s="8"/>
      <c r="F731" s="8">
        <f t="shared" si="102"/>
        <v>390.7</v>
      </c>
      <c r="G731" s="11">
        <v>1.2257405515832482E-3</v>
      </c>
      <c r="H731" s="11">
        <v>1.2282497441146365E-3</v>
      </c>
      <c r="I731" s="18">
        <f t="shared" si="103"/>
        <v>4.9497229663255906</v>
      </c>
      <c r="J731" s="18">
        <f t="shared" si="104"/>
        <v>1.8200131347179198</v>
      </c>
      <c r="K731" s="10">
        <v>1.9120265388930067</v>
      </c>
      <c r="L731" s="10">
        <v>0.22632073544433093</v>
      </c>
      <c r="M731" s="200">
        <f t="shared" si="105"/>
        <v>0.22632073544433093</v>
      </c>
      <c r="N731" s="85">
        <v>12</v>
      </c>
      <c r="O731" s="85">
        <v>12</v>
      </c>
      <c r="P731" s="8">
        <v>5000</v>
      </c>
      <c r="Q731" s="10">
        <f t="shared" si="106"/>
        <v>8.9080833753808477</v>
      </c>
      <c r="R731" s="11">
        <f t="shared" si="107"/>
        <v>2.2800315780345144E-2</v>
      </c>
      <c r="S731" s="94"/>
    </row>
    <row r="732" spans="1:19">
      <c r="A732" s="9">
        <f t="shared" si="108"/>
        <v>96</v>
      </c>
      <c r="B732" s="14" t="s">
        <v>819</v>
      </c>
      <c r="C732" s="8">
        <v>306.89999999999998</v>
      </c>
      <c r="D732" s="8"/>
      <c r="E732" s="8"/>
      <c r="F732" s="8">
        <f t="shared" si="102"/>
        <v>306.89999999999998</v>
      </c>
      <c r="G732" s="11">
        <v>1.634320735444331E-3</v>
      </c>
      <c r="H732" s="11">
        <v>1.6376663254861821E-3</v>
      </c>
      <c r="I732" s="18">
        <f t="shared" si="103"/>
        <v>6.5996306217674539</v>
      </c>
      <c r="J732" s="18">
        <f t="shared" si="104"/>
        <v>2.4266841796238929</v>
      </c>
      <c r="K732" s="10">
        <v>2.549368718524009</v>
      </c>
      <c r="L732" s="10">
        <v>0.30176098059244122</v>
      </c>
      <c r="M732" s="200">
        <f t="shared" si="105"/>
        <v>0.30176098059244122</v>
      </c>
      <c r="N732" s="85">
        <v>16</v>
      </c>
      <c r="O732" s="85">
        <v>16</v>
      </c>
      <c r="P732" s="8">
        <v>5000</v>
      </c>
      <c r="Q732" s="10">
        <f t="shared" si="106"/>
        <v>11.877444500507798</v>
      </c>
      <c r="R732" s="11">
        <f t="shared" si="107"/>
        <v>3.870135060445682E-2</v>
      </c>
      <c r="S732" s="94"/>
    </row>
    <row r="733" spans="1:19">
      <c r="A733" s="9">
        <f t="shared" si="108"/>
        <v>97</v>
      </c>
      <c r="B733" s="14" t="s">
        <v>820</v>
      </c>
      <c r="C733" s="8">
        <v>395</v>
      </c>
      <c r="D733" s="8"/>
      <c r="E733" s="8"/>
      <c r="F733" s="8">
        <f t="shared" si="102"/>
        <v>395</v>
      </c>
      <c r="G733" s="11">
        <v>1.5321756894790602E-3</v>
      </c>
      <c r="H733" s="11">
        <v>1.5353121801432957E-3</v>
      </c>
      <c r="I733" s="18">
        <f t="shared" ref="I733:I764" si="109">(G733+H733)*$I$2</f>
        <v>6.1871537079069876</v>
      </c>
      <c r="J733" s="18">
        <f t="shared" si="104"/>
        <v>2.2750164183973993</v>
      </c>
      <c r="K733" s="10">
        <v>2.3900331736162586</v>
      </c>
      <c r="L733" s="10">
        <v>0.28290091930541367</v>
      </c>
      <c r="M733" s="200">
        <f t="shared" si="105"/>
        <v>0.28290091930541367</v>
      </c>
      <c r="N733" s="85">
        <v>15</v>
      </c>
      <c r="O733" s="85">
        <v>15</v>
      </c>
      <c r="P733" s="8">
        <v>5000</v>
      </c>
      <c r="Q733" s="10">
        <f t="shared" ref="Q733:Q773" si="110">I733+J733+K733+M733</f>
        <v>11.135104219226058</v>
      </c>
      <c r="R733" s="11">
        <f t="shared" ref="R733:R764" si="111">Q733/F733</f>
        <v>2.8190137263863439E-2</v>
      </c>
      <c r="S733" s="94"/>
    </row>
    <row r="734" spans="1:19">
      <c r="A734" s="9">
        <f t="shared" si="108"/>
        <v>98</v>
      </c>
      <c r="B734" s="14" t="s">
        <v>821</v>
      </c>
      <c r="C734" s="8">
        <v>75.099999999999994</v>
      </c>
      <c r="D734" s="8"/>
      <c r="E734" s="8"/>
      <c r="F734" s="8">
        <f t="shared" si="102"/>
        <v>75.099999999999994</v>
      </c>
      <c r="G734" s="11">
        <v>6.1287027579162408E-4</v>
      </c>
      <c r="H734" s="11">
        <v>6.1412487205731825E-4</v>
      </c>
      <c r="I734" s="18">
        <f t="shared" si="109"/>
        <v>2.4748614831627953</v>
      </c>
      <c r="J734" s="18">
        <f t="shared" si="104"/>
        <v>0.91000656735895991</v>
      </c>
      <c r="K734" s="10">
        <v>0.95601326944650333</v>
      </c>
      <c r="L734" s="10">
        <v>0.11316036772216546</v>
      </c>
      <c r="M734" s="200">
        <f t="shared" si="105"/>
        <v>0.11316036772216546</v>
      </c>
      <c r="N734" s="85">
        <v>6</v>
      </c>
      <c r="O734" s="85">
        <v>6</v>
      </c>
      <c r="P734" s="8">
        <v>5000</v>
      </c>
      <c r="Q734" s="10">
        <f t="shared" si="110"/>
        <v>4.4540416876904239</v>
      </c>
      <c r="R734" s="11">
        <f t="shared" si="111"/>
        <v>5.9308144975904448E-2</v>
      </c>
      <c r="S734" s="94"/>
    </row>
    <row r="735" spans="1:19">
      <c r="A735" s="9">
        <f t="shared" si="108"/>
        <v>99</v>
      </c>
      <c r="B735" s="14" t="s">
        <v>822</v>
      </c>
      <c r="C735" s="8">
        <v>6084.35</v>
      </c>
      <c r="D735" s="8">
        <v>112.6</v>
      </c>
      <c r="E735" s="8">
        <v>107.1</v>
      </c>
      <c r="F735" s="8">
        <f t="shared" si="102"/>
        <v>6304.0500000000011</v>
      </c>
      <c r="G735" s="11">
        <v>1.9816138917262513E-2</v>
      </c>
      <c r="H735" s="11">
        <v>1.9754350051177073E-2</v>
      </c>
      <c r="I735" s="18">
        <f t="shared" si="109"/>
        <v>79.814071954232332</v>
      </c>
      <c r="J735" s="18">
        <f t="shared" si="104"/>
        <v>29.347634257571229</v>
      </c>
      <c r="K735" s="10">
        <v>30.831346479759702</v>
      </c>
      <c r="L735" s="10">
        <v>3.65885188968335</v>
      </c>
      <c r="M735" s="200">
        <f t="shared" si="105"/>
        <v>3.65885188968335</v>
      </c>
      <c r="N735" s="85">
        <v>193</v>
      </c>
      <c r="O735" s="85">
        <v>194</v>
      </c>
      <c r="P735" s="8">
        <v>5000</v>
      </c>
      <c r="Q735" s="10">
        <f t="shared" si="110"/>
        <v>143.65190458124661</v>
      </c>
      <c r="R735" s="11">
        <f t="shared" si="111"/>
        <v>2.278724067563655E-2</v>
      </c>
      <c r="S735" s="94"/>
    </row>
    <row r="736" spans="1:19">
      <c r="A736" s="9">
        <f t="shared" si="108"/>
        <v>100</v>
      </c>
      <c r="B736" s="14" t="s">
        <v>1288</v>
      </c>
      <c r="C736" s="8">
        <v>125.9</v>
      </c>
      <c r="D736" s="8"/>
      <c r="E736" s="8"/>
      <c r="F736" s="8">
        <f t="shared" si="102"/>
        <v>125.9</v>
      </c>
      <c r="G736" s="11">
        <v>4.0858018386108274E-4</v>
      </c>
      <c r="H736" s="11">
        <v>4.0941658137154553E-4</v>
      </c>
      <c r="I736" s="18">
        <f t="shared" si="109"/>
        <v>1.6499076554418635</v>
      </c>
      <c r="J736" s="18">
        <f t="shared" si="104"/>
        <v>0.60667104490597323</v>
      </c>
      <c r="K736" s="10">
        <v>0.63734217963100226</v>
      </c>
      <c r="L736" s="10">
        <v>7.5440245148110305E-2</v>
      </c>
      <c r="M736" s="200">
        <f t="shared" si="105"/>
        <v>7.5440245148110305E-2</v>
      </c>
      <c r="N736" s="85">
        <v>4</v>
      </c>
      <c r="O736" s="85">
        <v>4</v>
      </c>
      <c r="P736" s="8">
        <v>5000</v>
      </c>
      <c r="Q736" s="10">
        <f t="shared" si="110"/>
        <v>2.9693611251269494</v>
      </c>
      <c r="R736" s="11">
        <f t="shared" si="111"/>
        <v>2.3585076450571479E-2</v>
      </c>
      <c r="S736" s="94"/>
    </row>
    <row r="737" spans="1:19">
      <c r="A737" s="9">
        <f t="shared" si="108"/>
        <v>101</v>
      </c>
      <c r="B737" s="14" t="s">
        <v>1300</v>
      </c>
      <c r="C737" s="8">
        <v>144.75</v>
      </c>
      <c r="D737" s="8"/>
      <c r="E737" s="8"/>
      <c r="F737" s="8">
        <f t="shared" si="102"/>
        <v>144.75</v>
      </c>
      <c r="G737" s="11">
        <v>8.1716036772216548E-4</v>
      </c>
      <c r="H737" s="11">
        <v>8.1883316274309107E-4</v>
      </c>
      <c r="I737" s="18">
        <f t="shared" si="109"/>
        <v>3.2998153108837269</v>
      </c>
      <c r="J737" s="18">
        <f t="shared" si="104"/>
        <v>1.2133420898119465</v>
      </c>
      <c r="K737" s="10">
        <v>1.2746843592620045</v>
      </c>
      <c r="L737" s="10">
        <v>0.15088049029622061</v>
      </c>
      <c r="M737" s="200">
        <f t="shared" si="105"/>
        <v>0.15088049029622061</v>
      </c>
      <c r="N737" s="85">
        <v>8</v>
      </c>
      <c r="O737" s="85">
        <v>8</v>
      </c>
      <c r="P737" s="8">
        <v>5000</v>
      </c>
      <c r="Q737" s="10">
        <f t="shared" si="110"/>
        <v>5.9387222502538988</v>
      </c>
      <c r="R737" s="11">
        <f t="shared" si="111"/>
        <v>4.1027442143377536E-2</v>
      </c>
      <c r="S737" s="94"/>
    </row>
    <row r="738" spans="1:19">
      <c r="A738" s="9">
        <f t="shared" si="108"/>
        <v>102</v>
      </c>
      <c r="B738" s="14" t="s">
        <v>1002</v>
      </c>
      <c r="C738" s="8">
        <v>122.4</v>
      </c>
      <c r="D738" s="8">
        <v>130.1</v>
      </c>
      <c r="E738" s="8"/>
      <c r="F738" s="8">
        <f t="shared" si="102"/>
        <v>252.5</v>
      </c>
      <c r="G738" s="11">
        <v>6.0808756460930375E-4</v>
      </c>
      <c r="H738" s="11">
        <v>6.0975609756097561E-4</v>
      </c>
      <c r="I738" s="18">
        <f t="shared" si="109"/>
        <v>2.4564028450340749</v>
      </c>
      <c r="J738" s="18">
        <f t="shared" si="104"/>
        <v>0.90321932611902944</v>
      </c>
      <c r="K738" s="10">
        <v>0.948882889379973</v>
      </c>
      <c r="L738" s="10">
        <v>0.11227728792946183</v>
      </c>
      <c r="M738" s="200">
        <f t="shared" si="105"/>
        <v>0.11227728792946183</v>
      </c>
      <c r="N738" s="85">
        <v>4</v>
      </c>
      <c r="O738" s="85">
        <v>4</v>
      </c>
      <c r="P738" s="8">
        <v>5000</v>
      </c>
      <c r="Q738" s="10">
        <f t="shared" si="110"/>
        <v>4.4207823484625397</v>
      </c>
      <c r="R738" s="11">
        <f t="shared" si="111"/>
        <v>1.7508048904802138E-2</v>
      </c>
      <c r="S738" s="94"/>
    </row>
    <row r="739" spans="1:19">
      <c r="A739" s="9">
        <f t="shared" si="108"/>
        <v>103</v>
      </c>
      <c r="B739" s="14" t="s">
        <v>1003</v>
      </c>
      <c r="C739" s="8">
        <v>250.2</v>
      </c>
      <c r="D739" s="8"/>
      <c r="E739" s="8">
        <v>182.9</v>
      </c>
      <c r="F739" s="8">
        <f t="shared" si="102"/>
        <v>433.1</v>
      </c>
      <c r="G739" s="11">
        <v>9.1213134691395562E-4</v>
      </c>
      <c r="H739" s="11">
        <v>7.6219512195121954E-4</v>
      </c>
      <c r="I739" s="18">
        <f t="shared" si="109"/>
        <v>3.3771332309657471</v>
      </c>
      <c r="J739" s="18">
        <f t="shared" si="104"/>
        <v>1.2417718890261054</v>
      </c>
      <c r="K739" s="10">
        <v>1.3045514682163013</v>
      </c>
      <c r="L739" s="10">
        <v>0.16841593189419277</v>
      </c>
      <c r="M739" s="200">
        <f t="shared" si="105"/>
        <v>0.16841593189419277</v>
      </c>
      <c r="N739" s="85">
        <v>5</v>
      </c>
      <c r="O739" s="85">
        <v>6</v>
      </c>
      <c r="P739" s="8">
        <v>5000</v>
      </c>
      <c r="Q739" s="10">
        <f t="shared" si="110"/>
        <v>6.0918725201023465</v>
      </c>
      <c r="R739" s="11">
        <f t="shared" si="111"/>
        <v>1.4065741214736426E-2</v>
      </c>
      <c r="S739" s="94"/>
    </row>
    <row r="740" spans="1:19">
      <c r="A740" s="9">
        <f t="shared" si="108"/>
        <v>104</v>
      </c>
      <c r="B740" s="14" t="s">
        <v>1004</v>
      </c>
      <c r="C740" s="8">
        <v>327.2</v>
      </c>
      <c r="D740" s="8">
        <v>32.299999999999997</v>
      </c>
      <c r="E740" s="8">
        <v>188.7</v>
      </c>
      <c r="F740" s="8">
        <f t="shared" si="102"/>
        <v>548.20000000000005</v>
      </c>
      <c r="G740" s="11">
        <v>7.6010945576162974E-4</v>
      </c>
      <c r="H740" s="11">
        <v>7.6219512195121954E-4</v>
      </c>
      <c r="I740" s="18">
        <f t="shared" si="109"/>
        <v>3.0705035562925942</v>
      </c>
      <c r="J740" s="18">
        <f t="shared" si="104"/>
        <v>1.1290241576487869</v>
      </c>
      <c r="K740" s="10">
        <v>1.1861036117249666</v>
      </c>
      <c r="L740" s="10">
        <v>0.14034660991182729</v>
      </c>
      <c r="M740" s="200">
        <f t="shared" si="105"/>
        <v>0.14034660991182729</v>
      </c>
      <c r="N740" s="85">
        <v>5</v>
      </c>
      <c r="O740" s="85">
        <v>5</v>
      </c>
      <c r="P740" s="8">
        <v>5000</v>
      </c>
      <c r="Q740" s="10">
        <f t="shared" si="110"/>
        <v>5.5259779355781751</v>
      </c>
      <c r="R740" s="11">
        <f t="shared" si="111"/>
        <v>1.0080222429000684E-2</v>
      </c>
      <c r="S740" s="94"/>
    </row>
    <row r="741" spans="1:19">
      <c r="A741" s="9">
        <f t="shared" si="108"/>
        <v>105</v>
      </c>
      <c r="B741" s="14" t="s">
        <v>1005</v>
      </c>
      <c r="C741" s="8">
        <v>103.4</v>
      </c>
      <c r="D741" s="8"/>
      <c r="E741" s="8">
        <v>91</v>
      </c>
      <c r="F741" s="8">
        <f t="shared" si="102"/>
        <v>194.4</v>
      </c>
      <c r="G741" s="11">
        <v>9.1213134691395562E-4</v>
      </c>
      <c r="H741" s="11">
        <v>9.1463414634146336E-4</v>
      </c>
      <c r="I741" s="18">
        <f t="shared" si="109"/>
        <v>3.6846042675511126</v>
      </c>
      <c r="J741" s="18">
        <f t="shared" si="104"/>
        <v>1.3548289891785441</v>
      </c>
      <c r="K741" s="10">
        <v>1.4233243340699595</v>
      </c>
      <c r="L741" s="10">
        <v>0.16841593189419277</v>
      </c>
      <c r="M741" s="200">
        <f t="shared" si="105"/>
        <v>0.16841593189419277</v>
      </c>
      <c r="N741" s="85">
        <v>6</v>
      </c>
      <c r="O741" s="85">
        <v>6</v>
      </c>
      <c r="P741" s="8">
        <v>5000</v>
      </c>
      <c r="Q741" s="10">
        <f t="shared" si="110"/>
        <v>6.6311735226938087</v>
      </c>
      <c r="R741" s="11">
        <f t="shared" si="111"/>
        <v>3.411097491097638E-2</v>
      </c>
      <c r="S741" s="94"/>
    </row>
    <row r="742" spans="1:19">
      <c r="A742" s="9">
        <f t="shared" si="108"/>
        <v>106</v>
      </c>
      <c r="B742" s="14" t="s">
        <v>1006</v>
      </c>
      <c r="C742" s="8">
        <v>208.6</v>
      </c>
      <c r="D742" s="8"/>
      <c r="E742" s="8">
        <v>50.5</v>
      </c>
      <c r="F742" s="8">
        <f t="shared" si="102"/>
        <v>259.10000000000002</v>
      </c>
      <c r="G742" s="11">
        <v>1.3681970203709335E-3</v>
      </c>
      <c r="H742" s="11">
        <v>1.371951219512195E-3</v>
      </c>
      <c r="I742" s="18">
        <f t="shared" si="109"/>
        <v>5.5269064013266691</v>
      </c>
      <c r="J742" s="18">
        <f t="shared" si="104"/>
        <v>2.0322434837678163</v>
      </c>
      <c r="K742" s="10">
        <v>2.1349865011049394</v>
      </c>
      <c r="L742" s="10">
        <v>0.25262389784128914</v>
      </c>
      <c r="M742" s="200">
        <f t="shared" si="105"/>
        <v>0.25262389784128914</v>
      </c>
      <c r="N742" s="85">
        <v>9</v>
      </c>
      <c r="O742" s="85">
        <v>9</v>
      </c>
      <c r="P742" s="8">
        <v>5000</v>
      </c>
      <c r="Q742" s="10">
        <f t="shared" si="110"/>
        <v>9.9467602840407139</v>
      </c>
      <c r="R742" s="11">
        <f t="shared" si="111"/>
        <v>3.8389657599539613E-2</v>
      </c>
      <c r="S742" s="94"/>
    </row>
    <row r="743" spans="1:19">
      <c r="A743" s="9">
        <f t="shared" si="108"/>
        <v>107</v>
      </c>
      <c r="B743" s="14" t="s">
        <v>1007</v>
      </c>
      <c r="C743" s="8">
        <v>71.2</v>
      </c>
      <c r="D743" s="8">
        <v>38.9</v>
      </c>
      <c r="E743" s="8"/>
      <c r="F743" s="8">
        <f t="shared" si="102"/>
        <v>110.1</v>
      </c>
      <c r="G743" s="11">
        <v>4.5606567345697781E-4</v>
      </c>
      <c r="H743" s="11">
        <v>4.5731707317073168E-4</v>
      </c>
      <c r="I743" s="18">
        <f t="shared" si="109"/>
        <v>1.8423021337755563</v>
      </c>
      <c r="J743" s="18">
        <f t="shared" si="104"/>
        <v>0.67741449458927205</v>
      </c>
      <c r="K743" s="10">
        <v>0.71166216703497975</v>
      </c>
      <c r="L743" s="10">
        <v>8.4207965947096383E-2</v>
      </c>
      <c r="M743" s="200">
        <f t="shared" si="105"/>
        <v>8.4207965947096383E-2</v>
      </c>
      <c r="N743" s="85">
        <v>3</v>
      </c>
      <c r="O743" s="85">
        <v>3</v>
      </c>
      <c r="P743" s="8">
        <v>5000</v>
      </c>
      <c r="Q743" s="10">
        <f t="shared" si="110"/>
        <v>3.3155867613469043</v>
      </c>
      <c r="R743" s="11">
        <f t="shared" si="111"/>
        <v>3.0114321174812938E-2</v>
      </c>
      <c r="S743" s="94"/>
    </row>
    <row r="744" spans="1:19">
      <c r="A744" s="9">
        <f t="shared" si="108"/>
        <v>108</v>
      </c>
      <c r="B744" s="14" t="s">
        <v>1008</v>
      </c>
      <c r="C744" s="8">
        <v>158.30000000000001</v>
      </c>
      <c r="D744" s="8"/>
      <c r="E744" s="8"/>
      <c r="F744" s="8">
        <f t="shared" si="102"/>
        <v>158.30000000000001</v>
      </c>
      <c r="G744" s="11">
        <v>4.5606567345697781E-4</v>
      </c>
      <c r="H744" s="11">
        <v>4.5731707317073168E-4</v>
      </c>
      <c r="I744" s="18">
        <f t="shared" si="109"/>
        <v>1.8423021337755563</v>
      </c>
      <c r="J744" s="18">
        <f t="shared" si="104"/>
        <v>0.67741449458927205</v>
      </c>
      <c r="K744" s="10">
        <v>0.71166216703497975</v>
      </c>
      <c r="L744" s="10">
        <v>8.4207965947096383E-2</v>
      </c>
      <c r="M744" s="200">
        <f t="shared" si="105"/>
        <v>8.4207965947096383E-2</v>
      </c>
      <c r="N744" s="85">
        <v>3</v>
      </c>
      <c r="O744" s="85">
        <v>3</v>
      </c>
      <c r="P744" s="8">
        <v>5000</v>
      </c>
      <c r="Q744" s="10">
        <f t="shared" si="110"/>
        <v>3.3155867613469043</v>
      </c>
      <c r="R744" s="11">
        <f t="shared" si="111"/>
        <v>2.0944957431123842E-2</v>
      </c>
      <c r="S744" s="94"/>
    </row>
    <row r="745" spans="1:19">
      <c r="A745" s="9">
        <f t="shared" si="108"/>
        <v>109</v>
      </c>
      <c r="B745" s="14" t="s">
        <v>1009</v>
      </c>
      <c r="C745" s="8">
        <v>88.6</v>
      </c>
      <c r="D745" s="8"/>
      <c r="E745" s="8"/>
      <c r="F745" s="8">
        <f t="shared" si="102"/>
        <v>88.6</v>
      </c>
      <c r="G745" s="11">
        <v>6.0808756460930375E-4</v>
      </c>
      <c r="H745" s="11">
        <v>4.5731707317073168E-4</v>
      </c>
      <c r="I745" s="18">
        <f t="shared" si="109"/>
        <v>2.1489318084487095</v>
      </c>
      <c r="J745" s="18">
        <f t="shared" si="104"/>
        <v>0.79016222596659047</v>
      </c>
      <c r="K745" s="10">
        <v>0.83011002352631458</v>
      </c>
      <c r="L745" s="10">
        <v>0.11227728792946183</v>
      </c>
      <c r="M745" s="200">
        <f t="shared" si="105"/>
        <v>0.11227728792946183</v>
      </c>
      <c r="N745" s="85">
        <v>3</v>
      </c>
      <c r="O745" s="85">
        <v>4</v>
      </c>
      <c r="P745" s="8">
        <v>5000</v>
      </c>
      <c r="Q745" s="10">
        <f t="shared" si="110"/>
        <v>3.8814813458710762</v>
      </c>
      <c r="R745" s="11">
        <f t="shared" si="111"/>
        <v>4.3809044535790931E-2</v>
      </c>
      <c r="S745" s="94"/>
    </row>
    <row r="746" spans="1:19">
      <c r="A746" s="9">
        <f t="shared" si="108"/>
        <v>110</v>
      </c>
      <c r="B746" s="14" t="s">
        <v>1010</v>
      </c>
      <c r="C746" s="8">
        <v>102.5</v>
      </c>
      <c r="D746" s="8"/>
      <c r="E746" s="8"/>
      <c r="F746" s="8">
        <f t="shared" si="102"/>
        <v>102.5</v>
      </c>
      <c r="G746" s="11">
        <v>4.5606567345697781E-4</v>
      </c>
      <c r="H746" s="11">
        <v>4.5731707317073168E-4</v>
      </c>
      <c r="I746" s="18">
        <f t="shared" si="109"/>
        <v>1.8423021337755563</v>
      </c>
      <c r="J746" s="18">
        <f t="shared" si="104"/>
        <v>0.67741449458927205</v>
      </c>
      <c r="K746" s="10">
        <v>0.71166216703497975</v>
      </c>
      <c r="L746" s="10">
        <v>8.4207965947096383E-2</v>
      </c>
      <c r="M746" s="200">
        <f t="shared" si="105"/>
        <v>8.4207965947096383E-2</v>
      </c>
      <c r="N746" s="85">
        <v>3</v>
      </c>
      <c r="O746" s="85">
        <v>3</v>
      </c>
      <c r="P746" s="8">
        <v>5000</v>
      </c>
      <c r="Q746" s="10">
        <f t="shared" si="110"/>
        <v>3.3155867613469043</v>
      </c>
      <c r="R746" s="11">
        <f t="shared" si="111"/>
        <v>3.2347187915579556E-2</v>
      </c>
      <c r="S746" s="94"/>
    </row>
    <row r="747" spans="1:19">
      <c r="A747" s="9">
        <f t="shared" si="108"/>
        <v>111</v>
      </c>
      <c r="B747" s="14" t="s">
        <v>1011</v>
      </c>
      <c r="C747" s="8">
        <v>73.900000000000006</v>
      </c>
      <c r="D747" s="8"/>
      <c r="E747" s="8"/>
      <c r="F747" s="8">
        <f t="shared" si="102"/>
        <v>73.900000000000006</v>
      </c>
      <c r="G747" s="11">
        <v>3.0404378230465187E-4</v>
      </c>
      <c r="H747" s="11">
        <v>1.524390243902439E-4</v>
      </c>
      <c r="I747" s="18">
        <f t="shared" si="109"/>
        <v>0.92073038593167178</v>
      </c>
      <c r="J747" s="18">
        <f t="shared" si="104"/>
        <v>0.33855256290707575</v>
      </c>
      <c r="K747" s="10">
        <v>0.35566857883632808</v>
      </c>
      <c r="L747" s="10">
        <v>5.6138643964730915E-2</v>
      </c>
      <c r="M747" s="200">
        <f t="shared" si="105"/>
        <v>5.6138643964730915E-2</v>
      </c>
      <c r="N747" s="85">
        <v>1</v>
      </c>
      <c r="O747" s="85">
        <v>2</v>
      </c>
      <c r="P747" s="8">
        <v>5000</v>
      </c>
      <c r="Q747" s="10">
        <f t="shared" si="110"/>
        <v>1.6710901716398066</v>
      </c>
      <c r="R747" s="11">
        <f t="shared" si="111"/>
        <v>2.2612857532338382E-2</v>
      </c>
      <c r="S747" s="94"/>
    </row>
    <row r="748" spans="1:19">
      <c r="A748" s="9">
        <f t="shared" si="108"/>
        <v>112</v>
      </c>
      <c r="B748" s="14" t="s">
        <v>1012</v>
      </c>
      <c r="C748" s="8">
        <v>74.400000000000006</v>
      </c>
      <c r="D748" s="8"/>
      <c r="E748" s="8"/>
      <c r="F748" s="8">
        <f t="shared" si="102"/>
        <v>74.400000000000006</v>
      </c>
      <c r="G748" s="11">
        <v>4.5606567345697781E-4</v>
      </c>
      <c r="H748" s="11">
        <v>3.048780487804878E-4</v>
      </c>
      <c r="I748" s="18">
        <f t="shared" si="109"/>
        <v>1.5348310971901906</v>
      </c>
      <c r="J748" s="18">
        <f t="shared" si="104"/>
        <v>0.56435739443683308</v>
      </c>
      <c r="K748" s="10">
        <v>0.59288930118132133</v>
      </c>
      <c r="L748" s="10">
        <v>8.4207965947096383E-2</v>
      </c>
      <c r="M748" s="200">
        <f t="shared" si="105"/>
        <v>8.4207965947096383E-2</v>
      </c>
      <c r="N748" s="85">
        <v>2</v>
      </c>
      <c r="O748" s="85">
        <v>3</v>
      </c>
      <c r="P748" s="8">
        <v>5000</v>
      </c>
      <c r="Q748" s="10">
        <f t="shared" si="110"/>
        <v>2.7762857587554413</v>
      </c>
      <c r="R748" s="11">
        <f t="shared" si="111"/>
        <v>3.7315668800476355E-2</v>
      </c>
      <c r="S748" s="94"/>
    </row>
    <row r="749" spans="1:19">
      <c r="A749" s="9">
        <f t="shared" si="108"/>
        <v>113</v>
      </c>
      <c r="B749" s="14" t="s">
        <v>1013</v>
      </c>
      <c r="C749" s="8">
        <v>66.400000000000006</v>
      </c>
      <c r="D749" s="8"/>
      <c r="E749" s="8"/>
      <c r="F749" s="8">
        <f t="shared" si="102"/>
        <v>66.400000000000006</v>
      </c>
      <c r="G749" s="11">
        <v>3.0404378230465187E-4</v>
      </c>
      <c r="H749" s="11">
        <v>1.524390243902439E-4</v>
      </c>
      <c r="I749" s="18">
        <f t="shared" si="109"/>
        <v>0.92073038593167178</v>
      </c>
      <c r="J749" s="18">
        <f t="shared" si="104"/>
        <v>0.33855256290707575</v>
      </c>
      <c r="K749" s="10">
        <v>0.35566857883632808</v>
      </c>
      <c r="L749" s="10">
        <v>5.6138643964730915E-2</v>
      </c>
      <c r="M749" s="200">
        <f t="shared" si="105"/>
        <v>5.6138643964730915E-2</v>
      </c>
      <c r="N749" s="85">
        <v>1</v>
      </c>
      <c r="O749" s="85">
        <v>2</v>
      </c>
      <c r="P749" s="8">
        <v>5000</v>
      </c>
      <c r="Q749" s="10">
        <f t="shared" si="110"/>
        <v>1.6710901716398066</v>
      </c>
      <c r="R749" s="11">
        <f t="shared" si="111"/>
        <v>2.5167020657226001E-2</v>
      </c>
      <c r="S749" s="94"/>
    </row>
    <row r="750" spans="1:19">
      <c r="A750" s="9">
        <f t="shared" si="108"/>
        <v>114</v>
      </c>
      <c r="B750" s="14" t="s">
        <v>1014</v>
      </c>
      <c r="C750" s="8">
        <v>292.8</v>
      </c>
      <c r="D750" s="8"/>
      <c r="E750" s="8"/>
      <c r="F750" s="8">
        <f t="shared" si="102"/>
        <v>292.8</v>
      </c>
      <c r="G750" s="11">
        <v>1.0641532380662815E-3</v>
      </c>
      <c r="H750" s="11">
        <v>1.0670731707317074E-3</v>
      </c>
      <c r="I750" s="18">
        <f t="shared" si="109"/>
        <v>4.2987049788096314</v>
      </c>
      <c r="J750" s="18">
        <f t="shared" si="104"/>
        <v>1.5806338207083015</v>
      </c>
      <c r="K750" s="10">
        <v>1.6605450564149531</v>
      </c>
      <c r="L750" s="10">
        <v>0.19648525387655821</v>
      </c>
      <c r="M750" s="200">
        <f t="shared" si="105"/>
        <v>0.19648525387655821</v>
      </c>
      <c r="N750" s="85">
        <v>7</v>
      </c>
      <c r="O750" s="85">
        <v>7</v>
      </c>
      <c r="P750" s="8">
        <v>5000</v>
      </c>
      <c r="Q750" s="10">
        <f t="shared" si="110"/>
        <v>7.7363691098094449</v>
      </c>
      <c r="R750" s="11">
        <f t="shared" si="111"/>
        <v>2.6422025648256301E-2</v>
      </c>
      <c r="S750" s="94"/>
    </row>
    <row r="751" spans="1:19">
      <c r="A751" s="9">
        <f t="shared" si="108"/>
        <v>115</v>
      </c>
      <c r="B751" s="14" t="s">
        <v>1015</v>
      </c>
      <c r="C751" s="8">
        <v>80.5</v>
      </c>
      <c r="D751" s="8"/>
      <c r="E751" s="8"/>
      <c r="F751" s="8">
        <f t="shared" si="102"/>
        <v>80.5</v>
      </c>
      <c r="G751" s="11">
        <v>3.0404378230465187E-4</v>
      </c>
      <c r="H751" s="11">
        <v>3.048780487804878E-4</v>
      </c>
      <c r="I751" s="18">
        <f t="shared" si="109"/>
        <v>1.2282014225170375</v>
      </c>
      <c r="J751" s="18">
        <f t="shared" si="104"/>
        <v>0.45160966305951472</v>
      </c>
      <c r="K751" s="10">
        <v>0.4744414446899865</v>
      </c>
      <c r="L751" s="10">
        <v>5.6138643964730915E-2</v>
      </c>
      <c r="M751" s="200">
        <f t="shared" si="105"/>
        <v>5.6138643964730915E-2</v>
      </c>
      <c r="N751" s="85">
        <v>2</v>
      </c>
      <c r="O751" s="85">
        <v>2</v>
      </c>
      <c r="P751" s="8">
        <v>5000</v>
      </c>
      <c r="Q751" s="10">
        <f t="shared" si="110"/>
        <v>2.2103911742312699</v>
      </c>
      <c r="R751" s="11">
        <f t="shared" si="111"/>
        <v>2.7458275456289066E-2</v>
      </c>
      <c r="S751" s="94"/>
    </row>
    <row r="752" spans="1:19">
      <c r="A752" s="9">
        <f t="shared" si="108"/>
        <v>116</v>
      </c>
      <c r="B752" s="14" t="s">
        <v>1022</v>
      </c>
      <c r="C752" s="8">
        <v>5781.6</v>
      </c>
      <c r="D752" s="8"/>
      <c r="E752" s="8">
        <v>1408.3</v>
      </c>
      <c r="F752" s="8">
        <f t="shared" si="102"/>
        <v>7189.9000000000005</v>
      </c>
      <c r="G752" s="11">
        <v>1.839464882943144E-2</v>
      </c>
      <c r="H752" s="11">
        <v>1.8445121951219511E-2</v>
      </c>
      <c r="I752" s="18">
        <f t="shared" si="109"/>
        <v>74.306186062280787</v>
      </c>
      <c r="J752" s="18">
        <f t="shared" si="104"/>
        <v>27.322384615100649</v>
      </c>
      <c r="K752" s="10">
        <v>28.70370740374419</v>
      </c>
      <c r="L752" s="10">
        <v>3.396387959866221</v>
      </c>
      <c r="M752" s="200">
        <f t="shared" si="105"/>
        <v>3.396387959866221</v>
      </c>
      <c r="N752" s="85">
        <v>121</v>
      </c>
      <c r="O752" s="85">
        <v>121</v>
      </c>
      <c r="P752" s="8">
        <v>5000</v>
      </c>
      <c r="Q752" s="10">
        <f t="shared" si="110"/>
        <v>133.72866604099184</v>
      </c>
      <c r="R752" s="11">
        <f t="shared" si="111"/>
        <v>1.859951682791024E-2</v>
      </c>
      <c r="S752" s="94"/>
    </row>
    <row r="753" spans="1:19">
      <c r="A753" s="9">
        <f t="shared" si="108"/>
        <v>117</v>
      </c>
      <c r="B753" s="14" t="s">
        <v>1023</v>
      </c>
      <c r="C753" s="8">
        <v>4140.5</v>
      </c>
      <c r="D753" s="8"/>
      <c r="E753" s="8">
        <v>110.1</v>
      </c>
      <c r="F753" s="8">
        <f t="shared" si="102"/>
        <v>4250.6000000000004</v>
      </c>
      <c r="G753" s="11">
        <v>1.0945576162967468E-2</v>
      </c>
      <c r="H753" s="11">
        <v>1.097560975609756E-2</v>
      </c>
      <c r="I753" s="18">
        <f t="shared" si="109"/>
        <v>44.215251210613353</v>
      </c>
      <c r="J753" s="18">
        <f t="shared" si="104"/>
        <v>16.25794787014253</v>
      </c>
      <c r="K753" s="10">
        <v>17.079892008839515</v>
      </c>
      <c r="L753" s="10">
        <v>2.0209911827303131</v>
      </c>
      <c r="M753" s="200">
        <f t="shared" si="105"/>
        <v>2.0209911827303131</v>
      </c>
      <c r="N753" s="85">
        <v>72</v>
      </c>
      <c r="O753" s="85">
        <v>72</v>
      </c>
      <c r="P753" s="8">
        <v>5000</v>
      </c>
      <c r="Q753" s="10">
        <f t="shared" si="110"/>
        <v>79.574082272325711</v>
      </c>
      <c r="R753" s="11">
        <f t="shared" si="111"/>
        <v>1.872067055764497E-2</v>
      </c>
      <c r="S753" s="94"/>
    </row>
    <row r="754" spans="1:19">
      <c r="A754" s="9">
        <f t="shared" si="108"/>
        <v>118</v>
      </c>
      <c r="B754" s="14" t="s">
        <v>1024</v>
      </c>
      <c r="C754" s="8">
        <v>4108.8</v>
      </c>
      <c r="D754" s="8"/>
      <c r="E754" s="8">
        <v>118</v>
      </c>
      <c r="F754" s="8">
        <f t="shared" si="102"/>
        <v>4226.8</v>
      </c>
      <c r="G754" s="11">
        <v>1.0945576162967468E-2</v>
      </c>
      <c r="H754" s="11">
        <v>1.097560975609756E-2</v>
      </c>
      <c r="I754" s="18">
        <f t="shared" si="109"/>
        <v>44.215251210613353</v>
      </c>
      <c r="J754" s="18">
        <f t="shared" si="104"/>
        <v>16.25794787014253</v>
      </c>
      <c r="K754" s="10">
        <v>17.079892008839515</v>
      </c>
      <c r="L754" s="10">
        <v>2.0209911827303131</v>
      </c>
      <c r="M754" s="200">
        <f t="shared" si="105"/>
        <v>2.0209911827303131</v>
      </c>
      <c r="N754" s="85">
        <v>72</v>
      </c>
      <c r="O754" s="85">
        <v>72</v>
      </c>
      <c r="P754" s="8">
        <v>5000</v>
      </c>
      <c r="Q754" s="10">
        <f t="shared" si="110"/>
        <v>79.574082272325711</v>
      </c>
      <c r="R754" s="11">
        <f t="shared" si="111"/>
        <v>1.8826081733776309E-2</v>
      </c>
      <c r="S754" s="94"/>
    </row>
    <row r="755" spans="1:19">
      <c r="A755" s="9">
        <f t="shared" si="108"/>
        <v>119</v>
      </c>
      <c r="B755" s="14" t="s">
        <v>1025</v>
      </c>
      <c r="C755" s="8">
        <v>8284.9699999999993</v>
      </c>
      <c r="D755" s="8"/>
      <c r="E755" s="8">
        <v>584.5</v>
      </c>
      <c r="F755" s="8">
        <f t="shared" si="102"/>
        <v>8869.4699999999993</v>
      </c>
      <c r="G755" s="11">
        <v>2.1739130434782608E-2</v>
      </c>
      <c r="H755" s="11">
        <v>2.1798780487804877E-2</v>
      </c>
      <c r="I755" s="18">
        <f t="shared" si="109"/>
        <v>87.816401709968176</v>
      </c>
      <c r="J755" s="18">
        <f t="shared" si="104"/>
        <v>32.290090908755303</v>
      </c>
      <c r="K755" s="10">
        <v>33.922563295334037</v>
      </c>
      <c r="L755" s="10">
        <v>4.0139130434782606</v>
      </c>
      <c r="M755" s="200">
        <f t="shared" si="105"/>
        <v>4.0139130434782606</v>
      </c>
      <c r="N755" s="85">
        <v>143</v>
      </c>
      <c r="O755" s="85">
        <v>143</v>
      </c>
      <c r="P755" s="8">
        <v>5000</v>
      </c>
      <c r="Q755" s="10">
        <f t="shared" si="110"/>
        <v>158.04296895753578</v>
      </c>
      <c r="R755" s="11">
        <f t="shared" si="111"/>
        <v>1.7818761319169669E-2</v>
      </c>
      <c r="S755" s="94"/>
    </row>
    <row r="756" spans="1:19">
      <c r="A756" s="9">
        <f t="shared" si="108"/>
        <v>120</v>
      </c>
      <c r="B756" s="14" t="s">
        <v>1028</v>
      </c>
      <c r="C756" s="8">
        <v>4140.28</v>
      </c>
      <c r="D756" s="8"/>
      <c r="E756" s="8">
        <v>35.4</v>
      </c>
      <c r="F756" s="8">
        <f t="shared" si="102"/>
        <v>4175.6799999999994</v>
      </c>
      <c r="G756" s="11">
        <v>1.124961994527212E-2</v>
      </c>
      <c r="H756" s="11">
        <v>1.1280487804878048E-2</v>
      </c>
      <c r="I756" s="18">
        <f t="shared" si="109"/>
        <v>45.443452633130391</v>
      </c>
      <c r="J756" s="18">
        <f t="shared" si="104"/>
        <v>16.709557533202045</v>
      </c>
      <c r="K756" s="10">
        <v>17.554333453529502</v>
      </c>
      <c r="L756" s="10">
        <v>2.0771298266950442</v>
      </c>
      <c r="M756" s="200">
        <f t="shared" si="105"/>
        <v>2.0771298266950442</v>
      </c>
      <c r="N756" s="85">
        <v>74</v>
      </c>
      <c r="O756" s="85">
        <v>74</v>
      </c>
      <c r="P756" s="8">
        <v>5000</v>
      </c>
      <c r="Q756" s="10">
        <f t="shared" si="110"/>
        <v>81.784473446556987</v>
      </c>
      <c r="R756" s="11">
        <f t="shared" si="111"/>
        <v>1.9585905396619713E-2</v>
      </c>
      <c r="S756" s="94"/>
    </row>
    <row r="757" spans="1:19">
      <c r="A757" s="9">
        <f t="shared" si="108"/>
        <v>121</v>
      </c>
      <c r="B757" s="14" t="s">
        <v>1029</v>
      </c>
      <c r="C757" s="8">
        <v>4420.8999999999996</v>
      </c>
      <c r="D757" s="8"/>
      <c r="E757" s="8"/>
      <c r="F757" s="8">
        <f t="shared" ref="F757:F768" si="112">C757+D757+E757</f>
        <v>4420.8999999999996</v>
      </c>
      <c r="G757" s="11">
        <v>1.1553663727576772E-2</v>
      </c>
      <c r="H757" s="11">
        <v>1.1585365853658536E-2</v>
      </c>
      <c r="I757" s="18">
        <f t="shared" si="109"/>
        <v>46.67165405564743</v>
      </c>
      <c r="J757" s="18">
        <f t="shared" si="104"/>
        <v>17.161167196261562</v>
      </c>
      <c r="K757" s="10">
        <v>18.028774898219488</v>
      </c>
      <c r="L757" s="10">
        <v>2.1332684706597749</v>
      </c>
      <c r="M757" s="200">
        <f t="shared" si="105"/>
        <v>2.1332684706597749</v>
      </c>
      <c r="N757" s="85">
        <v>76</v>
      </c>
      <c r="O757" s="85">
        <v>76</v>
      </c>
      <c r="P757" s="8">
        <v>5000</v>
      </c>
      <c r="Q757" s="10">
        <f t="shared" si="110"/>
        <v>83.994864620788263</v>
      </c>
      <c r="R757" s="11">
        <f t="shared" si="111"/>
        <v>1.8999494361055049E-2</v>
      </c>
      <c r="S757" s="94"/>
    </row>
    <row r="758" spans="1:19">
      <c r="A758" s="9">
        <f t="shared" si="108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f t="shared" si="112"/>
        <v>6429.7</v>
      </c>
      <c r="G758" s="11">
        <v>1.6114320462146548E-2</v>
      </c>
      <c r="H758" s="11">
        <v>1.6158536585365854E-2</v>
      </c>
      <c r="I758" s="18">
        <f t="shared" si="109"/>
        <v>65.09467539340298</v>
      </c>
      <c r="J758" s="18">
        <f t="shared" si="104"/>
        <v>23.935312142154277</v>
      </c>
      <c r="K758" s="10">
        <v>25.145396568569286</v>
      </c>
      <c r="L758" s="10">
        <v>2.9753481301307385</v>
      </c>
      <c r="M758" s="200">
        <f t="shared" si="105"/>
        <v>2.9753481301307385</v>
      </c>
      <c r="N758" s="85">
        <v>106</v>
      </c>
      <c r="O758" s="85">
        <v>106</v>
      </c>
      <c r="P758" s="8">
        <v>5000</v>
      </c>
      <c r="Q758" s="10">
        <f t="shared" si="110"/>
        <v>117.15073223425728</v>
      </c>
      <c r="R758" s="11">
        <f t="shared" si="111"/>
        <v>1.8220248570579852E-2</v>
      </c>
      <c r="S758" s="94"/>
    </row>
    <row r="759" spans="1:19">
      <c r="A759" s="9">
        <f t="shared" si="108"/>
        <v>123</v>
      </c>
      <c r="B759" s="14" t="s">
        <v>1031</v>
      </c>
      <c r="C759" s="8">
        <v>3391.6</v>
      </c>
      <c r="D759" s="8"/>
      <c r="E759" s="8"/>
      <c r="F759" s="8">
        <f t="shared" si="112"/>
        <v>3391.6</v>
      </c>
      <c r="G759" s="11">
        <v>1.0641532380662816E-2</v>
      </c>
      <c r="H759" s="11">
        <v>1.0670731707317074E-2</v>
      </c>
      <c r="I759" s="18">
        <f t="shared" si="109"/>
        <v>42.987049788096321</v>
      </c>
      <c r="J759" s="18">
        <f t="shared" si="104"/>
        <v>15.806338207083019</v>
      </c>
      <c r="K759" s="10">
        <v>16.605450564149532</v>
      </c>
      <c r="L759" s="10">
        <v>1.9648525387655822</v>
      </c>
      <c r="M759" s="200">
        <f t="shared" si="105"/>
        <v>1.9648525387655822</v>
      </c>
      <c r="N759" s="85">
        <v>70</v>
      </c>
      <c r="O759" s="85">
        <v>70</v>
      </c>
      <c r="P759" s="8">
        <v>5000</v>
      </c>
      <c r="Q759" s="10">
        <f t="shared" si="110"/>
        <v>77.363691098094463</v>
      </c>
      <c r="R759" s="11">
        <f t="shared" si="111"/>
        <v>2.2810381854609763E-2</v>
      </c>
      <c r="S759" s="94"/>
    </row>
    <row r="760" spans="1:19">
      <c r="A760" s="9">
        <f t="shared" si="108"/>
        <v>124</v>
      </c>
      <c r="B760" s="14" t="s">
        <v>1032</v>
      </c>
      <c r="C760" s="8">
        <v>4546.3</v>
      </c>
      <c r="D760" s="8"/>
      <c r="E760" s="8"/>
      <c r="F760" s="8">
        <f t="shared" si="112"/>
        <v>4546.3</v>
      </c>
      <c r="G760" s="11">
        <v>1.5202189115232594E-2</v>
      </c>
      <c r="H760" s="11">
        <v>1.524390243902439E-2</v>
      </c>
      <c r="I760" s="18">
        <f t="shared" si="109"/>
        <v>61.410071125851879</v>
      </c>
      <c r="J760" s="18">
        <f t="shared" si="104"/>
        <v>22.580483152975738</v>
      </c>
      <c r="K760" s="10">
        <v>23.722072234499326</v>
      </c>
      <c r="L760" s="10">
        <v>2.806932198236546</v>
      </c>
      <c r="M760" s="200">
        <f t="shared" si="105"/>
        <v>2.806932198236546</v>
      </c>
      <c r="N760" s="85">
        <v>100</v>
      </c>
      <c r="O760" s="85">
        <v>100</v>
      </c>
      <c r="P760" s="8">
        <v>5000</v>
      </c>
      <c r="Q760" s="10">
        <f t="shared" si="110"/>
        <v>110.51955871156349</v>
      </c>
      <c r="R760" s="11">
        <f t="shared" si="111"/>
        <v>2.4309781297222683E-2</v>
      </c>
      <c r="S760" s="94"/>
    </row>
    <row r="761" spans="1:19">
      <c r="A761" s="9">
        <f t="shared" si="108"/>
        <v>125</v>
      </c>
      <c r="B761" s="14" t="s">
        <v>1033</v>
      </c>
      <c r="C761" s="8">
        <v>3942.03</v>
      </c>
      <c r="D761" s="8"/>
      <c r="E761" s="8"/>
      <c r="F761" s="8">
        <f t="shared" si="112"/>
        <v>3942.03</v>
      </c>
      <c r="G761" s="11">
        <v>1.5962298570994224E-2</v>
      </c>
      <c r="H761" s="11">
        <v>1.600609756097561E-2</v>
      </c>
      <c r="I761" s="18">
        <f t="shared" si="109"/>
        <v>64.480574682144479</v>
      </c>
      <c r="J761" s="18">
        <f t="shared" si="104"/>
        <v>23.709507310624527</v>
      </c>
      <c r="K761" s="10">
        <v>24.908175846224296</v>
      </c>
      <c r="L761" s="10">
        <v>2.9472788081483734</v>
      </c>
      <c r="M761" s="200">
        <f t="shared" si="105"/>
        <v>2.9472788081483734</v>
      </c>
      <c r="N761" s="85">
        <v>105</v>
      </c>
      <c r="O761" s="85">
        <v>105</v>
      </c>
      <c r="P761" s="8">
        <v>5000</v>
      </c>
      <c r="Q761" s="10">
        <f t="shared" si="110"/>
        <v>116.04553664714167</v>
      </c>
      <c r="R761" s="11">
        <f t="shared" si="111"/>
        <v>2.9438014588204976E-2</v>
      </c>
      <c r="S761" s="94"/>
    </row>
    <row r="762" spans="1:19">
      <c r="A762" s="9">
        <f t="shared" si="108"/>
        <v>126</v>
      </c>
      <c r="B762" s="14" t="s">
        <v>1034</v>
      </c>
      <c r="C762" s="8">
        <v>4373.2</v>
      </c>
      <c r="D762" s="8"/>
      <c r="E762" s="8"/>
      <c r="F762" s="8">
        <f t="shared" si="112"/>
        <v>4373.2</v>
      </c>
      <c r="G762" s="11">
        <v>1.4442079659470964E-2</v>
      </c>
      <c r="H762" s="11">
        <v>1.4481707317073171E-2</v>
      </c>
      <c r="I762" s="18">
        <f t="shared" si="109"/>
        <v>58.339567569559293</v>
      </c>
      <c r="J762" s="18">
        <f t="shared" si="104"/>
        <v>21.451458995326952</v>
      </c>
      <c r="K762" s="10">
        <v>22.535968622774362</v>
      </c>
      <c r="L762" s="10">
        <v>2.6665855883247187</v>
      </c>
      <c r="M762" s="200">
        <f t="shared" si="105"/>
        <v>2.6665855883247187</v>
      </c>
      <c r="N762" s="85">
        <v>95</v>
      </c>
      <c r="O762" s="85">
        <v>95</v>
      </c>
      <c r="P762" s="8">
        <v>5000</v>
      </c>
      <c r="Q762" s="10">
        <f t="shared" si="110"/>
        <v>104.99358077598532</v>
      </c>
      <c r="R762" s="11">
        <f t="shared" si="111"/>
        <v>2.4008410494828804E-2</v>
      </c>
      <c r="S762" s="94"/>
    </row>
    <row r="763" spans="1:19">
      <c r="A763" s="9">
        <f t="shared" si="108"/>
        <v>127</v>
      </c>
      <c r="B763" s="14" t="s">
        <v>42</v>
      </c>
      <c r="C763" s="8">
        <v>5423.9</v>
      </c>
      <c r="D763" s="8"/>
      <c r="E763" s="8"/>
      <c r="F763" s="8">
        <f t="shared" si="112"/>
        <v>5423.9</v>
      </c>
      <c r="G763" s="11">
        <v>1.5962298570994224E-2</v>
      </c>
      <c r="H763" s="11">
        <v>1.600609756097561E-2</v>
      </c>
      <c r="I763" s="18">
        <f t="shared" si="109"/>
        <v>64.480574682144479</v>
      </c>
      <c r="J763" s="18">
        <f t="shared" si="104"/>
        <v>23.709507310624527</v>
      </c>
      <c r="K763" s="10">
        <v>24.908175846224296</v>
      </c>
      <c r="L763" s="10">
        <v>2.9472788081483734</v>
      </c>
      <c r="M763" s="200">
        <f t="shared" si="105"/>
        <v>2.9472788081483734</v>
      </c>
      <c r="N763" s="85">
        <v>105</v>
      </c>
      <c r="O763" s="85">
        <v>105</v>
      </c>
      <c r="P763" s="8">
        <v>5000</v>
      </c>
      <c r="Q763" s="10">
        <f t="shared" si="110"/>
        <v>116.04553664714167</v>
      </c>
      <c r="R763" s="11">
        <f t="shared" si="111"/>
        <v>2.1395220532668686E-2</v>
      </c>
      <c r="S763" s="94"/>
    </row>
    <row r="764" spans="1:19">
      <c r="A764" s="9">
        <f t="shared" si="108"/>
        <v>128</v>
      </c>
      <c r="B764" s="14" t="s">
        <v>1039</v>
      </c>
      <c r="C764" s="8">
        <v>92.4</v>
      </c>
      <c r="D764" s="8"/>
      <c r="E764" s="8"/>
      <c r="F764" s="8">
        <f t="shared" si="112"/>
        <v>92.4</v>
      </c>
      <c r="G764" s="11">
        <v>3.0404378230465187E-4</v>
      </c>
      <c r="H764" s="11">
        <v>1.524390243902439E-4</v>
      </c>
      <c r="I764" s="18">
        <f t="shared" si="109"/>
        <v>0.92073038593167178</v>
      </c>
      <c r="J764" s="18">
        <f t="shared" si="104"/>
        <v>0.33855256290707575</v>
      </c>
      <c r="K764" s="10">
        <v>0.35566857883632808</v>
      </c>
      <c r="L764" s="10">
        <v>5.6138643964730915E-2</v>
      </c>
      <c r="M764" s="200">
        <f t="shared" si="105"/>
        <v>5.6138643964730915E-2</v>
      </c>
      <c r="N764" s="85">
        <v>1</v>
      </c>
      <c r="O764" s="85">
        <v>2</v>
      </c>
      <c r="P764" s="8">
        <v>5000</v>
      </c>
      <c r="Q764" s="10">
        <f t="shared" si="110"/>
        <v>1.6710901716398066</v>
      </c>
      <c r="R764" s="11">
        <f t="shared" si="111"/>
        <v>1.8085391467963272E-2</v>
      </c>
      <c r="S764" s="94"/>
    </row>
    <row r="765" spans="1:19">
      <c r="A765" s="9">
        <f t="shared" si="108"/>
        <v>129</v>
      </c>
      <c r="B765" s="14" t="s">
        <v>1040</v>
      </c>
      <c r="C765" s="8">
        <v>26.1</v>
      </c>
      <c r="D765" s="8"/>
      <c r="E765" s="8"/>
      <c r="F765" s="8">
        <f t="shared" si="112"/>
        <v>26.1</v>
      </c>
      <c r="G765" s="11">
        <v>1.5202189115232594E-4</v>
      </c>
      <c r="H765" s="11">
        <v>1.524390243902439E-4</v>
      </c>
      <c r="I765" s="18">
        <f t="shared" ref="I765:I773" si="113">(G765+H765)*$I$2</f>
        <v>0.61410071125851873</v>
      </c>
      <c r="J765" s="18">
        <f>I765*0.3677</f>
        <v>0.22580483152975736</v>
      </c>
      <c r="K765" s="10">
        <v>0.23722072234499325</v>
      </c>
      <c r="L765" s="10">
        <v>2.8069321982365458E-2</v>
      </c>
      <c r="M765" s="200">
        <f t="shared" ref="M765:M773" si="114">L765*$M$2</f>
        <v>2.8069321982365458E-2</v>
      </c>
      <c r="N765" s="85">
        <v>1</v>
      </c>
      <c r="O765" s="85">
        <v>1</v>
      </c>
      <c r="P765" s="8">
        <v>5000</v>
      </c>
      <c r="Q765" s="10">
        <f t="shared" si="110"/>
        <v>1.1051955871156349</v>
      </c>
      <c r="R765" s="11">
        <f>Q765/F765</f>
        <v>4.2344658510177581E-2</v>
      </c>
      <c r="S765" s="94"/>
    </row>
    <row r="766" spans="1:19">
      <c r="A766" s="9">
        <f t="shared" ref="A766:A773" si="115">A765+1</f>
        <v>130</v>
      </c>
      <c r="B766" s="14" t="s">
        <v>1043</v>
      </c>
      <c r="C766" s="8">
        <v>5964.3</v>
      </c>
      <c r="D766" s="8"/>
      <c r="E766" s="8"/>
      <c r="F766" s="8">
        <f t="shared" si="112"/>
        <v>5964.3</v>
      </c>
      <c r="G766" s="11">
        <v>1.8850714502888416E-2</v>
      </c>
      <c r="H766" s="11">
        <v>1.8902439024390243E-2</v>
      </c>
      <c r="I766" s="18">
        <f t="shared" si="113"/>
        <v>76.148488196056334</v>
      </c>
      <c r="J766" s="18">
        <f>I766*0.3677</f>
        <v>27.999799109689917</v>
      </c>
      <c r="K766" s="10">
        <v>29.41536957077917</v>
      </c>
      <c r="L766" s="10">
        <v>3.4805959258133168</v>
      </c>
      <c r="M766" s="200">
        <f t="shared" si="114"/>
        <v>3.4805959258133168</v>
      </c>
      <c r="N766" s="85">
        <v>124</v>
      </c>
      <c r="O766" s="85">
        <v>124</v>
      </c>
      <c r="P766" s="8">
        <v>5000</v>
      </c>
      <c r="Q766" s="10">
        <f t="shared" si="110"/>
        <v>137.04425280233872</v>
      </c>
      <c r="R766" s="11">
        <f t="shared" ref="R766:R774" si="116">Q766/F766</f>
        <v>2.2977424476022117E-2</v>
      </c>
      <c r="S766" s="94"/>
    </row>
    <row r="767" spans="1:19">
      <c r="A767" s="9">
        <f t="shared" si="115"/>
        <v>131</v>
      </c>
      <c r="B767" s="14" t="s">
        <v>1044</v>
      </c>
      <c r="C767" s="8">
        <v>5911.3</v>
      </c>
      <c r="D767" s="8"/>
      <c r="E767" s="8"/>
      <c r="F767" s="8">
        <f t="shared" si="112"/>
        <v>5911.3</v>
      </c>
      <c r="G767" s="11">
        <v>1.0641532380662816E-2</v>
      </c>
      <c r="H767" s="11">
        <v>1.0670731707317074E-2</v>
      </c>
      <c r="I767" s="18">
        <f t="shared" si="113"/>
        <v>42.987049788096321</v>
      </c>
      <c r="J767" s="18">
        <f>I767*0.3677</f>
        <v>15.806338207083019</v>
      </c>
      <c r="K767" s="10">
        <v>16.605450564149532</v>
      </c>
      <c r="L767" s="10">
        <v>1.9648525387655822</v>
      </c>
      <c r="M767" s="200">
        <f t="shared" si="114"/>
        <v>1.9648525387655822</v>
      </c>
      <c r="N767" s="85">
        <v>70</v>
      </c>
      <c r="O767" s="85">
        <v>70</v>
      </c>
      <c r="P767" s="8">
        <v>5000</v>
      </c>
      <c r="Q767" s="10">
        <f t="shared" si="110"/>
        <v>77.363691098094463</v>
      </c>
      <c r="R767" s="11">
        <f t="shared" si="116"/>
        <v>1.3087424271834361E-2</v>
      </c>
      <c r="S767" s="94"/>
    </row>
    <row r="768" spans="1:19">
      <c r="A768" s="9">
        <f t="shared" si="115"/>
        <v>132</v>
      </c>
      <c r="B768" s="14" t="s">
        <v>1045</v>
      </c>
      <c r="C768" s="8">
        <v>3419.4</v>
      </c>
      <c r="D768" s="8"/>
      <c r="E768" s="8"/>
      <c r="F768" s="8">
        <f t="shared" si="112"/>
        <v>3419.4</v>
      </c>
      <c r="G768" s="11">
        <v>1.9610823958650044E-2</v>
      </c>
      <c r="H768" s="11">
        <v>1.9664634146341464E-2</v>
      </c>
      <c r="I768" s="18">
        <f t="shared" si="113"/>
        <v>79.218991752348927</v>
      </c>
      <c r="J768" s="18">
        <f t="shared" ref="J768:J773" si="117">I768*0.3677</f>
        <v>29.128823267338703</v>
      </c>
      <c r="K768" s="10">
        <v>30.601473182504133</v>
      </c>
      <c r="L768" s="10">
        <v>3.6209425357251437</v>
      </c>
      <c r="M768" s="200">
        <f t="shared" si="114"/>
        <v>3.6209425357251437</v>
      </c>
      <c r="N768" s="85">
        <v>129</v>
      </c>
      <c r="O768" s="85">
        <v>129</v>
      </c>
      <c r="P768" s="8">
        <v>5000</v>
      </c>
      <c r="Q768" s="10">
        <f t="shared" si="110"/>
        <v>142.57023073791689</v>
      </c>
      <c r="R768" s="11">
        <f t="shared" si="116"/>
        <v>4.1694516797659495E-2</v>
      </c>
      <c r="S768" s="94"/>
    </row>
    <row r="769" spans="1:20">
      <c r="A769" s="9">
        <f t="shared" si="115"/>
        <v>133</v>
      </c>
      <c r="B769" s="251" t="s">
        <v>1363</v>
      </c>
      <c r="C769" s="8">
        <v>1763.8</v>
      </c>
      <c r="D769" s="8"/>
      <c r="E769" s="8"/>
      <c r="F769" s="8">
        <v>1763.8</v>
      </c>
      <c r="G769" s="8">
        <v>0</v>
      </c>
      <c r="H769" s="11">
        <v>4.9535603715170275E-2</v>
      </c>
      <c r="I769" s="18">
        <f t="shared" si="113"/>
        <v>99.913808049535589</v>
      </c>
      <c r="J769" s="18">
        <f t="shared" si="117"/>
        <v>36.738307219814239</v>
      </c>
      <c r="K769" s="10">
        <v>57.022811145510829</v>
      </c>
      <c r="L769" s="10"/>
      <c r="M769" s="200">
        <f t="shared" si="114"/>
        <v>0</v>
      </c>
      <c r="N769" s="85">
        <v>48</v>
      </c>
      <c r="O769" s="85"/>
      <c r="P769" s="8">
        <v>5000</v>
      </c>
      <c r="Q769" s="10">
        <f t="shared" si="110"/>
        <v>193.67492641486064</v>
      </c>
      <c r="R769" s="11">
        <f t="shared" si="116"/>
        <v>0.10980549178753864</v>
      </c>
      <c r="S769" s="11"/>
      <c r="T769" s="94"/>
    </row>
    <row r="770" spans="1:20">
      <c r="A770" s="9">
        <f t="shared" si="115"/>
        <v>134</v>
      </c>
      <c r="B770" s="251" t="s">
        <v>1364</v>
      </c>
      <c r="C770" s="8">
        <v>3931</v>
      </c>
      <c r="D770" s="8"/>
      <c r="E770" s="8"/>
      <c r="F770" s="8">
        <v>3931</v>
      </c>
      <c r="G770" s="8">
        <v>0</v>
      </c>
      <c r="H770" s="11">
        <v>0.10939112487100103</v>
      </c>
      <c r="I770" s="18">
        <f t="shared" si="113"/>
        <v>220.64299277605778</v>
      </c>
      <c r="J770" s="18">
        <f t="shared" si="117"/>
        <v>81.130428443756458</v>
      </c>
      <c r="K770" s="10">
        <v>125.92537461300307</v>
      </c>
      <c r="L770" s="10"/>
      <c r="M770" s="200">
        <f t="shared" si="114"/>
        <v>0</v>
      </c>
      <c r="N770" s="85">
        <v>106</v>
      </c>
      <c r="O770" s="85"/>
      <c r="P770" s="8">
        <v>5000</v>
      </c>
      <c r="Q770" s="10">
        <f t="shared" si="110"/>
        <v>427.69879583281727</v>
      </c>
      <c r="R770" s="11">
        <f t="shared" si="116"/>
        <v>0.10880152526909623</v>
      </c>
      <c r="S770" s="11"/>
      <c r="T770" s="94"/>
    </row>
    <row r="771" spans="1:20">
      <c r="A771" s="9">
        <f t="shared" si="115"/>
        <v>135</v>
      </c>
      <c r="B771" s="251" t="s">
        <v>1365</v>
      </c>
      <c r="C771" s="8">
        <v>2191.9</v>
      </c>
      <c r="D771" s="8"/>
      <c r="E771" s="8"/>
      <c r="F771" s="8">
        <v>2191.9</v>
      </c>
      <c r="G771" s="8">
        <v>0</v>
      </c>
      <c r="H771" s="11">
        <v>0.10113519091847264</v>
      </c>
      <c r="I771" s="18">
        <f t="shared" si="113"/>
        <v>203.99069143446852</v>
      </c>
      <c r="J771" s="18">
        <f t="shared" si="117"/>
        <v>75.007377240454076</v>
      </c>
      <c r="K771" s="10">
        <v>116.42157275541794</v>
      </c>
      <c r="L771" s="10"/>
      <c r="M771" s="200">
        <f t="shared" si="114"/>
        <v>0</v>
      </c>
      <c r="N771" s="85">
        <v>98</v>
      </c>
      <c r="O771" s="85"/>
      <c r="P771" s="8">
        <v>5000</v>
      </c>
      <c r="Q771" s="10">
        <f t="shared" si="110"/>
        <v>395.41964143034056</v>
      </c>
      <c r="R771" s="11">
        <f t="shared" si="116"/>
        <v>0.18040040213072703</v>
      </c>
      <c r="S771" s="11"/>
      <c r="T771" s="94"/>
    </row>
    <row r="772" spans="1:20">
      <c r="A772" s="9">
        <f t="shared" si="115"/>
        <v>136</v>
      </c>
      <c r="B772" s="251" t="s">
        <v>1366</v>
      </c>
      <c r="C772" s="10">
        <v>2055.21</v>
      </c>
      <c r="D772" s="8"/>
      <c r="E772" s="8"/>
      <c r="F772" s="8">
        <v>2055.21</v>
      </c>
      <c r="G772" s="8">
        <v>0</v>
      </c>
      <c r="H772" s="11">
        <v>9.1847265221878222E-2</v>
      </c>
      <c r="I772" s="18">
        <f t="shared" si="113"/>
        <v>185.2568524251806</v>
      </c>
      <c r="J772" s="18">
        <f t="shared" si="117"/>
        <v>68.118944636738917</v>
      </c>
      <c r="K772" s="10">
        <v>105.72979566563465</v>
      </c>
      <c r="L772" s="10"/>
      <c r="M772" s="200">
        <f t="shared" si="114"/>
        <v>0</v>
      </c>
      <c r="N772" s="85">
        <v>89</v>
      </c>
      <c r="O772" s="85"/>
      <c r="P772" s="8">
        <v>5000</v>
      </c>
      <c r="Q772" s="10">
        <f t="shared" si="110"/>
        <v>359.10559272755415</v>
      </c>
      <c r="R772" s="11">
        <f t="shared" si="116"/>
        <v>0.1747293915111128</v>
      </c>
      <c r="S772" s="11"/>
      <c r="T772" s="94"/>
    </row>
    <row r="773" spans="1:20">
      <c r="A773" s="9">
        <f t="shared" si="115"/>
        <v>137</v>
      </c>
      <c r="B773" s="251" t="s">
        <v>1367</v>
      </c>
      <c r="C773" s="8">
        <v>4130.1000000000004</v>
      </c>
      <c r="D773" s="8"/>
      <c r="E773" s="8"/>
      <c r="F773" s="8">
        <v>4130.1000000000004</v>
      </c>
      <c r="G773" s="8">
        <v>0</v>
      </c>
      <c r="H773" s="11">
        <v>0.20949432404540763</v>
      </c>
      <c r="I773" s="18">
        <f t="shared" si="113"/>
        <v>422.55214654282764</v>
      </c>
      <c r="J773" s="18">
        <f t="shared" si="117"/>
        <v>155.37242428379773</v>
      </c>
      <c r="K773" s="10">
        <v>241.15897213622287</v>
      </c>
      <c r="L773" s="10"/>
      <c r="M773" s="200">
        <f t="shared" si="114"/>
        <v>0</v>
      </c>
      <c r="N773" s="85">
        <v>203</v>
      </c>
      <c r="O773" s="85"/>
      <c r="P773" s="8">
        <v>5000</v>
      </c>
      <c r="Q773" s="10">
        <f t="shared" si="110"/>
        <v>819.08354296284824</v>
      </c>
      <c r="R773" s="11">
        <f t="shared" si="116"/>
        <v>0.19832051111664323</v>
      </c>
      <c r="S773" s="11"/>
      <c r="T773" s="94"/>
    </row>
    <row r="774" spans="1:20" s="25" customFormat="1">
      <c r="A774" s="12"/>
      <c r="B774" s="17" t="s">
        <v>576</v>
      </c>
      <c r="C774" s="13">
        <f>SUM(C637:C768)</f>
        <v>219742.97999999998</v>
      </c>
      <c r="D774" s="13">
        <f>SUM(D637:D768)</f>
        <v>786.9</v>
      </c>
      <c r="E774" s="13">
        <f>SUM(E637:E768)</f>
        <v>5320.8</v>
      </c>
      <c r="F774" s="13">
        <f t="shared" ref="F774:Q774" si="118">SUM(F637:F773)</f>
        <v>239922.68999999992</v>
      </c>
      <c r="G774" s="13">
        <f t="shared" si="118"/>
        <v>0.72810628550736023</v>
      </c>
      <c r="H774" s="13">
        <f t="shared" si="118"/>
        <v>1.2892235527093188</v>
      </c>
      <c r="I774" s="13">
        <f t="shared" si="118"/>
        <v>4068.974456981422</v>
      </c>
      <c r="J774" s="13">
        <f t="shared" si="118"/>
        <v>1496.16190783207</v>
      </c>
      <c r="K774" s="13">
        <f t="shared" si="118"/>
        <v>1780.643525902665</v>
      </c>
      <c r="L774" s="13">
        <f t="shared" si="118"/>
        <v>132.13805528130888</v>
      </c>
      <c r="M774" s="13">
        <f t="shared" si="118"/>
        <v>132.13805528130888</v>
      </c>
      <c r="N774" s="13">
        <f t="shared" si="118"/>
        <v>6912</v>
      </c>
      <c r="O774" s="13">
        <f t="shared" si="118"/>
        <v>6384</v>
      </c>
      <c r="P774" s="13">
        <f t="shared" si="118"/>
        <v>685000</v>
      </c>
      <c r="Q774" s="13">
        <f t="shared" si="118"/>
        <v>7477.9179459974675</v>
      </c>
      <c r="R774" s="16">
        <f t="shared" si="116"/>
        <v>3.1168031443784956E-2</v>
      </c>
      <c r="S774" s="90"/>
    </row>
    <row r="775" spans="1:20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8"/>
      <c r="K775" s="10"/>
      <c r="L775" s="10"/>
      <c r="M775" s="8"/>
      <c r="N775" s="8"/>
      <c r="O775" s="8"/>
      <c r="P775" s="8"/>
      <c r="Q775" s="10"/>
      <c r="R775" s="11"/>
      <c r="S775" s="89"/>
    </row>
    <row r="776" spans="1:20">
      <c r="A776" s="9">
        <v>1</v>
      </c>
      <c r="B776" s="8" t="s">
        <v>824</v>
      </c>
      <c r="C776" s="8">
        <v>106.7</v>
      </c>
      <c r="D776" s="8">
        <v>0</v>
      </c>
      <c r="E776" s="8">
        <v>0</v>
      </c>
      <c r="F776" s="8">
        <f t="shared" ref="F776:F827" si="119">C776+D776+E776</f>
        <v>106.7</v>
      </c>
      <c r="G776" s="11">
        <v>3.3405712376816435E-4</v>
      </c>
      <c r="H776" s="11">
        <v>3.370407819346141E-4</v>
      </c>
      <c r="I776" s="18">
        <f t="shared" ref="I776:I806" si="120">(G776+H776)*$T$2</f>
        <v>1.5228083907673458</v>
      </c>
      <c r="J776" s="18">
        <f t="shared" ref="J776:J829" si="121">I776*0.3677</f>
        <v>0.55993664528515308</v>
      </c>
      <c r="K776" s="10">
        <v>0.52288593322831978</v>
      </c>
      <c r="L776" s="10">
        <v>6.1680307332553863E-2</v>
      </c>
      <c r="M776" s="200">
        <f t="shared" ref="M776:M839" si="122">L776*$M$2</f>
        <v>6.1680307332553863E-2</v>
      </c>
      <c r="N776" s="85">
        <v>2</v>
      </c>
      <c r="O776" s="85">
        <v>2</v>
      </c>
      <c r="P776" s="8">
        <v>5000</v>
      </c>
      <c r="Q776" s="10">
        <f t="shared" ref="Q776:Q806" si="123">I776+J776+K776+M776</f>
        <v>2.6673112766133729</v>
      </c>
      <c r="R776" s="11">
        <f t="shared" ref="R776:R806" si="124">Q776/F776</f>
        <v>2.4998231270978191E-2</v>
      </c>
      <c r="S776" s="89"/>
    </row>
    <row r="777" spans="1:20">
      <c r="A777" s="9">
        <f>1+A776</f>
        <v>2</v>
      </c>
      <c r="B777" s="8" t="s">
        <v>825</v>
      </c>
      <c r="C777" s="8">
        <v>56.6</v>
      </c>
      <c r="D777" s="8">
        <v>0</v>
      </c>
      <c r="E777" s="8">
        <v>0</v>
      </c>
      <c r="F777" s="8">
        <f t="shared" si="119"/>
        <v>56.6</v>
      </c>
      <c r="G777" s="11">
        <v>1.6702856188408218E-4</v>
      </c>
      <c r="H777" s="11">
        <v>1.6852039096730705E-4</v>
      </c>
      <c r="I777" s="18">
        <f t="shared" si="120"/>
        <v>0.76140419538367288</v>
      </c>
      <c r="J777" s="18">
        <f t="shared" si="121"/>
        <v>0.27996832264257654</v>
      </c>
      <c r="K777" s="10">
        <v>0.26144296661415989</v>
      </c>
      <c r="L777" s="10">
        <v>3.0840153666276932E-2</v>
      </c>
      <c r="M777" s="200">
        <f t="shared" si="122"/>
        <v>3.0840153666276932E-2</v>
      </c>
      <c r="N777" s="85">
        <v>1</v>
      </c>
      <c r="O777" s="85">
        <v>1</v>
      </c>
      <c r="P777" s="8">
        <v>5000</v>
      </c>
      <c r="Q777" s="10">
        <f t="shared" si="123"/>
        <v>1.3336556383066864</v>
      </c>
      <c r="R777" s="11">
        <f t="shared" si="124"/>
        <v>2.3562820464782447E-2</v>
      </c>
      <c r="S777" s="91"/>
    </row>
    <row r="778" spans="1:20">
      <c r="A778" s="9">
        <f t="shared" ref="A778:A841" si="125">1+A777</f>
        <v>3</v>
      </c>
      <c r="B778" s="8" t="s">
        <v>826</v>
      </c>
      <c r="C778" s="8">
        <v>66.900000000000006</v>
      </c>
      <c r="D778" s="8">
        <v>0</v>
      </c>
      <c r="E778" s="8">
        <v>0</v>
      </c>
      <c r="F778" s="8">
        <f t="shared" si="119"/>
        <v>66.900000000000006</v>
      </c>
      <c r="G778" s="11">
        <v>1.6702856188408218E-4</v>
      </c>
      <c r="H778" s="11">
        <v>0</v>
      </c>
      <c r="I778" s="18">
        <f t="shared" si="120"/>
        <v>0.3790095206280274</v>
      </c>
      <c r="J778" s="18">
        <f t="shared" si="121"/>
        <v>0.13936180073492568</v>
      </c>
      <c r="K778" s="10">
        <v>0.13014030399198262</v>
      </c>
      <c r="L778" s="10">
        <v>3.0840153666276932E-2</v>
      </c>
      <c r="M778" s="200">
        <f t="shared" si="122"/>
        <v>3.0840153666276932E-2</v>
      </c>
      <c r="N778" s="85">
        <v>0</v>
      </c>
      <c r="O778" s="85">
        <v>1</v>
      </c>
      <c r="P778" s="8">
        <v>5000</v>
      </c>
      <c r="Q778" s="10">
        <f t="shared" si="123"/>
        <v>0.67935177902121258</v>
      </c>
      <c r="R778" s="11">
        <f t="shared" si="124"/>
        <v>1.0154735112424701E-2</v>
      </c>
      <c r="S778" s="94"/>
    </row>
    <row r="779" spans="1:20">
      <c r="A779" s="9">
        <f t="shared" si="125"/>
        <v>4</v>
      </c>
      <c r="B779" s="8" t="s">
        <v>827</v>
      </c>
      <c r="C779" s="8">
        <v>64.900000000000006</v>
      </c>
      <c r="D779" s="8">
        <v>0</v>
      </c>
      <c r="E779" s="8">
        <v>0</v>
      </c>
      <c r="F779" s="8">
        <f t="shared" si="119"/>
        <v>64.900000000000006</v>
      </c>
      <c r="G779" s="11">
        <v>1.6702856188408218E-4</v>
      </c>
      <c r="H779" s="11">
        <v>1.6852039096730705E-4</v>
      </c>
      <c r="I779" s="18">
        <f t="shared" si="120"/>
        <v>0.76140419538367288</v>
      </c>
      <c r="J779" s="18">
        <f t="shared" si="121"/>
        <v>0.27996832264257654</v>
      </c>
      <c r="K779" s="10">
        <v>0.26144296661415989</v>
      </c>
      <c r="L779" s="10">
        <v>3.0840153666276932E-2</v>
      </c>
      <c r="M779" s="200">
        <f t="shared" si="122"/>
        <v>3.0840153666276932E-2</v>
      </c>
      <c r="N779" s="85">
        <v>1</v>
      </c>
      <c r="O779" s="85">
        <v>1</v>
      </c>
      <c r="P779" s="8">
        <v>5000</v>
      </c>
      <c r="Q779" s="10">
        <f t="shared" si="123"/>
        <v>1.3336556383066864</v>
      </c>
      <c r="R779" s="11">
        <f t="shared" si="124"/>
        <v>2.0549393502414273E-2</v>
      </c>
      <c r="S779" s="94"/>
    </row>
    <row r="780" spans="1:20">
      <c r="A780" s="9">
        <f t="shared" si="125"/>
        <v>5</v>
      </c>
      <c r="B780" s="8" t="s">
        <v>828</v>
      </c>
      <c r="C780" s="8">
        <v>45.2</v>
      </c>
      <c r="D780" s="8">
        <v>0</v>
      </c>
      <c r="E780" s="8">
        <v>0</v>
      </c>
      <c r="F780" s="8">
        <f t="shared" si="119"/>
        <v>45.2</v>
      </c>
      <c r="G780" s="11">
        <v>1.6702856188408218E-4</v>
      </c>
      <c r="H780" s="11">
        <v>0</v>
      </c>
      <c r="I780" s="18">
        <f t="shared" si="120"/>
        <v>0.3790095206280274</v>
      </c>
      <c r="J780" s="18">
        <f t="shared" si="121"/>
        <v>0.13936180073492568</v>
      </c>
      <c r="K780" s="10">
        <v>0.13014030399198262</v>
      </c>
      <c r="L780" s="10">
        <v>3.0840153666276932E-2</v>
      </c>
      <c r="M780" s="200">
        <f t="shared" si="122"/>
        <v>3.0840153666276932E-2</v>
      </c>
      <c r="N780" s="85">
        <v>0</v>
      </c>
      <c r="O780" s="85">
        <v>1</v>
      </c>
      <c r="P780" s="8">
        <v>5000</v>
      </c>
      <c r="Q780" s="10">
        <f t="shared" si="123"/>
        <v>0.67935177902121258</v>
      </c>
      <c r="R780" s="11">
        <f t="shared" si="124"/>
        <v>1.5029906615513552E-2</v>
      </c>
      <c r="S780" s="94"/>
    </row>
    <row r="781" spans="1:20">
      <c r="A781" s="9">
        <f t="shared" si="125"/>
        <v>6</v>
      </c>
      <c r="B781" s="8" t="s">
        <v>829</v>
      </c>
      <c r="C781" s="8">
        <v>70.599999999999994</v>
      </c>
      <c r="D781" s="8">
        <v>0</v>
      </c>
      <c r="E781" s="8">
        <v>0</v>
      </c>
      <c r="F781" s="8">
        <f t="shared" si="119"/>
        <v>70.599999999999994</v>
      </c>
      <c r="G781" s="11">
        <v>5.0108568565224653E-4</v>
      </c>
      <c r="H781" s="11">
        <v>3.370407819346141E-4</v>
      </c>
      <c r="I781" s="18">
        <f t="shared" si="120"/>
        <v>1.9018179113953733</v>
      </c>
      <c r="J781" s="18">
        <f t="shared" si="121"/>
        <v>0.69929844602007885</v>
      </c>
      <c r="K781" s="10">
        <v>0.6530262372203024</v>
      </c>
      <c r="L781" s="10">
        <v>9.2520460998830795E-2</v>
      </c>
      <c r="M781" s="200">
        <f t="shared" si="122"/>
        <v>9.2520460998830795E-2</v>
      </c>
      <c r="N781" s="85">
        <v>2</v>
      </c>
      <c r="O781" s="85">
        <v>3</v>
      </c>
      <c r="P781" s="8">
        <v>5000</v>
      </c>
      <c r="Q781" s="10">
        <f t="shared" si="123"/>
        <v>3.3466630556345853</v>
      </c>
      <c r="R781" s="11">
        <f t="shared" si="124"/>
        <v>4.740315942825192E-2</v>
      </c>
      <c r="S781" s="94"/>
    </row>
    <row r="782" spans="1:20">
      <c r="A782" s="9">
        <f t="shared" si="125"/>
        <v>7</v>
      </c>
      <c r="B782" s="8" t="s">
        <v>830</v>
      </c>
      <c r="C782" s="8">
        <v>66.3</v>
      </c>
      <c r="D782" s="8">
        <v>0</v>
      </c>
      <c r="E782" s="8">
        <v>0</v>
      </c>
      <c r="F782" s="8">
        <f t="shared" si="119"/>
        <v>66.3</v>
      </c>
      <c r="G782" s="11">
        <v>3.3405712376816435E-4</v>
      </c>
      <c r="H782" s="11">
        <v>3.370407819346141E-4</v>
      </c>
      <c r="I782" s="18">
        <f t="shared" si="120"/>
        <v>1.5228083907673458</v>
      </c>
      <c r="J782" s="18">
        <f t="shared" si="121"/>
        <v>0.55993664528515308</v>
      </c>
      <c r="K782" s="10">
        <v>0.52288593322831978</v>
      </c>
      <c r="L782" s="10">
        <v>6.1680307332553863E-2</v>
      </c>
      <c r="M782" s="200">
        <f t="shared" si="122"/>
        <v>6.1680307332553863E-2</v>
      </c>
      <c r="N782" s="85">
        <v>2</v>
      </c>
      <c r="O782" s="85">
        <v>2</v>
      </c>
      <c r="P782" s="8">
        <v>5000</v>
      </c>
      <c r="Q782" s="10">
        <f t="shared" si="123"/>
        <v>2.6673112766133729</v>
      </c>
      <c r="R782" s="11">
        <f t="shared" si="124"/>
        <v>4.0230939315435491E-2</v>
      </c>
      <c r="S782" s="94"/>
    </row>
    <row r="783" spans="1:20">
      <c r="A783" s="9">
        <f t="shared" si="125"/>
        <v>8</v>
      </c>
      <c r="B783" s="8" t="s">
        <v>831</v>
      </c>
      <c r="C783" s="8">
        <v>141.1</v>
      </c>
      <c r="D783" s="8">
        <v>0</v>
      </c>
      <c r="E783" s="8">
        <v>0</v>
      </c>
      <c r="F783" s="8">
        <f t="shared" si="119"/>
        <v>141.1</v>
      </c>
      <c r="G783" s="11">
        <v>1.0021713713044931E-3</v>
      </c>
      <c r="H783" s="11">
        <v>1.0111223458038423E-3</v>
      </c>
      <c r="I783" s="18">
        <f t="shared" si="120"/>
        <v>4.5684251723020379</v>
      </c>
      <c r="J783" s="18">
        <f t="shared" si="121"/>
        <v>1.6798099358554595</v>
      </c>
      <c r="K783" s="10">
        <v>1.5686577996849596</v>
      </c>
      <c r="L783" s="10">
        <v>0.18504092199766159</v>
      </c>
      <c r="M783" s="200">
        <f t="shared" si="122"/>
        <v>0.18504092199766159</v>
      </c>
      <c r="N783" s="85">
        <v>6</v>
      </c>
      <c r="O783" s="85">
        <v>6</v>
      </c>
      <c r="P783" s="8">
        <v>5000</v>
      </c>
      <c r="Q783" s="10">
        <f t="shared" si="123"/>
        <v>8.0019338298401177</v>
      </c>
      <c r="R783" s="11">
        <f t="shared" si="124"/>
        <v>5.6711083131397007E-2</v>
      </c>
      <c r="S783" s="94"/>
    </row>
    <row r="784" spans="1:20">
      <c r="A784" s="9">
        <f t="shared" si="125"/>
        <v>9</v>
      </c>
      <c r="B784" s="8" t="s">
        <v>832</v>
      </c>
      <c r="C784" s="8">
        <v>83.9</v>
      </c>
      <c r="D784" s="8">
        <v>0</v>
      </c>
      <c r="E784" s="8">
        <v>0</v>
      </c>
      <c r="F784" s="8">
        <f t="shared" si="119"/>
        <v>83.9</v>
      </c>
      <c r="G784" s="11">
        <v>3.3405712376816435E-4</v>
      </c>
      <c r="H784" s="11">
        <v>3.370407819346141E-4</v>
      </c>
      <c r="I784" s="18">
        <f t="shared" si="120"/>
        <v>1.5228083907673458</v>
      </c>
      <c r="J784" s="18">
        <f t="shared" si="121"/>
        <v>0.55993664528515308</v>
      </c>
      <c r="K784" s="10">
        <v>0.52288593322831978</v>
      </c>
      <c r="L784" s="10">
        <v>6.1680307332553863E-2</v>
      </c>
      <c r="M784" s="200">
        <f t="shared" si="122"/>
        <v>6.1680307332553863E-2</v>
      </c>
      <c r="N784" s="85">
        <v>2</v>
      </c>
      <c r="O784" s="85">
        <v>2</v>
      </c>
      <c r="P784" s="8">
        <v>5000</v>
      </c>
      <c r="Q784" s="10">
        <f t="shared" si="123"/>
        <v>2.6673112766133729</v>
      </c>
      <c r="R784" s="11">
        <f t="shared" si="124"/>
        <v>3.1791552760588468E-2</v>
      </c>
      <c r="S784" s="94"/>
    </row>
    <row r="785" spans="1:19">
      <c r="A785" s="9">
        <f t="shared" si="125"/>
        <v>10</v>
      </c>
      <c r="B785" s="8" t="s">
        <v>833</v>
      </c>
      <c r="C785" s="8">
        <v>58.2</v>
      </c>
      <c r="D785" s="8">
        <v>0</v>
      </c>
      <c r="E785" s="8">
        <v>0</v>
      </c>
      <c r="F785" s="8">
        <f t="shared" si="119"/>
        <v>58.2</v>
      </c>
      <c r="G785" s="11">
        <v>1.6702856188408218E-4</v>
      </c>
      <c r="H785" s="11">
        <v>1.6852039096730705E-4</v>
      </c>
      <c r="I785" s="18">
        <f t="shared" si="120"/>
        <v>0.76140419538367288</v>
      </c>
      <c r="J785" s="18">
        <f t="shared" si="121"/>
        <v>0.27996832264257654</v>
      </c>
      <c r="K785" s="10">
        <v>0.26144296661415989</v>
      </c>
      <c r="L785" s="10">
        <v>3.0840153666276932E-2</v>
      </c>
      <c r="M785" s="200">
        <f t="shared" si="122"/>
        <v>3.0840153666276932E-2</v>
      </c>
      <c r="N785" s="85">
        <v>1</v>
      </c>
      <c r="O785" s="85">
        <v>1</v>
      </c>
      <c r="P785" s="8">
        <v>5000</v>
      </c>
      <c r="Q785" s="10">
        <f t="shared" si="123"/>
        <v>1.3336556383066864</v>
      </c>
      <c r="R785" s="11">
        <f t="shared" si="124"/>
        <v>2.2915045331730007E-2</v>
      </c>
      <c r="S785" s="94"/>
    </row>
    <row r="786" spans="1:19">
      <c r="A786" s="9">
        <f t="shared" si="125"/>
        <v>11</v>
      </c>
      <c r="B786" s="8" t="s">
        <v>834</v>
      </c>
      <c r="C786" s="8">
        <v>47.3</v>
      </c>
      <c r="D786" s="8">
        <v>0</v>
      </c>
      <c r="E786" s="8">
        <v>0</v>
      </c>
      <c r="F786" s="8">
        <f t="shared" si="119"/>
        <v>47.3</v>
      </c>
      <c r="G786" s="11">
        <v>3.3405712376816435E-4</v>
      </c>
      <c r="H786" s="11">
        <v>3.370407819346141E-4</v>
      </c>
      <c r="I786" s="18">
        <f t="shared" si="120"/>
        <v>1.5228083907673458</v>
      </c>
      <c r="J786" s="18">
        <f t="shared" si="121"/>
        <v>0.55993664528515308</v>
      </c>
      <c r="K786" s="10">
        <v>0.52288593322831978</v>
      </c>
      <c r="L786" s="10">
        <v>6.1680307332553863E-2</v>
      </c>
      <c r="M786" s="200">
        <f t="shared" si="122"/>
        <v>6.1680307332553863E-2</v>
      </c>
      <c r="N786" s="85">
        <v>2</v>
      </c>
      <c r="O786" s="85">
        <v>2</v>
      </c>
      <c r="P786" s="8">
        <v>5000</v>
      </c>
      <c r="Q786" s="10">
        <f t="shared" si="123"/>
        <v>2.6673112766133729</v>
      </c>
      <c r="R786" s="11">
        <f t="shared" si="124"/>
        <v>5.6391358913601967E-2</v>
      </c>
      <c r="S786" s="94"/>
    </row>
    <row r="787" spans="1:19">
      <c r="A787" s="9">
        <f t="shared" si="125"/>
        <v>12</v>
      </c>
      <c r="B787" s="8" t="s">
        <v>835</v>
      </c>
      <c r="C787" s="8">
        <v>133.19999999999999</v>
      </c>
      <c r="D787" s="8">
        <v>0</v>
      </c>
      <c r="E787" s="8">
        <v>0</v>
      </c>
      <c r="F787" s="8">
        <f t="shared" si="119"/>
        <v>133.19999999999999</v>
      </c>
      <c r="G787" s="11">
        <v>8.3514280942041089E-4</v>
      </c>
      <c r="H787" s="11">
        <v>6.740815638692282E-4</v>
      </c>
      <c r="I787" s="18">
        <f t="shared" si="120"/>
        <v>3.4246263021627192</v>
      </c>
      <c r="J787" s="18">
        <f t="shared" si="121"/>
        <v>1.2592350913052319</v>
      </c>
      <c r="K787" s="10">
        <v>1.1759121704486224</v>
      </c>
      <c r="L787" s="10">
        <v>0.15420076833138466</v>
      </c>
      <c r="M787" s="200">
        <f t="shared" si="122"/>
        <v>0.15420076833138466</v>
      </c>
      <c r="N787" s="85">
        <v>4</v>
      </c>
      <c r="O787" s="85">
        <v>5</v>
      </c>
      <c r="P787" s="8">
        <v>5000</v>
      </c>
      <c r="Q787" s="10">
        <f t="shared" si="123"/>
        <v>6.0139743322479582</v>
      </c>
      <c r="R787" s="11">
        <f t="shared" si="124"/>
        <v>4.5149957449308997E-2</v>
      </c>
      <c r="S787" s="94"/>
    </row>
    <row r="788" spans="1:19">
      <c r="A788" s="9">
        <f t="shared" si="125"/>
        <v>13</v>
      </c>
      <c r="B788" s="8" t="s">
        <v>836</v>
      </c>
      <c r="C788" s="8">
        <v>87.4</v>
      </c>
      <c r="D788" s="8">
        <v>0</v>
      </c>
      <c r="E788" s="8">
        <v>0</v>
      </c>
      <c r="F788" s="8">
        <f t="shared" si="119"/>
        <v>87.4</v>
      </c>
      <c r="G788" s="11">
        <v>3.3405712376816435E-4</v>
      </c>
      <c r="H788" s="11">
        <v>1.6852039096730705E-4</v>
      </c>
      <c r="I788" s="18">
        <f t="shared" si="120"/>
        <v>1.1404137160117003</v>
      </c>
      <c r="J788" s="18">
        <f t="shared" si="121"/>
        <v>0.4193301233775022</v>
      </c>
      <c r="K788" s="10">
        <v>0.39158327060614251</v>
      </c>
      <c r="L788" s="10">
        <v>6.1680307332553863E-2</v>
      </c>
      <c r="M788" s="200">
        <f t="shared" si="122"/>
        <v>6.1680307332553863E-2</v>
      </c>
      <c r="N788" s="85">
        <v>1</v>
      </c>
      <c r="O788" s="85">
        <v>2</v>
      </c>
      <c r="P788" s="8">
        <v>5000</v>
      </c>
      <c r="Q788" s="10">
        <f t="shared" si="123"/>
        <v>2.0130074173278989</v>
      </c>
      <c r="R788" s="11">
        <f t="shared" si="124"/>
        <v>2.3032121479724242E-2</v>
      </c>
      <c r="S788" s="94"/>
    </row>
    <row r="789" spans="1:19">
      <c r="A789" s="9">
        <f t="shared" si="125"/>
        <v>14</v>
      </c>
      <c r="B789" s="8" t="s">
        <v>837</v>
      </c>
      <c r="C789" s="8">
        <v>102.5</v>
      </c>
      <c r="D789" s="8">
        <v>0</v>
      </c>
      <c r="E789" s="8">
        <v>0</v>
      </c>
      <c r="F789" s="8">
        <f t="shared" si="119"/>
        <v>102.5</v>
      </c>
      <c r="G789" s="11">
        <v>5.0108568565224653E-4</v>
      </c>
      <c r="H789" s="11">
        <v>3.370407819346141E-4</v>
      </c>
      <c r="I789" s="18">
        <f t="shared" si="120"/>
        <v>1.9018179113953733</v>
      </c>
      <c r="J789" s="18">
        <f t="shared" si="121"/>
        <v>0.69929844602007885</v>
      </c>
      <c r="K789" s="10">
        <v>0.6530262372203024</v>
      </c>
      <c r="L789" s="10">
        <v>9.2520460998830795E-2</v>
      </c>
      <c r="M789" s="200">
        <f t="shared" si="122"/>
        <v>9.2520460998830795E-2</v>
      </c>
      <c r="N789" s="85">
        <v>2</v>
      </c>
      <c r="O789" s="85">
        <v>3</v>
      </c>
      <c r="P789" s="8">
        <v>5000</v>
      </c>
      <c r="Q789" s="10">
        <f t="shared" si="123"/>
        <v>3.3466630556345853</v>
      </c>
      <c r="R789" s="11">
        <f t="shared" si="124"/>
        <v>3.265037127448376E-2</v>
      </c>
      <c r="S789" s="94"/>
    </row>
    <row r="790" spans="1:19">
      <c r="A790" s="9">
        <f t="shared" si="125"/>
        <v>15</v>
      </c>
      <c r="B790" s="8" t="s">
        <v>838</v>
      </c>
      <c r="C790" s="8">
        <v>47.2</v>
      </c>
      <c r="D790" s="8">
        <v>0</v>
      </c>
      <c r="E790" s="8">
        <v>0</v>
      </c>
      <c r="F790" s="8">
        <f t="shared" si="119"/>
        <v>47.2</v>
      </c>
      <c r="G790" s="11">
        <v>3.3405712376816435E-4</v>
      </c>
      <c r="H790" s="11">
        <v>1.6852039096730705E-4</v>
      </c>
      <c r="I790" s="18">
        <f t="shared" si="120"/>
        <v>1.1404137160117003</v>
      </c>
      <c r="J790" s="18">
        <f t="shared" si="121"/>
        <v>0.4193301233775022</v>
      </c>
      <c r="K790" s="10">
        <v>0.39158327060614251</v>
      </c>
      <c r="L790" s="10">
        <v>6.1680307332553863E-2</v>
      </c>
      <c r="M790" s="200">
        <f t="shared" si="122"/>
        <v>6.1680307332553863E-2</v>
      </c>
      <c r="N790" s="85">
        <v>1</v>
      </c>
      <c r="O790" s="85">
        <v>2</v>
      </c>
      <c r="P790" s="8">
        <v>5000</v>
      </c>
      <c r="Q790" s="10">
        <f t="shared" si="123"/>
        <v>2.0130074173278989</v>
      </c>
      <c r="R790" s="11">
        <f t="shared" si="124"/>
        <v>4.2648462231523278E-2</v>
      </c>
      <c r="S790" s="94"/>
    </row>
    <row r="791" spans="1:19">
      <c r="A791" s="9">
        <f t="shared" si="125"/>
        <v>16</v>
      </c>
      <c r="B791" s="8" t="s">
        <v>839</v>
      </c>
      <c r="C791" s="8">
        <v>138.08000000000001</v>
      </c>
      <c r="D791" s="8">
        <v>0</v>
      </c>
      <c r="E791" s="8">
        <v>0</v>
      </c>
      <c r="F791" s="8">
        <f t="shared" si="119"/>
        <v>138.08000000000001</v>
      </c>
      <c r="G791" s="11">
        <v>6.6811424753632871E-4</v>
      </c>
      <c r="H791" s="11">
        <v>5.0556117290192115E-4</v>
      </c>
      <c r="I791" s="18">
        <f t="shared" si="120"/>
        <v>2.6632221067790462</v>
      </c>
      <c r="J791" s="18">
        <f t="shared" si="121"/>
        <v>0.97926676866265538</v>
      </c>
      <c r="K791" s="10">
        <v>0.9144692038344624</v>
      </c>
      <c r="L791" s="10">
        <v>0.12336061466510773</v>
      </c>
      <c r="M791" s="200">
        <f t="shared" si="122"/>
        <v>0.12336061466510773</v>
      </c>
      <c r="N791" s="85">
        <v>3</v>
      </c>
      <c r="O791" s="85">
        <v>4</v>
      </c>
      <c r="P791" s="8">
        <v>5000</v>
      </c>
      <c r="Q791" s="10">
        <f t="shared" si="123"/>
        <v>4.6803186939412722</v>
      </c>
      <c r="R791" s="11">
        <f t="shared" si="124"/>
        <v>3.389570317164884E-2</v>
      </c>
      <c r="S791" s="94"/>
    </row>
    <row r="792" spans="1:19">
      <c r="A792" s="9">
        <f t="shared" si="125"/>
        <v>17</v>
      </c>
      <c r="B792" s="8" t="s">
        <v>840</v>
      </c>
      <c r="C792" s="8">
        <v>37.799999999999997</v>
      </c>
      <c r="D792" s="8">
        <v>0</v>
      </c>
      <c r="E792" s="8">
        <v>0</v>
      </c>
      <c r="F792" s="8">
        <f t="shared" si="119"/>
        <v>37.799999999999997</v>
      </c>
      <c r="G792" s="11">
        <v>3.3405712376816435E-4</v>
      </c>
      <c r="H792" s="11">
        <v>1.6852039096730705E-4</v>
      </c>
      <c r="I792" s="18">
        <f t="shared" si="120"/>
        <v>1.1404137160117003</v>
      </c>
      <c r="J792" s="18">
        <f t="shared" si="121"/>
        <v>0.4193301233775022</v>
      </c>
      <c r="K792" s="10">
        <v>0.39158327060614251</v>
      </c>
      <c r="L792" s="10">
        <v>6.1680307332553863E-2</v>
      </c>
      <c r="M792" s="200">
        <f t="shared" si="122"/>
        <v>6.1680307332553863E-2</v>
      </c>
      <c r="N792" s="85">
        <v>1</v>
      </c>
      <c r="O792" s="85">
        <v>2</v>
      </c>
      <c r="P792" s="8">
        <v>5000</v>
      </c>
      <c r="Q792" s="10">
        <f t="shared" si="123"/>
        <v>2.0130074173278989</v>
      </c>
      <c r="R792" s="11">
        <f t="shared" si="124"/>
        <v>5.3254164479574047E-2</v>
      </c>
      <c r="S792" s="94"/>
    </row>
    <row r="793" spans="1:19">
      <c r="A793" s="9">
        <f t="shared" si="125"/>
        <v>18</v>
      </c>
      <c r="B793" s="8" t="s">
        <v>841</v>
      </c>
      <c r="C793" s="8">
        <v>85.49</v>
      </c>
      <c r="D793" s="8">
        <v>0</v>
      </c>
      <c r="E793" s="8">
        <v>0</v>
      </c>
      <c r="F793" s="8">
        <f t="shared" si="119"/>
        <v>85.49</v>
      </c>
      <c r="G793" s="11">
        <v>1.6702856188408218E-4</v>
      </c>
      <c r="H793" s="11">
        <v>1.6852039096730705E-4</v>
      </c>
      <c r="I793" s="18">
        <f t="shared" si="120"/>
        <v>0.76140419538367288</v>
      </c>
      <c r="J793" s="18">
        <f t="shared" si="121"/>
        <v>0.27996832264257654</v>
      </c>
      <c r="K793" s="10">
        <v>0.26144296661415989</v>
      </c>
      <c r="L793" s="10">
        <v>3.0840153666276932E-2</v>
      </c>
      <c r="M793" s="200">
        <f t="shared" si="122"/>
        <v>3.0840153666276932E-2</v>
      </c>
      <c r="N793" s="85">
        <v>1</v>
      </c>
      <c r="O793" s="85">
        <v>1</v>
      </c>
      <c r="P793" s="8">
        <v>5000</v>
      </c>
      <c r="Q793" s="10">
        <f t="shared" si="123"/>
        <v>1.3336556383066864</v>
      </c>
      <c r="R793" s="11">
        <f t="shared" si="124"/>
        <v>1.5600136136468434E-2</v>
      </c>
      <c r="S793" s="94"/>
    </row>
    <row r="794" spans="1:19">
      <c r="A794" s="9">
        <f t="shared" si="125"/>
        <v>19</v>
      </c>
      <c r="B794" s="8" t="s">
        <v>842</v>
      </c>
      <c r="C794" s="8">
        <v>67.69</v>
      </c>
      <c r="D794" s="8">
        <v>0</v>
      </c>
      <c r="E794" s="8">
        <v>0</v>
      </c>
      <c r="F794" s="8">
        <f t="shared" si="119"/>
        <v>67.69</v>
      </c>
      <c r="G794" s="11">
        <v>3.3405712376816435E-4</v>
      </c>
      <c r="H794" s="11">
        <v>1.6852039096730705E-4</v>
      </c>
      <c r="I794" s="18">
        <f t="shared" si="120"/>
        <v>1.1404137160117003</v>
      </c>
      <c r="J794" s="18">
        <f t="shared" si="121"/>
        <v>0.4193301233775022</v>
      </c>
      <c r="K794" s="10">
        <v>0.39158327060614251</v>
      </c>
      <c r="L794" s="10">
        <v>6.1680307332553863E-2</v>
      </c>
      <c r="M794" s="200">
        <f t="shared" si="122"/>
        <v>6.1680307332553863E-2</v>
      </c>
      <c r="N794" s="85">
        <v>1</v>
      </c>
      <c r="O794" s="85">
        <v>2</v>
      </c>
      <c r="P794" s="8">
        <v>5000</v>
      </c>
      <c r="Q794" s="10">
        <f t="shared" si="123"/>
        <v>2.0130074173278989</v>
      </c>
      <c r="R794" s="11">
        <f t="shared" si="124"/>
        <v>2.9738623390868652E-2</v>
      </c>
      <c r="S794" s="94"/>
    </row>
    <row r="795" spans="1:19">
      <c r="A795" s="9">
        <f t="shared" si="125"/>
        <v>20</v>
      </c>
      <c r="B795" s="8" t="s">
        <v>843</v>
      </c>
      <c r="C795" s="8">
        <v>97.3</v>
      </c>
      <c r="D795" s="8">
        <v>0</v>
      </c>
      <c r="E795" s="8">
        <v>0</v>
      </c>
      <c r="F795" s="8">
        <f t="shared" si="119"/>
        <v>97.3</v>
      </c>
      <c r="G795" s="11">
        <v>3.3405712376816435E-4</v>
      </c>
      <c r="H795" s="11">
        <v>3.370407819346141E-4</v>
      </c>
      <c r="I795" s="18">
        <f t="shared" si="120"/>
        <v>1.5228083907673458</v>
      </c>
      <c r="J795" s="18">
        <f t="shared" si="121"/>
        <v>0.55993664528515308</v>
      </c>
      <c r="K795" s="10">
        <v>0.52288593322831978</v>
      </c>
      <c r="L795" s="10">
        <v>6.1680307332553863E-2</v>
      </c>
      <c r="M795" s="200">
        <f t="shared" si="122"/>
        <v>6.1680307332553863E-2</v>
      </c>
      <c r="N795" s="85">
        <v>2</v>
      </c>
      <c r="O795" s="85">
        <v>2</v>
      </c>
      <c r="P795" s="8">
        <v>5000</v>
      </c>
      <c r="Q795" s="10">
        <f t="shared" si="123"/>
        <v>2.6673112766133729</v>
      </c>
      <c r="R795" s="11">
        <f t="shared" si="124"/>
        <v>2.7413271085440626E-2</v>
      </c>
      <c r="S795" s="94"/>
    </row>
    <row r="796" spans="1:19">
      <c r="A796" s="9">
        <f t="shared" si="125"/>
        <v>21</v>
      </c>
      <c r="B796" s="8" t="s">
        <v>844</v>
      </c>
      <c r="C796" s="8">
        <v>6972.44</v>
      </c>
      <c r="D796" s="8">
        <v>0</v>
      </c>
      <c r="E796" s="8">
        <v>123.3</v>
      </c>
      <c r="F796" s="8">
        <f t="shared" si="119"/>
        <v>7095.74</v>
      </c>
      <c r="G796" s="11">
        <v>1.987639886420578E-2</v>
      </c>
      <c r="H796" s="11">
        <v>2.0053926525109539E-2</v>
      </c>
      <c r="I796" s="18">
        <f t="shared" si="120"/>
        <v>90.607099250657072</v>
      </c>
      <c r="J796" s="18">
        <f t="shared" si="121"/>
        <v>33.316230394466608</v>
      </c>
      <c r="K796" s="10">
        <v>31.111713027085031</v>
      </c>
      <c r="L796" s="10">
        <v>3.669978286286955</v>
      </c>
      <c r="M796" s="200">
        <f t="shared" si="122"/>
        <v>3.669978286286955</v>
      </c>
      <c r="N796" s="85">
        <v>119</v>
      </c>
      <c r="O796" s="85">
        <v>119</v>
      </c>
      <c r="P796" s="8">
        <v>5000</v>
      </c>
      <c r="Q796" s="10">
        <f t="shared" si="123"/>
        <v>158.70502095849565</v>
      </c>
      <c r="R796" s="11">
        <f t="shared" si="124"/>
        <v>2.2366239597067489E-2</v>
      </c>
      <c r="S796" s="94"/>
    </row>
    <row r="797" spans="1:19">
      <c r="A797" s="9">
        <f t="shared" si="125"/>
        <v>22</v>
      </c>
      <c r="B797" s="8" t="s">
        <v>845</v>
      </c>
      <c r="C797" s="8">
        <v>2574.58</v>
      </c>
      <c r="D797" s="8">
        <v>0</v>
      </c>
      <c r="E797" s="8">
        <v>0</v>
      </c>
      <c r="F797" s="8">
        <f t="shared" si="119"/>
        <v>2574.58</v>
      </c>
      <c r="G797" s="11">
        <v>1.4030399198262903E-2</v>
      </c>
      <c r="H797" s="11">
        <v>1.4155712841253793E-2</v>
      </c>
      <c r="I797" s="18">
        <f t="shared" si="120"/>
        <v>63.957952412228522</v>
      </c>
      <c r="J797" s="18">
        <f t="shared" si="121"/>
        <v>23.517339101976429</v>
      </c>
      <c r="K797" s="10">
        <v>21.961209195589433</v>
      </c>
      <c r="L797" s="10">
        <v>2.5905729079672621</v>
      </c>
      <c r="M797" s="200">
        <f t="shared" si="122"/>
        <v>2.5905729079672621</v>
      </c>
      <c r="N797" s="85">
        <v>84</v>
      </c>
      <c r="O797" s="85">
        <v>84</v>
      </c>
      <c r="P797" s="8">
        <v>5000</v>
      </c>
      <c r="Q797" s="10">
        <f t="shared" si="123"/>
        <v>112.02707361776164</v>
      </c>
      <c r="R797" s="11">
        <f t="shared" si="124"/>
        <v>4.3512756883748671E-2</v>
      </c>
      <c r="S797" s="94"/>
    </row>
    <row r="798" spans="1:19">
      <c r="A798" s="9">
        <f t="shared" si="125"/>
        <v>23</v>
      </c>
      <c r="B798" s="8" t="s">
        <v>846</v>
      </c>
      <c r="C798" s="8">
        <v>316.8</v>
      </c>
      <c r="D798" s="8">
        <v>0</v>
      </c>
      <c r="E798" s="8">
        <v>0</v>
      </c>
      <c r="F798" s="8">
        <f t="shared" si="119"/>
        <v>316.8</v>
      </c>
      <c r="G798" s="11">
        <v>2.6724569901453148E-3</v>
      </c>
      <c r="H798" s="11">
        <v>2.6963262554769128E-3</v>
      </c>
      <c r="I798" s="18">
        <f t="shared" si="120"/>
        <v>12.182467126138766</v>
      </c>
      <c r="J798" s="18">
        <f t="shared" si="121"/>
        <v>4.4794931622812246</v>
      </c>
      <c r="K798" s="10">
        <v>4.1830874658265582</v>
      </c>
      <c r="L798" s="10">
        <v>0.4934424586604309</v>
      </c>
      <c r="M798" s="200">
        <f t="shared" si="122"/>
        <v>0.4934424586604309</v>
      </c>
      <c r="N798" s="85">
        <v>16</v>
      </c>
      <c r="O798" s="85">
        <v>16</v>
      </c>
      <c r="P798" s="8">
        <v>5000</v>
      </c>
      <c r="Q798" s="10">
        <f t="shared" si="123"/>
        <v>21.338490212906983</v>
      </c>
      <c r="R798" s="11">
        <f t="shared" si="124"/>
        <v>6.7356345369024559E-2</v>
      </c>
      <c r="S798" s="94"/>
    </row>
    <row r="799" spans="1:19">
      <c r="A799" s="9">
        <f t="shared" si="125"/>
        <v>24</v>
      </c>
      <c r="B799" s="8" t="s">
        <v>847</v>
      </c>
      <c r="C799" s="8">
        <v>665.9</v>
      </c>
      <c r="D799" s="8">
        <v>0</v>
      </c>
      <c r="E799" s="8">
        <v>0</v>
      </c>
      <c r="F799" s="8">
        <f t="shared" si="119"/>
        <v>665.9</v>
      </c>
      <c r="G799" s="11">
        <v>2.6724569901453148E-3</v>
      </c>
      <c r="H799" s="11">
        <v>2.6963262554769128E-3</v>
      </c>
      <c r="I799" s="18">
        <f t="shared" si="120"/>
        <v>12.182467126138766</v>
      </c>
      <c r="J799" s="18">
        <f t="shared" si="121"/>
        <v>4.4794931622812246</v>
      </c>
      <c r="K799" s="10">
        <v>4.1830874658265582</v>
      </c>
      <c r="L799" s="10">
        <v>0.4934424586604309</v>
      </c>
      <c r="M799" s="200">
        <f t="shared" si="122"/>
        <v>0.4934424586604309</v>
      </c>
      <c r="N799" s="85">
        <v>16</v>
      </c>
      <c r="O799" s="85">
        <v>16</v>
      </c>
      <c r="P799" s="8">
        <v>5000</v>
      </c>
      <c r="Q799" s="10">
        <f t="shared" si="123"/>
        <v>21.338490212906983</v>
      </c>
      <c r="R799" s="11">
        <f t="shared" si="124"/>
        <v>3.2044586593943512E-2</v>
      </c>
      <c r="S799" s="94"/>
    </row>
    <row r="800" spans="1:19">
      <c r="A800" s="9">
        <f t="shared" si="125"/>
        <v>25</v>
      </c>
      <c r="B800" s="8" t="s">
        <v>848</v>
      </c>
      <c r="C800" s="8">
        <v>266.8</v>
      </c>
      <c r="D800" s="8">
        <v>0</v>
      </c>
      <c r="E800" s="8">
        <v>0</v>
      </c>
      <c r="F800" s="8">
        <f t="shared" si="119"/>
        <v>266.8</v>
      </c>
      <c r="G800" s="11">
        <v>1.3362284950726574E-3</v>
      </c>
      <c r="H800" s="11">
        <v>1.3481631277384564E-3</v>
      </c>
      <c r="I800" s="18">
        <f t="shared" si="120"/>
        <v>6.091233563069383</v>
      </c>
      <c r="J800" s="18">
        <f t="shared" si="121"/>
        <v>2.2397465811406123</v>
      </c>
      <c r="K800" s="10">
        <v>2.0915437329132791</v>
      </c>
      <c r="L800" s="10">
        <v>0.24672122933021545</v>
      </c>
      <c r="M800" s="200">
        <f t="shared" si="122"/>
        <v>0.24672122933021545</v>
      </c>
      <c r="N800" s="85">
        <v>8</v>
      </c>
      <c r="O800" s="85">
        <v>8</v>
      </c>
      <c r="P800" s="8">
        <v>5000</v>
      </c>
      <c r="Q800" s="10">
        <f t="shared" si="123"/>
        <v>10.669245106453491</v>
      </c>
      <c r="R800" s="11">
        <f t="shared" si="124"/>
        <v>3.9989674312044567E-2</v>
      </c>
      <c r="S800" s="94"/>
    </row>
    <row r="801" spans="1:19">
      <c r="A801" s="9">
        <f t="shared" si="125"/>
        <v>26</v>
      </c>
      <c r="B801" s="8" t="s">
        <v>849</v>
      </c>
      <c r="C801" s="8">
        <v>1121.3800000000001</v>
      </c>
      <c r="D801" s="8">
        <v>0</v>
      </c>
      <c r="E801" s="8">
        <v>0</v>
      </c>
      <c r="F801" s="8">
        <f t="shared" si="119"/>
        <v>1121.3800000000001</v>
      </c>
      <c r="G801" s="11">
        <v>4.0086854852179723E-3</v>
      </c>
      <c r="H801" s="11">
        <v>4.0444893832153692E-3</v>
      </c>
      <c r="I801" s="18">
        <f t="shared" si="120"/>
        <v>18.273700689208152</v>
      </c>
      <c r="J801" s="18">
        <f t="shared" si="121"/>
        <v>6.7192397434218378</v>
      </c>
      <c r="K801" s="10">
        <v>6.2746311987398382</v>
      </c>
      <c r="L801" s="10">
        <v>0.74016368799064636</v>
      </c>
      <c r="M801" s="200">
        <f t="shared" si="122"/>
        <v>0.74016368799064636</v>
      </c>
      <c r="N801" s="85">
        <v>24</v>
      </c>
      <c r="O801" s="85">
        <v>24</v>
      </c>
      <c r="P801" s="8">
        <v>5000</v>
      </c>
      <c r="Q801" s="10">
        <f t="shared" si="123"/>
        <v>32.007735319360471</v>
      </c>
      <c r="R801" s="11">
        <f t="shared" si="124"/>
        <v>2.8543165848651186E-2</v>
      </c>
      <c r="S801" s="94"/>
    </row>
    <row r="802" spans="1:19">
      <c r="A802" s="9">
        <f t="shared" si="125"/>
        <v>27</v>
      </c>
      <c r="B802" s="8" t="s">
        <v>850</v>
      </c>
      <c r="C802" s="8">
        <v>141.09</v>
      </c>
      <c r="D802" s="8">
        <v>0</v>
      </c>
      <c r="E802" s="8">
        <v>0</v>
      </c>
      <c r="F802" s="8">
        <f t="shared" si="119"/>
        <v>141.09</v>
      </c>
      <c r="G802" s="11">
        <v>1.0021713713044931E-3</v>
      </c>
      <c r="H802" s="11">
        <v>8.4260195483653526E-4</v>
      </c>
      <c r="I802" s="18">
        <f t="shared" si="120"/>
        <v>4.1860304975463922</v>
      </c>
      <c r="J802" s="18">
        <f t="shared" si="121"/>
        <v>1.5392034139478086</v>
      </c>
      <c r="K802" s="10">
        <v>1.4373551370627822</v>
      </c>
      <c r="L802" s="10">
        <v>0.18504092199766159</v>
      </c>
      <c r="M802" s="200">
        <f t="shared" si="122"/>
        <v>0.18504092199766159</v>
      </c>
      <c r="N802" s="85">
        <v>5</v>
      </c>
      <c r="O802" s="85">
        <v>6</v>
      </c>
      <c r="P802" s="8">
        <v>5000</v>
      </c>
      <c r="Q802" s="10">
        <f t="shared" si="123"/>
        <v>7.3476299705546442</v>
      </c>
      <c r="R802" s="11">
        <f t="shared" si="124"/>
        <v>5.2077609827448038E-2</v>
      </c>
      <c r="S802" s="94"/>
    </row>
    <row r="803" spans="1:19">
      <c r="A803" s="9">
        <f t="shared" si="125"/>
        <v>28</v>
      </c>
      <c r="B803" s="8" t="s">
        <v>851</v>
      </c>
      <c r="C803" s="8">
        <v>2011.1</v>
      </c>
      <c r="D803" s="8">
        <v>0</v>
      </c>
      <c r="E803" s="8">
        <v>0</v>
      </c>
      <c r="F803" s="8">
        <f t="shared" si="119"/>
        <v>2011.1</v>
      </c>
      <c r="G803" s="11">
        <v>1.2026056455653918E-2</v>
      </c>
      <c r="H803" s="11">
        <v>1.2133468149646108E-2</v>
      </c>
      <c r="I803" s="18">
        <f t="shared" si="120"/>
        <v>54.821102067624452</v>
      </c>
      <c r="J803" s="18">
        <f t="shared" si="121"/>
        <v>20.157719230265513</v>
      </c>
      <c r="K803" s="10">
        <v>18.823893596219516</v>
      </c>
      <c r="L803" s="10">
        <v>2.2204910639719393</v>
      </c>
      <c r="M803" s="200">
        <f t="shared" si="122"/>
        <v>2.2204910639719393</v>
      </c>
      <c r="N803" s="85">
        <v>72</v>
      </c>
      <c r="O803" s="85">
        <v>72</v>
      </c>
      <c r="P803" s="8">
        <v>5000</v>
      </c>
      <c r="Q803" s="10">
        <f t="shared" si="123"/>
        <v>96.023205958081419</v>
      </c>
      <c r="R803" s="11">
        <f t="shared" si="124"/>
        <v>4.7746609297439922E-2</v>
      </c>
      <c r="S803" s="94"/>
    </row>
    <row r="804" spans="1:19">
      <c r="A804" s="9">
        <f t="shared" si="125"/>
        <v>29</v>
      </c>
      <c r="B804" s="8" t="s">
        <v>852</v>
      </c>
      <c r="C804" s="8">
        <v>166.08</v>
      </c>
      <c r="D804" s="8">
        <v>0</v>
      </c>
      <c r="E804" s="8">
        <v>0</v>
      </c>
      <c r="F804" s="8">
        <f t="shared" si="119"/>
        <v>166.08</v>
      </c>
      <c r="G804" s="11">
        <v>1.1691999331885751E-3</v>
      </c>
      <c r="H804" s="11">
        <v>1.1796427367711494E-3</v>
      </c>
      <c r="I804" s="18">
        <f t="shared" si="120"/>
        <v>5.3298293676857096</v>
      </c>
      <c r="J804" s="18">
        <f t="shared" si="121"/>
        <v>1.9597782584980357</v>
      </c>
      <c r="K804" s="10">
        <v>1.8301007662991191</v>
      </c>
      <c r="L804" s="10">
        <v>0.21588107566393849</v>
      </c>
      <c r="M804" s="200">
        <f t="shared" si="122"/>
        <v>0.21588107566393849</v>
      </c>
      <c r="N804" s="85">
        <v>7</v>
      </c>
      <c r="O804" s="85">
        <v>7</v>
      </c>
      <c r="P804" s="8">
        <v>5000</v>
      </c>
      <c r="Q804" s="10">
        <f t="shared" si="123"/>
        <v>9.3355894681468019</v>
      </c>
      <c r="R804" s="11">
        <f t="shared" si="124"/>
        <v>5.6211400940190275E-2</v>
      </c>
      <c r="S804" s="94"/>
    </row>
    <row r="805" spans="1:19">
      <c r="A805" s="9">
        <f t="shared" si="125"/>
        <v>30</v>
      </c>
      <c r="B805" s="8" t="s">
        <v>853</v>
      </c>
      <c r="C805" s="8">
        <v>1580.97</v>
      </c>
      <c r="D805" s="8">
        <v>103.95</v>
      </c>
      <c r="E805" s="8">
        <v>98.1</v>
      </c>
      <c r="F805" s="8">
        <f t="shared" si="119"/>
        <v>1783.02</v>
      </c>
      <c r="G805" s="11">
        <v>9.3535994655086011E-3</v>
      </c>
      <c r="H805" s="11">
        <v>9.4371418941691949E-3</v>
      </c>
      <c r="I805" s="18">
        <f t="shared" si="120"/>
        <v>42.638634941485677</v>
      </c>
      <c r="J805" s="18">
        <f t="shared" si="121"/>
        <v>15.678226067984285</v>
      </c>
      <c r="K805" s="10">
        <v>14.640806130392953</v>
      </c>
      <c r="L805" s="10">
        <v>1.7270486053115079</v>
      </c>
      <c r="M805" s="200">
        <f t="shared" si="122"/>
        <v>1.7270486053115079</v>
      </c>
      <c r="N805" s="85">
        <v>56</v>
      </c>
      <c r="O805" s="85">
        <v>56</v>
      </c>
      <c r="P805" s="8">
        <v>5000</v>
      </c>
      <c r="Q805" s="10">
        <f t="shared" si="123"/>
        <v>74.684715745174415</v>
      </c>
      <c r="R805" s="11">
        <f t="shared" si="124"/>
        <v>4.1886639378792397E-2</v>
      </c>
      <c r="S805" s="94"/>
    </row>
    <row r="806" spans="1:19">
      <c r="A806" s="9">
        <f t="shared" si="125"/>
        <v>31</v>
      </c>
      <c r="B806" s="8" t="s">
        <v>854</v>
      </c>
      <c r="C806" s="8">
        <v>132.97999999999999</v>
      </c>
      <c r="D806" s="8">
        <v>0</v>
      </c>
      <c r="E806" s="8">
        <v>0</v>
      </c>
      <c r="F806" s="8">
        <f t="shared" si="119"/>
        <v>132.97999999999999</v>
      </c>
      <c r="G806" s="11">
        <v>1.0021713713044931E-3</v>
      </c>
      <c r="H806" s="11">
        <v>8.4260195483653526E-4</v>
      </c>
      <c r="I806" s="18">
        <f t="shared" si="120"/>
        <v>4.1860304975463922</v>
      </c>
      <c r="J806" s="18">
        <f t="shared" si="121"/>
        <v>1.5392034139478086</v>
      </c>
      <c r="K806" s="10">
        <v>1.4373551370627822</v>
      </c>
      <c r="L806" s="10">
        <v>0.18504092199766159</v>
      </c>
      <c r="M806" s="200">
        <f t="shared" si="122"/>
        <v>0.18504092199766159</v>
      </c>
      <c r="N806" s="85">
        <v>5</v>
      </c>
      <c r="O806" s="85">
        <v>6</v>
      </c>
      <c r="P806" s="8">
        <v>5000</v>
      </c>
      <c r="Q806" s="10">
        <f t="shared" si="123"/>
        <v>7.3476299705546442</v>
      </c>
      <c r="R806" s="11">
        <f t="shared" si="124"/>
        <v>5.5253646943560268E-2</v>
      </c>
      <c r="S806" s="94"/>
    </row>
    <row r="807" spans="1:19">
      <c r="A807" s="9">
        <f t="shared" si="125"/>
        <v>32</v>
      </c>
      <c r="B807" s="8" t="s">
        <v>855</v>
      </c>
      <c r="C807" s="8">
        <v>386.3</v>
      </c>
      <c r="D807" s="8">
        <v>0</v>
      </c>
      <c r="E807" s="8">
        <v>0</v>
      </c>
      <c r="F807" s="8">
        <f t="shared" si="119"/>
        <v>386.3</v>
      </c>
      <c r="G807" s="11">
        <v>2.6724569901453148E-3</v>
      </c>
      <c r="H807" s="11">
        <v>2.6963262554769128E-3</v>
      </c>
      <c r="I807" s="18">
        <f t="shared" ref="I807:I838" si="126">(G807+H807)*$T$2</f>
        <v>12.182467126138766</v>
      </c>
      <c r="J807" s="18">
        <f t="shared" si="121"/>
        <v>4.4794931622812246</v>
      </c>
      <c r="K807" s="10">
        <v>4.1830874658265582</v>
      </c>
      <c r="L807" s="10">
        <v>0.4934424586604309</v>
      </c>
      <c r="M807" s="200">
        <f t="shared" si="122"/>
        <v>0.4934424586604309</v>
      </c>
      <c r="N807" s="85">
        <v>16</v>
      </c>
      <c r="O807" s="85">
        <v>16</v>
      </c>
      <c r="P807" s="8">
        <v>5000</v>
      </c>
      <c r="Q807" s="10">
        <f t="shared" ref="Q807:Q838" si="127">I807+J807+K807+M807</f>
        <v>21.338490212906983</v>
      </c>
      <c r="R807" s="11">
        <f t="shared" ref="R807:R838" si="128">Q807/F807</f>
        <v>5.5238131537424233E-2</v>
      </c>
      <c r="S807" s="94"/>
    </row>
    <row r="808" spans="1:19">
      <c r="A808" s="9">
        <f t="shared" si="125"/>
        <v>33</v>
      </c>
      <c r="B808" s="8" t="s">
        <v>856</v>
      </c>
      <c r="C808" s="8">
        <v>392.7</v>
      </c>
      <c r="D808" s="8">
        <v>0</v>
      </c>
      <c r="E808" s="8">
        <v>0</v>
      </c>
      <c r="F808" s="8">
        <f t="shared" si="119"/>
        <v>392.7</v>
      </c>
      <c r="G808" s="11">
        <v>2.6724569901453148E-3</v>
      </c>
      <c r="H808" s="11">
        <v>2.6963262554769128E-3</v>
      </c>
      <c r="I808" s="18">
        <f t="shared" si="126"/>
        <v>12.182467126138766</v>
      </c>
      <c r="J808" s="18">
        <f t="shared" si="121"/>
        <v>4.4794931622812246</v>
      </c>
      <c r="K808" s="10">
        <v>4.1830874658265582</v>
      </c>
      <c r="L808" s="10">
        <v>0.4934424586604309</v>
      </c>
      <c r="M808" s="200">
        <f t="shared" si="122"/>
        <v>0.4934424586604309</v>
      </c>
      <c r="N808" s="85">
        <v>16</v>
      </c>
      <c r="O808" s="85">
        <v>16</v>
      </c>
      <c r="P808" s="8">
        <v>5000</v>
      </c>
      <c r="Q808" s="10">
        <f t="shared" si="127"/>
        <v>21.338490212906983</v>
      </c>
      <c r="R808" s="11">
        <f t="shared" si="128"/>
        <v>5.4337892062406377E-2</v>
      </c>
      <c r="S808" s="94"/>
    </row>
    <row r="809" spans="1:19">
      <c r="A809" s="9">
        <f t="shared" si="125"/>
        <v>34</v>
      </c>
      <c r="B809" s="8" t="s">
        <v>857</v>
      </c>
      <c r="C809" s="8">
        <v>392.7</v>
      </c>
      <c r="D809" s="8">
        <v>0</v>
      </c>
      <c r="E809" s="8">
        <v>0</v>
      </c>
      <c r="F809" s="8">
        <f t="shared" si="119"/>
        <v>392.7</v>
      </c>
      <c r="G809" s="11">
        <v>2.6724569901453148E-3</v>
      </c>
      <c r="H809" s="11">
        <v>2.6963262554769128E-3</v>
      </c>
      <c r="I809" s="18">
        <f t="shared" si="126"/>
        <v>12.182467126138766</v>
      </c>
      <c r="J809" s="18">
        <f t="shared" si="121"/>
        <v>4.4794931622812246</v>
      </c>
      <c r="K809" s="10">
        <v>4.1830874658265582</v>
      </c>
      <c r="L809" s="10">
        <v>0.4934424586604309</v>
      </c>
      <c r="M809" s="200">
        <f t="shared" si="122"/>
        <v>0.4934424586604309</v>
      </c>
      <c r="N809" s="85">
        <v>16</v>
      </c>
      <c r="O809" s="85">
        <v>16</v>
      </c>
      <c r="P809" s="8">
        <v>5000</v>
      </c>
      <c r="Q809" s="10">
        <f t="shared" si="127"/>
        <v>21.338490212906983</v>
      </c>
      <c r="R809" s="11">
        <f t="shared" si="128"/>
        <v>5.4337892062406377E-2</v>
      </c>
      <c r="S809" s="94"/>
    </row>
    <row r="810" spans="1:19">
      <c r="A810" s="9">
        <f t="shared" si="125"/>
        <v>35</v>
      </c>
      <c r="B810" s="8" t="s">
        <v>858</v>
      </c>
      <c r="C810" s="8">
        <v>461.2</v>
      </c>
      <c r="D810" s="8">
        <v>0</v>
      </c>
      <c r="E810" s="8">
        <v>0</v>
      </c>
      <c r="F810" s="8">
        <f t="shared" si="119"/>
        <v>461.2</v>
      </c>
      <c r="G810" s="11">
        <v>2.6724569901453148E-3</v>
      </c>
      <c r="H810" s="11">
        <v>2.6963262554769128E-3</v>
      </c>
      <c r="I810" s="18">
        <f t="shared" si="126"/>
        <v>12.182467126138766</v>
      </c>
      <c r="J810" s="18">
        <f t="shared" si="121"/>
        <v>4.4794931622812246</v>
      </c>
      <c r="K810" s="10">
        <v>4.1830874658265582</v>
      </c>
      <c r="L810" s="10">
        <v>0.4934424586604309</v>
      </c>
      <c r="M810" s="200">
        <f t="shared" si="122"/>
        <v>0.4934424586604309</v>
      </c>
      <c r="N810" s="85">
        <v>16</v>
      </c>
      <c r="O810" s="85">
        <v>16</v>
      </c>
      <c r="P810" s="8">
        <v>5000</v>
      </c>
      <c r="Q810" s="10">
        <f t="shared" si="127"/>
        <v>21.338490212906983</v>
      </c>
      <c r="R810" s="11">
        <f t="shared" si="128"/>
        <v>4.626732483284255E-2</v>
      </c>
      <c r="S810" s="94"/>
    </row>
    <row r="811" spans="1:19">
      <c r="A811" s="9">
        <f t="shared" si="125"/>
        <v>36</v>
      </c>
      <c r="B811" s="8" t="s">
        <v>859</v>
      </c>
      <c r="C811" s="8">
        <v>399.3</v>
      </c>
      <c r="D811" s="8">
        <v>0</v>
      </c>
      <c r="E811" s="8">
        <v>0</v>
      </c>
      <c r="F811" s="8">
        <f t="shared" si="119"/>
        <v>399.3</v>
      </c>
      <c r="G811" s="11">
        <v>2.6724569901453148E-3</v>
      </c>
      <c r="H811" s="11">
        <v>2.6963262554769128E-3</v>
      </c>
      <c r="I811" s="18">
        <f t="shared" si="126"/>
        <v>12.182467126138766</v>
      </c>
      <c r="J811" s="18">
        <f t="shared" si="121"/>
        <v>4.4794931622812246</v>
      </c>
      <c r="K811" s="10">
        <v>4.1830874658265582</v>
      </c>
      <c r="L811" s="10">
        <v>0.4934424586604309</v>
      </c>
      <c r="M811" s="200">
        <f t="shared" si="122"/>
        <v>0.4934424586604309</v>
      </c>
      <c r="N811" s="85">
        <v>16</v>
      </c>
      <c r="O811" s="85">
        <v>16</v>
      </c>
      <c r="P811" s="8">
        <v>5000</v>
      </c>
      <c r="Q811" s="10">
        <f t="shared" si="127"/>
        <v>21.338490212906983</v>
      </c>
      <c r="R811" s="11">
        <f t="shared" si="128"/>
        <v>5.343974508616825E-2</v>
      </c>
      <c r="S811" s="94"/>
    </row>
    <row r="812" spans="1:19">
      <c r="A812" s="9">
        <f t="shared" si="125"/>
        <v>37</v>
      </c>
      <c r="B812" s="8" t="s">
        <v>860</v>
      </c>
      <c r="C812" s="8">
        <v>309.5</v>
      </c>
      <c r="D812" s="8">
        <v>0</v>
      </c>
      <c r="E812" s="8">
        <v>0</v>
      </c>
      <c r="F812" s="8">
        <f t="shared" si="119"/>
        <v>309.5</v>
      </c>
      <c r="G812" s="11">
        <v>2.6724569901453148E-3</v>
      </c>
      <c r="H812" s="11">
        <v>2.6963262554769128E-3</v>
      </c>
      <c r="I812" s="18">
        <f t="shared" si="126"/>
        <v>12.182467126138766</v>
      </c>
      <c r="J812" s="18">
        <f t="shared" si="121"/>
        <v>4.4794931622812246</v>
      </c>
      <c r="K812" s="10">
        <v>4.1830874658265582</v>
      </c>
      <c r="L812" s="10">
        <v>0.4934424586604309</v>
      </c>
      <c r="M812" s="200">
        <f t="shared" si="122"/>
        <v>0.4934424586604309</v>
      </c>
      <c r="N812" s="85">
        <v>16</v>
      </c>
      <c r="O812" s="85">
        <v>16</v>
      </c>
      <c r="P812" s="8">
        <v>5000</v>
      </c>
      <c r="Q812" s="10">
        <f t="shared" si="127"/>
        <v>21.338490212906983</v>
      </c>
      <c r="R812" s="11">
        <f t="shared" si="128"/>
        <v>6.8945041075628377E-2</v>
      </c>
      <c r="S812" s="94"/>
    </row>
    <row r="813" spans="1:19">
      <c r="A813" s="9">
        <f t="shared" si="125"/>
        <v>38</v>
      </c>
      <c r="B813" s="8" t="s">
        <v>861</v>
      </c>
      <c r="C813" s="8">
        <v>1851.7</v>
      </c>
      <c r="D813" s="8">
        <v>0</v>
      </c>
      <c r="E813" s="8">
        <v>0</v>
      </c>
      <c r="F813" s="8">
        <f t="shared" si="119"/>
        <v>1851.7</v>
      </c>
      <c r="G813" s="11">
        <v>1.002171371304493E-2</v>
      </c>
      <c r="H813" s="11">
        <v>1.0111223458038422E-2</v>
      </c>
      <c r="I813" s="18">
        <f t="shared" si="126"/>
        <v>45.684251723020367</v>
      </c>
      <c r="J813" s="18">
        <f t="shared" si="121"/>
        <v>16.798099358554591</v>
      </c>
      <c r="K813" s="10">
        <v>15.686577996849593</v>
      </c>
      <c r="L813" s="10">
        <v>1.8504092199766158</v>
      </c>
      <c r="M813" s="200">
        <f t="shared" si="122"/>
        <v>1.8504092199766158</v>
      </c>
      <c r="N813" s="85">
        <v>60</v>
      </c>
      <c r="O813" s="85">
        <v>60</v>
      </c>
      <c r="P813" s="8">
        <v>5000</v>
      </c>
      <c r="Q813" s="10">
        <f t="shared" si="127"/>
        <v>80.019338298401166</v>
      </c>
      <c r="R813" s="11">
        <f t="shared" si="128"/>
        <v>4.3213986228007324E-2</v>
      </c>
      <c r="S813" s="94"/>
    </row>
    <row r="814" spans="1:19">
      <c r="A814" s="9">
        <f t="shared" si="125"/>
        <v>39</v>
      </c>
      <c r="B814" s="8" t="s">
        <v>862</v>
      </c>
      <c r="C814" s="8">
        <v>303</v>
      </c>
      <c r="D814" s="8">
        <v>0</v>
      </c>
      <c r="E814" s="8">
        <v>0</v>
      </c>
      <c r="F814" s="8">
        <f t="shared" si="119"/>
        <v>303</v>
      </c>
      <c r="G814" s="11">
        <v>2.6724569901453148E-3</v>
      </c>
      <c r="H814" s="11">
        <v>2.6963262554769128E-3</v>
      </c>
      <c r="I814" s="18">
        <f t="shared" si="126"/>
        <v>12.182467126138766</v>
      </c>
      <c r="J814" s="18">
        <f t="shared" si="121"/>
        <v>4.4794931622812246</v>
      </c>
      <c r="K814" s="10">
        <v>4.1830874658265582</v>
      </c>
      <c r="L814" s="10">
        <v>0.4934424586604309</v>
      </c>
      <c r="M814" s="200">
        <f t="shared" si="122"/>
        <v>0.4934424586604309</v>
      </c>
      <c r="N814" s="85">
        <v>16</v>
      </c>
      <c r="O814" s="85">
        <v>16</v>
      </c>
      <c r="P814" s="8">
        <v>5000</v>
      </c>
      <c r="Q814" s="10">
        <f t="shared" si="127"/>
        <v>21.338490212906983</v>
      </c>
      <c r="R814" s="11">
        <f t="shared" si="128"/>
        <v>7.04240601086039E-2</v>
      </c>
      <c r="S814" s="94"/>
    </row>
    <row r="815" spans="1:19">
      <c r="A815" s="9">
        <f t="shared" si="125"/>
        <v>40</v>
      </c>
      <c r="B815" s="8" t="s">
        <v>863</v>
      </c>
      <c r="C815" s="8">
        <v>23.6</v>
      </c>
      <c r="D815" s="8">
        <v>0</v>
      </c>
      <c r="E815" s="8">
        <v>0</v>
      </c>
      <c r="F815" s="8">
        <f t="shared" si="119"/>
        <v>23.6</v>
      </c>
      <c r="G815" s="11">
        <v>1.6702856188408218E-4</v>
      </c>
      <c r="H815" s="11">
        <v>0</v>
      </c>
      <c r="I815" s="18">
        <f t="shared" si="126"/>
        <v>0.3790095206280274</v>
      </c>
      <c r="J815" s="18">
        <f t="shared" si="121"/>
        <v>0.13936180073492568</v>
      </c>
      <c r="K815" s="10">
        <v>0.13014030399198262</v>
      </c>
      <c r="L815" s="10">
        <v>3.0840153666276932E-2</v>
      </c>
      <c r="M815" s="200">
        <f t="shared" si="122"/>
        <v>3.0840153666276932E-2</v>
      </c>
      <c r="N815" s="85">
        <v>0</v>
      </c>
      <c r="O815" s="85">
        <v>1</v>
      </c>
      <c r="P815" s="8">
        <v>5000</v>
      </c>
      <c r="Q815" s="10">
        <f t="shared" si="127"/>
        <v>0.67935177902121258</v>
      </c>
      <c r="R815" s="11">
        <f t="shared" si="128"/>
        <v>2.8786092331407311E-2</v>
      </c>
      <c r="S815" s="94"/>
    </row>
    <row r="816" spans="1:19">
      <c r="A816" s="9">
        <f t="shared" si="125"/>
        <v>41</v>
      </c>
      <c r="B816" s="8" t="s">
        <v>864</v>
      </c>
      <c r="C816" s="8">
        <v>78.3</v>
      </c>
      <c r="D816" s="8">
        <v>0</v>
      </c>
      <c r="E816" s="8">
        <v>0</v>
      </c>
      <c r="F816" s="8">
        <f t="shared" si="119"/>
        <v>78.3</v>
      </c>
      <c r="G816" s="11">
        <v>1.6702856188408218E-4</v>
      </c>
      <c r="H816" s="11">
        <v>1.6852039096730705E-4</v>
      </c>
      <c r="I816" s="18">
        <f t="shared" si="126"/>
        <v>0.76140419538367288</v>
      </c>
      <c r="J816" s="18">
        <f t="shared" si="121"/>
        <v>0.27996832264257654</v>
      </c>
      <c r="K816" s="10">
        <v>0.26144296661415989</v>
      </c>
      <c r="L816" s="10">
        <v>3.0840153666276932E-2</v>
      </c>
      <c r="M816" s="200">
        <f t="shared" si="122"/>
        <v>3.0840153666276932E-2</v>
      </c>
      <c r="N816" s="85">
        <v>1</v>
      </c>
      <c r="O816" s="85">
        <v>1</v>
      </c>
      <c r="P816" s="8">
        <v>5000</v>
      </c>
      <c r="Q816" s="10">
        <f t="shared" si="127"/>
        <v>1.3336556383066864</v>
      </c>
      <c r="R816" s="11">
        <f t="shared" si="128"/>
        <v>1.7032639058833798E-2</v>
      </c>
      <c r="S816" s="94"/>
    </row>
    <row r="817" spans="1:19">
      <c r="A817" s="9">
        <f t="shared" si="125"/>
        <v>42</v>
      </c>
      <c r="B817" s="8" t="s">
        <v>865</v>
      </c>
      <c r="C817" s="8">
        <v>42.8</v>
      </c>
      <c r="D817" s="8">
        <v>0</v>
      </c>
      <c r="E817" s="8">
        <v>0</v>
      </c>
      <c r="F817" s="8">
        <f t="shared" si="119"/>
        <v>42.8</v>
      </c>
      <c r="G817" s="11">
        <v>3.3405712376816435E-4</v>
      </c>
      <c r="H817" s="11">
        <v>3.370407819346141E-4</v>
      </c>
      <c r="I817" s="18">
        <f t="shared" si="126"/>
        <v>1.5228083907673458</v>
      </c>
      <c r="J817" s="18">
        <f t="shared" si="121"/>
        <v>0.55993664528515308</v>
      </c>
      <c r="K817" s="10">
        <v>0.52288593322831978</v>
      </c>
      <c r="L817" s="10">
        <v>6.1680307332553863E-2</v>
      </c>
      <c r="M817" s="200">
        <f t="shared" si="122"/>
        <v>6.1680307332553863E-2</v>
      </c>
      <c r="N817" s="85">
        <v>2</v>
      </c>
      <c r="O817" s="85">
        <v>2</v>
      </c>
      <c r="P817" s="8">
        <v>5000</v>
      </c>
      <c r="Q817" s="10">
        <f t="shared" si="127"/>
        <v>2.6673112766133729</v>
      </c>
      <c r="R817" s="11">
        <f t="shared" si="128"/>
        <v>6.2320356930218999E-2</v>
      </c>
      <c r="S817" s="94"/>
    </row>
    <row r="818" spans="1:19">
      <c r="A818" s="9">
        <f t="shared" si="125"/>
        <v>43</v>
      </c>
      <c r="B818" s="8" t="s">
        <v>866</v>
      </c>
      <c r="C818" s="8">
        <v>126.19</v>
      </c>
      <c r="D818" s="8">
        <v>0</v>
      </c>
      <c r="E818" s="8">
        <v>0</v>
      </c>
      <c r="F818" s="8">
        <f t="shared" si="119"/>
        <v>126.19</v>
      </c>
      <c r="G818" s="11">
        <v>5.0108568565224653E-4</v>
      </c>
      <c r="H818" s="11">
        <v>5.0556117290192115E-4</v>
      </c>
      <c r="I818" s="18">
        <f t="shared" si="126"/>
        <v>2.284212586151019</v>
      </c>
      <c r="J818" s="18">
        <f t="shared" si="121"/>
        <v>0.83990496792772973</v>
      </c>
      <c r="K818" s="10">
        <v>0.78432889984247978</v>
      </c>
      <c r="L818" s="10">
        <v>9.2520460998830795E-2</v>
      </c>
      <c r="M818" s="200">
        <f t="shared" si="122"/>
        <v>9.2520460998830795E-2</v>
      </c>
      <c r="N818" s="85">
        <v>3</v>
      </c>
      <c r="O818" s="85">
        <v>3</v>
      </c>
      <c r="P818" s="8">
        <v>5000</v>
      </c>
      <c r="Q818" s="10">
        <f t="shared" si="127"/>
        <v>4.0009669149200588</v>
      </c>
      <c r="R818" s="11">
        <f t="shared" si="128"/>
        <v>3.1705895197084229E-2</v>
      </c>
      <c r="S818" s="94"/>
    </row>
    <row r="819" spans="1:19">
      <c r="A819" s="9">
        <f t="shared" si="125"/>
        <v>44</v>
      </c>
      <c r="B819" s="8" t="s">
        <v>867</v>
      </c>
      <c r="C819" s="8">
        <v>91.2</v>
      </c>
      <c r="D819" s="8">
        <v>0</v>
      </c>
      <c r="E819" s="8">
        <v>0</v>
      </c>
      <c r="F819" s="8">
        <f t="shared" si="119"/>
        <v>91.2</v>
      </c>
      <c r="G819" s="11">
        <v>1.6702856188408218E-4</v>
      </c>
      <c r="H819" s="11">
        <v>1.6852039096730705E-4</v>
      </c>
      <c r="I819" s="18">
        <f t="shared" si="126"/>
        <v>0.76140419538367288</v>
      </c>
      <c r="J819" s="18">
        <f t="shared" si="121"/>
        <v>0.27996832264257654</v>
      </c>
      <c r="K819" s="10">
        <v>0.26144296661415989</v>
      </c>
      <c r="L819" s="10">
        <v>3.0840153666276932E-2</v>
      </c>
      <c r="M819" s="200">
        <f t="shared" si="122"/>
        <v>3.0840153666276932E-2</v>
      </c>
      <c r="N819" s="85">
        <v>1</v>
      </c>
      <c r="O819" s="85">
        <v>1</v>
      </c>
      <c r="P819" s="8">
        <v>5000</v>
      </c>
      <c r="Q819" s="10">
        <f t="shared" si="127"/>
        <v>1.3336556383066864</v>
      </c>
      <c r="R819" s="11">
        <f t="shared" si="128"/>
        <v>1.4623417086696122E-2</v>
      </c>
      <c r="S819" s="94"/>
    </row>
    <row r="820" spans="1:19">
      <c r="A820" s="9">
        <f t="shared" si="125"/>
        <v>45</v>
      </c>
      <c r="B820" s="8" t="s">
        <v>868</v>
      </c>
      <c r="C820" s="8">
        <v>127</v>
      </c>
      <c r="D820" s="8">
        <v>0</v>
      </c>
      <c r="E820" s="8">
        <v>0</v>
      </c>
      <c r="F820" s="8">
        <f t="shared" si="119"/>
        <v>127</v>
      </c>
      <c r="G820" s="11">
        <v>3.3405712376816435E-4</v>
      </c>
      <c r="H820" s="11">
        <v>3.370407819346141E-4</v>
      </c>
      <c r="I820" s="18">
        <f t="shared" si="126"/>
        <v>1.5228083907673458</v>
      </c>
      <c r="J820" s="18">
        <f t="shared" si="121"/>
        <v>0.55993664528515308</v>
      </c>
      <c r="K820" s="10">
        <v>0.52288593322831978</v>
      </c>
      <c r="L820" s="10">
        <v>6.1680307332553863E-2</v>
      </c>
      <c r="M820" s="200">
        <f t="shared" si="122"/>
        <v>6.1680307332553863E-2</v>
      </c>
      <c r="N820" s="85">
        <v>2</v>
      </c>
      <c r="O820" s="85">
        <v>2</v>
      </c>
      <c r="P820" s="8">
        <v>5000</v>
      </c>
      <c r="Q820" s="10">
        <f t="shared" si="127"/>
        <v>2.6673112766133729</v>
      </c>
      <c r="R820" s="11">
        <f t="shared" si="128"/>
        <v>2.1002450996955691E-2</v>
      </c>
      <c r="S820" s="94"/>
    </row>
    <row r="821" spans="1:19">
      <c r="A821" s="9">
        <f t="shared" si="125"/>
        <v>46</v>
      </c>
      <c r="B821" s="8" t="s">
        <v>869</v>
      </c>
      <c r="C821" s="8">
        <v>83.1</v>
      </c>
      <c r="D821" s="8">
        <v>0</v>
      </c>
      <c r="E821" s="8">
        <v>0</v>
      </c>
      <c r="F821" s="8">
        <f t="shared" si="119"/>
        <v>83.1</v>
      </c>
      <c r="G821" s="11">
        <v>3.3405712376816435E-4</v>
      </c>
      <c r="H821" s="11">
        <v>3.370407819346141E-4</v>
      </c>
      <c r="I821" s="18">
        <f t="shared" si="126"/>
        <v>1.5228083907673458</v>
      </c>
      <c r="J821" s="18">
        <f t="shared" si="121"/>
        <v>0.55993664528515308</v>
      </c>
      <c r="K821" s="10">
        <v>0.52288593322831978</v>
      </c>
      <c r="L821" s="10">
        <v>6.1680307332553863E-2</v>
      </c>
      <c r="M821" s="200">
        <f t="shared" si="122"/>
        <v>6.1680307332553863E-2</v>
      </c>
      <c r="N821" s="85">
        <v>2</v>
      </c>
      <c r="O821" s="85">
        <v>2</v>
      </c>
      <c r="P821" s="8">
        <v>5000</v>
      </c>
      <c r="Q821" s="10">
        <f t="shared" si="127"/>
        <v>2.6673112766133729</v>
      </c>
      <c r="R821" s="11">
        <f t="shared" si="128"/>
        <v>3.2097608623506295E-2</v>
      </c>
      <c r="S821" s="94"/>
    </row>
    <row r="822" spans="1:19">
      <c r="A822" s="9">
        <f t="shared" si="125"/>
        <v>47</v>
      </c>
      <c r="B822" s="8" t="s">
        <v>870</v>
      </c>
      <c r="C822" s="8">
        <v>80.599999999999994</v>
      </c>
      <c r="D822" s="8">
        <v>0</v>
      </c>
      <c r="E822" s="8">
        <v>0</v>
      </c>
      <c r="F822" s="8">
        <f t="shared" si="119"/>
        <v>80.599999999999994</v>
      </c>
      <c r="G822" s="11">
        <v>5.0108568565224653E-4</v>
      </c>
      <c r="H822" s="11">
        <v>3.370407819346141E-4</v>
      </c>
      <c r="I822" s="18">
        <f t="shared" si="126"/>
        <v>1.9018179113953733</v>
      </c>
      <c r="J822" s="18">
        <f t="shared" si="121"/>
        <v>0.69929844602007885</v>
      </c>
      <c r="K822" s="10">
        <v>0.6530262372203024</v>
      </c>
      <c r="L822" s="10">
        <v>9.2520460998830795E-2</v>
      </c>
      <c r="M822" s="200">
        <f t="shared" si="122"/>
        <v>9.2520460998830795E-2</v>
      </c>
      <c r="N822" s="85">
        <v>2</v>
      </c>
      <c r="O822" s="85">
        <v>3</v>
      </c>
      <c r="P822" s="8">
        <v>5000</v>
      </c>
      <c r="Q822" s="10">
        <f t="shared" si="127"/>
        <v>3.3466630556345853</v>
      </c>
      <c r="R822" s="11">
        <f t="shared" si="128"/>
        <v>4.1521874139386919E-2</v>
      </c>
      <c r="S822" s="94"/>
    </row>
    <row r="823" spans="1:19">
      <c r="A823" s="9">
        <f t="shared" si="125"/>
        <v>48</v>
      </c>
      <c r="B823" s="8" t="s">
        <v>871</v>
      </c>
      <c r="C823" s="8">
        <v>103.8</v>
      </c>
      <c r="D823" s="8">
        <v>0</v>
      </c>
      <c r="E823" s="8">
        <v>0</v>
      </c>
      <c r="F823" s="8">
        <f t="shared" si="119"/>
        <v>103.8</v>
      </c>
      <c r="G823" s="11">
        <v>6.6811424753632871E-4</v>
      </c>
      <c r="H823" s="11">
        <v>6.740815638692282E-4</v>
      </c>
      <c r="I823" s="18">
        <f t="shared" si="126"/>
        <v>3.0456167815346915</v>
      </c>
      <c r="J823" s="18">
        <f t="shared" si="121"/>
        <v>1.1198732905703062</v>
      </c>
      <c r="K823" s="10">
        <v>1.0457718664566396</v>
      </c>
      <c r="L823" s="10">
        <v>0.12336061466510773</v>
      </c>
      <c r="M823" s="200">
        <f t="shared" si="122"/>
        <v>0.12336061466510773</v>
      </c>
      <c r="N823" s="85">
        <v>4</v>
      </c>
      <c r="O823" s="85">
        <v>4</v>
      </c>
      <c r="P823" s="8">
        <v>5000</v>
      </c>
      <c r="Q823" s="10">
        <f t="shared" si="127"/>
        <v>5.3346225532267457</v>
      </c>
      <c r="R823" s="11">
        <f t="shared" si="128"/>
        <v>5.1393280859602562E-2</v>
      </c>
      <c r="S823" s="94"/>
    </row>
    <row r="824" spans="1:19">
      <c r="A824" s="9">
        <f t="shared" si="125"/>
        <v>49</v>
      </c>
      <c r="B824" s="8" t="s">
        <v>872</v>
      </c>
      <c r="C824" s="8">
        <v>64.7</v>
      </c>
      <c r="D824" s="8">
        <v>0</v>
      </c>
      <c r="E824" s="8">
        <v>0</v>
      </c>
      <c r="F824" s="8">
        <f t="shared" si="119"/>
        <v>64.7</v>
      </c>
      <c r="G824" s="11">
        <v>3.3405712376816435E-4</v>
      </c>
      <c r="H824" s="11">
        <v>3.370407819346141E-4</v>
      </c>
      <c r="I824" s="18">
        <f t="shared" si="126"/>
        <v>1.5228083907673458</v>
      </c>
      <c r="J824" s="18">
        <f t="shared" si="121"/>
        <v>0.55993664528515308</v>
      </c>
      <c r="K824" s="10">
        <v>0.52288593322831978</v>
      </c>
      <c r="L824" s="10">
        <v>6.1680307332553863E-2</v>
      </c>
      <c r="M824" s="200">
        <f t="shared" si="122"/>
        <v>6.1680307332553863E-2</v>
      </c>
      <c r="N824" s="85">
        <v>2</v>
      </c>
      <c r="O824" s="85">
        <v>2</v>
      </c>
      <c r="P824" s="8">
        <v>5000</v>
      </c>
      <c r="Q824" s="10">
        <f t="shared" si="127"/>
        <v>2.6673112766133729</v>
      </c>
      <c r="R824" s="11">
        <f t="shared" si="128"/>
        <v>4.1225831168676549E-2</v>
      </c>
      <c r="S824" s="94"/>
    </row>
    <row r="825" spans="1:19">
      <c r="A825" s="9">
        <f t="shared" si="125"/>
        <v>50</v>
      </c>
      <c r="B825" s="8" t="s">
        <v>873</v>
      </c>
      <c r="C825" s="8">
        <v>211.4</v>
      </c>
      <c r="D825" s="8">
        <v>0</v>
      </c>
      <c r="E825" s="8">
        <v>0</v>
      </c>
      <c r="F825" s="8">
        <f t="shared" si="119"/>
        <v>211.4</v>
      </c>
      <c r="G825" s="11">
        <v>1.1691999331885751E-3</v>
      </c>
      <c r="H825" s="11">
        <v>1.1796427367711494E-3</v>
      </c>
      <c r="I825" s="18">
        <f t="shared" si="126"/>
        <v>5.3298293676857096</v>
      </c>
      <c r="J825" s="18">
        <f t="shared" si="121"/>
        <v>1.9597782584980357</v>
      </c>
      <c r="K825" s="10">
        <v>1.8301007662991191</v>
      </c>
      <c r="L825" s="10">
        <v>0.21588107566393849</v>
      </c>
      <c r="M825" s="200">
        <f t="shared" si="122"/>
        <v>0.21588107566393849</v>
      </c>
      <c r="N825" s="85">
        <v>7</v>
      </c>
      <c r="O825" s="85">
        <v>7</v>
      </c>
      <c r="P825" s="8">
        <v>5000</v>
      </c>
      <c r="Q825" s="10">
        <f t="shared" si="127"/>
        <v>9.3355894681468019</v>
      </c>
      <c r="R825" s="11">
        <f t="shared" si="128"/>
        <v>4.4160782725386954E-2</v>
      </c>
      <c r="S825" s="94"/>
    </row>
    <row r="826" spans="1:19">
      <c r="A826" s="9">
        <f t="shared" si="125"/>
        <v>51</v>
      </c>
      <c r="B826" s="8" t="s">
        <v>874</v>
      </c>
      <c r="C826" s="8">
        <v>37.799999999999997</v>
      </c>
      <c r="D826" s="8">
        <v>0</v>
      </c>
      <c r="E826" s="8">
        <v>0</v>
      </c>
      <c r="F826" s="8">
        <f t="shared" si="119"/>
        <v>37.799999999999997</v>
      </c>
      <c r="G826" s="11">
        <v>1.6702856188408218E-4</v>
      </c>
      <c r="H826" s="11">
        <v>1.6852039096730705E-4</v>
      </c>
      <c r="I826" s="18">
        <f t="shared" si="126"/>
        <v>0.76140419538367288</v>
      </c>
      <c r="J826" s="18">
        <f t="shared" si="121"/>
        <v>0.27996832264257654</v>
      </c>
      <c r="K826" s="10">
        <v>0.26144296661415989</v>
      </c>
      <c r="L826" s="10">
        <v>3.0840153666276932E-2</v>
      </c>
      <c r="M826" s="200">
        <f t="shared" si="122"/>
        <v>3.0840153666276932E-2</v>
      </c>
      <c r="N826" s="85">
        <v>1</v>
      </c>
      <c r="O826" s="85">
        <v>1</v>
      </c>
      <c r="P826" s="8">
        <v>5000</v>
      </c>
      <c r="Q826" s="10">
        <f t="shared" si="127"/>
        <v>1.3336556383066864</v>
      </c>
      <c r="R826" s="11">
        <f t="shared" si="128"/>
        <v>3.5281895193298586E-2</v>
      </c>
      <c r="S826" s="94"/>
    </row>
    <row r="827" spans="1:19">
      <c r="A827" s="9">
        <f t="shared" si="125"/>
        <v>52</v>
      </c>
      <c r="B827" s="8" t="s">
        <v>875</v>
      </c>
      <c r="C827" s="8">
        <v>74.099999999999994</v>
      </c>
      <c r="D827" s="8">
        <v>0</v>
      </c>
      <c r="E827" s="8">
        <v>0</v>
      </c>
      <c r="F827" s="8">
        <f t="shared" si="119"/>
        <v>74.099999999999994</v>
      </c>
      <c r="G827" s="11">
        <v>5.0108568565224653E-4</v>
      </c>
      <c r="H827" s="11">
        <v>5.0556117290192115E-4</v>
      </c>
      <c r="I827" s="18">
        <f t="shared" si="126"/>
        <v>2.284212586151019</v>
      </c>
      <c r="J827" s="18">
        <f t="shared" si="121"/>
        <v>0.83990496792772973</v>
      </c>
      <c r="K827" s="10">
        <v>0.78432889984247978</v>
      </c>
      <c r="L827" s="10">
        <v>9.2520460998830795E-2</v>
      </c>
      <c r="M827" s="200">
        <f t="shared" si="122"/>
        <v>9.2520460998830795E-2</v>
      </c>
      <c r="N827" s="85">
        <v>3</v>
      </c>
      <c r="O827" s="85">
        <v>3</v>
      </c>
      <c r="P827" s="8">
        <v>5000</v>
      </c>
      <c r="Q827" s="10">
        <f t="shared" si="127"/>
        <v>4.0009669149200588</v>
      </c>
      <c r="R827" s="11">
        <f t="shared" si="128"/>
        <v>5.399415539703184E-2</v>
      </c>
      <c r="S827" s="94"/>
    </row>
    <row r="828" spans="1:19">
      <c r="A828" s="9">
        <f t="shared" si="125"/>
        <v>53</v>
      </c>
      <c r="B828" s="8" t="s">
        <v>876</v>
      </c>
      <c r="C828" s="8">
        <v>23.1</v>
      </c>
      <c r="D828" s="8">
        <v>0</v>
      </c>
      <c r="E828" s="8">
        <v>0</v>
      </c>
      <c r="F828" s="8">
        <f t="shared" ref="F828:F880" si="129">C828+D828+E828</f>
        <v>23.1</v>
      </c>
      <c r="G828" s="11">
        <v>1.6702856188408218E-4</v>
      </c>
      <c r="H828" s="11">
        <v>0</v>
      </c>
      <c r="I828" s="18">
        <f t="shared" si="126"/>
        <v>0.3790095206280274</v>
      </c>
      <c r="J828" s="18">
        <f t="shared" si="121"/>
        <v>0.13936180073492568</v>
      </c>
      <c r="K828" s="10">
        <v>0.13014030399198262</v>
      </c>
      <c r="L828" s="10">
        <v>3.0840153666276932E-2</v>
      </c>
      <c r="M828" s="200">
        <f t="shared" si="122"/>
        <v>3.0840153666276932E-2</v>
      </c>
      <c r="N828" s="85">
        <v>0</v>
      </c>
      <c r="O828" s="85">
        <v>1</v>
      </c>
      <c r="P828" s="8">
        <v>5000</v>
      </c>
      <c r="Q828" s="10">
        <f t="shared" si="127"/>
        <v>0.67935177902121258</v>
      </c>
      <c r="R828" s="11">
        <f t="shared" si="128"/>
        <v>2.9409167922996214E-2</v>
      </c>
      <c r="S828" s="94"/>
    </row>
    <row r="829" spans="1:19">
      <c r="A829" s="9">
        <f t="shared" si="125"/>
        <v>54</v>
      </c>
      <c r="B829" s="8" t="s">
        <v>877</v>
      </c>
      <c r="C829" s="8">
        <v>132.80000000000001</v>
      </c>
      <c r="D829" s="8">
        <v>0</v>
      </c>
      <c r="E829" s="8">
        <v>0</v>
      </c>
      <c r="F829" s="8">
        <f t="shared" si="129"/>
        <v>132.80000000000001</v>
      </c>
      <c r="G829" s="11">
        <v>1.3362284950726574E-3</v>
      </c>
      <c r="H829" s="11">
        <v>1.1796427367711494E-3</v>
      </c>
      <c r="I829" s="18">
        <f t="shared" si="126"/>
        <v>5.7088388883137373</v>
      </c>
      <c r="J829" s="18">
        <f t="shared" si="121"/>
        <v>2.0991400592329614</v>
      </c>
      <c r="K829" s="10">
        <v>1.9602410702911017</v>
      </c>
      <c r="L829" s="10">
        <v>0.24672122933021545</v>
      </c>
      <c r="M829" s="200">
        <f t="shared" si="122"/>
        <v>0.24672122933021545</v>
      </c>
      <c r="N829" s="85">
        <v>7</v>
      </c>
      <c r="O829" s="85">
        <v>8</v>
      </c>
      <c r="P829" s="8">
        <v>5000</v>
      </c>
      <c r="Q829" s="10">
        <f t="shared" si="127"/>
        <v>10.014941247168018</v>
      </c>
      <c r="R829" s="11">
        <f t="shared" si="128"/>
        <v>7.5413714210602542E-2</v>
      </c>
      <c r="S829" s="94"/>
    </row>
    <row r="830" spans="1:19">
      <c r="A830" s="9">
        <f t="shared" si="125"/>
        <v>55</v>
      </c>
      <c r="B830" s="8" t="s">
        <v>878</v>
      </c>
      <c r="C830" s="8">
        <v>3464.11</v>
      </c>
      <c r="D830" s="8">
        <v>203.9</v>
      </c>
      <c r="E830" s="8">
        <v>0</v>
      </c>
      <c r="F830" s="8">
        <f t="shared" si="129"/>
        <v>3668.01</v>
      </c>
      <c r="G830" s="11">
        <v>1.7705027559712712E-2</v>
      </c>
      <c r="H830" s="11">
        <v>1.7863161442534546E-2</v>
      </c>
      <c r="I830" s="18">
        <f t="shared" si="126"/>
        <v>80.708844710669325</v>
      </c>
      <c r="J830" s="18">
        <f t="shared" ref="J830:J883" si="130">I830*0.3677</f>
        <v>29.676642200113115</v>
      </c>
      <c r="K830" s="10">
        <v>27.712954461100949</v>
      </c>
      <c r="L830" s="10">
        <v>3.2690562886253547</v>
      </c>
      <c r="M830" s="200">
        <f t="shared" si="122"/>
        <v>3.2690562886253547</v>
      </c>
      <c r="N830" s="85">
        <v>106</v>
      </c>
      <c r="O830" s="85">
        <v>106</v>
      </c>
      <c r="P830" s="8">
        <v>5000</v>
      </c>
      <c r="Q830" s="10">
        <f t="shared" si="127"/>
        <v>141.36749766050875</v>
      </c>
      <c r="R830" s="11">
        <f t="shared" si="128"/>
        <v>3.8540652195743395E-2</v>
      </c>
      <c r="S830" s="94"/>
    </row>
    <row r="831" spans="1:19">
      <c r="A831" s="9">
        <f t="shared" si="125"/>
        <v>56</v>
      </c>
      <c r="B831" s="8" t="s">
        <v>879</v>
      </c>
      <c r="C831" s="8">
        <v>3464.39</v>
      </c>
      <c r="D831" s="8">
        <v>0</v>
      </c>
      <c r="E831" s="8">
        <v>204.7</v>
      </c>
      <c r="F831" s="8">
        <f t="shared" si="129"/>
        <v>3669.0899999999997</v>
      </c>
      <c r="G831" s="11">
        <v>1.7705027559712712E-2</v>
      </c>
      <c r="H831" s="11">
        <v>1.7863161442534546E-2</v>
      </c>
      <c r="I831" s="18">
        <f t="shared" si="126"/>
        <v>80.708844710669325</v>
      </c>
      <c r="J831" s="18">
        <f t="shared" si="130"/>
        <v>29.676642200113115</v>
      </c>
      <c r="K831" s="10">
        <v>27.712954461100949</v>
      </c>
      <c r="L831" s="10">
        <v>3.2690562886253547</v>
      </c>
      <c r="M831" s="200">
        <f t="shared" si="122"/>
        <v>3.2690562886253547</v>
      </c>
      <c r="N831" s="85">
        <v>106</v>
      </c>
      <c r="O831" s="85">
        <v>106</v>
      </c>
      <c r="P831" s="8">
        <v>5000</v>
      </c>
      <c r="Q831" s="10">
        <f t="shared" si="127"/>
        <v>141.36749766050875</v>
      </c>
      <c r="R831" s="11">
        <f t="shared" si="128"/>
        <v>3.8529307719491417E-2</v>
      </c>
      <c r="S831" s="94"/>
    </row>
    <row r="832" spans="1:19">
      <c r="A832" s="9">
        <f t="shared" si="125"/>
        <v>57</v>
      </c>
      <c r="B832" s="8" t="s">
        <v>880</v>
      </c>
      <c r="C832" s="8">
        <v>31.4</v>
      </c>
      <c r="D832" s="8">
        <v>0</v>
      </c>
      <c r="E832" s="8">
        <v>0</v>
      </c>
      <c r="F832" s="8">
        <f t="shared" si="129"/>
        <v>31.4</v>
      </c>
      <c r="G832" s="11">
        <v>1.6702856188408218E-4</v>
      </c>
      <c r="H832" s="11">
        <v>1.6852039096730705E-4</v>
      </c>
      <c r="I832" s="18">
        <f t="shared" si="126"/>
        <v>0.76140419538367288</v>
      </c>
      <c r="J832" s="18">
        <f t="shared" si="130"/>
        <v>0.27996832264257654</v>
      </c>
      <c r="K832" s="10">
        <v>0.26144296661415989</v>
      </c>
      <c r="L832" s="10">
        <v>3.0840153666276932E-2</v>
      </c>
      <c r="M832" s="200">
        <f t="shared" si="122"/>
        <v>3.0840153666276932E-2</v>
      </c>
      <c r="N832" s="85">
        <v>1</v>
      </c>
      <c r="O832" s="85">
        <v>1</v>
      </c>
      <c r="P832" s="8">
        <v>5000</v>
      </c>
      <c r="Q832" s="10">
        <f t="shared" si="127"/>
        <v>1.3336556383066864</v>
      </c>
      <c r="R832" s="11">
        <f t="shared" si="128"/>
        <v>4.2473109500212942E-2</v>
      </c>
      <c r="S832" s="94"/>
    </row>
    <row r="833" spans="1:19">
      <c r="A833" s="9">
        <f t="shared" si="125"/>
        <v>58</v>
      </c>
      <c r="B833" s="8" t="s">
        <v>881</v>
      </c>
      <c r="C833" s="8">
        <v>71.5</v>
      </c>
      <c r="D833" s="8">
        <v>0</v>
      </c>
      <c r="E833" s="8">
        <v>0</v>
      </c>
      <c r="F833" s="8">
        <f t="shared" si="129"/>
        <v>71.5</v>
      </c>
      <c r="G833" s="11">
        <v>5.0108568565224653E-4</v>
      </c>
      <c r="H833" s="11">
        <v>5.0556117290192115E-4</v>
      </c>
      <c r="I833" s="18">
        <f t="shared" si="126"/>
        <v>2.284212586151019</v>
      </c>
      <c r="J833" s="18">
        <f t="shared" si="130"/>
        <v>0.83990496792772973</v>
      </c>
      <c r="K833" s="10">
        <v>0.78432889984247978</v>
      </c>
      <c r="L833" s="10">
        <v>9.2520460998830795E-2</v>
      </c>
      <c r="M833" s="200">
        <f t="shared" si="122"/>
        <v>9.2520460998830795E-2</v>
      </c>
      <c r="N833" s="85">
        <v>3</v>
      </c>
      <c r="O833" s="85">
        <v>3</v>
      </c>
      <c r="P833" s="8">
        <v>5000</v>
      </c>
      <c r="Q833" s="10">
        <f t="shared" si="127"/>
        <v>4.0009669149200588</v>
      </c>
      <c r="R833" s="11">
        <f t="shared" si="128"/>
        <v>5.5957579229651173E-2</v>
      </c>
      <c r="S833" s="94"/>
    </row>
    <row r="834" spans="1:19">
      <c r="A834" s="9">
        <f t="shared" si="125"/>
        <v>59</v>
      </c>
      <c r="B834" s="8" t="s">
        <v>882</v>
      </c>
      <c r="C834" s="8">
        <v>44</v>
      </c>
      <c r="D834" s="8">
        <v>0</v>
      </c>
      <c r="E834" s="8">
        <v>0</v>
      </c>
      <c r="F834" s="8">
        <f t="shared" si="129"/>
        <v>44</v>
      </c>
      <c r="G834" s="11">
        <v>1.6702856188408218E-4</v>
      </c>
      <c r="H834" s="11">
        <v>1.6852039096730705E-4</v>
      </c>
      <c r="I834" s="18">
        <f t="shared" si="126"/>
        <v>0.76140419538367288</v>
      </c>
      <c r="J834" s="18">
        <f t="shared" si="130"/>
        <v>0.27996832264257654</v>
      </c>
      <c r="K834" s="10">
        <v>0.26144296661415989</v>
      </c>
      <c r="L834" s="10">
        <v>3.0840153666276932E-2</v>
      </c>
      <c r="M834" s="200">
        <f t="shared" si="122"/>
        <v>3.0840153666276932E-2</v>
      </c>
      <c r="N834" s="85">
        <v>1</v>
      </c>
      <c r="O834" s="85">
        <v>1</v>
      </c>
      <c r="P834" s="8">
        <v>5000</v>
      </c>
      <c r="Q834" s="10">
        <f t="shared" si="127"/>
        <v>1.3336556383066864</v>
      </c>
      <c r="R834" s="11">
        <f t="shared" si="128"/>
        <v>3.0310355416061054E-2</v>
      </c>
      <c r="S834" s="94"/>
    </row>
    <row r="835" spans="1:19">
      <c r="A835" s="9">
        <f t="shared" si="125"/>
        <v>60</v>
      </c>
      <c r="B835" s="8" t="s">
        <v>883</v>
      </c>
      <c r="C835" s="8">
        <v>89.5</v>
      </c>
      <c r="D835" s="8">
        <v>0</v>
      </c>
      <c r="E835" s="8">
        <v>0</v>
      </c>
      <c r="F835" s="8">
        <f t="shared" si="129"/>
        <v>89.5</v>
      </c>
      <c r="G835" s="11">
        <v>5.0108568565224653E-4</v>
      </c>
      <c r="H835" s="11">
        <v>5.0556117290192115E-4</v>
      </c>
      <c r="I835" s="18">
        <f t="shared" si="126"/>
        <v>2.284212586151019</v>
      </c>
      <c r="J835" s="18">
        <f t="shared" si="130"/>
        <v>0.83990496792772973</v>
      </c>
      <c r="K835" s="10">
        <v>0.78432889984247978</v>
      </c>
      <c r="L835" s="10">
        <v>9.2520460998830795E-2</v>
      </c>
      <c r="M835" s="200">
        <f t="shared" si="122"/>
        <v>9.2520460998830795E-2</v>
      </c>
      <c r="N835" s="85">
        <v>3</v>
      </c>
      <c r="O835" s="85">
        <v>3</v>
      </c>
      <c r="P835" s="8">
        <v>5000</v>
      </c>
      <c r="Q835" s="10">
        <f t="shared" si="127"/>
        <v>4.0009669149200588</v>
      </c>
      <c r="R835" s="11">
        <f t="shared" si="128"/>
        <v>4.4703540948827475E-2</v>
      </c>
      <c r="S835" s="94"/>
    </row>
    <row r="836" spans="1:19">
      <c r="A836" s="9">
        <f t="shared" si="125"/>
        <v>61</v>
      </c>
      <c r="B836" s="8" t="s">
        <v>884</v>
      </c>
      <c r="C836" s="8">
        <v>160.9</v>
      </c>
      <c r="D836" s="8">
        <v>0</v>
      </c>
      <c r="E836" s="8">
        <v>0</v>
      </c>
      <c r="F836" s="8">
        <f t="shared" si="129"/>
        <v>160.9</v>
      </c>
      <c r="G836" s="11">
        <v>6.6811424753632871E-4</v>
      </c>
      <c r="H836" s="11">
        <v>5.0556117290192115E-4</v>
      </c>
      <c r="I836" s="18">
        <f t="shared" si="126"/>
        <v>2.6632221067790462</v>
      </c>
      <c r="J836" s="18">
        <f t="shared" si="130"/>
        <v>0.97926676866265538</v>
      </c>
      <c r="K836" s="10">
        <v>0.9144692038344624</v>
      </c>
      <c r="L836" s="10">
        <v>0.12336061466510773</v>
      </c>
      <c r="M836" s="200">
        <f t="shared" si="122"/>
        <v>0.12336061466510773</v>
      </c>
      <c r="N836" s="85">
        <v>3</v>
      </c>
      <c r="O836" s="85">
        <v>4</v>
      </c>
      <c r="P836" s="8">
        <v>5000</v>
      </c>
      <c r="Q836" s="10">
        <f t="shared" si="127"/>
        <v>4.6803186939412722</v>
      </c>
      <c r="R836" s="11">
        <f t="shared" si="128"/>
        <v>2.9088369757248426E-2</v>
      </c>
      <c r="S836" s="94"/>
    </row>
    <row r="837" spans="1:19">
      <c r="A837" s="9">
        <f t="shared" si="125"/>
        <v>62</v>
      </c>
      <c r="B837" s="8" t="s">
        <v>885</v>
      </c>
      <c r="C837" s="8">
        <v>6819.2</v>
      </c>
      <c r="D837" s="8">
        <v>0</v>
      </c>
      <c r="E837" s="8">
        <v>390.5</v>
      </c>
      <c r="F837" s="8">
        <f t="shared" si="129"/>
        <v>7209.7</v>
      </c>
      <c r="G837" s="11">
        <v>1.9542341740437615E-2</v>
      </c>
      <c r="H837" s="11">
        <v>1.9716885743174924E-2</v>
      </c>
      <c r="I837" s="18">
        <f t="shared" si="126"/>
        <v>89.08429085988972</v>
      </c>
      <c r="J837" s="18">
        <f t="shared" si="130"/>
        <v>32.756293749181452</v>
      </c>
      <c r="K837" s="10">
        <v>30.588827093856711</v>
      </c>
      <c r="L837" s="10">
        <v>3.608297978954401</v>
      </c>
      <c r="M837" s="200">
        <f t="shared" si="122"/>
        <v>3.608297978954401</v>
      </c>
      <c r="N837" s="85">
        <v>117</v>
      </c>
      <c r="O837" s="85">
        <v>117</v>
      </c>
      <c r="P837" s="8">
        <v>5000</v>
      </c>
      <c r="Q837" s="10">
        <f t="shared" si="127"/>
        <v>156.03770968188229</v>
      </c>
      <c r="R837" s="11">
        <f t="shared" si="128"/>
        <v>2.1642746533403926E-2</v>
      </c>
      <c r="S837" s="94"/>
    </row>
    <row r="838" spans="1:19">
      <c r="A838" s="9">
        <f t="shared" si="125"/>
        <v>63</v>
      </c>
      <c r="B838" s="8" t="s">
        <v>886</v>
      </c>
      <c r="C838" s="8">
        <v>6078.6</v>
      </c>
      <c r="D838" s="8">
        <v>0</v>
      </c>
      <c r="E838" s="8">
        <v>0</v>
      </c>
      <c r="F838" s="8">
        <f t="shared" si="129"/>
        <v>6078.6</v>
      </c>
      <c r="G838" s="11">
        <v>2.7058627025221313E-2</v>
      </c>
      <c r="H838" s="11">
        <v>2.7300303336703743E-2</v>
      </c>
      <c r="I838" s="18">
        <f t="shared" si="126"/>
        <v>123.34747965215502</v>
      </c>
      <c r="J838" s="18">
        <f t="shared" si="130"/>
        <v>45.354868268097405</v>
      </c>
      <c r="K838" s="10">
        <v>42.353760591493909</v>
      </c>
      <c r="L838" s="10">
        <v>4.9961048939368631</v>
      </c>
      <c r="M838" s="200">
        <f t="shared" si="122"/>
        <v>4.9961048939368631</v>
      </c>
      <c r="N838" s="85">
        <v>162</v>
      </c>
      <c r="O838" s="85">
        <v>162</v>
      </c>
      <c r="P838" s="8">
        <v>5000</v>
      </c>
      <c r="Q838" s="10">
        <f t="shared" si="127"/>
        <v>216.05221340568318</v>
      </c>
      <c r="R838" s="11">
        <f t="shared" si="128"/>
        <v>3.5543087784306114E-2</v>
      </c>
      <c r="S838" s="94"/>
    </row>
    <row r="839" spans="1:19">
      <c r="A839" s="9">
        <f t="shared" si="125"/>
        <v>64</v>
      </c>
      <c r="B839" s="8" t="s">
        <v>887</v>
      </c>
      <c r="C839" s="8">
        <v>69</v>
      </c>
      <c r="D839" s="8">
        <v>0</v>
      </c>
      <c r="E839" s="8">
        <v>0</v>
      </c>
      <c r="F839" s="8">
        <f t="shared" si="129"/>
        <v>69</v>
      </c>
      <c r="G839" s="11">
        <v>1.6702856188408218E-4</v>
      </c>
      <c r="H839" s="11">
        <v>1.6852039096730705E-4</v>
      </c>
      <c r="I839" s="18">
        <f t="shared" ref="I839:I869" si="131">(G839+H839)*$T$2</f>
        <v>0.76140419538367288</v>
      </c>
      <c r="J839" s="18">
        <f t="shared" si="130"/>
        <v>0.27996832264257654</v>
      </c>
      <c r="K839" s="10">
        <v>0.26144296661415989</v>
      </c>
      <c r="L839" s="10">
        <v>3.0840153666276932E-2</v>
      </c>
      <c r="M839" s="200">
        <f t="shared" si="122"/>
        <v>3.0840153666276932E-2</v>
      </c>
      <c r="N839" s="85">
        <v>1</v>
      </c>
      <c r="O839" s="85">
        <v>1</v>
      </c>
      <c r="P839" s="8">
        <v>5000</v>
      </c>
      <c r="Q839" s="10">
        <f t="shared" ref="Q839:Q869" si="132">I839+J839+K839+M839</f>
        <v>1.3336556383066864</v>
      </c>
      <c r="R839" s="11">
        <f t="shared" ref="R839:R869" si="133">Q839/F839</f>
        <v>1.9328342584154876E-2</v>
      </c>
      <c r="S839" s="94"/>
    </row>
    <row r="840" spans="1:19">
      <c r="A840" s="9">
        <f t="shared" si="125"/>
        <v>65</v>
      </c>
      <c r="B840" s="14" t="s">
        <v>888</v>
      </c>
      <c r="C840" s="8">
        <v>87.8</v>
      </c>
      <c r="D840" s="8">
        <v>0</v>
      </c>
      <c r="E840" s="8">
        <v>0</v>
      </c>
      <c r="F840" s="8">
        <f t="shared" si="129"/>
        <v>87.8</v>
      </c>
      <c r="G840" s="11">
        <v>6.6811424753632871E-4</v>
      </c>
      <c r="H840" s="11">
        <v>5.0556117290192115E-4</v>
      </c>
      <c r="I840" s="18">
        <f t="shared" si="131"/>
        <v>2.6632221067790462</v>
      </c>
      <c r="J840" s="18">
        <f t="shared" si="130"/>
        <v>0.97926676866265538</v>
      </c>
      <c r="K840" s="10">
        <v>0.9144692038344624</v>
      </c>
      <c r="L840" s="10">
        <v>0.12336061466510773</v>
      </c>
      <c r="M840" s="200">
        <f t="shared" ref="M840:M903" si="134">L840*$M$2</f>
        <v>0.12336061466510773</v>
      </c>
      <c r="N840" s="85">
        <v>3</v>
      </c>
      <c r="O840" s="85">
        <v>4</v>
      </c>
      <c r="P840" s="8">
        <v>5000</v>
      </c>
      <c r="Q840" s="10">
        <f t="shared" si="132"/>
        <v>4.6803186939412722</v>
      </c>
      <c r="R840" s="11">
        <f t="shared" si="133"/>
        <v>5.3306591047167111E-2</v>
      </c>
      <c r="S840" s="94"/>
    </row>
    <row r="841" spans="1:19">
      <c r="A841" s="9">
        <f t="shared" si="125"/>
        <v>66</v>
      </c>
      <c r="B841" s="14" t="s">
        <v>889</v>
      </c>
      <c r="C841" s="8">
        <v>204.9</v>
      </c>
      <c r="D841" s="8">
        <v>0</v>
      </c>
      <c r="E841" s="8">
        <v>0</v>
      </c>
      <c r="F841" s="8">
        <f t="shared" si="129"/>
        <v>204.9</v>
      </c>
      <c r="G841" s="11">
        <v>1.0021713713044931E-3</v>
      </c>
      <c r="H841" s="11">
        <v>8.4260195483653526E-4</v>
      </c>
      <c r="I841" s="18">
        <f t="shared" si="131"/>
        <v>4.1860304975463922</v>
      </c>
      <c r="J841" s="18">
        <f t="shared" si="130"/>
        <v>1.5392034139478086</v>
      </c>
      <c r="K841" s="10">
        <v>1.4373551370627822</v>
      </c>
      <c r="L841" s="10">
        <v>0.18504092199766159</v>
      </c>
      <c r="M841" s="200">
        <f t="shared" si="134"/>
        <v>0.18504092199766159</v>
      </c>
      <c r="N841" s="85">
        <v>5</v>
      </c>
      <c r="O841" s="85">
        <v>6</v>
      </c>
      <c r="P841" s="8">
        <v>5000</v>
      </c>
      <c r="Q841" s="10">
        <f t="shared" si="132"/>
        <v>7.3476299705546442</v>
      </c>
      <c r="R841" s="11">
        <f t="shared" si="133"/>
        <v>3.5859589900217884E-2</v>
      </c>
      <c r="S841" s="94"/>
    </row>
    <row r="842" spans="1:19">
      <c r="A842" s="9">
        <f t="shared" ref="A842:A905" si="135">1+A841</f>
        <v>67</v>
      </c>
      <c r="B842" s="14" t="s">
        <v>890</v>
      </c>
      <c r="C842" s="8">
        <v>119.9</v>
      </c>
      <c r="D842" s="8">
        <v>0</v>
      </c>
      <c r="E842" s="8">
        <v>0</v>
      </c>
      <c r="F842" s="8">
        <f t="shared" si="129"/>
        <v>119.9</v>
      </c>
      <c r="G842" s="11">
        <v>8.3514280942041089E-4</v>
      </c>
      <c r="H842" s="11">
        <v>8.4260195483653526E-4</v>
      </c>
      <c r="I842" s="18">
        <f t="shared" si="131"/>
        <v>3.8070209769183641</v>
      </c>
      <c r="J842" s="18">
        <f t="shared" si="130"/>
        <v>1.3998416132128826</v>
      </c>
      <c r="K842" s="10">
        <v>1.3072148330707996</v>
      </c>
      <c r="L842" s="10">
        <v>0.15420076833138466</v>
      </c>
      <c r="M842" s="200">
        <f t="shared" si="134"/>
        <v>0.15420076833138466</v>
      </c>
      <c r="N842" s="85">
        <v>5</v>
      </c>
      <c r="O842" s="85">
        <v>5</v>
      </c>
      <c r="P842" s="8">
        <v>5000</v>
      </c>
      <c r="Q842" s="10">
        <f t="shared" si="132"/>
        <v>6.6682781915334308</v>
      </c>
      <c r="R842" s="11">
        <f t="shared" si="133"/>
        <v>5.5615331038644127E-2</v>
      </c>
      <c r="S842" s="94"/>
    </row>
    <row r="843" spans="1:19">
      <c r="A843" s="9">
        <f t="shared" si="135"/>
        <v>68</v>
      </c>
      <c r="B843" s="14" t="s">
        <v>1297</v>
      </c>
      <c r="C843" s="8">
        <v>111.8</v>
      </c>
      <c r="D843" s="8">
        <v>0</v>
      </c>
      <c r="E843" s="8">
        <v>0</v>
      </c>
      <c r="F843" s="8">
        <f t="shared" si="129"/>
        <v>111.8</v>
      </c>
      <c r="G843" s="11">
        <v>3.3405712376816435E-4</v>
      </c>
      <c r="H843" s="11">
        <v>3.370407819346141E-4</v>
      </c>
      <c r="I843" s="18">
        <f t="shared" si="131"/>
        <v>1.5228083907673458</v>
      </c>
      <c r="J843" s="18">
        <f t="shared" si="130"/>
        <v>0.55993664528515308</v>
      </c>
      <c r="K843" s="10">
        <v>0.52288593322831978</v>
      </c>
      <c r="L843" s="10">
        <v>6.1680307332553863E-2</v>
      </c>
      <c r="M843" s="200">
        <f t="shared" si="134"/>
        <v>6.1680307332553863E-2</v>
      </c>
      <c r="N843" s="85">
        <v>2</v>
      </c>
      <c r="O843" s="85">
        <v>2</v>
      </c>
      <c r="P843" s="8">
        <v>5000</v>
      </c>
      <c r="Q843" s="10">
        <f t="shared" si="132"/>
        <v>2.6673112766133729</v>
      </c>
      <c r="R843" s="11">
        <f t="shared" si="133"/>
        <v>2.3857882617293141E-2</v>
      </c>
      <c r="S843" s="94"/>
    </row>
    <row r="844" spans="1:19">
      <c r="A844" s="9">
        <f t="shared" si="135"/>
        <v>69</v>
      </c>
      <c r="B844" s="14" t="s">
        <v>892</v>
      </c>
      <c r="C844" s="8">
        <v>99</v>
      </c>
      <c r="D844" s="8">
        <v>0</v>
      </c>
      <c r="E844" s="8">
        <v>0</v>
      </c>
      <c r="F844" s="8">
        <f t="shared" si="129"/>
        <v>99</v>
      </c>
      <c r="G844" s="11">
        <v>5.0108568565224653E-4</v>
      </c>
      <c r="H844" s="11">
        <v>5.0556117290192115E-4</v>
      </c>
      <c r="I844" s="18">
        <f t="shared" si="131"/>
        <v>2.284212586151019</v>
      </c>
      <c r="J844" s="18">
        <f t="shared" si="130"/>
        <v>0.83990496792772973</v>
      </c>
      <c r="K844" s="10">
        <v>0.78432889984247978</v>
      </c>
      <c r="L844" s="10">
        <v>9.2520460998830795E-2</v>
      </c>
      <c r="M844" s="200">
        <f t="shared" si="134"/>
        <v>9.2520460998830795E-2</v>
      </c>
      <c r="N844" s="85">
        <v>3</v>
      </c>
      <c r="O844" s="85">
        <v>3</v>
      </c>
      <c r="P844" s="8">
        <v>5000</v>
      </c>
      <c r="Q844" s="10">
        <f t="shared" si="132"/>
        <v>4.0009669149200588</v>
      </c>
      <c r="R844" s="11">
        <f t="shared" si="133"/>
        <v>4.0413807221414737E-2</v>
      </c>
      <c r="S844" s="94"/>
    </row>
    <row r="845" spans="1:19">
      <c r="A845" s="9">
        <f t="shared" si="135"/>
        <v>70</v>
      </c>
      <c r="B845" s="14" t="s">
        <v>893</v>
      </c>
      <c r="C845" s="8">
        <v>39.5</v>
      </c>
      <c r="D845" s="8">
        <v>0</v>
      </c>
      <c r="E845" s="8">
        <v>0</v>
      </c>
      <c r="F845" s="8">
        <f t="shared" si="129"/>
        <v>39.5</v>
      </c>
      <c r="G845" s="11">
        <v>1.6702856188408218E-4</v>
      </c>
      <c r="H845" s="11">
        <v>1.6852039096730705E-4</v>
      </c>
      <c r="I845" s="18">
        <f t="shared" si="131"/>
        <v>0.76140419538367288</v>
      </c>
      <c r="J845" s="18">
        <f t="shared" si="130"/>
        <v>0.27996832264257654</v>
      </c>
      <c r="K845" s="10">
        <v>0.26144296661415989</v>
      </c>
      <c r="L845" s="10">
        <v>3.0840153666276932E-2</v>
      </c>
      <c r="M845" s="200">
        <f t="shared" si="134"/>
        <v>3.0840153666276932E-2</v>
      </c>
      <c r="N845" s="85">
        <v>1</v>
      </c>
      <c r="O845" s="85">
        <v>1</v>
      </c>
      <c r="P845" s="8">
        <v>5000</v>
      </c>
      <c r="Q845" s="10">
        <f t="shared" si="132"/>
        <v>1.3336556383066864</v>
      </c>
      <c r="R845" s="11">
        <f t="shared" si="133"/>
        <v>3.3763433881181935E-2</v>
      </c>
      <c r="S845" s="94"/>
    </row>
    <row r="846" spans="1:19">
      <c r="A846" s="9">
        <f t="shared" si="135"/>
        <v>71</v>
      </c>
      <c r="B846" s="14" t="s">
        <v>894</v>
      </c>
      <c r="C846" s="8">
        <v>81.2</v>
      </c>
      <c r="D846" s="8">
        <v>0</v>
      </c>
      <c r="E846" s="8">
        <v>0</v>
      </c>
      <c r="F846" s="8">
        <f t="shared" si="129"/>
        <v>81.2</v>
      </c>
      <c r="G846" s="11">
        <v>1.6702856188408218E-4</v>
      </c>
      <c r="H846" s="11">
        <v>1.6852039096730705E-4</v>
      </c>
      <c r="I846" s="18">
        <f t="shared" si="131"/>
        <v>0.76140419538367288</v>
      </c>
      <c r="J846" s="18">
        <f t="shared" si="130"/>
        <v>0.27996832264257654</v>
      </c>
      <c r="K846" s="10">
        <v>0.26144296661415989</v>
      </c>
      <c r="L846" s="10">
        <v>3.0840153666276932E-2</v>
      </c>
      <c r="M846" s="200">
        <f t="shared" si="134"/>
        <v>3.0840153666276932E-2</v>
      </c>
      <c r="N846" s="85">
        <v>1</v>
      </c>
      <c r="O846" s="85">
        <v>1</v>
      </c>
      <c r="P846" s="8">
        <v>5000</v>
      </c>
      <c r="Q846" s="10">
        <f t="shared" si="132"/>
        <v>1.3336556383066864</v>
      </c>
      <c r="R846" s="11">
        <f t="shared" si="133"/>
        <v>1.6424330521018306E-2</v>
      </c>
      <c r="S846" s="94"/>
    </row>
    <row r="847" spans="1:19">
      <c r="A847" s="9">
        <f t="shared" si="135"/>
        <v>72</v>
      </c>
      <c r="B847" s="14" t="s">
        <v>895</v>
      </c>
      <c r="C847" s="8">
        <v>60.2</v>
      </c>
      <c r="D847" s="8">
        <v>0</v>
      </c>
      <c r="E847" s="8">
        <v>0</v>
      </c>
      <c r="F847" s="8">
        <f t="shared" si="129"/>
        <v>60.2</v>
      </c>
      <c r="G847" s="11">
        <v>3.3405712376816435E-4</v>
      </c>
      <c r="H847" s="11">
        <v>1.6852039096730705E-4</v>
      </c>
      <c r="I847" s="18">
        <f t="shared" si="131"/>
        <v>1.1404137160117003</v>
      </c>
      <c r="J847" s="18">
        <f t="shared" si="130"/>
        <v>0.4193301233775022</v>
      </c>
      <c r="K847" s="10">
        <v>0.39158327060614251</v>
      </c>
      <c r="L847" s="10">
        <v>6.1680307332553863E-2</v>
      </c>
      <c r="M847" s="200">
        <f t="shared" si="134"/>
        <v>6.1680307332553863E-2</v>
      </c>
      <c r="N847" s="85">
        <v>1</v>
      </c>
      <c r="O847" s="85">
        <v>2</v>
      </c>
      <c r="P847" s="8">
        <v>5000</v>
      </c>
      <c r="Q847" s="10">
        <f t="shared" si="132"/>
        <v>2.0130074173278989</v>
      </c>
      <c r="R847" s="11">
        <f t="shared" si="133"/>
        <v>3.3438661417406958E-2</v>
      </c>
      <c r="S847" s="94"/>
    </row>
    <row r="848" spans="1:19">
      <c r="A848" s="9">
        <f t="shared" si="135"/>
        <v>73</v>
      </c>
      <c r="B848" s="14" t="s">
        <v>896</v>
      </c>
      <c r="C848" s="8">
        <v>53.5</v>
      </c>
      <c r="D848" s="8">
        <v>0</v>
      </c>
      <c r="E848" s="8">
        <v>0</v>
      </c>
      <c r="F848" s="8">
        <f t="shared" si="129"/>
        <v>53.5</v>
      </c>
      <c r="G848" s="11">
        <v>1.6702856188408218E-4</v>
      </c>
      <c r="H848" s="11">
        <v>1.6852039096730705E-4</v>
      </c>
      <c r="I848" s="18">
        <f t="shared" si="131"/>
        <v>0.76140419538367288</v>
      </c>
      <c r="J848" s="18">
        <f t="shared" si="130"/>
        <v>0.27996832264257654</v>
      </c>
      <c r="K848" s="10">
        <v>0.26144296661415989</v>
      </c>
      <c r="L848" s="10">
        <v>3.0840153666276932E-2</v>
      </c>
      <c r="M848" s="200">
        <f t="shared" si="134"/>
        <v>3.0840153666276932E-2</v>
      </c>
      <c r="N848" s="85">
        <v>1</v>
      </c>
      <c r="O848" s="85">
        <v>1</v>
      </c>
      <c r="P848" s="8">
        <v>5000</v>
      </c>
      <c r="Q848" s="10">
        <f t="shared" si="132"/>
        <v>1.3336556383066864</v>
      </c>
      <c r="R848" s="11">
        <f t="shared" si="133"/>
        <v>2.4928142772087596E-2</v>
      </c>
      <c r="S848" s="94"/>
    </row>
    <row r="849" spans="1:19">
      <c r="A849" s="9">
        <f t="shared" si="135"/>
        <v>74</v>
      </c>
      <c r="B849" s="8" t="s">
        <v>897</v>
      </c>
      <c r="C849" s="8">
        <v>104.2</v>
      </c>
      <c r="D849" s="8">
        <v>0</v>
      </c>
      <c r="E849" s="8">
        <v>0</v>
      </c>
      <c r="F849" s="8">
        <f t="shared" si="129"/>
        <v>104.2</v>
      </c>
      <c r="G849" s="11">
        <v>6.6811424753632871E-4</v>
      </c>
      <c r="H849" s="11">
        <v>6.740815638692282E-4</v>
      </c>
      <c r="I849" s="18">
        <f t="shared" si="131"/>
        <v>3.0456167815346915</v>
      </c>
      <c r="J849" s="18">
        <f t="shared" si="130"/>
        <v>1.1198732905703062</v>
      </c>
      <c r="K849" s="10">
        <v>1.0457718664566396</v>
      </c>
      <c r="L849" s="10">
        <v>0.12336061466510773</v>
      </c>
      <c r="M849" s="200">
        <f t="shared" si="134"/>
        <v>0.12336061466510773</v>
      </c>
      <c r="N849" s="85">
        <v>4</v>
      </c>
      <c r="O849" s="85">
        <v>4</v>
      </c>
      <c r="P849" s="8">
        <v>5000</v>
      </c>
      <c r="Q849" s="10">
        <f t="shared" si="132"/>
        <v>5.3346225532267457</v>
      </c>
      <c r="R849" s="11">
        <f t="shared" si="133"/>
        <v>5.119599379296301E-2</v>
      </c>
      <c r="S849" s="94"/>
    </row>
    <row r="850" spans="1:19">
      <c r="A850" s="9">
        <f t="shared" si="135"/>
        <v>75</v>
      </c>
      <c r="B850" s="8" t="s">
        <v>898</v>
      </c>
      <c r="C850" s="8">
        <v>234.9</v>
      </c>
      <c r="D850" s="8">
        <v>0</v>
      </c>
      <c r="E850" s="8">
        <v>0</v>
      </c>
      <c r="F850" s="8">
        <f t="shared" si="129"/>
        <v>234.9</v>
      </c>
      <c r="G850" s="11">
        <v>1.0021713713044931E-3</v>
      </c>
      <c r="H850" s="11">
        <v>1.0111223458038423E-3</v>
      </c>
      <c r="I850" s="18">
        <f t="shared" si="131"/>
        <v>4.5684251723020379</v>
      </c>
      <c r="J850" s="18">
        <f t="shared" si="130"/>
        <v>1.6798099358554595</v>
      </c>
      <c r="K850" s="10">
        <v>1.5686577996849596</v>
      </c>
      <c r="L850" s="10">
        <v>0.18504092199766159</v>
      </c>
      <c r="M850" s="200">
        <f t="shared" si="134"/>
        <v>0.18504092199766159</v>
      </c>
      <c r="N850" s="85">
        <v>6</v>
      </c>
      <c r="O850" s="85">
        <v>6</v>
      </c>
      <c r="P850" s="8">
        <v>5000</v>
      </c>
      <c r="Q850" s="10">
        <f t="shared" si="132"/>
        <v>8.0019338298401177</v>
      </c>
      <c r="R850" s="11">
        <f t="shared" si="133"/>
        <v>3.4065278117667595E-2</v>
      </c>
      <c r="S850" s="94"/>
    </row>
    <row r="851" spans="1:19">
      <c r="A851" s="9">
        <f t="shared" si="135"/>
        <v>76</v>
      </c>
      <c r="B851" s="8" t="s">
        <v>899</v>
      </c>
      <c r="C851" s="8">
        <v>71.7</v>
      </c>
      <c r="D851" s="8">
        <v>0</v>
      </c>
      <c r="E851" s="8">
        <v>0</v>
      </c>
      <c r="F851" s="8">
        <f t="shared" si="129"/>
        <v>71.7</v>
      </c>
      <c r="G851" s="11">
        <v>5.0108568565224653E-4</v>
      </c>
      <c r="H851" s="11">
        <v>3.370407819346141E-4</v>
      </c>
      <c r="I851" s="18">
        <f t="shared" si="131"/>
        <v>1.9018179113953733</v>
      </c>
      <c r="J851" s="18">
        <f t="shared" si="130"/>
        <v>0.69929844602007885</v>
      </c>
      <c r="K851" s="10">
        <v>0.6530262372203024</v>
      </c>
      <c r="L851" s="10">
        <v>9.2520460998830795E-2</v>
      </c>
      <c r="M851" s="200">
        <f t="shared" si="134"/>
        <v>9.2520460998830795E-2</v>
      </c>
      <c r="N851" s="85">
        <v>2</v>
      </c>
      <c r="O851" s="85">
        <v>3</v>
      </c>
      <c r="P851" s="8">
        <v>5000</v>
      </c>
      <c r="Q851" s="10">
        <f t="shared" si="132"/>
        <v>3.3466630556345853</v>
      </c>
      <c r="R851" s="11">
        <f t="shared" si="133"/>
        <v>4.6675914304526993E-2</v>
      </c>
      <c r="S851" s="94"/>
    </row>
    <row r="852" spans="1:19">
      <c r="A852" s="9">
        <f t="shared" si="135"/>
        <v>77</v>
      </c>
      <c r="B852" s="8" t="s">
        <v>900</v>
      </c>
      <c r="C852" s="8">
        <v>126.6</v>
      </c>
      <c r="D852" s="8">
        <v>0</v>
      </c>
      <c r="E852" s="8">
        <v>0</v>
      </c>
      <c r="F852" s="8">
        <f t="shared" si="129"/>
        <v>126.6</v>
      </c>
      <c r="G852" s="11">
        <v>8.3514280942041089E-4</v>
      </c>
      <c r="H852" s="11">
        <v>6.740815638692282E-4</v>
      </c>
      <c r="I852" s="18">
        <f t="shared" si="131"/>
        <v>3.4246263021627192</v>
      </c>
      <c r="J852" s="18">
        <f t="shared" si="130"/>
        <v>1.2592350913052319</v>
      </c>
      <c r="K852" s="10">
        <v>1.1759121704486224</v>
      </c>
      <c r="L852" s="10">
        <v>0.15420076833138466</v>
      </c>
      <c r="M852" s="200">
        <f t="shared" si="134"/>
        <v>0.15420076833138466</v>
      </c>
      <c r="N852" s="85">
        <v>4</v>
      </c>
      <c r="O852" s="85">
        <v>5</v>
      </c>
      <c r="P852" s="8">
        <v>5000</v>
      </c>
      <c r="Q852" s="10">
        <f t="shared" si="132"/>
        <v>6.0139743322479582</v>
      </c>
      <c r="R852" s="11">
        <f t="shared" si="133"/>
        <v>4.7503746700220839E-2</v>
      </c>
      <c r="S852" s="94"/>
    </row>
    <row r="853" spans="1:19">
      <c r="A853" s="9">
        <f t="shared" si="135"/>
        <v>78</v>
      </c>
      <c r="B853" s="8" t="s">
        <v>901</v>
      </c>
      <c r="C853" s="8">
        <v>89.7</v>
      </c>
      <c r="D853" s="8">
        <v>0</v>
      </c>
      <c r="E853" s="8">
        <v>0</v>
      </c>
      <c r="F853" s="8">
        <f t="shared" si="129"/>
        <v>89.7</v>
      </c>
      <c r="G853" s="11">
        <v>6.6811424753632871E-4</v>
      </c>
      <c r="H853" s="11">
        <v>5.0556117290192115E-4</v>
      </c>
      <c r="I853" s="18">
        <f t="shared" si="131"/>
        <v>2.6632221067790462</v>
      </c>
      <c r="J853" s="18">
        <f t="shared" si="130"/>
        <v>0.97926676866265538</v>
      </c>
      <c r="K853" s="10">
        <v>0.9144692038344624</v>
      </c>
      <c r="L853" s="10">
        <v>0.12336061466510773</v>
      </c>
      <c r="M853" s="200">
        <f t="shared" si="134"/>
        <v>0.12336061466510773</v>
      </c>
      <c r="N853" s="85">
        <v>3</v>
      </c>
      <c r="O853" s="85">
        <v>4</v>
      </c>
      <c r="P853" s="8">
        <v>5000</v>
      </c>
      <c r="Q853" s="10">
        <f t="shared" si="132"/>
        <v>4.6803186939412722</v>
      </c>
      <c r="R853" s="11">
        <f t="shared" si="133"/>
        <v>5.2177465930226E-2</v>
      </c>
      <c r="S853" s="94"/>
    </row>
    <row r="854" spans="1:19">
      <c r="A854" s="9">
        <f t="shared" si="135"/>
        <v>79</v>
      </c>
      <c r="B854" s="8" t="s">
        <v>902</v>
      </c>
      <c r="C854" s="8">
        <v>68.900000000000006</v>
      </c>
      <c r="D854" s="8">
        <v>0</v>
      </c>
      <c r="E854" s="8">
        <v>0</v>
      </c>
      <c r="F854" s="8">
        <f t="shared" si="129"/>
        <v>68.900000000000006</v>
      </c>
      <c r="G854" s="11">
        <v>3.3405712376816435E-4</v>
      </c>
      <c r="H854" s="11">
        <v>1.6852039096730705E-4</v>
      </c>
      <c r="I854" s="18">
        <f t="shared" si="131"/>
        <v>1.1404137160117003</v>
      </c>
      <c r="J854" s="18">
        <f t="shared" si="130"/>
        <v>0.4193301233775022</v>
      </c>
      <c r="K854" s="10">
        <v>0.39158327060614251</v>
      </c>
      <c r="L854" s="10">
        <v>6.1680307332553863E-2</v>
      </c>
      <c r="M854" s="200">
        <f t="shared" si="134"/>
        <v>6.1680307332553863E-2</v>
      </c>
      <c r="N854" s="85">
        <v>1</v>
      </c>
      <c r="O854" s="85">
        <v>2</v>
      </c>
      <c r="P854" s="8">
        <v>5000</v>
      </c>
      <c r="Q854" s="10">
        <f t="shared" si="132"/>
        <v>2.0130074173278989</v>
      </c>
      <c r="R854" s="11">
        <f t="shared" si="133"/>
        <v>2.9216363096195918E-2</v>
      </c>
      <c r="S854" s="94"/>
    </row>
    <row r="855" spans="1:19">
      <c r="A855" s="9">
        <f t="shared" si="135"/>
        <v>80</v>
      </c>
      <c r="B855" s="8" t="s">
        <v>903</v>
      </c>
      <c r="C855" s="8">
        <v>82.2</v>
      </c>
      <c r="D855" s="8">
        <v>0</v>
      </c>
      <c r="E855" s="8">
        <v>0</v>
      </c>
      <c r="F855" s="8">
        <f t="shared" si="129"/>
        <v>82.2</v>
      </c>
      <c r="G855" s="11">
        <v>1.6702856188408218E-4</v>
      </c>
      <c r="H855" s="11">
        <v>1.6852039096730705E-4</v>
      </c>
      <c r="I855" s="18">
        <f t="shared" si="131"/>
        <v>0.76140419538367288</v>
      </c>
      <c r="J855" s="18">
        <f t="shared" si="130"/>
        <v>0.27996832264257654</v>
      </c>
      <c r="K855" s="10">
        <v>0.26144296661415989</v>
      </c>
      <c r="L855" s="10">
        <v>3.0840153666276932E-2</v>
      </c>
      <c r="M855" s="200">
        <f t="shared" si="134"/>
        <v>3.0840153666276932E-2</v>
      </c>
      <c r="N855" s="85">
        <v>1</v>
      </c>
      <c r="O855" s="85">
        <v>1</v>
      </c>
      <c r="P855" s="8">
        <v>5000</v>
      </c>
      <c r="Q855" s="10">
        <f t="shared" si="132"/>
        <v>1.3336556383066864</v>
      </c>
      <c r="R855" s="11">
        <f t="shared" si="133"/>
        <v>1.6224521147283288E-2</v>
      </c>
      <c r="S855" s="94"/>
    </row>
    <row r="856" spans="1:19">
      <c r="A856" s="9">
        <f t="shared" si="135"/>
        <v>81</v>
      </c>
      <c r="B856" s="8" t="s">
        <v>904</v>
      </c>
      <c r="C856" s="8">
        <v>95.49</v>
      </c>
      <c r="D856" s="8">
        <v>0</v>
      </c>
      <c r="E856" s="8">
        <v>0</v>
      </c>
      <c r="F856" s="8">
        <f t="shared" si="129"/>
        <v>95.49</v>
      </c>
      <c r="G856" s="11">
        <v>6.6811424753632871E-4</v>
      </c>
      <c r="H856" s="11">
        <v>6.740815638692282E-4</v>
      </c>
      <c r="I856" s="18">
        <f t="shared" si="131"/>
        <v>3.0456167815346915</v>
      </c>
      <c r="J856" s="18">
        <f t="shared" si="130"/>
        <v>1.1198732905703062</v>
      </c>
      <c r="K856" s="10">
        <v>1.0457718664566396</v>
      </c>
      <c r="L856" s="10">
        <v>0.12336061466510773</v>
      </c>
      <c r="M856" s="200">
        <f t="shared" si="134"/>
        <v>0.12336061466510773</v>
      </c>
      <c r="N856" s="85">
        <v>4</v>
      </c>
      <c r="O856" s="85">
        <v>4</v>
      </c>
      <c r="P856" s="8">
        <v>5000</v>
      </c>
      <c r="Q856" s="10">
        <f t="shared" si="132"/>
        <v>5.3346225532267457</v>
      </c>
      <c r="R856" s="11">
        <f t="shared" si="133"/>
        <v>5.5865771842357796E-2</v>
      </c>
      <c r="S856" s="94"/>
    </row>
    <row r="857" spans="1:19">
      <c r="A857" s="9">
        <f t="shared" si="135"/>
        <v>82</v>
      </c>
      <c r="B857" s="8" t="s">
        <v>905</v>
      </c>
      <c r="C857" s="8">
        <v>152.59</v>
      </c>
      <c r="D857" s="8">
        <v>142.80000000000001</v>
      </c>
      <c r="E857" s="8">
        <v>0</v>
      </c>
      <c r="F857" s="8">
        <f t="shared" si="129"/>
        <v>295.39</v>
      </c>
      <c r="G857" s="11">
        <v>8.3514280942041089E-4</v>
      </c>
      <c r="H857" s="11">
        <v>6.740815638692282E-4</v>
      </c>
      <c r="I857" s="18">
        <f t="shared" si="131"/>
        <v>3.4246263021627192</v>
      </c>
      <c r="J857" s="18">
        <f t="shared" si="130"/>
        <v>1.2592350913052319</v>
      </c>
      <c r="K857" s="10">
        <v>1.1759121704486224</v>
      </c>
      <c r="L857" s="10">
        <v>0.33405712376816438</v>
      </c>
      <c r="M857" s="200">
        <f t="shared" si="134"/>
        <v>0.33405712376816438</v>
      </c>
      <c r="N857" s="85">
        <v>4</v>
      </c>
      <c r="O857" s="85">
        <v>5</v>
      </c>
      <c r="P857" s="8">
        <v>5000</v>
      </c>
      <c r="Q857" s="10">
        <f t="shared" si="132"/>
        <v>6.1938306876847378</v>
      </c>
      <c r="R857" s="11">
        <f t="shared" si="133"/>
        <v>2.0968315405683124E-2</v>
      </c>
      <c r="S857" s="94"/>
    </row>
    <row r="858" spans="1:19">
      <c r="A858" s="9">
        <f t="shared" si="135"/>
        <v>83</v>
      </c>
      <c r="B858" s="8" t="s">
        <v>906</v>
      </c>
      <c r="C858" s="8">
        <v>45.6</v>
      </c>
      <c r="D858" s="8">
        <v>0</v>
      </c>
      <c r="E858" s="8">
        <v>0</v>
      </c>
      <c r="F858" s="8">
        <f t="shared" si="129"/>
        <v>45.6</v>
      </c>
      <c r="G858" s="11">
        <v>1.6702856188408218E-4</v>
      </c>
      <c r="H858" s="11">
        <v>1.6852039096730705E-4</v>
      </c>
      <c r="I858" s="18">
        <f t="shared" si="131"/>
        <v>0.76140419538367288</v>
      </c>
      <c r="J858" s="18">
        <f t="shared" si="130"/>
        <v>0.27996832264257654</v>
      </c>
      <c r="K858" s="10">
        <v>0.26144296661415989</v>
      </c>
      <c r="L858" s="10">
        <v>3.0840153666276932E-2</v>
      </c>
      <c r="M858" s="200">
        <f t="shared" si="134"/>
        <v>3.0840153666276932E-2</v>
      </c>
      <c r="N858" s="85">
        <v>1</v>
      </c>
      <c r="O858" s="85">
        <v>1</v>
      </c>
      <c r="P858" s="8">
        <v>5000</v>
      </c>
      <c r="Q858" s="10">
        <f t="shared" si="132"/>
        <v>1.3336556383066864</v>
      </c>
      <c r="R858" s="11">
        <f t="shared" si="133"/>
        <v>2.9246834173392244E-2</v>
      </c>
      <c r="S858" s="94"/>
    </row>
    <row r="859" spans="1:19">
      <c r="A859" s="9">
        <f t="shared" si="135"/>
        <v>84</v>
      </c>
      <c r="B859" s="8" t="s">
        <v>907</v>
      </c>
      <c r="C859" s="8">
        <v>220.1</v>
      </c>
      <c r="D859" s="8">
        <v>0</v>
      </c>
      <c r="E859" s="8">
        <v>0</v>
      </c>
      <c r="F859" s="8">
        <f t="shared" si="129"/>
        <v>220.1</v>
      </c>
      <c r="G859" s="11">
        <v>1.5032570569567397E-3</v>
      </c>
      <c r="H859" s="11">
        <v>1.3481631277384564E-3</v>
      </c>
      <c r="I859" s="18">
        <f t="shared" si="131"/>
        <v>6.4702430836974107</v>
      </c>
      <c r="J859" s="18">
        <f t="shared" si="130"/>
        <v>2.3791083818755383</v>
      </c>
      <c r="K859" s="10">
        <v>2.2216840369052622</v>
      </c>
      <c r="L859" s="10">
        <v>0.27756138299649241</v>
      </c>
      <c r="M859" s="200">
        <f t="shared" si="134"/>
        <v>0.27756138299649241</v>
      </c>
      <c r="N859" s="85">
        <v>8</v>
      </c>
      <c r="O859" s="85">
        <v>9</v>
      </c>
      <c r="P859" s="8">
        <v>5000</v>
      </c>
      <c r="Q859" s="10">
        <f t="shared" si="132"/>
        <v>11.348596885474704</v>
      </c>
      <c r="R859" s="11">
        <f t="shared" si="133"/>
        <v>5.1561094436504792E-2</v>
      </c>
      <c r="S859" s="94"/>
    </row>
    <row r="860" spans="1:19">
      <c r="A860" s="9">
        <f t="shared" si="135"/>
        <v>85</v>
      </c>
      <c r="B860" s="8" t="s">
        <v>908</v>
      </c>
      <c r="C860" s="8">
        <v>211.98</v>
      </c>
      <c r="D860" s="8">
        <v>0</v>
      </c>
      <c r="E860" s="8">
        <v>0</v>
      </c>
      <c r="F860" s="8">
        <f t="shared" si="129"/>
        <v>211.98</v>
      </c>
      <c r="G860" s="11">
        <v>1.0021713713044931E-3</v>
      </c>
      <c r="H860" s="11">
        <v>1.0111223458038423E-3</v>
      </c>
      <c r="I860" s="18">
        <f t="shared" si="131"/>
        <v>4.5684251723020379</v>
      </c>
      <c r="J860" s="18">
        <f t="shared" si="130"/>
        <v>1.6798099358554595</v>
      </c>
      <c r="K860" s="10">
        <v>1.5686577996849596</v>
      </c>
      <c r="L860" s="10">
        <v>0.18504092199766159</v>
      </c>
      <c r="M860" s="200">
        <f t="shared" si="134"/>
        <v>0.18504092199766159</v>
      </c>
      <c r="N860" s="85">
        <v>6</v>
      </c>
      <c r="O860" s="85">
        <v>6</v>
      </c>
      <c r="P860" s="8">
        <v>5000</v>
      </c>
      <c r="Q860" s="10">
        <f t="shared" si="132"/>
        <v>8.0019338298401177</v>
      </c>
      <c r="R860" s="11">
        <f t="shared" si="133"/>
        <v>3.7748532077743743E-2</v>
      </c>
      <c r="S860" s="94"/>
    </row>
    <row r="861" spans="1:19">
      <c r="A861" s="9">
        <f t="shared" si="135"/>
        <v>86</v>
      </c>
      <c r="B861" s="8" t="s">
        <v>909</v>
      </c>
      <c r="C861" s="8">
        <v>102.18</v>
      </c>
      <c r="D861" s="8">
        <v>0</v>
      </c>
      <c r="E861" s="8">
        <v>0</v>
      </c>
      <c r="F861" s="8">
        <f t="shared" si="129"/>
        <v>102.18</v>
      </c>
      <c r="G861" s="11">
        <v>5.0108568565224653E-4</v>
      </c>
      <c r="H861" s="11">
        <v>5.0556117290192115E-4</v>
      </c>
      <c r="I861" s="18">
        <f t="shared" si="131"/>
        <v>2.284212586151019</v>
      </c>
      <c r="J861" s="18">
        <f t="shared" si="130"/>
        <v>0.83990496792772973</v>
      </c>
      <c r="K861" s="10">
        <v>0.78432889984247978</v>
      </c>
      <c r="L861" s="10">
        <v>9.2520460998830795E-2</v>
      </c>
      <c r="M861" s="200">
        <f t="shared" si="134"/>
        <v>9.2520460998830795E-2</v>
      </c>
      <c r="N861" s="85">
        <v>3</v>
      </c>
      <c r="O861" s="85">
        <v>3</v>
      </c>
      <c r="P861" s="8">
        <v>5000</v>
      </c>
      <c r="Q861" s="10">
        <f t="shared" si="132"/>
        <v>4.0009669149200588</v>
      </c>
      <c r="R861" s="11">
        <f t="shared" si="133"/>
        <v>3.9156066890977281E-2</v>
      </c>
      <c r="S861" s="94"/>
    </row>
    <row r="862" spans="1:19">
      <c r="A862" s="9">
        <f t="shared" si="135"/>
        <v>87</v>
      </c>
      <c r="B862" s="8" t="s">
        <v>910</v>
      </c>
      <c r="C862" s="8">
        <v>200.28</v>
      </c>
      <c r="D862" s="8">
        <v>0</v>
      </c>
      <c r="E862" s="8">
        <v>0</v>
      </c>
      <c r="F862" s="8">
        <f t="shared" si="129"/>
        <v>200.28</v>
      </c>
      <c r="G862" s="11">
        <v>6.6811424753632871E-4</v>
      </c>
      <c r="H862" s="11">
        <v>5.0556117290192115E-4</v>
      </c>
      <c r="I862" s="18">
        <f t="shared" si="131"/>
        <v>2.6632221067790462</v>
      </c>
      <c r="J862" s="18">
        <f t="shared" si="130"/>
        <v>0.97926676866265538</v>
      </c>
      <c r="K862" s="10">
        <v>0.9144692038344624</v>
      </c>
      <c r="L862" s="10">
        <v>0.12336061466510773</v>
      </c>
      <c r="M862" s="200">
        <f t="shared" si="134"/>
        <v>0.12336061466510773</v>
      </c>
      <c r="N862" s="85">
        <v>3</v>
      </c>
      <c r="O862" s="85">
        <v>4</v>
      </c>
      <c r="P862" s="8">
        <v>5000</v>
      </c>
      <c r="Q862" s="10">
        <f t="shared" si="132"/>
        <v>4.6803186939412722</v>
      </c>
      <c r="R862" s="11">
        <f t="shared" si="133"/>
        <v>2.3368877041847775E-2</v>
      </c>
      <c r="S862" s="94"/>
    </row>
    <row r="863" spans="1:19">
      <c r="A863" s="9">
        <f t="shared" si="135"/>
        <v>88</v>
      </c>
      <c r="B863" s="8" t="s">
        <v>911</v>
      </c>
      <c r="C863" s="8">
        <v>183.1</v>
      </c>
      <c r="D863" s="8">
        <v>0</v>
      </c>
      <c r="E863" s="8">
        <v>0</v>
      </c>
      <c r="F863" s="8">
        <f t="shared" si="129"/>
        <v>183.1</v>
      </c>
      <c r="G863" s="11">
        <v>6.6811424753632871E-4</v>
      </c>
      <c r="H863" s="11">
        <v>5.0556117290192115E-4</v>
      </c>
      <c r="I863" s="18">
        <f t="shared" si="131"/>
        <v>2.6632221067790462</v>
      </c>
      <c r="J863" s="18">
        <f t="shared" si="130"/>
        <v>0.97926676866265538</v>
      </c>
      <c r="K863" s="10">
        <v>0.9144692038344624</v>
      </c>
      <c r="L863" s="10">
        <v>0.12336061466510773</v>
      </c>
      <c r="M863" s="200">
        <f t="shared" si="134"/>
        <v>0.12336061466510773</v>
      </c>
      <c r="N863" s="85">
        <v>3</v>
      </c>
      <c r="O863" s="85">
        <v>4</v>
      </c>
      <c r="P863" s="8">
        <v>5000</v>
      </c>
      <c r="Q863" s="10">
        <f t="shared" si="132"/>
        <v>4.6803186939412722</v>
      </c>
      <c r="R863" s="11">
        <f t="shared" si="133"/>
        <v>2.5561543931956702E-2</v>
      </c>
      <c r="S863" s="94"/>
    </row>
    <row r="864" spans="1:19">
      <c r="A864" s="9">
        <f t="shared" si="135"/>
        <v>89</v>
      </c>
      <c r="B864" s="8" t="s">
        <v>912</v>
      </c>
      <c r="C864" s="8">
        <v>6638.08</v>
      </c>
      <c r="D864" s="8">
        <v>0</v>
      </c>
      <c r="E864" s="8">
        <v>0</v>
      </c>
      <c r="F864" s="8">
        <f t="shared" si="129"/>
        <v>6638.08</v>
      </c>
      <c r="G864" s="11">
        <v>2.004342742608986E-2</v>
      </c>
      <c r="H864" s="11">
        <v>2.0222446916076844E-2</v>
      </c>
      <c r="I864" s="18">
        <f t="shared" si="131"/>
        <v>91.368503446040734</v>
      </c>
      <c r="J864" s="18">
        <f t="shared" si="130"/>
        <v>33.596198717109182</v>
      </c>
      <c r="K864" s="10">
        <v>31.373155993699186</v>
      </c>
      <c r="L864" s="10">
        <v>3.7008184399532316</v>
      </c>
      <c r="M864" s="200">
        <f t="shared" si="134"/>
        <v>3.7008184399532316</v>
      </c>
      <c r="N864" s="85">
        <v>120</v>
      </c>
      <c r="O864" s="85">
        <v>120</v>
      </c>
      <c r="P864" s="8">
        <v>5000</v>
      </c>
      <c r="Q864" s="10">
        <f t="shared" si="132"/>
        <v>160.03867659680233</v>
      </c>
      <c r="R864" s="11">
        <f t="shared" si="133"/>
        <v>2.410918166048049E-2</v>
      </c>
      <c r="S864" s="94"/>
    </row>
    <row r="865" spans="1:19">
      <c r="A865" s="9">
        <f t="shared" si="135"/>
        <v>90</v>
      </c>
      <c r="B865" s="8" t="s">
        <v>913</v>
      </c>
      <c r="C865" s="8">
        <v>174.99</v>
      </c>
      <c r="D865" s="8">
        <v>0</v>
      </c>
      <c r="E865" s="8">
        <v>0</v>
      </c>
      <c r="F865" s="8">
        <f t="shared" si="129"/>
        <v>174.99</v>
      </c>
      <c r="G865" s="11">
        <v>6.6811424753632871E-4</v>
      </c>
      <c r="H865" s="11">
        <v>5.0556117290192115E-4</v>
      </c>
      <c r="I865" s="18">
        <f t="shared" si="131"/>
        <v>2.6632221067790462</v>
      </c>
      <c r="J865" s="18">
        <f t="shared" si="130"/>
        <v>0.97926676866265538</v>
      </c>
      <c r="K865" s="10">
        <v>0.9144692038344624</v>
      </c>
      <c r="L865" s="10">
        <v>0.12336061466510773</v>
      </c>
      <c r="M865" s="200">
        <f t="shared" si="134"/>
        <v>0.12336061466510773</v>
      </c>
      <c r="N865" s="85">
        <v>3</v>
      </c>
      <c r="O865" s="85">
        <v>4</v>
      </c>
      <c r="P865" s="8">
        <v>5000</v>
      </c>
      <c r="Q865" s="10">
        <f t="shared" si="132"/>
        <v>4.6803186939412722</v>
      </c>
      <c r="R865" s="11">
        <f t="shared" si="133"/>
        <v>2.6746206605756169E-2</v>
      </c>
      <c r="S865" s="94"/>
    </row>
    <row r="866" spans="1:19">
      <c r="A866" s="9">
        <f t="shared" si="135"/>
        <v>91</v>
      </c>
      <c r="B866" s="8" t="s">
        <v>914</v>
      </c>
      <c r="C866" s="8">
        <v>4236.49</v>
      </c>
      <c r="D866" s="8">
        <v>0</v>
      </c>
      <c r="E866" s="8">
        <v>0</v>
      </c>
      <c r="F866" s="8">
        <f t="shared" si="129"/>
        <v>4236.49</v>
      </c>
      <c r="G866" s="11">
        <v>1.1691999331885753E-2</v>
      </c>
      <c r="H866" s="11">
        <v>1.1796427367711493E-2</v>
      </c>
      <c r="I866" s="18">
        <f t="shared" si="131"/>
        <v>53.298293676857107</v>
      </c>
      <c r="J866" s="18">
        <f t="shared" si="130"/>
        <v>19.597782584980358</v>
      </c>
      <c r="K866" s="10">
        <v>18.301007662991196</v>
      </c>
      <c r="L866" s="10">
        <v>2.1588107566393853</v>
      </c>
      <c r="M866" s="200">
        <f t="shared" si="134"/>
        <v>2.1588107566393853</v>
      </c>
      <c r="N866" s="85">
        <v>70</v>
      </c>
      <c r="O866" s="85">
        <v>70</v>
      </c>
      <c r="P866" s="8">
        <v>5000</v>
      </c>
      <c r="Q866" s="10">
        <f t="shared" si="132"/>
        <v>93.355894681468044</v>
      </c>
      <c r="R866" s="11">
        <f t="shared" si="133"/>
        <v>2.2036141872509567E-2</v>
      </c>
      <c r="S866" s="94"/>
    </row>
    <row r="867" spans="1:19">
      <c r="A867" s="9">
        <f t="shared" si="135"/>
        <v>92</v>
      </c>
      <c r="B867" s="8" t="s">
        <v>915</v>
      </c>
      <c r="C867" s="8">
        <v>5395.1</v>
      </c>
      <c r="D867" s="8">
        <v>0</v>
      </c>
      <c r="E867" s="8">
        <v>0</v>
      </c>
      <c r="F867" s="8">
        <f t="shared" si="129"/>
        <v>5395.1</v>
      </c>
      <c r="G867" s="11">
        <v>1.8039084683480876E-2</v>
      </c>
      <c r="H867" s="11">
        <v>1.8200202224469161E-2</v>
      </c>
      <c r="I867" s="18">
        <f t="shared" si="131"/>
        <v>82.231653101436677</v>
      </c>
      <c r="J867" s="18">
        <f t="shared" si="130"/>
        <v>30.23657884539827</v>
      </c>
      <c r="K867" s="10">
        <v>28.235840394329269</v>
      </c>
      <c r="L867" s="10">
        <v>3.3307365959579087</v>
      </c>
      <c r="M867" s="200">
        <f t="shared" si="134"/>
        <v>3.3307365959579087</v>
      </c>
      <c r="N867" s="85">
        <v>108</v>
      </c>
      <c r="O867" s="85">
        <v>108</v>
      </c>
      <c r="P867" s="8">
        <v>5000</v>
      </c>
      <c r="Q867" s="10">
        <f t="shared" si="132"/>
        <v>144.03480893712214</v>
      </c>
      <c r="R867" s="11">
        <f t="shared" si="133"/>
        <v>2.6697338128509596E-2</v>
      </c>
      <c r="S867" s="94"/>
    </row>
    <row r="868" spans="1:19">
      <c r="A868" s="9">
        <f t="shared" si="135"/>
        <v>93</v>
      </c>
      <c r="B868" s="8" t="s">
        <v>916</v>
      </c>
      <c r="C868" s="8">
        <v>4042.93</v>
      </c>
      <c r="D868" s="8">
        <v>0</v>
      </c>
      <c r="E868" s="8">
        <v>0</v>
      </c>
      <c r="F868" s="8">
        <f t="shared" si="129"/>
        <v>4042.93</v>
      </c>
      <c r="G868" s="11">
        <v>1.2026056455653918E-2</v>
      </c>
      <c r="H868" s="11">
        <v>1.2133468149646108E-2</v>
      </c>
      <c r="I868" s="18">
        <f t="shared" si="131"/>
        <v>54.821102067624452</v>
      </c>
      <c r="J868" s="18">
        <f t="shared" si="130"/>
        <v>20.157719230265513</v>
      </c>
      <c r="K868" s="10">
        <v>18.823893596219516</v>
      </c>
      <c r="L868" s="10">
        <v>2.2204910639719393</v>
      </c>
      <c r="M868" s="200">
        <f t="shared" si="134"/>
        <v>2.2204910639719393</v>
      </c>
      <c r="N868" s="85">
        <v>72</v>
      </c>
      <c r="O868" s="85">
        <v>72</v>
      </c>
      <c r="P868" s="8">
        <v>5000</v>
      </c>
      <c r="Q868" s="10">
        <f t="shared" si="132"/>
        <v>96.023205958081419</v>
      </c>
      <c r="R868" s="11">
        <f t="shared" si="133"/>
        <v>2.3750895008838001E-2</v>
      </c>
      <c r="S868" s="94"/>
    </row>
    <row r="869" spans="1:19">
      <c r="A869" s="9">
        <f t="shared" si="135"/>
        <v>94</v>
      </c>
      <c r="B869" s="8" t="s">
        <v>917</v>
      </c>
      <c r="C869" s="8">
        <v>68.8</v>
      </c>
      <c r="D869" s="8">
        <v>0</v>
      </c>
      <c r="E869" s="8">
        <v>0</v>
      </c>
      <c r="F869" s="8">
        <f t="shared" si="129"/>
        <v>68.8</v>
      </c>
      <c r="G869" s="11">
        <v>1.6702856188408218E-4</v>
      </c>
      <c r="H869" s="11">
        <v>1.6852039096730705E-4</v>
      </c>
      <c r="I869" s="18">
        <f t="shared" si="131"/>
        <v>0.76140419538367288</v>
      </c>
      <c r="J869" s="18">
        <f t="shared" si="130"/>
        <v>0.27996832264257654</v>
      </c>
      <c r="K869" s="10">
        <v>0.26144296661415989</v>
      </c>
      <c r="L869" s="10">
        <v>3.0840153666276932E-2</v>
      </c>
      <c r="M869" s="200">
        <f t="shared" si="134"/>
        <v>3.0840153666276932E-2</v>
      </c>
      <c r="N869" s="85">
        <v>1</v>
      </c>
      <c r="O869" s="85">
        <v>1</v>
      </c>
      <c r="P869" s="8">
        <v>5000</v>
      </c>
      <c r="Q869" s="10">
        <f t="shared" si="132"/>
        <v>1.3336556383066864</v>
      </c>
      <c r="R869" s="11">
        <f t="shared" si="133"/>
        <v>1.9384529626550677E-2</v>
      </c>
      <c r="S869" s="94"/>
    </row>
    <row r="870" spans="1:19">
      <c r="A870" s="9">
        <f t="shared" si="135"/>
        <v>95</v>
      </c>
      <c r="B870" s="8" t="s">
        <v>918</v>
      </c>
      <c r="C870" s="8">
        <v>57.6</v>
      </c>
      <c r="D870" s="8">
        <v>0</v>
      </c>
      <c r="E870" s="8">
        <v>0</v>
      </c>
      <c r="F870" s="8">
        <f t="shared" si="129"/>
        <v>57.6</v>
      </c>
      <c r="G870" s="11">
        <v>3.3405712376816435E-4</v>
      </c>
      <c r="H870" s="11">
        <v>3.370407819346141E-4</v>
      </c>
      <c r="I870" s="18">
        <f t="shared" ref="I870:I901" si="136">(G870+H870)*$T$2</f>
        <v>1.5228083907673458</v>
      </c>
      <c r="J870" s="18">
        <f t="shared" si="130"/>
        <v>0.55993664528515308</v>
      </c>
      <c r="K870" s="10">
        <v>0.52288593322831978</v>
      </c>
      <c r="L870" s="10">
        <v>6.1680307332553863E-2</v>
      </c>
      <c r="M870" s="200">
        <f t="shared" si="134"/>
        <v>6.1680307332553863E-2</v>
      </c>
      <c r="N870" s="85">
        <v>2</v>
      </c>
      <c r="O870" s="85">
        <v>2</v>
      </c>
      <c r="P870" s="8">
        <v>5000</v>
      </c>
      <c r="Q870" s="10">
        <f t="shared" ref="Q870:Q901" si="137">I870+J870+K870+M870</f>
        <v>2.6673112766133729</v>
      </c>
      <c r="R870" s="11">
        <f t="shared" ref="R870:R901" si="138">Q870/F870</f>
        <v>4.6307487441204387E-2</v>
      </c>
      <c r="S870" s="94"/>
    </row>
    <row r="871" spans="1:19">
      <c r="A871" s="9">
        <f t="shared" si="135"/>
        <v>96</v>
      </c>
      <c r="B871" s="8" t="s">
        <v>919</v>
      </c>
      <c r="C871" s="8">
        <v>189.2</v>
      </c>
      <c r="D871" s="8">
        <v>0</v>
      </c>
      <c r="E871" s="8">
        <v>0</v>
      </c>
      <c r="F871" s="8">
        <f t="shared" si="129"/>
        <v>189.2</v>
      </c>
      <c r="G871" s="11">
        <v>3.3405712376816435E-4</v>
      </c>
      <c r="H871" s="11">
        <v>1.6852039096730705E-4</v>
      </c>
      <c r="I871" s="18">
        <f t="shared" si="136"/>
        <v>1.1404137160117003</v>
      </c>
      <c r="J871" s="18">
        <f t="shared" si="130"/>
        <v>0.4193301233775022</v>
      </c>
      <c r="K871" s="10">
        <v>0.39158327060614251</v>
      </c>
      <c r="L871" s="10">
        <v>6.1680307332553863E-2</v>
      </c>
      <c r="M871" s="200">
        <f t="shared" si="134"/>
        <v>6.1680307332553863E-2</v>
      </c>
      <c r="N871" s="85">
        <v>1</v>
      </c>
      <c r="O871" s="85">
        <v>2</v>
      </c>
      <c r="P871" s="8">
        <v>5000</v>
      </c>
      <c r="Q871" s="10">
        <f t="shared" si="137"/>
        <v>2.0130074173278989</v>
      </c>
      <c r="R871" s="11">
        <f t="shared" si="138"/>
        <v>1.063957408735676E-2</v>
      </c>
      <c r="S871" s="94"/>
    </row>
    <row r="872" spans="1:19">
      <c r="A872" s="9">
        <f t="shared" si="135"/>
        <v>97</v>
      </c>
      <c r="B872" s="8" t="s">
        <v>920</v>
      </c>
      <c r="C872" s="8">
        <v>86.7</v>
      </c>
      <c r="D872" s="8">
        <v>0</v>
      </c>
      <c r="E872" s="8">
        <v>0</v>
      </c>
      <c r="F872" s="8">
        <f t="shared" si="129"/>
        <v>86.7</v>
      </c>
      <c r="G872" s="11">
        <v>3.3405712376816435E-4</v>
      </c>
      <c r="H872" s="11">
        <v>3.370407819346141E-4</v>
      </c>
      <c r="I872" s="18">
        <f t="shared" si="136"/>
        <v>1.5228083907673458</v>
      </c>
      <c r="J872" s="18">
        <f t="shared" si="130"/>
        <v>0.55993664528515308</v>
      </c>
      <c r="K872" s="10">
        <v>0.52288593322831978</v>
      </c>
      <c r="L872" s="10">
        <v>6.1680307332553863E-2</v>
      </c>
      <c r="M872" s="200">
        <f t="shared" si="134"/>
        <v>6.1680307332553863E-2</v>
      </c>
      <c r="N872" s="85">
        <v>2</v>
      </c>
      <c r="O872" s="85">
        <v>2</v>
      </c>
      <c r="P872" s="8">
        <v>5000</v>
      </c>
      <c r="Q872" s="10">
        <f t="shared" si="137"/>
        <v>2.6673112766133729</v>
      </c>
      <c r="R872" s="11">
        <f t="shared" si="138"/>
        <v>3.0764835947097724E-2</v>
      </c>
      <c r="S872" s="94"/>
    </row>
    <row r="873" spans="1:19">
      <c r="A873" s="9">
        <f t="shared" si="135"/>
        <v>98</v>
      </c>
      <c r="B873" s="8" t="s">
        <v>921</v>
      </c>
      <c r="C873" s="8">
        <v>118.58</v>
      </c>
      <c r="D873" s="8">
        <v>0</v>
      </c>
      <c r="E873" s="8">
        <v>0</v>
      </c>
      <c r="F873" s="8">
        <f t="shared" si="129"/>
        <v>118.58</v>
      </c>
      <c r="G873" s="11">
        <v>3.3405712376816435E-4</v>
      </c>
      <c r="H873" s="11">
        <v>3.370407819346141E-4</v>
      </c>
      <c r="I873" s="18">
        <f t="shared" si="136"/>
        <v>1.5228083907673458</v>
      </c>
      <c r="J873" s="18">
        <f t="shared" si="130"/>
        <v>0.55993664528515308</v>
      </c>
      <c r="K873" s="10">
        <v>0.52288593322831978</v>
      </c>
      <c r="L873" s="10">
        <v>6.1680307332553863E-2</v>
      </c>
      <c r="M873" s="200">
        <f t="shared" si="134"/>
        <v>6.1680307332553863E-2</v>
      </c>
      <c r="N873" s="85">
        <v>2</v>
      </c>
      <c r="O873" s="85">
        <v>2</v>
      </c>
      <c r="P873" s="8">
        <v>5000</v>
      </c>
      <c r="Q873" s="10">
        <f t="shared" si="137"/>
        <v>2.6673112766133729</v>
      </c>
      <c r="R873" s="11">
        <f t="shared" si="138"/>
        <v>2.2493770253106535E-2</v>
      </c>
      <c r="S873" s="94"/>
    </row>
    <row r="874" spans="1:19">
      <c r="A874" s="9">
        <f t="shared" si="135"/>
        <v>99</v>
      </c>
      <c r="B874" s="8" t="s">
        <v>922</v>
      </c>
      <c r="C874" s="8">
        <v>31</v>
      </c>
      <c r="D874" s="8">
        <v>0</v>
      </c>
      <c r="E874" s="8">
        <v>0</v>
      </c>
      <c r="F874" s="8">
        <f t="shared" si="129"/>
        <v>31</v>
      </c>
      <c r="G874" s="11">
        <v>1.6702856188408218E-4</v>
      </c>
      <c r="H874" s="11">
        <v>1.6852039096730705E-4</v>
      </c>
      <c r="I874" s="18">
        <f t="shared" si="136"/>
        <v>0.76140419538367288</v>
      </c>
      <c r="J874" s="18">
        <f t="shared" si="130"/>
        <v>0.27996832264257654</v>
      </c>
      <c r="K874" s="10">
        <v>0.26144296661415989</v>
      </c>
      <c r="L874" s="10">
        <v>3.0840153666276932E-2</v>
      </c>
      <c r="M874" s="200">
        <f t="shared" si="134"/>
        <v>3.0840153666276932E-2</v>
      </c>
      <c r="N874" s="85">
        <v>1</v>
      </c>
      <c r="O874" s="85">
        <v>1</v>
      </c>
      <c r="P874" s="8">
        <v>5000</v>
      </c>
      <c r="Q874" s="10">
        <f t="shared" si="137"/>
        <v>1.3336556383066864</v>
      </c>
      <c r="R874" s="11">
        <f t="shared" si="138"/>
        <v>4.3021149622796337E-2</v>
      </c>
      <c r="S874" s="94"/>
    </row>
    <row r="875" spans="1:19">
      <c r="A875" s="9">
        <f t="shared" si="135"/>
        <v>100</v>
      </c>
      <c r="B875" s="8" t="s">
        <v>923</v>
      </c>
      <c r="C875" s="8">
        <v>32.1</v>
      </c>
      <c r="D875" s="8">
        <v>0</v>
      </c>
      <c r="E875" s="8">
        <v>0</v>
      </c>
      <c r="F875" s="8">
        <f t="shared" si="129"/>
        <v>32.1</v>
      </c>
      <c r="G875" s="11">
        <v>5.0108568565224653E-4</v>
      </c>
      <c r="H875" s="11">
        <v>3.370407819346141E-4</v>
      </c>
      <c r="I875" s="18">
        <f t="shared" si="136"/>
        <v>1.9018179113953733</v>
      </c>
      <c r="J875" s="18">
        <f t="shared" si="130"/>
        <v>0.69929844602007885</v>
      </c>
      <c r="K875" s="10">
        <v>0.6530262372203024</v>
      </c>
      <c r="L875" s="10">
        <v>9.2520460998830795E-2</v>
      </c>
      <c r="M875" s="200">
        <f t="shared" si="134"/>
        <v>9.2520460998830795E-2</v>
      </c>
      <c r="N875" s="85">
        <v>2</v>
      </c>
      <c r="O875" s="85">
        <v>3</v>
      </c>
      <c r="P875" s="8">
        <v>5000</v>
      </c>
      <c r="Q875" s="10">
        <f t="shared" si="137"/>
        <v>3.3466630556345853</v>
      </c>
      <c r="R875" s="11">
        <f t="shared" si="138"/>
        <v>0.10425741606338272</v>
      </c>
      <c r="S875" s="94"/>
    </row>
    <row r="876" spans="1:19">
      <c r="A876" s="9">
        <f t="shared" si="135"/>
        <v>101</v>
      </c>
      <c r="B876" s="8" t="s">
        <v>924</v>
      </c>
      <c r="C876" s="8">
        <v>77.8</v>
      </c>
      <c r="D876" s="8">
        <v>0</v>
      </c>
      <c r="E876" s="8">
        <v>0</v>
      </c>
      <c r="F876" s="8">
        <f t="shared" si="129"/>
        <v>77.8</v>
      </c>
      <c r="G876" s="11">
        <v>6.6811424753632871E-4</v>
      </c>
      <c r="H876" s="11">
        <v>5.0556117290192115E-4</v>
      </c>
      <c r="I876" s="18">
        <f t="shared" si="136"/>
        <v>2.6632221067790462</v>
      </c>
      <c r="J876" s="18">
        <f t="shared" si="130"/>
        <v>0.97926676866265538</v>
      </c>
      <c r="K876" s="10">
        <v>0.9144692038344624</v>
      </c>
      <c r="L876" s="10">
        <v>0.12336061466510773</v>
      </c>
      <c r="M876" s="200">
        <f t="shared" si="134"/>
        <v>0.12336061466510773</v>
      </c>
      <c r="N876" s="85">
        <v>3</v>
      </c>
      <c r="O876" s="85">
        <v>4</v>
      </c>
      <c r="P876" s="8">
        <v>5000</v>
      </c>
      <c r="Q876" s="10">
        <f t="shared" si="137"/>
        <v>4.6803186939412722</v>
      </c>
      <c r="R876" s="11">
        <f t="shared" si="138"/>
        <v>6.015833796839682E-2</v>
      </c>
      <c r="S876" s="94"/>
    </row>
    <row r="877" spans="1:19">
      <c r="A877" s="9">
        <f t="shared" si="135"/>
        <v>102</v>
      </c>
      <c r="B877" s="8" t="s">
        <v>925</v>
      </c>
      <c r="C877" s="8">
        <v>64.5</v>
      </c>
      <c r="D877" s="8">
        <v>0</v>
      </c>
      <c r="E877" s="8">
        <v>0</v>
      </c>
      <c r="F877" s="8">
        <f t="shared" si="129"/>
        <v>64.5</v>
      </c>
      <c r="G877" s="11">
        <v>3.3405712376816435E-4</v>
      </c>
      <c r="H877" s="11">
        <v>3.370407819346141E-4</v>
      </c>
      <c r="I877" s="18">
        <f t="shared" si="136"/>
        <v>1.5228083907673458</v>
      </c>
      <c r="J877" s="18">
        <f t="shared" si="130"/>
        <v>0.55993664528515308</v>
      </c>
      <c r="K877" s="10">
        <v>0.52288593322831978</v>
      </c>
      <c r="L877" s="10">
        <v>6.1680307332553863E-2</v>
      </c>
      <c r="M877" s="200">
        <f t="shared" si="134"/>
        <v>6.1680307332553863E-2</v>
      </c>
      <c r="N877" s="85">
        <v>2</v>
      </c>
      <c r="O877" s="85">
        <v>2</v>
      </c>
      <c r="P877" s="8">
        <v>5000</v>
      </c>
      <c r="Q877" s="10">
        <f t="shared" si="137"/>
        <v>2.6673112766133729</v>
      </c>
      <c r="R877" s="11">
        <f t="shared" si="138"/>
        <v>4.1353663203308105E-2</v>
      </c>
      <c r="S877" s="94"/>
    </row>
    <row r="878" spans="1:19">
      <c r="A878" s="9">
        <f t="shared" si="135"/>
        <v>103</v>
      </c>
      <c r="B878" s="8" t="s">
        <v>926</v>
      </c>
      <c r="C878" s="8">
        <v>95.2</v>
      </c>
      <c r="D878" s="8">
        <v>0</v>
      </c>
      <c r="E878" s="8">
        <v>0</v>
      </c>
      <c r="F878" s="8">
        <f t="shared" si="129"/>
        <v>95.2</v>
      </c>
      <c r="G878" s="11">
        <v>3.3405712376816435E-4</v>
      </c>
      <c r="H878" s="11">
        <v>1.6852039096730705E-4</v>
      </c>
      <c r="I878" s="18">
        <f t="shared" si="136"/>
        <v>1.1404137160117003</v>
      </c>
      <c r="J878" s="18">
        <f t="shared" si="130"/>
        <v>0.4193301233775022</v>
      </c>
      <c r="K878" s="10">
        <v>0.39158327060614251</v>
      </c>
      <c r="L878" s="10">
        <v>6.1680307332553863E-2</v>
      </c>
      <c r="M878" s="200">
        <f t="shared" si="134"/>
        <v>6.1680307332553863E-2</v>
      </c>
      <c r="N878" s="85">
        <v>1</v>
      </c>
      <c r="O878" s="85">
        <v>2</v>
      </c>
      <c r="P878" s="8">
        <v>5000</v>
      </c>
      <c r="Q878" s="10">
        <f t="shared" si="137"/>
        <v>2.0130074173278989</v>
      </c>
      <c r="R878" s="11">
        <f t="shared" si="138"/>
        <v>2.114503589630146E-2</v>
      </c>
      <c r="S878" s="94"/>
    </row>
    <row r="879" spans="1:19">
      <c r="A879" s="9">
        <f t="shared" si="135"/>
        <v>104</v>
      </c>
      <c r="B879" s="8" t="s">
        <v>927</v>
      </c>
      <c r="C879" s="8">
        <v>122.1</v>
      </c>
      <c r="D879" s="8">
        <v>0</v>
      </c>
      <c r="E879" s="8">
        <v>0</v>
      </c>
      <c r="F879" s="8">
        <f t="shared" si="129"/>
        <v>122.1</v>
      </c>
      <c r="G879" s="11">
        <v>3.3405712376816435E-4</v>
      </c>
      <c r="H879" s="11">
        <v>3.370407819346141E-4</v>
      </c>
      <c r="I879" s="18">
        <f t="shared" si="136"/>
        <v>1.5228083907673458</v>
      </c>
      <c r="J879" s="18">
        <f t="shared" si="130"/>
        <v>0.55993664528515308</v>
      </c>
      <c r="K879" s="10">
        <v>0.52288593322831978</v>
      </c>
      <c r="L879" s="10">
        <v>6.1680307332553863E-2</v>
      </c>
      <c r="M879" s="200">
        <f t="shared" si="134"/>
        <v>6.1680307332553863E-2</v>
      </c>
      <c r="N879" s="85">
        <v>2</v>
      </c>
      <c r="O879" s="85">
        <v>2</v>
      </c>
      <c r="P879" s="8">
        <v>5000</v>
      </c>
      <c r="Q879" s="10">
        <f t="shared" si="137"/>
        <v>2.6673112766133729</v>
      </c>
      <c r="R879" s="11">
        <f t="shared" si="138"/>
        <v>2.1845301200764725E-2</v>
      </c>
      <c r="S879" s="94"/>
    </row>
    <row r="880" spans="1:19">
      <c r="A880" s="9">
        <f t="shared" si="135"/>
        <v>105</v>
      </c>
      <c r="B880" s="8" t="s">
        <v>928</v>
      </c>
      <c r="C880" s="8">
        <v>321.89999999999998</v>
      </c>
      <c r="D880" s="8">
        <v>0</v>
      </c>
      <c r="E880" s="8">
        <v>0</v>
      </c>
      <c r="F880" s="8">
        <f t="shared" si="129"/>
        <v>321.89999999999998</v>
      </c>
      <c r="G880" s="11">
        <v>2.6724569901453148E-3</v>
      </c>
      <c r="H880" s="11">
        <v>2.6963262554769128E-3</v>
      </c>
      <c r="I880" s="18">
        <f t="shared" si="136"/>
        <v>12.182467126138766</v>
      </c>
      <c r="J880" s="18">
        <f t="shared" si="130"/>
        <v>4.4794931622812246</v>
      </c>
      <c r="K880" s="10">
        <v>4.1830874658265582</v>
      </c>
      <c r="L880" s="10">
        <v>0.4934424586604309</v>
      </c>
      <c r="M880" s="200">
        <f t="shared" si="134"/>
        <v>0.4934424586604309</v>
      </c>
      <c r="N880" s="85">
        <v>16</v>
      </c>
      <c r="O880" s="85">
        <v>16</v>
      </c>
      <c r="P880" s="8">
        <v>5000</v>
      </c>
      <c r="Q880" s="10">
        <f t="shared" si="137"/>
        <v>21.338490212906983</v>
      </c>
      <c r="R880" s="11">
        <f t="shared" si="138"/>
        <v>6.6289189850596411E-2</v>
      </c>
      <c r="S880" s="94"/>
    </row>
    <row r="881" spans="1:19">
      <c r="A881" s="9">
        <f t="shared" si="135"/>
        <v>106</v>
      </c>
      <c r="B881" s="8" t="s">
        <v>929</v>
      </c>
      <c r="C881" s="8">
        <v>125.3</v>
      </c>
      <c r="D881" s="8">
        <v>0</v>
      </c>
      <c r="E881" s="8">
        <v>0</v>
      </c>
      <c r="F881" s="8">
        <f t="shared" ref="F881:F934" si="139">C881+D881+E881</f>
        <v>125.3</v>
      </c>
      <c r="G881" s="11">
        <v>1.3362284950726574E-3</v>
      </c>
      <c r="H881" s="11">
        <v>1.3481631277384564E-3</v>
      </c>
      <c r="I881" s="18">
        <f t="shared" si="136"/>
        <v>6.091233563069383</v>
      </c>
      <c r="J881" s="18">
        <f t="shared" si="130"/>
        <v>2.2397465811406123</v>
      </c>
      <c r="K881" s="10">
        <v>2.0915437329132791</v>
      </c>
      <c r="L881" s="10">
        <v>0.24672122933021545</v>
      </c>
      <c r="M881" s="200">
        <f t="shared" si="134"/>
        <v>0.24672122933021545</v>
      </c>
      <c r="N881" s="85">
        <v>8</v>
      </c>
      <c r="O881" s="85">
        <v>8</v>
      </c>
      <c r="P881" s="8">
        <v>5000</v>
      </c>
      <c r="Q881" s="10">
        <f t="shared" si="137"/>
        <v>10.669245106453491</v>
      </c>
      <c r="R881" s="11">
        <f t="shared" si="138"/>
        <v>8.5149601807290434E-2</v>
      </c>
      <c r="S881" s="94"/>
    </row>
    <row r="882" spans="1:19">
      <c r="A882" s="9">
        <f t="shared" si="135"/>
        <v>107</v>
      </c>
      <c r="B882" s="8" t="s">
        <v>930</v>
      </c>
      <c r="C882" s="8">
        <v>131.80000000000001</v>
      </c>
      <c r="D882" s="8">
        <v>0</v>
      </c>
      <c r="E882" s="8">
        <v>0</v>
      </c>
      <c r="F882" s="8">
        <f t="shared" si="139"/>
        <v>131.80000000000001</v>
      </c>
      <c r="G882" s="11">
        <v>1.3362284950726574E-3</v>
      </c>
      <c r="H882" s="11">
        <v>1.3481631277384564E-3</v>
      </c>
      <c r="I882" s="18">
        <f t="shared" si="136"/>
        <v>6.091233563069383</v>
      </c>
      <c r="J882" s="18">
        <f t="shared" si="130"/>
        <v>2.2397465811406123</v>
      </c>
      <c r="K882" s="10">
        <v>2.0915437329132791</v>
      </c>
      <c r="L882" s="10">
        <v>0.24672122933021545</v>
      </c>
      <c r="M882" s="200">
        <f t="shared" si="134"/>
        <v>0.24672122933021545</v>
      </c>
      <c r="N882" s="85">
        <v>8</v>
      </c>
      <c r="O882" s="85">
        <v>8</v>
      </c>
      <c r="P882" s="8">
        <v>5000</v>
      </c>
      <c r="Q882" s="10">
        <f t="shared" si="137"/>
        <v>10.669245106453491</v>
      </c>
      <c r="R882" s="11">
        <f t="shared" si="138"/>
        <v>8.0950266361559109E-2</v>
      </c>
      <c r="S882" s="94"/>
    </row>
    <row r="883" spans="1:19">
      <c r="A883" s="9">
        <f t="shared" si="135"/>
        <v>108</v>
      </c>
      <c r="B883" s="8" t="s">
        <v>931</v>
      </c>
      <c r="C883" s="8">
        <v>266.8</v>
      </c>
      <c r="D883" s="8">
        <v>0</v>
      </c>
      <c r="E883" s="8">
        <v>0</v>
      </c>
      <c r="F883" s="8">
        <f t="shared" si="139"/>
        <v>266.8</v>
      </c>
      <c r="G883" s="11">
        <v>2.6724569901453148E-3</v>
      </c>
      <c r="H883" s="11">
        <v>2.6963262554769128E-3</v>
      </c>
      <c r="I883" s="18">
        <f t="shared" si="136"/>
        <v>12.182467126138766</v>
      </c>
      <c r="J883" s="18">
        <f t="shared" si="130"/>
        <v>4.4794931622812246</v>
      </c>
      <c r="K883" s="10">
        <v>4.1830874658265582</v>
      </c>
      <c r="L883" s="10">
        <v>0.4934424586604309</v>
      </c>
      <c r="M883" s="200">
        <f t="shared" si="134"/>
        <v>0.4934424586604309</v>
      </c>
      <c r="N883" s="85">
        <v>16</v>
      </c>
      <c r="O883" s="85">
        <v>16</v>
      </c>
      <c r="P883" s="8">
        <v>5000</v>
      </c>
      <c r="Q883" s="10">
        <f t="shared" si="137"/>
        <v>21.338490212906983</v>
      </c>
      <c r="R883" s="11">
        <f t="shared" si="138"/>
        <v>7.9979348624089133E-2</v>
      </c>
      <c r="S883" s="94"/>
    </row>
    <row r="884" spans="1:19">
      <c r="A884" s="9">
        <f t="shared" si="135"/>
        <v>109</v>
      </c>
      <c r="B884" s="8" t="s">
        <v>932</v>
      </c>
      <c r="C884" s="8">
        <v>309.60000000000002</v>
      </c>
      <c r="D884" s="8">
        <v>0</v>
      </c>
      <c r="E884" s="8">
        <v>0</v>
      </c>
      <c r="F884" s="8">
        <f t="shared" si="139"/>
        <v>309.60000000000002</v>
      </c>
      <c r="G884" s="11">
        <v>2.6724569901453148E-3</v>
      </c>
      <c r="H884" s="11">
        <v>2.6963262554769128E-3</v>
      </c>
      <c r="I884" s="18">
        <f t="shared" si="136"/>
        <v>12.182467126138766</v>
      </c>
      <c r="J884" s="18">
        <f t="shared" ref="J884:J940" si="140">I884*0.3677</f>
        <v>4.4794931622812246</v>
      </c>
      <c r="K884" s="10">
        <v>4.1830874658265582</v>
      </c>
      <c r="L884" s="10">
        <v>0.4934424586604309</v>
      </c>
      <c r="M884" s="200">
        <f t="shared" si="134"/>
        <v>0.4934424586604309</v>
      </c>
      <c r="N884" s="85">
        <v>16</v>
      </c>
      <c r="O884" s="85">
        <v>16</v>
      </c>
      <c r="P884" s="8">
        <v>5000</v>
      </c>
      <c r="Q884" s="10">
        <f t="shared" si="137"/>
        <v>21.338490212906983</v>
      </c>
      <c r="R884" s="11">
        <f t="shared" si="138"/>
        <v>6.89227720055135E-2</v>
      </c>
      <c r="S884" s="94"/>
    </row>
    <row r="885" spans="1:19">
      <c r="A885" s="9">
        <f t="shared" si="135"/>
        <v>110</v>
      </c>
      <c r="B885" s="8" t="s">
        <v>933</v>
      </c>
      <c r="C885" s="8">
        <v>339.5</v>
      </c>
      <c r="D885" s="8">
        <v>0</v>
      </c>
      <c r="E885" s="8">
        <v>0</v>
      </c>
      <c r="F885" s="8">
        <f t="shared" si="139"/>
        <v>339.5</v>
      </c>
      <c r="G885" s="11">
        <v>2.6724569901453148E-3</v>
      </c>
      <c r="H885" s="11">
        <v>2.6963262554769128E-3</v>
      </c>
      <c r="I885" s="18">
        <f t="shared" si="136"/>
        <v>12.182467126138766</v>
      </c>
      <c r="J885" s="18">
        <f t="shared" si="140"/>
        <v>4.4794931622812246</v>
      </c>
      <c r="K885" s="10">
        <v>4.1830874658265582</v>
      </c>
      <c r="L885" s="10">
        <v>0.4934424586604309</v>
      </c>
      <c r="M885" s="200">
        <f t="shared" si="134"/>
        <v>0.4934424586604309</v>
      </c>
      <c r="N885" s="85">
        <v>16</v>
      </c>
      <c r="O885" s="85">
        <v>16</v>
      </c>
      <c r="P885" s="8">
        <v>5000</v>
      </c>
      <c r="Q885" s="10">
        <f t="shared" si="137"/>
        <v>21.338490212906983</v>
      </c>
      <c r="R885" s="11">
        <f t="shared" si="138"/>
        <v>6.2852695767030883E-2</v>
      </c>
      <c r="S885" s="94"/>
    </row>
    <row r="886" spans="1:19">
      <c r="A886" s="9">
        <f t="shared" si="135"/>
        <v>111</v>
      </c>
      <c r="B886" s="8" t="s">
        <v>934</v>
      </c>
      <c r="C886" s="8">
        <v>1490.07</v>
      </c>
      <c r="D886" s="8">
        <v>0</v>
      </c>
      <c r="E886" s="8">
        <v>0</v>
      </c>
      <c r="F886" s="8">
        <f t="shared" si="139"/>
        <v>1490.07</v>
      </c>
      <c r="G886" s="11">
        <v>8.0173709704359445E-3</v>
      </c>
      <c r="H886" s="11">
        <v>8.0889787664307385E-3</v>
      </c>
      <c r="I886" s="18">
        <f t="shared" si="136"/>
        <v>36.547401378416303</v>
      </c>
      <c r="J886" s="18">
        <f t="shared" si="140"/>
        <v>13.438479486843676</v>
      </c>
      <c r="K886" s="10">
        <v>12.549262397479676</v>
      </c>
      <c r="L886" s="10">
        <v>1.4803273759812927</v>
      </c>
      <c r="M886" s="200">
        <f t="shared" si="134"/>
        <v>1.4803273759812927</v>
      </c>
      <c r="N886" s="85">
        <v>48</v>
      </c>
      <c r="O886" s="85">
        <v>48</v>
      </c>
      <c r="P886" s="8">
        <v>5000</v>
      </c>
      <c r="Q886" s="10">
        <f t="shared" si="137"/>
        <v>64.015470638720942</v>
      </c>
      <c r="R886" s="11">
        <f t="shared" si="138"/>
        <v>4.2961384793144583E-2</v>
      </c>
      <c r="S886" s="94"/>
    </row>
    <row r="887" spans="1:19">
      <c r="A887" s="9">
        <f t="shared" si="135"/>
        <v>112</v>
      </c>
      <c r="B887" s="8" t="s">
        <v>935</v>
      </c>
      <c r="C887" s="8">
        <v>313.39999999999998</v>
      </c>
      <c r="D887" s="8">
        <v>0</v>
      </c>
      <c r="E887" s="8">
        <v>0</v>
      </c>
      <c r="F887" s="8">
        <f t="shared" si="139"/>
        <v>313.39999999999998</v>
      </c>
      <c r="G887" s="11">
        <v>2.6724569901453148E-3</v>
      </c>
      <c r="H887" s="11">
        <v>2.6963262554769128E-3</v>
      </c>
      <c r="I887" s="18">
        <f t="shared" si="136"/>
        <v>12.182467126138766</v>
      </c>
      <c r="J887" s="18">
        <f t="shared" si="140"/>
        <v>4.4794931622812246</v>
      </c>
      <c r="K887" s="10">
        <v>4.1830874658265582</v>
      </c>
      <c r="L887" s="10">
        <v>0.4934424586604309</v>
      </c>
      <c r="M887" s="200">
        <f t="shared" si="134"/>
        <v>0.4934424586604309</v>
      </c>
      <c r="N887" s="85">
        <v>16</v>
      </c>
      <c r="O887" s="85">
        <v>16</v>
      </c>
      <c r="P887" s="8">
        <v>5000</v>
      </c>
      <c r="Q887" s="10">
        <f t="shared" si="137"/>
        <v>21.338490212906983</v>
      </c>
      <c r="R887" s="11">
        <f t="shared" si="138"/>
        <v>6.8087077896959114E-2</v>
      </c>
      <c r="S887" s="94"/>
    </row>
    <row r="888" spans="1:19">
      <c r="A888" s="9">
        <f t="shared" si="135"/>
        <v>113</v>
      </c>
      <c r="B888" s="8" t="s">
        <v>936</v>
      </c>
      <c r="C888" s="8">
        <v>1153.5999999999999</v>
      </c>
      <c r="D888" s="8">
        <v>0</v>
      </c>
      <c r="E888" s="8">
        <v>0</v>
      </c>
      <c r="F888" s="8">
        <f t="shared" si="139"/>
        <v>1153.5999999999999</v>
      </c>
      <c r="G888" s="11">
        <v>8.0173709704359445E-3</v>
      </c>
      <c r="H888" s="11">
        <v>8.0889787664307385E-3</v>
      </c>
      <c r="I888" s="18">
        <f t="shared" si="136"/>
        <v>36.547401378416303</v>
      </c>
      <c r="J888" s="18">
        <f t="shared" si="140"/>
        <v>13.438479486843676</v>
      </c>
      <c r="K888" s="10">
        <v>12.549262397479676</v>
      </c>
      <c r="L888" s="10">
        <v>1.4803273759812927</v>
      </c>
      <c r="M888" s="200">
        <f t="shared" si="134"/>
        <v>1.4803273759812927</v>
      </c>
      <c r="N888" s="85">
        <v>48</v>
      </c>
      <c r="O888" s="85">
        <v>48</v>
      </c>
      <c r="P888" s="8">
        <v>5000</v>
      </c>
      <c r="Q888" s="10">
        <f t="shared" si="137"/>
        <v>64.015470638720942</v>
      </c>
      <c r="R888" s="11">
        <f t="shared" si="138"/>
        <v>5.5491912828294854E-2</v>
      </c>
      <c r="S888" s="94"/>
    </row>
    <row r="889" spans="1:19">
      <c r="A889" s="9">
        <f t="shared" si="135"/>
        <v>114</v>
      </c>
      <c r="B889" s="8" t="s">
        <v>937</v>
      </c>
      <c r="C889" s="8">
        <v>337.9</v>
      </c>
      <c r="D889" s="8">
        <v>0</v>
      </c>
      <c r="E889" s="8">
        <v>0</v>
      </c>
      <c r="F889" s="8">
        <f t="shared" si="139"/>
        <v>337.9</v>
      </c>
      <c r="G889" s="11">
        <v>2.6724569901453148E-3</v>
      </c>
      <c r="H889" s="11">
        <v>2.6963262554769128E-3</v>
      </c>
      <c r="I889" s="18">
        <f t="shared" si="136"/>
        <v>12.182467126138766</v>
      </c>
      <c r="J889" s="18">
        <f t="shared" si="140"/>
        <v>4.4794931622812246</v>
      </c>
      <c r="K889" s="10">
        <v>4.1830874658265582</v>
      </c>
      <c r="L889" s="10">
        <v>0.4934424586604309</v>
      </c>
      <c r="M889" s="200">
        <f t="shared" si="134"/>
        <v>0.4934424586604309</v>
      </c>
      <c r="N889" s="85">
        <v>16</v>
      </c>
      <c r="O889" s="85">
        <v>16</v>
      </c>
      <c r="P889" s="8">
        <v>5000</v>
      </c>
      <c r="Q889" s="10">
        <f t="shared" si="137"/>
        <v>21.338490212906983</v>
      </c>
      <c r="R889" s="11">
        <f t="shared" si="138"/>
        <v>6.3150311372912063E-2</v>
      </c>
      <c r="S889" s="94"/>
    </row>
    <row r="890" spans="1:19">
      <c r="A890" s="9">
        <f t="shared" si="135"/>
        <v>115</v>
      </c>
      <c r="B890" s="8" t="s">
        <v>938</v>
      </c>
      <c r="C890" s="8">
        <v>376.7</v>
      </c>
      <c r="D890" s="8">
        <v>0</v>
      </c>
      <c r="E890" s="8">
        <v>0</v>
      </c>
      <c r="F890" s="8">
        <f t="shared" si="139"/>
        <v>376.7</v>
      </c>
      <c r="G890" s="11">
        <v>2.6724569901453148E-3</v>
      </c>
      <c r="H890" s="11">
        <v>2.6963262554769128E-3</v>
      </c>
      <c r="I890" s="18">
        <f t="shared" si="136"/>
        <v>12.182467126138766</v>
      </c>
      <c r="J890" s="18">
        <f t="shared" si="140"/>
        <v>4.4794931622812246</v>
      </c>
      <c r="K890" s="10">
        <v>4.1830874658265582</v>
      </c>
      <c r="L890" s="10">
        <v>0.4934424586604309</v>
      </c>
      <c r="M890" s="200">
        <f t="shared" si="134"/>
        <v>0.4934424586604309</v>
      </c>
      <c r="N890" s="85">
        <v>16</v>
      </c>
      <c r="O890" s="85">
        <v>16</v>
      </c>
      <c r="P890" s="8">
        <v>5000</v>
      </c>
      <c r="Q890" s="10">
        <f t="shared" si="137"/>
        <v>21.338490212906983</v>
      </c>
      <c r="R890" s="11">
        <f t="shared" si="138"/>
        <v>5.6645846065587958E-2</v>
      </c>
      <c r="S890" s="94"/>
    </row>
    <row r="891" spans="1:19">
      <c r="A891" s="9">
        <f t="shared" si="135"/>
        <v>116</v>
      </c>
      <c r="B891" s="8" t="s">
        <v>939</v>
      </c>
      <c r="C891" s="8">
        <v>331.2</v>
      </c>
      <c r="D891" s="8">
        <v>0</v>
      </c>
      <c r="E891" s="8">
        <v>0</v>
      </c>
      <c r="F891" s="8">
        <f t="shared" si="139"/>
        <v>331.2</v>
      </c>
      <c r="G891" s="11">
        <v>2.6724569901453148E-3</v>
      </c>
      <c r="H891" s="11">
        <v>2.6963262554769128E-3</v>
      </c>
      <c r="I891" s="18">
        <f t="shared" si="136"/>
        <v>12.182467126138766</v>
      </c>
      <c r="J891" s="18">
        <f t="shared" si="140"/>
        <v>4.4794931622812246</v>
      </c>
      <c r="K891" s="10">
        <v>4.1830874658265582</v>
      </c>
      <c r="L891" s="10">
        <v>0.4934424586604309</v>
      </c>
      <c r="M891" s="200">
        <f t="shared" si="134"/>
        <v>0.4934424586604309</v>
      </c>
      <c r="N891" s="85">
        <v>16</v>
      </c>
      <c r="O891" s="85">
        <v>16</v>
      </c>
      <c r="P891" s="8">
        <v>5000</v>
      </c>
      <c r="Q891" s="10">
        <f t="shared" si="137"/>
        <v>21.338490212906983</v>
      </c>
      <c r="R891" s="11">
        <f t="shared" si="138"/>
        <v>6.4427808613849585E-2</v>
      </c>
      <c r="S891" s="94"/>
    </row>
    <row r="892" spans="1:19">
      <c r="A892" s="9">
        <f t="shared" si="135"/>
        <v>117</v>
      </c>
      <c r="B892" s="8" t="s">
        <v>940</v>
      </c>
      <c r="C892" s="8">
        <v>4543.6099999999997</v>
      </c>
      <c r="D892" s="8">
        <v>0</v>
      </c>
      <c r="E892" s="8">
        <v>0</v>
      </c>
      <c r="F892" s="8">
        <f t="shared" si="139"/>
        <v>4543.6099999999997</v>
      </c>
      <c r="G892" s="11">
        <v>2.5054284282612325E-2</v>
      </c>
      <c r="H892" s="11">
        <v>2.5278058645096059E-2</v>
      </c>
      <c r="I892" s="18">
        <f t="shared" si="136"/>
        <v>114.21062930755093</v>
      </c>
      <c r="J892" s="18">
        <f t="shared" si="140"/>
        <v>41.995248396386479</v>
      </c>
      <c r="K892" s="10">
        <v>39.216444992123989</v>
      </c>
      <c r="L892" s="10">
        <v>4.6260230499415398</v>
      </c>
      <c r="M892" s="200">
        <f t="shared" si="134"/>
        <v>4.6260230499415398</v>
      </c>
      <c r="N892" s="85">
        <v>150</v>
      </c>
      <c r="O892" s="85">
        <v>150</v>
      </c>
      <c r="P892" s="8">
        <v>5000</v>
      </c>
      <c r="Q892" s="10">
        <f t="shared" si="137"/>
        <v>200.04834574600295</v>
      </c>
      <c r="R892" s="11">
        <f t="shared" si="138"/>
        <v>4.4028502830569298E-2</v>
      </c>
      <c r="S892" s="94"/>
    </row>
    <row r="893" spans="1:19">
      <c r="A893" s="9">
        <f t="shared" si="135"/>
        <v>118</v>
      </c>
      <c r="B893" s="8" t="s">
        <v>941</v>
      </c>
      <c r="C893" s="8">
        <v>4442.1000000000004</v>
      </c>
      <c r="D893" s="8">
        <v>0</v>
      </c>
      <c r="E893" s="8">
        <v>0</v>
      </c>
      <c r="F893" s="8">
        <f t="shared" si="139"/>
        <v>4442.1000000000004</v>
      </c>
      <c r="G893" s="11">
        <v>2.4887255720728245E-2</v>
      </c>
      <c r="H893" s="11">
        <v>2.510953825412875E-2</v>
      </c>
      <c r="I893" s="18">
        <f t="shared" si="136"/>
        <v>113.44922511216727</v>
      </c>
      <c r="J893" s="18">
        <f t="shared" si="140"/>
        <v>41.715280073743905</v>
      </c>
      <c r="K893" s="10">
        <v>38.955002025509827</v>
      </c>
      <c r="L893" s="10">
        <v>4.5951828962752632</v>
      </c>
      <c r="M893" s="200">
        <f t="shared" si="134"/>
        <v>4.5951828962752632</v>
      </c>
      <c r="N893" s="85">
        <v>149</v>
      </c>
      <c r="O893" s="85">
        <v>149</v>
      </c>
      <c r="P893" s="8">
        <v>5000</v>
      </c>
      <c r="Q893" s="10">
        <f t="shared" si="137"/>
        <v>198.71469010769627</v>
      </c>
      <c r="R893" s="11">
        <f t="shared" si="138"/>
        <v>4.4734402671640951E-2</v>
      </c>
      <c r="S893" s="94"/>
    </row>
    <row r="894" spans="1:19">
      <c r="A894" s="9">
        <f t="shared" si="135"/>
        <v>119</v>
      </c>
      <c r="B894" s="8" t="s">
        <v>942</v>
      </c>
      <c r="C894" s="8">
        <v>2681.07</v>
      </c>
      <c r="D894" s="8">
        <v>1283.7</v>
      </c>
      <c r="E894" s="8">
        <v>0</v>
      </c>
      <c r="F894" s="8">
        <f t="shared" si="139"/>
        <v>3964.7700000000004</v>
      </c>
      <c r="G894" s="11">
        <v>1.4197427760146986E-2</v>
      </c>
      <c r="H894" s="11">
        <v>1.4324233232221099E-2</v>
      </c>
      <c r="I894" s="18">
        <f t="shared" si="136"/>
        <v>64.719356607612198</v>
      </c>
      <c r="J894" s="18">
        <f t="shared" si="140"/>
        <v>23.797307424619007</v>
      </c>
      <c r="K894" s="10">
        <v>22.222652162203591</v>
      </c>
      <c r="L894" s="10">
        <v>2.6214130616335392</v>
      </c>
      <c r="M894" s="200">
        <f t="shared" si="134"/>
        <v>2.6214130616335392</v>
      </c>
      <c r="N894" s="85">
        <v>85</v>
      </c>
      <c r="O894" s="85">
        <v>85</v>
      </c>
      <c r="P894" s="8">
        <v>5000</v>
      </c>
      <c r="Q894" s="10">
        <f t="shared" si="137"/>
        <v>113.36072925606832</v>
      </c>
      <c r="R894" s="11">
        <f t="shared" si="138"/>
        <v>2.8592006410477357E-2</v>
      </c>
      <c r="S894" s="94"/>
    </row>
    <row r="895" spans="1:19">
      <c r="A895" s="9">
        <f t="shared" si="135"/>
        <v>120</v>
      </c>
      <c r="B895" s="8" t="s">
        <v>943</v>
      </c>
      <c r="C895" s="8">
        <v>4513.9799999999996</v>
      </c>
      <c r="D895" s="8">
        <v>0</v>
      </c>
      <c r="E895" s="8">
        <v>0</v>
      </c>
      <c r="F895" s="8">
        <f t="shared" si="139"/>
        <v>4513.9799999999996</v>
      </c>
      <c r="G895" s="11">
        <v>2.5054284282612325E-2</v>
      </c>
      <c r="H895" s="11">
        <v>2.5278058645096059E-2</v>
      </c>
      <c r="I895" s="18">
        <f t="shared" si="136"/>
        <v>114.21062930755093</v>
      </c>
      <c r="J895" s="18">
        <f t="shared" si="140"/>
        <v>41.995248396386479</v>
      </c>
      <c r="K895" s="10">
        <v>39.216444992123989</v>
      </c>
      <c r="L895" s="10">
        <v>4.6260230499415398</v>
      </c>
      <c r="M895" s="200">
        <f t="shared" si="134"/>
        <v>4.6260230499415398</v>
      </c>
      <c r="N895" s="85">
        <v>150</v>
      </c>
      <c r="O895" s="85">
        <v>150</v>
      </c>
      <c r="P895" s="8">
        <v>5000</v>
      </c>
      <c r="Q895" s="10">
        <f t="shared" si="137"/>
        <v>200.04834574600295</v>
      </c>
      <c r="R895" s="11">
        <f t="shared" si="138"/>
        <v>4.4317508218025548E-2</v>
      </c>
      <c r="S895" s="94"/>
    </row>
    <row r="896" spans="1:19">
      <c r="A896" s="9">
        <f t="shared" si="135"/>
        <v>121</v>
      </c>
      <c r="B896" s="8" t="s">
        <v>944</v>
      </c>
      <c r="C896" s="8">
        <v>6160.06</v>
      </c>
      <c r="D896" s="8">
        <v>98.8</v>
      </c>
      <c r="E896" s="8">
        <v>0</v>
      </c>
      <c r="F896" s="8">
        <f t="shared" si="139"/>
        <v>6258.8600000000006</v>
      </c>
      <c r="G896" s="11">
        <v>3.2570569567396027E-2</v>
      </c>
      <c r="H896" s="11">
        <v>3.2692955847657565E-2</v>
      </c>
      <c r="I896" s="18">
        <f t="shared" si="136"/>
        <v>148.09142342506055</v>
      </c>
      <c r="J896" s="18">
        <f t="shared" si="140"/>
        <v>54.453216393394769</v>
      </c>
      <c r="K896" s="10">
        <v>50.850075827139001</v>
      </c>
      <c r="L896" s="10">
        <v>6.0138299649240023</v>
      </c>
      <c r="M896" s="200">
        <f t="shared" si="134"/>
        <v>6.0138299649240023</v>
      </c>
      <c r="N896" s="85">
        <v>194</v>
      </c>
      <c r="O896" s="85">
        <v>195</v>
      </c>
      <c r="P896" s="8">
        <v>5000</v>
      </c>
      <c r="Q896" s="10">
        <f t="shared" si="137"/>
        <v>259.40854561051833</v>
      </c>
      <c r="R896" s="11">
        <f t="shared" si="138"/>
        <v>4.1446612579689963E-2</v>
      </c>
      <c r="S896" s="94"/>
    </row>
    <row r="897" spans="1:19">
      <c r="A897" s="9">
        <f t="shared" si="135"/>
        <v>122</v>
      </c>
      <c r="B897" s="8" t="s">
        <v>945</v>
      </c>
      <c r="C897" s="8">
        <v>2230.3000000000002</v>
      </c>
      <c r="D897" s="8">
        <v>0</v>
      </c>
      <c r="E897" s="8">
        <v>0</v>
      </c>
      <c r="F897" s="8">
        <f t="shared" si="139"/>
        <v>2230.3000000000002</v>
      </c>
      <c r="G897" s="11">
        <v>6.6811424753632871E-3</v>
      </c>
      <c r="H897" s="11">
        <v>6.740815638692282E-3</v>
      </c>
      <c r="I897" s="18">
        <f t="shared" si="136"/>
        <v>30.456167815346912</v>
      </c>
      <c r="J897" s="18">
        <f t="shared" si="140"/>
        <v>11.198732905703061</v>
      </c>
      <c r="K897" s="10">
        <v>10.457718664566396</v>
      </c>
      <c r="L897" s="10">
        <v>3.1000501085685649E-2</v>
      </c>
      <c r="M897" s="200">
        <f t="shared" si="134"/>
        <v>3.1000501085685649E-2</v>
      </c>
      <c r="N897" s="85">
        <v>40</v>
      </c>
      <c r="O897" s="85">
        <v>40</v>
      </c>
      <c r="P897" s="8">
        <v>5000</v>
      </c>
      <c r="Q897" s="10">
        <f t="shared" si="137"/>
        <v>52.143619886702055</v>
      </c>
      <c r="R897" s="11">
        <f t="shared" si="138"/>
        <v>2.3379643943282093E-2</v>
      </c>
      <c r="S897" s="94"/>
    </row>
    <row r="898" spans="1:19">
      <c r="A898" s="9">
        <f t="shared" si="135"/>
        <v>123</v>
      </c>
      <c r="B898" s="8" t="s">
        <v>946</v>
      </c>
      <c r="C898" s="8">
        <v>3177.46</v>
      </c>
      <c r="D898" s="8">
        <v>0</v>
      </c>
      <c r="E898" s="8">
        <v>0</v>
      </c>
      <c r="F898" s="8">
        <f t="shared" si="139"/>
        <v>3177.46</v>
      </c>
      <c r="G898" s="11">
        <v>1.7537998997828628E-2</v>
      </c>
      <c r="H898" s="11">
        <v>1.7694641051567241E-2</v>
      </c>
      <c r="I898" s="18">
        <f t="shared" si="136"/>
        <v>79.947440515285663</v>
      </c>
      <c r="J898" s="18">
        <f t="shared" si="140"/>
        <v>29.396673877470541</v>
      </c>
      <c r="K898" s="10">
        <v>27.451511494486791</v>
      </c>
      <c r="L898" s="10">
        <v>3.2382161349590777</v>
      </c>
      <c r="M898" s="200">
        <f t="shared" si="134"/>
        <v>3.2382161349590777</v>
      </c>
      <c r="N898" s="85">
        <v>105</v>
      </c>
      <c r="O898" s="85">
        <v>105</v>
      </c>
      <c r="P898" s="8">
        <v>5000</v>
      </c>
      <c r="Q898" s="10">
        <f t="shared" si="137"/>
        <v>140.03384202220209</v>
      </c>
      <c r="R898" s="11">
        <f t="shared" si="138"/>
        <v>4.4071000743424654E-2</v>
      </c>
      <c r="S898" s="94"/>
    </row>
    <row r="899" spans="1:19">
      <c r="A899" s="9">
        <f t="shared" si="135"/>
        <v>124</v>
      </c>
      <c r="B899" s="8" t="s">
        <v>947</v>
      </c>
      <c r="C899" s="8">
        <v>6153.96</v>
      </c>
      <c r="D899" s="8">
        <v>0</v>
      </c>
      <c r="E899" s="8">
        <v>0</v>
      </c>
      <c r="F899" s="8">
        <f t="shared" si="139"/>
        <v>6153.96</v>
      </c>
      <c r="G899" s="11">
        <v>3.2403541005511939E-2</v>
      </c>
      <c r="H899" s="11">
        <v>3.2524435456690259E-2</v>
      </c>
      <c r="I899" s="18">
        <f t="shared" si="136"/>
        <v>147.33001922967688</v>
      </c>
      <c r="J899" s="18">
        <f t="shared" si="140"/>
        <v>54.173248070752194</v>
      </c>
      <c r="K899" s="10">
        <v>50.588632860524839</v>
      </c>
      <c r="L899" s="10">
        <v>5.982989811257724</v>
      </c>
      <c r="M899" s="200">
        <f t="shared" si="134"/>
        <v>5.982989811257724</v>
      </c>
      <c r="N899" s="85">
        <v>193</v>
      </c>
      <c r="O899" s="85">
        <v>194</v>
      </c>
      <c r="P899" s="8">
        <v>5000</v>
      </c>
      <c r="Q899" s="10">
        <f t="shared" si="137"/>
        <v>258.07488997221162</v>
      </c>
      <c r="R899" s="11">
        <f t="shared" si="138"/>
        <v>4.1936393797199142E-2</v>
      </c>
      <c r="S899" s="94"/>
    </row>
    <row r="900" spans="1:19">
      <c r="A900" s="9">
        <f t="shared" si="135"/>
        <v>125</v>
      </c>
      <c r="B900" s="8" t="s">
        <v>948</v>
      </c>
      <c r="C900" s="8">
        <v>4767.16</v>
      </c>
      <c r="D900" s="8">
        <v>0</v>
      </c>
      <c r="E900" s="8">
        <v>0</v>
      </c>
      <c r="F900" s="8">
        <f t="shared" si="139"/>
        <v>4767.16</v>
      </c>
      <c r="G900" s="11">
        <v>1.3362284950726574E-2</v>
      </c>
      <c r="H900" s="11">
        <v>1.3481631277384564E-2</v>
      </c>
      <c r="I900" s="18">
        <f t="shared" si="136"/>
        <v>60.912335630693825</v>
      </c>
      <c r="J900" s="18">
        <f t="shared" si="140"/>
        <v>22.397465811406121</v>
      </c>
      <c r="K900" s="10">
        <v>20.915437329132793</v>
      </c>
      <c r="L900" s="10">
        <v>2.4672122933021545</v>
      </c>
      <c r="M900" s="200">
        <f t="shared" si="134"/>
        <v>2.4672122933021545</v>
      </c>
      <c r="N900" s="85">
        <v>80</v>
      </c>
      <c r="O900" s="85">
        <v>80</v>
      </c>
      <c r="P900" s="8">
        <v>5000</v>
      </c>
      <c r="Q900" s="10">
        <f t="shared" si="137"/>
        <v>106.69245106453489</v>
      </c>
      <c r="R900" s="11">
        <f t="shared" si="138"/>
        <v>2.238071536607433E-2</v>
      </c>
      <c r="S900" s="94"/>
    </row>
    <row r="901" spans="1:19">
      <c r="A901" s="9">
        <f t="shared" si="135"/>
        <v>126</v>
      </c>
      <c r="B901" s="8" t="s">
        <v>949</v>
      </c>
      <c r="C901" s="8">
        <v>5138.5</v>
      </c>
      <c r="D901" s="8">
        <v>0</v>
      </c>
      <c r="E901" s="8">
        <v>51.8</v>
      </c>
      <c r="F901" s="8">
        <f t="shared" si="139"/>
        <v>5190.3</v>
      </c>
      <c r="G901" s="11">
        <v>1.1357942208117588E-2</v>
      </c>
      <c r="H901" s="11">
        <v>1.145938658577688E-2</v>
      </c>
      <c r="I901" s="18">
        <f t="shared" si="136"/>
        <v>51.775485286089761</v>
      </c>
      <c r="J901" s="18">
        <f t="shared" si="140"/>
        <v>19.037845939695206</v>
      </c>
      <c r="K901" s="10">
        <v>17.778121729762876</v>
      </c>
      <c r="L901" s="10">
        <v>2.0971304493068312</v>
      </c>
      <c r="M901" s="200">
        <f t="shared" si="134"/>
        <v>2.0971304493068312</v>
      </c>
      <c r="N901" s="85">
        <v>68</v>
      </c>
      <c r="O901" s="85">
        <v>68</v>
      </c>
      <c r="P901" s="8">
        <v>5000</v>
      </c>
      <c r="Q901" s="10">
        <f t="shared" si="137"/>
        <v>90.688583404854668</v>
      </c>
      <c r="R901" s="11">
        <f t="shared" si="138"/>
        <v>1.7472705509287454E-2</v>
      </c>
      <c r="S901" s="94"/>
    </row>
    <row r="902" spans="1:19">
      <c r="A902" s="9">
        <f t="shared" si="135"/>
        <v>127</v>
      </c>
      <c r="B902" s="8" t="s">
        <v>950</v>
      </c>
      <c r="C902" s="8">
        <v>2683</v>
      </c>
      <c r="D902" s="8">
        <v>0</v>
      </c>
      <c r="E902" s="8">
        <v>0</v>
      </c>
      <c r="F902" s="8">
        <f t="shared" si="139"/>
        <v>2683</v>
      </c>
      <c r="G902" s="11">
        <v>7.3492567228996154E-3</v>
      </c>
      <c r="H902" s="11">
        <v>7.4148972025615103E-3</v>
      </c>
      <c r="I902" s="18">
        <f t="shared" ref="I902:I933" si="141">(G902+H902)*$T$2</f>
        <v>33.501784596881606</v>
      </c>
      <c r="J902" s="18">
        <f t="shared" si="140"/>
        <v>12.318606196273368</v>
      </c>
      <c r="K902" s="10">
        <v>11.503490531023036</v>
      </c>
      <c r="L902" s="10">
        <v>1.3569667613161849</v>
      </c>
      <c r="M902" s="200">
        <f t="shared" si="134"/>
        <v>1.3569667613161849</v>
      </c>
      <c r="N902" s="85">
        <v>44</v>
      </c>
      <c r="O902" s="85">
        <v>44</v>
      </c>
      <c r="P902" s="8">
        <v>5000</v>
      </c>
      <c r="Q902" s="10">
        <f t="shared" ref="Q902:Q933" si="142">I902+J902+K902+M902</f>
        <v>58.680848085494191</v>
      </c>
      <c r="R902" s="11">
        <f t="shared" ref="R902:R933" si="143">Q902/F902</f>
        <v>2.1871355976703016E-2</v>
      </c>
      <c r="S902" s="94"/>
    </row>
    <row r="903" spans="1:19">
      <c r="A903" s="9">
        <f t="shared" si="135"/>
        <v>128</v>
      </c>
      <c r="B903" s="8" t="s">
        <v>951</v>
      </c>
      <c r="C903" s="8">
        <v>4751.5</v>
      </c>
      <c r="D903" s="8">
        <v>0</v>
      </c>
      <c r="E903" s="8">
        <v>0</v>
      </c>
      <c r="F903" s="8">
        <f t="shared" si="139"/>
        <v>4751.5</v>
      </c>
      <c r="G903" s="11">
        <v>1.3362284950726574E-2</v>
      </c>
      <c r="H903" s="11">
        <v>1.3481631277384564E-2</v>
      </c>
      <c r="I903" s="18">
        <f t="shared" si="141"/>
        <v>60.912335630693825</v>
      </c>
      <c r="J903" s="18">
        <f t="shared" si="140"/>
        <v>22.397465811406121</v>
      </c>
      <c r="K903" s="10">
        <v>20.915437329132793</v>
      </c>
      <c r="L903" s="10">
        <v>2.4672122933021545</v>
      </c>
      <c r="M903" s="200">
        <f t="shared" si="134"/>
        <v>2.4672122933021545</v>
      </c>
      <c r="N903" s="85">
        <v>80</v>
      </c>
      <c r="O903" s="85">
        <v>80</v>
      </c>
      <c r="P903" s="8">
        <v>5000</v>
      </c>
      <c r="Q903" s="10">
        <f t="shared" si="142"/>
        <v>106.69245106453489</v>
      </c>
      <c r="R903" s="11">
        <f t="shared" si="143"/>
        <v>2.2454477757452362E-2</v>
      </c>
      <c r="S903" s="94"/>
    </row>
    <row r="904" spans="1:19">
      <c r="A904" s="9">
        <f t="shared" si="135"/>
        <v>129</v>
      </c>
      <c r="B904" s="8" t="s">
        <v>952</v>
      </c>
      <c r="C904" s="8">
        <v>3593.8</v>
      </c>
      <c r="D904" s="8">
        <v>0</v>
      </c>
      <c r="E904" s="8">
        <v>0</v>
      </c>
      <c r="F904" s="8">
        <f t="shared" si="139"/>
        <v>3593.8</v>
      </c>
      <c r="G904" s="11">
        <v>1.6034741940871889E-2</v>
      </c>
      <c r="H904" s="11">
        <v>1.6177957532861477E-2</v>
      </c>
      <c r="I904" s="18">
        <f t="shared" si="141"/>
        <v>73.094802756832607</v>
      </c>
      <c r="J904" s="18">
        <f t="shared" si="140"/>
        <v>26.876958973687351</v>
      </c>
      <c r="K904" s="10">
        <v>25.098524794959353</v>
      </c>
      <c r="L904" s="10">
        <v>2.9606547519625854</v>
      </c>
      <c r="M904" s="200">
        <f t="shared" ref="M904:M955" si="144">L904*$M$2</f>
        <v>2.9606547519625854</v>
      </c>
      <c r="N904" s="85">
        <v>96</v>
      </c>
      <c r="O904" s="85">
        <v>96</v>
      </c>
      <c r="P904" s="8">
        <v>5000</v>
      </c>
      <c r="Q904" s="10">
        <f t="shared" si="142"/>
        <v>128.03094127744188</v>
      </c>
      <c r="R904" s="11">
        <f t="shared" si="143"/>
        <v>3.5625505391908806E-2</v>
      </c>
      <c r="S904" s="94"/>
    </row>
    <row r="905" spans="1:19">
      <c r="A905" s="9">
        <f t="shared" si="135"/>
        <v>130</v>
      </c>
      <c r="B905" s="8" t="s">
        <v>953</v>
      </c>
      <c r="C905" s="8">
        <v>6136.78</v>
      </c>
      <c r="D905" s="8">
        <v>0</v>
      </c>
      <c r="E905" s="8">
        <v>0</v>
      </c>
      <c r="F905" s="8">
        <f t="shared" si="139"/>
        <v>6136.78</v>
      </c>
      <c r="G905" s="11">
        <v>3.2403541005511939E-2</v>
      </c>
      <c r="H905" s="11">
        <v>3.2524435456690259E-2</v>
      </c>
      <c r="I905" s="18">
        <f t="shared" si="141"/>
        <v>147.33001922967688</v>
      </c>
      <c r="J905" s="18">
        <f t="shared" si="140"/>
        <v>54.173248070752194</v>
      </c>
      <c r="K905" s="10">
        <v>50.588632860524839</v>
      </c>
      <c r="L905" s="10">
        <v>5.982989811257724</v>
      </c>
      <c r="M905" s="200">
        <f t="shared" si="144"/>
        <v>5.982989811257724</v>
      </c>
      <c r="N905" s="85">
        <v>193</v>
      </c>
      <c r="O905" s="85">
        <v>194</v>
      </c>
      <c r="P905" s="8">
        <v>5000</v>
      </c>
      <c r="Q905" s="10">
        <f t="shared" si="142"/>
        <v>258.07488997221162</v>
      </c>
      <c r="R905" s="11">
        <f t="shared" si="143"/>
        <v>4.2053795308323198E-2</v>
      </c>
      <c r="S905" s="94"/>
    </row>
    <row r="906" spans="1:19">
      <c r="A906" s="9">
        <f t="shared" ref="A906:A955" si="145">1+A905</f>
        <v>131</v>
      </c>
      <c r="B906" s="8" t="s">
        <v>954</v>
      </c>
      <c r="C906" s="8">
        <v>4533.76</v>
      </c>
      <c r="D906" s="8">
        <v>0</v>
      </c>
      <c r="E906" s="8">
        <v>104</v>
      </c>
      <c r="F906" s="8">
        <f t="shared" si="139"/>
        <v>4637.76</v>
      </c>
      <c r="G906" s="11">
        <v>2.522131284449641E-2</v>
      </c>
      <c r="H906" s="11">
        <v>2.5446579036063365E-2</v>
      </c>
      <c r="I906" s="18">
        <f t="shared" si="141"/>
        <v>114.97203350293459</v>
      </c>
      <c r="J906" s="18">
        <f t="shared" si="140"/>
        <v>42.275216719029054</v>
      </c>
      <c r="K906" s="10">
        <v>39.477887958738144</v>
      </c>
      <c r="L906" s="10">
        <v>4.6568632036078164</v>
      </c>
      <c r="M906" s="200">
        <f t="shared" si="144"/>
        <v>4.6568632036078164</v>
      </c>
      <c r="N906" s="85">
        <v>151</v>
      </c>
      <c r="O906" s="85">
        <v>151</v>
      </c>
      <c r="P906" s="8">
        <v>5000</v>
      </c>
      <c r="Q906" s="10">
        <f t="shared" si="142"/>
        <v>201.3820013843096</v>
      </c>
      <c r="R906" s="11">
        <f t="shared" si="143"/>
        <v>4.3422255870141965E-2</v>
      </c>
      <c r="S906" s="94"/>
    </row>
    <row r="907" spans="1:19">
      <c r="A907" s="9">
        <f t="shared" si="145"/>
        <v>132</v>
      </c>
      <c r="B907" s="8" t="s">
        <v>955</v>
      </c>
      <c r="C907" s="8">
        <v>4481.28</v>
      </c>
      <c r="D907" s="8">
        <v>99.8</v>
      </c>
      <c r="E907" s="8">
        <v>0</v>
      </c>
      <c r="F907" s="8">
        <f t="shared" si="139"/>
        <v>4581.08</v>
      </c>
      <c r="G907" s="11">
        <v>2.522131284449641E-2</v>
      </c>
      <c r="H907" s="11">
        <v>2.5446579036063365E-2</v>
      </c>
      <c r="I907" s="18">
        <f t="shared" si="141"/>
        <v>114.97203350293459</v>
      </c>
      <c r="J907" s="18">
        <f t="shared" si="140"/>
        <v>42.275216719029054</v>
      </c>
      <c r="K907" s="10">
        <v>39.477887958738144</v>
      </c>
      <c r="L907" s="10">
        <v>4.6568632036078164</v>
      </c>
      <c r="M907" s="200">
        <f t="shared" si="144"/>
        <v>4.6568632036078164</v>
      </c>
      <c r="N907" s="85">
        <v>151</v>
      </c>
      <c r="O907" s="85">
        <v>151</v>
      </c>
      <c r="P907" s="8">
        <v>5000</v>
      </c>
      <c r="Q907" s="10">
        <f t="shared" si="142"/>
        <v>201.3820013843096</v>
      </c>
      <c r="R907" s="11">
        <f t="shared" si="143"/>
        <v>4.395950330147249E-2</v>
      </c>
      <c r="S907" s="94"/>
    </row>
    <row r="908" spans="1:19">
      <c r="A908" s="9">
        <f t="shared" si="145"/>
        <v>133</v>
      </c>
      <c r="B908" s="8" t="s">
        <v>956</v>
      </c>
      <c r="C908" s="8">
        <v>3949.68</v>
      </c>
      <c r="D908" s="8">
        <v>0</v>
      </c>
      <c r="E908" s="8">
        <v>0</v>
      </c>
      <c r="F908" s="8">
        <f t="shared" si="139"/>
        <v>3949.68</v>
      </c>
      <c r="G908" s="11">
        <v>1.002171371304493E-2</v>
      </c>
      <c r="H908" s="11">
        <v>1.0111223458038422E-2</v>
      </c>
      <c r="I908" s="18">
        <f t="shared" si="141"/>
        <v>45.684251723020367</v>
      </c>
      <c r="J908" s="18">
        <f t="shared" si="140"/>
        <v>16.798099358554591</v>
      </c>
      <c r="K908" s="10">
        <v>15.686577996849593</v>
      </c>
      <c r="L908" s="10">
        <v>1.8504092199766158</v>
      </c>
      <c r="M908" s="200">
        <f t="shared" si="144"/>
        <v>1.8504092199766158</v>
      </c>
      <c r="N908" s="85">
        <v>60</v>
      </c>
      <c r="O908" s="85">
        <v>60</v>
      </c>
      <c r="P908" s="8">
        <v>5000</v>
      </c>
      <c r="Q908" s="10">
        <f t="shared" si="142"/>
        <v>80.019338298401166</v>
      </c>
      <c r="R908" s="11">
        <f t="shared" si="143"/>
        <v>2.0259701620992377E-2</v>
      </c>
      <c r="S908" s="94"/>
    </row>
    <row r="909" spans="1:19">
      <c r="A909" s="9">
        <f t="shared" si="145"/>
        <v>134</v>
      </c>
      <c r="B909" s="8" t="s">
        <v>957</v>
      </c>
      <c r="C909" s="8">
        <v>77</v>
      </c>
      <c r="D909" s="8">
        <v>0</v>
      </c>
      <c r="E909" s="8">
        <v>0</v>
      </c>
      <c r="F909" s="8">
        <f t="shared" si="139"/>
        <v>77</v>
      </c>
      <c r="G909" s="11">
        <v>5.0108568565224653E-4</v>
      </c>
      <c r="H909" s="11">
        <v>3.370407819346141E-4</v>
      </c>
      <c r="I909" s="18">
        <f t="shared" si="141"/>
        <v>1.9018179113953733</v>
      </c>
      <c r="J909" s="18">
        <f t="shared" si="140"/>
        <v>0.69929844602007885</v>
      </c>
      <c r="K909" s="10">
        <v>0.6530262372203024</v>
      </c>
      <c r="L909" s="10">
        <v>9.2520460998830795E-2</v>
      </c>
      <c r="M909" s="200">
        <f t="shared" si="144"/>
        <v>9.2520460998830795E-2</v>
      </c>
      <c r="N909" s="85">
        <v>2</v>
      </c>
      <c r="O909" s="85">
        <v>3</v>
      </c>
      <c r="P909" s="8">
        <v>5000</v>
      </c>
      <c r="Q909" s="10">
        <f t="shared" si="142"/>
        <v>3.3466630556345853</v>
      </c>
      <c r="R909" s="11">
        <f t="shared" si="143"/>
        <v>4.3463156566682926E-2</v>
      </c>
      <c r="S909" s="94"/>
    </row>
    <row r="910" spans="1:19">
      <c r="A910" s="9">
        <f t="shared" si="145"/>
        <v>135</v>
      </c>
      <c r="B910" s="8" t="s">
        <v>958</v>
      </c>
      <c r="C910" s="8">
        <v>34.799999999999997</v>
      </c>
      <c r="D910" s="8">
        <v>0</v>
      </c>
      <c r="E910" s="8">
        <v>0</v>
      </c>
      <c r="F910" s="8">
        <f t="shared" si="139"/>
        <v>34.799999999999997</v>
      </c>
      <c r="G910" s="11">
        <v>3.3405712376816435E-4</v>
      </c>
      <c r="H910" s="11">
        <v>1.6852039096730705E-4</v>
      </c>
      <c r="I910" s="18">
        <f t="shared" si="141"/>
        <v>1.1404137160117003</v>
      </c>
      <c r="J910" s="18">
        <f t="shared" si="140"/>
        <v>0.4193301233775022</v>
      </c>
      <c r="K910" s="10">
        <v>0.39158327060614251</v>
      </c>
      <c r="L910" s="10">
        <v>6.1680307332553863E-2</v>
      </c>
      <c r="M910" s="200">
        <f t="shared" si="144"/>
        <v>6.1680307332553863E-2</v>
      </c>
      <c r="N910" s="85">
        <v>1</v>
      </c>
      <c r="O910" s="85">
        <v>2</v>
      </c>
      <c r="P910" s="8">
        <v>5000</v>
      </c>
      <c r="Q910" s="10">
        <f t="shared" si="142"/>
        <v>2.0130074173278989</v>
      </c>
      <c r="R910" s="11">
        <f t="shared" si="143"/>
        <v>5.7845040727813192E-2</v>
      </c>
      <c r="S910" s="94"/>
    </row>
    <row r="911" spans="1:19">
      <c r="A911" s="9">
        <f t="shared" si="145"/>
        <v>136</v>
      </c>
      <c r="B911" s="8" t="s">
        <v>959</v>
      </c>
      <c r="C911" s="8">
        <v>6375.55</v>
      </c>
      <c r="D911" s="8"/>
      <c r="E911" s="8">
        <v>169.5</v>
      </c>
      <c r="F911" s="8">
        <f t="shared" si="139"/>
        <v>6545.05</v>
      </c>
      <c r="G911" s="11">
        <v>1.7872056121596792E-2</v>
      </c>
      <c r="H911" s="11">
        <v>1.8031681833501855E-2</v>
      </c>
      <c r="I911" s="18">
        <f t="shared" si="141"/>
        <v>81.470248906052987</v>
      </c>
      <c r="J911" s="18">
        <f t="shared" si="140"/>
        <v>29.956610522755685</v>
      </c>
      <c r="K911" s="10">
        <v>27.974397427715108</v>
      </c>
      <c r="L911" s="10">
        <v>3.2998964422916317</v>
      </c>
      <c r="M911" s="200">
        <f t="shared" si="144"/>
        <v>3.2998964422916317</v>
      </c>
      <c r="N911" s="85">
        <v>107</v>
      </c>
      <c r="O911" s="85">
        <v>107</v>
      </c>
      <c r="P911" s="8">
        <v>5000</v>
      </c>
      <c r="Q911" s="10">
        <f t="shared" si="142"/>
        <v>142.70115329881543</v>
      </c>
      <c r="R911" s="11">
        <f t="shared" si="143"/>
        <v>2.1802912628446754E-2</v>
      </c>
      <c r="S911" s="94"/>
    </row>
    <row r="912" spans="1:19">
      <c r="A912" s="9">
        <f t="shared" si="145"/>
        <v>137</v>
      </c>
      <c r="B912" s="8" t="s">
        <v>960</v>
      </c>
      <c r="C912" s="8">
        <v>5034.24</v>
      </c>
      <c r="D912" s="8">
        <v>204.9</v>
      </c>
      <c r="E912" s="8">
        <v>106.7</v>
      </c>
      <c r="F912" s="8">
        <f t="shared" si="139"/>
        <v>5345.8399999999992</v>
      </c>
      <c r="G912" s="11">
        <v>1.7537998997828628E-2</v>
      </c>
      <c r="H912" s="11">
        <v>1.7694641051567241E-2</v>
      </c>
      <c r="I912" s="18">
        <f t="shared" si="141"/>
        <v>79.947440515285663</v>
      </c>
      <c r="J912" s="18">
        <f t="shared" si="140"/>
        <v>29.396673877470541</v>
      </c>
      <c r="K912" s="10">
        <v>27.451511494486791</v>
      </c>
      <c r="L912" s="10">
        <v>3.2382161349590777</v>
      </c>
      <c r="M912" s="200">
        <f t="shared" si="144"/>
        <v>3.2382161349590777</v>
      </c>
      <c r="N912" s="85">
        <v>105</v>
      </c>
      <c r="O912" s="85">
        <v>105</v>
      </c>
      <c r="P912" s="8">
        <v>5000</v>
      </c>
      <c r="Q912" s="10">
        <f t="shared" si="142"/>
        <v>140.03384202220209</v>
      </c>
      <c r="R912" s="11">
        <f t="shared" si="143"/>
        <v>2.6194918295759342E-2</v>
      </c>
      <c r="S912" s="94"/>
    </row>
    <row r="913" spans="1:19">
      <c r="A913" s="9">
        <f t="shared" si="145"/>
        <v>138</v>
      </c>
      <c r="B913" s="8" t="s">
        <v>961</v>
      </c>
      <c r="C913" s="8">
        <v>4025.8</v>
      </c>
      <c r="D913" s="8">
        <v>0</v>
      </c>
      <c r="E913" s="8">
        <v>0</v>
      </c>
      <c r="F913" s="8">
        <f t="shared" si="139"/>
        <v>4025.8</v>
      </c>
      <c r="G913" s="11">
        <v>1.1691999331885753E-2</v>
      </c>
      <c r="H913" s="11">
        <v>1.1796427367711493E-2</v>
      </c>
      <c r="I913" s="18">
        <f t="shared" si="141"/>
        <v>53.298293676857107</v>
      </c>
      <c r="J913" s="18">
        <f t="shared" si="140"/>
        <v>19.597782584980358</v>
      </c>
      <c r="K913" s="10">
        <v>18.301007662991196</v>
      </c>
      <c r="L913" s="10">
        <v>2.1588107566393853</v>
      </c>
      <c r="M913" s="200">
        <f t="shared" si="144"/>
        <v>2.1588107566393853</v>
      </c>
      <c r="N913" s="85">
        <v>70</v>
      </c>
      <c r="O913" s="85">
        <v>70</v>
      </c>
      <c r="P913" s="8">
        <v>5000</v>
      </c>
      <c r="Q913" s="10">
        <f t="shared" si="142"/>
        <v>93.355894681468044</v>
      </c>
      <c r="R913" s="11">
        <f t="shared" si="143"/>
        <v>2.3189402027290983E-2</v>
      </c>
      <c r="S913" s="94"/>
    </row>
    <row r="914" spans="1:19">
      <c r="A914" s="9">
        <f t="shared" si="145"/>
        <v>139</v>
      </c>
      <c r="B914" s="8" t="s">
        <v>962</v>
      </c>
      <c r="C914" s="8">
        <v>5829.59</v>
      </c>
      <c r="D914" s="8">
        <v>0</v>
      </c>
      <c r="E914" s="8">
        <v>0</v>
      </c>
      <c r="F914" s="8">
        <f t="shared" si="139"/>
        <v>5829.59</v>
      </c>
      <c r="G914" s="11">
        <v>1.8039084683480876E-2</v>
      </c>
      <c r="H914" s="11">
        <v>1.8200202224469161E-2</v>
      </c>
      <c r="I914" s="18">
        <f t="shared" si="141"/>
        <v>82.231653101436677</v>
      </c>
      <c r="J914" s="18">
        <f t="shared" si="140"/>
        <v>30.23657884539827</v>
      </c>
      <c r="K914" s="10">
        <v>28.235840394329269</v>
      </c>
      <c r="L914" s="10">
        <v>3.3307365959579087</v>
      </c>
      <c r="M914" s="200">
        <f t="shared" si="144"/>
        <v>3.3307365959579087</v>
      </c>
      <c r="N914" s="85">
        <v>108</v>
      </c>
      <c r="O914" s="85">
        <v>108</v>
      </c>
      <c r="P914" s="8">
        <v>5000</v>
      </c>
      <c r="Q914" s="10">
        <f t="shared" si="142"/>
        <v>144.03480893712214</v>
      </c>
      <c r="R914" s="11">
        <f t="shared" si="143"/>
        <v>2.4707536711350564E-2</v>
      </c>
      <c r="S914" s="94"/>
    </row>
    <row r="915" spans="1:19">
      <c r="A915" s="9">
        <f t="shared" si="145"/>
        <v>140</v>
      </c>
      <c r="B915" s="8" t="s">
        <v>963</v>
      </c>
      <c r="C915" s="8">
        <v>4802</v>
      </c>
      <c r="D915" s="8">
        <v>0</v>
      </c>
      <c r="E915" s="8">
        <v>0</v>
      </c>
      <c r="F915" s="8">
        <f t="shared" si="139"/>
        <v>4802</v>
      </c>
      <c r="G915" s="11">
        <v>1.3362284950726574E-2</v>
      </c>
      <c r="H915" s="11">
        <v>1.3481631277384564E-2</v>
      </c>
      <c r="I915" s="18">
        <f t="shared" si="141"/>
        <v>60.912335630693825</v>
      </c>
      <c r="J915" s="18">
        <f t="shared" si="140"/>
        <v>22.397465811406121</v>
      </c>
      <c r="K915" s="10">
        <v>20.915437329132793</v>
      </c>
      <c r="L915" s="10">
        <v>2.4672122933021545</v>
      </c>
      <c r="M915" s="200">
        <f t="shared" si="144"/>
        <v>2.4672122933021545</v>
      </c>
      <c r="N915" s="85">
        <v>80</v>
      </c>
      <c r="O915" s="85">
        <v>80</v>
      </c>
      <c r="P915" s="8">
        <v>5000</v>
      </c>
      <c r="Q915" s="10">
        <f t="shared" si="142"/>
        <v>106.69245106453489</v>
      </c>
      <c r="R915" s="11">
        <f t="shared" si="143"/>
        <v>2.2218336331639919E-2</v>
      </c>
      <c r="S915" s="94"/>
    </row>
    <row r="916" spans="1:19">
      <c r="A916" s="9">
        <f t="shared" si="145"/>
        <v>141</v>
      </c>
      <c r="B916" s="8" t="s">
        <v>964</v>
      </c>
      <c r="C916" s="8">
        <v>4841.7</v>
      </c>
      <c r="D916" s="8">
        <v>0</v>
      </c>
      <c r="E916" s="8">
        <v>0</v>
      </c>
      <c r="F916" s="8">
        <f t="shared" si="139"/>
        <v>4841.7</v>
      </c>
      <c r="G916" s="11">
        <v>1.3362284950726574E-2</v>
      </c>
      <c r="H916" s="11">
        <v>1.3481631277384564E-2</v>
      </c>
      <c r="I916" s="18">
        <f t="shared" si="141"/>
        <v>60.912335630693825</v>
      </c>
      <c r="J916" s="18">
        <f t="shared" si="140"/>
        <v>22.397465811406121</v>
      </c>
      <c r="K916" s="10">
        <v>20.915437329132793</v>
      </c>
      <c r="L916" s="10">
        <v>2.4672122933021545</v>
      </c>
      <c r="M916" s="200">
        <f t="shared" si="144"/>
        <v>2.4672122933021545</v>
      </c>
      <c r="N916" s="85">
        <v>80</v>
      </c>
      <c r="O916" s="85">
        <v>80</v>
      </c>
      <c r="P916" s="8">
        <v>5000</v>
      </c>
      <c r="Q916" s="10">
        <f t="shared" si="142"/>
        <v>106.69245106453489</v>
      </c>
      <c r="R916" s="11">
        <f t="shared" si="143"/>
        <v>2.2036154876290331E-2</v>
      </c>
      <c r="S916" s="94"/>
    </row>
    <row r="917" spans="1:19">
      <c r="A917" s="9">
        <f t="shared" si="145"/>
        <v>142</v>
      </c>
      <c r="B917" s="8" t="s">
        <v>965</v>
      </c>
      <c r="C917" s="8">
        <v>103.9</v>
      </c>
      <c r="D917" s="8">
        <v>0</v>
      </c>
      <c r="E917" s="8">
        <v>0</v>
      </c>
      <c r="F917" s="8">
        <f t="shared" si="139"/>
        <v>103.9</v>
      </c>
      <c r="G917" s="11">
        <v>5.0108568565224653E-4</v>
      </c>
      <c r="H917" s="11">
        <v>5.0556117290192115E-4</v>
      </c>
      <c r="I917" s="18">
        <f t="shared" si="141"/>
        <v>2.284212586151019</v>
      </c>
      <c r="J917" s="18">
        <f t="shared" si="140"/>
        <v>0.83990496792772973</v>
      </c>
      <c r="K917" s="10">
        <v>0.78432889984247978</v>
      </c>
      <c r="L917" s="10">
        <v>9.2520460998830795E-2</v>
      </c>
      <c r="M917" s="200">
        <f t="shared" si="144"/>
        <v>9.2520460998830795E-2</v>
      </c>
      <c r="N917" s="85">
        <v>3</v>
      </c>
      <c r="O917" s="85">
        <v>3</v>
      </c>
      <c r="P917" s="8">
        <v>5000</v>
      </c>
      <c r="Q917" s="10">
        <f t="shared" si="142"/>
        <v>4.0009669149200588</v>
      </c>
      <c r="R917" s="11">
        <f t="shared" si="143"/>
        <v>3.8507862511261391E-2</v>
      </c>
      <c r="S917" s="94"/>
    </row>
    <row r="918" spans="1:19">
      <c r="A918" s="9">
        <f t="shared" si="145"/>
        <v>143</v>
      </c>
      <c r="B918" s="8" t="s">
        <v>966</v>
      </c>
      <c r="C918" s="8">
        <v>81.400000000000006</v>
      </c>
      <c r="D918" s="8">
        <v>0</v>
      </c>
      <c r="E918" s="8">
        <v>0</v>
      </c>
      <c r="F918" s="8">
        <f t="shared" si="139"/>
        <v>81.400000000000006</v>
      </c>
      <c r="G918" s="11">
        <v>3.3405712376816435E-4</v>
      </c>
      <c r="H918" s="11">
        <v>1.6852039096730705E-4</v>
      </c>
      <c r="I918" s="18">
        <f t="shared" si="141"/>
        <v>1.1404137160117003</v>
      </c>
      <c r="J918" s="18">
        <f t="shared" si="140"/>
        <v>0.4193301233775022</v>
      </c>
      <c r="K918" s="10">
        <v>0.39158327060614251</v>
      </c>
      <c r="L918" s="10">
        <v>6.1680307332553863E-2</v>
      </c>
      <c r="M918" s="200">
        <f t="shared" si="144"/>
        <v>6.1680307332553863E-2</v>
      </c>
      <c r="N918" s="85">
        <v>1</v>
      </c>
      <c r="O918" s="85">
        <v>2</v>
      </c>
      <c r="P918" s="8">
        <v>5000</v>
      </c>
      <c r="Q918" s="10">
        <f t="shared" si="142"/>
        <v>2.0130074173278989</v>
      </c>
      <c r="R918" s="11">
        <f t="shared" si="143"/>
        <v>2.4729820851694086E-2</v>
      </c>
      <c r="S918" s="94"/>
    </row>
    <row r="919" spans="1:19">
      <c r="A919" s="9">
        <f t="shared" si="145"/>
        <v>144</v>
      </c>
      <c r="B919" s="8" t="s">
        <v>967</v>
      </c>
      <c r="C919" s="8">
        <v>94.4</v>
      </c>
      <c r="D919" s="8">
        <v>0</v>
      </c>
      <c r="E919" s="8">
        <v>0</v>
      </c>
      <c r="F919" s="8">
        <f t="shared" si="139"/>
        <v>94.4</v>
      </c>
      <c r="G919" s="11">
        <v>5.0108568565224653E-4</v>
      </c>
      <c r="H919" s="11">
        <v>5.0556117290192115E-4</v>
      </c>
      <c r="I919" s="18">
        <f t="shared" si="141"/>
        <v>2.284212586151019</v>
      </c>
      <c r="J919" s="18">
        <f t="shared" si="140"/>
        <v>0.83990496792772973</v>
      </c>
      <c r="K919" s="10">
        <v>0.78432889984247978</v>
      </c>
      <c r="L919" s="10">
        <v>9.2520460998830795E-2</v>
      </c>
      <c r="M919" s="200">
        <f t="shared" si="144"/>
        <v>9.2520460998830795E-2</v>
      </c>
      <c r="N919" s="85">
        <v>3</v>
      </c>
      <c r="O919" s="85">
        <v>3</v>
      </c>
      <c r="P919" s="8">
        <v>5000</v>
      </c>
      <c r="Q919" s="10">
        <f t="shared" si="142"/>
        <v>4.0009669149200588</v>
      </c>
      <c r="R919" s="11">
        <f t="shared" si="143"/>
        <v>4.2383124098729436E-2</v>
      </c>
      <c r="S919" s="94"/>
    </row>
    <row r="920" spans="1:19">
      <c r="A920" s="9">
        <f t="shared" si="145"/>
        <v>145</v>
      </c>
      <c r="B920" s="8" t="s">
        <v>968</v>
      </c>
      <c r="C920" s="8">
        <v>74.7</v>
      </c>
      <c r="D920" s="8">
        <v>0</v>
      </c>
      <c r="E920" s="8">
        <v>0</v>
      </c>
      <c r="F920" s="8">
        <f t="shared" si="139"/>
        <v>74.7</v>
      </c>
      <c r="G920" s="11">
        <v>5.0108568565224653E-4</v>
      </c>
      <c r="H920" s="11">
        <v>5.0556117290192115E-4</v>
      </c>
      <c r="I920" s="18">
        <f t="shared" si="141"/>
        <v>2.284212586151019</v>
      </c>
      <c r="J920" s="18">
        <f t="shared" si="140"/>
        <v>0.83990496792772973</v>
      </c>
      <c r="K920" s="10">
        <v>0.78432889984247978</v>
      </c>
      <c r="L920" s="10">
        <v>9.2520460998830795E-2</v>
      </c>
      <c r="M920" s="200">
        <f t="shared" si="144"/>
        <v>9.2520460998830795E-2</v>
      </c>
      <c r="N920" s="85">
        <v>3</v>
      </c>
      <c r="O920" s="85">
        <v>3</v>
      </c>
      <c r="P920" s="8">
        <v>5000</v>
      </c>
      <c r="Q920" s="10">
        <f t="shared" si="142"/>
        <v>4.0009669149200588</v>
      </c>
      <c r="R920" s="11">
        <f t="shared" si="143"/>
        <v>5.356046740187495E-2</v>
      </c>
      <c r="S920" s="94"/>
    </row>
    <row r="921" spans="1:19">
      <c r="A921" s="9">
        <f t="shared" si="145"/>
        <v>146</v>
      </c>
      <c r="B921" s="8" t="s">
        <v>969</v>
      </c>
      <c r="C921" s="8">
        <v>117.5</v>
      </c>
      <c r="D921" s="8">
        <v>0</v>
      </c>
      <c r="E921" s="8">
        <v>0</v>
      </c>
      <c r="F921" s="8">
        <f t="shared" si="139"/>
        <v>117.5</v>
      </c>
      <c r="G921" s="11">
        <v>5.0108568565224653E-4</v>
      </c>
      <c r="H921" s="11">
        <v>3.370407819346141E-4</v>
      </c>
      <c r="I921" s="18">
        <f t="shared" si="141"/>
        <v>1.9018179113953733</v>
      </c>
      <c r="J921" s="18">
        <f t="shared" si="140"/>
        <v>0.69929844602007885</v>
      </c>
      <c r="K921" s="10">
        <v>0.6530262372203024</v>
      </c>
      <c r="L921" s="10">
        <v>9.2520460998830795E-2</v>
      </c>
      <c r="M921" s="200">
        <f t="shared" si="144"/>
        <v>9.2520460998830795E-2</v>
      </c>
      <c r="N921" s="85">
        <v>2</v>
      </c>
      <c r="O921" s="85">
        <v>3</v>
      </c>
      <c r="P921" s="8">
        <v>5000</v>
      </c>
      <c r="Q921" s="10">
        <f t="shared" si="142"/>
        <v>3.3466630556345853</v>
      </c>
      <c r="R921" s="11">
        <f t="shared" si="143"/>
        <v>2.8482238771358172E-2</v>
      </c>
      <c r="S921" s="94"/>
    </row>
    <row r="922" spans="1:19">
      <c r="A922" s="9">
        <f t="shared" si="145"/>
        <v>147</v>
      </c>
      <c r="B922" s="8" t="s">
        <v>970</v>
      </c>
      <c r="C922" s="8">
        <v>97.5</v>
      </c>
      <c r="D922" s="8">
        <v>0</v>
      </c>
      <c r="E922" s="8">
        <v>0</v>
      </c>
      <c r="F922" s="8">
        <f t="shared" si="139"/>
        <v>97.5</v>
      </c>
      <c r="G922" s="11">
        <v>3.3405712376816435E-4</v>
      </c>
      <c r="H922" s="11">
        <v>1.6852039096730705E-4</v>
      </c>
      <c r="I922" s="18">
        <f t="shared" si="141"/>
        <v>1.1404137160117003</v>
      </c>
      <c r="J922" s="18">
        <f t="shared" si="140"/>
        <v>0.4193301233775022</v>
      </c>
      <c r="K922" s="10">
        <v>0.39158327060614251</v>
      </c>
      <c r="L922" s="10">
        <v>6.1680307332553863E-2</v>
      </c>
      <c r="M922" s="200">
        <f t="shared" si="144"/>
        <v>6.1680307332553863E-2</v>
      </c>
      <c r="N922" s="85">
        <v>1</v>
      </c>
      <c r="O922" s="85">
        <v>2</v>
      </c>
      <c r="P922" s="8">
        <v>5000</v>
      </c>
      <c r="Q922" s="10">
        <f t="shared" si="142"/>
        <v>2.0130074173278989</v>
      </c>
      <c r="R922" s="11">
        <f t="shared" si="143"/>
        <v>2.0646229921311782E-2</v>
      </c>
      <c r="S922" s="94"/>
    </row>
    <row r="923" spans="1:19">
      <c r="A923" s="9">
        <f t="shared" si="145"/>
        <v>148</v>
      </c>
      <c r="B923" s="8" t="s">
        <v>971</v>
      </c>
      <c r="C923" s="8">
        <v>61.3</v>
      </c>
      <c r="D923" s="8">
        <v>0</v>
      </c>
      <c r="E923" s="8">
        <v>0</v>
      </c>
      <c r="F923" s="8">
        <f t="shared" si="139"/>
        <v>61.3</v>
      </c>
      <c r="G923" s="11">
        <v>3.3405712376816435E-4</v>
      </c>
      <c r="H923" s="11">
        <v>3.370407819346141E-4</v>
      </c>
      <c r="I923" s="18">
        <f t="shared" si="141"/>
        <v>1.5228083907673458</v>
      </c>
      <c r="J923" s="18">
        <f t="shared" si="140"/>
        <v>0.55993664528515308</v>
      </c>
      <c r="K923" s="10">
        <v>0.52288593322831978</v>
      </c>
      <c r="L923" s="10">
        <v>6.1680307332553863E-2</v>
      </c>
      <c r="M923" s="200">
        <f t="shared" si="144"/>
        <v>6.1680307332553863E-2</v>
      </c>
      <c r="N923" s="85">
        <v>2</v>
      </c>
      <c r="O923" s="85">
        <v>2</v>
      </c>
      <c r="P923" s="8">
        <v>5000</v>
      </c>
      <c r="Q923" s="10">
        <f t="shared" si="142"/>
        <v>2.6673112766133729</v>
      </c>
      <c r="R923" s="11">
        <f t="shared" si="143"/>
        <v>4.3512418868081125E-2</v>
      </c>
      <c r="S923" s="94"/>
    </row>
    <row r="924" spans="1:19">
      <c r="A924" s="9">
        <f t="shared" si="145"/>
        <v>149</v>
      </c>
      <c r="B924" s="8" t="s">
        <v>972</v>
      </c>
      <c r="C924" s="8">
        <v>51.3</v>
      </c>
      <c r="D924" s="8">
        <v>0</v>
      </c>
      <c r="E924" s="8">
        <v>0</v>
      </c>
      <c r="F924" s="8">
        <f t="shared" si="139"/>
        <v>51.3</v>
      </c>
      <c r="G924" s="11">
        <v>5.0108568565224653E-4</v>
      </c>
      <c r="H924" s="11">
        <v>3.370407819346141E-4</v>
      </c>
      <c r="I924" s="18">
        <f t="shared" si="141"/>
        <v>1.9018179113953733</v>
      </c>
      <c r="J924" s="18">
        <f t="shared" si="140"/>
        <v>0.69929844602007885</v>
      </c>
      <c r="K924" s="10">
        <v>0.6530262372203024</v>
      </c>
      <c r="L924" s="10">
        <v>9.2520460998830795E-2</v>
      </c>
      <c r="M924" s="200">
        <f t="shared" si="144"/>
        <v>9.2520460998830795E-2</v>
      </c>
      <c r="N924" s="85">
        <v>2</v>
      </c>
      <c r="O924" s="85">
        <v>3</v>
      </c>
      <c r="P924" s="8">
        <v>5000</v>
      </c>
      <c r="Q924" s="10">
        <f t="shared" si="142"/>
        <v>3.3466630556345853</v>
      </c>
      <c r="R924" s="11">
        <f t="shared" si="143"/>
        <v>6.523709660106404E-2</v>
      </c>
      <c r="S924" s="94"/>
    </row>
    <row r="925" spans="1:19">
      <c r="A925" s="9">
        <f t="shared" si="145"/>
        <v>150</v>
      </c>
      <c r="B925" s="8" t="s">
        <v>973</v>
      </c>
      <c r="C925" s="8">
        <v>34.299999999999997</v>
      </c>
      <c r="D925" s="8">
        <v>0</v>
      </c>
      <c r="E925" s="8">
        <v>0</v>
      </c>
      <c r="F925" s="8">
        <f t="shared" si="139"/>
        <v>34.299999999999997</v>
      </c>
      <c r="G925" s="11">
        <v>1.6702856188408218E-4</v>
      </c>
      <c r="H925" s="11">
        <v>0</v>
      </c>
      <c r="I925" s="18">
        <f t="shared" si="141"/>
        <v>0.3790095206280274</v>
      </c>
      <c r="J925" s="18">
        <f t="shared" si="140"/>
        <v>0.13936180073492568</v>
      </c>
      <c r="K925" s="10">
        <v>0.13014030399198262</v>
      </c>
      <c r="L925" s="10">
        <v>3.0840153666276932E-2</v>
      </c>
      <c r="M925" s="200">
        <f t="shared" si="144"/>
        <v>3.0840153666276932E-2</v>
      </c>
      <c r="N925" s="85">
        <v>0</v>
      </c>
      <c r="O925" s="85">
        <v>1</v>
      </c>
      <c r="P925" s="8">
        <v>5000</v>
      </c>
      <c r="Q925" s="10">
        <f t="shared" si="142"/>
        <v>0.67935177902121258</v>
      </c>
      <c r="R925" s="11">
        <f t="shared" si="143"/>
        <v>1.980617431548725E-2</v>
      </c>
      <c r="S925" s="94"/>
    </row>
    <row r="926" spans="1:19">
      <c r="A926" s="9">
        <f t="shared" si="145"/>
        <v>151</v>
      </c>
      <c r="B926" s="8" t="s">
        <v>974</v>
      </c>
      <c r="C926" s="8">
        <v>20.6</v>
      </c>
      <c r="D926" s="8">
        <v>0</v>
      </c>
      <c r="E926" s="8">
        <v>0</v>
      </c>
      <c r="F926" s="8">
        <f t="shared" si="139"/>
        <v>20.6</v>
      </c>
      <c r="G926" s="11">
        <v>1.6702856188408218E-4</v>
      </c>
      <c r="H926" s="11">
        <v>1.6852039096730705E-4</v>
      </c>
      <c r="I926" s="18">
        <f t="shared" si="141"/>
        <v>0.76140419538367288</v>
      </c>
      <c r="J926" s="18">
        <f t="shared" si="140"/>
        <v>0.27996832264257654</v>
      </c>
      <c r="K926" s="10">
        <v>0.26144296661415989</v>
      </c>
      <c r="L926" s="10">
        <v>3.0840153666276932E-2</v>
      </c>
      <c r="M926" s="200">
        <f t="shared" si="144"/>
        <v>3.0840153666276932E-2</v>
      </c>
      <c r="N926" s="85">
        <v>1</v>
      </c>
      <c r="O926" s="85">
        <v>1</v>
      </c>
      <c r="P926" s="8">
        <v>5000</v>
      </c>
      <c r="Q926" s="10">
        <f t="shared" si="142"/>
        <v>1.3336556383066864</v>
      </c>
      <c r="R926" s="11">
        <f t="shared" si="143"/>
        <v>6.4740564966343991E-2</v>
      </c>
      <c r="S926" s="94"/>
    </row>
    <row r="927" spans="1:19">
      <c r="A927" s="9">
        <f t="shared" si="145"/>
        <v>152</v>
      </c>
      <c r="B927" s="8" t="s">
        <v>975</v>
      </c>
      <c r="C927" s="8">
        <v>103.2</v>
      </c>
      <c r="D927" s="8">
        <v>0</v>
      </c>
      <c r="E927" s="8">
        <v>0</v>
      </c>
      <c r="F927" s="8">
        <f t="shared" si="139"/>
        <v>103.2</v>
      </c>
      <c r="G927" s="11">
        <v>3.3405712376816435E-4</v>
      </c>
      <c r="H927" s="11">
        <v>3.370407819346141E-4</v>
      </c>
      <c r="I927" s="18">
        <f t="shared" si="141"/>
        <v>1.5228083907673458</v>
      </c>
      <c r="J927" s="18">
        <f t="shared" si="140"/>
        <v>0.55993664528515308</v>
      </c>
      <c r="K927" s="10">
        <v>0.52288593322831978</v>
      </c>
      <c r="L927" s="10">
        <v>6.1680307332553863E-2</v>
      </c>
      <c r="M927" s="200">
        <f t="shared" si="144"/>
        <v>6.1680307332553863E-2</v>
      </c>
      <c r="N927" s="85">
        <v>2</v>
      </c>
      <c r="O927" s="85">
        <v>2</v>
      </c>
      <c r="P927" s="8">
        <v>5000</v>
      </c>
      <c r="Q927" s="10">
        <f t="shared" si="142"/>
        <v>2.6673112766133729</v>
      </c>
      <c r="R927" s="11">
        <f t="shared" si="143"/>
        <v>2.5846039502067566E-2</v>
      </c>
      <c r="S927" s="94"/>
    </row>
    <row r="928" spans="1:19">
      <c r="A928" s="9">
        <f t="shared" si="145"/>
        <v>153</v>
      </c>
      <c r="B928" s="8" t="s">
        <v>976</v>
      </c>
      <c r="C928" s="8">
        <v>189.3</v>
      </c>
      <c r="D928" s="8">
        <v>0</v>
      </c>
      <c r="E928" s="8">
        <v>0</v>
      </c>
      <c r="F928" s="8">
        <f t="shared" si="139"/>
        <v>189.3</v>
      </c>
      <c r="G928" s="11">
        <v>6.6811424753632871E-4</v>
      </c>
      <c r="H928" s="11">
        <v>6.740815638692282E-4</v>
      </c>
      <c r="I928" s="18">
        <f t="shared" si="141"/>
        <v>3.0456167815346915</v>
      </c>
      <c r="J928" s="18">
        <f t="shared" si="140"/>
        <v>1.1198732905703062</v>
      </c>
      <c r="K928" s="10">
        <v>1.0457718664566396</v>
      </c>
      <c r="L928" s="10">
        <v>0.12336061466510773</v>
      </c>
      <c r="M928" s="200">
        <f t="shared" si="144"/>
        <v>0.12336061466510773</v>
      </c>
      <c r="N928" s="85">
        <v>4</v>
      </c>
      <c r="O928" s="85">
        <v>4</v>
      </c>
      <c r="P928" s="8">
        <v>5000</v>
      </c>
      <c r="Q928" s="10">
        <f t="shared" si="142"/>
        <v>5.3346225532267457</v>
      </c>
      <c r="R928" s="11">
        <f t="shared" si="143"/>
        <v>2.8180784750273351E-2</v>
      </c>
      <c r="S928" s="94"/>
    </row>
    <row r="929" spans="1:19">
      <c r="A929" s="9">
        <f t="shared" si="145"/>
        <v>154</v>
      </c>
      <c r="B929" s="8" t="s">
        <v>977</v>
      </c>
      <c r="C929" s="8">
        <v>95.8</v>
      </c>
      <c r="D929" s="8">
        <v>0</v>
      </c>
      <c r="E929" s="8">
        <v>0</v>
      </c>
      <c r="F929" s="8">
        <f t="shared" si="139"/>
        <v>95.8</v>
      </c>
      <c r="G929" s="11">
        <v>1.0021713713044931E-3</v>
      </c>
      <c r="H929" s="11">
        <v>8.4260195483653526E-4</v>
      </c>
      <c r="I929" s="18">
        <f t="shared" si="141"/>
        <v>4.1860304975463922</v>
      </c>
      <c r="J929" s="18">
        <f t="shared" si="140"/>
        <v>1.5392034139478086</v>
      </c>
      <c r="K929" s="10">
        <v>1.4373551370627822</v>
      </c>
      <c r="L929" s="10">
        <v>0.18504092199766159</v>
      </c>
      <c r="M929" s="200">
        <f t="shared" si="144"/>
        <v>0.18504092199766159</v>
      </c>
      <c r="N929" s="85">
        <v>5</v>
      </c>
      <c r="O929" s="85">
        <v>6</v>
      </c>
      <c r="P929" s="8">
        <v>5000</v>
      </c>
      <c r="Q929" s="10">
        <f t="shared" si="142"/>
        <v>7.3476299705546442</v>
      </c>
      <c r="R929" s="11">
        <f t="shared" si="143"/>
        <v>7.6697598857564137E-2</v>
      </c>
      <c r="S929" s="94"/>
    </row>
    <row r="930" spans="1:19">
      <c r="A930" s="9">
        <f t="shared" si="145"/>
        <v>155</v>
      </c>
      <c r="B930" s="8" t="s">
        <v>978</v>
      </c>
      <c r="C930" s="8">
        <v>57.5</v>
      </c>
      <c r="D930" s="8">
        <v>0</v>
      </c>
      <c r="E930" s="8">
        <v>0</v>
      </c>
      <c r="F930" s="8">
        <f t="shared" si="139"/>
        <v>57.5</v>
      </c>
      <c r="G930" s="11">
        <v>3.3405712376816435E-4</v>
      </c>
      <c r="H930" s="11">
        <v>1.6852039096730705E-4</v>
      </c>
      <c r="I930" s="18">
        <f t="shared" si="141"/>
        <v>1.1404137160117003</v>
      </c>
      <c r="J930" s="18">
        <f t="shared" si="140"/>
        <v>0.4193301233775022</v>
      </c>
      <c r="K930" s="10">
        <v>0.39158327060614251</v>
      </c>
      <c r="L930" s="10">
        <v>6.1680307332553863E-2</v>
      </c>
      <c r="M930" s="200">
        <f t="shared" si="144"/>
        <v>6.1680307332553863E-2</v>
      </c>
      <c r="N930" s="85">
        <v>1</v>
      </c>
      <c r="O930" s="85">
        <v>2</v>
      </c>
      <c r="P930" s="8">
        <v>5000</v>
      </c>
      <c r="Q930" s="10">
        <f t="shared" si="142"/>
        <v>2.0130074173278989</v>
      </c>
      <c r="R930" s="11">
        <f t="shared" si="143"/>
        <v>3.5008824649180849E-2</v>
      </c>
      <c r="S930" s="94"/>
    </row>
    <row r="931" spans="1:19">
      <c r="A931" s="9">
        <f t="shared" si="145"/>
        <v>156</v>
      </c>
      <c r="B931" s="8" t="s">
        <v>979</v>
      </c>
      <c r="C931" s="8">
        <v>51.1</v>
      </c>
      <c r="D931" s="8">
        <v>0</v>
      </c>
      <c r="E931" s="8">
        <v>0</v>
      </c>
      <c r="F931" s="8">
        <f t="shared" si="139"/>
        <v>51.1</v>
      </c>
      <c r="G931" s="11">
        <v>3.3405712376816435E-4</v>
      </c>
      <c r="H931" s="11">
        <v>1.6852039096730705E-4</v>
      </c>
      <c r="I931" s="18">
        <f t="shared" si="141"/>
        <v>1.1404137160117003</v>
      </c>
      <c r="J931" s="18">
        <f t="shared" si="140"/>
        <v>0.4193301233775022</v>
      </c>
      <c r="K931" s="10">
        <v>0.39158327060614251</v>
      </c>
      <c r="L931" s="10">
        <v>6.1680307332553863E-2</v>
      </c>
      <c r="M931" s="200">
        <f t="shared" si="144"/>
        <v>6.1680307332553863E-2</v>
      </c>
      <c r="N931" s="85">
        <v>1</v>
      </c>
      <c r="O931" s="85">
        <v>2</v>
      </c>
      <c r="P931" s="8">
        <v>5000</v>
      </c>
      <c r="Q931" s="10">
        <f t="shared" si="142"/>
        <v>2.0130074173278989</v>
      </c>
      <c r="R931" s="11">
        <f t="shared" si="143"/>
        <v>3.9393491532835591E-2</v>
      </c>
      <c r="S931" s="94"/>
    </row>
    <row r="932" spans="1:19">
      <c r="A932" s="9">
        <f t="shared" si="145"/>
        <v>157</v>
      </c>
      <c r="B932" s="8" t="s">
        <v>980</v>
      </c>
      <c r="C932" s="8">
        <v>88.4</v>
      </c>
      <c r="D932" s="8">
        <v>0</v>
      </c>
      <c r="E932" s="8">
        <v>0</v>
      </c>
      <c r="F932" s="8">
        <f t="shared" si="139"/>
        <v>88.4</v>
      </c>
      <c r="G932" s="11">
        <v>8.3514280942041089E-4</v>
      </c>
      <c r="H932" s="11">
        <v>6.740815638692282E-4</v>
      </c>
      <c r="I932" s="18">
        <f t="shared" si="141"/>
        <v>3.4246263021627192</v>
      </c>
      <c r="J932" s="18">
        <f t="shared" si="140"/>
        <v>1.2592350913052319</v>
      </c>
      <c r="K932" s="10">
        <v>1.1759121704486224</v>
      </c>
      <c r="L932" s="10">
        <v>0.15420076833138466</v>
      </c>
      <c r="M932" s="200">
        <f t="shared" si="144"/>
        <v>0.15420076833138466</v>
      </c>
      <c r="N932" s="85">
        <v>4</v>
      </c>
      <c r="O932" s="85">
        <v>5</v>
      </c>
      <c r="P932" s="8">
        <v>5000</v>
      </c>
      <c r="Q932" s="10">
        <f t="shared" si="142"/>
        <v>6.0139743322479582</v>
      </c>
      <c r="R932" s="11">
        <f t="shared" si="143"/>
        <v>6.8031383848958793E-2</v>
      </c>
      <c r="S932" s="94"/>
    </row>
    <row r="933" spans="1:19">
      <c r="A933" s="9">
        <f t="shared" si="145"/>
        <v>158</v>
      </c>
      <c r="B933" s="8" t="s">
        <v>981</v>
      </c>
      <c r="C933" s="8">
        <v>106.3</v>
      </c>
      <c r="D933" s="8">
        <v>0</v>
      </c>
      <c r="E933" s="8">
        <v>0</v>
      </c>
      <c r="F933" s="8">
        <f t="shared" si="139"/>
        <v>106.3</v>
      </c>
      <c r="G933" s="11">
        <v>1.1691999331885751E-3</v>
      </c>
      <c r="H933" s="11">
        <v>1.0111223458038423E-3</v>
      </c>
      <c r="I933" s="18">
        <f t="shared" si="141"/>
        <v>4.9474346929300648</v>
      </c>
      <c r="J933" s="18">
        <f t="shared" si="140"/>
        <v>1.819171736590385</v>
      </c>
      <c r="K933" s="10">
        <v>1.698798103676942</v>
      </c>
      <c r="L933" s="10">
        <v>0.21588107566393849</v>
      </c>
      <c r="M933" s="200">
        <f t="shared" si="144"/>
        <v>0.21588107566393849</v>
      </c>
      <c r="N933" s="85">
        <v>6</v>
      </c>
      <c r="O933" s="85">
        <v>7</v>
      </c>
      <c r="P933" s="8">
        <v>5000</v>
      </c>
      <c r="Q933" s="10">
        <f t="shared" si="142"/>
        <v>8.6812856088613302</v>
      </c>
      <c r="R933" s="11">
        <f t="shared" si="143"/>
        <v>8.1667785596061429E-2</v>
      </c>
      <c r="S933" s="94"/>
    </row>
    <row r="934" spans="1:19">
      <c r="A934" s="9">
        <f t="shared" si="145"/>
        <v>159</v>
      </c>
      <c r="B934" s="8" t="s">
        <v>982</v>
      </c>
      <c r="C934" s="8">
        <v>81.489999999999995</v>
      </c>
      <c r="D934" s="8">
        <v>0</v>
      </c>
      <c r="E934" s="8">
        <v>0</v>
      </c>
      <c r="F934" s="8">
        <f t="shared" si="139"/>
        <v>81.489999999999995</v>
      </c>
      <c r="G934" s="11">
        <v>5.0108568565224653E-4</v>
      </c>
      <c r="H934" s="11">
        <v>5.0556117290192115E-4</v>
      </c>
      <c r="I934" s="18">
        <f t="shared" ref="I934:I955" si="146">(G934+H934)*$T$2</f>
        <v>2.284212586151019</v>
      </c>
      <c r="J934" s="18">
        <f t="shared" si="140"/>
        <v>0.83990496792772973</v>
      </c>
      <c r="K934" s="10">
        <v>0.78432889984247978</v>
      </c>
      <c r="L934" s="10">
        <v>9.2520460998830795E-2</v>
      </c>
      <c r="M934" s="200">
        <f t="shared" si="144"/>
        <v>9.2520460998830795E-2</v>
      </c>
      <c r="N934" s="85">
        <v>3</v>
      </c>
      <c r="O934" s="85">
        <v>3</v>
      </c>
      <c r="P934" s="8">
        <v>5000</v>
      </c>
      <c r="Q934" s="10">
        <f t="shared" ref="Q934:Q956" si="147">I934+J934+K934+M934</f>
        <v>4.0009669149200588</v>
      </c>
      <c r="R934" s="11">
        <f t="shared" ref="R934:R955" si="148">Q934/F934</f>
        <v>4.9097642838631231E-2</v>
      </c>
      <c r="S934" s="94"/>
    </row>
    <row r="935" spans="1:19">
      <c r="A935" s="9">
        <f t="shared" si="145"/>
        <v>160</v>
      </c>
      <c r="B935" s="8" t="s">
        <v>983</v>
      </c>
      <c r="C935" s="8">
        <v>153.19999999999999</v>
      </c>
      <c r="D935" s="8">
        <v>0</v>
      </c>
      <c r="E935" s="8">
        <v>0</v>
      </c>
      <c r="F935" s="8">
        <f t="shared" ref="F935:F955" si="149">C935+D935+E935</f>
        <v>153.19999999999999</v>
      </c>
      <c r="G935" s="11">
        <v>6.6811424753632871E-4</v>
      </c>
      <c r="H935" s="11">
        <v>5.0556117290192115E-4</v>
      </c>
      <c r="I935" s="18">
        <f t="shared" si="146"/>
        <v>2.6632221067790462</v>
      </c>
      <c r="J935" s="18">
        <f t="shared" si="140"/>
        <v>0.97926676866265538</v>
      </c>
      <c r="K935" s="10">
        <v>0.9144692038344624</v>
      </c>
      <c r="L935" s="10">
        <v>0.12336061466510773</v>
      </c>
      <c r="M935" s="200">
        <f t="shared" si="144"/>
        <v>0.12336061466510773</v>
      </c>
      <c r="N935" s="85">
        <v>3</v>
      </c>
      <c r="O935" s="85">
        <v>4</v>
      </c>
      <c r="P935" s="8">
        <v>5000</v>
      </c>
      <c r="Q935" s="10">
        <f t="shared" si="147"/>
        <v>4.6803186939412722</v>
      </c>
      <c r="R935" s="11">
        <f t="shared" si="148"/>
        <v>3.0550383119721101E-2</v>
      </c>
      <c r="S935" s="94"/>
    </row>
    <row r="936" spans="1:19">
      <c r="A936" s="9">
        <f t="shared" si="145"/>
        <v>161</v>
      </c>
      <c r="B936" s="8" t="s">
        <v>984</v>
      </c>
      <c r="C936" s="8">
        <v>130.4</v>
      </c>
      <c r="D936" s="8">
        <v>0</v>
      </c>
      <c r="E936" s="8">
        <v>0</v>
      </c>
      <c r="F936" s="8">
        <f t="shared" si="149"/>
        <v>130.4</v>
      </c>
      <c r="G936" s="11">
        <v>6.6811424753632871E-4</v>
      </c>
      <c r="H936" s="11">
        <v>6.740815638692282E-4</v>
      </c>
      <c r="I936" s="18">
        <f t="shared" si="146"/>
        <v>3.0456167815346915</v>
      </c>
      <c r="J936" s="18">
        <f t="shared" si="140"/>
        <v>1.1198732905703062</v>
      </c>
      <c r="K936" s="10">
        <v>1.0457718664566396</v>
      </c>
      <c r="L936" s="10">
        <v>0.12336061466510773</v>
      </c>
      <c r="M936" s="200">
        <f t="shared" si="144"/>
        <v>0.12336061466510773</v>
      </c>
      <c r="N936" s="85">
        <v>4</v>
      </c>
      <c r="O936" s="85">
        <v>4</v>
      </c>
      <c r="P936" s="8">
        <v>5000</v>
      </c>
      <c r="Q936" s="10">
        <f t="shared" si="147"/>
        <v>5.3346225532267457</v>
      </c>
      <c r="R936" s="11">
        <f t="shared" si="148"/>
        <v>4.0909682156646823E-2</v>
      </c>
      <c r="S936" s="94"/>
    </row>
    <row r="937" spans="1:19">
      <c r="A937" s="9">
        <f t="shared" si="145"/>
        <v>162</v>
      </c>
      <c r="B937" s="8" t="s">
        <v>985</v>
      </c>
      <c r="C937" s="8">
        <v>5265.83</v>
      </c>
      <c r="D937" s="8">
        <v>0</v>
      </c>
      <c r="E937" s="8">
        <v>1489.9</v>
      </c>
      <c r="F937" s="8">
        <f t="shared" si="149"/>
        <v>6755.73</v>
      </c>
      <c r="G937" s="11">
        <v>1.6368799064640054E-2</v>
      </c>
      <c r="H937" s="11">
        <v>1.6514998314796091E-2</v>
      </c>
      <c r="I937" s="18">
        <f t="shared" si="146"/>
        <v>74.617611147599931</v>
      </c>
      <c r="J937" s="18">
        <f t="shared" si="140"/>
        <v>27.436895618972496</v>
      </c>
      <c r="K937" s="10">
        <v>25.621410728187669</v>
      </c>
      <c r="L937" s="10">
        <v>3.0223350592951395</v>
      </c>
      <c r="M937" s="200">
        <f t="shared" si="144"/>
        <v>3.0223350592951395</v>
      </c>
      <c r="N937" s="85">
        <v>98</v>
      </c>
      <c r="O937" s="85">
        <v>98</v>
      </c>
      <c r="P937" s="8">
        <v>5000</v>
      </c>
      <c r="Q937" s="10">
        <f t="shared" si="147"/>
        <v>130.69825255405524</v>
      </c>
      <c r="R937" s="11">
        <f t="shared" si="148"/>
        <v>1.9346281238897239E-2</v>
      </c>
      <c r="S937" s="94"/>
    </row>
    <row r="938" spans="1:19">
      <c r="A938" s="9">
        <f t="shared" si="145"/>
        <v>163</v>
      </c>
      <c r="B938" s="8" t="s">
        <v>986</v>
      </c>
      <c r="C938" s="8">
        <v>3884.83</v>
      </c>
      <c r="D938" s="8">
        <v>0</v>
      </c>
      <c r="E938" s="8">
        <v>230.5</v>
      </c>
      <c r="F938" s="8">
        <f t="shared" si="149"/>
        <v>4115.33</v>
      </c>
      <c r="G938" s="11">
        <v>1.1859027893769835E-2</v>
      </c>
      <c r="H938" s="11">
        <v>1.19649477586788E-2</v>
      </c>
      <c r="I938" s="18">
        <f t="shared" si="146"/>
        <v>54.059697872240768</v>
      </c>
      <c r="J938" s="18">
        <f t="shared" si="140"/>
        <v>19.877750907622932</v>
      </c>
      <c r="K938" s="10">
        <v>18.562450629605351</v>
      </c>
      <c r="L938" s="10">
        <v>2.1896509103056623</v>
      </c>
      <c r="M938" s="200">
        <f t="shared" si="144"/>
        <v>2.1896509103056623</v>
      </c>
      <c r="N938" s="85">
        <v>71</v>
      </c>
      <c r="O938" s="85">
        <v>71</v>
      </c>
      <c r="P938" s="8">
        <v>5000</v>
      </c>
      <c r="Q938" s="10">
        <f t="shared" si="147"/>
        <v>94.68955031977471</v>
      </c>
      <c r="R938" s="11">
        <f t="shared" si="148"/>
        <v>2.3008981131470554E-2</v>
      </c>
      <c r="S938" s="94"/>
    </row>
    <row r="939" spans="1:19">
      <c r="A939" s="9">
        <f t="shared" si="145"/>
        <v>164</v>
      </c>
      <c r="B939" s="8" t="s">
        <v>987</v>
      </c>
      <c r="C939" s="8">
        <v>4215.83</v>
      </c>
      <c r="D939" s="8">
        <v>0</v>
      </c>
      <c r="E939" s="8">
        <v>0</v>
      </c>
      <c r="F939" s="8">
        <f t="shared" si="149"/>
        <v>4215.83</v>
      </c>
      <c r="G939" s="11">
        <v>1.4030399198262903E-2</v>
      </c>
      <c r="H939" s="11">
        <v>1.4155712841253793E-2</v>
      </c>
      <c r="I939" s="18">
        <f t="shared" si="146"/>
        <v>63.957952412228522</v>
      </c>
      <c r="J939" s="18">
        <f t="shared" si="140"/>
        <v>23.517339101976429</v>
      </c>
      <c r="K939" s="10">
        <v>21.961209195589433</v>
      </c>
      <c r="L939" s="10">
        <v>2.5905729079672621</v>
      </c>
      <c r="M939" s="200">
        <f t="shared" si="144"/>
        <v>2.5905729079672621</v>
      </c>
      <c r="N939" s="85">
        <v>84</v>
      </c>
      <c r="O939" s="85">
        <v>84</v>
      </c>
      <c r="P939" s="8">
        <v>5000</v>
      </c>
      <c r="Q939" s="10">
        <f t="shared" si="147"/>
        <v>112.02707361776164</v>
      </c>
      <c r="R939" s="11">
        <f t="shared" si="148"/>
        <v>2.6572958021969968E-2</v>
      </c>
      <c r="S939" s="94"/>
    </row>
    <row r="940" spans="1:19">
      <c r="A940" s="9">
        <f t="shared" si="145"/>
        <v>165</v>
      </c>
      <c r="B940" s="8" t="s">
        <v>988</v>
      </c>
      <c r="C940" s="8">
        <v>4235.75</v>
      </c>
      <c r="D940" s="8">
        <v>0</v>
      </c>
      <c r="E940" s="8">
        <v>0</v>
      </c>
      <c r="F940" s="8">
        <f t="shared" si="149"/>
        <v>4235.75</v>
      </c>
      <c r="G940" s="11">
        <v>1.4030399198262903E-2</v>
      </c>
      <c r="H940" s="11">
        <v>1.4155712841253793E-2</v>
      </c>
      <c r="I940" s="18">
        <f t="shared" si="146"/>
        <v>63.957952412228522</v>
      </c>
      <c r="J940" s="18">
        <f t="shared" si="140"/>
        <v>23.517339101976429</v>
      </c>
      <c r="K940" s="10">
        <v>21.961209195589433</v>
      </c>
      <c r="L940" s="10">
        <v>2.5905729079672621</v>
      </c>
      <c r="M940" s="200">
        <f t="shared" si="144"/>
        <v>2.5905729079672621</v>
      </c>
      <c r="N940" s="85">
        <v>84</v>
      </c>
      <c r="O940" s="85">
        <v>84</v>
      </c>
      <c r="P940" s="8">
        <v>5000</v>
      </c>
      <c r="Q940" s="10">
        <f t="shared" si="147"/>
        <v>112.02707361776164</v>
      </c>
      <c r="R940" s="11">
        <f t="shared" si="148"/>
        <v>2.6447989994159628E-2</v>
      </c>
      <c r="S940" s="94"/>
    </row>
    <row r="941" spans="1:19">
      <c r="A941" s="9">
        <f t="shared" si="145"/>
        <v>166</v>
      </c>
      <c r="B941" s="8" t="s">
        <v>989</v>
      </c>
      <c r="C941" s="8">
        <v>4215</v>
      </c>
      <c r="D941" s="8">
        <v>0</v>
      </c>
      <c r="E941" s="8">
        <v>0</v>
      </c>
      <c r="F941" s="8">
        <f t="shared" si="149"/>
        <v>4215</v>
      </c>
      <c r="G941" s="11">
        <v>1.4030399198262903E-2</v>
      </c>
      <c r="H941" s="11">
        <v>1.4155712841253793E-2</v>
      </c>
      <c r="I941" s="18">
        <f t="shared" si="146"/>
        <v>63.957952412228522</v>
      </c>
      <c r="J941" s="18">
        <f t="shared" ref="J941:J955" si="150">I941*0.3677</f>
        <v>23.517339101976429</v>
      </c>
      <c r="K941" s="10">
        <v>21.961209195589433</v>
      </c>
      <c r="L941" s="10">
        <v>2.5905729079672621</v>
      </c>
      <c r="M941" s="200">
        <f t="shared" si="144"/>
        <v>2.5905729079672621</v>
      </c>
      <c r="N941" s="85">
        <v>84</v>
      </c>
      <c r="O941" s="85">
        <v>84</v>
      </c>
      <c r="P941" s="8">
        <v>5000</v>
      </c>
      <c r="Q941" s="10">
        <f t="shared" si="147"/>
        <v>112.02707361776164</v>
      </c>
      <c r="R941" s="11">
        <f t="shared" si="148"/>
        <v>2.6578190656645705E-2</v>
      </c>
      <c r="S941" s="94"/>
    </row>
    <row r="942" spans="1:19">
      <c r="A942" s="9">
        <f t="shared" si="145"/>
        <v>167</v>
      </c>
      <c r="B942" s="8" t="s">
        <v>990</v>
      </c>
      <c r="C942" s="8">
        <v>4962.2</v>
      </c>
      <c r="D942" s="8">
        <v>0</v>
      </c>
      <c r="E942" s="8">
        <v>0</v>
      </c>
      <c r="F942" s="8">
        <f t="shared" si="149"/>
        <v>4962.2</v>
      </c>
      <c r="G942" s="11">
        <v>1.5032570569567395E-2</v>
      </c>
      <c r="H942" s="11">
        <v>1.5166835187057635E-2</v>
      </c>
      <c r="I942" s="18">
        <f t="shared" si="146"/>
        <v>68.526377584530564</v>
      </c>
      <c r="J942" s="18">
        <f t="shared" si="150"/>
        <v>25.197149037831892</v>
      </c>
      <c r="K942" s="10">
        <v>23.529866995274393</v>
      </c>
      <c r="L942" s="10">
        <v>2.7756138299649238</v>
      </c>
      <c r="M942" s="200">
        <f t="shared" si="144"/>
        <v>2.7756138299649238</v>
      </c>
      <c r="N942" s="85">
        <v>90</v>
      </c>
      <c r="O942" s="85">
        <v>90</v>
      </c>
      <c r="P942" s="8">
        <v>5000</v>
      </c>
      <c r="Q942" s="10">
        <f t="shared" si="147"/>
        <v>120.02900744760177</v>
      </c>
      <c r="R942" s="11">
        <f t="shared" si="148"/>
        <v>2.4188667818226144E-2</v>
      </c>
      <c r="S942" s="94"/>
    </row>
    <row r="943" spans="1:19">
      <c r="A943" s="9">
        <f t="shared" si="145"/>
        <v>168</v>
      </c>
      <c r="B943" s="8" t="s">
        <v>991</v>
      </c>
      <c r="C943" s="8">
        <v>3826.09</v>
      </c>
      <c r="D943" s="8">
        <v>0</v>
      </c>
      <c r="E943" s="8">
        <v>0</v>
      </c>
      <c r="F943" s="8">
        <f t="shared" si="149"/>
        <v>3826.09</v>
      </c>
      <c r="G943" s="11">
        <v>1.0856856522465342E-2</v>
      </c>
      <c r="H943" s="11">
        <v>1.0953825412874959E-2</v>
      </c>
      <c r="I943" s="18">
        <f t="shared" si="146"/>
        <v>49.49127269993874</v>
      </c>
      <c r="J943" s="18">
        <f t="shared" si="150"/>
        <v>18.197940971767476</v>
      </c>
      <c r="K943" s="10">
        <v>16.993792829920395</v>
      </c>
      <c r="L943" s="10">
        <v>2.0046099883080006</v>
      </c>
      <c r="M943" s="200">
        <f t="shared" si="144"/>
        <v>2.0046099883080006</v>
      </c>
      <c r="N943" s="85">
        <v>65</v>
      </c>
      <c r="O943" s="85">
        <v>65</v>
      </c>
      <c r="P943" s="8">
        <v>5000</v>
      </c>
      <c r="Q943" s="10">
        <f t="shared" si="147"/>
        <v>86.687616489934612</v>
      </c>
      <c r="R943" s="11">
        <f t="shared" si="148"/>
        <v>2.2656972650913754E-2</v>
      </c>
      <c r="S943" s="94"/>
    </row>
    <row r="944" spans="1:19">
      <c r="A944" s="9">
        <f t="shared" si="145"/>
        <v>169</v>
      </c>
      <c r="B944" s="8" t="s">
        <v>992</v>
      </c>
      <c r="C944" s="8">
        <v>3985.25</v>
      </c>
      <c r="D944" s="8">
        <v>0</v>
      </c>
      <c r="E944" s="8">
        <v>0</v>
      </c>
      <c r="F944" s="8">
        <f t="shared" si="149"/>
        <v>3985.25</v>
      </c>
      <c r="G944" s="11">
        <v>1.2026056455653918E-2</v>
      </c>
      <c r="H944" s="11">
        <v>1.2133468149646108E-2</v>
      </c>
      <c r="I944" s="18">
        <f t="shared" si="146"/>
        <v>54.821102067624452</v>
      </c>
      <c r="J944" s="18">
        <f t="shared" si="150"/>
        <v>20.157719230265513</v>
      </c>
      <c r="K944" s="10">
        <v>18.823893596219516</v>
      </c>
      <c r="L944" s="10">
        <v>2.2204910639719393</v>
      </c>
      <c r="M944" s="200">
        <f t="shared" si="144"/>
        <v>2.2204910639719393</v>
      </c>
      <c r="N944" s="85">
        <v>72</v>
      </c>
      <c r="O944" s="85">
        <v>72</v>
      </c>
      <c r="P944" s="8">
        <v>5000</v>
      </c>
      <c r="Q944" s="10">
        <f t="shared" si="147"/>
        <v>96.023205958081419</v>
      </c>
      <c r="R944" s="11">
        <f t="shared" si="148"/>
        <v>2.4094650513288105E-2</v>
      </c>
      <c r="S944" s="94"/>
    </row>
    <row r="945" spans="1:19">
      <c r="A945" s="9">
        <f t="shared" si="145"/>
        <v>170</v>
      </c>
      <c r="B945" s="8" t="s">
        <v>993</v>
      </c>
      <c r="C945" s="8">
        <v>3992.96</v>
      </c>
      <c r="D945" s="8">
        <v>0</v>
      </c>
      <c r="E945" s="8">
        <v>0</v>
      </c>
      <c r="F945" s="8">
        <f t="shared" si="149"/>
        <v>3992.96</v>
      </c>
      <c r="G945" s="11">
        <v>1.2026056455653918E-2</v>
      </c>
      <c r="H945" s="11">
        <v>1.2133468149646108E-2</v>
      </c>
      <c r="I945" s="18">
        <f t="shared" si="146"/>
        <v>54.821102067624452</v>
      </c>
      <c r="J945" s="18">
        <f t="shared" si="150"/>
        <v>20.157719230265513</v>
      </c>
      <c r="K945" s="10">
        <v>18.823893596219516</v>
      </c>
      <c r="L945" s="10">
        <v>2.2204910639719393</v>
      </c>
      <c r="M945" s="200">
        <f t="shared" si="144"/>
        <v>2.2204910639719393</v>
      </c>
      <c r="N945" s="85">
        <v>72</v>
      </c>
      <c r="O945" s="85">
        <v>72</v>
      </c>
      <c r="P945" s="8">
        <v>5000</v>
      </c>
      <c r="Q945" s="10">
        <f t="shared" si="147"/>
        <v>96.023205958081419</v>
      </c>
      <c r="R945" s="11">
        <f t="shared" si="148"/>
        <v>2.4048126191617603E-2</v>
      </c>
      <c r="S945" s="94"/>
    </row>
    <row r="946" spans="1:19">
      <c r="A946" s="9">
        <f t="shared" si="145"/>
        <v>171</v>
      </c>
      <c r="B946" s="8" t="s">
        <v>994</v>
      </c>
      <c r="C946" s="8">
        <v>4337.99</v>
      </c>
      <c r="D946" s="8">
        <v>0</v>
      </c>
      <c r="E946" s="8">
        <v>0</v>
      </c>
      <c r="F946" s="8">
        <f t="shared" si="149"/>
        <v>4337.99</v>
      </c>
      <c r="G946" s="11">
        <v>1.2026056455653918E-2</v>
      </c>
      <c r="H946" s="11">
        <v>1.2133468149646108E-2</v>
      </c>
      <c r="I946" s="18">
        <f t="shared" si="146"/>
        <v>54.821102067624452</v>
      </c>
      <c r="J946" s="18">
        <f t="shared" si="150"/>
        <v>20.157719230265513</v>
      </c>
      <c r="K946" s="10">
        <v>18.823893596219516</v>
      </c>
      <c r="L946" s="10">
        <v>2.2204910639719393</v>
      </c>
      <c r="M946" s="200">
        <f t="shared" si="144"/>
        <v>2.2204910639719393</v>
      </c>
      <c r="N946" s="85">
        <v>72</v>
      </c>
      <c r="O946" s="85">
        <v>72</v>
      </c>
      <c r="P946" s="8">
        <v>5000</v>
      </c>
      <c r="Q946" s="10">
        <f t="shared" si="147"/>
        <v>96.023205958081419</v>
      </c>
      <c r="R946" s="11">
        <f t="shared" si="148"/>
        <v>2.2135414318170725E-2</v>
      </c>
      <c r="S946" s="94"/>
    </row>
    <row r="947" spans="1:19">
      <c r="A947" s="9">
        <f t="shared" si="145"/>
        <v>172</v>
      </c>
      <c r="B947" s="8" t="s">
        <v>995</v>
      </c>
      <c r="C947" s="8">
        <v>3093.3</v>
      </c>
      <c r="D947" s="8">
        <v>0</v>
      </c>
      <c r="E947" s="8">
        <v>0</v>
      </c>
      <c r="F947" s="8">
        <f t="shared" si="149"/>
        <v>3093.3</v>
      </c>
      <c r="G947" s="11">
        <v>9.1865709036245205E-3</v>
      </c>
      <c r="H947" s="11">
        <v>9.2686215032018876E-3</v>
      </c>
      <c r="I947" s="18">
        <f t="shared" si="146"/>
        <v>41.877230746102008</v>
      </c>
      <c r="J947" s="18">
        <f t="shared" si="150"/>
        <v>15.398257745341709</v>
      </c>
      <c r="K947" s="10">
        <v>14.379363163778795</v>
      </c>
      <c r="L947" s="10">
        <v>1.6962084516452314</v>
      </c>
      <c r="M947" s="200">
        <f t="shared" si="144"/>
        <v>1.6962084516452314</v>
      </c>
      <c r="N947" s="85">
        <v>55</v>
      </c>
      <c r="O947" s="85">
        <v>55</v>
      </c>
      <c r="P947" s="8">
        <v>5000</v>
      </c>
      <c r="Q947" s="10">
        <f t="shared" si="147"/>
        <v>73.351060106867749</v>
      </c>
      <c r="R947" s="11">
        <f t="shared" si="148"/>
        <v>2.3712882716473586E-2</v>
      </c>
      <c r="S947" s="94"/>
    </row>
    <row r="948" spans="1:19">
      <c r="A948" s="9">
        <f t="shared" si="145"/>
        <v>173</v>
      </c>
      <c r="B948" s="8" t="s">
        <v>996</v>
      </c>
      <c r="C948" s="8">
        <v>4114.87</v>
      </c>
      <c r="D948" s="8">
        <v>0</v>
      </c>
      <c r="E948" s="8">
        <v>0</v>
      </c>
      <c r="F948" s="8">
        <f t="shared" si="149"/>
        <v>4114.87</v>
      </c>
      <c r="G948" s="11">
        <v>1.2026056455653918E-2</v>
      </c>
      <c r="H948" s="11">
        <v>1.2133468149646108E-2</v>
      </c>
      <c r="I948" s="18">
        <f t="shared" si="146"/>
        <v>54.821102067624452</v>
      </c>
      <c r="J948" s="18">
        <f t="shared" si="150"/>
        <v>20.157719230265513</v>
      </c>
      <c r="K948" s="10">
        <v>18.823893596219516</v>
      </c>
      <c r="L948" s="10">
        <v>2.2204910639719393</v>
      </c>
      <c r="M948" s="200">
        <f t="shared" si="144"/>
        <v>2.2204910639719393</v>
      </c>
      <c r="N948" s="85">
        <v>72</v>
      </c>
      <c r="O948" s="85">
        <v>72</v>
      </c>
      <c r="P948" s="8">
        <v>5000</v>
      </c>
      <c r="Q948" s="10">
        <f t="shared" si="147"/>
        <v>96.023205958081419</v>
      </c>
      <c r="R948" s="11">
        <f t="shared" si="148"/>
        <v>2.3335659682585701E-2</v>
      </c>
      <c r="S948" s="94"/>
    </row>
    <row r="949" spans="1:19">
      <c r="A949" s="9">
        <f t="shared" si="145"/>
        <v>174</v>
      </c>
      <c r="B949" s="8" t="s">
        <v>997</v>
      </c>
      <c r="C949" s="8">
        <v>5499.38</v>
      </c>
      <c r="D949" s="8">
        <v>0</v>
      </c>
      <c r="E949" s="8">
        <v>0</v>
      </c>
      <c r="F949" s="8">
        <f t="shared" si="149"/>
        <v>5499.38</v>
      </c>
      <c r="G949" s="11">
        <v>1.8039084683480876E-2</v>
      </c>
      <c r="H949" s="11">
        <v>1.8200202224469161E-2</v>
      </c>
      <c r="I949" s="18">
        <f t="shared" si="146"/>
        <v>82.231653101436677</v>
      </c>
      <c r="J949" s="18">
        <f t="shared" si="150"/>
        <v>30.23657884539827</v>
      </c>
      <c r="K949" s="10">
        <v>28.235840394329269</v>
      </c>
      <c r="L949" s="10">
        <v>3.3307365959579087</v>
      </c>
      <c r="M949" s="200">
        <f t="shared" si="144"/>
        <v>3.3307365959579087</v>
      </c>
      <c r="N949" s="85">
        <v>108</v>
      </c>
      <c r="O949" s="85">
        <v>108</v>
      </c>
      <c r="P949" s="8">
        <v>5000</v>
      </c>
      <c r="Q949" s="10">
        <f t="shared" si="147"/>
        <v>144.03480893712214</v>
      </c>
      <c r="R949" s="11">
        <f t="shared" si="148"/>
        <v>2.6191099530696576E-2</v>
      </c>
      <c r="S949" s="94"/>
    </row>
    <row r="950" spans="1:19">
      <c r="A950" s="9">
        <f t="shared" si="145"/>
        <v>175</v>
      </c>
      <c r="B950" s="8" t="s">
        <v>998</v>
      </c>
      <c r="C950" s="8">
        <v>9903.31</v>
      </c>
      <c r="D950" s="8">
        <v>0</v>
      </c>
      <c r="E950" s="8">
        <v>0</v>
      </c>
      <c r="F950" s="8">
        <f t="shared" si="149"/>
        <v>9903.31</v>
      </c>
      <c r="G950" s="11">
        <v>3.0065141139134791E-2</v>
      </c>
      <c r="H950" s="11">
        <v>3.033367037411527E-2</v>
      </c>
      <c r="I950" s="18">
        <f t="shared" si="146"/>
        <v>137.05275516906113</v>
      </c>
      <c r="J950" s="18">
        <f t="shared" si="150"/>
        <v>50.394298075663784</v>
      </c>
      <c r="K950" s="10">
        <v>47.059733990548786</v>
      </c>
      <c r="L950" s="10">
        <v>5.5512276599298476</v>
      </c>
      <c r="M950" s="200">
        <f t="shared" si="144"/>
        <v>5.5512276599298476</v>
      </c>
      <c r="N950" s="85">
        <v>180</v>
      </c>
      <c r="O950" s="85">
        <v>180</v>
      </c>
      <c r="P950" s="8">
        <v>5000</v>
      </c>
      <c r="Q950" s="10">
        <f t="shared" si="147"/>
        <v>240.05801489520354</v>
      </c>
      <c r="R950" s="11">
        <f t="shared" si="148"/>
        <v>2.4240179787889459E-2</v>
      </c>
      <c r="S950" s="94"/>
    </row>
    <row r="951" spans="1:19">
      <c r="A951" s="9">
        <f t="shared" si="145"/>
        <v>176</v>
      </c>
      <c r="B951" s="8" t="s">
        <v>999</v>
      </c>
      <c r="C951" s="8">
        <v>3585.51</v>
      </c>
      <c r="D951" s="8">
        <v>0</v>
      </c>
      <c r="E951" s="8">
        <v>0</v>
      </c>
      <c r="F951" s="8">
        <f t="shared" si="149"/>
        <v>3585.51</v>
      </c>
      <c r="G951" s="11">
        <v>1.0856856522465342E-2</v>
      </c>
      <c r="H951" s="11">
        <v>1.0953825412874959E-2</v>
      </c>
      <c r="I951" s="18">
        <f t="shared" si="146"/>
        <v>49.49127269993874</v>
      </c>
      <c r="J951" s="18">
        <f t="shared" si="150"/>
        <v>18.197940971767476</v>
      </c>
      <c r="K951" s="10">
        <v>16.993792829920395</v>
      </c>
      <c r="L951" s="10">
        <v>2.0046099883080006</v>
      </c>
      <c r="M951" s="200">
        <f t="shared" si="144"/>
        <v>2.0046099883080006</v>
      </c>
      <c r="N951" s="85">
        <v>65</v>
      </c>
      <c r="O951" s="85">
        <v>65</v>
      </c>
      <c r="P951" s="8">
        <v>5000</v>
      </c>
      <c r="Q951" s="10">
        <f t="shared" si="147"/>
        <v>86.687616489934612</v>
      </c>
      <c r="R951" s="11">
        <f t="shared" si="148"/>
        <v>2.4177206726500443E-2</v>
      </c>
      <c r="S951" s="94"/>
    </row>
    <row r="952" spans="1:19">
      <c r="A952" s="9">
        <f t="shared" si="145"/>
        <v>177</v>
      </c>
      <c r="B952" s="8" t="s">
        <v>1000</v>
      </c>
      <c r="C952" s="8">
        <v>4638.37</v>
      </c>
      <c r="D952" s="8">
        <v>0</v>
      </c>
      <c r="E952" s="8">
        <v>0</v>
      </c>
      <c r="F952" s="8">
        <f t="shared" si="149"/>
        <v>4638.37</v>
      </c>
      <c r="G952" s="11">
        <v>1.6702856188408218E-2</v>
      </c>
      <c r="H952" s="11">
        <v>1.6852039096730706E-2</v>
      </c>
      <c r="I952" s="18">
        <f t="shared" si="146"/>
        <v>76.140419538367297</v>
      </c>
      <c r="J952" s="18">
        <f t="shared" si="150"/>
        <v>27.996832264257659</v>
      </c>
      <c r="K952" s="10">
        <v>26.144296661415996</v>
      </c>
      <c r="L952" s="10">
        <v>3.084015366627693</v>
      </c>
      <c r="M952" s="200">
        <f t="shared" si="144"/>
        <v>3.084015366627693</v>
      </c>
      <c r="N952" s="85">
        <v>100</v>
      </c>
      <c r="O952" s="85">
        <v>100</v>
      </c>
      <c r="P952" s="8">
        <v>5000</v>
      </c>
      <c r="Q952" s="10">
        <f t="shared" si="147"/>
        <v>133.36556383066863</v>
      </c>
      <c r="R952" s="11">
        <f t="shared" si="148"/>
        <v>2.8752679029630804E-2</v>
      </c>
      <c r="S952" s="94"/>
    </row>
    <row r="953" spans="1:19">
      <c r="A953" s="9">
        <f t="shared" si="145"/>
        <v>178</v>
      </c>
      <c r="B953" s="8" t="s">
        <v>1001</v>
      </c>
      <c r="C953" s="8">
        <v>4563.3</v>
      </c>
      <c r="D953" s="8">
        <v>0</v>
      </c>
      <c r="E953" s="8">
        <v>0</v>
      </c>
      <c r="F953" s="8">
        <f t="shared" si="149"/>
        <v>4563.3</v>
      </c>
      <c r="G953" s="11">
        <v>1.3362284950726574E-2</v>
      </c>
      <c r="H953" s="11">
        <v>1.3481631277384564E-2</v>
      </c>
      <c r="I953" s="18">
        <f t="shared" si="146"/>
        <v>60.912335630693825</v>
      </c>
      <c r="J953" s="18">
        <f t="shared" si="150"/>
        <v>22.397465811406121</v>
      </c>
      <c r="K953" s="10">
        <v>20.915437329132793</v>
      </c>
      <c r="L953" s="10">
        <v>2.4672122933021545</v>
      </c>
      <c r="M953" s="200">
        <f t="shared" si="144"/>
        <v>2.4672122933021545</v>
      </c>
      <c r="N953" s="85">
        <v>80</v>
      </c>
      <c r="O953" s="85">
        <v>80</v>
      </c>
      <c r="P953" s="8">
        <v>5000</v>
      </c>
      <c r="Q953" s="10">
        <f t="shared" si="147"/>
        <v>106.69245106453489</v>
      </c>
      <c r="R953" s="11">
        <f t="shared" si="148"/>
        <v>2.3380547205867439E-2</v>
      </c>
      <c r="S953" s="94"/>
    </row>
    <row r="954" spans="1:19">
      <c r="A954" s="9">
        <f t="shared" si="145"/>
        <v>179</v>
      </c>
      <c r="B954" s="8" t="s">
        <v>1291</v>
      </c>
      <c r="C954" s="8">
        <v>24.2</v>
      </c>
      <c r="D954" s="8">
        <v>0</v>
      </c>
      <c r="E954" s="8">
        <v>0</v>
      </c>
      <c r="F954" s="8">
        <f t="shared" si="149"/>
        <v>24.2</v>
      </c>
      <c r="G954" s="11">
        <v>1.6702856188408218E-4</v>
      </c>
      <c r="H954" s="11">
        <v>1.6852039096730705E-4</v>
      </c>
      <c r="I954" s="18">
        <f t="shared" si="146"/>
        <v>0.76140419538367288</v>
      </c>
      <c r="J954" s="18">
        <f t="shared" si="150"/>
        <v>0.27996832264257654</v>
      </c>
      <c r="K954" s="10">
        <v>0.26144296661415989</v>
      </c>
      <c r="L954" s="10">
        <v>3.0840153666276932E-2</v>
      </c>
      <c r="M954" s="200">
        <f t="shared" si="144"/>
        <v>3.0840153666276932E-2</v>
      </c>
      <c r="N954" s="85">
        <v>1</v>
      </c>
      <c r="O954" s="85">
        <v>1</v>
      </c>
      <c r="P954" s="8">
        <v>5000</v>
      </c>
      <c r="Q954" s="10">
        <f t="shared" si="147"/>
        <v>1.3336556383066864</v>
      </c>
      <c r="R954" s="83">
        <f t="shared" si="148"/>
        <v>5.510973712011101E-2</v>
      </c>
      <c r="S954" s="94"/>
    </row>
    <row r="955" spans="1:19">
      <c r="A955" s="9">
        <f t="shared" si="145"/>
        <v>180</v>
      </c>
      <c r="B955" s="182" t="s">
        <v>1361</v>
      </c>
      <c r="C955" s="8">
        <v>9432.4</v>
      </c>
      <c r="D955" s="8">
        <v>0</v>
      </c>
      <c r="E955" s="8">
        <v>0</v>
      </c>
      <c r="F955" s="8">
        <f t="shared" si="149"/>
        <v>9432.4</v>
      </c>
      <c r="G955" s="11">
        <v>0</v>
      </c>
      <c r="H955" s="11">
        <v>2.5000000000000001E-2</v>
      </c>
      <c r="I955" s="18">
        <f t="shared" si="146"/>
        <v>56.728250000000003</v>
      </c>
      <c r="J955" s="18">
        <f t="shared" si="150"/>
        <v>20.858977525000004</v>
      </c>
      <c r="K955" s="10">
        <v>24.0564575</v>
      </c>
      <c r="L955" s="10">
        <v>13.552000000000001</v>
      </c>
      <c r="M955" s="200">
        <f t="shared" si="144"/>
        <v>13.552000000000001</v>
      </c>
      <c r="N955" s="85">
        <v>125</v>
      </c>
      <c r="O955" s="85">
        <v>0</v>
      </c>
      <c r="P955" s="8">
        <v>5000</v>
      </c>
      <c r="Q955" s="10">
        <f t="shared" si="147"/>
        <v>115.195685025</v>
      </c>
      <c r="R955" s="83">
        <f t="shared" si="148"/>
        <v>1.2212765046541708E-2</v>
      </c>
      <c r="S955" s="94"/>
    </row>
    <row r="956" spans="1:19" s="25" customFormat="1">
      <c r="A956" s="9"/>
      <c r="B956" s="13" t="s">
        <v>576</v>
      </c>
      <c r="C956" s="13">
        <f>SUM(C776:C955)</f>
        <v>267948.86999999988</v>
      </c>
      <c r="D956" s="13">
        <f t="shared" ref="D956:K956" si="151">SUM(D776:D955)</f>
        <v>2137.85</v>
      </c>
      <c r="E956" s="13">
        <f t="shared" si="151"/>
        <v>2969</v>
      </c>
      <c r="F956" s="13">
        <f t="shared" si="151"/>
        <v>273055.71999999991</v>
      </c>
      <c r="G956" s="13">
        <f t="shared" si="151"/>
        <v>0.99565725739101352</v>
      </c>
      <c r="H956" s="13">
        <f t="shared" si="151"/>
        <v>1.0212925513987194</v>
      </c>
      <c r="I956" s="13">
        <f t="shared" si="151"/>
        <v>4576.7213196190478</v>
      </c>
      <c r="J956" s="13">
        <f t="shared" si="151"/>
        <v>1682.8604292239227</v>
      </c>
      <c r="K956" s="13">
        <f t="shared" si="151"/>
        <v>1576.0841510185198</v>
      </c>
      <c r="L956" s="13"/>
      <c r="M956" s="15">
        <f>SUM(M776:M955)</f>
        <v>196.36740671454805</v>
      </c>
      <c r="N956" s="142">
        <f>SUM(N776:N955)</f>
        <v>6037</v>
      </c>
      <c r="O956" s="13">
        <f>SUM(O776:O955)</f>
        <v>5961</v>
      </c>
      <c r="P956" s="15">
        <v>5000</v>
      </c>
      <c r="Q956" s="15">
        <f t="shared" si="147"/>
        <v>8032.0333065760387</v>
      </c>
      <c r="R956" s="16">
        <f>Q956/F956</f>
        <v>2.9415363672205957E-2</v>
      </c>
      <c r="S956" s="90"/>
    </row>
    <row r="957" spans="1:19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8"/>
      <c r="K957" s="10"/>
      <c r="L957" s="10"/>
      <c r="M957" s="8"/>
      <c r="N957" s="8"/>
      <c r="O957" s="8"/>
      <c r="P957" s="8"/>
      <c r="Q957" s="10"/>
      <c r="R957" s="11"/>
      <c r="S957" s="89"/>
    </row>
    <row r="958" spans="1:19">
      <c r="A958" s="9">
        <v>1</v>
      </c>
      <c r="B958" s="14" t="s">
        <v>1272</v>
      </c>
      <c r="C958" s="8">
        <v>7044.8</v>
      </c>
      <c r="D958" s="8"/>
      <c r="E958" s="8">
        <v>419.4</v>
      </c>
      <c r="F958" s="8">
        <f t="shared" ref="F958:F1008" si="152">C958+D958+E958</f>
        <v>7464.2</v>
      </c>
      <c r="G958" s="11">
        <v>3.8155802861685219E-2</v>
      </c>
      <c r="H958" s="11">
        <v>3.8165915716936123E-2</v>
      </c>
      <c r="I958" s="18">
        <f t="shared" ref="I958:I989" si="153">(G958+H958)*$I$2</f>
        <v>153.94166959026504</v>
      </c>
      <c r="J958" s="18">
        <f t="shared" ref="J958:J1010" si="154">I958*0.3677</f>
        <v>56.604351908340455</v>
      </c>
      <c r="K958" s="10">
        <v>59.46606703053282</v>
      </c>
      <c r="L958" s="10">
        <v>7.0450874403815584</v>
      </c>
      <c r="M958" s="200">
        <f t="shared" ref="M958:M1010" si="155">L958*$M$2</f>
        <v>7.0450874403815584</v>
      </c>
      <c r="N958" s="85">
        <v>144</v>
      </c>
      <c r="O958" s="85">
        <v>144</v>
      </c>
      <c r="P958" s="8">
        <v>5000</v>
      </c>
      <c r="Q958" s="10">
        <f t="shared" ref="Q958:Q989" si="156">I958+J958+K958+M958</f>
        <v>277.05717596951985</v>
      </c>
      <c r="R958" s="11">
        <f t="shared" ref="R958:R989" si="157">Q958/F958</f>
        <v>3.7118134022335929E-2</v>
      </c>
      <c r="S958" s="89"/>
    </row>
    <row r="959" spans="1:19">
      <c r="A959" s="9">
        <f t="shared" ref="A959:A1010" si="158">A958+1</f>
        <v>2</v>
      </c>
      <c r="B959" s="14" t="s">
        <v>1273</v>
      </c>
      <c r="C959" s="8">
        <v>7486.75</v>
      </c>
      <c r="D959" s="8"/>
      <c r="E959" s="8"/>
      <c r="F959" s="8">
        <f t="shared" si="152"/>
        <v>7486.75</v>
      </c>
      <c r="G959" s="11">
        <v>3.8155802861685219E-2</v>
      </c>
      <c r="H959" s="11">
        <v>3.8165915716936123E-2</v>
      </c>
      <c r="I959" s="18">
        <f t="shared" si="153"/>
        <v>153.94166959026504</v>
      </c>
      <c r="J959" s="18">
        <f t="shared" si="154"/>
        <v>56.604351908340455</v>
      </c>
      <c r="K959" s="10">
        <v>59.46606703053282</v>
      </c>
      <c r="L959" s="10">
        <v>7.0450874403815584</v>
      </c>
      <c r="M959" s="200">
        <f t="shared" si="155"/>
        <v>7.0450874403815584</v>
      </c>
      <c r="N959" s="85">
        <v>144</v>
      </c>
      <c r="O959" s="85">
        <v>144</v>
      </c>
      <c r="P959" s="8">
        <v>5000</v>
      </c>
      <c r="Q959" s="10">
        <f t="shared" si="156"/>
        <v>277.05717596951985</v>
      </c>
      <c r="R959" s="11">
        <f t="shared" si="157"/>
        <v>3.7006334653824399E-2</v>
      </c>
      <c r="S959" s="89"/>
    </row>
    <row r="960" spans="1:19">
      <c r="A960" s="9">
        <f t="shared" si="158"/>
        <v>3</v>
      </c>
      <c r="B960" s="14" t="s">
        <v>1275</v>
      </c>
      <c r="C960" s="8">
        <v>4215.8999999999996</v>
      </c>
      <c r="D960" s="8"/>
      <c r="E960" s="8">
        <v>103.4</v>
      </c>
      <c r="F960" s="8">
        <f t="shared" si="152"/>
        <v>4319.2999999999993</v>
      </c>
      <c r="G960" s="11">
        <v>2.5702172760996293E-2</v>
      </c>
      <c r="H960" s="11">
        <v>2.5708984892658361E-2</v>
      </c>
      <c r="I960" s="18">
        <f t="shared" si="153"/>
        <v>103.69681909899798</v>
      </c>
      <c r="J960" s="18">
        <f t="shared" si="154"/>
        <v>38.129320382701557</v>
      </c>
      <c r="K960" s="10">
        <v>40.057003485845023</v>
      </c>
      <c r="L960" s="10">
        <v>4.7456491785903552</v>
      </c>
      <c r="M960" s="200">
        <f t="shared" si="155"/>
        <v>4.7456491785903552</v>
      </c>
      <c r="N960" s="85">
        <v>97</v>
      </c>
      <c r="O960" s="85">
        <v>97</v>
      </c>
      <c r="P960" s="8">
        <v>5000</v>
      </c>
      <c r="Q960" s="10">
        <f t="shared" si="156"/>
        <v>186.62879214613491</v>
      </c>
      <c r="R960" s="11">
        <f t="shared" si="157"/>
        <v>4.3208110607305568E-2</v>
      </c>
      <c r="S960" s="91"/>
    </row>
    <row r="961" spans="1:19">
      <c r="A961" s="9">
        <f t="shared" si="158"/>
        <v>4</v>
      </c>
      <c r="B961" s="14" t="s">
        <v>1277</v>
      </c>
      <c r="C961" s="8">
        <v>5687.77</v>
      </c>
      <c r="D961" s="8"/>
      <c r="E961" s="8">
        <v>50.4</v>
      </c>
      <c r="F961" s="8">
        <f t="shared" si="152"/>
        <v>5738.17</v>
      </c>
      <c r="G961" s="11">
        <v>3.1531531531531536E-2</v>
      </c>
      <c r="H961" s="11">
        <v>3.153988868274582E-2</v>
      </c>
      <c r="I961" s="18">
        <f t="shared" si="153"/>
        <v>127.21568528639958</v>
      </c>
      <c r="J961" s="18">
        <f t="shared" si="154"/>
        <v>46.777207479809128</v>
      </c>
      <c r="K961" s="10">
        <v>49.142097059954203</v>
      </c>
      <c r="L961" s="10">
        <v>5.821981981981982</v>
      </c>
      <c r="M961" s="200">
        <f t="shared" si="155"/>
        <v>5.821981981981982</v>
      </c>
      <c r="N961" s="85">
        <v>119</v>
      </c>
      <c r="O961" s="85">
        <v>119</v>
      </c>
      <c r="P961" s="8">
        <v>5000</v>
      </c>
      <c r="Q961" s="10">
        <f t="shared" si="156"/>
        <v>228.95697180814491</v>
      </c>
      <c r="R961" s="11">
        <f t="shared" si="157"/>
        <v>3.9900695135930954E-2</v>
      </c>
      <c r="S961" s="92"/>
    </row>
    <row r="962" spans="1:19">
      <c r="A962" s="9">
        <f t="shared" si="158"/>
        <v>5</v>
      </c>
      <c r="B962" s="14" t="s">
        <v>1278</v>
      </c>
      <c r="C962" s="8">
        <v>5759.7</v>
      </c>
      <c r="D962" s="8"/>
      <c r="E962" s="8"/>
      <c r="F962" s="8">
        <f t="shared" si="152"/>
        <v>5759.7</v>
      </c>
      <c r="G962" s="11">
        <v>3.1531531531531536E-2</v>
      </c>
      <c r="H962" s="11">
        <v>3.153988868274582E-2</v>
      </c>
      <c r="I962" s="18">
        <f t="shared" si="153"/>
        <v>127.21568528639958</v>
      </c>
      <c r="J962" s="18">
        <f t="shared" si="154"/>
        <v>46.777207479809128</v>
      </c>
      <c r="K962" s="10">
        <v>49.142097059954203</v>
      </c>
      <c r="L962" s="10">
        <v>5.821981981981982</v>
      </c>
      <c r="M962" s="200">
        <f t="shared" si="155"/>
        <v>5.821981981981982</v>
      </c>
      <c r="N962" s="85">
        <v>119</v>
      </c>
      <c r="O962" s="85">
        <v>119</v>
      </c>
      <c r="P962" s="8">
        <v>5000</v>
      </c>
      <c r="Q962" s="10">
        <f t="shared" si="156"/>
        <v>228.95697180814491</v>
      </c>
      <c r="R962" s="11">
        <f t="shared" si="157"/>
        <v>3.9751544665198695E-2</v>
      </c>
      <c r="S962" s="93"/>
    </row>
    <row r="963" spans="1:19">
      <c r="A963" s="9">
        <f t="shared" si="158"/>
        <v>6</v>
      </c>
      <c r="B963" s="14" t="s">
        <v>1279</v>
      </c>
      <c r="C963" s="8">
        <v>2764</v>
      </c>
      <c r="D963" s="8"/>
      <c r="E963" s="8"/>
      <c r="F963" s="8">
        <f t="shared" si="152"/>
        <v>2764</v>
      </c>
      <c r="G963" s="11">
        <v>1.5898251192368842E-2</v>
      </c>
      <c r="H963" s="11">
        <v>1.5902464882056717E-2</v>
      </c>
      <c r="I963" s="18">
        <f t="shared" si="153"/>
        <v>64.142362329277091</v>
      </c>
      <c r="J963" s="18">
        <f t="shared" si="154"/>
        <v>23.585146628475187</v>
      </c>
      <c r="K963" s="10">
        <v>24.777527929388672</v>
      </c>
      <c r="L963" s="10">
        <v>2.9354531001589828</v>
      </c>
      <c r="M963" s="200">
        <f t="shared" si="155"/>
        <v>2.9354531001589828</v>
      </c>
      <c r="N963" s="85">
        <v>60</v>
      </c>
      <c r="O963" s="85">
        <v>60</v>
      </c>
      <c r="P963" s="8">
        <v>5000</v>
      </c>
      <c r="Q963" s="10">
        <f t="shared" si="156"/>
        <v>115.44048998729993</v>
      </c>
      <c r="R963" s="11">
        <f t="shared" si="157"/>
        <v>4.176573443824165E-2</v>
      </c>
      <c r="S963" s="94"/>
    </row>
    <row r="964" spans="1:19">
      <c r="A964" s="9">
        <f t="shared" si="158"/>
        <v>7</v>
      </c>
      <c r="B964" s="14" t="s">
        <v>1280</v>
      </c>
      <c r="C964" s="8">
        <v>2796.1</v>
      </c>
      <c r="D964" s="8"/>
      <c r="E964" s="8"/>
      <c r="F964" s="8">
        <f t="shared" si="152"/>
        <v>2796.1</v>
      </c>
      <c r="G964" s="11">
        <v>1.5898251192368842E-2</v>
      </c>
      <c r="H964" s="11">
        <v>1.5902464882056717E-2</v>
      </c>
      <c r="I964" s="18">
        <f t="shared" si="153"/>
        <v>64.142362329277091</v>
      </c>
      <c r="J964" s="18">
        <f t="shared" si="154"/>
        <v>23.585146628475187</v>
      </c>
      <c r="K964" s="10">
        <v>24.777527929388672</v>
      </c>
      <c r="L964" s="10">
        <v>2.9354531001589828</v>
      </c>
      <c r="M964" s="200">
        <f t="shared" si="155"/>
        <v>2.9354531001589828</v>
      </c>
      <c r="N964" s="85">
        <v>60</v>
      </c>
      <c r="O964" s="85">
        <v>60</v>
      </c>
      <c r="P964" s="8">
        <v>5000</v>
      </c>
      <c r="Q964" s="10">
        <f t="shared" si="156"/>
        <v>115.44048998729993</v>
      </c>
      <c r="R964" s="11">
        <f t="shared" si="157"/>
        <v>4.1286252275419308E-2</v>
      </c>
      <c r="S964" s="94"/>
    </row>
    <row r="965" spans="1:19">
      <c r="A965" s="9">
        <f t="shared" si="158"/>
        <v>8</v>
      </c>
      <c r="B965" s="14" t="s">
        <v>1281</v>
      </c>
      <c r="C965" s="8">
        <v>4337</v>
      </c>
      <c r="D965" s="8"/>
      <c r="E965" s="8"/>
      <c r="F965" s="8">
        <f t="shared" si="152"/>
        <v>4337</v>
      </c>
      <c r="G965" s="11">
        <v>2.5172231054583997E-2</v>
      </c>
      <c r="H965" s="11">
        <v>2.5178902729923135E-2</v>
      </c>
      <c r="I965" s="18">
        <f t="shared" si="153"/>
        <v>101.55874035468874</v>
      </c>
      <c r="J965" s="18">
        <f t="shared" si="154"/>
        <v>37.343148828419054</v>
      </c>
      <c r="K965" s="10">
        <v>39.231085888198734</v>
      </c>
      <c r="L965" s="10">
        <v>4.6478007419183891</v>
      </c>
      <c r="M965" s="200">
        <f t="shared" si="155"/>
        <v>4.6478007419183891</v>
      </c>
      <c r="N965" s="85">
        <v>95</v>
      </c>
      <c r="O965" s="85">
        <v>95</v>
      </c>
      <c r="P965" s="8">
        <v>5000</v>
      </c>
      <c r="Q965" s="10">
        <f t="shared" si="156"/>
        <v>182.78077581322492</v>
      </c>
      <c r="R965" s="11">
        <f t="shared" si="157"/>
        <v>4.2144518287577801E-2</v>
      </c>
      <c r="S965" s="94"/>
    </row>
    <row r="966" spans="1:19">
      <c r="A966" s="9">
        <f t="shared" si="158"/>
        <v>9</v>
      </c>
      <c r="B966" s="14" t="s">
        <v>1282</v>
      </c>
      <c r="C966" s="8">
        <v>4335.5</v>
      </c>
      <c r="D966" s="8"/>
      <c r="E966" s="8"/>
      <c r="F966" s="8">
        <f t="shared" si="152"/>
        <v>4335.5</v>
      </c>
      <c r="G966" s="11">
        <v>2.5172231054583997E-2</v>
      </c>
      <c r="H966" s="11">
        <v>2.5178902729923135E-2</v>
      </c>
      <c r="I966" s="18">
        <f t="shared" si="153"/>
        <v>101.55874035468874</v>
      </c>
      <c r="J966" s="18">
        <f t="shared" si="154"/>
        <v>37.343148828419054</v>
      </c>
      <c r="K966" s="10">
        <v>39.231085888198734</v>
      </c>
      <c r="L966" s="10">
        <v>4.6478007419183891</v>
      </c>
      <c r="M966" s="200">
        <f t="shared" si="155"/>
        <v>4.6478007419183891</v>
      </c>
      <c r="N966" s="85">
        <v>95</v>
      </c>
      <c r="O966" s="85">
        <v>95</v>
      </c>
      <c r="P966" s="8">
        <v>5000</v>
      </c>
      <c r="Q966" s="10">
        <f t="shared" si="156"/>
        <v>182.78077581322492</v>
      </c>
      <c r="R966" s="11">
        <f t="shared" si="157"/>
        <v>4.2159099484079095E-2</v>
      </c>
      <c r="S966" s="94"/>
    </row>
    <row r="967" spans="1:19">
      <c r="A967" s="9">
        <f t="shared" si="158"/>
        <v>10</v>
      </c>
      <c r="B967" s="14" t="s">
        <v>1283</v>
      </c>
      <c r="C967" s="8">
        <v>4326.2</v>
      </c>
      <c r="D967" s="8"/>
      <c r="E967" s="8"/>
      <c r="F967" s="8">
        <f t="shared" si="152"/>
        <v>4326.2</v>
      </c>
      <c r="G967" s="11">
        <v>2.5172231054583997E-2</v>
      </c>
      <c r="H967" s="11">
        <v>2.5178902729923135E-2</v>
      </c>
      <c r="I967" s="18">
        <f t="shared" si="153"/>
        <v>101.55874035468874</v>
      </c>
      <c r="J967" s="18">
        <f t="shared" si="154"/>
        <v>37.343148828419054</v>
      </c>
      <c r="K967" s="10">
        <v>39.231085888198734</v>
      </c>
      <c r="L967" s="10">
        <v>4.6478007419183891</v>
      </c>
      <c r="M967" s="200">
        <f t="shared" si="155"/>
        <v>4.6478007419183891</v>
      </c>
      <c r="N967" s="85">
        <v>95</v>
      </c>
      <c r="O967" s="85">
        <v>95</v>
      </c>
      <c r="P967" s="8">
        <v>5000</v>
      </c>
      <c r="Q967" s="10">
        <f t="shared" si="156"/>
        <v>182.78077581322492</v>
      </c>
      <c r="R967" s="11">
        <f t="shared" si="157"/>
        <v>4.2249728587033637E-2</v>
      </c>
      <c r="S967" s="94"/>
    </row>
    <row r="968" spans="1:19">
      <c r="A968" s="9">
        <f t="shared" si="158"/>
        <v>11</v>
      </c>
      <c r="B968" s="14" t="s">
        <v>0</v>
      </c>
      <c r="C968" s="8">
        <v>4335.3999999999996</v>
      </c>
      <c r="D968" s="8"/>
      <c r="E968" s="8"/>
      <c r="F968" s="8">
        <f t="shared" si="152"/>
        <v>4335.3999999999996</v>
      </c>
      <c r="G968" s="11">
        <v>2.5172231054583997E-2</v>
      </c>
      <c r="H968" s="11">
        <v>2.5178902729923135E-2</v>
      </c>
      <c r="I968" s="18">
        <f t="shared" si="153"/>
        <v>101.55874035468874</v>
      </c>
      <c r="J968" s="18">
        <f t="shared" si="154"/>
        <v>37.343148828419054</v>
      </c>
      <c r="K968" s="10">
        <v>39.231085888198734</v>
      </c>
      <c r="L968" s="10">
        <v>4.6478007419183891</v>
      </c>
      <c r="M968" s="200">
        <f t="shared" si="155"/>
        <v>4.6478007419183891</v>
      </c>
      <c r="N968" s="85">
        <v>95</v>
      </c>
      <c r="O968" s="85">
        <v>95</v>
      </c>
      <c r="P968" s="8">
        <v>5000</v>
      </c>
      <c r="Q968" s="10">
        <f t="shared" si="156"/>
        <v>182.78077581322492</v>
      </c>
      <c r="R968" s="11">
        <f t="shared" si="157"/>
        <v>4.2160071922596513E-2</v>
      </c>
      <c r="S968" s="94"/>
    </row>
    <row r="969" spans="1:19">
      <c r="A969" s="9">
        <f t="shared" si="158"/>
        <v>12</v>
      </c>
      <c r="B969" s="14" t="s">
        <v>1</v>
      </c>
      <c r="C969" s="8">
        <v>4342.7</v>
      </c>
      <c r="D969" s="8"/>
      <c r="E969" s="8"/>
      <c r="F969" s="8">
        <f t="shared" si="152"/>
        <v>4342.7</v>
      </c>
      <c r="G969" s="11">
        <v>2.5172231054583997E-2</v>
      </c>
      <c r="H969" s="11">
        <v>2.5178902729923135E-2</v>
      </c>
      <c r="I969" s="18">
        <f t="shared" si="153"/>
        <v>101.55874035468874</v>
      </c>
      <c r="J969" s="18">
        <f t="shared" si="154"/>
        <v>37.343148828419054</v>
      </c>
      <c r="K969" s="10">
        <v>39.231085888198734</v>
      </c>
      <c r="L969" s="10">
        <v>4.6478007419183891</v>
      </c>
      <c r="M969" s="200">
        <f t="shared" si="155"/>
        <v>4.6478007419183891</v>
      </c>
      <c r="N969" s="85">
        <v>95</v>
      </c>
      <c r="O969" s="85">
        <v>95</v>
      </c>
      <c r="P969" s="8">
        <v>5000</v>
      </c>
      <c r="Q969" s="10">
        <f t="shared" si="156"/>
        <v>182.78077581322492</v>
      </c>
      <c r="R969" s="11">
        <f t="shared" si="157"/>
        <v>4.2089201605734892E-2</v>
      </c>
      <c r="S969" s="94"/>
    </row>
    <row r="970" spans="1:19">
      <c r="A970" s="9">
        <f t="shared" si="158"/>
        <v>13</v>
      </c>
      <c r="B970" s="14" t="s">
        <v>2</v>
      </c>
      <c r="C970" s="8">
        <v>4234.1000000000004</v>
      </c>
      <c r="D970" s="8"/>
      <c r="E970" s="8"/>
      <c r="F970" s="8">
        <f t="shared" si="152"/>
        <v>4234.1000000000004</v>
      </c>
      <c r="G970" s="11">
        <v>1.9077901430842609E-2</v>
      </c>
      <c r="H970" s="11">
        <v>1.9082957858468062E-2</v>
      </c>
      <c r="I970" s="18">
        <f t="shared" si="153"/>
        <v>76.970834795132518</v>
      </c>
      <c r="J970" s="18">
        <f t="shared" si="154"/>
        <v>28.302175954170227</v>
      </c>
      <c r="K970" s="10">
        <v>29.73303351526641</v>
      </c>
      <c r="L970" s="10">
        <v>3.5225437201907792</v>
      </c>
      <c r="M970" s="200">
        <f t="shared" si="155"/>
        <v>3.5225437201907792</v>
      </c>
      <c r="N970" s="85">
        <v>72</v>
      </c>
      <c r="O970" s="85">
        <v>72</v>
      </c>
      <c r="P970" s="8">
        <v>5000</v>
      </c>
      <c r="Q970" s="10">
        <f t="shared" si="156"/>
        <v>138.52858798475992</v>
      </c>
      <c r="R970" s="11">
        <f t="shared" si="157"/>
        <v>3.27173633085567E-2</v>
      </c>
      <c r="S970" s="94"/>
    </row>
    <row r="971" spans="1:19">
      <c r="A971" s="9">
        <f t="shared" si="158"/>
        <v>14</v>
      </c>
      <c r="B971" s="14" t="s">
        <v>3</v>
      </c>
      <c r="C971" s="8">
        <v>6197.58</v>
      </c>
      <c r="D971" s="8"/>
      <c r="E971" s="8"/>
      <c r="F971" s="8">
        <f t="shared" si="152"/>
        <v>6197.58</v>
      </c>
      <c r="G971" s="11">
        <v>2.8616852146263912E-2</v>
      </c>
      <c r="H971" s="11">
        <v>2.8624436787702091E-2</v>
      </c>
      <c r="I971" s="18">
        <f t="shared" si="153"/>
        <v>115.45625219269877</v>
      </c>
      <c r="J971" s="18">
        <f t="shared" si="154"/>
        <v>42.453263931255343</v>
      </c>
      <c r="K971" s="10">
        <v>44.599550272899613</v>
      </c>
      <c r="L971" s="10">
        <v>5.2838155802861682</v>
      </c>
      <c r="M971" s="200">
        <f t="shared" si="155"/>
        <v>5.2838155802861682</v>
      </c>
      <c r="N971" s="85">
        <v>108</v>
      </c>
      <c r="O971" s="85">
        <v>108</v>
      </c>
      <c r="P971" s="8">
        <v>5000</v>
      </c>
      <c r="Q971" s="10">
        <f t="shared" si="156"/>
        <v>207.7928819771399</v>
      </c>
      <c r="R971" s="11">
        <f t="shared" si="157"/>
        <v>3.3528067725973672E-2</v>
      </c>
      <c r="S971" s="94"/>
    </row>
    <row r="972" spans="1:19">
      <c r="A972" s="9">
        <f t="shared" si="158"/>
        <v>15</v>
      </c>
      <c r="B972" s="14" t="s">
        <v>38</v>
      </c>
      <c r="C972" s="8">
        <v>4859.8999999999996</v>
      </c>
      <c r="D972" s="8"/>
      <c r="E972" s="8">
        <v>32.700000000000003</v>
      </c>
      <c r="F972" s="8">
        <f t="shared" si="152"/>
        <v>4892.5999999999995</v>
      </c>
      <c r="G972" s="11">
        <v>3.4976152623211451E-2</v>
      </c>
      <c r="H972" s="11">
        <v>3.4985422740524776E-2</v>
      </c>
      <c r="I972" s="18">
        <f t="shared" si="153"/>
        <v>141.11319712440962</v>
      </c>
      <c r="J972" s="18">
        <f t="shared" si="154"/>
        <v>51.887322582645425</v>
      </c>
      <c r="K972" s="10">
        <v>54.510561444655082</v>
      </c>
      <c r="L972" s="10">
        <v>6.457996820349762</v>
      </c>
      <c r="M972" s="200">
        <f t="shared" si="155"/>
        <v>6.457996820349762</v>
      </c>
      <c r="N972" s="85">
        <v>132</v>
      </c>
      <c r="O972" s="85">
        <v>132</v>
      </c>
      <c r="P972" s="8">
        <v>5000</v>
      </c>
      <c r="Q972" s="10">
        <f t="shared" si="156"/>
        <v>253.96907797205989</v>
      </c>
      <c r="R972" s="11">
        <f t="shared" si="157"/>
        <v>5.1908816983211363E-2</v>
      </c>
      <c r="S972" s="94"/>
    </row>
    <row r="973" spans="1:19">
      <c r="A973" s="9">
        <f t="shared" si="158"/>
        <v>16</v>
      </c>
      <c r="B973" s="14" t="s">
        <v>39</v>
      </c>
      <c r="C973" s="8">
        <v>3972.7</v>
      </c>
      <c r="D973" s="8"/>
      <c r="E973" s="8"/>
      <c r="F973" s="8">
        <f t="shared" si="152"/>
        <v>3972.7</v>
      </c>
      <c r="G973" s="11">
        <v>3.4976152623211451E-2</v>
      </c>
      <c r="H973" s="11">
        <v>3.4985422740524776E-2</v>
      </c>
      <c r="I973" s="18">
        <f t="shared" si="153"/>
        <v>141.11319712440962</v>
      </c>
      <c r="J973" s="18">
        <f t="shared" si="154"/>
        <v>51.887322582645425</v>
      </c>
      <c r="K973" s="10">
        <v>54.510561444655082</v>
      </c>
      <c r="L973" s="10">
        <v>6.457996820349762</v>
      </c>
      <c r="M973" s="200">
        <f t="shared" si="155"/>
        <v>6.457996820349762</v>
      </c>
      <c r="N973" s="85">
        <v>132</v>
      </c>
      <c r="O973" s="85">
        <v>132</v>
      </c>
      <c r="P973" s="8">
        <v>5000</v>
      </c>
      <c r="Q973" s="10">
        <f t="shared" si="156"/>
        <v>253.96907797205989</v>
      </c>
      <c r="R973" s="11">
        <f t="shared" si="157"/>
        <v>6.3928582065612777E-2</v>
      </c>
      <c r="S973" s="94"/>
    </row>
    <row r="974" spans="1:19">
      <c r="A974" s="9">
        <f t="shared" si="158"/>
        <v>17</v>
      </c>
      <c r="B974" s="14" t="s">
        <v>40</v>
      </c>
      <c r="C974" s="8">
        <v>4010.6</v>
      </c>
      <c r="D974" s="8"/>
      <c r="E974" s="8"/>
      <c r="F974" s="8">
        <f t="shared" si="152"/>
        <v>4010.6</v>
      </c>
      <c r="G974" s="11">
        <v>3.4711181770005303E-2</v>
      </c>
      <c r="H974" s="11">
        <v>3.4720381659157168E-2</v>
      </c>
      <c r="I974" s="18">
        <f t="shared" si="153"/>
        <v>140.04415775225499</v>
      </c>
      <c r="J974" s="18">
        <f t="shared" si="154"/>
        <v>51.494236805504165</v>
      </c>
      <c r="K974" s="10">
        <v>54.097602645831941</v>
      </c>
      <c r="L974" s="10">
        <v>6.4090726020137785</v>
      </c>
      <c r="M974" s="200">
        <f t="shared" si="155"/>
        <v>6.4090726020137785</v>
      </c>
      <c r="N974" s="85">
        <v>131</v>
      </c>
      <c r="O974" s="85">
        <v>131</v>
      </c>
      <c r="P974" s="8">
        <v>5000</v>
      </c>
      <c r="Q974" s="10">
        <f t="shared" si="156"/>
        <v>252.04506980560487</v>
      </c>
      <c r="R974" s="11">
        <f t="shared" si="157"/>
        <v>6.2844728919763851E-2</v>
      </c>
      <c r="S974" s="94"/>
    </row>
    <row r="975" spans="1:19">
      <c r="A975" s="9">
        <f t="shared" si="158"/>
        <v>18</v>
      </c>
      <c r="B975" s="14" t="s">
        <v>4</v>
      </c>
      <c r="C975" s="8">
        <v>4033.1</v>
      </c>
      <c r="D975" s="8">
        <v>118.9</v>
      </c>
      <c r="E975" s="8"/>
      <c r="F975" s="8">
        <f t="shared" si="152"/>
        <v>4152</v>
      </c>
      <c r="G975" s="11">
        <v>1.9342872284048757E-2</v>
      </c>
      <c r="H975" s="11">
        <v>1.9347998939835673E-2</v>
      </c>
      <c r="I975" s="18">
        <f t="shared" si="153"/>
        <v>78.039874167287124</v>
      </c>
      <c r="J975" s="18">
        <f t="shared" si="154"/>
        <v>28.695261731311479</v>
      </c>
      <c r="K975" s="10">
        <v>30.14599231408955</v>
      </c>
      <c r="L975" s="10">
        <v>3.5714679385267623</v>
      </c>
      <c r="M975" s="200">
        <f t="shared" si="155"/>
        <v>3.5714679385267623</v>
      </c>
      <c r="N975" s="85">
        <v>73</v>
      </c>
      <c r="O975" s="85">
        <v>73</v>
      </c>
      <c r="P975" s="8">
        <v>5000</v>
      </c>
      <c r="Q975" s="10">
        <f t="shared" si="156"/>
        <v>140.45259615121489</v>
      </c>
      <c r="R975" s="11">
        <f t="shared" si="157"/>
        <v>3.3827696568211676E-2</v>
      </c>
      <c r="S975" s="94"/>
    </row>
    <row r="976" spans="1:19">
      <c r="A976" s="9">
        <f t="shared" si="158"/>
        <v>19</v>
      </c>
      <c r="B976" s="14" t="s">
        <v>5</v>
      </c>
      <c r="C976" s="8">
        <v>5734.5</v>
      </c>
      <c r="D976" s="8"/>
      <c r="E976" s="8"/>
      <c r="F976" s="8">
        <f t="shared" si="152"/>
        <v>5734.5</v>
      </c>
      <c r="G976" s="11">
        <v>3.1531531531531536E-2</v>
      </c>
      <c r="H976" s="11">
        <v>3.153988868274582E-2</v>
      </c>
      <c r="I976" s="18">
        <f t="shared" si="153"/>
        <v>127.21568528639958</v>
      </c>
      <c r="J976" s="18">
        <f t="shared" si="154"/>
        <v>46.777207479809128</v>
      </c>
      <c r="K976" s="10">
        <v>49.142097059954203</v>
      </c>
      <c r="L976" s="10">
        <v>5.821981981981982</v>
      </c>
      <c r="M976" s="200">
        <f t="shared" si="155"/>
        <v>5.821981981981982</v>
      </c>
      <c r="N976" s="85">
        <v>119</v>
      </c>
      <c r="O976" s="85">
        <v>119</v>
      </c>
      <c r="P976" s="8">
        <v>5000</v>
      </c>
      <c r="Q976" s="10">
        <f t="shared" si="156"/>
        <v>228.95697180814491</v>
      </c>
      <c r="R976" s="11">
        <f t="shared" si="157"/>
        <v>3.9926231024177333E-2</v>
      </c>
      <c r="S976" s="94"/>
    </row>
    <row r="977" spans="1:19">
      <c r="A977" s="9">
        <f t="shared" si="158"/>
        <v>20</v>
      </c>
      <c r="B977" s="14" t="s">
        <v>6</v>
      </c>
      <c r="C977" s="8">
        <v>5650.1</v>
      </c>
      <c r="D977" s="8"/>
      <c r="E977" s="8">
        <v>59.9</v>
      </c>
      <c r="F977" s="8">
        <f t="shared" si="152"/>
        <v>5710</v>
      </c>
      <c r="G977" s="11">
        <v>3.1796502384737683E-2</v>
      </c>
      <c r="H977" s="11">
        <v>3.1804929764113435E-2</v>
      </c>
      <c r="I977" s="18">
        <f t="shared" si="153"/>
        <v>128.28472465855418</v>
      </c>
      <c r="J977" s="18">
        <f t="shared" si="154"/>
        <v>47.170293256950373</v>
      </c>
      <c r="K977" s="10">
        <v>49.555055858777344</v>
      </c>
      <c r="L977" s="10">
        <v>5.8709062003179655</v>
      </c>
      <c r="M977" s="200">
        <f t="shared" si="155"/>
        <v>5.8709062003179655</v>
      </c>
      <c r="N977" s="85">
        <v>120</v>
      </c>
      <c r="O977" s="85">
        <v>120</v>
      </c>
      <c r="P977" s="8">
        <v>5000</v>
      </c>
      <c r="Q977" s="10">
        <f t="shared" si="156"/>
        <v>230.88097997459985</v>
      </c>
      <c r="R977" s="11">
        <f t="shared" si="157"/>
        <v>4.0434497368581408E-2</v>
      </c>
      <c r="S977" s="94"/>
    </row>
    <row r="978" spans="1:19">
      <c r="A978" s="9">
        <f t="shared" si="158"/>
        <v>21</v>
      </c>
      <c r="B978" s="14" t="s">
        <v>7</v>
      </c>
      <c r="C978" s="8">
        <v>5805.91</v>
      </c>
      <c r="D978" s="8"/>
      <c r="E978" s="8"/>
      <c r="F978" s="8">
        <f t="shared" si="152"/>
        <v>5805.91</v>
      </c>
      <c r="G978" s="11">
        <v>3.1531531531531536E-2</v>
      </c>
      <c r="H978" s="11">
        <v>3.153988868274582E-2</v>
      </c>
      <c r="I978" s="18">
        <f t="shared" si="153"/>
        <v>127.21568528639958</v>
      </c>
      <c r="J978" s="18">
        <f t="shared" si="154"/>
        <v>46.777207479809128</v>
      </c>
      <c r="K978" s="10">
        <v>49.142097059954203</v>
      </c>
      <c r="L978" s="10">
        <v>5.821981981981982</v>
      </c>
      <c r="M978" s="200">
        <f t="shared" si="155"/>
        <v>5.821981981981982</v>
      </c>
      <c r="N978" s="85">
        <v>119</v>
      </c>
      <c r="O978" s="85">
        <v>119</v>
      </c>
      <c r="P978" s="8">
        <v>5000</v>
      </c>
      <c r="Q978" s="10">
        <f t="shared" si="156"/>
        <v>228.95697180814491</v>
      </c>
      <c r="R978" s="11">
        <f t="shared" si="157"/>
        <v>3.9435156901871528E-2</v>
      </c>
      <c r="S978" s="94"/>
    </row>
    <row r="979" spans="1:19">
      <c r="A979" s="9">
        <f t="shared" si="158"/>
        <v>22</v>
      </c>
      <c r="B979" s="14" t="s">
        <v>8</v>
      </c>
      <c r="C979" s="8">
        <v>4379.5</v>
      </c>
      <c r="D979" s="8"/>
      <c r="E979" s="8"/>
      <c r="F979" s="8">
        <f t="shared" si="152"/>
        <v>4379.5</v>
      </c>
      <c r="G979" s="11">
        <v>2.5172231054583997E-2</v>
      </c>
      <c r="H979" s="11">
        <v>2.5178902729923135E-2</v>
      </c>
      <c r="I979" s="18">
        <f t="shared" si="153"/>
        <v>101.55874035468874</v>
      </c>
      <c r="J979" s="18">
        <f t="shared" si="154"/>
        <v>37.343148828419054</v>
      </c>
      <c r="K979" s="10">
        <v>39.231085888198734</v>
      </c>
      <c r="L979" s="10">
        <v>4.6478007419183891</v>
      </c>
      <c r="M979" s="200">
        <f t="shared" si="155"/>
        <v>4.6478007419183891</v>
      </c>
      <c r="N979" s="85">
        <v>95</v>
      </c>
      <c r="O979" s="85">
        <v>95</v>
      </c>
      <c r="P979" s="8">
        <v>5000</v>
      </c>
      <c r="Q979" s="10">
        <f t="shared" si="156"/>
        <v>182.78077581322492</v>
      </c>
      <c r="R979" s="11">
        <f t="shared" si="157"/>
        <v>4.1735535064099764E-2</v>
      </c>
      <c r="S979" s="94"/>
    </row>
    <row r="980" spans="1:19">
      <c r="A980" s="9">
        <f t="shared" si="158"/>
        <v>23</v>
      </c>
      <c r="B980" s="14" t="s">
        <v>9</v>
      </c>
      <c r="C980" s="8">
        <v>4199.45</v>
      </c>
      <c r="D980" s="8"/>
      <c r="E980" s="8"/>
      <c r="F980" s="8">
        <f t="shared" si="152"/>
        <v>4199.45</v>
      </c>
      <c r="G980" s="11">
        <v>2.2522522522522525E-2</v>
      </c>
      <c r="H980" s="11">
        <v>2.2528491916247017E-2</v>
      </c>
      <c r="I980" s="18">
        <f t="shared" si="153"/>
        <v>90.868346633142551</v>
      </c>
      <c r="J980" s="18">
        <f t="shared" si="154"/>
        <v>33.41229105700652</v>
      </c>
      <c r="K980" s="10">
        <v>35.101497899967285</v>
      </c>
      <c r="L980" s="10">
        <v>4.1585585585585587</v>
      </c>
      <c r="M980" s="200">
        <f t="shared" si="155"/>
        <v>4.1585585585585587</v>
      </c>
      <c r="N980" s="85">
        <v>85</v>
      </c>
      <c r="O980" s="85">
        <v>85</v>
      </c>
      <c r="P980" s="8">
        <v>5000</v>
      </c>
      <c r="Q980" s="10">
        <f t="shared" si="156"/>
        <v>163.5406941486749</v>
      </c>
      <c r="R980" s="11">
        <f t="shared" si="157"/>
        <v>3.8943360237334627E-2</v>
      </c>
      <c r="S980" s="94"/>
    </row>
    <row r="981" spans="1:19">
      <c r="A981" s="9">
        <f t="shared" si="158"/>
        <v>24</v>
      </c>
      <c r="B981" s="14" t="s">
        <v>10</v>
      </c>
      <c r="C981" s="8">
        <v>3384.13</v>
      </c>
      <c r="D981" s="8"/>
      <c r="E981" s="8"/>
      <c r="F981" s="8">
        <f t="shared" si="152"/>
        <v>3384.13</v>
      </c>
      <c r="G981" s="11">
        <v>1.8547959724430314E-2</v>
      </c>
      <c r="H981" s="11">
        <v>1.8552875695732836E-2</v>
      </c>
      <c r="I981" s="18">
        <f t="shared" si="153"/>
        <v>74.832756050823278</v>
      </c>
      <c r="J981" s="18">
        <f t="shared" si="154"/>
        <v>27.51600439988772</v>
      </c>
      <c r="K981" s="10">
        <v>28.907115917620121</v>
      </c>
      <c r="L981" s="10">
        <v>3.4246952835188127</v>
      </c>
      <c r="M981" s="200">
        <f t="shared" si="155"/>
        <v>3.4246952835188127</v>
      </c>
      <c r="N981" s="85">
        <v>70</v>
      </c>
      <c r="O981" s="85">
        <v>70</v>
      </c>
      <c r="P981" s="8">
        <v>5000</v>
      </c>
      <c r="Q981" s="10">
        <f t="shared" si="156"/>
        <v>134.68057165184993</v>
      </c>
      <c r="R981" s="11">
        <f t="shared" si="157"/>
        <v>3.9797694430134166E-2</v>
      </c>
      <c r="S981" s="94"/>
    </row>
    <row r="982" spans="1:19">
      <c r="A982" s="9">
        <f t="shared" si="158"/>
        <v>25</v>
      </c>
      <c r="B982" s="14" t="s">
        <v>11</v>
      </c>
      <c r="C982" s="8">
        <v>3373.86</v>
      </c>
      <c r="D982" s="8"/>
      <c r="E982" s="8"/>
      <c r="F982" s="8">
        <f t="shared" si="152"/>
        <v>3373.86</v>
      </c>
      <c r="G982" s="11">
        <v>1.8547959724430314E-2</v>
      </c>
      <c r="H982" s="11">
        <v>1.8552875695732836E-2</v>
      </c>
      <c r="I982" s="18">
        <f t="shared" si="153"/>
        <v>74.832756050823278</v>
      </c>
      <c r="J982" s="18">
        <f t="shared" si="154"/>
        <v>27.51600439988772</v>
      </c>
      <c r="K982" s="10">
        <v>28.907115917620121</v>
      </c>
      <c r="L982" s="10">
        <v>3.4246952835188127</v>
      </c>
      <c r="M982" s="200">
        <f t="shared" si="155"/>
        <v>3.4246952835188127</v>
      </c>
      <c r="N982" s="85">
        <v>70</v>
      </c>
      <c r="O982" s="85">
        <v>70</v>
      </c>
      <c r="P982" s="8">
        <v>5000</v>
      </c>
      <c r="Q982" s="10">
        <f t="shared" si="156"/>
        <v>134.68057165184993</v>
      </c>
      <c r="R982" s="11">
        <f t="shared" si="157"/>
        <v>3.9918838259990021E-2</v>
      </c>
      <c r="S982" s="94"/>
    </row>
    <row r="983" spans="1:19">
      <c r="A983" s="9">
        <f t="shared" si="158"/>
        <v>26</v>
      </c>
      <c r="B983" s="14" t="s">
        <v>12</v>
      </c>
      <c r="C983" s="8">
        <v>4489.03</v>
      </c>
      <c r="D983" s="8"/>
      <c r="E983" s="8"/>
      <c r="F983" s="8">
        <f t="shared" si="152"/>
        <v>4489.03</v>
      </c>
      <c r="G983" s="11">
        <v>2.0137784843667197E-2</v>
      </c>
      <c r="H983" s="11">
        <v>2.014312218393851E-2</v>
      </c>
      <c r="I983" s="18">
        <f t="shared" si="153"/>
        <v>81.246992283750984</v>
      </c>
      <c r="J983" s="18">
        <f t="shared" si="154"/>
        <v>29.874519062735239</v>
      </c>
      <c r="K983" s="10">
        <v>31.384868710558987</v>
      </c>
      <c r="L983" s="10">
        <v>3.7182405935347109</v>
      </c>
      <c r="M983" s="200">
        <f t="shared" si="155"/>
        <v>3.7182405935347109</v>
      </c>
      <c r="N983" s="85">
        <v>76</v>
      </c>
      <c r="O983" s="85">
        <v>76</v>
      </c>
      <c r="P983" s="8">
        <v>5000</v>
      </c>
      <c r="Q983" s="10">
        <f t="shared" si="156"/>
        <v>146.22462065057991</v>
      </c>
      <c r="R983" s="11">
        <f t="shared" si="157"/>
        <v>3.2573767751736996E-2</v>
      </c>
      <c r="S983" s="94"/>
    </row>
    <row r="984" spans="1:19">
      <c r="A984" s="9">
        <f t="shared" si="158"/>
        <v>27</v>
      </c>
      <c r="B984" s="14" t="s">
        <v>13</v>
      </c>
      <c r="C984" s="8">
        <v>2188.04</v>
      </c>
      <c r="D984" s="8"/>
      <c r="E984" s="8"/>
      <c r="F984" s="8">
        <f t="shared" si="152"/>
        <v>2188.04</v>
      </c>
      <c r="G984" s="11">
        <v>1.0598834128245894E-2</v>
      </c>
      <c r="H984" s="11">
        <v>1.0601643254704479E-2</v>
      </c>
      <c r="I984" s="18">
        <f t="shared" si="153"/>
        <v>42.761574886184739</v>
      </c>
      <c r="J984" s="18">
        <f t="shared" si="154"/>
        <v>15.72343108565013</v>
      </c>
      <c r="K984" s="10">
        <v>16.518351952925784</v>
      </c>
      <c r="L984" s="10">
        <v>1.9569687334393218</v>
      </c>
      <c r="M984" s="200">
        <f t="shared" si="155"/>
        <v>1.9569687334393218</v>
      </c>
      <c r="N984" s="85">
        <v>40</v>
      </c>
      <c r="O984" s="85">
        <v>40</v>
      </c>
      <c r="P984" s="8">
        <v>5000</v>
      </c>
      <c r="Q984" s="10">
        <f t="shared" si="156"/>
        <v>76.960326658199975</v>
      </c>
      <c r="R984" s="11">
        <f t="shared" si="157"/>
        <v>3.5173180864243786E-2</v>
      </c>
      <c r="S984" s="94"/>
    </row>
    <row r="985" spans="1:19">
      <c r="A985" s="9">
        <f t="shared" si="158"/>
        <v>28</v>
      </c>
      <c r="B985" s="14" t="s">
        <v>14</v>
      </c>
      <c r="C985" s="8">
        <v>2637.65</v>
      </c>
      <c r="D985" s="8"/>
      <c r="E985" s="8"/>
      <c r="F985" s="8">
        <f t="shared" si="152"/>
        <v>2637.65</v>
      </c>
      <c r="G985" s="11">
        <v>1.192368839427663E-2</v>
      </c>
      <c r="H985" s="11">
        <v>1.1661807580174927E-2</v>
      </c>
      <c r="I985" s="18">
        <f t="shared" si="153"/>
        <v>47.572181235428538</v>
      </c>
      <c r="J985" s="18">
        <f t="shared" si="154"/>
        <v>17.492291040267073</v>
      </c>
      <c r="K985" s="10">
        <v>18.376639188493932</v>
      </c>
      <c r="L985" s="10">
        <v>2.2015898251192367</v>
      </c>
      <c r="M985" s="200">
        <f t="shared" si="155"/>
        <v>2.2015898251192367</v>
      </c>
      <c r="N985" s="85">
        <v>44</v>
      </c>
      <c r="O985" s="85">
        <v>45</v>
      </c>
      <c r="P985" s="8">
        <v>5000</v>
      </c>
      <c r="Q985" s="10">
        <f t="shared" si="156"/>
        <v>85.642701289308775</v>
      </c>
      <c r="R985" s="11">
        <f t="shared" si="157"/>
        <v>3.2469319769229718E-2</v>
      </c>
      <c r="S985" s="94"/>
    </row>
    <row r="986" spans="1:19">
      <c r="A986" s="9">
        <f t="shared" si="158"/>
        <v>29</v>
      </c>
      <c r="B986" s="14" t="s">
        <v>15</v>
      </c>
      <c r="C986" s="8">
        <v>2209.6999999999998</v>
      </c>
      <c r="D986" s="8"/>
      <c r="E986" s="8"/>
      <c r="F986" s="8">
        <f t="shared" si="152"/>
        <v>2209.6999999999998</v>
      </c>
      <c r="G986" s="11">
        <v>1.0598834128245894E-2</v>
      </c>
      <c r="H986" s="11">
        <v>1.0601643254704479E-2</v>
      </c>
      <c r="I986" s="18">
        <f t="shared" si="153"/>
        <v>42.761574886184739</v>
      </c>
      <c r="J986" s="18">
        <f t="shared" si="154"/>
        <v>15.72343108565013</v>
      </c>
      <c r="K986" s="10">
        <v>16.518351952925784</v>
      </c>
      <c r="L986" s="10">
        <v>1.9569687334393218</v>
      </c>
      <c r="M986" s="200">
        <f t="shared" si="155"/>
        <v>1.9569687334393218</v>
      </c>
      <c r="N986" s="85">
        <v>40</v>
      </c>
      <c r="O986" s="85">
        <v>40</v>
      </c>
      <c r="P986" s="8">
        <v>5000</v>
      </c>
      <c r="Q986" s="10">
        <f t="shared" si="156"/>
        <v>76.960326658199975</v>
      </c>
      <c r="R986" s="11">
        <f t="shared" si="157"/>
        <v>3.4828405058695742E-2</v>
      </c>
      <c r="S986" s="94"/>
    </row>
    <row r="987" spans="1:19">
      <c r="A987" s="9">
        <f t="shared" si="158"/>
        <v>30</v>
      </c>
      <c r="B987" s="14" t="s">
        <v>16</v>
      </c>
      <c r="C987" s="8">
        <v>1908.5</v>
      </c>
      <c r="D987" s="8"/>
      <c r="E987" s="8"/>
      <c r="F987" s="8">
        <f t="shared" si="152"/>
        <v>1908.5</v>
      </c>
      <c r="G987" s="11">
        <v>9.5389507154213047E-3</v>
      </c>
      <c r="H987" s="11">
        <v>9.5414789292340308E-3</v>
      </c>
      <c r="I987" s="18">
        <f t="shared" si="153"/>
        <v>38.485417397566259</v>
      </c>
      <c r="J987" s="18">
        <f t="shared" si="154"/>
        <v>14.151087977085114</v>
      </c>
      <c r="K987" s="10">
        <v>14.866516757633205</v>
      </c>
      <c r="L987" s="10">
        <v>1.7612718600953896</v>
      </c>
      <c r="M987" s="200">
        <f t="shared" si="155"/>
        <v>1.7612718600953896</v>
      </c>
      <c r="N987" s="85">
        <v>36</v>
      </c>
      <c r="O987" s="85">
        <v>36</v>
      </c>
      <c r="P987" s="8">
        <v>5000</v>
      </c>
      <c r="Q987" s="10">
        <f t="shared" si="156"/>
        <v>69.264293992379962</v>
      </c>
      <c r="R987" s="11">
        <f t="shared" si="157"/>
        <v>3.6292530255373309E-2</v>
      </c>
      <c r="S987" s="94"/>
    </row>
    <row r="988" spans="1:19">
      <c r="A988" s="9">
        <f t="shared" si="158"/>
        <v>31</v>
      </c>
      <c r="B988" s="14" t="s">
        <v>17</v>
      </c>
      <c r="C988" s="8">
        <v>9465.31</v>
      </c>
      <c r="D988" s="8">
        <v>604.92999999999995</v>
      </c>
      <c r="E988" s="8"/>
      <c r="F988" s="8">
        <f t="shared" si="152"/>
        <v>10070.24</v>
      </c>
      <c r="G988" s="11">
        <v>5.1934287228404881E-2</v>
      </c>
      <c r="H988" s="11">
        <v>5.1948051948051945E-2</v>
      </c>
      <c r="I988" s="18">
        <f t="shared" si="153"/>
        <v>209.53171694230517</v>
      </c>
      <c r="J988" s="18">
        <f t="shared" si="154"/>
        <v>77.044812319685619</v>
      </c>
      <c r="K988" s="10">
        <v>80.939924569336327</v>
      </c>
      <c r="L988" s="10">
        <v>9.5891467938526773</v>
      </c>
      <c r="M988" s="200">
        <f t="shared" si="155"/>
        <v>9.5891467938526773</v>
      </c>
      <c r="N988" s="85">
        <v>196</v>
      </c>
      <c r="O988" s="85">
        <v>196</v>
      </c>
      <c r="P988" s="8">
        <v>5000</v>
      </c>
      <c r="Q988" s="10">
        <f t="shared" si="156"/>
        <v>377.10560062517982</v>
      </c>
      <c r="R988" s="11">
        <f t="shared" si="157"/>
        <v>3.7447528621480701E-2</v>
      </c>
      <c r="S988" s="94"/>
    </row>
    <row r="989" spans="1:19">
      <c r="A989" s="9">
        <f t="shared" si="158"/>
        <v>32</v>
      </c>
      <c r="B989" s="14" t="s">
        <v>18</v>
      </c>
      <c r="C989" s="8">
        <v>4055.4</v>
      </c>
      <c r="D989" s="8">
        <v>33.9</v>
      </c>
      <c r="E989" s="8">
        <v>161.30000000000001</v>
      </c>
      <c r="F989" s="8">
        <f t="shared" si="152"/>
        <v>4250.6000000000004</v>
      </c>
      <c r="G989" s="11">
        <v>4.4250132485426606E-2</v>
      </c>
      <c r="H989" s="11">
        <v>4.4261860588391197E-2</v>
      </c>
      <c r="I989" s="18">
        <f t="shared" si="153"/>
        <v>178.52957514982123</v>
      </c>
      <c r="J989" s="18">
        <f t="shared" si="154"/>
        <v>65.64532478258927</v>
      </c>
      <c r="K989" s="10">
        <v>68.964119403465133</v>
      </c>
      <c r="L989" s="10">
        <v>8.1703444621091688</v>
      </c>
      <c r="M989" s="200">
        <f t="shared" si="155"/>
        <v>8.1703444621091688</v>
      </c>
      <c r="N989" s="85">
        <v>167</v>
      </c>
      <c r="O989" s="85">
        <v>167</v>
      </c>
      <c r="P989" s="8">
        <v>5000</v>
      </c>
      <c r="Q989" s="10">
        <f t="shared" si="156"/>
        <v>321.30936379798476</v>
      </c>
      <c r="R989" s="11">
        <f t="shared" si="157"/>
        <v>7.5591531500960971E-2</v>
      </c>
      <c r="S989" s="94"/>
    </row>
    <row r="990" spans="1:19">
      <c r="A990" s="9">
        <f t="shared" si="158"/>
        <v>33</v>
      </c>
      <c r="B990" s="14" t="s">
        <v>19</v>
      </c>
      <c r="C990" s="8">
        <v>4238.2299999999996</v>
      </c>
      <c r="D990" s="8"/>
      <c r="E990" s="8"/>
      <c r="F990" s="8">
        <f t="shared" si="152"/>
        <v>4238.2299999999996</v>
      </c>
      <c r="G990" s="11">
        <v>1.9077901430842609E-2</v>
      </c>
      <c r="H990" s="11">
        <v>1.9082957858468062E-2</v>
      </c>
      <c r="I990" s="18">
        <f t="shared" ref="I990:I1010" si="159">(G990+H990)*$I$2</f>
        <v>76.970834795132518</v>
      </c>
      <c r="J990" s="18">
        <f t="shared" si="154"/>
        <v>28.302175954170227</v>
      </c>
      <c r="K990" s="10">
        <v>29.73303351526641</v>
      </c>
      <c r="L990" s="10">
        <v>3.5225437201907792</v>
      </c>
      <c r="M990" s="200">
        <f t="shared" si="155"/>
        <v>3.5225437201907792</v>
      </c>
      <c r="N990" s="85">
        <v>72</v>
      </c>
      <c r="O990" s="85">
        <v>72</v>
      </c>
      <c r="P990" s="8">
        <v>5000</v>
      </c>
      <c r="Q990" s="10">
        <f t="shared" ref="Q990:Q1011" si="160">I990+J990+K990+M990</f>
        <v>138.52858798475992</v>
      </c>
      <c r="R990" s="11">
        <f t="shared" ref="R990:R1011" si="161">Q990/F990</f>
        <v>3.2685481435589844E-2</v>
      </c>
      <c r="S990" s="94"/>
    </row>
    <row r="991" spans="1:19">
      <c r="A991" s="9">
        <f t="shared" si="158"/>
        <v>34</v>
      </c>
      <c r="B991" s="14" t="s">
        <v>20</v>
      </c>
      <c r="C991" s="8">
        <v>4245.3999999999996</v>
      </c>
      <c r="D991" s="8"/>
      <c r="E991" s="8"/>
      <c r="F991" s="8">
        <f t="shared" si="152"/>
        <v>4245.3999999999996</v>
      </c>
      <c r="G991" s="11">
        <v>1.9077901430842609E-2</v>
      </c>
      <c r="H991" s="11">
        <v>1.9082957858468062E-2</v>
      </c>
      <c r="I991" s="18">
        <f t="shared" si="159"/>
        <v>76.970834795132518</v>
      </c>
      <c r="J991" s="18">
        <f t="shared" si="154"/>
        <v>28.302175954170227</v>
      </c>
      <c r="K991" s="10">
        <v>29.73303351526641</v>
      </c>
      <c r="L991" s="10">
        <v>3.5225437201907792</v>
      </c>
      <c r="M991" s="200">
        <f t="shared" si="155"/>
        <v>3.5225437201907792</v>
      </c>
      <c r="N991" s="85">
        <v>72</v>
      </c>
      <c r="O991" s="85">
        <v>72</v>
      </c>
      <c r="P991" s="8">
        <v>5000</v>
      </c>
      <c r="Q991" s="10">
        <f t="shared" si="160"/>
        <v>138.52858798475992</v>
      </c>
      <c r="R991" s="11">
        <f t="shared" si="161"/>
        <v>3.2630279357601155E-2</v>
      </c>
      <c r="S991" s="94"/>
    </row>
    <row r="992" spans="1:19">
      <c r="A992" s="9">
        <f t="shared" si="158"/>
        <v>35</v>
      </c>
      <c r="B992" s="14" t="s">
        <v>21</v>
      </c>
      <c r="C992" s="8">
        <v>4246.87</v>
      </c>
      <c r="D992" s="8"/>
      <c r="E992" s="8"/>
      <c r="F992" s="8">
        <f t="shared" si="152"/>
        <v>4246.87</v>
      </c>
      <c r="G992" s="11">
        <v>1.9077901430842609E-2</v>
      </c>
      <c r="H992" s="11">
        <v>1.9082957858468062E-2</v>
      </c>
      <c r="I992" s="18">
        <f t="shared" si="159"/>
        <v>76.970834795132518</v>
      </c>
      <c r="J992" s="18">
        <f t="shared" si="154"/>
        <v>28.302175954170227</v>
      </c>
      <c r="K992" s="10">
        <v>29.73303351526641</v>
      </c>
      <c r="L992" s="10">
        <v>3.5225437201907792</v>
      </c>
      <c r="M992" s="200">
        <f t="shared" si="155"/>
        <v>3.5225437201907792</v>
      </c>
      <c r="N992" s="85">
        <v>72</v>
      </c>
      <c r="O992" s="85">
        <v>72</v>
      </c>
      <c r="P992" s="8">
        <v>5000</v>
      </c>
      <c r="Q992" s="10">
        <f t="shared" si="160"/>
        <v>138.52858798475992</v>
      </c>
      <c r="R992" s="11">
        <f t="shared" si="161"/>
        <v>3.2618984801691585E-2</v>
      </c>
      <c r="S992" s="94"/>
    </row>
    <row r="993" spans="1:19">
      <c r="A993" s="9">
        <f t="shared" si="158"/>
        <v>36</v>
      </c>
      <c r="B993" s="14" t="s">
        <v>22</v>
      </c>
      <c r="C993" s="8">
        <v>4173.55</v>
      </c>
      <c r="D993" s="8"/>
      <c r="E993" s="8"/>
      <c r="F993" s="8">
        <f t="shared" si="152"/>
        <v>4173.55</v>
      </c>
      <c r="G993" s="11">
        <v>1.9077901430842609E-2</v>
      </c>
      <c r="H993" s="11">
        <v>1.9082957858468062E-2</v>
      </c>
      <c r="I993" s="18">
        <f t="shared" si="159"/>
        <v>76.970834795132518</v>
      </c>
      <c r="J993" s="18">
        <f t="shared" si="154"/>
        <v>28.302175954170227</v>
      </c>
      <c r="K993" s="10">
        <v>29.73303351526641</v>
      </c>
      <c r="L993" s="10">
        <v>3.5225437201907792</v>
      </c>
      <c r="M993" s="200">
        <f t="shared" si="155"/>
        <v>3.5225437201907792</v>
      </c>
      <c r="N993" s="85">
        <v>72</v>
      </c>
      <c r="O993" s="85">
        <v>72</v>
      </c>
      <c r="P993" s="8">
        <v>5000</v>
      </c>
      <c r="Q993" s="10">
        <f t="shared" si="160"/>
        <v>138.52858798475992</v>
      </c>
      <c r="R993" s="11">
        <f t="shared" si="161"/>
        <v>3.3192027886274254E-2</v>
      </c>
      <c r="S993" s="94"/>
    </row>
    <row r="994" spans="1:19">
      <c r="A994" s="9">
        <f t="shared" si="158"/>
        <v>37</v>
      </c>
      <c r="B994" s="14" t="s">
        <v>1301</v>
      </c>
      <c r="C994" s="8">
        <v>2393.84</v>
      </c>
      <c r="D994" s="8"/>
      <c r="E994" s="8"/>
      <c r="F994" s="8">
        <f t="shared" si="152"/>
        <v>2393.84</v>
      </c>
      <c r="G994" s="11">
        <v>3.7095919448860626E-3</v>
      </c>
      <c r="H994" s="11">
        <v>3.7105751391465673E-3</v>
      </c>
      <c r="I994" s="18">
        <f t="shared" si="159"/>
        <v>14.966551210164655</v>
      </c>
      <c r="J994" s="18">
        <f t="shared" si="154"/>
        <v>5.5032008799775438</v>
      </c>
      <c r="K994" s="10">
        <v>5.7814231835240237</v>
      </c>
      <c r="L994" s="10">
        <v>4.3945310015898258</v>
      </c>
      <c r="M994" s="200">
        <f t="shared" si="155"/>
        <v>4.3945310015898258</v>
      </c>
      <c r="N994" s="85">
        <v>14</v>
      </c>
      <c r="O994" s="85">
        <v>14</v>
      </c>
      <c r="P994" s="8">
        <v>5000</v>
      </c>
      <c r="Q994" s="10">
        <f t="shared" si="160"/>
        <v>30.645706275256046</v>
      </c>
      <c r="R994" s="83">
        <f t="shared" si="161"/>
        <v>1.2801902497767623E-2</v>
      </c>
      <c r="S994" s="94"/>
    </row>
    <row r="995" spans="1:19">
      <c r="A995" s="9">
        <f t="shared" si="158"/>
        <v>38</v>
      </c>
      <c r="B995" s="79" t="s">
        <v>43</v>
      </c>
      <c r="C995" s="8">
        <v>1450.7</v>
      </c>
      <c r="D995" s="8"/>
      <c r="E995" s="8"/>
      <c r="F995" s="8">
        <f t="shared" si="152"/>
        <v>1450.7</v>
      </c>
      <c r="G995" s="11">
        <v>3.8005472788081485E-3</v>
      </c>
      <c r="H995" s="11">
        <v>3.8109756097560975E-3</v>
      </c>
      <c r="I995" s="18">
        <f t="shared" si="159"/>
        <v>15.35251778146297</v>
      </c>
      <c r="J995" s="18">
        <f t="shared" si="154"/>
        <v>5.6451207882439345</v>
      </c>
      <c r="K995" s="10">
        <v>5.9305180586248314</v>
      </c>
      <c r="L995" s="10">
        <v>0.70173304955913651</v>
      </c>
      <c r="M995" s="200">
        <f t="shared" si="155"/>
        <v>0.70173304955913651</v>
      </c>
      <c r="N995" s="85">
        <v>25</v>
      </c>
      <c r="O995" s="85">
        <v>25</v>
      </c>
      <c r="P995" s="8">
        <v>5000</v>
      </c>
      <c r="Q995" s="10">
        <f t="shared" si="160"/>
        <v>27.629889677890873</v>
      </c>
      <c r="R995" s="83">
        <f t="shared" si="161"/>
        <v>1.9045901756318241E-2</v>
      </c>
      <c r="S995" s="94"/>
    </row>
    <row r="996" spans="1:19">
      <c r="A996" s="9">
        <f t="shared" si="158"/>
        <v>39</v>
      </c>
      <c r="B996" s="79" t="s">
        <v>1016</v>
      </c>
      <c r="C996" s="8">
        <v>4720.87</v>
      </c>
      <c r="D996" s="8"/>
      <c r="E996" s="8"/>
      <c r="F996" s="8">
        <f t="shared" si="152"/>
        <v>4720.87</v>
      </c>
      <c r="G996" s="11">
        <v>1.2161751292186076E-2</v>
      </c>
      <c r="H996" s="11">
        <v>1.2195121951219513E-2</v>
      </c>
      <c r="I996" s="18">
        <f t="shared" si="159"/>
        <v>49.128056900681507</v>
      </c>
      <c r="J996" s="18">
        <f t="shared" si="154"/>
        <v>18.064386522380591</v>
      </c>
      <c r="K996" s="10">
        <v>18.977657787599465</v>
      </c>
      <c r="L996" s="10">
        <v>2.2455457585892367</v>
      </c>
      <c r="M996" s="200">
        <f t="shared" si="155"/>
        <v>2.2455457585892367</v>
      </c>
      <c r="N996" s="85">
        <v>80</v>
      </c>
      <c r="O996" s="85">
        <v>80</v>
      </c>
      <c r="P996" s="8">
        <v>5000</v>
      </c>
      <c r="Q996" s="10">
        <f t="shared" si="160"/>
        <v>88.415646969250801</v>
      </c>
      <c r="R996" s="83">
        <f t="shared" si="161"/>
        <v>1.8728676487437868E-2</v>
      </c>
      <c r="S996" s="94"/>
    </row>
    <row r="997" spans="1:19">
      <c r="A997" s="9">
        <f t="shared" si="158"/>
        <v>40</v>
      </c>
      <c r="B997" s="79" t="s">
        <v>1016</v>
      </c>
      <c r="C997" s="8">
        <v>6051.96</v>
      </c>
      <c r="D997" s="8"/>
      <c r="E997" s="8"/>
      <c r="F997" s="8">
        <f t="shared" si="152"/>
        <v>6051.96</v>
      </c>
      <c r="G997" s="11">
        <v>1.7026451809060504E-2</v>
      </c>
      <c r="H997" s="11">
        <v>1.7073170731707318E-2</v>
      </c>
      <c r="I997" s="18">
        <f t="shared" si="159"/>
        <v>68.779279660954103</v>
      </c>
      <c r="J997" s="18">
        <f t="shared" si="154"/>
        <v>25.290141131332824</v>
      </c>
      <c r="K997" s="10">
        <v>26.568720902639249</v>
      </c>
      <c r="L997" s="10">
        <v>3.1437640620249314</v>
      </c>
      <c r="M997" s="200">
        <f t="shared" si="155"/>
        <v>3.1437640620249314</v>
      </c>
      <c r="N997" s="85">
        <v>112</v>
      </c>
      <c r="O997" s="85">
        <v>112</v>
      </c>
      <c r="P997" s="8">
        <v>5000</v>
      </c>
      <c r="Q997" s="10">
        <f t="shared" si="160"/>
        <v>123.78190575695112</v>
      </c>
      <c r="R997" s="83">
        <f t="shared" si="161"/>
        <v>2.0453192974995062E-2</v>
      </c>
      <c r="S997" s="94"/>
    </row>
    <row r="998" spans="1:19">
      <c r="A998" s="9">
        <f t="shared" si="158"/>
        <v>41</v>
      </c>
      <c r="B998" s="79" t="s">
        <v>1017</v>
      </c>
      <c r="C998" s="8">
        <v>6263.08</v>
      </c>
      <c r="D998" s="8"/>
      <c r="E998" s="8"/>
      <c r="F998" s="8">
        <f t="shared" si="152"/>
        <v>6263.08</v>
      </c>
      <c r="G998" s="11">
        <v>1.6722408026755852E-2</v>
      </c>
      <c r="H998" s="11">
        <v>1.676829268292683E-2</v>
      </c>
      <c r="I998" s="18">
        <f t="shared" si="159"/>
        <v>67.551078238437071</v>
      </c>
      <c r="J998" s="18">
        <f t="shared" si="154"/>
        <v>24.838531468273313</v>
      </c>
      <c r="K998" s="10">
        <v>26.094279457949263</v>
      </c>
      <c r="L998" s="10">
        <v>3.0876254180602003</v>
      </c>
      <c r="M998" s="200">
        <f t="shared" si="155"/>
        <v>3.0876254180602003</v>
      </c>
      <c r="N998" s="85">
        <v>110</v>
      </c>
      <c r="O998" s="85">
        <v>110</v>
      </c>
      <c r="P998" s="8">
        <v>5000</v>
      </c>
      <c r="Q998" s="10">
        <f t="shared" si="160"/>
        <v>121.57151458271984</v>
      </c>
      <c r="R998" s="83">
        <f t="shared" si="161"/>
        <v>1.9410819370456682E-2</v>
      </c>
      <c r="S998" s="94"/>
    </row>
    <row r="999" spans="1:19">
      <c r="A999" s="9">
        <f t="shared" si="158"/>
        <v>42</v>
      </c>
      <c r="B999" s="79" t="s">
        <v>1018</v>
      </c>
      <c r="C999" s="8">
        <v>4604.96</v>
      </c>
      <c r="D999" s="8"/>
      <c r="E999" s="8"/>
      <c r="F999" s="8">
        <f t="shared" si="152"/>
        <v>4604.96</v>
      </c>
      <c r="G999" s="11">
        <v>1.793858315597446E-2</v>
      </c>
      <c r="H999" s="11">
        <v>1.7835365853658535E-2</v>
      </c>
      <c r="I999" s="18">
        <f t="shared" si="159"/>
        <v>72.156412891919842</v>
      </c>
      <c r="J999" s="18">
        <f t="shared" si="154"/>
        <v>26.531913020358928</v>
      </c>
      <c r="K999" s="10">
        <v>27.873272370855549</v>
      </c>
      <c r="L999" s="10">
        <v>3.3121799939191239</v>
      </c>
      <c r="M999" s="200">
        <f t="shared" si="155"/>
        <v>3.3121799939191239</v>
      </c>
      <c r="N999" s="85">
        <v>117</v>
      </c>
      <c r="O999" s="85">
        <v>118</v>
      </c>
      <c r="P999" s="8">
        <v>5000</v>
      </c>
      <c r="Q999" s="10">
        <f t="shared" si="160"/>
        <v>129.87377827705345</v>
      </c>
      <c r="R999" s="83">
        <f t="shared" si="161"/>
        <v>2.8203019847523852E-2</v>
      </c>
      <c r="S999" s="94"/>
    </row>
    <row r="1000" spans="1:19">
      <c r="A1000" s="9">
        <f t="shared" si="158"/>
        <v>43</v>
      </c>
      <c r="B1000" s="79" t="s">
        <v>1019</v>
      </c>
      <c r="C1000" s="8">
        <v>4237.38</v>
      </c>
      <c r="D1000" s="8"/>
      <c r="E1000" s="8"/>
      <c r="F1000" s="8">
        <f t="shared" si="152"/>
        <v>4237.38</v>
      </c>
      <c r="G1000" s="11">
        <v>1.3681970203709334E-2</v>
      </c>
      <c r="H1000" s="11">
        <v>1.3719512195121951E-2</v>
      </c>
      <c r="I1000" s="18">
        <f t="shared" si="159"/>
        <v>55.269064013266693</v>
      </c>
      <c r="J1000" s="18">
        <f t="shared" si="154"/>
        <v>20.322434837678163</v>
      </c>
      <c r="K1000" s="10">
        <v>21.349865011049395</v>
      </c>
      <c r="L1000" s="10">
        <v>2.5262389784128914</v>
      </c>
      <c r="M1000" s="200">
        <f t="shared" si="155"/>
        <v>2.5262389784128914</v>
      </c>
      <c r="N1000" s="85">
        <v>90</v>
      </c>
      <c r="O1000" s="85">
        <v>90</v>
      </c>
      <c r="P1000" s="8">
        <v>5000</v>
      </c>
      <c r="Q1000" s="10">
        <f t="shared" si="160"/>
        <v>99.467602840407153</v>
      </c>
      <c r="R1000" s="83">
        <f t="shared" si="161"/>
        <v>2.3473845357368739E-2</v>
      </c>
      <c r="S1000" s="94"/>
    </row>
    <row r="1001" spans="1:19">
      <c r="A1001" s="9">
        <f t="shared" si="158"/>
        <v>44</v>
      </c>
      <c r="B1001" s="79" t="s">
        <v>1020</v>
      </c>
      <c r="C1001" s="8">
        <v>4096.5200000000004</v>
      </c>
      <c r="D1001" s="8"/>
      <c r="E1001" s="8"/>
      <c r="F1001" s="8">
        <f t="shared" si="152"/>
        <v>4096.5200000000004</v>
      </c>
      <c r="G1001" s="11">
        <v>1.3681970203709334E-2</v>
      </c>
      <c r="H1001" s="11">
        <v>1.3719512195121951E-2</v>
      </c>
      <c r="I1001" s="18">
        <f t="shared" si="159"/>
        <v>55.269064013266693</v>
      </c>
      <c r="J1001" s="18">
        <f t="shared" si="154"/>
        <v>20.322434837678163</v>
      </c>
      <c r="K1001" s="10">
        <v>21.349865011049395</v>
      </c>
      <c r="L1001" s="10">
        <v>2.5262389784128914</v>
      </c>
      <c r="M1001" s="200">
        <f t="shared" si="155"/>
        <v>2.5262389784128914</v>
      </c>
      <c r="N1001" s="85">
        <v>90</v>
      </c>
      <c r="O1001" s="85">
        <v>90</v>
      </c>
      <c r="P1001" s="8">
        <v>5000</v>
      </c>
      <c r="Q1001" s="10">
        <f t="shared" si="160"/>
        <v>99.467602840407153</v>
      </c>
      <c r="R1001" s="83">
        <f t="shared" si="161"/>
        <v>2.4281000175858325E-2</v>
      </c>
      <c r="S1001" s="94"/>
    </row>
    <row r="1002" spans="1:19">
      <c r="A1002" s="9">
        <f t="shared" si="158"/>
        <v>45</v>
      </c>
      <c r="B1002" s="79" t="s">
        <v>1035</v>
      </c>
      <c r="C1002" s="8">
        <v>2547.02</v>
      </c>
      <c r="D1002" s="8"/>
      <c r="E1002" s="8"/>
      <c r="F1002" s="8">
        <f t="shared" si="152"/>
        <v>2547.02</v>
      </c>
      <c r="G1002" s="11">
        <v>6.840985101854667E-3</v>
      </c>
      <c r="H1002" s="11">
        <v>6.8597560975609756E-3</v>
      </c>
      <c r="I1002" s="18">
        <f t="shared" si="159"/>
        <v>27.634532006633346</v>
      </c>
      <c r="J1002" s="18">
        <f t="shared" si="154"/>
        <v>10.161217418839081</v>
      </c>
      <c r="K1002" s="10">
        <v>10.674932505524698</v>
      </c>
      <c r="L1002" s="10">
        <v>1.2631194892064457</v>
      </c>
      <c r="M1002" s="200">
        <f t="shared" si="155"/>
        <v>1.2631194892064457</v>
      </c>
      <c r="N1002" s="85">
        <v>45</v>
      </c>
      <c r="O1002" s="85">
        <v>45</v>
      </c>
      <c r="P1002" s="8">
        <v>5000</v>
      </c>
      <c r="Q1002" s="10">
        <f t="shared" si="160"/>
        <v>49.733801420203577</v>
      </c>
      <c r="R1002" s="83">
        <f t="shared" si="161"/>
        <v>1.9526270473024781E-2</v>
      </c>
      <c r="S1002" s="94"/>
    </row>
    <row r="1003" spans="1:19">
      <c r="A1003" s="9">
        <f t="shared" si="158"/>
        <v>46</v>
      </c>
      <c r="B1003" s="79" t="s">
        <v>1036</v>
      </c>
      <c r="C1003" s="8">
        <v>3753.15</v>
      </c>
      <c r="D1003" s="8"/>
      <c r="E1003" s="8"/>
      <c r="F1003" s="8">
        <f t="shared" si="152"/>
        <v>3753.15</v>
      </c>
      <c r="G1003" s="11">
        <v>9.881422924901186E-3</v>
      </c>
      <c r="H1003" s="11">
        <v>9.9085365853658538E-3</v>
      </c>
      <c r="I1003" s="18">
        <f t="shared" si="159"/>
        <v>39.916546231803721</v>
      </c>
      <c r="J1003" s="18">
        <f t="shared" si="154"/>
        <v>14.67731404943423</v>
      </c>
      <c r="K1003" s="10">
        <v>15.419346952424563</v>
      </c>
      <c r="L1003" s="10">
        <v>1.8245059288537548</v>
      </c>
      <c r="M1003" s="200">
        <f t="shared" si="155"/>
        <v>1.8245059288537548</v>
      </c>
      <c r="N1003" s="85">
        <v>65</v>
      </c>
      <c r="O1003" s="85">
        <v>65</v>
      </c>
      <c r="P1003" s="8">
        <v>5000</v>
      </c>
      <c r="Q1003" s="10">
        <f t="shared" si="160"/>
        <v>71.837713162516266</v>
      </c>
      <c r="R1003" s="83">
        <f t="shared" si="161"/>
        <v>1.9140645367895306E-2</v>
      </c>
      <c r="S1003" s="94"/>
    </row>
    <row r="1004" spans="1:19">
      <c r="A1004" s="9">
        <f t="shared" si="158"/>
        <v>47</v>
      </c>
      <c r="B1004" s="79" t="s">
        <v>1037</v>
      </c>
      <c r="C1004" s="8">
        <v>3742.7</v>
      </c>
      <c r="D1004" s="8"/>
      <c r="E1004" s="8"/>
      <c r="F1004" s="8">
        <f t="shared" si="152"/>
        <v>3742.7</v>
      </c>
      <c r="G1004" s="11">
        <v>9.881422924901186E-3</v>
      </c>
      <c r="H1004" s="11">
        <v>9.9085365853658538E-3</v>
      </c>
      <c r="I1004" s="18">
        <f t="shared" si="159"/>
        <v>39.916546231803721</v>
      </c>
      <c r="J1004" s="18">
        <f t="shared" si="154"/>
        <v>14.67731404943423</v>
      </c>
      <c r="K1004" s="10">
        <v>15.419346952424563</v>
      </c>
      <c r="L1004" s="10">
        <v>1.8245059288537548</v>
      </c>
      <c r="M1004" s="200">
        <f t="shared" si="155"/>
        <v>1.8245059288537548</v>
      </c>
      <c r="N1004" s="85">
        <v>65</v>
      </c>
      <c r="O1004" s="85">
        <v>65</v>
      </c>
      <c r="P1004" s="8">
        <v>5000</v>
      </c>
      <c r="Q1004" s="10">
        <f t="shared" si="160"/>
        <v>71.837713162516266</v>
      </c>
      <c r="R1004" s="83">
        <f t="shared" si="161"/>
        <v>1.9194088001313562E-2</v>
      </c>
      <c r="S1004" s="94"/>
    </row>
    <row r="1005" spans="1:19">
      <c r="A1005" s="9">
        <f t="shared" si="158"/>
        <v>48</v>
      </c>
      <c r="B1005" s="79" t="s">
        <v>1038</v>
      </c>
      <c r="C1005" s="8">
        <v>2566.9499999999998</v>
      </c>
      <c r="D1005" s="8"/>
      <c r="E1005" s="8"/>
      <c r="F1005" s="8">
        <f t="shared" si="152"/>
        <v>2566.9499999999998</v>
      </c>
      <c r="G1005" s="11">
        <v>6.840985101854667E-3</v>
      </c>
      <c r="H1005" s="11">
        <v>6.8597560975609756E-3</v>
      </c>
      <c r="I1005" s="18">
        <f t="shared" si="159"/>
        <v>27.634532006633346</v>
      </c>
      <c r="J1005" s="18">
        <f t="shared" si="154"/>
        <v>10.161217418839081</v>
      </c>
      <c r="K1005" s="10">
        <v>10.674932505524698</v>
      </c>
      <c r="L1005" s="10">
        <v>1.2631194892064457</v>
      </c>
      <c r="M1005" s="200">
        <f t="shared" si="155"/>
        <v>1.2631194892064457</v>
      </c>
      <c r="N1005" s="85">
        <v>45</v>
      </c>
      <c r="O1005" s="85">
        <v>45</v>
      </c>
      <c r="P1005" s="8">
        <v>5000</v>
      </c>
      <c r="Q1005" s="10">
        <f t="shared" si="160"/>
        <v>49.733801420203577</v>
      </c>
      <c r="R1005" s="83">
        <f t="shared" si="161"/>
        <v>1.9374666986191232E-2</v>
      </c>
      <c r="S1005" s="94"/>
    </row>
    <row r="1006" spans="1:19">
      <c r="A1006" s="9">
        <f t="shared" si="158"/>
        <v>49</v>
      </c>
      <c r="B1006" s="79" t="s">
        <v>1041</v>
      </c>
      <c r="C1006" s="8">
        <v>3966</v>
      </c>
      <c r="D1006" s="8">
        <v>214</v>
      </c>
      <c r="E1006" s="8"/>
      <c r="F1006" s="8">
        <f t="shared" si="152"/>
        <v>4180</v>
      </c>
      <c r="G1006" s="11">
        <v>2.4779568257829128E-2</v>
      </c>
      <c r="H1006" s="11">
        <v>2.4847560975609757E-2</v>
      </c>
      <c r="I1006" s="18">
        <f t="shared" si="159"/>
        <v>100.09841593513856</v>
      </c>
      <c r="J1006" s="18">
        <f t="shared" si="154"/>
        <v>36.806187539350454</v>
      </c>
      <c r="K1006" s="10">
        <v>38.666977742233904</v>
      </c>
      <c r="L1006" s="10">
        <v>4.57529948312557</v>
      </c>
      <c r="M1006" s="200">
        <f t="shared" si="155"/>
        <v>4.57529948312557</v>
      </c>
      <c r="N1006" s="85">
        <v>163</v>
      </c>
      <c r="O1006" s="85">
        <v>163</v>
      </c>
      <c r="P1006" s="8">
        <v>5000</v>
      </c>
      <c r="Q1006" s="10">
        <f t="shared" si="160"/>
        <v>180.14688069984851</v>
      </c>
      <c r="R1006" s="83">
        <f t="shared" si="161"/>
        <v>4.309733988034653E-2</v>
      </c>
      <c r="S1006" s="94"/>
    </row>
    <row r="1007" spans="1:19">
      <c r="A1007" s="9">
        <f t="shared" si="158"/>
        <v>50</v>
      </c>
      <c r="B1007" s="79" t="s">
        <v>1042</v>
      </c>
      <c r="C1007" s="8">
        <v>3971.3</v>
      </c>
      <c r="D1007" s="8">
        <v>214</v>
      </c>
      <c r="E1007" s="8"/>
      <c r="F1007" s="8">
        <f t="shared" si="152"/>
        <v>4185.3</v>
      </c>
      <c r="G1007" s="11">
        <v>2.46275463666768E-2</v>
      </c>
      <c r="H1007" s="11">
        <v>2.4542682926829269E-2</v>
      </c>
      <c r="I1007" s="18">
        <f t="shared" si="159"/>
        <v>99.176844187294677</v>
      </c>
      <c r="J1007" s="18">
        <f t="shared" si="154"/>
        <v>36.467325607668258</v>
      </c>
      <c r="K1007" s="10">
        <v>38.310984154035253</v>
      </c>
      <c r="L1007" s="10">
        <v>4.5472301611432044</v>
      </c>
      <c r="M1007" s="200">
        <f t="shared" si="155"/>
        <v>4.5472301611432044</v>
      </c>
      <c r="N1007" s="85">
        <v>161</v>
      </c>
      <c r="O1007" s="85">
        <v>162</v>
      </c>
      <c r="P1007" s="8">
        <v>5000</v>
      </c>
      <c r="Q1007" s="10">
        <f t="shared" si="160"/>
        <v>178.50238411014138</v>
      </c>
      <c r="R1007" s="83">
        <f t="shared" si="161"/>
        <v>4.2649842092595841E-2</v>
      </c>
      <c r="S1007" s="94"/>
    </row>
    <row r="1008" spans="1:19" ht="18.75" customHeight="1">
      <c r="A1008" s="9">
        <f t="shared" si="158"/>
        <v>51</v>
      </c>
      <c r="B1008" s="79" t="s">
        <v>1046</v>
      </c>
      <c r="C1008" s="8">
        <v>70.5</v>
      </c>
      <c r="D1008" s="8"/>
      <c r="E1008" s="8"/>
      <c r="F1008" s="8">
        <f t="shared" si="152"/>
        <v>70.5</v>
      </c>
      <c r="G1008" s="11">
        <v>3.0404378230465187E-4</v>
      </c>
      <c r="H1008" s="11">
        <v>1.524390243902439E-4</v>
      </c>
      <c r="I1008" s="18">
        <f t="shared" si="159"/>
        <v>0.92073038593167178</v>
      </c>
      <c r="J1008" s="18">
        <f t="shared" si="154"/>
        <v>0.33855256290707575</v>
      </c>
      <c r="K1008" s="10">
        <v>0.35566857883632808</v>
      </c>
      <c r="L1008" s="10">
        <v>5.6138643964730915E-2</v>
      </c>
      <c r="M1008" s="200">
        <f t="shared" si="155"/>
        <v>5.6138643964730915E-2</v>
      </c>
      <c r="N1008" s="85">
        <v>1</v>
      </c>
      <c r="O1008" s="85">
        <v>2</v>
      </c>
      <c r="P1008" s="8">
        <v>5000</v>
      </c>
      <c r="Q1008" s="10">
        <f t="shared" si="160"/>
        <v>1.6710901716398066</v>
      </c>
      <c r="R1008" s="83">
        <f t="shared" si="161"/>
        <v>2.3703406689926335E-2</v>
      </c>
      <c r="S1008" s="94"/>
    </row>
    <row r="1009" spans="1:19" ht="18.75" customHeight="1">
      <c r="A1009" s="9">
        <f t="shared" si="158"/>
        <v>52</v>
      </c>
      <c r="B1009" s="14" t="s">
        <v>1362</v>
      </c>
      <c r="C1009" s="8">
        <v>12677.6</v>
      </c>
      <c r="D1009" s="8"/>
      <c r="E1009" s="8"/>
      <c r="F1009" s="8">
        <v>12677.6</v>
      </c>
      <c r="G1009" s="11">
        <v>0</v>
      </c>
      <c r="H1009" s="11">
        <v>0.25696594427244579</v>
      </c>
      <c r="I1009" s="18">
        <f t="shared" si="159"/>
        <v>518.30287925696587</v>
      </c>
      <c r="J1009" s="18">
        <f t="shared" si="154"/>
        <v>190.57996870278637</v>
      </c>
      <c r="K1009" s="10">
        <v>295.80583281733738</v>
      </c>
      <c r="L1009" s="10">
        <v>0</v>
      </c>
      <c r="M1009" s="200">
        <f t="shared" si="155"/>
        <v>0</v>
      </c>
      <c r="N1009" s="85">
        <v>249</v>
      </c>
      <c r="O1009" s="85">
        <v>0</v>
      </c>
      <c r="P1009" s="8">
        <v>5000</v>
      </c>
      <c r="Q1009" s="10">
        <f t="shared" si="160"/>
        <v>1004.6886807770895</v>
      </c>
      <c r="R1009" s="83">
        <f t="shared" si="161"/>
        <v>7.9249122923667689E-2</v>
      </c>
      <c r="S1009" s="94"/>
    </row>
    <row r="1010" spans="1:19" ht="18.75" customHeight="1">
      <c r="A1010" s="9">
        <f t="shared" si="158"/>
        <v>53</v>
      </c>
      <c r="B1010" s="14" t="s">
        <v>1016</v>
      </c>
      <c r="C1010" s="8">
        <v>1215.9000000000001</v>
      </c>
      <c r="D1010" s="8"/>
      <c r="E1010" s="8"/>
      <c r="F1010" s="8">
        <v>1215.9000000000001</v>
      </c>
      <c r="G1010" s="11">
        <v>0</v>
      </c>
      <c r="H1010" s="11">
        <v>3.0959752321981421E-2</v>
      </c>
      <c r="I1010" s="18">
        <f t="shared" si="159"/>
        <v>62.446130030959743</v>
      </c>
      <c r="J1010" s="18">
        <f t="shared" si="154"/>
        <v>22.961442012383898</v>
      </c>
      <c r="K1010" s="10">
        <v>35.639256965944263</v>
      </c>
      <c r="L1010" s="10">
        <v>0</v>
      </c>
      <c r="M1010" s="200">
        <f t="shared" si="155"/>
        <v>0</v>
      </c>
      <c r="N1010" s="85">
        <v>30</v>
      </c>
      <c r="O1010" s="85">
        <v>0</v>
      </c>
      <c r="P1010" s="8">
        <v>5000</v>
      </c>
      <c r="Q1010" s="10">
        <f t="shared" si="160"/>
        <v>121.0468290092879</v>
      </c>
      <c r="R1010" s="83">
        <f t="shared" si="161"/>
        <v>9.9553276592884196E-2</v>
      </c>
      <c r="S1010" s="94"/>
    </row>
    <row r="1011" spans="1:19">
      <c r="A1011" s="9"/>
      <c r="B1011" s="17" t="s">
        <v>576</v>
      </c>
      <c r="C1011" s="13">
        <f>SUM(C958:C1010)</f>
        <v>229455.35999999993</v>
      </c>
      <c r="D1011" s="13">
        <f t="shared" ref="D1011:K1011" si="162">SUM(D958:D1010)</f>
        <v>1185.73</v>
      </c>
      <c r="E1011" s="13">
        <f t="shared" si="162"/>
        <v>827.09999999999991</v>
      </c>
      <c r="F1011" s="13">
        <f t="shared" si="162"/>
        <v>231468.18999999994</v>
      </c>
      <c r="G1011" s="13">
        <f t="shared" si="162"/>
        <v>1.0912592165789101</v>
      </c>
      <c r="H1011" s="13">
        <f t="shared" si="162"/>
        <v>1.3791934414180456</v>
      </c>
      <c r="I1011" s="13">
        <f t="shared" si="162"/>
        <v>4982.927715706438</v>
      </c>
      <c r="J1011" s="13">
        <f t="shared" si="162"/>
        <v>1832.222521065258</v>
      </c>
      <c r="K1011" s="13">
        <f t="shared" si="162"/>
        <v>2031.9609717600615</v>
      </c>
      <c r="L1011" s="13"/>
      <c r="M1011" s="15">
        <f>SUM(M958:M1010)</f>
        <v>205.19969369401596</v>
      </c>
      <c r="N1011" s="13">
        <f>SUM(N958:N1008)</f>
        <v>4614</v>
      </c>
      <c r="O1011" s="13">
        <f>SUM(O958:O1010)</f>
        <v>4618</v>
      </c>
      <c r="P1011" s="15">
        <v>5000</v>
      </c>
      <c r="Q1011" s="15">
        <f t="shared" si="160"/>
        <v>9052.310902225774</v>
      </c>
      <c r="R1011" s="11">
        <f t="shared" si="161"/>
        <v>3.9108228660818471E-2</v>
      </c>
      <c r="S1011" s="90"/>
    </row>
    <row r="1012" spans="1:19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8"/>
      <c r="K1012" s="10"/>
      <c r="L1012" s="10"/>
      <c r="M1012" s="8"/>
      <c r="N1012" s="8"/>
      <c r="O1012" s="8"/>
      <c r="P1012" s="8"/>
      <c r="Q1012" s="10"/>
      <c r="R1012" s="11"/>
      <c r="S1012" s="89"/>
    </row>
    <row r="1013" spans="1:19">
      <c r="A1013" s="9">
        <f t="shared" ref="A1013:A1076" si="163">A1012+1</f>
        <v>1</v>
      </c>
      <c r="B1013" s="14" t="s">
        <v>1048</v>
      </c>
      <c r="C1013" s="8">
        <v>209.7</v>
      </c>
      <c r="D1013" s="8"/>
      <c r="E1013" s="8"/>
      <c r="F1013" s="8">
        <f t="shared" ref="F1013:F1071" si="164">C1013+D1013+E1013</f>
        <v>209.7</v>
      </c>
      <c r="G1013" s="8">
        <v>1.397624039133473E-3</v>
      </c>
      <c r="H1013" s="11">
        <v>1.4101886127269522E-3</v>
      </c>
      <c r="I1013" s="18">
        <f t="shared" ref="I1013:I1075" si="165">(G1013+H1013)*$T$2</f>
        <v>6.3712919227160469</v>
      </c>
      <c r="J1013" s="18">
        <f t="shared" ref="J1013:J1071" si="166">I1013*0.3677</f>
        <v>2.3427240399826905</v>
      </c>
      <c r="K1013" s="10">
        <v>2.3244336647793937</v>
      </c>
      <c r="L1013" s="10">
        <v>0.25805730258560444</v>
      </c>
      <c r="M1013" s="200">
        <f t="shared" ref="M1013:M1076" si="167">L1013*$M$2</f>
        <v>0.25805730258560444</v>
      </c>
      <c r="N1013" s="85">
        <v>8</v>
      </c>
      <c r="O1013" s="85">
        <v>8</v>
      </c>
      <c r="P1013" s="8">
        <v>5000</v>
      </c>
      <c r="Q1013" s="10">
        <f>I1013+J1013+K1013+M1013</f>
        <v>11.296506930063735</v>
      </c>
      <c r="R1013" s="11">
        <f t="shared" ref="R1013:R1075" si="168">Q1013/F1013</f>
        <v>5.3869847067542852E-2</v>
      </c>
      <c r="S1013" s="89"/>
    </row>
    <row r="1014" spans="1:19">
      <c r="A1014" s="9">
        <f t="shared" si="163"/>
        <v>2</v>
      </c>
      <c r="B1014" s="14" t="s">
        <v>1049</v>
      </c>
      <c r="C1014" s="8">
        <v>306</v>
      </c>
      <c r="D1014" s="8"/>
      <c r="E1014" s="8"/>
      <c r="F1014" s="8">
        <f t="shared" si="164"/>
        <v>306</v>
      </c>
      <c r="G1014" s="8">
        <v>2.7952480782669461E-3</v>
      </c>
      <c r="H1014" s="11">
        <v>2.8203772254539045E-3</v>
      </c>
      <c r="I1014" s="18">
        <f t="shared" si="165"/>
        <v>12.742583845432094</v>
      </c>
      <c r="J1014" s="18">
        <f t="shared" si="166"/>
        <v>4.685448079965381</v>
      </c>
      <c r="K1014" s="10">
        <v>4.6488673295587875</v>
      </c>
      <c r="L1014" s="10">
        <v>0.51611460517120888</v>
      </c>
      <c r="M1014" s="200">
        <f t="shared" si="167"/>
        <v>0.51611460517120888</v>
      </c>
      <c r="N1014" s="85">
        <v>16</v>
      </c>
      <c r="O1014" s="85">
        <v>16</v>
      </c>
      <c r="P1014" s="8">
        <v>5000</v>
      </c>
      <c r="Q1014" s="10">
        <f t="shared" ref="Q1014:Q1075" si="169">I1014+J1014+K1014+M1014</f>
        <v>22.593013860127471</v>
      </c>
      <c r="R1014" s="11">
        <f t="shared" si="168"/>
        <v>7.3833378627867555E-2</v>
      </c>
      <c r="S1014" s="89"/>
    </row>
    <row r="1015" spans="1:19">
      <c r="A1015" s="9">
        <f t="shared" si="163"/>
        <v>3</v>
      </c>
      <c r="B1015" s="14" t="s">
        <v>1050</v>
      </c>
      <c r="C1015" s="8">
        <v>419.5</v>
      </c>
      <c r="D1015" s="8"/>
      <c r="E1015" s="8"/>
      <c r="F1015" s="8">
        <f t="shared" si="164"/>
        <v>419.5</v>
      </c>
      <c r="G1015" s="8">
        <v>2.7952480782669461E-3</v>
      </c>
      <c r="H1015" s="11">
        <v>2.8203772254539045E-3</v>
      </c>
      <c r="I1015" s="18">
        <f t="shared" si="165"/>
        <v>12.742583845432094</v>
      </c>
      <c r="J1015" s="18">
        <f t="shared" si="166"/>
        <v>4.685448079965381</v>
      </c>
      <c r="K1015" s="10">
        <v>4.6488673295587875</v>
      </c>
      <c r="L1015" s="10">
        <v>0.51611460517120888</v>
      </c>
      <c r="M1015" s="200">
        <f t="shared" si="167"/>
        <v>0.51611460517120888</v>
      </c>
      <c r="N1015" s="85">
        <v>16</v>
      </c>
      <c r="O1015" s="85">
        <v>16</v>
      </c>
      <c r="P1015" s="8">
        <v>5000</v>
      </c>
      <c r="Q1015" s="10">
        <f t="shared" si="169"/>
        <v>22.593013860127471</v>
      </c>
      <c r="R1015" s="11">
        <f t="shared" si="168"/>
        <v>5.3857005626048796E-2</v>
      </c>
      <c r="S1015" s="89"/>
    </row>
    <row r="1016" spans="1:19">
      <c r="A1016" s="9">
        <f t="shared" si="163"/>
        <v>4</v>
      </c>
      <c r="B1016" s="14" t="s">
        <v>1051</v>
      </c>
      <c r="C1016" s="8">
        <v>734.75</v>
      </c>
      <c r="D1016" s="8"/>
      <c r="E1016" s="8"/>
      <c r="F1016" s="8">
        <f t="shared" si="164"/>
        <v>734.75</v>
      </c>
      <c r="G1016" s="8">
        <v>3.8434661076170509E-3</v>
      </c>
      <c r="H1016" s="11">
        <v>3.7017451084082496E-3</v>
      </c>
      <c r="I1016" s="18">
        <f t="shared" si="165"/>
        <v>17.121065126619492</v>
      </c>
      <c r="J1016" s="18">
        <f t="shared" si="166"/>
        <v>6.2954156470579878</v>
      </c>
      <c r="K1016" s="10">
        <v>6.246265379130465</v>
      </c>
      <c r="L1016" s="10">
        <v>0.70965758211041219</v>
      </c>
      <c r="M1016" s="200">
        <f t="shared" si="167"/>
        <v>0.70965758211041219</v>
      </c>
      <c r="N1016" s="85">
        <v>21</v>
      </c>
      <c r="O1016" s="85">
        <v>22</v>
      </c>
      <c r="P1016" s="8">
        <v>5000</v>
      </c>
      <c r="Q1016" s="10">
        <f t="shared" si="169"/>
        <v>30.372403734918354</v>
      </c>
      <c r="R1016" s="11">
        <f t="shared" si="168"/>
        <v>4.1337058502781021E-2</v>
      </c>
      <c r="S1016" s="91"/>
    </row>
    <row r="1017" spans="1:19">
      <c r="A1017" s="9">
        <f t="shared" si="163"/>
        <v>5</v>
      </c>
      <c r="B1017" s="14" t="s">
        <v>1052</v>
      </c>
      <c r="C1017" s="8">
        <v>737</v>
      </c>
      <c r="D1017" s="8"/>
      <c r="E1017" s="8"/>
      <c r="F1017" s="8">
        <f t="shared" si="164"/>
        <v>737</v>
      </c>
      <c r="G1017" s="8">
        <v>3.4940600978336823E-3</v>
      </c>
      <c r="H1017" s="11">
        <v>3.3491979552265115E-3</v>
      </c>
      <c r="I1017" s="18">
        <f t="shared" si="165"/>
        <v>15.528242145940478</v>
      </c>
      <c r="J1017" s="18">
        <f t="shared" si="166"/>
        <v>5.7097346370623141</v>
      </c>
      <c r="K1017" s="10">
        <v>5.6651569629356162</v>
      </c>
      <c r="L1017" s="10">
        <v>0.64514325646401105</v>
      </c>
      <c r="M1017" s="200">
        <f t="shared" si="167"/>
        <v>0.64514325646401105</v>
      </c>
      <c r="N1017" s="85">
        <v>19</v>
      </c>
      <c r="O1017" s="85">
        <v>20</v>
      </c>
      <c r="P1017" s="8">
        <v>5000</v>
      </c>
      <c r="Q1017" s="10">
        <f t="shared" si="169"/>
        <v>27.548277002402418</v>
      </c>
      <c r="R1017" s="11">
        <f t="shared" si="168"/>
        <v>3.7378937588062981E-2</v>
      </c>
      <c r="S1017" s="89"/>
    </row>
    <row r="1018" spans="1:19">
      <c r="A1018" s="9">
        <f t="shared" si="163"/>
        <v>6</v>
      </c>
      <c r="B1018" s="14" t="s">
        <v>1053</v>
      </c>
      <c r="C1018" s="8">
        <v>839.8</v>
      </c>
      <c r="D1018" s="8"/>
      <c r="E1018" s="8"/>
      <c r="F1018" s="8">
        <f t="shared" si="164"/>
        <v>839.8</v>
      </c>
      <c r="G1018" s="8">
        <v>2.7952480782669461E-3</v>
      </c>
      <c r="H1018" s="11">
        <v>2.6441036488630354E-3</v>
      </c>
      <c r="I1018" s="18">
        <f t="shared" si="165"/>
        <v>12.342596184582456</v>
      </c>
      <c r="J1018" s="18">
        <f t="shared" si="166"/>
        <v>4.5383726170709693</v>
      </c>
      <c r="K1018" s="10">
        <v>4.5029401305459196</v>
      </c>
      <c r="L1018" s="10">
        <v>0.51611460517120888</v>
      </c>
      <c r="M1018" s="200">
        <f t="shared" si="167"/>
        <v>0.51611460517120888</v>
      </c>
      <c r="N1018" s="85">
        <v>15</v>
      </c>
      <c r="O1018" s="85">
        <v>16</v>
      </c>
      <c r="P1018" s="8">
        <v>5000</v>
      </c>
      <c r="Q1018" s="10">
        <f t="shared" si="169"/>
        <v>21.900023537370551</v>
      </c>
      <c r="R1018" s="11">
        <f t="shared" si="168"/>
        <v>2.6077665560098301E-2</v>
      </c>
      <c r="S1018" s="92"/>
    </row>
    <row r="1019" spans="1:19">
      <c r="A1019" s="9">
        <f t="shared" si="163"/>
        <v>7</v>
      </c>
      <c r="B1019" s="14" t="s">
        <v>1054</v>
      </c>
      <c r="C1019" s="8">
        <v>410.1</v>
      </c>
      <c r="D1019" s="8"/>
      <c r="E1019" s="8"/>
      <c r="F1019" s="8">
        <f t="shared" si="164"/>
        <v>410.1</v>
      </c>
      <c r="G1019" s="8">
        <v>2.2711390635918936E-3</v>
      </c>
      <c r="H1019" s="11">
        <v>2.2915564956812974E-3</v>
      </c>
      <c r="I1019" s="18">
        <f t="shared" si="165"/>
        <v>10.353349374413575</v>
      </c>
      <c r="J1019" s="18">
        <f t="shared" si="166"/>
        <v>3.8069265649718718</v>
      </c>
      <c r="K1019" s="10">
        <v>3.7772047052665148</v>
      </c>
      <c r="L1019" s="10">
        <v>0.41934311670160723</v>
      </c>
      <c r="M1019" s="200">
        <f t="shared" si="167"/>
        <v>0.41934311670160723</v>
      </c>
      <c r="N1019" s="85">
        <v>13</v>
      </c>
      <c r="O1019" s="85">
        <v>13</v>
      </c>
      <c r="P1019" s="8">
        <v>5000</v>
      </c>
      <c r="Q1019" s="10">
        <f t="shared" si="169"/>
        <v>18.356823761353571</v>
      </c>
      <c r="R1019" s="11">
        <f t="shared" si="168"/>
        <v>4.4761823363456646E-2</v>
      </c>
      <c r="S1019" s="93"/>
    </row>
    <row r="1020" spans="1:19">
      <c r="A1020" s="9">
        <f t="shared" si="163"/>
        <v>8</v>
      </c>
      <c r="B1020" s="14" t="s">
        <v>1055</v>
      </c>
      <c r="C1020" s="8">
        <v>364.6</v>
      </c>
      <c r="D1020" s="8"/>
      <c r="E1020" s="8"/>
      <c r="F1020" s="8">
        <f t="shared" si="164"/>
        <v>364.6</v>
      </c>
      <c r="G1020" s="8">
        <v>2.7952480782669461E-3</v>
      </c>
      <c r="H1020" s="11">
        <v>2.8203772254539045E-3</v>
      </c>
      <c r="I1020" s="18">
        <f t="shared" si="165"/>
        <v>12.742583845432094</v>
      </c>
      <c r="J1020" s="18">
        <f t="shared" si="166"/>
        <v>4.685448079965381</v>
      </c>
      <c r="K1020" s="10">
        <v>4.6488673295587875</v>
      </c>
      <c r="L1020" s="10">
        <v>0.51611460517120888</v>
      </c>
      <c r="M1020" s="200">
        <f t="shared" si="167"/>
        <v>0.51611460517120888</v>
      </c>
      <c r="N1020" s="85">
        <v>16</v>
      </c>
      <c r="O1020" s="85">
        <v>16</v>
      </c>
      <c r="P1020" s="8">
        <v>5000</v>
      </c>
      <c r="Q1020" s="10">
        <f t="shared" si="169"/>
        <v>22.593013860127471</v>
      </c>
      <c r="R1020" s="11">
        <f t="shared" si="168"/>
        <v>6.1966576687129647E-2</v>
      </c>
      <c r="S1020" s="94"/>
    </row>
    <row r="1021" spans="1:19">
      <c r="A1021" s="9">
        <f t="shared" si="163"/>
        <v>9</v>
      </c>
      <c r="B1021" s="14" t="s">
        <v>1056</v>
      </c>
      <c r="C1021" s="8">
        <v>753.65</v>
      </c>
      <c r="D1021" s="8"/>
      <c r="E1021" s="8"/>
      <c r="F1021" s="8">
        <f t="shared" si="164"/>
        <v>753.65</v>
      </c>
      <c r="G1021" s="8">
        <v>3.4940600978336823E-3</v>
      </c>
      <c r="H1021" s="11">
        <v>3.3491979552265115E-3</v>
      </c>
      <c r="I1021" s="18">
        <f t="shared" si="165"/>
        <v>15.528242145940478</v>
      </c>
      <c r="J1021" s="18">
        <f t="shared" si="166"/>
        <v>5.7097346370623141</v>
      </c>
      <c r="K1021" s="10">
        <v>5.6651569629356162</v>
      </c>
      <c r="L1021" s="10">
        <v>0.64514325646401105</v>
      </c>
      <c r="M1021" s="200">
        <f t="shared" si="167"/>
        <v>0.64514325646401105</v>
      </c>
      <c r="N1021" s="85">
        <v>19</v>
      </c>
      <c r="O1021" s="85">
        <v>20</v>
      </c>
      <c r="P1021" s="8">
        <v>5000</v>
      </c>
      <c r="Q1021" s="10">
        <f t="shared" si="169"/>
        <v>27.548277002402418</v>
      </c>
      <c r="R1021" s="11">
        <f t="shared" si="168"/>
        <v>3.6553144035563485E-2</v>
      </c>
      <c r="S1021" s="94"/>
    </row>
    <row r="1022" spans="1:19">
      <c r="A1022" s="9">
        <f t="shared" si="163"/>
        <v>10</v>
      </c>
      <c r="B1022" s="14" t="s">
        <v>1057</v>
      </c>
      <c r="C1022" s="8">
        <v>769.2</v>
      </c>
      <c r="D1022" s="8"/>
      <c r="E1022" s="8"/>
      <c r="F1022" s="8">
        <f t="shared" si="164"/>
        <v>769.2</v>
      </c>
      <c r="G1022" s="8">
        <v>2.7952480782669461E-3</v>
      </c>
      <c r="H1022" s="11">
        <v>2.6441036488630354E-3</v>
      </c>
      <c r="I1022" s="18">
        <f t="shared" si="165"/>
        <v>12.342596184582456</v>
      </c>
      <c r="J1022" s="18">
        <f t="shared" si="166"/>
        <v>4.5383726170709693</v>
      </c>
      <c r="K1022" s="10">
        <v>4.5029401305459196</v>
      </c>
      <c r="L1022" s="10">
        <v>0.51611460517120888</v>
      </c>
      <c r="M1022" s="200">
        <f t="shared" si="167"/>
        <v>0.51611460517120888</v>
      </c>
      <c r="N1022" s="85">
        <v>15</v>
      </c>
      <c r="O1022" s="85">
        <v>16</v>
      </c>
      <c r="P1022" s="8">
        <v>5000</v>
      </c>
      <c r="Q1022" s="10">
        <f t="shared" si="169"/>
        <v>21.900023537370551</v>
      </c>
      <c r="R1022" s="11">
        <f t="shared" si="168"/>
        <v>2.8471169445359528E-2</v>
      </c>
      <c r="S1022" s="94"/>
    </row>
    <row r="1023" spans="1:19">
      <c r="A1023" s="9">
        <f t="shared" si="163"/>
        <v>11</v>
      </c>
      <c r="B1023" s="14" t="s">
        <v>1058</v>
      </c>
      <c r="C1023" s="8">
        <v>373.5</v>
      </c>
      <c r="D1023" s="8"/>
      <c r="E1023" s="8"/>
      <c r="F1023" s="8">
        <f t="shared" si="164"/>
        <v>373.5</v>
      </c>
      <c r="G1023" s="8">
        <v>2.7952480782669461E-3</v>
      </c>
      <c r="H1023" s="11">
        <v>2.8203772254539045E-3</v>
      </c>
      <c r="I1023" s="18">
        <f t="shared" si="165"/>
        <v>12.742583845432094</v>
      </c>
      <c r="J1023" s="18">
        <f t="shared" si="166"/>
        <v>4.685448079965381</v>
      </c>
      <c r="K1023" s="10">
        <v>4.6488673295587875</v>
      </c>
      <c r="L1023" s="10">
        <v>0.51611460517120888</v>
      </c>
      <c r="M1023" s="200">
        <f t="shared" si="167"/>
        <v>0.51611460517120888</v>
      </c>
      <c r="N1023" s="85">
        <v>16</v>
      </c>
      <c r="O1023" s="85">
        <v>16</v>
      </c>
      <c r="P1023" s="8">
        <v>5000</v>
      </c>
      <c r="Q1023" s="10">
        <f t="shared" si="169"/>
        <v>22.593013860127471</v>
      </c>
      <c r="R1023" s="11">
        <f t="shared" si="168"/>
        <v>6.0489996948132452E-2</v>
      </c>
      <c r="S1023" s="94"/>
    </row>
    <row r="1024" spans="1:19">
      <c r="A1024" s="9">
        <f t="shared" si="163"/>
        <v>12</v>
      </c>
      <c r="B1024" s="14" t="s">
        <v>1059</v>
      </c>
      <c r="C1024" s="8">
        <v>331.8</v>
      </c>
      <c r="D1024" s="8"/>
      <c r="E1024" s="8"/>
      <c r="F1024" s="8">
        <f t="shared" si="164"/>
        <v>331.8</v>
      </c>
      <c r="G1024" s="8">
        <v>2.7952480782669461E-3</v>
      </c>
      <c r="H1024" s="11">
        <v>2.8203772254539045E-3</v>
      </c>
      <c r="I1024" s="18">
        <f t="shared" si="165"/>
        <v>12.742583845432094</v>
      </c>
      <c r="J1024" s="18">
        <f t="shared" si="166"/>
        <v>4.685448079965381</v>
      </c>
      <c r="K1024" s="10">
        <v>4.6488673295587875</v>
      </c>
      <c r="L1024" s="10">
        <v>0.51611460517120888</v>
      </c>
      <c r="M1024" s="200">
        <f t="shared" si="167"/>
        <v>0.51611460517120888</v>
      </c>
      <c r="N1024" s="85">
        <v>16</v>
      </c>
      <c r="O1024" s="85">
        <v>16</v>
      </c>
      <c r="P1024" s="8">
        <v>5000</v>
      </c>
      <c r="Q1024" s="10">
        <f t="shared" si="169"/>
        <v>22.593013860127471</v>
      </c>
      <c r="R1024" s="11">
        <f t="shared" si="168"/>
        <v>6.8092266004000812E-2</v>
      </c>
      <c r="S1024" s="94"/>
    </row>
    <row r="1025" spans="1:19">
      <c r="A1025" s="9">
        <f t="shared" si="163"/>
        <v>13</v>
      </c>
      <c r="B1025" s="14" t="s">
        <v>1060</v>
      </c>
      <c r="C1025" s="8">
        <v>4787.4799999999996</v>
      </c>
      <c r="D1025" s="8"/>
      <c r="E1025" s="8"/>
      <c r="F1025" s="8">
        <f t="shared" si="164"/>
        <v>4787.4799999999996</v>
      </c>
      <c r="G1025" s="8">
        <v>1.3976240391334729E-2</v>
      </c>
      <c r="H1025" s="11">
        <v>1.4101886127269522E-2</v>
      </c>
      <c r="I1025" s="18">
        <f t="shared" si="165"/>
        <v>63.712919227160469</v>
      </c>
      <c r="J1025" s="18">
        <f t="shared" si="166"/>
        <v>23.427240399826907</v>
      </c>
      <c r="K1025" s="10">
        <v>23.244336647793936</v>
      </c>
      <c r="L1025" s="10">
        <v>2.5805730258560442</v>
      </c>
      <c r="M1025" s="200">
        <f t="shared" si="167"/>
        <v>2.5805730258560442</v>
      </c>
      <c r="N1025" s="85">
        <v>80</v>
      </c>
      <c r="O1025" s="85">
        <v>80</v>
      </c>
      <c r="P1025" s="8">
        <v>5000</v>
      </c>
      <c r="Q1025" s="10">
        <f t="shared" si="169"/>
        <v>112.96506930063737</v>
      </c>
      <c r="R1025" s="11">
        <f t="shared" si="168"/>
        <v>2.3595935502735758E-2</v>
      </c>
      <c r="S1025" s="94"/>
    </row>
    <row r="1026" spans="1:19">
      <c r="A1026" s="9">
        <f t="shared" si="163"/>
        <v>14</v>
      </c>
      <c r="B1026" s="14" t="s">
        <v>1061</v>
      </c>
      <c r="C1026" s="8">
        <v>186.8</v>
      </c>
      <c r="D1026" s="8"/>
      <c r="E1026" s="8"/>
      <c r="F1026" s="8">
        <f t="shared" si="164"/>
        <v>186.8</v>
      </c>
      <c r="G1026" s="8">
        <v>1.222921034241789E-3</v>
      </c>
      <c r="H1026" s="11">
        <v>1.2339150361360832E-3</v>
      </c>
      <c r="I1026" s="18">
        <f t="shared" si="165"/>
        <v>5.574880432376542</v>
      </c>
      <c r="J1026" s="18">
        <f t="shared" si="166"/>
        <v>2.0498835349848545</v>
      </c>
      <c r="K1026" s="10">
        <v>2.0338794566819698</v>
      </c>
      <c r="L1026" s="10">
        <v>0.2258001397624039</v>
      </c>
      <c r="M1026" s="200">
        <f t="shared" si="167"/>
        <v>0.2258001397624039</v>
      </c>
      <c r="N1026" s="85">
        <v>7</v>
      </c>
      <c r="O1026" s="85">
        <v>7</v>
      </c>
      <c r="P1026" s="8">
        <v>5000</v>
      </c>
      <c r="Q1026" s="10">
        <f t="shared" si="169"/>
        <v>9.8844435638057693</v>
      </c>
      <c r="R1026" s="11">
        <f t="shared" si="168"/>
        <v>5.29145801060266E-2</v>
      </c>
      <c r="S1026" s="94"/>
    </row>
    <row r="1027" spans="1:19">
      <c r="A1027" s="9">
        <f t="shared" si="163"/>
        <v>15</v>
      </c>
      <c r="B1027" s="14" t="s">
        <v>1062</v>
      </c>
      <c r="C1027" s="8">
        <v>196.8</v>
      </c>
      <c r="D1027" s="8"/>
      <c r="E1027" s="8"/>
      <c r="F1027" s="8">
        <f t="shared" si="164"/>
        <v>196.8</v>
      </c>
      <c r="G1027" s="8">
        <v>1.397624039133473E-3</v>
      </c>
      <c r="H1027" s="11">
        <v>1.4101886127269522E-3</v>
      </c>
      <c r="I1027" s="18">
        <f t="shared" si="165"/>
        <v>6.3712919227160469</v>
      </c>
      <c r="J1027" s="18">
        <f t="shared" si="166"/>
        <v>2.3427240399826905</v>
      </c>
      <c r="K1027" s="10">
        <v>2.3244336647793937</v>
      </c>
      <c r="L1027" s="10">
        <v>0.25805730258560444</v>
      </c>
      <c r="M1027" s="200">
        <f t="shared" si="167"/>
        <v>0.25805730258560444</v>
      </c>
      <c r="N1027" s="85">
        <v>8</v>
      </c>
      <c r="O1027" s="85">
        <v>8</v>
      </c>
      <c r="P1027" s="8">
        <v>5000</v>
      </c>
      <c r="Q1027" s="10">
        <f t="shared" si="169"/>
        <v>11.296506930063735</v>
      </c>
      <c r="R1027" s="11">
        <f t="shared" si="168"/>
        <v>5.7400949847884832E-2</v>
      </c>
      <c r="S1027" s="94"/>
    </row>
    <row r="1028" spans="1:19">
      <c r="A1028" s="9">
        <f t="shared" si="163"/>
        <v>16</v>
      </c>
      <c r="B1028" s="14" t="s">
        <v>1063</v>
      </c>
      <c r="C1028" s="8">
        <v>144.1</v>
      </c>
      <c r="D1028" s="8"/>
      <c r="E1028" s="8"/>
      <c r="F1028" s="8">
        <f t="shared" si="164"/>
        <v>144.1</v>
      </c>
      <c r="G1028" s="8">
        <v>1.397624039133473E-3</v>
      </c>
      <c r="H1028" s="11">
        <v>1.2339150361360832E-3</v>
      </c>
      <c r="I1028" s="18">
        <f t="shared" si="165"/>
        <v>5.9713042618664085</v>
      </c>
      <c r="J1028" s="18">
        <f t="shared" si="166"/>
        <v>2.1956485770882788</v>
      </c>
      <c r="K1028" s="10">
        <v>2.1785064657665258</v>
      </c>
      <c r="L1028" s="10">
        <v>0.25805730258560444</v>
      </c>
      <c r="M1028" s="200">
        <f t="shared" si="167"/>
        <v>0.25805730258560444</v>
      </c>
      <c r="N1028" s="85">
        <v>7</v>
      </c>
      <c r="O1028" s="85">
        <v>8</v>
      </c>
      <c r="P1028" s="8">
        <v>5000</v>
      </c>
      <c r="Q1028" s="10">
        <f t="shared" si="169"/>
        <v>10.603516607306817</v>
      </c>
      <c r="R1028" s="11">
        <f t="shared" si="168"/>
        <v>7.3584431695397759E-2</v>
      </c>
      <c r="S1028" s="94"/>
    </row>
    <row r="1029" spans="1:19">
      <c r="A1029" s="9">
        <f t="shared" si="163"/>
        <v>17</v>
      </c>
      <c r="B1029" s="14" t="s">
        <v>1064</v>
      </c>
      <c r="C1029" s="8">
        <v>194.1</v>
      </c>
      <c r="D1029" s="8"/>
      <c r="E1029" s="8"/>
      <c r="F1029" s="8">
        <f t="shared" si="164"/>
        <v>194.1</v>
      </c>
      <c r="G1029" s="8">
        <v>1.5723270440251571E-3</v>
      </c>
      <c r="H1029" s="11">
        <v>1.4101886127269522E-3</v>
      </c>
      <c r="I1029" s="18">
        <f t="shared" si="165"/>
        <v>6.7677157522059135</v>
      </c>
      <c r="J1029" s="18">
        <f t="shared" si="166"/>
        <v>2.4884890820861147</v>
      </c>
      <c r="K1029" s="10">
        <v>2.4690606738639498</v>
      </c>
      <c r="L1029" s="10">
        <v>0.29031446540880501</v>
      </c>
      <c r="M1029" s="200">
        <f t="shared" si="167"/>
        <v>0.29031446540880501</v>
      </c>
      <c r="N1029" s="85">
        <v>8</v>
      </c>
      <c r="O1029" s="85">
        <v>9</v>
      </c>
      <c r="P1029" s="8">
        <v>5000</v>
      </c>
      <c r="Q1029" s="10">
        <f t="shared" si="169"/>
        <v>12.015579973564783</v>
      </c>
      <c r="R1029" s="11">
        <f t="shared" si="168"/>
        <v>6.1904069930781985E-2</v>
      </c>
      <c r="S1029" s="94"/>
    </row>
    <row r="1030" spans="1:19">
      <c r="A1030" s="9">
        <f t="shared" si="163"/>
        <v>18</v>
      </c>
      <c r="B1030" s="14" t="s">
        <v>1065</v>
      </c>
      <c r="C1030" s="8">
        <v>130.5</v>
      </c>
      <c r="D1030" s="8"/>
      <c r="E1030" s="8"/>
      <c r="F1030" s="8">
        <f t="shared" si="164"/>
        <v>130.5</v>
      </c>
      <c r="G1030" s="8">
        <v>1.0482180293501049E-3</v>
      </c>
      <c r="H1030" s="11">
        <v>1.0576414595452142E-3</v>
      </c>
      <c r="I1030" s="18">
        <f t="shared" si="165"/>
        <v>4.7784689420370352</v>
      </c>
      <c r="J1030" s="18">
        <f t="shared" si="166"/>
        <v>1.7570430299870179</v>
      </c>
      <c r="K1030" s="10">
        <v>1.7433252485845454</v>
      </c>
      <c r="L1030" s="10">
        <v>0.19354297693920336</v>
      </c>
      <c r="M1030" s="200">
        <f t="shared" si="167"/>
        <v>0.19354297693920336</v>
      </c>
      <c r="N1030" s="85">
        <v>6</v>
      </c>
      <c r="O1030" s="85">
        <v>6</v>
      </c>
      <c r="P1030" s="8">
        <v>5000</v>
      </c>
      <c r="Q1030" s="10">
        <f t="shared" si="169"/>
        <v>8.4723801975478015</v>
      </c>
      <c r="R1030" s="11">
        <f t="shared" si="168"/>
        <v>6.4922453621055948E-2</v>
      </c>
      <c r="S1030" s="94"/>
    </row>
    <row r="1031" spans="1:19">
      <c r="A1031" s="9">
        <f t="shared" si="163"/>
        <v>19</v>
      </c>
      <c r="B1031" s="14" t="s">
        <v>1066</v>
      </c>
      <c r="C1031" s="8">
        <v>137.6</v>
      </c>
      <c r="D1031" s="8"/>
      <c r="E1031" s="8"/>
      <c r="F1031" s="8">
        <f t="shared" si="164"/>
        <v>137.6</v>
      </c>
      <c r="G1031" s="8">
        <v>8.7351502445842059E-4</v>
      </c>
      <c r="H1031" s="11">
        <v>8.8136788295434514E-4</v>
      </c>
      <c r="I1031" s="18">
        <f t="shared" si="165"/>
        <v>3.9820574516975293</v>
      </c>
      <c r="J1031" s="18">
        <f t="shared" si="166"/>
        <v>1.4642025249891817</v>
      </c>
      <c r="K1031" s="10">
        <v>1.452771040487121</v>
      </c>
      <c r="L1031" s="10">
        <v>0.16128581411600276</v>
      </c>
      <c r="M1031" s="200">
        <f t="shared" si="167"/>
        <v>0.16128581411600276</v>
      </c>
      <c r="N1031" s="85">
        <v>5</v>
      </c>
      <c r="O1031" s="85">
        <v>5</v>
      </c>
      <c r="P1031" s="8">
        <v>5000</v>
      </c>
      <c r="Q1031" s="10">
        <f t="shared" si="169"/>
        <v>7.0603168312898354</v>
      </c>
      <c r="R1031" s="11">
        <f t="shared" si="168"/>
        <v>5.1310442087862181E-2</v>
      </c>
      <c r="S1031" s="94"/>
    </row>
    <row r="1032" spans="1:19">
      <c r="A1032" s="9">
        <f t="shared" si="163"/>
        <v>20</v>
      </c>
      <c r="B1032" s="14" t="s">
        <v>1067</v>
      </c>
      <c r="C1032" s="8">
        <v>136.69999999999999</v>
      </c>
      <c r="D1032" s="8"/>
      <c r="E1032" s="8"/>
      <c r="F1032" s="8">
        <f t="shared" si="164"/>
        <v>136.69999999999999</v>
      </c>
      <c r="G1032" s="8">
        <v>1.397624039133473E-3</v>
      </c>
      <c r="H1032" s="11">
        <v>1.2339150361360832E-3</v>
      </c>
      <c r="I1032" s="18">
        <f t="shared" si="165"/>
        <v>5.9713042618664085</v>
      </c>
      <c r="J1032" s="18">
        <f t="shared" si="166"/>
        <v>2.1956485770882788</v>
      </c>
      <c r="K1032" s="10">
        <v>2.1785064657665258</v>
      </c>
      <c r="L1032" s="10">
        <v>0.25805730258560444</v>
      </c>
      <c r="M1032" s="200">
        <f t="shared" si="167"/>
        <v>0.25805730258560444</v>
      </c>
      <c r="N1032" s="85">
        <v>7</v>
      </c>
      <c r="O1032" s="85">
        <v>8</v>
      </c>
      <c r="P1032" s="8">
        <v>5000</v>
      </c>
      <c r="Q1032" s="10">
        <f t="shared" si="169"/>
        <v>10.603516607306817</v>
      </c>
      <c r="R1032" s="11">
        <f t="shared" si="168"/>
        <v>7.7567787910071823E-2</v>
      </c>
      <c r="S1032" s="94"/>
    </row>
    <row r="1033" spans="1:19">
      <c r="A1033" s="9">
        <f t="shared" si="163"/>
        <v>21</v>
      </c>
      <c r="B1033" s="14" t="s">
        <v>1068</v>
      </c>
      <c r="C1033" s="8">
        <v>231.7</v>
      </c>
      <c r="D1033" s="8"/>
      <c r="E1033" s="8"/>
      <c r="F1033" s="8">
        <f t="shared" si="164"/>
        <v>231.7</v>
      </c>
      <c r="G1033" s="8">
        <v>8.7351502445842059E-4</v>
      </c>
      <c r="H1033" s="11">
        <v>8.8136788295434514E-4</v>
      </c>
      <c r="I1033" s="18">
        <f t="shared" si="165"/>
        <v>3.9820574516975293</v>
      </c>
      <c r="J1033" s="18">
        <f t="shared" si="166"/>
        <v>1.4642025249891817</v>
      </c>
      <c r="K1033" s="10">
        <v>1.452771040487121</v>
      </c>
      <c r="L1033" s="10">
        <v>0.16128581411600276</v>
      </c>
      <c r="M1033" s="200">
        <f t="shared" si="167"/>
        <v>0.16128581411600276</v>
      </c>
      <c r="N1033" s="85">
        <v>5</v>
      </c>
      <c r="O1033" s="85">
        <v>5</v>
      </c>
      <c r="P1033" s="8">
        <v>5000</v>
      </c>
      <c r="Q1033" s="10">
        <f t="shared" si="169"/>
        <v>7.0603168312898354</v>
      </c>
      <c r="R1033" s="11">
        <f t="shared" si="168"/>
        <v>3.0471803328829674E-2</v>
      </c>
      <c r="S1033" s="94"/>
    </row>
    <row r="1034" spans="1:19">
      <c r="A1034" s="9">
        <f t="shared" si="163"/>
        <v>22</v>
      </c>
      <c r="B1034" s="14" t="s">
        <v>1069</v>
      </c>
      <c r="C1034" s="8">
        <v>221.2</v>
      </c>
      <c r="D1034" s="8"/>
      <c r="E1034" s="8"/>
      <c r="F1034" s="8">
        <f t="shared" si="164"/>
        <v>221.2</v>
      </c>
      <c r="G1034" s="8">
        <v>1.397624039133473E-3</v>
      </c>
      <c r="H1034" s="11">
        <v>1.4101886127269522E-3</v>
      </c>
      <c r="I1034" s="18">
        <f t="shared" si="165"/>
        <v>6.3712919227160469</v>
      </c>
      <c r="J1034" s="18">
        <f t="shared" si="166"/>
        <v>2.3427240399826905</v>
      </c>
      <c r="K1034" s="10">
        <v>2.3244336647793937</v>
      </c>
      <c r="L1034" s="10">
        <v>0.25805730258560444</v>
      </c>
      <c r="M1034" s="200">
        <f t="shared" si="167"/>
        <v>0.25805730258560444</v>
      </c>
      <c r="N1034" s="85">
        <v>8</v>
      </c>
      <c r="O1034" s="85">
        <v>8</v>
      </c>
      <c r="P1034" s="8">
        <v>5000</v>
      </c>
      <c r="Q1034" s="10">
        <f t="shared" si="169"/>
        <v>11.296506930063735</v>
      </c>
      <c r="R1034" s="11">
        <f t="shared" si="168"/>
        <v>5.1069199503000616E-2</v>
      </c>
      <c r="S1034" s="94"/>
    </row>
    <row r="1035" spans="1:19">
      <c r="A1035" s="9">
        <f t="shared" si="163"/>
        <v>23</v>
      </c>
      <c r="B1035" s="14" t="s">
        <v>1070</v>
      </c>
      <c r="C1035" s="8">
        <v>275.3</v>
      </c>
      <c r="D1035" s="8"/>
      <c r="E1035" s="8"/>
      <c r="F1035" s="8">
        <f t="shared" si="164"/>
        <v>275.3</v>
      </c>
      <c r="G1035" s="8">
        <v>1.0482180293501049E-3</v>
      </c>
      <c r="H1035" s="11">
        <v>1.0576414595452142E-3</v>
      </c>
      <c r="I1035" s="18">
        <f t="shared" si="165"/>
        <v>4.7784689420370352</v>
      </c>
      <c r="J1035" s="18">
        <f t="shared" si="166"/>
        <v>1.7570430299870179</v>
      </c>
      <c r="K1035" s="10">
        <v>1.7433252485845454</v>
      </c>
      <c r="L1035" s="10">
        <v>0.19354297693920336</v>
      </c>
      <c r="M1035" s="200">
        <f t="shared" si="167"/>
        <v>0.19354297693920336</v>
      </c>
      <c r="N1035" s="85">
        <v>6</v>
      </c>
      <c r="O1035" s="85">
        <v>6</v>
      </c>
      <c r="P1035" s="8">
        <v>5000</v>
      </c>
      <c r="Q1035" s="10">
        <f t="shared" si="169"/>
        <v>8.4723801975478015</v>
      </c>
      <c r="R1035" s="11">
        <f t="shared" si="168"/>
        <v>3.0775082446595717E-2</v>
      </c>
      <c r="S1035" s="94"/>
    </row>
    <row r="1036" spans="1:19">
      <c r="A1036" s="9">
        <f t="shared" si="163"/>
        <v>24</v>
      </c>
      <c r="B1036" s="14" t="s">
        <v>1071</v>
      </c>
      <c r="C1036" s="8">
        <v>332.45</v>
      </c>
      <c r="D1036" s="8"/>
      <c r="E1036" s="8"/>
      <c r="F1036" s="8">
        <f t="shared" si="164"/>
        <v>332.45</v>
      </c>
      <c r="G1036" s="8">
        <v>1.0482180293501049E-3</v>
      </c>
      <c r="H1036" s="11">
        <v>1.0576414595452142E-3</v>
      </c>
      <c r="I1036" s="18">
        <f t="shared" si="165"/>
        <v>4.7784689420370352</v>
      </c>
      <c r="J1036" s="18">
        <f t="shared" si="166"/>
        <v>1.7570430299870179</v>
      </c>
      <c r="K1036" s="10">
        <v>1.7433252485845454</v>
      </c>
      <c r="L1036" s="10">
        <v>0.19354297693920336</v>
      </c>
      <c r="M1036" s="200">
        <f t="shared" si="167"/>
        <v>0.19354297693920336</v>
      </c>
      <c r="N1036" s="85">
        <v>6</v>
      </c>
      <c r="O1036" s="85">
        <v>6</v>
      </c>
      <c r="P1036" s="8">
        <v>5000</v>
      </c>
      <c r="Q1036" s="10">
        <f t="shared" si="169"/>
        <v>8.4723801975478015</v>
      </c>
      <c r="R1036" s="11">
        <f t="shared" si="168"/>
        <v>2.5484674981343967E-2</v>
      </c>
      <c r="S1036" s="94"/>
    </row>
    <row r="1037" spans="1:19">
      <c r="A1037" s="9">
        <f t="shared" si="163"/>
        <v>25</v>
      </c>
      <c r="B1037" s="14" t="s">
        <v>1072</v>
      </c>
      <c r="C1037" s="8">
        <v>122.2</v>
      </c>
      <c r="D1037" s="8"/>
      <c r="E1037" s="8"/>
      <c r="F1037" s="8">
        <f t="shared" si="164"/>
        <v>122.2</v>
      </c>
      <c r="G1037" s="8">
        <v>6.9881201956673651E-4</v>
      </c>
      <c r="H1037" s="11">
        <v>7.0509430636347611E-4</v>
      </c>
      <c r="I1037" s="18">
        <f t="shared" si="165"/>
        <v>3.1856459613580235</v>
      </c>
      <c r="J1037" s="18">
        <f t="shared" si="166"/>
        <v>1.1713620199913453</v>
      </c>
      <c r="K1037" s="10">
        <v>1.1622168323896969</v>
      </c>
      <c r="L1037" s="10">
        <v>0.12902865129280222</v>
      </c>
      <c r="M1037" s="200">
        <f t="shared" si="167"/>
        <v>0.12902865129280222</v>
      </c>
      <c r="N1037" s="85">
        <v>4</v>
      </c>
      <c r="O1037" s="85">
        <v>4</v>
      </c>
      <c r="P1037" s="8">
        <v>5000</v>
      </c>
      <c r="Q1037" s="10">
        <f t="shared" si="169"/>
        <v>5.6482534650318676</v>
      </c>
      <c r="R1037" s="11">
        <f t="shared" si="168"/>
        <v>4.6221386784221503E-2</v>
      </c>
      <c r="S1037" s="94"/>
    </row>
    <row r="1038" spans="1:19">
      <c r="A1038" s="9">
        <f t="shared" si="163"/>
        <v>26</v>
      </c>
      <c r="B1038" s="14" t="s">
        <v>1073</v>
      </c>
      <c r="C1038" s="8">
        <v>94.6</v>
      </c>
      <c r="D1038" s="8"/>
      <c r="E1038" s="8"/>
      <c r="F1038" s="8">
        <f t="shared" si="164"/>
        <v>94.6</v>
      </c>
      <c r="G1038" s="8">
        <v>6.9881201956673651E-4</v>
      </c>
      <c r="H1038" s="11">
        <v>5.2882072977260709E-4</v>
      </c>
      <c r="I1038" s="18">
        <f t="shared" si="165"/>
        <v>2.785658300508385</v>
      </c>
      <c r="J1038" s="18">
        <f t="shared" si="166"/>
        <v>1.0242865570969333</v>
      </c>
      <c r="K1038" s="10">
        <v>1.016289633376829</v>
      </c>
      <c r="L1038" s="10">
        <v>0.12902865129280222</v>
      </c>
      <c r="M1038" s="200">
        <f t="shared" si="167"/>
        <v>0.12902865129280222</v>
      </c>
      <c r="N1038" s="85">
        <v>3</v>
      </c>
      <c r="O1038" s="85">
        <v>4</v>
      </c>
      <c r="P1038" s="8">
        <v>5000</v>
      </c>
      <c r="Q1038" s="10">
        <f t="shared" si="169"/>
        <v>4.9552631422749487</v>
      </c>
      <c r="R1038" s="11">
        <f t="shared" si="168"/>
        <v>5.2381217148783812E-2</v>
      </c>
      <c r="S1038" s="94"/>
    </row>
    <row r="1039" spans="1:19">
      <c r="A1039" s="9">
        <f t="shared" si="163"/>
        <v>27</v>
      </c>
      <c r="B1039" s="14" t="s">
        <v>1074</v>
      </c>
      <c r="C1039" s="8">
        <v>208</v>
      </c>
      <c r="D1039" s="8"/>
      <c r="E1039" s="8"/>
      <c r="F1039" s="8">
        <f t="shared" si="164"/>
        <v>208</v>
      </c>
      <c r="G1039" s="8">
        <v>1.222921034241789E-3</v>
      </c>
      <c r="H1039" s="11">
        <v>1.0576414595452142E-3</v>
      </c>
      <c r="I1039" s="18">
        <f t="shared" si="165"/>
        <v>5.1748927715269035</v>
      </c>
      <c r="J1039" s="18">
        <f t="shared" si="166"/>
        <v>1.9028080720904426</v>
      </c>
      <c r="K1039" s="10">
        <v>1.8879522576691019</v>
      </c>
      <c r="L1039" s="10">
        <v>0.2258001397624039</v>
      </c>
      <c r="M1039" s="200">
        <f t="shared" si="167"/>
        <v>0.2258001397624039</v>
      </c>
      <c r="N1039" s="85">
        <v>6</v>
      </c>
      <c r="O1039" s="85">
        <v>7</v>
      </c>
      <c r="P1039" s="8">
        <v>5000</v>
      </c>
      <c r="Q1039" s="10">
        <f t="shared" si="169"/>
        <v>9.1914532410488512</v>
      </c>
      <c r="R1039" s="11">
        <f t="shared" si="168"/>
        <v>4.4189679043504092E-2</v>
      </c>
      <c r="S1039" s="94"/>
    </row>
    <row r="1040" spans="1:19">
      <c r="A1040" s="9">
        <f t="shared" si="163"/>
        <v>28</v>
      </c>
      <c r="B1040" s="14" t="s">
        <v>1075</v>
      </c>
      <c r="C1040" s="8">
        <v>141</v>
      </c>
      <c r="D1040" s="8"/>
      <c r="E1040" s="8"/>
      <c r="F1040" s="8">
        <f t="shared" si="164"/>
        <v>141</v>
      </c>
      <c r="G1040" s="8">
        <v>1.0482180293501049E-3</v>
      </c>
      <c r="H1040" s="11">
        <v>1.0576414595452142E-3</v>
      </c>
      <c r="I1040" s="18">
        <f t="shared" si="165"/>
        <v>4.7784689420370352</v>
      </c>
      <c r="J1040" s="18">
        <f t="shared" si="166"/>
        <v>1.7570430299870179</v>
      </c>
      <c r="K1040" s="10">
        <v>1.7433252485845454</v>
      </c>
      <c r="L1040" s="10">
        <v>0.19354297693920336</v>
      </c>
      <c r="M1040" s="200">
        <f t="shared" si="167"/>
        <v>0.19354297693920336</v>
      </c>
      <c r="N1040" s="85">
        <v>6</v>
      </c>
      <c r="O1040" s="85">
        <v>6</v>
      </c>
      <c r="P1040" s="8">
        <v>5000</v>
      </c>
      <c r="Q1040" s="10">
        <f t="shared" si="169"/>
        <v>8.4723801975478015</v>
      </c>
      <c r="R1040" s="11">
        <f t="shared" si="168"/>
        <v>6.0087802819487952E-2</v>
      </c>
      <c r="S1040" s="94"/>
    </row>
    <row r="1041" spans="1:19">
      <c r="A1041" s="9">
        <f t="shared" si="163"/>
        <v>29</v>
      </c>
      <c r="B1041" s="14" t="s">
        <v>1076</v>
      </c>
      <c r="C1041" s="8">
        <v>4122.1499999999996</v>
      </c>
      <c r="D1041" s="8"/>
      <c r="E1041" s="8"/>
      <c r="F1041" s="8">
        <f t="shared" si="164"/>
        <v>4122.1499999999996</v>
      </c>
      <c r="G1041" s="8">
        <v>1.2229210342417888E-2</v>
      </c>
      <c r="H1041" s="11">
        <v>1.2339150361360832E-2</v>
      </c>
      <c r="I1041" s="18">
        <f t="shared" si="165"/>
        <v>55.748804323765413</v>
      </c>
      <c r="J1041" s="18">
        <f t="shared" si="166"/>
        <v>20.498835349848544</v>
      </c>
      <c r="K1041" s="10">
        <v>20.338794566819697</v>
      </c>
      <c r="L1041" s="10">
        <v>2.2580013976240387</v>
      </c>
      <c r="M1041" s="200">
        <f t="shared" si="167"/>
        <v>2.2580013976240387</v>
      </c>
      <c r="N1041" s="85">
        <v>70</v>
      </c>
      <c r="O1041" s="85">
        <v>70</v>
      </c>
      <c r="P1041" s="8">
        <v>5000</v>
      </c>
      <c r="Q1041" s="10">
        <f t="shared" si="169"/>
        <v>98.844435638057703</v>
      </c>
      <c r="R1041" s="11">
        <f t="shared" si="168"/>
        <v>2.3978854636065576E-2</v>
      </c>
      <c r="S1041" s="94"/>
    </row>
    <row r="1042" spans="1:19">
      <c r="A1042" s="9">
        <f t="shared" si="163"/>
        <v>30</v>
      </c>
      <c r="B1042" s="14" t="s">
        <v>1077</v>
      </c>
      <c r="C1042" s="8">
        <v>382.3</v>
      </c>
      <c r="D1042" s="8"/>
      <c r="E1042" s="8"/>
      <c r="F1042" s="8">
        <f t="shared" si="164"/>
        <v>382.3</v>
      </c>
      <c r="G1042" s="8">
        <v>2.0964360587002098E-3</v>
      </c>
      <c r="H1042" s="11">
        <v>2.1152829190904283E-3</v>
      </c>
      <c r="I1042" s="18">
        <f t="shared" si="165"/>
        <v>9.5569378840740704</v>
      </c>
      <c r="J1042" s="18">
        <f t="shared" si="166"/>
        <v>3.5140860599740358</v>
      </c>
      <c r="K1042" s="10">
        <v>3.4866504971690908</v>
      </c>
      <c r="L1042" s="10">
        <v>0.38708595387840672</v>
      </c>
      <c r="M1042" s="200">
        <f t="shared" si="167"/>
        <v>0.38708595387840672</v>
      </c>
      <c r="N1042" s="85">
        <v>12</v>
      </c>
      <c r="O1042" s="85">
        <v>12</v>
      </c>
      <c r="P1042" s="8">
        <v>5000</v>
      </c>
      <c r="Q1042" s="10">
        <f t="shared" si="169"/>
        <v>16.944760395095603</v>
      </c>
      <c r="R1042" s="11">
        <f t="shared" si="168"/>
        <v>4.4323202707548005E-2</v>
      </c>
      <c r="S1042" s="94"/>
    </row>
    <row r="1043" spans="1:19">
      <c r="A1043" s="9">
        <f t="shared" si="163"/>
        <v>31</v>
      </c>
      <c r="B1043" s="14" t="s">
        <v>1078</v>
      </c>
      <c r="C1043" s="8">
        <v>377.25</v>
      </c>
      <c r="D1043" s="8"/>
      <c r="E1043" s="8"/>
      <c r="F1043" s="8">
        <f t="shared" si="164"/>
        <v>377.25</v>
      </c>
      <c r="G1043" s="8">
        <v>2.4458420684835779E-3</v>
      </c>
      <c r="H1043" s="11">
        <v>2.2915564956812974E-3</v>
      </c>
      <c r="I1043" s="18">
        <f t="shared" si="165"/>
        <v>10.749773203903443</v>
      </c>
      <c r="J1043" s="18">
        <f t="shared" si="166"/>
        <v>3.9526916070752964</v>
      </c>
      <c r="K1043" s="10">
        <v>3.9218317143510708</v>
      </c>
      <c r="L1043" s="10">
        <v>0.4516002795248078</v>
      </c>
      <c r="M1043" s="200">
        <f t="shared" si="167"/>
        <v>0.4516002795248078</v>
      </c>
      <c r="N1043" s="85">
        <v>13</v>
      </c>
      <c r="O1043" s="85">
        <v>14</v>
      </c>
      <c r="P1043" s="8">
        <v>5000</v>
      </c>
      <c r="Q1043" s="10">
        <f t="shared" si="169"/>
        <v>19.075896804854619</v>
      </c>
      <c r="R1043" s="11">
        <f t="shared" si="168"/>
        <v>5.0565664161311114E-2</v>
      </c>
      <c r="S1043" s="94"/>
    </row>
    <row r="1044" spans="1:19">
      <c r="A1044" s="9">
        <f t="shared" si="163"/>
        <v>32</v>
      </c>
      <c r="B1044" s="14" t="s">
        <v>1079</v>
      </c>
      <c r="C1044" s="8">
        <v>1464.75</v>
      </c>
      <c r="D1044" s="8"/>
      <c r="E1044" s="8"/>
      <c r="F1044" s="8">
        <f t="shared" si="164"/>
        <v>1464.75</v>
      </c>
      <c r="G1044" s="8">
        <v>4.5422781271837872E-3</v>
      </c>
      <c r="H1044" s="11">
        <v>4.4068394147717257E-3</v>
      </c>
      <c r="I1044" s="18">
        <f t="shared" si="165"/>
        <v>20.306711087977515</v>
      </c>
      <c r="J1044" s="18">
        <f t="shared" si="166"/>
        <v>7.4667776670493327</v>
      </c>
      <c r="K1044" s="10">
        <v>7.4084822115201616</v>
      </c>
      <c r="L1044" s="10">
        <v>0.83868623340321447</v>
      </c>
      <c r="M1044" s="200">
        <f t="shared" si="167"/>
        <v>0.83868623340321447</v>
      </c>
      <c r="N1044" s="85">
        <v>25</v>
      </c>
      <c r="O1044" s="85">
        <v>26</v>
      </c>
      <c r="P1044" s="8">
        <v>5000</v>
      </c>
      <c r="Q1044" s="10">
        <f t="shared" si="169"/>
        <v>36.020657199950222</v>
      </c>
      <c r="R1044" s="11">
        <f t="shared" si="168"/>
        <v>2.4591675849087027E-2</v>
      </c>
      <c r="S1044" s="94"/>
    </row>
    <row r="1045" spans="1:19">
      <c r="A1045" s="9">
        <f t="shared" si="163"/>
        <v>33</v>
      </c>
      <c r="B1045" s="14" t="s">
        <v>1080</v>
      </c>
      <c r="C1045" s="8">
        <v>363</v>
      </c>
      <c r="D1045" s="8"/>
      <c r="E1045" s="8"/>
      <c r="F1045" s="8">
        <f t="shared" si="164"/>
        <v>363</v>
      </c>
      <c r="G1045" s="8">
        <v>2.7952480782669461E-3</v>
      </c>
      <c r="H1045" s="11">
        <v>2.8203772254539045E-3</v>
      </c>
      <c r="I1045" s="18">
        <f t="shared" si="165"/>
        <v>12.742583845432094</v>
      </c>
      <c r="J1045" s="18">
        <f t="shared" si="166"/>
        <v>4.685448079965381</v>
      </c>
      <c r="K1045" s="10">
        <v>4.6488673295587875</v>
      </c>
      <c r="L1045" s="10">
        <v>0.51611460517120888</v>
      </c>
      <c r="M1045" s="200">
        <f t="shared" si="167"/>
        <v>0.51611460517120888</v>
      </c>
      <c r="N1045" s="85">
        <v>16</v>
      </c>
      <c r="O1045" s="85">
        <v>16</v>
      </c>
      <c r="P1045" s="8">
        <v>5000</v>
      </c>
      <c r="Q1045" s="10">
        <f t="shared" si="169"/>
        <v>22.593013860127471</v>
      </c>
      <c r="R1045" s="11">
        <f t="shared" si="168"/>
        <v>6.2239707603656942E-2</v>
      </c>
      <c r="S1045" s="94"/>
    </row>
    <row r="1046" spans="1:19">
      <c r="A1046" s="9">
        <f t="shared" si="163"/>
        <v>34</v>
      </c>
      <c r="B1046" s="14" t="s">
        <v>1081</v>
      </c>
      <c r="C1046" s="8">
        <v>356.7</v>
      </c>
      <c r="D1046" s="8"/>
      <c r="E1046" s="8"/>
      <c r="F1046" s="8">
        <f t="shared" si="164"/>
        <v>356.7</v>
      </c>
      <c r="G1046" s="8">
        <v>2.7952480782669461E-3</v>
      </c>
      <c r="H1046" s="11">
        <v>2.8203772254539045E-3</v>
      </c>
      <c r="I1046" s="18">
        <f t="shared" si="165"/>
        <v>12.742583845432094</v>
      </c>
      <c r="J1046" s="18">
        <f t="shared" si="166"/>
        <v>4.685448079965381</v>
      </c>
      <c r="K1046" s="10">
        <v>4.6488673295587875</v>
      </c>
      <c r="L1046" s="10">
        <v>0.51611460517120888</v>
      </c>
      <c r="M1046" s="200">
        <f t="shared" si="167"/>
        <v>0.51611460517120888</v>
      </c>
      <c r="N1046" s="85">
        <v>16</v>
      </c>
      <c r="O1046" s="85">
        <v>16</v>
      </c>
      <c r="P1046" s="8">
        <v>5000</v>
      </c>
      <c r="Q1046" s="10">
        <f t="shared" si="169"/>
        <v>22.593013860127471</v>
      </c>
      <c r="R1046" s="11">
        <f t="shared" si="168"/>
        <v>6.3338979142493618E-2</v>
      </c>
      <c r="S1046" s="94"/>
    </row>
    <row r="1047" spans="1:19">
      <c r="A1047" s="9">
        <f t="shared" si="163"/>
        <v>35</v>
      </c>
      <c r="B1047" s="14" t="s">
        <v>1082</v>
      </c>
      <c r="C1047" s="8">
        <v>3174</v>
      </c>
      <c r="D1047" s="8"/>
      <c r="E1047" s="8"/>
      <c r="F1047" s="8">
        <f t="shared" si="164"/>
        <v>3174</v>
      </c>
      <c r="G1047" s="8">
        <v>2.0964360587002094E-2</v>
      </c>
      <c r="H1047" s="11">
        <v>2.1152829190904283E-2</v>
      </c>
      <c r="I1047" s="18">
        <f t="shared" si="165"/>
        <v>95.569378840740697</v>
      </c>
      <c r="J1047" s="18">
        <f t="shared" si="166"/>
        <v>35.140860599740357</v>
      </c>
      <c r="K1047" s="10">
        <v>34.866504971690908</v>
      </c>
      <c r="L1047" s="10">
        <v>3.8708595387840665</v>
      </c>
      <c r="M1047" s="200">
        <f t="shared" si="167"/>
        <v>3.8708595387840665</v>
      </c>
      <c r="N1047" s="85">
        <v>120</v>
      </c>
      <c r="O1047" s="85">
        <v>120</v>
      </c>
      <c r="P1047" s="8">
        <v>5000</v>
      </c>
      <c r="Q1047" s="10">
        <f t="shared" si="169"/>
        <v>169.44760395095602</v>
      </c>
      <c r="R1047" s="11">
        <f t="shared" si="168"/>
        <v>5.3386138610887215E-2</v>
      </c>
      <c r="S1047" s="94"/>
    </row>
    <row r="1048" spans="1:19">
      <c r="A1048" s="9">
        <f t="shared" si="163"/>
        <v>36</v>
      </c>
      <c r="B1048" s="14" t="s">
        <v>1083</v>
      </c>
      <c r="C1048" s="8">
        <v>7564.79</v>
      </c>
      <c r="D1048" s="8"/>
      <c r="E1048" s="8"/>
      <c r="F1048" s="8">
        <f t="shared" si="164"/>
        <v>7564.79</v>
      </c>
      <c r="G1048" s="8">
        <v>2.5157232704402514E-2</v>
      </c>
      <c r="H1048" s="11">
        <v>2.538339502908514E-2</v>
      </c>
      <c r="I1048" s="18">
        <f t="shared" si="165"/>
        <v>114.68325460888883</v>
      </c>
      <c r="J1048" s="18">
        <f t="shared" si="166"/>
        <v>42.169032719688424</v>
      </c>
      <c r="K1048" s="10">
        <v>41.839805966029083</v>
      </c>
      <c r="L1048" s="10">
        <v>4.6450314465408802</v>
      </c>
      <c r="M1048" s="200">
        <f t="shared" si="167"/>
        <v>4.6450314465408802</v>
      </c>
      <c r="N1048" s="85">
        <v>144</v>
      </c>
      <c r="O1048" s="85">
        <v>144</v>
      </c>
      <c r="P1048" s="8">
        <v>5000</v>
      </c>
      <c r="Q1048" s="10">
        <f t="shared" si="169"/>
        <v>203.33712474114722</v>
      </c>
      <c r="R1048" s="11">
        <f t="shared" si="168"/>
        <v>2.6879414331547502E-2</v>
      </c>
      <c r="S1048" s="94"/>
    </row>
    <row r="1049" spans="1:19">
      <c r="A1049" s="9">
        <f t="shared" si="163"/>
        <v>37</v>
      </c>
      <c r="B1049" s="14" t="s">
        <v>1084</v>
      </c>
      <c r="C1049" s="8">
        <v>7586.48</v>
      </c>
      <c r="D1049" s="8"/>
      <c r="E1049" s="8"/>
      <c r="F1049" s="8">
        <f t="shared" si="164"/>
        <v>7586.48</v>
      </c>
      <c r="G1049" s="8">
        <v>2.5157232704402514E-2</v>
      </c>
      <c r="H1049" s="11">
        <v>2.538339502908514E-2</v>
      </c>
      <c r="I1049" s="18">
        <f t="shared" si="165"/>
        <v>114.68325460888883</v>
      </c>
      <c r="J1049" s="18">
        <f t="shared" si="166"/>
        <v>42.169032719688424</v>
      </c>
      <c r="K1049" s="10">
        <v>41.839805966029083</v>
      </c>
      <c r="L1049" s="10">
        <v>4.6450314465408802</v>
      </c>
      <c r="M1049" s="200">
        <f t="shared" si="167"/>
        <v>4.6450314465408802</v>
      </c>
      <c r="N1049" s="85">
        <v>144</v>
      </c>
      <c r="O1049" s="85">
        <v>144</v>
      </c>
      <c r="P1049" s="8">
        <v>5000</v>
      </c>
      <c r="Q1049" s="10">
        <f t="shared" si="169"/>
        <v>203.33712474114722</v>
      </c>
      <c r="R1049" s="11">
        <f t="shared" si="168"/>
        <v>2.6802565187168125E-2</v>
      </c>
      <c r="S1049" s="94"/>
    </row>
    <row r="1050" spans="1:19">
      <c r="A1050" s="9">
        <f t="shared" si="163"/>
        <v>38</v>
      </c>
      <c r="B1050" s="14" t="s">
        <v>1085</v>
      </c>
      <c r="C1050" s="8">
        <v>4003.9</v>
      </c>
      <c r="D1050" s="8"/>
      <c r="E1050" s="8"/>
      <c r="F1050" s="8">
        <f t="shared" si="164"/>
        <v>4003.9</v>
      </c>
      <c r="G1050" s="8">
        <v>1.2578616352201257E-2</v>
      </c>
      <c r="H1050" s="11">
        <v>1.269169751454257E-2</v>
      </c>
      <c r="I1050" s="18">
        <f t="shared" si="165"/>
        <v>57.341627304444415</v>
      </c>
      <c r="J1050" s="18">
        <f t="shared" si="166"/>
        <v>21.084516359844212</v>
      </c>
      <c r="K1050" s="10">
        <v>20.919902983014541</v>
      </c>
      <c r="L1050" s="10">
        <v>2.3225157232704401</v>
      </c>
      <c r="M1050" s="200">
        <f t="shared" si="167"/>
        <v>2.3225157232704401</v>
      </c>
      <c r="N1050" s="85">
        <v>72</v>
      </c>
      <c r="O1050" s="85">
        <v>72</v>
      </c>
      <c r="P1050" s="8">
        <v>5000</v>
      </c>
      <c r="Q1050" s="10">
        <f t="shared" si="169"/>
        <v>101.66856237057361</v>
      </c>
      <c r="R1050" s="11">
        <f t="shared" si="168"/>
        <v>2.5392383019199681E-2</v>
      </c>
      <c r="S1050" s="94"/>
    </row>
    <row r="1051" spans="1:19">
      <c r="A1051" s="9">
        <f t="shared" si="163"/>
        <v>39</v>
      </c>
      <c r="B1051" s="14" t="s">
        <v>1086</v>
      </c>
      <c r="C1051" s="8">
        <v>3984.06</v>
      </c>
      <c r="D1051" s="8"/>
      <c r="E1051" s="8"/>
      <c r="F1051" s="8">
        <f t="shared" si="164"/>
        <v>3984.06</v>
      </c>
      <c r="G1051" s="8">
        <v>1.2578616352201257E-2</v>
      </c>
      <c r="H1051" s="11">
        <v>1.269169751454257E-2</v>
      </c>
      <c r="I1051" s="18">
        <f t="shared" si="165"/>
        <v>57.341627304444415</v>
      </c>
      <c r="J1051" s="18">
        <f t="shared" si="166"/>
        <v>21.084516359844212</v>
      </c>
      <c r="K1051" s="10">
        <v>20.919902983014541</v>
      </c>
      <c r="L1051" s="10">
        <v>2.3225157232704401</v>
      </c>
      <c r="M1051" s="200">
        <f t="shared" si="167"/>
        <v>2.3225157232704401</v>
      </c>
      <c r="N1051" s="85">
        <v>72</v>
      </c>
      <c r="O1051" s="85">
        <v>72</v>
      </c>
      <c r="P1051" s="8">
        <v>5000</v>
      </c>
      <c r="Q1051" s="10">
        <f t="shared" si="169"/>
        <v>101.66856237057361</v>
      </c>
      <c r="R1051" s="11">
        <f t="shared" si="168"/>
        <v>2.5518833142717131E-2</v>
      </c>
      <c r="S1051" s="94"/>
    </row>
    <row r="1052" spans="1:19">
      <c r="A1052" s="9">
        <f t="shared" si="163"/>
        <v>40</v>
      </c>
      <c r="B1052" s="14" t="s">
        <v>1087</v>
      </c>
      <c r="C1052" s="8">
        <v>82.8</v>
      </c>
      <c r="D1052" s="8"/>
      <c r="E1052" s="8"/>
      <c r="F1052" s="8">
        <f t="shared" si="164"/>
        <v>82.8</v>
      </c>
      <c r="G1052" s="8">
        <v>3.4940600978336826E-4</v>
      </c>
      <c r="H1052" s="11">
        <v>3.5254715318173806E-4</v>
      </c>
      <c r="I1052" s="18">
        <f t="shared" si="165"/>
        <v>1.5928229806790117</v>
      </c>
      <c r="J1052" s="18">
        <f t="shared" si="166"/>
        <v>0.58568100999567263</v>
      </c>
      <c r="K1052" s="10">
        <v>0.58110841619484843</v>
      </c>
      <c r="L1052" s="10">
        <v>6.4514325646401111E-2</v>
      </c>
      <c r="M1052" s="200">
        <f t="shared" si="167"/>
        <v>6.4514325646401111E-2</v>
      </c>
      <c r="N1052" s="85">
        <v>2</v>
      </c>
      <c r="O1052" s="85">
        <v>2</v>
      </c>
      <c r="P1052" s="8">
        <v>5000</v>
      </c>
      <c r="Q1052" s="10">
        <f t="shared" si="169"/>
        <v>2.8241267325159338</v>
      </c>
      <c r="R1052" s="11">
        <f t="shared" si="168"/>
        <v>3.4107810779177947E-2</v>
      </c>
      <c r="S1052" s="94"/>
    </row>
    <row r="1053" spans="1:19">
      <c r="A1053" s="9">
        <f t="shared" si="163"/>
        <v>41</v>
      </c>
      <c r="B1053" s="14" t="s">
        <v>1088</v>
      </c>
      <c r="C1053" s="8">
        <v>334.8</v>
      </c>
      <c r="D1053" s="8"/>
      <c r="E1053" s="8"/>
      <c r="F1053" s="8">
        <f t="shared" si="164"/>
        <v>334.8</v>
      </c>
      <c r="G1053" s="8">
        <v>3.1446540880503142E-3</v>
      </c>
      <c r="H1053" s="11">
        <v>2.9966508020447735E-3</v>
      </c>
      <c r="I1053" s="18">
        <f t="shared" si="165"/>
        <v>13.935419165261468</v>
      </c>
      <c r="J1053" s="18">
        <f t="shared" si="166"/>
        <v>5.1240536270666421</v>
      </c>
      <c r="K1053" s="10">
        <v>5.0840485467407683</v>
      </c>
      <c r="L1053" s="10">
        <v>0.58062893081761002</v>
      </c>
      <c r="M1053" s="200">
        <f t="shared" si="167"/>
        <v>0.58062893081761002</v>
      </c>
      <c r="N1053" s="85">
        <v>17</v>
      </c>
      <c r="O1053" s="85">
        <v>18</v>
      </c>
      <c r="P1053" s="8">
        <v>5000</v>
      </c>
      <c r="Q1053" s="10">
        <f t="shared" si="169"/>
        <v>24.724150269886486</v>
      </c>
      <c r="R1053" s="11">
        <f t="shared" si="168"/>
        <v>7.3847521714117334E-2</v>
      </c>
      <c r="S1053" s="94"/>
    </row>
    <row r="1054" spans="1:19">
      <c r="A1054" s="9">
        <f t="shared" si="163"/>
        <v>42</v>
      </c>
      <c r="B1054" s="14" t="s">
        <v>1089</v>
      </c>
      <c r="C1054" s="8">
        <v>435.7</v>
      </c>
      <c r="D1054" s="8"/>
      <c r="E1054" s="8"/>
      <c r="F1054" s="8">
        <f t="shared" si="164"/>
        <v>435.7</v>
      </c>
      <c r="G1054" s="8">
        <v>3.1446540880503142E-3</v>
      </c>
      <c r="H1054" s="11">
        <v>2.9966508020447735E-3</v>
      </c>
      <c r="I1054" s="18">
        <f t="shared" si="165"/>
        <v>13.935419165261468</v>
      </c>
      <c r="J1054" s="18">
        <f t="shared" si="166"/>
        <v>5.1240536270666421</v>
      </c>
      <c r="K1054" s="10">
        <v>5.0840485467407683</v>
      </c>
      <c r="L1054" s="10">
        <v>0.58062893081761002</v>
      </c>
      <c r="M1054" s="200">
        <f t="shared" si="167"/>
        <v>0.58062893081761002</v>
      </c>
      <c r="N1054" s="85">
        <v>17</v>
      </c>
      <c r="O1054" s="85">
        <v>18</v>
      </c>
      <c r="P1054" s="8">
        <v>5000</v>
      </c>
      <c r="Q1054" s="10">
        <f t="shared" si="169"/>
        <v>24.724150269886486</v>
      </c>
      <c r="R1054" s="11">
        <f t="shared" si="168"/>
        <v>5.674581195750858E-2</v>
      </c>
      <c r="S1054" s="94"/>
    </row>
    <row r="1055" spans="1:19">
      <c r="A1055" s="9">
        <f t="shared" si="163"/>
        <v>43</v>
      </c>
      <c r="B1055" s="14" t="s">
        <v>1090</v>
      </c>
      <c r="C1055" s="8">
        <v>431.1</v>
      </c>
      <c r="D1055" s="8"/>
      <c r="E1055" s="8"/>
      <c r="F1055" s="8">
        <f t="shared" si="164"/>
        <v>431.1</v>
      </c>
      <c r="G1055" s="8">
        <v>3.1446540880503142E-3</v>
      </c>
      <c r="H1055" s="11">
        <v>2.9966508020447735E-3</v>
      </c>
      <c r="I1055" s="18">
        <f t="shared" si="165"/>
        <v>13.935419165261468</v>
      </c>
      <c r="J1055" s="18">
        <f t="shared" si="166"/>
        <v>5.1240536270666421</v>
      </c>
      <c r="K1055" s="10">
        <v>5.0840485467407683</v>
      </c>
      <c r="L1055" s="10">
        <v>0.58062893081761002</v>
      </c>
      <c r="M1055" s="200">
        <f t="shared" si="167"/>
        <v>0.58062893081761002</v>
      </c>
      <c r="N1055" s="85">
        <v>17</v>
      </c>
      <c r="O1055" s="85">
        <v>18</v>
      </c>
      <c r="P1055" s="8">
        <v>5000</v>
      </c>
      <c r="Q1055" s="10">
        <f t="shared" si="169"/>
        <v>24.724150269886486</v>
      </c>
      <c r="R1055" s="11">
        <f t="shared" si="168"/>
        <v>5.7351311226830168E-2</v>
      </c>
      <c r="S1055" s="94"/>
    </row>
    <row r="1056" spans="1:19">
      <c r="A1056" s="9">
        <f t="shared" si="163"/>
        <v>44</v>
      </c>
      <c r="B1056" s="14" t="s">
        <v>1091</v>
      </c>
      <c r="C1056" s="8">
        <v>174.4</v>
      </c>
      <c r="D1056" s="8"/>
      <c r="E1056" s="8"/>
      <c r="F1056" s="8">
        <f t="shared" si="164"/>
        <v>174.4</v>
      </c>
      <c r="G1056" s="8">
        <v>1.0482180293501049E-3</v>
      </c>
      <c r="H1056" s="11">
        <v>1.0576414595452142E-3</v>
      </c>
      <c r="I1056" s="18">
        <f t="shared" si="165"/>
        <v>4.7784689420370352</v>
      </c>
      <c r="J1056" s="18">
        <f t="shared" si="166"/>
        <v>1.7570430299870179</v>
      </c>
      <c r="K1056" s="10">
        <v>1.7433252485845454</v>
      </c>
      <c r="L1056" s="10">
        <v>0.19354297693920336</v>
      </c>
      <c r="M1056" s="200">
        <f t="shared" si="167"/>
        <v>0.19354297693920336</v>
      </c>
      <c r="N1056" s="85">
        <v>6</v>
      </c>
      <c r="O1056" s="85">
        <v>6</v>
      </c>
      <c r="P1056" s="8">
        <v>5000</v>
      </c>
      <c r="Q1056" s="10">
        <f t="shared" si="169"/>
        <v>8.4723801975478015</v>
      </c>
      <c r="R1056" s="11">
        <f t="shared" si="168"/>
        <v>4.8580161683186934E-2</v>
      </c>
      <c r="S1056" s="94"/>
    </row>
    <row r="1057" spans="1:19">
      <c r="A1057" s="9">
        <f t="shared" si="163"/>
        <v>45</v>
      </c>
      <c r="B1057" s="14" t="s">
        <v>1092</v>
      </c>
      <c r="C1057" s="8">
        <v>345.2</v>
      </c>
      <c r="D1057" s="8"/>
      <c r="E1057" s="8"/>
      <c r="F1057" s="8">
        <f t="shared" si="164"/>
        <v>345.2</v>
      </c>
      <c r="G1057" s="8">
        <v>3.1446540880503142E-3</v>
      </c>
      <c r="H1057" s="11">
        <v>2.9966508020447735E-3</v>
      </c>
      <c r="I1057" s="18">
        <f t="shared" si="165"/>
        <v>13.935419165261468</v>
      </c>
      <c r="J1057" s="18">
        <f t="shared" si="166"/>
        <v>5.1240536270666421</v>
      </c>
      <c r="K1057" s="10">
        <v>5.0840485467407683</v>
      </c>
      <c r="L1057" s="10">
        <v>0.58062893081761002</v>
      </c>
      <c r="M1057" s="200">
        <f t="shared" si="167"/>
        <v>0.58062893081761002</v>
      </c>
      <c r="N1057" s="85">
        <v>17</v>
      </c>
      <c r="O1057" s="85">
        <v>18</v>
      </c>
      <c r="P1057" s="8">
        <v>5000</v>
      </c>
      <c r="Q1057" s="10">
        <f t="shared" si="169"/>
        <v>24.724150269886486</v>
      </c>
      <c r="R1057" s="11">
        <f t="shared" si="168"/>
        <v>7.1622683284723307E-2</v>
      </c>
      <c r="S1057" s="94"/>
    </row>
    <row r="1058" spans="1:19">
      <c r="A1058" s="9">
        <f t="shared" si="163"/>
        <v>46</v>
      </c>
      <c r="B1058" s="14" t="s">
        <v>1093</v>
      </c>
      <c r="C1058" s="8">
        <v>344.6</v>
      </c>
      <c r="D1058" s="8"/>
      <c r="E1058" s="8"/>
      <c r="F1058" s="8">
        <f t="shared" si="164"/>
        <v>344.6</v>
      </c>
      <c r="G1058" s="8">
        <v>3.1446540880503142E-3</v>
      </c>
      <c r="H1058" s="11">
        <v>2.9966508020447735E-3</v>
      </c>
      <c r="I1058" s="18">
        <f t="shared" si="165"/>
        <v>13.935419165261468</v>
      </c>
      <c r="J1058" s="18">
        <f t="shared" si="166"/>
        <v>5.1240536270666421</v>
      </c>
      <c r="K1058" s="10">
        <v>5.0840485467407683</v>
      </c>
      <c r="L1058" s="10">
        <v>0.58062893081761002</v>
      </c>
      <c r="M1058" s="200">
        <f t="shared" si="167"/>
        <v>0.58062893081761002</v>
      </c>
      <c r="N1058" s="85">
        <v>17</v>
      </c>
      <c r="O1058" s="85">
        <v>18</v>
      </c>
      <c r="P1058" s="8">
        <v>5000</v>
      </c>
      <c r="Q1058" s="10">
        <f t="shared" si="169"/>
        <v>24.724150269886486</v>
      </c>
      <c r="R1058" s="11">
        <f t="shared" si="168"/>
        <v>7.1747389059450037E-2</v>
      </c>
      <c r="S1058" s="94"/>
    </row>
    <row r="1059" spans="1:19">
      <c r="A1059" s="9">
        <f t="shared" si="163"/>
        <v>47</v>
      </c>
      <c r="B1059" s="14" t="s">
        <v>1094</v>
      </c>
      <c r="C1059" s="8">
        <v>332.1</v>
      </c>
      <c r="D1059" s="8"/>
      <c r="E1059" s="8"/>
      <c r="F1059" s="8">
        <f t="shared" si="164"/>
        <v>332.1</v>
      </c>
      <c r="G1059" s="8">
        <v>3.1446540880503142E-3</v>
      </c>
      <c r="H1059" s="11">
        <v>2.9966508020447735E-3</v>
      </c>
      <c r="I1059" s="18">
        <f t="shared" si="165"/>
        <v>13.935419165261468</v>
      </c>
      <c r="J1059" s="18">
        <f t="shared" si="166"/>
        <v>5.1240536270666421</v>
      </c>
      <c r="K1059" s="10">
        <v>5.0840485467407683</v>
      </c>
      <c r="L1059" s="10">
        <v>0.58062893081761002</v>
      </c>
      <c r="M1059" s="200">
        <f t="shared" si="167"/>
        <v>0.58062893081761002</v>
      </c>
      <c r="N1059" s="85">
        <v>17</v>
      </c>
      <c r="O1059" s="85">
        <v>18</v>
      </c>
      <c r="P1059" s="8">
        <v>5000</v>
      </c>
      <c r="Q1059" s="10">
        <f t="shared" si="169"/>
        <v>24.724150269886486</v>
      </c>
      <c r="R1059" s="11">
        <f t="shared" si="168"/>
        <v>7.4447908069516663E-2</v>
      </c>
      <c r="S1059" s="94"/>
    </row>
    <row r="1060" spans="1:19">
      <c r="A1060" s="9">
        <f t="shared" si="163"/>
        <v>48</v>
      </c>
      <c r="B1060" s="14" t="s">
        <v>1095</v>
      </c>
      <c r="C1060" s="8">
        <v>335.1</v>
      </c>
      <c r="D1060" s="8"/>
      <c r="E1060" s="8"/>
      <c r="F1060" s="8">
        <f t="shared" si="164"/>
        <v>335.1</v>
      </c>
      <c r="G1060" s="8">
        <v>3.1446540880503142E-3</v>
      </c>
      <c r="H1060" s="11">
        <v>2.9966508020447735E-3</v>
      </c>
      <c r="I1060" s="18">
        <f t="shared" si="165"/>
        <v>13.935419165261468</v>
      </c>
      <c r="J1060" s="18">
        <f t="shared" si="166"/>
        <v>5.1240536270666421</v>
      </c>
      <c r="K1060" s="10">
        <v>5.0840485467407683</v>
      </c>
      <c r="L1060" s="10">
        <v>0.58062893081761002</v>
      </c>
      <c r="M1060" s="200">
        <f t="shared" si="167"/>
        <v>0.58062893081761002</v>
      </c>
      <c r="N1060" s="85">
        <v>17</v>
      </c>
      <c r="O1060" s="85">
        <v>18</v>
      </c>
      <c r="P1060" s="8">
        <v>5000</v>
      </c>
      <c r="Q1060" s="10">
        <f t="shared" si="169"/>
        <v>24.724150269886486</v>
      </c>
      <c r="R1060" s="11">
        <f t="shared" si="168"/>
        <v>7.3781409340156617E-2</v>
      </c>
      <c r="S1060" s="94"/>
    </row>
    <row r="1061" spans="1:19">
      <c r="A1061" s="9">
        <f t="shared" si="163"/>
        <v>49</v>
      </c>
      <c r="B1061" s="14" t="s">
        <v>1096</v>
      </c>
      <c r="C1061" s="8">
        <v>326.89999999999998</v>
      </c>
      <c r="D1061" s="8"/>
      <c r="E1061" s="8"/>
      <c r="F1061" s="8">
        <f t="shared" si="164"/>
        <v>326.89999999999998</v>
      </c>
      <c r="G1061" s="8">
        <v>3.1446540880503142E-3</v>
      </c>
      <c r="H1061" s="11">
        <v>2.9966508020447735E-3</v>
      </c>
      <c r="I1061" s="18">
        <f t="shared" si="165"/>
        <v>13.935419165261468</v>
      </c>
      <c r="J1061" s="18">
        <f t="shared" si="166"/>
        <v>5.1240536270666421</v>
      </c>
      <c r="K1061" s="10">
        <v>5.0840485467407683</v>
      </c>
      <c r="L1061" s="10">
        <v>0.58062893081761002</v>
      </c>
      <c r="M1061" s="200">
        <f t="shared" si="167"/>
        <v>0.58062893081761002</v>
      </c>
      <c r="N1061" s="85">
        <v>17</v>
      </c>
      <c r="O1061" s="85">
        <v>18</v>
      </c>
      <c r="P1061" s="8">
        <v>5000</v>
      </c>
      <c r="Q1061" s="10">
        <f t="shared" si="169"/>
        <v>24.724150269886486</v>
      </c>
      <c r="R1061" s="11">
        <f t="shared" si="168"/>
        <v>7.5632151330334935E-2</v>
      </c>
      <c r="S1061" s="94"/>
    </row>
    <row r="1062" spans="1:19">
      <c r="A1062" s="9">
        <f t="shared" si="163"/>
        <v>50</v>
      </c>
      <c r="B1062" s="14" t="s">
        <v>1097</v>
      </c>
      <c r="C1062" s="8">
        <v>199</v>
      </c>
      <c r="D1062" s="8"/>
      <c r="E1062" s="8"/>
      <c r="F1062" s="8">
        <f t="shared" si="164"/>
        <v>199</v>
      </c>
      <c r="G1062" s="8">
        <v>1.397624039133473E-3</v>
      </c>
      <c r="H1062" s="11">
        <v>1.4101886127269522E-3</v>
      </c>
      <c r="I1062" s="18">
        <f t="shared" si="165"/>
        <v>6.3712919227160469</v>
      </c>
      <c r="J1062" s="18">
        <f t="shared" si="166"/>
        <v>2.3427240399826905</v>
      </c>
      <c r="K1062" s="10">
        <v>2.3244336647793937</v>
      </c>
      <c r="L1062" s="10">
        <v>0.25805730258560444</v>
      </c>
      <c r="M1062" s="200">
        <f t="shared" si="167"/>
        <v>0.25805730258560444</v>
      </c>
      <c r="N1062" s="85">
        <v>8</v>
      </c>
      <c r="O1062" s="85">
        <v>8</v>
      </c>
      <c r="P1062" s="8">
        <v>5000</v>
      </c>
      <c r="Q1062" s="10">
        <f t="shared" si="169"/>
        <v>11.296506930063735</v>
      </c>
      <c r="R1062" s="11">
        <f t="shared" si="168"/>
        <v>5.6766366482732339E-2</v>
      </c>
      <c r="S1062" s="94"/>
    </row>
    <row r="1063" spans="1:19">
      <c r="A1063" s="9">
        <f t="shared" si="163"/>
        <v>51</v>
      </c>
      <c r="B1063" s="14" t="s">
        <v>1098</v>
      </c>
      <c r="C1063" s="8">
        <v>242.5</v>
      </c>
      <c r="D1063" s="8"/>
      <c r="E1063" s="8"/>
      <c r="F1063" s="8">
        <f t="shared" si="164"/>
        <v>242.5</v>
      </c>
      <c r="G1063" s="8">
        <v>1.0482180293501049E-3</v>
      </c>
      <c r="H1063" s="11">
        <v>1.0576414595452142E-3</v>
      </c>
      <c r="I1063" s="18">
        <f t="shared" si="165"/>
        <v>4.7784689420370352</v>
      </c>
      <c r="J1063" s="18">
        <f t="shared" si="166"/>
        <v>1.7570430299870179</v>
      </c>
      <c r="K1063" s="10">
        <v>1.7433252485845454</v>
      </c>
      <c r="L1063" s="10">
        <v>0.19354297693920336</v>
      </c>
      <c r="M1063" s="200">
        <f t="shared" si="167"/>
        <v>0.19354297693920336</v>
      </c>
      <c r="N1063" s="85">
        <v>6</v>
      </c>
      <c r="O1063" s="85">
        <v>6</v>
      </c>
      <c r="P1063" s="8">
        <v>5000</v>
      </c>
      <c r="Q1063" s="10">
        <f t="shared" si="169"/>
        <v>8.4723801975478015</v>
      </c>
      <c r="R1063" s="11">
        <f t="shared" si="168"/>
        <v>3.4937650299166192E-2</v>
      </c>
      <c r="S1063" s="94"/>
    </row>
    <row r="1064" spans="1:19">
      <c r="A1064" s="9">
        <f t="shared" si="163"/>
        <v>52</v>
      </c>
      <c r="B1064" s="14" t="s">
        <v>1099</v>
      </c>
      <c r="C1064" s="8">
        <v>312.5</v>
      </c>
      <c r="D1064" s="8"/>
      <c r="E1064" s="8"/>
      <c r="F1064" s="8">
        <f t="shared" si="164"/>
        <v>312.5</v>
      </c>
      <c r="G1064" s="8">
        <v>2.7952480782669461E-3</v>
      </c>
      <c r="H1064" s="11">
        <v>2.8203772254539045E-3</v>
      </c>
      <c r="I1064" s="18">
        <f t="shared" si="165"/>
        <v>12.742583845432094</v>
      </c>
      <c r="J1064" s="18">
        <f t="shared" si="166"/>
        <v>4.685448079965381</v>
      </c>
      <c r="K1064" s="10">
        <v>4.6488673295587875</v>
      </c>
      <c r="L1064" s="10">
        <v>0.51611460517120888</v>
      </c>
      <c r="M1064" s="200">
        <f t="shared" si="167"/>
        <v>0.51611460517120888</v>
      </c>
      <c r="N1064" s="85">
        <v>16</v>
      </c>
      <c r="O1064" s="85">
        <v>16</v>
      </c>
      <c r="P1064" s="8">
        <v>5000</v>
      </c>
      <c r="Q1064" s="10">
        <f t="shared" si="169"/>
        <v>22.593013860127471</v>
      </c>
      <c r="R1064" s="11">
        <f t="shared" si="168"/>
        <v>7.2297644352407903E-2</v>
      </c>
      <c r="S1064" s="94"/>
    </row>
    <row r="1065" spans="1:19">
      <c r="A1065" s="9">
        <f t="shared" si="163"/>
        <v>53</v>
      </c>
      <c r="B1065" s="14" t="s">
        <v>1100</v>
      </c>
      <c r="C1065" s="8">
        <v>148</v>
      </c>
      <c r="D1065" s="8"/>
      <c r="E1065" s="8"/>
      <c r="F1065" s="8">
        <f t="shared" si="164"/>
        <v>148</v>
      </c>
      <c r="G1065" s="8">
        <v>6.9881201956673651E-4</v>
      </c>
      <c r="H1065" s="11">
        <v>7.0509430636347611E-4</v>
      </c>
      <c r="I1065" s="18">
        <f t="shared" si="165"/>
        <v>3.1856459613580235</v>
      </c>
      <c r="J1065" s="18">
        <f t="shared" si="166"/>
        <v>1.1713620199913453</v>
      </c>
      <c r="K1065" s="10">
        <v>1.1622168323896969</v>
      </c>
      <c r="L1065" s="10">
        <v>0.12902865129280222</v>
      </c>
      <c r="M1065" s="200">
        <f t="shared" si="167"/>
        <v>0.12902865129280222</v>
      </c>
      <c r="N1065" s="85">
        <v>4</v>
      </c>
      <c r="O1065" s="85">
        <v>4</v>
      </c>
      <c r="P1065" s="8">
        <v>5000</v>
      </c>
      <c r="Q1065" s="10">
        <f t="shared" si="169"/>
        <v>5.6482534650318676</v>
      </c>
      <c r="R1065" s="11">
        <f t="shared" si="168"/>
        <v>3.8163874763728838E-2</v>
      </c>
      <c r="S1065" s="94"/>
    </row>
    <row r="1066" spans="1:19">
      <c r="A1066" s="9">
        <f t="shared" si="163"/>
        <v>54</v>
      </c>
      <c r="B1066" s="14" t="s">
        <v>1101</v>
      </c>
      <c r="C1066" s="8">
        <v>4132.99</v>
      </c>
      <c r="D1066" s="8"/>
      <c r="E1066" s="8">
        <v>51.3</v>
      </c>
      <c r="F1066" s="8">
        <f t="shared" si="164"/>
        <v>4184.29</v>
      </c>
      <c r="G1066" s="8">
        <v>1.4849755415793151E-2</v>
      </c>
      <c r="H1066" s="11">
        <v>1.4983254010223868E-2</v>
      </c>
      <c r="I1066" s="18">
        <f t="shared" si="165"/>
        <v>67.694976678858012</v>
      </c>
      <c r="J1066" s="18">
        <f t="shared" si="166"/>
        <v>24.891442924816094</v>
      </c>
      <c r="K1066" s="10">
        <v>24.697107688281061</v>
      </c>
      <c r="L1066" s="10">
        <v>2.7418588399720472</v>
      </c>
      <c r="M1066" s="200">
        <f t="shared" si="167"/>
        <v>2.7418588399720472</v>
      </c>
      <c r="N1066" s="85">
        <v>85</v>
      </c>
      <c r="O1066" s="85">
        <v>85</v>
      </c>
      <c r="P1066" s="8">
        <v>5000</v>
      </c>
      <c r="Q1066" s="10">
        <f t="shared" si="169"/>
        <v>120.02538613192722</v>
      </c>
      <c r="R1066" s="11">
        <f t="shared" si="168"/>
        <v>2.8684767578711613E-2</v>
      </c>
      <c r="S1066" s="94"/>
    </row>
    <row r="1067" spans="1:19">
      <c r="A1067" s="9">
        <f t="shared" si="163"/>
        <v>55</v>
      </c>
      <c r="B1067" s="14" t="s">
        <v>1102</v>
      </c>
      <c r="C1067" s="8">
        <v>429.5</v>
      </c>
      <c r="D1067" s="8"/>
      <c r="E1067" s="8"/>
      <c r="F1067" s="8">
        <f t="shared" si="164"/>
        <v>429.5</v>
      </c>
      <c r="G1067" s="8">
        <v>3.1446540880503142E-3</v>
      </c>
      <c r="H1067" s="11">
        <v>2.9966508020447735E-3</v>
      </c>
      <c r="I1067" s="18">
        <f t="shared" si="165"/>
        <v>13.935419165261468</v>
      </c>
      <c r="J1067" s="18">
        <f t="shared" si="166"/>
        <v>5.1240536270666421</v>
      </c>
      <c r="K1067" s="10">
        <v>5.0840485467407683</v>
      </c>
      <c r="L1067" s="10">
        <v>0.58062893081761002</v>
      </c>
      <c r="M1067" s="200">
        <f t="shared" si="167"/>
        <v>0.58062893081761002</v>
      </c>
      <c r="N1067" s="85">
        <v>17</v>
      </c>
      <c r="O1067" s="85">
        <v>18</v>
      </c>
      <c r="P1067" s="8">
        <v>5000</v>
      </c>
      <c r="Q1067" s="10">
        <f t="shared" si="169"/>
        <v>24.724150269886486</v>
      </c>
      <c r="R1067" s="11">
        <f t="shared" si="168"/>
        <v>5.7564959883321269E-2</v>
      </c>
      <c r="S1067" s="94"/>
    </row>
    <row r="1068" spans="1:19">
      <c r="A1068" s="9">
        <f t="shared" si="163"/>
        <v>56</v>
      </c>
      <c r="B1068" s="14" t="s">
        <v>1103</v>
      </c>
      <c r="C1068" s="8">
        <v>313</v>
      </c>
      <c r="D1068" s="8"/>
      <c r="E1068" s="8"/>
      <c r="F1068" s="8">
        <f t="shared" si="164"/>
        <v>313</v>
      </c>
      <c r="G1068" s="8">
        <v>3.1446540880503142E-3</v>
      </c>
      <c r="H1068" s="11">
        <v>2.9966508020447735E-3</v>
      </c>
      <c r="I1068" s="18">
        <f t="shared" si="165"/>
        <v>13.935419165261468</v>
      </c>
      <c r="J1068" s="18">
        <f t="shared" si="166"/>
        <v>5.1240536270666421</v>
      </c>
      <c r="K1068" s="10">
        <v>5.0840485467407683</v>
      </c>
      <c r="L1068" s="10">
        <v>0.58062893081761002</v>
      </c>
      <c r="M1068" s="200">
        <f t="shared" si="167"/>
        <v>0.58062893081761002</v>
      </c>
      <c r="N1068" s="85">
        <v>17</v>
      </c>
      <c r="O1068" s="85">
        <v>18</v>
      </c>
      <c r="P1068" s="8">
        <v>5000</v>
      </c>
      <c r="Q1068" s="10">
        <f t="shared" si="169"/>
        <v>24.724150269886486</v>
      </c>
      <c r="R1068" s="11">
        <f t="shared" si="168"/>
        <v>7.8990895430947242E-2</v>
      </c>
      <c r="S1068" s="94"/>
    </row>
    <row r="1069" spans="1:19">
      <c r="A1069" s="9">
        <f t="shared" si="163"/>
        <v>57</v>
      </c>
      <c r="B1069" s="14" t="s">
        <v>1104</v>
      </c>
      <c r="C1069" s="8">
        <v>348.9</v>
      </c>
      <c r="D1069" s="8"/>
      <c r="E1069" s="8"/>
      <c r="F1069" s="8">
        <f t="shared" si="164"/>
        <v>348.9</v>
      </c>
      <c r="G1069" s="8">
        <v>3.1446540880503142E-3</v>
      </c>
      <c r="H1069" s="11">
        <v>2.9966508020447735E-3</v>
      </c>
      <c r="I1069" s="18">
        <f t="shared" si="165"/>
        <v>13.935419165261468</v>
      </c>
      <c r="J1069" s="18">
        <f t="shared" si="166"/>
        <v>5.1240536270666421</v>
      </c>
      <c r="K1069" s="10">
        <v>5.0840485467407683</v>
      </c>
      <c r="L1069" s="10">
        <v>0.58062893081761002</v>
      </c>
      <c r="M1069" s="200">
        <f t="shared" si="167"/>
        <v>0.58062893081761002</v>
      </c>
      <c r="N1069" s="85">
        <v>17</v>
      </c>
      <c r="O1069" s="85">
        <v>18</v>
      </c>
      <c r="P1069" s="8">
        <v>5000</v>
      </c>
      <c r="Q1069" s="10">
        <f t="shared" si="169"/>
        <v>24.724150269886486</v>
      </c>
      <c r="R1069" s="11">
        <f t="shared" si="168"/>
        <v>7.0863142074767807E-2</v>
      </c>
      <c r="S1069" s="94"/>
    </row>
    <row r="1070" spans="1:19">
      <c r="A1070" s="9">
        <f t="shared" si="163"/>
        <v>58</v>
      </c>
      <c r="B1070" s="14" t="s">
        <v>1105</v>
      </c>
      <c r="C1070" s="8">
        <v>345</v>
      </c>
      <c r="D1070" s="8"/>
      <c r="E1070" s="8"/>
      <c r="F1070" s="8">
        <f t="shared" si="164"/>
        <v>345</v>
      </c>
      <c r="G1070" s="8">
        <v>3.1446540880503142E-3</v>
      </c>
      <c r="H1070" s="11">
        <v>2.9966508020447735E-3</v>
      </c>
      <c r="I1070" s="18">
        <f t="shared" si="165"/>
        <v>13.935419165261468</v>
      </c>
      <c r="J1070" s="18">
        <f t="shared" si="166"/>
        <v>5.1240536270666421</v>
      </c>
      <c r="K1070" s="10">
        <v>5.0840485467407683</v>
      </c>
      <c r="L1070" s="10">
        <v>0.58062893081761002</v>
      </c>
      <c r="M1070" s="200">
        <f t="shared" si="167"/>
        <v>0.58062893081761002</v>
      </c>
      <c r="N1070" s="85">
        <v>17</v>
      </c>
      <c r="O1070" s="85">
        <v>18</v>
      </c>
      <c r="P1070" s="8">
        <v>5000</v>
      </c>
      <c r="Q1070" s="10">
        <f t="shared" si="169"/>
        <v>24.724150269886486</v>
      </c>
      <c r="R1070" s="11">
        <f t="shared" si="168"/>
        <v>7.1664203680830402E-2</v>
      </c>
      <c r="S1070" s="94"/>
    </row>
    <row r="1071" spans="1:19">
      <c r="A1071" s="9">
        <f t="shared" si="163"/>
        <v>59</v>
      </c>
      <c r="B1071" s="14" t="s">
        <v>1106</v>
      </c>
      <c r="C1071" s="8">
        <v>139.5</v>
      </c>
      <c r="D1071" s="8"/>
      <c r="E1071" s="8"/>
      <c r="F1071" s="8">
        <f t="shared" si="164"/>
        <v>139.5</v>
      </c>
      <c r="G1071" s="8">
        <v>1.397624039133473E-3</v>
      </c>
      <c r="H1071" s="11">
        <v>1.2339150361360832E-3</v>
      </c>
      <c r="I1071" s="18">
        <f t="shared" si="165"/>
        <v>5.9713042618664085</v>
      </c>
      <c r="J1071" s="18">
        <f t="shared" si="166"/>
        <v>2.1956485770882788</v>
      </c>
      <c r="K1071" s="10">
        <v>2.1785064657665258</v>
      </c>
      <c r="L1071" s="10">
        <v>0.25805730258560444</v>
      </c>
      <c r="M1071" s="200">
        <f t="shared" si="167"/>
        <v>0.25805730258560444</v>
      </c>
      <c r="N1071" s="85">
        <v>7</v>
      </c>
      <c r="O1071" s="85">
        <v>8</v>
      </c>
      <c r="P1071" s="8">
        <v>5000</v>
      </c>
      <c r="Q1071" s="10">
        <f t="shared" si="169"/>
        <v>10.603516607306817</v>
      </c>
      <c r="R1071" s="11">
        <f t="shared" si="168"/>
        <v>7.6010871736966426E-2</v>
      </c>
      <c r="S1071" s="94"/>
    </row>
    <row r="1072" spans="1:19">
      <c r="A1072" s="9">
        <f t="shared" si="163"/>
        <v>60</v>
      </c>
      <c r="B1072" s="14" t="s">
        <v>1107</v>
      </c>
      <c r="C1072" s="8">
        <v>70.400000000000006</v>
      </c>
      <c r="D1072" s="8"/>
      <c r="E1072" s="8"/>
      <c r="F1072" s="8">
        <f t="shared" ref="F1072:F1126" si="170">C1072+D1072+E1072</f>
        <v>70.400000000000006</v>
      </c>
      <c r="G1072" s="8">
        <v>8.7351502445842059E-4</v>
      </c>
      <c r="H1072" s="11">
        <v>7.0509430636347611E-4</v>
      </c>
      <c r="I1072" s="18">
        <f t="shared" si="165"/>
        <v>3.5820697908478905</v>
      </c>
      <c r="J1072" s="18">
        <f t="shared" ref="J1072:J1127" si="171">I1072*0.3677</f>
        <v>1.3171270620947695</v>
      </c>
      <c r="K1072" s="10">
        <v>1.3068438414742531</v>
      </c>
      <c r="L1072" s="10">
        <v>0.16128581411600276</v>
      </c>
      <c r="M1072" s="200">
        <f t="shared" si="167"/>
        <v>0.16128581411600276</v>
      </c>
      <c r="N1072" s="85">
        <v>4</v>
      </c>
      <c r="O1072" s="85">
        <v>5</v>
      </c>
      <c r="P1072" s="8">
        <v>5000</v>
      </c>
      <c r="Q1072" s="10">
        <f t="shared" si="169"/>
        <v>6.3673265085329156</v>
      </c>
      <c r="R1072" s="11">
        <f t="shared" si="168"/>
        <v>9.0444978814387997E-2</v>
      </c>
      <c r="S1072" s="94"/>
    </row>
    <row r="1073" spans="1:19">
      <c r="A1073" s="9">
        <f t="shared" si="163"/>
        <v>61</v>
      </c>
      <c r="B1073" s="14" t="s">
        <v>1108</v>
      </c>
      <c r="C1073" s="8">
        <v>70.599999999999994</v>
      </c>
      <c r="D1073" s="8"/>
      <c r="E1073" s="8"/>
      <c r="F1073" s="8">
        <f t="shared" si="170"/>
        <v>70.599999999999994</v>
      </c>
      <c r="G1073" s="8">
        <v>6.9881201956673651E-4</v>
      </c>
      <c r="H1073" s="11">
        <v>5.2882072977260709E-4</v>
      </c>
      <c r="I1073" s="18">
        <f t="shared" si="165"/>
        <v>2.785658300508385</v>
      </c>
      <c r="J1073" s="18">
        <f t="shared" si="171"/>
        <v>1.0242865570969333</v>
      </c>
      <c r="K1073" s="10">
        <v>1.016289633376829</v>
      </c>
      <c r="L1073" s="10">
        <v>0.12902865129280222</v>
      </c>
      <c r="M1073" s="200">
        <f t="shared" si="167"/>
        <v>0.12902865129280222</v>
      </c>
      <c r="N1073" s="85">
        <v>3</v>
      </c>
      <c r="O1073" s="85">
        <v>4</v>
      </c>
      <c r="P1073" s="8">
        <v>5000</v>
      </c>
      <c r="Q1073" s="10">
        <f t="shared" si="169"/>
        <v>4.9552631422749487</v>
      </c>
      <c r="R1073" s="11">
        <f t="shared" si="168"/>
        <v>7.0187863205027609E-2</v>
      </c>
      <c r="S1073" s="94"/>
    </row>
    <row r="1074" spans="1:19">
      <c r="A1074" s="9">
        <f t="shared" si="163"/>
        <v>62</v>
      </c>
      <c r="B1074" s="14" t="s">
        <v>1109</v>
      </c>
      <c r="C1074" s="8">
        <v>126.1</v>
      </c>
      <c r="D1074" s="8"/>
      <c r="E1074" s="8"/>
      <c r="F1074" s="8">
        <f t="shared" si="170"/>
        <v>126.1</v>
      </c>
      <c r="G1074" s="8">
        <v>1.0482180293501049E-3</v>
      </c>
      <c r="H1074" s="11">
        <v>1.0576414595452142E-3</v>
      </c>
      <c r="I1074" s="18">
        <f t="shared" si="165"/>
        <v>4.7784689420370352</v>
      </c>
      <c r="J1074" s="18">
        <f t="shared" si="171"/>
        <v>1.7570430299870179</v>
      </c>
      <c r="K1074" s="10">
        <v>1.7433252485845454</v>
      </c>
      <c r="L1074" s="10">
        <v>0.19354297693920336</v>
      </c>
      <c r="M1074" s="200">
        <f t="shared" si="167"/>
        <v>0.19354297693920336</v>
      </c>
      <c r="N1074" s="85">
        <v>6</v>
      </c>
      <c r="O1074" s="85">
        <v>6</v>
      </c>
      <c r="P1074" s="8">
        <v>5000</v>
      </c>
      <c r="Q1074" s="10">
        <f t="shared" si="169"/>
        <v>8.4723801975478015</v>
      </c>
      <c r="R1074" s="11">
        <f t="shared" si="168"/>
        <v>6.718778903685807E-2</v>
      </c>
      <c r="S1074" s="94"/>
    </row>
    <row r="1075" spans="1:19">
      <c r="A1075" s="9">
        <f t="shared" si="163"/>
        <v>63</v>
      </c>
      <c r="B1075" s="14" t="s">
        <v>1110</v>
      </c>
      <c r="C1075" s="8">
        <v>165.8</v>
      </c>
      <c r="D1075" s="8"/>
      <c r="E1075" s="8"/>
      <c r="F1075" s="8">
        <f t="shared" si="170"/>
        <v>165.8</v>
      </c>
      <c r="G1075" s="8">
        <v>6.9881201956673651E-4</v>
      </c>
      <c r="H1075" s="11">
        <v>7.0509430636347611E-4</v>
      </c>
      <c r="I1075" s="18">
        <f t="shared" si="165"/>
        <v>3.1856459613580235</v>
      </c>
      <c r="J1075" s="18">
        <f t="shared" si="171"/>
        <v>1.1713620199913453</v>
      </c>
      <c r="K1075" s="10">
        <v>1.1622168323896969</v>
      </c>
      <c r="L1075" s="10">
        <v>0.12902865129280222</v>
      </c>
      <c r="M1075" s="200">
        <f t="shared" si="167"/>
        <v>0.12902865129280222</v>
      </c>
      <c r="N1075" s="85">
        <v>4</v>
      </c>
      <c r="O1075" s="85">
        <v>4</v>
      </c>
      <c r="P1075" s="8">
        <v>5000</v>
      </c>
      <c r="Q1075" s="10">
        <f t="shared" si="169"/>
        <v>5.6482534650318676</v>
      </c>
      <c r="R1075" s="11">
        <f t="shared" si="168"/>
        <v>3.406666746098834E-2</v>
      </c>
      <c r="S1075" s="94"/>
    </row>
    <row r="1076" spans="1:19">
      <c r="A1076" s="9">
        <f t="shared" si="163"/>
        <v>64</v>
      </c>
      <c r="B1076" s="14" t="s">
        <v>1111</v>
      </c>
      <c r="C1076" s="8">
        <v>100.4</v>
      </c>
      <c r="D1076" s="8"/>
      <c r="E1076" s="8"/>
      <c r="F1076" s="8">
        <f t="shared" si="170"/>
        <v>100.4</v>
      </c>
      <c r="G1076" s="8">
        <v>3.4940600978336826E-4</v>
      </c>
      <c r="H1076" s="11">
        <v>1.7627357659086903E-4</v>
      </c>
      <c r="I1076" s="18">
        <f t="shared" ref="I1076:I1139" si="172">(G1076+H1076)*$T$2</f>
        <v>1.1928353198293731</v>
      </c>
      <c r="J1076" s="18">
        <f t="shared" si="171"/>
        <v>0.43860554710126048</v>
      </c>
      <c r="K1076" s="10">
        <v>0.4351812171819805</v>
      </c>
      <c r="L1076" s="10">
        <v>6.4514325646401111E-2</v>
      </c>
      <c r="M1076" s="200">
        <f t="shared" si="167"/>
        <v>6.4514325646401111E-2</v>
      </c>
      <c r="N1076" s="85">
        <v>1</v>
      </c>
      <c r="O1076" s="85">
        <v>2</v>
      </c>
      <c r="P1076" s="8">
        <v>5000</v>
      </c>
      <c r="Q1076" s="10">
        <f t="shared" ref="Q1076:Q1139" si="173">I1076+J1076+K1076+M1076</f>
        <v>2.1311364097590149</v>
      </c>
      <c r="R1076" s="11">
        <f t="shared" ref="R1076:R1139" si="174">Q1076/F1076</f>
        <v>2.1226458264532018E-2</v>
      </c>
      <c r="S1076" s="94"/>
    </row>
    <row r="1077" spans="1:19">
      <c r="A1077" s="9">
        <f t="shared" ref="A1077:A1140" si="175">A1076+1</f>
        <v>65</v>
      </c>
      <c r="B1077" s="14" t="s">
        <v>1112</v>
      </c>
      <c r="C1077" s="8">
        <v>102.7</v>
      </c>
      <c r="D1077" s="8"/>
      <c r="E1077" s="8"/>
      <c r="F1077" s="8">
        <f t="shared" si="170"/>
        <v>102.7</v>
      </c>
      <c r="G1077" s="8">
        <v>3.4940600978336826E-4</v>
      </c>
      <c r="H1077" s="11">
        <v>3.5254715318173806E-4</v>
      </c>
      <c r="I1077" s="18">
        <f t="shared" si="172"/>
        <v>1.5928229806790117</v>
      </c>
      <c r="J1077" s="18">
        <f t="shared" si="171"/>
        <v>0.58568100999567263</v>
      </c>
      <c r="K1077" s="10">
        <v>0.58110841619484843</v>
      </c>
      <c r="L1077" s="10">
        <v>6.4514325646401111E-2</v>
      </c>
      <c r="M1077" s="200">
        <f t="shared" ref="M1077:M1140" si="176">L1077*$M$2</f>
        <v>6.4514325646401111E-2</v>
      </c>
      <c r="N1077" s="85">
        <v>2</v>
      </c>
      <c r="O1077" s="85">
        <v>2</v>
      </c>
      <c r="P1077" s="8">
        <v>5000</v>
      </c>
      <c r="Q1077" s="10">
        <f t="shared" si="173"/>
        <v>2.8241267325159338</v>
      </c>
      <c r="R1077" s="11">
        <f t="shared" si="174"/>
        <v>2.7498799732384945E-2</v>
      </c>
      <c r="S1077" s="94"/>
    </row>
    <row r="1078" spans="1:19">
      <c r="A1078" s="9">
        <f t="shared" si="175"/>
        <v>66</v>
      </c>
      <c r="B1078" s="14" t="s">
        <v>1113</v>
      </c>
      <c r="C1078" s="8">
        <v>55.2</v>
      </c>
      <c r="D1078" s="8"/>
      <c r="E1078" s="8"/>
      <c r="F1078" s="8">
        <f t="shared" si="170"/>
        <v>55.2</v>
      </c>
      <c r="G1078" s="8">
        <v>3.4940600978336826E-4</v>
      </c>
      <c r="H1078" s="11">
        <v>3.5254715318173806E-4</v>
      </c>
      <c r="I1078" s="18">
        <f t="shared" si="172"/>
        <v>1.5928229806790117</v>
      </c>
      <c r="J1078" s="18">
        <f t="shared" si="171"/>
        <v>0.58568100999567263</v>
      </c>
      <c r="K1078" s="10">
        <v>0.58110841619484843</v>
      </c>
      <c r="L1078" s="10">
        <v>6.4514325646401111E-2</v>
      </c>
      <c r="M1078" s="200">
        <f t="shared" si="176"/>
        <v>6.4514325646401111E-2</v>
      </c>
      <c r="N1078" s="85">
        <v>2</v>
      </c>
      <c r="O1078" s="85">
        <v>2</v>
      </c>
      <c r="P1078" s="8">
        <v>5000</v>
      </c>
      <c r="Q1078" s="10">
        <f t="shared" si="173"/>
        <v>2.8241267325159338</v>
      </c>
      <c r="R1078" s="11">
        <f t="shared" si="174"/>
        <v>5.1161716168766913E-2</v>
      </c>
      <c r="S1078" s="94"/>
    </row>
    <row r="1079" spans="1:19">
      <c r="A1079" s="9">
        <f t="shared" si="175"/>
        <v>67</v>
      </c>
      <c r="B1079" s="14" t="s">
        <v>1114</v>
      </c>
      <c r="C1079" s="8">
        <v>84.9</v>
      </c>
      <c r="D1079" s="8"/>
      <c r="E1079" s="8"/>
      <c r="F1079" s="8">
        <f t="shared" si="170"/>
        <v>84.9</v>
      </c>
      <c r="G1079" s="8">
        <v>5.2410901467505244E-4</v>
      </c>
      <c r="H1079" s="11">
        <v>5.2882072977260709E-4</v>
      </c>
      <c r="I1079" s="18">
        <f t="shared" si="172"/>
        <v>2.3892344710185176</v>
      </c>
      <c r="J1079" s="18">
        <f t="shared" si="171"/>
        <v>0.87852151499350895</v>
      </c>
      <c r="K1079" s="10">
        <v>0.8716626242922727</v>
      </c>
      <c r="L1079" s="10">
        <v>9.677148846960168E-2</v>
      </c>
      <c r="M1079" s="200">
        <f t="shared" si="176"/>
        <v>9.677148846960168E-2</v>
      </c>
      <c r="N1079" s="85">
        <v>3</v>
      </c>
      <c r="O1079" s="85">
        <v>3</v>
      </c>
      <c r="P1079" s="8">
        <v>5000</v>
      </c>
      <c r="Q1079" s="10">
        <f t="shared" si="173"/>
        <v>4.2361900987739007</v>
      </c>
      <c r="R1079" s="11">
        <f t="shared" si="174"/>
        <v>4.9896232023249713E-2</v>
      </c>
      <c r="S1079" s="94"/>
    </row>
    <row r="1080" spans="1:19">
      <c r="A1080" s="9">
        <f t="shared" si="175"/>
        <v>68</v>
      </c>
      <c r="B1080" s="14" t="s">
        <v>1115</v>
      </c>
      <c r="C1080" s="8">
        <v>97.9</v>
      </c>
      <c r="D1080" s="8"/>
      <c r="E1080" s="8"/>
      <c r="F1080" s="8">
        <f t="shared" si="170"/>
        <v>97.9</v>
      </c>
      <c r="G1080" s="8">
        <v>5.2410901467505244E-4</v>
      </c>
      <c r="H1080" s="11">
        <v>3.5254715318173806E-4</v>
      </c>
      <c r="I1080" s="18">
        <f t="shared" si="172"/>
        <v>1.9892468101688792</v>
      </c>
      <c r="J1080" s="18">
        <f t="shared" si="171"/>
        <v>0.73144605209909697</v>
      </c>
      <c r="K1080" s="10">
        <v>0.72573542527940471</v>
      </c>
      <c r="L1080" s="10">
        <v>9.677148846960168E-2</v>
      </c>
      <c r="M1080" s="200">
        <f t="shared" si="176"/>
        <v>9.677148846960168E-2</v>
      </c>
      <c r="N1080" s="85">
        <v>2</v>
      </c>
      <c r="O1080" s="85">
        <v>3</v>
      </c>
      <c r="P1080" s="8">
        <v>5000</v>
      </c>
      <c r="Q1080" s="10">
        <f t="shared" si="173"/>
        <v>3.5431997760169827</v>
      </c>
      <c r="R1080" s="11">
        <f t="shared" si="174"/>
        <v>3.6192030398539146E-2</v>
      </c>
      <c r="S1080" s="94"/>
    </row>
    <row r="1081" spans="1:19">
      <c r="A1081" s="9">
        <f t="shared" si="175"/>
        <v>69</v>
      </c>
      <c r="B1081" s="14" t="s">
        <v>1116</v>
      </c>
      <c r="C1081" s="8">
        <v>76.599999999999994</v>
      </c>
      <c r="D1081" s="8"/>
      <c r="E1081" s="8"/>
      <c r="F1081" s="8">
        <f t="shared" si="170"/>
        <v>76.599999999999994</v>
      </c>
      <c r="G1081" s="8">
        <v>5.2410901467505244E-4</v>
      </c>
      <c r="H1081" s="11">
        <v>5.2882072977260709E-4</v>
      </c>
      <c r="I1081" s="18">
        <f t="shared" si="172"/>
        <v>2.3892344710185176</v>
      </c>
      <c r="J1081" s="18">
        <f t="shared" si="171"/>
        <v>0.87852151499350895</v>
      </c>
      <c r="K1081" s="10">
        <v>0.8716626242922727</v>
      </c>
      <c r="L1081" s="10">
        <v>9.677148846960168E-2</v>
      </c>
      <c r="M1081" s="200">
        <f t="shared" si="176"/>
        <v>9.677148846960168E-2</v>
      </c>
      <c r="N1081" s="85">
        <v>3</v>
      </c>
      <c r="O1081" s="85">
        <v>3</v>
      </c>
      <c r="P1081" s="8">
        <v>5000</v>
      </c>
      <c r="Q1081" s="10">
        <f t="shared" si="173"/>
        <v>4.2361900987739007</v>
      </c>
      <c r="R1081" s="11">
        <f t="shared" si="174"/>
        <v>5.5302742803836825E-2</v>
      </c>
      <c r="S1081" s="94"/>
    </row>
    <row r="1082" spans="1:19">
      <c r="A1082" s="9">
        <f t="shared" si="175"/>
        <v>70</v>
      </c>
      <c r="B1082" s="14" t="s">
        <v>1117</v>
      </c>
      <c r="C1082" s="8">
        <v>34.9</v>
      </c>
      <c r="D1082" s="8"/>
      <c r="E1082" s="8"/>
      <c r="F1082" s="8">
        <f t="shared" si="170"/>
        <v>34.9</v>
      </c>
      <c r="G1082" s="8">
        <v>3.4940600978336826E-4</v>
      </c>
      <c r="H1082" s="11">
        <v>3.5254715318173806E-4</v>
      </c>
      <c r="I1082" s="18">
        <f t="shared" si="172"/>
        <v>1.5928229806790117</v>
      </c>
      <c r="J1082" s="18">
        <f t="shared" si="171"/>
        <v>0.58568100999567263</v>
      </c>
      <c r="K1082" s="10">
        <v>0.58110841619484843</v>
      </c>
      <c r="L1082" s="10">
        <v>6.4514325646401111E-2</v>
      </c>
      <c r="M1082" s="200">
        <f t="shared" si="176"/>
        <v>6.4514325646401111E-2</v>
      </c>
      <c r="N1082" s="85">
        <v>2</v>
      </c>
      <c r="O1082" s="85">
        <v>2</v>
      </c>
      <c r="P1082" s="8">
        <v>5000</v>
      </c>
      <c r="Q1082" s="10">
        <f t="shared" si="173"/>
        <v>2.8241267325159338</v>
      </c>
      <c r="R1082" s="11">
        <f t="shared" si="174"/>
        <v>8.0920536748307556E-2</v>
      </c>
      <c r="S1082" s="94"/>
    </row>
    <row r="1083" spans="1:19">
      <c r="A1083" s="9">
        <f t="shared" si="175"/>
        <v>71</v>
      </c>
      <c r="B1083" s="14" t="s">
        <v>1118</v>
      </c>
      <c r="C1083" s="8">
        <v>73.099999999999994</v>
      </c>
      <c r="D1083" s="8"/>
      <c r="E1083" s="8"/>
      <c r="F1083" s="8">
        <f t="shared" si="170"/>
        <v>73.099999999999994</v>
      </c>
      <c r="G1083" s="8">
        <v>3.4940600978336826E-4</v>
      </c>
      <c r="H1083" s="11">
        <v>1.7627357659086903E-4</v>
      </c>
      <c r="I1083" s="18">
        <f t="shared" si="172"/>
        <v>1.1928353198293731</v>
      </c>
      <c r="J1083" s="18">
        <f t="shared" si="171"/>
        <v>0.43860554710126048</v>
      </c>
      <c r="K1083" s="10">
        <v>0.4351812171819805</v>
      </c>
      <c r="L1083" s="10">
        <v>6.4514325646401111E-2</v>
      </c>
      <c r="M1083" s="200">
        <f t="shared" si="176"/>
        <v>6.4514325646401111E-2</v>
      </c>
      <c r="N1083" s="85">
        <v>1</v>
      </c>
      <c r="O1083" s="85">
        <v>2</v>
      </c>
      <c r="P1083" s="8">
        <v>5000</v>
      </c>
      <c r="Q1083" s="10">
        <f t="shared" si="173"/>
        <v>2.1311364097590149</v>
      </c>
      <c r="R1083" s="11">
        <f t="shared" si="174"/>
        <v>2.9153712855800481E-2</v>
      </c>
      <c r="S1083" s="94"/>
    </row>
    <row r="1084" spans="1:19">
      <c r="A1084" s="9">
        <f t="shared" si="175"/>
        <v>72</v>
      </c>
      <c r="B1084" s="14" t="s">
        <v>1119</v>
      </c>
      <c r="C1084" s="8">
        <v>65.099999999999994</v>
      </c>
      <c r="D1084" s="8"/>
      <c r="E1084" s="8"/>
      <c r="F1084" s="8">
        <f t="shared" si="170"/>
        <v>65.099999999999994</v>
      </c>
      <c r="G1084" s="8">
        <v>3.4940600978336826E-4</v>
      </c>
      <c r="H1084" s="11">
        <v>3.5254715318173806E-4</v>
      </c>
      <c r="I1084" s="18">
        <f t="shared" si="172"/>
        <v>1.5928229806790117</v>
      </c>
      <c r="J1084" s="18">
        <f t="shared" si="171"/>
        <v>0.58568100999567263</v>
      </c>
      <c r="K1084" s="10">
        <v>0.58110841619484843</v>
      </c>
      <c r="L1084" s="10">
        <v>6.4514325646401111E-2</v>
      </c>
      <c r="M1084" s="200">
        <f t="shared" si="176"/>
        <v>6.4514325646401111E-2</v>
      </c>
      <c r="N1084" s="85">
        <v>2</v>
      </c>
      <c r="O1084" s="85">
        <v>2</v>
      </c>
      <c r="P1084" s="8">
        <v>5000</v>
      </c>
      <c r="Q1084" s="10">
        <f t="shared" si="173"/>
        <v>2.8241267325159338</v>
      </c>
      <c r="R1084" s="11">
        <f t="shared" si="174"/>
        <v>4.338136301867794E-2</v>
      </c>
      <c r="S1084" s="94"/>
    </row>
    <row r="1085" spans="1:19">
      <c r="A1085" s="9">
        <f t="shared" si="175"/>
        <v>73</v>
      </c>
      <c r="B1085" s="14" t="s">
        <v>1120</v>
      </c>
      <c r="C1085" s="8">
        <v>185</v>
      </c>
      <c r="D1085" s="8"/>
      <c r="E1085" s="8"/>
      <c r="F1085" s="8">
        <f t="shared" si="170"/>
        <v>185</v>
      </c>
      <c r="G1085" s="8">
        <v>8.7351502445842059E-4</v>
      </c>
      <c r="H1085" s="11">
        <v>8.8136788295434514E-4</v>
      </c>
      <c r="I1085" s="18">
        <f t="shared" si="172"/>
        <v>3.9820574516975293</v>
      </c>
      <c r="J1085" s="18">
        <f t="shared" si="171"/>
        <v>1.4642025249891817</v>
      </c>
      <c r="K1085" s="10">
        <v>1.452771040487121</v>
      </c>
      <c r="L1085" s="10">
        <v>0.16128581411600276</v>
      </c>
      <c r="M1085" s="200">
        <f t="shared" si="176"/>
        <v>0.16128581411600276</v>
      </c>
      <c r="N1085" s="85">
        <v>5</v>
      </c>
      <c r="O1085" s="85">
        <v>5</v>
      </c>
      <c r="P1085" s="8">
        <v>5000</v>
      </c>
      <c r="Q1085" s="10">
        <f t="shared" si="173"/>
        <v>7.0603168312898354</v>
      </c>
      <c r="R1085" s="11">
        <f t="shared" si="174"/>
        <v>3.8163874763728838E-2</v>
      </c>
      <c r="S1085" s="94"/>
    </row>
    <row r="1086" spans="1:19">
      <c r="A1086" s="9">
        <f t="shared" si="175"/>
        <v>74</v>
      </c>
      <c r="B1086" s="14" t="s">
        <v>1121</v>
      </c>
      <c r="C1086" s="8">
        <v>527.4</v>
      </c>
      <c r="D1086" s="8"/>
      <c r="E1086" s="8"/>
      <c r="F1086" s="8">
        <f t="shared" si="170"/>
        <v>527.4</v>
      </c>
      <c r="G1086" s="8">
        <v>4.1928721174004195E-3</v>
      </c>
      <c r="H1086" s="11">
        <v>4.2305658381808567E-3</v>
      </c>
      <c r="I1086" s="18">
        <f t="shared" si="172"/>
        <v>19.113875768148141</v>
      </c>
      <c r="J1086" s="18">
        <f t="shared" si="171"/>
        <v>7.0281721199480716</v>
      </c>
      <c r="K1086" s="10">
        <v>6.9733009943381816</v>
      </c>
      <c r="L1086" s="10">
        <v>0.77417190775681344</v>
      </c>
      <c r="M1086" s="200">
        <f t="shared" si="176"/>
        <v>0.77417190775681344</v>
      </c>
      <c r="N1086" s="85">
        <v>24</v>
      </c>
      <c r="O1086" s="85">
        <v>24</v>
      </c>
      <c r="P1086" s="8">
        <v>5000</v>
      </c>
      <c r="Q1086" s="10">
        <f t="shared" si="173"/>
        <v>33.889520790191206</v>
      </c>
      <c r="R1086" s="11">
        <f t="shared" si="174"/>
        <v>6.4257718601045136E-2</v>
      </c>
      <c r="S1086" s="94"/>
    </row>
    <row r="1087" spans="1:19">
      <c r="A1087" s="9">
        <f t="shared" si="175"/>
        <v>75</v>
      </c>
      <c r="B1087" s="14" t="s">
        <v>1122</v>
      </c>
      <c r="C1087" s="8">
        <v>520.9</v>
      </c>
      <c r="D1087" s="8"/>
      <c r="E1087" s="8"/>
      <c r="F1087" s="8">
        <f t="shared" si="170"/>
        <v>520.9</v>
      </c>
      <c r="G1087" s="8">
        <v>4.1928721174004195E-3</v>
      </c>
      <c r="H1087" s="11">
        <v>4.2305658381808567E-3</v>
      </c>
      <c r="I1087" s="18">
        <f t="shared" si="172"/>
        <v>19.113875768148141</v>
      </c>
      <c r="J1087" s="18">
        <f t="shared" si="171"/>
        <v>7.0281721199480716</v>
      </c>
      <c r="K1087" s="10">
        <v>6.9733009943381816</v>
      </c>
      <c r="L1087" s="10">
        <v>0.77417190775681344</v>
      </c>
      <c r="M1087" s="200">
        <f t="shared" si="176"/>
        <v>0.77417190775681344</v>
      </c>
      <c r="N1087" s="85">
        <v>24</v>
      </c>
      <c r="O1087" s="85">
        <v>24</v>
      </c>
      <c r="P1087" s="8">
        <v>5000</v>
      </c>
      <c r="Q1087" s="10">
        <f t="shared" si="173"/>
        <v>33.889520790191206</v>
      </c>
      <c r="R1087" s="11">
        <f t="shared" si="174"/>
        <v>6.5059552294473424E-2</v>
      </c>
      <c r="S1087" s="94"/>
    </row>
    <row r="1088" spans="1:19">
      <c r="A1088" s="9">
        <f t="shared" si="175"/>
        <v>76</v>
      </c>
      <c r="B1088" s="14" t="s">
        <v>1123</v>
      </c>
      <c r="C1088" s="8">
        <v>308.3</v>
      </c>
      <c r="D1088" s="8"/>
      <c r="E1088" s="8"/>
      <c r="F1088" s="8">
        <f t="shared" si="170"/>
        <v>308.3</v>
      </c>
      <c r="G1088" s="8">
        <v>2.9699510831586303E-3</v>
      </c>
      <c r="H1088" s="11">
        <v>2.9966508020447735E-3</v>
      </c>
      <c r="I1088" s="18">
        <f t="shared" si="172"/>
        <v>13.538995335771601</v>
      </c>
      <c r="J1088" s="18">
        <f t="shared" si="171"/>
        <v>4.9782885849632184</v>
      </c>
      <c r="K1088" s="10">
        <v>4.9394215376562123</v>
      </c>
      <c r="L1088" s="10">
        <v>0.54837176799440945</v>
      </c>
      <c r="M1088" s="200">
        <f t="shared" si="176"/>
        <v>0.54837176799440945</v>
      </c>
      <c r="N1088" s="85">
        <v>17</v>
      </c>
      <c r="O1088" s="85">
        <v>17</v>
      </c>
      <c r="P1088" s="8">
        <v>5000</v>
      </c>
      <c r="Q1088" s="10">
        <f t="shared" si="173"/>
        <v>24.005077226385442</v>
      </c>
      <c r="R1088" s="11">
        <f t="shared" si="174"/>
        <v>7.7862722109586252E-2</v>
      </c>
      <c r="S1088" s="94"/>
    </row>
    <row r="1089" spans="1:19">
      <c r="A1089" s="9">
        <f t="shared" si="175"/>
        <v>77</v>
      </c>
      <c r="B1089" s="14" t="s">
        <v>1124</v>
      </c>
      <c r="C1089" s="8">
        <v>524.94000000000005</v>
      </c>
      <c r="D1089" s="8"/>
      <c r="E1089" s="8"/>
      <c r="F1089" s="8">
        <f t="shared" si="170"/>
        <v>524.94000000000005</v>
      </c>
      <c r="G1089" s="8">
        <v>4.1928721174004195E-3</v>
      </c>
      <c r="H1089" s="11">
        <v>4.2305658381808567E-3</v>
      </c>
      <c r="I1089" s="18">
        <f t="shared" si="172"/>
        <v>19.113875768148141</v>
      </c>
      <c r="J1089" s="18">
        <f t="shared" si="171"/>
        <v>7.0281721199480716</v>
      </c>
      <c r="K1089" s="10">
        <v>6.9733009943381816</v>
      </c>
      <c r="L1089" s="10">
        <v>0.77417190775681344</v>
      </c>
      <c r="M1089" s="200">
        <f t="shared" si="176"/>
        <v>0.77417190775681344</v>
      </c>
      <c r="N1089" s="85">
        <v>24</v>
      </c>
      <c r="O1089" s="85">
        <v>24</v>
      </c>
      <c r="P1089" s="8">
        <v>5000</v>
      </c>
      <c r="Q1089" s="10">
        <f t="shared" si="173"/>
        <v>33.889520790191206</v>
      </c>
      <c r="R1089" s="11">
        <f t="shared" si="174"/>
        <v>6.4558846325658559E-2</v>
      </c>
      <c r="S1089" s="94"/>
    </row>
    <row r="1090" spans="1:19">
      <c r="A1090" s="9">
        <f t="shared" si="175"/>
        <v>78</v>
      </c>
      <c r="B1090" s="14" t="s">
        <v>1125</v>
      </c>
      <c r="C1090" s="8">
        <v>522.54999999999995</v>
      </c>
      <c r="D1090" s="8"/>
      <c r="E1090" s="8"/>
      <c r="F1090" s="8">
        <f t="shared" si="170"/>
        <v>522.54999999999995</v>
      </c>
      <c r="G1090" s="8">
        <v>4.1928721174004195E-3</v>
      </c>
      <c r="H1090" s="11">
        <v>4.2305658381808567E-3</v>
      </c>
      <c r="I1090" s="18">
        <f t="shared" si="172"/>
        <v>19.113875768148141</v>
      </c>
      <c r="J1090" s="18">
        <f t="shared" si="171"/>
        <v>7.0281721199480716</v>
      </c>
      <c r="K1090" s="10">
        <v>6.9733009943381816</v>
      </c>
      <c r="L1090" s="10">
        <v>0.77417190775681344</v>
      </c>
      <c r="M1090" s="200">
        <f t="shared" si="176"/>
        <v>0.77417190775681344</v>
      </c>
      <c r="N1090" s="85">
        <v>24</v>
      </c>
      <c r="O1090" s="85">
        <v>24</v>
      </c>
      <c r="P1090" s="8">
        <v>5000</v>
      </c>
      <c r="Q1090" s="10">
        <f t="shared" si="173"/>
        <v>33.889520790191206</v>
      </c>
      <c r="R1090" s="11">
        <f t="shared" si="174"/>
        <v>6.4854120735223827E-2</v>
      </c>
      <c r="S1090" s="94"/>
    </row>
    <row r="1091" spans="1:19">
      <c r="A1091" s="9">
        <f t="shared" si="175"/>
        <v>79</v>
      </c>
      <c r="B1091" s="14" t="s">
        <v>1126</v>
      </c>
      <c r="C1091" s="8">
        <v>315.77999999999997</v>
      </c>
      <c r="D1091" s="8"/>
      <c r="E1091" s="8"/>
      <c r="F1091" s="8">
        <f t="shared" si="170"/>
        <v>315.77999999999997</v>
      </c>
      <c r="G1091" s="8">
        <v>2.7952480782669461E-3</v>
      </c>
      <c r="H1091" s="11">
        <v>2.8203772254539045E-3</v>
      </c>
      <c r="I1091" s="18">
        <f t="shared" si="172"/>
        <v>12.742583845432094</v>
      </c>
      <c r="J1091" s="18">
        <f t="shared" si="171"/>
        <v>4.685448079965381</v>
      </c>
      <c r="K1091" s="10">
        <v>4.6488673295587875</v>
      </c>
      <c r="L1091" s="10">
        <v>0.51611460517120888</v>
      </c>
      <c r="M1091" s="200">
        <f t="shared" si="176"/>
        <v>0.51611460517120888</v>
      </c>
      <c r="N1091" s="85">
        <v>16</v>
      </c>
      <c r="O1091" s="85">
        <v>16</v>
      </c>
      <c r="P1091" s="8">
        <v>5000</v>
      </c>
      <c r="Q1091" s="10">
        <f t="shared" si="173"/>
        <v>22.593013860127471</v>
      </c>
      <c r="R1091" s="11">
        <f t="shared" si="174"/>
        <v>7.1546690291112394E-2</v>
      </c>
      <c r="S1091" s="94"/>
    </row>
    <row r="1092" spans="1:19">
      <c r="A1092" s="9">
        <f t="shared" si="175"/>
        <v>80</v>
      </c>
      <c r="B1092" s="14" t="s">
        <v>1127</v>
      </c>
      <c r="C1092" s="8">
        <v>538.4</v>
      </c>
      <c r="D1092" s="8"/>
      <c r="E1092" s="8"/>
      <c r="F1092" s="8">
        <f t="shared" si="170"/>
        <v>538.4</v>
      </c>
      <c r="G1092" s="8">
        <v>1.7470300489168412E-3</v>
      </c>
      <c r="H1092" s="11">
        <v>1.7627357659086903E-3</v>
      </c>
      <c r="I1092" s="18">
        <f t="shared" si="172"/>
        <v>7.9641149033950587</v>
      </c>
      <c r="J1092" s="18">
        <f t="shared" si="171"/>
        <v>2.9284050499783634</v>
      </c>
      <c r="K1092" s="10">
        <v>2.905542080974242</v>
      </c>
      <c r="L1092" s="10">
        <v>0.32257162823200553</v>
      </c>
      <c r="M1092" s="200">
        <f t="shared" si="176"/>
        <v>0.32257162823200553</v>
      </c>
      <c r="N1092" s="85">
        <v>10</v>
      </c>
      <c r="O1092" s="85">
        <v>10</v>
      </c>
      <c r="P1092" s="8">
        <v>5000</v>
      </c>
      <c r="Q1092" s="10">
        <f t="shared" si="173"/>
        <v>14.120633662579671</v>
      </c>
      <c r="R1092" s="11">
        <f t="shared" si="174"/>
        <v>2.6227031319798796E-2</v>
      </c>
      <c r="S1092" s="94"/>
    </row>
    <row r="1093" spans="1:19">
      <c r="A1093" s="9">
        <f t="shared" si="175"/>
        <v>81</v>
      </c>
      <c r="B1093" s="14" t="s">
        <v>1128</v>
      </c>
      <c r="C1093" s="8">
        <v>509.66</v>
      </c>
      <c r="D1093" s="8"/>
      <c r="E1093" s="8"/>
      <c r="F1093" s="8">
        <f t="shared" si="170"/>
        <v>509.66</v>
      </c>
      <c r="G1093" s="8">
        <v>4.1928721174004195E-3</v>
      </c>
      <c r="H1093" s="11">
        <v>4.2305658381808567E-3</v>
      </c>
      <c r="I1093" s="18">
        <f t="shared" si="172"/>
        <v>19.113875768148141</v>
      </c>
      <c r="J1093" s="18">
        <f t="shared" si="171"/>
        <v>7.0281721199480716</v>
      </c>
      <c r="K1093" s="10">
        <v>6.9733009943381816</v>
      </c>
      <c r="L1093" s="10">
        <v>0.77417190775681344</v>
      </c>
      <c r="M1093" s="200">
        <f t="shared" si="176"/>
        <v>0.77417190775681344</v>
      </c>
      <c r="N1093" s="85">
        <v>24</v>
      </c>
      <c r="O1093" s="85">
        <v>24</v>
      </c>
      <c r="P1093" s="8">
        <v>5000</v>
      </c>
      <c r="Q1093" s="10">
        <f t="shared" si="173"/>
        <v>33.889520790191206</v>
      </c>
      <c r="R1093" s="11">
        <f t="shared" si="174"/>
        <v>6.6494370345310999E-2</v>
      </c>
      <c r="S1093" s="94"/>
    </row>
    <row r="1094" spans="1:19">
      <c r="A1094" s="9">
        <f t="shared" si="175"/>
        <v>82</v>
      </c>
      <c r="B1094" s="14" t="s">
        <v>1129</v>
      </c>
      <c r="C1094" s="8">
        <v>508.2</v>
      </c>
      <c r="D1094" s="8"/>
      <c r="E1094" s="8"/>
      <c r="F1094" s="8">
        <f t="shared" si="170"/>
        <v>508.2</v>
      </c>
      <c r="G1094" s="8">
        <v>4.1928721174004195E-3</v>
      </c>
      <c r="H1094" s="11">
        <v>4.2305658381808567E-3</v>
      </c>
      <c r="I1094" s="18">
        <f t="shared" si="172"/>
        <v>19.113875768148141</v>
      </c>
      <c r="J1094" s="18">
        <f t="shared" si="171"/>
        <v>7.0281721199480716</v>
      </c>
      <c r="K1094" s="10">
        <v>6.9733009943381816</v>
      </c>
      <c r="L1094" s="10">
        <v>0.77417190775681344</v>
      </c>
      <c r="M1094" s="200">
        <f t="shared" si="176"/>
        <v>0.77417190775681344</v>
      </c>
      <c r="N1094" s="85">
        <v>24</v>
      </c>
      <c r="O1094" s="85">
        <v>24</v>
      </c>
      <c r="P1094" s="8">
        <v>5000</v>
      </c>
      <c r="Q1094" s="10">
        <f t="shared" si="173"/>
        <v>33.889520790191206</v>
      </c>
      <c r="R1094" s="11">
        <f t="shared" si="174"/>
        <v>6.6685401003918149E-2</v>
      </c>
      <c r="S1094" s="94"/>
    </row>
    <row r="1095" spans="1:19">
      <c r="A1095" s="9">
        <f t="shared" si="175"/>
        <v>83</v>
      </c>
      <c r="B1095" s="14" t="s">
        <v>1130</v>
      </c>
      <c r="C1095" s="8">
        <v>362.92</v>
      </c>
      <c r="D1095" s="8"/>
      <c r="E1095" s="8"/>
      <c r="F1095" s="8">
        <f t="shared" si="170"/>
        <v>362.92</v>
      </c>
      <c r="G1095" s="8">
        <v>2.7952480782669461E-3</v>
      </c>
      <c r="H1095" s="11">
        <v>2.8203772254539045E-3</v>
      </c>
      <c r="I1095" s="18">
        <f t="shared" si="172"/>
        <v>12.742583845432094</v>
      </c>
      <c r="J1095" s="18">
        <f t="shared" si="171"/>
        <v>4.685448079965381</v>
      </c>
      <c r="K1095" s="10">
        <v>4.6488673295587875</v>
      </c>
      <c r="L1095" s="10">
        <v>0.51611460517120888</v>
      </c>
      <c r="M1095" s="200">
        <f t="shared" si="176"/>
        <v>0.51611460517120888</v>
      </c>
      <c r="N1095" s="85">
        <v>16</v>
      </c>
      <c r="O1095" s="85">
        <v>16</v>
      </c>
      <c r="P1095" s="8">
        <v>5000</v>
      </c>
      <c r="Q1095" s="10">
        <f t="shared" si="173"/>
        <v>22.593013860127471</v>
      </c>
      <c r="R1095" s="11">
        <f t="shared" si="174"/>
        <v>6.2253427367264053E-2</v>
      </c>
      <c r="S1095" s="94"/>
    </row>
    <row r="1096" spans="1:19">
      <c r="A1096" s="9">
        <f t="shared" si="175"/>
        <v>84</v>
      </c>
      <c r="B1096" s="14" t="s">
        <v>1131</v>
      </c>
      <c r="C1096" s="8">
        <v>507.8</v>
      </c>
      <c r="D1096" s="8"/>
      <c r="E1096" s="8"/>
      <c r="F1096" s="8">
        <f t="shared" si="170"/>
        <v>507.8</v>
      </c>
      <c r="G1096" s="8">
        <v>3.4940600978336823E-3</v>
      </c>
      <c r="H1096" s="11">
        <v>3.5254715318173806E-3</v>
      </c>
      <c r="I1096" s="18">
        <f t="shared" si="172"/>
        <v>15.928229806790117</v>
      </c>
      <c r="J1096" s="18">
        <f t="shared" si="171"/>
        <v>5.8568100999567267</v>
      </c>
      <c r="K1096" s="10">
        <v>5.8110841619484841</v>
      </c>
      <c r="L1096" s="10">
        <v>0.64514325646401105</v>
      </c>
      <c r="M1096" s="200">
        <f t="shared" si="176"/>
        <v>0.64514325646401105</v>
      </c>
      <c r="N1096" s="85">
        <v>20</v>
      </c>
      <c r="O1096" s="85">
        <v>20</v>
      </c>
      <c r="P1096" s="8">
        <v>5000</v>
      </c>
      <c r="Q1096" s="10">
        <f t="shared" si="173"/>
        <v>28.241267325159342</v>
      </c>
      <c r="R1096" s="11">
        <f t="shared" si="174"/>
        <v>5.5614941561952229E-2</v>
      </c>
      <c r="S1096" s="94"/>
    </row>
    <row r="1097" spans="1:19">
      <c r="A1097" s="9">
        <f t="shared" si="175"/>
        <v>85</v>
      </c>
      <c r="B1097" s="14" t="s">
        <v>1132</v>
      </c>
      <c r="C1097" s="8">
        <v>511.64</v>
      </c>
      <c r="D1097" s="8"/>
      <c r="E1097" s="8"/>
      <c r="F1097" s="8">
        <f t="shared" si="170"/>
        <v>511.64</v>
      </c>
      <c r="G1097" s="8">
        <v>3.4940600978336823E-3</v>
      </c>
      <c r="H1097" s="11">
        <v>3.5254715318173806E-3</v>
      </c>
      <c r="I1097" s="18">
        <f t="shared" si="172"/>
        <v>15.928229806790117</v>
      </c>
      <c r="J1097" s="18">
        <f t="shared" si="171"/>
        <v>5.8568100999567267</v>
      </c>
      <c r="K1097" s="10">
        <v>5.8110841619484841</v>
      </c>
      <c r="L1097" s="10">
        <v>0.64514325646401105</v>
      </c>
      <c r="M1097" s="200">
        <f t="shared" si="176"/>
        <v>0.64514325646401105</v>
      </c>
      <c r="N1097" s="85">
        <v>20</v>
      </c>
      <c r="O1097" s="85">
        <v>20</v>
      </c>
      <c r="P1097" s="8">
        <v>5000</v>
      </c>
      <c r="Q1097" s="10">
        <f t="shared" si="173"/>
        <v>28.241267325159342</v>
      </c>
      <c r="R1097" s="11">
        <f t="shared" si="174"/>
        <v>5.5197536011960251E-2</v>
      </c>
      <c r="S1097" s="94"/>
    </row>
    <row r="1098" spans="1:19">
      <c r="A1098" s="9">
        <f t="shared" si="175"/>
        <v>86</v>
      </c>
      <c r="B1098" s="14" t="s">
        <v>1133</v>
      </c>
      <c r="C1098" s="8">
        <v>317.8</v>
      </c>
      <c r="D1098" s="8"/>
      <c r="E1098" s="8"/>
      <c r="F1098" s="8">
        <f t="shared" si="170"/>
        <v>317.8</v>
      </c>
      <c r="G1098" s="8">
        <v>2.7952480782669461E-3</v>
      </c>
      <c r="H1098" s="11">
        <v>2.8203772254539045E-3</v>
      </c>
      <c r="I1098" s="18">
        <f t="shared" si="172"/>
        <v>12.742583845432094</v>
      </c>
      <c r="J1098" s="18">
        <f t="shared" si="171"/>
        <v>4.685448079965381</v>
      </c>
      <c r="K1098" s="10">
        <v>4.6488673295587875</v>
      </c>
      <c r="L1098" s="10">
        <v>0.51611460517120888</v>
      </c>
      <c r="M1098" s="200">
        <f t="shared" si="176"/>
        <v>0.51611460517120888</v>
      </c>
      <c r="N1098" s="85">
        <v>16</v>
      </c>
      <c r="O1098" s="85">
        <v>16</v>
      </c>
      <c r="P1098" s="8">
        <v>5000</v>
      </c>
      <c r="Q1098" s="10">
        <f t="shared" si="173"/>
        <v>22.593013860127471</v>
      </c>
      <c r="R1098" s="11">
        <f t="shared" si="174"/>
        <v>7.1091925299331241E-2</v>
      </c>
      <c r="S1098" s="94"/>
    </row>
    <row r="1099" spans="1:19">
      <c r="A1099" s="9">
        <f t="shared" si="175"/>
        <v>87</v>
      </c>
      <c r="B1099" s="14" t="s">
        <v>1134</v>
      </c>
      <c r="C1099" s="8">
        <v>514.9</v>
      </c>
      <c r="D1099" s="8"/>
      <c r="E1099" s="8"/>
      <c r="F1099" s="8">
        <f t="shared" si="170"/>
        <v>514.9</v>
      </c>
      <c r="G1099" s="8">
        <v>4.1928721174004195E-3</v>
      </c>
      <c r="H1099" s="11">
        <v>4.2305658381808567E-3</v>
      </c>
      <c r="I1099" s="18">
        <f t="shared" si="172"/>
        <v>19.113875768148141</v>
      </c>
      <c r="J1099" s="18">
        <f t="shared" si="171"/>
        <v>7.0281721199480716</v>
      </c>
      <c r="K1099" s="10">
        <v>6.9733009943381816</v>
      </c>
      <c r="L1099" s="10">
        <v>0.77417190775681344</v>
      </c>
      <c r="M1099" s="200">
        <f t="shared" si="176"/>
        <v>0.77417190775681344</v>
      </c>
      <c r="N1099" s="85">
        <v>24</v>
      </c>
      <c r="O1099" s="85">
        <v>24</v>
      </c>
      <c r="P1099" s="8">
        <v>5000</v>
      </c>
      <c r="Q1099" s="10">
        <f t="shared" si="173"/>
        <v>33.889520790191206</v>
      </c>
      <c r="R1099" s="11">
        <f t="shared" si="174"/>
        <v>6.5817674869277934E-2</v>
      </c>
      <c r="S1099" s="94"/>
    </row>
    <row r="1100" spans="1:19">
      <c r="A1100" s="9">
        <f t="shared" si="175"/>
        <v>88</v>
      </c>
      <c r="B1100" s="14" t="s">
        <v>1135</v>
      </c>
      <c r="C1100" s="8">
        <v>513.5</v>
      </c>
      <c r="D1100" s="8"/>
      <c r="E1100" s="8"/>
      <c r="F1100" s="8">
        <f t="shared" si="170"/>
        <v>513.5</v>
      </c>
      <c r="G1100" s="8">
        <v>4.1928721174004195E-3</v>
      </c>
      <c r="H1100" s="11">
        <v>4.2305658381808567E-3</v>
      </c>
      <c r="I1100" s="18">
        <f t="shared" si="172"/>
        <v>19.113875768148141</v>
      </c>
      <c r="J1100" s="18">
        <f t="shared" si="171"/>
        <v>7.0281721199480716</v>
      </c>
      <c r="K1100" s="10">
        <v>6.9733009943381816</v>
      </c>
      <c r="L1100" s="10">
        <v>0.77417190775681344</v>
      </c>
      <c r="M1100" s="200">
        <f t="shared" si="176"/>
        <v>0.77417190775681344</v>
      </c>
      <c r="N1100" s="85">
        <v>24</v>
      </c>
      <c r="O1100" s="85">
        <v>24</v>
      </c>
      <c r="P1100" s="8">
        <v>5000</v>
      </c>
      <c r="Q1100" s="10">
        <f t="shared" si="173"/>
        <v>33.889520790191206</v>
      </c>
      <c r="R1100" s="11">
        <f t="shared" si="174"/>
        <v>6.5997119357723871E-2</v>
      </c>
      <c r="S1100" s="94"/>
    </row>
    <row r="1101" spans="1:19">
      <c r="A1101" s="9">
        <f t="shared" si="175"/>
        <v>89</v>
      </c>
      <c r="B1101" s="14" t="s">
        <v>1136</v>
      </c>
      <c r="C1101" s="8">
        <v>314.7</v>
      </c>
      <c r="D1101" s="8"/>
      <c r="E1101" s="8"/>
      <c r="F1101" s="8">
        <f t="shared" si="170"/>
        <v>314.7</v>
      </c>
      <c r="G1101" s="8">
        <v>2.7952480782669461E-3</v>
      </c>
      <c r="H1101" s="11">
        <v>2.8203772254539045E-3</v>
      </c>
      <c r="I1101" s="18">
        <f t="shared" si="172"/>
        <v>12.742583845432094</v>
      </c>
      <c r="J1101" s="18">
        <f t="shared" si="171"/>
        <v>4.685448079965381</v>
      </c>
      <c r="K1101" s="10">
        <v>4.6488673295587875</v>
      </c>
      <c r="L1101" s="10">
        <v>0.51611460517120888</v>
      </c>
      <c r="M1101" s="200">
        <f t="shared" si="176"/>
        <v>0.51611460517120888</v>
      </c>
      <c r="N1101" s="85">
        <v>16</v>
      </c>
      <c r="O1101" s="85">
        <v>16</v>
      </c>
      <c r="P1101" s="8">
        <v>5000</v>
      </c>
      <c r="Q1101" s="10">
        <f t="shared" si="173"/>
        <v>22.593013860127471</v>
      </c>
      <c r="R1101" s="11">
        <f t="shared" si="174"/>
        <v>7.1792227073808293E-2</v>
      </c>
      <c r="S1101" s="94"/>
    </row>
    <row r="1102" spans="1:19">
      <c r="A1102" s="9">
        <f t="shared" si="175"/>
        <v>90</v>
      </c>
      <c r="B1102" s="14" t="s">
        <v>1137</v>
      </c>
      <c r="C1102" s="8">
        <v>368.4</v>
      </c>
      <c r="D1102" s="8"/>
      <c r="E1102" s="8"/>
      <c r="F1102" s="8">
        <f t="shared" si="170"/>
        <v>368.4</v>
      </c>
      <c r="G1102" s="8">
        <v>2.4458420684835779E-3</v>
      </c>
      <c r="H1102" s="11">
        <v>2.4678300722721664E-3</v>
      </c>
      <c r="I1102" s="18">
        <f t="shared" si="172"/>
        <v>11.149760864753084</v>
      </c>
      <c r="J1102" s="18">
        <f t="shared" si="171"/>
        <v>4.0997670699697091</v>
      </c>
      <c r="K1102" s="10">
        <v>4.0677589133639396</v>
      </c>
      <c r="L1102" s="10">
        <v>0.4516002795248078</v>
      </c>
      <c r="M1102" s="200">
        <f t="shared" si="176"/>
        <v>0.4516002795248078</v>
      </c>
      <c r="N1102" s="85">
        <v>14</v>
      </c>
      <c r="O1102" s="85">
        <v>14</v>
      </c>
      <c r="P1102" s="8">
        <v>5000</v>
      </c>
      <c r="Q1102" s="10">
        <f t="shared" si="173"/>
        <v>19.768887127611539</v>
      </c>
      <c r="R1102" s="11">
        <f t="shared" si="174"/>
        <v>5.3661474287762051E-2</v>
      </c>
      <c r="S1102" s="94"/>
    </row>
    <row r="1103" spans="1:19">
      <c r="A1103" s="9">
        <f t="shared" si="175"/>
        <v>91</v>
      </c>
      <c r="B1103" s="14" t="s">
        <v>1138</v>
      </c>
      <c r="C1103" s="8">
        <v>506.3</v>
      </c>
      <c r="D1103" s="8"/>
      <c r="E1103" s="8"/>
      <c r="F1103" s="8">
        <f t="shared" si="170"/>
        <v>506.3</v>
      </c>
      <c r="G1103" s="8">
        <v>3.8434661076170509E-3</v>
      </c>
      <c r="H1103" s="11">
        <v>3.8780186849991186E-3</v>
      </c>
      <c r="I1103" s="18">
        <f t="shared" si="172"/>
        <v>17.521052787469131</v>
      </c>
      <c r="J1103" s="18">
        <f t="shared" si="171"/>
        <v>6.4424911099523996</v>
      </c>
      <c r="K1103" s="10">
        <v>6.3921925781433329</v>
      </c>
      <c r="L1103" s="10">
        <v>0.70965758211041219</v>
      </c>
      <c r="M1103" s="200">
        <f t="shared" si="176"/>
        <v>0.70965758211041219</v>
      </c>
      <c r="N1103" s="85">
        <v>22</v>
      </c>
      <c r="O1103" s="85">
        <v>22</v>
      </c>
      <c r="P1103" s="8">
        <v>5000</v>
      </c>
      <c r="Q1103" s="10">
        <f t="shared" si="173"/>
        <v>31.065394057675277</v>
      </c>
      <c r="R1103" s="11">
        <f t="shared" si="174"/>
        <v>6.1357681330585181E-2</v>
      </c>
      <c r="S1103" s="94"/>
    </row>
    <row r="1104" spans="1:19">
      <c r="A1104" s="9">
        <f t="shared" si="175"/>
        <v>92</v>
      </c>
      <c r="B1104" s="14" t="s">
        <v>1139</v>
      </c>
      <c r="C1104" s="8">
        <v>312.3</v>
      </c>
      <c r="D1104" s="8"/>
      <c r="E1104" s="8"/>
      <c r="F1104" s="8">
        <f t="shared" si="170"/>
        <v>312.3</v>
      </c>
      <c r="G1104" s="8">
        <v>2.7952480782669461E-3</v>
      </c>
      <c r="H1104" s="11">
        <v>2.8203772254539045E-3</v>
      </c>
      <c r="I1104" s="18">
        <f t="shared" si="172"/>
        <v>12.742583845432094</v>
      </c>
      <c r="J1104" s="18">
        <f t="shared" si="171"/>
        <v>4.685448079965381</v>
      </c>
      <c r="K1104" s="10">
        <v>4.6488673295587875</v>
      </c>
      <c r="L1104" s="10">
        <v>0.51611460517120888</v>
      </c>
      <c r="M1104" s="200">
        <f t="shared" si="176"/>
        <v>0.51611460517120888</v>
      </c>
      <c r="N1104" s="85">
        <v>16</v>
      </c>
      <c r="O1104" s="85">
        <v>16</v>
      </c>
      <c r="P1104" s="8">
        <v>5000</v>
      </c>
      <c r="Q1104" s="10">
        <f t="shared" si="173"/>
        <v>22.593013860127471</v>
      </c>
      <c r="R1104" s="11">
        <f t="shared" si="174"/>
        <v>7.2343944476873104E-2</v>
      </c>
      <c r="S1104" s="94"/>
    </row>
    <row r="1105" spans="1:19">
      <c r="A1105" s="9">
        <f t="shared" si="175"/>
        <v>93</v>
      </c>
      <c r="B1105" s="14" t="s">
        <v>1140</v>
      </c>
      <c r="C1105" s="8">
        <v>774.9</v>
      </c>
      <c r="D1105" s="8"/>
      <c r="E1105" s="8"/>
      <c r="F1105" s="8">
        <f t="shared" si="170"/>
        <v>774.9</v>
      </c>
      <c r="G1105" s="8">
        <v>1.5723270440251571E-3</v>
      </c>
      <c r="H1105" s="11">
        <v>1.5864621893178213E-3</v>
      </c>
      <c r="I1105" s="18">
        <f t="shared" si="172"/>
        <v>7.1677034130555519</v>
      </c>
      <c r="J1105" s="18">
        <f t="shared" si="171"/>
        <v>2.6355645449805265</v>
      </c>
      <c r="K1105" s="10">
        <v>2.6149878728768177</v>
      </c>
      <c r="L1105" s="10">
        <v>0.29031446540880501</v>
      </c>
      <c r="M1105" s="200">
        <f t="shared" si="176"/>
        <v>0.29031446540880501</v>
      </c>
      <c r="N1105" s="85">
        <v>9</v>
      </c>
      <c r="O1105" s="85">
        <v>9</v>
      </c>
      <c r="P1105" s="8">
        <v>5000</v>
      </c>
      <c r="Q1105" s="10">
        <f t="shared" si="173"/>
        <v>12.708570296321701</v>
      </c>
      <c r="R1105" s="11">
        <f t="shared" si="174"/>
        <v>1.6400271385109952E-2</v>
      </c>
      <c r="S1105" s="94"/>
    </row>
    <row r="1106" spans="1:19">
      <c r="A1106" s="9">
        <f t="shared" si="175"/>
        <v>94</v>
      </c>
      <c r="B1106" s="14" t="s">
        <v>1141</v>
      </c>
      <c r="C1106" s="8">
        <v>776.8</v>
      </c>
      <c r="D1106" s="8"/>
      <c r="E1106" s="8"/>
      <c r="F1106" s="8">
        <f t="shared" si="170"/>
        <v>776.8</v>
      </c>
      <c r="G1106" s="8">
        <v>1.5723270440251571E-3</v>
      </c>
      <c r="H1106" s="11">
        <v>1.5864621893178213E-3</v>
      </c>
      <c r="I1106" s="18">
        <f t="shared" si="172"/>
        <v>7.1677034130555519</v>
      </c>
      <c r="J1106" s="18">
        <f t="shared" si="171"/>
        <v>2.6355645449805265</v>
      </c>
      <c r="K1106" s="10">
        <v>2.6149878728768177</v>
      </c>
      <c r="L1106" s="10">
        <v>0.29031446540880501</v>
      </c>
      <c r="M1106" s="200">
        <f t="shared" si="176"/>
        <v>0.29031446540880501</v>
      </c>
      <c r="N1106" s="85">
        <v>9</v>
      </c>
      <c r="O1106" s="85">
        <v>9</v>
      </c>
      <c r="P1106" s="8">
        <v>5000</v>
      </c>
      <c r="Q1106" s="10">
        <f t="shared" si="173"/>
        <v>12.708570296321701</v>
      </c>
      <c r="R1106" s="11">
        <f t="shared" si="174"/>
        <v>1.6360157436047504E-2</v>
      </c>
      <c r="S1106" s="94"/>
    </row>
    <row r="1107" spans="1:19">
      <c r="A1107" s="9">
        <f t="shared" si="175"/>
        <v>95</v>
      </c>
      <c r="B1107" s="14" t="s">
        <v>1142</v>
      </c>
      <c r="C1107" s="8">
        <v>312.8</v>
      </c>
      <c r="D1107" s="8"/>
      <c r="E1107" s="8"/>
      <c r="F1107" s="8">
        <f t="shared" si="170"/>
        <v>312.8</v>
      </c>
      <c r="G1107" s="8">
        <v>2.7952480782669461E-3</v>
      </c>
      <c r="H1107" s="11">
        <v>2.8203772254539045E-3</v>
      </c>
      <c r="I1107" s="18">
        <f t="shared" si="172"/>
        <v>12.742583845432094</v>
      </c>
      <c r="J1107" s="18">
        <f t="shared" si="171"/>
        <v>4.685448079965381</v>
      </c>
      <c r="K1107" s="10">
        <v>4.6488673295587875</v>
      </c>
      <c r="L1107" s="10">
        <v>0.51611460517120888</v>
      </c>
      <c r="M1107" s="200">
        <f t="shared" si="176"/>
        <v>0.51611460517120888</v>
      </c>
      <c r="N1107" s="85">
        <v>16</v>
      </c>
      <c r="O1107" s="85">
        <v>16</v>
      </c>
      <c r="P1107" s="8">
        <v>5000</v>
      </c>
      <c r="Q1107" s="10">
        <f t="shared" si="173"/>
        <v>22.593013860127471</v>
      </c>
      <c r="R1107" s="11">
        <f t="shared" si="174"/>
        <v>7.222830517943564E-2</v>
      </c>
      <c r="S1107" s="94"/>
    </row>
    <row r="1108" spans="1:19">
      <c r="A1108" s="9">
        <f t="shared" si="175"/>
        <v>96</v>
      </c>
      <c r="B1108" s="14" t="s">
        <v>1143</v>
      </c>
      <c r="C1108" s="8">
        <v>317.2</v>
      </c>
      <c r="D1108" s="8"/>
      <c r="E1108" s="8"/>
      <c r="F1108" s="8">
        <f t="shared" si="170"/>
        <v>317.2</v>
      </c>
      <c r="G1108" s="8">
        <v>2.7952480782669461E-3</v>
      </c>
      <c r="H1108" s="11">
        <v>2.8203772254539045E-3</v>
      </c>
      <c r="I1108" s="18">
        <f t="shared" si="172"/>
        <v>12.742583845432094</v>
      </c>
      <c r="J1108" s="18">
        <f t="shared" si="171"/>
        <v>4.685448079965381</v>
      </c>
      <c r="K1108" s="10">
        <v>4.6488673295587875</v>
      </c>
      <c r="L1108" s="10">
        <v>0.51611460517120888</v>
      </c>
      <c r="M1108" s="200">
        <f t="shared" si="176"/>
        <v>0.51611460517120888</v>
      </c>
      <c r="N1108" s="85">
        <v>16</v>
      </c>
      <c r="O1108" s="85">
        <v>16</v>
      </c>
      <c r="P1108" s="8">
        <v>5000</v>
      </c>
      <c r="Q1108" s="10">
        <f t="shared" si="173"/>
        <v>22.593013860127471</v>
      </c>
      <c r="R1108" s="11">
        <f t="shared" si="174"/>
        <v>7.1226399306833138E-2</v>
      </c>
      <c r="S1108" s="94"/>
    </row>
    <row r="1109" spans="1:19">
      <c r="A1109" s="9">
        <f t="shared" si="175"/>
        <v>97</v>
      </c>
      <c r="B1109" s="14" t="s">
        <v>1144</v>
      </c>
      <c r="C1109" s="8">
        <v>329.5</v>
      </c>
      <c r="D1109" s="8"/>
      <c r="E1109" s="8"/>
      <c r="F1109" s="8">
        <f t="shared" si="170"/>
        <v>329.5</v>
      </c>
      <c r="G1109" s="8">
        <v>2.7952480782669461E-3</v>
      </c>
      <c r="H1109" s="11">
        <v>2.8203772254539045E-3</v>
      </c>
      <c r="I1109" s="18">
        <f t="shared" si="172"/>
        <v>12.742583845432094</v>
      </c>
      <c r="J1109" s="18">
        <f t="shared" si="171"/>
        <v>4.685448079965381</v>
      </c>
      <c r="K1109" s="10">
        <v>4.6488673295587875</v>
      </c>
      <c r="L1109" s="10">
        <v>0.51611460517120888</v>
      </c>
      <c r="M1109" s="200">
        <f t="shared" si="176"/>
        <v>0.51611460517120888</v>
      </c>
      <c r="N1109" s="85">
        <v>16</v>
      </c>
      <c r="O1109" s="85">
        <v>16</v>
      </c>
      <c r="P1109" s="8">
        <v>5000</v>
      </c>
      <c r="Q1109" s="10">
        <f t="shared" si="173"/>
        <v>22.593013860127471</v>
      </c>
      <c r="R1109" s="11">
        <f t="shared" si="174"/>
        <v>6.8567568619506733E-2</v>
      </c>
      <c r="S1109" s="94"/>
    </row>
    <row r="1110" spans="1:19">
      <c r="A1110" s="9">
        <f t="shared" si="175"/>
        <v>98</v>
      </c>
      <c r="B1110" s="14" t="s">
        <v>1145</v>
      </c>
      <c r="C1110" s="8">
        <v>314.2</v>
      </c>
      <c r="D1110" s="8"/>
      <c r="E1110" s="8"/>
      <c r="F1110" s="8">
        <f t="shared" si="170"/>
        <v>314.2</v>
      </c>
      <c r="G1110" s="8">
        <v>2.9699510831586303E-3</v>
      </c>
      <c r="H1110" s="11">
        <v>2.9966508020447735E-3</v>
      </c>
      <c r="I1110" s="18">
        <f t="shared" si="172"/>
        <v>13.538995335771601</v>
      </c>
      <c r="J1110" s="18">
        <f t="shared" si="171"/>
        <v>4.9782885849632184</v>
      </c>
      <c r="K1110" s="10">
        <v>4.9394215376562123</v>
      </c>
      <c r="L1110" s="10">
        <v>0.54837176799440945</v>
      </c>
      <c r="M1110" s="200">
        <f t="shared" si="176"/>
        <v>0.54837176799440945</v>
      </c>
      <c r="N1110" s="85">
        <v>17</v>
      </c>
      <c r="O1110" s="85">
        <v>17</v>
      </c>
      <c r="P1110" s="8">
        <v>5000</v>
      </c>
      <c r="Q1110" s="10">
        <f t="shared" si="173"/>
        <v>24.005077226385442</v>
      </c>
      <c r="R1110" s="11">
        <f t="shared" si="174"/>
        <v>7.6400627709692692E-2</v>
      </c>
      <c r="S1110" s="94"/>
    </row>
    <row r="1111" spans="1:19">
      <c r="A1111" s="9">
        <f t="shared" si="175"/>
        <v>99</v>
      </c>
      <c r="B1111" s="14" t="s">
        <v>1146</v>
      </c>
      <c r="C1111" s="8">
        <v>317.7</v>
      </c>
      <c r="D1111" s="8"/>
      <c r="E1111" s="8"/>
      <c r="F1111" s="8">
        <f t="shared" si="170"/>
        <v>317.7</v>
      </c>
      <c r="G1111" s="8">
        <v>2.9699510831586303E-3</v>
      </c>
      <c r="H1111" s="11">
        <v>2.8203772254539045E-3</v>
      </c>
      <c r="I1111" s="18">
        <f t="shared" si="172"/>
        <v>13.139007674921961</v>
      </c>
      <c r="J1111" s="18">
        <f t="shared" si="171"/>
        <v>4.8312131220688057</v>
      </c>
      <c r="K1111" s="10">
        <v>4.7934943386433444</v>
      </c>
      <c r="L1111" s="10">
        <v>0.54837176799440945</v>
      </c>
      <c r="M1111" s="200">
        <f t="shared" si="176"/>
        <v>0.54837176799440945</v>
      </c>
      <c r="N1111" s="85">
        <v>16</v>
      </c>
      <c r="O1111" s="85">
        <v>17</v>
      </c>
      <c r="P1111" s="8">
        <v>5000</v>
      </c>
      <c r="Q1111" s="10">
        <f t="shared" si="173"/>
        <v>23.312086903628522</v>
      </c>
      <c r="R1111" s="11">
        <f t="shared" si="174"/>
        <v>7.3377673602859683E-2</v>
      </c>
      <c r="S1111" s="94"/>
    </row>
    <row r="1112" spans="1:19">
      <c r="A1112" s="9">
        <f t="shared" si="175"/>
        <v>100</v>
      </c>
      <c r="B1112" s="14" t="s">
        <v>1147</v>
      </c>
      <c r="C1112" s="8">
        <v>197.7</v>
      </c>
      <c r="D1112" s="8"/>
      <c r="E1112" s="8"/>
      <c r="F1112" s="8">
        <f t="shared" si="170"/>
        <v>197.7</v>
      </c>
      <c r="G1112" s="8">
        <v>8.7351502445842059E-4</v>
      </c>
      <c r="H1112" s="11">
        <v>7.0509430636347611E-4</v>
      </c>
      <c r="I1112" s="18">
        <f t="shared" si="172"/>
        <v>3.5820697908478905</v>
      </c>
      <c r="J1112" s="18">
        <f t="shared" si="171"/>
        <v>1.3171270620947695</v>
      </c>
      <c r="K1112" s="10">
        <v>1.3068438414742531</v>
      </c>
      <c r="L1112" s="10">
        <v>0.16128581411600276</v>
      </c>
      <c r="M1112" s="200">
        <f t="shared" si="176"/>
        <v>0.16128581411600276</v>
      </c>
      <c r="N1112" s="85">
        <v>4</v>
      </c>
      <c r="O1112" s="85">
        <v>5</v>
      </c>
      <c r="P1112" s="8">
        <v>5000</v>
      </c>
      <c r="Q1112" s="10">
        <f t="shared" si="173"/>
        <v>6.3673265085329156</v>
      </c>
      <c r="R1112" s="11">
        <f t="shared" si="174"/>
        <v>3.2207013194400183E-2</v>
      </c>
      <c r="S1112" s="94"/>
    </row>
    <row r="1113" spans="1:19">
      <c r="A1113" s="9">
        <f t="shared" si="175"/>
        <v>101</v>
      </c>
      <c r="B1113" s="14" t="s">
        <v>1148</v>
      </c>
      <c r="C1113" s="8">
        <v>208</v>
      </c>
      <c r="D1113" s="8"/>
      <c r="E1113" s="8"/>
      <c r="F1113" s="8">
        <f t="shared" si="170"/>
        <v>208</v>
      </c>
      <c r="G1113" s="8">
        <v>8.7351502445842059E-4</v>
      </c>
      <c r="H1113" s="11">
        <v>7.0509430636347611E-4</v>
      </c>
      <c r="I1113" s="18">
        <f t="shared" si="172"/>
        <v>3.5820697908478905</v>
      </c>
      <c r="J1113" s="18">
        <f t="shared" si="171"/>
        <v>1.3171270620947695</v>
      </c>
      <c r="K1113" s="10">
        <v>1.3068438414742531</v>
      </c>
      <c r="L1113" s="10">
        <v>0.16128581411600276</v>
      </c>
      <c r="M1113" s="200">
        <f t="shared" si="176"/>
        <v>0.16128581411600276</v>
      </c>
      <c r="N1113" s="85">
        <v>4</v>
      </c>
      <c r="O1113" s="85">
        <v>5</v>
      </c>
      <c r="P1113" s="8">
        <v>5000</v>
      </c>
      <c r="Q1113" s="10">
        <f t="shared" si="173"/>
        <v>6.3673265085329156</v>
      </c>
      <c r="R1113" s="11">
        <f t="shared" si="174"/>
        <v>3.0612146675639017E-2</v>
      </c>
      <c r="S1113" s="94"/>
    </row>
    <row r="1114" spans="1:19">
      <c r="A1114" s="9">
        <f t="shared" si="175"/>
        <v>102</v>
      </c>
      <c r="B1114" s="14" t="s">
        <v>1149</v>
      </c>
      <c r="C1114" s="8">
        <v>147.1</v>
      </c>
      <c r="D1114" s="8"/>
      <c r="E1114" s="8"/>
      <c r="F1114" s="8">
        <f t="shared" si="170"/>
        <v>147.1</v>
      </c>
      <c r="G1114" s="8">
        <v>5.2410901467505244E-4</v>
      </c>
      <c r="H1114" s="11">
        <v>5.2882072977260709E-4</v>
      </c>
      <c r="I1114" s="18">
        <f t="shared" si="172"/>
        <v>2.3892344710185176</v>
      </c>
      <c r="J1114" s="18">
        <f t="shared" si="171"/>
        <v>0.87852151499350895</v>
      </c>
      <c r="K1114" s="10">
        <v>0.8716626242922727</v>
      </c>
      <c r="L1114" s="10">
        <v>9.677148846960168E-2</v>
      </c>
      <c r="M1114" s="200">
        <f t="shared" si="176"/>
        <v>9.677148846960168E-2</v>
      </c>
      <c r="N1114" s="85">
        <v>3</v>
      </c>
      <c r="O1114" s="85">
        <v>3</v>
      </c>
      <c r="P1114" s="8">
        <v>5000</v>
      </c>
      <c r="Q1114" s="10">
        <f t="shared" si="173"/>
        <v>4.2361900987739007</v>
      </c>
      <c r="R1114" s="11">
        <f t="shared" si="174"/>
        <v>2.8798029223479953E-2</v>
      </c>
      <c r="S1114" s="94"/>
    </row>
    <row r="1115" spans="1:19">
      <c r="A1115" s="9">
        <f t="shared" si="175"/>
        <v>103</v>
      </c>
      <c r="B1115" s="14" t="s">
        <v>1150</v>
      </c>
      <c r="C1115" s="8">
        <v>145.5</v>
      </c>
      <c r="D1115" s="8"/>
      <c r="E1115" s="8"/>
      <c r="F1115" s="8">
        <f t="shared" si="170"/>
        <v>145.5</v>
      </c>
      <c r="G1115" s="8">
        <v>5.2410901467505244E-4</v>
      </c>
      <c r="H1115" s="11">
        <v>5.2882072977260709E-4</v>
      </c>
      <c r="I1115" s="18">
        <f t="shared" si="172"/>
        <v>2.3892344710185176</v>
      </c>
      <c r="J1115" s="18">
        <f t="shared" si="171"/>
        <v>0.87852151499350895</v>
      </c>
      <c r="K1115" s="10">
        <v>0.8716626242922727</v>
      </c>
      <c r="L1115" s="10">
        <v>9.677148846960168E-2</v>
      </c>
      <c r="M1115" s="200">
        <f t="shared" si="176"/>
        <v>9.677148846960168E-2</v>
      </c>
      <c r="N1115" s="85">
        <v>3</v>
      </c>
      <c r="O1115" s="85">
        <v>3</v>
      </c>
      <c r="P1115" s="8">
        <v>5000</v>
      </c>
      <c r="Q1115" s="10">
        <f t="shared" si="173"/>
        <v>4.2361900987739007</v>
      </c>
      <c r="R1115" s="11">
        <f t="shared" si="174"/>
        <v>2.9114708582638493E-2</v>
      </c>
      <c r="S1115" s="94"/>
    </row>
    <row r="1116" spans="1:19">
      <c r="A1116" s="9">
        <f t="shared" si="175"/>
        <v>104</v>
      </c>
      <c r="B1116" s="14" t="s">
        <v>1151</v>
      </c>
      <c r="C1116" s="8">
        <v>160.5</v>
      </c>
      <c r="D1116" s="8"/>
      <c r="E1116" s="8"/>
      <c r="F1116" s="8">
        <f t="shared" si="170"/>
        <v>160.5</v>
      </c>
      <c r="G1116" s="8">
        <v>5.2410901467505244E-4</v>
      </c>
      <c r="H1116" s="11">
        <v>5.2882072977260709E-4</v>
      </c>
      <c r="I1116" s="18">
        <f t="shared" si="172"/>
        <v>2.3892344710185176</v>
      </c>
      <c r="J1116" s="18">
        <f t="shared" si="171"/>
        <v>0.87852151499350895</v>
      </c>
      <c r="K1116" s="10">
        <v>0.8716626242922727</v>
      </c>
      <c r="L1116" s="10">
        <v>9.677148846960168E-2</v>
      </c>
      <c r="M1116" s="200">
        <f t="shared" si="176"/>
        <v>9.677148846960168E-2</v>
      </c>
      <c r="N1116" s="85">
        <v>3</v>
      </c>
      <c r="O1116" s="85">
        <v>3</v>
      </c>
      <c r="P1116" s="8">
        <v>5000</v>
      </c>
      <c r="Q1116" s="10">
        <f t="shared" si="173"/>
        <v>4.2361900987739007</v>
      </c>
      <c r="R1116" s="11">
        <f t="shared" si="174"/>
        <v>2.6393707780522746E-2</v>
      </c>
      <c r="S1116" s="94"/>
    </row>
    <row r="1117" spans="1:19">
      <c r="A1117" s="9">
        <f t="shared" si="175"/>
        <v>105</v>
      </c>
      <c r="B1117" s="14" t="s">
        <v>1152</v>
      </c>
      <c r="C1117" s="8">
        <v>69.400000000000006</v>
      </c>
      <c r="D1117" s="8"/>
      <c r="E1117" s="8"/>
      <c r="F1117" s="8">
        <f t="shared" si="170"/>
        <v>69.400000000000006</v>
      </c>
      <c r="G1117" s="8">
        <v>5.2410901467505244E-4</v>
      </c>
      <c r="H1117" s="11">
        <v>5.2882072977260709E-4</v>
      </c>
      <c r="I1117" s="18">
        <f t="shared" si="172"/>
        <v>2.3892344710185176</v>
      </c>
      <c r="J1117" s="18">
        <f t="shared" si="171"/>
        <v>0.87852151499350895</v>
      </c>
      <c r="K1117" s="10">
        <v>0.8716626242922727</v>
      </c>
      <c r="L1117" s="10">
        <v>9.677148846960168E-2</v>
      </c>
      <c r="M1117" s="200">
        <f t="shared" si="176"/>
        <v>9.677148846960168E-2</v>
      </c>
      <c r="N1117" s="85">
        <v>3</v>
      </c>
      <c r="O1117" s="85">
        <v>3</v>
      </c>
      <c r="P1117" s="8">
        <v>5000</v>
      </c>
      <c r="Q1117" s="10">
        <f t="shared" si="173"/>
        <v>4.2361900987739007</v>
      </c>
      <c r="R1117" s="11">
        <f t="shared" si="174"/>
        <v>6.104020315236168E-2</v>
      </c>
      <c r="S1117" s="94"/>
    </row>
    <row r="1118" spans="1:19">
      <c r="A1118" s="9">
        <f t="shared" si="175"/>
        <v>106</v>
      </c>
      <c r="B1118" s="14" t="s">
        <v>1153</v>
      </c>
      <c r="C1118" s="8">
        <v>167.7</v>
      </c>
      <c r="D1118" s="8"/>
      <c r="E1118" s="8"/>
      <c r="F1118" s="8">
        <f t="shared" si="170"/>
        <v>167.7</v>
      </c>
      <c r="G1118" s="8">
        <v>8.7351502445842059E-4</v>
      </c>
      <c r="H1118" s="11">
        <v>7.0509430636347611E-4</v>
      </c>
      <c r="I1118" s="18">
        <f t="shared" si="172"/>
        <v>3.5820697908478905</v>
      </c>
      <c r="J1118" s="18">
        <f t="shared" si="171"/>
        <v>1.3171270620947695</v>
      </c>
      <c r="K1118" s="10">
        <v>1.3068438414742531</v>
      </c>
      <c r="L1118" s="10">
        <v>0.16128581411600276</v>
      </c>
      <c r="M1118" s="200">
        <f t="shared" si="176"/>
        <v>0.16128581411600276</v>
      </c>
      <c r="N1118" s="85">
        <v>4</v>
      </c>
      <c r="O1118" s="85">
        <v>5</v>
      </c>
      <c r="P1118" s="8">
        <v>5000</v>
      </c>
      <c r="Q1118" s="10">
        <f t="shared" si="173"/>
        <v>6.3673265085329156</v>
      </c>
      <c r="R1118" s="11">
        <f t="shared" si="174"/>
        <v>3.7968554016296459E-2</v>
      </c>
      <c r="S1118" s="94"/>
    </row>
    <row r="1119" spans="1:19">
      <c r="A1119" s="9">
        <f t="shared" si="175"/>
        <v>107</v>
      </c>
      <c r="B1119" s="14" t="s">
        <v>1154</v>
      </c>
      <c r="C1119" s="8">
        <v>221.9</v>
      </c>
      <c r="D1119" s="8"/>
      <c r="E1119" s="8"/>
      <c r="F1119" s="8">
        <f t="shared" si="170"/>
        <v>221.9</v>
      </c>
      <c r="G1119" s="8">
        <v>5.2410901467505244E-4</v>
      </c>
      <c r="H1119" s="11">
        <v>5.2882072977260709E-4</v>
      </c>
      <c r="I1119" s="18">
        <f t="shared" si="172"/>
        <v>2.3892344710185176</v>
      </c>
      <c r="J1119" s="18">
        <f t="shared" si="171"/>
        <v>0.87852151499350895</v>
      </c>
      <c r="K1119" s="10">
        <v>0.8716626242922727</v>
      </c>
      <c r="L1119" s="10">
        <v>9.677148846960168E-2</v>
      </c>
      <c r="M1119" s="200">
        <f t="shared" si="176"/>
        <v>9.677148846960168E-2</v>
      </c>
      <c r="N1119" s="85">
        <v>3</v>
      </c>
      <c r="O1119" s="85">
        <v>3</v>
      </c>
      <c r="P1119" s="8">
        <v>5000</v>
      </c>
      <c r="Q1119" s="10">
        <f t="shared" si="173"/>
        <v>4.2361900987739007</v>
      </c>
      <c r="R1119" s="11">
        <f t="shared" si="174"/>
        <v>1.9090536722730513E-2</v>
      </c>
      <c r="S1119" s="94"/>
    </row>
    <row r="1120" spans="1:19">
      <c r="A1120" s="9">
        <f t="shared" si="175"/>
        <v>108</v>
      </c>
      <c r="B1120" s="14" t="s">
        <v>1155</v>
      </c>
      <c r="C1120" s="8">
        <v>142.19999999999999</v>
      </c>
      <c r="D1120" s="8"/>
      <c r="E1120" s="8"/>
      <c r="F1120" s="8">
        <f t="shared" si="170"/>
        <v>142.19999999999999</v>
      </c>
      <c r="G1120" s="8">
        <v>5.2410901467505244E-4</v>
      </c>
      <c r="H1120" s="11">
        <v>5.2882072977260709E-4</v>
      </c>
      <c r="I1120" s="18">
        <f t="shared" si="172"/>
        <v>2.3892344710185176</v>
      </c>
      <c r="J1120" s="18">
        <f t="shared" si="171"/>
        <v>0.87852151499350895</v>
      </c>
      <c r="K1120" s="10">
        <v>0.8716626242922727</v>
      </c>
      <c r="L1120" s="10">
        <v>9.677148846960168E-2</v>
      </c>
      <c r="M1120" s="200">
        <f t="shared" si="176"/>
        <v>9.677148846960168E-2</v>
      </c>
      <c r="N1120" s="85">
        <v>3</v>
      </c>
      <c r="O1120" s="85">
        <v>3</v>
      </c>
      <c r="P1120" s="8">
        <v>5000</v>
      </c>
      <c r="Q1120" s="10">
        <f t="shared" si="173"/>
        <v>4.2361900987739007</v>
      </c>
      <c r="R1120" s="11">
        <f t="shared" si="174"/>
        <v>2.9790366376750359E-2</v>
      </c>
      <c r="S1120" s="94"/>
    </row>
    <row r="1121" spans="1:19">
      <c r="A1121" s="9">
        <f t="shared" si="175"/>
        <v>109</v>
      </c>
      <c r="B1121" s="14" t="s">
        <v>1156</v>
      </c>
      <c r="C1121" s="8">
        <v>534.29999999999995</v>
      </c>
      <c r="D1121" s="8"/>
      <c r="E1121" s="8"/>
      <c r="F1121" s="8">
        <f t="shared" si="170"/>
        <v>534.29999999999995</v>
      </c>
      <c r="G1121" s="8">
        <v>2.9699510831586303E-3</v>
      </c>
      <c r="H1121" s="11">
        <v>2.8203772254539045E-3</v>
      </c>
      <c r="I1121" s="18">
        <f t="shared" si="172"/>
        <v>13.139007674921961</v>
      </c>
      <c r="J1121" s="18">
        <f t="shared" si="171"/>
        <v>4.8312131220688057</v>
      </c>
      <c r="K1121" s="10">
        <v>4.7934943386433444</v>
      </c>
      <c r="L1121" s="10">
        <v>0.54837176799440945</v>
      </c>
      <c r="M1121" s="200">
        <f t="shared" si="176"/>
        <v>0.54837176799440945</v>
      </c>
      <c r="N1121" s="85">
        <v>16</v>
      </c>
      <c r="O1121" s="85">
        <v>17</v>
      </c>
      <c r="P1121" s="8">
        <v>5000</v>
      </c>
      <c r="Q1121" s="10">
        <f t="shared" si="173"/>
        <v>23.312086903628522</v>
      </c>
      <c r="R1121" s="11">
        <f t="shared" si="174"/>
        <v>4.3631081608887373E-2</v>
      </c>
      <c r="S1121" s="94"/>
    </row>
    <row r="1122" spans="1:19">
      <c r="A1122" s="9">
        <f t="shared" si="175"/>
        <v>110</v>
      </c>
      <c r="B1122" s="14" t="s">
        <v>1157</v>
      </c>
      <c r="C1122" s="8">
        <v>387.1</v>
      </c>
      <c r="D1122" s="8"/>
      <c r="E1122" s="8"/>
      <c r="F1122" s="8">
        <f t="shared" si="170"/>
        <v>387.1</v>
      </c>
      <c r="G1122" s="8">
        <v>2.2711390635918936E-3</v>
      </c>
      <c r="H1122" s="11">
        <v>2.2915564956812974E-3</v>
      </c>
      <c r="I1122" s="18">
        <f t="shared" si="172"/>
        <v>10.353349374413575</v>
      </c>
      <c r="J1122" s="18">
        <f t="shared" si="171"/>
        <v>3.8069265649718718</v>
      </c>
      <c r="K1122" s="10">
        <v>3.7772047052665148</v>
      </c>
      <c r="L1122" s="10">
        <v>0.41934311670160723</v>
      </c>
      <c r="M1122" s="200">
        <f t="shared" si="176"/>
        <v>0.41934311670160723</v>
      </c>
      <c r="N1122" s="85">
        <v>13</v>
      </c>
      <c r="O1122" s="85">
        <v>13</v>
      </c>
      <c r="P1122" s="8">
        <v>5000</v>
      </c>
      <c r="Q1122" s="10">
        <f t="shared" si="173"/>
        <v>18.356823761353571</v>
      </c>
      <c r="R1122" s="11">
        <f t="shared" si="174"/>
        <v>4.7421399538500567E-2</v>
      </c>
      <c r="S1122" s="94"/>
    </row>
    <row r="1123" spans="1:19">
      <c r="A1123" s="9">
        <f t="shared" si="175"/>
        <v>111</v>
      </c>
      <c r="B1123" s="14" t="s">
        <v>1158</v>
      </c>
      <c r="C1123" s="8">
        <v>1464.69</v>
      </c>
      <c r="D1123" s="8"/>
      <c r="E1123" s="8"/>
      <c r="F1123" s="8">
        <f t="shared" si="170"/>
        <v>1464.69</v>
      </c>
      <c r="G1123" s="8">
        <v>8.385744234800839E-3</v>
      </c>
      <c r="H1123" s="11">
        <v>8.4611316763617134E-3</v>
      </c>
      <c r="I1123" s="18">
        <f t="shared" si="172"/>
        <v>38.227751536296282</v>
      </c>
      <c r="J1123" s="18">
        <f t="shared" si="171"/>
        <v>14.056344239896143</v>
      </c>
      <c r="K1123" s="10">
        <v>13.946601988676363</v>
      </c>
      <c r="L1123" s="10">
        <v>1.5483438155136269</v>
      </c>
      <c r="M1123" s="200">
        <f t="shared" si="176"/>
        <v>1.5483438155136269</v>
      </c>
      <c r="N1123" s="85">
        <v>48</v>
      </c>
      <c r="O1123" s="85">
        <v>48</v>
      </c>
      <c r="P1123" s="8">
        <v>5000</v>
      </c>
      <c r="Q1123" s="10">
        <f t="shared" si="173"/>
        <v>67.779041580382412</v>
      </c>
      <c r="R1123" s="11">
        <f t="shared" si="174"/>
        <v>4.627534944621893E-2</v>
      </c>
      <c r="S1123" s="94"/>
    </row>
    <row r="1124" spans="1:19">
      <c r="A1124" s="9">
        <f t="shared" si="175"/>
        <v>112</v>
      </c>
      <c r="B1124" s="14" t="s">
        <v>1159</v>
      </c>
      <c r="C1124" s="8">
        <v>3203.8</v>
      </c>
      <c r="D1124" s="8"/>
      <c r="E1124" s="8"/>
      <c r="F1124" s="8">
        <f t="shared" si="170"/>
        <v>3203.8</v>
      </c>
      <c r="G1124" s="8">
        <v>2.0964360587002094E-2</v>
      </c>
      <c r="H1124" s="11">
        <v>2.1152829190904283E-2</v>
      </c>
      <c r="I1124" s="18">
        <f t="shared" si="172"/>
        <v>95.569378840740697</v>
      </c>
      <c r="J1124" s="18">
        <f t="shared" si="171"/>
        <v>35.140860599740357</v>
      </c>
      <c r="K1124" s="10">
        <v>34.866504971690908</v>
      </c>
      <c r="L1124" s="10">
        <v>3.8708595387840665</v>
      </c>
      <c r="M1124" s="200">
        <f t="shared" si="176"/>
        <v>3.8708595387840665</v>
      </c>
      <c r="N1124" s="85">
        <v>120</v>
      </c>
      <c r="O1124" s="85">
        <v>120</v>
      </c>
      <c r="P1124" s="8">
        <v>5000</v>
      </c>
      <c r="Q1124" s="10">
        <f t="shared" si="173"/>
        <v>169.44760395095602</v>
      </c>
      <c r="R1124" s="11">
        <f t="shared" si="174"/>
        <v>5.2889569870452589E-2</v>
      </c>
      <c r="S1124" s="94"/>
    </row>
    <row r="1125" spans="1:19">
      <c r="A1125" s="9">
        <f t="shared" si="175"/>
        <v>113</v>
      </c>
      <c r="B1125" s="14" t="s">
        <v>1160</v>
      </c>
      <c r="C1125" s="8">
        <v>4027.6</v>
      </c>
      <c r="D1125" s="8"/>
      <c r="E1125" s="8"/>
      <c r="F1125" s="8">
        <f t="shared" si="170"/>
        <v>4027.6</v>
      </c>
      <c r="G1125" s="8">
        <v>1.2578616352201257E-2</v>
      </c>
      <c r="H1125" s="11">
        <v>1.269169751454257E-2</v>
      </c>
      <c r="I1125" s="18">
        <f t="shared" si="172"/>
        <v>57.341627304444415</v>
      </c>
      <c r="J1125" s="18">
        <f t="shared" si="171"/>
        <v>21.084516359844212</v>
      </c>
      <c r="K1125" s="10">
        <v>20.919902983014541</v>
      </c>
      <c r="L1125" s="10">
        <v>2.3225157232704401</v>
      </c>
      <c r="M1125" s="200">
        <f t="shared" si="176"/>
        <v>2.3225157232704401</v>
      </c>
      <c r="N1125" s="85">
        <v>72</v>
      </c>
      <c r="O1125" s="85">
        <v>72</v>
      </c>
      <c r="P1125" s="8">
        <v>5000</v>
      </c>
      <c r="Q1125" s="10">
        <f t="shared" si="173"/>
        <v>101.66856237057361</v>
      </c>
      <c r="R1125" s="11">
        <f t="shared" si="174"/>
        <v>2.5242964140076873E-2</v>
      </c>
      <c r="S1125" s="94"/>
    </row>
    <row r="1126" spans="1:19">
      <c r="A1126" s="9">
        <f t="shared" si="175"/>
        <v>114</v>
      </c>
      <c r="B1126" s="14" t="s">
        <v>1161</v>
      </c>
      <c r="C1126" s="8">
        <v>318.5</v>
      </c>
      <c r="D1126" s="8"/>
      <c r="E1126" s="8"/>
      <c r="F1126" s="8">
        <f t="shared" si="170"/>
        <v>318.5</v>
      </c>
      <c r="G1126" s="8">
        <v>2.7952480782669461E-3</v>
      </c>
      <c r="H1126" s="11">
        <v>2.8203772254539045E-3</v>
      </c>
      <c r="I1126" s="18">
        <f t="shared" si="172"/>
        <v>12.742583845432094</v>
      </c>
      <c r="J1126" s="18">
        <f t="shared" si="171"/>
        <v>4.685448079965381</v>
      </c>
      <c r="K1126" s="10">
        <v>4.6488673295587875</v>
      </c>
      <c r="L1126" s="10">
        <v>0.51611460517120888</v>
      </c>
      <c r="M1126" s="200">
        <f t="shared" si="176"/>
        <v>0.51611460517120888</v>
      </c>
      <c r="N1126" s="85">
        <v>16</v>
      </c>
      <c r="O1126" s="85">
        <v>16</v>
      </c>
      <c r="P1126" s="8">
        <v>5000</v>
      </c>
      <c r="Q1126" s="10">
        <f t="shared" si="173"/>
        <v>22.593013860127471</v>
      </c>
      <c r="R1126" s="11">
        <f t="shared" si="174"/>
        <v>7.0935679309662394E-2</v>
      </c>
      <c r="S1126" s="94"/>
    </row>
    <row r="1127" spans="1:19">
      <c r="A1127" s="9">
        <f t="shared" si="175"/>
        <v>115</v>
      </c>
      <c r="B1127" s="14" t="s">
        <v>1162</v>
      </c>
      <c r="C1127" s="8">
        <v>308</v>
      </c>
      <c r="D1127" s="8"/>
      <c r="E1127" s="8"/>
      <c r="F1127" s="8">
        <f t="shared" ref="F1127:F1184" si="177">C1127+D1127+E1127</f>
        <v>308</v>
      </c>
      <c r="G1127" s="8">
        <v>2.7952480782669461E-3</v>
      </c>
      <c r="H1127" s="11">
        <v>2.8203772254539045E-3</v>
      </c>
      <c r="I1127" s="18">
        <f t="shared" si="172"/>
        <v>12.742583845432094</v>
      </c>
      <c r="J1127" s="18">
        <f t="shared" si="171"/>
        <v>4.685448079965381</v>
      </c>
      <c r="K1127" s="10">
        <v>4.6488673295587875</v>
      </c>
      <c r="L1127" s="10">
        <v>0.51611460517120888</v>
      </c>
      <c r="M1127" s="200">
        <f t="shared" si="176"/>
        <v>0.51611460517120888</v>
      </c>
      <c r="N1127" s="85">
        <v>16</v>
      </c>
      <c r="O1127" s="85">
        <v>16</v>
      </c>
      <c r="P1127" s="8">
        <v>5000</v>
      </c>
      <c r="Q1127" s="10">
        <f t="shared" si="173"/>
        <v>22.593013860127471</v>
      </c>
      <c r="R1127" s="11">
        <f t="shared" si="174"/>
        <v>7.3353941104309969E-2</v>
      </c>
      <c r="S1127" s="94"/>
    </row>
    <row r="1128" spans="1:19">
      <c r="A1128" s="9">
        <f t="shared" si="175"/>
        <v>116</v>
      </c>
      <c r="B1128" s="14" t="s">
        <v>1163</v>
      </c>
      <c r="C1128" s="8">
        <v>304</v>
      </c>
      <c r="D1128" s="8"/>
      <c r="E1128" s="8"/>
      <c r="F1128" s="8">
        <f t="shared" si="177"/>
        <v>304</v>
      </c>
      <c r="G1128" s="8">
        <v>2.7952480782669461E-3</v>
      </c>
      <c r="H1128" s="11">
        <v>2.8203772254539045E-3</v>
      </c>
      <c r="I1128" s="18">
        <f t="shared" si="172"/>
        <v>12.742583845432094</v>
      </c>
      <c r="J1128" s="18">
        <f t="shared" ref="J1128:J1187" si="178">I1128*0.3677</f>
        <v>4.685448079965381</v>
      </c>
      <c r="K1128" s="10">
        <v>4.6488673295587875</v>
      </c>
      <c r="L1128" s="10">
        <v>0.51611460517120888</v>
      </c>
      <c r="M1128" s="200">
        <f t="shared" si="176"/>
        <v>0.51611460517120888</v>
      </c>
      <c r="N1128" s="85">
        <v>16</v>
      </c>
      <c r="O1128" s="85">
        <v>16</v>
      </c>
      <c r="P1128" s="8">
        <v>5000</v>
      </c>
      <c r="Q1128" s="10">
        <f t="shared" si="173"/>
        <v>22.593013860127471</v>
      </c>
      <c r="R1128" s="11">
        <f t="shared" si="174"/>
        <v>7.4319124539892992E-2</v>
      </c>
      <c r="S1128" s="94"/>
    </row>
    <row r="1129" spans="1:19">
      <c r="A1129" s="9">
        <f t="shared" si="175"/>
        <v>117</v>
      </c>
      <c r="B1129" s="14" t="s">
        <v>1164</v>
      </c>
      <c r="C1129" s="8">
        <v>318.10000000000002</v>
      </c>
      <c r="D1129" s="8"/>
      <c r="E1129" s="8"/>
      <c r="F1129" s="8">
        <f t="shared" si="177"/>
        <v>318.10000000000002</v>
      </c>
      <c r="G1129" s="8">
        <v>2.4458420684835779E-3</v>
      </c>
      <c r="H1129" s="11">
        <v>2.4678300722721664E-3</v>
      </c>
      <c r="I1129" s="18">
        <f t="shared" si="172"/>
        <v>11.149760864753084</v>
      </c>
      <c r="J1129" s="18">
        <f t="shared" si="178"/>
        <v>4.0997670699697091</v>
      </c>
      <c r="K1129" s="10">
        <v>4.0677589133639396</v>
      </c>
      <c r="L1129" s="10">
        <v>0.4516002795248078</v>
      </c>
      <c r="M1129" s="200">
        <f t="shared" si="176"/>
        <v>0.4516002795248078</v>
      </c>
      <c r="N1129" s="85">
        <v>14</v>
      </c>
      <c r="O1129" s="85">
        <v>14</v>
      </c>
      <c r="P1129" s="8">
        <v>5000</v>
      </c>
      <c r="Q1129" s="10">
        <f t="shared" si="173"/>
        <v>19.768887127611539</v>
      </c>
      <c r="R1129" s="11">
        <f t="shared" si="174"/>
        <v>6.2146768713019607E-2</v>
      </c>
      <c r="S1129" s="94"/>
    </row>
    <row r="1130" spans="1:19">
      <c r="A1130" s="9">
        <f t="shared" si="175"/>
        <v>118</v>
      </c>
      <c r="B1130" s="14" t="s">
        <v>1165</v>
      </c>
      <c r="C1130" s="8">
        <v>203.7</v>
      </c>
      <c r="D1130" s="8"/>
      <c r="E1130" s="8"/>
      <c r="F1130" s="8">
        <f t="shared" si="177"/>
        <v>203.7</v>
      </c>
      <c r="G1130" s="8">
        <v>1.0482180293501049E-3</v>
      </c>
      <c r="H1130" s="11">
        <v>1.0576414595452142E-3</v>
      </c>
      <c r="I1130" s="18">
        <f t="shared" si="172"/>
        <v>4.7784689420370352</v>
      </c>
      <c r="J1130" s="18">
        <f t="shared" si="178"/>
        <v>1.7570430299870179</v>
      </c>
      <c r="K1130" s="10">
        <v>1.7433252485845454</v>
      </c>
      <c r="L1130" s="10">
        <v>0.19354297693920336</v>
      </c>
      <c r="M1130" s="200">
        <f t="shared" si="176"/>
        <v>0.19354297693920336</v>
      </c>
      <c r="N1130" s="85">
        <v>6</v>
      </c>
      <c r="O1130" s="85">
        <v>6</v>
      </c>
      <c r="P1130" s="8">
        <v>5000</v>
      </c>
      <c r="Q1130" s="10">
        <f t="shared" si="173"/>
        <v>8.4723801975478015</v>
      </c>
      <c r="R1130" s="11">
        <f t="shared" si="174"/>
        <v>4.1592440832340705E-2</v>
      </c>
      <c r="S1130" s="94"/>
    </row>
    <row r="1131" spans="1:19">
      <c r="A1131" s="9">
        <f t="shared" si="175"/>
        <v>119</v>
      </c>
      <c r="B1131" s="14" t="s">
        <v>1166</v>
      </c>
      <c r="C1131" s="8">
        <v>341</v>
      </c>
      <c r="D1131" s="8"/>
      <c r="E1131" s="8"/>
      <c r="F1131" s="8">
        <f t="shared" si="177"/>
        <v>341</v>
      </c>
      <c r="G1131" s="8">
        <v>2.7952480782669461E-3</v>
      </c>
      <c r="H1131" s="11">
        <v>2.8203772254539045E-3</v>
      </c>
      <c r="I1131" s="18">
        <f t="shared" si="172"/>
        <v>12.742583845432094</v>
      </c>
      <c r="J1131" s="18">
        <f t="shared" si="178"/>
        <v>4.685448079965381</v>
      </c>
      <c r="K1131" s="10">
        <v>4.6488673295587875</v>
      </c>
      <c r="L1131" s="10">
        <v>0.51611460517120888</v>
      </c>
      <c r="M1131" s="200">
        <f t="shared" si="176"/>
        <v>0.51611460517120888</v>
      </c>
      <c r="N1131" s="85">
        <v>16</v>
      </c>
      <c r="O1131" s="85">
        <v>16</v>
      </c>
      <c r="P1131" s="8">
        <v>5000</v>
      </c>
      <c r="Q1131" s="10">
        <f t="shared" si="173"/>
        <v>22.593013860127471</v>
      </c>
      <c r="R1131" s="11">
        <f t="shared" si="174"/>
        <v>6.6255172610344484E-2</v>
      </c>
      <c r="S1131" s="94"/>
    </row>
    <row r="1132" spans="1:19">
      <c r="A1132" s="9">
        <f t="shared" si="175"/>
        <v>120</v>
      </c>
      <c r="B1132" s="14" t="s">
        <v>1167</v>
      </c>
      <c r="C1132" s="8">
        <v>154.69999999999999</v>
      </c>
      <c r="D1132" s="8"/>
      <c r="E1132" s="8"/>
      <c r="F1132" s="8">
        <f t="shared" si="177"/>
        <v>154.69999999999999</v>
      </c>
      <c r="G1132" s="8">
        <v>1.0482180293501049E-3</v>
      </c>
      <c r="H1132" s="11">
        <v>1.0576414595452142E-3</v>
      </c>
      <c r="I1132" s="18">
        <f t="shared" si="172"/>
        <v>4.7784689420370352</v>
      </c>
      <c r="J1132" s="18">
        <f t="shared" si="178"/>
        <v>1.7570430299870179</v>
      </c>
      <c r="K1132" s="10">
        <v>1.7433252485845454</v>
      </c>
      <c r="L1132" s="10">
        <v>0.19354297693920336</v>
      </c>
      <c r="M1132" s="200">
        <f t="shared" si="176"/>
        <v>0.19354297693920336</v>
      </c>
      <c r="N1132" s="85">
        <v>6</v>
      </c>
      <c r="O1132" s="85">
        <v>6</v>
      </c>
      <c r="P1132" s="8">
        <v>5000</v>
      </c>
      <c r="Q1132" s="10">
        <f t="shared" si="173"/>
        <v>8.4723801975478015</v>
      </c>
      <c r="R1132" s="11">
        <f t="shared" si="174"/>
        <v>5.4766517114077581E-2</v>
      </c>
      <c r="S1132" s="94"/>
    </row>
    <row r="1133" spans="1:19">
      <c r="A1133" s="9">
        <f t="shared" si="175"/>
        <v>121</v>
      </c>
      <c r="B1133" s="14" t="s">
        <v>1168</v>
      </c>
      <c r="C1133" s="8">
        <v>415.2</v>
      </c>
      <c r="D1133" s="8"/>
      <c r="E1133" s="8"/>
      <c r="F1133" s="8">
        <f t="shared" si="177"/>
        <v>415.2</v>
      </c>
      <c r="G1133" s="8">
        <v>2.7952480782669461E-3</v>
      </c>
      <c r="H1133" s="11">
        <v>2.8203772254539045E-3</v>
      </c>
      <c r="I1133" s="18">
        <f t="shared" si="172"/>
        <v>12.742583845432094</v>
      </c>
      <c r="J1133" s="18">
        <f t="shared" si="178"/>
        <v>4.685448079965381</v>
      </c>
      <c r="K1133" s="10">
        <v>4.6488673295587875</v>
      </c>
      <c r="L1133" s="10">
        <v>0.51611460517120888</v>
      </c>
      <c r="M1133" s="200">
        <f t="shared" si="176"/>
        <v>0.51611460517120888</v>
      </c>
      <c r="N1133" s="85">
        <v>16</v>
      </c>
      <c r="O1133" s="85">
        <v>16</v>
      </c>
      <c r="P1133" s="8">
        <v>5000</v>
      </c>
      <c r="Q1133" s="10">
        <f t="shared" si="173"/>
        <v>22.593013860127471</v>
      </c>
      <c r="R1133" s="11">
        <f t="shared" si="174"/>
        <v>5.4414773266202962E-2</v>
      </c>
      <c r="S1133" s="94"/>
    </row>
    <row r="1134" spans="1:19">
      <c r="A1134" s="9">
        <f t="shared" si="175"/>
        <v>122</v>
      </c>
      <c r="B1134" s="14" t="s">
        <v>1169</v>
      </c>
      <c r="C1134" s="8">
        <v>108.5</v>
      </c>
      <c r="D1134" s="8"/>
      <c r="E1134" s="8"/>
      <c r="F1134" s="8">
        <f t="shared" si="177"/>
        <v>108.5</v>
      </c>
      <c r="G1134" s="8">
        <v>6.9881201956673651E-4</v>
      </c>
      <c r="H1134" s="11">
        <v>7.0509430636347611E-4</v>
      </c>
      <c r="I1134" s="18">
        <f t="shared" si="172"/>
        <v>3.1856459613580235</v>
      </c>
      <c r="J1134" s="18">
        <f t="shared" si="178"/>
        <v>1.1713620199913453</v>
      </c>
      <c r="K1134" s="10">
        <v>1.1622168323896969</v>
      </c>
      <c r="L1134" s="10">
        <v>0.12902865129280222</v>
      </c>
      <c r="M1134" s="200">
        <f t="shared" si="176"/>
        <v>0.12902865129280222</v>
      </c>
      <c r="N1134" s="85">
        <v>4</v>
      </c>
      <c r="O1134" s="85">
        <v>4</v>
      </c>
      <c r="P1134" s="8">
        <v>5000</v>
      </c>
      <c r="Q1134" s="10">
        <f t="shared" si="173"/>
        <v>5.6482534650318676</v>
      </c>
      <c r="R1134" s="11">
        <f t="shared" si="174"/>
        <v>5.2057635622413528E-2</v>
      </c>
      <c r="S1134" s="94"/>
    </row>
    <row r="1135" spans="1:19">
      <c r="A1135" s="9">
        <f t="shared" si="175"/>
        <v>123</v>
      </c>
      <c r="B1135" s="14" t="s">
        <v>1170</v>
      </c>
      <c r="C1135" s="8">
        <v>144.4</v>
      </c>
      <c r="D1135" s="8"/>
      <c r="E1135" s="8"/>
      <c r="F1135" s="8">
        <f t="shared" si="177"/>
        <v>144.4</v>
      </c>
      <c r="G1135" s="8">
        <v>6.9881201956673651E-4</v>
      </c>
      <c r="H1135" s="11">
        <v>7.0509430636347611E-4</v>
      </c>
      <c r="I1135" s="18">
        <f t="shared" si="172"/>
        <v>3.1856459613580235</v>
      </c>
      <c r="J1135" s="18">
        <f t="shared" si="178"/>
        <v>1.1713620199913453</v>
      </c>
      <c r="K1135" s="10">
        <v>1.1622168323896969</v>
      </c>
      <c r="L1135" s="10">
        <v>0.12902865129280222</v>
      </c>
      <c r="M1135" s="200">
        <f t="shared" si="176"/>
        <v>0.12902865129280222</v>
      </c>
      <c r="N1135" s="85">
        <v>4</v>
      </c>
      <c r="O1135" s="85">
        <v>4</v>
      </c>
      <c r="P1135" s="8">
        <v>5000</v>
      </c>
      <c r="Q1135" s="10">
        <f t="shared" si="173"/>
        <v>5.6482534650318676</v>
      </c>
      <c r="R1135" s="11">
        <f t="shared" si="174"/>
        <v>3.9115328705206835E-2</v>
      </c>
      <c r="S1135" s="94"/>
    </row>
    <row r="1136" spans="1:19">
      <c r="A1136" s="9">
        <f t="shared" si="175"/>
        <v>124</v>
      </c>
      <c r="B1136" s="14" t="s">
        <v>1171</v>
      </c>
      <c r="C1136" s="8">
        <v>325.10000000000002</v>
      </c>
      <c r="D1136" s="8"/>
      <c r="E1136" s="8"/>
      <c r="F1136" s="8">
        <f t="shared" si="177"/>
        <v>325.10000000000002</v>
      </c>
      <c r="G1136" s="8">
        <v>2.7952480782669461E-3</v>
      </c>
      <c r="H1136" s="11">
        <v>2.8203772254539045E-3</v>
      </c>
      <c r="I1136" s="18">
        <f t="shared" si="172"/>
        <v>12.742583845432094</v>
      </c>
      <c r="J1136" s="18">
        <f t="shared" si="178"/>
        <v>4.685448079965381</v>
      </c>
      <c r="K1136" s="10">
        <v>4.6488673295587875</v>
      </c>
      <c r="L1136" s="10">
        <v>0.51611460517120888</v>
      </c>
      <c r="M1136" s="200">
        <f t="shared" si="176"/>
        <v>0.51611460517120888</v>
      </c>
      <c r="N1136" s="85">
        <v>16</v>
      </c>
      <c r="O1136" s="85">
        <v>16</v>
      </c>
      <c r="P1136" s="8">
        <v>5000</v>
      </c>
      <c r="Q1136" s="10">
        <f t="shared" si="173"/>
        <v>22.593013860127471</v>
      </c>
      <c r="R1136" s="11">
        <f t="shared" si="174"/>
        <v>6.9495582467325345E-2</v>
      </c>
      <c r="S1136" s="94"/>
    </row>
    <row r="1137" spans="1:19">
      <c r="A1137" s="9">
        <f t="shared" si="175"/>
        <v>125</v>
      </c>
      <c r="B1137" s="14" t="s">
        <v>1172</v>
      </c>
      <c r="C1137" s="8">
        <v>116.4</v>
      </c>
      <c r="D1137" s="8"/>
      <c r="E1137" s="8"/>
      <c r="F1137" s="8">
        <f t="shared" si="177"/>
        <v>116.4</v>
      </c>
      <c r="G1137" s="8">
        <v>1.0482180293501049E-3</v>
      </c>
      <c r="H1137" s="11">
        <v>1.0576414595452142E-3</v>
      </c>
      <c r="I1137" s="18">
        <f t="shared" si="172"/>
        <v>4.7784689420370352</v>
      </c>
      <c r="J1137" s="18">
        <f t="shared" si="178"/>
        <v>1.7570430299870179</v>
      </c>
      <c r="K1137" s="10">
        <v>1.7433252485845454</v>
      </c>
      <c r="L1137" s="10">
        <v>0.19354297693920336</v>
      </c>
      <c r="M1137" s="200">
        <f t="shared" si="176"/>
        <v>0.19354297693920336</v>
      </c>
      <c r="N1137" s="85">
        <v>6</v>
      </c>
      <c r="O1137" s="85">
        <v>6</v>
      </c>
      <c r="P1137" s="8">
        <v>5000</v>
      </c>
      <c r="Q1137" s="10">
        <f t="shared" si="173"/>
        <v>8.4723801975478015</v>
      </c>
      <c r="R1137" s="11">
        <f t="shared" si="174"/>
        <v>7.2786771456596233E-2</v>
      </c>
      <c r="S1137" s="94"/>
    </row>
    <row r="1138" spans="1:19">
      <c r="A1138" s="9">
        <f t="shared" si="175"/>
        <v>126</v>
      </c>
      <c r="B1138" s="14" t="s">
        <v>1173</v>
      </c>
      <c r="C1138" s="8">
        <v>323.89999999999998</v>
      </c>
      <c r="D1138" s="8"/>
      <c r="E1138" s="8"/>
      <c r="F1138" s="8">
        <f t="shared" si="177"/>
        <v>323.89999999999998</v>
      </c>
      <c r="G1138" s="8">
        <v>2.7952480782669461E-3</v>
      </c>
      <c r="H1138" s="11">
        <v>2.8203772254539045E-3</v>
      </c>
      <c r="I1138" s="18">
        <f t="shared" si="172"/>
        <v>12.742583845432094</v>
      </c>
      <c r="J1138" s="18">
        <f t="shared" si="178"/>
        <v>4.685448079965381</v>
      </c>
      <c r="K1138" s="10">
        <v>4.6488673295587875</v>
      </c>
      <c r="L1138" s="10">
        <v>0.51611460517120888</v>
      </c>
      <c r="M1138" s="200">
        <f t="shared" si="176"/>
        <v>0.51611460517120888</v>
      </c>
      <c r="N1138" s="85">
        <v>16</v>
      </c>
      <c r="O1138" s="85">
        <v>16</v>
      </c>
      <c r="P1138" s="8">
        <v>5000</v>
      </c>
      <c r="Q1138" s="10">
        <f t="shared" si="173"/>
        <v>22.593013860127471</v>
      </c>
      <c r="R1138" s="11">
        <f t="shared" si="174"/>
        <v>6.9753052979708158E-2</v>
      </c>
      <c r="S1138" s="94"/>
    </row>
    <row r="1139" spans="1:19">
      <c r="A1139" s="9">
        <f t="shared" si="175"/>
        <v>127</v>
      </c>
      <c r="B1139" s="14" t="s">
        <v>1174</v>
      </c>
      <c r="C1139" s="8">
        <v>176.7</v>
      </c>
      <c r="D1139" s="8"/>
      <c r="E1139" s="8"/>
      <c r="F1139" s="8">
        <f t="shared" si="177"/>
        <v>176.7</v>
      </c>
      <c r="G1139" s="8">
        <v>6.9881201956673651E-4</v>
      </c>
      <c r="H1139" s="11">
        <v>7.0509430636347611E-4</v>
      </c>
      <c r="I1139" s="18">
        <f t="shared" si="172"/>
        <v>3.1856459613580235</v>
      </c>
      <c r="J1139" s="18">
        <f t="shared" si="178"/>
        <v>1.1713620199913453</v>
      </c>
      <c r="K1139" s="10">
        <v>1.1622168323896969</v>
      </c>
      <c r="L1139" s="10">
        <v>0.12902865129280222</v>
      </c>
      <c r="M1139" s="200">
        <f t="shared" si="176"/>
        <v>0.12902865129280222</v>
      </c>
      <c r="N1139" s="85">
        <v>4</v>
      </c>
      <c r="O1139" s="85">
        <v>4</v>
      </c>
      <c r="P1139" s="8">
        <v>5000</v>
      </c>
      <c r="Q1139" s="10">
        <f t="shared" si="173"/>
        <v>5.6482534650318676</v>
      </c>
      <c r="R1139" s="11">
        <f t="shared" si="174"/>
        <v>3.1965214855867959E-2</v>
      </c>
      <c r="S1139" s="94"/>
    </row>
    <row r="1140" spans="1:19">
      <c r="A1140" s="9">
        <f t="shared" si="175"/>
        <v>128</v>
      </c>
      <c r="B1140" s="14" t="s">
        <v>1175</v>
      </c>
      <c r="C1140" s="8">
        <v>248.4</v>
      </c>
      <c r="D1140" s="8"/>
      <c r="E1140" s="8"/>
      <c r="F1140" s="8">
        <f t="shared" si="177"/>
        <v>248.4</v>
      </c>
      <c r="G1140" s="8">
        <v>8.7351502445842059E-4</v>
      </c>
      <c r="H1140" s="11">
        <v>7.0509430636347611E-4</v>
      </c>
      <c r="I1140" s="18">
        <f t="shared" ref="I1140:I1202" si="179">(G1140+H1140)*$T$2</f>
        <v>3.5820697908478905</v>
      </c>
      <c r="J1140" s="18">
        <f t="shared" si="178"/>
        <v>1.3171270620947695</v>
      </c>
      <c r="K1140" s="10">
        <v>1.3068438414742531</v>
      </c>
      <c r="L1140" s="10">
        <v>0.16128581411600276</v>
      </c>
      <c r="M1140" s="200">
        <f t="shared" si="176"/>
        <v>0.16128581411600276</v>
      </c>
      <c r="N1140" s="85">
        <v>4</v>
      </c>
      <c r="O1140" s="85">
        <v>5</v>
      </c>
      <c r="P1140" s="8">
        <v>5000</v>
      </c>
      <c r="Q1140" s="10">
        <f t="shared" ref="Q1140:Q1202" si="180">I1140+J1140+K1140+M1140</f>
        <v>6.3673265085329156</v>
      </c>
      <c r="R1140" s="11">
        <f t="shared" ref="R1140:R1202" si="181">Q1140/F1140</f>
        <v>2.5633359535156663E-2</v>
      </c>
      <c r="S1140" s="94"/>
    </row>
    <row r="1141" spans="1:19">
      <c r="A1141" s="9">
        <f t="shared" ref="A1141:A1204" si="182">A1140+1</f>
        <v>129</v>
      </c>
      <c r="B1141" s="14" t="s">
        <v>1176</v>
      </c>
      <c r="C1141" s="8">
        <v>192.4</v>
      </c>
      <c r="D1141" s="8"/>
      <c r="E1141" s="8"/>
      <c r="F1141" s="8">
        <f t="shared" si="177"/>
        <v>192.4</v>
      </c>
      <c r="G1141" s="8">
        <v>1.5723270440251571E-3</v>
      </c>
      <c r="H1141" s="11">
        <v>1.5864621893178213E-3</v>
      </c>
      <c r="I1141" s="18">
        <f t="shared" si="179"/>
        <v>7.1677034130555519</v>
      </c>
      <c r="J1141" s="18">
        <f t="shared" si="178"/>
        <v>2.6355645449805265</v>
      </c>
      <c r="K1141" s="10">
        <v>2.6149878728768177</v>
      </c>
      <c r="L1141" s="10">
        <v>0.29031446540880501</v>
      </c>
      <c r="M1141" s="200">
        <f t="shared" ref="M1141:M1204" si="183">L1141*$M$2</f>
        <v>0.29031446540880501</v>
      </c>
      <c r="N1141" s="85">
        <v>9</v>
      </c>
      <c r="O1141" s="85">
        <v>9</v>
      </c>
      <c r="P1141" s="8">
        <v>5000</v>
      </c>
      <c r="Q1141" s="10">
        <f t="shared" si="180"/>
        <v>12.708570296321701</v>
      </c>
      <c r="R1141" s="11">
        <f t="shared" si="181"/>
        <v>6.6052860167992208E-2</v>
      </c>
      <c r="S1141" s="94"/>
    </row>
    <row r="1142" spans="1:19">
      <c r="A1142" s="9">
        <f t="shared" si="182"/>
        <v>130</v>
      </c>
      <c r="B1142" s="14" t="s">
        <v>1177</v>
      </c>
      <c r="C1142" s="8">
        <v>114.5</v>
      </c>
      <c r="D1142" s="8"/>
      <c r="E1142" s="8"/>
      <c r="F1142" s="8">
        <f t="shared" si="177"/>
        <v>114.5</v>
      </c>
      <c r="G1142" s="8">
        <v>3.4940600978336826E-4</v>
      </c>
      <c r="H1142" s="11">
        <v>3.5254715318173806E-4</v>
      </c>
      <c r="I1142" s="18">
        <f t="shared" si="179"/>
        <v>1.5928229806790117</v>
      </c>
      <c r="J1142" s="18">
        <f t="shared" si="178"/>
        <v>0.58568100999567263</v>
      </c>
      <c r="K1142" s="10">
        <v>0.58110841619484843</v>
      </c>
      <c r="L1142" s="10">
        <v>6.4514325646401111E-2</v>
      </c>
      <c r="M1142" s="200">
        <f t="shared" si="183"/>
        <v>6.4514325646401111E-2</v>
      </c>
      <c r="N1142" s="85">
        <v>2</v>
      </c>
      <c r="O1142" s="85">
        <v>2</v>
      </c>
      <c r="P1142" s="8">
        <v>5000</v>
      </c>
      <c r="Q1142" s="10">
        <f t="shared" si="180"/>
        <v>2.8241267325159338</v>
      </c>
      <c r="R1142" s="11">
        <f t="shared" si="181"/>
        <v>2.466486229271558E-2</v>
      </c>
      <c r="S1142" s="94"/>
    </row>
    <row r="1143" spans="1:19">
      <c r="A1143" s="9">
        <f t="shared" si="182"/>
        <v>131</v>
      </c>
      <c r="B1143" s="14" t="s">
        <v>1178</v>
      </c>
      <c r="C1143" s="8">
        <v>617.4</v>
      </c>
      <c r="D1143" s="8"/>
      <c r="E1143" s="8"/>
      <c r="F1143" s="8">
        <f t="shared" si="177"/>
        <v>617.4</v>
      </c>
      <c r="G1143" s="8">
        <v>5.5904961565338921E-3</v>
      </c>
      <c r="H1143" s="11">
        <v>5.6407544509078089E-3</v>
      </c>
      <c r="I1143" s="18">
        <f t="shared" si="179"/>
        <v>25.485167690864188</v>
      </c>
      <c r="J1143" s="18">
        <f t="shared" si="178"/>
        <v>9.3708961599307621</v>
      </c>
      <c r="K1143" s="10">
        <v>9.2977346591175749</v>
      </c>
      <c r="L1143" s="10">
        <v>1.0322292103424178</v>
      </c>
      <c r="M1143" s="200">
        <f t="shared" si="183"/>
        <v>1.0322292103424178</v>
      </c>
      <c r="N1143" s="85">
        <v>32</v>
      </c>
      <c r="O1143" s="85">
        <v>32</v>
      </c>
      <c r="P1143" s="8">
        <v>5000</v>
      </c>
      <c r="Q1143" s="10">
        <f t="shared" si="180"/>
        <v>45.186027720254941</v>
      </c>
      <c r="R1143" s="11">
        <f t="shared" si="181"/>
        <v>7.3187605636953257E-2</v>
      </c>
      <c r="S1143" s="94"/>
    </row>
    <row r="1144" spans="1:19">
      <c r="A1144" s="9">
        <f t="shared" si="182"/>
        <v>132</v>
      </c>
      <c r="B1144" s="14" t="s">
        <v>1179</v>
      </c>
      <c r="C1144" s="8">
        <v>852.7</v>
      </c>
      <c r="D1144" s="8"/>
      <c r="E1144" s="8"/>
      <c r="F1144" s="8">
        <f t="shared" si="177"/>
        <v>852.7</v>
      </c>
      <c r="G1144" s="8">
        <v>3.1446540880503142E-3</v>
      </c>
      <c r="H1144" s="11">
        <v>3.1729243786356425E-3</v>
      </c>
      <c r="I1144" s="18">
        <f t="shared" si="179"/>
        <v>14.335406826111104</v>
      </c>
      <c r="J1144" s="18">
        <f t="shared" si="178"/>
        <v>5.271129089961053</v>
      </c>
      <c r="K1144" s="10">
        <v>5.2299757457536353</v>
      </c>
      <c r="L1144" s="10">
        <v>0.58062893081761002</v>
      </c>
      <c r="M1144" s="200">
        <f t="shared" si="183"/>
        <v>0.58062893081761002</v>
      </c>
      <c r="N1144" s="85">
        <v>18</v>
      </c>
      <c r="O1144" s="85">
        <v>18</v>
      </c>
      <c r="P1144" s="8">
        <v>5000</v>
      </c>
      <c r="Q1144" s="10">
        <f t="shared" si="180"/>
        <v>25.417140592643403</v>
      </c>
      <c r="R1144" s="11">
        <f t="shared" si="181"/>
        <v>2.9807834634271609E-2</v>
      </c>
      <c r="S1144" s="94"/>
    </row>
    <row r="1145" spans="1:19">
      <c r="A1145" s="9">
        <f t="shared" si="182"/>
        <v>133</v>
      </c>
      <c r="B1145" s="14" t="s">
        <v>1180</v>
      </c>
      <c r="C1145" s="8">
        <v>70.099999999999994</v>
      </c>
      <c r="D1145" s="8"/>
      <c r="E1145" s="8"/>
      <c r="F1145" s="8">
        <f t="shared" si="177"/>
        <v>70.099999999999994</v>
      </c>
      <c r="G1145" s="8">
        <v>3.4940600978336826E-4</v>
      </c>
      <c r="H1145" s="11">
        <v>3.5254715318173806E-4</v>
      </c>
      <c r="I1145" s="18">
        <f t="shared" si="179"/>
        <v>1.5928229806790117</v>
      </c>
      <c r="J1145" s="18">
        <f t="shared" si="178"/>
        <v>0.58568100999567263</v>
      </c>
      <c r="K1145" s="10">
        <v>0.58110841619484843</v>
      </c>
      <c r="L1145" s="10">
        <v>6.4514325646401111E-2</v>
      </c>
      <c r="M1145" s="200">
        <f t="shared" si="183"/>
        <v>6.4514325646401111E-2</v>
      </c>
      <c r="N1145" s="85">
        <v>2</v>
      </c>
      <c r="O1145" s="85">
        <v>2</v>
      </c>
      <c r="P1145" s="8">
        <v>5000</v>
      </c>
      <c r="Q1145" s="10">
        <f t="shared" si="180"/>
        <v>2.8241267325159338</v>
      </c>
      <c r="R1145" s="11">
        <f t="shared" si="181"/>
        <v>4.0287114586532585E-2</v>
      </c>
      <c r="S1145" s="94"/>
    </row>
    <row r="1146" spans="1:19">
      <c r="A1146" s="9">
        <f t="shared" si="182"/>
        <v>134</v>
      </c>
      <c r="B1146" s="14" t="s">
        <v>1181</v>
      </c>
      <c r="C1146" s="8">
        <v>60.6</v>
      </c>
      <c r="D1146" s="8"/>
      <c r="E1146" s="8"/>
      <c r="F1146" s="8">
        <f t="shared" si="177"/>
        <v>60.6</v>
      </c>
      <c r="G1146" s="8">
        <v>3.4940600978336826E-4</v>
      </c>
      <c r="H1146" s="11">
        <v>3.5254715318173806E-4</v>
      </c>
      <c r="I1146" s="18">
        <f t="shared" si="179"/>
        <v>1.5928229806790117</v>
      </c>
      <c r="J1146" s="18">
        <f t="shared" si="178"/>
        <v>0.58568100999567263</v>
      </c>
      <c r="K1146" s="10">
        <v>0.58110841619484843</v>
      </c>
      <c r="L1146" s="10">
        <v>6.4514325646401111E-2</v>
      </c>
      <c r="M1146" s="200">
        <f t="shared" si="183"/>
        <v>6.4514325646401111E-2</v>
      </c>
      <c r="N1146" s="85">
        <v>2</v>
      </c>
      <c r="O1146" s="85">
        <v>2</v>
      </c>
      <c r="P1146" s="8">
        <v>5000</v>
      </c>
      <c r="Q1146" s="10">
        <f t="shared" si="180"/>
        <v>2.8241267325159338</v>
      </c>
      <c r="R1146" s="11">
        <f t="shared" si="181"/>
        <v>4.660275136164907E-2</v>
      </c>
      <c r="S1146" s="94"/>
    </row>
    <row r="1147" spans="1:19">
      <c r="A1147" s="9">
        <f t="shared" si="182"/>
        <v>135</v>
      </c>
      <c r="B1147" s="14" t="s">
        <v>1182</v>
      </c>
      <c r="C1147" s="8">
        <v>66.45</v>
      </c>
      <c r="D1147" s="8"/>
      <c r="E1147" s="8"/>
      <c r="F1147" s="8">
        <f t="shared" si="177"/>
        <v>66.45</v>
      </c>
      <c r="G1147" s="8">
        <v>3.4940600978336826E-4</v>
      </c>
      <c r="H1147" s="11">
        <v>3.5254715318173806E-4</v>
      </c>
      <c r="I1147" s="18">
        <f t="shared" si="179"/>
        <v>1.5928229806790117</v>
      </c>
      <c r="J1147" s="18">
        <f t="shared" si="178"/>
        <v>0.58568100999567263</v>
      </c>
      <c r="K1147" s="10">
        <v>0.58110841619484843</v>
      </c>
      <c r="L1147" s="10">
        <v>6.4514325646401111E-2</v>
      </c>
      <c r="M1147" s="200">
        <f t="shared" si="183"/>
        <v>6.4514325646401111E-2</v>
      </c>
      <c r="N1147" s="85">
        <v>2</v>
      </c>
      <c r="O1147" s="85">
        <v>2</v>
      </c>
      <c r="P1147" s="8">
        <v>5000</v>
      </c>
      <c r="Q1147" s="10">
        <f t="shared" si="180"/>
        <v>2.8241267325159338</v>
      </c>
      <c r="R1147" s="11">
        <f t="shared" si="181"/>
        <v>4.250002607247455E-2</v>
      </c>
      <c r="S1147" s="94"/>
    </row>
    <row r="1148" spans="1:19">
      <c r="A1148" s="9">
        <f t="shared" si="182"/>
        <v>136</v>
      </c>
      <c r="B1148" s="14" t="s">
        <v>1183</v>
      </c>
      <c r="C1148" s="8">
        <v>76.5</v>
      </c>
      <c r="D1148" s="8"/>
      <c r="E1148" s="8"/>
      <c r="F1148" s="8">
        <f t="shared" si="177"/>
        <v>76.5</v>
      </c>
      <c r="G1148" s="8">
        <v>3.4940600978336826E-4</v>
      </c>
      <c r="H1148" s="11">
        <v>3.5254715318173806E-4</v>
      </c>
      <c r="I1148" s="18">
        <f t="shared" si="179"/>
        <v>1.5928229806790117</v>
      </c>
      <c r="J1148" s="18">
        <f t="shared" si="178"/>
        <v>0.58568100999567263</v>
      </c>
      <c r="K1148" s="10">
        <v>0.58110841619484843</v>
      </c>
      <c r="L1148" s="10">
        <v>6.4514325646401111E-2</v>
      </c>
      <c r="M1148" s="200">
        <f t="shared" si="183"/>
        <v>6.4514325646401111E-2</v>
      </c>
      <c r="N1148" s="85">
        <v>2</v>
      </c>
      <c r="O1148" s="85">
        <v>2</v>
      </c>
      <c r="P1148" s="8">
        <v>5000</v>
      </c>
      <c r="Q1148" s="10">
        <f t="shared" si="180"/>
        <v>2.8241267325159338</v>
      </c>
      <c r="R1148" s="11">
        <f t="shared" si="181"/>
        <v>3.6916689313933777E-2</v>
      </c>
      <c r="S1148" s="94"/>
    </row>
    <row r="1149" spans="1:19">
      <c r="A1149" s="9">
        <f t="shared" si="182"/>
        <v>137</v>
      </c>
      <c r="B1149" s="14" t="s">
        <v>1184</v>
      </c>
      <c r="C1149" s="8">
        <v>26.4</v>
      </c>
      <c r="D1149" s="8"/>
      <c r="E1149" s="8"/>
      <c r="F1149" s="8">
        <f t="shared" si="177"/>
        <v>26.4</v>
      </c>
      <c r="G1149" s="8">
        <v>1.7470300489168413E-4</v>
      </c>
      <c r="H1149" s="11">
        <v>1.7627357659086903E-4</v>
      </c>
      <c r="I1149" s="18">
        <f t="shared" si="179"/>
        <v>0.79641149033950587</v>
      </c>
      <c r="J1149" s="18">
        <f t="shared" si="178"/>
        <v>0.29284050499783632</v>
      </c>
      <c r="K1149" s="10">
        <v>0.29055420809742422</v>
      </c>
      <c r="L1149" s="10">
        <v>3.2257162823200555E-2</v>
      </c>
      <c r="M1149" s="200">
        <f t="shared" si="183"/>
        <v>3.2257162823200555E-2</v>
      </c>
      <c r="N1149" s="85">
        <v>1</v>
      </c>
      <c r="O1149" s="85">
        <v>1</v>
      </c>
      <c r="P1149" s="8">
        <v>5000</v>
      </c>
      <c r="Q1149" s="10">
        <f t="shared" si="180"/>
        <v>1.4120633662579669</v>
      </c>
      <c r="R1149" s="11">
        <f t="shared" si="181"/>
        <v>5.3487248721892686E-2</v>
      </c>
      <c r="S1149" s="94"/>
    </row>
    <row r="1150" spans="1:19">
      <c r="A1150" s="9">
        <f t="shared" si="182"/>
        <v>138</v>
      </c>
      <c r="B1150" s="14" t="s">
        <v>1185</v>
      </c>
      <c r="C1150" s="8">
        <v>85.8</v>
      </c>
      <c r="D1150" s="8"/>
      <c r="E1150" s="8"/>
      <c r="F1150" s="8">
        <f t="shared" si="177"/>
        <v>85.8</v>
      </c>
      <c r="G1150" s="8">
        <v>3.4940600978336826E-4</v>
      </c>
      <c r="H1150" s="11">
        <v>3.5254715318173806E-4</v>
      </c>
      <c r="I1150" s="18">
        <f t="shared" si="179"/>
        <v>1.5928229806790117</v>
      </c>
      <c r="J1150" s="18">
        <f t="shared" si="178"/>
        <v>0.58568100999567263</v>
      </c>
      <c r="K1150" s="10">
        <v>0.58110841619484843</v>
      </c>
      <c r="L1150" s="10">
        <v>6.4514325646401111E-2</v>
      </c>
      <c r="M1150" s="200">
        <f t="shared" si="183"/>
        <v>6.4514325646401111E-2</v>
      </c>
      <c r="N1150" s="85">
        <v>2</v>
      </c>
      <c r="O1150" s="85">
        <v>2</v>
      </c>
      <c r="P1150" s="8">
        <v>5000</v>
      </c>
      <c r="Q1150" s="10">
        <f t="shared" si="180"/>
        <v>2.8241267325159338</v>
      </c>
      <c r="R1150" s="11">
        <f t="shared" si="181"/>
        <v>3.2915229982703194E-2</v>
      </c>
      <c r="S1150" s="94"/>
    </row>
    <row r="1151" spans="1:19">
      <c r="A1151" s="9">
        <f t="shared" si="182"/>
        <v>139</v>
      </c>
      <c r="B1151" s="14" t="s">
        <v>1186</v>
      </c>
      <c r="C1151" s="8">
        <v>125.9</v>
      </c>
      <c r="D1151" s="8"/>
      <c r="E1151" s="8"/>
      <c r="F1151" s="8">
        <f t="shared" si="177"/>
        <v>125.9</v>
      </c>
      <c r="G1151" s="8">
        <v>3.4940600978336826E-4</v>
      </c>
      <c r="H1151" s="11">
        <v>3.5254715318173806E-4</v>
      </c>
      <c r="I1151" s="18">
        <f t="shared" si="179"/>
        <v>1.5928229806790117</v>
      </c>
      <c r="J1151" s="18">
        <f t="shared" si="178"/>
        <v>0.58568100999567263</v>
      </c>
      <c r="K1151" s="10">
        <v>0.58110841619484843</v>
      </c>
      <c r="L1151" s="10">
        <v>6.4514325646401111E-2</v>
      </c>
      <c r="M1151" s="200">
        <f t="shared" si="183"/>
        <v>6.4514325646401111E-2</v>
      </c>
      <c r="N1151" s="85">
        <v>2</v>
      </c>
      <c r="O1151" s="85">
        <v>2</v>
      </c>
      <c r="P1151" s="8">
        <v>5000</v>
      </c>
      <c r="Q1151" s="10">
        <f t="shared" si="180"/>
        <v>2.8241267325159338</v>
      </c>
      <c r="R1151" s="11">
        <f t="shared" si="181"/>
        <v>2.2431507009657934E-2</v>
      </c>
      <c r="S1151" s="94"/>
    </row>
    <row r="1152" spans="1:19">
      <c r="A1152" s="9">
        <f t="shared" si="182"/>
        <v>140</v>
      </c>
      <c r="B1152" s="14" t="s">
        <v>1187</v>
      </c>
      <c r="C1152" s="8">
        <v>81</v>
      </c>
      <c r="D1152" s="8"/>
      <c r="E1152" s="8"/>
      <c r="F1152" s="8">
        <f t="shared" si="177"/>
        <v>81</v>
      </c>
      <c r="G1152" s="8">
        <v>1.7470300489168413E-4</v>
      </c>
      <c r="H1152" s="11">
        <v>1.7627357659086903E-4</v>
      </c>
      <c r="I1152" s="18">
        <f t="shared" si="179"/>
        <v>0.79641149033950587</v>
      </c>
      <c r="J1152" s="18">
        <f t="shared" si="178"/>
        <v>0.29284050499783632</v>
      </c>
      <c r="K1152" s="10">
        <v>0.29055420809742422</v>
      </c>
      <c r="L1152" s="10">
        <v>3.2257162823200555E-2</v>
      </c>
      <c r="M1152" s="200">
        <f t="shared" si="183"/>
        <v>3.2257162823200555E-2</v>
      </c>
      <c r="N1152" s="85">
        <v>1</v>
      </c>
      <c r="O1152" s="85">
        <v>1</v>
      </c>
      <c r="P1152" s="8">
        <v>5000</v>
      </c>
      <c r="Q1152" s="10">
        <f t="shared" si="180"/>
        <v>1.4120633662579669</v>
      </c>
      <c r="R1152" s="11">
        <f t="shared" si="181"/>
        <v>1.7432881064913173E-2</v>
      </c>
      <c r="S1152" s="94"/>
    </row>
    <row r="1153" spans="1:19">
      <c r="A1153" s="9">
        <f t="shared" si="182"/>
        <v>141</v>
      </c>
      <c r="B1153" s="14" t="s">
        <v>1188</v>
      </c>
      <c r="C1153" s="8">
        <v>62.4</v>
      </c>
      <c r="D1153" s="8"/>
      <c r="E1153" s="8"/>
      <c r="F1153" s="8">
        <f t="shared" si="177"/>
        <v>62.4</v>
      </c>
      <c r="G1153" s="8">
        <v>5.2410901467505244E-4</v>
      </c>
      <c r="H1153" s="11">
        <v>3.5254715318173806E-4</v>
      </c>
      <c r="I1153" s="18">
        <f t="shared" si="179"/>
        <v>1.9892468101688792</v>
      </c>
      <c r="J1153" s="18">
        <f t="shared" si="178"/>
        <v>0.73144605209909697</v>
      </c>
      <c r="K1153" s="10">
        <v>0.72573542527940471</v>
      </c>
      <c r="L1153" s="10">
        <v>9.677148846960168E-2</v>
      </c>
      <c r="M1153" s="200">
        <f t="shared" si="183"/>
        <v>9.677148846960168E-2</v>
      </c>
      <c r="N1153" s="85">
        <v>2</v>
      </c>
      <c r="O1153" s="85">
        <v>3</v>
      </c>
      <c r="P1153" s="8">
        <v>5000</v>
      </c>
      <c r="Q1153" s="10">
        <f t="shared" si="180"/>
        <v>3.5431997760169827</v>
      </c>
      <c r="R1153" s="11">
        <f t="shared" si="181"/>
        <v>5.678204769257985E-2</v>
      </c>
      <c r="S1153" s="94"/>
    </row>
    <row r="1154" spans="1:19">
      <c r="A1154" s="9">
        <f t="shared" si="182"/>
        <v>142</v>
      </c>
      <c r="B1154" s="14" t="s">
        <v>1189</v>
      </c>
      <c r="C1154" s="8">
        <v>35.4</v>
      </c>
      <c r="D1154" s="8"/>
      <c r="E1154" s="8"/>
      <c r="F1154" s="8">
        <f t="shared" si="177"/>
        <v>35.4</v>
      </c>
      <c r="G1154" s="8">
        <v>1.7470300489168413E-4</v>
      </c>
      <c r="H1154" s="11">
        <v>0</v>
      </c>
      <c r="I1154" s="18">
        <f t="shared" si="179"/>
        <v>0.39642382948986721</v>
      </c>
      <c r="J1154" s="18">
        <f t="shared" si="178"/>
        <v>0.14576504210342417</v>
      </c>
      <c r="K1154" s="10">
        <v>0.14462700908455625</v>
      </c>
      <c r="L1154" s="10">
        <v>3.2257162823200555E-2</v>
      </c>
      <c r="M1154" s="200">
        <f t="shared" si="183"/>
        <v>3.2257162823200555E-2</v>
      </c>
      <c r="N1154" s="85">
        <v>0</v>
      </c>
      <c r="O1154" s="85">
        <v>1</v>
      </c>
      <c r="P1154" s="8">
        <v>5000</v>
      </c>
      <c r="Q1154" s="10">
        <f t="shared" si="180"/>
        <v>0.71907304350104828</v>
      </c>
      <c r="R1154" s="11">
        <f t="shared" si="181"/>
        <v>2.0312797839012665E-2</v>
      </c>
      <c r="S1154" s="94"/>
    </row>
    <row r="1155" spans="1:19">
      <c r="A1155" s="9">
        <f t="shared" si="182"/>
        <v>143</v>
      </c>
      <c r="B1155" s="14" t="s">
        <v>1190</v>
      </c>
      <c r="C1155" s="8">
        <v>71.2</v>
      </c>
      <c r="D1155" s="8"/>
      <c r="E1155" s="8"/>
      <c r="F1155" s="8">
        <f t="shared" si="177"/>
        <v>71.2</v>
      </c>
      <c r="G1155" s="8">
        <v>3.4940600978336826E-4</v>
      </c>
      <c r="H1155" s="11">
        <v>1.7627357659086903E-4</v>
      </c>
      <c r="I1155" s="18">
        <f t="shared" si="179"/>
        <v>1.1928353198293731</v>
      </c>
      <c r="J1155" s="18">
        <f t="shared" si="178"/>
        <v>0.43860554710126048</v>
      </c>
      <c r="K1155" s="10">
        <v>0.4351812171819805</v>
      </c>
      <c r="L1155" s="10">
        <v>6.4514325646401111E-2</v>
      </c>
      <c r="M1155" s="200">
        <f t="shared" si="183"/>
        <v>6.4514325646401111E-2</v>
      </c>
      <c r="N1155" s="85">
        <v>1</v>
      </c>
      <c r="O1155" s="85">
        <v>2</v>
      </c>
      <c r="P1155" s="8">
        <v>5000</v>
      </c>
      <c r="Q1155" s="10">
        <f t="shared" si="180"/>
        <v>2.1311364097590149</v>
      </c>
      <c r="R1155" s="11">
        <f t="shared" si="181"/>
        <v>2.9931691148300771E-2</v>
      </c>
      <c r="S1155" s="94"/>
    </row>
    <row r="1156" spans="1:19">
      <c r="A1156" s="9">
        <f t="shared" si="182"/>
        <v>144</v>
      </c>
      <c r="B1156" s="14" t="s">
        <v>1191</v>
      </c>
      <c r="C1156" s="8">
        <v>78.3</v>
      </c>
      <c r="D1156" s="8"/>
      <c r="E1156" s="8"/>
      <c r="F1156" s="8">
        <f t="shared" si="177"/>
        <v>78.3</v>
      </c>
      <c r="G1156" s="8">
        <v>1.7470300489168413E-4</v>
      </c>
      <c r="H1156" s="11">
        <v>1.7627357659086903E-4</v>
      </c>
      <c r="I1156" s="18">
        <f t="shared" si="179"/>
        <v>0.79641149033950587</v>
      </c>
      <c r="J1156" s="18">
        <f t="shared" si="178"/>
        <v>0.29284050499783632</v>
      </c>
      <c r="K1156" s="10">
        <v>0.29055420809742422</v>
      </c>
      <c r="L1156" s="10">
        <v>3.2257162823200555E-2</v>
      </c>
      <c r="M1156" s="200">
        <f t="shared" si="183"/>
        <v>3.2257162823200555E-2</v>
      </c>
      <c r="N1156" s="85">
        <v>1</v>
      </c>
      <c r="O1156" s="85">
        <v>1</v>
      </c>
      <c r="P1156" s="8">
        <v>5000</v>
      </c>
      <c r="Q1156" s="10">
        <f t="shared" si="180"/>
        <v>1.4120633662579669</v>
      </c>
      <c r="R1156" s="11">
        <f t="shared" si="181"/>
        <v>1.8034014894737764E-2</v>
      </c>
      <c r="S1156" s="94"/>
    </row>
    <row r="1157" spans="1:19">
      <c r="A1157" s="9">
        <f t="shared" si="182"/>
        <v>145</v>
      </c>
      <c r="B1157" s="14" t="s">
        <v>1192</v>
      </c>
      <c r="C1157" s="8">
        <v>69.400000000000006</v>
      </c>
      <c r="D1157" s="8"/>
      <c r="E1157" s="8"/>
      <c r="F1157" s="8">
        <f t="shared" si="177"/>
        <v>69.400000000000006</v>
      </c>
      <c r="G1157" s="8">
        <v>1.7470300489168413E-4</v>
      </c>
      <c r="H1157" s="11">
        <v>1.7627357659086903E-4</v>
      </c>
      <c r="I1157" s="18">
        <f t="shared" si="179"/>
        <v>0.79641149033950587</v>
      </c>
      <c r="J1157" s="18">
        <f t="shared" si="178"/>
        <v>0.29284050499783632</v>
      </c>
      <c r="K1157" s="10">
        <v>0.29055420809742422</v>
      </c>
      <c r="L1157" s="10">
        <v>3.2257162823200555E-2</v>
      </c>
      <c r="M1157" s="200">
        <f t="shared" si="183"/>
        <v>3.2257162823200555E-2</v>
      </c>
      <c r="N1157" s="85">
        <v>1</v>
      </c>
      <c r="O1157" s="85">
        <v>1</v>
      </c>
      <c r="P1157" s="8">
        <v>5000</v>
      </c>
      <c r="Q1157" s="10">
        <f t="shared" si="180"/>
        <v>1.4120633662579669</v>
      </c>
      <c r="R1157" s="11">
        <f t="shared" si="181"/>
        <v>2.034673438412056E-2</v>
      </c>
      <c r="S1157" s="94"/>
    </row>
    <row r="1158" spans="1:19">
      <c r="A1158" s="9">
        <f t="shared" si="182"/>
        <v>146</v>
      </c>
      <c r="B1158" s="14" t="s">
        <v>1193</v>
      </c>
      <c r="C1158" s="8">
        <v>67.099999999999994</v>
      </c>
      <c r="D1158" s="8"/>
      <c r="E1158" s="8"/>
      <c r="F1158" s="8">
        <f t="shared" si="177"/>
        <v>67.099999999999994</v>
      </c>
      <c r="G1158" s="8">
        <v>3.4940600978336826E-4</v>
      </c>
      <c r="H1158" s="11">
        <v>1.7627357659086903E-4</v>
      </c>
      <c r="I1158" s="18">
        <f t="shared" si="179"/>
        <v>1.1928353198293731</v>
      </c>
      <c r="J1158" s="18">
        <f t="shared" si="178"/>
        <v>0.43860554710126048</v>
      </c>
      <c r="K1158" s="10">
        <v>0.4351812171819805</v>
      </c>
      <c r="L1158" s="10">
        <v>6.4514325646401111E-2</v>
      </c>
      <c r="M1158" s="200">
        <f t="shared" si="183"/>
        <v>6.4514325646401111E-2</v>
      </c>
      <c r="N1158" s="85">
        <v>1</v>
      </c>
      <c r="O1158" s="85">
        <v>2</v>
      </c>
      <c r="P1158" s="8">
        <v>5000</v>
      </c>
      <c r="Q1158" s="10">
        <f t="shared" si="180"/>
        <v>2.1311364097590149</v>
      </c>
      <c r="R1158" s="11">
        <f t="shared" si="181"/>
        <v>3.1760602231878016E-2</v>
      </c>
      <c r="S1158" s="94"/>
    </row>
    <row r="1159" spans="1:19">
      <c r="A1159" s="9">
        <f t="shared" si="182"/>
        <v>147</v>
      </c>
      <c r="B1159" s="14" t="s">
        <v>1194</v>
      </c>
      <c r="C1159" s="8">
        <v>19.600000000000001</v>
      </c>
      <c r="D1159" s="8"/>
      <c r="E1159" s="8"/>
      <c r="F1159" s="8">
        <f t="shared" si="177"/>
        <v>19.600000000000001</v>
      </c>
      <c r="G1159" s="8">
        <v>3.4940600978336826E-4</v>
      </c>
      <c r="H1159" s="11">
        <v>1.7627357659086903E-4</v>
      </c>
      <c r="I1159" s="18">
        <f t="shared" si="179"/>
        <v>1.1928353198293731</v>
      </c>
      <c r="J1159" s="18">
        <f t="shared" si="178"/>
        <v>0.43860554710126048</v>
      </c>
      <c r="K1159" s="10">
        <v>0.4351812171819805</v>
      </c>
      <c r="L1159" s="10">
        <v>3.4940600978336826E-4</v>
      </c>
      <c r="M1159" s="200">
        <f t="shared" si="183"/>
        <v>3.4940600978336826E-4</v>
      </c>
      <c r="N1159" s="85">
        <v>1</v>
      </c>
      <c r="O1159" s="85">
        <v>2</v>
      </c>
      <c r="P1159" s="8">
        <v>5000</v>
      </c>
      <c r="Q1159" s="10">
        <f t="shared" si="180"/>
        <v>2.0669714901223974</v>
      </c>
      <c r="R1159" s="11">
        <f t="shared" si="181"/>
        <v>0.10545772908787741</v>
      </c>
      <c r="S1159" s="94"/>
    </row>
    <row r="1160" spans="1:19">
      <c r="A1160" s="9">
        <f t="shared" si="182"/>
        <v>148</v>
      </c>
      <c r="B1160" s="14" t="s">
        <v>1195</v>
      </c>
      <c r="C1160" s="8">
        <v>310.10000000000002</v>
      </c>
      <c r="D1160" s="8"/>
      <c r="E1160" s="8"/>
      <c r="F1160" s="8">
        <f t="shared" si="177"/>
        <v>310.10000000000002</v>
      </c>
      <c r="G1160" s="8">
        <v>3.1446540880503142E-3</v>
      </c>
      <c r="H1160" s="11">
        <v>3.1729243786356425E-3</v>
      </c>
      <c r="I1160" s="18">
        <f t="shared" si="179"/>
        <v>14.335406826111104</v>
      </c>
      <c r="J1160" s="18">
        <f t="shared" si="178"/>
        <v>5.271129089961053</v>
      </c>
      <c r="K1160" s="10">
        <v>5.2299757457536353</v>
      </c>
      <c r="L1160" s="10">
        <v>0.58062893081761002</v>
      </c>
      <c r="M1160" s="200">
        <f t="shared" si="183"/>
        <v>0.58062893081761002</v>
      </c>
      <c r="N1160" s="85">
        <v>18</v>
      </c>
      <c r="O1160" s="85">
        <v>18</v>
      </c>
      <c r="P1160" s="8">
        <v>5000</v>
      </c>
      <c r="Q1160" s="10">
        <f t="shared" si="180"/>
        <v>25.417140592643403</v>
      </c>
      <c r="R1160" s="11">
        <f t="shared" si="181"/>
        <v>8.1964335996915189E-2</v>
      </c>
      <c r="S1160" s="94"/>
    </row>
    <row r="1161" spans="1:19">
      <c r="A1161" s="9">
        <f t="shared" si="182"/>
        <v>149</v>
      </c>
      <c r="B1161" s="14" t="s">
        <v>1196</v>
      </c>
      <c r="C1161" s="8">
        <v>384.2</v>
      </c>
      <c r="D1161" s="8"/>
      <c r="E1161" s="8"/>
      <c r="F1161" s="8">
        <f t="shared" si="177"/>
        <v>384.2</v>
      </c>
      <c r="G1161" s="8">
        <v>3.1446540880503142E-3</v>
      </c>
      <c r="H1161" s="11">
        <v>3.1729243786356425E-3</v>
      </c>
      <c r="I1161" s="18">
        <f t="shared" si="179"/>
        <v>14.335406826111104</v>
      </c>
      <c r="J1161" s="18">
        <f t="shared" si="178"/>
        <v>5.271129089961053</v>
      </c>
      <c r="K1161" s="10">
        <v>5.2299757457536353</v>
      </c>
      <c r="L1161" s="10">
        <v>0.58062893081761002</v>
      </c>
      <c r="M1161" s="200">
        <f t="shared" si="183"/>
        <v>0.58062893081761002</v>
      </c>
      <c r="N1161" s="85">
        <v>18</v>
      </c>
      <c r="O1161" s="85">
        <v>18</v>
      </c>
      <c r="P1161" s="8">
        <v>5000</v>
      </c>
      <c r="Q1161" s="10">
        <f t="shared" si="180"/>
        <v>25.417140592643403</v>
      </c>
      <c r="R1161" s="11">
        <f t="shared" si="181"/>
        <v>6.615601403603176E-2</v>
      </c>
      <c r="S1161" s="94"/>
    </row>
    <row r="1162" spans="1:19">
      <c r="A1162" s="9">
        <f t="shared" si="182"/>
        <v>150</v>
      </c>
      <c r="B1162" s="14" t="s">
        <v>1197</v>
      </c>
      <c r="C1162" s="8">
        <v>387.4</v>
      </c>
      <c r="D1162" s="8"/>
      <c r="E1162" s="8"/>
      <c r="F1162" s="8">
        <f t="shared" si="177"/>
        <v>387.4</v>
      </c>
      <c r="G1162" s="8">
        <v>3.1446540880503142E-3</v>
      </c>
      <c r="H1162" s="11">
        <v>3.1729243786356425E-3</v>
      </c>
      <c r="I1162" s="18">
        <f t="shared" si="179"/>
        <v>14.335406826111104</v>
      </c>
      <c r="J1162" s="18">
        <f t="shared" si="178"/>
        <v>5.271129089961053</v>
      </c>
      <c r="K1162" s="10">
        <v>5.2299757457536353</v>
      </c>
      <c r="L1162" s="10">
        <v>0.58062893081761002</v>
      </c>
      <c r="M1162" s="200">
        <f t="shared" si="183"/>
        <v>0.58062893081761002</v>
      </c>
      <c r="N1162" s="85">
        <v>18</v>
      </c>
      <c r="O1162" s="85">
        <v>18</v>
      </c>
      <c r="P1162" s="8">
        <v>5000</v>
      </c>
      <c r="Q1162" s="10">
        <f t="shared" si="180"/>
        <v>25.417140592643403</v>
      </c>
      <c r="R1162" s="11">
        <f t="shared" si="181"/>
        <v>6.5609552381629854E-2</v>
      </c>
      <c r="S1162" s="94"/>
    </row>
    <row r="1163" spans="1:19">
      <c r="A1163" s="9">
        <f t="shared" si="182"/>
        <v>151</v>
      </c>
      <c r="B1163" s="14" t="s">
        <v>1198</v>
      </c>
      <c r="C1163" s="8">
        <v>306.2</v>
      </c>
      <c r="D1163" s="8"/>
      <c r="E1163" s="8"/>
      <c r="F1163" s="8">
        <f t="shared" si="177"/>
        <v>306.2</v>
      </c>
      <c r="G1163" s="8">
        <v>3.1446540880503142E-3</v>
      </c>
      <c r="H1163" s="11">
        <v>3.1729243786356425E-3</v>
      </c>
      <c r="I1163" s="18">
        <f t="shared" si="179"/>
        <v>14.335406826111104</v>
      </c>
      <c r="J1163" s="18">
        <f t="shared" si="178"/>
        <v>5.271129089961053</v>
      </c>
      <c r="K1163" s="10">
        <v>5.2299757457536353</v>
      </c>
      <c r="L1163" s="10">
        <v>0.58062893081761002</v>
      </c>
      <c r="M1163" s="200">
        <f t="shared" si="183"/>
        <v>0.58062893081761002</v>
      </c>
      <c r="N1163" s="85">
        <v>18</v>
      </c>
      <c r="O1163" s="85">
        <v>18</v>
      </c>
      <c r="P1163" s="8">
        <v>5000</v>
      </c>
      <c r="Q1163" s="10">
        <f t="shared" si="180"/>
        <v>25.417140592643403</v>
      </c>
      <c r="R1163" s="11">
        <f t="shared" si="181"/>
        <v>8.3008297167352724E-2</v>
      </c>
      <c r="S1163" s="94"/>
    </row>
    <row r="1164" spans="1:19">
      <c r="A1164" s="9">
        <f t="shared" si="182"/>
        <v>152</v>
      </c>
      <c r="B1164" s="14" t="s">
        <v>1199</v>
      </c>
      <c r="C1164" s="8">
        <v>407.7</v>
      </c>
      <c r="D1164" s="8"/>
      <c r="E1164" s="8"/>
      <c r="F1164" s="8">
        <f t="shared" si="177"/>
        <v>407.7</v>
      </c>
      <c r="G1164" s="8">
        <v>3.1446540880503142E-3</v>
      </c>
      <c r="H1164" s="11">
        <v>3.1729243786356425E-3</v>
      </c>
      <c r="I1164" s="18">
        <f t="shared" si="179"/>
        <v>14.335406826111104</v>
      </c>
      <c r="J1164" s="18">
        <f t="shared" si="178"/>
        <v>5.271129089961053</v>
      </c>
      <c r="K1164" s="10">
        <v>5.2299757457536353</v>
      </c>
      <c r="L1164" s="10">
        <v>0.58062893081761002</v>
      </c>
      <c r="M1164" s="200">
        <f t="shared" si="183"/>
        <v>0.58062893081761002</v>
      </c>
      <c r="N1164" s="85">
        <v>18</v>
      </c>
      <c r="O1164" s="85">
        <v>18</v>
      </c>
      <c r="P1164" s="8">
        <v>5000</v>
      </c>
      <c r="Q1164" s="10">
        <f t="shared" si="180"/>
        <v>25.417140592643403</v>
      </c>
      <c r="R1164" s="11">
        <f t="shared" si="181"/>
        <v>6.2342753477172927E-2</v>
      </c>
      <c r="S1164" s="94"/>
    </row>
    <row r="1165" spans="1:19">
      <c r="A1165" s="9">
        <f t="shared" si="182"/>
        <v>153</v>
      </c>
      <c r="B1165" s="14" t="s">
        <v>1200</v>
      </c>
      <c r="C1165" s="8">
        <v>304.3</v>
      </c>
      <c r="D1165" s="8"/>
      <c r="E1165" s="8"/>
      <c r="F1165" s="8">
        <f t="shared" si="177"/>
        <v>304.3</v>
      </c>
      <c r="G1165" s="8">
        <v>3.1446540880503142E-3</v>
      </c>
      <c r="H1165" s="11">
        <v>3.1729243786356425E-3</v>
      </c>
      <c r="I1165" s="18">
        <f t="shared" si="179"/>
        <v>14.335406826111104</v>
      </c>
      <c r="J1165" s="18">
        <f t="shared" si="178"/>
        <v>5.271129089961053</v>
      </c>
      <c r="K1165" s="10">
        <v>5.2299757457536353</v>
      </c>
      <c r="L1165" s="10">
        <v>0.58062893081761002</v>
      </c>
      <c r="M1165" s="200">
        <f t="shared" si="183"/>
        <v>0.58062893081761002</v>
      </c>
      <c r="N1165" s="85">
        <v>18</v>
      </c>
      <c r="O1165" s="85">
        <v>18</v>
      </c>
      <c r="P1165" s="8">
        <v>5000</v>
      </c>
      <c r="Q1165" s="10">
        <f t="shared" si="180"/>
        <v>25.417140592643403</v>
      </c>
      <c r="R1165" s="11">
        <f t="shared" si="181"/>
        <v>8.3526587553872503E-2</v>
      </c>
      <c r="S1165" s="94"/>
    </row>
    <row r="1166" spans="1:19">
      <c r="A1166" s="9">
        <f t="shared" si="182"/>
        <v>154</v>
      </c>
      <c r="B1166" s="14" t="s">
        <v>1201</v>
      </c>
      <c r="C1166" s="8">
        <v>413.7</v>
      </c>
      <c r="D1166" s="8"/>
      <c r="E1166" s="8"/>
      <c r="F1166" s="8">
        <f t="shared" si="177"/>
        <v>413.7</v>
      </c>
      <c r="G1166" s="8">
        <v>3.1446540880503142E-3</v>
      </c>
      <c r="H1166" s="11">
        <v>3.1729243786356425E-3</v>
      </c>
      <c r="I1166" s="18">
        <f t="shared" si="179"/>
        <v>14.335406826111104</v>
      </c>
      <c r="J1166" s="18">
        <f t="shared" si="178"/>
        <v>5.271129089961053</v>
      </c>
      <c r="K1166" s="10">
        <v>5.2299757457536353</v>
      </c>
      <c r="L1166" s="10">
        <v>0.58062893081761002</v>
      </c>
      <c r="M1166" s="200">
        <f t="shared" si="183"/>
        <v>0.58062893081761002</v>
      </c>
      <c r="N1166" s="85">
        <v>18</v>
      </c>
      <c r="O1166" s="85">
        <v>18</v>
      </c>
      <c r="P1166" s="8">
        <v>5000</v>
      </c>
      <c r="Q1166" s="10">
        <f t="shared" si="180"/>
        <v>25.417140592643403</v>
      </c>
      <c r="R1166" s="11">
        <f t="shared" si="181"/>
        <v>6.1438580112746929E-2</v>
      </c>
      <c r="S1166" s="94"/>
    </row>
    <row r="1167" spans="1:19">
      <c r="A1167" s="9">
        <f t="shared" si="182"/>
        <v>155</v>
      </c>
      <c r="B1167" s="14" t="s">
        <v>1202</v>
      </c>
      <c r="C1167" s="8">
        <v>387.6</v>
      </c>
      <c r="D1167" s="8"/>
      <c r="E1167" s="8"/>
      <c r="F1167" s="8">
        <f t="shared" si="177"/>
        <v>387.6</v>
      </c>
      <c r="G1167" s="8">
        <v>3.1446540880503142E-3</v>
      </c>
      <c r="H1167" s="11">
        <v>3.1729243786356425E-3</v>
      </c>
      <c r="I1167" s="18">
        <f t="shared" si="179"/>
        <v>14.335406826111104</v>
      </c>
      <c r="J1167" s="18">
        <f t="shared" si="178"/>
        <v>5.271129089961053</v>
      </c>
      <c r="K1167" s="10">
        <v>5.2299757457536353</v>
      </c>
      <c r="L1167" s="10">
        <v>0.58062893081761002</v>
      </c>
      <c r="M1167" s="200">
        <f t="shared" si="183"/>
        <v>0.58062893081761002</v>
      </c>
      <c r="N1167" s="85">
        <v>18</v>
      </c>
      <c r="O1167" s="85">
        <v>18</v>
      </c>
      <c r="P1167" s="8">
        <v>5000</v>
      </c>
      <c r="Q1167" s="10">
        <f t="shared" si="180"/>
        <v>25.417140592643403</v>
      </c>
      <c r="R1167" s="11">
        <f t="shared" si="181"/>
        <v>6.5575698123434986E-2</v>
      </c>
      <c r="S1167" s="94"/>
    </row>
    <row r="1168" spans="1:19">
      <c r="A1168" s="9">
        <f t="shared" si="182"/>
        <v>156</v>
      </c>
      <c r="B1168" s="14" t="s">
        <v>1203</v>
      </c>
      <c r="C1168" s="8">
        <v>189.8</v>
      </c>
      <c r="D1168" s="8"/>
      <c r="E1168" s="8"/>
      <c r="F1168" s="8">
        <f t="shared" si="177"/>
        <v>189.8</v>
      </c>
      <c r="G1168" s="8">
        <v>3.1446540880503142E-3</v>
      </c>
      <c r="H1168" s="11">
        <v>3.1729243786356425E-3</v>
      </c>
      <c r="I1168" s="18">
        <f t="shared" si="179"/>
        <v>14.335406826111104</v>
      </c>
      <c r="J1168" s="18">
        <f t="shared" si="178"/>
        <v>5.271129089961053</v>
      </c>
      <c r="K1168" s="10">
        <v>5.2299757457536353</v>
      </c>
      <c r="L1168" s="10">
        <v>0.58062893081761002</v>
      </c>
      <c r="M1168" s="200">
        <f t="shared" si="183"/>
        <v>0.58062893081761002</v>
      </c>
      <c r="N1168" s="85">
        <v>18</v>
      </c>
      <c r="O1168" s="85">
        <v>18</v>
      </c>
      <c r="P1168" s="8">
        <v>5000</v>
      </c>
      <c r="Q1168" s="10">
        <f t="shared" si="180"/>
        <v>25.417140592643403</v>
      </c>
      <c r="R1168" s="11">
        <f t="shared" si="181"/>
        <v>0.13391538773784722</v>
      </c>
      <c r="S1168" s="94"/>
    </row>
    <row r="1169" spans="1:19">
      <c r="A1169" s="9">
        <f t="shared" si="182"/>
        <v>157</v>
      </c>
      <c r="B1169" s="14" t="s">
        <v>1204</v>
      </c>
      <c r="C1169" s="8">
        <v>372.5</v>
      </c>
      <c r="D1169" s="8"/>
      <c r="E1169" s="8"/>
      <c r="F1169" s="8">
        <f t="shared" si="177"/>
        <v>372.5</v>
      </c>
      <c r="G1169" s="8">
        <v>3.1446540880503142E-3</v>
      </c>
      <c r="H1169" s="11">
        <v>3.1729243786356425E-3</v>
      </c>
      <c r="I1169" s="18">
        <f t="shared" si="179"/>
        <v>14.335406826111104</v>
      </c>
      <c r="J1169" s="18">
        <f t="shared" si="178"/>
        <v>5.271129089961053</v>
      </c>
      <c r="K1169" s="10">
        <v>5.2299757457536353</v>
      </c>
      <c r="L1169" s="10">
        <v>0.58062893081761002</v>
      </c>
      <c r="M1169" s="200">
        <f t="shared" si="183"/>
        <v>0.58062893081761002</v>
      </c>
      <c r="N1169" s="85">
        <v>18</v>
      </c>
      <c r="O1169" s="85">
        <v>18</v>
      </c>
      <c r="P1169" s="8">
        <v>5000</v>
      </c>
      <c r="Q1169" s="10">
        <f t="shared" si="180"/>
        <v>25.417140592643403</v>
      </c>
      <c r="R1169" s="11">
        <f t="shared" si="181"/>
        <v>6.8233934476895047E-2</v>
      </c>
      <c r="S1169" s="94"/>
    </row>
    <row r="1170" spans="1:19">
      <c r="A1170" s="9">
        <f t="shared" si="182"/>
        <v>158</v>
      </c>
      <c r="B1170" s="14" t="s">
        <v>1205</v>
      </c>
      <c r="C1170" s="8">
        <v>370.7</v>
      </c>
      <c r="D1170" s="8"/>
      <c r="E1170" s="8"/>
      <c r="F1170" s="8">
        <f t="shared" si="177"/>
        <v>370.7</v>
      </c>
      <c r="G1170" s="8">
        <v>3.1446540880503142E-3</v>
      </c>
      <c r="H1170" s="11">
        <v>3.1729243786356425E-3</v>
      </c>
      <c r="I1170" s="18">
        <f t="shared" si="179"/>
        <v>14.335406826111104</v>
      </c>
      <c r="J1170" s="18">
        <f t="shared" si="178"/>
        <v>5.271129089961053</v>
      </c>
      <c r="K1170" s="10">
        <v>5.2299757457536353</v>
      </c>
      <c r="L1170" s="10">
        <v>0.58062893081761002</v>
      </c>
      <c r="M1170" s="200">
        <f t="shared" si="183"/>
        <v>0.58062893081761002</v>
      </c>
      <c r="N1170" s="85">
        <v>18</v>
      </c>
      <c r="O1170" s="85">
        <v>18</v>
      </c>
      <c r="P1170" s="8">
        <v>5000</v>
      </c>
      <c r="Q1170" s="10">
        <f t="shared" si="180"/>
        <v>25.417140592643403</v>
      </c>
      <c r="R1170" s="11">
        <f t="shared" si="181"/>
        <v>6.8565256521832763E-2</v>
      </c>
      <c r="S1170" s="94"/>
    </row>
    <row r="1171" spans="1:19">
      <c r="A1171" s="9">
        <f t="shared" si="182"/>
        <v>159</v>
      </c>
      <c r="B1171" s="14" t="s">
        <v>1206</v>
      </c>
      <c r="C1171" s="8">
        <v>409.1</v>
      </c>
      <c r="D1171" s="8"/>
      <c r="E1171" s="8"/>
      <c r="F1171" s="8">
        <f t="shared" si="177"/>
        <v>409.1</v>
      </c>
      <c r="G1171" s="8">
        <v>3.1446540880503142E-3</v>
      </c>
      <c r="H1171" s="11">
        <v>3.1729243786356425E-3</v>
      </c>
      <c r="I1171" s="18">
        <f t="shared" si="179"/>
        <v>14.335406826111104</v>
      </c>
      <c r="J1171" s="18">
        <f t="shared" si="178"/>
        <v>5.271129089961053</v>
      </c>
      <c r="K1171" s="10">
        <v>5.2299757457536353</v>
      </c>
      <c r="L1171" s="10">
        <v>0.58062893081761002</v>
      </c>
      <c r="M1171" s="200">
        <f t="shared" si="183"/>
        <v>0.58062893081761002</v>
      </c>
      <c r="N1171" s="85">
        <v>18</v>
      </c>
      <c r="O1171" s="85">
        <v>18</v>
      </c>
      <c r="P1171" s="8">
        <v>5000</v>
      </c>
      <c r="Q1171" s="10">
        <f t="shared" si="180"/>
        <v>25.417140592643403</v>
      </c>
      <c r="R1171" s="11">
        <f t="shared" si="181"/>
        <v>6.2129407461851381E-2</v>
      </c>
      <c r="S1171" s="94"/>
    </row>
    <row r="1172" spans="1:19">
      <c r="A1172" s="9">
        <f t="shared" si="182"/>
        <v>160</v>
      </c>
      <c r="B1172" s="14" t="s">
        <v>1207</v>
      </c>
      <c r="C1172" s="8">
        <v>373.1</v>
      </c>
      <c r="D1172" s="8"/>
      <c r="E1172" s="8"/>
      <c r="F1172" s="8">
        <f t="shared" si="177"/>
        <v>373.1</v>
      </c>
      <c r="G1172" s="8">
        <v>3.1446540880503142E-3</v>
      </c>
      <c r="H1172" s="11">
        <v>3.1729243786356425E-3</v>
      </c>
      <c r="I1172" s="18">
        <f t="shared" si="179"/>
        <v>14.335406826111104</v>
      </c>
      <c r="J1172" s="18">
        <f t="shared" si="178"/>
        <v>5.271129089961053</v>
      </c>
      <c r="K1172" s="10">
        <v>5.2299757457536353</v>
      </c>
      <c r="L1172" s="10">
        <v>0.58062893081761002</v>
      </c>
      <c r="M1172" s="200">
        <f t="shared" si="183"/>
        <v>0.58062893081761002</v>
      </c>
      <c r="N1172" s="85">
        <v>18</v>
      </c>
      <c r="O1172" s="85">
        <v>18</v>
      </c>
      <c r="P1172" s="8">
        <v>5000</v>
      </c>
      <c r="Q1172" s="10">
        <f t="shared" si="180"/>
        <v>25.417140592643403</v>
      </c>
      <c r="R1172" s="11">
        <f t="shared" si="181"/>
        <v>6.8124204215072107E-2</v>
      </c>
      <c r="S1172" s="94"/>
    </row>
    <row r="1173" spans="1:19">
      <c r="A1173" s="9">
        <f t="shared" si="182"/>
        <v>161</v>
      </c>
      <c r="B1173" s="14" t="s">
        <v>1208</v>
      </c>
      <c r="C1173" s="8">
        <v>374</v>
      </c>
      <c r="D1173" s="8"/>
      <c r="E1173" s="8"/>
      <c r="F1173" s="8">
        <f t="shared" si="177"/>
        <v>374</v>
      </c>
      <c r="G1173" s="8">
        <v>3.1446540880503142E-3</v>
      </c>
      <c r="H1173" s="11">
        <v>3.1729243786356425E-3</v>
      </c>
      <c r="I1173" s="18">
        <f t="shared" si="179"/>
        <v>14.335406826111104</v>
      </c>
      <c r="J1173" s="18">
        <f t="shared" si="178"/>
        <v>5.271129089961053</v>
      </c>
      <c r="K1173" s="10">
        <v>5.2299757457536353</v>
      </c>
      <c r="L1173" s="10">
        <v>0.58062893081761002</v>
      </c>
      <c r="M1173" s="200">
        <f t="shared" si="183"/>
        <v>0.58062893081761002</v>
      </c>
      <c r="N1173" s="85">
        <v>18</v>
      </c>
      <c r="O1173" s="85">
        <v>18</v>
      </c>
      <c r="P1173" s="8">
        <v>5000</v>
      </c>
      <c r="Q1173" s="10">
        <f t="shared" si="180"/>
        <v>25.417140592643403</v>
      </c>
      <c r="R1173" s="11">
        <f t="shared" si="181"/>
        <v>6.7960268964287168E-2</v>
      </c>
      <c r="S1173" s="94"/>
    </row>
    <row r="1174" spans="1:19">
      <c r="A1174" s="9">
        <f t="shared" si="182"/>
        <v>162</v>
      </c>
      <c r="B1174" s="14" t="s">
        <v>1209</v>
      </c>
      <c r="C1174" s="8">
        <v>327.2</v>
      </c>
      <c r="D1174" s="8"/>
      <c r="E1174" s="8"/>
      <c r="F1174" s="8">
        <f t="shared" si="177"/>
        <v>327.2</v>
      </c>
      <c r="G1174" s="8">
        <v>3.1446540880503142E-3</v>
      </c>
      <c r="H1174" s="11">
        <v>3.1729243786356425E-3</v>
      </c>
      <c r="I1174" s="18">
        <f t="shared" si="179"/>
        <v>14.335406826111104</v>
      </c>
      <c r="J1174" s="18">
        <f t="shared" si="178"/>
        <v>5.271129089961053</v>
      </c>
      <c r="K1174" s="10">
        <v>5.2299757457536353</v>
      </c>
      <c r="L1174" s="10">
        <v>0.58062893081761002</v>
      </c>
      <c r="M1174" s="200">
        <f t="shared" si="183"/>
        <v>0.58062893081761002</v>
      </c>
      <c r="N1174" s="85">
        <v>18</v>
      </c>
      <c r="O1174" s="85">
        <v>18</v>
      </c>
      <c r="P1174" s="8">
        <v>5000</v>
      </c>
      <c r="Q1174" s="10">
        <f t="shared" si="180"/>
        <v>25.417140592643403</v>
      </c>
      <c r="R1174" s="11">
        <f t="shared" si="181"/>
        <v>7.7680747532528738E-2</v>
      </c>
      <c r="S1174" s="94"/>
    </row>
    <row r="1175" spans="1:19">
      <c r="A1175" s="9">
        <f t="shared" si="182"/>
        <v>163</v>
      </c>
      <c r="B1175" s="14" t="s">
        <v>1210</v>
      </c>
      <c r="C1175" s="8">
        <v>198.1</v>
      </c>
      <c r="D1175" s="8"/>
      <c r="E1175" s="8"/>
      <c r="F1175" s="8">
        <f t="shared" si="177"/>
        <v>198.1</v>
      </c>
      <c r="G1175" s="8">
        <v>3.1446540880503142E-3</v>
      </c>
      <c r="H1175" s="11">
        <v>3.1729243786356425E-3</v>
      </c>
      <c r="I1175" s="18">
        <f t="shared" si="179"/>
        <v>14.335406826111104</v>
      </c>
      <c r="J1175" s="18">
        <f t="shared" si="178"/>
        <v>5.271129089961053</v>
      </c>
      <c r="K1175" s="10">
        <v>5.2299757457536353</v>
      </c>
      <c r="L1175" s="10">
        <v>0.58062893081761002</v>
      </c>
      <c r="M1175" s="200">
        <f t="shared" si="183"/>
        <v>0.58062893081761002</v>
      </c>
      <c r="N1175" s="85">
        <v>18</v>
      </c>
      <c r="O1175" s="85">
        <v>18</v>
      </c>
      <c r="P1175" s="8">
        <v>5000</v>
      </c>
      <c r="Q1175" s="10">
        <f t="shared" si="180"/>
        <v>25.417140592643403</v>
      </c>
      <c r="R1175" s="11">
        <f t="shared" si="181"/>
        <v>0.12830459663121355</v>
      </c>
      <c r="S1175" s="94"/>
    </row>
    <row r="1176" spans="1:19">
      <c r="A1176" s="9">
        <f t="shared" si="182"/>
        <v>164</v>
      </c>
      <c r="B1176" s="14" t="s">
        <v>1211</v>
      </c>
      <c r="C1176" s="8">
        <v>308</v>
      </c>
      <c r="D1176" s="8"/>
      <c r="E1176" s="8"/>
      <c r="F1176" s="8">
        <f t="shared" si="177"/>
        <v>308</v>
      </c>
      <c r="G1176" s="8">
        <v>3.1446540880503142E-3</v>
      </c>
      <c r="H1176" s="11">
        <v>3.1729243786356425E-3</v>
      </c>
      <c r="I1176" s="18">
        <f t="shared" si="179"/>
        <v>14.335406826111104</v>
      </c>
      <c r="J1176" s="18">
        <f t="shared" si="178"/>
        <v>5.271129089961053</v>
      </c>
      <c r="K1176" s="10">
        <v>5.2299757457536353</v>
      </c>
      <c r="L1176" s="10">
        <v>0.58062893081761002</v>
      </c>
      <c r="M1176" s="200">
        <f t="shared" si="183"/>
        <v>0.58062893081761002</v>
      </c>
      <c r="N1176" s="85">
        <v>18</v>
      </c>
      <c r="O1176" s="85">
        <v>18</v>
      </c>
      <c r="P1176" s="8">
        <v>5000</v>
      </c>
      <c r="Q1176" s="10">
        <f t="shared" si="180"/>
        <v>25.417140592643403</v>
      </c>
      <c r="R1176" s="11">
        <f t="shared" si="181"/>
        <v>8.252318374234871E-2</v>
      </c>
      <c r="S1176" s="94"/>
    </row>
    <row r="1177" spans="1:19">
      <c r="A1177" s="9">
        <f t="shared" si="182"/>
        <v>165</v>
      </c>
      <c r="B1177" s="14" t="s">
        <v>1212</v>
      </c>
      <c r="C1177" s="8">
        <v>333.2</v>
      </c>
      <c r="D1177" s="8"/>
      <c r="E1177" s="8"/>
      <c r="F1177" s="8">
        <f t="shared" si="177"/>
        <v>333.2</v>
      </c>
      <c r="G1177" s="8">
        <v>3.1446540880503142E-3</v>
      </c>
      <c r="H1177" s="11">
        <v>3.1729243786356425E-3</v>
      </c>
      <c r="I1177" s="18">
        <f t="shared" si="179"/>
        <v>14.335406826111104</v>
      </c>
      <c r="J1177" s="18">
        <f t="shared" si="178"/>
        <v>5.271129089961053</v>
      </c>
      <c r="K1177" s="10">
        <v>5.2299757457536353</v>
      </c>
      <c r="L1177" s="10">
        <v>0.58062893081761002</v>
      </c>
      <c r="M1177" s="200">
        <f t="shared" si="183"/>
        <v>0.58062893081761002</v>
      </c>
      <c r="N1177" s="85">
        <v>18</v>
      </c>
      <c r="O1177" s="85">
        <v>18</v>
      </c>
      <c r="P1177" s="8">
        <v>5000</v>
      </c>
      <c r="Q1177" s="10">
        <f t="shared" si="180"/>
        <v>25.417140592643403</v>
      </c>
      <c r="R1177" s="11">
        <f t="shared" si="181"/>
        <v>7.6281934551750905E-2</v>
      </c>
      <c r="S1177" s="94"/>
    </row>
    <row r="1178" spans="1:19">
      <c r="A1178" s="9">
        <f t="shared" si="182"/>
        <v>166</v>
      </c>
      <c r="B1178" s="14" t="s">
        <v>1213</v>
      </c>
      <c r="C1178" s="8">
        <v>356.2</v>
      </c>
      <c r="D1178" s="8"/>
      <c r="E1178" s="8"/>
      <c r="F1178" s="8">
        <f t="shared" si="177"/>
        <v>356.2</v>
      </c>
      <c r="G1178" s="8">
        <v>3.1446540880503142E-3</v>
      </c>
      <c r="H1178" s="11">
        <v>3.1729243786356425E-3</v>
      </c>
      <c r="I1178" s="18">
        <f t="shared" si="179"/>
        <v>14.335406826111104</v>
      </c>
      <c r="J1178" s="18">
        <f t="shared" si="178"/>
        <v>5.271129089961053</v>
      </c>
      <c r="K1178" s="10">
        <v>5.2299757457536353</v>
      </c>
      <c r="L1178" s="10">
        <v>0.58062893081761002</v>
      </c>
      <c r="M1178" s="200">
        <f t="shared" si="183"/>
        <v>0.58062893081761002</v>
      </c>
      <c r="N1178" s="85">
        <v>18</v>
      </c>
      <c r="O1178" s="85">
        <v>18</v>
      </c>
      <c r="P1178" s="8">
        <v>5000</v>
      </c>
      <c r="Q1178" s="10">
        <f t="shared" si="180"/>
        <v>25.417140592643403</v>
      </c>
      <c r="R1178" s="11">
        <f t="shared" si="181"/>
        <v>7.1356374488049976E-2</v>
      </c>
      <c r="S1178" s="94"/>
    </row>
    <row r="1179" spans="1:19">
      <c r="A1179" s="9">
        <f t="shared" si="182"/>
        <v>167</v>
      </c>
      <c r="B1179" s="14" t="s">
        <v>1214</v>
      </c>
      <c r="C1179" s="8">
        <v>339.8</v>
      </c>
      <c r="D1179" s="8"/>
      <c r="E1179" s="8"/>
      <c r="F1179" s="8">
        <f t="shared" si="177"/>
        <v>339.8</v>
      </c>
      <c r="G1179" s="8">
        <v>3.1446540880503142E-3</v>
      </c>
      <c r="H1179" s="11">
        <v>3.1729243786356425E-3</v>
      </c>
      <c r="I1179" s="18">
        <f t="shared" si="179"/>
        <v>14.335406826111104</v>
      </c>
      <c r="J1179" s="18">
        <f t="shared" si="178"/>
        <v>5.271129089961053</v>
      </c>
      <c r="K1179" s="10">
        <v>5.2299757457536353</v>
      </c>
      <c r="L1179" s="10">
        <v>0.58062893081761002</v>
      </c>
      <c r="M1179" s="200">
        <f t="shared" si="183"/>
        <v>0.58062893081761002</v>
      </c>
      <c r="N1179" s="85">
        <v>18</v>
      </c>
      <c r="O1179" s="85">
        <v>18</v>
      </c>
      <c r="P1179" s="8">
        <v>5000</v>
      </c>
      <c r="Q1179" s="10">
        <f t="shared" si="180"/>
        <v>25.417140592643403</v>
      </c>
      <c r="R1179" s="11">
        <f t="shared" si="181"/>
        <v>7.4800296034854039E-2</v>
      </c>
      <c r="S1179" s="94"/>
    </row>
    <row r="1180" spans="1:19">
      <c r="A1180" s="9">
        <f t="shared" si="182"/>
        <v>168</v>
      </c>
      <c r="B1180" s="14" t="s">
        <v>1215</v>
      </c>
      <c r="C1180" s="8">
        <v>392.1</v>
      </c>
      <c r="D1180" s="8"/>
      <c r="E1180" s="8"/>
      <c r="F1180" s="8">
        <f t="shared" si="177"/>
        <v>392.1</v>
      </c>
      <c r="G1180" s="8">
        <v>3.1446540880503142E-3</v>
      </c>
      <c r="H1180" s="11">
        <v>3.1729243786356425E-3</v>
      </c>
      <c r="I1180" s="18">
        <f t="shared" si="179"/>
        <v>14.335406826111104</v>
      </c>
      <c r="J1180" s="18">
        <f t="shared" si="178"/>
        <v>5.271129089961053</v>
      </c>
      <c r="K1180" s="10">
        <v>5.2299757457536353</v>
      </c>
      <c r="L1180" s="10">
        <v>0.58062893081761002</v>
      </c>
      <c r="M1180" s="200">
        <f t="shared" si="183"/>
        <v>0.58062893081761002</v>
      </c>
      <c r="N1180" s="85">
        <v>18</v>
      </c>
      <c r="O1180" s="85">
        <v>18</v>
      </c>
      <c r="P1180" s="8">
        <v>5000</v>
      </c>
      <c r="Q1180" s="10">
        <f t="shared" si="180"/>
        <v>25.417140592643403</v>
      </c>
      <c r="R1180" s="11">
        <f t="shared" si="181"/>
        <v>6.4823107861880641E-2</v>
      </c>
      <c r="S1180" s="94"/>
    </row>
    <row r="1181" spans="1:19">
      <c r="A1181" s="9">
        <f t="shared" si="182"/>
        <v>169</v>
      </c>
      <c r="B1181" s="14" t="s">
        <v>1216</v>
      </c>
      <c r="C1181" s="8">
        <v>355.1</v>
      </c>
      <c r="D1181" s="8"/>
      <c r="E1181" s="8"/>
      <c r="F1181" s="8">
        <f t="shared" si="177"/>
        <v>355.1</v>
      </c>
      <c r="G1181" s="8">
        <v>3.1446540880503142E-3</v>
      </c>
      <c r="H1181" s="11">
        <v>3.1729243786356425E-3</v>
      </c>
      <c r="I1181" s="18">
        <f t="shared" si="179"/>
        <v>14.335406826111104</v>
      </c>
      <c r="J1181" s="18">
        <f t="shared" si="178"/>
        <v>5.271129089961053</v>
      </c>
      <c r="K1181" s="10">
        <v>5.2299757457536353</v>
      </c>
      <c r="L1181" s="10">
        <v>0.58062893081761002</v>
      </c>
      <c r="M1181" s="200">
        <f t="shared" si="183"/>
        <v>0.58062893081761002</v>
      </c>
      <c r="N1181" s="85">
        <v>18</v>
      </c>
      <c r="O1181" s="85">
        <v>18</v>
      </c>
      <c r="P1181" s="8">
        <v>5000</v>
      </c>
      <c r="Q1181" s="10">
        <f t="shared" si="180"/>
        <v>25.417140592643403</v>
      </c>
      <c r="R1181" s="11">
        <f t="shared" si="181"/>
        <v>7.1577416481676717E-2</v>
      </c>
      <c r="S1181" s="94"/>
    </row>
    <row r="1182" spans="1:19">
      <c r="A1182" s="9">
        <f t="shared" si="182"/>
        <v>170</v>
      </c>
      <c r="B1182" s="14" t="s">
        <v>1217</v>
      </c>
      <c r="C1182" s="8">
        <v>196.9</v>
      </c>
      <c r="D1182" s="8"/>
      <c r="E1182" s="8"/>
      <c r="F1182" s="8">
        <f t="shared" si="177"/>
        <v>196.9</v>
      </c>
      <c r="G1182" s="8">
        <v>1.397624039133473E-3</v>
      </c>
      <c r="H1182" s="11">
        <v>1.4101886127269522E-3</v>
      </c>
      <c r="I1182" s="18">
        <f t="shared" si="179"/>
        <v>6.3712919227160469</v>
      </c>
      <c r="J1182" s="18">
        <f t="shared" si="178"/>
        <v>2.3427240399826905</v>
      </c>
      <c r="K1182" s="10">
        <v>2.3244336647793937</v>
      </c>
      <c r="L1182" s="10">
        <v>0.25805730258560444</v>
      </c>
      <c r="M1182" s="200">
        <f t="shared" si="183"/>
        <v>0.25805730258560444</v>
      </c>
      <c r="N1182" s="85">
        <v>8</v>
      </c>
      <c r="O1182" s="85">
        <v>8</v>
      </c>
      <c r="P1182" s="8">
        <v>5000</v>
      </c>
      <c r="Q1182" s="10">
        <f t="shared" si="180"/>
        <v>11.296506930063735</v>
      </c>
      <c r="R1182" s="11">
        <f t="shared" si="181"/>
        <v>5.7371797511750811E-2</v>
      </c>
      <c r="S1182" s="94"/>
    </row>
    <row r="1183" spans="1:19">
      <c r="A1183" s="9">
        <f t="shared" si="182"/>
        <v>171</v>
      </c>
      <c r="B1183" s="14" t="s">
        <v>1218</v>
      </c>
      <c r="C1183" s="8">
        <v>393.6</v>
      </c>
      <c r="D1183" s="8"/>
      <c r="E1183" s="8"/>
      <c r="F1183" s="8">
        <f t="shared" si="177"/>
        <v>393.6</v>
      </c>
      <c r="G1183" s="8">
        <v>3.1446540880503142E-3</v>
      </c>
      <c r="H1183" s="11">
        <v>3.1729243786356425E-3</v>
      </c>
      <c r="I1183" s="18">
        <f t="shared" si="179"/>
        <v>14.335406826111104</v>
      </c>
      <c r="J1183" s="18">
        <f t="shared" si="178"/>
        <v>5.271129089961053</v>
      </c>
      <c r="K1183" s="10">
        <v>5.2299757457536353</v>
      </c>
      <c r="L1183" s="10">
        <v>0.58062893081761002</v>
      </c>
      <c r="M1183" s="200">
        <f t="shared" si="183"/>
        <v>0.58062893081761002</v>
      </c>
      <c r="N1183" s="85">
        <v>18</v>
      </c>
      <c r="O1183" s="85">
        <v>18</v>
      </c>
      <c r="P1183" s="8">
        <v>5000</v>
      </c>
      <c r="Q1183" s="10">
        <f t="shared" si="180"/>
        <v>25.417140592643403</v>
      </c>
      <c r="R1183" s="11">
        <f t="shared" si="181"/>
        <v>6.4576068578870424E-2</v>
      </c>
      <c r="S1183" s="94"/>
    </row>
    <row r="1184" spans="1:19">
      <c r="A1184" s="9">
        <f t="shared" si="182"/>
        <v>172</v>
      </c>
      <c r="B1184" s="14" t="s">
        <v>1219</v>
      </c>
      <c r="C1184" s="8">
        <v>352.2</v>
      </c>
      <c r="D1184" s="8"/>
      <c r="E1184" s="8"/>
      <c r="F1184" s="8">
        <f t="shared" si="177"/>
        <v>352.2</v>
      </c>
      <c r="G1184" s="8">
        <v>3.1446540880503142E-3</v>
      </c>
      <c r="H1184" s="11">
        <v>3.1729243786356425E-3</v>
      </c>
      <c r="I1184" s="18">
        <f t="shared" si="179"/>
        <v>14.335406826111104</v>
      </c>
      <c r="J1184" s="18">
        <f t="shared" si="178"/>
        <v>5.271129089961053</v>
      </c>
      <c r="K1184" s="10">
        <v>5.2299757457536353</v>
      </c>
      <c r="L1184" s="10">
        <v>0.58062893081761002</v>
      </c>
      <c r="M1184" s="200">
        <f t="shared" si="183"/>
        <v>0.58062893081761002</v>
      </c>
      <c r="N1184" s="85">
        <v>18</v>
      </c>
      <c r="O1184" s="85">
        <v>18</v>
      </c>
      <c r="P1184" s="8">
        <v>5000</v>
      </c>
      <c r="Q1184" s="10">
        <f t="shared" si="180"/>
        <v>25.417140592643403</v>
      </c>
      <c r="R1184" s="11">
        <f t="shared" si="181"/>
        <v>7.2166781921190817E-2</v>
      </c>
      <c r="S1184" s="94"/>
    </row>
    <row r="1185" spans="1:19">
      <c r="A1185" s="9">
        <f t="shared" si="182"/>
        <v>173</v>
      </c>
      <c r="B1185" s="14" t="s">
        <v>1220</v>
      </c>
      <c r="C1185" s="8">
        <v>361.1</v>
      </c>
      <c r="D1185" s="8"/>
      <c r="E1185" s="8"/>
      <c r="F1185" s="8">
        <f t="shared" ref="F1185:F1245" si="184">C1185+D1185+E1185</f>
        <v>361.1</v>
      </c>
      <c r="G1185" s="8">
        <v>3.1446540880503142E-3</v>
      </c>
      <c r="H1185" s="11">
        <v>3.1729243786356425E-3</v>
      </c>
      <c r="I1185" s="18">
        <f t="shared" si="179"/>
        <v>14.335406826111104</v>
      </c>
      <c r="J1185" s="18">
        <f t="shared" si="178"/>
        <v>5.271129089961053</v>
      </c>
      <c r="K1185" s="10">
        <v>5.2299757457536353</v>
      </c>
      <c r="L1185" s="10">
        <v>0.58062893081761002</v>
      </c>
      <c r="M1185" s="200">
        <f t="shared" si="183"/>
        <v>0.58062893081761002</v>
      </c>
      <c r="N1185" s="85">
        <v>18</v>
      </c>
      <c r="O1185" s="85">
        <v>18</v>
      </c>
      <c r="P1185" s="8">
        <v>5000</v>
      </c>
      <c r="Q1185" s="10">
        <f t="shared" si="180"/>
        <v>25.417140592643403</v>
      </c>
      <c r="R1185" s="11">
        <f t="shared" si="181"/>
        <v>7.0388093582507347E-2</v>
      </c>
      <c r="S1185" s="94"/>
    </row>
    <row r="1186" spans="1:19">
      <c r="A1186" s="9">
        <f t="shared" si="182"/>
        <v>174</v>
      </c>
      <c r="B1186" s="14" t="s">
        <v>1221</v>
      </c>
      <c r="C1186" s="8">
        <v>370.4</v>
      </c>
      <c r="D1186" s="8"/>
      <c r="E1186" s="8"/>
      <c r="F1186" s="8">
        <f t="shared" si="184"/>
        <v>370.4</v>
      </c>
      <c r="G1186" s="8">
        <v>3.1446540880503142E-3</v>
      </c>
      <c r="H1186" s="11">
        <v>3.1729243786356425E-3</v>
      </c>
      <c r="I1186" s="18">
        <f t="shared" si="179"/>
        <v>14.335406826111104</v>
      </c>
      <c r="J1186" s="18">
        <f t="shared" si="178"/>
        <v>5.271129089961053</v>
      </c>
      <c r="K1186" s="10">
        <v>5.2299757457536353</v>
      </c>
      <c r="L1186" s="10">
        <v>0.58062893081761002</v>
      </c>
      <c r="M1186" s="200">
        <f t="shared" si="183"/>
        <v>0.58062893081761002</v>
      </c>
      <c r="N1186" s="85">
        <v>18</v>
      </c>
      <c r="O1186" s="85">
        <v>18</v>
      </c>
      <c r="P1186" s="8">
        <v>5000</v>
      </c>
      <c r="Q1186" s="10">
        <f t="shared" si="180"/>
        <v>25.417140592643403</v>
      </c>
      <c r="R1186" s="11">
        <f t="shared" si="181"/>
        <v>6.8620789936942234E-2</v>
      </c>
      <c r="S1186" s="94"/>
    </row>
    <row r="1187" spans="1:19">
      <c r="A1187" s="9">
        <f t="shared" si="182"/>
        <v>175</v>
      </c>
      <c r="B1187" s="14" t="s">
        <v>1222</v>
      </c>
      <c r="C1187" s="8">
        <v>419.9</v>
      </c>
      <c r="D1187" s="8"/>
      <c r="E1187" s="8"/>
      <c r="F1187" s="8">
        <f t="shared" si="184"/>
        <v>419.9</v>
      </c>
      <c r="G1187" s="8">
        <v>3.1446540880503142E-3</v>
      </c>
      <c r="H1187" s="11">
        <v>3.1729243786356425E-3</v>
      </c>
      <c r="I1187" s="18">
        <f t="shared" si="179"/>
        <v>14.335406826111104</v>
      </c>
      <c r="J1187" s="18">
        <f t="shared" si="178"/>
        <v>5.271129089961053</v>
      </c>
      <c r="K1187" s="10">
        <v>5.2299757457536353</v>
      </c>
      <c r="L1187" s="10">
        <v>0.58062893081761002</v>
      </c>
      <c r="M1187" s="200">
        <f t="shared" si="183"/>
        <v>0.58062893081761002</v>
      </c>
      <c r="N1187" s="85">
        <v>18</v>
      </c>
      <c r="O1187" s="85">
        <v>18</v>
      </c>
      <c r="P1187" s="8">
        <v>5000</v>
      </c>
      <c r="Q1187" s="10">
        <f t="shared" si="180"/>
        <v>25.417140592643403</v>
      </c>
      <c r="R1187" s="11">
        <f t="shared" si="181"/>
        <v>6.0531413652401535E-2</v>
      </c>
      <c r="S1187" s="94"/>
    </row>
    <row r="1188" spans="1:19">
      <c r="A1188" s="9">
        <f t="shared" si="182"/>
        <v>176</v>
      </c>
      <c r="B1188" s="14" t="s">
        <v>1223</v>
      </c>
      <c r="C1188" s="8">
        <v>551.79999999999995</v>
      </c>
      <c r="D1188" s="8"/>
      <c r="E1188" s="8"/>
      <c r="F1188" s="8">
        <f t="shared" si="184"/>
        <v>551.79999999999995</v>
      </c>
      <c r="G1188" s="8">
        <v>4.1928721174004195E-3</v>
      </c>
      <c r="H1188" s="11">
        <v>4.2305658381808567E-3</v>
      </c>
      <c r="I1188" s="18">
        <f t="shared" si="179"/>
        <v>19.113875768148141</v>
      </c>
      <c r="J1188" s="18">
        <f t="shared" ref="J1188:J1245" si="185">I1188*0.3677</f>
        <v>7.0281721199480716</v>
      </c>
      <c r="K1188" s="10">
        <v>6.9733009943381816</v>
      </c>
      <c r="L1188" s="10">
        <v>0.77417190775681344</v>
      </c>
      <c r="M1188" s="200">
        <f t="shared" si="183"/>
        <v>0.77417190775681344</v>
      </c>
      <c r="N1188" s="85">
        <v>24</v>
      </c>
      <c r="O1188" s="85">
        <v>24</v>
      </c>
      <c r="P1188" s="8">
        <v>5000</v>
      </c>
      <c r="Q1188" s="10">
        <f t="shared" si="180"/>
        <v>33.889520790191206</v>
      </c>
      <c r="R1188" s="11">
        <f t="shared" si="181"/>
        <v>6.1416311689364275E-2</v>
      </c>
      <c r="S1188" s="94"/>
    </row>
    <row r="1189" spans="1:19">
      <c r="A1189" s="9">
        <f t="shared" si="182"/>
        <v>177</v>
      </c>
      <c r="B1189" s="14" t="s">
        <v>1224</v>
      </c>
      <c r="C1189" s="8">
        <v>551.20000000000005</v>
      </c>
      <c r="D1189" s="8"/>
      <c r="E1189" s="8"/>
      <c r="F1189" s="8">
        <f t="shared" si="184"/>
        <v>551.20000000000005</v>
      </c>
      <c r="G1189" s="8">
        <v>4.1928721174004195E-3</v>
      </c>
      <c r="H1189" s="11">
        <v>4.2305658381808567E-3</v>
      </c>
      <c r="I1189" s="18">
        <f t="shared" si="179"/>
        <v>19.113875768148141</v>
      </c>
      <c r="J1189" s="18">
        <f t="shared" si="185"/>
        <v>7.0281721199480716</v>
      </c>
      <c r="K1189" s="10">
        <v>6.9733009943381816</v>
      </c>
      <c r="L1189" s="10">
        <v>0.77417190775681344</v>
      </c>
      <c r="M1189" s="200">
        <f t="shared" si="183"/>
        <v>0.77417190775681344</v>
      </c>
      <c r="N1189" s="85">
        <v>24</v>
      </c>
      <c r="O1189" s="85">
        <v>24</v>
      </c>
      <c r="P1189" s="8">
        <v>5000</v>
      </c>
      <c r="Q1189" s="10">
        <f t="shared" si="180"/>
        <v>33.889520790191206</v>
      </c>
      <c r="R1189" s="11">
        <f t="shared" si="181"/>
        <v>6.1483165439388976E-2</v>
      </c>
      <c r="S1189" s="94"/>
    </row>
    <row r="1190" spans="1:19">
      <c r="A1190" s="9">
        <f t="shared" si="182"/>
        <v>178</v>
      </c>
      <c r="B1190" s="14" t="s">
        <v>1225</v>
      </c>
      <c r="C1190" s="8">
        <v>317.2</v>
      </c>
      <c r="D1190" s="8"/>
      <c r="E1190" s="8"/>
      <c r="F1190" s="8">
        <f t="shared" si="184"/>
        <v>317.2</v>
      </c>
      <c r="G1190" s="8">
        <v>2.2711390635918936E-3</v>
      </c>
      <c r="H1190" s="11">
        <v>2.1152829190904283E-3</v>
      </c>
      <c r="I1190" s="18">
        <f t="shared" si="179"/>
        <v>9.9533617135639378</v>
      </c>
      <c r="J1190" s="18">
        <f t="shared" si="185"/>
        <v>3.65985110207746</v>
      </c>
      <c r="K1190" s="10">
        <v>3.6312775062536473</v>
      </c>
      <c r="L1190" s="10">
        <v>0.41934311670160723</v>
      </c>
      <c r="M1190" s="200">
        <f t="shared" si="183"/>
        <v>0.41934311670160723</v>
      </c>
      <c r="N1190" s="85">
        <v>12</v>
      </c>
      <c r="O1190" s="85">
        <v>13</v>
      </c>
      <c r="P1190" s="8">
        <v>5000</v>
      </c>
      <c r="Q1190" s="10">
        <f t="shared" si="180"/>
        <v>17.663833438596651</v>
      </c>
      <c r="R1190" s="11">
        <f t="shared" si="181"/>
        <v>5.5686738457114283E-2</v>
      </c>
      <c r="S1190" s="94"/>
    </row>
    <row r="1191" spans="1:19">
      <c r="A1191" s="9">
        <f t="shared" si="182"/>
        <v>179</v>
      </c>
      <c r="B1191" s="14" t="s">
        <v>1226</v>
      </c>
      <c r="C1191" s="8">
        <v>554.52</v>
      </c>
      <c r="D1191" s="8"/>
      <c r="E1191" s="8"/>
      <c r="F1191" s="8">
        <f t="shared" si="184"/>
        <v>554.52</v>
      </c>
      <c r="G1191" s="8">
        <v>4.1928721174004195E-3</v>
      </c>
      <c r="H1191" s="11">
        <v>4.2305658381808567E-3</v>
      </c>
      <c r="I1191" s="18">
        <f t="shared" si="179"/>
        <v>19.113875768148141</v>
      </c>
      <c r="J1191" s="18">
        <f t="shared" si="185"/>
        <v>7.0281721199480716</v>
      </c>
      <c r="K1191" s="10">
        <v>6.9733009943381816</v>
      </c>
      <c r="L1191" s="10">
        <v>0.77417190775681344</v>
      </c>
      <c r="M1191" s="200">
        <f t="shared" si="183"/>
        <v>0.77417190775681344</v>
      </c>
      <c r="N1191" s="85">
        <v>24</v>
      </c>
      <c r="O1191" s="85">
        <v>24</v>
      </c>
      <c r="P1191" s="8">
        <v>5000</v>
      </c>
      <c r="Q1191" s="10">
        <f t="shared" si="180"/>
        <v>33.889520790191206</v>
      </c>
      <c r="R1191" s="11">
        <f t="shared" si="181"/>
        <v>6.1115055886516639E-2</v>
      </c>
      <c r="S1191" s="94"/>
    </row>
    <row r="1192" spans="1:19">
      <c r="A1192" s="9">
        <f t="shared" si="182"/>
        <v>180</v>
      </c>
      <c r="B1192" s="14" t="s">
        <v>1227</v>
      </c>
      <c r="C1192" s="8">
        <v>315</v>
      </c>
      <c r="D1192" s="8"/>
      <c r="E1192" s="8"/>
      <c r="F1192" s="8">
        <f t="shared" si="184"/>
        <v>315</v>
      </c>
      <c r="G1192" s="8">
        <v>2.7952480782669461E-3</v>
      </c>
      <c r="H1192" s="11">
        <v>2.8203772254539045E-3</v>
      </c>
      <c r="I1192" s="18">
        <f t="shared" si="179"/>
        <v>12.742583845432094</v>
      </c>
      <c r="J1192" s="18">
        <f t="shared" si="185"/>
        <v>4.685448079965381</v>
      </c>
      <c r="K1192" s="10">
        <v>4.6488673295587875</v>
      </c>
      <c r="L1192" s="10">
        <v>0.51611460517120888</v>
      </c>
      <c r="M1192" s="200">
        <f t="shared" si="183"/>
        <v>0.51611460517120888</v>
      </c>
      <c r="N1192" s="85">
        <v>16</v>
      </c>
      <c r="O1192" s="85">
        <v>16</v>
      </c>
      <c r="P1192" s="8">
        <v>5000</v>
      </c>
      <c r="Q1192" s="10">
        <f t="shared" si="180"/>
        <v>22.593013860127471</v>
      </c>
      <c r="R1192" s="11">
        <f t="shared" si="181"/>
        <v>7.172385352421419E-2</v>
      </c>
      <c r="S1192" s="94"/>
    </row>
    <row r="1193" spans="1:19">
      <c r="A1193" s="9">
        <f t="shared" si="182"/>
        <v>181</v>
      </c>
      <c r="B1193" s="14" t="s">
        <v>1228</v>
      </c>
      <c r="C1193" s="8">
        <v>930.4</v>
      </c>
      <c r="D1193" s="8"/>
      <c r="E1193" s="8"/>
      <c r="F1193" s="8">
        <f t="shared" si="184"/>
        <v>930.4</v>
      </c>
      <c r="G1193" s="8">
        <v>8.385744234800839E-3</v>
      </c>
      <c r="H1193" s="11">
        <v>8.2848580997708435E-3</v>
      </c>
      <c r="I1193" s="18">
        <f t="shared" si="179"/>
        <v>37.827763875446642</v>
      </c>
      <c r="J1193" s="18">
        <f t="shared" si="185"/>
        <v>13.909268777001731</v>
      </c>
      <c r="K1193" s="10">
        <v>13.800674789663494</v>
      </c>
      <c r="L1193" s="10">
        <v>1.5483438155136269</v>
      </c>
      <c r="M1193" s="200">
        <f t="shared" si="183"/>
        <v>1.5483438155136269</v>
      </c>
      <c r="N1193" s="85">
        <v>47</v>
      </c>
      <c r="O1193" s="85">
        <v>48</v>
      </c>
      <c r="P1193" s="8">
        <v>5000</v>
      </c>
      <c r="Q1193" s="10">
        <f t="shared" si="180"/>
        <v>67.086051257625499</v>
      </c>
      <c r="R1193" s="11">
        <f t="shared" si="181"/>
        <v>7.2104526287215712E-2</v>
      </c>
      <c r="S1193" s="94"/>
    </row>
    <row r="1194" spans="1:19">
      <c r="A1194" s="9">
        <f t="shared" si="182"/>
        <v>182</v>
      </c>
      <c r="B1194" s="14" t="s">
        <v>1229</v>
      </c>
      <c r="C1194" s="8">
        <v>4196.8</v>
      </c>
      <c r="D1194" s="8"/>
      <c r="E1194" s="8">
        <v>40.200000000000003</v>
      </c>
      <c r="F1194" s="8">
        <f t="shared" si="184"/>
        <v>4237</v>
      </c>
      <c r="G1194" s="8">
        <v>1.4849755415793151E-2</v>
      </c>
      <c r="H1194" s="11">
        <v>1.4983254010223868E-2</v>
      </c>
      <c r="I1194" s="18">
        <f t="shared" si="179"/>
        <v>67.694976678858012</v>
      </c>
      <c r="J1194" s="18">
        <f t="shared" si="185"/>
        <v>24.891442924816094</v>
      </c>
      <c r="K1194" s="10">
        <v>24.697107688281061</v>
      </c>
      <c r="L1194" s="10">
        <v>2.7418588399720472</v>
      </c>
      <c r="M1194" s="200">
        <f t="shared" si="183"/>
        <v>2.7418588399720472</v>
      </c>
      <c r="N1194" s="85">
        <v>85</v>
      </c>
      <c r="O1194" s="85">
        <v>85</v>
      </c>
      <c r="P1194" s="8">
        <v>5000</v>
      </c>
      <c r="Q1194" s="10">
        <f t="shared" si="180"/>
        <v>120.02538613192722</v>
      </c>
      <c r="R1194" s="11">
        <f t="shared" si="181"/>
        <v>2.8327917425519759E-2</v>
      </c>
      <c r="S1194" s="94"/>
    </row>
    <row r="1195" spans="1:19">
      <c r="A1195" s="9">
        <f t="shared" si="182"/>
        <v>183</v>
      </c>
      <c r="B1195" s="14" t="s">
        <v>1230</v>
      </c>
      <c r="C1195" s="8">
        <v>313.39999999999998</v>
      </c>
      <c r="D1195" s="8"/>
      <c r="E1195" s="8"/>
      <c r="F1195" s="8">
        <f t="shared" si="184"/>
        <v>313.39999999999998</v>
      </c>
      <c r="G1195" s="8">
        <v>2.7952480782669461E-3</v>
      </c>
      <c r="H1195" s="11">
        <v>2.8203772254539045E-3</v>
      </c>
      <c r="I1195" s="18">
        <f t="shared" si="179"/>
        <v>12.742583845432094</v>
      </c>
      <c r="J1195" s="18">
        <f t="shared" si="185"/>
        <v>4.685448079965381</v>
      </c>
      <c r="K1195" s="10">
        <v>4.6488673295587875</v>
      </c>
      <c r="L1195" s="10">
        <v>0.51611460517120888</v>
      </c>
      <c r="M1195" s="200">
        <f t="shared" si="183"/>
        <v>0.51611460517120888</v>
      </c>
      <c r="N1195" s="85">
        <v>16</v>
      </c>
      <c r="O1195" s="85">
        <v>16</v>
      </c>
      <c r="P1195" s="8">
        <v>5000</v>
      </c>
      <c r="Q1195" s="10">
        <f t="shared" si="180"/>
        <v>22.593013860127471</v>
      </c>
      <c r="R1195" s="11">
        <f t="shared" si="181"/>
        <v>7.2090025080177006E-2</v>
      </c>
      <c r="S1195" s="94"/>
    </row>
    <row r="1196" spans="1:19">
      <c r="A1196" s="9">
        <f t="shared" si="182"/>
        <v>184</v>
      </c>
      <c r="B1196" s="14" t="s">
        <v>1231</v>
      </c>
      <c r="C1196" s="8">
        <v>311</v>
      </c>
      <c r="D1196" s="8"/>
      <c r="E1196" s="8"/>
      <c r="F1196" s="8">
        <f t="shared" si="184"/>
        <v>311</v>
      </c>
      <c r="G1196" s="8">
        <v>2.7952480782669461E-3</v>
      </c>
      <c r="H1196" s="11">
        <v>2.8203772254539045E-3</v>
      </c>
      <c r="I1196" s="18">
        <f t="shared" si="179"/>
        <v>12.742583845432094</v>
      </c>
      <c r="J1196" s="18">
        <f t="shared" si="185"/>
        <v>4.685448079965381</v>
      </c>
      <c r="K1196" s="10">
        <v>4.6488673295587875</v>
      </c>
      <c r="L1196" s="10">
        <v>0.51611460517120888</v>
      </c>
      <c r="M1196" s="200">
        <f t="shared" si="183"/>
        <v>0.51611460517120888</v>
      </c>
      <c r="N1196" s="85">
        <v>16</v>
      </c>
      <c r="O1196" s="85">
        <v>16</v>
      </c>
      <c r="P1196" s="8">
        <v>5000</v>
      </c>
      <c r="Q1196" s="10">
        <f t="shared" si="180"/>
        <v>22.593013860127471</v>
      </c>
      <c r="R1196" s="11">
        <f t="shared" si="181"/>
        <v>7.2646346817130128E-2</v>
      </c>
      <c r="S1196" s="94"/>
    </row>
    <row r="1197" spans="1:19">
      <c r="A1197" s="9">
        <f t="shared" si="182"/>
        <v>185</v>
      </c>
      <c r="B1197" s="14" t="s">
        <v>1232</v>
      </c>
      <c r="C1197" s="8">
        <v>302.3</v>
      </c>
      <c r="D1197" s="8"/>
      <c r="E1197" s="8"/>
      <c r="F1197" s="8">
        <f t="shared" si="184"/>
        <v>302.3</v>
      </c>
      <c r="G1197" s="8">
        <v>2.7952480782669461E-3</v>
      </c>
      <c r="H1197" s="11">
        <v>2.8203772254539045E-3</v>
      </c>
      <c r="I1197" s="18">
        <f t="shared" si="179"/>
        <v>12.742583845432094</v>
      </c>
      <c r="J1197" s="18">
        <f t="shared" si="185"/>
        <v>4.685448079965381</v>
      </c>
      <c r="K1197" s="10">
        <v>4.6488673295587875</v>
      </c>
      <c r="L1197" s="10">
        <v>0.51611460517120888</v>
      </c>
      <c r="M1197" s="200">
        <f t="shared" si="183"/>
        <v>0.51611460517120888</v>
      </c>
      <c r="N1197" s="85">
        <v>16</v>
      </c>
      <c r="O1197" s="85">
        <v>16</v>
      </c>
      <c r="P1197" s="8">
        <v>5000</v>
      </c>
      <c r="Q1197" s="10">
        <f t="shared" si="180"/>
        <v>22.593013860127471</v>
      </c>
      <c r="R1197" s="11">
        <f t="shared" si="181"/>
        <v>7.4737062057980377E-2</v>
      </c>
      <c r="S1197" s="94"/>
    </row>
    <row r="1198" spans="1:19">
      <c r="A1198" s="9">
        <f t="shared" si="182"/>
        <v>186</v>
      </c>
      <c r="B1198" s="14" t="s">
        <v>1233</v>
      </c>
      <c r="C1198" s="8">
        <v>314.10000000000002</v>
      </c>
      <c r="D1198" s="8"/>
      <c r="E1198" s="8"/>
      <c r="F1198" s="8">
        <f t="shared" si="184"/>
        <v>314.10000000000002</v>
      </c>
      <c r="G1198" s="8">
        <v>2.7952480782669461E-3</v>
      </c>
      <c r="H1198" s="11">
        <v>2.8203772254539045E-3</v>
      </c>
      <c r="I1198" s="18">
        <f t="shared" si="179"/>
        <v>12.742583845432094</v>
      </c>
      <c r="J1198" s="18">
        <f t="shared" si="185"/>
        <v>4.685448079965381</v>
      </c>
      <c r="K1198" s="10">
        <v>4.6488673295587875</v>
      </c>
      <c r="L1198" s="10">
        <v>0.51611460517120888</v>
      </c>
      <c r="M1198" s="200">
        <f t="shared" si="183"/>
        <v>0.51611460517120888</v>
      </c>
      <c r="N1198" s="85">
        <v>16</v>
      </c>
      <c r="O1198" s="85">
        <v>16</v>
      </c>
      <c r="P1198" s="8">
        <v>5000</v>
      </c>
      <c r="Q1198" s="10">
        <f t="shared" si="180"/>
        <v>22.593013860127471</v>
      </c>
      <c r="R1198" s="11">
        <f t="shared" si="181"/>
        <v>7.1929365998495601E-2</v>
      </c>
      <c r="S1198" s="94"/>
    </row>
    <row r="1199" spans="1:19">
      <c r="A1199" s="9">
        <f t="shared" si="182"/>
        <v>187</v>
      </c>
      <c r="B1199" s="14" t="s">
        <v>1234</v>
      </c>
      <c r="C1199" s="8">
        <v>280.5</v>
      </c>
      <c r="D1199" s="8"/>
      <c r="E1199" s="8">
        <v>36.6</v>
      </c>
      <c r="F1199" s="8">
        <f t="shared" si="184"/>
        <v>317.10000000000002</v>
      </c>
      <c r="G1199" s="8">
        <v>2.9699510831586303E-3</v>
      </c>
      <c r="H1199" s="11">
        <v>2.9966508020447735E-3</v>
      </c>
      <c r="I1199" s="18">
        <f t="shared" si="179"/>
        <v>13.538995335771601</v>
      </c>
      <c r="J1199" s="18">
        <f t="shared" si="185"/>
        <v>4.9782885849632184</v>
      </c>
      <c r="K1199" s="10">
        <v>4.9394215376562123</v>
      </c>
      <c r="L1199" s="10">
        <v>0.54837176799440945</v>
      </c>
      <c r="M1199" s="200">
        <f t="shared" si="183"/>
        <v>0.54837176799440945</v>
      </c>
      <c r="N1199" s="85">
        <v>17</v>
      </c>
      <c r="O1199" s="85">
        <v>17</v>
      </c>
      <c r="P1199" s="8">
        <v>5000</v>
      </c>
      <c r="Q1199" s="10">
        <f t="shared" si="180"/>
        <v>24.005077226385442</v>
      </c>
      <c r="R1199" s="11">
        <f t="shared" si="181"/>
        <v>7.5701914936567138E-2</v>
      </c>
      <c r="S1199" s="94"/>
    </row>
    <row r="1200" spans="1:19">
      <c r="A1200" s="9">
        <f t="shared" si="182"/>
        <v>188</v>
      </c>
      <c r="B1200" s="14" t="s">
        <v>1235</v>
      </c>
      <c r="C1200" s="8">
        <v>126.9</v>
      </c>
      <c r="D1200" s="8"/>
      <c r="E1200" s="8"/>
      <c r="F1200" s="8">
        <f t="shared" si="184"/>
        <v>126.9</v>
      </c>
      <c r="G1200" s="8">
        <v>1.0482180293501049E-3</v>
      </c>
      <c r="H1200" s="11">
        <v>1.0576414595452142E-3</v>
      </c>
      <c r="I1200" s="18">
        <f t="shared" si="179"/>
        <v>4.7784689420370352</v>
      </c>
      <c r="J1200" s="18">
        <f t="shared" si="185"/>
        <v>1.7570430299870179</v>
      </c>
      <c r="K1200" s="10">
        <v>1.7433252485845454</v>
      </c>
      <c r="L1200" s="10">
        <v>0.19354297693920336</v>
      </c>
      <c r="M1200" s="200">
        <f t="shared" si="183"/>
        <v>0.19354297693920336</v>
      </c>
      <c r="N1200" s="85">
        <v>6</v>
      </c>
      <c r="O1200" s="85">
        <v>6</v>
      </c>
      <c r="P1200" s="8">
        <v>5000</v>
      </c>
      <c r="Q1200" s="10">
        <f t="shared" si="180"/>
        <v>8.4723801975478015</v>
      </c>
      <c r="R1200" s="11">
        <f t="shared" si="181"/>
        <v>6.6764225354986606E-2</v>
      </c>
      <c r="S1200" s="94"/>
    </row>
    <row r="1201" spans="1:19">
      <c r="A1201" s="9">
        <f t="shared" si="182"/>
        <v>189</v>
      </c>
      <c r="B1201" s="14" t="s">
        <v>1236</v>
      </c>
      <c r="C1201" s="8">
        <v>137</v>
      </c>
      <c r="D1201" s="8"/>
      <c r="E1201" s="8"/>
      <c r="F1201" s="8">
        <f t="shared" si="184"/>
        <v>137</v>
      </c>
      <c r="G1201" s="8">
        <v>8.7351502445842059E-4</v>
      </c>
      <c r="H1201" s="11">
        <v>7.0509430636347611E-4</v>
      </c>
      <c r="I1201" s="18">
        <f t="shared" si="179"/>
        <v>3.5820697908478905</v>
      </c>
      <c r="J1201" s="18">
        <f t="shared" si="185"/>
        <v>1.3171270620947695</v>
      </c>
      <c r="K1201" s="10">
        <v>1.3068438414742531</v>
      </c>
      <c r="L1201" s="10">
        <v>0.16128581411600276</v>
      </c>
      <c r="M1201" s="200">
        <f t="shared" si="183"/>
        <v>0.16128581411600276</v>
      </c>
      <c r="N1201" s="85">
        <v>4</v>
      </c>
      <c r="O1201" s="85">
        <v>5</v>
      </c>
      <c r="P1201" s="8">
        <v>5000</v>
      </c>
      <c r="Q1201" s="10">
        <f t="shared" si="180"/>
        <v>6.3673265085329156</v>
      </c>
      <c r="R1201" s="11">
        <f t="shared" si="181"/>
        <v>4.6476835828707416E-2</v>
      </c>
      <c r="S1201" s="94"/>
    </row>
    <row r="1202" spans="1:19">
      <c r="A1202" s="9">
        <f t="shared" si="182"/>
        <v>190</v>
      </c>
      <c r="B1202" s="14" t="s">
        <v>1237</v>
      </c>
      <c r="C1202" s="8">
        <v>135.30000000000001</v>
      </c>
      <c r="D1202" s="8"/>
      <c r="E1202" s="8"/>
      <c r="F1202" s="8">
        <f t="shared" si="184"/>
        <v>135.30000000000001</v>
      </c>
      <c r="G1202" s="8">
        <v>1.0482180293501049E-3</v>
      </c>
      <c r="H1202" s="11">
        <v>1.0576414595452142E-3</v>
      </c>
      <c r="I1202" s="18">
        <f t="shared" si="179"/>
        <v>4.7784689420370352</v>
      </c>
      <c r="J1202" s="18">
        <f t="shared" si="185"/>
        <v>1.7570430299870179</v>
      </c>
      <c r="K1202" s="10">
        <v>1.7433252485845454</v>
      </c>
      <c r="L1202" s="10">
        <v>0.19354297693920336</v>
      </c>
      <c r="M1202" s="200">
        <f t="shared" si="183"/>
        <v>0.19354297693920336</v>
      </c>
      <c r="N1202" s="85">
        <v>6</v>
      </c>
      <c r="O1202" s="85">
        <v>6</v>
      </c>
      <c r="P1202" s="8">
        <v>5000</v>
      </c>
      <c r="Q1202" s="10">
        <f t="shared" si="180"/>
        <v>8.4723801975478015</v>
      </c>
      <c r="R1202" s="11">
        <f t="shared" si="181"/>
        <v>6.2619218015874362E-2</v>
      </c>
      <c r="S1202" s="94"/>
    </row>
    <row r="1203" spans="1:19">
      <c r="A1203" s="9">
        <f t="shared" si="182"/>
        <v>191</v>
      </c>
      <c r="B1203" s="14" t="s">
        <v>1238</v>
      </c>
      <c r="C1203" s="8">
        <v>149.19999999999999</v>
      </c>
      <c r="D1203" s="8"/>
      <c r="E1203" s="8"/>
      <c r="F1203" s="8">
        <f t="shared" si="184"/>
        <v>149.19999999999999</v>
      </c>
      <c r="G1203" s="8">
        <v>1.0482180293501049E-3</v>
      </c>
      <c r="H1203" s="11">
        <v>1.0576414595452142E-3</v>
      </c>
      <c r="I1203" s="18">
        <f t="shared" ref="I1203:I1245" si="186">(G1203+H1203)*$T$2</f>
        <v>4.7784689420370352</v>
      </c>
      <c r="J1203" s="18">
        <f t="shared" si="185"/>
        <v>1.7570430299870179</v>
      </c>
      <c r="K1203" s="10">
        <v>1.7433252485845454</v>
      </c>
      <c r="L1203" s="10">
        <v>0.19354297693920336</v>
      </c>
      <c r="M1203" s="200">
        <f t="shared" si="183"/>
        <v>0.19354297693920336</v>
      </c>
      <c r="N1203" s="85">
        <v>6</v>
      </c>
      <c r="O1203" s="85">
        <v>6</v>
      </c>
      <c r="P1203" s="8">
        <v>5000</v>
      </c>
      <c r="Q1203" s="10">
        <f t="shared" ref="Q1203:Q1245" si="187">I1203+J1203+K1203+M1203</f>
        <v>8.4723801975478015</v>
      </c>
      <c r="R1203" s="11">
        <f t="shared" ref="R1203:R1250" si="188">Q1203/F1203</f>
        <v>5.6785390063993309E-2</v>
      </c>
      <c r="S1203" s="94"/>
    </row>
    <row r="1204" spans="1:19">
      <c r="A1204" s="9">
        <f t="shared" si="182"/>
        <v>192</v>
      </c>
      <c r="B1204" s="14" t="s">
        <v>1239</v>
      </c>
      <c r="C1204" s="8">
        <v>378.9</v>
      </c>
      <c r="D1204" s="8"/>
      <c r="E1204" s="8"/>
      <c r="F1204" s="8">
        <f t="shared" si="184"/>
        <v>378.9</v>
      </c>
      <c r="G1204" s="8">
        <v>2.4458420684835779E-3</v>
      </c>
      <c r="H1204" s="11">
        <v>2.4678300722721664E-3</v>
      </c>
      <c r="I1204" s="18">
        <f t="shared" si="186"/>
        <v>11.149760864753084</v>
      </c>
      <c r="J1204" s="18">
        <f t="shared" si="185"/>
        <v>4.0997670699697091</v>
      </c>
      <c r="K1204" s="10">
        <v>4.0677589133639396</v>
      </c>
      <c r="L1204" s="10">
        <v>0.4516002795248078</v>
      </c>
      <c r="M1204" s="200">
        <f t="shared" si="183"/>
        <v>0.4516002795248078</v>
      </c>
      <c r="N1204" s="85">
        <v>14</v>
      </c>
      <c r="O1204" s="85">
        <v>14</v>
      </c>
      <c r="P1204" s="8">
        <v>5000</v>
      </c>
      <c r="Q1204" s="10">
        <f t="shared" si="187"/>
        <v>19.768887127611539</v>
      </c>
      <c r="R1204" s="11">
        <f t="shared" si="188"/>
        <v>5.2174418389051305E-2</v>
      </c>
      <c r="S1204" s="94"/>
    </row>
    <row r="1205" spans="1:19">
      <c r="A1205" s="9">
        <f t="shared" ref="A1205:A1248" si="189">A1204+1</f>
        <v>193</v>
      </c>
      <c r="B1205" s="14" t="s">
        <v>1240</v>
      </c>
      <c r="C1205" s="8">
        <v>4354.66</v>
      </c>
      <c r="D1205" s="8">
        <v>83.5</v>
      </c>
      <c r="E1205" s="8"/>
      <c r="F1205" s="8">
        <f t="shared" si="184"/>
        <v>4438.16</v>
      </c>
      <c r="G1205" s="8">
        <v>2.5856044723969251E-2</v>
      </c>
      <c r="H1205" s="11">
        <v>2.6088489335448616E-2</v>
      </c>
      <c r="I1205" s="18">
        <f t="shared" si="186"/>
        <v>117.86890057024686</v>
      </c>
      <c r="J1205" s="18">
        <f t="shared" si="185"/>
        <v>43.340394739679773</v>
      </c>
      <c r="K1205" s="10">
        <v>43.002022798418785</v>
      </c>
      <c r="L1205" s="10">
        <v>4.774060097833682</v>
      </c>
      <c r="M1205" s="200">
        <f t="shared" ref="M1205:M1245" si="190">L1205*$M$2</f>
        <v>4.774060097833682</v>
      </c>
      <c r="N1205" s="85">
        <v>148</v>
      </c>
      <c r="O1205" s="85">
        <v>148</v>
      </c>
      <c r="P1205" s="8">
        <v>5000</v>
      </c>
      <c r="Q1205" s="10">
        <f t="shared" si="187"/>
        <v>208.98537820617909</v>
      </c>
      <c r="R1205" s="11">
        <f t="shared" si="188"/>
        <v>4.7088292942611153E-2</v>
      </c>
      <c r="S1205" s="94"/>
    </row>
    <row r="1206" spans="1:19">
      <c r="A1206" s="9">
        <f t="shared" si="189"/>
        <v>194</v>
      </c>
      <c r="B1206" s="14" t="s">
        <v>1241</v>
      </c>
      <c r="C1206" s="8">
        <v>1768.02</v>
      </c>
      <c r="D1206" s="8"/>
      <c r="E1206" s="8"/>
      <c r="F1206" s="8">
        <f t="shared" si="184"/>
        <v>1768.02</v>
      </c>
      <c r="G1206" s="8">
        <v>1.0482180293501047E-2</v>
      </c>
      <c r="H1206" s="11">
        <v>1.0576414595452142E-2</v>
      </c>
      <c r="I1206" s="18">
        <f t="shared" si="186"/>
        <v>47.784689420370349</v>
      </c>
      <c r="J1206" s="18">
        <f t="shared" si="185"/>
        <v>17.570430299870178</v>
      </c>
      <c r="K1206" s="10">
        <v>17.433252485845454</v>
      </c>
      <c r="L1206" s="10">
        <v>1.9354297693920333</v>
      </c>
      <c r="M1206" s="200">
        <f t="shared" si="190"/>
        <v>1.9354297693920333</v>
      </c>
      <c r="N1206" s="85">
        <v>60</v>
      </c>
      <c r="O1206" s="85">
        <v>60</v>
      </c>
      <c r="P1206" s="8">
        <v>5000</v>
      </c>
      <c r="Q1206" s="10">
        <f t="shared" si="187"/>
        <v>84.723801975478011</v>
      </c>
      <c r="R1206" s="11">
        <f t="shared" si="188"/>
        <v>4.7920160391555534E-2</v>
      </c>
      <c r="S1206" s="94"/>
    </row>
    <row r="1207" spans="1:19">
      <c r="A1207" s="9">
        <f t="shared" si="189"/>
        <v>195</v>
      </c>
      <c r="B1207" s="14" t="s">
        <v>1242</v>
      </c>
      <c r="C1207" s="8">
        <v>7561.12</v>
      </c>
      <c r="D1207" s="8"/>
      <c r="E1207" s="8"/>
      <c r="F1207" s="8">
        <f t="shared" si="184"/>
        <v>7561.12</v>
      </c>
      <c r="G1207" s="8">
        <v>2.5157232704402514E-2</v>
      </c>
      <c r="H1207" s="11">
        <v>2.538339502908514E-2</v>
      </c>
      <c r="I1207" s="18">
        <f t="shared" si="186"/>
        <v>114.68325460888883</v>
      </c>
      <c r="J1207" s="18">
        <f t="shared" si="185"/>
        <v>42.169032719688424</v>
      </c>
      <c r="K1207" s="10">
        <v>41.839805966029083</v>
      </c>
      <c r="L1207" s="10">
        <v>4.6450314465408802</v>
      </c>
      <c r="M1207" s="200">
        <f t="shared" si="190"/>
        <v>4.6450314465408802</v>
      </c>
      <c r="N1207" s="85">
        <v>144</v>
      </c>
      <c r="O1207" s="85">
        <v>144</v>
      </c>
      <c r="P1207" s="8">
        <v>5000</v>
      </c>
      <c r="Q1207" s="10">
        <f t="shared" si="187"/>
        <v>203.33712474114722</v>
      </c>
      <c r="R1207" s="11">
        <f t="shared" si="188"/>
        <v>2.689246100328354E-2</v>
      </c>
      <c r="S1207" s="94"/>
    </row>
    <row r="1208" spans="1:19">
      <c r="A1208" s="9">
        <f t="shared" si="189"/>
        <v>196</v>
      </c>
      <c r="B1208" s="14" t="s">
        <v>1243</v>
      </c>
      <c r="C1208" s="8">
        <v>113.1</v>
      </c>
      <c r="D1208" s="8"/>
      <c r="E1208" s="8"/>
      <c r="F1208" s="8">
        <f t="shared" si="184"/>
        <v>113.1</v>
      </c>
      <c r="G1208" s="8">
        <v>6.9881201956673651E-4</v>
      </c>
      <c r="H1208" s="11">
        <v>7.0509430636347611E-4</v>
      </c>
      <c r="I1208" s="18">
        <f t="shared" si="186"/>
        <v>3.1856459613580235</v>
      </c>
      <c r="J1208" s="18">
        <f t="shared" si="185"/>
        <v>1.1713620199913453</v>
      </c>
      <c r="K1208" s="10">
        <v>1.1622168323896969</v>
      </c>
      <c r="L1208" s="10">
        <v>0.12902865129280222</v>
      </c>
      <c r="M1208" s="200">
        <f t="shared" si="190"/>
        <v>0.12902865129280222</v>
      </c>
      <c r="N1208" s="85">
        <v>4</v>
      </c>
      <c r="O1208" s="85">
        <v>4</v>
      </c>
      <c r="P1208" s="8">
        <v>5000</v>
      </c>
      <c r="Q1208" s="10">
        <f t="shared" si="187"/>
        <v>5.6482534650318676</v>
      </c>
      <c r="R1208" s="11">
        <f t="shared" si="188"/>
        <v>4.9940348939273807E-2</v>
      </c>
      <c r="S1208" s="94"/>
    </row>
    <row r="1209" spans="1:19">
      <c r="A1209" s="9">
        <f t="shared" si="189"/>
        <v>197</v>
      </c>
      <c r="B1209" s="14" t="s">
        <v>1244</v>
      </c>
      <c r="C1209" s="8">
        <v>126.3</v>
      </c>
      <c r="D1209" s="8"/>
      <c r="E1209" s="8"/>
      <c r="F1209" s="8">
        <f t="shared" si="184"/>
        <v>126.3</v>
      </c>
      <c r="G1209" s="8">
        <v>1.397624039133473E-3</v>
      </c>
      <c r="H1209" s="11">
        <v>1.4101886127269522E-3</v>
      </c>
      <c r="I1209" s="18">
        <f t="shared" si="186"/>
        <v>6.3712919227160469</v>
      </c>
      <c r="J1209" s="18">
        <f t="shared" si="185"/>
        <v>2.3427240399826905</v>
      </c>
      <c r="K1209" s="10">
        <v>2.3244336647793937</v>
      </c>
      <c r="L1209" s="10">
        <v>0.25805730258560444</v>
      </c>
      <c r="M1209" s="200">
        <f t="shared" si="190"/>
        <v>0.25805730258560444</v>
      </c>
      <c r="N1209" s="85">
        <v>8</v>
      </c>
      <c r="O1209" s="85">
        <v>8</v>
      </c>
      <c r="P1209" s="8">
        <v>5000</v>
      </c>
      <c r="Q1209" s="10">
        <f t="shared" si="187"/>
        <v>11.296506930063735</v>
      </c>
      <c r="R1209" s="11">
        <f t="shared" si="188"/>
        <v>8.9441860095516509E-2</v>
      </c>
      <c r="S1209" s="94"/>
    </row>
    <row r="1210" spans="1:19">
      <c r="A1210" s="9">
        <f t="shared" si="189"/>
        <v>198</v>
      </c>
      <c r="B1210" s="14" t="s">
        <v>1245</v>
      </c>
      <c r="C1210" s="8">
        <v>943.1</v>
      </c>
      <c r="D1210" s="8"/>
      <c r="E1210" s="8"/>
      <c r="F1210" s="8">
        <f t="shared" si="184"/>
        <v>943.1</v>
      </c>
      <c r="G1210" s="8">
        <v>8.385744234800839E-3</v>
      </c>
      <c r="H1210" s="11">
        <v>8.4611316763617134E-3</v>
      </c>
      <c r="I1210" s="18">
        <f t="shared" si="186"/>
        <v>38.227751536296282</v>
      </c>
      <c r="J1210" s="18">
        <f t="shared" si="185"/>
        <v>14.056344239896143</v>
      </c>
      <c r="K1210" s="10">
        <v>13.946601988676363</v>
      </c>
      <c r="L1210" s="10">
        <v>1.5483438155136269</v>
      </c>
      <c r="M1210" s="200">
        <f t="shared" si="190"/>
        <v>1.5483438155136269</v>
      </c>
      <c r="N1210" s="85">
        <v>48</v>
      </c>
      <c r="O1210" s="85">
        <v>48</v>
      </c>
      <c r="P1210" s="8">
        <v>5000</v>
      </c>
      <c r="Q1210" s="10">
        <f t="shared" si="187"/>
        <v>67.779041580382412</v>
      </c>
      <c r="R1210" s="11">
        <f t="shared" si="188"/>
        <v>7.1868350737336884E-2</v>
      </c>
      <c r="S1210" s="94"/>
    </row>
    <row r="1211" spans="1:19">
      <c r="A1211" s="9">
        <f t="shared" si="189"/>
        <v>199</v>
      </c>
      <c r="B1211" s="14" t="s">
        <v>1246</v>
      </c>
      <c r="C1211" s="8">
        <v>51.6</v>
      </c>
      <c r="D1211" s="8"/>
      <c r="E1211" s="8"/>
      <c r="F1211" s="8">
        <f t="shared" si="184"/>
        <v>51.6</v>
      </c>
      <c r="G1211" s="8">
        <v>1.7470300489168413E-4</v>
      </c>
      <c r="H1211" s="11">
        <v>1.7627357659086903E-4</v>
      </c>
      <c r="I1211" s="18">
        <f t="shared" si="186"/>
        <v>0.79641149033950587</v>
      </c>
      <c r="J1211" s="18">
        <f t="shared" si="185"/>
        <v>0.29284050499783632</v>
      </c>
      <c r="K1211" s="10">
        <v>0.29055420809742422</v>
      </c>
      <c r="L1211" s="10">
        <v>3.2257162823200555E-2</v>
      </c>
      <c r="M1211" s="200">
        <f t="shared" si="190"/>
        <v>3.2257162823200555E-2</v>
      </c>
      <c r="N1211" s="85">
        <v>1</v>
      </c>
      <c r="O1211" s="85">
        <v>1</v>
      </c>
      <c r="P1211" s="8">
        <v>5000</v>
      </c>
      <c r="Q1211" s="10">
        <f t="shared" si="187"/>
        <v>1.4120633662579669</v>
      </c>
      <c r="R1211" s="11">
        <f t="shared" si="188"/>
        <v>2.736556911352649E-2</v>
      </c>
      <c r="S1211" s="94"/>
    </row>
    <row r="1212" spans="1:19">
      <c r="A1212" s="9">
        <f t="shared" si="189"/>
        <v>200</v>
      </c>
      <c r="B1212" s="14" t="s">
        <v>1247</v>
      </c>
      <c r="C1212" s="8">
        <v>12939.28</v>
      </c>
      <c r="D1212" s="8"/>
      <c r="E1212" s="8">
        <v>103.91</v>
      </c>
      <c r="F1212" s="8">
        <f t="shared" si="184"/>
        <v>13043.19</v>
      </c>
      <c r="G1212" s="8">
        <v>4.1579315164220823E-2</v>
      </c>
      <c r="H1212" s="11">
        <v>4.1953111228626827E-2</v>
      </c>
      <c r="I1212" s="18">
        <f t="shared" si="186"/>
        <v>189.54593470080241</v>
      </c>
      <c r="J1212" s="18">
        <f t="shared" si="185"/>
        <v>69.696040189485046</v>
      </c>
      <c r="K1212" s="10">
        <v>69.151901527186965</v>
      </c>
      <c r="L1212" s="10">
        <v>7.6772047519217326</v>
      </c>
      <c r="M1212" s="200">
        <f t="shared" si="190"/>
        <v>7.6772047519217326</v>
      </c>
      <c r="N1212" s="85">
        <v>238</v>
      </c>
      <c r="O1212" s="85">
        <v>238</v>
      </c>
      <c r="P1212" s="8">
        <v>5000</v>
      </c>
      <c r="Q1212" s="10">
        <f t="shared" si="187"/>
        <v>336.07108116939617</v>
      </c>
      <c r="R1212" s="11">
        <f t="shared" si="188"/>
        <v>2.5766018985339947E-2</v>
      </c>
      <c r="S1212" s="94"/>
    </row>
    <row r="1213" spans="1:19">
      <c r="A1213" s="9">
        <f t="shared" si="189"/>
        <v>201</v>
      </c>
      <c r="B1213" s="14" t="s">
        <v>1248</v>
      </c>
      <c r="C1213" s="8">
        <v>222</v>
      </c>
      <c r="D1213" s="8"/>
      <c r="E1213" s="8"/>
      <c r="F1213" s="8">
        <f t="shared" si="184"/>
        <v>222</v>
      </c>
      <c r="G1213" s="8">
        <v>1.9217330538085255E-3</v>
      </c>
      <c r="H1213" s="11">
        <v>1.9390093424995593E-3</v>
      </c>
      <c r="I1213" s="18">
        <f t="shared" si="186"/>
        <v>8.7605263937345654</v>
      </c>
      <c r="J1213" s="18">
        <f t="shared" si="185"/>
        <v>3.2212455549761998</v>
      </c>
      <c r="K1213" s="10">
        <v>3.1960962890716664</v>
      </c>
      <c r="L1213" s="10">
        <v>0.35482879105520609</v>
      </c>
      <c r="M1213" s="200">
        <f t="shared" si="190"/>
        <v>0.35482879105520609</v>
      </c>
      <c r="N1213" s="85">
        <v>11</v>
      </c>
      <c r="O1213" s="85">
        <v>11</v>
      </c>
      <c r="P1213" s="8">
        <v>5000</v>
      </c>
      <c r="Q1213" s="10">
        <f t="shared" si="187"/>
        <v>15.532697028837639</v>
      </c>
      <c r="R1213" s="11">
        <f t="shared" si="188"/>
        <v>6.9967103733502872E-2</v>
      </c>
      <c r="S1213" s="94"/>
    </row>
    <row r="1214" spans="1:19">
      <c r="A1214" s="9">
        <f t="shared" si="189"/>
        <v>202</v>
      </c>
      <c r="B1214" s="14" t="s">
        <v>1249</v>
      </c>
      <c r="C1214" s="8">
        <v>4018.97</v>
      </c>
      <c r="D1214" s="8">
        <v>242.6</v>
      </c>
      <c r="E1214" s="8"/>
      <c r="F1214" s="8">
        <f t="shared" si="184"/>
        <v>4261.57</v>
      </c>
      <c r="G1214" s="8">
        <v>1.8343815513626835E-2</v>
      </c>
      <c r="H1214" s="11">
        <v>1.8508725542041249E-2</v>
      </c>
      <c r="I1214" s="18">
        <f t="shared" si="186"/>
        <v>83.623206485648126</v>
      </c>
      <c r="J1214" s="18">
        <f t="shared" si="185"/>
        <v>30.748253024772819</v>
      </c>
      <c r="K1214" s="10">
        <v>30.508191850229547</v>
      </c>
      <c r="L1214" s="10">
        <v>3.3870020964360585</v>
      </c>
      <c r="M1214" s="200">
        <f t="shared" si="190"/>
        <v>3.3870020964360585</v>
      </c>
      <c r="N1214" s="85">
        <v>105</v>
      </c>
      <c r="O1214" s="85">
        <v>105</v>
      </c>
      <c r="P1214" s="8">
        <v>5000</v>
      </c>
      <c r="Q1214" s="10">
        <f t="shared" si="187"/>
        <v>148.26665345708653</v>
      </c>
      <c r="R1214" s="11">
        <f t="shared" si="188"/>
        <v>3.4791556505486605E-2</v>
      </c>
      <c r="S1214" s="94"/>
    </row>
    <row r="1215" spans="1:19">
      <c r="A1215" s="9">
        <f t="shared" si="189"/>
        <v>203</v>
      </c>
      <c r="B1215" s="14" t="s">
        <v>1250</v>
      </c>
      <c r="C1215" s="8">
        <v>6404.15</v>
      </c>
      <c r="D1215" s="8"/>
      <c r="E1215" s="8"/>
      <c r="F1215" s="8">
        <f t="shared" si="184"/>
        <v>6404.15</v>
      </c>
      <c r="G1215" s="8">
        <v>1.8518518518518517E-2</v>
      </c>
      <c r="H1215" s="11">
        <v>1.8684999118632119E-2</v>
      </c>
      <c r="I1215" s="18">
        <f t="shared" si="186"/>
        <v>84.419617975987634</v>
      </c>
      <c r="J1215" s="18">
        <f t="shared" si="185"/>
        <v>31.041093529770656</v>
      </c>
      <c r="K1215" s="10">
        <v>30.798746058326969</v>
      </c>
      <c r="L1215" s="10">
        <v>3.4192592592592588</v>
      </c>
      <c r="M1215" s="200">
        <f t="shared" si="190"/>
        <v>3.4192592592592588</v>
      </c>
      <c r="N1215" s="85">
        <v>106</v>
      </c>
      <c r="O1215" s="85">
        <v>106</v>
      </c>
      <c r="P1215" s="8">
        <v>5000</v>
      </c>
      <c r="Q1215" s="10">
        <f t="shared" si="187"/>
        <v>149.67871682334453</v>
      </c>
      <c r="R1215" s="11">
        <f t="shared" si="188"/>
        <v>2.3372144128938975E-2</v>
      </c>
      <c r="S1215" s="94"/>
    </row>
    <row r="1216" spans="1:19">
      <c r="A1216" s="9">
        <f t="shared" si="189"/>
        <v>204</v>
      </c>
      <c r="B1216" s="14" t="s">
        <v>1251</v>
      </c>
      <c r="C1216" s="8">
        <v>97.3</v>
      </c>
      <c r="D1216" s="8"/>
      <c r="E1216" s="8"/>
      <c r="F1216" s="8">
        <f t="shared" si="184"/>
        <v>97.3</v>
      </c>
      <c r="G1216" s="8">
        <v>1.7470300489168413E-4</v>
      </c>
      <c r="H1216" s="11">
        <v>1.7627357659086903E-4</v>
      </c>
      <c r="I1216" s="18">
        <f t="shared" si="186"/>
        <v>0.79641149033950587</v>
      </c>
      <c r="J1216" s="18">
        <f t="shared" si="185"/>
        <v>0.29284050499783632</v>
      </c>
      <c r="K1216" s="10">
        <v>0.29055420809742422</v>
      </c>
      <c r="L1216" s="10">
        <v>3.2257162823200555E-2</v>
      </c>
      <c r="M1216" s="200">
        <f t="shared" si="190"/>
        <v>3.2257162823200555E-2</v>
      </c>
      <c r="N1216" s="85">
        <v>1</v>
      </c>
      <c r="O1216" s="85">
        <v>1</v>
      </c>
      <c r="P1216" s="8">
        <v>5000</v>
      </c>
      <c r="Q1216" s="10">
        <f t="shared" si="187"/>
        <v>1.4120633662579669</v>
      </c>
      <c r="R1216" s="11">
        <f t="shared" si="188"/>
        <v>1.4512470362363484E-2</v>
      </c>
      <c r="S1216" s="94"/>
    </row>
    <row r="1217" spans="1:19">
      <c r="A1217" s="9">
        <f t="shared" si="189"/>
        <v>205</v>
      </c>
      <c r="B1217" s="14" t="s">
        <v>1252</v>
      </c>
      <c r="C1217" s="8">
        <v>6645.5</v>
      </c>
      <c r="D1217" s="8">
        <v>10.5</v>
      </c>
      <c r="E1217" s="8"/>
      <c r="F1217" s="8">
        <f t="shared" si="184"/>
        <v>6656</v>
      </c>
      <c r="G1217" s="8">
        <v>2.113906359189378E-2</v>
      </c>
      <c r="H1217" s="11">
        <v>2.1329102767495153E-2</v>
      </c>
      <c r="I1217" s="18">
        <f t="shared" si="186"/>
        <v>96.36579033108022</v>
      </c>
      <c r="J1217" s="18">
        <f t="shared" si="185"/>
        <v>35.433701104738198</v>
      </c>
      <c r="K1217" s="10">
        <v>35.157059179788334</v>
      </c>
      <c r="L1217" s="10">
        <v>3.9031167016072672</v>
      </c>
      <c r="M1217" s="200">
        <f t="shared" si="190"/>
        <v>3.9031167016072672</v>
      </c>
      <c r="N1217" s="85">
        <v>121</v>
      </c>
      <c r="O1217" s="85">
        <v>121</v>
      </c>
      <c r="P1217" s="8">
        <v>5000</v>
      </c>
      <c r="Q1217" s="10">
        <f t="shared" si="187"/>
        <v>170.85966731721405</v>
      </c>
      <c r="R1217" s="11">
        <f t="shared" si="188"/>
        <v>2.56700221329949E-2</v>
      </c>
      <c r="S1217" s="94"/>
    </row>
    <row r="1218" spans="1:19">
      <c r="A1218" s="9">
        <f t="shared" si="189"/>
        <v>206</v>
      </c>
      <c r="B1218" s="14" t="s">
        <v>1253</v>
      </c>
      <c r="C1218" s="8">
        <v>7072</v>
      </c>
      <c r="D1218" s="8"/>
      <c r="E1218" s="8"/>
      <c r="F1218" s="8">
        <f t="shared" si="184"/>
        <v>7072</v>
      </c>
      <c r="G1218" s="8">
        <v>2.0964360587002094E-2</v>
      </c>
      <c r="H1218" s="11">
        <v>2.1152829190904283E-2</v>
      </c>
      <c r="I1218" s="18">
        <f t="shared" si="186"/>
        <v>95.569378840740697</v>
      </c>
      <c r="J1218" s="18">
        <f t="shared" si="185"/>
        <v>35.140860599740357</v>
      </c>
      <c r="K1218" s="10">
        <v>34.866504971690908</v>
      </c>
      <c r="L1218" s="10">
        <v>3.8708595387840665</v>
      </c>
      <c r="M1218" s="200">
        <f t="shared" si="190"/>
        <v>3.8708595387840665</v>
      </c>
      <c r="N1218" s="85">
        <v>120</v>
      </c>
      <c r="O1218" s="85">
        <v>120</v>
      </c>
      <c r="P1218" s="8">
        <v>5000</v>
      </c>
      <c r="Q1218" s="10">
        <f t="shared" si="187"/>
        <v>169.44760395095602</v>
      </c>
      <c r="R1218" s="11">
        <f t="shared" si="188"/>
        <v>2.3960351237408941E-2</v>
      </c>
      <c r="S1218" s="94"/>
    </row>
    <row r="1219" spans="1:19">
      <c r="A1219" s="9">
        <f t="shared" si="189"/>
        <v>207</v>
      </c>
      <c r="B1219" s="14" t="s">
        <v>1254</v>
      </c>
      <c r="C1219" s="8">
        <v>10857.65</v>
      </c>
      <c r="D1219" s="8">
        <v>12.2</v>
      </c>
      <c r="E1219" s="8"/>
      <c r="F1219" s="8">
        <f t="shared" si="184"/>
        <v>10869.85</v>
      </c>
      <c r="G1219" s="8">
        <v>2.0440251572327043E-2</v>
      </c>
      <c r="H1219" s="11">
        <v>2.0624008461131677E-2</v>
      </c>
      <c r="I1219" s="18">
        <f t="shared" si="186"/>
        <v>93.180144369722186</v>
      </c>
      <c r="J1219" s="18">
        <f t="shared" si="185"/>
        <v>34.262339084746849</v>
      </c>
      <c r="K1219" s="10">
        <v>33.994842347398638</v>
      </c>
      <c r="L1219" s="10">
        <v>3.7740880503144649</v>
      </c>
      <c r="M1219" s="200">
        <f t="shared" si="190"/>
        <v>3.7740880503144649</v>
      </c>
      <c r="N1219" s="85">
        <v>117</v>
      </c>
      <c r="O1219" s="85">
        <v>117</v>
      </c>
      <c r="P1219" s="8">
        <v>5000</v>
      </c>
      <c r="Q1219" s="10">
        <f t="shared" si="187"/>
        <v>165.21141385218215</v>
      </c>
      <c r="R1219" s="11">
        <f t="shared" si="188"/>
        <v>1.5199051859242045E-2</v>
      </c>
      <c r="S1219" s="94"/>
    </row>
    <row r="1220" spans="1:19">
      <c r="A1220" s="9">
        <f t="shared" si="189"/>
        <v>208</v>
      </c>
      <c r="B1220" s="14" t="s">
        <v>1255</v>
      </c>
      <c r="C1220" s="8">
        <v>128</v>
      </c>
      <c r="D1220" s="8"/>
      <c r="E1220" s="8"/>
      <c r="F1220" s="8">
        <f t="shared" si="184"/>
        <v>128</v>
      </c>
      <c r="G1220" s="8">
        <v>6.9881201956673651E-4</v>
      </c>
      <c r="H1220" s="11">
        <v>5.2882072977260709E-4</v>
      </c>
      <c r="I1220" s="18">
        <f t="shared" si="186"/>
        <v>2.785658300508385</v>
      </c>
      <c r="J1220" s="18">
        <f t="shared" si="185"/>
        <v>1.0242865570969333</v>
      </c>
      <c r="K1220" s="10">
        <v>1.016289633376829</v>
      </c>
      <c r="L1220" s="10">
        <v>0.12902865129280222</v>
      </c>
      <c r="M1220" s="200">
        <f t="shared" si="190"/>
        <v>0.12902865129280222</v>
      </c>
      <c r="N1220" s="85">
        <v>3</v>
      </c>
      <c r="O1220" s="85">
        <v>4</v>
      </c>
      <c r="P1220" s="8">
        <v>5000</v>
      </c>
      <c r="Q1220" s="10">
        <f t="shared" si="187"/>
        <v>4.9552631422749487</v>
      </c>
      <c r="R1220" s="11">
        <f t="shared" si="188"/>
        <v>3.8712993299023037E-2</v>
      </c>
      <c r="S1220" s="94"/>
    </row>
    <row r="1221" spans="1:19">
      <c r="A1221" s="9">
        <f t="shared" si="189"/>
        <v>209</v>
      </c>
      <c r="B1221" s="14" t="s">
        <v>1256</v>
      </c>
      <c r="C1221" s="8">
        <v>98.2</v>
      </c>
      <c r="D1221" s="8"/>
      <c r="E1221" s="8"/>
      <c r="F1221" s="8">
        <f t="shared" si="184"/>
        <v>98.2</v>
      </c>
      <c r="G1221" s="8">
        <v>6.9881201956673651E-4</v>
      </c>
      <c r="H1221" s="11">
        <v>5.2882072977260709E-4</v>
      </c>
      <c r="I1221" s="18">
        <f t="shared" si="186"/>
        <v>2.785658300508385</v>
      </c>
      <c r="J1221" s="18">
        <f t="shared" si="185"/>
        <v>1.0242865570969333</v>
      </c>
      <c r="K1221" s="10">
        <v>1.016289633376829</v>
      </c>
      <c r="L1221" s="10">
        <v>0.12902865129280222</v>
      </c>
      <c r="M1221" s="200">
        <f t="shared" si="190"/>
        <v>0.12902865129280222</v>
      </c>
      <c r="N1221" s="85">
        <v>3</v>
      </c>
      <c r="O1221" s="85">
        <v>4</v>
      </c>
      <c r="P1221" s="8">
        <v>5000</v>
      </c>
      <c r="Q1221" s="10">
        <f t="shared" si="187"/>
        <v>4.9552631422749487</v>
      </c>
      <c r="R1221" s="11">
        <f t="shared" si="188"/>
        <v>5.0460928129072796E-2</v>
      </c>
      <c r="S1221" s="94"/>
    </row>
    <row r="1222" spans="1:19">
      <c r="A1222" s="9">
        <f t="shared" si="189"/>
        <v>210</v>
      </c>
      <c r="B1222" s="14" t="s">
        <v>1257</v>
      </c>
      <c r="C1222" s="8">
        <v>93.5</v>
      </c>
      <c r="D1222" s="8"/>
      <c r="E1222" s="8"/>
      <c r="F1222" s="8">
        <f t="shared" si="184"/>
        <v>93.5</v>
      </c>
      <c r="G1222" s="8">
        <v>3.4940600978336826E-4</v>
      </c>
      <c r="H1222" s="11">
        <v>3.5254715318173806E-4</v>
      </c>
      <c r="I1222" s="18">
        <f t="shared" si="186"/>
        <v>1.5928229806790117</v>
      </c>
      <c r="J1222" s="18">
        <f t="shared" si="185"/>
        <v>0.58568100999567263</v>
      </c>
      <c r="K1222" s="10">
        <v>0.58110841619484843</v>
      </c>
      <c r="L1222" s="10">
        <v>6.4514325646401111E-2</v>
      </c>
      <c r="M1222" s="200">
        <f t="shared" si="190"/>
        <v>6.4514325646401111E-2</v>
      </c>
      <c r="N1222" s="85">
        <v>2</v>
      </c>
      <c r="O1222" s="85">
        <v>2</v>
      </c>
      <c r="P1222" s="8">
        <v>5000</v>
      </c>
      <c r="Q1222" s="10">
        <f t="shared" si="187"/>
        <v>2.8241267325159338</v>
      </c>
      <c r="R1222" s="11">
        <f t="shared" si="188"/>
        <v>3.0204563984127634E-2</v>
      </c>
      <c r="S1222" s="94"/>
    </row>
    <row r="1223" spans="1:19">
      <c r="A1223" s="9">
        <f t="shared" si="189"/>
        <v>211</v>
      </c>
      <c r="B1223" s="14" t="s">
        <v>1258</v>
      </c>
      <c r="C1223" s="8">
        <v>79.900000000000006</v>
      </c>
      <c r="D1223" s="8"/>
      <c r="E1223" s="8"/>
      <c r="F1223" s="8">
        <f t="shared" si="184"/>
        <v>79.900000000000006</v>
      </c>
      <c r="G1223" s="8">
        <v>3.4940600978336826E-4</v>
      </c>
      <c r="H1223" s="11">
        <v>3.5254715318173806E-4</v>
      </c>
      <c r="I1223" s="18">
        <f t="shared" si="186"/>
        <v>1.5928229806790117</v>
      </c>
      <c r="J1223" s="18">
        <f t="shared" si="185"/>
        <v>0.58568100999567263</v>
      </c>
      <c r="K1223" s="10">
        <v>0.58110841619484843</v>
      </c>
      <c r="L1223" s="10">
        <v>6.4514325646401111E-2</v>
      </c>
      <c r="M1223" s="200">
        <f t="shared" si="190"/>
        <v>6.4514325646401111E-2</v>
      </c>
      <c r="N1223" s="85">
        <v>2</v>
      </c>
      <c r="O1223" s="85">
        <v>2</v>
      </c>
      <c r="P1223" s="8">
        <v>5000</v>
      </c>
      <c r="Q1223" s="10">
        <f t="shared" si="187"/>
        <v>2.8241267325159338</v>
      </c>
      <c r="R1223" s="11">
        <f t="shared" si="188"/>
        <v>3.5345766364404674E-2</v>
      </c>
      <c r="S1223" s="94"/>
    </row>
    <row r="1224" spans="1:19">
      <c r="A1224" s="9">
        <f t="shared" si="189"/>
        <v>212</v>
      </c>
      <c r="B1224" s="14" t="s">
        <v>1259</v>
      </c>
      <c r="C1224" s="8">
        <v>223.5</v>
      </c>
      <c r="D1224" s="8"/>
      <c r="E1224" s="8"/>
      <c r="F1224" s="8">
        <f t="shared" si="184"/>
        <v>223.5</v>
      </c>
      <c r="G1224" s="8">
        <v>1.397624039133473E-3</v>
      </c>
      <c r="H1224" s="11">
        <v>1.2339150361360832E-3</v>
      </c>
      <c r="I1224" s="18">
        <f t="shared" si="186"/>
        <v>5.9713042618664085</v>
      </c>
      <c r="J1224" s="18">
        <f t="shared" si="185"/>
        <v>2.1956485770882788</v>
      </c>
      <c r="K1224" s="10">
        <v>2.1785064657665258</v>
      </c>
      <c r="L1224" s="10">
        <v>0.25805730258560444</v>
      </c>
      <c r="M1224" s="200">
        <f t="shared" si="190"/>
        <v>0.25805730258560444</v>
      </c>
      <c r="N1224" s="85">
        <v>7</v>
      </c>
      <c r="O1224" s="85">
        <v>8</v>
      </c>
      <c r="P1224" s="8">
        <v>5000</v>
      </c>
      <c r="Q1224" s="10">
        <f t="shared" si="187"/>
        <v>10.603516607306817</v>
      </c>
      <c r="R1224" s="11">
        <f t="shared" si="188"/>
        <v>4.7443027325757572E-2</v>
      </c>
      <c r="S1224" s="94"/>
    </row>
    <row r="1225" spans="1:19">
      <c r="A1225" s="9">
        <f t="shared" si="189"/>
        <v>213</v>
      </c>
      <c r="B1225" s="14" t="s">
        <v>1260</v>
      </c>
      <c r="C1225" s="8">
        <v>34.6</v>
      </c>
      <c r="D1225" s="8"/>
      <c r="E1225" s="8"/>
      <c r="F1225" s="8">
        <f t="shared" si="184"/>
        <v>34.6</v>
      </c>
      <c r="G1225" s="8">
        <v>3.4940600978336826E-4</v>
      </c>
      <c r="H1225" s="11">
        <v>1.7627357659086903E-4</v>
      </c>
      <c r="I1225" s="18">
        <f t="shared" si="186"/>
        <v>1.1928353198293731</v>
      </c>
      <c r="J1225" s="18">
        <f t="shared" si="185"/>
        <v>0.43860554710126048</v>
      </c>
      <c r="K1225" s="10">
        <v>0.4351812171819805</v>
      </c>
      <c r="L1225" s="10">
        <v>6.4514325646401111E-2</v>
      </c>
      <c r="M1225" s="200">
        <f t="shared" si="190"/>
        <v>6.4514325646401111E-2</v>
      </c>
      <c r="N1225" s="85">
        <v>1</v>
      </c>
      <c r="O1225" s="85">
        <v>2</v>
      </c>
      <c r="P1225" s="8">
        <v>5000</v>
      </c>
      <c r="Q1225" s="10">
        <f t="shared" si="187"/>
        <v>2.1311364097590149</v>
      </c>
      <c r="R1225" s="11">
        <f t="shared" si="188"/>
        <v>6.1593537854306789E-2</v>
      </c>
      <c r="S1225" s="94"/>
    </row>
    <row r="1226" spans="1:19">
      <c r="A1226" s="9">
        <f t="shared" si="189"/>
        <v>214</v>
      </c>
      <c r="B1226" s="14" t="s">
        <v>1261</v>
      </c>
      <c r="C1226" s="8">
        <v>7086.2</v>
      </c>
      <c r="D1226" s="8"/>
      <c r="E1226" s="8"/>
      <c r="F1226" s="8">
        <f t="shared" si="184"/>
        <v>7086.2</v>
      </c>
      <c r="G1226" s="8">
        <v>2.0964360587002094E-2</v>
      </c>
      <c r="H1226" s="11">
        <v>2.1152829190904283E-2</v>
      </c>
      <c r="I1226" s="18">
        <f t="shared" si="186"/>
        <v>95.569378840740697</v>
      </c>
      <c r="J1226" s="18">
        <f t="shared" si="185"/>
        <v>35.140860599740357</v>
      </c>
      <c r="K1226" s="10">
        <v>34.866504971690908</v>
      </c>
      <c r="L1226" s="10">
        <v>3.8708595387840665</v>
      </c>
      <c r="M1226" s="200">
        <f t="shared" si="190"/>
        <v>3.8708595387840665</v>
      </c>
      <c r="N1226" s="85">
        <v>120</v>
      </c>
      <c r="O1226" s="85">
        <v>120</v>
      </c>
      <c r="P1226" s="8">
        <v>5000</v>
      </c>
      <c r="Q1226" s="10">
        <f t="shared" si="187"/>
        <v>169.44760395095602</v>
      </c>
      <c r="R1226" s="11">
        <f t="shared" si="188"/>
        <v>2.3912337211898622E-2</v>
      </c>
      <c r="S1226" s="94"/>
    </row>
    <row r="1227" spans="1:19">
      <c r="A1227" s="9">
        <f t="shared" si="189"/>
        <v>215</v>
      </c>
      <c r="B1227" s="14" t="s">
        <v>1262</v>
      </c>
      <c r="C1227" s="8">
        <v>119.3</v>
      </c>
      <c r="D1227" s="8"/>
      <c r="E1227" s="8">
        <v>25.7</v>
      </c>
      <c r="F1227" s="8">
        <f t="shared" si="184"/>
        <v>145</v>
      </c>
      <c r="G1227" s="8">
        <v>8.7351502445842059E-4</v>
      </c>
      <c r="H1227" s="11">
        <v>8.8136788295434514E-4</v>
      </c>
      <c r="I1227" s="18">
        <f t="shared" si="186"/>
        <v>3.9820574516975293</v>
      </c>
      <c r="J1227" s="18">
        <f t="shared" si="185"/>
        <v>1.4642025249891817</v>
      </c>
      <c r="K1227" s="10">
        <v>1.452771040487121</v>
      </c>
      <c r="L1227" s="10">
        <v>0.16128581411600276</v>
      </c>
      <c r="M1227" s="200">
        <f t="shared" si="190"/>
        <v>0.16128581411600276</v>
      </c>
      <c r="N1227" s="85">
        <v>5</v>
      </c>
      <c r="O1227" s="85">
        <v>5</v>
      </c>
      <c r="P1227" s="8">
        <v>5000</v>
      </c>
      <c r="Q1227" s="10">
        <f t="shared" si="187"/>
        <v>7.0603168312898354</v>
      </c>
      <c r="R1227" s="11">
        <f t="shared" si="188"/>
        <v>4.8691840215791968E-2</v>
      </c>
      <c r="S1227" s="94"/>
    </row>
    <row r="1228" spans="1:19">
      <c r="A1228" s="9">
        <f t="shared" si="189"/>
        <v>216</v>
      </c>
      <c r="B1228" s="14" t="s">
        <v>1285</v>
      </c>
      <c r="C1228" s="8">
        <v>48.3</v>
      </c>
      <c r="D1228" s="8"/>
      <c r="E1228" s="8"/>
      <c r="F1228" s="8">
        <f t="shared" si="184"/>
        <v>48.3</v>
      </c>
      <c r="G1228" s="8">
        <v>3.4940600978336826E-4</v>
      </c>
      <c r="H1228" s="11">
        <v>1.7627357659086903E-4</v>
      </c>
      <c r="I1228" s="18">
        <f t="shared" si="186"/>
        <v>1.1928353198293731</v>
      </c>
      <c r="J1228" s="18">
        <f t="shared" si="185"/>
        <v>0.43860554710126048</v>
      </c>
      <c r="K1228" s="10">
        <v>0.4351812171819805</v>
      </c>
      <c r="L1228" s="10">
        <v>6.4514325646401111E-2</v>
      </c>
      <c r="M1228" s="200">
        <f t="shared" si="190"/>
        <v>6.4514325646401111E-2</v>
      </c>
      <c r="N1228" s="85">
        <v>1</v>
      </c>
      <c r="O1228" s="85">
        <v>2</v>
      </c>
      <c r="P1228" s="8">
        <v>5000</v>
      </c>
      <c r="Q1228" s="10">
        <f t="shared" si="187"/>
        <v>2.1311364097590149</v>
      </c>
      <c r="R1228" s="11">
        <f t="shared" si="188"/>
        <v>4.4122907034348138E-2</v>
      </c>
      <c r="S1228" s="94"/>
    </row>
    <row r="1229" spans="1:19">
      <c r="A1229" s="9">
        <f t="shared" si="189"/>
        <v>217</v>
      </c>
      <c r="B1229" s="14" t="s">
        <v>1264</v>
      </c>
      <c r="C1229" s="8">
        <v>4464.3</v>
      </c>
      <c r="D1229" s="8"/>
      <c r="E1229" s="8"/>
      <c r="F1229" s="8">
        <f t="shared" si="184"/>
        <v>4464.3</v>
      </c>
      <c r="G1229" s="8">
        <v>2.5856044723969251E-2</v>
      </c>
      <c r="H1229" s="11">
        <v>2.5912215758857746E-2</v>
      </c>
      <c r="I1229" s="18">
        <f t="shared" si="186"/>
        <v>117.46891290939723</v>
      </c>
      <c r="J1229" s="18">
        <f t="shared" si="185"/>
        <v>43.193319276785367</v>
      </c>
      <c r="K1229" s="10">
        <v>42.856095599405919</v>
      </c>
      <c r="L1229" s="10">
        <v>4.774060097833682</v>
      </c>
      <c r="M1229" s="200">
        <f t="shared" si="190"/>
        <v>4.774060097833682</v>
      </c>
      <c r="N1229" s="85">
        <v>147</v>
      </c>
      <c r="O1229" s="85">
        <v>148</v>
      </c>
      <c r="P1229" s="8">
        <v>5000</v>
      </c>
      <c r="Q1229" s="10">
        <f t="shared" si="187"/>
        <v>208.29238788342218</v>
      </c>
      <c r="R1229" s="11">
        <f t="shared" si="188"/>
        <v>4.6657345582380702E-2</v>
      </c>
      <c r="S1229" s="94"/>
    </row>
    <row r="1230" spans="1:19">
      <c r="A1230" s="9">
        <f t="shared" si="189"/>
        <v>218</v>
      </c>
      <c r="B1230" s="14" t="s">
        <v>1265</v>
      </c>
      <c r="C1230" s="8">
        <v>4442.8</v>
      </c>
      <c r="D1230" s="8">
        <v>93.6</v>
      </c>
      <c r="E1230" s="8">
        <v>44.3</v>
      </c>
      <c r="F1230" s="8">
        <f t="shared" si="184"/>
        <v>4580.7000000000007</v>
      </c>
      <c r="G1230" s="8">
        <v>2.6030747728860937E-2</v>
      </c>
      <c r="H1230" s="11">
        <v>2.6264762912039486E-2</v>
      </c>
      <c r="I1230" s="18">
        <f t="shared" si="186"/>
        <v>118.66531206058637</v>
      </c>
      <c r="J1230" s="18">
        <f t="shared" si="185"/>
        <v>43.633235244677614</v>
      </c>
      <c r="K1230" s="10">
        <v>43.292577006516211</v>
      </c>
      <c r="L1230" s="10">
        <v>4.8063172606568827</v>
      </c>
      <c r="M1230" s="200">
        <f t="shared" si="190"/>
        <v>4.8063172606568827</v>
      </c>
      <c r="N1230" s="85">
        <v>149</v>
      </c>
      <c r="O1230" s="85">
        <v>149</v>
      </c>
      <c r="P1230" s="8">
        <v>5000</v>
      </c>
      <c r="Q1230" s="10">
        <f t="shared" si="187"/>
        <v>210.39744157243706</v>
      </c>
      <c r="R1230" s="11">
        <f t="shared" si="188"/>
        <v>4.5931285954643838E-2</v>
      </c>
      <c r="S1230" s="94"/>
    </row>
    <row r="1231" spans="1:19">
      <c r="A1231" s="9">
        <f t="shared" si="189"/>
        <v>219</v>
      </c>
      <c r="B1231" s="14" t="s">
        <v>1266</v>
      </c>
      <c r="C1231" s="8">
        <v>4605.3999999999996</v>
      </c>
      <c r="D1231" s="8"/>
      <c r="E1231" s="8"/>
      <c r="F1231" s="8">
        <f t="shared" si="184"/>
        <v>4605.3999999999996</v>
      </c>
      <c r="G1231" s="8">
        <v>2.5681341719077568E-2</v>
      </c>
      <c r="H1231" s="11">
        <v>2.5912215758857746E-2</v>
      </c>
      <c r="I1231" s="18">
        <f t="shared" si="186"/>
        <v>117.07248907990737</v>
      </c>
      <c r="J1231" s="18">
        <f t="shared" si="185"/>
        <v>43.047554234681947</v>
      </c>
      <c r="K1231" s="10">
        <v>42.71146859032136</v>
      </c>
      <c r="L1231" s="10">
        <v>4.7418029350104822</v>
      </c>
      <c r="M1231" s="200">
        <f t="shared" si="190"/>
        <v>4.7418029350104822</v>
      </c>
      <c r="N1231" s="85">
        <v>147</v>
      </c>
      <c r="O1231" s="85">
        <v>147</v>
      </c>
      <c r="P1231" s="8">
        <v>5000</v>
      </c>
      <c r="Q1231" s="10">
        <f t="shared" si="187"/>
        <v>207.57331483992112</v>
      </c>
      <c r="R1231" s="11">
        <f t="shared" si="188"/>
        <v>4.5071723376888251E-2</v>
      </c>
      <c r="S1231" s="94"/>
    </row>
    <row r="1232" spans="1:19">
      <c r="A1232" s="9">
        <f t="shared" si="189"/>
        <v>220</v>
      </c>
      <c r="B1232" s="14" t="s">
        <v>1267</v>
      </c>
      <c r="C1232" s="8">
        <v>3144.4</v>
      </c>
      <c r="D1232" s="8"/>
      <c r="E1232" s="8"/>
      <c r="F1232" s="8">
        <f t="shared" si="184"/>
        <v>3144.4</v>
      </c>
      <c r="G1232" s="8">
        <v>1.8343815513626835E-2</v>
      </c>
      <c r="H1232" s="11">
        <v>1.8508725542041249E-2</v>
      </c>
      <c r="I1232" s="18">
        <f t="shared" si="186"/>
        <v>83.623206485648126</v>
      </c>
      <c r="J1232" s="18">
        <f t="shared" si="185"/>
        <v>30.748253024772819</v>
      </c>
      <c r="K1232" s="10">
        <v>30.508191850229547</v>
      </c>
      <c r="L1232" s="10">
        <v>3.3870020964360585</v>
      </c>
      <c r="M1232" s="200">
        <f t="shared" si="190"/>
        <v>3.3870020964360585</v>
      </c>
      <c r="N1232" s="85">
        <v>105</v>
      </c>
      <c r="O1232" s="85">
        <v>105</v>
      </c>
      <c r="P1232" s="8">
        <v>5000</v>
      </c>
      <c r="Q1232" s="10">
        <f t="shared" si="187"/>
        <v>148.26665345708653</v>
      </c>
      <c r="R1232" s="11">
        <f t="shared" si="188"/>
        <v>4.7152605729896491E-2</v>
      </c>
      <c r="S1232" s="94"/>
    </row>
    <row r="1233" spans="1:19">
      <c r="A1233" s="9">
        <f t="shared" si="189"/>
        <v>221</v>
      </c>
      <c r="B1233" s="14" t="s">
        <v>1268</v>
      </c>
      <c r="C1233" s="8">
        <v>3129.44</v>
      </c>
      <c r="D1233" s="8"/>
      <c r="E1233" s="8"/>
      <c r="F1233" s="8">
        <f t="shared" si="184"/>
        <v>3129.44</v>
      </c>
      <c r="G1233" s="8">
        <v>1.8343815513626835E-2</v>
      </c>
      <c r="H1233" s="11">
        <v>1.8508725542041249E-2</v>
      </c>
      <c r="I1233" s="18">
        <f t="shared" si="186"/>
        <v>83.623206485648126</v>
      </c>
      <c r="J1233" s="18">
        <f t="shared" si="185"/>
        <v>30.748253024772819</v>
      </c>
      <c r="K1233" s="10">
        <v>30.508191850229547</v>
      </c>
      <c r="L1233" s="10">
        <v>3.3870020964360585</v>
      </c>
      <c r="M1233" s="200">
        <f t="shared" si="190"/>
        <v>3.3870020964360585</v>
      </c>
      <c r="N1233" s="85">
        <v>105</v>
      </c>
      <c r="O1233" s="85">
        <v>105</v>
      </c>
      <c r="P1233" s="8">
        <v>5000</v>
      </c>
      <c r="Q1233" s="10">
        <f t="shared" si="187"/>
        <v>148.26665345708653</v>
      </c>
      <c r="R1233" s="11">
        <f t="shared" si="188"/>
        <v>4.7378014423374956E-2</v>
      </c>
      <c r="S1233" s="94"/>
    </row>
    <row r="1234" spans="1:19">
      <c r="A1234" s="9">
        <f t="shared" si="189"/>
        <v>222</v>
      </c>
      <c r="B1234" s="14" t="s">
        <v>1269</v>
      </c>
      <c r="C1234" s="8">
        <v>2023.28</v>
      </c>
      <c r="D1234" s="8"/>
      <c r="E1234" s="8"/>
      <c r="F1234" s="8">
        <f t="shared" si="184"/>
        <v>2023.28</v>
      </c>
      <c r="G1234" s="8">
        <v>9.433962264150943E-3</v>
      </c>
      <c r="H1234" s="11">
        <v>9.5187731359069275E-3</v>
      </c>
      <c r="I1234" s="18">
        <f t="shared" si="186"/>
        <v>43.006220478333319</v>
      </c>
      <c r="J1234" s="18">
        <f t="shared" si="185"/>
        <v>15.813387269883162</v>
      </c>
      <c r="K1234" s="10">
        <v>15.689927237260909</v>
      </c>
      <c r="L1234" s="10">
        <v>1.7418867924528301</v>
      </c>
      <c r="M1234" s="200">
        <f t="shared" si="190"/>
        <v>1.7418867924528301</v>
      </c>
      <c r="N1234" s="85">
        <v>54</v>
      </c>
      <c r="O1234" s="85">
        <v>54</v>
      </c>
      <c r="P1234" s="8">
        <v>5000</v>
      </c>
      <c r="Q1234" s="10">
        <f t="shared" si="187"/>
        <v>76.251421777930219</v>
      </c>
      <c r="R1234" s="11">
        <f t="shared" si="188"/>
        <v>3.7687033815354383E-2</v>
      </c>
      <c r="S1234" s="94"/>
    </row>
    <row r="1235" spans="1:19">
      <c r="A1235" s="9">
        <f t="shared" si="189"/>
        <v>223</v>
      </c>
      <c r="B1235" s="14" t="s">
        <v>1263</v>
      </c>
      <c r="C1235" s="8">
        <v>1913.79</v>
      </c>
      <c r="D1235" s="8"/>
      <c r="E1235" s="8"/>
      <c r="F1235" s="8">
        <f t="shared" si="184"/>
        <v>1913.79</v>
      </c>
      <c r="G1235" s="8">
        <v>9.7833682739343116E-3</v>
      </c>
      <c r="H1235" s="11">
        <v>9.8713202890886656E-3</v>
      </c>
      <c r="I1235" s="18">
        <f t="shared" si="186"/>
        <v>44.599043459012336</v>
      </c>
      <c r="J1235" s="18">
        <f t="shared" si="185"/>
        <v>16.399068279878836</v>
      </c>
      <c r="K1235" s="10">
        <v>16.271035653455758</v>
      </c>
      <c r="L1235" s="10">
        <v>1.8064011180992312</v>
      </c>
      <c r="M1235" s="200">
        <f t="shared" si="190"/>
        <v>1.8064011180992312</v>
      </c>
      <c r="N1235" s="85">
        <v>56</v>
      </c>
      <c r="O1235" s="85">
        <v>56</v>
      </c>
      <c r="P1235" s="8">
        <v>5000</v>
      </c>
      <c r="Q1235" s="10">
        <f t="shared" si="187"/>
        <v>79.075548510446154</v>
      </c>
      <c r="R1235" s="83">
        <f t="shared" si="188"/>
        <v>4.1318822081025691E-2</v>
      </c>
      <c r="S1235" s="94"/>
    </row>
    <row r="1236" spans="1:19">
      <c r="A1236" s="9">
        <f t="shared" si="189"/>
        <v>224</v>
      </c>
      <c r="B1236" s="14" t="s">
        <v>1286</v>
      </c>
      <c r="C1236" s="8">
        <v>577.85</v>
      </c>
      <c r="D1236" s="8">
        <v>103.9</v>
      </c>
      <c r="E1236" s="8">
        <v>13.6</v>
      </c>
      <c r="F1236" s="8">
        <f t="shared" si="184"/>
        <v>695.35</v>
      </c>
      <c r="G1236" s="8">
        <v>2.7952480782669461E-3</v>
      </c>
      <c r="H1236" s="11">
        <v>2.8203772254539045E-3</v>
      </c>
      <c r="I1236" s="18">
        <f t="shared" si="186"/>
        <v>12.742583845432094</v>
      </c>
      <c r="J1236" s="18">
        <f t="shared" si="185"/>
        <v>4.685448079965381</v>
      </c>
      <c r="K1236" s="10">
        <v>4.6488673295587875</v>
      </c>
      <c r="L1236" s="10">
        <v>0.51611460517120888</v>
      </c>
      <c r="M1236" s="200">
        <f t="shared" si="190"/>
        <v>0.51611460517120888</v>
      </c>
      <c r="N1236" s="85">
        <v>16</v>
      </c>
      <c r="O1236" s="85">
        <v>16</v>
      </c>
      <c r="P1236" s="8">
        <v>5000</v>
      </c>
      <c r="Q1236" s="10">
        <f t="shared" si="187"/>
        <v>22.593013860127471</v>
      </c>
      <c r="R1236" s="83">
        <f t="shared" si="188"/>
        <v>3.249157095006467E-2</v>
      </c>
      <c r="S1236" s="94"/>
    </row>
    <row r="1237" spans="1:19">
      <c r="A1237" s="9">
        <f t="shared" si="189"/>
        <v>225</v>
      </c>
      <c r="B1237" s="14" t="s">
        <v>1287</v>
      </c>
      <c r="C1237" s="8">
        <v>89.3</v>
      </c>
      <c r="D1237" s="8"/>
      <c r="E1237" s="8"/>
      <c r="F1237" s="8">
        <f t="shared" si="184"/>
        <v>89.3</v>
      </c>
      <c r="G1237" s="8">
        <v>3.4940600978336826E-4</v>
      </c>
      <c r="H1237" s="11">
        <v>3.5254715318173806E-4</v>
      </c>
      <c r="I1237" s="18">
        <f t="shared" si="186"/>
        <v>1.5928229806790117</v>
      </c>
      <c r="J1237" s="18">
        <f t="shared" si="185"/>
        <v>0.58568100999567263</v>
      </c>
      <c r="K1237" s="10">
        <v>0.58110841619484843</v>
      </c>
      <c r="L1237" s="10">
        <v>6.4514325646401111E-2</v>
      </c>
      <c r="M1237" s="200">
        <f t="shared" si="190"/>
        <v>6.4514325646401111E-2</v>
      </c>
      <c r="N1237" s="85">
        <v>2</v>
      </c>
      <c r="O1237" s="85">
        <v>2</v>
      </c>
      <c r="P1237" s="8">
        <v>5000</v>
      </c>
      <c r="Q1237" s="10">
        <f t="shared" si="187"/>
        <v>2.8241267325159338</v>
      </c>
      <c r="R1237" s="83">
        <f t="shared" si="188"/>
        <v>3.1625159378677874E-2</v>
      </c>
      <c r="S1237" s="94"/>
    </row>
    <row r="1238" spans="1:19">
      <c r="A1238" s="9">
        <f t="shared" si="189"/>
        <v>226</v>
      </c>
      <c r="B1238" s="14" t="s">
        <v>1302</v>
      </c>
      <c r="C1238" s="8">
        <v>1487.8</v>
      </c>
      <c r="D1238" s="8"/>
      <c r="E1238" s="8"/>
      <c r="F1238" s="8">
        <f t="shared" si="184"/>
        <v>1487.8</v>
      </c>
      <c r="G1238" s="8">
        <v>7.6869322152341019E-3</v>
      </c>
      <c r="H1238" s="11">
        <v>7.7560373699982373E-3</v>
      </c>
      <c r="I1238" s="18">
        <f t="shared" si="186"/>
        <v>35.042105574938262</v>
      </c>
      <c r="J1238" s="18">
        <f t="shared" si="185"/>
        <v>12.884982219904799</v>
      </c>
      <c r="K1238" s="10">
        <v>12.784385156286666</v>
      </c>
      <c r="L1238" s="10">
        <v>1.4193151642208244</v>
      </c>
      <c r="M1238" s="200">
        <f t="shared" si="190"/>
        <v>1.4193151642208244</v>
      </c>
      <c r="N1238" s="85">
        <v>44</v>
      </c>
      <c r="O1238" s="85">
        <v>44</v>
      </c>
      <c r="P1238" s="8">
        <v>5000</v>
      </c>
      <c r="Q1238" s="10">
        <f t="shared" si="187"/>
        <v>62.130788115350555</v>
      </c>
      <c r="R1238" s="83">
        <f t="shared" si="188"/>
        <v>4.1760174832202283E-2</v>
      </c>
      <c r="S1238" s="94"/>
    </row>
    <row r="1239" spans="1:19">
      <c r="A1239" s="9">
        <f t="shared" si="189"/>
        <v>227</v>
      </c>
      <c r="B1239" s="14" t="s">
        <v>1321</v>
      </c>
      <c r="C1239" s="8">
        <v>1266.08</v>
      </c>
      <c r="D1239" s="8"/>
      <c r="E1239" s="8"/>
      <c r="F1239" s="8">
        <f t="shared" si="184"/>
        <v>1266.08</v>
      </c>
      <c r="G1239" s="8">
        <v>3.6687631027253666E-3</v>
      </c>
      <c r="H1239" s="11">
        <v>3.7017451084082496E-3</v>
      </c>
      <c r="I1239" s="18">
        <f t="shared" si="186"/>
        <v>16.724641297129622</v>
      </c>
      <c r="J1239" s="18">
        <f t="shared" si="185"/>
        <v>6.1496506049545623</v>
      </c>
      <c r="K1239" s="10">
        <v>6.1016383700459089</v>
      </c>
      <c r="L1239" s="10">
        <v>0.67740041928721162</v>
      </c>
      <c r="M1239" s="200">
        <f t="shared" si="190"/>
        <v>0.67740041928721162</v>
      </c>
      <c r="N1239" s="85">
        <v>21</v>
      </c>
      <c r="O1239" s="85">
        <v>21</v>
      </c>
      <c r="P1239" s="8">
        <v>5000</v>
      </c>
      <c r="Q1239" s="10">
        <f t="shared" si="187"/>
        <v>29.653330691417302</v>
      </c>
      <c r="R1239" s="83">
        <f t="shared" si="188"/>
        <v>2.3421372023424512E-2</v>
      </c>
      <c r="S1239" s="94"/>
    </row>
    <row r="1240" spans="1:19">
      <c r="A1240" s="9">
        <f t="shared" si="189"/>
        <v>228</v>
      </c>
      <c r="B1240" s="14" t="s">
        <v>1322</v>
      </c>
      <c r="C1240" s="8">
        <v>3679.6</v>
      </c>
      <c r="D1240" s="8"/>
      <c r="E1240" s="8"/>
      <c r="F1240" s="8">
        <f t="shared" si="184"/>
        <v>3679.6</v>
      </c>
      <c r="G1240" s="8">
        <v>2.026554856743536E-2</v>
      </c>
      <c r="H1240" s="11">
        <v>2.0447734884540807E-2</v>
      </c>
      <c r="I1240" s="18">
        <f t="shared" si="186"/>
        <v>92.383732879382691</v>
      </c>
      <c r="J1240" s="18">
        <f t="shared" si="185"/>
        <v>33.969498579749015</v>
      </c>
      <c r="K1240" s="10">
        <v>33.704288139301212</v>
      </c>
      <c r="L1240" s="10">
        <v>3.7418308874912647</v>
      </c>
      <c r="M1240" s="200">
        <f t="shared" si="190"/>
        <v>3.7418308874912647</v>
      </c>
      <c r="N1240" s="85">
        <v>116</v>
      </c>
      <c r="O1240" s="85">
        <v>116</v>
      </c>
      <c r="P1240" s="8">
        <v>5000</v>
      </c>
      <c r="Q1240" s="10">
        <f t="shared" si="187"/>
        <v>163.79935048592418</v>
      </c>
      <c r="R1240" s="83">
        <f t="shared" si="188"/>
        <v>4.4515531711578481E-2</v>
      </c>
      <c r="S1240" s="94"/>
    </row>
    <row r="1241" spans="1:19" s="84" customFormat="1">
      <c r="A1241" s="9">
        <f t="shared" si="189"/>
        <v>229</v>
      </c>
      <c r="B1241" s="144" t="s">
        <v>1329</v>
      </c>
      <c r="C1241" s="35">
        <v>1605.7</v>
      </c>
      <c r="D1241" s="35">
        <v>65.5</v>
      </c>
      <c r="E1241" s="35"/>
      <c r="F1241" s="35">
        <v>1671.2</v>
      </c>
      <c r="G1241" s="35">
        <v>0</v>
      </c>
      <c r="H1241" s="145">
        <v>2.1152829190904283E-3</v>
      </c>
      <c r="I1241" s="146">
        <f t="shared" si="186"/>
        <v>4.7998519301956639</v>
      </c>
      <c r="J1241" s="146">
        <f t="shared" si="185"/>
        <v>1.7649055547329457</v>
      </c>
      <c r="K1241" s="147">
        <v>1.7511263881544157</v>
      </c>
      <c r="L1241" s="147">
        <v>0</v>
      </c>
      <c r="M1241" s="200">
        <f t="shared" si="190"/>
        <v>0</v>
      </c>
      <c r="N1241" s="40">
        <v>12</v>
      </c>
      <c r="O1241" s="40">
        <v>0</v>
      </c>
      <c r="P1241" s="35">
        <v>5000</v>
      </c>
      <c r="Q1241" s="147">
        <f t="shared" si="187"/>
        <v>8.3158838730830258</v>
      </c>
      <c r="R1241" s="148">
        <f t="shared" si="188"/>
        <v>4.9759956157749072E-3</v>
      </c>
      <c r="S1241" s="149"/>
    </row>
    <row r="1242" spans="1:19" s="84" customFormat="1">
      <c r="A1242" s="9">
        <f t="shared" si="189"/>
        <v>230</v>
      </c>
      <c r="B1242" s="144" t="s">
        <v>1330</v>
      </c>
      <c r="C1242" s="35">
        <v>632.79999999999995</v>
      </c>
      <c r="D1242" s="35"/>
      <c r="E1242" s="35"/>
      <c r="F1242" s="35">
        <v>632.79999999999995</v>
      </c>
      <c r="G1242" s="35">
        <v>0</v>
      </c>
      <c r="H1242" s="145">
        <v>1.0576414595452142E-3</v>
      </c>
      <c r="I1242" s="146">
        <f t="shared" si="186"/>
        <v>2.399925965097832</v>
      </c>
      <c r="J1242" s="146">
        <f t="shared" si="185"/>
        <v>0.88245277736647287</v>
      </c>
      <c r="K1242" s="147">
        <v>0.87556319407720784</v>
      </c>
      <c r="L1242" s="147">
        <v>0</v>
      </c>
      <c r="M1242" s="200">
        <f t="shared" si="190"/>
        <v>0</v>
      </c>
      <c r="N1242" s="40">
        <v>6</v>
      </c>
      <c r="O1242" s="40">
        <v>0</v>
      </c>
      <c r="P1242" s="35">
        <v>5000</v>
      </c>
      <c r="Q1242" s="147">
        <f t="shared" si="187"/>
        <v>4.1579419365415129</v>
      </c>
      <c r="R1242" s="148">
        <f t="shared" si="188"/>
        <v>6.570704703763453E-3</v>
      </c>
      <c r="S1242" s="149"/>
    </row>
    <row r="1243" spans="1:19" s="84" customFormat="1">
      <c r="A1243" s="9">
        <f t="shared" si="189"/>
        <v>231</v>
      </c>
      <c r="B1243" s="144" t="s">
        <v>1331</v>
      </c>
      <c r="C1243" s="35">
        <v>514.6</v>
      </c>
      <c r="D1243" s="35"/>
      <c r="E1243" s="35"/>
      <c r="F1243" s="35">
        <f t="shared" si="184"/>
        <v>514.6</v>
      </c>
      <c r="G1243" s="35">
        <f>1/6135*O1243</f>
        <v>3.2599837000814999E-3</v>
      </c>
      <c r="H1243" s="145">
        <f>1/6141*N1243</f>
        <v>3.256798567008631E-3</v>
      </c>
      <c r="I1243" s="146">
        <f t="shared" si="186"/>
        <v>14.787426145722229</v>
      </c>
      <c r="J1243" s="146">
        <f t="shared" si="185"/>
        <v>5.4373365937820637</v>
      </c>
      <c r="K1243" s="147">
        <v>5.8111629334043569</v>
      </c>
      <c r="L1243" s="147">
        <v>0.6019233903830481</v>
      </c>
      <c r="M1243" s="200">
        <f t="shared" si="190"/>
        <v>0.6019233903830481</v>
      </c>
      <c r="N1243" s="40">
        <v>20</v>
      </c>
      <c r="O1243" s="40">
        <v>20</v>
      </c>
      <c r="P1243" s="35">
        <v>5000</v>
      </c>
      <c r="Q1243" s="147">
        <f t="shared" si="187"/>
        <v>26.6378490632917</v>
      </c>
      <c r="R1243" s="148">
        <f t="shared" si="188"/>
        <v>5.1764183955094634E-2</v>
      </c>
      <c r="S1243" s="149"/>
    </row>
    <row r="1244" spans="1:19" s="49" customFormat="1" ht="18.75">
      <c r="A1244" s="161">
        <f t="shared" si="189"/>
        <v>232</v>
      </c>
      <c r="B1244" s="179" t="s">
        <v>1358</v>
      </c>
      <c r="C1244" s="180">
        <v>6066</v>
      </c>
      <c r="D1244" s="180"/>
      <c r="E1244" s="180"/>
      <c r="F1244" s="115">
        <f t="shared" si="184"/>
        <v>6066</v>
      </c>
      <c r="G1244" s="115"/>
      <c r="H1244" s="160">
        <v>4.7999999999999996E-3</v>
      </c>
      <c r="I1244" s="176">
        <f t="shared" si="186"/>
        <v>10.891824</v>
      </c>
      <c r="J1244" s="176">
        <f t="shared" si="185"/>
        <v>4.0049236848000005</v>
      </c>
      <c r="K1244" s="116">
        <v>4.6188398399999997</v>
      </c>
      <c r="L1244" s="116">
        <v>2.6019839999999999</v>
      </c>
      <c r="M1244" s="200">
        <f t="shared" si="190"/>
        <v>2.6019839999999999</v>
      </c>
      <c r="N1244" s="181">
        <v>24</v>
      </c>
      <c r="O1244" s="177"/>
      <c r="P1244" s="115">
        <v>5000</v>
      </c>
      <c r="Q1244" s="116">
        <f t="shared" si="187"/>
        <v>22.117571524799999</v>
      </c>
      <c r="R1244" s="163">
        <f t="shared" si="188"/>
        <v>3.6461542243323439E-3</v>
      </c>
      <c r="S1244" s="178"/>
    </row>
    <row r="1245" spans="1:19" s="49" customFormat="1" ht="18.75">
      <c r="A1245" s="161">
        <f t="shared" si="189"/>
        <v>233</v>
      </c>
      <c r="B1245" s="179" t="s">
        <v>1359</v>
      </c>
      <c r="C1245" s="180">
        <v>5812</v>
      </c>
      <c r="D1245" s="180"/>
      <c r="E1245" s="180">
        <v>261.60000000000002</v>
      </c>
      <c r="F1245" s="115">
        <f t="shared" si="184"/>
        <v>6073.6</v>
      </c>
      <c r="G1245" s="115"/>
      <c r="H1245" s="160">
        <v>2.18E-2</v>
      </c>
      <c r="I1245" s="176">
        <f t="shared" si="186"/>
        <v>49.467034000000005</v>
      </c>
      <c r="J1245" s="176">
        <f t="shared" si="185"/>
        <v>18.189028401800002</v>
      </c>
      <c r="K1245" s="116">
        <v>20.977230940000002</v>
      </c>
      <c r="L1245" s="116">
        <v>11.817344</v>
      </c>
      <c r="M1245" s="200">
        <f t="shared" si="190"/>
        <v>11.817344</v>
      </c>
      <c r="N1245" s="181">
        <v>109</v>
      </c>
      <c r="O1245" s="177"/>
      <c r="P1245" s="115">
        <v>5000</v>
      </c>
      <c r="Q1245" s="116">
        <f t="shared" si="187"/>
        <v>100.4506373418</v>
      </c>
      <c r="R1245" s="163">
        <f t="shared" si="188"/>
        <v>1.6538895768868547E-2</v>
      </c>
      <c r="S1245" s="178"/>
    </row>
    <row r="1246" spans="1:19" s="84" customFormat="1">
      <c r="A1246" s="9">
        <f t="shared" si="189"/>
        <v>234</v>
      </c>
      <c r="B1246" s="144"/>
      <c r="C1246" s="35"/>
      <c r="D1246" s="35"/>
      <c r="E1246" s="35"/>
      <c r="F1246" s="35"/>
      <c r="G1246" s="35"/>
      <c r="H1246" s="145"/>
      <c r="I1246" s="146"/>
      <c r="J1246" s="146"/>
      <c r="K1246" s="147"/>
      <c r="L1246" s="147"/>
      <c r="M1246" s="147"/>
      <c r="N1246" s="40"/>
      <c r="O1246" s="40"/>
      <c r="P1246" s="35"/>
      <c r="Q1246" s="147"/>
      <c r="R1246" s="148"/>
      <c r="S1246" s="149"/>
    </row>
    <row r="1247" spans="1:19" s="84" customFormat="1">
      <c r="A1247" s="9">
        <f t="shared" si="189"/>
        <v>235</v>
      </c>
      <c r="B1247" s="144"/>
      <c r="C1247" s="35"/>
      <c r="D1247" s="35"/>
      <c r="E1247" s="35"/>
      <c r="F1247" s="35"/>
      <c r="G1247" s="35"/>
      <c r="H1247" s="145"/>
      <c r="I1247" s="146"/>
      <c r="J1247" s="146"/>
      <c r="K1247" s="147"/>
      <c r="L1247" s="147"/>
      <c r="M1247" s="147"/>
      <c r="N1247" s="40"/>
      <c r="O1247" s="40"/>
      <c r="P1247" s="35"/>
      <c r="Q1247" s="147"/>
      <c r="R1247" s="148"/>
      <c r="S1247" s="149"/>
    </row>
    <row r="1248" spans="1:19" s="84" customFormat="1">
      <c r="A1248" s="9">
        <f t="shared" si="189"/>
        <v>236</v>
      </c>
      <c r="B1248" s="144"/>
      <c r="C1248" s="35"/>
      <c r="D1248" s="35"/>
      <c r="E1248" s="35"/>
      <c r="F1248" s="35"/>
      <c r="G1248" s="35"/>
      <c r="H1248" s="145"/>
      <c r="I1248" s="146"/>
      <c r="J1248" s="146"/>
      <c r="K1248" s="147"/>
      <c r="L1248" s="147"/>
      <c r="M1248" s="147"/>
      <c r="N1248" s="40"/>
      <c r="O1248" s="40"/>
      <c r="P1248" s="35"/>
      <c r="Q1248" s="147"/>
      <c r="R1248" s="148"/>
      <c r="S1248" s="149"/>
    </row>
    <row r="1249" spans="1:19" s="25" customFormat="1" ht="18.75" thickBot="1">
      <c r="A1249" s="19"/>
      <c r="B1249" s="13" t="s">
        <v>576</v>
      </c>
      <c r="C1249" s="13">
        <f>SUM(C1013:C1243)</f>
        <v>211761.63999999993</v>
      </c>
      <c r="D1249" s="13">
        <f t="shared" ref="D1249:O1249" si="191">SUM(D1013:D1243)</f>
        <v>611.79999999999995</v>
      </c>
      <c r="E1249" s="13">
        <f t="shared" si="191"/>
        <v>315.61</v>
      </c>
      <c r="F1249" s="13">
        <f t="shared" si="191"/>
        <v>212689.05</v>
      </c>
      <c r="G1249" s="13">
        <f t="shared" si="191"/>
        <v>0.99732008153376417</v>
      </c>
      <c r="H1249" s="13">
        <f t="shared" si="191"/>
        <v>1.0006126949181458</v>
      </c>
      <c r="I1249" s="13">
        <f t="shared" si="191"/>
        <v>4533.5692010303192</v>
      </c>
      <c r="J1249" s="13">
        <f t="shared" si="191"/>
        <v>1666.9933952188485</v>
      </c>
      <c r="K1249" s="13">
        <f t="shared" si="191"/>
        <v>1654.3949366393381</v>
      </c>
      <c r="L1249" s="13"/>
      <c r="M1249" s="13">
        <f t="shared" si="191"/>
        <v>184.08101493475758</v>
      </c>
      <c r="N1249" s="13">
        <f t="shared" si="191"/>
        <v>5678</v>
      </c>
      <c r="O1249" s="13">
        <f t="shared" si="191"/>
        <v>5710</v>
      </c>
      <c r="P1249" s="15">
        <v>5000</v>
      </c>
      <c r="Q1249" s="15">
        <f>(I1249+J1249+K1249+M1249)</f>
        <v>8039.0385478232629</v>
      </c>
      <c r="R1249" s="16">
        <f t="shared" si="188"/>
        <v>3.7797143519251522E-2</v>
      </c>
      <c r="S1249" s="90"/>
    </row>
    <row r="1250" spans="1:19">
      <c r="A1250" s="1"/>
      <c r="B1250" s="13" t="s">
        <v>1271</v>
      </c>
      <c r="C1250" s="15">
        <f t="shared" ref="C1250:K1250" si="192">C479+C551+C635+C774+C956+C1011+C1249</f>
        <v>1596256.6499999997</v>
      </c>
      <c r="D1250" s="15">
        <f t="shared" si="192"/>
        <v>8944.5799999999981</v>
      </c>
      <c r="E1250" s="15">
        <f t="shared" si="192"/>
        <v>21950.510000000002</v>
      </c>
      <c r="F1250" s="15">
        <f t="shared" si="192"/>
        <v>1641223.7499999998</v>
      </c>
      <c r="G1250" s="15">
        <f t="shared" si="192"/>
        <v>6.9228221591187218</v>
      </c>
      <c r="H1250" s="15">
        <f t="shared" si="192"/>
        <v>7.8021195464209443</v>
      </c>
      <c r="I1250" s="15">
        <f t="shared" si="192"/>
        <v>31723.457251709056</v>
      </c>
      <c r="J1250" s="15">
        <f t="shared" si="192"/>
        <v>11664.715231453418</v>
      </c>
      <c r="K1250" s="15">
        <f t="shared" si="192"/>
        <v>11884.502322117878</v>
      </c>
      <c r="L1250" s="15"/>
      <c r="M1250" s="15">
        <f>M479+M551+M635+M774+M956+M1011+M1249</f>
        <v>1292.9526425415004</v>
      </c>
      <c r="N1250" s="15">
        <f>N479+N551+N635+N774+N956+N1011+N1249</f>
        <v>41737</v>
      </c>
      <c r="O1250" s="15">
        <f>O479+O551+O635+O774+O956+O1011+O1249</f>
        <v>41742</v>
      </c>
      <c r="P1250" s="15">
        <v>5000</v>
      </c>
      <c r="Q1250" s="15">
        <f>(I1250+J1250+K1250+M1250)</f>
        <v>56565.627447821855</v>
      </c>
      <c r="R1250" s="16">
        <f t="shared" si="188"/>
        <v>3.4465518457079278E-2</v>
      </c>
      <c r="S1250" s="95"/>
    </row>
    <row r="1251" spans="1:19">
      <c r="A1251" s="1"/>
      <c r="G1251" s="252">
        <f>G1250+H1250</f>
        <v>14.724941705539667</v>
      </c>
    </row>
    <row r="1252" spans="1:19">
      <c r="A1252" s="1"/>
    </row>
    <row r="1253" spans="1:19">
      <c r="A1253" s="1"/>
    </row>
    <row r="1254" spans="1:19">
      <c r="A1254" s="1"/>
    </row>
    <row r="1255" spans="1:19">
      <c r="A1255" s="1"/>
    </row>
    <row r="1256" spans="1:19">
      <c r="A1256" s="1"/>
    </row>
    <row r="1257" spans="1:19">
      <c r="A1257" s="1"/>
    </row>
    <row r="1258" spans="1:19">
      <c r="A1258" s="1"/>
    </row>
    <row r="1259" spans="1:19">
      <c r="A1259" s="1"/>
    </row>
    <row r="1260" spans="1:19">
      <c r="A1260" s="1"/>
    </row>
    <row r="1261" spans="1:19">
      <c r="A1261" s="1"/>
    </row>
    <row r="1262" spans="1:19">
      <c r="A1262" s="1"/>
    </row>
    <row r="1263" spans="1:19">
      <c r="A1263" s="1"/>
    </row>
    <row r="1264" spans="1:19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</sheetData>
  <mergeCells count="1">
    <mergeCell ref="B1:Q1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40" orientation="landscape" r:id="rId1"/>
  <headerFooter alignWithMargins="0"/>
  <rowBreaks count="4" manualBreakCount="4">
    <brk id="535" max="22" man="1"/>
    <brk id="582" max="22" man="1"/>
    <brk id="634" max="16383" man="1"/>
    <brk id="68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 enableFormatConditionsCalculation="0">
    <tabColor indexed="33"/>
  </sheetPr>
  <dimension ref="A1:R1278"/>
  <sheetViews>
    <sheetView topLeftCell="B1" zoomScale="75" workbookViewId="0">
      <pane ySplit="3585" topLeftCell="A1219" activePane="bottomLeft"/>
      <selection activeCell="N3" sqref="N3"/>
      <selection pane="bottomLeft" activeCell="M1243" sqref="M1243"/>
    </sheetView>
  </sheetViews>
  <sheetFormatPr defaultRowHeight="18"/>
  <cols>
    <col min="1" max="1" width="9" style="2" customWidth="1"/>
    <col min="2" max="2" width="31.42578125" style="2" customWidth="1"/>
    <col min="3" max="6" width="18.42578125" style="2" customWidth="1"/>
    <col min="7" max="8" width="16.42578125" style="2" customWidth="1"/>
    <col min="9" max="9" width="12.28515625" style="2" customWidth="1"/>
    <col min="10" max="10" width="16.42578125" style="2" customWidth="1"/>
    <col min="11" max="11" width="21.140625" style="2" customWidth="1"/>
    <col min="12" max="13" width="15.42578125" style="2" customWidth="1"/>
    <col min="14" max="14" width="14.85546875" style="2" customWidth="1"/>
    <col min="15" max="15" width="18.7109375" style="2" customWidth="1"/>
    <col min="16" max="16" width="17.42578125" style="2" customWidth="1"/>
    <col min="17" max="17" width="9.140625" style="2"/>
    <col min="18" max="18" width="9.28515625" style="2" bestFit="1" customWidth="1"/>
    <col min="19" max="16384" width="9.140625" style="2"/>
  </cols>
  <sheetData>
    <row r="1" spans="1:16" s="84" customFormat="1" ht="18.75">
      <c r="B1" s="118"/>
      <c r="C1" s="274" t="s">
        <v>50</v>
      </c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</row>
    <row r="2" spans="1:16" ht="18.75" thickBot="1">
      <c r="A2" s="1"/>
      <c r="B2" s="1"/>
      <c r="C2" s="1"/>
      <c r="D2" s="1"/>
      <c r="E2" s="1"/>
      <c r="F2" s="1"/>
      <c r="G2" s="1"/>
      <c r="H2" s="1"/>
      <c r="I2" s="1"/>
      <c r="J2" s="141">
        <v>2017.01</v>
      </c>
      <c r="K2" s="1"/>
      <c r="L2" s="115"/>
      <c r="M2" s="153"/>
      <c r="N2" s="139">
        <v>1</v>
      </c>
    </row>
    <row r="3" spans="1:16" ht="150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113</v>
      </c>
      <c r="H3" s="4" t="s">
        <v>114</v>
      </c>
      <c r="I3" s="4" t="s">
        <v>299</v>
      </c>
      <c r="J3" s="4" t="s">
        <v>289</v>
      </c>
      <c r="K3" s="4" t="s">
        <v>290</v>
      </c>
      <c r="L3" s="4" t="s">
        <v>291</v>
      </c>
      <c r="M3" s="4"/>
      <c r="N3" s="4" t="s">
        <v>292</v>
      </c>
      <c r="O3" s="4" t="s">
        <v>317</v>
      </c>
      <c r="P3" s="4" t="s">
        <v>51</v>
      </c>
    </row>
    <row r="4" spans="1:16" ht="18.75">
      <c r="A4" s="5">
        <v>1</v>
      </c>
      <c r="B4" s="23">
        <v>2</v>
      </c>
      <c r="C4" s="23">
        <v>3</v>
      </c>
      <c r="D4" s="23"/>
      <c r="E4" s="23"/>
      <c r="F4" s="23"/>
      <c r="G4" s="23"/>
      <c r="H4" s="23"/>
      <c r="I4" s="23">
        <v>4</v>
      </c>
      <c r="J4" s="23">
        <v>5</v>
      </c>
      <c r="K4" s="23">
        <v>8</v>
      </c>
      <c r="L4" s="23">
        <v>9</v>
      </c>
      <c r="M4" s="23"/>
      <c r="N4" s="23">
        <v>10</v>
      </c>
      <c r="O4" s="23">
        <v>11</v>
      </c>
      <c r="P4" s="22">
        <v>13</v>
      </c>
    </row>
    <row r="5" spans="1:16" ht="18.75">
      <c r="A5" s="5"/>
      <c r="B5" s="7" t="s">
        <v>571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2"/>
    </row>
    <row r="6" spans="1:16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димвенканали!F6</f>
        <v>359.58</v>
      </c>
      <c r="G6" s="8">
        <v>33</v>
      </c>
      <c r="H6" s="8">
        <v>33</v>
      </c>
      <c r="I6" s="18">
        <v>3.9285714285714285E-2</v>
      </c>
      <c r="J6" s="18">
        <f>I6*$J$2</f>
        <v>79.23967857142857</v>
      </c>
      <c r="K6" s="10">
        <f>J6*0.3677</f>
        <v>29.136429810714287</v>
      </c>
      <c r="L6" s="10">
        <v>30.609464285714285</v>
      </c>
      <c r="M6" s="10">
        <v>1.9595714285714287</v>
      </c>
      <c r="N6" s="201">
        <f>M6*$N$2</f>
        <v>1.9595714285714287</v>
      </c>
      <c r="O6" s="10">
        <f t="shared" ref="O6:O69" si="0">J6+K6+L6+N6</f>
        <v>140.94514409642858</v>
      </c>
      <c r="P6" s="11">
        <f t="shared" ref="P6:P69" si="1">O6/C6</f>
        <v>0.39197158934431442</v>
      </c>
    </row>
    <row r="7" spans="1:16">
      <c r="A7" s="9">
        <f t="shared" ref="A7:A71" si="2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>димвенканали!F7</f>
        <v>201.72</v>
      </c>
      <c r="G7" s="8">
        <v>0</v>
      </c>
      <c r="H7" s="8">
        <v>0</v>
      </c>
      <c r="I7" s="18">
        <v>0</v>
      </c>
      <c r="J7" s="18">
        <f t="shared" ref="J7:J70" si="3">I7*$J$2</f>
        <v>0</v>
      </c>
      <c r="K7" s="10">
        <f t="shared" ref="K7:K67" si="4">J7*0.3677</f>
        <v>0</v>
      </c>
      <c r="L7" s="10">
        <v>0</v>
      </c>
      <c r="M7" s="10">
        <v>0</v>
      </c>
      <c r="N7" s="201">
        <f t="shared" ref="N7:N70" si="5">M7*$N$2</f>
        <v>0</v>
      </c>
      <c r="O7" s="10">
        <f t="shared" si="0"/>
        <v>0</v>
      </c>
      <c r="P7" s="11">
        <f t="shared" si="1"/>
        <v>0</v>
      </c>
    </row>
    <row r="8" spans="1:16">
      <c r="A8" s="9">
        <f t="shared" si="2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>димвенканали!F8</f>
        <v>585.14</v>
      </c>
      <c r="G8" s="8">
        <v>59</v>
      </c>
      <c r="H8" s="8">
        <v>59</v>
      </c>
      <c r="I8" s="18">
        <v>7.0238095238095238E-2</v>
      </c>
      <c r="J8" s="18">
        <f t="shared" si="3"/>
        <v>141.67094047619048</v>
      </c>
      <c r="K8" s="10">
        <f t="shared" si="4"/>
        <v>52.092404813095243</v>
      </c>
      <c r="L8" s="10">
        <v>54.726011904761904</v>
      </c>
      <c r="M8" s="10">
        <v>3.5034761904761909</v>
      </c>
      <c r="N8" s="201">
        <f t="shared" si="5"/>
        <v>3.5034761904761909</v>
      </c>
      <c r="O8" s="10">
        <f t="shared" si="0"/>
        <v>251.99283338452381</v>
      </c>
      <c r="P8" s="11">
        <f t="shared" si="1"/>
        <v>0.43065391766846195</v>
      </c>
    </row>
    <row r="9" spans="1:16">
      <c r="A9" s="9">
        <f t="shared" si="2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>димвенканали!F9</f>
        <v>1489.2</v>
      </c>
      <c r="G9" s="8">
        <v>95</v>
      </c>
      <c r="H9" s="8">
        <v>95</v>
      </c>
      <c r="I9" s="18">
        <v>0.1130952380952381</v>
      </c>
      <c r="J9" s="18">
        <f t="shared" si="3"/>
        <v>228.11422619047619</v>
      </c>
      <c r="K9" s="10">
        <f t="shared" si="4"/>
        <v>83.877600970238106</v>
      </c>
      <c r="L9" s="10">
        <v>88.118154761904762</v>
      </c>
      <c r="M9" s="10">
        <v>5.6411904761904763</v>
      </c>
      <c r="N9" s="201">
        <f t="shared" si="5"/>
        <v>5.6411904761904763</v>
      </c>
      <c r="O9" s="10">
        <f t="shared" si="0"/>
        <v>405.75117239880956</v>
      </c>
      <c r="P9" s="11">
        <f t="shared" si="1"/>
        <v>0.2724625116833263</v>
      </c>
    </row>
    <row r="10" spans="1:16">
      <c r="A10" s="9">
        <f t="shared" si="2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>димвенканали!F10</f>
        <v>336.7</v>
      </c>
      <c r="G10" s="8">
        <v>0</v>
      </c>
      <c r="H10" s="8">
        <v>0</v>
      </c>
      <c r="I10" s="18">
        <v>0</v>
      </c>
      <c r="J10" s="18">
        <f t="shared" si="3"/>
        <v>0</v>
      </c>
      <c r="K10" s="10">
        <f t="shared" si="4"/>
        <v>0</v>
      </c>
      <c r="L10" s="10">
        <v>0</v>
      </c>
      <c r="M10" s="10">
        <v>0</v>
      </c>
      <c r="N10" s="201">
        <f t="shared" si="5"/>
        <v>0</v>
      </c>
      <c r="O10" s="10">
        <f t="shared" si="0"/>
        <v>0</v>
      </c>
      <c r="P10" s="11">
        <f t="shared" si="1"/>
        <v>0</v>
      </c>
    </row>
    <row r="11" spans="1:16">
      <c r="A11" s="9">
        <f t="shared" si="2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>димвенканали!F11</f>
        <v>2519.1999999999998</v>
      </c>
      <c r="G11" s="8">
        <v>177</v>
      </c>
      <c r="H11" s="8">
        <v>177</v>
      </c>
      <c r="I11" s="18">
        <v>0.21071428571428572</v>
      </c>
      <c r="J11" s="18">
        <f t="shared" si="3"/>
        <v>425.01282142857144</v>
      </c>
      <c r="K11" s="10">
        <f t="shared" si="4"/>
        <v>156.27721443928573</v>
      </c>
      <c r="L11" s="10">
        <v>164.1780357142857</v>
      </c>
      <c r="M11" s="10">
        <v>10.510428571428571</v>
      </c>
      <c r="N11" s="201">
        <f t="shared" si="5"/>
        <v>10.510428571428571</v>
      </c>
      <c r="O11" s="10">
        <f t="shared" si="0"/>
        <v>755.9785001535713</v>
      </c>
      <c r="P11" s="11">
        <f t="shared" si="1"/>
        <v>0.30008673394473301</v>
      </c>
    </row>
    <row r="12" spans="1:16">
      <c r="A12" s="9">
        <f t="shared" si="2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>димвенканали!F12</f>
        <v>157</v>
      </c>
      <c r="G12" s="8">
        <v>0</v>
      </c>
      <c r="H12" s="8">
        <v>0</v>
      </c>
      <c r="I12" s="18">
        <v>0</v>
      </c>
      <c r="J12" s="18">
        <f t="shared" si="3"/>
        <v>0</v>
      </c>
      <c r="K12" s="10">
        <f t="shared" si="4"/>
        <v>0</v>
      </c>
      <c r="L12" s="10">
        <v>0</v>
      </c>
      <c r="M12" s="10">
        <v>0</v>
      </c>
      <c r="N12" s="201">
        <f t="shared" si="5"/>
        <v>0</v>
      </c>
      <c r="O12" s="10">
        <f t="shared" si="0"/>
        <v>0</v>
      </c>
      <c r="P12" s="11">
        <f t="shared" si="1"/>
        <v>0</v>
      </c>
    </row>
    <row r="13" spans="1:16">
      <c r="A13" s="9">
        <f t="shared" si="2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>димвенканали!F13</f>
        <v>2085.1999999999998</v>
      </c>
      <c r="G13" s="8">
        <v>80</v>
      </c>
      <c r="H13" s="8">
        <v>80</v>
      </c>
      <c r="I13" s="18">
        <v>9.5238095238095233E-2</v>
      </c>
      <c r="J13" s="18">
        <f t="shared" si="3"/>
        <v>192.09619047619046</v>
      </c>
      <c r="K13" s="10">
        <f t="shared" si="4"/>
        <v>70.63376923809524</v>
      </c>
      <c r="L13" s="10">
        <v>74.204761904761895</v>
      </c>
      <c r="M13" s="10">
        <v>4.7504761904761903</v>
      </c>
      <c r="N13" s="201">
        <f t="shared" si="5"/>
        <v>4.7504761904761903</v>
      </c>
      <c r="O13" s="10">
        <f t="shared" si="0"/>
        <v>341.6851978095238</v>
      </c>
      <c r="P13" s="11">
        <f t="shared" si="1"/>
        <v>0.16386207452979273</v>
      </c>
    </row>
    <row r="14" spans="1:16">
      <c r="A14" s="9">
        <f t="shared" si="2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>димвенканали!F14</f>
        <v>2093.6</v>
      </c>
      <c r="G14" s="8">
        <v>135</v>
      </c>
      <c r="H14" s="8">
        <v>135</v>
      </c>
      <c r="I14" s="18">
        <v>0.16071428571428573</v>
      </c>
      <c r="J14" s="18">
        <f t="shared" si="3"/>
        <v>324.16232142857143</v>
      </c>
      <c r="K14" s="10">
        <f t="shared" si="4"/>
        <v>119.19448558928572</v>
      </c>
      <c r="L14" s="10">
        <v>125.22053571428572</v>
      </c>
      <c r="M14" s="10">
        <v>8.0164285714285732</v>
      </c>
      <c r="N14" s="201">
        <f t="shared" si="5"/>
        <v>8.0164285714285732</v>
      </c>
      <c r="O14" s="10">
        <f t="shared" si="0"/>
        <v>576.59377130357143</v>
      </c>
      <c r="P14" s="11">
        <f t="shared" si="1"/>
        <v>0.2754078005844342</v>
      </c>
    </row>
    <row r="15" spans="1:16">
      <c r="A15" s="9">
        <f t="shared" si="2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>димвенканали!F15</f>
        <v>2063.25</v>
      </c>
      <c r="G15" s="8">
        <v>120</v>
      </c>
      <c r="H15" s="8">
        <v>120</v>
      </c>
      <c r="I15" s="18">
        <v>0.14285714285714285</v>
      </c>
      <c r="J15" s="18">
        <f t="shared" si="3"/>
        <v>288.14428571428567</v>
      </c>
      <c r="K15" s="10">
        <f t="shared" si="4"/>
        <v>105.95065385714285</v>
      </c>
      <c r="L15" s="10">
        <v>111.30714285714285</v>
      </c>
      <c r="M15" s="10">
        <v>7.1257142857142854</v>
      </c>
      <c r="N15" s="201">
        <f t="shared" si="5"/>
        <v>7.1257142857142854</v>
      </c>
      <c r="O15" s="10">
        <f t="shared" si="0"/>
        <v>512.52779671428561</v>
      </c>
      <c r="P15" s="11">
        <f t="shared" si="1"/>
        <v>0.24840799549947201</v>
      </c>
    </row>
    <row r="16" spans="1:16">
      <c r="A16" s="9">
        <f t="shared" si="2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>димвенканали!F16</f>
        <v>225</v>
      </c>
      <c r="G16" s="8">
        <v>0</v>
      </c>
      <c r="H16" s="8">
        <v>0</v>
      </c>
      <c r="I16" s="18">
        <v>0</v>
      </c>
      <c r="J16" s="18">
        <f t="shared" si="3"/>
        <v>0</v>
      </c>
      <c r="K16" s="10">
        <f t="shared" si="4"/>
        <v>0</v>
      </c>
      <c r="L16" s="10">
        <v>0</v>
      </c>
      <c r="M16" s="10">
        <v>0</v>
      </c>
      <c r="N16" s="201">
        <f t="shared" si="5"/>
        <v>0</v>
      </c>
      <c r="O16" s="10">
        <f t="shared" si="0"/>
        <v>0</v>
      </c>
      <c r="P16" s="11">
        <f t="shared" si="1"/>
        <v>0</v>
      </c>
    </row>
    <row r="17" spans="1:16">
      <c r="A17" s="9">
        <f t="shared" si="2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>димвенканали!F17</f>
        <v>594.6</v>
      </c>
      <c r="G17" s="8">
        <v>90</v>
      </c>
      <c r="H17" s="8">
        <v>90</v>
      </c>
      <c r="I17" s="18">
        <v>0.10714285714285714</v>
      </c>
      <c r="J17" s="18">
        <f t="shared" si="3"/>
        <v>216.10821428571427</v>
      </c>
      <c r="K17" s="10">
        <f t="shared" si="4"/>
        <v>79.462990392857137</v>
      </c>
      <c r="L17" s="10">
        <v>83.48035714285713</v>
      </c>
      <c r="M17" s="10">
        <v>5.3442857142857143</v>
      </c>
      <c r="N17" s="201">
        <f t="shared" si="5"/>
        <v>5.3442857142857143</v>
      </c>
      <c r="O17" s="10">
        <f t="shared" si="0"/>
        <v>384.39584753571427</v>
      </c>
      <c r="P17" s="11">
        <f t="shared" si="1"/>
        <v>0.70119636544274755</v>
      </c>
    </row>
    <row r="18" spans="1:16">
      <c r="A18" s="9">
        <f t="shared" si="2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>димвенканали!F18</f>
        <v>720.56000000000006</v>
      </c>
      <c r="G18" s="8">
        <v>90</v>
      </c>
      <c r="H18" s="8">
        <v>90</v>
      </c>
      <c r="I18" s="18">
        <v>0.10714285714285714</v>
      </c>
      <c r="J18" s="18">
        <f t="shared" si="3"/>
        <v>216.10821428571427</v>
      </c>
      <c r="K18" s="10">
        <f t="shared" si="4"/>
        <v>79.462990392857137</v>
      </c>
      <c r="L18" s="10">
        <v>83.48035714285713</v>
      </c>
      <c r="M18" s="10">
        <v>5.3442857142857143</v>
      </c>
      <c r="N18" s="201">
        <f t="shared" si="5"/>
        <v>5.3442857142857143</v>
      </c>
      <c r="O18" s="10">
        <f t="shared" si="0"/>
        <v>384.39584753571427</v>
      </c>
      <c r="P18" s="11">
        <f t="shared" si="1"/>
        <v>0.67030978191279988</v>
      </c>
    </row>
    <row r="19" spans="1:16">
      <c r="A19" s="9">
        <f t="shared" si="2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>димвенканали!F19</f>
        <v>714.65</v>
      </c>
      <c r="G19" s="8">
        <v>110</v>
      </c>
      <c r="H19" s="8">
        <v>110</v>
      </c>
      <c r="I19" s="18">
        <v>0.13095238095238096</v>
      </c>
      <c r="J19" s="18">
        <f t="shared" si="3"/>
        <v>264.13226190476189</v>
      </c>
      <c r="K19" s="10">
        <f t="shared" si="4"/>
        <v>97.121432702380957</v>
      </c>
      <c r="L19" s="10">
        <v>102.03154761904761</v>
      </c>
      <c r="M19" s="10">
        <v>6.5319047619047623</v>
      </c>
      <c r="N19" s="201">
        <f t="shared" si="5"/>
        <v>6.5319047619047623</v>
      </c>
      <c r="O19" s="10">
        <f t="shared" si="0"/>
        <v>469.8171469880952</v>
      </c>
      <c r="P19" s="11">
        <f t="shared" si="1"/>
        <v>0.65740872733239375</v>
      </c>
    </row>
    <row r="20" spans="1:16">
      <c r="A20" s="9">
        <f t="shared" si="2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>димвенканали!F20</f>
        <v>589.14</v>
      </c>
      <c r="G20" s="8">
        <v>120</v>
      </c>
      <c r="H20" s="8">
        <v>120</v>
      </c>
      <c r="I20" s="18">
        <v>0.14285714285714285</v>
      </c>
      <c r="J20" s="18">
        <f t="shared" si="3"/>
        <v>288.14428571428567</v>
      </c>
      <c r="K20" s="10">
        <f t="shared" si="4"/>
        <v>105.95065385714285</v>
      </c>
      <c r="L20" s="10">
        <v>111.30714285714285</v>
      </c>
      <c r="M20" s="10">
        <v>7.1257142857142854</v>
      </c>
      <c r="N20" s="201">
        <f t="shared" si="5"/>
        <v>7.1257142857142854</v>
      </c>
      <c r="O20" s="10">
        <f t="shared" si="0"/>
        <v>512.52779671428561</v>
      </c>
      <c r="P20" s="11">
        <f t="shared" si="1"/>
        <v>0.86995925707690125</v>
      </c>
    </row>
    <row r="21" spans="1:16">
      <c r="A21" s="9">
        <f t="shared" si="2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>димвенканали!F21</f>
        <v>1124.6099999999999</v>
      </c>
      <c r="G21" s="8">
        <v>140</v>
      </c>
      <c r="H21" s="8">
        <v>140</v>
      </c>
      <c r="I21" s="18">
        <v>0.16666666666666666</v>
      </c>
      <c r="J21" s="18">
        <f t="shared" si="3"/>
        <v>336.16833333333329</v>
      </c>
      <c r="K21" s="10">
        <f t="shared" si="4"/>
        <v>123.60909616666666</v>
      </c>
      <c r="L21" s="10">
        <v>129.85833333333332</v>
      </c>
      <c r="M21" s="10">
        <v>8.3133333333333326</v>
      </c>
      <c r="N21" s="201">
        <f t="shared" si="5"/>
        <v>8.3133333333333326</v>
      </c>
      <c r="O21" s="10">
        <f t="shared" si="0"/>
        <v>597.94909616666655</v>
      </c>
      <c r="P21" s="11">
        <f t="shared" si="1"/>
        <v>0.53169462850825322</v>
      </c>
    </row>
    <row r="22" spans="1:16">
      <c r="A22" s="9">
        <f t="shared" si="2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>димвенканали!F22</f>
        <v>1240</v>
      </c>
      <c r="G22" s="8">
        <v>150</v>
      </c>
      <c r="H22" s="8">
        <v>150</v>
      </c>
      <c r="I22" s="18">
        <v>0.17857142857142858</v>
      </c>
      <c r="J22" s="18">
        <f t="shared" si="3"/>
        <v>360.18035714285713</v>
      </c>
      <c r="K22" s="10">
        <f t="shared" si="4"/>
        <v>132.43831732142857</v>
      </c>
      <c r="L22" s="10">
        <v>139.13392857142858</v>
      </c>
      <c r="M22" s="10">
        <v>8.9071428571428584</v>
      </c>
      <c r="N22" s="201">
        <f t="shared" si="5"/>
        <v>8.9071428571428584</v>
      </c>
      <c r="O22" s="10">
        <f t="shared" si="0"/>
        <v>640.65974589285713</v>
      </c>
      <c r="P22" s="11">
        <f t="shared" si="1"/>
        <v>0.55748324564293172</v>
      </c>
    </row>
    <row r="23" spans="1:16">
      <c r="A23" s="9">
        <f t="shared" si="2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>димвенканали!F23</f>
        <v>762.66000000000008</v>
      </c>
      <c r="G23" s="8">
        <v>105</v>
      </c>
      <c r="H23" s="8">
        <v>105</v>
      </c>
      <c r="I23" s="18">
        <v>0.125</v>
      </c>
      <c r="J23" s="18">
        <f t="shared" si="3"/>
        <v>252.12625</v>
      </c>
      <c r="K23" s="10">
        <f t="shared" si="4"/>
        <v>92.706822125000002</v>
      </c>
      <c r="L23" s="10">
        <v>97.393749999999997</v>
      </c>
      <c r="M23" s="10">
        <v>6.2350000000000003</v>
      </c>
      <c r="N23" s="201">
        <f t="shared" si="5"/>
        <v>6.2350000000000003</v>
      </c>
      <c r="O23" s="10">
        <f t="shared" si="0"/>
        <v>448.46182212500003</v>
      </c>
      <c r="P23" s="11">
        <f t="shared" si="1"/>
        <v>0.89129068710748072</v>
      </c>
    </row>
    <row r="24" spans="1:16">
      <c r="A24" s="9">
        <f t="shared" si="2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>димвенканали!F24</f>
        <v>566</v>
      </c>
      <c r="G24" s="8">
        <v>49</v>
      </c>
      <c r="H24" s="8">
        <v>49</v>
      </c>
      <c r="I24" s="18">
        <v>5.8333333333333334E-2</v>
      </c>
      <c r="J24" s="18">
        <f t="shared" si="3"/>
        <v>117.65891666666667</v>
      </c>
      <c r="K24" s="10">
        <f t="shared" si="4"/>
        <v>43.26318365833334</v>
      </c>
      <c r="L24" s="10">
        <v>45.450416666666669</v>
      </c>
      <c r="M24" s="10">
        <v>2.9096666666666668</v>
      </c>
      <c r="N24" s="201">
        <f t="shared" si="5"/>
        <v>2.9096666666666668</v>
      </c>
      <c r="O24" s="10">
        <f t="shared" si="0"/>
        <v>209.28218365833334</v>
      </c>
      <c r="P24" s="11">
        <f t="shared" si="1"/>
        <v>0.39331363213368414</v>
      </c>
    </row>
    <row r="25" spans="1:16">
      <c r="A25" s="9">
        <f t="shared" si="2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>димвенканали!F25</f>
        <v>678.79</v>
      </c>
      <c r="G25" s="8">
        <v>140</v>
      </c>
      <c r="H25" s="8">
        <v>140</v>
      </c>
      <c r="I25" s="18">
        <v>0.16666666666666666</v>
      </c>
      <c r="J25" s="18">
        <f t="shared" si="3"/>
        <v>336.16833333333329</v>
      </c>
      <c r="K25" s="10">
        <f t="shared" si="4"/>
        <v>123.60909616666666</v>
      </c>
      <c r="L25" s="10">
        <v>129.85833333333332</v>
      </c>
      <c r="M25" s="10">
        <v>8.3133333333333326</v>
      </c>
      <c r="N25" s="201">
        <f t="shared" si="5"/>
        <v>8.3133333333333326</v>
      </c>
      <c r="O25" s="10">
        <f t="shared" si="0"/>
        <v>597.94909616666655</v>
      </c>
      <c r="P25" s="11">
        <f t="shared" si="1"/>
        <v>0.90944211496245808</v>
      </c>
    </row>
    <row r="26" spans="1:16">
      <c r="A26" s="9">
        <f t="shared" si="2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>димвенканали!F26</f>
        <v>941.65</v>
      </c>
      <c r="G26" s="8">
        <v>138</v>
      </c>
      <c r="H26" s="8">
        <v>138</v>
      </c>
      <c r="I26" s="18">
        <v>0.16428571428571428</v>
      </c>
      <c r="J26" s="18">
        <f t="shared" si="3"/>
        <v>331.36592857142858</v>
      </c>
      <c r="K26" s="10">
        <f t="shared" si="4"/>
        <v>121.84325193571429</v>
      </c>
      <c r="L26" s="10">
        <v>128.00321428571428</v>
      </c>
      <c r="M26" s="10">
        <v>8.1945714285714288</v>
      </c>
      <c r="N26" s="201">
        <f t="shared" si="5"/>
        <v>8.1945714285714288</v>
      </c>
      <c r="O26" s="10">
        <f t="shared" si="0"/>
        <v>589.40696622142855</v>
      </c>
      <c r="P26" s="11">
        <f t="shared" si="1"/>
        <v>0.75222636235266238</v>
      </c>
    </row>
    <row r="27" spans="1:16">
      <c r="A27" s="9">
        <f t="shared" si="2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>димвенканали!F27</f>
        <v>1038.9000000000001</v>
      </c>
      <c r="G27" s="8">
        <v>108</v>
      </c>
      <c r="H27" s="8">
        <v>108</v>
      </c>
      <c r="I27" s="18">
        <v>0.12857142857142856</v>
      </c>
      <c r="J27" s="18">
        <f t="shared" si="3"/>
        <v>259.32985714285712</v>
      </c>
      <c r="K27" s="10">
        <f t="shared" si="4"/>
        <v>95.355588471428575</v>
      </c>
      <c r="L27" s="10">
        <v>100.17642857142856</v>
      </c>
      <c r="M27" s="10">
        <v>6.4131428571428568</v>
      </c>
      <c r="N27" s="201">
        <f t="shared" si="5"/>
        <v>6.4131428571428568</v>
      </c>
      <c r="O27" s="10">
        <f t="shared" si="0"/>
        <v>461.27501704285714</v>
      </c>
      <c r="P27" s="11">
        <f t="shared" si="1"/>
        <v>0.66745046598590241</v>
      </c>
    </row>
    <row r="28" spans="1:16">
      <c r="A28" s="9">
        <f t="shared" si="2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>димвенканали!F28</f>
        <v>282.89999999999998</v>
      </c>
      <c r="G28" s="8">
        <v>0</v>
      </c>
      <c r="H28" s="8">
        <v>0</v>
      </c>
      <c r="I28" s="18">
        <v>0</v>
      </c>
      <c r="J28" s="18">
        <f t="shared" si="3"/>
        <v>0</v>
      </c>
      <c r="K28" s="10">
        <f t="shared" si="4"/>
        <v>0</v>
      </c>
      <c r="L28" s="10">
        <v>0</v>
      </c>
      <c r="M28" s="10">
        <v>0</v>
      </c>
      <c r="N28" s="201">
        <f t="shared" si="5"/>
        <v>0</v>
      </c>
      <c r="O28" s="10">
        <f t="shared" si="0"/>
        <v>0</v>
      </c>
      <c r="P28" s="11">
        <f t="shared" si="1"/>
        <v>0</v>
      </c>
    </row>
    <row r="29" spans="1:16">
      <c r="A29" s="9">
        <f t="shared" si="2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>димвенканали!F29</f>
        <v>114.7</v>
      </c>
      <c r="G29" s="8">
        <v>0</v>
      </c>
      <c r="H29" s="8">
        <v>0</v>
      </c>
      <c r="I29" s="18">
        <v>0</v>
      </c>
      <c r="J29" s="18">
        <f t="shared" si="3"/>
        <v>0</v>
      </c>
      <c r="K29" s="10">
        <f t="shared" si="4"/>
        <v>0</v>
      </c>
      <c r="L29" s="10">
        <v>0</v>
      </c>
      <c r="M29" s="10">
        <v>0</v>
      </c>
      <c r="N29" s="201">
        <f t="shared" si="5"/>
        <v>0</v>
      </c>
      <c r="O29" s="10">
        <f t="shared" si="0"/>
        <v>0</v>
      </c>
      <c r="P29" s="11">
        <f t="shared" si="1"/>
        <v>0</v>
      </c>
    </row>
    <row r="30" spans="1:16">
      <c r="A30" s="9">
        <f t="shared" si="2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>димвенканали!F30</f>
        <v>201.3</v>
      </c>
      <c r="G30" s="8">
        <v>0</v>
      </c>
      <c r="H30" s="8">
        <v>0</v>
      </c>
      <c r="I30" s="18">
        <v>0</v>
      </c>
      <c r="J30" s="18">
        <f t="shared" si="3"/>
        <v>0</v>
      </c>
      <c r="K30" s="10">
        <f t="shared" si="4"/>
        <v>0</v>
      </c>
      <c r="L30" s="10">
        <v>0</v>
      </c>
      <c r="M30" s="10">
        <v>0</v>
      </c>
      <c r="N30" s="201">
        <f t="shared" si="5"/>
        <v>0</v>
      </c>
      <c r="O30" s="10">
        <f t="shared" si="0"/>
        <v>0</v>
      </c>
      <c r="P30" s="11">
        <f t="shared" si="1"/>
        <v>0</v>
      </c>
    </row>
    <row r="31" spans="1:16">
      <c r="A31" s="9">
        <f t="shared" si="2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>димвенканали!F31</f>
        <v>148.1</v>
      </c>
      <c r="G31" s="8">
        <v>0</v>
      </c>
      <c r="H31" s="8">
        <v>0</v>
      </c>
      <c r="I31" s="18">
        <v>0</v>
      </c>
      <c r="J31" s="18">
        <f t="shared" si="3"/>
        <v>0</v>
      </c>
      <c r="K31" s="10">
        <f t="shared" si="4"/>
        <v>0</v>
      </c>
      <c r="L31" s="10">
        <v>0</v>
      </c>
      <c r="M31" s="10">
        <v>0</v>
      </c>
      <c r="N31" s="201">
        <f t="shared" si="5"/>
        <v>0</v>
      </c>
      <c r="O31" s="10">
        <f t="shared" si="0"/>
        <v>0</v>
      </c>
      <c r="P31" s="11">
        <f t="shared" si="1"/>
        <v>0</v>
      </c>
    </row>
    <row r="32" spans="1:16">
      <c r="A32" s="9">
        <f t="shared" si="2"/>
        <v>27</v>
      </c>
      <c r="B32" s="106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>димвенканали!F32</f>
        <v>337.2</v>
      </c>
      <c r="G32" s="8">
        <v>21</v>
      </c>
      <c r="H32" s="8">
        <v>0</v>
      </c>
      <c r="I32" s="18">
        <v>0</v>
      </c>
      <c r="J32" s="18">
        <f t="shared" si="3"/>
        <v>0</v>
      </c>
      <c r="K32" s="10">
        <f t="shared" si="4"/>
        <v>0</v>
      </c>
      <c r="L32" s="10">
        <v>0</v>
      </c>
      <c r="M32" s="10">
        <v>0</v>
      </c>
      <c r="N32" s="201">
        <f t="shared" si="5"/>
        <v>0</v>
      </c>
      <c r="O32" s="10">
        <f t="shared" si="0"/>
        <v>0</v>
      </c>
      <c r="P32" s="11">
        <f t="shared" si="1"/>
        <v>0</v>
      </c>
    </row>
    <row r="33" spans="1:16">
      <c r="A33" s="9">
        <f t="shared" si="2"/>
        <v>28</v>
      </c>
      <c r="B33" s="106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>димвенканали!F33</f>
        <v>284.3</v>
      </c>
      <c r="G33" s="8">
        <v>28</v>
      </c>
      <c r="H33" s="8">
        <v>0</v>
      </c>
      <c r="I33" s="18">
        <v>0</v>
      </c>
      <c r="J33" s="18">
        <f t="shared" si="3"/>
        <v>0</v>
      </c>
      <c r="K33" s="10">
        <f t="shared" si="4"/>
        <v>0</v>
      </c>
      <c r="L33" s="10">
        <v>0</v>
      </c>
      <c r="M33" s="10">
        <v>0</v>
      </c>
      <c r="N33" s="201">
        <f t="shared" si="5"/>
        <v>0</v>
      </c>
      <c r="O33" s="10">
        <f t="shared" si="0"/>
        <v>0</v>
      </c>
      <c r="P33" s="11">
        <f t="shared" si="1"/>
        <v>0</v>
      </c>
    </row>
    <row r="34" spans="1:16">
      <c r="A34" s="9">
        <f t="shared" si="2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>димвенканали!F34</f>
        <v>213.73</v>
      </c>
      <c r="G34" s="8">
        <v>15</v>
      </c>
      <c r="H34" s="8">
        <v>15</v>
      </c>
      <c r="I34" s="18">
        <v>1.7857142857142856E-2</v>
      </c>
      <c r="J34" s="18">
        <f t="shared" si="3"/>
        <v>36.018035714285709</v>
      </c>
      <c r="K34" s="10">
        <f t="shared" si="4"/>
        <v>13.243831732142857</v>
      </c>
      <c r="L34" s="10">
        <v>13.913392857142856</v>
      </c>
      <c r="M34" s="10">
        <v>0.89071428571428568</v>
      </c>
      <c r="N34" s="201">
        <f t="shared" si="5"/>
        <v>0.89071428571428568</v>
      </c>
      <c r="O34" s="10">
        <f t="shared" si="0"/>
        <v>64.065974589285702</v>
      </c>
      <c r="P34" s="11">
        <f t="shared" si="1"/>
        <v>0.41947210495178228</v>
      </c>
    </row>
    <row r="35" spans="1:16">
      <c r="A35" s="9">
        <f t="shared" si="2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>димвенканали!F35</f>
        <v>164.22</v>
      </c>
      <c r="G35" s="8">
        <v>0</v>
      </c>
      <c r="H35" s="8">
        <v>0</v>
      </c>
      <c r="I35" s="18">
        <v>0</v>
      </c>
      <c r="J35" s="18">
        <f t="shared" si="3"/>
        <v>0</v>
      </c>
      <c r="K35" s="10">
        <f t="shared" si="4"/>
        <v>0</v>
      </c>
      <c r="L35" s="10">
        <v>0</v>
      </c>
      <c r="M35" s="10">
        <v>0</v>
      </c>
      <c r="N35" s="201">
        <f t="shared" si="5"/>
        <v>0</v>
      </c>
      <c r="O35" s="10">
        <f t="shared" si="0"/>
        <v>0</v>
      </c>
      <c r="P35" s="11">
        <f t="shared" si="1"/>
        <v>0</v>
      </c>
    </row>
    <row r="36" spans="1:16">
      <c r="A36" s="9">
        <f t="shared" si="2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>димвенканали!F36</f>
        <v>251.7</v>
      </c>
      <c r="G36" s="8">
        <v>0</v>
      </c>
      <c r="H36" s="8">
        <v>0</v>
      </c>
      <c r="I36" s="18">
        <v>0</v>
      </c>
      <c r="J36" s="18">
        <f t="shared" si="3"/>
        <v>0</v>
      </c>
      <c r="K36" s="10">
        <f t="shared" si="4"/>
        <v>0</v>
      </c>
      <c r="L36" s="10">
        <v>0</v>
      </c>
      <c r="M36" s="10">
        <v>0</v>
      </c>
      <c r="N36" s="201">
        <f t="shared" si="5"/>
        <v>0</v>
      </c>
      <c r="O36" s="10">
        <f t="shared" si="0"/>
        <v>0</v>
      </c>
      <c r="P36" s="11">
        <f t="shared" si="1"/>
        <v>0</v>
      </c>
    </row>
    <row r="37" spans="1:16">
      <c r="A37" s="9">
        <f t="shared" si="2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>димвенканали!F37</f>
        <v>132.6</v>
      </c>
      <c r="G37" s="8">
        <v>0</v>
      </c>
      <c r="H37" s="8">
        <v>0</v>
      </c>
      <c r="I37" s="18">
        <v>0</v>
      </c>
      <c r="J37" s="18">
        <f t="shared" si="3"/>
        <v>0</v>
      </c>
      <c r="K37" s="10">
        <f t="shared" si="4"/>
        <v>0</v>
      </c>
      <c r="L37" s="10">
        <v>0</v>
      </c>
      <c r="M37" s="10">
        <v>0</v>
      </c>
      <c r="N37" s="201">
        <f t="shared" si="5"/>
        <v>0</v>
      </c>
      <c r="O37" s="10">
        <f t="shared" si="0"/>
        <v>0</v>
      </c>
      <c r="P37" s="11">
        <f t="shared" si="1"/>
        <v>0</v>
      </c>
    </row>
    <row r="38" spans="1:16">
      <c r="A38" s="9">
        <f t="shared" si="2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>димвенканали!F38</f>
        <v>89.3</v>
      </c>
      <c r="G38" s="8">
        <v>0</v>
      </c>
      <c r="H38" s="8">
        <v>0</v>
      </c>
      <c r="I38" s="18">
        <v>0</v>
      </c>
      <c r="J38" s="18">
        <f t="shared" si="3"/>
        <v>0</v>
      </c>
      <c r="K38" s="10">
        <f t="shared" si="4"/>
        <v>0</v>
      </c>
      <c r="L38" s="10">
        <v>0</v>
      </c>
      <c r="M38" s="10">
        <v>0</v>
      </c>
      <c r="N38" s="201">
        <f t="shared" si="5"/>
        <v>0</v>
      </c>
      <c r="O38" s="10">
        <f t="shared" si="0"/>
        <v>0</v>
      </c>
      <c r="P38" s="11">
        <f t="shared" si="1"/>
        <v>0</v>
      </c>
    </row>
    <row r="39" spans="1:16">
      <c r="A39" s="9">
        <f t="shared" si="2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>димвенканали!F39</f>
        <v>123.45</v>
      </c>
      <c r="G39" s="8">
        <v>0</v>
      </c>
      <c r="H39" s="8">
        <v>0</v>
      </c>
      <c r="I39" s="18">
        <v>0</v>
      </c>
      <c r="J39" s="18">
        <f t="shared" si="3"/>
        <v>0</v>
      </c>
      <c r="K39" s="10">
        <f t="shared" si="4"/>
        <v>0</v>
      </c>
      <c r="L39" s="10">
        <v>0</v>
      </c>
      <c r="M39" s="10">
        <v>0</v>
      </c>
      <c r="N39" s="201">
        <f t="shared" si="5"/>
        <v>0</v>
      </c>
      <c r="O39" s="10">
        <f t="shared" si="0"/>
        <v>0</v>
      </c>
      <c r="P39" s="11">
        <f t="shared" si="1"/>
        <v>0</v>
      </c>
    </row>
    <row r="40" spans="1:16">
      <c r="A40" s="9">
        <f t="shared" si="2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>димвенканали!F40</f>
        <v>241.3</v>
      </c>
      <c r="G40" s="8">
        <v>0</v>
      </c>
      <c r="H40" s="8">
        <v>0</v>
      </c>
      <c r="I40" s="18">
        <v>0</v>
      </c>
      <c r="J40" s="18">
        <f t="shared" si="3"/>
        <v>0</v>
      </c>
      <c r="K40" s="10">
        <f t="shared" si="4"/>
        <v>0</v>
      </c>
      <c r="L40" s="10">
        <v>0</v>
      </c>
      <c r="M40" s="10">
        <v>0</v>
      </c>
      <c r="N40" s="201">
        <f t="shared" si="5"/>
        <v>0</v>
      </c>
      <c r="O40" s="10">
        <f t="shared" si="0"/>
        <v>0</v>
      </c>
      <c r="P40" s="11">
        <f t="shared" si="1"/>
        <v>0</v>
      </c>
    </row>
    <row r="41" spans="1:16" ht="18.75">
      <c r="A41" s="9">
        <f t="shared" si="2"/>
        <v>36</v>
      </c>
      <c r="B41" s="106" t="s">
        <v>354</v>
      </c>
      <c r="C41" s="8">
        <f>димвенканали!C41</f>
        <v>176.4</v>
      </c>
      <c r="D41" s="8">
        <f>димвенканали!D41</f>
        <v>0</v>
      </c>
      <c r="E41" s="8">
        <f>димвенканали!E41</f>
        <v>0</v>
      </c>
      <c r="F41" s="8">
        <f>димвенканали!F41</f>
        <v>176.4</v>
      </c>
      <c r="G41" s="24">
        <v>0</v>
      </c>
      <c r="H41" s="24">
        <v>0</v>
      </c>
      <c r="I41" s="18">
        <v>0</v>
      </c>
      <c r="J41" s="18">
        <f t="shared" si="3"/>
        <v>0</v>
      </c>
      <c r="K41" s="10">
        <f t="shared" si="4"/>
        <v>0</v>
      </c>
      <c r="L41" s="10">
        <v>0</v>
      </c>
      <c r="M41" s="10">
        <v>0</v>
      </c>
      <c r="N41" s="201">
        <f t="shared" si="5"/>
        <v>0</v>
      </c>
      <c r="O41" s="10">
        <f t="shared" si="0"/>
        <v>0</v>
      </c>
      <c r="P41" s="11">
        <f t="shared" si="1"/>
        <v>0</v>
      </c>
    </row>
    <row r="42" spans="1:16">
      <c r="A42" s="9">
        <f t="shared" si="2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>димвенканали!F42</f>
        <v>127</v>
      </c>
      <c r="G42" s="8">
        <v>0</v>
      </c>
      <c r="H42" s="8">
        <v>0</v>
      </c>
      <c r="I42" s="18">
        <v>0</v>
      </c>
      <c r="J42" s="18">
        <f t="shared" si="3"/>
        <v>0</v>
      </c>
      <c r="K42" s="10">
        <f t="shared" si="4"/>
        <v>0</v>
      </c>
      <c r="L42" s="10">
        <v>0</v>
      </c>
      <c r="M42" s="10">
        <v>0</v>
      </c>
      <c r="N42" s="201">
        <f t="shared" si="5"/>
        <v>0</v>
      </c>
      <c r="O42" s="10">
        <f t="shared" si="0"/>
        <v>0</v>
      </c>
      <c r="P42" s="11">
        <f t="shared" si="1"/>
        <v>0</v>
      </c>
    </row>
    <row r="43" spans="1:16">
      <c r="A43" s="9">
        <f t="shared" si="2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>димвенканали!F43</f>
        <v>153.9</v>
      </c>
      <c r="G43" s="30">
        <v>0</v>
      </c>
      <c r="H43" s="30">
        <v>0</v>
      </c>
      <c r="I43" s="18">
        <v>0</v>
      </c>
      <c r="J43" s="18">
        <f t="shared" si="3"/>
        <v>0</v>
      </c>
      <c r="K43" s="10">
        <f t="shared" si="4"/>
        <v>0</v>
      </c>
      <c r="L43" s="10">
        <v>0</v>
      </c>
      <c r="M43" s="10">
        <v>0</v>
      </c>
      <c r="N43" s="201">
        <f t="shared" si="5"/>
        <v>0</v>
      </c>
      <c r="O43" s="10">
        <f t="shared" si="0"/>
        <v>0</v>
      </c>
      <c r="P43" s="11">
        <f t="shared" si="1"/>
        <v>0</v>
      </c>
    </row>
    <row r="44" spans="1:16">
      <c r="A44" s="9">
        <f t="shared" si="2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>димвенканали!F44</f>
        <v>272.96999999999997</v>
      </c>
      <c r="G44" s="30">
        <v>0</v>
      </c>
      <c r="H44" s="30">
        <v>0</v>
      </c>
      <c r="I44" s="18">
        <v>0</v>
      </c>
      <c r="J44" s="18">
        <f t="shared" si="3"/>
        <v>0</v>
      </c>
      <c r="K44" s="10">
        <f t="shared" si="4"/>
        <v>0</v>
      </c>
      <c r="L44" s="10">
        <v>0</v>
      </c>
      <c r="M44" s="10">
        <v>0</v>
      </c>
      <c r="N44" s="201">
        <f t="shared" si="5"/>
        <v>0</v>
      </c>
      <c r="O44" s="10">
        <f t="shared" si="0"/>
        <v>0</v>
      </c>
      <c r="P44" s="11">
        <f t="shared" si="1"/>
        <v>0</v>
      </c>
    </row>
    <row r="45" spans="1:16">
      <c r="A45" s="9">
        <f t="shared" si="2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>димвенканали!F45</f>
        <v>73.599999999999994</v>
      </c>
      <c r="G45" s="8">
        <v>0</v>
      </c>
      <c r="H45" s="8">
        <v>0</v>
      </c>
      <c r="I45" s="18">
        <v>0</v>
      </c>
      <c r="J45" s="18">
        <f t="shared" si="3"/>
        <v>0</v>
      </c>
      <c r="K45" s="10">
        <f t="shared" si="4"/>
        <v>0</v>
      </c>
      <c r="L45" s="10">
        <v>0</v>
      </c>
      <c r="M45" s="10">
        <v>0</v>
      </c>
      <c r="N45" s="201">
        <f t="shared" si="5"/>
        <v>0</v>
      </c>
      <c r="O45" s="10">
        <f t="shared" si="0"/>
        <v>0</v>
      </c>
      <c r="P45" s="11">
        <f t="shared" si="1"/>
        <v>0</v>
      </c>
    </row>
    <row r="46" spans="1:16">
      <c r="A46" s="9">
        <f t="shared" si="2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>димвенканали!F46</f>
        <v>226.2</v>
      </c>
      <c r="G46" s="8">
        <v>0</v>
      </c>
      <c r="H46" s="8">
        <v>0</v>
      </c>
      <c r="I46" s="18">
        <v>0</v>
      </c>
      <c r="J46" s="18">
        <f t="shared" si="3"/>
        <v>0</v>
      </c>
      <c r="K46" s="10">
        <f t="shared" si="4"/>
        <v>0</v>
      </c>
      <c r="L46" s="10">
        <v>0</v>
      </c>
      <c r="M46" s="10">
        <v>0</v>
      </c>
      <c r="N46" s="201">
        <f t="shared" si="5"/>
        <v>0</v>
      </c>
      <c r="O46" s="10">
        <f t="shared" si="0"/>
        <v>0</v>
      </c>
      <c r="P46" s="11">
        <f t="shared" si="1"/>
        <v>0</v>
      </c>
    </row>
    <row r="47" spans="1:16">
      <c r="A47" s="9">
        <f t="shared" si="2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>димвенканали!F47</f>
        <v>262.41000000000003</v>
      </c>
      <c r="G47" s="8">
        <v>0</v>
      </c>
      <c r="H47" s="8">
        <v>0</v>
      </c>
      <c r="I47" s="18">
        <v>0</v>
      </c>
      <c r="J47" s="18">
        <f t="shared" si="3"/>
        <v>0</v>
      </c>
      <c r="K47" s="10">
        <f t="shared" si="4"/>
        <v>0</v>
      </c>
      <c r="L47" s="10">
        <v>0</v>
      </c>
      <c r="M47" s="10">
        <v>0</v>
      </c>
      <c r="N47" s="201">
        <f t="shared" si="5"/>
        <v>0</v>
      </c>
      <c r="O47" s="10">
        <f t="shared" si="0"/>
        <v>0</v>
      </c>
      <c r="P47" s="11">
        <f t="shared" si="1"/>
        <v>0</v>
      </c>
    </row>
    <row r="48" spans="1:16">
      <c r="A48" s="9">
        <f t="shared" si="2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>димвенканали!F48</f>
        <v>267.33999999999997</v>
      </c>
      <c r="G48" s="8">
        <v>0</v>
      </c>
      <c r="H48" s="8">
        <v>0</v>
      </c>
      <c r="I48" s="18">
        <v>0</v>
      </c>
      <c r="J48" s="18">
        <f t="shared" si="3"/>
        <v>0</v>
      </c>
      <c r="K48" s="10">
        <f t="shared" si="4"/>
        <v>0</v>
      </c>
      <c r="L48" s="10">
        <v>0</v>
      </c>
      <c r="M48" s="10">
        <v>0</v>
      </c>
      <c r="N48" s="201">
        <f t="shared" si="5"/>
        <v>0</v>
      </c>
      <c r="O48" s="10">
        <f t="shared" si="0"/>
        <v>0</v>
      </c>
      <c r="P48" s="11">
        <f t="shared" si="1"/>
        <v>0</v>
      </c>
    </row>
    <row r="49" spans="1:16">
      <c r="A49" s="9">
        <f t="shared" si="2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>димвенканали!F49</f>
        <v>306.2</v>
      </c>
      <c r="G49" s="8">
        <v>0</v>
      </c>
      <c r="H49" s="8">
        <v>0</v>
      </c>
      <c r="I49" s="18">
        <v>0</v>
      </c>
      <c r="J49" s="18">
        <f t="shared" si="3"/>
        <v>0</v>
      </c>
      <c r="K49" s="10">
        <f t="shared" si="4"/>
        <v>0</v>
      </c>
      <c r="L49" s="10">
        <v>0</v>
      </c>
      <c r="M49" s="10">
        <v>0</v>
      </c>
      <c r="N49" s="201">
        <f t="shared" si="5"/>
        <v>0</v>
      </c>
      <c r="O49" s="10">
        <f t="shared" si="0"/>
        <v>0</v>
      </c>
      <c r="P49" s="11">
        <f t="shared" si="1"/>
        <v>0</v>
      </c>
    </row>
    <row r="50" spans="1:16">
      <c r="A50" s="9">
        <f t="shared" si="2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>димвенканали!F50</f>
        <v>1193.93</v>
      </c>
      <c r="G50" s="8">
        <v>158</v>
      </c>
      <c r="H50" s="8">
        <v>158</v>
      </c>
      <c r="I50" s="18">
        <v>0.18809523809523809</v>
      </c>
      <c r="J50" s="18">
        <f t="shared" si="3"/>
        <v>379.3899761904762</v>
      </c>
      <c r="K50" s="10">
        <f t="shared" si="4"/>
        <v>139.5016942452381</v>
      </c>
      <c r="L50" s="10">
        <v>146.55440476190475</v>
      </c>
      <c r="M50" s="10">
        <v>9.3821904761904769</v>
      </c>
      <c r="N50" s="201">
        <f t="shared" si="5"/>
        <v>9.3821904761904769</v>
      </c>
      <c r="O50" s="10">
        <f t="shared" si="0"/>
        <v>674.82826567380948</v>
      </c>
      <c r="P50" s="11">
        <f t="shared" si="1"/>
        <v>0.56521593868468789</v>
      </c>
    </row>
    <row r="51" spans="1:16">
      <c r="A51" s="9">
        <f t="shared" si="2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>димвенканали!F51</f>
        <v>124.9</v>
      </c>
      <c r="G51" s="8">
        <v>0</v>
      </c>
      <c r="H51" s="8">
        <v>0</v>
      </c>
      <c r="I51" s="18">
        <v>0</v>
      </c>
      <c r="J51" s="18">
        <f t="shared" si="3"/>
        <v>0</v>
      </c>
      <c r="K51" s="10">
        <f t="shared" si="4"/>
        <v>0</v>
      </c>
      <c r="L51" s="10">
        <v>0</v>
      </c>
      <c r="M51" s="10">
        <v>0</v>
      </c>
      <c r="N51" s="201">
        <f t="shared" si="5"/>
        <v>0</v>
      </c>
      <c r="O51" s="10">
        <f t="shared" si="0"/>
        <v>0</v>
      </c>
      <c r="P51" s="11">
        <f t="shared" si="1"/>
        <v>0</v>
      </c>
    </row>
    <row r="52" spans="1:16">
      <c r="A52" s="9">
        <f t="shared" si="2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>димвенканали!F52</f>
        <v>199.53</v>
      </c>
      <c r="G52" s="8">
        <v>0</v>
      </c>
      <c r="H52" s="8">
        <v>0</v>
      </c>
      <c r="I52" s="18">
        <v>0</v>
      </c>
      <c r="J52" s="18">
        <f t="shared" si="3"/>
        <v>0</v>
      </c>
      <c r="K52" s="10">
        <f t="shared" si="4"/>
        <v>0</v>
      </c>
      <c r="L52" s="10">
        <v>0</v>
      </c>
      <c r="M52" s="10">
        <v>0</v>
      </c>
      <c r="N52" s="201">
        <f t="shared" si="5"/>
        <v>0</v>
      </c>
      <c r="O52" s="10">
        <f t="shared" si="0"/>
        <v>0</v>
      </c>
      <c r="P52" s="11">
        <f t="shared" si="1"/>
        <v>0</v>
      </c>
    </row>
    <row r="53" spans="1:16">
      <c r="A53" s="9">
        <f t="shared" si="2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>димвенканали!F53</f>
        <v>123.8</v>
      </c>
      <c r="G53" s="8">
        <v>0</v>
      </c>
      <c r="H53" s="8">
        <v>0</v>
      </c>
      <c r="I53" s="18">
        <v>0</v>
      </c>
      <c r="J53" s="18">
        <f t="shared" si="3"/>
        <v>0</v>
      </c>
      <c r="K53" s="10">
        <f t="shared" si="4"/>
        <v>0</v>
      </c>
      <c r="L53" s="10">
        <v>0</v>
      </c>
      <c r="M53" s="10">
        <v>0</v>
      </c>
      <c r="N53" s="201">
        <f t="shared" si="5"/>
        <v>0</v>
      </c>
      <c r="O53" s="10">
        <f t="shared" si="0"/>
        <v>0</v>
      </c>
      <c r="P53" s="11">
        <f t="shared" si="1"/>
        <v>0</v>
      </c>
    </row>
    <row r="54" spans="1:16">
      <c r="A54" s="9">
        <f t="shared" si="2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>димвенканали!F54</f>
        <v>693.48</v>
      </c>
      <c r="G54" s="8">
        <v>130</v>
      </c>
      <c r="H54" s="8">
        <v>130</v>
      </c>
      <c r="I54" s="18">
        <v>0.15476190476190477</v>
      </c>
      <c r="J54" s="18">
        <f t="shared" si="3"/>
        <v>312.15630952380951</v>
      </c>
      <c r="K54" s="10">
        <f t="shared" si="4"/>
        <v>114.77987501190476</v>
      </c>
      <c r="L54" s="10">
        <v>120.5827380952381</v>
      </c>
      <c r="M54" s="10">
        <v>7.7195238095238103</v>
      </c>
      <c r="N54" s="201">
        <f t="shared" si="5"/>
        <v>7.7195238095238103</v>
      </c>
      <c r="O54" s="10">
        <f t="shared" si="0"/>
        <v>555.2384464404762</v>
      </c>
      <c r="P54" s="11">
        <f t="shared" si="1"/>
        <v>0.80065531297294257</v>
      </c>
    </row>
    <row r="55" spans="1:16">
      <c r="A55" s="9">
        <f t="shared" si="2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>димвенканали!F55</f>
        <v>457.42</v>
      </c>
      <c r="G55" s="8">
        <v>68.8</v>
      </c>
      <c r="H55" s="8">
        <v>68.8</v>
      </c>
      <c r="I55" s="18">
        <v>8.1904761904761897E-2</v>
      </c>
      <c r="J55" s="18">
        <f t="shared" si="3"/>
        <v>165.2027238095238</v>
      </c>
      <c r="K55" s="10">
        <f t="shared" si="4"/>
        <v>60.745041544761904</v>
      </c>
      <c r="L55" s="10">
        <v>63.81609523809523</v>
      </c>
      <c r="M55" s="10">
        <v>4.085409523809524</v>
      </c>
      <c r="N55" s="201">
        <f t="shared" si="5"/>
        <v>4.085409523809524</v>
      </c>
      <c r="O55" s="10">
        <f t="shared" si="0"/>
        <v>293.84927011619044</v>
      </c>
      <c r="P55" s="11">
        <f t="shared" si="1"/>
        <v>0.64240581985088197</v>
      </c>
    </row>
    <row r="56" spans="1:16">
      <c r="A56" s="9">
        <f t="shared" si="2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>димвенканали!F56</f>
        <v>330.04</v>
      </c>
      <c r="G56" s="8">
        <v>66</v>
      </c>
      <c r="H56" s="8">
        <v>66</v>
      </c>
      <c r="I56" s="18">
        <v>7.857142857142857E-2</v>
      </c>
      <c r="J56" s="18">
        <f t="shared" si="3"/>
        <v>158.47935714285714</v>
      </c>
      <c r="K56" s="10">
        <f t="shared" si="4"/>
        <v>58.272859621428573</v>
      </c>
      <c r="L56" s="10">
        <v>61.21892857142857</v>
      </c>
      <c r="M56" s="10">
        <v>3.9191428571428575</v>
      </c>
      <c r="N56" s="201">
        <f t="shared" si="5"/>
        <v>3.9191428571428575</v>
      </c>
      <c r="O56" s="10">
        <f t="shared" si="0"/>
        <v>281.89028819285716</v>
      </c>
      <c r="P56" s="11">
        <f t="shared" si="1"/>
        <v>0.85410946610367577</v>
      </c>
    </row>
    <row r="57" spans="1:16">
      <c r="A57" s="9">
        <f t="shared" si="2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>димвенканали!F57</f>
        <v>254.9</v>
      </c>
      <c r="G57" s="8">
        <v>0</v>
      </c>
      <c r="H57" s="8">
        <v>0</v>
      </c>
      <c r="I57" s="18">
        <v>0</v>
      </c>
      <c r="J57" s="18">
        <f t="shared" si="3"/>
        <v>0</v>
      </c>
      <c r="K57" s="10">
        <f t="shared" si="4"/>
        <v>0</v>
      </c>
      <c r="L57" s="10">
        <v>0</v>
      </c>
      <c r="M57" s="10">
        <v>0</v>
      </c>
      <c r="N57" s="201">
        <f t="shared" si="5"/>
        <v>0</v>
      </c>
      <c r="O57" s="10">
        <f t="shared" si="0"/>
        <v>0</v>
      </c>
      <c r="P57" s="11">
        <f t="shared" si="1"/>
        <v>0</v>
      </c>
    </row>
    <row r="58" spans="1:16">
      <c r="A58" s="9">
        <f t="shared" si="2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>димвенканали!F58</f>
        <v>217.6</v>
      </c>
      <c r="G58" s="8">
        <v>0</v>
      </c>
      <c r="H58" s="8">
        <v>0</v>
      </c>
      <c r="I58" s="18">
        <v>0</v>
      </c>
      <c r="J58" s="18">
        <f t="shared" si="3"/>
        <v>0</v>
      </c>
      <c r="K58" s="10">
        <f t="shared" si="4"/>
        <v>0</v>
      </c>
      <c r="L58" s="10">
        <v>0</v>
      </c>
      <c r="M58" s="10">
        <v>0</v>
      </c>
      <c r="N58" s="201">
        <f t="shared" si="5"/>
        <v>0</v>
      </c>
      <c r="O58" s="10">
        <f t="shared" si="0"/>
        <v>0</v>
      </c>
      <c r="P58" s="11">
        <f t="shared" si="1"/>
        <v>0</v>
      </c>
    </row>
    <row r="59" spans="1:16">
      <c r="A59" s="9">
        <f t="shared" si="2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>димвенканали!F59</f>
        <v>405.5</v>
      </c>
      <c r="G59" s="8">
        <v>100</v>
      </c>
      <c r="H59" s="8">
        <v>100</v>
      </c>
      <c r="I59" s="18">
        <v>0.11904761904761904</v>
      </c>
      <c r="J59" s="18">
        <f>I59*$J$2</f>
        <v>240.12023809523808</v>
      </c>
      <c r="K59" s="10">
        <f t="shared" si="4"/>
        <v>88.292211547619047</v>
      </c>
      <c r="L59" s="10">
        <v>92.75595238095238</v>
      </c>
      <c r="M59" s="10">
        <v>5.9380952380952383</v>
      </c>
      <c r="N59" s="201">
        <f t="shared" si="5"/>
        <v>5.9380952380952383</v>
      </c>
      <c r="O59" s="10">
        <f t="shared" si="0"/>
        <v>427.10649726190479</v>
      </c>
      <c r="P59" s="11">
        <f t="shared" si="1"/>
        <v>1.1260387483836141</v>
      </c>
    </row>
    <row r="60" spans="1:16">
      <c r="A60" s="9">
        <f t="shared" si="2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>димвенканали!F60</f>
        <v>341</v>
      </c>
      <c r="G60" s="8">
        <v>27</v>
      </c>
      <c r="H60" s="8">
        <v>27</v>
      </c>
      <c r="I60" s="18">
        <v>3.214285714285714E-2</v>
      </c>
      <c r="J60" s="18">
        <f t="shared" si="3"/>
        <v>64.832464285714281</v>
      </c>
      <c r="K60" s="10">
        <f t="shared" si="4"/>
        <v>23.838897117857144</v>
      </c>
      <c r="L60" s="10">
        <v>25.04410714285714</v>
      </c>
      <c r="M60" s="10">
        <v>1.6032857142857142</v>
      </c>
      <c r="N60" s="201">
        <f t="shared" si="5"/>
        <v>1.6032857142857142</v>
      </c>
      <c r="O60" s="10">
        <f t="shared" si="0"/>
        <v>115.31875426071429</v>
      </c>
      <c r="P60" s="11">
        <f t="shared" si="1"/>
        <v>0.33817816498743192</v>
      </c>
    </row>
    <row r="61" spans="1:16">
      <c r="A61" s="9">
        <f t="shared" si="2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>димвенканали!F61</f>
        <v>485.09999999999997</v>
      </c>
      <c r="G61" s="8">
        <v>29</v>
      </c>
      <c r="H61" s="8">
        <v>29</v>
      </c>
      <c r="I61" s="18">
        <v>3.4523809523809526E-2</v>
      </c>
      <c r="J61" s="18">
        <f t="shared" si="3"/>
        <v>69.634869047619048</v>
      </c>
      <c r="K61" s="10">
        <f t="shared" si="4"/>
        <v>25.604741348809526</v>
      </c>
      <c r="L61" s="10">
        <v>26.899226190476192</v>
      </c>
      <c r="M61" s="10">
        <v>1.7220476190476193</v>
      </c>
      <c r="N61" s="201">
        <f t="shared" si="5"/>
        <v>1.7220476190476193</v>
      </c>
      <c r="O61" s="10">
        <f t="shared" si="0"/>
        <v>123.86088420595239</v>
      </c>
      <c r="P61" s="11">
        <f t="shared" si="1"/>
        <v>0.29638881121309496</v>
      </c>
    </row>
    <row r="62" spans="1:16">
      <c r="A62" s="9">
        <f t="shared" si="2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>димвенканали!F62</f>
        <v>467.06</v>
      </c>
      <c r="G62" s="8">
        <v>29</v>
      </c>
      <c r="H62" s="8">
        <v>29</v>
      </c>
      <c r="I62" s="18">
        <v>3.4523809523809526E-2</v>
      </c>
      <c r="J62" s="18">
        <f t="shared" si="3"/>
        <v>69.634869047619048</v>
      </c>
      <c r="K62" s="10">
        <f t="shared" si="4"/>
        <v>25.604741348809526</v>
      </c>
      <c r="L62" s="10">
        <v>26.899226190476192</v>
      </c>
      <c r="M62" s="10">
        <v>1.7220476190476193</v>
      </c>
      <c r="N62" s="201">
        <f t="shared" si="5"/>
        <v>1.7220476190476193</v>
      </c>
      <c r="O62" s="10">
        <f t="shared" si="0"/>
        <v>123.86088420595239</v>
      </c>
      <c r="P62" s="11">
        <f t="shared" si="1"/>
        <v>0.26519266091284288</v>
      </c>
    </row>
    <row r="63" spans="1:16">
      <c r="A63" s="9">
        <f t="shared" si="2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>димвенканали!F63</f>
        <v>209.8</v>
      </c>
      <c r="G63" s="8">
        <v>0</v>
      </c>
      <c r="H63" s="8">
        <v>0</v>
      </c>
      <c r="I63" s="18">
        <v>0</v>
      </c>
      <c r="J63" s="18">
        <f t="shared" si="3"/>
        <v>0</v>
      </c>
      <c r="K63" s="10">
        <f t="shared" si="4"/>
        <v>0</v>
      </c>
      <c r="L63" s="10">
        <v>0</v>
      </c>
      <c r="M63" s="10">
        <v>0</v>
      </c>
      <c r="N63" s="201">
        <f t="shared" si="5"/>
        <v>0</v>
      </c>
      <c r="O63" s="10">
        <f t="shared" si="0"/>
        <v>0</v>
      </c>
      <c r="P63" s="11">
        <f t="shared" si="1"/>
        <v>0</v>
      </c>
    </row>
    <row r="64" spans="1:16">
      <c r="A64" s="9">
        <f t="shared" si="2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>димвенканали!F64</f>
        <v>457.9</v>
      </c>
      <c r="G64" s="8">
        <v>37.9</v>
      </c>
      <c r="H64" s="8">
        <v>37.9</v>
      </c>
      <c r="I64" s="18">
        <v>4.5119047619047614E-2</v>
      </c>
      <c r="J64" s="18">
        <f t="shared" si="3"/>
        <v>91.005570238095231</v>
      </c>
      <c r="K64" s="10">
        <f t="shared" si="4"/>
        <v>33.46274817654762</v>
      </c>
      <c r="L64" s="10">
        <v>35.154505952380944</v>
      </c>
      <c r="M64" s="10">
        <v>2.2505380952380949</v>
      </c>
      <c r="N64" s="201">
        <f t="shared" si="5"/>
        <v>2.2505380952380949</v>
      </c>
      <c r="O64" s="10">
        <f t="shared" si="0"/>
        <v>161.87336246226187</v>
      </c>
      <c r="P64" s="11">
        <f t="shared" si="1"/>
        <v>0.35351247534890123</v>
      </c>
    </row>
    <row r="65" spans="1:16">
      <c r="A65" s="9">
        <f t="shared" si="2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>димвенканали!F65</f>
        <v>360.51</v>
      </c>
      <c r="G65" s="8">
        <v>35.5</v>
      </c>
      <c r="H65" s="8">
        <v>35.5</v>
      </c>
      <c r="I65" s="18">
        <v>4.2261904761904764E-2</v>
      </c>
      <c r="J65" s="18">
        <f t="shared" si="3"/>
        <v>85.24268452380953</v>
      </c>
      <c r="K65" s="10">
        <f t="shared" si="4"/>
        <v>31.343735099404768</v>
      </c>
      <c r="L65" s="10">
        <v>32.928363095238097</v>
      </c>
      <c r="M65" s="10">
        <v>2.10802380952381</v>
      </c>
      <c r="N65" s="201">
        <f t="shared" si="5"/>
        <v>2.10802380952381</v>
      </c>
      <c r="O65" s="10">
        <f t="shared" si="0"/>
        <v>151.62280652797622</v>
      </c>
      <c r="P65" s="11">
        <f t="shared" si="1"/>
        <v>0.42057864283369734</v>
      </c>
    </row>
    <row r="66" spans="1:16">
      <c r="A66" s="9">
        <f t="shared" si="2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>димвенканали!F66</f>
        <v>584.1</v>
      </c>
      <c r="G66" s="8">
        <v>49.1</v>
      </c>
      <c r="H66" s="8">
        <v>49.1</v>
      </c>
      <c r="I66" s="18">
        <v>5.8452380952380957E-2</v>
      </c>
      <c r="J66" s="18">
        <f t="shared" si="3"/>
        <v>117.89903690476191</v>
      </c>
      <c r="K66" s="10">
        <f t="shared" si="4"/>
        <v>43.351475869880957</v>
      </c>
      <c r="L66" s="10">
        <v>45.543172619047624</v>
      </c>
      <c r="M66" s="10">
        <v>2.9156047619047625</v>
      </c>
      <c r="N66" s="201">
        <f t="shared" si="5"/>
        <v>2.9156047619047625</v>
      </c>
      <c r="O66" s="10">
        <f t="shared" si="0"/>
        <v>209.70929015559526</v>
      </c>
      <c r="P66" s="11">
        <f t="shared" si="1"/>
        <v>0.39022941971640357</v>
      </c>
    </row>
    <row r="67" spans="1:16">
      <c r="A67" s="9">
        <f t="shared" si="2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>димвенканали!F67</f>
        <v>306.8</v>
      </c>
      <c r="G67" s="8">
        <v>0</v>
      </c>
      <c r="H67" s="8">
        <v>0</v>
      </c>
      <c r="I67" s="18">
        <v>0</v>
      </c>
      <c r="J67" s="18">
        <f t="shared" si="3"/>
        <v>0</v>
      </c>
      <c r="K67" s="10">
        <f t="shared" si="4"/>
        <v>0</v>
      </c>
      <c r="L67" s="10">
        <v>0</v>
      </c>
      <c r="M67" s="10">
        <v>0</v>
      </c>
      <c r="N67" s="201">
        <f t="shared" si="5"/>
        <v>0</v>
      </c>
      <c r="O67" s="10">
        <f t="shared" si="0"/>
        <v>0</v>
      </c>
      <c r="P67" s="11">
        <f t="shared" si="1"/>
        <v>0</v>
      </c>
    </row>
    <row r="68" spans="1:16">
      <c r="A68" s="9">
        <f t="shared" si="2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>димвенканали!F68</f>
        <v>315.39</v>
      </c>
      <c r="G68" s="8">
        <v>42.6</v>
      </c>
      <c r="H68" s="8">
        <v>42.6</v>
      </c>
      <c r="I68" s="18">
        <v>5.0714285714285719E-2</v>
      </c>
      <c r="J68" s="18">
        <f t="shared" si="3"/>
        <v>102.29122142857143</v>
      </c>
      <c r="K68" s="10">
        <f t="shared" ref="K68:K121" si="6">J68*0.3677</f>
        <v>37.612482119285715</v>
      </c>
      <c r="L68" s="10">
        <v>39.514035714285718</v>
      </c>
      <c r="M68" s="10">
        <v>2.5296285714285718</v>
      </c>
      <c r="N68" s="201">
        <f t="shared" si="5"/>
        <v>2.5296285714285718</v>
      </c>
      <c r="O68" s="10">
        <f t="shared" si="0"/>
        <v>181.94736783357143</v>
      </c>
      <c r="P68" s="11">
        <f t="shared" si="1"/>
        <v>0.5768964388013933</v>
      </c>
    </row>
    <row r="69" spans="1:16">
      <c r="A69" s="9">
        <f t="shared" si="2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>димвенканали!F69</f>
        <v>418.84</v>
      </c>
      <c r="G69" s="8">
        <v>85</v>
      </c>
      <c r="H69" s="8">
        <v>85</v>
      </c>
      <c r="I69" s="18">
        <v>0.10119047619047619</v>
      </c>
      <c r="J69" s="18">
        <f t="shared" si="3"/>
        <v>204.10220238095238</v>
      </c>
      <c r="K69" s="10">
        <f t="shared" si="6"/>
        <v>75.048379815476196</v>
      </c>
      <c r="L69" s="10">
        <v>78.842559523809527</v>
      </c>
      <c r="M69" s="10">
        <v>5.0473809523809523</v>
      </c>
      <c r="N69" s="201">
        <f t="shared" si="5"/>
        <v>5.0473809523809523</v>
      </c>
      <c r="O69" s="10">
        <f t="shared" si="0"/>
        <v>363.04052267261903</v>
      </c>
      <c r="P69" s="11">
        <f t="shared" si="1"/>
        <v>0.86677615001580333</v>
      </c>
    </row>
    <row r="70" spans="1:16">
      <c r="A70" s="9">
        <f t="shared" si="2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>димвенканали!F70</f>
        <v>563.6</v>
      </c>
      <c r="G70" s="8">
        <v>91.5</v>
      </c>
      <c r="H70" s="8">
        <v>91.5</v>
      </c>
      <c r="I70" s="18">
        <v>0.10892857142857143</v>
      </c>
      <c r="J70" s="18">
        <f t="shared" si="3"/>
        <v>219.71001785714287</v>
      </c>
      <c r="K70" s="10">
        <f t="shared" si="6"/>
        <v>80.787373566071437</v>
      </c>
      <c r="L70" s="10">
        <v>84.871696428571425</v>
      </c>
      <c r="M70" s="10">
        <v>5.433357142857143</v>
      </c>
      <c r="N70" s="201">
        <f t="shared" si="5"/>
        <v>5.433357142857143</v>
      </c>
      <c r="O70" s="10">
        <f t="shared" ref="O70:O131" si="7">J70+K70+L70+N70</f>
        <v>390.80244499464283</v>
      </c>
      <c r="P70" s="11">
        <f t="shared" ref="P70:P131" si="8">O70/C70</f>
        <v>0.69340391233967846</v>
      </c>
    </row>
    <row r="71" spans="1:16">
      <c r="A71" s="9">
        <f t="shared" si="2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>димвенканали!F71</f>
        <v>2383.1</v>
      </c>
      <c r="G71" s="8">
        <v>212.5</v>
      </c>
      <c r="H71" s="8">
        <v>212.5</v>
      </c>
      <c r="I71" s="18">
        <v>0.25297619047619047</v>
      </c>
      <c r="J71" s="18">
        <f t="shared" ref="J71:J132" si="9">I71*$J$2</f>
        <v>510.25550595238093</v>
      </c>
      <c r="K71" s="10">
        <f t="shared" si="6"/>
        <v>187.62094953869047</v>
      </c>
      <c r="L71" s="10">
        <v>197.1063988095238</v>
      </c>
      <c r="M71" s="10">
        <v>12.61845238095238</v>
      </c>
      <c r="N71" s="201">
        <f t="shared" ref="N71:N132" si="10">M71*$N$2</f>
        <v>12.61845238095238</v>
      </c>
      <c r="O71" s="10">
        <f t="shared" si="7"/>
        <v>907.6013066815475</v>
      </c>
      <c r="P71" s="11">
        <f t="shared" si="8"/>
        <v>0.38084902298751522</v>
      </c>
    </row>
    <row r="72" spans="1:16">
      <c r="A72" s="9">
        <f t="shared" ref="A72:A135" si="11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>димвенканали!F72</f>
        <v>355.23</v>
      </c>
      <c r="G72" s="8">
        <v>80</v>
      </c>
      <c r="H72" s="8">
        <v>50</v>
      </c>
      <c r="I72" s="18">
        <v>5.9523809523809521E-2</v>
      </c>
      <c r="J72" s="18">
        <f t="shared" si="9"/>
        <v>120.06011904761904</v>
      </c>
      <c r="K72" s="10">
        <f t="shared" si="6"/>
        <v>44.146105773809523</v>
      </c>
      <c r="L72" s="10">
        <v>46.37797619047619</v>
      </c>
      <c r="M72" s="10">
        <v>2.9690476190476192</v>
      </c>
      <c r="N72" s="201">
        <f t="shared" si="10"/>
        <v>2.9690476190476192</v>
      </c>
      <c r="O72" s="10">
        <f t="shared" si="7"/>
        <v>213.5532486309524</v>
      </c>
      <c r="P72" s="11">
        <f t="shared" si="8"/>
        <v>0.60116895710089913</v>
      </c>
    </row>
    <row r="73" spans="1:16">
      <c r="A73" s="9">
        <f t="shared" si="11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>димвенканали!F73</f>
        <v>2568.7999999999997</v>
      </c>
      <c r="G73" s="8">
        <v>227</v>
      </c>
      <c r="H73" s="8">
        <v>227</v>
      </c>
      <c r="I73" s="18">
        <v>0.27023809523809522</v>
      </c>
      <c r="J73" s="18">
        <f t="shared" si="9"/>
        <v>545.07294047619041</v>
      </c>
      <c r="K73" s="10">
        <f t="shared" si="6"/>
        <v>200.42332021309522</v>
      </c>
      <c r="L73" s="10">
        <v>210.55601190476187</v>
      </c>
      <c r="M73" s="10">
        <v>13.47947619047619</v>
      </c>
      <c r="N73" s="201">
        <f t="shared" si="10"/>
        <v>13.47947619047619</v>
      </c>
      <c r="O73" s="10">
        <f t="shared" si="7"/>
        <v>969.53174878452364</v>
      </c>
      <c r="P73" s="11">
        <f t="shared" si="8"/>
        <v>0.39082990639114917</v>
      </c>
    </row>
    <row r="74" spans="1:16">
      <c r="A74" s="9">
        <f t="shared" si="11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>димвенканали!F74</f>
        <v>81.8</v>
      </c>
      <c r="G74" s="8">
        <v>0</v>
      </c>
      <c r="H74" s="8">
        <v>0</v>
      </c>
      <c r="I74" s="18">
        <v>0</v>
      </c>
      <c r="J74" s="18">
        <f t="shared" si="9"/>
        <v>0</v>
      </c>
      <c r="K74" s="10">
        <f t="shared" si="6"/>
        <v>0</v>
      </c>
      <c r="L74" s="10">
        <v>0</v>
      </c>
      <c r="M74" s="10">
        <v>0</v>
      </c>
      <c r="N74" s="201">
        <f t="shared" si="10"/>
        <v>0</v>
      </c>
      <c r="O74" s="10">
        <f t="shared" si="7"/>
        <v>0</v>
      </c>
      <c r="P74" s="11">
        <f t="shared" si="8"/>
        <v>0</v>
      </c>
    </row>
    <row r="75" spans="1:16">
      <c r="A75" s="9">
        <f t="shared" si="11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>димвенканали!F75</f>
        <v>2750.3</v>
      </c>
      <c r="G75" s="8">
        <v>177</v>
      </c>
      <c r="H75" s="8">
        <v>177</v>
      </c>
      <c r="I75" s="18">
        <v>0.21071428571428572</v>
      </c>
      <c r="J75" s="18">
        <f t="shared" si="9"/>
        <v>425.01282142857144</v>
      </c>
      <c r="K75" s="10">
        <f t="shared" si="6"/>
        <v>156.27721443928573</v>
      </c>
      <c r="L75" s="10">
        <v>164.1780357142857</v>
      </c>
      <c r="M75" s="10">
        <v>10.510428571428571</v>
      </c>
      <c r="N75" s="201">
        <f t="shared" si="10"/>
        <v>10.510428571428571</v>
      </c>
      <c r="O75" s="10">
        <f t="shared" si="7"/>
        <v>755.9785001535713</v>
      </c>
      <c r="P75" s="11">
        <f t="shared" si="8"/>
        <v>0.27487128682455414</v>
      </c>
    </row>
    <row r="76" spans="1:16">
      <c r="A76" s="9">
        <f t="shared" si="11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>димвенканали!F76</f>
        <v>281.31</v>
      </c>
      <c r="G76" s="8">
        <v>0</v>
      </c>
      <c r="H76" s="8">
        <v>0</v>
      </c>
      <c r="I76" s="18">
        <v>0</v>
      </c>
      <c r="J76" s="18">
        <f t="shared" si="9"/>
        <v>0</v>
      </c>
      <c r="K76" s="10">
        <f t="shared" si="6"/>
        <v>0</v>
      </c>
      <c r="L76" s="10">
        <v>0</v>
      </c>
      <c r="M76" s="10">
        <v>0</v>
      </c>
      <c r="N76" s="201">
        <f t="shared" si="10"/>
        <v>0</v>
      </c>
      <c r="O76" s="10">
        <f t="shared" si="7"/>
        <v>0</v>
      </c>
      <c r="P76" s="11">
        <f t="shared" si="8"/>
        <v>0</v>
      </c>
    </row>
    <row r="77" spans="1:16">
      <c r="A77" s="9">
        <f t="shared" si="11"/>
        <v>72</v>
      </c>
      <c r="B77" s="106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>димвенканали!F77</f>
        <v>266.3</v>
      </c>
      <c r="G77" s="8">
        <v>42.2</v>
      </c>
      <c r="H77" s="8">
        <v>0</v>
      </c>
      <c r="I77" s="18">
        <v>0</v>
      </c>
      <c r="J77" s="18">
        <f t="shared" si="9"/>
        <v>0</v>
      </c>
      <c r="K77" s="10">
        <f t="shared" si="6"/>
        <v>0</v>
      </c>
      <c r="L77" s="10">
        <v>0</v>
      </c>
      <c r="M77" s="10">
        <v>0</v>
      </c>
      <c r="N77" s="201">
        <f t="shared" si="10"/>
        <v>0</v>
      </c>
      <c r="O77" s="10">
        <f t="shared" si="7"/>
        <v>0</v>
      </c>
      <c r="P77" s="11">
        <f t="shared" si="8"/>
        <v>0</v>
      </c>
    </row>
    <row r="78" spans="1:16">
      <c r="A78" s="9">
        <f t="shared" si="11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>димвенканали!F78</f>
        <v>1469.1</v>
      </c>
      <c r="G78" s="8">
        <v>205</v>
      </c>
      <c r="H78" s="8">
        <v>205</v>
      </c>
      <c r="I78" s="18">
        <v>0.24404761904761904</v>
      </c>
      <c r="J78" s="18">
        <f t="shared" si="9"/>
        <v>492.24648809523808</v>
      </c>
      <c r="K78" s="10">
        <f t="shared" si="6"/>
        <v>180.99903367261905</v>
      </c>
      <c r="L78" s="10">
        <v>190.14970238095236</v>
      </c>
      <c r="M78" s="10">
        <v>12.173095238095238</v>
      </c>
      <c r="N78" s="201">
        <f t="shared" si="10"/>
        <v>12.173095238095238</v>
      </c>
      <c r="O78" s="10">
        <f t="shared" si="7"/>
        <v>875.5683193869047</v>
      </c>
      <c r="P78" s="11">
        <f t="shared" si="8"/>
        <v>0.59598959865693601</v>
      </c>
    </row>
    <row r="79" spans="1:16">
      <c r="A79" s="9">
        <f t="shared" si="11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>димвенканали!F79</f>
        <v>230.5</v>
      </c>
      <c r="G79" s="8">
        <v>0</v>
      </c>
      <c r="H79" s="8">
        <v>0</v>
      </c>
      <c r="I79" s="18">
        <v>0</v>
      </c>
      <c r="J79" s="18">
        <f t="shared" si="9"/>
        <v>0</v>
      </c>
      <c r="K79" s="10">
        <f t="shared" si="6"/>
        <v>0</v>
      </c>
      <c r="L79" s="10">
        <v>0</v>
      </c>
      <c r="M79" s="10">
        <v>0</v>
      </c>
      <c r="N79" s="201">
        <f t="shared" si="10"/>
        <v>0</v>
      </c>
      <c r="O79" s="10">
        <f t="shared" si="7"/>
        <v>0</v>
      </c>
      <c r="P79" s="11">
        <f t="shared" si="8"/>
        <v>0</v>
      </c>
    </row>
    <row r="80" spans="1:16">
      <c r="A80" s="9">
        <f t="shared" si="11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>димвенканали!F80</f>
        <v>269.60000000000002</v>
      </c>
      <c r="G80" s="8">
        <v>0</v>
      </c>
      <c r="H80" s="8">
        <v>0</v>
      </c>
      <c r="I80" s="18">
        <v>0</v>
      </c>
      <c r="J80" s="18">
        <f t="shared" si="9"/>
        <v>0</v>
      </c>
      <c r="K80" s="10">
        <f t="shared" si="6"/>
        <v>0</v>
      </c>
      <c r="L80" s="10">
        <v>0</v>
      </c>
      <c r="M80" s="10">
        <v>0</v>
      </c>
      <c r="N80" s="201">
        <f t="shared" si="10"/>
        <v>0</v>
      </c>
      <c r="O80" s="10">
        <f t="shared" si="7"/>
        <v>0</v>
      </c>
      <c r="P80" s="11">
        <f t="shared" si="8"/>
        <v>0</v>
      </c>
    </row>
    <row r="81" spans="1:16">
      <c r="A81" s="9">
        <f t="shared" si="11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>димвенканали!F81</f>
        <v>172.4</v>
      </c>
      <c r="G81" s="8">
        <v>0</v>
      </c>
      <c r="H81" s="8">
        <v>0</v>
      </c>
      <c r="I81" s="18">
        <v>0</v>
      </c>
      <c r="J81" s="18">
        <f t="shared" si="9"/>
        <v>0</v>
      </c>
      <c r="K81" s="10">
        <f t="shared" si="6"/>
        <v>0</v>
      </c>
      <c r="L81" s="10">
        <v>0</v>
      </c>
      <c r="M81" s="10">
        <v>0</v>
      </c>
      <c r="N81" s="201">
        <f t="shared" si="10"/>
        <v>0</v>
      </c>
      <c r="O81" s="10">
        <f t="shared" si="7"/>
        <v>0</v>
      </c>
      <c r="P81" s="11">
        <f t="shared" si="8"/>
        <v>0</v>
      </c>
    </row>
    <row r="82" spans="1:16">
      <c r="A82" s="9">
        <f t="shared" si="11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>димвенканали!F82</f>
        <v>384.4</v>
      </c>
      <c r="G82" s="8">
        <v>0</v>
      </c>
      <c r="H82" s="8">
        <v>0</v>
      </c>
      <c r="I82" s="18">
        <v>0</v>
      </c>
      <c r="J82" s="18">
        <f t="shared" si="9"/>
        <v>0</v>
      </c>
      <c r="K82" s="10">
        <f t="shared" si="6"/>
        <v>0</v>
      </c>
      <c r="L82" s="10">
        <v>0</v>
      </c>
      <c r="M82" s="10">
        <v>0</v>
      </c>
      <c r="N82" s="201">
        <f t="shared" si="10"/>
        <v>0</v>
      </c>
      <c r="O82" s="10">
        <f t="shared" si="7"/>
        <v>0</v>
      </c>
      <c r="P82" s="11">
        <f t="shared" si="8"/>
        <v>0</v>
      </c>
    </row>
    <row r="83" spans="1:16">
      <c r="A83" s="9">
        <f t="shared" si="11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>димвенканали!F83</f>
        <v>655.6</v>
      </c>
      <c r="G83" s="8">
        <v>96</v>
      </c>
      <c r="H83" s="8">
        <v>96</v>
      </c>
      <c r="I83" s="18">
        <v>0.11428571428571428</v>
      </c>
      <c r="J83" s="18">
        <f t="shared" si="9"/>
        <v>230.51542857142857</v>
      </c>
      <c r="K83" s="10">
        <f t="shared" si="6"/>
        <v>84.760523085714297</v>
      </c>
      <c r="L83" s="10">
        <v>89.045714285714283</v>
      </c>
      <c r="M83" s="10">
        <v>5.7005714285714291</v>
      </c>
      <c r="N83" s="201">
        <f t="shared" si="10"/>
        <v>5.7005714285714291</v>
      </c>
      <c r="O83" s="10">
        <f t="shared" si="7"/>
        <v>410.02223737142856</v>
      </c>
      <c r="P83" s="11">
        <f t="shared" si="8"/>
        <v>0.62541524919375924</v>
      </c>
    </row>
    <row r="84" spans="1:16">
      <c r="A84" s="9">
        <f t="shared" si="11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>димвенканали!F84</f>
        <v>364.4</v>
      </c>
      <c r="G84" s="8">
        <v>37.200000000000003</v>
      </c>
      <c r="H84" s="8">
        <v>37.200000000000003</v>
      </c>
      <c r="I84" s="18">
        <v>4.4285714285714289E-2</v>
      </c>
      <c r="J84" s="18">
        <f t="shared" si="9"/>
        <v>89.324728571428579</v>
      </c>
      <c r="K84" s="10">
        <f t="shared" si="6"/>
        <v>32.84470269571429</v>
      </c>
      <c r="L84" s="10">
        <v>34.505214285714288</v>
      </c>
      <c r="M84" s="10">
        <v>2.208971428571429</v>
      </c>
      <c r="N84" s="201">
        <f t="shared" si="10"/>
        <v>2.208971428571429</v>
      </c>
      <c r="O84" s="10">
        <f t="shared" si="7"/>
        <v>158.88361698142859</v>
      </c>
      <c r="P84" s="11">
        <f t="shared" si="8"/>
        <v>0.43601431663399726</v>
      </c>
    </row>
    <row r="85" spans="1:16">
      <c r="A85" s="9">
        <f t="shared" si="11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>димвенканали!F85</f>
        <v>192.4</v>
      </c>
      <c r="G85" s="8">
        <v>0</v>
      </c>
      <c r="H85" s="8">
        <v>0</v>
      </c>
      <c r="I85" s="18">
        <v>0</v>
      </c>
      <c r="J85" s="18">
        <f t="shared" si="9"/>
        <v>0</v>
      </c>
      <c r="K85" s="10">
        <f t="shared" si="6"/>
        <v>0</v>
      </c>
      <c r="L85" s="10">
        <v>0</v>
      </c>
      <c r="M85" s="10">
        <v>0</v>
      </c>
      <c r="N85" s="201">
        <f t="shared" si="10"/>
        <v>0</v>
      </c>
      <c r="O85" s="10">
        <f t="shared" si="7"/>
        <v>0</v>
      </c>
      <c r="P85" s="11">
        <f t="shared" si="8"/>
        <v>0</v>
      </c>
    </row>
    <row r="86" spans="1:16">
      <c r="A86" s="9">
        <f t="shared" si="11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>димвенканали!F86</f>
        <v>156.4</v>
      </c>
      <c r="G86" s="8">
        <v>0</v>
      </c>
      <c r="H86" s="8">
        <v>0</v>
      </c>
      <c r="I86" s="18">
        <v>0</v>
      </c>
      <c r="J86" s="18">
        <f t="shared" si="9"/>
        <v>0</v>
      </c>
      <c r="K86" s="10">
        <f t="shared" si="6"/>
        <v>0</v>
      </c>
      <c r="L86" s="10">
        <v>0</v>
      </c>
      <c r="M86" s="10">
        <v>0</v>
      </c>
      <c r="N86" s="201">
        <f t="shared" si="10"/>
        <v>0</v>
      </c>
      <c r="O86" s="10">
        <f t="shared" si="7"/>
        <v>0</v>
      </c>
      <c r="P86" s="11">
        <f t="shared" si="8"/>
        <v>0</v>
      </c>
    </row>
    <row r="87" spans="1:16">
      <c r="A87" s="9">
        <f t="shared" si="11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>димвенканали!F87</f>
        <v>242.3</v>
      </c>
      <c r="G87" s="8">
        <v>0</v>
      </c>
      <c r="H87" s="8">
        <v>0</v>
      </c>
      <c r="I87" s="18">
        <v>0</v>
      </c>
      <c r="J87" s="18">
        <f t="shared" si="9"/>
        <v>0</v>
      </c>
      <c r="K87" s="10">
        <f t="shared" si="6"/>
        <v>0</v>
      </c>
      <c r="L87" s="10">
        <v>0</v>
      </c>
      <c r="M87" s="10">
        <v>0</v>
      </c>
      <c r="N87" s="201">
        <f t="shared" si="10"/>
        <v>0</v>
      </c>
      <c r="O87" s="10">
        <f t="shared" si="7"/>
        <v>0</v>
      </c>
      <c r="P87" s="11">
        <f t="shared" si="8"/>
        <v>0</v>
      </c>
    </row>
    <row r="88" spans="1:16">
      <c r="A88" s="9">
        <f t="shared" si="11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>димвенканали!F88</f>
        <v>720.34</v>
      </c>
      <c r="G88" s="8">
        <v>131</v>
      </c>
      <c r="H88" s="8">
        <v>131</v>
      </c>
      <c r="I88" s="18">
        <v>0.15595238095238095</v>
      </c>
      <c r="J88" s="18">
        <f t="shared" si="9"/>
        <v>314.5575119047619</v>
      </c>
      <c r="K88" s="10">
        <f t="shared" si="6"/>
        <v>115.66279712738095</v>
      </c>
      <c r="L88" s="10">
        <v>121.51029761904762</v>
      </c>
      <c r="M88" s="10">
        <v>7.7789047619047622</v>
      </c>
      <c r="N88" s="201">
        <f t="shared" si="10"/>
        <v>7.7789047619047622</v>
      </c>
      <c r="O88" s="10">
        <f t="shared" si="7"/>
        <v>559.5095114130952</v>
      </c>
      <c r="P88" s="11">
        <f t="shared" si="8"/>
        <v>0.8190261314124414</v>
      </c>
    </row>
    <row r="89" spans="1:16">
      <c r="A89" s="9">
        <f t="shared" si="11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>димвенканали!F89</f>
        <v>608.94999999999993</v>
      </c>
      <c r="G89" s="8">
        <v>61.5</v>
      </c>
      <c r="H89" s="8">
        <v>61.5</v>
      </c>
      <c r="I89" s="18">
        <v>7.3214285714285718E-2</v>
      </c>
      <c r="J89" s="18">
        <f t="shared" si="9"/>
        <v>147.67394642857144</v>
      </c>
      <c r="K89" s="10">
        <f t="shared" si="6"/>
        <v>54.29971010178572</v>
      </c>
      <c r="L89" s="10">
        <v>57.044910714285713</v>
      </c>
      <c r="M89" s="10">
        <v>3.6519285714285719</v>
      </c>
      <c r="N89" s="201">
        <f t="shared" si="10"/>
        <v>3.6519285714285719</v>
      </c>
      <c r="O89" s="10">
        <f t="shared" si="7"/>
        <v>262.67049581607148</v>
      </c>
      <c r="P89" s="11">
        <f t="shared" si="8"/>
        <v>0.45237319523994057</v>
      </c>
    </row>
    <row r="90" spans="1:16">
      <c r="A90" s="9">
        <f t="shared" si="11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>димвенканали!F90</f>
        <v>1274.75</v>
      </c>
      <c r="G90" s="8">
        <v>196</v>
      </c>
      <c r="H90" s="8">
        <v>196</v>
      </c>
      <c r="I90" s="18">
        <v>0.23333333333333334</v>
      </c>
      <c r="J90" s="18">
        <f t="shared" si="9"/>
        <v>470.63566666666668</v>
      </c>
      <c r="K90" s="10">
        <f t="shared" si="6"/>
        <v>173.05273463333336</v>
      </c>
      <c r="L90" s="10">
        <v>181.80166666666668</v>
      </c>
      <c r="M90" s="10">
        <v>11.638666666666667</v>
      </c>
      <c r="N90" s="201">
        <f t="shared" si="10"/>
        <v>11.638666666666667</v>
      </c>
      <c r="O90" s="10">
        <f t="shared" si="7"/>
        <v>837.12873463333335</v>
      </c>
      <c r="P90" s="11">
        <f t="shared" si="8"/>
        <v>0.67382680777022053</v>
      </c>
    </row>
    <row r="91" spans="1:16">
      <c r="A91" s="9">
        <f t="shared" si="11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>димвенканали!F91</f>
        <v>636.95000000000005</v>
      </c>
      <c r="G91" s="8">
        <v>44</v>
      </c>
      <c r="H91" s="8">
        <v>44</v>
      </c>
      <c r="I91" s="18">
        <v>5.2380952380952382E-2</v>
      </c>
      <c r="J91" s="18">
        <f t="shared" si="9"/>
        <v>105.65290476190476</v>
      </c>
      <c r="K91" s="10">
        <f t="shared" si="6"/>
        <v>38.848573080952384</v>
      </c>
      <c r="L91" s="10">
        <v>40.812619047619044</v>
      </c>
      <c r="M91" s="10">
        <v>2.6127619047619048</v>
      </c>
      <c r="N91" s="201">
        <f t="shared" si="10"/>
        <v>2.6127619047619048</v>
      </c>
      <c r="O91" s="10">
        <f t="shared" si="7"/>
        <v>187.9268587952381</v>
      </c>
      <c r="P91" s="11">
        <f t="shared" si="8"/>
        <v>0.29504177532810755</v>
      </c>
    </row>
    <row r="92" spans="1:16">
      <c r="A92" s="9">
        <f t="shared" si="11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>димвенканали!F92</f>
        <v>1083.03</v>
      </c>
      <c r="G92" s="8">
        <v>181</v>
      </c>
      <c r="H92" s="8">
        <v>181</v>
      </c>
      <c r="I92" s="18">
        <v>0.21547619047619049</v>
      </c>
      <c r="J92" s="18">
        <f t="shared" si="9"/>
        <v>434.61763095238098</v>
      </c>
      <c r="K92" s="10">
        <f t="shared" si="6"/>
        <v>159.80890290119049</v>
      </c>
      <c r="L92" s="10">
        <v>167.88827380952381</v>
      </c>
      <c r="M92" s="10">
        <v>10.747952380952382</v>
      </c>
      <c r="N92" s="201">
        <f t="shared" si="10"/>
        <v>10.747952380952382</v>
      </c>
      <c r="O92" s="10">
        <f t="shared" si="7"/>
        <v>773.06276004404765</v>
      </c>
      <c r="P92" s="11">
        <f t="shared" si="8"/>
        <v>0.71379625683872805</v>
      </c>
    </row>
    <row r="93" spans="1:16">
      <c r="A93" s="9">
        <f t="shared" si="11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>димвенканали!F93</f>
        <v>830.01</v>
      </c>
      <c r="G93" s="8">
        <v>100</v>
      </c>
      <c r="H93" s="8">
        <v>100</v>
      </c>
      <c r="I93" s="18">
        <v>0.11904761904761904</v>
      </c>
      <c r="J93" s="18">
        <f t="shared" si="9"/>
        <v>240.12023809523808</v>
      </c>
      <c r="K93" s="10">
        <f t="shared" si="6"/>
        <v>88.292211547619047</v>
      </c>
      <c r="L93" s="10">
        <v>92.75595238095238</v>
      </c>
      <c r="M93" s="10">
        <v>5.9380952380952383</v>
      </c>
      <c r="N93" s="201">
        <f t="shared" si="10"/>
        <v>5.9380952380952383</v>
      </c>
      <c r="O93" s="10">
        <f t="shared" si="7"/>
        <v>427.10649726190479</v>
      </c>
      <c r="P93" s="11">
        <f t="shared" si="8"/>
        <v>0.51457994152107178</v>
      </c>
    </row>
    <row r="94" spans="1:16">
      <c r="A94" s="9">
        <f t="shared" si="11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>димвенканали!F94</f>
        <v>387.95</v>
      </c>
      <c r="G94" s="8">
        <v>50</v>
      </c>
      <c r="H94" s="8">
        <v>50</v>
      </c>
      <c r="I94" s="18">
        <v>5.9523809523809521E-2</v>
      </c>
      <c r="J94" s="18">
        <f t="shared" si="9"/>
        <v>120.06011904761904</v>
      </c>
      <c r="K94" s="10">
        <f t="shared" si="6"/>
        <v>44.146105773809523</v>
      </c>
      <c r="L94" s="10">
        <v>46.37797619047619</v>
      </c>
      <c r="M94" s="10">
        <v>2.9690476190476192</v>
      </c>
      <c r="N94" s="201">
        <f t="shared" si="10"/>
        <v>2.9690476190476192</v>
      </c>
      <c r="O94" s="10">
        <f t="shared" si="7"/>
        <v>213.5532486309524</v>
      </c>
      <c r="P94" s="11">
        <f t="shared" si="8"/>
        <v>0.55046590702655596</v>
      </c>
    </row>
    <row r="95" spans="1:16">
      <c r="A95" s="9">
        <f t="shared" si="11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>димвенканали!F95</f>
        <v>546.18000000000006</v>
      </c>
      <c r="G95" s="8">
        <v>57</v>
      </c>
      <c r="H95" s="8">
        <v>57</v>
      </c>
      <c r="I95" s="18">
        <v>6.7857142857142852E-2</v>
      </c>
      <c r="J95" s="18">
        <f t="shared" si="9"/>
        <v>136.86853571428571</v>
      </c>
      <c r="K95" s="10">
        <f t="shared" si="6"/>
        <v>50.326560582142861</v>
      </c>
      <c r="L95" s="10">
        <v>52.870892857142849</v>
      </c>
      <c r="M95" s="10">
        <v>3.3847142857142858</v>
      </c>
      <c r="N95" s="201">
        <f t="shared" si="10"/>
        <v>3.3847142857142858</v>
      </c>
      <c r="O95" s="10">
        <f t="shared" si="7"/>
        <v>243.45070343928572</v>
      </c>
      <c r="P95" s="11">
        <f t="shared" si="8"/>
        <v>0.5051054056999994</v>
      </c>
    </row>
    <row r="96" spans="1:16">
      <c r="A96" s="9">
        <f t="shared" si="11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>димвенканали!F96</f>
        <v>516.38</v>
      </c>
      <c r="G96" s="8">
        <v>78</v>
      </c>
      <c r="H96" s="8">
        <v>78</v>
      </c>
      <c r="I96" s="18">
        <v>9.285714285714286E-2</v>
      </c>
      <c r="J96" s="18">
        <f t="shared" si="9"/>
        <v>187.29378571428572</v>
      </c>
      <c r="K96" s="10">
        <f t="shared" si="6"/>
        <v>68.867925007142858</v>
      </c>
      <c r="L96" s="10">
        <v>72.349642857142854</v>
      </c>
      <c r="M96" s="10">
        <v>4.6317142857142857</v>
      </c>
      <c r="N96" s="201">
        <f t="shared" si="10"/>
        <v>4.6317142857142857</v>
      </c>
      <c r="O96" s="10">
        <f t="shared" si="7"/>
        <v>333.14306786428568</v>
      </c>
      <c r="P96" s="11">
        <f t="shared" si="8"/>
        <v>0.64515098931849735</v>
      </c>
    </row>
    <row r="97" spans="1:16">
      <c r="A97" s="9">
        <f t="shared" si="11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>димвенканали!F97</f>
        <v>342</v>
      </c>
      <c r="G97" s="8">
        <v>0</v>
      </c>
      <c r="H97" s="8">
        <v>0</v>
      </c>
      <c r="I97" s="18">
        <v>0</v>
      </c>
      <c r="J97" s="18">
        <f t="shared" si="9"/>
        <v>0</v>
      </c>
      <c r="K97" s="10">
        <f t="shared" si="6"/>
        <v>0</v>
      </c>
      <c r="L97" s="10">
        <v>0</v>
      </c>
      <c r="M97" s="10">
        <v>0</v>
      </c>
      <c r="N97" s="201">
        <f t="shared" si="10"/>
        <v>0</v>
      </c>
      <c r="O97" s="10">
        <f t="shared" si="7"/>
        <v>0</v>
      </c>
      <c r="P97" s="11">
        <f t="shared" si="8"/>
        <v>0</v>
      </c>
    </row>
    <row r="98" spans="1:16">
      <c r="A98" s="9">
        <f t="shared" si="11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>димвенканали!F98</f>
        <v>736.69999999999993</v>
      </c>
      <c r="G98" s="8">
        <v>131</v>
      </c>
      <c r="H98" s="8">
        <v>131</v>
      </c>
      <c r="I98" s="18">
        <v>0.15595238095238095</v>
      </c>
      <c r="J98" s="18">
        <f t="shared" si="9"/>
        <v>314.5575119047619</v>
      </c>
      <c r="K98" s="10">
        <f t="shared" si="6"/>
        <v>115.66279712738095</v>
      </c>
      <c r="L98" s="10">
        <v>121.51029761904762</v>
      </c>
      <c r="M98" s="10">
        <v>7.7789047619047622</v>
      </c>
      <c r="N98" s="201">
        <f t="shared" si="10"/>
        <v>7.7789047619047622</v>
      </c>
      <c r="O98" s="10">
        <f t="shared" si="7"/>
        <v>559.5095114130952</v>
      </c>
      <c r="P98" s="11">
        <f t="shared" si="8"/>
        <v>0.81931397190378563</v>
      </c>
    </row>
    <row r="99" spans="1:16">
      <c r="A99" s="9">
        <f t="shared" si="11"/>
        <v>94</v>
      </c>
      <c r="B99" s="107" t="s">
        <v>412</v>
      </c>
      <c r="C99" s="8">
        <f>димвенканали!C99</f>
        <v>214.1</v>
      </c>
      <c r="D99" s="8">
        <f>димвенканали!D99</f>
        <v>0</v>
      </c>
      <c r="E99" s="8">
        <f>димвенканали!E99</f>
        <v>0</v>
      </c>
      <c r="F99" s="8">
        <f>димвенканали!F99</f>
        <v>214.1</v>
      </c>
      <c r="G99" s="8">
        <v>0</v>
      </c>
      <c r="H99" s="8">
        <v>0</v>
      </c>
      <c r="I99" s="18">
        <v>0</v>
      </c>
      <c r="J99" s="18">
        <f t="shared" si="9"/>
        <v>0</v>
      </c>
      <c r="K99" s="10">
        <f t="shared" si="6"/>
        <v>0</v>
      </c>
      <c r="L99" s="10">
        <v>0</v>
      </c>
      <c r="M99" s="10">
        <v>0</v>
      </c>
      <c r="N99" s="201">
        <f t="shared" si="10"/>
        <v>0</v>
      </c>
      <c r="O99" s="10">
        <f t="shared" si="7"/>
        <v>0</v>
      </c>
      <c r="P99" s="11">
        <f t="shared" si="8"/>
        <v>0</v>
      </c>
    </row>
    <row r="100" spans="1:16">
      <c r="A100" s="9">
        <f t="shared" si="11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>димвенканали!F100</f>
        <v>511.78</v>
      </c>
      <c r="G100" s="8">
        <v>95.48</v>
      </c>
      <c r="H100" s="8">
        <v>95.48</v>
      </c>
      <c r="I100" s="18">
        <v>0.11366666666666667</v>
      </c>
      <c r="J100" s="18">
        <f t="shared" si="9"/>
        <v>229.26680333333334</v>
      </c>
      <c r="K100" s="10">
        <f t="shared" si="6"/>
        <v>84.301403585666677</v>
      </c>
      <c r="L100" s="10">
        <v>88.563383333333334</v>
      </c>
      <c r="M100" s="10">
        <v>5.6696933333333339</v>
      </c>
      <c r="N100" s="201">
        <f t="shared" si="10"/>
        <v>5.6696933333333339</v>
      </c>
      <c r="O100" s="10">
        <f t="shared" si="7"/>
        <v>407.80128358566668</v>
      </c>
      <c r="P100" s="11">
        <f t="shared" si="8"/>
        <v>0.79682926958002798</v>
      </c>
    </row>
    <row r="101" spans="1:16">
      <c r="A101" s="9">
        <f t="shared" si="11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>димвенканали!F101</f>
        <v>243</v>
      </c>
      <c r="G101" s="8">
        <v>0</v>
      </c>
      <c r="H101" s="8">
        <v>0</v>
      </c>
      <c r="I101" s="18">
        <v>0</v>
      </c>
      <c r="J101" s="18">
        <f t="shared" si="9"/>
        <v>0</v>
      </c>
      <c r="K101" s="10">
        <f t="shared" si="6"/>
        <v>0</v>
      </c>
      <c r="L101" s="10">
        <v>0</v>
      </c>
      <c r="M101" s="10">
        <v>0</v>
      </c>
      <c r="N101" s="201">
        <f t="shared" si="10"/>
        <v>0</v>
      </c>
      <c r="O101" s="10">
        <f t="shared" si="7"/>
        <v>0</v>
      </c>
      <c r="P101" s="11">
        <f t="shared" si="8"/>
        <v>0</v>
      </c>
    </row>
    <row r="102" spans="1:16">
      <c r="A102" s="9">
        <f t="shared" si="11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>димвенканали!F102</f>
        <v>468.8</v>
      </c>
      <c r="G102" s="8">
        <v>52</v>
      </c>
      <c r="H102" s="8">
        <v>52</v>
      </c>
      <c r="I102" s="18">
        <v>6.1904761904761907E-2</v>
      </c>
      <c r="J102" s="18">
        <f t="shared" si="9"/>
        <v>124.86252380952381</v>
      </c>
      <c r="K102" s="10">
        <f t="shared" si="6"/>
        <v>45.911950004761906</v>
      </c>
      <c r="L102" s="10">
        <v>48.233095238095238</v>
      </c>
      <c r="M102" s="10">
        <v>3.0878095238095242</v>
      </c>
      <c r="N102" s="201">
        <f t="shared" si="10"/>
        <v>3.0878095238095242</v>
      </c>
      <c r="O102" s="10">
        <f t="shared" si="7"/>
        <v>222.09537857619048</v>
      </c>
      <c r="P102" s="11">
        <f t="shared" si="8"/>
        <v>0.47375294064887047</v>
      </c>
    </row>
    <row r="103" spans="1:16">
      <c r="A103" s="9">
        <f t="shared" si="11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>димвенканали!F103</f>
        <v>303.22000000000003</v>
      </c>
      <c r="G103" s="8">
        <v>40.5</v>
      </c>
      <c r="H103" s="8">
        <v>40.5</v>
      </c>
      <c r="I103" s="18">
        <v>4.8214285714285716E-2</v>
      </c>
      <c r="J103" s="18">
        <f t="shared" si="9"/>
        <v>97.248696428571435</v>
      </c>
      <c r="K103" s="10">
        <f t="shared" si="6"/>
        <v>35.758345676785716</v>
      </c>
      <c r="L103" s="10">
        <v>37.566160714285715</v>
      </c>
      <c r="M103" s="10">
        <v>2.4049285714285715</v>
      </c>
      <c r="N103" s="201">
        <f t="shared" si="10"/>
        <v>2.4049285714285715</v>
      </c>
      <c r="O103" s="10">
        <f t="shared" si="7"/>
        <v>172.97813139107143</v>
      </c>
      <c r="P103" s="11">
        <f t="shared" si="8"/>
        <v>0.57047071892049139</v>
      </c>
    </row>
    <row r="104" spans="1:16">
      <c r="A104" s="9">
        <f t="shared" si="11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>димвенканали!F104</f>
        <v>242.77</v>
      </c>
      <c r="G104" s="8">
        <v>35.5</v>
      </c>
      <c r="H104" s="8">
        <v>35.5</v>
      </c>
      <c r="I104" s="18">
        <v>4.2261904761904764E-2</v>
      </c>
      <c r="J104" s="18">
        <f t="shared" si="9"/>
        <v>85.24268452380953</v>
      </c>
      <c r="K104" s="10">
        <f t="shared" si="6"/>
        <v>31.343735099404768</v>
      </c>
      <c r="L104" s="10">
        <v>32.928363095238097</v>
      </c>
      <c r="M104" s="10">
        <v>2.10802380952381</v>
      </c>
      <c r="N104" s="201">
        <f t="shared" si="10"/>
        <v>2.10802380952381</v>
      </c>
      <c r="O104" s="10">
        <f t="shared" si="7"/>
        <v>151.62280652797622</v>
      </c>
      <c r="P104" s="11">
        <f t="shared" si="8"/>
        <v>0.62455330777269114</v>
      </c>
    </row>
    <row r="105" spans="1:16">
      <c r="A105" s="9">
        <f t="shared" si="11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>димвенканали!F105</f>
        <v>474.8</v>
      </c>
      <c r="G105" s="8">
        <v>55</v>
      </c>
      <c r="H105" s="8">
        <v>55</v>
      </c>
      <c r="I105" s="18">
        <v>6.5476190476190479E-2</v>
      </c>
      <c r="J105" s="18">
        <f t="shared" si="9"/>
        <v>132.06613095238095</v>
      </c>
      <c r="K105" s="10">
        <f t="shared" si="6"/>
        <v>48.560716351190479</v>
      </c>
      <c r="L105" s="10">
        <v>51.015773809523807</v>
      </c>
      <c r="M105" s="10">
        <v>3.2659523809523812</v>
      </c>
      <c r="N105" s="201">
        <f t="shared" si="10"/>
        <v>3.2659523809523812</v>
      </c>
      <c r="O105" s="10">
        <f t="shared" si="7"/>
        <v>234.9085734940476</v>
      </c>
      <c r="P105" s="11">
        <f t="shared" si="8"/>
        <v>0.51548951831039636</v>
      </c>
    </row>
    <row r="106" spans="1:16">
      <c r="A106" s="9">
        <f t="shared" si="11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>димвенканали!F106</f>
        <v>325.19</v>
      </c>
      <c r="G106" s="8">
        <v>54.2</v>
      </c>
      <c r="H106" s="8">
        <v>54.2</v>
      </c>
      <c r="I106" s="18">
        <v>6.4523809523809525E-2</v>
      </c>
      <c r="J106" s="18">
        <f t="shared" si="9"/>
        <v>130.14516904761905</v>
      </c>
      <c r="K106" s="10">
        <f t="shared" si="6"/>
        <v>47.85437865880953</v>
      </c>
      <c r="L106" s="10">
        <v>50.273726190476189</v>
      </c>
      <c r="M106" s="10">
        <v>3.2184476190476192</v>
      </c>
      <c r="N106" s="201">
        <f t="shared" si="10"/>
        <v>3.2184476190476192</v>
      </c>
      <c r="O106" s="10">
        <f t="shared" si="7"/>
        <v>231.49172151595241</v>
      </c>
      <c r="P106" s="11">
        <f t="shared" si="8"/>
        <v>0.71186605220318089</v>
      </c>
    </row>
    <row r="107" spans="1:16">
      <c r="A107" s="9">
        <f t="shared" si="11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>димвенканали!F107</f>
        <v>309</v>
      </c>
      <c r="G107" s="8">
        <v>0</v>
      </c>
      <c r="H107" s="8">
        <v>0</v>
      </c>
      <c r="I107" s="18">
        <v>0</v>
      </c>
      <c r="J107" s="18">
        <f t="shared" si="9"/>
        <v>0</v>
      </c>
      <c r="K107" s="10">
        <f t="shared" si="6"/>
        <v>0</v>
      </c>
      <c r="L107" s="10">
        <v>0</v>
      </c>
      <c r="M107" s="10">
        <v>0</v>
      </c>
      <c r="N107" s="201">
        <f t="shared" si="10"/>
        <v>0</v>
      </c>
      <c r="O107" s="10">
        <f t="shared" si="7"/>
        <v>0</v>
      </c>
      <c r="P107" s="11">
        <f t="shared" si="8"/>
        <v>0</v>
      </c>
    </row>
    <row r="108" spans="1:16">
      <c r="A108" s="9">
        <f t="shared" si="11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>димвенканали!F108</f>
        <v>556.29999999999995</v>
      </c>
      <c r="G108" s="8">
        <v>95</v>
      </c>
      <c r="H108" s="8">
        <v>95</v>
      </c>
      <c r="I108" s="18">
        <v>0.1130952380952381</v>
      </c>
      <c r="J108" s="18">
        <f t="shared" si="9"/>
        <v>228.11422619047619</v>
      </c>
      <c r="K108" s="10">
        <f t="shared" si="6"/>
        <v>83.877600970238106</v>
      </c>
      <c r="L108" s="10">
        <v>88.118154761904762</v>
      </c>
      <c r="M108" s="10">
        <v>5.6411904761904763</v>
      </c>
      <c r="N108" s="201">
        <f t="shared" si="10"/>
        <v>5.6411904761904763</v>
      </c>
      <c r="O108" s="10">
        <f t="shared" si="7"/>
        <v>405.75117239880956</v>
      </c>
      <c r="P108" s="11">
        <f t="shared" si="8"/>
        <v>0.7293747481553291</v>
      </c>
    </row>
    <row r="109" spans="1:16">
      <c r="A109" s="9">
        <f t="shared" si="11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>димвенканали!F109</f>
        <v>537.9</v>
      </c>
      <c r="G109" s="8">
        <v>93</v>
      </c>
      <c r="H109" s="8">
        <v>93</v>
      </c>
      <c r="I109" s="18">
        <v>0.11071428571428571</v>
      </c>
      <c r="J109" s="18">
        <f t="shared" si="9"/>
        <v>223.31182142857142</v>
      </c>
      <c r="K109" s="10">
        <f t="shared" si="6"/>
        <v>82.111756739285724</v>
      </c>
      <c r="L109" s="10">
        <v>86.263035714285706</v>
      </c>
      <c r="M109" s="10">
        <v>5.5224285714285717</v>
      </c>
      <c r="N109" s="201">
        <f t="shared" si="10"/>
        <v>5.5224285714285717</v>
      </c>
      <c r="O109" s="10">
        <f t="shared" si="7"/>
        <v>397.20904245357144</v>
      </c>
      <c r="P109" s="11">
        <f t="shared" si="8"/>
        <v>0.73844402761400163</v>
      </c>
    </row>
    <row r="110" spans="1:16">
      <c r="A110" s="9">
        <f t="shared" si="11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>димвенканали!F110</f>
        <v>207.22</v>
      </c>
      <c r="G110" s="8">
        <v>0</v>
      </c>
      <c r="H110" s="8">
        <v>0</v>
      </c>
      <c r="I110" s="18">
        <v>0</v>
      </c>
      <c r="J110" s="18">
        <f t="shared" si="9"/>
        <v>0</v>
      </c>
      <c r="K110" s="10">
        <f t="shared" si="6"/>
        <v>0</v>
      </c>
      <c r="L110" s="10">
        <v>0</v>
      </c>
      <c r="M110" s="10">
        <v>0</v>
      </c>
      <c r="N110" s="201">
        <f t="shared" si="10"/>
        <v>0</v>
      </c>
      <c r="O110" s="10">
        <f t="shared" si="7"/>
        <v>0</v>
      </c>
      <c r="P110" s="11">
        <f t="shared" si="8"/>
        <v>0</v>
      </c>
    </row>
    <row r="111" spans="1:16">
      <c r="A111" s="9">
        <f t="shared" si="11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>димвенканали!F111</f>
        <v>261.62</v>
      </c>
      <c r="G111" s="8">
        <v>0</v>
      </c>
      <c r="H111" s="8">
        <v>0</v>
      </c>
      <c r="I111" s="18">
        <v>0</v>
      </c>
      <c r="J111" s="18">
        <f t="shared" si="9"/>
        <v>0</v>
      </c>
      <c r="K111" s="10">
        <f t="shared" si="6"/>
        <v>0</v>
      </c>
      <c r="L111" s="10">
        <v>0</v>
      </c>
      <c r="M111" s="10">
        <v>0</v>
      </c>
      <c r="N111" s="201">
        <f t="shared" si="10"/>
        <v>0</v>
      </c>
      <c r="O111" s="10">
        <f t="shared" si="7"/>
        <v>0</v>
      </c>
      <c r="P111" s="11">
        <f t="shared" si="8"/>
        <v>0</v>
      </c>
    </row>
    <row r="112" spans="1:16">
      <c r="A112" s="9">
        <f t="shared" si="11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>димвенканали!F112</f>
        <v>263.7</v>
      </c>
      <c r="G112" s="8">
        <v>0</v>
      </c>
      <c r="H112" s="8">
        <v>0</v>
      </c>
      <c r="I112" s="18">
        <v>0</v>
      </c>
      <c r="J112" s="18">
        <f t="shared" si="9"/>
        <v>0</v>
      </c>
      <c r="K112" s="10">
        <f t="shared" si="6"/>
        <v>0</v>
      </c>
      <c r="L112" s="10">
        <v>0</v>
      </c>
      <c r="M112" s="10">
        <v>0</v>
      </c>
      <c r="N112" s="201">
        <f t="shared" si="10"/>
        <v>0</v>
      </c>
      <c r="O112" s="10">
        <f t="shared" si="7"/>
        <v>0</v>
      </c>
      <c r="P112" s="11">
        <f t="shared" si="8"/>
        <v>0</v>
      </c>
    </row>
    <row r="113" spans="1:16">
      <c r="A113" s="9">
        <f t="shared" si="11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>димвенканали!F113</f>
        <v>208.8</v>
      </c>
      <c r="G113" s="8">
        <v>0</v>
      </c>
      <c r="H113" s="8">
        <v>0</v>
      </c>
      <c r="I113" s="18">
        <v>0</v>
      </c>
      <c r="J113" s="18">
        <f t="shared" si="9"/>
        <v>0</v>
      </c>
      <c r="K113" s="10">
        <f t="shared" si="6"/>
        <v>0</v>
      </c>
      <c r="L113" s="10">
        <v>0</v>
      </c>
      <c r="M113" s="10">
        <v>0</v>
      </c>
      <c r="N113" s="201">
        <f t="shared" si="10"/>
        <v>0</v>
      </c>
      <c r="O113" s="10">
        <f t="shared" si="7"/>
        <v>0</v>
      </c>
      <c r="P113" s="11">
        <f t="shared" si="8"/>
        <v>0</v>
      </c>
    </row>
    <row r="114" spans="1:16">
      <c r="A114" s="9">
        <f t="shared" si="11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>димвенканали!F114</f>
        <v>1631.7</v>
      </c>
      <c r="G114" s="8">
        <v>159</v>
      </c>
      <c r="H114" s="8">
        <v>159</v>
      </c>
      <c r="I114" s="18">
        <v>0.18928571428571428</v>
      </c>
      <c r="J114" s="18">
        <f t="shared" si="9"/>
        <v>381.79117857142853</v>
      </c>
      <c r="K114" s="10">
        <f t="shared" si="6"/>
        <v>140.38461636071429</v>
      </c>
      <c r="L114" s="10">
        <v>147.48196428571427</v>
      </c>
      <c r="M114" s="10">
        <v>9.4415714285714287</v>
      </c>
      <c r="N114" s="201">
        <f t="shared" si="10"/>
        <v>9.4415714285714287</v>
      </c>
      <c r="O114" s="10">
        <f t="shared" si="7"/>
        <v>679.0993306464286</v>
      </c>
      <c r="P114" s="11">
        <f t="shared" si="8"/>
        <v>0.45318607317078985</v>
      </c>
    </row>
    <row r="115" spans="1:16">
      <c r="A115" s="9">
        <f t="shared" si="11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>димвенканали!F115</f>
        <v>1506.1</v>
      </c>
      <c r="G115" s="8">
        <v>255</v>
      </c>
      <c r="H115" s="8">
        <v>255</v>
      </c>
      <c r="I115" s="18">
        <v>0.30357142857142855</v>
      </c>
      <c r="J115" s="18">
        <f t="shared" si="9"/>
        <v>612.30660714285705</v>
      </c>
      <c r="K115" s="10">
        <f t="shared" si="6"/>
        <v>225.14513944642854</v>
      </c>
      <c r="L115" s="10">
        <v>236.52767857142854</v>
      </c>
      <c r="M115" s="10">
        <v>15.142142857142856</v>
      </c>
      <c r="N115" s="201">
        <f t="shared" si="10"/>
        <v>15.142142857142856</v>
      </c>
      <c r="O115" s="10">
        <f t="shared" si="7"/>
        <v>1089.1215680178568</v>
      </c>
      <c r="P115" s="11">
        <f t="shared" si="8"/>
        <v>0.72314027489400234</v>
      </c>
    </row>
    <row r="116" spans="1:16">
      <c r="A116" s="9">
        <f t="shared" si="11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>димвенканали!F116</f>
        <v>2013.2</v>
      </c>
      <c r="G116" s="8">
        <v>229</v>
      </c>
      <c r="H116" s="8">
        <v>229</v>
      </c>
      <c r="I116" s="18">
        <v>0.27261904761904759</v>
      </c>
      <c r="J116" s="18">
        <f t="shared" si="9"/>
        <v>549.87534523809518</v>
      </c>
      <c r="K116" s="10">
        <f t="shared" si="6"/>
        <v>202.18916444404761</v>
      </c>
      <c r="L116" s="10">
        <v>212.41113095238092</v>
      </c>
      <c r="M116" s="10">
        <v>13.598238095238095</v>
      </c>
      <c r="N116" s="201">
        <f t="shared" si="10"/>
        <v>13.598238095238095</v>
      </c>
      <c r="O116" s="10">
        <f t="shared" si="7"/>
        <v>978.07387872976176</v>
      </c>
      <c r="P116" s="11">
        <f t="shared" si="8"/>
        <v>0.48583045833983796</v>
      </c>
    </row>
    <row r="117" spans="1:16">
      <c r="A117" s="9">
        <f t="shared" si="11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>димвенканали!F117</f>
        <v>780.96</v>
      </c>
      <c r="G117" s="8">
        <v>103</v>
      </c>
      <c r="H117" s="8">
        <v>103</v>
      </c>
      <c r="I117" s="18">
        <v>0.12261904761904761</v>
      </c>
      <c r="J117" s="18">
        <f t="shared" si="9"/>
        <v>247.32384523809523</v>
      </c>
      <c r="K117" s="10">
        <f t="shared" si="6"/>
        <v>90.94097789404762</v>
      </c>
      <c r="L117" s="10">
        <v>95.538630952380942</v>
      </c>
      <c r="M117" s="10">
        <v>6.1162380952380957</v>
      </c>
      <c r="N117" s="201">
        <f t="shared" si="10"/>
        <v>6.1162380952380957</v>
      </c>
      <c r="O117" s="10">
        <f t="shared" si="7"/>
        <v>439.91969217976185</v>
      </c>
      <c r="P117" s="11">
        <f t="shared" si="8"/>
        <v>0.5858097530890618</v>
      </c>
    </row>
    <row r="118" spans="1:16">
      <c r="A118" s="9">
        <f t="shared" si="11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>димвенканали!F118</f>
        <v>529.01</v>
      </c>
      <c r="G118" s="8">
        <v>80</v>
      </c>
      <c r="H118" s="8">
        <v>80</v>
      </c>
      <c r="I118" s="18">
        <v>9.5238095238095233E-2</v>
      </c>
      <c r="J118" s="18">
        <f t="shared" si="9"/>
        <v>192.09619047619046</v>
      </c>
      <c r="K118" s="10">
        <f t="shared" si="6"/>
        <v>70.63376923809524</v>
      </c>
      <c r="L118" s="10">
        <v>74.204761904761895</v>
      </c>
      <c r="M118" s="10">
        <v>4.7504761904761903</v>
      </c>
      <c r="N118" s="201">
        <f t="shared" si="10"/>
        <v>4.7504761904761903</v>
      </c>
      <c r="O118" s="10">
        <f t="shared" si="7"/>
        <v>341.6851978095238</v>
      </c>
      <c r="P118" s="11">
        <f t="shared" si="8"/>
        <v>0.64589553658630994</v>
      </c>
    </row>
    <row r="119" spans="1:16">
      <c r="A119" s="9">
        <f t="shared" si="11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>димвенканали!F119</f>
        <v>720.28</v>
      </c>
      <c r="G119" s="8">
        <v>83</v>
      </c>
      <c r="H119" s="8">
        <v>83</v>
      </c>
      <c r="I119" s="18">
        <v>9.8809523809523805E-2</v>
      </c>
      <c r="J119" s="18">
        <f t="shared" si="9"/>
        <v>199.29979761904761</v>
      </c>
      <c r="K119" s="10">
        <f t="shared" si="6"/>
        <v>73.282535584523814</v>
      </c>
      <c r="L119" s="10">
        <v>76.987440476190471</v>
      </c>
      <c r="M119" s="10">
        <v>4.9286190476190477</v>
      </c>
      <c r="N119" s="201">
        <f t="shared" si="10"/>
        <v>4.9286190476190477</v>
      </c>
      <c r="O119" s="10">
        <f t="shared" si="7"/>
        <v>354.49839272738092</v>
      </c>
      <c r="P119" s="11">
        <f t="shared" si="8"/>
        <v>0.53811347145842459</v>
      </c>
    </row>
    <row r="120" spans="1:16">
      <c r="A120" s="9">
        <f t="shared" si="11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>димвенканали!F120</f>
        <v>499.4</v>
      </c>
      <c r="G120" s="8">
        <v>95</v>
      </c>
      <c r="H120" s="8">
        <v>95</v>
      </c>
      <c r="I120" s="18">
        <v>0.1130952380952381</v>
      </c>
      <c r="J120" s="18">
        <f t="shared" si="9"/>
        <v>228.11422619047619</v>
      </c>
      <c r="K120" s="10">
        <f t="shared" si="6"/>
        <v>83.877600970238106</v>
      </c>
      <c r="L120" s="10">
        <v>88.118154761904762</v>
      </c>
      <c r="M120" s="10">
        <v>5.6411904761904763</v>
      </c>
      <c r="N120" s="201">
        <f t="shared" si="10"/>
        <v>5.6411904761904763</v>
      </c>
      <c r="O120" s="10">
        <f t="shared" si="7"/>
        <v>405.75117239880956</v>
      </c>
      <c r="P120" s="11">
        <f t="shared" si="8"/>
        <v>0.81247731757871366</v>
      </c>
    </row>
    <row r="121" spans="1:16">
      <c r="A121" s="9">
        <f t="shared" si="11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>димвенканали!F121</f>
        <v>595.1</v>
      </c>
      <c r="G121" s="8">
        <v>104</v>
      </c>
      <c r="H121" s="8">
        <v>104</v>
      </c>
      <c r="I121" s="18">
        <v>0.12380952380952381</v>
      </c>
      <c r="J121" s="18">
        <f t="shared" si="9"/>
        <v>249.72504761904761</v>
      </c>
      <c r="K121" s="10">
        <f t="shared" si="6"/>
        <v>91.823900009523811</v>
      </c>
      <c r="L121" s="10">
        <v>96.466190476190476</v>
      </c>
      <c r="M121" s="10">
        <v>6.1756190476190485</v>
      </c>
      <c r="N121" s="201">
        <f t="shared" si="10"/>
        <v>6.1756190476190485</v>
      </c>
      <c r="O121" s="10">
        <f t="shared" si="7"/>
        <v>444.19075715238097</v>
      </c>
      <c r="P121" s="11">
        <f t="shared" si="8"/>
        <v>0.7464136399804755</v>
      </c>
    </row>
    <row r="122" spans="1:16">
      <c r="A122" s="9">
        <f t="shared" si="11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>димвенканали!F122</f>
        <v>804.1</v>
      </c>
      <c r="G122" s="8">
        <v>89</v>
      </c>
      <c r="H122" s="8">
        <v>89</v>
      </c>
      <c r="I122" s="18">
        <v>0.10595238095238095</v>
      </c>
      <c r="J122" s="18">
        <f t="shared" si="9"/>
        <v>213.70701190476191</v>
      </c>
      <c r="K122" s="10">
        <f t="shared" ref="K122:K183" si="12">J122*0.3677</f>
        <v>78.58006827738096</v>
      </c>
      <c r="L122" s="10">
        <v>82.55279761904761</v>
      </c>
      <c r="M122" s="10">
        <v>5.2849047619047624</v>
      </c>
      <c r="N122" s="201">
        <f t="shared" si="10"/>
        <v>5.2849047619047624</v>
      </c>
      <c r="O122" s="10">
        <f t="shared" si="7"/>
        <v>380.12478256309527</v>
      </c>
      <c r="P122" s="11">
        <f t="shared" si="8"/>
        <v>0.47273322044906757</v>
      </c>
    </row>
    <row r="123" spans="1:16">
      <c r="A123" s="9">
        <f t="shared" si="11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>димвенканали!F123</f>
        <v>844.6</v>
      </c>
      <c r="G123" s="8">
        <v>95</v>
      </c>
      <c r="H123" s="8">
        <v>95</v>
      </c>
      <c r="I123" s="18">
        <v>0.1130952380952381</v>
      </c>
      <c r="J123" s="18">
        <f t="shared" si="9"/>
        <v>228.11422619047619</v>
      </c>
      <c r="K123" s="10">
        <f t="shared" si="12"/>
        <v>83.877600970238106</v>
      </c>
      <c r="L123" s="10">
        <v>88.118154761904762</v>
      </c>
      <c r="M123" s="10">
        <v>5.6411904761904763</v>
      </c>
      <c r="N123" s="201">
        <f t="shared" si="10"/>
        <v>5.6411904761904763</v>
      </c>
      <c r="O123" s="10">
        <f t="shared" si="7"/>
        <v>405.75117239880956</v>
      </c>
      <c r="P123" s="11">
        <f t="shared" si="8"/>
        <v>0.48040631351978397</v>
      </c>
    </row>
    <row r="124" spans="1:16">
      <c r="A124" s="9">
        <f t="shared" si="11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>димвенканали!F124</f>
        <v>1017</v>
      </c>
      <c r="G124" s="8">
        <v>183</v>
      </c>
      <c r="H124" s="8">
        <v>183</v>
      </c>
      <c r="I124" s="18">
        <v>0.21785714285714286</v>
      </c>
      <c r="J124" s="18">
        <f t="shared" si="9"/>
        <v>439.42003571428575</v>
      </c>
      <c r="K124" s="10">
        <f t="shared" si="12"/>
        <v>161.57474713214287</v>
      </c>
      <c r="L124" s="10">
        <v>169.74339285714285</v>
      </c>
      <c r="M124" s="10">
        <v>10.866714285714286</v>
      </c>
      <c r="N124" s="201">
        <f t="shared" si="10"/>
        <v>10.866714285714286</v>
      </c>
      <c r="O124" s="10">
        <f t="shared" si="7"/>
        <v>781.60488998928565</v>
      </c>
      <c r="P124" s="11">
        <f t="shared" si="8"/>
        <v>0.76853971483705574</v>
      </c>
    </row>
    <row r="125" spans="1:16">
      <c r="A125" s="9">
        <f t="shared" si="11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>димвенканали!F125</f>
        <v>630.4</v>
      </c>
      <c r="G125" s="8">
        <v>45.6</v>
      </c>
      <c r="H125" s="8">
        <v>45.6</v>
      </c>
      <c r="I125" s="18">
        <v>5.4285714285714284E-2</v>
      </c>
      <c r="J125" s="18">
        <f t="shared" si="9"/>
        <v>109.49482857142857</v>
      </c>
      <c r="K125" s="10">
        <f t="shared" si="12"/>
        <v>40.261248465714289</v>
      </c>
      <c r="L125" s="10">
        <v>42.29671428571428</v>
      </c>
      <c r="M125" s="10">
        <v>2.7077714285714287</v>
      </c>
      <c r="N125" s="201">
        <f t="shared" si="10"/>
        <v>2.7077714285714287</v>
      </c>
      <c r="O125" s="10">
        <f t="shared" si="7"/>
        <v>194.76056275142855</v>
      </c>
      <c r="P125" s="11">
        <f t="shared" si="8"/>
        <v>0.30894759319706305</v>
      </c>
    </row>
    <row r="126" spans="1:16">
      <c r="A126" s="9">
        <f t="shared" si="11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>димвенканали!F126</f>
        <v>777.76</v>
      </c>
      <c r="G126" s="8">
        <v>113</v>
      </c>
      <c r="H126" s="8">
        <v>113</v>
      </c>
      <c r="I126" s="18">
        <v>0.13452380952380952</v>
      </c>
      <c r="J126" s="18">
        <f t="shared" si="9"/>
        <v>271.33586904761904</v>
      </c>
      <c r="K126" s="10">
        <f t="shared" si="12"/>
        <v>99.77019904880953</v>
      </c>
      <c r="L126" s="10">
        <v>104.81422619047618</v>
      </c>
      <c r="M126" s="10">
        <v>6.7100476190476188</v>
      </c>
      <c r="N126" s="201">
        <f t="shared" si="10"/>
        <v>6.7100476190476188</v>
      </c>
      <c r="O126" s="10">
        <f t="shared" si="7"/>
        <v>482.63034190595232</v>
      </c>
      <c r="P126" s="11">
        <f t="shared" si="8"/>
        <v>0.62053890905414566</v>
      </c>
    </row>
    <row r="127" spans="1:16">
      <c r="A127" s="9">
        <f t="shared" si="11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>димвенканали!F127</f>
        <v>906.27</v>
      </c>
      <c r="G127" s="8">
        <v>95.6</v>
      </c>
      <c r="H127" s="8">
        <v>95.6</v>
      </c>
      <c r="I127" s="18">
        <v>0.1138095238095238</v>
      </c>
      <c r="J127" s="18">
        <f t="shared" si="9"/>
        <v>229.5549476190476</v>
      </c>
      <c r="K127" s="10">
        <f t="shared" si="12"/>
        <v>84.407354239523812</v>
      </c>
      <c r="L127" s="10">
        <v>88.674690476190463</v>
      </c>
      <c r="M127" s="10">
        <v>5.6768190476190474</v>
      </c>
      <c r="N127" s="201">
        <f t="shared" si="10"/>
        <v>5.6768190476190474</v>
      </c>
      <c r="O127" s="10">
        <f t="shared" si="7"/>
        <v>408.31381138238095</v>
      </c>
      <c r="P127" s="11">
        <f t="shared" si="8"/>
        <v>0.45054322815759207</v>
      </c>
    </row>
    <row r="128" spans="1:16">
      <c r="A128" s="9">
        <f t="shared" si="11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>димвенканали!F128</f>
        <v>895.68</v>
      </c>
      <c r="G128" s="8">
        <v>188</v>
      </c>
      <c r="H128" s="8">
        <v>188</v>
      </c>
      <c r="I128" s="18">
        <v>0.22380952380952382</v>
      </c>
      <c r="J128" s="18">
        <f t="shared" si="9"/>
        <v>451.42604761904761</v>
      </c>
      <c r="K128" s="10">
        <f t="shared" si="12"/>
        <v>165.98935770952383</v>
      </c>
      <c r="L128" s="10">
        <v>174.38119047619048</v>
      </c>
      <c r="M128" s="10">
        <v>11.163619047619049</v>
      </c>
      <c r="N128" s="201">
        <f t="shared" si="10"/>
        <v>11.163619047619049</v>
      </c>
      <c r="O128" s="10">
        <f t="shared" si="7"/>
        <v>802.96021485238089</v>
      </c>
      <c r="P128" s="11">
        <f t="shared" si="8"/>
        <v>0.89648112590699902</v>
      </c>
    </row>
    <row r="129" spans="1:16">
      <c r="A129" s="9">
        <f t="shared" si="11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>димвенканали!F129</f>
        <v>898.84</v>
      </c>
      <c r="G129" s="8">
        <v>140</v>
      </c>
      <c r="H129" s="8">
        <v>140</v>
      </c>
      <c r="I129" s="18">
        <v>0.16666666666666666</v>
      </c>
      <c r="J129" s="18">
        <f t="shared" si="9"/>
        <v>336.16833333333329</v>
      </c>
      <c r="K129" s="10">
        <f t="shared" si="12"/>
        <v>123.60909616666666</v>
      </c>
      <c r="L129" s="10">
        <v>129.85833333333332</v>
      </c>
      <c r="M129" s="10">
        <v>8.3133333333333326</v>
      </c>
      <c r="N129" s="201">
        <f t="shared" si="10"/>
        <v>8.3133333333333326</v>
      </c>
      <c r="O129" s="10">
        <f t="shared" si="7"/>
        <v>597.94909616666655</v>
      </c>
      <c r="P129" s="11">
        <f t="shared" si="8"/>
        <v>0.66524531192054925</v>
      </c>
    </row>
    <row r="130" spans="1:16">
      <c r="A130" s="9">
        <f t="shared" si="11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>димвенканали!F130</f>
        <v>956.6</v>
      </c>
      <c r="G130" s="8">
        <v>164</v>
      </c>
      <c r="H130" s="8">
        <v>164</v>
      </c>
      <c r="I130" s="18">
        <v>0.19523809523809524</v>
      </c>
      <c r="J130" s="18">
        <f t="shared" si="9"/>
        <v>393.79719047619045</v>
      </c>
      <c r="K130" s="10">
        <f t="shared" si="12"/>
        <v>144.79922693809525</v>
      </c>
      <c r="L130" s="10">
        <v>152.1197619047619</v>
      </c>
      <c r="M130" s="10">
        <v>9.7384761904761916</v>
      </c>
      <c r="N130" s="201">
        <f t="shared" si="10"/>
        <v>9.7384761904761916</v>
      </c>
      <c r="O130" s="10">
        <f t="shared" si="7"/>
        <v>700.45465550952372</v>
      </c>
      <c r="P130" s="11">
        <f t="shared" si="8"/>
        <v>0.73223359346594574</v>
      </c>
    </row>
    <row r="131" spans="1:16">
      <c r="A131" s="9">
        <f t="shared" si="11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>димвенканали!F131</f>
        <v>854.55</v>
      </c>
      <c r="G131" s="8">
        <v>166.5</v>
      </c>
      <c r="H131" s="8">
        <v>166.5</v>
      </c>
      <c r="I131" s="18">
        <v>0.1982142857142857</v>
      </c>
      <c r="J131" s="18">
        <f t="shared" si="9"/>
        <v>399.80019642857138</v>
      </c>
      <c r="K131" s="10">
        <f t="shared" si="12"/>
        <v>147.00653222678571</v>
      </c>
      <c r="L131" s="10">
        <v>154.4386607142857</v>
      </c>
      <c r="M131" s="10">
        <v>9.8869285714285713</v>
      </c>
      <c r="N131" s="201">
        <f t="shared" si="10"/>
        <v>9.8869285714285713</v>
      </c>
      <c r="O131" s="10">
        <f t="shared" si="7"/>
        <v>711.13231794107139</v>
      </c>
      <c r="P131" s="11">
        <f t="shared" si="8"/>
        <v>0.87929807473393684</v>
      </c>
    </row>
    <row r="132" spans="1:16">
      <c r="A132" s="9">
        <f t="shared" si="11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>димвенканали!F132</f>
        <v>763.97</v>
      </c>
      <c r="G132" s="8">
        <v>72.5</v>
      </c>
      <c r="H132" s="8">
        <v>72.5</v>
      </c>
      <c r="I132" s="18">
        <v>8.6309523809523808E-2</v>
      </c>
      <c r="J132" s="18">
        <f t="shared" si="9"/>
        <v>174.08717261904761</v>
      </c>
      <c r="K132" s="10">
        <f t="shared" si="12"/>
        <v>64.011853372023808</v>
      </c>
      <c r="L132" s="10">
        <v>67.248065476190476</v>
      </c>
      <c r="M132" s="10">
        <v>4.3051190476190477</v>
      </c>
      <c r="N132" s="201">
        <f t="shared" si="10"/>
        <v>4.3051190476190477</v>
      </c>
      <c r="O132" s="10">
        <f t="shared" ref="O132:O195" si="13">J132+K132+L132+N132</f>
        <v>309.65221051488089</v>
      </c>
      <c r="P132" s="11">
        <f t="shared" ref="P132:P195" si="14">O132/C132</f>
        <v>0.49650008901322962</v>
      </c>
    </row>
    <row r="133" spans="1:16">
      <c r="A133" s="9">
        <f t="shared" si="11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>димвенканали!F133</f>
        <v>522.74</v>
      </c>
      <c r="G133" s="8">
        <v>63</v>
      </c>
      <c r="H133" s="8">
        <v>63</v>
      </c>
      <c r="I133" s="18">
        <v>7.4999999999999997E-2</v>
      </c>
      <c r="J133" s="18">
        <f t="shared" ref="J133:J196" si="15">I133*$J$2</f>
        <v>151.27574999999999</v>
      </c>
      <c r="K133" s="10">
        <f t="shared" si="12"/>
        <v>55.624093275</v>
      </c>
      <c r="L133" s="10">
        <v>58.436250000000001</v>
      </c>
      <c r="M133" s="10">
        <v>3.7410000000000001</v>
      </c>
      <c r="N133" s="201">
        <f t="shared" ref="N133:N196" si="16">M133*$N$2</f>
        <v>3.7410000000000001</v>
      </c>
      <c r="O133" s="10">
        <f t="shared" si="13"/>
        <v>269.07709327499998</v>
      </c>
      <c r="P133" s="11">
        <f t="shared" si="14"/>
        <v>0.51474364555036911</v>
      </c>
    </row>
    <row r="134" spans="1:16">
      <c r="A134" s="9">
        <f t="shared" si="11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>димвенканали!F134</f>
        <v>600.19999999999993</v>
      </c>
      <c r="G134" s="8">
        <v>66</v>
      </c>
      <c r="H134" s="8">
        <v>66</v>
      </c>
      <c r="I134" s="18">
        <v>7.857142857142857E-2</v>
      </c>
      <c r="J134" s="18">
        <f t="shared" si="15"/>
        <v>158.47935714285714</v>
      </c>
      <c r="K134" s="10">
        <f t="shared" si="12"/>
        <v>58.272859621428573</v>
      </c>
      <c r="L134" s="10">
        <v>61.21892857142857</v>
      </c>
      <c r="M134" s="10">
        <v>3.9191428571428575</v>
      </c>
      <c r="N134" s="201">
        <f t="shared" si="16"/>
        <v>3.9191428571428575</v>
      </c>
      <c r="O134" s="10">
        <f t="shared" si="13"/>
        <v>281.89028819285716</v>
      </c>
      <c r="P134" s="11">
        <f t="shared" si="14"/>
        <v>0.48618538839747705</v>
      </c>
    </row>
    <row r="135" spans="1:16">
      <c r="A135" s="9">
        <f t="shared" si="11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>димвенканали!F135</f>
        <v>965.16</v>
      </c>
      <c r="G135" s="8">
        <v>177</v>
      </c>
      <c r="H135" s="8">
        <v>177</v>
      </c>
      <c r="I135" s="18">
        <v>0.21071428571428572</v>
      </c>
      <c r="J135" s="18">
        <f t="shared" si="15"/>
        <v>425.01282142857144</v>
      </c>
      <c r="K135" s="10">
        <f t="shared" si="12"/>
        <v>156.27721443928573</v>
      </c>
      <c r="L135" s="10">
        <v>164.1780357142857</v>
      </c>
      <c r="M135" s="10">
        <v>10.510428571428571</v>
      </c>
      <c r="N135" s="201">
        <f t="shared" si="16"/>
        <v>10.510428571428571</v>
      </c>
      <c r="O135" s="10">
        <f t="shared" si="13"/>
        <v>755.9785001535713</v>
      </c>
      <c r="P135" s="11">
        <f t="shared" si="14"/>
        <v>0.78326754129219123</v>
      </c>
    </row>
    <row r="136" spans="1:16">
      <c r="A136" s="9">
        <f t="shared" ref="A136:A199" si="17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>димвенканали!F136</f>
        <v>1184.0999999999999</v>
      </c>
      <c r="G136" s="8">
        <v>100</v>
      </c>
      <c r="H136" s="8">
        <v>100</v>
      </c>
      <c r="I136" s="18">
        <v>0.11904761904761904</v>
      </c>
      <c r="J136" s="18">
        <f t="shared" si="15"/>
        <v>240.12023809523808</v>
      </c>
      <c r="K136" s="10">
        <f t="shared" si="12"/>
        <v>88.292211547619047</v>
      </c>
      <c r="L136" s="10">
        <v>92.75595238095238</v>
      </c>
      <c r="M136" s="10">
        <v>5.9380952380952383</v>
      </c>
      <c r="N136" s="201">
        <f t="shared" si="16"/>
        <v>5.9380952380952383</v>
      </c>
      <c r="O136" s="10">
        <f t="shared" si="13"/>
        <v>427.10649726190479</v>
      </c>
      <c r="P136" s="11">
        <f t="shared" si="14"/>
        <v>0.3607013742605395</v>
      </c>
    </row>
    <row r="137" spans="1:16">
      <c r="A137" s="9">
        <f t="shared" si="17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>димвенканали!F137</f>
        <v>1096.8</v>
      </c>
      <c r="G137" s="8">
        <v>176</v>
      </c>
      <c r="H137" s="8">
        <v>176</v>
      </c>
      <c r="I137" s="18">
        <v>0.20952380952380953</v>
      </c>
      <c r="J137" s="18">
        <f t="shared" si="15"/>
        <v>422.61161904761906</v>
      </c>
      <c r="K137" s="10">
        <f t="shared" si="12"/>
        <v>155.39429232380954</v>
      </c>
      <c r="L137" s="10">
        <v>163.25047619047618</v>
      </c>
      <c r="M137" s="10">
        <v>10.451047619047619</v>
      </c>
      <c r="N137" s="201">
        <f t="shared" si="16"/>
        <v>10.451047619047619</v>
      </c>
      <c r="O137" s="10">
        <f t="shared" si="13"/>
        <v>751.70743518095242</v>
      </c>
      <c r="P137" s="11">
        <f t="shared" si="14"/>
        <v>0.68536418233128416</v>
      </c>
    </row>
    <row r="138" spans="1:16">
      <c r="A138" s="9">
        <f t="shared" si="17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>димвенканали!F138</f>
        <v>703.61</v>
      </c>
      <c r="G138" s="8">
        <v>95</v>
      </c>
      <c r="H138" s="8">
        <v>95</v>
      </c>
      <c r="I138" s="18">
        <v>0.1130952380952381</v>
      </c>
      <c r="J138" s="18">
        <f t="shared" si="15"/>
        <v>228.11422619047619</v>
      </c>
      <c r="K138" s="10">
        <f t="shared" si="12"/>
        <v>83.877600970238106</v>
      </c>
      <c r="L138" s="10">
        <v>88.118154761904762</v>
      </c>
      <c r="M138" s="10">
        <v>5.6411904761904763</v>
      </c>
      <c r="N138" s="201">
        <f t="shared" si="16"/>
        <v>5.6411904761904763</v>
      </c>
      <c r="O138" s="10">
        <f t="shared" si="13"/>
        <v>405.75117239880956</v>
      </c>
      <c r="P138" s="11">
        <f t="shared" si="14"/>
        <v>0.62837988013010415</v>
      </c>
    </row>
    <row r="139" spans="1:16">
      <c r="A139" s="9">
        <f t="shared" si="17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>димвенканали!F139</f>
        <v>1018.12</v>
      </c>
      <c r="G139" s="8">
        <v>135</v>
      </c>
      <c r="H139" s="8">
        <v>135</v>
      </c>
      <c r="I139" s="18">
        <v>0.16071428571428573</v>
      </c>
      <c r="J139" s="18">
        <f t="shared" si="15"/>
        <v>324.16232142857143</v>
      </c>
      <c r="K139" s="10">
        <f t="shared" si="12"/>
        <v>119.19448558928572</v>
      </c>
      <c r="L139" s="10">
        <v>125.22053571428572</v>
      </c>
      <c r="M139" s="10">
        <v>8.0164285714285732</v>
      </c>
      <c r="N139" s="201">
        <f t="shared" si="16"/>
        <v>8.0164285714285732</v>
      </c>
      <c r="O139" s="10">
        <f t="shared" si="13"/>
        <v>576.59377130357143</v>
      </c>
      <c r="P139" s="11">
        <f t="shared" si="14"/>
        <v>0.57658223965877831</v>
      </c>
    </row>
    <row r="140" spans="1:16">
      <c r="A140" s="9">
        <f t="shared" si="17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>димвенканали!F140</f>
        <v>176.9</v>
      </c>
      <c r="G140" s="8">
        <v>0</v>
      </c>
      <c r="H140" s="8">
        <v>0</v>
      </c>
      <c r="I140" s="18">
        <v>0</v>
      </c>
      <c r="J140" s="18">
        <f t="shared" si="15"/>
        <v>0</v>
      </c>
      <c r="K140" s="10">
        <f t="shared" si="12"/>
        <v>0</v>
      </c>
      <c r="L140" s="10">
        <v>0</v>
      </c>
      <c r="M140" s="10">
        <v>0</v>
      </c>
      <c r="N140" s="201">
        <f t="shared" si="16"/>
        <v>0</v>
      </c>
      <c r="O140" s="10">
        <f t="shared" si="13"/>
        <v>0</v>
      </c>
      <c r="P140" s="11">
        <f t="shared" si="14"/>
        <v>0</v>
      </c>
    </row>
    <row r="141" spans="1:16">
      <c r="A141" s="9">
        <f t="shared" si="17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>димвенканали!F141</f>
        <v>198.8</v>
      </c>
      <c r="G141" s="8">
        <v>0</v>
      </c>
      <c r="H141" s="8">
        <v>0</v>
      </c>
      <c r="I141" s="18">
        <v>0</v>
      </c>
      <c r="J141" s="18">
        <f t="shared" si="15"/>
        <v>0</v>
      </c>
      <c r="K141" s="10">
        <f t="shared" si="12"/>
        <v>0</v>
      </c>
      <c r="L141" s="10">
        <v>0</v>
      </c>
      <c r="M141" s="10">
        <v>0</v>
      </c>
      <c r="N141" s="201">
        <f t="shared" si="16"/>
        <v>0</v>
      </c>
      <c r="O141" s="10">
        <f t="shared" si="13"/>
        <v>0</v>
      </c>
      <c r="P141" s="11">
        <f t="shared" si="14"/>
        <v>0</v>
      </c>
    </row>
    <row r="142" spans="1:16">
      <c r="A142" s="9">
        <f t="shared" si="17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>димвенканали!F142</f>
        <v>197.25</v>
      </c>
      <c r="G142" s="8">
        <v>0</v>
      </c>
      <c r="H142" s="8">
        <v>0</v>
      </c>
      <c r="I142" s="18">
        <v>0</v>
      </c>
      <c r="J142" s="18">
        <f t="shared" si="15"/>
        <v>0</v>
      </c>
      <c r="K142" s="10">
        <f t="shared" si="12"/>
        <v>0</v>
      </c>
      <c r="L142" s="10">
        <v>0</v>
      </c>
      <c r="M142" s="10">
        <v>0</v>
      </c>
      <c r="N142" s="201">
        <f t="shared" si="16"/>
        <v>0</v>
      </c>
      <c r="O142" s="10">
        <f t="shared" si="13"/>
        <v>0</v>
      </c>
      <c r="P142" s="11">
        <f t="shared" si="14"/>
        <v>0</v>
      </c>
    </row>
    <row r="143" spans="1:16">
      <c r="A143" s="9">
        <f t="shared" si="17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>димвенканали!F143</f>
        <v>158.5</v>
      </c>
      <c r="G143" s="8">
        <v>0</v>
      </c>
      <c r="H143" s="8">
        <v>0</v>
      </c>
      <c r="I143" s="18">
        <v>0</v>
      </c>
      <c r="J143" s="18">
        <f t="shared" si="15"/>
        <v>0</v>
      </c>
      <c r="K143" s="10">
        <f t="shared" si="12"/>
        <v>0</v>
      </c>
      <c r="L143" s="10">
        <v>0</v>
      </c>
      <c r="M143" s="10">
        <v>0</v>
      </c>
      <c r="N143" s="201">
        <f t="shared" si="16"/>
        <v>0</v>
      </c>
      <c r="O143" s="10">
        <f t="shared" si="13"/>
        <v>0</v>
      </c>
      <c r="P143" s="11">
        <f t="shared" si="14"/>
        <v>0</v>
      </c>
    </row>
    <row r="144" spans="1:16">
      <c r="A144" s="9">
        <f t="shared" si="17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>димвенканали!F144</f>
        <v>184.5</v>
      </c>
      <c r="G144" s="8">
        <v>0</v>
      </c>
      <c r="H144" s="8">
        <v>0</v>
      </c>
      <c r="I144" s="18">
        <v>0</v>
      </c>
      <c r="J144" s="18">
        <f t="shared" si="15"/>
        <v>0</v>
      </c>
      <c r="K144" s="10">
        <f t="shared" si="12"/>
        <v>0</v>
      </c>
      <c r="L144" s="10">
        <v>0</v>
      </c>
      <c r="M144" s="10">
        <v>0</v>
      </c>
      <c r="N144" s="201">
        <f t="shared" si="16"/>
        <v>0</v>
      </c>
      <c r="O144" s="10">
        <f t="shared" si="13"/>
        <v>0</v>
      </c>
      <c r="P144" s="11">
        <f t="shared" si="14"/>
        <v>0</v>
      </c>
    </row>
    <row r="145" spans="1:16">
      <c r="A145" s="9">
        <f t="shared" si="17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>димвенканали!F145</f>
        <v>188.15</v>
      </c>
      <c r="G145" s="8">
        <v>0</v>
      </c>
      <c r="H145" s="8">
        <v>0</v>
      </c>
      <c r="I145" s="18">
        <v>0</v>
      </c>
      <c r="J145" s="18">
        <f t="shared" si="15"/>
        <v>0</v>
      </c>
      <c r="K145" s="10">
        <f t="shared" si="12"/>
        <v>0</v>
      </c>
      <c r="L145" s="10">
        <v>0</v>
      </c>
      <c r="M145" s="10">
        <v>0</v>
      </c>
      <c r="N145" s="201">
        <f t="shared" si="16"/>
        <v>0</v>
      </c>
      <c r="O145" s="10">
        <f t="shared" si="13"/>
        <v>0</v>
      </c>
      <c r="P145" s="11">
        <f t="shared" si="14"/>
        <v>0</v>
      </c>
    </row>
    <row r="146" spans="1:16">
      <c r="A146" s="9">
        <f t="shared" si="17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>димвенканали!F146</f>
        <v>162.19999999999999</v>
      </c>
      <c r="G146" s="8">
        <v>0</v>
      </c>
      <c r="H146" s="8">
        <v>0</v>
      </c>
      <c r="I146" s="18">
        <v>0</v>
      </c>
      <c r="J146" s="18">
        <f t="shared" si="15"/>
        <v>0</v>
      </c>
      <c r="K146" s="10">
        <f t="shared" si="12"/>
        <v>0</v>
      </c>
      <c r="L146" s="10">
        <v>0</v>
      </c>
      <c r="M146" s="10">
        <v>0</v>
      </c>
      <c r="N146" s="201">
        <f t="shared" si="16"/>
        <v>0</v>
      </c>
      <c r="O146" s="10">
        <f t="shared" si="13"/>
        <v>0</v>
      </c>
      <c r="P146" s="11">
        <f t="shared" si="14"/>
        <v>0</v>
      </c>
    </row>
    <row r="147" spans="1:16">
      <c r="A147" s="9">
        <f t="shared" si="17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>димвенканали!F147</f>
        <v>193.5</v>
      </c>
      <c r="G147" s="8">
        <v>0</v>
      </c>
      <c r="H147" s="8">
        <v>0</v>
      </c>
      <c r="I147" s="18">
        <v>0</v>
      </c>
      <c r="J147" s="18">
        <f t="shared" si="15"/>
        <v>0</v>
      </c>
      <c r="K147" s="10">
        <f t="shared" si="12"/>
        <v>0</v>
      </c>
      <c r="L147" s="10">
        <v>0</v>
      </c>
      <c r="M147" s="10">
        <v>0</v>
      </c>
      <c r="N147" s="201">
        <f t="shared" si="16"/>
        <v>0</v>
      </c>
      <c r="O147" s="10">
        <f t="shared" si="13"/>
        <v>0</v>
      </c>
      <c r="P147" s="11">
        <f t="shared" si="14"/>
        <v>0</v>
      </c>
    </row>
    <row r="148" spans="1:16">
      <c r="A148" s="9">
        <f t="shared" si="17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>димвенканали!F148</f>
        <v>163.30000000000001</v>
      </c>
      <c r="G148" s="8">
        <v>0</v>
      </c>
      <c r="H148" s="8">
        <v>0</v>
      </c>
      <c r="I148" s="18">
        <v>0</v>
      </c>
      <c r="J148" s="18">
        <f t="shared" si="15"/>
        <v>0</v>
      </c>
      <c r="K148" s="10">
        <f t="shared" si="12"/>
        <v>0</v>
      </c>
      <c r="L148" s="10">
        <v>0</v>
      </c>
      <c r="M148" s="10">
        <v>0</v>
      </c>
      <c r="N148" s="201">
        <f t="shared" si="16"/>
        <v>0</v>
      </c>
      <c r="O148" s="10">
        <f t="shared" si="13"/>
        <v>0</v>
      </c>
      <c r="P148" s="11">
        <f t="shared" si="14"/>
        <v>0</v>
      </c>
    </row>
    <row r="149" spans="1:16">
      <c r="A149" s="9">
        <f t="shared" si="17"/>
        <v>144</v>
      </c>
      <c r="B149" s="107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>димвенканали!F149</f>
        <v>558.29999999999995</v>
      </c>
      <c r="G149" s="8">
        <v>135</v>
      </c>
      <c r="H149" s="8">
        <v>0</v>
      </c>
      <c r="I149" s="18">
        <v>0</v>
      </c>
      <c r="J149" s="18">
        <f t="shared" si="15"/>
        <v>0</v>
      </c>
      <c r="K149" s="10">
        <f t="shared" si="12"/>
        <v>0</v>
      </c>
      <c r="L149" s="10">
        <v>0</v>
      </c>
      <c r="M149" s="10">
        <v>0</v>
      </c>
      <c r="N149" s="201">
        <f t="shared" si="16"/>
        <v>0</v>
      </c>
      <c r="O149" s="10">
        <f t="shared" si="13"/>
        <v>0</v>
      </c>
      <c r="P149" s="11">
        <f t="shared" si="14"/>
        <v>0</v>
      </c>
    </row>
    <row r="150" spans="1:16">
      <c r="A150" s="9">
        <f t="shared" si="17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>димвенканали!F150</f>
        <v>357.76</v>
      </c>
      <c r="G150" s="8">
        <v>0</v>
      </c>
      <c r="H150" s="8">
        <v>0</v>
      </c>
      <c r="I150" s="18">
        <v>0</v>
      </c>
      <c r="J150" s="18">
        <f t="shared" si="15"/>
        <v>0</v>
      </c>
      <c r="K150" s="10">
        <f t="shared" si="12"/>
        <v>0</v>
      </c>
      <c r="L150" s="10">
        <v>0</v>
      </c>
      <c r="M150" s="10">
        <v>0</v>
      </c>
      <c r="N150" s="201">
        <f t="shared" si="16"/>
        <v>0</v>
      </c>
      <c r="O150" s="10">
        <f t="shared" si="13"/>
        <v>0</v>
      </c>
      <c r="P150" s="11">
        <f t="shared" si="14"/>
        <v>0</v>
      </c>
    </row>
    <row r="151" spans="1:16">
      <c r="A151" s="9">
        <f t="shared" si="17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>димвенканали!F151</f>
        <v>185.8</v>
      </c>
      <c r="G151" s="8">
        <v>0</v>
      </c>
      <c r="H151" s="8">
        <v>0</v>
      </c>
      <c r="I151" s="18">
        <v>0</v>
      </c>
      <c r="J151" s="18">
        <f t="shared" si="15"/>
        <v>0</v>
      </c>
      <c r="K151" s="10">
        <f t="shared" si="12"/>
        <v>0</v>
      </c>
      <c r="L151" s="10">
        <v>0</v>
      </c>
      <c r="M151" s="10">
        <v>0</v>
      </c>
      <c r="N151" s="201">
        <f t="shared" si="16"/>
        <v>0</v>
      </c>
      <c r="O151" s="10">
        <f t="shared" si="13"/>
        <v>0</v>
      </c>
      <c r="P151" s="11">
        <f t="shared" si="14"/>
        <v>0</v>
      </c>
    </row>
    <row r="152" spans="1:16">
      <c r="A152" s="9">
        <f t="shared" si="17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>димвенканали!F152</f>
        <v>389.5</v>
      </c>
      <c r="G152" s="8">
        <v>0</v>
      </c>
      <c r="H152" s="8">
        <v>0</v>
      </c>
      <c r="I152" s="18">
        <v>0</v>
      </c>
      <c r="J152" s="18">
        <f t="shared" si="15"/>
        <v>0</v>
      </c>
      <c r="K152" s="10">
        <f t="shared" si="12"/>
        <v>0</v>
      </c>
      <c r="L152" s="10">
        <v>0</v>
      </c>
      <c r="M152" s="10">
        <v>0</v>
      </c>
      <c r="N152" s="201">
        <f t="shared" si="16"/>
        <v>0</v>
      </c>
      <c r="O152" s="10">
        <f t="shared" si="13"/>
        <v>0</v>
      </c>
      <c r="P152" s="11">
        <f t="shared" si="14"/>
        <v>0</v>
      </c>
    </row>
    <row r="153" spans="1:16">
      <c r="A153" s="9">
        <f t="shared" si="17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>димвенканали!F153</f>
        <v>354.15</v>
      </c>
      <c r="G153" s="8">
        <v>0</v>
      </c>
      <c r="H153" s="8">
        <v>0</v>
      </c>
      <c r="I153" s="18">
        <v>0</v>
      </c>
      <c r="J153" s="18">
        <f t="shared" si="15"/>
        <v>0</v>
      </c>
      <c r="K153" s="10">
        <f t="shared" si="12"/>
        <v>0</v>
      </c>
      <c r="L153" s="10">
        <v>0</v>
      </c>
      <c r="M153" s="10">
        <v>0</v>
      </c>
      <c r="N153" s="201">
        <f t="shared" si="16"/>
        <v>0</v>
      </c>
      <c r="O153" s="10">
        <f t="shared" si="13"/>
        <v>0</v>
      </c>
      <c r="P153" s="11">
        <f t="shared" si="14"/>
        <v>0</v>
      </c>
    </row>
    <row r="154" spans="1:16">
      <c r="A154" s="9">
        <f t="shared" si="17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>димвенканали!F154</f>
        <v>262.89999999999998</v>
      </c>
      <c r="G154" s="8">
        <v>0</v>
      </c>
      <c r="H154" s="8">
        <v>0</v>
      </c>
      <c r="I154" s="18">
        <v>0</v>
      </c>
      <c r="J154" s="18">
        <f t="shared" si="15"/>
        <v>0</v>
      </c>
      <c r="K154" s="10">
        <f t="shared" si="12"/>
        <v>0</v>
      </c>
      <c r="L154" s="10">
        <v>0</v>
      </c>
      <c r="M154" s="10">
        <v>0</v>
      </c>
      <c r="N154" s="201">
        <f t="shared" si="16"/>
        <v>0</v>
      </c>
      <c r="O154" s="10">
        <f t="shared" si="13"/>
        <v>0</v>
      </c>
      <c r="P154" s="11">
        <f t="shared" si="14"/>
        <v>0</v>
      </c>
    </row>
    <row r="155" spans="1:16">
      <c r="A155" s="9">
        <f t="shared" si="17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>димвенканали!F155</f>
        <v>146.1</v>
      </c>
      <c r="G155" s="8">
        <v>0</v>
      </c>
      <c r="H155" s="8">
        <v>0</v>
      </c>
      <c r="I155" s="18">
        <v>0</v>
      </c>
      <c r="J155" s="18">
        <f t="shared" si="15"/>
        <v>0</v>
      </c>
      <c r="K155" s="10">
        <f t="shared" si="12"/>
        <v>0</v>
      </c>
      <c r="L155" s="10">
        <v>0</v>
      </c>
      <c r="M155" s="10">
        <v>0</v>
      </c>
      <c r="N155" s="201">
        <f t="shared" si="16"/>
        <v>0</v>
      </c>
      <c r="O155" s="10">
        <f t="shared" si="13"/>
        <v>0</v>
      </c>
      <c r="P155" s="11">
        <f t="shared" si="14"/>
        <v>0</v>
      </c>
    </row>
    <row r="156" spans="1:16">
      <c r="A156" s="9">
        <f t="shared" si="17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>димвенканали!F156</f>
        <v>733.66</v>
      </c>
      <c r="G156" s="8">
        <v>125</v>
      </c>
      <c r="H156" s="8">
        <v>125</v>
      </c>
      <c r="I156" s="18">
        <v>0.14880952380952381</v>
      </c>
      <c r="J156" s="18">
        <f t="shared" si="15"/>
        <v>300.15029761904759</v>
      </c>
      <c r="K156" s="10">
        <f t="shared" si="12"/>
        <v>110.36526443452381</v>
      </c>
      <c r="L156" s="10">
        <v>115.94494047619047</v>
      </c>
      <c r="M156" s="10">
        <v>7.4226190476190483</v>
      </c>
      <c r="N156" s="201">
        <f t="shared" si="16"/>
        <v>7.4226190476190483</v>
      </c>
      <c r="O156" s="10">
        <f t="shared" si="13"/>
        <v>533.88312157738085</v>
      </c>
      <c r="P156" s="11">
        <f t="shared" si="14"/>
        <v>0.72769828200717068</v>
      </c>
    </row>
    <row r="157" spans="1:16">
      <c r="A157" s="9">
        <f t="shared" si="17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>димвенканали!F157</f>
        <v>506.03</v>
      </c>
      <c r="G157" s="8">
        <v>92</v>
      </c>
      <c r="H157" s="8">
        <v>92</v>
      </c>
      <c r="I157" s="18">
        <v>0.10952380952380952</v>
      </c>
      <c r="J157" s="18">
        <f t="shared" si="15"/>
        <v>220.91061904761904</v>
      </c>
      <c r="K157" s="10">
        <f t="shared" si="12"/>
        <v>81.228834623809519</v>
      </c>
      <c r="L157" s="10">
        <v>85.335476190476186</v>
      </c>
      <c r="M157" s="10">
        <v>5.4630476190476189</v>
      </c>
      <c r="N157" s="201">
        <f t="shared" si="16"/>
        <v>5.4630476190476189</v>
      </c>
      <c r="O157" s="10">
        <f t="shared" si="13"/>
        <v>392.93797748095238</v>
      </c>
      <c r="P157" s="11">
        <f t="shared" si="14"/>
        <v>0.89135942989577022</v>
      </c>
    </row>
    <row r="158" spans="1:16">
      <c r="A158" s="9">
        <f t="shared" si="17"/>
        <v>153</v>
      </c>
      <c r="B158" s="107" t="s">
        <v>471</v>
      </c>
      <c r="C158" s="8">
        <f>димвенканали!C158</f>
        <v>126.7</v>
      </c>
      <c r="D158" s="8">
        <f>димвенканали!D158</f>
        <v>0</v>
      </c>
      <c r="E158" s="8">
        <f>димвенканали!E158</f>
        <v>0</v>
      </c>
      <c r="F158" s="8">
        <f>димвенканали!F158</f>
        <v>126.7</v>
      </c>
      <c r="G158" s="8">
        <v>0</v>
      </c>
      <c r="H158" s="8">
        <v>0</v>
      </c>
      <c r="I158" s="18">
        <v>0</v>
      </c>
      <c r="J158" s="18">
        <f t="shared" si="15"/>
        <v>0</v>
      </c>
      <c r="K158" s="10">
        <f t="shared" si="12"/>
        <v>0</v>
      </c>
      <c r="L158" s="10">
        <v>0</v>
      </c>
      <c r="M158" s="10">
        <v>0</v>
      </c>
      <c r="N158" s="201">
        <f t="shared" si="16"/>
        <v>0</v>
      </c>
      <c r="O158" s="10">
        <f t="shared" si="13"/>
        <v>0</v>
      </c>
      <c r="P158" s="11">
        <f t="shared" si="14"/>
        <v>0</v>
      </c>
    </row>
    <row r="159" spans="1:16">
      <c r="A159" s="9">
        <f t="shared" si="17"/>
        <v>154</v>
      </c>
      <c r="B159" s="107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>димвенканали!F159</f>
        <v>307.49</v>
      </c>
      <c r="G159" s="8">
        <v>40</v>
      </c>
      <c r="H159" s="8">
        <v>0</v>
      </c>
      <c r="I159" s="18">
        <v>0</v>
      </c>
      <c r="J159" s="18">
        <f t="shared" si="15"/>
        <v>0</v>
      </c>
      <c r="K159" s="10">
        <f t="shared" si="12"/>
        <v>0</v>
      </c>
      <c r="L159" s="10">
        <v>0</v>
      </c>
      <c r="M159" s="10">
        <v>0</v>
      </c>
      <c r="N159" s="201">
        <f t="shared" si="16"/>
        <v>0</v>
      </c>
      <c r="O159" s="10">
        <f t="shared" si="13"/>
        <v>0</v>
      </c>
      <c r="P159" s="11">
        <f t="shared" si="14"/>
        <v>0</v>
      </c>
    </row>
    <row r="160" spans="1:16">
      <c r="A160" s="9">
        <f t="shared" si="17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>димвенканали!F160</f>
        <v>123.77</v>
      </c>
      <c r="G160" s="8">
        <v>0</v>
      </c>
      <c r="H160" s="8">
        <v>0</v>
      </c>
      <c r="I160" s="18">
        <v>0</v>
      </c>
      <c r="J160" s="18">
        <f t="shared" si="15"/>
        <v>0</v>
      </c>
      <c r="K160" s="10">
        <f t="shared" si="12"/>
        <v>0</v>
      </c>
      <c r="L160" s="10">
        <v>0</v>
      </c>
      <c r="M160" s="10">
        <v>0</v>
      </c>
      <c r="N160" s="201">
        <f t="shared" si="16"/>
        <v>0</v>
      </c>
      <c r="O160" s="10">
        <f t="shared" si="13"/>
        <v>0</v>
      </c>
      <c r="P160" s="11">
        <f t="shared" si="14"/>
        <v>0</v>
      </c>
    </row>
    <row r="161" spans="1:16">
      <c r="A161" s="9">
        <f t="shared" si="17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>димвенканали!F161</f>
        <v>748.80000000000007</v>
      </c>
      <c r="G161" s="8">
        <v>104</v>
      </c>
      <c r="H161" s="8">
        <v>104</v>
      </c>
      <c r="I161" s="18">
        <v>0.12380952380952381</v>
      </c>
      <c r="J161" s="18">
        <f t="shared" si="15"/>
        <v>249.72504761904761</v>
      </c>
      <c r="K161" s="10">
        <f t="shared" si="12"/>
        <v>91.823900009523811</v>
      </c>
      <c r="L161" s="10">
        <v>96.466190476190476</v>
      </c>
      <c r="M161" s="10">
        <v>6.1756190476190485</v>
      </c>
      <c r="N161" s="201">
        <f t="shared" si="16"/>
        <v>6.1756190476190485</v>
      </c>
      <c r="O161" s="10">
        <f t="shared" si="13"/>
        <v>444.19075715238097</v>
      </c>
      <c r="P161" s="11">
        <f t="shared" si="14"/>
        <v>0.77022846740485684</v>
      </c>
    </row>
    <row r="162" spans="1:16">
      <c r="A162" s="9">
        <f t="shared" si="17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>димвенканали!F162</f>
        <v>435.2</v>
      </c>
      <c r="G162" s="8">
        <v>60</v>
      </c>
      <c r="H162" s="8">
        <v>60</v>
      </c>
      <c r="I162" s="18">
        <v>7.1428571428571425E-2</v>
      </c>
      <c r="J162" s="18">
        <f t="shared" si="15"/>
        <v>144.07214285714284</v>
      </c>
      <c r="K162" s="10">
        <f t="shared" si="12"/>
        <v>52.975326928571427</v>
      </c>
      <c r="L162" s="10">
        <v>55.653571428571425</v>
      </c>
      <c r="M162" s="10">
        <v>3.5628571428571427</v>
      </c>
      <c r="N162" s="201">
        <f t="shared" si="16"/>
        <v>3.5628571428571427</v>
      </c>
      <c r="O162" s="10">
        <f t="shared" si="13"/>
        <v>256.26389835714281</v>
      </c>
      <c r="P162" s="11">
        <f t="shared" si="14"/>
        <v>0.5888416782103465</v>
      </c>
    </row>
    <row r="163" spans="1:16">
      <c r="A163" s="9">
        <f t="shared" si="17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>димвенканали!F163</f>
        <v>406.1</v>
      </c>
      <c r="G163" s="8">
        <v>75</v>
      </c>
      <c r="H163" s="8">
        <v>75</v>
      </c>
      <c r="I163" s="18">
        <v>8.9285714285714288E-2</v>
      </c>
      <c r="J163" s="18">
        <f t="shared" si="15"/>
        <v>180.09017857142857</v>
      </c>
      <c r="K163" s="10">
        <f t="shared" si="12"/>
        <v>66.219158660714285</v>
      </c>
      <c r="L163" s="10">
        <v>69.566964285714292</v>
      </c>
      <c r="M163" s="10">
        <v>4.4535714285714292</v>
      </c>
      <c r="N163" s="201">
        <f t="shared" si="16"/>
        <v>4.4535714285714292</v>
      </c>
      <c r="O163" s="10">
        <f t="shared" si="13"/>
        <v>320.32987294642857</v>
      </c>
      <c r="P163" s="11">
        <f t="shared" si="14"/>
        <v>0.78879555022513803</v>
      </c>
    </row>
    <row r="164" spans="1:16">
      <c r="A164" s="9">
        <f t="shared" si="17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>димвенканали!F164</f>
        <v>487.2</v>
      </c>
      <c r="G164" s="8">
        <v>65</v>
      </c>
      <c r="H164" s="8">
        <v>65</v>
      </c>
      <c r="I164" s="18">
        <v>7.7380952380952384E-2</v>
      </c>
      <c r="J164" s="18">
        <f t="shared" si="15"/>
        <v>156.07815476190476</v>
      </c>
      <c r="K164" s="10">
        <f t="shared" si="12"/>
        <v>57.389937505952382</v>
      </c>
      <c r="L164" s="10">
        <v>60.29136904761905</v>
      </c>
      <c r="M164" s="10">
        <v>3.8597619047619052</v>
      </c>
      <c r="N164" s="201">
        <f t="shared" si="16"/>
        <v>3.8597619047619052</v>
      </c>
      <c r="O164" s="10">
        <f t="shared" si="13"/>
        <v>277.6192232202381</v>
      </c>
      <c r="P164" s="11">
        <f t="shared" si="14"/>
        <v>0.56982599183135896</v>
      </c>
    </row>
    <row r="165" spans="1:16">
      <c r="A165" s="9">
        <f t="shared" si="17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>димвенканали!F165</f>
        <v>399.95</v>
      </c>
      <c r="G165" s="8">
        <v>70</v>
      </c>
      <c r="H165" s="8">
        <v>70</v>
      </c>
      <c r="I165" s="18">
        <v>8.3333333333333329E-2</v>
      </c>
      <c r="J165" s="18">
        <f t="shared" si="15"/>
        <v>168.08416666666665</v>
      </c>
      <c r="K165" s="10">
        <f t="shared" si="12"/>
        <v>61.80454808333333</v>
      </c>
      <c r="L165" s="10">
        <v>64.92916666666666</v>
      </c>
      <c r="M165" s="10">
        <v>4.1566666666666663</v>
      </c>
      <c r="N165" s="201">
        <f t="shared" si="16"/>
        <v>4.1566666666666663</v>
      </c>
      <c r="O165" s="10">
        <f t="shared" si="13"/>
        <v>298.97454808333327</v>
      </c>
      <c r="P165" s="11">
        <f t="shared" si="14"/>
        <v>0.7475298114347626</v>
      </c>
    </row>
    <row r="166" spans="1:16">
      <c r="A166" s="9">
        <f t="shared" si="17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>димвенканали!F166</f>
        <v>489.3</v>
      </c>
      <c r="G166" s="8">
        <v>60</v>
      </c>
      <c r="H166" s="8">
        <v>60</v>
      </c>
      <c r="I166" s="18">
        <v>7.1428571428571425E-2</v>
      </c>
      <c r="J166" s="18">
        <f t="shared" si="15"/>
        <v>144.07214285714284</v>
      </c>
      <c r="K166" s="10">
        <f t="shared" si="12"/>
        <v>52.975326928571427</v>
      </c>
      <c r="L166" s="10">
        <v>55.653571428571425</v>
      </c>
      <c r="M166" s="10">
        <v>3.5628571428571427</v>
      </c>
      <c r="N166" s="201">
        <f t="shared" si="16"/>
        <v>3.5628571428571427</v>
      </c>
      <c r="O166" s="10">
        <f t="shared" si="13"/>
        <v>256.26389835714281</v>
      </c>
      <c r="P166" s="11">
        <f t="shared" si="14"/>
        <v>0.52373574158418723</v>
      </c>
    </row>
    <row r="167" spans="1:16">
      <c r="A167" s="9">
        <f t="shared" si="17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>димвенканали!F167</f>
        <v>420.6</v>
      </c>
      <c r="G167" s="8">
        <v>78</v>
      </c>
      <c r="H167" s="8">
        <v>78</v>
      </c>
      <c r="I167" s="18">
        <v>9.285714285714286E-2</v>
      </c>
      <c r="J167" s="18">
        <f t="shared" si="15"/>
        <v>187.29378571428572</v>
      </c>
      <c r="K167" s="10">
        <f t="shared" si="12"/>
        <v>68.867925007142858</v>
      </c>
      <c r="L167" s="10">
        <v>72.349642857142854</v>
      </c>
      <c r="M167" s="10">
        <v>4.6317142857142857</v>
      </c>
      <c r="N167" s="201">
        <f t="shared" si="16"/>
        <v>4.6317142857142857</v>
      </c>
      <c r="O167" s="10">
        <f t="shared" si="13"/>
        <v>333.14306786428568</v>
      </c>
      <c r="P167" s="11">
        <f t="shared" si="14"/>
        <v>0.79206625740438819</v>
      </c>
    </row>
    <row r="168" spans="1:16">
      <c r="A168" s="9">
        <f t="shared" si="17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>димвенканали!F168</f>
        <v>427.2</v>
      </c>
      <c r="G168" s="8">
        <v>42</v>
      </c>
      <c r="H168" s="8">
        <v>42</v>
      </c>
      <c r="I168" s="18">
        <v>0.05</v>
      </c>
      <c r="J168" s="18">
        <f t="shared" si="15"/>
        <v>100.85050000000001</v>
      </c>
      <c r="K168" s="10">
        <f t="shared" si="12"/>
        <v>37.082728850000009</v>
      </c>
      <c r="L168" s="10">
        <v>38.957500000000003</v>
      </c>
      <c r="M168" s="10">
        <v>2.4940000000000002</v>
      </c>
      <c r="N168" s="201">
        <f t="shared" si="16"/>
        <v>2.4940000000000002</v>
      </c>
      <c r="O168" s="10">
        <f t="shared" si="13"/>
        <v>179.38472885000004</v>
      </c>
      <c r="P168" s="11">
        <f t="shared" si="14"/>
        <v>0.41990807315074918</v>
      </c>
    </row>
    <row r="169" spans="1:16">
      <c r="A169" s="9">
        <f t="shared" si="17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>димвенканали!F169</f>
        <v>464.8</v>
      </c>
      <c r="G169" s="8">
        <v>81</v>
      </c>
      <c r="H169" s="8">
        <v>81</v>
      </c>
      <c r="I169" s="18">
        <v>9.6428571428571433E-2</v>
      </c>
      <c r="J169" s="18">
        <f t="shared" si="15"/>
        <v>194.49739285714287</v>
      </c>
      <c r="K169" s="10">
        <f t="shared" si="12"/>
        <v>71.516691353571431</v>
      </c>
      <c r="L169" s="10">
        <v>75.13232142857143</v>
      </c>
      <c r="M169" s="10">
        <v>4.8098571428571431</v>
      </c>
      <c r="N169" s="201">
        <f t="shared" si="16"/>
        <v>4.8098571428571431</v>
      </c>
      <c r="O169" s="10">
        <f t="shared" si="13"/>
        <v>345.95626278214286</v>
      </c>
      <c r="P169" s="11">
        <f t="shared" si="14"/>
        <v>0.74431209720770841</v>
      </c>
    </row>
    <row r="170" spans="1:16">
      <c r="A170" s="9">
        <f t="shared" si="17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>димвенканали!F170</f>
        <v>515.5</v>
      </c>
      <c r="G170" s="8">
        <v>83</v>
      </c>
      <c r="H170" s="8">
        <v>83</v>
      </c>
      <c r="I170" s="18">
        <v>9.8809523809523805E-2</v>
      </c>
      <c r="J170" s="18">
        <f t="shared" si="15"/>
        <v>199.29979761904761</v>
      </c>
      <c r="K170" s="10">
        <f t="shared" si="12"/>
        <v>73.282535584523814</v>
      </c>
      <c r="L170" s="10">
        <v>76.987440476190471</v>
      </c>
      <c r="M170" s="10">
        <v>4.9286190476190477</v>
      </c>
      <c r="N170" s="201">
        <f t="shared" si="16"/>
        <v>4.9286190476190477</v>
      </c>
      <c r="O170" s="10">
        <f t="shared" si="13"/>
        <v>354.49839272738092</v>
      </c>
      <c r="P170" s="11">
        <f t="shared" si="14"/>
        <v>0.68767874437901244</v>
      </c>
    </row>
    <row r="171" spans="1:16">
      <c r="A171" s="9">
        <f t="shared" si="17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>димвенканали!F171</f>
        <v>556.9</v>
      </c>
      <c r="G171" s="8">
        <v>98</v>
      </c>
      <c r="H171" s="8">
        <v>98</v>
      </c>
      <c r="I171" s="18">
        <v>0.11666666666666667</v>
      </c>
      <c r="J171" s="18">
        <f t="shared" si="15"/>
        <v>235.31783333333334</v>
      </c>
      <c r="K171" s="10">
        <f t="shared" si="12"/>
        <v>86.526367316666679</v>
      </c>
      <c r="L171" s="10">
        <v>90.900833333333338</v>
      </c>
      <c r="M171" s="10">
        <v>5.8193333333333337</v>
      </c>
      <c r="N171" s="201">
        <f t="shared" si="16"/>
        <v>5.8193333333333337</v>
      </c>
      <c r="O171" s="10">
        <f t="shared" si="13"/>
        <v>418.56436731666668</v>
      </c>
      <c r="P171" s="11">
        <f t="shared" si="14"/>
        <v>0.75159699643861855</v>
      </c>
    </row>
    <row r="172" spans="1:16">
      <c r="A172" s="9">
        <f t="shared" si="17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>димвенканали!F172</f>
        <v>342.9</v>
      </c>
      <c r="G172" s="8">
        <v>50</v>
      </c>
      <c r="H172" s="8">
        <v>50</v>
      </c>
      <c r="I172" s="18">
        <v>5.9523809523809521E-2</v>
      </c>
      <c r="J172" s="18">
        <f t="shared" si="15"/>
        <v>120.06011904761904</v>
      </c>
      <c r="K172" s="10">
        <f t="shared" si="12"/>
        <v>44.146105773809523</v>
      </c>
      <c r="L172" s="10">
        <v>46.37797619047619</v>
      </c>
      <c r="M172" s="10">
        <v>2.9690476190476192</v>
      </c>
      <c r="N172" s="201">
        <f t="shared" si="16"/>
        <v>2.9690476190476192</v>
      </c>
      <c r="O172" s="10">
        <f t="shared" si="13"/>
        <v>213.5532486309524</v>
      </c>
      <c r="P172" s="11">
        <f t="shared" si="14"/>
        <v>0.62278579361607589</v>
      </c>
    </row>
    <row r="173" spans="1:16">
      <c r="A173" s="9">
        <f t="shared" si="17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>димвенканали!F173</f>
        <v>514.78</v>
      </c>
      <c r="G173" s="8">
        <v>90</v>
      </c>
      <c r="H173" s="8">
        <v>90</v>
      </c>
      <c r="I173" s="18">
        <v>0.10714285714285714</v>
      </c>
      <c r="J173" s="18">
        <f t="shared" si="15"/>
        <v>216.10821428571427</v>
      </c>
      <c r="K173" s="10">
        <f t="shared" si="12"/>
        <v>79.462990392857137</v>
      </c>
      <c r="L173" s="10">
        <v>83.48035714285713</v>
      </c>
      <c r="M173" s="10">
        <v>5.3442857142857143</v>
      </c>
      <c r="N173" s="201">
        <f t="shared" si="16"/>
        <v>5.3442857142857143</v>
      </c>
      <c r="O173" s="10">
        <f t="shared" si="13"/>
        <v>384.39584753571427</v>
      </c>
      <c r="P173" s="11">
        <f t="shared" si="14"/>
        <v>0.74671869057794449</v>
      </c>
    </row>
    <row r="174" spans="1:16">
      <c r="A174" s="9">
        <f t="shared" si="17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>димвенканали!F174</f>
        <v>378.9</v>
      </c>
      <c r="G174" s="8">
        <v>50</v>
      </c>
      <c r="H174" s="8">
        <v>50</v>
      </c>
      <c r="I174" s="18">
        <v>5.9523809523809521E-2</v>
      </c>
      <c r="J174" s="18">
        <f t="shared" si="15"/>
        <v>120.06011904761904</v>
      </c>
      <c r="K174" s="10">
        <f t="shared" si="12"/>
        <v>44.146105773809523</v>
      </c>
      <c r="L174" s="10">
        <v>46.37797619047619</v>
      </c>
      <c r="M174" s="10">
        <v>2.9690476190476192</v>
      </c>
      <c r="N174" s="201">
        <f t="shared" si="16"/>
        <v>2.9690476190476192</v>
      </c>
      <c r="O174" s="10">
        <f t="shared" si="13"/>
        <v>213.5532486309524</v>
      </c>
      <c r="P174" s="11">
        <f t="shared" si="14"/>
        <v>0.56361374671668618</v>
      </c>
    </row>
    <row r="175" spans="1:16">
      <c r="A175" s="9">
        <f t="shared" si="17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>димвенканали!F175</f>
        <v>391.9</v>
      </c>
      <c r="G175" s="8">
        <v>70.3</v>
      </c>
      <c r="H175" s="8">
        <v>70.3</v>
      </c>
      <c r="I175" s="18">
        <v>8.369047619047619E-2</v>
      </c>
      <c r="J175" s="18">
        <f t="shared" si="15"/>
        <v>168.80452738095238</v>
      </c>
      <c r="K175" s="10">
        <f t="shared" si="12"/>
        <v>62.069424717976197</v>
      </c>
      <c r="L175" s="10">
        <v>65.207434523809525</v>
      </c>
      <c r="M175" s="10">
        <v>4.1744809523809527</v>
      </c>
      <c r="N175" s="201">
        <f t="shared" si="16"/>
        <v>4.1744809523809527</v>
      </c>
      <c r="O175" s="10">
        <f t="shared" si="13"/>
        <v>300.25586757511911</v>
      </c>
      <c r="P175" s="11">
        <f t="shared" si="14"/>
        <v>0.76615429337871688</v>
      </c>
    </row>
    <row r="176" spans="1:16">
      <c r="A176" s="9">
        <f t="shared" si="17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>димвенканали!F176</f>
        <v>381.3</v>
      </c>
      <c r="G176" s="8">
        <v>70.599999999999994</v>
      </c>
      <c r="H176" s="8">
        <v>70.599999999999994</v>
      </c>
      <c r="I176" s="18">
        <v>8.4047619047619038E-2</v>
      </c>
      <c r="J176" s="18">
        <f t="shared" si="15"/>
        <v>169.52488809523808</v>
      </c>
      <c r="K176" s="10">
        <f t="shared" si="12"/>
        <v>62.33430135261905</v>
      </c>
      <c r="L176" s="10">
        <v>65.485702380952375</v>
      </c>
      <c r="M176" s="10">
        <v>4.1922952380952374</v>
      </c>
      <c r="N176" s="201">
        <f t="shared" si="16"/>
        <v>4.1922952380952374</v>
      </c>
      <c r="O176" s="10">
        <f t="shared" si="13"/>
        <v>301.53718706690478</v>
      </c>
      <c r="P176" s="11">
        <f t="shared" si="14"/>
        <v>0.79081349873303108</v>
      </c>
    </row>
    <row r="177" spans="1:16">
      <c r="A177" s="9">
        <f t="shared" si="17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>димвенканали!F177</f>
        <v>2512.2399999999998</v>
      </c>
      <c r="G177" s="8">
        <v>497</v>
      </c>
      <c r="H177" s="8">
        <v>497</v>
      </c>
      <c r="I177" s="18">
        <v>0.59166666666666667</v>
      </c>
      <c r="J177" s="18">
        <f t="shared" si="15"/>
        <v>1193.3975833333334</v>
      </c>
      <c r="K177" s="10">
        <f t="shared" si="12"/>
        <v>438.81229139166669</v>
      </c>
      <c r="L177" s="10">
        <v>460.99708333333331</v>
      </c>
      <c r="M177" s="10">
        <v>29.512333333333334</v>
      </c>
      <c r="N177" s="201">
        <f t="shared" si="16"/>
        <v>29.512333333333334</v>
      </c>
      <c r="O177" s="10">
        <f t="shared" si="13"/>
        <v>2122.7192913916665</v>
      </c>
      <c r="P177" s="11">
        <f t="shared" si="14"/>
        <v>0.84495083725745412</v>
      </c>
    </row>
    <row r="178" spans="1:16">
      <c r="A178" s="9">
        <f t="shared" si="17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>димвенканали!F178</f>
        <v>124.1</v>
      </c>
      <c r="G178" s="8">
        <v>0</v>
      </c>
      <c r="H178" s="8">
        <v>0</v>
      </c>
      <c r="I178" s="18">
        <v>0</v>
      </c>
      <c r="J178" s="18">
        <f t="shared" si="15"/>
        <v>0</v>
      </c>
      <c r="K178" s="10">
        <f t="shared" si="12"/>
        <v>0</v>
      </c>
      <c r="L178" s="10">
        <v>0</v>
      </c>
      <c r="M178" s="10">
        <v>0</v>
      </c>
      <c r="N178" s="201">
        <f t="shared" si="16"/>
        <v>0</v>
      </c>
      <c r="O178" s="10">
        <f t="shared" si="13"/>
        <v>0</v>
      </c>
      <c r="P178" s="11">
        <f t="shared" si="14"/>
        <v>0</v>
      </c>
    </row>
    <row r="179" spans="1:16">
      <c r="A179" s="9">
        <f t="shared" si="17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>димвенканали!F179</f>
        <v>147.35</v>
      </c>
      <c r="G179" s="8">
        <v>0</v>
      </c>
      <c r="H179" s="8">
        <v>0</v>
      </c>
      <c r="I179" s="18">
        <v>0</v>
      </c>
      <c r="J179" s="18">
        <f t="shared" si="15"/>
        <v>0</v>
      </c>
      <c r="K179" s="10">
        <f t="shared" si="12"/>
        <v>0</v>
      </c>
      <c r="L179" s="10">
        <v>0</v>
      </c>
      <c r="M179" s="10">
        <v>0</v>
      </c>
      <c r="N179" s="201">
        <f t="shared" si="16"/>
        <v>0</v>
      </c>
      <c r="O179" s="10">
        <f t="shared" si="13"/>
        <v>0</v>
      </c>
      <c r="P179" s="11">
        <f t="shared" si="14"/>
        <v>0</v>
      </c>
    </row>
    <row r="180" spans="1:16">
      <c r="A180" s="9">
        <f t="shared" si="17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>димвенканали!F180</f>
        <v>118.2</v>
      </c>
      <c r="G180" s="8">
        <v>0</v>
      </c>
      <c r="H180" s="8">
        <v>0</v>
      </c>
      <c r="I180" s="18">
        <v>0</v>
      </c>
      <c r="J180" s="18">
        <f t="shared" si="15"/>
        <v>0</v>
      </c>
      <c r="K180" s="10">
        <f t="shared" si="12"/>
        <v>0</v>
      </c>
      <c r="L180" s="10">
        <v>0</v>
      </c>
      <c r="M180" s="10">
        <v>0</v>
      </c>
      <c r="N180" s="201">
        <f t="shared" si="16"/>
        <v>0</v>
      </c>
      <c r="O180" s="10">
        <f t="shared" si="13"/>
        <v>0</v>
      </c>
      <c r="P180" s="11">
        <f t="shared" si="14"/>
        <v>0</v>
      </c>
    </row>
    <row r="181" spans="1:16">
      <c r="A181" s="9">
        <f t="shared" si="17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>димвенканали!F181</f>
        <v>111.8</v>
      </c>
      <c r="G181" s="8">
        <v>0</v>
      </c>
      <c r="H181" s="8">
        <v>0</v>
      </c>
      <c r="I181" s="18">
        <v>0</v>
      </c>
      <c r="J181" s="18">
        <f t="shared" si="15"/>
        <v>0</v>
      </c>
      <c r="K181" s="10">
        <f t="shared" si="12"/>
        <v>0</v>
      </c>
      <c r="L181" s="10">
        <v>0</v>
      </c>
      <c r="M181" s="10">
        <v>0</v>
      </c>
      <c r="N181" s="201">
        <f t="shared" si="16"/>
        <v>0</v>
      </c>
      <c r="O181" s="10">
        <f t="shared" si="13"/>
        <v>0</v>
      </c>
      <c r="P181" s="11">
        <f t="shared" si="14"/>
        <v>0</v>
      </c>
    </row>
    <row r="182" spans="1:16">
      <c r="A182" s="9">
        <f t="shared" si="17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>димвенканали!F182</f>
        <v>177.1</v>
      </c>
      <c r="G182" s="8">
        <v>0</v>
      </c>
      <c r="H182" s="8">
        <v>0</v>
      </c>
      <c r="I182" s="18">
        <v>0</v>
      </c>
      <c r="J182" s="18">
        <f t="shared" si="15"/>
        <v>0</v>
      </c>
      <c r="K182" s="10">
        <f t="shared" si="12"/>
        <v>0</v>
      </c>
      <c r="L182" s="10">
        <v>0</v>
      </c>
      <c r="M182" s="10">
        <v>0</v>
      </c>
      <c r="N182" s="201">
        <f t="shared" si="16"/>
        <v>0</v>
      </c>
      <c r="O182" s="10">
        <f t="shared" si="13"/>
        <v>0</v>
      </c>
      <c r="P182" s="11">
        <f t="shared" si="14"/>
        <v>0</v>
      </c>
    </row>
    <row r="183" spans="1:16">
      <c r="A183" s="9">
        <f t="shared" si="17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>димвенканали!F183</f>
        <v>572.56000000000006</v>
      </c>
      <c r="G183" s="8">
        <v>73</v>
      </c>
      <c r="H183" s="8">
        <v>73</v>
      </c>
      <c r="I183" s="18">
        <v>8.6904761904761901E-2</v>
      </c>
      <c r="J183" s="18">
        <f t="shared" si="15"/>
        <v>175.2877738095238</v>
      </c>
      <c r="K183" s="10">
        <f t="shared" si="12"/>
        <v>64.453314429761903</v>
      </c>
      <c r="L183" s="10">
        <v>67.711845238095236</v>
      </c>
      <c r="M183" s="10">
        <v>4.3348095238095237</v>
      </c>
      <c r="N183" s="201">
        <f t="shared" si="16"/>
        <v>4.3348095238095237</v>
      </c>
      <c r="O183" s="10">
        <f t="shared" si="13"/>
        <v>311.78774300119045</v>
      </c>
      <c r="P183" s="11">
        <f t="shared" si="14"/>
        <v>0.58173696358159266</v>
      </c>
    </row>
    <row r="184" spans="1:16">
      <c r="A184" s="9">
        <f t="shared" si="17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>димвенканали!F184</f>
        <v>546.79999999999995</v>
      </c>
      <c r="G184" s="8">
        <v>108</v>
      </c>
      <c r="H184" s="8">
        <v>108</v>
      </c>
      <c r="I184" s="18">
        <v>0.12857142857142856</v>
      </c>
      <c r="J184" s="18">
        <f t="shared" si="15"/>
        <v>259.32985714285712</v>
      </c>
      <c r="K184" s="10">
        <f t="shared" ref="K184:K243" si="18">J184*0.3677</f>
        <v>95.355588471428575</v>
      </c>
      <c r="L184" s="10">
        <v>100.17642857142856</v>
      </c>
      <c r="M184" s="10">
        <v>6.4131428571428568</v>
      </c>
      <c r="N184" s="201">
        <f t="shared" si="16"/>
        <v>6.4131428571428568</v>
      </c>
      <c r="O184" s="10">
        <f t="shared" si="13"/>
        <v>461.27501704285714</v>
      </c>
      <c r="P184" s="11">
        <f t="shared" si="14"/>
        <v>0.84359000922248939</v>
      </c>
    </row>
    <row r="185" spans="1:16">
      <c r="A185" s="9">
        <f t="shared" si="17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>димвенканали!F185</f>
        <v>695</v>
      </c>
      <c r="G185" s="8">
        <v>130</v>
      </c>
      <c r="H185" s="8">
        <v>130</v>
      </c>
      <c r="I185" s="18">
        <v>0.15476190476190477</v>
      </c>
      <c r="J185" s="18">
        <f t="shared" si="15"/>
        <v>312.15630952380951</v>
      </c>
      <c r="K185" s="10">
        <f t="shared" si="18"/>
        <v>114.77987501190476</v>
      </c>
      <c r="L185" s="10">
        <v>120.5827380952381</v>
      </c>
      <c r="M185" s="10">
        <v>7.7195238095238103</v>
      </c>
      <c r="N185" s="201">
        <f t="shared" si="16"/>
        <v>7.7195238095238103</v>
      </c>
      <c r="O185" s="10">
        <f t="shared" si="13"/>
        <v>555.2384464404762</v>
      </c>
      <c r="P185" s="11">
        <f t="shared" si="14"/>
        <v>0.79890423948269951</v>
      </c>
    </row>
    <row r="186" spans="1:16">
      <c r="A186" s="9">
        <f t="shared" si="17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>димвенканали!F186</f>
        <v>641.82000000000005</v>
      </c>
      <c r="G186" s="8">
        <v>86</v>
      </c>
      <c r="H186" s="8">
        <v>86</v>
      </c>
      <c r="I186" s="18">
        <v>0.10238095238095238</v>
      </c>
      <c r="J186" s="18">
        <f t="shared" si="15"/>
        <v>206.50340476190476</v>
      </c>
      <c r="K186" s="10">
        <f t="shared" si="18"/>
        <v>75.931301930952387</v>
      </c>
      <c r="L186" s="10">
        <v>79.770119047619048</v>
      </c>
      <c r="M186" s="10">
        <v>5.1067619047619051</v>
      </c>
      <c r="N186" s="201">
        <f t="shared" si="16"/>
        <v>5.1067619047619051</v>
      </c>
      <c r="O186" s="10">
        <f t="shared" si="13"/>
        <v>367.31158764523815</v>
      </c>
      <c r="P186" s="11">
        <f t="shared" si="14"/>
        <v>0.57229688642491372</v>
      </c>
    </row>
    <row r="187" spans="1:16">
      <c r="A187" s="9">
        <f t="shared" si="17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>димвенканали!F187</f>
        <v>126.6</v>
      </c>
      <c r="G187" s="8">
        <v>0</v>
      </c>
      <c r="H187" s="8">
        <v>0</v>
      </c>
      <c r="I187" s="18">
        <v>0</v>
      </c>
      <c r="J187" s="18">
        <f t="shared" si="15"/>
        <v>0</v>
      </c>
      <c r="K187" s="10">
        <f t="shared" si="18"/>
        <v>0</v>
      </c>
      <c r="L187" s="10">
        <v>0</v>
      </c>
      <c r="M187" s="10">
        <v>0</v>
      </c>
      <c r="N187" s="201">
        <f t="shared" si="16"/>
        <v>0</v>
      </c>
      <c r="O187" s="10">
        <f t="shared" si="13"/>
        <v>0</v>
      </c>
      <c r="P187" s="11">
        <f t="shared" si="14"/>
        <v>0</v>
      </c>
    </row>
    <row r="188" spans="1:16">
      <c r="A188" s="9">
        <f t="shared" si="17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>димвенканали!F188</f>
        <v>611.88</v>
      </c>
      <c r="G188" s="8">
        <v>63</v>
      </c>
      <c r="H188" s="8">
        <v>63</v>
      </c>
      <c r="I188" s="18">
        <v>7.4999999999999997E-2</v>
      </c>
      <c r="J188" s="18">
        <f t="shared" si="15"/>
        <v>151.27574999999999</v>
      </c>
      <c r="K188" s="10">
        <f t="shared" si="18"/>
        <v>55.624093275</v>
      </c>
      <c r="L188" s="10">
        <v>58.436250000000001</v>
      </c>
      <c r="M188" s="10">
        <v>3.7410000000000001</v>
      </c>
      <c r="N188" s="201">
        <f t="shared" si="16"/>
        <v>3.7410000000000001</v>
      </c>
      <c r="O188" s="10">
        <f t="shared" si="13"/>
        <v>269.07709327499998</v>
      </c>
      <c r="P188" s="11">
        <f t="shared" si="14"/>
        <v>0.43975467947146496</v>
      </c>
    </row>
    <row r="189" spans="1:16">
      <c r="A189" s="9">
        <f t="shared" si="17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>димвенканали!F189</f>
        <v>427.6</v>
      </c>
      <c r="G189" s="8">
        <v>83.75</v>
      </c>
      <c r="H189" s="8">
        <v>83.75</v>
      </c>
      <c r="I189" s="18">
        <v>9.9702380952380959E-2</v>
      </c>
      <c r="J189" s="18">
        <f t="shared" si="15"/>
        <v>201.10069940476191</v>
      </c>
      <c r="K189" s="10">
        <f t="shared" si="18"/>
        <v>73.944727171130964</v>
      </c>
      <c r="L189" s="10">
        <v>77.683110119047626</v>
      </c>
      <c r="M189" s="10">
        <v>4.9731547619047625</v>
      </c>
      <c r="N189" s="201">
        <f t="shared" si="16"/>
        <v>4.9731547619047625</v>
      </c>
      <c r="O189" s="10">
        <f t="shared" si="13"/>
        <v>357.70169145684525</v>
      </c>
      <c r="P189" s="11">
        <f t="shared" si="14"/>
        <v>0.83653342249028351</v>
      </c>
    </row>
    <row r="190" spans="1:16">
      <c r="A190" s="9">
        <f t="shared" si="17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>димвенканали!F190</f>
        <v>411.9</v>
      </c>
      <c r="G190" s="8">
        <v>0</v>
      </c>
      <c r="H190" s="8">
        <v>0</v>
      </c>
      <c r="I190" s="18">
        <v>0</v>
      </c>
      <c r="J190" s="18">
        <f t="shared" si="15"/>
        <v>0</v>
      </c>
      <c r="K190" s="10">
        <f t="shared" si="18"/>
        <v>0</v>
      </c>
      <c r="L190" s="10">
        <v>0</v>
      </c>
      <c r="M190" s="10">
        <v>0</v>
      </c>
      <c r="N190" s="201">
        <f t="shared" si="16"/>
        <v>0</v>
      </c>
      <c r="O190" s="10">
        <f t="shared" si="13"/>
        <v>0</v>
      </c>
      <c r="P190" s="11">
        <f t="shared" si="14"/>
        <v>0</v>
      </c>
    </row>
    <row r="191" spans="1:16">
      <c r="A191" s="9">
        <f t="shared" si="17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>димвенканали!F191</f>
        <v>635.29999999999995</v>
      </c>
      <c r="G191" s="8">
        <v>106</v>
      </c>
      <c r="H191" s="8">
        <v>106</v>
      </c>
      <c r="I191" s="18">
        <v>0.12619047619047619</v>
      </c>
      <c r="J191" s="18">
        <f t="shared" si="15"/>
        <v>254.52745238095238</v>
      </c>
      <c r="K191" s="10">
        <f t="shared" si="18"/>
        <v>93.589744240476193</v>
      </c>
      <c r="L191" s="10">
        <v>98.321309523809518</v>
      </c>
      <c r="M191" s="10">
        <v>6.2943809523809522</v>
      </c>
      <c r="N191" s="201">
        <f t="shared" si="16"/>
        <v>6.2943809523809522</v>
      </c>
      <c r="O191" s="10">
        <f t="shared" si="13"/>
        <v>452.73288709761903</v>
      </c>
      <c r="P191" s="11">
        <f t="shared" si="14"/>
        <v>0.77139697920875627</v>
      </c>
    </row>
    <row r="192" spans="1:16">
      <c r="A192" s="9">
        <f t="shared" si="17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>димвенканали!F192</f>
        <v>650.69999999999993</v>
      </c>
      <c r="G192" s="8">
        <v>112</v>
      </c>
      <c r="H192" s="8">
        <v>112</v>
      </c>
      <c r="I192" s="18">
        <v>0.13333333333333333</v>
      </c>
      <c r="J192" s="18">
        <f t="shared" si="15"/>
        <v>268.93466666666666</v>
      </c>
      <c r="K192" s="10">
        <f t="shared" si="18"/>
        <v>98.887276933333339</v>
      </c>
      <c r="L192" s="10">
        <v>103.88666666666666</v>
      </c>
      <c r="M192" s="10">
        <v>6.6506666666666669</v>
      </c>
      <c r="N192" s="201">
        <f t="shared" si="16"/>
        <v>6.6506666666666669</v>
      </c>
      <c r="O192" s="10">
        <f t="shared" si="13"/>
        <v>478.35927693333332</v>
      </c>
      <c r="P192" s="11">
        <f t="shared" si="14"/>
        <v>0.81091587884952254</v>
      </c>
    </row>
    <row r="193" spans="1:16">
      <c r="A193" s="9">
        <f t="shared" si="17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>димвенканали!F193</f>
        <v>650.29999999999995</v>
      </c>
      <c r="G193" s="8">
        <v>148</v>
      </c>
      <c r="H193" s="8">
        <v>148</v>
      </c>
      <c r="I193" s="18">
        <v>0.1761904761904762</v>
      </c>
      <c r="J193" s="18">
        <f t="shared" si="15"/>
        <v>355.37795238095242</v>
      </c>
      <c r="K193" s="10">
        <f t="shared" si="18"/>
        <v>130.67247309047622</v>
      </c>
      <c r="L193" s="10">
        <v>137.27880952380954</v>
      </c>
      <c r="M193" s="10">
        <v>8.7883809523809528</v>
      </c>
      <c r="N193" s="201">
        <f t="shared" si="16"/>
        <v>8.7883809523809528</v>
      </c>
      <c r="O193" s="10">
        <f t="shared" si="13"/>
        <v>632.11761594761913</v>
      </c>
      <c r="P193" s="11">
        <f t="shared" si="14"/>
        <v>0.97204000607045848</v>
      </c>
    </row>
    <row r="194" spans="1:16">
      <c r="A194" s="9">
        <f t="shared" si="17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>димвенканали!F194</f>
        <v>702.91</v>
      </c>
      <c r="G194" s="8">
        <v>96</v>
      </c>
      <c r="H194" s="8">
        <v>96</v>
      </c>
      <c r="I194" s="18">
        <v>0.11428571428571428</v>
      </c>
      <c r="J194" s="18">
        <f t="shared" si="15"/>
        <v>230.51542857142857</v>
      </c>
      <c r="K194" s="10">
        <f t="shared" si="18"/>
        <v>84.760523085714297</v>
      </c>
      <c r="L194" s="10">
        <v>89.045714285714283</v>
      </c>
      <c r="M194" s="10">
        <v>5.7005714285714291</v>
      </c>
      <c r="N194" s="201">
        <f t="shared" si="16"/>
        <v>5.7005714285714291</v>
      </c>
      <c r="O194" s="10">
        <f t="shared" si="13"/>
        <v>410.02223737142856</v>
      </c>
      <c r="P194" s="11">
        <f t="shared" si="14"/>
        <v>0.65061207751611139</v>
      </c>
    </row>
    <row r="195" spans="1:16">
      <c r="A195" s="9">
        <f t="shared" si="17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>димвенканали!F195</f>
        <v>592.9</v>
      </c>
      <c r="G195" s="8">
        <v>81</v>
      </c>
      <c r="H195" s="8">
        <v>81</v>
      </c>
      <c r="I195" s="18">
        <v>9.6428571428571433E-2</v>
      </c>
      <c r="J195" s="18">
        <f t="shared" si="15"/>
        <v>194.49739285714287</v>
      </c>
      <c r="K195" s="10">
        <f t="shared" si="18"/>
        <v>71.516691353571431</v>
      </c>
      <c r="L195" s="10">
        <v>75.13232142857143</v>
      </c>
      <c r="M195" s="10">
        <v>4.8098571428571431</v>
      </c>
      <c r="N195" s="201">
        <f t="shared" si="16"/>
        <v>4.8098571428571431</v>
      </c>
      <c r="O195" s="10">
        <f t="shared" si="13"/>
        <v>345.95626278214286</v>
      </c>
      <c r="P195" s="11">
        <f t="shared" si="14"/>
        <v>0.58349850359612565</v>
      </c>
    </row>
    <row r="196" spans="1:16">
      <c r="A196" s="9">
        <f t="shared" si="17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>димвенканали!F196</f>
        <v>1245.1200000000001</v>
      </c>
      <c r="G196" s="8">
        <v>128</v>
      </c>
      <c r="H196" s="8">
        <v>128</v>
      </c>
      <c r="I196" s="18">
        <v>0.15238095238095239</v>
      </c>
      <c r="J196" s="18">
        <f t="shared" si="15"/>
        <v>307.3539047619048</v>
      </c>
      <c r="K196" s="10">
        <f t="shared" si="18"/>
        <v>113.01403078095241</v>
      </c>
      <c r="L196" s="10">
        <v>118.72761904761906</v>
      </c>
      <c r="M196" s="10">
        <v>7.6007619047619057</v>
      </c>
      <c r="N196" s="201">
        <f t="shared" si="16"/>
        <v>7.6007619047619057</v>
      </c>
      <c r="O196" s="10">
        <f t="shared" ref="O196:O259" si="19">J196+K196+L196+N196</f>
        <v>546.69631649523819</v>
      </c>
      <c r="P196" s="11">
        <f t="shared" ref="P196:P259" si="20">O196/C196</f>
        <v>0.48340847849117369</v>
      </c>
    </row>
    <row r="197" spans="1:16">
      <c r="A197" s="9">
        <f t="shared" si="17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>димвенканали!F197</f>
        <v>274.64999999999998</v>
      </c>
      <c r="G197" s="8">
        <v>0</v>
      </c>
      <c r="H197" s="8">
        <v>0</v>
      </c>
      <c r="I197" s="18">
        <v>0</v>
      </c>
      <c r="J197" s="18">
        <f t="shared" ref="J197:J261" si="21">I197*$J$2</f>
        <v>0</v>
      </c>
      <c r="K197" s="10">
        <f t="shared" si="18"/>
        <v>0</v>
      </c>
      <c r="L197" s="10">
        <v>0</v>
      </c>
      <c r="M197" s="10">
        <v>0</v>
      </c>
      <c r="N197" s="201">
        <f t="shared" ref="N197:N260" si="22">M197*$N$2</f>
        <v>0</v>
      </c>
      <c r="O197" s="10">
        <f t="shared" si="19"/>
        <v>0</v>
      </c>
      <c r="P197" s="11">
        <f t="shared" si="20"/>
        <v>0</v>
      </c>
    </row>
    <row r="198" spans="1:16">
      <c r="A198" s="9">
        <f t="shared" si="17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>димвенканали!F198</f>
        <v>446.05</v>
      </c>
      <c r="G198" s="8">
        <v>39</v>
      </c>
      <c r="H198" s="8">
        <v>39</v>
      </c>
      <c r="I198" s="18">
        <v>4.642857142857143E-2</v>
      </c>
      <c r="J198" s="18">
        <f t="shared" si="21"/>
        <v>93.646892857142859</v>
      </c>
      <c r="K198" s="10">
        <f t="shared" si="18"/>
        <v>34.433962503571429</v>
      </c>
      <c r="L198" s="10">
        <v>36.174821428571427</v>
      </c>
      <c r="M198" s="10">
        <v>2.3158571428571428</v>
      </c>
      <c r="N198" s="201">
        <f t="shared" si="22"/>
        <v>2.3158571428571428</v>
      </c>
      <c r="O198" s="10">
        <f t="shared" si="19"/>
        <v>166.57153393214284</v>
      </c>
      <c r="P198" s="11">
        <f t="shared" si="20"/>
        <v>0.54125599977950556</v>
      </c>
    </row>
    <row r="199" spans="1:16">
      <c r="A199" s="9">
        <f t="shared" si="17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>димвенканали!F199</f>
        <v>784</v>
      </c>
      <c r="G199" s="8">
        <v>0</v>
      </c>
      <c r="H199" s="8">
        <v>0</v>
      </c>
      <c r="I199" s="18">
        <v>0</v>
      </c>
      <c r="J199" s="18">
        <f t="shared" si="21"/>
        <v>0</v>
      </c>
      <c r="K199" s="10">
        <f t="shared" si="18"/>
        <v>0</v>
      </c>
      <c r="L199" s="10">
        <v>0</v>
      </c>
      <c r="M199" s="10">
        <v>0</v>
      </c>
      <c r="N199" s="201">
        <f t="shared" si="22"/>
        <v>0</v>
      </c>
      <c r="O199" s="10">
        <f t="shared" si="19"/>
        <v>0</v>
      </c>
      <c r="P199" s="11">
        <f t="shared" si="20"/>
        <v>0</v>
      </c>
    </row>
    <row r="200" spans="1:16">
      <c r="A200" s="9">
        <f t="shared" ref="A200:A263" si="23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>димвенканали!F200</f>
        <v>322.09999999999997</v>
      </c>
      <c r="G200" s="8">
        <v>0</v>
      </c>
      <c r="H200" s="8">
        <v>0</v>
      </c>
      <c r="I200" s="18">
        <v>0</v>
      </c>
      <c r="J200" s="18">
        <f t="shared" si="21"/>
        <v>0</v>
      </c>
      <c r="K200" s="10">
        <f t="shared" si="18"/>
        <v>0</v>
      </c>
      <c r="L200" s="10">
        <v>0</v>
      </c>
      <c r="M200" s="10">
        <v>0</v>
      </c>
      <c r="N200" s="201">
        <f t="shared" si="22"/>
        <v>0</v>
      </c>
      <c r="O200" s="10">
        <f t="shared" si="19"/>
        <v>0</v>
      </c>
      <c r="P200" s="11">
        <f t="shared" si="20"/>
        <v>0</v>
      </c>
    </row>
    <row r="201" spans="1:16">
      <c r="A201" s="9">
        <f t="shared" si="23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>димвенканали!F201</f>
        <v>543.79999999999995</v>
      </c>
      <c r="G201" s="8">
        <v>50</v>
      </c>
      <c r="H201" s="8">
        <v>50</v>
      </c>
      <c r="I201" s="18">
        <v>5.9523809523809521E-2</v>
      </c>
      <c r="J201" s="18">
        <f t="shared" si="21"/>
        <v>120.06011904761904</v>
      </c>
      <c r="K201" s="10">
        <f t="shared" si="18"/>
        <v>44.146105773809523</v>
      </c>
      <c r="L201" s="10">
        <v>46.37797619047619</v>
      </c>
      <c r="M201" s="10">
        <v>2.9690476190476192</v>
      </c>
      <c r="N201" s="201">
        <f t="shared" si="22"/>
        <v>2.9690476190476192</v>
      </c>
      <c r="O201" s="10">
        <f t="shared" si="19"/>
        <v>213.5532486309524</v>
      </c>
      <c r="P201" s="11">
        <f t="shared" si="20"/>
        <v>0.39270549582742259</v>
      </c>
    </row>
    <row r="202" spans="1:16">
      <c r="A202" s="9">
        <f t="shared" si="23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>димвенканали!F202</f>
        <v>556.6</v>
      </c>
      <c r="G202" s="8">
        <v>53</v>
      </c>
      <c r="H202" s="8">
        <v>53</v>
      </c>
      <c r="I202" s="18">
        <v>6.3095238095238093E-2</v>
      </c>
      <c r="J202" s="18">
        <f t="shared" si="21"/>
        <v>127.26372619047619</v>
      </c>
      <c r="K202" s="10">
        <f t="shared" si="18"/>
        <v>46.794872120238097</v>
      </c>
      <c r="L202" s="10">
        <v>49.160654761904759</v>
      </c>
      <c r="M202" s="10">
        <v>3.1471904761904761</v>
      </c>
      <c r="N202" s="201">
        <f t="shared" si="22"/>
        <v>3.1471904761904761</v>
      </c>
      <c r="O202" s="10">
        <f t="shared" si="19"/>
        <v>226.36644354880951</v>
      </c>
      <c r="P202" s="11">
        <f t="shared" si="20"/>
        <v>0.40669501176573752</v>
      </c>
    </row>
    <row r="203" spans="1:16">
      <c r="A203" s="9">
        <f t="shared" si="23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>димвенканали!F203</f>
        <v>151.5</v>
      </c>
      <c r="G203" s="8">
        <v>0</v>
      </c>
      <c r="H203" s="8">
        <v>0</v>
      </c>
      <c r="I203" s="18">
        <v>0</v>
      </c>
      <c r="J203" s="18">
        <f t="shared" si="21"/>
        <v>0</v>
      </c>
      <c r="K203" s="10">
        <f t="shared" si="18"/>
        <v>0</v>
      </c>
      <c r="L203" s="10">
        <v>0</v>
      </c>
      <c r="M203" s="10">
        <v>0</v>
      </c>
      <c r="N203" s="201">
        <f t="shared" si="22"/>
        <v>0</v>
      </c>
      <c r="O203" s="10">
        <f t="shared" si="19"/>
        <v>0</v>
      </c>
      <c r="P203" s="11">
        <f t="shared" si="20"/>
        <v>0</v>
      </c>
    </row>
    <row r="204" spans="1:16">
      <c r="A204" s="9">
        <f t="shared" si="23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>димвенканали!F204</f>
        <v>359.79999999999995</v>
      </c>
      <c r="G204" s="8">
        <v>0</v>
      </c>
      <c r="H204" s="8">
        <v>0</v>
      </c>
      <c r="I204" s="18">
        <v>0</v>
      </c>
      <c r="J204" s="18">
        <f t="shared" si="21"/>
        <v>0</v>
      </c>
      <c r="K204" s="10">
        <f t="shared" si="18"/>
        <v>0</v>
      </c>
      <c r="L204" s="10">
        <v>0</v>
      </c>
      <c r="M204" s="10">
        <v>0</v>
      </c>
      <c r="N204" s="201">
        <f t="shared" si="22"/>
        <v>0</v>
      </c>
      <c r="O204" s="10">
        <f t="shared" si="19"/>
        <v>0</v>
      </c>
      <c r="P204" s="11">
        <f t="shared" si="20"/>
        <v>0</v>
      </c>
    </row>
    <row r="205" spans="1:16">
      <c r="A205" s="9">
        <f t="shared" si="23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>димвенканали!F205</f>
        <v>383</v>
      </c>
      <c r="G205" s="8">
        <v>60</v>
      </c>
      <c r="H205" s="8">
        <v>60</v>
      </c>
      <c r="I205" s="18">
        <v>7.1428571428571425E-2</v>
      </c>
      <c r="J205" s="18">
        <f t="shared" si="21"/>
        <v>144.07214285714284</v>
      </c>
      <c r="K205" s="10">
        <f t="shared" si="18"/>
        <v>52.975326928571427</v>
      </c>
      <c r="L205" s="10">
        <v>55.653571428571425</v>
      </c>
      <c r="M205" s="10">
        <v>3.5628571428571427</v>
      </c>
      <c r="N205" s="201">
        <f t="shared" si="22"/>
        <v>3.5628571428571427</v>
      </c>
      <c r="O205" s="10">
        <f t="shared" si="19"/>
        <v>256.26389835714281</v>
      </c>
      <c r="P205" s="11">
        <f t="shared" si="20"/>
        <v>0.66909634035807519</v>
      </c>
    </row>
    <row r="206" spans="1:16">
      <c r="A206" s="9">
        <f t="shared" si="23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>димвенканали!F206</f>
        <v>353.6</v>
      </c>
      <c r="G206" s="8">
        <v>0</v>
      </c>
      <c r="H206" s="8">
        <v>0</v>
      </c>
      <c r="I206" s="18">
        <v>0</v>
      </c>
      <c r="J206" s="18">
        <f t="shared" si="21"/>
        <v>0</v>
      </c>
      <c r="K206" s="10">
        <f t="shared" si="18"/>
        <v>0</v>
      </c>
      <c r="L206" s="10">
        <v>0</v>
      </c>
      <c r="M206" s="10">
        <v>0</v>
      </c>
      <c r="N206" s="201">
        <f t="shared" si="22"/>
        <v>0</v>
      </c>
      <c r="O206" s="10">
        <f t="shared" si="19"/>
        <v>0</v>
      </c>
      <c r="P206" s="11">
        <f t="shared" si="20"/>
        <v>0</v>
      </c>
    </row>
    <row r="207" spans="1:16">
      <c r="A207" s="9">
        <f t="shared" si="23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>димвенканали!F207</f>
        <v>548.24</v>
      </c>
      <c r="G207" s="8">
        <v>49</v>
      </c>
      <c r="H207" s="8">
        <v>49</v>
      </c>
      <c r="I207" s="18">
        <v>5.8333333333333334E-2</v>
      </c>
      <c r="J207" s="18">
        <f t="shared" si="21"/>
        <v>117.65891666666667</v>
      </c>
      <c r="K207" s="10">
        <f t="shared" si="18"/>
        <v>43.26318365833334</v>
      </c>
      <c r="L207" s="10">
        <v>45.450416666666669</v>
      </c>
      <c r="M207" s="10">
        <v>2.9096666666666668</v>
      </c>
      <c r="N207" s="201">
        <f t="shared" si="22"/>
        <v>2.9096666666666668</v>
      </c>
      <c r="O207" s="10">
        <f t="shared" si="19"/>
        <v>209.28218365833334</v>
      </c>
      <c r="P207" s="11">
        <f t="shared" si="20"/>
        <v>0.41786235855429549</v>
      </c>
    </row>
    <row r="208" spans="1:16">
      <c r="A208" s="9">
        <f t="shared" si="23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>димвенканали!F208</f>
        <v>153.69999999999999</v>
      </c>
      <c r="G208" s="8">
        <v>0</v>
      </c>
      <c r="H208" s="8">
        <v>0</v>
      </c>
      <c r="I208" s="18">
        <v>0</v>
      </c>
      <c r="J208" s="18">
        <f t="shared" si="21"/>
        <v>0</v>
      </c>
      <c r="K208" s="10">
        <f t="shared" si="18"/>
        <v>0</v>
      </c>
      <c r="L208" s="10">
        <v>0</v>
      </c>
      <c r="M208" s="10">
        <v>0</v>
      </c>
      <c r="N208" s="201">
        <f t="shared" si="22"/>
        <v>0</v>
      </c>
      <c r="O208" s="10">
        <f t="shared" si="19"/>
        <v>0</v>
      </c>
      <c r="P208" s="11">
        <f t="shared" si="20"/>
        <v>0</v>
      </c>
    </row>
    <row r="209" spans="1:16">
      <c r="A209" s="9">
        <f t="shared" si="23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>димвенканали!F209</f>
        <v>287</v>
      </c>
      <c r="G209" s="8">
        <v>0</v>
      </c>
      <c r="H209" s="8">
        <v>0</v>
      </c>
      <c r="I209" s="18">
        <v>0</v>
      </c>
      <c r="J209" s="18">
        <f t="shared" si="21"/>
        <v>0</v>
      </c>
      <c r="K209" s="10">
        <f t="shared" si="18"/>
        <v>0</v>
      </c>
      <c r="L209" s="10">
        <v>0</v>
      </c>
      <c r="M209" s="10">
        <v>0</v>
      </c>
      <c r="N209" s="201">
        <f t="shared" si="22"/>
        <v>0</v>
      </c>
      <c r="O209" s="10">
        <f t="shared" si="19"/>
        <v>0</v>
      </c>
      <c r="P209" s="11">
        <f t="shared" si="20"/>
        <v>0</v>
      </c>
    </row>
    <row r="210" spans="1:16">
      <c r="A210" s="9">
        <f t="shared" si="23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>димвенканали!F210</f>
        <v>163</v>
      </c>
      <c r="G210" s="8">
        <v>0</v>
      </c>
      <c r="H210" s="8">
        <v>0</v>
      </c>
      <c r="I210" s="18">
        <v>0</v>
      </c>
      <c r="J210" s="18">
        <f t="shared" si="21"/>
        <v>0</v>
      </c>
      <c r="K210" s="10">
        <f t="shared" si="18"/>
        <v>0</v>
      </c>
      <c r="L210" s="10">
        <v>0</v>
      </c>
      <c r="M210" s="10">
        <v>0</v>
      </c>
      <c r="N210" s="201">
        <f t="shared" si="22"/>
        <v>0</v>
      </c>
      <c r="O210" s="10">
        <f t="shared" si="19"/>
        <v>0</v>
      </c>
      <c r="P210" s="11">
        <f t="shared" si="20"/>
        <v>0</v>
      </c>
    </row>
    <row r="211" spans="1:16">
      <c r="A211" s="9">
        <f t="shared" si="23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>димвенканали!F211</f>
        <v>250.48</v>
      </c>
      <c r="G211" s="8">
        <v>23</v>
      </c>
      <c r="H211" s="8">
        <v>23</v>
      </c>
      <c r="I211" s="18">
        <v>2.7380952380952381E-2</v>
      </c>
      <c r="J211" s="18">
        <f t="shared" si="21"/>
        <v>55.227654761904759</v>
      </c>
      <c r="K211" s="10">
        <f t="shared" si="18"/>
        <v>20.30720865595238</v>
      </c>
      <c r="L211" s="10">
        <v>21.333869047619046</v>
      </c>
      <c r="M211" s="10">
        <v>1.3657619047619047</v>
      </c>
      <c r="N211" s="201">
        <f t="shared" si="22"/>
        <v>1.3657619047619047</v>
      </c>
      <c r="O211" s="10">
        <f t="shared" si="19"/>
        <v>98.234494370238096</v>
      </c>
      <c r="P211" s="11">
        <f t="shared" si="20"/>
        <v>0.39218498231490778</v>
      </c>
    </row>
    <row r="212" spans="1:16">
      <c r="A212" s="9">
        <f t="shared" si="23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>димвенканали!F212</f>
        <v>849.38</v>
      </c>
      <c r="G212" s="8">
        <v>100</v>
      </c>
      <c r="H212" s="8">
        <v>100</v>
      </c>
      <c r="I212" s="18">
        <v>0.11904761904761904</v>
      </c>
      <c r="J212" s="18">
        <f t="shared" si="21"/>
        <v>240.12023809523808</v>
      </c>
      <c r="K212" s="10">
        <f t="shared" si="18"/>
        <v>88.292211547619047</v>
      </c>
      <c r="L212" s="10">
        <v>92.75595238095238</v>
      </c>
      <c r="M212" s="10">
        <v>5.9380952380952383</v>
      </c>
      <c r="N212" s="201">
        <f t="shared" si="22"/>
        <v>5.9380952380952383</v>
      </c>
      <c r="O212" s="10">
        <f t="shared" si="19"/>
        <v>427.10649726190479</v>
      </c>
      <c r="P212" s="11">
        <f t="shared" si="20"/>
        <v>0.50284501314123808</v>
      </c>
    </row>
    <row r="213" spans="1:16">
      <c r="A213" s="9">
        <f t="shared" si="23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>димвенканали!F213</f>
        <v>413.7</v>
      </c>
      <c r="G213" s="8">
        <v>0</v>
      </c>
      <c r="H213" s="8">
        <v>0</v>
      </c>
      <c r="I213" s="18">
        <v>0</v>
      </c>
      <c r="J213" s="18">
        <f t="shared" si="21"/>
        <v>0</v>
      </c>
      <c r="K213" s="10">
        <f t="shared" si="18"/>
        <v>0</v>
      </c>
      <c r="L213" s="10">
        <v>0</v>
      </c>
      <c r="M213" s="10">
        <v>0</v>
      </c>
      <c r="N213" s="201">
        <f t="shared" si="22"/>
        <v>0</v>
      </c>
      <c r="O213" s="10">
        <f t="shared" si="19"/>
        <v>0</v>
      </c>
      <c r="P213" s="11">
        <f t="shared" si="20"/>
        <v>0</v>
      </c>
    </row>
    <row r="214" spans="1:16">
      <c r="A214" s="9">
        <f t="shared" si="23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>димвенканали!F214</f>
        <v>301.8</v>
      </c>
      <c r="G214" s="8">
        <v>0</v>
      </c>
      <c r="H214" s="8">
        <v>0</v>
      </c>
      <c r="I214" s="18">
        <v>0</v>
      </c>
      <c r="J214" s="18">
        <f t="shared" si="21"/>
        <v>0</v>
      </c>
      <c r="K214" s="10">
        <f t="shared" si="18"/>
        <v>0</v>
      </c>
      <c r="L214" s="10">
        <v>0</v>
      </c>
      <c r="M214" s="10">
        <v>0</v>
      </c>
      <c r="N214" s="201">
        <f t="shared" si="22"/>
        <v>0</v>
      </c>
      <c r="O214" s="10">
        <f t="shared" si="19"/>
        <v>0</v>
      </c>
      <c r="P214" s="11">
        <f t="shared" si="20"/>
        <v>0</v>
      </c>
    </row>
    <row r="215" spans="1:16">
      <c r="A215" s="9">
        <f t="shared" si="23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>димвенканали!F215</f>
        <v>417.1</v>
      </c>
      <c r="G215" s="8">
        <v>50.5</v>
      </c>
      <c r="H215" s="8">
        <v>50.5</v>
      </c>
      <c r="I215" s="18">
        <v>6.0119047619047621E-2</v>
      </c>
      <c r="J215" s="18">
        <f t="shared" si="21"/>
        <v>121.26072023809525</v>
      </c>
      <c r="K215" s="10">
        <f t="shared" si="18"/>
        <v>44.587566831547626</v>
      </c>
      <c r="L215" s="10">
        <v>46.84175595238095</v>
      </c>
      <c r="M215" s="10">
        <v>2.9987380952380955</v>
      </c>
      <c r="N215" s="201">
        <f t="shared" si="22"/>
        <v>2.9987380952380955</v>
      </c>
      <c r="O215" s="10">
        <f t="shared" si="19"/>
        <v>215.6887811172619</v>
      </c>
      <c r="P215" s="11">
        <f t="shared" si="20"/>
        <v>0.55022648244199468</v>
      </c>
    </row>
    <row r="216" spans="1:16">
      <c r="A216" s="9">
        <f t="shared" si="23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>димвенканали!F216</f>
        <v>191.3</v>
      </c>
      <c r="G216" s="8">
        <v>0</v>
      </c>
      <c r="H216" s="8">
        <v>0</v>
      </c>
      <c r="I216" s="18">
        <v>0</v>
      </c>
      <c r="J216" s="18">
        <f t="shared" si="21"/>
        <v>0</v>
      </c>
      <c r="K216" s="10">
        <f t="shared" si="18"/>
        <v>0</v>
      </c>
      <c r="L216" s="10">
        <v>0</v>
      </c>
      <c r="M216" s="10">
        <v>0</v>
      </c>
      <c r="N216" s="201">
        <f t="shared" si="22"/>
        <v>0</v>
      </c>
      <c r="O216" s="10">
        <f t="shared" si="19"/>
        <v>0</v>
      </c>
      <c r="P216" s="11">
        <f t="shared" si="20"/>
        <v>0</v>
      </c>
    </row>
    <row r="217" spans="1:16">
      <c r="A217" s="9">
        <f t="shared" si="23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>димвенканали!F217</f>
        <v>319.3</v>
      </c>
      <c r="G217" s="8">
        <v>0</v>
      </c>
      <c r="H217" s="8">
        <v>0</v>
      </c>
      <c r="I217" s="18">
        <v>0</v>
      </c>
      <c r="J217" s="18">
        <f t="shared" si="21"/>
        <v>0</v>
      </c>
      <c r="K217" s="10">
        <f t="shared" si="18"/>
        <v>0</v>
      </c>
      <c r="L217" s="10">
        <v>0</v>
      </c>
      <c r="M217" s="10">
        <v>0</v>
      </c>
      <c r="N217" s="201">
        <f t="shared" si="22"/>
        <v>0</v>
      </c>
      <c r="O217" s="10">
        <f t="shared" si="19"/>
        <v>0</v>
      </c>
      <c r="P217" s="11">
        <f t="shared" si="20"/>
        <v>0</v>
      </c>
    </row>
    <row r="218" spans="1:16">
      <c r="A218" s="9">
        <f t="shared" si="23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>димвенканали!F218</f>
        <v>481.74</v>
      </c>
      <c r="G218" s="8">
        <v>75</v>
      </c>
      <c r="H218" s="8">
        <v>75</v>
      </c>
      <c r="I218" s="18">
        <v>8.9285714285714288E-2</v>
      </c>
      <c r="J218" s="18">
        <f t="shared" si="21"/>
        <v>180.09017857142857</v>
      </c>
      <c r="K218" s="10">
        <f t="shared" si="18"/>
        <v>66.219158660714285</v>
      </c>
      <c r="L218" s="10">
        <v>69.566964285714292</v>
      </c>
      <c r="M218" s="10">
        <v>4.4535714285714292</v>
      </c>
      <c r="N218" s="201">
        <f t="shared" si="22"/>
        <v>4.4535714285714292</v>
      </c>
      <c r="O218" s="10">
        <f t="shared" si="19"/>
        <v>320.32987294642857</v>
      </c>
      <c r="P218" s="11">
        <f t="shared" si="20"/>
        <v>0.66494348185001984</v>
      </c>
    </row>
    <row r="219" spans="1:16">
      <c r="A219" s="9">
        <f t="shared" si="23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>димвенканали!F219</f>
        <v>503.3</v>
      </c>
      <c r="G219" s="8">
        <v>61</v>
      </c>
      <c r="H219" s="8">
        <v>61</v>
      </c>
      <c r="I219" s="18">
        <v>7.2619047619047625E-2</v>
      </c>
      <c r="J219" s="18">
        <f t="shared" si="21"/>
        <v>146.47334523809525</v>
      </c>
      <c r="K219" s="10">
        <f t="shared" si="18"/>
        <v>53.858249044047625</v>
      </c>
      <c r="L219" s="10">
        <v>56.581130952380953</v>
      </c>
      <c r="M219" s="10">
        <v>3.6222380952380959</v>
      </c>
      <c r="N219" s="201">
        <f t="shared" si="22"/>
        <v>3.6222380952380959</v>
      </c>
      <c r="O219" s="10">
        <f t="shared" si="19"/>
        <v>260.53496332976192</v>
      </c>
      <c r="P219" s="11">
        <f t="shared" si="20"/>
        <v>0.51765341412629029</v>
      </c>
    </row>
    <row r="220" spans="1:16">
      <c r="A220" s="9">
        <f t="shared" si="23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>димвенканали!F220</f>
        <v>97.1</v>
      </c>
      <c r="G220" s="8">
        <v>0</v>
      </c>
      <c r="H220" s="8">
        <v>0</v>
      </c>
      <c r="I220" s="18">
        <v>0</v>
      </c>
      <c r="J220" s="18">
        <f t="shared" si="21"/>
        <v>0</v>
      </c>
      <c r="K220" s="10">
        <f t="shared" si="18"/>
        <v>0</v>
      </c>
      <c r="L220" s="10">
        <v>0</v>
      </c>
      <c r="M220" s="10">
        <v>0</v>
      </c>
      <c r="N220" s="201">
        <f t="shared" si="22"/>
        <v>0</v>
      </c>
      <c r="O220" s="10">
        <f t="shared" si="19"/>
        <v>0</v>
      </c>
      <c r="P220" s="11">
        <f t="shared" si="20"/>
        <v>0</v>
      </c>
    </row>
    <row r="221" spans="1:16">
      <c r="A221" s="9">
        <f t="shared" si="23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>димвенканали!F221</f>
        <v>727.33</v>
      </c>
      <c r="G221" s="8">
        <v>85</v>
      </c>
      <c r="H221" s="8">
        <v>85</v>
      </c>
      <c r="I221" s="18">
        <v>0.10119047619047619</v>
      </c>
      <c r="J221" s="18">
        <f t="shared" si="21"/>
        <v>204.10220238095238</v>
      </c>
      <c r="K221" s="10">
        <f t="shared" si="18"/>
        <v>75.048379815476196</v>
      </c>
      <c r="L221" s="10">
        <v>78.842559523809527</v>
      </c>
      <c r="M221" s="10">
        <v>5.0473809523809523</v>
      </c>
      <c r="N221" s="201">
        <f t="shared" si="22"/>
        <v>5.0473809523809523</v>
      </c>
      <c r="O221" s="10">
        <f t="shared" si="19"/>
        <v>363.04052267261903</v>
      </c>
      <c r="P221" s="11">
        <f t="shared" si="20"/>
        <v>0.53598766136538911</v>
      </c>
    </row>
    <row r="222" spans="1:16">
      <c r="A222" s="9">
        <f t="shared" si="23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>димвенканали!F222</f>
        <v>628.35</v>
      </c>
      <c r="G222" s="8">
        <v>0</v>
      </c>
      <c r="H222" s="8">
        <v>0</v>
      </c>
      <c r="I222" s="18">
        <v>0</v>
      </c>
      <c r="J222" s="18">
        <f t="shared" si="21"/>
        <v>0</v>
      </c>
      <c r="K222" s="10">
        <f t="shared" si="18"/>
        <v>0</v>
      </c>
      <c r="L222" s="10">
        <v>0</v>
      </c>
      <c r="M222" s="10">
        <v>0</v>
      </c>
      <c r="N222" s="201">
        <f t="shared" si="22"/>
        <v>0</v>
      </c>
      <c r="O222" s="10">
        <f t="shared" si="19"/>
        <v>0</v>
      </c>
      <c r="P222" s="11">
        <f t="shared" si="20"/>
        <v>0</v>
      </c>
    </row>
    <row r="223" spans="1:16">
      <c r="A223" s="9">
        <f t="shared" si="23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>димвенканали!F223</f>
        <v>2817.6</v>
      </c>
      <c r="G223" s="8">
        <v>425</v>
      </c>
      <c r="H223" s="8">
        <v>425</v>
      </c>
      <c r="I223" s="18">
        <v>0.50595238095238093</v>
      </c>
      <c r="J223" s="18">
        <f t="shared" si="21"/>
        <v>1020.5110119047619</v>
      </c>
      <c r="K223" s="10">
        <f t="shared" si="18"/>
        <v>375.24189907738094</v>
      </c>
      <c r="L223" s="10">
        <v>394.21279761904759</v>
      </c>
      <c r="M223" s="10">
        <v>25.236904761904761</v>
      </c>
      <c r="N223" s="201">
        <f t="shared" si="22"/>
        <v>25.236904761904761</v>
      </c>
      <c r="O223" s="10">
        <f t="shared" si="19"/>
        <v>1815.202613363095</v>
      </c>
      <c r="P223" s="11">
        <f t="shared" si="20"/>
        <v>0.70383971049363903</v>
      </c>
    </row>
    <row r="224" spans="1:16">
      <c r="A224" s="9">
        <f t="shared" si="23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>димвенканали!F224</f>
        <v>629.26</v>
      </c>
      <c r="G224" s="8">
        <v>0</v>
      </c>
      <c r="H224" s="8">
        <v>0</v>
      </c>
      <c r="I224" s="18">
        <v>0</v>
      </c>
      <c r="J224" s="18">
        <f t="shared" si="21"/>
        <v>0</v>
      </c>
      <c r="K224" s="10">
        <f t="shared" si="18"/>
        <v>0</v>
      </c>
      <c r="L224" s="10">
        <v>0</v>
      </c>
      <c r="M224" s="10">
        <v>0</v>
      </c>
      <c r="N224" s="201">
        <f t="shared" si="22"/>
        <v>0</v>
      </c>
      <c r="O224" s="10">
        <f t="shared" si="19"/>
        <v>0</v>
      </c>
      <c r="P224" s="11">
        <f t="shared" si="20"/>
        <v>0</v>
      </c>
    </row>
    <row r="225" spans="1:16">
      <c r="A225" s="9">
        <f t="shared" si="23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>димвенканали!F225</f>
        <v>531.4</v>
      </c>
      <c r="G225" s="8">
        <v>60</v>
      </c>
      <c r="H225" s="8">
        <v>60</v>
      </c>
      <c r="I225" s="18">
        <v>7.1428571428571425E-2</v>
      </c>
      <c r="J225" s="18">
        <f t="shared" si="21"/>
        <v>144.07214285714284</v>
      </c>
      <c r="K225" s="10">
        <f t="shared" si="18"/>
        <v>52.975326928571427</v>
      </c>
      <c r="L225" s="10">
        <v>55.653571428571425</v>
      </c>
      <c r="M225" s="10">
        <v>3.5628571428571427</v>
      </c>
      <c r="N225" s="201">
        <f t="shared" si="22"/>
        <v>3.5628571428571427</v>
      </c>
      <c r="O225" s="10">
        <f t="shared" si="19"/>
        <v>256.26389835714281</v>
      </c>
      <c r="P225" s="11">
        <f t="shared" si="20"/>
        <v>0.48224294007742347</v>
      </c>
    </row>
    <row r="226" spans="1:16">
      <c r="A226" s="9">
        <f t="shared" si="23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>димвенканали!F226</f>
        <v>423.85</v>
      </c>
      <c r="G226" s="8">
        <v>65</v>
      </c>
      <c r="H226" s="8">
        <v>65</v>
      </c>
      <c r="I226" s="18">
        <v>7.7380952380952384E-2</v>
      </c>
      <c r="J226" s="18">
        <f t="shared" si="21"/>
        <v>156.07815476190476</v>
      </c>
      <c r="K226" s="10">
        <f t="shared" si="18"/>
        <v>57.389937505952382</v>
      </c>
      <c r="L226" s="10">
        <v>60.29136904761905</v>
      </c>
      <c r="M226" s="10">
        <v>3.8597619047619052</v>
      </c>
      <c r="N226" s="201">
        <f t="shared" si="22"/>
        <v>3.8597619047619052</v>
      </c>
      <c r="O226" s="10">
        <f t="shared" si="19"/>
        <v>277.6192232202381</v>
      </c>
      <c r="P226" s="11">
        <f t="shared" si="20"/>
        <v>0.65499403850474947</v>
      </c>
    </row>
    <row r="227" spans="1:16">
      <c r="A227" s="9">
        <f t="shared" si="23"/>
        <v>222</v>
      </c>
      <c r="B227" s="107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>димвенканали!F227</f>
        <v>379.4</v>
      </c>
      <c r="G227" s="8">
        <v>78</v>
      </c>
      <c r="H227" s="8">
        <v>0</v>
      </c>
      <c r="I227" s="18">
        <v>0</v>
      </c>
      <c r="J227" s="18">
        <f t="shared" si="21"/>
        <v>0</v>
      </c>
      <c r="K227" s="10">
        <f t="shared" si="18"/>
        <v>0</v>
      </c>
      <c r="L227" s="10">
        <v>0</v>
      </c>
      <c r="M227" s="10">
        <v>0</v>
      </c>
      <c r="N227" s="201">
        <f t="shared" si="22"/>
        <v>0</v>
      </c>
      <c r="O227" s="10">
        <f t="shared" si="19"/>
        <v>0</v>
      </c>
      <c r="P227" s="11">
        <f t="shared" si="20"/>
        <v>0</v>
      </c>
    </row>
    <row r="228" spans="1:16">
      <c r="A228" s="9">
        <f t="shared" si="23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>димвенканали!F228</f>
        <v>2490.7000000000003</v>
      </c>
      <c r="G228" s="8">
        <v>354</v>
      </c>
      <c r="H228" s="8">
        <v>354</v>
      </c>
      <c r="I228" s="18">
        <v>0.42142857142857143</v>
      </c>
      <c r="J228" s="18">
        <f t="shared" si="21"/>
        <v>850.02564285714288</v>
      </c>
      <c r="K228" s="10">
        <f t="shared" si="18"/>
        <v>312.55442887857146</v>
      </c>
      <c r="L228" s="10">
        <v>328.3560714285714</v>
      </c>
      <c r="M228" s="10">
        <v>21.020857142857142</v>
      </c>
      <c r="N228" s="201">
        <f t="shared" si="22"/>
        <v>21.020857142857142</v>
      </c>
      <c r="O228" s="10">
        <f t="shared" si="19"/>
        <v>1511.9570003071426</v>
      </c>
      <c r="P228" s="11">
        <f t="shared" si="20"/>
        <v>0.662586879489523</v>
      </c>
    </row>
    <row r="229" spans="1:16">
      <c r="A229" s="9">
        <f t="shared" si="23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>димвенканали!F229</f>
        <v>635.55000000000007</v>
      </c>
      <c r="G229" s="8">
        <v>80</v>
      </c>
      <c r="H229" s="8">
        <v>80</v>
      </c>
      <c r="I229" s="18">
        <v>9.5238095238095233E-2</v>
      </c>
      <c r="J229" s="18">
        <f t="shared" si="21"/>
        <v>192.09619047619046</v>
      </c>
      <c r="K229" s="10">
        <f t="shared" si="18"/>
        <v>70.63376923809524</v>
      </c>
      <c r="L229" s="10">
        <v>74.204761904761895</v>
      </c>
      <c r="M229" s="10">
        <v>4.7504761904761903</v>
      </c>
      <c r="N229" s="201">
        <f t="shared" si="22"/>
        <v>4.7504761904761903</v>
      </c>
      <c r="O229" s="10">
        <f t="shared" si="19"/>
        <v>341.6851978095238</v>
      </c>
      <c r="P229" s="11">
        <f t="shared" si="20"/>
        <v>0.56763053045854939</v>
      </c>
    </row>
    <row r="230" spans="1:16">
      <c r="A230" s="9">
        <f t="shared" si="23"/>
        <v>225</v>
      </c>
      <c r="B230" s="8" t="s">
        <v>543</v>
      </c>
      <c r="C230" s="8">
        <f>димвенканали!C230</f>
        <v>185.1</v>
      </c>
      <c r="D230" s="8">
        <f>димвенканали!D230</f>
        <v>0</v>
      </c>
      <c r="E230" s="8">
        <f>димвенканали!E230</f>
        <v>0</v>
      </c>
      <c r="F230" s="8">
        <f>димвенканали!F230</f>
        <v>185.1</v>
      </c>
      <c r="G230" s="8">
        <v>0</v>
      </c>
      <c r="H230" s="8">
        <v>0</v>
      </c>
      <c r="I230" s="18">
        <v>0</v>
      </c>
      <c r="J230" s="18">
        <f t="shared" si="21"/>
        <v>0</v>
      </c>
      <c r="K230" s="10">
        <f t="shared" si="18"/>
        <v>0</v>
      </c>
      <c r="L230" s="10">
        <v>0</v>
      </c>
      <c r="M230" s="10">
        <v>0</v>
      </c>
      <c r="N230" s="201">
        <f t="shared" si="22"/>
        <v>0</v>
      </c>
      <c r="O230" s="10">
        <f t="shared" si="19"/>
        <v>0</v>
      </c>
      <c r="P230" s="11">
        <f t="shared" si="20"/>
        <v>0</v>
      </c>
    </row>
    <row r="231" spans="1:16">
      <c r="A231" s="9">
        <f t="shared" si="23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>димвенканали!F231</f>
        <v>243.18</v>
      </c>
      <c r="G231" s="8">
        <v>0</v>
      </c>
      <c r="H231" s="8">
        <v>0</v>
      </c>
      <c r="I231" s="18">
        <v>0</v>
      </c>
      <c r="J231" s="18">
        <f t="shared" si="21"/>
        <v>0</v>
      </c>
      <c r="K231" s="10">
        <f t="shared" si="18"/>
        <v>0</v>
      </c>
      <c r="L231" s="10">
        <v>0</v>
      </c>
      <c r="M231" s="10">
        <v>0</v>
      </c>
      <c r="N231" s="201">
        <f t="shared" si="22"/>
        <v>0</v>
      </c>
      <c r="O231" s="10">
        <f t="shared" si="19"/>
        <v>0</v>
      </c>
      <c r="P231" s="11">
        <f t="shared" si="20"/>
        <v>0</v>
      </c>
    </row>
    <row r="232" spans="1:16">
      <c r="A232" s="9">
        <f t="shared" si="23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>димвенканали!F232</f>
        <v>187.37</v>
      </c>
      <c r="G232" s="8">
        <v>0</v>
      </c>
      <c r="H232" s="8">
        <v>0</v>
      </c>
      <c r="I232" s="18">
        <v>0</v>
      </c>
      <c r="J232" s="18">
        <f t="shared" si="21"/>
        <v>0</v>
      </c>
      <c r="K232" s="10">
        <f t="shared" si="18"/>
        <v>0</v>
      </c>
      <c r="L232" s="10">
        <v>0</v>
      </c>
      <c r="M232" s="10">
        <v>0</v>
      </c>
      <c r="N232" s="201">
        <f t="shared" si="22"/>
        <v>0</v>
      </c>
      <c r="O232" s="10">
        <f t="shared" si="19"/>
        <v>0</v>
      </c>
      <c r="P232" s="11">
        <f t="shared" si="20"/>
        <v>0</v>
      </c>
    </row>
    <row r="233" spans="1:16">
      <c r="A233" s="9">
        <f t="shared" si="23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>димвенканали!F233</f>
        <v>227.1</v>
      </c>
      <c r="G233" s="8">
        <v>0</v>
      </c>
      <c r="H233" s="8">
        <v>0</v>
      </c>
      <c r="I233" s="18">
        <v>0</v>
      </c>
      <c r="J233" s="18">
        <f t="shared" si="21"/>
        <v>0</v>
      </c>
      <c r="K233" s="10">
        <f t="shared" si="18"/>
        <v>0</v>
      </c>
      <c r="L233" s="10">
        <v>0</v>
      </c>
      <c r="M233" s="10">
        <v>0</v>
      </c>
      <c r="N233" s="201">
        <f t="shared" si="22"/>
        <v>0</v>
      </c>
      <c r="O233" s="10">
        <f t="shared" si="19"/>
        <v>0</v>
      </c>
      <c r="P233" s="11">
        <f t="shared" si="20"/>
        <v>0</v>
      </c>
    </row>
    <row r="234" spans="1:16">
      <c r="A234" s="9">
        <f t="shared" si="23"/>
        <v>229</v>
      </c>
      <c r="B234" s="107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>димвенканали!F234</f>
        <v>195.09</v>
      </c>
      <c r="G234" s="8">
        <v>45</v>
      </c>
      <c r="H234" s="8">
        <v>0</v>
      </c>
      <c r="I234" s="18">
        <v>0</v>
      </c>
      <c r="J234" s="18">
        <f t="shared" si="21"/>
        <v>0</v>
      </c>
      <c r="K234" s="10">
        <f t="shared" si="18"/>
        <v>0</v>
      </c>
      <c r="L234" s="10">
        <v>0</v>
      </c>
      <c r="M234" s="10">
        <v>0</v>
      </c>
      <c r="N234" s="201">
        <f t="shared" si="22"/>
        <v>0</v>
      </c>
      <c r="O234" s="10">
        <f t="shared" si="19"/>
        <v>0</v>
      </c>
      <c r="P234" s="11">
        <f t="shared" si="20"/>
        <v>0</v>
      </c>
    </row>
    <row r="235" spans="1:16">
      <c r="A235" s="9">
        <f t="shared" si="23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>димвенканали!F235</f>
        <v>120.7</v>
      </c>
      <c r="G235" s="8">
        <v>0</v>
      </c>
      <c r="H235" s="8">
        <v>0</v>
      </c>
      <c r="I235" s="18">
        <v>0</v>
      </c>
      <c r="J235" s="18">
        <f t="shared" si="21"/>
        <v>0</v>
      </c>
      <c r="K235" s="10">
        <f t="shared" si="18"/>
        <v>0</v>
      </c>
      <c r="L235" s="10">
        <v>0</v>
      </c>
      <c r="M235" s="10">
        <v>0</v>
      </c>
      <c r="N235" s="201">
        <f t="shared" si="22"/>
        <v>0</v>
      </c>
      <c r="O235" s="10">
        <f t="shared" si="19"/>
        <v>0</v>
      </c>
      <c r="P235" s="11">
        <f t="shared" si="20"/>
        <v>0</v>
      </c>
    </row>
    <row r="236" spans="1:16">
      <c r="A236" s="9">
        <f t="shared" si="23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>димвенканали!F236</f>
        <v>194.05</v>
      </c>
      <c r="G236" s="8">
        <v>0</v>
      </c>
      <c r="H236" s="8">
        <v>0</v>
      </c>
      <c r="I236" s="18">
        <v>0</v>
      </c>
      <c r="J236" s="18">
        <f t="shared" si="21"/>
        <v>0</v>
      </c>
      <c r="K236" s="10">
        <f t="shared" si="18"/>
        <v>0</v>
      </c>
      <c r="L236" s="10">
        <v>0</v>
      </c>
      <c r="M236" s="10">
        <v>0</v>
      </c>
      <c r="N236" s="201">
        <f t="shared" si="22"/>
        <v>0</v>
      </c>
      <c r="O236" s="10">
        <f t="shared" si="19"/>
        <v>0</v>
      </c>
      <c r="P236" s="11">
        <f t="shared" si="20"/>
        <v>0</v>
      </c>
    </row>
    <row r="237" spans="1:16">
      <c r="A237" s="9">
        <f t="shared" si="23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>димвенканали!F237</f>
        <v>127.3</v>
      </c>
      <c r="G237" s="8">
        <v>0</v>
      </c>
      <c r="H237" s="8">
        <v>0</v>
      </c>
      <c r="I237" s="18">
        <v>0</v>
      </c>
      <c r="J237" s="18">
        <f t="shared" si="21"/>
        <v>0</v>
      </c>
      <c r="K237" s="10">
        <f t="shared" si="18"/>
        <v>0</v>
      </c>
      <c r="L237" s="10">
        <v>0</v>
      </c>
      <c r="M237" s="10">
        <v>0</v>
      </c>
      <c r="N237" s="201">
        <f t="shared" si="22"/>
        <v>0</v>
      </c>
      <c r="O237" s="10">
        <f t="shared" si="19"/>
        <v>0</v>
      </c>
      <c r="P237" s="11">
        <f t="shared" si="20"/>
        <v>0</v>
      </c>
    </row>
    <row r="238" spans="1:16">
      <c r="A238" s="9">
        <f t="shared" si="23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>димвенканали!F238</f>
        <v>116.4</v>
      </c>
      <c r="G238" s="8">
        <v>0</v>
      </c>
      <c r="H238" s="8">
        <v>0</v>
      </c>
      <c r="I238" s="18">
        <v>0</v>
      </c>
      <c r="J238" s="18">
        <f t="shared" si="21"/>
        <v>0</v>
      </c>
      <c r="K238" s="10">
        <f t="shared" si="18"/>
        <v>0</v>
      </c>
      <c r="L238" s="10">
        <v>0</v>
      </c>
      <c r="M238" s="10">
        <v>0</v>
      </c>
      <c r="N238" s="201">
        <f t="shared" si="22"/>
        <v>0</v>
      </c>
      <c r="O238" s="10">
        <f t="shared" si="19"/>
        <v>0</v>
      </c>
      <c r="P238" s="11">
        <f t="shared" si="20"/>
        <v>0</v>
      </c>
    </row>
    <row r="239" spans="1:16">
      <c r="A239" s="9">
        <f t="shared" si="23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>димвенканали!F239</f>
        <v>182.2</v>
      </c>
      <c r="G239" s="8">
        <v>0</v>
      </c>
      <c r="H239" s="8">
        <v>0</v>
      </c>
      <c r="I239" s="18">
        <v>0</v>
      </c>
      <c r="J239" s="18">
        <f t="shared" si="21"/>
        <v>0</v>
      </c>
      <c r="K239" s="10">
        <f t="shared" si="18"/>
        <v>0</v>
      </c>
      <c r="L239" s="10">
        <v>0</v>
      </c>
      <c r="M239" s="10">
        <v>0</v>
      </c>
      <c r="N239" s="201">
        <f t="shared" si="22"/>
        <v>0</v>
      </c>
      <c r="O239" s="10">
        <f t="shared" si="19"/>
        <v>0</v>
      </c>
      <c r="P239" s="11">
        <f t="shared" si="20"/>
        <v>0</v>
      </c>
    </row>
    <row r="240" spans="1:16">
      <c r="A240" s="9">
        <f t="shared" si="23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>димвенканали!F240</f>
        <v>113.4</v>
      </c>
      <c r="G240" s="8">
        <v>0</v>
      </c>
      <c r="H240" s="8">
        <v>0</v>
      </c>
      <c r="I240" s="18">
        <v>0</v>
      </c>
      <c r="J240" s="18">
        <f t="shared" si="21"/>
        <v>0</v>
      </c>
      <c r="K240" s="10">
        <f t="shared" si="18"/>
        <v>0</v>
      </c>
      <c r="L240" s="10">
        <v>0</v>
      </c>
      <c r="M240" s="10">
        <v>0</v>
      </c>
      <c r="N240" s="201">
        <f t="shared" si="22"/>
        <v>0</v>
      </c>
      <c r="O240" s="10">
        <f t="shared" si="19"/>
        <v>0</v>
      </c>
      <c r="P240" s="11">
        <f t="shared" si="20"/>
        <v>0</v>
      </c>
    </row>
    <row r="241" spans="1:16">
      <c r="A241" s="9">
        <f t="shared" si="23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>димвенканали!F241</f>
        <v>186.10000000000002</v>
      </c>
      <c r="G241" s="8">
        <v>0</v>
      </c>
      <c r="H241" s="8">
        <v>0</v>
      </c>
      <c r="I241" s="18">
        <v>0</v>
      </c>
      <c r="J241" s="18">
        <f t="shared" si="21"/>
        <v>0</v>
      </c>
      <c r="K241" s="10">
        <f t="shared" si="18"/>
        <v>0</v>
      </c>
      <c r="L241" s="10">
        <v>0</v>
      </c>
      <c r="M241" s="10">
        <v>0</v>
      </c>
      <c r="N241" s="201">
        <f t="shared" si="22"/>
        <v>0</v>
      </c>
      <c r="O241" s="10">
        <f t="shared" si="19"/>
        <v>0</v>
      </c>
      <c r="P241" s="11">
        <f t="shared" si="20"/>
        <v>0</v>
      </c>
    </row>
    <row r="242" spans="1:16">
      <c r="A242" s="9">
        <f t="shared" si="23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>димвенканали!F242</f>
        <v>182.7</v>
      </c>
      <c r="G242" s="8">
        <v>0</v>
      </c>
      <c r="H242" s="8">
        <v>0</v>
      </c>
      <c r="I242" s="18">
        <v>0</v>
      </c>
      <c r="J242" s="18">
        <f t="shared" si="21"/>
        <v>0</v>
      </c>
      <c r="K242" s="10">
        <f t="shared" si="18"/>
        <v>0</v>
      </c>
      <c r="L242" s="10">
        <v>0</v>
      </c>
      <c r="M242" s="10">
        <v>0</v>
      </c>
      <c r="N242" s="201">
        <f t="shared" si="22"/>
        <v>0</v>
      </c>
      <c r="O242" s="10">
        <f t="shared" si="19"/>
        <v>0</v>
      </c>
      <c r="P242" s="11">
        <f t="shared" si="20"/>
        <v>0</v>
      </c>
    </row>
    <row r="243" spans="1:16">
      <c r="A243" s="9">
        <f t="shared" si="23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>димвенканали!F243</f>
        <v>76.3</v>
      </c>
      <c r="G243" s="8">
        <v>0</v>
      </c>
      <c r="H243" s="8">
        <v>0</v>
      </c>
      <c r="I243" s="18">
        <v>0</v>
      </c>
      <c r="J243" s="18">
        <f t="shared" si="21"/>
        <v>0</v>
      </c>
      <c r="K243" s="10">
        <f t="shared" si="18"/>
        <v>0</v>
      </c>
      <c r="L243" s="10">
        <v>0</v>
      </c>
      <c r="M243" s="10">
        <v>0</v>
      </c>
      <c r="N243" s="201">
        <f t="shared" si="22"/>
        <v>0</v>
      </c>
      <c r="O243" s="10">
        <f t="shared" si="19"/>
        <v>0</v>
      </c>
      <c r="P243" s="11">
        <f t="shared" si="20"/>
        <v>0</v>
      </c>
    </row>
    <row r="244" spans="1:16">
      <c r="A244" s="9">
        <f t="shared" si="23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>димвенканали!F244</f>
        <v>258.8</v>
      </c>
      <c r="G244" s="8">
        <v>0</v>
      </c>
      <c r="H244" s="8">
        <v>0</v>
      </c>
      <c r="I244" s="18">
        <v>0</v>
      </c>
      <c r="J244" s="18">
        <f t="shared" si="21"/>
        <v>0</v>
      </c>
      <c r="K244" s="10">
        <f t="shared" ref="K244:K265" si="24">J244*0.3677</f>
        <v>0</v>
      </c>
      <c r="L244" s="10">
        <v>0</v>
      </c>
      <c r="M244" s="10">
        <v>0</v>
      </c>
      <c r="N244" s="201">
        <f t="shared" si="22"/>
        <v>0</v>
      </c>
      <c r="O244" s="10">
        <f t="shared" si="19"/>
        <v>0</v>
      </c>
      <c r="P244" s="11">
        <f t="shared" si="20"/>
        <v>0</v>
      </c>
    </row>
    <row r="245" spans="1:16">
      <c r="A245" s="9">
        <f t="shared" si="23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>димвенканали!F245</f>
        <v>164.85</v>
      </c>
      <c r="G245" s="8">
        <v>0</v>
      </c>
      <c r="H245" s="8">
        <v>0</v>
      </c>
      <c r="I245" s="18">
        <v>0</v>
      </c>
      <c r="J245" s="18">
        <f t="shared" si="21"/>
        <v>0</v>
      </c>
      <c r="K245" s="10">
        <f t="shared" si="24"/>
        <v>0</v>
      </c>
      <c r="L245" s="10">
        <v>0</v>
      </c>
      <c r="M245" s="10">
        <v>0</v>
      </c>
      <c r="N245" s="201">
        <f t="shared" si="22"/>
        <v>0</v>
      </c>
      <c r="O245" s="10">
        <f t="shared" si="19"/>
        <v>0</v>
      </c>
      <c r="P245" s="11">
        <f t="shared" si="20"/>
        <v>0</v>
      </c>
    </row>
    <row r="246" spans="1:16">
      <c r="A246" s="9">
        <f t="shared" si="23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>димвенканали!F246</f>
        <v>188.2</v>
      </c>
      <c r="G246" s="8">
        <v>0</v>
      </c>
      <c r="H246" s="8">
        <v>0</v>
      </c>
      <c r="I246" s="18">
        <v>0</v>
      </c>
      <c r="J246" s="18">
        <f t="shared" si="21"/>
        <v>0</v>
      </c>
      <c r="K246" s="10">
        <f t="shared" si="24"/>
        <v>0</v>
      </c>
      <c r="L246" s="10">
        <v>0</v>
      </c>
      <c r="M246" s="10">
        <v>0</v>
      </c>
      <c r="N246" s="201">
        <f t="shared" si="22"/>
        <v>0</v>
      </c>
      <c r="O246" s="10">
        <f t="shared" si="19"/>
        <v>0</v>
      </c>
      <c r="P246" s="11">
        <f t="shared" si="20"/>
        <v>0</v>
      </c>
    </row>
    <row r="247" spans="1:16">
      <c r="A247" s="9">
        <f t="shared" si="23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>димвенканали!F247</f>
        <v>146.69999999999999</v>
      </c>
      <c r="G247" s="8">
        <v>0</v>
      </c>
      <c r="H247" s="8">
        <v>0</v>
      </c>
      <c r="I247" s="18">
        <v>0</v>
      </c>
      <c r="J247" s="18">
        <f t="shared" si="21"/>
        <v>0</v>
      </c>
      <c r="K247" s="10">
        <f t="shared" si="24"/>
        <v>0</v>
      </c>
      <c r="L247" s="10">
        <v>0</v>
      </c>
      <c r="M247" s="10">
        <v>0</v>
      </c>
      <c r="N247" s="201">
        <f t="shared" si="22"/>
        <v>0</v>
      </c>
      <c r="O247" s="10">
        <f t="shared" si="19"/>
        <v>0</v>
      </c>
      <c r="P247" s="11">
        <f t="shared" si="20"/>
        <v>0</v>
      </c>
    </row>
    <row r="248" spans="1:16">
      <c r="A248" s="9">
        <f t="shared" si="23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>димвенканали!F248</f>
        <v>472.42</v>
      </c>
      <c r="G248" s="8">
        <v>38</v>
      </c>
      <c r="H248" s="8">
        <v>38</v>
      </c>
      <c r="I248" s="18">
        <v>4.5238095238095237E-2</v>
      </c>
      <c r="J248" s="18">
        <f t="shared" si="21"/>
        <v>91.245690476190475</v>
      </c>
      <c r="K248" s="10">
        <f t="shared" si="24"/>
        <v>33.551040388095238</v>
      </c>
      <c r="L248" s="10">
        <v>35.247261904761906</v>
      </c>
      <c r="M248" s="10">
        <v>2.2564761904761905</v>
      </c>
      <c r="N248" s="201">
        <f t="shared" si="22"/>
        <v>2.2564761904761905</v>
      </c>
      <c r="O248" s="10">
        <f t="shared" si="19"/>
        <v>162.30046895952378</v>
      </c>
      <c r="P248" s="11">
        <f t="shared" si="20"/>
        <v>0.34355122340189614</v>
      </c>
    </row>
    <row r="249" spans="1:16">
      <c r="A249" s="9">
        <f t="shared" si="23"/>
        <v>244</v>
      </c>
      <c r="B249" s="107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>димвенканали!F249</f>
        <v>260.05</v>
      </c>
      <c r="G249" s="8">
        <v>38</v>
      </c>
      <c r="H249" s="8">
        <v>0</v>
      </c>
      <c r="I249" s="18">
        <v>0</v>
      </c>
      <c r="J249" s="18">
        <f t="shared" si="21"/>
        <v>0</v>
      </c>
      <c r="K249" s="10">
        <f t="shared" si="24"/>
        <v>0</v>
      </c>
      <c r="L249" s="10">
        <v>0</v>
      </c>
      <c r="M249" s="10">
        <v>0</v>
      </c>
      <c r="N249" s="201">
        <f t="shared" si="22"/>
        <v>0</v>
      </c>
      <c r="O249" s="10">
        <f t="shared" si="19"/>
        <v>0</v>
      </c>
      <c r="P249" s="11">
        <f t="shared" si="20"/>
        <v>0</v>
      </c>
    </row>
    <row r="250" spans="1:16">
      <c r="A250" s="9">
        <f t="shared" si="23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>димвенканали!F250</f>
        <v>233.91</v>
      </c>
      <c r="G250" s="8">
        <v>21</v>
      </c>
      <c r="H250" s="8">
        <v>21</v>
      </c>
      <c r="I250" s="18">
        <v>2.5000000000000001E-2</v>
      </c>
      <c r="J250" s="18">
        <f t="shared" si="21"/>
        <v>50.425250000000005</v>
      </c>
      <c r="K250" s="10">
        <f t="shared" si="24"/>
        <v>18.541364425000005</v>
      </c>
      <c r="L250" s="10">
        <v>19.478750000000002</v>
      </c>
      <c r="M250" s="10">
        <v>1.2470000000000001</v>
      </c>
      <c r="N250" s="201">
        <f t="shared" si="22"/>
        <v>1.2470000000000001</v>
      </c>
      <c r="O250" s="10">
        <f t="shared" si="19"/>
        <v>89.692364425000022</v>
      </c>
      <c r="P250" s="11">
        <f t="shared" si="20"/>
        <v>0.38344818274122539</v>
      </c>
    </row>
    <row r="251" spans="1:16">
      <c r="A251" s="9">
        <f t="shared" si="23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>димвенканали!F251</f>
        <v>267.60000000000002</v>
      </c>
      <c r="G251" s="8">
        <v>0</v>
      </c>
      <c r="H251" s="8">
        <v>0</v>
      </c>
      <c r="I251" s="18">
        <v>0</v>
      </c>
      <c r="J251" s="18">
        <f t="shared" si="21"/>
        <v>0</v>
      </c>
      <c r="K251" s="10">
        <f t="shared" si="24"/>
        <v>0</v>
      </c>
      <c r="L251" s="10">
        <v>0</v>
      </c>
      <c r="M251" s="10">
        <v>0</v>
      </c>
      <c r="N251" s="201">
        <f t="shared" si="22"/>
        <v>0</v>
      </c>
      <c r="O251" s="10">
        <f t="shared" si="19"/>
        <v>0</v>
      </c>
      <c r="P251" s="11">
        <f t="shared" si="20"/>
        <v>0</v>
      </c>
    </row>
    <row r="252" spans="1:16">
      <c r="A252" s="9">
        <f t="shared" si="23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>димвенканали!F252</f>
        <v>214.65</v>
      </c>
      <c r="G252" s="8">
        <v>0</v>
      </c>
      <c r="H252" s="8">
        <v>0</v>
      </c>
      <c r="I252" s="18">
        <v>0</v>
      </c>
      <c r="J252" s="18">
        <f t="shared" si="21"/>
        <v>0</v>
      </c>
      <c r="K252" s="10">
        <f t="shared" si="24"/>
        <v>0</v>
      </c>
      <c r="L252" s="10">
        <v>0</v>
      </c>
      <c r="M252" s="10">
        <v>0</v>
      </c>
      <c r="N252" s="201">
        <f t="shared" si="22"/>
        <v>0</v>
      </c>
      <c r="O252" s="10">
        <f t="shared" si="19"/>
        <v>0</v>
      </c>
      <c r="P252" s="11">
        <f t="shared" si="20"/>
        <v>0</v>
      </c>
    </row>
    <row r="253" spans="1:16">
      <c r="A253" s="9">
        <f t="shared" si="23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>димвенканали!F253</f>
        <v>189.78</v>
      </c>
      <c r="G253" s="8">
        <v>20</v>
      </c>
      <c r="H253" s="8">
        <v>20</v>
      </c>
      <c r="I253" s="18">
        <v>2.3809523809523808E-2</v>
      </c>
      <c r="J253" s="18">
        <f t="shared" si="21"/>
        <v>48.024047619047614</v>
      </c>
      <c r="K253" s="10">
        <f t="shared" si="24"/>
        <v>17.65844230952381</v>
      </c>
      <c r="L253" s="10">
        <v>18.551190476190474</v>
      </c>
      <c r="M253" s="10">
        <v>1.1876190476190476</v>
      </c>
      <c r="N253" s="201">
        <f t="shared" si="22"/>
        <v>1.1876190476190476</v>
      </c>
      <c r="O253" s="10">
        <f t="shared" si="19"/>
        <v>85.42129945238095</v>
      </c>
      <c r="P253" s="11">
        <f t="shared" si="20"/>
        <v>0.45010696307503928</v>
      </c>
    </row>
    <row r="254" spans="1:16">
      <c r="A254" s="9">
        <f t="shared" si="23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>димвенканали!F254</f>
        <v>406.04</v>
      </c>
      <c r="G254" s="8">
        <v>0</v>
      </c>
      <c r="H254" s="8">
        <v>0</v>
      </c>
      <c r="I254" s="18">
        <v>0</v>
      </c>
      <c r="J254" s="18">
        <f t="shared" si="21"/>
        <v>0</v>
      </c>
      <c r="K254" s="10">
        <f t="shared" si="24"/>
        <v>0</v>
      </c>
      <c r="L254" s="10">
        <v>0</v>
      </c>
      <c r="M254" s="10">
        <v>0</v>
      </c>
      <c r="N254" s="201">
        <f t="shared" si="22"/>
        <v>0</v>
      </c>
      <c r="O254" s="10">
        <f t="shared" si="19"/>
        <v>0</v>
      </c>
      <c r="P254" s="11">
        <f t="shared" si="20"/>
        <v>0</v>
      </c>
    </row>
    <row r="255" spans="1:16">
      <c r="A255" s="9">
        <f t="shared" si="23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>димвенканали!F255</f>
        <v>732.01</v>
      </c>
      <c r="G255" s="8">
        <v>70</v>
      </c>
      <c r="H255" s="8">
        <v>70</v>
      </c>
      <c r="I255" s="18">
        <v>8.3333333333333329E-2</v>
      </c>
      <c r="J255" s="18">
        <f t="shared" si="21"/>
        <v>168.08416666666665</v>
      </c>
      <c r="K255" s="10">
        <f t="shared" si="24"/>
        <v>61.80454808333333</v>
      </c>
      <c r="L255" s="10">
        <v>64.92916666666666</v>
      </c>
      <c r="M255" s="10">
        <v>4.1566666666666663</v>
      </c>
      <c r="N255" s="201">
        <f t="shared" si="22"/>
        <v>4.1566666666666663</v>
      </c>
      <c r="O255" s="10">
        <f t="shared" si="19"/>
        <v>298.97454808333327</v>
      </c>
      <c r="P255" s="11">
        <f t="shared" si="20"/>
        <v>0.51351668312693577</v>
      </c>
    </row>
    <row r="256" spans="1:16">
      <c r="A256" s="9">
        <f t="shared" si="23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>димвенканали!F256</f>
        <v>985.05</v>
      </c>
      <c r="G256" s="8">
        <v>143</v>
      </c>
      <c r="H256" s="8">
        <v>143</v>
      </c>
      <c r="I256" s="18">
        <v>0.17023809523809524</v>
      </c>
      <c r="J256" s="18">
        <f t="shared" si="21"/>
        <v>343.3719404761905</v>
      </c>
      <c r="K256" s="10">
        <f t="shared" si="24"/>
        <v>126.25786251309526</v>
      </c>
      <c r="L256" s="10">
        <v>132.64101190476191</v>
      </c>
      <c r="M256" s="10">
        <v>8.4914761904761917</v>
      </c>
      <c r="N256" s="201">
        <f t="shared" si="22"/>
        <v>8.4914761904761917</v>
      </c>
      <c r="O256" s="10">
        <f t="shared" si="19"/>
        <v>610.76229108452378</v>
      </c>
      <c r="P256" s="11">
        <f t="shared" si="20"/>
        <v>0.62003176598601473</v>
      </c>
    </row>
    <row r="257" spans="1:16">
      <c r="A257" s="9">
        <f t="shared" si="23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>димвенканали!F257</f>
        <v>589.46</v>
      </c>
      <c r="G257" s="8">
        <v>87</v>
      </c>
      <c r="H257" s="8">
        <v>87</v>
      </c>
      <c r="I257" s="18">
        <v>0.10357142857142858</v>
      </c>
      <c r="J257" s="18">
        <f t="shared" si="21"/>
        <v>208.90460714285715</v>
      </c>
      <c r="K257" s="10">
        <f t="shared" si="24"/>
        <v>76.814224046428578</v>
      </c>
      <c r="L257" s="10">
        <v>80.697678571428568</v>
      </c>
      <c r="M257" s="10">
        <v>5.1661428571428578</v>
      </c>
      <c r="N257" s="201">
        <f t="shared" si="22"/>
        <v>5.1661428571428578</v>
      </c>
      <c r="O257" s="10">
        <f t="shared" si="19"/>
        <v>371.58265261785715</v>
      </c>
      <c r="P257" s="11">
        <f t="shared" si="20"/>
        <v>0.63037806232459725</v>
      </c>
    </row>
    <row r="258" spans="1:16">
      <c r="A258" s="9">
        <f t="shared" si="23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>димвенканали!F258</f>
        <v>229.7</v>
      </c>
      <c r="G258" s="8">
        <v>0</v>
      </c>
      <c r="H258" s="8">
        <v>0</v>
      </c>
      <c r="I258" s="18">
        <v>0</v>
      </c>
      <c r="J258" s="18">
        <f t="shared" si="21"/>
        <v>0</v>
      </c>
      <c r="K258" s="10">
        <f t="shared" si="24"/>
        <v>0</v>
      </c>
      <c r="L258" s="10">
        <v>0</v>
      </c>
      <c r="M258" s="10">
        <v>0</v>
      </c>
      <c r="N258" s="201">
        <f t="shared" si="22"/>
        <v>0</v>
      </c>
      <c r="O258" s="10">
        <f t="shared" si="19"/>
        <v>0</v>
      </c>
      <c r="P258" s="11">
        <f t="shared" si="20"/>
        <v>0</v>
      </c>
    </row>
    <row r="259" spans="1:16">
      <c r="A259" s="9">
        <f t="shared" si="23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>димвенканали!F259</f>
        <v>3064.9700000000003</v>
      </c>
      <c r="G259" s="8"/>
      <c r="H259" s="8">
        <v>422.3</v>
      </c>
      <c r="I259" s="18">
        <v>0.50273809523809521</v>
      </c>
      <c r="J259" s="18">
        <f t="shared" si="21"/>
        <v>1014.0277654761904</v>
      </c>
      <c r="K259" s="10">
        <f t="shared" si="24"/>
        <v>372.85800936559525</v>
      </c>
      <c r="L259" s="10">
        <v>391.70838690476188</v>
      </c>
      <c r="M259" s="10">
        <v>25.076576190476189</v>
      </c>
      <c r="N259" s="201">
        <f t="shared" si="22"/>
        <v>25.076576190476189</v>
      </c>
      <c r="O259" s="10">
        <f t="shared" si="19"/>
        <v>1803.6707379370237</v>
      </c>
      <c r="P259" s="11">
        <f t="shared" si="20"/>
        <v>0.75010115652155007</v>
      </c>
    </row>
    <row r="260" spans="1:16">
      <c r="A260" s="9">
        <f t="shared" si="23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>димвенканали!F260</f>
        <v>3276.1600000000003</v>
      </c>
      <c r="G260" s="8"/>
      <c r="H260" s="8">
        <v>346.5</v>
      </c>
      <c r="I260" s="18">
        <v>0.41249999999999998</v>
      </c>
      <c r="J260" s="18">
        <f t="shared" si="21"/>
        <v>832.01662499999998</v>
      </c>
      <c r="K260" s="10">
        <f t="shared" si="24"/>
        <v>305.93251301250001</v>
      </c>
      <c r="L260" s="10">
        <v>321.39937500000002</v>
      </c>
      <c r="M260" s="10">
        <v>20.575500000000002</v>
      </c>
      <c r="N260" s="201">
        <f t="shared" si="22"/>
        <v>20.575500000000002</v>
      </c>
      <c r="O260" s="10">
        <f t="shared" ref="O260:O323" si="25">J260+K260+L260+N260</f>
        <v>1479.9240130124999</v>
      </c>
      <c r="P260" s="11">
        <f t="shared" ref="P260:P323" si="26">O260/C260</f>
        <v>0.49016116962848505</v>
      </c>
    </row>
    <row r="261" spans="1:16" s="210" customFormat="1">
      <c r="A261" s="9">
        <f t="shared" si="23"/>
        <v>256</v>
      </c>
      <c r="B261" s="203" t="s">
        <v>1323</v>
      </c>
      <c r="C261" s="204">
        <v>1829.3</v>
      </c>
      <c r="D261" s="204">
        <v>222</v>
      </c>
      <c r="E261" s="204"/>
      <c r="F261" s="204">
        <f>димвенканали!F261</f>
        <v>2051.3000000000002</v>
      </c>
      <c r="G261" s="204"/>
      <c r="H261" s="204">
        <v>350</v>
      </c>
      <c r="I261" s="206">
        <v>0.41666666666666669</v>
      </c>
      <c r="J261" s="18">
        <f t="shared" si="21"/>
        <v>840.42083333333335</v>
      </c>
      <c r="K261" s="200">
        <f t="shared" si="24"/>
        <v>309.02274041666669</v>
      </c>
      <c r="L261" s="200">
        <v>316.572</v>
      </c>
      <c r="M261" s="200">
        <v>20.783333333333335</v>
      </c>
      <c r="N261" s="200">
        <f t="shared" ref="N261:N324" si="27">M261*$N$2</f>
        <v>20.783333333333335</v>
      </c>
      <c r="O261" s="200">
        <f t="shared" si="25"/>
        <v>1486.7989070833332</v>
      </c>
      <c r="P261" s="205">
        <f t="shared" si="26"/>
        <v>0.81276931453743684</v>
      </c>
    </row>
    <row r="262" spans="1:16" s="210" customFormat="1">
      <c r="A262" s="9">
        <f t="shared" si="23"/>
        <v>257</v>
      </c>
      <c r="B262" s="203" t="s">
        <v>1324</v>
      </c>
      <c r="C262" s="204">
        <v>2200.46</v>
      </c>
      <c r="D262" s="204"/>
      <c r="E262" s="204"/>
      <c r="F262" s="204">
        <f>димвенканали!F262</f>
        <v>2200.46</v>
      </c>
      <c r="G262" s="204"/>
      <c r="H262" s="204">
        <v>397.64</v>
      </c>
      <c r="I262" s="206">
        <v>0.47338095238095235</v>
      </c>
      <c r="J262" s="18">
        <f>I262*$J$2</f>
        <v>954.81411476190465</v>
      </c>
      <c r="K262" s="200">
        <f t="shared" si="24"/>
        <v>351.08514999795239</v>
      </c>
      <c r="L262" s="200">
        <v>359.66197165714283</v>
      </c>
      <c r="M262" s="200">
        <v>23.612241904761905</v>
      </c>
      <c r="N262" s="200">
        <f t="shared" si="27"/>
        <v>23.612241904761905</v>
      </c>
      <c r="O262" s="200">
        <f t="shared" si="25"/>
        <v>1689.1734783217619</v>
      </c>
      <c r="P262" s="205">
        <f t="shared" si="26"/>
        <v>0.76764561878959936</v>
      </c>
    </row>
    <row r="263" spans="1:16" s="210" customFormat="1">
      <c r="A263" s="9">
        <f t="shared" si="23"/>
        <v>258</v>
      </c>
      <c r="B263" s="203" t="s">
        <v>1325</v>
      </c>
      <c r="C263" s="204">
        <v>1202.04</v>
      </c>
      <c r="D263" s="204"/>
      <c r="E263" s="204"/>
      <c r="F263" s="204">
        <f>димвенканали!F263</f>
        <v>1202.04</v>
      </c>
      <c r="G263" s="204"/>
      <c r="H263" s="204">
        <v>225</v>
      </c>
      <c r="I263" s="206">
        <v>0.26785714285714285</v>
      </c>
      <c r="J263" s="18">
        <f>I263*$J$2</f>
        <v>540.27053571428564</v>
      </c>
      <c r="K263" s="200">
        <f t="shared" si="24"/>
        <v>198.65747598214284</v>
      </c>
      <c r="L263" s="200">
        <v>203.51057142857141</v>
      </c>
      <c r="M263" s="200">
        <v>13.360714285714286</v>
      </c>
      <c r="N263" s="200">
        <f t="shared" si="27"/>
        <v>13.360714285714286</v>
      </c>
      <c r="O263" s="200">
        <f t="shared" si="25"/>
        <v>955.79929741071419</v>
      </c>
      <c r="P263" s="205">
        <f t="shared" si="26"/>
        <v>0.79514766348101085</v>
      </c>
    </row>
    <row r="264" spans="1:16" s="210" customFormat="1">
      <c r="A264" s="9">
        <f t="shared" ref="A264:A327" si="28">A263+1</f>
        <v>259</v>
      </c>
      <c r="B264" s="203" t="s">
        <v>1326</v>
      </c>
      <c r="C264" s="204">
        <v>1991.48</v>
      </c>
      <c r="D264" s="204">
        <v>74</v>
      </c>
      <c r="E264" s="204"/>
      <c r="F264" s="204">
        <f>димвенканали!F264</f>
        <v>2065.48</v>
      </c>
      <c r="G264" s="204"/>
      <c r="H264" s="204">
        <v>385</v>
      </c>
      <c r="I264" s="206">
        <v>0.45833333333333331</v>
      </c>
      <c r="J264" s="18">
        <f>I264*$J$2</f>
        <v>924.46291666666662</v>
      </c>
      <c r="K264" s="200">
        <f t="shared" si="24"/>
        <v>339.92501445833335</v>
      </c>
      <c r="L264" s="200">
        <v>348.22919999999999</v>
      </c>
      <c r="M264" s="200">
        <v>22.861666666666668</v>
      </c>
      <c r="N264" s="200">
        <f t="shared" si="27"/>
        <v>22.861666666666668</v>
      </c>
      <c r="O264" s="200">
        <f t="shared" si="25"/>
        <v>1635.4787977916667</v>
      </c>
      <c r="P264" s="205">
        <f t="shared" si="26"/>
        <v>0.82123787223153966</v>
      </c>
    </row>
    <row r="265" spans="1:16" s="210" customFormat="1">
      <c r="A265" s="9">
        <f t="shared" si="28"/>
        <v>260</v>
      </c>
      <c r="B265" s="203" t="s">
        <v>1327</v>
      </c>
      <c r="C265" s="204">
        <v>179.2</v>
      </c>
      <c r="D265" s="204"/>
      <c r="E265" s="204"/>
      <c r="F265" s="204">
        <f>димвенканали!F265</f>
        <v>179.2</v>
      </c>
      <c r="G265" s="204"/>
      <c r="H265" s="204">
        <v>0</v>
      </c>
      <c r="I265" s="206">
        <v>0</v>
      </c>
      <c r="J265" s="18">
        <f>I265*$J$2</f>
        <v>0</v>
      </c>
      <c r="K265" s="200">
        <f t="shared" si="24"/>
        <v>0</v>
      </c>
      <c r="L265" s="200">
        <v>0</v>
      </c>
      <c r="M265" s="200">
        <v>0</v>
      </c>
      <c r="N265" s="200">
        <f t="shared" si="27"/>
        <v>0</v>
      </c>
      <c r="O265" s="200">
        <f t="shared" si="25"/>
        <v>0</v>
      </c>
      <c r="P265" s="205">
        <f t="shared" si="26"/>
        <v>0</v>
      </c>
    </row>
    <row r="266" spans="1:16">
      <c r="A266" s="9">
        <f t="shared" si="28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29">C266+D266+E266</f>
        <v>885.79</v>
      </c>
      <c r="G266" s="8">
        <v>120</v>
      </c>
      <c r="H266" s="8">
        <v>120</v>
      </c>
      <c r="I266" s="18">
        <v>0.14285714285714285</v>
      </c>
      <c r="J266" s="18">
        <f>I266*$J$2</f>
        <v>288.14428571428567</v>
      </c>
      <c r="K266" s="10">
        <f t="shared" ref="K266:K329" si="30">J266*0.3677</f>
        <v>105.95065385714285</v>
      </c>
      <c r="L266" s="10">
        <v>111.30714285714285</v>
      </c>
      <c r="M266" s="10">
        <v>7.1257142857142854</v>
      </c>
      <c r="N266" s="201">
        <f t="shared" si="27"/>
        <v>7.1257142857142854</v>
      </c>
      <c r="O266" s="10">
        <f t="shared" si="25"/>
        <v>512.52779671428561</v>
      </c>
      <c r="P266" s="11">
        <f t="shared" si="26"/>
        <v>0.57861095374105109</v>
      </c>
    </row>
    <row r="267" spans="1:16">
      <c r="A267" s="9">
        <f t="shared" si="28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29"/>
        <v>530.1</v>
      </c>
      <c r="G267" s="8">
        <v>90</v>
      </c>
      <c r="H267" s="8">
        <v>81</v>
      </c>
      <c r="I267" s="18">
        <v>9.6428571428571433E-2</v>
      </c>
      <c r="J267" s="18">
        <f t="shared" ref="J267:J324" si="31">I267*$J$2</f>
        <v>194.49739285714287</v>
      </c>
      <c r="K267" s="10">
        <f t="shared" si="30"/>
        <v>71.516691353571431</v>
      </c>
      <c r="L267" s="10">
        <v>75.13232142857143</v>
      </c>
      <c r="M267" s="10">
        <v>4.8098571428571431</v>
      </c>
      <c r="N267" s="201">
        <f t="shared" si="27"/>
        <v>4.8098571428571431</v>
      </c>
      <c r="O267" s="10">
        <f t="shared" si="25"/>
        <v>345.95626278214286</v>
      </c>
      <c r="P267" s="11">
        <f t="shared" si="26"/>
        <v>0.65262452892311418</v>
      </c>
    </row>
    <row r="268" spans="1:16">
      <c r="A268" s="9">
        <f t="shared" si="28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29"/>
        <v>543.29999999999995</v>
      </c>
      <c r="G268" s="8">
        <v>85</v>
      </c>
      <c r="H268" s="8">
        <v>65</v>
      </c>
      <c r="I268" s="18">
        <v>7.7380952380952384E-2</v>
      </c>
      <c r="J268" s="18">
        <f t="shared" si="31"/>
        <v>156.07815476190476</v>
      </c>
      <c r="K268" s="10">
        <f t="shared" si="30"/>
        <v>57.389937505952382</v>
      </c>
      <c r="L268" s="10">
        <v>60.29136904761905</v>
      </c>
      <c r="M268" s="10">
        <v>3.8597619047619052</v>
      </c>
      <c r="N268" s="201">
        <f t="shared" si="27"/>
        <v>3.8597619047619052</v>
      </c>
      <c r="O268" s="10">
        <f t="shared" si="25"/>
        <v>277.6192232202381</v>
      </c>
      <c r="P268" s="11">
        <f t="shared" si="26"/>
        <v>0.58631303742394525</v>
      </c>
    </row>
    <row r="269" spans="1:16">
      <c r="A269" s="9">
        <f t="shared" si="28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29"/>
        <v>453.6</v>
      </c>
      <c r="G269" s="8">
        <v>82</v>
      </c>
      <c r="H269" s="8">
        <v>81</v>
      </c>
      <c r="I269" s="18">
        <v>9.6428571428571433E-2</v>
      </c>
      <c r="J269" s="18">
        <f t="shared" si="31"/>
        <v>194.49739285714287</v>
      </c>
      <c r="K269" s="10">
        <f t="shared" si="30"/>
        <v>71.516691353571431</v>
      </c>
      <c r="L269" s="10">
        <v>75.13232142857143</v>
      </c>
      <c r="M269" s="10">
        <v>4.8098571428571431</v>
      </c>
      <c r="N269" s="201">
        <f t="shared" si="27"/>
        <v>4.8098571428571431</v>
      </c>
      <c r="O269" s="10">
        <f t="shared" si="25"/>
        <v>345.95626278214286</v>
      </c>
      <c r="P269" s="11">
        <f t="shared" si="26"/>
        <v>0.76269017368197278</v>
      </c>
    </row>
    <row r="270" spans="1:16">
      <c r="A270" s="9">
        <f t="shared" si="28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29"/>
        <v>442.1</v>
      </c>
      <c r="G270" s="96">
        <v>90</v>
      </c>
      <c r="H270" s="96">
        <v>90</v>
      </c>
      <c r="I270" s="18">
        <v>0.10714285714285714</v>
      </c>
      <c r="J270" s="18">
        <f t="shared" si="31"/>
        <v>216.10821428571427</v>
      </c>
      <c r="K270" s="10">
        <f t="shared" si="30"/>
        <v>79.462990392857137</v>
      </c>
      <c r="L270" s="10">
        <v>83.48035714285713</v>
      </c>
      <c r="M270" s="10">
        <v>5.3442857142857143</v>
      </c>
      <c r="N270" s="201">
        <f t="shared" si="27"/>
        <v>5.3442857142857143</v>
      </c>
      <c r="O270" s="10">
        <f t="shared" si="25"/>
        <v>384.39584753571427</v>
      </c>
      <c r="P270" s="11">
        <f t="shared" si="26"/>
        <v>0.86947714891588834</v>
      </c>
    </row>
    <row r="271" spans="1:16">
      <c r="A271" s="9">
        <f t="shared" si="28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29"/>
        <v>560.20000000000005</v>
      </c>
      <c r="G271" s="8">
        <v>120</v>
      </c>
      <c r="H271" s="8">
        <v>98</v>
      </c>
      <c r="I271" s="18">
        <v>0.11666666666666667</v>
      </c>
      <c r="J271" s="18">
        <f t="shared" si="31"/>
        <v>235.31783333333334</v>
      </c>
      <c r="K271" s="10">
        <f t="shared" si="30"/>
        <v>86.526367316666679</v>
      </c>
      <c r="L271" s="10">
        <v>90.900833333333338</v>
      </c>
      <c r="M271" s="10">
        <v>5.8193333333333337</v>
      </c>
      <c r="N271" s="201">
        <f t="shared" si="27"/>
        <v>5.8193333333333337</v>
      </c>
      <c r="O271" s="10">
        <f t="shared" si="25"/>
        <v>418.56436731666668</v>
      </c>
      <c r="P271" s="11">
        <f t="shared" si="26"/>
        <v>0.74716952394977976</v>
      </c>
    </row>
    <row r="272" spans="1:16">
      <c r="A272" s="9">
        <f t="shared" si="28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29"/>
        <v>522.29999999999995</v>
      </c>
      <c r="G272" s="8">
        <v>130</v>
      </c>
      <c r="H272" s="8">
        <v>91</v>
      </c>
      <c r="I272" s="18">
        <v>0.10833333333333334</v>
      </c>
      <c r="J272" s="18">
        <f t="shared" si="31"/>
        <v>218.50941666666668</v>
      </c>
      <c r="K272" s="10">
        <f t="shared" si="30"/>
        <v>80.345912508333342</v>
      </c>
      <c r="L272" s="10">
        <v>84.407916666666665</v>
      </c>
      <c r="M272" s="10">
        <v>5.4036666666666671</v>
      </c>
      <c r="N272" s="201">
        <f t="shared" si="27"/>
        <v>5.4036666666666671</v>
      </c>
      <c r="O272" s="10">
        <f t="shared" si="25"/>
        <v>388.66691250833333</v>
      </c>
      <c r="P272" s="11">
        <f t="shared" si="26"/>
        <v>0.74414495980917739</v>
      </c>
    </row>
    <row r="273" spans="1:16">
      <c r="A273" s="9">
        <f t="shared" si="28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29"/>
        <v>831.1</v>
      </c>
      <c r="G273" s="8">
        <v>120</v>
      </c>
      <c r="H273" s="8">
        <v>109</v>
      </c>
      <c r="I273" s="18">
        <v>0.12976190476190477</v>
      </c>
      <c r="J273" s="18">
        <f t="shared" si="31"/>
        <v>261.73105952380956</v>
      </c>
      <c r="K273" s="10">
        <f t="shared" si="30"/>
        <v>96.238510586904781</v>
      </c>
      <c r="L273" s="10">
        <v>101.10398809523809</v>
      </c>
      <c r="M273" s="10">
        <v>6.4725238095238105</v>
      </c>
      <c r="N273" s="201">
        <f t="shared" si="27"/>
        <v>6.4725238095238105</v>
      </c>
      <c r="O273" s="10">
        <f t="shared" si="25"/>
        <v>465.54608201547626</v>
      </c>
      <c r="P273" s="11">
        <f t="shared" si="26"/>
        <v>0.67943094281301264</v>
      </c>
    </row>
    <row r="274" spans="1:16">
      <c r="A274" s="9">
        <f t="shared" si="28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29"/>
        <v>778.5</v>
      </c>
      <c r="G274" s="8">
        <v>182</v>
      </c>
      <c r="H274" s="8">
        <v>135</v>
      </c>
      <c r="I274" s="18">
        <v>0.16071428571428573</v>
      </c>
      <c r="J274" s="18">
        <f t="shared" si="31"/>
        <v>324.16232142857143</v>
      </c>
      <c r="K274" s="10">
        <f t="shared" si="30"/>
        <v>119.19448558928572</v>
      </c>
      <c r="L274" s="10">
        <v>125.22053571428572</v>
      </c>
      <c r="M274" s="10">
        <v>8.0164285714285732</v>
      </c>
      <c r="N274" s="201">
        <f t="shared" si="27"/>
        <v>8.0164285714285732</v>
      </c>
      <c r="O274" s="10">
        <f t="shared" si="25"/>
        <v>576.59377130357143</v>
      </c>
      <c r="P274" s="11">
        <f t="shared" si="26"/>
        <v>0.74064710507844755</v>
      </c>
    </row>
    <row r="275" spans="1:16">
      <c r="A275" s="9">
        <f t="shared" si="28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29"/>
        <v>791.9</v>
      </c>
      <c r="G275" s="8">
        <v>174</v>
      </c>
      <c r="H275" s="8">
        <v>117</v>
      </c>
      <c r="I275" s="18">
        <v>0.13928571428571429</v>
      </c>
      <c r="J275" s="18">
        <f t="shared" si="31"/>
        <v>280.94067857142858</v>
      </c>
      <c r="K275" s="10">
        <f t="shared" si="30"/>
        <v>103.30188751071429</v>
      </c>
      <c r="L275" s="10">
        <v>108.52446428571429</v>
      </c>
      <c r="M275" s="10">
        <v>6.947571428571429</v>
      </c>
      <c r="N275" s="201">
        <f t="shared" si="27"/>
        <v>6.947571428571429</v>
      </c>
      <c r="O275" s="10">
        <f t="shared" si="25"/>
        <v>499.71460179642861</v>
      </c>
      <c r="P275" s="11">
        <f t="shared" si="26"/>
        <v>0.63103245586112977</v>
      </c>
    </row>
    <row r="276" spans="1:16" ht="18" customHeight="1">
      <c r="A276" s="9">
        <f t="shared" si="28"/>
        <v>271</v>
      </c>
      <c r="B276" s="106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29"/>
        <v>397</v>
      </c>
      <c r="G276" s="8">
        <v>94</v>
      </c>
      <c r="H276" s="8">
        <v>0</v>
      </c>
      <c r="I276" s="18">
        <v>0</v>
      </c>
      <c r="J276" s="18">
        <f t="shared" si="31"/>
        <v>0</v>
      </c>
      <c r="K276" s="10">
        <f t="shared" si="30"/>
        <v>0</v>
      </c>
      <c r="L276" s="10">
        <v>0</v>
      </c>
      <c r="M276" s="10">
        <v>0</v>
      </c>
      <c r="N276" s="201">
        <f t="shared" si="27"/>
        <v>0</v>
      </c>
      <c r="O276" s="10">
        <f t="shared" si="25"/>
        <v>0</v>
      </c>
      <c r="P276" s="11">
        <f t="shared" si="26"/>
        <v>0</v>
      </c>
    </row>
    <row r="277" spans="1:16">
      <c r="A277" s="9">
        <f t="shared" si="28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29"/>
        <v>442.3</v>
      </c>
      <c r="G277" s="8">
        <v>89</v>
      </c>
      <c r="H277" s="8">
        <v>54</v>
      </c>
      <c r="I277" s="18">
        <v>6.4285714285714279E-2</v>
      </c>
      <c r="J277" s="18">
        <f t="shared" si="31"/>
        <v>129.66492857142856</v>
      </c>
      <c r="K277" s="10">
        <f t="shared" si="30"/>
        <v>47.677794235714288</v>
      </c>
      <c r="L277" s="10">
        <v>50.08821428571428</v>
      </c>
      <c r="M277" s="10">
        <v>3.2065714285714284</v>
      </c>
      <c r="N277" s="201">
        <f t="shared" si="27"/>
        <v>3.2065714285714284</v>
      </c>
      <c r="O277" s="10">
        <f t="shared" si="25"/>
        <v>230.63750852142857</v>
      </c>
      <c r="P277" s="11">
        <f t="shared" si="26"/>
        <v>0.57515588159957254</v>
      </c>
    </row>
    <row r="278" spans="1:16">
      <c r="A278" s="9">
        <f t="shared" si="28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29"/>
        <v>484.7</v>
      </c>
      <c r="G278" s="8">
        <v>110</v>
      </c>
      <c r="H278" s="8">
        <v>75</v>
      </c>
      <c r="I278" s="18">
        <v>8.9285714285714288E-2</v>
      </c>
      <c r="J278" s="18">
        <f t="shared" si="31"/>
        <v>180.09017857142857</v>
      </c>
      <c r="K278" s="10">
        <f t="shared" si="30"/>
        <v>66.219158660714285</v>
      </c>
      <c r="L278" s="10">
        <v>69.566964285714292</v>
      </c>
      <c r="M278" s="10">
        <v>4.4535714285714292</v>
      </c>
      <c r="N278" s="201">
        <f t="shared" si="27"/>
        <v>4.4535714285714292</v>
      </c>
      <c r="O278" s="10">
        <f t="shared" si="25"/>
        <v>320.32987294642857</v>
      </c>
      <c r="P278" s="11">
        <f t="shared" si="26"/>
        <v>0.66088275829673726</v>
      </c>
    </row>
    <row r="279" spans="1:16">
      <c r="A279" s="9">
        <f t="shared" si="28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29"/>
        <v>554.70000000000005</v>
      </c>
      <c r="G279" s="8">
        <v>128</v>
      </c>
      <c r="H279" s="8">
        <v>64</v>
      </c>
      <c r="I279" s="18">
        <v>7.6190476190476197E-2</v>
      </c>
      <c r="J279" s="18">
        <f t="shared" si="31"/>
        <v>153.6769523809524</v>
      </c>
      <c r="K279" s="10">
        <f t="shared" si="30"/>
        <v>56.507015390476205</v>
      </c>
      <c r="L279" s="10">
        <v>59.363809523809529</v>
      </c>
      <c r="M279" s="10">
        <v>3.8003809523809529</v>
      </c>
      <c r="N279" s="201">
        <f t="shared" si="27"/>
        <v>3.8003809523809529</v>
      </c>
      <c r="O279" s="10">
        <f t="shared" si="25"/>
        <v>273.3481582476191</v>
      </c>
      <c r="P279" s="11">
        <f t="shared" si="26"/>
        <v>0.49278557463064554</v>
      </c>
    </row>
    <row r="280" spans="1:16">
      <c r="A280" s="9">
        <f t="shared" si="28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29"/>
        <v>380.3</v>
      </c>
      <c r="G280" s="8">
        <v>70</v>
      </c>
      <c r="H280" s="8">
        <v>51</v>
      </c>
      <c r="I280" s="18">
        <v>6.0714285714285714E-2</v>
      </c>
      <c r="J280" s="18">
        <f t="shared" si="31"/>
        <v>122.46132142857142</v>
      </c>
      <c r="K280" s="10">
        <f t="shared" si="30"/>
        <v>45.029027889285715</v>
      </c>
      <c r="L280" s="10">
        <v>47.30553571428571</v>
      </c>
      <c r="M280" s="10">
        <v>3.0284285714285715</v>
      </c>
      <c r="N280" s="201">
        <f t="shared" si="27"/>
        <v>3.0284285714285715</v>
      </c>
      <c r="O280" s="10">
        <f t="shared" si="25"/>
        <v>217.82431360357143</v>
      </c>
      <c r="P280" s="11">
        <f t="shared" si="26"/>
        <v>0.57276969130573607</v>
      </c>
    </row>
    <row r="281" spans="1:16">
      <c r="A281" s="9">
        <f t="shared" si="28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29"/>
        <v>372</v>
      </c>
      <c r="G281" s="8">
        <v>60</v>
      </c>
      <c r="H281" s="8">
        <v>43</v>
      </c>
      <c r="I281" s="18">
        <v>5.1190476190476189E-2</v>
      </c>
      <c r="J281" s="18">
        <f t="shared" si="31"/>
        <v>103.25170238095238</v>
      </c>
      <c r="K281" s="10">
        <f t="shared" si="30"/>
        <v>37.965650965476193</v>
      </c>
      <c r="L281" s="10">
        <v>39.885059523809524</v>
      </c>
      <c r="M281" s="10">
        <v>2.5533809523809525</v>
      </c>
      <c r="N281" s="201">
        <f t="shared" si="27"/>
        <v>2.5533809523809525</v>
      </c>
      <c r="O281" s="10">
        <f t="shared" si="25"/>
        <v>183.65579382261907</v>
      </c>
      <c r="P281" s="11">
        <f t="shared" si="26"/>
        <v>0.49369837049091148</v>
      </c>
    </row>
    <row r="282" spans="1:16">
      <c r="A282" s="9">
        <f t="shared" si="28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29"/>
        <v>367.70000000000005</v>
      </c>
      <c r="G282" s="8">
        <v>65</v>
      </c>
      <c r="H282" s="8">
        <v>54</v>
      </c>
      <c r="I282" s="18">
        <v>6.4285714285714279E-2</v>
      </c>
      <c r="J282" s="18">
        <f t="shared" si="31"/>
        <v>129.66492857142856</v>
      </c>
      <c r="K282" s="10">
        <f t="shared" si="30"/>
        <v>47.677794235714288</v>
      </c>
      <c r="L282" s="10">
        <v>50.08821428571428</v>
      </c>
      <c r="M282" s="10">
        <v>3.2065714285714284</v>
      </c>
      <c r="N282" s="201">
        <f t="shared" si="27"/>
        <v>3.2065714285714284</v>
      </c>
      <c r="O282" s="10">
        <f t="shared" si="25"/>
        <v>230.63750852142857</v>
      </c>
      <c r="P282" s="11">
        <f t="shared" si="26"/>
        <v>0.65596561012920518</v>
      </c>
    </row>
    <row r="283" spans="1:16">
      <c r="A283" s="9">
        <f t="shared" si="28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29"/>
        <v>246.5</v>
      </c>
      <c r="G283" s="8">
        <v>35</v>
      </c>
      <c r="H283" s="8">
        <v>35</v>
      </c>
      <c r="I283" s="18">
        <v>4.1666666666666664E-2</v>
      </c>
      <c r="J283" s="18">
        <f t="shared" si="31"/>
        <v>84.042083333333323</v>
      </c>
      <c r="K283" s="10">
        <f t="shared" si="30"/>
        <v>30.902274041666665</v>
      </c>
      <c r="L283" s="10">
        <v>32.46458333333333</v>
      </c>
      <c r="M283" s="10">
        <v>2.0783333333333331</v>
      </c>
      <c r="N283" s="201">
        <f t="shared" si="27"/>
        <v>2.0783333333333331</v>
      </c>
      <c r="O283" s="10">
        <f t="shared" si="25"/>
        <v>149.48727404166664</v>
      </c>
      <c r="P283" s="11">
        <f t="shared" si="26"/>
        <v>0.60643924560513851</v>
      </c>
    </row>
    <row r="284" spans="1:16">
      <c r="A284" s="9">
        <f t="shared" si="28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29"/>
        <v>255.7</v>
      </c>
      <c r="G284" s="8">
        <v>52</v>
      </c>
      <c r="H284" s="8">
        <v>46</v>
      </c>
      <c r="I284" s="18">
        <v>5.4761904761904762E-2</v>
      </c>
      <c r="J284" s="18">
        <f t="shared" si="31"/>
        <v>110.45530952380952</v>
      </c>
      <c r="K284" s="10">
        <f t="shared" si="30"/>
        <v>40.614417311904759</v>
      </c>
      <c r="L284" s="10">
        <v>42.667738095238093</v>
      </c>
      <c r="M284" s="10">
        <v>2.7315238095238095</v>
      </c>
      <c r="N284" s="201">
        <f t="shared" si="27"/>
        <v>2.7315238095238095</v>
      </c>
      <c r="O284" s="10">
        <f t="shared" si="25"/>
        <v>196.46898874047619</v>
      </c>
      <c r="P284" s="11">
        <f t="shared" si="26"/>
        <v>0.76835740610276182</v>
      </c>
    </row>
    <row r="285" spans="1:16">
      <c r="A285" s="9">
        <f t="shared" si="28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29"/>
        <v>460.8</v>
      </c>
      <c r="G285" s="8">
        <v>114</v>
      </c>
      <c r="H285" s="8">
        <v>84</v>
      </c>
      <c r="I285" s="18">
        <v>0.1</v>
      </c>
      <c r="J285" s="18">
        <f t="shared" si="31"/>
        <v>201.70100000000002</v>
      </c>
      <c r="K285" s="10">
        <f t="shared" si="30"/>
        <v>74.165457700000019</v>
      </c>
      <c r="L285" s="10">
        <v>77.915000000000006</v>
      </c>
      <c r="M285" s="10">
        <v>4.9880000000000004</v>
      </c>
      <c r="N285" s="201">
        <f t="shared" si="27"/>
        <v>4.9880000000000004</v>
      </c>
      <c r="O285" s="10">
        <f t="shared" si="25"/>
        <v>358.76945770000009</v>
      </c>
      <c r="P285" s="11">
        <f t="shared" si="26"/>
        <v>0.77857955230034737</v>
      </c>
    </row>
    <row r="286" spans="1:16">
      <c r="A286" s="9">
        <f t="shared" si="28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29"/>
        <v>473.6</v>
      </c>
      <c r="G286" s="8">
        <v>110</v>
      </c>
      <c r="H286" s="8">
        <v>72</v>
      </c>
      <c r="I286" s="18">
        <v>8.5714285714285715E-2</v>
      </c>
      <c r="J286" s="18">
        <f t="shared" si="31"/>
        <v>172.88657142857144</v>
      </c>
      <c r="K286" s="10">
        <f t="shared" si="30"/>
        <v>63.570392314285726</v>
      </c>
      <c r="L286" s="10">
        <v>66.784285714285716</v>
      </c>
      <c r="M286" s="10">
        <v>4.2754285714285718</v>
      </c>
      <c r="N286" s="201">
        <f t="shared" si="27"/>
        <v>4.2754285714285718</v>
      </c>
      <c r="O286" s="10">
        <f t="shared" si="25"/>
        <v>307.51667802857145</v>
      </c>
      <c r="P286" s="11">
        <f t="shared" si="26"/>
        <v>0.64931731002654436</v>
      </c>
    </row>
    <row r="287" spans="1:16">
      <c r="A287" s="9">
        <f t="shared" si="28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29"/>
        <v>500.2</v>
      </c>
      <c r="G287" s="8">
        <v>116</v>
      </c>
      <c r="H287" s="8">
        <v>76</v>
      </c>
      <c r="I287" s="18">
        <v>9.0476190476190474E-2</v>
      </c>
      <c r="J287" s="18">
        <f t="shared" si="31"/>
        <v>182.49138095238095</v>
      </c>
      <c r="K287" s="10">
        <f t="shared" si="30"/>
        <v>67.102080776190476</v>
      </c>
      <c r="L287" s="10">
        <v>70.494523809523812</v>
      </c>
      <c r="M287" s="10">
        <v>4.512952380952381</v>
      </c>
      <c r="N287" s="201">
        <f t="shared" si="27"/>
        <v>4.512952380952381</v>
      </c>
      <c r="O287" s="10">
        <f t="shared" si="25"/>
        <v>324.60093791904757</v>
      </c>
      <c r="P287" s="11">
        <f t="shared" si="26"/>
        <v>0.64894229891852773</v>
      </c>
    </row>
    <row r="288" spans="1:16">
      <c r="A288" s="9">
        <f t="shared" si="28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29"/>
        <v>640.4</v>
      </c>
      <c r="G288" s="8">
        <v>94</v>
      </c>
      <c r="H288" s="8">
        <v>57</v>
      </c>
      <c r="I288" s="18">
        <v>6.7857142857142852E-2</v>
      </c>
      <c r="J288" s="18">
        <f t="shared" si="31"/>
        <v>136.86853571428571</v>
      </c>
      <c r="K288" s="10">
        <f t="shared" si="30"/>
        <v>50.326560582142861</v>
      </c>
      <c r="L288" s="10">
        <v>52.870892857142849</v>
      </c>
      <c r="M288" s="10">
        <v>3.3847142857142858</v>
      </c>
      <c r="N288" s="201">
        <f t="shared" si="27"/>
        <v>3.3847142857142858</v>
      </c>
      <c r="O288" s="10">
        <f t="shared" si="25"/>
        <v>243.45070343928572</v>
      </c>
      <c r="P288" s="11">
        <f t="shared" si="26"/>
        <v>0.3801541277940127</v>
      </c>
    </row>
    <row r="289" spans="1:16">
      <c r="A289" s="9">
        <f t="shared" si="28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29"/>
        <v>525.6</v>
      </c>
      <c r="G289" s="8">
        <v>118</v>
      </c>
      <c r="H289" s="8">
        <v>83</v>
      </c>
      <c r="I289" s="18">
        <v>9.8809523809523805E-2</v>
      </c>
      <c r="J289" s="18">
        <f t="shared" si="31"/>
        <v>199.29979761904761</v>
      </c>
      <c r="K289" s="10">
        <f t="shared" si="30"/>
        <v>73.282535584523814</v>
      </c>
      <c r="L289" s="10">
        <v>76.987440476190471</v>
      </c>
      <c r="M289" s="10">
        <v>4.9286190476190477</v>
      </c>
      <c r="N289" s="201">
        <f t="shared" si="27"/>
        <v>4.9286190476190477</v>
      </c>
      <c r="O289" s="10">
        <f t="shared" si="25"/>
        <v>354.49839272738092</v>
      </c>
      <c r="P289" s="11">
        <f t="shared" si="26"/>
        <v>0.67446421751784802</v>
      </c>
    </row>
    <row r="290" spans="1:16">
      <c r="A290" s="9">
        <f t="shared" si="28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29"/>
        <v>631.6</v>
      </c>
      <c r="G290" s="8">
        <v>114</v>
      </c>
      <c r="H290" s="8">
        <v>69</v>
      </c>
      <c r="I290" s="18">
        <v>8.2142857142857142E-2</v>
      </c>
      <c r="J290" s="18">
        <f t="shared" si="31"/>
        <v>165.68296428571429</v>
      </c>
      <c r="K290" s="10">
        <f t="shared" si="30"/>
        <v>60.921625967857146</v>
      </c>
      <c r="L290" s="10">
        <v>64.001607142857139</v>
      </c>
      <c r="M290" s="10">
        <v>4.0972857142857144</v>
      </c>
      <c r="N290" s="201">
        <f t="shared" si="27"/>
        <v>4.0972857142857144</v>
      </c>
      <c r="O290" s="10">
        <f t="shared" si="25"/>
        <v>294.70348311071427</v>
      </c>
      <c r="P290" s="11">
        <f t="shared" si="26"/>
        <v>0.46659829498213151</v>
      </c>
    </row>
    <row r="291" spans="1:16">
      <c r="A291" s="9">
        <f t="shared" si="28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29"/>
        <v>508.9</v>
      </c>
      <c r="G291" s="8">
        <v>112</v>
      </c>
      <c r="H291" s="8">
        <v>83</v>
      </c>
      <c r="I291" s="18">
        <v>9.8809523809523805E-2</v>
      </c>
      <c r="J291" s="18">
        <f t="shared" si="31"/>
        <v>199.29979761904761</v>
      </c>
      <c r="K291" s="10">
        <f t="shared" si="30"/>
        <v>73.282535584523814</v>
      </c>
      <c r="L291" s="10">
        <v>76.987440476190471</v>
      </c>
      <c r="M291" s="10">
        <v>4.9286190476190477</v>
      </c>
      <c r="N291" s="201">
        <f t="shared" si="27"/>
        <v>4.9286190476190477</v>
      </c>
      <c r="O291" s="10">
        <f t="shared" si="25"/>
        <v>354.49839272738092</v>
      </c>
      <c r="P291" s="11">
        <f t="shared" si="26"/>
        <v>0.69659735257885824</v>
      </c>
    </row>
    <row r="292" spans="1:16">
      <c r="A292" s="9">
        <f t="shared" si="28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29"/>
        <v>574.5</v>
      </c>
      <c r="G292" s="8">
        <v>114</v>
      </c>
      <c r="H292" s="8">
        <v>74</v>
      </c>
      <c r="I292" s="18">
        <v>8.8095238095238101E-2</v>
      </c>
      <c r="J292" s="18">
        <f t="shared" si="31"/>
        <v>177.68897619047621</v>
      </c>
      <c r="K292" s="10">
        <f t="shared" si="30"/>
        <v>65.336236545238108</v>
      </c>
      <c r="L292" s="10">
        <v>68.639404761904771</v>
      </c>
      <c r="M292" s="10">
        <v>4.3941904761904764</v>
      </c>
      <c r="N292" s="201">
        <f t="shared" si="27"/>
        <v>4.3941904761904764</v>
      </c>
      <c r="O292" s="10">
        <f t="shared" si="25"/>
        <v>316.05880797380956</v>
      </c>
      <c r="P292" s="11">
        <f t="shared" si="26"/>
        <v>0.5501458798499731</v>
      </c>
    </row>
    <row r="293" spans="1:16">
      <c r="A293" s="9">
        <f t="shared" si="28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29"/>
        <v>944.72</v>
      </c>
      <c r="G293" s="8">
        <v>178</v>
      </c>
      <c r="H293" s="8">
        <v>92</v>
      </c>
      <c r="I293" s="18">
        <v>0.10952380952380952</v>
      </c>
      <c r="J293" s="18">
        <f t="shared" si="31"/>
        <v>220.91061904761904</v>
      </c>
      <c r="K293" s="10">
        <f t="shared" si="30"/>
        <v>81.228834623809519</v>
      </c>
      <c r="L293" s="10">
        <v>85.335476190476186</v>
      </c>
      <c r="M293" s="10">
        <v>5.4630476190476189</v>
      </c>
      <c r="N293" s="201">
        <f t="shared" si="27"/>
        <v>5.4630476190476189</v>
      </c>
      <c r="O293" s="10">
        <f t="shared" si="25"/>
        <v>392.93797748095238</v>
      </c>
      <c r="P293" s="11">
        <f t="shared" si="26"/>
        <v>0.41593062228062533</v>
      </c>
    </row>
    <row r="294" spans="1:16">
      <c r="A294" s="9">
        <f t="shared" si="28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29"/>
        <v>476.5</v>
      </c>
      <c r="G294" s="8">
        <v>116</v>
      </c>
      <c r="H294" s="8">
        <v>84</v>
      </c>
      <c r="I294" s="18">
        <v>0.1</v>
      </c>
      <c r="J294" s="18">
        <f t="shared" si="31"/>
        <v>201.70100000000002</v>
      </c>
      <c r="K294" s="10">
        <f t="shared" si="30"/>
        <v>74.165457700000019</v>
      </c>
      <c r="L294" s="10">
        <v>77.915000000000006</v>
      </c>
      <c r="M294" s="10">
        <v>4.9880000000000004</v>
      </c>
      <c r="N294" s="201">
        <f t="shared" si="27"/>
        <v>4.9880000000000004</v>
      </c>
      <c r="O294" s="10">
        <f t="shared" si="25"/>
        <v>358.76945770000009</v>
      </c>
      <c r="P294" s="11">
        <f t="shared" si="26"/>
        <v>0.75292645897166866</v>
      </c>
    </row>
    <row r="295" spans="1:16">
      <c r="A295" s="9">
        <f t="shared" si="28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29"/>
        <v>561.4</v>
      </c>
      <c r="G295" s="8">
        <v>120</v>
      </c>
      <c r="H295" s="8">
        <v>85</v>
      </c>
      <c r="I295" s="18">
        <v>0.10119047619047619</v>
      </c>
      <c r="J295" s="18">
        <f t="shared" si="31"/>
        <v>204.10220238095238</v>
      </c>
      <c r="K295" s="10">
        <f t="shared" si="30"/>
        <v>75.048379815476196</v>
      </c>
      <c r="L295" s="10">
        <v>78.842559523809527</v>
      </c>
      <c r="M295" s="10">
        <v>5.0473809523809523</v>
      </c>
      <c r="N295" s="201">
        <f t="shared" si="27"/>
        <v>5.0473809523809523</v>
      </c>
      <c r="O295" s="10">
        <f t="shared" si="25"/>
        <v>363.04052267261903</v>
      </c>
      <c r="P295" s="11">
        <f t="shared" si="26"/>
        <v>0.64666997269793203</v>
      </c>
    </row>
    <row r="296" spans="1:16">
      <c r="A296" s="9">
        <f t="shared" si="28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29"/>
        <v>756.1</v>
      </c>
      <c r="G296" s="8">
        <v>112</v>
      </c>
      <c r="H296" s="8">
        <v>59</v>
      </c>
      <c r="I296" s="18">
        <v>7.0238095238095238E-2</v>
      </c>
      <c r="J296" s="18">
        <f t="shared" si="31"/>
        <v>141.67094047619048</v>
      </c>
      <c r="K296" s="10">
        <f t="shared" si="30"/>
        <v>52.092404813095243</v>
      </c>
      <c r="L296" s="10">
        <v>54.726011904761904</v>
      </c>
      <c r="M296" s="10">
        <v>3.5034761904761909</v>
      </c>
      <c r="N296" s="201">
        <f t="shared" si="27"/>
        <v>3.5034761904761909</v>
      </c>
      <c r="O296" s="10">
        <f t="shared" si="25"/>
        <v>251.99283338452381</v>
      </c>
      <c r="P296" s="11">
        <f t="shared" si="26"/>
        <v>0.3332797690576958</v>
      </c>
    </row>
    <row r="297" spans="1:16">
      <c r="A297" s="9">
        <f t="shared" si="28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29"/>
        <v>642.6</v>
      </c>
      <c r="G297" s="8">
        <v>96</v>
      </c>
      <c r="H297" s="8">
        <v>48</v>
      </c>
      <c r="I297" s="18">
        <v>5.7142857142857141E-2</v>
      </c>
      <c r="J297" s="18">
        <f t="shared" si="31"/>
        <v>115.25771428571429</v>
      </c>
      <c r="K297" s="10">
        <f t="shared" si="30"/>
        <v>42.380261542857149</v>
      </c>
      <c r="L297" s="10">
        <v>44.522857142857141</v>
      </c>
      <c r="M297" s="10">
        <v>2.8502857142857145</v>
      </c>
      <c r="N297" s="201">
        <f t="shared" si="27"/>
        <v>2.8502857142857145</v>
      </c>
      <c r="O297" s="10">
        <f t="shared" si="25"/>
        <v>205.01111868571428</v>
      </c>
      <c r="P297" s="11">
        <f t="shared" si="26"/>
        <v>0.31903379814147881</v>
      </c>
    </row>
    <row r="298" spans="1:16">
      <c r="A298" s="9">
        <f t="shared" si="28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29"/>
        <v>631.4</v>
      </c>
      <c r="G298" s="8">
        <v>104</v>
      </c>
      <c r="H298" s="8">
        <v>54</v>
      </c>
      <c r="I298" s="18">
        <v>6.4285714285714279E-2</v>
      </c>
      <c r="J298" s="18">
        <f t="shared" si="31"/>
        <v>129.66492857142856</v>
      </c>
      <c r="K298" s="10">
        <f t="shared" si="30"/>
        <v>47.677794235714288</v>
      </c>
      <c r="L298" s="10">
        <v>50.08821428571428</v>
      </c>
      <c r="M298" s="10">
        <v>3.2065714285714284</v>
      </c>
      <c r="N298" s="201">
        <f t="shared" si="27"/>
        <v>3.2065714285714284</v>
      </c>
      <c r="O298" s="10">
        <f t="shared" si="25"/>
        <v>230.63750852142857</v>
      </c>
      <c r="P298" s="11">
        <f t="shared" si="26"/>
        <v>0.36527955103172088</v>
      </c>
    </row>
    <row r="299" spans="1:16">
      <c r="A299" s="9">
        <f t="shared" si="28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29"/>
        <v>461.4</v>
      </c>
      <c r="G299" s="8">
        <v>85</v>
      </c>
      <c r="H299" s="8">
        <v>65</v>
      </c>
      <c r="I299" s="18">
        <v>7.7380952380952384E-2</v>
      </c>
      <c r="J299" s="18">
        <f t="shared" si="31"/>
        <v>156.07815476190476</v>
      </c>
      <c r="K299" s="10">
        <f t="shared" si="30"/>
        <v>57.389937505952382</v>
      </c>
      <c r="L299" s="10">
        <v>60.29136904761905</v>
      </c>
      <c r="M299" s="10">
        <v>3.8597619047619052</v>
      </c>
      <c r="N299" s="201">
        <f t="shared" si="27"/>
        <v>3.8597619047619052</v>
      </c>
      <c r="O299" s="10">
        <f t="shared" si="25"/>
        <v>277.6192232202381</v>
      </c>
      <c r="P299" s="11">
        <f t="shared" si="26"/>
        <v>0.6016888236242699</v>
      </c>
    </row>
    <row r="300" spans="1:16">
      <c r="A300" s="9">
        <f t="shared" si="28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29"/>
        <v>515.79999999999995</v>
      </c>
      <c r="G300" s="8">
        <v>120</v>
      </c>
      <c r="H300" s="8">
        <v>80</v>
      </c>
      <c r="I300" s="18">
        <v>9.5238095238095233E-2</v>
      </c>
      <c r="J300" s="18">
        <f t="shared" si="31"/>
        <v>192.09619047619046</v>
      </c>
      <c r="K300" s="10">
        <f t="shared" si="30"/>
        <v>70.63376923809524</v>
      </c>
      <c r="L300" s="10">
        <v>74.204761904761895</v>
      </c>
      <c r="M300" s="10">
        <v>4.7504761904761903</v>
      </c>
      <c r="N300" s="201">
        <f t="shared" si="27"/>
        <v>4.7504761904761903</v>
      </c>
      <c r="O300" s="10">
        <f t="shared" si="25"/>
        <v>341.6851978095238</v>
      </c>
      <c r="P300" s="11">
        <f t="shared" si="26"/>
        <v>0.66243737458224861</v>
      </c>
    </row>
    <row r="301" spans="1:16">
      <c r="A301" s="9">
        <f t="shared" si="28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29"/>
        <v>604.9</v>
      </c>
      <c r="G301" s="8">
        <v>104</v>
      </c>
      <c r="H301" s="8">
        <v>57</v>
      </c>
      <c r="I301" s="18">
        <v>6.7857142857142852E-2</v>
      </c>
      <c r="J301" s="18">
        <f t="shared" si="31"/>
        <v>136.86853571428571</v>
      </c>
      <c r="K301" s="10">
        <f t="shared" si="30"/>
        <v>50.326560582142861</v>
      </c>
      <c r="L301" s="10">
        <v>52.870892857142849</v>
      </c>
      <c r="M301" s="10">
        <v>3.3847142857142858</v>
      </c>
      <c r="N301" s="201">
        <f t="shared" si="27"/>
        <v>3.3847142857142858</v>
      </c>
      <c r="O301" s="10">
        <f t="shared" si="25"/>
        <v>243.45070343928572</v>
      </c>
      <c r="P301" s="11">
        <f t="shared" si="26"/>
        <v>0.40246437996244955</v>
      </c>
    </row>
    <row r="302" spans="1:16">
      <c r="A302" s="9">
        <f t="shared" si="28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29"/>
        <v>571.70000000000005</v>
      </c>
      <c r="G302" s="8">
        <v>84</v>
      </c>
      <c r="H302" s="8">
        <v>48</v>
      </c>
      <c r="I302" s="18">
        <v>5.7142857142857141E-2</v>
      </c>
      <c r="J302" s="18">
        <f t="shared" si="31"/>
        <v>115.25771428571429</v>
      </c>
      <c r="K302" s="10">
        <f t="shared" si="30"/>
        <v>42.380261542857149</v>
      </c>
      <c r="L302" s="10">
        <v>44.522857142857141</v>
      </c>
      <c r="M302" s="10">
        <v>2.8502857142857145</v>
      </c>
      <c r="N302" s="201">
        <f t="shared" si="27"/>
        <v>2.8502857142857145</v>
      </c>
      <c r="O302" s="10">
        <f t="shared" si="25"/>
        <v>205.01111868571428</v>
      </c>
      <c r="P302" s="11">
        <f t="shared" si="26"/>
        <v>0.35859912311651959</v>
      </c>
    </row>
    <row r="303" spans="1:16">
      <c r="A303" s="9">
        <f t="shared" si="28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29"/>
        <v>522.5</v>
      </c>
      <c r="G303" s="8">
        <v>100</v>
      </c>
      <c r="H303" s="8">
        <v>60</v>
      </c>
      <c r="I303" s="18">
        <v>7.1428571428571425E-2</v>
      </c>
      <c r="J303" s="18">
        <f t="shared" si="31"/>
        <v>144.07214285714284</v>
      </c>
      <c r="K303" s="10">
        <f t="shared" si="30"/>
        <v>52.975326928571427</v>
      </c>
      <c r="L303" s="10">
        <v>55.653571428571425</v>
      </c>
      <c r="M303" s="10">
        <v>3.5628571428571427</v>
      </c>
      <c r="N303" s="201">
        <f t="shared" si="27"/>
        <v>3.5628571428571427</v>
      </c>
      <c r="O303" s="10">
        <f t="shared" si="25"/>
        <v>256.26389835714281</v>
      </c>
      <c r="P303" s="11">
        <f t="shared" si="26"/>
        <v>0.49045722173615847</v>
      </c>
    </row>
    <row r="304" spans="1:16">
      <c r="A304" s="9">
        <f t="shared" si="28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29"/>
        <v>324.7</v>
      </c>
      <c r="G304" s="8">
        <v>68</v>
      </c>
      <c r="H304" s="8">
        <v>44</v>
      </c>
      <c r="I304" s="18">
        <v>5.2380952380952382E-2</v>
      </c>
      <c r="J304" s="18">
        <f t="shared" si="31"/>
        <v>105.65290476190476</v>
      </c>
      <c r="K304" s="10">
        <f t="shared" si="30"/>
        <v>38.848573080952384</v>
      </c>
      <c r="L304" s="10">
        <v>40.812619047619044</v>
      </c>
      <c r="M304" s="10">
        <v>2.6127619047619048</v>
      </c>
      <c r="N304" s="201">
        <f t="shared" si="27"/>
        <v>2.6127619047619048</v>
      </c>
      <c r="O304" s="10">
        <f t="shared" si="25"/>
        <v>187.9268587952381</v>
      </c>
      <c r="P304" s="11">
        <f t="shared" si="26"/>
        <v>0.57877073851320637</v>
      </c>
    </row>
    <row r="305" spans="1:16">
      <c r="A305" s="9">
        <f t="shared" si="28"/>
        <v>300</v>
      </c>
      <c r="B305" s="106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29"/>
        <v>519.5</v>
      </c>
      <c r="G305" s="8">
        <v>108</v>
      </c>
      <c r="H305" s="8">
        <v>0</v>
      </c>
      <c r="I305" s="18">
        <v>0</v>
      </c>
      <c r="J305" s="18">
        <f t="shared" si="31"/>
        <v>0</v>
      </c>
      <c r="K305" s="10">
        <f t="shared" si="30"/>
        <v>0</v>
      </c>
      <c r="L305" s="10">
        <v>0</v>
      </c>
      <c r="M305" s="10">
        <v>0</v>
      </c>
      <c r="N305" s="201">
        <f t="shared" si="27"/>
        <v>0</v>
      </c>
      <c r="O305" s="10">
        <f t="shared" si="25"/>
        <v>0</v>
      </c>
      <c r="P305" s="11">
        <f t="shared" si="26"/>
        <v>0</v>
      </c>
    </row>
    <row r="306" spans="1:16">
      <c r="A306" s="9">
        <f t="shared" si="28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29"/>
        <v>221.7</v>
      </c>
      <c r="G306" s="8">
        <v>0</v>
      </c>
      <c r="H306" s="8">
        <v>0</v>
      </c>
      <c r="I306" s="18">
        <v>0</v>
      </c>
      <c r="J306" s="18">
        <f t="shared" si="31"/>
        <v>0</v>
      </c>
      <c r="K306" s="10">
        <f t="shared" si="30"/>
        <v>0</v>
      </c>
      <c r="L306" s="10">
        <v>0</v>
      </c>
      <c r="M306" s="10">
        <v>0</v>
      </c>
      <c r="N306" s="201">
        <f t="shared" si="27"/>
        <v>0</v>
      </c>
      <c r="O306" s="10">
        <f t="shared" si="25"/>
        <v>0</v>
      </c>
      <c r="P306" s="11">
        <f t="shared" si="26"/>
        <v>0</v>
      </c>
    </row>
    <row r="307" spans="1:16">
      <c r="A307" s="9">
        <f t="shared" si="28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29"/>
        <v>312.5</v>
      </c>
      <c r="G307" s="8">
        <v>0</v>
      </c>
      <c r="H307" s="8">
        <v>0</v>
      </c>
      <c r="I307" s="18">
        <v>0</v>
      </c>
      <c r="J307" s="18">
        <f t="shared" si="31"/>
        <v>0</v>
      </c>
      <c r="K307" s="10">
        <f t="shared" si="30"/>
        <v>0</v>
      </c>
      <c r="L307" s="10">
        <v>0</v>
      </c>
      <c r="M307" s="10">
        <v>0</v>
      </c>
      <c r="N307" s="201">
        <f t="shared" si="27"/>
        <v>0</v>
      </c>
      <c r="O307" s="10">
        <f t="shared" si="25"/>
        <v>0</v>
      </c>
      <c r="P307" s="11">
        <f t="shared" si="26"/>
        <v>0</v>
      </c>
    </row>
    <row r="308" spans="1:16">
      <c r="A308" s="9">
        <f t="shared" si="28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29"/>
        <v>644.1</v>
      </c>
      <c r="G308" s="8">
        <v>97</v>
      </c>
      <c r="H308" s="8">
        <v>55</v>
      </c>
      <c r="I308" s="18">
        <v>6.5476190476190479E-2</v>
      </c>
      <c r="J308" s="18">
        <f t="shared" si="31"/>
        <v>132.06613095238095</v>
      </c>
      <c r="K308" s="10">
        <f t="shared" si="30"/>
        <v>48.560716351190479</v>
      </c>
      <c r="L308" s="10">
        <v>51.015773809523807</v>
      </c>
      <c r="M308" s="10">
        <v>3.2659523809523812</v>
      </c>
      <c r="N308" s="201">
        <f t="shared" si="27"/>
        <v>3.2659523809523812</v>
      </c>
      <c r="O308" s="10">
        <f t="shared" si="25"/>
        <v>234.9085734940476</v>
      </c>
      <c r="P308" s="11">
        <f t="shared" si="26"/>
        <v>0.36470823396063901</v>
      </c>
    </row>
    <row r="309" spans="1:16">
      <c r="A309" s="9">
        <f t="shared" si="28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29"/>
        <v>451.9</v>
      </c>
      <c r="G309" s="8">
        <v>105</v>
      </c>
      <c r="H309" s="8">
        <v>77</v>
      </c>
      <c r="I309" s="18">
        <v>9.166666666666666E-2</v>
      </c>
      <c r="J309" s="18">
        <f t="shared" si="31"/>
        <v>184.89258333333331</v>
      </c>
      <c r="K309" s="10">
        <f t="shared" si="30"/>
        <v>67.985002891666667</v>
      </c>
      <c r="L309" s="10">
        <v>71.422083333333333</v>
      </c>
      <c r="M309" s="10">
        <v>4.5723333333333329</v>
      </c>
      <c r="N309" s="201">
        <f t="shared" si="27"/>
        <v>4.5723333333333329</v>
      </c>
      <c r="O309" s="10">
        <f t="shared" si="25"/>
        <v>328.87200289166663</v>
      </c>
      <c r="P309" s="11">
        <f t="shared" si="26"/>
        <v>0.72775393425905432</v>
      </c>
    </row>
    <row r="310" spans="1:16">
      <c r="A310" s="9">
        <f t="shared" si="28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29"/>
        <v>556.5</v>
      </c>
      <c r="G310" s="8">
        <v>90</v>
      </c>
      <c r="H310" s="8">
        <v>56</v>
      </c>
      <c r="I310" s="18">
        <v>6.6666666666666666E-2</v>
      </c>
      <c r="J310" s="18">
        <f t="shared" si="31"/>
        <v>134.46733333333333</v>
      </c>
      <c r="K310" s="10">
        <f t="shared" si="30"/>
        <v>49.44363846666667</v>
      </c>
      <c r="L310" s="10">
        <v>51.943333333333328</v>
      </c>
      <c r="M310" s="10">
        <v>3.3253333333333335</v>
      </c>
      <c r="N310" s="201">
        <f t="shared" si="27"/>
        <v>3.3253333333333335</v>
      </c>
      <c r="O310" s="10">
        <f t="shared" si="25"/>
        <v>239.17963846666666</v>
      </c>
      <c r="P310" s="11">
        <f t="shared" si="26"/>
        <v>0.42979270164719974</v>
      </c>
    </row>
    <row r="311" spans="1:16">
      <c r="A311" s="9">
        <f t="shared" si="28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29"/>
        <v>484.3</v>
      </c>
      <c r="G311" s="8">
        <v>90</v>
      </c>
      <c r="H311" s="8">
        <v>72</v>
      </c>
      <c r="I311" s="18">
        <v>8.5714285714285715E-2</v>
      </c>
      <c r="J311" s="18">
        <f t="shared" si="31"/>
        <v>172.88657142857144</v>
      </c>
      <c r="K311" s="10">
        <f t="shared" si="30"/>
        <v>63.570392314285726</v>
      </c>
      <c r="L311" s="10">
        <v>66.784285714285716</v>
      </c>
      <c r="M311" s="10">
        <v>4.2754285714285718</v>
      </c>
      <c r="N311" s="201">
        <f t="shared" si="27"/>
        <v>4.2754285714285718</v>
      </c>
      <c r="O311" s="10">
        <f t="shared" si="25"/>
        <v>307.51667802857145</v>
      </c>
      <c r="P311" s="11">
        <f t="shared" si="26"/>
        <v>0.74803375827918128</v>
      </c>
    </row>
    <row r="312" spans="1:16">
      <c r="A312" s="9">
        <f t="shared" si="28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29"/>
        <v>554.70000000000005</v>
      </c>
      <c r="G312" s="8">
        <v>92</v>
      </c>
      <c r="H312" s="8">
        <v>61</v>
      </c>
      <c r="I312" s="18">
        <v>7.2619047619047625E-2</v>
      </c>
      <c r="J312" s="18">
        <f t="shared" si="31"/>
        <v>146.47334523809525</v>
      </c>
      <c r="K312" s="10">
        <f t="shared" si="30"/>
        <v>53.858249044047625</v>
      </c>
      <c r="L312" s="10">
        <v>56.581130952380953</v>
      </c>
      <c r="M312" s="10">
        <v>3.6222380952380959</v>
      </c>
      <c r="N312" s="201">
        <f t="shared" si="27"/>
        <v>3.6222380952380959</v>
      </c>
      <c r="O312" s="10">
        <f t="shared" si="25"/>
        <v>260.53496332976192</v>
      </c>
      <c r="P312" s="11">
        <f t="shared" si="26"/>
        <v>0.49092700834701697</v>
      </c>
    </row>
    <row r="313" spans="1:16">
      <c r="A313" s="9">
        <f t="shared" si="28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29"/>
        <v>401</v>
      </c>
      <c r="G313" s="8">
        <v>83</v>
      </c>
      <c r="H313" s="8">
        <v>68</v>
      </c>
      <c r="I313" s="18">
        <v>8.0952380952380956E-2</v>
      </c>
      <c r="J313" s="18">
        <f t="shared" si="31"/>
        <v>163.28176190476191</v>
      </c>
      <c r="K313" s="10">
        <f t="shared" si="30"/>
        <v>60.038703852380955</v>
      </c>
      <c r="L313" s="10">
        <v>63.074047619047619</v>
      </c>
      <c r="M313" s="10">
        <v>4.0379047619047626</v>
      </c>
      <c r="N313" s="201">
        <f t="shared" si="27"/>
        <v>4.0379047619047626</v>
      </c>
      <c r="O313" s="10">
        <f t="shared" si="25"/>
        <v>290.43241813809527</v>
      </c>
      <c r="P313" s="11">
        <f t="shared" si="26"/>
        <v>0.72427036942168399</v>
      </c>
    </row>
    <row r="314" spans="1:16">
      <c r="A314" s="9">
        <f t="shared" si="28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29"/>
        <v>456.4</v>
      </c>
      <c r="G314" s="8">
        <v>100</v>
      </c>
      <c r="H314" s="8">
        <v>69</v>
      </c>
      <c r="I314" s="18">
        <v>8.2142857142857142E-2</v>
      </c>
      <c r="J314" s="18">
        <f t="shared" si="31"/>
        <v>165.68296428571429</v>
      </c>
      <c r="K314" s="10">
        <f t="shared" si="30"/>
        <v>60.921625967857146</v>
      </c>
      <c r="L314" s="10">
        <v>64.001607142857139</v>
      </c>
      <c r="M314" s="10">
        <v>4.0972857142857144</v>
      </c>
      <c r="N314" s="201">
        <f t="shared" si="27"/>
        <v>4.0972857142857144</v>
      </c>
      <c r="O314" s="10">
        <f t="shared" si="25"/>
        <v>294.70348311071427</v>
      </c>
      <c r="P314" s="11">
        <f t="shared" si="26"/>
        <v>0.64571315317860278</v>
      </c>
    </row>
    <row r="315" spans="1:16">
      <c r="A315" s="9">
        <f t="shared" si="28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29"/>
        <v>419</v>
      </c>
      <c r="G315" s="8">
        <v>96</v>
      </c>
      <c r="H315" s="8">
        <v>59</v>
      </c>
      <c r="I315" s="18">
        <v>7.0238095238095238E-2</v>
      </c>
      <c r="J315" s="18">
        <f t="shared" si="31"/>
        <v>141.67094047619048</v>
      </c>
      <c r="K315" s="10">
        <f t="shared" si="30"/>
        <v>52.092404813095243</v>
      </c>
      <c r="L315" s="10">
        <v>54.726011904761904</v>
      </c>
      <c r="M315" s="10">
        <v>3.5034761904761909</v>
      </c>
      <c r="N315" s="201">
        <f t="shared" si="27"/>
        <v>3.5034761904761909</v>
      </c>
      <c r="O315" s="10">
        <f t="shared" si="25"/>
        <v>251.99283338452381</v>
      </c>
      <c r="P315" s="11">
        <f t="shared" si="26"/>
        <v>0.601414876812706</v>
      </c>
    </row>
    <row r="316" spans="1:16">
      <c r="A316" s="9">
        <f t="shared" si="28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29"/>
        <v>450.7</v>
      </c>
      <c r="G316" s="8">
        <v>90</v>
      </c>
      <c r="H316" s="8">
        <v>73</v>
      </c>
      <c r="I316" s="18">
        <v>8.6904761904761901E-2</v>
      </c>
      <c r="J316" s="18">
        <f t="shared" si="31"/>
        <v>175.2877738095238</v>
      </c>
      <c r="K316" s="10">
        <f t="shared" si="30"/>
        <v>64.453314429761903</v>
      </c>
      <c r="L316" s="10">
        <v>67.711845238095236</v>
      </c>
      <c r="M316" s="10">
        <v>4.3348095238095237</v>
      </c>
      <c r="N316" s="201">
        <f t="shared" si="27"/>
        <v>4.3348095238095237</v>
      </c>
      <c r="O316" s="10">
        <f t="shared" si="25"/>
        <v>311.78774300119045</v>
      </c>
      <c r="P316" s="11">
        <f t="shared" si="26"/>
        <v>0.69178554027333139</v>
      </c>
    </row>
    <row r="317" spans="1:16">
      <c r="A317" s="9">
        <f t="shared" si="28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29"/>
        <v>403.5</v>
      </c>
      <c r="G317" s="8">
        <v>78</v>
      </c>
      <c r="H317" s="8">
        <v>63</v>
      </c>
      <c r="I317" s="18">
        <v>7.4999999999999997E-2</v>
      </c>
      <c r="J317" s="18">
        <f t="shared" si="31"/>
        <v>151.27574999999999</v>
      </c>
      <c r="K317" s="10">
        <f t="shared" si="30"/>
        <v>55.624093275</v>
      </c>
      <c r="L317" s="10">
        <v>58.436250000000001</v>
      </c>
      <c r="M317" s="10">
        <v>3.7410000000000001</v>
      </c>
      <c r="N317" s="201">
        <f t="shared" si="27"/>
        <v>3.7410000000000001</v>
      </c>
      <c r="O317" s="10">
        <f t="shared" si="25"/>
        <v>269.07709327499998</v>
      </c>
      <c r="P317" s="11">
        <f t="shared" si="26"/>
        <v>0.66685772806691446</v>
      </c>
    </row>
    <row r="318" spans="1:16">
      <c r="A318" s="9">
        <f t="shared" si="28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29"/>
        <v>453.72</v>
      </c>
      <c r="G318" s="8">
        <v>90</v>
      </c>
      <c r="H318" s="8">
        <v>72</v>
      </c>
      <c r="I318" s="18">
        <v>8.5714285714285715E-2</v>
      </c>
      <c r="J318" s="18">
        <f t="shared" si="31"/>
        <v>172.88657142857144</v>
      </c>
      <c r="K318" s="10">
        <f t="shared" si="30"/>
        <v>63.570392314285726</v>
      </c>
      <c r="L318" s="10">
        <v>66.784285714285716</v>
      </c>
      <c r="M318" s="10">
        <v>4.2754285714285718</v>
      </c>
      <c r="N318" s="201">
        <f t="shared" si="27"/>
        <v>4.2754285714285718</v>
      </c>
      <c r="O318" s="10">
        <f t="shared" si="25"/>
        <v>307.51667802857145</v>
      </c>
      <c r="P318" s="11">
        <f t="shared" si="26"/>
        <v>0.67776751747459096</v>
      </c>
    </row>
    <row r="319" spans="1:16">
      <c r="A319" s="9">
        <f t="shared" si="28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29"/>
        <v>535.75</v>
      </c>
      <c r="G319" s="8">
        <v>115</v>
      </c>
      <c r="H319" s="8">
        <v>80</v>
      </c>
      <c r="I319" s="18">
        <v>9.5238095238095233E-2</v>
      </c>
      <c r="J319" s="18">
        <f t="shared" si="31"/>
        <v>192.09619047619046</v>
      </c>
      <c r="K319" s="10">
        <f t="shared" si="30"/>
        <v>70.63376923809524</v>
      </c>
      <c r="L319" s="10">
        <v>74.204761904761895</v>
      </c>
      <c r="M319" s="10">
        <v>4.7504761904761903</v>
      </c>
      <c r="N319" s="201">
        <f t="shared" si="27"/>
        <v>4.7504761904761903</v>
      </c>
      <c r="O319" s="10">
        <f t="shared" si="25"/>
        <v>341.6851978095238</v>
      </c>
      <c r="P319" s="11">
        <f t="shared" si="26"/>
        <v>0.63776985125436081</v>
      </c>
    </row>
    <row r="320" spans="1:16">
      <c r="A320" s="9">
        <f t="shared" si="28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29"/>
        <v>228.9</v>
      </c>
      <c r="G320" s="8">
        <v>0</v>
      </c>
      <c r="H320" s="8">
        <v>0</v>
      </c>
      <c r="I320" s="18">
        <v>0</v>
      </c>
      <c r="J320" s="18">
        <f t="shared" si="31"/>
        <v>0</v>
      </c>
      <c r="K320" s="10">
        <f t="shared" si="30"/>
        <v>0</v>
      </c>
      <c r="L320" s="10">
        <v>0</v>
      </c>
      <c r="M320" s="10">
        <v>0</v>
      </c>
      <c r="N320" s="201">
        <f t="shared" si="27"/>
        <v>0</v>
      </c>
      <c r="O320" s="10">
        <f t="shared" si="25"/>
        <v>0</v>
      </c>
      <c r="P320" s="11">
        <f t="shared" si="26"/>
        <v>0</v>
      </c>
    </row>
    <row r="321" spans="1:16">
      <c r="A321" s="9">
        <f t="shared" si="28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29"/>
        <v>133.4</v>
      </c>
      <c r="G321" s="8">
        <v>0</v>
      </c>
      <c r="H321" s="8">
        <v>0</v>
      </c>
      <c r="I321" s="18">
        <v>0</v>
      </c>
      <c r="J321" s="18">
        <f t="shared" si="31"/>
        <v>0</v>
      </c>
      <c r="K321" s="10">
        <f t="shared" si="30"/>
        <v>0</v>
      </c>
      <c r="L321" s="10">
        <v>0</v>
      </c>
      <c r="M321" s="10">
        <v>0</v>
      </c>
      <c r="N321" s="201">
        <f t="shared" si="27"/>
        <v>0</v>
      </c>
      <c r="O321" s="10">
        <f t="shared" si="25"/>
        <v>0</v>
      </c>
      <c r="P321" s="11">
        <f t="shared" si="26"/>
        <v>0</v>
      </c>
    </row>
    <row r="322" spans="1:16">
      <c r="A322" s="9">
        <f t="shared" si="28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29"/>
        <v>64.599999999999994</v>
      </c>
      <c r="G322" s="8">
        <v>0</v>
      </c>
      <c r="H322" s="8">
        <v>0</v>
      </c>
      <c r="I322" s="18">
        <v>0</v>
      </c>
      <c r="J322" s="18">
        <f t="shared" si="31"/>
        <v>0</v>
      </c>
      <c r="K322" s="10">
        <f t="shared" si="30"/>
        <v>0</v>
      </c>
      <c r="L322" s="10">
        <v>0</v>
      </c>
      <c r="M322" s="10">
        <v>0</v>
      </c>
      <c r="N322" s="201">
        <f t="shared" si="27"/>
        <v>0</v>
      </c>
      <c r="O322" s="10">
        <f t="shared" si="25"/>
        <v>0</v>
      </c>
      <c r="P322" s="11">
        <f t="shared" si="26"/>
        <v>0</v>
      </c>
    </row>
    <row r="323" spans="1:16">
      <c r="A323" s="9">
        <f t="shared" si="28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29"/>
        <v>506.7</v>
      </c>
      <c r="G323" s="8">
        <v>80</v>
      </c>
      <c r="H323" s="8">
        <v>49</v>
      </c>
      <c r="I323" s="18">
        <v>5.8333333333333334E-2</v>
      </c>
      <c r="J323" s="18">
        <f t="shared" si="31"/>
        <v>117.65891666666667</v>
      </c>
      <c r="K323" s="10">
        <f t="shared" si="30"/>
        <v>43.26318365833334</v>
      </c>
      <c r="L323" s="10">
        <v>45.450416666666669</v>
      </c>
      <c r="M323" s="10">
        <v>2.9096666666666668</v>
      </c>
      <c r="N323" s="201">
        <f t="shared" si="27"/>
        <v>2.9096666666666668</v>
      </c>
      <c r="O323" s="10">
        <f t="shared" si="25"/>
        <v>209.28218365833334</v>
      </c>
      <c r="P323" s="11">
        <f t="shared" si="26"/>
        <v>0.41302976841984079</v>
      </c>
    </row>
    <row r="324" spans="1:16">
      <c r="A324" s="9">
        <f t="shared" si="28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29"/>
        <v>269.3</v>
      </c>
      <c r="G324" s="8">
        <v>50</v>
      </c>
      <c r="H324" s="8">
        <v>49</v>
      </c>
      <c r="I324" s="18">
        <v>5.8333333333333334E-2</v>
      </c>
      <c r="J324" s="18">
        <f t="shared" si="31"/>
        <v>117.65891666666667</v>
      </c>
      <c r="K324" s="10">
        <f t="shared" si="30"/>
        <v>43.26318365833334</v>
      </c>
      <c r="L324" s="10">
        <v>45.450416666666669</v>
      </c>
      <c r="M324" s="10">
        <v>2.9096666666666668</v>
      </c>
      <c r="N324" s="201">
        <f t="shared" si="27"/>
        <v>2.9096666666666668</v>
      </c>
      <c r="O324" s="10">
        <f t="shared" ref="O324:O387" si="32">J324+K324+L324+N324</f>
        <v>209.28218365833334</v>
      </c>
      <c r="P324" s="11">
        <f t="shared" ref="P324:P387" si="33">O324/C324</f>
        <v>0.77713399056195076</v>
      </c>
    </row>
    <row r="325" spans="1:16">
      <c r="A325" s="9">
        <f t="shared" si="28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29"/>
        <v>294</v>
      </c>
      <c r="G325" s="8">
        <v>60</v>
      </c>
      <c r="H325" s="8">
        <v>49</v>
      </c>
      <c r="I325" s="18">
        <v>5.8333333333333334E-2</v>
      </c>
      <c r="J325" s="18">
        <f t="shared" ref="J325:J388" si="34">I325*$J$2</f>
        <v>117.65891666666667</v>
      </c>
      <c r="K325" s="10">
        <f t="shared" si="30"/>
        <v>43.26318365833334</v>
      </c>
      <c r="L325" s="10">
        <v>45.450416666666669</v>
      </c>
      <c r="M325" s="10">
        <v>2.9096666666666668</v>
      </c>
      <c r="N325" s="201">
        <f t="shared" ref="N325:N388" si="35">M325*$N$2</f>
        <v>2.9096666666666668</v>
      </c>
      <c r="O325" s="10">
        <f t="shared" si="32"/>
        <v>209.28218365833334</v>
      </c>
      <c r="P325" s="11">
        <f t="shared" si="33"/>
        <v>0.71184416210317458</v>
      </c>
    </row>
    <row r="326" spans="1:16">
      <c r="A326" s="9">
        <f t="shared" si="28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29"/>
        <v>302.59999999999997</v>
      </c>
      <c r="G326" s="8">
        <v>55</v>
      </c>
      <c r="H326" s="8">
        <v>47</v>
      </c>
      <c r="I326" s="18">
        <v>5.5952380952380955E-2</v>
      </c>
      <c r="J326" s="18">
        <f t="shared" si="34"/>
        <v>112.8565119047619</v>
      </c>
      <c r="K326" s="10">
        <f t="shared" si="30"/>
        <v>41.497339427380957</v>
      </c>
      <c r="L326" s="10">
        <v>43.595297619047621</v>
      </c>
      <c r="M326" s="10">
        <v>2.7909047619047622</v>
      </c>
      <c r="N326" s="201">
        <f t="shared" si="35"/>
        <v>2.7909047619047622</v>
      </c>
      <c r="O326" s="10">
        <f t="shared" si="32"/>
        <v>200.74005371309522</v>
      </c>
      <c r="P326" s="11">
        <f t="shared" si="33"/>
        <v>0.71133966588623398</v>
      </c>
    </row>
    <row r="327" spans="1:16">
      <c r="A327" s="9">
        <f t="shared" si="28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29"/>
        <v>621.4</v>
      </c>
      <c r="G327" s="8">
        <v>126</v>
      </c>
      <c r="H327" s="8">
        <v>75</v>
      </c>
      <c r="I327" s="18">
        <v>8.9285714285714288E-2</v>
      </c>
      <c r="J327" s="18">
        <f t="shared" si="34"/>
        <v>180.09017857142857</v>
      </c>
      <c r="K327" s="10">
        <f t="shared" si="30"/>
        <v>66.219158660714285</v>
      </c>
      <c r="L327" s="10">
        <v>69.566964285714292</v>
      </c>
      <c r="M327" s="10">
        <v>4.4535714285714292</v>
      </c>
      <c r="N327" s="201">
        <f t="shared" si="35"/>
        <v>4.4535714285714292</v>
      </c>
      <c r="O327" s="10">
        <f t="shared" si="32"/>
        <v>320.32987294642857</v>
      </c>
      <c r="P327" s="11">
        <f t="shared" si="33"/>
        <v>0.55748324564293172</v>
      </c>
    </row>
    <row r="328" spans="1:16">
      <c r="A328" s="9">
        <f t="shared" ref="A328:A391" si="36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29"/>
        <v>240.2</v>
      </c>
      <c r="G328" s="96">
        <v>34</v>
      </c>
      <c r="H328" s="96">
        <v>34</v>
      </c>
      <c r="I328" s="18">
        <v>4.0476190476190478E-2</v>
      </c>
      <c r="J328" s="18">
        <f t="shared" si="34"/>
        <v>81.640880952380954</v>
      </c>
      <c r="K328" s="10">
        <f t="shared" si="30"/>
        <v>30.019351926190478</v>
      </c>
      <c r="L328" s="10">
        <v>31.537023809523809</v>
      </c>
      <c r="M328" s="10">
        <v>2.0189523809523813</v>
      </c>
      <c r="N328" s="201">
        <f t="shared" si="35"/>
        <v>2.0189523809523813</v>
      </c>
      <c r="O328" s="10">
        <f t="shared" si="32"/>
        <v>145.21620906904764</v>
      </c>
      <c r="P328" s="11">
        <f t="shared" si="33"/>
        <v>0.60456373467546898</v>
      </c>
    </row>
    <row r="329" spans="1:16">
      <c r="A329" s="9">
        <f t="shared" si="36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29"/>
        <v>580.6</v>
      </c>
      <c r="G329" s="8">
        <v>146</v>
      </c>
      <c r="H329" s="8">
        <v>100</v>
      </c>
      <c r="I329" s="18">
        <v>0.11904761904761904</v>
      </c>
      <c r="J329" s="18">
        <f t="shared" si="34"/>
        <v>240.12023809523808</v>
      </c>
      <c r="K329" s="10">
        <f t="shared" si="30"/>
        <v>88.292211547619047</v>
      </c>
      <c r="L329" s="10">
        <v>92.75595238095238</v>
      </c>
      <c r="M329" s="10">
        <v>5.9380952380952383</v>
      </c>
      <c r="N329" s="201">
        <f t="shared" si="35"/>
        <v>5.9380952380952383</v>
      </c>
      <c r="O329" s="10">
        <f t="shared" si="32"/>
        <v>427.10649726190479</v>
      </c>
      <c r="P329" s="11">
        <f t="shared" si="33"/>
        <v>0.81978214445663111</v>
      </c>
    </row>
    <row r="330" spans="1:16">
      <c r="A330" s="9">
        <f t="shared" si="36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37">C330+D330+E330</f>
        <v>630.29999999999995</v>
      </c>
      <c r="G330" s="8">
        <v>148</v>
      </c>
      <c r="H330" s="8">
        <v>98</v>
      </c>
      <c r="I330" s="18">
        <v>0.11666666666666667</v>
      </c>
      <c r="J330" s="18">
        <f t="shared" si="34"/>
        <v>235.31783333333334</v>
      </c>
      <c r="K330" s="10">
        <f t="shared" ref="K330:K392" si="38">J330*0.3677</f>
        <v>86.526367316666679</v>
      </c>
      <c r="L330" s="10">
        <v>90.900833333333338</v>
      </c>
      <c r="M330" s="10">
        <v>5.8193333333333337</v>
      </c>
      <c r="N330" s="201">
        <f t="shared" si="35"/>
        <v>5.8193333333333337</v>
      </c>
      <c r="O330" s="10">
        <f t="shared" si="32"/>
        <v>418.56436731666668</v>
      </c>
      <c r="P330" s="11">
        <f t="shared" si="33"/>
        <v>0.6640716600296156</v>
      </c>
    </row>
    <row r="331" spans="1:16">
      <c r="A331" s="9">
        <f t="shared" si="36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37"/>
        <v>751.9</v>
      </c>
      <c r="G331" s="8">
        <v>104</v>
      </c>
      <c r="H331" s="8">
        <v>68</v>
      </c>
      <c r="I331" s="18">
        <v>8.0952380952380956E-2</v>
      </c>
      <c r="J331" s="18">
        <f t="shared" si="34"/>
        <v>163.28176190476191</v>
      </c>
      <c r="K331" s="10">
        <f t="shared" si="38"/>
        <v>60.038703852380955</v>
      </c>
      <c r="L331" s="10">
        <v>63.074047619047619</v>
      </c>
      <c r="M331" s="10">
        <v>4.0379047619047626</v>
      </c>
      <c r="N331" s="201">
        <f t="shared" si="35"/>
        <v>4.0379047619047626</v>
      </c>
      <c r="O331" s="10">
        <f t="shared" si="32"/>
        <v>290.43241813809527</v>
      </c>
      <c r="P331" s="11">
        <f t="shared" si="33"/>
        <v>0.41143563980463987</v>
      </c>
    </row>
    <row r="332" spans="1:16">
      <c r="A332" s="9">
        <f t="shared" si="36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37"/>
        <v>212.8</v>
      </c>
      <c r="G332" s="8">
        <v>0</v>
      </c>
      <c r="H332" s="8">
        <v>0</v>
      </c>
      <c r="I332" s="18">
        <v>0</v>
      </c>
      <c r="J332" s="18">
        <f t="shared" si="34"/>
        <v>0</v>
      </c>
      <c r="K332" s="10">
        <f t="shared" si="38"/>
        <v>0</v>
      </c>
      <c r="L332" s="10">
        <v>0</v>
      </c>
      <c r="M332" s="10">
        <v>0</v>
      </c>
      <c r="N332" s="201">
        <f t="shared" si="35"/>
        <v>0</v>
      </c>
      <c r="O332" s="10">
        <f t="shared" si="32"/>
        <v>0</v>
      </c>
      <c r="P332" s="11">
        <f t="shared" si="33"/>
        <v>0</v>
      </c>
    </row>
    <row r="333" spans="1:16">
      <c r="A333" s="9">
        <f t="shared" si="36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37"/>
        <v>387.9</v>
      </c>
      <c r="G333" s="8">
        <v>0</v>
      </c>
      <c r="H333" s="8">
        <v>0</v>
      </c>
      <c r="I333" s="18">
        <v>0</v>
      </c>
      <c r="J333" s="18">
        <f t="shared" si="34"/>
        <v>0</v>
      </c>
      <c r="K333" s="10">
        <f t="shared" si="38"/>
        <v>0</v>
      </c>
      <c r="L333" s="10">
        <v>0</v>
      </c>
      <c r="M333" s="10">
        <v>0</v>
      </c>
      <c r="N333" s="201">
        <f t="shared" si="35"/>
        <v>0</v>
      </c>
      <c r="O333" s="10">
        <f t="shared" si="32"/>
        <v>0</v>
      </c>
      <c r="P333" s="11">
        <f t="shared" si="33"/>
        <v>0</v>
      </c>
    </row>
    <row r="334" spans="1:16">
      <c r="A334" s="9">
        <f t="shared" si="36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37"/>
        <v>474.4</v>
      </c>
      <c r="G334" s="8">
        <v>0</v>
      </c>
      <c r="H334" s="8">
        <v>0</v>
      </c>
      <c r="I334" s="18">
        <v>0</v>
      </c>
      <c r="J334" s="18">
        <f t="shared" si="34"/>
        <v>0</v>
      </c>
      <c r="K334" s="10">
        <f t="shared" si="38"/>
        <v>0</v>
      </c>
      <c r="L334" s="10">
        <v>0</v>
      </c>
      <c r="M334" s="10">
        <v>0</v>
      </c>
      <c r="N334" s="201">
        <f t="shared" si="35"/>
        <v>0</v>
      </c>
      <c r="O334" s="10">
        <f t="shared" si="32"/>
        <v>0</v>
      </c>
      <c r="P334" s="11">
        <f t="shared" si="33"/>
        <v>0</v>
      </c>
    </row>
    <row r="335" spans="1:16">
      <c r="A335" s="9">
        <f t="shared" si="36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37"/>
        <v>549.4</v>
      </c>
      <c r="G335" s="8">
        <v>0</v>
      </c>
      <c r="H335" s="8">
        <v>0</v>
      </c>
      <c r="I335" s="18">
        <v>0</v>
      </c>
      <c r="J335" s="18">
        <f t="shared" si="34"/>
        <v>0</v>
      </c>
      <c r="K335" s="10">
        <f t="shared" si="38"/>
        <v>0</v>
      </c>
      <c r="L335" s="10">
        <v>0</v>
      </c>
      <c r="M335" s="10">
        <v>0</v>
      </c>
      <c r="N335" s="201">
        <f t="shared" si="35"/>
        <v>0</v>
      </c>
      <c r="O335" s="10">
        <f t="shared" si="32"/>
        <v>0</v>
      </c>
      <c r="P335" s="11">
        <f t="shared" si="33"/>
        <v>0</v>
      </c>
    </row>
    <row r="336" spans="1:16">
      <c r="A336" s="9">
        <f t="shared" si="36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37"/>
        <v>189</v>
      </c>
      <c r="G336" s="8">
        <v>0</v>
      </c>
      <c r="H336" s="8">
        <v>0</v>
      </c>
      <c r="I336" s="18">
        <v>0</v>
      </c>
      <c r="J336" s="18">
        <f t="shared" si="34"/>
        <v>0</v>
      </c>
      <c r="K336" s="10">
        <f t="shared" si="38"/>
        <v>0</v>
      </c>
      <c r="L336" s="10">
        <v>0</v>
      </c>
      <c r="M336" s="10">
        <v>0</v>
      </c>
      <c r="N336" s="201">
        <f t="shared" si="35"/>
        <v>0</v>
      </c>
      <c r="O336" s="10">
        <f t="shared" si="32"/>
        <v>0</v>
      </c>
      <c r="P336" s="11">
        <f t="shared" si="33"/>
        <v>0</v>
      </c>
    </row>
    <row r="337" spans="1:16">
      <c r="A337" s="9">
        <f t="shared" si="36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37"/>
        <v>276.5</v>
      </c>
      <c r="G337" s="8">
        <v>0</v>
      </c>
      <c r="H337" s="8">
        <v>0</v>
      </c>
      <c r="I337" s="18">
        <v>0</v>
      </c>
      <c r="J337" s="18">
        <f t="shared" si="34"/>
        <v>0</v>
      </c>
      <c r="K337" s="10">
        <f t="shared" si="38"/>
        <v>0</v>
      </c>
      <c r="L337" s="10">
        <v>0</v>
      </c>
      <c r="M337" s="10">
        <v>0</v>
      </c>
      <c r="N337" s="201">
        <f t="shared" si="35"/>
        <v>0</v>
      </c>
      <c r="O337" s="10">
        <f t="shared" si="32"/>
        <v>0</v>
      </c>
      <c r="P337" s="11">
        <f t="shared" si="33"/>
        <v>0</v>
      </c>
    </row>
    <row r="338" spans="1:16">
      <c r="A338" s="9">
        <f t="shared" si="36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37"/>
        <v>627.9</v>
      </c>
      <c r="G338" s="8">
        <v>110</v>
      </c>
      <c r="H338" s="8">
        <v>55</v>
      </c>
      <c r="I338" s="18">
        <v>6.5476190476190479E-2</v>
      </c>
      <c r="J338" s="18">
        <f t="shared" si="34"/>
        <v>132.06613095238095</v>
      </c>
      <c r="K338" s="10">
        <f t="shared" si="38"/>
        <v>48.560716351190479</v>
      </c>
      <c r="L338" s="10">
        <v>51.015773809523807</v>
      </c>
      <c r="M338" s="10">
        <v>3.2659523809523812</v>
      </c>
      <c r="N338" s="201">
        <f t="shared" si="35"/>
        <v>3.2659523809523812</v>
      </c>
      <c r="O338" s="10">
        <f t="shared" si="32"/>
        <v>234.9085734940476</v>
      </c>
      <c r="P338" s="11">
        <f t="shared" si="33"/>
        <v>0.37411781094767893</v>
      </c>
    </row>
    <row r="339" spans="1:16">
      <c r="A339" s="9">
        <f t="shared" si="36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37"/>
        <v>645.70000000000005</v>
      </c>
      <c r="G339" s="8">
        <v>126</v>
      </c>
      <c r="H339" s="8">
        <v>87</v>
      </c>
      <c r="I339" s="18">
        <v>0.10357142857142858</v>
      </c>
      <c r="J339" s="18">
        <f t="shared" si="34"/>
        <v>208.90460714285715</v>
      </c>
      <c r="K339" s="10">
        <f t="shared" si="38"/>
        <v>76.814224046428578</v>
      </c>
      <c r="L339" s="10">
        <v>80.697678571428568</v>
      </c>
      <c r="M339" s="10">
        <v>5.1661428571428578</v>
      </c>
      <c r="N339" s="201">
        <f t="shared" si="35"/>
        <v>5.1661428571428578</v>
      </c>
      <c r="O339" s="10">
        <f t="shared" si="32"/>
        <v>371.58265261785715</v>
      </c>
      <c r="P339" s="11">
        <f t="shared" si="33"/>
        <v>0.57547259194340583</v>
      </c>
    </row>
    <row r="340" spans="1:16">
      <c r="A340" s="9">
        <f t="shared" si="36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37"/>
        <v>443.59999999999997</v>
      </c>
      <c r="G340" s="8">
        <v>75</v>
      </c>
      <c r="H340" s="8">
        <v>60</v>
      </c>
      <c r="I340" s="18">
        <v>7.1428571428571425E-2</v>
      </c>
      <c r="J340" s="18">
        <f t="shared" si="34"/>
        <v>144.07214285714284</v>
      </c>
      <c r="K340" s="10">
        <f t="shared" si="38"/>
        <v>52.975326928571427</v>
      </c>
      <c r="L340" s="10">
        <v>55.653571428571425</v>
      </c>
      <c r="M340" s="10">
        <v>3.5628571428571427</v>
      </c>
      <c r="N340" s="201">
        <f t="shared" si="35"/>
        <v>3.5628571428571427</v>
      </c>
      <c r="O340" s="10">
        <f t="shared" si="32"/>
        <v>256.26389835714281</v>
      </c>
      <c r="P340" s="11">
        <f t="shared" si="33"/>
        <v>0.59568549129972759</v>
      </c>
    </row>
    <row r="341" spans="1:16">
      <c r="A341" s="9">
        <f t="shared" si="36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37"/>
        <v>710.6</v>
      </c>
      <c r="G341" s="8">
        <v>110</v>
      </c>
      <c r="H341" s="8">
        <v>92</v>
      </c>
      <c r="I341" s="18">
        <v>0.10952380952380952</v>
      </c>
      <c r="J341" s="18">
        <f t="shared" si="34"/>
        <v>220.91061904761904</v>
      </c>
      <c r="K341" s="10">
        <f t="shared" si="38"/>
        <v>81.228834623809519</v>
      </c>
      <c r="L341" s="10">
        <v>85.335476190476186</v>
      </c>
      <c r="M341" s="10">
        <v>5.4630476190476189</v>
      </c>
      <c r="N341" s="201">
        <f t="shared" si="35"/>
        <v>5.4630476190476189</v>
      </c>
      <c r="O341" s="10">
        <f t="shared" si="32"/>
        <v>392.93797748095238</v>
      </c>
      <c r="P341" s="11">
        <f t="shared" si="33"/>
        <v>0.61617998664097906</v>
      </c>
    </row>
    <row r="342" spans="1:16">
      <c r="A342" s="9">
        <f t="shared" si="36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37"/>
        <v>212.4</v>
      </c>
      <c r="G342" s="8">
        <v>0</v>
      </c>
      <c r="H342" s="8">
        <v>0</v>
      </c>
      <c r="I342" s="18">
        <v>0</v>
      </c>
      <c r="J342" s="18">
        <f t="shared" si="34"/>
        <v>0</v>
      </c>
      <c r="K342" s="10">
        <f t="shared" si="38"/>
        <v>0</v>
      </c>
      <c r="L342" s="10">
        <v>0</v>
      </c>
      <c r="M342" s="10">
        <v>0</v>
      </c>
      <c r="N342" s="201">
        <f t="shared" si="35"/>
        <v>0</v>
      </c>
      <c r="O342" s="10">
        <f t="shared" si="32"/>
        <v>0</v>
      </c>
      <c r="P342" s="11">
        <f t="shared" si="33"/>
        <v>0</v>
      </c>
    </row>
    <row r="343" spans="1:16">
      <c r="A343" s="9">
        <f t="shared" si="36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37"/>
        <v>1420.2</v>
      </c>
      <c r="G343" s="8">
        <v>198</v>
      </c>
      <c r="H343" s="8">
        <v>130</v>
      </c>
      <c r="I343" s="18">
        <v>0.15476190476190477</v>
      </c>
      <c r="J343" s="18">
        <f t="shared" si="34"/>
        <v>312.15630952380951</v>
      </c>
      <c r="K343" s="10">
        <f t="shared" si="38"/>
        <v>114.77987501190476</v>
      </c>
      <c r="L343" s="10">
        <v>120.5827380952381</v>
      </c>
      <c r="M343" s="10">
        <v>7.7195238095238103</v>
      </c>
      <c r="N343" s="201">
        <f t="shared" si="35"/>
        <v>7.7195238095238103</v>
      </c>
      <c r="O343" s="10">
        <f t="shared" si="32"/>
        <v>555.2384464404762</v>
      </c>
      <c r="P343" s="11">
        <f t="shared" si="33"/>
        <v>0.64033957610480474</v>
      </c>
    </row>
    <row r="344" spans="1:16">
      <c r="A344" s="9">
        <f t="shared" si="36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37"/>
        <v>438.5</v>
      </c>
      <c r="G344" s="8">
        <v>102</v>
      </c>
      <c r="H344" s="8">
        <v>82</v>
      </c>
      <c r="I344" s="18">
        <v>9.7619047619047619E-2</v>
      </c>
      <c r="J344" s="18">
        <f t="shared" si="34"/>
        <v>196.89859523809523</v>
      </c>
      <c r="K344" s="10">
        <f t="shared" si="38"/>
        <v>72.399613469047623</v>
      </c>
      <c r="L344" s="10">
        <v>76.059880952380951</v>
      </c>
      <c r="M344" s="10">
        <v>4.8692380952380958</v>
      </c>
      <c r="N344" s="201">
        <f t="shared" si="35"/>
        <v>4.8692380952380958</v>
      </c>
      <c r="O344" s="10">
        <f t="shared" si="32"/>
        <v>350.22732775476186</v>
      </c>
      <c r="P344" s="11">
        <f t="shared" si="33"/>
        <v>0.90638542379596765</v>
      </c>
    </row>
    <row r="345" spans="1:16">
      <c r="A345" s="9">
        <f t="shared" si="36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37"/>
        <v>515.1</v>
      </c>
      <c r="G345" s="8">
        <v>112</v>
      </c>
      <c r="H345" s="8">
        <v>73</v>
      </c>
      <c r="I345" s="18">
        <v>8.6904761904761901E-2</v>
      </c>
      <c r="J345" s="18">
        <f t="shared" si="34"/>
        <v>175.2877738095238</v>
      </c>
      <c r="K345" s="10">
        <f t="shared" si="38"/>
        <v>64.453314429761903</v>
      </c>
      <c r="L345" s="10">
        <v>67.711845238095236</v>
      </c>
      <c r="M345" s="10">
        <v>4.3348095238095237</v>
      </c>
      <c r="N345" s="201">
        <f t="shared" si="35"/>
        <v>4.3348095238095237</v>
      </c>
      <c r="O345" s="10">
        <f t="shared" si="32"/>
        <v>311.78774300119045</v>
      </c>
      <c r="P345" s="11">
        <f t="shared" si="33"/>
        <v>0.60529556008773133</v>
      </c>
    </row>
    <row r="346" spans="1:16">
      <c r="A346" s="9">
        <f t="shared" si="36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37"/>
        <v>508.41</v>
      </c>
      <c r="G346" s="8">
        <v>112</v>
      </c>
      <c r="H346" s="8">
        <v>80</v>
      </c>
      <c r="I346" s="18">
        <v>9.5238095238095233E-2</v>
      </c>
      <c r="J346" s="18">
        <f t="shared" si="34"/>
        <v>192.09619047619046</v>
      </c>
      <c r="K346" s="10">
        <f t="shared" si="38"/>
        <v>70.63376923809524</v>
      </c>
      <c r="L346" s="10">
        <v>74.204761904761895</v>
      </c>
      <c r="M346" s="10">
        <v>4.7504761904761903</v>
      </c>
      <c r="N346" s="201">
        <f t="shared" si="35"/>
        <v>4.7504761904761903</v>
      </c>
      <c r="O346" s="10">
        <f t="shared" si="32"/>
        <v>341.6851978095238</v>
      </c>
      <c r="P346" s="11">
        <f t="shared" si="33"/>
        <v>0.71168106852497093</v>
      </c>
    </row>
    <row r="347" spans="1:16">
      <c r="A347" s="9">
        <f t="shared" si="36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37"/>
        <v>448.2</v>
      </c>
      <c r="G347" s="8">
        <v>114</v>
      </c>
      <c r="H347" s="8">
        <v>87</v>
      </c>
      <c r="I347" s="18">
        <v>0.10357142857142858</v>
      </c>
      <c r="J347" s="18">
        <f t="shared" si="34"/>
        <v>208.90460714285715</v>
      </c>
      <c r="K347" s="10">
        <f t="shared" si="38"/>
        <v>76.814224046428578</v>
      </c>
      <c r="L347" s="10">
        <v>80.697678571428568</v>
      </c>
      <c r="M347" s="10">
        <v>5.1661428571428578</v>
      </c>
      <c r="N347" s="201">
        <f t="shared" si="35"/>
        <v>5.1661428571428578</v>
      </c>
      <c r="O347" s="10">
        <f t="shared" si="32"/>
        <v>371.58265261785715</v>
      </c>
      <c r="P347" s="11">
        <f t="shared" si="33"/>
        <v>0.82905544983903878</v>
      </c>
    </row>
    <row r="348" spans="1:16">
      <c r="A348" s="9">
        <f t="shared" si="36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37"/>
        <v>328</v>
      </c>
      <c r="G348" s="8">
        <v>65</v>
      </c>
      <c r="H348" s="8">
        <v>48</v>
      </c>
      <c r="I348" s="18">
        <v>5.7142857142857141E-2</v>
      </c>
      <c r="J348" s="18">
        <f t="shared" si="34"/>
        <v>115.25771428571429</v>
      </c>
      <c r="K348" s="10">
        <f t="shared" si="38"/>
        <v>42.380261542857149</v>
      </c>
      <c r="L348" s="10">
        <v>44.522857142857141</v>
      </c>
      <c r="M348" s="10">
        <v>2.8502857142857145</v>
      </c>
      <c r="N348" s="201">
        <f t="shared" si="35"/>
        <v>2.8502857142857145</v>
      </c>
      <c r="O348" s="10">
        <f t="shared" si="32"/>
        <v>205.01111868571428</v>
      </c>
      <c r="P348" s="11">
        <f t="shared" si="33"/>
        <v>0.6250338984320557</v>
      </c>
    </row>
    <row r="349" spans="1:16">
      <c r="A349" s="9">
        <f t="shared" si="36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37"/>
        <v>441.4</v>
      </c>
      <c r="G349" s="8">
        <v>115</v>
      </c>
      <c r="H349" s="8">
        <v>85</v>
      </c>
      <c r="I349" s="18">
        <v>0.10119047619047619</v>
      </c>
      <c r="J349" s="18">
        <f t="shared" si="34"/>
        <v>204.10220238095238</v>
      </c>
      <c r="K349" s="10">
        <f t="shared" si="38"/>
        <v>75.048379815476196</v>
      </c>
      <c r="L349" s="10">
        <v>78.842559523809527</v>
      </c>
      <c r="M349" s="10">
        <v>5.0473809523809523</v>
      </c>
      <c r="N349" s="201">
        <f t="shared" si="35"/>
        <v>5.0473809523809523</v>
      </c>
      <c r="O349" s="10">
        <f t="shared" si="32"/>
        <v>363.04052267261903</v>
      </c>
      <c r="P349" s="11">
        <f t="shared" si="33"/>
        <v>0.82247513065840294</v>
      </c>
    </row>
    <row r="350" spans="1:16">
      <c r="A350" s="9">
        <f t="shared" si="36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37"/>
        <v>426.4</v>
      </c>
      <c r="G350" s="8">
        <v>83</v>
      </c>
      <c r="H350" s="8">
        <v>83</v>
      </c>
      <c r="I350" s="18">
        <v>9.8809523809523805E-2</v>
      </c>
      <c r="J350" s="18">
        <f t="shared" si="34"/>
        <v>199.29979761904761</v>
      </c>
      <c r="K350" s="10">
        <f t="shared" si="38"/>
        <v>73.282535584523814</v>
      </c>
      <c r="L350" s="10">
        <v>76.987440476190471</v>
      </c>
      <c r="M350" s="10">
        <v>4.9286190476190477</v>
      </c>
      <c r="N350" s="201">
        <f t="shared" si="35"/>
        <v>4.9286190476190477</v>
      </c>
      <c r="O350" s="10">
        <f t="shared" si="32"/>
        <v>354.49839272738092</v>
      </c>
      <c r="P350" s="11">
        <f t="shared" si="33"/>
        <v>0.83137521746571519</v>
      </c>
    </row>
    <row r="351" spans="1:16">
      <c r="A351" s="9">
        <f t="shared" si="36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37"/>
        <v>219.4</v>
      </c>
      <c r="G351" s="96">
        <v>41</v>
      </c>
      <c r="H351" s="96">
        <v>41</v>
      </c>
      <c r="I351" s="18">
        <v>4.880952380952381E-2</v>
      </c>
      <c r="J351" s="18">
        <f t="shared" si="34"/>
        <v>98.449297619047613</v>
      </c>
      <c r="K351" s="10">
        <f t="shared" si="38"/>
        <v>36.199806734523811</v>
      </c>
      <c r="L351" s="10">
        <v>38.029940476190475</v>
      </c>
      <c r="M351" s="10">
        <v>2.4346190476190479</v>
      </c>
      <c r="N351" s="201">
        <f t="shared" si="35"/>
        <v>2.4346190476190479</v>
      </c>
      <c r="O351" s="10">
        <f t="shared" si="32"/>
        <v>175.11366387738093</v>
      </c>
      <c r="P351" s="11">
        <f t="shared" si="33"/>
        <v>0.79814796662434329</v>
      </c>
    </row>
    <row r="352" spans="1:16">
      <c r="A352" s="9">
        <f t="shared" si="36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37"/>
        <v>579.9</v>
      </c>
      <c r="G352" s="8">
        <v>100</v>
      </c>
      <c r="H352" s="8">
        <v>65</v>
      </c>
      <c r="I352" s="18">
        <v>7.7380952380952384E-2</v>
      </c>
      <c r="J352" s="18">
        <f t="shared" si="34"/>
        <v>156.07815476190476</v>
      </c>
      <c r="K352" s="10">
        <f t="shared" si="38"/>
        <v>57.389937505952382</v>
      </c>
      <c r="L352" s="10">
        <v>60.29136904761905</v>
      </c>
      <c r="M352" s="10">
        <v>3.8597619047619052</v>
      </c>
      <c r="N352" s="201">
        <f t="shared" si="35"/>
        <v>3.8597619047619052</v>
      </c>
      <c r="O352" s="10">
        <f t="shared" si="32"/>
        <v>277.6192232202381</v>
      </c>
      <c r="P352" s="11">
        <f t="shared" si="33"/>
        <v>0.52970658885754263</v>
      </c>
    </row>
    <row r="353" spans="1:16">
      <c r="A353" s="9">
        <f t="shared" si="36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37"/>
        <v>503.4</v>
      </c>
      <c r="G353" s="8">
        <v>90</v>
      </c>
      <c r="H353" s="8">
        <v>65</v>
      </c>
      <c r="I353" s="18">
        <v>7.7380952380952384E-2</v>
      </c>
      <c r="J353" s="18">
        <f t="shared" si="34"/>
        <v>156.07815476190476</v>
      </c>
      <c r="K353" s="10">
        <f t="shared" si="38"/>
        <v>57.389937505952382</v>
      </c>
      <c r="L353" s="10">
        <v>60.29136904761905</v>
      </c>
      <c r="M353" s="10">
        <v>3.8597619047619052</v>
      </c>
      <c r="N353" s="201">
        <f t="shared" si="35"/>
        <v>3.8597619047619052</v>
      </c>
      <c r="O353" s="10">
        <f t="shared" si="32"/>
        <v>277.6192232202381</v>
      </c>
      <c r="P353" s="11">
        <f t="shared" si="33"/>
        <v>0.55148832582486718</v>
      </c>
    </row>
    <row r="354" spans="1:16">
      <c r="A354" s="9">
        <f t="shared" si="36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37"/>
        <v>579</v>
      </c>
      <c r="G354" s="8">
        <v>110</v>
      </c>
      <c r="H354" s="8">
        <v>88</v>
      </c>
      <c r="I354" s="18">
        <v>0.10476190476190476</v>
      </c>
      <c r="J354" s="18">
        <f t="shared" si="34"/>
        <v>211.30580952380953</v>
      </c>
      <c r="K354" s="10">
        <f t="shared" si="38"/>
        <v>77.697146161904769</v>
      </c>
      <c r="L354" s="10">
        <v>81.625238095238089</v>
      </c>
      <c r="M354" s="10">
        <v>5.2255238095238097</v>
      </c>
      <c r="N354" s="201">
        <f t="shared" si="35"/>
        <v>5.2255238095238097</v>
      </c>
      <c r="O354" s="10">
        <f t="shared" si="32"/>
        <v>375.85371759047621</v>
      </c>
      <c r="P354" s="11">
        <f t="shared" si="33"/>
        <v>0.64914286285056344</v>
      </c>
    </row>
    <row r="355" spans="1:16">
      <c r="A355" s="9">
        <f t="shared" si="36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37"/>
        <v>546.79999999999995</v>
      </c>
      <c r="G355" s="8">
        <v>79</v>
      </c>
      <c r="H355" s="8">
        <v>64</v>
      </c>
      <c r="I355" s="18">
        <v>7.6190476190476197E-2</v>
      </c>
      <c r="J355" s="18">
        <f t="shared" si="34"/>
        <v>153.6769523809524</v>
      </c>
      <c r="K355" s="10">
        <f t="shared" si="38"/>
        <v>56.507015390476205</v>
      </c>
      <c r="L355" s="10">
        <v>59.363809523809529</v>
      </c>
      <c r="M355" s="10">
        <v>3.8003809523809529</v>
      </c>
      <c r="N355" s="201">
        <f t="shared" si="35"/>
        <v>3.8003809523809529</v>
      </c>
      <c r="O355" s="10">
        <f t="shared" si="32"/>
        <v>273.3481582476191</v>
      </c>
      <c r="P355" s="11">
        <f t="shared" si="33"/>
        <v>0.56770126323493064</v>
      </c>
    </row>
    <row r="356" spans="1:16">
      <c r="A356" s="9">
        <f t="shared" si="36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37"/>
        <v>528.70000000000005</v>
      </c>
      <c r="G356" s="8">
        <v>93</v>
      </c>
      <c r="H356" s="8">
        <v>59</v>
      </c>
      <c r="I356" s="18">
        <v>7.0238095238095238E-2</v>
      </c>
      <c r="J356" s="18">
        <f t="shared" si="34"/>
        <v>141.67094047619048</v>
      </c>
      <c r="K356" s="10">
        <f t="shared" si="38"/>
        <v>52.092404813095243</v>
      </c>
      <c r="L356" s="10">
        <v>54.726011904761904</v>
      </c>
      <c r="M356" s="10">
        <v>3.5034761904761909</v>
      </c>
      <c r="N356" s="201">
        <f t="shared" si="35"/>
        <v>3.5034761904761909</v>
      </c>
      <c r="O356" s="10">
        <f t="shared" si="32"/>
        <v>251.99283338452381</v>
      </c>
      <c r="P356" s="11">
        <f t="shared" si="33"/>
        <v>0.47662726193403404</v>
      </c>
    </row>
    <row r="357" spans="1:16">
      <c r="A357" s="9">
        <f t="shared" si="36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37"/>
        <v>495.8</v>
      </c>
      <c r="G357" s="8">
        <v>100</v>
      </c>
      <c r="H357" s="8">
        <v>70</v>
      </c>
      <c r="I357" s="18">
        <v>8.3333333333333329E-2</v>
      </c>
      <c r="J357" s="18">
        <f t="shared" si="34"/>
        <v>168.08416666666665</v>
      </c>
      <c r="K357" s="10">
        <f t="shared" si="38"/>
        <v>61.80454808333333</v>
      </c>
      <c r="L357" s="10">
        <v>64.92916666666666</v>
      </c>
      <c r="M357" s="10">
        <v>4.1566666666666663</v>
      </c>
      <c r="N357" s="201">
        <f t="shared" si="35"/>
        <v>4.1566666666666663</v>
      </c>
      <c r="O357" s="10">
        <f t="shared" si="32"/>
        <v>298.97454808333327</v>
      </c>
      <c r="P357" s="11">
        <f t="shared" si="33"/>
        <v>0.6030144172717492</v>
      </c>
    </row>
    <row r="358" spans="1:16">
      <c r="A358" s="9">
        <f t="shared" si="36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37"/>
        <v>1650.7</v>
      </c>
      <c r="G358" s="8">
        <v>270</v>
      </c>
      <c r="H358" s="8">
        <v>192</v>
      </c>
      <c r="I358" s="18">
        <v>0.22857142857142856</v>
      </c>
      <c r="J358" s="18">
        <f t="shared" si="34"/>
        <v>461.03085714285714</v>
      </c>
      <c r="K358" s="10">
        <f t="shared" si="38"/>
        <v>169.52104617142859</v>
      </c>
      <c r="L358" s="10">
        <v>178.09142857142857</v>
      </c>
      <c r="M358" s="10">
        <v>11.401142857142858</v>
      </c>
      <c r="N358" s="201">
        <f t="shared" si="35"/>
        <v>11.401142857142858</v>
      </c>
      <c r="O358" s="10">
        <f t="shared" si="32"/>
        <v>820.04447474285712</v>
      </c>
      <c r="P358" s="11">
        <f t="shared" si="33"/>
        <v>0.54731660865171006</v>
      </c>
    </row>
    <row r="359" spans="1:16">
      <c r="A359" s="9">
        <f t="shared" si="36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37"/>
        <v>297.8</v>
      </c>
      <c r="G359" s="8">
        <v>0</v>
      </c>
      <c r="H359" s="8">
        <v>0</v>
      </c>
      <c r="I359" s="18">
        <v>0</v>
      </c>
      <c r="J359" s="18">
        <f t="shared" si="34"/>
        <v>0</v>
      </c>
      <c r="K359" s="10">
        <f t="shared" si="38"/>
        <v>0</v>
      </c>
      <c r="L359" s="10">
        <v>0</v>
      </c>
      <c r="M359" s="10">
        <v>0</v>
      </c>
      <c r="N359" s="201">
        <f t="shared" si="35"/>
        <v>0</v>
      </c>
      <c r="O359" s="10">
        <f t="shared" si="32"/>
        <v>0</v>
      </c>
      <c r="P359" s="11">
        <f t="shared" si="33"/>
        <v>0</v>
      </c>
    </row>
    <row r="360" spans="1:16">
      <c r="A360" s="9">
        <f t="shared" si="36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37"/>
        <v>343.75</v>
      </c>
      <c r="G360" s="8">
        <v>0</v>
      </c>
      <c r="H360" s="8">
        <v>0</v>
      </c>
      <c r="I360" s="18">
        <v>0</v>
      </c>
      <c r="J360" s="18">
        <f t="shared" si="34"/>
        <v>0</v>
      </c>
      <c r="K360" s="10">
        <f t="shared" si="38"/>
        <v>0</v>
      </c>
      <c r="L360" s="10">
        <v>0</v>
      </c>
      <c r="M360" s="10">
        <v>0</v>
      </c>
      <c r="N360" s="201">
        <f t="shared" si="35"/>
        <v>0</v>
      </c>
      <c r="O360" s="10">
        <f t="shared" si="32"/>
        <v>0</v>
      </c>
      <c r="P360" s="11">
        <f t="shared" si="33"/>
        <v>0</v>
      </c>
    </row>
    <row r="361" spans="1:16">
      <c r="A361" s="9">
        <f t="shared" si="36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37"/>
        <v>3142.7</v>
      </c>
      <c r="G361" s="96">
        <v>92</v>
      </c>
      <c r="H361" s="96">
        <v>349</v>
      </c>
      <c r="I361" s="18">
        <v>0.4154761904761905</v>
      </c>
      <c r="J361" s="18">
        <f t="shared" si="34"/>
        <v>838.01963095238102</v>
      </c>
      <c r="K361" s="10">
        <f t="shared" si="38"/>
        <v>308.13981830119053</v>
      </c>
      <c r="L361" s="10">
        <v>323.71827380952379</v>
      </c>
      <c r="M361" s="10">
        <v>20.723952380952383</v>
      </c>
      <c r="N361" s="201">
        <f t="shared" si="35"/>
        <v>20.723952380952383</v>
      </c>
      <c r="O361" s="10">
        <f t="shared" si="32"/>
        <v>1490.6016754440477</v>
      </c>
      <c r="P361" s="11">
        <f t="shared" si="33"/>
        <v>0.47430606658098062</v>
      </c>
    </row>
    <row r="362" spans="1:16">
      <c r="A362" s="9">
        <f t="shared" si="36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37"/>
        <v>599.09999999999991</v>
      </c>
      <c r="G362" s="8">
        <v>105</v>
      </c>
      <c r="H362" s="8">
        <v>73</v>
      </c>
      <c r="I362" s="18">
        <v>8.6904761904761901E-2</v>
      </c>
      <c r="J362" s="18">
        <f t="shared" si="34"/>
        <v>175.2877738095238</v>
      </c>
      <c r="K362" s="10">
        <f t="shared" si="38"/>
        <v>64.453314429761903</v>
      </c>
      <c r="L362" s="10">
        <v>67.711845238095236</v>
      </c>
      <c r="M362" s="10">
        <v>4.3348095238095237</v>
      </c>
      <c r="N362" s="201">
        <f t="shared" si="35"/>
        <v>4.3348095238095237</v>
      </c>
      <c r="O362" s="10">
        <f t="shared" si="32"/>
        <v>311.78774300119045</v>
      </c>
      <c r="P362" s="11">
        <f t="shared" si="33"/>
        <v>0.57177286448045195</v>
      </c>
    </row>
    <row r="363" spans="1:16">
      <c r="A363" s="9">
        <f t="shared" si="36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37"/>
        <v>145.9</v>
      </c>
      <c r="G363" s="8">
        <v>0</v>
      </c>
      <c r="H363" s="8">
        <v>0</v>
      </c>
      <c r="I363" s="18">
        <v>0</v>
      </c>
      <c r="J363" s="18">
        <f t="shared" si="34"/>
        <v>0</v>
      </c>
      <c r="K363" s="10">
        <f t="shared" si="38"/>
        <v>0</v>
      </c>
      <c r="L363" s="10">
        <v>0</v>
      </c>
      <c r="M363" s="10">
        <v>0</v>
      </c>
      <c r="N363" s="201">
        <f t="shared" si="35"/>
        <v>0</v>
      </c>
      <c r="O363" s="10">
        <f t="shared" si="32"/>
        <v>0</v>
      </c>
      <c r="P363" s="11">
        <f t="shared" si="33"/>
        <v>0</v>
      </c>
    </row>
    <row r="364" spans="1:16">
      <c r="A364" s="9">
        <f t="shared" si="36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37"/>
        <v>354.4</v>
      </c>
      <c r="G364" s="8">
        <v>85</v>
      </c>
      <c r="H364" s="8">
        <v>62</v>
      </c>
      <c r="I364" s="18">
        <v>7.3809523809523811E-2</v>
      </c>
      <c r="J364" s="18">
        <f t="shared" si="34"/>
        <v>148.87454761904763</v>
      </c>
      <c r="K364" s="10">
        <f t="shared" si="38"/>
        <v>54.741171159523816</v>
      </c>
      <c r="L364" s="10">
        <v>57.508690476190473</v>
      </c>
      <c r="M364" s="10">
        <v>3.6816190476190478</v>
      </c>
      <c r="N364" s="201">
        <f t="shared" si="35"/>
        <v>3.6816190476190478</v>
      </c>
      <c r="O364" s="10">
        <f t="shared" si="32"/>
        <v>264.80602830238098</v>
      </c>
      <c r="P364" s="11">
        <f t="shared" si="33"/>
        <v>0.747195339453671</v>
      </c>
    </row>
    <row r="365" spans="1:16">
      <c r="A365" s="9">
        <f t="shared" si="36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37"/>
        <v>190.2</v>
      </c>
      <c r="G365" s="8">
        <v>0</v>
      </c>
      <c r="H365" s="8">
        <v>0</v>
      </c>
      <c r="I365" s="18">
        <v>0</v>
      </c>
      <c r="J365" s="18">
        <f t="shared" si="34"/>
        <v>0</v>
      </c>
      <c r="K365" s="10">
        <f t="shared" si="38"/>
        <v>0</v>
      </c>
      <c r="L365" s="10">
        <v>0</v>
      </c>
      <c r="M365" s="10">
        <v>0</v>
      </c>
      <c r="N365" s="201">
        <f t="shared" si="35"/>
        <v>0</v>
      </c>
      <c r="O365" s="10">
        <f t="shared" si="32"/>
        <v>0</v>
      </c>
      <c r="P365" s="11">
        <f t="shared" si="33"/>
        <v>0</v>
      </c>
    </row>
    <row r="366" spans="1:16">
      <c r="A366" s="9">
        <f t="shared" si="36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37"/>
        <v>396.04</v>
      </c>
      <c r="G366" s="8">
        <v>0</v>
      </c>
      <c r="H366" s="8">
        <v>0</v>
      </c>
      <c r="I366" s="18">
        <v>0</v>
      </c>
      <c r="J366" s="18">
        <f t="shared" si="34"/>
        <v>0</v>
      </c>
      <c r="K366" s="10">
        <f t="shared" si="38"/>
        <v>0</v>
      </c>
      <c r="L366" s="10">
        <v>0</v>
      </c>
      <c r="M366" s="10">
        <v>0</v>
      </c>
      <c r="N366" s="201">
        <f t="shared" si="35"/>
        <v>0</v>
      </c>
      <c r="O366" s="10">
        <f t="shared" si="32"/>
        <v>0</v>
      </c>
      <c r="P366" s="11">
        <f t="shared" si="33"/>
        <v>0</v>
      </c>
    </row>
    <row r="367" spans="1:16">
      <c r="A367" s="9">
        <f t="shared" si="36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37"/>
        <v>507.3</v>
      </c>
      <c r="G367" s="8">
        <v>109</v>
      </c>
      <c r="H367" s="8">
        <v>76</v>
      </c>
      <c r="I367" s="18">
        <v>9.0476190476190474E-2</v>
      </c>
      <c r="J367" s="18">
        <f t="shared" si="34"/>
        <v>182.49138095238095</v>
      </c>
      <c r="K367" s="10">
        <f t="shared" si="38"/>
        <v>67.102080776190476</v>
      </c>
      <c r="L367" s="10">
        <v>70.494523809523812</v>
      </c>
      <c r="M367" s="10">
        <v>4.512952380952381</v>
      </c>
      <c r="N367" s="201">
        <f t="shared" si="35"/>
        <v>4.512952380952381</v>
      </c>
      <c r="O367" s="10">
        <f t="shared" si="32"/>
        <v>324.60093791904757</v>
      </c>
      <c r="P367" s="11">
        <f t="shared" si="33"/>
        <v>0.63985992099161748</v>
      </c>
    </row>
    <row r="368" spans="1:16">
      <c r="A368" s="9">
        <f t="shared" si="36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37"/>
        <v>306.2</v>
      </c>
      <c r="G368" s="8">
        <v>0</v>
      </c>
      <c r="H368" s="8">
        <v>0</v>
      </c>
      <c r="I368" s="18">
        <v>0</v>
      </c>
      <c r="J368" s="18">
        <f t="shared" si="34"/>
        <v>0</v>
      </c>
      <c r="K368" s="10">
        <f t="shared" si="38"/>
        <v>0</v>
      </c>
      <c r="L368" s="10">
        <v>0</v>
      </c>
      <c r="M368" s="10">
        <v>0</v>
      </c>
      <c r="N368" s="201">
        <f t="shared" si="35"/>
        <v>0</v>
      </c>
      <c r="O368" s="10">
        <f t="shared" si="32"/>
        <v>0</v>
      </c>
      <c r="P368" s="11">
        <f t="shared" si="33"/>
        <v>0</v>
      </c>
    </row>
    <row r="369" spans="1:16">
      <c r="A369" s="9">
        <f t="shared" si="36"/>
        <v>364</v>
      </c>
      <c r="B369" s="106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37"/>
        <v>504.4</v>
      </c>
      <c r="G369" s="8">
        <v>119</v>
      </c>
      <c r="H369" s="8">
        <v>0</v>
      </c>
      <c r="I369" s="18">
        <v>0</v>
      </c>
      <c r="J369" s="18">
        <f t="shared" si="34"/>
        <v>0</v>
      </c>
      <c r="K369" s="10">
        <f t="shared" si="38"/>
        <v>0</v>
      </c>
      <c r="L369" s="10">
        <v>0</v>
      </c>
      <c r="M369" s="10">
        <v>0</v>
      </c>
      <c r="N369" s="201">
        <f t="shared" si="35"/>
        <v>0</v>
      </c>
      <c r="O369" s="10">
        <f t="shared" si="32"/>
        <v>0</v>
      </c>
      <c r="P369" s="11">
        <f t="shared" si="33"/>
        <v>0</v>
      </c>
    </row>
    <row r="370" spans="1:16">
      <c r="A370" s="9">
        <f t="shared" si="36"/>
        <v>365</v>
      </c>
      <c r="B370" s="106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37"/>
        <v>322.5</v>
      </c>
      <c r="G370" s="8">
        <v>70</v>
      </c>
      <c r="H370" s="8">
        <v>0</v>
      </c>
      <c r="I370" s="18">
        <v>0</v>
      </c>
      <c r="J370" s="18">
        <f t="shared" si="34"/>
        <v>0</v>
      </c>
      <c r="K370" s="10">
        <f t="shared" si="38"/>
        <v>0</v>
      </c>
      <c r="L370" s="10">
        <v>0</v>
      </c>
      <c r="M370" s="10">
        <v>0</v>
      </c>
      <c r="N370" s="201">
        <f t="shared" si="35"/>
        <v>0</v>
      </c>
      <c r="O370" s="10">
        <f t="shared" si="32"/>
        <v>0</v>
      </c>
      <c r="P370" s="11">
        <f t="shared" si="33"/>
        <v>0</v>
      </c>
    </row>
    <row r="371" spans="1:16">
      <c r="A371" s="9">
        <f t="shared" si="36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37"/>
        <v>397.8</v>
      </c>
      <c r="G371" s="8">
        <v>0</v>
      </c>
      <c r="H371" s="8">
        <v>0</v>
      </c>
      <c r="I371" s="18">
        <v>0</v>
      </c>
      <c r="J371" s="18">
        <f t="shared" si="34"/>
        <v>0</v>
      </c>
      <c r="K371" s="10">
        <f t="shared" si="38"/>
        <v>0</v>
      </c>
      <c r="L371" s="10">
        <v>0</v>
      </c>
      <c r="M371" s="10">
        <v>0</v>
      </c>
      <c r="N371" s="201">
        <f t="shared" si="35"/>
        <v>0</v>
      </c>
      <c r="O371" s="10">
        <f t="shared" si="32"/>
        <v>0</v>
      </c>
      <c r="P371" s="11">
        <f t="shared" si="33"/>
        <v>0</v>
      </c>
    </row>
    <row r="372" spans="1:16">
      <c r="A372" s="9">
        <f t="shared" si="36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37"/>
        <v>142</v>
      </c>
      <c r="G372" s="8">
        <v>0</v>
      </c>
      <c r="H372" s="8">
        <v>0</v>
      </c>
      <c r="I372" s="18">
        <v>0</v>
      </c>
      <c r="J372" s="18">
        <f t="shared" si="34"/>
        <v>0</v>
      </c>
      <c r="K372" s="10">
        <f t="shared" si="38"/>
        <v>0</v>
      </c>
      <c r="L372" s="10">
        <v>0</v>
      </c>
      <c r="M372" s="10">
        <v>0</v>
      </c>
      <c r="N372" s="201">
        <f t="shared" si="35"/>
        <v>0</v>
      </c>
      <c r="O372" s="10">
        <f t="shared" si="32"/>
        <v>0</v>
      </c>
      <c r="P372" s="11">
        <f t="shared" si="33"/>
        <v>0</v>
      </c>
    </row>
    <row r="373" spans="1:16">
      <c r="A373" s="9">
        <f t="shared" si="36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37"/>
        <v>156.19999999999999</v>
      </c>
      <c r="G373" s="8">
        <v>0</v>
      </c>
      <c r="H373" s="8">
        <v>0</v>
      </c>
      <c r="I373" s="18">
        <v>0</v>
      </c>
      <c r="J373" s="18">
        <f t="shared" si="34"/>
        <v>0</v>
      </c>
      <c r="K373" s="10">
        <f t="shared" si="38"/>
        <v>0</v>
      </c>
      <c r="L373" s="10">
        <v>0</v>
      </c>
      <c r="M373" s="10">
        <v>0</v>
      </c>
      <c r="N373" s="201">
        <f t="shared" si="35"/>
        <v>0</v>
      </c>
      <c r="O373" s="10">
        <f t="shared" si="32"/>
        <v>0</v>
      </c>
      <c r="P373" s="11">
        <f t="shared" si="33"/>
        <v>0</v>
      </c>
    </row>
    <row r="374" spans="1:16">
      <c r="A374" s="9">
        <f t="shared" si="36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37"/>
        <v>129.6</v>
      </c>
      <c r="G374" s="8">
        <v>0</v>
      </c>
      <c r="H374" s="8">
        <v>0</v>
      </c>
      <c r="I374" s="18">
        <v>0</v>
      </c>
      <c r="J374" s="18">
        <f t="shared" si="34"/>
        <v>0</v>
      </c>
      <c r="K374" s="10">
        <f t="shared" si="38"/>
        <v>0</v>
      </c>
      <c r="L374" s="10">
        <v>0</v>
      </c>
      <c r="M374" s="10">
        <v>0</v>
      </c>
      <c r="N374" s="201">
        <f t="shared" si="35"/>
        <v>0</v>
      </c>
      <c r="O374" s="10">
        <f t="shared" si="32"/>
        <v>0</v>
      </c>
      <c r="P374" s="11">
        <f t="shared" si="33"/>
        <v>0</v>
      </c>
    </row>
    <row r="375" spans="1:16">
      <c r="A375" s="9">
        <f t="shared" si="36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37"/>
        <v>591.70000000000005</v>
      </c>
      <c r="G375" s="8">
        <v>90</v>
      </c>
      <c r="H375" s="8">
        <v>82</v>
      </c>
      <c r="I375" s="18">
        <v>9.7619047619047619E-2</v>
      </c>
      <c r="J375" s="18">
        <f t="shared" si="34"/>
        <v>196.89859523809523</v>
      </c>
      <c r="K375" s="10">
        <f t="shared" si="38"/>
        <v>72.399613469047623</v>
      </c>
      <c r="L375" s="10">
        <v>76.059880952380951</v>
      </c>
      <c r="M375" s="10">
        <v>4.8692380952380958</v>
      </c>
      <c r="N375" s="201">
        <f t="shared" si="35"/>
        <v>4.8692380952380958</v>
      </c>
      <c r="O375" s="10">
        <f t="shared" si="32"/>
        <v>350.22732775476186</v>
      </c>
      <c r="P375" s="11">
        <f t="shared" si="33"/>
        <v>0.63886779962561446</v>
      </c>
    </row>
    <row r="376" spans="1:16">
      <c r="A376" s="9">
        <f t="shared" si="36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37"/>
        <v>432.9</v>
      </c>
      <c r="G376" s="8">
        <v>65</v>
      </c>
      <c r="H376" s="8">
        <v>49</v>
      </c>
      <c r="I376" s="18">
        <v>5.8333333333333334E-2</v>
      </c>
      <c r="J376" s="18">
        <f t="shared" si="34"/>
        <v>117.65891666666667</v>
      </c>
      <c r="K376" s="10">
        <f t="shared" si="38"/>
        <v>43.26318365833334</v>
      </c>
      <c r="L376" s="10">
        <v>45.450416666666669</v>
      </c>
      <c r="M376" s="10">
        <v>2.9096666666666668</v>
      </c>
      <c r="N376" s="201">
        <f t="shared" si="35"/>
        <v>2.9096666666666668</v>
      </c>
      <c r="O376" s="10">
        <f t="shared" si="32"/>
        <v>209.28218365833334</v>
      </c>
      <c r="P376" s="11">
        <f t="shared" si="33"/>
        <v>0.48344232769307771</v>
      </c>
    </row>
    <row r="377" spans="1:16">
      <c r="A377" s="9">
        <f t="shared" si="36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37"/>
        <v>326.39999999999998</v>
      </c>
      <c r="G377" s="8">
        <v>0</v>
      </c>
      <c r="H377" s="8">
        <v>0</v>
      </c>
      <c r="I377" s="18">
        <v>0</v>
      </c>
      <c r="J377" s="18">
        <f t="shared" si="34"/>
        <v>0</v>
      </c>
      <c r="K377" s="10">
        <f t="shared" si="38"/>
        <v>0</v>
      </c>
      <c r="L377" s="10">
        <v>0</v>
      </c>
      <c r="M377" s="10">
        <v>0</v>
      </c>
      <c r="N377" s="201">
        <f t="shared" si="35"/>
        <v>0</v>
      </c>
      <c r="O377" s="10">
        <f t="shared" si="32"/>
        <v>0</v>
      </c>
      <c r="P377" s="11">
        <f t="shared" si="33"/>
        <v>0</v>
      </c>
    </row>
    <row r="378" spans="1:16">
      <c r="A378" s="9">
        <f t="shared" si="36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37"/>
        <v>150.30000000000001</v>
      </c>
      <c r="G378" s="8">
        <v>0</v>
      </c>
      <c r="H378" s="8">
        <v>0</v>
      </c>
      <c r="I378" s="18">
        <v>0</v>
      </c>
      <c r="J378" s="18">
        <f t="shared" si="34"/>
        <v>0</v>
      </c>
      <c r="K378" s="10">
        <f t="shared" si="38"/>
        <v>0</v>
      </c>
      <c r="L378" s="10">
        <v>0</v>
      </c>
      <c r="M378" s="10">
        <v>0</v>
      </c>
      <c r="N378" s="201">
        <f t="shared" si="35"/>
        <v>0</v>
      </c>
      <c r="O378" s="10">
        <f t="shared" si="32"/>
        <v>0</v>
      </c>
      <c r="P378" s="11">
        <f t="shared" si="33"/>
        <v>0</v>
      </c>
    </row>
    <row r="379" spans="1:16">
      <c r="A379" s="9">
        <f t="shared" si="36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37"/>
        <v>303.5</v>
      </c>
      <c r="G379" s="8">
        <v>0</v>
      </c>
      <c r="H379" s="8">
        <v>0</v>
      </c>
      <c r="I379" s="18">
        <v>0</v>
      </c>
      <c r="J379" s="18">
        <f t="shared" si="34"/>
        <v>0</v>
      </c>
      <c r="K379" s="10">
        <f t="shared" si="38"/>
        <v>0</v>
      </c>
      <c r="L379" s="10">
        <v>0</v>
      </c>
      <c r="M379" s="10">
        <v>0</v>
      </c>
      <c r="N379" s="201">
        <f t="shared" si="35"/>
        <v>0</v>
      </c>
      <c r="O379" s="10">
        <f t="shared" si="32"/>
        <v>0</v>
      </c>
      <c r="P379" s="11">
        <f t="shared" si="33"/>
        <v>0</v>
      </c>
    </row>
    <row r="380" spans="1:16">
      <c r="A380" s="9">
        <f t="shared" si="36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37"/>
        <v>555.70000000000005</v>
      </c>
      <c r="G380" s="8">
        <v>0</v>
      </c>
      <c r="H380" s="8">
        <v>0</v>
      </c>
      <c r="I380" s="18">
        <v>0</v>
      </c>
      <c r="J380" s="18">
        <f t="shared" si="34"/>
        <v>0</v>
      </c>
      <c r="K380" s="10">
        <f t="shared" si="38"/>
        <v>0</v>
      </c>
      <c r="L380" s="10">
        <v>0</v>
      </c>
      <c r="M380" s="10">
        <v>0</v>
      </c>
      <c r="N380" s="201">
        <f t="shared" si="35"/>
        <v>0</v>
      </c>
      <c r="O380" s="10">
        <f t="shared" si="32"/>
        <v>0</v>
      </c>
      <c r="P380" s="11">
        <f t="shared" si="33"/>
        <v>0</v>
      </c>
    </row>
    <row r="381" spans="1:16">
      <c r="A381" s="9">
        <f t="shared" si="36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37"/>
        <v>360.4</v>
      </c>
      <c r="G381" s="8">
        <v>0</v>
      </c>
      <c r="H381" s="8">
        <v>0</v>
      </c>
      <c r="I381" s="18">
        <v>0</v>
      </c>
      <c r="J381" s="18">
        <f t="shared" si="34"/>
        <v>0</v>
      </c>
      <c r="K381" s="10">
        <f t="shared" si="38"/>
        <v>0</v>
      </c>
      <c r="L381" s="10">
        <v>0</v>
      </c>
      <c r="M381" s="10">
        <v>0</v>
      </c>
      <c r="N381" s="201">
        <f t="shared" si="35"/>
        <v>0</v>
      </c>
      <c r="O381" s="10">
        <f t="shared" si="32"/>
        <v>0</v>
      </c>
      <c r="P381" s="11">
        <f t="shared" si="33"/>
        <v>0</v>
      </c>
    </row>
    <row r="382" spans="1:16">
      <c r="A382" s="9">
        <f t="shared" si="36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37"/>
        <v>428.8</v>
      </c>
      <c r="G382" s="8">
        <v>96</v>
      </c>
      <c r="H382" s="8">
        <v>65</v>
      </c>
      <c r="I382" s="18">
        <v>7.7380952380952384E-2</v>
      </c>
      <c r="J382" s="18">
        <f t="shared" si="34"/>
        <v>156.07815476190476</v>
      </c>
      <c r="K382" s="10">
        <f t="shared" si="38"/>
        <v>57.389937505952382</v>
      </c>
      <c r="L382" s="10">
        <v>60.29136904761905</v>
      </c>
      <c r="M382" s="10">
        <v>3.8597619047619052</v>
      </c>
      <c r="N382" s="201">
        <f t="shared" si="35"/>
        <v>3.8597619047619052</v>
      </c>
      <c r="O382" s="10">
        <f t="shared" si="32"/>
        <v>277.6192232202381</v>
      </c>
      <c r="P382" s="11">
        <f t="shared" si="33"/>
        <v>0.6474328899725702</v>
      </c>
    </row>
    <row r="383" spans="1:16">
      <c r="A383" s="9">
        <f t="shared" si="36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37"/>
        <v>1100.2</v>
      </c>
      <c r="G383" s="8">
        <v>0</v>
      </c>
      <c r="H383" s="8">
        <v>0</v>
      </c>
      <c r="I383" s="18">
        <v>0</v>
      </c>
      <c r="J383" s="18">
        <f t="shared" si="34"/>
        <v>0</v>
      </c>
      <c r="K383" s="10">
        <f t="shared" si="38"/>
        <v>0</v>
      </c>
      <c r="L383" s="10">
        <v>0</v>
      </c>
      <c r="M383" s="10">
        <v>0</v>
      </c>
      <c r="N383" s="201">
        <f t="shared" si="35"/>
        <v>0</v>
      </c>
      <c r="O383" s="10">
        <f t="shared" si="32"/>
        <v>0</v>
      </c>
      <c r="P383" s="11">
        <f t="shared" si="33"/>
        <v>0</v>
      </c>
    </row>
    <row r="384" spans="1:16">
      <c r="A384" s="9">
        <f t="shared" si="36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37"/>
        <v>419.4</v>
      </c>
      <c r="G384" s="8">
        <v>80</v>
      </c>
      <c r="H384" s="8">
        <v>55</v>
      </c>
      <c r="I384" s="18">
        <v>6.5476190476190479E-2</v>
      </c>
      <c r="J384" s="18">
        <f t="shared" si="34"/>
        <v>132.06613095238095</v>
      </c>
      <c r="K384" s="10">
        <f t="shared" si="38"/>
        <v>48.560716351190479</v>
      </c>
      <c r="L384" s="10">
        <v>51.015773809523807</v>
      </c>
      <c r="M384" s="10">
        <v>3.2659523809523812</v>
      </c>
      <c r="N384" s="201">
        <f t="shared" si="35"/>
        <v>3.2659523809523812</v>
      </c>
      <c r="O384" s="10">
        <f t="shared" si="32"/>
        <v>234.9085734940476</v>
      </c>
      <c r="P384" s="11">
        <f t="shared" si="33"/>
        <v>0.56010627919420031</v>
      </c>
    </row>
    <row r="385" spans="1:16">
      <c r="A385" s="9">
        <f t="shared" si="36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37"/>
        <v>149.6</v>
      </c>
      <c r="G385" s="8">
        <v>0</v>
      </c>
      <c r="H385" s="8">
        <v>0</v>
      </c>
      <c r="I385" s="18">
        <v>0</v>
      </c>
      <c r="J385" s="18">
        <f t="shared" si="34"/>
        <v>0</v>
      </c>
      <c r="K385" s="10">
        <f t="shared" si="38"/>
        <v>0</v>
      </c>
      <c r="L385" s="10">
        <v>0</v>
      </c>
      <c r="M385" s="10">
        <v>0</v>
      </c>
      <c r="N385" s="201">
        <f t="shared" si="35"/>
        <v>0</v>
      </c>
      <c r="O385" s="10">
        <f t="shared" si="32"/>
        <v>0</v>
      </c>
      <c r="P385" s="11">
        <f t="shared" si="33"/>
        <v>0</v>
      </c>
    </row>
    <row r="386" spans="1:16">
      <c r="A386" s="9">
        <f t="shared" si="36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37"/>
        <v>253.1</v>
      </c>
      <c r="G386" s="8">
        <v>65</v>
      </c>
      <c r="H386" s="8">
        <v>43</v>
      </c>
      <c r="I386" s="18">
        <v>5.1190476190476189E-2</v>
      </c>
      <c r="J386" s="18">
        <f t="shared" si="34"/>
        <v>103.25170238095238</v>
      </c>
      <c r="K386" s="10">
        <f t="shared" si="38"/>
        <v>37.965650965476193</v>
      </c>
      <c r="L386" s="10">
        <v>39.885059523809524</v>
      </c>
      <c r="M386" s="10">
        <v>2.5533809523809525</v>
      </c>
      <c r="N386" s="201">
        <f t="shared" si="35"/>
        <v>2.5533809523809525</v>
      </c>
      <c r="O386" s="10">
        <f t="shared" si="32"/>
        <v>183.65579382261907</v>
      </c>
      <c r="P386" s="11">
        <f t="shared" si="33"/>
        <v>0.72562542008146613</v>
      </c>
    </row>
    <row r="387" spans="1:16">
      <c r="A387" s="9">
        <f t="shared" si="36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37"/>
        <v>360.3</v>
      </c>
      <c r="G387" s="8">
        <v>65</v>
      </c>
      <c r="H387" s="8">
        <v>52</v>
      </c>
      <c r="I387" s="18">
        <v>6.1904761904761907E-2</v>
      </c>
      <c r="J387" s="18">
        <f t="shared" si="34"/>
        <v>124.86252380952381</v>
      </c>
      <c r="K387" s="10">
        <f t="shared" si="38"/>
        <v>45.911950004761906</v>
      </c>
      <c r="L387" s="10">
        <v>48.233095238095238</v>
      </c>
      <c r="M387" s="10">
        <v>3.0878095238095242</v>
      </c>
      <c r="N387" s="201">
        <f t="shared" si="35"/>
        <v>3.0878095238095242</v>
      </c>
      <c r="O387" s="10">
        <f t="shared" si="32"/>
        <v>222.09537857619048</v>
      </c>
      <c r="P387" s="11">
        <f t="shared" si="33"/>
        <v>0.68632688064335745</v>
      </c>
    </row>
    <row r="388" spans="1:16">
      <c r="A388" s="9">
        <f t="shared" si="36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37"/>
        <v>1535.2</v>
      </c>
      <c r="G388" s="8">
        <v>198</v>
      </c>
      <c r="H388" s="8">
        <v>99</v>
      </c>
      <c r="I388" s="18">
        <v>0.11785714285714285</v>
      </c>
      <c r="J388" s="18">
        <f t="shared" si="34"/>
        <v>237.7190357142857</v>
      </c>
      <c r="K388" s="10">
        <f t="shared" si="38"/>
        <v>87.409289432142856</v>
      </c>
      <c r="L388" s="10">
        <v>91.828392857142859</v>
      </c>
      <c r="M388" s="10">
        <v>5.8787142857142856</v>
      </c>
      <c r="N388" s="201">
        <f t="shared" si="35"/>
        <v>5.8787142857142856</v>
      </c>
      <c r="O388" s="10">
        <f t="shared" ref="O388:O451" si="39">J388+K388+L388+N388</f>
        <v>422.83543228928568</v>
      </c>
      <c r="P388" s="11">
        <f t="shared" ref="P388:P451" si="40">O388/C388</f>
        <v>0.27542693609255187</v>
      </c>
    </row>
    <row r="389" spans="1:16">
      <c r="A389" s="9">
        <f t="shared" si="36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37"/>
        <v>191.4</v>
      </c>
      <c r="G389" s="8">
        <v>0</v>
      </c>
      <c r="H389" s="8">
        <v>0</v>
      </c>
      <c r="I389" s="18">
        <v>0</v>
      </c>
      <c r="J389" s="18">
        <f t="shared" ref="J389:J452" si="41">I389*$J$2</f>
        <v>0</v>
      </c>
      <c r="K389" s="10">
        <f t="shared" si="38"/>
        <v>0</v>
      </c>
      <c r="L389" s="10">
        <v>0</v>
      </c>
      <c r="M389" s="10">
        <v>0</v>
      </c>
      <c r="N389" s="201">
        <f t="shared" ref="N389:N452" si="42">M389*$N$2</f>
        <v>0</v>
      </c>
      <c r="O389" s="10">
        <f t="shared" si="39"/>
        <v>0</v>
      </c>
      <c r="P389" s="11">
        <f t="shared" si="40"/>
        <v>0</v>
      </c>
    </row>
    <row r="390" spans="1:16">
      <c r="A390" s="9">
        <f t="shared" si="36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37"/>
        <v>442.3</v>
      </c>
      <c r="G390" s="8">
        <v>85</v>
      </c>
      <c r="H390" s="8">
        <v>70</v>
      </c>
      <c r="I390" s="18">
        <v>8.3333333333333329E-2</v>
      </c>
      <c r="J390" s="18">
        <f t="shared" si="41"/>
        <v>168.08416666666665</v>
      </c>
      <c r="K390" s="10">
        <f t="shared" si="38"/>
        <v>61.80454808333333</v>
      </c>
      <c r="L390" s="10">
        <v>64.92916666666666</v>
      </c>
      <c r="M390" s="10">
        <v>4.1566666666666663</v>
      </c>
      <c r="N390" s="201">
        <f t="shared" si="42"/>
        <v>4.1566666666666663</v>
      </c>
      <c r="O390" s="10">
        <f t="shared" si="39"/>
        <v>298.97454808333327</v>
      </c>
      <c r="P390" s="11">
        <f t="shared" si="40"/>
        <v>0.67595421226166241</v>
      </c>
    </row>
    <row r="391" spans="1:16">
      <c r="A391" s="9">
        <f t="shared" si="36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37"/>
        <v>503.5</v>
      </c>
      <c r="G391" s="8">
        <v>85</v>
      </c>
      <c r="H391" s="8">
        <v>68</v>
      </c>
      <c r="I391" s="18">
        <v>8.0952380952380956E-2</v>
      </c>
      <c r="J391" s="18">
        <f t="shared" si="41"/>
        <v>163.28176190476191</v>
      </c>
      <c r="K391" s="10">
        <f t="shared" si="38"/>
        <v>60.038703852380955</v>
      </c>
      <c r="L391" s="10">
        <v>63.074047619047619</v>
      </c>
      <c r="M391" s="10">
        <v>4.0379047619047626</v>
      </c>
      <c r="N391" s="201">
        <f t="shared" si="42"/>
        <v>4.0379047619047626</v>
      </c>
      <c r="O391" s="10">
        <f t="shared" si="39"/>
        <v>290.43241813809527</v>
      </c>
      <c r="P391" s="11">
        <f t="shared" si="40"/>
        <v>0.5768270469475576</v>
      </c>
    </row>
    <row r="392" spans="1:16">
      <c r="A392" s="9">
        <f t="shared" ref="A392:A455" si="43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37"/>
        <v>570.5</v>
      </c>
      <c r="G392" s="8">
        <v>91</v>
      </c>
      <c r="H392" s="8">
        <v>51</v>
      </c>
      <c r="I392" s="18">
        <v>6.0714285714285714E-2</v>
      </c>
      <c r="J392" s="18">
        <f t="shared" si="41"/>
        <v>122.46132142857142</v>
      </c>
      <c r="K392" s="10">
        <f t="shared" si="38"/>
        <v>45.029027889285715</v>
      </c>
      <c r="L392" s="10">
        <v>47.30553571428571</v>
      </c>
      <c r="M392" s="10">
        <v>3.0284285714285715</v>
      </c>
      <c r="N392" s="201">
        <f t="shared" si="42"/>
        <v>3.0284285714285715</v>
      </c>
      <c r="O392" s="10">
        <f t="shared" si="39"/>
        <v>217.82431360357143</v>
      </c>
      <c r="P392" s="11">
        <f t="shared" si="40"/>
        <v>0.38181299492299986</v>
      </c>
    </row>
    <row r="393" spans="1:16">
      <c r="A393" s="9">
        <f t="shared" si="43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5" si="44">C393+D393+E393</f>
        <v>227.9</v>
      </c>
      <c r="G393" s="96">
        <v>33</v>
      </c>
      <c r="H393" s="96">
        <v>0</v>
      </c>
      <c r="I393" s="18">
        <v>0</v>
      </c>
      <c r="J393" s="18">
        <f t="shared" si="41"/>
        <v>0</v>
      </c>
      <c r="K393" s="10">
        <f t="shared" ref="K393:K455" si="45">J393*0.3677</f>
        <v>0</v>
      </c>
      <c r="L393" s="10">
        <v>0</v>
      </c>
      <c r="M393" s="10">
        <v>0</v>
      </c>
      <c r="N393" s="201">
        <f t="shared" si="42"/>
        <v>0</v>
      </c>
      <c r="O393" s="10">
        <f t="shared" si="39"/>
        <v>0</v>
      </c>
      <c r="P393" s="11">
        <f t="shared" si="40"/>
        <v>0</v>
      </c>
    </row>
    <row r="394" spans="1:16">
      <c r="A394" s="9">
        <f t="shared" si="43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44"/>
        <v>130.5</v>
      </c>
      <c r="G394" s="8">
        <v>0</v>
      </c>
      <c r="H394" s="8">
        <v>0</v>
      </c>
      <c r="I394" s="18">
        <v>0</v>
      </c>
      <c r="J394" s="18">
        <f t="shared" si="41"/>
        <v>0</v>
      </c>
      <c r="K394" s="10">
        <f t="shared" si="45"/>
        <v>0</v>
      </c>
      <c r="L394" s="10">
        <v>0</v>
      </c>
      <c r="M394" s="10">
        <v>0</v>
      </c>
      <c r="N394" s="201">
        <f t="shared" si="42"/>
        <v>0</v>
      </c>
      <c r="O394" s="10">
        <f t="shared" si="39"/>
        <v>0</v>
      </c>
      <c r="P394" s="11">
        <f t="shared" si="40"/>
        <v>0</v>
      </c>
    </row>
    <row r="395" spans="1:16">
      <c r="A395" s="9">
        <f t="shared" si="43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44"/>
        <v>384.3</v>
      </c>
      <c r="G395" s="8">
        <v>0</v>
      </c>
      <c r="H395" s="8">
        <v>0</v>
      </c>
      <c r="I395" s="18">
        <v>0</v>
      </c>
      <c r="J395" s="18">
        <f t="shared" si="41"/>
        <v>0</v>
      </c>
      <c r="K395" s="10">
        <f t="shared" si="45"/>
        <v>0</v>
      </c>
      <c r="L395" s="10">
        <v>0</v>
      </c>
      <c r="M395" s="10">
        <v>0</v>
      </c>
      <c r="N395" s="201">
        <f t="shared" si="42"/>
        <v>0</v>
      </c>
      <c r="O395" s="10">
        <f t="shared" si="39"/>
        <v>0</v>
      </c>
      <c r="P395" s="11">
        <f t="shared" si="40"/>
        <v>0</v>
      </c>
    </row>
    <row r="396" spans="1:16">
      <c r="A396" s="9">
        <f t="shared" si="43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44"/>
        <v>383.3</v>
      </c>
      <c r="G396" s="8">
        <v>0</v>
      </c>
      <c r="H396" s="8">
        <v>0</v>
      </c>
      <c r="I396" s="18">
        <v>0</v>
      </c>
      <c r="J396" s="18">
        <f t="shared" si="41"/>
        <v>0</v>
      </c>
      <c r="K396" s="10">
        <f t="shared" si="45"/>
        <v>0</v>
      </c>
      <c r="L396" s="10">
        <v>0</v>
      </c>
      <c r="M396" s="10">
        <v>0</v>
      </c>
      <c r="N396" s="201">
        <f t="shared" si="42"/>
        <v>0</v>
      </c>
      <c r="O396" s="10">
        <f t="shared" si="39"/>
        <v>0</v>
      </c>
      <c r="P396" s="11">
        <f t="shared" si="40"/>
        <v>0</v>
      </c>
    </row>
    <row r="397" spans="1:16">
      <c r="A397" s="9">
        <f t="shared" si="43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44"/>
        <v>503.6</v>
      </c>
      <c r="G397" s="8">
        <v>0</v>
      </c>
      <c r="H397" s="8">
        <v>0</v>
      </c>
      <c r="I397" s="18">
        <v>0</v>
      </c>
      <c r="J397" s="18">
        <f t="shared" si="41"/>
        <v>0</v>
      </c>
      <c r="K397" s="10">
        <f t="shared" si="45"/>
        <v>0</v>
      </c>
      <c r="L397" s="10">
        <v>0</v>
      </c>
      <c r="M397" s="10">
        <v>0</v>
      </c>
      <c r="N397" s="201">
        <f t="shared" si="42"/>
        <v>0</v>
      </c>
      <c r="O397" s="10">
        <f t="shared" si="39"/>
        <v>0</v>
      </c>
      <c r="P397" s="11">
        <f t="shared" si="40"/>
        <v>0</v>
      </c>
    </row>
    <row r="398" spans="1:16">
      <c r="A398" s="9">
        <f t="shared" si="43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44"/>
        <v>387.4</v>
      </c>
      <c r="G398" s="8">
        <v>0</v>
      </c>
      <c r="H398" s="8">
        <v>0</v>
      </c>
      <c r="I398" s="18">
        <v>0</v>
      </c>
      <c r="J398" s="18">
        <f t="shared" si="41"/>
        <v>0</v>
      </c>
      <c r="K398" s="10">
        <f t="shared" si="45"/>
        <v>0</v>
      </c>
      <c r="L398" s="10">
        <v>0</v>
      </c>
      <c r="M398" s="10">
        <v>0</v>
      </c>
      <c r="N398" s="201">
        <f t="shared" si="42"/>
        <v>0</v>
      </c>
      <c r="O398" s="10">
        <f t="shared" si="39"/>
        <v>0</v>
      </c>
      <c r="P398" s="11">
        <f t="shared" si="40"/>
        <v>0</v>
      </c>
    </row>
    <row r="399" spans="1:16">
      <c r="A399" s="9">
        <f t="shared" si="43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44"/>
        <v>147</v>
      </c>
      <c r="G399" s="8">
        <v>0</v>
      </c>
      <c r="H399" s="8">
        <v>0</v>
      </c>
      <c r="I399" s="18">
        <v>0</v>
      </c>
      <c r="J399" s="18">
        <f t="shared" si="41"/>
        <v>0</v>
      </c>
      <c r="K399" s="10">
        <f t="shared" si="45"/>
        <v>0</v>
      </c>
      <c r="L399" s="10">
        <v>0</v>
      </c>
      <c r="M399" s="10">
        <v>0</v>
      </c>
      <c r="N399" s="201">
        <f t="shared" si="42"/>
        <v>0</v>
      </c>
      <c r="O399" s="10">
        <f t="shared" si="39"/>
        <v>0</v>
      </c>
      <c r="P399" s="11">
        <f t="shared" si="40"/>
        <v>0</v>
      </c>
    </row>
    <row r="400" spans="1:16">
      <c r="A400" s="9">
        <f t="shared" si="43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44"/>
        <v>203.69</v>
      </c>
      <c r="G400" s="8">
        <v>0</v>
      </c>
      <c r="H400" s="8">
        <v>0</v>
      </c>
      <c r="I400" s="18">
        <v>0</v>
      </c>
      <c r="J400" s="18">
        <f t="shared" si="41"/>
        <v>0</v>
      </c>
      <c r="K400" s="10">
        <f t="shared" si="45"/>
        <v>0</v>
      </c>
      <c r="L400" s="10">
        <v>0</v>
      </c>
      <c r="M400" s="10">
        <v>0</v>
      </c>
      <c r="N400" s="201">
        <f t="shared" si="42"/>
        <v>0</v>
      </c>
      <c r="O400" s="10">
        <f t="shared" si="39"/>
        <v>0</v>
      </c>
      <c r="P400" s="11">
        <f t="shared" si="40"/>
        <v>0</v>
      </c>
    </row>
    <row r="401" spans="1:16">
      <c r="A401" s="9">
        <f t="shared" si="43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44"/>
        <v>64</v>
      </c>
      <c r="G401" s="8">
        <v>0</v>
      </c>
      <c r="H401" s="8">
        <v>0</v>
      </c>
      <c r="I401" s="18">
        <v>0</v>
      </c>
      <c r="J401" s="18">
        <f t="shared" si="41"/>
        <v>0</v>
      </c>
      <c r="K401" s="10">
        <f t="shared" si="45"/>
        <v>0</v>
      </c>
      <c r="L401" s="10">
        <v>0</v>
      </c>
      <c r="M401" s="10">
        <v>0</v>
      </c>
      <c r="N401" s="201">
        <f t="shared" si="42"/>
        <v>0</v>
      </c>
      <c r="O401" s="10">
        <f t="shared" si="39"/>
        <v>0</v>
      </c>
      <c r="P401" s="11">
        <f t="shared" si="40"/>
        <v>0</v>
      </c>
    </row>
    <row r="402" spans="1:16">
      <c r="A402" s="9">
        <f t="shared" si="43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44"/>
        <v>138.9</v>
      </c>
      <c r="G402" s="8">
        <v>0</v>
      </c>
      <c r="H402" s="8">
        <v>0</v>
      </c>
      <c r="I402" s="18">
        <v>0</v>
      </c>
      <c r="J402" s="18">
        <f t="shared" si="41"/>
        <v>0</v>
      </c>
      <c r="K402" s="10">
        <f t="shared" si="45"/>
        <v>0</v>
      </c>
      <c r="L402" s="10">
        <v>0</v>
      </c>
      <c r="M402" s="10">
        <v>0</v>
      </c>
      <c r="N402" s="201">
        <f t="shared" si="42"/>
        <v>0</v>
      </c>
      <c r="O402" s="10">
        <f t="shared" si="39"/>
        <v>0</v>
      </c>
      <c r="P402" s="11">
        <f t="shared" si="40"/>
        <v>0</v>
      </c>
    </row>
    <row r="403" spans="1:16">
      <c r="A403" s="9">
        <f t="shared" si="43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44"/>
        <v>338.8</v>
      </c>
      <c r="G403" s="8">
        <v>0</v>
      </c>
      <c r="H403" s="8">
        <v>0</v>
      </c>
      <c r="I403" s="18">
        <v>0</v>
      </c>
      <c r="J403" s="18">
        <f t="shared" si="41"/>
        <v>0</v>
      </c>
      <c r="K403" s="10">
        <f t="shared" si="45"/>
        <v>0</v>
      </c>
      <c r="L403" s="10">
        <v>0</v>
      </c>
      <c r="M403" s="10">
        <v>0</v>
      </c>
      <c r="N403" s="201">
        <f t="shared" si="42"/>
        <v>0</v>
      </c>
      <c r="O403" s="10">
        <f t="shared" si="39"/>
        <v>0</v>
      </c>
      <c r="P403" s="11">
        <f t="shared" si="40"/>
        <v>0</v>
      </c>
    </row>
    <row r="404" spans="1:16">
      <c r="A404" s="9">
        <f t="shared" si="43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44"/>
        <v>386.9</v>
      </c>
      <c r="G404" s="8">
        <v>60</v>
      </c>
      <c r="H404" s="8">
        <v>55</v>
      </c>
      <c r="I404" s="18">
        <v>6.5476190476190479E-2</v>
      </c>
      <c r="J404" s="18">
        <f t="shared" si="41"/>
        <v>132.06613095238095</v>
      </c>
      <c r="K404" s="10">
        <f t="shared" si="45"/>
        <v>48.560716351190479</v>
      </c>
      <c r="L404" s="10">
        <v>51.015773809523807</v>
      </c>
      <c r="M404" s="10">
        <v>3.2659523809523812</v>
      </c>
      <c r="N404" s="201">
        <f t="shared" si="42"/>
        <v>3.2659523809523812</v>
      </c>
      <c r="O404" s="10">
        <f t="shared" si="39"/>
        <v>234.9085734940476</v>
      </c>
      <c r="P404" s="11">
        <f t="shared" si="40"/>
        <v>0.60715578571736262</v>
      </c>
    </row>
    <row r="405" spans="1:16">
      <c r="A405" s="9">
        <f t="shared" si="43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44"/>
        <v>972.7</v>
      </c>
      <c r="G405" s="8">
        <v>192</v>
      </c>
      <c r="H405" s="8">
        <v>117</v>
      </c>
      <c r="I405" s="18">
        <v>0.13928571428571429</v>
      </c>
      <c r="J405" s="18">
        <f t="shared" si="41"/>
        <v>280.94067857142858</v>
      </c>
      <c r="K405" s="10">
        <f t="shared" si="45"/>
        <v>103.30188751071429</v>
      </c>
      <c r="L405" s="10">
        <v>108.52446428571429</v>
      </c>
      <c r="M405" s="10">
        <v>6.947571428571429</v>
      </c>
      <c r="N405" s="201">
        <f t="shared" si="42"/>
        <v>6.947571428571429</v>
      </c>
      <c r="O405" s="10">
        <f t="shared" si="39"/>
        <v>499.71460179642861</v>
      </c>
      <c r="P405" s="11">
        <f t="shared" si="40"/>
        <v>0.51373969548311771</v>
      </c>
    </row>
    <row r="406" spans="1:16">
      <c r="A406" s="9">
        <f t="shared" si="43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44"/>
        <v>598.79999999999995</v>
      </c>
      <c r="G406" s="8">
        <v>130</v>
      </c>
      <c r="H406" s="8">
        <v>105</v>
      </c>
      <c r="I406" s="18">
        <v>0.125</v>
      </c>
      <c r="J406" s="18">
        <f t="shared" si="41"/>
        <v>252.12625</v>
      </c>
      <c r="K406" s="10">
        <f t="shared" si="45"/>
        <v>92.706822125000002</v>
      </c>
      <c r="L406" s="10">
        <v>97.393749999999997</v>
      </c>
      <c r="M406" s="10">
        <v>6.2350000000000003</v>
      </c>
      <c r="N406" s="201">
        <f t="shared" si="42"/>
        <v>6.2350000000000003</v>
      </c>
      <c r="O406" s="10">
        <f t="shared" si="39"/>
        <v>448.46182212500003</v>
      </c>
      <c r="P406" s="11">
        <f t="shared" si="40"/>
        <v>0.74893423868570486</v>
      </c>
    </row>
    <row r="407" spans="1:16">
      <c r="A407" s="9">
        <f t="shared" si="43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44"/>
        <v>464.2</v>
      </c>
      <c r="G407" s="8">
        <v>63</v>
      </c>
      <c r="H407" s="8">
        <v>63</v>
      </c>
      <c r="I407" s="18">
        <v>7.4999999999999997E-2</v>
      </c>
      <c r="J407" s="18">
        <f t="shared" si="41"/>
        <v>151.27574999999999</v>
      </c>
      <c r="K407" s="10">
        <f t="shared" si="45"/>
        <v>55.624093275</v>
      </c>
      <c r="L407" s="10">
        <v>58.436250000000001</v>
      </c>
      <c r="M407" s="10">
        <v>3.7410000000000001</v>
      </c>
      <c r="N407" s="201">
        <f t="shared" si="42"/>
        <v>3.7410000000000001</v>
      </c>
      <c r="O407" s="10">
        <f t="shared" si="39"/>
        <v>269.07709327499998</v>
      </c>
      <c r="P407" s="11">
        <f t="shared" si="40"/>
        <v>0.57965767616329167</v>
      </c>
    </row>
    <row r="408" spans="1:16">
      <c r="A408" s="9">
        <f t="shared" si="43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44"/>
        <v>606.78</v>
      </c>
      <c r="G408" s="8">
        <v>120</v>
      </c>
      <c r="H408" s="8">
        <v>95</v>
      </c>
      <c r="I408" s="18">
        <v>0.1130952380952381</v>
      </c>
      <c r="J408" s="18">
        <f t="shared" si="41"/>
        <v>228.11422619047619</v>
      </c>
      <c r="K408" s="10">
        <f t="shared" si="45"/>
        <v>83.877600970238106</v>
      </c>
      <c r="L408" s="10">
        <v>88.118154761904762</v>
      </c>
      <c r="M408" s="10">
        <v>5.6411904761904763</v>
      </c>
      <c r="N408" s="201">
        <f t="shared" si="42"/>
        <v>5.6411904761904763</v>
      </c>
      <c r="O408" s="10">
        <f t="shared" si="39"/>
        <v>405.75117239880956</v>
      </c>
      <c r="P408" s="11">
        <f t="shared" si="40"/>
        <v>0.66869569267083551</v>
      </c>
    </row>
    <row r="409" spans="1:16">
      <c r="A409" s="9">
        <f t="shared" si="43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44"/>
        <v>305</v>
      </c>
      <c r="G409" s="8">
        <v>0</v>
      </c>
      <c r="H409" s="8">
        <v>0</v>
      </c>
      <c r="I409" s="18">
        <v>0</v>
      </c>
      <c r="J409" s="18">
        <f t="shared" si="41"/>
        <v>0</v>
      </c>
      <c r="K409" s="10">
        <f t="shared" si="45"/>
        <v>0</v>
      </c>
      <c r="L409" s="10">
        <v>0</v>
      </c>
      <c r="M409" s="10">
        <v>0</v>
      </c>
      <c r="N409" s="201">
        <f t="shared" si="42"/>
        <v>0</v>
      </c>
      <c r="O409" s="10">
        <f t="shared" si="39"/>
        <v>0</v>
      </c>
      <c r="P409" s="11">
        <f t="shared" si="40"/>
        <v>0</v>
      </c>
    </row>
    <row r="410" spans="1:16">
      <c r="A410" s="9">
        <f t="shared" si="43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44"/>
        <v>759.8</v>
      </c>
      <c r="G410" s="8">
        <v>168</v>
      </c>
      <c r="H410" s="8">
        <v>146</v>
      </c>
      <c r="I410" s="18">
        <v>0.1738095238095238</v>
      </c>
      <c r="J410" s="18">
        <f t="shared" si="41"/>
        <v>350.5755476190476</v>
      </c>
      <c r="K410" s="10">
        <f t="shared" si="45"/>
        <v>128.90662885952381</v>
      </c>
      <c r="L410" s="10">
        <v>135.42369047619047</v>
      </c>
      <c r="M410" s="10">
        <v>8.6696190476190473</v>
      </c>
      <c r="N410" s="201">
        <f t="shared" si="42"/>
        <v>8.6696190476190473</v>
      </c>
      <c r="O410" s="10">
        <f t="shared" si="39"/>
        <v>623.5754860023809</v>
      </c>
      <c r="P410" s="11">
        <f t="shared" si="40"/>
        <v>0.82071003685493671</v>
      </c>
    </row>
    <row r="411" spans="1:16">
      <c r="A411" s="9">
        <f t="shared" si="43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44"/>
        <v>530.20000000000005</v>
      </c>
      <c r="G411" s="8">
        <v>105</v>
      </c>
      <c r="H411" s="8">
        <v>93</v>
      </c>
      <c r="I411" s="18">
        <v>0.11071428571428571</v>
      </c>
      <c r="J411" s="18">
        <f t="shared" si="41"/>
        <v>223.31182142857142</v>
      </c>
      <c r="K411" s="10">
        <f t="shared" si="45"/>
        <v>82.111756739285724</v>
      </c>
      <c r="L411" s="10">
        <v>86.263035714285706</v>
      </c>
      <c r="M411" s="10">
        <v>5.5224285714285717</v>
      </c>
      <c r="N411" s="201">
        <f t="shared" si="42"/>
        <v>5.5224285714285717</v>
      </c>
      <c r="O411" s="10">
        <f t="shared" si="39"/>
        <v>397.20904245357144</v>
      </c>
      <c r="P411" s="11">
        <f t="shared" si="40"/>
        <v>0.74916831847146625</v>
      </c>
    </row>
    <row r="412" spans="1:16">
      <c r="A412" s="9">
        <f t="shared" si="43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44"/>
        <v>123.5</v>
      </c>
      <c r="G412" s="8">
        <v>0</v>
      </c>
      <c r="H412" s="8">
        <v>0</v>
      </c>
      <c r="I412" s="18">
        <v>0</v>
      </c>
      <c r="J412" s="18">
        <f t="shared" si="41"/>
        <v>0</v>
      </c>
      <c r="K412" s="10">
        <f t="shared" si="45"/>
        <v>0</v>
      </c>
      <c r="L412" s="10">
        <v>0</v>
      </c>
      <c r="M412" s="10">
        <v>0</v>
      </c>
      <c r="N412" s="201">
        <f t="shared" si="42"/>
        <v>0</v>
      </c>
      <c r="O412" s="10">
        <f t="shared" si="39"/>
        <v>0</v>
      </c>
      <c r="P412" s="11">
        <f t="shared" si="40"/>
        <v>0</v>
      </c>
    </row>
    <row r="413" spans="1:16">
      <c r="A413" s="9">
        <f t="shared" si="43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44"/>
        <v>298.8</v>
      </c>
      <c r="G413" s="8">
        <v>58</v>
      </c>
      <c r="H413" s="8">
        <v>42</v>
      </c>
      <c r="I413" s="18">
        <v>0.05</v>
      </c>
      <c r="J413" s="18">
        <f t="shared" si="41"/>
        <v>100.85050000000001</v>
      </c>
      <c r="K413" s="10">
        <f t="shared" si="45"/>
        <v>37.082728850000009</v>
      </c>
      <c r="L413" s="10">
        <v>38.957500000000003</v>
      </c>
      <c r="M413" s="10">
        <v>2.4940000000000002</v>
      </c>
      <c r="N413" s="201">
        <f t="shared" si="42"/>
        <v>2.4940000000000002</v>
      </c>
      <c r="O413" s="10">
        <f t="shared" si="39"/>
        <v>179.38472885000004</v>
      </c>
      <c r="P413" s="11">
        <f t="shared" si="40"/>
        <v>0.60035049815930397</v>
      </c>
    </row>
    <row r="414" spans="1:16">
      <c r="A414" s="9">
        <f t="shared" si="43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44"/>
        <v>217.3</v>
      </c>
      <c r="G414" s="8">
        <v>0</v>
      </c>
      <c r="H414" s="8">
        <v>0</v>
      </c>
      <c r="I414" s="18">
        <v>0</v>
      </c>
      <c r="J414" s="18">
        <f t="shared" si="41"/>
        <v>0</v>
      </c>
      <c r="K414" s="10">
        <f t="shared" si="45"/>
        <v>0</v>
      </c>
      <c r="L414" s="10">
        <v>0</v>
      </c>
      <c r="M414" s="10">
        <v>0</v>
      </c>
      <c r="N414" s="201">
        <f t="shared" si="42"/>
        <v>0</v>
      </c>
      <c r="O414" s="10">
        <f t="shared" si="39"/>
        <v>0</v>
      </c>
      <c r="P414" s="11">
        <f t="shared" si="40"/>
        <v>0</v>
      </c>
    </row>
    <row r="415" spans="1:16">
      <c r="A415" s="9">
        <f t="shared" si="43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44"/>
        <v>293.89999999999998</v>
      </c>
      <c r="G415" s="8">
        <v>0</v>
      </c>
      <c r="H415" s="8">
        <v>0</v>
      </c>
      <c r="I415" s="18">
        <v>0</v>
      </c>
      <c r="J415" s="18">
        <f t="shared" si="41"/>
        <v>0</v>
      </c>
      <c r="K415" s="10">
        <f t="shared" si="45"/>
        <v>0</v>
      </c>
      <c r="L415" s="10">
        <v>0</v>
      </c>
      <c r="M415" s="10">
        <v>0</v>
      </c>
      <c r="N415" s="201">
        <f t="shared" si="42"/>
        <v>0</v>
      </c>
      <c r="O415" s="10">
        <f t="shared" si="39"/>
        <v>0</v>
      </c>
      <c r="P415" s="11">
        <f t="shared" si="40"/>
        <v>0</v>
      </c>
    </row>
    <row r="416" spans="1:16">
      <c r="A416" s="9">
        <f t="shared" si="43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44"/>
        <v>198.9</v>
      </c>
      <c r="G416" s="8">
        <v>0</v>
      </c>
      <c r="H416" s="8">
        <v>0</v>
      </c>
      <c r="I416" s="18">
        <v>0</v>
      </c>
      <c r="J416" s="18">
        <f t="shared" si="41"/>
        <v>0</v>
      </c>
      <c r="K416" s="10">
        <f t="shared" si="45"/>
        <v>0</v>
      </c>
      <c r="L416" s="10">
        <v>0</v>
      </c>
      <c r="M416" s="10">
        <v>0</v>
      </c>
      <c r="N416" s="201">
        <f t="shared" si="42"/>
        <v>0</v>
      </c>
      <c r="O416" s="10">
        <f t="shared" si="39"/>
        <v>0</v>
      </c>
      <c r="P416" s="11">
        <f t="shared" si="40"/>
        <v>0</v>
      </c>
    </row>
    <row r="417" spans="1:16">
      <c r="A417" s="9">
        <f t="shared" si="43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44"/>
        <v>95.6</v>
      </c>
      <c r="G417" s="8">
        <v>0</v>
      </c>
      <c r="H417" s="8">
        <v>0</v>
      </c>
      <c r="I417" s="18">
        <v>0</v>
      </c>
      <c r="J417" s="18">
        <f t="shared" si="41"/>
        <v>0</v>
      </c>
      <c r="K417" s="10">
        <f t="shared" si="45"/>
        <v>0</v>
      </c>
      <c r="L417" s="10">
        <v>0</v>
      </c>
      <c r="M417" s="10">
        <v>0</v>
      </c>
      <c r="N417" s="201">
        <f t="shared" si="42"/>
        <v>0</v>
      </c>
      <c r="O417" s="10">
        <f t="shared" si="39"/>
        <v>0</v>
      </c>
      <c r="P417" s="11">
        <f t="shared" si="40"/>
        <v>0</v>
      </c>
    </row>
    <row r="418" spans="1:16">
      <c r="A418" s="9">
        <f t="shared" si="43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44"/>
        <v>408.7</v>
      </c>
      <c r="G418" s="8">
        <v>80</v>
      </c>
      <c r="H418" s="8">
        <v>72</v>
      </c>
      <c r="I418" s="18">
        <v>8.5714285714285715E-2</v>
      </c>
      <c r="J418" s="18">
        <f t="shared" si="41"/>
        <v>172.88657142857144</v>
      </c>
      <c r="K418" s="10">
        <f t="shared" si="45"/>
        <v>63.570392314285726</v>
      </c>
      <c r="L418" s="10">
        <v>66.784285714285716</v>
      </c>
      <c r="M418" s="10">
        <v>4.2754285714285718</v>
      </c>
      <c r="N418" s="201">
        <f t="shared" si="42"/>
        <v>4.2754285714285718</v>
      </c>
      <c r="O418" s="10">
        <f t="shared" si="39"/>
        <v>307.51667802857145</v>
      </c>
      <c r="P418" s="11">
        <f t="shared" si="40"/>
        <v>0.75242642042713836</v>
      </c>
    </row>
    <row r="419" spans="1:16">
      <c r="A419" s="9">
        <f t="shared" si="43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44"/>
        <v>449.5</v>
      </c>
      <c r="G419" s="8">
        <v>0</v>
      </c>
      <c r="H419" s="8">
        <v>0</v>
      </c>
      <c r="I419" s="18">
        <v>0</v>
      </c>
      <c r="J419" s="18">
        <f t="shared" si="41"/>
        <v>0</v>
      </c>
      <c r="K419" s="10">
        <f t="shared" si="45"/>
        <v>0</v>
      </c>
      <c r="L419" s="10">
        <v>0</v>
      </c>
      <c r="M419" s="10">
        <v>0</v>
      </c>
      <c r="N419" s="201">
        <f t="shared" si="42"/>
        <v>0</v>
      </c>
      <c r="O419" s="10">
        <f t="shared" si="39"/>
        <v>0</v>
      </c>
      <c r="P419" s="11">
        <f t="shared" si="40"/>
        <v>0</v>
      </c>
    </row>
    <row r="420" spans="1:16">
      <c r="A420" s="9">
        <f t="shared" si="43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44"/>
        <v>364.8</v>
      </c>
      <c r="G420" s="8">
        <v>83</v>
      </c>
      <c r="H420" s="8">
        <v>57</v>
      </c>
      <c r="I420" s="18">
        <v>6.7857142857142852E-2</v>
      </c>
      <c r="J420" s="18">
        <f t="shared" si="41"/>
        <v>136.86853571428571</v>
      </c>
      <c r="K420" s="10">
        <f t="shared" si="45"/>
        <v>50.326560582142861</v>
      </c>
      <c r="L420" s="10">
        <v>52.870892857142849</v>
      </c>
      <c r="M420" s="10">
        <v>3.3847142857142858</v>
      </c>
      <c r="N420" s="201">
        <f t="shared" si="42"/>
        <v>3.3847142857142858</v>
      </c>
      <c r="O420" s="10">
        <f t="shared" si="39"/>
        <v>243.45070343928572</v>
      </c>
      <c r="P420" s="11">
        <f t="shared" si="40"/>
        <v>0.66735390197172617</v>
      </c>
    </row>
    <row r="421" spans="1:16">
      <c r="A421" s="9">
        <f t="shared" si="43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44"/>
        <v>326.3</v>
      </c>
      <c r="G421" s="8">
        <v>0</v>
      </c>
      <c r="H421" s="8">
        <v>0</v>
      </c>
      <c r="I421" s="18">
        <v>0</v>
      </c>
      <c r="J421" s="18">
        <f t="shared" si="41"/>
        <v>0</v>
      </c>
      <c r="K421" s="10">
        <f t="shared" si="45"/>
        <v>0</v>
      </c>
      <c r="L421" s="10">
        <v>0</v>
      </c>
      <c r="M421" s="10">
        <v>0</v>
      </c>
      <c r="N421" s="201">
        <f t="shared" si="42"/>
        <v>0</v>
      </c>
      <c r="O421" s="10">
        <f t="shared" si="39"/>
        <v>0</v>
      </c>
      <c r="P421" s="11">
        <f t="shared" si="40"/>
        <v>0</v>
      </c>
    </row>
    <row r="422" spans="1:16">
      <c r="A422" s="9">
        <f t="shared" si="43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44"/>
        <v>634.70000000000005</v>
      </c>
      <c r="G422" s="8">
        <v>119</v>
      </c>
      <c r="H422" s="8">
        <v>59</v>
      </c>
      <c r="I422" s="18">
        <v>7.0238095238095238E-2</v>
      </c>
      <c r="J422" s="18">
        <f t="shared" si="41"/>
        <v>141.67094047619048</v>
      </c>
      <c r="K422" s="10">
        <f t="shared" si="45"/>
        <v>52.092404813095243</v>
      </c>
      <c r="L422" s="10">
        <v>54.726011904761904</v>
      </c>
      <c r="M422" s="10">
        <v>3.5034761904761909</v>
      </c>
      <c r="N422" s="201">
        <f t="shared" si="42"/>
        <v>3.5034761904761909</v>
      </c>
      <c r="O422" s="10">
        <f t="shared" si="39"/>
        <v>251.99283338452381</v>
      </c>
      <c r="P422" s="11">
        <f t="shared" si="40"/>
        <v>0.39702667935169966</v>
      </c>
    </row>
    <row r="423" spans="1:16">
      <c r="A423" s="9">
        <f t="shared" si="43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44"/>
        <v>267.10000000000002</v>
      </c>
      <c r="G423" s="8">
        <v>0</v>
      </c>
      <c r="H423" s="8">
        <v>0</v>
      </c>
      <c r="I423" s="18">
        <v>0</v>
      </c>
      <c r="J423" s="18">
        <f t="shared" si="41"/>
        <v>0</v>
      </c>
      <c r="K423" s="10">
        <f t="shared" si="45"/>
        <v>0</v>
      </c>
      <c r="L423" s="10">
        <v>0</v>
      </c>
      <c r="M423" s="10">
        <v>0</v>
      </c>
      <c r="N423" s="201">
        <f t="shared" si="42"/>
        <v>0</v>
      </c>
      <c r="O423" s="10">
        <f t="shared" si="39"/>
        <v>0</v>
      </c>
      <c r="P423" s="11">
        <f t="shared" si="40"/>
        <v>0</v>
      </c>
    </row>
    <row r="424" spans="1:16">
      <c r="A424" s="9">
        <f t="shared" si="43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44"/>
        <v>224.6</v>
      </c>
      <c r="G424" s="8">
        <v>0</v>
      </c>
      <c r="H424" s="8">
        <v>0</v>
      </c>
      <c r="I424" s="18">
        <v>0</v>
      </c>
      <c r="J424" s="18">
        <f t="shared" si="41"/>
        <v>0</v>
      </c>
      <c r="K424" s="10">
        <f t="shared" si="45"/>
        <v>0</v>
      </c>
      <c r="L424" s="10">
        <v>0</v>
      </c>
      <c r="M424" s="10">
        <v>0</v>
      </c>
      <c r="N424" s="201">
        <f t="shared" si="42"/>
        <v>0</v>
      </c>
      <c r="O424" s="10">
        <f t="shared" si="39"/>
        <v>0</v>
      </c>
      <c r="P424" s="11">
        <f t="shared" si="40"/>
        <v>0</v>
      </c>
    </row>
    <row r="425" spans="1:16">
      <c r="A425" s="9">
        <f t="shared" si="43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44"/>
        <v>572.29999999999995</v>
      </c>
      <c r="G425" s="8">
        <v>82</v>
      </c>
      <c r="H425" s="8">
        <v>45</v>
      </c>
      <c r="I425" s="18">
        <v>5.3571428571428568E-2</v>
      </c>
      <c r="J425" s="18">
        <f t="shared" si="41"/>
        <v>108.05410714285713</v>
      </c>
      <c r="K425" s="10">
        <f t="shared" si="45"/>
        <v>39.731495196428568</v>
      </c>
      <c r="L425" s="10">
        <v>41.740178571428565</v>
      </c>
      <c r="M425" s="10">
        <v>2.6721428571428572</v>
      </c>
      <c r="N425" s="201">
        <f t="shared" si="42"/>
        <v>2.6721428571428572</v>
      </c>
      <c r="O425" s="10">
        <f t="shared" si="39"/>
        <v>192.19792376785713</v>
      </c>
      <c r="P425" s="11">
        <f t="shared" si="40"/>
        <v>0.33583421940915104</v>
      </c>
    </row>
    <row r="426" spans="1:16">
      <c r="A426" s="9">
        <f t="shared" si="43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44"/>
        <v>227.9</v>
      </c>
      <c r="G426" s="8">
        <v>0</v>
      </c>
      <c r="H426" s="8">
        <v>0</v>
      </c>
      <c r="I426" s="18">
        <v>0</v>
      </c>
      <c r="J426" s="18">
        <f t="shared" si="41"/>
        <v>0</v>
      </c>
      <c r="K426" s="10">
        <f t="shared" si="45"/>
        <v>0</v>
      </c>
      <c r="L426" s="10">
        <v>0</v>
      </c>
      <c r="M426" s="10">
        <v>0</v>
      </c>
      <c r="N426" s="201">
        <f t="shared" si="42"/>
        <v>0</v>
      </c>
      <c r="O426" s="10">
        <f t="shared" si="39"/>
        <v>0</v>
      </c>
      <c r="P426" s="11">
        <f t="shared" si="40"/>
        <v>0</v>
      </c>
    </row>
    <row r="427" spans="1:16">
      <c r="A427" s="9">
        <f t="shared" si="43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44"/>
        <v>659.6</v>
      </c>
      <c r="G427" s="8">
        <v>110</v>
      </c>
      <c r="H427" s="8">
        <v>83</v>
      </c>
      <c r="I427" s="18">
        <v>9.8809523809523805E-2</v>
      </c>
      <c r="J427" s="18">
        <f t="shared" si="41"/>
        <v>199.29979761904761</v>
      </c>
      <c r="K427" s="10">
        <f t="shared" si="45"/>
        <v>73.282535584523814</v>
      </c>
      <c r="L427" s="10">
        <v>76.987440476190471</v>
      </c>
      <c r="M427" s="10">
        <v>4.9286190476190477</v>
      </c>
      <c r="N427" s="201">
        <f t="shared" si="42"/>
        <v>4.9286190476190477</v>
      </c>
      <c r="O427" s="10">
        <f t="shared" si="39"/>
        <v>354.49839272738092</v>
      </c>
      <c r="P427" s="11">
        <f t="shared" si="40"/>
        <v>0.55260856231859845</v>
      </c>
    </row>
    <row r="428" spans="1:16">
      <c r="A428" s="9">
        <f t="shared" si="43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44"/>
        <v>824.8</v>
      </c>
      <c r="G428" s="8">
        <v>141</v>
      </c>
      <c r="H428" s="8">
        <v>113</v>
      </c>
      <c r="I428" s="18">
        <v>0.13452380952380952</v>
      </c>
      <c r="J428" s="18">
        <f t="shared" si="41"/>
        <v>271.33586904761904</v>
      </c>
      <c r="K428" s="10">
        <f t="shared" si="45"/>
        <v>99.77019904880953</v>
      </c>
      <c r="L428" s="10">
        <v>104.81422619047618</v>
      </c>
      <c r="M428" s="10">
        <v>6.7100476190476188</v>
      </c>
      <c r="N428" s="201">
        <f t="shared" si="42"/>
        <v>6.7100476190476188</v>
      </c>
      <c r="O428" s="10">
        <f t="shared" si="39"/>
        <v>482.63034190595232</v>
      </c>
      <c r="P428" s="11">
        <f t="shared" si="40"/>
        <v>0.58514832917792481</v>
      </c>
    </row>
    <row r="429" spans="1:16">
      <c r="A429" s="9">
        <f t="shared" si="43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44"/>
        <v>162.80000000000001</v>
      </c>
      <c r="G429" s="8">
        <v>0</v>
      </c>
      <c r="H429" s="8">
        <v>0</v>
      </c>
      <c r="I429" s="18">
        <v>0</v>
      </c>
      <c r="J429" s="18">
        <f t="shared" si="41"/>
        <v>0</v>
      </c>
      <c r="K429" s="10">
        <f t="shared" si="45"/>
        <v>0</v>
      </c>
      <c r="L429" s="10">
        <v>0</v>
      </c>
      <c r="M429" s="10">
        <v>0</v>
      </c>
      <c r="N429" s="201">
        <f t="shared" si="42"/>
        <v>0</v>
      </c>
      <c r="O429" s="10">
        <f t="shared" si="39"/>
        <v>0</v>
      </c>
      <c r="P429" s="11">
        <f t="shared" si="40"/>
        <v>0</v>
      </c>
    </row>
    <row r="430" spans="1:16">
      <c r="A430" s="9">
        <f t="shared" si="43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44"/>
        <v>163.30000000000001</v>
      </c>
      <c r="G430" s="8">
        <v>0</v>
      </c>
      <c r="H430" s="8">
        <v>0</v>
      </c>
      <c r="I430" s="18">
        <v>0</v>
      </c>
      <c r="J430" s="18">
        <f t="shared" si="41"/>
        <v>0</v>
      </c>
      <c r="K430" s="10">
        <f t="shared" si="45"/>
        <v>0</v>
      </c>
      <c r="L430" s="10">
        <v>0</v>
      </c>
      <c r="M430" s="10">
        <v>0</v>
      </c>
      <c r="N430" s="201">
        <f t="shared" si="42"/>
        <v>0</v>
      </c>
      <c r="O430" s="10">
        <f t="shared" si="39"/>
        <v>0</v>
      </c>
      <c r="P430" s="11">
        <f t="shared" si="40"/>
        <v>0</v>
      </c>
    </row>
    <row r="431" spans="1:16">
      <c r="A431" s="9">
        <f t="shared" si="43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44"/>
        <v>449.9</v>
      </c>
      <c r="G431" s="8">
        <v>60</v>
      </c>
      <c r="H431" s="8">
        <v>43</v>
      </c>
      <c r="I431" s="18">
        <v>5.1190476190476189E-2</v>
      </c>
      <c r="J431" s="18">
        <f t="shared" si="41"/>
        <v>103.25170238095238</v>
      </c>
      <c r="K431" s="10">
        <f t="shared" si="45"/>
        <v>37.965650965476193</v>
      </c>
      <c r="L431" s="10">
        <v>39.885059523809524</v>
      </c>
      <c r="M431" s="10">
        <v>2.5533809523809525</v>
      </c>
      <c r="N431" s="201">
        <f t="shared" si="42"/>
        <v>2.5533809523809525</v>
      </c>
      <c r="O431" s="10">
        <f t="shared" si="39"/>
        <v>183.65579382261907</v>
      </c>
      <c r="P431" s="11">
        <f t="shared" si="40"/>
        <v>0.40821470065040916</v>
      </c>
    </row>
    <row r="432" spans="1:16">
      <c r="A432" s="9">
        <f t="shared" si="43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44"/>
        <v>434.1</v>
      </c>
      <c r="G432" s="8">
        <v>50</v>
      </c>
      <c r="H432" s="8">
        <v>42</v>
      </c>
      <c r="I432" s="18">
        <v>0.05</v>
      </c>
      <c r="J432" s="18">
        <f t="shared" si="41"/>
        <v>100.85050000000001</v>
      </c>
      <c r="K432" s="10">
        <f t="shared" si="45"/>
        <v>37.082728850000009</v>
      </c>
      <c r="L432" s="10">
        <v>38.957500000000003</v>
      </c>
      <c r="M432" s="10">
        <v>2.4940000000000002</v>
      </c>
      <c r="N432" s="201">
        <f t="shared" si="42"/>
        <v>2.4940000000000002</v>
      </c>
      <c r="O432" s="10">
        <f t="shared" si="39"/>
        <v>179.38472885000004</v>
      </c>
      <c r="P432" s="11">
        <f t="shared" si="40"/>
        <v>0.52055928279164254</v>
      </c>
    </row>
    <row r="433" spans="1:16">
      <c r="A433" s="9">
        <f t="shared" si="43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44"/>
        <v>271.3</v>
      </c>
      <c r="G433" s="8">
        <v>0</v>
      </c>
      <c r="H433" s="8">
        <v>0</v>
      </c>
      <c r="I433" s="18">
        <v>0</v>
      </c>
      <c r="J433" s="18">
        <f t="shared" si="41"/>
        <v>0</v>
      </c>
      <c r="K433" s="10">
        <f t="shared" si="45"/>
        <v>0</v>
      </c>
      <c r="L433" s="10">
        <v>0</v>
      </c>
      <c r="M433" s="10">
        <v>0</v>
      </c>
      <c r="N433" s="201">
        <f t="shared" si="42"/>
        <v>0</v>
      </c>
      <c r="O433" s="10">
        <f t="shared" si="39"/>
        <v>0</v>
      </c>
      <c r="P433" s="11">
        <f t="shared" si="40"/>
        <v>0</v>
      </c>
    </row>
    <row r="434" spans="1:16">
      <c r="A434" s="9">
        <f t="shared" si="43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44"/>
        <v>527.4</v>
      </c>
      <c r="G434" s="8">
        <v>75</v>
      </c>
      <c r="H434" s="8">
        <v>51</v>
      </c>
      <c r="I434" s="18">
        <v>6.0714285714285714E-2</v>
      </c>
      <c r="J434" s="18">
        <f t="shared" si="41"/>
        <v>122.46132142857142</v>
      </c>
      <c r="K434" s="10">
        <f t="shared" si="45"/>
        <v>45.029027889285715</v>
      </c>
      <c r="L434" s="10">
        <v>47.30553571428571</v>
      </c>
      <c r="M434" s="10">
        <v>3.0284285714285715</v>
      </c>
      <c r="N434" s="201">
        <f t="shared" si="42"/>
        <v>3.0284285714285715</v>
      </c>
      <c r="O434" s="10">
        <f t="shared" si="39"/>
        <v>217.82431360357143</v>
      </c>
      <c r="P434" s="11">
        <f t="shared" si="40"/>
        <v>0.47168539108612262</v>
      </c>
    </row>
    <row r="435" spans="1:16">
      <c r="A435" s="9">
        <f t="shared" si="43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44"/>
        <v>882.9</v>
      </c>
      <c r="G435" s="96">
        <v>100</v>
      </c>
      <c r="H435" s="96">
        <v>100</v>
      </c>
      <c r="I435" s="18">
        <v>0.11904761904761904</v>
      </c>
      <c r="J435" s="18">
        <f t="shared" si="41"/>
        <v>240.12023809523808</v>
      </c>
      <c r="K435" s="10">
        <f t="shared" si="45"/>
        <v>88.292211547619047</v>
      </c>
      <c r="L435" s="10">
        <v>92.75595238095238</v>
      </c>
      <c r="M435" s="10">
        <v>5.9380952380952383</v>
      </c>
      <c r="N435" s="201">
        <f t="shared" si="42"/>
        <v>5.9380952380952383</v>
      </c>
      <c r="O435" s="10">
        <f t="shared" si="39"/>
        <v>427.10649726190479</v>
      </c>
      <c r="P435" s="11">
        <f t="shared" si="40"/>
        <v>0.48375410268649316</v>
      </c>
    </row>
    <row r="436" spans="1:16">
      <c r="A436" s="9">
        <f t="shared" si="43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44"/>
        <v>1085.3</v>
      </c>
      <c r="G436" s="8">
        <v>90</v>
      </c>
      <c r="H436" s="8">
        <v>78</v>
      </c>
      <c r="I436" s="18">
        <v>9.285714285714286E-2</v>
      </c>
      <c r="J436" s="18">
        <f t="shared" si="41"/>
        <v>187.29378571428572</v>
      </c>
      <c r="K436" s="10">
        <f t="shared" si="45"/>
        <v>68.867925007142858</v>
      </c>
      <c r="L436" s="10">
        <v>72.349642857142854</v>
      </c>
      <c r="M436" s="10">
        <v>4.6317142857142857</v>
      </c>
      <c r="N436" s="201">
        <f t="shared" si="42"/>
        <v>4.6317142857142857</v>
      </c>
      <c r="O436" s="10">
        <f t="shared" si="39"/>
        <v>333.14306786428568</v>
      </c>
      <c r="P436" s="11">
        <f t="shared" si="40"/>
        <v>0.55774831385281387</v>
      </c>
    </row>
    <row r="437" spans="1:16">
      <c r="A437" s="9">
        <f t="shared" si="43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44"/>
        <v>488.2</v>
      </c>
      <c r="G437" s="8">
        <v>50</v>
      </c>
      <c r="H437" s="8">
        <v>50</v>
      </c>
      <c r="I437" s="18">
        <v>5.9523809523809521E-2</v>
      </c>
      <c r="J437" s="18">
        <f t="shared" si="41"/>
        <v>120.06011904761904</v>
      </c>
      <c r="K437" s="10">
        <f t="shared" si="45"/>
        <v>44.146105773809523</v>
      </c>
      <c r="L437" s="10">
        <v>46.37797619047619</v>
      </c>
      <c r="M437" s="10">
        <v>2.9690476190476192</v>
      </c>
      <c r="N437" s="201">
        <f t="shared" si="42"/>
        <v>2.9690476190476192</v>
      </c>
      <c r="O437" s="10">
        <f t="shared" si="39"/>
        <v>213.5532486309524</v>
      </c>
      <c r="P437" s="11">
        <f t="shared" si="40"/>
        <v>0.57453120428020554</v>
      </c>
    </row>
    <row r="438" spans="1:16">
      <c r="A438" s="9">
        <f t="shared" si="43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44"/>
        <v>531.9</v>
      </c>
      <c r="G438" s="8">
        <v>105</v>
      </c>
      <c r="H438" s="8">
        <v>93</v>
      </c>
      <c r="I438" s="18">
        <v>0.11071428571428571</v>
      </c>
      <c r="J438" s="18">
        <f t="shared" si="41"/>
        <v>223.31182142857142</v>
      </c>
      <c r="K438" s="10">
        <f t="shared" si="45"/>
        <v>82.111756739285724</v>
      </c>
      <c r="L438" s="10">
        <v>86.263035714285706</v>
      </c>
      <c r="M438" s="10">
        <v>5.5224285714285717</v>
      </c>
      <c r="N438" s="201">
        <f t="shared" si="42"/>
        <v>5.5224285714285717</v>
      </c>
      <c r="O438" s="10">
        <f t="shared" si="39"/>
        <v>397.20904245357144</v>
      </c>
      <c r="P438" s="11">
        <f t="shared" si="40"/>
        <v>0.86237308392004219</v>
      </c>
    </row>
    <row r="439" spans="1:16">
      <c r="A439" s="9">
        <f t="shared" si="43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44"/>
        <v>917.2</v>
      </c>
      <c r="G439" s="8">
        <v>169</v>
      </c>
      <c r="H439" s="8">
        <v>118</v>
      </c>
      <c r="I439" s="18">
        <v>0.14047619047619048</v>
      </c>
      <c r="J439" s="18">
        <f t="shared" si="41"/>
        <v>283.34188095238096</v>
      </c>
      <c r="K439" s="10">
        <f t="shared" si="45"/>
        <v>104.18480962619049</v>
      </c>
      <c r="L439" s="10">
        <v>109.45202380952381</v>
      </c>
      <c r="M439" s="10">
        <v>7.0069523809523817</v>
      </c>
      <c r="N439" s="201">
        <f t="shared" si="42"/>
        <v>7.0069523809523817</v>
      </c>
      <c r="O439" s="10">
        <f t="shared" si="39"/>
        <v>503.98566676904761</v>
      </c>
      <c r="P439" s="11">
        <f t="shared" si="40"/>
        <v>0.62645825577258873</v>
      </c>
    </row>
    <row r="440" spans="1:16">
      <c r="A440" s="9">
        <f t="shared" si="43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44"/>
        <v>246.1</v>
      </c>
      <c r="G440" s="8">
        <v>0</v>
      </c>
      <c r="H440" s="8">
        <v>0</v>
      </c>
      <c r="I440" s="18">
        <v>0</v>
      </c>
      <c r="J440" s="18">
        <f t="shared" si="41"/>
        <v>0</v>
      </c>
      <c r="K440" s="10">
        <f t="shared" si="45"/>
        <v>0</v>
      </c>
      <c r="L440" s="10">
        <v>0</v>
      </c>
      <c r="M440" s="10">
        <v>0</v>
      </c>
      <c r="N440" s="201">
        <f t="shared" si="42"/>
        <v>0</v>
      </c>
      <c r="O440" s="10">
        <f t="shared" si="39"/>
        <v>0</v>
      </c>
      <c r="P440" s="11">
        <f t="shared" si="40"/>
        <v>0</v>
      </c>
    </row>
    <row r="441" spans="1:16">
      <c r="A441" s="9">
        <f t="shared" si="43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44"/>
        <v>246.2</v>
      </c>
      <c r="G441" s="8">
        <v>0</v>
      </c>
      <c r="H441" s="8">
        <v>0</v>
      </c>
      <c r="I441" s="18">
        <v>0</v>
      </c>
      <c r="J441" s="18">
        <f t="shared" si="41"/>
        <v>0</v>
      </c>
      <c r="K441" s="10">
        <f t="shared" si="45"/>
        <v>0</v>
      </c>
      <c r="L441" s="10">
        <v>0</v>
      </c>
      <c r="M441" s="10">
        <v>0</v>
      </c>
      <c r="N441" s="201">
        <f t="shared" si="42"/>
        <v>0</v>
      </c>
      <c r="O441" s="10">
        <f t="shared" si="39"/>
        <v>0</v>
      </c>
      <c r="P441" s="11">
        <f t="shared" si="40"/>
        <v>0</v>
      </c>
    </row>
    <row r="442" spans="1:16">
      <c r="A442" s="9">
        <f t="shared" si="43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44"/>
        <v>192.4</v>
      </c>
      <c r="G442" s="8">
        <v>0</v>
      </c>
      <c r="H442" s="8">
        <v>0</v>
      </c>
      <c r="I442" s="18">
        <v>0</v>
      </c>
      <c r="J442" s="18">
        <f t="shared" si="41"/>
        <v>0</v>
      </c>
      <c r="K442" s="10">
        <f t="shared" si="45"/>
        <v>0</v>
      </c>
      <c r="L442" s="10">
        <v>0</v>
      </c>
      <c r="M442" s="10">
        <v>0</v>
      </c>
      <c r="N442" s="201">
        <f t="shared" si="42"/>
        <v>0</v>
      </c>
      <c r="O442" s="10">
        <f t="shared" si="39"/>
        <v>0</v>
      </c>
      <c r="P442" s="11">
        <f t="shared" si="40"/>
        <v>0</v>
      </c>
    </row>
    <row r="443" spans="1:16">
      <c r="A443" s="9">
        <f t="shared" si="43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44"/>
        <v>246.4</v>
      </c>
      <c r="G443" s="8">
        <v>0</v>
      </c>
      <c r="H443" s="8">
        <v>0</v>
      </c>
      <c r="I443" s="18">
        <v>0</v>
      </c>
      <c r="J443" s="18">
        <f t="shared" si="41"/>
        <v>0</v>
      </c>
      <c r="K443" s="10">
        <f t="shared" si="45"/>
        <v>0</v>
      </c>
      <c r="L443" s="10">
        <v>0</v>
      </c>
      <c r="M443" s="10">
        <v>0</v>
      </c>
      <c r="N443" s="201">
        <f t="shared" si="42"/>
        <v>0</v>
      </c>
      <c r="O443" s="10">
        <f t="shared" si="39"/>
        <v>0</v>
      </c>
      <c r="P443" s="11">
        <f t="shared" si="40"/>
        <v>0</v>
      </c>
    </row>
    <row r="444" spans="1:16">
      <c r="A444" s="9">
        <f t="shared" si="43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44"/>
        <v>245.5</v>
      </c>
      <c r="G444" s="8">
        <v>0</v>
      </c>
      <c r="H444" s="8">
        <v>0</v>
      </c>
      <c r="I444" s="18">
        <v>0</v>
      </c>
      <c r="J444" s="18">
        <f t="shared" si="41"/>
        <v>0</v>
      </c>
      <c r="K444" s="10">
        <f t="shared" si="45"/>
        <v>0</v>
      </c>
      <c r="L444" s="10">
        <v>0</v>
      </c>
      <c r="M444" s="10">
        <v>0</v>
      </c>
      <c r="N444" s="201">
        <f t="shared" si="42"/>
        <v>0</v>
      </c>
      <c r="O444" s="10">
        <f t="shared" si="39"/>
        <v>0</v>
      </c>
      <c r="P444" s="11">
        <f t="shared" si="40"/>
        <v>0</v>
      </c>
    </row>
    <row r="445" spans="1:16">
      <c r="A445" s="9">
        <f t="shared" si="43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44"/>
        <v>307.8</v>
      </c>
      <c r="G445" s="8">
        <v>0</v>
      </c>
      <c r="H445" s="8">
        <v>0</v>
      </c>
      <c r="I445" s="18">
        <v>0</v>
      </c>
      <c r="J445" s="18">
        <f t="shared" si="41"/>
        <v>0</v>
      </c>
      <c r="K445" s="10">
        <f t="shared" si="45"/>
        <v>0</v>
      </c>
      <c r="L445" s="10">
        <v>0</v>
      </c>
      <c r="M445" s="10">
        <v>0</v>
      </c>
      <c r="N445" s="201">
        <f t="shared" si="42"/>
        <v>0</v>
      </c>
      <c r="O445" s="10">
        <f t="shared" si="39"/>
        <v>0</v>
      </c>
      <c r="P445" s="11">
        <f t="shared" si="40"/>
        <v>0</v>
      </c>
    </row>
    <row r="446" spans="1:16">
      <c r="A446" s="9">
        <f t="shared" si="43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44"/>
        <v>272.2</v>
      </c>
      <c r="G446" s="8">
        <v>0</v>
      </c>
      <c r="H446" s="8">
        <v>0</v>
      </c>
      <c r="I446" s="18">
        <v>0</v>
      </c>
      <c r="J446" s="18">
        <f t="shared" si="41"/>
        <v>0</v>
      </c>
      <c r="K446" s="10">
        <f t="shared" si="45"/>
        <v>0</v>
      </c>
      <c r="L446" s="10">
        <v>0</v>
      </c>
      <c r="M446" s="10">
        <v>0</v>
      </c>
      <c r="N446" s="201">
        <f t="shared" si="42"/>
        <v>0</v>
      </c>
      <c r="O446" s="10">
        <f t="shared" si="39"/>
        <v>0</v>
      </c>
      <c r="P446" s="11">
        <f t="shared" si="40"/>
        <v>0</v>
      </c>
    </row>
    <row r="447" spans="1:16">
      <c r="A447" s="9">
        <f t="shared" si="43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44"/>
        <v>246.2</v>
      </c>
      <c r="G447" s="8">
        <v>0</v>
      </c>
      <c r="H447" s="8">
        <v>0</v>
      </c>
      <c r="I447" s="18">
        <v>0</v>
      </c>
      <c r="J447" s="18">
        <f t="shared" si="41"/>
        <v>0</v>
      </c>
      <c r="K447" s="10">
        <f t="shared" si="45"/>
        <v>0</v>
      </c>
      <c r="L447" s="10">
        <v>0</v>
      </c>
      <c r="M447" s="10">
        <v>0</v>
      </c>
      <c r="N447" s="201">
        <f t="shared" si="42"/>
        <v>0</v>
      </c>
      <c r="O447" s="10">
        <f t="shared" si="39"/>
        <v>0</v>
      </c>
      <c r="P447" s="11">
        <f t="shared" si="40"/>
        <v>0</v>
      </c>
    </row>
    <row r="448" spans="1:16">
      <c r="A448" s="9">
        <f t="shared" si="43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44"/>
        <v>289</v>
      </c>
      <c r="G448" s="8">
        <v>0</v>
      </c>
      <c r="H448" s="8">
        <v>0</v>
      </c>
      <c r="I448" s="18">
        <v>0</v>
      </c>
      <c r="J448" s="18">
        <f t="shared" si="41"/>
        <v>0</v>
      </c>
      <c r="K448" s="10">
        <f t="shared" si="45"/>
        <v>0</v>
      </c>
      <c r="L448" s="10">
        <v>0</v>
      </c>
      <c r="M448" s="10">
        <v>0</v>
      </c>
      <c r="N448" s="201">
        <f t="shared" si="42"/>
        <v>0</v>
      </c>
      <c r="O448" s="10">
        <f t="shared" si="39"/>
        <v>0</v>
      </c>
      <c r="P448" s="11">
        <f t="shared" si="40"/>
        <v>0</v>
      </c>
    </row>
    <row r="449" spans="1:16">
      <c r="A449" s="9">
        <f t="shared" si="43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44"/>
        <v>1625.6</v>
      </c>
      <c r="G449" s="8">
        <v>200</v>
      </c>
      <c r="H449" s="8">
        <v>187</v>
      </c>
      <c r="I449" s="18">
        <v>0.22261904761904761</v>
      </c>
      <c r="J449" s="18">
        <f t="shared" si="41"/>
        <v>449.02484523809522</v>
      </c>
      <c r="K449" s="10">
        <f t="shared" si="45"/>
        <v>165.10643559404764</v>
      </c>
      <c r="L449" s="10">
        <v>173.45363095238093</v>
      </c>
      <c r="M449" s="10">
        <v>11.104238095238095</v>
      </c>
      <c r="N449" s="201">
        <f t="shared" si="42"/>
        <v>11.104238095238095</v>
      </c>
      <c r="O449" s="10">
        <f t="shared" si="39"/>
        <v>798.689149879762</v>
      </c>
      <c r="P449" s="11">
        <f t="shared" si="40"/>
        <v>0.61033864426086049</v>
      </c>
    </row>
    <row r="450" spans="1:16">
      <c r="A450" s="9">
        <f t="shared" si="43"/>
        <v>445</v>
      </c>
      <c r="B450" s="106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44"/>
        <v>877.19999999999993</v>
      </c>
      <c r="G450" s="8">
        <v>200</v>
      </c>
      <c r="H450" s="8">
        <v>0</v>
      </c>
      <c r="I450" s="18">
        <v>0</v>
      </c>
      <c r="J450" s="18">
        <f t="shared" si="41"/>
        <v>0</v>
      </c>
      <c r="K450" s="10">
        <f t="shared" si="45"/>
        <v>0</v>
      </c>
      <c r="L450" s="10">
        <v>0</v>
      </c>
      <c r="M450" s="10">
        <v>0</v>
      </c>
      <c r="N450" s="201">
        <f t="shared" si="42"/>
        <v>0</v>
      </c>
      <c r="O450" s="10">
        <f t="shared" si="39"/>
        <v>0</v>
      </c>
      <c r="P450" s="11">
        <f t="shared" si="40"/>
        <v>0</v>
      </c>
    </row>
    <row r="451" spans="1:16">
      <c r="A451" s="9">
        <f t="shared" si="43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44"/>
        <v>722.80000000000007</v>
      </c>
      <c r="G451" s="8">
        <v>124</v>
      </c>
      <c r="H451" s="8">
        <v>93</v>
      </c>
      <c r="I451" s="18">
        <v>0.11071428571428571</v>
      </c>
      <c r="J451" s="18">
        <f t="shared" si="41"/>
        <v>223.31182142857142</v>
      </c>
      <c r="K451" s="10">
        <f t="shared" si="45"/>
        <v>82.111756739285724</v>
      </c>
      <c r="L451" s="10">
        <v>86.263035714285706</v>
      </c>
      <c r="M451" s="10">
        <v>5.5224285714285717</v>
      </c>
      <c r="N451" s="201">
        <f t="shared" si="42"/>
        <v>5.5224285714285717</v>
      </c>
      <c r="O451" s="10">
        <f t="shared" si="39"/>
        <v>397.20904245357144</v>
      </c>
      <c r="P451" s="11">
        <f t="shared" si="40"/>
        <v>0.6543806300717816</v>
      </c>
    </row>
    <row r="452" spans="1:16">
      <c r="A452" s="9">
        <f t="shared" si="43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44"/>
        <v>1175.7</v>
      </c>
      <c r="G452" s="8">
        <v>195</v>
      </c>
      <c r="H452" s="8">
        <v>194</v>
      </c>
      <c r="I452" s="18">
        <v>0.23095238095238096</v>
      </c>
      <c r="J452" s="18">
        <f t="shared" si="41"/>
        <v>465.83326190476191</v>
      </c>
      <c r="K452" s="10">
        <f t="shared" si="45"/>
        <v>171.28689040238098</v>
      </c>
      <c r="L452" s="10">
        <v>179.94654761904764</v>
      </c>
      <c r="M452" s="10">
        <v>11.519904761904764</v>
      </c>
      <c r="N452" s="201">
        <f t="shared" si="42"/>
        <v>11.519904761904764</v>
      </c>
      <c r="O452" s="10">
        <f t="shared" ref="O452:O479" si="46">J452+K452+L452+N452</f>
        <v>828.58660468809524</v>
      </c>
      <c r="P452" s="11">
        <f t="shared" ref="P452:P479" si="47">O452/C452</f>
        <v>0.83704071591887586</v>
      </c>
    </row>
    <row r="453" spans="1:16">
      <c r="A453" s="9">
        <f t="shared" si="43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44"/>
        <v>448.1</v>
      </c>
      <c r="G453" s="8">
        <v>65</v>
      </c>
      <c r="H453" s="8">
        <v>58</v>
      </c>
      <c r="I453" s="18">
        <v>6.9047619047619052E-2</v>
      </c>
      <c r="J453" s="18">
        <f t="shared" ref="J453:J478" si="48">I453*$J$2</f>
        <v>139.2697380952381</v>
      </c>
      <c r="K453" s="10">
        <f t="shared" si="45"/>
        <v>51.209482697619052</v>
      </c>
      <c r="L453" s="10">
        <v>53.798452380952384</v>
      </c>
      <c r="M453" s="10">
        <v>3.4440952380952385</v>
      </c>
      <c r="N453" s="201">
        <f t="shared" ref="N453:N478" si="49">M453*$N$2</f>
        <v>3.4440952380952385</v>
      </c>
      <c r="O453" s="10">
        <f t="shared" si="46"/>
        <v>247.72176841190478</v>
      </c>
      <c r="P453" s="11">
        <f t="shared" si="47"/>
        <v>0.72902227313685919</v>
      </c>
    </row>
    <row r="454" spans="1:16">
      <c r="A454" s="9">
        <f t="shared" si="43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44"/>
        <v>728.30000000000007</v>
      </c>
      <c r="G454" s="8">
        <v>95</v>
      </c>
      <c r="H454" s="8">
        <v>83</v>
      </c>
      <c r="I454" s="18">
        <v>9.8809523809523805E-2</v>
      </c>
      <c r="J454" s="18">
        <f t="shared" si="48"/>
        <v>199.29979761904761</v>
      </c>
      <c r="K454" s="10">
        <f t="shared" si="45"/>
        <v>73.282535584523814</v>
      </c>
      <c r="L454" s="10">
        <v>76.987440476190471</v>
      </c>
      <c r="M454" s="10">
        <v>4.9286190476190477</v>
      </c>
      <c r="N454" s="201">
        <f t="shared" si="49"/>
        <v>4.9286190476190477</v>
      </c>
      <c r="O454" s="10">
        <f t="shared" si="46"/>
        <v>354.49839272738092</v>
      </c>
      <c r="P454" s="11">
        <f t="shared" si="47"/>
        <v>0.60013271157504811</v>
      </c>
    </row>
    <row r="455" spans="1:16">
      <c r="A455" s="9">
        <f t="shared" si="43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44"/>
        <v>476.2</v>
      </c>
      <c r="G455" s="8">
        <v>50</v>
      </c>
      <c r="H455" s="8">
        <v>50</v>
      </c>
      <c r="I455" s="18">
        <v>5.9523809523809521E-2</v>
      </c>
      <c r="J455" s="18">
        <f t="shared" si="48"/>
        <v>120.06011904761904</v>
      </c>
      <c r="K455" s="10">
        <f t="shared" si="45"/>
        <v>44.146105773809523</v>
      </c>
      <c r="L455" s="10">
        <v>46.37797619047619</v>
      </c>
      <c r="M455" s="10">
        <v>2.9690476190476192</v>
      </c>
      <c r="N455" s="201">
        <f t="shared" si="49"/>
        <v>2.9690476190476192</v>
      </c>
      <c r="O455" s="10">
        <f t="shared" si="46"/>
        <v>213.5532486309524</v>
      </c>
      <c r="P455" s="11">
        <f t="shared" si="47"/>
        <v>0.59869147359392316</v>
      </c>
    </row>
    <row r="456" spans="1:16">
      <c r="A456" s="9">
        <f t="shared" ref="A456:A478" si="50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ref="F456:F476" si="51">C456+D456+E456</f>
        <v>845.1</v>
      </c>
      <c r="G456" s="8">
        <v>146</v>
      </c>
      <c r="H456" s="8">
        <v>96</v>
      </c>
      <c r="I456" s="18">
        <v>0.11428571428571428</v>
      </c>
      <c r="J456" s="18">
        <f t="shared" si="48"/>
        <v>230.51542857142857</v>
      </c>
      <c r="K456" s="10">
        <f t="shared" ref="K456:K478" si="52">J456*0.3677</f>
        <v>84.760523085714297</v>
      </c>
      <c r="L456" s="10">
        <v>89.045714285714283</v>
      </c>
      <c r="M456" s="10">
        <v>5.7005714285714291</v>
      </c>
      <c r="N456" s="201">
        <f t="shared" si="49"/>
        <v>5.7005714285714291</v>
      </c>
      <c r="O456" s="10">
        <f t="shared" si="46"/>
        <v>410.02223737142856</v>
      </c>
      <c r="P456" s="11">
        <f t="shared" si="47"/>
        <v>0.53416133060373705</v>
      </c>
    </row>
    <row r="457" spans="1:16">
      <c r="A457" s="9">
        <f t="shared" si="50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si="51"/>
        <v>407</v>
      </c>
      <c r="G457" s="96">
        <v>0</v>
      </c>
      <c r="H457" s="96">
        <v>0</v>
      </c>
      <c r="I457" s="18">
        <v>0</v>
      </c>
      <c r="J457" s="18">
        <f t="shared" si="48"/>
        <v>0</v>
      </c>
      <c r="K457" s="10">
        <f t="shared" si="52"/>
        <v>0</v>
      </c>
      <c r="L457" s="10">
        <v>0</v>
      </c>
      <c r="M457" s="10">
        <v>0</v>
      </c>
      <c r="N457" s="201">
        <f t="shared" si="49"/>
        <v>0</v>
      </c>
      <c r="O457" s="10">
        <f t="shared" si="46"/>
        <v>0</v>
      </c>
      <c r="P457" s="11">
        <f t="shared" si="47"/>
        <v>0</v>
      </c>
    </row>
    <row r="458" spans="1:16">
      <c r="A458" s="9">
        <f t="shared" si="50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51"/>
        <v>499.89</v>
      </c>
      <c r="G458" s="8">
        <v>35</v>
      </c>
      <c r="H458" s="8">
        <v>35</v>
      </c>
      <c r="I458" s="18">
        <v>4.1666666666666664E-2</v>
      </c>
      <c r="J458" s="18">
        <f t="shared" si="48"/>
        <v>84.042083333333323</v>
      </c>
      <c r="K458" s="10">
        <f t="shared" si="52"/>
        <v>30.902274041666665</v>
      </c>
      <c r="L458" s="10">
        <v>32.46458333333333</v>
      </c>
      <c r="M458" s="10">
        <v>2.0783333333333331</v>
      </c>
      <c r="N458" s="201">
        <f t="shared" si="49"/>
        <v>2.0783333333333331</v>
      </c>
      <c r="O458" s="10">
        <f t="shared" si="46"/>
        <v>149.48727404166664</v>
      </c>
      <c r="P458" s="11">
        <f t="shared" si="47"/>
        <v>0.3629300882314857</v>
      </c>
    </row>
    <row r="459" spans="1:16">
      <c r="A459" s="9">
        <f t="shared" si="50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51"/>
        <v>398.1</v>
      </c>
      <c r="G459" s="8">
        <v>46</v>
      </c>
      <c r="H459" s="8">
        <v>46</v>
      </c>
      <c r="I459" s="18">
        <v>5.4761904761904762E-2</v>
      </c>
      <c r="J459" s="18">
        <f t="shared" si="48"/>
        <v>110.45530952380952</v>
      </c>
      <c r="K459" s="10">
        <f t="shared" si="52"/>
        <v>40.614417311904759</v>
      </c>
      <c r="L459" s="10">
        <v>42.667738095238093</v>
      </c>
      <c r="M459" s="10">
        <v>2.7315238095238095</v>
      </c>
      <c r="N459" s="201">
        <f t="shared" si="49"/>
        <v>2.7315238095238095</v>
      </c>
      <c r="O459" s="10">
        <f t="shared" si="46"/>
        <v>196.46898874047619</v>
      </c>
      <c r="P459" s="11">
        <f t="shared" si="47"/>
        <v>0.84904489516195414</v>
      </c>
    </row>
    <row r="460" spans="1:16">
      <c r="A460" s="9">
        <f t="shared" si="50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51"/>
        <v>455.8</v>
      </c>
      <c r="G460" s="8">
        <v>84</v>
      </c>
      <c r="H460" s="8">
        <v>60</v>
      </c>
      <c r="I460" s="18">
        <v>7.1428571428571425E-2</v>
      </c>
      <c r="J460" s="18">
        <f t="shared" si="48"/>
        <v>144.07214285714284</v>
      </c>
      <c r="K460" s="10">
        <f t="shared" si="52"/>
        <v>52.975326928571427</v>
      </c>
      <c r="L460" s="10">
        <v>55.653571428571425</v>
      </c>
      <c r="M460" s="10">
        <v>3.5628571428571427</v>
      </c>
      <c r="N460" s="201">
        <f t="shared" si="49"/>
        <v>3.5628571428571427</v>
      </c>
      <c r="O460" s="10">
        <f t="shared" si="46"/>
        <v>256.26389835714281</v>
      </c>
      <c r="P460" s="11">
        <f t="shared" si="47"/>
        <v>0.65708691886446868</v>
      </c>
    </row>
    <row r="461" spans="1:16">
      <c r="A461" s="9">
        <f t="shared" si="50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51"/>
        <v>1434.3000000000002</v>
      </c>
      <c r="G461" s="8">
        <v>254</v>
      </c>
      <c r="H461" s="8">
        <v>170</v>
      </c>
      <c r="I461" s="18">
        <v>0.20238095238095238</v>
      </c>
      <c r="J461" s="18">
        <f t="shared" si="48"/>
        <v>408.20440476190475</v>
      </c>
      <c r="K461" s="10">
        <f t="shared" si="52"/>
        <v>150.09675963095239</v>
      </c>
      <c r="L461" s="10">
        <v>157.68511904761905</v>
      </c>
      <c r="M461" s="10">
        <v>10.094761904761905</v>
      </c>
      <c r="N461" s="201">
        <f t="shared" si="49"/>
        <v>10.094761904761905</v>
      </c>
      <c r="O461" s="10">
        <f t="shared" si="46"/>
        <v>726.08104534523807</v>
      </c>
      <c r="P461" s="11">
        <f t="shared" si="47"/>
        <v>0.59529478178670003</v>
      </c>
    </row>
    <row r="462" spans="1:16">
      <c r="A462" s="9">
        <f t="shared" si="50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51"/>
        <v>613.5</v>
      </c>
      <c r="G462" s="8">
        <v>122</v>
      </c>
      <c r="H462" s="8">
        <v>86</v>
      </c>
      <c r="I462" s="18">
        <v>0.10238095238095238</v>
      </c>
      <c r="J462" s="18">
        <f t="shared" si="48"/>
        <v>206.50340476190476</v>
      </c>
      <c r="K462" s="10">
        <f t="shared" si="52"/>
        <v>75.931301930952387</v>
      </c>
      <c r="L462" s="10">
        <v>79.770119047619048</v>
      </c>
      <c r="M462" s="10">
        <v>5.1067619047619051</v>
      </c>
      <c r="N462" s="201">
        <f t="shared" si="49"/>
        <v>5.1067619047619051</v>
      </c>
      <c r="O462" s="10">
        <f t="shared" si="46"/>
        <v>367.31158764523815</v>
      </c>
      <c r="P462" s="11">
        <f t="shared" si="47"/>
        <v>0.64735916046041264</v>
      </c>
    </row>
    <row r="463" spans="1:16">
      <c r="A463" s="9">
        <f t="shared" si="50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51"/>
        <v>289</v>
      </c>
      <c r="G463" s="8">
        <v>53</v>
      </c>
      <c r="H463" s="8">
        <v>50</v>
      </c>
      <c r="I463" s="18">
        <v>5.9523809523809521E-2</v>
      </c>
      <c r="J463" s="18">
        <f t="shared" si="48"/>
        <v>120.06011904761904</v>
      </c>
      <c r="K463" s="10">
        <f t="shared" si="52"/>
        <v>44.146105773809523</v>
      </c>
      <c r="L463" s="10">
        <v>46.37797619047619</v>
      </c>
      <c r="M463" s="10">
        <v>2.9690476190476192</v>
      </c>
      <c r="N463" s="201">
        <f t="shared" si="49"/>
        <v>2.9690476190476192</v>
      </c>
      <c r="O463" s="10">
        <f t="shared" si="46"/>
        <v>213.5532486309524</v>
      </c>
      <c r="P463" s="11">
        <f t="shared" si="47"/>
        <v>0.9755744569710022</v>
      </c>
    </row>
    <row r="464" spans="1:16">
      <c r="A464" s="9">
        <f t="shared" si="50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51"/>
        <v>525.79999999999995</v>
      </c>
      <c r="G464" s="8">
        <v>68</v>
      </c>
      <c r="H464" s="8">
        <v>0</v>
      </c>
      <c r="I464" s="18">
        <v>0</v>
      </c>
      <c r="J464" s="18">
        <f t="shared" si="48"/>
        <v>0</v>
      </c>
      <c r="K464" s="10">
        <f t="shared" si="52"/>
        <v>0</v>
      </c>
      <c r="L464" s="10">
        <v>0</v>
      </c>
      <c r="M464" s="10">
        <v>0</v>
      </c>
      <c r="N464" s="201">
        <f t="shared" si="49"/>
        <v>0</v>
      </c>
      <c r="O464" s="10">
        <f t="shared" si="46"/>
        <v>0</v>
      </c>
      <c r="P464" s="11">
        <f t="shared" si="47"/>
        <v>0</v>
      </c>
    </row>
    <row r="465" spans="1:16">
      <c r="A465" s="9">
        <f t="shared" si="50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51"/>
        <v>547</v>
      </c>
      <c r="G465" s="8">
        <v>115</v>
      </c>
      <c r="H465" s="8">
        <v>71</v>
      </c>
      <c r="I465" s="18">
        <v>8.4523809523809529E-2</v>
      </c>
      <c r="J465" s="18">
        <f t="shared" si="48"/>
        <v>170.48536904761906</v>
      </c>
      <c r="K465" s="10">
        <f t="shared" si="52"/>
        <v>62.687470198809535</v>
      </c>
      <c r="L465" s="10">
        <v>65.856726190476195</v>
      </c>
      <c r="M465" s="10">
        <v>4.2160476190476199</v>
      </c>
      <c r="N465" s="201">
        <f t="shared" si="49"/>
        <v>4.2160476190476199</v>
      </c>
      <c r="O465" s="10">
        <f t="shared" si="46"/>
        <v>303.24561305595245</v>
      </c>
      <c r="P465" s="11">
        <f t="shared" si="47"/>
        <v>0.57772073357963893</v>
      </c>
    </row>
    <row r="466" spans="1:16">
      <c r="A466" s="9">
        <f t="shared" si="50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51"/>
        <v>651.29999999999995</v>
      </c>
      <c r="G466" s="8">
        <v>155</v>
      </c>
      <c r="H466" s="8">
        <v>119</v>
      </c>
      <c r="I466" s="18">
        <v>0.14166666666666666</v>
      </c>
      <c r="J466" s="18">
        <f t="shared" si="48"/>
        <v>285.74308333333335</v>
      </c>
      <c r="K466" s="10">
        <f t="shared" si="52"/>
        <v>105.06773174166668</v>
      </c>
      <c r="L466" s="10">
        <v>110.37958333333333</v>
      </c>
      <c r="M466" s="10">
        <v>7.0663333333333336</v>
      </c>
      <c r="N466" s="201">
        <f t="shared" si="49"/>
        <v>7.0663333333333336</v>
      </c>
      <c r="O466" s="10">
        <f t="shared" si="46"/>
        <v>508.25673174166673</v>
      </c>
      <c r="P466" s="11">
        <f t="shared" si="47"/>
        <v>0.78037268807257298</v>
      </c>
    </row>
    <row r="467" spans="1:16">
      <c r="A467" s="9">
        <f t="shared" si="50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51"/>
        <v>277.90000000000003</v>
      </c>
      <c r="G467" s="96">
        <v>50</v>
      </c>
      <c r="H467" s="96">
        <v>50</v>
      </c>
      <c r="I467" s="18">
        <v>5.9523809523809521E-2</v>
      </c>
      <c r="J467" s="18">
        <f t="shared" si="48"/>
        <v>120.06011904761904</v>
      </c>
      <c r="K467" s="10">
        <f t="shared" si="52"/>
        <v>44.146105773809523</v>
      </c>
      <c r="L467" s="10">
        <v>46.37797619047619</v>
      </c>
      <c r="M467" s="10">
        <v>2.9690476190476192</v>
      </c>
      <c r="N467" s="201">
        <f t="shared" si="49"/>
        <v>2.9690476190476192</v>
      </c>
      <c r="O467" s="10">
        <f t="shared" si="46"/>
        <v>213.5532486309524</v>
      </c>
      <c r="P467" s="11">
        <f t="shared" si="47"/>
        <v>0.8688089854798714</v>
      </c>
    </row>
    <row r="468" spans="1:16">
      <c r="A468" s="9">
        <f t="shared" si="50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51"/>
        <v>610.70000000000005</v>
      </c>
      <c r="G468" s="8">
        <v>125</v>
      </c>
      <c r="H468" s="8">
        <v>85</v>
      </c>
      <c r="I468" s="18">
        <v>0.10119047619047619</v>
      </c>
      <c r="J468" s="18">
        <f t="shared" si="48"/>
        <v>204.10220238095238</v>
      </c>
      <c r="K468" s="10">
        <f t="shared" si="52"/>
        <v>75.048379815476196</v>
      </c>
      <c r="L468" s="10">
        <v>78.842559523809527</v>
      </c>
      <c r="M468" s="10">
        <v>5.0473809523809523</v>
      </c>
      <c r="N468" s="201">
        <f t="shared" si="49"/>
        <v>5.0473809523809523</v>
      </c>
      <c r="O468" s="10">
        <f t="shared" si="46"/>
        <v>363.04052267261903</v>
      </c>
      <c r="P468" s="11">
        <f t="shared" si="47"/>
        <v>0.65708691886446879</v>
      </c>
    </row>
    <row r="469" spans="1:16">
      <c r="A469" s="9">
        <f t="shared" si="50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51"/>
        <v>282.10000000000002</v>
      </c>
      <c r="G469" s="8">
        <v>0</v>
      </c>
      <c r="H469" s="8">
        <v>0</v>
      </c>
      <c r="I469" s="18">
        <v>0</v>
      </c>
      <c r="J469" s="18">
        <f t="shared" si="48"/>
        <v>0</v>
      </c>
      <c r="K469" s="10">
        <f t="shared" si="52"/>
        <v>0</v>
      </c>
      <c r="L469" s="10">
        <v>0</v>
      </c>
      <c r="M469" s="10">
        <v>0</v>
      </c>
      <c r="N469" s="201">
        <f t="shared" si="49"/>
        <v>0</v>
      </c>
      <c r="O469" s="10">
        <f t="shared" si="46"/>
        <v>0</v>
      </c>
      <c r="P469" s="11">
        <f t="shared" si="47"/>
        <v>0</v>
      </c>
    </row>
    <row r="470" spans="1:16">
      <c r="A470" s="9">
        <f t="shared" si="50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51"/>
        <v>188.5</v>
      </c>
      <c r="G470" s="8">
        <v>0</v>
      </c>
      <c r="H470" s="8">
        <v>0</v>
      </c>
      <c r="I470" s="18">
        <v>0</v>
      </c>
      <c r="J470" s="18">
        <f t="shared" si="48"/>
        <v>0</v>
      </c>
      <c r="K470" s="10">
        <f t="shared" si="52"/>
        <v>0</v>
      </c>
      <c r="L470" s="10">
        <v>0</v>
      </c>
      <c r="M470" s="10">
        <v>0</v>
      </c>
      <c r="N470" s="201">
        <f t="shared" si="49"/>
        <v>0</v>
      </c>
      <c r="O470" s="10">
        <f t="shared" si="46"/>
        <v>0</v>
      </c>
      <c r="P470" s="11">
        <f t="shared" si="47"/>
        <v>0</v>
      </c>
    </row>
    <row r="471" spans="1:16">
      <c r="A471" s="9">
        <f t="shared" si="50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51"/>
        <v>182.2</v>
      </c>
      <c r="G471" s="8">
        <v>0</v>
      </c>
      <c r="H471" s="8">
        <v>0</v>
      </c>
      <c r="I471" s="18">
        <v>0</v>
      </c>
      <c r="J471" s="18">
        <f t="shared" si="48"/>
        <v>0</v>
      </c>
      <c r="K471" s="10">
        <f t="shared" si="52"/>
        <v>0</v>
      </c>
      <c r="L471" s="10">
        <v>0</v>
      </c>
      <c r="M471" s="10">
        <v>0</v>
      </c>
      <c r="N471" s="201">
        <f t="shared" si="49"/>
        <v>0</v>
      </c>
      <c r="O471" s="10">
        <f t="shared" si="46"/>
        <v>0</v>
      </c>
      <c r="P471" s="11">
        <f t="shared" si="47"/>
        <v>0</v>
      </c>
    </row>
    <row r="472" spans="1:16">
      <c r="A472" s="9">
        <f t="shared" si="50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51"/>
        <v>505.8</v>
      </c>
      <c r="G472" s="8">
        <v>140</v>
      </c>
      <c r="H472" s="8">
        <v>79</v>
      </c>
      <c r="I472" s="18">
        <v>9.4047619047619047E-2</v>
      </c>
      <c r="J472" s="18">
        <f t="shared" si="48"/>
        <v>189.6949880952381</v>
      </c>
      <c r="K472" s="10">
        <f t="shared" si="52"/>
        <v>69.750847122619049</v>
      </c>
      <c r="L472" s="10">
        <v>73.277202380952374</v>
      </c>
      <c r="M472" s="10">
        <v>4.6910952380952384</v>
      </c>
      <c r="N472" s="201">
        <f t="shared" si="49"/>
        <v>4.6910952380952384</v>
      </c>
      <c r="O472" s="10">
        <f t="shared" si="46"/>
        <v>337.41413283690474</v>
      </c>
      <c r="P472" s="11">
        <f t="shared" si="47"/>
        <v>0.66709002142527629</v>
      </c>
    </row>
    <row r="473" spans="1:16">
      <c r="A473" s="9">
        <f t="shared" si="50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51"/>
        <v>248.8</v>
      </c>
      <c r="G473" s="8">
        <v>55</v>
      </c>
      <c r="H473" s="8">
        <v>50</v>
      </c>
      <c r="I473" s="18">
        <v>5.9523809523809521E-2</v>
      </c>
      <c r="J473" s="18">
        <f t="shared" si="48"/>
        <v>120.06011904761904</v>
      </c>
      <c r="K473" s="10">
        <f t="shared" si="52"/>
        <v>44.146105773809523</v>
      </c>
      <c r="L473" s="10">
        <v>46.37797619047619</v>
      </c>
      <c r="M473" s="10">
        <v>2.9690476190476192</v>
      </c>
      <c r="N473" s="201">
        <f t="shared" si="49"/>
        <v>2.9690476190476192</v>
      </c>
      <c r="O473" s="10">
        <f t="shared" si="46"/>
        <v>213.5532486309524</v>
      </c>
      <c r="P473" s="11">
        <f t="shared" si="47"/>
        <v>0.85833299288968001</v>
      </c>
    </row>
    <row r="474" spans="1:16">
      <c r="A474" s="9">
        <f t="shared" si="50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51"/>
        <v>370</v>
      </c>
      <c r="G474" s="96">
        <v>70</v>
      </c>
      <c r="H474" s="96">
        <v>70</v>
      </c>
      <c r="I474" s="18">
        <v>8.3333333333333329E-2</v>
      </c>
      <c r="J474" s="18">
        <f t="shared" si="48"/>
        <v>168.08416666666665</v>
      </c>
      <c r="K474" s="10">
        <f t="shared" si="52"/>
        <v>61.80454808333333</v>
      </c>
      <c r="L474" s="10">
        <v>64.92916666666666</v>
      </c>
      <c r="M474" s="10">
        <v>4.1566666666666663</v>
      </c>
      <c r="N474" s="201">
        <f t="shared" si="49"/>
        <v>4.1566666666666663</v>
      </c>
      <c r="O474" s="10">
        <f t="shared" si="46"/>
        <v>298.97454808333327</v>
      </c>
      <c r="P474" s="11">
        <f t="shared" si="47"/>
        <v>0.99261138141876926</v>
      </c>
    </row>
    <row r="475" spans="1:16">
      <c r="A475" s="9">
        <f t="shared" si="50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51"/>
        <v>388.1</v>
      </c>
      <c r="G475" s="8">
        <v>100</v>
      </c>
      <c r="H475" s="8">
        <v>95</v>
      </c>
      <c r="I475" s="18">
        <v>0.1130952380952381</v>
      </c>
      <c r="J475" s="18">
        <f t="shared" si="48"/>
        <v>228.11422619047619</v>
      </c>
      <c r="K475" s="10">
        <f t="shared" si="52"/>
        <v>83.877600970238106</v>
      </c>
      <c r="L475" s="10">
        <v>88.118154761904762</v>
      </c>
      <c r="M475" s="10">
        <v>5.6411904761904763</v>
      </c>
      <c r="N475" s="201">
        <f t="shared" si="49"/>
        <v>5.6411904761904763</v>
      </c>
      <c r="O475" s="10">
        <f t="shared" si="46"/>
        <v>405.75117239880956</v>
      </c>
      <c r="P475" s="11">
        <f t="shared" si="47"/>
        <v>1.0454809904633073</v>
      </c>
    </row>
    <row r="476" spans="1:16">
      <c r="A476" s="9">
        <f t="shared" si="50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51"/>
        <v>1686.83</v>
      </c>
      <c r="G476" s="96">
        <v>80</v>
      </c>
      <c r="H476" s="96">
        <v>80</v>
      </c>
      <c r="I476" s="18">
        <v>9.5238095238095233E-2</v>
      </c>
      <c r="J476" s="18">
        <f t="shared" si="48"/>
        <v>192.09619047619046</v>
      </c>
      <c r="K476" s="10">
        <f t="shared" si="52"/>
        <v>70.63376923809524</v>
      </c>
      <c r="L476" s="10">
        <v>74.204761904761895</v>
      </c>
      <c r="M476" s="10">
        <v>4.7504761904761903</v>
      </c>
      <c r="N476" s="201">
        <f t="shared" si="49"/>
        <v>4.7504761904761903</v>
      </c>
      <c r="O476" s="10">
        <f t="shared" si="46"/>
        <v>341.6851978095238</v>
      </c>
      <c r="P476" s="11">
        <f t="shared" si="47"/>
        <v>0.20256054125758008</v>
      </c>
    </row>
    <row r="477" spans="1:16">
      <c r="A477" s="9">
        <f t="shared" si="50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>C477+D477+E477</f>
        <v>488.5</v>
      </c>
      <c r="G477" s="8">
        <v>100</v>
      </c>
      <c r="H477" s="8">
        <v>65</v>
      </c>
      <c r="I477" s="18">
        <v>7.7380952380952384E-2</v>
      </c>
      <c r="J477" s="18">
        <f t="shared" si="48"/>
        <v>156.07815476190476</v>
      </c>
      <c r="K477" s="10">
        <f t="shared" si="52"/>
        <v>57.389937505952382</v>
      </c>
      <c r="L477" s="10">
        <v>60.29136904761905</v>
      </c>
      <c r="M477" s="10">
        <v>3.8597619047619052</v>
      </c>
      <c r="N477" s="201">
        <f t="shared" si="49"/>
        <v>3.8597619047619052</v>
      </c>
      <c r="O477" s="10">
        <f t="shared" si="46"/>
        <v>277.6192232202381</v>
      </c>
      <c r="P477" s="11">
        <f t="shared" si="47"/>
        <v>0.62316323955160069</v>
      </c>
    </row>
    <row r="478" spans="1:16">
      <c r="A478" s="9">
        <f t="shared" si="50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>C478+D478+E478</f>
        <v>250.6</v>
      </c>
      <c r="G478" s="8">
        <v>56</v>
      </c>
      <c r="H478" s="8">
        <v>42</v>
      </c>
      <c r="I478" s="18">
        <v>0.05</v>
      </c>
      <c r="J478" s="18">
        <f t="shared" si="48"/>
        <v>100.85050000000001</v>
      </c>
      <c r="K478" s="10">
        <f t="shared" si="52"/>
        <v>37.082728850000009</v>
      </c>
      <c r="L478" s="10">
        <v>38.957500000000003</v>
      </c>
      <c r="M478" s="10">
        <v>2.4940000000000002</v>
      </c>
      <c r="N478" s="201">
        <f t="shared" si="49"/>
        <v>2.4940000000000002</v>
      </c>
      <c r="O478" s="10">
        <f t="shared" si="46"/>
        <v>179.38472885000004</v>
      </c>
      <c r="P478" s="11">
        <f t="shared" si="47"/>
        <v>0.71582094513168415</v>
      </c>
    </row>
    <row r="479" spans="1:16" s="25" customFormat="1">
      <c r="A479" s="12"/>
      <c r="B479" s="17" t="s">
        <v>293</v>
      </c>
      <c r="C479" s="13">
        <f t="shared" ref="C479:L479" si="53">SUM(C6:C478)</f>
        <v>241198.24000000005</v>
      </c>
      <c r="D479" s="13">
        <f t="shared" si="53"/>
        <v>3526.4</v>
      </c>
      <c r="E479" s="13">
        <f t="shared" si="53"/>
        <v>7304.800000000002</v>
      </c>
      <c r="F479" s="13">
        <f t="shared" si="53"/>
        <v>252029.44000000006</v>
      </c>
      <c r="G479" s="13">
        <f t="shared" si="53"/>
        <v>29114.83</v>
      </c>
      <c r="H479" s="13">
        <f t="shared" si="53"/>
        <v>26632.07</v>
      </c>
      <c r="I479" s="39">
        <f t="shared" si="53"/>
        <v>31.704845238095245</v>
      </c>
      <c r="J479" s="13">
        <f t="shared" si="53"/>
        <v>63948.989893690421</v>
      </c>
      <c r="K479" s="13">
        <f t="shared" si="53"/>
        <v>23514.043583909988</v>
      </c>
      <c r="L479" s="13">
        <f t="shared" si="53"/>
        <v>24671.511998442849</v>
      </c>
      <c r="M479" s="13"/>
      <c r="N479" s="13">
        <f>SUM(N6:N478)</f>
        <v>1581.437680476191</v>
      </c>
      <c r="O479" s="15">
        <f t="shared" si="46"/>
        <v>113715.98315651943</v>
      </c>
      <c r="P479" s="11">
        <f t="shared" si="47"/>
        <v>0.47146274017803536</v>
      </c>
    </row>
    <row r="480" spans="1:16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18"/>
      <c r="K480" s="8"/>
      <c r="L480" s="10"/>
      <c r="M480" s="10"/>
      <c r="N480" s="10"/>
      <c r="O480" s="8"/>
      <c r="P480" s="8"/>
    </row>
    <row r="481" spans="1:18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38" si="54">C481+D481+E481</f>
        <v>2596.5</v>
      </c>
      <c r="G481" s="8">
        <v>208</v>
      </c>
      <c r="H481" s="8">
        <v>208</v>
      </c>
      <c r="I481" s="18">
        <f>H481/840</f>
        <v>0.24761904761904763</v>
      </c>
      <c r="J481" s="18">
        <f t="shared" ref="J481:J543" si="55">I481*$J$2</f>
        <v>499.45009523809523</v>
      </c>
      <c r="K481" s="10">
        <f t="shared" ref="K481:K538" si="56">J481*0.3677</f>
        <v>183.64780001904762</v>
      </c>
      <c r="L481" s="10">
        <v>192.93238095238095</v>
      </c>
      <c r="M481" s="10">
        <v>12.351238095238097</v>
      </c>
      <c r="N481" s="201">
        <f t="shared" ref="N481:N544" si="57">M481*$N$2</f>
        <v>12.351238095238097</v>
      </c>
      <c r="O481" s="10">
        <f t="shared" ref="O481:O512" si="58">J481+K481+L481+N481</f>
        <v>888.38151430476194</v>
      </c>
      <c r="P481" s="11">
        <f t="shared" ref="P481:P512" si="59">O481/C481</f>
        <v>0.34214577866541956</v>
      </c>
      <c r="R481" s="46"/>
    </row>
    <row r="482" spans="1:18">
      <c r="A482" s="9">
        <f t="shared" ref="A482:A545" si="60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54"/>
        <v>2681.11</v>
      </c>
      <c r="G482" s="8">
        <v>292</v>
      </c>
      <c r="H482" s="8">
        <v>292</v>
      </c>
      <c r="I482" s="18">
        <f t="shared" ref="I482:I543" si="61">H482/840</f>
        <v>0.34761904761904761</v>
      </c>
      <c r="J482" s="18">
        <f t="shared" si="55"/>
        <v>701.15109523809519</v>
      </c>
      <c r="K482" s="10">
        <f t="shared" si="56"/>
        <v>257.81325771904761</v>
      </c>
      <c r="L482" s="10">
        <v>270.84738095238095</v>
      </c>
      <c r="M482" s="10">
        <v>17.339238095238095</v>
      </c>
      <c r="N482" s="201">
        <f t="shared" si="57"/>
        <v>17.339238095238095</v>
      </c>
      <c r="O482" s="10">
        <f t="shared" si="58"/>
        <v>1247.1509720047618</v>
      </c>
      <c r="P482" s="11">
        <f t="shared" si="59"/>
        <v>0.46516217984519909</v>
      </c>
    </row>
    <row r="483" spans="1:18">
      <c r="A483" s="9">
        <f t="shared" si="60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54"/>
        <v>2592.2999999999997</v>
      </c>
      <c r="G483" s="8">
        <v>315</v>
      </c>
      <c r="H483" s="8">
        <v>315</v>
      </c>
      <c r="I483" s="18">
        <f t="shared" si="61"/>
        <v>0.375</v>
      </c>
      <c r="J483" s="18">
        <f t="shared" si="55"/>
        <v>756.37874999999997</v>
      </c>
      <c r="K483" s="10">
        <f t="shared" si="56"/>
        <v>278.12046637500003</v>
      </c>
      <c r="L483" s="10">
        <v>292.18124999999998</v>
      </c>
      <c r="M483" s="10">
        <v>18.704999999999998</v>
      </c>
      <c r="N483" s="201">
        <f t="shared" si="57"/>
        <v>18.704999999999998</v>
      </c>
      <c r="O483" s="10">
        <f t="shared" si="58"/>
        <v>1345.3854663749999</v>
      </c>
      <c r="P483" s="11">
        <f t="shared" si="59"/>
        <v>0.58439121986578058</v>
      </c>
    </row>
    <row r="484" spans="1:18">
      <c r="A484" s="9">
        <f t="shared" si="60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54"/>
        <v>2536.9</v>
      </c>
      <c r="G484" s="8">
        <v>210</v>
      </c>
      <c r="H484" s="8">
        <v>210</v>
      </c>
      <c r="I484" s="18">
        <f t="shared" si="61"/>
        <v>0.25</v>
      </c>
      <c r="J484" s="18">
        <f t="shared" si="55"/>
        <v>504.2525</v>
      </c>
      <c r="K484" s="10">
        <f t="shared" si="56"/>
        <v>185.41364425</v>
      </c>
      <c r="L484" s="10">
        <v>194.78749999999999</v>
      </c>
      <c r="M484" s="10">
        <v>12.47</v>
      </c>
      <c r="N484" s="201">
        <f t="shared" si="57"/>
        <v>12.47</v>
      </c>
      <c r="O484" s="10">
        <f t="shared" si="58"/>
        <v>896.92364425000005</v>
      </c>
      <c r="P484" s="11">
        <f t="shared" si="59"/>
        <v>0.37768386569395318</v>
      </c>
    </row>
    <row r="485" spans="1:18">
      <c r="A485" s="9">
        <f t="shared" si="60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54"/>
        <v>2589.6</v>
      </c>
      <c r="G485" s="8">
        <v>204</v>
      </c>
      <c r="H485" s="8">
        <v>204</v>
      </c>
      <c r="I485" s="18">
        <f t="shared" si="61"/>
        <v>0.24285714285714285</v>
      </c>
      <c r="J485" s="18">
        <f t="shared" si="55"/>
        <v>489.84528571428569</v>
      </c>
      <c r="K485" s="10">
        <f t="shared" si="56"/>
        <v>180.11611155714286</v>
      </c>
      <c r="L485" s="10">
        <v>189.22214285714284</v>
      </c>
      <c r="M485" s="10">
        <v>12.113714285714286</v>
      </c>
      <c r="N485" s="201">
        <f t="shared" si="57"/>
        <v>12.113714285714286</v>
      </c>
      <c r="O485" s="10">
        <f t="shared" si="58"/>
        <v>871.2972544142857</v>
      </c>
      <c r="P485" s="11">
        <f t="shared" si="59"/>
        <v>0.33646016929807143</v>
      </c>
    </row>
    <row r="486" spans="1:18">
      <c r="A486" s="9">
        <f t="shared" si="60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54"/>
        <v>3312.3</v>
      </c>
      <c r="G486" s="8">
        <v>260</v>
      </c>
      <c r="H486" s="8">
        <v>260</v>
      </c>
      <c r="I486" s="18">
        <f t="shared" si="61"/>
        <v>0.30952380952380953</v>
      </c>
      <c r="J486" s="18">
        <f t="shared" si="55"/>
        <v>624.31261904761902</v>
      </c>
      <c r="K486" s="10">
        <f t="shared" si="56"/>
        <v>229.55975002380953</v>
      </c>
      <c r="L486" s="10">
        <v>241.1654761904762</v>
      </c>
      <c r="M486" s="10">
        <v>15.439047619047621</v>
      </c>
      <c r="N486" s="201">
        <f t="shared" si="57"/>
        <v>15.439047619047621</v>
      </c>
      <c r="O486" s="10">
        <f t="shared" si="58"/>
        <v>1110.4768928809524</v>
      </c>
      <c r="P486" s="11">
        <f t="shared" si="59"/>
        <v>0.42516057003750235</v>
      </c>
    </row>
    <row r="487" spans="1:18">
      <c r="A487" s="9">
        <f t="shared" si="60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54"/>
        <v>2597.8000000000002</v>
      </c>
      <c r="G487" s="8">
        <v>205</v>
      </c>
      <c r="H487" s="8">
        <v>205</v>
      </c>
      <c r="I487" s="18">
        <f t="shared" si="61"/>
        <v>0.24404761904761904</v>
      </c>
      <c r="J487" s="18">
        <f t="shared" si="55"/>
        <v>492.24648809523808</v>
      </c>
      <c r="K487" s="10">
        <f t="shared" si="56"/>
        <v>180.99903367261905</v>
      </c>
      <c r="L487" s="10">
        <v>190.14970238095236</v>
      </c>
      <c r="M487" s="10">
        <v>12.173095238095238</v>
      </c>
      <c r="N487" s="201">
        <f t="shared" si="57"/>
        <v>12.173095238095238</v>
      </c>
      <c r="O487" s="10">
        <f t="shared" si="58"/>
        <v>875.5683193869047</v>
      </c>
      <c r="P487" s="11">
        <f t="shared" si="59"/>
        <v>0.33704223550192647</v>
      </c>
    </row>
    <row r="488" spans="1:18">
      <c r="A488" s="9">
        <f t="shared" si="60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54"/>
        <v>3555.9</v>
      </c>
      <c r="G488" s="8">
        <v>274</v>
      </c>
      <c r="H488" s="8">
        <v>274</v>
      </c>
      <c r="I488" s="18">
        <f t="shared" si="61"/>
        <v>0.3261904761904762</v>
      </c>
      <c r="J488" s="18">
        <f t="shared" si="55"/>
        <v>657.9294523809524</v>
      </c>
      <c r="K488" s="10">
        <f t="shared" si="56"/>
        <v>241.9206596404762</v>
      </c>
      <c r="L488" s="10">
        <v>254.15130952380952</v>
      </c>
      <c r="M488" s="10">
        <v>16.270380952380954</v>
      </c>
      <c r="N488" s="201">
        <f t="shared" si="57"/>
        <v>16.270380952380954</v>
      </c>
      <c r="O488" s="10">
        <f t="shared" si="58"/>
        <v>1170.2718024976191</v>
      </c>
      <c r="P488" s="11">
        <f t="shared" si="59"/>
        <v>0.32910706220580416</v>
      </c>
    </row>
    <row r="489" spans="1:18">
      <c r="A489" s="9">
        <f t="shared" si="60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54"/>
        <v>3656</v>
      </c>
      <c r="G489" s="8">
        <v>280</v>
      </c>
      <c r="H489" s="8">
        <v>280</v>
      </c>
      <c r="I489" s="18">
        <f t="shared" si="61"/>
        <v>0.33333333333333331</v>
      </c>
      <c r="J489" s="18">
        <f t="shared" si="55"/>
        <v>672.33666666666659</v>
      </c>
      <c r="K489" s="10">
        <f t="shared" si="56"/>
        <v>247.21819233333332</v>
      </c>
      <c r="L489" s="10">
        <v>259.71666666666664</v>
      </c>
      <c r="M489" s="10">
        <v>16.626666666666665</v>
      </c>
      <c r="N489" s="201">
        <f t="shared" si="57"/>
        <v>16.626666666666665</v>
      </c>
      <c r="O489" s="10">
        <f t="shared" si="58"/>
        <v>1195.8981923333331</v>
      </c>
      <c r="P489" s="11">
        <f t="shared" si="59"/>
        <v>0.32710563247629459</v>
      </c>
    </row>
    <row r="490" spans="1:18">
      <c r="A490" s="9">
        <f t="shared" si="60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54"/>
        <v>2610.1999999999998</v>
      </c>
      <c r="G490" s="8">
        <v>204</v>
      </c>
      <c r="H490" s="8">
        <v>204</v>
      </c>
      <c r="I490" s="18">
        <f t="shared" si="61"/>
        <v>0.24285714285714285</v>
      </c>
      <c r="J490" s="18">
        <f t="shared" si="55"/>
        <v>489.84528571428569</v>
      </c>
      <c r="K490" s="10">
        <f t="shared" si="56"/>
        <v>180.11611155714286</v>
      </c>
      <c r="L490" s="10">
        <v>189.22214285714284</v>
      </c>
      <c r="M490" s="10">
        <v>12.113714285714286</v>
      </c>
      <c r="N490" s="201">
        <f t="shared" si="57"/>
        <v>12.113714285714286</v>
      </c>
      <c r="O490" s="10">
        <f t="shared" si="58"/>
        <v>871.2972544142857</v>
      </c>
      <c r="P490" s="11">
        <f t="shared" si="59"/>
        <v>0.33380478676510833</v>
      </c>
    </row>
    <row r="491" spans="1:18">
      <c r="A491" s="9">
        <f t="shared" si="60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54"/>
        <v>3617.86</v>
      </c>
      <c r="G491" s="8">
        <v>282</v>
      </c>
      <c r="H491" s="8">
        <v>282</v>
      </c>
      <c r="I491" s="18">
        <f t="shared" si="61"/>
        <v>0.33571428571428569</v>
      </c>
      <c r="J491" s="18">
        <f t="shared" si="55"/>
        <v>677.13907142857136</v>
      </c>
      <c r="K491" s="10">
        <f t="shared" si="56"/>
        <v>248.9840365642857</v>
      </c>
      <c r="L491" s="10">
        <v>261.57178571428568</v>
      </c>
      <c r="M491" s="10">
        <v>16.745428571428572</v>
      </c>
      <c r="N491" s="201">
        <f t="shared" si="57"/>
        <v>16.745428571428572</v>
      </c>
      <c r="O491" s="10">
        <f t="shared" si="58"/>
        <v>1204.4403222785713</v>
      </c>
      <c r="P491" s="11">
        <f t="shared" si="59"/>
        <v>0.33291512725162703</v>
      </c>
    </row>
    <row r="492" spans="1:18">
      <c r="A492" s="9">
        <f t="shared" si="60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54"/>
        <v>2642.1</v>
      </c>
      <c r="G492" s="8">
        <v>210</v>
      </c>
      <c r="H492" s="8">
        <v>210</v>
      </c>
      <c r="I492" s="18">
        <f t="shared" si="61"/>
        <v>0.25</v>
      </c>
      <c r="J492" s="18">
        <f t="shared" si="55"/>
        <v>504.2525</v>
      </c>
      <c r="K492" s="10">
        <f t="shared" si="56"/>
        <v>185.41364425</v>
      </c>
      <c r="L492" s="10">
        <v>194.78749999999999</v>
      </c>
      <c r="M492" s="10">
        <v>12.47</v>
      </c>
      <c r="N492" s="201">
        <f t="shared" si="57"/>
        <v>12.47</v>
      </c>
      <c r="O492" s="10">
        <f t="shared" si="58"/>
        <v>896.92364425000005</v>
      </c>
      <c r="P492" s="11">
        <f t="shared" si="59"/>
        <v>0.33947376868778628</v>
      </c>
    </row>
    <row r="493" spans="1:18">
      <c r="A493" s="9">
        <f t="shared" si="60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54"/>
        <v>3623.6</v>
      </c>
      <c r="G493" s="8">
        <v>275</v>
      </c>
      <c r="H493" s="8">
        <v>275</v>
      </c>
      <c r="I493" s="18">
        <f t="shared" si="61"/>
        <v>0.32738095238095238</v>
      </c>
      <c r="J493" s="18">
        <f t="shared" si="55"/>
        <v>660.33065476190473</v>
      </c>
      <c r="K493" s="10">
        <f t="shared" si="56"/>
        <v>242.80358175595239</v>
      </c>
      <c r="L493" s="10">
        <v>255.07886904761904</v>
      </c>
      <c r="M493" s="10">
        <v>16.329761904761906</v>
      </c>
      <c r="N493" s="201">
        <f t="shared" si="57"/>
        <v>16.329761904761906</v>
      </c>
      <c r="O493" s="10">
        <f t="shared" si="58"/>
        <v>1174.542867470238</v>
      </c>
      <c r="P493" s="11">
        <f t="shared" si="59"/>
        <v>0.32413700945751134</v>
      </c>
    </row>
    <row r="494" spans="1:18">
      <c r="A494" s="9">
        <f t="shared" si="60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54"/>
        <v>3546</v>
      </c>
      <c r="G494" s="8">
        <v>268</v>
      </c>
      <c r="H494" s="8">
        <v>268</v>
      </c>
      <c r="I494" s="18">
        <f t="shared" si="61"/>
        <v>0.31904761904761902</v>
      </c>
      <c r="J494" s="18">
        <f t="shared" si="55"/>
        <v>643.52223809523809</v>
      </c>
      <c r="K494" s="10">
        <f t="shared" si="56"/>
        <v>236.62312694761906</v>
      </c>
      <c r="L494" s="10">
        <v>248.58595238095236</v>
      </c>
      <c r="M494" s="10">
        <v>15.914095238095237</v>
      </c>
      <c r="N494" s="201">
        <f t="shared" si="57"/>
        <v>15.914095238095237</v>
      </c>
      <c r="O494" s="10">
        <f t="shared" si="58"/>
        <v>1144.6454126619049</v>
      </c>
      <c r="P494" s="11">
        <f t="shared" si="59"/>
        <v>0.32279904474391002</v>
      </c>
    </row>
    <row r="495" spans="1:18">
      <c r="A495" s="9">
        <f t="shared" si="60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54"/>
        <v>3601.2000000000003</v>
      </c>
      <c r="G495" s="8">
        <v>282</v>
      </c>
      <c r="H495" s="8">
        <v>282</v>
      </c>
      <c r="I495" s="18">
        <f t="shared" si="61"/>
        <v>0.33571428571428569</v>
      </c>
      <c r="J495" s="18">
        <f t="shared" si="55"/>
        <v>677.13907142857136</v>
      </c>
      <c r="K495" s="10">
        <f t="shared" si="56"/>
        <v>248.9840365642857</v>
      </c>
      <c r="L495" s="10">
        <v>261.57178571428568</v>
      </c>
      <c r="M495" s="10">
        <v>16.745428571428572</v>
      </c>
      <c r="N495" s="201">
        <f t="shared" si="57"/>
        <v>16.745428571428572</v>
      </c>
      <c r="O495" s="10">
        <f t="shared" si="58"/>
        <v>1204.4403222785713</v>
      </c>
      <c r="P495" s="11">
        <f t="shared" si="59"/>
        <v>0.33991091106806209</v>
      </c>
    </row>
    <row r="496" spans="1:18">
      <c r="A496" s="9">
        <f t="shared" si="60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54"/>
        <v>3591.7</v>
      </c>
      <c r="G496" s="8">
        <v>282</v>
      </c>
      <c r="H496" s="8">
        <v>282</v>
      </c>
      <c r="I496" s="18">
        <f t="shared" si="61"/>
        <v>0.33571428571428569</v>
      </c>
      <c r="J496" s="18">
        <f t="shared" si="55"/>
        <v>677.13907142857136</v>
      </c>
      <c r="K496" s="10">
        <f t="shared" si="56"/>
        <v>248.9840365642857</v>
      </c>
      <c r="L496" s="10">
        <v>261.57178571428568</v>
      </c>
      <c r="M496" s="10">
        <v>16.745428571428572</v>
      </c>
      <c r="N496" s="201">
        <f t="shared" si="57"/>
        <v>16.745428571428572</v>
      </c>
      <c r="O496" s="10">
        <f t="shared" si="58"/>
        <v>1204.4403222785713</v>
      </c>
      <c r="P496" s="11">
        <f t="shared" si="59"/>
        <v>0.33533990096015015</v>
      </c>
    </row>
    <row r="497" spans="1:16">
      <c r="A497" s="9">
        <f t="shared" si="60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54"/>
        <v>3629.3</v>
      </c>
      <c r="G497" s="8">
        <v>272</v>
      </c>
      <c r="H497" s="8">
        <v>272</v>
      </c>
      <c r="I497" s="18">
        <f t="shared" si="61"/>
        <v>0.32380952380952382</v>
      </c>
      <c r="J497" s="18">
        <f t="shared" si="55"/>
        <v>653.12704761904763</v>
      </c>
      <c r="K497" s="10">
        <f t="shared" si="56"/>
        <v>240.15481540952382</v>
      </c>
      <c r="L497" s="10">
        <v>252.29619047619047</v>
      </c>
      <c r="M497" s="10">
        <v>16.15161904761905</v>
      </c>
      <c r="N497" s="201">
        <f t="shared" si="57"/>
        <v>16.15161904761905</v>
      </c>
      <c r="O497" s="10">
        <f t="shared" si="58"/>
        <v>1161.7296725523811</v>
      </c>
      <c r="P497" s="11">
        <f t="shared" si="59"/>
        <v>0.32524137645297491</v>
      </c>
    </row>
    <row r="498" spans="1:16">
      <c r="A498" s="9">
        <f t="shared" si="60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54"/>
        <v>3581.9</v>
      </c>
      <c r="G498" s="8">
        <v>276</v>
      </c>
      <c r="H498" s="8">
        <v>276</v>
      </c>
      <c r="I498" s="18">
        <f t="shared" si="61"/>
        <v>0.32857142857142857</v>
      </c>
      <c r="J498" s="18">
        <f t="shared" si="55"/>
        <v>662.73185714285717</v>
      </c>
      <c r="K498" s="10">
        <f t="shared" si="56"/>
        <v>243.68650387142858</v>
      </c>
      <c r="L498" s="10">
        <v>256.00642857142856</v>
      </c>
      <c r="M498" s="10">
        <v>16.389142857142858</v>
      </c>
      <c r="N498" s="201">
        <f t="shared" si="57"/>
        <v>16.389142857142858</v>
      </c>
      <c r="O498" s="10">
        <f t="shared" si="58"/>
        <v>1178.8139324428571</v>
      </c>
      <c r="P498" s="11">
        <f t="shared" si="59"/>
        <v>0.32910297117252213</v>
      </c>
    </row>
    <row r="499" spans="1:16">
      <c r="A499" s="9">
        <f t="shared" si="60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54"/>
        <v>2962.6</v>
      </c>
      <c r="G499" s="8">
        <v>238</v>
      </c>
      <c r="H499" s="8">
        <v>238</v>
      </c>
      <c r="I499" s="18">
        <f t="shared" si="61"/>
        <v>0.28333333333333333</v>
      </c>
      <c r="J499" s="18">
        <f t="shared" si="55"/>
        <v>571.48616666666669</v>
      </c>
      <c r="K499" s="10">
        <f t="shared" si="56"/>
        <v>210.13546348333335</v>
      </c>
      <c r="L499" s="10">
        <v>220.75916666666666</v>
      </c>
      <c r="M499" s="10">
        <v>14.132666666666667</v>
      </c>
      <c r="N499" s="201">
        <f t="shared" si="57"/>
        <v>14.132666666666667</v>
      </c>
      <c r="O499" s="10">
        <f t="shared" si="58"/>
        <v>1016.5134634833335</v>
      </c>
      <c r="P499" s="11">
        <f t="shared" si="59"/>
        <v>0.3921885348521677</v>
      </c>
    </row>
    <row r="500" spans="1:16">
      <c r="A500" s="9">
        <f t="shared" si="60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54"/>
        <v>3131.5</v>
      </c>
      <c r="G500" s="8">
        <v>246</v>
      </c>
      <c r="H500" s="8">
        <v>246</v>
      </c>
      <c r="I500" s="18">
        <f t="shared" si="61"/>
        <v>0.29285714285714287</v>
      </c>
      <c r="J500" s="18">
        <f t="shared" si="55"/>
        <v>590.69578571428576</v>
      </c>
      <c r="K500" s="10">
        <f t="shared" si="56"/>
        <v>217.19884040714288</v>
      </c>
      <c r="L500" s="10">
        <v>228.17964285714285</v>
      </c>
      <c r="M500" s="10">
        <v>14.607714285714287</v>
      </c>
      <c r="N500" s="201">
        <f t="shared" si="57"/>
        <v>14.607714285714287</v>
      </c>
      <c r="O500" s="10">
        <f t="shared" si="58"/>
        <v>1050.6819832642859</v>
      </c>
      <c r="P500" s="11">
        <f t="shared" si="59"/>
        <v>0.33999352272086397</v>
      </c>
    </row>
    <row r="501" spans="1:16">
      <c r="A501" s="9">
        <f t="shared" si="60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54"/>
        <v>2797.7</v>
      </c>
      <c r="G501" s="8">
        <v>273</v>
      </c>
      <c r="H501" s="8">
        <v>273</v>
      </c>
      <c r="I501" s="18">
        <f t="shared" si="61"/>
        <v>0.32500000000000001</v>
      </c>
      <c r="J501" s="18">
        <f t="shared" si="55"/>
        <v>655.52825000000007</v>
      </c>
      <c r="K501" s="10">
        <f t="shared" si="56"/>
        <v>241.03773752500004</v>
      </c>
      <c r="L501" s="10">
        <v>253.22375</v>
      </c>
      <c r="M501" s="10">
        <v>16.211000000000002</v>
      </c>
      <c r="N501" s="201">
        <f t="shared" si="57"/>
        <v>16.211000000000002</v>
      </c>
      <c r="O501" s="10">
        <f t="shared" si="58"/>
        <v>1166.000737525</v>
      </c>
      <c r="P501" s="11">
        <f t="shared" si="59"/>
        <v>0.41677118258748258</v>
      </c>
    </row>
    <row r="502" spans="1:16">
      <c r="A502" s="9">
        <f t="shared" si="60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54"/>
        <v>2617</v>
      </c>
      <c r="G502" s="8">
        <v>198</v>
      </c>
      <c r="H502" s="8">
        <v>198</v>
      </c>
      <c r="I502" s="18">
        <f t="shared" si="61"/>
        <v>0.23571428571428571</v>
      </c>
      <c r="J502" s="18">
        <f t="shared" si="55"/>
        <v>475.43807142857139</v>
      </c>
      <c r="K502" s="10">
        <f t="shared" si="56"/>
        <v>174.81857886428571</v>
      </c>
      <c r="L502" s="10">
        <v>183.65678571428572</v>
      </c>
      <c r="M502" s="10">
        <v>11.757428571428571</v>
      </c>
      <c r="N502" s="201">
        <f t="shared" si="57"/>
        <v>11.757428571428571</v>
      </c>
      <c r="O502" s="10">
        <f t="shared" si="58"/>
        <v>845.67086457857135</v>
      </c>
      <c r="P502" s="11">
        <f t="shared" si="59"/>
        <v>0.32314515268573607</v>
      </c>
    </row>
    <row r="503" spans="1:16">
      <c r="A503" s="9">
        <f t="shared" si="60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54"/>
        <v>3127.7</v>
      </c>
      <c r="G503" s="8">
        <v>273</v>
      </c>
      <c r="H503" s="8">
        <v>273</v>
      </c>
      <c r="I503" s="18">
        <f t="shared" si="61"/>
        <v>0.32500000000000001</v>
      </c>
      <c r="J503" s="18">
        <f t="shared" si="55"/>
        <v>655.52825000000007</v>
      </c>
      <c r="K503" s="10">
        <f t="shared" si="56"/>
        <v>241.03773752500004</v>
      </c>
      <c r="L503" s="10">
        <v>253.22375</v>
      </c>
      <c r="M503" s="10">
        <v>16.211000000000002</v>
      </c>
      <c r="N503" s="201">
        <f t="shared" si="57"/>
        <v>16.211000000000002</v>
      </c>
      <c r="O503" s="10">
        <f t="shared" si="58"/>
        <v>1166.000737525</v>
      </c>
      <c r="P503" s="11">
        <f t="shared" si="59"/>
        <v>0.37279813841640824</v>
      </c>
    </row>
    <row r="504" spans="1:16">
      <c r="A504" s="9">
        <f t="shared" si="60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54"/>
        <v>6480.4</v>
      </c>
      <c r="G504" s="8">
        <v>797</v>
      </c>
      <c r="H504" s="8">
        <v>797</v>
      </c>
      <c r="I504" s="18">
        <f t="shared" si="61"/>
        <v>0.94880952380952377</v>
      </c>
      <c r="J504" s="18">
        <f t="shared" si="55"/>
        <v>1913.7582976190474</v>
      </c>
      <c r="K504" s="10">
        <f t="shared" si="56"/>
        <v>703.68892603452377</v>
      </c>
      <c r="L504" s="10">
        <v>739.26494047619042</v>
      </c>
      <c r="M504" s="10">
        <v>47.326619047619047</v>
      </c>
      <c r="N504" s="201">
        <f t="shared" si="57"/>
        <v>47.326619047619047</v>
      </c>
      <c r="O504" s="10">
        <f t="shared" si="58"/>
        <v>3404.038783177381</v>
      </c>
      <c r="P504" s="11">
        <f t="shared" si="59"/>
        <v>0.52528220220624977</v>
      </c>
    </row>
    <row r="505" spans="1:16">
      <c r="A505" s="9">
        <f t="shared" si="60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54"/>
        <v>1923</v>
      </c>
      <c r="G505" s="8">
        <v>219.9</v>
      </c>
      <c r="H505" s="8">
        <v>219.9</v>
      </c>
      <c r="I505" s="18">
        <f t="shared" si="61"/>
        <v>0.26178571428571429</v>
      </c>
      <c r="J505" s="18">
        <f t="shared" si="55"/>
        <v>528.02440357142859</v>
      </c>
      <c r="K505" s="10">
        <f t="shared" si="56"/>
        <v>194.1545731932143</v>
      </c>
      <c r="L505" s="10">
        <v>203.97033928571429</v>
      </c>
      <c r="M505" s="10">
        <v>13.057871428571429</v>
      </c>
      <c r="N505" s="201">
        <f t="shared" si="57"/>
        <v>13.057871428571429</v>
      </c>
      <c r="O505" s="10">
        <f t="shared" si="58"/>
        <v>939.20718747892863</v>
      </c>
      <c r="P505" s="11">
        <f t="shared" si="59"/>
        <v>0.4884072737799941</v>
      </c>
    </row>
    <row r="506" spans="1:16">
      <c r="A506" s="9">
        <f t="shared" si="60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54"/>
        <v>176.3</v>
      </c>
      <c r="G506" s="8"/>
      <c r="H506" s="8"/>
      <c r="I506" s="18">
        <f t="shared" si="61"/>
        <v>0</v>
      </c>
      <c r="J506" s="18">
        <f t="shared" si="55"/>
        <v>0</v>
      </c>
      <c r="K506" s="10">
        <f t="shared" si="56"/>
        <v>0</v>
      </c>
      <c r="L506" s="10">
        <v>0</v>
      </c>
      <c r="M506" s="10">
        <v>0</v>
      </c>
      <c r="N506" s="201">
        <f t="shared" si="57"/>
        <v>0</v>
      </c>
      <c r="O506" s="10">
        <f t="shared" si="58"/>
        <v>0</v>
      </c>
      <c r="P506" s="11">
        <f t="shared" si="59"/>
        <v>0</v>
      </c>
    </row>
    <row r="507" spans="1:16">
      <c r="A507" s="9">
        <f t="shared" si="60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54"/>
        <v>3576.1</v>
      </c>
      <c r="G507" s="8">
        <v>243</v>
      </c>
      <c r="H507" s="8">
        <v>243</v>
      </c>
      <c r="I507" s="18">
        <f t="shared" si="61"/>
        <v>0.28928571428571431</v>
      </c>
      <c r="J507" s="18">
        <f t="shared" si="55"/>
        <v>583.49217857142867</v>
      </c>
      <c r="K507" s="10">
        <f t="shared" si="56"/>
        <v>214.55007406071434</v>
      </c>
      <c r="L507" s="10">
        <v>225.39696428571429</v>
      </c>
      <c r="M507" s="10">
        <v>14.42957142857143</v>
      </c>
      <c r="N507" s="201">
        <f t="shared" si="57"/>
        <v>14.42957142857143</v>
      </c>
      <c r="O507" s="10">
        <f t="shared" si="58"/>
        <v>1037.8687883464288</v>
      </c>
      <c r="P507" s="11">
        <f t="shared" si="59"/>
        <v>0.29022364820514773</v>
      </c>
    </row>
    <row r="508" spans="1:16">
      <c r="A508" s="9">
        <f t="shared" si="60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54"/>
        <v>1071.5</v>
      </c>
      <c r="G508" s="8">
        <v>106</v>
      </c>
      <c r="H508" s="8">
        <v>106</v>
      </c>
      <c r="I508" s="18">
        <f t="shared" si="61"/>
        <v>0.12619047619047619</v>
      </c>
      <c r="J508" s="18">
        <f t="shared" si="55"/>
        <v>254.52745238095238</v>
      </c>
      <c r="K508" s="10">
        <f t="shared" si="56"/>
        <v>93.589744240476193</v>
      </c>
      <c r="L508" s="10">
        <v>98.321309523809518</v>
      </c>
      <c r="M508" s="10">
        <v>6.2943809523809522</v>
      </c>
      <c r="N508" s="201">
        <f t="shared" si="57"/>
        <v>6.2943809523809522</v>
      </c>
      <c r="O508" s="10">
        <f t="shared" si="58"/>
        <v>452.73288709761903</v>
      </c>
      <c r="P508" s="11">
        <f t="shared" si="59"/>
        <v>0.42252252645601401</v>
      </c>
    </row>
    <row r="509" spans="1:16">
      <c r="A509" s="9">
        <f t="shared" si="60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54"/>
        <v>218</v>
      </c>
      <c r="G509" s="8"/>
      <c r="H509" s="8"/>
      <c r="I509" s="18">
        <f t="shared" si="61"/>
        <v>0</v>
      </c>
      <c r="J509" s="18">
        <f t="shared" si="55"/>
        <v>0</v>
      </c>
      <c r="K509" s="10">
        <f t="shared" si="56"/>
        <v>0</v>
      </c>
      <c r="L509" s="10">
        <v>0</v>
      </c>
      <c r="M509" s="10">
        <v>0</v>
      </c>
      <c r="N509" s="201">
        <f t="shared" si="57"/>
        <v>0</v>
      </c>
      <c r="O509" s="10">
        <f t="shared" si="58"/>
        <v>0</v>
      </c>
      <c r="P509" s="11">
        <f t="shared" si="59"/>
        <v>0</v>
      </c>
    </row>
    <row r="510" spans="1:16">
      <c r="A510" s="9">
        <f t="shared" si="60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54"/>
        <v>224.4</v>
      </c>
      <c r="G510" s="8"/>
      <c r="H510" s="8"/>
      <c r="I510" s="18">
        <f t="shared" si="61"/>
        <v>0</v>
      </c>
      <c r="J510" s="18">
        <f t="shared" si="55"/>
        <v>0</v>
      </c>
      <c r="K510" s="10">
        <f t="shared" si="56"/>
        <v>0</v>
      </c>
      <c r="L510" s="10">
        <v>0</v>
      </c>
      <c r="M510" s="10">
        <v>0</v>
      </c>
      <c r="N510" s="201">
        <f t="shared" si="57"/>
        <v>0</v>
      </c>
      <c r="O510" s="10">
        <f t="shared" si="58"/>
        <v>0</v>
      </c>
      <c r="P510" s="11">
        <f t="shared" si="59"/>
        <v>0</v>
      </c>
    </row>
    <row r="511" spans="1:16">
      <c r="A511" s="9">
        <f t="shared" si="60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54"/>
        <v>790.7</v>
      </c>
      <c r="G511" s="8"/>
      <c r="H511" s="8"/>
      <c r="I511" s="18">
        <f t="shared" si="61"/>
        <v>0</v>
      </c>
      <c r="J511" s="18">
        <f t="shared" si="55"/>
        <v>0</v>
      </c>
      <c r="K511" s="10">
        <f t="shared" si="56"/>
        <v>0</v>
      </c>
      <c r="L511" s="10">
        <v>0</v>
      </c>
      <c r="M511" s="10">
        <v>0</v>
      </c>
      <c r="N511" s="201">
        <f t="shared" si="57"/>
        <v>0</v>
      </c>
      <c r="O511" s="10">
        <f t="shared" si="58"/>
        <v>0</v>
      </c>
      <c r="P511" s="11">
        <f t="shared" si="59"/>
        <v>0</v>
      </c>
    </row>
    <row r="512" spans="1:16">
      <c r="A512" s="9">
        <f t="shared" si="60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54"/>
        <v>357.5</v>
      </c>
      <c r="G512" s="8"/>
      <c r="H512" s="8"/>
      <c r="I512" s="18">
        <f t="shared" si="61"/>
        <v>0</v>
      </c>
      <c r="J512" s="18">
        <f t="shared" si="55"/>
        <v>0</v>
      </c>
      <c r="K512" s="10">
        <f t="shared" si="56"/>
        <v>0</v>
      </c>
      <c r="L512" s="10">
        <v>0</v>
      </c>
      <c r="M512" s="10">
        <v>0</v>
      </c>
      <c r="N512" s="201">
        <f t="shared" si="57"/>
        <v>0</v>
      </c>
      <c r="O512" s="10">
        <f t="shared" si="58"/>
        <v>0</v>
      </c>
      <c r="P512" s="11">
        <f t="shared" si="59"/>
        <v>0</v>
      </c>
    </row>
    <row r="513" spans="1:16">
      <c r="A513" s="9">
        <f t="shared" si="60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54"/>
        <v>614.74</v>
      </c>
      <c r="G513" s="8"/>
      <c r="H513" s="8"/>
      <c r="I513" s="18">
        <f t="shared" si="61"/>
        <v>0</v>
      </c>
      <c r="J513" s="18">
        <f t="shared" si="55"/>
        <v>0</v>
      </c>
      <c r="K513" s="10">
        <f t="shared" si="56"/>
        <v>0</v>
      </c>
      <c r="L513" s="10">
        <v>0</v>
      </c>
      <c r="M513" s="10">
        <v>0</v>
      </c>
      <c r="N513" s="201">
        <f t="shared" si="57"/>
        <v>0</v>
      </c>
      <c r="O513" s="10">
        <f t="shared" ref="O513:O543" si="62">J513+K513+L513+N513</f>
        <v>0</v>
      </c>
      <c r="P513" s="11">
        <f t="shared" ref="P513:P543" si="63">O513/C513</f>
        <v>0</v>
      </c>
    </row>
    <row r="514" spans="1:16">
      <c r="A514" s="9">
        <f t="shared" si="60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54"/>
        <v>627.29999999999995</v>
      </c>
      <c r="G514" s="8"/>
      <c r="H514" s="8"/>
      <c r="I514" s="18">
        <f t="shared" si="61"/>
        <v>0</v>
      </c>
      <c r="J514" s="18">
        <f t="shared" si="55"/>
        <v>0</v>
      </c>
      <c r="K514" s="10">
        <f t="shared" si="56"/>
        <v>0</v>
      </c>
      <c r="L514" s="10">
        <v>0</v>
      </c>
      <c r="M514" s="10">
        <v>0</v>
      </c>
      <c r="N514" s="201">
        <f t="shared" si="57"/>
        <v>0</v>
      </c>
      <c r="O514" s="10">
        <f t="shared" si="62"/>
        <v>0</v>
      </c>
      <c r="P514" s="11">
        <f t="shared" si="63"/>
        <v>0</v>
      </c>
    </row>
    <row r="515" spans="1:16">
      <c r="A515" s="9">
        <f t="shared" si="60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54"/>
        <v>268.60000000000002</v>
      </c>
      <c r="G515" s="8"/>
      <c r="H515" s="8"/>
      <c r="I515" s="18">
        <f t="shared" si="61"/>
        <v>0</v>
      </c>
      <c r="J515" s="18">
        <f t="shared" si="55"/>
        <v>0</v>
      </c>
      <c r="K515" s="10">
        <f t="shared" si="56"/>
        <v>0</v>
      </c>
      <c r="L515" s="10">
        <v>0</v>
      </c>
      <c r="M515" s="10">
        <v>0</v>
      </c>
      <c r="N515" s="201">
        <f t="shared" si="57"/>
        <v>0</v>
      </c>
      <c r="O515" s="10">
        <f t="shared" si="62"/>
        <v>0</v>
      </c>
      <c r="P515" s="11">
        <f t="shared" si="63"/>
        <v>0</v>
      </c>
    </row>
    <row r="516" spans="1:16">
      <c r="A516" s="9">
        <f t="shared" si="60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54"/>
        <v>2432.9</v>
      </c>
      <c r="G516" s="8">
        <v>210</v>
      </c>
      <c r="H516" s="8">
        <v>210</v>
      </c>
      <c r="I516" s="18">
        <f t="shared" si="61"/>
        <v>0.25</v>
      </c>
      <c r="J516" s="18">
        <f t="shared" si="55"/>
        <v>504.2525</v>
      </c>
      <c r="K516" s="10">
        <f t="shared" si="56"/>
        <v>185.41364425</v>
      </c>
      <c r="L516" s="10">
        <v>194.78749999999999</v>
      </c>
      <c r="M516" s="10">
        <v>12.47</v>
      </c>
      <c r="N516" s="201">
        <f t="shared" si="57"/>
        <v>12.47</v>
      </c>
      <c r="O516" s="10">
        <f t="shared" si="62"/>
        <v>896.92364425000005</v>
      </c>
      <c r="P516" s="11">
        <f t="shared" si="63"/>
        <v>0.36951495251926009</v>
      </c>
    </row>
    <row r="517" spans="1:16">
      <c r="A517" s="9">
        <f t="shared" si="60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54"/>
        <v>2587.4</v>
      </c>
      <c r="G517" s="8">
        <v>205</v>
      </c>
      <c r="H517" s="8">
        <v>205</v>
      </c>
      <c r="I517" s="18">
        <f t="shared" si="61"/>
        <v>0.24404761904761904</v>
      </c>
      <c r="J517" s="18">
        <f t="shared" si="55"/>
        <v>492.24648809523808</v>
      </c>
      <c r="K517" s="10">
        <f t="shared" si="56"/>
        <v>180.99903367261905</v>
      </c>
      <c r="L517" s="10">
        <v>190.14970238095236</v>
      </c>
      <c r="M517" s="10">
        <v>12.173095238095238</v>
      </c>
      <c r="N517" s="201">
        <f t="shared" si="57"/>
        <v>12.173095238095238</v>
      </c>
      <c r="O517" s="10">
        <f t="shared" si="62"/>
        <v>875.5683193869047</v>
      </c>
      <c r="P517" s="11">
        <f t="shared" si="63"/>
        <v>0.33839696969425087</v>
      </c>
    </row>
    <row r="518" spans="1:16">
      <c r="A518" s="9">
        <f t="shared" si="60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54"/>
        <v>2744.2</v>
      </c>
      <c r="G518" s="8">
        <v>207</v>
      </c>
      <c r="H518" s="8">
        <v>207</v>
      </c>
      <c r="I518" s="18">
        <f t="shared" si="61"/>
        <v>0.24642857142857144</v>
      </c>
      <c r="J518" s="18">
        <f t="shared" si="55"/>
        <v>497.0488928571429</v>
      </c>
      <c r="K518" s="10">
        <f t="shared" si="56"/>
        <v>182.76487790357146</v>
      </c>
      <c r="L518" s="10">
        <v>192.00482142857143</v>
      </c>
      <c r="M518" s="10">
        <v>12.291857142857143</v>
      </c>
      <c r="N518" s="201">
        <f t="shared" si="57"/>
        <v>12.291857142857143</v>
      </c>
      <c r="O518" s="10">
        <f t="shared" si="62"/>
        <v>884.11044933214282</v>
      </c>
      <c r="P518" s="11">
        <f t="shared" si="63"/>
        <v>0.3221742035318646</v>
      </c>
    </row>
    <row r="519" spans="1:16">
      <c r="A519" s="9">
        <f t="shared" si="60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54"/>
        <v>3583.6</v>
      </c>
      <c r="G519" s="8">
        <v>275</v>
      </c>
      <c r="H519" s="8">
        <v>275</v>
      </c>
      <c r="I519" s="18">
        <f t="shared" si="61"/>
        <v>0.32738095238095238</v>
      </c>
      <c r="J519" s="18">
        <f t="shared" si="55"/>
        <v>660.33065476190473</v>
      </c>
      <c r="K519" s="10">
        <f t="shared" si="56"/>
        <v>242.80358175595239</v>
      </c>
      <c r="L519" s="10">
        <v>255.07886904761904</v>
      </c>
      <c r="M519" s="10">
        <v>16.329761904761906</v>
      </c>
      <c r="N519" s="201">
        <f t="shared" si="57"/>
        <v>16.329761904761906</v>
      </c>
      <c r="O519" s="10">
        <f t="shared" si="62"/>
        <v>1174.542867470238</v>
      </c>
      <c r="P519" s="11">
        <f t="shared" si="63"/>
        <v>0.32775501380462052</v>
      </c>
    </row>
    <row r="520" spans="1:16">
      <c r="A520" s="9">
        <f t="shared" si="60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54"/>
        <v>3561.7</v>
      </c>
      <c r="G520" s="8">
        <v>274</v>
      </c>
      <c r="H520" s="8">
        <v>274</v>
      </c>
      <c r="I520" s="18">
        <f t="shared" si="61"/>
        <v>0.3261904761904762</v>
      </c>
      <c r="J520" s="18">
        <f t="shared" si="55"/>
        <v>657.9294523809524</v>
      </c>
      <c r="K520" s="10">
        <f t="shared" si="56"/>
        <v>241.9206596404762</v>
      </c>
      <c r="L520" s="10">
        <v>254.15130952380952</v>
      </c>
      <c r="M520" s="10">
        <v>16.270380952380954</v>
      </c>
      <c r="N520" s="201">
        <f t="shared" si="57"/>
        <v>16.270380952380954</v>
      </c>
      <c r="O520" s="10">
        <f t="shared" si="62"/>
        <v>1170.2718024976191</v>
      </c>
      <c r="P520" s="11">
        <f t="shared" si="63"/>
        <v>0.32857113246416575</v>
      </c>
    </row>
    <row r="521" spans="1:16">
      <c r="A521" s="9">
        <f t="shared" si="60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54"/>
        <v>3555.5</v>
      </c>
      <c r="G521" s="8">
        <v>274</v>
      </c>
      <c r="H521" s="8">
        <v>274</v>
      </c>
      <c r="I521" s="18">
        <f t="shared" si="61"/>
        <v>0.3261904761904762</v>
      </c>
      <c r="J521" s="18">
        <f t="shared" si="55"/>
        <v>657.9294523809524</v>
      </c>
      <c r="K521" s="10">
        <f t="shared" si="56"/>
        <v>241.9206596404762</v>
      </c>
      <c r="L521" s="10">
        <v>254.15130952380952</v>
      </c>
      <c r="M521" s="10">
        <v>16.270380952380954</v>
      </c>
      <c r="N521" s="201">
        <f t="shared" si="57"/>
        <v>16.270380952380954</v>
      </c>
      <c r="O521" s="10">
        <f t="shared" si="62"/>
        <v>1170.2718024976191</v>
      </c>
      <c r="P521" s="11">
        <f t="shared" si="63"/>
        <v>0.32914408732881989</v>
      </c>
    </row>
    <row r="522" spans="1:16">
      <c r="A522" s="9">
        <f t="shared" si="60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54"/>
        <v>3553.2999999999997</v>
      </c>
      <c r="G522" s="8">
        <v>275</v>
      </c>
      <c r="H522" s="8">
        <v>275</v>
      </c>
      <c r="I522" s="18">
        <f t="shared" si="61"/>
        <v>0.32738095238095238</v>
      </c>
      <c r="J522" s="18">
        <f t="shared" si="55"/>
        <v>660.33065476190473</v>
      </c>
      <c r="K522" s="10">
        <f t="shared" si="56"/>
        <v>242.80358175595239</v>
      </c>
      <c r="L522" s="10">
        <v>255.07886904761904</v>
      </c>
      <c r="M522" s="10">
        <v>16.329761904761906</v>
      </c>
      <c r="N522" s="201">
        <f t="shared" si="57"/>
        <v>16.329761904761906</v>
      </c>
      <c r="O522" s="10">
        <f t="shared" si="62"/>
        <v>1174.542867470238</v>
      </c>
      <c r="P522" s="11">
        <f t="shared" si="63"/>
        <v>0.33343066697048712</v>
      </c>
    </row>
    <row r="523" spans="1:16">
      <c r="A523" s="9">
        <f t="shared" si="60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54"/>
        <v>3576.9</v>
      </c>
      <c r="G523" s="8">
        <v>277</v>
      </c>
      <c r="H523" s="8">
        <v>277</v>
      </c>
      <c r="I523" s="18">
        <f t="shared" si="61"/>
        <v>0.32976190476190476</v>
      </c>
      <c r="J523" s="18">
        <f t="shared" si="55"/>
        <v>665.13305952380949</v>
      </c>
      <c r="K523" s="10">
        <f t="shared" si="56"/>
        <v>244.56942598690478</v>
      </c>
      <c r="L523" s="10">
        <v>256.93398809523808</v>
      </c>
      <c r="M523" s="10">
        <v>16.44852380952381</v>
      </c>
      <c r="N523" s="201">
        <f t="shared" si="57"/>
        <v>16.44852380952381</v>
      </c>
      <c r="O523" s="10">
        <f t="shared" si="62"/>
        <v>1183.084997415476</v>
      </c>
      <c r="P523" s="11">
        <f t="shared" si="63"/>
        <v>0.33075707943064553</v>
      </c>
    </row>
    <row r="524" spans="1:16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54"/>
        <v>194.9</v>
      </c>
      <c r="G524" s="8"/>
      <c r="H524" s="8"/>
      <c r="I524" s="18">
        <f t="shared" si="61"/>
        <v>0</v>
      </c>
      <c r="J524" s="18">
        <f t="shared" si="55"/>
        <v>0</v>
      </c>
      <c r="K524" s="10">
        <f t="shared" si="56"/>
        <v>0</v>
      </c>
      <c r="L524" s="10">
        <v>0</v>
      </c>
      <c r="M524" s="10">
        <v>0</v>
      </c>
      <c r="N524" s="201">
        <f t="shared" si="57"/>
        <v>0</v>
      </c>
      <c r="O524" s="10">
        <f t="shared" si="62"/>
        <v>0</v>
      </c>
      <c r="P524" s="11">
        <f t="shared" si="63"/>
        <v>0</v>
      </c>
    </row>
    <row r="525" spans="1:16">
      <c r="A525" s="9">
        <f t="shared" si="60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54"/>
        <v>234.1</v>
      </c>
      <c r="G525" s="8"/>
      <c r="H525" s="8"/>
      <c r="I525" s="18">
        <f t="shared" si="61"/>
        <v>0</v>
      </c>
      <c r="J525" s="18">
        <f t="shared" si="55"/>
        <v>0</v>
      </c>
      <c r="K525" s="10">
        <f t="shared" si="56"/>
        <v>0</v>
      </c>
      <c r="L525" s="10">
        <v>0</v>
      </c>
      <c r="M525" s="10">
        <v>0</v>
      </c>
      <c r="N525" s="201">
        <f t="shared" si="57"/>
        <v>0</v>
      </c>
      <c r="O525" s="10">
        <f t="shared" si="62"/>
        <v>0</v>
      </c>
      <c r="P525" s="11">
        <f t="shared" si="63"/>
        <v>0</v>
      </c>
    </row>
    <row r="526" spans="1:16">
      <c r="A526" s="9">
        <f t="shared" si="60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54"/>
        <v>3517.1000000000004</v>
      </c>
      <c r="G526" s="8">
        <v>272</v>
      </c>
      <c r="H526" s="8">
        <v>272</v>
      </c>
      <c r="I526" s="18">
        <f t="shared" si="61"/>
        <v>0.32380952380952382</v>
      </c>
      <c r="J526" s="18">
        <f t="shared" si="55"/>
        <v>653.12704761904763</v>
      </c>
      <c r="K526" s="10">
        <f t="shared" si="56"/>
        <v>240.15481540952382</v>
      </c>
      <c r="L526" s="10">
        <v>252.29619047619047</v>
      </c>
      <c r="M526" s="10">
        <v>16.15161904761905</v>
      </c>
      <c r="N526" s="201">
        <f t="shared" si="57"/>
        <v>16.15161904761905</v>
      </c>
      <c r="O526" s="10">
        <f t="shared" si="62"/>
        <v>1161.7296725523811</v>
      </c>
      <c r="P526" s="11">
        <f t="shared" si="63"/>
        <v>0.36266652282095996</v>
      </c>
    </row>
    <row r="527" spans="1:16">
      <c r="A527" s="9">
        <f t="shared" si="60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54"/>
        <v>2684.4</v>
      </c>
      <c r="G527" s="8">
        <v>213</v>
      </c>
      <c r="H527" s="8">
        <v>213</v>
      </c>
      <c r="I527" s="18">
        <f t="shared" si="61"/>
        <v>0.25357142857142856</v>
      </c>
      <c r="J527" s="18">
        <f t="shared" si="55"/>
        <v>511.45610714285709</v>
      </c>
      <c r="K527" s="10">
        <f t="shared" si="56"/>
        <v>188.06241059642858</v>
      </c>
      <c r="L527" s="10">
        <v>197.57017857142856</v>
      </c>
      <c r="M527" s="10">
        <v>12.648142857142858</v>
      </c>
      <c r="N527" s="201">
        <f t="shared" si="57"/>
        <v>12.648142857142858</v>
      </c>
      <c r="O527" s="10">
        <f t="shared" si="62"/>
        <v>909.73683916785706</v>
      </c>
      <c r="P527" s="11">
        <f t="shared" si="63"/>
        <v>0.33889764534639288</v>
      </c>
    </row>
    <row r="528" spans="1:16">
      <c r="A528" s="9">
        <f t="shared" si="60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54"/>
        <v>4074.2999999999997</v>
      </c>
      <c r="G528" s="8">
        <v>320</v>
      </c>
      <c r="H528" s="8">
        <v>320</v>
      </c>
      <c r="I528" s="18">
        <f t="shared" si="61"/>
        <v>0.38095238095238093</v>
      </c>
      <c r="J528" s="18">
        <f t="shared" si="55"/>
        <v>768.38476190476183</v>
      </c>
      <c r="K528" s="10">
        <f t="shared" si="56"/>
        <v>282.53507695238096</v>
      </c>
      <c r="L528" s="10">
        <v>296.81904761904758</v>
      </c>
      <c r="M528" s="10">
        <v>19.001904761904761</v>
      </c>
      <c r="N528" s="201">
        <f t="shared" si="57"/>
        <v>19.001904761904761</v>
      </c>
      <c r="O528" s="10">
        <f t="shared" si="62"/>
        <v>1366.7407912380952</v>
      </c>
      <c r="P528" s="11">
        <f t="shared" si="63"/>
        <v>0.34069717599912636</v>
      </c>
    </row>
    <row r="529" spans="1:16">
      <c r="A529" s="9">
        <f t="shared" si="60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54"/>
        <v>5184.63</v>
      </c>
      <c r="G529" s="8">
        <v>340</v>
      </c>
      <c r="H529" s="8">
        <v>340</v>
      </c>
      <c r="I529" s="18">
        <f t="shared" si="61"/>
        <v>0.40476190476190477</v>
      </c>
      <c r="J529" s="18">
        <f t="shared" si="55"/>
        <v>816.40880952380951</v>
      </c>
      <c r="K529" s="10">
        <f t="shared" si="56"/>
        <v>300.19351926190478</v>
      </c>
      <c r="L529" s="10">
        <v>315.37023809523811</v>
      </c>
      <c r="M529" s="10">
        <v>20.189523809523809</v>
      </c>
      <c r="N529" s="201">
        <f t="shared" si="57"/>
        <v>20.189523809523809</v>
      </c>
      <c r="O529" s="10">
        <f t="shared" si="62"/>
        <v>1452.1620906904761</v>
      </c>
      <c r="P529" s="11">
        <f t="shared" si="63"/>
        <v>0.28873293607634981</v>
      </c>
    </row>
    <row r="530" spans="1:16">
      <c r="A530" s="9">
        <f t="shared" si="60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54"/>
        <v>115.8</v>
      </c>
      <c r="G530" s="8"/>
      <c r="H530" s="8"/>
      <c r="I530" s="18">
        <f t="shared" si="61"/>
        <v>0</v>
      </c>
      <c r="J530" s="18">
        <f t="shared" si="55"/>
        <v>0</v>
      </c>
      <c r="K530" s="10">
        <f t="shared" si="56"/>
        <v>0</v>
      </c>
      <c r="L530" s="10">
        <v>0</v>
      </c>
      <c r="M530" s="10">
        <v>0</v>
      </c>
      <c r="N530" s="201">
        <f t="shared" si="57"/>
        <v>0</v>
      </c>
      <c r="O530" s="10">
        <f t="shared" si="62"/>
        <v>0</v>
      </c>
      <c r="P530" s="11">
        <f t="shared" si="63"/>
        <v>0</v>
      </c>
    </row>
    <row r="531" spans="1:16">
      <c r="A531" s="9">
        <f t="shared" si="60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54"/>
        <v>94</v>
      </c>
      <c r="G531" s="8"/>
      <c r="H531" s="8"/>
      <c r="I531" s="18">
        <f t="shared" si="61"/>
        <v>0</v>
      </c>
      <c r="J531" s="18">
        <f t="shared" si="55"/>
        <v>0</v>
      </c>
      <c r="K531" s="10">
        <f t="shared" si="56"/>
        <v>0</v>
      </c>
      <c r="L531" s="10">
        <v>0</v>
      </c>
      <c r="M531" s="10">
        <v>0</v>
      </c>
      <c r="N531" s="201">
        <f t="shared" si="57"/>
        <v>0</v>
      </c>
      <c r="O531" s="10">
        <f t="shared" si="62"/>
        <v>0</v>
      </c>
      <c r="P531" s="11">
        <f t="shared" si="63"/>
        <v>0</v>
      </c>
    </row>
    <row r="532" spans="1:16">
      <c r="A532" s="9">
        <f t="shared" si="60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54"/>
        <v>222.7</v>
      </c>
      <c r="G532" s="8"/>
      <c r="H532" s="8"/>
      <c r="I532" s="18">
        <f t="shared" si="61"/>
        <v>0</v>
      </c>
      <c r="J532" s="18">
        <f t="shared" si="55"/>
        <v>0</v>
      </c>
      <c r="K532" s="10">
        <f t="shared" si="56"/>
        <v>0</v>
      </c>
      <c r="L532" s="10">
        <v>0</v>
      </c>
      <c r="M532" s="10">
        <v>0</v>
      </c>
      <c r="N532" s="201">
        <f t="shared" si="57"/>
        <v>0</v>
      </c>
      <c r="O532" s="10">
        <f t="shared" si="62"/>
        <v>0</v>
      </c>
      <c r="P532" s="11">
        <f t="shared" si="63"/>
        <v>0</v>
      </c>
    </row>
    <row r="533" spans="1:16">
      <c r="A533" s="9">
        <f t="shared" si="60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54"/>
        <v>76</v>
      </c>
      <c r="G533" s="8"/>
      <c r="H533" s="8"/>
      <c r="I533" s="18">
        <f t="shared" si="61"/>
        <v>0</v>
      </c>
      <c r="J533" s="18">
        <f t="shared" si="55"/>
        <v>0</v>
      </c>
      <c r="K533" s="10">
        <f t="shared" si="56"/>
        <v>0</v>
      </c>
      <c r="L533" s="10">
        <v>0</v>
      </c>
      <c r="M533" s="10">
        <v>0</v>
      </c>
      <c r="N533" s="201">
        <f t="shared" si="57"/>
        <v>0</v>
      </c>
      <c r="O533" s="10">
        <f t="shared" si="62"/>
        <v>0</v>
      </c>
      <c r="P533" s="11">
        <f t="shared" si="63"/>
        <v>0</v>
      </c>
    </row>
    <row r="534" spans="1:16">
      <c r="A534" s="9">
        <f t="shared" si="60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54"/>
        <v>229.6</v>
      </c>
      <c r="G534" s="8"/>
      <c r="H534" s="8"/>
      <c r="I534" s="18">
        <f t="shared" si="61"/>
        <v>0</v>
      </c>
      <c r="J534" s="18">
        <f t="shared" si="55"/>
        <v>0</v>
      </c>
      <c r="K534" s="10">
        <f t="shared" si="56"/>
        <v>0</v>
      </c>
      <c r="L534" s="10">
        <v>0</v>
      </c>
      <c r="M534" s="10">
        <v>0</v>
      </c>
      <c r="N534" s="201">
        <f t="shared" si="57"/>
        <v>0</v>
      </c>
      <c r="O534" s="10">
        <f t="shared" si="62"/>
        <v>0</v>
      </c>
      <c r="P534" s="11">
        <f t="shared" si="63"/>
        <v>0</v>
      </c>
    </row>
    <row r="535" spans="1:16">
      <c r="A535" s="9">
        <f t="shared" si="60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54"/>
        <v>66.400000000000006</v>
      </c>
      <c r="G535" s="8"/>
      <c r="H535" s="8"/>
      <c r="I535" s="18">
        <f t="shared" si="61"/>
        <v>0</v>
      </c>
      <c r="J535" s="18">
        <f t="shared" si="55"/>
        <v>0</v>
      </c>
      <c r="K535" s="10">
        <f t="shared" si="56"/>
        <v>0</v>
      </c>
      <c r="L535" s="10">
        <v>0</v>
      </c>
      <c r="M535" s="10">
        <v>0</v>
      </c>
      <c r="N535" s="201">
        <f t="shared" si="57"/>
        <v>0</v>
      </c>
      <c r="O535" s="10">
        <f t="shared" si="62"/>
        <v>0</v>
      </c>
      <c r="P535" s="11">
        <f t="shared" si="63"/>
        <v>0</v>
      </c>
    </row>
    <row r="536" spans="1:16">
      <c r="A536" s="9">
        <f t="shared" si="60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54"/>
        <v>2581.4</v>
      </c>
      <c r="G536" s="8">
        <v>208</v>
      </c>
      <c r="H536" s="8">
        <v>208</v>
      </c>
      <c r="I536" s="18">
        <f t="shared" si="61"/>
        <v>0.24761904761904763</v>
      </c>
      <c r="J536" s="18">
        <f t="shared" si="55"/>
        <v>499.45009523809523</v>
      </c>
      <c r="K536" s="10">
        <f t="shared" si="56"/>
        <v>183.64780001904762</v>
      </c>
      <c r="L536" s="10">
        <v>192.93238095238095</v>
      </c>
      <c r="M536" s="10">
        <v>12.351238095238097</v>
      </c>
      <c r="N536" s="201">
        <f t="shared" si="57"/>
        <v>12.351238095238097</v>
      </c>
      <c r="O536" s="10">
        <f t="shared" si="62"/>
        <v>888.38151430476194</v>
      </c>
      <c r="P536" s="11">
        <f t="shared" si="63"/>
        <v>0.34414717374477488</v>
      </c>
    </row>
    <row r="537" spans="1:16">
      <c r="A537" s="9">
        <f t="shared" si="60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54"/>
        <v>3240.3</v>
      </c>
      <c r="G537" s="8">
        <v>273</v>
      </c>
      <c r="H537" s="8">
        <v>273</v>
      </c>
      <c r="I537" s="18">
        <f t="shared" si="61"/>
        <v>0.32500000000000001</v>
      </c>
      <c r="J537" s="18">
        <f t="shared" si="55"/>
        <v>655.52825000000007</v>
      </c>
      <c r="K537" s="10">
        <f t="shared" si="56"/>
        <v>241.03773752500004</v>
      </c>
      <c r="L537" s="10">
        <v>253.22375</v>
      </c>
      <c r="M537" s="10">
        <v>16.211000000000002</v>
      </c>
      <c r="N537" s="201">
        <f t="shared" si="57"/>
        <v>16.211000000000002</v>
      </c>
      <c r="O537" s="10">
        <f t="shared" si="62"/>
        <v>1166.000737525</v>
      </c>
      <c r="P537" s="11">
        <f t="shared" si="63"/>
        <v>0.35984345200290097</v>
      </c>
    </row>
    <row r="538" spans="1:16">
      <c r="A538" s="9">
        <f t="shared" si="60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54"/>
        <v>3544.97</v>
      </c>
      <c r="G538" s="8">
        <v>273</v>
      </c>
      <c r="H538" s="8">
        <v>273</v>
      </c>
      <c r="I538" s="18">
        <f t="shared" si="61"/>
        <v>0.32500000000000001</v>
      </c>
      <c r="J538" s="18">
        <f t="shared" si="55"/>
        <v>655.52825000000007</v>
      </c>
      <c r="K538" s="10">
        <f t="shared" si="56"/>
        <v>241.03773752500004</v>
      </c>
      <c r="L538" s="10">
        <v>253.22375</v>
      </c>
      <c r="M538" s="10">
        <v>16.211000000000002</v>
      </c>
      <c r="N538" s="201">
        <f t="shared" si="57"/>
        <v>16.211000000000002</v>
      </c>
      <c r="O538" s="10">
        <f t="shared" si="62"/>
        <v>1166.000737525</v>
      </c>
      <c r="P538" s="11">
        <f t="shared" si="63"/>
        <v>0.32891695487549966</v>
      </c>
    </row>
    <row r="539" spans="1:16">
      <c r="A539" s="9">
        <f t="shared" si="60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ref="F539:F550" si="64">C539+D539+E539</f>
        <v>2778.9</v>
      </c>
      <c r="G539" s="8">
        <v>204</v>
      </c>
      <c r="H539" s="8">
        <v>204</v>
      </c>
      <c r="I539" s="18">
        <f t="shared" si="61"/>
        <v>0.24285714285714285</v>
      </c>
      <c r="J539" s="18">
        <f t="shared" si="55"/>
        <v>489.84528571428569</v>
      </c>
      <c r="K539" s="10">
        <f t="shared" ref="K539:K550" si="65">J539*0.3677</f>
        <v>180.11611155714286</v>
      </c>
      <c r="L539" s="10">
        <v>189.22214285714284</v>
      </c>
      <c r="M539" s="10">
        <v>12.113714285714286</v>
      </c>
      <c r="N539" s="201">
        <f t="shared" si="57"/>
        <v>12.113714285714286</v>
      </c>
      <c r="O539" s="10">
        <f t="shared" si="62"/>
        <v>871.2972544142857</v>
      </c>
      <c r="P539" s="11">
        <f t="shared" si="63"/>
        <v>0.31354034129126118</v>
      </c>
    </row>
    <row r="540" spans="1:16">
      <c r="A540" s="9">
        <f t="shared" si="60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64"/>
        <v>2581.6999999999998</v>
      </c>
      <c r="G540" s="8">
        <v>199</v>
      </c>
      <c r="H540" s="8">
        <v>199</v>
      </c>
      <c r="I540" s="18">
        <f t="shared" si="61"/>
        <v>0.2369047619047619</v>
      </c>
      <c r="J540" s="18">
        <f t="shared" si="55"/>
        <v>477.83927380952377</v>
      </c>
      <c r="K540" s="10">
        <f t="shared" si="65"/>
        <v>175.7015009797619</v>
      </c>
      <c r="L540" s="10">
        <v>184.58434523809524</v>
      </c>
      <c r="M540" s="10">
        <v>11.816809523809525</v>
      </c>
      <c r="N540" s="201">
        <f t="shared" si="57"/>
        <v>11.816809523809525</v>
      </c>
      <c r="O540" s="10">
        <f t="shared" si="62"/>
        <v>849.94192955119047</v>
      </c>
      <c r="P540" s="11">
        <f t="shared" si="63"/>
        <v>0.32921792987225107</v>
      </c>
    </row>
    <row r="541" spans="1:16">
      <c r="A541" s="9">
        <f t="shared" si="60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64"/>
        <v>3517.8</v>
      </c>
      <c r="G541" s="8">
        <v>121</v>
      </c>
      <c r="H541" s="8">
        <v>121</v>
      </c>
      <c r="I541" s="18">
        <f t="shared" si="61"/>
        <v>0.14404761904761904</v>
      </c>
      <c r="J541" s="18">
        <f t="shared" si="55"/>
        <v>290.54548809523806</v>
      </c>
      <c r="K541" s="10">
        <f t="shared" si="65"/>
        <v>106.83357597261904</v>
      </c>
      <c r="L541" s="10">
        <v>112.23470238095237</v>
      </c>
      <c r="M541" s="10">
        <v>7.1850952380952382</v>
      </c>
      <c r="N541" s="201">
        <f t="shared" si="57"/>
        <v>7.1850952380952382</v>
      </c>
      <c r="O541" s="10">
        <f t="shared" si="62"/>
        <v>516.79886168690462</v>
      </c>
      <c r="P541" s="11">
        <f t="shared" si="63"/>
        <v>0.16386545173660491</v>
      </c>
    </row>
    <row r="542" spans="1:16">
      <c r="A542" s="9">
        <f t="shared" si="60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64"/>
        <v>2599.2399999999998</v>
      </c>
      <c r="G542" s="8">
        <v>207</v>
      </c>
      <c r="H542" s="8">
        <v>207</v>
      </c>
      <c r="I542" s="18">
        <f t="shared" si="61"/>
        <v>0.24642857142857144</v>
      </c>
      <c r="J542" s="18">
        <f t="shared" si="55"/>
        <v>497.0488928571429</v>
      </c>
      <c r="K542" s="10">
        <f t="shared" si="65"/>
        <v>182.76487790357146</v>
      </c>
      <c r="L542" s="10">
        <v>192.00482142857143</v>
      </c>
      <c r="M542" s="10">
        <v>12.291857142857143</v>
      </c>
      <c r="N542" s="201">
        <f t="shared" si="57"/>
        <v>12.291857142857143</v>
      </c>
      <c r="O542" s="10">
        <f t="shared" si="62"/>
        <v>884.11044933214282</v>
      </c>
      <c r="P542" s="11">
        <f t="shared" si="63"/>
        <v>0.34014190660814042</v>
      </c>
    </row>
    <row r="543" spans="1:16">
      <c r="A543" s="9">
        <f t="shared" si="60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si="64"/>
        <v>3555.8</v>
      </c>
      <c r="G543" s="8">
        <v>266</v>
      </c>
      <c r="H543" s="8">
        <v>266</v>
      </c>
      <c r="I543" s="18">
        <f t="shared" si="61"/>
        <v>0.31666666666666665</v>
      </c>
      <c r="J543" s="18">
        <f t="shared" si="55"/>
        <v>638.71983333333333</v>
      </c>
      <c r="K543" s="10">
        <f t="shared" si="65"/>
        <v>234.85728271666667</v>
      </c>
      <c r="L543" s="10">
        <v>246.73083333333332</v>
      </c>
      <c r="M543" s="10">
        <v>15.795333333333334</v>
      </c>
      <c r="N543" s="201">
        <f t="shared" si="57"/>
        <v>15.795333333333334</v>
      </c>
      <c r="O543" s="10">
        <f t="shared" si="62"/>
        <v>1136.1032827166666</v>
      </c>
      <c r="P543" s="11">
        <f t="shared" si="63"/>
        <v>0.3195070821521645</v>
      </c>
    </row>
    <row r="544" spans="1:16">
      <c r="A544" s="9">
        <f t="shared" si="60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64"/>
        <v>4424.8999999999996</v>
      </c>
      <c r="G544" s="8">
        <v>364</v>
      </c>
      <c r="H544" s="8">
        <v>364</v>
      </c>
      <c r="I544" s="18">
        <f t="shared" ref="I544:I550" si="66">H544/840</f>
        <v>0.43333333333333335</v>
      </c>
      <c r="J544" s="18">
        <f t="shared" ref="J544:J550" si="67">I544*$J$2</f>
        <v>874.03766666666672</v>
      </c>
      <c r="K544" s="10">
        <f t="shared" si="65"/>
        <v>321.38365003333337</v>
      </c>
      <c r="L544" s="10">
        <v>337.63166666666666</v>
      </c>
      <c r="M544" s="10">
        <v>21.614666666666668</v>
      </c>
      <c r="N544" s="201">
        <f t="shared" si="57"/>
        <v>21.614666666666668</v>
      </c>
      <c r="O544" s="10">
        <f t="shared" ref="O544:O551" si="68">J544+K544+L544+N544</f>
        <v>1554.6676500333333</v>
      </c>
      <c r="P544" s="11">
        <f t="shared" ref="P544:P551" si="69">O544/C544</f>
        <v>0.35134526204735328</v>
      </c>
    </row>
    <row r="545" spans="1:16">
      <c r="A545" s="9">
        <f t="shared" si="60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64"/>
        <v>2601.4</v>
      </c>
      <c r="G545" s="8">
        <v>208</v>
      </c>
      <c r="H545" s="8">
        <v>208</v>
      </c>
      <c r="I545" s="18">
        <f t="shared" si="66"/>
        <v>0.24761904761904763</v>
      </c>
      <c r="J545" s="18">
        <f t="shared" si="67"/>
        <v>499.45009523809523</v>
      </c>
      <c r="K545" s="10">
        <f t="shared" si="65"/>
        <v>183.64780001904762</v>
      </c>
      <c r="L545" s="10">
        <v>192.93238095238095</v>
      </c>
      <c r="M545" s="10">
        <v>12.351238095238097</v>
      </c>
      <c r="N545" s="201">
        <f t="shared" ref="N545:N550" si="70">M545*$N$2</f>
        <v>12.351238095238097</v>
      </c>
      <c r="O545" s="10">
        <f t="shared" si="68"/>
        <v>888.38151430476194</v>
      </c>
      <c r="P545" s="11">
        <f t="shared" si="69"/>
        <v>0.34150131248741522</v>
      </c>
    </row>
    <row r="546" spans="1:16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64"/>
        <v>4398.29</v>
      </c>
      <c r="G546" s="8">
        <v>412</v>
      </c>
      <c r="H546" s="8">
        <v>412</v>
      </c>
      <c r="I546" s="18">
        <f t="shared" si="66"/>
        <v>0.49047619047619045</v>
      </c>
      <c r="J546" s="18">
        <f t="shared" si="67"/>
        <v>989.29538095238092</v>
      </c>
      <c r="K546" s="10">
        <f t="shared" si="65"/>
        <v>363.76391157619048</v>
      </c>
      <c r="L546" s="10">
        <v>382.15452380952377</v>
      </c>
      <c r="M546" s="10">
        <v>24.464952380952383</v>
      </c>
      <c r="N546" s="201">
        <f t="shared" si="70"/>
        <v>24.464952380952383</v>
      </c>
      <c r="O546" s="10">
        <f t="shared" si="68"/>
        <v>1759.6787687190474</v>
      </c>
      <c r="P546" s="11">
        <f t="shared" si="69"/>
        <v>0.40008247949067649</v>
      </c>
    </row>
    <row r="547" spans="1:16">
      <c r="A547" s="9">
        <f>A546+1</f>
        <v>67</v>
      </c>
      <c r="B547" s="14" t="s">
        <v>1289</v>
      </c>
      <c r="C547" s="8">
        <v>53.2</v>
      </c>
      <c r="D547" s="8"/>
      <c r="E547" s="8"/>
      <c r="F547" s="8">
        <f t="shared" si="64"/>
        <v>53.2</v>
      </c>
      <c r="G547" s="8">
        <v>0</v>
      </c>
      <c r="H547" s="8">
        <v>0</v>
      </c>
      <c r="I547" s="18">
        <f t="shared" si="66"/>
        <v>0</v>
      </c>
      <c r="J547" s="18">
        <f t="shared" si="67"/>
        <v>0</v>
      </c>
      <c r="K547" s="10">
        <f t="shared" si="65"/>
        <v>0</v>
      </c>
      <c r="L547" s="10">
        <v>0</v>
      </c>
      <c r="M547" s="10">
        <v>0</v>
      </c>
      <c r="N547" s="201">
        <f t="shared" si="70"/>
        <v>0</v>
      </c>
      <c r="O547" s="10">
        <f t="shared" si="68"/>
        <v>0</v>
      </c>
      <c r="P547" s="11">
        <f t="shared" si="69"/>
        <v>0</v>
      </c>
    </row>
    <row r="548" spans="1:16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64"/>
        <v>3237.1</v>
      </c>
      <c r="G548" s="8">
        <v>125</v>
      </c>
      <c r="H548" s="8">
        <v>125</v>
      </c>
      <c r="I548" s="18">
        <f t="shared" si="66"/>
        <v>0.14880952380952381</v>
      </c>
      <c r="J548" s="18">
        <f t="shared" si="67"/>
        <v>300.15029761904759</v>
      </c>
      <c r="K548" s="10">
        <f t="shared" si="65"/>
        <v>110.36526443452381</v>
      </c>
      <c r="L548" s="10">
        <v>115.94494047619047</v>
      </c>
      <c r="M548" s="10">
        <v>7.4226190476190483</v>
      </c>
      <c r="N548" s="201">
        <f t="shared" si="70"/>
        <v>7.4226190476190483</v>
      </c>
      <c r="O548" s="10">
        <f t="shared" si="68"/>
        <v>533.88312157738085</v>
      </c>
      <c r="P548" s="11">
        <f t="shared" si="69"/>
        <v>0.1649263605008745</v>
      </c>
    </row>
    <row r="549" spans="1:16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64"/>
        <v>7769.2999999999993</v>
      </c>
      <c r="G549" s="8">
        <v>672</v>
      </c>
      <c r="H549" s="8">
        <v>672</v>
      </c>
      <c r="I549" s="18">
        <f t="shared" si="66"/>
        <v>0.8</v>
      </c>
      <c r="J549" s="18">
        <f t="shared" si="67"/>
        <v>1613.6080000000002</v>
      </c>
      <c r="K549" s="10">
        <f t="shared" si="65"/>
        <v>593.32366160000015</v>
      </c>
      <c r="L549" s="10">
        <v>623.32000000000005</v>
      </c>
      <c r="M549" s="10">
        <v>39.904000000000003</v>
      </c>
      <c r="N549" s="201">
        <f t="shared" si="70"/>
        <v>39.904000000000003</v>
      </c>
      <c r="O549" s="10">
        <f t="shared" si="68"/>
        <v>2870.1556616000007</v>
      </c>
      <c r="P549" s="11">
        <f t="shared" si="69"/>
        <v>0.40720669394472514</v>
      </c>
    </row>
    <row r="550" spans="1:16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64"/>
        <v>10480.52</v>
      </c>
      <c r="G550" s="8">
        <v>930</v>
      </c>
      <c r="H550" s="8">
        <v>930</v>
      </c>
      <c r="I550" s="18">
        <f t="shared" si="66"/>
        <v>1.1071428571428572</v>
      </c>
      <c r="J550" s="18">
        <f t="shared" si="67"/>
        <v>2233.1182142857142</v>
      </c>
      <c r="K550" s="10">
        <f t="shared" si="65"/>
        <v>821.11756739285715</v>
      </c>
      <c r="L550" s="10">
        <v>862.63035714285718</v>
      </c>
      <c r="M550" s="10">
        <v>55.22428571428572</v>
      </c>
      <c r="N550" s="201">
        <f t="shared" si="70"/>
        <v>55.22428571428572</v>
      </c>
      <c r="O550" s="10">
        <f t="shared" si="68"/>
        <v>3972.0904245357142</v>
      </c>
      <c r="P550" s="11">
        <f t="shared" si="69"/>
        <v>0.42434506037439307</v>
      </c>
    </row>
    <row r="551" spans="1:16">
      <c r="A551" s="12"/>
      <c r="B551" s="17" t="s">
        <v>576</v>
      </c>
      <c r="C551" s="13">
        <f t="shared" ref="C551:N551" si="71">SUM(C481:C550)</f>
        <v>182639.05999999997</v>
      </c>
      <c r="D551" s="13">
        <f t="shared" si="71"/>
        <v>232.40000000000003</v>
      </c>
      <c r="E551" s="13">
        <f t="shared" si="71"/>
        <v>4310.1000000000004</v>
      </c>
      <c r="F551" s="13">
        <f t="shared" si="71"/>
        <v>187181.55999999994</v>
      </c>
      <c r="G551" s="13">
        <f t="shared" si="71"/>
        <v>14796.9</v>
      </c>
      <c r="H551" s="13">
        <f t="shared" si="71"/>
        <v>14796.9</v>
      </c>
      <c r="I551" s="39">
        <f t="shared" si="71"/>
        <v>17.615357142857142</v>
      </c>
      <c r="J551" s="13">
        <f t="shared" si="71"/>
        <v>35530.351510714288</v>
      </c>
      <c r="K551" s="13">
        <f t="shared" si="71"/>
        <v>13064.510250489644</v>
      </c>
      <c r="L551" s="13">
        <f t="shared" si="71"/>
        <v>13725.005517857144</v>
      </c>
      <c r="M551" s="13">
        <f t="shared" si="71"/>
        <v>878.65401428571431</v>
      </c>
      <c r="N551" s="13">
        <f t="shared" si="71"/>
        <v>878.65401428571431</v>
      </c>
      <c r="O551" s="15">
        <f t="shared" si="68"/>
        <v>63198.521293346785</v>
      </c>
      <c r="P551" s="16">
        <f t="shared" si="69"/>
        <v>0.34602960228412694</v>
      </c>
    </row>
    <row r="552" spans="1:16">
      <c r="A552" s="9"/>
      <c r="B552" s="7" t="s">
        <v>1270</v>
      </c>
      <c r="C552" s="8"/>
      <c r="D552" s="8"/>
      <c r="E552" s="8"/>
      <c r="F552" s="8"/>
      <c r="G552" s="8"/>
      <c r="H552" s="8"/>
      <c r="I552" s="8"/>
      <c r="J552" s="18"/>
      <c r="K552" s="8"/>
      <c r="L552" s="10"/>
      <c r="M552" s="10"/>
      <c r="N552" s="8"/>
      <c r="O552" s="8"/>
      <c r="P552" s="8"/>
    </row>
    <row r="553" spans="1:16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72">C553+D553+E553</f>
        <v>94.51</v>
      </c>
      <c r="G553" s="8">
        <v>0</v>
      </c>
      <c r="H553" s="8">
        <v>0</v>
      </c>
      <c r="I553" s="18">
        <v>0</v>
      </c>
      <c r="J553" s="18">
        <f t="shared" ref="J553:J614" si="73">I553*$J$2</f>
        <v>0</v>
      </c>
      <c r="K553" s="10">
        <f t="shared" ref="K553:K613" si="74">J553*0.3677</f>
        <v>0</v>
      </c>
      <c r="L553" s="10">
        <v>0</v>
      </c>
      <c r="M553" s="10">
        <v>0</v>
      </c>
      <c r="N553" s="201">
        <f t="shared" ref="N553:N616" si="75">M553*$N$2</f>
        <v>0</v>
      </c>
      <c r="O553" s="10">
        <f t="shared" ref="O553:O583" si="76">J553+K553+L553+N553</f>
        <v>0</v>
      </c>
      <c r="P553" s="11">
        <f t="shared" ref="P553:P583" si="77">O553/C553</f>
        <v>0</v>
      </c>
    </row>
    <row r="554" spans="1:16">
      <c r="A554" s="9">
        <f t="shared" ref="A554:A617" si="78">A553+1</f>
        <v>2</v>
      </c>
      <c r="B554" s="8" t="s">
        <v>644</v>
      </c>
      <c r="C554" s="8">
        <f>димвенканали!C554</f>
        <v>107.2</v>
      </c>
      <c r="D554" s="8">
        <f>димвенканали!D554</f>
        <v>0</v>
      </c>
      <c r="E554" s="8">
        <f>димвенканали!E554</f>
        <v>0</v>
      </c>
      <c r="F554" s="8">
        <f t="shared" si="72"/>
        <v>107.2</v>
      </c>
      <c r="G554" s="8">
        <v>0</v>
      </c>
      <c r="H554" s="8">
        <v>0</v>
      </c>
      <c r="I554" s="18">
        <v>0</v>
      </c>
      <c r="J554" s="18">
        <f t="shared" si="73"/>
        <v>0</v>
      </c>
      <c r="K554" s="10">
        <f t="shared" si="74"/>
        <v>0</v>
      </c>
      <c r="L554" s="10">
        <v>0</v>
      </c>
      <c r="M554" s="10">
        <v>0</v>
      </c>
      <c r="N554" s="201">
        <f t="shared" si="75"/>
        <v>0</v>
      </c>
      <c r="O554" s="10">
        <f t="shared" si="76"/>
        <v>0</v>
      </c>
      <c r="P554" s="11">
        <f t="shared" si="77"/>
        <v>0</v>
      </c>
    </row>
    <row r="555" spans="1:16">
      <c r="A555" s="9">
        <f t="shared" si="78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72"/>
        <v>4212.6899999999996</v>
      </c>
      <c r="G555" s="8">
        <v>461</v>
      </c>
      <c r="H555" s="8">
        <v>461</v>
      </c>
      <c r="I555" s="18">
        <v>0.54880952380952386</v>
      </c>
      <c r="J555" s="18">
        <f t="shared" si="73"/>
        <v>1106.9542976190478</v>
      </c>
      <c r="K555" s="10">
        <f t="shared" si="74"/>
        <v>407.02709523452393</v>
      </c>
      <c r="L555" s="10">
        <v>427.60494047619051</v>
      </c>
      <c r="M555" s="10">
        <v>27.374619047619053</v>
      </c>
      <c r="N555" s="201">
        <f t="shared" si="75"/>
        <v>27.374619047619053</v>
      </c>
      <c r="O555" s="10">
        <f t="shared" si="76"/>
        <v>1968.9609523773813</v>
      </c>
      <c r="P555" s="11">
        <f t="shared" si="77"/>
        <v>0.46738804715689536</v>
      </c>
    </row>
    <row r="556" spans="1:16">
      <c r="A556" s="9">
        <f t="shared" si="78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72"/>
        <v>4354.84</v>
      </c>
      <c r="G556" s="8">
        <v>488</v>
      </c>
      <c r="H556" s="8">
        <v>488</v>
      </c>
      <c r="I556" s="18">
        <v>0.580952380952381</v>
      </c>
      <c r="J556" s="18">
        <f t="shared" si="73"/>
        <v>1171.786761904762</v>
      </c>
      <c r="K556" s="10">
        <f t="shared" si="74"/>
        <v>430.865992352381</v>
      </c>
      <c r="L556" s="10">
        <v>452.64904761904762</v>
      </c>
      <c r="M556" s="10">
        <v>28.977904761904767</v>
      </c>
      <c r="N556" s="201">
        <f t="shared" si="75"/>
        <v>28.977904761904767</v>
      </c>
      <c r="O556" s="10">
        <f t="shared" si="76"/>
        <v>2084.2797066380954</v>
      </c>
      <c r="P556" s="11">
        <f t="shared" si="77"/>
        <v>0.47861223526882624</v>
      </c>
    </row>
    <row r="557" spans="1:16">
      <c r="A557" s="9">
        <f t="shared" si="78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72"/>
        <v>4344.0200000000004</v>
      </c>
      <c r="G557" s="8">
        <v>492</v>
      </c>
      <c r="H557" s="8">
        <v>492</v>
      </c>
      <c r="I557" s="18">
        <v>0.58571428571428574</v>
      </c>
      <c r="J557" s="18">
        <f t="shared" si="73"/>
        <v>1181.3915714285715</v>
      </c>
      <c r="K557" s="10">
        <f t="shared" si="74"/>
        <v>434.39768081428576</v>
      </c>
      <c r="L557" s="10">
        <v>456.3592857142857</v>
      </c>
      <c r="M557" s="10">
        <v>29.215428571428575</v>
      </c>
      <c r="N557" s="201">
        <f t="shared" si="75"/>
        <v>29.215428571428575</v>
      </c>
      <c r="O557" s="10">
        <f t="shared" si="76"/>
        <v>2101.3639665285718</v>
      </c>
      <c r="P557" s="11">
        <f t="shared" si="77"/>
        <v>0.49005460947676821</v>
      </c>
    </row>
    <row r="558" spans="1:16">
      <c r="A558" s="9">
        <f t="shared" si="78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72"/>
        <v>8583.89</v>
      </c>
      <c r="G558" s="8">
        <v>847</v>
      </c>
      <c r="H558" s="8">
        <v>847</v>
      </c>
      <c r="I558" s="18">
        <v>1.0083333333333333</v>
      </c>
      <c r="J558" s="18">
        <f t="shared" si="73"/>
        <v>2033.8184166666665</v>
      </c>
      <c r="K558" s="10">
        <f t="shared" si="74"/>
        <v>747.83503180833338</v>
      </c>
      <c r="L558" s="10">
        <v>785.64291666666657</v>
      </c>
      <c r="M558" s="10">
        <v>50.295666666666669</v>
      </c>
      <c r="N558" s="201">
        <f t="shared" si="75"/>
        <v>50.295666666666669</v>
      </c>
      <c r="O558" s="10">
        <f t="shared" si="76"/>
        <v>3617.5920318083336</v>
      </c>
      <c r="P558" s="11">
        <f t="shared" si="77"/>
        <v>0.42143970062621189</v>
      </c>
    </row>
    <row r="559" spans="1:16">
      <c r="A559" s="9">
        <f t="shared" si="78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72"/>
        <v>4134.84</v>
      </c>
      <c r="G559" s="8">
        <v>429</v>
      </c>
      <c r="H559" s="8">
        <v>429</v>
      </c>
      <c r="I559" s="18">
        <v>0.51071428571428568</v>
      </c>
      <c r="J559" s="18">
        <f t="shared" si="73"/>
        <v>1030.1158214285713</v>
      </c>
      <c r="K559" s="10">
        <f t="shared" si="74"/>
        <v>378.7735875392857</v>
      </c>
      <c r="L559" s="10">
        <v>397.92303571428567</v>
      </c>
      <c r="M559" s="10">
        <v>25.474428571428572</v>
      </c>
      <c r="N559" s="201">
        <f t="shared" si="75"/>
        <v>25.474428571428572</v>
      </c>
      <c r="O559" s="10">
        <f t="shared" si="76"/>
        <v>1832.286873253571</v>
      </c>
      <c r="P559" s="11">
        <f t="shared" si="77"/>
        <v>0.44313368189665647</v>
      </c>
    </row>
    <row r="560" spans="1:16">
      <c r="A560" s="9">
        <f t="shared" si="78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72"/>
        <v>4246.29</v>
      </c>
      <c r="G560" s="8">
        <v>430</v>
      </c>
      <c r="H560" s="8">
        <v>430</v>
      </c>
      <c r="I560" s="18">
        <v>0.51190476190476186</v>
      </c>
      <c r="J560" s="18">
        <f t="shared" si="73"/>
        <v>1032.5170238095236</v>
      </c>
      <c r="K560" s="10">
        <f t="shared" si="74"/>
        <v>379.65650965476186</v>
      </c>
      <c r="L560" s="10">
        <v>398.8505952380952</v>
      </c>
      <c r="M560" s="10">
        <v>25.533809523809524</v>
      </c>
      <c r="N560" s="201">
        <f t="shared" si="75"/>
        <v>25.533809523809524</v>
      </c>
      <c r="O560" s="10">
        <f t="shared" si="76"/>
        <v>1836.5579382261901</v>
      </c>
      <c r="P560" s="11">
        <f t="shared" si="77"/>
        <v>0.43776662357696133</v>
      </c>
    </row>
    <row r="561" spans="1:16">
      <c r="A561" s="9">
        <f t="shared" si="78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72"/>
        <v>4297.5200000000004</v>
      </c>
      <c r="G561" s="8">
        <v>463</v>
      </c>
      <c r="H561" s="8">
        <v>463</v>
      </c>
      <c r="I561" s="18">
        <v>0.55119047619047623</v>
      </c>
      <c r="J561" s="18">
        <f t="shared" si="73"/>
        <v>1111.7567023809524</v>
      </c>
      <c r="K561" s="10">
        <f t="shared" si="74"/>
        <v>408.79293946547625</v>
      </c>
      <c r="L561" s="10">
        <v>429.46005952380955</v>
      </c>
      <c r="M561" s="10">
        <v>27.493380952380956</v>
      </c>
      <c r="N561" s="201">
        <f t="shared" si="75"/>
        <v>27.493380952380956</v>
      </c>
      <c r="O561" s="10">
        <f t="shared" si="76"/>
        <v>1977.5030823226191</v>
      </c>
      <c r="P561" s="11">
        <f t="shared" si="77"/>
        <v>0.46420042213947793</v>
      </c>
    </row>
    <row r="562" spans="1:16">
      <c r="A562" s="9">
        <f t="shared" si="78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72"/>
        <v>4186.7700000000004</v>
      </c>
      <c r="G562" s="8">
        <v>459</v>
      </c>
      <c r="H562" s="8">
        <v>459</v>
      </c>
      <c r="I562" s="18">
        <v>0.54642857142857137</v>
      </c>
      <c r="J562" s="18">
        <f t="shared" si="73"/>
        <v>1102.1518928571427</v>
      </c>
      <c r="K562" s="10">
        <f t="shared" si="74"/>
        <v>405.26125100357137</v>
      </c>
      <c r="L562" s="10">
        <v>425.74982142857135</v>
      </c>
      <c r="M562" s="10">
        <v>27.255857142857142</v>
      </c>
      <c r="N562" s="201">
        <f t="shared" si="75"/>
        <v>27.255857142857142</v>
      </c>
      <c r="O562" s="10">
        <f t="shared" si="76"/>
        <v>1960.4188224321426</v>
      </c>
      <c r="P562" s="11">
        <f t="shared" si="77"/>
        <v>0.46824134653495236</v>
      </c>
    </row>
    <row r="563" spans="1:16">
      <c r="A563" s="9">
        <f t="shared" si="78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72"/>
        <v>4207.92</v>
      </c>
      <c r="G563" s="8">
        <v>458</v>
      </c>
      <c r="H563" s="8">
        <v>458</v>
      </c>
      <c r="I563" s="18">
        <v>0.54523809523809519</v>
      </c>
      <c r="J563" s="18">
        <f t="shared" si="73"/>
        <v>1099.7506904761904</v>
      </c>
      <c r="K563" s="10">
        <f t="shared" si="74"/>
        <v>404.37832888809521</v>
      </c>
      <c r="L563" s="10">
        <v>424.82226190476183</v>
      </c>
      <c r="M563" s="10">
        <v>27.19647619047619</v>
      </c>
      <c r="N563" s="201">
        <f t="shared" si="75"/>
        <v>27.19647619047619</v>
      </c>
      <c r="O563" s="10">
        <f t="shared" si="76"/>
        <v>1956.1477574595235</v>
      </c>
      <c r="P563" s="11">
        <f t="shared" si="77"/>
        <v>0.46487284868997591</v>
      </c>
    </row>
    <row r="564" spans="1:16">
      <c r="A564" s="9">
        <f t="shared" si="78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72"/>
        <v>6478.67</v>
      </c>
      <c r="G564" s="8">
        <v>718</v>
      </c>
      <c r="H564" s="8">
        <v>718</v>
      </c>
      <c r="I564" s="18">
        <v>0.85476190476190472</v>
      </c>
      <c r="J564" s="18">
        <f t="shared" si="73"/>
        <v>1724.0633095238095</v>
      </c>
      <c r="K564" s="10">
        <f t="shared" si="74"/>
        <v>633.93807891190477</v>
      </c>
      <c r="L564" s="10">
        <v>665.987738095238</v>
      </c>
      <c r="M564" s="10">
        <v>42.635523809523811</v>
      </c>
      <c r="N564" s="201">
        <f t="shared" si="75"/>
        <v>42.635523809523811</v>
      </c>
      <c r="O564" s="10">
        <f t="shared" si="76"/>
        <v>3066.6246503404759</v>
      </c>
      <c r="P564" s="11">
        <f t="shared" si="77"/>
        <v>0.47807174141688002</v>
      </c>
    </row>
    <row r="565" spans="1:16">
      <c r="A565" s="9">
        <f t="shared" si="78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72"/>
        <v>109.54</v>
      </c>
      <c r="G565" s="8">
        <v>0</v>
      </c>
      <c r="H565" s="8">
        <v>0</v>
      </c>
      <c r="I565" s="18">
        <v>0</v>
      </c>
      <c r="J565" s="18">
        <f t="shared" si="73"/>
        <v>0</v>
      </c>
      <c r="K565" s="10">
        <f t="shared" si="74"/>
        <v>0</v>
      </c>
      <c r="L565" s="10">
        <v>0</v>
      </c>
      <c r="M565" s="10">
        <v>0</v>
      </c>
      <c r="N565" s="201">
        <f t="shared" si="75"/>
        <v>0</v>
      </c>
      <c r="O565" s="10">
        <f t="shared" si="76"/>
        <v>0</v>
      </c>
      <c r="P565" s="11">
        <f t="shared" si="77"/>
        <v>0</v>
      </c>
    </row>
    <row r="566" spans="1:16">
      <c r="A566" s="9">
        <f t="shared" si="78"/>
        <v>14</v>
      </c>
      <c r="B566" s="8" t="s">
        <v>656</v>
      </c>
      <c r="C566" s="8">
        <f>димвенканали!C566</f>
        <v>103</v>
      </c>
      <c r="D566" s="8">
        <f>димвенканали!D566</f>
        <v>0</v>
      </c>
      <c r="E566" s="8">
        <f>димвенканали!E566</f>
        <v>0</v>
      </c>
      <c r="F566" s="8">
        <f t="shared" si="72"/>
        <v>103</v>
      </c>
      <c r="G566" s="8">
        <v>0</v>
      </c>
      <c r="H566" s="8">
        <v>0</v>
      </c>
      <c r="I566" s="18">
        <v>0</v>
      </c>
      <c r="J566" s="18">
        <f t="shared" si="73"/>
        <v>0</v>
      </c>
      <c r="K566" s="10">
        <f t="shared" si="74"/>
        <v>0</v>
      </c>
      <c r="L566" s="10">
        <v>0</v>
      </c>
      <c r="M566" s="10">
        <v>0</v>
      </c>
      <c r="N566" s="201">
        <f t="shared" si="75"/>
        <v>0</v>
      </c>
      <c r="O566" s="10">
        <f t="shared" si="76"/>
        <v>0</v>
      </c>
      <c r="P566" s="11">
        <f t="shared" si="77"/>
        <v>0</v>
      </c>
    </row>
    <row r="567" spans="1:16">
      <c r="A567" s="9">
        <f t="shared" si="78"/>
        <v>15</v>
      </c>
      <c r="B567" s="8" t="s">
        <v>657</v>
      </c>
      <c r="C567" s="8">
        <f>димвенканали!C567</f>
        <v>123.3</v>
      </c>
      <c r="D567" s="8">
        <f>димвенканали!D567</f>
        <v>0</v>
      </c>
      <c r="E567" s="8">
        <f>димвенканали!E567</f>
        <v>0</v>
      </c>
      <c r="F567" s="8">
        <f t="shared" si="72"/>
        <v>123.3</v>
      </c>
      <c r="G567" s="8">
        <v>0</v>
      </c>
      <c r="H567" s="8">
        <v>0</v>
      </c>
      <c r="I567" s="18">
        <v>0</v>
      </c>
      <c r="J567" s="18">
        <f t="shared" si="73"/>
        <v>0</v>
      </c>
      <c r="K567" s="10">
        <f t="shared" si="74"/>
        <v>0</v>
      </c>
      <c r="L567" s="10">
        <v>0</v>
      </c>
      <c r="M567" s="10">
        <v>0</v>
      </c>
      <c r="N567" s="201">
        <f t="shared" si="75"/>
        <v>0</v>
      </c>
      <c r="O567" s="10">
        <f t="shared" si="76"/>
        <v>0</v>
      </c>
      <c r="P567" s="11">
        <f t="shared" si="77"/>
        <v>0</v>
      </c>
    </row>
    <row r="568" spans="1:16">
      <c r="A568" s="9">
        <f t="shared" si="78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72"/>
        <v>218.9</v>
      </c>
      <c r="G568" s="8">
        <v>0</v>
      </c>
      <c r="H568" s="8">
        <v>0</v>
      </c>
      <c r="I568" s="18">
        <v>0</v>
      </c>
      <c r="J568" s="18">
        <f t="shared" si="73"/>
        <v>0</v>
      </c>
      <c r="K568" s="10">
        <f t="shared" si="74"/>
        <v>0</v>
      </c>
      <c r="L568" s="10">
        <v>0</v>
      </c>
      <c r="M568" s="10">
        <v>0</v>
      </c>
      <c r="N568" s="201">
        <f t="shared" si="75"/>
        <v>0</v>
      </c>
      <c r="O568" s="10">
        <f t="shared" si="76"/>
        <v>0</v>
      </c>
      <c r="P568" s="11">
        <f t="shared" si="77"/>
        <v>0</v>
      </c>
    </row>
    <row r="569" spans="1:16">
      <c r="A569" s="9">
        <f t="shared" si="78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72"/>
        <v>164.3</v>
      </c>
      <c r="G569" s="8">
        <v>0</v>
      </c>
      <c r="H569" s="8">
        <v>0</v>
      </c>
      <c r="I569" s="18">
        <v>0</v>
      </c>
      <c r="J569" s="18">
        <f t="shared" si="73"/>
        <v>0</v>
      </c>
      <c r="K569" s="10">
        <f t="shared" si="74"/>
        <v>0</v>
      </c>
      <c r="L569" s="10">
        <v>0</v>
      </c>
      <c r="M569" s="10">
        <v>0</v>
      </c>
      <c r="N569" s="201">
        <f t="shared" si="75"/>
        <v>0</v>
      </c>
      <c r="O569" s="10">
        <f t="shared" si="76"/>
        <v>0</v>
      </c>
      <c r="P569" s="11">
        <f t="shared" si="77"/>
        <v>0</v>
      </c>
    </row>
    <row r="570" spans="1:16">
      <c r="A570" s="9">
        <f t="shared" si="78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72"/>
        <v>250.1</v>
      </c>
      <c r="G570" s="8">
        <v>0</v>
      </c>
      <c r="H570" s="8">
        <v>0</v>
      </c>
      <c r="I570" s="18">
        <v>0</v>
      </c>
      <c r="J570" s="18">
        <f t="shared" si="73"/>
        <v>0</v>
      </c>
      <c r="K570" s="10">
        <f t="shared" si="74"/>
        <v>0</v>
      </c>
      <c r="L570" s="10">
        <v>0</v>
      </c>
      <c r="M570" s="10">
        <v>0</v>
      </c>
      <c r="N570" s="201">
        <f t="shared" si="75"/>
        <v>0</v>
      </c>
      <c r="O570" s="10">
        <f t="shared" si="76"/>
        <v>0</v>
      </c>
      <c r="P570" s="11">
        <f t="shared" si="77"/>
        <v>0</v>
      </c>
    </row>
    <row r="571" spans="1:16">
      <c r="A571" s="9">
        <f t="shared" si="78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72"/>
        <v>856.6</v>
      </c>
      <c r="G571" s="8">
        <v>17</v>
      </c>
      <c r="H571" s="8">
        <v>17</v>
      </c>
      <c r="I571" s="18">
        <v>2.0238095238095239E-2</v>
      </c>
      <c r="J571" s="18">
        <f t="shared" si="73"/>
        <v>40.820440476190477</v>
      </c>
      <c r="K571" s="10">
        <f t="shared" si="74"/>
        <v>15.009675963095239</v>
      </c>
      <c r="L571" s="10">
        <v>15.768511904761905</v>
      </c>
      <c r="M571" s="10">
        <v>1.0094761904761906</v>
      </c>
      <c r="N571" s="201">
        <f t="shared" si="75"/>
        <v>1.0094761904761906</v>
      </c>
      <c r="O571" s="10">
        <f t="shared" si="76"/>
        <v>72.608104534523818</v>
      </c>
      <c r="P571" s="11">
        <f t="shared" si="77"/>
        <v>8.4763138611398336E-2</v>
      </c>
    </row>
    <row r="572" spans="1:16">
      <c r="A572" s="9">
        <f t="shared" si="78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72"/>
        <v>212.1</v>
      </c>
      <c r="G572" s="8">
        <v>0</v>
      </c>
      <c r="H572" s="8">
        <v>0</v>
      </c>
      <c r="I572" s="18">
        <v>0</v>
      </c>
      <c r="J572" s="18">
        <f t="shared" si="73"/>
        <v>0</v>
      </c>
      <c r="K572" s="10">
        <f t="shared" si="74"/>
        <v>0</v>
      </c>
      <c r="L572" s="10">
        <v>0</v>
      </c>
      <c r="M572" s="10">
        <v>0</v>
      </c>
      <c r="N572" s="201">
        <f t="shared" si="75"/>
        <v>0</v>
      </c>
      <c r="O572" s="10">
        <f t="shared" si="76"/>
        <v>0</v>
      </c>
      <c r="P572" s="11">
        <f t="shared" si="77"/>
        <v>0</v>
      </c>
    </row>
    <row r="573" spans="1:16">
      <c r="A573" s="9">
        <f t="shared" si="78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72"/>
        <v>773.5</v>
      </c>
      <c r="G573" s="8">
        <v>22.5</v>
      </c>
      <c r="H573" s="8">
        <v>22.5</v>
      </c>
      <c r="I573" s="18">
        <v>2.6785714285714284E-2</v>
      </c>
      <c r="J573" s="18">
        <f t="shared" si="73"/>
        <v>54.027053571428567</v>
      </c>
      <c r="K573" s="10">
        <f t="shared" si="74"/>
        <v>19.865747598214284</v>
      </c>
      <c r="L573" s="10">
        <v>20.870089285714283</v>
      </c>
      <c r="M573" s="10">
        <v>1.3360714285714286</v>
      </c>
      <c r="N573" s="201">
        <f t="shared" si="75"/>
        <v>1.3360714285714286</v>
      </c>
      <c r="O573" s="10">
        <f t="shared" si="76"/>
        <v>96.098961883928567</v>
      </c>
      <c r="P573" s="11">
        <f t="shared" si="77"/>
        <v>0.12423912331471049</v>
      </c>
    </row>
    <row r="574" spans="1:16">
      <c r="A574" s="9">
        <f t="shared" si="78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72"/>
        <v>1431.7</v>
      </c>
      <c r="G574" s="8">
        <v>50</v>
      </c>
      <c r="H574" s="8">
        <v>50</v>
      </c>
      <c r="I574" s="18">
        <v>5.9523809523809521E-2</v>
      </c>
      <c r="J574" s="18">
        <f t="shared" si="73"/>
        <v>120.06011904761904</v>
      </c>
      <c r="K574" s="10">
        <f t="shared" si="74"/>
        <v>44.146105773809523</v>
      </c>
      <c r="L574" s="10">
        <v>46.37797619047619</v>
      </c>
      <c r="M574" s="10">
        <v>2.9690476190476192</v>
      </c>
      <c r="N574" s="201">
        <f t="shared" si="75"/>
        <v>2.9690476190476192</v>
      </c>
      <c r="O574" s="10">
        <f t="shared" si="76"/>
        <v>213.5532486309524</v>
      </c>
      <c r="P574" s="11">
        <f t="shared" si="77"/>
        <v>0.16939259826362527</v>
      </c>
    </row>
    <row r="575" spans="1:16">
      <c r="A575" s="9">
        <f t="shared" si="78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72"/>
        <v>1073.5999999999999</v>
      </c>
      <c r="G575" s="8">
        <v>50</v>
      </c>
      <c r="H575" s="8">
        <v>50</v>
      </c>
      <c r="I575" s="18">
        <v>5.9523809523809521E-2</v>
      </c>
      <c r="J575" s="18">
        <f t="shared" si="73"/>
        <v>120.06011904761904</v>
      </c>
      <c r="K575" s="10">
        <f t="shared" si="74"/>
        <v>44.146105773809523</v>
      </c>
      <c r="L575" s="10">
        <v>46.37797619047619</v>
      </c>
      <c r="M575" s="10">
        <v>2.9690476190476192</v>
      </c>
      <c r="N575" s="201">
        <f t="shared" si="75"/>
        <v>2.9690476190476192</v>
      </c>
      <c r="O575" s="10">
        <f t="shared" si="76"/>
        <v>213.5532486309524</v>
      </c>
      <c r="P575" s="11">
        <f t="shared" si="77"/>
        <v>0.19891323456683346</v>
      </c>
    </row>
    <row r="576" spans="1:16">
      <c r="A576" s="9">
        <f t="shared" si="78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72"/>
        <v>244.9</v>
      </c>
      <c r="G576" s="8">
        <v>0</v>
      </c>
      <c r="H576" s="8">
        <v>0</v>
      </c>
      <c r="I576" s="18">
        <v>0</v>
      </c>
      <c r="J576" s="18">
        <f t="shared" si="73"/>
        <v>0</v>
      </c>
      <c r="K576" s="10">
        <f t="shared" si="74"/>
        <v>0</v>
      </c>
      <c r="L576" s="10">
        <v>0</v>
      </c>
      <c r="M576" s="10">
        <v>0</v>
      </c>
      <c r="N576" s="201">
        <f t="shared" si="75"/>
        <v>0</v>
      </c>
      <c r="O576" s="10">
        <f t="shared" si="76"/>
        <v>0</v>
      </c>
      <c r="P576" s="11">
        <f t="shared" si="77"/>
        <v>0</v>
      </c>
    </row>
    <row r="577" spans="1:16">
      <c r="A577" s="9">
        <f t="shared" si="78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72"/>
        <v>336.6</v>
      </c>
      <c r="G577" s="8">
        <v>0</v>
      </c>
      <c r="H577" s="8">
        <v>0</v>
      </c>
      <c r="I577" s="18">
        <v>0</v>
      </c>
      <c r="J577" s="18">
        <f t="shared" si="73"/>
        <v>0</v>
      </c>
      <c r="K577" s="10">
        <f t="shared" si="74"/>
        <v>0</v>
      </c>
      <c r="L577" s="10">
        <v>0</v>
      </c>
      <c r="M577" s="10">
        <v>0</v>
      </c>
      <c r="N577" s="201">
        <f t="shared" si="75"/>
        <v>0</v>
      </c>
      <c r="O577" s="10">
        <f t="shared" si="76"/>
        <v>0</v>
      </c>
      <c r="P577" s="11">
        <f t="shared" si="77"/>
        <v>0</v>
      </c>
    </row>
    <row r="578" spans="1:16">
      <c r="A578" s="9">
        <f t="shared" si="78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72"/>
        <v>150.80000000000001</v>
      </c>
      <c r="G578" s="8">
        <v>0</v>
      </c>
      <c r="H578" s="8">
        <v>0</v>
      </c>
      <c r="I578" s="18">
        <v>0</v>
      </c>
      <c r="J578" s="18">
        <f t="shared" si="73"/>
        <v>0</v>
      </c>
      <c r="K578" s="10">
        <f t="shared" si="74"/>
        <v>0</v>
      </c>
      <c r="L578" s="10">
        <v>0</v>
      </c>
      <c r="M578" s="10">
        <v>0</v>
      </c>
      <c r="N578" s="201">
        <f t="shared" si="75"/>
        <v>0</v>
      </c>
      <c r="O578" s="10">
        <f t="shared" si="76"/>
        <v>0</v>
      </c>
      <c r="P578" s="11">
        <f t="shared" si="77"/>
        <v>0</v>
      </c>
    </row>
    <row r="579" spans="1:16">
      <c r="A579" s="9">
        <f t="shared" si="78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72"/>
        <v>4825.5600000000004</v>
      </c>
      <c r="G579" s="8">
        <v>440</v>
      </c>
      <c r="H579" s="8">
        <v>440</v>
      </c>
      <c r="I579" s="18">
        <v>0.52380952380952384</v>
      </c>
      <c r="J579" s="18">
        <f t="shared" si="73"/>
        <v>1056.5290476190476</v>
      </c>
      <c r="K579" s="10">
        <f t="shared" si="74"/>
        <v>388.48573080952383</v>
      </c>
      <c r="L579" s="10">
        <v>408.12619047619046</v>
      </c>
      <c r="M579" s="10">
        <v>26.127619047619049</v>
      </c>
      <c r="N579" s="201">
        <f t="shared" si="75"/>
        <v>26.127619047619049</v>
      </c>
      <c r="O579" s="10">
        <f t="shared" si="76"/>
        <v>1879.2685879523808</v>
      </c>
      <c r="P579" s="11">
        <f t="shared" si="77"/>
        <v>0.38944051839628574</v>
      </c>
    </row>
    <row r="580" spans="1:16">
      <c r="A580" s="9">
        <f t="shared" si="78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72"/>
        <v>4234.8</v>
      </c>
      <c r="G580" s="8">
        <v>471</v>
      </c>
      <c r="H580" s="8">
        <v>471</v>
      </c>
      <c r="I580" s="18">
        <v>0.56071428571428572</v>
      </c>
      <c r="J580" s="18">
        <f t="shared" si="73"/>
        <v>1130.9663214285715</v>
      </c>
      <c r="K580" s="10">
        <f t="shared" si="74"/>
        <v>415.85631638928578</v>
      </c>
      <c r="L580" s="10">
        <v>436.88053571428571</v>
      </c>
      <c r="M580" s="10">
        <v>27.968428571428571</v>
      </c>
      <c r="N580" s="201">
        <f t="shared" si="75"/>
        <v>27.968428571428571</v>
      </c>
      <c r="O580" s="10">
        <f t="shared" si="76"/>
        <v>2011.6716021035718</v>
      </c>
      <c r="P580" s="11">
        <f t="shared" si="77"/>
        <v>0.47503343773107859</v>
      </c>
    </row>
    <row r="581" spans="1:16">
      <c r="A581" s="9">
        <f t="shared" si="78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72"/>
        <v>7259.45</v>
      </c>
      <c r="G581" s="8">
        <v>708</v>
      </c>
      <c r="H581" s="8">
        <v>708</v>
      </c>
      <c r="I581" s="18">
        <v>0.84285714285714286</v>
      </c>
      <c r="J581" s="18">
        <f t="shared" si="73"/>
        <v>1700.0512857142858</v>
      </c>
      <c r="K581" s="10">
        <f t="shared" si="74"/>
        <v>625.10885775714291</v>
      </c>
      <c r="L581" s="10">
        <v>656.71214285714279</v>
      </c>
      <c r="M581" s="10">
        <v>42.041714285714285</v>
      </c>
      <c r="N581" s="201">
        <f t="shared" si="75"/>
        <v>42.041714285714285</v>
      </c>
      <c r="O581" s="10">
        <f t="shared" si="76"/>
        <v>3023.9140006142852</v>
      </c>
      <c r="P581" s="11">
        <f t="shared" si="77"/>
        <v>0.41654863668932018</v>
      </c>
    </row>
    <row r="582" spans="1:16">
      <c r="A582" s="9">
        <f t="shared" si="78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72"/>
        <v>7693.62</v>
      </c>
      <c r="G582" s="8">
        <v>849</v>
      </c>
      <c r="H582" s="8">
        <v>849</v>
      </c>
      <c r="I582" s="18">
        <v>1.0107142857142857</v>
      </c>
      <c r="J582" s="18">
        <f t="shared" si="73"/>
        <v>2038.6208214285714</v>
      </c>
      <c r="K582" s="10">
        <f t="shared" si="74"/>
        <v>749.60087603928571</v>
      </c>
      <c r="L582" s="10">
        <v>787.49803571428561</v>
      </c>
      <c r="M582" s="10">
        <v>50.414428571428573</v>
      </c>
      <c r="N582" s="201">
        <f t="shared" si="75"/>
        <v>50.414428571428573</v>
      </c>
      <c r="O582" s="10">
        <f t="shared" si="76"/>
        <v>3626.1341617535713</v>
      </c>
      <c r="P582" s="11">
        <f t="shared" si="77"/>
        <v>0.47131703434190553</v>
      </c>
    </row>
    <row r="583" spans="1:16">
      <c r="A583" s="9">
        <f t="shared" si="78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72"/>
        <v>4310.6400000000003</v>
      </c>
      <c r="G583" s="8">
        <v>426</v>
      </c>
      <c r="H583" s="8">
        <v>426</v>
      </c>
      <c r="I583" s="18">
        <v>0.50714285714285712</v>
      </c>
      <c r="J583" s="18">
        <f t="shared" si="73"/>
        <v>1022.9122142857142</v>
      </c>
      <c r="K583" s="10">
        <f t="shared" si="74"/>
        <v>376.12482119285715</v>
      </c>
      <c r="L583" s="10">
        <v>395.14035714285711</v>
      </c>
      <c r="M583" s="10">
        <v>25.296285714285716</v>
      </c>
      <c r="N583" s="201">
        <f t="shared" si="75"/>
        <v>25.296285714285716</v>
      </c>
      <c r="O583" s="10">
        <f t="shared" si="76"/>
        <v>1819.4736783357141</v>
      </c>
      <c r="P583" s="11">
        <f t="shared" si="77"/>
        <v>0.42208898871993811</v>
      </c>
    </row>
    <row r="584" spans="1:16">
      <c r="A584" s="9">
        <f t="shared" si="78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72"/>
        <v>4423.5</v>
      </c>
      <c r="G584" s="8">
        <v>680</v>
      </c>
      <c r="H584" s="8">
        <v>680</v>
      </c>
      <c r="I584" s="18">
        <v>0.80952380952380953</v>
      </c>
      <c r="J584" s="18">
        <f t="shared" si="73"/>
        <v>1632.817619047619</v>
      </c>
      <c r="K584" s="10">
        <f t="shared" si="74"/>
        <v>600.38703852380957</v>
      </c>
      <c r="L584" s="10">
        <v>630.74047619047622</v>
      </c>
      <c r="M584" s="10">
        <v>40.379047619047618</v>
      </c>
      <c r="N584" s="201">
        <f t="shared" si="75"/>
        <v>40.379047619047618</v>
      </c>
      <c r="O584" s="10">
        <f t="shared" ref="O584:O614" si="79">J584+K584+L584+N584</f>
        <v>2904.3241813809523</v>
      </c>
      <c r="P584" s="11">
        <f t="shared" ref="P584:P614" si="80">O584/C584</f>
        <v>0.65656701285881136</v>
      </c>
    </row>
    <row r="585" spans="1:16">
      <c r="A585" s="9">
        <f t="shared" si="78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72"/>
        <v>3225.66</v>
      </c>
      <c r="G585" s="8">
        <v>385</v>
      </c>
      <c r="H585" s="8">
        <v>385</v>
      </c>
      <c r="I585" s="18">
        <v>0.45833333333333331</v>
      </c>
      <c r="J585" s="18">
        <f t="shared" si="73"/>
        <v>924.46291666666662</v>
      </c>
      <c r="K585" s="10">
        <f t="shared" si="74"/>
        <v>339.92501445833335</v>
      </c>
      <c r="L585" s="10">
        <v>357.11041666666665</v>
      </c>
      <c r="M585" s="10">
        <v>22.861666666666668</v>
      </c>
      <c r="N585" s="201">
        <f t="shared" si="75"/>
        <v>22.861666666666668</v>
      </c>
      <c r="O585" s="10">
        <f t="shared" si="79"/>
        <v>1644.3600144583334</v>
      </c>
      <c r="P585" s="11">
        <f t="shared" si="80"/>
        <v>0.50977474825565416</v>
      </c>
    </row>
    <row r="586" spans="1:16">
      <c r="A586" s="9">
        <f t="shared" si="78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72"/>
        <v>4516.37</v>
      </c>
      <c r="G586" s="8">
        <v>502</v>
      </c>
      <c r="H586" s="8">
        <v>465.6</v>
      </c>
      <c r="I586" s="18">
        <v>0.55428571428571427</v>
      </c>
      <c r="J586" s="18">
        <f t="shared" si="73"/>
        <v>1117.9998285714285</v>
      </c>
      <c r="K586" s="10">
        <f t="shared" si="74"/>
        <v>411.0885369657143</v>
      </c>
      <c r="L586" s="10">
        <v>431.87171428571423</v>
      </c>
      <c r="M586" s="10">
        <v>27.647771428571428</v>
      </c>
      <c r="N586" s="201">
        <f t="shared" si="75"/>
        <v>27.647771428571428</v>
      </c>
      <c r="O586" s="10">
        <f t="shared" si="79"/>
        <v>1988.6078512514282</v>
      </c>
      <c r="P586" s="11">
        <f t="shared" si="80"/>
        <v>0.44853421762855405</v>
      </c>
    </row>
    <row r="587" spans="1:16">
      <c r="A587" s="9">
        <f t="shared" si="78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72"/>
        <v>1283.48</v>
      </c>
      <c r="G587" s="8">
        <v>145</v>
      </c>
      <c r="H587" s="8">
        <v>145</v>
      </c>
      <c r="I587" s="18">
        <v>0.17261904761904762</v>
      </c>
      <c r="J587" s="18">
        <f t="shared" si="73"/>
        <v>348.17434523809521</v>
      </c>
      <c r="K587" s="10">
        <f t="shared" si="74"/>
        <v>128.02370674404762</v>
      </c>
      <c r="L587" s="10">
        <v>134.49613095238095</v>
      </c>
      <c r="M587" s="10">
        <v>8.6102380952380955</v>
      </c>
      <c r="N587" s="201">
        <f t="shared" si="75"/>
        <v>8.6102380952380955</v>
      </c>
      <c r="O587" s="10">
        <f t="shared" si="79"/>
        <v>619.30442102976178</v>
      </c>
      <c r="P587" s="11">
        <f t="shared" si="80"/>
        <v>0.48251972841786533</v>
      </c>
    </row>
    <row r="588" spans="1:16">
      <c r="A588" s="9">
        <f t="shared" si="78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72"/>
        <v>4220</v>
      </c>
      <c r="G588" s="8">
        <v>255</v>
      </c>
      <c r="H588" s="8">
        <v>255</v>
      </c>
      <c r="I588" s="18">
        <v>0.30357142857142855</v>
      </c>
      <c r="J588" s="18">
        <f t="shared" si="73"/>
        <v>612.30660714285705</v>
      </c>
      <c r="K588" s="10">
        <f t="shared" si="74"/>
        <v>225.14513944642854</v>
      </c>
      <c r="L588" s="10">
        <v>236.52767857142854</v>
      </c>
      <c r="M588" s="10">
        <v>15.142142857142856</v>
      </c>
      <c r="N588" s="201">
        <f t="shared" si="75"/>
        <v>15.142142857142856</v>
      </c>
      <c r="O588" s="10">
        <f t="shared" si="79"/>
        <v>1089.1215680178568</v>
      </c>
      <c r="P588" s="11">
        <f t="shared" si="80"/>
        <v>0.27085164955307178</v>
      </c>
    </row>
    <row r="589" spans="1:16">
      <c r="A589" s="9">
        <f t="shared" si="78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72"/>
        <v>4073.3</v>
      </c>
      <c r="G589" s="8">
        <v>237</v>
      </c>
      <c r="H589" s="8">
        <v>237</v>
      </c>
      <c r="I589" s="18">
        <v>0.28214285714285714</v>
      </c>
      <c r="J589" s="18">
        <f t="shared" si="73"/>
        <v>569.08496428571425</v>
      </c>
      <c r="K589" s="10">
        <f t="shared" si="74"/>
        <v>209.25254136785713</v>
      </c>
      <c r="L589" s="10">
        <v>219.83160714285714</v>
      </c>
      <c r="M589" s="10">
        <v>14.073285714285715</v>
      </c>
      <c r="N589" s="201">
        <f t="shared" si="75"/>
        <v>14.073285714285715</v>
      </c>
      <c r="O589" s="10">
        <f t="shared" si="79"/>
        <v>1012.2423985107142</v>
      </c>
      <c r="P589" s="11">
        <f t="shared" si="80"/>
        <v>0.24850671409194366</v>
      </c>
    </row>
    <row r="590" spans="1:16">
      <c r="A590" s="9">
        <f t="shared" si="78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72"/>
        <v>3931.82</v>
      </c>
      <c r="G590" s="8">
        <v>453</v>
      </c>
      <c r="H590" s="8">
        <v>453</v>
      </c>
      <c r="I590" s="18">
        <v>0.53928571428571426</v>
      </c>
      <c r="J590" s="18">
        <f t="shared" si="73"/>
        <v>1087.7446785714285</v>
      </c>
      <c r="K590" s="10">
        <f t="shared" si="74"/>
        <v>399.96371831071428</v>
      </c>
      <c r="L590" s="10">
        <v>420.18446428571423</v>
      </c>
      <c r="M590" s="10">
        <v>26.899571428571427</v>
      </c>
      <c r="N590" s="201">
        <f t="shared" si="75"/>
        <v>26.899571428571427</v>
      </c>
      <c r="O590" s="10">
        <f t="shared" si="79"/>
        <v>1934.7924325964284</v>
      </c>
      <c r="P590" s="11">
        <f t="shared" si="80"/>
        <v>0.4920857090600354</v>
      </c>
    </row>
    <row r="591" spans="1:16">
      <c r="A591" s="9">
        <f t="shared" si="78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72"/>
        <v>4123.59</v>
      </c>
      <c r="G591" s="8">
        <v>421</v>
      </c>
      <c r="H591" s="8">
        <v>421</v>
      </c>
      <c r="I591" s="18">
        <v>0.50119047619047619</v>
      </c>
      <c r="J591" s="18">
        <f t="shared" si="73"/>
        <v>1010.9062023809523</v>
      </c>
      <c r="K591" s="10">
        <f t="shared" si="74"/>
        <v>371.71021061547617</v>
      </c>
      <c r="L591" s="10">
        <v>390.50255952380951</v>
      </c>
      <c r="M591" s="10">
        <v>24.999380952380953</v>
      </c>
      <c r="N591" s="201">
        <f t="shared" si="75"/>
        <v>24.999380952380953</v>
      </c>
      <c r="O591" s="10">
        <f t="shared" si="79"/>
        <v>1798.118353472619</v>
      </c>
      <c r="P591" s="11">
        <f t="shared" si="80"/>
        <v>0.4360565316805548</v>
      </c>
    </row>
    <row r="592" spans="1:16">
      <c r="A592" s="9">
        <f t="shared" si="78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72"/>
        <v>4198.01</v>
      </c>
      <c r="G592" s="8">
        <v>405</v>
      </c>
      <c r="H592" s="8">
        <v>405</v>
      </c>
      <c r="I592" s="18">
        <v>0.48214285714285715</v>
      </c>
      <c r="J592" s="18">
        <f t="shared" si="73"/>
        <v>972.48696428571429</v>
      </c>
      <c r="K592" s="10">
        <f t="shared" si="74"/>
        <v>357.58345676785717</v>
      </c>
      <c r="L592" s="10">
        <v>375.66160714285712</v>
      </c>
      <c r="M592" s="10">
        <v>24.049285714285716</v>
      </c>
      <c r="N592" s="201">
        <f t="shared" si="75"/>
        <v>24.049285714285716</v>
      </c>
      <c r="O592" s="10">
        <f t="shared" si="79"/>
        <v>1729.7813139107143</v>
      </c>
      <c r="P592" s="11">
        <f t="shared" si="80"/>
        <v>0.41204792601987944</v>
      </c>
    </row>
    <row r="593" spans="1:16">
      <c r="A593" s="9">
        <f t="shared" si="78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72"/>
        <v>4228.12</v>
      </c>
      <c r="G593" s="8">
        <v>392</v>
      </c>
      <c r="H593" s="8">
        <v>392</v>
      </c>
      <c r="I593" s="18">
        <v>0.46666666666666667</v>
      </c>
      <c r="J593" s="18">
        <f t="shared" si="73"/>
        <v>941.27133333333336</v>
      </c>
      <c r="K593" s="10">
        <f t="shared" si="74"/>
        <v>346.10546926666672</v>
      </c>
      <c r="L593" s="10">
        <v>363.60333333333335</v>
      </c>
      <c r="M593" s="10">
        <v>23.277333333333335</v>
      </c>
      <c r="N593" s="201">
        <f t="shared" si="75"/>
        <v>23.277333333333335</v>
      </c>
      <c r="O593" s="10">
        <f t="shared" si="79"/>
        <v>1674.2574692666667</v>
      </c>
      <c r="P593" s="11">
        <f t="shared" si="80"/>
        <v>0.39598154008558573</v>
      </c>
    </row>
    <row r="594" spans="1:16">
      <c r="A594" s="9">
        <f t="shared" si="78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72"/>
        <v>4331.46</v>
      </c>
      <c r="G594" s="8">
        <v>445</v>
      </c>
      <c r="H594" s="8">
        <v>445</v>
      </c>
      <c r="I594" s="18">
        <v>0.52976190476190477</v>
      </c>
      <c r="J594" s="18">
        <f t="shared" si="73"/>
        <v>1068.5350595238094</v>
      </c>
      <c r="K594" s="10">
        <f t="shared" si="74"/>
        <v>392.90034138690476</v>
      </c>
      <c r="L594" s="10">
        <v>412.76398809523806</v>
      </c>
      <c r="M594" s="10">
        <v>26.424523809523812</v>
      </c>
      <c r="N594" s="201">
        <f t="shared" si="75"/>
        <v>26.424523809523812</v>
      </c>
      <c r="O594" s="10">
        <f t="shared" si="79"/>
        <v>1900.6239128154762</v>
      </c>
      <c r="P594" s="11">
        <f t="shared" si="80"/>
        <v>0.43879521288791218</v>
      </c>
    </row>
    <row r="595" spans="1:16">
      <c r="A595" s="9">
        <f t="shared" si="78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72"/>
        <v>6367.69</v>
      </c>
      <c r="G595" s="8">
        <v>667</v>
      </c>
      <c r="H595" s="8">
        <v>667</v>
      </c>
      <c r="I595" s="18">
        <v>0.794047619047619</v>
      </c>
      <c r="J595" s="18">
        <f t="shared" si="73"/>
        <v>1601.6019880952381</v>
      </c>
      <c r="K595" s="10">
        <f t="shared" si="74"/>
        <v>588.90905102261911</v>
      </c>
      <c r="L595" s="10">
        <v>618.68220238095228</v>
      </c>
      <c r="M595" s="10">
        <v>39.607095238095241</v>
      </c>
      <c r="N595" s="201">
        <f t="shared" si="75"/>
        <v>39.607095238095241</v>
      </c>
      <c r="O595" s="10">
        <f t="shared" si="79"/>
        <v>2848.8003367369047</v>
      </c>
      <c r="P595" s="11">
        <f t="shared" si="80"/>
        <v>0.44738364096507599</v>
      </c>
    </row>
    <row r="596" spans="1:16">
      <c r="A596" s="9">
        <f t="shared" si="78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72"/>
        <v>168.2</v>
      </c>
      <c r="G596" s="8">
        <v>0</v>
      </c>
      <c r="H596" s="8">
        <v>0</v>
      </c>
      <c r="I596" s="18">
        <v>0</v>
      </c>
      <c r="J596" s="18">
        <f t="shared" si="73"/>
        <v>0</v>
      </c>
      <c r="K596" s="10">
        <f t="shared" si="74"/>
        <v>0</v>
      </c>
      <c r="L596" s="10">
        <v>0</v>
      </c>
      <c r="M596" s="10">
        <v>0</v>
      </c>
      <c r="N596" s="201">
        <f t="shared" si="75"/>
        <v>0</v>
      </c>
      <c r="O596" s="10">
        <f t="shared" si="79"/>
        <v>0</v>
      </c>
      <c r="P596" s="11">
        <f t="shared" si="80"/>
        <v>0</v>
      </c>
    </row>
    <row r="597" spans="1:16">
      <c r="A597" s="9">
        <f t="shared" si="78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72"/>
        <v>35.1</v>
      </c>
      <c r="G597" s="8">
        <v>0</v>
      </c>
      <c r="H597" s="8">
        <v>0</v>
      </c>
      <c r="I597" s="18">
        <v>0</v>
      </c>
      <c r="J597" s="18">
        <f t="shared" si="73"/>
        <v>0</v>
      </c>
      <c r="K597" s="10">
        <f t="shared" si="74"/>
        <v>0</v>
      </c>
      <c r="L597" s="10">
        <v>0</v>
      </c>
      <c r="M597" s="10">
        <v>0</v>
      </c>
      <c r="N597" s="201">
        <f t="shared" si="75"/>
        <v>0</v>
      </c>
      <c r="O597" s="10">
        <f t="shared" si="79"/>
        <v>0</v>
      </c>
      <c r="P597" s="11">
        <f t="shared" si="80"/>
        <v>0</v>
      </c>
    </row>
    <row r="598" spans="1:16">
      <c r="A598" s="9">
        <f t="shared" si="78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72"/>
        <v>94.1</v>
      </c>
      <c r="G598" s="8">
        <v>0</v>
      </c>
      <c r="H598" s="8">
        <v>0</v>
      </c>
      <c r="I598" s="18">
        <v>0</v>
      </c>
      <c r="J598" s="18">
        <f t="shared" si="73"/>
        <v>0</v>
      </c>
      <c r="K598" s="10">
        <f t="shared" si="74"/>
        <v>0</v>
      </c>
      <c r="L598" s="10">
        <v>0</v>
      </c>
      <c r="M598" s="10">
        <v>0</v>
      </c>
      <c r="N598" s="201">
        <f t="shared" si="75"/>
        <v>0</v>
      </c>
      <c r="O598" s="10">
        <f t="shared" si="79"/>
        <v>0</v>
      </c>
      <c r="P598" s="11">
        <f t="shared" si="80"/>
        <v>0</v>
      </c>
    </row>
    <row r="599" spans="1:16">
      <c r="A599" s="9">
        <f t="shared" si="78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72"/>
        <v>60.8</v>
      </c>
      <c r="G599" s="8">
        <v>0</v>
      </c>
      <c r="H599" s="8">
        <v>0</v>
      </c>
      <c r="I599" s="18">
        <v>0</v>
      </c>
      <c r="J599" s="18">
        <f t="shared" si="73"/>
        <v>0</v>
      </c>
      <c r="K599" s="10">
        <f t="shared" si="74"/>
        <v>0</v>
      </c>
      <c r="L599" s="10">
        <v>0</v>
      </c>
      <c r="M599" s="10">
        <v>0</v>
      </c>
      <c r="N599" s="201">
        <f t="shared" si="75"/>
        <v>0</v>
      </c>
      <c r="O599" s="10">
        <f t="shared" si="79"/>
        <v>0</v>
      </c>
      <c r="P599" s="11">
        <f t="shared" si="80"/>
        <v>0</v>
      </c>
    </row>
    <row r="600" spans="1:16">
      <c r="A600" s="9">
        <f t="shared" si="78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72"/>
        <v>6172.16</v>
      </c>
      <c r="G600" s="8">
        <v>557</v>
      </c>
      <c r="H600" s="8">
        <v>557</v>
      </c>
      <c r="I600" s="18">
        <v>0.66309523809523807</v>
      </c>
      <c r="J600" s="18">
        <f t="shared" si="73"/>
        <v>1337.4697261904762</v>
      </c>
      <c r="K600" s="10">
        <f t="shared" si="74"/>
        <v>491.78761832023815</v>
      </c>
      <c r="L600" s="10">
        <v>516.65065476190478</v>
      </c>
      <c r="M600" s="10">
        <v>33.075190476190478</v>
      </c>
      <c r="N600" s="201">
        <f t="shared" si="75"/>
        <v>33.075190476190478</v>
      </c>
      <c r="O600" s="10">
        <f t="shared" si="79"/>
        <v>2378.9831897488098</v>
      </c>
      <c r="P600" s="11">
        <f t="shared" si="80"/>
        <v>0.39040300734678501</v>
      </c>
    </row>
    <row r="601" spans="1:16">
      <c r="A601" s="9">
        <f t="shared" si="78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72"/>
        <v>11059.29</v>
      </c>
      <c r="G601" s="8">
        <v>964</v>
      </c>
      <c r="H601" s="8">
        <v>964</v>
      </c>
      <c r="I601" s="18">
        <v>1.1476190476190475</v>
      </c>
      <c r="J601" s="18">
        <f t="shared" si="73"/>
        <v>2314.7590952380951</v>
      </c>
      <c r="K601" s="10">
        <f t="shared" si="74"/>
        <v>851.13691931904759</v>
      </c>
      <c r="L601" s="10">
        <v>894.16738095238088</v>
      </c>
      <c r="M601" s="10">
        <v>57.243238095238091</v>
      </c>
      <c r="N601" s="201">
        <f t="shared" si="75"/>
        <v>57.243238095238091</v>
      </c>
      <c r="O601" s="10">
        <f t="shared" si="79"/>
        <v>4117.3066336047614</v>
      </c>
      <c r="P601" s="11">
        <f t="shared" si="80"/>
        <v>0.37229393872524918</v>
      </c>
    </row>
    <row r="602" spans="1:16">
      <c r="A602" s="9">
        <f t="shared" si="78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72"/>
        <v>3145.5800000000004</v>
      </c>
      <c r="G602" s="8">
        <v>270</v>
      </c>
      <c r="H602" s="8">
        <v>270</v>
      </c>
      <c r="I602" s="18">
        <v>0.32142857142857145</v>
      </c>
      <c r="J602" s="18">
        <f t="shared" si="73"/>
        <v>648.32464285714286</v>
      </c>
      <c r="K602" s="10">
        <f t="shared" si="74"/>
        <v>238.38897117857144</v>
      </c>
      <c r="L602" s="10">
        <v>250.44107142857143</v>
      </c>
      <c r="M602" s="10">
        <v>16.032857142857146</v>
      </c>
      <c r="N602" s="201">
        <f t="shared" si="75"/>
        <v>16.032857142857146</v>
      </c>
      <c r="O602" s="10">
        <f t="shared" si="79"/>
        <v>1153.1875426071429</v>
      </c>
      <c r="P602" s="11">
        <f t="shared" si="80"/>
        <v>0.37855599045627547</v>
      </c>
    </row>
    <row r="603" spans="1:16">
      <c r="A603" s="9">
        <f t="shared" si="78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72"/>
        <v>851.4</v>
      </c>
      <c r="G603" s="8">
        <v>73</v>
      </c>
      <c r="H603" s="8">
        <v>63</v>
      </c>
      <c r="I603" s="18">
        <v>7.4999999999999997E-2</v>
      </c>
      <c r="J603" s="18">
        <f t="shared" si="73"/>
        <v>151.27574999999999</v>
      </c>
      <c r="K603" s="10">
        <f t="shared" si="74"/>
        <v>55.624093275</v>
      </c>
      <c r="L603" s="10">
        <v>58.436250000000001</v>
      </c>
      <c r="M603" s="10">
        <v>3.7410000000000001</v>
      </c>
      <c r="N603" s="201">
        <f t="shared" si="75"/>
        <v>3.7410000000000001</v>
      </c>
      <c r="O603" s="10">
        <f t="shared" si="79"/>
        <v>269.07709327499998</v>
      </c>
      <c r="P603" s="11">
        <f t="shared" si="80"/>
        <v>0.3160407485024665</v>
      </c>
    </row>
    <row r="604" spans="1:16">
      <c r="A604" s="9">
        <f t="shared" si="78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72"/>
        <v>3100.1</v>
      </c>
      <c r="G604" s="8">
        <v>275</v>
      </c>
      <c r="H604" s="8">
        <v>275</v>
      </c>
      <c r="I604" s="18">
        <v>0.32738095238095238</v>
      </c>
      <c r="J604" s="18">
        <f t="shared" si="73"/>
        <v>660.33065476190473</v>
      </c>
      <c r="K604" s="10">
        <f t="shared" si="74"/>
        <v>242.80358175595239</v>
      </c>
      <c r="L604" s="10">
        <v>255.07886904761904</v>
      </c>
      <c r="M604" s="10">
        <v>16.329761904761906</v>
      </c>
      <c r="N604" s="201">
        <f t="shared" si="75"/>
        <v>16.329761904761906</v>
      </c>
      <c r="O604" s="10">
        <f t="shared" si="79"/>
        <v>1174.542867470238</v>
      </c>
      <c r="P604" s="11">
        <f t="shared" si="80"/>
        <v>0.37887257426219734</v>
      </c>
    </row>
    <row r="605" spans="1:16">
      <c r="A605" s="9">
        <f t="shared" si="78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72"/>
        <v>2324.65</v>
      </c>
      <c r="G605" s="8">
        <v>128</v>
      </c>
      <c r="H605" s="8">
        <v>128</v>
      </c>
      <c r="I605" s="18">
        <v>0.15238095238095239</v>
      </c>
      <c r="J605" s="18">
        <f t="shared" si="73"/>
        <v>307.3539047619048</v>
      </c>
      <c r="K605" s="10">
        <f t="shared" si="74"/>
        <v>113.01403078095241</v>
      </c>
      <c r="L605" s="10">
        <v>118.72761904761906</v>
      </c>
      <c r="M605" s="10">
        <v>7.6007619047619057</v>
      </c>
      <c r="N605" s="201">
        <f t="shared" si="75"/>
        <v>7.6007619047619057</v>
      </c>
      <c r="O605" s="10">
        <f t="shared" si="79"/>
        <v>546.69631649523819</v>
      </c>
      <c r="P605" s="11">
        <f t="shared" si="80"/>
        <v>0.23517360312100238</v>
      </c>
    </row>
    <row r="606" spans="1:16">
      <c r="A606" s="9">
        <f t="shared" si="78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72"/>
        <v>4512.62</v>
      </c>
      <c r="G606" s="8">
        <v>471</v>
      </c>
      <c r="H606" s="8">
        <v>471</v>
      </c>
      <c r="I606" s="18">
        <v>0.56071428571428572</v>
      </c>
      <c r="J606" s="18">
        <f t="shared" si="73"/>
        <v>1130.9663214285715</v>
      </c>
      <c r="K606" s="10">
        <f t="shared" si="74"/>
        <v>415.85631638928578</v>
      </c>
      <c r="L606" s="10">
        <v>436.88053571428571</v>
      </c>
      <c r="M606" s="10">
        <v>27.968428571428571</v>
      </c>
      <c r="N606" s="201">
        <f t="shared" si="75"/>
        <v>27.968428571428571</v>
      </c>
      <c r="O606" s="10">
        <f t="shared" si="79"/>
        <v>2011.6716021035718</v>
      </c>
      <c r="P606" s="11">
        <f t="shared" si="80"/>
        <v>0.48228571752996124</v>
      </c>
    </row>
    <row r="607" spans="1:16">
      <c r="A607" s="9">
        <f t="shared" si="78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72"/>
        <v>11115.95</v>
      </c>
      <c r="G607" s="8">
        <v>1070</v>
      </c>
      <c r="H607" s="8">
        <v>1070</v>
      </c>
      <c r="I607" s="18">
        <v>1.2738095238095237</v>
      </c>
      <c r="J607" s="18">
        <f t="shared" si="73"/>
        <v>2569.2865476190473</v>
      </c>
      <c r="K607" s="10">
        <f t="shared" si="74"/>
        <v>944.72666355952379</v>
      </c>
      <c r="L607" s="10">
        <v>992.48869047619041</v>
      </c>
      <c r="M607" s="10">
        <v>63.537619047619046</v>
      </c>
      <c r="N607" s="201">
        <f t="shared" si="75"/>
        <v>63.537619047619046</v>
      </c>
      <c r="O607" s="10">
        <f t="shared" si="79"/>
        <v>4570.0395207023803</v>
      </c>
      <c r="P607" s="11">
        <f t="shared" si="80"/>
        <v>0.41112451213817802</v>
      </c>
    </row>
    <row r="608" spans="1:16">
      <c r="A608" s="9">
        <f t="shared" si="78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72"/>
        <v>3259.72</v>
      </c>
      <c r="G608" s="8">
        <v>272</v>
      </c>
      <c r="H608" s="8">
        <v>272</v>
      </c>
      <c r="I608" s="18">
        <v>0.32380952380952382</v>
      </c>
      <c r="J608" s="18">
        <f t="shared" si="73"/>
        <v>653.12704761904763</v>
      </c>
      <c r="K608" s="10">
        <f t="shared" si="74"/>
        <v>240.15481540952382</v>
      </c>
      <c r="L608" s="10">
        <v>252.29619047619047</v>
      </c>
      <c r="M608" s="10">
        <v>16.15161904761905</v>
      </c>
      <c r="N608" s="201">
        <f t="shared" si="75"/>
        <v>16.15161904761905</v>
      </c>
      <c r="O608" s="10">
        <f t="shared" si="79"/>
        <v>1161.7296725523811</v>
      </c>
      <c r="P608" s="11">
        <f t="shared" si="80"/>
        <v>0.3563894053944453</v>
      </c>
    </row>
    <row r="609" spans="1:16">
      <c r="A609" s="9">
        <f t="shared" si="78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72"/>
        <v>3223.22</v>
      </c>
      <c r="G609" s="8">
        <v>269</v>
      </c>
      <c r="H609" s="8">
        <v>194</v>
      </c>
      <c r="I609" s="18">
        <v>0.23095238095238096</v>
      </c>
      <c r="J609" s="18">
        <f t="shared" si="73"/>
        <v>465.83326190476191</v>
      </c>
      <c r="K609" s="10">
        <f t="shared" si="74"/>
        <v>171.28689040238098</v>
      </c>
      <c r="L609" s="10">
        <v>179.94654761904764</v>
      </c>
      <c r="M609" s="10">
        <v>11.519904761904764</v>
      </c>
      <c r="N609" s="201">
        <f t="shared" si="75"/>
        <v>11.519904761904764</v>
      </c>
      <c r="O609" s="10">
        <f t="shared" si="79"/>
        <v>828.58660468809524</v>
      </c>
      <c r="P609" s="11">
        <f t="shared" si="80"/>
        <v>0.25706796454728353</v>
      </c>
    </row>
    <row r="610" spans="1:16">
      <c r="A610" s="9">
        <f t="shared" si="78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72"/>
        <v>4167.8999999999996</v>
      </c>
      <c r="G610" s="8">
        <v>367</v>
      </c>
      <c r="H610" s="8">
        <v>300</v>
      </c>
      <c r="I610" s="18">
        <v>0.35714285714285715</v>
      </c>
      <c r="J610" s="18">
        <f t="shared" si="73"/>
        <v>720.36071428571427</v>
      </c>
      <c r="K610" s="10">
        <f t="shared" si="74"/>
        <v>264.87663464285714</v>
      </c>
      <c r="L610" s="10">
        <v>278.26785714285717</v>
      </c>
      <c r="M610" s="10">
        <v>17.814285714285717</v>
      </c>
      <c r="N610" s="201">
        <f t="shared" si="75"/>
        <v>17.814285714285717</v>
      </c>
      <c r="O610" s="10">
        <f t="shared" si="79"/>
        <v>1281.3194917857143</v>
      </c>
      <c r="P610" s="11">
        <f t="shared" si="80"/>
        <v>0.30742568002728338</v>
      </c>
    </row>
    <row r="611" spans="1:16">
      <c r="A611" s="9">
        <f t="shared" si="78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72"/>
        <v>6158.52</v>
      </c>
      <c r="G611" s="8">
        <v>544</v>
      </c>
      <c r="H611" s="8">
        <v>544</v>
      </c>
      <c r="I611" s="18">
        <v>0.64761904761904765</v>
      </c>
      <c r="J611" s="18">
        <f t="shared" si="73"/>
        <v>1306.2540952380953</v>
      </c>
      <c r="K611" s="10">
        <f t="shared" si="74"/>
        <v>480.30963081904764</v>
      </c>
      <c r="L611" s="10">
        <v>504.59238095238095</v>
      </c>
      <c r="M611" s="10">
        <v>32.3032380952381</v>
      </c>
      <c r="N611" s="201">
        <f t="shared" si="75"/>
        <v>32.3032380952381</v>
      </c>
      <c r="O611" s="10">
        <f t="shared" si="79"/>
        <v>2323.4593451047622</v>
      </c>
      <c r="P611" s="11">
        <f t="shared" si="80"/>
        <v>0.37727560275922817</v>
      </c>
    </row>
    <row r="612" spans="1:16">
      <c r="A612" s="9">
        <f t="shared" si="78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72"/>
        <v>3211.24</v>
      </c>
      <c r="G612" s="8">
        <v>278</v>
      </c>
      <c r="H612" s="8">
        <v>278</v>
      </c>
      <c r="I612" s="18">
        <v>0.33095238095238094</v>
      </c>
      <c r="J612" s="18">
        <f t="shared" si="73"/>
        <v>667.53426190476193</v>
      </c>
      <c r="K612" s="10">
        <f t="shared" si="74"/>
        <v>245.45234810238099</v>
      </c>
      <c r="L612" s="10">
        <v>257.8615476190476</v>
      </c>
      <c r="M612" s="10">
        <v>16.507904761904761</v>
      </c>
      <c r="N612" s="201">
        <f t="shared" si="75"/>
        <v>16.507904761904761</v>
      </c>
      <c r="O612" s="10">
        <f t="shared" si="79"/>
        <v>1187.3560623880951</v>
      </c>
      <c r="P612" s="11">
        <f t="shared" si="80"/>
        <v>0.3697500225421006</v>
      </c>
    </row>
    <row r="613" spans="1:16">
      <c r="A613" s="9">
        <f t="shared" si="78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72"/>
        <v>3235.04</v>
      </c>
      <c r="G613" s="8">
        <v>282</v>
      </c>
      <c r="H613" s="8">
        <v>282</v>
      </c>
      <c r="I613" s="18">
        <v>0.33571428571428569</v>
      </c>
      <c r="J613" s="18">
        <f t="shared" si="73"/>
        <v>677.13907142857136</v>
      </c>
      <c r="K613" s="10">
        <f t="shared" si="74"/>
        <v>248.9840365642857</v>
      </c>
      <c r="L613" s="10">
        <v>261.57178571428568</v>
      </c>
      <c r="M613" s="10">
        <v>16.745428571428572</v>
      </c>
      <c r="N613" s="201">
        <f t="shared" si="75"/>
        <v>16.745428571428572</v>
      </c>
      <c r="O613" s="10">
        <f t="shared" si="79"/>
        <v>1204.4403222785713</v>
      </c>
      <c r="P613" s="11">
        <f t="shared" si="80"/>
        <v>0.37231079747965135</v>
      </c>
    </row>
    <row r="614" spans="1:16">
      <c r="A614" s="9">
        <f t="shared" si="78"/>
        <v>62</v>
      </c>
      <c r="B614" s="8" t="s">
        <v>703</v>
      </c>
      <c r="C614" s="8">
        <f>димвенканали!C614</f>
        <v>69.099999999999994</v>
      </c>
      <c r="D614" s="8">
        <f>димвенканали!D614</f>
        <v>0</v>
      </c>
      <c r="E614" s="8">
        <f>димвенканали!E614</f>
        <v>0</v>
      </c>
      <c r="F614" s="8">
        <f t="shared" ref="F614:F634" si="81">C614+D614+E614</f>
        <v>69.099999999999994</v>
      </c>
      <c r="G614" s="8">
        <v>0</v>
      </c>
      <c r="H614" s="8">
        <v>0</v>
      </c>
      <c r="I614" s="18">
        <v>0</v>
      </c>
      <c r="J614" s="18">
        <f t="shared" si="73"/>
        <v>0</v>
      </c>
      <c r="K614" s="10">
        <f t="shared" ref="K614:K634" si="82">J614*0.3677</f>
        <v>0</v>
      </c>
      <c r="L614" s="10">
        <v>0</v>
      </c>
      <c r="M614" s="10">
        <v>0</v>
      </c>
      <c r="N614" s="201">
        <f t="shared" si="75"/>
        <v>0</v>
      </c>
      <c r="O614" s="10">
        <f t="shared" si="79"/>
        <v>0</v>
      </c>
      <c r="P614" s="11">
        <f t="shared" si="80"/>
        <v>0</v>
      </c>
    </row>
    <row r="615" spans="1:16">
      <c r="A615" s="9">
        <f t="shared" si="78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81"/>
        <v>76.7</v>
      </c>
      <c r="G615" s="8">
        <v>0</v>
      </c>
      <c r="H615" s="8">
        <v>0</v>
      </c>
      <c r="I615" s="18">
        <v>0</v>
      </c>
      <c r="J615" s="18">
        <f t="shared" ref="J615:J634" si="83">I615*$J$2</f>
        <v>0</v>
      </c>
      <c r="K615" s="10">
        <f t="shared" si="82"/>
        <v>0</v>
      </c>
      <c r="L615" s="10">
        <v>0</v>
      </c>
      <c r="M615" s="10">
        <v>0</v>
      </c>
      <c r="N615" s="201">
        <f t="shared" si="75"/>
        <v>0</v>
      </c>
      <c r="O615" s="10">
        <f t="shared" ref="O615:O634" si="84">J615+K615+L615+N615</f>
        <v>0</v>
      </c>
      <c r="P615" s="11">
        <f t="shared" ref="P615:P635" si="85">O615/C615</f>
        <v>0</v>
      </c>
    </row>
    <row r="616" spans="1:16">
      <c r="A616" s="9">
        <f t="shared" si="78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81"/>
        <v>329.5</v>
      </c>
      <c r="G616" s="8">
        <v>0</v>
      </c>
      <c r="H616" s="8">
        <v>0</v>
      </c>
      <c r="I616" s="18">
        <v>0</v>
      </c>
      <c r="J616" s="18">
        <f t="shared" si="83"/>
        <v>0</v>
      </c>
      <c r="K616" s="10">
        <f t="shared" si="82"/>
        <v>0</v>
      </c>
      <c r="L616" s="10">
        <v>0</v>
      </c>
      <c r="M616" s="10">
        <v>0</v>
      </c>
      <c r="N616" s="201">
        <f t="shared" si="75"/>
        <v>0</v>
      </c>
      <c r="O616" s="10">
        <f t="shared" si="84"/>
        <v>0</v>
      </c>
      <c r="P616" s="11">
        <f t="shared" si="85"/>
        <v>0</v>
      </c>
    </row>
    <row r="617" spans="1:16">
      <c r="A617" s="9">
        <f t="shared" si="78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81"/>
        <v>329.2</v>
      </c>
      <c r="G617" s="8">
        <v>0</v>
      </c>
      <c r="H617" s="8">
        <v>0</v>
      </c>
      <c r="I617" s="18">
        <v>0</v>
      </c>
      <c r="J617" s="18">
        <f t="shared" si="83"/>
        <v>0</v>
      </c>
      <c r="K617" s="10">
        <f t="shared" si="82"/>
        <v>0</v>
      </c>
      <c r="L617" s="10">
        <v>0</v>
      </c>
      <c r="M617" s="10">
        <v>0</v>
      </c>
      <c r="N617" s="201">
        <f t="shared" ref="N617:N634" si="86">M617*$N$2</f>
        <v>0</v>
      </c>
      <c r="O617" s="10">
        <f t="shared" si="84"/>
        <v>0</v>
      </c>
      <c r="P617" s="11">
        <f t="shared" si="85"/>
        <v>0</v>
      </c>
    </row>
    <row r="618" spans="1:16">
      <c r="A618" s="9">
        <f t="shared" ref="A618:A634" si="87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81"/>
        <v>325.10000000000002</v>
      </c>
      <c r="G618" s="8">
        <v>0</v>
      </c>
      <c r="H618" s="8">
        <v>0</v>
      </c>
      <c r="I618" s="18">
        <v>0</v>
      </c>
      <c r="J618" s="18">
        <f t="shared" si="83"/>
        <v>0</v>
      </c>
      <c r="K618" s="10">
        <f t="shared" si="82"/>
        <v>0</v>
      </c>
      <c r="L618" s="10">
        <v>0</v>
      </c>
      <c r="M618" s="10">
        <v>0</v>
      </c>
      <c r="N618" s="201">
        <f t="shared" si="86"/>
        <v>0</v>
      </c>
      <c r="O618" s="10">
        <f t="shared" si="84"/>
        <v>0</v>
      </c>
      <c r="P618" s="11">
        <f t="shared" si="85"/>
        <v>0</v>
      </c>
    </row>
    <row r="619" spans="1:16">
      <c r="A619" s="9">
        <f t="shared" si="87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81"/>
        <v>329.3</v>
      </c>
      <c r="G619" s="8">
        <v>0</v>
      </c>
      <c r="H619" s="8">
        <v>0</v>
      </c>
      <c r="I619" s="18">
        <v>0</v>
      </c>
      <c r="J619" s="18">
        <f t="shared" si="83"/>
        <v>0</v>
      </c>
      <c r="K619" s="10">
        <f t="shared" si="82"/>
        <v>0</v>
      </c>
      <c r="L619" s="10">
        <v>0</v>
      </c>
      <c r="M619" s="10">
        <v>0</v>
      </c>
      <c r="N619" s="201">
        <f t="shared" si="86"/>
        <v>0</v>
      </c>
      <c r="O619" s="10">
        <f t="shared" si="84"/>
        <v>0</v>
      </c>
      <c r="P619" s="11">
        <f t="shared" si="85"/>
        <v>0</v>
      </c>
    </row>
    <row r="620" spans="1:16">
      <c r="A620" s="9">
        <f t="shared" si="87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81"/>
        <v>377.4</v>
      </c>
      <c r="G620" s="8">
        <v>0</v>
      </c>
      <c r="H620" s="8">
        <v>0</v>
      </c>
      <c r="I620" s="18">
        <v>0</v>
      </c>
      <c r="J620" s="18">
        <f t="shared" si="83"/>
        <v>0</v>
      </c>
      <c r="K620" s="10">
        <f t="shared" si="82"/>
        <v>0</v>
      </c>
      <c r="L620" s="10">
        <v>0</v>
      </c>
      <c r="M620" s="10">
        <v>0</v>
      </c>
      <c r="N620" s="201">
        <f t="shared" si="86"/>
        <v>0</v>
      </c>
      <c r="O620" s="10">
        <f t="shared" si="84"/>
        <v>0</v>
      </c>
      <c r="P620" s="11">
        <f t="shared" si="85"/>
        <v>0</v>
      </c>
    </row>
    <row r="621" spans="1:16">
      <c r="A621" s="9">
        <f t="shared" si="87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81"/>
        <v>324.31</v>
      </c>
      <c r="G621" s="8">
        <v>0</v>
      </c>
      <c r="H621" s="8">
        <v>0</v>
      </c>
      <c r="I621" s="18">
        <v>0</v>
      </c>
      <c r="J621" s="18">
        <f t="shared" si="83"/>
        <v>0</v>
      </c>
      <c r="K621" s="10">
        <f t="shared" si="82"/>
        <v>0</v>
      </c>
      <c r="L621" s="10">
        <v>0</v>
      </c>
      <c r="M621" s="10">
        <v>0</v>
      </c>
      <c r="N621" s="201">
        <f t="shared" si="86"/>
        <v>0</v>
      </c>
      <c r="O621" s="10">
        <f t="shared" si="84"/>
        <v>0</v>
      </c>
      <c r="P621" s="11">
        <f t="shared" si="85"/>
        <v>0</v>
      </c>
    </row>
    <row r="622" spans="1:16">
      <c r="A622" s="9">
        <f t="shared" si="87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81"/>
        <v>332</v>
      </c>
      <c r="G622" s="8">
        <v>0</v>
      </c>
      <c r="H622" s="8">
        <v>0</v>
      </c>
      <c r="I622" s="18">
        <v>0</v>
      </c>
      <c r="J622" s="18">
        <f t="shared" si="83"/>
        <v>0</v>
      </c>
      <c r="K622" s="10">
        <f t="shared" si="82"/>
        <v>0</v>
      </c>
      <c r="L622" s="10">
        <v>0</v>
      </c>
      <c r="M622" s="10">
        <v>0</v>
      </c>
      <c r="N622" s="201">
        <f t="shared" si="86"/>
        <v>0</v>
      </c>
      <c r="O622" s="10">
        <f t="shared" si="84"/>
        <v>0</v>
      </c>
      <c r="P622" s="11">
        <f t="shared" si="85"/>
        <v>0</v>
      </c>
    </row>
    <row r="623" spans="1:16">
      <c r="A623" s="9">
        <f t="shared" si="87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81"/>
        <v>309.2</v>
      </c>
      <c r="G623" s="8">
        <v>0</v>
      </c>
      <c r="H623" s="8">
        <v>0</v>
      </c>
      <c r="I623" s="18">
        <v>0</v>
      </c>
      <c r="J623" s="18">
        <f t="shared" si="83"/>
        <v>0</v>
      </c>
      <c r="K623" s="10">
        <f t="shared" si="82"/>
        <v>0</v>
      </c>
      <c r="L623" s="10">
        <v>0</v>
      </c>
      <c r="M623" s="10">
        <v>0</v>
      </c>
      <c r="N623" s="201">
        <f t="shared" si="86"/>
        <v>0</v>
      </c>
      <c r="O623" s="10">
        <f t="shared" si="84"/>
        <v>0</v>
      </c>
      <c r="P623" s="11">
        <f t="shared" si="85"/>
        <v>0</v>
      </c>
    </row>
    <row r="624" spans="1:16">
      <c r="A624" s="9">
        <f t="shared" si="87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81"/>
        <v>6690.05</v>
      </c>
      <c r="G624" s="8">
        <v>788</v>
      </c>
      <c r="H624" s="8">
        <v>788</v>
      </c>
      <c r="I624" s="18">
        <v>0.93809523809523809</v>
      </c>
      <c r="J624" s="18">
        <f t="shared" si="83"/>
        <v>1892.1474761904763</v>
      </c>
      <c r="K624" s="10">
        <f t="shared" si="82"/>
        <v>695.7426269952382</v>
      </c>
      <c r="L624" s="10">
        <v>730.91690476190479</v>
      </c>
      <c r="M624" s="10">
        <v>46.792190476190477</v>
      </c>
      <c r="N624" s="201">
        <f t="shared" si="86"/>
        <v>46.792190476190477</v>
      </c>
      <c r="O624" s="10">
        <f t="shared" si="84"/>
        <v>3365.5991984238099</v>
      </c>
      <c r="P624" s="11">
        <f t="shared" si="85"/>
        <v>0.50307534299800594</v>
      </c>
    </row>
    <row r="625" spans="1:16">
      <c r="A625" s="9">
        <f t="shared" si="87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81"/>
        <v>7080.5</v>
      </c>
      <c r="G625" s="8">
        <v>788</v>
      </c>
      <c r="H625" s="8">
        <v>788</v>
      </c>
      <c r="I625" s="18">
        <v>0.93809523809523809</v>
      </c>
      <c r="J625" s="18">
        <f t="shared" si="83"/>
        <v>1892.1474761904763</v>
      </c>
      <c r="K625" s="10">
        <f t="shared" si="82"/>
        <v>695.7426269952382</v>
      </c>
      <c r="L625" s="10">
        <v>730.91690476190479</v>
      </c>
      <c r="M625" s="10">
        <v>46.792190476190477</v>
      </c>
      <c r="N625" s="201">
        <f t="shared" si="86"/>
        <v>46.792190476190477</v>
      </c>
      <c r="O625" s="10">
        <f t="shared" si="84"/>
        <v>3365.5991984238099</v>
      </c>
      <c r="P625" s="11">
        <f t="shared" si="85"/>
        <v>0.47533354966793445</v>
      </c>
    </row>
    <row r="626" spans="1:16">
      <c r="A626" s="9">
        <f t="shared" si="87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81"/>
        <v>1902.1</v>
      </c>
      <c r="G626" s="8">
        <v>149</v>
      </c>
      <c r="H626" s="8">
        <v>149</v>
      </c>
      <c r="I626" s="18">
        <v>0.17738095238095239</v>
      </c>
      <c r="J626" s="18">
        <f t="shared" si="83"/>
        <v>357.77915476190475</v>
      </c>
      <c r="K626" s="10">
        <f t="shared" si="82"/>
        <v>131.55539520595238</v>
      </c>
      <c r="L626" s="10">
        <v>138.20636904761906</v>
      </c>
      <c r="M626" s="10">
        <v>8.8477619047619065</v>
      </c>
      <c r="N626" s="201">
        <f t="shared" si="86"/>
        <v>8.8477619047619065</v>
      </c>
      <c r="O626" s="10">
        <f t="shared" si="84"/>
        <v>636.38868092023813</v>
      </c>
      <c r="P626" s="11">
        <f t="shared" si="85"/>
        <v>0.33457162132392521</v>
      </c>
    </row>
    <row r="627" spans="1:16">
      <c r="A627" s="9">
        <f t="shared" si="87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81"/>
        <v>2315.9899999999998</v>
      </c>
      <c r="G627" s="8">
        <v>146</v>
      </c>
      <c r="H627" s="8">
        <v>97.4</v>
      </c>
      <c r="I627" s="18">
        <v>0.11595238095238096</v>
      </c>
      <c r="J627" s="18">
        <f t="shared" si="83"/>
        <v>233.87711190476193</v>
      </c>
      <c r="K627" s="10">
        <f t="shared" si="82"/>
        <v>85.996614047380973</v>
      </c>
      <c r="L627" s="10">
        <v>90.344297619047623</v>
      </c>
      <c r="M627" s="10">
        <v>5.7837047619047626</v>
      </c>
      <c r="N627" s="201">
        <f t="shared" si="86"/>
        <v>5.7837047619047626</v>
      </c>
      <c r="O627" s="10">
        <f t="shared" si="84"/>
        <v>416.00172833309523</v>
      </c>
      <c r="P627" s="11">
        <f t="shared" si="85"/>
        <v>0.17962155636816016</v>
      </c>
    </row>
    <row r="628" spans="1:16">
      <c r="A628" s="9">
        <f t="shared" si="87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81"/>
        <v>2390.8000000000002</v>
      </c>
      <c r="G628" s="8">
        <v>146.5</v>
      </c>
      <c r="H628" s="8">
        <v>146.5</v>
      </c>
      <c r="I628" s="18">
        <v>0.1744047619047619</v>
      </c>
      <c r="J628" s="18">
        <f t="shared" si="83"/>
        <v>351.77614880952382</v>
      </c>
      <c r="K628" s="10">
        <f t="shared" si="82"/>
        <v>129.34808991726192</v>
      </c>
      <c r="L628" s="10">
        <v>135.88747023809523</v>
      </c>
      <c r="M628" s="10">
        <v>8.6993095238095233</v>
      </c>
      <c r="N628" s="201">
        <f t="shared" si="86"/>
        <v>8.6993095238095233</v>
      </c>
      <c r="O628" s="10">
        <f t="shared" si="84"/>
        <v>625.71101848869057</v>
      </c>
      <c r="P628" s="11">
        <f t="shared" si="85"/>
        <v>0.26171616968742284</v>
      </c>
    </row>
    <row r="629" spans="1:16">
      <c r="A629" s="9">
        <f t="shared" si="87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81"/>
        <v>2393.3000000000002</v>
      </c>
      <c r="G629" s="8">
        <v>147.5</v>
      </c>
      <c r="H629" s="8">
        <v>146</v>
      </c>
      <c r="I629" s="18">
        <v>0.1738095238095238</v>
      </c>
      <c r="J629" s="18">
        <f t="shared" si="83"/>
        <v>350.5755476190476</v>
      </c>
      <c r="K629" s="10">
        <f t="shared" si="82"/>
        <v>128.90662885952381</v>
      </c>
      <c r="L629" s="10">
        <v>135.42369047619047</v>
      </c>
      <c r="M629" s="10">
        <v>8.6696190476190473</v>
      </c>
      <c r="N629" s="201">
        <f t="shared" si="86"/>
        <v>8.6696190476190473</v>
      </c>
      <c r="O629" s="10">
        <f t="shared" si="84"/>
        <v>623.5754860023809</v>
      </c>
      <c r="P629" s="11">
        <f t="shared" si="85"/>
        <v>0.26055048928357533</v>
      </c>
    </row>
    <row r="630" spans="1:16">
      <c r="A630" s="9">
        <f t="shared" si="87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81"/>
        <v>3729.61</v>
      </c>
      <c r="G630" s="8">
        <v>305</v>
      </c>
      <c r="H630" s="8">
        <v>305</v>
      </c>
      <c r="I630" s="18">
        <v>0.36309523809523808</v>
      </c>
      <c r="J630" s="18">
        <f t="shared" si="83"/>
        <v>732.36672619047613</v>
      </c>
      <c r="K630" s="10">
        <f t="shared" si="82"/>
        <v>269.29124522023807</v>
      </c>
      <c r="L630" s="10">
        <v>282.90565476190477</v>
      </c>
      <c r="M630" s="10">
        <v>18.111190476190476</v>
      </c>
      <c r="N630" s="201">
        <f t="shared" si="86"/>
        <v>18.111190476190476</v>
      </c>
      <c r="O630" s="10">
        <f t="shared" si="84"/>
        <v>1302.6748166488096</v>
      </c>
      <c r="P630" s="11">
        <f t="shared" si="85"/>
        <v>0.34927909798847856</v>
      </c>
    </row>
    <row r="631" spans="1:16">
      <c r="A631" s="9">
        <f t="shared" si="87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81"/>
        <v>4033.36</v>
      </c>
      <c r="G631" s="8">
        <v>140</v>
      </c>
      <c r="H631" s="8">
        <v>140</v>
      </c>
      <c r="I631" s="18">
        <v>0.16666666666666666</v>
      </c>
      <c r="J631" s="18">
        <f t="shared" si="83"/>
        <v>336.16833333333329</v>
      </c>
      <c r="K631" s="10">
        <f t="shared" si="82"/>
        <v>123.60909616666666</v>
      </c>
      <c r="L631" s="10">
        <v>129.85833333333332</v>
      </c>
      <c r="M631" s="10">
        <v>8.3133333333333326</v>
      </c>
      <c r="N631" s="201">
        <f t="shared" si="86"/>
        <v>8.3133333333333326</v>
      </c>
      <c r="O631" s="10">
        <f t="shared" si="84"/>
        <v>597.94909616666655</v>
      </c>
      <c r="P631" s="11">
        <f t="shared" si="85"/>
        <v>0.1482508618538059</v>
      </c>
    </row>
    <row r="632" spans="1:16">
      <c r="A632" s="9">
        <f t="shared" si="87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81"/>
        <v>3448.7</v>
      </c>
      <c r="G632" s="8">
        <v>357.5</v>
      </c>
      <c r="H632" s="8">
        <v>298</v>
      </c>
      <c r="I632" s="18">
        <v>0.35476190476190478</v>
      </c>
      <c r="J632" s="18">
        <f t="shared" si="83"/>
        <v>715.5583095238095</v>
      </c>
      <c r="K632" s="10">
        <f t="shared" si="82"/>
        <v>263.11079041190476</v>
      </c>
      <c r="L632" s="10">
        <v>276.41273809523813</v>
      </c>
      <c r="M632" s="10">
        <v>17.695523809523813</v>
      </c>
      <c r="N632" s="201">
        <f t="shared" si="86"/>
        <v>17.695523809523813</v>
      </c>
      <c r="O632" s="10">
        <f t="shared" si="84"/>
        <v>1272.7773618404763</v>
      </c>
      <c r="P632" s="11">
        <f t="shared" si="85"/>
        <v>0.36906004054875063</v>
      </c>
    </row>
    <row r="633" spans="1:16">
      <c r="A633" s="9">
        <f t="shared" si="87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81"/>
        <v>6256.34</v>
      </c>
      <c r="G633" s="8">
        <v>540</v>
      </c>
      <c r="H633" s="8">
        <v>540</v>
      </c>
      <c r="I633" s="18">
        <v>0.6428571428571429</v>
      </c>
      <c r="J633" s="18">
        <f t="shared" si="83"/>
        <v>1296.6492857142857</v>
      </c>
      <c r="K633" s="10">
        <f t="shared" si="82"/>
        <v>476.77794235714288</v>
      </c>
      <c r="L633" s="10">
        <v>500.88214285714287</v>
      </c>
      <c r="M633" s="10">
        <v>32.065714285714293</v>
      </c>
      <c r="N633" s="201">
        <f t="shared" si="86"/>
        <v>32.065714285714293</v>
      </c>
      <c r="O633" s="10">
        <f t="shared" si="84"/>
        <v>2306.3750852142857</v>
      </c>
      <c r="P633" s="11">
        <f t="shared" si="85"/>
        <v>0.36864605907196313</v>
      </c>
    </row>
    <row r="634" spans="1:16">
      <c r="A634" s="9">
        <f t="shared" si="87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81"/>
        <v>3393.78</v>
      </c>
      <c r="G634" s="8">
        <v>432</v>
      </c>
      <c r="H634" s="8">
        <v>232</v>
      </c>
      <c r="I634" s="18">
        <v>0.27619047619047621</v>
      </c>
      <c r="J634" s="18">
        <f t="shared" si="83"/>
        <v>557.07895238095239</v>
      </c>
      <c r="K634" s="10">
        <f t="shared" si="82"/>
        <v>204.83793079047621</v>
      </c>
      <c r="L634" s="10">
        <v>215.19380952380953</v>
      </c>
      <c r="M634" s="10">
        <v>13.776380952380954</v>
      </c>
      <c r="N634" s="201">
        <f t="shared" si="86"/>
        <v>13.776380952380954</v>
      </c>
      <c r="O634" s="10">
        <f t="shared" si="84"/>
        <v>990.8870736476191</v>
      </c>
      <c r="P634" s="11">
        <f t="shared" si="85"/>
        <v>0.29197151071890903</v>
      </c>
    </row>
    <row r="635" spans="1:16">
      <c r="A635" s="9"/>
      <c r="B635" s="13" t="s">
        <v>576</v>
      </c>
      <c r="C635" s="15">
        <f>SUM(C553:C634)</f>
        <v>243510.5</v>
      </c>
      <c r="D635" s="15">
        <f t="shared" ref="D635:N635" si="88">SUM(D553:D634)</f>
        <v>463.5</v>
      </c>
      <c r="E635" s="15">
        <f t="shared" si="88"/>
        <v>903.09999999999991</v>
      </c>
      <c r="F635" s="15">
        <f t="shared" si="88"/>
        <v>244877.09999999995</v>
      </c>
      <c r="G635" s="15">
        <f t="shared" si="88"/>
        <v>23025</v>
      </c>
      <c r="H635" s="15">
        <f t="shared" si="88"/>
        <v>22527</v>
      </c>
      <c r="I635" s="39">
        <f t="shared" si="88"/>
        <v>26.81785714285715</v>
      </c>
      <c r="J635" s="15">
        <f t="shared" si="88"/>
        <v>54091.886035714284</v>
      </c>
      <c r="K635" s="15">
        <f t="shared" si="88"/>
        <v>19889.586495332151</v>
      </c>
      <c r="L635" s="15">
        <v>20375.478411428569</v>
      </c>
      <c r="M635" s="15"/>
      <c r="N635" s="15">
        <f t="shared" si="88"/>
        <v>1337.6747142857143</v>
      </c>
      <c r="O635" s="15">
        <f>SUM(O553:O634)</f>
        <v>96214.280638189273</v>
      </c>
      <c r="P635" s="11">
        <f t="shared" si="85"/>
        <v>0.39511347822040227</v>
      </c>
    </row>
    <row r="636" spans="1:16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18"/>
      <c r="K636" s="8"/>
      <c r="L636" s="10"/>
      <c r="M636" s="10"/>
      <c r="N636" s="8"/>
      <c r="O636" s="8"/>
      <c r="P636" s="8"/>
    </row>
    <row r="637" spans="1:16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ref="F637:F696" si="89">C637+D637+E637</f>
        <v>399.3</v>
      </c>
      <c r="G637" s="8">
        <v>0</v>
      </c>
      <c r="H637" s="8">
        <v>0</v>
      </c>
      <c r="I637" s="18">
        <v>0</v>
      </c>
      <c r="J637" s="18">
        <f t="shared" ref="J637:J700" si="90">I637*$J$2</f>
        <v>0</v>
      </c>
      <c r="K637" s="10">
        <f t="shared" ref="K637:K696" si="91">J637*0.3677</f>
        <v>0</v>
      </c>
      <c r="L637" s="10">
        <v>0</v>
      </c>
      <c r="M637" s="10">
        <v>0</v>
      </c>
      <c r="N637" s="201">
        <f t="shared" ref="N637:N700" si="92">M637*$N$2</f>
        <v>0</v>
      </c>
      <c r="O637" s="10">
        <f t="shared" ref="O637:O668" si="93">J637+K637+L637+N637</f>
        <v>0</v>
      </c>
      <c r="P637" s="11">
        <f t="shared" ref="P637:P668" si="94">O637/C637</f>
        <v>0</v>
      </c>
    </row>
    <row r="638" spans="1:16">
      <c r="A638" s="9">
        <f t="shared" ref="A638:A701" si="95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si="89"/>
        <v>4745.5</v>
      </c>
      <c r="G638" s="8">
        <v>200</v>
      </c>
      <c r="H638" s="8">
        <v>200</v>
      </c>
      <c r="I638" s="18">
        <v>0.23809523809523808</v>
      </c>
      <c r="J638" s="18">
        <f t="shared" si="90"/>
        <v>480.24047619047616</v>
      </c>
      <c r="K638" s="10">
        <f t="shared" si="91"/>
        <v>176.58442309523809</v>
      </c>
      <c r="L638" s="10">
        <v>185.51190476190476</v>
      </c>
      <c r="M638" s="10">
        <v>11.876190476190477</v>
      </c>
      <c r="N638" s="201">
        <f t="shared" si="92"/>
        <v>11.876190476190477</v>
      </c>
      <c r="O638" s="10">
        <f t="shared" si="93"/>
        <v>854.21299452380958</v>
      </c>
      <c r="P638" s="11">
        <f t="shared" si="94"/>
        <v>0.18573077807527605</v>
      </c>
    </row>
    <row r="639" spans="1:16">
      <c r="A639" s="9">
        <f t="shared" si="95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89"/>
        <v>418.7</v>
      </c>
      <c r="G639" s="8">
        <v>0</v>
      </c>
      <c r="H639" s="8">
        <v>0</v>
      </c>
      <c r="I639" s="18">
        <v>0</v>
      </c>
      <c r="J639" s="18">
        <f t="shared" si="90"/>
        <v>0</v>
      </c>
      <c r="K639" s="10">
        <f t="shared" si="91"/>
        <v>0</v>
      </c>
      <c r="L639" s="10">
        <v>0</v>
      </c>
      <c r="M639" s="10">
        <v>0</v>
      </c>
      <c r="N639" s="201">
        <f t="shared" si="92"/>
        <v>0</v>
      </c>
      <c r="O639" s="10">
        <f t="shared" si="93"/>
        <v>0</v>
      </c>
      <c r="P639" s="11">
        <f t="shared" si="94"/>
        <v>0</v>
      </c>
    </row>
    <row r="640" spans="1:16">
      <c r="A640" s="9">
        <f t="shared" si="95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89"/>
        <v>1518.6</v>
      </c>
      <c r="G640" s="8">
        <v>100</v>
      </c>
      <c r="H640" s="8">
        <v>100</v>
      </c>
      <c r="I640" s="18">
        <v>0.11904761904761904</v>
      </c>
      <c r="J640" s="18">
        <f t="shared" si="90"/>
        <v>240.12023809523808</v>
      </c>
      <c r="K640" s="10">
        <f t="shared" si="91"/>
        <v>88.292211547619047</v>
      </c>
      <c r="L640" s="10">
        <v>92.75595238095238</v>
      </c>
      <c r="M640" s="10">
        <v>5.9380952380952383</v>
      </c>
      <c r="N640" s="201">
        <f t="shared" si="92"/>
        <v>5.9380952380952383</v>
      </c>
      <c r="O640" s="10">
        <f t="shared" si="93"/>
        <v>427.10649726190479</v>
      </c>
      <c r="P640" s="11">
        <f t="shared" si="94"/>
        <v>0.29865498724697909</v>
      </c>
    </row>
    <row r="641" spans="1:16">
      <c r="A641" s="9">
        <f t="shared" si="95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89"/>
        <v>1507.3</v>
      </c>
      <c r="G641" s="8">
        <v>100</v>
      </c>
      <c r="H641" s="8">
        <v>100</v>
      </c>
      <c r="I641" s="18">
        <v>0.11904761904761904</v>
      </c>
      <c r="J641" s="18">
        <f t="shared" si="90"/>
        <v>240.12023809523808</v>
      </c>
      <c r="K641" s="10">
        <f t="shared" si="91"/>
        <v>88.292211547619047</v>
      </c>
      <c r="L641" s="10">
        <v>92.75595238095238</v>
      </c>
      <c r="M641" s="10">
        <v>5.9380952380952383</v>
      </c>
      <c r="N641" s="201">
        <f t="shared" si="92"/>
        <v>5.9380952380952383</v>
      </c>
      <c r="O641" s="10">
        <f t="shared" si="93"/>
        <v>427.10649726190479</v>
      </c>
      <c r="P641" s="11">
        <f t="shared" si="94"/>
        <v>0.28335865273131083</v>
      </c>
    </row>
    <row r="642" spans="1:16">
      <c r="A642" s="9">
        <f t="shared" si="95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89"/>
        <v>512.9</v>
      </c>
      <c r="G642" s="8">
        <v>0</v>
      </c>
      <c r="H642" s="8">
        <v>0</v>
      </c>
      <c r="I642" s="18">
        <v>0</v>
      </c>
      <c r="J642" s="18">
        <f t="shared" si="90"/>
        <v>0</v>
      </c>
      <c r="K642" s="10">
        <f t="shared" si="91"/>
        <v>0</v>
      </c>
      <c r="L642" s="10">
        <v>0</v>
      </c>
      <c r="M642" s="10">
        <v>0</v>
      </c>
      <c r="N642" s="201">
        <f t="shared" si="92"/>
        <v>0</v>
      </c>
      <c r="O642" s="10">
        <f t="shared" si="93"/>
        <v>0</v>
      </c>
      <c r="P642" s="11">
        <f t="shared" si="94"/>
        <v>0</v>
      </c>
    </row>
    <row r="643" spans="1:16">
      <c r="A643" s="9">
        <f t="shared" si="95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89"/>
        <v>304.10000000000002</v>
      </c>
      <c r="G643" s="8">
        <v>0</v>
      </c>
      <c r="H643" s="8">
        <v>0</v>
      </c>
      <c r="I643" s="18">
        <v>0</v>
      </c>
      <c r="J643" s="18">
        <f t="shared" si="90"/>
        <v>0</v>
      </c>
      <c r="K643" s="10">
        <f t="shared" si="91"/>
        <v>0</v>
      </c>
      <c r="L643" s="10">
        <v>0</v>
      </c>
      <c r="M643" s="10">
        <v>0</v>
      </c>
      <c r="N643" s="201">
        <f t="shared" si="92"/>
        <v>0</v>
      </c>
      <c r="O643" s="10">
        <f t="shared" si="93"/>
        <v>0</v>
      </c>
      <c r="P643" s="11">
        <f t="shared" si="94"/>
        <v>0</v>
      </c>
    </row>
    <row r="644" spans="1:16">
      <c r="A644" s="9">
        <f t="shared" si="95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89"/>
        <v>288.5</v>
      </c>
      <c r="G644" s="8">
        <v>0</v>
      </c>
      <c r="H644" s="8">
        <v>0</v>
      </c>
      <c r="I644" s="18">
        <v>0</v>
      </c>
      <c r="J644" s="18">
        <f t="shared" si="90"/>
        <v>0</v>
      </c>
      <c r="K644" s="10">
        <f t="shared" si="91"/>
        <v>0</v>
      </c>
      <c r="L644" s="10">
        <v>0</v>
      </c>
      <c r="M644" s="10">
        <v>0</v>
      </c>
      <c r="N644" s="201">
        <f t="shared" si="92"/>
        <v>0</v>
      </c>
      <c r="O644" s="10">
        <f t="shared" si="93"/>
        <v>0</v>
      </c>
      <c r="P644" s="11">
        <f t="shared" si="94"/>
        <v>0</v>
      </c>
    </row>
    <row r="645" spans="1:16">
      <c r="A645" s="9">
        <f t="shared" si="95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89"/>
        <v>3428.74</v>
      </c>
      <c r="G645" s="8">
        <v>288</v>
      </c>
      <c r="H645" s="8">
        <v>288</v>
      </c>
      <c r="I645" s="18">
        <v>0.34285714285714286</v>
      </c>
      <c r="J645" s="18">
        <f t="shared" si="90"/>
        <v>691.54628571428577</v>
      </c>
      <c r="K645" s="10">
        <f t="shared" si="91"/>
        <v>254.28156925714291</v>
      </c>
      <c r="L645" s="10">
        <v>267.13714285714286</v>
      </c>
      <c r="M645" s="10">
        <v>17.101714285714287</v>
      </c>
      <c r="N645" s="201">
        <f t="shared" si="92"/>
        <v>17.101714285714287</v>
      </c>
      <c r="O645" s="10">
        <f t="shared" si="93"/>
        <v>1230.0667121142858</v>
      </c>
      <c r="P645" s="11">
        <f t="shared" si="94"/>
        <v>0.35875181906889581</v>
      </c>
    </row>
    <row r="646" spans="1:16">
      <c r="A646" s="9">
        <f t="shared" si="95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89"/>
        <v>3234.7</v>
      </c>
      <c r="G646" s="8">
        <v>260</v>
      </c>
      <c r="H646" s="8">
        <v>260</v>
      </c>
      <c r="I646" s="18">
        <v>0.30952380952380953</v>
      </c>
      <c r="J646" s="18">
        <f t="shared" si="90"/>
        <v>624.31261904761902</v>
      </c>
      <c r="K646" s="10">
        <f t="shared" si="91"/>
        <v>229.55975002380953</v>
      </c>
      <c r="L646" s="10">
        <v>241.1654761904762</v>
      </c>
      <c r="M646" s="10">
        <v>15.439047619047621</v>
      </c>
      <c r="N646" s="201">
        <f t="shared" si="92"/>
        <v>15.439047619047621</v>
      </c>
      <c r="O646" s="10">
        <f t="shared" si="93"/>
        <v>1110.4768928809524</v>
      </c>
      <c r="P646" s="11">
        <f t="shared" si="94"/>
        <v>0.3596453324095451</v>
      </c>
    </row>
    <row r="647" spans="1:16">
      <c r="A647" s="9">
        <f t="shared" si="95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89"/>
        <v>4590.05</v>
      </c>
      <c r="G647" s="8">
        <v>300</v>
      </c>
      <c r="H647" s="8">
        <v>300</v>
      </c>
      <c r="I647" s="18">
        <v>0.35714285714285715</v>
      </c>
      <c r="J647" s="18">
        <f t="shared" si="90"/>
        <v>720.36071428571427</v>
      </c>
      <c r="K647" s="10">
        <f t="shared" si="91"/>
        <v>264.87663464285714</v>
      </c>
      <c r="L647" s="10">
        <v>278.26785714285717</v>
      </c>
      <c r="M647" s="10">
        <v>17.814285714285717</v>
      </c>
      <c r="N647" s="201">
        <f t="shared" si="92"/>
        <v>17.814285714285717</v>
      </c>
      <c r="O647" s="10">
        <f t="shared" si="93"/>
        <v>1281.3194917857143</v>
      </c>
      <c r="P647" s="11">
        <f t="shared" si="94"/>
        <v>0.27915153250742675</v>
      </c>
    </row>
    <row r="648" spans="1:16">
      <c r="A648" s="9">
        <f t="shared" si="95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89"/>
        <v>4652.09</v>
      </c>
      <c r="G648" s="8">
        <v>300</v>
      </c>
      <c r="H648" s="8">
        <v>300</v>
      </c>
      <c r="I648" s="18">
        <v>0.35714285714285715</v>
      </c>
      <c r="J648" s="18">
        <f t="shared" si="90"/>
        <v>720.36071428571427</v>
      </c>
      <c r="K648" s="10">
        <f t="shared" si="91"/>
        <v>264.87663464285714</v>
      </c>
      <c r="L648" s="10">
        <v>278.26785714285717</v>
      </c>
      <c r="M648" s="10">
        <v>17.814285714285717</v>
      </c>
      <c r="N648" s="201">
        <f t="shared" si="92"/>
        <v>17.814285714285717</v>
      </c>
      <c r="O648" s="10">
        <f t="shared" si="93"/>
        <v>1281.3194917857143</v>
      </c>
      <c r="P648" s="11">
        <f t="shared" si="94"/>
        <v>0.27542878400583698</v>
      </c>
    </row>
    <row r="649" spans="1:16">
      <c r="A649" s="9">
        <f t="shared" si="95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89"/>
        <v>4635.5</v>
      </c>
      <c r="G649" s="8">
        <v>551</v>
      </c>
      <c r="H649" s="8">
        <v>344</v>
      </c>
      <c r="I649" s="18">
        <v>0.40952380952380951</v>
      </c>
      <c r="J649" s="18">
        <f t="shared" si="90"/>
        <v>826.01361904761904</v>
      </c>
      <c r="K649" s="10">
        <f t="shared" si="91"/>
        <v>303.72520772380955</v>
      </c>
      <c r="L649" s="10">
        <v>319.08047619047619</v>
      </c>
      <c r="M649" s="10">
        <v>20.42704761904762</v>
      </c>
      <c r="N649" s="201">
        <f t="shared" si="92"/>
        <v>20.42704761904762</v>
      </c>
      <c r="O649" s="10">
        <f t="shared" si="93"/>
        <v>1469.2463505809526</v>
      </c>
      <c r="P649" s="11">
        <f t="shared" si="94"/>
        <v>0.31695531238937602</v>
      </c>
    </row>
    <row r="650" spans="1:16">
      <c r="A650" s="9">
        <f t="shared" si="95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89"/>
        <v>760.7</v>
      </c>
      <c r="G650" s="8">
        <v>53</v>
      </c>
      <c r="H650" s="8">
        <v>53</v>
      </c>
      <c r="I650" s="18">
        <v>6.3095238095238093E-2</v>
      </c>
      <c r="J650" s="18">
        <f t="shared" si="90"/>
        <v>127.26372619047619</v>
      </c>
      <c r="K650" s="10">
        <f t="shared" si="91"/>
        <v>46.794872120238097</v>
      </c>
      <c r="L650" s="10">
        <v>49.160654761904759</v>
      </c>
      <c r="M650" s="10">
        <v>3.1471904761904761</v>
      </c>
      <c r="N650" s="201">
        <f t="shared" si="92"/>
        <v>3.1471904761904761</v>
      </c>
      <c r="O650" s="10">
        <f t="shared" si="93"/>
        <v>226.36644354880951</v>
      </c>
      <c r="P650" s="11">
        <f t="shared" si="94"/>
        <v>0.297576499998435</v>
      </c>
    </row>
    <row r="651" spans="1:16">
      <c r="A651" s="9">
        <f t="shared" si="95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89"/>
        <v>195.3</v>
      </c>
      <c r="G651" s="8">
        <v>0</v>
      </c>
      <c r="H651" s="8">
        <v>0</v>
      </c>
      <c r="I651" s="18">
        <v>0</v>
      </c>
      <c r="J651" s="18">
        <f t="shared" si="90"/>
        <v>0</v>
      </c>
      <c r="K651" s="10">
        <f t="shared" si="91"/>
        <v>0</v>
      </c>
      <c r="L651" s="10">
        <v>0</v>
      </c>
      <c r="M651" s="10">
        <v>0</v>
      </c>
      <c r="N651" s="201">
        <f t="shared" si="92"/>
        <v>0</v>
      </c>
      <c r="O651" s="10">
        <f t="shared" si="93"/>
        <v>0</v>
      </c>
      <c r="P651" s="11">
        <f t="shared" si="94"/>
        <v>0</v>
      </c>
    </row>
    <row r="652" spans="1:16">
      <c r="A652" s="9">
        <f t="shared" si="95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89"/>
        <v>1221.2</v>
      </c>
      <c r="G652" s="8">
        <v>120</v>
      </c>
      <c r="H652" s="8">
        <v>120</v>
      </c>
      <c r="I652" s="18">
        <v>0.14285714285714285</v>
      </c>
      <c r="J652" s="18">
        <f t="shared" si="90"/>
        <v>288.14428571428567</v>
      </c>
      <c r="K652" s="10">
        <f t="shared" si="91"/>
        <v>105.95065385714285</v>
      </c>
      <c r="L652" s="10">
        <v>111.30714285714285</v>
      </c>
      <c r="M652" s="10">
        <v>7.1257142857142854</v>
      </c>
      <c r="N652" s="201">
        <f t="shared" si="92"/>
        <v>7.1257142857142854</v>
      </c>
      <c r="O652" s="10">
        <f t="shared" si="93"/>
        <v>512.52779671428561</v>
      </c>
      <c r="P652" s="11">
        <f t="shared" si="94"/>
        <v>0.41969193966122303</v>
      </c>
    </row>
    <row r="653" spans="1:16">
      <c r="A653" s="9">
        <f t="shared" si="95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89"/>
        <v>967.5</v>
      </c>
      <c r="G653" s="8">
        <v>80</v>
      </c>
      <c r="H653" s="8">
        <v>80</v>
      </c>
      <c r="I653" s="18">
        <v>9.5238095238095233E-2</v>
      </c>
      <c r="J653" s="18">
        <f t="shared" si="90"/>
        <v>192.09619047619046</v>
      </c>
      <c r="K653" s="10">
        <f t="shared" si="91"/>
        <v>70.63376923809524</v>
      </c>
      <c r="L653" s="10">
        <v>74.204761904761895</v>
      </c>
      <c r="M653" s="10">
        <v>4.7504761904761903</v>
      </c>
      <c r="N653" s="201">
        <f t="shared" si="92"/>
        <v>4.7504761904761903</v>
      </c>
      <c r="O653" s="10">
        <f t="shared" si="93"/>
        <v>341.6851978095238</v>
      </c>
      <c r="P653" s="11">
        <f t="shared" si="94"/>
        <v>0.35316299515196259</v>
      </c>
    </row>
    <row r="654" spans="1:16">
      <c r="A654" s="9">
        <f t="shared" si="95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89"/>
        <v>1147.9000000000001</v>
      </c>
      <c r="G654" s="8">
        <v>120</v>
      </c>
      <c r="H654" s="8">
        <v>120</v>
      </c>
      <c r="I654" s="18">
        <v>0.14285714285714285</v>
      </c>
      <c r="J654" s="18">
        <f t="shared" si="90"/>
        <v>288.14428571428567</v>
      </c>
      <c r="K654" s="10">
        <f t="shared" si="91"/>
        <v>105.95065385714285</v>
      </c>
      <c r="L654" s="10">
        <v>111.30714285714285</v>
      </c>
      <c r="M654" s="10">
        <v>7.1257142857142854</v>
      </c>
      <c r="N654" s="201">
        <f t="shared" si="92"/>
        <v>7.1257142857142854</v>
      </c>
      <c r="O654" s="10">
        <f t="shared" si="93"/>
        <v>512.52779671428561</v>
      </c>
      <c r="P654" s="11">
        <f t="shared" si="94"/>
        <v>0.44649167759760044</v>
      </c>
    </row>
    <row r="655" spans="1:16">
      <c r="A655" s="9">
        <f t="shared" si="95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89"/>
        <v>2522.14</v>
      </c>
      <c r="G655" s="8">
        <v>125</v>
      </c>
      <c r="H655" s="8">
        <v>125</v>
      </c>
      <c r="I655" s="18">
        <v>0.14880952380952381</v>
      </c>
      <c r="J655" s="18">
        <f t="shared" si="90"/>
        <v>300.15029761904759</v>
      </c>
      <c r="K655" s="10">
        <f t="shared" si="91"/>
        <v>110.36526443452381</v>
      </c>
      <c r="L655" s="10">
        <v>115.94494047619047</v>
      </c>
      <c r="M655" s="10">
        <v>7.4226190476190483</v>
      </c>
      <c r="N655" s="201">
        <f t="shared" si="92"/>
        <v>7.4226190476190483</v>
      </c>
      <c r="O655" s="10">
        <f t="shared" si="93"/>
        <v>533.88312157738085</v>
      </c>
      <c r="P655" s="11">
        <f t="shared" si="94"/>
        <v>0.22135008398939476</v>
      </c>
    </row>
    <row r="656" spans="1:16">
      <c r="A656" s="9">
        <f t="shared" si="95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89"/>
        <v>5364.3</v>
      </c>
      <c r="G656" s="8">
        <v>403.5</v>
      </c>
      <c r="H656" s="8">
        <v>403.5</v>
      </c>
      <c r="I656" s="18">
        <v>0.48035714285714287</v>
      </c>
      <c r="J656" s="18">
        <f t="shared" si="90"/>
        <v>968.88516071428569</v>
      </c>
      <c r="K656" s="10">
        <f t="shared" si="91"/>
        <v>356.25907359464287</v>
      </c>
      <c r="L656" s="10">
        <v>374.27026785714287</v>
      </c>
      <c r="M656" s="10">
        <v>23.960214285714287</v>
      </c>
      <c r="N656" s="201">
        <f t="shared" si="92"/>
        <v>23.960214285714287</v>
      </c>
      <c r="O656" s="10">
        <f t="shared" si="93"/>
        <v>1723.3747164517858</v>
      </c>
      <c r="P656" s="11">
        <f t="shared" si="94"/>
        <v>0.3212674004906112</v>
      </c>
    </row>
    <row r="657" spans="1:16">
      <c r="A657" s="9">
        <f t="shared" si="95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89"/>
        <v>1516</v>
      </c>
      <c r="G657" s="8">
        <v>100</v>
      </c>
      <c r="H657" s="8">
        <v>100</v>
      </c>
      <c r="I657" s="18">
        <v>0.11904761904761904</v>
      </c>
      <c r="J657" s="18">
        <f t="shared" si="90"/>
        <v>240.12023809523808</v>
      </c>
      <c r="K657" s="10">
        <f t="shared" si="91"/>
        <v>88.292211547619047</v>
      </c>
      <c r="L657" s="10">
        <v>92.75595238095238</v>
      </c>
      <c r="M657" s="10">
        <v>5.9380952380952383</v>
      </c>
      <c r="N657" s="201">
        <f t="shared" si="92"/>
        <v>5.9380952380952383</v>
      </c>
      <c r="O657" s="10">
        <f t="shared" si="93"/>
        <v>427.10649726190479</v>
      </c>
      <c r="P657" s="11">
        <f t="shared" si="94"/>
        <v>0.28173251798278681</v>
      </c>
    </row>
    <row r="658" spans="1:16">
      <c r="A658" s="9">
        <f t="shared" si="95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89"/>
        <v>2999.5</v>
      </c>
      <c r="G658" s="8">
        <v>252.1</v>
      </c>
      <c r="H658" s="8">
        <v>252.1</v>
      </c>
      <c r="I658" s="18">
        <v>0.30011904761904762</v>
      </c>
      <c r="J658" s="18">
        <f t="shared" si="90"/>
        <v>605.34312023809525</v>
      </c>
      <c r="K658" s="10">
        <f t="shared" si="91"/>
        <v>222.58466531154764</v>
      </c>
      <c r="L658" s="10">
        <v>233.83775595238095</v>
      </c>
      <c r="M658" s="10">
        <v>14.969938095238096</v>
      </c>
      <c r="N658" s="201">
        <f t="shared" si="92"/>
        <v>14.969938095238096</v>
      </c>
      <c r="O658" s="10">
        <f t="shared" si="93"/>
        <v>1076.7354795972619</v>
      </c>
      <c r="P658" s="11">
        <f t="shared" si="94"/>
        <v>0.41409717698533266</v>
      </c>
    </row>
    <row r="659" spans="1:16">
      <c r="A659" s="9">
        <f t="shared" si="95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89"/>
        <v>4518</v>
      </c>
      <c r="G659" s="8">
        <v>381.5</v>
      </c>
      <c r="H659" s="8">
        <v>381.5</v>
      </c>
      <c r="I659" s="18">
        <v>0.45416666666666666</v>
      </c>
      <c r="J659" s="18">
        <f t="shared" si="90"/>
        <v>916.05870833333336</v>
      </c>
      <c r="K659" s="10">
        <f t="shared" si="91"/>
        <v>336.83478705416672</v>
      </c>
      <c r="L659" s="10">
        <v>353.8639583333333</v>
      </c>
      <c r="M659" s="10">
        <v>22.653833333333335</v>
      </c>
      <c r="N659" s="201">
        <f t="shared" si="92"/>
        <v>22.653833333333335</v>
      </c>
      <c r="O659" s="10">
        <f t="shared" si="93"/>
        <v>1629.4112870541667</v>
      </c>
      <c r="P659" s="11">
        <f t="shared" si="94"/>
        <v>0.36064880191548621</v>
      </c>
    </row>
    <row r="660" spans="1:16">
      <c r="A660" s="9">
        <f t="shared" si="95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89"/>
        <v>4688</v>
      </c>
      <c r="G660" s="8">
        <v>465</v>
      </c>
      <c r="H660" s="8">
        <v>465</v>
      </c>
      <c r="I660" s="18">
        <v>0.5535714285714286</v>
      </c>
      <c r="J660" s="18">
        <f t="shared" si="90"/>
        <v>1116.5591071428571</v>
      </c>
      <c r="K660" s="10">
        <f t="shared" si="91"/>
        <v>410.55878369642858</v>
      </c>
      <c r="L660" s="10">
        <v>431.31517857142859</v>
      </c>
      <c r="M660" s="10">
        <v>27.61214285714286</v>
      </c>
      <c r="N660" s="201">
        <f t="shared" si="92"/>
        <v>27.61214285714286</v>
      </c>
      <c r="O660" s="10">
        <f t="shared" si="93"/>
        <v>1986.0452122678571</v>
      </c>
      <c r="P660" s="11">
        <f t="shared" si="94"/>
        <v>0.4491892188600573</v>
      </c>
    </row>
    <row r="661" spans="1:16">
      <c r="A661" s="9">
        <f t="shared" si="95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89"/>
        <v>3216</v>
      </c>
      <c r="G661" s="8">
        <v>232.5</v>
      </c>
      <c r="H661" s="8">
        <v>232.5</v>
      </c>
      <c r="I661" s="18">
        <v>0.2767857142857143</v>
      </c>
      <c r="J661" s="18">
        <f t="shared" si="90"/>
        <v>558.27955357142855</v>
      </c>
      <c r="K661" s="10">
        <f t="shared" si="91"/>
        <v>205.27939184821429</v>
      </c>
      <c r="L661" s="10">
        <v>215.65758928571429</v>
      </c>
      <c r="M661" s="10">
        <v>13.80607142857143</v>
      </c>
      <c r="N661" s="201">
        <f t="shared" si="92"/>
        <v>13.80607142857143</v>
      </c>
      <c r="O661" s="10">
        <f t="shared" si="93"/>
        <v>993.02260613392855</v>
      </c>
      <c r="P661" s="11">
        <f t="shared" si="94"/>
        <v>0.30877568598691807</v>
      </c>
    </row>
    <row r="662" spans="1:16">
      <c r="A662" s="9">
        <f t="shared" si="95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89"/>
        <v>5793.85</v>
      </c>
      <c r="G662" s="8">
        <v>530</v>
      </c>
      <c r="H662" s="8">
        <v>530</v>
      </c>
      <c r="I662" s="18">
        <v>0.63095238095238093</v>
      </c>
      <c r="J662" s="18">
        <f t="shared" si="90"/>
        <v>1272.6372619047618</v>
      </c>
      <c r="K662" s="10">
        <f t="shared" si="91"/>
        <v>467.94872120238091</v>
      </c>
      <c r="L662" s="10">
        <v>491.6065476190476</v>
      </c>
      <c r="M662" s="10">
        <v>31.471904761904764</v>
      </c>
      <c r="N662" s="201">
        <f t="shared" si="92"/>
        <v>31.471904761904764</v>
      </c>
      <c r="O662" s="10">
        <f t="shared" si="93"/>
        <v>2263.664435488095</v>
      </c>
      <c r="P662" s="11">
        <f t="shared" si="94"/>
        <v>0.39070124968511349</v>
      </c>
    </row>
    <row r="663" spans="1:16">
      <c r="A663" s="9">
        <f t="shared" si="95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89"/>
        <v>5920.8</v>
      </c>
      <c r="G663" s="8">
        <v>495</v>
      </c>
      <c r="H663" s="8">
        <v>495</v>
      </c>
      <c r="I663" s="18">
        <v>0.5892857142857143</v>
      </c>
      <c r="J663" s="18">
        <f t="shared" si="90"/>
        <v>1188.5951785714285</v>
      </c>
      <c r="K663" s="10">
        <f t="shared" si="91"/>
        <v>437.04644716071431</v>
      </c>
      <c r="L663" s="10">
        <v>459.14196428571427</v>
      </c>
      <c r="M663" s="10">
        <v>29.39357142857143</v>
      </c>
      <c r="N663" s="201">
        <f t="shared" si="92"/>
        <v>29.39357142857143</v>
      </c>
      <c r="O663" s="10">
        <f t="shared" si="93"/>
        <v>2114.1771614464283</v>
      </c>
      <c r="P663" s="11">
        <f t="shared" si="94"/>
        <v>0.35707626696500949</v>
      </c>
    </row>
    <row r="664" spans="1:16">
      <c r="A664" s="9">
        <f t="shared" si="95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89"/>
        <v>5856.4</v>
      </c>
      <c r="G664" s="8">
        <v>572</v>
      </c>
      <c r="H664" s="8">
        <v>572</v>
      </c>
      <c r="I664" s="18">
        <v>0.68095238095238098</v>
      </c>
      <c r="J664" s="18">
        <f t="shared" si="90"/>
        <v>1373.487761904762</v>
      </c>
      <c r="K664" s="10">
        <f t="shared" si="91"/>
        <v>505.03145005238105</v>
      </c>
      <c r="L664" s="10">
        <v>530.56404761904764</v>
      </c>
      <c r="M664" s="10">
        <v>33.965904761904767</v>
      </c>
      <c r="N664" s="201">
        <f t="shared" si="92"/>
        <v>33.965904761904767</v>
      </c>
      <c r="O664" s="10">
        <f t="shared" si="93"/>
        <v>2443.0491643380951</v>
      </c>
      <c r="P664" s="11">
        <f t="shared" si="94"/>
        <v>0.42154243194514623</v>
      </c>
    </row>
    <row r="665" spans="1:16">
      <c r="A665" s="9">
        <f t="shared" si="95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89"/>
        <v>161.19999999999999</v>
      </c>
      <c r="G665" s="8">
        <v>0</v>
      </c>
      <c r="H665" s="8">
        <v>0</v>
      </c>
      <c r="I665" s="18">
        <v>0</v>
      </c>
      <c r="J665" s="18">
        <f t="shared" si="90"/>
        <v>0</v>
      </c>
      <c r="K665" s="10">
        <f t="shared" si="91"/>
        <v>0</v>
      </c>
      <c r="L665" s="10">
        <v>0</v>
      </c>
      <c r="M665" s="10">
        <v>0</v>
      </c>
      <c r="N665" s="201">
        <f t="shared" si="92"/>
        <v>0</v>
      </c>
      <c r="O665" s="10">
        <f t="shared" si="93"/>
        <v>0</v>
      </c>
      <c r="P665" s="11">
        <f t="shared" si="94"/>
        <v>0</v>
      </c>
    </row>
    <row r="666" spans="1:16">
      <c r="A666" s="9">
        <f t="shared" si="95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89"/>
        <v>2414.8000000000002</v>
      </c>
      <c r="G666" s="8">
        <v>222</v>
      </c>
      <c r="H666" s="8">
        <v>222</v>
      </c>
      <c r="I666" s="18">
        <v>0.26428571428571429</v>
      </c>
      <c r="J666" s="18">
        <f t="shared" si="90"/>
        <v>533.06692857142855</v>
      </c>
      <c r="K666" s="10">
        <f t="shared" si="91"/>
        <v>196.0087096357143</v>
      </c>
      <c r="L666" s="10">
        <v>205.91821428571427</v>
      </c>
      <c r="M666" s="10">
        <v>13.18257142857143</v>
      </c>
      <c r="N666" s="201">
        <f t="shared" si="92"/>
        <v>13.18257142857143</v>
      </c>
      <c r="O666" s="10">
        <f t="shared" si="93"/>
        <v>948.17642392142864</v>
      </c>
      <c r="P666" s="11">
        <f t="shared" si="94"/>
        <v>0.59428168218202981</v>
      </c>
    </row>
    <row r="667" spans="1:16">
      <c r="A667" s="9">
        <f t="shared" si="95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89"/>
        <v>1474.5</v>
      </c>
      <c r="G667" s="8">
        <v>95</v>
      </c>
      <c r="H667" s="8">
        <v>95</v>
      </c>
      <c r="I667" s="18">
        <v>0.1130952380952381</v>
      </c>
      <c r="J667" s="18">
        <f t="shared" si="90"/>
        <v>228.11422619047619</v>
      </c>
      <c r="K667" s="10">
        <f t="shared" si="91"/>
        <v>83.877600970238106</v>
      </c>
      <c r="L667" s="10">
        <v>88.118154761904762</v>
      </c>
      <c r="M667" s="10">
        <v>5.6411904761904763</v>
      </c>
      <c r="N667" s="201">
        <f t="shared" si="92"/>
        <v>5.6411904761904763</v>
      </c>
      <c r="O667" s="10">
        <f t="shared" si="93"/>
        <v>405.75117239880956</v>
      </c>
      <c r="P667" s="11">
        <f t="shared" si="94"/>
        <v>0.2751788215658254</v>
      </c>
    </row>
    <row r="668" spans="1:16">
      <c r="A668" s="9">
        <f t="shared" si="95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89"/>
        <v>3142.9</v>
      </c>
      <c r="G668" s="8">
        <v>260</v>
      </c>
      <c r="H668" s="8">
        <v>260</v>
      </c>
      <c r="I668" s="18">
        <v>0.30952380952380953</v>
      </c>
      <c r="J668" s="18">
        <f t="shared" si="90"/>
        <v>624.31261904761902</v>
      </c>
      <c r="K668" s="10">
        <f t="shared" si="91"/>
        <v>229.55975002380953</v>
      </c>
      <c r="L668" s="10">
        <v>241.1654761904762</v>
      </c>
      <c r="M668" s="10">
        <v>15.439047619047621</v>
      </c>
      <c r="N668" s="201">
        <f t="shared" si="92"/>
        <v>15.439047619047621</v>
      </c>
      <c r="O668" s="10">
        <f t="shared" si="93"/>
        <v>1110.4768928809524</v>
      </c>
      <c r="P668" s="11">
        <f t="shared" si="94"/>
        <v>0.35332873870659337</v>
      </c>
    </row>
    <row r="669" spans="1:16">
      <c r="A669" s="9">
        <f t="shared" si="95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89"/>
        <v>3236.6000000000004</v>
      </c>
      <c r="G669" s="8">
        <v>260</v>
      </c>
      <c r="H669" s="8">
        <v>260</v>
      </c>
      <c r="I669" s="18">
        <v>0.30952380952380953</v>
      </c>
      <c r="J669" s="18">
        <f t="shared" si="90"/>
        <v>624.31261904761902</v>
      </c>
      <c r="K669" s="10">
        <f t="shared" si="91"/>
        <v>229.55975002380953</v>
      </c>
      <c r="L669" s="10">
        <v>241.1654761904762</v>
      </c>
      <c r="M669" s="10">
        <v>15.439047619047621</v>
      </c>
      <c r="N669" s="201">
        <f t="shared" si="92"/>
        <v>15.439047619047621</v>
      </c>
      <c r="O669" s="10">
        <f t="shared" ref="O669:O700" si="96">J669+K669+L669+N669</f>
        <v>1110.4768928809524</v>
      </c>
      <c r="P669" s="11">
        <f t="shared" ref="P669:P700" si="97">O669/C669</f>
        <v>0.3506621488192978</v>
      </c>
    </row>
    <row r="670" spans="1:16">
      <c r="A670" s="9">
        <f t="shared" si="95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89"/>
        <v>3226.9</v>
      </c>
      <c r="G670" s="8">
        <v>260</v>
      </c>
      <c r="H670" s="8">
        <v>260</v>
      </c>
      <c r="I670" s="18">
        <v>0.30952380952380953</v>
      </c>
      <c r="J670" s="18">
        <f t="shared" si="90"/>
        <v>624.31261904761902</v>
      </c>
      <c r="K670" s="10">
        <f t="shared" si="91"/>
        <v>229.55975002380953</v>
      </c>
      <c r="L670" s="10">
        <v>241.1654761904762</v>
      </c>
      <c r="M670" s="10">
        <v>15.439047619047621</v>
      </c>
      <c r="N670" s="201">
        <f t="shared" si="92"/>
        <v>15.439047619047621</v>
      </c>
      <c r="O670" s="10">
        <f t="shared" si="96"/>
        <v>1110.4768928809524</v>
      </c>
      <c r="P670" s="11">
        <f t="shared" si="97"/>
        <v>0.35220809187762137</v>
      </c>
    </row>
    <row r="671" spans="1:16">
      <c r="A671" s="9">
        <f t="shared" si="95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89"/>
        <v>4204.75</v>
      </c>
      <c r="G671" s="8">
        <v>395</v>
      </c>
      <c r="H671" s="8">
        <v>395</v>
      </c>
      <c r="I671" s="18">
        <v>0.47023809523809523</v>
      </c>
      <c r="J671" s="18">
        <f t="shared" si="90"/>
        <v>948.47494047619045</v>
      </c>
      <c r="K671" s="10">
        <f t="shared" si="91"/>
        <v>348.75423561309526</v>
      </c>
      <c r="L671" s="10">
        <v>366.38601190476192</v>
      </c>
      <c r="M671" s="10">
        <v>23.45547619047619</v>
      </c>
      <c r="N671" s="201">
        <f t="shared" si="92"/>
        <v>23.45547619047619</v>
      </c>
      <c r="O671" s="10">
        <f t="shared" si="96"/>
        <v>1687.070664184524</v>
      </c>
      <c r="P671" s="11">
        <f t="shared" si="97"/>
        <v>0.40122971976562793</v>
      </c>
    </row>
    <row r="672" spans="1:16">
      <c r="A672" s="9">
        <f t="shared" si="95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89"/>
        <v>1489.2</v>
      </c>
      <c r="G672" s="8">
        <v>100</v>
      </c>
      <c r="H672" s="8">
        <v>100</v>
      </c>
      <c r="I672" s="18">
        <v>0.11904761904761904</v>
      </c>
      <c r="J672" s="18">
        <f t="shared" si="90"/>
        <v>240.12023809523808</v>
      </c>
      <c r="K672" s="10">
        <f t="shared" si="91"/>
        <v>88.292211547619047</v>
      </c>
      <c r="L672" s="10">
        <v>92.75595238095238</v>
      </c>
      <c r="M672" s="10">
        <v>5.9380952380952383</v>
      </c>
      <c r="N672" s="201">
        <f t="shared" si="92"/>
        <v>5.9380952380952383</v>
      </c>
      <c r="O672" s="10">
        <f t="shared" si="96"/>
        <v>427.10649726190479</v>
      </c>
      <c r="P672" s="11">
        <f t="shared" si="97"/>
        <v>0.28680264387718557</v>
      </c>
    </row>
    <row r="673" spans="1:16">
      <c r="A673" s="9">
        <f t="shared" si="95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89"/>
        <v>4047.96</v>
      </c>
      <c r="G673" s="8">
        <v>394.5</v>
      </c>
      <c r="H673" s="8">
        <v>300.5</v>
      </c>
      <c r="I673" s="18">
        <v>0.35773809523809524</v>
      </c>
      <c r="J673" s="18">
        <f t="shared" si="90"/>
        <v>721.56131547619043</v>
      </c>
      <c r="K673" s="10">
        <f t="shared" si="91"/>
        <v>265.31809570059522</v>
      </c>
      <c r="L673" s="10">
        <v>278.7316369047619</v>
      </c>
      <c r="M673" s="10">
        <v>17.843976190476191</v>
      </c>
      <c r="N673" s="201">
        <f t="shared" si="92"/>
        <v>17.843976190476191</v>
      </c>
      <c r="O673" s="10">
        <f t="shared" si="96"/>
        <v>1283.4550242720238</v>
      </c>
      <c r="P673" s="11">
        <f t="shared" si="97"/>
        <v>0.31706218052352886</v>
      </c>
    </row>
    <row r="674" spans="1:16">
      <c r="A674" s="9">
        <f t="shared" si="95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89"/>
        <v>308</v>
      </c>
      <c r="G674" s="8">
        <v>0</v>
      </c>
      <c r="H674" s="8">
        <v>0</v>
      </c>
      <c r="I674" s="18">
        <v>0</v>
      </c>
      <c r="J674" s="18">
        <f t="shared" si="90"/>
        <v>0</v>
      </c>
      <c r="K674" s="10">
        <f t="shared" si="91"/>
        <v>0</v>
      </c>
      <c r="L674" s="10">
        <v>0</v>
      </c>
      <c r="M674" s="10">
        <v>0</v>
      </c>
      <c r="N674" s="201">
        <f t="shared" si="92"/>
        <v>0</v>
      </c>
      <c r="O674" s="10">
        <f t="shared" si="96"/>
        <v>0</v>
      </c>
      <c r="P674" s="11">
        <f t="shared" si="97"/>
        <v>0</v>
      </c>
    </row>
    <row r="675" spans="1:16">
      <c r="A675" s="9">
        <f t="shared" si="95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89"/>
        <v>157.54</v>
      </c>
      <c r="G675" s="8">
        <v>0</v>
      </c>
      <c r="H675" s="8">
        <v>0</v>
      </c>
      <c r="I675" s="18">
        <v>0</v>
      </c>
      <c r="J675" s="18">
        <f t="shared" si="90"/>
        <v>0</v>
      </c>
      <c r="K675" s="10">
        <f t="shared" si="91"/>
        <v>0</v>
      </c>
      <c r="L675" s="10">
        <v>0</v>
      </c>
      <c r="M675" s="10">
        <v>0</v>
      </c>
      <c r="N675" s="201">
        <f t="shared" si="92"/>
        <v>0</v>
      </c>
      <c r="O675" s="10">
        <f t="shared" si="96"/>
        <v>0</v>
      </c>
      <c r="P675" s="11">
        <f t="shared" si="97"/>
        <v>0</v>
      </c>
    </row>
    <row r="676" spans="1:16">
      <c r="A676" s="9">
        <f t="shared" si="95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89"/>
        <v>547.4</v>
      </c>
      <c r="G676" s="8">
        <v>40</v>
      </c>
      <c r="H676" s="8">
        <v>40</v>
      </c>
      <c r="I676" s="18">
        <v>4.7619047619047616E-2</v>
      </c>
      <c r="J676" s="18">
        <f t="shared" si="90"/>
        <v>96.048095238095229</v>
      </c>
      <c r="K676" s="10">
        <f t="shared" si="91"/>
        <v>35.31688461904762</v>
      </c>
      <c r="L676" s="10">
        <v>37.102380952380948</v>
      </c>
      <c r="M676" s="10">
        <v>2.3752380952380951</v>
      </c>
      <c r="N676" s="201">
        <f t="shared" si="92"/>
        <v>2.3752380952380951</v>
      </c>
      <c r="O676" s="10">
        <f t="shared" si="96"/>
        <v>170.8425989047619</v>
      </c>
      <c r="P676" s="11">
        <f t="shared" si="97"/>
        <v>0.31209828079057711</v>
      </c>
    </row>
    <row r="677" spans="1:16">
      <c r="A677" s="9">
        <f t="shared" si="95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89"/>
        <v>307.3</v>
      </c>
      <c r="G677" s="8">
        <v>0</v>
      </c>
      <c r="H677" s="8">
        <v>0</v>
      </c>
      <c r="I677" s="18">
        <v>0</v>
      </c>
      <c r="J677" s="18">
        <f t="shared" si="90"/>
        <v>0</v>
      </c>
      <c r="K677" s="10">
        <f t="shared" si="91"/>
        <v>0</v>
      </c>
      <c r="L677" s="10">
        <v>0</v>
      </c>
      <c r="M677" s="10">
        <v>0</v>
      </c>
      <c r="N677" s="201">
        <f t="shared" si="92"/>
        <v>0</v>
      </c>
      <c r="O677" s="10">
        <f t="shared" si="96"/>
        <v>0</v>
      </c>
      <c r="P677" s="11">
        <f t="shared" si="97"/>
        <v>0</v>
      </c>
    </row>
    <row r="678" spans="1:16">
      <c r="A678" s="9">
        <f t="shared" si="95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89"/>
        <v>137.69999999999999</v>
      </c>
      <c r="G678" s="8">
        <v>0</v>
      </c>
      <c r="H678" s="8">
        <v>0</v>
      </c>
      <c r="I678" s="18">
        <v>0</v>
      </c>
      <c r="J678" s="18">
        <f t="shared" si="90"/>
        <v>0</v>
      </c>
      <c r="K678" s="10">
        <f t="shared" si="91"/>
        <v>0</v>
      </c>
      <c r="L678" s="10">
        <v>0</v>
      </c>
      <c r="M678" s="10">
        <v>0</v>
      </c>
      <c r="N678" s="201">
        <f t="shared" si="92"/>
        <v>0</v>
      </c>
      <c r="O678" s="10">
        <f t="shared" si="96"/>
        <v>0</v>
      </c>
      <c r="P678" s="11">
        <f t="shared" si="97"/>
        <v>0</v>
      </c>
    </row>
    <row r="679" spans="1:16">
      <c r="A679" s="9">
        <f t="shared" si="95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89"/>
        <v>536.1</v>
      </c>
      <c r="G679" s="8">
        <v>40</v>
      </c>
      <c r="H679" s="8">
        <v>40</v>
      </c>
      <c r="I679" s="18">
        <v>4.7619047619047616E-2</v>
      </c>
      <c r="J679" s="18">
        <f t="shared" si="90"/>
        <v>96.048095238095229</v>
      </c>
      <c r="K679" s="10">
        <f t="shared" si="91"/>
        <v>35.31688461904762</v>
      </c>
      <c r="L679" s="10">
        <v>37.102380952380948</v>
      </c>
      <c r="M679" s="10">
        <v>2.3752380952380951</v>
      </c>
      <c r="N679" s="201">
        <f t="shared" si="92"/>
        <v>2.3752380952380951</v>
      </c>
      <c r="O679" s="10">
        <f t="shared" si="96"/>
        <v>170.8425989047619</v>
      </c>
      <c r="P679" s="11">
        <f t="shared" si="97"/>
        <v>0.31867673737131486</v>
      </c>
    </row>
    <row r="680" spans="1:16">
      <c r="A680" s="9">
        <f t="shared" si="95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89"/>
        <v>4434.25</v>
      </c>
      <c r="G680" s="8">
        <v>510</v>
      </c>
      <c r="H680" s="8">
        <v>510</v>
      </c>
      <c r="I680" s="18">
        <v>0.6071428571428571</v>
      </c>
      <c r="J680" s="18">
        <f t="shared" si="90"/>
        <v>1224.6132142857141</v>
      </c>
      <c r="K680" s="10">
        <f t="shared" si="91"/>
        <v>450.29027889285709</v>
      </c>
      <c r="L680" s="10">
        <v>473.05535714285708</v>
      </c>
      <c r="M680" s="10">
        <v>30.284285714285712</v>
      </c>
      <c r="N680" s="201">
        <f t="shared" si="92"/>
        <v>30.284285714285712</v>
      </c>
      <c r="O680" s="10">
        <f t="shared" si="96"/>
        <v>2178.2431360357136</v>
      </c>
      <c r="P680" s="11">
        <f t="shared" si="97"/>
        <v>0.49123146778727261</v>
      </c>
    </row>
    <row r="681" spans="1:16">
      <c r="A681" s="9">
        <f t="shared" si="95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89"/>
        <v>349</v>
      </c>
      <c r="G681" s="8">
        <v>0</v>
      </c>
      <c r="H681" s="8">
        <v>0</v>
      </c>
      <c r="I681" s="18">
        <v>0</v>
      </c>
      <c r="J681" s="18">
        <f t="shared" si="90"/>
        <v>0</v>
      </c>
      <c r="K681" s="10">
        <f t="shared" si="91"/>
        <v>0</v>
      </c>
      <c r="L681" s="10">
        <v>0</v>
      </c>
      <c r="M681" s="10">
        <v>0</v>
      </c>
      <c r="N681" s="201">
        <f t="shared" si="92"/>
        <v>0</v>
      </c>
      <c r="O681" s="10">
        <f t="shared" si="96"/>
        <v>0</v>
      </c>
      <c r="P681" s="11">
        <f t="shared" si="97"/>
        <v>0</v>
      </c>
    </row>
    <row r="682" spans="1:16">
      <c r="A682" s="9">
        <f t="shared" si="95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89"/>
        <v>406.5</v>
      </c>
      <c r="G682" s="8">
        <v>0</v>
      </c>
      <c r="H682" s="8">
        <v>0</v>
      </c>
      <c r="I682" s="18">
        <v>0</v>
      </c>
      <c r="J682" s="18">
        <f t="shared" si="90"/>
        <v>0</v>
      </c>
      <c r="K682" s="10">
        <f t="shared" si="91"/>
        <v>0</v>
      </c>
      <c r="L682" s="10">
        <v>0</v>
      </c>
      <c r="M682" s="10">
        <v>0</v>
      </c>
      <c r="N682" s="201">
        <f t="shared" si="92"/>
        <v>0</v>
      </c>
      <c r="O682" s="10">
        <f t="shared" si="96"/>
        <v>0</v>
      </c>
      <c r="P682" s="11">
        <f t="shared" si="97"/>
        <v>0</v>
      </c>
    </row>
    <row r="683" spans="1:16">
      <c r="A683" s="9">
        <f t="shared" si="95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89"/>
        <v>404.1</v>
      </c>
      <c r="G683" s="8">
        <v>0</v>
      </c>
      <c r="H683" s="8">
        <v>0</v>
      </c>
      <c r="I683" s="18">
        <v>0</v>
      </c>
      <c r="J683" s="18">
        <f t="shared" si="90"/>
        <v>0</v>
      </c>
      <c r="K683" s="10">
        <f t="shared" si="91"/>
        <v>0</v>
      </c>
      <c r="L683" s="10">
        <v>0</v>
      </c>
      <c r="M683" s="10">
        <v>0</v>
      </c>
      <c r="N683" s="201">
        <f t="shared" si="92"/>
        <v>0</v>
      </c>
      <c r="O683" s="10">
        <f t="shared" si="96"/>
        <v>0</v>
      </c>
      <c r="P683" s="11">
        <f t="shared" si="97"/>
        <v>0</v>
      </c>
    </row>
    <row r="684" spans="1:16">
      <c r="A684" s="9">
        <f t="shared" si="95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89"/>
        <v>408.5</v>
      </c>
      <c r="G684" s="8">
        <v>0</v>
      </c>
      <c r="H684" s="8">
        <v>0</v>
      </c>
      <c r="I684" s="18">
        <v>0</v>
      </c>
      <c r="J684" s="18">
        <f t="shared" si="90"/>
        <v>0</v>
      </c>
      <c r="K684" s="10">
        <f t="shared" si="91"/>
        <v>0</v>
      </c>
      <c r="L684" s="10">
        <v>0</v>
      </c>
      <c r="M684" s="10">
        <v>0</v>
      </c>
      <c r="N684" s="201">
        <f t="shared" si="92"/>
        <v>0</v>
      </c>
      <c r="O684" s="10">
        <f t="shared" si="96"/>
        <v>0</v>
      </c>
      <c r="P684" s="11">
        <f t="shared" si="97"/>
        <v>0</v>
      </c>
    </row>
    <row r="685" spans="1:16">
      <c r="A685" s="9">
        <f t="shared" si="95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89"/>
        <v>1814.6</v>
      </c>
      <c r="G685" s="8">
        <v>190</v>
      </c>
      <c r="H685" s="8">
        <v>190</v>
      </c>
      <c r="I685" s="18">
        <v>0.22619047619047619</v>
      </c>
      <c r="J685" s="18">
        <f t="shared" si="90"/>
        <v>456.22845238095238</v>
      </c>
      <c r="K685" s="10">
        <f t="shared" si="91"/>
        <v>167.75520194047621</v>
      </c>
      <c r="L685" s="10">
        <v>176.23630952380952</v>
      </c>
      <c r="M685" s="10">
        <v>11.282380952380953</v>
      </c>
      <c r="N685" s="201">
        <f t="shared" si="92"/>
        <v>11.282380952380953</v>
      </c>
      <c r="O685" s="10">
        <f t="shared" si="96"/>
        <v>811.50234479761912</v>
      </c>
      <c r="P685" s="11">
        <f t="shared" si="97"/>
        <v>0.44720728799604276</v>
      </c>
    </row>
    <row r="686" spans="1:16">
      <c r="A686" s="9">
        <f t="shared" si="95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89"/>
        <v>358.3</v>
      </c>
      <c r="G686" s="8">
        <v>0</v>
      </c>
      <c r="H686" s="8">
        <v>0</v>
      </c>
      <c r="I686" s="18">
        <v>0</v>
      </c>
      <c r="J686" s="18">
        <f t="shared" si="90"/>
        <v>0</v>
      </c>
      <c r="K686" s="10">
        <f t="shared" si="91"/>
        <v>0</v>
      </c>
      <c r="L686" s="10">
        <v>0</v>
      </c>
      <c r="M686" s="10">
        <v>0</v>
      </c>
      <c r="N686" s="201">
        <f t="shared" si="92"/>
        <v>0</v>
      </c>
      <c r="O686" s="10">
        <f t="shared" si="96"/>
        <v>0</v>
      </c>
      <c r="P686" s="11">
        <f t="shared" si="97"/>
        <v>0</v>
      </c>
    </row>
    <row r="687" spans="1:16">
      <c r="A687" s="9">
        <f t="shared" si="95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89"/>
        <v>341</v>
      </c>
      <c r="G687" s="8">
        <v>0</v>
      </c>
      <c r="H687" s="8">
        <v>0</v>
      </c>
      <c r="I687" s="18">
        <v>0</v>
      </c>
      <c r="J687" s="18">
        <f t="shared" si="90"/>
        <v>0</v>
      </c>
      <c r="K687" s="10">
        <f t="shared" si="91"/>
        <v>0</v>
      </c>
      <c r="L687" s="10">
        <v>0</v>
      </c>
      <c r="M687" s="10">
        <v>0</v>
      </c>
      <c r="N687" s="201">
        <f t="shared" si="92"/>
        <v>0</v>
      </c>
      <c r="O687" s="10">
        <f t="shared" si="96"/>
        <v>0</v>
      </c>
      <c r="P687" s="11">
        <f t="shared" si="97"/>
        <v>0</v>
      </c>
    </row>
    <row r="688" spans="1:16">
      <c r="A688" s="9">
        <f t="shared" si="95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89"/>
        <v>2259.8000000000002</v>
      </c>
      <c r="G688" s="8">
        <v>195</v>
      </c>
      <c r="H688" s="8">
        <v>195</v>
      </c>
      <c r="I688" s="18">
        <v>0.23214285714285715</v>
      </c>
      <c r="J688" s="18">
        <f t="shared" si="90"/>
        <v>468.2344642857143</v>
      </c>
      <c r="K688" s="10">
        <f t="shared" si="91"/>
        <v>172.16981251785717</v>
      </c>
      <c r="L688" s="10">
        <v>180.87410714285716</v>
      </c>
      <c r="M688" s="10">
        <v>11.579285714285716</v>
      </c>
      <c r="N688" s="201">
        <f t="shared" si="92"/>
        <v>11.579285714285716</v>
      </c>
      <c r="O688" s="10">
        <f t="shared" si="96"/>
        <v>832.85766966071435</v>
      </c>
      <c r="P688" s="11">
        <f t="shared" si="97"/>
        <v>0.43575454908215056</v>
      </c>
    </row>
    <row r="689" spans="1:16">
      <c r="A689" s="9">
        <f t="shared" si="95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89"/>
        <v>383.21</v>
      </c>
      <c r="G689" s="8">
        <v>0</v>
      </c>
      <c r="H689" s="8">
        <v>0</v>
      </c>
      <c r="I689" s="18">
        <v>0</v>
      </c>
      <c r="J689" s="18">
        <f t="shared" si="90"/>
        <v>0</v>
      </c>
      <c r="K689" s="10">
        <f t="shared" si="91"/>
        <v>0</v>
      </c>
      <c r="L689" s="10">
        <v>0</v>
      </c>
      <c r="M689" s="10">
        <v>0</v>
      </c>
      <c r="N689" s="201">
        <f t="shared" si="92"/>
        <v>0</v>
      </c>
      <c r="O689" s="10">
        <f t="shared" si="96"/>
        <v>0</v>
      </c>
      <c r="P689" s="11">
        <f t="shared" si="97"/>
        <v>0</v>
      </c>
    </row>
    <row r="690" spans="1:16">
      <c r="A690" s="9">
        <f t="shared" si="95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89"/>
        <v>122.4</v>
      </c>
      <c r="G690" s="8">
        <v>0</v>
      </c>
      <c r="H690" s="8">
        <v>0</v>
      </c>
      <c r="I690" s="18">
        <v>0</v>
      </c>
      <c r="J690" s="18">
        <f t="shared" si="90"/>
        <v>0</v>
      </c>
      <c r="K690" s="10">
        <f t="shared" si="91"/>
        <v>0</v>
      </c>
      <c r="L690" s="10">
        <v>0</v>
      </c>
      <c r="M690" s="10">
        <v>0</v>
      </c>
      <c r="N690" s="201">
        <f t="shared" si="92"/>
        <v>0</v>
      </c>
      <c r="O690" s="10">
        <f t="shared" si="96"/>
        <v>0</v>
      </c>
      <c r="P690" s="11">
        <f t="shared" si="97"/>
        <v>0</v>
      </c>
    </row>
    <row r="691" spans="1:16">
      <c r="A691" s="9">
        <f t="shared" si="95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89"/>
        <v>186.3</v>
      </c>
      <c r="G691" s="8">
        <v>0</v>
      </c>
      <c r="H691" s="8">
        <v>0</v>
      </c>
      <c r="I691" s="18">
        <v>0</v>
      </c>
      <c r="J691" s="18">
        <f t="shared" si="90"/>
        <v>0</v>
      </c>
      <c r="K691" s="10">
        <f t="shared" si="91"/>
        <v>0</v>
      </c>
      <c r="L691" s="10">
        <v>0</v>
      </c>
      <c r="M691" s="10">
        <v>0</v>
      </c>
      <c r="N691" s="201">
        <f t="shared" si="92"/>
        <v>0</v>
      </c>
      <c r="O691" s="10">
        <f t="shared" si="96"/>
        <v>0</v>
      </c>
      <c r="P691" s="11">
        <f t="shared" si="97"/>
        <v>0</v>
      </c>
    </row>
    <row r="692" spans="1:16">
      <c r="A692" s="9">
        <f t="shared" si="95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89"/>
        <v>989.04</v>
      </c>
      <c r="G692" s="8">
        <v>44.5</v>
      </c>
      <c r="H692" s="8">
        <v>44.5</v>
      </c>
      <c r="I692" s="18">
        <v>5.2976190476190475E-2</v>
      </c>
      <c r="J692" s="18">
        <f t="shared" si="90"/>
        <v>106.85350595238096</v>
      </c>
      <c r="K692" s="10">
        <f t="shared" si="91"/>
        <v>39.29003413869048</v>
      </c>
      <c r="L692" s="10">
        <v>41.276398809523805</v>
      </c>
      <c r="M692" s="10">
        <v>2.6424523809523812</v>
      </c>
      <c r="N692" s="201">
        <f t="shared" si="92"/>
        <v>2.6424523809523812</v>
      </c>
      <c r="O692" s="10">
        <f t="shared" si="96"/>
        <v>190.06239128154763</v>
      </c>
      <c r="P692" s="11">
        <f t="shared" si="97"/>
        <v>0.19216855868473232</v>
      </c>
    </row>
    <row r="693" spans="1:16">
      <c r="A693" s="9">
        <f t="shared" si="95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89"/>
        <v>336.3</v>
      </c>
      <c r="G693" s="8">
        <v>22</v>
      </c>
      <c r="H693" s="8">
        <v>22</v>
      </c>
      <c r="I693" s="18">
        <v>2.6190476190476191E-2</v>
      </c>
      <c r="J693" s="18">
        <f t="shared" si="90"/>
        <v>52.826452380952382</v>
      </c>
      <c r="K693" s="10">
        <f t="shared" si="91"/>
        <v>19.424286540476192</v>
      </c>
      <c r="L693" s="10">
        <v>20.406309523809522</v>
      </c>
      <c r="M693" s="10">
        <v>1.3063809523809524</v>
      </c>
      <c r="N693" s="201">
        <f t="shared" si="92"/>
        <v>1.3063809523809524</v>
      </c>
      <c r="O693" s="10">
        <f t="shared" si="96"/>
        <v>93.963429397619052</v>
      </c>
      <c r="P693" s="11">
        <f t="shared" si="97"/>
        <v>0.27940359618679467</v>
      </c>
    </row>
    <row r="694" spans="1:16">
      <c r="A694" s="9">
        <f t="shared" si="95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89"/>
        <v>990</v>
      </c>
      <c r="G694" s="8">
        <v>44.5</v>
      </c>
      <c r="H694" s="8">
        <v>44.5</v>
      </c>
      <c r="I694" s="18">
        <v>5.2976190476190475E-2</v>
      </c>
      <c r="J694" s="18">
        <f t="shared" si="90"/>
        <v>106.85350595238096</v>
      </c>
      <c r="K694" s="10">
        <f t="shared" si="91"/>
        <v>39.29003413869048</v>
      </c>
      <c r="L694" s="10">
        <v>41.276398809523805</v>
      </c>
      <c r="M694" s="10">
        <v>2.6424523809523812</v>
      </c>
      <c r="N694" s="201">
        <f t="shared" si="92"/>
        <v>2.6424523809523812</v>
      </c>
      <c r="O694" s="10">
        <f t="shared" si="96"/>
        <v>190.06239128154763</v>
      </c>
      <c r="P694" s="11">
        <f t="shared" si="97"/>
        <v>0.19198221341570468</v>
      </c>
    </row>
    <row r="695" spans="1:16">
      <c r="A695" s="9">
        <f t="shared" si="95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89"/>
        <v>329.6</v>
      </c>
      <c r="G695" s="8">
        <v>22</v>
      </c>
      <c r="H695" s="8">
        <v>22</v>
      </c>
      <c r="I695" s="18">
        <v>2.6190476190476191E-2</v>
      </c>
      <c r="J695" s="18">
        <f t="shared" si="90"/>
        <v>52.826452380952382</v>
      </c>
      <c r="K695" s="10">
        <f t="shared" si="91"/>
        <v>19.424286540476192</v>
      </c>
      <c r="L695" s="10">
        <v>20.406309523809522</v>
      </c>
      <c r="M695" s="10">
        <v>1.3063809523809524</v>
      </c>
      <c r="N695" s="201">
        <f t="shared" si="92"/>
        <v>1.3063809523809524</v>
      </c>
      <c r="O695" s="10">
        <f t="shared" si="96"/>
        <v>93.963429397619052</v>
      </c>
      <c r="P695" s="11">
        <f t="shared" si="97"/>
        <v>0.28508322025976651</v>
      </c>
    </row>
    <row r="696" spans="1:16">
      <c r="A696" s="9">
        <f t="shared" si="95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89"/>
        <v>564.20000000000005</v>
      </c>
      <c r="G696" s="8">
        <v>20</v>
      </c>
      <c r="H696" s="8">
        <v>20</v>
      </c>
      <c r="I696" s="18">
        <v>2.3809523809523808E-2</v>
      </c>
      <c r="J696" s="18">
        <f t="shared" si="90"/>
        <v>48.024047619047614</v>
      </c>
      <c r="K696" s="10">
        <f t="shared" si="91"/>
        <v>17.65844230952381</v>
      </c>
      <c r="L696" s="10">
        <v>18.551190476190474</v>
      </c>
      <c r="M696" s="10">
        <v>1.1876190476190476</v>
      </c>
      <c r="N696" s="201">
        <f t="shared" si="92"/>
        <v>1.1876190476190476</v>
      </c>
      <c r="O696" s="10">
        <f t="shared" si="96"/>
        <v>85.42129945238095</v>
      </c>
      <c r="P696" s="11">
        <f t="shared" si="97"/>
        <v>0.15140251586738912</v>
      </c>
    </row>
    <row r="697" spans="1:16">
      <c r="A697" s="9">
        <f t="shared" si="95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ref="F697:F737" si="98">C697+D697+E697</f>
        <v>123.2</v>
      </c>
      <c r="G697" s="8">
        <v>0</v>
      </c>
      <c r="H697" s="8">
        <v>0</v>
      </c>
      <c r="I697" s="18">
        <v>0</v>
      </c>
      <c r="J697" s="18">
        <f t="shared" si="90"/>
        <v>0</v>
      </c>
      <c r="K697" s="10">
        <f t="shared" ref="K697:K762" si="99">J697*0.3677</f>
        <v>0</v>
      </c>
      <c r="L697" s="10">
        <v>0</v>
      </c>
      <c r="M697" s="10">
        <v>0</v>
      </c>
      <c r="N697" s="201">
        <f t="shared" si="92"/>
        <v>0</v>
      </c>
      <c r="O697" s="10">
        <f t="shared" si="96"/>
        <v>0</v>
      </c>
      <c r="P697" s="11">
        <f t="shared" si="97"/>
        <v>0</v>
      </c>
    </row>
    <row r="698" spans="1:16">
      <c r="A698" s="9">
        <f t="shared" si="95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98"/>
        <v>325.3</v>
      </c>
      <c r="G698" s="8">
        <v>0</v>
      </c>
      <c r="H698" s="8">
        <v>0</v>
      </c>
      <c r="I698" s="18">
        <v>0</v>
      </c>
      <c r="J698" s="18">
        <f t="shared" si="90"/>
        <v>0</v>
      </c>
      <c r="K698" s="10">
        <f t="shared" si="99"/>
        <v>0</v>
      </c>
      <c r="L698" s="10">
        <v>0</v>
      </c>
      <c r="M698" s="10">
        <v>0</v>
      </c>
      <c r="N698" s="201">
        <f t="shared" si="92"/>
        <v>0</v>
      </c>
      <c r="O698" s="10">
        <f t="shared" si="96"/>
        <v>0</v>
      </c>
      <c r="P698" s="11">
        <f t="shared" si="97"/>
        <v>0</v>
      </c>
    </row>
    <row r="699" spans="1:16">
      <c r="A699" s="9">
        <f t="shared" si="95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si="98"/>
        <v>314.2</v>
      </c>
      <c r="G699" s="8">
        <v>0</v>
      </c>
      <c r="H699" s="8">
        <v>0</v>
      </c>
      <c r="I699" s="18">
        <v>0</v>
      </c>
      <c r="J699" s="18">
        <f t="shared" si="90"/>
        <v>0</v>
      </c>
      <c r="K699" s="10">
        <f t="shared" si="99"/>
        <v>0</v>
      </c>
      <c r="L699" s="10">
        <v>0</v>
      </c>
      <c r="M699" s="10">
        <v>0</v>
      </c>
      <c r="N699" s="201">
        <f t="shared" si="92"/>
        <v>0</v>
      </c>
      <c r="O699" s="10">
        <f t="shared" si="96"/>
        <v>0</v>
      </c>
      <c r="P699" s="11">
        <f t="shared" si="97"/>
        <v>0</v>
      </c>
    </row>
    <row r="700" spans="1:16">
      <c r="A700" s="9">
        <f t="shared" si="95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98"/>
        <v>418.8</v>
      </c>
      <c r="G700" s="8">
        <v>0</v>
      </c>
      <c r="H700" s="8">
        <v>0</v>
      </c>
      <c r="I700" s="18">
        <v>0</v>
      </c>
      <c r="J700" s="18">
        <f t="shared" si="90"/>
        <v>0</v>
      </c>
      <c r="K700" s="10">
        <f t="shared" si="99"/>
        <v>0</v>
      </c>
      <c r="L700" s="10">
        <v>0</v>
      </c>
      <c r="M700" s="10">
        <v>0</v>
      </c>
      <c r="N700" s="201">
        <f t="shared" si="92"/>
        <v>0</v>
      </c>
      <c r="O700" s="10">
        <f t="shared" si="96"/>
        <v>0</v>
      </c>
      <c r="P700" s="11">
        <f t="shared" si="97"/>
        <v>0</v>
      </c>
    </row>
    <row r="701" spans="1:16">
      <c r="A701" s="9">
        <f t="shared" si="95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si="98"/>
        <v>435.7</v>
      </c>
      <c r="G701" s="8">
        <v>0</v>
      </c>
      <c r="H701" s="8">
        <v>0</v>
      </c>
      <c r="I701" s="18">
        <v>0</v>
      </c>
      <c r="J701" s="18">
        <f t="shared" ref="J701:J764" si="100">I701*$J$2</f>
        <v>0</v>
      </c>
      <c r="K701" s="10">
        <f t="shared" si="99"/>
        <v>0</v>
      </c>
      <c r="L701" s="10">
        <v>0</v>
      </c>
      <c r="M701" s="10">
        <v>0</v>
      </c>
      <c r="N701" s="201">
        <f t="shared" ref="N701:N764" si="101">M701*$N$2</f>
        <v>0</v>
      </c>
      <c r="O701" s="10">
        <f t="shared" ref="O701:O732" si="102">J701+K701+L701+N701</f>
        <v>0</v>
      </c>
      <c r="P701" s="11">
        <f t="shared" ref="P701:P732" si="103">O701/C701</f>
        <v>0</v>
      </c>
    </row>
    <row r="702" spans="1:16">
      <c r="A702" s="9">
        <f t="shared" ref="A702:A765" si="104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98"/>
        <v>416.2</v>
      </c>
      <c r="G702" s="8">
        <v>0</v>
      </c>
      <c r="H702" s="8">
        <v>0</v>
      </c>
      <c r="I702" s="18">
        <v>0</v>
      </c>
      <c r="J702" s="18">
        <f t="shared" si="100"/>
        <v>0</v>
      </c>
      <c r="K702" s="10">
        <f t="shared" si="99"/>
        <v>0</v>
      </c>
      <c r="L702" s="10">
        <v>0</v>
      </c>
      <c r="M702" s="10">
        <v>0</v>
      </c>
      <c r="N702" s="201">
        <f t="shared" si="101"/>
        <v>0</v>
      </c>
      <c r="O702" s="10">
        <f t="shared" si="102"/>
        <v>0</v>
      </c>
      <c r="P702" s="11">
        <f t="shared" si="103"/>
        <v>0</v>
      </c>
    </row>
    <row r="703" spans="1:16">
      <c r="A703" s="9">
        <f t="shared" si="104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98"/>
        <v>4569.2</v>
      </c>
      <c r="G703" s="8">
        <v>300</v>
      </c>
      <c r="H703" s="8">
        <v>300</v>
      </c>
      <c r="I703" s="18">
        <v>0.35714285714285715</v>
      </c>
      <c r="J703" s="18">
        <f t="shared" si="100"/>
        <v>720.36071428571427</v>
      </c>
      <c r="K703" s="10">
        <f t="shared" si="99"/>
        <v>264.87663464285714</v>
      </c>
      <c r="L703" s="10">
        <v>278.26785714285717</v>
      </c>
      <c r="M703" s="10">
        <v>17.814285714285717</v>
      </c>
      <c r="N703" s="201">
        <f t="shared" si="101"/>
        <v>17.814285714285717</v>
      </c>
      <c r="O703" s="10">
        <f t="shared" si="102"/>
        <v>1281.3194917857143</v>
      </c>
      <c r="P703" s="11">
        <f t="shared" si="103"/>
        <v>0.28042534618438991</v>
      </c>
    </row>
    <row r="704" spans="1:16">
      <c r="A704" s="9">
        <f t="shared" si="104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98"/>
        <v>310</v>
      </c>
      <c r="G704" s="8">
        <v>0</v>
      </c>
      <c r="H704" s="8">
        <v>0</v>
      </c>
      <c r="I704" s="18">
        <v>0</v>
      </c>
      <c r="J704" s="18">
        <f t="shared" si="100"/>
        <v>0</v>
      </c>
      <c r="K704" s="10">
        <f t="shared" si="99"/>
        <v>0</v>
      </c>
      <c r="L704" s="10">
        <v>0</v>
      </c>
      <c r="M704" s="10">
        <v>0</v>
      </c>
      <c r="N704" s="201">
        <f t="shared" si="101"/>
        <v>0</v>
      </c>
      <c r="O704" s="10">
        <f t="shared" si="102"/>
        <v>0</v>
      </c>
      <c r="P704" s="11">
        <f t="shared" si="103"/>
        <v>0</v>
      </c>
    </row>
    <row r="705" spans="1:16">
      <c r="A705" s="9">
        <f t="shared" si="104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98"/>
        <v>336.4</v>
      </c>
      <c r="G705" s="8">
        <v>0</v>
      </c>
      <c r="H705" s="8">
        <v>0</v>
      </c>
      <c r="I705" s="18">
        <v>0</v>
      </c>
      <c r="J705" s="18">
        <f t="shared" si="100"/>
        <v>0</v>
      </c>
      <c r="K705" s="10">
        <f t="shared" si="99"/>
        <v>0</v>
      </c>
      <c r="L705" s="10">
        <v>0</v>
      </c>
      <c r="M705" s="10">
        <v>0</v>
      </c>
      <c r="N705" s="201">
        <f t="shared" si="101"/>
        <v>0</v>
      </c>
      <c r="O705" s="10">
        <f t="shared" si="102"/>
        <v>0</v>
      </c>
      <c r="P705" s="11">
        <f t="shared" si="103"/>
        <v>0</v>
      </c>
    </row>
    <row r="706" spans="1:16">
      <c r="A706" s="9">
        <f t="shared" si="104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98"/>
        <v>133.69999999999999</v>
      </c>
      <c r="G706" s="8">
        <v>0</v>
      </c>
      <c r="H706" s="8">
        <v>0</v>
      </c>
      <c r="I706" s="18">
        <v>0</v>
      </c>
      <c r="J706" s="18">
        <f t="shared" si="100"/>
        <v>0</v>
      </c>
      <c r="K706" s="10">
        <f t="shared" si="99"/>
        <v>0</v>
      </c>
      <c r="L706" s="10">
        <v>0</v>
      </c>
      <c r="M706" s="10">
        <v>0</v>
      </c>
      <c r="N706" s="201">
        <f t="shared" si="101"/>
        <v>0</v>
      </c>
      <c r="O706" s="10">
        <f t="shared" si="102"/>
        <v>0</v>
      </c>
      <c r="P706" s="11">
        <f t="shared" si="103"/>
        <v>0</v>
      </c>
    </row>
    <row r="707" spans="1:16">
      <c r="A707" s="9">
        <f t="shared" si="104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98"/>
        <v>136.80000000000001</v>
      </c>
      <c r="G707" s="8">
        <v>0</v>
      </c>
      <c r="H707" s="8">
        <v>0</v>
      </c>
      <c r="I707" s="18">
        <v>0</v>
      </c>
      <c r="J707" s="18">
        <f t="shared" si="100"/>
        <v>0</v>
      </c>
      <c r="K707" s="10">
        <f t="shared" si="99"/>
        <v>0</v>
      </c>
      <c r="L707" s="10">
        <v>0</v>
      </c>
      <c r="M707" s="10">
        <v>0</v>
      </c>
      <c r="N707" s="201">
        <f t="shared" si="101"/>
        <v>0</v>
      </c>
      <c r="O707" s="10">
        <f t="shared" si="102"/>
        <v>0</v>
      </c>
      <c r="P707" s="11">
        <f t="shared" si="103"/>
        <v>0</v>
      </c>
    </row>
    <row r="708" spans="1:16">
      <c r="A708" s="9">
        <f t="shared" si="104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98"/>
        <v>136.80000000000001</v>
      </c>
      <c r="G708" s="8">
        <v>0</v>
      </c>
      <c r="H708" s="8">
        <v>0</v>
      </c>
      <c r="I708" s="18">
        <v>0</v>
      </c>
      <c r="J708" s="18">
        <f t="shared" si="100"/>
        <v>0</v>
      </c>
      <c r="K708" s="10">
        <f t="shared" si="99"/>
        <v>0</v>
      </c>
      <c r="L708" s="10">
        <v>0</v>
      </c>
      <c r="M708" s="10">
        <v>0</v>
      </c>
      <c r="N708" s="201">
        <f t="shared" si="101"/>
        <v>0</v>
      </c>
      <c r="O708" s="10">
        <f t="shared" si="102"/>
        <v>0</v>
      </c>
      <c r="P708" s="11">
        <f t="shared" si="103"/>
        <v>0</v>
      </c>
    </row>
    <row r="709" spans="1:16">
      <c r="A709" s="9">
        <f t="shared" si="104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98"/>
        <v>126.6</v>
      </c>
      <c r="G709" s="8">
        <v>0</v>
      </c>
      <c r="H709" s="8">
        <v>0</v>
      </c>
      <c r="I709" s="18">
        <v>0</v>
      </c>
      <c r="J709" s="18">
        <f t="shared" si="100"/>
        <v>0</v>
      </c>
      <c r="K709" s="10">
        <f t="shared" si="99"/>
        <v>0</v>
      </c>
      <c r="L709" s="10">
        <v>0</v>
      </c>
      <c r="M709" s="10">
        <v>0</v>
      </c>
      <c r="N709" s="201">
        <f t="shared" si="101"/>
        <v>0</v>
      </c>
      <c r="O709" s="10">
        <f t="shared" si="102"/>
        <v>0</v>
      </c>
      <c r="P709" s="11">
        <f t="shared" si="103"/>
        <v>0</v>
      </c>
    </row>
    <row r="710" spans="1:16">
      <c r="A710" s="9">
        <f t="shared" si="104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98"/>
        <v>360.6</v>
      </c>
      <c r="G710" s="8">
        <v>0</v>
      </c>
      <c r="H710" s="8">
        <v>0</v>
      </c>
      <c r="I710" s="18">
        <v>0</v>
      </c>
      <c r="J710" s="18">
        <f t="shared" si="100"/>
        <v>0</v>
      </c>
      <c r="K710" s="10">
        <f t="shared" si="99"/>
        <v>0</v>
      </c>
      <c r="L710" s="10">
        <v>0</v>
      </c>
      <c r="M710" s="10">
        <v>0</v>
      </c>
      <c r="N710" s="201">
        <f t="shared" si="101"/>
        <v>0</v>
      </c>
      <c r="O710" s="10">
        <f t="shared" si="102"/>
        <v>0</v>
      </c>
      <c r="P710" s="11">
        <f t="shared" si="103"/>
        <v>0</v>
      </c>
    </row>
    <row r="711" spans="1:16">
      <c r="A711" s="9">
        <f t="shared" si="104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98"/>
        <v>132.1</v>
      </c>
      <c r="G711" s="8">
        <v>0</v>
      </c>
      <c r="H711" s="8">
        <v>0</v>
      </c>
      <c r="I711" s="18">
        <v>0</v>
      </c>
      <c r="J711" s="18">
        <f t="shared" si="100"/>
        <v>0</v>
      </c>
      <c r="K711" s="10">
        <f t="shared" si="99"/>
        <v>0</v>
      </c>
      <c r="L711" s="10">
        <v>0</v>
      </c>
      <c r="M711" s="10">
        <v>0</v>
      </c>
      <c r="N711" s="201">
        <f t="shared" si="101"/>
        <v>0</v>
      </c>
      <c r="O711" s="10">
        <f t="shared" si="102"/>
        <v>0</v>
      </c>
      <c r="P711" s="11">
        <f t="shared" si="103"/>
        <v>0</v>
      </c>
    </row>
    <row r="712" spans="1:16">
      <c r="A712" s="9">
        <f t="shared" si="104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98"/>
        <v>381.1</v>
      </c>
      <c r="G712" s="8">
        <v>0</v>
      </c>
      <c r="H712" s="8">
        <v>0</v>
      </c>
      <c r="I712" s="18">
        <v>0</v>
      </c>
      <c r="J712" s="18">
        <f t="shared" si="100"/>
        <v>0</v>
      </c>
      <c r="K712" s="10">
        <f t="shared" si="99"/>
        <v>0</v>
      </c>
      <c r="L712" s="10">
        <v>0</v>
      </c>
      <c r="M712" s="10">
        <v>0</v>
      </c>
      <c r="N712" s="201">
        <f t="shared" si="101"/>
        <v>0</v>
      </c>
      <c r="O712" s="10">
        <f t="shared" si="102"/>
        <v>0</v>
      </c>
      <c r="P712" s="11">
        <f t="shared" si="103"/>
        <v>0</v>
      </c>
    </row>
    <row r="713" spans="1:16">
      <c r="A713" s="9">
        <f t="shared" si="104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98"/>
        <v>4362.6399999999994</v>
      </c>
      <c r="G713" s="8">
        <v>372.8</v>
      </c>
      <c r="H713" s="8">
        <v>372.8</v>
      </c>
      <c r="I713" s="18">
        <v>0.44380952380952382</v>
      </c>
      <c r="J713" s="18">
        <f t="shared" si="100"/>
        <v>895.16824761904763</v>
      </c>
      <c r="K713" s="10">
        <f t="shared" si="99"/>
        <v>329.15336464952384</v>
      </c>
      <c r="L713" s="10">
        <v>345.79419047619047</v>
      </c>
      <c r="M713" s="10">
        <v>22.137219047619048</v>
      </c>
      <c r="N713" s="201">
        <f t="shared" si="101"/>
        <v>22.137219047619048</v>
      </c>
      <c r="O713" s="10">
        <f t="shared" si="102"/>
        <v>1592.2530217923809</v>
      </c>
      <c r="P713" s="11">
        <f t="shared" si="103"/>
        <v>0.3691975453638246</v>
      </c>
    </row>
    <row r="714" spans="1:16">
      <c r="A714" s="9">
        <f t="shared" si="104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98"/>
        <v>33.4</v>
      </c>
      <c r="G714" s="8">
        <v>0</v>
      </c>
      <c r="H714" s="8">
        <v>0</v>
      </c>
      <c r="I714" s="18">
        <v>0</v>
      </c>
      <c r="J714" s="18">
        <f t="shared" si="100"/>
        <v>0</v>
      </c>
      <c r="K714" s="10">
        <f t="shared" si="99"/>
        <v>0</v>
      </c>
      <c r="L714" s="10">
        <v>0</v>
      </c>
      <c r="M714" s="10">
        <v>0</v>
      </c>
      <c r="N714" s="201">
        <f t="shared" si="101"/>
        <v>0</v>
      </c>
      <c r="O714" s="10">
        <f t="shared" si="102"/>
        <v>0</v>
      </c>
      <c r="P714" s="11">
        <f t="shared" si="103"/>
        <v>0</v>
      </c>
    </row>
    <row r="715" spans="1:16">
      <c r="A715" s="9">
        <f t="shared" si="104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98"/>
        <v>3952.23</v>
      </c>
      <c r="G715" s="8">
        <v>450.5</v>
      </c>
      <c r="H715" s="8">
        <v>450.5</v>
      </c>
      <c r="I715" s="18">
        <v>0.53630952380952379</v>
      </c>
      <c r="J715" s="18">
        <f t="shared" si="100"/>
        <v>1081.7416726190477</v>
      </c>
      <c r="K715" s="10">
        <f t="shared" si="99"/>
        <v>397.75641302202388</v>
      </c>
      <c r="L715" s="10">
        <v>417.86556547619045</v>
      </c>
      <c r="M715" s="10">
        <v>26.751119047619049</v>
      </c>
      <c r="N715" s="201">
        <f t="shared" si="101"/>
        <v>26.751119047619049</v>
      </c>
      <c r="O715" s="10">
        <f t="shared" si="102"/>
        <v>1924.1147701648813</v>
      </c>
      <c r="P715" s="11">
        <f t="shared" si="103"/>
        <v>0.49838107564239958</v>
      </c>
    </row>
    <row r="716" spans="1:16">
      <c r="A716" s="9">
        <f t="shared" si="104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98"/>
        <v>83</v>
      </c>
      <c r="G716" s="8">
        <v>0</v>
      </c>
      <c r="H716" s="8">
        <v>0</v>
      </c>
      <c r="I716" s="18">
        <v>0</v>
      </c>
      <c r="J716" s="18">
        <f t="shared" si="100"/>
        <v>0</v>
      </c>
      <c r="K716" s="10">
        <f t="shared" si="99"/>
        <v>0</v>
      </c>
      <c r="L716" s="10">
        <v>0</v>
      </c>
      <c r="M716" s="10">
        <v>0</v>
      </c>
      <c r="N716" s="201">
        <f t="shared" si="101"/>
        <v>0</v>
      </c>
      <c r="O716" s="10">
        <f t="shared" si="102"/>
        <v>0</v>
      </c>
      <c r="P716" s="11">
        <f t="shared" si="103"/>
        <v>0</v>
      </c>
    </row>
    <row r="717" spans="1:16">
      <c r="A717" s="9">
        <f t="shared" si="104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98"/>
        <v>31.3</v>
      </c>
      <c r="G717" s="8">
        <v>0</v>
      </c>
      <c r="H717" s="8">
        <v>0</v>
      </c>
      <c r="I717" s="18">
        <v>0</v>
      </c>
      <c r="J717" s="18">
        <f t="shared" si="100"/>
        <v>0</v>
      </c>
      <c r="K717" s="10">
        <f t="shared" si="99"/>
        <v>0</v>
      </c>
      <c r="L717" s="10">
        <v>0</v>
      </c>
      <c r="M717" s="10">
        <v>0</v>
      </c>
      <c r="N717" s="201">
        <f t="shared" si="101"/>
        <v>0</v>
      </c>
      <c r="O717" s="10">
        <f t="shared" si="102"/>
        <v>0</v>
      </c>
      <c r="P717" s="11">
        <f t="shared" si="103"/>
        <v>0</v>
      </c>
    </row>
    <row r="718" spans="1:16">
      <c r="A718" s="9">
        <f t="shared" si="104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98"/>
        <v>120.4</v>
      </c>
      <c r="G718" s="8">
        <v>0</v>
      </c>
      <c r="H718" s="8">
        <v>0</v>
      </c>
      <c r="I718" s="18">
        <v>0</v>
      </c>
      <c r="J718" s="18">
        <f t="shared" si="100"/>
        <v>0</v>
      </c>
      <c r="K718" s="10">
        <f t="shared" si="99"/>
        <v>0</v>
      </c>
      <c r="L718" s="10">
        <v>0</v>
      </c>
      <c r="M718" s="10">
        <v>0</v>
      </c>
      <c r="N718" s="201">
        <f t="shared" si="101"/>
        <v>0</v>
      </c>
      <c r="O718" s="10">
        <f t="shared" si="102"/>
        <v>0</v>
      </c>
      <c r="P718" s="11">
        <f t="shared" si="103"/>
        <v>0</v>
      </c>
    </row>
    <row r="719" spans="1:16">
      <c r="A719" s="9">
        <f t="shared" si="104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98"/>
        <v>128.19999999999999</v>
      </c>
      <c r="G719" s="8">
        <v>0</v>
      </c>
      <c r="H719" s="8">
        <v>0</v>
      </c>
      <c r="I719" s="18">
        <v>0</v>
      </c>
      <c r="J719" s="18">
        <f t="shared" si="100"/>
        <v>0</v>
      </c>
      <c r="K719" s="10">
        <f t="shared" si="99"/>
        <v>0</v>
      </c>
      <c r="L719" s="10">
        <v>0</v>
      </c>
      <c r="M719" s="10">
        <v>0</v>
      </c>
      <c r="N719" s="201">
        <f t="shared" si="101"/>
        <v>0</v>
      </c>
      <c r="O719" s="10">
        <f t="shared" si="102"/>
        <v>0</v>
      </c>
      <c r="P719" s="11">
        <f t="shared" si="103"/>
        <v>0</v>
      </c>
    </row>
    <row r="720" spans="1:16">
      <c r="A720" s="9">
        <f t="shared" si="104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98"/>
        <v>121.8</v>
      </c>
      <c r="G720" s="8">
        <v>0</v>
      </c>
      <c r="H720" s="8">
        <v>0</v>
      </c>
      <c r="I720" s="18">
        <v>0</v>
      </c>
      <c r="J720" s="18">
        <f t="shared" si="100"/>
        <v>0</v>
      </c>
      <c r="K720" s="10">
        <f t="shared" si="99"/>
        <v>0</v>
      </c>
      <c r="L720" s="10">
        <v>0</v>
      </c>
      <c r="M720" s="10">
        <v>0</v>
      </c>
      <c r="N720" s="201">
        <f t="shared" si="101"/>
        <v>0</v>
      </c>
      <c r="O720" s="10">
        <f t="shared" si="102"/>
        <v>0</v>
      </c>
      <c r="P720" s="11">
        <f t="shared" si="103"/>
        <v>0</v>
      </c>
    </row>
    <row r="721" spans="1:16">
      <c r="A721" s="9">
        <f t="shared" si="104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98"/>
        <v>96.5</v>
      </c>
      <c r="G721" s="8">
        <v>0</v>
      </c>
      <c r="H721" s="8">
        <v>0</v>
      </c>
      <c r="I721" s="18">
        <v>0</v>
      </c>
      <c r="J721" s="18">
        <f t="shared" si="100"/>
        <v>0</v>
      </c>
      <c r="K721" s="10">
        <f t="shared" si="99"/>
        <v>0</v>
      </c>
      <c r="L721" s="10">
        <v>0</v>
      </c>
      <c r="M721" s="10">
        <v>0</v>
      </c>
      <c r="N721" s="201">
        <f t="shared" si="101"/>
        <v>0</v>
      </c>
      <c r="O721" s="10">
        <f t="shared" si="102"/>
        <v>0</v>
      </c>
      <c r="P721" s="11">
        <f t="shared" si="103"/>
        <v>0</v>
      </c>
    </row>
    <row r="722" spans="1:16">
      <c r="A722" s="9">
        <f t="shared" si="104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98"/>
        <v>433.8</v>
      </c>
      <c r="G722" s="8">
        <v>0</v>
      </c>
      <c r="H722" s="8">
        <v>0</v>
      </c>
      <c r="I722" s="18">
        <v>0</v>
      </c>
      <c r="J722" s="18">
        <f t="shared" si="100"/>
        <v>0</v>
      </c>
      <c r="K722" s="10">
        <f t="shared" si="99"/>
        <v>0</v>
      </c>
      <c r="L722" s="10">
        <v>0</v>
      </c>
      <c r="M722" s="10">
        <v>0</v>
      </c>
      <c r="N722" s="201">
        <f t="shared" si="101"/>
        <v>0</v>
      </c>
      <c r="O722" s="10">
        <f t="shared" si="102"/>
        <v>0</v>
      </c>
      <c r="P722" s="11">
        <f t="shared" si="103"/>
        <v>0</v>
      </c>
    </row>
    <row r="723" spans="1:16">
      <c r="A723" s="9">
        <f t="shared" si="104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98"/>
        <v>233.7</v>
      </c>
      <c r="G723" s="8">
        <v>0</v>
      </c>
      <c r="H723" s="8">
        <v>0</v>
      </c>
      <c r="I723" s="18">
        <v>0</v>
      </c>
      <c r="J723" s="18">
        <f t="shared" si="100"/>
        <v>0</v>
      </c>
      <c r="K723" s="10">
        <f t="shared" si="99"/>
        <v>0</v>
      </c>
      <c r="L723" s="10">
        <v>0</v>
      </c>
      <c r="M723" s="10">
        <v>0</v>
      </c>
      <c r="N723" s="201">
        <f t="shared" si="101"/>
        <v>0</v>
      </c>
      <c r="O723" s="10">
        <f t="shared" si="102"/>
        <v>0</v>
      </c>
      <c r="P723" s="11">
        <f t="shared" si="103"/>
        <v>0</v>
      </c>
    </row>
    <row r="724" spans="1:16">
      <c r="A724" s="9">
        <f t="shared" si="104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98"/>
        <v>1511.8</v>
      </c>
      <c r="G724" s="8">
        <v>100</v>
      </c>
      <c r="H724" s="8">
        <v>100</v>
      </c>
      <c r="I724" s="18">
        <v>0.11904761904761904</v>
      </c>
      <c r="J724" s="18">
        <f t="shared" si="100"/>
        <v>240.12023809523808</v>
      </c>
      <c r="K724" s="10">
        <f t="shared" si="99"/>
        <v>88.292211547619047</v>
      </c>
      <c r="L724" s="10">
        <v>92.75595238095238</v>
      </c>
      <c r="M724" s="10">
        <v>5.9380952380952383</v>
      </c>
      <c r="N724" s="201">
        <f t="shared" si="101"/>
        <v>5.9380952380952383</v>
      </c>
      <c r="O724" s="10">
        <f t="shared" si="102"/>
        <v>427.10649726190479</v>
      </c>
      <c r="P724" s="11">
        <f t="shared" si="103"/>
        <v>0.28251521184145045</v>
      </c>
    </row>
    <row r="725" spans="1:16">
      <c r="A725" s="9">
        <f t="shared" si="104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98"/>
        <v>63.2</v>
      </c>
      <c r="G725" s="8">
        <v>0</v>
      </c>
      <c r="H725" s="8">
        <v>0</v>
      </c>
      <c r="I725" s="18">
        <v>0</v>
      </c>
      <c r="J725" s="18">
        <f t="shared" si="100"/>
        <v>0</v>
      </c>
      <c r="K725" s="10">
        <f t="shared" si="99"/>
        <v>0</v>
      </c>
      <c r="L725" s="10">
        <v>0</v>
      </c>
      <c r="M725" s="10">
        <v>0</v>
      </c>
      <c r="N725" s="201">
        <f t="shared" si="101"/>
        <v>0</v>
      </c>
      <c r="O725" s="10">
        <f t="shared" si="102"/>
        <v>0</v>
      </c>
      <c r="P725" s="11">
        <f t="shared" si="103"/>
        <v>0</v>
      </c>
    </row>
    <row r="726" spans="1:16">
      <c r="A726" s="9">
        <f t="shared" si="104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98"/>
        <v>50.1</v>
      </c>
      <c r="G726" s="8">
        <v>0</v>
      </c>
      <c r="H726" s="8">
        <v>0</v>
      </c>
      <c r="I726" s="18">
        <v>0</v>
      </c>
      <c r="J726" s="18">
        <f t="shared" si="100"/>
        <v>0</v>
      </c>
      <c r="K726" s="10">
        <f t="shared" si="99"/>
        <v>0</v>
      </c>
      <c r="L726" s="10">
        <v>0</v>
      </c>
      <c r="M726" s="10">
        <v>0</v>
      </c>
      <c r="N726" s="201">
        <f t="shared" si="101"/>
        <v>0</v>
      </c>
      <c r="O726" s="10">
        <f t="shared" si="102"/>
        <v>0</v>
      </c>
      <c r="P726" s="11">
        <f t="shared" si="103"/>
        <v>0</v>
      </c>
    </row>
    <row r="727" spans="1:16">
      <c r="A727" s="9">
        <f t="shared" si="104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98"/>
        <v>112.71</v>
      </c>
      <c r="G727" s="8">
        <v>0</v>
      </c>
      <c r="H727" s="8">
        <v>0</v>
      </c>
      <c r="I727" s="18">
        <v>0</v>
      </c>
      <c r="J727" s="18">
        <f t="shared" si="100"/>
        <v>0</v>
      </c>
      <c r="K727" s="10">
        <f t="shared" si="99"/>
        <v>0</v>
      </c>
      <c r="L727" s="10">
        <v>0</v>
      </c>
      <c r="M727" s="10">
        <v>0</v>
      </c>
      <c r="N727" s="201">
        <f t="shared" si="101"/>
        <v>0</v>
      </c>
      <c r="O727" s="10">
        <f t="shared" si="102"/>
        <v>0</v>
      </c>
      <c r="P727" s="11">
        <f t="shared" si="103"/>
        <v>0</v>
      </c>
    </row>
    <row r="728" spans="1:16">
      <c r="A728" s="9">
        <f t="shared" si="104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98"/>
        <v>1307.8</v>
      </c>
      <c r="G728" s="8">
        <v>93.6</v>
      </c>
      <c r="H728" s="8">
        <v>93.6</v>
      </c>
      <c r="I728" s="18">
        <v>0.11142857142857142</v>
      </c>
      <c r="J728" s="18">
        <f t="shared" si="100"/>
        <v>224.75254285714283</v>
      </c>
      <c r="K728" s="10">
        <f t="shared" si="99"/>
        <v>82.64151000857143</v>
      </c>
      <c r="L728" s="10">
        <v>86.819571428571422</v>
      </c>
      <c r="M728" s="10">
        <v>5.5580571428571428</v>
      </c>
      <c r="N728" s="201">
        <f t="shared" si="101"/>
        <v>5.5580571428571428</v>
      </c>
      <c r="O728" s="10">
        <f t="shared" si="102"/>
        <v>399.77168143714277</v>
      </c>
      <c r="P728" s="11">
        <f t="shared" si="103"/>
        <v>0.30568258253337116</v>
      </c>
    </row>
    <row r="729" spans="1:16">
      <c r="A729" s="9">
        <f t="shared" si="104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98"/>
        <v>122</v>
      </c>
      <c r="G729" s="8">
        <v>0</v>
      </c>
      <c r="H729" s="8">
        <v>0</v>
      </c>
      <c r="I729" s="18">
        <v>0</v>
      </c>
      <c r="J729" s="18">
        <f t="shared" si="100"/>
        <v>0</v>
      </c>
      <c r="K729" s="10">
        <f t="shared" si="99"/>
        <v>0</v>
      </c>
      <c r="L729" s="10">
        <v>0</v>
      </c>
      <c r="M729" s="10">
        <v>0</v>
      </c>
      <c r="N729" s="201">
        <f t="shared" si="101"/>
        <v>0</v>
      </c>
      <c r="O729" s="10">
        <f t="shared" si="102"/>
        <v>0</v>
      </c>
      <c r="P729" s="11">
        <f t="shared" si="103"/>
        <v>0</v>
      </c>
    </row>
    <row r="730" spans="1:16">
      <c r="A730" s="9">
        <f t="shared" si="104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98"/>
        <v>305.10000000000002</v>
      </c>
      <c r="G730" s="8">
        <v>0</v>
      </c>
      <c r="H730" s="8">
        <v>0</v>
      </c>
      <c r="I730" s="18">
        <v>0</v>
      </c>
      <c r="J730" s="18">
        <f t="shared" si="100"/>
        <v>0</v>
      </c>
      <c r="K730" s="10">
        <f t="shared" si="99"/>
        <v>0</v>
      </c>
      <c r="L730" s="10">
        <v>0</v>
      </c>
      <c r="M730" s="10">
        <v>0</v>
      </c>
      <c r="N730" s="201">
        <f t="shared" si="101"/>
        <v>0</v>
      </c>
      <c r="O730" s="10">
        <f t="shared" si="102"/>
        <v>0</v>
      </c>
      <c r="P730" s="11">
        <f t="shared" si="103"/>
        <v>0</v>
      </c>
    </row>
    <row r="731" spans="1:16">
      <c r="A731" s="9">
        <f t="shared" si="104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98"/>
        <v>390.7</v>
      </c>
      <c r="G731" s="8">
        <v>0</v>
      </c>
      <c r="H731" s="8">
        <v>0</v>
      </c>
      <c r="I731" s="18">
        <v>0</v>
      </c>
      <c r="J731" s="18">
        <f t="shared" si="100"/>
        <v>0</v>
      </c>
      <c r="K731" s="10">
        <f t="shared" si="99"/>
        <v>0</v>
      </c>
      <c r="L731" s="10">
        <v>0</v>
      </c>
      <c r="M731" s="10">
        <v>0</v>
      </c>
      <c r="N731" s="201">
        <f t="shared" si="101"/>
        <v>0</v>
      </c>
      <c r="O731" s="10">
        <f t="shared" si="102"/>
        <v>0</v>
      </c>
      <c r="P731" s="11">
        <f t="shared" si="103"/>
        <v>0</v>
      </c>
    </row>
    <row r="732" spans="1:16">
      <c r="A732" s="9">
        <f t="shared" si="104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98"/>
        <v>306.89999999999998</v>
      </c>
      <c r="G732" s="8">
        <v>0</v>
      </c>
      <c r="H732" s="8">
        <v>0</v>
      </c>
      <c r="I732" s="18">
        <v>0</v>
      </c>
      <c r="J732" s="18">
        <f t="shared" si="100"/>
        <v>0</v>
      </c>
      <c r="K732" s="10">
        <f t="shared" si="99"/>
        <v>0</v>
      </c>
      <c r="L732" s="10">
        <v>0</v>
      </c>
      <c r="M732" s="10">
        <v>0</v>
      </c>
      <c r="N732" s="201">
        <f t="shared" si="101"/>
        <v>0</v>
      </c>
      <c r="O732" s="10">
        <f t="shared" si="102"/>
        <v>0</v>
      </c>
      <c r="P732" s="11">
        <f t="shared" si="103"/>
        <v>0</v>
      </c>
    </row>
    <row r="733" spans="1:16">
      <c r="A733" s="9">
        <f t="shared" si="104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98"/>
        <v>395</v>
      </c>
      <c r="G733" s="8">
        <v>0</v>
      </c>
      <c r="H733" s="8">
        <v>0</v>
      </c>
      <c r="I733" s="18">
        <v>0</v>
      </c>
      <c r="J733" s="18">
        <f t="shared" si="100"/>
        <v>0</v>
      </c>
      <c r="K733" s="10">
        <f t="shared" si="99"/>
        <v>0</v>
      </c>
      <c r="L733" s="10">
        <v>0</v>
      </c>
      <c r="M733" s="10">
        <v>0</v>
      </c>
      <c r="N733" s="201">
        <f t="shared" si="101"/>
        <v>0</v>
      </c>
      <c r="O733" s="10">
        <f t="shared" ref="O733:O764" si="105">J733+K733+L733+N733</f>
        <v>0</v>
      </c>
      <c r="P733" s="11">
        <f t="shared" ref="P733:P764" si="106">O733/C733</f>
        <v>0</v>
      </c>
    </row>
    <row r="734" spans="1:16">
      <c r="A734" s="9">
        <f t="shared" si="104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98"/>
        <v>75.099999999999994</v>
      </c>
      <c r="G734" s="8">
        <v>0</v>
      </c>
      <c r="H734" s="8">
        <v>0</v>
      </c>
      <c r="I734" s="18">
        <v>0</v>
      </c>
      <c r="J734" s="18">
        <f t="shared" si="100"/>
        <v>0</v>
      </c>
      <c r="K734" s="10">
        <f t="shared" si="99"/>
        <v>0</v>
      </c>
      <c r="L734" s="10">
        <v>0</v>
      </c>
      <c r="M734" s="10">
        <v>0</v>
      </c>
      <c r="N734" s="201">
        <f t="shared" si="101"/>
        <v>0</v>
      </c>
      <c r="O734" s="10">
        <f t="shared" si="105"/>
        <v>0</v>
      </c>
      <c r="P734" s="11">
        <f t="shared" si="106"/>
        <v>0</v>
      </c>
    </row>
    <row r="735" spans="1:16">
      <c r="A735" s="9">
        <f t="shared" si="104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98"/>
        <v>6304.0500000000011</v>
      </c>
      <c r="G735" s="8">
        <v>520</v>
      </c>
      <c r="H735" s="8">
        <v>520</v>
      </c>
      <c r="I735" s="18">
        <v>0.61904761904761907</v>
      </c>
      <c r="J735" s="18">
        <f t="shared" si="100"/>
        <v>1248.625238095238</v>
      </c>
      <c r="K735" s="10">
        <f t="shared" si="99"/>
        <v>459.11950004761906</v>
      </c>
      <c r="L735" s="10">
        <v>482.3309523809524</v>
      </c>
      <c r="M735" s="10">
        <v>30.878095238095241</v>
      </c>
      <c r="N735" s="201">
        <f t="shared" si="101"/>
        <v>30.878095238095241</v>
      </c>
      <c r="O735" s="10">
        <f t="shared" si="105"/>
        <v>2220.9537857619048</v>
      </c>
      <c r="P735" s="11">
        <f t="shared" si="106"/>
        <v>0.36502728898927655</v>
      </c>
    </row>
    <row r="736" spans="1:16">
      <c r="A736" s="9">
        <f t="shared" si="104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98"/>
        <v>125.9</v>
      </c>
      <c r="G736" s="8">
        <v>0</v>
      </c>
      <c r="H736" s="8">
        <v>0</v>
      </c>
      <c r="I736" s="18">
        <v>0</v>
      </c>
      <c r="J736" s="18">
        <f t="shared" si="100"/>
        <v>0</v>
      </c>
      <c r="K736" s="10">
        <f t="shared" si="99"/>
        <v>0</v>
      </c>
      <c r="L736" s="10">
        <v>0</v>
      </c>
      <c r="M736" s="10">
        <v>0</v>
      </c>
      <c r="N736" s="201">
        <f t="shared" si="101"/>
        <v>0</v>
      </c>
      <c r="O736" s="10">
        <f t="shared" si="105"/>
        <v>0</v>
      </c>
      <c r="P736" s="11">
        <f t="shared" si="106"/>
        <v>0</v>
      </c>
    </row>
    <row r="737" spans="1:16">
      <c r="A737" s="9">
        <f t="shared" si="104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98"/>
        <v>144.75</v>
      </c>
      <c r="G737" s="8">
        <v>0</v>
      </c>
      <c r="H737" s="8">
        <v>0</v>
      </c>
      <c r="I737" s="18">
        <v>0</v>
      </c>
      <c r="J737" s="18">
        <f t="shared" si="100"/>
        <v>0</v>
      </c>
      <c r="K737" s="10">
        <f t="shared" si="99"/>
        <v>0</v>
      </c>
      <c r="L737" s="10">
        <v>0</v>
      </c>
      <c r="M737" s="10">
        <v>0</v>
      </c>
      <c r="N737" s="201">
        <f t="shared" si="101"/>
        <v>0</v>
      </c>
      <c r="O737" s="10">
        <f t="shared" si="105"/>
        <v>0</v>
      </c>
      <c r="P737" s="11">
        <f t="shared" si="106"/>
        <v>0</v>
      </c>
    </row>
    <row r="738" spans="1:16">
      <c r="A738" s="9">
        <f t="shared" si="104"/>
        <v>102</v>
      </c>
      <c r="B738" s="14" t="s">
        <v>1002</v>
      </c>
      <c r="C738" s="8">
        <v>122.4</v>
      </c>
      <c r="D738" s="8">
        <v>130.1</v>
      </c>
      <c r="E738" s="8">
        <v>0</v>
      </c>
      <c r="F738" s="8">
        <v>252.5</v>
      </c>
      <c r="G738" s="8"/>
      <c r="H738" s="8"/>
      <c r="I738" s="18">
        <v>0</v>
      </c>
      <c r="J738" s="18">
        <f t="shared" si="100"/>
        <v>0</v>
      </c>
      <c r="K738" s="10">
        <f t="shared" si="99"/>
        <v>0</v>
      </c>
      <c r="L738" s="10">
        <v>0</v>
      </c>
      <c r="M738" s="10">
        <v>0</v>
      </c>
      <c r="N738" s="201">
        <f t="shared" si="101"/>
        <v>0</v>
      </c>
      <c r="O738" s="10">
        <f t="shared" si="105"/>
        <v>0</v>
      </c>
      <c r="P738" s="11">
        <f t="shared" si="106"/>
        <v>0</v>
      </c>
    </row>
    <row r="739" spans="1:16">
      <c r="A739" s="9">
        <f t="shared" si="104"/>
        <v>103</v>
      </c>
      <c r="B739" s="14" t="s">
        <v>1003</v>
      </c>
      <c r="C739" s="8">
        <v>250.2</v>
      </c>
      <c r="D739" s="8">
        <v>0</v>
      </c>
      <c r="E739" s="8">
        <v>0</v>
      </c>
      <c r="F739" s="8">
        <v>250.2</v>
      </c>
      <c r="G739" s="8"/>
      <c r="H739" s="8"/>
      <c r="I739" s="18">
        <v>0</v>
      </c>
      <c r="J739" s="18">
        <f t="shared" si="100"/>
        <v>0</v>
      </c>
      <c r="K739" s="10">
        <f t="shared" si="99"/>
        <v>0</v>
      </c>
      <c r="L739" s="10">
        <v>0</v>
      </c>
      <c r="M739" s="10">
        <v>0</v>
      </c>
      <c r="N739" s="201">
        <f t="shared" si="101"/>
        <v>0</v>
      </c>
      <c r="O739" s="10">
        <f t="shared" si="105"/>
        <v>0</v>
      </c>
      <c r="P739" s="11">
        <f t="shared" si="106"/>
        <v>0</v>
      </c>
    </row>
    <row r="740" spans="1:16">
      <c r="A740" s="9">
        <f t="shared" si="104"/>
        <v>104</v>
      </c>
      <c r="B740" s="14" t="s">
        <v>1004</v>
      </c>
      <c r="C740" s="8">
        <v>327.2</v>
      </c>
      <c r="D740" s="8">
        <v>32.299999999999997</v>
      </c>
      <c r="E740" s="8">
        <v>188.7</v>
      </c>
      <c r="F740" s="8">
        <v>548.20000000000005</v>
      </c>
      <c r="G740" s="8"/>
      <c r="H740" s="8"/>
      <c r="I740" s="18">
        <v>0</v>
      </c>
      <c r="J740" s="18">
        <f t="shared" si="100"/>
        <v>0</v>
      </c>
      <c r="K740" s="10">
        <f t="shared" si="99"/>
        <v>0</v>
      </c>
      <c r="L740" s="10">
        <v>0</v>
      </c>
      <c r="M740" s="10">
        <v>0</v>
      </c>
      <c r="N740" s="201">
        <f t="shared" si="101"/>
        <v>0</v>
      </c>
      <c r="O740" s="10">
        <f t="shared" si="105"/>
        <v>0</v>
      </c>
      <c r="P740" s="11">
        <f t="shared" si="106"/>
        <v>0</v>
      </c>
    </row>
    <row r="741" spans="1:16">
      <c r="A741" s="9">
        <f t="shared" si="104"/>
        <v>105</v>
      </c>
      <c r="B741" s="14" t="s">
        <v>1005</v>
      </c>
      <c r="C741" s="8">
        <v>103.4</v>
      </c>
      <c r="D741" s="8">
        <v>0</v>
      </c>
      <c r="E741" s="8">
        <v>91</v>
      </c>
      <c r="F741" s="8">
        <v>194.4</v>
      </c>
      <c r="G741" s="8"/>
      <c r="H741" s="8"/>
      <c r="I741" s="18">
        <v>0</v>
      </c>
      <c r="J741" s="18">
        <f t="shared" si="100"/>
        <v>0</v>
      </c>
      <c r="K741" s="10">
        <f t="shared" si="99"/>
        <v>0</v>
      </c>
      <c r="L741" s="10">
        <v>0</v>
      </c>
      <c r="M741" s="10">
        <v>0</v>
      </c>
      <c r="N741" s="201">
        <f t="shared" si="101"/>
        <v>0</v>
      </c>
      <c r="O741" s="10">
        <f t="shared" si="105"/>
        <v>0</v>
      </c>
      <c r="P741" s="11">
        <f t="shared" si="106"/>
        <v>0</v>
      </c>
    </row>
    <row r="742" spans="1:16">
      <c r="A742" s="9">
        <f t="shared" si="104"/>
        <v>106</v>
      </c>
      <c r="B742" s="14" t="s">
        <v>1006</v>
      </c>
      <c r="C742" s="8">
        <v>208.6</v>
      </c>
      <c r="D742" s="8">
        <v>0</v>
      </c>
      <c r="E742" s="8">
        <v>50.5</v>
      </c>
      <c r="F742" s="8">
        <v>259.10000000000002</v>
      </c>
      <c r="G742" s="8"/>
      <c r="H742" s="8"/>
      <c r="I742" s="18">
        <v>0</v>
      </c>
      <c r="J742" s="18">
        <f t="shared" si="100"/>
        <v>0</v>
      </c>
      <c r="K742" s="10">
        <f t="shared" si="99"/>
        <v>0</v>
      </c>
      <c r="L742" s="10">
        <v>0</v>
      </c>
      <c r="M742" s="10">
        <v>0</v>
      </c>
      <c r="N742" s="201">
        <f t="shared" si="101"/>
        <v>0</v>
      </c>
      <c r="O742" s="10">
        <f t="shared" si="105"/>
        <v>0</v>
      </c>
      <c r="P742" s="11">
        <f t="shared" si="106"/>
        <v>0</v>
      </c>
    </row>
    <row r="743" spans="1:16">
      <c r="A743" s="9">
        <f t="shared" si="104"/>
        <v>107</v>
      </c>
      <c r="B743" s="14" t="s">
        <v>1007</v>
      </c>
      <c r="C743" s="8">
        <v>71.2</v>
      </c>
      <c r="D743" s="8">
        <v>38.9</v>
      </c>
      <c r="E743" s="8">
        <v>0</v>
      </c>
      <c r="F743" s="8">
        <v>110.1</v>
      </c>
      <c r="G743" s="8"/>
      <c r="H743" s="8"/>
      <c r="I743" s="18">
        <v>0</v>
      </c>
      <c r="J743" s="18">
        <f t="shared" si="100"/>
        <v>0</v>
      </c>
      <c r="K743" s="10">
        <f t="shared" si="99"/>
        <v>0</v>
      </c>
      <c r="L743" s="10">
        <v>0</v>
      </c>
      <c r="M743" s="10">
        <v>0</v>
      </c>
      <c r="N743" s="201">
        <f t="shared" si="101"/>
        <v>0</v>
      </c>
      <c r="O743" s="10">
        <f t="shared" si="105"/>
        <v>0</v>
      </c>
      <c r="P743" s="11">
        <f t="shared" si="106"/>
        <v>0</v>
      </c>
    </row>
    <row r="744" spans="1:16">
      <c r="A744" s="9">
        <f t="shared" si="104"/>
        <v>108</v>
      </c>
      <c r="B744" s="14" t="s">
        <v>1008</v>
      </c>
      <c r="C744" s="8">
        <v>158.30000000000001</v>
      </c>
      <c r="D744" s="8">
        <v>0</v>
      </c>
      <c r="E744" s="8">
        <v>0</v>
      </c>
      <c r="F744" s="8">
        <v>158.30000000000001</v>
      </c>
      <c r="G744" s="8"/>
      <c r="H744" s="8"/>
      <c r="I744" s="18">
        <v>0</v>
      </c>
      <c r="J744" s="18">
        <f t="shared" si="100"/>
        <v>0</v>
      </c>
      <c r="K744" s="10">
        <f t="shared" si="99"/>
        <v>0</v>
      </c>
      <c r="L744" s="10">
        <v>0</v>
      </c>
      <c r="M744" s="10">
        <v>0</v>
      </c>
      <c r="N744" s="201">
        <f t="shared" si="101"/>
        <v>0</v>
      </c>
      <c r="O744" s="10">
        <f t="shared" si="105"/>
        <v>0</v>
      </c>
      <c r="P744" s="11">
        <f t="shared" si="106"/>
        <v>0</v>
      </c>
    </row>
    <row r="745" spans="1:16">
      <c r="A745" s="9">
        <f t="shared" si="104"/>
        <v>109</v>
      </c>
      <c r="B745" s="14" t="s">
        <v>1009</v>
      </c>
      <c r="C745" s="8">
        <v>88.6</v>
      </c>
      <c r="D745" s="8">
        <v>0</v>
      </c>
      <c r="E745" s="8">
        <v>0</v>
      </c>
      <c r="F745" s="8">
        <v>88.6</v>
      </c>
      <c r="G745" s="8"/>
      <c r="H745" s="8"/>
      <c r="I745" s="18">
        <v>0</v>
      </c>
      <c r="J745" s="18">
        <f t="shared" si="100"/>
        <v>0</v>
      </c>
      <c r="K745" s="10">
        <f t="shared" si="99"/>
        <v>0</v>
      </c>
      <c r="L745" s="10">
        <v>0</v>
      </c>
      <c r="M745" s="10">
        <v>0</v>
      </c>
      <c r="N745" s="201">
        <f t="shared" si="101"/>
        <v>0</v>
      </c>
      <c r="O745" s="10">
        <f t="shared" si="105"/>
        <v>0</v>
      </c>
      <c r="P745" s="11">
        <f t="shared" si="106"/>
        <v>0</v>
      </c>
    </row>
    <row r="746" spans="1:16">
      <c r="A746" s="9">
        <f t="shared" si="104"/>
        <v>110</v>
      </c>
      <c r="B746" s="14" t="s">
        <v>1010</v>
      </c>
      <c r="C746" s="8">
        <v>102.5</v>
      </c>
      <c r="D746" s="8">
        <v>0</v>
      </c>
      <c r="E746" s="8">
        <v>0</v>
      </c>
      <c r="F746" s="8">
        <v>102.5</v>
      </c>
      <c r="G746" s="8"/>
      <c r="H746" s="8"/>
      <c r="I746" s="18">
        <v>0</v>
      </c>
      <c r="J746" s="18">
        <f t="shared" si="100"/>
        <v>0</v>
      </c>
      <c r="K746" s="10">
        <f t="shared" si="99"/>
        <v>0</v>
      </c>
      <c r="L746" s="10">
        <v>0</v>
      </c>
      <c r="M746" s="10">
        <v>0</v>
      </c>
      <c r="N746" s="201">
        <f t="shared" si="101"/>
        <v>0</v>
      </c>
      <c r="O746" s="10">
        <f t="shared" si="105"/>
        <v>0</v>
      </c>
      <c r="P746" s="11">
        <f t="shared" si="106"/>
        <v>0</v>
      </c>
    </row>
    <row r="747" spans="1:16">
      <c r="A747" s="9">
        <f t="shared" si="104"/>
        <v>111</v>
      </c>
      <c r="B747" s="14" t="s">
        <v>1011</v>
      </c>
      <c r="C747" s="8">
        <v>73.900000000000006</v>
      </c>
      <c r="D747" s="8">
        <v>0</v>
      </c>
      <c r="E747" s="8">
        <v>0</v>
      </c>
      <c r="F747" s="8">
        <v>73.900000000000006</v>
      </c>
      <c r="G747" s="8"/>
      <c r="H747" s="8"/>
      <c r="I747" s="18">
        <v>0</v>
      </c>
      <c r="J747" s="18">
        <f t="shared" si="100"/>
        <v>0</v>
      </c>
      <c r="K747" s="10">
        <f t="shared" si="99"/>
        <v>0</v>
      </c>
      <c r="L747" s="10">
        <v>0</v>
      </c>
      <c r="M747" s="10">
        <v>0</v>
      </c>
      <c r="N747" s="201">
        <f t="shared" si="101"/>
        <v>0</v>
      </c>
      <c r="O747" s="10">
        <f t="shared" si="105"/>
        <v>0</v>
      </c>
      <c r="P747" s="11">
        <f t="shared" si="106"/>
        <v>0</v>
      </c>
    </row>
    <row r="748" spans="1:16">
      <c r="A748" s="9">
        <f t="shared" si="104"/>
        <v>112</v>
      </c>
      <c r="B748" s="14" t="s">
        <v>1012</v>
      </c>
      <c r="C748" s="8">
        <v>74.400000000000006</v>
      </c>
      <c r="D748" s="8">
        <v>0</v>
      </c>
      <c r="E748" s="8">
        <v>0</v>
      </c>
      <c r="F748" s="8">
        <v>74.400000000000006</v>
      </c>
      <c r="G748" s="8"/>
      <c r="H748" s="8"/>
      <c r="I748" s="18">
        <v>0</v>
      </c>
      <c r="J748" s="18">
        <f t="shared" si="100"/>
        <v>0</v>
      </c>
      <c r="K748" s="10">
        <f t="shared" si="99"/>
        <v>0</v>
      </c>
      <c r="L748" s="10">
        <v>0</v>
      </c>
      <c r="M748" s="10">
        <v>0</v>
      </c>
      <c r="N748" s="201">
        <f t="shared" si="101"/>
        <v>0</v>
      </c>
      <c r="O748" s="10">
        <f t="shared" si="105"/>
        <v>0</v>
      </c>
      <c r="P748" s="11">
        <f t="shared" si="106"/>
        <v>0</v>
      </c>
    </row>
    <row r="749" spans="1:16">
      <c r="A749" s="9">
        <f t="shared" si="104"/>
        <v>113</v>
      </c>
      <c r="B749" s="14" t="s">
        <v>1013</v>
      </c>
      <c r="C749" s="8">
        <v>66.400000000000006</v>
      </c>
      <c r="D749" s="8">
        <v>0</v>
      </c>
      <c r="E749" s="8">
        <v>0</v>
      </c>
      <c r="F749" s="8">
        <v>66.400000000000006</v>
      </c>
      <c r="G749" s="8"/>
      <c r="H749" s="8"/>
      <c r="I749" s="18">
        <v>0</v>
      </c>
      <c r="J749" s="18">
        <f t="shared" si="100"/>
        <v>0</v>
      </c>
      <c r="K749" s="10">
        <f t="shared" si="99"/>
        <v>0</v>
      </c>
      <c r="L749" s="10">
        <v>0</v>
      </c>
      <c r="M749" s="10">
        <v>0</v>
      </c>
      <c r="N749" s="201">
        <f t="shared" si="101"/>
        <v>0</v>
      </c>
      <c r="O749" s="10">
        <f t="shared" si="105"/>
        <v>0</v>
      </c>
      <c r="P749" s="11">
        <f t="shared" si="106"/>
        <v>0</v>
      </c>
    </row>
    <row r="750" spans="1:16">
      <c r="A750" s="9">
        <f t="shared" si="104"/>
        <v>114</v>
      </c>
      <c r="B750" s="14" t="s">
        <v>1014</v>
      </c>
      <c r="C750" s="8">
        <v>292.8</v>
      </c>
      <c r="D750" s="8">
        <v>0</v>
      </c>
      <c r="E750" s="8">
        <v>0</v>
      </c>
      <c r="F750" s="8">
        <v>292.8</v>
      </c>
      <c r="G750" s="8"/>
      <c r="H750" s="8"/>
      <c r="I750" s="18">
        <v>0</v>
      </c>
      <c r="J750" s="18">
        <f t="shared" si="100"/>
        <v>0</v>
      </c>
      <c r="K750" s="10">
        <f t="shared" si="99"/>
        <v>0</v>
      </c>
      <c r="L750" s="10">
        <v>0</v>
      </c>
      <c r="M750" s="10">
        <v>0</v>
      </c>
      <c r="N750" s="201">
        <f t="shared" si="101"/>
        <v>0</v>
      </c>
      <c r="O750" s="10">
        <f t="shared" si="105"/>
        <v>0</v>
      </c>
      <c r="P750" s="11">
        <f t="shared" si="106"/>
        <v>0</v>
      </c>
    </row>
    <row r="751" spans="1:16">
      <c r="A751" s="9">
        <f t="shared" si="104"/>
        <v>115</v>
      </c>
      <c r="B751" s="14" t="s">
        <v>1015</v>
      </c>
      <c r="C751" s="8">
        <v>80.5</v>
      </c>
      <c r="D751" s="8">
        <v>0</v>
      </c>
      <c r="E751" s="8">
        <v>0</v>
      </c>
      <c r="F751" s="8">
        <v>80.5</v>
      </c>
      <c r="G751" s="8"/>
      <c r="H751" s="8"/>
      <c r="I751" s="18">
        <v>0</v>
      </c>
      <c r="J751" s="18">
        <f t="shared" si="100"/>
        <v>0</v>
      </c>
      <c r="K751" s="10">
        <f t="shared" si="99"/>
        <v>0</v>
      </c>
      <c r="L751" s="10">
        <v>0</v>
      </c>
      <c r="M751" s="10">
        <v>0</v>
      </c>
      <c r="N751" s="201">
        <f t="shared" si="101"/>
        <v>0</v>
      </c>
      <c r="O751" s="10">
        <f t="shared" si="105"/>
        <v>0</v>
      </c>
      <c r="P751" s="11">
        <f t="shared" si="106"/>
        <v>0</v>
      </c>
    </row>
    <row r="752" spans="1:16">
      <c r="A752" s="9">
        <f t="shared" si="104"/>
        <v>116</v>
      </c>
      <c r="B752" s="14" t="s">
        <v>1022</v>
      </c>
      <c r="C752" s="8">
        <v>5781.6</v>
      </c>
      <c r="D752" s="8">
        <v>0</v>
      </c>
      <c r="E752" s="8">
        <v>1408.3</v>
      </c>
      <c r="F752" s="8">
        <v>7189.9</v>
      </c>
      <c r="G752" s="8">
        <v>584</v>
      </c>
      <c r="H752" s="8">
        <v>584</v>
      </c>
      <c r="I752" s="18">
        <v>0.69523809523809521</v>
      </c>
      <c r="J752" s="18">
        <f t="shared" si="100"/>
        <v>1402.3021904761904</v>
      </c>
      <c r="K752" s="10">
        <f t="shared" si="99"/>
        <v>515.62651543809523</v>
      </c>
      <c r="L752" s="10">
        <v>541.69476190476189</v>
      </c>
      <c r="M752" s="10">
        <v>34.678476190476189</v>
      </c>
      <c r="N752" s="201">
        <f t="shared" si="101"/>
        <v>34.678476190476189</v>
      </c>
      <c r="O752" s="10">
        <f t="shared" si="105"/>
        <v>2494.3019440095236</v>
      </c>
      <c r="P752" s="11">
        <f t="shared" si="106"/>
        <v>0.43142070430495422</v>
      </c>
    </row>
    <row r="753" spans="1:16">
      <c r="A753" s="9">
        <f t="shared" si="104"/>
        <v>117</v>
      </c>
      <c r="B753" s="14" t="s">
        <v>1023</v>
      </c>
      <c r="C753" s="8">
        <v>4140.5</v>
      </c>
      <c r="D753" s="8">
        <v>0</v>
      </c>
      <c r="E753" s="8">
        <v>110.1</v>
      </c>
      <c r="F753" s="8">
        <v>4250.6000000000004</v>
      </c>
      <c r="G753" s="8">
        <v>395</v>
      </c>
      <c r="H753" s="8">
        <v>395</v>
      </c>
      <c r="I753" s="18">
        <v>0.47023809523809523</v>
      </c>
      <c r="J753" s="18">
        <f t="shared" si="100"/>
        <v>948.47494047619045</v>
      </c>
      <c r="K753" s="10">
        <f t="shared" si="99"/>
        <v>348.75423561309526</v>
      </c>
      <c r="L753" s="10">
        <v>366.38601190476192</v>
      </c>
      <c r="M753" s="10">
        <v>23.45547619047619</v>
      </c>
      <c r="N753" s="201">
        <f t="shared" si="101"/>
        <v>23.45547619047619</v>
      </c>
      <c r="O753" s="10">
        <f t="shared" si="105"/>
        <v>1687.070664184524</v>
      </c>
      <c r="P753" s="11">
        <f t="shared" si="106"/>
        <v>0.40745578171344621</v>
      </c>
    </row>
    <row r="754" spans="1:16">
      <c r="A754" s="9">
        <f t="shared" si="104"/>
        <v>118</v>
      </c>
      <c r="B754" s="14" t="s">
        <v>1024</v>
      </c>
      <c r="C754" s="8">
        <v>4108.8</v>
      </c>
      <c r="D754" s="8">
        <v>0</v>
      </c>
      <c r="E754" s="8">
        <v>118</v>
      </c>
      <c r="F754" s="8">
        <v>4226.8</v>
      </c>
      <c r="G754" s="8">
        <v>395</v>
      </c>
      <c r="H754" s="8">
        <v>395</v>
      </c>
      <c r="I754" s="18">
        <v>0.47023809523809523</v>
      </c>
      <c r="J754" s="18">
        <f t="shared" si="100"/>
        <v>948.47494047619045</v>
      </c>
      <c r="K754" s="10">
        <f t="shared" si="99"/>
        <v>348.75423561309526</v>
      </c>
      <c r="L754" s="10">
        <v>366.38601190476192</v>
      </c>
      <c r="M754" s="10">
        <v>23.45547619047619</v>
      </c>
      <c r="N754" s="201">
        <f t="shared" si="101"/>
        <v>23.45547619047619</v>
      </c>
      <c r="O754" s="10">
        <f t="shared" si="105"/>
        <v>1687.070664184524</v>
      </c>
      <c r="P754" s="11">
        <f t="shared" si="106"/>
        <v>0.41059936336266645</v>
      </c>
    </row>
    <row r="755" spans="1:16">
      <c r="A755" s="9">
        <f t="shared" si="104"/>
        <v>119</v>
      </c>
      <c r="B755" s="14" t="s">
        <v>1025</v>
      </c>
      <c r="C755" s="8">
        <v>8284.9699999999993</v>
      </c>
      <c r="D755" s="8">
        <v>0</v>
      </c>
      <c r="E755" s="8">
        <v>584.5</v>
      </c>
      <c r="F755" s="8">
        <v>8869.4699999999993</v>
      </c>
      <c r="G755" s="8">
        <v>790</v>
      </c>
      <c r="H755" s="8">
        <v>790</v>
      </c>
      <c r="I755" s="18">
        <v>0.94047619047619047</v>
      </c>
      <c r="J755" s="18">
        <f t="shared" si="100"/>
        <v>1896.9498809523809</v>
      </c>
      <c r="K755" s="10">
        <f t="shared" si="99"/>
        <v>697.50847122619052</v>
      </c>
      <c r="L755" s="10">
        <v>732.77202380952383</v>
      </c>
      <c r="M755" s="10">
        <v>46.910952380952381</v>
      </c>
      <c r="N755" s="201">
        <f t="shared" si="101"/>
        <v>46.910952380952381</v>
      </c>
      <c r="O755" s="10">
        <f t="shared" si="105"/>
        <v>3374.1413283690481</v>
      </c>
      <c r="P755" s="11">
        <f t="shared" si="106"/>
        <v>0.40726053665481571</v>
      </c>
    </row>
    <row r="756" spans="1:16">
      <c r="A756" s="9">
        <f t="shared" si="104"/>
        <v>120</v>
      </c>
      <c r="B756" s="14" t="s">
        <v>1028</v>
      </c>
      <c r="C756" s="8">
        <v>4140.28</v>
      </c>
      <c r="D756" s="8">
        <v>0</v>
      </c>
      <c r="E756" s="8">
        <v>35.4</v>
      </c>
      <c r="F756" s="8">
        <v>4175.68</v>
      </c>
      <c r="G756" s="8">
        <v>395</v>
      </c>
      <c r="H756" s="8">
        <v>395</v>
      </c>
      <c r="I756" s="18">
        <v>0.47023809523809523</v>
      </c>
      <c r="J756" s="18">
        <f t="shared" si="100"/>
        <v>948.47494047619045</v>
      </c>
      <c r="K756" s="10">
        <f t="shared" si="99"/>
        <v>348.75423561309526</v>
      </c>
      <c r="L756" s="10">
        <v>366.38601190476192</v>
      </c>
      <c r="M756" s="10">
        <v>23.45547619047619</v>
      </c>
      <c r="N756" s="201">
        <f t="shared" si="101"/>
        <v>23.45547619047619</v>
      </c>
      <c r="O756" s="10">
        <f t="shared" si="105"/>
        <v>1687.070664184524</v>
      </c>
      <c r="P756" s="11">
        <f t="shared" si="106"/>
        <v>0.40747743248875057</v>
      </c>
    </row>
    <row r="757" spans="1:16">
      <c r="A757" s="9">
        <f t="shared" si="104"/>
        <v>121</v>
      </c>
      <c r="B757" s="14" t="s">
        <v>1029</v>
      </c>
      <c r="C757" s="8">
        <v>4420.8999999999996</v>
      </c>
      <c r="D757" s="8">
        <v>0</v>
      </c>
      <c r="E757" s="8">
        <v>0</v>
      </c>
      <c r="F757" s="8">
        <v>4420.8999999999996</v>
      </c>
      <c r="G757" s="8">
        <v>395</v>
      </c>
      <c r="H757" s="8">
        <v>395</v>
      </c>
      <c r="I757" s="18">
        <v>0.47023809523809523</v>
      </c>
      <c r="J757" s="18">
        <f t="shared" si="100"/>
        <v>948.47494047619045</v>
      </c>
      <c r="K757" s="10">
        <f t="shared" si="99"/>
        <v>348.75423561309526</v>
      </c>
      <c r="L757" s="10">
        <v>366.38601190476192</v>
      </c>
      <c r="M757" s="10">
        <v>23.45547619047619</v>
      </c>
      <c r="N757" s="201">
        <f t="shared" si="101"/>
        <v>23.45547619047619</v>
      </c>
      <c r="O757" s="10">
        <f t="shared" si="105"/>
        <v>1687.070664184524</v>
      </c>
      <c r="P757" s="11">
        <f t="shared" si="106"/>
        <v>0.38161249161585292</v>
      </c>
    </row>
    <row r="758" spans="1:16">
      <c r="A758" s="9">
        <f t="shared" si="104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v>6429.7</v>
      </c>
      <c r="G758" s="8">
        <v>592</v>
      </c>
      <c r="H758" s="8">
        <v>592</v>
      </c>
      <c r="I758" s="18">
        <v>0.70476190476190481</v>
      </c>
      <c r="J758" s="18">
        <f t="shared" si="100"/>
        <v>1421.5118095238097</v>
      </c>
      <c r="K758" s="10">
        <f t="shared" si="99"/>
        <v>522.68989236190487</v>
      </c>
      <c r="L758" s="10">
        <v>549.11523809523817</v>
      </c>
      <c r="M758" s="10">
        <v>35.153523809523811</v>
      </c>
      <c r="N758" s="201">
        <f t="shared" si="101"/>
        <v>35.153523809523811</v>
      </c>
      <c r="O758" s="10">
        <f t="shared" si="105"/>
        <v>2528.4704637904765</v>
      </c>
      <c r="P758" s="11">
        <f t="shared" si="106"/>
        <v>0.40885974965079985</v>
      </c>
    </row>
    <row r="759" spans="1:16">
      <c r="A759" s="9">
        <f t="shared" si="104"/>
        <v>123</v>
      </c>
      <c r="B759" s="14" t="s">
        <v>1031</v>
      </c>
      <c r="C759" s="8">
        <v>3391.6</v>
      </c>
      <c r="D759" s="8">
        <v>0</v>
      </c>
      <c r="E759" s="8">
        <v>0</v>
      </c>
      <c r="F759" s="8">
        <v>3391.6</v>
      </c>
      <c r="G759" s="8">
        <v>323</v>
      </c>
      <c r="H759" s="8">
        <v>323</v>
      </c>
      <c r="I759" s="18">
        <v>0.38452380952380955</v>
      </c>
      <c r="J759" s="18">
        <f t="shared" si="100"/>
        <v>775.58836904761904</v>
      </c>
      <c r="K759" s="10">
        <f t="shared" si="99"/>
        <v>285.18384329880956</v>
      </c>
      <c r="L759" s="10">
        <v>299.6017261904762</v>
      </c>
      <c r="M759" s="10">
        <v>19.18004761904762</v>
      </c>
      <c r="N759" s="201">
        <f t="shared" si="101"/>
        <v>19.18004761904762</v>
      </c>
      <c r="O759" s="10">
        <f t="shared" si="105"/>
        <v>1379.5539861559525</v>
      </c>
      <c r="P759" s="11">
        <f t="shared" si="106"/>
        <v>0.40675609923220679</v>
      </c>
    </row>
    <row r="760" spans="1:16">
      <c r="A760" s="9">
        <f t="shared" si="104"/>
        <v>124</v>
      </c>
      <c r="B760" s="14" t="s">
        <v>1032</v>
      </c>
      <c r="C760" s="8">
        <v>4546.3</v>
      </c>
      <c r="D760" s="8">
        <v>0</v>
      </c>
      <c r="E760" s="8">
        <v>0</v>
      </c>
      <c r="F760" s="8">
        <v>4546.3</v>
      </c>
      <c r="G760" s="8">
        <v>316</v>
      </c>
      <c r="H760" s="8">
        <v>316</v>
      </c>
      <c r="I760" s="18">
        <v>0.37619047619047619</v>
      </c>
      <c r="J760" s="18">
        <f t="shared" si="100"/>
        <v>758.77995238095241</v>
      </c>
      <c r="K760" s="10">
        <f t="shared" si="99"/>
        <v>279.0033884904762</v>
      </c>
      <c r="L760" s="10">
        <v>293.1088095238095</v>
      </c>
      <c r="M760" s="10">
        <v>18.764380952380954</v>
      </c>
      <c r="N760" s="201">
        <f t="shared" si="101"/>
        <v>18.764380952380954</v>
      </c>
      <c r="O760" s="10">
        <f t="shared" si="105"/>
        <v>1349.656531347619</v>
      </c>
      <c r="P760" s="11">
        <f t="shared" si="106"/>
        <v>0.2968692192217009</v>
      </c>
    </row>
    <row r="761" spans="1:16">
      <c r="A761" s="9">
        <f t="shared" si="104"/>
        <v>125</v>
      </c>
      <c r="B761" s="14" t="s">
        <v>1033</v>
      </c>
      <c r="C761" s="8">
        <v>3942.03</v>
      </c>
      <c r="D761" s="8">
        <v>0</v>
      </c>
      <c r="E761" s="8">
        <v>0</v>
      </c>
      <c r="F761" s="8">
        <v>3942.03</v>
      </c>
      <c r="G761" s="8">
        <v>387</v>
      </c>
      <c r="H761" s="8">
        <v>387</v>
      </c>
      <c r="I761" s="18">
        <v>0.46071428571428569</v>
      </c>
      <c r="J761" s="18">
        <f t="shared" si="100"/>
        <v>929.26532142857138</v>
      </c>
      <c r="K761" s="10">
        <f t="shared" si="99"/>
        <v>341.69085868928573</v>
      </c>
      <c r="L761" s="10">
        <v>358.96553571428569</v>
      </c>
      <c r="M761" s="10">
        <v>22.980428571428572</v>
      </c>
      <c r="N761" s="201">
        <f t="shared" si="101"/>
        <v>22.980428571428572</v>
      </c>
      <c r="O761" s="10">
        <f t="shared" si="105"/>
        <v>1652.9021444035711</v>
      </c>
      <c r="P761" s="11">
        <f t="shared" si="106"/>
        <v>0.41930227431134998</v>
      </c>
    </row>
    <row r="762" spans="1:16">
      <c r="A762" s="9">
        <f t="shared" si="104"/>
        <v>126</v>
      </c>
      <c r="B762" s="14" t="s">
        <v>1034</v>
      </c>
      <c r="C762" s="8">
        <v>4373.2</v>
      </c>
      <c r="D762" s="8">
        <v>0</v>
      </c>
      <c r="E762" s="8">
        <v>0</v>
      </c>
      <c r="F762" s="8">
        <v>4373.2</v>
      </c>
      <c r="G762" s="8">
        <v>416</v>
      </c>
      <c r="H762" s="8">
        <v>416</v>
      </c>
      <c r="I762" s="18">
        <v>0.49523809523809526</v>
      </c>
      <c r="J762" s="18">
        <f t="shared" si="100"/>
        <v>998.90019047619046</v>
      </c>
      <c r="K762" s="10">
        <f t="shared" si="99"/>
        <v>367.29560003809524</v>
      </c>
      <c r="L762" s="10">
        <v>385.86476190476191</v>
      </c>
      <c r="M762" s="10">
        <v>24.702476190476194</v>
      </c>
      <c r="N762" s="201">
        <f t="shared" si="101"/>
        <v>24.702476190476194</v>
      </c>
      <c r="O762" s="10">
        <f t="shared" si="105"/>
        <v>1776.7630286095239</v>
      </c>
      <c r="P762" s="11">
        <f t="shared" si="106"/>
        <v>0.40628442070097959</v>
      </c>
    </row>
    <row r="763" spans="1:16">
      <c r="A763" s="9">
        <f t="shared" si="104"/>
        <v>127</v>
      </c>
      <c r="B763" s="14" t="s">
        <v>42</v>
      </c>
      <c r="C763" s="8">
        <v>5423.9</v>
      </c>
      <c r="D763" s="8">
        <v>0</v>
      </c>
      <c r="E763" s="8">
        <v>0</v>
      </c>
      <c r="F763" s="8">
        <v>5423.9</v>
      </c>
      <c r="G763" s="8">
        <v>651</v>
      </c>
      <c r="H763" s="8">
        <v>651</v>
      </c>
      <c r="I763" s="18">
        <v>0.77500000000000002</v>
      </c>
      <c r="J763" s="18">
        <f t="shared" si="100"/>
        <v>1563.1827499999999</v>
      </c>
      <c r="K763" s="10">
        <f t="shared" ref="K763:K773" si="107">J763*0.3677</f>
        <v>574.78229717500005</v>
      </c>
      <c r="L763" s="10">
        <v>603.84124999999995</v>
      </c>
      <c r="M763" s="10">
        <v>38.657000000000004</v>
      </c>
      <c r="N763" s="201">
        <f t="shared" si="101"/>
        <v>38.657000000000004</v>
      </c>
      <c r="O763" s="10">
        <f t="shared" si="105"/>
        <v>2780.4632971750002</v>
      </c>
      <c r="P763" s="11">
        <f t="shared" si="106"/>
        <v>0.51263174047733184</v>
      </c>
    </row>
    <row r="764" spans="1:16">
      <c r="A764" s="9">
        <f t="shared" si="104"/>
        <v>128</v>
      </c>
      <c r="B764" s="14" t="s">
        <v>1039</v>
      </c>
      <c r="C764" s="8">
        <v>92.4</v>
      </c>
      <c r="D764" s="8">
        <v>0</v>
      </c>
      <c r="E764" s="8">
        <v>0</v>
      </c>
      <c r="F764" s="8">
        <v>92.4</v>
      </c>
      <c r="G764" s="8"/>
      <c r="H764" s="8"/>
      <c r="I764" s="18">
        <v>0</v>
      </c>
      <c r="J764" s="18">
        <f t="shared" si="100"/>
        <v>0</v>
      </c>
      <c r="K764" s="10">
        <f t="shared" si="107"/>
        <v>0</v>
      </c>
      <c r="L764" s="10">
        <v>0</v>
      </c>
      <c r="M764" s="10">
        <v>0</v>
      </c>
      <c r="N764" s="201">
        <f t="shared" si="101"/>
        <v>0</v>
      </c>
      <c r="O764" s="10">
        <f t="shared" si="105"/>
        <v>0</v>
      </c>
      <c r="P764" s="11">
        <f t="shared" si="106"/>
        <v>0</v>
      </c>
    </row>
    <row r="765" spans="1:16">
      <c r="A765" s="9">
        <f t="shared" si="104"/>
        <v>129</v>
      </c>
      <c r="B765" s="14" t="s">
        <v>1040</v>
      </c>
      <c r="C765" s="8">
        <v>26.1</v>
      </c>
      <c r="D765" s="8">
        <v>0</v>
      </c>
      <c r="E765" s="8">
        <v>0</v>
      </c>
      <c r="F765" s="8">
        <v>26.1</v>
      </c>
      <c r="G765" s="8"/>
      <c r="H765" s="8"/>
      <c r="I765" s="18">
        <v>0</v>
      </c>
      <c r="J765" s="18">
        <f>I765*$J$2</f>
        <v>0</v>
      </c>
      <c r="K765" s="10">
        <f t="shared" si="107"/>
        <v>0</v>
      </c>
      <c r="L765" s="10">
        <v>0</v>
      </c>
      <c r="M765" s="10">
        <v>0</v>
      </c>
      <c r="N765" s="201">
        <f t="shared" ref="N765:N773" si="108">M765*$N$2</f>
        <v>0</v>
      </c>
      <c r="O765" s="10">
        <f t="shared" ref="O765:O773" si="109">J765+K765+L765+N765</f>
        <v>0</v>
      </c>
      <c r="P765" s="11">
        <f t="shared" ref="P765:P774" si="110">O765/C765</f>
        <v>0</v>
      </c>
    </row>
    <row r="766" spans="1:16">
      <c r="A766" s="9">
        <f t="shared" ref="A766:A773" si="111">A765+1</f>
        <v>130</v>
      </c>
      <c r="B766" s="14" t="s">
        <v>1043</v>
      </c>
      <c r="C766" s="8">
        <v>5964.3</v>
      </c>
      <c r="D766" s="8">
        <v>0</v>
      </c>
      <c r="E766" s="8">
        <v>0</v>
      </c>
      <c r="F766" s="8">
        <v>5964.3</v>
      </c>
      <c r="G766" s="8">
        <v>712</v>
      </c>
      <c r="H766" s="8">
        <v>712</v>
      </c>
      <c r="I766" s="18">
        <v>0.84761904761904761</v>
      </c>
      <c r="J766" s="18">
        <f>I766*$J$2</f>
        <v>1709.6560952380953</v>
      </c>
      <c r="K766" s="10">
        <f t="shared" si="107"/>
        <v>628.64054621904768</v>
      </c>
      <c r="L766" s="10">
        <v>660.42238095238088</v>
      </c>
      <c r="M766" s="10">
        <v>42.2792380952381</v>
      </c>
      <c r="N766" s="201">
        <f t="shared" si="108"/>
        <v>42.2792380952381</v>
      </c>
      <c r="O766" s="10">
        <f t="shared" si="109"/>
        <v>3040.9982605047621</v>
      </c>
      <c r="P766" s="11">
        <f t="shared" si="110"/>
        <v>0.50986675058343178</v>
      </c>
    </row>
    <row r="767" spans="1:16">
      <c r="A767" s="9">
        <f t="shared" si="111"/>
        <v>131</v>
      </c>
      <c r="B767" s="14" t="s">
        <v>1044</v>
      </c>
      <c r="C767" s="8">
        <v>5911.3</v>
      </c>
      <c r="D767" s="8">
        <v>0</v>
      </c>
      <c r="E767" s="8">
        <v>0</v>
      </c>
      <c r="F767" s="8">
        <v>5911.3</v>
      </c>
      <c r="G767" s="8">
        <v>823</v>
      </c>
      <c r="H767" s="8">
        <v>823</v>
      </c>
      <c r="I767" s="18">
        <v>0.97976190476190472</v>
      </c>
      <c r="J767" s="18">
        <f>I767*$J$2</f>
        <v>1976.1895595238095</v>
      </c>
      <c r="K767" s="10">
        <f t="shared" si="107"/>
        <v>726.6449010369048</v>
      </c>
      <c r="L767" s="10">
        <v>763.38148809523807</v>
      </c>
      <c r="M767" s="10">
        <v>48.87052380952381</v>
      </c>
      <c r="N767" s="201">
        <f t="shared" si="108"/>
        <v>48.87052380952381</v>
      </c>
      <c r="O767" s="10">
        <f t="shared" si="109"/>
        <v>3515.0864724654766</v>
      </c>
      <c r="P767" s="11">
        <f t="shared" si="110"/>
        <v>0.59463848433770516</v>
      </c>
    </row>
    <row r="768" spans="1:16">
      <c r="A768" s="9">
        <f t="shared" si="111"/>
        <v>132</v>
      </c>
      <c r="B768" s="14" t="s">
        <v>1045</v>
      </c>
      <c r="C768" s="8">
        <v>3419.4</v>
      </c>
      <c r="D768" s="8">
        <v>0</v>
      </c>
      <c r="E768" s="8">
        <v>0</v>
      </c>
      <c r="F768" s="8">
        <v>3419.4</v>
      </c>
      <c r="G768" s="8">
        <v>252</v>
      </c>
      <c r="H768" s="8">
        <v>252</v>
      </c>
      <c r="I768" s="18">
        <v>0.3</v>
      </c>
      <c r="J768" s="18">
        <f t="shared" ref="J768:J773" si="112">I768*$J$2</f>
        <v>605.10299999999995</v>
      </c>
      <c r="K768" s="10">
        <f t="shared" si="107"/>
        <v>222.4963731</v>
      </c>
      <c r="L768" s="10">
        <v>233.745</v>
      </c>
      <c r="M768" s="10">
        <v>14.964</v>
      </c>
      <c r="N768" s="201">
        <f t="shared" si="108"/>
        <v>14.964</v>
      </c>
      <c r="O768" s="10">
        <f t="shared" si="109"/>
        <v>1076.3083730999999</v>
      </c>
      <c r="P768" s="11">
        <f t="shared" si="110"/>
        <v>0.31476527259168274</v>
      </c>
    </row>
    <row r="769" spans="1:17">
      <c r="A769" s="9">
        <f t="shared" si="111"/>
        <v>133</v>
      </c>
      <c r="B769" s="14" t="s">
        <v>1363</v>
      </c>
      <c r="C769" s="8">
        <v>1763.8</v>
      </c>
      <c r="D769" s="8">
        <v>0</v>
      </c>
      <c r="E769" s="8">
        <v>0</v>
      </c>
      <c r="F769" s="8">
        <v>1763.8</v>
      </c>
      <c r="G769" s="8"/>
      <c r="H769" s="8">
        <v>79</v>
      </c>
      <c r="I769" s="18">
        <v>9.4047619047619047E-2</v>
      </c>
      <c r="J769" s="18">
        <f t="shared" si="112"/>
        <v>189.6949880952381</v>
      </c>
      <c r="K769" s="10">
        <f t="shared" si="107"/>
        <v>69.750847122619049</v>
      </c>
      <c r="L769" s="10">
        <v>65.866249999999994</v>
      </c>
      <c r="M769" s="10">
        <v>4.6910952380952384</v>
      </c>
      <c r="N769" s="201">
        <f t="shared" si="108"/>
        <v>4.6910952380952384</v>
      </c>
      <c r="O769" s="10">
        <f t="shared" si="109"/>
        <v>330.00318045595236</v>
      </c>
      <c r="P769" s="11">
        <f t="shared" si="110"/>
        <v>0.18709784581922687</v>
      </c>
      <c r="Q769" s="11"/>
    </row>
    <row r="770" spans="1:17">
      <c r="A770" s="9">
        <f t="shared" si="111"/>
        <v>134</v>
      </c>
      <c r="B770" s="14" t="s">
        <v>1364</v>
      </c>
      <c r="C770" s="8">
        <v>3931</v>
      </c>
      <c r="D770" s="8">
        <v>0</v>
      </c>
      <c r="E770" s="8">
        <v>0</v>
      </c>
      <c r="F770" s="8">
        <v>3931</v>
      </c>
      <c r="G770" s="8"/>
      <c r="H770" s="8">
        <v>315</v>
      </c>
      <c r="I770" s="18">
        <v>0.375</v>
      </c>
      <c r="J770" s="18">
        <f t="shared" si="112"/>
        <v>756.37874999999997</v>
      </c>
      <c r="K770" s="10">
        <f t="shared" si="107"/>
        <v>278.12046637500003</v>
      </c>
      <c r="L770" s="10">
        <v>262.63125000000002</v>
      </c>
      <c r="M770" s="10">
        <v>18.704999999999998</v>
      </c>
      <c r="N770" s="201">
        <f t="shared" si="108"/>
        <v>18.704999999999998</v>
      </c>
      <c r="O770" s="10">
        <f t="shared" si="109"/>
        <v>1315.8354663750001</v>
      </c>
      <c r="P770" s="11">
        <f t="shared" si="110"/>
        <v>0.33473301103408803</v>
      </c>
      <c r="Q770" s="11"/>
    </row>
    <row r="771" spans="1:17">
      <c r="A771" s="9">
        <f t="shared" si="111"/>
        <v>135</v>
      </c>
      <c r="B771" s="14" t="s">
        <v>1365</v>
      </c>
      <c r="C771" s="8">
        <v>2191.9</v>
      </c>
      <c r="D771" s="8">
        <v>0</v>
      </c>
      <c r="E771" s="8">
        <v>0</v>
      </c>
      <c r="F771" s="8">
        <v>2191.9</v>
      </c>
      <c r="G771" s="8"/>
      <c r="H771" s="8">
        <v>50</v>
      </c>
      <c r="I771" s="18">
        <v>5.9523809523809521E-2</v>
      </c>
      <c r="J771" s="18">
        <f t="shared" si="112"/>
        <v>120.06011904761904</v>
      </c>
      <c r="K771" s="10">
        <f t="shared" si="107"/>
        <v>44.146105773809523</v>
      </c>
      <c r="L771" s="10">
        <v>41.6875</v>
      </c>
      <c r="M771" s="10">
        <v>2.9690476190476192</v>
      </c>
      <c r="N771" s="201">
        <f t="shared" si="108"/>
        <v>2.9690476190476192</v>
      </c>
      <c r="O771" s="10">
        <f t="shared" si="109"/>
        <v>208.86277244047619</v>
      </c>
      <c r="P771" s="11">
        <f t="shared" si="110"/>
        <v>9.5288458616030011E-2</v>
      </c>
      <c r="Q771" s="11"/>
    </row>
    <row r="772" spans="1:17">
      <c r="A772" s="9">
        <f t="shared" si="111"/>
        <v>136</v>
      </c>
      <c r="B772" s="14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8"/>
      <c r="H772" s="8">
        <v>50</v>
      </c>
      <c r="I772" s="18">
        <v>5.9523809523809521E-2</v>
      </c>
      <c r="J772" s="18">
        <f t="shared" si="112"/>
        <v>120.06011904761904</v>
      </c>
      <c r="K772" s="10">
        <f t="shared" si="107"/>
        <v>44.146105773809523</v>
      </c>
      <c r="L772" s="10">
        <v>41.6875</v>
      </c>
      <c r="M772" s="10">
        <v>2.9690476190476192</v>
      </c>
      <c r="N772" s="201">
        <f t="shared" si="108"/>
        <v>2.9690476190476192</v>
      </c>
      <c r="O772" s="10">
        <f t="shared" si="109"/>
        <v>208.86277244047619</v>
      </c>
      <c r="P772" s="11">
        <f t="shared" si="110"/>
        <v>0.10162600047706861</v>
      </c>
      <c r="Q772" s="11"/>
    </row>
    <row r="773" spans="1:17">
      <c r="A773" s="9">
        <f t="shared" si="111"/>
        <v>137</v>
      </c>
      <c r="B773" s="14" t="s">
        <v>1367</v>
      </c>
      <c r="C773" s="8">
        <v>4130.1000000000004</v>
      </c>
      <c r="D773" s="8">
        <v>0</v>
      </c>
      <c r="E773" s="8">
        <v>0</v>
      </c>
      <c r="F773" s="8">
        <v>4130.1000000000004</v>
      </c>
      <c r="G773" s="8"/>
      <c r="H773" s="8">
        <v>210</v>
      </c>
      <c r="I773" s="18">
        <v>0.25</v>
      </c>
      <c r="J773" s="18">
        <f t="shared" si="112"/>
        <v>504.2525</v>
      </c>
      <c r="K773" s="10">
        <f t="shared" si="107"/>
        <v>185.41364425</v>
      </c>
      <c r="L773" s="10">
        <v>175.08750000000001</v>
      </c>
      <c r="M773" s="10">
        <v>12.47</v>
      </c>
      <c r="N773" s="201">
        <f t="shared" si="108"/>
        <v>12.47</v>
      </c>
      <c r="O773" s="10">
        <f t="shared" si="109"/>
        <v>877.22364425000001</v>
      </c>
      <c r="P773" s="11">
        <f t="shared" si="110"/>
        <v>0.21239767663010578</v>
      </c>
      <c r="Q773" s="11"/>
    </row>
    <row r="774" spans="1:17">
      <c r="A774" s="12"/>
      <c r="B774" s="17" t="s">
        <v>576</v>
      </c>
      <c r="C774" s="13">
        <f>SUM(C637:C773)</f>
        <v>233814.98999999996</v>
      </c>
      <c r="D774" s="13">
        <f t="shared" ref="D774:O774" si="113">SUM(D637:D773)</f>
        <v>786.9</v>
      </c>
      <c r="E774" s="13">
        <f t="shared" si="113"/>
        <v>5137.9000000000005</v>
      </c>
      <c r="F774" s="13">
        <f t="shared" si="113"/>
        <v>239739.78999999992</v>
      </c>
      <c r="G774" s="13">
        <f t="shared" si="113"/>
        <v>18406</v>
      </c>
      <c r="H774" s="13">
        <f t="shared" si="113"/>
        <v>18809</v>
      </c>
      <c r="I774" s="13">
        <f t="shared" si="113"/>
        <v>22.391666666666669</v>
      </c>
      <c r="J774" s="13">
        <f t="shared" si="113"/>
        <v>45164.215583333338</v>
      </c>
      <c r="K774" s="13">
        <f t="shared" si="113"/>
        <v>16606.882069991661</v>
      </c>
      <c r="L774" s="13">
        <f t="shared" si="113"/>
        <v>17380.425178571433</v>
      </c>
      <c r="M774" s="13">
        <f t="shared" si="113"/>
        <v>1116.8963333333331</v>
      </c>
      <c r="N774" s="13">
        <f t="shared" si="113"/>
        <v>1116.8963333333331</v>
      </c>
      <c r="O774" s="13">
        <f t="shared" si="113"/>
        <v>80268.419165229774</v>
      </c>
      <c r="P774" s="16">
        <f t="shared" si="110"/>
        <v>0.34329885849162106</v>
      </c>
    </row>
    <row r="775" spans="1:17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18"/>
      <c r="K775" s="8"/>
      <c r="L775" s="10"/>
      <c r="M775" s="10"/>
      <c r="N775" s="8"/>
      <c r="O775" s="8"/>
      <c r="P775" s="8"/>
    </row>
    <row r="776" spans="1:17">
      <c r="A776" s="9">
        <v>1</v>
      </c>
      <c r="B776" s="8" t="s">
        <v>824</v>
      </c>
      <c r="C776" s="8">
        <f>димвенканали!C776</f>
        <v>106.7</v>
      </c>
      <c r="D776" s="8">
        <f>димвенканали!D776</f>
        <v>0</v>
      </c>
      <c r="E776" s="8">
        <f>димвенканали!E776</f>
        <v>0</v>
      </c>
      <c r="F776" s="8">
        <f t="shared" ref="F776:F827" si="114">C776+D776+E776</f>
        <v>106.7</v>
      </c>
      <c r="G776" s="8"/>
      <c r="H776" s="8"/>
      <c r="I776" s="18">
        <v>0</v>
      </c>
      <c r="J776" s="18">
        <f t="shared" ref="J776:J838" si="115">I776*$J$2</f>
        <v>0</v>
      </c>
      <c r="K776" s="10">
        <f t="shared" ref="K776:K827" si="116">J776*0.3677</f>
        <v>0</v>
      </c>
      <c r="L776" s="10">
        <v>0</v>
      </c>
      <c r="M776" s="10">
        <v>0</v>
      </c>
      <c r="N776" s="201">
        <f t="shared" ref="N776:N839" si="117">M776*$N$2</f>
        <v>0</v>
      </c>
      <c r="O776" s="10">
        <f t="shared" ref="O776:O806" si="118">J776+K776+L776+N776</f>
        <v>0</v>
      </c>
      <c r="P776" s="11">
        <f t="shared" ref="P776:P806" si="119">O776/C776</f>
        <v>0</v>
      </c>
    </row>
    <row r="777" spans="1:17">
      <c r="A777" s="9">
        <f>1+A776</f>
        <v>2</v>
      </c>
      <c r="B777" s="8" t="s">
        <v>825</v>
      </c>
      <c r="C777" s="8">
        <f>димвенканали!C777</f>
        <v>56.6</v>
      </c>
      <c r="D777" s="8">
        <f>димвенканали!D777</f>
        <v>0</v>
      </c>
      <c r="E777" s="8">
        <f>димвенканали!E777</f>
        <v>0</v>
      </c>
      <c r="F777" s="8">
        <f t="shared" si="114"/>
        <v>56.6</v>
      </c>
      <c r="G777" s="8"/>
      <c r="H777" s="8"/>
      <c r="I777" s="18">
        <v>0</v>
      </c>
      <c r="J777" s="18">
        <f t="shared" si="115"/>
        <v>0</v>
      </c>
      <c r="K777" s="10">
        <f t="shared" si="116"/>
        <v>0</v>
      </c>
      <c r="L777" s="10">
        <v>0</v>
      </c>
      <c r="M777" s="10">
        <v>0</v>
      </c>
      <c r="N777" s="201">
        <f t="shared" si="117"/>
        <v>0</v>
      </c>
      <c r="O777" s="10">
        <f t="shared" si="118"/>
        <v>0</v>
      </c>
      <c r="P777" s="11">
        <f t="shared" si="119"/>
        <v>0</v>
      </c>
    </row>
    <row r="778" spans="1:17">
      <c r="A778" s="9">
        <f t="shared" ref="A778:A841" si="120">1+A777</f>
        <v>3</v>
      </c>
      <c r="B778" s="8" t="s">
        <v>826</v>
      </c>
      <c r="C778" s="8">
        <f>димвенканали!C778</f>
        <v>66.900000000000006</v>
      </c>
      <c r="D778" s="8">
        <f>димвенканали!D778</f>
        <v>0</v>
      </c>
      <c r="E778" s="8">
        <f>димвенканали!E778</f>
        <v>0</v>
      </c>
      <c r="F778" s="8">
        <f t="shared" si="114"/>
        <v>66.900000000000006</v>
      </c>
      <c r="G778" s="8"/>
      <c r="H778" s="8"/>
      <c r="I778" s="18">
        <v>0</v>
      </c>
      <c r="J778" s="18">
        <f t="shared" si="115"/>
        <v>0</v>
      </c>
      <c r="K778" s="10">
        <f t="shared" si="116"/>
        <v>0</v>
      </c>
      <c r="L778" s="10">
        <v>0</v>
      </c>
      <c r="M778" s="10">
        <v>0</v>
      </c>
      <c r="N778" s="201">
        <f t="shared" si="117"/>
        <v>0</v>
      </c>
      <c r="O778" s="10">
        <f t="shared" si="118"/>
        <v>0</v>
      </c>
      <c r="P778" s="11">
        <f t="shared" si="119"/>
        <v>0</v>
      </c>
    </row>
    <row r="779" spans="1:17">
      <c r="A779" s="9">
        <f t="shared" si="120"/>
        <v>4</v>
      </c>
      <c r="B779" s="8" t="s">
        <v>827</v>
      </c>
      <c r="C779" s="8">
        <f>димвенканали!C779</f>
        <v>64.900000000000006</v>
      </c>
      <c r="D779" s="8">
        <f>димвенканали!D779</f>
        <v>0</v>
      </c>
      <c r="E779" s="8">
        <f>димвенканали!E779</f>
        <v>0</v>
      </c>
      <c r="F779" s="8">
        <f t="shared" si="114"/>
        <v>64.900000000000006</v>
      </c>
      <c r="G779" s="8"/>
      <c r="H779" s="8"/>
      <c r="I779" s="18">
        <v>0</v>
      </c>
      <c r="J779" s="18">
        <f t="shared" si="115"/>
        <v>0</v>
      </c>
      <c r="K779" s="10">
        <f t="shared" si="116"/>
        <v>0</v>
      </c>
      <c r="L779" s="10">
        <v>0</v>
      </c>
      <c r="M779" s="10">
        <v>0</v>
      </c>
      <c r="N779" s="201">
        <f t="shared" si="117"/>
        <v>0</v>
      </c>
      <c r="O779" s="10">
        <f t="shared" si="118"/>
        <v>0</v>
      </c>
      <c r="P779" s="11">
        <f t="shared" si="119"/>
        <v>0</v>
      </c>
    </row>
    <row r="780" spans="1:17">
      <c r="A780" s="9">
        <f t="shared" si="120"/>
        <v>5</v>
      </c>
      <c r="B780" s="8" t="s">
        <v>828</v>
      </c>
      <c r="C780" s="8">
        <f>димвенканали!C780</f>
        <v>45.2</v>
      </c>
      <c r="D780" s="8">
        <f>димвенканали!D780</f>
        <v>0</v>
      </c>
      <c r="E780" s="8">
        <f>димвенканали!E780</f>
        <v>0</v>
      </c>
      <c r="F780" s="8">
        <f t="shared" si="114"/>
        <v>45.2</v>
      </c>
      <c r="G780" s="8"/>
      <c r="H780" s="8"/>
      <c r="I780" s="18">
        <v>0</v>
      </c>
      <c r="J780" s="18">
        <f t="shared" si="115"/>
        <v>0</v>
      </c>
      <c r="K780" s="10">
        <f t="shared" si="116"/>
        <v>0</v>
      </c>
      <c r="L780" s="10">
        <v>0</v>
      </c>
      <c r="M780" s="10">
        <v>0</v>
      </c>
      <c r="N780" s="201">
        <f t="shared" si="117"/>
        <v>0</v>
      </c>
      <c r="O780" s="10">
        <f t="shared" si="118"/>
        <v>0</v>
      </c>
      <c r="P780" s="11">
        <f t="shared" si="119"/>
        <v>0</v>
      </c>
    </row>
    <row r="781" spans="1:17">
      <c r="A781" s="9">
        <f t="shared" si="120"/>
        <v>6</v>
      </c>
      <c r="B781" s="8" t="s">
        <v>829</v>
      </c>
      <c r="C781" s="8">
        <f>димвенканали!C781</f>
        <v>70.599999999999994</v>
      </c>
      <c r="D781" s="8">
        <f>димвенканали!D781</f>
        <v>0</v>
      </c>
      <c r="E781" s="8">
        <f>димвенканали!E781</f>
        <v>0</v>
      </c>
      <c r="F781" s="8">
        <f t="shared" si="114"/>
        <v>70.599999999999994</v>
      </c>
      <c r="G781" s="8"/>
      <c r="H781" s="8"/>
      <c r="I781" s="18">
        <v>0</v>
      </c>
      <c r="J781" s="18">
        <f t="shared" si="115"/>
        <v>0</v>
      </c>
      <c r="K781" s="10">
        <f t="shared" si="116"/>
        <v>0</v>
      </c>
      <c r="L781" s="10">
        <v>0</v>
      </c>
      <c r="M781" s="10">
        <v>0</v>
      </c>
      <c r="N781" s="201">
        <f t="shared" si="117"/>
        <v>0</v>
      </c>
      <c r="O781" s="10">
        <f t="shared" si="118"/>
        <v>0</v>
      </c>
      <c r="P781" s="11">
        <f t="shared" si="119"/>
        <v>0</v>
      </c>
    </row>
    <row r="782" spans="1:17">
      <c r="A782" s="9">
        <f t="shared" si="120"/>
        <v>7</v>
      </c>
      <c r="B782" s="8" t="s">
        <v>830</v>
      </c>
      <c r="C782" s="8">
        <f>димвенканали!C782</f>
        <v>66.3</v>
      </c>
      <c r="D782" s="8">
        <f>димвенканали!D782</f>
        <v>0</v>
      </c>
      <c r="E782" s="8">
        <f>димвенканали!E782</f>
        <v>0</v>
      </c>
      <c r="F782" s="8">
        <f t="shared" si="114"/>
        <v>66.3</v>
      </c>
      <c r="G782" s="8"/>
      <c r="H782" s="8"/>
      <c r="I782" s="18">
        <v>0</v>
      </c>
      <c r="J782" s="18">
        <f t="shared" si="115"/>
        <v>0</v>
      </c>
      <c r="K782" s="10">
        <f t="shared" si="116"/>
        <v>0</v>
      </c>
      <c r="L782" s="10">
        <v>0</v>
      </c>
      <c r="M782" s="10">
        <v>0</v>
      </c>
      <c r="N782" s="201">
        <f t="shared" si="117"/>
        <v>0</v>
      </c>
      <c r="O782" s="10">
        <f t="shared" si="118"/>
        <v>0</v>
      </c>
      <c r="P782" s="11">
        <f t="shared" si="119"/>
        <v>0</v>
      </c>
    </row>
    <row r="783" spans="1:17">
      <c r="A783" s="9">
        <f t="shared" si="120"/>
        <v>8</v>
      </c>
      <c r="B783" s="8" t="s">
        <v>831</v>
      </c>
      <c r="C783" s="8">
        <f>димвенканали!C783</f>
        <v>141.1</v>
      </c>
      <c r="D783" s="8">
        <f>димвенканали!D783</f>
        <v>0</v>
      </c>
      <c r="E783" s="8">
        <f>димвенканали!E783</f>
        <v>0</v>
      </c>
      <c r="F783" s="8">
        <f t="shared" si="114"/>
        <v>141.1</v>
      </c>
      <c r="G783" s="8"/>
      <c r="H783" s="8"/>
      <c r="I783" s="18">
        <v>0</v>
      </c>
      <c r="J783" s="18">
        <f t="shared" si="115"/>
        <v>0</v>
      </c>
      <c r="K783" s="10">
        <f t="shared" si="116"/>
        <v>0</v>
      </c>
      <c r="L783" s="10">
        <v>0</v>
      </c>
      <c r="M783" s="10">
        <v>0</v>
      </c>
      <c r="N783" s="201">
        <f t="shared" si="117"/>
        <v>0</v>
      </c>
      <c r="O783" s="10">
        <f t="shared" si="118"/>
        <v>0</v>
      </c>
      <c r="P783" s="11">
        <f t="shared" si="119"/>
        <v>0</v>
      </c>
    </row>
    <row r="784" spans="1:17">
      <c r="A784" s="9">
        <f t="shared" si="120"/>
        <v>9</v>
      </c>
      <c r="B784" s="8" t="s">
        <v>832</v>
      </c>
      <c r="C784" s="8">
        <f>димвенканали!C784</f>
        <v>83.9</v>
      </c>
      <c r="D784" s="8">
        <f>димвенканали!D784</f>
        <v>0</v>
      </c>
      <c r="E784" s="8">
        <f>димвенканали!E784</f>
        <v>0</v>
      </c>
      <c r="F784" s="8">
        <f t="shared" si="114"/>
        <v>83.9</v>
      </c>
      <c r="G784" s="8"/>
      <c r="H784" s="8"/>
      <c r="I784" s="18">
        <v>0</v>
      </c>
      <c r="J784" s="18">
        <f t="shared" si="115"/>
        <v>0</v>
      </c>
      <c r="K784" s="10">
        <f t="shared" si="116"/>
        <v>0</v>
      </c>
      <c r="L784" s="10">
        <v>0</v>
      </c>
      <c r="M784" s="10">
        <v>0</v>
      </c>
      <c r="N784" s="201">
        <f t="shared" si="117"/>
        <v>0</v>
      </c>
      <c r="O784" s="10">
        <f t="shared" si="118"/>
        <v>0</v>
      </c>
      <c r="P784" s="11">
        <f t="shared" si="119"/>
        <v>0</v>
      </c>
    </row>
    <row r="785" spans="1:16">
      <c r="A785" s="9">
        <f t="shared" si="120"/>
        <v>10</v>
      </c>
      <c r="B785" s="8" t="s">
        <v>833</v>
      </c>
      <c r="C785" s="8">
        <f>димвенканали!C785</f>
        <v>58.2</v>
      </c>
      <c r="D785" s="8">
        <f>димвенканали!D785</f>
        <v>0</v>
      </c>
      <c r="E785" s="8">
        <f>димвенканали!E785</f>
        <v>0</v>
      </c>
      <c r="F785" s="8">
        <f t="shared" si="114"/>
        <v>58.2</v>
      </c>
      <c r="G785" s="8"/>
      <c r="H785" s="8"/>
      <c r="I785" s="18">
        <v>0</v>
      </c>
      <c r="J785" s="18">
        <f t="shared" si="115"/>
        <v>0</v>
      </c>
      <c r="K785" s="10">
        <f t="shared" si="116"/>
        <v>0</v>
      </c>
      <c r="L785" s="10">
        <v>0</v>
      </c>
      <c r="M785" s="10">
        <v>0</v>
      </c>
      <c r="N785" s="201">
        <f t="shared" si="117"/>
        <v>0</v>
      </c>
      <c r="O785" s="10">
        <f t="shared" si="118"/>
        <v>0</v>
      </c>
      <c r="P785" s="11">
        <f t="shared" si="119"/>
        <v>0</v>
      </c>
    </row>
    <row r="786" spans="1:16">
      <c r="A786" s="9">
        <f t="shared" si="120"/>
        <v>11</v>
      </c>
      <c r="B786" s="8" t="s">
        <v>834</v>
      </c>
      <c r="C786" s="8">
        <f>димвенканали!C786</f>
        <v>47.3</v>
      </c>
      <c r="D786" s="8">
        <f>димвенканали!D786</f>
        <v>0</v>
      </c>
      <c r="E786" s="8">
        <f>димвенканали!E786</f>
        <v>0</v>
      </c>
      <c r="F786" s="8">
        <f t="shared" si="114"/>
        <v>47.3</v>
      </c>
      <c r="G786" s="8"/>
      <c r="H786" s="8"/>
      <c r="I786" s="18">
        <v>0</v>
      </c>
      <c r="J786" s="18">
        <f t="shared" si="115"/>
        <v>0</v>
      </c>
      <c r="K786" s="10">
        <f t="shared" si="116"/>
        <v>0</v>
      </c>
      <c r="L786" s="10">
        <v>0</v>
      </c>
      <c r="M786" s="10">
        <v>0</v>
      </c>
      <c r="N786" s="201">
        <f t="shared" si="117"/>
        <v>0</v>
      </c>
      <c r="O786" s="10">
        <f t="shared" si="118"/>
        <v>0</v>
      </c>
      <c r="P786" s="11">
        <f t="shared" si="119"/>
        <v>0</v>
      </c>
    </row>
    <row r="787" spans="1:16">
      <c r="A787" s="9">
        <f t="shared" si="120"/>
        <v>12</v>
      </c>
      <c r="B787" s="8" t="s">
        <v>835</v>
      </c>
      <c r="C787" s="8">
        <f>димвенканали!C787</f>
        <v>133.19999999999999</v>
      </c>
      <c r="D787" s="8">
        <f>димвенканали!D787</f>
        <v>0</v>
      </c>
      <c r="E787" s="8">
        <f>димвенканали!E787</f>
        <v>0</v>
      </c>
      <c r="F787" s="8">
        <f t="shared" si="114"/>
        <v>133.19999999999999</v>
      </c>
      <c r="G787" s="8"/>
      <c r="H787" s="8"/>
      <c r="I787" s="18">
        <v>0</v>
      </c>
      <c r="J787" s="18">
        <f t="shared" si="115"/>
        <v>0</v>
      </c>
      <c r="K787" s="10">
        <f t="shared" si="116"/>
        <v>0</v>
      </c>
      <c r="L787" s="10">
        <v>0</v>
      </c>
      <c r="M787" s="10">
        <v>0</v>
      </c>
      <c r="N787" s="201">
        <f t="shared" si="117"/>
        <v>0</v>
      </c>
      <c r="O787" s="10">
        <f t="shared" si="118"/>
        <v>0</v>
      </c>
      <c r="P787" s="11">
        <f t="shared" si="119"/>
        <v>0</v>
      </c>
    </row>
    <row r="788" spans="1:16">
      <c r="A788" s="9">
        <f t="shared" si="120"/>
        <v>13</v>
      </c>
      <c r="B788" s="8" t="s">
        <v>836</v>
      </c>
      <c r="C788" s="8">
        <f>димвенканали!C788</f>
        <v>87.4</v>
      </c>
      <c r="D788" s="8">
        <f>димвенканали!D788</f>
        <v>0</v>
      </c>
      <c r="E788" s="8">
        <f>димвенканали!E788</f>
        <v>0</v>
      </c>
      <c r="F788" s="8">
        <f t="shared" si="114"/>
        <v>87.4</v>
      </c>
      <c r="G788" s="8"/>
      <c r="H788" s="8"/>
      <c r="I788" s="18">
        <v>0</v>
      </c>
      <c r="J788" s="18">
        <f t="shared" si="115"/>
        <v>0</v>
      </c>
      <c r="K788" s="10">
        <f t="shared" si="116"/>
        <v>0</v>
      </c>
      <c r="L788" s="10">
        <v>0</v>
      </c>
      <c r="M788" s="10">
        <v>0</v>
      </c>
      <c r="N788" s="201">
        <f t="shared" si="117"/>
        <v>0</v>
      </c>
      <c r="O788" s="10">
        <f t="shared" si="118"/>
        <v>0</v>
      </c>
      <c r="P788" s="11">
        <f t="shared" si="119"/>
        <v>0</v>
      </c>
    </row>
    <row r="789" spans="1:16">
      <c r="A789" s="9">
        <f t="shared" si="120"/>
        <v>14</v>
      </c>
      <c r="B789" s="8" t="s">
        <v>837</v>
      </c>
      <c r="C789" s="8">
        <f>димвенканали!C789</f>
        <v>102.5</v>
      </c>
      <c r="D789" s="8">
        <f>димвенканали!D789</f>
        <v>0</v>
      </c>
      <c r="E789" s="8">
        <f>димвенканали!E789</f>
        <v>0</v>
      </c>
      <c r="F789" s="8">
        <f t="shared" si="114"/>
        <v>102.5</v>
      </c>
      <c r="G789" s="8"/>
      <c r="H789" s="8"/>
      <c r="I789" s="18">
        <v>0</v>
      </c>
      <c r="J789" s="18">
        <f t="shared" si="115"/>
        <v>0</v>
      </c>
      <c r="K789" s="10">
        <f t="shared" si="116"/>
        <v>0</v>
      </c>
      <c r="L789" s="10">
        <v>0</v>
      </c>
      <c r="M789" s="10">
        <v>0</v>
      </c>
      <c r="N789" s="201">
        <f t="shared" si="117"/>
        <v>0</v>
      </c>
      <c r="O789" s="10">
        <f t="shared" si="118"/>
        <v>0</v>
      </c>
      <c r="P789" s="11">
        <f t="shared" si="119"/>
        <v>0</v>
      </c>
    </row>
    <row r="790" spans="1:16">
      <c r="A790" s="9">
        <f t="shared" si="120"/>
        <v>15</v>
      </c>
      <c r="B790" s="8" t="s">
        <v>838</v>
      </c>
      <c r="C790" s="8">
        <f>димвенканали!C790</f>
        <v>47.2</v>
      </c>
      <c r="D790" s="8">
        <f>димвенканали!D790</f>
        <v>0</v>
      </c>
      <c r="E790" s="8">
        <f>димвенканали!E790</f>
        <v>0</v>
      </c>
      <c r="F790" s="8">
        <f t="shared" si="114"/>
        <v>47.2</v>
      </c>
      <c r="G790" s="8"/>
      <c r="H790" s="8"/>
      <c r="I790" s="18">
        <v>0</v>
      </c>
      <c r="J790" s="18">
        <f t="shared" si="115"/>
        <v>0</v>
      </c>
      <c r="K790" s="10">
        <f t="shared" si="116"/>
        <v>0</v>
      </c>
      <c r="L790" s="10">
        <v>0</v>
      </c>
      <c r="M790" s="10">
        <v>0</v>
      </c>
      <c r="N790" s="201">
        <f t="shared" si="117"/>
        <v>0</v>
      </c>
      <c r="O790" s="10">
        <f t="shared" si="118"/>
        <v>0</v>
      </c>
      <c r="P790" s="11">
        <f t="shared" si="119"/>
        <v>0</v>
      </c>
    </row>
    <row r="791" spans="1:16">
      <c r="A791" s="9">
        <f t="shared" si="120"/>
        <v>16</v>
      </c>
      <c r="B791" s="8" t="s">
        <v>839</v>
      </c>
      <c r="C791" s="8">
        <f>димвенканали!C791</f>
        <v>138.08000000000001</v>
      </c>
      <c r="D791" s="8">
        <f>димвенканали!D791</f>
        <v>0</v>
      </c>
      <c r="E791" s="8">
        <f>димвенканали!E791</f>
        <v>0</v>
      </c>
      <c r="F791" s="8">
        <f t="shared" si="114"/>
        <v>138.08000000000001</v>
      </c>
      <c r="G791" s="8"/>
      <c r="H791" s="8"/>
      <c r="I791" s="18">
        <v>0</v>
      </c>
      <c r="J791" s="18">
        <f t="shared" si="115"/>
        <v>0</v>
      </c>
      <c r="K791" s="10">
        <f t="shared" si="116"/>
        <v>0</v>
      </c>
      <c r="L791" s="10">
        <v>0</v>
      </c>
      <c r="M791" s="10">
        <v>0</v>
      </c>
      <c r="N791" s="201">
        <f t="shared" si="117"/>
        <v>0</v>
      </c>
      <c r="O791" s="10">
        <f t="shared" si="118"/>
        <v>0</v>
      </c>
      <c r="P791" s="11">
        <f t="shared" si="119"/>
        <v>0</v>
      </c>
    </row>
    <row r="792" spans="1:16">
      <c r="A792" s="9">
        <f t="shared" si="120"/>
        <v>17</v>
      </c>
      <c r="B792" s="8" t="s">
        <v>840</v>
      </c>
      <c r="C792" s="8">
        <f>димвенканали!C792</f>
        <v>37.799999999999997</v>
      </c>
      <c r="D792" s="8">
        <f>димвенканали!D792</f>
        <v>0</v>
      </c>
      <c r="E792" s="8">
        <f>димвенканали!E792</f>
        <v>0</v>
      </c>
      <c r="F792" s="8">
        <f t="shared" si="114"/>
        <v>37.799999999999997</v>
      </c>
      <c r="G792" s="8"/>
      <c r="H792" s="8"/>
      <c r="I792" s="18">
        <v>0</v>
      </c>
      <c r="J792" s="18">
        <f t="shared" si="115"/>
        <v>0</v>
      </c>
      <c r="K792" s="10">
        <f t="shared" si="116"/>
        <v>0</v>
      </c>
      <c r="L792" s="10">
        <v>0</v>
      </c>
      <c r="M792" s="10">
        <v>0</v>
      </c>
      <c r="N792" s="201">
        <f t="shared" si="117"/>
        <v>0</v>
      </c>
      <c r="O792" s="10">
        <f t="shared" si="118"/>
        <v>0</v>
      </c>
      <c r="P792" s="11">
        <f t="shared" si="119"/>
        <v>0</v>
      </c>
    </row>
    <row r="793" spans="1:16">
      <c r="A793" s="9">
        <f t="shared" si="120"/>
        <v>18</v>
      </c>
      <c r="B793" s="8" t="s">
        <v>841</v>
      </c>
      <c r="C793" s="8">
        <f>димвенканали!C793</f>
        <v>85.49</v>
      </c>
      <c r="D793" s="8">
        <f>димвенканали!D793</f>
        <v>0</v>
      </c>
      <c r="E793" s="8">
        <f>димвенканали!E793</f>
        <v>0</v>
      </c>
      <c r="F793" s="8">
        <f t="shared" si="114"/>
        <v>85.49</v>
      </c>
      <c r="G793" s="8"/>
      <c r="H793" s="8"/>
      <c r="I793" s="18">
        <v>0</v>
      </c>
      <c r="J793" s="18">
        <f t="shared" si="115"/>
        <v>0</v>
      </c>
      <c r="K793" s="10">
        <f t="shared" si="116"/>
        <v>0</v>
      </c>
      <c r="L793" s="10">
        <v>0</v>
      </c>
      <c r="M793" s="10">
        <v>0</v>
      </c>
      <c r="N793" s="201">
        <f t="shared" si="117"/>
        <v>0</v>
      </c>
      <c r="O793" s="10">
        <f t="shared" si="118"/>
        <v>0</v>
      </c>
      <c r="P793" s="11">
        <f t="shared" si="119"/>
        <v>0</v>
      </c>
    </row>
    <row r="794" spans="1:16">
      <c r="A794" s="9">
        <f t="shared" si="120"/>
        <v>19</v>
      </c>
      <c r="B794" s="8" t="s">
        <v>842</v>
      </c>
      <c r="C794" s="8">
        <f>димвенканали!C794</f>
        <v>67.69</v>
      </c>
      <c r="D794" s="8">
        <f>димвенканали!D794</f>
        <v>0</v>
      </c>
      <c r="E794" s="8">
        <f>димвенканали!E794</f>
        <v>0</v>
      </c>
      <c r="F794" s="8">
        <f t="shared" si="114"/>
        <v>67.69</v>
      </c>
      <c r="G794" s="8"/>
      <c r="H794" s="8"/>
      <c r="I794" s="18">
        <v>0</v>
      </c>
      <c r="J794" s="18">
        <f t="shared" si="115"/>
        <v>0</v>
      </c>
      <c r="K794" s="10">
        <f t="shared" si="116"/>
        <v>0</v>
      </c>
      <c r="L794" s="10">
        <v>0</v>
      </c>
      <c r="M794" s="10">
        <v>0</v>
      </c>
      <c r="N794" s="201">
        <f t="shared" si="117"/>
        <v>0</v>
      </c>
      <c r="O794" s="10">
        <f t="shared" si="118"/>
        <v>0</v>
      </c>
      <c r="P794" s="11">
        <f t="shared" si="119"/>
        <v>0</v>
      </c>
    </row>
    <row r="795" spans="1:16">
      <c r="A795" s="9">
        <f t="shared" si="120"/>
        <v>20</v>
      </c>
      <c r="B795" s="8" t="s">
        <v>843</v>
      </c>
      <c r="C795" s="8">
        <f>димвенканали!C795</f>
        <v>97.3</v>
      </c>
      <c r="D795" s="8">
        <f>димвенканали!D795</f>
        <v>0</v>
      </c>
      <c r="E795" s="8">
        <f>димвенканали!E795</f>
        <v>0</v>
      </c>
      <c r="F795" s="8">
        <f t="shared" si="114"/>
        <v>97.3</v>
      </c>
      <c r="G795" s="8"/>
      <c r="H795" s="8"/>
      <c r="I795" s="18">
        <v>0</v>
      </c>
      <c r="J795" s="18">
        <f t="shared" si="115"/>
        <v>0</v>
      </c>
      <c r="K795" s="10">
        <f t="shared" si="116"/>
        <v>0</v>
      </c>
      <c r="L795" s="10">
        <v>0</v>
      </c>
      <c r="M795" s="10">
        <v>0</v>
      </c>
      <c r="N795" s="201">
        <f t="shared" si="117"/>
        <v>0</v>
      </c>
      <c r="O795" s="10">
        <f t="shared" si="118"/>
        <v>0</v>
      </c>
      <c r="P795" s="11">
        <f t="shared" si="119"/>
        <v>0</v>
      </c>
    </row>
    <row r="796" spans="1:16">
      <c r="A796" s="9">
        <f t="shared" si="120"/>
        <v>21</v>
      </c>
      <c r="B796" s="8" t="s">
        <v>844</v>
      </c>
      <c r="C796" s="8">
        <f>димвенканали!C796</f>
        <v>6972.44</v>
      </c>
      <c r="D796" s="8">
        <f>димвенканали!D796</f>
        <v>0</v>
      </c>
      <c r="E796" s="8">
        <f>димвенканали!E796</f>
        <v>123.3</v>
      </c>
      <c r="F796" s="8">
        <f t="shared" si="114"/>
        <v>7095.74</v>
      </c>
      <c r="G796" s="8">
        <v>890</v>
      </c>
      <c r="H796" s="8">
        <v>890</v>
      </c>
      <c r="I796" s="18">
        <v>1.0595238095238095</v>
      </c>
      <c r="J796" s="18">
        <f t="shared" si="115"/>
        <v>2137.0701190476188</v>
      </c>
      <c r="K796" s="10">
        <f t="shared" si="116"/>
        <v>785.80068277380951</v>
      </c>
      <c r="L796" s="10">
        <v>825.52797619047612</v>
      </c>
      <c r="M796" s="10">
        <v>52.849047619047624</v>
      </c>
      <c r="N796" s="201">
        <f t="shared" si="117"/>
        <v>52.849047619047624</v>
      </c>
      <c r="O796" s="10">
        <f t="shared" si="118"/>
        <v>3801.2478256309523</v>
      </c>
      <c r="P796" s="11">
        <f t="shared" si="119"/>
        <v>0.54518186253749801</v>
      </c>
    </row>
    <row r="797" spans="1:16">
      <c r="A797" s="9">
        <f t="shared" si="120"/>
        <v>22</v>
      </c>
      <c r="B797" s="8" t="s">
        <v>845</v>
      </c>
      <c r="C797" s="8">
        <f>димвенканали!C797</f>
        <v>2574.58</v>
      </c>
      <c r="D797" s="8">
        <f>димвенканали!D797</f>
        <v>0</v>
      </c>
      <c r="E797" s="8">
        <f>димвенканали!E797</f>
        <v>0</v>
      </c>
      <c r="F797" s="8">
        <f t="shared" si="114"/>
        <v>2574.58</v>
      </c>
      <c r="G797" s="8">
        <v>184.5</v>
      </c>
      <c r="H797" s="8">
        <v>184.5</v>
      </c>
      <c r="I797" s="18">
        <v>0.21964285714285714</v>
      </c>
      <c r="J797" s="18">
        <f t="shared" si="115"/>
        <v>443.02183928571429</v>
      </c>
      <c r="K797" s="10">
        <f t="shared" si="116"/>
        <v>162.89913030535715</v>
      </c>
      <c r="L797" s="10">
        <v>171.13473214285713</v>
      </c>
      <c r="M797" s="10">
        <v>10.955785714285716</v>
      </c>
      <c r="N797" s="201">
        <f t="shared" si="117"/>
        <v>10.955785714285716</v>
      </c>
      <c r="O797" s="10">
        <f t="shared" si="118"/>
        <v>788.01148744821433</v>
      </c>
      <c r="P797" s="11">
        <f t="shared" si="119"/>
        <v>0.30607380133777717</v>
      </c>
    </row>
    <row r="798" spans="1:16">
      <c r="A798" s="9">
        <f t="shared" si="120"/>
        <v>23</v>
      </c>
      <c r="B798" s="8" t="s">
        <v>846</v>
      </c>
      <c r="C798" s="8">
        <f>димвенканали!C798</f>
        <v>316.8</v>
      </c>
      <c r="D798" s="8">
        <f>димвенканали!D798</f>
        <v>0</v>
      </c>
      <c r="E798" s="8">
        <f>димвенканали!E798</f>
        <v>0</v>
      </c>
      <c r="F798" s="8">
        <f t="shared" si="114"/>
        <v>316.8</v>
      </c>
      <c r="G798" s="8"/>
      <c r="H798" s="8"/>
      <c r="I798" s="18">
        <v>0</v>
      </c>
      <c r="J798" s="18">
        <f t="shared" si="115"/>
        <v>0</v>
      </c>
      <c r="K798" s="10">
        <f t="shared" si="116"/>
        <v>0</v>
      </c>
      <c r="L798" s="10">
        <v>0</v>
      </c>
      <c r="M798" s="10">
        <v>0</v>
      </c>
      <c r="N798" s="201">
        <f t="shared" si="117"/>
        <v>0</v>
      </c>
      <c r="O798" s="10">
        <f t="shared" si="118"/>
        <v>0</v>
      </c>
      <c r="P798" s="11">
        <f t="shared" si="119"/>
        <v>0</v>
      </c>
    </row>
    <row r="799" spans="1:16">
      <c r="A799" s="9">
        <f t="shared" si="120"/>
        <v>24</v>
      </c>
      <c r="B799" s="8" t="s">
        <v>847</v>
      </c>
      <c r="C799" s="8">
        <f>димвенканали!C799</f>
        <v>665.9</v>
      </c>
      <c r="D799" s="8">
        <f>димвенканали!D799</f>
        <v>0</v>
      </c>
      <c r="E799" s="8">
        <f>димвенканали!E799</f>
        <v>0</v>
      </c>
      <c r="F799" s="8">
        <f t="shared" si="114"/>
        <v>665.9</v>
      </c>
      <c r="G799" s="8"/>
      <c r="H799" s="8"/>
      <c r="I799" s="18">
        <v>0</v>
      </c>
      <c r="J799" s="18">
        <f t="shared" si="115"/>
        <v>0</v>
      </c>
      <c r="K799" s="10">
        <f t="shared" si="116"/>
        <v>0</v>
      </c>
      <c r="L799" s="10">
        <v>0</v>
      </c>
      <c r="M799" s="10">
        <v>0</v>
      </c>
      <c r="N799" s="201">
        <f t="shared" si="117"/>
        <v>0</v>
      </c>
      <c r="O799" s="10">
        <f t="shared" si="118"/>
        <v>0</v>
      </c>
      <c r="P799" s="11">
        <f t="shared" si="119"/>
        <v>0</v>
      </c>
    </row>
    <row r="800" spans="1:16">
      <c r="A800" s="9">
        <f t="shared" si="120"/>
        <v>25</v>
      </c>
      <c r="B800" s="8" t="s">
        <v>848</v>
      </c>
      <c r="C800" s="8">
        <f>димвенканали!C800</f>
        <v>266.8</v>
      </c>
      <c r="D800" s="8">
        <f>димвенканали!D800</f>
        <v>0</v>
      </c>
      <c r="E800" s="8">
        <f>димвенканали!E800</f>
        <v>0</v>
      </c>
      <c r="F800" s="8">
        <f t="shared" si="114"/>
        <v>266.8</v>
      </c>
      <c r="G800" s="8"/>
      <c r="H800" s="8"/>
      <c r="I800" s="18">
        <v>0</v>
      </c>
      <c r="J800" s="18">
        <f t="shared" si="115"/>
        <v>0</v>
      </c>
      <c r="K800" s="10">
        <f t="shared" si="116"/>
        <v>0</v>
      </c>
      <c r="L800" s="10">
        <v>0</v>
      </c>
      <c r="M800" s="10">
        <v>0</v>
      </c>
      <c r="N800" s="201">
        <f t="shared" si="117"/>
        <v>0</v>
      </c>
      <c r="O800" s="10">
        <f t="shared" si="118"/>
        <v>0</v>
      </c>
      <c r="P800" s="11">
        <f t="shared" si="119"/>
        <v>0</v>
      </c>
    </row>
    <row r="801" spans="1:16">
      <c r="A801" s="9">
        <f t="shared" si="120"/>
        <v>26</v>
      </c>
      <c r="B801" s="8" t="s">
        <v>849</v>
      </c>
      <c r="C801" s="8">
        <f>димвенканали!C801</f>
        <v>1121.3800000000001</v>
      </c>
      <c r="D801" s="8">
        <f>димвенканали!D801</f>
        <v>0</v>
      </c>
      <c r="E801" s="8">
        <f>димвенканали!E801</f>
        <v>0</v>
      </c>
      <c r="F801" s="8">
        <f t="shared" si="114"/>
        <v>1121.3800000000001</v>
      </c>
      <c r="G801" s="8">
        <v>73</v>
      </c>
      <c r="H801" s="8">
        <v>73</v>
      </c>
      <c r="I801" s="18">
        <v>8.6904761904761901E-2</v>
      </c>
      <c r="J801" s="18">
        <f t="shared" si="115"/>
        <v>175.2877738095238</v>
      </c>
      <c r="K801" s="10">
        <f t="shared" si="116"/>
        <v>64.453314429761903</v>
      </c>
      <c r="L801" s="10">
        <v>67.711845238095236</v>
      </c>
      <c r="M801" s="10">
        <v>4.3348095238095237</v>
      </c>
      <c r="N801" s="201">
        <f t="shared" si="117"/>
        <v>4.3348095238095237</v>
      </c>
      <c r="O801" s="10">
        <f t="shared" si="118"/>
        <v>311.78774300119045</v>
      </c>
      <c r="P801" s="11">
        <f t="shared" si="119"/>
        <v>0.2780393292204163</v>
      </c>
    </row>
    <row r="802" spans="1:16">
      <c r="A802" s="9">
        <f t="shared" si="120"/>
        <v>27</v>
      </c>
      <c r="B802" s="8" t="s">
        <v>850</v>
      </c>
      <c r="C802" s="8">
        <f>димвенканали!C802</f>
        <v>141.09</v>
      </c>
      <c r="D802" s="8">
        <f>димвенканали!D802</f>
        <v>0</v>
      </c>
      <c r="E802" s="8">
        <f>димвенканали!E802</f>
        <v>0</v>
      </c>
      <c r="F802" s="8">
        <f t="shared" si="114"/>
        <v>141.09</v>
      </c>
      <c r="G802" s="8"/>
      <c r="H802" s="8"/>
      <c r="I802" s="18">
        <v>0</v>
      </c>
      <c r="J802" s="18">
        <f t="shared" si="115"/>
        <v>0</v>
      </c>
      <c r="K802" s="10">
        <f t="shared" si="116"/>
        <v>0</v>
      </c>
      <c r="L802" s="10">
        <v>0</v>
      </c>
      <c r="M802" s="10">
        <v>0</v>
      </c>
      <c r="N802" s="201">
        <f t="shared" si="117"/>
        <v>0</v>
      </c>
      <c r="O802" s="10">
        <f t="shared" si="118"/>
        <v>0</v>
      </c>
      <c r="P802" s="11">
        <f t="shared" si="119"/>
        <v>0</v>
      </c>
    </row>
    <row r="803" spans="1:16">
      <c r="A803" s="9">
        <f t="shared" si="120"/>
        <v>28</v>
      </c>
      <c r="B803" s="8" t="s">
        <v>851</v>
      </c>
      <c r="C803" s="8">
        <f>димвенканали!C803</f>
        <v>2011.1</v>
      </c>
      <c r="D803" s="8">
        <f>димвенканали!D803</f>
        <v>0</v>
      </c>
      <c r="E803" s="8">
        <f>димвенканали!E803</f>
        <v>0</v>
      </c>
      <c r="F803" s="8">
        <f t="shared" si="114"/>
        <v>2011.1</v>
      </c>
      <c r="G803" s="8">
        <v>185</v>
      </c>
      <c r="H803" s="8">
        <v>185</v>
      </c>
      <c r="I803" s="18">
        <v>0.22023809523809523</v>
      </c>
      <c r="J803" s="18">
        <f t="shared" si="115"/>
        <v>444.22244047619046</v>
      </c>
      <c r="K803" s="10">
        <f t="shared" si="116"/>
        <v>163.34059136309526</v>
      </c>
      <c r="L803" s="10">
        <v>171.59851190476189</v>
      </c>
      <c r="M803" s="10">
        <v>10.985476190476192</v>
      </c>
      <c r="N803" s="201">
        <f t="shared" si="117"/>
        <v>10.985476190476192</v>
      </c>
      <c r="O803" s="10">
        <f t="shared" si="118"/>
        <v>790.14701993452377</v>
      </c>
      <c r="P803" s="11">
        <f t="shared" si="119"/>
        <v>0.3928929540721614</v>
      </c>
    </row>
    <row r="804" spans="1:16">
      <c r="A804" s="9">
        <f t="shared" si="120"/>
        <v>29</v>
      </c>
      <c r="B804" s="8" t="s">
        <v>852</v>
      </c>
      <c r="C804" s="8">
        <f>димвенканали!C804</f>
        <v>166.08</v>
      </c>
      <c r="D804" s="8">
        <f>димвенканали!D804</f>
        <v>0</v>
      </c>
      <c r="E804" s="8">
        <f>димвенканали!E804</f>
        <v>0</v>
      </c>
      <c r="F804" s="8">
        <f t="shared" si="114"/>
        <v>166.08</v>
      </c>
      <c r="G804" s="8"/>
      <c r="H804" s="8"/>
      <c r="I804" s="18">
        <v>0</v>
      </c>
      <c r="J804" s="18">
        <f t="shared" si="115"/>
        <v>0</v>
      </c>
      <c r="K804" s="10">
        <f t="shared" si="116"/>
        <v>0</v>
      </c>
      <c r="L804" s="10">
        <v>0</v>
      </c>
      <c r="M804" s="10">
        <v>0</v>
      </c>
      <c r="N804" s="201">
        <f t="shared" si="117"/>
        <v>0</v>
      </c>
      <c r="O804" s="10">
        <f t="shared" si="118"/>
        <v>0</v>
      </c>
      <c r="P804" s="11">
        <f t="shared" si="119"/>
        <v>0</v>
      </c>
    </row>
    <row r="805" spans="1:16">
      <c r="A805" s="9">
        <f t="shared" si="120"/>
        <v>30</v>
      </c>
      <c r="B805" s="8" t="s">
        <v>853</v>
      </c>
      <c r="C805" s="8">
        <f>димвенканали!C805</f>
        <v>1580.97</v>
      </c>
      <c r="D805" s="8">
        <f>димвенканали!D805</f>
        <v>103.95</v>
      </c>
      <c r="E805" s="8">
        <f>димвенканали!E805</f>
        <v>98.1</v>
      </c>
      <c r="F805" s="8">
        <f t="shared" si="114"/>
        <v>1783.02</v>
      </c>
      <c r="G805" s="8">
        <v>185</v>
      </c>
      <c r="H805" s="8">
        <v>185</v>
      </c>
      <c r="I805" s="18">
        <v>0.22023809523809523</v>
      </c>
      <c r="J805" s="18">
        <f t="shared" si="115"/>
        <v>444.22244047619046</v>
      </c>
      <c r="K805" s="10">
        <f t="shared" si="116"/>
        <v>163.34059136309526</v>
      </c>
      <c r="L805" s="10">
        <v>171.59851190476189</v>
      </c>
      <c r="M805" s="10">
        <v>10.985476190476192</v>
      </c>
      <c r="N805" s="201">
        <f t="shared" si="117"/>
        <v>10.985476190476192</v>
      </c>
      <c r="O805" s="10">
        <f t="shared" si="118"/>
        <v>790.14701993452377</v>
      </c>
      <c r="P805" s="11">
        <f t="shared" si="119"/>
        <v>0.49978621981095389</v>
      </c>
    </row>
    <row r="806" spans="1:16">
      <c r="A806" s="9">
        <f t="shared" si="120"/>
        <v>31</v>
      </c>
      <c r="B806" s="8" t="s">
        <v>854</v>
      </c>
      <c r="C806" s="8">
        <f>димвенканали!C806</f>
        <v>132.97999999999999</v>
      </c>
      <c r="D806" s="8">
        <f>димвенканали!D806</f>
        <v>0</v>
      </c>
      <c r="E806" s="8">
        <f>димвенканали!E806</f>
        <v>0</v>
      </c>
      <c r="F806" s="8">
        <f t="shared" si="114"/>
        <v>132.97999999999999</v>
      </c>
      <c r="G806" s="8"/>
      <c r="H806" s="8"/>
      <c r="I806" s="18">
        <v>0</v>
      </c>
      <c r="J806" s="18">
        <f t="shared" si="115"/>
        <v>0</v>
      </c>
      <c r="K806" s="10">
        <f t="shared" si="116"/>
        <v>0</v>
      </c>
      <c r="L806" s="10">
        <v>0</v>
      </c>
      <c r="M806" s="10">
        <v>0</v>
      </c>
      <c r="N806" s="201">
        <f t="shared" si="117"/>
        <v>0</v>
      </c>
      <c r="O806" s="10">
        <f t="shared" si="118"/>
        <v>0</v>
      </c>
      <c r="P806" s="11">
        <f t="shared" si="119"/>
        <v>0</v>
      </c>
    </row>
    <row r="807" spans="1:16">
      <c r="A807" s="9">
        <f t="shared" si="120"/>
        <v>32</v>
      </c>
      <c r="B807" s="8" t="s">
        <v>855</v>
      </c>
      <c r="C807" s="8">
        <f>димвенканали!C807</f>
        <v>386.3</v>
      </c>
      <c r="D807" s="8">
        <f>димвенканали!D807</f>
        <v>0</v>
      </c>
      <c r="E807" s="8">
        <f>димвенканали!E807</f>
        <v>0</v>
      </c>
      <c r="F807" s="8">
        <f t="shared" si="114"/>
        <v>386.3</v>
      </c>
      <c r="G807" s="8"/>
      <c r="H807" s="8"/>
      <c r="I807" s="18">
        <v>0</v>
      </c>
      <c r="J807" s="18">
        <f t="shared" si="115"/>
        <v>0</v>
      </c>
      <c r="K807" s="10">
        <f t="shared" si="116"/>
        <v>0</v>
      </c>
      <c r="L807" s="10">
        <v>0</v>
      </c>
      <c r="M807" s="10">
        <v>0</v>
      </c>
      <c r="N807" s="201">
        <f t="shared" si="117"/>
        <v>0</v>
      </c>
      <c r="O807" s="10">
        <f t="shared" ref="O807:O838" si="121">J807+K807+L807+N807</f>
        <v>0</v>
      </c>
      <c r="P807" s="11">
        <f t="shared" ref="P807:P838" si="122">O807/C807</f>
        <v>0</v>
      </c>
    </row>
    <row r="808" spans="1:16">
      <c r="A808" s="9">
        <f t="shared" si="120"/>
        <v>33</v>
      </c>
      <c r="B808" s="8" t="s">
        <v>856</v>
      </c>
      <c r="C808" s="8">
        <f>димвенканали!C808</f>
        <v>392.7</v>
      </c>
      <c r="D808" s="8">
        <f>димвенканали!D808</f>
        <v>0</v>
      </c>
      <c r="E808" s="8">
        <f>димвенканали!E808</f>
        <v>0</v>
      </c>
      <c r="F808" s="8">
        <f t="shared" si="114"/>
        <v>392.7</v>
      </c>
      <c r="G808" s="8"/>
      <c r="H808" s="8"/>
      <c r="I808" s="18">
        <v>0</v>
      </c>
      <c r="J808" s="18">
        <f t="shared" si="115"/>
        <v>0</v>
      </c>
      <c r="K808" s="10">
        <f t="shared" si="116"/>
        <v>0</v>
      </c>
      <c r="L808" s="10">
        <v>0</v>
      </c>
      <c r="M808" s="10">
        <v>0</v>
      </c>
      <c r="N808" s="201">
        <f t="shared" si="117"/>
        <v>0</v>
      </c>
      <c r="O808" s="10">
        <f t="shared" si="121"/>
        <v>0</v>
      </c>
      <c r="P808" s="11">
        <f t="shared" si="122"/>
        <v>0</v>
      </c>
    </row>
    <row r="809" spans="1:16">
      <c r="A809" s="9">
        <f t="shared" si="120"/>
        <v>34</v>
      </c>
      <c r="B809" s="8" t="s">
        <v>857</v>
      </c>
      <c r="C809" s="8">
        <f>димвенканали!C809</f>
        <v>392.7</v>
      </c>
      <c r="D809" s="8">
        <f>димвенканали!D809</f>
        <v>0</v>
      </c>
      <c r="E809" s="8">
        <f>димвенканали!E809</f>
        <v>0</v>
      </c>
      <c r="F809" s="8">
        <f t="shared" si="114"/>
        <v>392.7</v>
      </c>
      <c r="G809" s="8"/>
      <c r="H809" s="8"/>
      <c r="I809" s="18">
        <v>0</v>
      </c>
      <c r="J809" s="18">
        <f t="shared" si="115"/>
        <v>0</v>
      </c>
      <c r="K809" s="10">
        <f t="shared" si="116"/>
        <v>0</v>
      </c>
      <c r="L809" s="10">
        <v>0</v>
      </c>
      <c r="M809" s="10">
        <v>0</v>
      </c>
      <c r="N809" s="201">
        <f t="shared" si="117"/>
        <v>0</v>
      </c>
      <c r="O809" s="10">
        <f t="shared" si="121"/>
        <v>0</v>
      </c>
      <c r="P809" s="11">
        <f t="shared" si="122"/>
        <v>0</v>
      </c>
    </row>
    <row r="810" spans="1:16">
      <c r="A810" s="9">
        <f t="shared" si="120"/>
        <v>35</v>
      </c>
      <c r="B810" s="8" t="s">
        <v>858</v>
      </c>
      <c r="C810" s="8">
        <f>димвенканали!C810</f>
        <v>461.2</v>
      </c>
      <c r="D810" s="8">
        <f>димвенканали!D810</f>
        <v>0</v>
      </c>
      <c r="E810" s="8">
        <f>димвенканали!E810</f>
        <v>0</v>
      </c>
      <c r="F810" s="8">
        <f t="shared" si="114"/>
        <v>461.2</v>
      </c>
      <c r="G810" s="8"/>
      <c r="H810" s="8"/>
      <c r="I810" s="18">
        <v>0</v>
      </c>
      <c r="J810" s="18">
        <f t="shared" si="115"/>
        <v>0</v>
      </c>
      <c r="K810" s="10">
        <f t="shared" si="116"/>
        <v>0</v>
      </c>
      <c r="L810" s="10">
        <v>0</v>
      </c>
      <c r="M810" s="10">
        <v>0</v>
      </c>
      <c r="N810" s="201">
        <f t="shared" si="117"/>
        <v>0</v>
      </c>
      <c r="O810" s="10">
        <f t="shared" si="121"/>
        <v>0</v>
      </c>
      <c r="P810" s="11">
        <f t="shared" si="122"/>
        <v>0</v>
      </c>
    </row>
    <row r="811" spans="1:16">
      <c r="A811" s="9">
        <f t="shared" si="120"/>
        <v>36</v>
      </c>
      <c r="B811" s="8" t="s">
        <v>859</v>
      </c>
      <c r="C811" s="8">
        <f>димвенканали!C811</f>
        <v>399.3</v>
      </c>
      <c r="D811" s="8">
        <f>димвенканали!D811</f>
        <v>0</v>
      </c>
      <c r="E811" s="8">
        <f>димвенканали!E811</f>
        <v>0</v>
      </c>
      <c r="F811" s="8">
        <f t="shared" si="114"/>
        <v>399.3</v>
      </c>
      <c r="G811" s="8"/>
      <c r="H811" s="8"/>
      <c r="I811" s="18">
        <v>0</v>
      </c>
      <c r="J811" s="18">
        <f t="shared" si="115"/>
        <v>0</v>
      </c>
      <c r="K811" s="10">
        <f t="shared" si="116"/>
        <v>0</v>
      </c>
      <c r="L811" s="10">
        <v>0</v>
      </c>
      <c r="M811" s="10">
        <v>0</v>
      </c>
      <c r="N811" s="201">
        <f t="shared" si="117"/>
        <v>0</v>
      </c>
      <c r="O811" s="10">
        <f t="shared" si="121"/>
        <v>0</v>
      </c>
      <c r="P811" s="11">
        <f t="shared" si="122"/>
        <v>0</v>
      </c>
    </row>
    <row r="812" spans="1:16">
      <c r="A812" s="9">
        <f t="shared" si="120"/>
        <v>37</v>
      </c>
      <c r="B812" s="8" t="s">
        <v>860</v>
      </c>
      <c r="C812" s="8">
        <f>димвенканали!C812</f>
        <v>309.5</v>
      </c>
      <c r="D812" s="8">
        <f>димвенканали!D812</f>
        <v>0</v>
      </c>
      <c r="E812" s="8">
        <f>димвенканали!E812</f>
        <v>0</v>
      </c>
      <c r="F812" s="8">
        <f t="shared" si="114"/>
        <v>309.5</v>
      </c>
      <c r="G812" s="8"/>
      <c r="H812" s="8"/>
      <c r="I812" s="18">
        <v>0</v>
      </c>
      <c r="J812" s="18">
        <f t="shared" si="115"/>
        <v>0</v>
      </c>
      <c r="K812" s="10">
        <f t="shared" si="116"/>
        <v>0</v>
      </c>
      <c r="L812" s="10">
        <v>0</v>
      </c>
      <c r="M812" s="10">
        <v>0</v>
      </c>
      <c r="N812" s="201">
        <f t="shared" si="117"/>
        <v>0</v>
      </c>
      <c r="O812" s="10">
        <f t="shared" si="121"/>
        <v>0</v>
      </c>
      <c r="P812" s="11">
        <f t="shared" si="122"/>
        <v>0</v>
      </c>
    </row>
    <row r="813" spans="1:16">
      <c r="A813" s="9">
        <f t="shared" si="120"/>
        <v>38</v>
      </c>
      <c r="B813" s="8" t="s">
        <v>861</v>
      </c>
      <c r="C813" s="8">
        <f>димвенканали!C813</f>
        <v>1851.7</v>
      </c>
      <c r="D813" s="8">
        <f>димвенканали!D813</f>
        <v>0</v>
      </c>
      <c r="E813" s="8">
        <f>димвенканали!E813</f>
        <v>0</v>
      </c>
      <c r="F813" s="8">
        <f t="shared" si="114"/>
        <v>1851.7</v>
      </c>
      <c r="G813" s="8">
        <v>120</v>
      </c>
      <c r="H813" s="8">
        <v>120</v>
      </c>
      <c r="I813" s="18">
        <v>0.14285714285714285</v>
      </c>
      <c r="J813" s="18">
        <f t="shared" si="115"/>
        <v>288.14428571428567</v>
      </c>
      <c r="K813" s="10">
        <f t="shared" si="116"/>
        <v>105.95065385714285</v>
      </c>
      <c r="L813" s="10">
        <v>111.30714285714285</v>
      </c>
      <c r="M813" s="10">
        <v>7.1257142857142854</v>
      </c>
      <c r="N813" s="201">
        <f t="shared" si="117"/>
        <v>7.1257142857142854</v>
      </c>
      <c r="O813" s="10">
        <f t="shared" si="121"/>
        <v>512.52779671428561</v>
      </c>
      <c r="P813" s="11">
        <f t="shared" si="122"/>
        <v>0.27678770681767328</v>
      </c>
    </row>
    <row r="814" spans="1:16">
      <c r="A814" s="9">
        <f t="shared" si="120"/>
        <v>39</v>
      </c>
      <c r="B814" s="8" t="s">
        <v>862</v>
      </c>
      <c r="C814" s="8">
        <f>димвенканали!C814</f>
        <v>303</v>
      </c>
      <c r="D814" s="8">
        <f>димвенканали!D814</f>
        <v>0</v>
      </c>
      <c r="E814" s="8">
        <f>димвенканали!E814</f>
        <v>0</v>
      </c>
      <c r="F814" s="8">
        <f t="shared" si="114"/>
        <v>303</v>
      </c>
      <c r="G814" s="8"/>
      <c r="H814" s="8"/>
      <c r="I814" s="18">
        <v>0</v>
      </c>
      <c r="J814" s="18">
        <f t="shared" si="115"/>
        <v>0</v>
      </c>
      <c r="K814" s="10">
        <f t="shared" si="116"/>
        <v>0</v>
      </c>
      <c r="L814" s="10">
        <v>0</v>
      </c>
      <c r="M814" s="10">
        <v>0</v>
      </c>
      <c r="N814" s="201">
        <f t="shared" si="117"/>
        <v>0</v>
      </c>
      <c r="O814" s="10">
        <f t="shared" si="121"/>
        <v>0</v>
      </c>
      <c r="P814" s="11">
        <f t="shared" si="122"/>
        <v>0</v>
      </c>
    </row>
    <row r="815" spans="1:16">
      <c r="A815" s="9">
        <f t="shared" si="120"/>
        <v>40</v>
      </c>
      <c r="B815" s="8" t="s">
        <v>863</v>
      </c>
      <c r="C815" s="8">
        <f>димвенканали!C815</f>
        <v>23.6</v>
      </c>
      <c r="D815" s="8">
        <f>димвенканали!D815</f>
        <v>0</v>
      </c>
      <c r="E815" s="8">
        <f>димвенканали!E815</f>
        <v>0</v>
      </c>
      <c r="F815" s="8">
        <f t="shared" si="114"/>
        <v>23.6</v>
      </c>
      <c r="G815" s="8"/>
      <c r="H815" s="8"/>
      <c r="I815" s="18">
        <v>0</v>
      </c>
      <c r="J815" s="18">
        <f t="shared" si="115"/>
        <v>0</v>
      </c>
      <c r="K815" s="10">
        <f t="shared" si="116"/>
        <v>0</v>
      </c>
      <c r="L815" s="10">
        <v>0</v>
      </c>
      <c r="M815" s="10">
        <v>0</v>
      </c>
      <c r="N815" s="201">
        <f t="shared" si="117"/>
        <v>0</v>
      </c>
      <c r="O815" s="10">
        <f t="shared" si="121"/>
        <v>0</v>
      </c>
      <c r="P815" s="11">
        <f t="shared" si="122"/>
        <v>0</v>
      </c>
    </row>
    <row r="816" spans="1:16">
      <c r="A816" s="9">
        <f t="shared" si="120"/>
        <v>41</v>
      </c>
      <c r="B816" s="8" t="s">
        <v>864</v>
      </c>
      <c r="C816" s="8">
        <f>димвенканали!C816</f>
        <v>78.3</v>
      </c>
      <c r="D816" s="8">
        <f>димвенканали!D816</f>
        <v>0</v>
      </c>
      <c r="E816" s="8">
        <f>димвенканали!E816</f>
        <v>0</v>
      </c>
      <c r="F816" s="8">
        <f t="shared" si="114"/>
        <v>78.3</v>
      </c>
      <c r="G816" s="8"/>
      <c r="H816" s="8"/>
      <c r="I816" s="18">
        <v>0</v>
      </c>
      <c r="J816" s="18">
        <f t="shared" si="115"/>
        <v>0</v>
      </c>
      <c r="K816" s="10">
        <f t="shared" si="116"/>
        <v>0</v>
      </c>
      <c r="L816" s="10">
        <v>0</v>
      </c>
      <c r="M816" s="10">
        <v>0</v>
      </c>
      <c r="N816" s="201">
        <f t="shared" si="117"/>
        <v>0</v>
      </c>
      <c r="O816" s="10">
        <f t="shared" si="121"/>
        <v>0</v>
      </c>
      <c r="P816" s="11">
        <f t="shared" si="122"/>
        <v>0</v>
      </c>
    </row>
    <row r="817" spans="1:16">
      <c r="A817" s="9">
        <f t="shared" si="120"/>
        <v>42</v>
      </c>
      <c r="B817" s="8" t="s">
        <v>865</v>
      </c>
      <c r="C817" s="8">
        <f>димвенканали!C817</f>
        <v>42.8</v>
      </c>
      <c r="D817" s="8">
        <f>димвенканали!D817</f>
        <v>0</v>
      </c>
      <c r="E817" s="8">
        <f>димвенканали!E817</f>
        <v>0</v>
      </c>
      <c r="F817" s="8">
        <f t="shared" si="114"/>
        <v>42.8</v>
      </c>
      <c r="G817" s="8"/>
      <c r="H817" s="8"/>
      <c r="I817" s="18">
        <v>0</v>
      </c>
      <c r="J817" s="18">
        <f t="shared" si="115"/>
        <v>0</v>
      </c>
      <c r="K817" s="10">
        <f t="shared" si="116"/>
        <v>0</v>
      </c>
      <c r="L817" s="10">
        <v>0</v>
      </c>
      <c r="M817" s="10">
        <v>0</v>
      </c>
      <c r="N817" s="201">
        <f t="shared" si="117"/>
        <v>0</v>
      </c>
      <c r="O817" s="10">
        <f t="shared" si="121"/>
        <v>0</v>
      </c>
      <c r="P817" s="11">
        <f t="shared" si="122"/>
        <v>0</v>
      </c>
    </row>
    <row r="818" spans="1:16">
      <c r="A818" s="9">
        <f t="shared" si="120"/>
        <v>43</v>
      </c>
      <c r="B818" s="8" t="s">
        <v>866</v>
      </c>
      <c r="C818" s="8">
        <f>димвенканали!C818</f>
        <v>126.19</v>
      </c>
      <c r="D818" s="8">
        <f>димвенканали!D818</f>
        <v>0</v>
      </c>
      <c r="E818" s="8">
        <f>димвенканали!E818</f>
        <v>0</v>
      </c>
      <c r="F818" s="8">
        <f t="shared" si="114"/>
        <v>126.19</v>
      </c>
      <c r="G818" s="8"/>
      <c r="H818" s="8"/>
      <c r="I818" s="18">
        <v>0</v>
      </c>
      <c r="J818" s="18">
        <f t="shared" si="115"/>
        <v>0</v>
      </c>
      <c r="K818" s="10">
        <f t="shared" si="116"/>
        <v>0</v>
      </c>
      <c r="L818" s="10">
        <v>0</v>
      </c>
      <c r="M818" s="10">
        <v>0</v>
      </c>
      <c r="N818" s="201">
        <f t="shared" si="117"/>
        <v>0</v>
      </c>
      <c r="O818" s="10">
        <f t="shared" si="121"/>
        <v>0</v>
      </c>
      <c r="P818" s="11">
        <f t="shared" si="122"/>
        <v>0</v>
      </c>
    </row>
    <row r="819" spans="1:16">
      <c r="A819" s="9">
        <f t="shared" si="120"/>
        <v>44</v>
      </c>
      <c r="B819" s="8" t="s">
        <v>867</v>
      </c>
      <c r="C819" s="8">
        <f>димвенканали!C819</f>
        <v>91.2</v>
      </c>
      <c r="D819" s="8">
        <f>димвенканали!D819</f>
        <v>0</v>
      </c>
      <c r="E819" s="8">
        <f>димвенканали!E819</f>
        <v>0</v>
      </c>
      <c r="F819" s="8">
        <f t="shared" si="114"/>
        <v>91.2</v>
      </c>
      <c r="G819" s="8"/>
      <c r="H819" s="8"/>
      <c r="I819" s="18">
        <v>0</v>
      </c>
      <c r="J819" s="18">
        <f t="shared" si="115"/>
        <v>0</v>
      </c>
      <c r="K819" s="10">
        <f t="shared" si="116"/>
        <v>0</v>
      </c>
      <c r="L819" s="10">
        <v>0</v>
      </c>
      <c r="M819" s="10">
        <v>0</v>
      </c>
      <c r="N819" s="201">
        <f t="shared" si="117"/>
        <v>0</v>
      </c>
      <c r="O819" s="10">
        <f t="shared" si="121"/>
        <v>0</v>
      </c>
      <c r="P819" s="11">
        <f t="shared" si="122"/>
        <v>0</v>
      </c>
    </row>
    <row r="820" spans="1:16">
      <c r="A820" s="9">
        <f t="shared" si="120"/>
        <v>45</v>
      </c>
      <c r="B820" s="8" t="s">
        <v>868</v>
      </c>
      <c r="C820" s="8">
        <f>димвенканали!C820</f>
        <v>127</v>
      </c>
      <c r="D820" s="8">
        <f>димвенканали!D820</f>
        <v>0</v>
      </c>
      <c r="E820" s="8">
        <f>димвенканали!E820</f>
        <v>0</v>
      </c>
      <c r="F820" s="8">
        <f t="shared" si="114"/>
        <v>127</v>
      </c>
      <c r="G820" s="8"/>
      <c r="H820" s="8"/>
      <c r="I820" s="18">
        <v>0</v>
      </c>
      <c r="J820" s="18">
        <f t="shared" si="115"/>
        <v>0</v>
      </c>
      <c r="K820" s="10">
        <f t="shared" si="116"/>
        <v>0</v>
      </c>
      <c r="L820" s="10">
        <v>0</v>
      </c>
      <c r="M820" s="10">
        <v>0</v>
      </c>
      <c r="N820" s="201">
        <f t="shared" si="117"/>
        <v>0</v>
      </c>
      <c r="O820" s="10">
        <f t="shared" si="121"/>
        <v>0</v>
      </c>
      <c r="P820" s="11">
        <f t="shared" si="122"/>
        <v>0</v>
      </c>
    </row>
    <row r="821" spans="1:16">
      <c r="A821" s="9">
        <f t="shared" si="120"/>
        <v>46</v>
      </c>
      <c r="B821" s="8" t="s">
        <v>869</v>
      </c>
      <c r="C821" s="8">
        <f>димвенканали!C821</f>
        <v>83.1</v>
      </c>
      <c r="D821" s="8">
        <f>димвенканали!D821</f>
        <v>0</v>
      </c>
      <c r="E821" s="8">
        <f>димвенканали!E821</f>
        <v>0</v>
      </c>
      <c r="F821" s="8">
        <f t="shared" si="114"/>
        <v>83.1</v>
      </c>
      <c r="G821" s="8"/>
      <c r="H821" s="8"/>
      <c r="I821" s="18">
        <v>0</v>
      </c>
      <c r="J821" s="18">
        <f t="shared" si="115"/>
        <v>0</v>
      </c>
      <c r="K821" s="10">
        <f t="shared" si="116"/>
        <v>0</v>
      </c>
      <c r="L821" s="10">
        <v>0</v>
      </c>
      <c r="M821" s="10">
        <v>0</v>
      </c>
      <c r="N821" s="201">
        <f t="shared" si="117"/>
        <v>0</v>
      </c>
      <c r="O821" s="10">
        <f t="shared" si="121"/>
        <v>0</v>
      </c>
      <c r="P821" s="11">
        <f t="shared" si="122"/>
        <v>0</v>
      </c>
    </row>
    <row r="822" spans="1:16">
      <c r="A822" s="9">
        <f t="shared" si="120"/>
        <v>47</v>
      </c>
      <c r="B822" s="8" t="s">
        <v>870</v>
      </c>
      <c r="C822" s="8">
        <f>димвенканали!C822</f>
        <v>80.599999999999994</v>
      </c>
      <c r="D822" s="8">
        <f>димвенканали!D822</f>
        <v>0</v>
      </c>
      <c r="E822" s="8">
        <f>димвенканали!E822</f>
        <v>0</v>
      </c>
      <c r="F822" s="8">
        <f t="shared" si="114"/>
        <v>80.599999999999994</v>
      </c>
      <c r="G822" s="8"/>
      <c r="H822" s="8"/>
      <c r="I822" s="18">
        <v>0</v>
      </c>
      <c r="J822" s="18">
        <f t="shared" si="115"/>
        <v>0</v>
      </c>
      <c r="K822" s="10">
        <f t="shared" si="116"/>
        <v>0</v>
      </c>
      <c r="L822" s="10">
        <v>0</v>
      </c>
      <c r="M822" s="10">
        <v>0</v>
      </c>
      <c r="N822" s="201">
        <f t="shared" si="117"/>
        <v>0</v>
      </c>
      <c r="O822" s="10">
        <f t="shared" si="121"/>
        <v>0</v>
      </c>
      <c r="P822" s="11">
        <f t="shared" si="122"/>
        <v>0</v>
      </c>
    </row>
    <row r="823" spans="1:16">
      <c r="A823" s="9">
        <f t="shared" si="120"/>
        <v>48</v>
      </c>
      <c r="B823" s="8" t="s">
        <v>871</v>
      </c>
      <c r="C823" s="8">
        <f>димвенканали!C823</f>
        <v>103.8</v>
      </c>
      <c r="D823" s="8">
        <f>димвенканали!D823</f>
        <v>0</v>
      </c>
      <c r="E823" s="8">
        <f>димвенканали!E823</f>
        <v>0</v>
      </c>
      <c r="F823" s="8">
        <f t="shared" si="114"/>
        <v>103.8</v>
      </c>
      <c r="G823" s="8"/>
      <c r="H823" s="8"/>
      <c r="I823" s="18">
        <v>0</v>
      </c>
      <c r="J823" s="18">
        <f t="shared" si="115"/>
        <v>0</v>
      </c>
      <c r="K823" s="10">
        <f t="shared" si="116"/>
        <v>0</v>
      </c>
      <c r="L823" s="10">
        <v>0</v>
      </c>
      <c r="M823" s="10">
        <v>0</v>
      </c>
      <c r="N823" s="201">
        <f t="shared" si="117"/>
        <v>0</v>
      </c>
      <c r="O823" s="10">
        <f t="shared" si="121"/>
        <v>0</v>
      </c>
      <c r="P823" s="11">
        <f t="shared" si="122"/>
        <v>0</v>
      </c>
    </row>
    <row r="824" spans="1:16">
      <c r="A824" s="9">
        <f t="shared" si="120"/>
        <v>49</v>
      </c>
      <c r="B824" s="8" t="s">
        <v>872</v>
      </c>
      <c r="C824" s="8">
        <f>димвенканали!C824</f>
        <v>64.7</v>
      </c>
      <c r="D824" s="8">
        <f>димвенканали!D824</f>
        <v>0</v>
      </c>
      <c r="E824" s="8">
        <f>димвенканали!E824</f>
        <v>0</v>
      </c>
      <c r="F824" s="8">
        <f t="shared" si="114"/>
        <v>64.7</v>
      </c>
      <c r="G824" s="8"/>
      <c r="H824" s="8"/>
      <c r="I824" s="18">
        <v>0</v>
      </c>
      <c r="J824" s="18">
        <f t="shared" si="115"/>
        <v>0</v>
      </c>
      <c r="K824" s="10">
        <f t="shared" si="116"/>
        <v>0</v>
      </c>
      <c r="L824" s="10">
        <v>0</v>
      </c>
      <c r="M824" s="10">
        <v>0</v>
      </c>
      <c r="N824" s="201">
        <f t="shared" si="117"/>
        <v>0</v>
      </c>
      <c r="O824" s="10">
        <f t="shared" si="121"/>
        <v>0</v>
      </c>
      <c r="P824" s="11">
        <f t="shared" si="122"/>
        <v>0</v>
      </c>
    </row>
    <row r="825" spans="1:16">
      <c r="A825" s="9">
        <f t="shared" si="120"/>
        <v>50</v>
      </c>
      <c r="B825" s="8" t="s">
        <v>873</v>
      </c>
      <c r="C825" s="8">
        <f>димвенканали!C825</f>
        <v>211.4</v>
      </c>
      <c r="D825" s="8">
        <f>димвенканали!D825</f>
        <v>0</v>
      </c>
      <c r="E825" s="8">
        <f>димвенканали!E825</f>
        <v>0</v>
      </c>
      <c r="F825" s="8">
        <f t="shared" si="114"/>
        <v>211.4</v>
      </c>
      <c r="G825" s="8"/>
      <c r="H825" s="8"/>
      <c r="I825" s="18">
        <v>0</v>
      </c>
      <c r="J825" s="18">
        <f t="shared" si="115"/>
        <v>0</v>
      </c>
      <c r="K825" s="10">
        <f t="shared" si="116"/>
        <v>0</v>
      </c>
      <c r="L825" s="10">
        <v>0</v>
      </c>
      <c r="M825" s="10">
        <v>0</v>
      </c>
      <c r="N825" s="201">
        <f t="shared" si="117"/>
        <v>0</v>
      </c>
      <c r="O825" s="10">
        <f t="shared" si="121"/>
        <v>0</v>
      </c>
      <c r="P825" s="11">
        <f t="shared" si="122"/>
        <v>0</v>
      </c>
    </row>
    <row r="826" spans="1:16">
      <c r="A826" s="9">
        <f t="shared" si="120"/>
        <v>51</v>
      </c>
      <c r="B826" s="8" t="s">
        <v>874</v>
      </c>
      <c r="C826" s="8">
        <f>димвенканали!C826</f>
        <v>37.799999999999997</v>
      </c>
      <c r="D826" s="8">
        <f>димвенканали!D826</f>
        <v>0</v>
      </c>
      <c r="E826" s="8">
        <f>димвенканали!E826</f>
        <v>0</v>
      </c>
      <c r="F826" s="8">
        <f t="shared" si="114"/>
        <v>37.799999999999997</v>
      </c>
      <c r="G826" s="8"/>
      <c r="H826" s="8"/>
      <c r="I826" s="18">
        <v>0</v>
      </c>
      <c r="J826" s="18">
        <f t="shared" si="115"/>
        <v>0</v>
      </c>
      <c r="K826" s="10">
        <f t="shared" si="116"/>
        <v>0</v>
      </c>
      <c r="L826" s="10">
        <v>0</v>
      </c>
      <c r="M826" s="10">
        <v>0</v>
      </c>
      <c r="N826" s="201">
        <f t="shared" si="117"/>
        <v>0</v>
      </c>
      <c r="O826" s="10">
        <f t="shared" si="121"/>
        <v>0</v>
      </c>
      <c r="P826" s="11">
        <f t="shared" si="122"/>
        <v>0</v>
      </c>
    </row>
    <row r="827" spans="1:16">
      <c r="A827" s="9">
        <f t="shared" si="120"/>
        <v>52</v>
      </c>
      <c r="B827" s="8" t="s">
        <v>875</v>
      </c>
      <c r="C827" s="8">
        <f>димвенканали!C827</f>
        <v>74.099999999999994</v>
      </c>
      <c r="D827" s="8">
        <f>димвенканали!D827</f>
        <v>0</v>
      </c>
      <c r="E827" s="8">
        <f>димвенканали!E827</f>
        <v>0</v>
      </c>
      <c r="F827" s="8">
        <f t="shared" si="114"/>
        <v>74.099999999999994</v>
      </c>
      <c r="G827" s="8"/>
      <c r="H827" s="8"/>
      <c r="I827" s="18">
        <v>0</v>
      </c>
      <c r="J827" s="18">
        <f t="shared" si="115"/>
        <v>0</v>
      </c>
      <c r="K827" s="10">
        <f t="shared" si="116"/>
        <v>0</v>
      </c>
      <c r="L827" s="10">
        <v>0</v>
      </c>
      <c r="M827" s="10">
        <v>0</v>
      </c>
      <c r="N827" s="201">
        <f t="shared" si="117"/>
        <v>0</v>
      </c>
      <c r="O827" s="10">
        <f t="shared" si="121"/>
        <v>0</v>
      </c>
      <c r="P827" s="11">
        <f t="shared" si="122"/>
        <v>0</v>
      </c>
    </row>
    <row r="828" spans="1:16">
      <c r="A828" s="9">
        <f t="shared" si="120"/>
        <v>53</v>
      </c>
      <c r="B828" s="8" t="s">
        <v>876</v>
      </c>
      <c r="C828" s="8">
        <f>димвенканали!C828</f>
        <v>23.1</v>
      </c>
      <c r="D828" s="8">
        <f>димвенканали!D828</f>
        <v>0</v>
      </c>
      <c r="E828" s="8">
        <f>димвенканали!E828</f>
        <v>0</v>
      </c>
      <c r="F828" s="8">
        <f t="shared" ref="F828:F880" si="123">C828+D828+E828</f>
        <v>23.1</v>
      </c>
      <c r="G828" s="8"/>
      <c r="H828" s="8"/>
      <c r="I828" s="18">
        <v>0</v>
      </c>
      <c r="J828" s="18">
        <f t="shared" si="115"/>
        <v>0</v>
      </c>
      <c r="K828" s="10">
        <f t="shared" ref="K828:K880" si="124">J828*0.3677</f>
        <v>0</v>
      </c>
      <c r="L828" s="10">
        <v>0</v>
      </c>
      <c r="M828" s="10">
        <v>0</v>
      </c>
      <c r="N828" s="201">
        <f t="shared" si="117"/>
        <v>0</v>
      </c>
      <c r="O828" s="10">
        <f t="shared" si="121"/>
        <v>0</v>
      </c>
      <c r="P828" s="11">
        <f t="shared" si="122"/>
        <v>0</v>
      </c>
    </row>
    <row r="829" spans="1:16">
      <c r="A829" s="9">
        <f t="shared" si="120"/>
        <v>54</v>
      </c>
      <c r="B829" s="8" t="s">
        <v>877</v>
      </c>
      <c r="C829" s="8">
        <f>димвенканали!C829</f>
        <v>132.80000000000001</v>
      </c>
      <c r="D829" s="8">
        <f>димвенканали!D829</f>
        <v>0</v>
      </c>
      <c r="E829" s="8">
        <f>димвенканали!E829</f>
        <v>0</v>
      </c>
      <c r="F829" s="8">
        <f t="shared" si="123"/>
        <v>132.80000000000001</v>
      </c>
      <c r="G829" s="8"/>
      <c r="H829" s="8"/>
      <c r="I829" s="18">
        <v>0</v>
      </c>
      <c r="J829" s="18">
        <f t="shared" si="115"/>
        <v>0</v>
      </c>
      <c r="K829" s="10">
        <f t="shared" si="124"/>
        <v>0</v>
      </c>
      <c r="L829" s="10">
        <v>0</v>
      </c>
      <c r="M829" s="10">
        <v>0</v>
      </c>
      <c r="N829" s="201">
        <f t="shared" si="117"/>
        <v>0</v>
      </c>
      <c r="O829" s="10">
        <f t="shared" si="121"/>
        <v>0</v>
      </c>
      <c r="P829" s="11">
        <f t="shared" si="122"/>
        <v>0</v>
      </c>
    </row>
    <row r="830" spans="1:16">
      <c r="A830" s="9">
        <f t="shared" si="120"/>
        <v>55</v>
      </c>
      <c r="B830" s="8" t="s">
        <v>878</v>
      </c>
      <c r="C830" s="8">
        <f>димвенканали!C830</f>
        <v>3464.11</v>
      </c>
      <c r="D830" s="8">
        <f>димвенканали!D830</f>
        <v>203.9</v>
      </c>
      <c r="E830" s="8">
        <f>димвенканали!E830</f>
        <v>0</v>
      </c>
      <c r="F830" s="8">
        <f t="shared" si="123"/>
        <v>3668.01</v>
      </c>
      <c r="G830" s="8">
        <v>278</v>
      </c>
      <c r="H830" s="8">
        <v>278</v>
      </c>
      <c r="I830" s="18">
        <v>0.33095238095238094</v>
      </c>
      <c r="J830" s="18">
        <f t="shared" si="115"/>
        <v>667.53426190476193</v>
      </c>
      <c r="K830" s="10">
        <f t="shared" si="124"/>
        <v>245.45234810238099</v>
      </c>
      <c r="L830" s="10">
        <v>257.8615476190476</v>
      </c>
      <c r="M830" s="10">
        <v>16.507904761904761</v>
      </c>
      <c r="N830" s="201">
        <f t="shared" si="117"/>
        <v>16.507904761904761</v>
      </c>
      <c r="O830" s="10">
        <f t="shared" si="121"/>
        <v>1187.3560623880951</v>
      </c>
      <c r="P830" s="11">
        <f t="shared" si="122"/>
        <v>0.34275934147244025</v>
      </c>
    </row>
    <row r="831" spans="1:16">
      <c r="A831" s="9">
        <f t="shared" si="120"/>
        <v>56</v>
      </c>
      <c r="B831" s="8" t="s">
        <v>879</v>
      </c>
      <c r="C831" s="8">
        <f>димвенканали!C831</f>
        <v>3464.39</v>
      </c>
      <c r="D831" s="8">
        <f>димвенканали!D831</f>
        <v>0</v>
      </c>
      <c r="E831" s="8">
        <f>димвенканали!E831</f>
        <v>204.7</v>
      </c>
      <c r="F831" s="8">
        <f t="shared" si="123"/>
        <v>3669.0899999999997</v>
      </c>
      <c r="G831" s="8">
        <v>278</v>
      </c>
      <c r="H831" s="8">
        <v>278</v>
      </c>
      <c r="I831" s="18">
        <v>0.33095238095238094</v>
      </c>
      <c r="J831" s="18">
        <f t="shared" si="115"/>
        <v>667.53426190476193</v>
      </c>
      <c r="K831" s="10">
        <f t="shared" si="124"/>
        <v>245.45234810238099</v>
      </c>
      <c r="L831" s="10">
        <v>257.8615476190476</v>
      </c>
      <c r="M831" s="10">
        <v>16.507904761904761</v>
      </c>
      <c r="N831" s="201">
        <f t="shared" si="117"/>
        <v>16.507904761904761</v>
      </c>
      <c r="O831" s="10">
        <f t="shared" si="121"/>
        <v>1187.3560623880951</v>
      </c>
      <c r="P831" s="11">
        <f t="shared" si="122"/>
        <v>0.34273163887093983</v>
      </c>
    </row>
    <row r="832" spans="1:16">
      <c r="A832" s="9">
        <f t="shared" si="120"/>
        <v>57</v>
      </c>
      <c r="B832" s="8" t="s">
        <v>880</v>
      </c>
      <c r="C832" s="8">
        <f>димвенканали!C832</f>
        <v>31.4</v>
      </c>
      <c r="D832" s="8">
        <f>димвенканали!D832</f>
        <v>0</v>
      </c>
      <c r="E832" s="8">
        <f>димвенканали!E832</f>
        <v>0</v>
      </c>
      <c r="F832" s="8">
        <f t="shared" si="123"/>
        <v>31.4</v>
      </c>
      <c r="G832" s="8"/>
      <c r="H832" s="8"/>
      <c r="I832" s="18">
        <v>0</v>
      </c>
      <c r="J832" s="18">
        <f t="shared" si="115"/>
        <v>0</v>
      </c>
      <c r="K832" s="10">
        <f t="shared" si="124"/>
        <v>0</v>
      </c>
      <c r="L832" s="10">
        <v>0</v>
      </c>
      <c r="M832" s="10">
        <v>0</v>
      </c>
      <c r="N832" s="201">
        <f t="shared" si="117"/>
        <v>0</v>
      </c>
      <c r="O832" s="10">
        <f t="shared" si="121"/>
        <v>0</v>
      </c>
      <c r="P832" s="11">
        <f t="shared" si="122"/>
        <v>0</v>
      </c>
    </row>
    <row r="833" spans="1:16">
      <c r="A833" s="9">
        <f t="shared" si="120"/>
        <v>58</v>
      </c>
      <c r="B833" s="8" t="s">
        <v>881</v>
      </c>
      <c r="C833" s="8">
        <f>димвенканали!C833</f>
        <v>71.5</v>
      </c>
      <c r="D833" s="8">
        <f>димвенканали!D833</f>
        <v>0</v>
      </c>
      <c r="E833" s="8">
        <f>димвенканали!E833</f>
        <v>0</v>
      </c>
      <c r="F833" s="8">
        <f t="shared" si="123"/>
        <v>71.5</v>
      </c>
      <c r="G833" s="8"/>
      <c r="H833" s="8"/>
      <c r="I833" s="18">
        <v>0</v>
      </c>
      <c r="J833" s="18">
        <f t="shared" si="115"/>
        <v>0</v>
      </c>
      <c r="K833" s="10">
        <f t="shared" si="124"/>
        <v>0</v>
      </c>
      <c r="L833" s="10">
        <v>0</v>
      </c>
      <c r="M833" s="10">
        <v>0</v>
      </c>
      <c r="N833" s="201">
        <f t="shared" si="117"/>
        <v>0</v>
      </c>
      <c r="O833" s="10">
        <f t="shared" si="121"/>
        <v>0</v>
      </c>
      <c r="P833" s="11">
        <f t="shared" si="122"/>
        <v>0</v>
      </c>
    </row>
    <row r="834" spans="1:16">
      <c r="A834" s="9">
        <f t="shared" si="120"/>
        <v>59</v>
      </c>
      <c r="B834" s="8" t="s">
        <v>882</v>
      </c>
      <c r="C834" s="8">
        <f>димвенканали!C834</f>
        <v>44</v>
      </c>
      <c r="D834" s="8">
        <f>димвенканали!D834</f>
        <v>0</v>
      </c>
      <c r="E834" s="8">
        <f>димвенканали!E834</f>
        <v>0</v>
      </c>
      <c r="F834" s="8">
        <f t="shared" si="123"/>
        <v>44</v>
      </c>
      <c r="G834" s="8"/>
      <c r="H834" s="8"/>
      <c r="I834" s="18">
        <v>0</v>
      </c>
      <c r="J834" s="18">
        <f t="shared" si="115"/>
        <v>0</v>
      </c>
      <c r="K834" s="10">
        <f t="shared" si="124"/>
        <v>0</v>
      </c>
      <c r="L834" s="10">
        <v>0</v>
      </c>
      <c r="M834" s="10">
        <v>0</v>
      </c>
      <c r="N834" s="201">
        <f t="shared" si="117"/>
        <v>0</v>
      </c>
      <c r="O834" s="10">
        <f t="shared" si="121"/>
        <v>0</v>
      </c>
      <c r="P834" s="11">
        <f t="shared" si="122"/>
        <v>0</v>
      </c>
    </row>
    <row r="835" spans="1:16">
      <c r="A835" s="9">
        <f t="shared" si="120"/>
        <v>60</v>
      </c>
      <c r="B835" s="8" t="s">
        <v>883</v>
      </c>
      <c r="C835" s="8">
        <f>димвенканали!C835</f>
        <v>89.5</v>
      </c>
      <c r="D835" s="8">
        <f>димвенканали!D835</f>
        <v>0</v>
      </c>
      <c r="E835" s="8">
        <f>димвенканали!E835</f>
        <v>0</v>
      </c>
      <c r="F835" s="8">
        <f t="shared" si="123"/>
        <v>89.5</v>
      </c>
      <c r="G835" s="8"/>
      <c r="H835" s="8"/>
      <c r="I835" s="18">
        <v>0</v>
      </c>
      <c r="J835" s="18">
        <f t="shared" si="115"/>
        <v>0</v>
      </c>
      <c r="K835" s="10">
        <f t="shared" si="124"/>
        <v>0</v>
      </c>
      <c r="L835" s="10">
        <v>0</v>
      </c>
      <c r="M835" s="10">
        <v>0</v>
      </c>
      <c r="N835" s="201">
        <f t="shared" si="117"/>
        <v>0</v>
      </c>
      <c r="O835" s="10">
        <f t="shared" si="121"/>
        <v>0</v>
      </c>
      <c r="P835" s="11">
        <f t="shared" si="122"/>
        <v>0</v>
      </c>
    </row>
    <row r="836" spans="1:16">
      <c r="A836" s="9">
        <f t="shared" si="120"/>
        <v>61</v>
      </c>
      <c r="B836" s="8" t="s">
        <v>884</v>
      </c>
      <c r="C836" s="8">
        <f>димвенканали!C836</f>
        <v>160.9</v>
      </c>
      <c r="D836" s="8">
        <f>димвенканали!D836</f>
        <v>0</v>
      </c>
      <c r="E836" s="8">
        <f>димвенканали!E836</f>
        <v>0</v>
      </c>
      <c r="F836" s="8">
        <f t="shared" si="123"/>
        <v>160.9</v>
      </c>
      <c r="G836" s="8"/>
      <c r="H836" s="8"/>
      <c r="I836" s="18">
        <v>0</v>
      </c>
      <c r="J836" s="18">
        <f t="shared" si="115"/>
        <v>0</v>
      </c>
      <c r="K836" s="10">
        <f t="shared" si="124"/>
        <v>0</v>
      </c>
      <c r="L836" s="10">
        <v>0</v>
      </c>
      <c r="M836" s="10">
        <v>0</v>
      </c>
      <c r="N836" s="201">
        <f t="shared" si="117"/>
        <v>0</v>
      </c>
      <c r="O836" s="10">
        <f t="shared" si="121"/>
        <v>0</v>
      </c>
      <c r="P836" s="11">
        <f t="shared" si="122"/>
        <v>0</v>
      </c>
    </row>
    <row r="837" spans="1:16">
      <c r="A837" s="9">
        <f t="shared" si="120"/>
        <v>62</v>
      </c>
      <c r="B837" s="8" t="s">
        <v>885</v>
      </c>
      <c r="C837" s="8">
        <f>димвенканали!C837</f>
        <v>6819.2</v>
      </c>
      <c r="D837" s="8">
        <f>димвенканали!D837</f>
        <v>0</v>
      </c>
      <c r="E837" s="8">
        <f>димвенканали!E837</f>
        <v>390.5</v>
      </c>
      <c r="F837" s="8">
        <f t="shared" si="123"/>
        <v>7209.7</v>
      </c>
      <c r="G837" s="8">
        <v>778.5</v>
      </c>
      <c r="H837" s="8">
        <v>778.5</v>
      </c>
      <c r="I837" s="18">
        <v>0.92678571428571432</v>
      </c>
      <c r="J837" s="18">
        <f t="shared" si="115"/>
        <v>1869.3360535714287</v>
      </c>
      <c r="K837" s="10">
        <f t="shared" si="124"/>
        <v>687.35486689821437</v>
      </c>
      <c r="L837" s="10">
        <v>722.10508928571426</v>
      </c>
      <c r="M837" s="10">
        <v>46.228071428571432</v>
      </c>
      <c r="N837" s="201">
        <f t="shared" si="117"/>
        <v>46.228071428571432</v>
      </c>
      <c r="O837" s="10">
        <f t="shared" si="121"/>
        <v>3325.024081183929</v>
      </c>
      <c r="P837" s="11">
        <f t="shared" si="122"/>
        <v>0.48759738403096098</v>
      </c>
    </row>
    <row r="838" spans="1:16">
      <c r="A838" s="9">
        <f t="shared" si="120"/>
        <v>63</v>
      </c>
      <c r="B838" s="8" t="s">
        <v>886</v>
      </c>
      <c r="C838" s="8">
        <f>димвенканали!C838</f>
        <v>6078.6</v>
      </c>
      <c r="D838" s="8">
        <f>димвенканали!D838</f>
        <v>0</v>
      </c>
      <c r="E838" s="8">
        <f>димвенканали!E838</f>
        <v>0</v>
      </c>
      <c r="F838" s="8">
        <f t="shared" si="123"/>
        <v>6078.6</v>
      </c>
      <c r="G838" s="8">
        <v>861.5</v>
      </c>
      <c r="H838" s="8">
        <v>861.5</v>
      </c>
      <c r="I838" s="18">
        <v>1.025595238095238</v>
      </c>
      <c r="J838" s="18">
        <f t="shared" si="115"/>
        <v>2068.6358511904759</v>
      </c>
      <c r="K838" s="10">
        <f t="shared" si="124"/>
        <v>760.63740248273803</v>
      </c>
      <c r="L838" s="10">
        <v>799.09252976190464</v>
      </c>
      <c r="M838" s="10">
        <v>51.156690476190477</v>
      </c>
      <c r="N838" s="201">
        <f t="shared" si="117"/>
        <v>51.156690476190477</v>
      </c>
      <c r="O838" s="10">
        <f t="shared" si="121"/>
        <v>3679.5224739113087</v>
      </c>
      <c r="P838" s="11">
        <f t="shared" si="122"/>
        <v>0.60532400123569707</v>
      </c>
    </row>
    <row r="839" spans="1:16">
      <c r="A839" s="9">
        <f t="shared" si="120"/>
        <v>64</v>
      </c>
      <c r="B839" s="8" t="s">
        <v>887</v>
      </c>
      <c r="C839" s="8">
        <f>димвенканали!C839</f>
        <v>69</v>
      </c>
      <c r="D839" s="8">
        <f>димвенканали!D839</f>
        <v>0</v>
      </c>
      <c r="E839" s="8">
        <f>димвенканали!E839</f>
        <v>0</v>
      </c>
      <c r="F839" s="8">
        <f t="shared" si="123"/>
        <v>69</v>
      </c>
      <c r="G839" s="8"/>
      <c r="H839" s="8"/>
      <c r="I839" s="18">
        <v>0</v>
      </c>
      <c r="J839" s="18">
        <f t="shared" ref="J839:J901" si="125">I839*$J$2</f>
        <v>0</v>
      </c>
      <c r="K839" s="10">
        <f t="shared" si="124"/>
        <v>0</v>
      </c>
      <c r="L839" s="10">
        <v>0</v>
      </c>
      <c r="M839" s="10">
        <v>0</v>
      </c>
      <c r="N839" s="201">
        <f t="shared" si="117"/>
        <v>0</v>
      </c>
      <c r="O839" s="10">
        <f t="shared" ref="O839:O869" si="126">J839+K839+L839+N839</f>
        <v>0</v>
      </c>
      <c r="P839" s="11">
        <f t="shared" ref="P839:P869" si="127">O839/C839</f>
        <v>0</v>
      </c>
    </row>
    <row r="840" spans="1:16">
      <c r="A840" s="9">
        <f t="shared" si="120"/>
        <v>65</v>
      </c>
      <c r="B840" s="14" t="s">
        <v>888</v>
      </c>
      <c r="C840" s="8">
        <f>димвенканали!C840</f>
        <v>87.8</v>
      </c>
      <c r="D840" s="8">
        <f>димвенканали!D840</f>
        <v>0</v>
      </c>
      <c r="E840" s="8">
        <f>димвенканали!E840</f>
        <v>0</v>
      </c>
      <c r="F840" s="8">
        <f t="shared" si="123"/>
        <v>87.8</v>
      </c>
      <c r="G840" s="8"/>
      <c r="H840" s="8"/>
      <c r="I840" s="18">
        <v>0</v>
      </c>
      <c r="J840" s="18">
        <f t="shared" si="125"/>
        <v>0</v>
      </c>
      <c r="K840" s="10">
        <f t="shared" si="124"/>
        <v>0</v>
      </c>
      <c r="L840" s="10">
        <v>0</v>
      </c>
      <c r="M840" s="10">
        <v>0</v>
      </c>
      <c r="N840" s="201">
        <f t="shared" ref="N840:N903" si="128">M840*$N$2</f>
        <v>0</v>
      </c>
      <c r="O840" s="10">
        <f t="shared" si="126"/>
        <v>0</v>
      </c>
      <c r="P840" s="11">
        <f t="shared" si="127"/>
        <v>0</v>
      </c>
    </row>
    <row r="841" spans="1:16">
      <c r="A841" s="9">
        <f t="shared" si="120"/>
        <v>66</v>
      </c>
      <c r="B841" s="14" t="s">
        <v>889</v>
      </c>
      <c r="C841" s="8">
        <f>димвенканали!C841</f>
        <v>204.9</v>
      </c>
      <c r="D841" s="8">
        <f>димвенканали!D841</f>
        <v>0</v>
      </c>
      <c r="E841" s="8">
        <f>димвенканали!E841</f>
        <v>0</v>
      </c>
      <c r="F841" s="8">
        <f t="shared" si="123"/>
        <v>204.9</v>
      </c>
      <c r="G841" s="8"/>
      <c r="H841" s="8"/>
      <c r="I841" s="18">
        <v>0</v>
      </c>
      <c r="J841" s="18">
        <f t="shared" si="125"/>
        <v>0</v>
      </c>
      <c r="K841" s="10">
        <f t="shared" si="124"/>
        <v>0</v>
      </c>
      <c r="L841" s="10">
        <v>0</v>
      </c>
      <c r="M841" s="10">
        <v>0</v>
      </c>
      <c r="N841" s="201">
        <f t="shared" si="128"/>
        <v>0</v>
      </c>
      <c r="O841" s="10">
        <f t="shared" si="126"/>
        <v>0</v>
      </c>
      <c r="P841" s="11">
        <f t="shared" si="127"/>
        <v>0</v>
      </c>
    </row>
    <row r="842" spans="1:16">
      <c r="A842" s="9">
        <f t="shared" ref="A842:A905" si="129">1+A841</f>
        <v>67</v>
      </c>
      <c r="B842" s="14" t="s">
        <v>890</v>
      </c>
      <c r="C842" s="8">
        <f>димвенканали!C842</f>
        <v>119.9</v>
      </c>
      <c r="D842" s="8">
        <f>димвенканали!D842</f>
        <v>0</v>
      </c>
      <c r="E842" s="8">
        <f>димвенканали!E842</f>
        <v>0</v>
      </c>
      <c r="F842" s="8">
        <f t="shared" si="123"/>
        <v>119.9</v>
      </c>
      <c r="G842" s="8"/>
      <c r="H842" s="8"/>
      <c r="I842" s="18">
        <v>0</v>
      </c>
      <c r="J842" s="18">
        <f t="shared" si="125"/>
        <v>0</v>
      </c>
      <c r="K842" s="10">
        <f t="shared" si="124"/>
        <v>0</v>
      </c>
      <c r="L842" s="10">
        <v>0</v>
      </c>
      <c r="M842" s="10">
        <v>0</v>
      </c>
      <c r="N842" s="201">
        <f t="shared" si="128"/>
        <v>0</v>
      </c>
      <c r="O842" s="10">
        <f t="shared" si="126"/>
        <v>0</v>
      </c>
      <c r="P842" s="11">
        <f t="shared" si="127"/>
        <v>0</v>
      </c>
    </row>
    <row r="843" spans="1:16">
      <c r="A843" s="9">
        <f t="shared" si="129"/>
        <v>68</v>
      </c>
      <c r="B843" s="14" t="s">
        <v>891</v>
      </c>
      <c r="C843" s="8">
        <f>димвенканали!C843</f>
        <v>111.8</v>
      </c>
      <c r="D843" s="8">
        <f>димвенканали!D843</f>
        <v>0</v>
      </c>
      <c r="E843" s="8">
        <f>димвенканали!E843</f>
        <v>0</v>
      </c>
      <c r="F843" s="8">
        <f t="shared" si="123"/>
        <v>111.8</v>
      </c>
      <c r="G843" s="8"/>
      <c r="H843" s="8"/>
      <c r="I843" s="18">
        <v>0</v>
      </c>
      <c r="J843" s="18">
        <f t="shared" si="125"/>
        <v>0</v>
      </c>
      <c r="K843" s="10">
        <f t="shared" si="124"/>
        <v>0</v>
      </c>
      <c r="L843" s="10">
        <v>0</v>
      </c>
      <c r="M843" s="10">
        <v>0</v>
      </c>
      <c r="N843" s="201">
        <f t="shared" si="128"/>
        <v>0</v>
      </c>
      <c r="O843" s="10">
        <f t="shared" si="126"/>
        <v>0</v>
      </c>
      <c r="P843" s="11">
        <f t="shared" si="127"/>
        <v>0</v>
      </c>
    </row>
    <row r="844" spans="1:16">
      <c r="A844" s="9">
        <f t="shared" si="129"/>
        <v>69</v>
      </c>
      <c r="B844" s="14" t="s">
        <v>892</v>
      </c>
      <c r="C844" s="8">
        <f>димвенканали!C844</f>
        <v>99</v>
      </c>
      <c r="D844" s="8">
        <f>димвенканали!D844</f>
        <v>0</v>
      </c>
      <c r="E844" s="8">
        <f>димвенканали!E844</f>
        <v>0</v>
      </c>
      <c r="F844" s="8">
        <f t="shared" si="123"/>
        <v>99</v>
      </c>
      <c r="G844" s="8"/>
      <c r="H844" s="8"/>
      <c r="I844" s="18">
        <v>0</v>
      </c>
      <c r="J844" s="18">
        <f t="shared" si="125"/>
        <v>0</v>
      </c>
      <c r="K844" s="10">
        <f t="shared" si="124"/>
        <v>0</v>
      </c>
      <c r="L844" s="10">
        <v>0</v>
      </c>
      <c r="M844" s="10">
        <v>0</v>
      </c>
      <c r="N844" s="201">
        <f t="shared" si="128"/>
        <v>0</v>
      </c>
      <c r="O844" s="10">
        <f t="shared" si="126"/>
        <v>0</v>
      </c>
      <c r="P844" s="11">
        <f t="shared" si="127"/>
        <v>0</v>
      </c>
    </row>
    <row r="845" spans="1:16">
      <c r="A845" s="9">
        <f t="shared" si="129"/>
        <v>70</v>
      </c>
      <c r="B845" s="14" t="s">
        <v>893</v>
      </c>
      <c r="C845" s="8">
        <f>димвенканали!C845</f>
        <v>39.5</v>
      </c>
      <c r="D845" s="8">
        <f>димвенканали!D845</f>
        <v>0</v>
      </c>
      <c r="E845" s="8">
        <f>димвенканали!E845</f>
        <v>0</v>
      </c>
      <c r="F845" s="8">
        <f t="shared" si="123"/>
        <v>39.5</v>
      </c>
      <c r="G845" s="8"/>
      <c r="H845" s="8"/>
      <c r="I845" s="18">
        <v>0</v>
      </c>
      <c r="J845" s="18">
        <f t="shared" si="125"/>
        <v>0</v>
      </c>
      <c r="K845" s="10">
        <f t="shared" si="124"/>
        <v>0</v>
      </c>
      <c r="L845" s="10">
        <v>0</v>
      </c>
      <c r="M845" s="10">
        <v>0</v>
      </c>
      <c r="N845" s="201">
        <f t="shared" si="128"/>
        <v>0</v>
      </c>
      <c r="O845" s="10">
        <f t="shared" si="126"/>
        <v>0</v>
      </c>
      <c r="P845" s="11">
        <f t="shared" si="127"/>
        <v>0</v>
      </c>
    </row>
    <row r="846" spans="1:16">
      <c r="A846" s="9">
        <f t="shared" si="129"/>
        <v>71</v>
      </c>
      <c r="B846" s="14" t="s">
        <v>894</v>
      </c>
      <c r="C846" s="8">
        <f>димвенканали!C846</f>
        <v>81.2</v>
      </c>
      <c r="D846" s="8">
        <f>димвенканали!D846</f>
        <v>0</v>
      </c>
      <c r="E846" s="8">
        <f>димвенканали!E846</f>
        <v>0</v>
      </c>
      <c r="F846" s="8">
        <f t="shared" si="123"/>
        <v>81.2</v>
      </c>
      <c r="G846" s="8"/>
      <c r="H846" s="8"/>
      <c r="I846" s="18">
        <v>0</v>
      </c>
      <c r="J846" s="18">
        <f t="shared" si="125"/>
        <v>0</v>
      </c>
      <c r="K846" s="10">
        <f t="shared" si="124"/>
        <v>0</v>
      </c>
      <c r="L846" s="10">
        <v>0</v>
      </c>
      <c r="M846" s="10">
        <v>0</v>
      </c>
      <c r="N846" s="201">
        <f t="shared" si="128"/>
        <v>0</v>
      </c>
      <c r="O846" s="10">
        <f t="shared" si="126"/>
        <v>0</v>
      </c>
      <c r="P846" s="11">
        <f t="shared" si="127"/>
        <v>0</v>
      </c>
    </row>
    <row r="847" spans="1:16">
      <c r="A847" s="9">
        <f t="shared" si="129"/>
        <v>72</v>
      </c>
      <c r="B847" s="14" t="s">
        <v>895</v>
      </c>
      <c r="C847" s="8">
        <f>димвенканали!C847</f>
        <v>60.2</v>
      </c>
      <c r="D847" s="8">
        <f>димвенканали!D847</f>
        <v>0</v>
      </c>
      <c r="E847" s="8">
        <f>димвенканали!E847</f>
        <v>0</v>
      </c>
      <c r="F847" s="8">
        <f t="shared" si="123"/>
        <v>60.2</v>
      </c>
      <c r="G847" s="8"/>
      <c r="H847" s="8"/>
      <c r="I847" s="18">
        <v>0</v>
      </c>
      <c r="J847" s="18">
        <f t="shared" si="125"/>
        <v>0</v>
      </c>
      <c r="K847" s="10">
        <f t="shared" si="124"/>
        <v>0</v>
      </c>
      <c r="L847" s="10">
        <v>0</v>
      </c>
      <c r="M847" s="10">
        <v>0</v>
      </c>
      <c r="N847" s="201">
        <f t="shared" si="128"/>
        <v>0</v>
      </c>
      <c r="O847" s="10">
        <f t="shared" si="126"/>
        <v>0</v>
      </c>
      <c r="P847" s="11">
        <f t="shared" si="127"/>
        <v>0</v>
      </c>
    </row>
    <row r="848" spans="1:16">
      <c r="A848" s="9">
        <f t="shared" si="129"/>
        <v>73</v>
      </c>
      <c r="B848" s="14" t="s">
        <v>896</v>
      </c>
      <c r="C848" s="8">
        <f>димвенканали!C848</f>
        <v>53.5</v>
      </c>
      <c r="D848" s="8">
        <f>димвенканали!D848</f>
        <v>0</v>
      </c>
      <c r="E848" s="8">
        <f>димвенканали!E848</f>
        <v>0</v>
      </c>
      <c r="F848" s="8">
        <f t="shared" si="123"/>
        <v>53.5</v>
      </c>
      <c r="G848" s="8"/>
      <c r="H848" s="8"/>
      <c r="I848" s="18">
        <v>0</v>
      </c>
      <c r="J848" s="18">
        <f t="shared" si="125"/>
        <v>0</v>
      </c>
      <c r="K848" s="10">
        <f t="shared" si="124"/>
        <v>0</v>
      </c>
      <c r="L848" s="10">
        <v>0</v>
      </c>
      <c r="M848" s="10">
        <v>0</v>
      </c>
      <c r="N848" s="201">
        <f t="shared" si="128"/>
        <v>0</v>
      </c>
      <c r="O848" s="10">
        <f t="shared" si="126"/>
        <v>0</v>
      </c>
      <c r="P848" s="11">
        <f t="shared" si="127"/>
        <v>0</v>
      </c>
    </row>
    <row r="849" spans="1:16">
      <c r="A849" s="9">
        <f t="shared" si="129"/>
        <v>74</v>
      </c>
      <c r="B849" s="8" t="s">
        <v>897</v>
      </c>
      <c r="C849" s="8">
        <f>димвенканали!C849</f>
        <v>104.2</v>
      </c>
      <c r="D849" s="8">
        <f>димвенканали!D849</f>
        <v>0</v>
      </c>
      <c r="E849" s="8">
        <f>димвенканали!E849</f>
        <v>0</v>
      </c>
      <c r="F849" s="8">
        <f t="shared" si="123"/>
        <v>104.2</v>
      </c>
      <c r="G849" s="8"/>
      <c r="H849" s="8"/>
      <c r="I849" s="18">
        <v>0</v>
      </c>
      <c r="J849" s="18">
        <f t="shared" si="125"/>
        <v>0</v>
      </c>
      <c r="K849" s="10">
        <f t="shared" si="124"/>
        <v>0</v>
      </c>
      <c r="L849" s="10">
        <v>0</v>
      </c>
      <c r="M849" s="10">
        <v>0</v>
      </c>
      <c r="N849" s="201">
        <f t="shared" si="128"/>
        <v>0</v>
      </c>
      <c r="O849" s="10">
        <f t="shared" si="126"/>
        <v>0</v>
      </c>
      <c r="P849" s="11">
        <f t="shared" si="127"/>
        <v>0</v>
      </c>
    </row>
    <row r="850" spans="1:16">
      <c r="A850" s="9">
        <f t="shared" si="129"/>
        <v>75</v>
      </c>
      <c r="B850" s="8" t="s">
        <v>898</v>
      </c>
      <c r="C850" s="8">
        <f>димвенканали!C850</f>
        <v>234.9</v>
      </c>
      <c r="D850" s="8">
        <f>димвенканали!D850</f>
        <v>0</v>
      </c>
      <c r="E850" s="8">
        <f>димвенканали!E850</f>
        <v>0</v>
      </c>
      <c r="F850" s="8">
        <f t="shared" si="123"/>
        <v>234.9</v>
      </c>
      <c r="G850" s="8"/>
      <c r="H850" s="8"/>
      <c r="I850" s="18">
        <v>0</v>
      </c>
      <c r="J850" s="18">
        <f t="shared" si="125"/>
        <v>0</v>
      </c>
      <c r="K850" s="10">
        <f t="shared" si="124"/>
        <v>0</v>
      </c>
      <c r="L850" s="10">
        <v>0</v>
      </c>
      <c r="M850" s="10">
        <v>0</v>
      </c>
      <c r="N850" s="201">
        <f t="shared" si="128"/>
        <v>0</v>
      </c>
      <c r="O850" s="10">
        <f t="shared" si="126"/>
        <v>0</v>
      </c>
      <c r="P850" s="11">
        <f t="shared" si="127"/>
        <v>0</v>
      </c>
    </row>
    <row r="851" spans="1:16">
      <c r="A851" s="9">
        <f t="shared" si="129"/>
        <v>76</v>
      </c>
      <c r="B851" s="8" t="s">
        <v>899</v>
      </c>
      <c r="C851" s="8">
        <f>димвенканали!C851</f>
        <v>71.7</v>
      </c>
      <c r="D851" s="8">
        <f>димвенканали!D851</f>
        <v>0</v>
      </c>
      <c r="E851" s="8">
        <f>димвенканали!E851</f>
        <v>0</v>
      </c>
      <c r="F851" s="8">
        <f t="shared" si="123"/>
        <v>71.7</v>
      </c>
      <c r="G851" s="8"/>
      <c r="H851" s="8"/>
      <c r="I851" s="18">
        <v>0</v>
      </c>
      <c r="J851" s="18">
        <f t="shared" si="125"/>
        <v>0</v>
      </c>
      <c r="K851" s="10">
        <f t="shared" si="124"/>
        <v>0</v>
      </c>
      <c r="L851" s="10">
        <v>0</v>
      </c>
      <c r="M851" s="10">
        <v>0</v>
      </c>
      <c r="N851" s="201">
        <f t="shared" si="128"/>
        <v>0</v>
      </c>
      <c r="O851" s="10">
        <f t="shared" si="126"/>
        <v>0</v>
      </c>
      <c r="P851" s="11">
        <f t="shared" si="127"/>
        <v>0</v>
      </c>
    </row>
    <row r="852" spans="1:16">
      <c r="A852" s="9">
        <f t="shared" si="129"/>
        <v>77</v>
      </c>
      <c r="B852" s="8" t="s">
        <v>900</v>
      </c>
      <c r="C852" s="8">
        <f>димвенканали!C852</f>
        <v>126.6</v>
      </c>
      <c r="D852" s="8">
        <f>димвенканали!D852</f>
        <v>0</v>
      </c>
      <c r="E852" s="8">
        <f>димвенканали!E852</f>
        <v>0</v>
      </c>
      <c r="F852" s="8">
        <f t="shared" si="123"/>
        <v>126.6</v>
      </c>
      <c r="G852" s="8"/>
      <c r="H852" s="8"/>
      <c r="I852" s="18">
        <v>0</v>
      </c>
      <c r="J852" s="18">
        <f t="shared" si="125"/>
        <v>0</v>
      </c>
      <c r="K852" s="10">
        <f t="shared" si="124"/>
        <v>0</v>
      </c>
      <c r="L852" s="10">
        <v>0</v>
      </c>
      <c r="M852" s="10">
        <v>0</v>
      </c>
      <c r="N852" s="201">
        <f t="shared" si="128"/>
        <v>0</v>
      </c>
      <c r="O852" s="10">
        <f t="shared" si="126"/>
        <v>0</v>
      </c>
      <c r="P852" s="11">
        <f t="shared" si="127"/>
        <v>0</v>
      </c>
    </row>
    <row r="853" spans="1:16">
      <c r="A853" s="9">
        <f t="shared" si="129"/>
        <v>78</v>
      </c>
      <c r="B853" s="8" t="s">
        <v>901</v>
      </c>
      <c r="C853" s="8">
        <f>димвенканали!C853</f>
        <v>89.7</v>
      </c>
      <c r="D853" s="8">
        <f>димвенканали!D853</f>
        <v>0</v>
      </c>
      <c r="E853" s="8">
        <f>димвенканали!E853</f>
        <v>0</v>
      </c>
      <c r="F853" s="8">
        <f t="shared" si="123"/>
        <v>89.7</v>
      </c>
      <c r="G853" s="8"/>
      <c r="H853" s="8"/>
      <c r="I853" s="18">
        <v>0</v>
      </c>
      <c r="J853" s="18">
        <f t="shared" si="125"/>
        <v>0</v>
      </c>
      <c r="K853" s="10">
        <f t="shared" si="124"/>
        <v>0</v>
      </c>
      <c r="L853" s="10">
        <v>0</v>
      </c>
      <c r="M853" s="10">
        <v>0</v>
      </c>
      <c r="N853" s="201">
        <f t="shared" si="128"/>
        <v>0</v>
      </c>
      <c r="O853" s="10">
        <f t="shared" si="126"/>
        <v>0</v>
      </c>
      <c r="P853" s="11">
        <f t="shared" si="127"/>
        <v>0</v>
      </c>
    </row>
    <row r="854" spans="1:16">
      <c r="A854" s="9">
        <f t="shared" si="129"/>
        <v>79</v>
      </c>
      <c r="B854" s="8" t="s">
        <v>902</v>
      </c>
      <c r="C854" s="8">
        <f>димвенканали!C854</f>
        <v>68.900000000000006</v>
      </c>
      <c r="D854" s="8">
        <f>димвенканали!D854</f>
        <v>0</v>
      </c>
      <c r="E854" s="8">
        <f>димвенканали!E854</f>
        <v>0</v>
      </c>
      <c r="F854" s="8">
        <f t="shared" si="123"/>
        <v>68.900000000000006</v>
      </c>
      <c r="G854" s="8"/>
      <c r="H854" s="8"/>
      <c r="I854" s="18">
        <v>0</v>
      </c>
      <c r="J854" s="18">
        <f t="shared" si="125"/>
        <v>0</v>
      </c>
      <c r="K854" s="10">
        <f t="shared" si="124"/>
        <v>0</v>
      </c>
      <c r="L854" s="10">
        <v>0</v>
      </c>
      <c r="M854" s="10">
        <v>0</v>
      </c>
      <c r="N854" s="201">
        <f t="shared" si="128"/>
        <v>0</v>
      </c>
      <c r="O854" s="10">
        <f t="shared" si="126"/>
        <v>0</v>
      </c>
      <c r="P854" s="11">
        <f t="shared" si="127"/>
        <v>0</v>
      </c>
    </row>
    <row r="855" spans="1:16">
      <c r="A855" s="9">
        <f t="shared" si="129"/>
        <v>80</v>
      </c>
      <c r="B855" s="8" t="s">
        <v>903</v>
      </c>
      <c r="C855" s="8">
        <f>димвенканали!C855</f>
        <v>82.2</v>
      </c>
      <c r="D855" s="8">
        <f>димвенканали!D855</f>
        <v>0</v>
      </c>
      <c r="E855" s="8">
        <f>димвенканали!E855</f>
        <v>0</v>
      </c>
      <c r="F855" s="8">
        <f t="shared" si="123"/>
        <v>82.2</v>
      </c>
      <c r="G855" s="8"/>
      <c r="H855" s="8"/>
      <c r="I855" s="18">
        <v>0</v>
      </c>
      <c r="J855" s="18">
        <f t="shared" si="125"/>
        <v>0</v>
      </c>
      <c r="K855" s="10">
        <f t="shared" si="124"/>
        <v>0</v>
      </c>
      <c r="L855" s="10">
        <v>0</v>
      </c>
      <c r="M855" s="10">
        <v>0</v>
      </c>
      <c r="N855" s="201">
        <f t="shared" si="128"/>
        <v>0</v>
      </c>
      <c r="O855" s="10">
        <f t="shared" si="126"/>
        <v>0</v>
      </c>
      <c r="P855" s="11">
        <f t="shared" si="127"/>
        <v>0</v>
      </c>
    </row>
    <row r="856" spans="1:16">
      <c r="A856" s="9">
        <f t="shared" si="129"/>
        <v>81</v>
      </c>
      <c r="B856" s="8" t="s">
        <v>904</v>
      </c>
      <c r="C856" s="8">
        <f>димвенканали!C856</f>
        <v>95.49</v>
      </c>
      <c r="D856" s="8">
        <f>димвенканали!D856</f>
        <v>0</v>
      </c>
      <c r="E856" s="8">
        <f>димвенканали!E856</f>
        <v>0</v>
      </c>
      <c r="F856" s="8">
        <f t="shared" si="123"/>
        <v>95.49</v>
      </c>
      <c r="G856" s="8"/>
      <c r="H856" s="8"/>
      <c r="I856" s="18">
        <v>0</v>
      </c>
      <c r="J856" s="18">
        <f t="shared" si="125"/>
        <v>0</v>
      </c>
      <c r="K856" s="10">
        <f t="shared" si="124"/>
        <v>0</v>
      </c>
      <c r="L856" s="10">
        <v>0</v>
      </c>
      <c r="M856" s="10">
        <v>0</v>
      </c>
      <c r="N856" s="201">
        <f t="shared" si="128"/>
        <v>0</v>
      </c>
      <c r="O856" s="10">
        <f t="shared" si="126"/>
        <v>0</v>
      </c>
      <c r="P856" s="11">
        <f t="shared" si="127"/>
        <v>0</v>
      </c>
    </row>
    <row r="857" spans="1:16">
      <c r="A857" s="9">
        <f t="shared" si="129"/>
        <v>82</v>
      </c>
      <c r="B857" s="8" t="s">
        <v>905</v>
      </c>
      <c r="C857" s="8">
        <f>димвенканали!C857</f>
        <v>152.59</v>
      </c>
      <c r="D857" s="8">
        <f>димвенканали!D857</f>
        <v>142.80000000000001</v>
      </c>
      <c r="E857" s="8">
        <f>димвенканали!E857</f>
        <v>0</v>
      </c>
      <c r="F857" s="8">
        <f t="shared" si="123"/>
        <v>295.39</v>
      </c>
      <c r="G857" s="8"/>
      <c r="H857" s="8"/>
      <c r="I857" s="18">
        <v>0</v>
      </c>
      <c r="J857" s="18">
        <f t="shared" si="125"/>
        <v>0</v>
      </c>
      <c r="K857" s="10">
        <f t="shared" si="124"/>
        <v>0</v>
      </c>
      <c r="L857" s="10">
        <v>0</v>
      </c>
      <c r="M857" s="10">
        <v>0</v>
      </c>
      <c r="N857" s="201">
        <f t="shared" si="128"/>
        <v>0</v>
      </c>
      <c r="O857" s="10">
        <f t="shared" si="126"/>
        <v>0</v>
      </c>
      <c r="P857" s="11">
        <f t="shared" si="127"/>
        <v>0</v>
      </c>
    </row>
    <row r="858" spans="1:16">
      <c r="A858" s="9">
        <f t="shared" si="129"/>
        <v>83</v>
      </c>
      <c r="B858" s="8" t="s">
        <v>906</v>
      </c>
      <c r="C858" s="8">
        <f>димвенканали!C858</f>
        <v>45.6</v>
      </c>
      <c r="D858" s="8">
        <f>димвенканали!D858</f>
        <v>0</v>
      </c>
      <c r="E858" s="8">
        <f>димвенканали!E858</f>
        <v>0</v>
      </c>
      <c r="F858" s="8">
        <f t="shared" si="123"/>
        <v>45.6</v>
      </c>
      <c r="G858" s="8"/>
      <c r="H858" s="8"/>
      <c r="I858" s="18">
        <v>0</v>
      </c>
      <c r="J858" s="18">
        <f t="shared" si="125"/>
        <v>0</v>
      </c>
      <c r="K858" s="10">
        <f t="shared" si="124"/>
        <v>0</v>
      </c>
      <c r="L858" s="10">
        <v>0</v>
      </c>
      <c r="M858" s="10">
        <v>0</v>
      </c>
      <c r="N858" s="201">
        <f t="shared" si="128"/>
        <v>0</v>
      </c>
      <c r="O858" s="10">
        <f t="shared" si="126"/>
        <v>0</v>
      </c>
      <c r="P858" s="11">
        <f t="shared" si="127"/>
        <v>0</v>
      </c>
    </row>
    <row r="859" spans="1:16">
      <c r="A859" s="9">
        <f t="shared" si="129"/>
        <v>84</v>
      </c>
      <c r="B859" s="8" t="s">
        <v>907</v>
      </c>
      <c r="C859" s="8">
        <f>димвенканали!C859</f>
        <v>220.1</v>
      </c>
      <c r="D859" s="8">
        <f>димвенканали!D859</f>
        <v>0</v>
      </c>
      <c r="E859" s="8">
        <f>димвенканали!E859</f>
        <v>0</v>
      </c>
      <c r="F859" s="8">
        <f t="shared" si="123"/>
        <v>220.1</v>
      </c>
      <c r="G859" s="8"/>
      <c r="H859" s="8"/>
      <c r="I859" s="18">
        <v>0</v>
      </c>
      <c r="J859" s="18">
        <f t="shared" si="125"/>
        <v>0</v>
      </c>
      <c r="K859" s="10">
        <f t="shared" si="124"/>
        <v>0</v>
      </c>
      <c r="L859" s="10">
        <v>0</v>
      </c>
      <c r="M859" s="10">
        <v>0</v>
      </c>
      <c r="N859" s="201">
        <f t="shared" si="128"/>
        <v>0</v>
      </c>
      <c r="O859" s="10">
        <f t="shared" si="126"/>
        <v>0</v>
      </c>
      <c r="P859" s="11">
        <f t="shared" si="127"/>
        <v>0</v>
      </c>
    </row>
    <row r="860" spans="1:16">
      <c r="A860" s="9">
        <f t="shared" si="129"/>
        <v>85</v>
      </c>
      <c r="B860" s="8" t="s">
        <v>908</v>
      </c>
      <c r="C860" s="8">
        <f>димвенканали!C860</f>
        <v>211.98</v>
      </c>
      <c r="D860" s="8">
        <f>димвенканали!D860</f>
        <v>0</v>
      </c>
      <c r="E860" s="8">
        <f>димвенканали!E860</f>
        <v>0</v>
      </c>
      <c r="F860" s="8">
        <f t="shared" si="123"/>
        <v>211.98</v>
      </c>
      <c r="G860" s="8"/>
      <c r="H860" s="8"/>
      <c r="I860" s="18">
        <v>0</v>
      </c>
      <c r="J860" s="18">
        <f t="shared" si="125"/>
        <v>0</v>
      </c>
      <c r="K860" s="10">
        <f t="shared" si="124"/>
        <v>0</v>
      </c>
      <c r="L860" s="10">
        <v>0</v>
      </c>
      <c r="M860" s="10">
        <v>0</v>
      </c>
      <c r="N860" s="201">
        <f t="shared" si="128"/>
        <v>0</v>
      </c>
      <c r="O860" s="10">
        <f t="shared" si="126"/>
        <v>0</v>
      </c>
      <c r="P860" s="11">
        <f t="shared" si="127"/>
        <v>0</v>
      </c>
    </row>
    <row r="861" spans="1:16">
      <c r="A861" s="9">
        <f t="shared" si="129"/>
        <v>86</v>
      </c>
      <c r="B861" s="8" t="s">
        <v>909</v>
      </c>
      <c r="C861" s="8">
        <f>димвенканали!C861</f>
        <v>102.18</v>
      </c>
      <c r="D861" s="8">
        <f>димвенканали!D861</f>
        <v>0</v>
      </c>
      <c r="E861" s="8">
        <f>димвенканали!E861</f>
        <v>0</v>
      </c>
      <c r="F861" s="8">
        <f t="shared" si="123"/>
        <v>102.18</v>
      </c>
      <c r="G861" s="8"/>
      <c r="H861" s="8"/>
      <c r="I861" s="18">
        <v>0</v>
      </c>
      <c r="J861" s="18">
        <f t="shared" si="125"/>
        <v>0</v>
      </c>
      <c r="K861" s="10">
        <f t="shared" si="124"/>
        <v>0</v>
      </c>
      <c r="L861" s="10">
        <v>0</v>
      </c>
      <c r="M861" s="10">
        <v>0</v>
      </c>
      <c r="N861" s="201">
        <f t="shared" si="128"/>
        <v>0</v>
      </c>
      <c r="O861" s="10">
        <f t="shared" si="126"/>
        <v>0</v>
      </c>
      <c r="P861" s="11">
        <f t="shared" si="127"/>
        <v>0</v>
      </c>
    </row>
    <row r="862" spans="1:16">
      <c r="A862" s="9">
        <f t="shared" si="129"/>
        <v>87</v>
      </c>
      <c r="B862" s="8" t="s">
        <v>910</v>
      </c>
      <c r="C862" s="8">
        <f>димвенканали!C862</f>
        <v>200.28</v>
      </c>
      <c r="D862" s="8">
        <f>димвенканали!D862</f>
        <v>0</v>
      </c>
      <c r="E862" s="8">
        <f>димвенканали!E862</f>
        <v>0</v>
      </c>
      <c r="F862" s="8">
        <f t="shared" si="123"/>
        <v>200.28</v>
      </c>
      <c r="G862" s="8"/>
      <c r="H862" s="8"/>
      <c r="I862" s="18">
        <v>0</v>
      </c>
      <c r="J862" s="18">
        <f t="shared" si="125"/>
        <v>0</v>
      </c>
      <c r="K862" s="10">
        <f t="shared" si="124"/>
        <v>0</v>
      </c>
      <c r="L862" s="10">
        <v>0</v>
      </c>
      <c r="M862" s="10">
        <v>0</v>
      </c>
      <c r="N862" s="201">
        <f t="shared" si="128"/>
        <v>0</v>
      </c>
      <c r="O862" s="10">
        <f t="shared" si="126"/>
        <v>0</v>
      </c>
      <c r="P862" s="11">
        <f t="shared" si="127"/>
        <v>0</v>
      </c>
    </row>
    <row r="863" spans="1:16">
      <c r="A863" s="9">
        <f t="shared" si="129"/>
        <v>88</v>
      </c>
      <c r="B863" s="8" t="s">
        <v>911</v>
      </c>
      <c r="C863" s="8">
        <f>димвенканали!C863</f>
        <v>183.1</v>
      </c>
      <c r="D863" s="8">
        <f>димвенканали!D863</f>
        <v>0</v>
      </c>
      <c r="E863" s="8">
        <f>димвенканали!E863</f>
        <v>0</v>
      </c>
      <c r="F863" s="8">
        <f t="shared" si="123"/>
        <v>183.1</v>
      </c>
      <c r="G863" s="8"/>
      <c r="H863" s="8"/>
      <c r="I863" s="18">
        <v>0</v>
      </c>
      <c r="J863" s="18">
        <f t="shared" si="125"/>
        <v>0</v>
      </c>
      <c r="K863" s="10">
        <f t="shared" si="124"/>
        <v>0</v>
      </c>
      <c r="L863" s="10">
        <v>0</v>
      </c>
      <c r="M863" s="10">
        <v>0</v>
      </c>
      <c r="N863" s="201">
        <f t="shared" si="128"/>
        <v>0</v>
      </c>
      <c r="O863" s="10">
        <f t="shared" si="126"/>
        <v>0</v>
      </c>
      <c r="P863" s="11">
        <f t="shared" si="127"/>
        <v>0</v>
      </c>
    </row>
    <row r="864" spans="1:16">
      <c r="A864" s="9">
        <f t="shared" si="129"/>
        <v>89</v>
      </c>
      <c r="B864" s="8" t="s">
        <v>912</v>
      </c>
      <c r="C864" s="8">
        <f>димвенканали!C864</f>
        <v>6638.08</v>
      </c>
      <c r="D864" s="8">
        <f>димвенканали!D864</f>
        <v>0</v>
      </c>
      <c r="E864" s="8">
        <f>димвенканали!E864</f>
        <v>0</v>
      </c>
      <c r="F864" s="8">
        <f t="shared" si="123"/>
        <v>6638.08</v>
      </c>
      <c r="G864" s="8">
        <v>890</v>
      </c>
      <c r="H864" s="8">
        <v>840</v>
      </c>
      <c r="I864" s="18">
        <v>1</v>
      </c>
      <c r="J864" s="18">
        <f t="shared" si="125"/>
        <v>2017.01</v>
      </c>
      <c r="K864" s="10">
        <f t="shared" si="124"/>
        <v>741.65457700000002</v>
      </c>
      <c r="L864" s="10">
        <v>779.15</v>
      </c>
      <c r="M864" s="10">
        <v>49.88</v>
      </c>
      <c r="N864" s="201">
        <f t="shared" si="128"/>
        <v>49.88</v>
      </c>
      <c r="O864" s="10">
        <f t="shared" si="126"/>
        <v>3587.6945770000002</v>
      </c>
      <c r="P864" s="11">
        <f t="shared" si="127"/>
        <v>0.54047172932534715</v>
      </c>
    </row>
    <row r="865" spans="1:16">
      <c r="A865" s="9">
        <f t="shared" si="129"/>
        <v>90</v>
      </c>
      <c r="B865" s="8" t="s">
        <v>913</v>
      </c>
      <c r="C865" s="8">
        <f>димвенканали!C865</f>
        <v>174.99</v>
      </c>
      <c r="D865" s="8">
        <f>димвенканали!D865</f>
        <v>0</v>
      </c>
      <c r="E865" s="8">
        <f>димвенканали!E865</f>
        <v>0</v>
      </c>
      <c r="F865" s="8">
        <f t="shared" si="123"/>
        <v>174.99</v>
      </c>
      <c r="G865" s="8"/>
      <c r="H865" s="8"/>
      <c r="I865" s="18">
        <v>0</v>
      </c>
      <c r="J865" s="18">
        <f t="shared" si="125"/>
        <v>0</v>
      </c>
      <c r="K865" s="10">
        <f t="shared" si="124"/>
        <v>0</v>
      </c>
      <c r="L865" s="10">
        <v>0</v>
      </c>
      <c r="M865" s="10">
        <v>0</v>
      </c>
      <c r="N865" s="201">
        <f t="shared" si="128"/>
        <v>0</v>
      </c>
      <c r="O865" s="10">
        <f t="shared" si="126"/>
        <v>0</v>
      </c>
      <c r="P865" s="11">
        <f t="shared" si="127"/>
        <v>0</v>
      </c>
    </row>
    <row r="866" spans="1:16">
      <c r="A866" s="9">
        <f t="shared" si="129"/>
        <v>91</v>
      </c>
      <c r="B866" s="8" t="s">
        <v>914</v>
      </c>
      <c r="C866" s="8">
        <f>димвенканали!C866</f>
        <v>4236.49</v>
      </c>
      <c r="D866" s="8">
        <f>димвенканали!D866</f>
        <v>0</v>
      </c>
      <c r="E866" s="8">
        <f>димвенканали!E866</f>
        <v>0</v>
      </c>
      <c r="F866" s="8">
        <f t="shared" si="123"/>
        <v>4236.49</v>
      </c>
      <c r="G866" s="8">
        <v>395</v>
      </c>
      <c r="H866" s="8">
        <v>395</v>
      </c>
      <c r="I866" s="18">
        <v>0.47023809523809523</v>
      </c>
      <c r="J866" s="18">
        <f t="shared" si="125"/>
        <v>948.47494047619045</v>
      </c>
      <c r="K866" s="10">
        <f t="shared" si="124"/>
        <v>348.75423561309526</v>
      </c>
      <c r="L866" s="10">
        <v>366.38601190476192</v>
      </c>
      <c r="M866" s="10">
        <v>23.45547619047619</v>
      </c>
      <c r="N866" s="201">
        <f t="shared" si="128"/>
        <v>23.45547619047619</v>
      </c>
      <c r="O866" s="10">
        <f t="shared" si="126"/>
        <v>1687.070664184524</v>
      </c>
      <c r="P866" s="11">
        <f t="shared" si="127"/>
        <v>0.39822368616107301</v>
      </c>
    </row>
    <row r="867" spans="1:16">
      <c r="A867" s="9">
        <f t="shared" si="129"/>
        <v>92</v>
      </c>
      <c r="B867" s="8" t="s">
        <v>915</v>
      </c>
      <c r="C867" s="8">
        <f>димвенканали!C867</f>
        <v>5395.1</v>
      </c>
      <c r="D867" s="8">
        <f>димвенканали!D867</f>
        <v>0</v>
      </c>
      <c r="E867" s="8">
        <f>димвенканали!E867</f>
        <v>0</v>
      </c>
      <c r="F867" s="8">
        <f t="shared" si="123"/>
        <v>5395.1</v>
      </c>
      <c r="G867" s="8">
        <v>552.5</v>
      </c>
      <c r="H867" s="8">
        <v>552.5</v>
      </c>
      <c r="I867" s="18">
        <v>0.65773809523809523</v>
      </c>
      <c r="J867" s="18">
        <f t="shared" si="125"/>
        <v>1326.6643154761905</v>
      </c>
      <c r="K867" s="10">
        <f t="shared" si="124"/>
        <v>487.81446880059531</v>
      </c>
      <c r="L867" s="10">
        <v>512.4766369047619</v>
      </c>
      <c r="M867" s="10">
        <v>32.80797619047619</v>
      </c>
      <c r="N867" s="201">
        <f t="shared" si="128"/>
        <v>32.80797619047619</v>
      </c>
      <c r="O867" s="10">
        <f t="shared" si="126"/>
        <v>2359.7633973720235</v>
      </c>
      <c r="P867" s="11">
        <f t="shared" si="127"/>
        <v>0.43739011276380851</v>
      </c>
    </row>
    <row r="868" spans="1:16">
      <c r="A868" s="9">
        <f t="shared" si="129"/>
        <v>93</v>
      </c>
      <c r="B868" s="8" t="s">
        <v>916</v>
      </c>
      <c r="C868" s="8">
        <f>димвенканали!C868</f>
        <v>4042.93</v>
      </c>
      <c r="D868" s="8">
        <f>димвенканали!D868</f>
        <v>0</v>
      </c>
      <c r="E868" s="8">
        <f>димвенканали!E868</f>
        <v>0</v>
      </c>
      <c r="F868" s="8">
        <f t="shared" si="123"/>
        <v>4042.93</v>
      </c>
      <c r="G868" s="8">
        <v>396</v>
      </c>
      <c r="H868" s="8">
        <v>396</v>
      </c>
      <c r="I868" s="18">
        <v>0.47142857142857142</v>
      </c>
      <c r="J868" s="18">
        <f t="shared" si="125"/>
        <v>950.87614285714278</v>
      </c>
      <c r="K868" s="10">
        <f t="shared" si="124"/>
        <v>349.63715772857142</v>
      </c>
      <c r="L868" s="10">
        <v>367.31357142857144</v>
      </c>
      <c r="M868" s="10">
        <v>23.514857142857142</v>
      </c>
      <c r="N868" s="201">
        <f t="shared" si="128"/>
        <v>23.514857142857142</v>
      </c>
      <c r="O868" s="10">
        <f t="shared" si="126"/>
        <v>1691.3417291571427</v>
      </c>
      <c r="P868" s="11">
        <f t="shared" si="127"/>
        <v>0.41834553879417719</v>
      </c>
    </row>
    <row r="869" spans="1:16">
      <c r="A869" s="9">
        <f t="shared" si="129"/>
        <v>94</v>
      </c>
      <c r="B869" s="8" t="s">
        <v>917</v>
      </c>
      <c r="C869" s="8">
        <f>димвенканали!C869</f>
        <v>68.8</v>
      </c>
      <c r="D869" s="8">
        <f>димвенканали!D869</f>
        <v>0</v>
      </c>
      <c r="E869" s="8">
        <f>димвенканали!E869</f>
        <v>0</v>
      </c>
      <c r="F869" s="8">
        <f t="shared" si="123"/>
        <v>68.8</v>
      </c>
      <c r="G869" s="8"/>
      <c r="H869" s="8"/>
      <c r="I869" s="18">
        <v>0</v>
      </c>
      <c r="J869" s="18">
        <f t="shared" si="125"/>
        <v>0</v>
      </c>
      <c r="K869" s="10">
        <f t="shared" si="124"/>
        <v>0</v>
      </c>
      <c r="L869" s="10">
        <v>0</v>
      </c>
      <c r="M869" s="10">
        <v>0</v>
      </c>
      <c r="N869" s="201">
        <f t="shared" si="128"/>
        <v>0</v>
      </c>
      <c r="O869" s="10">
        <f t="shared" si="126"/>
        <v>0</v>
      </c>
      <c r="P869" s="11">
        <f t="shared" si="127"/>
        <v>0</v>
      </c>
    </row>
    <row r="870" spans="1:16">
      <c r="A870" s="9">
        <f t="shared" si="129"/>
        <v>95</v>
      </c>
      <c r="B870" s="8" t="s">
        <v>918</v>
      </c>
      <c r="C870" s="8">
        <f>димвенканали!C870</f>
        <v>57.6</v>
      </c>
      <c r="D870" s="8">
        <f>димвенканали!D870</f>
        <v>0</v>
      </c>
      <c r="E870" s="8">
        <f>димвенканали!E870</f>
        <v>0</v>
      </c>
      <c r="F870" s="8">
        <f t="shared" si="123"/>
        <v>57.6</v>
      </c>
      <c r="G870" s="8"/>
      <c r="H870" s="8"/>
      <c r="I870" s="18">
        <v>0</v>
      </c>
      <c r="J870" s="18">
        <f t="shared" si="125"/>
        <v>0</v>
      </c>
      <c r="K870" s="10">
        <f t="shared" si="124"/>
        <v>0</v>
      </c>
      <c r="L870" s="10">
        <v>0</v>
      </c>
      <c r="M870" s="10">
        <v>0</v>
      </c>
      <c r="N870" s="201">
        <f t="shared" si="128"/>
        <v>0</v>
      </c>
      <c r="O870" s="10">
        <f t="shared" ref="O870:O901" si="130">J870+K870+L870+N870</f>
        <v>0</v>
      </c>
      <c r="P870" s="11">
        <f t="shared" ref="P870:P901" si="131">O870/C870</f>
        <v>0</v>
      </c>
    </row>
    <row r="871" spans="1:16">
      <c r="A871" s="9">
        <f t="shared" si="129"/>
        <v>96</v>
      </c>
      <c r="B871" s="8" t="s">
        <v>919</v>
      </c>
      <c r="C871" s="8">
        <f>димвенканали!C871</f>
        <v>189.2</v>
      </c>
      <c r="D871" s="8">
        <f>димвенканали!D871</f>
        <v>0</v>
      </c>
      <c r="E871" s="8">
        <f>димвенканали!E871</f>
        <v>0</v>
      </c>
      <c r="F871" s="8">
        <f t="shared" si="123"/>
        <v>189.2</v>
      </c>
      <c r="G871" s="8"/>
      <c r="H871" s="8"/>
      <c r="I871" s="18">
        <v>0</v>
      </c>
      <c r="J871" s="18">
        <f t="shared" si="125"/>
        <v>0</v>
      </c>
      <c r="K871" s="10">
        <f t="shared" si="124"/>
        <v>0</v>
      </c>
      <c r="L871" s="10">
        <v>0</v>
      </c>
      <c r="M871" s="10">
        <v>0</v>
      </c>
      <c r="N871" s="201">
        <f t="shared" si="128"/>
        <v>0</v>
      </c>
      <c r="O871" s="10">
        <f t="shared" si="130"/>
        <v>0</v>
      </c>
      <c r="P871" s="11">
        <f t="shared" si="131"/>
        <v>0</v>
      </c>
    </row>
    <row r="872" spans="1:16">
      <c r="A872" s="9">
        <f t="shared" si="129"/>
        <v>97</v>
      </c>
      <c r="B872" s="8" t="s">
        <v>920</v>
      </c>
      <c r="C872" s="8">
        <f>димвенканали!C872</f>
        <v>86.7</v>
      </c>
      <c r="D872" s="8">
        <f>димвенканали!D872</f>
        <v>0</v>
      </c>
      <c r="E872" s="8">
        <f>димвенканали!E872</f>
        <v>0</v>
      </c>
      <c r="F872" s="8">
        <f t="shared" si="123"/>
        <v>86.7</v>
      </c>
      <c r="G872" s="8"/>
      <c r="H872" s="8"/>
      <c r="I872" s="18">
        <v>0</v>
      </c>
      <c r="J872" s="18">
        <f t="shared" si="125"/>
        <v>0</v>
      </c>
      <c r="K872" s="10">
        <f t="shared" si="124"/>
        <v>0</v>
      </c>
      <c r="L872" s="10">
        <v>0</v>
      </c>
      <c r="M872" s="10">
        <v>0</v>
      </c>
      <c r="N872" s="201">
        <f t="shared" si="128"/>
        <v>0</v>
      </c>
      <c r="O872" s="10">
        <f t="shared" si="130"/>
        <v>0</v>
      </c>
      <c r="P872" s="11">
        <f t="shared" si="131"/>
        <v>0</v>
      </c>
    </row>
    <row r="873" spans="1:16">
      <c r="A873" s="9">
        <f t="shared" si="129"/>
        <v>98</v>
      </c>
      <c r="B873" s="8" t="s">
        <v>921</v>
      </c>
      <c r="C873" s="8">
        <f>димвенканали!C873</f>
        <v>118.58</v>
      </c>
      <c r="D873" s="8">
        <f>димвенканали!D873</f>
        <v>0</v>
      </c>
      <c r="E873" s="8">
        <f>димвенканали!E873</f>
        <v>0</v>
      </c>
      <c r="F873" s="8">
        <f t="shared" si="123"/>
        <v>118.58</v>
      </c>
      <c r="G873" s="8"/>
      <c r="H873" s="8"/>
      <c r="I873" s="18">
        <v>0</v>
      </c>
      <c r="J873" s="18">
        <f t="shared" si="125"/>
        <v>0</v>
      </c>
      <c r="K873" s="10">
        <f t="shared" si="124"/>
        <v>0</v>
      </c>
      <c r="L873" s="10">
        <v>0</v>
      </c>
      <c r="M873" s="10">
        <v>0</v>
      </c>
      <c r="N873" s="201">
        <f t="shared" si="128"/>
        <v>0</v>
      </c>
      <c r="O873" s="10">
        <f t="shared" si="130"/>
        <v>0</v>
      </c>
      <c r="P873" s="11">
        <f t="shared" si="131"/>
        <v>0</v>
      </c>
    </row>
    <row r="874" spans="1:16">
      <c r="A874" s="9">
        <f t="shared" si="129"/>
        <v>99</v>
      </c>
      <c r="B874" s="8" t="s">
        <v>922</v>
      </c>
      <c r="C874" s="8">
        <f>димвенканали!C874</f>
        <v>31</v>
      </c>
      <c r="D874" s="8">
        <f>димвенканали!D874</f>
        <v>0</v>
      </c>
      <c r="E874" s="8">
        <f>димвенканали!E874</f>
        <v>0</v>
      </c>
      <c r="F874" s="8">
        <f t="shared" si="123"/>
        <v>31</v>
      </c>
      <c r="G874" s="8"/>
      <c r="H874" s="8"/>
      <c r="I874" s="18">
        <v>0</v>
      </c>
      <c r="J874" s="18">
        <f t="shared" si="125"/>
        <v>0</v>
      </c>
      <c r="K874" s="10">
        <f t="shared" si="124"/>
        <v>0</v>
      </c>
      <c r="L874" s="10">
        <v>0</v>
      </c>
      <c r="M874" s="10">
        <v>0</v>
      </c>
      <c r="N874" s="201">
        <f t="shared" si="128"/>
        <v>0</v>
      </c>
      <c r="O874" s="10">
        <f t="shared" si="130"/>
        <v>0</v>
      </c>
      <c r="P874" s="11">
        <f t="shared" si="131"/>
        <v>0</v>
      </c>
    </row>
    <row r="875" spans="1:16">
      <c r="A875" s="9">
        <f t="shared" si="129"/>
        <v>100</v>
      </c>
      <c r="B875" s="8" t="s">
        <v>923</v>
      </c>
      <c r="C875" s="8">
        <f>димвенканали!C875</f>
        <v>32.1</v>
      </c>
      <c r="D875" s="8">
        <f>димвенканали!D875</f>
        <v>0</v>
      </c>
      <c r="E875" s="8">
        <f>димвенканали!E875</f>
        <v>0</v>
      </c>
      <c r="F875" s="8">
        <f t="shared" si="123"/>
        <v>32.1</v>
      </c>
      <c r="G875" s="8"/>
      <c r="H875" s="8"/>
      <c r="I875" s="18">
        <v>0</v>
      </c>
      <c r="J875" s="18">
        <f t="shared" si="125"/>
        <v>0</v>
      </c>
      <c r="K875" s="10">
        <f t="shared" si="124"/>
        <v>0</v>
      </c>
      <c r="L875" s="10">
        <v>0</v>
      </c>
      <c r="M875" s="10">
        <v>0</v>
      </c>
      <c r="N875" s="201">
        <f t="shared" si="128"/>
        <v>0</v>
      </c>
      <c r="O875" s="10">
        <f t="shared" si="130"/>
        <v>0</v>
      </c>
      <c r="P875" s="11">
        <f t="shared" si="131"/>
        <v>0</v>
      </c>
    </row>
    <row r="876" spans="1:16">
      <c r="A876" s="9">
        <f t="shared" si="129"/>
        <v>101</v>
      </c>
      <c r="B876" s="8" t="s">
        <v>924</v>
      </c>
      <c r="C876" s="8">
        <f>димвенканали!C876</f>
        <v>77.8</v>
      </c>
      <c r="D876" s="8">
        <f>димвенканали!D876</f>
        <v>0</v>
      </c>
      <c r="E876" s="8">
        <f>димвенканали!E876</f>
        <v>0</v>
      </c>
      <c r="F876" s="8">
        <f t="shared" si="123"/>
        <v>77.8</v>
      </c>
      <c r="G876" s="8"/>
      <c r="H876" s="8"/>
      <c r="I876" s="18">
        <v>0</v>
      </c>
      <c r="J876" s="18">
        <f t="shared" si="125"/>
        <v>0</v>
      </c>
      <c r="K876" s="10">
        <f t="shared" si="124"/>
        <v>0</v>
      </c>
      <c r="L876" s="10">
        <v>0</v>
      </c>
      <c r="M876" s="10">
        <v>0</v>
      </c>
      <c r="N876" s="201">
        <f t="shared" si="128"/>
        <v>0</v>
      </c>
      <c r="O876" s="10">
        <f t="shared" si="130"/>
        <v>0</v>
      </c>
      <c r="P876" s="11">
        <f t="shared" si="131"/>
        <v>0</v>
      </c>
    </row>
    <row r="877" spans="1:16">
      <c r="A877" s="9">
        <f t="shared" si="129"/>
        <v>102</v>
      </c>
      <c r="B877" s="8" t="s">
        <v>925</v>
      </c>
      <c r="C877" s="8">
        <f>димвенканали!C877</f>
        <v>64.5</v>
      </c>
      <c r="D877" s="8">
        <f>димвенканали!D877</f>
        <v>0</v>
      </c>
      <c r="E877" s="8">
        <f>димвенканали!E877</f>
        <v>0</v>
      </c>
      <c r="F877" s="8">
        <f t="shared" si="123"/>
        <v>64.5</v>
      </c>
      <c r="G877" s="8"/>
      <c r="H877" s="8"/>
      <c r="I877" s="18">
        <v>0</v>
      </c>
      <c r="J877" s="18">
        <f t="shared" si="125"/>
        <v>0</v>
      </c>
      <c r="K877" s="10">
        <f t="shared" si="124"/>
        <v>0</v>
      </c>
      <c r="L877" s="10">
        <v>0</v>
      </c>
      <c r="M877" s="10">
        <v>0</v>
      </c>
      <c r="N877" s="201">
        <f t="shared" si="128"/>
        <v>0</v>
      </c>
      <c r="O877" s="10">
        <f t="shared" si="130"/>
        <v>0</v>
      </c>
      <c r="P877" s="11">
        <f t="shared" si="131"/>
        <v>0</v>
      </c>
    </row>
    <row r="878" spans="1:16">
      <c r="A878" s="9">
        <f t="shared" si="129"/>
        <v>103</v>
      </c>
      <c r="B878" s="8" t="s">
        <v>926</v>
      </c>
      <c r="C878" s="8">
        <f>димвенканали!C878</f>
        <v>95.2</v>
      </c>
      <c r="D878" s="8">
        <f>димвенканали!D878</f>
        <v>0</v>
      </c>
      <c r="E878" s="8">
        <f>димвенканали!E878</f>
        <v>0</v>
      </c>
      <c r="F878" s="8">
        <f t="shared" si="123"/>
        <v>95.2</v>
      </c>
      <c r="G878" s="8"/>
      <c r="H878" s="8"/>
      <c r="I878" s="18">
        <v>0</v>
      </c>
      <c r="J878" s="18">
        <f t="shared" si="125"/>
        <v>0</v>
      </c>
      <c r="K878" s="10">
        <f t="shared" si="124"/>
        <v>0</v>
      </c>
      <c r="L878" s="10">
        <v>0</v>
      </c>
      <c r="M878" s="10">
        <v>0</v>
      </c>
      <c r="N878" s="201">
        <f t="shared" si="128"/>
        <v>0</v>
      </c>
      <c r="O878" s="10">
        <f t="shared" si="130"/>
        <v>0</v>
      </c>
      <c r="P878" s="11">
        <f t="shared" si="131"/>
        <v>0</v>
      </c>
    </row>
    <row r="879" spans="1:16">
      <c r="A879" s="9">
        <f t="shared" si="129"/>
        <v>104</v>
      </c>
      <c r="B879" s="8" t="s">
        <v>927</v>
      </c>
      <c r="C879" s="8">
        <f>димвенканали!C879</f>
        <v>122.1</v>
      </c>
      <c r="D879" s="8">
        <f>димвенканали!D879</f>
        <v>0</v>
      </c>
      <c r="E879" s="8">
        <f>димвенканали!E879</f>
        <v>0</v>
      </c>
      <c r="F879" s="8">
        <f t="shared" si="123"/>
        <v>122.1</v>
      </c>
      <c r="G879" s="8"/>
      <c r="H879" s="8"/>
      <c r="I879" s="18">
        <v>0</v>
      </c>
      <c r="J879" s="18">
        <f t="shared" si="125"/>
        <v>0</v>
      </c>
      <c r="K879" s="10">
        <f t="shared" si="124"/>
        <v>0</v>
      </c>
      <c r="L879" s="10">
        <v>0</v>
      </c>
      <c r="M879" s="10">
        <v>0</v>
      </c>
      <c r="N879" s="201">
        <f t="shared" si="128"/>
        <v>0</v>
      </c>
      <c r="O879" s="10">
        <f t="shared" si="130"/>
        <v>0</v>
      </c>
      <c r="P879" s="11">
        <f t="shared" si="131"/>
        <v>0</v>
      </c>
    </row>
    <row r="880" spans="1:16">
      <c r="A880" s="9">
        <f t="shared" si="129"/>
        <v>105</v>
      </c>
      <c r="B880" s="8" t="s">
        <v>928</v>
      </c>
      <c r="C880" s="8">
        <f>димвенканали!C880</f>
        <v>321.89999999999998</v>
      </c>
      <c r="D880" s="8">
        <f>димвенканали!D880</f>
        <v>0</v>
      </c>
      <c r="E880" s="8">
        <f>димвенканали!E880</f>
        <v>0</v>
      </c>
      <c r="F880" s="8">
        <f t="shared" si="123"/>
        <v>321.89999999999998</v>
      </c>
      <c r="G880" s="8"/>
      <c r="H880" s="8"/>
      <c r="I880" s="18">
        <v>0</v>
      </c>
      <c r="J880" s="18">
        <f t="shared" si="125"/>
        <v>0</v>
      </c>
      <c r="K880" s="10">
        <f t="shared" si="124"/>
        <v>0</v>
      </c>
      <c r="L880" s="10">
        <v>0</v>
      </c>
      <c r="M880" s="10">
        <v>0</v>
      </c>
      <c r="N880" s="201">
        <f t="shared" si="128"/>
        <v>0</v>
      </c>
      <c r="O880" s="10">
        <f t="shared" si="130"/>
        <v>0</v>
      </c>
      <c r="P880" s="11">
        <f t="shared" si="131"/>
        <v>0</v>
      </c>
    </row>
    <row r="881" spans="1:16">
      <c r="A881" s="9">
        <f t="shared" si="129"/>
        <v>106</v>
      </c>
      <c r="B881" s="8" t="s">
        <v>929</v>
      </c>
      <c r="C881" s="8">
        <f>димвенканали!C881</f>
        <v>125.3</v>
      </c>
      <c r="D881" s="8">
        <f>димвенканали!D881</f>
        <v>0</v>
      </c>
      <c r="E881" s="8">
        <f>димвенканали!E881</f>
        <v>0</v>
      </c>
      <c r="F881" s="8">
        <f t="shared" ref="F881:F934" si="132">C881+D881+E881</f>
        <v>125.3</v>
      </c>
      <c r="G881" s="8"/>
      <c r="H881" s="8"/>
      <c r="I881" s="18">
        <v>0</v>
      </c>
      <c r="J881" s="18">
        <f t="shared" si="125"/>
        <v>0</v>
      </c>
      <c r="K881" s="10">
        <f t="shared" ref="K881:K934" si="133">J881*0.3677</f>
        <v>0</v>
      </c>
      <c r="L881" s="10">
        <v>0</v>
      </c>
      <c r="M881" s="10">
        <v>0</v>
      </c>
      <c r="N881" s="201">
        <f t="shared" si="128"/>
        <v>0</v>
      </c>
      <c r="O881" s="10">
        <f t="shared" si="130"/>
        <v>0</v>
      </c>
      <c r="P881" s="11">
        <f t="shared" si="131"/>
        <v>0</v>
      </c>
    </row>
    <row r="882" spans="1:16">
      <c r="A882" s="9">
        <f t="shared" si="129"/>
        <v>107</v>
      </c>
      <c r="B882" s="8" t="s">
        <v>930</v>
      </c>
      <c r="C882" s="8">
        <f>димвенканали!C882</f>
        <v>131.80000000000001</v>
      </c>
      <c r="D882" s="8">
        <f>димвенканали!D882</f>
        <v>0</v>
      </c>
      <c r="E882" s="8">
        <f>димвенканали!E882</f>
        <v>0</v>
      </c>
      <c r="F882" s="8">
        <f t="shared" si="132"/>
        <v>131.80000000000001</v>
      </c>
      <c r="G882" s="8"/>
      <c r="H882" s="8"/>
      <c r="I882" s="18">
        <v>0</v>
      </c>
      <c r="J882" s="18">
        <f t="shared" si="125"/>
        <v>0</v>
      </c>
      <c r="K882" s="10">
        <f t="shared" si="133"/>
        <v>0</v>
      </c>
      <c r="L882" s="10">
        <v>0</v>
      </c>
      <c r="M882" s="10">
        <v>0</v>
      </c>
      <c r="N882" s="201">
        <f t="shared" si="128"/>
        <v>0</v>
      </c>
      <c r="O882" s="10">
        <f t="shared" si="130"/>
        <v>0</v>
      </c>
      <c r="P882" s="11">
        <f t="shared" si="131"/>
        <v>0</v>
      </c>
    </row>
    <row r="883" spans="1:16">
      <c r="A883" s="9">
        <f t="shared" si="129"/>
        <v>108</v>
      </c>
      <c r="B883" s="8" t="s">
        <v>931</v>
      </c>
      <c r="C883" s="8">
        <f>димвенканали!C883</f>
        <v>266.8</v>
      </c>
      <c r="D883" s="8">
        <f>димвенканали!D883</f>
        <v>0</v>
      </c>
      <c r="E883" s="8">
        <f>димвенканали!E883</f>
        <v>0</v>
      </c>
      <c r="F883" s="8">
        <f t="shared" si="132"/>
        <v>266.8</v>
      </c>
      <c r="G883" s="8"/>
      <c r="H883" s="8"/>
      <c r="I883" s="18">
        <v>0</v>
      </c>
      <c r="J883" s="18">
        <f t="shared" si="125"/>
        <v>0</v>
      </c>
      <c r="K883" s="10">
        <f t="shared" si="133"/>
        <v>0</v>
      </c>
      <c r="L883" s="10">
        <v>0</v>
      </c>
      <c r="M883" s="10">
        <v>0</v>
      </c>
      <c r="N883" s="201">
        <f t="shared" si="128"/>
        <v>0</v>
      </c>
      <c r="O883" s="10">
        <f t="shared" si="130"/>
        <v>0</v>
      </c>
      <c r="P883" s="11">
        <f t="shared" si="131"/>
        <v>0</v>
      </c>
    </row>
    <row r="884" spans="1:16">
      <c r="A884" s="9">
        <f t="shared" si="129"/>
        <v>109</v>
      </c>
      <c r="B884" s="8" t="s">
        <v>932</v>
      </c>
      <c r="C884" s="8">
        <f>димвенканали!C884</f>
        <v>309.60000000000002</v>
      </c>
      <c r="D884" s="8">
        <f>димвенканали!D884</f>
        <v>0</v>
      </c>
      <c r="E884" s="8">
        <f>димвенканали!E884</f>
        <v>0</v>
      </c>
      <c r="F884" s="8">
        <f t="shared" si="132"/>
        <v>309.60000000000002</v>
      </c>
      <c r="G884" s="8"/>
      <c r="H884" s="8"/>
      <c r="I884" s="18">
        <v>0</v>
      </c>
      <c r="J884" s="18">
        <f t="shared" si="125"/>
        <v>0</v>
      </c>
      <c r="K884" s="10">
        <f t="shared" si="133"/>
        <v>0</v>
      </c>
      <c r="L884" s="10">
        <v>0</v>
      </c>
      <c r="M884" s="10">
        <v>0</v>
      </c>
      <c r="N884" s="201">
        <f t="shared" si="128"/>
        <v>0</v>
      </c>
      <c r="O884" s="10">
        <f t="shared" si="130"/>
        <v>0</v>
      </c>
      <c r="P884" s="11">
        <f t="shared" si="131"/>
        <v>0</v>
      </c>
    </row>
    <row r="885" spans="1:16">
      <c r="A885" s="9">
        <f t="shared" si="129"/>
        <v>110</v>
      </c>
      <c r="B885" s="8" t="s">
        <v>933</v>
      </c>
      <c r="C885" s="8">
        <f>димвенканали!C885</f>
        <v>339.5</v>
      </c>
      <c r="D885" s="8">
        <f>димвенканали!D885</f>
        <v>0</v>
      </c>
      <c r="E885" s="8">
        <f>димвенканали!E885</f>
        <v>0</v>
      </c>
      <c r="F885" s="8">
        <f t="shared" si="132"/>
        <v>339.5</v>
      </c>
      <c r="G885" s="8"/>
      <c r="H885" s="8"/>
      <c r="I885" s="18">
        <v>0</v>
      </c>
      <c r="J885" s="18">
        <f t="shared" si="125"/>
        <v>0</v>
      </c>
      <c r="K885" s="10">
        <f t="shared" si="133"/>
        <v>0</v>
      </c>
      <c r="L885" s="10">
        <v>0</v>
      </c>
      <c r="M885" s="10">
        <v>0</v>
      </c>
      <c r="N885" s="201">
        <f t="shared" si="128"/>
        <v>0</v>
      </c>
      <c r="O885" s="10">
        <f t="shared" si="130"/>
        <v>0</v>
      </c>
      <c r="P885" s="11">
        <f t="shared" si="131"/>
        <v>0</v>
      </c>
    </row>
    <row r="886" spans="1:16">
      <c r="A886" s="9">
        <f t="shared" si="129"/>
        <v>111</v>
      </c>
      <c r="B886" s="8" t="s">
        <v>934</v>
      </c>
      <c r="C886" s="8">
        <f>димвенканали!C886</f>
        <v>1490.07</v>
      </c>
      <c r="D886" s="8">
        <f>димвенканали!D886</f>
        <v>0</v>
      </c>
      <c r="E886" s="8">
        <f>димвенканали!E886</f>
        <v>0</v>
      </c>
      <c r="F886" s="8">
        <f t="shared" si="132"/>
        <v>1490.07</v>
      </c>
      <c r="G886" s="8">
        <v>117</v>
      </c>
      <c r="H886" s="8">
        <v>117</v>
      </c>
      <c r="I886" s="18">
        <v>0.13928571428571429</v>
      </c>
      <c r="J886" s="18">
        <f t="shared" si="125"/>
        <v>280.94067857142858</v>
      </c>
      <c r="K886" s="10">
        <f t="shared" si="133"/>
        <v>103.30188751071429</v>
      </c>
      <c r="L886" s="10">
        <v>108.52446428571429</v>
      </c>
      <c r="M886" s="10">
        <v>6.947571428571429</v>
      </c>
      <c r="N886" s="201">
        <f t="shared" si="128"/>
        <v>6.947571428571429</v>
      </c>
      <c r="O886" s="10">
        <f t="shared" si="130"/>
        <v>499.71460179642861</v>
      </c>
      <c r="P886" s="11">
        <f t="shared" si="131"/>
        <v>0.33536317206334509</v>
      </c>
    </row>
    <row r="887" spans="1:16">
      <c r="A887" s="9">
        <f t="shared" si="129"/>
        <v>112</v>
      </c>
      <c r="B887" s="8" t="s">
        <v>935</v>
      </c>
      <c r="C887" s="8">
        <f>димвенканали!C887</f>
        <v>313.39999999999998</v>
      </c>
      <c r="D887" s="8">
        <f>димвенканали!D887</f>
        <v>0</v>
      </c>
      <c r="E887" s="8">
        <f>димвенканали!E887</f>
        <v>0</v>
      </c>
      <c r="F887" s="8">
        <f t="shared" si="132"/>
        <v>313.39999999999998</v>
      </c>
      <c r="G887" s="8"/>
      <c r="H887" s="8"/>
      <c r="I887" s="18">
        <v>0</v>
      </c>
      <c r="J887" s="18">
        <f t="shared" si="125"/>
        <v>0</v>
      </c>
      <c r="K887" s="10">
        <f t="shared" si="133"/>
        <v>0</v>
      </c>
      <c r="L887" s="10">
        <v>0</v>
      </c>
      <c r="M887" s="10">
        <v>0</v>
      </c>
      <c r="N887" s="201">
        <f t="shared" si="128"/>
        <v>0</v>
      </c>
      <c r="O887" s="10">
        <f t="shared" si="130"/>
        <v>0</v>
      </c>
      <c r="P887" s="11">
        <f t="shared" si="131"/>
        <v>0</v>
      </c>
    </row>
    <row r="888" spans="1:16">
      <c r="A888" s="9">
        <f t="shared" si="129"/>
        <v>113</v>
      </c>
      <c r="B888" s="8" t="s">
        <v>936</v>
      </c>
      <c r="C888" s="8">
        <f>димвенканали!C888</f>
        <v>1153.5999999999999</v>
      </c>
      <c r="D888" s="8">
        <f>димвенканали!D888</f>
        <v>0</v>
      </c>
      <c r="E888" s="8">
        <f>димвенканали!E888</f>
        <v>0</v>
      </c>
      <c r="F888" s="8">
        <f t="shared" si="132"/>
        <v>1153.5999999999999</v>
      </c>
      <c r="G888" s="8">
        <v>91</v>
      </c>
      <c r="H888" s="8">
        <v>91</v>
      </c>
      <c r="I888" s="18">
        <v>0.10833333333333334</v>
      </c>
      <c r="J888" s="18">
        <f t="shared" si="125"/>
        <v>218.50941666666668</v>
      </c>
      <c r="K888" s="10">
        <f t="shared" si="133"/>
        <v>80.345912508333342</v>
      </c>
      <c r="L888" s="10">
        <v>84.407916666666665</v>
      </c>
      <c r="M888" s="10">
        <v>5.4036666666666671</v>
      </c>
      <c r="N888" s="201">
        <f t="shared" si="128"/>
        <v>5.4036666666666671</v>
      </c>
      <c r="O888" s="10">
        <f t="shared" si="130"/>
        <v>388.66691250833333</v>
      </c>
      <c r="P888" s="11">
        <f t="shared" si="131"/>
        <v>0.33691653303426955</v>
      </c>
    </row>
    <row r="889" spans="1:16">
      <c r="A889" s="9">
        <f t="shared" si="129"/>
        <v>114</v>
      </c>
      <c r="B889" s="8" t="s">
        <v>937</v>
      </c>
      <c r="C889" s="8">
        <f>димвенканали!C889</f>
        <v>337.9</v>
      </c>
      <c r="D889" s="8">
        <f>димвенканали!D889</f>
        <v>0</v>
      </c>
      <c r="E889" s="8">
        <f>димвенканали!E889</f>
        <v>0</v>
      </c>
      <c r="F889" s="8">
        <f t="shared" si="132"/>
        <v>337.9</v>
      </c>
      <c r="G889" s="8"/>
      <c r="H889" s="8"/>
      <c r="I889" s="18">
        <v>0</v>
      </c>
      <c r="J889" s="18">
        <f t="shared" si="125"/>
        <v>0</v>
      </c>
      <c r="K889" s="10">
        <f t="shared" si="133"/>
        <v>0</v>
      </c>
      <c r="L889" s="10">
        <v>0</v>
      </c>
      <c r="M889" s="10">
        <v>0</v>
      </c>
      <c r="N889" s="201">
        <f t="shared" si="128"/>
        <v>0</v>
      </c>
      <c r="O889" s="10">
        <f t="shared" si="130"/>
        <v>0</v>
      </c>
      <c r="P889" s="11">
        <f t="shared" si="131"/>
        <v>0</v>
      </c>
    </row>
    <row r="890" spans="1:16">
      <c r="A890" s="9">
        <f t="shared" si="129"/>
        <v>115</v>
      </c>
      <c r="B890" s="8" t="s">
        <v>938</v>
      </c>
      <c r="C890" s="8">
        <f>димвенканали!C890</f>
        <v>376.7</v>
      </c>
      <c r="D890" s="8">
        <f>димвенканали!D890</f>
        <v>0</v>
      </c>
      <c r="E890" s="8">
        <f>димвенканали!E890</f>
        <v>0</v>
      </c>
      <c r="F890" s="8">
        <f t="shared" si="132"/>
        <v>376.7</v>
      </c>
      <c r="G890" s="8"/>
      <c r="H890" s="8"/>
      <c r="I890" s="18">
        <v>0</v>
      </c>
      <c r="J890" s="18">
        <f t="shared" si="125"/>
        <v>0</v>
      </c>
      <c r="K890" s="10">
        <f t="shared" si="133"/>
        <v>0</v>
      </c>
      <c r="L890" s="10">
        <v>0</v>
      </c>
      <c r="M890" s="10">
        <v>0</v>
      </c>
      <c r="N890" s="201">
        <f t="shared" si="128"/>
        <v>0</v>
      </c>
      <c r="O890" s="10">
        <f t="shared" si="130"/>
        <v>0</v>
      </c>
      <c r="P890" s="11">
        <f t="shared" si="131"/>
        <v>0</v>
      </c>
    </row>
    <row r="891" spans="1:16">
      <c r="A891" s="9">
        <f t="shared" si="129"/>
        <v>116</v>
      </c>
      <c r="B891" s="8" t="s">
        <v>939</v>
      </c>
      <c r="C891" s="8">
        <f>димвенканали!C891</f>
        <v>331.2</v>
      </c>
      <c r="D891" s="8">
        <f>димвенканали!D891</f>
        <v>0</v>
      </c>
      <c r="E891" s="8">
        <f>димвенканали!E891</f>
        <v>0</v>
      </c>
      <c r="F891" s="8">
        <f t="shared" si="132"/>
        <v>331.2</v>
      </c>
      <c r="G891" s="8"/>
      <c r="H891" s="8"/>
      <c r="I891" s="18">
        <v>0</v>
      </c>
      <c r="J891" s="18">
        <f t="shared" si="125"/>
        <v>0</v>
      </c>
      <c r="K891" s="10">
        <f t="shared" si="133"/>
        <v>0</v>
      </c>
      <c r="L891" s="10">
        <v>0</v>
      </c>
      <c r="M891" s="10">
        <v>0</v>
      </c>
      <c r="N891" s="201">
        <f t="shared" si="128"/>
        <v>0</v>
      </c>
      <c r="O891" s="10">
        <f t="shared" si="130"/>
        <v>0</v>
      </c>
      <c r="P891" s="11">
        <f t="shared" si="131"/>
        <v>0</v>
      </c>
    </row>
    <row r="892" spans="1:16">
      <c r="A892" s="9">
        <f t="shared" si="129"/>
        <v>117</v>
      </c>
      <c r="B892" s="8" t="s">
        <v>940</v>
      </c>
      <c r="C892" s="8">
        <f>димвенканали!C892</f>
        <v>4543.6099999999997</v>
      </c>
      <c r="D892" s="8">
        <f>димвенканали!D892</f>
        <v>0</v>
      </c>
      <c r="E892" s="8">
        <f>димвенканали!E892</f>
        <v>0</v>
      </c>
      <c r="F892" s="8">
        <f t="shared" si="132"/>
        <v>4543.6099999999997</v>
      </c>
      <c r="G892" s="8">
        <v>377</v>
      </c>
      <c r="H892" s="8">
        <v>377</v>
      </c>
      <c r="I892" s="18">
        <v>0.44880952380952382</v>
      </c>
      <c r="J892" s="18">
        <f t="shared" si="125"/>
        <v>905.25329761904766</v>
      </c>
      <c r="K892" s="10">
        <f t="shared" si="133"/>
        <v>332.86163753452382</v>
      </c>
      <c r="L892" s="10">
        <v>349.68994047619049</v>
      </c>
      <c r="M892" s="10">
        <v>22.38661904761905</v>
      </c>
      <c r="N892" s="201">
        <f t="shared" si="128"/>
        <v>22.38661904761905</v>
      </c>
      <c r="O892" s="10">
        <f t="shared" si="130"/>
        <v>1610.1914946773809</v>
      </c>
      <c r="P892" s="11">
        <f t="shared" si="131"/>
        <v>0.35438593864292511</v>
      </c>
    </row>
    <row r="893" spans="1:16">
      <c r="A893" s="9">
        <f t="shared" si="129"/>
        <v>118</v>
      </c>
      <c r="B893" s="8" t="s">
        <v>941</v>
      </c>
      <c r="C893" s="8">
        <f>димвенканали!C893</f>
        <v>4442.1000000000004</v>
      </c>
      <c r="D893" s="8">
        <f>димвенканали!D893</f>
        <v>0</v>
      </c>
      <c r="E893" s="8">
        <f>димвенканали!E893</f>
        <v>0</v>
      </c>
      <c r="F893" s="8">
        <f t="shared" si="132"/>
        <v>4442.1000000000004</v>
      </c>
      <c r="G893" s="8">
        <v>380</v>
      </c>
      <c r="H893" s="8">
        <v>380</v>
      </c>
      <c r="I893" s="18">
        <v>0.45238095238095238</v>
      </c>
      <c r="J893" s="18">
        <f t="shared" si="125"/>
        <v>912.45690476190475</v>
      </c>
      <c r="K893" s="10">
        <f t="shared" si="133"/>
        <v>335.51040388095242</v>
      </c>
      <c r="L893" s="10">
        <v>352.47261904761905</v>
      </c>
      <c r="M893" s="10">
        <v>22.564761904761905</v>
      </c>
      <c r="N893" s="201">
        <f t="shared" si="128"/>
        <v>22.564761904761905</v>
      </c>
      <c r="O893" s="10">
        <f t="shared" si="130"/>
        <v>1623.0046895952382</v>
      </c>
      <c r="P893" s="11">
        <f t="shared" si="131"/>
        <v>0.36536878719417348</v>
      </c>
    </row>
    <row r="894" spans="1:16">
      <c r="A894" s="9">
        <f t="shared" si="129"/>
        <v>119</v>
      </c>
      <c r="B894" s="8" t="s">
        <v>942</v>
      </c>
      <c r="C894" s="8">
        <f>димвенканали!C894</f>
        <v>2681.07</v>
      </c>
      <c r="D894" s="8">
        <f>димвенканали!D894</f>
        <v>1283.7</v>
      </c>
      <c r="E894" s="8">
        <f>димвенканали!E894</f>
        <v>0</v>
      </c>
      <c r="F894" s="8">
        <f t="shared" si="132"/>
        <v>3964.7700000000004</v>
      </c>
      <c r="G894" s="8">
        <v>290</v>
      </c>
      <c r="H894" s="8">
        <v>290</v>
      </c>
      <c r="I894" s="18">
        <v>0.34523809523809523</v>
      </c>
      <c r="J894" s="18">
        <f t="shared" si="125"/>
        <v>696.34869047619043</v>
      </c>
      <c r="K894" s="10">
        <f t="shared" si="133"/>
        <v>256.04741348809523</v>
      </c>
      <c r="L894" s="10">
        <v>268.9922619047619</v>
      </c>
      <c r="M894" s="10">
        <v>17.220476190476191</v>
      </c>
      <c r="N894" s="201">
        <f t="shared" si="128"/>
        <v>17.220476190476191</v>
      </c>
      <c r="O894" s="10">
        <f t="shared" si="130"/>
        <v>1238.6088420595236</v>
      </c>
      <c r="P894" s="11">
        <f t="shared" si="131"/>
        <v>0.4619830299319016</v>
      </c>
    </row>
    <row r="895" spans="1:16">
      <c r="A895" s="9">
        <f t="shared" si="129"/>
        <v>120</v>
      </c>
      <c r="B895" s="8" t="s">
        <v>943</v>
      </c>
      <c r="C895" s="8">
        <f>димвенканали!C895</f>
        <v>4513.9799999999996</v>
      </c>
      <c r="D895" s="8">
        <f>димвенканали!D895</f>
        <v>0</v>
      </c>
      <c r="E895" s="8">
        <f>димвенканали!E895</f>
        <v>0</v>
      </c>
      <c r="F895" s="8">
        <f t="shared" si="132"/>
        <v>4513.9799999999996</v>
      </c>
      <c r="G895" s="8">
        <v>382</v>
      </c>
      <c r="H895" s="8">
        <v>382</v>
      </c>
      <c r="I895" s="18">
        <v>0.45476190476190476</v>
      </c>
      <c r="J895" s="18">
        <f t="shared" si="125"/>
        <v>917.25930952380952</v>
      </c>
      <c r="K895" s="10">
        <f t="shared" si="133"/>
        <v>337.27624811190481</v>
      </c>
      <c r="L895" s="10">
        <v>354.32773809523809</v>
      </c>
      <c r="M895" s="10">
        <v>22.683523809523809</v>
      </c>
      <c r="N895" s="201">
        <f t="shared" si="128"/>
        <v>22.683523809523809</v>
      </c>
      <c r="O895" s="10">
        <f t="shared" si="130"/>
        <v>1631.5468195404762</v>
      </c>
      <c r="P895" s="11">
        <f t="shared" si="131"/>
        <v>0.36144307673947967</v>
      </c>
    </row>
    <row r="896" spans="1:16">
      <c r="A896" s="9">
        <f t="shared" si="129"/>
        <v>121</v>
      </c>
      <c r="B896" s="8" t="s">
        <v>944</v>
      </c>
      <c r="C896" s="8">
        <f>димвенканали!C896</f>
        <v>6160.06</v>
      </c>
      <c r="D896" s="8">
        <f>димвенканали!D896</f>
        <v>98.8</v>
      </c>
      <c r="E896" s="8">
        <f>димвенканали!E896</f>
        <v>0</v>
      </c>
      <c r="F896" s="8">
        <f t="shared" si="132"/>
        <v>6258.8600000000006</v>
      </c>
      <c r="G896" s="8">
        <v>540</v>
      </c>
      <c r="H896" s="8">
        <v>540</v>
      </c>
      <c r="I896" s="18">
        <v>0.6428571428571429</v>
      </c>
      <c r="J896" s="18">
        <f t="shared" si="125"/>
        <v>1296.6492857142857</v>
      </c>
      <c r="K896" s="10">
        <f t="shared" si="133"/>
        <v>476.77794235714288</v>
      </c>
      <c r="L896" s="10">
        <v>500.88214285714287</v>
      </c>
      <c r="M896" s="10">
        <v>32.065714285714293</v>
      </c>
      <c r="N896" s="201">
        <f t="shared" si="128"/>
        <v>32.065714285714293</v>
      </c>
      <c r="O896" s="10">
        <f t="shared" si="130"/>
        <v>2306.3750852142857</v>
      </c>
      <c r="P896" s="11">
        <f t="shared" si="131"/>
        <v>0.37440789297738747</v>
      </c>
    </row>
    <row r="897" spans="1:16">
      <c r="A897" s="9">
        <f t="shared" si="129"/>
        <v>122</v>
      </c>
      <c r="B897" s="8" t="s">
        <v>945</v>
      </c>
      <c r="C897" s="8">
        <f>димвенканали!C897</f>
        <v>2230.3000000000002</v>
      </c>
      <c r="D897" s="8">
        <f>димвенканали!D897</f>
        <v>0</v>
      </c>
      <c r="E897" s="8">
        <f>димвенканали!E897</f>
        <v>0</v>
      </c>
      <c r="F897" s="8">
        <f t="shared" si="132"/>
        <v>2230.3000000000002</v>
      </c>
      <c r="G897" s="8">
        <v>252</v>
      </c>
      <c r="H897" s="8">
        <v>292.5</v>
      </c>
      <c r="I897" s="18">
        <v>0.3482142857142857</v>
      </c>
      <c r="J897" s="18">
        <f t="shared" si="125"/>
        <v>702.35169642857136</v>
      </c>
      <c r="K897" s="10">
        <f t="shared" si="133"/>
        <v>258.25471877678569</v>
      </c>
      <c r="L897" s="10">
        <v>271.31116071428568</v>
      </c>
      <c r="M897" s="10">
        <v>17.368928571428572</v>
      </c>
      <c r="N897" s="201">
        <f t="shared" si="128"/>
        <v>17.368928571428572</v>
      </c>
      <c r="O897" s="10">
        <f t="shared" si="130"/>
        <v>1249.2865044910714</v>
      </c>
      <c r="P897" s="11">
        <f t="shared" si="131"/>
        <v>0.56014280791421389</v>
      </c>
    </row>
    <row r="898" spans="1:16">
      <c r="A898" s="9">
        <f t="shared" si="129"/>
        <v>123</v>
      </c>
      <c r="B898" s="8" t="s">
        <v>946</v>
      </c>
      <c r="C898" s="8">
        <f>димвенканали!C898</f>
        <v>3177.46</v>
      </c>
      <c r="D898" s="8">
        <f>димвенканали!D898</f>
        <v>0</v>
      </c>
      <c r="E898" s="8">
        <f>димвенканали!E898</f>
        <v>0</v>
      </c>
      <c r="F898" s="8">
        <f t="shared" si="132"/>
        <v>3177.46</v>
      </c>
      <c r="G898" s="8">
        <v>272</v>
      </c>
      <c r="H898" s="8">
        <v>272</v>
      </c>
      <c r="I898" s="18">
        <v>0.32380952380952382</v>
      </c>
      <c r="J898" s="18">
        <f t="shared" si="125"/>
        <v>653.12704761904763</v>
      </c>
      <c r="K898" s="10">
        <f t="shared" si="133"/>
        <v>240.15481540952382</v>
      </c>
      <c r="L898" s="10">
        <v>252.29619047619047</v>
      </c>
      <c r="M898" s="10">
        <v>16.15161904761905</v>
      </c>
      <c r="N898" s="201">
        <f t="shared" si="128"/>
        <v>16.15161904761905</v>
      </c>
      <c r="O898" s="10">
        <f t="shared" si="130"/>
        <v>1161.7296725523811</v>
      </c>
      <c r="P898" s="11">
        <f t="shared" si="131"/>
        <v>0.36561582916933055</v>
      </c>
    </row>
    <row r="899" spans="1:16">
      <c r="A899" s="9">
        <f t="shared" si="129"/>
        <v>124</v>
      </c>
      <c r="B899" s="8" t="s">
        <v>947</v>
      </c>
      <c r="C899" s="8">
        <f>димвенканали!C899</f>
        <v>6153.96</v>
      </c>
      <c r="D899" s="8">
        <f>димвенканали!D899</f>
        <v>0</v>
      </c>
      <c r="E899" s="8">
        <f>димвенканали!E899</f>
        <v>0</v>
      </c>
      <c r="F899" s="8">
        <f t="shared" si="132"/>
        <v>6153.96</v>
      </c>
      <c r="G899" s="8">
        <v>548</v>
      </c>
      <c r="H899" s="8">
        <v>548</v>
      </c>
      <c r="I899" s="18">
        <v>0.65238095238095239</v>
      </c>
      <c r="J899" s="18">
        <f t="shared" si="125"/>
        <v>1315.8589047619048</v>
      </c>
      <c r="K899" s="10">
        <f t="shared" si="133"/>
        <v>483.8413192809524</v>
      </c>
      <c r="L899" s="10">
        <v>508.30261904761903</v>
      </c>
      <c r="M899" s="10">
        <v>32.540761904761908</v>
      </c>
      <c r="N899" s="201">
        <f t="shared" si="128"/>
        <v>32.540761904761908</v>
      </c>
      <c r="O899" s="10">
        <f t="shared" si="130"/>
        <v>2340.5436049952382</v>
      </c>
      <c r="P899" s="11">
        <f t="shared" si="131"/>
        <v>0.38033129968268209</v>
      </c>
    </row>
    <row r="900" spans="1:16">
      <c r="A900" s="9">
        <f t="shared" si="129"/>
        <v>125</v>
      </c>
      <c r="B900" s="8" t="s">
        <v>948</v>
      </c>
      <c r="C900" s="8">
        <f>димвенканали!C900</f>
        <v>4767.16</v>
      </c>
      <c r="D900" s="8">
        <f>димвенканали!D900</f>
        <v>0</v>
      </c>
      <c r="E900" s="8">
        <f>димвенканали!E900</f>
        <v>0</v>
      </c>
      <c r="F900" s="8">
        <f t="shared" si="132"/>
        <v>4767.16</v>
      </c>
      <c r="G900" s="8">
        <v>438</v>
      </c>
      <c r="H900" s="8">
        <v>438</v>
      </c>
      <c r="I900" s="18">
        <v>0.52142857142857146</v>
      </c>
      <c r="J900" s="18">
        <f t="shared" si="125"/>
        <v>1051.7266428571429</v>
      </c>
      <c r="K900" s="10">
        <f t="shared" si="133"/>
        <v>386.71988657857145</v>
      </c>
      <c r="L900" s="10">
        <v>406.27107142857142</v>
      </c>
      <c r="M900" s="10">
        <v>26.008857142857146</v>
      </c>
      <c r="N900" s="201">
        <f t="shared" si="128"/>
        <v>26.008857142857146</v>
      </c>
      <c r="O900" s="10">
        <f t="shared" si="130"/>
        <v>1870.726458007143</v>
      </c>
      <c r="P900" s="11">
        <f t="shared" si="131"/>
        <v>0.39241948204111948</v>
      </c>
    </row>
    <row r="901" spans="1:16">
      <c r="A901" s="9">
        <f t="shared" si="129"/>
        <v>126</v>
      </c>
      <c r="B901" s="8" t="s">
        <v>949</v>
      </c>
      <c r="C901" s="8">
        <f>димвенканали!C901</f>
        <v>5138.5</v>
      </c>
      <c r="D901" s="8">
        <f>димвенканали!D901</f>
        <v>0</v>
      </c>
      <c r="E901" s="8">
        <f>димвенканали!E901</f>
        <v>51.8</v>
      </c>
      <c r="F901" s="8">
        <f t="shared" si="132"/>
        <v>5190.3</v>
      </c>
      <c r="G901" s="8">
        <v>488</v>
      </c>
      <c r="H901" s="8">
        <v>488</v>
      </c>
      <c r="I901" s="18">
        <v>0.580952380952381</v>
      </c>
      <c r="J901" s="18">
        <f t="shared" si="125"/>
        <v>1171.786761904762</v>
      </c>
      <c r="K901" s="10">
        <f t="shared" si="133"/>
        <v>430.865992352381</v>
      </c>
      <c r="L901" s="10">
        <v>452.64904761904762</v>
      </c>
      <c r="M901" s="10">
        <v>28.977904761904767</v>
      </c>
      <c r="N901" s="201">
        <f t="shared" si="128"/>
        <v>28.977904761904767</v>
      </c>
      <c r="O901" s="10">
        <f t="shared" si="130"/>
        <v>2084.2797066380954</v>
      </c>
      <c r="P901" s="11">
        <f t="shared" si="131"/>
        <v>0.40562026012223323</v>
      </c>
    </row>
    <row r="902" spans="1:16">
      <c r="A902" s="9">
        <f t="shared" si="129"/>
        <v>127</v>
      </c>
      <c r="B902" s="8" t="s">
        <v>950</v>
      </c>
      <c r="C902" s="8">
        <f>димвенканали!C902</f>
        <v>2683</v>
      </c>
      <c r="D902" s="8">
        <f>димвенканали!D902</f>
        <v>0</v>
      </c>
      <c r="E902" s="8">
        <f>димвенканали!E902</f>
        <v>0</v>
      </c>
      <c r="F902" s="8">
        <f t="shared" si="132"/>
        <v>2683</v>
      </c>
      <c r="G902" s="8">
        <v>305</v>
      </c>
      <c r="H902" s="8">
        <v>305</v>
      </c>
      <c r="I902" s="18">
        <v>0.36309523809523808</v>
      </c>
      <c r="J902" s="18">
        <f t="shared" ref="J902:J955" si="134">I902*$J$2</f>
        <v>732.36672619047613</v>
      </c>
      <c r="K902" s="10">
        <f t="shared" si="133"/>
        <v>269.29124522023807</v>
      </c>
      <c r="L902" s="10">
        <v>282.90565476190477</v>
      </c>
      <c r="M902" s="10">
        <v>18.111190476190476</v>
      </c>
      <c r="N902" s="201">
        <f t="shared" si="128"/>
        <v>18.111190476190476</v>
      </c>
      <c r="O902" s="10">
        <f t="shared" ref="O902:O933" si="135">J902+K902+L902+N902</f>
        <v>1302.6748166488096</v>
      </c>
      <c r="P902" s="11">
        <f t="shared" ref="P902:P933" si="136">O902/C902</f>
        <v>0.48552918995483024</v>
      </c>
    </row>
    <row r="903" spans="1:16">
      <c r="A903" s="9">
        <f t="shared" si="129"/>
        <v>128</v>
      </c>
      <c r="B903" s="8" t="s">
        <v>951</v>
      </c>
      <c r="C903" s="8">
        <f>димвенканали!C903</f>
        <v>4751.5</v>
      </c>
      <c r="D903" s="8">
        <f>димвенканали!D903</f>
        <v>0</v>
      </c>
      <c r="E903" s="8">
        <f>димвенканали!E903</f>
        <v>0</v>
      </c>
      <c r="F903" s="8">
        <f t="shared" si="132"/>
        <v>4751.5</v>
      </c>
      <c r="G903" s="8">
        <v>624</v>
      </c>
      <c r="H903" s="8">
        <v>624</v>
      </c>
      <c r="I903" s="18">
        <v>0.74285714285714288</v>
      </c>
      <c r="J903" s="18">
        <f t="shared" si="134"/>
        <v>1498.3502857142857</v>
      </c>
      <c r="K903" s="10">
        <f t="shared" si="133"/>
        <v>550.94340005714287</v>
      </c>
      <c r="L903" s="10">
        <v>578.79714285714283</v>
      </c>
      <c r="M903" s="10">
        <v>37.053714285714285</v>
      </c>
      <c r="N903" s="201">
        <f t="shared" si="128"/>
        <v>37.053714285714285</v>
      </c>
      <c r="O903" s="10">
        <f t="shared" si="135"/>
        <v>2665.1445429142855</v>
      </c>
      <c r="P903" s="11">
        <f t="shared" si="136"/>
        <v>0.56090593347664641</v>
      </c>
    </row>
    <row r="904" spans="1:16">
      <c r="A904" s="9">
        <f t="shared" si="129"/>
        <v>129</v>
      </c>
      <c r="B904" s="8" t="s">
        <v>952</v>
      </c>
      <c r="C904" s="8">
        <f>димвенканали!C904</f>
        <v>3593.8</v>
      </c>
      <c r="D904" s="8">
        <f>димвенканали!D904</f>
        <v>0</v>
      </c>
      <c r="E904" s="8">
        <f>димвенканали!E904</f>
        <v>0</v>
      </c>
      <c r="F904" s="8">
        <f t="shared" si="132"/>
        <v>3593.8</v>
      </c>
      <c r="G904" s="8">
        <v>397.5</v>
      </c>
      <c r="H904" s="8">
        <v>397.5</v>
      </c>
      <c r="I904" s="18">
        <v>0.4732142857142857</v>
      </c>
      <c r="J904" s="18">
        <f t="shared" si="134"/>
        <v>954.47794642857139</v>
      </c>
      <c r="K904" s="10">
        <f t="shared" si="133"/>
        <v>350.96154090178572</v>
      </c>
      <c r="L904" s="10">
        <v>368.70491071428569</v>
      </c>
      <c r="M904" s="10">
        <v>23.603928571428572</v>
      </c>
      <c r="N904" s="201">
        <f t="shared" ref="N904:N955" si="137">M904*$N$2</f>
        <v>23.603928571428572</v>
      </c>
      <c r="O904" s="10">
        <f t="shared" si="135"/>
        <v>1697.7483266160714</v>
      </c>
      <c r="P904" s="11">
        <f t="shared" si="136"/>
        <v>0.4724103530012998</v>
      </c>
    </row>
    <row r="905" spans="1:16">
      <c r="A905" s="9">
        <f t="shared" si="129"/>
        <v>130</v>
      </c>
      <c r="B905" s="8" t="s">
        <v>953</v>
      </c>
      <c r="C905" s="8">
        <f>димвенканали!C905</f>
        <v>6136.78</v>
      </c>
      <c r="D905" s="8">
        <f>димвенканали!D905</f>
        <v>0</v>
      </c>
      <c r="E905" s="8">
        <f>димвенканали!E905</f>
        <v>0</v>
      </c>
      <c r="F905" s="8">
        <f t="shared" si="132"/>
        <v>6136.78</v>
      </c>
      <c r="G905" s="8">
        <v>530</v>
      </c>
      <c r="H905" s="8">
        <v>530</v>
      </c>
      <c r="I905" s="18">
        <v>0.63095238095238093</v>
      </c>
      <c r="J905" s="18">
        <f t="shared" si="134"/>
        <v>1272.6372619047618</v>
      </c>
      <c r="K905" s="10">
        <f t="shared" si="133"/>
        <v>467.94872120238091</v>
      </c>
      <c r="L905" s="10">
        <v>491.6065476190476</v>
      </c>
      <c r="M905" s="10">
        <v>31.471904761904764</v>
      </c>
      <c r="N905" s="201">
        <f t="shared" si="137"/>
        <v>31.471904761904764</v>
      </c>
      <c r="O905" s="10">
        <f t="shared" si="135"/>
        <v>2263.664435488095</v>
      </c>
      <c r="P905" s="11">
        <f t="shared" si="136"/>
        <v>0.36886843515460799</v>
      </c>
    </row>
    <row r="906" spans="1:16">
      <c r="A906" s="9">
        <f t="shared" ref="A906:A955" si="138">1+A905</f>
        <v>131</v>
      </c>
      <c r="B906" s="8" t="s">
        <v>954</v>
      </c>
      <c r="C906" s="8">
        <f>димвенканали!C906</f>
        <v>4533.76</v>
      </c>
      <c r="D906" s="8">
        <f>димвенканали!D906</f>
        <v>0</v>
      </c>
      <c r="E906" s="8">
        <f>димвенканали!E906</f>
        <v>104</v>
      </c>
      <c r="F906" s="8">
        <f t="shared" si="132"/>
        <v>4637.76</v>
      </c>
      <c r="G906" s="8">
        <v>387</v>
      </c>
      <c r="H906" s="8">
        <v>387</v>
      </c>
      <c r="I906" s="18">
        <v>0.46071428571428569</v>
      </c>
      <c r="J906" s="18">
        <f t="shared" si="134"/>
        <v>929.26532142857138</v>
      </c>
      <c r="K906" s="10">
        <f t="shared" si="133"/>
        <v>341.69085868928573</v>
      </c>
      <c r="L906" s="10">
        <v>358.96553571428569</v>
      </c>
      <c r="M906" s="10">
        <v>22.980428571428572</v>
      </c>
      <c r="N906" s="201">
        <f t="shared" si="137"/>
        <v>22.980428571428572</v>
      </c>
      <c r="O906" s="10">
        <f t="shared" si="135"/>
        <v>1652.9021444035711</v>
      </c>
      <c r="P906" s="11">
        <f t="shared" si="136"/>
        <v>0.36457645406981648</v>
      </c>
    </row>
    <row r="907" spans="1:16">
      <c r="A907" s="9">
        <f t="shared" si="138"/>
        <v>132</v>
      </c>
      <c r="B907" s="8" t="s">
        <v>955</v>
      </c>
      <c r="C907" s="8">
        <f>димвенканали!C907</f>
        <v>4481.28</v>
      </c>
      <c r="D907" s="8">
        <f>димвенканали!D907</f>
        <v>99.8</v>
      </c>
      <c r="E907" s="8">
        <f>димвенканали!E907</f>
        <v>0</v>
      </c>
      <c r="F907" s="8">
        <f t="shared" si="132"/>
        <v>4581.08</v>
      </c>
      <c r="G907" s="8">
        <v>392.6</v>
      </c>
      <c r="H907" s="8">
        <v>392.6</v>
      </c>
      <c r="I907" s="18">
        <v>0.4673809523809524</v>
      </c>
      <c r="J907" s="18">
        <f t="shared" si="134"/>
        <v>942.71205476190482</v>
      </c>
      <c r="K907" s="10">
        <f t="shared" si="133"/>
        <v>346.63522253595244</v>
      </c>
      <c r="L907" s="10">
        <v>364.15986904761905</v>
      </c>
      <c r="M907" s="10">
        <v>23.312961904761906</v>
      </c>
      <c r="N907" s="201">
        <f t="shared" si="137"/>
        <v>23.312961904761906</v>
      </c>
      <c r="O907" s="10">
        <f t="shared" si="135"/>
        <v>1676.8201082502385</v>
      </c>
      <c r="P907" s="11">
        <f t="shared" si="136"/>
        <v>0.37418329322207911</v>
      </c>
    </row>
    <row r="908" spans="1:16">
      <c r="A908" s="9">
        <f t="shared" si="138"/>
        <v>133</v>
      </c>
      <c r="B908" s="8" t="s">
        <v>956</v>
      </c>
      <c r="C908" s="8">
        <f>димвенканали!C908</f>
        <v>3949.68</v>
      </c>
      <c r="D908" s="8">
        <f>димвенканали!D908</f>
        <v>0</v>
      </c>
      <c r="E908" s="8">
        <f>димвенканали!E908</f>
        <v>0</v>
      </c>
      <c r="F908" s="8">
        <f t="shared" si="132"/>
        <v>3949.68</v>
      </c>
      <c r="G908" s="8">
        <v>461.6</v>
      </c>
      <c r="H908" s="8">
        <v>461.6</v>
      </c>
      <c r="I908" s="18">
        <v>0.54952380952380953</v>
      </c>
      <c r="J908" s="18">
        <f t="shared" si="134"/>
        <v>1108.3950190476191</v>
      </c>
      <c r="K908" s="10">
        <f t="shared" si="133"/>
        <v>407.55684850380959</v>
      </c>
      <c r="L908" s="10">
        <v>428.16147619047621</v>
      </c>
      <c r="M908" s="10">
        <v>27.41024761904762</v>
      </c>
      <c r="N908" s="201">
        <f t="shared" si="137"/>
        <v>27.41024761904762</v>
      </c>
      <c r="O908" s="10">
        <f t="shared" si="135"/>
        <v>1971.5235913609524</v>
      </c>
      <c r="P908" s="11">
        <f t="shared" si="136"/>
        <v>0.49916033485268491</v>
      </c>
    </row>
    <row r="909" spans="1:16">
      <c r="A909" s="9">
        <f t="shared" si="138"/>
        <v>134</v>
      </c>
      <c r="B909" s="8" t="s">
        <v>957</v>
      </c>
      <c r="C909" s="8">
        <f>димвенканали!C909</f>
        <v>77</v>
      </c>
      <c r="D909" s="8">
        <f>димвенканали!D909</f>
        <v>0</v>
      </c>
      <c r="E909" s="8">
        <f>димвенканали!E909</f>
        <v>0</v>
      </c>
      <c r="F909" s="8">
        <f t="shared" si="132"/>
        <v>77</v>
      </c>
      <c r="G909" s="8"/>
      <c r="H909" s="8"/>
      <c r="I909" s="18">
        <v>0</v>
      </c>
      <c r="J909" s="18">
        <f t="shared" si="134"/>
        <v>0</v>
      </c>
      <c r="K909" s="10">
        <f t="shared" si="133"/>
        <v>0</v>
      </c>
      <c r="L909" s="10">
        <v>0</v>
      </c>
      <c r="M909" s="10">
        <v>0</v>
      </c>
      <c r="N909" s="201">
        <f t="shared" si="137"/>
        <v>0</v>
      </c>
      <c r="O909" s="10">
        <f t="shared" si="135"/>
        <v>0</v>
      </c>
      <c r="P909" s="11">
        <f t="shared" si="136"/>
        <v>0</v>
      </c>
    </row>
    <row r="910" spans="1:16">
      <c r="A910" s="9">
        <f t="shared" si="138"/>
        <v>135</v>
      </c>
      <c r="B910" s="8" t="s">
        <v>958</v>
      </c>
      <c r="C910" s="8">
        <f>димвенканали!C910</f>
        <v>34.799999999999997</v>
      </c>
      <c r="D910" s="8">
        <f>димвенканали!D910</f>
        <v>0</v>
      </c>
      <c r="E910" s="8">
        <f>димвенканали!E910</f>
        <v>0</v>
      </c>
      <c r="F910" s="8">
        <f t="shared" si="132"/>
        <v>34.799999999999997</v>
      </c>
      <c r="G910" s="8"/>
      <c r="H910" s="8"/>
      <c r="I910" s="18">
        <v>0</v>
      </c>
      <c r="J910" s="18">
        <f t="shared" si="134"/>
        <v>0</v>
      </c>
      <c r="K910" s="10">
        <f t="shared" si="133"/>
        <v>0</v>
      </c>
      <c r="L910" s="10">
        <v>0</v>
      </c>
      <c r="M910" s="10">
        <v>0</v>
      </c>
      <c r="N910" s="201">
        <f t="shared" si="137"/>
        <v>0</v>
      </c>
      <c r="O910" s="10">
        <f t="shared" si="135"/>
        <v>0</v>
      </c>
      <c r="P910" s="11">
        <f t="shared" si="136"/>
        <v>0</v>
      </c>
    </row>
    <row r="911" spans="1:16">
      <c r="A911" s="9">
        <f t="shared" si="138"/>
        <v>136</v>
      </c>
      <c r="B911" s="8" t="s">
        <v>959</v>
      </c>
      <c r="C911" s="8">
        <f>димвенканали!C911</f>
        <v>6375.55</v>
      </c>
      <c r="D911" s="8">
        <f>димвенканали!D911</f>
        <v>0</v>
      </c>
      <c r="E911" s="8">
        <f>димвенканали!E911</f>
        <v>169.5</v>
      </c>
      <c r="F911" s="8">
        <f t="shared" si="132"/>
        <v>6545.05</v>
      </c>
      <c r="G911" s="8">
        <v>622</v>
      </c>
      <c r="H911" s="8">
        <v>622</v>
      </c>
      <c r="I911" s="18">
        <v>0.74047619047619051</v>
      </c>
      <c r="J911" s="18">
        <f t="shared" si="134"/>
        <v>1493.5478809523811</v>
      </c>
      <c r="K911" s="10">
        <f t="shared" si="133"/>
        <v>549.17755582619054</v>
      </c>
      <c r="L911" s="10">
        <v>576.94202380952379</v>
      </c>
      <c r="M911" s="10">
        <v>36.934952380952382</v>
      </c>
      <c r="N911" s="201">
        <f t="shared" si="137"/>
        <v>36.934952380952382</v>
      </c>
      <c r="O911" s="10">
        <f t="shared" si="135"/>
        <v>2656.6024129690477</v>
      </c>
      <c r="P911" s="11">
        <f t="shared" si="136"/>
        <v>0.41668599775220139</v>
      </c>
    </row>
    <row r="912" spans="1:16">
      <c r="A912" s="9">
        <f t="shared" si="138"/>
        <v>137</v>
      </c>
      <c r="B912" s="8" t="s">
        <v>960</v>
      </c>
      <c r="C912" s="8">
        <f>димвенканали!C912</f>
        <v>5034.24</v>
      </c>
      <c r="D912" s="8">
        <f>димвенканали!D912</f>
        <v>204.9</v>
      </c>
      <c r="E912" s="8">
        <f>димвенканали!E912</f>
        <v>106.7</v>
      </c>
      <c r="F912" s="8">
        <f t="shared" si="132"/>
        <v>5345.8399999999992</v>
      </c>
      <c r="G912" s="8">
        <v>702</v>
      </c>
      <c r="H912" s="8">
        <v>702</v>
      </c>
      <c r="I912" s="18">
        <v>0.83571428571428574</v>
      </c>
      <c r="J912" s="18">
        <f t="shared" si="134"/>
        <v>1685.6440714285716</v>
      </c>
      <c r="K912" s="10">
        <f t="shared" si="133"/>
        <v>619.81132506428582</v>
      </c>
      <c r="L912" s="10">
        <v>651.14678571428567</v>
      </c>
      <c r="M912" s="10">
        <v>41.685428571428574</v>
      </c>
      <c r="N912" s="201">
        <f t="shared" si="137"/>
        <v>41.685428571428574</v>
      </c>
      <c r="O912" s="10">
        <f t="shared" si="135"/>
        <v>2998.2876107785714</v>
      </c>
      <c r="P912" s="11">
        <f t="shared" si="136"/>
        <v>0.59557899718300511</v>
      </c>
    </row>
    <row r="913" spans="1:16">
      <c r="A913" s="9">
        <f t="shared" si="138"/>
        <v>138</v>
      </c>
      <c r="B913" s="8" t="s">
        <v>961</v>
      </c>
      <c r="C913" s="8">
        <f>димвенканали!C913</f>
        <v>4025.8</v>
      </c>
      <c r="D913" s="8">
        <f>димвенканали!D913</f>
        <v>0</v>
      </c>
      <c r="E913" s="8">
        <f>димвенканали!E913</f>
        <v>0</v>
      </c>
      <c r="F913" s="8">
        <f t="shared" si="132"/>
        <v>4025.8</v>
      </c>
      <c r="G913" s="8">
        <v>454.5</v>
      </c>
      <c r="H913" s="8">
        <v>454.5</v>
      </c>
      <c r="I913" s="18">
        <v>0.54107142857142854</v>
      </c>
      <c r="J913" s="18">
        <f t="shared" si="134"/>
        <v>1091.346482142857</v>
      </c>
      <c r="K913" s="10">
        <f t="shared" si="133"/>
        <v>401.28810148392853</v>
      </c>
      <c r="L913" s="10">
        <v>421.57580357142854</v>
      </c>
      <c r="M913" s="10">
        <v>26.988642857142857</v>
      </c>
      <c r="N913" s="201">
        <f t="shared" si="137"/>
        <v>26.988642857142857</v>
      </c>
      <c r="O913" s="10">
        <f t="shared" si="135"/>
        <v>1941.1990300553568</v>
      </c>
      <c r="P913" s="11">
        <f t="shared" si="136"/>
        <v>0.48218963437213891</v>
      </c>
    </row>
    <row r="914" spans="1:16">
      <c r="A914" s="9">
        <f t="shared" si="138"/>
        <v>139</v>
      </c>
      <c r="B914" s="8" t="s">
        <v>962</v>
      </c>
      <c r="C914" s="8">
        <f>димвенканали!C914</f>
        <v>5829.59</v>
      </c>
      <c r="D914" s="8">
        <f>димвенканали!D914</f>
        <v>0</v>
      </c>
      <c r="E914" s="8">
        <f>димвенканали!E914</f>
        <v>0</v>
      </c>
      <c r="F914" s="8">
        <f t="shared" si="132"/>
        <v>5829.59</v>
      </c>
      <c r="G914" s="8">
        <v>620.5</v>
      </c>
      <c r="H914" s="8">
        <v>620.5</v>
      </c>
      <c r="I914" s="18">
        <v>0.73869047619047623</v>
      </c>
      <c r="J914" s="18">
        <f t="shared" si="134"/>
        <v>1489.9460773809524</v>
      </c>
      <c r="K914" s="10">
        <f t="shared" si="133"/>
        <v>547.85317265297624</v>
      </c>
      <c r="L914" s="10">
        <v>575.55068452380954</v>
      </c>
      <c r="M914" s="10">
        <v>36.845880952380959</v>
      </c>
      <c r="N914" s="201">
        <f t="shared" si="137"/>
        <v>36.845880952380959</v>
      </c>
      <c r="O914" s="10">
        <f t="shared" si="135"/>
        <v>2650.1958155101192</v>
      </c>
      <c r="P914" s="11">
        <f t="shared" si="136"/>
        <v>0.45461101304038865</v>
      </c>
    </row>
    <row r="915" spans="1:16">
      <c r="A915" s="9">
        <f t="shared" si="138"/>
        <v>140</v>
      </c>
      <c r="B915" s="8" t="s">
        <v>963</v>
      </c>
      <c r="C915" s="8">
        <f>димвенканали!C915</f>
        <v>4802</v>
      </c>
      <c r="D915" s="8">
        <f>димвенканали!D915</f>
        <v>0</v>
      </c>
      <c r="E915" s="8">
        <f>димвенканали!E915</f>
        <v>0</v>
      </c>
      <c r="F915" s="8">
        <f t="shared" si="132"/>
        <v>4802</v>
      </c>
      <c r="G915" s="8">
        <v>535</v>
      </c>
      <c r="H915" s="8">
        <v>535</v>
      </c>
      <c r="I915" s="18">
        <v>0.63690476190476186</v>
      </c>
      <c r="J915" s="18">
        <f t="shared" si="134"/>
        <v>1284.6432738095236</v>
      </c>
      <c r="K915" s="10">
        <f t="shared" si="133"/>
        <v>472.36333177976189</v>
      </c>
      <c r="L915" s="10">
        <v>496.24434523809521</v>
      </c>
      <c r="M915" s="10">
        <v>31.768809523809523</v>
      </c>
      <c r="N915" s="201">
        <f t="shared" si="137"/>
        <v>31.768809523809523</v>
      </c>
      <c r="O915" s="10">
        <f t="shared" si="135"/>
        <v>2285.0197603511901</v>
      </c>
      <c r="P915" s="11">
        <f t="shared" si="136"/>
        <v>0.47584751360916078</v>
      </c>
    </row>
    <row r="916" spans="1:16">
      <c r="A916" s="9">
        <f t="shared" si="138"/>
        <v>141</v>
      </c>
      <c r="B916" s="8" t="s">
        <v>964</v>
      </c>
      <c r="C916" s="8">
        <f>димвенканали!C916</f>
        <v>4841.7</v>
      </c>
      <c r="D916" s="8">
        <f>димвенканали!D916</f>
        <v>0</v>
      </c>
      <c r="E916" s="8">
        <f>димвенканали!E916</f>
        <v>0</v>
      </c>
      <c r="F916" s="8">
        <f t="shared" si="132"/>
        <v>4841.7</v>
      </c>
      <c r="G916" s="8">
        <v>463.5</v>
      </c>
      <c r="H916" s="8">
        <v>463.5</v>
      </c>
      <c r="I916" s="18">
        <v>0.55178571428571432</v>
      </c>
      <c r="J916" s="18">
        <f t="shared" si="134"/>
        <v>1112.9573035714286</v>
      </c>
      <c r="K916" s="10">
        <f t="shared" si="133"/>
        <v>409.23440052321433</v>
      </c>
      <c r="L916" s="10">
        <v>429.92383928571428</v>
      </c>
      <c r="M916" s="10">
        <v>27.523071428571431</v>
      </c>
      <c r="N916" s="201">
        <f t="shared" si="137"/>
        <v>27.523071428571431</v>
      </c>
      <c r="O916" s="10">
        <f t="shared" si="135"/>
        <v>1979.6386148089289</v>
      </c>
      <c r="P916" s="11">
        <f t="shared" si="136"/>
        <v>0.40887263044156574</v>
      </c>
    </row>
    <row r="917" spans="1:16">
      <c r="A917" s="9">
        <f t="shared" si="138"/>
        <v>142</v>
      </c>
      <c r="B917" s="8" t="s">
        <v>965</v>
      </c>
      <c r="C917" s="8">
        <f>димвенканали!C917</f>
        <v>103.9</v>
      </c>
      <c r="D917" s="8">
        <f>димвенканали!D917</f>
        <v>0</v>
      </c>
      <c r="E917" s="8">
        <f>димвенканали!E917</f>
        <v>0</v>
      </c>
      <c r="F917" s="8">
        <f t="shared" si="132"/>
        <v>103.9</v>
      </c>
      <c r="G917" s="8"/>
      <c r="H917" s="8"/>
      <c r="I917" s="18">
        <v>0</v>
      </c>
      <c r="J917" s="18">
        <f t="shared" si="134"/>
        <v>0</v>
      </c>
      <c r="K917" s="10">
        <f t="shared" si="133"/>
        <v>0</v>
      </c>
      <c r="L917" s="10">
        <v>0</v>
      </c>
      <c r="M917" s="10">
        <v>0</v>
      </c>
      <c r="N917" s="201">
        <f t="shared" si="137"/>
        <v>0</v>
      </c>
      <c r="O917" s="10">
        <f t="shared" si="135"/>
        <v>0</v>
      </c>
      <c r="P917" s="11">
        <f t="shared" si="136"/>
        <v>0</v>
      </c>
    </row>
    <row r="918" spans="1:16">
      <c r="A918" s="9">
        <f t="shared" si="138"/>
        <v>143</v>
      </c>
      <c r="B918" s="8" t="s">
        <v>966</v>
      </c>
      <c r="C918" s="8">
        <f>димвенканали!C918</f>
        <v>81.400000000000006</v>
      </c>
      <c r="D918" s="8">
        <f>димвенканали!D918</f>
        <v>0</v>
      </c>
      <c r="E918" s="8">
        <f>димвенканали!E918</f>
        <v>0</v>
      </c>
      <c r="F918" s="8">
        <f t="shared" si="132"/>
        <v>81.400000000000006</v>
      </c>
      <c r="G918" s="8"/>
      <c r="H918" s="8"/>
      <c r="I918" s="18">
        <v>0</v>
      </c>
      <c r="J918" s="18">
        <f t="shared" si="134"/>
        <v>0</v>
      </c>
      <c r="K918" s="10">
        <f t="shared" si="133"/>
        <v>0</v>
      </c>
      <c r="L918" s="10">
        <v>0</v>
      </c>
      <c r="M918" s="10">
        <v>0</v>
      </c>
      <c r="N918" s="201">
        <f t="shared" si="137"/>
        <v>0</v>
      </c>
      <c r="O918" s="10">
        <f t="shared" si="135"/>
        <v>0</v>
      </c>
      <c r="P918" s="11">
        <f t="shared" si="136"/>
        <v>0</v>
      </c>
    </row>
    <row r="919" spans="1:16">
      <c r="A919" s="9">
        <f t="shared" si="138"/>
        <v>144</v>
      </c>
      <c r="B919" s="8" t="s">
        <v>967</v>
      </c>
      <c r="C919" s="8">
        <f>димвенканали!C919</f>
        <v>94.4</v>
      </c>
      <c r="D919" s="8">
        <f>димвенканали!D919</f>
        <v>0</v>
      </c>
      <c r="E919" s="8">
        <f>димвенканали!E919</f>
        <v>0</v>
      </c>
      <c r="F919" s="8">
        <f t="shared" si="132"/>
        <v>94.4</v>
      </c>
      <c r="G919" s="8"/>
      <c r="H919" s="8"/>
      <c r="I919" s="18">
        <v>0</v>
      </c>
      <c r="J919" s="18">
        <f t="shared" si="134"/>
        <v>0</v>
      </c>
      <c r="K919" s="10">
        <f t="shared" si="133"/>
        <v>0</v>
      </c>
      <c r="L919" s="10">
        <v>0</v>
      </c>
      <c r="M919" s="10">
        <v>0</v>
      </c>
      <c r="N919" s="201">
        <f t="shared" si="137"/>
        <v>0</v>
      </c>
      <c r="O919" s="10">
        <f t="shared" si="135"/>
        <v>0</v>
      </c>
      <c r="P919" s="11">
        <f t="shared" si="136"/>
        <v>0</v>
      </c>
    </row>
    <row r="920" spans="1:16">
      <c r="A920" s="9">
        <f t="shared" si="138"/>
        <v>145</v>
      </c>
      <c r="B920" s="8" t="s">
        <v>968</v>
      </c>
      <c r="C920" s="8">
        <f>димвенканали!C920</f>
        <v>74.7</v>
      </c>
      <c r="D920" s="8">
        <f>димвенканали!D920</f>
        <v>0</v>
      </c>
      <c r="E920" s="8">
        <f>димвенканали!E920</f>
        <v>0</v>
      </c>
      <c r="F920" s="8">
        <f t="shared" si="132"/>
        <v>74.7</v>
      </c>
      <c r="G920" s="8"/>
      <c r="H920" s="8"/>
      <c r="I920" s="18">
        <v>0</v>
      </c>
      <c r="J920" s="18">
        <f t="shared" si="134"/>
        <v>0</v>
      </c>
      <c r="K920" s="10">
        <f t="shared" si="133"/>
        <v>0</v>
      </c>
      <c r="L920" s="10">
        <v>0</v>
      </c>
      <c r="M920" s="10">
        <v>0</v>
      </c>
      <c r="N920" s="201">
        <f t="shared" si="137"/>
        <v>0</v>
      </c>
      <c r="O920" s="10">
        <f t="shared" si="135"/>
        <v>0</v>
      </c>
      <c r="P920" s="11">
        <f t="shared" si="136"/>
        <v>0</v>
      </c>
    </row>
    <row r="921" spans="1:16">
      <c r="A921" s="9">
        <f t="shared" si="138"/>
        <v>146</v>
      </c>
      <c r="B921" s="8" t="s">
        <v>969</v>
      </c>
      <c r="C921" s="8">
        <f>димвенканали!C921</f>
        <v>117.5</v>
      </c>
      <c r="D921" s="8">
        <f>димвенканали!D921</f>
        <v>0</v>
      </c>
      <c r="E921" s="8">
        <f>димвенканали!E921</f>
        <v>0</v>
      </c>
      <c r="F921" s="8">
        <f t="shared" si="132"/>
        <v>117.5</v>
      </c>
      <c r="G921" s="8"/>
      <c r="H921" s="8"/>
      <c r="I921" s="18">
        <v>0</v>
      </c>
      <c r="J921" s="18">
        <f t="shared" si="134"/>
        <v>0</v>
      </c>
      <c r="K921" s="10">
        <f t="shared" si="133"/>
        <v>0</v>
      </c>
      <c r="L921" s="10">
        <v>0</v>
      </c>
      <c r="M921" s="10">
        <v>0</v>
      </c>
      <c r="N921" s="201">
        <f t="shared" si="137"/>
        <v>0</v>
      </c>
      <c r="O921" s="10">
        <f t="shared" si="135"/>
        <v>0</v>
      </c>
      <c r="P921" s="11">
        <f t="shared" si="136"/>
        <v>0</v>
      </c>
    </row>
    <row r="922" spans="1:16">
      <c r="A922" s="9">
        <f t="shared" si="138"/>
        <v>147</v>
      </c>
      <c r="B922" s="8" t="s">
        <v>970</v>
      </c>
      <c r="C922" s="8">
        <f>димвенканали!C922</f>
        <v>97.5</v>
      </c>
      <c r="D922" s="8">
        <f>димвенканали!D922</f>
        <v>0</v>
      </c>
      <c r="E922" s="8">
        <f>димвенканали!E922</f>
        <v>0</v>
      </c>
      <c r="F922" s="8">
        <f t="shared" si="132"/>
        <v>97.5</v>
      </c>
      <c r="G922" s="8"/>
      <c r="H922" s="8"/>
      <c r="I922" s="18">
        <v>0</v>
      </c>
      <c r="J922" s="18">
        <f t="shared" si="134"/>
        <v>0</v>
      </c>
      <c r="K922" s="10">
        <f t="shared" si="133"/>
        <v>0</v>
      </c>
      <c r="L922" s="10">
        <v>0</v>
      </c>
      <c r="M922" s="10">
        <v>0</v>
      </c>
      <c r="N922" s="201">
        <f t="shared" si="137"/>
        <v>0</v>
      </c>
      <c r="O922" s="10">
        <f t="shared" si="135"/>
        <v>0</v>
      </c>
      <c r="P922" s="11">
        <f t="shared" si="136"/>
        <v>0</v>
      </c>
    </row>
    <row r="923" spans="1:16">
      <c r="A923" s="9">
        <f t="shared" si="138"/>
        <v>148</v>
      </c>
      <c r="B923" s="8" t="s">
        <v>971</v>
      </c>
      <c r="C923" s="8">
        <f>димвенканали!C923</f>
        <v>61.3</v>
      </c>
      <c r="D923" s="8">
        <f>димвенканали!D923</f>
        <v>0</v>
      </c>
      <c r="E923" s="8">
        <f>димвенканали!E923</f>
        <v>0</v>
      </c>
      <c r="F923" s="8">
        <f t="shared" si="132"/>
        <v>61.3</v>
      </c>
      <c r="G923" s="8"/>
      <c r="H923" s="8"/>
      <c r="I923" s="18">
        <v>0</v>
      </c>
      <c r="J923" s="18">
        <f t="shared" si="134"/>
        <v>0</v>
      </c>
      <c r="K923" s="10">
        <f t="shared" si="133"/>
        <v>0</v>
      </c>
      <c r="L923" s="10">
        <v>0</v>
      </c>
      <c r="M923" s="10">
        <v>0</v>
      </c>
      <c r="N923" s="201">
        <f t="shared" si="137"/>
        <v>0</v>
      </c>
      <c r="O923" s="10">
        <f t="shared" si="135"/>
        <v>0</v>
      </c>
      <c r="P923" s="11">
        <f t="shared" si="136"/>
        <v>0</v>
      </c>
    </row>
    <row r="924" spans="1:16">
      <c r="A924" s="9">
        <f t="shared" si="138"/>
        <v>149</v>
      </c>
      <c r="B924" s="8" t="s">
        <v>972</v>
      </c>
      <c r="C924" s="8">
        <f>димвенканали!C924</f>
        <v>51.3</v>
      </c>
      <c r="D924" s="8">
        <f>димвенканали!D924</f>
        <v>0</v>
      </c>
      <c r="E924" s="8">
        <f>димвенканали!E924</f>
        <v>0</v>
      </c>
      <c r="F924" s="8">
        <f t="shared" si="132"/>
        <v>51.3</v>
      </c>
      <c r="G924" s="8"/>
      <c r="H924" s="8"/>
      <c r="I924" s="18">
        <v>0</v>
      </c>
      <c r="J924" s="18">
        <f t="shared" si="134"/>
        <v>0</v>
      </c>
      <c r="K924" s="10">
        <f t="shared" si="133"/>
        <v>0</v>
      </c>
      <c r="L924" s="10">
        <v>0</v>
      </c>
      <c r="M924" s="10">
        <v>0</v>
      </c>
      <c r="N924" s="201">
        <f t="shared" si="137"/>
        <v>0</v>
      </c>
      <c r="O924" s="10">
        <f t="shared" si="135"/>
        <v>0</v>
      </c>
      <c r="P924" s="11">
        <f t="shared" si="136"/>
        <v>0</v>
      </c>
    </row>
    <row r="925" spans="1:16">
      <c r="A925" s="9">
        <f t="shared" si="138"/>
        <v>150</v>
      </c>
      <c r="B925" s="8" t="s">
        <v>973</v>
      </c>
      <c r="C925" s="8">
        <f>димвенканали!C925</f>
        <v>34.299999999999997</v>
      </c>
      <c r="D925" s="8">
        <f>димвенканали!D925</f>
        <v>0</v>
      </c>
      <c r="E925" s="8">
        <f>димвенканали!E925</f>
        <v>0</v>
      </c>
      <c r="F925" s="8">
        <f t="shared" si="132"/>
        <v>34.299999999999997</v>
      </c>
      <c r="G925" s="8"/>
      <c r="H925" s="8"/>
      <c r="I925" s="18">
        <v>0</v>
      </c>
      <c r="J925" s="18">
        <f t="shared" si="134"/>
        <v>0</v>
      </c>
      <c r="K925" s="10">
        <f t="shared" si="133"/>
        <v>0</v>
      </c>
      <c r="L925" s="10">
        <v>0</v>
      </c>
      <c r="M925" s="10">
        <v>0</v>
      </c>
      <c r="N925" s="201">
        <f t="shared" si="137"/>
        <v>0</v>
      </c>
      <c r="O925" s="10">
        <f t="shared" si="135"/>
        <v>0</v>
      </c>
      <c r="P925" s="11">
        <f t="shared" si="136"/>
        <v>0</v>
      </c>
    </row>
    <row r="926" spans="1:16">
      <c r="A926" s="9">
        <f t="shared" si="138"/>
        <v>151</v>
      </c>
      <c r="B926" s="8" t="s">
        <v>974</v>
      </c>
      <c r="C926" s="8">
        <f>димвенканали!C926</f>
        <v>20.6</v>
      </c>
      <c r="D926" s="8">
        <f>димвенканали!D926</f>
        <v>0</v>
      </c>
      <c r="E926" s="8">
        <f>димвенканали!E926</f>
        <v>0</v>
      </c>
      <c r="F926" s="8">
        <f t="shared" si="132"/>
        <v>20.6</v>
      </c>
      <c r="G926" s="8"/>
      <c r="H926" s="8"/>
      <c r="I926" s="18">
        <v>0</v>
      </c>
      <c r="J926" s="18">
        <f t="shared" si="134"/>
        <v>0</v>
      </c>
      <c r="K926" s="10">
        <f t="shared" si="133"/>
        <v>0</v>
      </c>
      <c r="L926" s="10">
        <v>0</v>
      </c>
      <c r="M926" s="10">
        <v>0</v>
      </c>
      <c r="N926" s="201">
        <f t="shared" si="137"/>
        <v>0</v>
      </c>
      <c r="O926" s="10">
        <f t="shared" si="135"/>
        <v>0</v>
      </c>
      <c r="P926" s="11">
        <f t="shared" si="136"/>
        <v>0</v>
      </c>
    </row>
    <row r="927" spans="1:16">
      <c r="A927" s="9">
        <f t="shared" si="138"/>
        <v>152</v>
      </c>
      <c r="B927" s="8" t="s">
        <v>975</v>
      </c>
      <c r="C927" s="8">
        <f>димвенканали!C927</f>
        <v>103.2</v>
      </c>
      <c r="D927" s="8">
        <f>димвенканали!D927</f>
        <v>0</v>
      </c>
      <c r="E927" s="8">
        <f>димвенканали!E927</f>
        <v>0</v>
      </c>
      <c r="F927" s="8">
        <f t="shared" si="132"/>
        <v>103.2</v>
      </c>
      <c r="G927" s="8"/>
      <c r="H927" s="8"/>
      <c r="I927" s="18">
        <v>0</v>
      </c>
      <c r="J927" s="18">
        <f t="shared" si="134"/>
        <v>0</v>
      </c>
      <c r="K927" s="10">
        <f t="shared" si="133"/>
        <v>0</v>
      </c>
      <c r="L927" s="10">
        <v>0</v>
      </c>
      <c r="M927" s="10">
        <v>0</v>
      </c>
      <c r="N927" s="201">
        <f t="shared" si="137"/>
        <v>0</v>
      </c>
      <c r="O927" s="10">
        <f t="shared" si="135"/>
        <v>0</v>
      </c>
      <c r="P927" s="11">
        <f t="shared" si="136"/>
        <v>0</v>
      </c>
    </row>
    <row r="928" spans="1:16">
      <c r="A928" s="9">
        <f t="shared" si="138"/>
        <v>153</v>
      </c>
      <c r="B928" s="8" t="s">
        <v>976</v>
      </c>
      <c r="C928" s="8">
        <f>димвенканали!C928</f>
        <v>189.3</v>
      </c>
      <c r="D928" s="8">
        <f>димвенканали!D928</f>
        <v>0</v>
      </c>
      <c r="E928" s="8">
        <f>димвенканали!E928</f>
        <v>0</v>
      </c>
      <c r="F928" s="8">
        <f t="shared" si="132"/>
        <v>189.3</v>
      </c>
      <c r="G928" s="8"/>
      <c r="H928" s="8"/>
      <c r="I928" s="18">
        <v>0</v>
      </c>
      <c r="J928" s="18">
        <f t="shared" si="134"/>
        <v>0</v>
      </c>
      <c r="K928" s="10">
        <f t="shared" si="133"/>
        <v>0</v>
      </c>
      <c r="L928" s="10">
        <v>0</v>
      </c>
      <c r="M928" s="10">
        <v>0</v>
      </c>
      <c r="N928" s="201">
        <f t="shared" si="137"/>
        <v>0</v>
      </c>
      <c r="O928" s="10">
        <f t="shared" si="135"/>
        <v>0</v>
      </c>
      <c r="P928" s="11">
        <f t="shared" si="136"/>
        <v>0</v>
      </c>
    </row>
    <row r="929" spans="1:16">
      <c r="A929" s="9">
        <f t="shared" si="138"/>
        <v>154</v>
      </c>
      <c r="B929" s="8" t="s">
        <v>977</v>
      </c>
      <c r="C929" s="8">
        <f>димвенканали!C929</f>
        <v>95.8</v>
      </c>
      <c r="D929" s="8">
        <f>димвенканали!D929</f>
        <v>0</v>
      </c>
      <c r="E929" s="8">
        <f>димвенканали!E929</f>
        <v>0</v>
      </c>
      <c r="F929" s="8">
        <f t="shared" si="132"/>
        <v>95.8</v>
      </c>
      <c r="G929" s="8"/>
      <c r="H929" s="8"/>
      <c r="I929" s="18">
        <v>0</v>
      </c>
      <c r="J929" s="18">
        <f t="shared" si="134"/>
        <v>0</v>
      </c>
      <c r="K929" s="10">
        <f t="shared" si="133"/>
        <v>0</v>
      </c>
      <c r="L929" s="10">
        <v>0</v>
      </c>
      <c r="M929" s="10">
        <v>0</v>
      </c>
      <c r="N929" s="201">
        <f t="shared" si="137"/>
        <v>0</v>
      </c>
      <c r="O929" s="10">
        <f t="shared" si="135"/>
        <v>0</v>
      </c>
      <c r="P929" s="11">
        <f t="shared" si="136"/>
        <v>0</v>
      </c>
    </row>
    <row r="930" spans="1:16">
      <c r="A930" s="9">
        <f t="shared" si="138"/>
        <v>155</v>
      </c>
      <c r="B930" s="8" t="s">
        <v>978</v>
      </c>
      <c r="C930" s="8">
        <f>димвенканали!C930</f>
        <v>57.5</v>
      </c>
      <c r="D930" s="8">
        <f>димвенканали!D930</f>
        <v>0</v>
      </c>
      <c r="E930" s="8">
        <f>димвенканали!E930</f>
        <v>0</v>
      </c>
      <c r="F930" s="8">
        <f t="shared" si="132"/>
        <v>57.5</v>
      </c>
      <c r="G930" s="8"/>
      <c r="H930" s="8"/>
      <c r="I930" s="18">
        <v>0</v>
      </c>
      <c r="J930" s="18">
        <f t="shared" si="134"/>
        <v>0</v>
      </c>
      <c r="K930" s="10">
        <f t="shared" si="133"/>
        <v>0</v>
      </c>
      <c r="L930" s="10">
        <v>0</v>
      </c>
      <c r="M930" s="10">
        <v>0</v>
      </c>
      <c r="N930" s="201">
        <f t="shared" si="137"/>
        <v>0</v>
      </c>
      <c r="O930" s="10">
        <f t="shared" si="135"/>
        <v>0</v>
      </c>
      <c r="P930" s="11">
        <f t="shared" si="136"/>
        <v>0</v>
      </c>
    </row>
    <row r="931" spans="1:16">
      <c r="A931" s="9">
        <f t="shared" si="138"/>
        <v>156</v>
      </c>
      <c r="B931" s="8" t="s">
        <v>979</v>
      </c>
      <c r="C931" s="8">
        <f>димвенканали!C931</f>
        <v>51.1</v>
      </c>
      <c r="D931" s="8">
        <f>димвенканали!D931</f>
        <v>0</v>
      </c>
      <c r="E931" s="8">
        <f>димвенканали!E931</f>
        <v>0</v>
      </c>
      <c r="F931" s="8">
        <f t="shared" si="132"/>
        <v>51.1</v>
      </c>
      <c r="G931" s="8"/>
      <c r="H931" s="8"/>
      <c r="I931" s="18">
        <v>0</v>
      </c>
      <c r="J931" s="18">
        <f t="shared" si="134"/>
        <v>0</v>
      </c>
      <c r="K931" s="10">
        <f t="shared" si="133"/>
        <v>0</v>
      </c>
      <c r="L931" s="10">
        <v>0</v>
      </c>
      <c r="M931" s="10">
        <v>0</v>
      </c>
      <c r="N931" s="201">
        <f t="shared" si="137"/>
        <v>0</v>
      </c>
      <c r="O931" s="10">
        <f t="shared" si="135"/>
        <v>0</v>
      </c>
      <c r="P931" s="11">
        <f t="shared" si="136"/>
        <v>0</v>
      </c>
    </row>
    <row r="932" spans="1:16">
      <c r="A932" s="9">
        <f t="shared" si="138"/>
        <v>157</v>
      </c>
      <c r="B932" s="8" t="s">
        <v>980</v>
      </c>
      <c r="C932" s="8">
        <f>димвенканали!C932</f>
        <v>88.4</v>
      </c>
      <c r="D932" s="8">
        <f>димвенканали!D932</f>
        <v>0</v>
      </c>
      <c r="E932" s="8">
        <f>димвенканали!E932</f>
        <v>0</v>
      </c>
      <c r="F932" s="8">
        <f t="shared" si="132"/>
        <v>88.4</v>
      </c>
      <c r="G932" s="8"/>
      <c r="H932" s="8"/>
      <c r="I932" s="18">
        <v>0</v>
      </c>
      <c r="J932" s="18">
        <f t="shared" si="134"/>
        <v>0</v>
      </c>
      <c r="K932" s="10">
        <f t="shared" si="133"/>
        <v>0</v>
      </c>
      <c r="L932" s="10">
        <v>0</v>
      </c>
      <c r="M932" s="10">
        <v>0</v>
      </c>
      <c r="N932" s="201">
        <f t="shared" si="137"/>
        <v>0</v>
      </c>
      <c r="O932" s="10">
        <f t="shared" si="135"/>
        <v>0</v>
      </c>
      <c r="P932" s="11">
        <f t="shared" si="136"/>
        <v>0</v>
      </c>
    </row>
    <row r="933" spans="1:16">
      <c r="A933" s="9">
        <f t="shared" si="138"/>
        <v>158</v>
      </c>
      <c r="B933" s="8" t="s">
        <v>981</v>
      </c>
      <c r="C933" s="8">
        <f>димвенканали!C933</f>
        <v>106.3</v>
      </c>
      <c r="D933" s="8">
        <f>димвенканали!D933</f>
        <v>0</v>
      </c>
      <c r="E933" s="8">
        <f>димвенканали!E933</f>
        <v>0</v>
      </c>
      <c r="F933" s="8">
        <f t="shared" si="132"/>
        <v>106.3</v>
      </c>
      <c r="G933" s="8"/>
      <c r="H933" s="8"/>
      <c r="I933" s="18">
        <v>0</v>
      </c>
      <c r="J933" s="18">
        <f t="shared" si="134"/>
        <v>0</v>
      </c>
      <c r="K933" s="10">
        <f t="shared" si="133"/>
        <v>0</v>
      </c>
      <c r="L933" s="10">
        <v>0</v>
      </c>
      <c r="M933" s="10">
        <v>0</v>
      </c>
      <c r="N933" s="201">
        <f t="shared" si="137"/>
        <v>0</v>
      </c>
      <c r="O933" s="10">
        <f t="shared" si="135"/>
        <v>0</v>
      </c>
      <c r="P933" s="11">
        <f t="shared" si="136"/>
        <v>0</v>
      </c>
    </row>
    <row r="934" spans="1:16">
      <c r="A934" s="9">
        <f t="shared" si="138"/>
        <v>159</v>
      </c>
      <c r="B934" s="8" t="s">
        <v>982</v>
      </c>
      <c r="C934" s="8">
        <f>димвенканали!C934</f>
        <v>81.489999999999995</v>
      </c>
      <c r="D934" s="8">
        <f>димвенканали!D934</f>
        <v>0</v>
      </c>
      <c r="E934" s="8">
        <f>димвенканали!E934</f>
        <v>0</v>
      </c>
      <c r="F934" s="8">
        <f t="shared" si="132"/>
        <v>81.489999999999995</v>
      </c>
      <c r="G934" s="8"/>
      <c r="H934" s="8"/>
      <c r="I934" s="18">
        <v>0</v>
      </c>
      <c r="J934" s="18">
        <f t="shared" si="134"/>
        <v>0</v>
      </c>
      <c r="K934" s="10">
        <f t="shared" si="133"/>
        <v>0</v>
      </c>
      <c r="L934" s="10">
        <v>0</v>
      </c>
      <c r="M934" s="10">
        <v>0</v>
      </c>
      <c r="N934" s="201">
        <f t="shared" si="137"/>
        <v>0</v>
      </c>
      <c r="O934" s="10">
        <f t="shared" ref="O934:O956" si="139">J934+K934+L934+N934</f>
        <v>0</v>
      </c>
      <c r="P934" s="11">
        <f t="shared" ref="P934:P956" si="140">O934/C934</f>
        <v>0</v>
      </c>
    </row>
    <row r="935" spans="1:16">
      <c r="A935" s="9">
        <f t="shared" si="138"/>
        <v>160</v>
      </c>
      <c r="B935" s="8" t="s">
        <v>983</v>
      </c>
      <c r="C935" s="8">
        <f>димвенканали!C935</f>
        <v>153.19999999999999</v>
      </c>
      <c r="D935" s="8">
        <f>димвенканали!D935</f>
        <v>0</v>
      </c>
      <c r="E935" s="8">
        <f>димвенканали!E935</f>
        <v>0</v>
      </c>
      <c r="F935" s="8">
        <f>C935+D935+E935</f>
        <v>153.19999999999999</v>
      </c>
      <c r="G935" s="8"/>
      <c r="H935" s="8"/>
      <c r="I935" s="18">
        <v>0</v>
      </c>
      <c r="J935" s="18">
        <f t="shared" si="134"/>
        <v>0</v>
      </c>
      <c r="K935" s="10">
        <f t="shared" ref="K935:K955" si="141">J935*0.3677</f>
        <v>0</v>
      </c>
      <c r="L935" s="10">
        <v>0</v>
      </c>
      <c r="M935" s="10">
        <v>0</v>
      </c>
      <c r="N935" s="201">
        <f t="shared" si="137"/>
        <v>0</v>
      </c>
      <c r="O935" s="10">
        <f t="shared" si="139"/>
        <v>0</v>
      </c>
      <c r="P935" s="11">
        <f t="shared" si="140"/>
        <v>0</v>
      </c>
    </row>
    <row r="936" spans="1:16">
      <c r="A936" s="9">
        <f t="shared" si="138"/>
        <v>161</v>
      </c>
      <c r="B936" s="8" t="s">
        <v>984</v>
      </c>
      <c r="C936" s="8">
        <f>димвенканали!C936</f>
        <v>130.4</v>
      </c>
      <c r="D936" s="8">
        <f>димвенканали!D936</f>
        <v>0</v>
      </c>
      <c r="E936" s="8">
        <f>димвенканали!E936</f>
        <v>0</v>
      </c>
      <c r="F936" s="8">
        <f>C936+D936+E936</f>
        <v>130.4</v>
      </c>
      <c r="G936" s="8"/>
      <c r="H936" s="8"/>
      <c r="I936" s="18">
        <v>0</v>
      </c>
      <c r="J936" s="18">
        <f t="shared" si="134"/>
        <v>0</v>
      </c>
      <c r="K936" s="10">
        <f t="shared" si="141"/>
        <v>0</v>
      </c>
      <c r="L936" s="10">
        <v>0</v>
      </c>
      <c r="M936" s="10">
        <v>0</v>
      </c>
      <c r="N936" s="201">
        <f t="shared" si="137"/>
        <v>0</v>
      </c>
      <c r="O936" s="10">
        <f t="shared" si="139"/>
        <v>0</v>
      </c>
      <c r="P936" s="11">
        <f t="shared" si="140"/>
        <v>0</v>
      </c>
    </row>
    <row r="937" spans="1:16">
      <c r="A937" s="9">
        <f t="shared" si="138"/>
        <v>162</v>
      </c>
      <c r="B937" s="8" t="s">
        <v>985</v>
      </c>
      <c r="C937" s="8">
        <f>димвенканали!C937</f>
        <v>5265.83</v>
      </c>
      <c r="D937" s="8">
        <f>димвенканали!D937</f>
        <v>0</v>
      </c>
      <c r="E937" s="8">
        <f>димвенканали!E937</f>
        <v>1489.9</v>
      </c>
      <c r="F937" s="8">
        <f>C937+D937+E937</f>
        <v>6755.73</v>
      </c>
      <c r="G937" s="8">
        <v>595</v>
      </c>
      <c r="H937" s="8">
        <v>595</v>
      </c>
      <c r="I937" s="18">
        <v>0.70833333333333337</v>
      </c>
      <c r="J937" s="18">
        <f t="shared" si="134"/>
        <v>1428.7154166666667</v>
      </c>
      <c r="K937" s="10">
        <f t="shared" si="141"/>
        <v>525.33865870833336</v>
      </c>
      <c r="L937" s="10">
        <v>551.89791666666667</v>
      </c>
      <c r="M937" s="10">
        <v>35.331666666666671</v>
      </c>
      <c r="N937" s="201">
        <f t="shared" si="137"/>
        <v>35.331666666666671</v>
      </c>
      <c r="O937" s="10">
        <f t="shared" si="139"/>
        <v>2541.2836587083334</v>
      </c>
      <c r="P937" s="11">
        <f t="shared" si="140"/>
        <v>0.48259887970335796</v>
      </c>
    </row>
    <row r="938" spans="1:16">
      <c r="A938" s="9">
        <f t="shared" si="138"/>
        <v>163</v>
      </c>
      <c r="B938" s="8" t="s">
        <v>986</v>
      </c>
      <c r="C938" s="8">
        <f>димвенканали!C938</f>
        <v>3884.83</v>
      </c>
      <c r="D938" s="8">
        <f>димвенканали!D938</f>
        <v>0</v>
      </c>
      <c r="E938" s="8">
        <f>димвенканали!E938</f>
        <v>230.5</v>
      </c>
      <c r="F938" s="8">
        <f t="shared" ref="F938:F955" si="142">C938+D938+E938</f>
        <v>4115.33</v>
      </c>
      <c r="G938" s="8">
        <v>420</v>
      </c>
      <c r="H938" s="8">
        <v>420</v>
      </c>
      <c r="I938" s="18">
        <v>0.5</v>
      </c>
      <c r="J938" s="18">
        <f t="shared" si="134"/>
        <v>1008.505</v>
      </c>
      <c r="K938" s="10">
        <f t="shared" si="141"/>
        <v>370.82728850000001</v>
      </c>
      <c r="L938" s="10">
        <v>389.57499999999999</v>
      </c>
      <c r="M938" s="10">
        <v>24.94</v>
      </c>
      <c r="N938" s="201">
        <f t="shared" si="137"/>
        <v>24.94</v>
      </c>
      <c r="O938" s="10">
        <f t="shared" si="139"/>
        <v>1793.8472885000001</v>
      </c>
      <c r="P938" s="11">
        <f t="shared" si="140"/>
        <v>0.46175695937788785</v>
      </c>
    </row>
    <row r="939" spans="1:16">
      <c r="A939" s="9">
        <f t="shared" si="138"/>
        <v>164</v>
      </c>
      <c r="B939" s="8" t="s">
        <v>987</v>
      </c>
      <c r="C939" s="8">
        <f>димвенканали!C939</f>
        <v>4215.83</v>
      </c>
      <c r="D939" s="8">
        <f>димвенканали!D939</f>
        <v>0</v>
      </c>
      <c r="E939" s="8">
        <f>димвенканали!E939</f>
        <v>0</v>
      </c>
      <c r="F939" s="8">
        <f t="shared" si="142"/>
        <v>4215.83</v>
      </c>
      <c r="G939" s="8">
        <v>450</v>
      </c>
      <c r="H939" s="8">
        <v>450</v>
      </c>
      <c r="I939" s="18">
        <v>0.5357142857142857</v>
      </c>
      <c r="J939" s="18">
        <f t="shared" si="134"/>
        <v>1080.5410714285713</v>
      </c>
      <c r="K939" s="10">
        <f t="shared" si="141"/>
        <v>397.31495196428568</v>
      </c>
      <c r="L939" s="10">
        <v>417.40178571428567</v>
      </c>
      <c r="M939" s="10">
        <v>26.721428571428572</v>
      </c>
      <c r="N939" s="201">
        <f t="shared" si="137"/>
        <v>26.721428571428572</v>
      </c>
      <c r="O939" s="10">
        <f t="shared" si="139"/>
        <v>1921.9792376785713</v>
      </c>
      <c r="P939" s="11">
        <f t="shared" si="140"/>
        <v>0.45589581118749362</v>
      </c>
    </row>
    <row r="940" spans="1:16">
      <c r="A940" s="9">
        <f t="shared" si="138"/>
        <v>165</v>
      </c>
      <c r="B940" s="8" t="s">
        <v>988</v>
      </c>
      <c r="C940" s="8">
        <f>димвенканали!C940</f>
        <v>4235.75</v>
      </c>
      <c r="D940" s="8">
        <f>димвенканали!D940</f>
        <v>0</v>
      </c>
      <c r="E940" s="8">
        <f>димвенканали!E940</f>
        <v>0</v>
      </c>
      <c r="F940" s="8">
        <f t="shared" si="142"/>
        <v>4235.75</v>
      </c>
      <c r="G940" s="8">
        <v>450</v>
      </c>
      <c r="H940" s="8">
        <v>450</v>
      </c>
      <c r="I940" s="18">
        <v>0.5357142857142857</v>
      </c>
      <c r="J940" s="18">
        <f t="shared" si="134"/>
        <v>1080.5410714285713</v>
      </c>
      <c r="K940" s="10">
        <f t="shared" si="141"/>
        <v>397.31495196428568</v>
      </c>
      <c r="L940" s="10">
        <v>417.40178571428567</v>
      </c>
      <c r="M940" s="10">
        <v>26.721428571428572</v>
      </c>
      <c r="N940" s="201">
        <f t="shared" si="137"/>
        <v>26.721428571428572</v>
      </c>
      <c r="O940" s="10">
        <f t="shared" si="139"/>
        <v>1921.9792376785713</v>
      </c>
      <c r="P940" s="11">
        <f t="shared" si="140"/>
        <v>0.45375181199989878</v>
      </c>
    </row>
    <row r="941" spans="1:16">
      <c r="A941" s="9">
        <f t="shared" si="138"/>
        <v>166</v>
      </c>
      <c r="B941" s="8" t="s">
        <v>989</v>
      </c>
      <c r="C941" s="8">
        <f>димвенканали!C941</f>
        <v>4215</v>
      </c>
      <c r="D941" s="8">
        <f>димвенканали!D941</f>
        <v>0</v>
      </c>
      <c r="E941" s="8">
        <f>димвенканали!E941</f>
        <v>0</v>
      </c>
      <c r="F941" s="8">
        <f t="shared" si="142"/>
        <v>4215</v>
      </c>
      <c r="G941" s="8">
        <v>450</v>
      </c>
      <c r="H941" s="8">
        <v>450</v>
      </c>
      <c r="I941" s="18">
        <v>0.5357142857142857</v>
      </c>
      <c r="J941" s="18">
        <f t="shared" si="134"/>
        <v>1080.5410714285713</v>
      </c>
      <c r="K941" s="10">
        <f t="shared" si="141"/>
        <v>397.31495196428568</v>
      </c>
      <c r="L941" s="10">
        <v>417.40178571428567</v>
      </c>
      <c r="M941" s="10">
        <v>26.721428571428572</v>
      </c>
      <c r="N941" s="201">
        <f t="shared" si="137"/>
        <v>26.721428571428572</v>
      </c>
      <c r="O941" s="10">
        <f t="shared" si="139"/>
        <v>1921.9792376785713</v>
      </c>
      <c r="P941" s="11">
        <f t="shared" si="140"/>
        <v>0.45598558426537872</v>
      </c>
    </row>
    <row r="942" spans="1:16">
      <c r="A942" s="9">
        <f t="shared" si="138"/>
        <v>167</v>
      </c>
      <c r="B942" s="8" t="s">
        <v>990</v>
      </c>
      <c r="C942" s="8">
        <f>димвенканали!C942</f>
        <v>4962.2</v>
      </c>
      <c r="D942" s="8">
        <f>димвенканали!D942</f>
        <v>0</v>
      </c>
      <c r="E942" s="8">
        <f>димвенканали!E942</f>
        <v>0</v>
      </c>
      <c r="F942" s="8">
        <f t="shared" si="142"/>
        <v>4962.2</v>
      </c>
      <c r="G942" s="8">
        <v>520</v>
      </c>
      <c r="H942" s="8">
        <v>520</v>
      </c>
      <c r="I942" s="18">
        <v>0.61904761904761907</v>
      </c>
      <c r="J942" s="18">
        <f t="shared" si="134"/>
        <v>1248.625238095238</v>
      </c>
      <c r="K942" s="10">
        <f t="shared" si="141"/>
        <v>459.11950004761906</v>
      </c>
      <c r="L942" s="10">
        <v>482.3309523809524</v>
      </c>
      <c r="M942" s="10">
        <v>30.878095238095241</v>
      </c>
      <c r="N942" s="201">
        <f t="shared" si="137"/>
        <v>30.878095238095241</v>
      </c>
      <c r="O942" s="10">
        <f t="shared" si="139"/>
        <v>2220.9537857619048</v>
      </c>
      <c r="P942" s="11">
        <f t="shared" si="140"/>
        <v>0.44757441976581053</v>
      </c>
    </row>
    <row r="943" spans="1:16">
      <c r="A943" s="9">
        <f t="shared" si="138"/>
        <v>168</v>
      </c>
      <c r="B943" s="8" t="s">
        <v>991</v>
      </c>
      <c r="C943" s="8">
        <f>димвенканали!C943</f>
        <v>3826.09</v>
      </c>
      <c r="D943" s="8">
        <f>димвенканали!D943</f>
        <v>0</v>
      </c>
      <c r="E943" s="8">
        <f>димвенканали!E943</f>
        <v>0</v>
      </c>
      <c r="F943" s="8">
        <f t="shared" si="142"/>
        <v>3826.09</v>
      </c>
      <c r="G943" s="8">
        <v>494.5</v>
      </c>
      <c r="H943" s="8">
        <v>494.5</v>
      </c>
      <c r="I943" s="18">
        <v>0.58869047619047621</v>
      </c>
      <c r="J943" s="18">
        <f t="shared" si="134"/>
        <v>1187.3945773809523</v>
      </c>
      <c r="K943" s="10">
        <f t="shared" si="141"/>
        <v>436.60498610297623</v>
      </c>
      <c r="L943" s="10">
        <v>458.67818452380953</v>
      </c>
      <c r="M943" s="10">
        <v>29.363880952380956</v>
      </c>
      <c r="N943" s="201">
        <f t="shared" si="137"/>
        <v>29.363880952380956</v>
      </c>
      <c r="O943" s="10">
        <f t="shared" si="139"/>
        <v>2112.0416289601189</v>
      </c>
      <c r="P943" s="11">
        <f t="shared" si="140"/>
        <v>0.55201044119718012</v>
      </c>
    </row>
    <row r="944" spans="1:16">
      <c r="A944" s="9">
        <f t="shared" si="138"/>
        <v>169</v>
      </c>
      <c r="B944" s="8" t="s">
        <v>992</v>
      </c>
      <c r="C944" s="8">
        <f>димвенканали!C944</f>
        <v>3985.25</v>
      </c>
      <c r="D944" s="8">
        <f>димвенканали!D944</f>
        <v>0</v>
      </c>
      <c r="E944" s="8">
        <f>димвенканали!E944</f>
        <v>0</v>
      </c>
      <c r="F944" s="8">
        <f t="shared" si="142"/>
        <v>3985.25</v>
      </c>
      <c r="G944" s="8">
        <v>368.5</v>
      </c>
      <c r="H944" s="8">
        <v>368.5</v>
      </c>
      <c r="I944" s="18">
        <v>0.43869047619047619</v>
      </c>
      <c r="J944" s="18">
        <f t="shared" si="134"/>
        <v>884.84307738095242</v>
      </c>
      <c r="K944" s="10">
        <f t="shared" si="141"/>
        <v>325.35679955297621</v>
      </c>
      <c r="L944" s="10">
        <v>341.80568452380953</v>
      </c>
      <c r="M944" s="10">
        <v>21.881880952380953</v>
      </c>
      <c r="N944" s="201">
        <f t="shared" si="137"/>
        <v>21.881880952380953</v>
      </c>
      <c r="O944" s="10">
        <f t="shared" si="139"/>
        <v>1573.8874424101191</v>
      </c>
      <c r="P944" s="11">
        <f t="shared" si="140"/>
        <v>0.39492815818584004</v>
      </c>
    </row>
    <row r="945" spans="1:16">
      <c r="A945" s="9">
        <f t="shared" si="138"/>
        <v>170</v>
      </c>
      <c r="B945" s="8" t="s">
        <v>993</v>
      </c>
      <c r="C945" s="8">
        <f>димвенканали!C945</f>
        <v>3992.96</v>
      </c>
      <c r="D945" s="8">
        <f>димвенканали!D945</f>
        <v>0</v>
      </c>
      <c r="E945" s="8">
        <f>димвенканали!E945</f>
        <v>0</v>
      </c>
      <c r="F945" s="8">
        <f t="shared" si="142"/>
        <v>3992.96</v>
      </c>
      <c r="G945" s="8">
        <v>390</v>
      </c>
      <c r="H945" s="8">
        <v>390</v>
      </c>
      <c r="I945" s="18">
        <v>0.4642857142857143</v>
      </c>
      <c r="J945" s="18">
        <f t="shared" si="134"/>
        <v>936.46892857142859</v>
      </c>
      <c r="K945" s="10">
        <f t="shared" si="141"/>
        <v>344.33962503571433</v>
      </c>
      <c r="L945" s="10">
        <v>361.74821428571431</v>
      </c>
      <c r="M945" s="10">
        <v>23.158571428571431</v>
      </c>
      <c r="N945" s="201">
        <f t="shared" si="137"/>
        <v>23.158571428571431</v>
      </c>
      <c r="O945" s="10">
        <f t="shared" si="139"/>
        <v>1665.7153393214287</v>
      </c>
      <c r="P945" s="11">
        <f t="shared" si="140"/>
        <v>0.41716304178389685</v>
      </c>
    </row>
    <row r="946" spans="1:16">
      <c r="A946" s="9">
        <f t="shared" si="138"/>
        <v>171</v>
      </c>
      <c r="B946" s="8" t="s">
        <v>994</v>
      </c>
      <c r="C946" s="8">
        <f>димвенканали!C946</f>
        <v>4337.99</v>
      </c>
      <c r="D946" s="8">
        <f>димвенканали!D946</f>
        <v>0</v>
      </c>
      <c r="E946" s="8">
        <f>димвенканали!E946</f>
        <v>0</v>
      </c>
      <c r="F946" s="8">
        <f t="shared" si="142"/>
        <v>4337.99</v>
      </c>
      <c r="G946" s="8">
        <v>476.8</v>
      </c>
      <c r="H946" s="8">
        <v>476.8</v>
      </c>
      <c r="I946" s="18">
        <v>0.56761904761904758</v>
      </c>
      <c r="J946" s="18">
        <f t="shared" si="134"/>
        <v>1144.8932952380951</v>
      </c>
      <c r="K946" s="10">
        <f t="shared" si="141"/>
        <v>420.97726465904759</v>
      </c>
      <c r="L946" s="10">
        <v>442.2603809523809</v>
      </c>
      <c r="M946" s="10">
        <v>28.312838095238096</v>
      </c>
      <c r="N946" s="201">
        <f t="shared" si="137"/>
        <v>28.312838095238096</v>
      </c>
      <c r="O946" s="10">
        <f t="shared" si="139"/>
        <v>2036.4437789447618</v>
      </c>
      <c r="P946" s="11">
        <f t="shared" si="140"/>
        <v>0.46944409252782093</v>
      </c>
    </row>
    <row r="947" spans="1:16">
      <c r="A947" s="9">
        <f t="shared" si="138"/>
        <v>172</v>
      </c>
      <c r="B947" s="8" t="s">
        <v>995</v>
      </c>
      <c r="C947" s="8">
        <f>димвенканали!C947</f>
        <v>3093.3</v>
      </c>
      <c r="D947" s="8">
        <f>димвенканали!D947</f>
        <v>0</v>
      </c>
      <c r="E947" s="8">
        <f>димвенканали!E947</f>
        <v>0</v>
      </c>
      <c r="F947" s="8">
        <f t="shared" si="142"/>
        <v>3093.3</v>
      </c>
      <c r="G947" s="8">
        <v>387.5</v>
      </c>
      <c r="H947" s="8">
        <v>387.5</v>
      </c>
      <c r="I947" s="18">
        <v>0.46130952380952384</v>
      </c>
      <c r="J947" s="18">
        <f t="shared" si="134"/>
        <v>930.46592261904766</v>
      </c>
      <c r="K947" s="10">
        <f t="shared" si="141"/>
        <v>342.13231974702387</v>
      </c>
      <c r="L947" s="10">
        <v>359.42931547619048</v>
      </c>
      <c r="M947" s="10">
        <v>23.01011904761905</v>
      </c>
      <c r="N947" s="201">
        <f t="shared" si="137"/>
        <v>23.01011904761905</v>
      </c>
      <c r="O947" s="10">
        <f t="shared" si="139"/>
        <v>1655.0376768898811</v>
      </c>
      <c r="P947" s="11">
        <f t="shared" si="140"/>
        <v>0.53503949726501832</v>
      </c>
    </row>
    <row r="948" spans="1:16">
      <c r="A948" s="9">
        <f t="shared" si="138"/>
        <v>173</v>
      </c>
      <c r="B948" s="8" t="s">
        <v>996</v>
      </c>
      <c r="C948" s="8">
        <f>димвенканали!C948</f>
        <v>4114.87</v>
      </c>
      <c r="D948" s="8">
        <f>димвенканали!D948</f>
        <v>0</v>
      </c>
      <c r="E948" s="8">
        <f>димвенканали!E948</f>
        <v>0</v>
      </c>
      <c r="F948" s="8">
        <f t="shared" si="142"/>
        <v>4114.87</v>
      </c>
      <c r="G948" s="8">
        <v>408</v>
      </c>
      <c r="H948" s="8">
        <v>408</v>
      </c>
      <c r="I948" s="18">
        <v>0.48571428571428571</v>
      </c>
      <c r="J948" s="18">
        <f t="shared" si="134"/>
        <v>979.69057142857139</v>
      </c>
      <c r="K948" s="10">
        <f t="shared" si="141"/>
        <v>360.23222311428572</v>
      </c>
      <c r="L948" s="10">
        <v>378.44428571428568</v>
      </c>
      <c r="M948" s="10">
        <v>24.227428571428572</v>
      </c>
      <c r="N948" s="201">
        <f t="shared" si="137"/>
        <v>24.227428571428572</v>
      </c>
      <c r="O948" s="10">
        <f t="shared" si="139"/>
        <v>1742.5945088285714</v>
      </c>
      <c r="P948" s="11">
        <f t="shared" si="140"/>
        <v>0.42348713539639682</v>
      </c>
    </row>
    <row r="949" spans="1:16">
      <c r="A949" s="9">
        <f t="shared" si="138"/>
        <v>174</v>
      </c>
      <c r="B949" s="8" t="s">
        <v>997</v>
      </c>
      <c r="C949" s="8">
        <f>димвенканали!C949</f>
        <v>5499.38</v>
      </c>
      <c r="D949" s="8">
        <f>димвенканали!D949</f>
        <v>0</v>
      </c>
      <c r="E949" s="8">
        <f>димвенканали!E949</f>
        <v>0</v>
      </c>
      <c r="F949" s="8">
        <f t="shared" si="142"/>
        <v>5499.38</v>
      </c>
      <c r="G949" s="8">
        <v>667.5</v>
      </c>
      <c r="H949" s="8">
        <v>667.5</v>
      </c>
      <c r="I949" s="18">
        <v>0.7946428571428571</v>
      </c>
      <c r="J949" s="18">
        <f t="shared" si="134"/>
        <v>1602.8025892857142</v>
      </c>
      <c r="K949" s="10">
        <f t="shared" si="141"/>
        <v>589.35051208035713</v>
      </c>
      <c r="L949" s="10">
        <v>619.14598214285706</v>
      </c>
      <c r="M949" s="10">
        <v>39.636785714285715</v>
      </c>
      <c r="N949" s="201">
        <f t="shared" si="137"/>
        <v>39.636785714285715</v>
      </c>
      <c r="O949" s="10">
        <f t="shared" si="139"/>
        <v>2850.9358692232145</v>
      </c>
      <c r="P949" s="11">
        <f t="shared" si="140"/>
        <v>0.51841041521466313</v>
      </c>
    </row>
    <row r="950" spans="1:16">
      <c r="A950" s="9">
        <f t="shared" si="138"/>
        <v>175</v>
      </c>
      <c r="B950" s="8" t="s">
        <v>998</v>
      </c>
      <c r="C950" s="8">
        <f>димвенканали!C950</f>
        <v>9903.31</v>
      </c>
      <c r="D950" s="8">
        <f>димвенканали!D950</f>
        <v>0</v>
      </c>
      <c r="E950" s="8">
        <f>димвенканали!E950</f>
        <v>0</v>
      </c>
      <c r="F950" s="8">
        <f t="shared" si="142"/>
        <v>9903.31</v>
      </c>
      <c r="G950" s="8">
        <v>1080.2</v>
      </c>
      <c r="H950" s="8">
        <v>1080.2</v>
      </c>
      <c r="I950" s="18">
        <v>1.285952380952381</v>
      </c>
      <c r="J950" s="18">
        <f t="shared" si="134"/>
        <v>2593.7788119047618</v>
      </c>
      <c r="K950" s="10">
        <f t="shared" si="141"/>
        <v>953.73246913738103</v>
      </c>
      <c r="L950" s="10">
        <v>1001.9497976190476</v>
      </c>
      <c r="M950" s="10">
        <v>64.143304761904758</v>
      </c>
      <c r="N950" s="201">
        <f t="shared" si="137"/>
        <v>64.143304761904758</v>
      </c>
      <c r="O950" s="10">
        <f t="shared" si="139"/>
        <v>4613.604383423095</v>
      </c>
      <c r="P950" s="11">
        <f t="shared" si="140"/>
        <v>0.46586488592431169</v>
      </c>
    </row>
    <row r="951" spans="1:16">
      <c r="A951" s="9">
        <f t="shared" si="138"/>
        <v>176</v>
      </c>
      <c r="B951" s="8" t="s">
        <v>999</v>
      </c>
      <c r="C951" s="8">
        <f>димвенканали!C951</f>
        <v>3585.51</v>
      </c>
      <c r="D951" s="8">
        <f>димвенканали!D951</f>
        <v>0</v>
      </c>
      <c r="E951" s="8">
        <f>димвенканали!E951</f>
        <v>0</v>
      </c>
      <c r="F951" s="8">
        <f t="shared" si="142"/>
        <v>3585.51</v>
      </c>
      <c r="G951" s="8">
        <v>430</v>
      </c>
      <c r="H951" s="8">
        <v>430</v>
      </c>
      <c r="I951" s="18">
        <v>0.51190476190476186</v>
      </c>
      <c r="J951" s="18">
        <f t="shared" si="134"/>
        <v>1032.5170238095236</v>
      </c>
      <c r="K951" s="10">
        <f t="shared" si="141"/>
        <v>379.65650965476186</v>
      </c>
      <c r="L951" s="10">
        <v>398.8505952380952</v>
      </c>
      <c r="M951" s="10">
        <v>25.533809523809524</v>
      </c>
      <c r="N951" s="201">
        <f t="shared" si="137"/>
        <v>25.533809523809524</v>
      </c>
      <c r="O951" s="10">
        <f t="shared" si="139"/>
        <v>1836.5579382261901</v>
      </c>
      <c r="P951" s="11">
        <f t="shared" si="140"/>
        <v>0.51221665487648615</v>
      </c>
    </row>
    <row r="952" spans="1:16">
      <c r="A952" s="9">
        <f t="shared" si="138"/>
        <v>177</v>
      </c>
      <c r="B952" s="8" t="s">
        <v>1000</v>
      </c>
      <c r="C952" s="8">
        <f>димвенканали!C952</f>
        <v>4638.37</v>
      </c>
      <c r="D952" s="8">
        <f>димвенканали!D952</f>
        <v>0</v>
      </c>
      <c r="E952" s="8">
        <f>димвенканали!E952</f>
        <v>0</v>
      </c>
      <c r="F952" s="8">
        <f t="shared" si="142"/>
        <v>4638.37</v>
      </c>
      <c r="G952" s="8">
        <v>565.4</v>
      </c>
      <c r="H952" s="8">
        <v>565.4</v>
      </c>
      <c r="I952" s="18">
        <v>0.67309523809523808</v>
      </c>
      <c r="J952" s="18">
        <f t="shared" si="134"/>
        <v>1357.6398261904762</v>
      </c>
      <c r="K952" s="10">
        <f t="shared" si="141"/>
        <v>499.20416409023812</v>
      </c>
      <c r="L952" s="10">
        <v>524.4421547619047</v>
      </c>
      <c r="M952" s="10">
        <v>33.573990476190474</v>
      </c>
      <c r="N952" s="201">
        <f t="shared" si="137"/>
        <v>33.573990476190474</v>
      </c>
      <c r="O952" s="10">
        <f t="shared" si="139"/>
        <v>2414.8601355188093</v>
      </c>
      <c r="P952" s="11">
        <f t="shared" si="140"/>
        <v>0.5206268873588803</v>
      </c>
    </row>
    <row r="953" spans="1:16">
      <c r="A953" s="9">
        <f t="shared" si="138"/>
        <v>178</v>
      </c>
      <c r="B953" s="8" t="s">
        <v>1001</v>
      </c>
      <c r="C953" s="8">
        <f>димвенканали!C953</f>
        <v>4563.3</v>
      </c>
      <c r="D953" s="8">
        <f>димвенканали!D953</f>
        <v>0</v>
      </c>
      <c r="E953" s="8">
        <f>димвенканали!E953</f>
        <v>0</v>
      </c>
      <c r="F953" s="8">
        <f t="shared" si="142"/>
        <v>4563.3</v>
      </c>
      <c r="G953" s="8">
        <v>503.5</v>
      </c>
      <c r="H953" s="8">
        <v>503.5</v>
      </c>
      <c r="I953" s="18">
        <v>0.59940476190476188</v>
      </c>
      <c r="J953" s="18">
        <f t="shared" si="134"/>
        <v>1209.0053988095237</v>
      </c>
      <c r="K953" s="10">
        <f t="shared" si="141"/>
        <v>444.55128514226192</v>
      </c>
      <c r="L953" s="10">
        <v>467.02622023809522</v>
      </c>
      <c r="M953" s="10">
        <v>29.898309523809523</v>
      </c>
      <c r="N953" s="201">
        <f t="shared" si="137"/>
        <v>29.898309523809523</v>
      </c>
      <c r="O953" s="10">
        <f t="shared" si="139"/>
        <v>2150.4812137136901</v>
      </c>
      <c r="P953" s="11">
        <f t="shared" si="140"/>
        <v>0.47125571707178798</v>
      </c>
    </row>
    <row r="954" spans="1:16">
      <c r="A954" s="9">
        <f t="shared" si="138"/>
        <v>179</v>
      </c>
      <c r="B954" s="8" t="s">
        <v>1291</v>
      </c>
      <c r="C954" s="8">
        <f>димвенканали!C954</f>
        <v>24.2</v>
      </c>
      <c r="D954" s="8">
        <f>димвенканали!D954</f>
        <v>0</v>
      </c>
      <c r="E954" s="8">
        <f>димвенканали!E954</f>
        <v>0</v>
      </c>
      <c r="F954" s="8">
        <f t="shared" si="142"/>
        <v>24.2</v>
      </c>
      <c r="G954" s="8">
        <v>0</v>
      </c>
      <c r="H954" s="8">
        <v>0</v>
      </c>
      <c r="I954" s="18">
        <v>0</v>
      </c>
      <c r="J954" s="18">
        <f t="shared" si="134"/>
        <v>0</v>
      </c>
      <c r="K954" s="10">
        <f t="shared" si="141"/>
        <v>0</v>
      </c>
      <c r="L954" s="10">
        <v>0</v>
      </c>
      <c r="M954" s="10">
        <v>0</v>
      </c>
      <c r="N954" s="201">
        <f t="shared" si="137"/>
        <v>0</v>
      </c>
      <c r="O954" s="10">
        <f t="shared" si="139"/>
        <v>0</v>
      </c>
      <c r="P954" s="11">
        <f t="shared" si="140"/>
        <v>0</v>
      </c>
    </row>
    <row r="955" spans="1:16">
      <c r="A955" s="9">
        <f t="shared" si="138"/>
        <v>180</v>
      </c>
      <c r="B955" s="182" t="s">
        <v>1361</v>
      </c>
      <c r="C955" s="8">
        <f>димвенканали!C955</f>
        <v>9432.4</v>
      </c>
      <c r="D955" s="8">
        <f>димвенканали!D955</f>
        <v>0</v>
      </c>
      <c r="E955" s="8">
        <f>димвенканали!E955</f>
        <v>0</v>
      </c>
      <c r="F955" s="8">
        <f t="shared" si="142"/>
        <v>9432.4</v>
      </c>
      <c r="G955" s="8"/>
      <c r="H955" s="8">
        <v>1200</v>
      </c>
      <c r="I955" s="18">
        <v>1.4285714285714286</v>
      </c>
      <c r="J955" s="18">
        <f t="shared" si="134"/>
        <v>2881.4428571428571</v>
      </c>
      <c r="K955" s="10">
        <f t="shared" si="141"/>
        <v>1059.5065385714286</v>
      </c>
      <c r="L955" s="10">
        <v>897.84</v>
      </c>
      <c r="M955" s="10">
        <v>34.4</v>
      </c>
      <c r="N955" s="201">
        <f t="shared" si="137"/>
        <v>34.4</v>
      </c>
      <c r="O955" s="10">
        <f t="shared" si="139"/>
        <v>4873.1893957142856</v>
      </c>
      <c r="P955" s="11">
        <f t="shared" si="140"/>
        <v>0.51664363213119524</v>
      </c>
    </row>
    <row r="956" spans="1:16">
      <c r="A956" s="12"/>
      <c r="B956" s="13" t="s">
        <v>576</v>
      </c>
      <c r="C956" s="13">
        <f t="shared" ref="C956:L956" si="143">SUM(C776:C955)</f>
        <v>267948.86999999988</v>
      </c>
      <c r="D956" s="13">
        <f t="shared" si="143"/>
        <v>2137.85</v>
      </c>
      <c r="E956" s="13">
        <f t="shared" si="143"/>
        <v>2969</v>
      </c>
      <c r="F956" s="13">
        <f t="shared" si="143"/>
        <v>273055.71999999991</v>
      </c>
      <c r="G956" s="13">
        <f t="shared" si="143"/>
        <v>25394.100000000002</v>
      </c>
      <c r="H956" s="13">
        <f t="shared" si="143"/>
        <v>26584.600000000002</v>
      </c>
      <c r="I956" s="13">
        <f t="shared" si="143"/>
        <v>31.64833333333333</v>
      </c>
      <c r="J956" s="13">
        <f t="shared" si="143"/>
        <v>63835.004816666653</v>
      </c>
      <c r="K956" s="13">
        <f t="shared" si="143"/>
        <v>23472.131271088332</v>
      </c>
      <c r="L956" s="13">
        <f t="shared" si="143"/>
        <v>24443.567488095243</v>
      </c>
      <c r="M956" s="13"/>
      <c r="N956" s="13">
        <f>SUM(N776:N954)</f>
        <v>1507.3617238095237</v>
      </c>
      <c r="O956" s="15">
        <f t="shared" si="139"/>
        <v>113258.06529965975</v>
      </c>
      <c r="P956" s="16">
        <f t="shared" si="140"/>
        <v>0.42268536269497908</v>
      </c>
    </row>
    <row r="957" spans="1:16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18"/>
      <c r="K957" s="8"/>
      <c r="L957" s="10"/>
      <c r="M957" s="10"/>
      <c r="N957" s="8"/>
      <c r="O957" s="8"/>
      <c r="P957" s="8"/>
    </row>
    <row r="958" spans="1:16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76" si="144">C958+D958+E958</f>
        <v>7464.2</v>
      </c>
      <c r="G958" s="8">
        <v>672</v>
      </c>
      <c r="H958" s="8">
        <v>672</v>
      </c>
      <c r="I958" s="18">
        <v>0.8</v>
      </c>
      <c r="J958" s="18">
        <f t="shared" ref="J958:J1010" si="145">I958*$J$2</f>
        <v>1613.6080000000002</v>
      </c>
      <c r="K958" s="10">
        <f t="shared" ref="K958:K1010" si="146">J958*0.3677</f>
        <v>593.32366160000015</v>
      </c>
      <c r="L958" s="10">
        <v>623.32000000000005</v>
      </c>
      <c r="M958" s="10">
        <v>39.904000000000003</v>
      </c>
      <c r="N958" s="201">
        <f t="shared" ref="N958:N1010" si="147">M958*$N$2</f>
        <v>39.904000000000003</v>
      </c>
      <c r="O958" s="10">
        <f t="shared" ref="O958:O989" si="148">J958+K958+L958+N958</f>
        <v>2870.1556616000007</v>
      </c>
      <c r="P958" s="11">
        <f t="shared" ref="P958:P989" si="149">O958/C958</f>
        <v>0.40741478276175341</v>
      </c>
    </row>
    <row r="959" spans="1:16">
      <c r="A959" s="9">
        <f t="shared" ref="A959:A1010" si="150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44"/>
        <v>7486.75</v>
      </c>
      <c r="G959" s="8">
        <v>672</v>
      </c>
      <c r="H959" s="8">
        <v>672</v>
      </c>
      <c r="I959" s="18">
        <v>0.8</v>
      </c>
      <c r="J959" s="18">
        <f t="shared" si="145"/>
        <v>1613.6080000000002</v>
      </c>
      <c r="K959" s="10">
        <f t="shared" si="146"/>
        <v>593.32366160000015</v>
      </c>
      <c r="L959" s="10">
        <v>623.32000000000005</v>
      </c>
      <c r="M959" s="10">
        <v>39.904000000000003</v>
      </c>
      <c r="N959" s="201">
        <f t="shared" si="147"/>
        <v>39.904000000000003</v>
      </c>
      <c r="O959" s="10">
        <f t="shared" si="148"/>
        <v>2870.1556616000007</v>
      </c>
      <c r="P959" s="11">
        <f t="shared" si="149"/>
        <v>0.38336469918188809</v>
      </c>
    </row>
    <row r="960" spans="1:16">
      <c r="A960" s="9">
        <f t="shared" si="150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44"/>
        <v>4319.2999999999993</v>
      </c>
      <c r="G960" s="8">
        <v>408</v>
      </c>
      <c r="H960" s="8">
        <v>408</v>
      </c>
      <c r="I960" s="18">
        <v>0.48571428571428571</v>
      </c>
      <c r="J960" s="18">
        <f t="shared" si="145"/>
        <v>979.69057142857139</v>
      </c>
      <c r="K960" s="10">
        <f t="shared" si="146"/>
        <v>360.23222311428572</v>
      </c>
      <c r="L960" s="10">
        <v>378.44428571428568</v>
      </c>
      <c r="M960" s="10">
        <v>24.227428571428572</v>
      </c>
      <c r="N960" s="201">
        <f t="shared" si="147"/>
        <v>24.227428571428572</v>
      </c>
      <c r="O960" s="10">
        <f t="shared" si="148"/>
        <v>1742.5945088285714</v>
      </c>
      <c r="P960" s="11">
        <f t="shared" si="149"/>
        <v>0.41333867236617838</v>
      </c>
    </row>
    <row r="961" spans="1:16">
      <c r="A961" s="9">
        <f t="shared" si="150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44"/>
        <v>5738.17</v>
      </c>
      <c r="G961" s="8">
        <v>580</v>
      </c>
      <c r="H961" s="8">
        <v>580</v>
      </c>
      <c r="I961" s="18">
        <v>0.69047619047619047</v>
      </c>
      <c r="J961" s="18">
        <f t="shared" si="145"/>
        <v>1392.6973809523809</v>
      </c>
      <c r="K961" s="10">
        <f t="shared" si="146"/>
        <v>512.09482697619046</v>
      </c>
      <c r="L961" s="10">
        <v>537.98452380952381</v>
      </c>
      <c r="M961" s="10">
        <v>34.440952380952382</v>
      </c>
      <c r="N961" s="201">
        <f t="shared" si="147"/>
        <v>34.440952380952382</v>
      </c>
      <c r="O961" s="10">
        <f t="shared" si="148"/>
        <v>2477.2176841190471</v>
      </c>
      <c r="P961" s="11">
        <f t="shared" si="149"/>
        <v>0.43553408174364416</v>
      </c>
    </row>
    <row r="962" spans="1:16">
      <c r="A962" s="9">
        <f t="shared" si="150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44"/>
        <v>5759.7</v>
      </c>
      <c r="G962" s="8">
        <v>539</v>
      </c>
      <c r="H962" s="8">
        <v>539</v>
      </c>
      <c r="I962" s="18">
        <v>0.64166666666666672</v>
      </c>
      <c r="J962" s="18">
        <f t="shared" si="145"/>
        <v>1294.2480833333334</v>
      </c>
      <c r="K962" s="10">
        <f t="shared" si="146"/>
        <v>475.89502024166671</v>
      </c>
      <c r="L962" s="10">
        <v>499.95458333333335</v>
      </c>
      <c r="M962" s="10">
        <v>32.006333333333338</v>
      </c>
      <c r="N962" s="201">
        <f t="shared" si="147"/>
        <v>32.006333333333338</v>
      </c>
      <c r="O962" s="10">
        <f t="shared" si="148"/>
        <v>2302.1040202416666</v>
      </c>
      <c r="P962" s="11">
        <f t="shared" si="149"/>
        <v>0.3996916541211637</v>
      </c>
    </row>
    <row r="963" spans="1:16">
      <c r="A963" s="9">
        <f t="shared" si="150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44"/>
        <v>2764</v>
      </c>
      <c r="G963" s="8">
        <v>280</v>
      </c>
      <c r="H963" s="8">
        <v>280</v>
      </c>
      <c r="I963" s="18">
        <v>0.33333333333333331</v>
      </c>
      <c r="J963" s="18">
        <f t="shared" si="145"/>
        <v>672.33666666666659</v>
      </c>
      <c r="K963" s="10">
        <f t="shared" si="146"/>
        <v>247.21819233333332</v>
      </c>
      <c r="L963" s="10">
        <v>259.71666666666664</v>
      </c>
      <c r="M963" s="10">
        <v>16.626666666666665</v>
      </c>
      <c r="N963" s="201">
        <f t="shared" si="147"/>
        <v>16.626666666666665</v>
      </c>
      <c r="O963" s="10">
        <f t="shared" si="148"/>
        <v>1195.8981923333331</v>
      </c>
      <c r="P963" s="11">
        <f t="shared" si="149"/>
        <v>0.43266938941148086</v>
      </c>
    </row>
    <row r="964" spans="1:16">
      <c r="A964" s="9">
        <f t="shared" si="150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44"/>
        <v>2796.1</v>
      </c>
      <c r="G964" s="8">
        <v>278</v>
      </c>
      <c r="H964" s="8">
        <v>278</v>
      </c>
      <c r="I964" s="18">
        <v>0.33095238095238094</v>
      </c>
      <c r="J964" s="18">
        <f t="shared" si="145"/>
        <v>667.53426190476193</v>
      </c>
      <c r="K964" s="10">
        <f t="shared" si="146"/>
        <v>245.45234810238099</v>
      </c>
      <c r="L964" s="10">
        <v>257.8615476190476</v>
      </c>
      <c r="M964" s="10">
        <v>16.507904761904761</v>
      </c>
      <c r="N964" s="201">
        <f t="shared" si="147"/>
        <v>16.507904761904761</v>
      </c>
      <c r="O964" s="10">
        <f t="shared" si="148"/>
        <v>1187.3560623880951</v>
      </c>
      <c r="P964" s="11">
        <f t="shared" si="149"/>
        <v>0.42464720946607604</v>
      </c>
    </row>
    <row r="965" spans="1:16">
      <c r="A965" s="9">
        <f t="shared" si="150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44"/>
        <v>4337</v>
      </c>
      <c r="G965" s="8">
        <v>444</v>
      </c>
      <c r="H965" s="8">
        <v>444</v>
      </c>
      <c r="I965" s="18">
        <v>0.52857142857142858</v>
      </c>
      <c r="J965" s="18">
        <f t="shared" si="145"/>
        <v>1066.1338571428571</v>
      </c>
      <c r="K965" s="10">
        <f t="shared" si="146"/>
        <v>392.01741927142859</v>
      </c>
      <c r="L965" s="10">
        <v>411.83642857142854</v>
      </c>
      <c r="M965" s="10">
        <v>26.36514285714286</v>
      </c>
      <c r="N965" s="201">
        <f t="shared" si="147"/>
        <v>26.36514285714286</v>
      </c>
      <c r="O965" s="10">
        <f t="shared" si="148"/>
        <v>1896.3528478428573</v>
      </c>
      <c r="P965" s="11">
        <f t="shared" si="149"/>
        <v>0.43724990727296686</v>
      </c>
    </row>
    <row r="966" spans="1:16">
      <c r="A966" s="9">
        <f t="shared" si="150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44"/>
        <v>4335.5</v>
      </c>
      <c r="G966" s="8">
        <v>444</v>
      </c>
      <c r="H966" s="8">
        <v>444</v>
      </c>
      <c r="I966" s="18">
        <v>0.52857142857142858</v>
      </c>
      <c r="J966" s="18">
        <f t="shared" si="145"/>
        <v>1066.1338571428571</v>
      </c>
      <c r="K966" s="10">
        <f t="shared" si="146"/>
        <v>392.01741927142859</v>
      </c>
      <c r="L966" s="10">
        <v>411.83642857142854</v>
      </c>
      <c r="M966" s="10">
        <v>26.36514285714286</v>
      </c>
      <c r="N966" s="201">
        <f t="shared" si="147"/>
        <v>26.36514285714286</v>
      </c>
      <c r="O966" s="10">
        <f t="shared" si="148"/>
        <v>1896.3528478428573</v>
      </c>
      <c r="P966" s="11">
        <f t="shared" si="149"/>
        <v>0.43740118737005129</v>
      </c>
    </row>
    <row r="967" spans="1:16">
      <c r="A967" s="9">
        <f t="shared" si="150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44"/>
        <v>4326.2</v>
      </c>
      <c r="G967" s="8">
        <v>452</v>
      </c>
      <c r="H967" s="8">
        <v>452</v>
      </c>
      <c r="I967" s="18">
        <v>0.53809523809523807</v>
      </c>
      <c r="J967" s="18">
        <f t="shared" si="145"/>
        <v>1085.3434761904762</v>
      </c>
      <c r="K967" s="10">
        <f t="shared" si="146"/>
        <v>399.08079619523812</v>
      </c>
      <c r="L967" s="10">
        <v>419.25690476190471</v>
      </c>
      <c r="M967" s="10">
        <v>26.840190476190475</v>
      </c>
      <c r="N967" s="201">
        <f t="shared" si="147"/>
        <v>26.840190476190475</v>
      </c>
      <c r="O967" s="10">
        <f t="shared" si="148"/>
        <v>1930.5213676238093</v>
      </c>
      <c r="P967" s="11">
        <f t="shared" si="149"/>
        <v>0.44623950987559735</v>
      </c>
    </row>
    <row r="968" spans="1:16">
      <c r="A968" s="9">
        <f t="shared" si="150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44"/>
        <v>4335.3999999999996</v>
      </c>
      <c r="G968" s="8">
        <v>446</v>
      </c>
      <c r="H968" s="8">
        <v>446</v>
      </c>
      <c r="I968" s="18">
        <v>0.53095238095238095</v>
      </c>
      <c r="J968" s="18">
        <f t="shared" si="145"/>
        <v>1070.936261904762</v>
      </c>
      <c r="K968" s="10">
        <f t="shared" si="146"/>
        <v>393.78326350238103</v>
      </c>
      <c r="L968" s="10">
        <v>413.69154761904758</v>
      </c>
      <c r="M968" s="10">
        <v>26.483904761904764</v>
      </c>
      <c r="N968" s="201">
        <f t="shared" si="147"/>
        <v>26.483904761904764</v>
      </c>
      <c r="O968" s="10">
        <f t="shared" si="148"/>
        <v>1904.8949777880953</v>
      </c>
      <c r="P968" s="11">
        <f t="shared" si="149"/>
        <v>0.43938159749690814</v>
      </c>
    </row>
    <row r="969" spans="1:16">
      <c r="A969" s="9">
        <f t="shared" si="150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44"/>
        <v>4342.7</v>
      </c>
      <c r="G969" s="8">
        <v>452</v>
      </c>
      <c r="H969" s="8">
        <v>452</v>
      </c>
      <c r="I969" s="18">
        <v>0.53809523809523807</v>
      </c>
      <c r="J969" s="18">
        <f t="shared" si="145"/>
        <v>1085.3434761904762</v>
      </c>
      <c r="K969" s="10">
        <f t="shared" si="146"/>
        <v>399.08079619523812</v>
      </c>
      <c r="L969" s="10">
        <v>419.25690476190471</v>
      </c>
      <c r="M969" s="10">
        <v>26.840190476190475</v>
      </c>
      <c r="N969" s="201">
        <f t="shared" si="147"/>
        <v>26.840190476190475</v>
      </c>
      <c r="O969" s="10">
        <f t="shared" si="148"/>
        <v>1930.5213676238093</v>
      </c>
      <c r="P969" s="11">
        <f t="shared" si="149"/>
        <v>0.44454403196716546</v>
      </c>
    </row>
    <row r="970" spans="1:16">
      <c r="A970" s="9">
        <f t="shared" si="150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44"/>
        <v>4234.1000000000004</v>
      </c>
      <c r="G970" s="8">
        <v>564</v>
      </c>
      <c r="H970" s="8">
        <v>564</v>
      </c>
      <c r="I970" s="18">
        <v>0.67142857142857137</v>
      </c>
      <c r="J970" s="18">
        <f t="shared" si="145"/>
        <v>1354.2781428571427</v>
      </c>
      <c r="K970" s="10">
        <f t="shared" si="146"/>
        <v>497.9680731285714</v>
      </c>
      <c r="L970" s="10">
        <v>523.14357142857136</v>
      </c>
      <c r="M970" s="10">
        <v>33.490857142857145</v>
      </c>
      <c r="N970" s="201">
        <f t="shared" si="147"/>
        <v>33.490857142857145</v>
      </c>
      <c r="O970" s="10">
        <f t="shared" si="148"/>
        <v>2408.8806445571427</v>
      </c>
      <c r="P970" s="11">
        <f t="shared" si="149"/>
        <v>0.56892389045066072</v>
      </c>
    </row>
    <row r="971" spans="1:16">
      <c r="A971" s="9">
        <f t="shared" si="150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44"/>
        <v>6197.58</v>
      </c>
      <c r="G971" s="8">
        <v>645</v>
      </c>
      <c r="H971" s="8">
        <v>645</v>
      </c>
      <c r="I971" s="18">
        <v>0.7678571428571429</v>
      </c>
      <c r="J971" s="18">
        <f t="shared" si="145"/>
        <v>1548.7755357142858</v>
      </c>
      <c r="K971" s="10">
        <f t="shared" si="146"/>
        <v>569.48476448214296</v>
      </c>
      <c r="L971" s="10">
        <v>598.27589285714282</v>
      </c>
      <c r="M971" s="10">
        <v>38.300714285714292</v>
      </c>
      <c r="N971" s="201">
        <f t="shared" si="147"/>
        <v>38.300714285714292</v>
      </c>
      <c r="O971" s="10">
        <f t="shared" si="148"/>
        <v>2754.836907339286</v>
      </c>
      <c r="P971" s="11">
        <f t="shared" si="149"/>
        <v>0.44450203262229548</v>
      </c>
    </row>
    <row r="972" spans="1:16">
      <c r="A972" s="9">
        <f t="shared" si="150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44"/>
        <v>4892.5999999999995</v>
      </c>
      <c r="G972" s="8">
        <v>292</v>
      </c>
      <c r="H972" s="8">
        <v>292</v>
      </c>
      <c r="I972" s="18">
        <v>0.34761904761904761</v>
      </c>
      <c r="J972" s="18">
        <f t="shared" si="145"/>
        <v>701.15109523809519</v>
      </c>
      <c r="K972" s="10">
        <f t="shared" si="146"/>
        <v>257.81325771904761</v>
      </c>
      <c r="L972" s="10">
        <v>270.84738095238095</v>
      </c>
      <c r="M972" s="10">
        <v>17.339238095238095</v>
      </c>
      <c r="N972" s="201">
        <f t="shared" si="147"/>
        <v>17.339238095238095</v>
      </c>
      <c r="O972" s="10">
        <f t="shared" si="148"/>
        <v>1247.1509720047618</v>
      </c>
      <c r="P972" s="11">
        <f t="shared" si="149"/>
        <v>0.25662070659988107</v>
      </c>
    </row>
    <row r="973" spans="1:16">
      <c r="A973" s="9">
        <f t="shared" si="150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44"/>
        <v>3972.7</v>
      </c>
      <c r="G973" s="8">
        <v>120</v>
      </c>
      <c r="H973" s="8">
        <v>120</v>
      </c>
      <c r="I973" s="18">
        <v>0.14285714285714285</v>
      </c>
      <c r="J973" s="18">
        <f t="shared" si="145"/>
        <v>288.14428571428567</v>
      </c>
      <c r="K973" s="10">
        <f t="shared" si="146"/>
        <v>105.95065385714285</v>
      </c>
      <c r="L973" s="10">
        <v>111.30714285714285</v>
      </c>
      <c r="M973" s="10">
        <v>7.1257142857142854</v>
      </c>
      <c r="N973" s="201">
        <f t="shared" si="147"/>
        <v>7.1257142857142854</v>
      </c>
      <c r="O973" s="10">
        <f t="shared" si="148"/>
        <v>512.52779671428561</v>
      </c>
      <c r="P973" s="11">
        <f t="shared" si="149"/>
        <v>0.12901245921269808</v>
      </c>
    </row>
    <row r="974" spans="1:16">
      <c r="A974" s="9">
        <f t="shared" si="150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44"/>
        <v>4010.6</v>
      </c>
      <c r="G974" s="8">
        <v>110</v>
      </c>
      <c r="H974" s="8">
        <v>110</v>
      </c>
      <c r="I974" s="18">
        <v>0.13095238095238096</v>
      </c>
      <c r="J974" s="18">
        <f t="shared" si="145"/>
        <v>264.13226190476189</v>
      </c>
      <c r="K974" s="10">
        <f t="shared" si="146"/>
        <v>97.121432702380957</v>
      </c>
      <c r="L974" s="10">
        <v>102.03154761904761</v>
      </c>
      <c r="M974" s="10">
        <v>6.5319047619047623</v>
      </c>
      <c r="N974" s="201">
        <f t="shared" si="147"/>
        <v>6.5319047619047623</v>
      </c>
      <c r="O974" s="10">
        <f t="shared" si="148"/>
        <v>469.8171469880952</v>
      </c>
      <c r="P974" s="11">
        <f t="shared" si="149"/>
        <v>0.11714385552986965</v>
      </c>
    </row>
    <row r="975" spans="1:16">
      <c r="A975" s="9">
        <f t="shared" si="150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44"/>
        <v>4152</v>
      </c>
      <c r="G975" s="8">
        <v>564</v>
      </c>
      <c r="H975" s="8">
        <v>564</v>
      </c>
      <c r="I975" s="18">
        <v>0.67142857142857137</v>
      </c>
      <c r="J975" s="18">
        <f t="shared" si="145"/>
        <v>1354.2781428571427</v>
      </c>
      <c r="K975" s="10">
        <f t="shared" si="146"/>
        <v>497.9680731285714</v>
      </c>
      <c r="L975" s="10">
        <v>523.14357142857136</v>
      </c>
      <c r="M975" s="10">
        <v>33.490857142857145</v>
      </c>
      <c r="N975" s="201">
        <f t="shared" si="147"/>
        <v>33.490857142857145</v>
      </c>
      <c r="O975" s="10">
        <f t="shared" si="148"/>
        <v>2408.8806445571427</v>
      </c>
      <c r="P975" s="11">
        <f t="shared" si="149"/>
        <v>0.59727768826886085</v>
      </c>
    </row>
    <row r="976" spans="1:16">
      <c r="A976" s="9">
        <f t="shared" si="150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44"/>
        <v>5734.5</v>
      </c>
      <c r="G976" s="8">
        <v>560</v>
      </c>
      <c r="H976" s="8">
        <v>560</v>
      </c>
      <c r="I976" s="18">
        <v>0.66666666666666663</v>
      </c>
      <c r="J976" s="18">
        <f t="shared" si="145"/>
        <v>1344.6733333333332</v>
      </c>
      <c r="K976" s="10">
        <f t="shared" si="146"/>
        <v>494.43638466666664</v>
      </c>
      <c r="L976" s="10">
        <v>519.43333333333328</v>
      </c>
      <c r="M976" s="10">
        <v>33.25333333333333</v>
      </c>
      <c r="N976" s="201">
        <f t="shared" si="147"/>
        <v>33.25333333333333</v>
      </c>
      <c r="O976" s="10">
        <f t="shared" si="148"/>
        <v>2391.7963846666662</v>
      </c>
      <c r="P976" s="11">
        <f t="shared" si="149"/>
        <v>0.4170889152788676</v>
      </c>
    </row>
    <row r="977" spans="1:16">
      <c r="A977" s="9">
        <f t="shared" si="150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ref="F977:F1010" si="151">C977+D977+E977</f>
        <v>5710</v>
      </c>
      <c r="G977" s="8">
        <v>552</v>
      </c>
      <c r="H977" s="8">
        <v>552</v>
      </c>
      <c r="I977" s="18">
        <v>0.65714285714285714</v>
      </c>
      <c r="J977" s="18">
        <f t="shared" si="145"/>
        <v>1325.4637142857143</v>
      </c>
      <c r="K977" s="10">
        <f t="shared" si="146"/>
        <v>487.37300774285717</v>
      </c>
      <c r="L977" s="10">
        <v>512.01285714285711</v>
      </c>
      <c r="M977" s="10">
        <v>32.778285714285715</v>
      </c>
      <c r="N977" s="201">
        <f t="shared" si="147"/>
        <v>32.778285714285715</v>
      </c>
      <c r="O977" s="10">
        <f t="shared" si="148"/>
        <v>2357.6278648857142</v>
      </c>
      <c r="P977" s="11">
        <f t="shared" si="149"/>
        <v>0.41727188277830729</v>
      </c>
    </row>
    <row r="978" spans="1:16">
      <c r="A978" s="9">
        <f t="shared" si="150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51"/>
        <v>5805.91</v>
      </c>
      <c r="G978" s="8">
        <v>539</v>
      </c>
      <c r="H978" s="8">
        <v>539</v>
      </c>
      <c r="I978" s="18">
        <v>0.64166666666666672</v>
      </c>
      <c r="J978" s="18">
        <f t="shared" si="145"/>
        <v>1294.2480833333334</v>
      </c>
      <c r="K978" s="10">
        <f t="shared" si="146"/>
        <v>475.89502024166671</v>
      </c>
      <c r="L978" s="10">
        <v>499.95458333333335</v>
      </c>
      <c r="M978" s="10">
        <v>32.006333333333338</v>
      </c>
      <c r="N978" s="201">
        <f t="shared" si="147"/>
        <v>32.006333333333338</v>
      </c>
      <c r="O978" s="10">
        <f t="shared" si="148"/>
        <v>2302.1040202416666</v>
      </c>
      <c r="P978" s="11">
        <f t="shared" si="149"/>
        <v>0.39651045576691107</v>
      </c>
    </row>
    <row r="979" spans="1:16">
      <c r="A979" s="9">
        <f t="shared" si="150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51"/>
        <v>4379.5</v>
      </c>
      <c r="G979" s="8">
        <v>444</v>
      </c>
      <c r="H979" s="8">
        <v>444</v>
      </c>
      <c r="I979" s="18">
        <v>0.52857142857142858</v>
      </c>
      <c r="J979" s="18">
        <f t="shared" si="145"/>
        <v>1066.1338571428571</v>
      </c>
      <c r="K979" s="10">
        <f t="shared" si="146"/>
        <v>392.01741927142859</v>
      </c>
      <c r="L979" s="10">
        <v>411.83642857142854</v>
      </c>
      <c r="M979" s="10">
        <v>26.36514285714286</v>
      </c>
      <c r="N979" s="201">
        <f t="shared" si="147"/>
        <v>26.36514285714286</v>
      </c>
      <c r="O979" s="10">
        <f t="shared" si="148"/>
        <v>1896.3528478428573</v>
      </c>
      <c r="P979" s="11">
        <f t="shared" si="149"/>
        <v>0.43300670118571921</v>
      </c>
    </row>
    <row r="980" spans="1:16">
      <c r="A980" s="9">
        <f t="shared" si="150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51"/>
        <v>4199.45</v>
      </c>
      <c r="G980" s="8">
        <v>452</v>
      </c>
      <c r="H980" s="8">
        <v>452</v>
      </c>
      <c r="I980" s="18">
        <v>0.53809523809523807</v>
      </c>
      <c r="J980" s="18">
        <f t="shared" si="145"/>
        <v>1085.3434761904762</v>
      </c>
      <c r="K980" s="10">
        <f t="shared" si="146"/>
        <v>399.08079619523812</v>
      </c>
      <c r="L980" s="10">
        <v>419.25690476190471</v>
      </c>
      <c r="M980" s="10">
        <v>26.840190476190475</v>
      </c>
      <c r="N980" s="201">
        <f t="shared" si="147"/>
        <v>26.840190476190475</v>
      </c>
      <c r="O980" s="10">
        <f t="shared" si="148"/>
        <v>1930.5213676238093</v>
      </c>
      <c r="P980" s="11">
        <f t="shared" si="149"/>
        <v>0.45970814454840736</v>
      </c>
    </row>
    <row r="981" spans="1:16">
      <c r="A981" s="9">
        <f t="shared" si="150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51"/>
        <v>3384.13</v>
      </c>
      <c r="G981" s="8">
        <v>362</v>
      </c>
      <c r="H981" s="8">
        <v>362</v>
      </c>
      <c r="I981" s="18">
        <v>0.43095238095238098</v>
      </c>
      <c r="J981" s="18">
        <f t="shared" si="145"/>
        <v>869.23526190476196</v>
      </c>
      <c r="K981" s="10">
        <f t="shared" si="146"/>
        <v>319.61780580238099</v>
      </c>
      <c r="L981" s="10">
        <v>335.77654761904762</v>
      </c>
      <c r="M981" s="10">
        <v>21.495904761904765</v>
      </c>
      <c r="N981" s="201">
        <f t="shared" si="147"/>
        <v>21.495904761904765</v>
      </c>
      <c r="O981" s="10">
        <f t="shared" si="148"/>
        <v>1546.1255200880953</v>
      </c>
      <c r="P981" s="11">
        <f t="shared" si="149"/>
        <v>0.45687533282944071</v>
      </c>
    </row>
    <row r="982" spans="1:16">
      <c r="A982" s="9">
        <f t="shared" si="150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51"/>
        <v>3373.86</v>
      </c>
      <c r="G982" s="8">
        <v>362</v>
      </c>
      <c r="H982" s="8">
        <v>362</v>
      </c>
      <c r="I982" s="18">
        <v>0.43095238095238098</v>
      </c>
      <c r="J982" s="18">
        <f t="shared" si="145"/>
        <v>869.23526190476196</v>
      </c>
      <c r="K982" s="10">
        <f t="shared" si="146"/>
        <v>319.61780580238099</v>
      </c>
      <c r="L982" s="10">
        <v>335.77654761904762</v>
      </c>
      <c r="M982" s="10">
        <v>21.495904761904765</v>
      </c>
      <c r="N982" s="201">
        <f t="shared" si="147"/>
        <v>21.495904761904765</v>
      </c>
      <c r="O982" s="10">
        <f t="shared" si="148"/>
        <v>1546.1255200880953</v>
      </c>
      <c r="P982" s="11">
        <f t="shared" si="149"/>
        <v>0.45826605730175385</v>
      </c>
    </row>
    <row r="983" spans="1:16">
      <c r="A983" s="9">
        <f t="shared" si="150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51"/>
        <v>4489.03</v>
      </c>
      <c r="G983" s="8">
        <v>405</v>
      </c>
      <c r="H983" s="8">
        <v>405</v>
      </c>
      <c r="I983" s="18">
        <v>0.48214285714285715</v>
      </c>
      <c r="J983" s="18">
        <f t="shared" si="145"/>
        <v>972.48696428571429</v>
      </c>
      <c r="K983" s="10">
        <f t="shared" si="146"/>
        <v>357.58345676785717</v>
      </c>
      <c r="L983" s="10">
        <v>375.66160714285712</v>
      </c>
      <c r="M983" s="10">
        <v>24.049285714285716</v>
      </c>
      <c r="N983" s="201">
        <f t="shared" si="147"/>
        <v>24.049285714285716</v>
      </c>
      <c r="O983" s="10">
        <f t="shared" si="148"/>
        <v>1729.7813139107143</v>
      </c>
      <c r="P983" s="11">
        <f t="shared" si="149"/>
        <v>0.38533520914556474</v>
      </c>
    </row>
    <row r="984" spans="1:16">
      <c r="A984" s="9">
        <f t="shared" si="150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51"/>
        <v>2188.04</v>
      </c>
      <c r="G984" s="8">
        <v>194</v>
      </c>
      <c r="H984" s="8">
        <v>194</v>
      </c>
      <c r="I984" s="18">
        <v>0.23095238095238096</v>
      </c>
      <c r="J984" s="18">
        <f t="shared" si="145"/>
        <v>465.83326190476191</v>
      </c>
      <c r="K984" s="10">
        <f t="shared" si="146"/>
        <v>171.28689040238098</v>
      </c>
      <c r="L984" s="10">
        <v>179.94654761904764</v>
      </c>
      <c r="M984" s="10">
        <v>11.519904761904764</v>
      </c>
      <c r="N984" s="201">
        <f t="shared" si="147"/>
        <v>11.519904761904764</v>
      </c>
      <c r="O984" s="10">
        <f t="shared" si="148"/>
        <v>828.58660468809524</v>
      </c>
      <c r="P984" s="11">
        <f t="shared" si="149"/>
        <v>0.37868896578129069</v>
      </c>
    </row>
    <row r="985" spans="1:16">
      <c r="A985" s="9">
        <f t="shared" si="150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51"/>
        <v>2637.65</v>
      </c>
      <c r="G985" s="8">
        <v>327</v>
      </c>
      <c r="H985" s="8">
        <v>327</v>
      </c>
      <c r="I985" s="18">
        <v>0.38928571428571429</v>
      </c>
      <c r="J985" s="18">
        <f t="shared" si="145"/>
        <v>785.19317857142858</v>
      </c>
      <c r="K985" s="10">
        <f t="shared" si="146"/>
        <v>288.71553176071433</v>
      </c>
      <c r="L985" s="10">
        <v>303.31196428571428</v>
      </c>
      <c r="M985" s="10">
        <v>19.417571428571431</v>
      </c>
      <c r="N985" s="201">
        <f t="shared" si="147"/>
        <v>19.417571428571431</v>
      </c>
      <c r="O985" s="10">
        <f t="shared" si="148"/>
        <v>1396.6382460464285</v>
      </c>
      <c r="P985" s="11">
        <f t="shared" si="149"/>
        <v>0.52950097474889712</v>
      </c>
    </row>
    <row r="986" spans="1:16">
      <c r="A986" s="9">
        <f t="shared" si="150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51"/>
        <v>2209.6999999999998</v>
      </c>
      <c r="G986" s="8">
        <v>194</v>
      </c>
      <c r="H986" s="8">
        <v>194</v>
      </c>
      <c r="I986" s="18">
        <v>0.23095238095238096</v>
      </c>
      <c r="J986" s="18">
        <f t="shared" si="145"/>
        <v>465.83326190476191</v>
      </c>
      <c r="K986" s="10">
        <f t="shared" si="146"/>
        <v>171.28689040238098</v>
      </c>
      <c r="L986" s="10">
        <v>179.94654761904764</v>
      </c>
      <c r="M986" s="10">
        <v>11.519904761904764</v>
      </c>
      <c r="N986" s="201">
        <f t="shared" si="147"/>
        <v>11.519904761904764</v>
      </c>
      <c r="O986" s="10">
        <f t="shared" si="148"/>
        <v>828.58660468809524</v>
      </c>
      <c r="P986" s="11">
        <f t="shared" si="149"/>
        <v>0.37497696732049385</v>
      </c>
    </row>
    <row r="987" spans="1:16">
      <c r="A987" s="9">
        <f t="shared" si="150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51"/>
        <v>1908.5</v>
      </c>
      <c r="G987" s="8">
        <v>186</v>
      </c>
      <c r="H987" s="8">
        <v>186</v>
      </c>
      <c r="I987" s="18">
        <v>0.22142857142857142</v>
      </c>
      <c r="J987" s="18">
        <f t="shared" si="145"/>
        <v>446.62364285714284</v>
      </c>
      <c r="K987" s="10">
        <f t="shared" si="146"/>
        <v>164.22351347857145</v>
      </c>
      <c r="L987" s="10">
        <v>172.52607142857141</v>
      </c>
      <c r="M987" s="10">
        <v>11.044857142857143</v>
      </c>
      <c r="N987" s="201">
        <f t="shared" si="147"/>
        <v>11.044857142857143</v>
      </c>
      <c r="O987" s="10">
        <f t="shared" si="148"/>
        <v>794.41808490714288</v>
      </c>
      <c r="P987" s="11">
        <f t="shared" si="149"/>
        <v>0.41625259885100491</v>
      </c>
    </row>
    <row r="988" spans="1:16">
      <c r="A988" s="9">
        <f t="shared" si="150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151"/>
        <v>10070.24</v>
      </c>
      <c r="G988" s="8">
        <v>930</v>
      </c>
      <c r="H988" s="8">
        <v>930</v>
      </c>
      <c r="I988" s="18">
        <v>1.1071428571428572</v>
      </c>
      <c r="J988" s="18">
        <f t="shared" si="145"/>
        <v>2233.1182142857142</v>
      </c>
      <c r="K988" s="10">
        <f t="shared" si="146"/>
        <v>821.11756739285715</v>
      </c>
      <c r="L988" s="10">
        <v>862.63035714285718</v>
      </c>
      <c r="M988" s="10">
        <v>55.22428571428572</v>
      </c>
      <c r="N988" s="201">
        <f t="shared" si="147"/>
        <v>55.22428571428572</v>
      </c>
      <c r="O988" s="10">
        <f t="shared" si="148"/>
        <v>3972.0904245357142</v>
      </c>
      <c r="P988" s="11">
        <f t="shared" si="149"/>
        <v>0.419647156251165</v>
      </c>
    </row>
    <row r="989" spans="1:16">
      <c r="A989" s="9">
        <f t="shared" si="150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51"/>
        <v>4250.6000000000004</v>
      </c>
      <c r="G989" s="8">
        <v>300</v>
      </c>
      <c r="H989" s="8">
        <v>300</v>
      </c>
      <c r="I989" s="18">
        <v>0.35714285714285715</v>
      </c>
      <c r="J989" s="18">
        <f t="shared" si="145"/>
        <v>720.36071428571427</v>
      </c>
      <c r="K989" s="10">
        <f t="shared" si="146"/>
        <v>264.87663464285714</v>
      </c>
      <c r="L989" s="10">
        <v>278.26785714285717</v>
      </c>
      <c r="M989" s="10">
        <v>17.814285714285717</v>
      </c>
      <c r="N989" s="201">
        <f t="shared" si="147"/>
        <v>17.814285714285717</v>
      </c>
      <c r="O989" s="10">
        <f t="shared" si="148"/>
        <v>1281.3194917857143</v>
      </c>
      <c r="P989" s="11">
        <f t="shared" si="149"/>
        <v>0.31595391127526612</v>
      </c>
    </row>
    <row r="990" spans="1:16">
      <c r="A990" s="9">
        <f t="shared" si="150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51"/>
        <v>4238.2299999999996</v>
      </c>
      <c r="G990" s="8">
        <v>564</v>
      </c>
      <c r="H990" s="8">
        <v>564</v>
      </c>
      <c r="I990" s="18">
        <v>0.67142857142857137</v>
      </c>
      <c r="J990" s="18">
        <f t="shared" si="145"/>
        <v>1354.2781428571427</v>
      </c>
      <c r="K990" s="10">
        <f t="shared" si="146"/>
        <v>497.9680731285714</v>
      </c>
      <c r="L990" s="10">
        <v>523.14357142857136</v>
      </c>
      <c r="M990" s="10">
        <v>33.490857142857145</v>
      </c>
      <c r="N990" s="201">
        <f t="shared" si="147"/>
        <v>33.490857142857145</v>
      </c>
      <c r="O990" s="10">
        <f t="shared" ref="O990:O1010" si="152">J990+K990+L990+N990</f>
        <v>2408.8806445571427</v>
      </c>
      <c r="P990" s="11">
        <f t="shared" ref="P990:P1010" si="153">O990/C990</f>
        <v>0.56836949494414957</v>
      </c>
    </row>
    <row r="991" spans="1:16">
      <c r="A991" s="9">
        <f t="shared" si="150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151"/>
        <v>4245.3999999999996</v>
      </c>
      <c r="G991" s="8">
        <v>564</v>
      </c>
      <c r="H991" s="8">
        <v>564</v>
      </c>
      <c r="I991" s="18">
        <v>0.67142857142857137</v>
      </c>
      <c r="J991" s="18">
        <f t="shared" si="145"/>
        <v>1354.2781428571427</v>
      </c>
      <c r="K991" s="10">
        <f t="shared" si="146"/>
        <v>497.9680731285714</v>
      </c>
      <c r="L991" s="10">
        <v>523.14357142857136</v>
      </c>
      <c r="M991" s="10">
        <v>33.490857142857145</v>
      </c>
      <c r="N991" s="201">
        <f t="shared" si="147"/>
        <v>33.490857142857145</v>
      </c>
      <c r="O991" s="10">
        <f t="shared" si="152"/>
        <v>2408.8806445571427</v>
      </c>
      <c r="P991" s="11">
        <f t="shared" si="153"/>
        <v>0.56740958320938961</v>
      </c>
    </row>
    <row r="992" spans="1:16">
      <c r="A992" s="9">
        <f t="shared" si="150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51"/>
        <v>4246.87</v>
      </c>
      <c r="G992" s="8">
        <v>564</v>
      </c>
      <c r="H992" s="8">
        <v>564</v>
      </c>
      <c r="I992" s="18">
        <v>0.67142857142857137</v>
      </c>
      <c r="J992" s="18">
        <f t="shared" si="145"/>
        <v>1354.2781428571427</v>
      </c>
      <c r="K992" s="10">
        <f t="shared" si="146"/>
        <v>497.9680731285714</v>
      </c>
      <c r="L992" s="10">
        <v>523.14357142857136</v>
      </c>
      <c r="M992" s="10">
        <v>33.490857142857145</v>
      </c>
      <c r="N992" s="201">
        <f t="shared" si="147"/>
        <v>33.490857142857145</v>
      </c>
      <c r="O992" s="10">
        <f t="shared" si="152"/>
        <v>2408.8806445571427</v>
      </c>
      <c r="P992" s="11">
        <f t="shared" si="153"/>
        <v>0.56721318160366174</v>
      </c>
    </row>
    <row r="993" spans="1:16">
      <c r="A993" s="9">
        <f t="shared" si="150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51"/>
        <v>4173.55</v>
      </c>
      <c r="G993" s="8">
        <v>580</v>
      </c>
      <c r="H993" s="8">
        <v>580</v>
      </c>
      <c r="I993" s="18">
        <v>0.69047619047619047</v>
      </c>
      <c r="J993" s="18">
        <f t="shared" si="145"/>
        <v>1392.6973809523809</v>
      </c>
      <c r="K993" s="10">
        <f t="shared" si="146"/>
        <v>512.09482697619046</v>
      </c>
      <c r="L993" s="10">
        <v>537.98452380952381</v>
      </c>
      <c r="M993" s="10">
        <v>34.440952380952382</v>
      </c>
      <c r="N993" s="201">
        <f t="shared" si="147"/>
        <v>34.440952380952382</v>
      </c>
      <c r="O993" s="10">
        <f t="shared" si="152"/>
        <v>2477.2176841190471</v>
      </c>
      <c r="P993" s="11">
        <f t="shared" si="153"/>
        <v>0.5935516967854817</v>
      </c>
    </row>
    <row r="994" spans="1:16">
      <c r="A994" s="9">
        <f t="shared" si="150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si="151"/>
        <v>2393.84</v>
      </c>
      <c r="G994" s="8">
        <v>0</v>
      </c>
      <c r="H994" s="8">
        <v>100.7</v>
      </c>
      <c r="I994" s="18">
        <v>0.11988095238095238</v>
      </c>
      <c r="J994" s="18">
        <f t="shared" si="145"/>
        <v>241.80107976190476</v>
      </c>
      <c r="K994" s="10">
        <f t="shared" si="146"/>
        <v>88.910257028452392</v>
      </c>
      <c r="L994" s="10">
        <v>93.40524404761905</v>
      </c>
      <c r="M994" s="10">
        <v>5.9796619047619046</v>
      </c>
      <c r="N994" s="201">
        <f t="shared" si="147"/>
        <v>5.9796619047619046</v>
      </c>
      <c r="O994" s="10">
        <f t="shared" si="152"/>
        <v>430.09624274273813</v>
      </c>
      <c r="P994" s="11">
        <f t="shared" si="153"/>
        <v>0.1796679154591527</v>
      </c>
    </row>
    <row r="995" spans="1:16">
      <c r="A995" s="9">
        <f t="shared" si="150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151"/>
        <v>1450.7</v>
      </c>
      <c r="G995" s="8">
        <v>218</v>
      </c>
      <c r="H995" s="8">
        <v>218</v>
      </c>
      <c r="I995" s="18">
        <v>0.25952380952380955</v>
      </c>
      <c r="J995" s="18">
        <f>I995*1800</f>
        <v>467.14285714285717</v>
      </c>
      <c r="K995" s="10">
        <f t="shared" si="146"/>
        <v>171.76842857142859</v>
      </c>
      <c r="L995" s="10">
        <v>180.20797619047599</v>
      </c>
      <c r="M995" s="10">
        <v>12.945047619047621</v>
      </c>
      <c r="N995" s="201">
        <f t="shared" si="147"/>
        <v>12.945047619047621</v>
      </c>
      <c r="O995" s="10">
        <f t="shared" si="152"/>
        <v>832.06430952380936</v>
      </c>
      <c r="P995" s="11">
        <f t="shared" si="153"/>
        <v>0.57356056353747109</v>
      </c>
    </row>
    <row r="996" spans="1:16">
      <c r="A996" s="9">
        <f t="shared" si="150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151"/>
        <v>4720.87</v>
      </c>
      <c r="G996" s="8">
        <v>700</v>
      </c>
      <c r="H996" s="8">
        <v>700</v>
      </c>
      <c r="I996" s="18">
        <v>0.83333333333333337</v>
      </c>
      <c r="J996" s="18">
        <f t="shared" si="145"/>
        <v>1680.8416666666667</v>
      </c>
      <c r="K996" s="10">
        <f t="shared" si="146"/>
        <v>618.04548083333339</v>
      </c>
      <c r="L996" s="10">
        <v>649.29166666666663</v>
      </c>
      <c r="M996" s="10">
        <v>41.56666666666667</v>
      </c>
      <c r="N996" s="201">
        <f t="shared" si="147"/>
        <v>41.56666666666667</v>
      </c>
      <c r="O996" s="10">
        <f t="shared" si="152"/>
        <v>2989.7454808333332</v>
      </c>
      <c r="P996" s="11">
        <f t="shared" si="153"/>
        <v>0.63330392085215925</v>
      </c>
    </row>
    <row r="997" spans="1:16">
      <c r="A997" s="9">
        <f t="shared" si="150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151"/>
        <v>6051.96</v>
      </c>
      <c r="G997" s="8">
        <v>755</v>
      </c>
      <c r="H997" s="8">
        <v>755</v>
      </c>
      <c r="I997" s="18">
        <v>0.89880952380952384</v>
      </c>
      <c r="J997" s="18">
        <f t="shared" si="145"/>
        <v>1812.9077976190476</v>
      </c>
      <c r="K997" s="10">
        <f t="shared" si="146"/>
        <v>666.60619718452392</v>
      </c>
      <c r="L997" s="10">
        <v>700.30744047619044</v>
      </c>
      <c r="M997" s="10">
        <v>44.832619047619055</v>
      </c>
      <c r="N997" s="201">
        <f t="shared" si="147"/>
        <v>44.832619047619055</v>
      </c>
      <c r="O997" s="10">
        <f t="shared" si="152"/>
        <v>3224.6540543273813</v>
      </c>
      <c r="P997" s="11">
        <f t="shared" si="153"/>
        <v>0.53282805146223389</v>
      </c>
    </row>
    <row r="998" spans="1:16">
      <c r="A998" s="9">
        <f t="shared" si="150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151"/>
        <v>6263.08</v>
      </c>
      <c r="G998" s="8">
        <v>700</v>
      </c>
      <c r="H998" s="8">
        <v>700</v>
      </c>
      <c r="I998" s="18">
        <v>0.83333333333333337</v>
      </c>
      <c r="J998" s="18">
        <f t="shared" si="145"/>
        <v>1680.8416666666667</v>
      </c>
      <c r="K998" s="10">
        <f t="shared" si="146"/>
        <v>618.04548083333339</v>
      </c>
      <c r="L998" s="10">
        <v>649.29166666666663</v>
      </c>
      <c r="M998" s="10">
        <v>41.56666666666667</v>
      </c>
      <c r="N998" s="201">
        <f t="shared" si="147"/>
        <v>41.56666666666667</v>
      </c>
      <c r="O998" s="10">
        <f t="shared" si="152"/>
        <v>2989.7454808333332</v>
      </c>
      <c r="P998" s="11">
        <f t="shared" si="153"/>
        <v>0.47736025738667448</v>
      </c>
    </row>
    <row r="999" spans="1:16">
      <c r="A999" s="9">
        <f t="shared" si="150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151"/>
        <v>4604.96</v>
      </c>
      <c r="G999" s="8">
        <v>440</v>
      </c>
      <c r="H999" s="8">
        <v>440</v>
      </c>
      <c r="I999" s="18">
        <v>0.52380952380952384</v>
      </c>
      <c r="J999" s="18">
        <f t="shared" si="145"/>
        <v>1056.5290476190476</v>
      </c>
      <c r="K999" s="10">
        <f t="shared" si="146"/>
        <v>388.48573080952383</v>
      </c>
      <c r="L999" s="10">
        <v>408.12619047619046</v>
      </c>
      <c r="M999" s="10">
        <v>26.127619047619049</v>
      </c>
      <c r="N999" s="201">
        <f t="shared" si="147"/>
        <v>26.127619047619049</v>
      </c>
      <c r="O999" s="10">
        <f t="shared" si="152"/>
        <v>1879.2685879523808</v>
      </c>
      <c r="P999" s="11">
        <f t="shared" si="153"/>
        <v>0.40809661494396926</v>
      </c>
    </row>
    <row r="1000" spans="1:16">
      <c r="A1000" s="9">
        <f t="shared" si="150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151"/>
        <v>4237.38</v>
      </c>
      <c r="G1000" s="8">
        <v>395</v>
      </c>
      <c r="H1000" s="8">
        <v>395</v>
      </c>
      <c r="I1000" s="18">
        <v>0.47023809523809523</v>
      </c>
      <c r="J1000" s="18">
        <f t="shared" si="145"/>
        <v>948.47494047619045</v>
      </c>
      <c r="K1000" s="10">
        <f t="shared" si="146"/>
        <v>348.75423561309526</v>
      </c>
      <c r="L1000" s="10">
        <v>366.38601190476192</v>
      </c>
      <c r="M1000" s="10">
        <v>23.45547619047619</v>
      </c>
      <c r="N1000" s="201">
        <f t="shared" si="147"/>
        <v>23.45547619047619</v>
      </c>
      <c r="O1000" s="10">
        <f t="shared" si="152"/>
        <v>1687.070664184524</v>
      </c>
      <c r="P1000" s="11">
        <f t="shared" si="153"/>
        <v>0.39814004507137052</v>
      </c>
    </row>
    <row r="1001" spans="1:16">
      <c r="A1001" s="9">
        <f t="shared" si="150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151"/>
        <v>4096.5200000000004</v>
      </c>
      <c r="G1001" s="8">
        <v>440</v>
      </c>
      <c r="H1001" s="8">
        <v>440</v>
      </c>
      <c r="I1001" s="18">
        <v>0.52380952380952384</v>
      </c>
      <c r="J1001" s="18">
        <f t="shared" si="145"/>
        <v>1056.5290476190476</v>
      </c>
      <c r="K1001" s="10">
        <f t="shared" si="146"/>
        <v>388.48573080952383</v>
      </c>
      <c r="L1001" s="10">
        <v>408.12619047619046</v>
      </c>
      <c r="M1001" s="10">
        <v>26.127619047619049</v>
      </c>
      <c r="N1001" s="201">
        <f t="shared" si="147"/>
        <v>26.127619047619049</v>
      </c>
      <c r="O1001" s="10">
        <f t="shared" si="152"/>
        <v>1879.2685879523808</v>
      </c>
      <c r="P1001" s="11">
        <f t="shared" si="153"/>
        <v>0.45874756816819656</v>
      </c>
    </row>
    <row r="1002" spans="1:16">
      <c r="A1002" s="9">
        <f t="shared" si="150"/>
        <v>45</v>
      </c>
      <c r="B1002" s="79" t="s">
        <v>1035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151"/>
        <v>2547.02</v>
      </c>
      <c r="G1002" s="8">
        <v>287</v>
      </c>
      <c r="H1002" s="8">
        <v>287</v>
      </c>
      <c r="I1002" s="18">
        <v>0.34166666666666667</v>
      </c>
      <c r="J1002" s="18">
        <f t="shared" si="145"/>
        <v>689.14508333333333</v>
      </c>
      <c r="K1002" s="10">
        <f t="shared" si="146"/>
        <v>253.39864714166669</v>
      </c>
      <c r="L1002" s="10">
        <v>266.20958333333334</v>
      </c>
      <c r="M1002" s="10">
        <v>17.042333333333335</v>
      </c>
      <c r="N1002" s="201">
        <f t="shared" si="147"/>
        <v>17.042333333333335</v>
      </c>
      <c r="O1002" s="10">
        <f t="shared" si="152"/>
        <v>1225.7956471416667</v>
      </c>
      <c r="P1002" s="11">
        <f t="shared" si="153"/>
        <v>0.48126659670582356</v>
      </c>
    </row>
    <row r="1003" spans="1:16">
      <c r="A1003" s="9">
        <f t="shared" si="150"/>
        <v>46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151"/>
        <v>3753.15</v>
      </c>
      <c r="G1003" s="8">
        <v>346</v>
      </c>
      <c r="H1003" s="8">
        <v>346</v>
      </c>
      <c r="I1003" s="18">
        <v>0.41190476190476188</v>
      </c>
      <c r="J1003" s="18">
        <f t="shared" si="145"/>
        <v>830.81602380952381</v>
      </c>
      <c r="K1003" s="10">
        <f t="shared" si="146"/>
        <v>305.49105195476193</v>
      </c>
      <c r="L1003" s="10">
        <v>320.93559523809523</v>
      </c>
      <c r="M1003" s="10">
        <v>20.545809523809524</v>
      </c>
      <c r="N1003" s="201">
        <f t="shared" si="147"/>
        <v>20.545809523809524</v>
      </c>
      <c r="O1003" s="10">
        <f t="shared" si="152"/>
        <v>1477.7884805261906</v>
      </c>
      <c r="P1003" s="11">
        <f t="shared" si="153"/>
        <v>0.39374618134798517</v>
      </c>
    </row>
    <row r="1004" spans="1:16">
      <c r="A1004" s="9">
        <f t="shared" si="150"/>
        <v>47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151"/>
        <v>3742.7</v>
      </c>
      <c r="G1004" s="8">
        <v>364</v>
      </c>
      <c r="H1004" s="8">
        <v>364</v>
      </c>
      <c r="I1004" s="18">
        <v>0.43333333333333335</v>
      </c>
      <c r="J1004" s="18">
        <f t="shared" si="145"/>
        <v>874.03766666666672</v>
      </c>
      <c r="K1004" s="10">
        <f t="shared" si="146"/>
        <v>321.38365003333337</v>
      </c>
      <c r="L1004" s="10">
        <v>337.63166666666666</v>
      </c>
      <c r="M1004" s="10">
        <v>21.614666666666668</v>
      </c>
      <c r="N1004" s="201">
        <f t="shared" si="147"/>
        <v>21.614666666666668</v>
      </c>
      <c r="O1004" s="10">
        <f t="shared" si="152"/>
        <v>1554.6676500333333</v>
      </c>
      <c r="P1004" s="11">
        <f t="shared" si="153"/>
        <v>0.41538665937246733</v>
      </c>
    </row>
    <row r="1005" spans="1:16">
      <c r="A1005" s="9">
        <f t="shared" si="150"/>
        <v>48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151"/>
        <v>2566.9499999999998</v>
      </c>
      <c r="G1005" s="8">
        <v>254</v>
      </c>
      <c r="H1005" s="8">
        <v>254</v>
      </c>
      <c r="I1005" s="18">
        <v>0.30238095238095236</v>
      </c>
      <c r="J1005" s="18">
        <f t="shared" si="145"/>
        <v>609.90540476190472</v>
      </c>
      <c r="K1005" s="10">
        <f t="shared" si="146"/>
        <v>224.26221733095238</v>
      </c>
      <c r="L1005" s="10">
        <v>235.60011904761902</v>
      </c>
      <c r="M1005" s="10">
        <v>15.082761904761904</v>
      </c>
      <c r="N1005" s="201">
        <f t="shared" si="147"/>
        <v>15.082761904761904</v>
      </c>
      <c r="O1005" s="10">
        <f t="shared" si="152"/>
        <v>1084.8505030452379</v>
      </c>
      <c r="P1005" s="11">
        <f t="shared" si="153"/>
        <v>0.42262237404127001</v>
      </c>
    </row>
    <row r="1006" spans="1:16">
      <c r="A1006" s="9">
        <f t="shared" si="150"/>
        <v>49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151"/>
        <v>4180</v>
      </c>
      <c r="G1006" s="8">
        <v>304</v>
      </c>
      <c r="H1006" s="8">
        <v>176</v>
      </c>
      <c r="I1006" s="18">
        <v>0.20952380952380953</v>
      </c>
      <c r="J1006" s="18">
        <f t="shared" si="145"/>
        <v>422.61161904761906</v>
      </c>
      <c r="K1006" s="10">
        <f t="shared" si="146"/>
        <v>155.39429232380954</v>
      </c>
      <c r="L1006" s="10">
        <v>163.25047619047618</v>
      </c>
      <c r="M1006" s="10">
        <v>10.451047619047619</v>
      </c>
      <c r="N1006" s="201">
        <f t="shared" si="147"/>
        <v>10.451047619047619</v>
      </c>
      <c r="O1006" s="10">
        <f t="shared" si="152"/>
        <v>751.70743518095242</v>
      </c>
      <c r="P1006" s="11">
        <f t="shared" si="153"/>
        <v>0.18953793121052759</v>
      </c>
    </row>
    <row r="1007" spans="1:16">
      <c r="A1007" s="9">
        <f t="shared" si="150"/>
        <v>50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151"/>
        <v>4185.3</v>
      </c>
      <c r="G1007" s="8">
        <v>496</v>
      </c>
      <c r="H1007" s="8">
        <v>176</v>
      </c>
      <c r="I1007" s="18">
        <v>0.20952380952380953</v>
      </c>
      <c r="J1007" s="18">
        <f t="shared" si="145"/>
        <v>422.61161904761906</v>
      </c>
      <c r="K1007" s="10">
        <f t="shared" si="146"/>
        <v>155.39429232380954</v>
      </c>
      <c r="L1007" s="10">
        <v>163.25047619047618</v>
      </c>
      <c r="M1007" s="10">
        <v>10.451047619047619</v>
      </c>
      <c r="N1007" s="201">
        <f t="shared" si="147"/>
        <v>10.451047619047619</v>
      </c>
      <c r="O1007" s="10">
        <f t="shared" si="152"/>
        <v>751.70743518095242</v>
      </c>
      <c r="P1007" s="11">
        <f t="shared" si="153"/>
        <v>0.18928497851609105</v>
      </c>
    </row>
    <row r="1008" spans="1:16">
      <c r="A1008" s="9">
        <f t="shared" si="150"/>
        <v>51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151"/>
        <v>70.5</v>
      </c>
      <c r="G1008" s="8">
        <v>0</v>
      </c>
      <c r="H1008" s="8">
        <v>0</v>
      </c>
      <c r="I1008" s="18">
        <v>0</v>
      </c>
      <c r="J1008" s="18">
        <f t="shared" si="145"/>
        <v>0</v>
      </c>
      <c r="K1008" s="10">
        <f t="shared" si="146"/>
        <v>0</v>
      </c>
      <c r="L1008" s="10">
        <v>0</v>
      </c>
      <c r="M1008" s="10">
        <v>0</v>
      </c>
      <c r="N1008" s="201">
        <f t="shared" si="147"/>
        <v>0</v>
      </c>
      <c r="O1008" s="10">
        <f t="shared" si="152"/>
        <v>0</v>
      </c>
      <c r="P1008" s="11">
        <f t="shared" si="153"/>
        <v>0</v>
      </c>
    </row>
    <row r="1009" spans="1:16">
      <c r="A1009" s="9">
        <f t="shared" si="150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 t="shared" si="151"/>
        <v>12677.6</v>
      </c>
      <c r="G1009" s="8">
        <v>1327</v>
      </c>
      <c r="H1009" s="8">
        <v>1327</v>
      </c>
      <c r="I1009" s="18">
        <v>1.5797619047619047</v>
      </c>
      <c r="J1009" s="18">
        <f t="shared" si="145"/>
        <v>3186.3955595238094</v>
      </c>
      <c r="K1009" s="10">
        <f t="shared" si="146"/>
        <v>1171.6376472369047</v>
      </c>
      <c r="L1009" s="10">
        <v>1106.3862499999998</v>
      </c>
      <c r="M1009" s="10">
        <v>78.798523809523815</v>
      </c>
      <c r="N1009" s="201">
        <f t="shared" si="147"/>
        <v>78.798523809523815</v>
      </c>
      <c r="O1009" s="10">
        <f t="shared" si="152"/>
        <v>5543.2179805702372</v>
      </c>
      <c r="P1009" s="11">
        <f t="shared" si="153"/>
        <v>0.43724506062426932</v>
      </c>
    </row>
    <row r="1010" spans="1:16">
      <c r="A1010" s="9">
        <f t="shared" si="150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 t="shared" si="151"/>
        <v>1215.9000000000001</v>
      </c>
      <c r="G1010" s="8">
        <v>67</v>
      </c>
      <c r="H1010" s="8">
        <v>67</v>
      </c>
      <c r="I1010" s="18">
        <v>7.9761904761904756E-2</v>
      </c>
      <c r="J1010" s="18">
        <f t="shared" si="145"/>
        <v>160.88055952380952</v>
      </c>
      <c r="K1010" s="10">
        <f t="shared" si="146"/>
        <v>59.155781736904764</v>
      </c>
      <c r="L1010" s="10">
        <v>55.861249999999998</v>
      </c>
      <c r="M1010" s="10">
        <v>3.9785238095238094</v>
      </c>
      <c r="N1010" s="201">
        <f t="shared" si="147"/>
        <v>3.9785238095238094</v>
      </c>
      <c r="O1010" s="10">
        <f t="shared" si="152"/>
        <v>279.87611507023814</v>
      </c>
      <c r="P1010" s="11">
        <f t="shared" si="153"/>
        <v>0.23018020813408843</v>
      </c>
    </row>
    <row r="1011" spans="1:16">
      <c r="A1011" s="9"/>
      <c r="B1011" s="17" t="s">
        <v>576</v>
      </c>
      <c r="C1011" s="13">
        <f>SUM(C958:C1010)</f>
        <v>229455.35999999993</v>
      </c>
      <c r="D1011" s="13">
        <f t="shared" ref="D1011:K1011" si="154">SUM(D958:D1010)</f>
        <v>1185.73</v>
      </c>
      <c r="E1011" s="13">
        <f t="shared" si="154"/>
        <v>827.09999999999991</v>
      </c>
      <c r="F1011" s="13">
        <f t="shared" si="154"/>
        <v>231468.18999999994</v>
      </c>
      <c r="G1011" s="13">
        <f t="shared" si="154"/>
        <v>23134</v>
      </c>
      <c r="H1011" s="13">
        <f t="shared" si="154"/>
        <v>22786.7</v>
      </c>
      <c r="I1011" s="13">
        <f t="shared" si="154"/>
        <v>27.127023809523809</v>
      </c>
      <c r="J1011" s="13">
        <f t="shared" si="154"/>
        <v>54659.159032142845</v>
      </c>
      <c r="K1011" s="13">
        <f t="shared" si="154"/>
        <v>20098.172776118936</v>
      </c>
      <c r="L1011" s="15">
        <f>SUM(L958:L1010)</f>
        <v>20983.250125000002</v>
      </c>
      <c r="M1011" s="15"/>
      <c r="N1011" s="15">
        <f>SUM(N958:N1010)</f>
        <v>1353.0959476190474</v>
      </c>
      <c r="O1011" s="15">
        <f>J1011+K1011+L1011+N1011</f>
        <v>97093.67788088083</v>
      </c>
      <c r="P1011" s="16">
        <f>AVERAGE(P958:P1010)</f>
        <v>0.41116150022940878</v>
      </c>
    </row>
    <row r="1012" spans="1:16" ht="18.75" thickBot="1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18"/>
      <c r="K1012" s="8"/>
      <c r="L1012" s="10"/>
      <c r="M1012" s="10"/>
      <c r="N1012" s="8"/>
      <c r="O1012" s="8"/>
      <c r="P1012" s="8"/>
    </row>
    <row r="1013" spans="1:16">
      <c r="A1013" s="9">
        <f t="shared" ref="A1013:A1076" si="155">A1012+1</f>
        <v>1</v>
      </c>
      <c r="B1013" s="14" t="s">
        <v>1048</v>
      </c>
      <c r="C1013" s="8">
        <f>димвенканали!C1013</f>
        <v>209.7</v>
      </c>
      <c r="D1013" s="8">
        <v>0</v>
      </c>
      <c r="E1013" s="8">
        <f>димвенканали!E1013</f>
        <v>0</v>
      </c>
      <c r="F1013" s="8">
        <f t="shared" ref="F1013:F1071" si="156">C1013+D1013+E1013</f>
        <v>209.7</v>
      </c>
      <c r="G1013" s="47"/>
      <c r="H1013" s="47"/>
      <c r="I1013" s="18">
        <f>H1013/840</f>
        <v>0</v>
      </c>
      <c r="J1013" s="18">
        <f t="shared" ref="J1013:J1075" si="157">I1013*$J$2</f>
        <v>0</v>
      </c>
      <c r="K1013" s="10">
        <f t="shared" ref="K1013:K1071" si="158">J1013*0.3677</f>
        <v>0</v>
      </c>
      <c r="L1013" s="10">
        <v>0</v>
      </c>
      <c r="M1013" s="10">
        <v>0</v>
      </c>
      <c r="N1013" s="201">
        <f t="shared" ref="N1013:N1076" si="159">M1013*$N$2</f>
        <v>0</v>
      </c>
      <c r="O1013" s="10">
        <f t="shared" ref="O1013:O1075" si="160">J1013+K1013+L1013+N1013</f>
        <v>0</v>
      </c>
      <c r="P1013" s="11">
        <f t="shared" ref="P1013:P1075" si="161">O1013/C1013</f>
        <v>0</v>
      </c>
    </row>
    <row r="1014" spans="1:16">
      <c r="A1014" s="9">
        <f t="shared" si="155"/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156"/>
        <v>306</v>
      </c>
      <c r="G1014" s="8"/>
      <c r="H1014" s="8"/>
      <c r="I1014" s="18">
        <f t="shared" ref="I1014:I1072" si="162">H1014/840</f>
        <v>0</v>
      </c>
      <c r="J1014" s="18">
        <f t="shared" si="157"/>
        <v>0</v>
      </c>
      <c r="K1014" s="10">
        <f t="shared" si="158"/>
        <v>0</v>
      </c>
      <c r="L1014" s="10">
        <v>0</v>
      </c>
      <c r="M1014" s="10">
        <v>0</v>
      </c>
      <c r="N1014" s="201">
        <f t="shared" si="159"/>
        <v>0</v>
      </c>
      <c r="O1014" s="10">
        <f t="shared" si="160"/>
        <v>0</v>
      </c>
      <c r="P1014" s="11">
        <f t="shared" si="161"/>
        <v>0</v>
      </c>
    </row>
    <row r="1015" spans="1:16">
      <c r="A1015" s="9">
        <f t="shared" si="155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156"/>
        <v>419.5</v>
      </c>
      <c r="G1015" s="8"/>
      <c r="H1015" s="8"/>
      <c r="I1015" s="18">
        <f t="shared" si="162"/>
        <v>0</v>
      </c>
      <c r="J1015" s="18">
        <f t="shared" si="157"/>
        <v>0</v>
      </c>
      <c r="K1015" s="10">
        <f t="shared" si="158"/>
        <v>0</v>
      </c>
      <c r="L1015" s="10">
        <v>0</v>
      </c>
      <c r="M1015" s="10">
        <v>0</v>
      </c>
      <c r="N1015" s="201">
        <f t="shared" si="159"/>
        <v>0</v>
      </c>
      <c r="O1015" s="10">
        <f t="shared" si="160"/>
        <v>0</v>
      </c>
      <c r="P1015" s="11">
        <f t="shared" si="161"/>
        <v>0</v>
      </c>
    </row>
    <row r="1016" spans="1:16">
      <c r="A1016" s="9">
        <f t="shared" si="155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156"/>
        <v>734.75</v>
      </c>
      <c r="G1016" s="8"/>
      <c r="H1016" s="8"/>
      <c r="I1016" s="18">
        <f t="shared" si="162"/>
        <v>0</v>
      </c>
      <c r="J1016" s="18">
        <f t="shared" si="157"/>
        <v>0</v>
      </c>
      <c r="K1016" s="10">
        <f t="shared" si="158"/>
        <v>0</v>
      </c>
      <c r="L1016" s="10">
        <v>0</v>
      </c>
      <c r="M1016" s="10">
        <v>0</v>
      </c>
      <c r="N1016" s="201">
        <f t="shared" si="159"/>
        <v>0</v>
      </c>
      <c r="O1016" s="10">
        <f t="shared" si="160"/>
        <v>0</v>
      </c>
      <c r="P1016" s="11">
        <f t="shared" si="161"/>
        <v>0</v>
      </c>
    </row>
    <row r="1017" spans="1:16">
      <c r="A1017" s="9">
        <f t="shared" si="155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156"/>
        <v>737</v>
      </c>
      <c r="G1017" s="8"/>
      <c r="H1017" s="8"/>
      <c r="I1017" s="18">
        <f t="shared" si="162"/>
        <v>0</v>
      </c>
      <c r="J1017" s="18">
        <f t="shared" si="157"/>
        <v>0</v>
      </c>
      <c r="K1017" s="10">
        <f t="shared" si="158"/>
        <v>0</v>
      </c>
      <c r="L1017" s="10">
        <v>0</v>
      </c>
      <c r="M1017" s="10">
        <v>0</v>
      </c>
      <c r="N1017" s="201">
        <f t="shared" si="159"/>
        <v>0</v>
      </c>
      <c r="O1017" s="10">
        <f t="shared" si="160"/>
        <v>0</v>
      </c>
      <c r="P1017" s="11">
        <f t="shared" si="161"/>
        <v>0</v>
      </c>
    </row>
    <row r="1018" spans="1:16">
      <c r="A1018" s="9">
        <f t="shared" si="155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156"/>
        <v>839.8</v>
      </c>
      <c r="G1018" s="8"/>
      <c r="H1018" s="8"/>
      <c r="I1018" s="18">
        <f t="shared" si="162"/>
        <v>0</v>
      </c>
      <c r="J1018" s="18">
        <f t="shared" si="157"/>
        <v>0</v>
      </c>
      <c r="K1018" s="10">
        <f t="shared" si="158"/>
        <v>0</v>
      </c>
      <c r="L1018" s="10">
        <v>0</v>
      </c>
      <c r="M1018" s="10">
        <v>0</v>
      </c>
      <c r="N1018" s="201">
        <f t="shared" si="159"/>
        <v>0</v>
      </c>
      <c r="O1018" s="10">
        <f t="shared" si="160"/>
        <v>0</v>
      </c>
      <c r="P1018" s="11">
        <f t="shared" si="161"/>
        <v>0</v>
      </c>
    </row>
    <row r="1019" spans="1:16">
      <c r="A1019" s="9">
        <f t="shared" si="155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156"/>
        <v>410.1</v>
      </c>
      <c r="G1019" s="8"/>
      <c r="H1019" s="8"/>
      <c r="I1019" s="18">
        <f t="shared" si="162"/>
        <v>0</v>
      </c>
      <c r="J1019" s="18">
        <f t="shared" si="157"/>
        <v>0</v>
      </c>
      <c r="K1019" s="10">
        <f t="shared" si="158"/>
        <v>0</v>
      </c>
      <c r="L1019" s="10">
        <v>0</v>
      </c>
      <c r="M1019" s="10">
        <v>0</v>
      </c>
      <c r="N1019" s="201">
        <f t="shared" si="159"/>
        <v>0</v>
      </c>
      <c r="O1019" s="10">
        <f t="shared" si="160"/>
        <v>0</v>
      </c>
      <c r="P1019" s="11">
        <f t="shared" si="161"/>
        <v>0</v>
      </c>
    </row>
    <row r="1020" spans="1:16">
      <c r="A1020" s="9">
        <f t="shared" si="155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156"/>
        <v>364.6</v>
      </c>
      <c r="G1020" s="8"/>
      <c r="H1020" s="8"/>
      <c r="I1020" s="18">
        <f t="shared" si="162"/>
        <v>0</v>
      </c>
      <c r="J1020" s="18">
        <f t="shared" si="157"/>
        <v>0</v>
      </c>
      <c r="K1020" s="10">
        <f t="shared" si="158"/>
        <v>0</v>
      </c>
      <c r="L1020" s="10">
        <v>0</v>
      </c>
      <c r="M1020" s="10">
        <v>0</v>
      </c>
      <c r="N1020" s="201">
        <f t="shared" si="159"/>
        <v>0</v>
      </c>
      <c r="O1020" s="10">
        <f t="shared" si="160"/>
        <v>0</v>
      </c>
      <c r="P1020" s="11">
        <f t="shared" si="161"/>
        <v>0</v>
      </c>
    </row>
    <row r="1021" spans="1:16">
      <c r="A1021" s="9">
        <f t="shared" si="155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156"/>
        <v>753.65</v>
      </c>
      <c r="G1021" s="8"/>
      <c r="H1021" s="8"/>
      <c r="I1021" s="18">
        <f t="shared" si="162"/>
        <v>0</v>
      </c>
      <c r="J1021" s="18">
        <f t="shared" si="157"/>
        <v>0</v>
      </c>
      <c r="K1021" s="10">
        <f t="shared" si="158"/>
        <v>0</v>
      </c>
      <c r="L1021" s="10">
        <v>0</v>
      </c>
      <c r="M1021" s="10">
        <v>0</v>
      </c>
      <c r="N1021" s="201">
        <f t="shared" si="159"/>
        <v>0</v>
      </c>
      <c r="O1021" s="10">
        <f t="shared" si="160"/>
        <v>0</v>
      </c>
      <c r="P1021" s="11">
        <f t="shared" si="161"/>
        <v>0</v>
      </c>
    </row>
    <row r="1022" spans="1:16">
      <c r="A1022" s="9">
        <f t="shared" si="155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156"/>
        <v>769.2</v>
      </c>
      <c r="G1022" s="8"/>
      <c r="H1022" s="8"/>
      <c r="I1022" s="18">
        <f t="shared" si="162"/>
        <v>0</v>
      </c>
      <c r="J1022" s="18">
        <f t="shared" si="157"/>
        <v>0</v>
      </c>
      <c r="K1022" s="10">
        <f t="shared" si="158"/>
        <v>0</v>
      </c>
      <c r="L1022" s="10">
        <v>0</v>
      </c>
      <c r="M1022" s="10">
        <v>0</v>
      </c>
      <c r="N1022" s="201">
        <f t="shared" si="159"/>
        <v>0</v>
      </c>
      <c r="O1022" s="10">
        <f t="shared" si="160"/>
        <v>0</v>
      </c>
      <c r="P1022" s="11">
        <f t="shared" si="161"/>
        <v>0</v>
      </c>
    </row>
    <row r="1023" spans="1:16">
      <c r="A1023" s="9">
        <f t="shared" si="155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156"/>
        <v>373.5</v>
      </c>
      <c r="G1023" s="8"/>
      <c r="H1023" s="8"/>
      <c r="I1023" s="18">
        <f t="shared" si="162"/>
        <v>0</v>
      </c>
      <c r="J1023" s="18">
        <f t="shared" si="157"/>
        <v>0</v>
      </c>
      <c r="K1023" s="10">
        <f t="shared" si="158"/>
        <v>0</v>
      </c>
      <c r="L1023" s="10">
        <v>0</v>
      </c>
      <c r="M1023" s="10">
        <v>0</v>
      </c>
      <c r="N1023" s="201">
        <f t="shared" si="159"/>
        <v>0</v>
      </c>
      <c r="O1023" s="10">
        <f t="shared" si="160"/>
        <v>0</v>
      </c>
      <c r="P1023" s="11">
        <f t="shared" si="161"/>
        <v>0</v>
      </c>
    </row>
    <row r="1024" spans="1:16">
      <c r="A1024" s="9">
        <f t="shared" si="155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156"/>
        <v>331.8</v>
      </c>
      <c r="G1024" s="8"/>
      <c r="H1024" s="8"/>
      <c r="I1024" s="18">
        <f t="shared" si="162"/>
        <v>0</v>
      </c>
      <c r="J1024" s="18">
        <f t="shared" si="157"/>
        <v>0</v>
      </c>
      <c r="K1024" s="10">
        <f t="shared" si="158"/>
        <v>0</v>
      </c>
      <c r="L1024" s="10">
        <v>0</v>
      </c>
      <c r="M1024" s="10">
        <v>0</v>
      </c>
      <c r="N1024" s="201">
        <f t="shared" si="159"/>
        <v>0</v>
      </c>
      <c r="O1024" s="10">
        <f t="shared" si="160"/>
        <v>0</v>
      </c>
      <c r="P1024" s="11">
        <f t="shared" si="161"/>
        <v>0</v>
      </c>
    </row>
    <row r="1025" spans="1:16">
      <c r="A1025" s="9">
        <f t="shared" si="155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56"/>
        <v>4787.4799999999996</v>
      </c>
      <c r="G1025" s="8">
        <v>360</v>
      </c>
      <c r="H1025" s="8">
        <v>416</v>
      </c>
      <c r="I1025" s="18">
        <f t="shared" si="162"/>
        <v>0.49523809523809526</v>
      </c>
      <c r="J1025" s="18">
        <f t="shared" si="157"/>
        <v>998.90019047619046</v>
      </c>
      <c r="K1025" s="10">
        <f t="shared" si="158"/>
        <v>367.29560003809524</v>
      </c>
      <c r="L1025" s="10">
        <v>385.86476190476191</v>
      </c>
      <c r="M1025" s="10">
        <v>24.702476190476194</v>
      </c>
      <c r="N1025" s="201">
        <f t="shared" si="159"/>
        <v>24.702476190476194</v>
      </c>
      <c r="O1025" s="10">
        <f t="shared" si="160"/>
        <v>1776.7630286095239</v>
      </c>
      <c r="P1025" s="11">
        <f t="shared" si="161"/>
        <v>0.37112698718522563</v>
      </c>
    </row>
    <row r="1026" spans="1:16">
      <c r="A1026" s="9">
        <f t="shared" si="155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156"/>
        <v>186.8</v>
      </c>
      <c r="G1026" s="8"/>
      <c r="H1026" s="8"/>
      <c r="I1026" s="18">
        <f t="shared" si="162"/>
        <v>0</v>
      </c>
      <c r="J1026" s="18">
        <f t="shared" si="157"/>
        <v>0</v>
      </c>
      <c r="K1026" s="10">
        <f t="shared" si="158"/>
        <v>0</v>
      </c>
      <c r="L1026" s="10">
        <v>0</v>
      </c>
      <c r="M1026" s="10">
        <v>0</v>
      </c>
      <c r="N1026" s="201">
        <f t="shared" si="159"/>
        <v>0</v>
      </c>
      <c r="O1026" s="10">
        <f t="shared" si="160"/>
        <v>0</v>
      </c>
      <c r="P1026" s="11">
        <f t="shared" si="161"/>
        <v>0</v>
      </c>
    </row>
    <row r="1027" spans="1:16">
      <c r="A1027" s="9">
        <f t="shared" si="155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156"/>
        <v>196.8</v>
      </c>
      <c r="G1027" s="8"/>
      <c r="H1027" s="8"/>
      <c r="I1027" s="18">
        <f t="shared" si="162"/>
        <v>0</v>
      </c>
      <c r="J1027" s="18">
        <f t="shared" si="157"/>
        <v>0</v>
      </c>
      <c r="K1027" s="10">
        <f t="shared" si="158"/>
        <v>0</v>
      </c>
      <c r="L1027" s="10">
        <v>0</v>
      </c>
      <c r="M1027" s="10">
        <v>0</v>
      </c>
      <c r="N1027" s="201">
        <f t="shared" si="159"/>
        <v>0</v>
      </c>
      <c r="O1027" s="10">
        <f t="shared" si="160"/>
        <v>0</v>
      </c>
      <c r="P1027" s="11">
        <f t="shared" si="161"/>
        <v>0</v>
      </c>
    </row>
    <row r="1028" spans="1:16">
      <c r="A1028" s="9">
        <f t="shared" si="155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156"/>
        <v>144.1</v>
      </c>
      <c r="G1028" s="8"/>
      <c r="H1028" s="8"/>
      <c r="I1028" s="18">
        <f t="shared" si="162"/>
        <v>0</v>
      </c>
      <c r="J1028" s="18">
        <f t="shared" si="157"/>
        <v>0</v>
      </c>
      <c r="K1028" s="10">
        <f t="shared" si="158"/>
        <v>0</v>
      </c>
      <c r="L1028" s="10">
        <v>0</v>
      </c>
      <c r="M1028" s="10">
        <v>0</v>
      </c>
      <c r="N1028" s="201">
        <f t="shared" si="159"/>
        <v>0</v>
      </c>
      <c r="O1028" s="10">
        <f t="shared" si="160"/>
        <v>0</v>
      </c>
      <c r="P1028" s="11">
        <f t="shared" si="161"/>
        <v>0</v>
      </c>
    </row>
    <row r="1029" spans="1:16">
      <c r="A1029" s="9">
        <f t="shared" si="155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156"/>
        <v>194.1</v>
      </c>
      <c r="G1029" s="8"/>
      <c r="H1029" s="8"/>
      <c r="I1029" s="18">
        <f t="shared" si="162"/>
        <v>0</v>
      </c>
      <c r="J1029" s="18">
        <f t="shared" si="157"/>
        <v>0</v>
      </c>
      <c r="K1029" s="10">
        <f t="shared" si="158"/>
        <v>0</v>
      </c>
      <c r="L1029" s="10">
        <v>0</v>
      </c>
      <c r="M1029" s="10">
        <v>0</v>
      </c>
      <c r="N1029" s="201">
        <f t="shared" si="159"/>
        <v>0</v>
      </c>
      <c r="O1029" s="10">
        <f t="shared" si="160"/>
        <v>0</v>
      </c>
      <c r="P1029" s="11">
        <f t="shared" si="161"/>
        <v>0</v>
      </c>
    </row>
    <row r="1030" spans="1:16">
      <c r="A1030" s="9">
        <f t="shared" si="155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156"/>
        <v>130.5</v>
      </c>
      <c r="G1030" s="8"/>
      <c r="H1030" s="8"/>
      <c r="I1030" s="18">
        <f t="shared" si="162"/>
        <v>0</v>
      </c>
      <c r="J1030" s="18">
        <f t="shared" si="157"/>
        <v>0</v>
      </c>
      <c r="K1030" s="10">
        <f t="shared" si="158"/>
        <v>0</v>
      </c>
      <c r="L1030" s="10">
        <v>0</v>
      </c>
      <c r="M1030" s="10">
        <v>0</v>
      </c>
      <c r="N1030" s="201">
        <f t="shared" si="159"/>
        <v>0</v>
      </c>
      <c r="O1030" s="10">
        <f t="shared" si="160"/>
        <v>0</v>
      </c>
      <c r="P1030" s="11">
        <f t="shared" si="161"/>
        <v>0</v>
      </c>
    </row>
    <row r="1031" spans="1:16">
      <c r="A1031" s="9">
        <f t="shared" si="155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156"/>
        <v>137.6</v>
      </c>
      <c r="G1031" s="8"/>
      <c r="H1031" s="8"/>
      <c r="I1031" s="18">
        <f t="shared" si="162"/>
        <v>0</v>
      </c>
      <c r="J1031" s="18">
        <f t="shared" si="157"/>
        <v>0</v>
      </c>
      <c r="K1031" s="10">
        <f t="shared" si="158"/>
        <v>0</v>
      </c>
      <c r="L1031" s="10">
        <v>0</v>
      </c>
      <c r="M1031" s="10">
        <v>0</v>
      </c>
      <c r="N1031" s="201">
        <f t="shared" si="159"/>
        <v>0</v>
      </c>
      <c r="O1031" s="10">
        <f t="shared" si="160"/>
        <v>0</v>
      </c>
      <c r="P1031" s="11">
        <f t="shared" si="161"/>
        <v>0</v>
      </c>
    </row>
    <row r="1032" spans="1:16">
      <c r="A1032" s="9">
        <f t="shared" si="155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156"/>
        <v>136.69999999999999</v>
      </c>
      <c r="G1032" s="8"/>
      <c r="H1032" s="8"/>
      <c r="I1032" s="18">
        <f t="shared" si="162"/>
        <v>0</v>
      </c>
      <c r="J1032" s="18">
        <f t="shared" si="157"/>
        <v>0</v>
      </c>
      <c r="K1032" s="10">
        <f t="shared" si="158"/>
        <v>0</v>
      </c>
      <c r="L1032" s="10">
        <v>0</v>
      </c>
      <c r="M1032" s="10">
        <v>0</v>
      </c>
      <c r="N1032" s="201">
        <f t="shared" si="159"/>
        <v>0</v>
      </c>
      <c r="O1032" s="10">
        <f t="shared" si="160"/>
        <v>0</v>
      </c>
      <c r="P1032" s="11">
        <f t="shared" si="161"/>
        <v>0</v>
      </c>
    </row>
    <row r="1033" spans="1:16">
      <c r="A1033" s="9">
        <f t="shared" si="155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156"/>
        <v>231.7</v>
      </c>
      <c r="G1033" s="8"/>
      <c r="H1033" s="8"/>
      <c r="I1033" s="18">
        <f t="shared" si="162"/>
        <v>0</v>
      </c>
      <c r="J1033" s="18">
        <f t="shared" si="157"/>
        <v>0</v>
      </c>
      <c r="K1033" s="10">
        <f t="shared" si="158"/>
        <v>0</v>
      </c>
      <c r="L1033" s="10">
        <v>0</v>
      </c>
      <c r="M1033" s="10">
        <v>0</v>
      </c>
      <c r="N1033" s="201">
        <f t="shared" si="159"/>
        <v>0</v>
      </c>
      <c r="O1033" s="10">
        <f t="shared" si="160"/>
        <v>0</v>
      </c>
      <c r="P1033" s="11">
        <f t="shared" si="161"/>
        <v>0</v>
      </c>
    </row>
    <row r="1034" spans="1:16">
      <c r="A1034" s="9">
        <f t="shared" si="155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156"/>
        <v>221.2</v>
      </c>
      <c r="G1034" s="8"/>
      <c r="H1034" s="8"/>
      <c r="I1034" s="18">
        <f t="shared" si="162"/>
        <v>0</v>
      </c>
      <c r="J1034" s="18">
        <f t="shared" si="157"/>
        <v>0</v>
      </c>
      <c r="K1034" s="10">
        <f t="shared" si="158"/>
        <v>0</v>
      </c>
      <c r="L1034" s="10">
        <v>0</v>
      </c>
      <c r="M1034" s="10">
        <v>0</v>
      </c>
      <c r="N1034" s="201">
        <f t="shared" si="159"/>
        <v>0</v>
      </c>
      <c r="O1034" s="10">
        <f t="shared" si="160"/>
        <v>0</v>
      </c>
      <c r="P1034" s="11">
        <f t="shared" si="161"/>
        <v>0</v>
      </c>
    </row>
    <row r="1035" spans="1:16">
      <c r="A1035" s="9">
        <f t="shared" si="155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156"/>
        <v>275.3</v>
      </c>
      <c r="G1035" s="48"/>
      <c r="H1035" s="48"/>
      <c r="I1035" s="18">
        <f t="shared" si="162"/>
        <v>0</v>
      </c>
      <c r="J1035" s="18">
        <f t="shared" si="157"/>
        <v>0</v>
      </c>
      <c r="K1035" s="10">
        <f t="shared" si="158"/>
        <v>0</v>
      </c>
      <c r="L1035" s="10">
        <v>0</v>
      </c>
      <c r="M1035" s="10">
        <v>0</v>
      </c>
      <c r="N1035" s="201">
        <f t="shared" si="159"/>
        <v>0</v>
      </c>
      <c r="O1035" s="10">
        <f t="shared" si="160"/>
        <v>0</v>
      </c>
      <c r="P1035" s="11">
        <f t="shared" si="161"/>
        <v>0</v>
      </c>
    </row>
    <row r="1036" spans="1:16">
      <c r="A1036" s="9">
        <f t="shared" si="155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156"/>
        <v>332.45</v>
      </c>
      <c r="G1036" s="8"/>
      <c r="H1036" s="8"/>
      <c r="I1036" s="18">
        <f t="shared" si="162"/>
        <v>0</v>
      </c>
      <c r="J1036" s="18">
        <f t="shared" si="157"/>
        <v>0</v>
      </c>
      <c r="K1036" s="10">
        <f t="shared" si="158"/>
        <v>0</v>
      </c>
      <c r="L1036" s="10">
        <v>0</v>
      </c>
      <c r="M1036" s="10">
        <v>0</v>
      </c>
      <c r="N1036" s="201">
        <f t="shared" si="159"/>
        <v>0</v>
      </c>
      <c r="O1036" s="10">
        <f t="shared" si="160"/>
        <v>0</v>
      </c>
      <c r="P1036" s="11">
        <f t="shared" si="161"/>
        <v>0</v>
      </c>
    </row>
    <row r="1037" spans="1:16">
      <c r="A1037" s="9">
        <f t="shared" si="155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156"/>
        <v>122.2</v>
      </c>
      <c r="G1037" s="8"/>
      <c r="H1037" s="8"/>
      <c r="I1037" s="18">
        <f t="shared" si="162"/>
        <v>0</v>
      </c>
      <c r="J1037" s="18">
        <f t="shared" si="157"/>
        <v>0</v>
      </c>
      <c r="K1037" s="10">
        <f t="shared" si="158"/>
        <v>0</v>
      </c>
      <c r="L1037" s="10">
        <v>0</v>
      </c>
      <c r="M1037" s="10">
        <v>0</v>
      </c>
      <c r="N1037" s="201">
        <f t="shared" si="159"/>
        <v>0</v>
      </c>
      <c r="O1037" s="10">
        <f t="shared" si="160"/>
        <v>0</v>
      </c>
      <c r="P1037" s="11">
        <f t="shared" si="161"/>
        <v>0</v>
      </c>
    </row>
    <row r="1038" spans="1:16">
      <c r="A1038" s="9">
        <f t="shared" si="155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156"/>
        <v>94.6</v>
      </c>
      <c r="G1038" s="8"/>
      <c r="H1038" s="8"/>
      <c r="I1038" s="18">
        <f t="shared" si="162"/>
        <v>0</v>
      </c>
      <c r="J1038" s="18">
        <f t="shared" si="157"/>
        <v>0</v>
      </c>
      <c r="K1038" s="10">
        <f t="shared" si="158"/>
        <v>0</v>
      </c>
      <c r="L1038" s="10">
        <v>0</v>
      </c>
      <c r="M1038" s="10">
        <v>0</v>
      </c>
      <c r="N1038" s="201">
        <f t="shared" si="159"/>
        <v>0</v>
      </c>
      <c r="O1038" s="10">
        <f t="shared" si="160"/>
        <v>0</v>
      </c>
      <c r="P1038" s="11">
        <f t="shared" si="161"/>
        <v>0</v>
      </c>
    </row>
    <row r="1039" spans="1:16">
      <c r="A1039" s="9">
        <f t="shared" si="155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156"/>
        <v>208</v>
      </c>
      <c r="G1039" s="8"/>
      <c r="H1039" s="8"/>
      <c r="I1039" s="18">
        <f t="shared" si="162"/>
        <v>0</v>
      </c>
      <c r="J1039" s="18">
        <f t="shared" si="157"/>
        <v>0</v>
      </c>
      <c r="K1039" s="10">
        <f t="shared" si="158"/>
        <v>0</v>
      </c>
      <c r="L1039" s="10">
        <v>0</v>
      </c>
      <c r="M1039" s="10">
        <v>0</v>
      </c>
      <c r="N1039" s="201">
        <f t="shared" si="159"/>
        <v>0</v>
      </c>
      <c r="O1039" s="10">
        <f t="shared" si="160"/>
        <v>0</v>
      </c>
      <c r="P1039" s="11">
        <f t="shared" si="161"/>
        <v>0</v>
      </c>
    </row>
    <row r="1040" spans="1:16">
      <c r="A1040" s="9">
        <f t="shared" si="155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156"/>
        <v>141</v>
      </c>
      <c r="G1040" s="8"/>
      <c r="H1040" s="8"/>
      <c r="I1040" s="18">
        <f t="shared" si="162"/>
        <v>0</v>
      </c>
      <c r="J1040" s="18">
        <f t="shared" si="157"/>
        <v>0</v>
      </c>
      <c r="K1040" s="10">
        <f t="shared" si="158"/>
        <v>0</v>
      </c>
      <c r="L1040" s="10">
        <v>0</v>
      </c>
      <c r="M1040" s="10">
        <v>0</v>
      </c>
      <c r="N1040" s="201">
        <f t="shared" si="159"/>
        <v>0</v>
      </c>
      <c r="O1040" s="10">
        <f t="shared" si="160"/>
        <v>0</v>
      </c>
      <c r="P1040" s="11">
        <f t="shared" si="161"/>
        <v>0</v>
      </c>
    </row>
    <row r="1041" spans="1:16">
      <c r="A1041" s="9">
        <f t="shared" si="155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56"/>
        <v>4122.1499999999996</v>
      </c>
      <c r="G1041" s="8">
        <v>310</v>
      </c>
      <c r="H1041" s="8">
        <v>310</v>
      </c>
      <c r="I1041" s="18">
        <f t="shared" si="162"/>
        <v>0.36904761904761907</v>
      </c>
      <c r="J1041" s="18">
        <f t="shared" si="157"/>
        <v>744.37273809523811</v>
      </c>
      <c r="K1041" s="10">
        <f t="shared" si="158"/>
        <v>273.70585579761905</v>
      </c>
      <c r="L1041" s="10">
        <v>287.54345238095237</v>
      </c>
      <c r="M1041" s="10">
        <v>18.408095238095239</v>
      </c>
      <c r="N1041" s="201">
        <f t="shared" si="159"/>
        <v>18.408095238095239</v>
      </c>
      <c r="O1041" s="10">
        <f t="shared" si="160"/>
        <v>1324.0301415119047</v>
      </c>
      <c r="P1041" s="11">
        <f t="shared" si="161"/>
        <v>0.32119892325895583</v>
      </c>
    </row>
    <row r="1042" spans="1:16">
      <c r="A1042" s="9">
        <f t="shared" si="155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56"/>
        <v>382.3</v>
      </c>
      <c r="G1042" s="8"/>
      <c r="H1042" s="8"/>
      <c r="I1042" s="18">
        <f t="shared" si="162"/>
        <v>0</v>
      </c>
      <c r="J1042" s="18">
        <f t="shared" si="157"/>
        <v>0</v>
      </c>
      <c r="K1042" s="10">
        <f t="shared" si="158"/>
        <v>0</v>
      </c>
      <c r="L1042" s="10">
        <v>0</v>
      </c>
      <c r="M1042" s="10">
        <v>0</v>
      </c>
      <c r="N1042" s="201">
        <f t="shared" si="159"/>
        <v>0</v>
      </c>
      <c r="O1042" s="10">
        <f t="shared" si="160"/>
        <v>0</v>
      </c>
      <c r="P1042" s="11">
        <f t="shared" si="161"/>
        <v>0</v>
      </c>
    </row>
    <row r="1043" spans="1:16">
      <c r="A1043" s="9">
        <f t="shared" si="155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56"/>
        <v>377.25</v>
      </c>
      <c r="G1043" s="8"/>
      <c r="H1043" s="8"/>
      <c r="I1043" s="18">
        <f t="shared" si="162"/>
        <v>0</v>
      </c>
      <c r="J1043" s="18">
        <f t="shared" si="157"/>
        <v>0</v>
      </c>
      <c r="K1043" s="10">
        <f t="shared" si="158"/>
        <v>0</v>
      </c>
      <c r="L1043" s="10">
        <v>0</v>
      </c>
      <c r="M1043" s="10">
        <v>0</v>
      </c>
      <c r="N1043" s="201">
        <f t="shared" si="159"/>
        <v>0</v>
      </c>
      <c r="O1043" s="10">
        <f t="shared" si="160"/>
        <v>0</v>
      </c>
      <c r="P1043" s="11">
        <f t="shared" si="161"/>
        <v>0</v>
      </c>
    </row>
    <row r="1044" spans="1:16">
      <c r="A1044" s="9">
        <f t="shared" si="155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56"/>
        <v>1464.75</v>
      </c>
      <c r="G1044" s="8"/>
      <c r="H1044" s="8"/>
      <c r="I1044" s="18">
        <f t="shared" si="162"/>
        <v>0</v>
      </c>
      <c r="J1044" s="18">
        <f t="shared" si="157"/>
        <v>0</v>
      </c>
      <c r="K1044" s="10">
        <f t="shared" si="158"/>
        <v>0</v>
      </c>
      <c r="L1044" s="10">
        <v>0</v>
      </c>
      <c r="M1044" s="10">
        <v>0</v>
      </c>
      <c r="N1044" s="201">
        <f t="shared" si="159"/>
        <v>0</v>
      </c>
      <c r="O1044" s="10">
        <f t="shared" si="160"/>
        <v>0</v>
      </c>
      <c r="P1044" s="11">
        <f t="shared" si="161"/>
        <v>0</v>
      </c>
    </row>
    <row r="1045" spans="1:16">
      <c r="A1045" s="9">
        <f t="shared" si="155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156"/>
        <v>363</v>
      </c>
      <c r="G1045" s="8"/>
      <c r="H1045" s="8"/>
      <c r="I1045" s="18">
        <f t="shared" si="162"/>
        <v>0</v>
      </c>
      <c r="J1045" s="18">
        <f t="shared" si="157"/>
        <v>0</v>
      </c>
      <c r="K1045" s="10">
        <f t="shared" si="158"/>
        <v>0</v>
      </c>
      <c r="L1045" s="10">
        <v>0</v>
      </c>
      <c r="M1045" s="10">
        <v>0</v>
      </c>
      <c r="N1045" s="201">
        <f t="shared" si="159"/>
        <v>0</v>
      </c>
      <c r="O1045" s="10">
        <f t="shared" si="160"/>
        <v>0</v>
      </c>
      <c r="P1045" s="11">
        <f t="shared" si="161"/>
        <v>0</v>
      </c>
    </row>
    <row r="1046" spans="1:16">
      <c r="A1046" s="9">
        <f t="shared" si="155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156"/>
        <v>356.7</v>
      </c>
      <c r="G1046" s="8"/>
      <c r="H1046" s="8"/>
      <c r="I1046" s="18">
        <f t="shared" si="162"/>
        <v>0</v>
      </c>
      <c r="J1046" s="18">
        <f t="shared" si="157"/>
        <v>0</v>
      </c>
      <c r="K1046" s="10">
        <f t="shared" si="158"/>
        <v>0</v>
      </c>
      <c r="L1046" s="10">
        <v>0</v>
      </c>
      <c r="M1046" s="10">
        <v>0</v>
      </c>
      <c r="N1046" s="201">
        <f t="shared" si="159"/>
        <v>0</v>
      </c>
      <c r="O1046" s="10">
        <f t="shared" si="160"/>
        <v>0</v>
      </c>
      <c r="P1046" s="11">
        <f t="shared" si="161"/>
        <v>0</v>
      </c>
    </row>
    <row r="1047" spans="1:16">
      <c r="A1047" s="9">
        <f t="shared" si="155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56"/>
        <v>3174</v>
      </c>
      <c r="G1047" s="8">
        <v>127</v>
      </c>
      <c r="H1047" s="8">
        <v>126</v>
      </c>
      <c r="I1047" s="18">
        <f t="shared" si="162"/>
        <v>0.15</v>
      </c>
      <c r="J1047" s="18">
        <f t="shared" si="157"/>
        <v>302.55149999999998</v>
      </c>
      <c r="K1047" s="10">
        <f t="shared" si="158"/>
        <v>111.24818655</v>
      </c>
      <c r="L1047" s="10">
        <v>116.8725</v>
      </c>
      <c r="M1047" s="10">
        <v>7.4820000000000002</v>
      </c>
      <c r="N1047" s="201">
        <f t="shared" si="159"/>
        <v>7.4820000000000002</v>
      </c>
      <c r="O1047" s="10">
        <f t="shared" si="160"/>
        <v>538.15418654999996</v>
      </c>
      <c r="P1047" s="11">
        <f t="shared" si="161"/>
        <v>0.16955078341209828</v>
      </c>
    </row>
    <row r="1048" spans="1:16">
      <c r="A1048" s="9">
        <f t="shared" si="155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56"/>
        <v>7564.79</v>
      </c>
      <c r="G1048" s="8">
        <v>551</v>
      </c>
      <c r="H1048" s="8">
        <v>551</v>
      </c>
      <c r="I1048" s="18">
        <f t="shared" si="162"/>
        <v>0.65595238095238095</v>
      </c>
      <c r="J1048" s="18">
        <f t="shared" si="157"/>
        <v>1323.062511904762</v>
      </c>
      <c r="K1048" s="10">
        <f t="shared" si="158"/>
        <v>486.49008562738101</v>
      </c>
      <c r="L1048" s="10">
        <v>511.08529761904759</v>
      </c>
      <c r="M1048" s="10">
        <v>32.718904761904767</v>
      </c>
      <c r="N1048" s="201">
        <f t="shared" si="159"/>
        <v>32.718904761904767</v>
      </c>
      <c r="O1048" s="10">
        <f t="shared" si="160"/>
        <v>2353.3567999130955</v>
      </c>
      <c r="P1048" s="11">
        <f t="shared" si="161"/>
        <v>0.31109347383246533</v>
      </c>
    </row>
    <row r="1049" spans="1:16">
      <c r="A1049" s="9">
        <f t="shared" si="155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56"/>
        <v>7586.48</v>
      </c>
      <c r="G1049" s="8">
        <v>551</v>
      </c>
      <c r="H1049" s="8">
        <v>551</v>
      </c>
      <c r="I1049" s="18">
        <f t="shared" si="162"/>
        <v>0.65595238095238095</v>
      </c>
      <c r="J1049" s="18">
        <f t="shared" si="157"/>
        <v>1323.062511904762</v>
      </c>
      <c r="K1049" s="10">
        <f t="shared" si="158"/>
        <v>486.49008562738101</v>
      </c>
      <c r="L1049" s="10">
        <v>511.08529761904759</v>
      </c>
      <c r="M1049" s="10">
        <v>32.718904761904767</v>
      </c>
      <c r="N1049" s="201">
        <f t="shared" si="159"/>
        <v>32.718904761904767</v>
      </c>
      <c r="O1049" s="10">
        <f t="shared" si="160"/>
        <v>2353.3567999130955</v>
      </c>
      <c r="P1049" s="11">
        <f t="shared" si="161"/>
        <v>0.31020404718830019</v>
      </c>
    </row>
    <row r="1050" spans="1:16">
      <c r="A1050" s="9">
        <f t="shared" si="155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56"/>
        <v>4003.9</v>
      </c>
      <c r="G1050" s="8">
        <v>236</v>
      </c>
      <c r="H1050" s="8">
        <v>468</v>
      </c>
      <c r="I1050" s="18">
        <f t="shared" si="162"/>
        <v>0.55714285714285716</v>
      </c>
      <c r="J1050" s="18">
        <f t="shared" si="157"/>
        <v>1123.7627142857143</v>
      </c>
      <c r="K1050" s="10">
        <f t="shared" si="158"/>
        <v>413.20755004285718</v>
      </c>
      <c r="L1050" s="10">
        <v>434.09785714285715</v>
      </c>
      <c r="M1050" s="10">
        <v>27.790285714285716</v>
      </c>
      <c r="N1050" s="201">
        <f t="shared" si="159"/>
        <v>27.790285714285716</v>
      </c>
      <c r="O1050" s="10">
        <f t="shared" si="160"/>
        <v>1998.8584071857144</v>
      </c>
      <c r="P1050" s="11">
        <f t="shared" si="161"/>
        <v>0.49922785463815639</v>
      </c>
    </row>
    <row r="1051" spans="1:16">
      <c r="A1051" s="9">
        <f t="shared" si="155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56"/>
        <v>3984.06</v>
      </c>
      <c r="G1051" s="8">
        <v>236</v>
      </c>
      <c r="H1051" s="8">
        <v>468</v>
      </c>
      <c r="I1051" s="18">
        <f t="shared" si="162"/>
        <v>0.55714285714285716</v>
      </c>
      <c r="J1051" s="18">
        <f t="shared" si="157"/>
        <v>1123.7627142857143</v>
      </c>
      <c r="K1051" s="10">
        <f t="shared" si="158"/>
        <v>413.20755004285718</v>
      </c>
      <c r="L1051" s="10">
        <v>434.09785714285715</v>
      </c>
      <c r="M1051" s="10">
        <v>27.790285714285716</v>
      </c>
      <c r="N1051" s="201">
        <f t="shared" si="159"/>
        <v>27.790285714285716</v>
      </c>
      <c r="O1051" s="10">
        <f t="shared" si="160"/>
        <v>1998.8584071857144</v>
      </c>
      <c r="P1051" s="11">
        <f t="shared" si="161"/>
        <v>0.50171393181471025</v>
      </c>
    </row>
    <row r="1052" spans="1:16">
      <c r="A1052" s="9">
        <f t="shared" si="155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156"/>
        <v>82.8</v>
      </c>
      <c r="G1052" s="8"/>
      <c r="H1052" s="8"/>
      <c r="I1052" s="18">
        <f t="shared" si="162"/>
        <v>0</v>
      </c>
      <c r="J1052" s="18">
        <f t="shared" si="157"/>
        <v>0</v>
      </c>
      <c r="K1052" s="10">
        <f t="shared" si="158"/>
        <v>0</v>
      </c>
      <c r="L1052" s="10">
        <v>0</v>
      </c>
      <c r="M1052" s="10">
        <v>0</v>
      </c>
      <c r="N1052" s="201">
        <f t="shared" si="159"/>
        <v>0</v>
      </c>
      <c r="O1052" s="10">
        <f t="shared" si="160"/>
        <v>0</v>
      </c>
      <c r="P1052" s="11">
        <f t="shared" si="161"/>
        <v>0</v>
      </c>
    </row>
    <row r="1053" spans="1:16">
      <c r="A1053" s="9">
        <f t="shared" si="155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156"/>
        <v>334.8</v>
      </c>
      <c r="G1053" s="8"/>
      <c r="H1053" s="8"/>
      <c r="I1053" s="18">
        <f t="shared" si="162"/>
        <v>0</v>
      </c>
      <c r="J1053" s="18">
        <f t="shared" si="157"/>
        <v>0</v>
      </c>
      <c r="K1053" s="10">
        <f t="shared" si="158"/>
        <v>0</v>
      </c>
      <c r="L1053" s="10">
        <v>0</v>
      </c>
      <c r="M1053" s="10">
        <v>0</v>
      </c>
      <c r="N1053" s="201">
        <f t="shared" si="159"/>
        <v>0</v>
      </c>
      <c r="O1053" s="10">
        <f t="shared" si="160"/>
        <v>0</v>
      </c>
      <c r="P1053" s="11">
        <f t="shared" si="161"/>
        <v>0</v>
      </c>
    </row>
    <row r="1054" spans="1:16">
      <c r="A1054" s="9">
        <f t="shared" si="155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156"/>
        <v>435.7</v>
      </c>
      <c r="G1054" s="8"/>
      <c r="H1054" s="8"/>
      <c r="I1054" s="18">
        <f t="shared" si="162"/>
        <v>0</v>
      </c>
      <c r="J1054" s="18">
        <f t="shared" si="157"/>
        <v>0</v>
      </c>
      <c r="K1054" s="10">
        <f t="shared" si="158"/>
        <v>0</v>
      </c>
      <c r="L1054" s="10">
        <v>0</v>
      </c>
      <c r="M1054" s="10">
        <v>0</v>
      </c>
      <c r="N1054" s="201">
        <f t="shared" si="159"/>
        <v>0</v>
      </c>
      <c r="O1054" s="10">
        <f t="shared" si="160"/>
        <v>0</v>
      </c>
      <c r="P1054" s="11">
        <f t="shared" si="161"/>
        <v>0</v>
      </c>
    </row>
    <row r="1055" spans="1:16">
      <c r="A1055" s="9">
        <f t="shared" si="155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156"/>
        <v>431.1</v>
      </c>
      <c r="G1055" s="8"/>
      <c r="H1055" s="8"/>
      <c r="I1055" s="18">
        <f t="shared" si="162"/>
        <v>0</v>
      </c>
      <c r="J1055" s="18">
        <f t="shared" si="157"/>
        <v>0</v>
      </c>
      <c r="K1055" s="10">
        <f t="shared" si="158"/>
        <v>0</v>
      </c>
      <c r="L1055" s="10">
        <v>0</v>
      </c>
      <c r="M1055" s="10">
        <v>0</v>
      </c>
      <c r="N1055" s="201">
        <f t="shared" si="159"/>
        <v>0</v>
      </c>
      <c r="O1055" s="10">
        <f t="shared" si="160"/>
        <v>0</v>
      </c>
      <c r="P1055" s="11">
        <f t="shared" si="161"/>
        <v>0</v>
      </c>
    </row>
    <row r="1056" spans="1:16">
      <c r="A1056" s="9">
        <f t="shared" si="155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156"/>
        <v>174.4</v>
      </c>
      <c r="G1056" s="8"/>
      <c r="H1056" s="8"/>
      <c r="I1056" s="18">
        <f t="shared" si="162"/>
        <v>0</v>
      </c>
      <c r="J1056" s="18">
        <f t="shared" si="157"/>
        <v>0</v>
      </c>
      <c r="K1056" s="10">
        <f t="shared" si="158"/>
        <v>0</v>
      </c>
      <c r="L1056" s="10">
        <v>0</v>
      </c>
      <c r="M1056" s="10">
        <v>0</v>
      </c>
      <c r="N1056" s="201">
        <f t="shared" si="159"/>
        <v>0</v>
      </c>
      <c r="O1056" s="10">
        <f t="shared" si="160"/>
        <v>0</v>
      </c>
      <c r="P1056" s="11">
        <f t="shared" si="161"/>
        <v>0</v>
      </c>
    </row>
    <row r="1057" spans="1:16">
      <c r="A1057" s="9">
        <f t="shared" si="155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156"/>
        <v>345.2</v>
      </c>
      <c r="G1057" s="8"/>
      <c r="H1057" s="8"/>
      <c r="I1057" s="18">
        <f t="shared" si="162"/>
        <v>0</v>
      </c>
      <c r="J1057" s="18">
        <f t="shared" si="157"/>
        <v>0</v>
      </c>
      <c r="K1057" s="10">
        <f t="shared" si="158"/>
        <v>0</v>
      </c>
      <c r="L1057" s="10">
        <v>0</v>
      </c>
      <c r="M1057" s="10">
        <v>0</v>
      </c>
      <c r="N1057" s="201">
        <f t="shared" si="159"/>
        <v>0</v>
      </c>
      <c r="O1057" s="10">
        <f t="shared" si="160"/>
        <v>0</v>
      </c>
      <c r="P1057" s="11">
        <f t="shared" si="161"/>
        <v>0</v>
      </c>
    </row>
    <row r="1058" spans="1:16">
      <c r="A1058" s="9">
        <f t="shared" si="155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156"/>
        <v>344.6</v>
      </c>
      <c r="G1058" s="8"/>
      <c r="H1058" s="8"/>
      <c r="I1058" s="18">
        <f t="shared" si="162"/>
        <v>0</v>
      </c>
      <c r="J1058" s="18">
        <f t="shared" si="157"/>
        <v>0</v>
      </c>
      <c r="K1058" s="10">
        <f t="shared" si="158"/>
        <v>0</v>
      </c>
      <c r="L1058" s="10">
        <v>0</v>
      </c>
      <c r="M1058" s="10">
        <v>0</v>
      </c>
      <c r="N1058" s="201">
        <f t="shared" si="159"/>
        <v>0</v>
      </c>
      <c r="O1058" s="10">
        <f t="shared" si="160"/>
        <v>0</v>
      </c>
      <c r="P1058" s="11">
        <f t="shared" si="161"/>
        <v>0</v>
      </c>
    </row>
    <row r="1059" spans="1:16">
      <c r="A1059" s="9">
        <f t="shared" si="155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156"/>
        <v>332.1</v>
      </c>
      <c r="G1059" s="8"/>
      <c r="H1059" s="8"/>
      <c r="I1059" s="18">
        <f t="shared" si="162"/>
        <v>0</v>
      </c>
      <c r="J1059" s="18">
        <f t="shared" si="157"/>
        <v>0</v>
      </c>
      <c r="K1059" s="10">
        <f t="shared" si="158"/>
        <v>0</v>
      </c>
      <c r="L1059" s="10">
        <v>0</v>
      </c>
      <c r="M1059" s="10">
        <v>0</v>
      </c>
      <c r="N1059" s="201">
        <f t="shared" si="159"/>
        <v>0</v>
      </c>
      <c r="O1059" s="10">
        <f t="shared" si="160"/>
        <v>0</v>
      </c>
      <c r="P1059" s="11">
        <f t="shared" si="161"/>
        <v>0</v>
      </c>
    </row>
    <row r="1060" spans="1:16">
      <c r="A1060" s="9">
        <f t="shared" si="155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156"/>
        <v>335.1</v>
      </c>
      <c r="G1060" s="8"/>
      <c r="H1060" s="8"/>
      <c r="I1060" s="18">
        <f t="shared" si="162"/>
        <v>0</v>
      </c>
      <c r="J1060" s="18">
        <f t="shared" si="157"/>
        <v>0</v>
      </c>
      <c r="K1060" s="10">
        <f t="shared" si="158"/>
        <v>0</v>
      </c>
      <c r="L1060" s="10">
        <v>0</v>
      </c>
      <c r="M1060" s="10">
        <v>0</v>
      </c>
      <c r="N1060" s="201">
        <f t="shared" si="159"/>
        <v>0</v>
      </c>
      <c r="O1060" s="10">
        <f t="shared" si="160"/>
        <v>0</v>
      </c>
      <c r="P1060" s="11">
        <f t="shared" si="161"/>
        <v>0</v>
      </c>
    </row>
    <row r="1061" spans="1:16">
      <c r="A1061" s="9">
        <f t="shared" si="155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156"/>
        <v>326.89999999999998</v>
      </c>
      <c r="G1061" s="8"/>
      <c r="H1061" s="8"/>
      <c r="I1061" s="18">
        <f t="shared" si="162"/>
        <v>0</v>
      </c>
      <c r="J1061" s="18">
        <f t="shared" si="157"/>
        <v>0</v>
      </c>
      <c r="K1061" s="10">
        <f t="shared" si="158"/>
        <v>0</v>
      </c>
      <c r="L1061" s="10">
        <v>0</v>
      </c>
      <c r="M1061" s="10">
        <v>0</v>
      </c>
      <c r="N1061" s="201">
        <f t="shared" si="159"/>
        <v>0</v>
      </c>
      <c r="O1061" s="10">
        <f t="shared" si="160"/>
        <v>0</v>
      </c>
      <c r="P1061" s="11">
        <f t="shared" si="161"/>
        <v>0</v>
      </c>
    </row>
    <row r="1062" spans="1:16">
      <c r="A1062" s="9">
        <f t="shared" si="155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156"/>
        <v>199</v>
      </c>
      <c r="G1062" s="8"/>
      <c r="H1062" s="8"/>
      <c r="I1062" s="18">
        <f t="shared" si="162"/>
        <v>0</v>
      </c>
      <c r="J1062" s="18">
        <f t="shared" si="157"/>
        <v>0</v>
      </c>
      <c r="K1062" s="10">
        <f t="shared" si="158"/>
        <v>0</v>
      </c>
      <c r="L1062" s="10">
        <v>0</v>
      </c>
      <c r="M1062" s="10">
        <v>0</v>
      </c>
      <c r="N1062" s="201">
        <f t="shared" si="159"/>
        <v>0</v>
      </c>
      <c r="O1062" s="10">
        <f t="shared" si="160"/>
        <v>0</v>
      </c>
      <c r="P1062" s="11">
        <f t="shared" si="161"/>
        <v>0</v>
      </c>
    </row>
    <row r="1063" spans="1:16">
      <c r="A1063" s="9">
        <f t="shared" si="155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156"/>
        <v>242.5</v>
      </c>
      <c r="G1063" s="8"/>
      <c r="H1063" s="8"/>
      <c r="I1063" s="18">
        <f t="shared" si="162"/>
        <v>0</v>
      </c>
      <c r="J1063" s="18">
        <f t="shared" si="157"/>
        <v>0</v>
      </c>
      <c r="K1063" s="10">
        <f t="shared" si="158"/>
        <v>0</v>
      </c>
      <c r="L1063" s="10">
        <v>0</v>
      </c>
      <c r="M1063" s="10">
        <v>0</v>
      </c>
      <c r="N1063" s="201">
        <f t="shared" si="159"/>
        <v>0</v>
      </c>
      <c r="O1063" s="10">
        <f t="shared" si="160"/>
        <v>0</v>
      </c>
      <c r="P1063" s="11">
        <f t="shared" si="161"/>
        <v>0</v>
      </c>
    </row>
    <row r="1064" spans="1:16">
      <c r="A1064" s="9">
        <f t="shared" si="155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156"/>
        <v>312.5</v>
      </c>
      <c r="G1064" s="8"/>
      <c r="H1064" s="8"/>
      <c r="I1064" s="18">
        <f t="shared" si="162"/>
        <v>0</v>
      </c>
      <c r="J1064" s="18">
        <f t="shared" si="157"/>
        <v>0</v>
      </c>
      <c r="K1064" s="10">
        <f t="shared" si="158"/>
        <v>0</v>
      </c>
      <c r="L1064" s="10">
        <v>0</v>
      </c>
      <c r="M1064" s="10">
        <v>0</v>
      </c>
      <c r="N1064" s="201">
        <f t="shared" si="159"/>
        <v>0</v>
      </c>
      <c r="O1064" s="10">
        <f t="shared" si="160"/>
        <v>0</v>
      </c>
      <c r="P1064" s="11">
        <f t="shared" si="161"/>
        <v>0</v>
      </c>
    </row>
    <row r="1065" spans="1:16">
      <c r="A1065" s="9">
        <f t="shared" si="155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156"/>
        <v>148</v>
      </c>
      <c r="G1065" s="8"/>
      <c r="H1065" s="8"/>
      <c r="I1065" s="18">
        <f t="shared" si="162"/>
        <v>0</v>
      </c>
      <c r="J1065" s="18">
        <f t="shared" si="157"/>
        <v>0</v>
      </c>
      <c r="K1065" s="10">
        <f t="shared" si="158"/>
        <v>0</v>
      </c>
      <c r="L1065" s="10">
        <v>0</v>
      </c>
      <c r="M1065" s="10">
        <v>0</v>
      </c>
      <c r="N1065" s="201">
        <f t="shared" si="159"/>
        <v>0</v>
      </c>
      <c r="O1065" s="10">
        <f t="shared" si="160"/>
        <v>0</v>
      </c>
      <c r="P1065" s="11">
        <f t="shared" si="161"/>
        <v>0</v>
      </c>
    </row>
    <row r="1066" spans="1:16">
      <c r="A1066" s="9">
        <f t="shared" si="155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56"/>
        <v>4184.29</v>
      </c>
      <c r="G1066" s="8">
        <v>349</v>
      </c>
      <c r="H1066" s="8">
        <v>437</v>
      </c>
      <c r="I1066" s="18">
        <f t="shared" si="162"/>
        <v>0.52023809523809528</v>
      </c>
      <c r="J1066" s="18">
        <f t="shared" si="157"/>
        <v>1049.3254404761906</v>
      </c>
      <c r="K1066" s="10">
        <f t="shared" si="158"/>
        <v>385.83696446309528</v>
      </c>
      <c r="L1066" s="10">
        <v>405.3435119047619</v>
      </c>
      <c r="M1066" s="10">
        <v>25.949476190476194</v>
      </c>
      <c r="N1066" s="201">
        <f t="shared" si="159"/>
        <v>25.949476190476194</v>
      </c>
      <c r="O1066" s="10">
        <f t="shared" si="160"/>
        <v>1866.4553930345239</v>
      </c>
      <c r="P1066" s="11">
        <f t="shared" si="161"/>
        <v>0.45159930051476632</v>
      </c>
    </row>
    <row r="1067" spans="1:16">
      <c r="A1067" s="9">
        <f t="shared" si="155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156"/>
        <v>429.5</v>
      </c>
      <c r="G1067" s="8"/>
      <c r="H1067" s="8"/>
      <c r="I1067" s="18">
        <f t="shared" si="162"/>
        <v>0</v>
      </c>
      <c r="J1067" s="18">
        <f t="shared" si="157"/>
        <v>0</v>
      </c>
      <c r="K1067" s="10">
        <f t="shared" si="158"/>
        <v>0</v>
      </c>
      <c r="L1067" s="10">
        <v>0</v>
      </c>
      <c r="M1067" s="10">
        <v>0</v>
      </c>
      <c r="N1067" s="201">
        <f t="shared" si="159"/>
        <v>0</v>
      </c>
      <c r="O1067" s="10">
        <f t="shared" si="160"/>
        <v>0</v>
      </c>
      <c r="P1067" s="11">
        <f t="shared" si="161"/>
        <v>0</v>
      </c>
    </row>
    <row r="1068" spans="1:16">
      <c r="A1068" s="9">
        <f t="shared" si="155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156"/>
        <v>313</v>
      </c>
      <c r="G1068" s="8"/>
      <c r="H1068" s="8"/>
      <c r="I1068" s="18">
        <f t="shared" si="162"/>
        <v>0</v>
      </c>
      <c r="J1068" s="18">
        <f t="shared" si="157"/>
        <v>0</v>
      </c>
      <c r="K1068" s="10">
        <f t="shared" si="158"/>
        <v>0</v>
      </c>
      <c r="L1068" s="10">
        <v>0</v>
      </c>
      <c r="M1068" s="10">
        <v>0</v>
      </c>
      <c r="N1068" s="201">
        <f t="shared" si="159"/>
        <v>0</v>
      </c>
      <c r="O1068" s="10">
        <f t="shared" si="160"/>
        <v>0</v>
      </c>
      <c r="P1068" s="11">
        <f t="shared" si="161"/>
        <v>0</v>
      </c>
    </row>
    <row r="1069" spans="1:16">
      <c r="A1069" s="9">
        <f t="shared" si="155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156"/>
        <v>348.9</v>
      </c>
      <c r="G1069" s="8"/>
      <c r="H1069" s="8"/>
      <c r="I1069" s="18">
        <f t="shared" si="162"/>
        <v>0</v>
      </c>
      <c r="J1069" s="18">
        <f t="shared" si="157"/>
        <v>0</v>
      </c>
      <c r="K1069" s="10">
        <f t="shared" si="158"/>
        <v>0</v>
      </c>
      <c r="L1069" s="10">
        <v>0</v>
      </c>
      <c r="M1069" s="10">
        <v>0</v>
      </c>
      <c r="N1069" s="201">
        <f t="shared" si="159"/>
        <v>0</v>
      </c>
      <c r="O1069" s="10">
        <f t="shared" si="160"/>
        <v>0</v>
      </c>
      <c r="P1069" s="11">
        <f t="shared" si="161"/>
        <v>0</v>
      </c>
    </row>
    <row r="1070" spans="1:16">
      <c r="A1070" s="9">
        <f t="shared" si="155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156"/>
        <v>345</v>
      </c>
      <c r="G1070" s="8"/>
      <c r="H1070" s="8"/>
      <c r="I1070" s="18">
        <f t="shared" si="162"/>
        <v>0</v>
      </c>
      <c r="J1070" s="18">
        <f t="shared" si="157"/>
        <v>0</v>
      </c>
      <c r="K1070" s="10">
        <f t="shared" si="158"/>
        <v>0</v>
      </c>
      <c r="L1070" s="10">
        <v>0</v>
      </c>
      <c r="M1070" s="10">
        <v>0</v>
      </c>
      <c r="N1070" s="201">
        <f t="shared" si="159"/>
        <v>0</v>
      </c>
      <c r="O1070" s="10">
        <f t="shared" si="160"/>
        <v>0</v>
      </c>
      <c r="P1070" s="11">
        <f t="shared" si="161"/>
        <v>0</v>
      </c>
    </row>
    <row r="1071" spans="1:16">
      <c r="A1071" s="9">
        <f t="shared" si="155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156"/>
        <v>139.5</v>
      </c>
      <c r="G1071" s="8"/>
      <c r="H1071" s="8"/>
      <c r="I1071" s="18">
        <f t="shared" si="162"/>
        <v>0</v>
      </c>
      <c r="J1071" s="18">
        <f t="shared" si="157"/>
        <v>0</v>
      </c>
      <c r="K1071" s="10">
        <f t="shared" si="158"/>
        <v>0</v>
      </c>
      <c r="L1071" s="10">
        <v>0</v>
      </c>
      <c r="M1071" s="10">
        <v>0</v>
      </c>
      <c r="N1071" s="201">
        <f t="shared" si="159"/>
        <v>0</v>
      </c>
      <c r="O1071" s="10">
        <f t="shared" si="160"/>
        <v>0</v>
      </c>
      <c r="P1071" s="11">
        <f t="shared" si="161"/>
        <v>0</v>
      </c>
    </row>
    <row r="1072" spans="1:16">
      <c r="A1072" s="9">
        <f t="shared" si="155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ref="F1072:F1126" si="163">C1072+D1072+E1072</f>
        <v>70.400000000000006</v>
      </c>
      <c r="G1072" s="8"/>
      <c r="H1072" s="8"/>
      <c r="I1072" s="18">
        <f t="shared" si="162"/>
        <v>0</v>
      </c>
      <c r="J1072" s="18">
        <f t="shared" si="157"/>
        <v>0</v>
      </c>
      <c r="K1072" s="10">
        <f t="shared" ref="K1072:K1126" si="164">J1072*0.3677</f>
        <v>0</v>
      </c>
      <c r="L1072" s="10">
        <v>0</v>
      </c>
      <c r="M1072" s="10">
        <v>0</v>
      </c>
      <c r="N1072" s="201">
        <f t="shared" si="159"/>
        <v>0</v>
      </c>
      <c r="O1072" s="10">
        <f t="shared" si="160"/>
        <v>0</v>
      </c>
      <c r="P1072" s="11">
        <f t="shared" si="161"/>
        <v>0</v>
      </c>
    </row>
    <row r="1073" spans="1:16">
      <c r="A1073" s="9">
        <f t="shared" si="155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163"/>
        <v>70.599999999999994</v>
      </c>
      <c r="G1073" s="8"/>
      <c r="H1073" s="8"/>
      <c r="I1073" s="18">
        <f t="shared" ref="I1073:I1128" si="165">H1073/840</f>
        <v>0</v>
      </c>
      <c r="J1073" s="18">
        <f t="shared" si="157"/>
        <v>0</v>
      </c>
      <c r="K1073" s="10">
        <f t="shared" si="164"/>
        <v>0</v>
      </c>
      <c r="L1073" s="10">
        <v>0</v>
      </c>
      <c r="M1073" s="10">
        <v>0</v>
      </c>
      <c r="N1073" s="201">
        <f t="shared" si="159"/>
        <v>0</v>
      </c>
      <c r="O1073" s="10">
        <f t="shared" si="160"/>
        <v>0</v>
      </c>
      <c r="P1073" s="11">
        <f t="shared" si="161"/>
        <v>0</v>
      </c>
    </row>
    <row r="1074" spans="1:16">
      <c r="A1074" s="9">
        <f t="shared" si="155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163"/>
        <v>126.1</v>
      </c>
      <c r="G1074" s="8"/>
      <c r="H1074" s="8"/>
      <c r="I1074" s="18">
        <f t="shared" si="165"/>
        <v>0</v>
      </c>
      <c r="J1074" s="18">
        <f t="shared" si="157"/>
        <v>0</v>
      </c>
      <c r="K1074" s="10">
        <f t="shared" si="164"/>
        <v>0</v>
      </c>
      <c r="L1074" s="10">
        <v>0</v>
      </c>
      <c r="M1074" s="10">
        <v>0</v>
      </c>
      <c r="N1074" s="201">
        <f t="shared" si="159"/>
        <v>0</v>
      </c>
      <c r="O1074" s="10">
        <f t="shared" si="160"/>
        <v>0</v>
      </c>
      <c r="P1074" s="11">
        <f t="shared" si="161"/>
        <v>0</v>
      </c>
    </row>
    <row r="1075" spans="1:16">
      <c r="A1075" s="9">
        <f t="shared" si="155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163"/>
        <v>165.8</v>
      </c>
      <c r="G1075" s="8"/>
      <c r="H1075" s="8"/>
      <c r="I1075" s="18">
        <f t="shared" si="165"/>
        <v>0</v>
      </c>
      <c r="J1075" s="18">
        <f t="shared" si="157"/>
        <v>0</v>
      </c>
      <c r="K1075" s="10">
        <f t="shared" si="164"/>
        <v>0</v>
      </c>
      <c r="L1075" s="10">
        <v>0</v>
      </c>
      <c r="M1075" s="10">
        <v>0</v>
      </c>
      <c r="N1075" s="201">
        <f t="shared" si="159"/>
        <v>0</v>
      </c>
      <c r="O1075" s="10">
        <f t="shared" si="160"/>
        <v>0</v>
      </c>
      <c r="P1075" s="11">
        <f t="shared" si="161"/>
        <v>0</v>
      </c>
    </row>
    <row r="1076" spans="1:16">
      <c r="A1076" s="9">
        <f t="shared" si="155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163"/>
        <v>100.4</v>
      </c>
      <c r="G1076" s="8"/>
      <c r="H1076" s="8"/>
      <c r="I1076" s="18">
        <f t="shared" si="165"/>
        <v>0</v>
      </c>
      <c r="J1076" s="18">
        <f t="shared" ref="J1076:J1139" si="166">I1076*$J$2</f>
        <v>0</v>
      </c>
      <c r="K1076" s="10">
        <f t="shared" si="164"/>
        <v>0</v>
      </c>
      <c r="L1076" s="10">
        <v>0</v>
      </c>
      <c r="M1076" s="10">
        <v>0</v>
      </c>
      <c r="N1076" s="201">
        <f t="shared" si="159"/>
        <v>0</v>
      </c>
      <c r="O1076" s="10">
        <f t="shared" ref="O1076:O1139" si="167">J1076+K1076+L1076+N1076</f>
        <v>0</v>
      </c>
      <c r="P1076" s="11">
        <f t="shared" ref="P1076:P1139" si="168">O1076/C1076</f>
        <v>0</v>
      </c>
    </row>
    <row r="1077" spans="1:16">
      <c r="A1077" s="9">
        <f t="shared" ref="A1077:A1140" si="169">A1076+1</f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163"/>
        <v>102.7</v>
      </c>
      <c r="G1077" s="8"/>
      <c r="H1077" s="8"/>
      <c r="I1077" s="18">
        <f t="shared" si="165"/>
        <v>0</v>
      </c>
      <c r="J1077" s="18">
        <f t="shared" si="166"/>
        <v>0</v>
      </c>
      <c r="K1077" s="10">
        <f t="shared" si="164"/>
        <v>0</v>
      </c>
      <c r="L1077" s="10">
        <v>0</v>
      </c>
      <c r="M1077" s="10">
        <v>0</v>
      </c>
      <c r="N1077" s="201">
        <f t="shared" ref="N1077:N1140" si="170">M1077*$N$2</f>
        <v>0</v>
      </c>
      <c r="O1077" s="10">
        <f t="shared" si="167"/>
        <v>0</v>
      </c>
      <c r="P1077" s="11">
        <f t="shared" si="168"/>
        <v>0</v>
      </c>
    </row>
    <row r="1078" spans="1:16">
      <c r="A1078" s="9">
        <f t="shared" si="169"/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163"/>
        <v>55.2</v>
      </c>
      <c r="G1078" s="8"/>
      <c r="H1078" s="8"/>
      <c r="I1078" s="18">
        <f t="shared" si="165"/>
        <v>0</v>
      </c>
      <c r="J1078" s="18">
        <f t="shared" si="166"/>
        <v>0</v>
      </c>
      <c r="K1078" s="10">
        <f t="shared" si="164"/>
        <v>0</v>
      </c>
      <c r="L1078" s="10">
        <v>0</v>
      </c>
      <c r="M1078" s="10">
        <v>0</v>
      </c>
      <c r="N1078" s="201">
        <f t="shared" si="170"/>
        <v>0</v>
      </c>
      <c r="O1078" s="10">
        <f t="shared" si="167"/>
        <v>0</v>
      </c>
      <c r="P1078" s="11">
        <f t="shared" si="168"/>
        <v>0</v>
      </c>
    </row>
    <row r="1079" spans="1:16">
      <c r="A1079" s="9">
        <f t="shared" si="169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163"/>
        <v>84.9</v>
      </c>
      <c r="G1079" s="8"/>
      <c r="H1079" s="8"/>
      <c r="I1079" s="18">
        <f t="shared" si="165"/>
        <v>0</v>
      </c>
      <c r="J1079" s="18">
        <f t="shared" si="166"/>
        <v>0</v>
      </c>
      <c r="K1079" s="10">
        <f t="shared" si="164"/>
        <v>0</v>
      </c>
      <c r="L1079" s="10">
        <v>0</v>
      </c>
      <c r="M1079" s="10">
        <v>0</v>
      </c>
      <c r="N1079" s="201">
        <f t="shared" si="170"/>
        <v>0</v>
      </c>
      <c r="O1079" s="10">
        <f t="shared" si="167"/>
        <v>0</v>
      </c>
      <c r="P1079" s="11">
        <f t="shared" si="168"/>
        <v>0</v>
      </c>
    </row>
    <row r="1080" spans="1:16">
      <c r="A1080" s="9">
        <f t="shared" si="169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163"/>
        <v>97.9</v>
      </c>
      <c r="G1080" s="8"/>
      <c r="H1080" s="8"/>
      <c r="I1080" s="18">
        <f t="shared" si="165"/>
        <v>0</v>
      </c>
      <c r="J1080" s="18">
        <f t="shared" si="166"/>
        <v>0</v>
      </c>
      <c r="K1080" s="10">
        <f t="shared" si="164"/>
        <v>0</v>
      </c>
      <c r="L1080" s="10">
        <v>0</v>
      </c>
      <c r="M1080" s="10">
        <v>0</v>
      </c>
      <c r="N1080" s="201">
        <f t="shared" si="170"/>
        <v>0</v>
      </c>
      <c r="O1080" s="10">
        <f t="shared" si="167"/>
        <v>0</v>
      </c>
      <c r="P1080" s="11">
        <f t="shared" si="168"/>
        <v>0</v>
      </c>
    </row>
    <row r="1081" spans="1:16">
      <c r="A1081" s="9">
        <f t="shared" si="169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163"/>
        <v>76.599999999999994</v>
      </c>
      <c r="G1081" s="8"/>
      <c r="H1081" s="8"/>
      <c r="I1081" s="18">
        <f t="shared" si="165"/>
        <v>0</v>
      </c>
      <c r="J1081" s="18">
        <f t="shared" si="166"/>
        <v>0</v>
      </c>
      <c r="K1081" s="10">
        <f t="shared" si="164"/>
        <v>0</v>
      </c>
      <c r="L1081" s="10">
        <v>0</v>
      </c>
      <c r="M1081" s="10">
        <v>0</v>
      </c>
      <c r="N1081" s="201">
        <f t="shared" si="170"/>
        <v>0</v>
      </c>
      <c r="O1081" s="10">
        <f t="shared" si="167"/>
        <v>0</v>
      </c>
      <c r="P1081" s="11">
        <f t="shared" si="168"/>
        <v>0</v>
      </c>
    </row>
    <row r="1082" spans="1:16">
      <c r="A1082" s="9">
        <f t="shared" si="169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163"/>
        <v>34.9</v>
      </c>
      <c r="G1082" s="8"/>
      <c r="H1082" s="8"/>
      <c r="I1082" s="18">
        <f t="shared" si="165"/>
        <v>0</v>
      </c>
      <c r="J1082" s="18">
        <f t="shared" si="166"/>
        <v>0</v>
      </c>
      <c r="K1082" s="10">
        <f t="shared" si="164"/>
        <v>0</v>
      </c>
      <c r="L1082" s="10">
        <v>0</v>
      </c>
      <c r="M1082" s="10">
        <v>0</v>
      </c>
      <c r="N1082" s="201">
        <f t="shared" si="170"/>
        <v>0</v>
      </c>
      <c r="O1082" s="10">
        <f t="shared" si="167"/>
        <v>0</v>
      </c>
      <c r="P1082" s="11">
        <f t="shared" si="168"/>
        <v>0</v>
      </c>
    </row>
    <row r="1083" spans="1:16">
      <c r="A1083" s="9">
        <f t="shared" si="169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163"/>
        <v>73.099999999999994</v>
      </c>
      <c r="G1083" s="8"/>
      <c r="H1083" s="8"/>
      <c r="I1083" s="18">
        <f t="shared" si="165"/>
        <v>0</v>
      </c>
      <c r="J1083" s="18">
        <f t="shared" si="166"/>
        <v>0</v>
      </c>
      <c r="K1083" s="10">
        <f t="shared" si="164"/>
        <v>0</v>
      </c>
      <c r="L1083" s="10">
        <v>0</v>
      </c>
      <c r="M1083" s="10">
        <v>0</v>
      </c>
      <c r="N1083" s="201">
        <f t="shared" si="170"/>
        <v>0</v>
      </c>
      <c r="O1083" s="10">
        <f t="shared" si="167"/>
        <v>0</v>
      </c>
      <c r="P1083" s="11">
        <f t="shared" si="168"/>
        <v>0</v>
      </c>
    </row>
    <row r="1084" spans="1:16">
      <c r="A1084" s="9">
        <f t="shared" si="169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163"/>
        <v>65.099999999999994</v>
      </c>
      <c r="G1084" s="8"/>
      <c r="H1084" s="8"/>
      <c r="I1084" s="18">
        <f t="shared" si="165"/>
        <v>0</v>
      </c>
      <c r="J1084" s="18">
        <f t="shared" si="166"/>
        <v>0</v>
      </c>
      <c r="K1084" s="10">
        <f t="shared" si="164"/>
        <v>0</v>
      </c>
      <c r="L1084" s="10">
        <v>0</v>
      </c>
      <c r="M1084" s="10">
        <v>0</v>
      </c>
      <c r="N1084" s="201">
        <f t="shared" si="170"/>
        <v>0</v>
      </c>
      <c r="O1084" s="10">
        <f t="shared" si="167"/>
        <v>0</v>
      </c>
      <c r="P1084" s="11">
        <f t="shared" si="168"/>
        <v>0</v>
      </c>
    </row>
    <row r="1085" spans="1:16">
      <c r="A1085" s="9">
        <f t="shared" si="169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163"/>
        <v>185</v>
      </c>
      <c r="G1085" s="8"/>
      <c r="H1085" s="8"/>
      <c r="I1085" s="18">
        <f t="shared" si="165"/>
        <v>0</v>
      </c>
      <c r="J1085" s="18">
        <f t="shared" si="166"/>
        <v>0</v>
      </c>
      <c r="K1085" s="10">
        <f t="shared" si="164"/>
        <v>0</v>
      </c>
      <c r="L1085" s="10">
        <v>0</v>
      </c>
      <c r="M1085" s="10">
        <v>0</v>
      </c>
      <c r="N1085" s="201">
        <f t="shared" si="170"/>
        <v>0</v>
      </c>
      <c r="O1085" s="10">
        <f t="shared" si="167"/>
        <v>0</v>
      </c>
      <c r="P1085" s="11">
        <f t="shared" si="168"/>
        <v>0</v>
      </c>
    </row>
    <row r="1086" spans="1:16">
      <c r="A1086" s="9">
        <f t="shared" si="169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163"/>
        <v>527.4</v>
      </c>
      <c r="G1086" s="8">
        <v>16</v>
      </c>
      <c r="H1086" s="8">
        <v>16</v>
      </c>
      <c r="I1086" s="18">
        <f t="shared" si="165"/>
        <v>1.9047619047619049E-2</v>
      </c>
      <c r="J1086" s="18">
        <f t="shared" si="166"/>
        <v>38.4192380952381</v>
      </c>
      <c r="K1086" s="10">
        <f t="shared" si="164"/>
        <v>14.126753847619051</v>
      </c>
      <c r="L1086" s="10">
        <v>14.840952380952382</v>
      </c>
      <c r="M1086" s="10">
        <v>0.95009523809523821</v>
      </c>
      <c r="N1086" s="201">
        <f t="shared" si="170"/>
        <v>0.95009523809523821</v>
      </c>
      <c r="O1086" s="10">
        <f t="shared" si="167"/>
        <v>68.337039561904774</v>
      </c>
      <c r="P1086" s="11">
        <f t="shared" si="168"/>
        <v>0.12957345385268254</v>
      </c>
    </row>
    <row r="1087" spans="1:16">
      <c r="A1087" s="9">
        <f t="shared" si="169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163"/>
        <v>520.9</v>
      </c>
      <c r="G1087" s="8">
        <v>15.9</v>
      </c>
      <c r="H1087" s="8">
        <v>15.9</v>
      </c>
      <c r="I1087" s="18">
        <f t="shared" si="165"/>
        <v>1.892857142857143E-2</v>
      </c>
      <c r="J1087" s="18">
        <f t="shared" si="166"/>
        <v>38.179117857142863</v>
      </c>
      <c r="K1087" s="10">
        <f t="shared" si="164"/>
        <v>14.038461636071432</v>
      </c>
      <c r="L1087" s="10">
        <v>14.748196428571429</v>
      </c>
      <c r="M1087" s="10">
        <v>0.94415714285714303</v>
      </c>
      <c r="N1087" s="201">
        <f t="shared" si="170"/>
        <v>0.94415714285714303</v>
      </c>
      <c r="O1087" s="10">
        <f t="shared" si="167"/>
        <v>67.909933064642857</v>
      </c>
      <c r="P1087" s="11">
        <f t="shared" si="168"/>
        <v>0.13037038407495269</v>
      </c>
    </row>
    <row r="1088" spans="1:16">
      <c r="A1088" s="9">
        <f t="shared" si="169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163"/>
        <v>308.3</v>
      </c>
      <c r="G1088" s="8"/>
      <c r="H1088" s="8"/>
      <c r="I1088" s="18">
        <f t="shared" si="165"/>
        <v>0</v>
      </c>
      <c r="J1088" s="18">
        <f t="shared" si="166"/>
        <v>0</v>
      </c>
      <c r="K1088" s="10">
        <f t="shared" si="164"/>
        <v>0</v>
      </c>
      <c r="L1088" s="10">
        <v>0</v>
      </c>
      <c r="M1088" s="10">
        <v>0</v>
      </c>
      <c r="N1088" s="201">
        <f t="shared" si="170"/>
        <v>0</v>
      </c>
      <c r="O1088" s="10">
        <f t="shared" si="167"/>
        <v>0</v>
      </c>
      <c r="P1088" s="11">
        <f t="shared" si="168"/>
        <v>0</v>
      </c>
    </row>
    <row r="1089" spans="1:16">
      <c r="A1089" s="9">
        <f t="shared" si="169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163"/>
        <v>524.94000000000005</v>
      </c>
      <c r="G1089" s="8">
        <v>15.9</v>
      </c>
      <c r="H1089" s="8">
        <v>15.9</v>
      </c>
      <c r="I1089" s="18">
        <f t="shared" si="165"/>
        <v>1.892857142857143E-2</v>
      </c>
      <c r="J1089" s="18">
        <f t="shared" si="166"/>
        <v>38.179117857142863</v>
      </c>
      <c r="K1089" s="10">
        <f t="shared" si="164"/>
        <v>14.038461636071432</v>
      </c>
      <c r="L1089" s="10">
        <v>14.748196428571429</v>
      </c>
      <c r="M1089" s="10">
        <v>0.94415714285714303</v>
      </c>
      <c r="N1089" s="201">
        <f t="shared" si="170"/>
        <v>0.94415714285714303</v>
      </c>
      <c r="O1089" s="10">
        <f t="shared" si="167"/>
        <v>67.909933064642857</v>
      </c>
      <c r="P1089" s="11">
        <f t="shared" si="168"/>
        <v>0.12936703826083523</v>
      </c>
    </row>
    <row r="1090" spans="1:16">
      <c r="A1090" s="9">
        <f t="shared" si="169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163"/>
        <v>522.54999999999995</v>
      </c>
      <c r="G1090" s="8">
        <v>15.9</v>
      </c>
      <c r="H1090" s="8">
        <v>15.9</v>
      </c>
      <c r="I1090" s="18">
        <f t="shared" si="165"/>
        <v>1.892857142857143E-2</v>
      </c>
      <c r="J1090" s="18">
        <f t="shared" si="166"/>
        <v>38.179117857142863</v>
      </c>
      <c r="K1090" s="10">
        <f t="shared" si="164"/>
        <v>14.038461636071432</v>
      </c>
      <c r="L1090" s="10">
        <v>14.748196428571429</v>
      </c>
      <c r="M1090" s="10">
        <v>0.94415714285714303</v>
      </c>
      <c r="N1090" s="201">
        <f t="shared" si="170"/>
        <v>0.94415714285714303</v>
      </c>
      <c r="O1090" s="10">
        <f t="shared" si="167"/>
        <v>67.909933064642857</v>
      </c>
      <c r="P1090" s="11">
        <f t="shared" si="168"/>
        <v>0.12995872751821427</v>
      </c>
    </row>
    <row r="1091" spans="1:16">
      <c r="A1091" s="9">
        <f t="shared" si="169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163"/>
        <v>315.77999999999997</v>
      </c>
      <c r="G1091" s="8"/>
      <c r="H1091" s="8"/>
      <c r="I1091" s="18">
        <f t="shared" si="165"/>
        <v>0</v>
      </c>
      <c r="J1091" s="18">
        <f t="shared" si="166"/>
        <v>0</v>
      </c>
      <c r="K1091" s="10">
        <f t="shared" si="164"/>
        <v>0</v>
      </c>
      <c r="L1091" s="10">
        <v>0</v>
      </c>
      <c r="M1091" s="10">
        <v>0</v>
      </c>
      <c r="N1091" s="201">
        <f t="shared" si="170"/>
        <v>0</v>
      </c>
      <c r="O1091" s="10">
        <f t="shared" si="167"/>
        <v>0</v>
      </c>
      <c r="P1091" s="11">
        <f t="shared" si="168"/>
        <v>0</v>
      </c>
    </row>
    <row r="1092" spans="1:16">
      <c r="A1092" s="9">
        <f t="shared" si="169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163"/>
        <v>538.4</v>
      </c>
      <c r="G1092" s="8"/>
      <c r="H1092" s="8"/>
      <c r="I1092" s="18">
        <f t="shared" si="165"/>
        <v>0</v>
      </c>
      <c r="J1092" s="18">
        <f t="shared" si="166"/>
        <v>0</v>
      </c>
      <c r="K1092" s="10">
        <f t="shared" si="164"/>
        <v>0</v>
      </c>
      <c r="L1092" s="10">
        <v>0</v>
      </c>
      <c r="M1092" s="10">
        <v>0</v>
      </c>
      <c r="N1092" s="201">
        <f t="shared" si="170"/>
        <v>0</v>
      </c>
      <c r="O1092" s="10">
        <f t="shared" si="167"/>
        <v>0</v>
      </c>
      <c r="P1092" s="11">
        <f t="shared" si="168"/>
        <v>0</v>
      </c>
    </row>
    <row r="1093" spans="1:16">
      <c r="A1093" s="9">
        <f t="shared" si="169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163"/>
        <v>509.66</v>
      </c>
      <c r="G1093" s="8">
        <v>15.9</v>
      </c>
      <c r="H1093" s="8">
        <v>15.9</v>
      </c>
      <c r="I1093" s="18">
        <f t="shared" si="165"/>
        <v>1.892857142857143E-2</v>
      </c>
      <c r="J1093" s="18">
        <f t="shared" si="166"/>
        <v>38.179117857142863</v>
      </c>
      <c r="K1093" s="10">
        <f t="shared" si="164"/>
        <v>14.038461636071432</v>
      </c>
      <c r="L1093" s="10">
        <v>14.748196428571429</v>
      </c>
      <c r="M1093" s="10">
        <v>0.94415714285714303</v>
      </c>
      <c r="N1093" s="201">
        <f t="shared" si="170"/>
        <v>0.94415714285714303</v>
      </c>
      <c r="O1093" s="10">
        <f t="shared" si="167"/>
        <v>67.909933064642857</v>
      </c>
      <c r="P1093" s="11">
        <f t="shared" si="168"/>
        <v>0.13324556187388231</v>
      </c>
    </row>
    <row r="1094" spans="1:16">
      <c r="A1094" s="9">
        <f t="shared" si="169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163"/>
        <v>508.2</v>
      </c>
      <c r="G1094" s="8">
        <v>15.9</v>
      </c>
      <c r="H1094" s="8">
        <v>15.9</v>
      </c>
      <c r="I1094" s="18">
        <f t="shared" si="165"/>
        <v>1.892857142857143E-2</v>
      </c>
      <c r="J1094" s="18">
        <f t="shared" si="166"/>
        <v>38.179117857142863</v>
      </c>
      <c r="K1094" s="10">
        <f t="shared" si="164"/>
        <v>14.038461636071432</v>
      </c>
      <c r="L1094" s="10">
        <v>14.748196428571429</v>
      </c>
      <c r="M1094" s="10">
        <v>0.94415714285714303</v>
      </c>
      <c r="N1094" s="201">
        <f t="shared" si="170"/>
        <v>0.94415714285714303</v>
      </c>
      <c r="O1094" s="10">
        <f t="shared" si="167"/>
        <v>67.909933064642857</v>
      </c>
      <c r="P1094" s="11">
        <f t="shared" si="168"/>
        <v>0.13362836100874234</v>
      </c>
    </row>
    <row r="1095" spans="1:16">
      <c r="A1095" s="9">
        <f t="shared" si="169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163"/>
        <v>362.92</v>
      </c>
      <c r="G1095" s="8"/>
      <c r="H1095" s="8"/>
      <c r="I1095" s="18">
        <f t="shared" si="165"/>
        <v>0</v>
      </c>
      <c r="J1095" s="18">
        <f t="shared" si="166"/>
        <v>0</v>
      </c>
      <c r="K1095" s="10">
        <f t="shared" si="164"/>
        <v>0</v>
      </c>
      <c r="L1095" s="10">
        <v>0</v>
      </c>
      <c r="M1095" s="10">
        <v>0</v>
      </c>
      <c r="N1095" s="201">
        <f t="shared" si="170"/>
        <v>0</v>
      </c>
      <c r="O1095" s="10">
        <f t="shared" si="167"/>
        <v>0</v>
      </c>
      <c r="P1095" s="11">
        <f t="shared" si="168"/>
        <v>0</v>
      </c>
    </row>
    <row r="1096" spans="1:16">
      <c r="A1096" s="9">
        <f t="shared" si="169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163"/>
        <v>507.8</v>
      </c>
      <c r="G1096" s="8">
        <v>15.9</v>
      </c>
      <c r="H1096" s="8">
        <v>15.9</v>
      </c>
      <c r="I1096" s="18">
        <f t="shared" si="165"/>
        <v>1.892857142857143E-2</v>
      </c>
      <c r="J1096" s="18">
        <f t="shared" si="166"/>
        <v>38.179117857142863</v>
      </c>
      <c r="K1096" s="10">
        <f t="shared" si="164"/>
        <v>14.038461636071432</v>
      </c>
      <c r="L1096" s="10">
        <v>14.748196428571429</v>
      </c>
      <c r="M1096" s="10">
        <v>0.94415714285714303</v>
      </c>
      <c r="N1096" s="201">
        <f t="shared" si="170"/>
        <v>0.94415714285714303</v>
      </c>
      <c r="O1096" s="10">
        <f t="shared" si="167"/>
        <v>67.909933064642857</v>
      </c>
      <c r="P1096" s="11">
        <f t="shared" si="168"/>
        <v>0.13373362163182917</v>
      </c>
    </row>
    <row r="1097" spans="1:16">
      <c r="A1097" s="9">
        <f t="shared" si="169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163"/>
        <v>511.64</v>
      </c>
      <c r="G1097" s="8">
        <v>15.9</v>
      </c>
      <c r="H1097" s="8">
        <v>15.9</v>
      </c>
      <c r="I1097" s="18">
        <f t="shared" si="165"/>
        <v>1.892857142857143E-2</v>
      </c>
      <c r="J1097" s="18">
        <f t="shared" si="166"/>
        <v>38.179117857142863</v>
      </c>
      <c r="K1097" s="10">
        <f t="shared" si="164"/>
        <v>14.038461636071432</v>
      </c>
      <c r="L1097" s="10">
        <v>14.748196428571429</v>
      </c>
      <c r="M1097" s="10">
        <v>0.94415714285714303</v>
      </c>
      <c r="N1097" s="201">
        <f t="shared" si="170"/>
        <v>0.94415714285714303</v>
      </c>
      <c r="O1097" s="10">
        <f t="shared" si="167"/>
        <v>67.909933064642857</v>
      </c>
      <c r="P1097" s="11">
        <f t="shared" si="168"/>
        <v>0.13272991373747725</v>
      </c>
    </row>
    <row r="1098" spans="1:16">
      <c r="A1098" s="9">
        <f t="shared" si="169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163"/>
        <v>317.8</v>
      </c>
      <c r="G1098" s="8"/>
      <c r="H1098" s="8"/>
      <c r="I1098" s="18">
        <f t="shared" si="165"/>
        <v>0</v>
      </c>
      <c r="J1098" s="18">
        <f t="shared" si="166"/>
        <v>0</v>
      </c>
      <c r="K1098" s="10">
        <f t="shared" si="164"/>
        <v>0</v>
      </c>
      <c r="L1098" s="10">
        <v>0</v>
      </c>
      <c r="M1098" s="10">
        <v>0</v>
      </c>
      <c r="N1098" s="201">
        <f t="shared" si="170"/>
        <v>0</v>
      </c>
      <c r="O1098" s="10">
        <f t="shared" si="167"/>
        <v>0</v>
      </c>
      <c r="P1098" s="11">
        <f t="shared" si="168"/>
        <v>0</v>
      </c>
    </row>
    <row r="1099" spans="1:16">
      <c r="A1099" s="9">
        <f t="shared" si="169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163"/>
        <v>514.9</v>
      </c>
      <c r="G1099" s="8">
        <v>15.9</v>
      </c>
      <c r="H1099" s="8">
        <v>15.9</v>
      </c>
      <c r="I1099" s="18">
        <f t="shared" si="165"/>
        <v>1.892857142857143E-2</v>
      </c>
      <c r="J1099" s="18">
        <f t="shared" si="166"/>
        <v>38.179117857142863</v>
      </c>
      <c r="K1099" s="10">
        <f t="shared" si="164"/>
        <v>14.038461636071432</v>
      </c>
      <c r="L1099" s="10">
        <v>14.748196428571429</v>
      </c>
      <c r="M1099" s="10">
        <v>0.94415714285714303</v>
      </c>
      <c r="N1099" s="201">
        <f t="shared" si="170"/>
        <v>0.94415714285714303</v>
      </c>
      <c r="O1099" s="10">
        <f t="shared" si="167"/>
        <v>67.909933064642857</v>
      </c>
      <c r="P1099" s="11">
        <f t="shared" si="168"/>
        <v>0.13188955732111646</v>
      </c>
    </row>
    <row r="1100" spans="1:16">
      <c r="A1100" s="9">
        <f t="shared" si="169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163"/>
        <v>513.5</v>
      </c>
      <c r="G1100" s="8">
        <v>15.9</v>
      </c>
      <c r="H1100" s="8">
        <v>15.9</v>
      </c>
      <c r="I1100" s="18">
        <f t="shared" si="165"/>
        <v>1.892857142857143E-2</v>
      </c>
      <c r="J1100" s="18">
        <f t="shared" si="166"/>
        <v>38.179117857142863</v>
      </c>
      <c r="K1100" s="10">
        <f t="shared" si="164"/>
        <v>14.038461636071432</v>
      </c>
      <c r="L1100" s="10">
        <v>14.748196428571429</v>
      </c>
      <c r="M1100" s="10">
        <v>0.94415714285714303</v>
      </c>
      <c r="N1100" s="201">
        <f t="shared" si="170"/>
        <v>0.94415714285714303</v>
      </c>
      <c r="O1100" s="10">
        <f t="shared" si="167"/>
        <v>67.909933064642857</v>
      </c>
      <c r="P1100" s="11">
        <f t="shared" si="168"/>
        <v>0.1322491393663931</v>
      </c>
    </row>
    <row r="1101" spans="1:16">
      <c r="A1101" s="9">
        <f t="shared" si="169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163"/>
        <v>314.7</v>
      </c>
      <c r="G1101" s="8"/>
      <c r="H1101" s="8"/>
      <c r="I1101" s="18">
        <f t="shared" si="165"/>
        <v>0</v>
      </c>
      <c r="J1101" s="18">
        <f t="shared" si="166"/>
        <v>0</v>
      </c>
      <c r="K1101" s="10">
        <f t="shared" si="164"/>
        <v>0</v>
      </c>
      <c r="L1101" s="10">
        <v>0</v>
      </c>
      <c r="M1101" s="10">
        <v>0</v>
      </c>
      <c r="N1101" s="201">
        <f t="shared" si="170"/>
        <v>0</v>
      </c>
      <c r="O1101" s="10">
        <f t="shared" si="167"/>
        <v>0</v>
      </c>
      <c r="P1101" s="11">
        <f t="shared" si="168"/>
        <v>0</v>
      </c>
    </row>
    <row r="1102" spans="1:16">
      <c r="A1102" s="9">
        <f t="shared" si="169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163"/>
        <v>368.4</v>
      </c>
      <c r="G1102" s="8"/>
      <c r="H1102" s="8"/>
      <c r="I1102" s="18">
        <f t="shared" si="165"/>
        <v>0</v>
      </c>
      <c r="J1102" s="18">
        <f t="shared" si="166"/>
        <v>0</v>
      </c>
      <c r="K1102" s="10">
        <f t="shared" si="164"/>
        <v>0</v>
      </c>
      <c r="L1102" s="10">
        <v>0</v>
      </c>
      <c r="M1102" s="10">
        <v>0</v>
      </c>
      <c r="N1102" s="201">
        <f t="shared" si="170"/>
        <v>0</v>
      </c>
      <c r="O1102" s="10">
        <f t="shared" si="167"/>
        <v>0</v>
      </c>
      <c r="P1102" s="11">
        <f t="shared" si="168"/>
        <v>0</v>
      </c>
    </row>
    <row r="1103" spans="1:16">
      <c r="A1103" s="9">
        <f t="shared" si="169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163"/>
        <v>506.3</v>
      </c>
      <c r="G1103" s="8">
        <v>15.9</v>
      </c>
      <c r="H1103" s="8">
        <v>15.9</v>
      </c>
      <c r="I1103" s="18">
        <f t="shared" si="165"/>
        <v>1.892857142857143E-2</v>
      </c>
      <c r="J1103" s="18">
        <f t="shared" si="166"/>
        <v>38.179117857142863</v>
      </c>
      <c r="K1103" s="10">
        <f t="shared" si="164"/>
        <v>14.038461636071432</v>
      </c>
      <c r="L1103" s="10">
        <v>14.748196428571429</v>
      </c>
      <c r="M1103" s="10">
        <v>0.94415714285714303</v>
      </c>
      <c r="N1103" s="201">
        <f t="shared" si="170"/>
        <v>0.94415714285714303</v>
      </c>
      <c r="O1103" s="10">
        <f t="shared" si="167"/>
        <v>67.909933064642857</v>
      </c>
      <c r="P1103" s="11">
        <f t="shared" si="168"/>
        <v>0.13412983026791003</v>
      </c>
    </row>
    <row r="1104" spans="1:16">
      <c r="A1104" s="9">
        <f t="shared" si="169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163"/>
        <v>312.3</v>
      </c>
      <c r="G1104" s="8"/>
      <c r="H1104" s="8"/>
      <c r="I1104" s="18">
        <f t="shared" si="165"/>
        <v>0</v>
      </c>
      <c r="J1104" s="18">
        <f t="shared" si="166"/>
        <v>0</v>
      </c>
      <c r="K1104" s="10">
        <f t="shared" si="164"/>
        <v>0</v>
      </c>
      <c r="L1104" s="10">
        <v>0</v>
      </c>
      <c r="M1104" s="10">
        <v>0</v>
      </c>
      <c r="N1104" s="201">
        <f t="shared" si="170"/>
        <v>0</v>
      </c>
      <c r="O1104" s="10">
        <f t="shared" si="167"/>
        <v>0</v>
      </c>
      <c r="P1104" s="11">
        <f t="shared" si="168"/>
        <v>0</v>
      </c>
    </row>
    <row r="1105" spans="1:16">
      <c r="A1105" s="9">
        <f t="shared" si="169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63"/>
        <v>774.9</v>
      </c>
      <c r="G1105" s="8"/>
      <c r="H1105" s="8"/>
      <c r="I1105" s="18">
        <f t="shared" si="165"/>
        <v>0</v>
      </c>
      <c r="J1105" s="18">
        <f t="shared" si="166"/>
        <v>0</v>
      </c>
      <c r="K1105" s="10">
        <f t="shared" si="164"/>
        <v>0</v>
      </c>
      <c r="L1105" s="10">
        <v>0</v>
      </c>
      <c r="M1105" s="10">
        <v>0</v>
      </c>
      <c r="N1105" s="201">
        <f t="shared" si="170"/>
        <v>0</v>
      </c>
      <c r="O1105" s="10">
        <f t="shared" si="167"/>
        <v>0</v>
      </c>
      <c r="P1105" s="11">
        <f t="shared" si="168"/>
        <v>0</v>
      </c>
    </row>
    <row r="1106" spans="1:16">
      <c r="A1106" s="9">
        <f t="shared" si="169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63"/>
        <v>776.8</v>
      </c>
      <c r="G1106" s="8"/>
      <c r="H1106" s="8"/>
      <c r="I1106" s="18">
        <f t="shared" si="165"/>
        <v>0</v>
      </c>
      <c r="J1106" s="18">
        <f t="shared" si="166"/>
        <v>0</v>
      </c>
      <c r="K1106" s="10">
        <f t="shared" si="164"/>
        <v>0</v>
      </c>
      <c r="L1106" s="10">
        <v>0</v>
      </c>
      <c r="M1106" s="10">
        <v>0</v>
      </c>
      <c r="N1106" s="201">
        <f t="shared" si="170"/>
        <v>0</v>
      </c>
      <c r="O1106" s="10">
        <f t="shared" si="167"/>
        <v>0</v>
      </c>
      <c r="P1106" s="11">
        <f t="shared" si="168"/>
        <v>0</v>
      </c>
    </row>
    <row r="1107" spans="1:16">
      <c r="A1107" s="9">
        <f t="shared" si="169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163"/>
        <v>312.8</v>
      </c>
      <c r="G1107" s="8"/>
      <c r="H1107" s="8"/>
      <c r="I1107" s="18">
        <f t="shared" si="165"/>
        <v>0</v>
      </c>
      <c r="J1107" s="18">
        <f t="shared" si="166"/>
        <v>0</v>
      </c>
      <c r="K1107" s="10">
        <f t="shared" si="164"/>
        <v>0</v>
      </c>
      <c r="L1107" s="10">
        <v>0</v>
      </c>
      <c r="M1107" s="10">
        <v>0</v>
      </c>
      <c r="N1107" s="201">
        <f t="shared" si="170"/>
        <v>0</v>
      </c>
      <c r="O1107" s="10">
        <f t="shared" si="167"/>
        <v>0</v>
      </c>
      <c r="P1107" s="11">
        <f t="shared" si="168"/>
        <v>0</v>
      </c>
    </row>
    <row r="1108" spans="1:16">
      <c r="A1108" s="9">
        <f t="shared" si="169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163"/>
        <v>317.2</v>
      </c>
      <c r="G1108" s="8"/>
      <c r="H1108" s="8"/>
      <c r="I1108" s="18">
        <f t="shared" si="165"/>
        <v>0</v>
      </c>
      <c r="J1108" s="18">
        <f t="shared" si="166"/>
        <v>0</v>
      </c>
      <c r="K1108" s="10">
        <f t="shared" si="164"/>
        <v>0</v>
      </c>
      <c r="L1108" s="10">
        <v>0</v>
      </c>
      <c r="M1108" s="10">
        <v>0</v>
      </c>
      <c r="N1108" s="201">
        <f t="shared" si="170"/>
        <v>0</v>
      </c>
      <c r="O1108" s="10">
        <f t="shared" si="167"/>
        <v>0</v>
      </c>
      <c r="P1108" s="11">
        <f t="shared" si="168"/>
        <v>0</v>
      </c>
    </row>
    <row r="1109" spans="1:16">
      <c r="A1109" s="9">
        <f t="shared" si="169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163"/>
        <v>329.5</v>
      </c>
      <c r="G1109" s="8"/>
      <c r="H1109" s="8"/>
      <c r="I1109" s="18">
        <f t="shared" si="165"/>
        <v>0</v>
      </c>
      <c r="J1109" s="18">
        <f t="shared" si="166"/>
        <v>0</v>
      </c>
      <c r="K1109" s="10">
        <f t="shared" si="164"/>
        <v>0</v>
      </c>
      <c r="L1109" s="10">
        <v>0</v>
      </c>
      <c r="M1109" s="10">
        <v>0</v>
      </c>
      <c r="N1109" s="201">
        <f t="shared" si="170"/>
        <v>0</v>
      </c>
      <c r="O1109" s="10">
        <f t="shared" si="167"/>
        <v>0</v>
      </c>
      <c r="P1109" s="11">
        <f t="shared" si="168"/>
        <v>0</v>
      </c>
    </row>
    <row r="1110" spans="1:16">
      <c r="A1110" s="9">
        <f t="shared" si="169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163"/>
        <v>314.2</v>
      </c>
      <c r="G1110" s="8"/>
      <c r="H1110" s="8"/>
      <c r="I1110" s="18">
        <f t="shared" si="165"/>
        <v>0</v>
      </c>
      <c r="J1110" s="18">
        <f t="shared" si="166"/>
        <v>0</v>
      </c>
      <c r="K1110" s="10">
        <f t="shared" si="164"/>
        <v>0</v>
      </c>
      <c r="L1110" s="10">
        <v>0</v>
      </c>
      <c r="M1110" s="10">
        <v>0</v>
      </c>
      <c r="N1110" s="201">
        <f t="shared" si="170"/>
        <v>0</v>
      </c>
      <c r="O1110" s="10">
        <f t="shared" si="167"/>
        <v>0</v>
      </c>
      <c r="P1110" s="11">
        <f t="shared" si="168"/>
        <v>0</v>
      </c>
    </row>
    <row r="1111" spans="1:16">
      <c r="A1111" s="9">
        <f t="shared" si="169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163"/>
        <v>317.7</v>
      </c>
      <c r="G1111" s="8"/>
      <c r="H1111" s="8"/>
      <c r="I1111" s="18">
        <f t="shared" si="165"/>
        <v>0</v>
      </c>
      <c r="J1111" s="18">
        <f t="shared" si="166"/>
        <v>0</v>
      </c>
      <c r="K1111" s="10">
        <f t="shared" si="164"/>
        <v>0</v>
      </c>
      <c r="L1111" s="10">
        <v>0</v>
      </c>
      <c r="M1111" s="10">
        <v>0</v>
      </c>
      <c r="N1111" s="201">
        <f t="shared" si="170"/>
        <v>0</v>
      </c>
      <c r="O1111" s="10">
        <f t="shared" si="167"/>
        <v>0</v>
      </c>
      <c r="P1111" s="11">
        <f t="shared" si="168"/>
        <v>0</v>
      </c>
    </row>
    <row r="1112" spans="1:16">
      <c r="A1112" s="9">
        <f t="shared" si="169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163"/>
        <v>197.7</v>
      </c>
      <c r="G1112" s="8"/>
      <c r="H1112" s="8"/>
      <c r="I1112" s="18">
        <f t="shared" si="165"/>
        <v>0</v>
      </c>
      <c r="J1112" s="18">
        <f t="shared" si="166"/>
        <v>0</v>
      </c>
      <c r="K1112" s="10">
        <f t="shared" si="164"/>
        <v>0</v>
      </c>
      <c r="L1112" s="10">
        <v>0</v>
      </c>
      <c r="M1112" s="10">
        <v>0</v>
      </c>
      <c r="N1112" s="201">
        <f t="shared" si="170"/>
        <v>0</v>
      </c>
      <c r="O1112" s="10">
        <f t="shared" si="167"/>
        <v>0</v>
      </c>
      <c r="P1112" s="11">
        <f t="shared" si="168"/>
        <v>0</v>
      </c>
    </row>
    <row r="1113" spans="1:16">
      <c r="A1113" s="9">
        <f t="shared" si="169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163"/>
        <v>208</v>
      </c>
      <c r="G1113" s="8"/>
      <c r="H1113" s="8"/>
      <c r="I1113" s="18">
        <f t="shared" si="165"/>
        <v>0</v>
      </c>
      <c r="J1113" s="18">
        <f t="shared" si="166"/>
        <v>0</v>
      </c>
      <c r="K1113" s="10">
        <f t="shared" si="164"/>
        <v>0</v>
      </c>
      <c r="L1113" s="10">
        <v>0</v>
      </c>
      <c r="M1113" s="10">
        <v>0</v>
      </c>
      <c r="N1113" s="201">
        <f t="shared" si="170"/>
        <v>0</v>
      </c>
      <c r="O1113" s="10">
        <f t="shared" si="167"/>
        <v>0</v>
      </c>
      <c r="P1113" s="11">
        <f t="shared" si="168"/>
        <v>0</v>
      </c>
    </row>
    <row r="1114" spans="1:16">
      <c r="A1114" s="9">
        <f t="shared" si="169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163"/>
        <v>147.1</v>
      </c>
      <c r="G1114" s="8"/>
      <c r="H1114" s="8"/>
      <c r="I1114" s="18">
        <f t="shared" si="165"/>
        <v>0</v>
      </c>
      <c r="J1114" s="18">
        <f t="shared" si="166"/>
        <v>0</v>
      </c>
      <c r="K1114" s="10">
        <f t="shared" si="164"/>
        <v>0</v>
      </c>
      <c r="L1114" s="10">
        <v>0</v>
      </c>
      <c r="M1114" s="10">
        <v>0</v>
      </c>
      <c r="N1114" s="201">
        <f t="shared" si="170"/>
        <v>0</v>
      </c>
      <c r="O1114" s="10">
        <f t="shared" si="167"/>
        <v>0</v>
      </c>
      <c r="P1114" s="11">
        <f t="shared" si="168"/>
        <v>0</v>
      </c>
    </row>
    <row r="1115" spans="1:16">
      <c r="A1115" s="9">
        <f t="shared" si="169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163"/>
        <v>145.5</v>
      </c>
      <c r="G1115" s="8"/>
      <c r="H1115" s="8"/>
      <c r="I1115" s="18">
        <f t="shared" si="165"/>
        <v>0</v>
      </c>
      <c r="J1115" s="18">
        <f t="shared" si="166"/>
        <v>0</v>
      </c>
      <c r="K1115" s="10">
        <f t="shared" si="164"/>
        <v>0</v>
      </c>
      <c r="L1115" s="10">
        <v>0</v>
      </c>
      <c r="M1115" s="10">
        <v>0</v>
      </c>
      <c r="N1115" s="201">
        <f t="shared" si="170"/>
        <v>0</v>
      </c>
      <c r="O1115" s="10">
        <f t="shared" si="167"/>
        <v>0</v>
      </c>
      <c r="P1115" s="11">
        <f t="shared" si="168"/>
        <v>0</v>
      </c>
    </row>
    <row r="1116" spans="1:16">
      <c r="A1116" s="9">
        <f t="shared" si="169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163"/>
        <v>160.5</v>
      </c>
      <c r="G1116" s="8"/>
      <c r="H1116" s="8"/>
      <c r="I1116" s="18">
        <f t="shared" si="165"/>
        <v>0</v>
      </c>
      <c r="J1116" s="18">
        <f t="shared" si="166"/>
        <v>0</v>
      </c>
      <c r="K1116" s="10">
        <f t="shared" si="164"/>
        <v>0</v>
      </c>
      <c r="L1116" s="10">
        <v>0</v>
      </c>
      <c r="M1116" s="10">
        <v>0</v>
      </c>
      <c r="N1116" s="201">
        <f t="shared" si="170"/>
        <v>0</v>
      </c>
      <c r="O1116" s="10">
        <f t="shared" si="167"/>
        <v>0</v>
      </c>
      <c r="P1116" s="11">
        <f t="shared" si="168"/>
        <v>0</v>
      </c>
    </row>
    <row r="1117" spans="1:16">
      <c r="A1117" s="9">
        <f t="shared" si="169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163"/>
        <v>69.400000000000006</v>
      </c>
      <c r="G1117" s="8"/>
      <c r="H1117" s="8"/>
      <c r="I1117" s="18">
        <f t="shared" si="165"/>
        <v>0</v>
      </c>
      <c r="J1117" s="18">
        <f t="shared" si="166"/>
        <v>0</v>
      </c>
      <c r="K1117" s="10">
        <f t="shared" si="164"/>
        <v>0</v>
      </c>
      <c r="L1117" s="10">
        <v>0</v>
      </c>
      <c r="M1117" s="10">
        <v>0</v>
      </c>
      <c r="N1117" s="201">
        <f t="shared" si="170"/>
        <v>0</v>
      </c>
      <c r="O1117" s="10">
        <f t="shared" si="167"/>
        <v>0</v>
      </c>
      <c r="P1117" s="11">
        <f t="shared" si="168"/>
        <v>0</v>
      </c>
    </row>
    <row r="1118" spans="1:16">
      <c r="A1118" s="9">
        <f t="shared" si="169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163"/>
        <v>167.7</v>
      </c>
      <c r="G1118" s="8"/>
      <c r="H1118" s="8"/>
      <c r="I1118" s="18">
        <f t="shared" si="165"/>
        <v>0</v>
      </c>
      <c r="J1118" s="18">
        <f t="shared" si="166"/>
        <v>0</v>
      </c>
      <c r="K1118" s="10">
        <f t="shared" si="164"/>
        <v>0</v>
      </c>
      <c r="L1118" s="10">
        <v>0</v>
      </c>
      <c r="M1118" s="10">
        <v>0</v>
      </c>
      <c r="N1118" s="201">
        <f t="shared" si="170"/>
        <v>0</v>
      </c>
      <c r="O1118" s="10">
        <f t="shared" si="167"/>
        <v>0</v>
      </c>
      <c r="P1118" s="11">
        <f t="shared" si="168"/>
        <v>0</v>
      </c>
    </row>
    <row r="1119" spans="1:16">
      <c r="A1119" s="9">
        <f t="shared" si="169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163"/>
        <v>221.9</v>
      </c>
      <c r="G1119" s="8"/>
      <c r="H1119" s="8"/>
      <c r="I1119" s="18">
        <f t="shared" si="165"/>
        <v>0</v>
      </c>
      <c r="J1119" s="18">
        <f t="shared" si="166"/>
        <v>0</v>
      </c>
      <c r="K1119" s="10">
        <f t="shared" si="164"/>
        <v>0</v>
      </c>
      <c r="L1119" s="10">
        <v>0</v>
      </c>
      <c r="M1119" s="10">
        <v>0</v>
      </c>
      <c r="N1119" s="201">
        <f t="shared" si="170"/>
        <v>0</v>
      </c>
      <c r="O1119" s="10">
        <f t="shared" si="167"/>
        <v>0</v>
      </c>
      <c r="P1119" s="11">
        <f t="shared" si="168"/>
        <v>0</v>
      </c>
    </row>
    <row r="1120" spans="1:16">
      <c r="A1120" s="9">
        <f t="shared" si="169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163"/>
        <v>142.19999999999999</v>
      </c>
      <c r="G1120" s="8"/>
      <c r="H1120" s="8"/>
      <c r="I1120" s="18">
        <f t="shared" si="165"/>
        <v>0</v>
      </c>
      <c r="J1120" s="18">
        <f t="shared" si="166"/>
        <v>0</v>
      </c>
      <c r="K1120" s="10">
        <f t="shared" si="164"/>
        <v>0</v>
      </c>
      <c r="L1120" s="10">
        <v>0</v>
      </c>
      <c r="M1120" s="10">
        <v>0</v>
      </c>
      <c r="N1120" s="201">
        <f t="shared" si="170"/>
        <v>0</v>
      </c>
      <c r="O1120" s="10">
        <f t="shared" si="167"/>
        <v>0</v>
      </c>
      <c r="P1120" s="11">
        <f t="shared" si="168"/>
        <v>0</v>
      </c>
    </row>
    <row r="1121" spans="1:16">
      <c r="A1121" s="9">
        <f t="shared" si="169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63"/>
        <v>534.29999999999995</v>
      </c>
      <c r="G1121" s="8"/>
      <c r="H1121" s="8"/>
      <c r="I1121" s="18">
        <f t="shared" si="165"/>
        <v>0</v>
      </c>
      <c r="J1121" s="18">
        <f t="shared" si="166"/>
        <v>0</v>
      </c>
      <c r="K1121" s="10">
        <f t="shared" si="164"/>
        <v>0</v>
      </c>
      <c r="L1121" s="10">
        <v>0</v>
      </c>
      <c r="M1121" s="10">
        <v>0</v>
      </c>
      <c r="N1121" s="201">
        <f t="shared" si="170"/>
        <v>0</v>
      </c>
      <c r="O1121" s="10">
        <f t="shared" si="167"/>
        <v>0</v>
      </c>
      <c r="P1121" s="11">
        <f t="shared" si="168"/>
        <v>0</v>
      </c>
    </row>
    <row r="1122" spans="1:16">
      <c r="A1122" s="9">
        <f t="shared" si="169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63"/>
        <v>387.1</v>
      </c>
      <c r="G1122" s="8"/>
      <c r="H1122" s="8"/>
      <c r="I1122" s="18">
        <f t="shared" si="165"/>
        <v>0</v>
      </c>
      <c r="J1122" s="18">
        <f t="shared" si="166"/>
        <v>0</v>
      </c>
      <c r="K1122" s="10">
        <f t="shared" si="164"/>
        <v>0</v>
      </c>
      <c r="L1122" s="10">
        <v>0</v>
      </c>
      <c r="M1122" s="10">
        <v>0</v>
      </c>
      <c r="N1122" s="201">
        <f t="shared" si="170"/>
        <v>0</v>
      </c>
      <c r="O1122" s="10">
        <f t="shared" si="167"/>
        <v>0</v>
      </c>
      <c r="P1122" s="11">
        <f t="shared" si="168"/>
        <v>0</v>
      </c>
    </row>
    <row r="1123" spans="1:16">
      <c r="A1123" s="9">
        <f t="shared" si="169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63"/>
        <v>1464.69</v>
      </c>
      <c r="G1123" s="8"/>
      <c r="H1123" s="8"/>
      <c r="I1123" s="18">
        <f t="shared" si="165"/>
        <v>0</v>
      </c>
      <c r="J1123" s="18">
        <f t="shared" si="166"/>
        <v>0</v>
      </c>
      <c r="K1123" s="10">
        <f t="shared" si="164"/>
        <v>0</v>
      </c>
      <c r="L1123" s="10">
        <v>0</v>
      </c>
      <c r="M1123" s="10">
        <v>0</v>
      </c>
      <c r="N1123" s="201">
        <f t="shared" si="170"/>
        <v>0</v>
      </c>
      <c r="O1123" s="10">
        <f t="shared" si="167"/>
        <v>0</v>
      </c>
      <c r="P1123" s="11">
        <f t="shared" si="168"/>
        <v>0</v>
      </c>
    </row>
    <row r="1124" spans="1:16">
      <c r="A1124" s="9">
        <f t="shared" si="169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63"/>
        <v>3203.8</v>
      </c>
      <c r="G1124" s="8">
        <v>127</v>
      </c>
      <c r="H1124" s="8">
        <v>127</v>
      </c>
      <c r="I1124" s="18">
        <f t="shared" si="165"/>
        <v>0.15119047619047618</v>
      </c>
      <c r="J1124" s="18">
        <f t="shared" si="166"/>
        <v>304.95270238095236</v>
      </c>
      <c r="K1124" s="10">
        <f t="shared" si="164"/>
        <v>112.13110866547619</v>
      </c>
      <c r="L1124" s="10">
        <v>117.80005952380951</v>
      </c>
      <c r="M1124" s="10">
        <v>7.5413809523809521</v>
      </c>
      <c r="N1124" s="201">
        <f t="shared" si="170"/>
        <v>7.5413809523809521</v>
      </c>
      <c r="O1124" s="10">
        <f t="shared" si="167"/>
        <v>542.42525152261896</v>
      </c>
      <c r="P1124" s="11">
        <f t="shared" si="168"/>
        <v>0.1693068392292337</v>
      </c>
    </row>
    <row r="1125" spans="1:16">
      <c r="A1125" s="9">
        <f t="shared" si="169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63"/>
        <v>4027.6</v>
      </c>
      <c r="G1125" s="96">
        <v>236</v>
      </c>
      <c r="H1125" s="96">
        <v>236</v>
      </c>
      <c r="I1125" s="18">
        <f t="shared" si="165"/>
        <v>0.28095238095238095</v>
      </c>
      <c r="J1125" s="18">
        <f t="shared" si="166"/>
        <v>566.68376190476192</v>
      </c>
      <c r="K1125" s="10">
        <f t="shared" si="164"/>
        <v>208.36961925238097</v>
      </c>
      <c r="L1125" s="10">
        <v>218.90404761904762</v>
      </c>
      <c r="M1125" s="10">
        <v>14.013904761904763</v>
      </c>
      <c r="N1125" s="201">
        <f t="shared" si="170"/>
        <v>14.013904761904763</v>
      </c>
      <c r="O1125" s="10">
        <f t="shared" si="167"/>
        <v>1007.9713335380952</v>
      </c>
      <c r="P1125" s="11">
        <f t="shared" si="168"/>
        <v>0.25026599799833532</v>
      </c>
    </row>
    <row r="1126" spans="1:16">
      <c r="A1126" s="9">
        <f t="shared" si="169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163"/>
        <v>318.5</v>
      </c>
      <c r="G1126" s="8"/>
      <c r="H1126" s="8"/>
      <c r="I1126" s="18">
        <f t="shared" si="165"/>
        <v>0</v>
      </c>
      <c r="J1126" s="18">
        <f t="shared" si="166"/>
        <v>0</v>
      </c>
      <c r="K1126" s="10">
        <f t="shared" si="164"/>
        <v>0</v>
      </c>
      <c r="L1126" s="10">
        <v>0</v>
      </c>
      <c r="M1126" s="10">
        <v>0</v>
      </c>
      <c r="N1126" s="201">
        <f t="shared" si="170"/>
        <v>0</v>
      </c>
      <c r="O1126" s="10">
        <f t="shared" si="167"/>
        <v>0</v>
      </c>
      <c r="P1126" s="11">
        <f t="shared" si="168"/>
        <v>0</v>
      </c>
    </row>
    <row r="1127" spans="1:16">
      <c r="A1127" s="9">
        <f t="shared" si="169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ref="F1127:F1184" si="171">C1127+D1127+E1127</f>
        <v>308</v>
      </c>
      <c r="G1127" s="8"/>
      <c r="H1127" s="8"/>
      <c r="I1127" s="18">
        <f t="shared" si="165"/>
        <v>0</v>
      </c>
      <c r="J1127" s="18">
        <f t="shared" si="166"/>
        <v>0</v>
      </c>
      <c r="K1127" s="10">
        <f t="shared" ref="K1127:K1184" si="172">J1127*0.3677</f>
        <v>0</v>
      </c>
      <c r="L1127" s="10">
        <v>0</v>
      </c>
      <c r="M1127" s="10">
        <v>0</v>
      </c>
      <c r="N1127" s="201">
        <f t="shared" si="170"/>
        <v>0</v>
      </c>
      <c r="O1127" s="10">
        <f t="shared" si="167"/>
        <v>0</v>
      </c>
      <c r="P1127" s="11">
        <f t="shared" si="168"/>
        <v>0</v>
      </c>
    </row>
    <row r="1128" spans="1:16">
      <c r="A1128" s="9">
        <f t="shared" si="169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si="171"/>
        <v>304</v>
      </c>
      <c r="G1128" s="8"/>
      <c r="H1128" s="8"/>
      <c r="I1128" s="18">
        <f t="shared" si="165"/>
        <v>0</v>
      </c>
      <c r="J1128" s="18">
        <f t="shared" si="166"/>
        <v>0</v>
      </c>
      <c r="K1128" s="10">
        <f t="shared" si="172"/>
        <v>0</v>
      </c>
      <c r="L1128" s="10">
        <v>0</v>
      </c>
      <c r="M1128" s="10">
        <v>0</v>
      </c>
      <c r="N1128" s="201">
        <f t="shared" si="170"/>
        <v>0</v>
      </c>
      <c r="O1128" s="10">
        <f t="shared" si="167"/>
        <v>0</v>
      </c>
      <c r="P1128" s="11">
        <f t="shared" si="168"/>
        <v>0</v>
      </c>
    </row>
    <row r="1129" spans="1:16">
      <c r="A1129" s="9">
        <f t="shared" si="169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171"/>
        <v>318.10000000000002</v>
      </c>
      <c r="G1129" s="8"/>
      <c r="H1129" s="8"/>
      <c r="I1129" s="18">
        <f t="shared" ref="I1129:I1188" si="173">H1129/840</f>
        <v>0</v>
      </c>
      <c r="J1129" s="18">
        <f t="shared" si="166"/>
        <v>0</v>
      </c>
      <c r="K1129" s="10">
        <f t="shared" si="172"/>
        <v>0</v>
      </c>
      <c r="L1129" s="10">
        <v>0</v>
      </c>
      <c r="M1129" s="10">
        <v>0</v>
      </c>
      <c r="N1129" s="201">
        <f t="shared" si="170"/>
        <v>0</v>
      </c>
      <c r="O1129" s="10">
        <f t="shared" si="167"/>
        <v>0</v>
      </c>
      <c r="P1129" s="11">
        <f t="shared" si="168"/>
        <v>0</v>
      </c>
    </row>
    <row r="1130" spans="1:16">
      <c r="A1130" s="9">
        <f t="shared" si="169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171"/>
        <v>203.7</v>
      </c>
      <c r="G1130" s="8"/>
      <c r="H1130" s="8"/>
      <c r="I1130" s="18">
        <f t="shared" si="173"/>
        <v>0</v>
      </c>
      <c r="J1130" s="18">
        <f t="shared" si="166"/>
        <v>0</v>
      </c>
      <c r="K1130" s="10">
        <f t="shared" si="172"/>
        <v>0</v>
      </c>
      <c r="L1130" s="10">
        <v>0</v>
      </c>
      <c r="M1130" s="10">
        <v>0</v>
      </c>
      <c r="N1130" s="201">
        <f t="shared" si="170"/>
        <v>0</v>
      </c>
      <c r="O1130" s="10">
        <f t="shared" si="167"/>
        <v>0</v>
      </c>
      <c r="P1130" s="11">
        <f t="shared" si="168"/>
        <v>0</v>
      </c>
    </row>
    <row r="1131" spans="1:16">
      <c r="A1131" s="9">
        <f t="shared" si="169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171"/>
        <v>341</v>
      </c>
      <c r="G1131" s="8"/>
      <c r="H1131" s="8"/>
      <c r="I1131" s="18">
        <f t="shared" si="173"/>
        <v>0</v>
      </c>
      <c r="J1131" s="18">
        <f t="shared" si="166"/>
        <v>0</v>
      </c>
      <c r="K1131" s="10">
        <f t="shared" si="172"/>
        <v>0</v>
      </c>
      <c r="L1131" s="10">
        <v>0</v>
      </c>
      <c r="M1131" s="10">
        <v>0</v>
      </c>
      <c r="N1131" s="201">
        <f t="shared" si="170"/>
        <v>0</v>
      </c>
      <c r="O1131" s="10">
        <f t="shared" si="167"/>
        <v>0</v>
      </c>
      <c r="P1131" s="11">
        <f t="shared" si="168"/>
        <v>0</v>
      </c>
    </row>
    <row r="1132" spans="1:16">
      <c r="A1132" s="9">
        <f t="shared" si="169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171"/>
        <v>154.69999999999999</v>
      </c>
      <c r="G1132" s="8"/>
      <c r="H1132" s="8"/>
      <c r="I1132" s="18">
        <f t="shared" si="173"/>
        <v>0</v>
      </c>
      <c r="J1132" s="18">
        <f t="shared" si="166"/>
        <v>0</v>
      </c>
      <c r="K1132" s="10">
        <f t="shared" si="172"/>
        <v>0</v>
      </c>
      <c r="L1132" s="10">
        <v>0</v>
      </c>
      <c r="M1132" s="10">
        <v>0</v>
      </c>
      <c r="N1132" s="201">
        <f t="shared" si="170"/>
        <v>0</v>
      </c>
      <c r="O1132" s="10">
        <f t="shared" si="167"/>
        <v>0</v>
      </c>
      <c r="P1132" s="11">
        <f t="shared" si="168"/>
        <v>0</v>
      </c>
    </row>
    <row r="1133" spans="1:16">
      <c r="A1133" s="9">
        <f t="shared" si="169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171"/>
        <v>415.2</v>
      </c>
      <c r="G1133" s="8"/>
      <c r="H1133" s="8"/>
      <c r="I1133" s="18">
        <f t="shared" si="173"/>
        <v>0</v>
      </c>
      <c r="J1133" s="18">
        <f t="shared" si="166"/>
        <v>0</v>
      </c>
      <c r="K1133" s="10">
        <f t="shared" si="172"/>
        <v>0</v>
      </c>
      <c r="L1133" s="10">
        <v>0</v>
      </c>
      <c r="M1133" s="10">
        <v>0</v>
      </c>
      <c r="N1133" s="201">
        <f t="shared" si="170"/>
        <v>0</v>
      </c>
      <c r="O1133" s="10">
        <f t="shared" si="167"/>
        <v>0</v>
      </c>
      <c r="P1133" s="11">
        <f t="shared" si="168"/>
        <v>0</v>
      </c>
    </row>
    <row r="1134" spans="1:16">
      <c r="A1134" s="9">
        <f t="shared" si="169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171"/>
        <v>108.5</v>
      </c>
      <c r="G1134" s="8"/>
      <c r="H1134" s="8"/>
      <c r="I1134" s="18">
        <f t="shared" si="173"/>
        <v>0</v>
      </c>
      <c r="J1134" s="18">
        <f t="shared" si="166"/>
        <v>0</v>
      </c>
      <c r="K1134" s="10">
        <f t="shared" si="172"/>
        <v>0</v>
      </c>
      <c r="L1134" s="10">
        <v>0</v>
      </c>
      <c r="M1134" s="10">
        <v>0</v>
      </c>
      <c r="N1134" s="201">
        <f t="shared" si="170"/>
        <v>0</v>
      </c>
      <c r="O1134" s="10">
        <f t="shared" si="167"/>
        <v>0</v>
      </c>
      <c r="P1134" s="11">
        <f t="shared" si="168"/>
        <v>0</v>
      </c>
    </row>
    <row r="1135" spans="1:16">
      <c r="A1135" s="9">
        <f t="shared" si="169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171"/>
        <v>144.4</v>
      </c>
      <c r="G1135" s="8"/>
      <c r="H1135" s="8"/>
      <c r="I1135" s="18">
        <f t="shared" si="173"/>
        <v>0</v>
      </c>
      <c r="J1135" s="18">
        <f t="shared" si="166"/>
        <v>0</v>
      </c>
      <c r="K1135" s="10">
        <f t="shared" si="172"/>
        <v>0</v>
      </c>
      <c r="L1135" s="10">
        <v>0</v>
      </c>
      <c r="M1135" s="10">
        <v>0</v>
      </c>
      <c r="N1135" s="201">
        <f t="shared" si="170"/>
        <v>0</v>
      </c>
      <c r="O1135" s="10">
        <f t="shared" si="167"/>
        <v>0</v>
      </c>
      <c r="P1135" s="11">
        <f t="shared" si="168"/>
        <v>0</v>
      </c>
    </row>
    <row r="1136" spans="1:16">
      <c r="A1136" s="9">
        <f t="shared" si="169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171"/>
        <v>325.10000000000002</v>
      </c>
      <c r="G1136" s="8"/>
      <c r="H1136" s="8"/>
      <c r="I1136" s="18">
        <f t="shared" si="173"/>
        <v>0</v>
      </c>
      <c r="J1136" s="18">
        <f t="shared" si="166"/>
        <v>0</v>
      </c>
      <c r="K1136" s="10">
        <f t="shared" si="172"/>
        <v>0</v>
      </c>
      <c r="L1136" s="10">
        <v>0</v>
      </c>
      <c r="M1136" s="10">
        <v>0</v>
      </c>
      <c r="N1136" s="201">
        <f t="shared" si="170"/>
        <v>0</v>
      </c>
      <c r="O1136" s="10">
        <f t="shared" si="167"/>
        <v>0</v>
      </c>
      <c r="P1136" s="11">
        <f t="shared" si="168"/>
        <v>0</v>
      </c>
    </row>
    <row r="1137" spans="1:16">
      <c r="A1137" s="9">
        <f t="shared" si="169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171"/>
        <v>116.4</v>
      </c>
      <c r="G1137" s="8"/>
      <c r="H1137" s="8"/>
      <c r="I1137" s="18">
        <f t="shared" si="173"/>
        <v>0</v>
      </c>
      <c r="J1137" s="18">
        <f t="shared" si="166"/>
        <v>0</v>
      </c>
      <c r="K1137" s="10">
        <f t="shared" si="172"/>
        <v>0</v>
      </c>
      <c r="L1137" s="10">
        <v>0</v>
      </c>
      <c r="M1137" s="10">
        <v>0</v>
      </c>
      <c r="N1137" s="201">
        <f t="shared" si="170"/>
        <v>0</v>
      </c>
      <c r="O1137" s="10">
        <f t="shared" si="167"/>
        <v>0</v>
      </c>
      <c r="P1137" s="11">
        <f t="shared" si="168"/>
        <v>0</v>
      </c>
    </row>
    <row r="1138" spans="1:16">
      <c r="A1138" s="9">
        <f t="shared" si="169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171"/>
        <v>323.89999999999998</v>
      </c>
      <c r="G1138" s="8"/>
      <c r="H1138" s="8"/>
      <c r="I1138" s="18">
        <f t="shared" si="173"/>
        <v>0</v>
      </c>
      <c r="J1138" s="18">
        <f t="shared" si="166"/>
        <v>0</v>
      </c>
      <c r="K1138" s="10">
        <f t="shared" si="172"/>
        <v>0</v>
      </c>
      <c r="L1138" s="10">
        <v>0</v>
      </c>
      <c r="M1138" s="10">
        <v>0</v>
      </c>
      <c r="N1138" s="201">
        <f t="shared" si="170"/>
        <v>0</v>
      </c>
      <c r="O1138" s="10">
        <f t="shared" si="167"/>
        <v>0</v>
      </c>
      <c r="P1138" s="11">
        <f t="shared" si="168"/>
        <v>0</v>
      </c>
    </row>
    <row r="1139" spans="1:16">
      <c r="A1139" s="9">
        <f t="shared" si="169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171"/>
        <v>176.7</v>
      </c>
      <c r="G1139" s="8"/>
      <c r="H1139" s="8"/>
      <c r="I1139" s="18">
        <f t="shared" si="173"/>
        <v>0</v>
      </c>
      <c r="J1139" s="18">
        <f t="shared" si="166"/>
        <v>0</v>
      </c>
      <c r="K1139" s="10">
        <f t="shared" si="172"/>
        <v>0</v>
      </c>
      <c r="L1139" s="10">
        <v>0</v>
      </c>
      <c r="M1139" s="10">
        <v>0</v>
      </c>
      <c r="N1139" s="201">
        <f t="shared" si="170"/>
        <v>0</v>
      </c>
      <c r="O1139" s="10">
        <f t="shared" si="167"/>
        <v>0</v>
      </c>
      <c r="P1139" s="11">
        <f t="shared" si="168"/>
        <v>0</v>
      </c>
    </row>
    <row r="1140" spans="1:16">
      <c r="A1140" s="9">
        <f t="shared" si="169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171"/>
        <v>248.4</v>
      </c>
      <c r="G1140" s="8"/>
      <c r="H1140" s="8"/>
      <c r="I1140" s="18">
        <f t="shared" si="173"/>
        <v>0</v>
      </c>
      <c r="J1140" s="18">
        <f t="shared" ref="J1140:J1202" si="174">I1140*$J$2</f>
        <v>0</v>
      </c>
      <c r="K1140" s="10">
        <f t="shared" si="172"/>
        <v>0</v>
      </c>
      <c r="L1140" s="10">
        <v>0</v>
      </c>
      <c r="M1140" s="10">
        <v>0</v>
      </c>
      <c r="N1140" s="201">
        <f t="shared" si="170"/>
        <v>0</v>
      </c>
      <c r="O1140" s="10">
        <f t="shared" ref="O1140:O1202" si="175">J1140+K1140+L1140+N1140</f>
        <v>0</v>
      </c>
      <c r="P1140" s="11">
        <f t="shared" ref="P1140:P1202" si="176">O1140/C1140</f>
        <v>0</v>
      </c>
    </row>
    <row r="1141" spans="1:16">
      <c r="A1141" s="9">
        <f t="shared" ref="A1141:A1204" si="177">A1140+1</f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171"/>
        <v>192.4</v>
      </c>
      <c r="G1141" s="8"/>
      <c r="H1141" s="8"/>
      <c r="I1141" s="18">
        <f t="shared" si="173"/>
        <v>0</v>
      </c>
      <c r="J1141" s="18">
        <f t="shared" si="174"/>
        <v>0</v>
      </c>
      <c r="K1141" s="10">
        <f t="shared" si="172"/>
        <v>0</v>
      </c>
      <c r="L1141" s="10">
        <v>0</v>
      </c>
      <c r="M1141" s="10">
        <v>0</v>
      </c>
      <c r="N1141" s="201">
        <f t="shared" ref="N1141:N1204" si="178">M1141*$N$2</f>
        <v>0</v>
      </c>
      <c r="O1141" s="10">
        <f t="shared" si="175"/>
        <v>0</v>
      </c>
      <c r="P1141" s="11">
        <f t="shared" si="176"/>
        <v>0</v>
      </c>
    </row>
    <row r="1142" spans="1:16">
      <c r="A1142" s="9">
        <f t="shared" si="177"/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171"/>
        <v>114.5</v>
      </c>
      <c r="G1142" s="8"/>
      <c r="H1142" s="8"/>
      <c r="I1142" s="18">
        <f t="shared" si="173"/>
        <v>0</v>
      </c>
      <c r="J1142" s="18">
        <f t="shared" si="174"/>
        <v>0</v>
      </c>
      <c r="K1142" s="10">
        <f t="shared" si="172"/>
        <v>0</v>
      </c>
      <c r="L1142" s="10">
        <v>0</v>
      </c>
      <c r="M1142" s="10">
        <v>0</v>
      </c>
      <c r="N1142" s="201">
        <f t="shared" si="178"/>
        <v>0</v>
      </c>
      <c r="O1142" s="10">
        <f t="shared" si="175"/>
        <v>0</v>
      </c>
      <c r="P1142" s="11">
        <f t="shared" si="176"/>
        <v>0</v>
      </c>
    </row>
    <row r="1143" spans="1:16">
      <c r="A1143" s="9">
        <f t="shared" si="177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171"/>
        <v>617.4</v>
      </c>
      <c r="G1143" s="8"/>
      <c r="H1143" s="8"/>
      <c r="I1143" s="18">
        <f t="shared" si="173"/>
        <v>0</v>
      </c>
      <c r="J1143" s="18">
        <f t="shared" si="174"/>
        <v>0</v>
      </c>
      <c r="K1143" s="10">
        <f t="shared" si="172"/>
        <v>0</v>
      </c>
      <c r="L1143" s="10">
        <v>0</v>
      </c>
      <c r="M1143" s="10">
        <v>0</v>
      </c>
      <c r="N1143" s="201">
        <f t="shared" si="178"/>
        <v>0</v>
      </c>
      <c r="O1143" s="10">
        <f t="shared" si="175"/>
        <v>0</v>
      </c>
      <c r="P1143" s="11">
        <f t="shared" si="176"/>
        <v>0</v>
      </c>
    </row>
    <row r="1144" spans="1:16">
      <c r="A1144" s="9">
        <f t="shared" si="177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171"/>
        <v>852.7</v>
      </c>
      <c r="G1144" s="8">
        <v>62</v>
      </c>
      <c r="H1144" s="8">
        <v>62</v>
      </c>
      <c r="I1144" s="18">
        <f t="shared" si="173"/>
        <v>7.3809523809523811E-2</v>
      </c>
      <c r="J1144" s="18">
        <f t="shared" si="174"/>
        <v>148.87454761904763</v>
      </c>
      <c r="K1144" s="10">
        <f t="shared" si="172"/>
        <v>54.741171159523816</v>
      </c>
      <c r="L1144" s="10">
        <v>57.508690476190473</v>
      </c>
      <c r="M1144" s="10">
        <v>3.6816190476190478</v>
      </c>
      <c r="N1144" s="201">
        <f t="shared" si="178"/>
        <v>3.6816190476190478</v>
      </c>
      <c r="O1144" s="10">
        <f t="shared" si="175"/>
        <v>264.80602830238098</v>
      </c>
      <c r="P1144" s="11">
        <f t="shared" si="176"/>
        <v>0.31055005078266795</v>
      </c>
    </row>
    <row r="1145" spans="1:16">
      <c r="A1145" s="9">
        <f t="shared" si="177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171"/>
        <v>70.099999999999994</v>
      </c>
      <c r="G1145" s="8"/>
      <c r="H1145" s="8"/>
      <c r="I1145" s="18">
        <f t="shared" si="173"/>
        <v>0</v>
      </c>
      <c r="J1145" s="18">
        <f t="shared" si="174"/>
        <v>0</v>
      </c>
      <c r="K1145" s="10">
        <f t="shared" si="172"/>
        <v>0</v>
      </c>
      <c r="L1145" s="10">
        <v>0</v>
      </c>
      <c r="M1145" s="10">
        <v>0</v>
      </c>
      <c r="N1145" s="201">
        <f t="shared" si="178"/>
        <v>0</v>
      </c>
      <c r="O1145" s="10">
        <f t="shared" si="175"/>
        <v>0</v>
      </c>
      <c r="P1145" s="11">
        <f t="shared" si="176"/>
        <v>0</v>
      </c>
    </row>
    <row r="1146" spans="1:16">
      <c r="A1146" s="9">
        <f t="shared" si="177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171"/>
        <v>60.6</v>
      </c>
      <c r="G1146" s="8"/>
      <c r="H1146" s="8"/>
      <c r="I1146" s="18">
        <f t="shared" si="173"/>
        <v>0</v>
      </c>
      <c r="J1146" s="18">
        <f t="shared" si="174"/>
        <v>0</v>
      </c>
      <c r="K1146" s="10">
        <f t="shared" si="172"/>
        <v>0</v>
      </c>
      <c r="L1146" s="10">
        <v>0</v>
      </c>
      <c r="M1146" s="10">
        <v>0</v>
      </c>
      <c r="N1146" s="201">
        <f t="shared" si="178"/>
        <v>0</v>
      </c>
      <c r="O1146" s="10">
        <f t="shared" si="175"/>
        <v>0</v>
      </c>
      <c r="P1146" s="11">
        <f t="shared" si="176"/>
        <v>0</v>
      </c>
    </row>
    <row r="1147" spans="1:16">
      <c r="A1147" s="9">
        <f t="shared" si="177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171"/>
        <v>66.45</v>
      </c>
      <c r="G1147" s="8"/>
      <c r="H1147" s="8"/>
      <c r="I1147" s="18">
        <f t="shared" si="173"/>
        <v>0</v>
      </c>
      <c r="J1147" s="18">
        <f t="shared" si="174"/>
        <v>0</v>
      </c>
      <c r="K1147" s="10">
        <f t="shared" si="172"/>
        <v>0</v>
      </c>
      <c r="L1147" s="10">
        <v>0</v>
      </c>
      <c r="M1147" s="10">
        <v>0</v>
      </c>
      <c r="N1147" s="201">
        <f t="shared" si="178"/>
        <v>0</v>
      </c>
      <c r="O1147" s="10">
        <f t="shared" si="175"/>
        <v>0</v>
      </c>
      <c r="P1147" s="11">
        <f t="shared" si="176"/>
        <v>0</v>
      </c>
    </row>
    <row r="1148" spans="1:16">
      <c r="A1148" s="9">
        <f t="shared" si="177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171"/>
        <v>76.5</v>
      </c>
      <c r="G1148" s="8"/>
      <c r="H1148" s="8"/>
      <c r="I1148" s="18">
        <f t="shared" si="173"/>
        <v>0</v>
      </c>
      <c r="J1148" s="18">
        <f t="shared" si="174"/>
        <v>0</v>
      </c>
      <c r="K1148" s="10">
        <f t="shared" si="172"/>
        <v>0</v>
      </c>
      <c r="L1148" s="10">
        <v>0</v>
      </c>
      <c r="M1148" s="10">
        <v>0</v>
      </c>
      <c r="N1148" s="201">
        <f t="shared" si="178"/>
        <v>0</v>
      </c>
      <c r="O1148" s="10">
        <f t="shared" si="175"/>
        <v>0</v>
      </c>
      <c r="P1148" s="11">
        <f t="shared" si="176"/>
        <v>0</v>
      </c>
    </row>
    <row r="1149" spans="1:16">
      <c r="A1149" s="9">
        <f t="shared" si="177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171"/>
        <v>26.4</v>
      </c>
      <c r="G1149" s="8"/>
      <c r="H1149" s="8"/>
      <c r="I1149" s="18">
        <f t="shared" si="173"/>
        <v>0</v>
      </c>
      <c r="J1149" s="18">
        <f t="shared" si="174"/>
        <v>0</v>
      </c>
      <c r="K1149" s="10">
        <f t="shared" si="172"/>
        <v>0</v>
      </c>
      <c r="L1149" s="10">
        <v>0</v>
      </c>
      <c r="M1149" s="10">
        <v>0</v>
      </c>
      <c r="N1149" s="201">
        <f t="shared" si="178"/>
        <v>0</v>
      </c>
      <c r="O1149" s="10">
        <f t="shared" si="175"/>
        <v>0</v>
      </c>
      <c r="P1149" s="11">
        <f t="shared" si="176"/>
        <v>0</v>
      </c>
    </row>
    <row r="1150" spans="1:16">
      <c r="A1150" s="9">
        <f t="shared" si="177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171"/>
        <v>85.8</v>
      </c>
      <c r="G1150" s="8"/>
      <c r="H1150" s="8"/>
      <c r="I1150" s="18">
        <f t="shared" si="173"/>
        <v>0</v>
      </c>
      <c r="J1150" s="18">
        <f t="shared" si="174"/>
        <v>0</v>
      </c>
      <c r="K1150" s="10">
        <f t="shared" si="172"/>
        <v>0</v>
      </c>
      <c r="L1150" s="10">
        <v>0</v>
      </c>
      <c r="M1150" s="10">
        <v>0</v>
      </c>
      <c r="N1150" s="201">
        <f t="shared" si="178"/>
        <v>0</v>
      </c>
      <c r="O1150" s="10">
        <f t="shared" si="175"/>
        <v>0</v>
      </c>
      <c r="P1150" s="11">
        <f t="shared" si="176"/>
        <v>0</v>
      </c>
    </row>
    <row r="1151" spans="1:16">
      <c r="A1151" s="9">
        <f t="shared" si="177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171"/>
        <v>125.9</v>
      </c>
      <c r="G1151" s="8"/>
      <c r="H1151" s="8"/>
      <c r="I1151" s="18">
        <f t="shared" si="173"/>
        <v>0</v>
      </c>
      <c r="J1151" s="18">
        <f t="shared" si="174"/>
        <v>0</v>
      </c>
      <c r="K1151" s="10">
        <f t="shared" si="172"/>
        <v>0</v>
      </c>
      <c r="L1151" s="10">
        <v>0</v>
      </c>
      <c r="M1151" s="10">
        <v>0</v>
      </c>
      <c r="N1151" s="201">
        <f t="shared" si="178"/>
        <v>0</v>
      </c>
      <c r="O1151" s="10">
        <f t="shared" si="175"/>
        <v>0</v>
      </c>
      <c r="P1151" s="11">
        <f t="shared" si="176"/>
        <v>0</v>
      </c>
    </row>
    <row r="1152" spans="1:16">
      <c r="A1152" s="9">
        <f t="shared" si="177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171"/>
        <v>81</v>
      </c>
      <c r="G1152" s="8"/>
      <c r="H1152" s="8"/>
      <c r="I1152" s="18">
        <f t="shared" si="173"/>
        <v>0</v>
      </c>
      <c r="J1152" s="18">
        <f t="shared" si="174"/>
        <v>0</v>
      </c>
      <c r="K1152" s="10">
        <f t="shared" si="172"/>
        <v>0</v>
      </c>
      <c r="L1152" s="10">
        <v>0</v>
      </c>
      <c r="M1152" s="10">
        <v>0</v>
      </c>
      <c r="N1152" s="201">
        <f t="shared" si="178"/>
        <v>0</v>
      </c>
      <c r="O1152" s="10">
        <f t="shared" si="175"/>
        <v>0</v>
      </c>
      <c r="P1152" s="11">
        <f t="shared" si="176"/>
        <v>0</v>
      </c>
    </row>
    <row r="1153" spans="1:16">
      <c r="A1153" s="9">
        <f t="shared" si="177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171"/>
        <v>62.4</v>
      </c>
      <c r="G1153" s="8"/>
      <c r="H1153" s="8"/>
      <c r="I1153" s="18">
        <f t="shared" si="173"/>
        <v>0</v>
      </c>
      <c r="J1153" s="18">
        <f t="shared" si="174"/>
        <v>0</v>
      </c>
      <c r="K1153" s="10">
        <f t="shared" si="172"/>
        <v>0</v>
      </c>
      <c r="L1153" s="10">
        <v>0</v>
      </c>
      <c r="M1153" s="10">
        <v>0</v>
      </c>
      <c r="N1153" s="201">
        <f t="shared" si="178"/>
        <v>0</v>
      </c>
      <c r="O1153" s="10">
        <f t="shared" si="175"/>
        <v>0</v>
      </c>
      <c r="P1153" s="11">
        <f t="shared" si="176"/>
        <v>0</v>
      </c>
    </row>
    <row r="1154" spans="1:16">
      <c r="A1154" s="9">
        <f t="shared" si="177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171"/>
        <v>35.4</v>
      </c>
      <c r="G1154" s="8"/>
      <c r="H1154" s="8"/>
      <c r="I1154" s="18">
        <f t="shared" si="173"/>
        <v>0</v>
      </c>
      <c r="J1154" s="18">
        <f t="shared" si="174"/>
        <v>0</v>
      </c>
      <c r="K1154" s="10">
        <f t="shared" si="172"/>
        <v>0</v>
      </c>
      <c r="L1154" s="10">
        <v>0</v>
      </c>
      <c r="M1154" s="10">
        <v>0</v>
      </c>
      <c r="N1154" s="201">
        <f t="shared" si="178"/>
        <v>0</v>
      </c>
      <c r="O1154" s="10">
        <f t="shared" si="175"/>
        <v>0</v>
      </c>
      <c r="P1154" s="11">
        <f t="shared" si="176"/>
        <v>0</v>
      </c>
    </row>
    <row r="1155" spans="1:16">
      <c r="A1155" s="9">
        <f t="shared" si="177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171"/>
        <v>71.2</v>
      </c>
      <c r="G1155" s="8"/>
      <c r="H1155" s="8"/>
      <c r="I1155" s="18">
        <f t="shared" si="173"/>
        <v>0</v>
      </c>
      <c r="J1155" s="18">
        <f t="shared" si="174"/>
        <v>0</v>
      </c>
      <c r="K1155" s="10">
        <f t="shared" si="172"/>
        <v>0</v>
      </c>
      <c r="L1155" s="10">
        <v>0</v>
      </c>
      <c r="M1155" s="10">
        <v>0</v>
      </c>
      <c r="N1155" s="201">
        <f t="shared" si="178"/>
        <v>0</v>
      </c>
      <c r="O1155" s="10">
        <f t="shared" si="175"/>
        <v>0</v>
      </c>
      <c r="P1155" s="11">
        <f t="shared" si="176"/>
        <v>0</v>
      </c>
    </row>
    <row r="1156" spans="1:16">
      <c r="A1156" s="9">
        <f t="shared" si="177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171"/>
        <v>78.3</v>
      </c>
      <c r="G1156" s="8"/>
      <c r="H1156" s="8"/>
      <c r="I1156" s="18">
        <f t="shared" si="173"/>
        <v>0</v>
      </c>
      <c r="J1156" s="18">
        <f t="shared" si="174"/>
        <v>0</v>
      </c>
      <c r="K1156" s="10">
        <f t="shared" si="172"/>
        <v>0</v>
      </c>
      <c r="L1156" s="10">
        <v>0</v>
      </c>
      <c r="M1156" s="10">
        <v>0</v>
      </c>
      <c r="N1156" s="201">
        <f t="shared" si="178"/>
        <v>0</v>
      </c>
      <c r="O1156" s="10">
        <f t="shared" si="175"/>
        <v>0</v>
      </c>
      <c r="P1156" s="11">
        <f t="shared" si="176"/>
        <v>0</v>
      </c>
    </row>
    <row r="1157" spans="1:16">
      <c r="A1157" s="9">
        <f t="shared" si="177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171"/>
        <v>69.400000000000006</v>
      </c>
      <c r="G1157" s="8"/>
      <c r="H1157" s="8"/>
      <c r="I1157" s="18">
        <f t="shared" si="173"/>
        <v>0</v>
      </c>
      <c r="J1157" s="18">
        <f t="shared" si="174"/>
        <v>0</v>
      </c>
      <c r="K1157" s="10">
        <f t="shared" si="172"/>
        <v>0</v>
      </c>
      <c r="L1157" s="10">
        <v>0</v>
      </c>
      <c r="M1157" s="10">
        <v>0</v>
      </c>
      <c r="N1157" s="201">
        <f t="shared" si="178"/>
        <v>0</v>
      </c>
      <c r="O1157" s="10">
        <f t="shared" si="175"/>
        <v>0</v>
      </c>
      <c r="P1157" s="11">
        <f t="shared" si="176"/>
        <v>0</v>
      </c>
    </row>
    <row r="1158" spans="1:16">
      <c r="A1158" s="9">
        <f t="shared" si="177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171"/>
        <v>67.099999999999994</v>
      </c>
      <c r="G1158" s="8"/>
      <c r="H1158" s="8"/>
      <c r="I1158" s="18">
        <f t="shared" si="173"/>
        <v>0</v>
      </c>
      <c r="J1158" s="18">
        <f t="shared" si="174"/>
        <v>0</v>
      </c>
      <c r="K1158" s="10">
        <f t="shared" si="172"/>
        <v>0</v>
      </c>
      <c r="L1158" s="10">
        <v>0</v>
      </c>
      <c r="M1158" s="10">
        <v>0</v>
      </c>
      <c r="N1158" s="201">
        <f t="shared" si="178"/>
        <v>0</v>
      </c>
      <c r="O1158" s="10">
        <f t="shared" si="175"/>
        <v>0</v>
      </c>
      <c r="P1158" s="11">
        <f t="shared" si="176"/>
        <v>0</v>
      </c>
    </row>
    <row r="1159" spans="1:16">
      <c r="A1159" s="9">
        <f t="shared" si="177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171"/>
        <v>19.600000000000001</v>
      </c>
      <c r="G1159" s="8"/>
      <c r="H1159" s="8"/>
      <c r="I1159" s="18">
        <f t="shared" si="173"/>
        <v>0</v>
      </c>
      <c r="J1159" s="18">
        <f t="shared" si="174"/>
        <v>0</v>
      </c>
      <c r="K1159" s="10">
        <f t="shared" si="172"/>
        <v>0</v>
      </c>
      <c r="L1159" s="10">
        <v>0</v>
      </c>
      <c r="M1159" s="10">
        <v>0</v>
      </c>
      <c r="N1159" s="201">
        <f t="shared" si="178"/>
        <v>0</v>
      </c>
      <c r="O1159" s="10">
        <f t="shared" si="175"/>
        <v>0</v>
      </c>
      <c r="P1159" s="11">
        <f t="shared" si="176"/>
        <v>0</v>
      </c>
    </row>
    <row r="1160" spans="1:16">
      <c r="A1160" s="9">
        <f t="shared" si="177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171"/>
        <v>310.10000000000002</v>
      </c>
      <c r="G1160" s="8"/>
      <c r="H1160" s="8"/>
      <c r="I1160" s="18">
        <f t="shared" si="173"/>
        <v>0</v>
      </c>
      <c r="J1160" s="18">
        <f t="shared" si="174"/>
        <v>0</v>
      </c>
      <c r="K1160" s="10">
        <f t="shared" si="172"/>
        <v>0</v>
      </c>
      <c r="L1160" s="10">
        <v>0</v>
      </c>
      <c r="M1160" s="10">
        <v>0</v>
      </c>
      <c r="N1160" s="201">
        <f t="shared" si="178"/>
        <v>0</v>
      </c>
      <c r="O1160" s="10">
        <f t="shared" si="175"/>
        <v>0</v>
      </c>
      <c r="P1160" s="11">
        <f t="shared" si="176"/>
        <v>0</v>
      </c>
    </row>
    <row r="1161" spans="1:16">
      <c r="A1161" s="9">
        <f t="shared" si="177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171"/>
        <v>384.2</v>
      </c>
      <c r="G1161" s="8"/>
      <c r="H1161" s="8"/>
      <c r="I1161" s="18">
        <f t="shared" si="173"/>
        <v>0</v>
      </c>
      <c r="J1161" s="18">
        <f t="shared" si="174"/>
        <v>0</v>
      </c>
      <c r="K1161" s="10">
        <f t="shared" si="172"/>
        <v>0</v>
      </c>
      <c r="L1161" s="10">
        <v>0</v>
      </c>
      <c r="M1161" s="10">
        <v>0</v>
      </c>
      <c r="N1161" s="201">
        <f t="shared" si="178"/>
        <v>0</v>
      </c>
      <c r="O1161" s="10">
        <f t="shared" si="175"/>
        <v>0</v>
      </c>
      <c r="P1161" s="11">
        <f t="shared" si="176"/>
        <v>0</v>
      </c>
    </row>
    <row r="1162" spans="1:16">
      <c r="A1162" s="9">
        <f t="shared" si="177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171"/>
        <v>387.4</v>
      </c>
      <c r="G1162" s="8"/>
      <c r="H1162" s="8"/>
      <c r="I1162" s="18">
        <f t="shared" si="173"/>
        <v>0</v>
      </c>
      <c r="J1162" s="18">
        <f t="shared" si="174"/>
        <v>0</v>
      </c>
      <c r="K1162" s="10">
        <f t="shared" si="172"/>
        <v>0</v>
      </c>
      <c r="L1162" s="10">
        <v>0</v>
      </c>
      <c r="M1162" s="10">
        <v>0</v>
      </c>
      <c r="N1162" s="201">
        <f t="shared" si="178"/>
        <v>0</v>
      </c>
      <c r="O1162" s="10">
        <f t="shared" si="175"/>
        <v>0</v>
      </c>
      <c r="P1162" s="11">
        <f t="shared" si="176"/>
        <v>0</v>
      </c>
    </row>
    <row r="1163" spans="1:16">
      <c r="A1163" s="9">
        <f t="shared" si="177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171"/>
        <v>306.2</v>
      </c>
      <c r="G1163" s="8"/>
      <c r="H1163" s="8"/>
      <c r="I1163" s="18">
        <f t="shared" si="173"/>
        <v>0</v>
      </c>
      <c r="J1163" s="18">
        <f t="shared" si="174"/>
        <v>0</v>
      </c>
      <c r="K1163" s="10">
        <f t="shared" si="172"/>
        <v>0</v>
      </c>
      <c r="L1163" s="10">
        <v>0</v>
      </c>
      <c r="M1163" s="10">
        <v>0</v>
      </c>
      <c r="N1163" s="201">
        <f t="shared" si="178"/>
        <v>0</v>
      </c>
      <c r="O1163" s="10">
        <f t="shared" si="175"/>
        <v>0</v>
      </c>
      <c r="P1163" s="11">
        <f t="shared" si="176"/>
        <v>0</v>
      </c>
    </row>
    <row r="1164" spans="1:16">
      <c r="A1164" s="9">
        <f t="shared" si="177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171"/>
        <v>407.7</v>
      </c>
      <c r="G1164" s="8"/>
      <c r="H1164" s="8"/>
      <c r="I1164" s="18">
        <f t="shared" si="173"/>
        <v>0</v>
      </c>
      <c r="J1164" s="18">
        <f t="shared" si="174"/>
        <v>0</v>
      </c>
      <c r="K1164" s="10">
        <f t="shared" si="172"/>
        <v>0</v>
      </c>
      <c r="L1164" s="10">
        <v>0</v>
      </c>
      <c r="M1164" s="10">
        <v>0</v>
      </c>
      <c r="N1164" s="201">
        <f t="shared" si="178"/>
        <v>0</v>
      </c>
      <c r="O1164" s="10">
        <f t="shared" si="175"/>
        <v>0</v>
      </c>
      <c r="P1164" s="11">
        <f t="shared" si="176"/>
        <v>0</v>
      </c>
    </row>
    <row r="1165" spans="1:16">
      <c r="A1165" s="9">
        <f t="shared" si="177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171"/>
        <v>304.3</v>
      </c>
      <c r="G1165" s="8"/>
      <c r="H1165" s="8"/>
      <c r="I1165" s="18">
        <f t="shared" si="173"/>
        <v>0</v>
      </c>
      <c r="J1165" s="18">
        <f t="shared" si="174"/>
        <v>0</v>
      </c>
      <c r="K1165" s="10">
        <f t="shared" si="172"/>
        <v>0</v>
      </c>
      <c r="L1165" s="10">
        <v>0</v>
      </c>
      <c r="M1165" s="10">
        <v>0</v>
      </c>
      <c r="N1165" s="201">
        <f t="shared" si="178"/>
        <v>0</v>
      </c>
      <c r="O1165" s="10">
        <f t="shared" si="175"/>
        <v>0</v>
      </c>
      <c r="P1165" s="11">
        <f t="shared" si="176"/>
        <v>0</v>
      </c>
    </row>
    <row r="1166" spans="1:16">
      <c r="A1166" s="9">
        <f t="shared" si="177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171"/>
        <v>413.7</v>
      </c>
      <c r="G1166" s="8"/>
      <c r="H1166" s="8"/>
      <c r="I1166" s="18">
        <f t="shared" si="173"/>
        <v>0</v>
      </c>
      <c r="J1166" s="18">
        <f t="shared" si="174"/>
        <v>0</v>
      </c>
      <c r="K1166" s="10">
        <f t="shared" si="172"/>
        <v>0</v>
      </c>
      <c r="L1166" s="10">
        <v>0</v>
      </c>
      <c r="M1166" s="10">
        <v>0</v>
      </c>
      <c r="N1166" s="201">
        <f t="shared" si="178"/>
        <v>0</v>
      </c>
      <c r="O1166" s="10">
        <f t="shared" si="175"/>
        <v>0</v>
      </c>
      <c r="P1166" s="11">
        <f t="shared" si="176"/>
        <v>0</v>
      </c>
    </row>
    <row r="1167" spans="1:16">
      <c r="A1167" s="9">
        <f t="shared" si="177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171"/>
        <v>387.6</v>
      </c>
      <c r="G1167" s="8"/>
      <c r="H1167" s="8"/>
      <c r="I1167" s="18">
        <f t="shared" si="173"/>
        <v>0</v>
      </c>
      <c r="J1167" s="18">
        <f t="shared" si="174"/>
        <v>0</v>
      </c>
      <c r="K1167" s="10">
        <f t="shared" si="172"/>
        <v>0</v>
      </c>
      <c r="L1167" s="10">
        <v>0</v>
      </c>
      <c r="M1167" s="10">
        <v>0</v>
      </c>
      <c r="N1167" s="201">
        <f t="shared" si="178"/>
        <v>0</v>
      </c>
      <c r="O1167" s="10">
        <f t="shared" si="175"/>
        <v>0</v>
      </c>
      <c r="P1167" s="11">
        <f t="shared" si="176"/>
        <v>0</v>
      </c>
    </row>
    <row r="1168" spans="1:16">
      <c r="A1168" s="9">
        <f t="shared" si="177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171"/>
        <v>189.8</v>
      </c>
      <c r="G1168" s="8"/>
      <c r="H1168" s="8"/>
      <c r="I1168" s="18">
        <f t="shared" si="173"/>
        <v>0</v>
      </c>
      <c r="J1168" s="18">
        <f t="shared" si="174"/>
        <v>0</v>
      </c>
      <c r="K1168" s="10">
        <f t="shared" si="172"/>
        <v>0</v>
      </c>
      <c r="L1168" s="10">
        <v>0</v>
      </c>
      <c r="M1168" s="10">
        <v>0</v>
      </c>
      <c r="N1168" s="201">
        <f t="shared" si="178"/>
        <v>0</v>
      </c>
      <c r="O1168" s="10">
        <f t="shared" si="175"/>
        <v>0</v>
      </c>
      <c r="P1168" s="11">
        <f t="shared" si="176"/>
        <v>0</v>
      </c>
    </row>
    <row r="1169" spans="1:16">
      <c r="A1169" s="9">
        <f t="shared" si="177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171"/>
        <v>372.5</v>
      </c>
      <c r="G1169" s="8"/>
      <c r="H1169" s="8"/>
      <c r="I1169" s="18">
        <f t="shared" si="173"/>
        <v>0</v>
      </c>
      <c r="J1169" s="18">
        <f t="shared" si="174"/>
        <v>0</v>
      </c>
      <c r="K1169" s="10">
        <f t="shared" si="172"/>
        <v>0</v>
      </c>
      <c r="L1169" s="10">
        <v>0</v>
      </c>
      <c r="M1169" s="10">
        <v>0</v>
      </c>
      <c r="N1169" s="201">
        <f t="shared" si="178"/>
        <v>0</v>
      </c>
      <c r="O1169" s="10">
        <f t="shared" si="175"/>
        <v>0</v>
      </c>
      <c r="P1169" s="11">
        <f t="shared" si="176"/>
        <v>0</v>
      </c>
    </row>
    <row r="1170" spans="1:16">
      <c r="A1170" s="9">
        <f t="shared" si="177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171"/>
        <v>370.7</v>
      </c>
      <c r="G1170" s="8"/>
      <c r="H1170" s="8"/>
      <c r="I1170" s="18">
        <f t="shared" si="173"/>
        <v>0</v>
      </c>
      <c r="J1170" s="18">
        <f t="shared" si="174"/>
        <v>0</v>
      </c>
      <c r="K1170" s="10">
        <f t="shared" si="172"/>
        <v>0</v>
      </c>
      <c r="L1170" s="10">
        <v>0</v>
      </c>
      <c r="M1170" s="10">
        <v>0</v>
      </c>
      <c r="N1170" s="201">
        <f t="shared" si="178"/>
        <v>0</v>
      </c>
      <c r="O1170" s="10">
        <f t="shared" si="175"/>
        <v>0</v>
      </c>
      <c r="P1170" s="11">
        <f t="shared" si="176"/>
        <v>0</v>
      </c>
    </row>
    <row r="1171" spans="1:16">
      <c r="A1171" s="9">
        <f t="shared" si="177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171"/>
        <v>409.1</v>
      </c>
      <c r="G1171" s="8"/>
      <c r="H1171" s="8"/>
      <c r="I1171" s="18">
        <f t="shared" si="173"/>
        <v>0</v>
      </c>
      <c r="J1171" s="18">
        <f t="shared" si="174"/>
        <v>0</v>
      </c>
      <c r="K1171" s="10">
        <f t="shared" si="172"/>
        <v>0</v>
      </c>
      <c r="L1171" s="10">
        <v>0</v>
      </c>
      <c r="M1171" s="10">
        <v>0</v>
      </c>
      <c r="N1171" s="201">
        <f t="shared" si="178"/>
        <v>0</v>
      </c>
      <c r="O1171" s="10">
        <f t="shared" si="175"/>
        <v>0</v>
      </c>
      <c r="P1171" s="11">
        <f t="shared" si="176"/>
        <v>0</v>
      </c>
    </row>
    <row r="1172" spans="1:16">
      <c r="A1172" s="9">
        <f t="shared" si="177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171"/>
        <v>373.1</v>
      </c>
      <c r="G1172" s="8"/>
      <c r="H1172" s="8"/>
      <c r="I1172" s="18">
        <f t="shared" si="173"/>
        <v>0</v>
      </c>
      <c r="J1172" s="18">
        <f t="shared" si="174"/>
        <v>0</v>
      </c>
      <c r="K1172" s="10">
        <f t="shared" si="172"/>
        <v>0</v>
      </c>
      <c r="L1172" s="10">
        <v>0</v>
      </c>
      <c r="M1172" s="10">
        <v>0</v>
      </c>
      <c r="N1172" s="201">
        <f t="shared" si="178"/>
        <v>0</v>
      </c>
      <c r="O1172" s="10">
        <f t="shared" si="175"/>
        <v>0</v>
      </c>
      <c r="P1172" s="11">
        <f t="shared" si="176"/>
        <v>0</v>
      </c>
    </row>
    <row r="1173" spans="1:16">
      <c r="A1173" s="9">
        <f t="shared" si="177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171"/>
        <v>374</v>
      </c>
      <c r="G1173" s="8"/>
      <c r="H1173" s="8"/>
      <c r="I1173" s="18">
        <f t="shared" si="173"/>
        <v>0</v>
      </c>
      <c r="J1173" s="18">
        <f t="shared" si="174"/>
        <v>0</v>
      </c>
      <c r="K1173" s="10">
        <f t="shared" si="172"/>
        <v>0</v>
      </c>
      <c r="L1173" s="10">
        <v>0</v>
      </c>
      <c r="M1173" s="10">
        <v>0</v>
      </c>
      <c r="N1173" s="201">
        <f t="shared" si="178"/>
        <v>0</v>
      </c>
      <c r="O1173" s="10">
        <f t="shared" si="175"/>
        <v>0</v>
      </c>
      <c r="P1173" s="11">
        <f t="shared" si="176"/>
        <v>0</v>
      </c>
    </row>
    <row r="1174" spans="1:16">
      <c r="A1174" s="9">
        <f t="shared" si="177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171"/>
        <v>327.2</v>
      </c>
      <c r="G1174" s="8"/>
      <c r="H1174" s="8"/>
      <c r="I1174" s="18">
        <f t="shared" si="173"/>
        <v>0</v>
      </c>
      <c r="J1174" s="18">
        <f t="shared" si="174"/>
        <v>0</v>
      </c>
      <c r="K1174" s="10">
        <f t="shared" si="172"/>
        <v>0</v>
      </c>
      <c r="L1174" s="10">
        <v>0</v>
      </c>
      <c r="M1174" s="10">
        <v>0</v>
      </c>
      <c r="N1174" s="201">
        <f t="shared" si="178"/>
        <v>0</v>
      </c>
      <c r="O1174" s="10">
        <f t="shared" si="175"/>
        <v>0</v>
      </c>
      <c r="P1174" s="11">
        <f t="shared" si="176"/>
        <v>0</v>
      </c>
    </row>
    <row r="1175" spans="1:16">
      <c r="A1175" s="9">
        <f t="shared" si="177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171"/>
        <v>198.1</v>
      </c>
      <c r="G1175" s="8"/>
      <c r="H1175" s="8"/>
      <c r="I1175" s="18">
        <f t="shared" si="173"/>
        <v>0</v>
      </c>
      <c r="J1175" s="18">
        <f t="shared" si="174"/>
        <v>0</v>
      </c>
      <c r="K1175" s="10">
        <f t="shared" si="172"/>
        <v>0</v>
      </c>
      <c r="L1175" s="10">
        <v>0</v>
      </c>
      <c r="M1175" s="10">
        <v>0</v>
      </c>
      <c r="N1175" s="201">
        <f t="shared" si="178"/>
        <v>0</v>
      </c>
      <c r="O1175" s="10">
        <f t="shared" si="175"/>
        <v>0</v>
      </c>
      <c r="P1175" s="11">
        <f t="shared" si="176"/>
        <v>0</v>
      </c>
    </row>
    <row r="1176" spans="1:16">
      <c r="A1176" s="9">
        <f t="shared" si="177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171"/>
        <v>308</v>
      </c>
      <c r="G1176" s="8"/>
      <c r="H1176" s="8"/>
      <c r="I1176" s="18">
        <f t="shared" si="173"/>
        <v>0</v>
      </c>
      <c r="J1176" s="18">
        <f t="shared" si="174"/>
        <v>0</v>
      </c>
      <c r="K1176" s="10">
        <f t="shared" si="172"/>
        <v>0</v>
      </c>
      <c r="L1176" s="10">
        <v>0</v>
      </c>
      <c r="M1176" s="10">
        <v>0</v>
      </c>
      <c r="N1176" s="201">
        <f t="shared" si="178"/>
        <v>0</v>
      </c>
      <c r="O1176" s="10">
        <f t="shared" si="175"/>
        <v>0</v>
      </c>
      <c r="P1176" s="11">
        <f t="shared" si="176"/>
        <v>0</v>
      </c>
    </row>
    <row r="1177" spans="1:16">
      <c r="A1177" s="9">
        <f t="shared" si="177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171"/>
        <v>333.2</v>
      </c>
      <c r="G1177" s="8"/>
      <c r="H1177" s="8"/>
      <c r="I1177" s="18">
        <f t="shared" si="173"/>
        <v>0</v>
      </c>
      <c r="J1177" s="18">
        <f t="shared" si="174"/>
        <v>0</v>
      </c>
      <c r="K1177" s="10">
        <f t="shared" si="172"/>
        <v>0</v>
      </c>
      <c r="L1177" s="10">
        <v>0</v>
      </c>
      <c r="M1177" s="10">
        <v>0</v>
      </c>
      <c r="N1177" s="201">
        <f t="shared" si="178"/>
        <v>0</v>
      </c>
      <c r="O1177" s="10">
        <f t="shared" si="175"/>
        <v>0</v>
      </c>
      <c r="P1177" s="11">
        <f t="shared" si="176"/>
        <v>0</v>
      </c>
    </row>
    <row r="1178" spans="1:16">
      <c r="A1178" s="9">
        <f t="shared" si="177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171"/>
        <v>356.2</v>
      </c>
      <c r="G1178" s="8"/>
      <c r="H1178" s="8"/>
      <c r="I1178" s="18">
        <f t="shared" si="173"/>
        <v>0</v>
      </c>
      <c r="J1178" s="18">
        <f t="shared" si="174"/>
        <v>0</v>
      </c>
      <c r="K1178" s="10">
        <f t="shared" si="172"/>
        <v>0</v>
      </c>
      <c r="L1178" s="10">
        <v>0</v>
      </c>
      <c r="M1178" s="10">
        <v>0</v>
      </c>
      <c r="N1178" s="201">
        <f t="shared" si="178"/>
        <v>0</v>
      </c>
      <c r="O1178" s="10">
        <f t="shared" si="175"/>
        <v>0</v>
      </c>
      <c r="P1178" s="11">
        <f t="shared" si="176"/>
        <v>0</v>
      </c>
    </row>
    <row r="1179" spans="1:16">
      <c r="A1179" s="9">
        <f t="shared" si="177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171"/>
        <v>339.8</v>
      </c>
      <c r="G1179" s="8"/>
      <c r="H1179" s="8"/>
      <c r="I1179" s="18">
        <f t="shared" si="173"/>
        <v>0</v>
      </c>
      <c r="J1179" s="18">
        <f t="shared" si="174"/>
        <v>0</v>
      </c>
      <c r="K1179" s="10">
        <f t="shared" si="172"/>
        <v>0</v>
      </c>
      <c r="L1179" s="10">
        <v>0</v>
      </c>
      <c r="M1179" s="10">
        <v>0</v>
      </c>
      <c r="N1179" s="201">
        <f t="shared" si="178"/>
        <v>0</v>
      </c>
      <c r="O1179" s="10">
        <f t="shared" si="175"/>
        <v>0</v>
      </c>
      <c r="P1179" s="11">
        <f t="shared" si="176"/>
        <v>0</v>
      </c>
    </row>
    <row r="1180" spans="1:16">
      <c r="A1180" s="9">
        <f t="shared" si="177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171"/>
        <v>392.1</v>
      </c>
      <c r="G1180" s="8"/>
      <c r="H1180" s="8"/>
      <c r="I1180" s="18">
        <f t="shared" si="173"/>
        <v>0</v>
      </c>
      <c r="J1180" s="18">
        <f t="shared" si="174"/>
        <v>0</v>
      </c>
      <c r="K1180" s="10">
        <f t="shared" si="172"/>
        <v>0</v>
      </c>
      <c r="L1180" s="10">
        <v>0</v>
      </c>
      <c r="M1180" s="10">
        <v>0</v>
      </c>
      <c r="N1180" s="201">
        <f t="shared" si="178"/>
        <v>0</v>
      </c>
      <c r="O1180" s="10">
        <f t="shared" si="175"/>
        <v>0</v>
      </c>
      <c r="P1180" s="11">
        <f t="shared" si="176"/>
        <v>0</v>
      </c>
    </row>
    <row r="1181" spans="1:16">
      <c r="A1181" s="9">
        <f t="shared" si="177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171"/>
        <v>355.1</v>
      </c>
      <c r="G1181" s="8"/>
      <c r="H1181" s="8"/>
      <c r="I1181" s="18">
        <f t="shared" si="173"/>
        <v>0</v>
      </c>
      <c r="J1181" s="18">
        <f t="shared" si="174"/>
        <v>0</v>
      </c>
      <c r="K1181" s="10">
        <f t="shared" si="172"/>
        <v>0</v>
      </c>
      <c r="L1181" s="10">
        <v>0</v>
      </c>
      <c r="M1181" s="10">
        <v>0</v>
      </c>
      <c r="N1181" s="201">
        <f t="shared" si="178"/>
        <v>0</v>
      </c>
      <c r="O1181" s="10">
        <f t="shared" si="175"/>
        <v>0</v>
      </c>
      <c r="P1181" s="11">
        <f t="shared" si="176"/>
        <v>0</v>
      </c>
    </row>
    <row r="1182" spans="1:16">
      <c r="A1182" s="9">
        <f t="shared" si="177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171"/>
        <v>196.9</v>
      </c>
      <c r="G1182" s="8"/>
      <c r="H1182" s="8"/>
      <c r="I1182" s="18">
        <f t="shared" si="173"/>
        <v>0</v>
      </c>
      <c r="J1182" s="18">
        <f t="shared" si="174"/>
        <v>0</v>
      </c>
      <c r="K1182" s="10">
        <f t="shared" si="172"/>
        <v>0</v>
      </c>
      <c r="L1182" s="10">
        <v>0</v>
      </c>
      <c r="M1182" s="10">
        <v>0</v>
      </c>
      <c r="N1182" s="201">
        <f t="shared" si="178"/>
        <v>0</v>
      </c>
      <c r="O1182" s="10">
        <f t="shared" si="175"/>
        <v>0</v>
      </c>
      <c r="P1182" s="11">
        <f t="shared" si="176"/>
        <v>0</v>
      </c>
    </row>
    <row r="1183" spans="1:16">
      <c r="A1183" s="9">
        <f t="shared" si="177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171"/>
        <v>393.6</v>
      </c>
      <c r="G1183" s="8"/>
      <c r="H1183" s="8"/>
      <c r="I1183" s="18">
        <f t="shared" si="173"/>
        <v>0</v>
      </c>
      <c r="J1183" s="18">
        <f t="shared" si="174"/>
        <v>0</v>
      </c>
      <c r="K1183" s="10">
        <f t="shared" si="172"/>
        <v>0</v>
      </c>
      <c r="L1183" s="10">
        <v>0</v>
      </c>
      <c r="M1183" s="10">
        <v>0</v>
      </c>
      <c r="N1183" s="201">
        <f t="shared" si="178"/>
        <v>0</v>
      </c>
      <c r="O1183" s="10">
        <f t="shared" si="175"/>
        <v>0</v>
      </c>
      <c r="P1183" s="11">
        <f t="shared" si="176"/>
        <v>0</v>
      </c>
    </row>
    <row r="1184" spans="1:16">
      <c r="A1184" s="9">
        <f t="shared" si="177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171"/>
        <v>352.2</v>
      </c>
      <c r="G1184" s="8"/>
      <c r="H1184" s="8"/>
      <c r="I1184" s="18">
        <f t="shared" si="173"/>
        <v>0</v>
      </c>
      <c r="J1184" s="18">
        <f t="shared" si="174"/>
        <v>0</v>
      </c>
      <c r="K1184" s="10">
        <f t="shared" si="172"/>
        <v>0</v>
      </c>
      <c r="L1184" s="10">
        <v>0</v>
      </c>
      <c r="M1184" s="10">
        <v>0</v>
      </c>
      <c r="N1184" s="201">
        <f t="shared" si="178"/>
        <v>0</v>
      </c>
      <c r="O1184" s="10">
        <f t="shared" si="175"/>
        <v>0</v>
      </c>
      <c r="P1184" s="11">
        <f t="shared" si="176"/>
        <v>0</v>
      </c>
    </row>
    <row r="1185" spans="1:16">
      <c r="A1185" s="9">
        <f t="shared" si="177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ref="F1185:F1234" si="179">C1185+D1185+E1185</f>
        <v>361.1</v>
      </c>
      <c r="G1185" s="8"/>
      <c r="H1185" s="8"/>
      <c r="I1185" s="18">
        <f t="shared" si="173"/>
        <v>0</v>
      </c>
      <c r="J1185" s="18">
        <f t="shared" si="174"/>
        <v>0</v>
      </c>
      <c r="K1185" s="10">
        <f t="shared" ref="K1185:K1245" si="180">J1185*0.3677</f>
        <v>0</v>
      </c>
      <c r="L1185" s="10">
        <v>0</v>
      </c>
      <c r="M1185" s="10">
        <v>0</v>
      </c>
      <c r="N1185" s="201">
        <f t="shared" si="178"/>
        <v>0</v>
      </c>
      <c r="O1185" s="10">
        <f t="shared" si="175"/>
        <v>0</v>
      </c>
      <c r="P1185" s="11">
        <f t="shared" si="176"/>
        <v>0</v>
      </c>
    </row>
    <row r="1186" spans="1:16">
      <c r="A1186" s="9">
        <f t="shared" si="177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179"/>
        <v>370.4</v>
      </c>
      <c r="G1186" s="8"/>
      <c r="H1186" s="8"/>
      <c r="I1186" s="18">
        <f t="shared" si="173"/>
        <v>0</v>
      </c>
      <c r="J1186" s="18">
        <f t="shared" si="174"/>
        <v>0</v>
      </c>
      <c r="K1186" s="10">
        <f t="shared" si="180"/>
        <v>0</v>
      </c>
      <c r="L1186" s="10">
        <v>0</v>
      </c>
      <c r="M1186" s="10">
        <v>0</v>
      </c>
      <c r="N1186" s="201">
        <f t="shared" si="178"/>
        <v>0</v>
      </c>
      <c r="O1186" s="10">
        <f t="shared" si="175"/>
        <v>0</v>
      </c>
      <c r="P1186" s="11">
        <f t="shared" si="176"/>
        <v>0</v>
      </c>
    </row>
    <row r="1187" spans="1:16">
      <c r="A1187" s="9">
        <f t="shared" si="177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179"/>
        <v>419.9</v>
      </c>
      <c r="G1187" s="8"/>
      <c r="H1187" s="8"/>
      <c r="I1187" s="18">
        <f t="shared" si="173"/>
        <v>0</v>
      </c>
      <c r="J1187" s="18">
        <f t="shared" si="174"/>
        <v>0</v>
      </c>
      <c r="K1187" s="10">
        <f t="shared" si="180"/>
        <v>0</v>
      </c>
      <c r="L1187" s="10">
        <v>0</v>
      </c>
      <c r="M1187" s="10">
        <v>0</v>
      </c>
      <c r="N1187" s="201">
        <f t="shared" si="178"/>
        <v>0</v>
      </c>
      <c r="O1187" s="10">
        <f t="shared" si="175"/>
        <v>0</v>
      </c>
      <c r="P1187" s="11">
        <f t="shared" si="176"/>
        <v>0</v>
      </c>
    </row>
    <row r="1188" spans="1:16">
      <c r="A1188" s="9">
        <f t="shared" si="177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si="179"/>
        <v>551.79999999999995</v>
      </c>
      <c r="G1188" s="8"/>
      <c r="H1188" s="8"/>
      <c r="I1188" s="18">
        <f t="shared" si="173"/>
        <v>0</v>
      </c>
      <c r="J1188" s="18">
        <f t="shared" si="174"/>
        <v>0</v>
      </c>
      <c r="K1188" s="10">
        <f t="shared" si="180"/>
        <v>0</v>
      </c>
      <c r="L1188" s="10">
        <v>0</v>
      </c>
      <c r="M1188" s="10">
        <v>0</v>
      </c>
      <c r="N1188" s="201">
        <f t="shared" si="178"/>
        <v>0</v>
      </c>
      <c r="O1188" s="10">
        <f t="shared" si="175"/>
        <v>0</v>
      </c>
      <c r="P1188" s="11">
        <f t="shared" si="176"/>
        <v>0</v>
      </c>
    </row>
    <row r="1189" spans="1:16">
      <c r="A1189" s="9">
        <f t="shared" si="177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179"/>
        <v>551.20000000000005</v>
      </c>
      <c r="G1189" s="8"/>
      <c r="H1189" s="8"/>
      <c r="I1189" s="18">
        <f t="shared" ref="I1189:I1243" si="181">H1189/840</f>
        <v>0</v>
      </c>
      <c r="J1189" s="18">
        <f t="shared" si="174"/>
        <v>0</v>
      </c>
      <c r="K1189" s="10">
        <f t="shared" si="180"/>
        <v>0</v>
      </c>
      <c r="L1189" s="10">
        <v>0</v>
      </c>
      <c r="M1189" s="10">
        <v>0</v>
      </c>
      <c r="N1189" s="201">
        <f t="shared" si="178"/>
        <v>0</v>
      </c>
      <c r="O1189" s="10">
        <f t="shared" si="175"/>
        <v>0</v>
      </c>
      <c r="P1189" s="11">
        <f t="shared" si="176"/>
        <v>0</v>
      </c>
    </row>
    <row r="1190" spans="1:16">
      <c r="A1190" s="9">
        <f t="shared" si="177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179"/>
        <v>317.2</v>
      </c>
      <c r="G1190" s="8"/>
      <c r="H1190" s="8"/>
      <c r="I1190" s="18">
        <f t="shared" si="181"/>
        <v>0</v>
      </c>
      <c r="J1190" s="18">
        <f t="shared" si="174"/>
        <v>0</v>
      </c>
      <c r="K1190" s="10">
        <f t="shared" si="180"/>
        <v>0</v>
      </c>
      <c r="L1190" s="10">
        <v>0</v>
      </c>
      <c r="M1190" s="10">
        <v>0</v>
      </c>
      <c r="N1190" s="201">
        <f t="shared" si="178"/>
        <v>0</v>
      </c>
      <c r="O1190" s="10">
        <f t="shared" si="175"/>
        <v>0</v>
      </c>
      <c r="P1190" s="11">
        <f t="shared" si="176"/>
        <v>0</v>
      </c>
    </row>
    <row r="1191" spans="1:16">
      <c r="A1191" s="9">
        <f t="shared" si="177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179"/>
        <v>554.52</v>
      </c>
      <c r="G1191" s="8"/>
      <c r="H1191" s="8"/>
      <c r="I1191" s="18">
        <f t="shared" si="181"/>
        <v>0</v>
      </c>
      <c r="J1191" s="18">
        <f t="shared" si="174"/>
        <v>0</v>
      </c>
      <c r="K1191" s="10">
        <f t="shared" si="180"/>
        <v>0</v>
      </c>
      <c r="L1191" s="10">
        <v>0</v>
      </c>
      <c r="M1191" s="10">
        <v>0</v>
      </c>
      <c r="N1191" s="201">
        <f t="shared" si="178"/>
        <v>0</v>
      </c>
      <c r="O1191" s="10">
        <f t="shared" si="175"/>
        <v>0</v>
      </c>
      <c r="P1191" s="11">
        <f t="shared" si="176"/>
        <v>0</v>
      </c>
    </row>
    <row r="1192" spans="1:16">
      <c r="A1192" s="9">
        <f t="shared" si="177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179"/>
        <v>315</v>
      </c>
      <c r="G1192" s="8"/>
      <c r="H1192" s="8"/>
      <c r="I1192" s="18">
        <f t="shared" si="181"/>
        <v>0</v>
      </c>
      <c r="J1192" s="18">
        <f t="shared" si="174"/>
        <v>0</v>
      </c>
      <c r="K1192" s="10">
        <f t="shared" si="180"/>
        <v>0</v>
      </c>
      <c r="L1192" s="10">
        <v>0</v>
      </c>
      <c r="M1192" s="10">
        <v>0</v>
      </c>
      <c r="N1192" s="201">
        <f t="shared" si="178"/>
        <v>0</v>
      </c>
      <c r="O1192" s="10">
        <f t="shared" si="175"/>
        <v>0</v>
      </c>
      <c r="P1192" s="11">
        <f t="shared" si="176"/>
        <v>0</v>
      </c>
    </row>
    <row r="1193" spans="1:16">
      <c r="A1193" s="9">
        <f t="shared" si="177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179"/>
        <v>930.4</v>
      </c>
      <c r="G1193" s="8">
        <v>62</v>
      </c>
      <c r="H1193" s="8">
        <v>62</v>
      </c>
      <c r="I1193" s="18">
        <f t="shared" si="181"/>
        <v>7.3809523809523811E-2</v>
      </c>
      <c r="J1193" s="18">
        <f t="shared" si="174"/>
        <v>148.87454761904763</v>
      </c>
      <c r="K1193" s="10">
        <f t="shared" si="180"/>
        <v>54.741171159523816</v>
      </c>
      <c r="L1193" s="10">
        <v>57.508690476190473</v>
      </c>
      <c r="M1193" s="10">
        <v>3.6816190476190478</v>
      </c>
      <c r="N1193" s="201">
        <f t="shared" si="178"/>
        <v>3.6816190476190478</v>
      </c>
      <c r="O1193" s="10">
        <f t="shared" si="175"/>
        <v>264.80602830238098</v>
      </c>
      <c r="P1193" s="11">
        <f t="shared" si="176"/>
        <v>0.28461524968011714</v>
      </c>
    </row>
    <row r="1194" spans="1:16">
      <c r="A1194" s="9">
        <f t="shared" si="177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79"/>
        <v>4237</v>
      </c>
      <c r="G1194" s="8">
        <v>349</v>
      </c>
      <c r="H1194" s="8">
        <v>437</v>
      </c>
      <c r="I1194" s="18">
        <f t="shared" si="181"/>
        <v>0.52023809523809528</v>
      </c>
      <c r="J1194" s="18">
        <f t="shared" si="174"/>
        <v>1049.3254404761906</v>
      </c>
      <c r="K1194" s="10">
        <f t="shared" si="180"/>
        <v>385.83696446309528</v>
      </c>
      <c r="L1194" s="10">
        <v>405.3435119047619</v>
      </c>
      <c r="M1194" s="10">
        <v>25.949476190476194</v>
      </c>
      <c r="N1194" s="201">
        <f t="shared" si="178"/>
        <v>25.949476190476194</v>
      </c>
      <c r="O1194" s="10">
        <f t="shared" si="175"/>
        <v>1866.4553930345239</v>
      </c>
      <c r="P1194" s="11">
        <f t="shared" si="176"/>
        <v>0.4447329853780318</v>
      </c>
    </row>
    <row r="1195" spans="1:16">
      <c r="A1195" s="9">
        <f t="shared" si="177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179"/>
        <v>313.39999999999998</v>
      </c>
      <c r="G1195" s="8"/>
      <c r="H1195" s="8"/>
      <c r="I1195" s="18">
        <f t="shared" si="181"/>
        <v>0</v>
      </c>
      <c r="J1195" s="18">
        <f t="shared" si="174"/>
        <v>0</v>
      </c>
      <c r="K1195" s="10">
        <f t="shared" si="180"/>
        <v>0</v>
      </c>
      <c r="L1195" s="10">
        <v>0</v>
      </c>
      <c r="M1195" s="10">
        <v>0</v>
      </c>
      <c r="N1195" s="201">
        <f t="shared" si="178"/>
        <v>0</v>
      </c>
      <c r="O1195" s="10">
        <f t="shared" si="175"/>
        <v>0</v>
      </c>
      <c r="P1195" s="11">
        <f t="shared" si="176"/>
        <v>0</v>
      </c>
    </row>
    <row r="1196" spans="1:16">
      <c r="A1196" s="9">
        <f t="shared" si="177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179"/>
        <v>311</v>
      </c>
      <c r="G1196" s="8"/>
      <c r="H1196" s="8"/>
      <c r="I1196" s="18">
        <f t="shared" si="181"/>
        <v>0</v>
      </c>
      <c r="J1196" s="18">
        <f t="shared" si="174"/>
        <v>0</v>
      </c>
      <c r="K1196" s="10">
        <f t="shared" si="180"/>
        <v>0</v>
      </c>
      <c r="L1196" s="10">
        <v>0</v>
      </c>
      <c r="M1196" s="10">
        <v>0</v>
      </c>
      <c r="N1196" s="201">
        <f t="shared" si="178"/>
        <v>0</v>
      </c>
      <c r="O1196" s="10">
        <f t="shared" si="175"/>
        <v>0</v>
      </c>
      <c r="P1196" s="11">
        <f t="shared" si="176"/>
        <v>0</v>
      </c>
    </row>
    <row r="1197" spans="1:16">
      <c r="A1197" s="9">
        <f t="shared" si="177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179"/>
        <v>302.3</v>
      </c>
      <c r="G1197" s="8"/>
      <c r="H1197" s="8"/>
      <c r="I1197" s="18">
        <f t="shared" si="181"/>
        <v>0</v>
      </c>
      <c r="J1197" s="18">
        <f t="shared" si="174"/>
        <v>0</v>
      </c>
      <c r="K1197" s="10">
        <f t="shared" si="180"/>
        <v>0</v>
      </c>
      <c r="L1197" s="10">
        <v>0</v>
      </c>
      <c r="M1197" s="10">
        <v>0</v>
      </c>
      <c r="N1197" s="201">
        <f t="shared" si="178"/>
        <v>0</v>
      </c>
      <c r="O1197" s="10">
        <f t="shared" si="175"/>
        <v>0</v>
      </c>
      <c r="P1197" s="11">
        <f t="shared" si="176"/>
        <v>0</v>
      </c>
    </row>
    <row r="1198" spans="1:16">
      <c r="A1198" s="9">
        <f t="shared" si="177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179"/>
        <v>314.10000000000002</v>
      </c>
      <c r="G1198" s="8"/>
      <c r="H1198" s="8"/>
      <c r="I1198" s="18">
        <f t="shared" si="181"/>
        <v>0</v>
      </c>
      <c r="J1198" s="18">
        <f t="shared" si="174"/>
        <v>0</v>
      </c>
      <c r="K1198" s="10">
        <f t="shared" si="180"/>
        <v>0</v>
      </c>
      <c r="L1198" s="10">
        <v>0</v>
      </c>
      <c r="M1198" s="10">
        <v>0</v>
      </c>
      <c r="N1198" s="201">
        <f t="shared" si="178"/>
        <v>0</v>
      </c>
      <c r="O1198" s="10">
        <f t="shared" si="175"/>
        <v>0</v>
      </c>
      <c r="P1198" s="11">
        <f t="shared" si="176"/>
        <v>0</v>
      </c>
    </row>
    <row r="1199" spans="1:16">
      <c r="A1199" s="9">
        <f t="shared" si="177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179"/>
        <v>317.10000000000002</v>
      </c>
      <c r="G1199" s="8"/>
      <c r="H1199" s="8"/>
      <c r="I1199" s="18">
        <f t="shared" si="181"/>
        <v>0</v>
      </c>
      <c r="J1199" s="18">
        <f t="shared" si="174"/>
        <v>0</v>
      </c>
      <c r="K1199" s="10">
        <f t="shared" si="180"/>
        <v>0</v>
      </c>
      <c r="L1199" s="10">
        <v>0</v>
      </c>
      <c r="M1199" s="10">
        <v>0</v>
      </c>
      <c r="N1199" s="201">
        <f t="shared" si="178"/>
        <v>0</v>
      </c>
      <c r="O1199" s="10">
        <f t="shared" si="175"/>
        <v>0</v>
      </c>
      <c r="P1199" s="11">
        <f t="shared" si="176"/>
        <v>0</v>
      </c>
    </row>
    <row r="1200" spans="1:16">
      <c r="A1200" s="9">
        <f t="shared" si="177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179"/>
        <v>126.9</v>
      </c>
      <c r="G1200" s="8"/>
      <c r="H1200" s="8"/>
      <c r="I1200" s="18">
        <f t="shared" si="181"/>
        <v>0</v>
      </c>
      <c r="J1200" s="18">
        <f t="shared" si="174"/>
        <v>0</v>
      </c>
      <c r="K1200" s="10">
        <f t="shared" si="180"/>
        <v>0</v>
      </c>
      <c r="L1200" s="10">
        <v>0</v>
      </c>
      <c r="M1200" s="10">
        <v>0</v>
      </c>
      <c r="N1200" s="201">
        <f t="shared" si="178"/>
        <v>0</v>
      </c>
      <c r="O1200" s="10">
        <f t="shared" si="175"/>
        <v>0</v>
      </c>
      <c r="P1200" s="11">
        <f t="shared" si="176"/>
        <v>0</v>
      </c>
    </row>
    <row r="1201" spans="1:16">
      <c r="A1201" s="9">
        <f t="shared" si="177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179"/>
        <v>137</v>
      </c>
      <c r="G1201" s="8"/>
      <c r="H1201" s="8"/>
      <c r="I1201" s="18">
        <f t="shared" si="181"/>
        <v>0</v>
      </c>
      <c r="J1201" s="18">
        <f t="shared" si="174"/>
        <v>0</v>
      </c>
      <c r="K1201" s="10">
        <f t="shared" si="180"/>
        <v>0</v>
      </c>
      <c r="L1201" s="10">
        <v>0</v>
      </c>
      <c r="M1201" s="10">
        <v>0</v>
      </c>
      <c r="N1201" s="201">
        <f t="shared" si="178"/>
        <v>0</v>
      </c>
      <c r="O1201" s="10">
        <f t="shared" si="175"/>
        <v>0</v>
      </c>
      <c r="P1201" s="11">
        <f t="shared" si="176"/>
        <v>0</v>
      </c>
    </row>
    <row r="1202" spans="1:16">
      <c r="A1202" s="9">
        <f t="shared" si="177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179"/>
        <v>135.30000000000001</v>
      </c>
      <c r="G1202" s="8"/>
      <c r="H1202" s="8"/>
      <c r="I1202" s="18">
        <f t="shared" si="181"/>
        <v>0</v>
      </c>
      <c r="J1202" s="18">
        <f t="shared" si="174"/>
        <v>0</v>
      </c>
      <c r="K1202" s="10">
        <f t="shared" si="180"/>
        <v>0</v>
      </c>
      <c r="L1202" s="10">
        <v>0</v>
      </c>
      <c r="M1202" s="10">
        <v>0</v>
      </c>
      <c r="N1202" s="201">
        <f t="shared" si="178"/>
        <v>0</v>
      </c>
      <c r="O1202" s="10">
        <f t="shared" si="175"/>
        <v>0</v>
      </c>
      <c r="P1202" s="11">
        <f t="shared" si="176"/>
        <v>0</v>
      </c>
    </row>
    <row r="1203" spans="1:16">
      <c r="A1203" s="9">
        <f t="shared" si="177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179"/>
        <v>149.19999999999999</v>
      </c>
      <c r="G1203" s="8"/>
      <c r="H1203" s="8"/>
      <c r="I1203" s="18">
        <f t="shared" si="181"/>
        <v>0</v>
      </c>
      <c r="J1203" s="18">
        <f t="shared" ref="J1203:J1245" si="182">I1203*$J$2</f>
        <v>0</v>
      </c>
      <c r="K1203" s="10">
        <f t="shared" si="180"/>
        <v>0</v>
      </c>
      <c r="L1203" s="10">
        <v>0</v>
      </c>
      <c r="M1203" s="10">
        <v>0</v>
      </c>
      <c r="N1203" s="201">
        <f t="shared" si="178"/>
        <v>0</v>
      </c>
      <c r="O1203" s="10">
        <f t="shared" ref="O1203:O1245" si="183">J1203+K1203+L1203+N1203</f>
        <v>0</v>
      </c>
      <c r="P1203" s="11">
        <f t="shared" ref="P1203:P1250" si="184">O1203/C1203</f>
        <v>0</v>
      </c>
    </row>
    <row r="1204" spans="1:16">
      <c r="A1204" s="9">
        <f t="shared" si="177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si="179"/>
        <v>378.9</v>
      </c>
      <c r="G1204" s="8"/>
      <c r="H1204" s="8"/>
      <c r="I1204" s="18">
        <f t="shared" si="181"/>
        <v>0</v>
      </c>
      <c r="J1204" s="18">
        <f t="shared" si="182"/>
        <v>0</v>
      </c>
      <c r="K1204" s="10">
        <f t="shared" si="180"/>
        <v>0</v>
      </c>
      <c r="L1204" s="10">
        <v>0</v>
      </c>
      <c r="M1204" s="10">
        <v>0</v>
      </c>
      <c r="N1204" s="201">
        <f t="shared" si="178"/>
        <v>0</v>
      </c>
      <c r="O1204" s="10">
        <f t="shared" si="183"/>
        <v>0</v>
      </c>
      <c r="P1204" s="11">
        <f t="shared" si="184"/>
        <v>0</v>
      </c>
    </row>
    <row r="1205" spans="1:16">
      <c r="A1205" s="9">
        <f t="shared" ref="A1205:A1242" si="185">A1204+1</f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79"/>
        <v>4438.16</v>
      </c>
      <c r="G1205" s="8">
        <v>380</v>
      </c>
      <c r="H1205" s="8">
        <v>380</v>
      </c>
      <c r="I1205" s="18">
        <f t="shared" si="181"/>
        <v>0.45238095238095238</v>
      </c>
      <c r="J1205" s="18">
        <f t="shared" si="182"/>
        <v>912.45690476190475</v>
      </c>
      <c r="K1205" s="10">
        <f t="shared" si="180"/>
        <v>335.51040388095242</v>
      </c>
      <c r="L1205" s="10">
        <v>352.47261904761905</v>
      </c>
      <c r="M1205" s="10">
        <v>22.564761904761905</v>
      </c>
      <c r="N1205" s="201">
        <f t="shared" ref="N1205:N1245" si="186">M1205*$N$2</f>
        <v>22.564761904761905</v>
      </c>
      <c r="O1205" s="10">
        <f t="shared" si="183"/>
        <v>1623.0046895952382</v>
      </c>
      <c r="P1205" s="11">
        <f t="shared" si="184"/>
        <v>0.37270526047848473</v>
      </c>
    </row>
    <row r="1206" spans="1:16">
      <c r="A1206" s="9">
        <f t="shared" si="185"/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79"/>
        <v>1768.02</v>
      </c>
      <c r="G1206" s="8">
        <v>113</v>
      </c>
      <c r="H1206" s="8">
        <v>113</v>
      </c>
      <c r="I1206" s="18">
        <f t="shared" si="181"/>
        <v>0.13452380952380952</v>
      </c>
      <c r="J1206" s="18">
        <f t="shared" si="182"/>
        <v>271.33586904761904</v>
      </c>
      <c r="K1206" s="10">
        <f t="shared" si="180"/>
        <v>99.77019904880953</v>
      </c>
      <c r="L1206" s="10">
        <v>104.81422619047618</v>
      </c>
      <c r="M1206" s="10">
        <v>6.7100476190476188</v>
      </c>
      <c r="N1206" s="201">
        <f t="shared" si="186"/>
        <v>6.7100476190476188</v>
      </c>
      <c r="O1206" s="10">
        <f t="shared" si="183"/>
        <v>482.63034190595232</v>
      </c>
      <c r="P1206" s="11">
        <f t="shared" si="184"/>
        <v>0.27297787463148171</v>
      </c>
    </row>
    <row r="1207" spans="1:16">
      <c r="A1207" s="9">
        <f t="shared" si="185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79"/>
        <v>7561.12</v>
      </c>
      <c r="G1207" s="8">
        <v>551</v>
      </c>
      <c r="H1207" s="8">
        <v>551</v>
      </c>
      <c r="I1207" s="18">
        <f t="shared" si="181"/>
        <v>0.65595238095238095</v>
      </c>
      <c r="J1207" s="18">
        <f t="shared" si="182"/>
        <v>1323.062511904762</v>
      </c>
      <c r="K1207" s="10">
        <f t="shared" si="180"/>
        <v>486.49008562738101</v>
      </c>
      <c r="L1207" s="10">
        <v>511.08529761904759</v>
      </c>
      <c r="M1207" s="10">
        <v>32.718904761904767</v>
      </c>
      <c r="N1207" s="201">
        <f t="shared" si="186"/>
        <v>32.718904761904767</v>
      </c>
      <c r="O1207" s="10">
        <f t="shared" si="183"/>
        <v>2353.3567999130955</v>
      </c>
      <c r="P1207" s="11">
        <f t="shared" si="184"/>
        <v>0.311244471706982</v>
      </c>
    </row>
    <row r="1208" spans="1:16">
      <c r="A1208" s="9">
        <f t="shared" si="185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179"/>
        <v>113.1</v>
      </c>
      <c r="G1208" s="8"/>
      <c r="H1208" s="8"/>
      <c r="I1208" s="18">
        <f t="shared" si="181"/>
        <v>0</v>
      </c>
      <c r="J1208" s="18">
        <f t="shared" si="182"/>
        <v>0</v>
      </c>
      <c r="K1208" s="10">
        <f t="shared" si="180"/>
        <v>0</v>
      </c>
      <c r="L1208" s="10">
        <v>0</v>
      </c>
      <c r="M1208" s="10">
        <v>0</v>
      </c>
      <c r="N1208" s="201">
        <f t="shared" si="186"/>
        <v>0</v>
      </c>
      <c r="O1208" s="10">
        <f t="shared" si="183"/>
        <v>0</v>
      </c>
      <c r="P1208" s="11">
        <f t="shared" si="184"/>
        <v>0</v>
      </c>
    </row>
    <row r="1209" spans="1:16">
      <c r="A1209" s="9">
        <f t="shared" si="185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179"/>
        <v>126.3</v>
      </c>
      <c r="G1209" s="8"/>
      <c r="H1209" s="8"/>
      <c r="I1209" s="18">
        <f t="shared" si="181"/>
        <v>0</v>
      </c>
      <c r="J1209" s="18">
        <f t="shared" si="182"/>
        <v>0</v>
      </c>
      <c r="K1209" s="10">
        <f t="shared" si="180"/>
        <v>0</v>
      </c>
      <c r="L1209" s="10">
        <v>0</v>
      </c>
      <c r="M1209" s="10">
        <v>0</v>
      </c>
      <c r="N1209" s="201">
        <f t="shared" si="186"/>
        <v>0</v>
      </c>
      <c r="O1209" s="10">
        <f t="shared" si="183"/>
        <v>0</v>
      </c>
      <c r="P1209" s="11">
        <f t="shared" si="184"/>
        <v>0</v>
      </c>
    </row>
    <row r="1210" spans="1:16">
      <c r="A1210" s="9">
        <f t="shared" si="185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179"/>
        <v>943.1</v>
      </c>
      <c r="G1210" s="8"/>
      <c r="H1210" s="8"/>
      <c r="I1210" s="18">
        <f t="shared" si="181"/>
        <v>0</v>
      </c>
      <c r="J1210" s="18">
        <f t="shared" si="182"/>
        <v>0</v>
      </c>
      <c r="K1210" s="10">
        <f t="shared" si="180"/>
        <v>0</v>
      </c>
      <c r="L1210" s="10">
        <v>0</v>
      </c>
      <c r="M1210" s="10">
        <v>0</v>
      </c>
      <c r="N1210" s="201">
        <f t="shared" si="186"/>
        <v>0</v>
      </c>
      <c r="O1210" s="10">
        <f t="shared" si="183"/>
        <v>0</v>
      </c>
      <c r="P1210" s="11">
        <f t="shared" si="184"/>
        <v>0</v>
      </c>
    </row>
    <row r="1211" spans="1:16">
      <c r="A1211" s="9">
        <f t="shared" si="185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179"/>
        <v>51.6</v>
      </c>
      <c r="G1211" s="8"/>
      <c r="H1211" s="8"/>
      <c r="I1211" s="18">
        <f t="shared" si="181"/>
        <v>0</v>
      </c>
      <c r="J1211" s="18">
        <f t="shared" si="182"/>
        <v>0</v>
      </c>
      <c r="K1211" s="10">
        <f t="shared" si="180"/>
        <v>0</v>
      </c>
      <c r="L1211" s="10">
        <v>0</v>
      </c>
      <c r="M1211" s="10">
        <v>0</v>
      </c>
      <c r="N1211" s="201">
        <f t="shared" si="186"/>
        <v>0</v>
      </c>
      <c r="O1211" s="10">
        <f t="shared" si="183"/>
        <v>0</v>
      </c>
      <c r="P1211" s="11">
        <f t="shared" si="184"/>
        <v>0</v>
      </c>
    </row>
    <row r="1212" spans="1:16">
      <c r="A1212" s="9">
        <f t="shared" si="185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79"/>
        <v>13043.19</v>
      </c>
      <c r="G1212" s="8">
        <v>1506</v>
      </c>
      <c r="H1212" s="8">
        <v>1506</v>
      </c>
      <c r="I1212" s="18">
        <f t="shared" si="181"/>
        <v>1.7928571428571429</v>
      </c>
      <c r="J1212" s="18">
        <f t="shared" si="182"/>
        <v>3616.210785714286</v>
      </c>
      <c r="K1212" s="10">
        <f t="shared" si="180"/>
        <v>1329.680705907143</v>
      </c>
      <c r="L1212" s="10">
        <v>1396.9046428571428</v>
      </c>
      <c r="M1212" s="10">
        <v>89.427714285714288</v>
      </c>
      <c r="N1212" s="201">
        <f t="shared" si="186"/>
        <v>89.427714285714288</v>
      </c>
      <c r="O1212" s="10">
        <f t="shared" si="183"/>
        <v>6432.2238487642862</v>
      </c>
      <c r="P1212" s="11">
        <f t="shared" si="184"/>
        <v>0.49710832818860756</v>
      </c>
    </row>
    <row r="1213" spans="1:16">
      <c r="A1213" s="9">
        <f t="shared" si="185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179"/>
        <v>222</v>
      </c>
      <c r="G1213" s="8"/>
      <c r="H1213" s="8"/>
      <c r="I1213" s="18">
        <f t="shared" si="181"/>
        <v>0</v>
      </c>
      <c r="J1213" s="18">
        <f t="shared" si="182"/>
        <v>0</v>
      </c>
      <c r="K1213" s="10">
        <f t="shared" si="180"/>
        <v>0</v>
      </c>
      <c r="L1213" s="10">
        <v>0</v>
      </c>
      <c r="M1213" s="10">
        <v>0</v>
      </c>
      <c r="N1213" s="201">
        <f t="shared" si="186"/>
        <v>0</v>
      </c>
      <c r="O1213" s="10">
        <f t="shared" si="183"/>
        <v>0</v>
      </c>
      <c r="P1213" s="11">
        <f t="shared" si="184"/>
        <v>0</v>
      </c>
    </row>
    <row r="1214" spans="1:16">
      <c r="A1214" s="9">
        <f t="shared" si="185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79"/>
        <v>4261.57</v>
      </c>
      <c r="G1214" s="8">
        <v>360</v>
      </c>
      <c r="H1214" s="8">
        <v>360</v>
      </c>
      <c r="I1214" s="18">
        <f t="shared" si="181"/>
        <v>0.42857142857142855</v>
      </c>
      <c r="J1214" s="18">
        <f t="shared" si="182"/>
        <v>864.43285714285707</v>
      </c>
      <c r="K1214" s="10">
        <f t="shared" si="180"/>
        <v>317.85196157142855</v>
      </c>
      <c r="L1214" s="10">
        <v>333.92142857142852</v>
      </c>
      <c r="M1214" s="10">
        <v>21.377142857142857</v>
      </c>
      <c r="N1214" s="201">
        <f t="shared" si="186"/>
        <v>21.377142857142857</v>
      </c>
      <c r="O1214" s="10">
        <f t="shared" si="183"/>
        <v>1537.5833901428571</v>
      </c>
      <c r="P1214" s="11">
        <f t="shared" si="184"/>
        <v>0.38258145498544582</v>
      </c>
    </row>
    <row r="1215" spans="1:16">
      <c r="A1215" s="9">
        <f t="shared" si="185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79"/>
        <v>6404.15</v>
      </c>
      <c r="G1215" s="8">
        <v>540</v>
      </c>
      <c r="H1215" s="8">
        <v>540</v>
      </c>
      <c r="I1215" s="18">
        <f t="shared" si="181"/>
        <v>0.6428571428571429</v>
      </c>
      <c r="J1215" s="18">
        <f t="shared" si="182"/>
        <v>1296.6492857142857</v>
      </c>
      <c r="K1215" s="10">
        <f t="shared" si="180"/>
        <v>476.77794235714288</v>
      </c>
      <c r="L1215" s="10">
        <v>500.88214285714287</v>
      </c>
      <c r="M1215" s="10">
        <v>32.065714285714293</v>
      </c>
      <c r="N1215" s="201">
        <f t="shared" si="186"/>
        <v>32.065714285714293</v>
      </c>
      <c r="O1215" s="10">
        <f t="shared" si="183"/>
        <v>2306.3750852142857</v>
      </c>
      <c r="P1215" s="11">
        <f t="shared" si="184"/>
        <v>0.36013758035247234</v>
      </c>
    </row>
    <row r="1216" spans="1:16">
      <c r="A1216" s="9">
        <f t="shared" si="185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179"/>
        <v>97.3</v>
      </c>
      <c r="G1216" s="8"/>
      <c r="H1216" s="8"/>
      <c r="I1216" s="18">
        <f t="shared" si="181"/>
        <v>0</v>
      </c>
      <c r="J1216" s="18">
        <f t="shared" si="182"/>
        <v>0</v>
      </c>
      <c r="K1216" s="10">
        <f t="shared" si="180"/>
        <v>0</v>
      </c>
      <c r="L1216" s="10">
        <v>0</v>
      </c>
      <c r="M1216" s="10">
        <v>0</v>
      </c>
      <c r="N1216" s="201">
        <f t="shared" si="186"/>
        <v>0</v>
      </c>
      <c r="O1216" s="10">
        <f t="shared" si="183"/>
        <v>0</v>
      </c>
      <c r="P1216" s="11">
        <f t="shared" si="184"/>
        <v>0</v>
      </c>
    </row>
    <row r="1217" spans="1:16">
      <c r="A1217" s="9">
        <f t="shared" si="185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79"/>
        <v>6656</v>
      </c>
      <c r="G1217" s="8">
        <v>752</v>
      </c>
      <c r="H1217" s="8">
        <v>720</v>
      </c>
      <c r="I1217" s="18">
        <f t="shared" si="181"/>
        <v>0.8571428571428571</v>
      </c>
      <c r="J1217" s="18">
        <f t="shared" si="182"/>
        <v>1728.8657142857141</v>
      </c>
      <c r="K1217" s="10">
        <f t="shared" si="180"/>
        <v>635.70392314285709</v>
      </c>
      <c r="L1217" s="10">
        <v>667.84285714285704</v>
      </c>
      <c r="M1217" s="10">
        <v>42.754285714285714</v>
      </c>
      <c r="N1217" s="201">
        <f t="shared" si="186"/>
        <v>42.754285714285714</v>
      </c>
      <c r="O1217" s="10">
        <f t="shared" si="183"/>
        <v>3075.1667802857141</v>
      </c>
      <c r="P1217" s="11">
        <f t="shared" si="184"/>
        <v>0.46274422997302145</v>
      </c>
    </row>
    <row r="1218" spans="1:16">
      <c r="A1218" s="9">
        <f t="shared" si="185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79"/>
        <v>7072</v>
      </c>
      <c r="G1218" s="8">
        <v>753</v>
      </c>
      <c r="H1218" s="8">
        <v>750</v>
      </c>
      <c r="I1218" s="18">
        <f t="shared" si="181"/>
        <v>0.8928571428571429</v>
      </c>
      <c r="J1218" s="18">
        <f t="shared" si="182"/>
        <v>1800.9017857142858</v>
      </c>
      <c r="K1218" s="10">
        <f t="shared" si="180"/>
        <v>662.19158660714288</v>
      </c>
      <c r="L1218" s="10">
        <v>695.66964285714289</v>
      </c>
      <c r="M1218" s="10">
        <v>44.535714285714292</v>
      </c>
      <c r="N1218" s="201">
        <f t="shared" si="186"/>
        <v>44.535714285714292</v>
      </c>
      <c r="O1218" s="10">
        <f t="shared" si="183"/>
        <v>3203.2987294642858</v>
      </c>
      <c r="P1218" s="11">
        <f t="shared" si="184"/>
        <v>0.45295513708488205</v>
      </c>
    </row>
    <row r="1219" spans="1:16">
      <c r="A1219" s="9">
        <f t="shared" si="185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79"/>
        <v>10869.85</v>
      </c>
      <c r="G1219" s="8">
        <v>1108</v>
      </c>
      <c r="H1219" s="8">
        <v>1134</v>
      </c>
      <c r="I1219" s="18">
        <f t="shared" si="181"/>
        <v>1.35</v>
      </c>
      <c r="J1219" s="18">
        <f t="shared" si="182"/>
        <v>2722.9635000000003</v>
      </c>
      <c r="K1219" s="10">
        <f t="shared" si="180"/>
        <v>1001.2336789500001</v>
      </c>
      <c r="L1219" s="10">
        <v>1051.8525</v>
      </c>
      <c r="M1219" s="10">
        <v>67.338000000000008</v>
      </c>
      <c r="N1219" s="201">
        <f t="shared" si="186"/>
        <v>67.338000000000008</v>
      </c>
      <c r="O1219" s="10">
        <f t="shared" si="183"/>
        <v>4843.38767895</v>
      </c>
      <c r="P1219" s="11">
        <f t="shared" si="184"/>
        <v>0.44608066008298297</v>
      </c>
    </row>
    <row r="1220" spans="1:16">
      <c r="A1220" s="9">
        <f t="shared" si="185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179"/>
        <v>128</v>
      </c>
      <c r="G1220" s="8"/>
      <c r="H1220" s="8"/>
      <c r="I1220" s="18">
        <f t="shared" si="181"/>
        <v>0</v>
      </c>
      <c r="J1220" s="18">
        <f t="shared" si="182"/>
        <v>0</v>
      </c>
      <c r="K1220" s="10">
        <f t="shared" si="180"/>
        <v>0</v>
      </c>
      <c r="L1220" s="10">
        <v>0</v>
      </c>
      <c r="M1220" s="10">
        <v>0</v>
      </c>
      <c r="N1220" s="201">
        <f t="shared" si="186"/>
        <v>0</v>
      </c>
      <c r="O1220" s="10">
        <f t="shared" si="183"/>
        <v>0</v>
      </c>
      <c r="P1220" s="11">
        <f t="shared" si="184"/>
        <v>0</v>
      </c>
    </row>
    <row r="1221" spans="1:16">
      <c r="A1221" s="9">
        <f t="shared" si="185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179"/>
        <v>98.2</v>
      </c>
      <c r="G1221" s="8"/>
      <c r="H1221" s="8"/>
      <c r="I1221" s="18">
        <f t="shared" si="181"/>
        <v>0</v>
      </c>
      <c r="J1221" s="18">
        <f t="shared" si="182"/>
        <v>0</v>
      </c>
      <c r="K1221" s="10">
        <f t="shared" si="180"/>
        <v>0</v>
      </c>
      <c r="L1221" s="10">
        <v>0</v>
      </c>
      <c r="M1221" s="10">
        <v>0</v>
      </c>
      <c r="N1221" s="201">
        <f t="shared" si="186"/>
        <v>0</v>
      </c>
      <c r="O1221" s="10">
        <f t="shared" si="183"/>
        <v>0</v>
      </c>
      <c r="P1221" s="11">
        <f t="shared" si="184"/>
        <v>0</v>
      </c>
    </row>
    <row r="1222" spans="1:16">
      <c r="A1222" s="9">
        <f t="shared" si="185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179"/>
        <v>93.5</v>
      </c>
      <c r="G1222" s="8"/>
      <c r="H1222" s="8"/>
      <c r="I1222" s="18">
        <f t="shared" si="181"/>
        <v>0</v>
      </c>
      <c r="J1222" s="18">
        <f t="shared" si="182"/>
        <v>0</v>
      </c>
      <c r="K1222" s="10">
        <f t="shared" si="180"/>
        <v>0</v>
      </c>
      <c r="L1222" s="10">
        <v>0</v>
      </c>
      <c r="M1222" s="10">
        <v>0</v>
      </c>
      <c r="N1222" s="201">
        <f t="shared" si="186"/>
        <v>0</v>
      </c>
      <c r="O1222" s="10">
        <f t="shared" si="183"/>
        <v>0</v>
      </c>
      <c r="P1222" s="11">
        <f t="shared" si="184"/>
        <v>0</v>
      </c>
    </row>
    <row r="1223" spans="1:16">
      <c r="A1223" s="9">
        <f t="shared" si="185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179"/>
        <v>79.900000000000006</v>
      </c>
      <c r="G1223" s="8"/>
      <c r="H1223" s="8"/>
      <c r="I1223" s="18">
        <f t="shared" si="181"/>
        <v>0</v>
      </c>
      <c r="J1223" s="18">
        <f t="shared" si="182"/>
        <v>0</v>
      </c>
      <c r="K1223" s="10">
        <f t="shared" si="180"/>
        <v>0</v>
      </c>
      <c r="L1223" s="10">
        <v>0</v>
      </c>
      <c r="M1223" s="10">
        <v>0</v>
      </c>
      <c r="N1223" s="201">
        <f t="shared" si="186"/>
        <v>0</v>
      </c>
      <c r="O1223" s="10">
        <f t="shared" si="183"/>
        <v>0</v>
      </c>
      <c r="P1223" s="11">
        <f t="shared" si="184"/>
        <v>0</v>
      </c>
    </row>
    <row r="1224" spans="1:16">
      <c r="A1224" s="9">
        <f t="shared" si="185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179"/>
        <v>223.5</v>
      </c>
      <c r="G1224" s="8"/>
      <c r="H1224" s="8"/>
      <c r="I1224" s="18">
        <f t="shared" si="181"/>
        <v>0</v>
      </c>
      <c r="J1224" s="18">
        <f t="shared" si="182"/>
        <v>0</v>
      </c>
      <c r="K1224" s="10">
        <f t="shared" si="180"/>
        <v>0</v>
      </c>
      <c r="L1224" s="10">
        <v>0</v>
      </c>
      <c r="M1224" s="10">
        <v>0</v>
      </c>
      <c r="N1224" s="201">
        <f t="shared" si="186"/>
        <v>0</v>
      </c>
      <c r="O1224" s="10">
        <f t="shared" si="183"/>
        <v>0</v>
      </c>
      <c r="P1224" s="11">
        <f t="shared" si="184"/>
        <v>0</v>
      </c>
    </row>
    <row r="1225" spans="1:16">
      <c r="A1225" s="9">
        <f t="shared" si="185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179"/>
        <v>34.6</v>
      </c>
      <c r="G1225" s="8"/>
      <c r="H1225" s="8"/>
      <c r="I1225" s="18">
        <f t="shared" si="181"/>
        <v>0</v>
      </c>
      <c r="J1225" s="18">
        <f t="shared" si="182"/>
        <v>0</v>
      </c>
      <c r="K1225" s="10">
        <f t="shared" si="180"/>
        <v>0</v>
      </c>
      <c r="L1225" s="10">
        <v>0</v>
      </c>
      <c r="M1225" s="10">
        <v>0</v>
      </c>
      <c r="N1225" s="201">
        <f t="shared" si="186"/>
        <v>0</v>
      </c>
      <c r="O1225" s="10">
        <f t="shared" si="183"/>
        <v>0</v>
      </c>
      <c r="P1225" s="11">
        <f t="shared" si="184"/>
        <v>0</v>
      </c>
    </row>
    <row r="1226" spans="1:16">
      <c r="A1226" s="9">
        <f t="shared" si="185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79"/>
        <v>7086.2</v>
      </c>
      <c r="G1226" s="8">
        <v>738</v>
      </c>
      <c r="H1226" s="8">
        <v>751</v>
      </c>
      <c r="I1226" s="18">
        <f t="shared" si="181"/>
        <v>0.89404761904761909</v>
      </c>
      <c r="J1226" s="18">
        <f t="shared" si="182"/>
        <v>1803.3029880952381</v>
      </c>
      <c r="K1226" s="10">
        <f t="shared" si="180"/>
        <v>663.07450872261904</v>
      </c>
      <c r="L1226" s="10">
        <v>696.59720238095235</v>
      </c>
      <c r="M1226" s="10">
        <v>44.59509523809524</v>
      </c>
      <c r="N1226" s="201">
        <f t="shared" si="186"/>
        <v>44.59509523809524</v>
      </c>
      <c r="O1226" s="10">
        <f t="shared" si="183"/>
        <v>3207.5697944369049</v>
      </c>
      <c r="P1226" s="11">
        <f t="shared" si="184"/>
        <v>0.45265019254846106</v>
      </c>
    </row>
    <row r="1227" spans="1:16">
      <c r="A1227" s="9">
        <f t="shared" si="185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179"/>
        <v>145</v>
      </c>
      <c r="G1227" s="8"/>
      <c r="H1227" s="8"/>
      <c r="I1227" s="18">
        <f t="shared" si="181"/>
        <v>0</v>
      </c>
      <c r="J1227" s="18">
        <f t="shared" si="182"/>
        <v>0</v>
      </c>
      <c r="K1227" s="10">
        <f t="shared" si="180"/>
        <v>0</v>
      </c>
      <c r="L1227" s="10">
        <v>0</v>
      </c>
      <c r="M1227" s="10">
        <v>0</v>
      </c>
      <c r="N1227" s="201">
        <f t="shared" si="186"/>
        <v>0</v>
      </c>
      <c r="O1227" s="10">
        <f t="shared" si="183"/>
        <v>0</v>
      </c>
      <c r="P1227" s="11">
        <f t="shared" si="184"/>
        <v>0</v>
      </c>
    </row>
    <row r="1228" spans="1:16">
      <c r="A1228" s="9">
        <f t="shared" si="185"/>
        <v>216</v>
      </c>
      <c r="B1228" s="14" t="s">
        <v>1285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179"/>
        <v>48.3</v>
      </c>
      <c r="G1228" s="8"/>
      <c r="H1228" s="8"/>
      <c r="I1228" s="18">
        <f t="shared" si="181"/>
        <v>0</v>
      </c>
      <c r="J1228" s="18">
        <f t="shared" si="182"/>
        <v>0</v>
      </c>
      <c r="K1228" s="10">
        <f t="shared" si="180"/>
        <v>0</v>
      </c>
      <c r="L1228" s="10">
        <v>0</v>
      </c>
      <c r="M1228" s="10">
        <v>0</v>
      </c>
      <c r="N1228" s="201">
        <f t="shared" si="186"/>
        <v>0</v>
      </c>
      <c r="O1228" s="10">
        <f t="shared" si="183"/>
        <v>0</v>
      </c>
      <c r="P1228" s="11">
        <f t="shared" si="184"/>
        <v>0</v>
      </c>
    </row>
    <row r="1229" spans="1:16">
      <c r="A1229" s="9">
        <f t="shared" si="185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79"/>
        <v>4464.3</v>
      </c>
      <c r="G1229" s="8">
        <v>401</v>
      </c>
      <c r="H1229" s="8">
        <v>401</v>
      </c>
      <c r="I1229" s="18">
        <f t="shared" si="181"/>
        <v>0.47738095238095241</v>
      </c>
      <c r="J1229" s="18">
        <f t="shared" si="182"/>
        <v>962.88215476190476</v>
      </c>
      <c r="K1229" s="10">
        <f t="shared" si="180"/>
        <v>354.05176830595241</v>
      </c>
      <c r="L1229" s="10">
        <v>371.95136904761904</v>
      </c>
      <c r="M1229" s="10">
        <v>23.811761904761909</v>
      </c>
      <c r="N1229" s="201">
        <f t="shared" si="186"/>
        <v>23.811761904761909</v>
      </c>
      <c r="O1229" s="10">
        <f t="shared" si="183"/>
        <v>1712.6970540202381</v>
      </c>
      <c r="P1229" s="11">
        <f t="shared" si="184"/>
        <v>0.38364291244321347</v>
      </c>
    </row>
    <row r="1230" spans="1:16">
      <c r="A1230" s="9">
        <f t="shared" si="185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179"/>
        <v>4580.7000000000007</v>
      </c>
      <c r="G1230" s="8">
        <v>401</v>
      </c>
      <c r="H1230" s="8">
        <v>401</v>
      </c>
      <c r="I1230" s="18">
        <f t="shared" si="181"/>
        <v>0.47738095238095241</v>
      </c>
      <c r="J1230" s="18">
        <f t="shared" si="182"/>
        <v>962.88215476190476</v>
      </c>
      <c r="K1230" s="10">
        <f t="shared" si="180"/>
        <v>354.05176830595241</v>
      </c>
      <c r="L1230" s="10">
        <v>371.95136904761904</v>
      </c>
      <c r="M1230" s="10">
        <v>23.811761904761909</v>
      </c>
      <c r="N1230" s="201">
        <f t="shared" si="186"/>
        <v>23.811761904761909</v>
      </c>
      <c r="O1230" s="10">
        <f t="shared" si="183"/>
        <v>1712.6970540202381</v>
      </c>
      <c r="P1230" s="11">
        <f t="shared" si="184"/>
        <v>0.38549947195917844</v>
      </c>
    </row>
    <row r="1231" spans="1:16">
      <c r="A1231" s="9">
        <f t="shared" si="185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79"/>
        <v>4605.3999999999996</v>
      </c>
      <c r="G1231" s="8">
        <v>401</v>
      </c>
      <c r="H1231" s="8">
        <v>401</v>
      </c>
      <c r="I1231" s="18">
        <f t="shared" si="181"/>
        <v>0.47738095238095241</v>
      </c>
      <c r="J1231" s="18">
        <f t="shared" si="182"/>
        <v>962.88215476190476</v>
      </c>
      <c r="K1231" s="10">
        <f t="shared" si="180"/>
        <v>354.05176830595241</v>
      </c>
      <c r="L1231" s="10">
        <v>371.95136904761904</v>
      </c>
      <c r="M1231" s="10">
        <v>23.811761904761909</v>
      </c>
      <c r="N1231" s="201">
        <f t="shared" si="186"/>
        <v>23.811761904761909</v>
      </c>
      <c r="O1231" s="10">
        <f t="shared" si="183"/>
        <v>1712.6970540202381</v>
      </c>
      <c r="P1231" s="11">
        <f t="shared" si="184"/>
        <v>0.37188888131763542</v>
      </c>
    </row>
    <row r="1232" spans="1:16">
      <c r="A1232" s="9">
        <f t="shared" si="185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79"/>
        <v>3144.4</v>
      </c>
      <c r="G1232" s="8">
        <v>273</v>
      </c>
      <c r="H1232" s="8">
        <v>273</v>
      </c>
      <c r="I1232" s="18">
        <f t="shared" si="181"/>
        <v>0.32500000000000001</v>
      </c>
      <c r="J1232" s="18">
        <f t="shared" si="182"/>
        <v>655.52825000000007</v>
      </c>
      <c r="K1232" s="10">
        <f t="shared" si="180"/>
        <v>241.03773752500004</v>
      </c>
      <c r="L1232" s="10">
        <v>253.22375</v>
      </c>
      <c r="M1232" s="10">
        <v>16.211000000000002</v>
      </c>
      <c r="N1232" s="201">
        <f t="shared" si="186"/>
        <v>16.211000000000002</v>
      </c>
      <c r="O1232" s="10">
        <f t="shared" si="183"/>
        <v>1166.000737525</v>
      </c>
      <c r="P1232" s="11">
        <f t="shared" si="184"/>
        <v>0.37081819664323873</v>
      </c>
    </row>
    <row r="1233" spans="1:16">
      <c r="A1233" s="9">
        <f t="shared" si="185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79"/>
        <v>3129.44</v>
      </c>
      <c r="G1233" s="8">
        <v>273</v>
      </c>
      <c r="H1233" s="8">
        <v>273</v>
      </c>
      <c r="I1233" s="18">
        <f t="shared" si="181"/>
        <v>0.32500000000000001</v>
      </c>
      <c r="J1233" s="18">
        <f t="shared" si="182"/>
        <v>655.52825000000007</v>
      </c>
      <c r="K1233" s="10">
        <f t="shared" si="180"/>
        <v>241.03773752500004</v>
      </c>
      <c r="L1233" s="10">
        <v>253.22375</v>
      </c>
      <c r="M1233" s="10">
        <v>16.211000000000002</v>
      </c>
      <c r="N1233" s="201">
        <f t="shared" si="186"/>
        <v>16.211000000000002</v>
      </c>
      <c r="O1233" s="10">
        <f t="shared" si="183"/>
        <v>1166.000737525</v>
      </c>
      <c r="P1233" s="11">
        <f t="shared" si="184"/>
        <v>0.37259085891565263</v>
      </c>
    </row>
    <row r="1234" spans="1:16">
      <c r="A1234" s="9">
        <f t="shared" si="185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79"/>
        <v>2023.28</v>
      </c>
      <c r="G1234" s="96">
        <v>189</v>
      </c>
      <c r="H1234" s="96">
        <v>378</v>
      </c>
      <c r="I1234" s="18">
        <f t="shared" si="181"/>
        <v>0.45</v>
      </c>
      <c r="J1234" s="18">
        <f t="shared" si="182"/>
        <v>907.65449999999998</v>
      </c>
      <c r="K1234" s="10">
        <f t="shared" si="180"/>
        <v>333.74455965000004</v>
      </c>
      <c r="L1234" s="10">
        <v>350.61750000000001</v>
      </c>
      <c r="M1234" s="10">
        <v>22.446000000000002</v>
      </c>
      <c r="N1234" s="201">
        <f t="shared" si="186"/>
        <v>22.446000000000002</v>
      </c>
      <c r="O1234" s="10">
        <f t="shared" si="183"/>
        <v>1614.46255965</v>
      </c>
      <c r="P1234" s="11">
        <f t="shared" si="184"/>
        <v>0.79794322073563717</v>
      </c>
    </row>
    <row r="1235" spans="1:16">
      <c r="A1235" s="9">
        <f t="shared" si="185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ref="F1235:F1245" si="187">C1235+D1235+E1235</f>
        <v>1913.79</v>
      </c>
      <c r="G1235" s="8"/>
      <c r="H1235" s="8">
        <v>122</v>
      </c>
      <c r="I1235" s="18">
        <f t="shared" si="181"/>
        <v>0.14523809523809525</v>
      </c>
      <c r="J1235" s="18">
        <f t="shared" si="182"/>
        <v>292.9466904761905</v>
      </c>
      <c r="K1235" s="10">
        <f t="shared" si="180"/>
        <v>107.71649808809525</v>
      </c>
      <c r="L1235" s="10">
        <v>113.16226190476191</v>
      </c>
      <c r="M1235" s="10">
        <v>7.2444761904761918</v>
      </c>
      <c r="N1235" s="201">
        <f t="shared" si="186"/>
        <v>7.2444761904761918</v>
      </c>
      <c r="O1235" s="10">
        <f t="shared" si="183"/>
        <v>521.06992665952384</v>
      </c>
      <c r="P1235" s="11">
        <f t="shared" si="184"/>
        <v>0.27227121400964782</v>
      </c>
    </row>
    <row r="1236" spans="1:16">
      <c r="A1236" s="9">
        <f t="shared" si="185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187"/>
        <v>695.35</v>
      </c>
      <c r="G1236" s="8"/>
      <c r="H1236" s="8"/>
      <c r="I1236" s="18">
        <f t="shared" si="181"/>
        <v>0</v>
      </c>
      <c r="J1236" s="18">
        <f t="shared" si="182"/>
        <v>0</v>
      </c>
      <c r="K1236" s="10">
        <f t="shared" si="180"/>
        <v>0</v>
      </c>
      <c r="L1236" s="10">
        <v>0</v>
      </c>
      <c r="M1236" s="10">
        <v>0</v>
      </c>
      <c r="N1236" s="201">
        <f t="shared" si="186"/>
        <v>0</v>
      </c>
      <c r="O1236" s="10">
        <f t="shared" si="183"/>
        <v>0</v>
      </c>
      <c r="P1236" s="11">
        <f t="shared" si="184"/>
        <v>0</v>
      </c>
    </row>
    <row r="1237" spans="1:16">
      <c r="A1237" s="9">
        <f t="shared" si="185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187"/>
        <v>89.3</v>
      </c>
      <c r="G1237" s="8"/>
      <c r="H1237" s="8"/>
      <c r="I1237" s="18">
        <f t="shared" si="181"/>
        <v>0</v>
      </c>
      <c r="J1237" s="18">
        <f t="shared" si="182"/>
        <v>0</v>
      </c>
      <c r="K1237" s="10">
        <f t="shared" si="180"/>
        <v>0</v>
      </c>
      <c r="L1237" s="10">
        <v>0</v>
      </c>
      <c r="M1237" s="10">
        <v>0</v>
      </c>
      <c r="N1237" s="201">
        <f t="shared" si="186"/>
        <v>0</v>
      </c>
      <c r="O1237" s="10">
        <f t="shared" si="183"/>
        <v>0</v>
      </c>
      <c r="P1237" s="11">
        <f t="shared" si="184"/>
        <v>0</v>
      </c>
    </row>
    <row r="1238" spans="1:16">
      <c r="A1238" s="9">
        <f t="shared" si="185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187"/>
        <v>1487.8</v>
      </c>
      <c r="G1238" s="8"/>
      <c r="H1238" s="8">
        <v>98</v>
      </c>
      <c r="I1238" s="18">
        <f t="shared" si="181"/>
        <v>0.11666666666666667</v>
      </c>
      <c r="J1238" s="18">
        <f t="shared" si="182"/>
        <v>235.31783333333334</v>
      </c>
      <c r="K1238" s="10">
        <f t="shared" si="180"/>
        <v>86.526367316666679</v>
      </c>
      <c r="L1238" s="10">
        <v>90.900833333333338</v>
      </c>
      <c r="M1238" s="10">
        <v>5.8193333333333337</v>
      </c>
      <c r="N1238" s="201">
        <f t="shared" si="186"/>
        <v>5.8193333333333337</v>
      </c>
      <c r="O1238" s="10">
        <f t="shared" si="183"/>
        <v>418.56436731666668</v>
      </c>
      <c r="P1238" s="11">
        <f t="shared" si="184"/>
        <v>0.2813310709212708</v>
      </c>
    </row>
    <row r="1239" spans="1:16">
      <c r="A1239" s="9">
        <f t="shared" si="185"/>
        <v>227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187"/>
        <v>1266.08</v>
      </c>
      <c r="G1239" s="8"/>
      <c r="H1239" s="8">
        <v>91.2</v>
      </c>
      <c r="I1239" s="18">
        <f t="shared" si="181"/>
        <v>0.10857142857142857</v>
      </c>
      <c r="J1239" s="18">
        <f t="shared" si="182"/>
        <v>218.98965714285714</v>
      </c>
      <c r="K1239" s="10">
        <f t="shared" si="180"/>
        <v>80.522496931428577</v>
      </c>
      <c r="L1239" s="10">
        <v>84.593428571428561</v>
      </c>
      <c r="M1239" s="10">
        <v>5.4155428571428574</v>
      </c>
      <c r="N1239" s="201">
        <f t="shared" si="186"/>
        <v>5.4155428571428574</v>
      </c>
      <c r="O1239" s="10">
        <f t="shared" si="183"/>
        <v>389.5211255028571</v>
      </c>
      <c r="P1239" s="11">
        <f t="shared" si="184"/>
        <v>0.30765917280334348</v>
      </c>
    </row>
    <row r="1240" spans="1:16">
      <c r="A1240" s="9">
        <f t="shared" si="185"/>
        <v>228</v>
      </c>
      <c r="B1240" s="14" t="s">
        <v>1322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187"/>
        <v>3679.6</v>
      </c>
      <c r="G1240" s="8"/>
      <c r="H1240" s="8">
        <v>490</v>
      </c>
      <c r="I1240" s="18">
        <f t="shared" si="181"/>
        <v>0.58333333333333337</v>
      </c>
      <c r="J1240" s="18">
        <f t="shared" si="182"/>
        <v>1176.5891666666666</v>
      </c>
      <c r="K1240" s="10">
        <f t="shared" si="180"/>
        <v>432.63183658333338</v>
      </c>
      <c r="L1240" s="10">
        <v>454.50416666666666</v>
      </c>
      <c r="M1240" s="10">
        <v>29.096666666666671</v>
      </c>
      <c r="N1240" s="201">
        <f t="shared" si="186"/>
        <v>29.096666666666671</v>
      </c>
      <c r="O1240" s="10">
        <f t="shared" si="183"/>
        <v>2092.8218365833336</v>
      </c>
      <c r="P1240" s="11">
        <f t="shared" si="184"/>
        <v>0.56876340813766002</v>
      </c>
    </row>
    <row r="1241" spans="1:16">
      <c r="A1241" s="9">
        <f t="shared" si="185"/>
        <v>229</v>
      </c>
      <c r="B1241" s="14" t="s">
        <v>1329</v>
      </c>
      <c r="C1241" s="8">
        <v>1676.3</v>
      </c>
      <c r="D1241" s="8">
        <v>65.5</v>
      </c>
      <c r="E1241" s="8"/>
      <c r="F1241" s="8">
        <f t="shared" si="187"/>
        <v>1741.8</v>
      </c>
      <c r="G1241" s="8"/>
      <c r="H1241" s="8">
        <v>209.9</v>
      </c>
      <c r="I1241" s="18">
        <v>0.2498809523809524</v>
      </c>
      <c r="J1241" s="18">
        <f t="shared" si="182"/>
        <v>504.01237976190481</v>
      </c>
      <c r="K1241" s="10">
        <f t="shared" si="180"/>
        <v>185.32535203845242</v>
      </c>
      <c r="L1241" s="10">
        <v>189.85275085714287</v>
      </c>
      <c r="M1241" s="10">
        <v>12.464061904761905</v>
      </c>
      <c r="N1241" s="201">
        <f t="shared" si="186"/>
        <v>12.464061904761905</v>
      </c>
      <c r="O1241" s="10">
        <f t="shared" si="183"/>
        <v>891.654544562262</v>
      </c>
      <c r="P1241" s="11">
        <f t="shared" si="184"/>
        <v>0.53191823931412163</v>
      </c>
    </row>
    <row r="1242" spans="1:16">
      <c r="A1242" s="9">
        <f t="shared" si="185"/>
        <v>230</v>
      </c>
      <c r="B1242" s="14" t="s">
        <v>1330</v>
      </c>
      <c r="C1242" s="8">
        <v>639</v>
      </c>
      <c r="D1242" s="8"/>
      <c r="E1242" s="8"/>
      <c r="F1242" s="8">
        <f t="shared" si="187"/>
        <v>639</v>
      </c>
      <c r="G1242" s="8"/>
      <c r="H1242" s="8">
        <v>0</v>
      </c>
      <c r="I1242" s="18">
        <v>0</v>
      </c>
      <c r="J1242" s="18">
        <f t="shared" si="182"/>
        <v>0</v>
      </c>
      <c r="K1242" s="10">
        <f t="shared" si="180"/>
        <v>0</v>
      </c>
      <c r="L1242" s="10">
        <v>0</v>
      </c>
      <c r="M1242" s="10">
        <v>0</v>
      </c>
      <c r="N1242" s="201">
        <f t="shared" si="186"/>
        <v>0</v>
      </c>
      <c r="O1242" s="10">
        <f t="shared" si="183"/>
        <v>0</v>
      </c>
      <c r="P1242" s="11">
        <f t="shared" si="184"/>
        <v>0</v>
      </c>
    </row>
    <row r="1243" spans="1:16">
      <c r="A1243" s="9">
        <f t="shared" ref="A1243:A1248" si="188">A1242+1</f>
        <v>231</v>
      </c>
      <c r="B1243" s="14" t="s">
        <v>1331</v>
      </c>
      <c r="C1243" s="8">
        <v>514.6</v>
      </c>
      <c r="D1243" s="8"/>
      <c r="E1243" s="8"/>
      <c r="F1243" s="8">
        <f t="shared" si="187"/>
        <v>514.6</v>
      </c>
      <c r="G1243" s="8"/>
      <c r="H1243" s="8">
        <v>33</v>
      </c>
      <c r="I1243" s="18">
        <f t="shared" si="181"/>
        <v>3.9285714285714285E-2</v>
      </c>
      <c r="J1243" s="18">
        <f t="shared" si="182"/>
        <v>79.23967857142857</v>
      </c>
      <c r="K1243" s="10">
        <f t="shared" si="180"/>
        <v>29.136429810714287</v>
      </c>
      <c r="L1243" s="10">
        <v>30.609464285714285</v>
      </c>
      <c r="M1243" s="10">
        <v>1.9595714285714287</v>
      </c>
      <c r="N1243" s="201">
        <f t="shared" si="186"/>
        <v>1.9595714285714287</v>
      </c>
      <c r="O1243" s="10">
        <f t="shared" si="183"/>
        <v>140.94514409642858</v>
      </c>
      <c r="P1243" s="11">
        <f t="shared" si="184"/>
        <v>0.27389262358419852</v>
      </c>
    </row>
    <row r="1244" spans="1:16">
      <c r="A1244" s="9">
        <f t="shared" si="188"/>
        <v>232</v>
      </c>
      <c r="B1244" s="182" t="s">
        <v>1358</v>
      </c>
      <c r="C1244" s="8">
        <v>6066</v>
      </c>
      <c r="D1244" s="8"/>
      <c r="E1244" s="8"/>
      <c r="F1244" s="8">
        <f t="shared" si="187"/>
        <v>6066</v>
      </c>
      <c r="G1244" s="8"/>
      <c r="H1244" s="107">
        <v>540</v>
      </c>
      <c r="I1244" s="18">
        <v>0.6428571428571429</v>
      </c>
      <c r="J1244" s="18">
        <f t="shared" si="182"/>
        <v>1296.6492857142857</v>
      </c>
      <c r="K1244" s="10">
        <f t="shared" si="180"/>
        <v>476.77794235714288</v>
      </c>
      <c r="L1244" s="183">
        <v>404.02800000000002</v>
      </c>
      <c r="M1244" s="10">
        <v>15.48</v>
      </c>
      <c r="N1244" s="201">
        <f t="shared" si="186"/>
        <v>15.48</v>
      </c>
      <c r="O1244" s="10">
        <f t="shared" si="183"/>
        <v>2192.9352280714288</v>
      </c>
      <c r="P1244" s="11">
        <f t="shared" si="184"/>
        <v>0.36151256644764734</v>
      </c>
    </row>
    <row r="1245" spans="1:16">
      <c r="A1245" s="9">
        <f t="shared" si="188"/>
        <v>233</v>
      </c>
      <c r="B1245" s="182" t="s">
        <v>1359</v>
      </c>
      <c r="C1245" s="8">
        <v>5812</v>
      </c>
      <c r="D1245" s="8"/>
      <c r="E1245" s="8">
        <v>261.60000000000002</v>
      </c>
      <c r="F1245" s="8">
        <f t="shared" si="187"/>
        <v>6073.6</v>
      </c>
      <c r="G1245" s="8"/>
      <c r="H1245" s="80">
        <v>570</v>
      </c>
      <c r="I1245" s="18">
        <v>0.6785714285714286</v>
      </c>
      <c r="J1245" s="18">
        <f t="shared" si="182"/>
        <v>1368.6853571428571</v>
      </c>
      <c r="K1245" s="10">
        <f t="shared" si="180"/>
        <v>503.26560582142861</v>
      </c>
      <c r="L1245" s="183">
        <v>426.47399999999999</v>
      </c>
      <c r="M1245" s="10">
        <v>16.34</v>
      </c>
      <c r="N1245" s="201">
        <f t="shared" si="186"/>
        <v>16.34</v>
      </c>
      <c r="O1245" s="10">
        <f t="shared" si="183"/>
        <v>2314.764962964286</v>
      </c>
      <c r="P1245" s="11">
        <f t="shared" si="184"/>
        <v>0.39827339349006985</v>
      </c>
    </row>
    <row r="1246" spans="1:16">
      <c r="A1246" s="9">
        <f t="shared" si="188"/>
        <v>234</v>
      </c>
      <c r="B1246" s="14"/>
      <c r="C1246" s="8"/>
      <c r="D1246" s="8"/>
      <c r="E1246" s="8"/>
      <c r="F1246" s="8"/>
      <c r="G1246" s="8"/>
      <c r="H1246" s="8"/>
      <c r="I1246" s="18"/>
      <c r="J1246" s="18"/>
      <c r="K1246" s="10"/>
      <c r="L1246" s="10"/>
      <c r="M1246" s="10"/>
      <c r="N1246" s="201"/>
      <c r="O1246" s="10"/>
      <c r="P1246" s="11"/>
    </row>
    <row r="1247" spans="1:16">
      <c r="A1247" s="9">
        <f t="shared" si="188"/>
        <v>235</v>
      </c>
      <c r="B1247" s="14"/>
      <c r="C1247" s="8"/>
      <c r="D1247" s="8"/>
      <c r="E1247" s="8"/>
      <c r="F1247" s="8"/>
      <c r="G1247" s="8"/>
      <c r="H1247" s="8"/>
      <c r="I1247" s="18"/>
      <c r="J1247" s="18"/>
      <c r="K1247" s="10"/>
      <c r="L1247" s="10"/>
      <c r="M1247" s="10"/>
      <c r="N1247" s="201"/>
      <c r="O1247" s="10"/>
      <c r="P1247" s="11"/>
    </row>
    <row r="1248" spans="1:16">
      <c r="A1248" s="9">
        <f t="shared" si="188"/>
        <v>236</v>
      </c>
      <c r="B1248" s="14"/>
      <c r="C1248" s="8"/>
      <c r="D1248" s="8"/>
      <c r="E1248" s="8"/>
      <c r="F1248" s="8"/>
      <c r="G1248" s="8"/>
      <c r="H1248" s="8"/>
      <c r="I1248" s="18"/>
      <c r="J1248" s="18"/>
      <c r="K1248" s="10"/>
      <c r="L1248" s="10"/>
      <c r="M1248" s="10"/>
      <c r="N1248" s="201"/>
      <c r="O1248" s="10"/>
      <c r="P1248" s="11"/>
    </row>
    <row r="1249" spans="1:16">
      <c r="A1249" s="12"/>
      <c r="B1249" s="13" t="s">
        <v>576</v>
      </c>
      <c r="C1249" s="13">
        <f t="shared" ref="C1249:N1250" si="189">SUM(C1013:C1243)</f>
        <v>211838.43999999992</v>
      </c>
      <c r="D1249" s="13">
        <f t="shared" si="189"/>
        <v>611.79999999999995</v>
      </c>
      <c r="E1249" s="13">
        <f t="shared" si="189"/>
        <v>315.61</v>
      </c>
      <c r="F1249" s="13">
        <f t="shared" si="189"/>
        <v>212765.84999999998</v>
      </c>
      <c r="G1249" s="13">
        <f t="shared" si="189"/>
        <v>12470</v>
      </c>
      <c r="H1249" s="13">
        <f t="shared" si="189"/>
        <v>14402.1</v>
      </c>
      <c r="I1249" s="39">
        <f t="shared" si="189"/>
        <v>17.145357142857144</v>
      </c>
      <c r="J1249" s="13">
        <f t="shared" si="189"/>
        <v>34582.356810714278</v>
      </c>
      <c r="K1249" s="13">
        <f t="shared" si="189"/>
        <v>12715.932599299647</v>
      </c>
      <c r="L1249" s="13">
        <v>13026.576003428569</v>
      </c>
      <c r="M1249" s="13">
        <f t="shared" si="189"/>
        <v>855.21041428571436</v>
      </c>
      <c r="N1249" s="13">
        <f t="shared" si="189"/>
        <v>855.21041428571436</v>
      </c>
      <c r="O1249" s="15">
        <f>(J1249+K1249+L1249+N1249)</f>
        <v>61180.075827728208</v>
      </c>
      <c r="P1249" s="16">
        <f t="shared" si="184"/>
        <v>0.28880535481534053</v>
      </c>
    </row>
    <row r="1250" spans="1:16" ht="18.75" thickBot="1">
      <c r="A1250" s="19"/>
      <c r="B1250" s="13" t="s">
        <v>1271</v>
      </c>
      <c r="C1250" s="15">
        <f t="shared" ref="C1250:M1250" si="190">C479+C551+C635+C774+C956+C1011+C1249</f>
        <v>1610405.4599999997</v>
      </c>
      <c r="D1250" s="15">
        <f t="shared" si="190"/>
        <v>8944.5799999999981</v>
      </c>
      <c r="E1250" s="15">
        <f t="shared" si="190"/>
        <v>21767.61</v>
      </c>
      <c r="F1250" s="15">
        <f t="shared" si="190"/>
        <v>1641117.65</v>
      </c>
      <c r="G1250" s="15">
        <f t="shared" si="190"/>
        <v>146340.83000000002</v>
      </c>
      <c r="H1250" s="15">
        <f t="shared" si="190"/>
        <v>146538.37000000002</v>
      </c>
      <c r="I1250" s="15">
        <f t="shared" si="190"/>
        <v>174.45044047619049</v>
      </c>
      <c r="J1250" s="13">
        <f t="shared" si="189"/>
        <v>35879.006096428566</v>
      </c>
      <c r="K1250" s="13">
        <f t="shared" si="189"/>
        <v>13192.71054165679</v>
      </c>
      <c r="L1250" s="15">
        <f t="shared" si="190"/>
        <v>134605.81472282382</v>
      </c>
      <c r="M1250" s="15">
        <f t="shared" si="190"/>
        <v>2850.7607619047617</v>
      </c>
      <c r="N1250" s="13">
        <f t="shared" si="189"/>
        <v>870.69041428571438</v>
      </c>
      <c r="O1250" s="15">
        <f>(J1250+K1250+L1250+N1250)</f>
        <v>184548.22177519489</v>
      </c>
      <c r="P1250" s="16">
        <f t="shared" si="184"/>
        <v>0.11459736467559849</v>
      </c>
    </row>
    <row r="1251" spans="1:16">
      <c r="A1251" s="1"/>
    </row>
    <row r="1252" spans="1:16">
      <c r="A1252" s="1"/>
    </row>
    <row r="1253" spans="1:16">
      <c r="A1253" s="1"/>
    </row>
    <row r="1254" spans="1:16">
      <c r="A1254" s="1"/>
    </row>
    <row r="1255" spans="1:16">
      <c r="A1255" s="1"/>
    </row>
    <row r="1256" spans="1:16">
      <c r="A1256" s="1"/>
    </row>
    <row r="1257" spans="1:16">
      <c r="A1257" s="1"/>
    </row>
    <row r="1258" spans="1:16">
      <c r="A1258" s="1"/>
    </row>
    <row r="1259" spans="1:16">
      <c r="A1259" s="1"/>
    </row>
    <row r="1260" spans="1:16">
      <c r="A1260" s="1"/>
    </row>
    <row r="1261" spans="1:16">
      <c r="A1261" s="1"/>
    </row>
    <row r="1262" spans="1:16">
      <c r="A1262" s="1"/>
    </row>
    <row r="1263" spans="1:16">
      <c r="A1263" s="1"/>
    </row>
    <row r="1264" spans="1:16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</sheetData>
  <mergeCells count="1">
    <mergeCell ref="C1:O1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63" orientation="landscape" r:id="rId1"/>
  <headerFooter alignWithMargins="0"/>
  <rowBreaks count="11" manualBreakCount="11">
    <brk id="198" max="12" man="1"/>
    <brk id="246" max="12" man="1"/>
    <brk id="370" max="12" man="1"/>
    <brk id="406" max="12" man="1"/>
    <brk id="452" max="12" man="1"/>
    <brk id="495" max="12" man="1"/>
    <brk id="541" max="12" man="1"/>
    <brk id="596" max="12" man="1"/>
    <brk id="635" max="12" man="1"/>
    <brk id="873" max="12" man="1"/>
    <brk id="97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 enableFormatConditionsCalculation="0">
    <tabColor indexed="33"/>
  </sheetPr>
  <dimension ref="A1:U1252"/>
  <sheetViews>
    <sheetView zoomScale="75" workbookViewId="0">
      <pane xSplit="2" ySplit="4" topLeftCell="G1224" activePane="bottomRight" state="frozen"/>
      <selection pane="topRight" activeCell="C1" sqref="C1"/>
      <selection pane="bottomLeft" activeCell="A5" sqref="A5"/>
      <selection pane="bottomRight" activeCell="M995" sqref="M995"/>
    </sheetView>
  </sheetViews>
  <sheetFormatPr defaultRowHeight="18"/>
  <cols>
    <col min="1" max="1" width="9" style="2" customWidth="1"/>
    <col min="2" max="2" width="27.7109375" style="2" customWidth="1"/>
    <col min="3" max="3" width="18.5703125" style="2" customWidth="1"/>
    <col min="4" max="5" width="15.140625" style="2" customWidth="1"/>
    <col min="6" max="6" width="19.5703125" style="2" customWidth="1"/>
    <col min="7" max="8" width="16.7109375" style="2" customWidth="1"/>
    <col min="9" max="9" width="12.7109375" style="2" customWidth="1"/>
    <col min="10" max="10" width="14.140625" style="2" customWidth="1"/>
    <col min="11" max="11" width="18.140625" style="2" customWidth="1"/>
    <col min="12" max="12" width="14.5703125" style="2" customWidth="1"/>
    <col min="13" max="14" width="14.28515625" style="2" customWidth="1"/>
    <col min="15" max="15" width="17.28515625" style="2" customWidth="1"/>
    <col min="16" max="16" width="25" style="2" customWidth="1"/>
    <col min="17" max="17" width="21.28515625" style="2" customWidth="1"/>
    <col min="18" max="18" width="13" style="2" customWidth="1"/>
    <col min="19" max="19" width="9.140625" style="2"/>
    <col min="20" max="21" width="12.5703125" style="2" customWidth="1"/>
    <col min="22" max="16384" width="9.140625" style="2"/>
  </cols>
  <sheetData>
    <row r="1" spans="1:21" s="84" customFormat="1" ht="18.75">
      <c r="B1" s="273" t="s">
        <v>283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</row>
    <row r="2" spans="1:21" ht="24.75" customHeight="1" thickBot="1">
      <c r="A2" s="1"/>
      <c r="K2" s="139">
        <v>2269.13</v>
      </c>
      <c r="M2" s="115"/>
      <c r="N2" s="153"/>
      <c r="O2" s="139">
        <v>1</v>
      </c>
      <c r="R2" s="139">
        <v>2588.4899999999998</v>
      </c>
      <c r="S2" s="2" t="s">
        <v>1355</v>
      </c>
      <c r="T2" s="139">
        <v>2017.01</v>
      </c>
      <c r="U2" s="2" t="s">
        <v>1356</v>
      </c>
    </row>
    <row r="3" spans="1:21" ht="150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1314</v>
      </c>
      <c r="H3" s="4" t="s">
        <v>1315</v>
      </c>
      <c r="I3" s="4" t="s">
        <v>284</v>
      </c>
      <c r="J3" s="4" t="s">
        <v>285</v>
      </c>
      <c r="K3" s="4" t="s">
        <v>289</v>
      </c>
      <c r="L3" s="4" t="s">
        <v>290</v>
      </c>
      <c r="M3" s="4" t="s">
        <v>291</v>
      </c>
      <c r="N3" s="4"/>
      <c r="O3" s="4" t="s">
        <v>292</v>
      </c>
      <c r="P3" s="4" t="s">
        <v>316</v>
      </c>
      <c r="Q3" s="4" t="s">
        <v>1313</v>
      </c>
    </row>
    <row r="4" spans="1:21" ht="18.75">
      <c r="A4" s="5">
        <v>1</v>
      </c>
      <c r="B4" s="23">
        <v>2</v>
      </c>
      <c r="C4" s="23">
        <v>3</v>
      </c>
      <c r="D4" s="23"/>
      <c r="E4" s="23"/>
      <c r="F4" s="23"/>
      <c r="G4" s="23"/>
      <c r="H4" s="23"/>
      <c r="I4" s="23"/>
      <c r="J4" s="23">
        <v>4</v>
      </c>
      <c r="K4" s="23">
        <v>5</v>
      </c>
      <c r="L4" s="23">
        <v>8</v>
      </c>
      <c r="M4" s="23">
        <v>9</v>
      </c>
      <c r="N4" s="23"/>
      <c r="O4" s="23">
        <v>10</v>
      </c>
      <c r="P4" s="23">
        <v>11</v>
      </c>
      <c r="Q4" s="23">
        <v>13</v>
      </c>
    </row>
    <row r="5" spans="1:21" ht="18.75">
      <c r="A5" s="5"/>
      <c r="B5" s="7" t="s">
        <v>571</v>
      </c>
      <c r="C5" s="23"/>
      <c r="D5" s="23"/>
      <c r="E5" s="23"/>
      <c r="F5" s="23"/>
      <c r="G5" s="23"/>
      <c r="H5" s="23"/>
      <c r="I5" s="8"/>
      <c r="J5" s="8"/>
      <c r="K5" s="8"/>
      <c r="L5" s="8"/>
      <c r="M5" s="8"/>
      <c r="N5" s="8"/>
      <c r="O5" s="8"/>
      <c r="P5" s="8"/>
      <c r="Q5" s="8"/>
    </row>
    <row r="6" spans="1:21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димвенканали!F6</f>
        <v>359.58</v>
      </c>
      <c r="G6" s="8"/>
      <c r="H6" s="8"/>
      <c r="I6" s="8">
        <v>6</v>
      </c>
      <c r="J6" s="11">
        <v>9.6061479346781927E-4</v>
      </c>
      <c r="K6" s="18">
        <f>J6*$K$2</f>
        <v>2.179759846301633</v>
      </c>
      <c r="L6" s="10">
        <f>K6*0.3677</f>
        <v>0.80149769548511052</v>
      </c>
      <c r="M6" s="10">
        <v>0.84201729106628231</v>
      </c>
      <c r="N6" s="10">
        <v>0.2352641690682036</v>
      </c>
      <c r="O6" s="201">
        <f>N6*$O$2</f>
        <v>0.2352641690682036</v>
      </c>
      <c r="P6" s="10">
        <f>K6+L6+M6+O6</f>
        <v>4.05853900192123</v>
      </c>
      <c r="Q6" s="11">
        <f>P6/F6</f>
        <v>1.1286887485180572E-2</v>
      </c>
    </row>
    <row r="7" spans="1:21">
      <c r="A7" s="9">
        <f t="shared" ref="A7:A71" si="0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>димвенканали!F7</f>
        <v>201.72</v>
      </c>
      <c r="G7" s="8"/>
      <c r="H7" s="8"/>
      <c r="I7" s="8">
        <v>5</v>
      </c>
      <c r="J7" s="11">
        <v>8.0051232788984946E-4</v>
      </c>
      <c r="K7" s="18">
        <f t="shared" ref="K7:K70" si="1">J7*$K$2</f>
        <v>1.8164665385846941</v>
      </c>
      <c r="L7" s="10">
        <f t="shared" ref="L7:L67" si="2">K7*0.3677</f>
        <v>0.66791474623759206</v>
      </c>
      <c r="M7" s="10">
        <v>0.70168107588856865</v>
      </c>
      <c r="N7" s="10">
        <v>0.19605347422350303</v>
      </c>
      <c r="O7" s="201">
        <f t="shared" ref="O7:O70" si="3">N7*$O$2</f>
        <v>0.19605347422350303</v>
      </c>
      <c r="P7" s="10">
        <f t="shared" ref="P7:P67" si="4">K7+L7+M7+O7</f>
        <v>3.3821158349343579</v>
      </c>
      <c r="Q7" s="11">
        <f t="shared" ref="Q7:Q70" si="5">P7/F7</f>
        <v>1.6766388235843536E-2</v>
      </c>
    </row>
    <row r="8" spans="1:21">
      <c r="A8" s="9">
        <f t="shared" si="0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>димвенканали!F8</f>
        <v>585.14</v>
      </c>
      <c r="G8" s="8"/>
      <c r="H8" s="8"/>
      <c r="I8" s="8">
        <v>10</v>
      </c>
      <c r="J8" s="11">
        <v>1.6010246557796989E-3</v>
      </c>
      <c r="K8" s="18">
        <f t="shared" si="1"/>
        <v>3.6329330771693882</v>
      </c>
      <c r="L8" s="10">
        <f t="shared" si="2"/>
        <v>1.3358294924751841</v>
      </c>
      <c r="M8" s="10">
        <v>1.4033621517771373</v>
      </c>
      <c r="N8" s="10">
        <v>0.39210694844700605</v>
      </c>
      <c r="O8" s="201">
        <f t="shared" si="3"/>
        <v>0.39210694844700605</v>
      </c>
      <c r="P8" s="10">
        <f t="shared" si="4"/>
        <v>6.7642316698687157</v>
      </c>
      <c r="Q8" s="11">
        <f t="shared" si="5"/>
        <v>1.1560022678109027E-2</v>
      </c>
    </row>
    <row r="9" spans="1:21">
      <c r="A9" s="9">
        <f t="shared" si="0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>димвенканали!F9</f>
        <v>1489.2</v>
      </c>
      <c r="G9" s="8"/>
      <c r="H9" s="8"/>
      <c r="I9" s="8">
        <v>32</v>
      </c>
      <c r="J9" s="11">
        <v>5.1232788984950364E-3</v>
      </c>
      <c r="K9" s="18">
        <f t="shared" si="1"/>
        <v>11.625385846942043</v>
      </c>
      <c r="L9" s="10">
        <f t="shared" si="2"/>
        <v>4.2746543759205897</v>
      </c>
      <c r="M9" s="10">
        <v>4.490758885686839</v>
      </c>
      <c r="N9" s="10">
        <v>1.2547422350304194</v>
      </c>
      <c r="O9" s="201">
        <f t="shared" si="3"/>
        <v>1.2547422350304194</v>
      </c>
      <c r="P9" s="10">
        <f t="shared" si="4"/>
        <v>21.645541343579893</v>
      </c>
      <c r="Q9" s="11">
        <f t="shared" si="5"/>
        <v>1.4535012989242474E-2</v>
      </c>
    </row>
    <row r="10" spans="1:21">
      <c r="A10" s="9">
        <f t="shared" si="0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>димвенканали!F10</f>
        <v>336.7</v>
      </c>
      <c r="G10" s="8"/>
      <c r="H10" s="8"/>
      <c r="I10" s="8">
        <v>8</v>
      </c>
      <c r="J10" s="11">
        <v>1.2808197246237591E-3</v>
      </c>
      <c r="K10" s="18">
        <f t="shared" si="1"/>
        <v>2.9063464617355108</v>
      </c>
      <c r="L10" s="10">
        <f t="shared" si="2"/>
        <v>1.0686635939801474</v>
      </c>
      <c r="M10" s="10">
        <v>1.1226897214217098</v>
      </c>
      <c r="N10" s="10">
        <v>0.31368555875760484</v>
      </c>
      <c r="O10" s="201">
        <f t="shared" si="3"/>
        <v>0.31368555875760484</v>
      </c>
      <c r="P10" s="10">
        <f t="shared" si="4"/>
        <v>5.4113853358949733</v>
      </c>
      <c r="Q10" s="11">
        <f t="shared" si="5"/>
        <v>1.6071830519438592E-2</v>
      </c>
    </row>
    <row r="11" spans="1:21">
      <c r="A11" s="9">
        <f t="shared" si="0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>димвенканали!F11</f>
        <v>2519.1999999999998</v>
      </c>
      <c r="G11" s="8"/>
      <c r="H11" s="8"/>
      <c r="I11" s="8">
        <v>60</v>
      </c>
      <c r="J11" s="11">
        <v>9.6061479346781931E-3</v>
      </c>
      <c r="K11" s="18">
        <f t="shared" si="1"/>
        <v>21.797598463016328</v>
      </c>
      <c r="L11" s="10">
        <f t="shared" si="2"/>
        <v>8.0149769548511038</v>
      </c>
      <c r="M11" s="10">
        <v>8.4201729106628225</v>
      </c>
      <c r="N11" s="10">
        <v>2.3526416906820362</v>
      </c>
      <c r="O11" s="201">
        <f t="shared" si="3"/>
        <v>2.3526416906820362</v>
      </c>
      <c r="P11" s="10">
        <f t="shared" si="4"/>
        <v>40.585390019212291</v>
      </c>
      <c r="Q11" s="11">
        <f t="shared" si="5"/>
        <v>1.6110427921249719E-2</v>
      </c>
    </row>
    <row r="12" spans="1:21">
      <c r="A12" s="9">
        <f t="shared" si="0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>димвенканали!F12</f>
        <v>157</v>
      </c>
      <c r="G12" s="8"/>
      <c r="H12" s="8"/>
      <c r="I12" s="8">
        <v>5</v>
      </c>
      <c r="J12" s="11">
        <v>8.0051232788984946E-4</v>
      </c>
      <c r="K12" s="18">
        <f t="shared" si="1"/>
        <v>1.8164665385846941</v>
      </c>
      <c r="L12" s="10">
        <f t="shared" si="2"/>
        <v>0.66791474623759206</v>
      </c>
      <c r="M12" s="10">
        <v>0.70168107588856865</v>
      </c>
      <c r="N12" s="10">
        <v>0.19605347422350303</v>
      </c>
      <c r="O12" s="201">
        <f t="shared" si="3"/>
        <v>0.19605347422350303</v>
      </c>
      <c r="P12" s="10">
        <f t="shared" si="4"/>
        <v>3.3821158349343579</v>
      </c>
      <c r="Q12" s="11">
        <f t="shared" si="5"/>
        <v>2.1542139076015019E-2</v>
      </c>
    </row>
    <row r="13" spans="1:21">
      <c r="A13" s="9">
        <f t="shared" si="0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>димвенканали!F13</f>
        <v>2085.1999999999998</v>
      </c>
      <c r="G13" s="8"/>
      <c r="H13" s="8"/>
      <c r="I13" s="8">
        <v>48</v>
      </c>
      <c r="J13" s="11">
        <v>7.6849183477425542E-3</v>
      </c>
      <c r="K13" s="18">
        <f t="shared" si="1"/>
        <v>17.438078770413064</v>
      </c>
      <c r="L13" s="10">
        <f t="shared" si="2"/>
        <v>6.4119815638808841</v>
      </c>
      <c r="M13" s="10">
        <v>6.7361383285302585</v>
      </c>
      <c r="N13" s="10">
        <v>1.8821133525456288</v>
      </c>
      <c r="O13" s="201">
        <f t="shared" si="3"/>
        <v>1.8821133525456288</v>
      </c>
      <c r="P13" s="10">
        <f t="shared" si="4"/>
        <v>32.46831201536984</v>
      </c>
      <c r="Q13" s="11">
        <f t="shared" si="5"/>
        <v>1.5570838296264072E-2</v>
      </c>
    </row>
    <row r="14" spans="1:21">
      <c r="A14" s="9">
        <f t="shared" si="0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>димвенканали!F14</f>
        <v>2093.6</v>
      </c>
      <c r="G14" s="8"/>
      <c r="H14" s="8"/>
      <c r="I14" s="8">
        <v>48</v>
      </c>
      <c r="J14" s="11">
        <v>7.6849183477425542E-3</v>
      </c>
      <c r="K14" s="18">
        <f t="shared" si="1"/>
        <v>17.438078770413064</v>
      </c>
      <c r="L14" s="10">
        <f t="shared" si="2"/>
        <v>6.4119815638808841</v>
      </c>
      <c r="M14" s="10">
        <v>6.7361383285302585</v>
      </c>
      <c r="N14" s="10">
        <v>1.8821133525456288</v>
      </c>
      <c r="O14" s="201">
        <f t="shared" si="3"/>
        <v>1.8821133525456288</v>
      </c>
      <c r="P14" s="10">
        <f t="shared" si="4"/>
        <v>32.46831201536984</v>
      </c>
      <c r="Q14" s="11">
        <f t="shared" si="5"/>
        <v>1.5508364546890448E-2</v>
      </c>
    </row>
    <row r="15" spans="1:21">
      <c r="A15" s="9">
        <f t="shared" si="0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>димвенканали!F15</f>
        <v>2063.25</v>
      </c>
      <c r="G15" s="8"/>
      <c r="H15" s="8"/>
      <c r="I15" s="8">
        <v>48</v>
      </c>
      <c r="J15" s="11">
        <v>7.6849183477425542E-3</v>
      </c>
      <c r="K15" s="18">
        <f t="shared" si="1"/>
        <v>17.438078770413064</v>
      </c>
      <c r="L15" s="10">
        <f t="shared" si="2"/>
        <v>6.4119815638808841</v>
      </c>
      <c r="M15" s="10">
        <v>6.7361383285302585</v>
      </c>
      <c r="N15" s="10">
        <v>1.8821133525456288</v>
      </c>
      <c r="O15" s="201">
        <f t="shared" si="3"/>
        <v>1.8821133525456288</v>
      </c>
      <c r="P15" s="10">
        <f t="shared" si="4"/>
        <v>32.46831201536984</v>
      </c>
      <c r="Q15" s="11">
        <f t="shared" si="5"/>
        <v>1.5736489526412135E-2</v>
      </c>
    </row>
    <row r="16" spans="1:21">
      <c r="A16" s="9">
        <f t="shared" si="0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>димвенканали!F16</f>
        <v>225</v>
      </c>
      <c r="G16" s="8"/>
      <c r="H16" s="8"/>
      <c r="I16" s="8">
        <v>8</v>
      </c>
      <c r="J16" s="11">
        <v>1.2808197246237591E-3</v>
      </c>
      <c r="K16" s="18">
        <f t="shared" si="1"/>
        <v>2.9063464617355108</v>
      </c>
      <c r="L16" s="10">
        <f t="shared" si="2"/>
        <v>1.0686635939801474</v>
      </c>
      <c r="M16" s="10">
        <v>1.1226897214217098</v>
      </c>
      <c r="N16" s="10">
        <v>0.31368555875760484</v>
      </c>
      <c r="O16" s="201">
        <f t="shared" si="3"/>
        <v>0.31368555875760484</v>
      </c>
      <c r="P16" s="10">
        <f t="shared" si="4"/>
        <v>5.4113853358949733</v>
      </c>
      <c r="Q16" s="11">
        <f t="shared" si="5"/>
        <v>2.4050601492866547E-2</v>
      </c>
    </row>
    <row r="17" spans="1:17">
      <c r="A17" s="9">
        <f t="shared" si="0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>димвенканали!F17</f>
        <v>594.6</v>
      </c>
      <c r="G17" s="8"/>
      <c r="H17" s="8"/>
      <c r="I17" s="8">
        <v>12</v>
      </c>
      <c r="J17" s="11">
        <v>1.9212295869356385E-3</v>
      </c>
      <c r="K17" s="18">
        <f t="shared" si="1"/>
        <v>4.359519692603266</v>
      </c>
      <c r="L17" s="10">
        <f t="shared" si="2"/>
        <v>1.602995390970221</v>
      </c>
      <c r="M17" s="10">
        <v>1.6840345821325646</v>
      </c>
      <c r="N17" s="10">
        <v>0.47052833813640721</v>
      </c>
      <c r="O17" s="201">
        <f t="shared" si="3"/>
        <v>0.47052833813640721</v>
      </c>
      <c r="P17" s="10">
        <f t="shared" si="4"/>
        <v>8.1170780038424599</v>
      </c>
      <c r="Q17" s="11">
        <f t="shared" si="5"/>
        <v>1.3651325267141709E-2</v>
      </c>
    </row>
    <row r="18" spans="1:17">
      <c r="A18" s="9">
        <f t="shared" si="0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>димвенканали!F18</f>
        <v>720.56000000000006</v>
      </c>
      <c r="G18" s="8"/>
      <c r="H18" s="8"/>
      <c r="I18" s="8">
        <v>12</v>
      </c>
      <c r="J18" s="11">
        <v>1.9212295869356385E-3</v>
      </c>
      <c r="K18" s="18">
        <f t="shared" si="1"/>
        <v>4.359519692603266</v>
      </c>
      <c r="L18" s="10">
        <f t="shared" si="2"/>
        <v>1.602995390970221</v>
      </c>
      <c r="M18" s="10">
        <v>1.6840345821325646</v>
      </c>
      <c r="N18" s="10">
        <v>0.47052833813640721</v>
      </c>
      <c r="O18" s="201">
        <f t="shared" si="3"/>
        <v>0.47052833813640721</v>
      </c>
      <c r="P18" s="10">
        <f t="shared" si="4"/>
        <v>8.1170780038424599</v>
      </c>
      <c r="Q18" s="11">
        <f t="shared" si="5"/>
        <v>1.1264957815924364E-2</v>
      </c>
    </row>
    <row r="19" spans="1:17">
      <c r="A19" s="9">
        <f t="shared" si="0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>димвенканали!F19</f>
        <v>714.65</v>
      </c>
      <c r="G19" s="8"/>
      <c r="H19" s="8"/>
      <c r="I19" s="8">
        <v>14</v>
      </c>
      <c r="J19" s="11">
        <v>2.2414345180915784E-3</v>
      </c>
      <c r="K19" s="18">
        <f t="shared" si="1"/>
        <v>5.0861063080371434</v>
      </c>
      <c r="L19" s="10">
        <f t="shared" si="2"/>
        <v>1.8701612894652577</v>
      </c>
      <c r="M19" s="10">
        <v>1.964707012487992</v>
      </c>
      <c r="N19" s="10">
        <v>0.54894972782580842</v>
      </c>
      <c r="O19" s="201">
        <f t="shared" si="3"/>
        <v>0.54894972782580842</v>
      </c>
      <c r="P19" s="10">
        <f t="shared" si="4"/>
        <v>9.4699243378162024</v>
      </c>
      <c r="Q19" s="11">
        <f t="shared" si="5"/>
        <v>1.3251135993585956E-2</v>
      </c>
    </row>
    <row r="20" spans="1:17">
      <c r="A20" s="9">
        <f t="shared" si="0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>димвенканали!F20</f>
        <v>589.14</v>
      </c>
      <c r="G20" s="8"/>
      <c r="H20" s="8"/>
      <c r="I20" s="8">
        <v>15</v>
      </c>
      <c r="J20" s="11">
        <v>2.4015369836695483E-3</v>
      </c>
      <c r="K20" s="18">
        <f t="shared" si="1"/>
        <v>5.449399615754082</v>
      </c>
      <c r="L20" s="10">
        <f t="shared" si="2"/>
        <v>2.003744238712776</v>
      </c>
      <c r="M20" s="10">
        <v>2.1050432276657056</v>
      </c>
      <c r="N20" s="10">
        <v>0.58816042267050905</v>
      </c>
      <c r="O20" s="201">
        <f t="shared" si="3"/>
        <v>0.58816042267050905</v>
      </c>
      <c r="P20" s="10">
        <f t="shared" si="4"/>
        <v>10.146347504803073</v>
      </c>
      <c r="Q20" s="11">
        <f t="shared" si="5"/>
        <v>1.7222302856372124E-2</v>
      </c>
    </row>
    <row r="21" spans="1:17">
      <c r="A21" s="9">
        <f t="shared" si="0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>димвенканали!F21</f>
        <v>1124.6099999999999</v>
      </c>
      <c r="G21" s="8"/>
      <c r="H21" s="8"/>
      <c r="I21" s="8">
        <v>31</v>
      </c>
      <c r="J21" s="11">
        <v>4.9631764329170665E-3</v>
      </c>
      <c r="K21" s="18">
        <f t="shared" si="1"/>
        <v>11.262092539225103</v>
      </c>
      <c r="L21" s="10">
        <f t="shared" si="2"/>
        <v>4.1410714266730704</v>
      </c>
      <c r="M21" s="10">
        <v>4.3504226705091256</v>
      </c>
      <c r="N21" s="10">
        <v>1.2155315401857187</v>
      </c>
      <c r="O21" s="201">
        <f t="shared" si="3"/>
        <v>1.2155315401857187</v>
      </c>
      <c r="P21" s="10">
        <f t="shared" si="4"/>
        <v>20.969118176593017</v>
      </c>
      <c r="Q21" s="11">
        <f t="shared" si="5"/>
        <v>1.8645679992702377E-2</v>
      </c>
    </row>
    <row r="22" spans="1:17">
      <c r="A22" s="9">
        <f t="shared" si="0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>димвенканали!F22</f>
        <v>1240</v>
      </c>
      <c r="G22" s="8"/>
      <c r="H22" s="8"/>
      <c r="I22" s="8">
        <v>26</v>
      </c>
      <c r="J22" s="11">
        <v>4.1626641050272169E-3</v>
      </c>
      <c r="K22" s="18">
        <f t="shared" si="1"/>
        <v>9.4456260006404094</v>
      </c>
      <c r="L22" s="10">
        <f t="shared" si="2"/>
        <v>3.473156680435479</v>
      </c>
      <c r="M22" s="10">
        <v>3.6487415946205566</v>
      </c>
      <c r="N22" s="10">
        <v>1.0194780659622156</v>
      </c>
      <c r="O22" s="201">
        <f t="shared" si="3"/>
        <v>1.0194780659622156</v>
      </c>
      <c r="P22" s="10">
        <f t="shared" si="4"/>
        <v>17.58700234165866</v>
      </c>
      <c r="Q22" s="11">
        <f t="shared" si="5"/>
        <v>1.4183066404563436E-2</v>
      </c>
    </row>
    <row r="23" spans="1:17">
      <c r="A23" s="9">
        <f t="shared" si="0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>димвенканали!F23</f>
        <v>762.66000000000008</v>
      </c>
      <c r="G23" s="8"/>
      <c r="H23" s="8"/>
      <c r="I23" s="8">
        <v>11</v>
      </c>
      <c r="J23" s="11">
        <v>1.7611271213576688E-3</v>
      </c>
      <c r="K23" s="18">
        <f t="shared" si="1"/>
        <v>3.9962263848863273</v>
      </c>
      <c r="L23" s="10">
        <f t="shared" si="2"/>
        <v>1.4694124417227026</v>
      </c>
      <c r="M23" s="10">
        <v>1.543698366954851</v>
      </c>
      <c r="N23" s="10">
        <v>0.43131764329170669</v>
      </c>
      <c r="O23" s="201">
        <f t="shared" si="3"/>
        <v>0.43131764329170669</v>
      </c>
      <c r="P23" s="10">
        <f t="shared" si="4"/>
        <v>7.4406548368555887</v>
      </c>
      <c r="Q23" s="11">
        <f t="shared" si="5"/>
        <v>9.7561886513722867E-3</v>
      </c>
    </row>
    <row r="24" spans="1:17">
      <c r="A24" s="9">
        <f t="shared" si="0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>димвенканали!F24</f>
        <v>566</v>
      </c>
      <c r="G24" s="8"/>
      <c r="H24" s="8"/>
      <c r="I24" s="8">
        <v>11</v>
      </c>
      <c r="J24" s="11">
        <v>1.7611271213576688E-3</v>
      </c>
      <c r="K24" s="18">
        <f t="shared" si="1"/>
        <v>3.9962263848863273</v>
      </c>
      <c r="L24" s="10">
        <f t="shared" si="2"/>
        <v>1.4694124417227026</v>
      </c>
      <c r="M24" s="10">
        <v>1.543698366954851</v>
      </c>
      <c r="N24" s="10">
        <v>0.43131764329170669</v>
      </c>
      <c r="O24" s="201">
        <f t="shared" si="3"/>
        <v>0.43131764329170669</v>
      </c>
      <c r="P24" s="10">
        <f t="shared" si="4"/>
        <v>7.4406548368555887</v>
      </c>
      <c r="Q24" s="11">
        <f t="shared" si="5"/>
        <v>1.3146033280663584E-2</v>
      </c>
    </row>
    <row r="25" spans="1:17">
      <c r="A25" s="9">
        <f t="shared" si="0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>димвенканали!F25</f>
        <v>678.79</v>
      </c>
      <c r="G25" s="8"/>
      <c r="H25" s="8"/>
      <c r="I25" s="8">
        <v>19</v>
      </c>
      <c r="J25" s="11">
        <v>3.0419468459814279E-3</v>
      </c>
      <c r="K25" s="18">
        <f t="shared" si="1"/>
        <v>6.9025728466218377</v>
      </c>
      <c r="L25" s="10">
        <f t="shared" si="2"/>
        <v>2.5380760357028498</v>
      </c>
      <c r="M25" s="10">
        <v>2.6663880883765607</v>
      </c>
      <c r="N25" s="10">
        <v>0.74500320204931147</v>
      </c>
      <c r="O25" s="201">
        <f t="shared" si="3"/>
        <v>0.74500320204931147</v>
      </c>
      <c r="P25" s="10">
        <f t="shared" si="4"/>
        <v>12.852040172750559</v>
      </c>
      <c r="Q25" s="11">
        <f t="shared" si="5"/>
        <v>1.8933750015101225E-2</v>
      </c>
    </row>
    <row r="26" spans="1:17">
      <c r="A26" s="9">
        <f t="shared" si="0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>димвенканали!F26</f>
        <v>941.65</v>
      </c>
      <c r="G26" s="8"/>
      <c r="H26" s="8"/>
      <c r="I26" s="8">
        <v>20</v>
      </c>
      <c r="J26" s="11">
        <v>3.2020493115593979E-3</v>
      </c>
      <c r="K26" s="18">
        <f t="shared" si="1"/>
        <v>7.2658661543387764</v>
      </c>
      <c r="L26" s="10">
        <f t="shared" si="2"/>
        <v>2.6716589849503682</v>
      </c>
      <c r="M26" s="10">
        <v>2.8067243035542746</v>
      </c>
      <c r="N26" s="10">
        <v>0.78421389689401211</v>
      </c>
      <c r="O26" s="201">
        <f t="shared" si="3"/>
        <v>0.78421389689401211</v>
      </c>
      <c r="P26" s="10">
        <f t="shared" si="4"/>
        <v>13.528463339737431</v>
      </c>
      <c r="Q26" s="11">
        <f t="shared" si="5"/>
        <v>1.4366764020323296E-2</v>
      </c>
    </row>
    <row r="27" spans="1:17">
      <c r="A27" s="9">
        <f t="shared" si="0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>димвенканали!F27</f>
        <v>1038.9000000000001</v>
      </c>
      <c r="G27" s="8"/>
      <c r="H27" s="8"/>
      <c r="I27" s="8">
        <v>21</v>
      </c>
      <c r="J27" s="11">
        <v>3.3621517771373678E-3</v>
      </c>
      <c r="K27" s="18">
        <f t="shared" si="1"/>
        <v>7.6291594620557159</v>
      </c>
      <c r="L27" s="10">
        <f t="shared" si="2"/>
        <v>2.8052419341978871</v>
      </c>
      <c r="M27" s="10">
        <v>2.947060518731988</v>
      </c>
      <c r="N27" s="10">
        <v>0.82342459173871274</v>
      </c>
      <c r="O27" s="201">
        <f t="shared" si="3"/>
        <v>0.82342459173871274</v>
      </c>
      <c r="P27" s="10">
        <f t="shared" si="4"/>
        <v>14.204886506724304</v>
      </c>
      <c r="Q27" s="11">
        <f t="shared" si="5"/>
        <v>1.3673006551857063E-2</v>
      </c>
    </row>
    <row r="28" spans="1:17">
      <c r="A28" s="9">
        <f t="shared" si="0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>димвенканали!F28</f>
        <v>282.89999999999998</v>
      </c>
      <c r="G28" s="8"/>
      <c r="H28" s="8"/>
      <c r="I28" s="8">
        <v>4</v>
      </c>
      <c r="J28" s="11">
        <v>6.4040986231187955E-4</v>
      </c>
      <c r="K28" s="18">
        <f t="shared" si="1"/>
        <v>1.4531732308677554</v>
      </c>
      <c r="L28" s="10">
        <f t="shared" si="2"/>
        <v>0.53433179699007372</v>
      </c>
      <c r="M28" s="10">
        <v>0.56134486071085488</v>
      </c>
      <c r="N28" s="10">
        <v>0.15684277937880242</v>
      </c>
      <c r="O28" s="201">
        <f t="shared" si="3"/>
        <v>0.15684277937880242</v>
      </c>
      <c r="P28" s="10">
        <f t="shared" si="4"/>
        <v>2.7056926679474866</v>
      </c>
      <c r="Q28" s="11">
        <f t="shared" si="5"/>
        <v>9.5641310284464015E-3</v>
      </c>
    </row>
    <row r="29" spans="1:17">
      <c r="A29" s="9">
        <f t="shared" si="0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>димвенканали!F29</f>
        <v>114.7</v>
      </c>
      <c r="G29" s="8"/>
      <c r="H29" s="8"/>
      <c r="I29" s="8">
        <v>2</v>
      </c>
      <c r="J29" s="11">
        <v>3.2020493115593977E-4</v>
      </c>
      <c r="K29" s="18">
        <f t="shared" si="1"/>
        <v>0.7265866154338777</v>
      </c>
      <c r="L29" s="10">
        <f t="shared" si="2"/>
        <v>0.26716589849503686</v>
      </c>
      <c r="M29" s="10">
        <v>0.28067243035542744</v>
      </c>
      <c r="N29" s="10">
        <v>7.8421389689401211E-2</v>
      </c>
      <c r="O29" s="201">
        <f t="shared" si="3"/>
        <v>7.8421389689401211E-2</v>
      </c>
      <c r="P29" s="10">
        <f t="shared" si="4"/>
        <v>1.3528463339737433</v>
      </c>
      <c r="Q29" s="11">
        <f t="shared" si="5"/>
        <v>1.1794649816684771E-2</v>
      </c>
    </row>
    <row r="30" spans="1:17">
      <c r="A30" s="9">
        <f t="shared" si="0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>димвенканали!F30</f>
        <v>201.3</v>
      </c>
      <c r="G30" s="8"/>
      <c r="H30" s="8"/>
      <c r="I30" s="8">
        <v>2</v>
      </c>
      <c r="J30" s="11">
        <v>3.2020493115593977E-4</v>
      </c>
      <c r="K30" s="18">
        <f t="shared" si="1"/>
        <v>0.7265866154338777</v>
      </c>
      <c r="L30" s="10">
        <f t="shared" si="2"/>
        <v>0.26716589849503686</v>
      </c>
      <c r="M30" s="10">
        <v>0.28067243035542744</v>
      </c>
      <c r="N30" s="10">
        <v>7.8421389689401211E-2</v>
      </c>
      <c r="O30" s="201">
        <f t="shared" si="3"/>
        <v>7.8421389689401211E-2</v>
      </c>
      <c r="P30" s="10">
        <f t="shared" si="4"/>
        <v>1.3528463339737433</v>
      </c>
      <c r="Q30" s="11">
        <f t="shared" si="5"/>
        <v>6.7205481071720974E-3</v>
      </c>
    </row>
    <row r="31" spans="1:17">
      <c r="A31" s="9">
        <f t="shared" si="0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>димвенканали!F31</f>
        <v>148.1</v>
      </c>
      <c r="G31" s="8"/>
      <c r="H31" s="8"/>
      <c r="I31" s="8">
        <v>3</v>
      </c>
      <c r="J31" s="11">
        <v>4.8030739673390963E-4</v>
      </c>
      <c r="K31" s="18">
        <f t="shared" si="1"/>
        <v>1.0898799231508165</v>
      </c>
      <c r="L31" s="10">
        <f t="shared" si="2"/>
        <v>0.40074884774255526</v>
      </c>
      <c r="M31" s="10">
        <v>0.42100864553314116</v>
      </c>
      <c r="N31" s="10">
        <v>0.1176320845341018</v>
      </c>
      <c r="O31" s="201">
        <f t="shared" si="3"/>
        <v>0.1176320845341018</v>
      </c>
      <c r="P31" s="10">
        <f t="shared" si="4"/>
        <v>2.029269500960615</v>
      </c>
      <c r="Q31" s="11">
        <f t="shared" si="5"/>
        <v>1.3702022288727989E-2</v>
      </c>
    </row>
    <row r="32" spans="1:17">
      <c r="A32" s="9">
        <f t="shared" si="0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>димвенканали!F32</f>
        <v>337.2</v>
      </c>
      <c r="G32" s="8"/>
      <c r="H32" s="8"/>
      <c r="I32" s="8">
        <v>6</v>
      </c>
      <c r="J32" s="11">
        <v>9.6061479346781927E-4</v>
      </c>
      <c r="K32" s="18">
        <f t="shared" si="1"/>
        <v>2.179759846301633</v>
      </c>
      <c r="L32" s="10">
        <f t="shared" si="2"/>
        <v>0.80149769548511052</v>
      </c>
      <c r="M32" s="10">
        <v>0.84201729106628231</v>
      </c>
      <c r="N32" s="10">
        <v>0.2352641690682036</v>
      </c>
      <c r="O32" s="201">
        <f t="shared" si="3"/>
        <v>0.2352641690682036</v>
      </c>
      <c r="P32" s="10">
        <f t="shared" si="4"/>
        <v>4.05853900192123</v>
      </c>
      <c r="Q32" s="11">
        <f t="shared" si="5"/>
        <v>1.2035999412577788E-2</v>
      </c>
    </row>
    <row r="33" spans="1:17">
      <c r="A33" s="9">
        <f t="shared" si="0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>димвенканали!F33</f>
        <v>284.3</v>
      </c>
      <c r="G33" s="8"/>
      <c r="H33" s="8"/>
      <c r="I33" s="8">
        <v>6</v>
      </c>
      <c r="J33" s="11">
        <v>9.6061479346781927E-4</v>
      </c>
      <c r="K33" s="18">
        <f t="shared" si="1"/>
        <v>2.179759846301633</v>
      </c>
      <c r="L33" s="10">
        <f t="shared" si="2"/>
        <v>0.80149769548511052</v>
      </c>
      <c r="M33" s="10">
        <v>0.84201729106628231</v>
      </c>
      <c r="N33" s="10">
        <v>0.2352641690682036</v>
      </c>
      <c r="O33" s="201">
        <f t="shared" si="3"/>
        <v>0.2352641690682036</v>
      </c>
      <c r="P33" s="10">
        <f t="shared" si="4"/>
        <v>4.05853900192123</v>
      </c>
      <c r="Q33" s="11">
        <f t="shared" si="5"/>
        <v>1.4275550481608265E-2</v>
      </c>
    </row>
    <row r="34" spans="1:17">
      <c r="A34" s="9">
        <f t="shared" si="0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>димвенканали!F34</f>
        <v>213.73</v>
      </c>
      <c r="G34" s="8"/>
      <c r="H34" s="8"/>
      <c r="I34" s="8">
        <v>3</v>
      </c>
      <c r="J34" s="11">
        <v>4.8030739673390963E-4</v>
      </c>
      <c r="K34" s="18">
        <f t="shared" si="1"/>
        <v>1.0898799231508165</v>
      </c>
      <c r="L34" s="10">
        <f t="shared" si="2"/>
        <v>0.40074884774255526</v>
      </c>
      <c r="M34" s="10">
        <v>0.42100864553314116</v>
      </c>
      <c r="N34" s="10">
        <v>0.1176320845341018</v>
      </c>
      <c r="O34" s="201">
        <f t="shared" si="3"/>
        <v>0.1176320845341018</v>
      </c>
      <c r="P34" s="10">
        <f t="shared" si="4"/>
        <v>2.029269500960615</v>
      </c>
      <c r="Q34" s="11">
        <f t="shared" si="5"/>
        <v>9.4945468626800866E-3</v>
      </c>
    </row>
    <row r="35" spans="1:17">
      <c r="A35" s="9">
        <f t="shared" si="0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>димвенканали!F35</f>
        <v>164.22</v>
      </c>
      <c r="G35" s="8"/>
      <c r="H35" s="8"/>
      <c r="I35" s="8">
        <v>3</v>
      </c>
      <c r="J35" s="11">
        <v>4.8030739673390963E-4</v>
      </c>
      <c r="K35" s="18">
        <f t="shared" si="1"/>
        <v>1.0898799231508165</v>
      </c>
      <c r="L35" s="10">
        <f t="shared" si="2"/>
        <v>0.40074884774255526</v>
      </c>
      <c r="M35" s="10">
        <v>0.42100864553314116</v>
      </c>
      <c r="N35" s="10">
        <v>0.1176320845341018</v>
      </c>
      <c r="O35" s="201">
        <f t="shared" si="3"/>
        <v>0.1176320845341018</v>
      </c>
      <c r="P35" s="10">
        <f t="shared" si="4"/>
        <v>2.029269500960615</v>
      </c>
      <c r="Q35" s="11">
        <f t="shared" si="5"/>
        <v>1.2357018030450707E-2</v>
      </c>
    </row>
    <row r="36" spans="1:17">
      <c r="A36" s="9">
        <f t="shared" si="0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>димвенканали!F36</f>
        <v>251.7</v>
      </c>
      <c r="G36" s="8"/>
      <c r="H36" s="8"/>
      <c r="I36" s="8">
        <v>5</v>
      </c>
      <c r="J36" s="11">
        <v>8.0051232788984946E-4</v>
      </c>
      <c r="K36" s="18">
        <f t="shared" si="1"/>
        <v>1.8164665385846941</v>
      </c>
      <c r="L36" s="10">
        <f t="shared" si="2"/>
        <v>0.66791474623759206</v>
      </c>
      <c r="M36" s="10">
        <v>0.70168107588856865</v>
      </c>
      <c r="N36" s="10">
        <v>0.19605347422350303</v>
      </c>
      <c r="O36" s="201">
        <f t="shared" si="3"/>
        <v>0.19605347422350303</v>
      </c>
      <c r="P36" s="10">
        <f t="shared" si="4"/>
        <v>3.3821158349343579</v>
      </c>
      <c r="Q36" s="11">
        <f t="shared" si="5"/>
        <v>1.3437091120120611E-2</v>
      </c>
    </row>
    <row r="37" spans="1:17">
      <c r="A37" s="9">
        <f t="shared" si="0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>димвенканали!F37</f>
        <v>132.6</v>
      </c>
      <c r="G37" s="8"/>
      <c r="H37" s="8"/>
      <c r="I37" s="8">
        <v>2</v>
      </c>
      <c r="J37" s="11">
        <v>3.2020493115593977E-4</v>
      </c>
      <c r="K37" s="18">
        <f t="shared" si="1"/>
        <v>0.7265866154338777</v>
      </c>
      <c r="L37" s="10">
        <f t="shared" si="2"/>
        <v>0.26716589849503686</v>
      </c>
      <c r="M37" s="10">
        <v>0.28067243035542744</v>
      </c>
      <c r="N37" s="10">
        <v>7.8421389689401211E-2</v>
      </c>
      <c r="O37" s="201">
        <f t="shared" si="3"/>
        <v>7.8421389689401211E-2</v>
      </c>
      <c r="P37" s="10">
        <f t="shared" si="4"/>
        <v>1.3528463339737433</v>
      </c>
      <c r="Q37" s="11">
        <f t="shared" si="5"/>
        <v>1.0202461040525967E-2</v>
      </c>
    </row>
    <row r="38" spans="1:17">
      <c r="A38" s="9">
        <f t="shared" si="0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>димвенканали!F38</f>
        <v>89.3</v>
      </c>
      <c r="G38" s="8"/>
      <c r="H38" s="8"/>
      <c r="I38" s="8">
        <v>2</v>
      </c>
      <c r="J38" s="11">
        <v>3.2020493115593977E-4</v>
      </c>
      <c r="K38" s="18">
        <f t="shared" si="1"/>
        <v>0.7265866154338777</v>
      </c>
      <c r="L38" s="10">
        <f t="shared" si="2"/>
        <v>0.26716589849503686</v>
      </c>
      <c r="M38" s="10">
        <v>0.28067243035542744</v>
      </c>
      <c r="N38" s="10">
        <v>7.8421389689401211E-2</v>
      </c>
      <c r="O38" s="201">
        <f t="shared" si="3"/>
        <v>7.8421389689401211E-2</v>
      </c>
      <c r="P38" s="10">
        <f t="shared" si="4"/>
        <v>1.3528463339737433</v>
      </c>
      <c r="Q38" s="11">
        <f t="shared" si="5"/>
        <v>1.5149455027701493E-2</v>
      </c>
    </row>
    <row r="39" spans="1:17">
      <c r="A39" s="9">
        <f t="shared" si="0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>димвенканали!F39</f>
        <v>123.45</v>
      </c>
      <c r="G39" s="8"/>
      <c r="H39" s="8"/>
      <c r="I39" s="8">
        <v>2</v>
      </c>
      <c r="J39" s="11">
        <v>3.2020493115593977E-4</v>
      </c>
      <c r="K39" s="18">
        <f t="shared" si="1"/>
        <v>0.7265866154338777</v>
      </c>
      <c r="L39" s="10">
        <f t="shared" si="2"/>
        <v>0.26716589849503686</v>
      </c>
      <c r="M39" s="10">
        <v>0.28067243035542744</v>
      </c>
      <c r="N39" s="10">
        <v>7.8421389689401211E-2</v>
      </c>
      <c r="O39" s="201">
        <f t="shared" si="3"/>
        <v>7.8421389689401211E-2</v>
      </c>
      <c r="P39" s="10">
        <f t="shared" si="4"/>
        <v>1.3528463339737433</v>
      </c>
      <c r="Q39" s="11">
        <f t="shared" si="5"/>
        <v>1.0958658031379047E-2</v>
      </c>
    </row>
    <row r="40" spans="1:17">
      <c r="A40" s="9">
        <f t="shared" si="0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>димвенканали!F40</f>
        <v>241.3</v>
      </c>
      <c r="G40" s="8"/>
      <c r="H40" s="8"/>
      <c r="I40" s="8">
        <v>5</v>
      </c>
      <c r="J40" s="11">
        <v>8.0051232788984946E-4</v>
      </c>
      <c r="K40" s="18">
        <f t="shared" si="1"/>
        <v>1.8164665385846941</v>
      </c>
      <c r="L40" s="10">
        <f t="shared" si="2"/>
        <v>0.66791474623759206</v>
      </c>
      <c r="M40" s="10">
        <v>0.70168107588856865</v>
      </c>
      <c r="N40" s="10">
        <v>0.19605347422350303</v>
      </c>
      <c r="O40" s="201">
        <f t="shared" si="3"/>
        <v>0.19605347422350303</v>
      </c>
      <c r="P40" s="10">
        <f t="shared" si="4"/>
        <v>3.3821158349343579</v>
      </c>
      <c r="Q40" s="11">
        <f t="shared" si="5"/>
        <v>1.4016228076810433E-2</v>
      </c>
    </row>
    <row r="41" spans="1:17" ht="18.75">
      <c r="A41" s="9">
        <f t="shared" si="0"/>
        <v>36</v>
      </c>
      <c r="B41" s="106" t="s">
        <v>354</v>
      </c>
      <c r="C41" s="8">
        <f>димвенканали!C41</f>
        <v>176.4</v>
      </c>
      <c r="D41" s="8">
        <f>димвенканали!D41</f>
        <v>0</v>
      </c>
      <c r="E41" s="8">
        <f>димвенканали!E41</f>
        <v>0</v>
      </c>
      <c r="F41" s="8">
        <f>димвенканали!F41</f>
        <v>176.4</v>
      </c>
      <c r="G41" s="8"/>
      <c r="H41" s="8"/>
      <c r="I41" s="24">
        <v>0</v>
      </c>
      <c r="J41" s="11">
        <v>0</v>
      </c>
      <c r="K41" s="18">
        <f t="shared" si="1"/>
        <v>0</v>
      </c>
      <c r="L41" s="10">
        <f t="shared" si="2"/>
        <v>0</v>
      </c>
      <c r="M41" s="10">
        <v>0</v>
      </c>
      <c r="N41" s="10">
        <v>0</v>
      </c>
      <c r="O41" s="201">
        <f t="shared" si="3"/>
        <v>0</v>
      </c>
      <c r="P41" s="10">
        <f t="shared" si="4"/>
        <v>0</v>
      </c>
      <c r="Q41" s="11">
        <f t="shared" si="5"/>
        <v>0</v>
      </c>
    </row>
    <row r="42" spans="1:17">
      <c r="A42" s="9">
        <f t="shared" si="0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>димвенканали!F42</f>
        <v>127</v>
      </c>
      <c r="G42" s="8"/>
      <c r="H42" s="8"/>
      <c r="I42" s="8">
        <v>3</v>
      </c>
      <c r="J42" s="11">
        <v>4.8030739673390963E-4</v>
      </c>
      <c r="K42" s="18">
        <f t="shared" si="1"/>
        <v>1.0898799231508165</v>
      </c>
      <c r="L42" s="10">
        <f t="shared" si="2"/>
        <v>0.40074884774255526</v>
      </c>
      <c r="M42" s="10">
        <v>0.42100864553314116</v>
      </c>
      <c r="N42" s="10">
        <v>0.1176320845341018</v>
      </c>
      <c r="O42" s="201">
        <f t="shared" si="3"/>
        <v>0.1176320845341018</v>
      </c>
      <c r="P42" s="10">
        <f t="shared" si="4"/>
        <v>2.029269500960615</v>
      </c>
      <c r="Q42" s="11">
        <f t="shared" si="5"/>
        <v>1.5978500007563897E-2</v>
      </c>
    </row>
    <row r="43" spans="1:17">
      <c r="A43" s="9">
        <f t="shared" si="0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>димвенканали!F43</f>
        <v>153.9</v>
      </c>
      <c r="G43" s="8"/>
      <c r="H43" s="8"/>
      <c r="I43" s="30">
        <v>2</v>
      </c>
      <c r="J43" s="11">
        <v>3.2020493115593977E-4</v>
      </c>
      <c r="K43" s="18">
        <f t="shared" si="1"/>
        <v>0.7265866154338777</v>
      </c>
      <c r="L43" s="10">
        <f t="shared" si="2"/>
        <v>0.26716589849503686</v>
      </c>
      <c r="M43" s="10">
        <v>0.28067243035542744</v>
      </c>
      <c r="N43" s="10">
        <v>7.8421389689401211E-2</v>
      </c>
      <c r="O43" s="201">
        <f t="shared" si="3"/>
        <v>7.8421389689401211E-2</v>
      </c>
      <c r="P43" s="10">
        <f t="shared" si="4"/>
        <v>1.3528463339737433</v>
      </c>
      <c r="Q43" s="11">
        <f t="shared" si="5"/>
        <v>8.7904245222465444E-3</v>
      </c>
    </row>
    <row r="44" spans="1:17">
      <c r="A44" s="9">
        <f t="shared" si="0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>димвенканали!F44</f>
        <v>272.96999999999997</v>
      </c>
      <c r="G44" s="8"/>
      <c r="H44" s="8"/>
      <c r="I44" s="30">
        <v>4</v>
      </c>
      <c r="J44" s="11">
        <v>6.4040986231187955E-4</v>
      </c>
      <c r="K44" s="18">
        <f t="shared" si="1"/>
        <v>1.4531732308677554</v>
      </c>
      <c r="L44" s="10">
        <f t="shared" si="2"/>
        <v>0.53433179699007372</v>
      </c>
      <c r="M44" s="10">
        <v>0.56134486071085488</v>
      </c>
      <c r="N44" s="10">
        <v>0.15684277937880242</v>
      </c>
      <c r="O44" s="201">
        <f t="shared" si="3"/>
        <v>0.15684277937880242</v>
      </c>
      <c r="P44" s="10">
        <f t="shared" si="4"/>
        <v>2.7056926679474866</v>
      </c>
      <c r="Q44" s="11">
        <f t="shared" si="5"/>
        <v>9.9120513900702902E-3</v>
      </c>
    </row>
    <row r="45" spans="1:17">
      <c r="A45" s="9">
        <f t="shared" si="0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>димвенканали!F45</f>
        <v>73.599999999999994</v>
      </c>
      <c r="G45" s="8"/>
      <c r="H45" s="8"/>
      <c r="I45" s="8">
        <v>2</v>
      </c>
      <c r="J45" s="11">
        <v>3.2020493115593977E-4</v>
      </c>
      <c r="K45" s="18">
        <f t="shared" si="1"/>
        <v>0.7265866154338777</v>
      </c>
      <c r="L45" s="10">
        <f t="shared" si="2"/>
        <v>0.26716589849503686</v>
      </c>
      <c r="M45" s="10">
        <v>0.28067243035542744</v>
      </c>
      <c r="N45" s="10">
        <v>7.8421389689401211E-2</v>
      </c>
      <c r="O45" s="201">
        <f t="shared" si="3"/>
        <v>7.8421389689401211E-2</v>
      </c>
      <c r="P45" s="10">
        <f t="shared" si="4"/>
        <v>1.3528463339737433</v>
      </c>
      <c r="Q45" s="11">
        <f t="shared" si="5"/>
        <v>1.8381064320295428E-2</v>
      </c>
    </row>
    <row r="46" spans="1:17">
      <c r="A46" s="9">
        <f t="shared" si="0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>димвенканали!F46</f>
        <v>226.2</v>
      </c>
      <c r="G46" s="8"/>
      <c r="H46" s="8"/>
      <c r="I46" s="8">
        <v>5</v>
      </c>
      <c r="J46" s="11">
        <v>8.0051232788984946E-4</v>
      </c>
      <c r="K46" s="18">
        <f t="shared" si="1"/>
        <v>1.8164665385846941</v>
      </c>
      <c r="L46" s="10">
        <f t="shared" si="2"/>
        <v>0.66791474623759206</v>
      </c>
      <c r="M46" s="10">
        <v>0.70168107588856865</v>
      </c>
      <c r="N46" s="10">
        <v>0.19605347422350303</v>
      </c>
      <c r="O46" s="201">
        <f t="shared" si="3"/>
        <v>0.19605347422350303</v>
      </c>
      <c r="P46" s="10">
        <f t="shared" si="4"/>
        <v>3.3821158349343579</v>
      </c>
      <c r="Q46" s="11">
        <f t="shared" si="5"/>
        <v>1.4951882559391503E-2</v>
      </c>
    </row>
    <row r="47" spans="1:17">
      <c r="A47" s="9">
        <f t="shared" si="0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>димвенканали!F47</f>
        <v>262.41000000000003</v>
      </c>
      <c r="G47" s="8"/>
      <c r="H47" s="8"/>
      <c r="I47" s="8">
        <v>5</v>
      </c>
      <c r="J47" s="11">
        <v>8.0051232788984946E-4</v>
      </c>
      <c r="K47" s="18">
        <f t="shared" si="1"/>
        <v>1.8164665385846941</v>
      </c>
      <c r="L47" s="10">
        <f t="shared" si="2"/>
        <v>0.66791474623759206</v>
      </c>
      <c r="M47" s="10">
        <v>0.70168107588856865</v>
      </c>
      <c r="N47" s="10">
        <v>0.19605347422350303</v>
      </c>
      <c r="O47" s="201">
        <f t="shared" si="3"/>
        <v>0.19605347422350303</v>
      </c>
      <c r="P47" s="10">
        <f t="shared" si="4"/>
        <v>3.3821158349343579</v>
      </c>
      <c r="Q47" s="11">
        <f t="shared" si="5"/>
        <v>1.2888669772243275E-2</v>
      </c>
    </row>
    <row r="48" spans="1:17">
      <c r="A48" s="9">
        <f t="shared" si="0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>димвенканали!F48</f>
        <v>267.33999999999997</v>
      </c>
      <c r="G48" s="8"/>
      <c r="H48" s="8"/>
      <c r="I48" s="8">
        <v>5</v>
      </c>
      <c r="J48" s="11">
        <v>8.0051232788984946E-4</v>
      </c>
      <c r="K48" s="18">
        <f t="shared" si="1"/>
        <v>1.8164665385846941</v>
      </c>
      <c r="L48" s="10">
        <f t="shared" si="2"/>
        <v>0.66791474623759206</v>
      </c>
      <c r="M48" s="10">
        <v>0.70168107588856865</v>
      </c>
      <c r="N48" s="10">
        <v>0.19605347422350303</v>
      </c>
      <c r="O48" s="201">
        <f t="shared" si="3"/>
        <v>0.19605347422350303</v>
      </c>
      <c r="P48" s="10">
        <f t="shared" si="4"/>
        <v>3.3821158349343579</v>
      </c>
      <c r="Q48" s="11">
        <f t="shared" si="5"/>
        <v>1.2650990629663942E-2</v>
      </c>
    </row>
    <row r="49" spans="1:17">
      <c r="A49" s="9">
        <f t="shared" si="0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>димвенканали!F49</f>
        <v>306.2</v>
      </c>
      <c r="G49" s="8"/>
      <c r="H49" s="8"/>
      <c r="I49" s="8">
        <v>4</v>
      </c>
      <c r="J49" s="11">
        <v>6.4040986231187955E-4</v>
      </c>
      <c r="K49" s="18">
        <f t="shared" si="1"/>
        <v>1.4531732308677554</v>
      </c>
      <c r="L49" s="10">
        <f t="shared" si="2"/>
        <v>0.53433179699007372</v>
      </c>
      <c r="M49" s="10">
        <v>0.56134486071085488</v>
      </c>
      <c r="N49" s="10">
        <v>0.15684277937880242</v>
      </c>
      <c r="O49" s="201">
        <f t="shared" si="3"/>
        <v>0.15684277937880242</v>
      </c>
      <c r="P49" s="10">
        <f t="shared" si="4"/>
        <v>2.7056926679474866</v>
      </c>
      <c r="Q49" s="11">
        <f t="shared" si="5"/>
        <v>8.8363575047272595E-3</v>
      </c>
    </row>
    <row r="50" spans="1:17">
      <c r="A50" s="9">
        <f t="shared" si="0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>димвенканали!F50</f>
        <v>1193.93</v>
      </c>
      <c r="G50" s="8"/>
      <c r="H50" s="8"/>
      <c r="I50" s="8">
        <v>20</v>
      </c>
      <c r="J50" s="11">
        <v>3.2020493115593979E-3</v>
      </c>
      <c r="K50" s="18">
        <f t="shared" si="1"/>
        <v>7.2658661543387764</v>
      </c>
      <c r="L50" s="10">
        <f t="shared" si="2"/>
        <v>2.6716589849503682</v>
      </c>
      <c r="M50" s="10">
        <v>2.8067243035542746</v>
      </c>
      <c r="N50" s="10">
        <v>0.78421389689401211</v>
      </c>
      <c r="O50" s="201">
        <f t="shared" si="3"/>
        <v>0.78421389689401211</v>
      </c>
      <c r="P50" s="10">
        <f t="shared" si="4"/>
        <v>13.528463339737431</v>
      </c>
      <c r="Q50" s="11">
        <f t="shared" si="5"/>
        <v>1.1331035604882557E-2</v>
      </c>
    </row>
    <row r="51" spans="1:17">
      <c r="A51" s="9">
        <f t="shared" si="0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>димвенканали!F51</f>
        <v>124.9</v>
      </c>
      <c r="G51" s="8"/>
      <c r="H51" s="8"/>
      <c r="I51" s="8">
        <v>5</v>
      </c>
      <c r="J51" s="11">
        <v>8.0051232788984946E-4</v>
      </c>
      <c r="K51" s="18">
        <f t="shared" si="1"/>
        <v>1.8164665385846941</v>
      </c>
      <c r="L51" s="10">
        <f t="shared" si="2"/>
        <v>0.66791474623759206</v>
      </c>
      <c r="M51" s="10">
        <v>0.70168107588856865</v>
      </c>
      <c r="N51" s="10">
        <v>0.19605347422350303</v>
      </c>
      <c r="O51" s="201">
        <f t="shared" si="3"/>
        <v>0.19605347422350303</v>
      </c>
      <c r="P51" s="10">
        <f t="shared" si="4"/>
        <v>3.3821158349343579</v>
      </c>
      <c r="Q51" s="11">
        <f t="shared" si="5"/>
        <v>2.7078589551115754E-2</v>
      </c>
    </row>
    <row r="52" spans="1:17">
      <c r="A52" s="9">
        <f t="shared" si="0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>димвенканали!F52</f>
        <v>199.53</v>
      </c>
      <c r="G52" s="8"/>
      <c r="H52" s="8"/>
      <c r="I52" s="8">
        <v>5</v>
      </c>
      <c r="J52" s="11">
        <v>8.0051232788984946E-4</v>
      </c>
      <c r="K52" s="18">
        <f t="shared" si="1"/>
        <v>1.8164665385846941</v>
      </c>
      <c r="L52" s="10">
        <f t="shared" si="2"/>
        <v>0.66791474623759206</v>
      </c>
      <c r="M52" s="10">
        <v>0.70168107588856865</v>
      </c>
      <c r="N52" s="10">
        <v>0.19605347422350303</v>
      </c>
      <c r="O52" s="201">
        <f t="shared" si="3"/>
        <v>0.19605347422350303</v>
      </c>
      <c r="P52" s="10">
        <f t="shared" si="4"/>
        <v>3.3821158349343579</v>
      </c>
      <c r="Q52" s="11">
        <f t="shared" si="5"/>
        <v>1.6950412644386098E-2</v>
      </c>
    </row>
    <row r="53" spans="1:17">
      <c r="A53" s="9">
        <f t="shared" si="0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>димвенканали!F53</f>
        <v>123.8</v>
      </c>
      <c r="G53" s="8"/>
      <c r="H53" s="8"/>
      <c r="I53" s="8">
        <v>2</v>
      </c>
      <c r="J53" s="11">
        <v>3.2020493115593977E-4</v>
      </c>
      <c r="K53" s="18">
        <f t="shared" si="1"/>
        <v>0.7265866154338777</v>
      </c>
      <c r="L53" s="10">
        <f t="shared" si="2"/>
        <v>0.26716589849503686</v>
      </c>
      <c r="M53" s="10">
        <v>0.28067243035542744</v>
      </c>
      <c r="N53" s="10">
        <v>7.8421389689401211E-2</v>
      </c>
      <c r="O53" s="201">
        <f t="shared" si="3"/>
        <v>7.8421389689401211E-2</v>
      </c>
      <c r="P53" s="10">
        <f t="shared" si="4"/>
        <v>1.3528463339737433</v>
      </c>
      <c r="Q53" s="11">
        <f t="shared" si="5"/>
        <v>1.0927676364892919E-2</v>
      </c>
    </row>
    <row r="54" spans="1:17">
      <c r="A54" s="9">
        <f t="shared" si="0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>димвенканали!F54</f>
        <v>693.48</v>
      </c>
      <c r="G54" s="8"/>
      <c r="H54" s="8"/>
      <c r="I54" s="8">
        <v>13</v>
      </c>
      <c r="J54" s="11">
        <v>2.0813320525136085E-3</v>
      </c>
      <c r="K54" s="18">
        <f t="shared" si="1"/>
        <v>4.7228130003202047</v>
      </c>
      <c r="L54" s="10">
        <f t="shared" si="2"/>
        <v>1.7365783402177395</v>
      </c>
      <c r="M54" s="10">
        <v>1.8243707973102783</v>
      </c>
      <c r="N54" s="10">
        <v>0.50973903298110779</v>
      </c>
      <c r="O54" s="201">
        <f t="shared" si="3"/>
        <v>0.50973903298110779</v>
      </c>
      <c r="P54" s="10">
        <f t="shared" si="4"/>
        <v>8.7935011708293302</v>
      </c>
      <c r="Q54" s="11">
        <f t="shared" si="5"/>
        <v>1.2680252019999611E-2</v>
      </c>
    </row>
    <row r="55" spans="1:17">
      <c r="A55" s="9">
        <f t="shared" si="0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>димвенканали!F55</f>
        <v>457.42</v>
      </c>
      <c r="G55" s="8"/>
      <c r="H55" s="8"/>
      <c r="I55" s="8">
        <v>8</v>
      </c>
      <c r="J55" s="11">
        <v>1.2808197246237591E-3</v>
      </c>
      <c r="K55" s="18">
        <f t="shared" si="1"/>
        <v>2.9063464617355108</v>
      </c>
      <c r="L55" s="10">
        <f t="shared" si="2"/>
        <v>1.0686635939801474</v>
      </c>
      <c r="M55" s="10">
        <v>1.1226897214217098</v>
      </c>
      <c r="N55" s="10">
        <v>0.31368555875760484</v>
      </c>
      <c r="O55" s="201">
        <f t="shared" si="3"/>
        <v>0.31368555875760484</v>
      </c>
      <c r="P55" s="10">
        <f t="shared" si="4"/>
        <v>5.4113853358949733</v>
      </c>
      <c r="Q55" s="11">
        <f t="shared" si="5"/>
        <v>1.1830233343305874E-2</v>
      </c>
    </row>
    <row r="56" spans="1:17">
      <c r="A56" s="9">
        <f t="shared" si="0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>димвенканали!F56</f>
        <v>330.04</v>
      </c>
      <c r="G56" s="8"/>
      <c r="H56" s="8"/>
      <c r="I56" s="8">
        <v>6</v>
      </c>
      <c r="J56" s="11">
        <v>9.6061479346781927E-4</v>
      </c>
      <c r="K56" s="18">
        <f t="shared" si="1"/>
        <v>2.179759846301633</v>
      </c>
      <c r="L56" s="10">
        <f t="shared" si="2"/>
        <v>0.80149769548511052</v>
      </c>
      <c r="M56" s="10">
        <v>0.84201729106628231</v>
      </c>
      <c r="N56" s="10">
        <v>0.2352641690682036</v>
      </c>
      <c r="O56" s="201">
        <f t="shared" si="3"/>
        <v>0.2352641690682036</v>
      </c>
      <c r="P56" s="10">
        <f t="shared" si="4"/>
        <v>4.05853900192123</v>
      </c>
      <c r="Q56" s="11">
        <f t="shared" si="5"/>
        <v>1.2297112477036813E-2</v>
      </c>
    </row>
    <row r="57" spans="1:17">
      <c r="A57" s="9">
        <f t="shared" si="0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>димвенканали!F57</f>
        <v>254.9</v>
      </c>
      <c r="G57" s="8"/>
      <c r="H57" s="8"/>
      <c r="I57" s="8">
        <v>5</v>
      </c>
      <c r="J57" s="11">
        <v>8.0051232788984946E-4</v>
      </c>
      <c r="K57" s="18">
        <f t="shared" si="1"/>
        <v>1.8164665385846941</v>
      </c>
      <c r="L57" s="10">
        <f t="shared" si="2"/>
        <v>0.66791474623759206</v>
      </c>
      <c r="M57" s="10">
        <v>0.70168107588856865</v>
      </c>
      <c r="N57" s="10">
        <v>0.19605347422350303</v>
      </c>
      <c r="O57" s="201">
        <f t="shared" si="3"/>
        <v>0.19605347422350303</v>
      </c>
      <c r="P57" s="10">
        <f t="shared" si="4"/>
        <v>3.3821158349343579</v>
      </c>
      <c r="Q57" s="11">
        <f t="shared" si="5"/>
        <v>1.3268402647839772E-2</v>
      </c>
    </row>
    <row r="58" spans="1:17">
      <c r="A58" s="9">
        <f t="shared" si="0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>димвенканали!F58</f>
        <v>217.6</v>
      </c>
      <c r="G58" s="8"/>
      <c r="H58" s="8"/>
      <c r="I58" s="8">
        <v>3</v>
      </c>
      <c r="J58" s="11">
        <v>4.8030739673390963E-4</v>
      </c>
      <c r="K58" s="18">
        <f t="shared" si="1"/>
        <v>1.0898799231508165</v>
      </c>
      <c r="L58" s="10">
        <f t="shared" si="2"/>
        <v>0.40074884774255526</v>
      </c>
      <c r="M58" s="10">
        <v>0.42100864553314116</v>
      </c>
      <c r="N58" s="10">
        <v>0.1176320845341018</v>
      </c>
      <c r="O58" s="201">
        <f t="shared" si="3"/>
        <v>0.1176320845341018</v>
      </c>
      <c r="P58" s="10">
        <f t="shared" si="4"/>
        <v>2.029269500960615</v>
      </c>
      <c r="Q58" s="11">
        <f t="shared" si="5"/>
        <v>9.3256870448557676E-3</v>
      </c>
    </row>
    <row r="59" spans="1:17">
      <c r="A59" s="9">
        <f t="shared" si="0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>димвенканали!F59</f>
        <v>405.5</v>
      </c>
      <c r="G59" s="8"/>
      <c r="H59" s="8"/>
      <c r="I59" s="8">
        <v>7</v>
      </c>
      <c r="J59" s="11">
        <v>1.1207172590457892E-3</v>
      </c>
      <c r="K59" s="18">
        <f t="shared" si="1"/>
        <v>2.5430531540185717</v>
      </c>
      <c r="L59" s="10">
        <f t="shared" si="2"/>
        <v>0.93508064473262886</v>
      </c>
      <c r="M59" s="10">
        <v>0.98235350624399598</v>
      </c>
      <c r="N59" s="10">
        <v>0.27447486391290421</v>
      </c>
      <c r="O59" s="201">
        <f t="shared" si="3"/>
        <v>0.27447486391290421</v>
      </c>
      <c r="P59" s="10">
        <f t="shared" si="4"/>
        <v>4.7349621689081012</v>
      </c>
      <c r="Q59" s="11">
        <f t="shared" si="5"/>
        <v>1.16768487519312E-2</v>
      </c>
    </row>
    <row r="60" spans="1:17">
      <c r="A60" s="9">
        <f t="shared" si="0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>димвенканали!F60</f>
        <v>341</v>
      </c>
      <c r="G60" s="8"/>
      <c r="H60" s="8"/>
      <c r="I60" s="8">
        <v>8</v>
      </c>
      <c r="J60" s="11">
        <v>1.2808197246237591E-3</v>
      </c>
      <c r="K60" s="18">
        <f t="shared" si="1"/>
        <v>2.9063464617355108</v>
      </c>
      <c r="L60" s="10">
        <f t="shared" si="2"/>
        <v>1.0686635939801474</v>
      </c>
      <c r="M60" s="10">
        <v>1.1226897214217098</v>
      </c>
      <c r="N60" s="10">
        <v>0.31368555875760484</v>
      </c>
      <c r="O60" s="201">
        <f t="shared" si="3"/>
        <v>0.31368555875760484</v>
      </c>
      <c r="P60" s="10">
        <f t="shared" si="4"/>
        <v>5.4113853358949733</v>
      </c>
      <c r="Q60" s="11">
        <f t="shared" si="5"/>
        <v>1.5869165207903147E-2</v>
      </c>
    </row>
    <row r="61" spans="1:17">
      <c r="A61" s="9">
        <f t="shared" si="0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>димвенканали!F61</f>
        <v>485.09999999999997</v>
      </c>
      <c r="G61" s="8"/>
      <c r="H61" s="8"/>
      <c r="I61" s="8">
        <v>8</v>
      </c>
      <c r="J61" s="11">
        <v>1.2808197246237591E-3</v>
      </c>
      <c r="K61" s="18">
        <f t="shared" si="1"/>
        <v>2.9063464617355108</v>
      </c>
      <c r="L61" s="10">
        <f t="shared" si="2"/>
        <v>1.0686635939801474</v>
      </c>
      <c r="M61" s="10">
        <v>1.1226897214217098</v>
      </c>
      <c r="N61" s="10">
        <v>0.31368555875760484</v>
      </c>
      <c r="O61" s="201">
        <f t="shared" si="3"/>
        <v>0.31368555875760484</v>
      </c>
      <c r="P61" s="10">
        <f t="shared" si="4"/>
        <v>5.4113853358949733</v>
      </c>
      <c r="Q61" s="11">
        <f t="shared" si="5"/>
        <v>1.1155195497618993E-2</v>
      </c>
    </row>
    <row r="62" spans="1:17">
      <c r="A62" s="9">
        <f t="shared" si="0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>димвенканали!F62</f>
        <v>467.06</v>
      </c>
      <c r="G62" s="8"/>
      <c r="H62" s="8"/>
      <c r="I62" s="8">
        <v>7</v>
      </c>
      <c r="J62" s="11">
        <v>1.1207172590457892E-3</v>
      </c>
      <c r="K62" s="18">
        <f t="shared" si="1"/>
        <v>2.5430531540185717</v>
      </c>
      <c r="L62" s="10">
        <f t="shared" si="2"/>
        <v>0.93508064473262886</v>
      </c>
      <c r="M62" s="10">
        <v>0.98235350624399598</v>
      </c>
      <c r="N62" s="10">
        <v>0.27447486391290421</v>
      </c>
      <c r="O62" s="201">
        <f t="shared" si="3"/>
        <v>0.27447486391290421</v>
      </c>
      <c r="P62" s="10">
        <f t="shared" si="4"/>
        <v>4.7349621689081012</v>
      </c>
      <c r="Q62" s="11">
        <f t="shared" si="5"/>
        <v>1.0137802785312596E-2</v>
      </c>
    </row>
    <row r="63" spans="1:17">
      <c r="A63" s="9">
        <f t="shared" si="0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>димвенканали!F63</f>
        <v>209.8</v>
      </c>
      <c r="G63" s="8"/>
      <c r="H63" s="8"/>
      <c r="I63" s="8">
        <v>4</v>
      </c>
      <c r="J63" s="11">
        <v>6.4040986231187955E-4</v>
      </c>
      <c r="K63" s="18">
        <f t="shared" si="1"/>
        <v>1.4531732308677554</v>
      </c>
      <c r="L63" s="10">
        <f t="shared" si="2"/>
        <v>0.53433179699007372</v>
      </c>
      <c r="M63" s="10">
        <v>0.56134486071085488</v>
      </c>
      <c r="N63" s="10">
        <v>0.15684277937880242</v>
      </c>
      <c r="O63" s="201">
        <f t="shared" si="3"/>
        <v>0.15684277937880242</v>
      </c>
      <c r="P63" s="10">
        <f t="shared" si="4"/>
        <v>2.7056926679474866</v>
      </c>
      <c r="Q63" s="11">
        <f t="shared" si="5"/>
        <v>1.2896533212333109E-2</v>
      </c>
    </row>
    <row r="64" spans="1:17">
      <c r="A64" s="9">
        <f t="shared" si="0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>димвенканали!F64</f>
        <v>457.9</v>
      </c>
      <c r="G64" s="8"/>
      <c r="H64" s="8"/>
      <c r="I64" s="8">
        <v>10</v>
      </c>
      <c r="J64" s="11">
        <v>1.6010246557796989E-3</v>
      </c>
      <c r="K64" s="18">
        <f t="shared" si="1"/>
        <v>3.6329330771693882</v>
      </c>
      <c r="L64" s="10">
        <f t="shared" si="2"/>
        <v>1.3358294924751841</v>
      </c>
      <c r="M64" s="10">
        <v>1.4033621517771373</v>
      </c>
      <c r="N64" s="10">
        <v>0.39210694844700605</v>
      </c>
      <c r="O64" s="201">
        <f t="shared" si="3"/>
        <v>0.39210694844700605</v>
      </c>
      <c r="P64" s="10">
        <f t="shared" si="4"/>
        <v>6.7642316698687157</v>
      </c>
      <c r="Q64" s="11">
        <f t="shared" si="5"/>
        <v>1.4772290172240044E-2</v>
      </c>
    </row>
    <row r="65" spans="1:17">
      <c r="A65" s="9">
        <f t="shared" si="0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>димвенканали!F65</f>
        <v>360.51</v>
      </c>
      <c r="G65" s="8"/>
      <c r="H65" s="8"/>
      <c r="I65" s="8">
        <v>6</v>
      </c>
      <c r="J65" s="11">
        <v>9.6061479346781927E-4</v>
      </c>
      <c r="K65" s="18">
        <f t="shared" si="1"/>
        <v>2.179759846301633</v>
      </c>
      <c r="L65" s="10">
        <f t="shared" si="2"/>
        <v>0.80149769548511052</v>
      </c>
      <c r="M65" s="10">
        <v>0.84201729106628231</v>
      </c>
      <c r="N65" s="10">
        <v>0.2352641690682036</v>
      </c>
      <c r="O65" s="201">
        <f t="shared" si="3"/>
        <v>0.2352641690682036</v>
      </c>
      <c r="P65" s="10">
        <f t="shared" si="4"/>
        <v>4.05853900192123</v>
      </c>
      <c r="Q65" s="11">
        <f t="shared" si="5"/>
        <v>1.1257770940948184E-2</v>
      </c>
    </row>
    <row r="66" spans="1:17">
      <c r="A66" s="9">
        <f t="shared" si="0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>димвенканали!F66</f>
        <v>584.1</v>
      </c>
      <c r="G66" s="8"/>
      <c r="H66" s="8"/>
      <c r="I66" s="8">
        <v>15</v>
      </c>
      <c r="J66" s="11">
        <v>2.4015369836695483E-3</v>
      </c>
      <c r="K66" s="18">
        <f t="shared" si="1"/>
        <v>5.449399615754082</v>
      </c>
      <c r="L66" s="10">
        <f t="shared" si="2"/>
        <v>2.003744238712776</v>
      </c>
      <c r="M66" s="10">
        <v>2.1050432276657056</v>
      </c>
      <c r="N66" s="10">
        <v>0.58816042267050905</v>
      </c>
      <c r="O66" s="201">
        <f t="shared" si="3"/>
        <v>0.58816042267050905</v>
      </c>
      <c r="P66" s="10">
        <f t="shared" si="4"/>
        <v>10.146347504803073</v>
      </c>
      <c r="Q66" s="11">
        <f t="shared" si="5"/>
        <v>1.7370908243114318E-2</v>
      </c>
    </row>
    <row r="67" spans="1:17">
      <c r="A67" s="9">
        <f t="shared" si="0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>димвенканали!F67</f>
        <v>306.8</v>
      </c>
      <c r="G67" s="8"/>
      <c r="H67" s="8"/>
      <c r="I67" s="8">
        <v>5</v>
      </c>
      <c r="J67" s="11">
        <v>8.0051232788984946E-4</v>
      </c>
      <c r="K67" s="18">
        <f t="shared" si="1"/>
        <v>1.8164665385846941</v>
      </c>
      <c r="L67" s="10">
        <f t="shared" si="2"/>
        <v>0.66791474623759206</v>
      </c>
      <c r="M67" s="10">
        <v>0.70168107588856865</v>
      </c>
      <c r="N67" s="10">
        <v>0.19605347422350303</v>
      </c>
      <c r="O67" s="201">
        <f t="shared" si="3"/>
        <v>0.19605347422350303</v>
      </c>
      <c r="P67" s="10">
        <f t="shared" si="4"/>
        <v>3.3821158349343579</v>
      </c>
      <c r="Q67" s="11">
        <f t="shared" si="5"/>
        <v>1.1023845615822548E-2</v>
      </c>
    </row>
    <row r="68" spans="1:17">
      <c r="A68" s="9">
        <f t="shared" si="0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>димвенканали!F68</f>
        <v>315.39</v>
      </c>
      <c r="G68" s="8"/>
      <c r="H68" s="8"/>
      <c r="I68" s="8">
        <v>6</v>
      </c>
      <c r="J68" s="11">
        <v>9.6061479346781927E-4</v>
      </c>
      <c r="K68" s="18">
        <f t="shared" si="1"/>
        <v>2.179759846301633</v>
      </c>
      <c r="L68" s="10">
        <f t="shared" ref="L68:L121" si="6">K68*0.3677</f>
        <v>0.80149769548511052</v>
      </c>
      <c r="M68" s="10">
        <v>0.84201729106628231</v>
      </c>
      <c r="N68" s="10">
        <v>0.2352641690682036</v>
      </c>
      <c r="O68" s="201">
        <f t="shared" si="3"/>
        <v>0.2352641690682036</v>
      </c>
      <c r="P68" s="10">
        <f t="shared" ref="P68:P121" si="7">K68+L68+M68+O68</f>
        <v>4.05853900192123</v>
      </c>
      <c r="Q68" s="11">
        <f t="shared" si="5"/>
        <v>1.2868318595774217E-2</v>
      </c>
    </row>
    <row r="69" spans="1:17">
      <c r="A69" s="9">
        <f t="shared" si="0"/>
        <v>64</v>
      </c>
      <c r="B69" s="106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>димвенканали!F69</f>
        <v>418.84</v>
      </c>
      <c r="G69" s="8"/>
      <c r="H69" s="8"/>
      <c r="I69" s="8">
        <v>0</v>
      </c>
      <c r="J69" s="11">
        <v>0</v>
      </c>
      <c r="K69" s="18">
        <f t="shared" si="1"/>
        <v>0</v>
      </c>
      <c r="L69" s="10">
        <f t="shared" si="6"/>
        <v>0</v>
      </c>
      <c r="M69" s="10">
        <v>0</v>
      </c>
      <c r="N69" s="10">
        <v>0</v>
      </c>
      <c r="O69" s="201">
        <f t="shared" si="3"/>
        <v>0</v>
      </c>
      <c r="P69" s="10">
        <f t="shared" si="7"/>
        <v>0</v>
      </c>
      <c r="Q69" s="11">
        <f t="shared" si="5"/>
        <v>0</v>
      </c>
    </row>
    <row r="70" spans="1:17">
      <c r="A70" s="9">
        <f t="shared" si="0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>димвенканали!F70</f>
        <v>563.6</v>
      </c>
      <c r="G70" s="8"/>
      <c r="H70" s="8"/>
      <c r="I70" s="8">
        <v>8</v>
      </c>
      <c r="J70" s="11">
        <v>1.2808197246237591E-3</v>
      </c>
      <c r="K70" s="18">
        <f t="shared" si="1"/>
        <v>2.9063464617355108</v>
      </c>
      <c r="L70" s="10">
        <f t="shared" si="6"/>
        <v>1.0686635939801474</v>
      </c>
      <c r="M70" s="10">
        <v>1.1226897214217098</v>
      </c>
      <c r="N70" s="10">
        <v>0.31368555875760484</v>
      </c>
      <c r="O70" s="201">
        <f t="shared" si="3"/>
        <v>0.31368555875760484</v>
      </c>
      <c r="P70" s="10">
        <f t="shared" si="7"/>
        <v>5.4113853358949733</v>
      </c>
      <c r="Q70" s="11">
        <f t="shared" si="5"/>
        <v>9.601464400097539E-3</v>
      </c>
    </row>
    <row r="71" spans="1:17">
      <c r="A71" s="9">
        <f t="shared" si="0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>димвенканали!F71</f>
        <v>2383.1</v>
      </c>
      <c r="G71" s="8"/>
      <c r="H71" s="8"/>
      <c r="I71" s="8">
        <v>40</v>
      </c>
      <c r="J71" s="11">
        <v>6.4040986231187957E-3</v>
      </c>
      <c r="K71" s="18">
        <f t="shared" ref="K71:K132" si="8">J71*$K$2</f>
        <v>14.531732308677553</v>
      </c>
      <c r="L71" s="10">
        <f t="shared" si="6"/>
        <v>5.3433179699007365</v>
      </c>
      <c r="M71" s="10">
        <v>5.6134486071085492</v>
      </c>
      <c r="N71" s="10">
        <v>1.5684277937880242</v>
      </c>
      <c r="O71" s="201">
        <f t="shared" ref="O71:O132" si="9">N71*$O$2</f>
        <v>1.5684277937880242</v>
      </c>
      <c r="P71" s="10">
        <f t="shared" si="7"/>
        <v>27.056926679474863</v>
      </c>
      <c r="Q71" s="11">
        <f t="shared" ref="Q71:Q132" si="10">P71/F71</f>
        <v>1.1353668196666051E-2</v>
      </c>
    </row>
    <row r="72" spans="1:17">
      <c r="A72" s="9">
        <f t="shared" ref="A72:A135" si="11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>димвенканали!F72</f>
        <v>355.23</v>
      </c>
      <c r="G72" s="8"/>
      <c r="H72" s="8"/>
      <c r="I72" s="8">
        <v>6</v>
      </c>
      <c r="J72" s="11">
        <v>9.6061479346781927E-4</v>
      </c>
      <c r="K72" s="18">
        <f t="shared" si="8"/>
        <v>2.179759846301633</v>
      </c>
      <c r="L72" s="10">
        <f t="shared" si="6"/>
        <v>0.80149769548511052</v>
      </c>
      <c r="M72" s="10">
        <v>0.84201729106628231</v>
      </c>
      <c r="N72" s="10">
        <v>0.2352641690682036</v>
      </c>
      <c r="O72" s="201">
        <f t="shared" si="9"/>
        <v>0.2352641690682036</v>
      </c>
      <c r="P72" s="10">
        <f t="shared" si="7"/>
        <v>4.05853900192123</v>
      </c>
      <c r="Q72" s="11">
        <f t="shared" si="10"/>
        <v>1.1425102051969794E-2</v>
      </c>
    </row>
    <row r="73" spans="1:17">
      <c r="A73" s="9">
        <f t="shared" si="11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>димвенканали!F73</f>
        <v>2568.7999999999997</v>
      </c>
      <c r="G73" s="8"/>
      <c r="H73" s="8"/>
      <c r="I73" s="8">
        <v>58</v>
      </c>
      <c r="J73" s="11">
        <v>9.2859430035222533E-3</v>
      </c>
      <c r="K73" s="18">
        <f t="shared" si="8"/>
        <v>21.071011847582451</v>
      </c>
      <c r="L73" s="10">
        <f t="shared" si="6"/>
        <v>7.7478110563560678</v>
      </c>
      <c r="M73" s="10">
        <v>8.1395004803073956</v>
      </c>
      <c r="N73" s="10">
        <v>2.2742203009926349</v>
      </c>
      <c r="O73" s="201">
        <f t="shared" si="9"/>
        <v>2.2742203009926349</v>
      </c>
      <c r="P73" s="10">
        <f t="shared" si="7"/>
        <v>39.232543685238554</v>
      </c>
      <c r="Q73" s="11">
        <f t="shared" si="10"/>
        <v>1.5272712428074804E-2</v>
      </c>
    </row>
    <row r="74" spans="1:17">
      <c r="A74" s="9">
        <f t="shared" si="11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>димвенканали!F74</f>
        <v>81.8</v>
      </c>
      <c r="G74" s="8"/>
      <c r="H74" s="8"/>
      <c r="I74" s="8">
        <v>2</v>
      </c>
      <c r="J74" s="11">
        <v>3.2020493115593977E-4</v>
      </c>
      <c r="K74" s="18">
        <f t="shared" si="8"/>
        <v>0.7265866154338777</v>
      </c>
      <c r="L74" s="10">
        <f t="shared" si="6"/>
        <v>0.26716589849503686</v>
      </c>
      <c r="M74" s="10">
        <v>0.28067243035542744</v>
      </c>
      <c r="N74" s="10">
        <v>7.8421389689401211E-2</v>
      </c>
      <c r="O74" s="201">
        <f t="shared" si="9"/>
        <v>7.8421389689401211E-2</v>
      </c>
      <c r="P74" s="10">
        <f t="shared" si="7"/>
        <v>1.3528463339737433</v>
      </c>
      <c r="Q74" s="11">
        <f t="shared" si="10"/>
        <v>1.6538463740510309E-2</v>
      </c>
    </row>
    <row r="75" spans="1:17">
      <c r="A75" s="9">
        <f t="shared" si="11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>димвенканали!F75</f>
        <v>2750.3</v>
      </c>
      <c r="G75" s="8"/>
      <c r="H75" s="8"/>
      <c r="I75" s="8">
        <v>57</v>
      </c>
      <c r="J75" s="11">
        <v>9.1258405379442843E-3</v>
      </c>
      <c r="K75" s="18">
        <f t="shared" si="8"/>
        <v>20.707718539865514</v>
      </c>
      <c r="L75" s="10">
        <f t="shared" si="6"/>
        <v>7.6142281071085502</v>
      </c>
      <c r="M75" s="10">
        <v>7.9991642651296821</v>
      </c>
      <c r="N75" s="10">
        <v>2.2350096061479348</v>
      </c>
      <c r="O75" s="201">
        <f t="shared" si="9"/>
        <v>2.2350096061479348</v>
      </c>
      <c r="P75" s="10">
        <f t="shared" si="7"/>
        <v>38.556120518251682</v>
      </c>
      <c r="Q75" s="11">
        <f t="shared" si="10"/>
        <v>1.4018878129022899E-2</v>
      </c>
    </row>
    <row r="76" spans="1:17">
      <c r="A76" s="9">
        <f t="shared" si="11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>димвенканали!F76</f>
        <v>281.31</v>
      </c>
      <c r="G76" s="8"/>
      <c r="H76" s="8"/>
      <c r="I76" s="8">
        <v>4</v>
      </c>
      <c r="J76" s="11">
        <v>6.4040986231187955E-4</v>
      </c>
      <c r="K76" s="18">
        <f t="shared" si="8"/>
        <v>1.4531732308677554</v>
      </c>
      <c r="L76" s="10">
        <f t="shared" si="6"/>
        <v>0.53433179699007372</v>
      </c>
      <c r="M76" s="10">
        <v>0.56134486071085488</v>
      </c>
      <c r="N76" s="10">
        <v>0.15684277937880242</v>
      </c>
      <c r="O76" s="201">
        <f t="shared" si="9"/>
        <v>0.15684277937880242</v>
      </c>
      <c r="P76" s="10">
        <f t="shared" si="7"/>
        <v>2.7056926679474866</v>
      </c>
      <c r="Q76" s="11">
        <f t="shared" si="10"/>
        <v>9.6181887168870165E-3</v>
      </c>
    </row>
    <row r="77" spans="1:17">
      <c r="A77" s="9">
        <f t="shared" si="11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>димвенканали!F77</f>
        <v>266.3</v>
      </c>
      <c r="G77" s="8"/>
      <c r="H77" s="8"/>
      <c r="I77" s="8">
        <v>6</v>
      </c>
      <c r="J77" s="11">
        <v>9.6061479346781927E-4</v>
      </c>
      <c r="K77" s="18">
        <f t="shared" si="8"/>
        <v>2.179759846301633</v>
      </c>
      <c r="L77" s="10">
        <f t="shared" si="6"/>
        <v>0.80149769548511052</v>
      </c>
      <c r="M77" s="10">
        <v>0.84201729106628231</v>
      </c>
      <c r="N77" s="10">
        <v>0.2352641690682036</v>
      </c>
      <c r="O77" s="201">
        <f t="shared" si="9"/>
        <v>0.2352641690682036</v>
      </c>
      <c r="P77" s="10">
        <f t="shared" si="7"/>
        <v>4.05853900192123</v>
      </c>
      <c r="Q77" s="11">
        <f t="shared" si="10"/>
        <v>1.5240476912959931E-2</v>
      </c>
    </row>
    <row r="78" spans="1:17">
      <c r="A78" s="9">
        <f t="shared" si="11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>димвенканали!F78</f>
        <v>1469.1</v>
      </c>
      <c r="G78" s="8"/>
      <c r="H78" s="8"/>
      <c r="I78" s="8">
        <v>32</v>
      </c>
      <c r="J78" s="11">
        <v>5.1232788984950364E-3</v>
      </c>
      <c r="K78" s="18">
        <f t="shared" si="8"/>
        <v>11.625385846942043</v>
      </c>
      <c r="L78" s="10">
        <f t="shared" si="6"/>
        <v>4.2746543759205897</v>
      </c>
      <c r="M78" s="10">
        <v>4.490758885686839</v>
      </c>
      <c r="N78" s="10">
        <v>1.2547422350304194</v>
      </c>
      <c r="O78" s="201">
        <f t="shared" si="9"/>
        <v>1.2547422350304194</v>
      </c>
      <c r="P78" s="10">
        <f t="shared" si="7"/>
        <v>21.645541343579893</v>
      </c>
      <c r="Q78" s="11">
        <f t="shared" si="10"/>
        <v>1.4733878798978894E-2</v>
      </c>
    </row>
    <row r="79" spans="1:17">
      <c r="A79" s="9">
        <f t="shared" si="11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>димвенканали!F79</f>
        <v>230.5</v>
      </c>
      <c r="G79" s="8"/>
      <c r="H79" s="8"/>
      <c r="I79" s="8">
        <v>5</v>
      </c>
      <c r="J79" s="11">
        <v>8.0051232788984946E-4</v>
      </c>
      <c r="K79" s="18">
        <f t="shared" si="8"/>
        <v>1.8164665385846941</v>
      </c>
      <c r="L79" s="10">
        <f t="shared" si="6"/>
        <v>0.66791474623759206</v>
      </c>
      <c r="M79" s="10">
        <v>0.70168107588856865</v>
      </c>
      <c r="N79" s="10">
        <v>0.19605347422350303</v>
      </c>
      <c r="O79" s="201">
        <f t="shared" si="9"/>
        <v>0.19605347422350303</v>
      </c>
      <c r="P79" s="10">
        <f t="shared" si="7"/>
        <v>3.3821158349343579</v>
      </c>
      <c r="Q79" s="11">
        <f t="shared" si="10"/>
        <v>1.4672953730734741E-2</v>
      </c>
    </row>
    <row r="80" spans="1:17">
      <c r="A80" s="9">
        <f t="shared" si="11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>димвенканали!F80</f>
        <v>269.60000000000002</v>
      </c>
      <c r="G80" s="8"/>
      <c r="H80" s="8"/>
      <c r="I80" s="8">
        <v>6</v>
      </c>
      <c r="J80" s="11">
        <v>9.6061479346781927E-4</v>
      </c>
      <c r="K80" s="18">
        <f t="shared" si="8"/>
        <v>2.179759846301633</v>
      </c>
      <c r="L80" s="10">
        <f t="shared" si="6"/>
        <v>0.80149769548511052</v>
      </c>
      <c r="M80" s="10">
        <v>0.84201729106628231</v>
      </c>
      <c r="N80" s="10">
        <v>0.2352641690682036</v>
      </c>
      <c r="O80" s="201">
        <f t="shared" si="9"/>
        <v>0.2352641690682036</v>
      </c>
      <c r="P80" s="10">
        <f t="shared" si="7"/>
        <v>4.05853900192123</v>
      </c>
      <c r="Q80" s="11">
        <f t="shared" si="10"/>
        <v>1.5053928048669249E-2</v>
      </c>
    </row>
    <row r="81" spans="1:17">
      <c r="A81" s="9">
        <f t="shared" si="11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>димвенканали!F81</f>
        <v>172.4</v>
      </c>
      <c r="G81" s="8"/>
      <c r="H81" s="8"/>
      <c r="I81" s="8">
        <v>4</v>
      </c>
      <c r="J81" s="11">
        <v>6.4040986231187955E-4</v>
      </c>
      <c r="K81" s="18">
        <f t="shared" si="8"/>
        <v>1.4531732308677554</v>
      </c>
      <c r="L81" s="10">
        <f t="shared" si="6"/>
        <v>0.53433179699007372</v>
      </c>
      <c r="M81" s="10">
        <v>0.56134486071085488</v>
      </c>
      <c r="N81" s="10">
        <v>0.15684277937880242</v>
      </c>
      <c r="O81" s="201">
        <f t="shared" si="9"/>
        <v>0.15684277937880242</v>
      </c>
      <c r="P81" s="10">
        <f t="shared" si="7"/>
        <v>2.7056926679474866</v>
      </c>
      <c r="Q81" s="11">
        <f t="shared" si="10"/>
        <v>1.5694273015936698E-2</v>
      </c>
    </row>
    <row r="82" spans="1:17">
      <c r="A82" s="9">
        <f t="shared" si="11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>димвенканали!F82</f>
        <v>384.4</v>
      </c>
      <c r="G82" s="8"/>
      <c r="H82" s="8"/>
      <c r="I82" s="8">
        <v>7</v>
      </c>
      <c r="J82" s="11">
        <v>1.1207172590457892E-3</v>
      </c>
      <c r="K82" s="18">
        <f t="shared" si="8"/>
        <v>2.5430531540185717</v>
      </c>
      <c r="L82" s="10">
        <f t="shared" si="6"/>
        <v>0.93508064473262886</v>
      </c>
      <c r="M82" s="10">
        <v>0.98235350624399598</v>
      </c>
      <c r="N82" s="10">
        <v>0.27447486391290421</v>
      </c>
      <c r="O82" s="201">
        <f t="shared" si="9"/>
        <v>0.27447486391290421</v>
      </c>
      <c r="P82" s="10">
        <f t="shared" si="7"/>
        <v>4.7349621689081012</v>
      </c>
      <c r="Q82" s="11">
        <f t="shared" si="10"/>
        <v>1.2317799606940951E-2</v>
      </c>
    </row>
    <row r="83" spans="1:17">
      <c r="A83" s="9">
        <f t="shared" si="11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>димвенканали!F83</f>
        <v>655.6</v>
      </c>
      <c r="G83" s="8"/>
      <c r="H83" s="8"/>
      <c r="I83" s="8">
        <v>18</v>
      </c>
      <c r="J83" s="11">
        <v>2.881844380403458E-3</v>
      </c>
      <c r="K83" s="18">
        <f t="shared" si="8"/>
        <v>6.539279538904899</v>
      </c>
      <c r="L83" s="10">
        <f t="shared" si="6"/>
        <v>2.4044930864553313</v>
      </c>
      <c r="M83" s="10">
        <v>2.5260518731988468</v>
      </c>
      <c r="N83" s="10">
        <v>0.70579250720461084</v>
      </c>
      <c r="O83" s="201">
        <f t="shared" si="9"/>
        <v>0.70579250720461084</v>
      </c>
      <c r="P83" s="10">
        <f t="shared" si="7"/>
        <v>12.175617005763689</v>
      </c>
      <c r="Q83" s="11">
        <f t="shared" si="10"/>
        <v>1.8571715994148395E-2</v>
      </c>
    </row>
    <row r="84" spans="1:17">
      <c r="A84" s="9">
        <f t="shared" si="11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>димвенканали!F84</f>
        <v>364.4</v>
      </c>
      <c r="G84" s="8"/>
      <c r="H84" s="8"/>
      <c r="I84" s="8">
        <v>6</v>
      </c>
      <c r="J84" s="11">
        <v>9.6061479346781927E-4</v>
      </c>
      <c r="K84" s="18">
        <f t="shared" si="8"/>
        <v>2.179759846301633</v>
      </c>
      <c r="L84" s="10">
        <f t="shared" si="6"/>
        <v>0.80149769548511052</v>
      </c>
      <c r="M84" s="10">
        <v>0.84201729106628231</v>
      </c>
      <c r="N84" s="10">
        <v>0.2352641690682036</v>
      </c>
      <c r="O84" s="201">
        <f t="shared" si="9"/>
        <v>0.2352641690682036</v>
      </c>
      <c r="P84" s="10">
        <f t="shared" si="7"/>
        <v>4.05853900192123</v>
      </c>
      <c r="Q84" s="11">
        <f t="shared" si="10"/>
        <v>1.1137593309333782E-2</v>
      </c>
    </row>
    <row r="85" spans="1:17">
      <c r="A85" s="9">
        <f t="shared" si="11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>димвенканали!F85</f>
        <v>192.4</v>
      </c>
      <c r="G85" s="8"/>
      <c r="H85" s="8"/>
      <c r="I85" s="8">
        <v>6</v>
      </c>
      <c r="J85" s="11">
        <v>9.6061479346781927E-4</v>
      </c>
      <c r="K85" s="18">
        <f t="shared" si="8"/>
        <v>2.179759846301633</v>
      </c>
      <c r="L85" s="10">
        <f t="shared" si="6"/>
        <v>0.80149769548511052</v>
      </c>
      <c r="M85" s="10">
        <v>0.84201729106628231</v>
      </c>
      <c r="N85" s="10">
        <v>0.2352641690682036</v>
      </c>
      <c r="O85" s="201">
        <f t="shared" si="9"/>
        <v>0.2352641690682036</v>
      </c>
      <c r="P85" s="10">
        <f t="shared" si="7"/>
        <v>4.05853900192123</v>
      </c>
      <c r="Q85" s="11">
        <f t="shared" si="10"/>
        <v>2.1094277556763148E-2</v>
      </c>
    </row>
    <row r="86" spans="1:17">
      <c r="A86" s="9">
        <f t="shared" si="11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>димвенканали!F86</f>
        <v>156.4</v>
      </c>
      <c r="G86" s="8"/>
      <c r="H86" s="8"/>
      <c r="I86" s="8">
        <v>2</v>
      </c>
      <c r="J86" s="11">
        <v>3.2020493115593977E-4</v>
      </c>
      <c r="K86" s="18">
        <f t="shared" si="8"/>
        <v>0.7265866154338777</v>
      </c>
      <c r="L86" s="10">
        <f t="shared" si="6"/>
        <v>0.26716589849503686</v>
      </c>
      <c r="M86" s="10">
        <v>0.28067243035542744</v>
      </c>
      <c r="N86" s="10">
        <v>7.8421389689401211E-2</v>
      </c>
      <c r="O86" s="201">
        <f t="shared" si="9"/>
        <v>7.8421389689401211E-2</v>
      </c>
      <c r="P86" s="10">
        <f t="shared" si="7"/>
        <v>1.3528463339737433</v>
      </c>
      <c r="Q86" s="11">
        <f t="shared" si="10"/>
        <v>8.6499126213154948E-3</v>
      </c>
    </row>
    <row r="87" spans="1:17">
      <c r="A87" s="9">
        <f t="shared" si="11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>димвенканали!F87</f>
        <v>242.3</v>
      </c>
      <c r="G87" s="8"/>
      <c r="H87" s="8"/>
      <c r="I87" s="8">
        <v>4</v>
      </c>
      <c r="J87" s="11">
        <v>6.4040986231187955E-4</v>
      </c>
      <c r="K87" s="18">
        <f t="shared" si="8"/>
        <v>1.4531732308677554</v>
      </c>
      <c r="L87" s="10">
        <f t="shared" si="6"/>
        <v>0.53433179699007372</v>
      </c>
      <c r="M87" s="10">
        <v>0.56134486071085488</v>
      </c>
      <c r="N87" s="10">
        <v>0.15684277937880242</v>
      </c>
      <c r="O87" s="201">
        <f t="shared" si="9"/>
        <v>0.15684277937880242</v>
      </c>
      <c r="P87" s="10">
        <f t="shared" si="7"/>
        <v>2.7056926679474866</v>
      </c>
      <c r="Q87" s="11">
        <f t="shared" si="10"/>
        <v>1.1166705191694125E-2</v>
      </c>
    </row>
    <row r="88" spans="1:17">
      <c r="A88" s="9">
        <f t="shared" si="11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>димвенканали!F88</f>
        <v>720.34</v>
      </c>
      <c r="G88" s="8"/>
      <c r="H88" s="8"/>
      <c r="I88" s="8">
        <v>9</v>
      </c>
      <c r="J88" s="11">
        <v>1.440922190201729E-3</v>
      </c>
      <c r="K88" s="18">
        <f t="shared" si="8"/>
        <v>3.2696397694524495</v>
      </c>
      <c r="L88" s="10">
        <f t="shared" si="6"/>
        <v>1.2022465432276657</v>
      </c>
      <c r="M88" s="10">
        <v>1.2630259365994234</v>
      </c>
      <c r="N88" s="10">
        <v>0.35289625360230542</v>
      </c>
      <c r="O88" s="201">
        <f t="shared" si="9"/>
        <v>0.35289625360230542</v>
      </c>
      <c r="P88" s="10">
        <f t="shared" si="7"/>
        <v>6.0878085028818445</v>
      </c>
      <c r="Q88" s="11">
        <f t="shared" si="10"/>
        <v>8.4512986962848712E-3</v>
      </c>
    </row>
    <row r="89" spans="1:17">
      <c r="A89" s="9">
        <f t="shared" si="11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>димвенканали!F89</f>
        <v>608.94999999999993</v>
      </c>
      <c r="G89" s="8"/>
      <c r="H89" s="8"/>
      <c r="I89" s="8">
        <v>11</v>
      </c>
      <c r="J89" s="11">
        <v>1.7611271213576688E-3</v>
      </c>
      <c r="K89" s="18">
        <f t="shared" si="8"/>
        <v>3.9962263848863273</v>
      </c>
      <c r="L89" s="10">
        <f t="shared" si="6"/>
        <v>1.4694124417227026</v>
      </c>
      <c r="M89" s="10">
        <v>1.543698366954851</v>
      </c>
      <c r="N89" s="10">
        <v>0.43131764329170669</v>
      </c>
      <c r="O89" s="201">
        <f t="shared" si="9"/>
        <v>0.43131764329170669</v>
      </c>
      <c r="P89" s="10">
        <f t="shared" si="7"/>
        <v>7.4406548368555887</v>
      </c>
      <c r="Q89" s="11">
        <f t="shared" si="10"/>
        <v>1.2218827222030692E-2</v>
      </c>
    </row>
    <row r="90" spans="1:17">
      <c r="A90" s="9">
        <f t="shared" si="11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>димвенканали!F90</f>
        <v>1274.75</v>
      </c>
      <c r="G90" s="8"/>
      <c r="H90" s="8"/>
      <c r="I90" s="8">
        <v>30</v>
      </c>
      <c r="J90" s="11">
        <v>4.8030739673390966E-3</v>
      </c>
      <c r="K90" s="18">
        <f t="shared" si="8"/>
        <v>10.898799231508164</v>
      </c>
      <c r="L90" s="10">
        <f t="shared" si="6"/>
        <v>4.0074884774255519</v>
      </c>
      <c r="M90" s="10">
        <v>4.2100864553314112</v>
      </c>
      <c r="N90" s="10">
        <v>1.1763208453410181</v>
      </c>
      <c r="O90" s="201">
        <f t="shared" si="9"/>
        <v>1.1763208453410181</v>
      </c>
      <c r="P90" s="10">
        <f t="shared" si="7"/>
        <v>20.292695009606145</v>
      </c>
      <c r="Q90" s="11">
        <f t="shared" si="10"/>
        <v>1.5918960588041691E-2</v>
      </c>
    </row>
    <row r="91" spans="1:17">
      <c r="A91" s="9">
        <f t="shared" si="11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>димвенканали!F91</f>
        <v>636.95000000000005</v>
      </c>
      <c r="G91" s="8"/>
      <c r="H91" s="8"/>
      <c r="I91" s="8">
        <v>13</v>
      </c>
      <c r="J91" s="11">
        <v>2.0813320525136085E-3</v>
      </c>
      <c r="K91" s="18">
        <f t="shared" si="8"/>
        <v>4.7228130003202047</v>
      </c>
      <c r="L91" s="10">
        <f t="shared" si="6"/>
        <v>1.7365783402177395</v>
      </c>
      <c r="M91" s="10">
        <v>1.8243707973102783</v>
      </c>
      <c r="N91" s="10">
        <v>0.50973903298110779</v>
      </c>
      <c r="O91" s="201">
        <f t="shared" si="9"/>
        <v>0.50973903298110779</v>
      </c>
      <c r="P91" s="10">
        <f t="shared" si="7"/>
        <v>8.7935011708293302</v>
      </c>
      <c r="Q91" s="11">
        <f t="shared" si="10"/>
        <v>1.3805638073364204E-2</v>
      </c>
    </row>
    <row r="92" spans="1:17">
      <c r="A92" s="9">
        <f t="shared" si="11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>димвенканали!F92</f>
        <v>1083.03</v>
      </c>
      <c r="G92" s="8"/>
      <c r="H92" s="8"/>
      <c r="I92" s="8">
        <v>29</v>
      </c>
      <c r="J92" s="11">
        <v>4.6429715017611266E-3</v>
      </c>
      <c r="K92" s="18">
        <f t="shared" si="8"/>
        <v>10.535505923791225</v>
      </c>
      <c r="L92" s="10">
        <f t="shared" si="6"/>
        <v>3.8739055281780339</v>
      </c>
      <c r="M92" s="10">
        <v>4.0697502401536978</v>
      </c>
      <c r="N92" s="10">
        <v>1.1371101504963175</v>
      </c>
      <c r="O92" s="201">
        <f t="shared" si="9"/>
        <v>1.1371101504963175</v>
      </c>
      <c r="P92" s="10">
        <f t="shared" si="7"/>
        <v>19.616271842619277</v>
      </c>
      <c r="Q92" s="11">
        <f t="shared" si="10"/>
        <v>1.8112399326536917E-2</v>
      </c>
    </row>
    <row r="93" spans="1:17">
      <c r="A93" s="9">
        <f t="shared" si="11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>димвенканали!F93</f>
        <v>830.01</v>
      </c>
      <c r="G93" s="8"/>
      <c r="H93" s="8"/>
      <c r="I93" s="8">
        <v>14</v>
      </c>
      <c r="J93" s="11">
        <v>2.2414345180915784E-3</v>
      </c>
      <c r="K93" s="18">
        <f t="shared" si="8"/>
        <v>5.0861063080371434</v>
      </c>
      <c r="L93" s="10">
        <f t="shared" si="6"/>
        <v>1.8701612894652577</v>
      </c>
      <c r="M93" s="10">
        <v>1.964707012487992</v>
      </c>
      <c r="N93" s="10">
        <v>0.54894972782580842</v>
      </c>
      <c r="O93" s="201">
        <f t="shared" si="9"/>
        <v>0.54894972782580842</v>
      </c>
      <c r="P93" s="10">
        <f t="shared" si="7"/>
        <v>9.4699243378162024</v>
      </c>
      <c r="Q93" s="11">
        <f t="shared" si="10"/>
        <v>1.1409409932189012E-2</v>
      </c>
    </row>
    <row r="94" spans="1:17">
      <c r="A94" s="9">
        <f t="shared" si="11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>димвенканали!F94</f>
        <v>387.95</v>
      </c>
      <c r="G94" s="8"/>
      <c r="H94" s="8"/>
      <c r="I94" s="8">
        <v>11</v>
      </c>
      <c r="J94" s="11">
        <v>1.7611271213576688E-3</v>
      </c>
      <c r="K94" s="18">
        <f t="shared" si="8"/>
        <v>3.9962263848863273</v>
      </c>
      <c r="L94" s="10">
        <f t="shared" si="6"/>
        <v>1.4694124417227026</v>
      </c>
      <c r="M94" s="10">
        <v>1.543698366954851</v>
      </c>
      <c r="N94" s="10">
        <v>0.43131764329170669</v>
      </c>
      <c r="O94" s="201">
        <f t="shared" si="9"/>
        <v>0.43131764329170669</v>
      </c>
      <c r="P94" s="10">
        <f t="shared" si="7"/>
        <v>7.4406548368555887</v>
      </c>
      <c r="Q94" s="11">
        <f t="shared" si="10"/>
        <v>1.9179417030172931E-2</v>
      </c>
    </row>
    <row r="95" spans="1:17">
      <c r="A95" s="9">
        <f t="shared" si="11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>димвенканали!F95</f>
        <v>546.18000000000006</v>
      </c>
      <c r="G95" s="8"/>
      <c r="H95" s="8"/>
      <c r="I95" s="8">
        <v>11</v>
      </c>
      <c r="J95" s="11">
        <v>1.7611271213576688E-3</v>
      </c>
      <c r="K95" s="18">
        <f t="shared" si="8"/>
        <v>3.9962263848863273</v>
      </c>
      <c r="L95" s="10">
        <f t="shared" si="6"/>
        <v>1.4694124417227026</v>
      </c>
      <c r="M95" s="10">
        <v>1.543698366954851</v>
      </c>
      <c r="N95" s="10">
        <v>0.43131764329170669</v>
      </c>
      <c r="O95" s="201">
        <f t="shared" si="9"/>
        <v>0.43131764329170669</v>
      </c>
      <c r="P95" s="10">
        <f t="shared" si="7"/>
        <v>7.4406548368555887</v>
      </c>
      <c r="Q95" s="11">
        <f t="shared" si="10"/>
        <v>1.3623081835394171E-2</v>
      </c>
    </row>
    <row r="96" spans="1:17">
      <c r="A96" s="9">
        <f t="shared" si="11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>димвенканали!F96</f>
        <v>516.38</v>
      </c>
      <c r="G96" s="8"/>
      <c r="H96" s="8"/>
      <c r="I96" s="8">
        <v>13</v>
      </c>
      <c r="J96" s="11">
        <v>2.0813320525136085E-3</v>
      </c>
      <c r="K96" s="18">
        <f t="shared" si="8"/>
        <v>4.7228130003202047</v>
      </c>
      <c r="L96" s="10">
        <f t="shared" si="6"/>
        <v>1.7365783402177395</v>
      </c>
      <c r="M96" s="10">
        <v>1.8243707973102783</v>
      </c>
      <c r="N96" s="10">
        <v>0.50973903298110779</v>
      </c>
      <c r="O96" s="201">
        <f t="shared" si="9"/>
        <v>0.50973903298110779</v>
      </c>
      <c r="P96" s="10">
        <f t="shared" si="7"/>
        <v>8.7935011708293302</v>
      </c>
      <c r="Q96" s="11">
        <f t="shared" si="10"/>
        <v>1.70291281049408E-2</v>
      </c>
    </row>
    <row r="97" spans="1:17">
      <c r="A97" s="9">
        <f t="shared" si="11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>димвенканали!F97</f>
        <v>342</v>
      </c>
      <c r="G97" s="8"/>
      <c r="H97" s="8"/>
      <c r="I97" s="8">
        <v>5</v>
      </c>
      <c r="J97" s="11">
        <v>8.0051232788984946E-4</v>
      </c>
      <c r="K97" s="18">
        <f t="shared" si="8"/>
        <v>1.8164665385846941</v>
      </c>
      <c r="L97" s="10">
        <f t="shared" si="6"/>
        <v>0.66791474623759206</v>
      </c>
      <c r="M97" s="10">
        <v>0.70168107588856865</v>
      </c>
      <c r="N97" s="10">
        <v>0.19605347422350303</v>
      </c>
      <c r="O97" s="201">
        <f t="shared" si="9"/>
        <v>0.19605347422350303</v>
      </c>
      <c r="P97" s="10">
        <f t="shared" si="7"/>
        <v>3.3821158349343579</v>
      </c>
      <c r="Q97" s="11">
        <f t="shared" si="10"/>
        <v>9.8892275875273623E-3</v>
      </c>
    </row>
    <row r="98" spans="1:17">
      <c r="A98" s="9">
        <f t="shared" si="11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>димвенканали!F98</f>
        <v>736.69999999999993</v>
      </c>
      <c r="G98" s="8"/>
      <c r="H98" s="8"/>
      <c r="I98" s="8">
        <v>16</v>
      </c>
      <c r="J98" s="11">
        <v>2.5616394492475182E-3</v>
      </c>
      <c r="K98" s="18">
        <f t="shared" si="8"/>
        <v>5.8126929234710216</v>
      </c>
      <c r="L98" s="10">
        <f t="shared" si="6"/>
        <v>2.1373271879602949</v>
      </c>
      <c r="M98" s="10">
        <v>2.2453794428434195</v>
      </c>
      <c r="N98" s="10">
        <v>0.62737111751520969</v>
      </c>
      <c r="O98" s="201">
        <f t="shared" si="9"/>
        <v>0.62737111751520969</v>
      </c>
      <c r="P98" s="10">
        <f t="shared" si="7"/>
        <v>10.822770671789947</v>
      </c>
      <c r="Q98" s="11">
        <f t="shared" si="10"/>
        <v>1.4690879152694377E-2</v>
      </c>
    </row>
    <row r="99" spans="1:17">
      <c r="A99" s="9">
        <f t="shared" si="11"/>
        <v>94</v>
      </c>
      <c r="B99" s="107" t="s">
        <v>412</v>
      </c>
      <c r="C99" s="8">
        <f>димвенканали!C99</f>
        <v>214.1</v>
      </c>
      <c r="D99" s="8">
        <f>димвенканали!D99</f>
        <v>0</v>
      </c>
      <c r="E99" s="8">
        <f>димвенканали!E99</f>
        <v>0</v>
      </c>
      <c r="F99" s="8">
        <f>димвенканали!F99</f>
        <v>214.1</v>
      </c>
      <c r="G99" s="8"/>
      <c r="H99" s="8"/>
      <c r="I99" s="8">
        <v>0</v>
      </c>
      <c r="J99" s="11">
        <v>0</v>
      </c>
      <c r="K99" s="18">
        <f t="shared" si="8"/>
        <v>0</v>
      </c>
      <c r="L99" s="10">
        <f t="shared" si="6"/>
        <v>0</v>
      </c>
      <c r="M99" s="10">
        <v>0</v>
      </c>
      <c r="N99" s="10">
        <v>0</v>
      </c>
      <c r="O99" s="201">
        <f t="shared" si="9"/>
        <v>0</v>
      </c>
      <c r="P99" s="10">
        <f t="shared" si="7"/>
        <v>0</v>
      </c>
      <c r="Q99" s="11">
        <f t="shared" si="10"/>
        <v>0</v>
      </c>
    </row>
    <row r="100" spans="1:17">
      <c r="A100" s="9">
        <f t="shared" si="11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>димвенканали!F100</f>
        <v>511.78</v>
      </c>
      <c r="G100" s="8"/>
      <c r="H100" s="8"/>
      <c r="I100" s="8">
        <v>10</v>
      </c>
      <c r="J100" s="11">
        <v>1.6010246557796989E-3</v>
      </c>
      <c r="K100" s="18">
        <f t="shared" si="8"/>
        <v>3.6329330771693882</v>
      </c>
      <c r="L100" s="10">
        <f t="shared" si="6"/>
        <v>1.3358294924751841</v>
      </c>
      <c r="M100" s="10">
        <v>1.4033621517771373</v>
      </c>
      <c r="N100" s="10">
        <v>0.39210694844700605</v>
      </c>
      <c r="O100" s="201">
        <f t="shared" si="9"/>
        <v>0.39210694844700605</v>
      </c>
      <c r="P100" s="10">
        <f t="shared" si="7"/>
        <v>6.7642316698687157</v>
      </c>
      <c r="Q100" s="11">
        <f t="shared" si="10"/>
        <v>1.3217069189629754E-2</v>
      </c>
    </row>
    <row r="101" spans="1:17">
      <c r="A101" s="9">
        <f t="shared" si="11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>димвенканали!F101</f>
        <v>243</v>
      </c>
      <c r="G101" s="8"/>
      <c r="H101" s="8"/>
      <c r="I101" s="8">
        <v>6</v>
      </c>
      <c r="J101" s="11">
        <v>9.6061479346781927E-4</v>
      </c>
      <c r="K101" s="18">
        <f t="shared" si="8"/>
        <v>2.179759846301633</v>
      </c>
      <c r="L101" s="10">
        <f t="shared" si="6"/>
        <v>0.80149769548511052</v>
      </c>
      <c r="M101" s="10">
        <v>0.84201729106628231</v>
      </c>
      <c r="N101" s="10">
        <v>0.2352641690682036</v>
      </c>
      <c r="O101" s="201">
        <f t="shared" si="9"/>
        <v>0.2352641690682036</v>
      </c>
      <c r="P101" s="10">
        <f t="shared" si="7"/>
        <v>4.05853900192123</v>
      </c>
      <c r="Q101" s="11">
        <f t="shared" si="10"/>
        <v>1.6701806592268435E-2</v>
      </c>
    </row>
    <row r="102" spans="1:17">
      <c r="A102" s="9">
        <f t="shared" si="11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>димвенканали!F102</f>
        <v>468.8</v>
      </c>
      <c r="G102" s="8"/>
      <c r="H102" s="8"/>
      <c r="I102" s="8">
        <v>15</v>
      </c>
      <c r="J102" s="11">
        <v>2.4015369836695483E-3</v>
      </c>
      <c r="K102" s="18">
        <f t="shared" si="8"/>
        <v>5.449399615754082</v>
      </c>
      <c r="L102" s="10">
        <f t="shared" si="6"/>
        <v>2.003744238712776</v>
      </c>
      <c r="M102" s="10">
        <v>2.1050432276657056</v>
      </c>
      <c r="N102" s="10">
        <v>0.58816042267050905</v>
      </c>
      <c r="O102" s="201">
        <f t="shared" si="9"/>
        <v>0.58816042267050905</v>
      </c>
      <c r="P102" s="10">
        <f t="shared" si="7"/>
        <v>10.146347504803073</v>
      </c>
      <c r="Q102" s="11">
        <f t="shared" si="10"/>
        <v>2.1643232732088465E-2</v>
      </c>
    </row>
    <row r="103" spans="1:17">
      <c r="A103" s="9">
        <f t="shared" si="11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>димвенканали!F103</f>
        <v>303.22000000000003</v>
      </c>
      <c r="G103" s="8"/>
      <c r="H103" s="8"/>
      <c r="I103" s="8">
        <v>10</v>
      </c>
      <c r="J103" s="11">
        <v>1.6010246557796989E-3</v>
      </c>
      <c r="K103" s="18">
        <f t="shared" si="8"/>
        <v>3.6329330771693882</v>
      </c>
      <c r="L103" s="10">
        <f t="shared" si="6"/>
        <v>1.3358294924751841</v>
      </c>
      <c r="M103" s="10">
        <v>1.4033621517771373</v>
      </c>
      <c r="N103" s="10">
        <v>0.39210694844700605</v>
      </c>
      <c r="O103" s="201">
        <f t="shared" si="9"/>
        <v>0.39210694844700605</v>
      </c>
      <c r="P103" s="10">
        <f t="shared" si="7"/>
        <v>6.7642316698687157</v>
      </c>
      <c r="Q103" s="11">
        <f t="shared" si="10"/>
        <v>2.2307999702752837E-2</v>
      </c>
    </row>
    <row r="104" spans="1:17">
      <c r="A104" s="9">
        <f t="shared" si="11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>димвенканали!F104</f>
        <v>242.77</v>
      </c>
      <c r="G104" s="8"/>
      <c r="H104" s="8"/>
      <c r="I104" s="8">
        <v>6</v>
      </c>
      <c r="J104" s="11">
        <v>9.6061479346781927E-4</v>
      </c>
      <c r="K104" s="18">
        <f t="shared" si="8"/>
        <v>2.179759846301633</v>
      </c>
      <c r="L104" s="10">
        <f t="shared" si="6"/>
        <v>0.80149769548511052</v>
      </c>
      <c r="M104" s="10">
        <v>0.84201729106628231</v>
      </c>
      <c r="N104" s="10">
        <v>0.2352641690682036</v>
      </c>
      <c r="O104" s="201">
        <f t="shared" si="9"/>
        <v>0.2352641690682036</v>
      </c>
      <c r="P104" s="10">
        <f t="shared" si="7"/>
        <v>4.05853900192123</v>
      </c>
      <c r="Q104" s="11">
        <f t="shared" si="10"/>
        <v>1.6717629863332494E-2</v>
      </c>
    </row>
    <row r="105" spans="1:17">
      <c r="A105" s="9">
        <f t="shared" si="11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>димвенканали!F105</f>
        <v>474.8</v>
      </c>
      <c r="G105" s="8"/>
      <c r="H105" s="8"/>
      <c r="I105" s="8">
        <v>14</v>
      </c>
      <c r="J105" s="11">
        <v>2.2414345180915784E-3</v>
      </c>
      <c r="K105" s="18">
        <f t="shared" si="8"/>
        <v>5.0861063080371434</v>
      </c>
      <c r="L105" s="10">
        <f t="shared" si="6"/>
        <v>1.8701612894652577</v>
      </c>
      <c r="M105" s="10">
        <v>1.964707012487992</v>
      </c>
      <c r="N105" s="10">
        <v>0.54894972782580842</v>
      </c>
      <c r="O105" s="201">
        <f t="shared" si="9"/>
        <v>0.54894972782580842</v>
      </c>
      <c r="P105" s="10">
        <f t="shared" si="7"/>
        <v>9.4699243378162024</v>
      </c>
      <c r="Q105" s="11">
        <f t="shared" si="10"/>
        <v>1.994508074518998E-2</v>
      </c>
    </row>
    <row r="106" spans="1:17">
      <c r="A106" s="9">
        <f t="shared" si="11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>димвенканали!F106</f>
        <v>325.19</v>
      </c>
      <c r="G106" s="8"/>
      <c r="H106" s="8"/>
      <c r="I106" s="8">
        <v>9</v>
      </c>
      <c r="J106" s="11">
        <v>1.440922190201729E-3</v>
      </c>
      <c r="K106" s="18">
        <f t="shared" si="8"/>
        <v>3.2696397694524495</v>
      </c>
      <c r="L106" s="10">
        <f t="shared" si="6"/>
        <v>1.2022465432276657</v>
      </c>
      <c r="M106" s="10">
        <v>1.2630259365994234</v>
      </c>
      <c r="N106" s="10">
        <v>0.35289625360230542</v>
      </c>
      <c r="O106" s="201">
        <f t="shared" si="9"/>
        <v>0.35289625360230542</v>
      </c>
      <c r="P106" s="10">
        <f t="shared" si="7"/>
        <v>6.0878085028818445</v>
      </c>
      <c r="Q106" s="11">
        <f t="shared" si="10"/>
        <v>1.87207740179029E-2</v>
      </c>
    </row>
    <row r="107" spans="1:17">
      <c r="A107" s="9">
        <f t="shared" si="11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>димвенканали!F107</f>
        <v>309</v>
      </c>
      <c r="G107" s="8"/>
      <c r="H107" s="8"/>
      <c r="I107" s="8">
        <v>8</v>
      </c>
      <c r="J107" s="11">
        <v>1.2808197246237591E-3</v>
      </c>
      <c r="K107" s="18">
        <f t="shared" si="8"/>
        <v>2.9063464617355108</v>
      </c>
      <c r="L107" s="10">
        <f t="shared" si="6"/>
        <v>1.0686635939801474</v>
      </c>
      <c r="M107" s="10">
        <v>1.1226897214217098</v>
      </c>
      <c r="N107" s="10">
        <v>0.31368555875760484</v>
      </c>
      <c r="O107" s="201">
        <f t="shared" si="9"/>
        <v>0.31368555875760484</v>
      </c>
      <c r="P107" s="10">
        <f t="shared" si="7"/>
        <v>5.4113853358949733</v>
      </c>
      <c r="Q107" s="11">
        <f t="shared" si="10"/>
        <v>1.7512573902572728E-2</v>
      </c>
    </row>
    <row r="108" spans="1:17">
      <c r="A108" s="9">
        <f t="shared" si="11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>димвенканали!F108</f>
        <v>556.29999999999995</v>
      </c>
      <c r="G108" s="8"/>
      <c r="H108" s="8"/>
      <c r="I108" s="8">
        <v>17</v>
      </c>
      <c r="J108" s="11">
        <v>2.7217419148254881E-3</v>
      </c>
      <c r="K108" s="18">
        <f t="shared" si="8"/>
        <v>6.1759862311879603</v>
      </c>
      <c r="L108" s="10">
        <f t="shared" si="6"/>
        <v>2.2709101372078133</v>
      </c>
      <c r="M108" s="10">
        <v>2.3857156580211334</v>
      </c>
      <c r="N108" s="10">
        <v>0.66658181235991032</v>
      </c>
      <c r="O108" s="201">
        <f t="shared" si="9"/>
        <v>0.66658181235991032</v>
      </c>
      <c r="P108" s="10">
        <f t="shared" si="7"/>
        <v>11.499193838776817</v>
      </c>
      <c r="Q108" s="11">
        <f t="shared" si="10"/>
        <v>2.067084997083735E-2</v>
      </c>
    </row>
    <row r="109" spans="1:17">
      <c r="A109" s="9">
        <f t="shared" si="11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>димвенканали!F109</f>
        <v>537.9</v>
      </c>
      <c r="G109" s="8"/>
      <c r="H109" s="8"/>
      <c r="I109" s="8">
        <v>15</v>
      </c>
      <c r="J109" s="11">
        <v>2.4015369836695483E-3</v>
      </c>
      <c r="K109" s="18">
        <f t="shared" si="8"/>
        <v>5.449399615754082</v>
      </c>
      <c r="L109" s="10">
        <f t="shared" si="6"/>
        <v>2.003744238712776</v>
      </c>
      <c r="M109" s="10">
        <v>2.1050432276657056</v>
      </c>
      <c r="N109" s="10">
        <v>0.58816042267050905</v>
      </c>
      <c r="O109" s="201">
        <f t="shared" si="9"/>
        <v>0.58816042267050905</v>
      </c>
      <c r="P109" s="10">
        <f t="shared" si="7"/>
        <v>10.146347504803073</v>
      </c>
      <c r="Q109" s="11">
        <f t="shared" si="10"/>
        <v>1.886288809221616E-2</v>
      </c>
    </row>
    <row r="110" spans="1:17">
      <c r="A110" s="9">
        <f t="shared" si="11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>димвенканали!F110</f>
        <v>207.22</v>
      </c>
      <c r="G110" s="8"/>
      <c r="H110" s="8"/>
      <c r="I110" s="8">
        <v>7</v>
      </c>
      <c r="J110" s="11">
        <v>1.1207172590457892E-3</v>
      </c>
      <c r="K110" s="18">
        <f t="shared" si="8"/>
        <v>2.5430531540185717</v>
      </c>
      <c r="L110" s="10">
        <f t="shared" si="6"/>
        <v>0.93508064473262886</v>
      </c>
      <c r="M110" s="10">
        <v>0.98235350624399598</v>
      </c>
      <c r="N110" s="10">
        <v>0.27447486391290421</v>
      </c>
      <c r="O110" s="201">
        <f t="shared" si="9"/>
        <v>0.27447486391290421</v>
      </c>
      <c r="P110" s="10">
        <f t="shared" si="7"/>
        <v>4.7349621689081012</v>
      </c>
      <c r="Q110" s="11">
        <f t="shared" si="10"/>
        <v>2.2849928428279612E-2</v>
      </c>
    </row>
    <row r="111" spans="1:17">
      <c r="A111" s="9">
        <f t="shared" si="11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>димвенканали!F111</f>
        <v>261.62</v>
      </c>
      <c r="G111" s="8"/>
      <c r="H111" s="8"/>
      <c r="I111" s="8">
        <v>9</v>
      </c>
      <c r="J111" s="11">
        <v>1.440922190201729E-3</v>
      </c>
      <c r="K111" s="18">
        <f t="shared" si="8"/>
        <v>3.2696397694524495</v>
      </c>
      <c r="L111" s="10">
        <f t="shared" si="6"/>
        <v>1.2022465432276657</v>
      </c>
      <c r="M111" s="10">
        <v>1.2630259365994234</v>
      </c>
      <c r="N111" s="10">
        <v>0.35289625360230542</v>
      </c>
      <c r="O111" s="201">
        <f t="shared" si="9"/>
        <v>0.35289625360230542</v>
      </c>
      <c r="P111" s="10">
        <f t="shared" si="7"/>
        <v>6.0878085028818445</v>
      </c>
      <c r="Q111" s="11">
        <f t="shared" si="10"/>
        <v>2.326966020519014E-2</v>
      </c>
    </row>
    <row r="112" spans="1:17">
      <c r="A112" s="9">
        <f t="shared" si="11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>димвенканали!F112</f>
        <v>263.7</v>
      </c>
      <c r="G112" s="8"/>
      <c r="H112" s="8"/>
      <c r="I112" s="8">
        <v>8</v>
      </c>
      <c r="J112" s="11">
        <v>1.2808197246237591E-3</v>
      </c>
      <c r="K112" s="18">
        <f t="shared" si="8"/>
        <v>2.9063464617355108</v>
      </c>
      <c r="L112" s="10">
        <f t="shared" si="6"/>
        <v>1.0686635939801474</v>
      </c>
      <c r="M112" s="10">
        <v>1.1226897214217098</v>
      </c>
      <c r="N112" s="10">
        <v>0.31368555875760484</v>
      </c>
      <c r="O112" s="201">
        <f t="shared" si="9"/>
        <v>0.31368555875760484</v>
      </c>
      <c r="P112" s="10">
        <f t="shared" si="7"/>
        <v>5.4113853358949733</v>
      </c>
      <c r="Q112" s="11">
        <f t="shared" si="10"/>
        <v>2.0520991034869068E-2</v>
      </c>
    </row>
    <row r="113" spans="1:17">
      <c r="A113" s="9">
        <f t="shared" si="11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>димвенканали!F113</f>
        <v>208.8</v>
      </c>
      <c r="G113" s="8"/>
      <c r="H113" s="8"/>
      <c r="I113" s="8">
        <v>4</v>
      </c>
      <c r="J113" s="11">
        <v>6.4040986231187955E-4</v>
      </c>
      <c r="K113" s="18">
        <f t="shared" si="8"/>
        <v>1.4531732308677554</v>
      </c>
      <c r="L113" s="10">
        <f t="shared" si="6"/>
        <v>0.53433179699007372</v>
      </c>
      <c r="M113" s="10">
        <v>0.56134486071085488</v>
      </c>
      <c r="N113" s="10">
        <v>0.15684277937880242</v>
      </c>
      <c r="O113" s="201">
        <f t="shared" si="9"/>
        <v>0.15684277937880242</v>
      </c>
      <c r="P113" s="10">
        <f t="shared" si="7"/>
        <v>2.7056926679474866</v>
      </c>
      <c r="Q113" s="11">
        <f t="shared" si="10"/>
        <v>1.2958298218139304E-2</v>
      </c>
    </row>
    <row r="114" spans="1:17">
      <c r="A114" s="9">
        <f t="shared" si="11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>димвенканали!F114</f>
        <v>1631.7</v>
      </c>
      <c r="G114" s="8"/>
      <c r="H114" s="8"/>
      <c r="I114" s="8">
        <v>27</v>
      </c>
      <c r="J114" s="11">
        <v>4.3227665706051868E-3</v>
      </c>
      <c r="K114" s="18">
        <f t="shared" si="8"/>
        <v>9.808919308357348</v>
      </c>
      <c r="L114" s="10">
        <f t="shared" si="6"/>
        <v>3.606739629682997</v>
      </c>
      <c r="M114" s="10">
        <v>3.7890778097982705</v>
      </c>
      <c r="N114" s="10">
        <v>1.0586887608069162</v>
      </c>
      <c r="O114" s="201">
        <f t="shared" si="9"/>
        <v>1.0586887608069162</v>
      </c>
      <c r="P114" s="10">
        <f t="shared" si="7"/>
        <v>18.263425508645533</v>
      </c>
      <c r="Q114" s="11">
        <f t="shared" si="10"/>
        <v>1.119288196889473E-2</v>
      </c>
    </row>
    <row r="115" spans="1:17">
      <c r="A115" s="9">
        <f t="shared" si="11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>димвенканали!F115</f>
        <v>1506.1</v>
      </c>
      <c r="G115" s="8"/>
      <c r="H115" s="8"/>
      <c r="I115" s="8">
        <v>32</v>
      </c>
      <c r="J115" s="11">
        <v>5.1232788984950364E-3</v>
      </c>
      <c r="K115" s="18">
        <f t="shared" si="8"/>
        <v>11.625385846942043</v>
      </c>
      <c r="L115" s="10">
        <f t="shared" si="6"/>
        <v>4.2746543759205897</v>
      </c>
      <c r="M115" s="10">
        <v>4.490758885686839</v>
      </c>
      <c r="N115" s="10">
        <v>1.2547422350304194</v>
      </c>
      <c r="O115" s="201">
        <f t="shared" si="9"/>
        <v>1.2547422350304194</v>
      </c>
      <c r="P115" s="10">
        <f t="shared" si="7"/>
        <v>21.645541343579893</v>
      </c>
      <c r="Q115" s="11">
        <f t="shared" si="10"/>
        <v>1.4371915107615625E-2</v>
      </c>
    </row>
    <row r="116" spans="1:17">
      <c r="A116" s="9">
        <f t="shared" si="11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>димвенканали!F116</f>
        <v>2013.2</v>
      </c>
      <c r="G116" s="8"/>
      <c r="H116" s="8"/>
      <c r="I116" s="8">
        <v>45</v>
      </c>
      <c r="J116" s="11">
        <v>7.2046109510086453E-3</v>
      </c>
      <c r="K116" s="18">
        <f t="shared" si="8"/>
        <v>16.34819884726225</v>
      </c>
      <c r="L116" s="10">
        <f t="shared" si="6"/>
        <v>6.0112327161383297</v>
      </c>
      <c r="M116" s="10">
        <v>6.3151296829971173</v>
      </c>
      <c r="N116" s="10">
        <v>1.7644812680115274</v>
      </c>
      <c r="O116" s="201">
        <f t="shared" si="9"/>
        <v>1.7644812680115274</v>
      </c>
      <c r="P116" s="10">
        <f t="shared" si="7"/>
        <v>30.439042514409223</v>
      </c>
      <c r="Q116" s="11">
        <f t="shared" si="10"/>
        <v>1.5119731032390832E-2</v>
      </c>
    </row>
    <row r="117" spans="1:17">
      <c r="A117" s="9">
        <f t="shared" si="11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>димвенканали!F117</f>
        <v>780.96</v>
      </c>
      <c r="G117" s="8"/>
      <c r="H117" s="8"/>
      <c r="I117" s="8">
        <v>13</v>
      </c>
      <c r="J117" s="11">
        <v>2.0813320525136085E-3</v>
      </c>
      <c r="K117" s="18">
        <f t="shared" si="8"/>
        <v>4.7228130003202047</v>
      </c>
      <c r="L117" s="10">
        <f t="shared" si="6"/>
        <v>1.7365783402177395</v>
      </c>
      <c r="M117" s="10">
        <v>1.8243707973102783</v>
      </c>
      <c r="N117" s="10">
        <v>0.50973903298110779</v>
      </c>
      <c r="O117" s="201">
        <f t="shared" si="9"/>
        <v>0.50973903298110779</v>
      </c>
      <c r="P117" s="10">
        <f t="shared" si="7"/>
        <v>8.7935011708293302</v>
      </c>
      <c r="Q117" s="11">
        <f t="shared" si="10"/>
        <v>1.1259861159123809E-2</v>
      </c>
    </row>
    <row r="118" spans="1:17">
      <c r="A118" s="9">
        <f t="shared" si="11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>димвенканали!F118</f>
        <v>529.01</v>
      </c>
      <c r="G118" s="8"/>
      <c r="H118" s="8"/>
      <c r="I118" s="8">
        <v>9</v>
      </c>
      <c r="J118" s="11">
        <v>1.440922190201729E-3</v>
      </c>
      <c r="K118" s="18">
        <f t="shared" si="8"/>
        <v>3.2696397694524495</v>
      </c>
      <c r="L118" s="10">
        <f t="shared" si="6"/>
        <v>1.2022465432276657</v>
      </c>
      <c r="M118" s="10">
        <v>1.2630259365994234</v>
      </c>
      <c r="N118" s="10">
        <v>0.35289625360230542</v>
      </c>
      <c r="O118" s="201">
        <f t="shared" si="9"/>
        <v>0.35289625360230542</v>
      </c>
      <c r="P118" s="10">
        <f t="shared" si="7"/>
        <v>6.0878085028818445</v>
      </c>
      <c r="Q118" s="11">
        <f t="shared" si="10"/>
        <v>1.1507927076769522E-2</v>
      </c>
    </row>
    <row r="119" spans="1:17">
      <c r="A119" s="9">
        <f t="shared" si="11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>димвенканали!F119</f>
        <v>720.28</v>
      </c>
      <c r="G119" s="8"/>
      <c r="H119" s="8"/>
      <c r="I119" s="8">
        <v>14</v>
      </c>
      <c r="J119" s="11">
        <v>2.2414345180915784E-3</v>
      </c>
      <c r="K119" s="18">
        <f t="shared" si="8"/>
        <v>5.0861063080371434</v>
      </c>
      <c r="L119" s="10">
        <f t="shared" si="6"/>
        <v>1.8701612894652577</v>
      </c>
      <c r="M119" s="10">
        <v>1.964707012487992</v>
      </c>
      <c r="N119" s="10">
        <v>0.54894972782580842</v>
      </c>
      <c r="O119" s="201">
        <f t="shared" si="9"/>
        <v>0.54894972782580842</v>
      </c>
      <c r="P119" s="10">
        <f t="shared" si="7"/>
        <v>9.4699243378162024</v>
      </c>
      <c r="Q119" s="11">
        <f t="shared" si="10"/>
        <v>1.3147559751508029E-2</v>
      </c>
    </row>
    <row r="120" spans="1:17">
      <c r="A120" s="9">
        <f t="shared" si="11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>димвенканали!F120</f>
        <v>499.4</v>
      </c>
      <c r="G120" s="8"/>
      <c r="H120" s="8"/>
      <c r="I120" s="8">
        <v>7</v>
      </c>
      <c r="J120" s="11">
        <v>1.1207172590457892E-3</v>
      </c>
      <c r="K120" s="18">
        <f t="shared" si="8"/>
        <v>2.5430531540185717</v>
      </c>
      <c r="L120" s="10">
        <f t="shared" si="6"/>
        <v>0.93508064473262886</v>
      </c>
      <c r="M120" s="10">
        <v>0.98235350624399598</v>
      </c>
      <c r="N120" s="10">
        <v>0.27447486391290421</v>
      </c>
      <c r="O120" s="201">
        <f t="shared" si="9"/>
        <v>0.27447486391290421</v>
      </c>
      <c r="P120" s="10">
        <f t="shared" si="7"/>
        <v>4.7349621689081012</v>
      </c>
      <c r="Q120" s="11">
        <f t="shared" si="10"/>
        <v>9.4813019000963179E-3</v>
      </c>
    </row>
    <row r="121" spans="1:17">
      <c r="A121" s="9">
        <f t="shared" si="11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>димвенканали!F121</f>
        <v>595.1</v>
      </c>
      <c r="G121" s="8"/>
      <c r="H121" s="8"/>
      <c r="I121" s="8">
        <v>13</v>
      </c>
      <c r="J121" s="11">
        <v>2.0813320525136085E-3</v>
      </c>
      <c r="K121" s="18">
        <f t="shared" si="8"/>
        <v>4.7228130003202047</v>
      </c>
      <c r="L121" s="10">
        <f t="shared" si="6"/>
        <v>1.7365783402177395</v>
      </c>
      <c r="M121" s="10">
        <v>1.8243707973102783</v>
      </c>
      <c r="N121" s="10">
        <v>0.50973903298110779</v>
      </c>
      <c r="O121" s="201">
        <f t="shared" si="9"/>
        <v>0.50973903298110779</v>
      </c>
      <c r="P121" s="10">
        <f t="shared" si="7"/>
        <v>8.7935011708293302</v>
      </c>
      <c r="Q121" s="11">
        <f t="shared" si="10"/>
        <v>1.4776510117340498E-2</v>
      </c>
    </row>
    <row r="122" spans="1:17">
      <c r="A122" s="9">
        <f t="shared" si="11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>димвенканали!F122</f>
        <v>804.1</v>
      </c>
      <c r="G122" s="8"/>
      <c r="H122" s="8"/>
      <c r="I122" s="8">
        <v>23</v>
      </c>
      <c r="J122" s="11">
        <v>3.6823567082933076E-3</v>
      </c>
      <c r="K122" s="18">
        <f t="shared" si="8"/>
        <v>8.3557460774895933</v>
      </c>
      <c r="L122" s="10">
        <f t="shared" ref="L122:L183" si="12">K122*0.3677</f>
        <v>3.0724078326929236</v>
      </c>
      <c r="M122" s="10">
        <v>3.2277329490874158</v>
      </c>
      <c r="N122" s="10">
        <v>0.9018459814281139</v>
      </c>
      <c r="O122" s="201">
        <f t="shared" si="9"/>
        <v>0.9018459814281139</v>
      </c>
      <c r="P122" s="10">
        <f t="shared" ref="P122:P183" si="13">K122+L122+M122+O122</f>
        <v>15.557732840698046</v>
      </c>
      <c r="Q122" s="11">
        <f t="shared" si="10"/>
        <v>1.9348007512371652E-2</v>
      </c>
    </row>
    <row r="123" spans="1:17">
      <c r="A123" s="9">
        <f t="shared" si="11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>димвенканали!F123</f>
        <v>844.6</v>
      </c>
      <c r="G123" s="8"/>
      <c r="H123" s="8"/>
      <c r="I123" s="8">
        <v>26</v>
      </c>
      <c r="J123" s="11">
        <v>4.1626641050272169E-3</v>
      </c>
      <c r="K123" s="18">
        <f t="shared" si="8"/>
        <v>9.4456260006404094</v>
      </c>
      <c r="L123" s="10">
        <f t="shared" si="12"/>
        <v>3.473156680435479</v>
      </c>
      <c r="M123" s="10">
        <v>3.6487415946205566</v>
      </c>
      <c r="N123" s="10">
        <v>1.0194780659622156</v>
      </c>
      <c r="O123" s="201">
        <f t="shared" si="9"/>
        <v>1.0194780659622156</v>
      </c>
      <c r="P123" s="10">
        <f t="shared" si="13"/>
        <v>17.58700234165866</v>
      </c>
      <c r="Q123" s="11">
        <f t="shared" si="10"/>
        <v>2.0822877506107815E-2</v>
      </c>
    </row>
    <row r="124" spans="1:17">
      <c r="A124" s="9">
        <f t="shared" si="11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>димвенканали!F124</f>
        <v>1017</v>
      </c>
      <c r="G124" s="8"/>
      <c r="H124" s="8"/>
      <c r="I124" s="8">
        <v>31</v>
      </c>
      <c r="J124" s="11">
        <v>4.9631764329170665E-3</v>
      </c>
      <c r="K124" s="18">
        <f t="shared" si="8"/>
        <v>11.262092539225103</v>
      </c>
      <c r="L124" s="10">
        <f t="shared" si="12"/>
        <v>4.1410714266730704</v>
      </c>
      <c r="M124" s="10">
        <v>4.3504226705091256</v>
      </c>
      <c r="N124" s="10">
        <v>1.2155315401857187</v>
      </c>
      <c r="O124" s="201">
        <f t="shared" si="9"/>
        <v>1.2155315401857187</v>
      </c>
      <c r="P124" s="10">
        <f t="shared" si="13"/>
        <v>20.969118176593017</v>
      </c>
      <c r="Q124" s="11">
        <f t="shared" si="10"/>
        <v>2.0618601943552622E-2</v>
      </c>
    </row>
    <row r="125" spans="1:17">
      <c r="A125" s="9">
        <f t="shared" si="11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>димвенканали!F125</f>
        <v>630.4</v>
      </c>
      <c r="G125" s="8"/>
      <c r="H125" s="8"/>
      <c r="I125" s="8">
        <v>20</v>
      </c>
      <c r="J125" s="11">
        <v>3.2020493115593979E-3</v>
      </c>
      <c r="K125" s="18">
        <f t="shared" si="8"/>
        <v>7.2658661543387764</v>
      </c>
      <c r="L125" s="10">
        <f t="shared" si="12"/>
        <v>2.6716589849503682</v>
      </c>
      <c r="M125" s="10">
        <v>2.8067243035542746</v>
      </c>
      <c r="N125" s="10">
        <v>0.78421389689401211</v>
      </c>
      <c r="O125" s="201">
        <f t="shared" si="9"/>
        <v>0.78421389689401211</v>
      </c>
      <c r="P125" s="10">
        <f t="shared" si="13"/>
        <v>13.528463339737431</v>
      </c>
      <c r="Q125" s="11">
        <f t="shared" si="10"/>
        <v>2.1460125856182476E-2</v>
      </c>
    </row>
    <row r="126" spans="1:17">
      <c r="A126" s="9">
        <f t="shared" si="11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>димвенканали!F126</f>
        <v>777.76</v>
      </c>
      <c r="G126" s="8"/>
      <c r="H126" s="8"/>
      <c r="I126" s="8">
        <v>12</v>
      </c>
      <c r="J126" s="11">
        <v>1.9212295869356385E-3</v>
      </c>
      <c r="K126" s="18">
        <f t="shared" si="8"/>
        <v>4.359519692603266</v>
      </c>
      <c r="L126" s="10">
        <f t="shared" si="12"/>
        <v>1.602995390970221</v>
      </c>
      <c r="M126" s="10">
        <v>1.6840345821325646</v>
      </c>
      <c r="N126" s="10">
        <v>0.47052833813640721</v>
      </c>
      <c r="O126" s="201">
        <f t="shared" si="9"/>
        <v>0.47052833813640721</v>
      </c>
      <c r="P126" s="10">
        <f t="shared" si="13"/>
        <v>8.1170780038424599</v>
      </c>
      <c r="Q126" s="11">
        <f t="shared" si="10"/>
        <v>1.04364816959505E-2</v>
      </c>
    </row>
    <row r="127" spans="1:17">
      <c r="A127" s="9">
        <f t="shared" si="11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>димвенканали!F127</f>
        <v>906.27</v>
      </c>
      <c r="G127" s="8"/>
      <c r="H127" s="8"/>
      <c r="I127" s="8">
        <v>27</v>
      </c>
      <c r="J127" s="11">
        <v>4.3227665706051868E-3</v>
      </c>
      <c r="K127" s="18">
        <f t="shared" si="8"/>
        <v>9.808919308357348</v>
      </c>
      <c r="L127" s="10">
        <f t="shared" si="12"/>
        <v>3.606739629682997</v>
      </c>
      <c r="M127" s="10">
        <v>3.7890778097982705</v>
      </c>
      <c r="N127" s="10">
        <v>1.0586887608069162</v>
      </c>
      <c r="O127" s="201">
        <f t="shared" si="9"/>
        <v>1.0586887608069162</v>
      </c>
      <c r="P127" s="10">
        <f t="shared" si="13"/>
        <v>18.263425508645533</v>
      </c>
      <c r="Q127" s="11">
        <f t="shared" si="10"/>
        <v>2.015230064842214E-2</v>
      </c>
    </row>
    <row r="128" spans="1:17">
      <c r="A128" s="9">
        <f t="shared" si="11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>димвенканали!F128</f>
        <v>895.68</v>
      </c>
      <c r="G128" s="8"/>
      <c r="H128" s="8"/>
      <c r="I128" s="8">
        <v>24</v>
      </c>
      <c r="J128" s="11">
        <v>3.8424591738712771E-3</v>
      </c>
      <c r="K128" s="18">
        <f t="shared" si="8"/>
        <v>8.719039385206532</v>
      </c>
      <c r="L128" s="10">
        <f t="shared" si="12"/>
        <v>3.2059907819404421</v>
      </c>
      <c r="M128" s="10">
        <v>3.3680691642651293</v>
      </c>
      <c r="N128" s="10">
        <v>0.94105667627281442</v>
      </c>
      <c r="O128" s="201">
        <f t="shared" si="9"/>
        <v>0.94105667627281442</v>
      </c>
      <c r="P128" s="10">
        <f t="shared" si="13"/>
        <v>16.23415600768492</v>
      </c>
      <c r="Q128" s="11">
        <f t="shared" si="10"/>
        <v>1.8124950883892595E-2</v>
      </c>
    </row>
    <row r="129" spans="1:17">
      <c r="A129" s="9">
        <f t="shared" si="11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>димвенканали!F129</f>
        <v>898.84</v>
      </c>
      <c r="G129" s="8"/>
      <c r="H129" s="8"/>
      <c r="I129" s="8">
        <v>25</v>
      </c>
      <c r="J129" s="11">
        <v>4.002561639449247E-3</v>
      </c>
      <c r="K129" s="18">
        <f t="shared" si="8"/>
        <v>9.0823326929234707</v>
      </c>
      <c r="L129" s="10">
        <f t="shared" si="12"/>
        <v>3.3395737311879605</v>
      </c>
      <c r="M129" s="10">
        <v>3.5084053794428427</v>
      </c>
      <c r="N129" s="10">
        <v>0.98026737111751505</v>
      </c>
      <c r="O129" s="201">
        <f t="shared" si="9"/>
        <v>0.98026737111751505</v>
      </c>
      <c r="P129" s="10">
        <f t="shared" si="13"/>
        <v>16.910579174671788</v>
      </c>
      <c r="Q129" s="11">
        <f t="shared" si="10"/>
        <v>1.8813781289964606E-2</v>
      </c>
    </row>
    <row r="130" spans="1:17">
      <c r="A130" s="9">
        <f t="shared" si="11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>димвенканали!F130</f>
        <v>956.6</v>
      </c>
      <c r="G130" s="8"/>
      <c r="H130" s="8"/>
      <c r="I130" s="8">
        <v>25</v>
      </c>
      <c r="J130" s="11">
        <v>4.002561639449247E-3</v>
      </c>
      <c r="K130" s="18">
        <f t="shared" si="8"/>
        <v>9.0823326929234707</v>
      </c>
      <c r="L130" s="10">
        <f t="shared" si="12"/>
        <v>3.3395737311879605</v>
      </c>
      <c r="M130" s="10">
        <v>3.5084053794428427</v>
      </c>
      <c r="N130" s="10">
        <v>0.98026737111751505</v>
      </c>
      <c r="O130" s="201">
        <f t="shared" si="9"/>
        <v>0.98026737111751505</v>
      </c>
      <c r="P130" s="10">
        <f t="shared" si="13"/>
        <v>16.910579174671788</v>
      </c>
      <c r="Q130" s="11">
        <f t="shared" si="10"/>
        <v>1.7677795499343285E-2</v>
      </c>
    </row>
    <row r="131" spans="1:17">
      <c r="A131" s="9">
        <f t="shared" si="11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>димвенканали!F131</f>
        <v>854.55</v>
      </c>
      <c r="G131" s="8"/>
      <c r="H131" s="8"/>
      <c r="I131" s="8">
        <v>19</v>
      </c>
      <c r="J131" s="11">
        <v>3.0419468459814279E-3</v>
      </c>
      <c r="K131" s="18">
        <f t="shared" si="8"/>
        <v>6.9025728466218377</v>
      </c>
      <c r="L131" s="10">
        <f t="shared" si="12"/>
        <v>2.5380760357028498</v>
      </c>
      <c r="M131" s="10">
        <v>2.6663880883765607</v>
      </c>
      <c r="N131" s="10">
        <v>0.74500320204931147</v>
      </c>
      <c r="O131" s="201">
        <f t="shared" si="9"/>
        <v>0.74500320204931147</v>
      </c>
      <c r="P131" s="10">
        <f t="shared" si="13"/>
        <v>12.852040172750559</v>
      </c>
      <c r="Q131" s="11">
        <f t="shared" si="10"/>
        <v>1.5039541481189585E-2</v>
      </c>
    </row>
    <row r="132" spans="1:17">
      <c r="A132" s="9">
        <f t="shared" si="11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>димвенканали!F132</f>
        <v>763.97</v>
      </c>
      <c r="G132" s="8"/>
      <c r="H132" s="8"/>
      <c r="I132" s="8">
        <v>18</v>
      </c>
      <c r="J132" s="11">
        <v>2.881844380403458E-3</v>
      </c>
      <c r="K132" s="18">
        <f t="shared" si="8"/>
        <v>6.539279538904899</v>
      </c>
      <c r="L132" s="10">
        <f t="shared" si="12"/>
        <v>2.4044930864553313</v>
      </c>
      <c r="M132" s="10">
        <v>2.5260518731988468</v>
      </c>
      <c r="N132" s="10">
        <v>0.70579250720461084</v>
      </c>
      <c r="O132" s="201">
        <f t="shared" si="9"/>
        <v>0.70579250720461084</v>
      </c>
      <c r="P132" s="10">
        <f t="shared" si="13"/>
        <v>12.175617005763689</v>
      </c>
      <c r="Q132" s="11">
        <f t="shared" si="10"/>
        <v>1.593729728361544E-2</v>
      </c>
    </row>
    <row r="133" spans="1:17">
      <c r="A133" s="9">
        <f t="shared" si="11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>димвенканали!F133</f>
        <v>522.74</v>
      </c>
      <c r="G133" s="8"/>
      <c r="H133" s="8"/>
      <c r="I133" s="8">
        <v>19</v>
      </c>
      <c r="J133" s="11">
        <v>3.0419468459814279E-3</v>
      </c>
      <c r="K133" s="18">
        <f t="shared" ref="K133:K196" si="14">J133*$K$2</f>
        <v>6.9025728466218377</v>
      </c>
      <c r="L133" s="10">
        <f t="shared" si="12"/>
        <v>2.5380760357028498</v>
      </c>
      <c r="M133" s="10">
        <v>2.6663880883765607</v>
      </c>
      <c r="N133" s="10">
        <v>0.74500320204931147</v>
      </c>
      <c r="O133" s="201">
        <f t="shared" ref="O133:O196" si="15">N133*$O$2</f>
        <v>0.74500320204931147</v>
      </c>
      <c r="P133" s="10">
        <f t="shared" si="13"/>
        <v>12.852040172750559</v>
      </c>
      <c r="Q133" s="11">
        <f t="shared" ref="Q133:Q196" si="16">P133/F133</f>
        <v>2.4585913021292725E-2</v>
      </c>
    </row>
    <row r="134" spans="1:17">
      <c r="A134" s="9">
        <f t="shared" si="11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>димвенканали!F134</f>
        <v>600.19999999999993</v>
      </c>
      <c r="G134" s="8"/>
      <c r="H134" s="8"/>
      <c r="I134" s="8">
        <v>18</v>
      </c>
      <c r="J134" s="11">
        <v>2.881844380403458E-3</v>
      </c>
      <c r="K134" s="18">
        <f t="shared" si="14"/>
        <v>6.539279538904899</v>
      </c>
      <c r="L134" s="10">
        <f t="shared" si="12"/>
        <v>2.4044930864553313</v>
      </c>
      <c r="M134" s="10">
        <v>2.5260518731988468</v>
      </c>
      <c r="N134" s="10">
        <v>0.70579250720461084</v>
      </c>
      <c r="O134" s="201">
        <f t="shared" si="15"/>
        <v>0.70579250720461084</v>
      </c>
      <c r="P134" s="10">
        <f t="shared" si="13"/>
        <v>12.175617005763689</v>
      </c>
      <c r="Q134" s="11">
        <f t="shared" si="16"/>
        <v>2.0285933031928841E-2</v>
      </c>
    </row>
    <row r="135" spans="1:17">
      <c r="A135" s="9">
        <f t="shared" si="11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>димвенканали!F135</f>
        <v>965.16</v>
      </c>
      <c r="G135" s="8"/>
      <c r="H135" s="8"/>
      <c r="I135" s="8">
        <v>26</v>
      </c>
      <c r="J135" s="11">
        <v>4.1626641050272169E-3</v>
      </c>
      <c r="K135" s="18">
        <f t="shared" si="14"/>
        <v>9.4456260006404094</v>
      </c>
      <c r="L135" s="10">
        <f t="shared" si="12"/>
        <v>3.473156680435479</v>
      </c>
      <c r="M135" s="10">
        <v>3.6487415946205566</v>
      </c>
      <c r="N135" s="10">
        <v>1.0194780659622156</v>
      </c>
      <c r="O135" s="201">
        <f t="shared" si="15"/>
        <v>1.0194780659622156</v>
      </c>
      <c r="P135" s="10">
        <f t="shared" si="13"/>
        <v>17.58700234165866</v>
      </c>
      <c r="Q135" s="11">
        <f t="shared" si="16"/>
        <v>1.8221851653258177E-2</v>
      </c>
    </row>
    <row r="136" spans="1:17">
      <c r="A136" s="9">
        <f t="shared" ref="A136:A199" si="17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>димвенканали!F136</f>
        <v>1184.0999999999999</v>
      </c>
      <c r="G136" s="8"/>
      <c r="H136" s="8"/>
      <c r="I136" s="8">
        <v>33</v>
      </c>
      <c r="J136" s="11">
        <v>5.2833813640730063E-3</v>
      </c>
      <c r="K136" s="18">
        <f t="shared" si="14"/>
        <v>11.988679154658982</v>
      </c>
      <c r="L136" s="10">
        <f t="shared" si="12"/>
        <v>4.4082373251681082</v>
      </c>
      <c r="M136" s="10">
        <v>4.6310951008645524</v>
      </c>
      <c r="N136" s="10">
        <v>1.29395292987512</v>
      </c>
      <c r="O136" s="201">
        <f t="shared" si="15"/>
        <v>1.29395292987512</v>
      </c>
      <c r="P136" s="10">
        <f t="shared" si="13"/>
        <v>22.321964510566765</v>
      </c>
      <c r="Q136" s="11">
        <f t="shared" si="16"/>
        <v>1.8851418385750163E-2</v>
      </c>
    </row>
    <row r="137" spans="1:17">
      <c r="A137" s="9">
        <f t="shared" si="17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>димвенканали!F137</f>
        <v>1096.8</v>
      </c>
      <c r="G137" s="8"/>
      <c r="H137" s="8"/>
      <c r="I137" s="8">
        <v>28</v>
      </c>
      <c r="J137" s="11">
        <v>4.4828690361831567E-3</v>
      </c>
      <c r="K137" s="18">
        <f t="shared" si="14"/>
        <v>10.172212616074287</v>
      </c>
      <c r="L137" s="10">
        <f t="shared" si="12"/>
        <v>3.7403225789305155</v>
      </c>
      <c r="M137" s="10">
        <v>3.9294140249759839</v>
      </c>
      <c r="N137" s="10">
        <v>1.0978994556516168</v>
      </c>
      <c r="O137" s="201">
        <f t="shared" si="15"/>
        <v>1.0978994556516168</v>
      </c>
      <c r="P137" s="10">
        <f t="shared" si="13"/>
        <v>18.939848675632405</v>
      </c>
      <c r="Q137" s="11">
        <f t="shared" si="16"/>
        <v>1.7268279244741433E-2</v>
      </c>
    </row>
    <row r="138" spans="1:17">
      <c r="A138" s="9">
        <f t="shared" si="17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>димвенканали!F138</f>
        <v>703.61</v>
      </c>
      <c r="G138" s="8"/>
      <c r="H138" s="8"/>
      <c r="I138" s="8">
        <v>12</v>
      </c>
      <c r="J138" s="11">
        <v>1.9212295869356385E-3</v>
      </c>
      <c r="K138" s="18">
        <f t="shared" si="14"/>
        <v>4.359519692603266</v>
      </c>
      <c r="L138" s="10">
        <f t="shared" si="12"/>
        <v>1.602995390970221</v>
      </c>
      <c r="M138" s="10">
        <v>1.6840345821325646</v>
      </c>
      <c r="N138" s="10">
        <v>0.47052833813640721</v>
      </c>
      <c r="O138" s="201">
        <f t="shared" si="15"/>
        <v>0.47052833813640721</v>
      </c>
      <c r="P138" s="10">
        <f t="shared" si="13"/>
        <v>8.1170780038424599</v>
      </c>
      <c r="Q138" s="11">
        <f t="shared" si="16"/>
        <v>1.1536331211669049E-2</v>
      </c>
    </row>
    <row r="139" spans="1:17">
      <c r="A139" s="9">
        <f t="shared" si="17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>димвенканали!F139</f>
        <v>1018.12</v>
      </c>
      <c r="G139" s="8"/>
      <c r="H139" s="8"/>
      <c r="I139" s="8">
        <v>18</v>
      </c>
      <c r="J139" s="11">
        <v>2.881844380403458E-3</v>
      </c>
      <c r="K139" s="18">
        <f t="shared" si="14"/>
        <v>6.539279538904899</v>
      </c>
      <c r="L139" s="10">
        <f t="shared" si="12"/>
        <v>2.4044930864553313</v>
      </c>
      <c r="M139" s="10">
        <v>2.5260518731988468</v>
      </c>
      <c r="N139" s="10">
        <v>0.70579250720461084</v>
      </c>
      <c r="O139" s="201">
        <f t="shared" si="15"/>
        <v>0.70579250720461084</v>
      </c>
      <c r="P139" s="10">
        <f t="shared" si="13"/>
        <v>12.175617005763689</v>
      </c>
      <c r="Q139" s="11">
        <f t="shared" si="16"/>
        <v>1.1958921350885641E-2</v>
      </c>
    </row>
    <row r="140" spans="1:17">
      <c r="A140" s="9">
        <f t="shared" si="17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>димвенканали!F140</f>
        <v>176.9</v>
      </c>
      <c r="G140" s="8"/>
      <c r="H140" s="8"/>
      <c r="I140" s="8">
        <v>3</v>
      </c>
      <c r="J140" s="11">
        <v>4.8030739673390963E-4</v>
      </c>
      <c r="K140" s="18">
        <f t="shared" si="14"/>
        <v>1.0898799231508165</v>
      </c>
      <c r="L140" s="10">
        <f t="shared" si="12"/>
        <v>0.40074884774255526</v>
      </c>
      <c r="M140" s="10">
        <v>0.42100864553314116</v>
      </c>
      <c r="N140" s="10">
        <v>0.1176320845341018</v>
      </c>
      <c r="O140" s="201">
        <f t="shared" si="15"/>
        <v>0.1176320845341018</v>
      </c>
      <c r="P140" s="10">
        <f t="shared" si="13"/>
        <v>2.029269500960615</v>
      </c>
      <c r="Q140" s="11">
        <f t="shared" si="16"/>
        <v>1.1471280389828236E-2</v>
      </c>
    </row>
    <row r="141" spans="1:17">
      <c r="A141" s="9">
        <f t="shared" si="17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>димвенканали!F141</f>
        <v>198.8</v>
      </c>
      <c r="G141" s="8"/>
      <c r="H141" s="8"/>
      <c r="I141" s="8">
        <v>3</v>
      </c>
      <c r="J141" s="11">
        <v>4.8030739673390963E-4</v>
      </c>
      <c r="K141" s="18">
        <f t="shared" si="14"/>
        <v>1.0898799231508165</v>
      </c>
      <c r="L141" s="10">
        <f t="shared" si="12"/>
        <v>0.40074884774255526</v>
      </c>
      <c r="M141" s="10">
        <v>0.42100864553314116</v>
      </c>
      <c r="N141" s="10">
        <v>0.1176320845341018</v>
      </c>
      <c r="O141" s="201">
        <f t="shared" si="15"/>
        <v>0.1176320845341018</v>
      </c>
      <c r="P141" s="10">
        <f t="shared" si="13"/>
        <v>2.029269500960615</v>
      </c>
      <c r="Q141" s="11">
        <f t="shared" si="16"/>
        <v>1.0207593063182167E-2</v>
      </c>
    </row>
    <row r="142" spans="1:17">
      <c r="A142" s="9">
        <f t="shared" si="17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>димвенканали!F142</f>
        <v>197.25</v>
      </c>
      <c r="G142" s="8"/>
      <c r="H142" s="8"/>
      <c r="I142" s="8">
        <v>3</v>
      </c>
      <c r="J142" s="11">
        <v>4.8030739673390963E-4</v>
      </c>
      <c r="K142" s="18">
        <f t="shared" si="14"/>
        <v>1.0898799231508165</v>
      </c>
      <c r="L142" s="10">
        <f t="shared" si="12"/>
        <v>0.40074884774255526</v>
      </c>
      <c r="M142" s="10">
        <v>0.42100864553314116</v>
      </c>
      <c r="N142" s="10">
        <v>0.1176320845341018</v>
      </c>
      <c r="O142" s="201">
        <f t="shared" si="15"/>
        <v>0.1176320845341018</v>
      </c>
      <c r="P142" s="10">
        <f t="shared" si="13"/>
        <v>2.029269500960615</v>
      </c>
      <c r="Q142" s="11">
        <f t="shared" si="16"/>
        <v>1.0287804821093104E-2</v>
      </c>
    </row>
    <row r="143" spans="1:17">
      <c r="A143" s="9">
        <f t="shared" si="17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>димвенканали!F143</f>
        <v>158.5</v>
      </c>
      <c r="G143" s="8"/>
      <c r="H143" s="8"/>
      <c r="I143" s="8">
        <v>4</v>
      </c>
      <c r="J143" s="11">
        <v>6.4040986231187955E-4</v>
      </c>
      <c r="K143" s="18">
        <f t="shared" si="14"/>
        <v>1.4531732308677554</v>
      </c>
      <c r="L143" s="10">
        <f t="shared" si="12"/>
        <v>0.53433179699007372</v>
      </c>
      <c r="M143" s="10">
        <v>0.56134486071085488</v>
      </c>
      <c r="N143" s="10">
        <v>0.15684277937880242</v>
      </c>
      <c r="O143" s="201">
        <f t="shared" si="15"/>
        <v>0.15684277937880242</v>
      </c>
      <c r="P143" s="10">
        <f t="shared" si="13"/>
        <v>2.7056926679474866</v>
      </c>
      <c r="Q143" s="11">
        <f t="shared" si="16"/>
        <v>1.7070616201561431E-2</v>
      </c>
    </row>
    <row r="144" spans="1:17">
      <c r="A144" s="9">
        <f t="shared" si="17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>димвенканали!F144</f>
        <v>184.5</v>
      </c>
      <c r="G144" s="8"/>
      <c r="H144" s="8"/>
      <c r="I144" s="8">
        <v>4</v>
      </c>
      <c r="J144" s="11">
        <v>6.4040986231187955E-4</v>
      </c>
      <c r="K144" s="18">
        <f t="shared" si="14"/>
        <v>1.4531732308677554</v>
      </c>
      <c r="L144" s="10">
        <f t="shared" si="12"/>
        <v>0.53433179699007372</v>
      </c>
      <c r="M144" s="10">
        <v>0.56134486071085488</v>
      </c>
      <c r="N144" s="10">
        <v>0.15684277937880242</v>
      </c>
      <c r="O144" s="201">
        <f t="shared" si="15"/>
        <v>0.15684277937880242</v>
      </c>
      <c r="P144" s="10">
        <f t="shared" si="13"/>
        <v>2.7056926679474866</v>
      </c>
      <c r="Q144" s="11">
        <f t="shared" si="16"/>
        <v>1.4665000910284481E-2</v>
      </c>
    </row>
    <row r="145" spans="1:17">
      <c r="A145" s="9">
        <f t="shared" si="17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>димвенканали!F145</f>
        <v>188.15</v>
      </c>
      <c r="G145" s="8"/>
      <c r="H145" s="8"/>
      <c r="I145" s="8">
        <v>3</v>
      </c>
      <c r="J145" s="11">
        <v>4.8030739673390963E-4</v>
      </c>
      <c r="K145" s="18">
        <f t="shared" si="14"/>
        <v>1.0898799231508165</v>
      </c>
      <c r="L145" s="10">
        <f t="shared" si="12"/>
        <v>0.40074884774255526</v>
      </c>
      <c r="M145" s="10">
        <v>0.42100864553314116</v>
      </c>
      <c r="N145" s="10">
        <v>0.1176320845341018</v>
      </c>
      <c r="O145" s="201">
        <f t="shared" si="15"/>
        <v>0.1176320845341018</v>
      </c>
      <c r="P145" s="10">
        <f t="shared" si="13"/>
        <v>2.029269500960615</v>
      </c>
      <c r="Q145" s="11">
        <f t="shared" si="16"/>
        <v>1.0785381349777384E-2</v>
      </c>
    </row>
    <row r="146" spans="1:17">
      <c r="A146" s="9">
        <f t="shared" si="17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>димвенканали!F146</f>
        <v>162.19999999999999</v>
      </c>
      <c r="G146" s="8"/>
      <c r="H146" s="8"/>
      <c r="I146" s="8">
        <v>3</v>
      </c>
      <c r="J146" s="11">
        <v>4.8030739673390963E-4</v>
      </c>
      <c r="K146" s="18">
        <f t="shared" si="14"/>
        <v>1.0898799231508165</v>
      </c>
      <c r="L146" s="10">
        <f t="shared" si="12"/>
        <v>0.40074884774255526</v>
      </c>
      <c r="M146" s="10">
        <v>0.42100864553314116</v>
      </c>
      <c r="N146" s="10">
        <v>0.1176320845341018</v>
      </c>
      <c r="O146" s="201">
        <f t="shared" si="15"/>
        <v>0.1176320845341018</v>
      </c>
      <c r="P146" s="10">
        <f t="shared" si="13"/>
        <v>2.029269500960615</v>
      </c>
      <c r="Q146" s="11">
        <f t="shared" si="16"/>
        <v>1.2510909377069144E-2</v>
      </c>
    </row>
    <row r="147" spans="1:17">
      <c r="A147" s="9">
        <f t="shared" si="17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>димвенканали!F147</f>
        <v>193.5</v>
      </c>
      <c r="G147" s="8"/>
      <c r="H147" s="8"/>
      <c r="I147" s="8">
        <v>4</v>
      </c>
      <c r="J147" s="11">
        <v>6.4040986231187955E-4</v>
      </c>
      <c r="K147" s="18">
        <f t="shared" si="14"/>
        <v>1.4531732308677554</v>
      </c>
      <c r="L147" s="10">
        <f t="shared" si="12"/>
        <v>0.53433179699007372</v>
      </c>
      <c r="M147" s="10">
        <v>0.56134486071085488</v>
      </c>
      <c r="N147" s="10">
        <v>0.15684277937880242</v>
      </c>
      <c r="O147" s="201">
        <f t="shared" si="15"/>
        <v>0.15684277937880242</v>
      </c>
      <c r="P147" s="10">
        <f t="shared" si="13"/>
        <v>2.7056926679474866</v>
      </c>
      <c r="Q147" s="11">
        <f t="shared" si="16"/>
        <v>1.3982907844689854E-2</v>
      </c>
    </row>
    <row r="148" spans="1:17">
      <c r="A148" s="9">
        <f t="shared" si="17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>димвенканали!F148</f>
        <v>163.30000000000001</v>
      </c>
      <c r="G148" s="8"/>
      <c r="H148" s="8"/>
      <c r="I148" s="8">
        <v>4</v>
      </c>
      <c r="J148" s="11">
        <v>6.4040986231187955E-4</v>
      </c>
      <c r="K148" s="18">
        <f t="shared" si="14"/>
        <v>1.4531732308677554</v>
      </c>
      <c r="L148" s="10">
        <f t="shared" si="12"/>
        <v>0.53433179699007372</v>
      </c>
      <c r="M148" s="10">
        <v>0.56134486071085488</v>
      </c>
      <c r="N148" s="10">
        <v>0.15684277937880242</v>
      </c>
      <c r="O148" s="201">
        <f t="shared" si="15"/>
        <v>0.15684277937880242</v>
      </c>
      <c r="P148" s="10">
        <f t="shared" si="13"/>
        <v>2.7056926679474866</v>
      </c>
      <c r="Q148" s="11">
        <f t="shared" si="16"/>
        <v>1.6568846711252215E-2</v>
      </c>
    </row>
    <row r="149" spans="1:17">
      <c r="A149" s="9">
        <f t="shared" si="17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>димвенканали!F149</f>
        <v>558.29999999999995</v>
      </c>
      <c r="G149" s="8"/>
      <c r="H149" s="8"/>
      <c r="I149" s="8">
        <v>14</v>
      </c>
      <c r="J149" s="11">
        <v>2.2414345180915784E-3</v>
      </c>
      <c r="K149" s="18">
        <f t="shared" si="14"/>
        <v>5.0861063080371434</v>
      </c>
      <c r="L149" s="10">
        <f t="shared" si="12"/>
        <v>1.8701612894652577</v>
      </c>
      <c r="M149" s="10">
        <v>1.964707012487992</v>
      </c>
      <c r="N149" s="10">
        <v>0.54894972782580842</v>
      </c>
      <c r="O149" s="201">
        <f t="shared" si="15"/>
        <v>0.54894972782580842</v>
      </c>
      <c r="P149" s="10">
        <f t="shared" si="13"/>
        <v>9.4699243378162024</v>
      </c>
      <c r="Q149" s="11">
        <f t="shared" si="16"/>
        <v>1.6962071176457465E-2</v>
      </c>
    </row>
    <row r="150" spans="1:17">
      <c r="A150" s="9">
        <f t="shared" si="17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>димвенканали!F150</f>
        <v>357.76</v>
      </c>
      <c r="G150" s="8"/>
      <c r="H150" s="8"/>
      <c r="I150" s="8">
        <v>8</v>
      </c>
      <c r="J150" s="11">
        <v>1.2808197246237591E-3</v>
      </c>
      <c r="K150" s="18">
        <f t="shared" si="14"/>
        <v>2.9063464617355108</v>
      </c>
      <c r="L150" s="10">
        <f t="shared" si="12"/>
        <v>1.0686635939801474</v>
      </c>
      <c r="M150" s="10">
        <v>1.1226897214217098</v>
      </c>
      <c r="N150" s="10">
        <v>0.31368555875760484</v>
      </c>
      <c r="O150" s="201">
        <f t="shared" si="15"/>
        <v>0.31368555875760484</v>
      </c>
      <c r="P150" s="10">
        <f t="shared" si="13"/>
        <v>5.4113853358949733</v>
      </c>
      <c r="Q150" s="11">
        <f t="shared" si="16"/>
        <v>1.5125741658919313E-2</v>
      </c>
    </row>
    <row r="151" spans="1:17">
      <c r="A151" s="9">
        <f t="shared" si="17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>димвенканали!F151</f>
        <v>185.8</v>
      </c>
      <c r="G151" s="8"/>
      <c r="H151" s="8"/>
      <c r="I151" s="8">
        <v>4</v>
      </c>
      <c r="J151" s="11">
        <v>6.4040986231187955E-4</v>
      </c>
      <c r="K151" s="18">
        <f t="shared" si="14"/>
        <v>1.4531732308677554</v>
      </c>
      <c r="L151" s="10">
        <f t="shared" si="12"/>
        <v>0.53433179699007372</v>
      </c>
      <c r="M151" s="10">
        <v>0.56134486071085488</v>
      </c>
      <c r="N151" s="10">
        <v>0.15684277937880242</v>
      </c>
      <c r="O151" s="201">
        <f t="shared" si="15"/>
        <v>0.15684277937880242</v>
      </c>
      <c r="P151" s="10">
        <f t="shared" si="13"/>
        <v>2.7056926679474866</v>
      </c>
      <c r="Q151" s="11">
        <f t="shared" si="16"/>
        <v>1.4562393261288947E-2</v>
      </c>
    </row>
    <row r="152" spans="1:17">
      <c r="A152" s="9">
        <f t="shared" si="17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>димвенканали!F152</f>
        <v>389.5</v>
      </c>
      <c r="G152" s="8"/>
      <c r="H152" s="8"/>
      <c r="I152" s="8">
        <v>12</v>
      </c>
      <c r="J152" s="11">
        <v>1.9212295869356385E-3</v>
      </c>
      <c r="K152" s="18">
        <f t="shared" si="14"/>
        <v>4.359519692603266</v>
      </c>
      <c r="L152" s="10">
        <f t="shared" si="12"/>
        <v>1.602995390970221</v>
      </c>
      <c r="M152" s="10">
        <v>1.6840345821325646</v>
      </c>
      <c r="N152" s="10">
        <v>0.47052833813640721</v>
      </c>
      <c r="O152" s="201">
        <f t="shared" si="15"/>
        <v>0.47052833813640721</v>
      </c>
      <c r="P152" s="10">
        <f t="shared" si="13"/>
        <v>8.1170780038424599</v>
      </c>
      <c r="Q152" s="11">
        <f t="shared" si="16"/>
        <v>2.0839738135667418E-2</v>
      </c>
    </row>
    <row r="153" spans="1:17">
      <c r="A153" s="9">
        <f t="shared" si="17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>димвенканали!F153</f>
        <v>354.15</v>
      </c>
      <c r="G153" s="8"/>
      <c r="H153" s="8"/>
      <c r="I153" s="8">
        <v>10</v>
      </c>
      <c r="J153" s="11">
        <v>1.6010246557796989E-3</v>
      </c>
      <c r="K153" s="18">
        <f t="shared" si="14"/>
        <v>3.6329330771693882</v>
      </c>
      <c r="L153" s="10">
        <f t="shared" si="12"/>
        <v>1.3358294924751841</v>
      </c>
      <c r="M153" s="10">
        <v>1.4033621517771373</v>
      </c>
      <c r="N153" s="10">
        <v>0.39210694844700605</v>
      </c>
      <c r="O153" s="201">
        <f t="shared" si="15"/>
        <v>0.39210694844700605</v>
      </c>
      <c r="P153" s="10">
        <f t="shared" si="13"/>
        <v>6.7642316698687157</v>
      </c>
      <c r="Q153" s="11">
        <f t="shared" si="16"/>
        <v>1.9099905886965172E-2</v>
      </c>
    </row>
    <row r="154" spans="1:17">
      <c r="A154" s="9">
        <f t="shared" si="17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>димвенканали!F154</f>
        <v>262.89999999999998</v>
      </c>
      <c r="G154" s="8"/>
      <c r="H154" s="8"/>
      <c r="I154" s="8">
        <v>6</v>
      </c>
      <c r="J154" s="11">
        <v>9.6061479346781927E-4</v>
      </c>
      <c r="K154" s="18">
        <f t="shared" si="14"/>
        <v>2.179759846301633</v>
      </c>
      <c r="L154" s="10">
        <f t="shared" si="12"/>
        <v>0.80149769548511052</v>
      </c>
      <c r="M154" s="10">
        <v>0.84201729106628231</v>
      </c>
      <c r="N154" s="10">
        <v>0.2352641690682036</v>
      </c>
      <c r="O154" s="201">
        <f t="shared" si="15"/>
        <v>0.2352641690682036</v>
      </c>
      <c r="P154" s="10">
        <f t="shared" si="13"/>
        <v>4.05853900192123</v>
      </c>
      <c r="Q154" s="11">
        <f t="shared" si="16"/>
        <v>1.5437577032792813E-2</v>
      </c>
    </row>
    <row r="155" spans="1:17">
      <c r="A155" s="9">
        <f t="shared" si="17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>димвенканали!F155</f>
        <v>146.1</v>
      </c>
      <c r="G155" s="8"/>
      <c r="H155" s="8"/>
      <c r="I155" s="8">
        <v>4</v>
      </c>
      <c r="J155" s="11">
        <v>6.4040986231187955E-4</v>
      </c>
      <c r="K155" s="18">
        <f t="shared" si="14"/>
        <v>1.4531732308677554</v>
      </c>
      <c r="L155" s="10">
        <f t="shared" si="12"/>
        <v>0.53433179699007372</v>
      </c>
      <c r="M155" s="10">
        <v>0.56134486071085488</v>
      </c>
      <c r="N155" s="10">
        <v>0.15684277937880242</v>
      </c>
      <c r="O155" s="201">
        <f t="shared" si="15"/>
        <v>0.15684277937880242</v>
      </c>
      <c r="P155" s="10">
        <f t="shared" si="13"/>
        <v>2.7056926679474866</v>
      </c>
      <c r="Q155" s="11">
        <f t="shared" si="16"/>
        <v>1.8519457001693954E-2</v>
      </c>
    </row>
    <row r="156" spans="1:17">
      <c r="A156" s="9">
        <f t="shared" si="17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>димвенканали!F156</f>
        <v>733.66</v>
      </c>
      <c r="G156" s="8"/>
      <c r="H156" s="8"/>
      <c r="I156" s="8">
        <v>19</v>
      </c>
      <c r="J156" s="11">
        <v>3.0419468459814279E-3</v>
      </c>
      <c r="K156" s="18">
        <f t="shared" si="14"/>
        <v>6.9025728466218377</v>
      </c>
      <c r="L156" s="10">
        <f t="shared" si="12"/>
        <v>2.5380760357028498</v>
      </c>
      <c r="M156" s="10">
        <v>2.6663880883765607</v>
      </c>
      <c r="N156" s="10">
        <v>0.74500320204931147</v>
      </c>
      <c r="O156" s="201">
        <f t="shared" si="15"/>
        <v>0.74500320204931147</v>
      </c>
      <c r="P156" s="10">
        <f t="shared" si="13"/>
        <v>12.852040172750559</v>
      </c>
      <c r="Q156" s="11">
        <f t="shared" si="16"/>
        <v>1.7517705984721205E-2</v>
      </c>
    </row>
    <row r="157" spans="1:17">
      <c r="A157" s="9">
        <f t="shared" si="17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>димвенканали!F157</f>
        <v>506.03</v>
      </c>
      <c r="G157" s="8"/>
      <c r="H157" s="8"/>
      <c r="I157" s="8">
        <v>9</v>
      </c>
      <c r="J157" s="11">
        <v>1.440922190201729E-3</v>
      </c>
      <c r="K157" s="18">
        <f t="shared" si="14"/>
        <v>3.2696397694524495</v>
      </c>
      <c r="L157" s="10">
        <f t="shared" si="12"/>
        <v>1.2022465432276657</v>
      </c>
      <c r="M157" s="10">
        <v>1.2630259365994234</v>
      </c>
      <c r="N157" s="10">
        <v>0.35289625360230542</v>
      </c>
      <c r="O157" s="201">
        <f t="shared" si="15"/>
        <v>0.35289625360230542</v>
      </c>
      <c r="P157" s="10">
        <f t="shared" si="13"/>
        <v>6.0878085028818445</v>
      </c>
      <c r="Q157" s="11">
        <f t="shared" si="16"/>
        <v>1.2030528828096842E-2</v>
      </c>
    </row>
    <row r="158" spans="1:17">
      <c r="A158" s="9">
        <f t="shared" si="17"/>
        <v>153</v>
      </c>
      <c r="B158" s="8" t="s">
        <v>471</v>
      </c>
      <c r="C158" s="8">
        <f>димвенканали!C158</f>
        <v>126.7</v>
      </c>
      <c r="D158" s="8">
        <f>димвенканали!D158</f>
        <v>0</v>
      </c>
      <c r="E158" s="8">
        <f>димвенканали!E158</f>
        <v>0</v>
      </c>
      <c r="F158" s="8">
        <f>димвенканали!F158</f>
        <v>126.7</v>
      </c>
      <c r="G158" s="8"/>
      <c r="H158" s="8"/>
      <c r="I158" s="8">
        <v>2</v>
      </c>
      <c r="J158" s="11">
        <v>3.2020493115593977E-4</v>
      </c>
      <c r="K158" s="18">
        <f t="shared" si="14"/>
        <v>0.7265866154338777</v>
      </c>
      <c r="L158" s="10">
        <f t="shared" si="12"/>
        <v>0.26716589849503686</v>
      </c>
      <c r="M158" s="10">
        <v>0.28067243035542744</v>
      </c>
      <c r="N158" s="10">
        <v>7.8421389689401211E-2</v>
      </c>
      <c r="O158" s="201">
        <f t="shared" si="15"/>
        <v>7.8421389689401211E-2</v>
      </c>
      <c r="P158" s="10">
        <f t="shared" si="13"/>
        <v>1.3528463339737433</v>
      </c>
      <c r="Q158" s="11">
        <f t="shared" si="16"/>
        <v>1.0677555911394975E-2</v>
      </c>
    </row>
    <row r="159" spans="1:17">
      <c r="A159" s="9">
        <f t="shared" si="17"/>
        <v>154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>димвенканали!F159</f>
        <v>307.49</v>
      </c>
      <c r="G159" s="8"/>
      <c r="H159" s="8"/>
      <c r="I159" s="8">
        <v>6</v>
      </c>
      <c r="J159" s="11">
        <v>9.6061479346781927E-4</v>
      </c>
      <c r="K159" s="18">
        <f t="shared" si="14"/>
        <v>2.179759846301633</v>
      </c>
      <c r="L159" s="10">
        <f t="shared" si="12"/>
        <v>0.80149769548511052</v>
      </c>
      <c r="M159" s="10">
        <v>0.84201729106628231</v>
      </c>
      <c r="N159" s="10">
        <v>0.2352641690682036</v>
      </c>
      <c r="O159" s="201">
        <f t="shared" si="15"/>
        <v>0.2352641690682036</v>
      </c>
      <c r="P159" s="10">
        <f t="shared" si="13"/>
        <v>4.05853900192123</v>
      </c>
      <c r="Q159" s="11">
        <f t="shared" si="16"/>
        <v>1.3198930052753683E-2</v>
      </c>
    </row>
    <row r="160" spans="1:17">
      <c r="A160" s="9">
        <f t="shared" si="17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>димвенканали!F160</f>
        <v>123.77</v>
      </c>
      <c r="G160" s="8"/>
      <c r="H160" s="8"/>
      <c r="I160" s="8">
        <v>4</v>
      </c>
      <c r="J160" s="11">
        <v>6.4040986231187955E-4</v>
      </c>
      <c r="K160" s="18">
        <f t="shared" si="14"/>
        <v>1.4531732308677554</v>
      </c>
      <c r="L160" s="10">
        <f t="shared" si="12"/>
        <v>0.53433179699007372</v>
      </c>
      <c r="M160" s="10">
        <v>0.56134486071085488</v>
      </c>
      <c r="N160" s="10">
        <v>0.15684277937880242</v>
      </c>
      <c r="O160" s="201">
        <f t="shared" si="15"/>
        <v>0.15684277937880242</v>
      </c>
      <c r="P160" s="10">
        <f t="shared" si="13"/>
        <v>2.7056926679474866</v>
      </c>
      <c r="Q160" s="11">
        <f t="shared" si="16"/>
        <v>2.1860650140967008E-2</v>
      </c>
    </row>
    <row r="161" spans="1:17">
      <c r="A161" s="9">
        <f t="shared" si="17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>димвенканали!F161</f>
        <v>748.80000000000007</v>
      </c>
      <c r="G161" s="8"/>
      <c r="H161" s="8"/>
      <c r="I161" s="8">
        <v>13</v>
      </c>
      <c r="J161" s="11">
        <v>2.0813320525136085E-3</v>
      </c>
      <c r="K161" s="18">
        <f t="shared" si="14"/>
        <v>4.7228130003202047</v>
      </c>
      <c r="L161" s="10">
        <f t="shared" si="12"/>
        <v>1.7365783402177395</v>
      </c>
      <c r="M161" s="10">
        <v>1.8243707973102783</v>
      </c>
      <c r="N161" s="10">
        <v>0.50973903298110779</v>
      </c>
      <c r="O161" s="201">
        <f t="shared" si="15"/>
        <v>0.50973903298110779</v>
      </c>
      <c r="P161" s="10">
        <f t="shared" si="13"/>
        <v>8.7935011708293302</v>
      </c>
      <c r="Q161" s="11">
        <f t="shared" si="16"/>
        <v>1.1743457760188741E-2</v>
      </c>
    </row>
    <row r="162" spans="1:17">
      <c r="A162" s="9">
        <f t="shared" si="17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>димвенканали!F162</f>
        <v>435.2</v>
      </c>
      <c r="G162" s="8"/>
      <c r="H162" s="8"/>
      <c r="I162" s="8">
        <v>10</v>
      </c>
      <c r="J162" s="11">
        <v>1.6010246557796989E-3</v>
      </c>
      <c r="K162" s="18">
        <f t="shared" si="14"/>
        <v>3.6329330771693882</v>
      </c>
      <c r="L162" s="10">
        <f t="shared" si="12"/>
        <v>1.3358294924751841</v>
      </c>
      <c r="M162" s="10">
        <v>1.4033621517771373</v>
      </c>
      <c r="N162" s="10">
        <v>0.39210694844700605</v>
      </c>
      <c r="O162" s="201">
        <f t="shared" si="15"/>
        <v>0.39210694844700605</v>
      </c>
      <c r="P162" s="10">
        <f t="shared" si="13"/>
        <v>6.7642316698687157</v>
      </c>
      <c r="Q162" s="11">
        <f t="shared" si="16"/>
        <v>1.5542811741426278E-2</v>
      </c>
    </row>
    <row r="163" spans="1:17">
      <c r="A163" s="9">
        <f t="shared" si="17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>димвенканали!F163</f>
        <v>406.1</v>
      </c>
      <c r="G163" s="8"/>
      <c r="H163" s="8"/>
      <c r="I163" s="8">
        <v>8</v>
      </c>
      <c r="J163" s="11">
        <v>1.2808197246237591E-3</v>
      </c>
      <c r="K163" s="18">
        <f t="shared" si="14"/>
        <v>2.9063464617355108</v>
      </c>
      <c r="L163" s="10">
        <f t="shared" si="12"/>
        <v>1.0686635939801474</v>
      </c>
      <c r="M163" s="10">
        <v>1.1226897214217098</v>
      </c>
      <c r="N163" s="10">
        <v>0.31368555875760484</v>
      </c>
      <c r="O163" s="201">
        <f t="shared" si="15"/>
        <v>0.31368555875760484</v>
      </c>
      <c r="P163" s="10">
        <f t="shared" si="13"/>
        <v>5.4113853358949733</v>
      </c>
      <c r="Q163" s="11">
        <f t="shared" si="16"/>
        <v>1.3325253228010276E-2</v>
      </c>
    </row>
    <row r="164" spans="1:17">
      <c r="A164" s="9">
        <f t="shared" si="17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>димвенканали!F164</f>
        <v>487.2</v>
      </c>
      <c r="G164" s="8"/>
      <c r="H164" s="8"/>
      <c r="I164" s="8">
        <v>12</v>
      </c>
      <c r="J164" s="11">
        <v>1.9212295869356385E-3</v>
      </c>
      <c r="K164" s="18">
        <f t="shared" si="14"/>
        <v>4.359519692603266</v>
      </c>
      <c r="L164" s="10">
        <f t="shared" si="12"/>
        <v>1.602995390970221</v>
      </c>
      <c r="M164" s="10">
        <v>1.6840345821325646</v>
      </c>
      <c r="N164" s="10">
        <v>0.47052833813640721</v>
      </c>
      <c r="O164" s="201">
        <f t="shared" si="15"/>
        <v>0.47052833813640721</v>
      </c>
      <c r="P164" s="10">
        <f t="shared" si="13"/>
        <v>8.1170780038424599</v>
      </c>
      <c r="Q164" s="11">
        <f t="shared" si="16"/>
        <v>1.6660669137607678E-2</v>
      </c>
    </row>
    <row r="165" spans="1:17">
      <c r="A165" s="9">
        <f t="shared" si="17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>димвенканали!F165</f>
        <v>399.95</v>
      </c>
      <c r="G165" s="8"/>
      <c r="H165" s="8"/>
      <c r="I165" s="8">
        <v>10</v>
      </c>
      <c r="J165" s="11">
        <v>1.6010246557796989E-3</v>
      </c>
      <c r="K165" s="18">
        <f t="shared" si="14"/>
        <v>3.6329330771693882</v>
      </c>
      <c r="L165" s="10">
        <f t="shared" si="12"/>
        <v>1.3358294924751841</v>
      </c>
      <c r="M165" s="10">
        <v>1.4033621517771373</v>
      </c>
      <c r="N165" s="10">
        <v>0.39210694844700605</v>
      </c>
      <c r="O165" s="201">
        <f t="shared" si="15"/>
        <v>0.39210694844700605</v>
      </c>
      <c r="P165" s="10">
        <f t="shared" si="13"/>
        <v>6.7642316698687157</v>
      </c>
      <c r="Q165" s="11">
        <f t="shared" si="16"/>
        <v>1.6912693261329458E-2</v>
      </c>
    </row>
    <row r="166" spans="1:17">
      <c r="A166" s="9">
        <f t="shared" si="17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>димвенканали!F166</f>
        <v>489.3</v>
      </c>
      <c r="G166" s="8"/>
      <c r="H166" s="8"/>
      <c r="I166" s="8">
        <v>11</v>
      </c>
      <c r="J166" s="11">
        <v>1.7611271213576688E-3</v>
      </c>
      <c r="K166" s="18">
        <f t="shared" si="14"/>
        <v>3.9962263848863273</v>
      </c>
      <c r="L166" s="10">
        <f t="shared" si="12"/>
        <v>1.4694124417227026</v>
      </c>
      <c r="M166" s="10">
        <v>1.543698366954851</v>
      </c>
      <c r="N166" s="10">
        <v>0.43131764329170669</v>
      </c>
      <c r="O166" s="201">
        <f t="shared" si="15"/>
        <v>0.43131764329170669</v>
      </c>
      <c r="P166" s="10">
        <f t="shared" si="13"/>
        <v>7.4406548368555887</v>
      </c>
      <c r="Q166" s="11">
        <f t="shared" si="16"/>
        <v>1.5206733776528895E-2</v>
      </c>
    </row>
    <row r="167" spans="1:17">
      <c r="A167" s="9">
        <f t="shared" si="17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>димвенканали!F167</f>
        <v>420.6</v>
      </c>
      <c r="G167" s="8"/>
      <c r="H167" s="8"/>
      <c r="I167" s="8">
        <v>11</v>
      </c>
      <c r="J167" s="11">
        <v>1.7611271213576688E-3</v>
      </c>
      <c r="K167" s="18">
        <f t="shared" si="14"/>
        <v>3.9962263848863273</v>
      </c>
      <c r="L167" s="10">
        <f t="shared" si="12"/>
        <v>1.4694124417227026</v>
      </c>
      <c r="M167" s="10">
        <v>1.543698366954851</v>
      </c>
      <c r="N167" s="10">
        <v>0.43131764329170669</v>
      </c>
      <c r="O167" s="201">
        <f t="shared" si="15"/>
        <v>0.43131764329170669</v>
      </c>
      <c r="P167" s="10">
        <f t="shared" si="13"/>
        <v>7.4406548368555887</v>
      </c>
      <c r="Q167" s="11">
        <f t="shared" si="16"/>
        <v>1.7690572603080334E-2</v>
      </c>
    </row>
    <row r="168" spans="1:17">
      <c r="A168" s="9">
        <f t="shared" si="17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>димвенканали!F168</f>
        <v>427.2</v>
      </c>
      <c r="G168" s="8"/>
      <c r="H168" s="8"/>
      <c r="I168" s="8">
        <v>12</v>
      </c>
      <c r="J168" s="11">
        <v>1.9212295869356385E-3</v>
      </c>
      <c r="K168" s="18">
        <f t="shared" si="14"/>
        <v>4.359519692603266</v>
      </c>
      <c r="L168" s="10">
        <f t="shared" si="12"/>
        <v>1.602995390970221</v>
      </c>
      <c r="M168" s="10">
        <v>1.6840345821325646</v>
      </c>
      <c r="N168" s="10">
        <v>0.47052833813640721</v>
      </c>
      <c r="O168" s="201">
        <f t="shared" si="15"/>
        <v>0.47052833813640721</v>
      </c>
      <c r="P168" s="10">
        <f t="shared" si="13"/>
        <v>8.1170780038424599</v>
      </c>
      <c r="Q168" s="11">
        <f t="shared" si="16"/>
        <v>1.9000650758058193E-2</v>
      </c>
    </row>
    <row r="169" spans="1:17">
      <c r="A169" s="9">
        <f t="shared" si="17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>димвенканали!F169</f>
        <v>464.8</v>
      </c>
      <c r="G169" s="8"/>
      <c r="H169" s="8"/>
      <c r="I169" s="8">
        <v>11</v>
      </c>
      <c r="J169" s="11">
        <v>1.7611271213576688E-3</v>
      </c>
      <c r="K169" s="18">
        <f t="shared" si="14"/>
        <v>3.9962263848863273</v>
      </c>
      <c r="L169" s="10">
        <f t="shared" si="12"/>
        <v>1.4694124417227026</v>
      </c>
      <c r="M169" s="10">
        <v>1.543698366954851</v>
      </c>
      <c r="N169" s="10">
        <v>0.43131764329170669</v>
      </c>
      <c r="O169" s="201">
        <f t="shared" si="15"/>
        <v>0.43131764329170669</v>
      </c>
      <c r="P169" s="10">
        <f t="shared" si="13"/>
        <v>7.4406548368555887</v>
      </c>
      <c r="Q169" s="11">
        <f t="shared" si="16"/>
        <v>1.600829353884593E-2</v>
      </c>
    </row>
    <row r="170" spans="1:17">
      <c r="A170" s="9">
        <f t="shared" si="17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>димвенканали!F170</f>
        <v>515.5</v>
      </c>
      <c r="G170" s="8"/>
      <c r="H170" s="8"/>
      <c r="I170" s="8">
        <v>15</v>
      </c>
      <c r="J170" s="11">
        <v>2.4015369836695483E-3</v>
      </c>
      <c r="K170" s="18">
        <f t="shared" si="14"/>
        <v>5.449399615754082</v>
      </c>
      <c r="L170" s="10">
        <f t="shared" si="12"/>
        <v>2.003744238712776</v>
      </c>
      <c r="M170" s="10">
        <v>2.1050432276657056</v>
      </c>
      <c r="N170" s="10">
        <v>0.58816042267050905</v>
      </c>
      <c r="O170" s="201">
        <f t="shared" si="15"/>
        <v>0.58816042267050905</v>
      </c>
      <c r="P170" s="10">
        <f t="shared" si="13"/>
        <v>10.146347504803073</v>
      </c>
      <c r="Q170" s="11">
        <f t="shared" si="16"/>
        <v>1.9682536381771237E-2</v>
      </c>
    </row>
    <row r="171" spans="1:17">
      <c r="A171" s="9">
        <f t="shared" si="17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>димвенканали!F171</f>
        <v>556.9</v>
      </c>
      <c r="G171" s="8"/>
      <c r="H171" s="8"/>
      <c r="I171" s="8">
        <v>13</v>
      </c>
      <c r="J171" s="11">
        <v>2.0813320525136085E-3</v>
      </c>
      <c r="K171" s="18">
        <f t="shared" si="14"/>
        <v>4.7228130003202047</v>
      </c>
      <c r="L171" s="10">
        <f t="shared" si="12"/>
        <v>1.7365783402177395</v>
      </c>
      <c r="M171" s="10">
        <v>1.8243707973102783</v>
      </c>
      <c r="N171" s="10">
        <v>0.50973903298110779</v>
      </c>
      <c r="O171" s="201">
        <f t="shared" si="15"/>
        <v>0.50973903298110779</v>
      </c>
      <c r="P171" s="10">
        <f t="shared" si="13"/>
        <v>8.7935011708293302</v>
      </c>
      <c r="Q171" s="11">
        <f t="shared" si="16"/>
        <v>1.5790090089476263E-2</v>
      </c>
    </row>
    <row r="172" spans="1:17">
      <c r="A172" s="9">
        <f t="shared" si="17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>димвенканали!F172</f>
        <v>342.9</v>
      </c>
      <c r="G172" s="8"/>
      <c r="H172" s="8"/>
      <c r="I172" s="8">
        <v>11</v>
      </c>
      <c r="J172" s="11">
        <v>1.7611271213576688E-3</v>
      </c>
      <c r="K172" s="18">
        <f t="shared" si="14"/>
        <v>3.9962263848863273</v>
      </c>
      <c r="L172" s="10">
        <f t="shared" si="12"/>
        <v>1.4694124417227026</v>
      </c>
      <c r="M172" s="10">
        <v>1.543698366954851</v>
      </c>
      <c r="N172" s="10">
        <v>0.43131764329170669</v>
      </c>
      <c r="O172" s="201">
        <f t="shared" si="15"/>
        <v>0.43131764329170669</v>
      </c>
      <c r="P172" s="10">
        <f t="shared" si="13"/>
        <v>7.4406548368555887</v>
      </c>
      <c r="Q172" s="11">
        <f t="shared" si="16"/>
        <v>2.169919754113616E-2</v>
      </c>
    </row>
    <row r="173" spans="1:17">
      <c r="A173" s="9">
        <f t="shared" si="17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>димвенканали!F173</f>
        <v>514.78</v>
      </c>
      <c r="G173" s="8"/>
      <c r="H173" s="8"/>
      <c r="I173" s="8">
        <v>16</v>
      </c>
      <c r="J173" s="11">
        <v>2.5616394492475182E-3</v>
      </c>
      <c r="K173" s="18">
        <f t="shared" si="14"/>
        <v>5.8126929234710216</v>
      </c>
      <c r="L173" s="10">
        <f t="shared" si="12"/>
        <v>2.1373271879602949</v>
      </c>
      <c r="M173" s="10">
        <v>2.2453794428434195</v>
      </c>
      <c r="N173" s="10">
        <v>0.62737111751520969</v>
      </c>
      <c r="O173" s="201">
        <f t="shared" si="15"/>
        <v>0.62737111751520969</v>
      </c>
      <c r="P173" s="10">
        <f t="shared" si="13"/>
        <v>10.822770671789947</v>
      </c>
      <c r="Q173" s="11">
        <f t="shared" si="16"/>
        <v>2.1024069839135063E-2</v>
      </c>
    </row>
    <row r="174" spans="1:17">
      <c r="A174" s="9">
        <f t="shared" si="17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>димвенканали!F174</f>
        <v>378.9</v>
      </c>
      <c r="G174" s="8"/>
      <c r="H174" s="8"/>
      <c r="I174" s="8">
        <v>12</v>
      </c>
      <c r="J174" s="11">
        <v>1.9212295869356385E-3</v>
      </c>
      <c r="K174" s="18">
        <f t="shared" si="14"/>
        <v>4.359519692603266</v>
      </c>
      <c r="L174" s="10">
        <f t="shared" si="12"/>
        <v>1.602995390970221</v>
      </c>
      <c r="M174" s="10">
        <v>1.6840345821325646</v>
      </c>
      <c r="N174" s="10">
        <v>0.47052833813640721</v>
      </c>
      <c r="O174" s="201">
        <f t="shared" si="15"/>
        <v>0.47052833813640721</v>
      </c>
      <c r="P174" s="10">
        <f t="shared" si="13"/>
        <v>8.1170780038424599</v>
      </c>
      <c r="Q174" s="11">
        <f t="shared" si="16"/>
        <v>2.1422744797683982E-2</v>
      </c>
    </row>
    <row r="175" spans="1:17">
      <c r="A175" s="9">
        <f t="shared" si="17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>димвенканали!F175</f>
        <v>391.9</v>
      </c>
      <c r="G175" s="8"/>
      <c r="H175" s="8"/>
      <c r="I175" s="8">
        <v>13</v>
      </c>
      <c r="J175" s="11">
        <v>2.0813320525136085E-3</v>
      </c>
      <c r="K175" s="18">
        <f t="shared" si="14"/>
        <v>4.7228130003202047</v>
      </c>
      <c r="L175" s="10">
        <f t="shared" si="12"/>
        <v>1.7365783402177395</v>
      </c>
      <c r="M175" s="10">
        <v>1.8243707973102783</v>
      </c>
      <c r="N175" s="10">
        <v>0.50973903298110779</v>
      </c>
      <c r="O175" s="201">
        <f t="shared" si="15"/>
        <v>0.50973903298110779</v>
      </c>
      <c r="P175" s="10">
        <f t="shared" si="13"/>
        <v>8.7935011708293302</v>
      </c>
      <c r="Q175" s="11">
        <f t="shared" si="16"/>
        <v>2.2438124957461929E-2</v>
      </c>
    </row>
    <row r="176" spans="1:17">
      <c r="A176" s="9">
        <f t="shared" si="17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>димвенканали!F176</f>
        <v>381.3</v>
      </c>
      <c r="G176" s="8"/>
      <c r="H176" s="8"/>
      <c r="I176" s="8">
        <v>12</v>
      </c>
      <c r="J176" s="11">
        <v>1.9212295869356385E-3</v>
      </c>
      <c r="K176" s="18">
        <f t="shared" si="14"/>
        <v>4.359519692603266</v>
      </c>
      <c r="L176" s="10">
        <f t="shared" si="12"/>
        <v>1.602995390970221</v>
      </c>
      <c r="M176" s="10">
        <v>1.6840345821325646</v>
      </c>
      <c r="N176" s="10">
        <v>0.47052833813640721</v>
      </c>
      <c r="O176" s="201">
        <f t="shared" si="15"/>
        <v>0.47052833813640721</v>
      </c>
      <c r="P176" s="10">
        <f t="shared" si="13"/>
        <v>8.1170780038424599</v>
      </c>
      <c r="Q176" s="11">
        <f t="shared" si="16"/>
        <v>2.128790454718715E-2</v>
      </c>
    </row>
    <row r="177" spans="1:17">
      <c r="A177" s="9">
        <f t="shared" si="17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>димвенканали!F177</f>
        <v>2512.2399999999998</v>
      </c>
      <c r="G177" s="8"/>
      <c r="H177" s="8"/>
      <c r="I177" s="8">
        <v>47</v>
      </c>
      <c r="J177" s="11">
        <v>7.5248158821645851E-3</v>
      </c>
      <c r="K177" s="18">
        <f t="shared" si="14"/>
        <v>17.074785462696127</v>
      </c>
      <c r="L177" s="10">
        <f t="shared" si="12"/>
        <v>6.2783986146333666</v>
      </c>
      <c r="M177" s="10">
        <v>6.5958021133525451</v>
      </c>
      <c r="N177" s="10">
        <v>1.8429026577009284</v>
      </c>
      <c r="O177" s="201">
        <f t="shared" si="15"/>
        <v>1.8429026577009284</v>
      </c>
      <c r="P177" s="10">
        <f t="shared" si="13"/>
        <v>31.791888848382968</v>
      </c>
      <c r="Q177" s="11">
        <f t="shared" si="16"/>
        <v>1.2654797650058502E-2</v>
      </c>
    </row>
    <row r="178" spans="1:17">
      <c r="A178" s="9">
        <f t="shared" si="17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>димвенканали!F178</f>
        <v>124.1</v>
      </c>
      <c r="G178" s="8"/>
      <c r="H178" s="8"/>
      <c r="I178" s="8">
        <v>3</v>
      </c>
      <c r="J178" s="11">
        <v>4.8030739673390963E-4</v>
      </c>
      <c r="K178" s="18">
        <f t="shared" si="14"/>
        <v>1.0898799231508165</v>
      </c>
      <c r="L178" s="10">
        <f t="shared" si="12"/>
        <v>0.40074884774255526</v>
      </c>
      <c r="M178" s="10">
        <v>0.42100864553314116</v>
      </c>
      <c r="N178" s="10">
        <v>0.1176320845341018</v>
      </c>
      <c r="O178" s="201">
        <f t="shared" si="15"/>
        <v>0.1176320845341018</v>
      </c>
      <c r="P178" s="10">
        <f t="shared" si="13"/>
        <v>2.029269500960615</v>
      </c>
      <c r="Q178" s="11">
        <f t="shared" si="16"/>
        <v>1.6351889612897786E-2</v>
      </c>
    </row>
    <row r="179" spans="1:17">
      <c r="A179" s="9">
        <f t="shared" si="17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>димвенканали!F179</f>
        <v>147.35</v>
      </c>
      <c r="G179" s="8"/>
      <c r="H179" s="8"/>
      <c r="I179" s="8">
        <v>3</v>
      </c>
      <c r="J179" s="11">
        <v>4.8030739673390963E-4</v>
      </c>
      <c r="K179" s="18">
        <f t="shared" si="14"/>
        <v>1.0898799231508165</v>
      </c>
      <c r="L179" s="10">
        <f t="shared" si="12"/>
        <v>0.40074884774255526</v>
      </c>
      <c r="M179" s="10">
        <v>0.42100864553314116</v>
      </c>
      <c r="N179" s="10">
        <v>0.1176320845341018</v>
      </c>
      <c r="O179" s="201">
        <f t="shared" si="15"/>
        <v>0.1176320845341018</v>
      </c>
      <c r="P179" s="10">
        <f t="shared" si="13"/>
        <v>2.029269500960615</v>
      </c>
      <c r="Q179" s="11">
        <f t="shared" si="16"/>
        <v>1.3771764512796845E-2</v>
      </c>
    </row>
    <row r="180" spans="1:17">
      <c r="A180" s="9">
        <f t="shared" si="17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>димвенканали!F180</f>
        <v>118.2</v>
      </c>
      <c r="G180" s="8"/>
      <c r="H180" s="8"/>
      <c r="I180" s="8">
        <v>3</v>
      </c>
      <c r="J180" s="11">
        <v>4.8030739673390963E-4</v>
      </c>
      <c r="K180" s="18">
        <f t="shared" si="14"/>
        <v>1.0898799231508165</v>
      </c>
      <c r="L180" s="10">
        <f t="shared" si="12"/>
        <v>0.40074884774255526</v>
      </c>
      <c r="M180" s="10">
        <v>0.42100864553314116</v>
      </c>
      <c r="N180" s="10">
        <v>0.1176320845341018</v>
      </c>
      <c r="O180" s="201">
        <f t="shared" si="15"/>
        <v>0.1176320845341018</v>
      </c>
      <c r="P180" s="10">
        <f t="shared" si="13"/>
        <v>2.029269500960615</v>
      </c>
      <c r="Q180" s="11">
        <f t="shared" si="16"/>
        <v>1.7168100684945981E-2</v>
      </c>
    </row>
    <row r="181" spans="1:17">
      <c r="A181" s="9">
        <f t="shared" si="17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>димвенканали!F181</f>
        <v>111.8</v>
      </c>
      <c r="G181" s="8"/>
      <c r="H181" s="8"/>
      <c r="I181" s="8">
        <v>3</v>
      </c>
      <c r="J181" s="11">
        <v>4.8030739673390963E-4</v>
      </c>
      <c r="K181" s="18">
        <f t="shared" si="14"/>
        <v>1.0898799231508165</v>
      </c>
      <c r="L181" s="10">
        <f t="shared" si="12"/>
        <v>0.40074884774255526</v>
      </c>
      <c r="M181" s="10">
        <v>0.42100864553314116</v>
      </c>
      <c r="N181" s="10">
        <v>0.1176320845341018</v>
      </c>
      <c r="O181" s="201">
        <f t="shared" si="15"/>
        <v>0.1176320845341018</v>
      </c>
      <c r="P181" s="10">
        <f t="shared" si="13"/>
        <v>2.029269500960615</v>
      </c>
      <c r="Q181" s="11">
        <f t="shared" si="16"/>
        <v>1.8150889990703176E-2</v>
      </c>
    </row>
    <row r="182" spans="1:17">
      <c r="A182" s="9">
        <f t="shared" si="17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>димвенканали!F182</f>
        <v>177.1</v>
      </c>
      <c r="G182" s="8"/>
      <c r="H182" s="8"/>
      <c r="I182" s="8">
        <v>4</v>
      </c>
      <c r="J182" s="11">
        <v>6.4040986231187955E-4</v>
      </c>
      <c r="K182" s="18">
        <f t="shared" si="14"/>
        <v>1.4531732308677554</v>
      </c>
      <c r="L182" s="10">
        <f t="shared" si="12"/>
        <v>0.53433179699007372</v>
      </c>
      <c r="M182" s="10">
        <v>0.56134486071085488</v>
      </c>
      <c r="N182" s="10">
        <v>0.15684277937880242</v>
      </c>
      <c r="O182" s="201">
        <f t="shared" si="15"/>
        <v>0.15684277937880242</v>
      </c>
      <c r="P182" s="10">
        <f t="shared" si="13"/>
        <v>2.7056926679474866</v>
      </c>
      <c r="Q182" s="11">
        <f t="shared" si="16"/>
        <v>1.5277767746739055E-2</v>
      </c>
    </row>
    <row r="183" spans="1:17">
      <c r="A183" s="9">
        <f t="shared" si="17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>димвенканали!F183</f>
        <v>572.56000000000006</v>
      </c>
      <c r="G183" s="8"/>
      <c r="H183" s="8"/>
      <c r="I183" s="8">
        <v>11</v>
      </c>
      <c r="J183" s="11">
        <v>1.7611271213576688E-3</v>
      </c>
      <c r="K183" s="18">
        <f t="shared" si="14"/>
        <v>3.9962263848863273</v>
      </c>
      <c r="L183" s="10">
        <f t="shared" si="12"/>
        <v>1.4694124417227026</v>
      </c>
      <c r="M183" s="10">
        <v>1.543698366954851</v>
      </c>
      <c r="N183" s="10">
        <v>0.43131764329170669</v>
      </c>
      <c r="O183" s="201">
        <f t="shared" si="15"/>
        <v>0.43131764329170669</v>
      </c>
      <c r="P183" s="10">
        <f t="shared" si="13"/>
        <v>7.4406548368555887</v>
      </c>
      <c r="Q183" s="11">
        <f t="shared" si="16"/>
        <v>1.2995415042712708E-2</v>
      </c>
    </row>
    <row r="184" spans="1:17">
      <c r="A184" s="9">
        <f t="shared" si="17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>димвенканали!F184</f>
        <v>546.79999999999995</v>
      </c>
      <c r="G184" s="8"/>
      <c r="H184" s="8"/>
      <c r="I184" s="8">
        <v>8</v>
      </c>
      <c r="J184" s="11">
        <v>1.2808197246237591E-3</v>
      </c>
      <c r="K184" s="18">
        <f t="shared" si="14"/>
        <v>2.9063464617355108</v>
      </c>
      <c r="L184" s="10">
        <f t="shared" ref="L184:L243" si="18">K184*0.3677</f>
        <v>1.0686635939801474</v>
      </c>
      <c r="M184" s="10">
        <v>1.1226897214217098</v>
      </c>
      <c r="N184" s="10">
        <v>0.31368555875760484</v>
      </c>
      <c r="O184" s="201">
        <f t="shared" si="15"/>
        <v>0.31368555875760484</v>
      </c>
      <c r="P184" s="10">
        <f t="shared" ref="P184:P243" si="19">K184+L184+M184+O184</f>
        <v>5.4113853358949733</v>
      </c>
      <c r="Q184" s="11">
        <f t="shared" si="16"/>
        <v>9.8964618432607412E-3</v>
      </c>
    </row>
    <row r="185" spans="1:17">
      <c r="A185" s="9">
        <f t="shared" si="17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>димвенканали!F185</f>
        <v>695</v>
      </c>
      <c r="G185" s="8"/>
      <c r="H185" s="8"/>
      <c r="I185" s="8">
        <v>16</v>
      </c>
      <c r="J185" s="11">
        <v>2.5616394492475182E-3</v>
      </c>
      <c r="K185" s="18">
        <f t="shared" si="14"/>
        <v>5.8126929234710216</v>
      </c>
      <c r="L185" s="10">
        <f t="shared" si="18"/>
        <v>2.1373271879602949</v>
      </c>
      <c r="M185" s="10">
        <v>2.2453794428434195</v>
      </c>
      <c r="N185" s="10">
        <v>0.62737111751520969</v>
      </c>
      <c r="O185" s="201">
        <f t="shared" si="15"/>
        <v>0.62737111751520969</v>
      </c>
      <c r="P185" s="10">
        <f t="shared" si="19"/>
        <v>10.822770671789947</v>
      </c>
      <c r="Q185" s="11">
        <f t="shared" si="16"/>
        <v>1.5572331901856038E-2</v>
      </c>
    </row>
    <row r="186" spans="1:17">
      <c r="A186" s="9">
        <f t="shared" si="17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>димвенканали!F186</f>
        <v>641.82000000000005</v>
      </c>
      <c r="G186" s="8"/>
      <c r="H186" s="8"/>
      <c r="I186" s="8">
        <v>13</v>
      </c>
      <c r="J186" s="11">
        <v>2.0813320525136085E-3</v>
      </c>
      <c r="K186" s="18">
        <f t="shared" si="14"/>
        <v>4.7228130003202047</v>
      </c>
      <c r="L186" s="10">
        <f t="shared" si="18"/>
        <v>1.7365783402177395</v>
      </c>
      <c r="M186" s="10">
        <v>1.8243707973102783</v>
      </c>
      <c r="N186" s="10">
        <v>0.50973903298110779</v>
      </c>
      <c r="O186" s="201">
        <f t="shared" si="15"/>
        <v>0.50973903298110779</v>
      </c>
      <c r="P186" s="10">
        <f t="shared" si="19"/>
        <v>8.7935011708293302</v>
      </c>
      <c r="Q186" s="11">
        <f t="shared" si="16"/>
        <v>1.3700883691423343E-2</v>
      </c>
    </row>
    <row r="187" spans="1:17">
      <c r="A187" s="9">
        <f t="shared" si="17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>димвенканали!F187</f>
        <v>126.6</v>
      </c>
      <c r="G187" s="8"/>
      <c r="H187" s="8"/>
      <c r="I187" s="8">
        <v>2</v>
      </c>
      <c r="J187" s="11">
        <v>3.2020493115593977E-4</v>
      </c>
      <c r="K187" s="18">
        <f t="shared" si="14"/>
        <v>0.7265866154338777</v>
      </c>
      <c r="L187" s="10">
        <f t="shared" si="18"/>
        <v>0.26716589849503686</v>
      </c>
      <c r="M187" s="10">
        <v>0.28067243035542744</v>
      </c>
      <c r="N187" s="10">
        <v>7.8421389689401211E-2</v>
      </c>
      <c r="O187" s="201">
        <f t="shared" si="15"/>
        <v>7.8421389689401211E-2</v>
      </c>
      <c r="P187" s="10">
        <f t="shared" si="19"/>
        <v>1.3528463339737433</v>
      </c>
      <c r="Q187" s="11">
        <f t="shared" si="16"/>
        <v>1.0685989999792601E-2</v>
      </c>
    </row>
    <row r="188" spans="1:17">
      <c r="A188" s="9">
        <f t="shared" si="17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>димвенканали!F188</f>
        <v>611.88</v>
      </c>
      <c r="G188" s="8"/>
      <c r="H188" s="8"/>
      <c r="I188" s="8">
        <v>14</v>
      </c>
      <c r="J188" s="11">
        <v>2.2414345180915784E-3</v>
      </c>
      <c r="K188" s="18">
        <f t="shared" si="14"/>
        <v>5.0861063080371434</v>
      </c>
      <c r="L188" s="10">
        <f t="shared" si="18"/>
        <v>1.8701612894652577</v>
      </c>
      <c r="M188" s="10">
        <v>1.964707012487992</v>
      </c>
      <c r="N188" s="10">
        <v>0.54894972782580842</v>
      </c>
      <c r="O188" s="201">
        <f t="shared" si="15"/>
        <v>0.54894972782580842</v>
      </c>
      <c r="P188" s="10">
        <f t="shared" si="19"/>
        <v>9.4699243378162024</v>
      </c>
      <c r="Q188" s="11">
        <f t="shared" si="16"/>
        <v>1.5476767238373868E-2</v>
      </c>
    </row>
    <row r="189" spans="1:17">
      <c r="A189" s="9">
        <f t="shared" si="17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>димвенканали!F189</f>
        <v>427.6</v>
      </c>
      <c r="G189" s="8"/>
      <c r="H189" s="8"/>
      <c r="I189" s="8">
        <v>10</v>
      </c>
      <c r="J189" s="11">
        <v>1.6010246557796989E-3</v>
      </c>
      <c r="K189" s="18">
        <f t="shared" si="14"/>
        <v>3.6329330771693882</v>
      </c>
      <c r="L189" s="10">
        <f t="shared" si="18"/>
        <v>1.3358294924751841</v>
      </c>
      <c r="M189" s="10">
        <v>1.4033621517771373</v>
      </c>
      <c r="N189" s="10">
        <v>0.39210694844700605</v>
      </c>
      <c r="O189" s="201">
        <f t="shared" si="15"/>
        <v>0.39210694844700605</v>
      </c>
      <c r="P189" s="10">
        <f t="shared" si="19"/>
        <v>6.7642316698687157</v>
      </c>
      <c r="Q189" s="11">
        <f t="shared" si="16"/>
        <v>1.5819063774248632E-2</v>
      </c>
    </row>
    <row r="190" spans="1:17">
      <c r="A190" s="9">
        <f t="shared" si="17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>димвенканали!F190</f>
        <v>411.9</v>
      </c>
      <c r="G190" s="8"/>
      <c r="H190" s="8"/>
      <c r="I190" s="8">
        <v>12</v>
      </c>
      <c r="J190" s="11">
        <v>1.9212295869356385E-3</v>
      </c>
      <c r="K190" s="18">
        <f t="shared" si="14"/>
        <v>4.359519692603266</v>
      </c>
      <c r="L190" s="10">
        <f t="shared" si="18"/>
        <v>1.602995390970221</v>
      </c>
      <c r="M190" s="10">
        <v>1.6840345821325646</v>
      </c>
      <c r="N190" s="10">
        <v>0.47052833813640721</v>
      </c>
      <c r="O190" s="201">
        <f t="shared" si="15"/>
        <v>0.47052833813640721</v>
      </c>
      <c r="P190" s="10">
        <f t="shared" si="19"/>
        <v>8.1170780038424599</v>
      </c>
      <c r="Q190" s="11">
        <f t="shared" si="16"/>
        <v>1.9706428754169607E-2</v>
      </c>
    </row>
    <row r="191" spans="1:17">
      <c r="A191" s="9">
        <f t="shared" si="17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>димвенканали!F191</f>
        <v>635.29999999999995</v>
      </c>
      <c r="G191" s="8"/>
      <c r="H191" s="8"/>
      <c r="I191" s="8">
        <v>15</v>
      </c>
      <c r="J191" s="11">
        <v>2.4015369836695483E-3</v>
      </c>
      <c r="K191" s="18">
        <f t="shared" si="14"/>
        <v>5.449399615754082</v>
      </c>
      <c r="L191" s="10">
        <f t="shared" si="18"/>
        <v>2.003744238712776</v>
      </c>
      <c r="M191" s="10">
        <v>2.1050432276657056</v>
      </c>
      <c r="N191" s="10">
        <v>0.58816042267050905</v>
      </c>
      <c r="O191" s="201">
        <f t="shared" si="15"/>
        <v>0.58816042267050905</v>
      </c>
      <c r="P191" s="10">
        <f t="shared" si="19"/>
        <v>10.146347504803073</v>
      </c>
      <c r="Q191" s="11">
        <f t="shared" si="16"/>
        <v>1.597095467464674E-2</v>
      </c>
    </row>
    <row r="192" spans="1:17">
      <c r="A192" s="9">
        <f t="shared" si="17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>димвенканали!F192</f>
        <v>650.69999999999993</v>
      </c>
      <c r="G192" s="8"/>
      <c r="H192" s="8"/>
      <c r="I192" s="8">
        <v>18</v>
      </c>
      <c r="J192" s="11">
        <v>2.881844380403458E-3</v>
      </c>
      <c r="K192" s="18">
        <f t="shared" si="14"/>
        <v>6.539279538904899</v>
      </c>
      <c r="L192" s="10">
        <f t="shared" si="18"/>
        <v>2.4044930864553313</v>
      </c>
      <c r="M192" s="10">
        <v>2.5260518731988468</v>
      </c>
      <c r="N192" s="10">
        <v>0.70579250720461084</v>
      </c>
      <c r="O192" s="201">
        <f t="shared" si="15"/>
        <v>0.70579250720461084</v>
      </c>
      <c r="P192" s="10">
        <f t="shared" si="19"/>
        <v>12.175617005763689</v>
      </c>
      <c r="Q192" s="11">
        <f t="shared" si="16"/>
        <v>1.8711567551504056E-2</v>
      </c>
    </row>
    <row r="193" spans="1:17">
      <c r="A193" s="9">
        <f t="shared" si="17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>димвенканали!F193</f>
        <v>650.29999999999995</v>
      </c>
      <c r="G193" s="8"/>
      <c r="H193" s="8"/>
      <c r="I193" s="8">
        <v>14</v>
      </c>
      <c r="J193" s="11">
        <v>2.2414345180915784E-3</v>
      </c>
      <c r="K193" s="18">
        <f t="shared" si="14"/>
        <v>5.0861063080371434</v>
      </c>
      <c r="L193" s="10">
        <f t="shared" si="18"/>
        <v>1.8701612894652577</v>
      </c>
      <c r="M193" s="10">
        <v>1.964707012487992</v>
      </c>
      <c r="N193" s="10">
        <v>0.54894972782580842</v>
      </c>
      <c r="O193" s="201">
        <f t="shared" si="15"/>
        <v>0.54894972782580842</v>
      </c>
      <c r="P193" s="10">
        <f t="shared" si="19"/>
        <v>9.4699243378162024</v>
      </c>
      <c r="Q193" s="11">
        <f t="shared" si="16"/>
        <v>1.4562393261288949E-2</v>
      </c>
    </row>
    <row r="194" spans="1:17">
      <c r="A194" s="9">
        <f t="shared" si="17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>димвенканали!F194</f>
        <v>702.91</v>
      </c>
      <c r="G194" s="8"/>
      <c r="H194" s="8"/>
      <c r="I194" s="8">
        <v>10</v>
      </c>
      <c r="J194" s="11">
        <v>1.6010246557796989E-3</v>
      </c>
      <c r="K194" s="18">
        <f t="shared" si="14"/>
        <v>3.6329330771693882</v>
      </c>
      <c r="L194" s="10">
        <f t="shared" si="18"/>
        <v>1.3358294924751841</v>
      </c>
      <c r="M194" s="10">
        <v>1.4033621517771373</v>
      </c>
      <c r="N194" s="10">
        <v>0.39210694844700605</v>
      </c>
      <c r="O194" s="201">
        <f t="shared" si="15"/>
        <v>0.39210694844700605</v>
      </c>
      <c r="P194" s="10">
        <f t="shared" si="19"/>
        <v>6.7642316698687157</v>
      </c>
      <c r="Q194" s="11">
        <f t="shared" si="16"/>
        <v>9.6231831527062005E-3</v>
      </c>
    </row>
    <row r="195" spans="1:17">
      <c r="A195" s="9">
        <f t="shared" si="17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>димвенканали!F195</f>
        <v>592.9</v>
      </c>
      <c r="G195" s="8"/>
      <c r="H195" s="8"/>
      <c r="I195" s="8">
        <v>19</v>
      </c>
      <c r="J195" s="11">
        <v>3.0419468459814279E-3</v>
      </c>
      <c r="K195" s="18">
        <f t="shared" si="14"/>
        <v>6.9025728466218377</v>
      </c>
      <c r="L195" s="10">
        <f t="shared" si="18"/>
        <v>2.5380760357028498</v>
      </c>
      <c r="M195" s="10">
        <v>2.6663880883765607</v>
      </c>
      <c r="N195" s="10">
        <v>0.74500320204931147</v>
      </c>
      <c r="O195" s="201">
        <f t="shared" si="15"/>
        <v>0.74500320204931147</v>
      </c>
      <c r="P195" s="10">
        <f t="shared" si="19"/>
        <v>12.852040172750559</v>
      </c>
      <c r="Q195" s="11">
        <f t="shared" si="16"/>
        <v>2.1676573069236902E-2</v>
      </c>
    </row>
    <row r="196" spans="1:17">
      <c r="A196" s="9">
        <f t="shared" si="17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>димвенканали!F196</f>
        <v>1245.1200000000001</v>
      </c>
      <c r="G196" s="8"/>
      <c r="H196" s="8"/>
      <c r="I196" s="8">
        <v>23</v>
      </c>
      <c r="J196" s="11">
        <v>3.6823567082933076E-3</v>
      </c>
      <c r="K196" s="18">
        <f t="shared" si="14"/>
        <v>8.3557460774895933</v>
      </c>
      <c r="L196" s="10">
        <f t="shared" si="18"/>
        <v>3.0724078326929236</v>
      </c>
      <c r="M196" s="10">
        <v>3.2277329490874158</v>
      </c>
      <c r="N196" s="10">
        <v>0.9018459814281139</v>
      </c>
      <c r="O196" s="201">
        <f t="shared" si="15"/>
        <v>0.9018459814281139</v>
      </c>
      <c r="P196" s="10">
        <f t="shared" si="19"/>
        <v>15.557732840698046</v>
      </c>
      <c r="Q196" s="11">
        <f t="shared" si="16"/>
        <v>1.2494966622251706E-2</v>
      </c>
    </row>
    <row r="197" spans="1:17">
      <c r="A197" s="9">
        <f t="shared" si="17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>димвенканали!F197</f>
        <v>274.64999999999998</v>
      </c>
      <c r="G197" s="8"/>
      <c r="H197" s="8"/>
      <c r="I197" s="8">
        <v>6</v>
      </c>
      <c r="J197" s="11">
        <v>9.6061479346781927E-4</v>
      </c>
      <c r="K197" s="18">
        <f t="shared" ref="K197:K260" si="20">J197*$K$2</f>
        <v>2.179759846301633</v>
      </c>
      <c r="L197" s="10">
        <f t="shared" si="18"/>
        <v>0.80149769548511052</v>
      </c>
      <c r="M197" s="10">
        <v>0.84201729106628231</v>
      </c>
      <c r="N197" s="10">
        <v>0.2352641690682036</v>
      </c>
      <c r="O197" s="201">
        <f t="shared" ref="O197:O260" si="21">N197*$O$2</f>
        <v>0.2352641690682036</v>
      </c>
      <c r="P197" s="10">
        <f t="shared" si="19"/>
        <v>4.05853900192123</v>
      </c>
      <c r="Q197" s="11">
        <f t="shared" ref="Q197:Q260" si="22">P197/F197</f>
        <v>1.4777130900860113E-2</v>
      </c>
    </row>
    <row r="198" spans="1:17">
      <c r="A198" s="9">
        <f t="shared" si="17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>димвенканали!F198</f>
        <v>446.05</v>
      </c>
      <c r="G198" s="8"/>
      <c r="H198" s="8"/>
      <c r="I198" s="8">
        <v>6</v>
      </c>
      <c r="J198" s="11">
        <v>9.6061479346781927E-4</v>
      </c>
      <c r="K198" s="18">
        <f t="shared" si="20"/>
        <v>2.179759846301633</v>
      </c>
      <c r="L198" s="10">
        <f t="shared" si="18"/>
        <v>0.80149769548511052</v>
      </c>
      <c r="M198" s="10">
        <v>0.84201729106628231</v>
      </c>
      <c r="N198" s="10">
        <v>0.2352641690682036</v>
      </c>
      <c r="O198" s="201">
        <f t="shared" si="21"/>
        <v>0.2352641690682036</v>
      </c>
      <c r="P198" s="10">
        <f t="shared" si="19"/>
        <v>4.05853900192123</v>
      </c>
      <c r="Q198" s="11">
        <f t="shared" si="22"/>
        <v>9.0988431833230136E-3</v>
      </c>
    </row>
    <row r="199" spans="1:17">
      <c r="A199" s="9">
        <f t="shared" si="17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>димвенканали!F199</f>
        <v>784</v>
      </c>
      <c r="G199" s="8"/>
      <c r="H199" s="8"/>
      <c r="I199" s="8">
        <v>20</v>
      </c>
      <c r="J199" s="11">
        <v>3.2020493115593979E-3</v>
      </c>
      <c r="K199" s="18">
        <f t="shared" si="20"/>
        <v>7.2658661543387764</v>
      </c>
      <c r="L199" s="10">
        <f t="shared" si="18"/>
        <v>2.6716589849503682</v>
      </c>
      <c r="M199" s="10">
        <v>2.8067243035542746</v>
      </c>
      <c r="N199" s="10">
        <v>0.78421389689401211</v>
      </c>
      <c r="O199" s="201">
        <f t="shared" si="21"/>
        <v>0.78421389689401211</v>
      </c>
      <c r="P199" s="10">
        <f t="shared" si="19"/>
        <v>13.528463339737431</v>
      </c>
      <c r="Q199" s="11">
        <f t="shared" si="22"/>
        <v>1.7255693035379376E-2</v>
      </c>
    </row>
    <row r="200" spans="1:17">
      <c r="A200" s="9">
        <f t="shared" ref="A200:A263" si="23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>димвенканали!F200</f>
        <v>322.09999999999997</v>
      </c>
      <c r="G200" s="8"/>
      <c r="H200" s="8"/>
      <c r="I200" s="8">
        <v>6</v>
      </c>
      <c r="J200" s="11">
        <v>9.6061479346781927E-4</v>
      </c>
      <c r="K200" s="18">
        <f t="shared" si="20"/>
        <v>2.179759846301633</v>
      </c>
      <c r="L200" s="10">
        <f t="shared" si="18"/>
        <v>0.80149769548511052</v>
      </c>
      <c r="M200" s="10">
        <v>0.84201729106628231</v>
      </c>
      <c r="N200" s="10">
        <v>0.2352641690682036</v>
      </c>
      <c r="O200" s="201">
        <f t="shared" si="21"/>
        <v>0.2352641690682036</v>
      </c>
      <c r="P200" s="10">
        <f t="shared" si="19"/>
        <v>4.05853900192123</v>
      </c>
      <c r="Q200" s="11">
        <f t="shared" si="22"/>
        <v>1.2600245271410215E-2</v>
      </c>
    </row>
    <row r="201" spans="1:17">
      <c r="A201" s="9">
        <f t="shared" si="23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>димвенканали!F201</f>
        <v>543.79999999999995</v>
      </c>
      <c r="G201" s="8"/>
      <c r="H201" s="8"/>
      <c r="I201" s="8">
        <v>12</v>
      </c>
      <c r="J201" s="11">
        <v>1.9212295869356385E-3</v>
      </c>
      <c r="K201" s="18">
        <f t="shared" si="20"/>
        <v>4.359519692603266</v>
      </c>
      <c r="L201" s="10">
        <f t="shared" si="18"/>
        <v>1.602995390970221</v>
      </c>
      <c r="M201" s="10">
        <v>1.6840345821325646</v>
      </c>
      <c r="N201" s="10">
        <v>0.47052833813640721</v>
      </c>
      <c r="O201" s="201">
        <f t="shared" si="21"/>
        <v>0.47052833813640721</v>
      </c>
      <c r="P201" s="10">
        <f t="shared" si="19"/>
        <v>8.1170780038424599</v>
      </c>
      <c r="Q201" s="11">
        <f t="shared" si="22"/>
        <v>1.4926586987573483E-2</v>
      </c>
    </row>
    <row r="202" spans="1:17">
      <c r="A202" s="9">
        <f t="shared" si="23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>димвенканали!F202</f>
        <v>556.6</v>
      </c>
      <c r="G202" s="8"/>
      <c r="H202" s="8"/>
      <c r="I202" s="8">
        <v>12</v>
      </c>
      <c r="J202" s="11">
        <v>1.9212295869356385E-3</v>
      </c>
      <c r="K202" s="18">
        <f t="shared" si="20"/>
        <v>4.359519692603266</v>
      </c>
      <c r="L202" s="10">
        <f t="shared" si="18"/>
        <v>1.602995390970221</v>
      </c>
      <c r="M202" s="10">
        <v>1.6840345821325646</v>
      </c>
      <c r="N202" s="10">
        <v>0.47052833813640721</v>
      </c>
      <c r="O202" s="201">
        <f t="shared" si="21"/>
        <v>0.47052833813640721</v>
      </c>
      <c r="P202" s="10">
        <f t="shared" si="19"/>
        <v>8.1170780038424599</v>
      </c>
      <c r="Q202" s="11">
        <f t="shared" si="22"/>
        <v>1.4583323758250916E-2</v>
      </c>
    </row>
    <row r="203" spans="1:17">
      <c r="A203" s="9">
        <f t="shared" si="23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>димвенканали!F203</f>
        <v>151.5</v>
      </c>
      <c r="G203" s="8"/>
      <c r="H203" s="8"/>
      <c r="I203" s="8">
        <v>4</v>
      </c>
      <c r="J203" s="11">
        <v>6.4040986231187955E-4</v>
      </c>
      <c r="K203" s="18">
        <f t="shared" si="20"/>
        <v>1.4531732308677554</v>
      </c>
      <c r="L203" s="10">
        <f t="shared" si="18"/>
        <v>0.53433179699007372</v>
      </c>
      <c r="M203" s="10">
        <v>0.56134486071085488</v>
      </c>
      <c r="N203" s="10">
        <v>0.15684277937880242</v>
      </c>
      <c r="O203" s="201">
        <f t="shared" si="21"/>
        <v>0.15684277937880242</v>
      </c>
      <c r="P203" s="10">
        <f t="shared" si="19"/>
        <v>2.7056926679474866</v>
      </c>
      <c r="Q203" s="11">
        <f t="shared" si="22"/>
        <v>1.7859357544207831E-2</v>
      </c>
    </row>
    <row r="204" spans="1:17">
      <c r="A204" s="9">
        <f t="shared" si="23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>димвенканали!F204</f>
        <v>359.79999999999995</v>
      </c>
      <c r="G204" s="8"/>
      <c r="H204" s="8"/>
      <c r="I204" s="8">
        <v>7</v>
      </c>
      <c r="J204" s="11">
        <v>1.1207172590457892E-3</v>
      </c>
      <c r="K204" s="18">
        <f t="shared" si="20"/>
        <v>2.5430531540185717</v>
      </c>
      <c r="L204" s="10">
        <f t="shared" si="18"/>
        <v>0.93508064473262886</v>
      </c>
      <c r="M204" s="10">
        <v>0.98235350624399598</v>
      </c>
      <c r="N204" s="10">
        <v>0.27447486391290421</v>
      </c>
      <c r="O204" s="201">
        <f t="shared" si="21"/>
        <v>0.27447486391290421</v>
      </c>
      <c r="P204" s="10">
        <f t="shared" si="19"/>
        <v>4.7349621689081012</v>
      </c>
      <c r="Q204" s="11">
        <f t="shared" si="22"/>
        <v>1.3159983793518903E-2</v>
      </c>
    </row>
    <row r="205" spans="1:17">
      <c r="A205" s="9">
        <f t="shared" si="23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>димвенканали!F205</f>
        <v>383</v>
      </c>
      <c r="G205" s="8"/>
      <c r="H205" s="8"/>
      <c r="I205" s="8">
        <v>8</v>
      </c>
      <c r="J205" s="11">
        <v>1.2808197246237591E-3</v>
      </c>
      <c r="K205" s="18">
        <f t="shared" si="20"/>
        <v>2.9063464617355108</v>
      </c>
      <c r="L205" s="10">
        <f t="shared" si="18"/>
        <v>1.0686635939801474</v>
      </c>
      <c r="M205" s="10">
        <v>1.1226897214217098</v>
      </c>
      <c r="N205" s="10">
        <v>0.31368555875760484</v>
      </c>
      <c r="O205" s="201">
        <f t="shared" si="21"/>
        <v>0.31368555875760484</v>
      </c>
      <c r="P205" s="10">
        <f t="shared" si="19"/>
        <v>5.4113853358949733</v>
      </c>
      <c r="Q205" s="11">
        <f t="shared" si="22"/>
        <v>1.4128943435757111E-2</v>
      </c>
    </row>
    <row r="206" spans="1:17">
      <c r="A206" s="9">
        <f t="shared" si="23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>димвенканали!F206</f>
        <v>353.6</v>
      </c>
      <c r="G206" s="8"/>
      <c r="H206" s="8"/>
      <c r="I206" s="8">
        <v>9</v>
      </c>
      <c r="J206" s="11">
        <v>1.440922190201729E-3</v>
      </c>
      <c r="K206" s="18">
        <f t="shared" si="20"/>
        <v>3.2696397694524495</v>
      </c>
      <c r="L206" s="10">
        <f t="shared" si="18"/>
        <v>1.2022465432276657</v>
      </c>
      <c r="M206" s="10">
        <v>1.2630259365994234</v>
      </c>
      <c r="N206" s="10">
        <v>0.35289625360230542</v>
      </c>
      <c r="O206" s="201">
        <f t="shared" si="21"/>
        <v>0.35289625360230542</v>
      </c>
      <c r="P206" s="10">
        <f t="shared" si="19"/>
        <v>6.0878085028818445</v>
      </c>
      <c r="Q206" s="11">
        <f t="shared" si="22"/>
        <v>1.7216653005887567E-2</v>
      </c>
    </row>
    <row r="207" spans="1:17">
      <c r="A207" s="9">
        <f t="shared" si="23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>димвенканали!F207</f>
        <v>548.24</v>
      </c>
      <c r="G207" s="8"/>
      <c r="H207" s="8"/>
      <c r="I207" s="8">
        <v>10</v>
      </c>
      <c r="J207" s="11">
        <v>1.6010246557796989E-3</v>
      </c>
      <c r="K207" s="18">
        <f t="shared" si="20"/>
        <v>3.6329330771693882</v>
      </c>
      <c r="L207" s="10">
        <f t="shared" si="18"/>
        <v>1.3358294924751841</v>
      </c>
      <c r="M207" s="10">
        <v>1.4033621517771373</v>
      </c>
      <c r="N207" s="10">
        <v>0.39210694844700605</v>
      </c>
      <c r="O207" s="201">
        <f t="shared" si="21"/>
        <v>0.39210694844700605</v>
      </c>
      <c r="P207" s="10">
        <f t="shared" si="19"/>
        <v>6.7642316698687157</v>
      </c>
      <c r="Q207" s="11">
        <f t="shared" si="22"/>
        <v>1.2338084907829993E-2</v>
      </c>
    </row>
    <row r="208" spans="1:17">
      <c r="A208" s="9">
        <f t="shared" si="23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>димвенканали!F208</f>
        <v>153.69999999999999</v>
      </c>
      <c r="G208" s="8"/>
      <c r="H208" s="8"/>
      <c r="I208" s="8">
        <v>4</v>
      </c>
      <c r="J208" s="11">
        <v>6.4040986231187955E-4</v>
      </c>
      <c r="K208" s="18">
        <f t="shared" si="20"/>
        <v>1.4531732308677554</v>
      </c>
      <c r="L208" s="10">
        <f t="shared" si="18"/>
        <v>0.53433179699007372</v>
      </c>
      <c r="M208" s="10">
        <v>0.56134486071085488</v>
      </c>
      <c r="N208" s="10">
        <v>0.15684277937880242</v>
      </c>
      <c r="O208" s="201">
        <f t="shared" si="21"/>
        <v>0.15684277937880242</v>
      </c>
      <c r="P208" s="10">
        <f t="shared" si="19"/>
        <v>2.7056926679474866</v>
      </c>
      <c r="Q208" s="11">
        <f t="shared" si="22"/>
        <v>1.7603725881245848E-2</v>
      </c>
    </row>
    <row r="209" spans="1:17">
      <c r="A209" s="9">
        <f t="shared" si="23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>димвенканали!F209</f>
        <v>287</v>
      </c>
      <c r="G209" s="8"/>
      <c r="H209" s="8"/>
      <c r="I209" s="8">
        <v>7</v>
      </c>
      <c r="J209" s="11">
        <v>1.1207172590457892E-3</v>
      </c>
      <c r="K209" s="18">
        <f t="shared" si="20"/>
        <v>2.5430531540185717</v>
      </c>
      <c r="L209" s="10">
        <f t="shared" si="18"/>
        <v>0.93508064473262886</v>
      </c>
      <c r="M209" s="10">
        <v>0.98235350624399598</v>
      </c>
      <c r="N209" s="10">
        <v>0.27447486391290421</v>
      </c>
      <c r="O209" s="201">
        <f t="shared" si="21"/>
        <v>0.27447486391290421</v>
      </c>
      <c r="P209" s="10">
        <f t="shared" si="19"/>
        <v>4.7349621689081012</v>
      </c>
      <c r="Q209" s="11">
        <f t="shared" si="22"/>
        <v>1.6498126024070039E-2</v>
      </c>
    </row>
    <row r="210" spans="1:17">
      <c r="A210" s="9">
        <f t="shared" si="23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>димвенканали!F210</f>
        <v>163</v>
      </c>
      <c r="G210" s="8"/>
      <c r="H210" s="8"/>
      <c r="I210" s="8">
        <v>5</v>
      </c>
      <c r="J210" s="11">
        <v>8.0051232788984946E-4</v>
      </c>
      <c r="K210" s="18">
        <f t="shared" si="20"/>
        <v>1.8164665385846941</v>
      </c>
      <c r="L210" s="10">
        <f t="shared" si="18"/>
        <v>0.66791474623759206</v>
      </c>
      <c r="M210" s="10">
        <v>0.70168107588856865</v>
      </c>
      <c r="N210" s="10">
        <v>0.19605347422350303</v>
      </c>
      <c r="O210" s="201">
        <f t="shared" si="21"/>
        <v>0.19605347422350303</v>
      </c>
      <c r="P210" s="10">
        <f t="shared" si="19"/>
        <v>3.3821158349343579</v>
      </c>
      <c r="Q210" s="11">
        <f t="shared" si="22"/>
        <v>2.074917690143778E-2</v>
      </c>
    </row>
    <row r="211" spans="1:17">
      <c r="A211" s="9">
        <f t="shared" si="23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>димвенканали!F211</f>
        <v>250.48</v>
      </c>
      <c r="G211" s="8"/>
      <c r="H211" s="8"/>
      <c r="I211" s="8">
        <v>6</v>
      </c>
      <c r="J211" s="11">
        <v>9.6061479346781927E-4</v>
      </c>
      <c r="K211" s="18">
        <f t="shared" si="20"/>
        <v>2.179759846301633</v>
      </c>
      <c r="L211" s="10">
        <f t="shared" si="18"/>
        <v>0.80149769548511052</v>
      </c>
      <c r="M211" s="10">
        <v>0.84201729106628231</v>
      </c>
      <c r="N211" s="10">
        <v>0.2352641690682036</v>
      </c>
      <c r="O211" s="201">
        <f t="shared" si="21"/>
        <v>0.2352641690682036</v>
      </c>
      <c r="P211" s="10">
        <f t="shared" si="19"/>
        <v>4.05853900192123</v>
      </c>
      <c r="Q211" s="11">
        <f t="shared" si="22"/>
        <v>1.6203046159059525E-2</v>
      </c>
    </row>
    <row r="212" spans="1:17">
      <c r="A212" s="9">
        <f t="shared" si="23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>димвенканали!F212</f>
        <v>849.38</v>
      </c>
      <c r="G212" s="8"/>
      <c r="H212" s="8"/>
      <c r="I212" s="8">
        <v>22</v>
      </c>
      <c r="J212" s="11">
        <v>3.5222542427153377E-3</v>
      </c>
      <c r="K212" s="18">
        <f t="shared" si="20"/>
        <v>7.9924527697726546</v>
      </c>
      <c r="L212" s="10">
        <f t="shared" si="18"/>
        <v>2.9388248834454052</v>
      </c>
      <c r="M212" s="10">
        <v>3.0873967339097019</v>
      </c>
      <c r="N212" s="10">
        <v>0.86263528658341337</v>
      </c>
      <c r="O212" s="201">
        <f t="shared" si="21"/>
        <v>0.86263528658341337</v>
      </c>
      <c r="P212" s="10">
        <f t="shared" si="19"/>
        <v>14.881309673711177</v>
      </c>
      <c r="Q212" s="11">
        <f t="shared" si="22"/>
        <v>1.7520202587429864E-2</v>
      </c>
    </row>
    <row r="213" spans="1:17">
      <c r="A213" s="9">
        <f t="shared" si="23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>димвенканали!F213</f>
        <v>413.7</v>
      </c>
      <c r="G213" s="8"/>
      <c r="H213" s="8"/>
      <c r="I213" s="8">
        <v>11</v>
      </c>
      <c r="J213" s="11">
        <v>1.7611271213576688E-3</v>
      </c>
      <c r="K213" s="18">
        <f t="shared" si="20"/>
        <v>3.9962263848863273</v>
      </c>
      <c r="L213" s="10">
        <f t="shared" si="18"/>
        <v>1.4694124417227026</v>
      </c>
      <c r="M213" s="10">
        <v>1.543698366954851</v>
      </c>
      <c r="N213" s="10">
        <v>0.43131764329170669</v>
      </c>
      <c r="O213" s="201">
        <f t="shared" si="21"/>
        <v>0.43131764329170669</v>
      </c>
      <c r="P213" s="10">
        <f t="shared" si="19"/>
        <v>7.4406548368555887</v>
      </c>
      <c r="Q213" s="11">
        <f t="shared" si="22"/>
        <v>1.7985629288991029E-2</v>
      </c>
    </row>
    <row r="214" spans="1:17">
      <c r="A214" s="9">
        <f t="shared" si="23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>димвенканали!F214</f>
        <v>301.8</v>
      </c>
      <c r="G214" s="8"/>
      <c r="H214" s="8"/>
      <c r="I214" s="8">
        <v>7</v>
      </c>
      <c r="J214" s="11">
        <v>1.1207172590457892E-3</v>
      </c>
      <c r="K214" s="18">
        <f t="shared" si="20"/>
        <v>2.5430531540185717</v>
      </c>
      <c r="L214" s="10">
        <f t="shared" si="18"/>
        <v>0.93508064473262886</v>
      </c>
      <c r="M214" s="10">
        <v>0.98235350624399598</v>
      </c>
      <c r="N214" s="10">
        <v>0.27447486391290421</v>
      </c>
      <c r="O214" s="201">
        <f t="shared" si="21"/>
        <v>0.27447486391290421</v>
      </c>
      <c r="P214" s="10">
        <f t="shared" si="19"/>
        <v>4.7349621689081012</v>
      </c>
      <c r="Q214" s="11">
        <f t="shared" si="22"/>
        <v>1.5689072792936052E-2</v>
      </c>
    </row>
    <row r="215" spans="1:17">
      <c r="A215" s="9">
        <f t="shared" si="23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>димвенканали!F215</f>
        <v>417.1</v>
      </c>
      <c r="G215" s="8"/>
      <c r="H215" s="8"/>
      <c r="I215" s="8">
        <v>6</v>
      </c>
      <c r="J215" s="11">
        <v>9.6061479346781927E-4</v>
      </c>
      <c r="K215" s="18">
        <f t="shared" si="20"/>
        <v>2.179759846301633</v>
      </c>
      <c r="L215" s="10">
        <f t="shared" si="18"/>
        <v>0.80149769548511052</v>
      </c>
      <c r="M215" s="10">
        <v>0.84201729106628231</v>
      </c>
      <c r="N215" s="10">
        <v>0.2352641690682036</v>
      </c>
      <c r="O215" s="201">
        <f t="shared" si="21"/>
        <v>0.2352641690682036</v>
      </c>
      <c r="P215" s="10">
        <f t="shared" si="19"/>
        <v>4.05853900192123</v>
      </c>
      <c r="Q215" s="11">
        <f t="shared" si="22"/>
        <v>9.7303740156346914E-3</v>
      </c>
    </row>
    <row r="216" spans="1:17">
      <c r="A216" s="9">
        <f t="shared" si="23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>димвенканали!F216</f>
        <v>191.3</v>
      </c>
      <c r="G216" s="8"/>
      <c r="H216" s="8"/>
      <c r="I216" s="8">
        <v>4</v>
      </c>
      <c r="J216" s="11">
        <v>6.4040986231187955E-4</v>
      </c>
      <c r="K216" s="18">
        <f t="shared" si="20"/>
        <v>1.4531732308677554</v>
      </c>
      <c r="L216" s="10">
        <f t="shared" si="18"/>
        <v>0.53433179699007372</v>
      </c>
      <c r="M216" s="10">
        <v>0.56134486071085488</v>
      </c>
      <c r="N216" s="10">
        <v>0.15684277937880242</v>
      </c>
      <c r="O216" s="201">
        <f t="shared" si="21"/>
        <v>0.15684277937880242</v>
      </c>
      <c r="P216" s="10">
        <f t="shared" si="19"/>
        <v>2.7056926679474866</v>
      </c>
      <c r="Q216" s="11">
        <f t="shared" si="22"/>
        <v>1.4143714939610488E-2</v>
      </c>
    </row>
    <row r="217" spans="1:17">
      <c r="A217" s="9">
        <f t="shared" si="23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>димвенканали!F217</f>
        <v>319.3</v>
      </c>
      <c r="G217" s="8"/>
      <c r="H217" s="8"/>
      <c r="I217" s="8">
        <v>9</v>
      </c>
      <c r="J217" s="11">
        <v>1.440922190201729E-3</v>
      </c>
      <c r="K217" s="18">
        <f t="shared" si="20"/>
        <v>3.2696397694524495</v>
      </c>
      <c r="L217" s="10">
        <f t="shared" si="18"/>
        <v>1.2022465432276657</v>
      </c>
      <c r="M217" s="10">
        <v>1.2630259365994234</v>
      </c>
      <c r="N217" s="10">
        <v>0.35289625360230542</v>
      </c>
      <c r="O217" s="201">
        <f t="shared" si="21"/>
        <v>0.35289625360230542</v>
      </c>
      <c r="P217" s="10">
        <f t="shared" si="19"/>
        <v>6.0878085028818445</v>
      </c>
      <c r="Q217" s="11">
        <f t="shared" si="22"/>
        <v>1.9066108684252566E-2</v>
      </c>
    </row>
    <row r="218" spans="1:17">
      <c r="A218" s="9">
        <f t="shared" si="23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>димвенканали!F218</f>
        <v>481.74</v>
      </c>
      <c r="G218" s="8"/>
      <c r="H218" s="8"/>
      <c r="I218" s="8">
        <v>10</v>
      </c>
      <c r="J218" s="11">
        <v>1.6010246557796989E-3</v>
      </c>
      <c r="K218" s="18">
        <f t="shared" si="20"/>
        <v>3.6329330771693882</v>
      </c>
      <c r="L218" s="10">
        <f t="shared" si="18"/>
        <v>1.3358294924751841</v>
      </c>
      <c r="M218" s="10">
        <v>1.4033621517771373</v>
      </c>
      <c r="N218" s="10">
        <v>0.39210694844700605</v>
      </c>
      <c r="O218" s="201">
        <f t="shared" si="21"/>
        <v>0.39210694844700605</v>
      </c>
      <c r="P218" s="10">
        <f t="shared" si="19"/>
        <v>6.7642316698687157</v>
      </c>
      <c r="Q218" s="11">
        <f t="shared" si="22"/>
        <v>1.4041249781767583E-2</v>
      </c>
    </row>
    <row r="219" spans="1:17">
      <c r="A219" s="9">
        <f t="shared" si="23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>димвенканали!F219</f>
        <v>503.3</v>
      </c>
      <c r="G219" s="8"/>
      <c r="H219" s="8"/>
      <c r="I219" s="8">
        <v>12</v>
      </c>
      <c r="J219" s="11">
        <v>1.9212295869356385E-3</v>
      </c>
      <c r="K219" s="18">
        <f t="shared" si="20"/>
        <v>4.359519692603266</v>
      </c>
      <c r="L219" s="10">
        <f t="shared" si="18"/>
        <v>1.602995390970221</v>
      </c>
      <c r="M219" s="10">
        <v>1.6840345821325646</v>
      </c>
      <c r="N219" s="10">
        <v>0.47052833813640721</v>
      </c>
      <c r="O219" s="201">
        <f t="shared" si="21"/>
        <v>0.47052833813640721</v>
      </c>
      <c r="P219" s="10">
        <f t="shared" si="19"/>
        <v>8.1170780038424599</v>
      </c>
      <c r="Q219" s="11">
        <f t="shared" si="22"/>
        <v>1.6127713101216887E-2</v>
      </c>
    </row>
    <row r="220" spans="1:17">
      <c r="A220" s="9">
        <f t="shared" si="23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>димвенканали!F220</f>
        <v>97.1</v>
      </c>
      <c r="G220" s="8"/>
      <c r="H220" s="8"/>
      <c r="I220" s="8">
        <v>2</v>
      </c>
      <c r="J220" s="11">
        <v>3.2020493115593977E-4</v>
      </c>
      <c r="K220" s="18">
        <f t="shared" si="20"/>
        <v>0.7265866154338777</v>
      </c>
      <c r="L220" s="10">
        <f t="shared" si="18"/>
        <v>0.26716589849503686</v>
      </c>
      <c r="M220" s="10">
        <v>0.28067243035542744</v>
      </c>
      <c r="N220" s="10">
        <v>7.8421389689401211E-2</v>
      </c>
      <c r="O220" s="201">
        <f t="shared" si="21"/>
        <v>7.8421389689401211E-2</v>
      </c>
      <c r="P220" s="10">
        <f t="shared" si="19"/>
        <v>1.3528463339737433</v>
      </c>
      <c r="Q220" s="11">
        <f t="shared" si="22"/>
        <v>1.3932506014147718E-2</v>
      </c>
    </row>
    <row r="221" spans="1:17">
      <c r="A221" s="9">
        <f t="shared" si="23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>димвенканали!F221</f>
        <v>727.33</v>
      </c>
      <c r="G221" s="8"/>
      <c r="H221" s="8"/>
      <c r="I221" s="8">
        <v>11</v>
      </c>
      <c r="J221" s="11">
        <v>1.7611271213576688E-3</v>
      </c>
      <c r="K221" s="18">
        <f t="shared" si="20"/>
        <v>3.9962263848863273</v>
      </c>
      <c r="L221" s="10">
        <f t="shared" si="18"/>
        <v>1.4694124417227026</v>
      </c>
      <c r="M221" s="10">
        <v>1.543698366954851</v>
      </c>
      <c r="N221" s="10">
        <v>0.43131764329170669</v>
      </c>
      <c r="O221" s="201">
        <f t="shared" si="21"/>
        <v>0.43131764329170669</v>
      </c>
      <c r="P221" s="10">
        <f t="shared" si="19"/>
        <v>7.4406548368555887</v>
      </c>
      <c r="Q221" s="11">
        <f t="shared" si="22"/>
        <v>1.0230094780712453E-2</v>
      </c>
    </row>
    <row r="222" spans="1:17">
      <c r="A222" s="9">
        <f t="shared" si="23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>димвенканали!F222</f>
        <v>628.35</v>
      </c>
      <c r="G222" s="8"/>
      <c r="H222" s="8"/>
      <c r="I222" s="8">
        <v>13</v>
      </c>
      <c r="J222" s="11">
        <v>2.0813320525136085E-3</v>
      </c>
      <c r="K222" s="18">
        <f t="shared" si="20"/>
        <v>4.7228130003202047</v>
      </c>
      <c r="L222" s="10">
        <f t="shared" si="18"/>
        <v>1.7365783402177395</v>
      </c>
      <c r="M222" s="10">
        <v>1.8243707973102783</v>
      </c>
      <c r="N222" s="10">
        <v>0.50973903298110779</v>
      </c>
      <c r="O222" s="201">
        <f t="shared" si="21"/>
        <v>0.50973903298110779</v>
      </c>
      <c r="P222" s="10">
        <f t="shared" si="19"/>
        <v>8.7935011708293302</v>
      </c>
      <c r="Q222" s="11">
        <f t="shared" si="22"/>
        <v>1.3994590866283647E-2</v>
      </c>
    </row>
    <row r="223" spans="1:17">
      <c r="A223" s="9">
        <f t="shared" si="23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>димвенканали!F223</f>
        <v>2817.6</v>
      </c>
      <c r="G223" s="8"/>
      <c r="H223" s="8"/>
      <c r="I223" s="8">
        <v>55</v>
      </c>
      <c r="J223" s="11">
        <v>8.8056356067883444E-3</v>
      </c>
      <c r="K223" s="18">
        <f t="shared" si="20"/>
        <v>19.981131924431637</v>
      </c>
      <c r="L223" s="10">
        <f t="shared" si="18"/>
        <v>7.3470622086135133</v>
      </c>
      <c r="M223" s="10">
        <v>7.7184918347742553</v>
      </c>
      <c r="N223" s="10">
        <v>2.1565882164585335</v>
      </c>
      <c r="O223" s="201">
        <f t="shared" si="21"/>
        <v>2.1565882164585335</v>
      </c>
      <c r="P223" s="10">
        <f t="shared" si="19"/>
        <v>37.203274184277937</v>
      </c>
      <c r="Q223" s="11">
        <f t="shared" si="22"/>
        <v>1.3203887771251397E-2</v>
      </c>
    </row>
    <row r="224" spans="1:17">
      <c r="A224" s="9">
        <f t="shared" si="23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>димвенканали!F224</f>
        <v>629.26</v>
      </c>
      <c r="G224" s="8"/>
      <c r="H224" s="8"/>
      <c r="I224" s="8">
        <v>16</v>
      </c>
      <c r="J224" s="11">
        <v>2.5616394492475182E-3</v>
      </c>
      <c r="K224" s="18">
        <f t="shared" si="20"/>
        <v>5.8126929234710216</v>
      </c>
      <c r="L224" s="10">
        <f t="shared" si="18"/>
        <v>2.1373271879602949</v>
      </c>
      <c r="M224" s="10">
        <v>2.2453794428434195</v>
      </c>
      <c r="N224" s="10">
        <v>0.62737111751520969</v>
      </c>
      <c r="O224" s="201">
        <f t="shared" si="21"/>
        <v>0.62737111751520969</v>
      </c>
      <c r="P224" s="10">
        <f t="shared" si="19"/>
        <v>10.822770671789947</v>
      </c>
      <c r="Q224" s="11">
        <f t="shared" si="22"/>
        <v>1.7199203305136107E-2</v>
      </c>
    </row>
    <row r="225" spans="1:17">
      <c r="A225" s="9">
        <f t="shared" si="23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>димвенканали!F225</f>
        <v>531.4</v>
      </c>
      <c r="G225" s="8"/>
      <c r="H225" s="8"/>
      <c r="I225" s="8">
        <v>11</v>
      </c>
      <c r="J225" s="11">
        <v>1.7611271213576688E-3</v>
      </c>
      <c r="K225" s="18">
        <f t="shared" si="20"/>
        <v>3.9962263848863273</v>
      </c>
      <c r="L225" s="10">
        <f t="shared" si="18"/>
        <v>1.4694124417227026</v>
      </c>
      <c r="M225" s="10">
        <v>1.543698366954851</v>
      </c>
      <c r="N225" s="10">
        <v>0.43131764329170669</v>
      </c>
      <c r="O225" s="201">
        <f t="shared" si="21"/>
        <v>0.43131764329170669</v>
      </c>
      <c r="P225" s="10">
        <f t="shared" si="19"/>
        <v>7.4406548368555887</v>
      </c>
      <c r="Q225" s="11">
        <f t="shared" si="22"/>
        <v>1.4001985014782817E-2</v>
      </c>
    </row>
    <row r="226" spans="1:17">
      <c r="A226" s="9">
        <f t="shared" si="23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>димвенканали!F226</f>
        <v>423.85</v>
      </c>
      <c r="G226" s="8"/>
      <c r="H226" s="8"/>
      <c r="I226" s="8">
        <v>9</v>
      </c>
      <c r="J226" s="11">
        <v>1.440922190201729E-3</v>
      </c>
      <c r="K226" s="18">
        <f t="shared" si="20"/>
        <v>3.2696397694524495</v>
      </c>
      <c r="L226" s="10">
        <f t="shared" si="18"/>
        <v>1.2022465432276657</v>
      </c>
      <c r="M226" s="10">
        <v>1.2630259365994234</v>
      </c>
      <c r="N226" s="10">
        <v>0.35289625360230542</v>
      </c>
      <c r="O226" s="201">
        <f t="shared" si="21"/>
        <v>0.35289625360230542</v>
      </c>
      <c r="P226" s="10">
        <f t="shared" si="19"/>
        <v>6.0878085028818445</v>
      </c>
      <c r="Q226" s="11">
        <f t="shared" si="22"/>
        <v>1.4363120214419827E-2</v>
      </c>
    </row>
    <row r="227" spans="1:17">
      <c r="A227" s="9">
        <f t="shared" si="23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>димвенканали!F227</f>
        <v>379.4</v>
      </c>
      <c r="G227" s="8"/>
      <c r="H227" s="8"/>
      <c r="I227" s="8">
        <v>6</v>
      </c>
      <c r="J227" s="11">
        <v>9.6061479346781927E-4</v>
      </c>
      <c r="K227" s="18">
        <f t="shared" si="20"/>
        <v>2.179759846301633</v>
      </c>
      <c r="L227" s="10">
        <f t="shared" si="18"/>
        <v>0.80149769548511052</v>
      </c>
      <c r="M227" s="10">
        <v>0.84201729106628231</v>
      </c>
      <c r="N227" s="10">
        <v>0.2352641690682036</v>
      </c>
      <c r="O227" s="201">
        <f t="shared" si="21"/>
        <v>0.2352641690682036</v>
      </c>
      <c r="P227" s="10">
        <f t="shared" si="19"/>
        <v>4.05853900192123</v>
      </c>
      <c r="Q227" s="11">
        <f t="shared" si="22"/>
        <v>1.0697256199054376E-2</v>
      </c>
    </row>
    <row r="228" spans="1:17">
      <c r="A228" s="9">
        <f t="shared" si="23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>димвенканали!F228</f>
        <v>2490.7000000000003</v>
      </c>
      <c r="G228" s="8"/>
      <c r="H228" s="8"/>
      <c r="I228" s="8">
        <v>36</v>
      </c>
      <c r="J228" s="11">
        <v>5.763688760806916E-3</v>
      </c>
      <c r="K228" s="18">
        <f t="shared" si="20"/>
        <v>13.078559077809798</v>
      </c>
      <c r="L228" s="10">
        <f t="shared" si="18"/>
        <v>4.8089861729106627</v>
      </c>
      <c r="M228" s="10">
        <v>5.0521037463976937</v>
      </c>
      <c r="N228" s="10">
        <v>1.4115850144092217</v>
      </c>
      <c r="O228" s="201">
        <f t="shared" si="21"/>
        <v>1.4115850144092217</v>
      </c>
      <c r="P228" s="10">
        <f t="shared" si="19"/>
        <v>24.351234011527378</v>
      </c>
      <c r="Q228" s="11">
        <f t="shared" si="22"/>
        <v>9.7768635369684734E-3</v>
      </c>
    </row>
    <row r="229" spans="1:17">
      <c r="A229" s="9">
        <f t="shared" si="23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>димвенканали!F229</f>
        <v>635.55000000000007</v>
      </c>
      <c r="G229" s="8"/>
      <c r="H229" s="8"/>
      <c r="I229" s="8">
        <v>11</v>
      </c>
      <c r="J229" s="11">
        <v>1.7611271213576688E-3</v>
      </c>
      <c r="K229" s="18">
        <f t="shared" si="20"/>
        <v>3.9962263848863273</v>
      </c>
      <c r="L229" s="10">
        <f t="shared" si="18"/>
        <v>1.4694124417227026</v>
      </c>
      <c r="M229" s="10">
        <v>1.543698366954851</v>
      </c>
      <c r="N229" s="10">
        <v>0.43131764329170669</v>
      </c>
      <c r="O229" s="201">
        <f t="shared" si="21"/>
        <v>0.43131764329170669</v>
      </c>
      <c r="P229" s="10">
        <f t="shared" si="19"/>
        <v>7.4406548368555887</v>
      </c>
      <c r="Q229" s="11">
        <f t="shared" si="22"/>
        <v>1.1707426381646744E-2</v>
      </c>
    </row>
    <row r="230" spans="1:17">
      <c r="A230" s="9">
        <f t="shared" si="23"/>
        <v>225</v>
      </c>
      <c r="B230" s="8" t="s">
        <v>543</v>
      </c>
      <c r="C230" s="8">
        <f>димвенканали!C230</f>
        <v>185.1</v>
      </c>
      <c r="D230" s="8">
        <f>димвенканали!D230</f>
        <v>0</v>
      </c>
      <c r="E230" s="8">
        <f>димвенканали!E230</f>
        <v>0</v>
      </c>
      <c r="F230" s="8">
        <f>димвенканали!F230</f>
        <v>185.1</v>
      </c>
      <c r="G230" s="8"/>
      <c r="H230" s="8"/>
      <c r="I230" s="8">
        <v>3</v>
      </c>
      <c r="J230" s="11">
        <v>4.8030739673390963E-4</v>
      </c>
      <c r="K230" s="18">
        <f t="shared" si="20"/>
        <v>1.0898799231508165</v>
      </c>
      <c r="L230" s="10">
        <f t="shared" si="18"/>
        <v>0.40074884774255526</v>
      </c>
      <c r="M230" s="10">
        <v>0.42100864553314116</v>
      </c>
      <c r="N230" s="10">
        <v>0.1176320845341018</v>
      </c>
      <c r="O230" s="201">
        <f t="shared" si="21"/>
        <v>0.1176320845341018</v>
      </c>
      <c r="P230" s="10">
        <f t="shared" si="19"/>
        <v>2.029269500960615</v>
      </c>
      <c r="Q230" s="11">
        <f t="shared" si="22"/>
        <v>1.0963098330419314E-2</v>
      </c>
    </row>
    <row r="231" spans="1:17">
      <c r="A231" s="9">
        <f t="shared" si="23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>димвенканали!F231</f>
        <v>243.18</v>
      </c>
      <c r="G231" s="8"/>
      <c r="H231" s="8"/>
      <c r="I231" s="8">
        <v>5</v>
      </c>
      <c r="J231" s="11">
        <v>8.0051232788984946E-4</v>
      </c>
      <c r="K231" s="18">
        <f t="shared" si="20"/>
        <v>1.8164665385846941</v>
      </c>
      <c r="L231" s="10">
        <f t="shared" si="18"/>
        <v>0.66791474623759206</v>
      </c>
      <c r="M231" s="10">
        <v>0.70168107588856865</v>
      </c>
      <c r="N231" s="10">
        <v>0.19605347422350303</v>
      </c>
      <c r="O231" s="201">
        <f t="shared" si="21"/>
        <v>0.19605347422350303</v>
      </c>
      <c r="P231" s="10">
        <f t="shared" si="19"/>
        <v>3.3821158349343579</v>
      </c>
      <c r="Q231" s="11">
        <f t="shared" si="22"/>
        <v>1.3907870034272381E-2</v>
      </c>
    </row>
    <row r="232" spans="1:17">
      <c r="A232" s="9">
        <f t="shared" si="23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>димвенканали!F232</f>
        <v>187.37</v>
      </c>
      <c r="G232" s="8"/>
      <c r="H232" s="8"/>
      <c r="I232" s="8">
        <v>4</v>
      </c>
      <c r="J232" s="11">
        <v>6.4040986231187955E-4</v>
      </c>
      <c r="K232" s="18">
        <f t="shared" si="20"/>
        <v>1.4531732308677554</v>
      </c>
      <c r="L232" s="10">
        <f t="shared" si="18"/>
        <v>0.53433179699007372</v>
      </c>
      <c r="M232" s="10">
        <v>0.56134486071085488</v>
      </c>
      <c r="N232" s="10">
        <v>0.15684277937880242</v>
      </c>
      <c r="O232" s="201">
        <f t="shared" si="21"/>
        <v>0.15684277937880242</v>
      </c>
      <c r="P232" s="10">
        <f t="shared" si="19"/>
        <v>2.7056926679474866</v>
      </c>
      <c r="Q232" s="11">
        <f t="shared" si="22"/>
        <v>1.4440372887588657E-2</v>
      </c>
    </row>
    <row r="233" spans="1:17">
      <c r="A233" s="9">
        <f t="shared" si="23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>димвенканали!F233</f>
        <v>227.1</v>
      </c>
      <c r="G233" s="8"/>
      <c r="H233" s="8"/>
      <c r="I233" s="8">
        <v>4</v>
      </c>
      <c r="J233" s="11">
        <v>6.4040986231187955E-4</v>
      </c>
      <c r="K233" s="18">
        <f t="shared" si="20"/>
        <v>1.4531732308677554</v>
      </c>
      <c r="L233" s="10">
        <f t="shared" si="18"/>
        <v>0.53433179699007372</v>
      </c>
      <c r="M233" s="10">
        <v>0.56134486071085488</v>
      </c>
      <c r="N233" s="10">
        <v>0.15684277937880242</v>
      </c>
      <c r="O233" s="201">
        <f t="shared" si="21"/>
        <v>0.15684277937880242</v>
      </c>
      <c r="P233" s="10">
        <f t="shared" si="19"/>
        <v>2.7056926679474866</v>
      </c>
      <c r="Q233" s="11">
        <f t="shared" si="22"/>
        <v>1.1914102456836138E-2</v>
      </c>
    </row>
    <row r="234" spans="1:17">
      <c r="A234" s="9">
        <f t="shared" si="23"/>
        <v>229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>димвенканали!F234</f>
        <v>195.09</v>
      </c>
      <c r="G234" s="8"/>
      <c r="H234" s="8"/>
      <c r="I234" s="8">
        <v>6</v>
      </c>
      <c r="J234" s="11">
        <v>9.6061479346781927E-4</v>
      </c>
      <c r="K234" s="18">
        <f t="shared" si="20"/>
        <v>2.179759846301633</v>
      </c>
      <c r="L234" s="10">
        <f t="shared" si="18"/>
        <v>0.80149769548511052</v>
      </c>
      <c r="M234" s="10">
        <v>0.84201729106628231</v>
      </c>
      <c r="N234" s="10">
        <v>0.2352641690682036</v>
      </c>
      <c r="O234" s="201">
        <f t="shared" si="21"/>
        <v>0.2352641690682036</v>
      </c>
      <c r="P234" s="10">
        <f t="shared" si="19"/>
        <v>4.05853900192123</v>
      </c>
      <c r="Q234" s="11">
        <f t="shared" si="22"/>
        <v>2.0803418944698497E-2</v>
      </c>
    </row>
    <row r="235" spans="1:17">
      <c r="A235" s="9">
        <f t="shared" si="23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>димвенканали!F235</f>
        <v>120.7</v>
      </c>
      <c r="G235" s="8"/>
      <c r="H235" s="8"/>
      <c r="I235" s="8">
        <v>2</v>
      </c>
      <c r="J235" s="11">
        <v>3.2020493115593977E-4</v>
      </c>
      <c r="K235" s="18">
        <f t="shared" si="20"/>
        <v>0.7265866154338777</v>
      </c>
      <c r="L235" s="10">
        <f t="shared" si="18"/>
        <v>0.26716589849503686</v>
      </c>
      <c r="M235" s="10">
        <v>0.28067243035542744</v>
      </c>
      <c r="N235" s="10">
        <v>7.8421389689401211E-2</v>
      </c>
      <c r="O235" s="201">
        <f t="shared" si="21"/>
        <v>7.8421389689401211E-2</v>
      </c>
      <c r="P235" s="10">
        <f t="shared" si="19"/>
        <v>1.3528463339737433</v>
      </c>
      <c r="Q235" s="11">
        <f t="shared" si="22"/>
        <v>1.1208337481141204E-2</v>
      </c>
    </row>
    <row r="236" spans="1:17">
      <c r="A236" s="9">
        <f t="shared" si="23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>димвенканали!F236</f>
        <v>194.05</v>
      </c>
      <c r="G236" s="8"/>
      <c r="H236" s="8"/>
      <c r="I236" s="8">
        <v>4</v>
      </c>
      <c r="J236" s="11">
        <v>6.4040986231187955E-4</v>
      </c>
      <c r="K236" s="18">
        <f t="shared" si="20"/>
        <v>1.4531732308677554</v>
      </c>
      <c r="L236" s="10">
        <f t="shared" si="18"/>
        <v>0.53433179699007372</v>
      </c>
      <c r="M236" s="10">
        <v>0.56134486071085488</v>
      </c>
      <c r="N236" s="10">
        <v>0.15684277937880242</v>
      </c>
      <c r="O236" s="201">
        <f t="shared" si="21"/>
        <v>0.15684277937880242</v>
      </c>
      <c r="P236" s="10">
        <f t="shared" si="19"/>
        <v>2.7056926679474866</v>
      </c>
      <c r="Q236" s="11">
        <f t="shared" si="22"/>
        <v>1.3943275794627603E-2</v>
      </c>
    </row>
    <row r="237" spans="1:17">
      <c r="A237" s="9">
        <f t="shared" si="23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>димвенканали!F237</f>
        <v>127.3</v>
      </c>
      <c r="G237" s="8"/>
      <c r="H237" s="8"/>
      <c r="I237" s="8">
        <v>3</v>
      </c>
      <c r="J237" s="11">
        <v>4.8030739673390963E-4</v>
      </c>
      <c r="K237" s="18">
        <f t="shared" si="20"/>
        <v>1.0898799231508165</v>
      </c>
      <c r="L237" s="10">
        <f t="shared" si="18"/>
        <v>0.40074884774255526</v>
      </c>
      <c r="M237" s="10">
        <v>0.42100864553314116</v>
      </c>
      <c r="N237" s="10">
        <v>0.1176320845341018</v>
      </c>
      <c r="O237" s="201">
        <f t="shared" si="21"/>
        <v>0.1176320845341018</v>
      </c>
      <c r="P237" s="10">
        <f t="shared" si="19"/>
        <v>2.029269500960615</v>
      </c>
      <c r="Q237" s="11">
        <f t="shared" si="22"/>
        <v>1.5940844469447095E-2</v>
      </c>
    </row>
    <row r="238" spans="1:17">
      <c r="A238" s="9">
        <f t="shared" si="23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>димвенканали!F238</f>
        <v>116.4</v>
      </c>
      <c r="G238" s="8"/>
      <c r="H238" s="8"/>
      <c r="I238" s="8">
        <v>4</v>
      </c>
      <c r="J238" s="11">
        <v>6.4040986231187955E-4</v>
      </c>
      <c r="K238" s="18">
        <f t="shared" si="20"/>
        <v>1.4531732308677554</v>
      </c>
      <c r="L238" s="10">
        <f t="shared" si="18"/>
        <v>0.53433179699007372</v>
      </c>
      <c r="M238" s="10">
        <v>0.56134486071085488</v>
      </c>
      <c r="N238" s="10">
        <v>0.15684277937880242</v>
      </c>
      <c r="O238" s="201">
        <f t="shared" si="21"/>
        <v>0.15684277937880242</v>
      </c>
      <c r="P238" s="10">
        <f t="shared" si="19"/>
        <v>2.7056926679474866</v>
      </c>
      <c r="Q238" s="11">
        <f t="shared" si="22"/>
        <v>2.3244782370682875E-2</v>
      </c>
    </row>
    <row r="239" spans="1:17">
      <c r="A239" s="9">
        <f t="shared" si="23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>димвенканали!F239</f>
        <v>182.2</v>
      </c>
      <c r="G239" s="8"/>
      <c r="H239" s="8"/>
      <c r="I239" s="8">
        <v>4</v>
      </c>
      <c r="J239" s="11">
        <v>6.4040986231187955E-4</v>
      </c>
      <c r="K239" s="18">
        <f t="shared" si="20"/>
        <v>1.4531732308677554</v>
      </c>
      <c r="L239" s="10">
        <f t="shared" si="18"/>
        <v>0.53433179699007372</v>
      </c>
      <c r="M239" s="10">
        <v>0.56134486071085488</v>
      </c>
      <c r="N239" s="10">
        <v>0.15684277937880242</v>
      </c>
      <c r="O239" s="201">
        <f t="shared" si="21"/>
        <v>0.15684277937880242</v>
      </c>
      <c r="P239" s="10">
        <f t="shared" si="19"/>
        <v>2.7056926679474866</v>
      </c>
      <c r="Q239" s="11">
        <f t="shared" si="22"/>
        <v>1.4850124412445043E-2</v>
      </c>
    </row>
    <row r="240" spans="1:17">
      <c r="A240" s="9">
        <f t="shared" si="23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>димвенканали!F240</f>
        <v>113.4</v>
      </c>
      <c r="G240" s="8"/>
      <c r="H240" s="8"/>
      <c r="I240" s="8">
        <v>3</v>
      </c>
      <c r="J240" s="11">
        <v>4.8030739673390963E-4</v>
      </c>
      <c r="K240" s="18">
        <f t="shared" si="20"/>
        <v>1.0898799231508165</v>
      </c>
      <c r="L240" s="10">
        <f t="shared" si="18"/>
        <v>0.40074884774255526</v>
      </c>
      <c r="M240" s="10">
        <v>0.42100864553314116</v>
      </c>
      <c r="N240" s="10">
        <v>0.1176320845341018</v>
      </c>
      <c r="O240" s="201">
        <f t="shared" si="21"/>
        <v>0.1176320845341018</v>
      </c>
      <c r="P240" s="10">
        <f t="shared" si="19"/>
        <v>2.029269500960615</v>
      </c>
      <c r="Q240" s="11">
        <f t="shared" si="22"/>
        <v>1.7894792777430467E-2</v>
      </c>
    </row>
    <row r="241" spans="1:17">
      <c r="A241" s="9">
        <f t="shared" si="23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>димвенканали!F241</f>
        <v>186.10000000000002</v>
      </c>
      <c r="G241" s="8"/>
      <c r="H241" s="8"/>
      <c r="I241" s="8">
        <v>3</v>
      </c>
      <c r="J241" s="11">
        <v>4.8030739673390963E-4</v>
      </c>
      <c r="K241" s="18">
        <f t="shared" si="20"/>
        <v>1.0898799231508165</v>
      </c>
      <c r="L241" s="10">
        <f t="shared" si="18"/>
        <v>0.40074884774255526</v>
      </c>
      <c r="M241" s="10">
        <v>0.42100864553314116</v>
      </c>
      <c r="N241" s="10">
        <v>0.1176320845341018</v>
      </c>
      <c r="O241" s="201">
        <f t="shared" si="21"/>
        <v>0.1176320845341018</v>
      </c>
      <c r="P241" s="10">
        <f t="shared" si="19"/>
        <v>2.029269500960615</v>
      </c>
      <c r="Q241" s="11">
        <f t="shared" si="22"/>
        <v>1.0904188613436941E-2</v>
      </c>
    </row>
    <row r="242" spans="1:17">
      <c r="A242" s="9">
        <f t="shared" si="23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>димвенканали!F242</f>
        <v>182.7</v>
      </c>
      <c r="G242" s="8"/>
      <c r="H242" s="8"/>
      <c r="I242" s="8">
        <v>4</v>
      </c>
      <c r="J242" s="11">
        <v>6.4040986231187955E-4</v>
      </c>
      <c r="K242" s="18">
        <f t="shared" si="20"/>
        <v>1.4531732308677554</v>
      </c>
      <c r="L242" s="10">
        <f t="shared" si="18"/>
        <v>0.53433179699007372</v>
      </c>
      <c r="M242" s="10">
        <v>0.56134486071085488</v>
      </c>
      <c r="N242" s="10">
        <v>0.15684277937880242</v>
      </c>
      <c r="O242" s="201">
        <f t="shared" si="21"/>
        <v>0.15684277937880242</v>
      </c>
      <c r="P242" s="10">
        <f t="shared" si="19"/>
        <v>2.7056926679474866</v>
      </c>
      <c r="Q242" s="11">
        <f t="shared" si="22"/>
        <v>1.4809483677873492E-2</v>
      </c>
    </row>
    <row r="243" spans="1:17">
      <c r="A243" s="9">
        <f t="shared" si="23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>димвенканали!F243</f>
        <v>76.3</v>
      </c>
      <c r="G243" s="8"/>
      <c r="H243" s="8"/>
      <c r="I243" s="8">
        <v>2</v>
      </c>
      <c r="J243" s="11">
        <v>3.2020493115593977E-4</v>
      </c>
      <c r="K243" s="18">
        <f t="shared" si="20"/>
        <v>0.7265866154338777</v>
      </c>
      <c r="L243" s="10">
        <f t="shared" si="18"/>
        <v>0.26716589849503686</v>
      </c>
      <c r="M243" s="10">
        <v>0.28067243035542744</v>
      </c>
      <c r="N243" s="10">
        <v>7.8421389689401211E-2</v>
      </c>
      <c r="O243" s="201">
        <f t="shared" si="21"/>
        <v>7.8421389689401211E-2</v>
      </c>
      <c r="P243" s="10">
        <f t="shared" si="19"/>
        <v>1.3528463339737433</v>
      </c>
      <c r="Q243" s="11">
        <f t="shared" si="22"/>
        <v>1.7730620366628355E-2</v>
      </c>
    </row>
    <row r="244" spans="1:17">
      <c r="A244" s="9">
        <f t="shared" si="23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>димвенканали!F244</f>
        <v>258.8</v>
      </c>
      <c r="G244" s="8"/>
      <c r="H244" s="8"/>
      <c r="I244" s="8">
        <v>6</v>
      </c>
      <c r="J244" s="11">
        <v>9.6061479346781927E-4</v>
      </c>
      <c r="K244" s="18">
        <f t="shared" si="20"/>
        <v>2.179759846301633</v>
      </c>
      <c r="L244" s="10">
        <f t="shared" ref="L244:L265" si="24">K244*0.3677</f>
        <v>0.80149769548511052</v>
      </c>
      <c r="M244" s="10">
        <v>0.84201729106628231</v>
      </c>
      <c r="N244" s="10">
        <v>0.2352641690682036</v>
      </c>
      <c r="O244" s="201">
        <f t="shared" si="21"/>
        <v>0.2352641690682036</v>
      </c>
      <c r="P244" s="10">
        <f t="shared" ref="P244:P265" si="25">K244+L244+M244+O244</f>
        <v>4.05853900192123</v>
      </c>
      <c r="Q244" s="11">
        <f t="shared" si="22"/>
        <v>1.5682144520561166E-2</v>
      </c>
    </row>
    <row r="245" spans="1:17">
      <c r="A245" s="9">
        <f t="shared" si="23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>димвенканали!F245</f>
        <v>164.85</v>
      </c>
      <c r="G245" s="8"/>
      <c r="H245" s="8"/>
      <c r="I245" s="8">
        <v>4</v>
      </c>
      <c r="J245" s="11">
        <v>6.4040986231187955E-4</v>
      </c>
      <c r="K245" s="18">
        <f t="shared" si="20"/>
        <v>1.4531732308677554</v>
      </c>
      <c r="L245" s="10">
        <f t="shared" si="24"/>
        <v>0.53433179699007372</v>
      </c>
      <c r="M245" s="10">
        <v>0.56134486071085488</v>
      </c>
      <c r="N245" s="10">
        <v>0.15684277937880242</v>
      </c>
      <c r="O245" s="201">
        <f t="shared" si="21"/>
        <v>0.15684277937880242</v>
      </c>
      <c r="P245" s="10">
        <f t="shared" si="25"/>
        <v>2.7056926679474866</v>
      </c>
      <c r="Q245" s="11">
        <f t="shared" si="22"/>
        <v>1.6413058343630493E-2</v>
      </c>
    </row>
    <row r="246" spans="1:17">
      <c r="A246" s="9">
        <f t="shared" si="23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>димвенканали!F246</f>
        <v>188.2</v>
      </c>
      <c r="G246" s="8"/>
      <c r="H246" s="8"/>
      <c r="I246" s="8">
        <v>4</v>
      </c>
      <c r="J246" s="11">
        <v>6.4040986231187955E-4</v>
      </c>
      <c r="K246" s="18">
        <f t="shared" si="20"/>
        <v>1.4531732308677554</v>
      </c>
      <c r="L246" s="10">
        <f t="shared" si="24"/>
        <v>0.53433179699007372</v>
      </c>
      <c r="M246" s="10">
        <v>0.56134486071085488</v>
      </c>
      <c r="N246" s="10">
        <v>0.15684277937880242</v>
      </c>
      <c r="O246" s="201">
        <f t="shared" si="21"/>
        <v>0.15684277937880242</v>
      </c>
      <c r="P246" s="10">
        <f t="shared" si="25"/>
        <v>2.7056926679474866</v>
      </c>
      <c r="Q246" s="11">
        <f t="shared" si="22"/>
        <v>1.4376687927457422E-2</v>
      </c>
    </row>
    <row r="247" spans="1:17">
      <c r="A247" s="9">
        <f t="shared" si="23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>димвенканали!F247</f>
        <v>146.69999999999999</v>
      </c>
      <c r="G247" s="8"/>
      <c r="H247" s="8"/>
      <c r="I247" s="8">
        <v>4</v>
      </c>
      <c r="J247" s="11">
        <v>6.4040986231187955E-4</v>
      </c>
      <c r="K247" s="18">
        <f t="shared" si="20"/>
        <v>1.4531732308677554</v>
      </c>
      <c r="L247" s="10">
        <f t="shared" si="24"/>
        <v>0.53433179699007372</v>
      </c>
      <c r="M247" s="10">
        <v>0.56134486071085488</v>
      </c>
      <c r="N247" s="10">
        <v>0.15684277937880242</v>
      </c>
      <c r="O247" s="201">
        <f t="shared" si="21"/>
        <v>0.15684277937880242</v>
      </c>
      <c r="P247" s="10">
        <f t="shared" si="25"/>
        <v>2.7056926679474866</v>
      </c>
      <c r="Q247" s="11">
        <f t="shared" si="22"/>
        <v>1.8443712801278028E-2</v>
      </c>
    </row>
    <row r="248" spans="1:17">
      <c r="A248" s="9">
        <f t="shared" si="23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>димвенканали!F248</f>
        <v>472.42</v>
      </c>
      <c r="G248" s="8"/>
      <c r="H248" s="8"/>
      <c r="I248" s="8">
        <v>9</v>
      </c>
      <c r="J248" s="11">
        <v>1.440922190201729E-3</v>
      </c>
      <c r="K248" s="18">
        <f t="shared" si="20"/>
        <v>3.2696397694524495</v>
      </c>
      <c r="L248" s="10">
        <f t="shared" si="24"/>
        <v>1.2022465432276657</v>
      </c>
      <c r="M248" s="10">
        <v>1.2630259365994234</v>
      </c>
      <c r="N248" s="10">
        <v>0.35289625360230542</v>
      </c>
      <c r="O248" s="201">
        <f t="shared" si="21"/>
        <v>0.35289625360230542</v>
      </c>
      <c r="P248" s="10">
        <f t="shared" si="25"/>
        <v>6.0878085028818445</v>
      </c>
      <c r="Q248" s="11">
        <f t="shared" si="22"/>
        <v>1.288643262961315E-2</v>
      </c>
    </row>
    <row r="249" spans="1:17">
      <c r="A249" s="9">
        <f t="shared" si="23"/>
        <v>244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>димвенканали!F249</f>
        <v>260.05</v>
      </c>
      <c r="G249" s="8"/>
      <c r="H249" s="8"/>
      <c r="I249" s="8">
        <v>6</v>
      </c>
      <c r="J249" s="11">
        <v>9.6061479346781927E-4</v>
      </c>
      <c r="K249" s="18">
        <f t="shared" si="20"/>
        <v>2.179759846301633</v>
      </c>
      <c r="L249" s="10">
        <f t="shared" si="24"/>
        <v>0.80149769548511052</v>
      </c>
      <c r="M249" s="10">
        <v>0.84201729106628231</v>
      </c>
      <c r="N249" s="10">
        <v>0.2352641690682036</v>
      </c>
      <c r="O249" s="201">
        <f t="shared" si="21"/>
        <v>0.2352641690682036</v>
      </c>
      <c r="P249" s="10">
        <f t="shared" si="25"/>
        <v>4.05853900192123</v>
      </c>
      <c r="Q249" s="11">
        <f t="shared" si="22"/>
        <v>1.5606764091217957E-2</v>
      </c>
    </row>
    <row r="250" spans="1:17">
      <c r="A250" s="9">
        <f t="shared" si="23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>димвенканали!F250</f>
        <v>233.91</v>
      </c>
      <c r="G250" s="8"/>
      <c r="H250" s="8"/>
      <c r="I250" s="8">
        <v>5</v>
      </c>
      <c r="J250" s="11">
        <v>8.0051232788984946E-4</v>
      </c>
      <c r="K250" s="18">
        <f t="shared" si="20"/>
        <v>1.8164665385846941</v>
      </c>
      <c r="L250" s="10">
        <f t="shared" si="24"/>
        <v>0.66791474623759206</v>
      </c>
      <c r="M250" s="10">
        <v>0.70168107588856865</v>
      </c>
      <c r="N250" s="10">
        <v>0.19605347422350303</v>
      </c>
      <c r="O250" s="201">
        <f t="shared" si="21"/>
        <v>0.19605347422350303</v>
      </c>
      <c r="P250" s="10">
        <f t="shared" si="25"/>
        <v>3.3821158349343579</v>
      </c>
      <c r="Q250" s="11">
        <f t="shared" si="22"/>
        <v>1.4459047646250087E-2</v>
      </c>
    </row>
    <row r="251" spans="1:17">
      <c r="A251" s="9">
        <f t="shared" si="23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>димвенканали!F251</f>
        <v>267.60000000000002</v>
      </c>
      <c r="G251" s="8"/>
      <c r="H251" s="8"/>
      <c r="I251" s="8">
        <v>5</v>
      </c>
      <c r="J251" s="11">
        <v>8.0051232788984946E-4</v>
      </c>
      <c r="K251" s="18">
        <f t="shared" si="20"/>
        <v>1.8164665385846941</v>
      </c>
      <c r="L251" s="10">
        <f t="shared" si="24"/>
        <v>0.66791474623759206</v>
      </c>
      <c r="M251" s="10">
        <v>0.70168107588856865</v>
      </c>
      <c r="N251" s="10">
        <v>0.19605347422350303</v>
      </c>
      <c r="O251" s="201">
        <f t="shared" si="21"/>
        <v>0.19605347422350303</v>
      </c>
      <c r="P251" s="10">
        <f t="shared" si="25"/>
        <v>3.3821158349343579</v>
      </c>
      <c r="Q251" s="11">
        <f t="shared" si="22"/>
        <v>1.2638698934732278E-2</v>
      </c>
    </row>
    <row r="252" spans="1:17">
      <c r="A252" s="9">
        <f t="shared" si="23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>димвенканали!F252</f>
        <v>214.65</v>
      </c>
      <c r="G252" s="8"/>
      <c r="H252" s="8"/>
      <c r="I252" s="8">
        <v>4</v>
      </c>
      <c r="J252" s="11">
        <v>6.4040986231187955E-4</v>
      </c>
      <c r="K252" s="18">
        <f t="shared" si="20"/>
        <v>1.4531732308677554</v>
      </c>
      <c r="L252" s="10">
        <f t="shared" si="24"/>
        <v>0.53433179699007372</v>
      </c>
      <c r="M252" s="10">
        <v>0.56134486071085488</v>
      </c>
      <c r="N252" s="10">
        <v>0.15684277937880242</v>
      </c>
      <c r="O252" s="201">
        <f t="shared" si="21"/>
        <v>0.15684277937880242</v>
      </c>
      <c r="P252" s="10">
        <f t="shared" si="25"/>
        <v>2.7056926679474866</v>
      </c>
      <c r="Q252" s="11">
        <f t="shared" si="22"/>
        <v>1.2605137050768631E-2</v>
      </c>
    </row>
    <row r="253" spans="1:17">
      <c r="A253" s="9">
        <f t="shared" si="23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>димвенканали!F253</f>
        <v>189.78</v>
      </c>
      <c r="G253" s="8"/>
      <c r="H253" s="8"/>
      <c r="I253" s="8">
        <v>3</v>
      </c>
      <c r="J253" s="11">
        <v>4.8030739673390963E-4</v>
      </c>
      <c r="K253" s="18">
        <f t="shared" si="20"/>
        <v>1.0898799231508165</v>
      </c>
      <c r="L253" s="10">
        <f t="shared" si="24"/>
        <v>0.40074884774255526</v>
      </c>
      <c r="M253" s="10">
        <v>0.42100864553314116</v>
      </c>
      <c r="N253" s="10">
        <v>0.1176320845341018</v>
      </c>
      <c r="O253" s="201">
        <f t="shared" si="21"/>
        <v>0.1176320845341018</v>
      </c>
      <c r="P253" s="10">
        <f t="shared" si="25"/>
        <v>2.029269500960615</v>
      </c>
      <c r="Q253" s="11">
        <f t="shared" si="22"/>
        <v>1.069274686985254E-2</v>
      </c>
    </row>
    <row r="254" spans="1:17">
      <c r="A254" s="9">
        <f t="shared" si="23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>димвенканали!F254</f>
        <v>406.04</v>
      </c>
      <c r="G254" s="8"/>
      <c r="H254" s="8"/>
      <c r="I254" s="8">
        <v>7</v>
      </c>
      <c r="J254" s="11">
        <v>1.1207172590457892E-3</v>
      </c>
      <c r="K254" s="18">
        <f t="shared" si="20"/>
        <v>2.5430531540185717</v>
      </c>
      <c r="L254" s="10">
        <f t="shared" si="24"/>
        <v>0.93508064473262886</v>
      </c>
      <c r="M254" s="10">
        <v>0.98235350624399598</v>
      </c>
      <c r="N254" s="10">
        <v>0.27447486391290421</v>
      </c>
      <c r="O254" s="201">
        <f t="shared" si="21"/>
        <v>0.27447486391290421</v>
      </c>
      <c r="P254" s="10">
        <f t="shared" si="25"/>
        <v>4.7349621689081012</v>
      </c>
      <c r="Q254" s="11">
        <f t="shared" si="22"/>
        <v>1.1661319497852677E-2</v>
      </c>
    </row>
    <row r="255" spans="1:17">
      <c r="A255" s="9">
        <f t="shared" si="23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>димвенканали!F255</f>
        <v>732.01</v>
      </c>
      <c r="G255" s="8"/>
      <c r="H255" s="8"/>
      <c r="I255" s="8">
        <v>10</v>
      </c>
      <c r="J255" s="11">
        <v>1.6010246557796989E-3</v>
      </c>
      <c r="K255" s="18">
        <f t="shared" si="20"/>
        <v>3.6329330771693882</v>
      </c>
      <c r="L255" s="10">
        <f t="shared" si="24"/>
        <v>1.3358294924751841</v>
      </c>
      <c r="M255" s="10">
        <v>1.4033621517771373</v>
      </c>
      <c r="N255" s="10">
        <v>0.39210694844700605</v>
      </c>
      <c r="O255" s="201">
        <f t="shared" si="21"/>
        <v>0.39210694844700605</v>
      </c>
      <c r="P255" s="10">
        <f t="shared" si="25"/>
        <v>6.7642316698687157</v>
      </c>
      <c r="Q255" s="11">
        <f t="shared" si="22"/>
        <v>9.2406274092822725E-3</v>
      </c>
    </row>
    <row r="256" spans="1:17">
      <c r="A256" s="9">
        <f t="shared" si="23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>димвенканали!F256</f>
        <v>985.05</v>
      </c>
      <c r="G256" s="8"/>
      <c r="H256" s="8"/>
      <c r="I256" s="8">
        <v>20</v>
      </c>
      <c r="J256" s="11">
        <v>3.2020493115593979E-3</v>
      </c>
      <c r="K256" s="18">
        <f t="shared" si="20"/>
        <v>7.2658661543387764</v>
      </c>
      <c r="L256" s="10">
        <f t="shared" si="24"/>
        <v>2.6716589849503682</v>
      </c>
      <c r="M256" s="10">
        <v>2.8067243035542746</v>
      </c>
      <c r="N256" s="10">
        <v>0.78421389689401211</v>
      </c>
      <c r="O256" s="201">
        <f t="shared" si="21"/>
        <v>0.78421389689401211</v>
      </c>
      <c r="P256" s="10">
        <f t="shared" si="25"/>
        <v>13.528463339737431</v>
      </c>
      <c r="Q256" s="11">
        <f t="shared" si="22"/>
        <v>1.3733783401591221E-2</v>
      </c>
    </row>
    <row r="257" spans="1:17">
      <c r="A257" s="9">
        <f t="shared" si="23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>димвенканали!F257</f>
        <v>589.46</v>
      </c>
      <c r="G257" s="8"/>
      <c r="H257" s="8"/>
      <c r="I257" s="8">
        <v>10</v>
      </c>
      <c r="J257" s="11">
        <v>1.6010246557796989E-3</v>
      </c>
      <c r="K257" s="18">
        <f t="shared" si="20"/>
        <v>3.6329330771693882</v>
      </c>
      <c r="L257" s="10">
        <f t="shared" si="24"/>
        <v>1.3358294924751841</v>
      </c>
      <c r="M257" s="10">
        <v>1.4033621517771373</v>
      </c>
      <c r="N257" s="10">
        <v>0.39210694844700605</v>
      </c>
      <c r="O257" s="201">
        <f t="shared" si="21"/>
        <v>0.39210694844700605</v>
      </c>
      <c r="P257" s="10">
        <f t="shared" si="25"/>
        <v>6.7642316698687157</v>
      </c>
      <c r="Q257" s="11">
        <f t="shared" si="22"/>
        <v>1.1475302259472594E-2</v>
      </c>
    </row>
    <row r="258" spans="1:17">
      <c r="A258" s="9">
        <f t="shared" si="23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>димвенканали!F258</f>
        <v>229.7</v>
      </c>
      <c r="G258" s="8"/>
      <c r="H258" s="8"/>
      <c r="I258" s="8">
        <v>9</v>
      </c>
      <c r="J258" s="11">
        <v>1.440922190201729E-3</v>
      </c>
      <c r="K258" s="18">
        <f t="shared" si="20"/>
        <v>3.2696397694524495</v>
      </c>
      <c r="L258" s="10">
        <f t="shared" si="24"/>
        <v>1.2022465432276657</v>
      </c>
      <c r="M258" s="10">
        <v>1.2630259365994234</v>
      </c>
      <c r="N258" s="10">
        <v>0.35289625360230542</v>
      </c>
      <c r="O258" s="201">
        <f t="shared" si="21"/>
        <v>0.35289625360230542</v>
      </c>
      <c r="P258" s="10">
        <f t="shared" si="25"/>
        <v>6.0878085028818445</v>
      </c>
      <c r="Q258" s="11">
        <f t="shared" si="22"/>
        <v>2.6503302145763366E-2</v>
      </c>
    </row>
    <row r="259" spans="1:17">
      <c r="A259" s="9">
        <f t="shared" si="23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>димвенканали!F259</f>
        <v>3064.9700000000003</v>
      </c>
      <c r="G259" s="8"/>
      <c r="H259" s="8"/>
      <c r="I259" s="8">
        <v>67</v>
      </c>
      <c r="J259" s="11">
        <v>1.0726865193723982E-2</v>
      </c>
      <c r="K259" s="18">
        <f t="shared" si="20"/>
        <v>24.340651617034901</v>
      </c>
      <c r="L259" s="10">
        <f t="shared" si="24"/>
        <v>8.950057599583733</v>
      </c>
      <c r="M259" s="10">
        <v>9.4025264169068183</v>
      </c>
      <c r="N259" s="10">
        <v>2.6271165545949402</v>
      </c>
      <c r="O259" s="201">
        <f t="shared" si="21"/>
        <v>2.6271165545949402</v>
      </c>
      <c r="P259" s="10">
        <f t="shared" si="25"/>
        <v>45.320352188120395</v>
      </c>
      <c r="Q259" s="11">
        <f t="shared" si="22"/>
        <v>1.4786556536644858E-2</v>
      </c>
    </row>
    <row r="260" spans="1:17">
      <c r="A260" s="9">
        <f t="shared" si="23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>димвенканали!F260</f>
        <v>3276.1600000000003</v>
      </c>
      <c r="G260" s="8"/>
      <c r="H260" s="8"/>
      <c r="I260" s="8">
        <v>82</v>
      </c>
      <c r="J260" s="11">
        <v>1.3128402177393531E-2</v>
      </c>
      <c r="K260" s="18">
        <f t="shared" si="20"/>
        <v>29.790051232788986</v>
      </c>
      <c r="L260" s="10">
        <f t="shared" si="24"/>
        <v>10.953801838296512</v>
      </c>
      <c r="M260" s="10">
        <v>11.507569644572525</v>
      </c>
      <c r="N260" s="10">
        <v>3.2152769772654497</v>
      </c>
      <c r="O260" s="201">
        <f t="shared" si="21"/>
        <v>3.2152769772654497</v>
      </c>
      <c r="P260" s="10">
        <f t="shared" si="25"/>
        <v>55.46669969292347</v>
      </c>
      <c r="Q260" s="11">
        <f t="shared" si="22"/>
        <v>1.6930400130922625E-2</v>
      </c>
    </row>
    <row r="261" spans="1:17" s="210" customFormat="1">
      <c r="A261" s="9">
        <f t="shared" si="23"/>
        <v>256</v>
      </c>
      <c r="B261" s="203" t="s">
        <v>1323</v>
      </c>
      <c r="C261" s="204">
        <v>1829.3</v>
      </c>
      <c r="D261" s="204">
        <v>222</v>
      </c>
      <c r="E261" s="204"/>
      <c r="F261" s="204">
        <f>димвенканали!F261</f>
        <v>2051.3000000000002</v>
      </c>
      <c r="G261" s="204">
        <v>1</v>
      </c>
      <c r="H261" s="204"/>
      <c r="I261" s="204">
        <v>31</v>
      </c>
      <c r="J261" s="205">
        <v>5.4992266712493559E-3</v>
      </c>
      <c r="K261" s="206">
        <f t="shared" ref="K261:K324" si="26">J261*$K$2</f>
        <v>12.478460216532051</v>
      </c>
      <c r="L261" s="200">
        <f t="shared" si="24"/>
        <v>4.5883298216188351</v>
      </c>
      <c r="M261" s="200">
        <v>1.4033621517771373</v>
      </c>
      <c r="N261" s="200">
        <v>0.39210694844700605</v>
      </c>
      <c r="O261" s="200">
        <f t="shared" ref="O261:O324" si="27">N261*$O$2</f>
        <v>0.39210694844700605</v>
      </c>
      <c r="P261" s="200">
        <f t="shared" si="25"/>
        <v>18.862259138375027</v>
      </c>
      <c r="Q261" s="205">
        <f t="shared" ref="Q261:Q324" si="28">P261/F261</f>
        <v>9.1952708713377001E-3</v>
      </c>
    </row>
    <row r="262" spans="1:17" s="210" customFormat="1">
      <c r="A262" s="9">
        <f t="shared" si="23"/>
        <v>257</v>
      </c>
      <c r="B262" s="203" t="s">
        <v>1324</v>
      </c>
      <c r="C262" s="204">
        <v>2200.46</v>
      </c>
      <c r="D262" s="204"/>
      <c r="E262" s="204"/>
      <c r="F262" s="204">
        <f>димвенканали!F262</f>
        <v>2200.46</v>
      </c>
      <c r="G262" s="204"/>
      <c r="H262" s="204"/>
      <c r="I262" s="204">
        <v>38</v>
      </c>
      <c r="J262" s="205">
        <v>6.5303316721086104E-3</v>
      </c>
      <c r="K262" s="206">
        <f t="shared" si="26"/>
        <v>14.818171507131812</v>
      </c>
      <c r="L262" s="200">
        <f t="shared" si="24"/>
        <v>5.448641663172368</v>
      </c>
      <c r="M262" s="200">
        <v>2.8067243035542746</v>
      </c>
      <c r="N262" s="200">
        <v>0.78421389689401211</v>
      </c>
      <c r="O262" s="200">
        <f t="shared" si="27"/>
        <v>0.78421389689401211</v>
      </c>
      <c r="P262" s="200">
        <f t="shared" si="25"/>
        <v>23.857751370752467</v>
      </c>
      <c r="Q262" s="205">
        <f t="shared" si="28"/>
        <v>1.0842165443022125E-2</v>
      </c>
    </row>
    <row r="263" spans="1:17" s="210" customFormat="1">
      <c r="A263" s="9">
        <f t="shared" si="23"/>
        <v>258</v>
      </c>
      <c r="B263" s="203" t="s">
        <v>1325</v>
      </c>
      <c r="C263" s="204">
        <v>1202.04</v>
      </c>
      <c r="D263" s="204"/>
      <c r="E263" s="204"/>
      <c r="F263" s="204">
        <f>димвенканали!F263</f>
        <v>1202.04</v>
      </c>
      <c r="G263" s="204"/>
      <c r="H263" s="204"/>
      <c r="I263" s="204">
        <v>20</v>
      </c>
      <c r="J263" s="205">
        <v>3.4370166695308476E-3</v>
      </c>
      <c r="K263" s="206">
        <f t="shared" si="26"/>
        <v>7.7990376353325326</v>
      </c>
      <c r="L263" s="200">
        <f t="shared" si="24"/>
        <v>2.8677061385117724</v>
      </c>
      <c r="M263" s="200">
        <v>1.4033621517771373</v>
      </c>
      <c r="N263" s="200">
        <v>0.39210694844700605</v>
      </c>
      <c r="O263" s="200">
        <f t="shared" si="27"/>
        <v>0.39210694844700605</v>
      </c>
      <c r="P263" s="200">
        <f t="shared" si="25"/>
        <v>12.462212874068449</v>
      </c>
      <c r="Q263" s="205">
        <f t="shared" si="28"/>
        <v>1.0367552555712331E-2</v>
      </c>
    </row>
    <row r="264" spans="1:17" s="210" customFormat="1">
      <c r="A264" s="9">
        <f t="shared" ref="A264:A327" si="29">A263+1</f>
        <v>259</v>
      </c>
      <c r="B264" s="203" t="s">
        <v>1326</v>
      </c>
      <c r="C264" s="204">
        <v>1991.48</v>
      </c>
      <c r="D264" s="204">
        <v>74</v>
      </c>
      <c r="E264" s="204"/>
      <c r="F264" s="204">
        <f>димвенканали!F264</f>
        <v>2065.48</v>
      </c>
      <c r="G264" s="204">
        <v>1</v>
      </c>
      <c r="H264" s="204"/>
      <c r="I264" s="204">
        <v>37</v>
      </c>
      <c r="J264" s="205">
        <v>6.5303316721086104E-3</v>
      </c>
      <c r="K264" s="206">
        <f t="shared" si="26"/>
        <v>14.818171507131812</v>
      </c>
      <c r="L264" s="200">
        <f t="shared" si="24"/>
        <v>5.448641663172368</v>
      </c>
      <c r="M264" s="200">
        <v>1.2630259365994234</v>
      </c>
      <c r="N264" s="200">
        <v>0.35289625360230542</v>
      </c>
      <c r="O264" s="200">
        <f t="shared" si="27"/>
        <v>0.35289625360230542</v>
      </c>
      <c r="P264" s="200">
        <f t="shared" si="25"/>
        <v>21.882735360505908</v>
      </c>
      <c r="Q264" s="205">
        <f t="shared" si="28"/>
        <v>1.0594503631362157E-2</v>
      </c>
    </row>
    <row r="265" spans="1:17" s="210" customFormat="1">
      <c r="A265" s="9">
        <f t="shared" si="29"/>
        <v>260</v>
      </c>
      <c r="B265" s="203" t="s">
        <v>1327</v>
      </c>
      <c r="C265" s="204">
        <v>179.2</v>
      </c>
      <c r="D265" s="204"/>
      <c r="E265" s="204"/>
      <c r="F265" s="204">
        <f>димвенканали!F265</f>
        <v>179.2</v>
      </c>
      <c r="G265" s="204"/>
      <c r="H265" s="204"/>
      <c r="I265" s="204">
        <v>5</v>
      </c>
      <c r="J265" s="205">
        <v>8.5925416738271191E-4</v>
      </c>
      <c r="K265" s="206">
        <f t="shared" si="26"/>
        <v>1.9497594088331331</v>
      </c>
      <c r="L265" s="200">
        <f t="shared" si="24"/>
        <v>0.71692653462794309</v>
      </c>
      <c r="M265" s="200">
        <v>9.4025264169068183</v>
      </c>
      <c r="N265" s="200">
        <v>2.6271165545949402</v>
      </c>
      <c r="O265" s="200">
        <f t="shared" si="27"/>
        <v>2.6271165545949402</v>
      </c>
      <c r="P265" s="200">
        <f t="shared" si="25"/>
        <v>14.696328914962834</v>
      </c>
      <c r="Q265" s="205">
        <f t="shared" si="28"/>
        <v>8.2010764034390823E-2</v>
      </c>
    </row>
    <row r="266" spans="1:17">
      <c r="A266" s="9">
        <f t="shared" si="29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>димвенканали!F266</f>
        <v>885.79</v>
      </c>
      <c r="G266" s="8"/>
      <c r="H266" s="8"/>
      <c r="I266" s="8">
        <v>19</v>
      </c>
      <c r="J266" s="11">
        <v>3.8696537678207742E-3</v>
      </c>
      <c r="K266" s="18">
        <f t="shared" si="26"/>
        <v>8.7807474541751542</v>
      </c>
      <c r="L266" s="10">
        <f t="shared" ref="L266:L329" si="30">K266*0.3677</f>
        <v>3.2286808389002046</v>
      </c>
      <c r="M266" s="10">
        <v>3.3919063136456211</v>
      </c>
      <c r="N266" s="10">
        <v>0.94771690427698585</v>
      </c>
      <c r="O266" s="201">
        <f t="shared" si="27"/>
        <v>0.94771690427698585</v>
      </c>
      <c r="P266" s="10">
        <f t="shared" ref="P266:P329" si="31">K266+L266+M266+O266</f>
        <v>16.349051510997967</v>
      </c>
      <c r="Q266" s="11">
        <f t="shared" si="28"/>
        <v>1.845702876640961E-2</v>
      </c>
    </row>
    <row r="267" spans="1:17">
      <c r="A267" s="9">
        <f t="shared" si="29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>димвенканали!F267</f>
        <v>530.1</v>
      </c>
      <c r="G267" s="8"/>
      <c r="H267" s="8"/>
      <c r="I267" s="8">
        <v>14</v>
      </c>
      <c r="J267" s="11">
        <v>2.8513238289205704E-3</v>
      </c>
      <c r="K267" s="18">
        <f t="shared" si="26"/>
        <v>6.470024439918534</v>
      </c>
      <c r="L267" s="10">
        <f t="shared" si="30"/>
        <v>2.3790279865580453</v>
      </c>
      <c r="M267" s="10">
        <v>2.4992993890020365</v>
      </c>
      <c r="N267" s="10">
        <v>0.69831771894093686</v>
      </c>
      <c r="O267" s="201">
        <f t="shared" si="27"/>
        <v>0.69831771894093686</v>
      </c>
      <c r="P267" s="10">
        <f t="shared" si="31"/>
        <v>12.046669534419552</v>
      </c>
      <c r="Q267" s="11">
        <f t="shared" si="28"/>
        <v>2.2725277371098945E-2</v>
      </c>
    </row>
    <row r="268" spans="1:17">
      <c r="A268" s="9">
        <f t="shared" si="29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>димвенканали!F268</f>
        <v>543.29999999999995</v>
      </c>
      <c r="G268" s="8"/>
      <c r="H268" s="8"/>
      <c r="I268" s="8">
        <v>14</v>
      </c>
      <c r="J268" s="11">
        <v>2.8513238289205704E-3</v>
      </c>
      <c r="K268" s="18">
        <f t="shared" si="26"/>
        <v>6.470024439918534</v>
      </c>
      <c r="L268" s="10">
        <f t="shared" si="30"/>
        <v>2.3790279865580453</v>
      </c>
      <c r="M268" s="10">
        <v>2.4992993890020365</v>
      </c>
      <c r="N268" s="10">
        <v>0.69831771894093686</v>
      </c>
      <c r="O268" s="201">
        <f t="shared" si="27"/>
        <v>0.69831771894093686</v>
      </c>
      <c r="P268" s="10">
        <f t="shared" si="31"/>
        <v>12.046669534419552</v>
      </c>
      <c r="Q268" s="11">
        <f t="shared" si="28"/>
        <v>2.2173144734804993E-2</v>
      </c>
    </row>
    <row r="269" spans="1:17">
      <c r="A269" s="9">
        <f t="shared" si="29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>димвенканали!F269</f>
        <v>453.6</v>
      </c>
      <c r="G269" s="8"/>
      <c r="H269" s="8"/>
      <c r="I269" s="8">
        <v>12</v>
      </c>
      <c r="J269" s="11">
        <v>2.443991853360489E-3</v>
      </c>
      <c r="K269" s="18">
        <f t="shared" si="26"/>
        <v>5.5457352342158863</v>
      </c>
      <c r="L269" s="10">
        <f t="shared" si="30"/>
        <v>2.0391668456211813</v>
      </c>
      <c r="M269" s="10">
        <v>2.1422566191446029</v>
      </c>
      <c r="N269" s="10">
        <v>0.59855804480651731</v>
      </c>
      <c r="O269" s="201">
        <f t="shared" si="27"/>
        <v>0.59855804480651731</v>
      </c>
      <c r="P269" s="10">
        <f t="shared" si="31"/>
        <v>10.325716743788188</v>
      </c>
      <c r="Q269" s="11">
        <f t="shared" si="28"/>
        <v>2.2763925802002177E-2</v>
      </c>
    </row>
    <row r="270" spans="1:17">
      <c r="A270" s="9">
        <f t="shared" si="29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>димвенканали!F270</f>
        <v>442.1</v>
      </c>
      <c r="G270" s="8"/>
      <c r="H270" s="8"/>
      <c r="I270" s="8">
        <v>13</v>
      </c>
      <c r="J270" s="11">
        <v>2.6476578411405295E-3</v>
      </c>
      <c r="K270" s="18">
        <f t="shared" si="26"/>
        <v>6.0078798370672102</v>
      </c>
      <c r="L270" s="10">
        <f t="shared" si="30"/>
        <v>2.2090974160896133</v>
      </c>
      <c r="M270" s="10">
        <v>2.3207780040733197</v>
      </c>
      <c r="N270" s="10">
        <v>0.64843788187372708</v>
      </c>
      <c r="O270" s="201">
        <f t="shared" si="27"/>
        <v>0.64843788187372708</v>
      </c>
      <c r="P270" s="10">
        <f t="shared" si="31"/>
        <v>11.186193139103871</v>
      </c>
      <c r="Q270" s="11">
        <f t="shared" si="28"/>
        <v>2.5302404748029566E-2</v>
      </c>
    </row>
    <row r="271" spans="1:17">
      <c r="A271" s="9">
        <f t="shared" si="29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>димвенканали!F271</f>
        <v>560.20000000000005</v>
      </c>
      <c r="G271" s="8"/>
      <c r="H271" s="8"/>
      <c r="I271" s="8">
        <v>16</v>
      </c>
      <c r="J271" s="11">
        <v>3.2586558044806519E-3</v>
      </c>
      <c r="K271" s="18">
        <f t="shared" si="26"/>
        <v>7.3943136456211818</v>
      </c>
      <c r="L271" s="10">
        <f t="shared" si="30"/>
        <v>2.7188891274949087</v>
      </c>
      <c r="M271" s="10">
        <v>2.8563421588594706</v>
      </c>
      <c r="N271" s="10">
        <v>0.79807739307535641</v>
      </c>
      <c r="O271" s="201">
        <f t="shared" si="27"/>
        <v>0.79807739307535641</v>
      </c>
      <c r="P271" s="10">
        <f t="shared" si="31"/>
        <v>13.767622325050917</v>
      </c>
      <c r="Q271" s="11">
        <f t="shared" si="28"/>
        <v>2.4576262629508953E-2</v>
      </c>
    </row>
    <row r="272" spans="1:17">
      <c r="A272" s="9">
        <f t="shared" si="29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>димвенканали!F272</f>
        <v>522.29999999999995</v>
      </c>
      <c r="G272" s="8"/>
      <c r="H272" s="8"/>
      <c r="I272" s="8">
        <v>9</v>
      </c>
      <c r="J272" s="11">
        <v>1.8329938900203666E-3</v>
      </c>
      <c r="K272" s="18">
        <f t="shared" si="26"/>
        <v>4.1593014256619147</v>
      </c>
      <c r="L272" s="10">
        <f t="shared" si="30"/>
        <v>1.5293751342158861</v>
      </c>
      <c r="M272" s="10">
        <v>1.6066924643584521</v>
      </c>
      <c r="N272" s="10">
        <v>0.44891853360488798</v>
      </c>
      <c r="O272" s="201">
        <f t="shared" si="27"/>
        <v>0.44891853360488798</v>
      </c>
      <c r="P272" s="10">
        <f t="shared" si="31"/>
        <v>7.7442875578411412</v>
      </c>
      <c r="Q272" s="11">
        <f t="shared" si="28"/>
        <v>1.4827278494813597E-2</v>
      </c>
    </row>
    <row r="273" spans="1:17">
      <c r="A273" s="9">
        <f t="shared" si="29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>димвенканали!F273</f>
        <v>831.1</v>
      </c>
      <c r="G273" s="8"/>
      <c r="H273" s="8"/>
      <c r="I273" s="8">
        <v>16</v>
      </c>
      <c r="J273" s="11">
        <v>3.2586558044806519E-3</v>
      </c>
      <c r="K273" s="18">
        <f t="shared" si="26"/>
        <v>7.3943136456211818</v>
      </c>
      <c r="L273" s="10">
        <f t="shared" si="30"/>
        <v>2.7188891274949087</v>
      </c>
      <c r="M273" s="10">
        <v>2.8563421588594706</v>
      </c>
      <c r="N273" s="10">
        <v>0.79807739307535641</v>
      </c>
      <c r="O273" s="201">
        <f t="shared" si="27"/>
        <v>0.79807739307535641</v>
      </c>
      <c r="P273" s="10">
        <f t="shared" si="31"/>
        <v>13.767622325050917</v>
      </c>
      <c r="Q273" s="11">
        <f t="shared" si="28"/>
        <v>1.6565542443810512E-2</v>
      </c>
    </row>
    <row r="274" spans="1:17">
      <c r="A274" s="9">
        <f t="shared" si="29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>димвенканали!F274</f>
        <v>778.5</v>
      </c>
      <c r="G274" s="8"/>
      <c r="H274" s="8"/>
      <c r="I274" s="8">
        <v>15</v>
      </c>
      <c r="J274" s="11">
        <v>3.0549898167006109E-3</v>
      </c>
      <c r="K274" s="18">
        <f t="shared" si="26"/>
        <v>6.9321690427698579</v>
      </c>
      <c r="L274" s="10">
        <f t="shared" si="30"/>
        <v>2.5489585570264768</v>
      </c>
      <c r="M274" s="10">
        <v>2.6778207739307534</v>
      </c>
      <c r="N274" s="10">
        <v>0.74819755600814664</v>
      </c>
      <c r="O274" s="201">
        <f t="shared" si="27"/>
        <v>0.74819755600814664</v>
      </c>
      <c r="P274" s="10">
        <f t="shared" si="31"/>
        <v>12.907145929735234</v>
      </c>
      <c r="Q274" s="11">
        <f t="shared" si="28"/>
        <v>1.6579506653481353E-2</v>
      </c>
    </row>
    <row r="275" spans="1:17">
      <c r="A275" s="9">
        <f t="shared" si="29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>димвенканали!F275</f>
        <v>791.9</v>
      </c>
      <c r="G275" s="8"/>
      <c r="H275" s="8"/>
      <c r="I275" s="8">
        <v>18</v>
      </c>
      <c r="J275" s="11">
        <v>3.6659877800407333E-3</v>
      </c>
      <c r="K275" s="18">
        <f t="shared" si="26"/>
        <v>8.3186028513238295</v>
      </c>
      <c r="L275" s="10">
        <f t="shared" si="30"/>
        <v>3.0587502684317722</v>
      </c>
      <c r="M275" s="10">
        <v>3.2133849287169043</v>
      </c>
      <c r="N275" s="10">
        <v>0.89783706720977596</v>
      </c>
      <c r="O275" s="201">
        <f t="shared" si="27"/>
        <v>0.89783706720977596</v>
      </c>
      <c r="P275" s="10">
        <f t="shared" si="31"/>
        <v>15.488575115682282</v>
      </c>
      <c r="Q275" s="11">
        <f t="shared" si="28"/>
        <v>1.9558751251019427E-2</v>
      </c>
    </row>
    <row r="276" spans="1:17">
      <c r="A276" s="9">
        <f t="shared" si="29"/>
        <v>271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>димвенканали!F276</f>
        <v>397</v>
      </c>
      <c r="G276" s="8"/>
      <c r="H276" s="8"/>
      <c r="I276" s="8">
        <v>8</v>
      </c>
      <c r="J276" s="11">
        <v>1.6293279022403259E-3</v>
      </c>
      <c r="K276" s="18">
        <f t="shared" si="26"/>
        <v>3.6971568228105909</v>
      </c>
      <c r="L276" s="10">
        <f t="shared" si="30"/>
        <v>1.3594445637474544</v>
      </c>
      <c r="M276" s="10">
        <v>1.4281710794297353</v>
      </c>
      <c r="N276" s="10">
        <v>0.39903869653767821</v>
      </c>
      <c r="O276" s="201">
        <f t="shared" si="27"/>
        <v>0.39903869653767821</v>
      </c>
      <c r="P276" s="10">
        <f t="shared" si="31"/>
        <v>6.8838111625254585</v>
      </c>
      <c r="Q276" s="11">
        <f t="shared" si="28"/>
        <v>1.7339574716688812E-2</v>
      </c>
    </row>
    <row r="277" spans="1:17">
      <c r="A277" s="9">
        <f t="shared" si="29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>димвенканали!F277</f>
        <v>442.3</v>
      </c>
      <c r="G277" s="8"/>
      <c r="H277" s="8"/>
      <c r="I277" s="8">
        <v>8</v>
      </c>
      <c r="J277" s="11">
        <v>1.6293279022403259E-3</v>
      </c>
      <c r="K277" s="18">
        <f t="shared" si="26"/>
        <v>3.6971568228105909</v>
      </c>
      <c r="L277" s="10">
        <f t="shared" si="30"/>
        <v>1.3594445637474544</v>
      </c>
      <c r="M277" s="10">
        <v>1.4281710794297353</v>
      </c>
      <c r="N277" s="10">
        <v>0.39903869653767821</v>
      </c>
      <c r="O277" s="201">
        <f t="shared" si="27"/>
        <v>0.39903869653767821</v>
      </c>
      <c r="P277" s="10">
        <f t="shared" si="31"/>
        <v>6.8838111625254585</v>
      </c>
      <c r="Q277" s="11">
        <f t="shared" si="28"/>
        <v>1.5563669822576211E-2</v>
      </c>
    </row>
    <row r="278" spans="1:17">
      <c r="A278" s="9">
        <f t="shared" si="29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>димвенканали!F278</f>
        <v>484.7</v>
      </c>
      <c r="G278" s="8"/>
      <c r="H278" s="8"/>
      <c r="I278" s="8">
        <v>9</v>
      </c>
      <c r="J278" s="11">
        <v>1.8329938900203666E-3</v>
      </c>
      <c r="K278" s="18">
        <f t="shared" si="26"/>
        <v>4.1593014256619147</v>
      </c>
      <c r="L278" s="10">
        <f t="shared" si="30"/>
        <v>1.5293751342158861</v>
      </c>
      <c r="M278" s="10">
        <v>1.6066924643584521</v>
      </c>
      <c r="N278" s="10">
        <v>0.44891853360488798</v>
      </c>
      <c r="O278" s="201">
        <f t="shared" si="27"/>
        <v>0.44891853360488798</v>
      </c>
      <c r="P278" s="10">
        <f t="shared" si="31"/>
        <v>7.7442875578411412</v>
      </c>
      <c r="Q278" s="11">
        <f t="shared" si="28"/>
        <v>1.5977486193194019E-2</v>
      </c>
    </row>
    <row r="279" spans="1:17">
      <c r="A279" s="9">
        <f t="shared" si="29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>димвенканали!F279</f>
        <v>554.70000000000005</v>
      </c>
      <c r="G279" s="8"/>
      <c r="H279" s="8"/>
      <c r="I279" s="8">
        <v>11</v>
      </c>
      <c r="J279" s="11">
        <v>2.2403258655804481E-3</v>
      </c>
      <c r="K279" s="18">
        <f t="shared" si="26"/>
        <v>5.0835906313645625</v>
      </c>
      <c r="L279" s="10">
        <f t="shared" si="30"/>
        <v>1.8692362751527498</v>
      </c>
      <c r="M279" s="10">
        <v>1.9637352342158858</v>
      </c>
      <c r="N279" s="10">
        <v>0.54867820773930753</v>
      </c>
      <c r="O279" s="201">
        <f t="shared" si="27"/>
        <v>0.54867820773930753</v>
      </c>
      <c r="P279" s="10">
        <f t="shared" si="31"/>
        <v>9.4652403484725056</v>
      </c>
      <c r="Q279" s="11">
        <f t="shared" si="28"/>
        <v>1.7063710741792869E-2</v>
      </c>
    </row>
    <row r="280" spans="1:17">
      <c r="A280" s="9">
        <f t="shared" si="29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>димвенканали!F280</f>
        <v>380.3</v>
      </c>
      <c r="G280" s="8"/>
      <c r="H280" s="8"/>
      <c r="I280" s="8">
        <v>9</v>
      </c>
      <c r="J280" s="11">
        <v>1.8329938900203666E-3</v>
      </c>
      <c r="K280" s="18">
        <f t="shared" si="26"/>
        <v>4.1593014256619147</v>
      </c>
      <c r="L280" s="10">
        <f t="shared" si="30"/>
        <v>1.5293751342158861</v>
      </c>
      <c r="M280" s="10">
        <v>1.6066924643584521</v>
      </c>
      <c r="N280" s="10">
        <v>0.44891853360488798</v>
      </c>
      <c r="O280" s="201">
        <f t="shared" si="27"/>
        <v>0.44891853360488798</v>
      </c>
      <c r="P280" s="10">
        <f t="shared" si="31"/>
        <v>7.7442875578411412</v>
      </c>
      <c r="Q280" s="11">
        <f t="shared" si="28"/>
        <v>2.0363627551514964E-2</v>
      </c>
    </row>
    <row r="281" spans="1:17">
      <c r="A281" s="9">
        <f t="shared" si="29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>димвенканали!F281</f>
        <v>372</v>
      </c>
      <c r="G281" s="8"/>
      <c r="H281" s="8"/>
      <c r="I281" s="8">
        <v>6</v>
      </c>
      <c r="J281" s="11">
        <v>1.2219959266802445E-3</v>
      </c>
      <c r="K281" s="18">
        <f t="shared" si="26"/>
        <v>2.7728676171079432</v>
      </c>
      <c r="L281" s="10">
        <f t="shared" si="30"/>
        <v>1.0195834228105907</v>
      </c>
      <c r="M281" s="10">
        <v>1.0711283095723014</v>
      </c>
      <c r="N281" s="10">
        <v>0.29927902240325865</v>
      </c>
      <c r="O281" s="201">
        <f t="shared" si="27"/>
        <v>0.29927902240325865</v>
      </c>
      <c r="P281" s="10">
        <f t="shared" si="31"/>
        <v>5.1628583718940941</v>
      </c>
      <c r="Q281" s="11">
        <f t="shared" si="28"/>
        <v>1.3878651537349716E-2</v>
      </c>
    </row>
    <row r="282" spans="1:17">
      <c r="A282" s="9">
        <f t="shared" si="29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>димвенканали!F282</f>
        <v>367.70000000000005</v>
      </c>
      <c r="G282" s="8"/>
      <c r="H282" s="8"/>
      <c r="I282" s="8">
        <v>6</v>
      </c>
      <c r="J282" s="11">
        <v>1.2219959266802445E-3</v>
      </c>
      <c r="K282" s="18">
        <f t="shared" si="26"/>
        <v>2.7728676171079432</v>
      </c>
      <c r="L282" s="10">
        <f t="shared" si="30"/>
        <v>1.0195834228105907</v>
      </c>
      <c r="M282" s="10">
        <v>1.0711283095723014</v>
      </c>
      <c r="N282" s="10">
        <v>0.29927902240325865</v>
      </c>
      <c r="O282" s="201">
        <f t="shared" si="27"/>
        <v>0.29927902240325865</v>
      </c>
      <c r="P282" s="10">
        <f t="shared" si="31"/>
        <v>5.1628583718940941</v>
      </c>
      <c r="Q282" s="11">
        <f t="shared" si="28"/>
        <v>1.404095287433803E-2</v>
      </c>
    </row>
    <row r="283" spans="1:17">
      <c r="A283" s="9">
        <f t="shared" si="29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>димвенканали!F283</f>
        <v>246.5</v>
      </c>
      <c r="G283" s="8"/>
      <c r="H283" s="8"/>
      <c r="I283" s="8">
        <v>6</v>
      </c>
      <c r="J283" s="11">
        <v>1.2219959266802445E-3</v>
      </c>
      <c r="K283" s="18">
        <f t="shared" si="26"/>
        <v>2.7728676171079432</v>
      </c>
      <c r="L283" s="10">
        <f t="shared" si="30"/>
        <v>1.0195834228105907</v>
      </c>
      <c r="M283" s="10">
        <v>1.0711283095723014</v>
      </c>
      <c r="N283" s="10">
        <v>0.29927902240325865</v>
      </c>
      <c r="O283" s="201">
        <f t="shared" si="27"/>
        <v>0.29927902240325865</v>
      </c>
      <c r="P283" s="10">
        <f t="shared" si="31"/>
        <v>5.1628583718940941</v>
      </c>
      <c r="Q283" s="11">
        <f t="shared" si="28"/>
        <v>2.0944658709509508E-2</v>
      </c>
    </row>
    <row r="284" spans="1:17">
      <c r="A284" s="9">
        <f t="shared" si="29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>димвенканали!F284</f>
        <v>255.7</v>
      </c>
      <c r="G284" s="8"/>
      <c r="H284" s="8"/>
      <c r="I284" s="8">
        <v>5</v>
      </c>
      <c r="J284" s="11">
        <v>1.0183299389002038E-3</v>
      </c>
      <c r="K284" s="18">
        <f t="shared" si="26"/>
        <v>2.3107230142566197</v>
      </c>
      <c r="L284" s="10">
        <f t="shared" si="30"/>
        <v>0.84965285234215915</v>
      </c>
      <c r="M284" s="10">
        <v>0.8926069246435846</v>
      </c>
      <c r="N284" s="10">
        <v>0.24939918533604891</v>
      </c>
      <c r="O284" s="201">
        <f t="shared" si="27"/>
        <v>0.24939918533604891</v>
      </c>
      <c r="P284" s="10">
        <f t="shared" si="31"/>
        <v>4.3023819765784124</v>
      </c>
      <c r="Q284" s="11">
        <f t="shared" si="28"/>
        <v>1.6825897444577288E-2</v>
      </c>
    </row>
    <row r="285" spans="1:17">
      <c r="A285" s="9">
        <f t="shared" si="29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>димвенканали!F285</f>
        <v>460.8</v>
      </c>
      <c r="G285" s="8"/>
      <c r="H285" s="8"/>
      <c r="I285" s="8">
        <v>10</v>
      </c>
      <c r="J285" s="11">
        <v>2.0366598778004076E-3</v>
      </c>
      <c r="K285" s="18">
        <f t="shared" si="26"/>
        <v>4.6214460285132395</v>
      </c>
      <c r="L285" s="10">
        <f t="shared" si="30"/>
        <v>1.6993057046843183</v>
      </c>
      <c r="M285" s="10">
        <v>1.7852138492871692</v>
      </c>
      <c r="N285" s="10">
        <v>0.49879837067209781</v>
      </c>
      <c r="O285" s="201">
        <f t="shared" si="27"/>
        <v>0.49879837067209781</v>
      </c>
      <c r="P285" s="10">
        <f t="shared" si="31"/>
        <v>8.6047639531568247</v>
      </c>
      <c r="Q285" s="11">
        <f t="shared" si="28"/>
        <v>1.8673532884454915E-2</v>
      </c>
    </row>
    <row r="286" spans="1:17">
      <c r="A286" s="9">
        <f t="shared" si="29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>димвенканали!F286</f>
        <v>473.6</v>
      </c>
      <c r="G286" s="8"/>
      <c r="H286" s="8"/>
      <c r="I286" s="8">
        <v>9</v>
      </c>
      <c r="J286" s="11">
        <v>1.8329938900203666E-3</v>
      </c>
      <c r="K286" s="18">
        <f t="shared" si="26"/>
        <v>4.1593014256619147</v>
      </c>
      <c r="L286" s="10">
        <f t="shared" si="30"/>
        <v>1.5293751342158861</v>
      </c>
      <c r="M286" s="10">
        <v>1.6066924643584521</v>
      </c>
      <c r="N286" s="10">
        <v>0.44891853360488798</v>
      </c>
      <c r="O286" s="201">
        <f t="shared" si="27"/>
        <v>0.44891853360488798</v>
      </c>
      <c r="P286" s="10">
        <f t="shared" si="31"/>
        <v>7.7442875578411412</v>
      </c>
      <c r="Q286" s="11">
        <f t="shared" si="28"/>
        <v>1.6351958525847005E-2</v>
      </c>
    </row>
    <row r="287" spans="1:17">
      <c r="A287" s="9">
        <f t="shared" si="29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>димвенканали!F287</f>
        <v>500.2</v>
      </c>
      <c r="G287" s="8"/>
      <c r="H287" s="8"/>
      <c r="I287" s="8">
        <v>10</v>
      </c>
      <c r="J287" s="11">
        <v>2.0366598778004076E-3</v>
      </c>
      <c r="K287" s="18">
        <f t="shared" si="26"/>
        <v>4.6214460285132395</v>
      </c>
      <c r="L287" s="10">
        <f t="shared" si="30"/>
        <v>1.6993057046843183</v>
      </c>
      <c r="M287" s="10">
        <v>1.7852138492871692</v>
      </c>
      <c r="N287" s="10">
        <v>0.49879837067209781</v>
      </c>
      <c r="O287" s="201">
        <f t="shared" si="27"/>
        <v>0.49879837067209781</v>
      </c>
      <c r="P287" s="10">
        <f t="shared" si="31"/>
        <v>8.6047639531568247</v>
      </c>
      <c r="Q287" s="11">
        <f t="shared" si="28"/>
        <v>1.720264684757462E-2</v>
      </c>
    </row>
    <row r="288" spans="1:17">
      <c r="A288" s="9">
        <f t="shared" si="29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>димвенканали!F288</f>
        <v>640.4</v>
      </c>
      <c r="G288" s="8"/>
      <c r="H288" s="8"/>
      <c r="I288" s="8">
        <v>15</v>
      </c>
      <c r="J288" s="11">
        <v>3.0549898167006109E-3</v>
      </c>
      <c r="K288" s="18">
        <f t="shared" si="26"/>
        <v>6.9321690427698579</v>
      </c>
      <c r="L288" s="10">
        <f t="shared" si="30"/>
        <v>2.5489585570264768</v>
      </c>
      <c r="M288" s="10">
        <v>2.6778207739307534</v>
      </c>
      <c r="N288" s="10">
        <v>0.74819755600814664</v>
      </c>
      <c r="O288" s="201">
        <f t="shared" si="27"/>
        <v>0.74819755600814664</v>
      </c>
      <c r="P288" s="10">
        <f t="shared" si="31"/>
        <v>12.907145929735234</v>
      </c>
      <c r="Q288" s="11">
        <f t="shared" si="28"/>
        <v>2.0154818753490372E-2</v>
      </c>
    </row>
    <row r="289" spans="1:17">
      <c r="A289" s="9">
        <f t="shared" si="29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>димвенканали!F289</f>
        <v>525.6</v>
      </c>
      <c r="G289" s="8"/>
      <c r="H289" s="8"/>
      <c r="I289" s="8">
        <v>12</v>
      </c>
      <c r="J289" s="11">
        <v>2.443991853360489E-3</v>
      </c>
      <c r="K289" s="18">
        <f t="shared" si="26"/>
        <v>5.5457352342158863</v>
      </c>
      <c r="L289" s="10">
        <f t="shared" si="30"/>
        <v>2.0391668456211813</v>
      </c>
      <c r="M289" s="10">
        <v>2.1422566191446029</v>
      </c>
      <c r="N289" s="10">
        <v>0.59855804480651731</v>
      </c>
      <c r="O289" s="201">
        <f t="shared" si="27"/>
        <v>0.59855804480651731</v>
      </c>
      <c r="P289" s="10">
        <f t="shared" si="31"/>
        <v>10.325716743788188</v>
      </c>
      <c r="Q289" s="11">
        <f t="shared" si="28"/>
        <v>1.9645579801727906E-2</v>
      </c>
    </row>
    <row r="290" spans="1:17">
      <c r="A290" s="9">
        <f t="shared" si="29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>димвенканали!F290</f>
        <v>631.6</v>
      </c>
      <c r="G290" s="8"/>
      <c r="H290" s="8"/>
      <c r="I290" s="8">
        <v>13</v>
      </c>
      <c r="J290" s="11">
        <v>2.6476578411405295E-3</v>
      </c>
      <c r="K290" s="18">
        <f t="shared" si="26"/>
        <v>6.0078798370672102</v>
      </c>
      <c r="L290" s="10">
        <f t="shared" si="30"/>
        <v>2.2090974160896133</v>
      </c>
      <c r="M290" s="10">
        <v>2.3207780040733197</v>
      </c>
      <c r="N290" s="10">
        <v>0.64843788187372708</v>
      </c>
      <c r="O290" s="201">
        <f t="shared" si="27"/>
        <v>0.64843788187372708</v>
      </c>
      <c r="P290" s="10">
        <f t="shared" si="31"/>
        <v>11.186193139103871</v>
      </c>
      <c r="Q290" s="11">
        <f t="shared" si="28"/>
        <v>1.7710882107510879E-2</v>
      </c>
    </row>
    <row r="291" spans="1:17">
      <c r="A291" s="9">
        <f t="shared" si="29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>димвенканали!F291</f>
        <v>508.9</v>
      </c>
      <c r="G291" s="8"/>
      <c r="H291" s="8"/>
      <c r="I291" s="8">
        <v>16</v>
      </c>
      <c r="J291" s="11">
        <v>3.2586558044806519E-3</v>
      </c>
      <c r="K291" s="18">
        <f t="shared" si="26"/>
        <v>7.3943136456211818</v>
      </c>
      <c r="L291" s="10">
        <f t="shared" si="30"/>
        <v>2.7188891274949087</v>
      </c>
      <c r="M291" s="10">
        <v>2.8563421588594706</v>
      </c>
      <c r="N291" s="10">
        <v>0.79807739307535641</v>
      </c>
      <c r="O291" s="201">
        <f t="shared" si="27"/>
        <v>0.79807739307535641</v>
      </c>
      <c r="P291" s="10">
        <f t="shared" si="31"/>
        <v>13.767622325050917</v>
      </c>
      <c r="Q291" s="11">
        <f t="shared" si="28"/>
        <v>2.7053688986148395E-2</v>
      </c>
    </row>
    <row r="292" spans="1:17">
      <c r="A292" s="9">
        <f t="shared" si="29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>димвенканали!F292</f>
        <v>574.5</v>
      </c>
      <c r="G292" s="8"/>
      <c r="H292" s="8"/>
      <c r="I292" s="8">
        <v>18</v>
      </c>
      <c r="J292" s="11">
        <v>3.6659877800407333E-3</v>
      </c>
      <c r="K292" s="18">
        <f t="shared" si="26"/>
        <v>8.3186028513238295</v>
      </c>
      <c r="L292" s="10">
        <f t="shared" si="30"/>
        <v>3.0587502684317722</v>
      </c>
      <c r="M292" s="10">
        <v>3.2133849287169043</v>
      </c>
      <c r="N292" s="10">
        <v>0.89783706720977596</v>
      </c>
      <c r="O292" s="201">
        <f t="shared" si="27"/>
        <v>0.89783706720977596</v>
      </c>
      <c r="P292" s="10">
        <f t="shared" si="31"/>
        <v>15.488575115682282</v>
      </c>
      <c r="Q292" s="11">
        <f t="shared" si="28"/>
        <v>2.6960095936783782E-2</v>
      </c>
    </row>
    <row r="293" spans="1:17">
      <c r="A293" s="9">
        <f t="shared" si="29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>димвенканали!F293</f>
        <v>944.72</v>
      </c>
      <c r="G293" s="8"/>
      <c r="H293" s="8"/>
      <c r="I293" s="8">
        <v>26</v>
      </c>
      <c r="J293" s="11">
        <v>5.295315682281059E-3</v>
      </c>
      <c r="K293" s="18">
        <f t="shared" si="26"/>
        <v>12.01575967413442</v>
      </c>
      <c r="L293" s="10">
        <f t="shared" si="30"/>
        <v>4.4181948321792266</v>
      </c>
      <c r="M293" s="10">
        <v>4.6415560081466394</v>
      </c>
      <c r="N293" s="10">
        <v>1.2968757637474542</v>
      </c>
      <c r="O293" s="201">
        <f t="shared" si="27"/>
        <v>1.2968757637474542</v>
      </c>
      <c r="P293" s="10">
        <f t="shared" si="31"/>
        <v>22.372386278207742</v>
      </c>
      <c r="Q293" s="11">
        <f t="shared" si="28"/>
        <v>2.368149957469699E-2</v>
      </c>
    </row>
    <row r="294" spans="1:17">
      <c r="A294" s="9">
        <f t="shared" si="29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>димвенканали!F294</f>
        <v>476.5</v>
      </c>
      <c r="G294" s="8"/>
      <c r="H294" s="8"/>
      <c r="I294" s="8">
        <v>13</v>
      </c>
      <c r="J294" s="11">
        <v>2.6476578411405295E-3</v>
      </c>
      <c r="K294" s="18">
        <f t="shared" si="26"/>
        <v>6.0078798370672102</v>
      </c>
      <c r="L294" s="10">
        <f t="shared" si="30"/>
        <v>2.2090974160896133</v>
      </c>
      <c r="M294" s="10">
        <v>2.3207780040733197</v>
      </c>
      <c r="N294" s="10">
        <v>0.64843788187372708</v>
      </c>
      <c r="O294" s="201">
        <f t="shared" si="27"/>
        <v>0.64843788187372708</v>
      </c>
      <c r="P294" s="10">
        <f t="shared" si="31"/>
        <v>11.186193139103871</v>
      </c>
      <c r="Q294" s="11">
        <f t="shared" si="28"/>
        <v>2.3475746356986089E-2</v>
      </c>
    </row>
    <row r="295" spans="1:17">
      <c r="A295" s="9">
        <f t="shared" si="29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>димвенканали!F295</f>
        <v>561.4</v>
      </c>
      <c r="G295" s="8"/>
      <c r="H295" s="8"/>
      <c r="I295" s="8">
        <v>16</v>
      </c>
      <c r="J295" s="11">
        <v>3.2586558044806519E-3</v>
      </c>
      <c r="K295" s="18">
        <f t="shared" si="26"/>
        <v>7.3943136456211818</v>
      </c>
      <c r="L295" s="10">
        <f t="shared" si="30"/>
        <v>2.7188891274949087</v>
      </c>
      <c r="M295" s="10">
        <v>2.8563421588594706</v>
      </c>
      <c r="N295" s="10">
        <v>0.79807739307535641</v>
      </c>
      <c r="O295" s="201">
        <f t="shared" si="27"/>
        <v>0.79807739307535641</v>
      </c>
      <c r="P295" s="10">
        <f t="shared" si="31"/>
        <v>13.767622325050917</v>
      </c>
      <c r="Q295" s="11">
        <f t="shared" si="28"/>
        <v>2.452373053981282E-2</v>
      </c>
    </row>
    <row r="296" spans="1:17">
      <c r="A296" s="9">
        <f t="shared" si="29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>димвенканали!F296</f>
        <v>756.1</v>
      </c>
      <c r="G296" s="8"/>
      <c r="H296" s="8"/>
      <c r="I296" s="8">
        <v>19</v>
      </c>
      <c r="J296" s="11">
        <v>3.8696537678207742E-3</v>
      </c>
      <c r="K296" s="18">
        <f t="shared" si="26"/>
        <v>8.7807474541751542</v>
      </c>
      <c r="L296" s="10">
        <f t="shared" si="30"/>
        <v>3.2286808389002046</v>
      </c>
      <c r="M296" s="10">
        <v>3.3919063136456211</v>
      </c>
      <c r="N296" s="10">
        <v>0.94771690427698585</v>
      </c>
      <c r="O296" s="201">
        <f t="shared" si="27"/>
        <v>0.94771690427698585</v>
      </c>
      <c r="P296" s="10">
        <f t="shared" si="31"/>
        <v>16.349051510997967</v>
      </c>
      <c r="Q296" s="11">
        <f t="shared" si="28"/>
        <v>2.1622869343999426E-2</v>
      </c>
    </row>
    <row r="297" spans="1:17">
      <c r="A297" s="9">
        <f t="shared" si="29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>димвенканали!F297</f>
        <v>642.6</v>
      </c>
      <c r="G297" s="8"/>
      <c r="H297" s="8"/>
      <c r="I297" s="8">
        <v>11</v>
      </c>
      <c r="J297" s="11">
        <v>2.2403258655804481E-3</v>
      </c>
      <c r="K297" s="18">
        <f t="shared" si="26"/>
        <v>5.0835906313645625</v>
      </c>
      <c r="L297" s="10">
        <f t="shared" si="30"/>
        <v>1.8692362751527498</v>
      </c>
      <c r="M297" s="10">
        <v>1.9637352342158858</v>
      </c>
      <c r="N297" s="10">
        <v>0.54867820773930753</v>
      </c>
      <c r="O297" s="201">
        <f t="shared" si="27"/>
        <v>0.54867820773930753</v>
      </c>
      <c r="P297" s="10">
        <f t="shared" si="31"/>
        <v>9.4652403484725056</v>
      </c>
      <c r="Q297" s="11">
        <f t="shared" si="28"/>
        <v>1.472959904835435E-2</v>
      </c>
    </row>
    <row r="298" spans="1:17">
      <c r="A298" s="9">
        <f t="shared" si="29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>димвенканали!F298</f>
        <v>631.4</v>
      </c>
      <c r="G298" s="8"/>
      <c r="H298" s="8"/>
      <c r="I298" s="8">
        <v>14</v>
      </c>
      <c r="J298" s="11">
        <v>2.8513238289205704E-3</v>
      </c>
      <c r="K298" s="18">
        <f t="shared" si="26"/>
        <v>6.470024439918534</v>
      </c>
      <c r="L298" s="10">
        <f t="shared" si="30"/>
        <v>2.3790279865580453</v>
      </c>
      <c r="M298" s="10">
        <v>2.4992993890020365</v>
      </c>
      <c r="N298" s="10">
        <v>0.69831771894093686</v>
      </c>
      <c r="O298" s="201">
        <f t="shared" si="27"/>
        <v>0.69831771894093686</v>
      </c>
      <c r="P298" s="10">
        <f t="shared" si="31"/>
        <v>12.046669534419552</v>
      </c>
      <c r="Q298" s="11">
        <f t="shared" si="28"/>
        <v>1.9079299230946391E-2</v>
      </c>
    </row>
    <row r="299" spans="1:17">
      <c r="A299" s="9">
        <f t="shared" si="29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>димвенканали!F299</f>
        <v>461.4</v>
      </c>
      <c r="G299" s="8"/>
      <c r="H299" s="8"/>
      <c r="I299" s="8">
        <v>15</v>
      </c>
      <c r="J299" s="11">
        <v>3.0549898167006109E-3</v>
      </c>
      <c r="K299" s="18">
        <f t="shared" si="26"/>
        <v>6.9321690427698579</v>
      </c>
      <c r="L299" s="10">
        <f t="shared" si="30"/>
        <v>2.5489585570264768</v>
      </c>
      <c r="M299" s="10">
        <v>2.6778207739307534</v>
      </c>
      <c r="N299" s="10">
        <v>0.74819755600814664</v>
      </c>
      <c r="O299" s="201">
        <f t="shared" si="27"/>
        <v>0.74819755600814664</v>
      </c>
      <c r="P299" s="10">
        <f t="shared" si="31"/>
        <v>12.907145929735234</v>
      </c>
      <c r="Q299" s="11">
        <f t="shared" si="28"/>
        <v>2.7973875010262755E-2</v>
      </c>
    </row>
    <row r="300" spans="1:17">
      <c r="A300" s="9">
        <f t="shared" si="29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>димвенканали!F300</f>
        <v>515.79999999999995</v>
      </c>
      <c r="G300" s="8"/>
      <c r="H300" s="8"/>
      <c r="I300" s="8">
        <v>10</v>
      </c>
      <c r="J300" s="11">
        <v>2.0366598778004076E-3</v>
      </c>
      <c r="K300" s="18">
        <f t="shared" si="26"/>
        <v>4.6214460285132395</v>
      </c>
      <c r="L300" s="10">
        <f t="shared" si="30"/>
        <v>1.6993057046843183</v>
      </c>
      <c r="M300" s="10">
        <v>1.7852138492871692</v>
      </c>
      <c r="N300" s="10">
        <v>0.49879837067209781</v>
      </c>
      <c r="O300" s="201">
        <f t="shared" si="27"/>
        <v>0.49879837067209781</v>
      </c>
      <c r="P300" s="10">
        <f t="shared" si="31"/>
        <v>8.6047639531568247</v>
      </c>
      <c r="Q300" s="11">
        <f t="shared" si="28"/>
        <v>1.6682365167035335E-2</v>
      </c>
    </row>
    <row r="301" spans="1:17">
      <c r="A301" s="9">
        <f t="shared" si="29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>димвенканали!F301</f>
        <v>604.9</v>
      </c>
      <c r="G301" s="8"/>
      <c r="H301" s="8"/>
      <c r="I301" s="8">
        <v>16</v>
      </c>
      <c r="J301" s="11">
        <v>3.2586558044806519E-3</v>
      </c>
      <c r="K301" s="18">
        <f t="shared" si="26"/>
        <v>7.3943136456211818</v>
      </c>
      <c r="L301" s="10">
        <f t="shared" si="30"/>
        <v>2.7188891274949087</v>
      </c>
      <c r="M301" s="10">
        <v>2.8563421588594706</v>
      </c>
      <c r="N301" s="10">
        <v>0.79807739307535641</v>
      </c>
      <c r="O301" s="201">
        <f t="shared" si="27"/>
        <v>0.79807739307535641</v>
      </c>
      <c r="P301" s="10">
        <f t="shared" si="31"/>
        <v>13.767622325050917</v>
      </c>
      <c r="Q301" s="11">
        <f t="shared" si="28"/>
        <v>2.2760162547612692E-2</v>
      </c>
    </row>
    <row r="302" spans="1:17">
      <c r="A302" s="9">
        <f t="shared" si="29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>димвенканали!F302</f>
        <v>571.70000000000005</v>
      </c>
      <c r="G302" s="8"/>
      <c r="H302" s="8"/>
      <c r="I302" s="8">
        <v>18</v>
      </c>
      <c r="J302" s="11">
        <v>3.6659877800407333E-3</v>
      </c>
      <c r="K302" s="18">
        <f t="shared" si="26"/>
        <v>8.3186028513238295</v>
      </c>
      <c r="L302" s="10">
        <f t="shared" si="30"/>
        <v>3.0587502684317722</v>
      </c>
      <c r="M302" s="10">
        <v>3.2133849287169043</v>
      </c>
      <c r="N302" s="10">
        <v>0.89783706720977596</v>
      </c>
      <c r="O302" s="201">
        <f t="shared" si="27"/>
        <v>0.89783706720977596</v>
      </c>
      <c r="P302" s="10">
        <f t="shared" si="31"/>
        <v>15.488575115682282</v>
      </c>
      <c r="Q302" s="11">
        <f t="shared" si="28"/>
        <v>2.7092137687042647E-2</v>
      </c>
    </row>
    <row r="303" spans="1:17">
      <c r="A303" s="9">
        <f t="shared" si="29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>димвенканали!F303</f>
        <v>522.5</v>
      </c>
      <c r="G303" s="8"/>
      <c r="H303" s="8"/>
      <c r="I303" s="8">
        <v>18</v>
      </c>
      <c r="J303" s="11">
        <v>3.6659877800407333E-3</v>
      </c>
      <c r="K303" s="18">
        <f t="shared" si="26"/>
        <v>8.3186028513238295</v>
      </c>
      <c r="L303" s="10">
        <f t="shared" si="30"/>
        <v>3.0587502684317722</v>
      </c>
      <c r="M303" s="10">
        <v>3.2133849287169043</v>
      </c>
      <c r="N303" s="10">
        <v>0.89783706720977596</v>
      </c>
      <c r="O303" s="201">
        <f t="shared" si="27"/>
        <v>0.89783706720977596</v>
      </c>
      <c r="P303" s="10">
        <f t="shared" si="31"/>
        <v>15.488575115682282</v>
      </c>
      <c r="Q303" s="11">
        <f t="shared" si="28"/>
        <v>2.9643205963028291E-2</v>
      </c>
    </row>
    <row r="304" spans="1:17">
      <c r="A304" s="9">
        <f t="shared" si="29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>димвенканали!F304</f>
        <v>324.7</v>
      </c>
      <c r="G304" s="8"/>
      <c r="H304" s="8"/>
      <c r="I304" s="8">
        <v>6</v>
      </c>
      <c r="J304" s="11">
        <v>1.2219959266802445E-3</v>
      </c>
      <c r="K304" s="18">
        <f t="shared" si="26"/>
        <v>2.7728676171079432</v>
      </c>
      <c r="L304" s="10">
        <f t="shared" si="30"/>
        <v>1.0195834228105907</v>
      </c>
      <c r="M304" s="10">
        <v>1.0711283095723014</v>
      </c>
      <c r="N304" s="10">
        <v>0.29927902240325865</v>
      </c>
      <c r="O304" s="201">
        <f t="shared" si="27"/>
        <v>0.29927902240325865</v>
      </c>
      <c r="P304" s="10">
        <f t="shared" si="31"/>
        <v>5.1628583718940941</v>
      </c>
      <c r="Q304" s="11">
        <f t="shared" si="28"/>
        <v>1.5900395355386801E-2</v>
      </c>
    </row>
    <row r="305" spans="1:17">
      <c r="A305" s="9">
        <f t="shared" si="29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>димвенканали!F305</f>
        <v>519.5</v>
      </c>
      <c r="G305" s="8"/>
      <c r="H305" s="8"/>
      <c r="I305" s="8">
        <v>10</v>
      </c>
      <c r="J305" s="11">
        <v>2.0366598778004076E-3</v>
      </c>
      <c r="K305" s="18">
        <f t="shared" si="26"/>
        <v>4.6214460285132395</v>
      </c>
      <c r="L305" s="10">
        <f t="shared" si="30"/>
        <v>1.6993057046843183</v>
      </c>
      <c r="M305" s="10">
        <v>1.7852138492871692</v>
      </c>
      <c r="N305" s="10">
        <v>0.49879837067209781</v>
      </c>
      <c r="O305" s="201">
        <f t="shared" si="27"/>
        <v>0.49879837067209781</v>
      </c>
      <c r="P305" s="10">
        <f t="shared" si="31"/>
        <v>8.6047639531568247</v>
      </c>
      <c r="Q305" s="11">
        <f t="shared" si="28"/>
        <v>1.656354947672151E-2</v>
      </c>
    </row>
    <row r="306" spans="1:17">
      <c r="A306" s="9">
        <f t="shared" si="29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>димвенканали!F306</f>
        <v>221.7</v>
      </c>
      <c r="G306" s="8"/>
      <c r="H306" s="8"/>
      <c r="I306" s="8">
        <v>4</v>
      </c>
      <c r="J306" s="11">
        <v>8.1466395112016296E-4</v>
      </c>
      <c r="K306" s="18">
        <f t="shared" si="26"/>
        <v>1.8485784114052954</v>
      </c>
      <c r="L306" s="10">
        <f t="shared" si="30"/>
        <v>0.67972228187372719</v>
      </c>
      <c r="M306" s="10">
        <v>0.71408553971486766</v>
      </c>
      <c r="N306" s="10">
        <v>0.1995193482688391</v>
      </c>
      <c r="O306" s="201">
        <f t="shared" si="27"/>
        <v>0.1995193482688391</v>
      </c>
      <c r="P306" s="10">
        <f t="shared" si="31"/>
        <v>3.4419055812627293</v>
      </c>
      <c r="Q306" s="11">
        <f t="shared" si="28"/>
        <v>1.5525059004342487E-2</v>
      </c>
    </row>
    <row r="307" spans="1:17">
      <c r="A307" s="9">
        <f t="shared" si="29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>димвенканали!F307</f>
        <v>312.5</v>
      </c>
      <c r="G307" s="8"/>
      <c r="H307" s="8"/>
      <c r="I307" s="8">
        <v>11</v>
      </c>
      <c r="J307" s="11">
        <v>2.2403258655804481E-3</v>
      </c>
      <c r="K307" s="18">
        <f t="shared" si="26"/>
        <v>5.0835906313645625</v>
      </c>
      <c r="L307" s="10">
        <f t="shared" si="30"/>
        <v>1.8692362751527498</v>
      </c>
      <c r="M307" s="10">
        <v>1.9637352342158858</v>
      </c>
      <c r="N307" s="10">
        <v>0.54867820773930753</v>
      </c>
      <c r="O307" s="201">
        <f t="shared" si="27"/>
        <v>0.54867820773930753</v>
      </c>
      <c r="P307" s="10">
        <f t="shared" si="31"/>
        <v>9.4652403484725056</v>
      </c>
      <c r="Q307" s="11">
        <f t="shared" si="28"/>
        <v>3.0288769115112017E-2</v>
      </c>
    </row>
    <row r="308" spans="1:17">
      <c r="A308" s="9">
        <f t="shared" si="29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>димвенканали!F308</f>
        <v>644.1</v>
      </c>
      <c r="G308" s="8"/>
      <c r="H308" s="8"/>
      <c r="I308" s="8">
        <v>15</v>
      </c>
      <c r="J308" s="11">
        <v>3.0549898167006109E-3</v>
      </c>
      <c r="K308" s="18">
        <f t="shared" si="26"/>
        <v>6.9321690427698579</v>
      </c>
      <c r="L308" s="10">
        <f t="shared" si="30"/>
        <v>2.5489585570264768</v>
      </c>
      <c r="M308" s="10">
        <v>2.6778207739307534</v>
      </c>
      <c r="N308" s="10">
        <v>0.74819755600814664</v>
      </c>
      <c r="O308" s="201">
        <f t="shared" si="27"/>
        <v>0.74819755600814664</v>
      </c>
      <c r="P308" s="10">
        <f t="shared" si="31"/>
        <v>12.907145929735234</v>
      </c>
      <c r="Q308" s="11">
        <f t="shared" si="28"/>
        <v>2.0039040412568286E-2</v>
      </c>
    </row>
    <row r="309" spans="1:17">
      <c r="A309" s="9">
        <f t="shared" si="29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>димвенканали!F309</f>
        <v>451.9</v>
      </c>
      <c r="G309" s="8"/>
      <c r="H309" s="8"/>
      <c r="I309" s="8">
        <v>12</v>
      </c>
      <c r="J309" s="11">
        <v>2.443991853360489E-3</v>
      </c>
      <c r="K309" s="18">
        <f t="shared" si="26"/>
        <v>5.5457352342158863</v>
      </c>
      <c r="L309" s="10">
        <f t="shared" si="30"/>
        <v>2.0391668456211813</v>
      </c>
      <c r="M309" s="10">
        <v>2.1422566191446029</v>
      </c>
      <c r="N309" s="10">
        <v>0.59855804480651731</v>
      </c>
      <c r="O309" s="201">
        <f t="shared" si="27"/>
        <v>0.59855804480651731</v>
      </c>
      <c r="P309" s="10">
        <f t="shared" si="31"/>
        <v>10.325716743788188</v>
      </c>
      <c r="Q309" s="11">
        <f t="shared" si="28"/>
        <v>2.2849561283001082E-2</v>
      </c>
    </row>
    <row r="310" spans="1:17">
      <c r="A310" s="9">
        <f t="shared" si="29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>димвенканали!F310</f>
        <v>556.5</v>
      </c>
      <c r="G310" s="8"/>
      <c r="H310" s="8"/>
      <c r="I310" s="8">
        <v>17</v>
      </c>
      <c r="J310" s="11">
        <v>3.4623217922606928E-3</v>
      </c>
      <c r="K310" s="18">
        <f t="shared" si="26"/>
        <v>7.8564582484725065</v>
      </c>
      <c r="L310" s="10">
        <f t="shared" si="30"/>
        <v>2.8888196979633407</v>
      </c>
      <c r="M310" s="10">
        <v>3.0348635437881875</v>
      </c>
      <c r="N310" s="10">
        <v>0.8479572301425663</v>
      </c>
      <c r="O310" s="201">
        <f t="shared" si="27"/>
        <v>0.8479572301425663</v>
      </c>
      <c r="P310" s="10">
        <f t="shared" si="31"/>
        <v>14.6280987203666</v>
      </c>
      <c r="Q310" s="11">
        <f t="shared" si="28"/>
        <v>2.6285891680802514E-2</v>
      </c>
    </row>
    <row r="311" spans="1:17">
      <c r="A311" s="9">
        <f t="shared" si="29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>димвенканали!F311</f>
        <v>484.3</v>
      </c>
      <c r="G311" s="8"/>
      <c r="H311" s="8"/>
      <c r="I311" s="8">
        <v>12</v>
      </c>
      <c r="J311" s="11">
        <v>2.443991853360489E-3</v>
      </c>
      <c r="K311" s="18">
        <f t="shared" si="26"/>
        <v>5.5457352342158863</v>
      </c>
      <c r="L311" s="10">
        <f t="shared" si="30"/>
        <v>2.0391668456211813</v>
      </c>
      <c r="M311" s="10">
        <v>2.1422566191446029</v>
      </c>
      <c r="N311" s="10">
        <v>0.59855804480651731</v>
      </c>
      <c r="O311" s="201">
        <f t="shared" si="27"/>
        <v>0.59855804480651731</v>
      </c>
      <c r="P311" s="10">
        <f t="shared" si="31"/>
        <v>10.325716743788188</v>
      </c>
      <c r="Q311" s="11">
        <f t="shared" si="28"/>
        <v>2.1320910063572555E-2</v>
      </c>
    </row>
    <row r="312" spans="1:17">
      <c r="A312" s="9">
        <f t="shared" si="29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>димвенканали!F312</f>
        <v>554.70000000000005</v>
      </c>
      <c r="G312" s="8"/>
      <c r="H312" s="8"/>
      <c r="I312" s="8">
        <v>17</v>
      </c>
      <c r="J312" s="11">
        <v>3.4623217922606928E-3</v>
      </c>
      <c r="K312" s="18">
        <f t="shared" si="26"/>
        <v>7.8564582484725065</v>
      </c>
      <c r="L312" s="10">
        <f t="shared" si="30"/>
        <v>2.8888196979633407</v>
      </c>
      <c r="M312" s="10">
        <v>3.0348635437881875</v>
      </c>
      <c r="N312" s="10">
        <v>0.8479572301425663</v>
      </c>
      <c r="O312" s="201">
        <f t="shared" si="27"/>
        <v>0.8479572301425663</v>
      </c>
      <c r="P312" s="10">
        <f t="shared" si="31"/>
        <v>14.6280987203666</v>
      </c>
      <c r="Q312" s="11">
        <f t="shared" si="28"/>
        <v>2.6371189328225346E-2</v>
      </c>
    </row>
    <row r="313" spans="1:17">
      <c r="A313" s="9">
        <f t="shared" si="29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>димвенканали!F313</f>
        <v>401</v>
      </c>
      <c r="G313" s="8"/>
      <c r="H313" s="8"/>
      <c r="I313" s="8">
        <v>12</v>
      </c>
      <c r="J313" s="11">
        <v>2.443991853360489E-3</v>
      </c>
      <c r="K313" s="18">
        <f t="shared" si="26"/>
        <v>5.5457352342158863</v>
      </c>
      <c r="L313" s="10">
        <f t="shared" si="30"/>
        <v>2.0391668456211813</v>
      </c>
      <c r="M313" s="10">
        <v>2.1422566191446029</v>
      </c>
      <c r="N313" s="10">
        <v>0.59855804480651731</v>
      </c>
      <c r="O313" s="201">
        <f t="shared" si="27"/>
        <v>0.59855804480651731</v>
      </c>
      <c r="P313" s="10">
        <f t="shared" si="31"/>
        <v>10.325716743788188</v>
      </c>
      <c r="Q313" s="11">
        <f t="shared" si="28"/>
        <v>2.5749917066803463E-2</v>
      </c>
    </row>
    <row r="314" spans="1:17">
      <c r="A314" s="9">
        <f t="shared" si="29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>димвенканали!F314</f>
        <v>456.4</v>
      </c>
      <c r="G314" s="8"/>
      <c r="H314" s="8"/>
      <c r="I314" s="8">
        <v>12</v>
      </c>
      <c r="J314" s="11">
        <v>2.443991853360489E-3</v>
      </c>
      <c r="K314" s="18">
        <f t="shared" si="26"/>
        <v>5.5457352342158863</v>
      </c>
      <c r="L314" s="10">
        <f t="shared" si="30"/>
        <v>2.0391668456211813</v>
      </c>
      <c r="M314" s="10">
        <v>2.1422566191446029</v>
      </c>
      <c r="N314" s="10">
        <v>0.59855804480651731</v>
      </c>
      <c r="O314" s="201">
        <f t="shared" si="27"/>
        <v>0.59855804480651731</v>
      </c>
      <c r="P314" s="10">
        <f t="shared" si="31"/>
        <v>10.325716743788188</v>
      </c>
      <c r="Q314" s="11">
        <f t="shared" si="28"/>
        <v>2.262426981548683E-2</v>
      </c>
    </row>
    <row r="315" spans="1:17">
      <c r="A315" s="9">
        <f t="shared" si="29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>димвенканали!F315</f>
        <v>419</v>
      </c>
      <c r="G315" s="8"/>
      <c r="H315" s="8"/>
      <c r="I315" s="8">
        <v>12</v>
      </c>
      <c r="J315" s="11">
        <v>2.443991853360489E-3</v>
      </c>
      <c r="K315" s="18">
        <f t="shared" si="26"/>
        <v>5.5457352342158863</v>
      </c>
      <c r="L315" s="10">
        <f t="shared" si="30"/>
        <v>2.0391668456211813</v>
      </c>
      <c r="M315" s="10">
        <v>2.1422566191446029</v>
      </c>
      <c r="N315" s="10">
        <v>0.59855804480651731</v>
      </c>
      <c r="O315" s="201">
        <f t="shared" si="27"/>
        <v>0.59855804480651731</v>
      </c>
      <c r="P315" s="10">
        <f t="shared" si="31"/>
        <v>10.325716743788188</v>
      </c>
      <c r="Q315" s="11">
        <f t="shared" si="28"/>
        <v>2.4643715378969422E-2</v>
      </c>
    </row>
    <row r="316" spans="1:17">
      <c r="A316" s="9">
        <f t="shared" si="29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>димвенканали!F316</f>
        <v>450.7</v>
      </c>
      <c r="G316" s="8"/>
      <c r="H316" s="8"/>
      <c r="I316" s="8">
        <v>14</v>
      </c>
      <c r="J316" s="11">
        <v>2.8513238289205704E-3</v>
      </c>
      <c r="K316" s="18">
        <f t="shared" si="26"/>
        <v>6.470024439918534</v>
      </c>
      <c r="L316" s="10">
        <f t="shared" si="30"/>
        <v>2.3790279865580453</v>
      </c>
      <c r="M316" s="10">
        <v>2.4992993890020365</v>
      </c>
      <c r="N316" s="10">
        <v>0.69831771894093686</v>
      </c>
      <c r="O316" s="201">
        <f t="shared" si="27"/>
        <v>0.69831771894093686</v>
      </c>
      <c r="P316" s="10">
        <f t="shared" si="31"/>
        <v>12.046669534419552</v>
      </c>
      <c r="Q316" s="11">
        <f t="shared" si="28"/>
        <v>2.6728798611980367E-2</v>
      </c>
    </row>
    <row r="317" spans="1:17">
      <c r="A317" s="9">
        <f t="shared" si="29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>димвенканали!F317</f>
        <v>403.5</v>
      </c>
      <c r="G317" s="8"/>
      <c r="H317" s="8"/>
      <c r="I317" s="8">
        <v>12</v>
      </c>
      <c r="J317" s="11">
        <v>2.443991853360489E-3</v>
      </c>
      <c r="K317" s="18">
        <f t="shared" si="26"/>
        <v>5.5457352342158863</v>
      </c>
      <c r="L317" s="10">
        <f t="shared" si="30"/>
        <v>2.0391668456211813</v>
      </c>
      <c r="M317" s="10">
        <v>2.1422566191446029</v>
      </c>
      <c r="N317" s="10">
        <v>0.59855804480651731</v>
      </c>
      <c r="O317" s="201">
        <f t="shared" si="27"/>
        <v>0.59855804480651731</v>
      </c>
      <c r="P317" s="10">
        <f t="shared" si="31"/>
        <v>10.325716743788188</v>
      </c>
      <c r="Q317" s="11">
        <f t="shared" si="28"/>
        <v>2.5590376068867878E-2</v>
      </c>
    </row>
    <row r="318" spans="1:17">
      <c r="A318" s="9">
        <f t="shared" si="29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>димвенканали!F318</f>
        <v>453.72</v>
      </c>
      <c r="G318" s="8"/>
      <c r="H318" s="8"/>
      <c r="I318" s="8">
        <v>12</v>
      </c>
      <c r="J318" s="11">
        <v>2.443991853360489E-3</v>
      </c>
      <c r="K318" s="18">
        <f t="shared" si="26"/>
        <v>5.5457352342158863</v>
      </c>
      <c r="L318" s="10">
        <f t="shared" si="30"/>
        <v>2.0391668456211813</v>
      </c>
      <c r="M318" s="10">
        <v>2.1422566191446029</v>
      </c>
      <c r="N318" s="10">
        <v>0.59855804480651731</v>
      </c>
      <c r="O318" s="201">
        <f t="shared" si="27"/>
        <v>0.59855804480651731</v>
      </c>
      <c r="P318" s="10">
        <f t="shared" si="31"/>
        <v>10.325716743788188</v>
      </c>
      <c r="Q318" s="11">
        <f t="shared" si="28"/>
        <v>2.2757905192162982E-2</v>
      </c>
    </row>
    <row r="319" spans="1:17">
      <c r="A319" s="9">
        <f t="shared" si="29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>димвенканали!F319</f>
        <v>535.75</v>
      </c>
      <c r="G319" s="8"/>
      <c r="H319" s="8"/>
      <c r="I319" s="8">
        <v>14</v>
      </c>
      <c r="J319" s="11">
        <v>2.8513238289205704E-3</v>
      </c>
      <c r="K319" s="18">
        <f t="shared" si="26"/>
        <v>6.470024439918534</v>
      </c>
      <c r="L319" s="10">
        <f t="shared" si="30"/>
        <v>2.3790279865580453</v>
      </c>
      <c r="M319" s="10">
        <v>2.4992993890020365</v>
      </c>
      <c r="N319" s="10">
        <v>0.69831771894093686</v>
      </c>
      <c r="O319" s="201">
        <f t="shared" si="27"/>
        <v>0.69831771894093686</v>
      </c>
      <c r="P319" s="10">
        <f t="shared" si="31"/>
        <v>12.046669534419552</v>
      </c>
      <c r="Q319" s="11">
        <f t="shared" si="28"/>
        <v>2.248561742308829E-2</v>
      </c>
    </row>
    <row r="320" spans="1:17">
      <c r="A320" s="9">
        <f t="shared" si="29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>димвенканали!F320</f>
        <v>228.9</v>
      </c>
      <c r="G320" s="8"/>
      <c r="H320" s="8"/>
      <c r="I320" s="8">
        <v>6</v>
      </c>
      <c r="J320" s="11">
        <v>1.2219959266802445E-3</v>
      </c>
      <c r="K320" s="18">
        <f t="shared" si="26"/>
        <v>2.7728676171079432</v>
      </c>
      <c r="L320" s="10">
        <f t="shared" si="30"/>
        <v>1.0195834228105907</v>
      </c>
      <c r="M320" s="10">
        <v>1.0711283095723014</v>
      </c>
      <c r="N320" s="10">
        <v>0.29927902240325865</v>
      </c>
      <c r="O320" s="201">
        <f t="shared" si="27"/>
        <v>0.29927902240325865</v>
      </c>
      <c r="P320" s="10">
        <f t="shared" si="31"/>
        <v>5.1628583718940941</v>
      </c>
      <c r="Q320" s="11">
        <f t="shared" si="28"/>
        <v>2.2555082446020506E-2</v>
      </c>
    </row>
    <row r="321" spans="1:17">
      <c r="A321" s="9">
        <f t="shared" si="29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>димвенканали!F321</f>
        <v>133.4</v>
      </c>
      <c r="G321" s="8"/>
      <c r="H321" s="8"/>
      <c r="I321" s="8">
        <v>5</v>
      </c>
      <c r="J321" s="11">
        <v>1.0183299389002038E-3</v>
      </c>
      <c r="K321" s="18">
        <f t="shared" si="26"/>
        <v>2.3107230142566197</v>
      </c>
      <c r="L321" s="10">
        <f t="shared" si="30"/>
        <v>0.84965285234215915</v>
      </c>
      <c r="M321" s="10">
        <v>0.8926069246435846</v>
      </c>
      <c r="N321" s="10">
        <v>0.24939918533604891</v>
      </c>
      <c r="O321" s="201">
        <f t="shared" si="27"/>
        <v>0.24939918533604891</v>
      </c>
      <c r="P321" s="10">
        <f t="shared" si="31"/>
        <v>4.3023819765784124</v>
      </c>
      <c r="Q321" s="11">
        <f t="shared" si="28"/>
        <v>3.2251738954860658E-2</v>
      </c>
    </row>
    <row r="322" spans="1:17">
      <c r="A322" s="9">
        <f t="shared" si="29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>димвенканали!F322</f>
        <v>64.599999999999994</v>
      </c>
      <c r="G322" s="8"/>
      <c r="H322" s="8"/>
      <c r="I322" s="8">
        <v>2</v>
      </c>
      <c r="J322" s="11">
        <v>4.0733197556008148E-4</v>
      </c>
      <c r="K322" s="18">
        <f t="shared" si="26"/>
        <v>0.92428920570264772</v>
      </c>
      <c r="L322" s="10">
        <f t="shared" si="30"/>
        <v>0.33986114093686359</v>
      </c>
      <c r="M322" s="10">
        <v>0.35704276985743383</v>
      </c>
      <c r="N322" s="10">
        <v>9.9759674134419551E-2</v>
      </c>
      <c r="O322" s="201">
        <f t="shared" si="27"/>
        <v>9.9759674134419551E-2</v>
      </c>
      <c r="P322" s="10">
        <f t="shared" si="31"/>
        <v>1.7209527906313646</v>
      </c>
      <c r="Q322" s="11">
        <f t="shared" si="28"/>
        <v>2.6640136077884905E-2</v>
      </c>
    </row>
    <row r="323" spans="1:17">
      <c r="A323" s="9">
        <f t="shared" si="29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>димвенканали!F323</f>
        <v>506.7</v>
      </c>
      <c r="G323" s="8"/>
      <c r="H323" s="8"/>
      <c r="I323" s="8">
        <v>15</v>
      </c>
      <c r="J323" s="11">
        <v>3.0549898167006109E-3</v>
      </c>
      <c r="K323" s="18">
        <f t="shared" si="26"/>
        <v>6.9321690427698579</v>
      </c>
      <c r="L323" s="10">
        <f t="shared" si="30"/>
        <v>2.5489585570264768</v>
      </c>
      <c r="M323" s="10">
        <v>2.6778207739307534</v>
      </c>
      <c r="N323" s="10">
        <v>0.74819755600814664</v>
      </c>
      <c r="O323" s="201">
        <f t="shared" si="27"/>
        <v>0.74819755600814664</v>
      </c>
      <c r="P323" s="10">
        <f t="shared" si="31"/>
        <v>12.907145929735234</v>
      </c>
      <c r="Q323" s="11">
        <f t="shared" si="28"/>
        <v>2.5472954272222684E-2</v>
      </c>
    </row>
    <row r="324" spans="1:17">
      <c r="A324" s="9">
        <f t="shared" si="29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>димвенканали!F324</f>
        <v>269.3</v>
      </c>
      <c r="G324" s="8"/>
      <c r="H324" s="8"/>
      <c r="I324" s="8">
        <v>6</v>
      </c>
      <c r="J324" s="11">
        <v>1.2219959266802445E-3</v>
      </c>
      <c r="K324" s="18">
        <f t="shared" si="26"/>
        <v>2.7728676171079432</v>
      </c>
      <c r="L324" s="10">
        <f t="shared" si="30"/>
        <v>1.0195834228105907</v>
      </c>
      <c r="M324" s="10">
        <v>1.0711283095723014</v>
      </c>
      <c r="N324" s="10">
        <v>0.29927902240325865</v>
      </c>
      <c r="O324" s="201">
        <f t="shared" si="27"/>
        <v>0.29927902240325865</v>
      </c>
      <c r="P324" s="10">
        <f t="shared" si="31"/>
        <v>5.1628583718940941</v>
      </c>
      <c r="Q324" s="11">
        <f t="shared" si="28"/>
        <v>1.9171401306699198E-2</v>
      </c>
    </row>
    <row r="325" spans="1:17">
      <c r="A325" s="9">
        <f t="shared" si="29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>димвенканали!F325</f>
        <v>294</v>
      </c>
      <c r="G325" s="8"/>
      <c r="H325" s="8"/>
      <c r="I325" s="8">
        <v>6</v>
      </c>
      <c r="J325" s="11">
        <v>1.2219959266802445E-3</v>
      </c>
      <c r="K325" s="18">
        <f t="shared" ref="K325:K388" si="32">J325*$K$2</f>
        <v>2.7728676171079432</v>
      </c>
      <c r="L325" s="10">
        <f t="shared" si="30"/>
        <v>1.0195834228105907</v>
      </c>
      <c r="M325" s="10">
        <v>1.0711283095723014</v>
      </c>
      <c r="N325" s="10">
        <v>0.29927902240325865</v>
      </c>
      <c r="O325" s="201">
        <f t="shared" ref="O325:O388" si="33">N325*$O$2</f>
        <v>0.29927902240325865</v>
      </c>
      <c r="P325" s="10">
        <f t="shared" si="31"/>
        <v>5.1628583718940941</v>
      </c>
      <c r="Q325" s="11">
        <f t="shared" ref="Q325:Q388" si="34">P325/F325</f>
        <v>1.7560742761544536E-2</v>
      </c>
    </row>
    <row r="326" spans="1:17">
      <c r="A326" s="9">
        <f t="shared" si="29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>димвенканали!F326</f>
        <v>302.59999999999997</v>
      </c>
      <c r="G326" s="8"/>
      <c r="H326" s="8"/>
      <c r="I326" s="8">
        <v>6</v>
      </c>
      <c r="J326" s="11">
        <v>1.2219959266802445E-3</v>
      </c>
      <c r="K326" s="18">
        <f t="shared" si="32"/>
        <v>2.7728676171079432</v>
      </c>
      <c r="L326" s="10">
        <f t="shared" si="30"/>
        <v>1.0195834228105907</v>
      </c>
      <c r="M326" s="10">
        <v>1.0711283095723014</v>
      </c>
      <c r="N326" s="10">
        <v>0.29927902240325865</v>
      </c>
      <c r="O326" s="201">
        <f t="shared" si="33"/>
        <v>0.29927902240325865</v>
      </c>
      <c r="P326" s="10">
        <f t="shared" si="31"/>
        <v>5.1628583718940941</v>
      </c>
      <c r="Q326" s="11">
        <f t="shared" si="34"/>
        <v>1.7061660184712803E-2</v>
      </c>
    </row>
    <row r="327" spans="1:17">
      <c r="A327" s="9">
        <f t="shared" si="29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>димвенканали!F327</f>
        <v>621.4</v>
      </c>
      <c r="G327" s="8"/>
      <c r="H327" s="8"/>
      <c r="I327" s="8">
        <v>10</v>
      </c>
      <c r="J327" s="11">
        <v>2.0366598778004076E-3</v>
      </c>
      <c r="K327" s="18">
        <f t="shared" si="32"/>
        <v>4.6214460285132395</v>
      </c>
      <c r="L327" s="10">
        <f t="shared" si="30"/>
        <v>1.6993057046843183</v>
      </c>
      <c r="M327" s="10">
        <v>1.7852138492871692</v>
      </c>
      <c r="N327" s="10">
        <v>0.49879837067209781</v>
      </c>
      <c r="O327" s="201">
        <f t="shared" si="33"/>
        <v>0.49879837067209781</v>
      </c>
      <c r="P327" s="10">
        <f t="shared" si="31"/>
        <v>8.6047639531568247</v>
      </c>
      <c r="Q327" s="11">
        <f t="shared" si="34"/>
        <v>1.3847383252585815E-2</v>
      </c>
    </row>
    <row r="328" spans="1:17">
      <c r="A328" s="9">
        <f t="shared" ref="A328:A391" si="35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>димвенканали!F328</f>
        <v>240.2</v>
      </c>
      <c r="G328" s="8"/>
      <c r="H328" s="8"/>
      <c r="I328" s="8">
        <v>6</v>
      </c>
      <c r="J328" s="11">
        <v>1.2219959266802445E-3</v>
      </c>
      <c r="K328" s="18">
        <f t="shared" si="32"/>
        <v>2.7728676171079432</v>
      </c>
      <c r="L328" s="10">
        <f t="shared" si="30"/>
        <v>1.0195834228105907</v>
      </c>
      <c r="M328" s="10">
        <v>1.0711283095723014</v>
      </c>
      <c r="N328" s="10">
        <v>0.29927902240325865</v>
      </c>
      <c r="O328" s="201">
        <f t="shared" si="33"/>
        <v>0.29927902240325865</v>
      </c>
      <c r="P328" s="10">
        <f t="shared" si="31"/>
        <v>5.1628583718940941</v>
      </c>
      <c r="Q328" s="11">
        <f t="shared" si="34"/>
        <v>2.1493998217710635E-2</v>
      </c>
    </row>
    <row r="329" spans="1:17">
      <c r="A329" s="9">
        <f t="shared" si="35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>димвенканали!F329</f>
        <v>580.6</v>
      </c>
      <c r="G329" s="8"/>
      <c r="H329" s="8"/>
      <c r="I329" s="8">
        <v>9</v>
      </c>
      <c r="J329" s="11">
        <v>1.8329938900203666E-3</v>
      </c>
      <c r="K329" s="18">
        <f t="shared" si="32"/>
        <v>4.1593014256619147</v>
      </c>
      <c r="L329" s="10">
        <f t="shared" si="30"/>
        <v>1.5293751342158861</v>
      </c>
      <c r="M329" s="10">
        <v>1.6066924643584521</v>
      </c>
      <c r="N329" s="10">
        <v>0.44891853360488798</v>
      </c>
      <c r="O329" s="201">
        <f t="shared" si="33"/>
        <v>0.44891853360488798</v>
      </c>
      <c r="P329" s="10">
        <f t="shared" si="31"/>
        <v>7.7442875578411412</v>
      </c>
      <c r="Q329" s="11">
        <f t="shared" si="34"/>
        <v>1.333842156018109E-2</v>
      </c>
    </row>
    <row r="330" spans="1:17">
      <c r="A330" s="9">
        <f t="shared" si="35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>димвенканали!F330</f>
        <v>630.29999999999995</v>
      </c>
      <c r="G330" s="8"/>
      <c r="H330" s="8"/>
      <c r="I330" s="8">
        <v>14</v>
      </c>
      <c r="J330" s="11">
        <v>2.8513238289205704E-3</v>
      </c>
      <c r="K330" s="18">
        <f t="shared" si="32"/>
        <v>6.470024439918534</v>
      </c>
      <c r="L330" s="10">
        <f t="shared" ref="L330:L392" si="36">K330*0.3677</f>
        <v>2.3790279865580453</v>
      </c>
      <c r="M330" s="10">
        <v>2.4992993890020365</v>
      </c>
      <c r="N330" s="10">
        <v>0.69831771894093686</v>
      </c>
      <c r="O330" s="201">
        <f t="shared" si="33"/>
        <v>0.69831771894093686</v>
      </c>
      <c r="P330" s="10">
        <f t="shared" ref="P330:P392" si="37">K330+L330+M330+O330</f>
        <v>12.046669534419552</v>
      </c>
      <c r="Q330" s="11">
        <f t="shared" si="34"/>
        <v>1.9112596437283122E-2</v>
      </c>
    </row>
    <row r="331" spans="1:17">
      <c r="A331" s="9">
        <f t="shared" si="35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>димвенканали!F331</f>
        <v>751.9</v>
      </c>
      <c r="G331" s="8"/>
      <c r="H331" s="8"/>
      <c r="I331" s="8">
        <v>24</v>
      </c>
      <c r="J331" s="11">
        <v>4.887983706720978E-3</v>
      </c>
      <c r="K331" s="18">
        <f t="shared" si="32"/>
        <v>11.091470468431773</v>
      </c>
      <c r="L331" s="10">
        <f t="shared" si="36"/>
        <v>4.0783336912423627</v>
      </c>
      <c r="M331" s="10">
        <v>4.2845132382892057</v>
      </c>
      <c r="N331" s="10">
        <v>1.1971160896130346</v>
      </c>
      <c r="O331" s="201">
        <f t="shared" si="33"/>
        <v>1.1971160896130346</v>
      </c>
      <c r="P331" s="10">
        <f t="shared" si="37"/>
        <v>20.651433487576377</v>
      </c>
      <c r="Q331" s="11">
        <f t="shared" si="34"/>
        <v>2.7465664965522513E-2</v>
      </c>
    </row>
    <row r="332" spans="1:17">
      <c r="A332" s="9">
        <f t="shared" si="35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>димвенканали!F332</f>
        <v>212.8</v>
      </c>
      <c r="G332" s="8"/>
      <c r="H332" s="8"/>
      <c r="I332" s="8">
        <v>8</v>
      </c>
      <c r="J332" s="11">
        <v>1.6293279022403259E-3</v>
      </c>
      <c r="K332" s="18">
        <f t="shared" si="32"/>
        <v>3.6971568228105909</v>
      </c>
      <c r="L332" s="10">
        <f t="shared" si="36"/>
        <v>1.3594445637474544</v>
      </c>
      <c r="M332" s="10">
        <v>1.4281710794297353</v>
      </c>
      <c r="N332" s="10">
        <v>0.39903869653767821</v>
      </c>
      <c r="O332" s="201">
        <f t="shared" si="33"/>
        <v>0.39903869653767821</v>
      </c>
      <c r="P332" s="10">
        <f t="shared" si="37"/>
        <v>6.8838111625254585</v>
      </c>
      <c r="Q332" s="11">
        <f t="shared" si="34"/>
        <v>3.2348736666003096E-2</v>
      </c>
    </row>
    <row r="333" spans="1:17">
      <c r="A333" s="9">
        <f t="shared" si="35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>димвенканали!F333</f>
        <v>387.9</v>
      </c>
      <c r="G333" s="8"/>
      <c r="H333" s="8"/>
      <c r="I333" s="8">
        <v>11</v>
      </c>
      <c r="J333" s="11">
        <v>2.2403258655804481E-3</v>
      </c>
      <c r="K333" s="18">
        <f t="shared" si="32"/>
        <v>5.0835906313645625</v>
      </c>
      <c r="L333" s="10">
        <f t="shared" si="36"/>
        <v>1.8692362751527498</v>
      </c>
      <c r="M333" s="10">
        <v>1.9637352342158858</v>
      </c>
      <c r="N333" s="10">
        <v>0.54867820773930753</v>
      </c>
      <c r="O333" s="201">
        <f t="shared" si="33"/>
        <v>0.54867820773930753</v>
      </c>
      <c r="P333" s="10">
        <f t="shared" si="37"/>
        <v>9.4652403484725056</v>
      </c>
      <c r="Q333" s="11">
        <f t="shared" si="34"/>
        <v>2.4401238330684472E-2</v>
      </c>
    </row>
    <row r="334" spans="1:17">
      <c r="A334" s="9">
        <f t="shared" si="35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>димвенканали!F334</f>
        <v>474.4</v>
      </c>
      <c r="G334" s="8"/>
      <c r="H334" s="8"/>
      <c r="I334" s="8">
        <v>14</v>
      </c>
      <c r="J334" s="11">
        <v>2.8513238289205704E-3</v>
      </c>
      <c r="K334" s="18">
        <f t="shared" si="32"/>
        <v>6.470024439918534</v>
      </c>
      <c r="L334" s="10">
        <f t="shared" si="36"/>
        <v>2.3790279865580453</v>
      </c>
      <c r="M334" s="10">
        <v>2.4992993890020365</v>
      </c>
      <c r="N334" s="10">
        <v>0.69831771894093686</v>
      </c>
      <c r="O334" s="201">
        <f t="shared" si="33"/>
        <v>0.69831771894093686</v>
      </c>
      <c r="P334" s="10">
        <f t="shared" si="37"/>
        <v>12.046669534419552</v>
      </c>
      <c r="Q334" s="11">
        <f t="shared" si="34"/>
        <v>2.5393485527865835E-2</v>
      </c>
    </row>
    <row r="335" spans="1:17">
      <c r="A335" s="9">
        <f t="shared" si="35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>димвенканали!F335</f>
        <v>549.4</v>
      </c>
      <c r="G335" s="8"/>
      <c r="H335" s="8"/>
      <c r="I335" s="8">
        <v>15</v>
      </c>
      <c r="J335" s="11">
        <v>3.0549898167006109E-3</v>
      </c>
      <c r="K335" s="18">
        <f t="shared" si="32"/>
        <v>6.9321690427698579</v>
      </c>
      <c r="L335" s="10">
        <f t="shared" si="36"/>
        <v>2.5489585570264768</v>
      </c>
      <c r="M335" s="10">
        <v>2.6778207739307534</v>
      </c>
      <c r="N335" s="10">
        <v>0.74819755600814664</v>
      </c>
      <c r="O335" s="201">
        <f t="shared" si="33"/>
        <v>0.74819755600814664</v>
      </c>
      <c r="P335" s="10">
        <f t="shared" si="37"/>
        <v>12.907145929735234</v>
      </c>
      <c r="Q335" s="11">
        <f t="shared" si="34"/>
        <v>2.3493166963478768E-2</v>
      </c>
    </row>
    <row r="336" spans="1:17">
      <c r="A336" s="9">
        <f t="shared" si="35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>димвенканали!F336</f>
        <v>189</v>
      </c>
      <c r="G336" s="8"/>
      <c r="H336" s="8"/>
      <c r="I336" s="8">
        <v>5</v>
      </c>
      <c r="J336" s="11">
        <v>1.0183299389002038E-3</v>
      </c>
      <c r="K336" s="18">
        <f t="shared" si="32"/>
        <v>2.3107230142566197</v>
      </c>
      <c r="L336" s="10">
        <f t="shared" si="36"/>
        <v>0.84965285234215915</v>
      </c>
      <c r="M336" s="10">
        <v>0.8926069246435846</v>
      </c>
      <c r="N336" s="10">
        <v>0.24939918533604891</v>
      </c>
      <c r="O336" s="201">
        <f t="shared" si="33"/>
        <v>0.24939918533604891</v>
      </c>
      <c r="P336" s="10">
        <f t="shared" si="37"/>
        <v>4.3023819765784124</v>
      </c>
      <c r="Q336" s="11">
        <f t="shared" si="34"/>
        <v>2.2763925802002181E-2</v>
      </c>
    </row>
    <row r="337" spans="1:17">
      <c r="A337" s="9">
        <f t="shared" si="35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>димвенканали!F337</f>
        <v>276.5</v>
      </c>
      <c r="G337" s="8"/>
      <c r="H337" s="8"/>
      <c r="I337" s="8">
        <v>5</v>
      </c>
      <c r="J337" s="11">
        <v>1.0183299389002038E-3</v>
      </c>
      <c r="K337" s="18">
        <f t="shared" si="32"/>
        <v>2.3107230142566197</v>
      </c>
      <c r="L337" s="10">
        <f t="shared" si="36"/>
        <v>0.84965285234215915</v>
      </c>
      <c r="M337" s="10">
        <v>0.8926069246435846</v>
      </c>
      <c r="N337" s="10">
        <v>0.24939918533604891</v>
      </c>
      <c r="O337" s="201">
        <f t="shared" si="33"/>
        <v>0.24939918533604891</v>
      </c>
      <c r="P337" s="10">
        <f t="shared" si="37"/>
        <v>4.3023819765784124</v>
      </c>
      <c r="Q337" s="11">
        <f t="shared" si="34"/>
        <v>1.5560151814026807E-2</v>
      </c>
    </row>
    <row r="338" spans="1:17">
      <c r="A338" s="9">
        <f t="shared" si="35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>димвенканали!F338</f>
        <v>627.9</v>
      </c>
      <c r="G338" s="8"/>
      <c r="H338" s="8"/>
      <c r="I338" s="8">
        <v>23</v>
      </c>
      <c r="J338" s="11">
        <v>4.6843177189409366E-3</v>
      </c>
      <c r="K338" s="18">
        <f t="shared" si="32"/>
        <v>10.629325865580448</v>
      </c>
      <c r="L338" s="10">
        <f t="shared" si="36"/>
        <v>3.9084031207739311</v>
      </c>
      <c r="M338" s="10">
        <v>4.1059918533604884</v>
      </c>
      <c r="N338" s="10">
        <v>1.1472362525458248</v>
      </c>
      <c r="O338" s="201">
        <f t="shared" si="33"/>
        <v>1.1472362525458248</v>
      </c>
      <c r="P338" s="10">
        <f t="shared" si="37"/>
        <v>19.79095709226069</v>
      </c>
      <c r="Q338" s="11">
        <f t="shared" si="34"/>
        <v>3.151928187969532E-2</v>
      </c>
    </row>
    <row r="339" spans="1:17">
      <c r="A339" s="9">
        <f t="shared" si="35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>димвенканали!F339</f>
        <v>645.70000000000005</v>
      </c>
      <c r="G339" s="8"/>
      <c r="H339" s="8"/>
      <c r="I339" s="8">
        <v>18</v>
      </c>
      <c r="J339" s="11">
        <v>3.6659877800407333E-3</v>
      </c>
      <c r="K339" s="18">
        <f t="shared" si="32"/>
        <v>8.3186028513238295</v>
      </c>
      <c r="L339" s="10">
        <f t="shared" si="36"/>
        <v>3.0587502684317722</v>
      </c>
      <c r="M339" s="10">
        <v>3.2133849287169043</v>
      </c>
      <c r="N339" s="10">
        <v>0.89783706720977596</v>
      </c>
      <c r="O339" s="201">
        <f t="shared" si="33"/>
        <v>0.89783706720977596</v>
      </c>
      <c r="P339" s="10">
        <f t="shared" si="37"/>
        <v>15.488575115682282</v>
      </c>
      <c r="Q339" s="11">
        <f t="shared" si="34"/>
        <v>2.3987262065482857E-2</v>
      </c>
    </row>
    <row r="340" spans="1:17" ht="18.75">
      <c r="A340" s="9">
        <f t="shared" si="35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>димвенканали!F340</f>
        <v>443.59999999999997</v>
      </c>
      <c r="G340" s="8"/>
      <c r="H340" s="8"/>
      <c r="I340" s="24">
        <v>14</v>
      </c>
      <c r="J340" s="11">
        <v>2.8513238289205704E-3</v>
      </c>
      <c r="K340" s="18">
        <f t="shared" si="32"/>
        <v>6.470024439918534</v>
      </c>
      <c r="L340" s="10">
        <f t="shared" si="36"/>
        <v>2.3790279865580453</v>
      </c>
      <c r="M340" s="10">
        <v>2.4992993890020365</v>
      </c>
      <c r="N340" s="10">
        <v>0.69831771894093686</v>
      </c>
      <c r="O340" s="201">
        <f t="shared" si="33"/>
        <v>0.69831771894093686</v>
      </c>
      <c r="P340" s="10">
        <f t="shared" si="37"/>
        <v>12.046669534419552</v>
      </c>
      <c r="Q340" s="11">
        <f t="shared" si="34"/>
        <v>2.7156604000044077E-2</v>
      </c>
    </row>
    <row r="341" spans="1:17">
      <c r="A341" s="9">
        <f t="shared" si="35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>димвенканали!F341</f>
        <v>710.6</v>
      </c>
      <c r="G341" s="8"/>
      <c r="H341" s="8"/>
      <c r="I341" s="8">
        <v>21</v>
      </c>
      <c r="J341" s="11">
        <v>4.2769857433808556E-3</v>
      </c>
      <c r="K341" s="18">
        <f t="shared" si="32"/>
        <v>9.705036659877802</v>
      </c>
      <c r="L341" s="10">
        <f t="shared" si="36"/>
        <v>3.5685419798370681</v>
      </c>
      <c r="M341" s="10">
        <v>3.7489490835030552</v>
      </c>
      <c r="N341" s="10">
        <v>1.0474765784114053</v>
      </c>
      <c r="O341" s="201">
        <f t="shared" si="33"/>
        <v>1.0474765784114053</v>
      </c>
      <c r="P341" s="10">
        <f t="shared" si="37"/>
        <v>18.070004301629332</v>
      </c>
      <c r="Q341" s="11">
        <f t="shared" si="34"/>
        <v>2.542922080161741E-2</v>
      </c>
    </row>
    <row r="342" spans="1:17">
      <c r="A342" s="9">
        <f t="shared" si="35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>димвенканали!F342</f>
        <v>212.4</v>
      </c>
      <c r="G342" s="8"/>
      <c r="H342" s="8"/>
      <c r="I342" s="8">
        <v>4</v>
      </c>
      <c r="J342" s="11">
        <v>8.1466395112016296E-4</v>
      </c>
      <c r="K342" s="18">
        <f t="shared" si="32"/>
        <v>1.8485784114052954</v>
      </c>
      <c r="L342" s="10">
        <f t="shared" si="36"/>
        <v>0.67972228187372719</v>
      </c>
      <c r="M342" s="10">
        <v>0.71408553971486766</v>
      </c>
      <c r="N342" s="10">
        <v>0.1995193482688391</v>
      </c>
      <c r="O342" s="201">
        <f t="shared" si="33"/>
        <v>0.1995193482688391</v>
      </c>
      <c r="P342" s="10">
        <f t="shared" si="37"/>
        <v>3.4419055812627293</v>
      </c>
      <c r="Q342" s="11">
        <f t="shared" si="34"/>
        <v>1.62048285370185E-2</v>
      </c>
    </row>
    <row r="343" spans="1:17">
      <c r="A343" s="9">
        <f t="shared" si="35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>димвенканали!F343</f>
        <v>1420.2</v>
      </c>
      <c r="G343" s="8"/>
      <c r="H343" s="8"/>
      <c r="I343" s="8">
        <v>13</v>
      </c>
      <c r="J343" s="11">
        <v>2.6476578411405295E-3</v>
      </c>
      <c r="K343" s="18">
        <f t="shared" si="32"/>
        <v>6.0078798370672102</v>
      </c>
      <c r="L343" s="10">
        <f t="shared" si="36"/>
        <v>2.2090974160896133</v>
      </c>
      <c r="M343" s="10">
        <v>2.3207780040733197</v>
      </c>
      <c r="N343" s="10">
        <v>0.64843788187372708</v>
      </c>
      <c r="O343" s="201">
        <f t="shared" si="33"/>
        <v>0.64843788187372708</v>
      </c>
      <c r="P343" s="10">
        <f t="shared" si="37"/>
        <v>11.186193139103871</v>
      </c>
      <c r="Q343" s="11">
        <f t="shared" si="34"/>
        <v>7.8764914371946704E-3</v>
      </c>
    </row>
    <row r="344" spans="1:17">
      <c r="A344" s="9">
        <f t="shared" si="35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>димвенканали!F344</f>
        <v>438.5</v>
      </c>
      <c r="G344" s="8"/>
      <c r="H344" s="8"/>
      <c r="I344" s="8">
        <v>6</v>
      </c>
      <c r="J344" s="11">
        <v>1.2219959266802445E-3</v>
      </c>
      <c r="K344" s="18">
        <f t="shared" si="32"/>
        <v>2.7728676171079432</v>
      </c>
      <c r="L344" s="10">
        <f t="shared" si="36"/>
        <v>1.0195834228105907</v>
      </c>
      <c r="M344" s="10">
        <v>1.0711283095723014</v>
      </c>
      <c r="N344" s="10">
        <v>0.29927902240325865</v>
      </c>
      <c r="O344" s="201">
        <f t="shared" si="33"/>
        <v>0.29927902240325865</v>
      </c>
      <c r="P344" s="10">
        <f t="shared" si="37"/>
        <v>5.1628583718940941</v>
      </c>
      <c r="Q344" s="11">
        <f t="shared" si="34"/>
        <v>1.1773907347534992E-2</v>
      </c>
    </row>
    <row r="345" spans="1:17">
      <c r="A345" s="9">
        <f t="shared" si="35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>димвенканали!F345</f>
        <v>515.1</v>
      </c>
      <c r="G345" s="8"/>
      <c r="H345" s="8"/>
      <c r="I345" s="8">
        <v>9</v>
      </c>
      <c r="J345" s="11">
        <v>1.8329938900203666E-3</v>
      </c>
      <c r="K345" s="18">
        <f t="shared" si="32"/>
        <v>4.1593014256619147</v>
      </c>
      <c r="L345" s="10">
        <f t="shared" si="36"/>
        <v>1.5293751342158861</v>
      </c>
      <c r="M345" s="10">
        <v>1.6066924643584521</v>
      </c>
      <c r="N345" s="10">
        <v>0.44891853360488798</v>
      </c>
      <c r="O345" s="201">
        <f t="shared" si="33"/>
        <v>0.44891853360488798</v>
      </c>
      <c r="P345" s="10">
        <f t="shared" si="37"/>
        <v>7.7442875578411412</v>
      </c>
      <c r="Q345" s="11">
        <f t="shared" si="34"/>
        <v>1.5034532241974647E-2</v>
      </c>
    </row>
    <row r="346" spans="1:17">
      <c r="A346" s="9">
        <f t="shared" si="35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>димвенканали!F346</f>
        <v>508.41</v>
      </c>
      <c r="G346" s="8"/>
      <c r="H346" s="8"/>
      <c r="I346" s="8">
        <v>8</v>
      </c>
      <c r="J346" s="11">
        <v>1.6293279022403259E-3</v>
      </c>
      <c r="K346" s="18">
        <f t="shared" si="32"/>
        <v>3.6971568228105909</v>
      </c>
      <c r="L346" s="10">
        <f t="shared" si="36"/>
        <v>1.3594445637474544</v>
      </c>
      <c r="M346" s="10">
        <v>1.4281710794297353</v>
      </c>
      <c r="N346" s="10">
        <v>0.39903869653767821</v>
      </c>
      <c r="O346" s="201">
        <f t="shared" si="33"/>
        <v>0.39903869653767821</v>
      </c>
      <c r="P346" s="10">
        <f t="shared" si="37"/>
        <v>6.8838111625254585</v>
      </c>
      <c r="Q346" s="11">
        <f t="shared" si="34"/>
        <v>1.353988151791951E-2</v>
      </c>
    </row>
    <row r="347" spans="1:17">
      <c r="A347" s="9">
        <f t="shared" si="35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>димвенканали!F347</f>
        <v>448.2</v>
      </c>
      <c r="G347" s="8"/>
      <c r="H347" s="8"/>
      <c r="I347" s="8">
        <v>8</v>
      </c>
      <c r="J347" s="11">
        <v>1.6293279022403259E-3</v>
      </c>
      <c r="K347" s="18">
        <f t="shared" si="32"/>
        <v>3.6971568228105909</v>
      </c>
      <c r="L347" s="10">
        <f t="shared" si="36"/>
        <v>1.3594445637474544</v>
      </c>
      <c r="M347" s="10">
        <v>1.4281710794297353</v>
      </c>
      <c r="N347" s="10">
        <v>0.39903869653767821</v>
      </c>
      <c r="O347" s="201">
        <f t="shared" si="33"/>
        <v>0.39903869653767821</v>
      </c>
      <c r="P347" s="10">
        <f t="shared" si="37"/>
        <v>6.8838111625254585</v>
      </c>
      <c r="Q347" s="11">
        <f t="shared" si="34"/>
        <v>1.535879331219424E-2</v>
      </c>
    </row>
    <row r="348" spans="1:17">
      <c r="A348" s="9">
        <f t="shared" si="35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>димвенканали!F348</f>
        <v>328</v>
      </c>
      <c r="G348" s="8"/>
      <c r="H348" s="8"/>
      <c r="I348" s="8">
        <v>6</v>
      </c>
      <c r="J348" s="11">
        <v>1.2219959266802445E-3</v>
      </c>
      <c r="K348" s="18">
        <f t="shared" si="32"/>
        <v>2.7728676171079432</v>
      </c>
      <c r="L348" s="10">
        <f t="shared" si="36"/>
        <v>1.0195834228105907</v>
      </c>
      <c r="M348" s="10">
        <v>1.0711283095723014</v>
      </c>
      <c r="N348" s="10">
        <v>0.29927902240325865</v>
      </c>
      <c r="O348" s="201">
        <f t="shared" si="33"/>
        <v>0.29927902240325865</v>
      </c>
      <c r="P348" s="10">
        <f t="shared" si="37"/>
        <v>5.1628583718940941</v>
      </c>
      <c r="Q348" s="11">
        <f t="shared" si="34"/>
        <v>1.5740421865530776E-2</v>
      </c>
    </row>
    <row r="349" spans="1:17">
      <c r="A349" s="9">
        <f t="shared" si="35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>димвенканали!F349</f>
        <v>441.4</v>
      </c>
      <c r="G349" s="8"/>
      <c r="H349" s="8"/>
      <c r="I349" s="8">
        <v>8</v>
      </c>
      <c r="J349" s="11">
        <v>1.6293279022403259E-3</v>
      </c>
      <c r="K349" s="18">
        <f t="shared" si="32"/>
        <v>3.6971568228105909</v>
      </c>
      <c r="L349" s="10">
        <f t="shared" si="36"/>
        <v>1.3594445637474544</v>
      </c>
      <c r="M349" s="10">
        <v>1.4281710794297353</v>
      </c>
      <c r="N349" s="10">
        <v>0.39903869653767821</v>
      </c>
      <c r="O349" s="201">
        <f t="shared" si="33"/>
        <v>0.39903869653767821</v>
      </c>
      <c r="P349" s="10">
        <f t="shared" si="37"/>
        <v>6.8838111625254585</v>
      </c>
      <c r="Q349" s="11">
        <f t="shared" si="34"/>
        <v>1.5595403630551561E-2</v>
      </c>
    </row>
    <row r="350" spans="1:17">
      <c r="A350" s="9">
        <f t="shared" si="35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>димвенканали!F350</f>
        <v>426.4</v>
      </c>
      <c r="G350" s="8"/>
      <c r="H350" s="8"/>
      <c r="I350" s="8">
        <v>8</v>
      </c>
      <c r="J350" s="11">
        <v>1.6293279022403259E-3</v>
      </c>
      <c r="K350" s="18">
        <f t="shared" si="32"/>
        <v>3.6971568228105909</v>
      </c>
      <c r="L350" s="10">
        <f t="shared" si="36"/>
        <v>1.3594445637474544</v>
      </c>
      <c r="M350" s="10">
        <v>1.4281710794297353</v>
      </c>
      <c r="N350" s="10">
        <v>0.39903869653767821</v>
      </c>
      <c r="O350" s="201">
        <f t="shared" si="33"/>
        <v>0.39903869653767821</v>
      </c>
      <c r="P350" s="10">
        <f t="shared" si="37"/>
        <v>6.8838111625254585</v>
      </c>
      <c r="Q350" s="11">
        <f t="shared" si="34"/>
        <v>1.6144022426185411E-2</v>
      </c>
    </row>
    <row r="351" spans="1:17">
      <c r="A351" s="9">
        <f t="shared" si="35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>димвенканали!F351</f>
        <v>219.4</v>
      </c>
      <c r="G351" s="8"/>
      <c r="H351" s="8"/>
      <c r="I351" s="8">
        <v>5</v>
      </c>
      <c r="J351" s="11">
        <v>1.0183299389002038E-3</v>
      </c>
      <c r="K351" s="18">
        <f t="shared" si="32"/>
        <v>2.3107230142566197</v>
      </c>
      <c r="L351" s="10">
        <f t="shared" si="36"/>
        <v>0.84965285234215915</v>
      </c>
      <c r="M351" s="10">
        <v>0.8926069246435846</v>
      </c>
      <c r="N351" s="10">
        <v>0.24939918533604891</v>
      </c>
      <c r="O351" s="201">
        <f t="shared" si="33"/>
        <v>0.24939918533604891</v>
      </c>
      <c r="P351" s="10">
        <f t="shared" si="37"/>
        <v>4.3023819765784124</v>
      </c>
      <c r="Q351" s="11">
        <f t="shared" si="34"/>
        <v>1.9609762883219747E-2</v>
      </c>
    </row>
    <row r="352" spans="1:17">
      <c r="A352" s="9">
        <f t="shared" si="35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>димвенканали!F352</f>
        <v>579.9</v>
      </c>
      <c r="G352" s="8"/>
      <c r="H352" s="8"/>
      <c r="I352" s="8">
        <v>17</v>
      </c>
      <c r="J352" s="11">
        <v>3.4623217922606928E-3</v>
      </c>
      <c r="K352" s="18">
        <f t="shared" si="32"/>
        <v>7.8564582484725065</v>
      </c>
      <c r="L352" s="10">
        <f t="shared" si="36"/>
        <v>2.8888196979633407</v>
      </c>
      <c r="M352" s="10">
        <v>3.0348635437881875</v>
      </c>
      <c r="N352" s="10">
        <v>0.8479572301425663</v>
      </c>
      <c r="O352" s="201">
        <f t="shared" si="33"/>
        <v>0.8479572301425663</v>
      </c>
      <c r="P352" s="10">
        <f t="shared" si="37"/>
        <v>14.6280987203666</v>
      </c>
      <c r="Q352" s="11">
        <f t="shared" si="34"/>
        <v>2.5225209036672875E-2</v>
      </c>
    </row>
    <row r="353" spans="1:17">
      <c r="A353" s="9">
        <f t="shared" si="35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>димвенканали!F353</f>
        <v>503.4</v>
      </c>
      <c r="G353" s="8"/>
      <c r="H353" s="8"/>
      <c r="I353" s="8">
        <v>16</v>
      </c>
      <c r="J353" s="11">
        <v>3.2586558044806519E-3</v>
      </c>
      <c r="K353" s="18">
        <f t="shared" si="32"/>
        <v>7.3943136456211818</v>
      </c>
      <c r="L353" s="10">
        <f t="shared" si="36"/>
        <v>2.7188891274949087</v>
      </c>
      <c r="M353" s="10">
        <v>2.8563421588594706</v>
      </c>
      <c r="N353" s="10">
        <v>0.79807739307535641</v>
      </c>
      <c r="O353" s="201">
        <f t="shared" si="33"/>
        <v>0.79807739307535641</v>
      </c>
      <c r="P353" s="10">
        <f t="shared" si="37"/>
        <v>13.767622325050917</v>
      </c>
      <c r="Q353" s="11">
        <f t="shared" si="34"/>
        <v>2.7349269616708218E-2</v>
      </c>
    </row>
    <row r="354" spans="1:17">
      <c r="A354" s="9">
        <f t="shared" si="35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>димвенканали!F354</f>
        <v>579</v>
      </c>
      <c r="G354" s="8"/>
      <c r="H354" s="8"/>
      <c r="I354" s="8">
        <v>15</v>
      </c>
      <c r="J354" s="11">
        <v>3.0549898167006109E-3</v>
      </c>
      <c r="K354" s="18">
        <f t="shared" si="32"/>
        <v>6.9321690427698579</v>
      </c>
      <c r="L354" s="10">
        <f t="shared" si="36"/>
        <v>2.5489585570264768</v>
      </c>
      <c r="M354" s="10">
        <v>2.6778207739307534</v>
      </c>
      <c r="N354" s="10">
        <v>0.74819755600814664</v>
      </c>
      <c r="O354" s="201">
        <f t="shared" si="33"/>
        <v>0.74819755600814664</v>
      </c>
      <c r="P354" s="10">
        <f t="shared" si="37"/>
        <v>12.907145929735234</v>
      </c>
      <c r="Q354" s="11">
        <f t="shared" si="34"/>
        <v>2.2292134593670524E-2</v>
      </c>
    </row>
    <row r="355" spans="1:17">
      <c r="A355" s="9">
        <f t="shared" si="35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>димвенканали!F355</f>
        <v>546.79999999999995</v>
      </c>
      <c r="G355" s="8"/>
      <c r="H355" s="8"/>
      <c r="I355" s="8">
        <v>9</v>
      </c>
      <c r="J355" s="11">
        <v>1.8329938900203666E-3</v>
      </c>
      <c r="K355" s="18">
        <f t="shared" si="32"/>
        <v>4.1593014256619147</v>
      </c>
      <c r="L355" s="10">
        <f t="shared" si="36"/>
        <v>1.5293751342158861</v>
      </c>
      <c r="M355" s="10">
        <v>1.6066924643584521</v>
      </c>
      <c r="N355" s="10">
        <v>0.44891853360488798</v>
      </c>
      <c r="O355" s="201">
        <f t="shared" si="33"/>
        <v>0.44891853360488798</v>
      </c>
      <c r="P355" s="10">
        <f t="shared" si="37"/>
        <v>7.7442875578411412</v>
      </c>
      <c r="Q355" s="11">
        <f t="shared" si="34"/>
        <v>1.4162925306951613E-2</v>
      </c>
    </row>
    <row r="356" spans="1:17">
      <c r="A356" s="9">
        <f t="shared" si="35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>димвенканали!F356</f>
        <v>528.70000000000005</v>
      </c>
      <c r="G356" s="8"/>
      <c r="H356" s="8"/>
      <c r="I356" s="8">
        <v>17</v>
      </c>
      <c r="J356" s="11">
        <v>3.4623217922606928E-3</v>
      </c>
      <c r="K356" s="18">
        <f t="shared" si="32"/>
        <v>7.8564582484725065</v>
      </c>
      <c r="L356" s="10">
        <f t="shared" si="36"/>
        <v>2.8888196979633407</v>
      </c>
      <c r="M356" s="10">
        <v>3.0348635437881875</v>
      </c>
      <c r="N356" s="10">
        <v>0.8479572301425663</v>
      </c>
      <c r="O356" s="201">
        <f t="shared" si="33"/>
        <v>0.8479572301425663</v>
      </c>
      <c r="P356" s="10">
        <f t="shared" si="37"/>
        <v>14.6280987203666</v>
      </c>
      <c r="Q356" s="11">
        <f t="shared" si="34"/>
        <v>2.766805129632419E-2</v>
      </c>
    </row>
    <row r="357" spans="1:17">
      <c r="A357" s="9">
        <f t="shared" si="35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>димвенканали!F357</f>
        <v>495.8</v>
      </c>
      <c r="G357" s="8"/>
      <c r="H357" s="8"/>
      <c r="I357" s="8">
        <v>15</v>
      </c>
      <c r="J357" s="11">
        <v>3.0549898167006109E-3</v>
      </c>
      <c r="K357" s="18">
        <f t="shared" si="32"/>
        <v>6.9321690427698579</v>
      </c>
      <c r="L357" s="10">
        <f t="shared" si="36"/>
        <v>2.5489585570264768</v>
      </c>
      <c r="M357" s="10">
        <v>2.6778207739307534</v>
      </c>
      <c r="N357" s="10">
        <v>0.74819755600814664</v>
      </c>
      <c r="O357" s="201">
        <f t="shared" si="33"/>
        <v>0.74819755600814664</v>
      </c>
      <c r="P357" s="10">
        <f t="shared" si="37"/>
        <v>12.907145929735234</v>
      </c>
      <c r="Q357" s="11">
        <f t="shared" si="34"/>
        <v>2.6032968797368362E-2</v>
      </c>
    </row>
    <row r="358" spans="1:17">
      <c r="A358" s="9">
        <f t="shared" si="35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>димвенканали!F358</f>
        <v>1650.7</v>
      </c>
      <c r="G358" s="8"/>
      <c r="H358" s="8"/>
      <c r="I358" s="8">
        <v>25</v>
      </c>
      <c r="J358" s="11">
        <v>5.0916496945010185E-3</v>
      </c>
      <c r="K358" s="18">
        <f t="shared" si="32"/>
        <v>11.553615071283097</v>
      </c>
      <c r="L358" s="10">
        <f t="shared" si="36"/>
        <v>4.2482642617107951</v>
      </c>
      <c r="M358" s="10">
        <v>4.463034623217923</v>
      </c>
      <c r="N358" s="10">
        <v>1.2469959266802444</v>
      </c>
      <c r="O358" s="201">
        <f t="shared" si="33"/>
        <v>1.2469959266802444</v>
      </c>
      <c r="P358" s="10">
        <f t="shared" si="37"/>
        <v>21.511909882892059</v>
      </c>
      <c r="Q358" s="11">
        <f t="shared" si="34"/>
        <v>1.3031992417090967E-2</v>
      </c>
    </row>
    <row r="359" spans="1:17">
      <c r="A359" s="9">
        <f t="shared" si="35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>димвенканали!F359</f>
        <v>297.8</v>
      </c>
      <c r="G359" s="8"/>
      <c r="H359" s="8"/>
      <c r="I359" s="8">
        <v>7</v>
      </c>
      <c r="J359" s="11">
        <v>1.4256619144602852E-3</v>
      </c>
      <c r="K359" s="18">
        <f t="shared" si="32"/>
        <v>3.235012219959267</v>
      </c>
      <c r="L359" s="10">
        <f t="shared" si="36"/>
        <v>1.1895139932790226</v>
      </c>
      <c r="M359" s="10">
        <v>1.2496496945010183</v>
      </c>
      <c r="N359" s="10">
        <v>0.34915885947046843</v>
      </c>
      <c r="O359" s="201">
        <f t="shared" si="33"/>
        <v>0.34915885947046843</v>
      </c>
      <c r="P359" s="10">
        <f t="shared" si="37"/>
        <v>6.0233347672097759</v>
      </c>
      <c r="Q359" s="11">
        <f t="shared" si="34"/>
        <v>2.0226107344559353E-2</v>
      </c>
    </row>
    <row r="360" spans="1:17">
      <c r="A360" s="9">
        <f t="shared" si="35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>димвенканали!F360</f>
        <v>343.75</v>
      </c>
      <c r="G360" s="8"/>
      <c r="H360" s="8"/>
      <c r="I360" s="8">
        <v>11</v>
      </c>
      <c r="J360" s="11">
        <v>2.2403258655804481E-3</v>
      </c>
      <c r="K360" s="18">
        <f t="shared" si="32"/>
        <v>5.0835906313645625</v>
      </c>
      <c r="L360" s="10">
        <f t="shared" si="36"/>
        <v>1.8692362751527498</v>
      </c>
      <c r="M360" s="10">
        <v>1.9637352342158858</v>
      </c>
      <c r="N360" s="10">
        <v>0.54867820773930753</v>
      </c>
      <c r="O360" s="201">
        <f t="shared" si="33"/>
        <v>0.54867820773930753</v>
      </c>
      <c r="P360" s="10">
        <f t="shared" si="37"/>
        <v>9.4652403484725056</v>
      </c>
      <c r="Q360" s="11">
        <f t="shared" si="34"/>
        <v>2.7535244650101834E-2</v>
      </c>
    </row>
    <row r="361" spans="1:17">
      <c r="A361" s="9">
        <f t="shared" si="35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>димвенканали!F361</f>
        <v>3142.7</v>
      </c>
      <c r="G361" s="8"/>
      <c r="H361" s="8"/>
      <c r="I361" s="8">
        <v>55</v>
      </c>
      <c r="J361" s="11">
        <v>1.1201629327902241E-2</v>
      </c>
      <c r="K361" s="18">
        <f t="shared" si="32"/>
        <v>25.417953156822815</v>
      </c>
      <c r="L361" s="10">
        <f t="shared" si="36"/>
        <v>9.3461813757637504</v>
      </c>
      <c r="M361" s="10">
        <v>9.8186761710794297</v>
      </c>
      <c r="N361" s="10">
        <v>2.7433910386965379</v>
      </c>
      <c r="O361" s="201">
        <f t="shared" si="33"/>
        <v>2.7433910386965379</v>
      </c>
      <c r="P361" s="10">
        <f t="shared" si="37"/>
        <v>47.326201742362535</v>
      </c>
      <c r="Q361" s="11">
        <f t="shared" si="34"/>
        <v>1.5059089872518069E-2</v>
      </c>
    </row>
    <row r="362" spans="1:17">
      <c r="A362" s="9">
        <f t="shared" si="35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>димвенканали!F362</f>
        <v>599.09999999999991</v>
      </c>
      <c r="G362" s="8"/>
      <c r="H362" s="8"/>
      <c r="I362" s="8">
        <v>14</v>
      </c>
      <c r="J362" s="11">
        <v>2.8513238289205704E-3</v>
      </c>
      <c r="K362" s="18">
        <f t="shared" si="32"/>
        <v>6.470024439918534</v>
      </c>
      <c r="L362" s="10">
        <f t="shared" si="36"/>
        <v>2.3790279865580453</v>
      </c>
      <c r="M362" s="10">
        <v>2.4992993890020365</v>
      </c>
      <c r="N362" s="10">
        <v>0.69831771894093686</v>
      </c>
      <c r="O362" s="201">
        <f t="shared" si="33"/>
        <v>0.69831771894093686</v>
      </c>
      <c r="P362" s="10">
        <f t="shared" si="37"/>
        <v>12.046669534419552</v>
      </c>
      <c r="Q362" s="11">
        <f t="shared" si="34"/>
        <v>2.0107944474077037E-2</v>
      </c>
    </row>
    <row r="363" spans="1:17">
      <c r="A363" s="9">
        <f t="shared" si="35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>димвенканали!F363</f>
        <v>145.9</v>
      </c>
      <c r="G363" s="8"/>
      <c r="H363" s="8"/>
      <c r="I363" s="8">
        <v>0</v>
      </c>
      <c r="J363" s="11">
        <v>0</v>
      </c>
      <c r="K363" s="18">
        <f t="shared" si="32"/>
        <v>0</v>
      </c>
      <c r="L363" s="10">
        <f t="shared" si="36"/>
        <v>0</v>
      </c>
      <c r="M363" s="10">
        <v>0</v>
      </c>
      <c r="N363" s="10">
        <v>0</v>
      </c>
      <c r="O363" s="201">
        <f t="shared" si="33"/>
        <v>0</v>
      </c>
      <c r="P363" s="10">
        <f t="shared" si="37"/>
        <v>0</v>
      </c>
      <c r="Q363" s="11">
        <f t="shared" si="34"/>
        <v>0</v>
      </c>
    </row>
    <row r="364" spans="1:17">
      <c r="A364" s="9">
        <f t="shared" si="35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>димвенканали!F364</f>
        <v>354.4</v>
      </c>
      <c r="G364" s="8"/>
      <c r="H364" s="8"/>
      <c r="I364" s="8">
        <v>10</v>
      </c>
      <c r="J364" s="11">
        <v>2.0366598778004076E-3</v>
      </c>
      <c r="K364" s="18">
        <f t="shared" si="32"/>
        <v>4.6214460285132395</v>
      </c>
      <c r="L364" s="10">
        <f t="shared" si="36"/>
        <v>1.6993057046843183</v>
      </c>
      <c r="M364" s="10">
        <v>1.7852138492871692</v>
      </c>
      <c r="N364" s="10">
        <v>0.49879837067209781</v>
      </c>
      <c r="O364" s="201">
        <f t="shared" si="33"/>
        <v>0.49879837067209781</v>
      </c>
      <c r="P364" s="10">
        <f t="shared" si="37"/>
        <v>8.6047639531568247</v>
      </c>
      <c r="Q364" s="11">
        <f t="shared" si="34"/>
        <v>2.4279807994234834E-2</v>
      </c>
    </row>
    <row r="365" spans="1:17">
      <c r="A365" s="9">
        <f t="shared" si="35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>димвенканали!F365</f>
        <v>190.2</v>
      </c>
      <c r="G365" s="8"/>
      <c r="H365" s="8"/>
      <c r="I365" s="8">
        <v>6</v>
      </c>
      <c r="J365" s="11">
        <v>1.2219959266802445E-3</v>
      </c>
      <c r="K365" s="18">
        <f t="shared" si="32"/>
        <v>2.7728676171079432</v>
      </c>
      <c r="L365" s="10">
        <f t="shared" si="36"/>
        <v>1.0195834228105907</v>
      </c>
      <c r="M365" s="10">
        <v>1.0711283095723014</v>
      </c>
      <c r="N365" s="10">
        <v>0.29927902240325865</v>
      </c>
      <c r="O365" s="201">
        <f t="shared" si="33"/>
        <v>0.29927902240325865</v>
      </c>
      <c r="P365" s="10">
        <f t="shared" si="37"/>
        <v>5.1628583718940941</v>
      </c>
      <c r="Q365" s="11">
        <f t="shared" si="34"/>
        <v>2.7144365782829097E-2</v>
      </c>
    </row>
    <row r="366" spans="1:17">
      <c r="A366" s="9">
        <f t="shared" si="35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>димвенканали!F366</f>
        <v>396.04</v>
      </c>
      <c r="G366" s="8"/>
      <c r="H366" s="8"/>
      <c r="I366" s="8">
        <v>16</v>
      </c>
      <c r="J366" s="11">
        <v>3.2586558044806519E-3</v>
      </c>
      <c r="K366" s="18">
        <f t="shared" si="32"/>
        <v>7.3943136456211818</v>
      </c>
      <c r="L366" s="10">
        <f t="shared" si="36"/>
        <v>2.7188891274949087</v>
      </c>
      <c r="M366" s="10">
        <v>2.8563421588594706</v>
      </c>
      <c r="N366" s="10">
        <v>0.79807739307535641</v>
      </c>
      <c r="O366" s="201">
        <f t="shared" si="33"/>
        <v>0.79807739307535641</v>
      </c>
      <c r="P366" s="10">
        <f t="shared" si="37"/>
        <v>13.767622325050917</v>
      </c>
      <c r="Q366" s="11">
        <f t="shared" si="34"/>
        <v>3.4763211607541956E-2</v>
      </c>
    </row>
    <row r="367" spans="1:17">
      <c r="A367" s="9">
        <f t="shared" si="35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>димвенканали!F367</f>
        <v>507.3</v>
      </c>
      <c r="G367" s="8"/>
      <c r="H367" s="8"/>
      <c r="I367" s="8">
        <v>10</v>
      </c>
      <c r="J367" s="11">
        <v>2.0366598778004076E-3</v>
      </c>
      <c r="K367" s="18">
        <f t="shared" si="32"/>
        <v>4.6214460285132395</v>
      </c>
      <c r="L367" s="10">
        <f t="shared" si="36"/>
        <v>1.6993057046843183</v>
      </c>
      <c r="M367" s="10">
        <v>1.7852138492871692</v>
      </c>
      <c r="N367" s="10">
        <v>0.49879837067209781</v>
      </c>
      <c r="O367" s="201">
        <f t="shared" si="33"/>
        <v>0.49879837067209781</v>
      </c>
      <c r="P367" s="10">
        <f t="shared" si="37"/>
        <v>8.6047639531568247</v>
      </c>
      <c r="Q367" s="11">
        <f t="shared" si="34"/>
        <v>1.6961884394158928E-2</v>
      </c>
    </row>
    <row r="368" spans="1:17">
      <c r="A368" s="9">
        <f t="shared" si="35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>димвенканали!F368</f>
        <v>306.2</v>
      </c>
      <c r="G368" s="8"/>
      <c r="H368" s="8"/>
      <c r="I368" s="8">
        <v>6</v>
      </c>
      <c r="J368" s="11">
        <v>1.2219959266802445E-3</v>
      </c>
      <c r="K368" s="18">
        <f t="shared" si="32"/>
        <v>2.7728676171079432</v>
      </c>
      <c r="L368" s="10">
        <f t="shared" si="36"/>
        <v>1.0195834228105907</v>
      </c>
      <c r="M368" s="10">
        <v>1.0711283095723014</v>
      </c>
      <c r="N368" s="10">
        <v>0.29927902240325865</v>
      </c>
      <c r="O368" s="201">
        <f t="shared" si="33"/>
        <v>0.29927902240325865</v>
      </c>
      <c r="P368" s="10">
        <f t="shared" si="37"/>
        <v>5.1628583718940941</v>
      </c>
      <c r="Q368" s="11">
        <f t="shared" si="34"/>
        <v>1.6861065878164907E-2</v>
      </c>
    </row>
    <row r="369" spans="1:17">
      <c r="A369" s="9">
        <f t="shared" si="35"/>
        <v>364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>димвенканали!F369</f>
        <v>504.4</v>
      </c>
      <c r="G369" s="8"/>
      <c r="H369" s="8"/>
      <c r="I369" s="8">
        <v>10</v>
      </c>
      <c r="J369" s="11">
        <v>2.0366598778004076E-3</v>
      </c>
      <c r="K369" s="18">
        <f t="shared" si="32"/>
        <v>4.6214460285132395</v>
      </c>
      <c r="L369" s="10">
        <f t="shared" si="36"/>
        <v>1.6993057046843183</v>
      </c>
      <c r="M369" s="10">
        <v>1.7852138492871692</v>
      </c>
      <c r="N369" s="10">
        <v>0.49879837067209781</v>
      </c>
      <c r="O369" s="201">
        <f t="shared" si="33"/>
        <v>0.49879837067209781</v>
      </c>
      <c r="P369" s="10">
        <f t="shared" si="37"/>
        <v>8.6047639531568247</v>
      </c>
      <c r="Q369" s="11">
        <f t="shared" si="34"/>
        <v>1.7059405141072216E-2</v>
      </c>
    </row>
    <row r="370" spans="1:17">
      <c r="A370" s="9">
        <f t="shared" si="35"/>
        <v>365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>димвенканали!F370</f>
        <v>322.5</v>
      </c>
      <c r="G370" s="8"/>
      <c r="H370" s="8"/>
      <c r="I370" s="8">
        <v>7</v>
      </c>
      <c r="J370" s="11">
        <v>1.4256619144602852E-3</v>
      </c>
      <c r="K370" s="18">
        <f t="shared" si="32"/>
        <v>3.235012219959267</v>
      </c>
      <c r="L370" s="10">
        <f t="shared" si="36"/>
        <v>1.1895139932790226</v>
      </c>
      <c r="M370" s="10">
        <v>1.2496496945010183</v>
      </c>
      <c r="N370" s="10">
        <v>0.34915885947046843</v>
      </c>
      <c r="O370" s="201">
        <f t="shared" si="33"/>
        <v>0.34915885947046843</v>
      </c>
      <c r="P370" s="10">
        <f t="shared" si="37"/>
        <v>6.0233347672097759</v>
      </c>
      <c r="Q370" s="11">
        <f t="shared" si="34"/>
        <v>1.8677007030107832E-2</v>
      </c>
    </row>
    <row r="371" spans="1:17">
      <c r="A371" s="9">
        <f t="shared" si="35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>димвенканали!F371</f>
        <v>397.8</v>
      </c>
      <c r="G371" s="8"/>
      <c r="H371" s="8"/>
      <c r="I371" s="8">
        <v>9</v>
      </c>
      <c r="J371" s="11">
        <v>1.8329938900203666E-3</v>
      </c>
      <c r="K371" s="18">
        <f t="shared" si="32"/>
        <v>4.1593014256619147</v>
      </c>
      <c r="L371" s="10">
        <f t="shared" si="36"/>
        <v>1.5293751342158861</v>
      </c>
      <c r="M371" s="10">
        <v>1.6066924643584521</v>
      </c>
      <c r="N371" s="10">
        <v>0.44891853360488798</v>
      </c>
      <c r="O371" s="201">
        <f t="shared" si="33"/>
        <v>0.44891853360488798</v>
      </c>
      <c r="P371" s="10">
        <f t="shared" si="37"/>
        <v>7.7442875578411412</v>
      </c>
      <c r="Q371" s="11">
        <f t="shared" si="34"/>
        <v>1.9467791749223581E-2</v>
      </c>
    </row>
    <row r="372" spans="1:17">
      <c r="A372" s="9">
        <f t="shared" si="35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>димвенканали!F372</f>
        <v>142</v>
      </c>
      <c r="G372" s="8"/>
      <c r="H372" s="8"/>
      <c r="I372" s="8">
        <v>3</v>
      </c>
      <c r="J372" s="11">
        <v>6.1099796334012225E-4</v>
      </c>
      <c r="K372" s="18">
        <f t="shared" si="32"/>
        <v>1.3864338085539716</v>
      </c>
      <c r="L372" s="10">
        <f t="shared" si="36"/>
        <v>0.50979171140529533</v>
      </c>
      <c r="M372" s="10">
        <v>0.53556415478615071</v>
      </c>
      <c r="N372" s="10">
        <v>0.14963951120162933</v>
      </c>
      <c r="O372" s="201">
        <f t="shared" si="33"/>
        <v>0.14963951120162933</v>
      </c>
      <c r="P372" s="10">
        <f t="shared" si="37"/>
        <v>2.5814291859470471</v>
      </c>
      <c r="Q372" s="11">
        <f t="shared" si="34"/>
        <v>1.8179078774274979E-2</v>
      </c>
    </row>
    <row r="373" spans="1:17">
      <c r="A373" s="9">
        <f t="shared" si="35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>димвенканали!F373</f>
        <v>156.19999999999999</v>
      </c>
      <c r="G373" s="8"/>
      <c r="H373" s="8"/>
      <c r="I373" s="8">
        <v>5</v>
      </c>
      <c r="J373" s="11">
        <v>1.0183299389002038E-3</v>
      </c>
      <c r="K373" s="18">
        <f t="shared" si="32"/>
        <v>2.3107230142566197</v>
      </c>
      <c r="L373" s="10">
        <f t="shared" si="36"/>
        <v>0.84965285234215915</v>
      </c>
      <c r="M373" s="10">
        <v>0.8926069246435846</v>
      </c>
      <c r="N373" s="10">
        <v>0.24939918533604891</v>
      </c>
      <c r="O373" s="201">
        <f t="shared" si="33"/>
        <v>0.24939918533604891</v>
      </c>
      <c r="P373" s="10">
        <f t="shared" si="37"/>
        <v>4.3023819765784124</v>
      </c>
      <c r="Q373" s="11">
        <f t="shared" si="34"/>
        <v>2.7544058748901489E-2</v>
      </c>
    </row>
    <row r="374" spans="1:17">
      <c r="A374" s="9">
        <f t="shared" si="35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>димвенканали!F374</f>
        <v>129.6</v>
      </c>
      <c r="G374" s="8"/>
      <c r="H374" s="8"/>
      <c r="I374" s="8">
        <v>2</v>
      </c>
      <c r="J374" s="11">
        <v>4.0733197556008148E-4</v>
      </c>
      <c r="K374" s="18">
        <f t="shared" si="32"/>
        <v>0.92428920570264772</v>
      </c>
      <c r="L374" s="10">
        <f t="shared" si="36"/>
        <v>0.33986114093686359</v>
      </c>
      <c r="M374" s="10">
        <v>0.35704276985743383</v>
      </c>
      <c r="N374" s="10">
        <v>9.9759674134419551E-2</v>
      </c>
      <c r="O374" s="201">
        <f t="shared" si="33"/>
        <v>9.9759674134419551E-2</v>
      </c>
      <c r="P374" s="10">
        <f t="shared" si="37"/>
        <v>1.7209527906313646</v>
      </c>
      <c r="Q374" s="11">
        <f t="shared" si="34"/>
        <v>1.3278956717834604E-2</v>
      </c>
    </row>
    <row r="375" spans="1:17">
      <c r="A375" s="9">
        <f t="shared" si="35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>димвенканали!F375</f>
        <v>591.70000000000005</v>
      </c>
      <c r="G375" s="8"/>
      <c r="H375" s="8"/>
      <c r="I375" s="8">
        <v>13</v>
      </c>
      <c r="J375" s="11">
        <v>2.6476578411405295E-3</v>
      </c>
      <c r="K375" s="18">
        <f t="shared" si="32"/>
        <v>6.0078798370672102</v>
      </c>
      <c r="L375" s="10">
        <f t="shared" si="36"/>
        <v>2.2090974160896133</v>
      </c>
      <c r="M375" s="10">
        <v>2.3207780040733197</v>
      </c>
      <c r="N375" s="10">
        <v>0.64843788187372708</v>
      </c>
      <c r="O375" s="201">
        <f t="shared" si="33"/>
        <v>0.64843788187372708</v>
      </c>
      <c r="P375" s="10">
        <f t="shared" si="37"/>
        <v>11.186193139103871</v>
      </c>
      <c r="Q375" s="11">
        <f t="shared" si="34"/>
        <v>1.8905176844860351E-2</v>
      </c>
    </row>
    <row r="376" spans="1:17">
      <c r="A376" s="9">
        <f t="shared" si="35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>димвенканали!F376</f>
        <v>432.9</v>
      </c>
      <c r="G376" s="8"/>
      <c r="H376" s="8"/>
      <c r="I376" s="8">
        <v>11</v>
      </c>
      <c r="J376" s="11">
        <v>2.2403258655804481E-3</v>
      </c>
      <c r="K376" s="18">
        <f t="shared" si="32"/>
        <v>5.0835906313645625</v>
      </c>
      <c r="L376" s="10">
        <f t="shared" si="36"/>
        <v>1.8692362751527498</v>
      </c>
      <c r="M376" s="10">
        <v>1.9637352342158858</v>
      </c>
      <c r="N376" s="10">
        <v>0.54867820773930753</v>
      </c>
      <c r="O376" s="201">
        <f t="shared" si="33"/>
        <v>0.54867820773930753</v>
      </c>
      <c r="P376" s="10">
        <f t="shared" si="37"/>
        <v>9.4652403484725056</v>
      </c>
      <c r="Q376" s="11">
        <f t="shared" si="34"/>
        <v>2.186472706969856E-2</v>
      </c>
    </row>
    <row r="377" spans="1:17">
      <c r="A377" s="9">
        <f t="shared" si="35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>димвенканали!F377</f>
        <v>326.39999999999998</v>
      </c>
      <c r="G377" s="8"/>
      <c r="H377" s="8"/>
      <c r="I377" s="8">
        <v>10</v>
      </c>
      <c r="J377" s="11">
        <v>2.0366598778004076E-3</v>
      </c>
      <c r="K377" s="18">
        <f t="shared" si="32"/>
        <v>4.6214460285132395</v>
      </c>
      <c r="L377" s="10">
        <f t="shared" si="36"/>
        <v>1.6993057046843183</v>
      </c>
      <c r="M377" s="10">
        <v>1.7852138492871692</v>
      </c>
      <c r="N377" s="10">
        <v>0.49879837067209781</v>
      </c>
      <c r="O377" s="201">
        <f t="shared" si="33"/>
        <v>0.49879837067209781</v>
      </c>
      <c r="P377" s="10">
        <f t="shared" si="37"/>
        <v>8.6047639531568247</v>
      </c>
      <c r="Q377" s="11">
        <f t="shared" si="34"/>
        <v>2.636263466040694E-2</v>
      </c>
    </row>
    <row r="378" spans="1:17">
      <c r="A378" s="9">
        <f t="shared" si="35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>димвенканали!F378</f>
        <v>150.30000000000001</v>
      </c>
      <c r="G378" s="8"/>
      <c r="H378" s="8"/>
      <c r="I378" s="8">
        <v>4</v>
      </c>
      <c r="J378" s="11">
        <v>8.1466395112016296E-4</v>
      </c>
      <c r="K378" s="18">
        <f t="shared" si="32"/>
        <v>1.8485784114052954</v>
      </c>
      <c r="L378" s="10">
        <f t="shared" si="36"/>
        <v>0.67972228187372719</v>
      </c>
      <c r="M378" s="10">
        <v>0.71408553971486766</v>
      </c>
      <c r="N378" s="10">
        <v>0.1995193482688391</v>
      </c>
      <c r="O378" s="201">
        <f t="shared" si="33"/>
        <v>0.1995193482688391</v>
      </c>
      <c r="P378" s="10">
        <f t="shared" si="37"/>
        <v>3.4419055812627293</v>
      </c>
      <c r="Q378" s="11">
        <f t="shared" si="34"/>
        <v>2.2900236734948298E-2</v>
      </c>
    </row>
    <row r="379" spans="1:17">
      <c r="A379" s="9">
        <f t="shared" si="35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>димвенканали!F379</f>
        <v>303.5</v>
      </c>
      <c r="G379" s="8"/>
      <c r="H379" s="8"/>
      <c r="I379" s="8">
        <v>7</v>
      </c>
      <c r="J379" s="11">
        <v>1.4256619144602852E-3</v>
      </c>
      <c r="K379" s="18">
        <f t="shared" si="32"/>
        <v>3.235012219959267</v>
      </c>
      <c r="L379" s="10">
        <f t="shared" si="36"/>
        <v>1.1895139932790226</v>
      </c>
      <c r="M379" s="10">
        <v>1.2496496945010183</v>
      </c>
      <c r="N379" s="10">
        <v>0.34915885947046843</v>
      </c>
      <c r="O379" s="201">
        <f t="shared" si="33"/>
        <v>0.34915885947046843</v>
      </c>
      <c r="P379" s="10">
        <f t="shared" si="37"/>
        <v>6.0233347672097759</v>
      </c>
      <c r="Q379" s="11">
        <f t="shared" si="34"/>
        <v>1.9846243055056924E-2</v>
      </c>
    </row>
    <row r="380" spans="1:17">
      <c r="A380" s="9">
        <f t="shared" si="35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>димвенканали!F380</f>
        <v>555.70000000000005</v>
      </c>
      <c r="G380" s="8"/>
      <c r="H380" s="8"/>
      <c r="I380" s="8">
        <v>13</v>
      </c>
      <c r="J380" s="11">
        <v>2.6476578411405295E-3</v>
      </c>
      <c r="K380" s="18">
        <f t="shared" si="32"/>
        <v>6.0078798370672102</v>
      </c>
      <c r="L380" s="10">
        <f t="shared" si="36"/>
        <v>2.2090974160896133</v>
      </c>
      <c r="M380" s="10">
        <v>2.3207780040733197</v>
      </c>
      <c r="N380" s="10">
        <v>0.64843788187372708</v>
      </c>
      <c r="O380" s="201">
        <f t="shared" si="33"/>
        <v>0.64843788187372708</v>
      </c>
      <c r="P380" s="10">
        <f t="shared" si="37"/>
        <v>11.186193139103871</v>
      </c>
      <c r="Q380" s="11">
        <f t="shared" si="34"/>
        <v>2.0129913872780042E-2</v>
      </c>
    </row>
    <row r="381" spans="1:17">
      <c r="A381" s="9">
        <f t="shared" si="35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>димвенканали!F381</f>
        <v>360.4</v>
      </c>
      <c r="G381" s="8"/>
      <c r="H381" s="8"/>
      <c r="I381" s="8">
        <v>10</v>
      </c>
      <c r="J381" s="11">
        <v>2.0366598778004076E-3</v>
      </c>
      <c r="K381" s="18">
        <f t="shared" si="32"/>
        <v>4.6214460285132395</v>
      </c>
      <c r="L381" s="10">
        <f t="shared" si="36"/>
        <v>1.6993057046843183</v>
      </c>
      <c r="M381" s="10">
        <v>1.7852138492871692</v>
      </c>
      <c r="N381" s="10">
        <v>0.49879837067209781</v>
      </c>
      <c r="O381" s="201">
        <f t="shared" si="33"/>
        <v>0.49879837067209781</v>
      </c>
      <c r="P381" s="10">
        <f t="shared" si="37"/>
        <v>8.6047639531568247</v>
      </c>
      <c r="Q381" s="11">
        <f t="shared" si="34"/>
        <v>2.3875593654708174E-2</v>
      </c>
    </row>
    <row r="382" spans="1:17">
      <c r="A382" s="9">
        <f t="shared" si="35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>димвенканали!F382</f>
        <v>428.8</v>
      </c>
      <c r="G382" s="8"/>
      <c r="H382" s="8"/>
      <c r="I382" s="8">
        <v>12</v>
      </c>
      <c r="J382" s="11">
        <v>2.443991853360489E-3</v>
      </c>
      <c r="K382" s="18">
        <f t="shared" si="32"/>
        <v>5.5457352342158863</v>
      </c>
      <c r="L382" s="10">
        <f t="shared" si="36"/>
        <v>2.0391668456211813</v>
      </c>
      <c r="M382" s="10">
        <v>2.1422566191446029</v>
      </c>
      <c r="N382" s="10">
        <v>0.59855804480651731</v>
      </c>
      <c r="O382" s="201">
        <f t="shared" si="33"/>
        <v>0.59855804480651731</v>
      </c>
      <c r="P382" s="10">
        <f t="shared" si="37"/>
        <v>10.325716743788188</v>
      </c>
      <c r="Q382" s="11">
        <f t="shared" si="34"/>
        <v>2.4080496137565736E-2</v>
      </c>
    </row>
    <row r="383" spans="1:17">
      <c r="A383" s="9">
        <f t="shared" si="35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>димвенканали!F383</f>
        <v>1100.2</v>
      </c>
      <c r="G383" s="8"/>
      <c r="H383" s="8"/>
      <c r="I383" s="8">
        <v>36</v>
      </c>
      <c r="J383" s="11">
        <v>7.3319755600814666E-3</v>
      </c>
      <c r="K383" s="18">
        <f t="shared" si="32"/>
        <v>16.637205702647659</v>
      </c>
      <c r="L383" s="10">
        <f t="shared" si="36"/>
        <v>6.1175005368635444</v>
      </c>
      <c r="M383" s="10">
        <v>6.4267698574338086</v>
      </c>
      <c r="N383" s="10">
        <v>1.7956741344195519</v>
      </c>
      <c r="O383" s="201">
        <f t="shared" si="33"/>
        <v>1.7956741344195519</v>
      </c>
      <c r="P383" s="10">
        <f t="shared" si="37"/>
        <v>30.977150231364565</v>
      </c>
      <c r="Q383" s="11">
        <f t="shared" si="34"/>
        <v>2.8155926405530416E-2</v>
      </c>
    </row>
    <row r="384" spans="1:17">
      <c r="A384" s="9">
        <f t="shared" si="35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>димвенканали!F384</f>
        <v>419.4</v>
      </c>
      <c r="G384" s="8"/>
      <c r="H384" s="8"/>
      <c r="I384" s="8">
        <v>11</v>
      </c>
      <c r="J384" s="11">
        <v>2.2403258655804481E-3</v>
      </c>
      <c r="K384" s="18">
        <f t="shared" si="32"/>
        <v>5.0835906313645625</v>
      </c>
      <c r="L384" s="10">
        <f t="shared" si="36"/>
        <v>1.8692362751527498</v>
      </c>
      <c r="M384" s="10">
        <v>1.9637352342158858</v>
      </c>
      <c r="N384" s="10">
        <v>0.54867820773930753</v>
      </c>
      <c r="O384" s="201">
        <f t="shared" si="33"/>
        <v>0.54867820773930753</v>
      </c>
      <c r="P384" s="10">
        <f t="shared" si="37"/>
        <v>9.4652403484725056</v>
      </c>
      <c r="Q384" s="11">
        <f t="shared" si="34"/>
        <v>2.2568527297263961E-2</v>
      </c>
    </row>
    <row r="385" spans="1:17">
      <c r="A385" s="9">
        <f t="shared" si="35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>димвенканали!F385</f>
        <v>149.6</v>
      </c>
      <c r="G385" s="8"/>
      <c r="H385" s="8"/>
      <c r="I385" s="8">
        <v>4</v>
      </c>
      <c r="J385" s="11">
        <v>8.1466395112016296E-4</v>
      </c>
      <c r="K385" s="18">
        <f t="shared" si="32"/>
        <v>1.8485784114052954</v>
      </c>
      <c r="L385" s="10">
        <f t="shared" si="36"/>
        <v>0.67972228187372719</v>
      </c>
      <c r="M385" s="10">
        <v>0.71408553971486766</v>
      </c>
      <c r="N385" s="10">
        <v>0.1995193482688391</v>
      </c>
      <c r="O385" s="201">
        <f t="shared" si="33"/>
        <v>0.1995193482688391</v>
      </c>
      <c r="P385" s="10">
        <f t="shared" si="37"/>
        <v>3.4419055812627293</v>
      </c>
      <c r="Q385" s="11">
        <f t="shared" si="34"/>
        <v>2.3007390249082417E-2</v>
      </c>
    </row>
    <row r="386" spans="1:17">
      <c r="A386" s="9">
        <f t="shared" si="35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>димвенканали!F386</f>
        <v>253.1</v>
      </c>
      <c r="G386" s="8"/>
      <c r="H386" s="8"/>
      <c r="I386" s="8">
        <v>6</v>
      </c>
      <c r="J386" s="11">
        <v>1.2219959266802445E-3</v>
      </c>
      <c r="K386" s="18">
        <f t="shared" si="32"/>
        <v>2.7728676171079432</v>
      </c>
      <c r="L386" s="10">
        <f t="shared" si="36"/>
        <v>1.0195834228105907</v>
      </c>
      <c r="M386" s="10">
        <v>1.0711283095723014</v>
      </c>
      <c r="N386" s="10">
        <v>0.29927902240325865</v>
      </c>
      <c r="O386" s="201">
        <f t="shared" si="33"/>
        <v>0.29927902240325865</v>
      </c>
      <c r="P386" s="10">
        <f t="shared" si="37"/>
        <v>5.1628583718940941</v>
      </c>
      <c r="Q386" s="11">
        <f t="shared" si="34"/>
        <v>2.0398492184488717E-2</v>
      </c>
    </row>
    <row r="387" spans="1:17">
      <c r="A387" s="9">
        <f t="shared" si="35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>димвенканали!F387</f>
        <v>360.3</v>
      </c>
      <c r="G387" s="8"/>
      <c r="H387" s="8"/>
      <c r="I387" s="8">
        <v>8</v>
      </c>
      <c r="J387" s="11">
        <v>1.6293279022403259E-3</v>
      </c>
      <c r="K387" s="18">
        <f t="shared" si="32"/>
        <v>3.6971568228105909</v>
      </c>
      <c r="L387" s="10">
        <f t="shared" si="36"/>
        <v>1.3594445637474544</v>
      </c>
      <c r="M387" s="10">
        <v>1.4281710794297353</v>
      </c>
      <c r="N387" s="10">
        <v>0.39903869653767821</v>
      </c>
      <c r="O387" s="201">
        <f t="shared" si="33"/>
        <v>0.39903869653767821</v>
      </c>
      <c r="P387" s="10">
        <f t="shared" si="37"/>
        <v>6.8838111625254585</v>
      </c>
      <c r="Q387" s="11">
        <f t="shared" si="34"/>
        <v>1.9105776193520562E-2</v>
      </c>
    </row>
    <row r="388" spans="1:17">
      <c r="A388" s="9">
        <f t="shared" si="35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>димвенканали!F388</f>
        <v>1535.2</v>
      </c>
      <c r="G388" s="8"/>
      <c r="H388" s="8"/>
      <c r="I388" s="8">
        <v>32</v>
      </c>
      <c r="J388" s="11">
        <v>6.5173116089613037E-3</v>
      </c>
      <c r="K388" s="18">
        <f t="shared" si="32"/>
        <v>14.788627291242364</v>
      </c>
      <c r="L388" s="10">
        <f t="shared" si="36"/>
        <v>5.4377782549898175</v>
      </c>
      <c r="M388" s="10">
        <v>5.7126843177189413</v>
      </c>
      <c r="N388" s="10">
        <v>1.5961547861507128</v>
      </c>
      <c r="O388" s="201">
        <f t="shared" si="33"/>
        <v>1.5961547861507128</v>
      </c>
      <c r="P388" s="10">
        <f t="shared" si="37"/>
        <v>27.535244650101834</v>
      </c>
      <c r="Q388" s="11">
        <f t="shared" si="34"/>
        <v>1.7935933200952211E-2</v>
      </c>
    </row>
    <row r="389" spans="1:17">
      <c r="A389" s="9">
        <f t="shared" si="35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>димвенканали!F389</f>
        <v>191.4</v>
      </c>
      <c r="G389" s="8"/>
      <c r="H389" s="8"/>
      <c r="I389" s="8">
        <v>6</v>
      </c>
      <c r="J389" s="11">
        <v>1.2219959266802445E-3</v>
      </c>
      <c r="K389" s="18">
        <f t="shared" ref="K389:K452" si="38">J389*$K$2</f>
        <v>2.7728676171079432</v>
      </c>
      <c r="L389" s="10">
        <f t="shared" si="36"/>
        <v>1.0195834228105907</v>
      </c>
      <c r="M389" s="10">
        <v>1.0711283095723014</v>
      </c>
      <c r="N389" s="10">
        <v>0.29927902240325865</v>
      </c>
      <c r="O389" s="201">
        <f t="shared" ref="O389:O452" si="39">N389*$O$2</f>
        <v>0.29927902240325865</v>
      </c>
      <c r="P389" s="10">
        <f t="shared" si="37"/>
        <v>5.1628583718940941</v>
      </c>
      <c r="Q389" s="11">
        <f t="shared" ref="Q389:Q452" si="40">P389/F389</f>
        <v>2.6974181671338002E-2</v>
      </c>
    </row>
    <row r="390" spans="1:17">
      <c r="A390" s="9">
        <f t="shared" si="35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>димвенканали!F390</f>
        <v>442.3</v>
      </c>
      <c r="G390" s="8"/>
      <c r="H390" s="8"/>
      <c r="I390" s="8">
        <v>15</v>
      </c>
      <c r="J390" s="11">
        <v>3.0549898167006109E-3</v>
      </c>
      <c r="K390" s="18">
        <f t="shared" si="38"/>
        <v>6.9321690427698579</v>
      </c>
      <c r="L390" s="10">
        <f t="shared" si="36"/>
        <v>2.5489585570264768</v>
      </c>
      <c r="M390" s="10">
        <v>2.6778207739307534</v>
      </c>
      <c r="N390" s="10">
        <v>0.74819755600814664</v>
      </c>
      <c r="O390" s="201">
        <f t="shared" si="39"/>
        <v>0.74819755600814664</v>
      </c>
      <c r="P390" s="10">
        <f t="shared" si="37"/>
        <v>12.907145929735234</v>
      </c>
      <c r="Q390" s="11">
        <f t="shared" si="40"/>
        <v>2.9181880917330396E-2</v>
      </c>
    </row>
    <row r="391" spans="1:17">
      <c r="A391" s="9">
        <f t="shared" si="35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>димвенканали!F391</f>
        <v>503.5</v>
      </c>
      <c r="G391" s="8"/>
      <c r="H391" s="8"/>
      <c r="I391" s="8">
        <v>17</v>
      </c>
      <c r="J391" s="11">
        <v>3.4623217922606928E-3</v>
      </c>
      <c r="K391" s="18">
        <f t="shared" si="38"/>
        <v>7.8564582484725065</v>
      </c>
      <c r="L391" s="10">
        <f t="shared" si="36"/>
        <v>2.8888196979633407</v>
      </c>
      <c r="M391" s="10">
        <v>3.0348635437881875</v>
      </c>
      <c r="N391" s="10">
        <v>0.8479572301425663</v>
      </c>
      <c r="O391" s="201">
        <f t="shared" si="39"/>
        <v>0.8479572301425663</v>
      </c>
      <c r="P391" s="10">
        <f t="shared" si="37"/>
        <v>14.6280987203666</v>
      </c>
      <c r="Q391" s="11">
        <f t="shared" si="40"/>
        <v>2.9052827647202781E-2</v>
      </c>
    </row>
    <row r="392" spans="1:17">
      <c r="A392" s="9">
        <f t="shared" ref="A392:A455" si="41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>димвенканали!F392</f>
        <v>570.5</v>
      </c>
      <c r="G392" s="8"/>
      <c r="H392" s="8"/>
      <c r="I392" s="8">
        <v>20</v>
      </c>
      <c r="J392" s="11">
        <v>4.0733197556008151E-3</v>
      </c>
      <c r="K392" s="18">
        <f t="shared" si="38"/>
        <v>9.242892057026479</v>
      </c>
      <c r="L392" s="10">
        <f t="shared" si="36"/>
        <v>3.3986114093686366</v>
      </c>
      <c r="M392" s="10">
        <v>3.5704276985743384</v>
      </c>
      <c r="N392" s="10">
        <v>0.99759674134419563</v>
      </c>
      <c r="O392" s="201">
        <f t="shared" si="39"/>
        <v>0.99759674134419563</v>
      </c>
      <c r="P392" s="10">
        <f t="shared" si="37"/>
        <v>17.209527906313649</v>
      </c>
      <c r="Q392" s="11">
        <f t="shared" si="40"/>
        <v>3.0165693087315773E-2</v>
      </c>
    </row>
    <row r="393" spans="1:17">
      <c r="A393" s="9">
        <f t="shared" si="41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>димвенканали!F393</f>
        <v>227.9</v>
      </c>
      <c r="G393" s="8"/>
      <c r="H393" s="8"/>
      <c r="I393" s="8">
        <v>4</v>
      </c>
      <c r="J393" s="11">
        <v>8.1466395112016296E-4</v>
      </c>
      <c r="K393" s="18">
        <f t="shared" si="38"/>
        <v>1.8485784114052954</v>
      </c>
      <c r="L393" s="10">
        <f t="shared" ref="L393:L455" si="42">K393*0.3677</f>
        <v>0.67972228187372719</v>
      </c>
      <c r="M393" s="10">
        <v>0.71408553971486766</v>
      </c>
      <c r="N393" s="10">
        <v>0.1995193482688391</v>
      </c>
      <c r="O393" s="201">
        <f t="shared" si="39"/>
        <v>0.1995193482688391</v>
      </c>
      <c r="P393" s="10">
        <f t="shared" ref="P393:P455" si="43">K393+L393+M393+O393</f>
        <v>3.4419055812627293</v>
      </c>
      <c r="Q393" s="11">
        <f t="shared" si="40"/>
        <v>1.5102701102513072E-2</v>
      </c>
    </row>
    <row r="394" spans="1:17">
      <c r="A394" s="9">
        <f t="shared" si="41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>димвенканали!F394</f>
        <v>130.5</v>
      </c>
      <c r="G394" s="8"/>
      <c r="H394" s="8"/>
      <c r="I394" s="8">
        <v>5</v>
      </c>
      <c r="J394" s="11">
        <v>1.0183299389002038E-3</v>
      </c>
      <c r="K394" s="18">
        <f t="shared" si="38"/>
        <v>2.3107230142566197</v>
      </c>
      <c r="L394" s="10">
        <f t="shared" si="42"/>
        <v>0.84965285234215915</v>
      </c>
      <c r="M394" s="10">
        <v>0.8926069246435846</v>
      </c>
      <c r="N394" s="10">
        <v>0.24939918533604891</v>
      </c>
      <c r="O394" s="201">
        <f t="shared" si="39"/>
        <v>0.24939918533604891</v>
      </c>
      <c r="P394" s="10">
        <f t="shared" si="43"/>
        <v>4.3023819765784124</v>
      </c>
      <c r="Q394" s="11">
        <f t="shared" si="40"/>
        <v>3.2968444264968678E-2</v>
      </c>
    </row>
    <row r="395" spans="1:17">
      <c r="A395" s="9">
        <f t="shared" si="41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>димвенканали!F395</f>
        <v>384.3</v>
      </c>
      <c r="G395" s="8"/>
      <c r="H395" s="8"/>
      <c r="I395" s="8">
        <v>14</v>
      </c>
      <c r="J395" s="11">
        <v>2.8513238289205704E-3</v>
      </c>
      <c r="K395" s="18">
        <f t="shared" si="38"/>
        <v>6.470024439918534</v>
      </c>
      <c r="L395" s="10">
        <f t="shared" si="42"/>
        <v>2.3790279865580453</v>
      </c>
      <c r="M395" s="10">
        <v>2.4992993890020365</v>
      </c>
      <c r="N395" s="10">
        <v>0.69831771894093686</v>
      </c>
      <c r="O395" s="201">
        <f t="shared" si="39"/>
        <v>0.69831771894093686</v>
      </c>
      <c r="P395" s="10">
        <f t="shared" si="43"/>
        <v>12.046669534419552</v>
      </c>
      <c r="Q395" s="11">
        <f t="shared" si="40"/>
        <v>3.1347045366691521E-2</v>
      </c>
    </row>
    <row r="396" spans="1:17">
      <c r="A396" s="9">
        <f t="shared" si="41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>димвенканали!F396</f>
        <v>383.3</v>
      </c>
      <c r="G396" s="8"/>
      <c r="H396" s="8"/>
      <c r="I396" s="8">
        <v>15</v>
      </c>
      <c r="J396" s="11">
        <v>3.0549898167006109E-3</v>
      </c>
      <c r="K396" s="18">
        <f t="shared" si="38"/>
        <v>6.9321690427698579</v>
      </c>
      <c r="L396" s="10">
        <f t="shared" si="42"/>
        <v>2.5489585570264768</v>
      </c>
      <c r="M396" s="10">
        <v>2.6778207739307534</v>
      </c>
      <c r="N396" s="10">
        <v>0.74819755600814664</v>
      </c>
      <c r="O396" s="201">
        <f t="shared" si="39"/>
        <v>0.74819755600814664</v>
      </c>
      <c r="P396" s="10">
        <f t="shared" si="43"/>
        <v>12.907145929735234</v>
      </c>
      <c r="Q396" s="11">
        <f t="shared" si="40"/>
        <v>3.3673743620493697E-2</v>
      </c>
    </row>
    <row r="397" spans="1:17">
      <c r="A397" s="9">
        <f t="shared" si="41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>димвенканали!F397</f>
        <v>503.6</v>
      </c>
      <c r="G397" s="8"/>
      <c r="H397" s="8"/>
      <c r="I397" s="8">
        <v>13</v>
      </c>
      <c r="J397" s="11">
        <v>2.6476578411405295E-3</v>
      </c>
      <c r="K397" s="18">
        <f t="shared" si="38"/>
        <v>6.0078798370672102</v>
      </c>
      <c r="L397" s="10">
        <f t="shared" si="42"/>
        <v>2.2090974160896133</v>
      </c>
      <c r="M397" s="10">
        <v>2.3207780040733197</v>
      </c>
      <c r="N397" s="10">
        <v>0.64843788187372708</v>
      </c>
      <c r="O397" s="201">
        <f t="shared" si="39"/>
        <v>0.64843788187372708</v>
      </c>
      <c r="P397" s="10">
        <f t="shared" si="43"/>
        <v>11.186193139103871</v>
      </c>
      <c r="Q397" s="11">
        <f t="shared" si="40"/>
        <v>2.2212456590754309E-2</v>
      </c>
    </row>
    <row r="398" spans="1:17">
      <c r="A398" s="9">
        <f t="shared" si="41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>димвенканали!F398</f>
        <v>387.4</v>
      </c>
      <c r="G398" s="8"/>
      <c r="H398" s="8"/>
      <c r="I398" s="8">
        <v>13</v>
      </c>
      <c r="J398" s="11">
        <v>2.6476578411405295E-3</v>
      </c>
      <c r="K398" s="18">
        <f t="shared" si="38"/>
        <v>6.0078798370672102</v>
      </c>
      <c r="L398" s="10">
        <f t="shared" si="42"/>
        <v>2.2090974160896133</v>
      </c>
      <c r="M398" s="10">
        <v>2.3207780040733197</v>
      </c>
      <c r="N398" s="10">
        <v>0.64843788187372708</v>
      </c>
      <c r="O398" s="201">
        <f t="shared" si="39"/>
        <v>0.64843788187372708</v>
      </c>
      <c r="P398" s="10">
        <f t="shared" si="43"/>
        <v>11.186193139103871</v>
      </c>
      <c r="Q398" s="11">
        <f t="shared" si="40"/>
        <v>2.8875046822673906E-2</v>
      </c>
    </row>
    <row r="399" spans="1:17">
      <c r="A399" s="9">
        <f t="shared" si="41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>димвенканали!F399</f>
        <v>147</v>
      </c>
      <c r="G399" s="8"/>
      <c r="H399" s="8"/>
      <c r="I399" s="8">
        <v>3</v>
      </c>
      <c r="J399" s="11">
        <v>6.1099796334012225E-4</v>
      </c>
      <c r="K399" s="18">
        <f t="shared" si="38"/>
        <v>1.3864338085539716</v>
      </c>
      <c r="L399" s="10">
        <f t="shared" si="42"/>
        <v>0.50979171140529533</v>
      </c>
      <c r="M399" s="10">
        <v>0.53556415478615071</v>
      </c>
      <c r="N399" s="10">
        <v>0.14963951120162933</v>
      </c>
      <c r="O399" s="201">
        <f t="shared" si="39"/>
        <v>0.14963951120162933</v>
      </c>
      <c r="P399" s="10">
        <f t="shared" si="43"/>
        <v>2.5814291859470471</v>
      </c>
      <c r="Q399" s="11">
        <f t="shared" si="40"/>
        <v>1.7560742761544536E-2</v>
      </c>
    </row>
    <row r="400" spans="1:17">
      <c r="A400" s="9">
        <f t="shared" si="41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>димвенканали!F400</f>
        <v>203.69</v>
      </c>
      <c r="G400" s="8"/>
      <c r="H400" s="8"/>
      <c r="I400" s="8">
        <v>6</v>
      </c>
      <c r="J400" s="11">
        <v>1.2219959266802445E-3</v>
      </c>
      <c r="K400" s="18">
        <f t="shared" si="38"/>
        <v>2.7728676171079432</v>
      </c>
      <c r="L400" s="10">
        <f t="shared" si="42"/>
        <v>1.0195834228105907</v>
      </c>
      <c r="M400" s="10">
        <v>1.0711283095723014</v>
      </c>
      <c r="N400" s="10">
        <v>0.29927902240325865</v>
      </c>
      <c r="O400" s="201">
        <f t="shared" si="39"/>
        <v>0.29927902240325865</v>
      </c>
      <c r="P400" s="10">
        <f t="shared" si="43"/>
        <v>5.1628583718940941</v>
      </c>
      <c r="Q400" s="11">
        <f t="shared" si="40"/>
        <v>2.534664623640873E-2</v>
      </c>
    </row>
    <row r="401" spans="1:17">
      <c r="A401" s="9">
        <f t="shared" si="41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>димвенканали!F401</f>
        <v>64</v>
      </c>
      <c r="G401" s="8"/>
      <c r="H401" s="8"/>
      <c r="I401" s="8">
        <v>2</v>
      </c>
      <c r="J401" s="11">
        <v>4.0733197556008148E-4</v>
      </c>
      <c r="K401" s="18">
        <f t="shared" si="38"/>
        <v>0.92428920570264772</v>
      </c>
      <c r="L401" s="10">
        <f t="shared" si="42"/>
        <v>0.33986114093686359</v>
      </c>
      <c r="M401" s="10">
        <v>0.35704276985743383</v>
      </c>
      <c r="N401" s="10">
        <v>9.9759674134419551E-2</v>
      </c>
      <c r="O401" s="201">
        <f t="shared" si="39"/>
        <v>9.9759674134419551E-2</v>
      </c>
      <c r="P401" s="10">
        <f t="shared" si="43"/>
        <v>1.7209527906313646</v>
      </c>
      <c r="Q401" s="11">
        <f t="shared" si="40"/>
        <v>2.6889887353615072E-2</v>
      </c>
    </row>
    <row r="402" spans="1:17">
      <c r="A402" s="9">
        <f t="shared" si="41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>димвенканали!F402</f>
        <v>138.9</v>
      </c>
      <c r="G402" s="8"/>
      <c r="H402" s="8"/>
      <c r="I402" s="8">
        <v>5</v>
      </c>
      <c r="J402" s="11">
        <v>1.0183299389002038E-3</v>
      </c>
      <c r="K402" s="18">
        <f t="shared" si="38"/>
        <v>2.3107230142566197</v>
      </c>
      <c r="L402" s="10">
        <f t="shared" si="42"/>
        <v>0.84965285234215915</v>
      </c>
      <c r="M402" s="10">
        <v>0.8926069246435846</v>
      </c>
      <c r="N402" s="10">
        <v>0.24939918533604891</v>
      </c>
      <c r="O402" s="201">
        <f t="shared" si="39"/>
        <v>0.24939918533604891</v>
      </c>
      <c r="P402" s="10">
        <f t="shared" si="43"/>
        <v>4.3023819765784124</v>
      </c>
      <c r="Q402" s="11">
        <f t="shared" si="40"/>
        <v>3.0974672257583963E-2</v>
      </c>
    </row>
    <row r="403" spans="1:17">
      <c r="A403" s="9">
        <f t="shared" si="41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>димвенканали!F403</f>
        <v>338.8</v>
      </c>
      <c r="G403" s="8"/>
      <c r="H403" s="8"/>
      <c r="I403" s="8">
        <v>12</v>
      </c>
      <c r="J403" s="11">
        <v>2.443991853360489E-3</v>
      </c>
      <c r="K403" s="18">
        <f t="shared" si="38"/>
        <v>5.5457352342158863</v>
      </c>
      <c r="L403" s="10">
        <f t="shared" si="42"/>
        <v>2.0391668456211813</v>
      </c>
      <c r="M403" s="10">
        <v>2.1422566191446029</v>
      </c>
      <c r="N403" s="10">
        <v>0.59855804480651731</v>
      </c>
      <c r="O403" s="201">
        <f t="shared" si="39"/>
        <v>0.59855804480651731</v>
      </c>
      <c r="P403" s="10">
        <f t="shared" si="43"/>
        <v>10.325716743788188</v>
      </c>
      <c r="Q403" s="11">
        <f t="shared" si="40"/>
        <v>3.0477322148135148E-2</v>
      </c>
    </row>
    <row r="404" spans="1:17">
      <c r="A404" s="9">
        <f t="shared" si="41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>димвенканали!F404</f>
        <v>386.9</v>
      </c>
      <c r="G404" s="8"/>
      <c r="H404" s="8"/>
      <c r="I404" s="8">
        <v>8</v>
      </c>
      <c r="J404" s="11">
        <v>1.6293279022403259E-3</v>
      </c>
      <c r="K404" s="18">
        <f t="shared" si="38"/>
        <v>3.6971568228105909</v>
      </c>
      <c r="L404" s="10">
        <f t="shared" si="42"/>
        <v>1.3594445637474544</v>
      </c>
      <c r="M404" s="10">
        <v>1.4281710794297353</v>
      </c>
      <c r="N404" s="10">
        <v>0.39903869653767821</v>
      </c>
      <c r="O404" s="201">
        <f t="shared" si="39"/>
        <v>0.39903869653767821</v>
      </c>
      <c r="P404" s="10">
        <f t="shared" si="43"/>
        <v>6.8838111625254585</v>
      </c>
      <c r="Q404" s="11">
        <f t="shared" si="40"/>
        <v>1.7792223216659239E-2</v>
      </c>
    </row>
    <row r="405" spans="1:17">
      <c r="A405" s="9">
        <f t="shared" si="41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>димвенканали!F405</f>
        <v>972.7</v>
      </c>
      <c r="G405" s="8"/>
      <c r="H405" s="8"/>
      <c r="I405" s="8">
        <v>23</v>
      </c>
      <c r="J405" s="11">
        <v>4.6843177189409366E-3</v>
      </c>
      <c r="K405" s="18">
        <f t="shared" si="38"/>
        <v>10.629325865580448</v>
      </c>
      <c r="L405" s="10">
        <f t="shared" si="42"/>
        <v>3.9084031207739311</v>
      </c>
      <c r="M405" s="10">
        <v>4.1059918533604884</v>
      </c>
      <c r="N405" s="10">
        <v>1.1472362525458248</v>
      </c>
      <c r="O405" s="201">
        <f t="shared" si="39"/>
        <v>1.1472362525458248</v>
      </c>
      <c r="P405" s="10">
        <f t="shared" si="43"/>
        <v>19.79095709226069</v>
      </c>
      <c r="Q405" s="11">
        <f t="shared" si="40"/>
        <v>2.0346414199918464E-2</v>
      </c>
    </row>
    <row r="406" spans="1:17">
      <c r="A406" s="9">
        <f t="shared" si="41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>димвенканали!F406</f>
        <v>598.79999999999995</v>
      </c>
      <c r="G406" s="8"/>
      <c r="H406" s="8"/>
      <c r="I406" s="8">
        <v>13</v>
      </c>
      <c r="J406" s="11">
        <v>2.6476578411405295E-3</v>
      </c>
      <c r="K406" s="18">
        <f t="shared" si="38"/>
        <v>6.0078798370672102</v>
      </c>
      <c r="L406" s="10">
        <f t="shared" si="42"/>
        <v>2.2090974160896133</v>
      </c>
      <c r="M406" s="10">
        <v>2.3207780040733197</v>
      </c>
      <c r="N406" s="10">
        <v>0.64843788187372708</v>
      </c>
      <c r="O406" s="201">
        <f t="shared" si="39"/>
        <v>0.64843788187372708</v>
      </c>
      <c r="P406" s="10">
        <f t="shared" si="43"/>
        <v>11.186193139103871</v>
      </c>
      <c r="Q406" s="11">
        <f t="shared" si="40"/>
        <v>1.8681017266372533E-2</v>
      </c>
    </row>
    <row r="407" spans="1:17">
      <c r="A407" s="9">
        <f t="shared" si="41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>димвенканали!F407</f>
        <v>464.2</v>
      </c>
      <c r="G407" s="8"/>
      <c r="H407" s="8"/>
      <c r="I407" s="8">
        <v>12</v>
      </c>
      <c r="J407" s="11">
        <v>2.443991853360489E-3</v>
      </c>
      <c r="K407" s="18">
        <f t="shared" si="38"/>
        <v>5.5457352342158863</v>
      </c>
      <c r="L407" s="10">
        <f t="shared" si="42"/>
        <v>2.0391668456211813</v>
      </c>
      <c r="M407" s="10">
        <v>2.1422566191446029</v>
      </c>
      <c r="N407" s="10">
        <v>0.59855804480651731</v>
      </c>
      <c r="O407" s="201">
        <f t="shared" si="39"/>
        <v>0.59855804480651731</v>
      </c>
      <c r="P407" s="10">
        <f t="shared" si="43"/>
        <v>10.325716743788188</v>
      </c>
      <c r="Q407" s="11">
        <f t="shared" si="40"/>
        <v>2.2244111899586791E-2</v>
      </c>
    </row>
    <row r="408" spans="1:17">
      <c r="A408" s="9">
        <f t="shared" si="41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>димвенканали!F408</f>
        <v>606.78</v>
      </c>
      <c r="G408" s="8"/>
      <c r="H408" s="8"/>
      <c r="I408" s="8">
        <v>16</v>
      </c>
      <c r="J408" s="11">
        <v>3.2586558044806519E-3</v>
      </c>
      <c r="K408" s="18">
        <f t="shared" si="38"/>
        <v>7.3943136456211818</v>
      </c>
      <c r="L408" s="10">
        <f t="shared" si="42"/>
        <v>2.7188891274949087</v>
      </c>
      <c r="M408" s="10">
        <v>2.8563421588594706</v>
      </c>
      <c r="N408" s="10">
        <v>0.79807739307535641</v>
      </c>
      <c r="O408" s="201">
        <f t="shared" si="39"/>
        <v>0.79807739307535641</v>
      </c>
      <c r="P408" s="10">
        <f t="shared" si="43"/>
        <v>13.767622325050917</v>
      </c>
      <c r="Q408" s="11">
        <f t="shared" si="40"/>
        <v>2.2689644228634624E-2</v>
      </c>
    </row>
    <row r="409" spans="1:17">
      <c r="A409" s="9">
        <f t="shared" si="41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>димвенканали!F409</f>
        <v>305</v>
      </c>
      <c r="G409" s="8"/>
      <c r="H409" s="8"/>
      <c r="I409" s="8">
        <v>8</v>
      </c>
      <c r="J409" s="11">
        <v>1.6293279022403259E-3</v>
      </c>
      <c r="K409" s="18">
        <f t="shared" si="38"/>
        <v>3.6971568228105909</v>
      </c>
      <c r="L409" s="10">
        <f t="shared" si="42"/>
        <v>1.3594445637474544</v>
      </c>
      <c r="M409" s="10">
        <v>1.4281710794297353</v>
      </c>
      <c r="N409" s="10">
        <v>0.39903869653767821</v>
      </c>
      <c r="O409" s="201">
        <f t="shared" si="39"/>
        <v>0.39903869653767821</v>
      </c>
      <c r="P409" s="10">
        <f t="shared" si="43"/>
        <v>6.8838111625254585</v>
      </c>
      <c r="Q409" s="11">
        <f t="shared" si="40"/>
        <v>2.2569872664017897E-2</v>
      </c>
    </row>
    <row r="410" spans="1:17">
      <c r="A410" s="9">
        <f t="shared" si="41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>димвенканали!F410</f>
        <v>759.8</v>
      </c>
      <c r="G410" s="8"/>
      <c r="H410" s="8"/>
      <c r="I410" s="8">
        <v>19</v>
      </c>
      <c r="J410" s="11">
        <v>3.8696537678207742E-3</v>
      </c>
      <c r="K410" s="18">
        <f t="shared" si="38"/>
        <v>8.7807474541751542</v>
      </c>
      <c r="L410" s="10">
        <f t="shared" si="42"/>
        <v>3.2286808389002046</v>
      </c>
      <c r="M410" s="10">
        <v>3.3919063136456211</v>
      </c>
      <c r="N410" s="10">
        <v>0.94771690427698585</v>
      </c>
      <c r="O410" s="201">
        <f t="shared" si="39"/>
        <v>0.94771690427698585</v>
      </c>
      <c r="P410" s="10">
        <f t="shared" si="43"/>
        <v>16.349051510997967</v>
      </c>
      <c r="Q410" s="11">
        <f t="shared" si="40"/>
        <v>2.1517572401945205E-2</v>
      </c>
    </row>
    <row r="411" spans="1:17">
      <c r="A411" s="9">
        <f t="shared" si="41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>димвенканали!F411</f>
        <v>530.20000000000005</v>
      </c>
      <c r="G411" s="8"/>
      <c r="H411" s="8"/>
      <c r="I411" s="8">
        <v>15</v>
      </c>
      <c r="J411" s="11">
        <v>3.0549898167006109E-3</v>
      </c>
      <c r="K411" s="18">
        <f t="shared" si="38"/>
        <v>6.9321690427698579</v>
      </c>
      <c r="L411" s="10">
        <f t="shared" si="42"/>
        <v>2.5489585570264768</v>
      </c>
      <c r="M411" s="10">
        <v>2.6778207739307534</v>
      </c>
      <c r="N411" s="10">
        <v>0.74819755600814664</v>
      </c>
      <c r="O411" s="201">
        <f t="shared" si="39"/>
        <v>0.74819755600814664</v>
      </c>
      <c r="P411" s="10">
        <f t="shared" si="43"/>
        <v>12.907145929735234</v>
      </c>
      <c r="Q411" s="11">
        <f t="shared" si="40"/>
        <v>2.434391914321998E-2</v>
      </c>
    </row>
    <row r="412" spans="1:17">
      <c r="A412" s="9">
        <f t="shared" si="41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>димвенканали!F412</f>
        <v>123.5</v>
      </c>
      <c r="G412" s="8"/>
      <c r="H412" s="8"/>
      <c r="I412" s="8">
        <v>3</v>
      </c>
      <c r="J412" s="11">
        <v>6.1099796334012225E-4</v>
      </c>
      <c r="K412" s="18">
        <f t="shared" si="38"/>
        <v>1.3864338085539716</v>
      </c>
      <c r="L412" s="10">
        <f t="shared" si="42"/>
        <v>0.50979171140529533</v>
      </c>
      <c r="M412" s="10">
        <v>0.53556415478615071</v>
      </c>
      <c r="N412" s="10">
        <v>0.14963951120162933</v>
      </c>
      <c r="O412" s="201">
        <f t="shared" si="39"/>
        <v>0.14963951120162933</v>
      </c>
      <c r="P412" s="10">
        <f t="shared" si="43"/>
        <v>2.5814291859470471</v>
      </c>
      <c r="Q412" s="11">
        <f t="shared" si="40"/>
        <v>2.0902260614955846E-2</v>
      </c>
    </row>
    <row r="413" spans="1:17">
      <c r="A413" s="9">
        <f t="shared" si="41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>димвенканали!F413</f>
        <v>298.8</v>
      </c>
      <c r="G413" s="8"/>
      <c r="H413" s="8"/>
      <c r="I413" s="8">
        <v>11</v>
      </c>
      <c r="J413" s="11">
        <v>2.2403258655804481E-3</v>
      </c>
      <c r="K413" s="18">
        <f t="shared" si="38"/>
        <v>5.0835906313645625</v>
      </c>
      <c r="L413" s="10">
        <f t="shared" si="42"/>
        <v>1.8692362751527498</v>
      </c>
      <c r="M413" s="10">
        <v>1.9637352342158858</v>
      </c>
      <c r="N413" s="10">
        <v>0.54867820773930753</v>
      </c>
      <c r="O413" s="201">
        <f t="shared" si="39"/>
        <v>0.54867820773930753</v>
      </c>
      <c r="P413" s="10">
        <f t="shared" si="43"/>
        <v>9.4652403484725056</v>
      </c>
      <c r="Q413" s="11">
        <f t="shared" si="40"/>
        <v>3.1677511206400617E-2</v>
      </c>
    </row>
    <row r="414" spans="1:17">
      <c r="A414" s="9">
        <f t="shared" si="41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>димвенканали!F414</f>
        <v>217.3</v>
      </c>
      <c r="G414" s="8"/>
      <c r="H414" s="8"/>
      <c r="I414" s="8">
        <v>8</v>
      </c>
      <c r="J414" s="11">
        <v>1.6293279022403259E-3</v>
      </c>
      <c r="K414" s="18">
        <f t="shared" si="38"/>
        <v>3.6971568228105909</v>
      </c>
      <c r="L414" s="10">
        <f t="shared" si="42"/>
        <v>1.3594445637474544</v>
      </c>
      <c r="M414" s="10">
        <v>1.4281710794297353</v>
      </c>
      <c r="N414" s="10">
        <v>0.39903869653767821</v>
      </c>
      <c r="O414" s="201">
        <f t="shared" si="39"/>
        <v>0.39903869653767821</v>
      </c>
      <c r="P414" s="10">
        <f t="shared" si="43"/>
        <v>6.8838111625254585</v>
      </c>
      <c r="Q414" s="11">
        <f t="shared" si="40"/>
        <v>3.1678836458929861E-2</v>
      </c>
    </row>
    <row r="415" spans="1:17">
      <c r="A415" s="9">
        <f t="shared" si="41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>димвенканали!F415</f>
        <v>293.89999999999998</v>
      </c>
      <c r="G415" s="8"/>
      <c r="H415" s="8"/>
      <c r="I415" s="8">
        <v>9</v>
      </c>
      <c r="J415" s="11">
        <v>1.8329938900203666E-3</v>
      </c>
      <c r="K415" s="18">
        <f t="shared" si="38"/>
        <v>4.1593014256619147</v>
      </c>
      <c r="L415" s="10">
        <f t="shared" si="42"/>
        <v>1.5293751342158861</v>
      </c>
      <c r="M415" s="10">
        <v>1.6066924643584521</v>
      </c>
      <c r="N415" s="10">
        <v>0.44891853360488798</v>
      </c>
      <c r="O415" s="201">
        <f t="shared" si="39"/>
        <v>0.44891853360488798</v>
      </c>
      <c r="P415" s="10">
        <f t="shared" si="43"/>
        <v>7.7442875578411412</v>
      </c>
      <c r="Q415" s="11">
        <f t="shared" si="40"/>
        <v>2.6350076753457442E-2</v>
      </c>
    </row>
    <row r="416" spans="1:17">
      <c r="A416" s="9">
        <f t="shared" si="41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>димвенканали!F416</f>
        <v>198.9</v>
      </c>
      <c r="G416" s="8"/>
      <c r="H416" s="8"/>
      <c r="I416" s="8">
        <v>4</v>
      </c>
      <c r="J416" s="11">
        <v>8.1466395112016296E-4</v>
      </c>
      <c r="K416" s="18">
        <f t="shared" si="38"/>
        <v>1.8485784114052954</v>
      </c>
      <c r="L416" s="10">
        <f t="shared" si="42"/>
        <v>0.67972228187372719</v>
      </c>
      <c r="M416" s="10">
        <v>0.71408553971486766</v>
      </c>
      <c r="N416" s="10">
        <v>0.1995193482688391</v>
      </c>
      <c r="O416" s="201">
        <f t="shared" si="39"/>
        <v>0.1995193482688391</v>
      </c>
      <c r="P416" s="10">
        <f t="shared" si="43"/>
        <v>3.4419055812627293</v>
      </c>
      <c r="Q416" s="11">
        <f t="shared" si="40"/>
        <v>1.7304703777087628E-2</v>
      </c>
    </row>
    <row r="417" spans="1:17">
      <c r="A417" s="9">
        <f t="shared" si="41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>димвенканали!F417</f>
        <v>95.6</v>
      </c>
      <c r="G417" s="8"/>
      <c r="H417" s="8"/>
      <c r="I417" s="8">
        <v>3</v>
      </c>
      <c r="J417" s="11">
        <v>6.1099796334012225E-4</v>
      </c>
      <c r="K417" s="18">
        <f t="shared" si="38"/>
        <v>1.3864338085539716</v>
      </c>
      <c r="L417" s="10">
        <f t="shared" si="42"/>
        <v>0.50979171140529533</v>
      </c>
      <c r="M417" s="10">
        <v>0.53556415478615071</v>
      </c>
      <c r="N417" s="10">
        <v>0.14963951120162933</v>
      </c>
      <c r="O417" s="201">
        <f t="shared" si="39"/>
        <v>0.14963951120162933</v>
      </c>
      <c r="P417" s="10">
        <f t="shared" si="43"/>
        <v>2.5814291859470471</v>
      </c>
      <c r="Q417" s="11">
        <f t="shared" si="40"/>
        <v>2.7002397342542336E-2</v>
      </c>
    </row>
    <row r="418" spans="1:17">
      <c r="A418" s="9">
        <f t="shared" si="41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>димвенканали!F418</f>
        <v>408.7</v>
      </c>
      <c r="G418" s="8"/>
      <c r="H418" s="8"/>
      <c r="I418" s="8">
        <v>12</v>
      </c>
      <c r="J418" s="11">
        <v>2.443991853360489E-3</v>
      </c>
      <c r="K418" s="18">
        <f t="shared" si="38"/>
        <v>5.5457352342158863</v>
      </c>
      <c r="L418" s="10">
        <f t="shared" si="42"/>
        <v>2.0391668456211813</v>
      </c>
      <c r="M418" s="10">
        <v>2.1422566191446029</v>
      </c>
      <c r="N418" s="10">
        <v>0.59855804480651731</v>
      </c>
      <c r="O418" s="201">
        <f t="shared" si="39"/>
        <v>0.59855804480651731</v>
      </c>
      <c r="P418" s="10">
        <f t="shared" si="43"/>
        <v>10.325716743788188</v>
      </c>
      <c r="Q418" s="11">
        <f t="shared" si="40"/>
        <v>2.5264782832855857E-2</v>
      </c>
    </row>
    <row r="419" spans="1:17">
      <c r="A419" s="9">
        <f t="shared" si="41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>димвенканали!F419</f>
        <v>449.5</v>
      </c>
      <c r="G419" s="8"/>
      <c r="H419" s="8"/>
      <c r="I419" s="8">
        <v>13</v>
      </c>
      <c r="J419" s="11">
        <v>2.6476578411405295E-3</v>
      </c>
      <c r="K419" s="18">
        <f t="shared" si="38"/>
        <v>6.0078798370672102</v>
      </c>
      <c r="L419" s="10">
        <f t="shared" si="42"/>
        <v>2.2090974160896133</v>
      </c>
      <c r="M419" s="10">
        <v>2.3207780040733197</v>
      </c>
      <c r="N419" s="10">
        <v>0.64843788187372708</v>
      </c>
      <c r="O419" s="201">
        <f t="shared" si="39"/>
        <v>0.64843788187372708</v>
      </c>
      <c r="P419" s="10">
        <f t="shared" si="43"/>
        <v>11.186193139103871</v>
      </c>
      <c r="Q419" s="11">
        <f t="shared" si="40"/>
        <v>2.4885857929040869E-2</v>
      </c>
    </row>
    <row r="420" spans="1:17">
      <c r="A420" s="9">
        <f t="shared" si="41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>димвенканали!F420</f>
        <v>364.8</v>
      </c>
      <c r="G420" s="8"/>
      <c r="H420" s="8"/>
      <c r="I420" s="8">
        <v>9</v>
      </c>
      <c r="J420" s="11">
        <v>1.8329938900203666E-3</v>
      </c>
      <c r="K420" s="18">
        <f t="shared" si="38"/>
        <v>4.1593014256619147</v>
      </c>
      <c r="L420" s="10">
        <f t="shared" si="42"/>
        <v>1.5293751342158861</v>
      </c>
      <c r="M420" s="10">
        <v>1.6066924643584521</v>
      </c>
      <c r="N420" s="10">
        <v>0.44891853360488798</v>
      </c>
      <c r="O420" s="201">
        <f t="shared" si="39"/>
        <v>0.44891853360488798</v>
      </c>
      <c r="P420" s="10">
        <f t="shared" si="43"/>
        <v>7.7442875578411412</v>
      </c>
      <c r="Q420" s="11">
        <f t="shared" si="40"/>
        <v>2.122885843706453E-2</v>
      </c>
    </row>
    <row r="421" spans="1:17">
      <c r="A421" s="9">
        <f t="shared" si="41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>димвенканали!F421</f>
        <v>326.3</v>
      </c>
      <c r="G421" s="8"/>
      <c r="H421" s="8"/>
      <c r="I421" s="8">
        <v>5</v>
      </c>
      <c r="J421" s="11">
        <v>1.0183299389002038E-3</v>
      </c>
      <c r="K421" s="18">
        <f t="shared" si="38"/>
        <v>2.3107230142566197</v>
      </c>
      <c r="L421" s="10">
        <f t="shared" si="42"/>
        <v>0.84965285234215915</v>
      </c>
      <c r="M421" s="10">
        <v>0.8926069246435846</v>
      </c>
      <c r="N421" s="10">
        <v>0.24939918533604891</v>
      </c>
      <c r="O421" s="201">
        <f t="shared" si="39"/>
        <v>0.24939918533604891</v>
      </c>
      <c r="P421" s="10">
        <f t="shared" si="43"/>
        <v>4.3023819765784124</v>
      </c>
      <c r="Q421" s="11">
        <f t="shared" si="40"/>
        <v>1.3185356961625535E-2</v>
      </c>
    </row>
    <row r="422" spans="1:17">
      <c r="A422" s="9">
        <f t="shared" si="41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>димвенканали!F422</f>
        <v>634.70000000000005</v>
      </c>
      <c r="G422" s="8"/>
      <c r="H422" s="8"/>
      <c r="I422" s="8">
        <v>20</v>
      </c>
      <c r="J422" s="11">
        <v>4.0733197556008151E-3</v>
      </c>
      <c r="K422" s="18">
        <f t="shared" si="38"/>
        <v>9.242892057026479</v>
      </c>
      <c r="L422" s="10">
        <f t="shared" si="42"/>
        <v>3.3986114093686366</v>
      </c>
      <c r="M422" s="10">
        <v>3.5704276985743384</v>
      </c>
      <c r="N422" s="10">
        <v>0.99759674134419563</v>
      </c>
      <c r="O422" s="201">
        <f t="shared" si="39"/>
        <v>0.99759674134419563</v>
      </c>
      <c r="P422" s="10">
        <f t="shared" si="43"/>
        <v>17.209527906313649</v>
      </c>
      <c r="Q422" s="11">
        <f t="shared" si="40"/>
        <v>2.7114428716422952E-2</v>
      </c>
    </row>
    <row r="423" spans="1:17">
      <c r="A423" s="9">
        <f t="shared" si="41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>димвенканали!F423</f>
        <v>267.10000000000002</v>
      </c>
      <c r="G423" s="8"/>
      <c r="H423" s="8"/>
      <c r="I423" s="8">
        <v>0</v>
      </c>
      <c r="J423" s="11">
        <v>0</v>
      </c>
      <c r="K423" s="18">
        <f t="shared" si="38"/>
        <v>0</v>
      </c>
      <c r="L423" s="10">
        <f t="shared" si="42"/>
        <v>0</v>
      </c>
      <c r="M423" s="10">
        <v>0</v>
      </c>
      <c r="N423" s="10">
        <v>0</v>
      </c>
      <c r="O423" s="201">
        <f t="shared" si="39"/>
        <v>0</v>
      </c>
      <c r="P423" s="10">
        <f t="shared" si="43"/>
        <v>0</v>
      </c>
      <c r="Q423" s="11">
        <f t="shared" si="40"/>
        <v>0</v>
      </c>
    </row>
    <row r="424" spans="1:17">
      <c r="A424" s="9">
        <f t="shared" si="41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>димвенканали!F424</f>
        <v>224.6</v>
      </c>
      <c r="G424" s="8"/>
      <c r="H424" s="8"/>
      <c r="I424" s="8">
        <v>0</v>
      </c>
      <c r="J424" s="11">
        <v>0</v>
      </c>
      <c r="K424" s="18">
        <f t="shared" si="38"/>
        <v>0</v>
      </c>
      <c r="L424" s="10">
        <f t="shared" si="42"/>
        <v>0</v>
      </c>
      <c r="M424" s="10">
        <v>0</v>
      </c>
      <c r="N424" s="10">
        <v>0</v>
      </c>
      <c r="O424" s="201">
        <f t="shared" si="39"/>
        <v>0</v>
      </c>
      <c r="P424" s="10">
        <f t="shared" si="43"/>
        <v>0</v>
      </c>
      <c r="Q424" s="11">
        <f t="shared" si="40"/>
        <v>0</v>
      </c>
    </row>
    <row r="425" spans="1:17">
      <c r="A425" s="9">
        <f t="shared" si="41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>димвенканали!F425</f>
        <v>572.29999999999995</v>
      </c>
      <c r="G425" s="8"/>
      <c r="H425" s="8"/>
      <c r="I425" s="8">
        <v>17</v>
      </c>
      <c r="J425" s="11">
        <v>3.4623217922606928E-3</v>
      </c>
      <c r="K425" s="18">
        <f t="shared" si="38"/>
        <v>7.8564582484725065</v>
      </c>
      <c r="L425" s="10">
        <f t="shared" si="42"/>
        <v>2.8888196979633407</v>
      </c>
      <c r="M425" s="10">
        <v>3.0348635437881875</v>
      </c>
      <c r="N425" s="10">
        <v>0.8479572301425663</v>
      </c>
      <c r="O425" s="201">
        <f t="shared" si="39"/>
        <v>0.8479572301425663</v>
      </c>
      <c r="P425" s="10">
        <f t="shared" si="43"/>
        <v>14.6280987203666</v>
      </c>
      <c r="Q425" s="11">
        <f t="shared" si="40"/>
        <v>2.5560193465606503E-2</v>
      </c>
    </row>
    <row r="426" spans="1:17">
      <c r="A426" s="9">
        <f t="shared" si="41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>димвенканали!F426</f>
        <v>227.9</v>
      </c>
      <c r="G426" s="8"/>
      <c r="H426" s="8"/>
      <c r="I426" s="8">
        <v>5</v>
      </c>
      <c r="J426" s="11">
        <v>1.0183299389002038E-3</v>
      </c>
      <c r="K426" s="18">
        <f t="shared" si="38"/>
        <v>2.3107230142566197</v>
      </c>
      <c r="L426" s="10">
        <f t="shared" si="42"/>
        <v>0.84965285234215915</v>
      </c>
      <c r="M426" s="10">
        <v>0.8926069246435846</v>
      </c>
      <c r="N426" s="10">
        <v>0.24939918533604891</v>
      </c>
      <c r="O426" s="201">
        <f t="shared" si="39"/>
        <v>0.24939918533604891</v>
      </c>
      <c r="P426" s="10">
        <f t="shared" si="43"/>
        <v>4.3023819765784124</v>
      </c>
      <c r="Q426" s="11">
        <f t="shared" si="40"/>
        <v>1.8878376378141343E-2</v>
      </c>
    </row>
    <row r="427" spans="1:17">
      <c r="A427" s="9">
        <f t="shared" si="41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>димвенканали!F427</f>
        <v>659.6</v>
      </c>
      <c r="G427" s="8"/>
      <c r="H427" s="8"/>
      <c r="I427" s="8">
        <v>20</v>
      </c>
      <c r="J427" s="11">
        <v>4.0733197556008151E-3</v>
      </c>
      <c r="K427" s="18">
        <f t="shared" si="38"/>
        <v>9.242892057026479</v>
      </c>
      <c r="L427" s="10">
        <f t="shared" si="42"/>
        <v>3.3986114093686366</v>
      </c>
      <c r="M427" s="10">
        <v>3.5704276985743384</v>
      </c>
      <c r="N427" s="10">
        <v>0.99759674134419563</v>
      </c>
      <c r="O427" s="201">
        <f t="shared" si="39"/>
        <v>0.99759674134419563</v>
      </c>
      <c r="P427" s="10">
        <f t="shared" si="43"/>
        <v>17.209527906313649</v>
      </c>
      <c r="Q427" s="11">
        <f t="shared" si="40"/>
        <v>2.6090854921639855E-2</v>
      </c>
    </row>
    <row r="428" spans="1:17">
      <c r="A428" s="9">
        <f t="shared" si="41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>димвенканали!F428</f>
        <v>824.8</v>
      </c>
      <c r="G428" s="8"/>
      <c r="H428" s="8"/>
      <c r="I428" s="8">
        <v>20</v>
      </c>
      <c r="J428" s="11">
        <v>4.0733197556008151E-3</v>
      </c>
      <c r="K428" s="18">
        <f t="shared" si="38"/>
        <v>9.242892057026479</v>
      </c>
      <c r="L428" s="10">
        <f t="shared" si="42"/>
        <v>3.3986114093686366</v>
      </c>
      <c r="M428" s="10">
        <v>3.5704276985743384</v>
      </c>
      <c r="N428" s="10">
        <v>0.99759674134419563</v>
      </c>
      <c r="O428" s="201">
        <f t="shared" si="39"/>
        <v>0.99759674134419563</v>
      </c>
      <c r="P428" s="10">
        <f t="shared" si="43"/>
        <v>17.209527906313649</v>
      </c>
      <c r="Q428" s="11">
        <f t="shared" si="40"/>
        <v>2.0865092029963204E-2</v>
      </c>
    </row>
    <row r="429" spans="1:17">
      <c r="A429" s="9">
        <f t="shared" si="41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>димвенканали!F429</f>
        <v>162.80000000000001</v>
      </c>
      <c r="G429" s="8"/>
      <c r="H429" s="8"/>
      <c r="I429" s="8">
        <v>4</v>
      </c>
      <c r="J429" s="11">
        <v>8.1466395112016296E-4</v>
      </c>
      <c r="K429" s="18">
        <f t="shared" si="38"/>
        <v>1.8485784114052954</v>
      </c>
      <c r="L429" s="10">
        <f t="shared" si="42"/>
        <v>0.67972228187372719</v>
      </c>
      <c r="M429" s="10">
        <v>0.71408553971486766</v>
      </c>
      <c r="N429" s="10">
        <v>0.1995193482688391</v>
      </c>
      <c r="O429" s="201">
        <f t="shared" si="39"/>
        <v>0.1995193482688391</v>
      </c>
      <c r="P429" s="10">
        <f t="shared" si="43"/>
        <v>3.4419055812627293</v>
      </c>
      <c r="Q429" s="11">
        <f t="shared" si="40"/>
        <v>2.1141926174832487E-2</v>
      </c>
    </row>
    <row r="430" spans="1:17">
      <c r="A430" s="9">
        <f t="shared" si="41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>димвенканали!F430</f>
        <v>163.30000000000001</v>
      </c>
      <c r="G430" s="8"/>
      <c r="H430" s="8"/>
      <c r="I430" s="8">
        <v>0</v>
      </c>
      <c r="J430" s="11">
        <v>0</v>
      </c>
      <c r="K430" s="18">
        <f t="shared" si="38"/>
        <v>0</v>
      </c>
      <c r="L430" s="10">
        <f t="shared" si="42"/>
        <v>0</v>
      </c>
      <c r="M430" s="10">
        <v>0</v>
      </c>
      <c r="N430" s="10">
        <v>0</v>
      </c>
      <c r="O430" s="201">
        <f t="shared" si="39"/>
        <v>0</v>
      </c>
      <c r="P430" s="10">
        <f t="shared" si="43"/>
        <v>0</v>
      </c>
      <c r="Q430" s="11">
        <f t="shared" si="40"/>
        <v>0</v>
      </c>
    </row>
    <row r="431" spans="1:17">
      <c r="A431" s="9">
        <f t="shared" si="41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>димвенканали!F431</f>
        <v>449.9</v>
      </c>
      <c r="G431" s="8"/>
      <c r="H431" s="8"/>
      <c r="I431" s="8">
        <v>14</v>
      </c>
      <c r="J431" s="11">
        <v>2.8513238289205704E-3</v>
      </c>
      <c r="K431" s="18">
        <f t="shared" si="38"/>
        <v>6.470024439918534</v>
      </c>
      <c r="L431" s="10">
        <f t="shared" si="42"/>
        <v>2.3790279865580453</v>
      </c>
      <c r="M431" s="10">
        <v>2.4992993890020365</v>
      </c>
      <c r="N431" s="10">
        <v>0.69831771894093686</v>
      </c>
      <c r="O431" s="201">
        <f t="shared" si="39"/>
        <v>0.69831771894093686</v>
      </c>
      <c r="P431" s="10">
        <f t="shared" si="43"/>
        <v>12.046669534419552</v>
      </c>
      <c r="Q431" s="11">
        <f t="shared" si="40"/>
        <v>2.6776327038051904E-2</v>
      </c>
    </row>
    <row r="432" spans="1:17">
      <c r="A432" s="9">
        <f t="shared" si="41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>димвенканали!F432</f>
        <v>434.1</v>
      </c>
      <c r="G432" s="8"/>
      <c r="H432" s="8"/>
      <c r="I432" s="8">
        <v>10</v>
      </c>
      <c r="J432" s="11">
        <v>2.0366598778004076E-3</v>
      </c>
      <c r="K432" s="18">
        <f t="shared" si="38"/>
        <v>4.6214460285132395</v>
      </c>
      <c r="L432" s="10">
        <f t="shared" si="42"/>
        <v>1.6993057046843183</v>
      </c>
      <c r="M432" s="10">
        <v>1.7852138492871692</v>
      </c>
      <c r="N432" s="10">
        <v>0.49879837067209781</v>
      </c>
      <c r="O432" s="201">
        <f t="shared" si="39"/>
        <v>0.49879837067209781</v>
      </c>
      <c r="P432" s="10">
        <f t="shared" si="43"/>
        <v>8.6047639531568247</v>
      </c>
      <c r="Q432" s="11">
        <f t="shared" si="40"/>
        <v>1.9822077754335001E-2</v>
      </c>
    </row>
    <row r="433" spans="1:17">
      <c r="A433" s="9">
        <f t="shared" si="41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>димвенканали!F433</f>
        <v>271.3</v>
      </c>
      <c r="G433" s="8"/>
      <c r="H433" s="8"/>
      <c r="I433" s="8">
        <v>8</v>
      </c>
      <c r="J433" s="11">
        <v>1.6293279022403259E-3</v>
      </c>
      <c r="K433" s="18">
        <f t="shared" si="38"/>
        <v>3.6971568228105909</v>
      </c>
      <c r="L433" s="10">
        <f t="shared" si="42"/>
        <v>1.3594445637474544</v>
      </c>
      <c r="M433" s="10">
        <v>1.4281710794297353</v>
      </c>
      <c r="N433" s="10">
        <v>0.39903869653767821</v>
      </c>
      <c r="O433" s="201">
        <f t="shared" si="39"/>
        <v>0.39903869653767821</v>
      </c>
      <c r="P433" s="10">
        <f t="shared" si="43"/>
        <v>6.8838111625254585</v>
      </c>
      <c r="Q433" s="11">
        <f t="shared" si="40"/>
        <v>2.5373428538612082E-2</v>
      </c>
    </row>
    <row r="434" spans="1:17">
      <c r="A434" s="9">
        <f t="shared" si="41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>димвенканали!F434</f>
        <v>527.4</v>
      </c>
      <c r="G434" s="8"/>
      <c r="H434" s="8"/>
      <c r="I434" s="8">
        <v>14</v>
      </c>
      <c r="J434" s="11">
        <v>2.8513238289205704E-3</v>
      </c>
      <c r="K434" s="18">
        <f t="shared" si="38"/>
        <v>6.470024439918534</v>
      </c>
      <c r="L434" s="10">
        <f t="shared" si="42"/>
        <v>2.3790279865580453</v>
      </c>
      <c r="M434" s="10">
        <v>2.4992993890020365</v>
      </c>
      <c r="N434" s="10">
        <v>0.69831771894093686</v>
      </c>
      <c r="O434" s="201">
        <f t="shared" si="39"/>
        <v>0.69831771894093686</v>
      </c>
      <c r="P434" s="10">
        <f t="shared" si="43"/>
        <v>12.046669534419552</v>
      </c>
      <c r="Q434" s="11">
        <f t="shared" si="40"/>
        <v>2.2841618381531197E-2</v>
      </c>
    </row>
    <row r="435" spans="1:17">
      <c r="A435" s="9">
        <f t="shared" si="41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>димвенканали!F435</f>
        <v>882.9</v>
      </c>
      <c r="G435" s="8"/>
      <c r="H435" s="8"/>
      <c r="I435" s="8">
        <v>15</v>
      </c>
      <c r="J435" s="11">
        <v>3.0549898167006109E-3</v>
      </c>
      <c r="K435" s="18">
        <f t="shared" si="38"/>
        <v>6.9321690427698579</v>
      </c>
      <c r="L435" s="10">
        <f t="shared" si="42"/>
        <v>2.5489585570264768</v>
      </c>
      <c r="M435" s="10">
        <v>2.6778207739307534</v>
      </c>
      <c r="N435" s="10">
        <v>0.74819755600814664</v>
      </c>
      <c r="O435" s="201">
        <f t="shared" si="39"/>
        <v>0.74819755600814664</v>
      </c>
      <c r="P435" s="10">
        <f t="shared" si="43"/>
        <v>12.907145929735234</v>
      </c>
      <c r="Q435" s="11">
        <f t="shared" si="40"/>
        <v>1.4619034918716994E-2</v>
      </c>
    </row>
    <row r="436" spans="1:17">
      <c r="A436" s="9">
        <f t="shared" si="41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>димвенканали!F436</f>
        <v>1085.3</v>
      </c>
      <c r="G436" s="8"/>
      <c r="H436" s="8"/>
      <c r="I436" s="8">
        <v>13</v>
      </c>
      <c r="J436" s="11">
        <v>2.6476578411405295E-3</v>
      </c>
      <c r="K436" s="18">
        <f t="shared" si="38"/>
        <v>6.0078798370672102</v>
      </c>
      <c r="L436" s="10">
        <f t="shared" si="42"/>
        <v>2.2090974160896133</v>
      </c>
      <c r="M436" s="10">
        <v>2.3207780040733197</v>
      </c>
      <c r="N436" s="10">
        <v>0.64843788187372708</v>
      </c>
      <c r="O436" s="201">
        <f t="shared" si="39"/>
        <v>0.64843788187372708</v>
      </c>
      <c r="P436" s="10">
        <f t="shared" si="43"/>
        <v>11.186193139103871</v>
      </c>
      <c r="Q436" s="11">
        <f t="shared" si="40"/>
        <v>1.0307005564455792E-2</v>
      </c>
    </row>
    <row r="437" spans="1:17">
      <c r="A437" s="9">
        <f t="shared" si="41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>димвенканали!F437</f>
        <v>488.2</v>
      </c>
      <c r="G437" s="8"/>
      <c r="H437" s="8"/>
      <c r="I437" s="8">
        <v>7</v>
      </c>
      <c r="J437" s="11">
        <v>1.4256619144602852E-3</v>
      </c>
      <c r="K437" s="18">
        <f t="shared" si="38"/>
        <v>3.235012219959267</v>
      </c>
      <c r="L437" s="10">
        <f t="shared" si="42"/>
        <v>1.1895139932790226</v>
      </c>
      <c r="M437" s="10">
        <v>1.2496496945010183</v>
      </c>
      <c r="N437" s="10">
        <v>0.34915885947046843</v>
      </c>
      <c r="O437" s="201">
        <f t="shared" si="39"/>
        <v>0.34915885947046843</v>
      </c>
      <c r="P437" s="10">
        <f t="shared" si="43"/>
        <v>6.0233347672097759</v>
      </c>
      <c r="Q437" s="11">
        <f t="shared" si="40"/>
        <v>1.2337842620257632E-2</v>
      </c>
    </row>
    <row r="438" spans="1:17">
      <c r="A438" s="9">
        <f t="shared" si="41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>димвенканали!F438</f>
        <v>531.9</v>
      </c>
      <c r="G438" s="8"/>
      <c r="H438" s="8"/>
      <c r="I438" s="8">
        <v>12</v>
      </c>
      <c r="J438" s="11">
        <v>2.443991853360489E-3</v>
      </c>
      <c r="K438" s="18">
        <f t="shared" si="38"/>
        <v>5.5457352342158863</v>
      </c>
      <c r="L438" s="10">
        <f t="shared" si="42"/>
        <v>2.0391668456211813</v>
      </c>
      <c r="M438" s="10">
        <v>2.1422566191446029</v>
      </c>
      <c r="N438" s="10">
        <v>0.59855804480651731</v>
      </c>
      <c r="O438" s="201">
        <f t="shared" si="39"/>
        <v>0.59855804480651731</v>
      </c>
      <c r="P438" s="10">
        <f t="shared" si="43"/>
        <v>10.325716743788188</v>
      </c>
      <c r="Q438" s="11">
        <f t="shared" si="40"/>
        <v>1.9412891039270894E-2</v>
      </c>
    </row>
    <row r="439" spans="1:17">
      <c r="A439" s="9">
        <f t="shared" si="41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>димвенканали!F439</f>
        <v>917.2</v>
      </c>
      <c r="G439" s="8"/>
      <c r="H439" s="8"/>
      <c r="I439" s="8">
        <v>21</v>
      </c>
      <c r="J439" s="11">
        <v>4.2769857433808556E-3</v>
      </c>
      <c r="K439" s="18">
        <f t="shared" si="38"/>
        <v>9.705036659877802</v>
      </c>
      <c r="L439" s="10">
        <f t="shared" si="42"/>
        <v>3.5685419798370681</v>
      </c>
      <c r="M439" s="10">
        <v>3.7489490835030552</v>
      </c>
      <c r="N439" s="10">
        <v>1.0474765784114053</v>
      </c>
      <c r="O439" s="201">
        <f t="shared" si="39"/>
        <v>1.0474765784114053</v>
      </c>
      <c r="P439" s="10">
        <f t="shared" si="43"/>
        <v>18.070004301629332</v>
      </c>
      <c r="Q439" s="11">
        <f t="shared" si="40"/>
        <v>1.9701269408666955E-2</v>
      </c>
    </row>
    <row r="440" spans="1:17">
      <c r="A440" s="9">
        <f t="shared" si="41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>димвенканали!F440</f>
        <v>246.1</v>
      </c>
      <c r="G440" s="8"/>
      <c r="H440" s="8"/>
      <c r="I440" s="8">
        <v>8</v>
      </c>
      <c r="J440" s="11">
        <v>1.6293279022403259E-3</v>
      </c>
      <c r="K440" s="18">
        <f t="shared" si="38"/>
        <v>3.6971568228105909</v>
      </c>
      <c r="L440" s="10">
        <f t="shared" si="42"/>
        <v>1.3594445637474544</v>
      </c>
      <c r="M440" s="10">
        <v>1.4281710794297353</v>
      </c>
      <c r="N440" s="10">
        <v>0.39903869653767821</v>
      </c>
      <c r="O440" s="201">
        <f t="shared" si="39"/>
        <v>0.39903869653767821</v>
      </c>
      <c r="P440" s="10">
        <f t="shared" si="43"/>
        <v>6.8838111625254585</v>
      </c>
      <c r="Q440" s="11">
        <f t="shared" si="40"/>
        <v>2.7971601635617467E-2</v>
      </c>
    </row>
    <row r="441" spans="1:17">
      <c r="A441" s="9">
        <f t="shared" si="41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>димвенканали!F441</f>
        <v>246.2</v>
      </c>
      <c r="G441" s="8"/>
      <c r="H441" s="8"/>
      <c r="I441" s="8">
        <v>8</v>
      </c>
      <c r="J441" s="11">
        <v>1.6293279022403259E-3</v>
      </c>
      <c r="K441" s="18">
        <f t="shared" si="38"/>
        <v>3.6971568228105909</v>
      </c>
      <c r="L441" s="10">
        <f t="shared" si="42"/>
        <v>1.3594445637474544</v>
      </c>
      <c r="M441" s="10">
        <v>1.4281710794297353</v>
      </c>
      <c r="N441" s="10">
        <v>0.39903869653767821</v>
      </c>
      <c r="O441" s="201">
        <f t="shared" si="39"/>
        <v>0.39903869653767821</v>
      </c>
      <c r="P441" s="10">
        <f t="shared" si="43"/>
        <v>6.8838111625254585</v>
      </c>
      <c r="Q441" s="11">
        <f t="shared" si="40"/>
        <v>2.7960240302702919E-2</v>
      </c>
    </row>
    <row r="442" spans="1:17">
      <c r="A442" s="9">
        <f t="shared" si="41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>димвенканали!F442</f>
        <v>192.4</v>
      </c>
      <c r="G442" s="8"/>
      <c r="H442" s="8"/>
      <c r="I442" s="8">
        <v>6</v>
      </c>
      <c r="J442" s="11">
        <v>1.2219959266802445E-3</v>
      </c>
      <c r="K442" s="18">
        <f t="shared" si="38"/>
        <v>2.7728676171079432</v>
      </c>
      <c r="L442" s="10">
        <f t="shared" si="42"/>
        <v>1.0195834228105907</v>
      </c>
      <c r="M442" s="10">
        <v>1.0711283095723014</v>
      </c>
      <c r="N442" s="10">
        <v>0.29927902240325865</v>
      </c>
      <c r="O442" s="201">
        <f t="shared" si="39"/>
        <v>0.29927902240325865</v>
      </c>
      <c r="P442" s="10">
        <f t="shared" si="43"/>
        <v>5.1628583718940941</v>
      </c>
      <c r="Q442" s="11">
        <f t="shared" si="40"/>
        <v>2.6833983221902776E-2</v>
      </c>
    </row>
    <row r="443" spans="1:17">
      <c r="A443" s="9">
        <f t="shared" si="41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>димвенканали!F443</f>
        <v>246.4</v>
      </c>
      <c r="G443" s="8"/>
      <c r="H443" s="8"/>
      <c r="I443" s="8">
        <v>8</v>
      </c>
      <c r="J443" s="11">
        <v>1.6293279022403259E-3</v>
      </c>
      <c r="K443" s="18">
        <f t="shared" si="38"/>
        <v>3.6971568228105909</v>
      </c>
      <c r="L443" s="10">
        <f t="shared" si="42"/>
        <v>1.3594445637474544</v>
      </c>
      <c r="M443" s="10">
        <v>1.4281710794297353</v>
      </c>
      <c r="N443" s="10">
        <v>0.39903869653767821</v>
      </c>
      <c r="O443" s="201">
        <f t="shared" si="39"/>
        <v>0.39903869653767821</v>
      </c>
      <c r="P443" s="10">
        <f t="shared" si="43"/>
        <v>6.8838111625254585</v>
      </c>
      <c r="Q443" s="11">
        <f t="shared" si="40"/>
        <v>2.7937545302457217E-2</v>
      </c>
    </row>
    <row r="444" spans="1:17">
      <c r="A444" s="9">
        <f t="shared" si="41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>димвенканали!F444</f>
        <v>245.5</v>
      </c>
      <c r="G444" s="8"/>
      <c r="H444" s="8"/>
      <c r="I444" s="8">
        <v>8</v>
      </c>
      <c r="J444" s="11">
        <v>1.6293279022403259E-3</v>
      </c>
      <c r="K444" s="18">
        <f t="shared" si="38"/>
        <v>3.6971568228105909</v>
      </c>
      <c r="L444" s="10">
        <f t="shared" si="42"/>
        <v>1.3594445637474544</v>
      </c>
      <c r="M444" s="10">
        <v>1.4281710794297353</v>
      </c>
      <c r="N444" s="10">
        <v>0.39903869653767821</v>
      </c>
      <c r="O444" s="201">
        <f t="shared" si="39"/>
        <v>0.39903869653767821</v>
      </c>
      <c r="P444" s="10">
        <f t="shared" si="43"/>
        <v>6.8838111625254585</v>
      </c>
      <c r="Q444" s="11">
        <f t="shared" si="40"/>
        <v>2.8039964002140361E-2</v>
      </c>
    </row>
    <row r="445" spans="1:17">
      <c r="A445" s="9">
        <f t="shared" si="41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>димвенканали!F445</f>
        <v>307.8</v>
      </c>
      <c r="G445" s="8"/>
      <c r="H445" s="8"/>
      <c r="I445" s="8">
        <v>7</v>
      </c>
      <c r="J445" s="11">
        <v>1.4256619144602852E-3</v>
      </c>
      <c r="K445" s="18">
        <f t="shared" si="38"/>
        <v>3.235012219959267</v>
      </c>
      <c r="L445" s="10">
        <f t="shared" si="42"/>
        <v>1.1895139932790226</v>
      </c>
      <c r="M445" s="10">
        <v>1.2496496945010183</v>
      </c>
      <c r="N445" s="10">
        <v>0.34915885947046843</v>
      </c>
      <c r="O445" s="201">
        <f t="shared" si="39"/>
        <v>0.34915885947046843</v>
      </c>
      <c r="P445" s="10">
        <f t="shared" si="43"/>
        <v>6.0233347672097759</v>
      </c>
      <c r="Q445" s="11">
        <f t="shared" si="40"/>
        <v>1.9568988847335204E-2</v>
      </c>
    </row>
    <row r="446" spans="1:17">
      <c r="A446" s="9">
        <f t="shared" si="41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>димвенканали!F446</f>
        <v>272.2</v>
      </c>
      <c r="G446" s="8"/>
      <c r="H446" s="8"/>
      <c r="I446" s="8">
        <v>8</v>
      </c>
      <c r="J446" s="11">
        <v>1.6293279022403259E-3</v>
      </c>
      <c r="K446" s="18">
        <f t="shared" si="38"/>
        <v>3.6971568228105909</v>
      </c>
      <c r="L446" s="10">
        <f t="shared" si="42"/>
        <v>1.3594445637474544</v>
      </c>
      <c r="M446" s="10">
        <v>1.4281710794297353</v>
      </c>
      <c r="N446" s="10">
        <v>0.39903869653767821</v>
      </c>
      <c r="O446" s="201">
        <f t="shared" si="39"/>
        <v>0.39903869653767821</v>
      </c>
      <c r="P446" s="10">
        <f t="shared" si="43"/>
        <v>6.8838111625254585</v>
      </c>
      <c r="Q446" s="11">
        <f t="shared" si="40"/>
        <v>2.5289534028381553E-2</v>
      </c>
    </row>
    <row r="447" spans="1:17">
      <c r="A447" s="9">
        <f t="shared" si="41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>димвенканали!F447</f>
        <v>246.2</v>
      </c>
      <c r="G447" s="8"/>
      <c r="H447" s="8"/>
      <c r="I447" s="8">
        <v>8</v>
      </c>
      <c r="J447" s="11">
        <v>1.6293279022403259E-3</v>
      </c>
      <c r="K447" s="18">
        <f t="shared" si="38"/>
        <v>3.6971568228105909</v>
      </c>
      <c r="L447" s="10">
        <f t="shared" si="42"/>
        <v>1.3594445637474544</v>
      </c>
      <c r="M447" s="10">
        <v>1.4281710794297353</v>
      </c>
      <c r="N447" s="10">
        <v>0.39903869653767821</v>
      </c>
      <c r="O447" s="201">
        <f t="shared" si="39"/>
        <v>0.39903869653767821</v>
      </c>
      <c r="P447" s="10">
        <f t="shared" si="43"/>
        <v>6.8838111625254585</v>
      </c>
      <c r="Q447" s="11">
        <f t="shared" si="40"/>
        <v>2.7960240302702919E-2</v>
      </c>
    </row>
    <row r="448" spans="1:17">
      <c r="A448" s="9">
        <f t="shared" si="41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>димвенканали!F448</f>
        <v>289</v>
      </c>
      <c r="G448" s="8"/>
      <c r="H448" s="8"/>
      <c r="I448" s="8">
        <v>8</v>
      </c>
      <c r="J448" s="11">
        <v>1.6293279022403259E-3</v>
      </c>
      <c r="K448" s="18">
        <f t="shared" si="38"/>
        <v>3.6971568228105909</v>
      </c>
      <c r="L448" s="10">
        <f t="shared" si="42"/>
        <v>1.3594445637474544</v>
      </c>
      <c r="M448" s="10">
        <v>1.4281710794297353</v>
      </c>
      <c r="N448" s="10">
        <v>0.39903869653767821</v>
      </c>
      <c r="O448" s="201">
        <f t="shared" si="39"/>
        <v>0.39903869653767821</v>
      </c>
      <c r="P448" s="10">
        <f t="shared" si="43"/>
        <v>6.8838111625254585</v>
      </c>
      <c r="Q448" s="11">
        <f t="shared" si="40"/>
        <v>2.3819415787285324E-2</v>
      </c>
    </row>
    <row r="449" spans="1:17">
      <c r="A449" s="9">
        <f t="shared" si="41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>димвенканали!F449</f>
        <v>1625.6</v>
      </c>
      <c r="G449" s="8"/>
      <c r="H449" s="8"/>
      <c r="I449" s="8">
        <v>25</v>
      </c>
      <c r="J449" s="11">
        <v>5.0916496945010185E-3</v>
      </c>
      <c r="K449" s="18">
        <f t="shared" si="38"/>
        <v>11.553615071283097</v>
      </c>
      <c r="L449" s="10">
        <f t="shared" si="42"/>
        <v>4.2482642617107951</v>
      </c>
      <c r="M449" s="10">
        <v>4.463034623217923</v>
      </c>
      <c r="N449" s="10">
        <v>1.2469959266802444</v>
      </c>
      <c r="O449" s="201">
        <f t="shared" si="39"/>
        <v>1.2469959266802444</v>
      </c>
      <c r="P449" s="10">
        <f t="shared" si="43"/>
        <v>21.511909882892059</v>
      </c>
      <c r="Q449" s="11">
        <f t="shared" si="40"/>
        <v>1.3233212280322379E-2</v>
      </c>
    </row>
    <row r="450" spans="1:17">
      <c r="A450" s="9">
        <f t="shared" si="41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>димвенканали!F450</f>
        <v>877.19999999999993</v>
      </c>
      <c r="G450" s="8"/>
      <c r="H450" s="8"/>
      <c r="I450" s="8">
        <v>11</v>
      </c>
      <c r="J450" s="11">
        <v>2.2403258655804481E-3</v>
      </c>
      <c r="K450" s="18">
        <f t="shared" si="38"/>
        <v>5.0835906313645625</v>
      </c>
      <c r="L450" s="10">
        <f t="shared" si="42"/>
        <v>1.8692362751527498</v>
      </c>
      <c r="M450" s="10">
        <v>1.9637352342158858</v>
      </c>
      <c r="N450" s="10">
        <v>0.54867820773930753</v>
      </c>
      <c r="O450" s="201">
        <f t="shared" si="39"/>
        <v>0.54867820773930753</v>
      </c>
      <c r="P450" s="10">
        <f t="shared" si="43"/>
        <v>9.4652403484725056</v>
      </c>
      <c r="Q450" s="11">
        <f t="shared" si="40"/>
        <v>1.0790287674957258E-2</v>
      </c>
    </row>
    <row r="451" spans="1:17">
      <c r="A451" s="9">
        <f t="shared" si="41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>димвенканали!F451</f>
        <v>722.80000000000007</v>
      </c>
      <c r="G451" s="8"/>
      <c r="H451" s="8"/>
      <c r="I451" s="8">
        <v>13</v>
      </c>
      <c r="J451" s="11">
        <v>2.6476578411405295E-3</v>
      </c>
      <c r="K451" s="18">
        <f t="shared" si="38"/>
        <v>6.0078798370672102</v>
      </c>
      <c r="L451" s="10">
        <f t="shared" si="42"/>
        <v>2.2090974160896133</v>
      </c>
      <c r="M451" s="10">
        <v>2.3207780040733197</v>
      </c>
      <c r="N451" s="10">
        <v>0.64843788187372708</v>
      </c>
      <c r="O451" s="201">
        <f t="shared" si="39"/>
        <v>0.64843788187372708</v>
      </c>
      <c r="P451" s="10">
        <f t="shared" si="43"/>
        <v>11.186193139103871</v>
      </c>
      <c r="Q451" s="11">
        <f t="shared" si="40"/>
        <v>1.5476194160353998E-2</v>
      </c>
    </row>
    <row r="452" spans="1:17">
      <c r="A452" s="9">
        <f t="shared" si="41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>димвенканали!F452</f>
        <v>1175.7</v>
      </c>
      <c r="G452" s="8"/>
      <c r="H452" s="8"/>
      <c r="I452" s="8">
        <v>20</v>
      </c>
      <c r="J452" s="11">
        <v>4.0733197556008151E-3</v>
      </c>
      <c r="K452" s="18">
        <f t="shared" si="38"/>
        <v>9.242892057026479</v>
      </c>
      <c r="L452" s="10">
        <f t="shared" si="42"/>
        <v>3.3986114093686366</v>
      </c>
      <c r="M452" s="10">
        <v>3.5704276985743384</v>
      </c>
      <c r="N452" s="10">
        <v>0.99759674134419563</v>
      </c>
      <c r="O452" s="201">
        <f t="shared" si="39"/>
        <v>0.99759674134419563</v>
      </c>
      <c r="P452" s="10">
        <f t="shared" si="43"/>
        <v>17.209527906313649</v>
      </c>
      <c r="Q452" s="11">
        <f t="shared" si="40"/>
        <v>1.4637686404961851E-2</v>
      </c>
    </row>
    <row r="453" spans="1:17">
      <c r="A453" s="9">
        <f t="shared" si="41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>димвенканали!F453</f>
        <v>448.1</v>
      </c>
      <c r="G453" s="8"/>
      <c r="H453" s="8"/>
      <c r="I453" s="8">
        <v>9</v>
      </c>
      <c r="J453" s="11">
        <v>1.8329938900203666E-3</v>
      </c>
      <c r="K453" s="18">
        <f t="shared" ref="K453:K478" si="44">J453*$K$2</f>
        <v>4.1593014256619147</v>
      </c>
      <c r="L453" s="10">
        <f t="shared" si="42"/>
        <v>1.5293751342158861</v>
      </c>
      <c r="M453" s="10">
        <v>1.6066924643584521</v>
      </c>
      <c r="N453" s="10">
        <v>0.44891853360488798</v>
      </c>
      <c r="O453" s="201">
        <f t="shared" ref="O453:O478" si="45">N453*$O$2</f>
        <v>0.44891853360488798</v>
      </c>
      <c r="P453" s="10">
        <f t="shared" si="43"/>
        <v>7.7442875578411412</v>
      </c>
      <c r="Q453" s="11">
        <f t="shared" ref="Q453:Q479" si="46">P453/F453</f>
        <v>1.7282498455347337E-2</v>
      </c>
    </row>
    <row r="454" spans="1:17">
      <c r="A454" s="9">
        <f t="shared" si="41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>димвенканали!F454</f>
        <v>728.30000000000007</v>
      </c>
      <c r="G454" s="8"/>
      <c r="H454" s="8"/>
      <c r="I454" s="8">
        <v>17</v>
      </c>
      <c r="J454" s="11">
        <v>3.4623217922606928E-3</v>
      </c>
      <c r="K454" s="18">
        <f t="shared" si="44"/>
        <v>7.8564582484725065</v>
      </c>
      <c r="L454" s="10">
        <f t="shared" si="42"/>
        <v>2.8888196979633407</v>
      </c>
      <c r="M454" s="10">
        <v>3.0348635437881875</v>
      </c>
      <c r="N454" s="10">
        <v>0.8479572301425663</v>
      </c>
      <c r="O454" s="201">
        <f t="shared" si="45"/>
        <v>0.8479572301425663</v>
      </c>
      <c r="P454" s="10">
        <f t="shared" si="43"/>
        <v>14.6280987203666</v>
      </c>
      <c r="Q454" s="11">
        <f t="shared" si="46"/>
        <v>2.0085265303263215E-2</v>
      </c>
    </row>
    <row r="455" spans="1:17">
      <c r="A455" s="9">
        <f t="shared" si="41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>димвенканали!F455</f>
        <v>476.2</v>
      </c>
      <c r="G455" s="8"/>
      <c r="H455" s="8"/>
      <c r="I455" s="8">
        <v>10</v>
      </c>
      <c r="J455" s="11">
        <v>2.0366598778004076E-3</v>
      </c>
      <c r="K455" s="18">
        <f t="shared" si="44"/>
        <v>4.6214460285132395</v>
      </c>
      <c r="L455" s="10">
        <f t="shared" si="42"/>
        <v>1.6993057046843183</v>
      </c>
      <c r="M455" s="10">
        <v>1.7852138492871692</v>
      </c>
      <c r="N455" s="10">
        <v>0.49879837067209781</v>
      </c>
      <c r="O455" s="201">
        <f t="shared" si="45"/>
        <v>0.49879837067209781</v>
      </c>
      <c r="P455" s="10">
        <f t="shared" si="43"/>
        <v>8.6047639531568247</v>
      </c>
      <c r="Q455" s="11">
        <f t="shared" si="46"/>
        <v>1.8069642908771156E-2</v>
      </c>
    </row>
    <row r="456" spans="1:17">
      <c r="A456" s="9">
        <f t="shared" ref="A456:A478" si="47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>димвенканали!F456</f>
        <v>845.1</v>
      </c>
      <c r="G456" s="8"/>
      <c r="H456" s="8"/>
      <c r="I456" s="8">
        <v>16</v>
      </c>
      <c r="J456" s="11">
        <v>3.2586558044806519E-3</v>
      </c>
      <c r="K456" s="18">
        <f t="shared" si="44"/>
        <v>7.3943136456211818</v>
      </c>
      <c r="L456" s="10">
        <f t="shared" ref="L456:L478" si="48">K456*0.3677</f>
        <v>2.7188891274949087</v>
      </c>
      <c r="M456" s="10">
        <v>2.8563421588594706</v>
      </c>
      <c r="N456" s="10">
        <v>0.79807739307535641</v>
      </c>
      <c r="O456" s="201">
        <f t="shared" si="45"/>
        <v>0.79807739307535641</v>
      </c>
      <c r="P456" s="10">
        <f t="shared" ref="P456:P478" si="49">K456+L456+M456+O456</f>
        <v>13.767622325050917</v>
      </c>
      <c r="Q456" s="11">
        <f t="shared" si="46"/>
        <v>1.6291116228908907E-2</v>
      </c>
    </row>
    <row r="457" spans="1:17">
      <c r="A457" s="9">
        <f t="shared" si="47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>димвенканали!F457</f>
        <v>407</v>
      </c>
      <c r="G457" s="8"/>
      <c r="H457" s="8"/>
      <c r="I457" s="8">
        <v>9</v>
      </c>
      <c r="J457" s="11">
        <v>1.8329938900203666E-3</v>
      </c>
      <c r="K457" s="18">
        <f t="shared" si="44"/>
        <v>4.1593014256619147</v>
      </c>
      <c r="L457" s="10">
        <f t="shared" si="48"/>
        <v>1.5293751342158861</v>
      </c>
      <c r="M457" s="10">
        <v>1.6066924643584521</v>
      </c>
      <c r="N457" s="10">
        <v>0.44891853360488798</v>
      </c>
      <c r="O457" s="201">
        <f t="shared" si="45"/>
        <v>0.44891853360488798</v>
      </c>
      <c r="P457" s="10">
        <f t="shared" si="49"/>
        <v>7.7442875578411412</v>
      </c>
      <c r="Q457" s="11">
        <f t="shared" si="46"/>
        <v>1.9027733557349241E-2</v>
      </c>
    </row>
    <row r="458" spans="1:17">
      <c r="A458" s="9">
        <f t="shared" si="47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>димвенканали!F458</f>
        <v>499.89</v>
      </c>
      <c r="G458" s="8"/>
      <c r="H458" s="8"/>
      <c r="I458" s="8">
        <v>11</v>
      </c>
      <c r="J458" s="11">
        <v>2.2403258655804481E-3</v>
      </c>
      <c r="K458" s="18">
        <f t="shared" si="44"/>
        <v>5.0835906313645625</v>
      </c>
      <c r="L458" s="10">
        <f t="shared" si="48"/>
        <v>1.8692362751527498</v>
      </c>
      <c r="M458" s="10">
        <v>1.9637352342158858</v>
      </c>
      <c r="N458" s="10">
        <v>0.54867820773930753</v>
      </c>
      <c r="O458" s="201">
        <f t="shared" si="45"/>
        <v>0.54867820773930753</v>
      </c>
      <c r="P458" s="10">
        <f t="shared" si="49"/>
        <v>9.4652403484725056</v>
      </c>
      <c r="Q458" s="11">
        <f t="shared" si="46"/>
        <v>1.8934646319135221E-2</v>
      </c>
    </row>
    <row r="459" spans="1:17">
      <c r="A459" s="9">
        <f t="shared" si="47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>димвенканали!F459</f>
        <v>398.1</v>
      </c>
      <c r="G459" s="8"/>
      <c r="H459" s="8"/>
      <c r="I459" s="8">
        <v>5</v>
      </c>
      <c r="J459" s="11">
        <v>1.0183299389002038E-3</v>
      </c>
      <c r="K459" s="18">
        <f t="shared" si="44"/>
        <v>2.3107230142566197</v>
      </c>
      <c r="L459" s="10">
        <f t="shared" si="48"/>
        <v>0.84965285234215915</v>
      </c>
      <c r="M459" s="10">
        <v>0.8926069246435846</v>
      </c>
      <c r="N459" s="10">
        <v>0.24939918533604891</v>
      </c>
      <c r="O459" s="201">
        <f t="shared" si="45"/>
        <v>0.24939918533604891</v>
      </c>
      <c r="P459" s="10">
        <f t="shared" si="49"/>
        <v>4.3023819765784124</v>
      </c>
      <c r="Q459" s="11">
        <f t="shared" si="46"/>
        <v>1.0807289566888752E-2</v>
      </c>
    </row>
    <row r="460" spans="1:17">
      <c r="A460" s="9">
        <f t="shared" si="47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>димвенканали!F460</f>
        <v>455.8</v>
      </c>
      <c r="G460" s="8"/>
      <c r="H460" s="8"/>
      <c r="I460" s="8">
        <v>7</v>
      </c>
      <c r="J460" s="11">
        <v>1.4256619144602852E-3</v>
      </c>
      <c r="K460" s="18">
        <f t="shared" si="44"/>
        <v>3.235012219959267</v>
      </c>
      <c r="L460" s="10">
        <f t="shared" si="48"/>
        <v>1.1895139932790226</v>
      </c>
      <c r="M460" s="10">
        <v>1.2496496945010183</v>
      </c>
      <c r="N460" s="10">
        <v>0.34915885947046843</v>
      </c>
      <c r="O460" s="201">
        <f t="shared" si="45"/>
        <v>0.34915885947046843</v>
      </c>
      <c r="P460" s="10">
        <f t="shared" si="49"/>
        <v>6.0233347672097759</v>
      </c>
      <c r="Q460" s="11">
        <f t="shared" si="46"/>
        <v>1.3214863464698938E-2</v>
      </c>
    </row>
    <row r="461" spans="1:17">
      <c r="A461" s="9">
        <f t="shared" si="47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>димвенканали!F461</f>
        <v>1434.3000000000002</v>
      </c>
      <c r="G461" s="8"/>
      <c r="H461" s="8"/>
      <c r="I461" s="8">
        <v>32</v>
      </c>
      <c r="J461" s="11">
        <v>6.5173116089613037E-3</v>
      </c>
      <c r="K461" s="18">
        <f t="shared" si="44"/>
        <v>14.788627291242364</v>
      </c>
      <c r="L461" s="10">
        <f t="shared" si="48"/>
        <v>5.4377782549898175</v>
      </c>
      <c r="M461" s="10">
        <v>5.7126843177189413</v>
      </c>
      <c r="N461" s="10">
        <v>1.5961547861507128</v>
      </c>
      <c r="O461" s="201">
        <f t="shared" si="45"/>
        <v>1.5961547861507128</v>
      </c>
      <c r="P461" s="10">
        <f t="shared" si="49"/>
        <v>27.535244650101834</v>
      </c>
      <c r="Q461" s="11">
        <f t="shared" si="46"/>
        <v>1.9197688524089682E-2</v>
      </c>
    </row>
    <row r="462" spans="1:17">
      <c r="A462" s="9">
        <f t="shared" si="47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>димвенканали!F462</f>
        <v>613.5</v>
      </c>
      <c r="G462" s="8"/>
      <c r="H462" s="8"/>
      <c r="I462" s="8">
        <v>15</v>
      </c>
      <c r="J462" s="11">
        <v>3.0549898167006109E-3</v>
      </c>
      <c r="K462" s="18">
        <f t="shared" si="44"/>
        <v>6.9321690427698579</v>
      </c>
      <c r="L462" s="10">
        <f t="shared" si="48"/>
        <v>2.5489585570264768</v>
      </c>
      <c r="M462" s="10">
        <v>2.6778207739307534</v>
      </c>
      <c r="N462" s="10">
        <v>0.74819755600814664</v>
      </c>
      <c r="O462" s="201">
        <f t="shared" si="45"/>
        <v>0.74819755600814664</v>
      </c>
      <c r="P462" s="10">
        <f t="shared" si="49"/>
        <v>12.907145929735234</v>
      </c>
      <c r="Q462" s="11">
        <f t="shared" si="46"/>
        <v>2.1038542672755067E-2</v>
      </c>
    </row>
    <row r="463" spans="1:17">
      <c r="A463" s="9">
        <f t="shared" si="47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>димвенканали!F463</f>
        <v>289</v>
      </c>
      <c r="G463" s="8"/>
      <c r="H463" s="8"/>
      <c r="I463" s="8">
        <v>4</v>
      </c>
      <c r="J463" s="11">
        <v>8.1466395112016296E-4</v>
      </c>
      <c r="K463" s="18">
        <f t="shared" si="44"/>
        <v>1.8485784114052954</v>
      </c>
      <c r="L463" s="10">
        <f t="shared" si="48"/>
        <v>0.67972228187372719</v>
      </c>
      <c r="M463" s="10">
        <v>0.71408553971486766</v>
      </c>
      <c r="N463" s="10">
        <v>0.1995193482688391</v>
      </c>
      <c r="O463" s="201">
        <f t="shared" si="45"/>
        <v>0.1995193482688391</v>
      </c>
      <c r="P463" s="10">
        <f t="shared" si="49"/>
        <v>3.4419055812627293</v>
      </c>
      <c r="Q463" s="11">
        <f t="shared" si="46"/>
        <v>1.1909707893642662E-2</v>
      </c>
    </row>
    <row r="464" spans="1:17">
      <c r="A464" s="9">
        <f t="shared" si="47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>димвенканали!F464</f>
        <v>525.79999999999995</v>
      </c>
      <c r="G464" s="8"/>
      <c r="H464" s="8"/>
      <c r="I464" s="8">
        <v>9</v>
      </c>
      <c r="J464" s="11">
        <v>1.8329938900203666E-3</v>
      </c>
      <c r="K464" s="18">
        <f t="shared" si="44"/>
        <v>4.1593014256619147</v>
      </c>
      <c r="L464" s="10">
        <f t="shared" si="48"/>
        <v>1.5293751342158861</v>
      </c>
      <c r="M464" s="10">
        <v>1.6066924643584521</v>
      </c>
      <c r="N464" s="10">
        <v>0.44891853360488798</v>
      </c>
      <c r="O464" s="201">
        <f t="shared" si="45"/>
        <v>0.44891853360488798</v>
      </c>
      <c r="P464" s="10">
        <f t="shared" si="49"/>
        <v>7.7442875578411412</v>
      </c>
      <c r="Q464" s="11">
        <f t="shared" si="46"/>
        <v>1.4728580368659455E-2</v>
      </c>
    </row>
    <row r="465" spans="1:17">
      <c r="A465" s="9">
        <f t="shared" si="47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>димвенканали!F465</f>
        <v>547</v>
      </c>
      <c r="G465" s="8"/>
      <c r="H465" s="8"/>
      <c r="I465" s="8">
        <v>10</v>
      </c>
      <c r="J465" s="11">
        <v>2.0366598778004076E-3</v>
      </c>
      <c r="K465" s="18">
        <f t="shared" si="44"/>
        <v>4.6214460285132395</v>
      </c>
      <c r="L465" s="10">
        <f t="shared" si="48"/>
        <v>1.6993057046843183</v>
      </c>
      <c r="M465" s="10">
        <v>1.7852138492871692</v>
      </c>
      <c r="N465" s="10">
        <v>0.49879837067209781</v>
      </c>
      <c r="O465" s="201">
        <f t="shared" si="45"/>
        <v>0.49879837067209781</v>
      </c>
      <c r="P465" s="10">
        <f t="shared" si="49"/>
        <v>8.6047639531568247</v>
      </c>
      <c r="Q465" s="11">
        <f t="shared" si="46"/>
        <v>1.5730829896081946E-2</v>
      </c>
    </row>
    <row r="466" spans="1:17">
      <c r="A466" s="9">
        <f t="shared" si="47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>димвенканали!F466</f>
        <v>651.29999999999995</v>
      </c>
      <c r="G466" s="8"/>
      <c r="H466" s="8"/>
      <c r="I466" s="8">
        <v>15</v>
      </c>
      <c r="J466" s="11">
        <v>3.0549898167006109E-3</v>
      </c>
      <c r="K466" s="18">
        <f t="shared" si="44"/>
        <v>6.9321690427698579</v>
      </c>
      <c r="L466" s="10">
        <f t="shared" si="48"/>
        <v>2.5489585570264768</v>
      </c>
      <c r="M466" s="10">
        <v>2.6778207739307534</v>
      </c>
      <c r="N466" s="10">
        <v>0.74819755600814664</v>
      </c>
      <c r="O466" s="201">
        <f t="shared" si="45"/>
        <v>0.74819755600814664</v>
      </c>
      <c r="P466" s="10">
        <f t="shared" si="49"/>
        <v>12.907145929735234</v>
      </c>
      <c r="Q466" s="11">
        <f t="shared" si="46"/>
        <v>1.9817512559089874E-2</v>
      </c>
    </row>
    <row r="467" spans="1:17">
      <c r="A467" s="9">
        <f t="shared" si="47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>димвенканали!F467</f>
        <v>277.90000000000003</v>
      </c>
      <c r="G467" s="8"/>
      <c r="H467" s="8"/>
      <c r="I467" s="8">
        <v>6</v>
      </c>
      <c r="J467" s="11">
        <v>1.2219959266802445E-3</v>
      </c>
      <c r="K467" s="18">
        <f t="shared" si="44"/>
        <v>2.7728676171079432</v>
      </c>
      <c r="L467" s="10">
        <f t="shared" si="48"/>
        <v>1.0195834228105907</v>
      </c>
      <c r="M467" s="10">
        <v>1.0711283095723014</v>
      </c>
      <c r="N467" s="10">
        <v>0.29927902240325865</v>
      </c>
      <c r="O467" s="201">
        <f t="shared" si="45"/>
        <v>0.29927902240325865</v>
      </c>
      <c r="P467" s="10">
        <f t="shared" si="49"/>
        <v>5.1628583718940941</v>
      </c>
      <c r="Q467" s="11">
        <f t="shared" si="46"/>
        <v>1.8578115767880869E-2</v>
      </c>
    </row>
    <row r="468" spans="1:17">
      <c r="A468" s="9">
        <f t="shared" si="47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>димвенканали!F468</f>
        <v>610.70000000000005</v>
      </c>
      <c r="G468" s="8"/>
      <c r="H468" s="8"/>
      <c r="I468" s="8">
        <v>13</v>
      </c>
      <c r="J468" s="11">
        <v>2.6476578411405295E-3</v>
      </c>
      <c r="K468" s="18">
        <f t="shared" si="44"/>
        <v>6.0078798370672102</v>
      </c>
      <c r="L468" s="10">
        <f t="shared" si="48"/>
        <v>2.2090974160896133</v>
      </c>
      <c r="M468" s="10">
        <v>2.3207780040733197</v>
      </c>
      <c r="N468" s="10">
        <v>0.64843788187372708</v>
      </c>
      <c r="O468" s="201">
        <f t="shared" si="45"/>
        <v>0.64843788187372708</v>
      </c>
      <c r="P468" s="10">
        <f t="shared" si="49"/>
        <v>11.186193139103871</v>
      </c>
      <c r="Q468" s="11">
        <f t="shared" si="46"/>
        <v>1.8317002028989473E-2</v>
      </c>
    </row>
    <row r="469" spans="1:17">
      <c r="A469" s="9">
        <f t="shared" si="47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>димвенканали!F469</f>
        <v>282.10000000000002</v>
      </c>
      <c r="G469" s="8"/>
      <c r="H469" s="8"/>
      <c r="I469" s="8">
        <v>8</v>
      </c>
      <c r="J469" s="11">
        <v>1.6293279022403259E-3</v>
      </c>
      <c r="K469" s="18">
        <f t="shared" si="44"/>
        <v>3.6971568228105909</v>
      </c>
      <c r="L469" s="10">
        <f t="shared" si="48"/>
        <v>1.3594445637474544</v>
      </c>
      <c r="M469" s="10">
        <v>1.4281710794297353</v>
      </c>
      <c r="N469" s="10">
        <v>0.39903869653767821</v>
      </c>
      <c r="O469" s="201">
        <f t="shared" si="45"/>
        <v>0.39903869653767821</v>
      </c>
      <c r="P469" s="10">
        <f t="shared" si="49"/>
        <v>6.8838111625254585</v>
      </c>
      <c r="Q469" s="11">
        <f t="shared" si="46"/>
        <v>2.4402024681054443E-2</v>
      </c>
    </row>
    <row r="470" spans="1:17">
      <c r="A470" s="9">
        <f t="shared" si="47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>димвенканали!F470</f>
        <v>188.5</v>
      </c>
      <c r="G470" s="8"/>
      <c r="H470" s="8"/>
      <c r="I470" s="8">
        <v>5</v>
      </c>
      <c r="J470" s="11">
        <v>1.0183299389002038E-3</v>
      </c>
      <c r="K470" s="18">
        <f t="shared" si="44"/>
        <v>2.3107230142566197</v>
      </c>
      <c r="L470" s="10">
        <f t="shared" si="48"/>
        <v>0.84965285234215915</v>
      </c>
      <c r="M470" s="10">
        <v>0.8926069246435846</v>
      </c>
      <c r="N470" s="10">
        <v>0.24939918533604891</v>
      </c>
      <c r="O470" s="201">
        <f t="shared" si="45"/>
        <v>0.24939918533604891</v>
      </c>
      <c r="P470" s="10">
        <f t="shared" si="49"/>
        <v>4.3023819765784124</v>
      </c>
      <c r="Q470" s="11">
        <f t="shared" si="46"/>
        <v>2.2824307568055237E-2</v>
      </c>
    </row>
    <row r="471" spans="1:17">
      <c r="A471" s="9">
        <f t="shared" si="47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>димвенканали!F471</f>
        <v>182.2</v>
      </c>
      <c r="G471" s="8"/>
      <c r="H471" s="8"/>
      <c r="I471" s="8">
        <v>6</v>
      </c>
      <c r="J471" s="11">
        <v>1.2219959266802445E-3</v>
      </c>
      <c r="K471" s="18">
        <f t="shared" si="44"/>
        <v>2.7728676171079432</v>
      </c>
      <c r="L471" s="10">
        <f t="shared" si="48"/>
        <v>1.0195834228105907</v>
      </c>
      <c r="M471" s="10">
        <v>1.0711283095723014</v>
      </c>
      <c r="N471" s="10">
        <v>0.29927902240325865</v>
      </c>
      <c r="O471" s="201">
        <f t="shared" si="45"/>
        <v>0.29927902240325865</v>
      </c>
      <c r="P471" s="10">
        <f t="shared" si="49"/>
        <v>5.1628583718940941</v>
      </c>
      <c r="Q471" s="11">
        <f t="shared" si="46"/>
        <v>2.8336214993930266E-2</v>
      </c>
    </row>
    <row r="472" spans="1:17">
      <c r="A472" s="9">
        <f t="shared" si="47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>димвенканали!F472</f>
        <v>505.8</v>
      </c>
      <c r="G472" s="8"/>
      <c r="H472" s="8"/>
      <c r="I472" s="8">
        <v>9</v>
      </c>
      <c r="J472" s="11">
        <v>1.8329938900203666E-3</v>
      </c>
      <c r="K472" s="18">
        <f t="shared" si="44"/>
        <v>4.1593014256619147</v>
      </c>
      <c r="L472" s="10">
        <f t="shared" si="48"/>
        <v>1.5293751342158861</v>
      </c>
      <c r="M472" s="10">
        <v>1.6066924643584521</v>
      </c>
      <c r="N472" s="10">
        <v>0.44891853360488798</v>
      </c>
      <c r="O472" s="201">
        <f t="shared" si="45"/>
        <v>0.44891853360488798</v>
      </c>
      <c r="P472" s="10">
        <f t="shared" si="49"/>
        <v>7.7442875578411412</v>
      </c>
      <c r="Q472" s="11">
        <f t="shared" si="46"/>
        <v>1.5310967888179402E-2</v>
      </c>
    </row>
    <row r="473" spans="1:17">
      <c r="A473" s="9">
        <f t="shared" si="47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>димвенканали!F473</f>
        <v>248.8</v>
      </c>
      <c r="G473" s="8"/>
      <c r="H473" s="8"/>
      <c r="I473" s="8">
        <v>7</v>
      </c>
      <c r="J473" s="11">
        <v>1.4256619144602852E-3</v>
      </c>
      <c r="K473" s="18">
        <f t="shared" si="44"/>
        <v>3.235012219959267</v>
      </c>
      <c r="L473" s="10">
        <f t="shared" si="48"/>
        <v>1.1895139932790226</v>
      </c>
      <c r="M473" s="10">
        <v>1.2496496945010183</v>
      </c>
      <c r="N473" s="10">
        <v>0.34915885947046843</v>
      </c>
      <c r="O473" s="201">
        <f t="shared" si="45"/>
        <v>0.34915885947046843</v>
      </c>
      <c r="P473" s="10">
        <f t="shared" si="49"/>
        <v>6.0233347672097759</v>
      </c>
      <c r="Q473" s="11">
        <f t="shared" si="46"/>
        <v>2.4209544884283663E-2</v>
      </c>
    </row>
    <row r="474" spans="1:17">
      <c r="A474" s="9">
        <f t="shared" si="47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>димвенканали!F474</f>
        <v>370</v>
      </c>
      <c r="G474" s="8"/>
      <c r="H474" s="8"/>
      <c r="I474" s="8">
        <v>9</v>
      </c>
      <c r="J474" s="11">
        <v>1.8329938900203666E-3</v>
      </c>
      <c r="K474" s="18">
        <f t="shared" si="44"/>
        <v>4.1593014256619147</v>
      </c>
      <c r="L474" s="10">
        <f t="shared" si="48"/>
        <v>1.5293751342158861</v>
      </c>
      <c r="M474" s="10">
        <v>1.6066924643584521</v>
      </c>
      <c r="N474" s="10">
        <v>0.44891853360488798</v>
      </c>
      <c r="O474" s="201">
        <f t="shared" si="45"/>
        <v>0.44891853360488798</v>
      </c>
      <c r="P474" s="10">
        <f t="shared" si="49"/>
        <v>7.7442875578411412</v>
      </c>
      <c r="Q474" s="11">
        <f t="shared" si="46"/>
        <v>2.0930506913084165E-2</v>
      </c>
    </row>
    <row r="475" spans="1:17">
      <c r="A475" s="9">
        <f t="shared" si="47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>димвенканали!F475</f>
        <v>388.1</v>
      </c>
      <c r="G475" s="8"/>
      <c r="H475" s="8"/>
      <c r="I475" s="8">
        <v>11</v>
      </c>
      <c r="J475" s="11">
        <v>2.2403258655804481E-3</v>
      </c>
      <c r="K475" s="18">
        <f t="shared" si="44"/>
        <v>5.0835906313645625</v>
      </c>
      <c r="L475" s="10">
        <f t="shared" si="48"/>
        <v>1.8692362751527498</v>
      </c>
      <c r="M475" s="10">
        <v>1.9637352342158858</v>
      </c>
      <c r="N475" s="10">
        <v>0.54867820773930753</v>
      </c>
      <c r="O475" s="201">
        <f t="shared" si="45"/>
        <v>0.54867820773930753</v>
      </c>
      <c r="P475" s="10">
        <f t="shared" si="49"/>
        <v>9.4652403484725056</v>
      </c>
      <c r="Q475" s="11">
        <f t="shared" si="46"/>
        <v>2.4388663613688494E-2</v>
      </c>
    </row>
    <row r="476" spans="1:17">
      <c r="A476" s="9">
        <f t="shared" si="47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>димвенканали!F476</f>
        <v>1686.83</v>
      </c>
      <c r="G476" s="8"/>
      <c r="H476" s="8"/>
      <c r="I476" s="8">
        <v>48</v>
      </c>
      <c r="J476" s="11">
        <v>9.775967413441956E-3</v>
      </c>
      <c r="K476" s="18">
        <f t="shared" si="44"/>
        <v>22.182940936863545</v>
      </c>
      <c r="L476" s="10">
        <f t="shared" si="48"/>
        <v>8.1566673824847253</v>
      </c>
      <c r="M476" s="10">
        <v>8.5690264765784114</v>
      </c>
      <c r="N476" s="10">
        <v>2.3942321792260692</v>
      </c>
      <c r="O476" s="201">
        <f t="shared" si="45"/>
        <v>2.3942321792260692</v>
      </c>
      <c r="P476" s="10">
        <f t="shared" si="49"/>
        <v>41.302866975152753</v>
      </c>
      <c r="Q476" s="11">
        <f t="shared" si="46"/>
        <v>2.4485494670567133E-2</v>
      </c>
    </row>
    <row r="477" spans="1:17">
      <c r="A477" s="9">
        <f t="shared" si="47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>димвенканали!F477</f>
        <v>488.5</v>
      </c>
      <c r="G477" s="8"/>
      <c r="H477" s="8"/>
      <c r="I477" s="8">
        <v>11</v>
      </c>
      <c r="J477" s="11">
        <v>2.2403258655804481E-3</v>
      </c>
      <c r="K477" s="18">
        <f t="shared" si="44"/>
        <v>5.0835906313645625</v>
      </c>
      <c r="L477" s="10">
        <f t="shared" si="48"/>
        <v>1.8692362751527498</v>
      </c>
      <c r="M477" s="10">
        <v>1.9637352342158858</v>
      </c>
      <c r="N477" s="10">
        <v>0.54867820773930753</v>
      </c>
      <c r="O477" s="201">
        <f t="shared" si="45"/>
        <v>0.54867820773930753</v>
      </c>
      <c r="P477" s="10">
        <f t="shared" si="49"/>
        <v>9.4652403484725056</v>
      </c>
      <c r="Q477" s="11">
        <f t="shared" si="46"/>
        <v>1.9376131726658148E-2</v>
      </c>
    </row>
    <row r="478" spans="1:17">
      <c r="A478" s="9">
        <f t="shared" si="47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>димвенканали!F478</f>
        <v>250.6</v>
      </c>
      <c r="G478" s="8"/>
      <c r="H478" s="8"/>
      <c r="I478" s="8">
        <v>6</v>
      </c>
      <c r="J478" s="11">
        <v>1.2219959266802445E-3</v>
      </c>
      <c r="K478" s="18">
        <f t="shared" si="44"/>
        <v>2.7728676171079432</v>
      </c>
      <c r="L478" s="10">
        <f t="shared" si="48"/>
        <v>1.0195834228105907</v>
      </c>
      <c r="M478" s="10">
        <v>1.0711283095723014</v>
      </c>
      <c r="N478" s="10">
        <v>0.29927902240325865</v>
      </c>
      <c r="O478" s="201">
        <f t="shared" si="45"/>
        <v>0.29927902240325865</v>
      </c>
      <c r="P478" s="10">
        <f t="shared" si="49"/>
        <v>5.1628583718940941</v>
      </c>
      <c r="Q478" s="11">
        <f t="shared" si="46"/>
        <v>2.060198871466119E-2</v>
      </c>
    </row>
    <row r="479" spans="1:17">
      <c r="A479" s="12"/>
      <c r="B479" s="17" t="s">
        <v>293</v>
      </c>
      <c r="C479" s="13">
        <f t="shared" ref="C479:L479" si="50">SUM(C6:C478)</f>
        <v>241198.24000000005</v>
      </c>
      <c r="D479" s="13">
        <f t="shared" si="50"/>
        <v>3526.4</v>
      </c>
      <c r="E479" s="13">
        <f t="shared" si="50"/>
        <v>7304.800000000002</v>
      </c>
      <c r="F479" s="13">
        <f t="shared" si="50"/>
        <v>252029.44000000006</v>
      </c>
      <c r="G479" s="13">
        <f t="shared" si="50"/>
        <v>2</v>
      </c>
      <c r="H479" s="13">
        <f t="shared" si="50"/>
        <v>0</v>
      </c>
      <c r="I479" s="13">
        <f t="shared" si="50"/>
        <v>5652</v>
      </c>
      <c r="J479" s="13">
        <f t="shared" si="50"/>
        <v>1.0135996297478309</v>
      </c>
      <c r="K479" s="13">
        <f t="shared" si="50"/>
        <v>2299.9893278496907</v>
      </c>
      <c r="L479" s="13">
        <f t="shared" si="50"/>
        <v>845.70607585033144</v>
      </c>
      <c r="M479" s="13">
        <v>854.74559999999985</v>
      </c>
      <c r="N479" s="13"/>
      <c r="O479" s="13">
        <f>SUM(O6:O478)</f>
        <v>247.19142356916862</v>
      </c>
      <c r="P479" s="15">
        <f>K479+L479+M479+O479</f>
        <v>4247.6324272691909</v>
      </c>
      <c r="Q479" s="16">
        <f t="shared" si="46"/>
        <v>1.6853715293218087E-2</v>
      </c>
    </row>
    <row r="480" spans="1:17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11"/>
    </row>
    <row r="481" spans="1:17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>димвенканали!F481</f>
        <v>2596.5</v>
      </c>
      <c r="G481" s="8"/>
      <c r="H481" s="8"/>
      <c r="I481" s="8">
        <v>60</v>
      </c>
      <c r="J481" s="11">
        <v>1.6456390565002744E-2</v>
      </c>
      <c r="K481" s="18">
        <f>J481*$R$2</f>
        <v>42.597202413603952</v>
      </c>
      <c r="L481" s="10">
        <f t="shared" ref="L481:L538" si="51">K481*0.3677</f>
        <v>15.662991327482175</v>
      </c>
      <c r="M481" s="10">
        <v>16.454827207899068</v>
      </c>
      <c r="N481" s="10">
        <v>4.0303346132748219</v>
      </c>
      <c r="O481" s="201">
        <f t="shared" ref="O481:O544" si="52">N481*$O$2</f>
        <v>4.0303346132748219</v>
      </c>
      <c r="P481" s="10">
        <f t="shared" ref="P481:P538" si="53">K481+L481+M481+O481</f>
        <v>78.745355562260016</v>
      </c>
      <c r="Q481" s="11">
        <f>P481/F481</f>
        <v>3.032750069796265E-2</v>
      </c>
    </row>
    <row r="482" spans="1:17">
      <c r="A482" s="9">
        <f t="shared" ref="A482:A545" si="54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>димвенканали!F482</f>
        <v>2681.11</v>
      </c>
      <c r="G482" s="8"/>
      <c r="H482" s="8"/>
      <c r="I482" s="8">
        <v>43</v>
      </c>
      <c r="J482" s="11">
        <v>1.1793746571585299E-2</v>
      </c>
      <c r="K482" s="18">
        <f t="shared" ref="K482:K544" si="55">J482*$R$2</f>
        <v>30.527995063082827</v>
      </c>
      <c r="L482" s="10">
        <f t="shared" si="51"/>
        <v>11.225143784695556</v>
      </c>
      <c r="M482" s="10">
        <v>11.792626165660998</v>
      </c>
      <c r="N482" s="10">
        <v>2.8884064728469556</v>
      </c>
      <c r="O482" s="201">
        <f t="shared" si="52"/>
        <v>2.8884064728469556</v>
      </c>
      <c r="P482" s="10">
        <f>K482+L482+M482+O482</f>
        <v>56.434171486286331</v>
      </c>
      <c r="Q482" s="11">
        <f t="shared" ref="Q482:Q544" si="56">P482/F482</f>
        <v>2.1048808697250888E-2</v>
      </c>
    </row>
    <row r="483" spans="1:17">
      <c r="A483" s="9">
        <f t="shared" si="54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>димвенканали!F483</f>
        <v>2592.2999999999997</v>
      </c>
      <c r="G483" s="8"/>
      <c r="H483" s="8">
        <v>1</v>
      </c>
      <c r="I483" s="8">
        <v>45</v>
      </c>
      <c r="J483" s="11">
        <v>1.2342292923752057E-2</v>
      </c>
      <c r="K483" s="18">
        <f t="shared" si="55"/>
        <v>31.947901810202961</v>
      </c>
      <c r="L483" s="10">
        <f t="shared" si="51"/>
        <v>11.747243495611629</v>
      </c>
      <c r="M483" s="10">
        <v>12.3411204059243</v>
      </c>
      <c r="N483" s="10">
        <v>3.0227509599561162</v>
      </c>
      <c r="O483" s="201">
        <f t="shared" si="52"/>
        <v>3.0227509599561162</v>
      </c>
      <c r="P483" s="10">
        <f t="shared" si="53"/>
        <v>59.059016671695005</v>
      </c>
      <c r="Q483" s="11">
        <f t="shared" si="56"/>
        <v>2.2782477595839606E-2</v>
      </c>
    </row>
    <row r="484" spans="1:17">
      <c r="A484" s="9">
        <f t="shared" si="54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>димвенканали!F484</f>
        <v>2536.9</v>
      </c>
      <c r="G484" s="8"/>
      <c r="H484" s="8">
        <v>2</v>
      </c>
      <c r="I484" s="8">
        <v>56</v>
      </c>
      <c r="J484" s="11">
        <v>1.5359297860669228E-2</v>
      </c>
      <c r="K484" s="18">
        <f t="shared" si="55"/>
        <v>39.757388919363684</v>
      </c>
      <c r="L484" s="10">
        <f t="shared" si="51"/>
        <v>14.618791905650028</v>
      </c>
      <c r="M484" s="10">
        <v>15.357838727372464</v>
      </c>
      <c r="N484" s="10">
        <v>3.7616456390565007</v>
      </c>
      <c r="O484" s="201">
        <f t="shared" si="52"/>
        <v>3.7616456390565007</v>
      </c>
      <c r="P484" s="10">
        <f t="shared" si="53"/>
        <v>73.495665191442669</v>
      </c>
      <c r="Q484" s="11">
        <f t="shared" si="56"/>
        <v>2.8970659147559093E-2</v>
      </c>
    </row>
    <row r="485" spans="1:17">
      <c r="A485" s="9">
        <f t="shared" si="54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>димвенканали!F485</f>
        <v>2589.6</v>
      </c>
      <c r="G485" s="8"/>
      <c r="H485" s="8"/>
      <c r="I485" s="8">
        <v>60</v>
      </c>
      <c r="J485" s="11">
        <v>1.6456390565002744E-2</v>
      </c>
      <c r="K485" s="18">
        <f t="shared" si="55"/>
        <v>42.597202413603952</v>
      </c>
      <c r="L485" s="10">
        <f t="shared" si="51"/>
        <v>15.662991327482175</v>
      </c>
      <c r="M485" s="10">
        <v>16.454827207899068</v>
      </c>
      <c r="N485" s="10">
        <v>4.0303346132748219</v>
      </c>
      <c r="O485" s="201">
        <f t="shared" si="52"/>
        <v>4.0303346132748219</v>
      </c>
      <c r="P485" s="10">
        <f t="shared" si="53"/>
        <v>78.745355562260016</v>
      </c>
      <c r="Q485" s="11">
        <f t="shared" si="56"/>
        <v>3.0408308450054069E-2</v>
      </c>
    </row>
    <row r="486" spans="1:17">
      <c r="A486" s="9">
        <f t="shared" si="54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>димвенканали!F486</f>
        <v>3312.3</v>
      </c>
      <c r="G486" s="8"/>
      <c r="H486" s="8">
        <v>4</v>
      </c>
      <c r="I486" s="8">
        <v>64</v>
      </c>
      <c r="J486" s="11">
        <v>1.755348326933626E-2</v>
      </c>
      <c r="K486" s="18">
        <f t="shared" si="55"/>
        <v>45.437015907844213</v>
      </c>
      <c r="L486" s="10">
        <f t="shared" si="51"/>
        <v>16.707190749314318</v>
      </c>
      <c r="M486" s="10">
        <v>17.551815688425673</v>
      </c>
      <c r="N486" s="10">
        <v>4.2990235874931431</v>
      </c>
      <c r="O486" s="201">
        <f t="shared" si="52"/>
        <v>4.2990235874931431</v>
      </c>
      <c r="P486" s="10">
        <f t="shared" si="53"/>
        <v>83.99504593307735</v>
      </c>
      <c r="Q486" s="11">
        <f t="shared" si="56"/>
        <v>2.5358526079484751E-2</v>
      </c>
    </row>
    <row r="487" spans="1:17">
      <c r="A487" s="9">
        <f t="shared" si="54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>димвенканали!F487</f>
        <v>2597.8000000000002</v>
      </c>
      <c r="G487" s="8"/>
      <c r="H487" s="8"/>
      <c r="I487" s="8">
        <v>60</v>
      </c>
      <c r="J487" s="11">
        <v>1.6456390565002744E-2</v>
      </c>
      <c r="K487" s="18">
        <f t="shared" si="55"/>
        <v>42.597202413603952</v>
      </c>
      <c r="L487" s="10">
        <f t="shared" si="51"/>
        <v>15.662991327482175</v>
      </c>
      <c r="M487" s="10">
        <v>16.454827207899068</v>
      </c>
      <c r="N487" s="10">
        <v>4.0303346132748219</v>
      </c>
      <c r="O487" s="201">
        <f t="shared" si="52"/>
        <v>4.0303346132748219</v>
      </c>
      <c r="P487" s="10">
        <f t="shared" si="53"/>
        <v>78.745355562260016</v>
      </c>
      <c r="Q487" s="11">
        <f t="shared" si="56"/>
        <v>3.0312324105881906E-2</v>
      </c>
    </row>
    <row r="488" spans="1:17">
      <c r="A488" s="9">
        <f t="shared" si="54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>димвенканали!F488</f>
        <v>3555.9</v>
      </c>
      <c r="G488" s="8"/>
      <c r="H488" s="8"/>
      <c r="I488" s="8">
        <v>80</v>
      </c>
      <c r="J488" s="11">
        <v>2.1941854086670324E-2</v>
      </c>
      <c r="K488" s="18">
        <f t="shared" si="55"/>
        <v>56.796269884805263</v>
      </c>
      <c r="L488" s="10">
        <f t="shared" si="51"/>
        <v>20.883988436642898</v>
      </c>
      <c r="M488" s="10">
        <v>21.939769610532089</v>
      </c>
      <c r="N488" s="10">
        <v>5.3737794843664286</v>
      </c>
      <c r="O488" s="201">
        <f t="shared" si="52"/>
        <v>5.3737794843664286</v>
      </c>
      <c r="P488" s="10">
        <f t="shared" si="53"/>
        <v>104.99380741634667</v>
      </c>
      <c r="Q488" s="11">
        <f t="shared" si="56"/>
        <v>2.9526647941828136E-2</v>
      </c>
    </row>
    <row r="489" spans="1:17">
      <c r="A489" s="9">
        <f t="shared" si="54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>димвенканали!F489</f>
        <v>3656</v>
      </c>
      <c r="G489" s="8"/>
      <c r="H489" s="8"/>
      <c r="I489" s="8">
        <v>80</v>
      </c>
      <c r="J489" s="11">
        <v>2.1941854086670324E-2</v>
      </c>
      <c r="K489" s="18">
        <f t="shared" si="55"/>
        <v>56.796269884805263</v>
      </c>
      <c r="L489" s="10">
        <f t="shared" si="51"/>
        <v>20.883988436642898</v>
      </c>
      <c r="M489" s="10">
        <v>21.939769610532089</v>
      </c>
      <c r="N489" s="10">
        <v>5.3737794843664286</v>
      </c>
      <c r="O489" s="201">
        <f t="shared" si="52"/>
        <v>5.3737794843664286</v>
      </c>
      <c r="P489" s="10">
        <f t="shared" si="53"/>
        <v>104.99380741634667</v>
      </c>
      <c r="Q489" s="11">
        <f t="shared" si="56"/>
        <v>2.8718218658738148E-2</v>
      </c>
    </row>
    <row r="490" spans="1:17">
      <c r="A490" s="9">
        <f t="shared" si="54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>димвенканали!F490</f>
        <v>2610.1999999999998</v>
      </c>
      <c r="G490" s="8"/>
      <c r="H490" s="8"/>
      <c r="I490" s="8">
        <v>60</v>
      </c>
      <c r="J490" s="11">
        <v>1.6456390565002744E-2</v>
      </c>
      <c r="K490" s="18">
        <f t="shared" si="55"/>
        <v>42.597202413603952</v>
      </c>
      <c r="L490" s="10">
        <f t="shared" si="51"/>
        <v>15.662991327482175</v>
      </c>
      <c r="M490" s="10">
        <v>16.454827207899068</v>
      </c>
      <c r="N490" s="10">
        <v>4.0303346132748219</v>
      </c>
      <c r="O490" s="201">
        <f t="shared" si="52"/>
        <v>4.0303346132748219</v>
      </c>
      <c r="P490" s="10">
        <f t="shared" si="53"/>
        <v>78.745355562260016</v>
      </c>
      <c r="Q490" s="11">
        <f t="shared" si="56"/>
        <v>3.0168322566186508E-2</v>
      </c>
    </row>
    <row r="491" spans="1:17">
      <c r="A491" s="9">
        <f t="shared" si="54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>димвенканали!F491</f>
        <v>3617.86</v>
      </c>
      <c r="G491" s="8"/>
      <c r="H491" s="8"/>
      <c r="I491" s="8">
        <v>80</v>
      </c>
      <c r="J491" s="11">
        <v>2.1941854086670324E-2</v>
      </c>
      <c r="K491" s="18">
        <f t="shared" si="55"/>
        <v>56.796269884805263</v>
      </c>
      <c r="L491" s="10">
        <f t="shared" si="51"/>
        <v>20.883988436642898</v>
      </c>
      <c r="M491" s="10">
        <v>21.939769610532089</v>
      </c>
      <c r="N491" s="10">
        <v>5.3737794843664286</v>
      </c>
      <c r="O491" s="201">
        <f t="shared" si="52"/>
        <v>5.3737794843664286</v>
      </c>
      <c r="P491" s="10">
        <f t="shared" si="53"/>
        <v>104.99380741634667</v>
      </c>
      <c r="Q491" s="11">
        <f t="shared" si="56"/>
        <v>2.9020970246595133E-2</v>
      </c>
    </row>
    <row r="492" spans="1:17">
      <c r="A492" s="9">
        <f t="shared" si="54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>димвенканали!F492</f>
        <v>2642.1</v>
      </c>
      <c r="G492" s="8"/>
      <c r="H492" s="8"/>
      <c r="I492" s="8">
        <v>60</v>
      </c>
      <c r="J492" s="11">
        <v>1.6456390565002744E-2</v>
      </c>
      <c r="K492" s="18">
        <f t="shared" si="55"/>
        <v>42.597202413603952</v>
      </c>
      <c r="L492" s="10">
        <f t="shared" si="51"/>
        <v>15.662991327482175</v>
      </c>
      <c r="M492" s="10">
        <v>16.454827207899068</v>
      </c>
      <c r="N492" s="10">
        <v>4.0303346132748219</v>
      </c>
      <c r="O492" s="201">
        <f t="shared" si="52"/>
        <v>4.0303346132748219</v>
      </c>
      <c r="P492" s="10">
        <f t="shared" si="53"/>
        <v>78.745355562260016</v>
      </c>
      <c r="Q492" s="11">
        <f t="shared" si="56"/>
        <v>2.9804078408182891E-2</v>
      </c>
    </row>
    <row r="493" spans="1:17">
      <c r="A493" s="9">
        <f t="shared" si="54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>димвенканали!F493</f>
        <v>3623.6</v>
      </c>
      <c r="G493" s="8"/>
      <c r="H493" s="8"/>
      <c r="I493" s="8">
        <v>80</v>
      </c>
      <c r="J493" s="11">
        <v>2.1941854086670324E-2</v>
      </c>
      <c r="K493" s="18">
        <f t="shared" si="55"/>
        <v>56.796269884805263</v>
      </c>
      <c r="L493" s="10">
        <f t="shared" si="51"/>
        <v>20.883988436642898</v>
      </c>
      <c r="M493" s="10">
        <v>21.939769610532089</v>
      </c>
      <c r="N493" s="10">
        <v>5.3737794843664286</v>
      </c>
      <c r="O493" s="201">
        <f t="shared" si="52"/>
        <v>5.3737794843664286</v>
      </c>
      <c r="P493" s="10">
        <f t="shared" si="53"/>
        <v>104.99380741634667</v>
      </c>
      <c r="Q493" s="11">
        <f t="shared" si="56"/>
        <v>2.8974999286992677E-2</v>
      </c>
    </row>
    <row r="494" spans="1:17">
      <c r="A494" s="9">
        <f t="shared" si="54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>димвенканали!F494</f>
        <v>3546</v>
      </c>
      <c r="G494" s="8"/>
      <c r="H494" s="8"/>
      <c r="I494" s="8">
        <v>80</v>
      </c>
      <c r="J494" s="11">
        <v>2.1941854086670324E-2</v>
      </c>
      <c r="K494" s="18">
        <f t="shared" si="55"/>
        <v>56.796269884805263</v>
      </c>
      <c r="L494" s="10">
        <f t="shared" si="51"/>
        <v>20.883988436642898</v>
      </c>
      <c r="M494" s="10">
        <v>21.939769610532089</v>
      </c>
      <c r="N494" s="10">
        <v>5.3737794843664286</v>
      </c>
      <c r="O494" s="201">
        <f t="shared" si="52"/>
        <v>5.3737794843664286</v>
      </c>
      <c r="P494" s="10">
        <f t="shared" si="53"/>
        <v>104.99380741634667</v>
      </c>
      <c r="Q494" s="11">
        <f t="shared" si="56"/>
        <v>2.9609082745726642E-2</v>
      </c>
    </row>
    <row r="495" spans="1:17">
      <c r="A495" s="9">
        <f t="shared" si="54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>димвенканали!F495</f>
        <v>3601.2000000000003</v>
      </c>
      <c r="G495" s="8"/>
      <c r="H495" s="8">
        <v>1</v>
      </c>
      <c r="I495" s="8">
        <v>79</v>
      </c>
      <c r="J495" s="11">
        <v>2.1667580910586945E-2</v>
      </c>
      <c r="K495" s="18">
        <f t="shared" si="55"/>
        <v>56.086316511245194</v>
      </c>
      <c r="L495" s="10">
        <f t="shared" si="51"/>
        <v>20.622938581184858</v>
      </c>
      <c r="M495" s="10">
        <v>21.665522490400438</v>
      </c>
      <c r="N495" s="10">
        <v>5.3066072408118483</v>
      </c>
      <c r="O495" s="201">
        <f t="shared" si="52"/>
        <v>5.3066072408118483</v>
      </c>
      <c r="P495" s="10">
        <f t="shared" si="53"/>
        <v>103.68138482364233</v>
      </c>
      <c r="Q495" s="11">
        <f t="shared" si="56"/>
        <v>2.8790787743985982E-2</v>
      </c>
    </row>
    <row r="496" spans="1:17">
      <c r="A496" s="9">
        <f t="shared" si="54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>димвенканали!F496</f>
        <v>3591.7</v>
      </c>
      <c r="G496" s="8"/>
      <c r="H496" s="8"/>
      <c r="I496" s="8">
        <v>80</v>
      </c>
      <c r="J496" s="11">
        <v>2.1941854086670324E-2</v>
      </c>
      <c r="K496" s="18">
        <f t="shared" si="55"/>
        <v>56.796269884805263</v>
      </c>
      <c r="L496" s="10">
        <f t="shared" si="51"/>
        <v>20.883988436642898</v>
      </c>
      <c r="M496" s="10">
        <v>21.939769610532089</v>
      </c>
      <c r="N496" s="10">
        <v>5.3737794843664286</v>
      </c>
      <c r="O496" s="201">
        <f t="shared" si="52"/>
        <v>5.3737794843664286</v>
      </c>
      <c r="P496" s="10">
        <f t="shared" si="53"/>
        <v>104.99380741634667</v>
      </c>
      <c r="Q496" s="11">
        <f t="shared" si="56"/>
        <v>2.923234329602881E-2</v>
      </c>
    </row>
    <row r="497" spans="1:17">
      <c r="A497" s="9">
        <f t="shared" si="54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>димвенканали!F497</f>
        <v>3629.3</v>
      </c>
      <c r="G497" s="8"/>
      <c r="H497" s="8">
        <v>1</v>
      </c>
      <c r="I497" s="8">
        <v>79</v>
      </c>
      <c r="J497" s="11">
        <v>2.1667580910586945E-2</v>
      </c>
      <c r="K497" s="18">
        <f t="shared" si="55"/>
        <v>56.086316511245194</v>
      </c>
      <c r="L497" s="10">
        <f t="shared" si="51"/>
        <v>20.622938581184858</v>
      </c>
      <c r="M497" s="10">
        <v>21.665522490400438</v>
      </c>
      <c r="N497" s="10">
        <v>5.3066072408118483</v>
      </c>
      <c r="O497" s="201">
        <f t="shared" si="52"/>
        <v>5.3066072408118483</v>
      </c>
      <c r="P497" s="10">
        <f t="shared" si="53"/>
        <v>103.68138482364233</v>
      </c>
      <c r="Q497" s="11">
        <f t="shared" si="56"/>
        <v>2.8567873921594336E-2</v>
      </c>
    </row>
    <row r="498" spans="1:17">
      <c r="A498" s="9">
        <f t="shared" si="54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>димвенканали!F498</f>
        <v>3581.9</v>
      </c>
      <c r="G498" s="8"/>
      <c r="H498" s="8"/>
      <c r="I498" s="8">
        <v>80</v>
      </c>
      <c r="J498" s="11">
        <v>2.1941854086670324E-2</v>
      </c>
      <c r="K498" s="18">
        <f t="shared" si="55"/>
        <v>56.796269884805263</v>
      </c>
      <c r="L498" s="10">
        <f t="shared" si="51"/>
        <v>20.883988436642898</v>
      </c>
      <c r="M498" s="10">
        <v>21.939769610532089</v>
      </c>
      <c r="N498" s="10">
        <v>5.3737794843664286</v>
      </c>
      <c r="O498" s="201">
        <f t="shared" si="52"/>
        <v>5.3737794843664286</v>
      </c>
      <c r="P498" s="10">
        <f t="shared" si="53"/>
        <v>104.99380741634667</v>
      </c>
      <c r="Q498" s="11">
        <f t="shared" si="56"/>
        <v>2.9312322347454331E-2</v>
      </c>
    </row>
    <row r="499" spans="1:17">
      <c r="A499" s="9">
        <f t="shared" si="54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>димвенканали!F499</f>
        <v>2962.6</v>
      </c>
      <c r="G499" s="8"/>
      <c r="H499" s="8">
        <v>1</v>
      </c>
      <c r="I499" s="8">
        <v>64</v>
      </c>
      <c r="J499" s="11">
        <v>1.755348326933626E-2</v>
      </c>
      <c r="K499" s="18">
        <f t="shared" si="55"/>
        <v>45.437015907844213</v>
      </c>
      <c r="L499" s="10">
        <f t="shared" si="51"/>
        <v>16.707190749314318</v>
      </c>
      <c r="M499" s="10">
        <v>17.551815688425673</v>
      </c>
      <c r="N499" s="10">
        <v>4.2990235874931431</v>
      </c>
      <c r="O499" s="201">
        <f t="shared" si="52"/>
        <v>4.2990235874931431</v>
      </c>
      <c r="P499" s="10">
        <f t="shared" si="53"/>
        <v>83.99504593307735</v>
      </c>
      <c r="Q499" s="11">
        <f t="shared" si="56"/>
        <v>2.8351801098048118E-2</v>
      </c>
    </row>
    <row r="500" spans="1:17">
      <c r="A500" s="9">
        <f t="shared" si="54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>димвенканали!F500</f>
        <v>3131.5</v>
      </c>
      <c r="G500" s="8">
        <v>2</v>
      </c>
      <c r="H500" s="8"/>
      <c r="I500" s="8">
        <v>78</v>
      </c>
      <c r="J500" s="11">
        <v>2.1393307734503566E-2</v>
      </c>
      <c r="K500" s="18">
        <f t="shared" si="55"/>
        <v>55.376363137685132</v>
      </c>
      <c r="L500" s="10">
        <f t="shared" si="51"/>
        <v>20.361888725726825</v>
      </c>
      <c r="M500" s="10">
        <v>21.391275370268787</v>
      </c>
      <c r="N500" s="10">
        <v>5.239434997257268</v>
      </c>
      <c r="O500" s="201">
        <f t="shared" si="52"/>
        <v>5.239434997257268</v>
      </c>
      <c r="P500" s="10">
        <f t="shared" si="53"/>
        <v>102.36896223093801</v>
      </c>
      <c r="Q500" s="11">
        <f t="shared" si="56"/>
        <v>3.2690072562969186E-2</v>
      </c>
    </row>
    <row r="501" spans="1:17">
      <c r="A501" s="9">
        <f t="shared" si="54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>димвенканали!F501</f>
        <v>2797.7</v>
      </c>
      <c r="G501" s="8"/>
      <c r="H501" s="8"/>
      <c r="I501" s="8">
        <v>60</v>
      </c>
      <c r="J501" s="11">
        <v>1.6456390565002744E-2</v>
      </c>
      <c r="K501" s="18">
        <f t="shared" si="55"/>
        <v>42.597202413603952</v>
      </c>
      <c r="L501" s="10">
        <f t="shared" si="51"/>
        <v>15.662991327482175</v>
      </c>
      <c r="M501" s="10">
        <v>16.454827207899068</v>
      </c>
      <c r="N501" s="10">
        <v>4.0303346132748219</v>
      </c>
      <c r="O501" s="201">
        <f t="shared" si="52"/>
        <v>4.0303346132748219</v>
      </c>
      <c r="P501" s="10">
        <f t="shared" si="53"/>
        <v>78.745355562260016</v>
      </c>
      <c r="Q501" s="11">
        <f t="shared" si="56"/>
        <v>2.8146461579962121E-2</v>
      </c>
    </row>
    <row r="502" spans="1:17">
      <c r="A502" s="9">
        <f t="shared" si="54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>димвенканали!F502</f>
        <v>2617</v>
      </c>
      <c r="G502" s="8"/>
      <c r="H502" s="8"/>
      <c r="I502" s="8">
        <v>60</v>
      </c>
      <c r="J502" s="11">
        <v>1.6456390565002744E-2</v>
      </c>
      <c r="K502" s="18">
        <f t="shared" si="55"/>
        <v>42.597202413603952</v>
      </c>
      <c r="L502" s="10">
        <f t="shared" si="51"/>
        <v>15.662991327482175</v>
      </c>
      <c r="M502" s="10">
        <v>16.454827207899068</v>
      </c>
      <c r="N502" s="10">
        <v>4.0303346132748219</v>
      </c>
      <c r="O502" s="201">
        <f t="shared" si="52"/>
        <v>4.0303346132748219</v>
      </c>
      <c r="P502" s="10">
        <f t="shared" si="53"/>
        <v>78.745355562260016</v>
      </c>
      <c r="Q502" s="11">
        <f t="shared" si="56"/>
        <v>3.0089933344386709E-2</v>
      </c>
    </row>
    <row r="503" spans="1:17">
      <c r="A503" s="9">
        <f t="shared" si="54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>димвенканали!F503</f>
        <v>3127.7</v>
      </c>
      <c r="G503" s="8"/>
      <c r="H503" s="8"/>
      <c r="I503" s="8">
        <v>80</v>
      </c>
      <c r="J503" s="11">
        <v>2.1941854086670324E-2</v>
      </c>
      <c r="K503" s="18">
        <f t="shared" si="55"/>
        <v>56.796269884805263</v>
      </c>
      <c r="L503" s="10">
        <f t="shared" si="51"/>
        <v>20.883988436642898</v>
      </c>
      <c r="M503" s="10">
        <v>21.939769610532089</v>
      </c>
      <c r="N503" s="10">
        <v>5.3737794843664286</v>
      </c>
      <c r="O503" s="201">
        <f t="shared" si="52"/>
        <v>5.3737794843664286</v>
      </c>
      <c r="P503" s="10">
        <f t="shared" si="53"/>
        <v>104.99380741634667</v>
      </c>
      <c r="Q503" s="11">
        <f t="shared" si="56"/>
        <v>3.3569014744491699E-2</v>
      </c>
    </row>
    <row r="504" spans="1:17">
      <c r="A504" s="9">
        <f t="shared" si="54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>димвенканали!F504</f>
        <v>6480.4</v>
      </c>
      <c r="G504" s="8"/>
      <c r="H504" s="8"/>
      <c r="I504" s="8">
        <v>120</v>
      </c>
      <c r="J504" s="11">
        <v>3.2912781130005488E-2</v>
      </c>
      <c r="K504" s="18">
        <f t="shared" si="55"/>
        <v>85.194404827207904</v>
      </c>
      <c r="L504" s="10">
        <f t="shared" si="51"/>
        <v>31.325982654964349</v>
      </c>
      <c r="M504" s="10">
        <v>32.909654415798137</v>
      </c>
      <c r="N504" s="10">
        <v>8.0606692265496438</v>
      </c>
      <c r="O504" s="201">
        <f t="shared" si="52"/>
        <v>8.0606692265496438</v>
      </c>
      <c r="P504" s="10">
        <f t="shared" si="53"/>
        <v>157.49071112452003</v>
      </c>
      <c r="Q504" s="11">
        <f t="shared" si="56"/>
        <v>2.4302621925270051E-2</v>
      </c>
    </row>
    <row r="505" spans="1:17">
      <c r="A505" s="9">
        <f t="shared" si="54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>димвенканали!F505</f>
        <v>1923</v>
      </c>
      <c r="G505" s="8"/>
      <c r="H505" s="8"/>
      <c r="I505" s="8">
        <v>36</v>
      </c>
      <c r="J505" s="11">
        <v>9.8738343390016459E-3</v>
      </c>
      <c r="K505" s="18">
        <f t="shared" si="55"/>
        <v>25.558321448162367</v>
      </c>
      <c r="L505" s="10">
        <f t="shared" si="51"/>
        <v>9.3977947964893023</v>
      </c>
      <c r="M505" s="10">
        <v>9.8728963247394397</v>
      </c>
      <c r="N505" s="10">
        <v>2.4182007679648931</v>
      </c>
      <c r="O505" s="201">
        <f t="shared" si="52"/>
        <v>2.4182007679648931</v>
      </c>
      <c r="P505" s="10">
        <f t="shared" si="53"/>
        <v>47.247213337356001</v>
      </c>
      <c r="Q505" s="11">
        <f t="shared" si="56"/>
        <v>2.4569533716773791E-2</v>
      </c>
    </row>
    <row r="506" spans="1:17">
      <c r="A506" s="9">
        <f t="shared" si="54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>димвенканали!F506</f>
        <v>176.3</v>
      </c>
      <c r="G506" s="8"/>
      <c r="H506" s="8"/>
      <c r="I506" s="8">
        <v>4</v>
      </c>
      <c r="J506" s="11">
        <v>1.0970927043335162E-3</v>
      </c>
      <c r="K506" s="18">
        <f t="shared" si="55"/>
        <v>2.8398134942402633</v>
      </c>
      <c r="L506" s="10">
        <f t="shared" si="51"/>
        <v>1.0441994218321449</v>
      </c>
      <c r="M506" s="10">
        <v>1.0969884805266046</v>
      </c>
      <c r="N506" s="10">
        <v>0.26868897421832144</v>
      </c>
      <c r="O506" s="201">
        <f t="shared" si="52"/>
        <v>0.26868897421832144</v>
      </c>
      <c r="P506" s="10">
        <f t="shared" si="53"/>
        <v>5.2496903708173344</v>
      </c>
      <c r="Q506" s="11">
        <f t="shared" si="56"/>
        <v>2.9777029896865197E-2</v>
      </c>
    </row>
    <row r="507" spans="1:17">
      <c r="A507" s="9">
        <f t="shared" si="54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>димвенканали!F507</f>
        <v>3576.1</v>
      </c>
      <c r="G507" s="8"/>
      <c r="H507" s="8"/>
      <c r="I507" s="8">
        <v>80</v>
      </c>
      <c r="J507" s="11">
        <v>2.1941854086670324E-2</v>
      </c>
      <c r="K507" s="18">
        <f t="shared" si="55"/>
        <v>56.796269884805263</v>
      </c>
      <c r="L507" s="10">
        <f t="shared" si="51"/>
        <v>20.883988436642898</v>
      </c>
      <c r="M507" s="10">
        <v>21.939769610532089</v>
      </c>
      <c r="N507" s="10">
        <v>5.3737794843664286</v>
      </c>
      <c r="O507" s="201">
        <f t="shared" si="52"/>
        <v>5.3737794843664286</v>
      </c>
      <c r="P507" s="10">
        <f t="shared" si="53"/>
        <v>104.99380741634667</v>
      </c>
      <c r="Q507" s="11">
        <f t="shared" si="56"/>
        <v>2.9359863375282198E-2</v>
      </c>
    </row>
    <row r="508" spans="1:17">
      <c r="A508" s="9">
        <f t="shared" si="54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>димвенканали!F508</f>
        <v>1071.5</v>
      </c>
      <c r="G508" s="8"/>
      <c r="H508" s="8"/>
      <c r="I508" s="8">
        <v>20</v>
      </c>
      <c r="J508" s="11">
        <v>5.485463521667581E-3</v>
      </c>
      <c r="K508" s="18">
        <f t="shared" si="55"/>
        <v>14.199067471201316</v>
      </c>
      <c r="L508" s="10">
        <f t="shared" si="51"/>
        <v>5.2209971091607246</v>
      </c>
      <c r="M508" s="10">
        <v>5.4849424026330222</v>
      </c>
      <c r="N508" s="10">
        <v>1.3434448710916072</v>
      </c>
      <c r="O508" s="201">
        <f t="shared" si="52"/>
        <v>1.3434448710916072</v>
      </c>
      <c r="P508" s="10">
        <f t="shared" si="53"/>
        <v>26.248451854086667</v>
      </c>
      <c r="Q508" s="11">
        <f t="shared" si="56"/>
        <v>2.4496921935685177E-2</v>
      </c>
    </row>
    <row r="509" spans="1:17">
      <c r="A509" s="9">
        <f t="shared" si="54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>димвенканали!F509</f>
        <v>218</v>
      </c>
      <c r="G509" s="8"/>
      <c r="H509" s="8"/>
      <c r="I509" s="8">
        <v>7</v>
      </c>
      <c r="J509" s="11">
        <v>1.9199122325836535E-3</v>
      </c>
      <c r="K509" s="18">
        <f t="shared" si="55"/>
        <v>4.9696736149204606</v>
      </c>
      <c r="L509" s="10">
        <f t="shared" si="51"/>
        <v>1.8273489882062535</v>
      </c>
      <c r="M509" s="10">
        <v>1.919729840921558</v>
      </c>
      <c r="N509" s="10">
        <v>0.47020570488206259</v>
      </c>
      <c r="O509" s="201">
        <f t="shared" si="52"/>
        <v>0.47020570488206259</v>
      </c>
      <c r="P509" s="10">
        <f t="shared" si="53"/>
        <v>9.1869581489303336</v>
      </c>
      <c r="Q509" s="11">
        <f t="shared" si="56"/>
        <v>4.2142009857478596E-2</v>
      </c>
    </row>
    <row r="510" spans="1:17">
      <c r="A510" s="9">
        <f t="shared" si="54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>димвенканали!F510</f>
        <v>224.4</v>
      </c>
      <c r="G510" s="8"/>
      <c r="H510" s="8">
        <v>1</v>
      </c>
      <c r="I510" s="8">
        <v>5</v>
      </c>
      <c r="J510" s="11">
        <v>1.3713658804168952E-3</v>
      </c>
      <c r="K510" s="18">
        <f t="shared" si="55"/>
        <v>3.5497668678003289</v>
      </c>
      <c r="L510" s="10">
        <f t="shared" si="51"/>
        <v>1.3052492772901811</v>
      </c>
      <c r="M510" s="10">
        <v>1.3712356006582556</v>
      </c>
      <c r="N510" s="10">
        <v>0.33586121777290179</v>
      </c>
      <c r="O510" s="201">
        <f t="shared" si="52"/>
        <v>0.33586121777290179</v>
      </c>
      <c r="P510" s="10">
        <f t="shared" si="53"/>
        <v>6.5621129635216668</v>
      </c>
      <c r="Q510" s="11">
        <f t="shared" si="56"/>
        <v>2.9242927644927214E-2</v>
      </c>
    </row>
    <row r="511" spans="1:17">
      <c r="A511" s="9">
        <f t="shared" si="54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>димвенканали!F511</f>
        <v>790.7</v>
      </c>
      <c r="G511" s="8"/>
      <c r="H511" s="8"/>
      <c r="I511" s="8">
        <v>22</v>
      </c>
      <c r="J511" s="11">
        <v>6.034009873834339E-3</v>
      </c>
      <c r="K511" s="18">
        <f t="shared" si="55"/>
        <v>15.618974218321446</v>
      </c>
      <c r="L511" s="10">
        <f t="shared" si="51"/>
        <v>5.7430968200767962</v>
      </c>
      <c r="M511" s="10">
        <v>6.0334366428963246</v>
      </c>
      <c r="N511" s="10">
        <v>1.477789358200768</v>
      </c>
      <c r="O511" s="201">
        <f t="shared" si="52"/>
        <v>1.477789358200768</v>
      </c>
      <c r="P511" s="10">
        <f t="shared" si="53"/>
        <v>28.873297039495334</v>
      </c>
      <c r="Q511" s="11">
        <f t="shared" si="56"/>
        <v>3.6516121208417011E-2</v>
      </c>
    </row>
    <row r="512" spans="1:17">
      <c r="A512" s="9">
        <f t="shared" si="54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>димвенканали!F512</f>
        <v>357.5</v>
      </c>
      <c r="G512" s="8"/>
      <c r="H512" s="8"/>
      <c r="I512" s="8">
        <v>14</v>
      </c>
      <c r="J512" s="11">
        <v>3.8398244651673069E-3</v>
      </c>
      <c r="K512" s="18">
        <f t="shared" si="55"/>
        <v>9.9393472298409211</v>
      </c>
      <c r="L512" s="10">
        <f t="shared" si="51"/>
        <v>3.6546979764125069</v>
      </c>
      <c r="M512" s="10">
        <v>3.8394596818431159</v>
      </c>
      <c r="N512" s="10">
        <v>0.94041140976412518</v>
      </c>
      <c r="O512" s="201">
        <f t="shared" si="52"/>
        <v>0.94041140976412518</v>
      </c>
      <c r="P512" s="10">
        <f t="shared" si="53"/>
        <v>18.373916297860667</v>
      </c>
      <c r="Q512" s="11">
        <f t="shared" si="56"/>
        <v>5.139557006394592E-2</v>
      </c>
    </row>
    <row r="513" spans="1:17">
      <c r="A513" s="9">
        <f t="shared" si="54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>димвенканали!F513</f>
        <v>614.74</v>
      </c>
      <c r="G513" s="8"/>
      <c r="H513" s="8"/>
      <c r="I513" s="8">
        <v>16</v>
      </c>
      <c r="J513" s="11">
        <v>4.388370817334065E-3</v>
      </c>
      <c r="K513" s="18">
        <f t="shared" si="55"/>
        <v>11.359253976961053</v>
      </c>
      <c r="L513" s="10">
        <f t="shared" si="51"/>
        <v>4.1767976873285795</v>
      </c>
      <c r="M513" s="10">
        <v>4.3879539221064183</v>
      </c>
      <c r="N513" s="10">
        <v>1.0747558968732858</v>
      </c>
      <c r="O513" s="201">
        <f t="shared" si="52"/>
        <v>1.0747558968732858</v>
      </c>
      <c r="P513" s="10">
        <f t="shared" si="53"/>
        <v>20.998761483269337</v>
      </c>
      <c r="Q513" s="11">
        <f t="shared" si="56"/>
        <v>3.4158768720547447E-2</v>
      </c>
    </row>
    <row r="514" spans="1:17">
      <c r="A514" s="9">
        <f t="shared" si="54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>димвенканали!F514</f>
        <v>627.29999999999995</v>
      </c>
      <c r="G514" s="8"/>
      <c r="H514" s="8"/>
      <c r="I514" s="8">
        <v>16</v>
      </c>
      <c r="J514" s="11">
        <v>4.388370817334065E-3</v>
      </c>
      <c r="K514" s="18">
        <f t="shared" si="55"/>
        <v>11.359253976961053</v>
      </c>
      <c r="L514" s="10">
        <f t="shared" si="51"/>
        <v>4.1767976873285795</v>
      </c>
      <c r="M514" s="10">
        <v>4.3879539221064183</v>
      </c>
      <c r="N514" s="10">
        <v>1.0747558968732858</v>
      </c>
      <c r="O514" s="201">
        <f t="shared" si="52"/>
        <v>1.0747558968732858</v>
      </c>
      <c r="P514" s="10">
        <f t="shared" si="53"/>
        <v>20.998761483269337</v>
      </c>
      <c r="Q514" s="11">
        <f t="shared" si="56"/>
        <v>3.3474830995168722E-2</v>
      </c>
    </row>
    <row r="515" spans="1:17">
      <c r="A515" s="9">
        <f t="shared" si="54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>димвенканали!F515</f>
        <v>268.60000000000002</v>
      </c>
      <c r="G515" s="8"/>
      <c r="H515" s="8"/>
      <c r="I515" s="8">
        <v>6</v>
      </c>
      <c r="J515" s="11">
        <v>1.6456390565002745E-3</v>
      </c>
      <c r="K515" s="18">
        <f t="shared" si="55"/>
        <v>4.2597202413603954</v>
      </c>
      <c r="L515" s="10">
        <f t="shared" si="51"/>
        <v>1.5662991327482174</v>
      </c>
      <c r="M515" s="10">
        <v>1.645482720789907</v>
      </c>
      <c r="N515" s="10">
        <v>0.40303346132748219</v>
      </c>
      <c r="O515" s="201">
        <f t="shared" si="52"/>
        <v>0.40303346132748219</v>
      </c>
      <c r="P515" s="10">
        <f t="shared" si="53"/>
        <v>7.874535556226002</v>
      </c>
      <c r="Q515" s="11">
        <f t="shared" si="56"/>
        <v>2.9316960373142225E-2</v>
      </c>
    </row>
    <row r="516" spans="1:17">
      <c r="A516" s="9">
        <f t="shared" si="54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>димвенканали!F516</f>
        <v>2432.9</v>
      </c>
      <c r="G516" s="8">
        <v>1</v>
      </c>
      <c r="H516" s="8"/>
      <c r="I516" s="8">
        <v>57</v>
      </c>
      <c r="J516" s="11">
        <v>1.5633571036752607E-2</v>
      </c>
      <c r="K516" s="18">
        <f t="shared" si="55"/>
        <v>40.467342292923753</v>
      </c>
      <c r="L516" s="10">
        <f t="shared" si="51"/>
        <v>14.879841761108064</v>
      </c>
      <c r="M516" s="10">
        <v>15.632085847504115</v>
      </c>
      <c r="N516" s="10">
        <v>3.828817882611081</v>
      </c>
      <c r="O516" s="201">
        <f t="shared" si="52"/>
        <v>3.828817882611081</v>
      </c>
      <c r="P516" s="10">
        <f t="shared" si="53"/>
        <v>74.808087784147006</v>
      </c>
      <c r="Q516" s="11">
        <f t="shared" si="56"/>
        <v>3.0748525539129025E-2</v>
      </c>
    </row>
    <row r="517" spans="1:17">
      <c r="A517" s="9">
        <f t="shared" si="54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>димвенканали!F517</f>
        <v>2587.4</v>
      </c>
      <c r="G517" s="8"/>
      <c r="H517" s="8"/>
      <c r="I517" s="8">
        <v>60</v>
      </c>
      <c r="J517" s="11">
        <v>1.6456390565002744E-2</v>
      </c>
      <c r="K517" s="18">
        <f t="shared" si="55"/>
        <v>42.597202413603952</v>
      </c>
      <c r="L517" s="10">
        <f t="shared" si="51"/>
        <v>15.662991327482175</v>
      </c>
      <c r="M517" s="10">
        <v>16.454827207899068</v>
      </c>
      <c r="N517" s="10">
        <v>4.0303346132748219</v>
      </c>
      <c r="O517" s="201">
        <f t="shared" si="52"/>
        <v>4.0303346132748219</v>
      </c>
      <c r="P517" s="10">
        <f t="shared" si="53"/>
        <v>78.745355562260016</v>
      </c>
      <c r="Q517" s="11">
        <f t="shared" si="56"/>
        <v>3.0434163856481414E-2</v>
      </c>
    </row>
    <row r="518" spans="1:17">
      <c r="A518" s="9">
        <f t="shared" si="54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>димвенканали!F518</f>
        <v>2744.2</v>
      </c>
      <c r="G518" s="8"/>
      <c r="H518" s="8"/>
      <c r="I518" s="8">
        <v>60</v>
      </c>
      <c r="J518" s="11">
        <v>1.6456390565002744E-2</v>
      </c>
      <c r="K518" s="18">
        <f t="shared" si="55"/>
        <v>42.597202413603952</v>
      </c>
      <c r="L518" s="10">
        <f t="shared" si="51"/>
        <v>15.662991327482175</v>
      </c>
      <c r="M518" s="10">
        <v>16.454827207899068</v>
      </c>
      <c r="N518" s="10">
        <v>4.0303346132748219</v>
      </c>
      <c r="O518" s="201">
        <f t="shared" si="52"/>
        <v>4.0303346132748219</v>
      </c>
      <c r="P518" s="10">
        <f t="shared" si="53"/>
        <v>78.745355562260016</v>
      </c>
      <c r="Q518" s="11">
        <f t="shared" si="56"/>
        <v>2.8695195525931062E-2</v>
      </c>
    </row>
    <row r="519" spans="1:17">
      <c r="A519" s="9">
        <f t="shared" si="54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>димвенканали!F519</f>
        <v>3583.6</v>
      </c>
      <c r="G519" s="8"/>
      <c r="H519" s="8"/>
      <c r="I519" s="8">
        <v>80</v>
      </c>
      <c r="J519" s="11">
        <v>2.1941854086670324E-2</v>
      </c>
      <c r="K519" s="18">
        <f t="shared" si="55"/>
        <v>56.796269884805263</v>
      </c>
      <c r="L519" s="10">
        <f t="shared" si="51"/>
        <v>20.883988436642898</v>
      </c>
      <c r="M519" s="10">
        <v>21.939769610532089</v>
      </c>
      <c r="N519" s="10">
        <v>5.3737794843664286</v>
      </c>
      <c r="O519" s="201">
        <f t="shared" si="52"/>
        <v>5.3737794843664286</v>
      </c>
      <c r="P519" s="10">
        <f t="shared" si="53"/>
        <v>104.99380741634667</v>
      </c>
      <c r="Q519" s="11">
        <f t="shared" si="56"/>
        <v>2.9298417071198422E-2</v>
      </c>
    </row>
    <row r="520" spans="1:17">
      <c r="A520" s="9">
        <f t="shared" si="54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>димвенканали!F520</f>
        <v>3561.7</v>
      </c>
      <c r="G520" s="8"/>
      <c r="H520" s="8"/>
      <c r="I520" s="8">
        <v>80</v>
      </c>
      <c r="J520" s="11">
        <v>2.1941854086670324E-2</v>
      </c>
      <c r="K520" s="18">
        <f t="shared" si="55"/>
        <v>56.796269884805263</v>
      </c>
      <c r="L520" s="10">
        <f t="shared" si="51"/>
        <v>20.883988436642898</v>
      </c>
      <c r="M520" s="10">
        <v>21.939769610532089</v>
      </c>
      <c r="N520" s="10">
        <v>5.3737794843664286</v>
      </c>
      <c r="O520" s="201">
        <f t="shared" si="52"/>
        <v>5.3737794843664286</v>
      </c>
      <c r="P520" s="10">
        <f t="shared" si="53"/>
        <v>104.99380741634667</v>
      </c>
      <c r="Q520" s="11">
        <f t="shared" si="56"/>
        <v>2.9478565689515308E-2</v>
      </c>
    </row>
    <row r="521" spans="1:17">
      <c r="A521" s="9">
        <f t="shared" si="54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>димвенканали!F521</f>
        <v>3555.5</v>
      </c>
      <c r="G521" s="8"/>
      <c r="H521" s="8"/>
      <c r="I521" s="8">
        <v>80</v>
      </c>
      <c r="J521" s="11">
        <v>2.1941854086670324E-2</v>
      </c>
      <c r="K521" s="18">
        <f t="shared" si="55"/>
        <v>56.796269884805263</v>
      </c>
      <c r="L521" s="10">
        <f t="shared" si="51"/>
        <v>20.883988436642898</v>
      </c>
      <c r="M521" s="10">
        <v>21.939769610532089</v>
      </c>
      <c r="N521" s="10">
        <v>5.3737794843664286</v>
      </c>
      <c r="O521" s="201">
        <f t="shared" si="52"/>
        <v>5.3737794843664286</v>
      </c>
      <c r="P521" s="10">
        <f t="shared" si="53"/>
        <v>104.99380741634667</v>
      </c>
      <c r="Q521" s="11">
        <f t="shared" si="56"/>
        <v>2.9529969741624713E-2</v>
      </c>
    </row>
    <row r="522" spans="1:17">
      <c r="A522" s="9">
        <f t="shared" si="54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>димвенканали!F522</f>
        <v>3553.2999999999997</v>
      </c>
      <c r="G522" s="8"/>
      <c r="H522" s="8">
        <v>1</v>
      </c>
      <c r="I522" s="8">
        <v>79</v>
      </c>
      <c r="J522" s="11">
        <v>2.1667580910586945E-2</v>
      </c>
      <c r="K522" s="18">
        <f t="shared" si="55"/>
        <v>56.086316511245194</v>
      </c>
      <c r="L522" s="10">
        <f t="shared" si="51"/>
        <v>20.622938581184858</v>
      </c>
      <c r="M522" s="10">
        <v>21.665522490400438</v>
      </c>
      <c r="N522" s="10">
        <v>5.3066072408118483</v>
      </c>
      <c r="O522" s="201">
        <f t="shared" si="52"/>
        <v>5.3066072408118483</v>
      </c>
      <c r="P522" s="10">
        <f t="shared" si="53"/>
        <v>103.68138482364233</v>
      </c>
      <c r="Q522" s="11">
        <f t="shared" si="56"/>
        <v>2.9178899846239368E-2</v>
      </c>
    </row>
    <row r="523" spans="1:17">
      <c r="A523" s="9">
        <f t="shared" si="54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>димвенканали!F523</f>
        <v>3576.9</v>
      </c>
      <c r="G523" s="8"/>
      <c r="H523" s="8"/>
      <c r="I523" s="8">
        <v>80</v>
      </c>
      <c r="J523" s="11">
        <v>2.1941854086670324E-2</v>
      </c>
      <c r="K523" s="18">
        <f t="shared" si="55"/>
        <v>56.796269884805263</v>
      </c>
      <c r="L523" s="10">
        <f t="shared" si="51"/>
        <v>20.883988436642898</v>
      </c>
      <c r="M523" s="10">
        <v>21.939769610532089</v>
      </c>
      <c r="N523" s="10">
        <v>5.3737794843664286</v>
      </c>
      <c r="O523" s="201">
        <f t="shared" si="52"/>
        <v>5.3737794843664286</v>
      </c>
      <c r="P523" s="10">
        <f t="shared" si="53"/>
        <v>104.99380741634667</v>
      </c>
      <c r="Q523" s="11">
        <f t="shared" si="56"/>
        <v>2.935329682583988E-2</v>
      </c>
    </row>
    <row r="524" spans="1:17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>димвенканали!F524</f>
        <v>194.9</v>
      </c>
      <c r="G524" s="8"/>
      <c r="H524" s="8"/>
      <c r="I524" s="8">
        <v>4</v>
      </c>
      <c r="J524" s="11">
        <v>1.0970927043335162E-3</v>
      </c>
      <c r="K524" s="18">
        <f t="shared" si="55"/>
        <v>2.8398134942402633</v>
      </c>
      <c r="L524" s="10">
        <f t="shared" si="51"/>
        <v>1.0441994218321449</v>
      </c>
      <c r="M524" s="10">
        <v>1.0969884805266046</v>
      </c>
      <c r="N524" s="10">
        <v>0.26868897421832144</v>
      </c>
      <c r="O524" s="201">
        <f t="shared" si="52"/>
        <v>0.26868897421832144</v>
      </c>
      <c r="P524" s="10">
        <f t="shared" si="53"/>
        <v>5.2496903708173344</v>
      </c>
      <c r="Q524" s="11">
        <f t="shared" si="56"/>
        <v>2.6935302056528138E-2</v>
      </c>
    </row>
    <row r="525" spans="1:17">
      <c r="A525" s="9">
        <f t="shared" si="54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>димвенканали!F525</f>
        <v>234.1</v>
      </c>
      <c r="G525" s="8"/>
      <c r="H525" s="8"/>
      <c r="I525" s="8">
        <v>6</v>
      </c>
      <c r="J525" s="11">
        <v>1.6456390565002745E-3</v>
      </c>
      <c r="K525" s="18">
        <f t="shared" si="55"/>
        <v>4.2597202413603954</v>
      </c>
      <c r="L525" s="10">
        <f t="shared" si="51"/>
        <v>1.5662991327482174</v>
      </c>
      <c r="M525" s="10">
        <v>1.645482720789907</v>
      </c>
      <c r="N525" s="10">
        <v>0.40303346132748219</v>
      </c>
      <c r="O525" s="201">
        <f t="shared" si="52"/>
        <v>0.40303346132748219</v>
      </c>
      <c r="P525" s="10">
        <f t="shared" si="53"/>
        <v>7.874535556226002</v>
      </c>
      <c r="Q525" s="11">
        <f t="shared" si="56"/>
        <v>3.3637486357223419E-2</v>
      </c>
    </row>
    <row r="526" spans="1:17">
      <c r="A526" s="9">
        <f t="shared" si="54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>димвенканали!F526</f>
        <v>3517.1000000000004</v>
      </c>
      <c r="G526" s="8">
        <v>1</v>
      </c>
      <c r="H526" s="8">
        <v>1</v>
      </c>
      <c r="I526" s="8">
        <v>72</v>
      </c>
      <c r="J526" s="11">
        <v>1.9747668678003292E-2</v>
      </c>
      <c r="K526" s="18">
        <f t="shared" si="55"/>
        <v>51.116642896324734</v>
      </c>
      <c r="L526" s="10">
        <f t="shared" si="51"/>
        <v>18.795589592978605</v>
      </c>
      <c r="M526" s="10">
        <v>19.745792649478879</v>
      </c>
      <c r="N526" s="10">
        <v>4.8364015359297863</v>
      </c>
      <c r="O526" s="201">
        <f t="shared" si="52"/>
        <v>4.8364015359297863</v>
      </c>
      <c r="P526" s="10">
        <f t="shared" si="53"/>
        <v>94.494426674712003</v>
      </c>
      <c r="Q526" s="11">
        <f t="shared" si="56"/>
        <v>2.686714243971226E-2</v>
      </c>
    </row>
    <row r="527" spans="1:17">
      <c r="A527" s="9">
        <f t="shared" si="54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>димвенканали!F527</f>
        <v>2684.4</v>
      </c>
      <c r="G527" s="8"/>
      <c r="H527" s="8"/>
      <c r="I527" s="8">
        <v>50</v>
      </c>
      <c r="J527" s="11">
        <v>1.3713658804168954E-2</v>
      </c>
      <c r="K527" s="18">
        <f t="shared" si="55"/>
        <v>35.497668678003294</v>
      </c>
      <c r="L527" s="10">
        <f t="shared" si="51"/>
        <v>13.052492772901813</v>
      </c>
      <c r="M527" s="10">
        <v>13.712356006582556</v>
      </c>
      <c r="N527" s="10">
        <v>3.3586121777290185</v>
      </c>
      <c r="O527" s="201">
        <f t="shared" si="52"/>
        <v>3.3586121777290185</v>
      </c>
      <c r="P527" s="10">
        <f t="shared" si="53"/>
        <v>65.621129635216676</v>
      </c>
      <c r="Q527" s="11">
        <f t="shared" si="56"/>
        <v>2.444536195619754E-2</v>
      </c>
    </row>
    <row r="528" spans="1:17">
      <c r="A528" s="9">
        <f t="shared" si="54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>димвенканали!F528</f>
        <v>4074.2999999999997</v>
      </c>
      <c r="G528" s="8"/>
      <c r="H528" s="8">
        <v>1</v>
      </c>
      <c r="I528" s="8">
        <v>70</v>
      </c>
      <c r="J528" s="11">
        <v>1.9199122325836534E-2</v>
      </c>
      <c r="K528" s="18">
        <f t="shared" si="55"/>
        <v>49.696736149204604</v>
      </c>
      <c r="L528" s="10">
        <f t="shared" si="51"/>
        <v>18.273489882062535</v>
      </c>
      <c r="M528" s="10">
        <v>19.197298409215581</v>
      </c>
      <c r="N528" s="10">
        <v>4.7020570488206257</v>
      </c>
      <c r="O528" s="201">
        <f t="shared" si="52"/>
        <v>4.7020570488206257</v>
      </c>
      <c r="P528" s="10">
        <f t="shared" si="53"/>
        <v>91.869581489303343</v>
      </c>
      <c r="Q528" s="11">
        <f t="shared" si="56"/>
        <v>2.2548555945635654E-2</v>
      </c>
    </row>
    <row r="529" spans="1:17">
      <c r="A529" s="9">
        <f t="shared" si="54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>димвенканали!F529</f>
        <v>5184.63</v>
      </c>
      <c r="G529" s="8"/>
      <c r="H529" s="8">
        <v>1</v>
      </c>
      <c r="I529" s="8">
        <v>82</v>
      </c>
      <c r="J529" s="11">
        <v>2.2490400438837082E-2</v>
      </c>
      <c r="K529" s="18">
        <f t="shared" si="55"/>
        <v>58.216176631925393</v>
      </c>
      <c r="L529" s="10">
        <f t="shared" si="51"/>
        <v>21.406088147558968</v>
      </c>
      <c r="M529" s="10">
        <v>22.488263850795391</v>
      </c>
      <c r="N529" s="10">
        <v>5.5081239714755901</v>
      </c>
      <c r="O529" s="201">
        <f t="shared" si="52"/>
        <v>5.5081239714755901</v>
      </c>
      <c r="P529" s="10">
        <f t="shared" si="53"/>
        <v>107.61865260175534</v>
      </c>
      <c r="Q529" s="11">
        <f t="shared" si="56"/>
        <v>2.075724836714584E-2</v>
      </c>
    </row>
    <row r="530" spans="1:17">
      <c r="A530" s="9">
        <f t="shared" si="54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>димвенканали!F530</f>
        <v>115.8</v>
      </c>
      <c r="G530" s="8"/>
      <c r="H530" s="8"/>
      <c r="I530" s="8">
        <v>3</v>
      </c>
      <c r="J530" s="11">
        <v>8.2281952825013723E-4</v>
      </c>
      <c r="K530" s="18">
        <f t="shared" si="55"/>
        <v>2.1298601206801977</v>
      </c>
      <c r="L530" s="10">
        <f t="shared" si="51"/>
        <v>0.78314956637410871</v>
      </c>
      <c r="M530" s="10">
        <v>0.82274136039495349</v>
      </c>
      <c r="N530" s="10">
        <v>0.20151673066374109</v>
      </c>
      <c r="O530" s="201">
        <f t="shared" si="52"/>
        <v>0.20151673066374109</v>
      </c>
      <c r="P530" s="10">
        <f t="shared" si="53"/>
        <v>3.937267778113001</v>
      </c>
      <c r="Q530" s="11">
        <f t="shared" si="56"/>
        <v>3.400058530322108E-2</v>
      </c>
    </row>
    <row r="531" spans="1:17">
      <c r="A531" s="9">
        <f t="shared" si="54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>димвенканали!F531</f>
        <v>94</v>
      </c>
      <c r="G531" s="8"/>
      <c r="H531" s="8"/>
      <c r="I531" s="8">
        <v>3</v>
      </c>
      <c r="J531" s="11">
        <v>8.2281952825013723E-4</v>
      </c>
      <c r="K531" s="18">
        <f t="shared" si="55"/>
        <v>2.1298601206801977</v>
      </c>
      <c r="L531" s="10">
        <f t="shared" si="51"/>
        <v>0.78314956637410871</v>
      </c>
      <c r="M531" s="10">
        <v>0.82274136039495349</v>
      </c>
      <c r="N531" s="10">
        <v>1.0243362589138785</v>
      </c>
      <c r="O531" s="201">
        <f t="shared" si="52"/>
        <v>1.0243362589138785</v>
      </c>
      <c r="P531" s="10">
        <f t="shared" si="53"/>
        <v>4.7600873063631388</v>
      </c>
      <c r="Q531" s="11">
        <f t="shared" si="56"/>
        <v>5.0639226663437648E-2</v>
      </c>
    </row>
    <row r="532" spans="1:17">
      <c r="A532" s="9">
        <f t="shared" si="54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>димвенканали!F532</f>
        <v>222.7</v>
      </c>
      <c r="G532" s="8">
        <v>1</v>
      </c>
      <c r="H532" s="8"/>
      <c r="I532" s="8">
        <v>4</v>
      </c>
      <c r="J532" s="11">
        <v>1.0970927043335162E-3</v>
      </c>
      <c r="K532" s="18">
        <f t="shared" si="55"/>
        <v>2.8398134942402633</v>
      </c>
      <c r="L532" s="10">
        <f t="shared" si="51"/>
        <v>1.0441994218321449</v>
      </c>
      <c r="M532" s="10">
        <v>1.0969884805266046</v>
      </c>
      <c r="N532" s="10">
        <v>0.26868897421832144</v>
      </c>
      <c r="O532" s="201">
        <f t="shared" si="52"/>
        <v>0.26868897421832144</v>
      </c>
      <c r="P532" s="10">
        <f t="shared" si="53"/>
        <v>5.2496903708173344</v>
      </c>
      <c r="Q532" s="11">
        <f t="shared" si="56"/>
        <v>2.3572924880185607E-2</v>
      </c>
    </row>
    <row r="533" spans="1:17">
      <c r="A533" s="9">
        <f t="shared" si="54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>димвенканали!F533</f>
        <v>76</v>
      </c>
      <c r="G533" s="8"/>
      <c r="H533" s="8"/>
      <c r="I533" s="8">
        <v>2</v>
      </c>
      <c r="J533" s="11">
        <v>5.4854635216675812E-4</v>
      </c>
      <c r="K533" s="18">
        <f t="shared" si="55"/>
        <v>1.4199067471201317</v>
      </c>
      <c r="L533" s="10">
        <f t="shared" si="51"/>
        <v>0.52209971091607243</v>
      </c>
      <c r="M533" s="10">
        <v>0.54849424026330229</v>
      </c>
      <c r="N533" s="10">
        <v>0.13434448710916072</v>
      </c>
      <c r="O533" s="201">
        <f t="shared" si="52"/>
        <v>0.13434448710916072</v>
      </c>
      <c r="P533" s="10">
        <f t="shared" si="53"/>
        <v>2.6248451854086672</v>
      </c>
      <c r="Q533" s="11">
        <f t="shared" si="56"/>
        <v>3.4537436650114044E-2</v>
      </c>
    </row>
    <row r="534" spans="1:17">
      <c r="A534" s="9">
        <f t="shared" si="54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>димвенканали!F534</f>
        <v>229.6</v>
      </c>
      <c r="G534" s="8"/>
      <c r="H534" s="8"/>
      <c r="I534" s="8">
        <v>7</v>
      </c>
      <c r="J534" s="11">
        <v>1.9199122325836535E-3</v>
      </c>
      <c r="K534" s="18">
        <f t="shared" si="55"/>
        <v>4.9696736149204606</v>
      </c>
      <c r="L534" s="10">
        <f t="shared" si="51"/>
        <v>1.8273489882062535</v>
      </c>
      <c r="M534" s="10">
        <v>1.919729840921558</v>
      </c>
      <c r="N534" s="10">
        <v>0.47020570488206259</v>
      </c>
      <c r="O534" s="201">
        <f t="shared" si="52"/>
        <v>0.47020570488206259</v>
      </c>
      <c r="P534" s="10">
        <f t="shared" si="53"/>
        <v>9.1869581489303336</v>
      </c>
      <c r="Q534" s="11">
        <f t="shared" si="56"/>
        <v>4.0012883923912605E-2</v>
      </c>
    </row>
    <row r="535" spans="1:17">
      <c r="A535" s="9">
        <f t="shared" si="54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>димвенканали!F535</f>
        <v>66.400000000000006</v>
      </c>
      <c r="G535" s="8"/>
      <c r="H535" s="8"/>
      <c r="I535" s="8">
        <v>2</v>
      </c>
      <c r="J535" s="11">
        <v>5.4854635216675812E-4</v>
      </c>
      <c r="K535" s="18">
        <f t="shared" si="55"/>
        <v>1.4199067471201317</v>
      </c>
      <c r="L535" s="10">
        <f t="shared" si="51"/>
        <v>0.52209971091607243</v>
      </c>
      <c r="M535" s="10">
        <v>0.54849424026330229</v>
      </c>
      <c r="N535" s="10">
        <v>0.13434448710916072</v>
      </c>
      <c r="O535" s="201">
        <f t="shared" si="52"/>
        <v>0.13434448710916072</v>
      </c>
      <c r="P535" s="10">
        <f t="shared" si="53"/>
        <v>2.6248451854086672</v>
      </c>
      <c r="Q535" s="11">
        <f t="shared" si="56"/>
        <v>3.9530800985070287E-2</v>
      </c>
    </row>
    <row r="536" spans="1:17">
      <c r="A536" s="9">
        <f t="shared" si="54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>димвенканали!F536</f>
        <v>2581.4</v>
      </c>
      <c r="G536" s="8"/>
      <c r="H536" s="8"/>
      <c r="I536" s="8">
        <v>60</v>
      </c>
      <c r="J536" s="11">
        <v>1.6456390565002744E-2</v>
      </c>
      <c r="K536" s="18">
        <f t="shared" si="55"/>
        <v>42.597202413603952</v>
      </c>
      <c r="L536" s="10">
        <f t="shared" si="51"/>
        <v>15.662991327482175</v>
      </c>
      <c r="M536" s="10">
        <v>16.454827207899068</v>
      </c>
      <c r="N536" s="10">
        <v>4.0303346132748219</v>
      </c>
      <c r="O536" s="201">
        <f t="shared" si="52"/>
        <v>4.0303346132748219</v>
      </c>
      <c r="P536" s="10">
        <f t="shared" si="53"/>
        <v>78.745355562260016</v>
      </c>
      <c r="Q536" s="11">
        <f t="shared" si="56"/>
        <v>3.0504902596366318E-2</v>
      </c>
    </row>
    <row r="537" spans="1:17">
      <c r="A537" s="9">
        <f t="shared" si="54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>димвенканали!F537</f>
        <v>3240.3</v>
      </c>
      <c r="G537" s="8"/>
      <c r="H537" s="8"/>
      <c r="I537" s="8">
        <v>80</v>
      </c>
      <c r="J537" s="11">
        <v>2.1941854086670324E-2</v>
      </c>
      <c r="K537" s="18">
        <f t="shared" si="55"/>
        <v>56.796269884805263</v>
      </c>
      <c r="L537" s="10">
        <f t="shared" si="51"/>
        <v>20.883988436642898</v>
      </c>
      <c r="M537" s="10">
        <v>21.939769610532089</v>
      </c>
      <c r="N537" s="10">
        <v>5.3737794843664286</v>
      </c>
      <c r="O537" s="201">
        <f t="shared" si="52"/>
        <v>5.3737794843664286</v>
      </c>
      <c r="P537" s="10">
        <f t="shared" si="53"/>
        <v>104.99380741634667</v>
      </c>
      <c r="Q537" s="11">
        <f t="shared" si="56"/>
        <v>3.2402495885055907E-2</v>
      </c>
    </row>
    <row r="538" spans="1:17">
      <c r="A538" s="9">
        <f t="shared" si="54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>димвенканали!F538</f>
        <v>3544.97</v>
      </c>
      <c r="G538" s="8"/>
      <c r="H538" s="8"/>
      <c r="I538" s="8">
        <v>80</v>
      </c>
      <c r="J538" s="11">
        <v>2.1941854086670324E-2</v>
      </c>
      <c r="K538" s="18">
        <f t="shared" si="55"/>
        <v>56.796269884805263</v>
      </c>
      <c r="L538" s="10">
        <f t="shared" si="51"/>
        <v>20.883988436642898</v>
      </c>
      <c r="M538" s="10">
        <v>21.939769610532089</v>
      </c>
      <c r="N538" s="10">
        <v>5.3737794843664286</v>
      </c>
      <c r="O538" s="201">
        <f t="shared" si="52"/>
        <v>5.3737794843664286</v>
      </c>
      <c r="P538" s="10">
        <f t="shared" si="53"/>
        <v>104.99380741634667</v>
      </c>
      <c r="Q538" s="11">
        <f t="shared" si="56"/>
        <v>2.9617685739610398E-2</v>
      </c>
    </row>
    <row r="539" spans="1:17">
      <c r="A539" s="9">
        <f t="shared" si="54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>димвенканали!F539</f>
        <v>2778.9</v>
      </c>
      <c r="G539" s="8"/>
      <c r="H539" s="8"/>
      <c r="I539" s="8">
        <v>60</v>
      </c>
      <c r="J539" s="11">
        <v>1.6456390565002744E-2</v>
      </c>
      <c r="K539" s="18">
        <f t="shared" si="55"/>
        <v>42.597202413603952</v>
      </c>
      <c r="L539" s="10">
        <f t="shared" ref="L539:L550" si="57">K539*0.3677</f>
        <v>15.662991327482175</v>
      </c>
      <c r="M539" s="10">
        <v>16.454827207899068</v>
      </c>
      <c r="N539" s="10">
        <v>4.0303346132748219</v>
      </c>
      <c r="O539" s="201">
        <f t="shared" si="52"/>
        <v>4.0303346132748219</v>
      </c>
      <c r="P539" s="10">
        <f t="shared" ref="P539:P550" si="58">K539+L539+M539+O539</f>
        <v>78.745355562260016</v>
      </c>
      <c r="Q539" s="11">
        <f t="shared" si="56"/>
        <v>2.8336879902932821E-2</v>
      </c>
    </row>
    <row r="540" spans="1:17">
      <c r="A540" s="9">
        <f t="shared" si="54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>димвенканали!F540</f>
        <v>2581.6999999999998</v>
      </c>
      <c r="G540" s="8"/>
      <c r="H540" s="8"/>
      <c r="I540" s="8">
        <v>60</v>
      </c>
      <c r="J540" s="11">
        <v>1.6456390565002744E-2</v>
      </c>
      <c r="K540" s="18">
        <f t="shared" si="55"/>
        <v>42.597202413603952</v>
      </c>
      <c r="L540" s="10">
        <f t="shared" si="57"/>
        <v>15.662991327482175</v>
      </c>
      <c r="M540" s="10">
        <v>16.454827207899068</v>
      </c>
      <c r="N540" s="10">
        <v>4.0303346132748219</v>
      </c>
      <c r="O540" s="201">
        <f t="shared" si="52"/>
        <v>4.0303346132748219</v>
      </c>
      <c r="P540" s="10">
        <f t="shared" si="58"/>
        <v>78.745355562260016</v>
      </c>
      <c r="Q540" s="11">
        <f t="shared" si="56"/>
        <v>3.0501357850354426E-2</v>
      </c>
    </row>
    <row r="541" spans="1:17">
      <c r="A541" s="9">
        <f t="shared" si="54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>димвенканали!F541</f>
        <v>3517.8</v>
      </c>
      <c r="G541" s="8"/>
      <c r="H541" s="8">
        <v>3</v>
      </c>
      <c r="I541" s="8">
        <v>116</v>
      </c>
      <c r="J541" s="11">
        <v>3.1815688425671972E-2</v>
      </c>
      <c r="K541" s="18">
        <f t="shared" si="55"/>
        <v>82.35459133296763</v>
      </c>
      <c r="L541" s="10">
        <f t="shared" si="57"/>
        <v>30.281783233132199</v>
      </c>
      <c r="M541" s="10">
        <v>31.812665935271532</v>
      </c>
      <c r="N541" s="10">
        <v>7.7919802523313226</v>
      </c>
      <c r="O541" s="201">
        <f t="shared" si="52"/>
        <v>7.7919802523313226</v>
      </c>
      <c r="P541" s="10">
        <f t="shared" si="58"/>
        <v>152.24102075370268</v>
      </c>
      <c r="Q541" s="11">
        <f t="shared" si="56"/>
        <v>4.3277338323299414E-2</v>
      </c>
    </row>
    <row r="542" spans="1:17">
      <c r="A542" s="9">
        <f t="shared" si="54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>димвенканали!F542</f>
        <v>2599.2399999999998</v>
      </c>
      <c r="G542" s="8"/>
      <c r="H542" s="8"/>
      <c r="I542" s="8">
        <v>60</v>
      </c>
      <c r="J542" s="11">
        <v>1.6456390565002744E-2</v>
      </c>
      <c r="K542" s="18">
        <f t="shared" si="55"/>
        <v>42.597202413603952</v>
      </c>
      <c r="L542" s="10">
        <f t="shared" si="57"/>
        <v>15.662991327482175</v>
      </c>
      <c r="M542" s="10">
        <v>16.454827207899068</v>
      </c>
      <c r="N542" s="10">
        <v>4.0303346132748219</v>
      </c>
      <c r="O542" s="201">
        <f t="shared" si="52"/>
        <v>4.0303346132748219</v>
      </c>
      <c r="P542" s="10">
        <f t="shared" si="58"/>
        <v>78.745355562260016</v>
      </c>
      <c r="Q542" s="11">
        <f t="shared" si="56"/>
        <v>3.0295530832958873E-2</v>
      </c>
    </row>
    <row r="543" spans="1:17">
      <c r="A543" s="9">
        <f t="shared" si="54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>димвенканали!F543</f>
        <v>3555.8</v>
      </c>
      <c r="G543" s="8"/>
      <c r="H543" s="8"/>
      <c r="I543" s="8">
        <v>80</v>
      </c>
      <c r="J543" s="11">
        <v>2.1941854086670324E-2</v>
      </c>
      <c r="K543" s="18">
        <f t="shared" si="55"/>
        <v>56.796269884805263</v>
      </c>
      <c r="L543" s="10">
        <f t="shared" si="57"/>
        <v>20.883988436642898</v>
      </c>
      <c r="M543" s="10">
        <v>21.939769610532089</v>
      </c>
      <c r="N543" s="10">
        <v>5.3737794843664286</v>
      </c>
      <c r="O543" s="201">
        <f t="shared" si="52"/>
        <v>5.3737794843664286</v>
      </c>
      <c r="P543" s="10">
        <f t="shared" si="58"/>
        <v>104.99380741634667</v>
      </c>
      <c r="Q543" s="11">
        <f t="shared" si="56"/>
        <v>2.9527478321712881E-2</v>
      </c>
    </row>
    <row r="544" spans="1:17">
      <c r="A544" s="9">
        <f t="shared" si="54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>димвенканали!F544</f>
        <v>4424.8999999999996</v>
      </c>
      <c r="G544" s="8"/>
      <c r="H544" s="8"/>
      <c r="I544" s="8">
        <v>95</v>
      </c>
      <c r="J544" s="11">
        <v>2.6055951727921009E-2</v>
      </c>
      <c r="K544" s="18">
        <f t="shared" si="55"/>
        <v>67.445570488206243</v>
      </c>
      <c r="L544" s="10">
        <f t="shared" si="57"/>
        <v>24.799736268513438</v>
      </c>
      <c r="M544" s="10">
        <v>26.053476412506857</v>
      </c>
      <c r="N544" s="10">
        <v>6.3813631376851339</v>
      </c>
      <c r="O544" s="201">
        <f t="shared" si="52"/>
        <v>6.3813631376851339</v>
      </c>
      <c r="P544" s="10">
        <f t="shared" si="58"/>
        <v>124.68014630691167</v>
      </c>
      <c r="Q544" s="11">
        <f t="shared" si="56"/>
        <v>2.8176941017178169E-2</v>
      </c>
    </row>
    <row r="545" spans="1:17">
      <c r="A545" s="9">
        <f t="shared" si="54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>димвенканали!F545</f>
        <v>2601.4</v>
      </c>
      <c r="G545" s="8"/>
      <c r="H545" s="8"/>
      <c r="I545" s="8">
        <v>60</v>
      </c>
      <c r="J545" s="11">
        <v>1.6456390565002744E-2</v>
      </c>
      <c r="K545" s="18">
        <f t="shared" ref="K545:K550" si="59">J545*$R$2</f>
        <v>42.597202413603952</v>
      </c>
      <c r="L545" s="10">
        <f t="shared" si="57"/>
        <v>15.662991327482175</v>
      </c>
      <c r="M545" s="10">
        <v>16.454827207899068</v>
      </c>
      <c r="N545" s="10">
        <v>4.0303346132748219</v>
      </c>
      <c r="O545" s="201">
        <f t="shared" ref="O545:O550" si="60">N545*$O$2</f>
        <v>4.0303346132748219</v>
      </c>
      <c r="P545" s="10">
        <f t="shared" si="58"/>
        <v>78.745355562260016</v>
      </c>
      <c r="Q545" s="11">
        <f t="shared" ref="Q545:Q551" si="61">P545/F545</f>
        <v>3.0270375783139854E-2</v>
      </c>
    </row>
    <row r="546" spans="1:17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>димвенканали!F546</f>
        <v>4398.29</v>
      </c>
      <c r="G546" s="8"/>
      <c r="H546" s="8"/>
      <c r="I546" s="8">
        <v>95</v>
      </c>
      <c r="J546" s="11">
        <v>2.6055951727921009E-2</v>
      </c>
      <c r="K546" s="18">
        <f t="shared" si="59"/>
        <v>67.445570488206243</v>
      </c>
      <c r="L546" s="10">
        <f t="shared" si="57"/>
        <v>24.799736268513438</v>
      </c>
      <c r="M546" s="10">
        <v>26.053476412506857</v>
      </c>
      <c r="N546" s="10">
        <v>6.3813631376851339</v>
      </c>
      <c r="O546" s="201">
        <f t="shared" si="60"/>
        <v>6.3813631376851339</v>
      </c>
      <c r="P546" s="10">
        <f t="shared" si="58"/>
        <v>124.68014630691167</v>
      </c>
      <c r="Q546" s="11">
        <f t="shared" si="61"/>
        <v>2.8347413723722552E-2</v>
      </c>
    </row>
    <row r="547" spans="1:17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>димвенканали!F547</f>
        <v>53.2</v>
      </c>
      <c r="G547" s="8"/>
      <c r="H547" s="8"/>
      <c r="I547" s="8">
        <v>2</v>
      </c>
      <c r="J547" s="11">
        <v>5.4854635216675812E-4</v>
      </c>
      <c r="K547" s="18">
        <f t="shared" si="59"/>
        <v>1.4199067471201317</v>
      </c>
      <c r="L547" s="10">
        <f t="shared" si="57"/>
        <v>0.52209971091607243</v>
      </c>
      <c r="M547" s="10">
        <v>0.54849424026330229</v>
      </c>
      <c r="N547" s="10">
        <v>0.13434448710916072</v>
      </c>
      <c r="O547" s="201">
        <f t="shared" si="60"/>
        <v>0.13434448710916072</v>
      </c>
      <c r="P547" s="10">
        <f t="shared" si="58"/>
        <v>2.6248451854086672</v>
      </c>
      <c r="Q547" s="11">
        <f t="shared" si="61"/>
        <v>4.9339195214448628E-2</v>
      </c>
    </row>
    <row r="548" spans="1:17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>димвенканали!F548</f>
        <v>3237.1</v>
      </c>
      <c r="G548" s="8"/>
      <c r="H548" s="8"/>
      <c r="I548" s="8">
        <v>120</v>
      </c>
      <c r="J548" s="11">
        <v>3.2912781130005488E-2</v>
      </c>
      <c r="K548" s="18">
        <f t="shared" si="59"/>
        <v>85.194404827207904</v>
      </c>
      <c r="L548" s="10">
        <f t="shared" si="57"/>
        <v>31.325982654964349</v>
      </c>
      <c r="M548" s="10">
        <v>32.909654415798137</v>
      </c>
      <c r="N548" s="10">
        <v>8.0606692265496438</v>
      </c>
      <c r="O548" s="201">
        <f t="shared" si="60"/>
        <v>8.0606692265496438</v>
      </c>
      <c r="P548" s="10">
        <f t="shared" si="58"/>
        <v>157.49071112452003</v>
      </c>
      <c r="Q548" s="11">
        <f t="shared" si="61"/>
        <v>4.8651790529955836E-2</v>
      </c>
    </row>
    <row r="549" spans="1:17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>димвенканали!F549</f>
        <v>7769.2999999999993</v>
      </c>
      <c r="G549" s="8"/>
      <c r="H549" s="8">
        <v>2</v>
      </c>
      <c r="I549" s="8">
        <v>132</v>
      </c>
      <c r="J549" s="11">
        <v>3.4437777198017216E-2</v>
      </c>
      <c r="K549" s="18">
        <f t="shared" si="59"/>
        <v>89.141841899295571</v>
      </c>
      <c r="L549" s="10">
        <f t="shared" si="57"/>
        <v>32.777455266370985</v>
      </c>
      <c r="M549" s="10">
        <v>30.18608922515001</v>
      </c>
      <c r="N549" s="10">
        <v>8.4341560135663958</v>
      </c>
      <c r="O549" s="201">
        <f t="shared" si="60"/>
        <v>8.4341560135663958</v>
      </c>
      <c r="P549" s="10">
        <f t="shared" si="58"/>
        <v>160.53954240438296</v>
      </c>
      <c r="Q549" s="11">
        <f t="shared" si="61"/>
        <v>2.066332132938398E-2</v>
      </c>
    </row>
    <row r="550" spans="1:17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>димвенканали!F550</f>
        <v>10480.52</v>
      </c>
      <c r="G550" s="8"/>
      <c r="H550" s="8">
        <v>2</v>
      </c>
      <c r="I550" s="8">
        <v>192</v>
      </c>
      <c r="J550" s="11">
        <v>5.0091312288025047E-2</v>
      </c>
      <c r="K550" s="18">
        <f t="shared" si="59"/>
        <v>129.66086094442994</v>
      </c>
      <c r="L550" s="10">
        <f t="shared" si="57"/>
        <v>47.676298569266891</v>
      </c>
      <c r="M550" s="10">
        <v>43.907038872945471</v>
      </c>
      <c r="N550" s="10">
        <v>12.267863292460214</v>
      </c>
      <c r="O550" s="201">
        <f t="shared" si="60"/>
        <v>12.267863292460214</v>
      </c>
      <c r="P550" s="10">
        <f t="shared" si="58"/>
        <v>233.51206167910252</v>
      </c>
      <c r="Q550" s="11">
        <f t="shared" si="61"/>
        <v>2.2280579749774106E-2</v>
      </c>
    </row>
    <row r="551" spans="1:17">
      <c r="A551" s="12"/>
      <c r="B551" s="17" t="s">
        <v>576</v>
      </c>
      <c r="C551" s="13">
        <f t="shared" ref="C551:H551" si="62">SUM(C481:C550)</f>
        <v>182639.05999999997</v>
      </c>
      <c r="D551" s="13">
        <f t="shared" si="62"/>
        <v>232.40000000000003</v>
      </c>
      <c r="E551" s="13">
        <f t="shared" si="62"/>
        <v>4310.1000000000004</v>
      </c>
      <c r="F551" s="13">
        <f t="shared" si="62"/>
        <v>187181.55999999994</v>
      </c>
      <c r="G551" s="13">
        <f t="shared" si="62"/>
        <v>5</v>
      </c>
      <c r="H551" s="13">
        <f t="shared" si="62"/>
        <v>22</v>
      </c>
      <c r="I551" s="13">
        <f t="shared" ref="I551:P551" si="63">SUM(I481:I550)</f>
        <v>4087</v>
      </c>
      <c r="J551" s="39">
        <f t="shared" si="63"/>
        <v>1.1166190510877978</v>
      </c>
      <c r="K551" s="26">
        <f t="shared" si="63"/>
        <v>2890.3572475502533</v>
      </c>
      <c r="L551" s="15">
        <f t="shared" si="63"/>
        <v>1062.7843599242281</v>
      </c>
      <c r="M551" s="15">
        <f t="shared" si="63"/>
        <v>1106.0850411534982</v>
      </c>
      <c r="N551" s="15">
        <f t="shared" si="63"/>
        <v>274.2939913301625</v>
      </c>
      <c r="O551" s="15">
        <f t="shared" si="63"/>
        <v>274.2939913301625</v>
      </c>
      <c r="P551" s="15">
        <f t="shared" si="63"/>
        <v>5333.5206399581411</v>
      </c>
      <c r="Q551" s="16">
        <f t="shared" si="61"/>
        <v>2.8493835824202677E-2</v>
      </c>
    </row>
    <row r="552" spans="1:17">
      <c r="A552" s="9"/>
      <c r="B552" s="7" t="s">
        <v>1270</v>
      </c>
      <c r="C552" s="115"/>
      <c r="D552" s="115"/>
      <c r="E552" s="115"/>
      <c r="F552" s="115"/>
      <c r="G552" s="8"/>
      <c r="H552" s="8">
        <f>G551+H551+I551</f>
        <v>4114</v>
      </c>
      <c r="I552" s="8"/>
      <c r="J552" s="8"/>
      <c r="K552" s="8"/>
      <c r="L552" s="8"/>
      <c r="M552" s="8"/>
      <c r="N552" s="8"/>
      <c r="O552" s="8"/>
      <c r="P552" s="8"/>
      <c r="Q552" s="11"/>
    </row>
    <row r="553" spans="1:17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>димвенканали!F553</f>
        <v>94.51</v>
      </c>
      <c r="G553" s="8"/>
      <c r="H553" s="8"/>
      <c r="I553" s="8">
        <v>3</v>
      </c>
      <c r="J553" s="11">
        <v>6.1211997551520101E-4</v>
      </c>
      <c r="K553" s="18">
        <f>J553*$K$2</f>
        <v>1.3889798000408082</v>
      </c>
      <c r="L553" s="10">
        <f t="shared" ref="L553:L613" si="64">K553*0.3677</f>
        <v>0.51072787247500517</v>
      </c>
      <c r="M553" s="10">
        <v>0.61206182411752708</v>
      </c>
      <c r="N553" s="10">
        <v>0.14991430320342788</v>
      </c>
      <c r="O553" s="201">
        <f t="shared" ref="O553:O616" si="65">N553*$O$2</f>
        <v>0.14991430320342788</v>
      </c>
      <c r="P553" s="10">
        <f t="shared" ref="P553:P613" si="66">K553+L553+M553+O553</f>
        <v>2.6616837998367688</v>
      </c>
      <c r="Q553" s="11">
        <f>P553/F553</f>
        <v>2.8162985925687955E-2</v>
      </c>
    </row>
    <row r="554" spans="1:17">
      <c r="A554" s="9">
        <f t="shared" ref="A554:A617" si="67">A553+1</f>
        <v>2</v>
      </c>
      <c r="B554" s="8" t="s">
        <v>644</v>
      </c>
      <c r="C554" s="8">
        <f>димвенканали!C554</f>
        <v>107.2</v>
      </c>
      <c r="D554" s="8">
        <f>димвенканали!D554</f>
        <v>0</v>
      </c>
      <c r="E554" s="8">
        <f>димвенканали!E554</f>
        <v>0</v>
      </c>
      <c r="F554" s="8">
        <f>димвенканали!F554</f>
        <v>107.2</v>
      </c>
      <c r="G554" s="8"/>
      <c r="H554" s="8"/>
      <c r="I554" s="8">
        <v>4</v>
      </c>
      <c r="J554" s="11">
        <v>8.1615996735360131E-4</v>
      </c>
      <c r="K554" s="18">
        <f t="shared" ref="K554:K615" si="68">J554*$K$2</f>
        <v>1.8519730667210774</v>
      </c>
      <c r="L554" s="10">
        <f t="shared" si="64"/>
        <v>0.68097049663334019</v>
      </c>
      <c r="M554" s="10">
        <v>0.81608243215670273</v>
      </c>
      <c r="N554" s="10">
        <v>0.19988573760457048</v>
      </c>
      <c r="O554" s="201">
        <f t="shared" si="65"/>
        <v>0.19988573760457048</v>
      </c>
      <c r="P554" s="10">
        <f t="shared" si="66"/>
        <v>3.5489117331156907</v>
      </c>
      <c r="Q554" s="11">
        <f t="shared" ref="Q554:Q615" si="69">P554/F554</f>
        <v>3.3105519898467266E-2</v>
      </c>
    </row>
    <row r="555" spans="1:17">
      <c r="A555" s="9">
        <f t="shared" si="67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>димвенканали!F555</f>
        <v>4212.6899999999996</v>
      </c>
      <c r="G555" s="8"/>
      <c r="H555" s="8"/>
      <c r="I555" s="8">
        <v>81</v>
      </c>
      <c r="J555" s="11">
        <v>1.6527239338910427E-2</v>
      </c>
      <c r="K555" s="18">
        <f t="shared" si="68"/>
        <v>37.502454601101817</v>
      </c>
      <c r="L555" s="10">
        <f t="shared" si="64"/>
        <v>13.789652556825139</v>
      </c>
      <c r="M555" s="10">
        <v>16.52566925117323</v>
      </c>
      <c r="N555" s="10">
        <v>4.0476861864925526</v>
      </c>
      <c r="O555" s="201">
        <f t="shared" si="65"/>
        <v>4.0476861864925526</v>
      </c>
      <c r="P555" s="10">
        <f t="shared" si="66"/>
        <v>71.865462595592746</v>
      </c>
      <c r="Q555" s="11">
        <f t="shared" si="69"/>
        <v>1.7059281028414801E-2</v>
      </c>
    </row>
    <row r="556" spans="1:17">
      <c r="A556" s="9">
        <f t="shared" si="67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>димвенканали!F556</f>
        <v>4354.84</v>
      </c>
      <c r="G556" s="8"/>
      <c r="H556" s="8"/>
      <c r="I556" s="8">
        <v>84</v>
      </c>
      <c r="J556" s="11">
        <v>1.7139359314425628E-2</v>
      </c>
      <c r="K556" s="18">
        <f t="shared" si="68"/>
        <v>38.891434401142625</v>
      </c>
      <c r="L556" s="10">
        <f t="shared" si="64"/>
        <v>14.300380429300144</v>
      </c>
      <c r="M556" s="10">
        <v>17.137731075290755</v>
      </c>
      <c r="N556" s="10">
        <v>4.1976004896959802</v>
      </c>
      <c r="O556" s="201">
        <f t="shared" si="65"/>
        <v>4.1976004896959802</v>
      </c>
      <c r="P556" s="10">
        <f t="shared" si="66"/>
        <v>74.527146395429511</v>
      </c>
      <c r="Q556" s="11">
        <f t="shared" si="69"/>
        <v>1.7113635953428716E-2</v>
      </c>
    </row>
    <row r="557" spans="1:17">
      <c r="A557" s="9">
        <f t="shared" si="67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>димвенканали!F557</f>
        <v>4344.0200000000004</v>
      </c>
      <c r="G557" s="8"/>
      <c r="H557" s="8">
        <v>1</v>
      </c>
      <c r="I557" s="8">
        <v>71</v>
      </c>
      <c r="J557" s="11">
        <v>1.4486839420526422E-2</v>
      </c>
      <c r="K557" s="18">
        <f t="shared" si="68"/>
        <v>32.872521934299122</v>
      </c>
      <c r="L557" s="10">
        <f t="shared" si="64"/>
        <v>12.087226315241788</v>
      </c>
      <c r="M557" s="10">
        <v>14.485463170781472</v>
      </c>
      <c r="N557" s="10">
        <v>3.5479718424811262</v>
      </c>
      <c r="O557" s="201">
        <f t="shared" si="65"/>
        <v>3.5479718424811262</v>
      </c>
      <c r="P557" s="10">
        <f t="shared" si="66"/>
        <v>62.993183262803505</v>
      </c>
      <c r="Q557" s="11">
        <f t="shared" si="69"/>
        <v>1.4501126436527342E-2</v>
      </c>
    </row>
    <row r="558" spans="1:17">
      <c r="A558" s="9">
        <f t="shared" si="67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>димвенканали!F558</f>
        <v>8583.89</v>
      </c>
      <c r="G558" s="8"/>
      <c r="H558" s="8"/>
      <c r="I558" s="8">
        <v>144</v>
      </c>
      <c r="J558" s="11">
        <v>2.9381758824729647E-2</v>
      </c>
      <c r="K558" s="18">
        <f t="shared" si="68"/>
        <v>66.671030401958788</v>
      </c>
      <c r="L558" s="10">
        <f t="shared" si="64"/>
        <v>24.514937878800247</v>
      </c>
      <c r="M558" s="10">
        <v>29.378967557641296</v>
      </c>
      <c r="N558" s="10">
        <v>7.195886553764538</v>
      </c>
      <c r="O558" s="201">
        <f t="shared" si="65"/>
        <v>7.195886553764538</v>
      </c>
      <c r="P558" s="10">
        <f t="shared" si="66"/>
        <v>127.76082239216485</v>
      </c>
      <c r="Q558" s="11">
        <f t="shared" si="69"/>
        <v>1.4883790727999177E-2</v>
      </c>
    </row>
    <row r="559" spans="1:17">
      <c r="A559" s="9">
        <f t="shared" si="67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>димвенканали!F559</f>
        <v>4134.84</v>
      </c>
      <c r="G559" s="8"/>
      <c r="H559" s="8"/>
      <c r="I559" s="8">
        <v>70</v>
      </c>
      <c r="J559" s="11">
        <v>1.4282799428688023E-2</v>
      </c>
      <c r="K559" s="18">
        <f t="shared" si="68"/>
        <v>32.409528667618858</v>
      </c>
      <c r="L559" s="10">
        <f t="shared" si="64"/>
        <v>11.916983691083455</v>
      </c>
      <c r="M559" s="10">
        <v>14.281442562742297</v>
      </c>
      <c r="N559" s="10">
        <v>3.4980004080799838</v>
      </c>
      <c r="O559" s="201">
        <f t="shared" si="65"/>
        <v>3.4980004080799838</v>
      </c>
      <c r="P559" s="10">
        <f t="shared" si="66"/>
        <v>62.105955329524598</v>
      </c>
      <c r="Q559" s="11">
        <f t="shared" si="69"/>
        <v>1.5020159263605023E-2</v>
      </c>
    </row>
    <row r="560" spans="1:17">
      <c r="A560" s="9">
        <f t="shared" si="67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>димвенканали!F560</f>
        <v>4246.29</v>
      </c>
      <c r="G560" s="8"/>
      <c r="H560" s="8">
        <v>1</v>
      </c>
      <c r="I560" s="8">
        <v>72</v>
      </c>
      <c r="J560" s="11">
        <v>1.4690879412364823E-2</v>
      </c>
      <c r="K560" s="18">
        <f t="shared" si="68"/>
        <v>33.335515200979394</v>
      </c>
      <c r="L560" s="10">
        <f t="shared" si="64"/>
        <v>12.257468939400123</v>
      </c>
      <c r="M560" s="10">
        <v>14.689483778820648</v>
      </c>
      <c r="N560" s="10">
        <v>3.597943276882269</v>
      </c>
      <c r="O560" s="201">
        <f t="shared" si="65"/>
        <v>3.597943276882269</v>
      </c>
      <c r="P560" s="10">
        <f t="shared" si="66"/>
        <v>63.880411196082427</v>
      </c>
      <c r="Q560" s="11">
        <f t="shared" si="69"/>
        <v>1.5043817354933937E-2</v>
      </c>
    </row>
    <row r="561" spans="1:17">
      <c r="A561" s="9">
        <f t="shared" si="67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>димвенканали!F561</f>
        <v>4297.5200000000004</v>
      </c>
      <c r="G561" s="8"/>
      <c r="H561" s="8">
        <v>1</v>
      </c>
      <c r="I561" s="8">
        <v>72</v>
      </c>
      <c r="J561" s="11">
        <v>1.4690879412364823E-2</v>
      </c>
      <c r="K561" s="18">
        <f t="shared" si="68"/>
        <v>33.335515200979394</v>
      </c>
      <c r="L561" s="10">
        <f t="shared" si="64"/>
        <v>12.257468939400123</v>
      </c>
      <c r="M561" s="10">
        <v>14.689483778820648</v>
      </c>
      <c r="N561" s="10">
        <v>3.597943276882269</v>
      </c>
      <c r="O561" s="201">
        <f t="shared" si="65"/>
        <v>3.597943276882269</v>
      </c>
      <c r="P561" s="10">
        <f t="shared" si="66"/>
        <v>63.880411196082427</v>
      </c>
      <c r="Q561" s="11">
        <f t="shared" si="69"/>
        <v>1.4864482584393423E-2</v>
      </c>
    </row>
    <row r="562" spans="1:17">
      <c r="A562" s="9">
        <f t="shared" si="67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>димвенканали!F562</f>
        <v>4186.7700000000004</v>
      </c>
      <c r="G562" s="8"/>
      <c r="H562" s="8"/>
      <c r="I562" s="8">
        <v>72</v>
      </c>
      <c r="J562" s="11">
        <v>1.4690879412364823E-2</v>
      </c>
      <c r="K562" s="18">
        <f t="shared" si="68"/>
        <v>33.335515200979394</v>
      </c>
      <c r="L562" s="10">
        <f t="shared" si="64"/>
        <v>12.257468939400123</v>
      </c>
      <c r="M562" s="10">
        <v>14.689483778820648</v>
      </c>
      <c r="N562" s="10">
        <v>3.597943276882269</v>
      </c>
      <c r="O562" s="201">
        <f t="shared" si="65"/>
        <v>3.597943276882269</v>
      </c>
      <c r="P562" s="10">
        <f t="shared" si="66"/>
        <v>63.880411196082427</v>
      </c>
      <c r="Q562" s="11">
        <f t="shared" si="69"/>
        <v>1.5257683416113716E-2</v>
      </c>
    </row>
    <row r="563" spans="1:17">
      <c r="A563" s="9">
        <f t="shared" si="67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>димвенканали!F563</f>
        <v>4207.92</v>
      </c>
      <c r="G563" s="8"/>
      <c r="H563" s="8"/>
      <c r="I563" s="8">
        <v>72</v>
      </c>
      <c r="J563" s="11">
        <v>1.4690879412364823E-2</v>
      </c>
      <c r="K563" s="18">
        <f t="shared" si="68"/>
        <v>33.335515200979394</v>
      </c>
      <c r="L563" s="10">
        <f t="shared" si="64"/>
        <v>12.257468939400123</v>
      </c>
      <c r="M563" s="10">
        <v>14.689483778820648</v>
      </c>
      <c r="N563" s="10">
        <v>3.597943276882269</v>
      </c>
      <c r="O563" s="201">
        <f t="shared" si="65"/>
        <v>3.597943276882269</v>
      </c>
      <c r="P563" s="10">
        <f t="shared" si="66"/>
        <v>63.880411196082427</v>
      </c>
      <c r="Q563" s="11">
        <f t="shared" si="69"/>
        <v>1.5180994694785649E-2</v>
      </c>
    </row>
    <row r="564" spans="1:17">
      <c r="A564" s="9">
        <f t="shared" si="67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>димвенканали!F564</f>
        <v>6478.67</v>
      </c>
      <c r="G564" s="8"/>
      <c r="H564" s="8">
        <v>1</v>
      </c>
      <c r="I564" s="8">
        <v>107</v>
      </c>
      <c r="J564" s="11">
        <v>2.1832279126708834E-2</v>
      </c>
      <c r="K564" s="18">
        <f t="shared" si="68"/>
        <v>49.540279534788816</v>
      </c>
      <c r="L564" s="10">
        <f t="shared" si="64"/>
        <v>18.215960784941849</v>
      </c>
      <c r="M564" s="10">
        <v>21.830205060191798</v>
      </c>
      <c r="N564" s="10">
        <v>5.3469434809222607</v>
      </c>
      <c r="O564" s="201">
        <f t="shared" si="65"/>
        <v>5.3469434809222607</v>
      </c>
      <c r="P564" s="10">
        <f t="shared" si="66"/>
        <v>94.93338886084473</v>
      </c>
      <c r="Q564" s="11">
        <f t="shared" si="69"/>
        <v>1.4653221858937826E-2</v>
      </c>
    </row>
    <row r="565" spans="1:17">
      <c r="A565" s="9">
        <f t="shared" si="67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>димвенканали!F565</f>
        <v>109.54</v>
      </c>
      <c r="G565" s="8"/>
      <c r="H565" s="8"/>
      <c r="I565" s="8">
        <v>2</v>
      </c>
      <c r="J565" s="11">
        <v>4.0807998367680065E-4</v>
      </c>
      <c r="K565" s="18">
        <f t="shared" si="68"/>
        <v>0.92598653336053871</v>
      </c>
      <c r="L565" s="10">
        <f t="shared" si="64"/>
        <v>0.3404852483166701</v>
      </c>
      <c r="M565" s="10">
        <v>0.40804121607835137</v>
      </c>
      <c r="N565" s="10">
        <v>9.9942868802285242E-2</v>
      </c>
      <c r="O565" s="201">
        <f t="shared" si="65"/>
        <v>9.9942868802285242E-2</v>
      </c>
      <c r="P565" s="10">
        <f t="shared" si="66"/>
        <v>1.7744558665578454</v>
      </c>
      <c r="Q565" s="11">
        <f t="shared" si="69"/>
        <v>1.619915890595075E-2</v>
      </c>
    </row>
    <row r="566" spans="1:17">
      <c r="A566" s="9">
        <f t="shared" si="67"/>
        <v>14</v>
      </c>
      <c r="B566" s="8" t="s">
        <v>656</v>
      </c>
      <c r="C566" s="8">
        <f>димвенканали!C566</f>
        <v>103</v>
      </c>
      <c r="D566" s="8">
        <f>димвенканали!D566</f>
        <v>0</v>
      </c>
      <c r="E566" s="8">
        <f>димвенканали!E566</f>
        <v>0</v>
      </c>
      <c r="F566" s="8">
        <f>димвенканали!F566</f>
        <v>103</v>
      </c>
      <c r="G566" s="8"/>
      <c r="H566" s="8"/>
      <c r="I566" s="8">
        <v>3</v>
      </c>
      <c r="J566" s="11">
        <v>6.1211997551520101E-4</v>
      </c>
      <c r="K566" s="18">
        <f t="shared" si="68"/>
        <v>1.3889798000408082</v>
      </c>
      <c r="L566" s="10">
        <f t="shared" si="64"/>
        <v>0.51072787247500517</v>
      </c>
      <c r="M566" s="10">
        <v>0.61206182411752708</v>
      </c>
      <c r="N566" s="10">
        <v>0.14991430320342788</v>
      </c>
      <c r="O566" s="201">
        <f t="shared" si="65"/>
        <v>0.14991430320342788</v>
      </c>
      <c r="P566" s="10">
        <f t="shared" si="66"/>
        <v>2.6616837998367688</v>
      </c>
      <c r="Q566" s="11">
        <f t="shared" si="69"/>
        <v>2.5841590289677367E-2</v>
      </c>
    </row>
    <row r="567" spans="1:17">
      <c r="A567" s="9">
        <f t="shared" si="67"/>
        <v>15</v>
      </c>
      <c r="B567" s="8" t="s">
        <v>657</v>
      </c>
      <c r="C567" s="8">
        <f>димвенканали!C567</f>
        <v>123.3</v>
      </c>
      <c r="D567" s="8">
        <f>димвенканали!D567</f>
        <v>0</v>
      </c>
      <c r="E567" s="8">
        <f>димвенканали!E567</f>
        <v>0</v>
      </c>
      <c r="F567" s="8">
        <f>димвенканали!F567</f>
        <v>123.3</v>
      </c>
      <c r="G567" s="8"/>
      <c r="H567" s="8"/>
      <c r="I567" s="8">
        <v>0</v>
      </c>
      <c r="J567" s="11">
        <v>0</v>
      </c>
      <c r="K567" s="18">
        <f t="shared" si="68"/>
        <v>0</v>
      </c>
      <c r="L567" s="10">
        <f t="shared" si="64"/>
        <v>0</v>
      </c>
      <c r="M567" s="10">
        <v>0</v>
      </c>
      <c r="N567" s="10">
        <v>0</v>
      </c>
      <c r="O567" s="201">
        <f t="shared" si="65"/>
        <v>0</v>
      </c>
      <c r="P567" s="10">
        <f t="shared" si="66"/>
        <v>0</v>
      </c>
      <c r="Q567" s="11">
        <f t="shared" si="69"/>
        <v>0</v>
      </c>
    </row>
    <row r="568" spans="1:17">
      <c r="A568" s="9">
        <f t="shared" si="67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>димвенканали!F568</f>
        <v>218.9</v>
      </c>
      <c r="G568" s="8"/>
      <c r="H568" s="8"/>
      <c r="I568" s="8">
        <v>5</v>
      </c>
      <c r="J568" s="11">
        <v>1.0201999591920017E-3</v>
      </c>
      <c r="K568" s="18">
        <f t="shared" si="68"/>
        <v>2.3149663334013471</v>
      </c>
      <c r="L568" s="10">
        <f t="shared" si="64"/>
        <v>0.85121312079167533</v>
      </c>
      <c r="M568" s="10">
        <v>1.0201030401958784</v>
      </c>
      <c r="N568" s="10">
        <v>0.24985717200571314</v>
      </c>
      <c r="O568" s="201">
        <f t="shared" si="65"/>
        <v>0.24985717200571314</v>
      </c>
      <c r="P568" s="10">
        <f t="shared" si="66"/>
        <v>4.436139666394614</v>
      </c>
      <c r="Q568" s="11">
        <f t="shared" si="69"/>
        <v>2.0265599206919206E-2</v>
      </c>
    </row>
    <row r="569" spans="1:17">
      <c r="A569" s="9">
        <f t="shared" si="67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>димвенканали!F569</f>
        <v>164.3</v>
      </c>
      <c r="G569" s="8"/>
      <c r="H569" s="8"/>
      <c r="I569" s="8">
        <v>4</v>
      </c>
      <c r="J569" s="11">
        <v>8.1615996735360131E-4</v>
      </c>
      <c r="K569" s="18">
        <f t="shared" si="68"/>
        <v>1.8519730667210774</v>
      </c>
      <c r="L569" s="10">
        <f t="shared" si="64"/>
        <v>0.68097049663334019</v>
      </c>
      <c r="M569" s="10">
        <v>0.81608243215670273</v>
      </c>
      <c r="N569" s="10">
        <v>0.19988573760457048</v>
      </c>
      <c r="O569" s="201">
        <f t="shared" si="65"/>
        <v>0.19988573760457048</v>
      </c>
      <c r="P569" s="10">
        <f t="shared" si="66"/>
        <v>3.5489117331156907</v>
      </c>
      <c r="Q569" s="11">
        <f t="shared" si="69"/>
        <v>2.160019314130061E-2</v>
      </c>
    </row>
    <row r="570" spans="1:17">
      <c r="A570" s="9">
        <f t="shared" si="67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>димвенканали!F570</f>
        <v>250.1</v>
      </c>
      <c r="G570" s="8"/>
      <c r="H570" s="8">
        <v>1</v>
      </c>
      <c r="I570" s="8">
        <v>6</v>
      </c>
      <c r="J570" s="11">
        <v>1.224239951030402E-3</v>
      </c>
      <c r="K570" s="18">
        <f t="shared" si="68"/>
        <v>2.7779596000816165</v>
      </c>
      <c r="L570" s="10">
        <f t="shared" si="64"/>
        <v>1.0214557449500103</v>
      </c>
      <c r="M570" s="10">
        <v>1.2241236482350542</v>
      </c>
      <c r="N570" s="10">
        <v>0.29982860640685577</v>
      </c>
      <c r="O570" s="201">
        <f t="shared" si="65"/>
        <v>0.29982860640685577</v>
      </c>
      <c r="P570" s="10">
        <f t="shared" si="66"/>
        <v>5.3233675996735377</v>
      </c>
      <c r="Q570" s="11">
        <f t="shared" si="69"/>
        <v>2.1284956416127699E-2</v>
      </c>
    </row>
    <row r="571" spans="1:17">
      <c r="A571" s="9">
        <f t="shared" si="67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>димвенканали!F571</f>
        <v>856.6</v>
      </c>
      <c r="G571" s="8"/>
      <c r="H571" s="8"/>
      <c r="I571" s="8">
        <v>21</v>
      </c>
      <c r="J571" s="11">
        <v>4.2848398286064069E-3</v>
      </c>
      <c r="K571" s="18">
        <f t="shared" si="68"/>
        <v>9.7228586002856563</v>
      </c>
      <c r="L571" s="10">
        <f t="shared" si="64"/>
        <v>3.5750951073250361</v>
      </c>
      <c r="M571" s="10">
        <v>4.2844327688226889</v>
      </c>
      <c r="N571" s="10">
        <v>1.0494001224239951</v>
      </c>
      <c r="O571" s="201">
        <f t="shared" si="65"/>
        <v>1.0494001224239951</v>
      </c>
      <c r="P571" s="10">
        <f t="shared" si="66"/>
        <v>18.631786598857378</v>
      </c>
      <c r="Q571" s="11">
        <f t="shared" si="69"/>
        <v>2.1750859909943236E-2</v>
      </c>
    </row>
    <row r="572" spans="1:17">
      <c r="A572" s="9">
        <f t="shared" si="67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>димвенканали!F572</f>
        <v>212.1</v>
      </c>
      <c r="G572" s="8"/>
      <c r="H572" s="8"/>
      <c r="I572" s="8">
        <v>4</v>
      </c>
      <c r="J572" s="11">
        <v>8.1615996735360131E-4</v>
      </c>
      <c r="K572" s="18">
        <f t="shared" si="68"/>
        <v>1.8519730667210774</v>
      </c>
      <c r="L572" s="10">
        <f t="shared" si="64"/>
        <v>0.68097049663334019</v>
      </c>
      <c r="M572" s="10">
        <v>0.81608243215670273</v>
      </c>
      <c r="N572" s="10">
        <v>0.19988573760457048</v>
      </c>
      <c r="O572" s="201">
        <f t="shared" si="65"/>
        <v>0.19988573760457048</v>
      </c>
      <c r="P572" s="10">
        <f t="shared" si="66"/>
        <v>3.5489117331156907</v>
      </c>
      <c r="Q572" s="11">
        <f t="shared" si="69"/>
        <v>1.6732257110399298E-2</v>
      </c>
    </row>
    <row r="573" spans="1:17">
      <c r="A573" s="9">
        <f t="shared" si="67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>димвенканали!F573</f>
        <v>773.5</v>
      </c>
      <c r="G573" s="8"/>
      <c r="H573" s="8"/>
      <c r="I573" s="8">
        <v>22</v>
      </c>
      <c r="J573" s="11">
        <v>4.488879820444807E-3</v>
      </c>
      <c r="K573" s="18">
        <f t="shared" si="68"/>
        <v>10.185851866965926</v>
      </c>
      <c r="L573" s="10">
        <f t="shared" si="64"/>
        <v>3.7453377314833713</v>
      </c>
      <c r="M573" s="10">
        <v>4.4884533768618651</v>
      </c>
      <c r="N573" s="10">
        <v>1.0993715568251377</v>
      </c>
      <c r="O573" s="201">
        <f t="shared" si="65"/>
        <v>1.0993715568251377</v>
      </c>
      <c r="P573" s="10">
        <f t="shared" si="66"/>
        <v>19.5190145321363</v>
      </c>
      <c r="Q573" s="11">
        <f t="shared" si="69"/>
        <v>2.5234666492742468E-2</v>
      </c>
    </row>
    <row r="574" spans="1:17">
      <c r="A574" s="9">
        <f t="shared" si="67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>димвенканали!F574</f>
        <v>1431.7</v>
      </c>
      <c r="G574" s="8"/>
      <c r="H574" s="8">
        <v>1</v>
      </c>
      <c r="I574" s="8">
        <v>40</v>
      </c>
      <c r="J574" s="11">
        <v>8.1615996735360137E-3</v>
      </c>
      <c r="K574" s="18">
        <f t="shared" si="68"/>
        <v>18.519730667210776</v>
      </c>
      <c r="L574" s="10">
        <f t="shared" si="64"/>
        <v>6.8097049663334026</v>
      </c>
      <c r="M574" s="10">
        <v>8.1608243215670271</v>
      </c>
      <c r="N574" s="10">
        <v>1.9988573760457051</v>
      </c>
      <c r="O574" s="201">
        <f t="shared" si="65"/>
        <v>1.9988573760457051</v>
      </c>
      <c r="P574" s="10">
        <f t="shared" si="66"/>
        <v>35.489117331156912</v>
      </c>
      <c r="Q574" s="11">
        <f t="shared" si="69"/>
        <v>2.4788096201129366E-2</v>
      </c>
    </row>
    <row r="575" spans="1:17">
      <c r="A575" s="9">
        <f t="shared" si="67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>димвенканали!F575</f>
        <v>1073.5999999999999</v>
      </c>
      <c r="G575" s="8"/>
      <c r="H575" s="8"/>
      <c r="I575" s="8">
        <v>53</v>
      </c>
      <c r="J575" s="11">
        <v>1.0814119567435217E-2</v>
      </c>
      <c r="K575" s="18">
        <f t="shared" si="68"/>
        <v>24.538643134054276</v>
      </c>
      <c r="L575" s="10">
        <f t="shared" si="64"/>
        <v>9.0228590803917577</v>
      </c>
      <c r="M575" s="10">
        <v>10.813092226076311</v>
      </c>
      <c r="N575" s="10">
        <v>2.6484860232605589</v>
      </c>
      <c r="O575" s="201">
        <f t="shared" si="65"/>
        <v>2.6484860232605589</v>
      </c>
      <c r="P575" s="10">
        <f t="shared" si="66"/>
        <v>47.023080463782904</v>
      </c>
      <c r="Q575" s="11">
        <f t="shared" si="69"/>
        <v>4.3799441564626403E-2</v>
      </c>
    </row>
    <row r="576" spans="1:17">
      <c r="A576" s="9">
        <f t="shared" si="67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>димвенканали!F576</f>
        <v>244.9</v>
      </c>
      <c r="G576" s="8"/>
      <c r="H576" s="8">
        <v>2</v>
      </c>
      <c r="I576" s="8">
        <v>6</v>
      </c>
      <c r="J576" s="11">
        <v>1.224239951030402E-3</v>
      </c>
      <c r="K576" s="18">
        <f t="shared" si="68"/>
        <v>2.7779596000816165</v>
      </c>
      <c r="L576" s="10">
        <f t="shared" si="64"/>
        <v>1.0214557449500103</v>
      </c>
      <c r="M576" s="10">
        <v>1.2241236482350542</v>
      </c>
      <c r="N576" s="10">
        <v>1.7873903285043868</v>
      </c>
      <c r="O576" s="201">
        <f t="shared" si="65"/>
        <v>1.7873903285043868</v>
      </c>
      <c r="P576" s="10">
        <f t="shared" si="66"/>
        <v>6.8109293217710682</v>
      </c>
      <c r="Q576" s="11">
        <f t="shared" si="69"/>
        <v>2.7811062971707098E-2</v>
      </c>
    </row>
    <row r="577" spans="1:17">
      <c r="A577" s="9">
        <f t="shared" si="67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>димвенканали!F577</f>
        <v>336.6</v>
      </c>
      <c r="G577" s="8">
        <v>1</v>
      </c>
      <c r="H577" s="8">
        <v>3</v>
      </c>
      <c r="I577" s="8">
        <v>7</v>
      </c>
      <c r="J577" s="11">
        <v>1.4282799428688023E-3</v>
      </c>
      <c r="K577" s="18">
        <f t="shared" si="68"/>
        <v>3.2409528667618854</v>
      </c>
      <c r="L577" s="10">
        <f t="shared" si="64"/>
        <v>1.1916983691083454</v>
      </c>
      <c r="M577" s="10">
        <v>1.4281442562742297</v>
      </c>
      <c r="N577" s="10">
        <v>0.34980004080799837</v>
      </c>
      <c r="O577" s="201">
        <f t="shared" si="65"/>
        <v>0.34980004080799837</v>
      </c>
      <c r="P577" s="10">
        <f t="shared" si="66"/>
        <v>6.2105955329524587</v>
      </c>
      <c r="Q577" s="11">
        <f t="shared" si="69"/>
        <v>1.8450967121070881E-2</v>
      </c>
    </row>
    <row r="578" spans="1:17">
      <c r="A578" s="9">
        <f t="shared" si="67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>димвенканали!F578</f>
        <v>150.80000000000001</v>
      </c>
      <c r="G578" s="8"/>
      <c r="H578" s="8"/>
      <c r="I578" s="8">
        <v>5</v>
      </c>
      <c r="J578" s="11">
        <v>1.0201999591920017E-3</v>
      </c>
      <c r="K578" s="18">
        <f t="shared" si="68"/>
        <v>2.3149663334013471</v>
      </c>
      <c r="L578" s="10">
        <f t="shared" si="64"/>
        <v>0.85121312079167533</v>
      </c>
      <c r="M578" s="10">
        <v>1.0201030401958784</v>
      </c>
      <c r="N578" s="10">
        <v>0.24985717200571314</v>
      </c>
      <c r="O578" s="201">
        <f t="shared" si="65"/>
        <v>0.24985717200571314</v>
      </c>
      <c r="P578" s="10">
        <f t="shared" si="66"/>
        <v>4.436139666394614</v>
      </c>
      <c r="Q578" s="11">
        <f t="shared" si="69"/>
        <v>2.9417371793067731E-2</v>
      </c>
    </row>
    <row r="579" spans="1:17">
      <c r="A579" s="9">
        <f t="shared" si="67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>димвенканали!F579</f>
        <v>4825.5600000000004</v>
      </c>
      <c r="G579" s="8"/>
      <c r="H579" s="8"/>
      <c r="I579" s="8">
        <v>80</v>
      </c>
      <c r="J579" s="11">
        <v>1.6323199347072027E-2</v>
      </c>
      <c r="K579" s="18">
        <f t="shared" si="68"/>
        <v>37.039461334421553</v>
      </c>
      <c r="L579" s="10">
        <f t="shared" si="64"/>
        <v>13.619409932666805</v>
      </c>
      <c r="M579" s="10">
        <v>16.321648643134054</v>
      </c>
      <c r="N579" s="10">
        <v>3.9977147520914103</v>
      </c>
      <c r="O579" s="201">
        <f t="shared" si="65"/>
        <v>3.9977147520914103</v>
      </c>
      <c r="P579" s="10">
        <f t="shared" si="66"/>
        <v>70.978234662313824</v>
      </c>
      <c r="Q579" s="11">
        <f t="shared" si="69"/>
        <v>1.4708807819675606E-2</v>
      </c>
    </row>
    <row r="580" spans="1:17">
      <c r="A580" s="9">
        <f t="shared" si="67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>димвенканали!F580</f>
        <v>4234.8</v>
      </c>
      <c r="G580" s="8"/>
      <c r="H580" s="8"/>
      <c r="I580" s="8">
        <v>72</v>
      </c>
      <c r="J580" s="11">
        <v>1.4690879412364823E-2</v>
      </c>
      <c r="K580" s="18">
        <f t="shared" si="68"/>
        <v>33.335515200979394</v>
      </c>
      <c r="L580" s="10">
        <f t="shared" si="64"/>
        <v>12.257468939400123</v>
      </c>
      <c r="M580" s="10">
        <v>14.689483778820648</v>
      </c>
      <c r="N580" s="10">
        <v>3.597943276882269</v>
      </c>
      <c r="O580" s="201">
        <f t="shared" si="65"/>
        <v>3.597943276882269</v>
      </c>
      <c r="P580" s="10">
        <f t="shared" si="66"/>
        <v>63.880411196082427</v>
      </c>
      <c r="Q580" s="11">
        <f t="shared" si="69"/>
        <v>1.5084634739794659E-2</v>
      </c>
    </row>
    <row r="581" spans="1:17">
      <c r="A581" s="9">
        <f t="shared" si="67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>димвенканали!F581</f>
        <v>7259.45</v>
      </c>
      <c r="G581" s="8"/>
      <c r="H581" s="8"/>
      <c r="I581" s="8">
        <v>120</v>
      </c>
      <c r="J581" s="11">
        <v>2.4484799020608038E-2</v>
      </c>
      <c r="K581" s="18">
        <f t="shared" si="68"/>
        <v>55.559192001632319</v>
      </c>
      <c r="L581" s="10">
        <f t="shared" si="64"/>
        <v>20.429114899000204</v>
      </c>
      <c r="M581" s="10">
        <v>24.482472964701078</v>
      </c>
      <c r="N581" s="10">
        <v>5.9965721281371147</v>
      </c>
      <c r="O581" s="201">
        <f t="shared" si="65"/>
        <v>5.9965721281371147</v>
      </c>
      <c r="P581" s="10">
        <f t="shared" si="66"/>
        <v>106.46735199347071</v>
      </c>
      <c r="Q581" s="11">
        <f t="shared" si="69"/>
        <v>1.4666035580308524E-2</v>
      </c>
    </row>
    <row r="582" spans="1:17">
      <c r="A582" s="9">
        <f t="shared" si="67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>димвенканали!F582</f>
        <v>7693.62</v>
      </c>
      <c r="G582" s="8"/>
      <c r="H582" s="8"/>
      <c r="I582" s="8">
        <v>127</v>
      </c>
      <c r="J582" s="11">
        <v>2.5913078963476843E-2</v>
      </c>
      <c r="K582" s="18">
        <f t="shared" si="68"/>
        <v>58.800144868394213</v>
      </c>
      <c r="L582" s="10">
        <f t="shared" si="64"/>
        <v>21.620813268108552</v>
      </c>
      <c r="M582" s="10">
        <v>25.910617220975311</v>
      </c>
      <c r="N582" s="10">
        <v>6.3463721689451136</v>
      </c>
      <c r="O582" s="201">
        <f t="shared" si="65"/>
        <v>6.3463721689451136</v>
      </c>
      <c r="P582" s="10">
        <f t="shared" si="66"/>
        <v>112.67794752642318</v>
      </c>
      <c r="Q582" s="11">
        <f t="shared" si="69"/>
        <v>1.4645634633166595E-2</v>
      </c>
    </row>
    <row r="583" spans="1:17">
      <c r="A583" s="9">
        <f t="shared" si="67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>димвенканали!F583</f>
        <v>4310.6400000000003</v>
      </c>
      <c r="G583" s="8"/>
      <c r="H583" s="8"/>
      <c r="I583" s="8">
        <v>72</v>
      </c>
      <c r="J583" s="11">
        <v>1.4690879412364823E-2</v>
      </c>
      <c r="K583" s="18">
        <f t="shared" si="68"/>
        <v>33.335515200979394</v>
      </c>
      <c r="L583" s="10">
        <f t="shared" si="64"/>
        <v>12.257468939400123</v>
      </c>
      <c r="M583" s="10">
        <v>14.689483778820648</v>
      </c>
      <c r="N583" s="10">
        <v>3.597943276882269</v>
      </c>
      <c r="O583" s="201">
        <f t="shared" si="65"/>
        <v>3.597943276882269</v>
      </c>
      <c r="P583" s="10">
        <f t="shared" si="66"/>
        <v>63.880411196082427</v>
      </c>
      <c r="Q583" s="11">
        <f t="shared" si="69"/>
        <v>1.4819240575896484E-2</v>
      </c>
    </row>
    <row r="584" spans="1:17">
      <c r="A584" s="9">
        <f t="shared" si="67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>димвенканали!F584</f>
        <v>4423.5</v>
      </c>
      <c r="G584" s="8"/>
      <c r="H584" s="8"/>
      <c r="I584" s="8">
        <v>118</v>
      </c>
      <c r="J584" s="11">
        <v>2.4076719036931239E-2</v>
      </c>
      <c r="K584" s="18">
        <f t="shared" si="68"/>
        <v>54.633205468271782</v>
      </c>
      <c r="L584" s="10">
        <f t="shared" si="64"/>
        <v>20.088629650683536</v>
      </c>
      <c r="M584" s="10">
        <v>24.074431748622729</v>
      </c>
      <c r="N584" s="10">
        <v>5.89662925933483</v>
      </c>
      <c r="O584" s="201">
        <f t="shared" si="65"/>
        <v>5.89662925933483</v>
      </c>
      <c r="P584" s="10">
        <f t="shared" si="66"/>
        <v>104.69289612691287</v>
      </c>
      <c r="Q584" s="11">
        <f t="shared" si="69"/>
        <v>2.3667434413227731E-2</v>
      </c>
    </row>
    <row r="585" spans="1:17">
      <c r="A585" s="9">
        <f t="shared" si="67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>димвенканали!F585</f>
        <v>3225.66</v>
      </c>
      <c r="G585" s="8"/>
      <c r="H585" s="8"/>
      <c r="I585" s="8">
        <v>55</v>
      </c>
      <c r="J585" s="11">
        <v>1.1222199551112018E-2</v>
      </c>
      <c r="K585" s="18">
        <f t="shared" si="68"/>
        <v>25.464629667414812</v>
      </c>
      <c r="L585" s="10">
        <f t="shared" si="64"/>
        <v>9.3633443287084273</v>
      </c>
      <c r="M585" s="10">
        <v>11.221133442154661</v>
      </c>
      <c r="N585" s="10">
        <v>2.7484288920628441</v>
      </c>
      <c r="O585" s="201">
        <f t="shared" si="65"/>
        <v>2.7484288920628441</v>
      </c>
      <c r="P585" s="10">
        <f t="shared" si="66"/>
        <v>48.797536330340748</v>
      </c>
      <c r="Q585" s="11">
        <f t="shared" si="69"/>
        <v>1.5127923070113016E-2</v>
      </c>
    </row>
    <row r="586" spans="1:17">
      <c r="A586" s="9">
        <f t="shared" si="67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>димвенканали!F586</f>
        <v>4516.37</v>
      </c>
      <c r="G586" s="8"/>
      <c r="H586" s="8">
        <v>1</v>
      </c>
      <c r="I586" s="8">
        <v>73</v>
      </c>
      <c r="J586" s="11">
        <v>1.4894919404203224E-2</v>
      </c>
      <c r="K586" s="18">
        <f t="shared" si="68"/>
        <v>33.798508467659666</v>
      </c>
      <c r="L586" s="10">
        <f t="shared" si="64"/>
        <v>12.427711563558461</v>
      </c>
      <c r="M586" s="10">
        <v>14.893504386859824</v>
      </c>
      <c r="N586" s="10">
        <v>3.6479147112834114</v>
      </c>
      <c r="O586" s="201">
        <f t="shared" si="65"/>
        <v>3.6479147112834114</v>
      </c>
      <c r="P586" s="10">
        <f t="shared" si="66"/>
        <v>64.767639129361356</v>
      </c>
      <c r="Q586" s="11">
        <f t="shared" si="69"/>
        <v>1.4340640631604886E-2</v>
      </c>
    </row>
    <row r="587" spans="1:17">
      <c r="A587" s="9">
        <f t="shared" si="67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>димвенканали!F587</f>
        <v>1283.48</v>
      </c>
      <c r="G587" s="8"/>
      <c r="H587" s="8"/>
      <c r="I587" s="8">
        <v>21</v>
      </c>
      <c r="J587" s="11">
        <v>4.2848398286064069E-3</v>
      </c>
      <c r="K587" s="18">
        <f t="shared" si="68"/>
        <v>9.7228586002856563</v>
      </c>
      <c r="L587" s="10">
        <f t="shared" si="64"/>
        <v>3.5750951073250361</v>
      </c>
      <c r="M587" s="10">
        <v>4.2844327688226889</v>
      </c>
      <c r="N587" s="10">
        <v>1.0494001224239951</v>
      </c>
      <c r="O587" s="201">
        <f t="shared" si="65"/>
        <v>1.0494001224239951</v>
      </c>
      <c r="P587" s="10">
        <f t="shared" si="66"/>
        <v>18.631786598857378</v>
      </c>
      <c r="Q587" s="11">
        <f t="shared" si="69"/>
        <v>1.4516616229982062E-2</v>
      </c>
    </row>
    <row r="588" spans="1:17">
      <c r="A588" s="9">
        <f t="shared" si="67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>димвенканали!F588</f>
        <v>4220</v>
      </c>
      <c r="G588" s="8">
        <v>1</v>
      </c>
      <c r="H588" s="8"/>
      <c r="I588" s="8">
        <v>163</v>
      </c>
      <c r="J588" s="11">
        <v>3.3258518669659252E-2</v>
      </c>
      <c r="K588" s="18">
        <f t="shared" si="68"/>
        <v>75.467902468883906</v>
      </c>
      <c r="L588" s="10">
        <f t="shared" si="64"/>
        <v>27.749547737808616</v>
      </c>
      <c r="M588" s="10">
        <v>33.255359110385633</v>
      </c>
      <c r="N588" s="10">
        <v>8.1453438073862472</v>
      </c>
      <c r="O588" s="201">
        <f t="shared" si="65"/>
        <v>8.1453438073862472</v>
      </c>
      <c r="P588" s="10">
        <f t="shared" si="66"/>
        <v>144.61815312446438</v>
      </c>
      <c r="Q588" s="11">
        <f t="shared" si="69"/>
        <v>3.42697045318636E-2</v>
      </c>
    </row>
    <row r="589" spans="1:17">
      <c r="A589" s="9">
        <f t="shared" si="67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>димвенканали!F589</f>
        <v>4073.3</v>
      </c>
      <c r="G589" s="8"/>
      <c r="H589" s="8"/>
      <c r="I589" s="8">
        <v>162</v>
      </c>
      <c r="J589" s="11">
        <v>3.3054478677820853E-2</v>
      </c>
      <c r="K589" s="18">
        <f t="shared" si="68"/>
        <v>75.004909202203635</v>
      </c>
      <c r="L589" s="10">
        <f t="shared" si="64"/>
        <v>27.579305113650278</v>
      </c>
      <c r="M589" s="10">
        <v>33.051338502346461</v>
      </c>
      <c r="N589" s="10">
        <v>8.0953723729851053</v>
      </c>
      <c r="O589" s="201">
        <f t="shared" si="65"/>
        <v>8.0953723729851053</v>
      </c>
      <c r="P589" s="10">
        <f t="shared" si="66"/>
        <v>143.73092519118549</v>
      </c>
      <c r="Q589" s="11">
        <f t="shared" si="69"/>
        <v>3.5286113272085404E-2</v>
      </c>
    </row>
    <row r="590" spans="1:17">
      <c r="A590" s="9">
        <f t="shared" si="67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>димвенканали!F590</f>
        <v>3931.82</v>
      </c>
      <c r="G590" s="8"/>
      <c r="H590" s="8"/>
      <c r="I590" s="8">
        <v>108</v>
      </c>
      <c r="J590" s="11">
        <v>2.2036319118547237E-2</v>
      </c>
      <c r="K590" s="18">
        <f t="shared" si="68"/>
        <v>50.003272801469095</v>
      </c>
      <c r="L590" s="10">
        <f t="shared" si="64"/>
        <v>18.386203409100187</v>
      </c>
      <c r="M590" s="10">
        <v>22.034225668230974</v>
      </c>
      <c r="N590" s="10">
        <v>5.3969149153234035</v>
      </c>
      <c r="O590" s="201">
        <f t="shared" si="65"/>
        <v>5.3969149153234035</v>
      </c>
      <c r="P590" s="10">
        <f t="shared" si="66"/>
        <v>95.820616794123666</v>
      </c>
      <c r="Q590" s="11">
        <f t="shared" si="69"/>
        <v>2.4370550227152735E-2</v>
      </c>
    </row>
    <row r="591" spans="1:17">
      <c r="A591" s="9">
        <f t="shared" si="67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>димвенканали!F591</f>
        <v>4123.59</v>
      </c>
      <c r="G591" s="8"/>
      <c r="H591" s="8"/>
      <c r="I591" s="8">
        <v>72</v>
      </c>
      <c r="J591" s="11">
        <v>1.4690879412364823E-2</v>
      </c>
      <c r="K591" s="18">
        <f t="shared" si="68"/>
        <v>33.335515200979394</v>
      </c>
      <c r="L591" s="10">
        <f t="shared" si="64"/>
        <v>12.257468939400123</v>
      </c>
      <c r="M591" s="10">
        <v>14.689483778820648</v>
      </c>
      <c r="N591" s="10">
        <v>3.597943276882269</v>
      </c>
      <c r="O591" s="201">
        <f t="shared" si="65"/>
        <v>3.597943276882269</v>
      </c>
      <c r="P591" s="10">
        <f t="shared" si="66"/>
        <v>63.880411196082427</v>
      </c>
      <c r="Q591" s="11">
        <f t="shared" si="69"/>
        <v>1.5491455551129581E-2</v>
      </c>
    </row>
    <row r="592" spans="1:17">
      <c r="A592" s="9">
        <f t="shared" si="67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>димвенканали!F592</f>
        <v>4198.01</v>
      </c>
      <c r="G592" s="8"/>
      <c r="H592" s="8"/>
      <c r="I592" s="8">
        <v>72</v>
      </c>
      <c r="J592" s="11">
        <v>1.4690879412364823E-2</v>
      </c>
      <c r="K592" s="18">
        <f t="shared" si="68"/>
        <v>33.335515200979394</v>
      </c>
      <c r="L592" s="10">
        <f t="shared" si="64"/>
        <v>12.257468939400123</v>
      </c>
      <c r="M592" s="10">
        <v>14.689483778820648</v>
      </c>
      <c r="N592" s="10">
        <v>3.597943276882269</v>
      </c>
      <c r="O592" s="201">
        <f t="shared" si="65"/>
        <v>3.597943276882269</v>
      </c>
      <c r="P592" s="10">
        <f t="shared" si="66"/>
        <v>63.880411196082427</v>
      </c>
      <c r="Q592" s="11">
        <f t="shared" si="69"/>
        <v>1.5216831593083967E-2</v>
      </c>
    </row>
    <row r="593" spans="1:17">
      <c r="A593" s="9">
        <f t="shared" si="67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>димвенканали!F593</f>
        <v>4228.12</v>
      </c>
      <c r="G593" s="8"/>
      <c r="H593" s="8"/>
      <c r="I593" s="8">
        <v>72</v>
      </c>
      <c r="J593" s="11">
        <v>1.4690879412364823E-2</v>
      </c>
      <c r="K593" s="18">
        <f t="shared" si="68"/>
        <v>33.335515200979394</v>
      </c>
      <c r="L593" s="10">
        <f t="shared" si="64"/>
        <v>12.257468939400123</v>
      </c>
      <c r="M593" s="10">
        <v>14.689483778820648</v>
      </c>
      <c r="N593" s="10">
        <v>3.597943276882269</v>
      </c>
      <c r="O593" s="201">
        <f t="shared" si="65"/>
        <v>3.597943276882269</v>
      </c>
      <c r="P593" s="10">
        <f t="shared" si="66"/>
        <v>63.880411196082427</v>
      </c>
      <c r="Q593" s="11">
        <f t="shared" si="69"/>
        <v>1.5108466930002562E-2</v>
      </c>
    </row>
    <row r="594" spans="1:17">
      <c r="A594" s="9">
        <f t="shared" si="67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>димвенканали!F594</f>
        <v>4331.46</v>
      </c>
      <c r="G594" s="8"/>
      <c r="H594" s="8"/>
      <c r="I594" s="8">
        <v>72</v>
      </c>
      <c r="J594" s="11">
        <v>1.4690879412364823E-2</v>
      </c>
      <c r="K594" s="18">
        <f t="shared" si="68"/>
        <v>33.335515200979394</v>
      </c>
      <c r="L594" s="10">
        <f t="shared" si="64"/>
        <v>12.257468939400123</v>
      </c>
      <c r="M594" s="10">
        <v>14.689483778820648</v>
      </c>
      <c r="N594" s="10">
        <v>3.597943276882269</v>
      </c>
      <c r="O594" s="201">
        <f t="shared" si="65"/>
        <v>3.597943276882269</v>
      </c>
      <c r="P594" s="10">
        <f t="shared" si="66"/>
        <v>63.880411196082427</v>
      </c>
      <c r="Q594" s="11">
        <f t="shared" si="69"/>
        <v>1.474800903069229E-2</v>
      </c>
    </row>
    <row r="595" spans="1:17">
      <c r="A595" s="9">
        <f t="shared" si="67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>димвенканали!F595</f>
        <v>6367.69</v>
      </c>
      <c r="G595" s="8"/>
      <c r="H595" s="8"/>
      <c r="I595" s="8">
        <v>108</v>
      </c>
      <c r="J595" s="11">
        <v>2.2036319118547237E-2</v>
      </c>
      <c r="K595" s="18">
        <f t="shared" si="68"/>
        <v>50.003272801469095</v>
      </c>
      <c r="L595" s="10">
        <f t="shared" si="64"/>
        <v>18.386203409100187</v>
      </c>
      <c r="M595" s="10">
        <v>22.034225668230974</v>
      </c>
      <c r="N595" s="10">
        <v>5.3969149153234035</v>
      </c>
      <c r="O595" s="201">
        <f t="shared" si="65"/>
        <v>5.3969149153234035</v>
      </c>
      <c r="P595" s="10">
        <f t="shared" si="66"/>
        <v>95.820616794123666</v>
      </c>
      <c r="Q595" s="11">
        <f t="shared" si="69"/>
        <v>1.5047939958465891E-2</v>
      </c>
    </row>
    <row r="596" spans="1:17">
      <c r="A596" s="9">
        <f t="shared" si="67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>димвенканали!F596</f>
        <v>168.2</v>
      </c>
      <c r="G596" s="8"/>
      <c r="H596" s="8"/>
      <c r="I596" s="8">
        <v>3</v>
      </c>
      <c r="J596" s="11">
        <v>6.1211997551520101E-4</v>
      </c>
      <c r="K596" s="18">
        <f t="shared" si="68"/>
        <v>1.3889798000408082</v>
      </c>
      <c r="L596" s="10">
        <f t="shared" si="64"/>
        <v>0.51072787247500517</v>
      </c>
      <c r="M596" s="10">
        <v>0.61206182411752708</v>
      </c>
      <c r="N596" s="10">
        <v>0.14991430320342788</v>
      </c>
      <c r="O596" s="201">
        <f t="shared" si="65"/>
        <v>0.14991430320342788</v>
      </c>
      <c r="P596" s="10">
        <f t="shared" si="66"/>
        <v>2.6616837998367688</v>
      </c>
      <c r="Q596" s="11">
        <f t="shared" si="69"/>
        <v>1.5824517240408852E-2</v>
      </c>
    </row>
    <row r="597" spans="1:17">
      <c r="A597" s="9">
        <f t="shared" si="67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>димвенканали!F597</f>
        <v>35.1</v>
      </c>
      <c r="G597" s="8"/>
      <c r="H597" s="8"/>
      <c r="I597" s="8">
        <v>1</v>
      </c>
      <c r="J597" s="11">
        <v>2.0403999183840033E-4</v>
      </c>
      <c r="K597" s="18">
        <f t="shared" si="68"/>
        <v>0.46299326668026936</v>
      </c>
      <c r="L597" s="10">
        <f t="shared" si="64"/>
        <v>0.17024262415833505</v>
      </c>
      <c r="M597" s="10">
        <v>0.20402060803917568</v>
      </c>
      <c r="N597" s="10">
        <v>4.9971434401142621E-2</v>
      </c>
      <c r="O597" s="201">
        <f t="shared" si="65"/>
        <v>4.9971434401142621E-2</v>
      </c>
      <c r="P597" s="10">
        <f t="shared" si="66"/>
        <v>0.88722793327892269</v>
      </c>
      <c r="Q597" s="11">
        <f t="shared" si="69"/>
        <v>2.5277149096265602E-2</v>
      </c>
    </row>
    <row r="598" spans="1:17">
      <c r="A598" s="9">
        <f t="shared" si="67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>димвенканали!F598</f>
        <v>94.1</v>
      </c>
      <c r="G598" s="8"/>
      <c r="H598" s="8"/>
      <c r="I598" s="8">
        <v>2</v>
      </c>
      <c r="J598" s="11">
        <v>4.0807998367680065E-4</v>
      </c>
      <c r="K598" s="18">
        <f t="shared" si="68"/>
        <v>0.92598653336053871</v>
      </c>
      <c r="L598" s="10">
        <f t="shared" si="64"/>
        <v>0.3404852483166701</v>
      </c>
      <c r="M598" s="10">
        <v>0.40804121607835137</v>
      </c>
      <c r="N598" s="10">
        <v>9.9942868802285242E-2</v>
      </c>
      <c r="O598" s="201">
        <f t="shared" si="65"/>
        <v>9.9942868802285242E-2</v>
      </c>
      <c r="P598" s="10">
        <f t="shared" si="66"/>
        <v>1.7744558665578454</v>
      </c>
      <c r="Q598" s="11">
        <f t="shared" si="69"/>
        <v>1.8857129293919719E-2</v>
      </c>
    </row>
    <row r="599" spans="1:17">
      <c r="A599" s="9">
        <f t="shared" si="67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>димвенканали!F599</f>
        <v>60.8</v>
      </c>
      <c r="G599" s="8"/>
      <c r="H599" s="8"/>
      <c r="I599" s="8">
        <v>2</v>
      </c>
      <c r="J599" s="11">
        <v>4.0807998367680065E-4</v>
      </c>
      <c r="K599" s="18">
        <f t="shared" si="68"/>
        <v>0.92598653336053871</v>
      </c>
      <c r="L599" s="10">
        <f t="shared" si="64"/>
        <v>0.3404852483166701</v>
      </c>
      <c r="M599" s="10">
        <v>0.40804121607835137</v>
      </c>
      <c r="N599" s="10">
        <v>9.9942868802285242E-2</v>
      </c>
      <c r="O599" s="201">
        <f t="shared" si="65"/>
        <v>9.9942868802285242E-2</v>
      </c>
      <c r="P599" s="10">
        <f t="shared" si="66"/>
        <v>1.7744558665578454</v>
      </c>
      <c r="Q599" s="11">
        <f t="shared" si="69"/>
        <v>2.9185129384175088E-2</v>
      </c>
    </row>
    <row r="600" spans="1:17">
      <c r="A600" s="9">
        <f t="shared" si="67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>димвенканали!F600</f>
        <v>6172.16</v>
      </c>
      <c r="G600" s="8"/>
      <c r="H600" s="8"/>
      <c r="I600" s="8">
        <v>106</v>
      </c>
      <c r="J600" s="11">
        <v>2.1628239134870435E-2</v>
      </c>
      <c r="K600" s="18">
        <f t="shared" si="68"/>
        <v>49.077286268108551</v>
      </c>
      <c r="L600" s="10">
        <f t="shared" si="64"/>
        <v>18.045718160783515</v>
      </c>
      <c r="M600" s="10">
        <v>21.626184452152621</v>
      </c>
      <c r="N600" s="10">
        <v>5.2969720465211179</v>
      </c>
      <c r="O600" s="201">
        <f t="shared" si="65"/>
        <v>5.2969720465211179</v>
      </c>
      <c r="P600" s="10">
        <f t="shared" si="66"/>
        <v>94.046160927565808</v>
      </c>
      <c r="Q600" s="11">
        <f t="shared" si="69"/>
        <v>1.5237155376329487E-2</v>
      </c>
    </row>
    <row r="601" spans="1:17">
      <c r="A601" s="9">
        <f t="shared" si="67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>димвенканали!F601</f>
        <v>11059.29</v>
      </c>
      <c r="G601" s="8"/>
      <c r="H601" s="8"/>
      <c r="I601" s="8">
        <v>216</v>
      </c>
      <c r="J601" s="11">
        <v>4.4072638237094473E-2</v>
      </c>
      <c r="K601" s="18">
        <f t="shared" si="68"/>
        <v>100.00654560293819</v>
      </c>
      <c r="L601" s="10">
        <f t="shared" si="64"/>
        <v>36.772406818200373</v>
      </c>
      <c r="M601" s="10">
        <v>44.068451336461948</v>
      </c>
      <c r="N601" s="10">
        <v>10.793829830646807</v>
      </c>
      <c r="O601" s="201">
        <f t="shared" si="65"/>
        <v>10.793829830646807</v>
      </c>
      <c r="P601" s="10">
        <f t="shared" si="66"/>
        <v>191.64123358824733</v>
      </c>
      <c r="Q601" s="11">
        <f t="shared" si="69"/>
        <v>1.7328529551919457E-2</v>
      </c>
    </row>
    <row r="602" spans="1:17">
      <c r="A602" s="9">
        <f t="shared" si="67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>димвенканали!F602</f>
        <v>3145.5800000000004</v>
      </c>
      <c r="G602" s="8"/>
      <c r="H602" s="8">
        <v>1</v>
      </c>
      <c r="I602" s="8">
        <v>68</v>
      </c>
      <c r="J602" s="11">
        <v>1.3874719445011223E-2</v>
      </c>
      <c r="K602" s="18">
        <f t="shared" si="68"/>
        <v>31.483542134258318</v>
      </c>
      <c r="L602" s="10">
        <f t="shared" si="64"/>
        <v>11.576498442766784</v>
      </c>
      <c r="M602" s="10">
        <v>13.873401346663947</v>
      </c>
      <c r="N602" s="10">
        <v>3.3980575392776986</v>
      </c>
      <c r="O602" s="201">
        <f t="shared" si="65"/>
        <v>3.3980575392776986</v>
      </c>
      <c r="P602" s="10">
        <f t="shared" si="66"/>
        <v>60.331499462966754</v>
      </c>
      <c r="Q602" s="11">
        <f t="shared" si="69"/>
        <v>1.9179769537880691E-2</v>
      </c>
    </row>
    <row r="603" spans="1:17">
      <c r="A603" s="9">
        <f t="shared" si="67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>димвенканали!F603</f>
        <v>851.4</v>
      </c>
      <c r="G603" s="8"/>
      <c r="H603" s="8"/>
      <c r="I603" s="8">
        <v>18</v>
      </c>
      <c r="J603" s="11">
        <v>3.6727198530912058E-3</v>
      </c>
      <c r="K603" s="18">
        <f t="shared" si="68"/>
        <v>8.3338788002448485</v>
      </c>
      <c r="L603" s="10">
        <f t="shared" si="64"/>
        <v>3.0643672348500308</v>
      </c>
      <c r="M603" s="10">
        <v>3.672370944705162</v>
      </c>
      <c r="N603" s="10">
        <v>0.89948581922056725</v>
      </c>
      <c r="O603" s="201">
        <f t="shared" si="65"/>
        <v>0.89948581922056725</v>
      </c>
      <c r="P603" s="10">
        <f t="shared" si="66"/>
        <v>15.970102799020607</v>
      </c>
      <c r="Q603" s="11">
        <f t="shared" si="69"/>
        <v>1.8757461591520561E-2</v>
      </c>
    </row>
    <row r="604" spans="1:17">
      <c r="A604" s="9">
        <f t="shared" si="67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>димвенканали!F604</f>
        <v>3100.1</v>
      </c>
      <c r="G604" s="8"/>
      <c r="H604" s="8"/>
      <c r="I604" s="8">
        <v>68</v>
      </c>
      <c r="J604" s="11">
        <v>1.3874719445011223E-2</v>
      </c>
      <c r="K604" s="18">
        <f t="shared" si="68"/>
        <v>31.483542134258318</v>
      </c>
      <c r="L604" s="10">
        <f t="shared" si="64"/>
        <v>11.576498442766784</v>
      </c>
      <c r="M604" s="10">
        <v>13.873401346663947</v>
      </c>
      <c r="N604" s="10">
        <v>3.3980575392776986</v>
      </c>
      <c r="O604" s="201">
        <f t="shared" si="65"/>
        <v>3.3980575392776986</v>
      </c>
      <c r="P604" s="10">
        <f t="shared" si="66"/>
        <v>60.331499462966754</v>
      </c>
      <c r="Q604" s="11">
        <f t="shared" si="69"/>
        <v>1.9461146241400842E-2</v>
      </c>
    </row>
    <row r="605" spans="1:17">
      <c r="A605" s="9">
        <f t="shared" si="67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>димвенканали!F605</f>
        <v>2324.65</v>
      </c>
      <c r="G605" s="8"/>
      <c r="H605" s="8"/>
      <c r="I605" s="8">
        <v>53</v>
      </c>
      <c r="J605" s="11">
        <v>1.0814119567435217E-2</v>
      </c>
      <c r="K605" s="18">
        <f t="shared" si="68"/>
        <v>24.538643134054276</v>
      </c>
      <c r="L605" s="10">
        <f t="shared" si="64"/>
        <v>9.0228590803917577</v>
      </c>
      <c r="M605" s="10">
        <v>10.813092226076311</v>
      </c>
      <c r="N605" s="10">
        <v>2.6484860232605589</v>
      </c>
      <c r="O605" s="201">
        <f t="shared" si="65"/>
        <v>2.6484860232605589</v>
      </c>
      <c r="P605" s="10">
        <f t="shared" si="66"/>
        <v>47.023080463782904</v>
      </c>
      <c r="Q605" s="11">
        <f t="shared" si="69"/>
        <v>2.0228025923809134E-2</v>
      </c>
    </row>
    <row r="606" spans="1:17">
      <c r="A606" s="9">
        <f t="shared" si="67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>димвенканали!F606</f>
        <v>4512.62</v>
      </c>
      <c r="G606" s="8"/>
      <c r="H606" s="8"/>
      <c r="I606" s="8">
        <v>82</v>
      </c>
      <c r="J606" s="11">
        <v>1.6731279330748826E-2</v>
      </c>
      <c r="K606" s="18">
        <f t="shared" si="68"/>
        <v>37.965447867782082</v>
      </c>
      <c r="L606" s="10">
        <f t="shared" si="64"/>
        <v>13.959895180983473</v>
      </c>
      <c r="M606" s="10">
        <v>16.729689859212403</v>
      </c>
      <c r="N606" s="10">
        <v>4.0976576208936946</v>
      </c>
      <c r="O606" s="201">
        <f t="shared" si="65"/>
        <v>4.0976576208936946</v>
      </c>
      <c r="P606" s="10">
        <f t="shared" si="66"/>
        <v>72.752690528871653</v>
      </c>
      <c r="Q606" s="11">
        <f t="shared" si="69"/>
        <v>1.6122051165148331E-2</v>
      </c>
    </row>
    <row r="607" spans="1:17">
      <c r="A607" s="9">
        <f t="shared" si="67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>димвенканали!F607</f>
        <v>11115.95</v>
      </c>
      <c r="G607" s="8"/>
      <c r="H607" s="8"/>
      <c r="I607" s="8">
        <v>212</v>
      </c>
      <c r="J607" s="11">
        <v>4.325647826974087E-2</v>
      </c>
      <c r="K607" s="18">
        <f t="shared" si="68"/>
        <v>98.154572536217103</v>
      </c>
      <c r="L607" s="10">
        <f t="shared" si="64"/>
        <v>36.091436321567031</v>
      </c>
      <c r="M607" s="10">
        <v>43.252368904305243</v>
      </c>
      <c r="N607" s="10">
        <v>10.593944093042236</v>
      </c>
      <c r="O607" s="201">
        <f t="shared" si="65"/>
        <v>10.593944093042236</v>
      </c>
      <c r="P607" s="10">
        <f t="shared" si="66"/>
        <v>188.09232185513162</v>
      </c>
      <c r="Q607" s="11">
        <f t="shared" si="69"/>
        <v>1.6920939897636423E-2</v>
      </c>
    </row>
    <row r="608" spans="1:17">
      <c r="A608" s="9">
        <f t="shared" si="67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>димвенканали!F608</f>
        <v>3259.72</v>
      </c>
      <c r="G608" s="8"/>
      <c r="H608" s="8"/>
      <c r="I608" s="8">
        <v>68</v>
      </c>
      <c r="J608" s="11">
        <v>1.3874719445011223E-2</v>
      </c>
      <c r="K608" s="18">
        <f t="shared" si="68"/>
        <v>31.483542134258318</v>
      </c>
      <c r="L608" s="10">
        <f t="shared" si="64"/>
        <v>11.576498442766784</v>
      </c>
      <c r="M608" s="10">
        <v>13.873401346663947</v>
      </c>
      <c r="N608" s="10">
        <v>3.3980575392776986</v>
      </c>
      <c r="O608" s="201">
        <f t="shared" si="65"/>
        <v>3.3980575392776986</v>
      </c>
      <c r="P608" s="10">
        <f t="shared" si="66"/>
        <v>60.331499462966754</v>
      </c>
      <c r="Q608" s="11">
        <f t="shared" si="69"/>
        <v>1.8508184587316321E-2</v>
      </c>
    </row>
    <row r="609" spans="1:17">
      <c r="A609" s="9">
        <f t="shared" si="67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>димвенканали!F609</f>
        <v>3223.22</v>
      </c>
      <c r="G609" s="8"/>
      <c r="H609" s="8"/>
      <c r="I609" s="8">
        <v>67</v>
      </c>
      <c r="J609" s="11">
        <v>1.3670679453172822E-2</v>
      </c>
      <c r="K609" s="18">
        <f t="shared" si="68"/>
        <v>31.020548867578047</v>
      </c>
      <c r="L609" s="10">
        <f t="shared" si="64"/>
        <v>11.406255818608448</v>
      </c>
      <c r="M609" s="10">
        <v>13.669380738624771</v>
      </c>
      <c r="N609" s="10">
        <v>3.3480861048765558</v>
      </c>
      <c r="O609" s="201">
        <f t="shared" si="65"/>
        <v>3.3480861048765558</v>
      </c>
      <c r="P609" s="10">
        <f t="shared" si="66"/>
        <v>59.444271529687825</v>
      </c>
      <c r="Q609" s="11">
        <f t="shared" si="69"/>
        <v>1.8442511379827574E-2</v>
      </c>
    </row>
    <row r="610" spans="1:17">
      <c r="A610" s="9">
        <f t="shared" si="67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>димвенканали!F610</f>
        <v>4167.8999999999996</v>
      </c>
      <c r="G610" s="8"/>
      <c r="H610" s="8"/>
      <c r="I610" s="8">
        <v>69</v>
      </c>
      <c r="J610" s="11">
        <v>1.4078759436849622E-2</v>
      </c>
      <c r="K610" s="18">
        <f t="shared" si="68"/>
        <v>31.946535400938586</v>
      </c>
      <c r="L610" s="10">
        <f t="shared" si="64"/>
        <v>11.74674106692512</v>
      </c>
      <c r="M610" s="10">
        <v>14.077421954703121</v>
      </c>
      <c r="N610" s="10">
        <v>3.448028973678841</v>
      </c>
      <c r="O610" s="201">
        <f t="shared" si="65"/>
        <v>3.448028973678841</v>
      </c>
      <c r="P610" s="10">
        <f t="shared" si="66"/>
        <v>61.218727396245662</v>
      </c>
      <c r="Q610" s="11">
        <f t="shared" si="69"/>
        <v>1.4688146883621408E-2</v>
      </c>
    </row>
    <row r="611" spans="1:17">
      <c r="A611" s="9">
        <f t="shared" si="67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>димвенканали!F611</f>
        <v>6158.52</v>
      </c>
      <c r="G611" s="8"/>
      <c r="H611" s="8"/>
      <c r="I611" s="8">
        <v>129</v>
      </c>
      <c r="J611" s="11">
        <v>2.6321158947153641E-2</v>
      </c>
      <c r="K611" s="18">
        <f t="shared" si="68"/>
        <v>59.726131401754742</v>
      </c>
      <c r="L611" s="10">
        <f t="shared" si="64"/>
        <v>21.96129851642522</v>
      </c>
      <c r="M611" s="10">
        <v>26.31865843705366</v>
      </c>
      <c r="N611" s="10">
        <v>6.4463150377473983</v>
      </c>
      <c r="O611" s="201">
        <f t="shared" si="65"/>
        <v>6.4463150377473983</v>
      </c>
      <c r="P611" s="10">
        <f t="shared" si="66"/>
        <v>114.45240339298101</v>
      </c>
      <c r="Q611" s="11">
        <f t="shared" si="69"/>
        <v>1.8584400699028499E-2</v>
      </c>
    </row>
    <row r="612" spans="1:17">
      <c r="A612" s="9">
        <f t="shared" si="67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>димвенканали!F612</f>
        <v>3211.24</v>
      </c>
      <c r="G612" s="8"/>
      <c r="H612" s="8"/>
      <c r="I612" s="8">
        <v>70</v>
      </c>
      <c r="J612" s="11">
        <v>1.4282799428688023E-2</v>
      </c>
      <c r="K612" s="18">
        <f t="shared" si="68"/>
        <v>32.409528667618858</v>
      </c>
      <c r="L612" s="10">
        <f t="shared" si="64"/>
        <v>11.916983691083455</v>
      </c>
      <c r="M612" s="10">
        <v>14.281442562742297</v>
      </c>
      <c r="N612" s="10">
        <v>3.4980004080799838</v>
      </c>
      <c r="O612" s="201">
        <f t="shared" si="65"/>
        <v>3.4980004080799838</v>
      </c>
      <c r="P612" s="10">
        <f t="shared" si="66"/>
        <v>62.105955329524598</v>
      </c>
      <c r="Q612" s="11">
        <f t="shared" si="69"/>
        <v>1.9340178662922921E-2</v>
      </c>
    </row>
    <row r="613" spans="1:17">
      <c r="A613" s="9">
        <f t="shared" si="67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>димвенканали!F613</f>
        <v>3235.04</v>
      </c>
      <c r="G613" s="8"/>
      <c r="H613" s="8"/>
      <c r="I613" s="8">
        <v>70</v>
      </c>
      <c r="J613" s="11">
        <v>1.4282799428688023E-2</v>
      </c>
      <c r="K613" s="18">
        <f t="shared" si="68"/>
        <v>32.409528667618858</v>
      </c>
      <c r="L613" s="10">
        <f t="shared" si="64"/>
        <v>11.916983691083455</v>
      </c>
      <c r="M613" s="10">
        <v>14.281442562742297</v>
      </c>
      <c r="N613" s="10">
        <v>3.4980004080799838</v>
      </c>
      <c r="O613" s="201">
        <f t="shared" si="65"/>
        <v>3.4980004080799838</v>
      </c>
      <c r="P613" s="10">
        <f t="shared" si="66"/>
        <v>62.105955329524598</v>
      </c>
      <c r="Q613" s="11">
        <f t="shared" si="69"/>
        <v>1.9197894100080555E-2</v>
      </c>
    </row>
    <row r="614" spans="1:17">
      <c r="A614" s="9">
        <f t="shared" si="67"/>
        <v>62</v>
      </c>
      <c r="B614" s="107" t="s">
        <v>703</v>
      </c>
      <c r="C614" s="8">
        <f>димвенканали!C614</f>
        <v>69.099999999999994</v>
      </c>
      <c r="D614" s="8">
        <f>димвенканали!D614</f>
        <v>0</v>
      </c>
      <c r="E614" s="8">
        <f>димвенканали!E614</f>
        <v>0</v>
      </c>
      <c r="F614" s="8">
        <f>димвенканали!F614</f>
        <v>69.099999999999994</v>
      </c>
      <c r="G614" s="8"/>
      <c r="H614" s="8"/>
      <c r="I614" s="8">
        <v>0</v>
      </c>
      <c r="J614" s="11">
        <v>0</v>
      </c>
      <c r="K614" s="18">
        <f t="shared" si="68"/>
        <v>0</v>
      </c>
      <c r="L614" s="10">
        <f t="shared" ref="L614:L634" si="70">K614*0.3677</f>
        <v>0</v>
      </c>
      <c r="M614" s="10">
        <v>0</v>
      </c>
      <c r="N614" s="10">
        <v>0</v>
      </c>
      <c r="O614" s="201">
        <f t="shared" si="65"/>
        <v>0</v>
      </c>
      <c r="P614" s="10">
        <f t="shared" ref="P614:P634" si="71">K614+L614+M614+O614</f>
        <v>0</v>
      </c>
      <c r="Q614" s="11">
        <f t="shared" si="69"/>
        <v>0</v>
      </c>
    </row>
    <row r="615" spans="1:17">
      <c r="A615" s="9">
        <f t="shared" si="67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>димвенканали!F615</f>
        <v>76.7</v>
      </c>
      <c r="G615" s="8"/>
      <c r="H615" s="8"/>
      <c r="I615" s="8">
        <v>3</v>
      </c>
      <c r="J615" s="11">
        <v>6.1211997551520101E-4</v>
      </c>
      <c r="K615" s="18">
        <f t="shared" si="68"/>
        <v>1.3889798000408082</v>
      </c>
      <c r="L615" s="10">
        <f t="shared" si="70"/>
        <v>0.51072787247500517</v>
      </c>
      <c r="M615" s="10">
        <v>0.61206182411752708</v>
      </c>
      <c r="N615" s="10">
        <v>0.14991430320342788</v>
      </c>
      <c r="O615" s="201">
        <f t="shared" si="65"/>
        <v>0.14991430320342788</v>
      </c>
      <c r="P615" s="10">
        <f t="shared" si="71"/>
        <v>2.6616837998367688</v>
      </c>
      <c r="Q615" s="11">
        <f t="shared" si="69"/>
        <v>3.4702526725381599E-2</v>
      </c>
    </row>
    <row r="616" spans="1:17">
      <c r="A616" s="9">
        <f t="shared" si="67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>димвенканали!F616</f>
        <v>329.5</v>
      </c>
      <c r="G616" s="8"/>
      <c r="H616" s="8"/>
      <c r="I616" s="8">
        <v>8</v>
      </c>
      <c r="J616" s="11">
        <v>1.6323199347072026E-3</v>
      </c>
      <c r="K616" s="18">
        <f t="shared" ref="K616:K634" si="72">J616*$K$2</f>
        <v>3.7039461334421548</v>
      </c>
      <c r="L616" s="10">
        <f t="shared" si="70"/>
        <v>1.3619409932666804</v>
      </c>
      <c r="M616" s="10">
        <v>1.6321648643134055</v>
      </c>
      <c r="N616" s="10">
        <v>0.39977147520914097</v>
      </c>
      <c r="O616" s="201">
        <f t="shared" si="65"/>
        <v>0.39977147520914097</v>
      </c>
      <c r="P616" s="10">
        <f t="shared" si="71"/>
        <v>7.0978234662313815</v>
      </c>
      <c r="Q616" s="11">
        <f t="shared" ref="Q616:Q635" si="73">P616/F616</f>
        <v>2.1541194131202979E-2</v>
      </c>
    </row>
    <row r="617" spans="1:17">
      <c r="A617" s="9">
        <f t="shared" si="67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>димвенканали!F617</f>
        <v>329.2</v>
      </c>
      <c r="G617" s="8"/>
      <c r="H617" s="8"/>
      <c r="I617" s="8">
        <v>8</v>
      </c>
      <c r="J617" s="11">
        <v>1.6323199347072026E-3</v>
      </c>
      <c r="K617" s="18">
        <f t="shared" si="72"/>
        <v>3.7039461334421548</v>
      </c>
      <c r="L617" s="10">
        <f t="shared" si="70"/>
        <v>1.3619409932666804</v>
      </c>
      <c r="M617" s="10">
        <v>1.6321648643134055</v>
      </c>
      <c r="N617" s="10">
        <v>0.39977147520914097</v>
      </c>
      <c r="O617" s="201">
        <f t="shared" ref="O617:O634" si="74">N617*$O$2</f>
        <v>0.39977147520914097</v>
      </c>
      <c r="P617" s="10">
        <f t="shared" si="71"/>
        <v>7.0978234662313815</v>
      </c>
      <c r="Q617" s="11">
        <f t="shared" si="73"/>
        <v>2.1560824624032145E-2</v>
      </c>
    </row>
    <row r="618" spans="1:17">
      <c r="A618" s="9">
        <f t="shared" ref="A618:A634" si="75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>димвенканали!F618</f>
        <v>325.10000000000002</v>
      </c>
      <c r="G618" s="8"/>
      <c r="H618" s="8"/>
      <c r="I618" s="8">
        <v>8</v>
      </c>
      <c r="J618" s="11">
        <v>1.6323199347072026E-3</v>
      </c>
      <c r="K618" s="18">
        <f t="shared" si="72"/>
        <v>3.7039461334421548</v>
      </c>
      <c r="L618" s="10">
        <f t="shared" si="70"/>
        <v>1.3619409932666804</v>
      </c>
      <c r="M618" s="10">
        <v>1.6321648643134055</v>
      </c>
      <c r="N618" s="10">
        <v>0.39977147520914097</v>
      </c>
      <c r="O618" s="201">
        <f t="shared" si="74"/>
        <v>0.39977147520914097</v>
      </c>
      <c r="P618" s="10">
        <f t="shared" si="71"/>
        <v>7.0978234662313815</v>
      </c>
      <c r="Q618" s="11">
        <f t="shared" si="73"/>
        <v>2.1832739053310922E-2</v>
      </c>
    </row>
    <row r="619" spans="1:17">
      <c r="A619" s="9">
        <f t="shared" si="75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>димвенканали!F619</f>
        <v>329.3</v>
      </c>
      <c r="G619" s="8"/>
      <c r="H619" s="8"/>
      <c r="I619" s="8">
        <v>8</v>
      </c>
      <c r="J619" s="11">
        <v>1.6323199347072026E-3</v>
      </c>
      <c r="K619" s="18">
        <f t="shared" si="72"/>
        <v>3.7039461334421548</v>
      </c>
      <c r="L619" s="10">
        <f t="shared" si="70"/>
        <v>1.3619409932666804</v>
      </c>
      <c r="M619" s="10">
        <v>1.6321648643134055</v>
      </c>
      <c r="N619" s="10">
        <v>0.39977147520914097</v>
      </c>
      <c r="O619" s="201">
        <f t="shared" si="74"/>
        <v>0.39977147520914097</v>
      </c>
      <c r="P619" s="10">
        <f t="shared" si="71"/>
        <v>7.0978234662313815</v>
      </c>
      <c r="Q619" s="11">
        <f t="shared" si="73"/>
        <v>2.1554277152236203E-2</v>
      </c>
    </row>
    <row r="620" spans="1:17">
      <c r="A620" s="9">
        <f t="shared" si="75"/>
        <v>68</v>
      </c>
      <c r="B620" s="107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>димвенканали!F620</f>
        <v>377.4</v>
      </c>
      <c r="G620" s="8"/>
      <c r="H620" s="8"/>
      <c r="I620" s="8">
        <v>0</v>
      </c>
      <c r="J620" s="11">
        <v>0</v>
      </c>
      <c r="K620" s="18">
        <f t="shared" si="72"/>
        <v>0</v>
      </c>
      <c r="L620" s="10">
        <f t="shared" si="70"/>
        <v>0</v>
      </c>
      <c r="M620" s="10">
        <v>0</v>
      </c>
      <c r="N620" s="10">
        <v>0</v>
      </c>
      <c r="O620" s="201">
        <f t="shared" si="74"/>
        <v>0</v>
      </c>
      <c r="P620" s="10">
        <f t="shared" si="71"/>
        <v>0</v>
      </c>
      <c r="Q620" s="11">
        <f t="shared" si="73"/>
        <v>0</v>
      </c>
    </row>
    <row r="621" spans="1:17">
      <c r="A621" s="9">
        <f t="shared" si="75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>димвенканали!F621</f>
        <v>324.31</v>
      </c>
      <c r="G621" s="8"/>
      <c r="H621" s="8"/>
      <c r="I621" s="8">
        <v>8</v>
      </c>
      <c r="J621" s="11">
        <v>1.6323199347072026E-3</v>
      </c>
      <c r="K621" s="18">
        <f t="shared" si="72"/>
        <v>3.7039461334421548</v>
      </c>
      <c r="L621" s="10">
        <f t="shared" si="70"/>
        <v>1.3619409932666804</v>
      </c>
      <c r="M621" s="10">
        <v>1.6321648643134055</v>
      </c>
      <c r="N621" s="10">
        <v>0.39977147520914097</v>
      </c>
      <c r="O621" s="201">
        <f t="shared" si="74"/>
        <v>0.39977147520914097</v>
      </c>
      <c r="P621" s="10">
        <f t="shared" si="71"/>
        <v>7.0978234662313815</v>
      </c>
      <c r="Q621" s="11">
        <f t="shared" si="73"/>
        <v>2.1885922315782375E-2</v>
      </c>
    </row>
    <row r="622" spans="1:17">
      <c r="A622" s="9">
        <f t="shared" si="75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>димвенканали!F622</f>
        <v>332</v>
      </c>
      <c r="G622" s="8"/>
      <c r="H622" s="8"/>
      <c r="I622" s="8">
        <v>8</v>
      </c>
      <c r="J622" s="11">
        <v>1.6323199347072026E-3</v>
      </c>
      <c r="K622" s="18">
        <f t="shared" si="72"/>
        <v>3.7039461334421548</v>
      </c>
      <c r="L622" s="10">
        <f t="shared" si="70"/>
        <v>1.3619409932666804</v>
      </c>
      <c r="M622" s="10">
        <v>1.6321648643134055</v>
      </c>
      <c r="N622" s="10">
        <v>0.39977147520914097</v>
      </c>
      <c r="O622" s="201">
        <f t="shared" si="74"/>
        <v>0.39977147520914097</v>
      </c>
      <c r="P622" s="10">
        <f t="shared" si="71"/>
        <v>7.0978234662313815</v>
      </c>
      <c r="Q622" s="11">
        <f t="shared" si="73"/>
        <v>2.1378986344070428E-2</v>
      </c>
    </row>
    <row r="623" spans="1:17">
      <c r="A623" s="9">
        <f t="shared" si="75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>димвенканали!F623</f>
        <v>309.2</v>
      </c>
      <c r="G623" s="8"/>
      <c r="H623" s="8"/>
      <c r="I623" s="8">
        <v>8</v>
      </c>
      <c r="J623" s="11">
        <v>1.6323199347072026E-3</v>
      </c>
      <c r="K623" s="18">
        <f t="shared" si="72"/>
        <v>3.7039461334421548</v>
      </c>
      <c r="L623" s="10">
        <f t="shared" si="70"/>
        <v>1.3619409932666804</v>
      </c>
      <c r="M623" s="10">
        <v>1.6321648643134055</v>
      </c>
      <c r="N623" s="10">
        <v>0.39977147520914097</v>
      </c>
      <c r="O623" s="201">
        <f t="shared" si="74"/>
        <v>0.39977147520914097</v>
      </c>
      <c r="P623" s="10">
        <f t="shared" si="71"/>
        <v>7.0978234662313815</v>
      </c>
      <c r="Q623" s="11">
        <f t="shared" si="73"/>
        <v>2.2955444586776785E-2</v>
      </c>
    </row>
    <row r="624" spans="1:17" ht="18.75">
      <c r="A624" s="9">
        <f t="shared" si="75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>димвенканали!F624</f>
        <v>6690.05</v>
      </c>
      <c r="G624" s="8"/>
      <c r="H624" s="8"/>
      <c r="I624" s="24">
        <v>108</v>
      </c>
      <c r="J624" s="11">
        <v>2.2036319118547237E-2</v>
      </c>
      <c r="K624" s="18">
        <f t="shared" si="72"/>
        <v>50.003272801469095</v>
      </c>
      <c r="L624" s="10">
        <f t="shared" si="70"/>
        <v>18.386203409100187</v>
      </c>
      <c r="M624" s="10">
        <v>22.034225668230974</v>
      </c>
      <c r="N624" s="10">
        <v>5.3969149153234035</v>
      </c>
      <c r="O624" s="201">
        <f t="shared" si="74"/>
        <v>5.3969149153234035</v>
      </c>
      <c r="P624" s="10">
        <f t="shared" si="71"/>
        <v>95.820616794123666</v>
      </c>
      <c r="Q624" s="11">
        <f t="shared" si="73"/>
        <v>1.432285510483833E-2</v>
      </c>
    </row>
    <row r="625" spans="1:17">
      <c r="A625" s="9">
        <f t="shared" si="75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>димвенканали!F625</f>
        <v>7080.5</v>
      </c>
      <c r="G625" s="8"/>
      <c r="H625" s="8"/>
      <c r="I625" s="8">
        <v>139</v>
      </c>
      <c r="J625" s="11">
        <v>2.8361558865537647E-2</v>
      </c>
      <c r="K625" s="18">
        <f t="shared" si="72"/>
        <v>64.356064068557444</v>
      </c>
      <c r="L625" s="10">
        <f t="shared" si="70"/>
        <v>23.663724758008573</v>
      </c>
      <c r="M625" s="10">
        <v>28.358864517445419</v>
      </c>
      <c r="N625" s="10">
        <v>6.9460293817588248</v>
      </c>
      <c r="O625" s="201">
        <f t="shared" si="74"/>
        <v>6.9460293817588248</v>
      </c>
      <c r="P625" s="10">
        <f t="shared" si="71"/>
        <v>123.32468272577026</v>
      </c>
      <c r="Q625" s="11">
        <f t="shared" si="73"/>
        <v>1.741751044781728E-2</v>
      </c>
    </row>
    <row r="626" spans="1:17">
      <c r="A626" s="9">
        <f t="shared" si="75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>димвенканали!F626</f>
        <v>1902.1</v>
      </c>
      <c r="G626" s="8"/>
      <c r="H626" s="8"/>
      <c r="I626" s="8">
        <v>30</v>
      </c>
      <c r="J626" s="11">
        <v>6.1211997551520094E-3</v>
      </c>
      <c r="K626" s="18">
        <f t="shared" si="72"/>
        <v>13.88979800040808</v>
      </c>
      <c r="L626" s="10">
        <f t="shared" si="70"/>
        <v>5.1072787247500511</v>
      </c>
      <c r="M626" s="10">
        <v>6.1206182411752694</v>
      </c>
      <c r="N626" s="10">
        <v>1.4991430320342787</v>
      </c>
      <c r="O626" s="201">
        <f t="shared" si="74"/>
        <v>1.4991430320342787</v>
      </c>
      <c r="P626" s="10">
        <f t="shared" si="71"/>
        <v>26.616837998367679</v>
      </c>
      <c r="Q626" s="11">
        <f t="shared" si="73"/>
        <v>1.3993395719661258E-2</v>
      </c>
    </row>
    <row r="627" spans="1:17">
      <c r="A627" s="9">
        <f t="shared" si="75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>димвенканали!F627</f>
        <v>2315.9899999999998</v>
      </c>
      <c r="G627" s="8"/>
      <c r="H627" s="8"/>
      <c r="I627" s="8">
        <v>43</v>
      </c>
      <c r="J627" s="11">
        <v>8.7737196490512148E-3</v>
      </c>
      <c r="K627" s="18">
        <f t="shared" si="72"/>
        <v>19.908710467251584</v>
      </c>
      <c r="L627" s="10">
        <f t="shared" si="70"/>
        <v>7.3204328388084079</v>
      </c>
      <c r="M627" s="10">
        <v>8.7728861456845539</v>
      </c>
      <c r="N627" s="10">
        <v>2.1487716792491329</v>
      </c>
      <c r="O627" s="201">
        <f t="shared" si="74"/>
        <v>2.1487716792491329</v>
      </c>
      <c r="P627" s="10">
        <f t="shared" si="71"/>
        <v>38.150801130993678</v>
      </c>
      <c r="Q627" s="11">
        <f t="shared" si="73"/>
        <v>1.6472783186021391E-2</v>
      </c>
    </row>
    <row r="628" spans="1:17">
      <c r="A628" s="9">
        <f t="shared" si="75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>димвенканали!F628</f>
        <v>2390.8000000000002</v>
      </c>
      <c r="G628" s="8"/>
      <c r="H628" s="8"/>
      <c r="I628" s="8">
        <v>48</v>
      </c>
      <c r="J628" s="11">
        <v>9.7939196082432161E-3</v>
      </c>
      <c r="K628" s="18">
        <f t="shared" si="72"/>
        <v>22.223676800652932</v>
      </c>
      <c r="L628" s="10">
        <f t="shared" si="70"/>
        <v>8.1716459596000828</v>
      </c>
      <c r="M628" s="10">
        <v>9.7929891858804332</v>
      </c>
      <c r="N628" s="10">
        <v>2.3986288512548462</v>
      </c>
      <c r="O628" s="201">
        <f t="shared" si="74"/>
        <v>2.3986288512548462</v>
      </c>
      <c r="P628" s="10">
        <f t="shared" si="71"/>
        <v>42.586940797388301</v>
      </c>
      <c r="Q628" s="11">
        <f t="shared" si="73"/>
        <v>1.7812841223602265E-2</v>
      </c>
    </row>
    <row r="629" spans="1:17">
      <c r="A629" s="9">
        <f t="shared" si="75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>димвенканали!F629</f>
        <v>2393.3000000000002</v>
      </c>
      <c r="G629" s="8"/>
      <c r="H629" s="8"/>
      <c r="I629" s="8">
        <v>39</v>
      </c>
      <c r="J629" s="11">
        <v>7.9575596816976128E-3</v>
      </c>
      <c r="K629" s="18">
        <f t="shared" si="72"/>
        <v>18.056737400530505</v>
      </c>
      <c r="L629" s="10">
        <f t="shared" si="70"/>
        <v>6.6394623421750669</v>
      </c>
      <c r="M629" s="10">
        <v>7.9568037135278509</v>
      </c>
      <c r="N629" s="10">
        <v>1.9488859416445623</v>
      </c>
      <c r="O629" s="201">
        <f t="shared" si="74"/>
        <v>1.9488859416445623</v>
      </c>
      <c r="P629" s="10">
        <f t="shared" si="71"/>
        <v>34.601889397877983</v>
      </c>
      <c r="Q629" s="11">
        <f t="shared" si="73"/>
        <v>1.4457815316875436E-2</v>
      </c>
    </row>
    <row r="630" spans="1:17">
      <c r="A630" s="9">
        <f t="shared" si="75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>димвенканали!F630</f>
        <v>3729.61</v>
      </c>
      <c r="G630" s="8"/>
      <c r="H630" s="8"/>
      <c r="I630" s="8">
        <v>80</v>
      </c>
      <c r="J630" s="11">
        <v>1.6323199347072027E-2</v>
      </c>
      <c r="K630" s="18">
        <f t="shared" si="72"/>
        <v>37.039461334421553</v>
      </c>
      <c r="L630" s="10">
        <f t="shared" si="70"/>
        <v>13.619409932666805</v>
      </c>
      <c r="M630" s="10">
        <v>16.321648643134054</v>
      </c>
      <c r="N630" s="10">
        <v>3.9977147520914103</v>
      </c>
      <c r="O630" s="201">
        <f t="shared" si="74"/>
        <v>3.9977147520914103</v>
      </c>
      <c r="P630" s="10">
        <f t="shared" si="71"/>
        <v>70.978234662313824</v>
      </c>
      <c r="Q630" s="11">
        <f t="shared" si="73"/>
        <v>1.9031007172952082E-2</v>
      </c>
    </row>
    <row r="631" spans="1:17">
      <c r="A631" s="9">
        <f t="shared" si="75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>димвенканали!F631</f>
        <v>4033.36</v>
      </c>
      <c r="G631" s="8"/>
      <c r="H631" s="8"/>
      <c r="I631" s="8">
        <v>131</v>
      </c>
      <c r="J631" s="11">
        <v>2.6729238930830443E-2</v>
      </c>
      <c r="K631" s="18">
        <f t="shared" si="72"/>
        <v>60.652117935115285</v>
      </c>
      <c r="L631" s="10">
        <f t="shared" si="70"/>
        <v>22.301783764741892</v>
      </c>
      <c r="M631" s="10">
        <v>26.726699653132012</v>
      </c>
      <c r="N631" s="10">
        <v>6.546257906549684</v>
      </c>
      <c r="O631" s="201">
        <f t="shared" si="74"/>
        <v>6.546257906549684</v>
      </c>
      <c r="P631" s="10">
        <f t="shared" si="71"/>
        <v>116.22685925953887</v>
      </c>
      <c r="Q631" s="11">
        <f t="shared" si="73"/>
        <v>2.8816386154357377E-2</v>
      </c>
    </row>
    <row r="632" spans="1:17">
      <c r="A632" s="9">
        <f t="shared" si="75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>димвенканали!F632</f>
        <v>3448.7</v>
      </c>
      <c r="G632" s="8"/>
      <c r="H632" s="8"/>
      <c r="I632" s="8">
        <v>60</v>
      </c>
      <c r="J632" s="11">
        <v>1.2242399510304019E-2</v>
      </c>
      <c r="K632" s="18">
        <f t="shared" si="72"/>
        <v>27.779596000816159</v>
      </c>
      <c r="L632" s="10">
        <f t="shared" si="70"/>
        <v>10.214557449500102</v>
      </c>
      <c r="M632" s="10">
        <v>12.241236482350539</v>
      </c>
      <c r="N632" s="10">
        <v>2.9982860640685574</v>
      </c>
      <c r="O632" s="201">
        <f t="shared" si="74"/>
        <v>2.9982860640685574</v>
      </c>
      <c r="P632" s="10">
        <f t="shared" si="71"/>
        <v>53.233675996735357</v>
      </c>
      <c r="Q632" s="11">
        <f t="shared" si="73"/>
        <v>1.543586742735969E-2</v>
      </c>
    </row>
    <row r="633" spans="1:17">
      <c r="A633" s="9">
        <f t="shared" si="75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>димвенканали!F633</f>
        <v>6256.34</v>
      </c>
      <c r="G633" s="8"/>
      <c r="H633" s="8"/>
      <c r="I633" s="8">
        <v>129</v>
      </c>
      <c r="J633" s="11">
        <v>2.6321158947153641E-2</v>
      </c>
      <c r="K633" s="18">
        <f t="shared" si="72"/>
        <v>59.726131401754742</v>
      </c>
      <c r="L633" s="10">
        <f t="shared" si="70"/>
        <v>21.96129851642522</v>
      </c>
      <c r="M633" s="10">
        <v>26.31865843705366</v>
      </c>
      <c r="N633" s="10">
        <v>6.4463150377473983</v>
      </c>
      <c r="O633" s="201">
        <f t="shared" si="74"/>
        <v>6.4463150377473983</v>
      </c>
      <c r="P633" s="10">
        <f t="shared" si="71"/>
        <v>114.45240339298101</v>
      </c>
      <c r="Q633" s="11">
        <f t="shared" si="73"/>
        <v>1.8293827284479584E-2</v>
      </c>
    </row>
    <row r="634" spans="1:17">
      <c r="A634" s="9">
        <f t="shared" si="75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>димвенканали!F634</f>
        <v>3393.78</v>
      </c>
      <c r="G634" s="8"/>
      <c r="H634" s="8"/>
      <c r="I634" s="8">
        <v>120</v>
      </c>
      <c r="J634" s="11">
        <v>2.4484799020608038E-2</v>
      </c>
      <c r="K634" s="18">
        <f t="shared" si="72"/>
        <v>55.559192001632319</v>
      </c>
      <c r="L634" s="10">
        <f t="shared" si="70"/>
        <v>20.429114899000204</v>
      </c>
      <c r="M634" s="10">
        <v>24.482472964701078</v>
      </c>
      <c r="N634" s="10">
        <v>5.9965721281371147</v>
      </c>
      <c r="O634" s="201">
        <f t="shared" si="74"/>
        <v>5.9965721281371147</v>
      </c>
      <c r="P634" s="10">
        <f t="shared" si="71"/>
        <v>106.46735199347071</v>
      </c>
      <c r="Q634" s="11">
        <f t="shared" si="73"/>
        <v>3.1371318115337679E-2</v>
      </c>
    </row>
    <row r="635" spans="1:17">
      <c r="A635" s="9"/>
      <c r="B635" s="13" t="s">
        <v>576</v>
      </c>
      <c r="C635" s="15">
        <f>SUM(C553:C634)</f>
        <v>243510.5</v>
      </c>
      <c r="D635" s="15">
        <f t="shared" ref="D635:J635" si="76">SUM(D553:D634)</f>
        <v>463.5</v>
      </c>
      <c r="E635" s="15">
        <f t="shared" si="76"/>
        <v>903.09999999999991</v>
      </c>
      <c r="F635" s="15">
        <f t="shared" si="76"/>
        <v>244877.09999999995</v>
      </c>
      <c r="G635" s="15">
        <f t="shared" si="76"/>
        <v>2</v>
      </c>
      <c r="H635" s="15">
        <f t="shared" si="76"/>
        <v>13</v>
      </c>
      <c r="I635" s="15">
        <f t="shared" si="76"/>
        <v>4887</v>
      </c>
      <c r="J635" s="15">
        <f t="shared" si="76"/>
        <v>0.99714344011426248</v>
      </c>
      <c r="K635" s="15">
        <f t="shared" ref="K635:P635" si="77">SUM(K553:K634)</f>
        <v>2262.6480942664762</v>
      </c>
      <c r="L635" s="15">
        <f t="shared" si="77"/>
        <v>831.97570426178333</v>
      </c>
      <c r="M635" s="15">
        <f t="shared" si="77"/>
        <v>997.04871148745144</v>
      </c>
      <c r="N635" s="15">
        <f t="shared" si="77"/>
        <v>245.69796164048151</v>
      </c>
      <c r="O635" s="15">
        <f t="shared" si="77"/>
        <v>245.69796164048151</v>
      </c>
      <c r="P635" s="16">
        <f t="shared" si="77"/>
        <v>4337.3704716561942</v>
      </c>
      <c r="Q635" s="16">
        <f t="shared" si="73"/>
        <v>1.771243808284317E-2</v>
      </c>
    </row>
    <row r="636" spans="1:17">
      <c r="A636" s="9"/>
      <c r="B636" s="7" t="s">
        <v>723</v>
      </c>
      <c r="C636" s="8"/>
      <c r="D636" s="8"/>
      <c r="E636" s="8"/>
      <c r="F636" s="8"/>
      <c r="G636" s="8"/>
      <c r="H636" s="10">
        <f>G635+H635+I635</f>
        <v>4902</v>
      </c>
      <c r="I636" s="8"/>
      <c r="J636" s="8"/>
      <c r="K636" s="8"/>
      <c r="L636" s="8"/>
      <c r="M636" s="8"/>
      <c r="N636" s="8"/>
      <c r="O636" s="8"/>
      <c r="P636" s="8"/>
      <c r="Q636" s="11"/>
    </row>
    <row r="637" spans="1:17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ref="F637:F699" si="78">C637+D637+E637</f>
        <v>399.3</v>
      </c>
      <c r="G637" s="8"/>
      <c r="H637" s="8"/>
      <c r="I637" s="8">
        <v>8</v>
      </c>
      <c r="J637" s="11">
        <v>1.2808197246237591E-3</v>
      </c>
      <c r="K637" s="18">
        <f t="shared" ref="K637:K700" si="79">J637*$K$2</f>
        <v>2.9063464617355108</v>
      </c>
      <c r="L637" s="10">
        <f t="shared" ref="L637:L698" si="80">K637*0.3677</f>
        <v>1.0686635939801474</v>
      </c>
      <c r="M637" s="10">
        <v>1.1226897214217098</v>
      </c>
      <c r="N637" s="10">
        <v>0.31368555875760484</v>
      </c>
      <c r="O637" s="201">
        <f t="shared" ref="O637:O700" si="81">N637*$O$2</f>
        <v>0.31368555875760484</v>
      </c>
      <c r="P637" s="10">
        <f t="shared" ref="P637:P697" si="82">K637+L637+M637+O637</f>
        <v>5.4113853358949733</v>
      </c>
      <c r="Q637" s="11">
        <f>P637/F637</f>
        <v>1.3552179654132164E-2</v>
      </c>
    </row>
    <row r="638" spans="1:17">
      <c r="A638" s="9">
        <f t="shared" ref="A638:A701" si="83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si="78"/>
        <v>4745.5</v>
      </c>
      <c r="G638" s="8"/>
      <c r="H638" s="8"/>
      <c r="I638" s="8">
        <v>108</v>
      </c>
      <c r="J638" s="11">
        <v>1.7291066282420747E-2</v>
      </c>
      <c r="K638" s="18">
        <f t="shared" si="79"/>
        <v>39.235677233429392</v>
      </c>
      <c r="L638" s="10">
        <f t="shared" si="80"/>
        <v>14.426958518731988</v>
      </c>
      <c r="M638" s="10">
        <v>15.156311239193082</v>
      </c>
      <c r="N638" s="10">
        <v>4.2347550432276648</v>
      </c>
      <c r="O638" s="201">
        <f t="shared" si="81"/>
        <v>4.2347550432276648</v>
      </c>
      <c r="P638" s="10">
        <f t="shared" si="82"/>
        <v>73.05370203458213</v>
      </c>
      <c r="Q638" s="11">
        <f t="shared" ref="Q638:Q701" si="84">P638/F638</f>
        <v>1.539431082806493E-2</v>
      </c>
    </row>
    <row r="639" spans="1:17">
      <c r="A639" s="9">
        <f t="shared" si="83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78"/>
        <v>418.7</v>
      </c>
      <c r="G639" s="8"/>
      <c r="H639" s="8"/>
      <c r="I639" s="8">
        <v>8</v>
      </c>
      <c r="J639" s="11">
        <v>1.2808197246237591E-3</v>
      </c>
      <c r="K639" s="18">
        <f t="shared" si="79"/>
        <v>2.9063464617355108</v>
      </c>
      <c r="L639" s="10">
        <f t="shared" si="80"/>
        <v>1.0686635939801474</v>
      </c>
      <c r="M639" s="10">
        <v>1.1226897214217098</v>
      </c>
      <c r="N639" s="10">
        <v>0.31368555875760484</v>
      </c>
      <c r="O639" s="201">
        <f t="shared" si="81"/>
        <v>0.31368555875760484</v>
      </c>
      <c r="P639" s="10">
        <f t="shared" si="82"/>
        <v>5.4113853358949733</v>
      </c>
      <c r="Q639" s="11">
        <f t="shared" si="84"/>
        <v>1.2924254444458976E-2</v>
      </c>
    </row>
    <row r="640" spans="1:17">
      <c r="A640" s="9">
        <f t="shared" si="83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78"/>
        <v>1518.6</v>
      </c>
      <c r="G640" s="8"/>
      <c r="H640" s="8"/>
      <c r="I640" s="8">
        <v>30</v>
      </c>
      <c r="J640" s="11">
        <v>4.8030739673390966E-3</v>
      </c>
      <c r="K640" s="18">
        <f t="shared" si="79"/>
        <v>10.898799231508164</v>
      </c>
      <c r="L640" s="10">
        <f t="shared" si="80"/>
        <v>4.0074884774255519</v>
      </c>
      <c r="M640" s="10">
        <v>4.2100864553314112</v>
      </c>
      <c r="N640" s="10">
        <v>1.1763208453410181</v>
      </c>
      <c r="O640" s="201">
        <f t="shared" si="81"/>
        <v>1.1763208453410181</v>
      </c>
      <c r="P640" s="10">
        <f t="shared" si="82"/>
        <v>20.292695009606145</v>
      </c>
      <c r="Q640" s="11">
        <f t="shared" si="84"/>
        <v>1.3362765053079248E-2</v>
      </c>
    </row>
    <row r="641" spans="1:17">
      <c r="A641" s="9">
        <f t="shared" si="83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78"/>
        <v>1507.3</v>
      </c>
      <c r="G641" s="8"/>
      <c r="H641" s="8"/>
      <c r="I641" s="8">
        <v>32</v>
      </c>
      <c r="J641" s="11">
        <v>5.1232788984950364E-3</v>
      </c>
      <c r="K641" s="18">
        <f t="shared" si="79"/>
        <v>11.625385846942043</v>
      </c>
      <c r="L641" s="10">
        <f t="shared" si="80"/>
        <v>4.2746543759205897</v>
      </c>
      <c r="M641" s="10">
        <v>4.490758885686839</v>
      </c>
      <c r="N641" s="10">
        <v>1.2547422350304194</v>
      </c>
      <c r="O641" s="201">
        <f t="shared" si="81"/>
        <v>1.2547422350304194</v>
      </c>
      <c r="P641" s="10">
        <f t="shared" si="82"/>
        <v>21.645541343579893</v>
      </c>
      <c r="Q641" s="11">
        <f t="shared" si="84"/>
        <v>1.4360473259191863E-2</v>
      </c>
    </row>
    <row r="642" spans="1:17">
      <c r="A642" s="9">
        <f t="shared" si="83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78"/>
        <v>512.9</v>
      </c>
      <c r="G642" s="8"/>
      <c r="H642" s="8"/>
      <c r="I642" s="8">
        <v>16</v>
      </c>
      <c r="J642" s="11">
        <v>2.5616394492475182E-3</v>
      </c>
      <c r="K642" s="18">
        <f t="shared" si="79"/>
        <v>5.8126929234710216</v>
      </c>
      <c r="L642" s="10">
        <f t="shared" si="80"/>
        <v>2.1373271879602949</v>
      </c>
      <c r="M642" s="10">
        <v>2.2453794428434195</v>
      </c>
      <c r="N642" s="10">
        <v>0.62737111751520969</v>
      </c>
      <c r="O642" s="201">
        <f t="shared" si="81"/>
        <v>0.62737111751520969</v>
      </c>
      <c r="P642" s="10">
        <f t="shared" si="82"/>
        <v>10.822770671789947</v>
      </c>
      <c r="Q642" s="11">
        <f t="shared" si="84"/>
        <v>2.1101132134509547E-2</v>
      </c>
    </row>
    <row r="643" spans="1:17">
      <c r="A643" s="9">
        <f t="shared" si="83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78"/>
        <v>304.10000000000002</v>
      </c>
      <c r="G643" s="8"/>
      <c r="H643" s="8"/>
      <c r="I643" s="8">
        <v>8</v>
      </c>
      <c r="J643" s="11">
        <v>1.2808197246237591E-3</v>
      </c>
      <c r="K643" s="18">
        <f t="shared" si="79"/>
        <v>2.9063464617355108</v>
      </c>
      <c r="L643" s="10">
        <f t="shared" si="80"/>
        <v>1.0686635939801474</v>
      </c>
      <c r="M643" s="10">
        <v>1.1226897214217098</v>
      </c>
      <c r="N643" s="10">
        <v>0.31368555875760484</v>
      </c>
      <c r="O643" s="201">
        <f t="shared" si="81"/>
        <v>0.31368555875760484</v>
      </c>
      <c r="P643" s="10">
        <f t="shared" si="82"/>
        <v>5.4113853358949733</v>
      </c>
      <c r="Q643" s="11">
        <f t="shared" si="84"/>
        <v>1.7794756119352096E-2</v>
      </c>
    </row>
    <row r="644" spans="1:17">
      <c r="A644" s="9">
        <f t="shared" si="83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78"/>
        <v>288.5</v>
      </c>
      <c r="G644" s="8"/>
      <c r="H644" s="8"/>
      <c r="I644" s="8">
        <v>8</v>
      </c>
      <c r="J644" s="11">
        <v>1.2808197246237591E-3</v>
      </c>
      <c r="K644" s="18">
        <f t="shared" si="79"/>
        <v>2.9063464617355108</v>
      </c>
      <c r="L644" s="10">
        <f t="shared" si="80"/>
        <v>1.0686635939801474</v>
      </c>
      <c r="M644" s="10">
        <v>1.1226897214217098</v>
      </c>
      <c r="N644" s="10">
        <v>0.31368555875760484</v>
      </c>
      <c r="O644" s="201">
        <f t="shared" si="81"/>
        <v>0.31368555875760484</v>
      </c>
      <c r="P644" s="10">
        <f t="shared" si="82"/>
        <v>5.4113853358949733</v>
      </c>
      <c r="Q644" s="11">
        <f t="shared" si="84"/>
        <v>1.8756968235337863E-2</v>
      </c>
    </row>
    <row r="645" spans="1:17">
      <c r="A645" s="9">
        <f t="shared" si="83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78"/>
        <v>3428.74</v>
      </c>
      <c r="G645" s="8"/>
      <c r="H645" s="8"/>
      <c r="I645" s="8">
        <v>54</v>
      </c>
      <c r="J645" s="11">
        <v>8.6455331412103736E-3</v>
      </c>
      <c r="K645" s="18">
        <f t="shared" si="79"/>
        <v>19.617838616714696</v>
      </c>
      <c r="L645" s="10">
        <f t="shared" si="80"/>
        <v>7.213479259365994</v>
      </c>
      <c r="M645" s="10">
        <v>7.5781556195965409</v>
      </c>
      <c r="N645" s="10">
        <v>2.1173775216138324</v>
      </c>
      <c r="O645" s="201">
        <f t="shared" si="81"/>
        <v>2.1173775216138324</v>
      </c>
      <c r="P645" s="10">
        <f t="shared" si="82"/>
        <v>36.526851017291065</v>
      </c>
      <c r="Q645" s="11">
        <f t="shared" si="84"/>
        <v>1.0653141100605782E-2</v>
      </c>
    </row>
    <row r="646" spans="1:17">
      <c r="A646" s="9">
        <f t="shared" si="83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78"/>
        <v>3234.7</v>
      </c>
      <c r="G646" s="8"/>
      <c r="H646" s="8"/>
      <c r="I646" s="8">
        <v>77</v>
      </c>
      <c r="J646" s="11">
        <v>1.2327889849503681E-2</v>
      </c>
      <c r="K646" s="18">
        <f t="shared" si="79"/>
        <v>27.973584694204288</v>
      </c>
      <c r="L646" s="10">
        <f t="shared" si="80"/>
        <v>10.285887092058918</v>
      </c>
      <c r="M646" s="10">
        <v>10.805888568683956</v>
      </c>
      <c r="N646" s="10">
        <v>3.0192235030419465</v>
      </c>
      <c r="O646" s="201">
        <f t="shared" si="81"/>
        <v>3.0192235030419465</v>
      </c>
      <c r="P646" s="10">
        <f t="shared" si="82"/>
        <v>52.084583857989109</v>
      </c>
      <c r="Q646" s="11">
        <f t="shared" si="84"/>
        <v>1.6101828255476278E-2</v>
      </c>
    </row>
    <row r="647" spans="1:17">
      <c r="A647" s="9">
        <f t="shared" si="83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78"/>
        <v>4590.05</v>
      </c>
      <c r="G647" s="8"/>
      <c r="H647" s="8"/>
      <c r="I647" s="8">
        <v>112</v>
      </c>
      <c r="J647" s="11">
        <v>1.7931476144732627E-2</v>
      </c>
      <c r="K647" s="18">
        <f t="shared" si="79"/>
        <v>40.688850464297147</v>
      </c>
      <c r="L647" s="10">
        <f t="shared" si="80"/>
        <v>14.961290315722062</v>
      </c>
      <c r="M647" s="10">
        <v>15.717656099903936</v>
      </c>
      <c r="N647" s="10">
        <v>4.3915978226064674</v>
      </c>
      <c r="O647" s="201">
        <f t="shared" si="81"/>
        <v>4.3915978226064674</v>
      </c>
      <c r="P647" s="10">
        <f t="shared" si="82"/>
        <v>75.759394702529619</v>
      </c>
      <c r="Q647" s="11">
        <f t="shared" si="84"/>
        <v>1.6505134955508025E-2</v>
      </c>
    </row>
    <row r="648" spans="1:17">
      <c r="A648" s="9">
        <f t="shared" si="83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78"/>
        <v>4652.09</v>
      </c>
      <c r="G648" s="8"/>
      <c r="H648" s="8"/>
      <c r="I648" s="8">
        <v>112</v>
      </c>
      <c r="J648" s="11">
        <v>1.7931476144732627E-2</v>
      </c>
      <c r="K648" s="18">
        <f t="shared" si="79"/>
        <v>40.688850464297147</v>
      </c>
      <c r="L648" s="10">
        <f t="shared" si="80"/>
        <v>14.961290315722062</v>
      </c>
      <c r="M648" s="10">
        <v>15.717656099903936</v>
      </c>
      <c r="N648" s="10">
        <v>4.3915978226064674</v>
      </c>
      <c r="O648" s="201">
        <f t="shared" si="81"/>
        <v>4.3915978226064674</v>
      </c>
      <c r="P648" s="10">
        <f t="shared" si="82"/>
        <v>75.759394702529619</v>
      </c>
      <c r="Q648" s="11">
        <f t="shared" si="84"/>
        <v>1.6285023441620781E-2</v>
      </c>
    </row>
    <row r="649" spans="1:17">
      <c r="A649" s="9">
        <f t="shared" si="83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78"/>
        <v>4635.5</v>
      </c>
      <c r="G649" s="8"/>
      <c r="H649" s="8"/>
      <c r="I649" s="8">
        <v>112</v>
      </c>
      <c r="J649" s="11">
        <v>1.7931476144732627E-2</v>
      </c>
      <c r="K649" s="18">
        <f t="shared" si="79"/>
        <v>40.688850464297147</v>
      </c>
      <c r="L649" s="10">
        <f t="shared" si="80"/>
        <v>14.961290315722062</v>
      </c>
      <c r="M649" s="10">
        <v>15.717656099903936</v>
      </c>
      <c r="N649" s="10">
        <v>0.91289145052833798</v>
      </c>
      <c r="O649" s="201">
        <f t="shared" si="81"/>
        <v>0.91289145052833798</v>
      </c>
      <c r="P649" s="10">
        <f t="shared" si="82"/>
        <v>72.280688330451483</v>
      </c>
      <c r="Q649" s="11">
        <f t="shared" si="84"/>
        <v>1.559285693678168E-2</v>
      </c>
    </row>
    <row r="650" spans="1:17">
      <c r="A650" s="9">
        <f t="shared" si="83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78"/>
        <v>760.7</v>
      </c>
      <c r="G650" s="8"/>
      <c r="H650" s="8"/>
      <c r="I650" s="8">
        <v>19</v>
      </c>
      <c r="J650" s="11">
        <v>3.0419468459814279E-3</v>
      </c>
      <c r="K650" s="18">
        <f t="shared" si="79"/>
        <v>6.9025728466218377</v>
      </c>
      <c r="L650" s="10">
        <f t="shared" si="80"/>
        <v>2.5380760357028498</v>
      </c>
      <c r="M650" s="10">
        <v>2.6663880883765607</v>
      </c>
      <c r="N650" s="10">
        <v>0.74500320204931147</v>
      </c>
      <c r="O650" s="201">
        <f t="shared" si="81"/>
        <v>0.74500320204931147</v>
      </c>
      <c r="P650" s="10">
        <f t="shared" si="82"/>
        <v>12.852040172750559</v>
      </c>
      <c r="Q650" s="11">
        <f t="shared" si="84"/>
        <v>1.6895017973906346E-2</v>
      </c>
    </row>
    <row r="651" spans="1:17">
      <c r="A651" s="9">
        <f t="shared" si="83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78"/>
        <v>195.3</v>
      </c>
      <c r="G651" s="8"/>
      <c r="H651" s="8"/>
      <c r="I651" s="8">
        <v>4</v>
      </c>
      <c r="J651" s="11">
        <v>6.4040986231187955E-4</v>
      </c>
      <c r="K651" s="18">
        <f t="shared" si="79"/>
        <v>1.4531732308677554</v>
      </c>
      <c r="L651" s="10">
        <f t="shared" si="80"/>
        <v>0.53433179699007372</v>
      </c>
      <c r="M651" s="10">
        <v>0.56134486071085488</v>
      </c>
      <c r="N651" s="10">
        <v>0.15684277937880242</v>
      </c>
      <c r="O651" s="201">
        <f t="shared" si="81"/>
        <v>0.15684277937880242</v>
      </c>
      <c r="P651" s="10">
        <f t="shared" si="82"/>
        <v>2.7056926679474866</v>
      </c>
      <c r="Q651" s="11">
        <f t="shared" si="84"/>
        <v>1.3854033118010683E-2</v>
      </c>
    </row>
    <row r="652" spans="1:17">
      <c r="A652" s="9">
        <f t="shared" si="83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78"/>
        <v>1221.2</v>
      </c>
      <c r="G652" s="8"/>
      <c r="H652" s="8"/>
      <c r="I652" s="8">
        <v>21</v>
      </c>
      <c r="J652" s="11">
        <v>3.3621517771373678E-3</v>
      </c>
      <c r="K652" s="18">
        <f t="shared" si="79"/>
        <v>7.6291594620557159</v>
      </c>
      <c r="L652" s="10">
        <f t="shared" si="80"/>
        <v>2.8052419341978871</v>
      </c>
      <c r="M652" s="10">
        <v>2.947060518731988</v>
      </c>
      <c r="N652" s="10">
        <v>0.82342459173871274</v>
      </c>
      <c r="O652" s="201">
        <f t="shared" si="81"/>
        <v>0.82342459173871274</v>
      </c>
      <c r="P652" s="10">
        <f t="shared" si="82"/>
        <v>14.204886506724304</v>
      </c>
      <c r="Q652" s="11">
        <f t="shared" si="84"/>
        <v>1.1631908374323863E-2</v>
      </c>
    </row>
    <row r="653" spans="1:17">
      <c r="A653" s="9">
        <f t="shared" si="83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78"/>
        <v>967.5</v>
      </c>
      <c r="G653" s="8"/>
      <c r="H653" s="8"/>
      <c r="I653" s="8">
        <v>15</v>
      </c>
      <c r="J653" s="11">
        <v>2.4015369836695483E-3</v>
      </c>
      <c r="K653" s="18">
        <f t="shared" si="79"/>
        <v>5.449399615754082</v>
      </c>
      <c r="L653" s="10">
        <f t="shared" si="80"/>
        <v>2.003744238712776</v>
      </c>
      <c r="M653" s="10">
        <v>2.1050432276657056</v>
      </c>
      <c r="N653" s="10">
        <v>0.58816042267050905</v>
      </c>
      <c r="O653" s="201">
        <f t="shared" si="81"/>
        <v>0.58816042267050905</v>
      </c>
      <c r="P653" s="10">
        <f t="shared" si="82"/>
        <v>10.146347504803073</v>
      </c>
      <c r="Q653" s="11">
        <f t="shared" si="84"/>
        <v>1.0487180883517388E-2</v>
      </c>
    </row>
    <row r="654" spans="1:17">
      <c r="A654" s="9">
        <f t="shared" si="83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78"/>
        <v>1147.9000000000001</v>
      </c>
      <c r="G654" s="8"/>
      <c r="H654" s="8"/>
      <c r="I654" s="8">
        <v>18</v>
      </c>
      <c r="J654" s="11">
        <v>2.881844380403458E-3</v>
      </c>
      <c r="K654" s="18">
        <f t="shared" si="79"/>
        <v>6.539279538904899</v>
      </c>
      <c r="L654" s="10">
        <f t="shared" si="80"/>
        <v>2.4044930864553313</v>
      </c>
      <c r="M654" s="10">
        <v>2.5260518731988468</v>
      </c>
      <c r="N654" s="10">
        <v>0.70579250720461084</v>
      </c>
      <c r="O654" s="201">
        <f t="shared" si="81"/>
        <v>0.70579250720461084</v>
      </c>
      <c r="P654" s="10">
        <f t="shared" si="82"/>
        <v>12.175617005763689</v>
      </c>
      <c r="Q654" s="11">
        <f t="shared" si="84"/>
        <v>1.0606862101022465E-2</v>
      </c>
    </row>
    <row r="655" spans="1:17">
      <c r="A655" s="9">
        <f t="shared" si="83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78"/>
        <v>2522.14</v>
      </c>
      <c r="G655" s="8"/>
      <c r="H655" s="8"/>
      <c r="I655" s="8">
        <v>57</v>
      </c>
      <c r="J655" s="11">
        <v>9.1258405379442843E-3</v>
      </c>
      <c r="K655" s="18">
        <f t="shared" si="79"/>
        <v>20.707718539865514</v>
      </c>
      <c r="L655" s="10">
        <f t="shared" si="80"/>
        <v>7.6142281071085502</v>
      </c>
      <c r="M655" s="10">
        <v>7.9991642651296821</v>
      </c>
      <c r="N655" s="10">
        <v>2.2350096061479348</v>
      </c>
      <c r="O655" s="201">
        <f t="shared" si="81"/>
        <v>2.2350096061479348</v>
      </c>
      <c r="P655" s="10">
        <f t="shared" si="82"/>
        <v>38.556120518251682</v>
      </c>
      <c r="Q655" s="11">
        <f t="shared" si="84"/>
        <v>1.5287065951236523E-2</v>
      </c>
    </row>
    <row r="656" spans="1:17">
      <c r="A656" s="9">
        <f t="shared" si="83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78"/>
        <v>5364.3</v>
      </c>
      <c r="G656" s="8"/>
      <c r="H656" s="8"/>
      <c r="I656" s="8">
        <v>123</v>
      </c>
      <c r="J656" s="11">
        <v>1.9692603266090295E-2</v>
      </c>
      <c r="K656" s="18">
        <f t="shared" si="79"/>
        <v>44.685076849183474</v>
      </c>
      <c r="L656" s="10">
        <f t="shared" si="80"/>
        <v>16.430702757444763</v>
      </c>
      <c r="M656" s="10">
        <v>17.261354466858787</v>
      </c>
      <c r="N656" s="10">
        <v>4.8229154658981743</v>
      </c>
      <c r="O656" s="201">
        <f t="shared" si="81"/>
        <v>4.8229154658981743</v>
      </c>
      <c r="P656" s="10">
        <f t="shared" si="82"/>
        <v>83.200049539385205</v>
      </c>
      <c r="Q656" s="11">
        <f t="shared" si="84"/>
        <v>1.5509954614653394E-2</v>
      </c>
    </row>
    <row r="657" spans="1:17">
      <c r="A657" s="9">
        <f t="shared" si="83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78"/>
        <v>1516</v>
      </c>
      <c r="G657" s="8"/>
      <c r="H657" s="8"/>
      <c r="I657" s="8">
        <v>32</v>
      </c>
      <c r="J657" s="11">
        <v>5.1232788984950364E-3</v>
      </c>
      <c r="K657" s="18">
        <f t="shared" si="79"/>
        <v>11.625385846942043</v>
      </c>
      <c r="L657" s="10">
        <f t="shared" si="80"/>
        <v>4.2746543759205897</v>
      </c>
      <c r="M657" s="10">
        <v>4.490758885686839</v>
      </c>
      <c r="N657" s="10">
        <v>1.2547422350304194</v>
      </c>
      <c r="O657" s="201">
        <f t="shared" si="81"/>
        <v>1.2547422350304194</v>
      </c>
      <c r="P657" s="10">
        <f t="shared" si="82"/>
        <v>21.645541343579893</v>
      </c>
      <c r="Q657" s="11">
        <f t="shared" si="84"/>
        <v>1.4278061572282251E-2</v>
      </c>
    </row>
    <row r="658" spans="1:17">
      <c r="A658" s="9">
        <f t="shared" si="83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78"/>
        <v>2999.5</v>
      </c>
      <c r="G658" s="8"/>
      <c r="H658" s="8"/>
      <c r="I658" s="8">
        <v>56</v>
      </c>
      <c r="J658" s="11">
        <v>8.9657380723663135E-3</v>
      </c>
      <c r="K658" s="18">
        <f t="shared" si="79"/>
        <v>20.344425232148573</v>
      </c>
      <c r="L658" s="10">
        <f t="shared" si="80"/>
        <v>7.4806451578610309</v>
      </c>
      <c r="M658" s="10">
        <v>7.8588280499519678</v>
      </c>
      <c r="N658" s="10">
        <v>2.1957989113032337</v>
      </c>
      <c r="O658" s="201">
        <f t="shared" si="81"/>
        <v>2.1957989113032337</v>
      </c>
      <c r="P658" s="10">
        <f t="shared" si="82"/>
        <v>37.879697351264809</v>
      </c>
      <c r="Q658" s="11">
        <f t="shared" si="84"/>
        <v>1.2628670562181967E-2</v>
      </c>
    </row>
    <row r="659" spans="1:17">
      <c r="A659" s="9">
        <f t="shared" si="83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78"/>
        <v>4518</v>
      </c>
      <c r="G659" s="8"/>
      <c r="H659" s="8"/>
      <c r="I659" s="8">
        <v>99</v>
      </c>
      <c r="J659" s="11">
        <v>1.5850144092219017E-2</v>
      </c>
      <c r="K659" s="18">
        <f t="shared" si="79"/>
        <v>35.966037463976939</v>
      </c>
      <c r="L659" s="10">
        <f t="shared" si="80"/>
        <v>13.224711975504322</v>
      </c>
      <c r="M659" s="10">
        <v>13.893285302593657</v>
      </c>
      <c r="N659" s="10">
        <v>3.8818587896253596</v>
      </c>
      <c r="O659" s="201">
        <f t="shared" si="81"/>
        <v>3.8818587896253596</v>
      </c>
      <c r="P659" s="10">
        <f t="shared" si="82"/>
        <v>66.965893531700274</v>
      </c>
      <c r="Q659" s="11">
        <f t="shared" si="84"/>
        <v>1.4822021587361725E-2</v>
      </c>
    </row>
    <row r="660" spans="1:17">
      <c r="A660" s="9">
        <f t="shared" si="83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78"/>
        <v>4688</v>
      </c>
      <c r="G660" s="8"/>
      <c r="H660" s="8"/>
      <c r="I660" s="8">
        <v>97</v>
      </c>
      <c r="J660" s="11">
        <v>1.5529939161063079E-2</v>
      </c>
      <c r="K660" s="18">
        <f t="shared" si="79"/>
        <v>35.239450848543065</v>
      </c>
      <c r="L660" s="10">
        <f t="shared" si="80"/>
        <v>12.957546077009287</v>
      </c>
      <c r="M660" s="10">
        <v>13.61261287223823</v>
      </c>
      <c r="N660" s="10">
        <v>3.8034373999359588</v>
      </c>
      <c r="O660" s="201">
        <f t="shared" si="81"/>
        <v>3.8034373999359588</v>
      </c>
      <c r="P660" s="10">
        <f t="shared" si="82"/>
        <v>65.613047197726544</v>
      </c>
      <c r="Q660" s="11">
        <f t="shared" si="84"/>
        <v>1.3995957166750542E-2</v>
      </c>
    </row>
    <row r="661" spans="1:17">
      <c r="A661" s="9">
        <f t="shared" si="83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78"/>
        <v>3216</v>
      </c>
      <c r="G661" s="8"/>
      <c r="H661" s="8"/>
      <c r="I661" s="8">
        <v>70</v>
      </c>
      <c r="J661" s="11">
        <v>1.1207172590457892E-2</v>
      </c>
      <c r="K661" s="18">
        <f t="shared" si="79"/>
        <v>25.430531540185719</v>
      </c>
      <c r="L661" s="10">
        <f t="shared" si="80"/>
        <v>9.3508064473262902</v>
      </c>
      <c r="M661" s="10">
        <v>9.8235350624399604</v>
      </c>
      <c r="N661" s="10">
        <v>2.7447486391290425</v>
      </c>
      <c r="O661" s="201">
        <f t="shared" si="81"/>
        <v>2.7447486391290425</v>
      </c>
      <c r="P661" s="10">
        <f t="shared" si="82"/>
        <v>47.349621689081012</v>
      </c>
      <c r="Q661" s="11">
        <f t="shared" si="84"/>
        <v>1.4723141072475439E-2</v>
      </c>
    </row>
    <row r="662" spans="1:17">
      <c r="A662" s="9">
        <f t="shared" si="83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78"/>
        <v>5793.85</v>
      </c>
      <c r="G662" s="8"/>
      <c r="H662" s="8"/>
      <c r="I662" s="8">
        <v>119</v>
      </c>
      <c r="J662" s="11">
        <v>1.9052193403778415E-2</v>
      </c>
      <c r="K662" s="18">
        <f t="shared" si="79"/>
        <v>43.231903618315719</v>
      </c>
      <c r="L662" s="10">
        <f t="shared" si="80"/>
        <v>15.896370960454691</v>
      </c>
      <c r="M662" s="10">
        <v>16.700009606147933</v>
      </c>
      <c r="N662" s="10">
        <v>4.6660726865193718</v>
      </c>
      <c r="O662" s="201">
        <f t="shared" si="81"/>
        <v>4.6660726865193718</v>
      </c>
      <c r="P662" s="10">
        <f t="shared" si="82"/>
        <v>80.494356871437716</v>
      </c>
      <c r="Q662" s="11">
        <f t="shared" si="84"/>
        <v>1.3893068835306008E-2</v>
      </c>
    </row>
    <row r="663" spans="1:17">
      <c r="A663" s="9">
        <f t="shared" si="83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78"/>
        <v>5920.8</v>
      </c>
      <c r="G663" s="8"/>
      <c r="H663" s="8"/>
      <c r="I663" s="8">
        <v>119</v>
      </c>
      <c r="J663" s="11">
        <v>1.9052193403778415E-2</v>
      </c>
      <c r="K663" s="18">
        <f t="shared" si="79"/>
        <v>43.231903618315719</v>
      </c>
      <c r="L663" s="10">
        <f t="shared" si="80"/>
        <v>15.896370960454691</v>
      </c>
      <c r="M663" s="10">
        <v>16.700009606147933</v>
      </c>
      <c r="N663" s="10">
        <v>4.6660726865193718</v>
      </c>
      <c r="O663" s="201">
        <f t="shared" si="81"/>
        <v>4.6660726865193718</v>
      </c>
      <c r="P663" s="10">
        <f t="shared" si="82"/>
        <v>80.494356871437716</v>
      </c>
      <c r="Q663" s="11">
        <f t="shared" si="84"/>
        <v>1.359518255496516E-2</v>
      </c>
    </row>
    <row r="664" spans="1:17">
      <c r="A664" s="9">
        <f t="shared" si="83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78"/>
        <v>5856.4</v>
      </c>
      <c r="G664" s="8"/>
      <c r="H664" s="8"/>
      <c r="I664" s="8">
        <v>120</v>
      </c>
      <c r="J664" s="11">
        <v>1.9212295869356386E-2</v>
      </c>
      <c r="K664" s="18">
        <f t="shared" si="79"/>
        <v>43.595196926032656</v>
      </c>
      <c r="L664" s="10">
        <f t="shared" si="80"/>
        <v>16.029953909702208</v>
      </c>
      <c r="M664" s="10">
        <v>16.840345821325645</v>
      </c>
      <c r="N664" s="10">
        <v>4.7052833813640724</v>
      </c>
      <c r="O664" s="201">
        <f t="shared" si="81"/>
        <v>4.7052833813640724</v>
      </c>
      <c r="P664" s="10">
        <f t="shared" si="82"/>
        <v>81.170780038424581</v>
      </c>
      <c r="Q664" s="11">
        <f t="shared" si="84"/>
        <v>1.386018373718062E-2</v>
      </c>
    </row>
    <row r="665" spans="1:17">
      <c r="A665" s="9">
        <f t="shared" si="83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78"/>
        <v>161.19999999999999</v>
      </c>
      <c r="G665" s="8"/>
      <c r="H665" s="8"/>
      <c r="I665" s="8">
        <v>4</v>
      </c>
      <c r="J665" s="11">
        <v>6.4040986231187955E-4</v>
      </c>
      <c r="K665" s="18">
        <f t="shared" si="79"/>
        <v>1.4531732308677554</v>
      </c>
      <c r="L665" s="10">
        <f t="shared" si="80"/>
        <v>0.53433179699007372</v>
      </c>
      <c r="M665" s="10">
        <v>0.56134486071085488</v>
      </c>
      <c r="N665" s="10">
        <v>0.15684277937880242</v>
      </c>
      <c r="O665" s="201">
        <f t="shared" si="81"/>
        <v>0.15684277937880242</v>
      </c>
      <c r="P665" s="10">
        <f t="shared" si="82"/>
        <v>2.7056926679474866</v>
      </c>
      <c r="Q665" s="11">
        <f t="shared" si="84"/>
        <v>1.6784693969897561E-2</v>
      </c>
    </row>
    <row r="666" spans="1:17">
      <c r="A666" s="9">
        <f t="shared" si="83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78"/>
        <v>2414.8000000000002</v>
      </c>
      <c r="G666" s="8"/>
      <c r="H666" s="8"/>
      <c r="I666" s="8">
        <v>32</v>
      </c>
      <c r="J666" s="11">
        <v>5.1232788984950364E-3</v>
      </c>
      <c r="K666" s="18">
        <f t="shared" si="79"/>
        <v>11.625385846942043</v>
      </c>
      <c r="L666" s="10">
        <f t="shared" si="80"/>
        <v>4.2746543759205897</v>
      </c>
      <c r="M666" s="10">
        <v>4.490758885686839</v>
      </c>
      <c r="N666" s="10">
        <v>1.2547422350304194</v>
      </c>
      <c r="O666" s="201">
        <f t="shared" si="81"/>
        <v>1.2547422350304194</v>
      </c>
      <c r="P666" s="10">
        <f t="shared" si="82"/>
        <v>21.645541343579893</v>
      </c>
      <c r="Q666" s="11">
        <f t="shared" si="84"/>
        <v>8.9636994134420622E-3</v>
      </c>
    </row>
    <row r="667" spans="1:17">
      <c r="A667" s="9">
        <f t="shared" si="83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78"/>
        <v>1474.5</v>
      </c>
      <c r="G667" s="8"/>
      <c r="H667" s="8"/>
      <c r="I667" s="8">
        <v>32</v>
      </c>
      <c r="J667" s="11">
        <v>5.1232788984950364E-3</v>
      </c>
      <c r="K667" s="18">
        <f t="shared" si="79"/>
        <v>11.625385846942043</v>
      </c>
      <c r="L667" s="10">
        <f t="shared" si="80"/>
        <v>4.2746543759205897</v>
      </c>
      <c r="M667" s="10">
        <v>4.490758885686839</v>
      </c>
      <c r="N667" s="10">
        <v>1.2547422350304194</v>
      </c>
      <c r="O667" s="201">
        <f t="shared" si="81"/>
        <v>1.2547422350304194</v>
      </c>
      <c r="P667" s="10">
        <f t="shared" si="82"/>
        <v>21.645541343579893</v>
      </c>
      <c r="Q667" s="11">
        <f t="shared" si="84"/>
        <v>1.467991952769067E-2</v>
      </c>
    </row>
    <row r="668" spans="1:17">
      <c r="A668" s="9">
        <f t="shared" si="83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78"/>
        <v>3142.9</v>
      </c>
      <c r="G668" s="8"/>
      <c r="H668" s="8"/>
      <c r="I668" s="8">
        <v>76</v>
      </c>
      <c r="J668" s="11">
        <v>1.2167787383925712E-2</v>
      </c>
      <c r="K668" s="18">
        <f t="shared" si="79"/>
        <v>27.610291386487351</v>
      </c>
      <c r="L668" s="10">
        <f t="shared" si="80"/>
        <v>10.152304142811399</v>
      </c>
      <c r="M668" s="10">
        <v>10.665552353506243</v>
      </c>
      <c r="N668" s="10">
        <v>2.9800128081972459</v>
      </c>
      <c r="O668" s="201">
        <f t="shared" si="81"/>
        <v>2.9800128081972459</v>
      </c>
      <c r="P668" s="10">
        <f t="shared" si="82"/>
        <v>51.408160691002237</v>
      </c>
      <c r="Q668" s="11">
        <f t="shared" si="84"/>
        <v>1.635691898915086E-2</v>
      </c>
    </row>
    <row r="669" spans="1:17">
      <c r="A669" s="9">
        <f t="shared" si="83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78"/>
        <v>3236.6000000000004</v>
      </c>
      <c r="G669" s="8"/>
      <c r="H669" s="8"/>
      <c r="I669" s="8">
        <v>80</v>
      </c>
      <c r="J669" s="11">
        <v>1.2808197246237591E-2</v>
      </c>
      <c r="K669" s="18">
        <f t="shared" si="79"/>
        <v>29.063464617355105</v>
      </c>
      <c r="L669" s="10">
        <f t="shared" si="80"/>
        <v>10.686635939801473</v>
      </c>
      <c r="M669" s="10">
        <v>11.226897214217098</v>
      </c>
      <c r="N669" s="10">
        <v>3.1368555875760484</v>
      </c>
      <c r="O669" s="201">
        <f t="shared" si="81"/>
        <v>3.1368555875760484</v>
      </c>
      <c r="P669" s="10">
        <f t="shared" si="82"/>
        <v>54.113853358949726</v>
      </c>
      <c r="Q669" s="11">
        <f t="shared" si="84"/>
        <v>1.6719351590851424E-2</v>
      </c>
    </row>
    <row r="670" spans="1:17">
      <c r="A670" s="9">
        <f t="shared" si="83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78"/>
        <v>3226.9</v>
      </c>
      <c r="G670" s="8"/>
      <c r="H670" s="8"/>
      <c r="I670" s="8">
        <v>80</v>
      </c>
      <c r="J670" s="11">
        <v>1.2808197246237591E-2</v>
      </c>
      <c r="K670" s="18">
        <f t="shared" si="79"/>
        <v>29.063464617355105</v>
      </c>
      <c r="L670" s="10">
        <f t="shared" si="80"/>
        <v>10.686635939801473</v>
      </c>
      <c r="M670" s="10">
        <v>11.226897214217098</v>
      </c>
      <c r="N670" s="10">
        <v>3.1368555875760484</v>
      </c>
      <c r="O670" s="201">
        <f t="shared" si="81"/>
        <v>3.1368555875760484</v>
      </c>
      <c r="P670" s="10">
        <f t="shared" si="82"/>
        <v>54.113853358949726</v>
      </c>
      <c r="Q670" s="11">
        <f t="shared" si="84"/>
        <v>1.6769609643605233E-2</v>
      </c>
    </row>
    <row r="671" spans="1:17">
      <c r="A671" s="9">
        <f t="shared" si="83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78"/>
        <v>4204.75</v>
      </c>
      <c r="G671" s="8"/>
      <c r="H671" s="8"/>
      <c r="I671" s="8">
        <v>72</v>
      </c>
      <c r="J671" s="11">
        <v>1.1527377521613832E-2</v>
      </c>
      <c r="K671" s="18">
        <f t="shared" si="79"/>
        <v>26.157118155619596</v>
      </c>
      <c r="L671" s="10">
        <f t="shared" si="80"/>
        <v>9.6179723458213253</v>
      </c>
      <c r="M671" s="10">
        <v>10.104207492795387</v>
      </c>
      <c r="N671" s="10">
        <v>2.8231700288184434</v>
      </c>
      <c r="O671" s="201">
        <f t="shared" si="81"/>
        <v>2.8231700288184434</v>
      </c>
      <c r="P671" s="10">
        <f t="shared" si="82"/>
        <v>48.702468023054756</v>
      </c>
      <c r="Q671" s="11">
        <f t="shared" si="84"/>
        <v>1.1582726207992094E-2</v>
      </c>
    </row>
    <row r="672" spans="1:17">
      <c r="A672" s="9">
        <f t="shared" si="83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78"/>
        <v>1489.2</v>
      </c>
      <c r="G672" s="8"/>
      <c r="H672" s="8"/>
      <c r="I672" s="8">
        <v>32</v>
      </c>
      <c r="J672" s="11">
        <v>5.1232788984950364E-3</v>
      </c>
      <c r="K672" s="18">
        <f t="shared" si="79"/>
        <v>11.625385846942043</v>
      </c>
      <c r="L672" s="10">
        <f t="shared" si="80"/>
        <v>4.2746543759205897</v>
      </c>
      <c r="M672" s="10">
        <v>4.490758885686839</v>
      </c>
      <c r="N672" s="10">
        <v>1.2547422350304194</v>
      </c>
      <c r="O672" s="201">
        <f t="shared" si="81"/>
        <v>1.2547422350304194</v>
      </c>
      <c r="P672" s="10">
        <f t="shared" si="82"/>
        <v>21.645541343579893</v>
      </c>
      <c r="Q672" s="11">
        <f t="shared" si="84"/>
        <v>1.4535012989242474E-2</v>
      </c>
    </row>
    <row r="673" spans="1:17">
      <c r="A673" s="9">
        <f t="shared" si="83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78"/>
        <v>4047.96</v>
      </c>
      <c r="G673" s="8"/>
      <c r="H673" s="8"/>
      <c r="I673" s="8">
        <v>71</v>
      </c>
      <c r="J673" s="11">
        <v>1.1367275056035861E-2</v>
      </c>
      <c r="K673" s="18">
        <f t="shared" si="79"/>
        <v>25.793824847902656</v>
      </c>
      <c r="L673" s="10">
        <f t="shared" si="80"/>
        <v>9.4843893965738069</v>
      </c>
      <c r="M673" s="10">
        <v>9.9638712776176739</v>
      </c>
      <c r="N673" s="10">
        <v>2.7839593339737427</v>
      </c>
      <c r="O673" s="201">
        <f t="shared" si="81"/>
        <v>2.7839593339737427</v>
      </c>
      <c r="P673" s="10">
        <f t="shared" si="82"/>
        <v>48.02604485606787</v>
      </c>
      <c r="Q673" s="11">
        <f t="shared" si="84"/>
        <v>1.1864258751585458E-2</v>
      </c>
    </row>
    <row r="674" spans="1:17">
      <c r="A674" s="9">
        <f t="shared" si="83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78"/>
        <v>308</v>
      </c>
      <c r="G674" s="8"/>
      <c r="H674" s="8"/>
      <c r="I674" s="8">
        <v>8</v>
      </c>
      <c r="J674" s="11">
        <v>1.2808197246237591E-3</v>
      </c>
      <c r="K674" s="18">
        <f t="shared" si="79"/>
        <v>2.9063464617355108</v>
      </c>
      <c r="L674" s="10">
        <f t="shared" si="80"/>
        <v>1.0686635939801474</v>
      </c>
      <c r="M674" s="10">
        <v>1.1226897214217098</v>
      </c>
      <c r="N674" s="10">
        <v>0.31368555875760484</v>
      </c>
      <c r="O674" s="201">
        <f t="shared" si="81"/>
        <v>0.31368555875760484</v>
      </c>
      <c r="P674" s="10">
        <f t="shared" si="82"/>
        <v>5.4113853358949733</v>
      </c>
      <c r="Q674" s="11">
        <f t="shared" si="84"/>
        <v>1.7569432908749912E-2</v>
      </c>
    </row>
    <row r="675" spans="1:17">
      <c r="A675" s="9">
        <f t="shared" si="83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78"/>
        <v>157.54</v>
      </c>
      <c r="G675" s="8"/>
      <c r="H675" s="8"/>
      <c r="I675" s="8">
        <v>2</v>
      </c>
      <c r="J675" s="11">
        <v>3.2020493115593977E-4</v>
      </c>
      <c r="K675" s="18">
        <f t="shared" si="79"/>
        <v>0.7265866154338777</v>
      </c>
      <c r="L675" s="10">
        <f t="shared" si="80"/>
        <v>0.26716589849503686</v>
      </c>
      <c r="M675" s="10">
        <v>0.28067243035542744</v>
      </c>
      <c r="N675" s="10">
        <v>7.8421389689401211E-2</v>
      </c>
      <c r="O675" s="201">
        <f t="shared" si="81"/>
        <v>7.8421389689401211E-2</v>
      </c>
      <c r="P675" s="10">
        <f t="shared" si="82"/>
        <v>1.3528463339737433</v>
      </c>
      <c r="Q675" s="11">
        <f t="shared" si="84"/>
        <v>8.5873196265947912E-3</v>
      </c>
    </row>
    <row r="676" spans="1:17">
      <c r="A676" s="9">
        <f t="shared" si="83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78"/>
        <v>547.4</v>
      </c>
      <c r="G676" s="8"/>
      <c r="H676" s="8"/>
      <c r="I676" s="8">
        <v>12</v>
      </c>
      <c r="J676" s="11">
        <v>1.9212295869356385E-3</v>
      </c>
      <c r="K676" s="18">
        <f t="shared" si="79"/>
        <v>4.359519692603266</v>
      </c>
      <c r="L676" s="10">
        <f t="shared" si="80"/>
        <v>1.602995390970221</v>
      </c>
      <c r="M676" s="10">
        <v>1.6840345821325646</v>
      </c>
      <c r="N676" s="10">
        <v>0.47052833813640721</v>
      </c>
      <c r="O676" s="201">
        <f t="shared" si="81"/>
        <v>0.47052833813640721</v>
      </c>
      <c r="P676" s="10">
        <f t="shared" si="82"/>
        <v>8.1170780038424599</v>
      </c>
      <c r="Q676" s="11">
        <f t="shared" si="84"/>
        <v>1.4828421636540847E-2</v>
      </c>
    </row>
    <row r="677" spans="1:17">
      <c r="A677" s="9">
        <f t="shared" si="83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78"/>
        <v>307.3</v>
      </c>
      <c r="G677" s="8"/>
      <c r="H677" s="8"/>
      <c r="I677" s="8">
        <v>8</v>
      </c>
      <c r="J677" s="11">
        <v>1.2808197246237591E-3</v>
      </c>
      <c r="K677" s="18">
        <f t="shared" si="79"/>
        <v>2.9063464617355108</v>
      </c>
      <c r="L677" s="10">
        <f t="shared" si="80"/>
        <v>1.0686635939801474</v>
      </c>
      <c r="M677" s="10">
        <v>1.1226897214217098</v>
      </c>
      <c r="N677" s="10">
        <v>0.31368555875760484</v>
      </c>
      <c r="O677" s="201">
        <f t="shared" si="81"/>
        <v>0.31368555875760484</v>
      </c>
      <c r="P677" s="10">
        <f t="shared" si="82"/>
        <v>5.4113853358949733</v>
      </c>
      <c r="Q677" s="11">
        <f t="shared" si="84"/>
        <v>1.760945439601358E-2</v>
      </c>
    </row>
    <row r="678" spans="1:17">
      <c r="A678" s="9">
        <f t="shared" si="83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78"/>
        <v>137.69999999999999</v>
      </c>
      <c r="G678" s="8"/>
      <c r="H678" s="8"/>
      <c r="I678" s="8">
        <v>2</v>
      </c>
      <c r="J678" s="11">
        <v>3.2020493115593977E-4</v>
      </c>
      <c r="K678" s="18">
        <f t="shared" si="79"/>
        <v>0.7265866154338777</v>
      </c>
      <c r="L678" s="10">
        <f t="shared" si="80"/>
        <v>0.26716589849503686</v>
      </c>
      <c r="M678" s="10">
        <v>0.28067243035542744</v>
      </c>
      <c r="N678" s="10">
        <v>7.8421389689401211E-2</v>
      </c>
      <c r="O678" s="201">
        <f t="shared" si="81"/>
        <v>7.8421389689401211E-2</v>
      </c>
      <c r="P678" s="10">
        <f t="shared" si="82"/>
        <v>1.3528463339737433</v>
      </c>
      <c r="Q678" s="11">
        <f t="shared" si="84"/>
        <v>9.8245921130990805E-3</v>
      </c>
    </row>
    <row r="679" spans="1:17">
      <c r="A679" s="9">
        <f t="shared" si="83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78"/>
        <v>536.1</v>
      </c>
      <c r="G679" s="8"/>
      <c r="H679" s="8"/>
      <c r="I679" s="8">
        <v>12</v>
      </c>
      <c r="J679" s="11">
        <v>1.9212295869356385E-3</v>
      </c>
      <c r="K679" s="18">
        <f t="shared" si="79"/>
        <v>4.359519692603266</v>
      </c>
      <c r="L679" s="10">
        <f t="shared" si="80"/>
        <v>1.602995390970221</v>
      </c>
      <c r="M679" s="10">
        <v>1.6840345821325646</v>
      </c>
      <c r="N679" s="10">
        <v>0.47052833813640721</v>
      </c>
      <c r="O679" s="201">
        <f t="shared" si="81"/>
        <v>0.47052833813640721</v>
      </c>
      <c r="P679" s="10">
        <f t="shared" si="82"/>
        <v>8.1170780038424599</v>
      </c>
      <c r="Q679" s="11">
        <f t="shared" si="84"/>
        <v>1.5140977436751463E-2</v>
      </c>
    </row>
    <row r="680" spans="1:17">
      <c r="A680" s="9">
        <f t="shared" si="83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78"/>
        <v>4434.25</v>
      </c>
      <c r="G680" s="8"/>
      <c r="H680" s="8"/>
      <c r="I680" s="8">
        <v>98</v>
      </c>
      <c r="J680" s="11">
        <v>1.569004162664105E-2</v>
      </c>
      <c r="K680" s="18">
        <f t="shared" si="79"/>
        <v>35.602744156260009</v>
      </c>
      <c r="L680" s="10">
        <f t="shared" si="80"/>
        <v>13.091129026256807</v>
      </c>
      <c r="M680" s="10">
        <v>13.752949087415946</v>
      </c>
      <c r="N680" s="10">
        <v>3.8426480947806594</v>
      </c>
      <c r="O680" s="201">
        <f t="shared" si="81"/>
        <v>3.8426480947806594</v>
      </c>
      <c r="P680" s="10">
        <f t="shared" si="82"/>
        <v>66.289470364713424</v>
      </c>
      <c r="Q680" s="11">
        <f t="shared" si="84"/>
        <v>1.4949421066632107E-2</v>
      </c>
    </row>
    <row r="681" spans="1:17">
      <c r="A681" s="9">
        <f t="shared" si="83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78"/>
        <v>349</v>
      </c>
      <c r="G681" s="8"/>
      <c r="H681" s="8"/>
      <c r="I681" s="8">
        <v>8</v>
      </c>
      <c r="J681" s="11">
        <v>1.2808197246237591E-3</v>
      </c>
      <c r="K681" s="18">
        <f t="shared" si="79"/>
        <v>2.9063464617355108</v>
      </c>
      <c r="L681" s="10">
        <f t="shared" si="80"/>
        <v>1.0686635939801474</v>
      </c>
      <c r="M681" s="10">
        <v>1.1226897214217098</v>
      </c>
      <c r="N681" s="10">
        <v>0.31368555875760484</v>
      </c>
      <c r="O681" s="201">
        <f t="shared" si="81"/>
        <v>0.31368555875760484</v>
      </c>
      <c r="P681" s="10">
        <f t="shared" si="82"/>
        <v>5.4113853358949733</v>
      </c>
      <c r="Q681" s="11">
        <f t="shared" si="84"/>
        <v>1.5505402108581586E-2</v>
      </c>
    </row>
    <row r="682" spans="1:17">
      <c r="A682" s="9">
        <f t="shared" si="83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78"/>
        <v>406.5</v>
      </c>
      <c r="G682" s="8"/>
      <c r="H682" s="8"/>
      <c r="I682" s="8">
        <v>8</v>
      </c>
      <c r="J682" s="11">
        <v>1.2808197246237591E-3</v>
      </c>
      <c r="K682" s="18">
        <f t="shared" si="79"/>
        <v>2.9063464617355108</v>
      </c>
      <c r="L682" s="10">
        <f t="shared" si="80"/>
        <v>1.0686635939801474</v>
      </c>
      <c r="M682" s="10">
        <v>1.1226897214217098</v>
      </c>
      <c r="N682" s="10">
        <v>0.31368555875760484</v>
      </c>
      <c r="O682" s="201">
        <f t="shared" si="81"/>
        <v>0.31368555875760484</v>
      </c>
      <c r="P682" s="10">
        <f t="shared" si="82"/>
        <v>5.4113853358949733</v>
      </c>
      <c r="Q682" s="11">
        <f t="shared" si="84"/>
        <v>1.3312141047712112E-2</v>
      </c>
    </row>
    <row r="683" spans="1:17">
      <c r="A683" s="9">
        <f t="shared" si="83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78"/>
        <v>404.1</v>
      </c>
      <c r="G683" s="8"/>
      <c r="H683" s="8"/>
      <c r="I683" s="8">
        <v>8</v>
      </c>
      <c r="J683" s="11">
        <v>1.2808197246237591E-3</v>
      </c>
      <c r="K683" s="18">
        <f t="shared" si="79"/>
        <v>2.9063464617355108</v>
      </c>
      <c r="L683" s="10">
        <f t="shared" si="80"/>
        <v>1.0686635939801474</v>
      </c>
      <c r="M683" s="10">
        <v>1.1226897214217098</v>
      </c>
      <c r="N683" s="10">
        <v>0.31368555875760484</v>
      </c>
      <c r="O683" s="201">
        <f t="shared" si="81"/>
        <v>0.31368555875760484</v>
      </c>
      <c r="P683" s="10">
        <f t="shared" si="82"/>
        <v>5.4113853358949733</v>
      </c>
      <c r="Q683" s="11">
        <f t="shared" si="84"/>
        <v>1.3391203503823244E-2</v>
      </c>
    </row>
    <row r="684" spans="1:17">
      <c r="A684" s="9">
        <f t="shared" si="83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78"/>
        <v>408.5</v>
      </c>
      <c r="G684" s="8"/>
      <c r="H684" s="8"/>
      <c r="I684" s="8">
        <v>8</v>
      </c>
      <c r="J684" s="11">
        <v>1.2808197246237591E-3</v>
      </c>
      <c r="K684" s="18">
        <f t="shared" si="79"/>
        <v>2.9063464617355108</v>
      </c>
      <c r="L684" s="10">
        <f t="shared" si="80"/>
        <v>1.0686635939801474</v>
      </c>
      <c r="M684" s="10">
        <v>1.1226897214217098</v>
      </c>
      <c r="N684" s="10">
        <v>0.31368555875760484</v>
      </c>
      <c r="O684" s="201">
        <f t="shared" si="81"/>
        <v>0.31368555875760484</v>
      </c>
      <c r="P684" s="10">
        <f t="shared" si="82"/>
        <v>5.4113853358949733</v>
      </c>
      <c r="Q684" s="11">
        <f t="shared" si="84"/>
        <v>1.3246965326548283E-2</v>
      </c>
    </row>
    <row r="685" spans="1:17">
      <c r="A685" s="9">
        <f t="shared" si="83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78"/>
        <v>1814.6</v>
      </c>
      <c r="G685" s="8"/>
      <c r="H685" s="8"/>
      <c r="I685" s="8">
        <v>40</v>
      </c>
      <c r="J685" s="11">
        <v>6.4040986231187957E-3</v>
      </c>
      <c r="K685" s="18">
        <f t="shared" si="79"/>
        <v>14.531732308677553</v>
      </c>
      <c r="L685" s="10">
        <f t="shared" si="80"/>
        <v>5.3433179699007365</v>
      </c>
      <c r="M685" s="10">
        <v>5.6134486071085492</v>
      </c>
      <c r="N685" s="10">
        <v>1.5684277937880242</v>
      </c>
      <c r="O685" s="201">
        <f t="shared" si="81"/>
        <v>1.5684277937880242</v>
      </c>
      <c r="P685" s="10">
        <f t="shared" si="82"/>
        <v>27.056926679474863</v>
      </c>
      <c r="Q685" s="11">
        <f t="shared" si="84"/>
        <v>1.4910683720640838E-2</v>
      </c>
    </row>
    <row r="686" spans="1:17">
      <c r="A686" s="9">
        <f t="shared" si="83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78"/>
        <v>358.3</v>
      </c>
      <c r="G686" s="8"/>
      <c r="H686" s="8"/>
      <c r="I686" s="8">
        <v>8</v>
      </c>
      <c r="J686" s="11">
        <v>1.2808197246237591E-3</v>
      </c>
      <c r="K686" s="18">
        <f t="shared" si="79"/>
        <v>2.9063464617355108</v>
      </c>
      <c r="L686" s="10">
        <f t="shared" si="80"/>
        <v>1.0686635939801474</v>
      </c>
      <c r="M686" s="10">
        <v>1.1226897214217098</v>
      </c>
      <c r="N686" s="10">
        <v>0.31368555875760484</v>
      </c>
      <c r="O686" s="201">
        <f t="shared" si="81"/>
        <v>0.31368555875760484</v>
      </c>
      <c r="P686" s="10">
        <f t="shared" si="82"/>
        <v>5.4113853358949733</v>
      </c>
      <c r="Q686" s="11">
        <f t="shared" si="84"/>
        <v>1.5102945397418289E-2</v>
      </c>
    </row>
    <row r="687" spans="1:17">
      <c r="A687" s="9">
        <f t="shared" si="83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78"/>
        <v>341</v>
      </c>
      <c r="G687" s="8"/>
      <c r="H687" s="8"/>
      <c r="I687" s="8">
        <v>8</v>
      </c>
      <c r="J687" s="11">
        <v>1.2808197246237591E-3</v>
      </c>
      <c r="K687" s="18">
        <f t="shared" si="79"/>
        <v>2.9063464617355108</v>
      </c>
      <c r="L687" s="10">
        <f t="shared" si="80"/>
        <v>1.0686635939801474</v>
      </c>
      <c r="M687" s="10">
        <v>1.1226897214217098</v>
      </c>
      <c r="N687" s="10">
        <v>0.31368555875760484</v>
      </c>
      <c r="O687" s="201">
        <f t="shared" si="81"/>
        <v>0.31368555875760484</v>
      </c>
      <c r="P687" s="10">
        <f t="shared" si="82"/>
        <v>5.4113853358949733</v>
      </c>
      <c r="Q687" s="11">
        <f t="shared" si="84"/>
        <v>1.5869165207903147E-2</v>
      </c>
    </row>
    <row r="688" spans="1:17">
      <c r="A688" s="9">
        <f t="shared" si="83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78"/>
        <v>2259.8000000000002</v>
      </c>
      <c r="G688" s="8"/>
      <c r="H688" s="8"/>
      <c r="I688" s="8">
        <v>36</v>
      </c>
      <c r="J688" s="11">
        <v>5.763688760806916E-3</v>
      </c>
      <c r="K688" s="18">
        <f t="shared" si="79"/>
        <v>13.078559077809798</v>
      </c>
      <c r="L688" s="10">
        <f t="shared" si="80"/>
        <v>4.8089861729106627</v>
      </c>
      <c r="M688" s="10">
        <v>5.0521037463976937</v>
      </c>
      <c r="N688" s="10">
        <v>1.4115850144092217</v>
      </c>
      <c r="O688" s="201">
        <f t="shared" si="81"/>
        <v>1.4115850144092217</v>
      </c>
      <c r="P688" s="10">
        <f t="shared" si="82"/>
        <v>24.351234011527378</v>
      </c>
      <c r="Q688" s="11">
        <f t="shared" si="84"/>
        <v>1.0775835919783776E-2</v>
      </c>
    </row>
    <row r="689" spans="1:17">
      <c r="A689" s="9">
        <f t="shared" si="83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78"/>
        <v>383.21</v>
      </c>
      <c r="G689" s="8"/>
      <c r="H689" s="8"/>
      <c r="I689" s="8">
        <v>8</v>
      </c>
      <c r="J689" s="11">
        <v>1.2808197246237591E-3</v>
      </c>
      <c r="K689" s="18">
        <f t="shared" si="79"/>
        <v>2.9063464617355108</v>
      </c>
      <c r="L689" s="10">
        <f t="shared" si="80"/>
        <v>1.0686635939801474</v>
      </c>
      <c r="M689" s="10">
        <v>1.1226897214217098</v>
      </c>
      <c r="N689" s="10">
        <v>0.31368555875760484</v>
      </c>
      <c r="O689" s="201">
        <f t="shared" si="81"/>
        <v>0.31368555875760484</v>
      </c>
      <c r="P689" s="10">
        <f t="shared" si="82"/>
        <v>5.4113853358949733</v>
      </c>
      <c r="Q689" s="11">
        <f t="shared" si="84"/>
        <v>1.4121200740833938E-2</v>
      </c>
    </row>
    <row r="690" spans="1:17">
      <c r="A690" s="9">
        <f t="shared" si="83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78"/>
        <v>122.4</v>
      </c>
      <c r="G690" s="8"/>
      <c r="H690" s="8"/>
      <c r="I690" s="8">
        <v>3</v>
      </c>
      <c r="J690" s="11">
        <v>4.8030739673390963E-4</v>
      </c>
      <c r="K690" s="18">
        <f t="shared" si="79"/>
        <v>1.0898799231508165</v>
      </c>
      <c r="L690" s="10">
        <f t="shared" si="80"/>
        <v>0.40074884774255526</v>
      </c>
      <c r="M690" s="10">
        <v>0.42100864553314116</v>
      </c>
      <c r="N690" s="10">
        <v>0.1176320845341018</v>
      </c>
      <c r="O690" s="201">
        <f t="shared" si="81"/>
        <v>0.1176320845341018</v>
      </c>
      <c r="P690" s="10">
        <f t="shared" si="82"/>
        <v>2.029269500960615</v>
      </c>
      <c r="Q690" s="11">
        <f t="shared" si="84"/>
        <v>1.6578999190854697E-2</v>
      </c>
    </row>
    <row r="691" spans="1:17">
      <c r="A691" s="9">
        <f t="shared" si="83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78"/>
        <v>186.3</v>
      </c>
      <c r="G691" s="8"/>
      <c r="H691" s="8"/>
      <c r="I691" s="8">
        <v>4</v>
      </c>
      <c r="J691" s="11">
        <v>6.4040986231187955E-4</v>
      </c>
      <c r="K691" s="18">
        <f t="shared" si="79"/>
        <v>1.4531732308677554</v>
      </c>
      <c r="L691" s="10">
        <f t="shared" si="80"/>
        <v>0.53433179699007372</v>
      </c>
      <c r="M691" s="10">
        <v>0.56134486071085488</v>
      </c>
      <c r="N691" s="10">
        <v>0.15684277937880242</v>
      </c>
      <c r="O691" s="201">
        <f t="shared" si="81"/>
        <v>0.15684277937880242</v>
      </c>
      <c r="P691" s="10">
        <f t="shared" si="82"/>
        <v>2.7056926679474866</v>
      </c>
      <c r="Q691" s="11">
        <f t="shared" si="84"/>
        <v>1.4523310080233422E-2</v>
      </c>
    </row>
    <row r="692" spans="1:17">
      <c r="A692" s="9">
        <f t="shared" si="83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78"/>
        <v>989.04</v>
      </c>
      <c r="G692" s="8"/>
      <c r="H692" s="8"/>
      <c r="I692" s="8">
        <v>24</v>
      </c>
      <c r="J692" s="11">
        <v>3.8424591738712771E-3</v>
      </c>
      <c r="K692" s="18">
        <f t="shared" si="79"/>
        <v>8.719039385206532</v>
      </c>
      <c r="L692" s="10">
        <f t="shared" si="80"/>
        <v>3.2059907819404421</v>
      </c>
      <c r="M692" s="10">
        <v>3.3680691642651293</v>
      </c>
      <c r="N692" s="10">
        <v>0.94105667627281442</v>
      </c>
      <c r="O692" s="201">
        <f t="shared" si="81"/>
        <v>0.94105667627281442</v>
      </c>
      <c r="P692" s="10">
        <f t="shared" si="82"/>
        <v>16.23415600768492</v>
      </c>
      <c r="Q692" s="11">
        <f t="shared" si="84"/>
        <v>1.6414054039962912E-2</v>
      </c>
    </row>
    <row r="693" spans="1:17">
      <c r="A693" s="9">
        <f t="shared" si="83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78"/>
        <v>336.3</v>
      </c>
      <c r="G693" s="8"/>
      <c r="H693" s="8"/>
      <c r="I693" s="8">
        <v>8</v>
      </c>
      <c r="J693" s="11">
        <v>1.2808197246237591E-3</v>
      </c>
      <c r="K693" s="18">
        <f t="shared" si="79"/>
        <v>2.9063464617355108</v>
      </c>
      <c r="L693" s="10">
        <f t="shared" si="80"/>
        <v>1.0686635939801474</v>
      </c>
      <c r="M693" s="10">
        <v>1.1226897214217098</v>
      </c>
      <c r="N693" s="10">
        <v>0.31368555875760484</v>
      </c>
      <c r="O693" s="201">
        <f t="shared" si="81"/>
        <v>0.31368555875760484</v>
      </c>
      <c r="P693" s="10">
        <f t="shared" si="82"/>
        <v>5.4113853358949733</v>
      </c>
      <c r="Q693" s="11">
        <f t="shared" si="84"/>
        <v>1.6090946583095369E-2</v>
      </c>
    </row>
    <row r="694" spans="1:17">
      <c r="A694" s="9">
        <f t="shared" si="83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78"/>
        <v>990</v>
      </c>
      <c r="G694" s="8"/>
      <c r="H694" s="8"/>
      <c r="I694" s="8">
        <v>24</v>
      </c>
      <c r="J694" s="11">
        <v>3.8424591738712771E-3</v>
      </c>
      <c r="K694" s="18">
        <f t="shared" si="79"/>
        <v>8.719039385206532</v>
      </c>
      <c r="L694" s="10">
        <f t="shared" si="80"/>
        <v>3.2059907819404421</v>
      </c>
      <c r="M694" s="10">
        <v>3.3680691642651293</v>
      </c>
      <c r="N694" s="10">
        <v>0.94105667627281442</v>
      </c>
      <c r="O694" s="201">
        <f t="shared" si="81"/>
        <v>0.94105667627281442</v>
      </c>
      <c r="P694" s="10">
        <f t="shared" si="82"/>
        <v>16.23415600768492</v>
      </c>
      <c r="Q694" s="11">
        <f t="shared" si="84"/>
        <v>1.6398137381499919E-2</v>
      </c>
    </row>
    <row r="695" spans="1:17">
      <c r="A695" s="9">
        <f t="shared" si="83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78"/>
        <v>329.6</v>
      </c>
      <c r="G695" s="8"/>
      <c r="H695" s="8"/>
      <c r="I695" s="8">
        <v>8</v>
      </c>
      <c r="J695" s="11">
        <v>1.2808197246237591E-3</v>
      </c>
      <c r="K695" s="18">
        <f t="shared" si="79"/>
        <v>2.9063464617355108</v>
      </c>
      <c r="L695" s="10">
        <f t="shared" si="80"/>
        <v>1.0686635939801474</v>
      </c>
      <c r="M695" s="10">
        <v>1.1226897214217098</v>
      </c>
      <c r="N695" s="10">
        <v>0.31368555875760484</v>
      </c>
      <c r="O695" s="201">
        <f t="shared" si="81"/>
        <v>0.31368555875760484</v>
      </c>
      <c r="P695" s="10">
        <f t="shared" si="82"/>
        <v>5.4113853358949733</v>
      </c>
      <c r="Q695" s="11">
        <f t="shared" si="84"/>
        <v>1.6418038033661934E-2</v>
      </c>
    </row>
    <row r="696" spans="1:17">
      <c r="A696" s="9">
        <f t="shared" si="83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78"/>
        <v>564.20000000000005</v>
      </c>
      <c r="G696" s="8"/>
      <c r="H696" s="8"/>
      <c r="I696" s="8">
        <v>12</v>
      </c>
      <c r="J696" s="11">
        <v>1.9212295869356385E-3</v>
      </c>
      <c r="K696" s="18">
        <f t="shared" si="79"/>
        <v>4.359519692603266</v>
      </c>
      <c r="L696" s="10">
        <f t="shared" si="80"/>
        <v>1.602995390970221</v>
      </c>
      <c r="M696" s="10">
        <v>1.6840345821325646</v>
      </c>
      <c r="N696" s="10">
        <v>0.47052833813640721</v>
      </c>
      <c r="O696" s="201">
        <f t="shared" si="81"/>
        <v>0.47052833813640721</v>
      </c>
      <c r="P696" s="10">
        <f t="shared" si="82"/>
        <v>8.1170780038424599</v>
      </c>
      <c r="Q696" s="11">
        <f t="shared" si="84"/>
        <v>1.4386880545626479E-2</v>
      </c>
    </row>
    <row r="697" spans="1:17">
      <c r="A697" s="9">
        <f t="shared" si="83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78"/>
        <v>123.2</v>
      </c>
      <c r="G697" s="8"/>
      <c r="H697" s="8"/>
      <c r="I697" s="8">
        <v>4</v>
      </c>
      <c r="J697" s="11">
        <v>6.4040986231187955E-4</v>
      </c>
      <c r="K697" s="18">
        <f t="shared" si="79"/>
        <v>1.4531732308677554</v>
      </c>
      <c r="L697" s="10">
        <f t="shared" si="80"/>
        <v>0.53433179699007372</v>
      </c>
      <c r="M697" s="10">
        <v>0.56134486071085488</v>
      </c>
      <c r="N697" s="10">
        <v>0.15684277937880242</v>
      </c>
      <c r="O697" s="201">
        <f t="shared" si="81"/>
        <v>0.15684277937880242</v>
      </c>
      <c r="P697" s="10">
        <f t="shared" si="82"/>
        <v>2.7056926679474866</v>
      </c>
      <c r="Q697" s="11">
        <f t="shared" si="84"/>
        <v>2.1961791135937391E-2</v>
      </c>
    </row>
    <row r="698" spans="1:17">
      <c r="A698" s="9">
        <f t="shared" si="83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78"/>
        <v>325.3</v>
      </c>
      <c r="G698" s="8"/>
      <c r="H698" s="8"/>
      <c r="I698" s="8">
        <v>8</v>
      </c>
      <c r="J698" s="11">
        <v>1.2808197246237591E-3</v>
      </c>
      <c r="K698" s="18">
        <f t="shared" si="79"/>
        <v>2.9063464617355108</v>
      </c>
      <c r="L698" s="10">
        <f t="shared" si="80"/>
        <v>1.0686635939801474</v>
      </c>
      <c r="M698" s="10">
        <v>1.1226897214217098</v>
      </c>
      <c r="N698" s="10">
        <v>0.31368555875760484</v>
      </c>
      <c r="O698" s="201">
        <f t="shared" si="81"/>
        <v>0.31368555875760484</v>
      </c>
      <c r="P698" s="10">
        <f t="shared" ref="P698:P763" si="85">K698+L698+M698+O698</f>
        <v>5.4113853358949733</v>
      </c>
      <c r="Q698" s="11">
        <f t="shared" si="84"/>
        <v>1.6635060977236313E-2</v>
      </c>
    </row>
    <row r="699" spans="1:17">
      <c r="A699" s="9">
        <f t="shared" si="83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si="78"/>
        <v>314.2</v>
      </c>
      <c r="G699" s="8"/>
      <c r="H699" s="8"/>
      <c r="I699" s="8">
        <v>8</v>
      </c>
      <c r="J699" s="11">
        <v>1.2808197246237591E-3</v>
      </c>
      <c r="K699" s="18">
        <f t="shared" si="79"/>
        <v>2.9063464617355108</v>
      </c>
      <c r="L699" s="10">
        <f t="shared" ref="L699:L764" si="86">K699*0.3677</f>
        <v>1.0686635939801474</v>
      </c>
      <c r="M699" s="10">
        <v>1.1226897214217098</v>
      </c>
      <c r="N699" s="10">
        <v>0.31368555875760484</v>
      </c>
      <c r="O699" s="201">
        <f t="shared" si="81"/>
        <v>0.31368555875760484</v>
      </c>
      <c r="P699" s="10">
        <f t="shared" si="85"/>
        <v>5.4113853358949733</v>
      </c>
      <c r="Q699" s="11">
        <f t="shared" si="84"/>
        <v>1.722274136185542E-2</v>
      </c>
    </row>
    <row r="700" spans="1:17">
      <c r="A700" s="9">
        <f t="shared" si="83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ref="F700:F737" si="87">C700+D700+E700</f>
        <v>418.8</v>
      </c>
      <c r="G700" s="8"/>
      <c r="H700" s="8"/>
      <c r="I700" s="8">
        <v>8</v>
      </c>
      <c r="J700" s="11">
        <v>1.2808197246237591E-3</v>
      </c>
      <c r="K700" s="18">
        <f t="shared" si="79"/>
        <v>2.9063464617355108</v>
      </c>
      <c r="L700" s="10">
        <f t="shared" si="86"/>
        <v>1.0686635939801474</v>
      </c>
      <c r="M700" s="10">
        <v>1.1226897214217098</v>
      </c>
      <c r="N700" s="10">
        <v>0.31368555875760484</v>
      </c>
      <c r="O700" s="201">
        <f t="shared" si="81"/>
        <v>0.31368555875760484</v>
      </c>
      <c r="P700" s="10">
        <f t="shared" si="85"/>
        <v>5.4113853358949733</v>
      </c>
      <c r="Q700" s="11">
        <f t="shared" si="84"/>
        <v>1.2921168423817988E-2</v>
      </c>
    </row>
    <row r="701" spans="1:17">
      <c r="A701" s="9">
        <f t="shared" si="83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si="87"/>
        <v>435.7</v>
      </c>
      <c r="G701" s="8"/>
      <c r="H701" s="8"/>
      <c r="I701" s="8">
        <v>8</v>
      </c>
      <c r="J701" s="11">
        <v>1.2808197246237591E-3</v>
      </c>
      <c r="K701" s="18">
        <f t="shared" ref="K701:K764" si="88">J701*$K$2</f>
        <v>2.9063464617355108</v>
      </c>
      <c r="L701" s="10">
        <f t="shared" si="86"/>
        <v>1.0686635939801474</v>
      </c>
      <c r="M701" s="10">
        <v>1.1226897214217098</v>
      </c>
      <c r="N701" s="10">
        <v>0.31368555875760484</v>
      </c>
      <c r="O701" s="201">
        <f t="shared" ref="O701:O764" si="89">N701*$O$2</f>
        <v>0.31368555875760484</v>
      </c>
      <c r="P701" s="10">
        <f t="shared" si="85"/>
        <v>5.4113853358949733</v>
      </c>
      <c r="Q701" s="11">
        <f t="shared" si="84"/>
        <v>1.2419980114516808E-2</v>
      </c>
    </row>
    <row r="702" spans="1:17">
      <c r="A702" s="9">
        <f t="shared" ref="A702:A765" si="90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87"/>
        <v>416.2</v>
      </c>
      <c r="G702" s="8"/>
      <c r="H702" s="8"/>
      <c r="I702" s="8">
        <v>8</v>
      </c>
      <c r="J702" s="11">
        <v>1.2808197246237591E-3</v>
      </c>
      <c r="K702" s="18">
        <f t="shared" si="88"/>
        <v>2.9063464617355108</v>
      </c>
      <c r="L702" s="10">
        <f t="shared" si="86"/>
        <v>1.0686635939801474</v>
      </c>
      <c r="M702" s="10">
        <v>1.1226897214217098</v>
      </c>
      <c r="N702" s="10">
        <v>0.31368555875760484</v>
      </c>
      <c r="O702" s="201">
        <f t="shared" si="89"/>
        <v>0.31368555875760484</v>
      </c>
      <c r="P702" s="10">
        <f t="shared" si="85"/>
        <v>5.4113853358949733</v>
      </c>
      <c r="Q702" s="11">
        <f t="shared" ref="Q702:Q765" si="91">P702/F702</f>
        <v>1.3001886919497774E-2</v>
      </c>
    </row>
    <row r="703" spans="1:17">
      <c r="A703" s="9">
        <f t="shared" si="90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87"/>
        <v>4569.2</v>
      </c>
      <c r="G703" s="8"/>
      <c r="H703" s="8"/>
      <c r="I703" s="8">
        <v>112</v>
      </c>
      <c r="J703" s="11">
        <v>1.7931476144732627E-2</v>
      </c>
      <c r="K703" s="18">
        <f t="shared" si="88"/>
        <v>40.688850464297147</v>
      </c>
      <c r="L703" s="10">
        <f t="shared" si="86"/>
        <v>14.961290315722062</v>
      </c>
      <c r="M703" s="10">
        <v>15.717656099903936</v>
      </c>
      <c r="N703" s="10">
        <v>4.3915978226064674</v>
      </c>
      <c r="O703" s="201">
        <f t="shared" si="89"/>
        <v>4.3915978226064674</v>
      </c>
      <c r="P703" s="10">
        <f t="shared" si="85"/>
        <v>75.759394702529619</v>
      </c>
      <c r="Q703" s="11">
        <f t="shared" si="91"/>
        <v>1.6580450560826757E-2</v>
      </c>
    </row>
    <row r="704" spans="1:17">
      <c r="A704" s="9">
        <f t="shared" si="90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87"/>
        <v>310</v>
      </c>
      <c r="G704" s="8"/>
      <c r="H704" s="8"/>
      <c r="I704" s="8">
        <v>8</v>
      </c>
      <c r="J704" s="11">
        <v>1.2808197246237591E-3</v>
      </c>
      <c r="K704" s="18">
        <f t="shared" si="88"/>
        <v>2.9063464617355108</v>
      </c>
      <c r="L704" s="10">
        <f t="shared" si="86"/>
        <v>1.0686635939801474</v>
      </c>
      <c r="M704" s="10">
        <v>1.1226897214217098</v>
      </c>
      <c r="N704" s="10">
        <v>0.31368555875760484</v>
      </c>
      <c r="O704" s="201">
        <f t="shared" si="89"/>
        <v>0.31368555875760484</v>
      </c>
      <c r="P704" s="10">
        <f t="shared" si="85"/>
        <v>5.4113853358949733</v>
      </c>
      <c r="Q704" s="11">
        <f t="shared" si="91"/>
        <v>1.7456081728693462E-2</v>
      </c>
    </row>
    <row r="705" spans="1:17">
      <c r="A705" s="9">
        <f t="shared" si="90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87"/>
        <v>336.4</v>
      </c>
      <c r="G705" s="8"/>
      <c r="H705" s="8"/>
      <c r="I705" s="8">
        <v>8</v>
      </c>
      <c r="J705" s="11">
        <v>1.2808197246237591E-3</v>
      </c>
      <c r="K705" s="18">
        <f t="shared" si="88"/>
        <v>2.9063464617355108</v>
      </c>
      <c r="L705" s="10">
        <f t="shared" si="86"/>
        <v>1.0686635939801474</v>
      </c>
      <c r="M705" s="10">
        <v>1.1226897214217098</v>
      </c>
      <c r="N705" s="10">
        <v>0.31368555875760484</v>
      </c>
      <c r="O705" s="201">
        <f t="shared" si="89"/>
        <v>0.31368555875760484</v>
      </c>
      <c r="P705" s="10">
        <f t="shared" si="85"/>
        <v>5.4113853358949733</v>
      </c>
      <c r="Q705" s="11">
        <f t="shared" si="91"/>
        <v>1.6086163305276378E-2</v>
      </c>
    </row>
    <row r="706" spans="1:17">
      <c r="A706" s="9">
        <f t="shared" si="90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87"/>
        <v>133.69999999999999</v>
      </c>
      <c r="G706" s="8"/>
      <c r="H706" s="8"/>
      <c r="I706" s="8">
        <v>4</v>
      </c>
      <c r="J706" s="11">
        <v>6.4040986231187955E-4</v>
      </c>
      <c r="K706" s="18">
        <f t="shared" si="88"/>
        <v>1.4531732308677554</v>
      </c>
      <c r="L706" s="10">
        <f t="shared" si="86"/>
        <v>0.53433179699007372</v>
      </c>
      <c r="M706" s="10">
        <v>0.56134486071085488</v>
      </c>
      <c r="N706" s="10">
        <v>0.15684277937880242</v>
      </c>
      <c r="O706" s="201">
        <f t="shared" si="89"/>
        <v>0.15684277937880242</v>
      </c>
      <c r="P706" s="10">
        <f t="shared" si="85"/>
        <v>2.7056926679474866</v>
      </c>
      <c r="Q706" s="11">
        <f t="shared" si="91"/>
        <v>2.0237043140968487E-2</v>
      </c>
    </row>
    <row r="707" spans="1:17">
      <c r="A707" s="9">
        <f t="shared" si="90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87"/>
        <v>136.80000000000001</v>
      </c>
      <c r="G707" s="8"/>
      <c r="H707" s="8"/>
      <c r="I707" s="8">
        <v>4</v>
      </c>
      <c r="J707" s="11">
        <v>6.4040986231187955E-4</v>
      </c>
      <c r="K707" s="18">
        <f t="shared" si="88"/>
        <v>1.4531732308677554</v>
      </c>
      <c r="L707" s="10">
        <f t="shared" si="86"/>
        <v>0.53433179699007372</v>
      </c>
      <c r="M707" s="10">
        <v>0.56134486071085488</v>
      </c>
      <c r="N707" s="10">
        <v>0.15684277937880242</v>
      </c>
      <c r="O707" s="201">
        <f t="shared" si="89"/>
        <v>0.15684277937880242</v>
      </c>
      <c r="P707" s="10">
        <f t="shared" si="85"/>
        <v>2.7056926679474866</v>
      </c>
      <c r="Q707" s="11">
        <f t="shared" si="91"/>
        <v>1.9778455175054725E-2</v>
      </c>
    </row>
    <row r="708" spans="1:17">
      <c r="A708" s="9">
        <f t="shared" si="90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87"/>
        <v>136.80000000000001</v>
      </c>
      <c r="G708" s="8"/>
      <c r="H708" s="8"/>
      <c r="I708" s="8">
        <v>4</v>
      </c>
      <c r="J708" s="11">
        <v>6.4040986231187955E-4</v>
      </c>
      <c r="K708" s="18">
        <f t="shared" si="88"/>
        <v>1.4531732308677554</v>
      </c>
      <c r="L708" s="10">
        <f t="shared" si="86"/>
        <v>0.53433179699007372</v>
      </c>
      <c r="M708" s="10">
        <v>0.56134486071085488</v>
      </c>
      <c r="N708" s="10">
        <v>0.15684277937880242</v>
      </c>
      <c r="O708" s="201">
        <f t="shared" si="89"/>
        <v>0.15684277937880242</v>
      </c>
      <c r="P708" s="10">
        <f t="shared" si="85"/>
        <v>2.7056926679474866</v>
      </c>
      <c r="Q708" s="11">
        <f t="shared" si="91"/>
        <v>1.9778455175054725E-2</v>
      </c>
    </row>
    <row r="709" spans="1:17">
      <c r="A709" s="9">
        <f t="shared" si="90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87"/>
        <v>126.6</v>
      </c>
      <c r="G709" s="8"/>
      <c r="H709" s="8"/>
      <c r="I709" s="8">
        <v>4</v>
      </c>
      <c r="J709" s="11">
        <v>6.4040986231187955E-4</v>
      </c>
      <c r="K709" s="18">
        <f t="shared" si="88"/>
        <v>1.4531732308677554</v>
      </c>
      <c r="L709" s="10">
        <f t="shared" si="86"/>
        <v>0.53433179699007372</v>
      </c>
      <c r="M709" s="10">
        <v>0.56134486071085488</v>
      </c>
      <c r="N709" s="10">
        <v>0.15684277937880242</v>
      </c>
      <c r="O709" s="201">
        <f t="shared" si="89"/>
        <v>0.15684277937880242</v>
      </c>
      <c r="P709" s="10">
        <f t="shared" si="85"/>
        <v>2.7056926679474866</v>
      </c>
      <c r="Q709" s="11">
        <f t="shared" si="91"/>
        <v>2.1371979999585202E-2</v>
      </c>
    </row>
    <row r="710" spans="1:17">
      <c r="A710" s="9">
        <f t="shared" si="90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87"/>
        <v>360.6</v>
      </c>
      <c r="G710" s="8"/>
      <c r="H710" s="8"/>
      <c r="I710" s="8">
        <v>4</v>
      </c>
      <c r="J710" s="11">
        <v>6.4040986231187955E-4</v>
      </c>
      <c r="K710" s="18">
        <f t="shared" si="88"/>
        <v>1.4531732308677554</v>
      </c>
      <c r="L710" s="10">
        <f t="shared" si="86"/>
        <v>0.53433179699007372</v>
      </c>
      <c r="M710" s="10">
        <v>0.56134486071085488</v>
      </c>
      <c r="N710" s="10">
        <v>0.15684277937880242</v>
      </c>
      <c r="O710" s="201">
        <f t="shared" si="89"/>
        <v>0.15684277937880242</v>
      </c>
      <c r="P710" s="10">
        <f t="shared" si="85"/>
        <v>2.7056926679474866</v>
      </c>
      <c r="Q710" s="11">
        <f t="shared" si="91"/>
        <v>7.5033074540973004E-3</v>
      </c>
    </row>
    <row r="711" spans="1:17">
      <c r="A711" s="9">
        <f t="shared" si="90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87"/>
        <v>132.1</v>
      </c>
      <c r="G711" s="8"/>
      <c r="H711" s="8"/>
      <c r="I711" s="8">
        <v>4</v>
      </c>
      <c r="J711" s="11">
        <v>6.4040986231187955E-4</v>
      </c>
      <c r="K711" s="18">
        <f t="shared" si="88"/>
        <v>1.4531732308677554</v>
      </c>
      <c r="L711" s="10">
        <f t="shared" si="86"/>
        <v>0.53433179699007372</v>
      </c>
      <c r="M711" s="10">
        <v>0.56134486071085488</v>
      </c>
      <c r="N711" s="10">
        <v>0.15684277937880242</v>
      </c>
      <c r="O711" s="201">
        <f t="shared" si="89"/>
        <v>0.15684277937880242</v>
      </c>
      <c r="P711" s="10">
        <f t="shared" si="85"/>
        <v>2.7056926679474866</v>
      </c>
      <c r="Q711" s="11">
        <f t="shared" si="91"/>
        <v>2.0482154942827305E-2</v>
      </c>
    </row>
    <row r="712" spans="1:17">
      <c r="A712" s="9">
        <f t="shared" si="90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87"/>
        <v>381.1</v>
      </c>
      <c r="G712" s="8"/>
      <c r="H712" s="8"/>
      <c r="I712" s="8">
        <v>7</v>
      </c>
      <c r="J712" s="11">
        <v>1.1207172590457892E-3</v>
      </c>
      <c r="K712" s="18">
        <f t="shared" si="88"/>
        <v>2.5430531540185717</v>
      </c>
      <c r="L712" s="10">
        <f t="shared" si="86"/>
        <v>0.93508064473262886</v>
      </c>
      <c r="M712" s="10">
        <v>0.98235350624399598</v>
      </c>
      <c r="N712" s="10">
        <v>0.27447486391290421</v>
      </c>
      <c r="O712" s="201">
        <f t="shared" si="89"/>
        <v>0.27447486391290421</v>
      </c>
      <c r="P712" s="10">
        <f t="shared" si="85"/>
        <v>4.7349621689081012</v>
      </c>
      <c r="Q712" s="11">
        <f t="shared" si="91"/>
        <v>1.2424461214663084E-2</v>
      </c>
    </row>
    <row r="713" spans="1:17">
      <c r="A713" s="9">
        <f t="shared" si="90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87"/>
        <v>4362.6399999999994</v>
      </c>
      <c r="G713" s="8"/>
      <c r="H713" s="8"/>
      <c r="I713" s="8">
        <v>72</v>
      </c>
      <c r="J713" s="11">
        <v>1.1527377521613832E-2</v>
      </c>
      <c r="K713" s="18">
        <f t="shared" si="88"/>
        <v>26.157118155619596</v>
      </c>
      <c r="L713" s="10">
        <f t="shared" si="86"/>
        <v>9.6179723458213253</v>
      </c>
      <c r="M713" s="10">
        <v>10.104207492795387</v>
      </c>
      <c r="N713" s="10">
        <v>2.8231700288184434</v>
      </c>
      <c r="O713" s="201">
        <f t="shared" si="89"/>
        <v>2.8231700288184434</v>
      </c>
      <c r="P713" s="10">
        <f t="shared" si="85"/>
        <v>48.702468023054756</v>
      </c>
      <c r="Q713" s="11">
        <f t="shared" si="91"/>
        <v>1.1163531261588113E-2</v>
      </c>
    </row>
    <row r="714" spans="1:17">
      <c r="A714" s="9">
        <f t="shared" si="90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87"/>
        <v>33.4</v>
      </c>
      <c r="G714" s="8"/>
      <c r="H714" s="8"/>
      <c r="I714" s="8">
        <v>1</v>
      </c>
      <c r="J714" s="11">
        <v>1.6010246557796989E-4</v>
      </c>
      <c r="K714" s="18">
        <f t="shared" si="88"/>
        <v>0.36329330771693885</v>
      </c>
      <c r="L714" s="10">
        <f t="shared" si="86"/>
        <v>0.13358294924751843</v>
      </c>
      <c r="M714" s="10">
        <v>0.14033621517771372</v>
      </c>
      <c r="N714" s="10">
        <v>3.9210694844700605E-2</v>
      </c>
      <c r="O714" s="201">
        <f t="shared" si="89"/>
        <v>3.9210694844700605E-2</v>
      </c>
      <c r="P714" s="10">
        <f t="shared" si="85"/>
        <v>0.67642316698687166</v>
      </c>
      <c r="Q714" s="11">
        <f t="shared" si="91"/>
        <v>2.0252190628349452E-2</v>
      </c>
    </row>
    <row r="715" spans="1:17">
      <c r="A715" s="9">
        <f t="shared" si="90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87"/>
        <v>3952.23</v>
      </c>
      <c r="G715" s="8"/>
      <c r="H715" s="8"/>
      <c r="I715" s="8">
        <v>70</v>
      </c>
      <c r="J715" s="11">
        <v>1.1207172590457892E-2</v>
      </c>
      <c r="K715" s="18">
        <f t="shared" si="88"/>
        <v>25.430531540185719</v>
      </c>
      <c r="L715" s="10">
        <f t="shared" si="86"/>
        <v>9.3508064473262902</v>
      </c>
      <c r="M715" s="10">
        <v>9.8235350624399604</v>
      </c>
      <c r="N715" s="10">
        <v>2.7447486391290425</v>
      </c>
      <c r="O715" s="201">
        <f t="shared" si="89"/>
        <v>2.7447486391290425</v>
      </c>
      <c r="P715" s="10">
        <f t="shared" si="85"/>
        <v>47.349621689081012</v>
      </c>
      <c r="Q715" s="11">
        <f t="shared" si="91"/>
        <v>1.198048233252645E-2</v>
      </c>
    </row>
    <row r="716" spans="1:17">
      <c r="A716" s="9">
        <f t="shared" si="90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87"/>
        <v>83</v>
      </c>
      <c r="G716" s="8"/>
      <c r="H716" s="8"/>
      <c r="I716" s="8">
        <v>1</v>
      </c>
      <c r="J716" s="11">
        <v>1.6010246557796989E-4</v>
      </c>
      <c r="K716" s="18">
        <f t="shared" si="88"/>
        <v>0.36329330771693885</v>
      </c>
      <c r="L716" s="10">
        <f t="shared" si="86"/>
        <v>0.13358294924751843</v>
      </c>
      <c r="M716" s="10">
        <v>0.14033621517771372</v>
      </c>
      <c r="N716" s="10">
        <v>3.9210694844700605E-2</v>
      </c>
      <c r="O716" s="201">
        <f t="shared" si="89"/>
        <v>3.9210694844700605E-2</v>
      </c>
      <c r="P716" s="10">
        <f t="shared" si="85"/>
        <v>0.67642316698687166</v>
      </c>
      <c r="Q716" s="11">
        <f t="shared" si="91"/>
        <v>8.1496767106852015E-3</v>
      </c>
    </row>
    <row r="717" spans="1:17">
      <c r="A717" s="9">
        <f t="shared" si="90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87"/>
        <v>31.3</v>
      </c>
      <c r="G717" s="8"/>
      <c r="H717" s="8"/>
      <c r="I717" s="8">
        <v>1</v>
      </c>
      <c r="J717" s="11">
        <v>1.6010246557796989E-4</v>
      </c>
      <c r="K717" s="18">
        <f t="shared" si="88"/>
        <v>0.36329330771693885</v>
      </c>
      <c r="L717" s="10">
        <f t="shared" si="86"/>
        <v>0.13358294924751843</v>
      </c>
      <c r="M717" s="10">
        <v>0.14033621517771372</v>
      </c>
      <c r="N717" s="10">
        <v>3.9210694844700605E-2</v>
      </c>
      <c r="O717" s="201">
        <f t="shared" si="89"/>
        <v>3.9210694844700605E-2</v>
      </c>
      <c r="P717" s="10">
        <f t="shared" si="85"/>
        <v>0.67642316698687166</v>
      </c>
      <c r="Q717" s="11">
        <f t="shared" si="91"/>
        <v>2.1610963801497497E-2</v>
      </c>
    </row>
    <row r="718" spans="1:17">
      <c r="A718" s="9">
        <f t="shared" si="90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87"/>
        <v>120.4</v>
      </c>
      <c r="G718" s="8"/>
      <c r="H718" s="8"/>
      <c r="I718" s="8">
        <v>4</v>
      </c>
      <c r="J718" s="11">
        <v>6.4040986231187955E-4</v>
      </c>
      <c r="K718" s="18">
        <f t="shared" si="88"/>
        <v>1.4531732308677554</v>
      </c>
      <c r="L718" s="10">
        <f t="shared" si="86"/>
        <v>0.53433179699007372</v>
      </c>
      <c r="M718" s="10">
        <v>0.56134486071085488</v>
      </c>
      <c r="N718" s="10">
        <v>0.15684277937880242</v>
      </c>
      <c r="O718" s="201">
        <f t="shared" si="89"/>
        <v>0.15684277937880242</v>
      </c>
      <c r="P718" s="10">
        <f t="shared" si="85"/>
        <v>2.7056926679474866</v>
      </c>
      <c r="Q718" s="11">
        <f t="shared" si="91"/>
        <v>2.2472530464680122E-2</v>
      </c>
    </row>
    <row r="719" spans="1:17">
      <c r="A719" s="9">
        <f t="shared" si="90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87"/>
        <v>128.19999999999999</v>
      </c>
      <c r="G719" s="8"/>
      <c r="H719" s="8"/>
      <c r="I719" s="8">
        <v>4</v>
      </c>
      <c r="J719" s="11">
        <v>6.4040986231187955E-4</v>
      </c>
      <c r="K719" s="18">
        <f t="shared" si="88"/>
        <v>1.4531732308677554</v>
      </c>
      <c r="L719" s="10">
        <f t="shared" si="86"/>
        <v>0.53433179699007372</v>
      </c>
      <c r="M719" s="10">
        <v>0.56134486071085488</v>
      </c>
      <c r="N719" s="10">
        <v>0.15684277937880242</v>
      </c>
      <c r="O719" s="201">
        <f t="shared" si="89"/>
        <v>0.15684277937880242</v>
      </c>
      <c r="P719" s="10">
        <f t="shared" si="85"/>
        <v>2.7056926679474866</v>
      </c>
      <c r="Q719" s="11">
        <f t="shared" si="91"/>
        <v>2.1105247019871192E-2</v>
      </c>
    </row>
    <row r="720" spans="1:17">
      <c r="A720" s="9">
        <f t="shared" si="90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87"/>
        <v>121.8</v>
      </c>
      <c r="G720" s="8"/>
      <c r="H720" s="8"/>
      <c r="I720" s="8">
        <v>4</v>
      </c>
      <c r="J720" s="11">
        <v>6.4040986231187955E-4</v>
      </c>
      <c r="K720" s="18">
        <f t="shared" si="88"/>
        <v>1.4531732308677554</v>
      </c>
      <c r="L720" s="10">
        <f t="shared" si="86"/>
        <v>0.53433179699007372</v>
      </c>
      <c r="M720" s="10">
        <v>0.56134486071085488</v>
      </c>
      <c r="N720" s="10">
        <v>0.15684277937880242</v>
      </c>
      <c r="O720" s="201">
        <f t="shared" si="89"/>
        <v>0.15684277937880242</v>
      </c>
      <c r="P720" s="10">
        <f t="shared" si="85"/>
        <v>2.7056926679474866</v>
      </c>
      <c r="Q720" s="11">
        <f t="shared" si="91"/>
        <v>2.2214225516810234E-2</v>
      </c>
    </row>
    <row r="721" spans="1:17">
      <c r="A721" s="9">
        <f t="shared" si="90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87"/>
        <v>96.5</v>
      </c>
      <c r="G721" s="8"/>
      <c r="H721" s="8"/>
      <c r="I721" s="8">
        <v>3</v>
      </c>
      <c r="J721" s="11">
        <v>4.8030739673390963E-4</v>
      </c>
      <c r="K721" s="18">
        <f t="shared" si="88"/>
        <v>1.0898799231508165</v>
      </c>
      <c r="L721" s="10">
        <f t="shared" si="86"/>
        <v>0.40074884774255526</v>
      </c>
      <c r="M721" s="10">
        <v>0.42100864553314116</v>
      </c>
      <c r="N721" s="10">
        <v>0.1176320845341018</v>
      </c>
      <c r="O721" s="201">
        <f t="shared" si="89"/>
        <v>0.1176320845341018</v>
      </c>
      <c r="P721" s="10">
        <f t="shared" si="85"/>
        <v>2.029269500960615</v>
      </c>
      <c r="Q721" s="11">
        <f t="shared" si="91"/>
        <v>2.1028699491819843E-2</v>
      </c>
    </row>
    <row r="722" spans="1:17">
      <c r="A722" s="9">
        <f t="shared" si="90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87"/>
        <v>433.8</v>
      </c>
      <c r="G722" s="8"/>
      <c r="H722" s="8"/>
      <c r="I722" s="8">
        <v>8</v>
      </c>
      <c r="J722" s="11">
        <v>1.2808197246237591E-3</v>
      </c>
      <c r="K722" s="18">
        <f t="shared" si="88"/>
        <v>2.9063464617355108</v>
      </c>
      <c r="L722" s="10">
        <f t="shared" si="86"/>
        <v>1.0686635939801474</v>
      </c>
      <c r="M722" s="10">
        <v>1.1226897214217098</v>
      </c>
      <c r="N722" s="10">
        <v>0.31368555875760484</v>
      </c>
      <c r="O722" s="201">
        <f t="shared" si="89"/>
        <v>0.31368555875760484</v>
      </c>
      <c r="P722" s="10">
        <f t="shared" si="85"/>
        <v>5.4113853358949733</v>
      </c>
      <c r="Q722" s="11">
        <f t="shared" si="91"/>
        <v>1.247437836766937E-2</v>
      </c>
    </row>
    <row r="723" spans="1:17">
      <c r="A723" s="9">
        <f t="shared" si="90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87"/>
        <v>233.7</v>
      </c>
      <c r="G723" s="8"/>
      <c r="H723" s="8"/>
      <c r="I723" s="8">
        <v>7</v>
      </c>
      <c r="J723" s="11">
        <v>1.1207172590457892E-3</v>
      </c>
      <c r="K723" s="18">
        <f t="shared" si="88"/>
        <v>2.5430531540185717</v>
      </c>
      <c r="L723" s="10">
        <f t="shared" si="86"/>
        <v>0.93508064473262886</v>
      </c>
      <c r="M723" s="10">
        <v>0.98235350624399598</v>
      </c>
      <c r="N723" s="10">
        <v>0.27447486391290421</v>
      </c>
      <c r="O723" s="201">
        <f t="shared" si="89"/>
        <v>0.27447486391290421</v>
      </c>
      <c r="P723" s="10">
        <f t="shared" si="85"/>
        <v>4.7349621689081012</v>
      </c>
      <c r="Q723" s="11">
        <f t="shared" si="91"/>
        <v>2.0260856520787768E-2</v>
      </c>
    </row>
    <row r="724" spans="1:17">
      <c r="A724" s="9">
        <f t="shared" si="90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87"/>
        <v>1511.8</v>
      </c>
      <c r="G724" s="8"/>
      <c r="H724" s="8"/>
      <c r="I724" s="8">
        <v>32</v>
      </c>
      <c r="J724" s="11">
        <v>5.1232788984950364E-3</v>
      </c>
      <c r="K724" s="18">
        <f t="shared" si="88"/>
        <v>11.625385846942043</v>
      </c>
      <c r="L724" s="10">
        <f t="shared" si="86"/>
        <v>4.2746543759205897</v>
      </c>
      <c r="M724" s="10">
        <v>4.490758885686839</v>
      </c>
      <c r="N724" s="10">
        <v>1.2547422350304194</v>
      </c>
      <c r="O724" s="201">
        <f t="shared" si="89"/>
        <v>1.2547422350304194</v>
      </c>
      <c r="P724" s="10">
        <f t="shared" si="85"/>
        <v>21.645541343579893</v>
      </c>
      <c r="Q724" s="11">
        <f t="shared" si="91"/>
        <v>1.4317728101322856E-2</v>
      </c>
    </row>
    <row r="725" spans="1:17">
      <c r="A725" s="9">
        <f t="shared" si="90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87"/>
        <v>63.2</v>
      </c>
      <c r="G725" s="8"/>
      <c r="H725" s="8"/>
      <c r="I725" s="8">
        <v>2</v>
      </c>
      <c r="J725" s="11">
        <v>3.2020493115593977E-4</v>
      </c>
      <c r="K725" s="18">
        <f t="shared" si="88"/>
        <v>0.7265866154338777</v>
      </c>
      <c r="L725" s="10">
        <f t="shared" si="86"/>
        <v>0.26716589849503686</v>
      </c>
      <c r="M725" s="10">
        <v>0.28067243035542744</v>
      </c>
      <c r="N725" s="10">
        <v>7.8421389689401211E-2</v>
      </c>
      <c r="O725" s="201">
        <f t="shared" si="89"/>
        <v>7.8421389689401211E-2</v>
      </c>
      <c r="P725" s="10">
        <f t="shared" si="85"/>
        <v>1.3528463339737433</v>
      </c>
      <c r="Q725" s="11">
        <f t="shared" si="91"/>
        <v>2.1405796423635177E-2</v>
      </c>
    </row>
    <row r="726" spans="1:17">
      <c r="A726" s="9">
        <f t="shared" si="90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87"/>
        <v>50.1</v>
      </c>
      <c r="G726" s="8"/>
      <c r="H726" s="8"/>
      <c r="I726" s="8">
        <v>2</v>
      </c>
      <c r="J726" s="11">
        <v>3.2020493115593977E-4</v>
      </c>
      <c r="K726" s="18">
        <f t="shared" si="88"/>
        <v>0.7265866154338777</v>
      </c>
      <c r="L726" s="10">
        <f t="shared" si="86"/>
        <v>0.26716589849503686</v>
      </c>
      <c r="M726" s="10">
        <v>0.28067243035542744</v>
      </c>
      <c r="N726" s="10">
        <v>7.8421389689401211E-2</v>
      </c>
      <c r="O726" s="201">
        <f t="shared" si="89"/>
        <v>7.8421389689401211E-2</v>
      </c>
      <c r="P726" s="10">
        <f t="shared" si="85"/>
        <v>1.3528463339737433</v>
      </c>
      <c r="Q726" s="11">
        <f t="shared" si="91"/>
        <v>2.7002920837799267E-2</v>
      </c>
    </row>
    <row r="727" spans="1:17">
      <c r="A727" s="9">
        <f t="shared" si="90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87"/>
        <v>112.71</v>
      </c>
      <c r="G727" s="8"/>
      <c r="H727" s="8"/>
      <c r="I727" s="8">
        <v>3</v>
      </c>
      <c r="J727" s="11">
        <v>4.8030739673390963E-4</v>
      </c>
      <c r="K727" s="18">
        <f t="shared" si="88"/>
        <v>1.0898799231508165</v>
      </c>
      <c r="L727" s="10">
        <f t="shared" si="86"/>
        <v>0.40074884774255526</v>
      </c>
      <c r="M727" s="10">
        <v>0.42100864553314116</v>
      </c>
      <c r="N727" s="10">
        <v>0.1176320845341018</v>
      </c>
      <c r="O727" s="201">
        <f t="shared" si="89"/>
        <v>0.1176320845341018</v>
      </c>
      <c r="P727" s="10">
        <f t="shared" si="85"/>
        <v>2.029269500960615</v>
      </c>
      <c r="Q727" s="11">
        <f t="shared" si="91"/>
        <v>1.8004343012692884E-2</v>
      </c>
    </row>
    <row r="728" spans="1:17">
      <c r="A728" s="9">
        <f t="shared" si="90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87"/>
        <v>1307.8</v>
      </c>
      <c r="G728" s="8"/>
      <c r="H728" s="8"/>
      <c r="I728" s="8">
        <v>30</v>
      </c>
      <c r="J728" s="11">
        <v>4.8030739673390966E-3</v>
      </c>
      <c r="K728" s="18">
        <f t="shared" si="88"/>
        <v>10.898799231508164</v>
      </c>
      <c r="L728" s="10">
        <f t="shared" si="86"/>
        <v>4.0074884774255519</v>
      </c>
      <c r="M728" s="10">
        <v>4.2100864553314112</v>
      </c>
      <c r="N728" s="10">
        <v>1.1763208453410181</v>
      </c>
      <c r="O728" s="201">
        <f t="shared" si="89"/>
        <v>1.1763208453410181</v>
      </c>
      <c r="P728" s="10">
        <f t="shared" si="85"/>
        <v>20.292695009606145</v>
      </c>
      <c r="Q728" s="11">
        <f t="shared" si="91"/>
        <v>1.5516665399607086E-2</v>
      </c>
    </row>
    <row r="729" spans="1:17">
      <c r="A729" s="9">
        <f t="shared" si="90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87"/>
        <v>122</v>
      </c>
      <c r="G729" s="8"/>
      <c r="H729" s="8"/>
      <c r="I729" s="8">
        <v>4</v>
      </c>
      <c r="J729" s="11">
        <v>6.4040986231187955E-4</v>
      </c>
      <c r="K729" s="18">
        <f t="shared" si="88"/>
        <v>1.4531732308677554</v>
      </c>
      <c r="L729" s="10">
        <f t="shared" si="86"/>
        <v>0.53433179699007372</v>
      </c>
      <c r="M729" s="10">
        <v>0.56134486071085488</v>
      </c>
      <c r="N729" s="10">
        <v>0.15684277937880242</v>
      </c>
      <c r="O729" s="201">
        <f t="shared" si="89"/>
        <v>0.15684277937880242</v>
      </c>
      <c r="P729" s="10">
        <f t="shared" si="85"/>
        <v>2.7056926679474866</v>
      </c>
      <c r="Q729" s="11">
        <f t="shared" si="91"/>
        <v>2.2177808753667923E-2</v>
      </c>
    </row>
    <row r="730" spans="1:17">
      <c r="A730" s="9">
        <f t="shared" si="90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87"/>
        <v>305.10000000000002</v>
      </c>
      <c r="G730" s="8"/>
      <c r="H730" s="8"/>
      <c r="I730" s="8">
        <v>8</v>
      </c>
      <c r="J730" s="11">
        <v>1.2808197246237591E-3</v>
      </c>
      <c r="K730" s="18">
        <f t="shared" si="88"/>
        <v>2.9063464617355108</v>
      </c>
      <c r="L730" s="10">
        <f t="shared" si="86"/>
        <v>1.0686635939801474</v>
      </c>
      <c r="M730" s="10">
        <v>1.1226897214217098</v>
      </c>
      <c r="N730" s="10">
        <v>0.31368555875760484</v>
      </c>
      <c r="O730" s="201">
        <f t="shared" si="89"/>
        <v>0.31368555875760484</v>
      </c>
      <c r="P730" s="10">
        <f t="shared" si="85"/>
        <v>5.4113853358949733</v>
      </c>
      <c r="Q730" s="11">
        <f t="shared" si="91"/>
        <v>1.7736431779400107E-2</v>
      </c>
    </row>
    <row r="731" spans="1:17">
      <c r="A731" s="9">
        <f t="shared" si="90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87"/>
        <v>390.7</v>
      </c>
      <c r="G731" s="8"/>
      <c r="H731" s="8"/>
      <c r="I731" s="8">
        <v>8</v>
      </c>
      <c r="J731" s="11">
        <v>1.2808197246237591E-3</v>
      </c>
      <c r="K731" s="18">
        <f t="shared" si="88"/>
        <v>2.9063464617355108</v>
      </c>
      <c r="L731" s="10">
        <f t="shared" si="86"/>
        <v>1.0686635939801474</v>
      </c>
      <c r="M731" s="10">
        <v>1.1226897214217098</v>
      </c>
      <c r="N731" s="10">
        <v>0.31368555875760484</v>
      </c>
      <c r="O731" s="201">
        <f t="shared" si="89"/>
        <v>0.31368555875760484</v>
      </c>
      <c r="P731" s="10">
        <f t="shared" si="85"/>
        <v>5.4113853358949733</v>
      </c>
      <c r="Q731" s="11">
        <f t="shared" si="91"/>
        <v>1.3850487166355192E-2</v>
      </c>
    </row>
    <row r="732" spans="1:17">
      <c r="A732" s="9">
        <f t="shared" si="90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87"/>
        <v>306.89999999999998</v>
      </c>
      <c r="G732" s="8"/>
      <c r="H732" s="8"/>
      <c r="I732" s="8">
        <v>8</v>
      </c>
      <c r="J732" s="11">
        <v>1.2808197246237591E-3</v>
      </c>
      <c r="K732" s="18">
        <f t="shared" si="88"/>
        <v>2.9063464617355108</v>
      </c>
      <c r="L732" s="10">
        <f t="shared" si="86"/>
        <v>1.0686635939801474</v>
      </c>
      <c r="M732" s="10">
        <v>1.1226897214217098</v>
      </c>
      <c r="N732" s="10">
        <v>0.31368555875760484</v>
      </c>
      <c r="O732" s="201">
        <f t="shared" si="89"/>
        <v>0.31368555875760484</v>
      </c>
      <c r="P732" s="10">
        <f t="shared" si="85"/>
        <v>5.4113853358949733</v>
      </c>
      <c r="Q732" s="11">
        <f t="shared" si="91"/>
        <v>1.7632405786559054E-2</v>
      </c>
    </row>
    <row r="733" spans="1:17">
      <c r="A733" s="9">
        <f t="shared" si="90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87"/>
        <v>395</v>
      </c>
      <c r="G733" s="8"/>
      <c r="H733" s="8"/>
      <c r="I733" s="8">
        <v>8</v>
      </c>
      <c r="J733" s="11">
        <v>1.2808197246237591E-3</v>
      </c>
      <c r="K733" s="18">
        <f t="shared" si="88"/>
        <v>2.9063464617355108</v>
      </c>
      <c r="L733" s="10">
        <f t="shared" si="86"/>
        <v>1.0686635939801474</v>
      </c>
      <c r="M733" s="10">
        <v>1.1226897214217098</v>
      </c>
      <c r="N733" s="10">
        <v>0.31368555875760484</v>
      </c>
      <c r="O733" s="201">
        <f t="shared" si="89"/>
        <v>0.31368555875760484</v>
      </c>
      <c r="P733" s="10">
        <f t="shared" si="85"/>
        <v>5.4113853358949733</v>
      </c>
      <c r="Q733" s="11">
        <f t="shared" si="91"/>
        <v>1.3699709711126514E-2</v>
      </c>
    </row>
    <row r="734" spans="1:17">
      <c r="A734" s="9">
        <f t="shared" si="90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87"/>
        <v>75.099999999999994</v>
      </c>
      <c r="G734" s="8"/>
      <c r="H734" s="8"/>
      <c r="I734" s="8">
        <v>1</v>
      </c>
      <c r="J734" s="11">
        <v>1.6010246557796989E-4</v>
      </c>
      <c r="K734" s="18">
        <f t="shared" si="88"/>
        <v>0.36329330771693885</v>
      </c>
      <c r="L734" s="10">
        <f t="shared" si="86"/>
        <v>0.13358294924751843</v>
      </c>
      <c r="M734" s="10">
        <v>0.14033621517771372</v>
      </c>
      <c r="N734" s="10">
        <v>3.9210694844700605E-2</v>
      </c>
      <c r="O734" s="201">
        <f t="shared" si="89"/>
        <v>3.9210694844700605E-2</v>
      </c>
      <c r="P734" s="10">
        <f t="shared" si="85"/>
        <v>0.67642316698687166</v>
      </c>
      <c r="Q734" s="11">
        <f t="shared" si="91"/>
        <v>9.0069662714630048E-3</v>
      </c>
    </row>
    <row r="735" spans="1:17">
      <c r="A735" s="9">
        <f t="shared" si="90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87"/>
        <v>6304.0500000000011</v>
      </c>
      <c r="G735" s="8"/>
      <c r="H735" s="8"/>
      <c r="I735" s="8">
        <v>127</v>
      </c>
      <c r="J735" s="11">
        <v>2.0333013128402175E-2</v>
      </c>
      <c r="K735" s="18">
        <f t="shared" si="88"/>
        <v>46.138250080051229</v>
      </c>
      <c r="L735" s="10">
        <f t="shared" si="86"/>
        <v>16.965034554434837</v>
      </c>
      <c r="M735" s="10">
        <v>17.822699327569641</v>
      </c>
      <c r="N735" s="10">
        <v>4.9797582452769769</v>
      </c>
      <c r="O735" s="201">
        <f t="shared" si="89"/>
        <v>4.9797582452769769</v>
      </c>
      <c r="P735" s="10">
        <f t="shared" si="85"/>
        <v>85.905742207332693</v>
      </c>
      <c r="Q735" s="11">
        <f t="shared" si="91"/>
        <v>1.3627071835936054E-2</v>
      </c>
    </row>
    <row r="736" spans="1:17">
      <c r="A736" s="9">
        <f t="shared" si="90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87"/>
        <v>125.9</v>
      </c>
      <c r="G736" s="8"/>
      <c r="H736" s="8"/>
      <c r="I736" s="8">
        <v>4</v>
      </c>
      <c r="J736" s="11">
        <v>6.4040986231187955E-4</v>
      </c>
      <c r="K736" s="18">
        <f t="shared" si="88"/>
        <v>1.4531732308677554</v>
      </c>
      <c r="L736" s="10">
        <f t="shared" si="86"/>
        <v>0.53433179699007372</v>
      </c>
      <c r="M736" s="10">
        <v>0.56134486071085488</v>
      </c>
      <c r="N736" s="10">
        <v>0.43221902017291058</v>
      </c>
      <c r="O736" s="201">
        <f t="shared" si="89"/>
        <v>0.43221902017291058</v>
      </c>
      <c r="P736" s="10">
        <f t="shared" si="85"/>
        <v>2.9810689087415945</v>
      </c>
      <c r="Q736" s="11">
        <f t="shared" si="91"/>
        <v>2.3678069171895109E-2</v>
      </c>
    </row>
    <row r="737" spans="1:17">
      <c r="A737" s="9">
        <f t="shared" si="90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87"/>
        <v>144.75</v>
      </c>
      <c r="G737" s="8"/>
      <c r="H737" s="8"/>
      <c r="I737" s="8">
        <v>4</v>
      </c>
      <c r="J737" s="11">
        <v>6.4040986231187955E-4</v>
      </c>
      <c r="K737" s="18">
        <f t="shared" si="88"/>
        <v>1.4531732308677554</v>
      </c>
      <c r="L737" s="10">
        <f t="shared" si="86"/>
        <v>0.53433179699007372</v>
      </c>
      <c r="M737" s="10">
        <v>0.56134486071085488</v>
      </c>
      <c r="N737" s="10">
        <v>0.15684277937880242</v>
      </c>
      <c r="O737" s="201">
        <f t="shared" si="89"/>
        <v>0.15684277937880242</v>
      </c>
      <c r="P737" s="10">
        <f t="shared" si="85"/>
        <v>2.7056926679474866</v>
      </c>
      <c r="Q737" s="11">
        <f t="shared" si="91"/>
        <v>1.8692177326062084E-2</v>
      </c>
    </row>
    <row r="738" spans="1:17">
      <c r="A738" s="9">
        <f t="shared" si="90"/>
        <v>102</v>
      </c>
      <c r="B738" s="14" t="s">
        <v>1002</v>
      </c>
      <c r="C738" s="8">
        <v>122.4</v>
      </c>
      <c r="D738" s="8">
        <v>130.1</v>
      </c>
      <c r="E738" s="8">
        <v>0</v>
      </c>
      <c r="F738" s="8">
        <v>252.5</v>
      </c>
      <c r="G738" s="8"/>
      <c r="H738" s="8"/>
      <c r="I738" s="8">
        <v>2</v>
      </c>
      <c r="J738" s="11">
        <v>3.0978934324659232E-4</v>
      </c>
      <c r="K738" s="18">
        <f t="shared" si="88"/>
        <v>0.7029522924411401</v>
      </c>
      <c r="L738" s="10">
        <f t="shared" si="86"/>
        <v>0.25847555793060722</v>
      </c>
      <c r="M738" s="10">
        <v>1.8204894671623297</v>
      </c>
      <c r="N738" s="10">
        <v>0.3856598513011153</v>
      </c>
      <c r="O738" s="201">
        <f t="shared" si="89"/>
        <v>0.3856598513011153</v>
      </c>
      <c r="P738" s="10">
        <f t="shared" si="85"/>
        <v>3.1675771688351926</v>
      </c>
      <c r="Q738" s="11">
        <f t="shared" si="91"/>
        <v>1.2544860074594821E-2</v>
      </c>
    </row>
    <row r="739" spans="1:17">
      <c r="A739" s="9">
        <f t="shared" si="90"/>
        <v>103</v>
      </c>
      <c r="B739" s="14" t="s">
        <v>1003</v>
      </c>
      <c r="C739" s="8">
        <v>250.2</v>
      </c>
      <c r="D739" s="8">
        <v>0</v>
      </c>
      <c r="E739" s="8">
        <v>0</v>
      </c>
      <c r="F739" s="8">
        <v>250.2</v>
      </c>
      <c r="G739" s="8"/>
      <c r="H739" s="8"/>
      <c r="I739" s="8">
        <v>3</v>
      </c>
      <c r="J739" s="11">
        <v>4.6468401486988845E-4</v>
      </c>
      <c r="K739" s="18">
        <f t="shared" si="88"/>
        <v>1.05442843866171</v>
      </c>
      <c r="L739" s="10">
        <f t="shared" si="86"/>
        <v>0.38771333689591081</v>
      </c>
      <c r="M739" s="10">
        <v>2.7307342007434943</v>
      </c>
      <c r="N739" s="10">
        <v>0.11380576208178438</v>
      </c>
      <c r="O739" s="201">
        <f t="shared" si="89"/>
        <v>0.11380576208178438</v>
      </c>
      <c r="P739" s="10">
        <f t="shared" si="85"/>
        <v>4.2866817383828995</v>
      </c>
      <c r="Q739" s="11">
        <f t="shared" si="91"/>
        <v>1.7133020537101917E-2</v>
      </c>
    </row>
    <row r="740" spans="1:17">
      <c r="A740" s="9">
        <f t="shared" si="90"/>
        <v>104</v>
      </c>
      <c r="B740" s="14" t="s">
        <v>1004</v>
      </c>
      <c r="C740" s="8">
        <v>327.2</v>
      </c>
      <c r="D740" s="8">
        <v>32.299999999999997</v>
      </c>
      <c r="E740" s="8">
        <v>188.7</v>
      </c>
      <c r="F740" s="8">
        <v>548.20000000000005</v>
      </c>
      <c r="G740" s="8"/>
      <c r="H740" s="8"/>
      <c r="I740" s="8">
        <v>10</v>
      </c>
      <c r="J740" s="11">
        <v>1.5489467162329617E-3</v>
      </c>
      <c r="K740" s="18">
        <f t="shared" si="88"/>
        <v>3.5147614622057004</v>
      </c>
      <c r="L740" s="10">
        <f t="shared" si="86"/>
        <v>1.2923777896530362</v>
      </c>
      <c r="M740" s="10">
        <v>9.1024473358116484</v>
      </c>
      <c r="N740" s="10">
        <v>0.37935254027261461</v>
      </c>
      <c r="O740" s="201">
        <f t="shared" si="89"/>
        <v>0.37935254027261461</v>
      </c>
      <c r="P740" s="10">
        <f t="shared" si="85"/>
        <v>14.288939127943001</v>
      </c>
      <c r="Q740" s="11">
        <f t="shared" si="91"/>
        <v>2.6065193593475009E-2</v>
      </c>
    </row>
    <row r="741" spans="1:17">
      <c r="A741" s="9">
        <f t="shared" si="90"/>
        <v>105</v>
      </c>
      <c r="B741" s="14" t="s">
        <v>1005</v>
      </c>
      <c r="C741" s="8">
        <v>103.4</v>
      </c>
      <c r="D741" s="8">
        <v>0</v>
      </c>
      <c r="E741" s="8">
        <v>91</v>
      </c>
      <c r="F741" s="8">
        <v>194.4</v>
      </c>
      <c r="G741" s="8"/>
      <c r="H741" s="8"/>
      <c r="I741" s="8">
        <v>3</v>
      </c>
      <c r="J741" s="11">
        <v>4.6468401486988845E-4</v>
      </c>
      <c r="K741" s="18">
        <f t="shared" si="88"/>
        <v>1.05442843866171</v>
      </c>
      <c r="L741" s="10">
        <f t="shared" si="86"/>
        <v>0.38771333689591081</v>
      </c>
      <c r="M741" s="10">
        <v>2.7307342007434943</v>
      </c>
      <c r="N741" s="10">
        <v>0.11380576208178438</v>
      </c>
      <c r="O741" s="201">
        <f t="shared" si="89"/>
        <v>0.11380576208178438</v>
      </c>
      <c r="P741" s="10">
        <f t="shared" si="85"/>
        <v>4.2866817383828995</v>
      </c>
      <c r="Q741" s="11">
        <f t="shared" si="91"/>
        <v>2.2050831987566355E-2</v>
      </c>
    </row>
    <row r="742" spans="1:17">
      <c r="A742" s="9">
        <f t="shared" si="90"/>
        <v>106</v>
      </c>
      <c r="B742" s="14" t="s">
        <v>1006</v>
      </c>
      <c r="C742" s="8">
        <v>208.6</v>
      </c>
      <c r="D742" s="8">
        <v>0</v>
      </c>
      <c r="E742" s="8">
        <v>50.5</v>
      </c>
      <c r="F742" s="8">
        <v>259.10000000000002</v>
      </c>
      <c r="G742" s="8"/>
      <c r="H742" s="8"/>
      <c r="I742" s="8">
        <v>8</v>
      </c>
      <c r="J742" s="11">
        <v>1.2391573729863693E-3</v>
      </c>
      <c r="K742" s="18">
        <f t="shared" si="88"/>
        <v>2.8118091697645604</v>
      </c>
      <c r="L742" s="10">
        <f t="shared" si="86"/>
        <v>1.0339022317224289</v>
      </c>
      <c r="M742" s="10">
        <v>7.2819578686493189</v>
      </c>
      <c r="N742" s="10">
        <v>0.30348203221809172</v>
      </c>
      <c r="O742" s="201">
        <f t="shared" si="89"/>
        <v>0.30348203221809172</v>
      </c>
      <c r="P742" s="10">
        <f t="shared" si="85"/>
        <v>11.431151302354401</v>
      </c>
      <c r="Q742" s="11">
        <f t="shared" si="91"/>
        <v>4.4118685072768817E-2</v>
      </c>
    </row>
    <row r="743" spans="1:17">
      <c r="A743" s="9">
        <f t="shared" si="90"/>
        <v>107</v>
      </c>
      <c r="B743" s="14" t="s">
        <v>1007</v>
      </c>
      <c r="C743" s="8">
        <v>71.2</v>
      </c>
      <c r="D743" s="8">
        <v>38.9</v>
      </c>
      <c r="E743" s="8">
        <v>0</v>
      </c>
      <c r="F743" s="8">
        <v>110.1</v>
      </c>
      <c r="G743" s="8"/>
      <c r="H743" s="8"/>
      <c r="I743" s="8">
        <v>1</v>
      </c>
      <c r="J743" s="11">
        <v>1.5489467162329616E-4</v>
      </c>
      <c r="K743" s="18">
        <f t="shared" si="88"/>
        <v>0.35147614622057005</v>
      </c>
      <c r="L743" s="10">
        <f t="shared" si="86"/>
        <v>0.12923777896530361</v>
      </c>
      <c r="M743" s="10">
        <v>0.91024473358116487</v>
      </c>
      <c r="N743" s="10">
        <v>3.7935254027261466E-2</v>
      </c>
      <c r="O743" s="201">
        <f t="shared" si="89"/>
        <v>3.7935254027261466E-2</v>
      </c>
      <c r="P743" s="10">
        <f t="shared" si="85"/>
        <v>1.4288939127943001</v>
      </c>
      <c r="Q743" s="11">
        <f t="shared" si="91"/>
        <v>1.2978146346905542E-2</v>
      </c>
    </row>
    <row r="744" spans="1:17">
      <c r="A744" s="9">
        <f t="shared" si="90"/>
        <v>108</v>
      </c>
      <c r="B744" s="14" t="s">
        <v>1008</v>
      </c>
      <c r="C744" s="8">
        <v>158.30000000000001</v>
      </c>
      <c r="D744" s="8">
        <v>0</v>
      </c>
      <c r="E744" s="8">
        <v>0</v>
      </c>
      <c r="F744" s="8">
        <v>158.30000000000001</v>
      </c>
      <c r="G744" s="8"/>
      <c r="H744" s="8"/>
      <c r="I744" s="8">
        <v>3</v>
      </c>
      <c r="J744" s="11">
        <v>4.6468401486988845E-4</v>
      </c>
      <c r="K744" s="18">
        <f t="shared" si="88"/>
        <v>1.05442843866171</v>
      </c>
      <c r="L744" s="10">
        <f t="shared" si="86"/>
        <v>0.38771333689591081</v>
      </c>
      <c r="M744" s="10">
        <v>2.7307342007434943</v>
      </c>
      <c r="N744" s="10">
        <v>0.11380576208178438</v>
      </c>
      <c r="O744" s="201">
        <f t="shared" si="89"/>
        <v>0.11380576208178438</v>
      </c>
      <c r="P744" s="10">
        <f t="shared" si="85"/>
        <v>4.2866817383828995</v>
      </c>
      <c r="Q744" s="11">
        <f t="shared" si="91"/>
        <v>2.7079480343543266E-2</v>
      </c>
    </row>
    <row r="745" spans="1:17">
      <c r="A745" s="9">
        <f t="shared" si="90"/>
        <v>109</v>
      </c>
      <c r="B745" s="14" t="s">
        <v>1009</v>
      </c>
      <c r="C745" s="8">
        <v>88.6</v>
      </c>
      <c r="D745" s="8">
        <v>0</v>
      </c>
      <c r="E745" s="8">
        <v>0</v>
      </c>
      <c r="F745" s="8">
        <v>88.6</v>
      </c>
      <c r="G745" s="8"/>
      <c r="H745" s="8"/>
      <c r="I745" s="8">
        <v>0</v>
      </c>
      <c r="J745" s="11">
        <v>0</v>
      </c>
      <c r="K745" s="18">
        <f t="shared" si="88"/>
        <v>0</v>
      </c>
      <c r="L745" s="10">
        <f t="shared" si="86"/>
        <v>0</v>
      </c>
      <c r="M745" s="10">
        <v>0</v>
      </c>
      <c r="N745" s="10">
        <v>0</v>
      </c>
      <c r="O745" s="201">
        <f t="shared" si="89"/>
        <v>0</v>
      </c>
      <c r="P745" s="10">
        <f t="shared" si="85"/>
        <v>0</v>
      </c>
      <c r="Q745" s="11">
        <f t="shared" si="91"/>
        <v>0</v>
      </c>
    </row>
    <row r="746" spans="1:17">
      <c r="A746" s="9">
        <f t="shared" si="90"/>
        <v>110</v>
      </c>
      <c r="B746" s="14" t="s">
        <v>1010</v>
      </c>
      <c r="C746" s="8">
        <v>102.5</v>
      </c>
      <c r="D746" s="8">
        <v>0</v>
      </c>
      <c r="E746" s="8">
        <v>0</v>
      </c>
      <c r="F746" s="8">
        <v>102.5</v>
      </c>
      <c r="G746" s="8"/>
      <c r="H746" s="8"/>
      <c r="I746" s="8">
        <v>3</v>
      </c>
      <c r="J746" s="11">
        <v>4.6468401486988845E-4</v>
      </c>
      <c r="K746" s="18">
        <f t="shared" si="88"/>
        <v>1.05442843866171</v>
      </c>
      <c r="L746" s="10">
        <f t="shared" si="86"/>
        <v>0.38771333689591081</v>
      </c>
      <c r="M746" s="10">
        <v>2.7307342007434943</v>
      </c>
      <c r="N746" s="10">
        <v>0.11380576208178438</v>
      </c>
      <c r="O746" s="201">
        <f t="shared" si="89"/>
        <v>0.11380576208178438</v>
      </c>
      <c r="P746" s="10">
        <f t="shared" si="85"/>
        <v>4.2866817383828995</v>
      </c>
      <c r="Q746" s="11">
        <f t="shared" si="91"/>
        <v>4.1821285252516091E-2</v>
      </c>
    </row>
    <row r="747" spans="1:17">
      <c r="A747" s="9">
        <f t="shared" si="90"/>
        <v>111</v>
      </c>
      <c r="B747" s="14" t="s">
        <v>1011</v>
      </c>
      <c r="C747" s="8">
        <v>73.900000000000006</v>
      </c>
      <c r="D747" s="8">
        <v>0</v>
      </c>
      <c r="E747" s="8">
        <v>0</v>
      </c>
      <c r="F747" s="8">
        <v>73.900000000000006</v>
      </c>
      <c r="G747" s="8"/>
      <c r="H747" s="8"/>
      <c r="I747" s="8">
        <v>2</v>
      </c>
      <c r="J747" s="11">
        <v>3.0978934324659232E-4</v>
      </c>
      <c r="K747" s="18">
        <f t="shared" si="88"/>
        <v>0.7029522924411401</v>
      </c>
      <c r="L747" s="10">
        <f t="shared" si="86"/>
        <v>0.25847555793060722</v>
      </c>
      <c r="M747" s="10">
        <v>1.8204894671623297</v>
      </c>
      <c r="N747" s="10">
        <v>7.5870508054522931E-2</v>
      </c>
      <c r="O747" s="201">
        <f t="shared" si="89"/>
        <v>7.5870508054522931E-2</v>
      </c>
      <c r="P747" s="10">
        <f t="shared" si="85"/>
        <v>2.8577878255886002</v>
      </c>
      <c r="Q747" s="11">
        <f t="shared" si="91"/>
        <v>3.8671012524879568E-2</v>
      </c>
    </row>
    <row r="748" spans="1:17">
      <c r="A748" s="9">
        <f t="shared" si="90"/>
        <v>112</v>
      </c>
      <c r="B748" s="14" t="s">
        <v>1012</v>
      </c>
      <c r="C748" s="8">
        <v>74.400000000000006</v>
      </c>
      <c r="D748" s="8">
        <v>0</v>
      </c>
      <c r="E748" s="8">
        <v>0</v>
      </c>
      <c r="F748" s="8">
        <v>74.400000000000006</v>
      </c>
      <c r="G748" s="8"/>
      <c r="H748" s="8"/>
      <c r="I748" s="8">
        <v>3</v>
      </c>
      <c r="J748" s="11">
        <v>4.6468401486988845E-4</v>
      </c>
      <c r="K748" s="18">
        <f t="shared" si="88"/>
        <v>1.05442843866171</v>
      </c>
      <c r="L748" s="10">
        <f t="shared" si="86"/>
        <v>0.38771333689591081</v>
      </c>
      <c r="M748" s="10">
        <v>2.7307342007434943</v>
      </c>
      <c r="N748" s="10">
        <v>0.11380576208178438</v>
      </c>
      <c r="O748" s="201">
        <f t="shared" si="89"/>
        <v>0.11380576208178438</v>
      </c>
      <c r="P748" s="10">
        <f t="shared" si="85"/>
        <v>4.2866817383828995</v>
      </c>
      <c r="Q748" s="11">
        <f t="shared" si="91"/>
        <v>5.7616690032028212E-2</v>
      </c>
    </row>
    <row r="749" spans="1:17">
      <c r="A749" s="9">
        <f t="shared" si="90"/>
        <v>113</v>
      </c>
      <c r="B749" s="14" t="s">
        <v>1013</v>
      </c>
      <c r="C749" s="8">
        <v>66.400000000000006</v>
      </c>
      <c r="D749" s="8">
        <v>0</v>
      </c>
      <c r="E749" s="8">
        <v>0</v>
      </c>
      <c r="F749" s="8">
        <v>66.400000000000006</v>
      </c>
      <c r="G749" s="8"/>
      <c r="H749" s="8"/>
      <c r="I749" s="8">
        <v>2</v>
      </c>
      <c r="J749" s="11">
        <v>3.0978934324659232E-4</v>
      </c>
      <c r="K749" s="18">
        <f t="shared" si="88"/>
        <v>0.7029522924411401</v>
      </c>
      <c r="L749" s="10">
        <f t="shared" si="86"/>
        <v>0.25847555793060722</v>
      </c>
      <c r="M749" s="10">
        <v>1.8204894671623297</v>
      </c>
      <c r="N749" s="10">
        <v>7.5870508054522931E-2</v>
      </c>
      <c r="O749" s="201">
        <f t="shared" si="89"/>
        <v>7.5870508054522931E-2</v>
      </c>
      <c r="P749" s="10">
        <f t="shared" si="85"/>
        <v>2.8577878255886002</v>
      </c>
      <c r="Q749" s="11">
        <f t="shared" si="91"/>
        <v>4.3038973276936746E-2</v>
      </c>
    </row>
    <row r="750" spans="1:17">
      <c r="A750" s="9">
        <f t="shared" si="90"/>
        <v>114</v>
      </c>
      <c r="B750" s="14" t="s">
        <v>1014</v>
      </c>
      <c r="C750" s="8">
        <v>292.8</v>
      </c>
      <c r="D750" s="8">
        <v>0</v>
      </c>
      <c r="E750" s="8">
        <v>0</v>
      </c>
      <c r="F750" s="8">
        <v>292.8</v>
      </c>
      <c r="G750" s="8"/>
      <c r="H750" s="8"/>
      <c r="I750" s="8">
        <v>7</v>
      </c>
      <c r="J750" s="11">
        <v>1.0842627013630732E-3</v>
      </c>
      <c r="K750" s="18">
        <f t="shared" si="88"/>
        <v>2.4603330235439906</v>
      </c>
      <c r="L750" s="10">
        <f t="shared" si="86"/>
        <v>0.90466445275712537</v>
      </c>
      <c r="M750" s="10">
        <v>6.3717131350681537</v>
      </c>
      <c r="N750" s="10">
        <v>0.26554677819083028</v>
      </c>
      <c r="O750" s="201">
        <f t="shared" si="89"/>
        <v>0.26554677819083028</v>
      </c>
      <c r="P750" s="10">
        <f t="shared" si="85"/>
        <v>10.0022573895601</v>
      </c>
      <c r="Q750" s="11">
        <f t="shared" si="91"/>
        <v>3.4160715128279028E-2</v>
      </c>
    </row>
    <row r="751" spans="1:17">
      <c r="A751" s="9">
        <f t="shared" si="90"/>
        <v>115</v>
      </c>
      <c r="B751" s="14" t="s">
        <v>1015</v>
      </c>
      <c r="C751" s="8">
        <v>80.5</v>
      </c>
      <c r="D751" s="8">
        <v>0</v>
      </c>
      <c r="E751" s="8">
        <v>0</v>
      </c>
      <c r="F751" s="8">
        <v>80.5</v>
      </c>
      <c r="G751" s="8"/>
      <c r="H751" s="8"/>
      <c r="I751" s="8">
        <v>2</v>
      </c>
      <c r="J751" s="11">
        <v>3.0978934324659232E-4</v>
      </c>
      <c r="K751" s="18">
        <f t="shared" si="88"/>
        <v>0.7029522924411401</v>
      </c>
      <c r="L751" s="10">
        <f t="shared" si="86"/>
        <v>0.25847555793060722</v>
      </c>
      <c r="M751" s="10">
        <v>1.8204894671623297</v>
      </c>
      <c r="N751" s="10">
        <v>7.5870508054522931E-2</v>
      </c>
      <c r="O751" s="201">
        <f t="shared" si="89"/>
        <v>7.5870508054522931E-2</v>
      </c>
      <c r="P751" s="10">
        <f t="shared" si="85"/>
        <v>2.8577878255886002</v>
      </c>
      <c r="Q751" s="11">
        <f t="shared" si="91"/>
        <v>3.55004698830882E-2</v>
      </c>
    </row>
    <row r="752" spans="1:17">
      <c r="A752" s="9">
        <f t="shared" si="90"/>
        <v>116</v>
      </c>
      <c r="B752" s="14" t="s">
        <v>1022</v>
      </c>
      <c r="C752" s="8">
        <v>5781.6</v>
      </c>
      <c r="D752" s="8">
        <v>0</v>
      </c>
      <c r="E752" s="8">
        <v>1408.3</v>
      </c>
      <c r="F752" s="8">
        <v>7189.9</v>
      </c>
      <c r="G752" s="8"/>
      <c r="H752" s="8"/>
      <c r="I752" s="8">
        <v>119</v>
      </c>
      <c r="J752" s="11">
        <v>1.8432465923172242E-2</v>
      </c>
      <c r="K752" s="18">
        <f t="shared" si="88"/>
        <v>41.825661400247832</v>
      </c>
      <c r="L752" s="10">
        <f t="shared" si="86"/>
        <v>15.379295696871129</v>
      </c>
      <c r="M752" s="10">
        <v>108.31912329615861</v>
      </c>
      <c r="N752" s="10">
        <v>4.5142952292441141</v>
      </c>
      <c r="O752" s="201">
        <f t="shared" si="89"/>
        <v>4.5142952292441141</v>
      </c>
      <c r="P752" s="10">
        <f t="shared" si="85"/>
        <v>170.0383756225217</v>
      </c>
      <c r="Q752" s="11">
        <f t="shared" si="91"/>
        <v>2.3649616214762612E-2</v>
      </c>
    </row>
    <row r="753" spans="1:17">
      <c r="A753" s="9">
        <f t="shared" si="90"/>
        <v>117</v>
      </c>
      <c r="B753" s="14" t="s">
        <v>1023</v>
      </c>
      <c r="C753" s="8">
        <v>4140.5</v>
      </c>
      <c r="D753" s="8">
        <v>0</v>
      </c>
      <c r="E753" s="8">
        <v>110.1</v>
      </c>
      <c r="F753" s="8">
        <v>4250.6000000000004</v>
      </c>
      <c r="G753" s="8"/>
      <c r="H753" s="8"/>
      <c r="I753" s="8">
        <v>69</v>
      </c>
      <c r="J753" s="11">
        <v>1.0687732342007435E-2</v>
      </c>
      <c r="K753" s="18">
        <f t="shared" si="88"/>
        <v>24.251854089219332</v>
      </c>
      <c r="L753" s="10">
        <f t="shared" si="86"/>
        <v>8.9174067486059485</v>
      </c>
      <c r="M753" s="10">
        <v>62.806886617100368</v>
      </c>
      <c r="N753" s="10">
        <v>2.6175325278810408</v>
      </c>
      <c r="O753" s="201">
        <f t="shared" si="89"/>
        <v>2.6175325278810408</v>
      </c>
      <c r="P753" s="10">
        <f t="shared" si="85"/>
        <v>98.593679982806677</v>
      </c>
      <c r="Q753" s="11">
        <f t="shared" si="91"/>
        <v>2.3195238315251179E-2</v>
      </c>
    </row>
    <row r="754" spans="1:17">
      <c r="A754" s="9">
        <f t="shared" si="90"/>
        <v>118</v>
      </c>
      <c r="B754" s="14" t="s">
        <v>1024</v>
      </c>
      <c r="C754" s="8">
        <v>4108.8</v>
      </c>
      <c r="D754" s="8">
        <v>0</v>
      </c>
      <c r="E754" s="8">
        <v>118</v>
      </c>
      <c r="F754" s="8">
        <v>4226.8</v>
      </c>
      <c r="G754" s="8"/>
      <c r="H754" s="8"/>
      <c r="I754" s="8">
        <v>68</v>
      </c>
      <c r="J754" s="11">
        <v>1.0532837670384139E-2</v>
      </c>
      <c r="K754" s="18">
        <f t="shared" si="88"/>
        <v>23.900377942998762</v>
      </c>
      <c r="L754" s="10">
        <f t="shared" si="86"/>
        <v>8.7881689696406458</v>
      </c>
      <c r="M754" s="10">
        <v>61.896641883519209</v>
      </c>
      <c r="N754" s="10">
        <v>2.5795972738537793</v>
      </c>
      <c r="O754" s="201">
        <f t="shared" si="89"/>
        <v>2.5795972738537793</v>
      </c>
      <c r="P754" s="10">
        <f t="shared" si="85"/>
        <v>97.164786070012397</v>
      </c>
      <c r="Q754" s="11">
        <f t="shared" si="91"/>
        <v>2.2987788887577458E-2</v>
      </c>
    </row>
    <row r="755" spans="1:17">
      <c r="A755" s="9">
        <f t="shared" si="90"/>
        <v>119</v>
      </c>
      <c r="B755" s="14" t="s">
        <v>1025</v>
      </c>
      <c r="C755" s="8">
        <v>8284.9699999999993</v>
      </c>
      <c r="D755" s="8">
        <v>0</v>
      </c>
      <c r="E755" s="8">
        <v>584.5</v>
      </c>
      <c r="F755" s="8">
        <v>8869.4699999999993</v>
      </c>
      <c r="G755" s="8"/>
      <c r="H755" s="8"/>
      <c r="I755" s="8">
        <v>140</v>
      </c>
      <c r="J755" s="11">
        <v>2.1685254027261461E-2</v>
      </c>
      <c r="K755" s="18">
        <f t="shared" si="88"/>
        <v>49.206660470879804</v>
      </c>
      <c r="L755" s="10">
        <f t="shared" si="86"/>
        <v>18.093289055142506</v>
      </c>
      <c r="M755" s="10">
        <v>127.43426270136307</v>
      </c>
      <c r="N755" s="10">
        <v>5.3109355638166047</v>
      </c>
      <c r="O755" s="201">
        <f t="shared" si="89"/>
        <v>5.3109355638166047</v>
      </c>
      <c r="P755" s="10">
        <f t="shared" si="85"/>
        <v>200.045147791202</v>
      </c>
      <c r="Q755" s="11">
        <f t="shared" si="91"/>
        <v>2.2554351927590036E-2</v>
      </c>
    </row>
    <row r="756" spans="1:17">
      <c r="A756" s="9">
        <f t="shared" si="90"/>
        <v>120</v>
      </c>
      <c r="B756" s="14" t="s">
        <v>1028</v>
      </c>
      <c r="C756" s="8">
        <v>4140.28</v>
      </c>
      <c r="D756" s="8">
        <v>0</v>
      </c>
      <c r="E756" s="8">
        <v>35.4</v>
      </c>
      <c r="F756" s="8">
        <v>4175.68</v>
      </c>
      <c r="G756" s="8"/>
      <c r="H756" s="8"/>
      <c r="I756" s="8">
        <v>70</v>
      </c>
      <c r="J756" s="11">
        <v>1.0842627013630731E-2</v>
      </c>
      <c r="K756" s="18">
        <f t="shared" si="88"/>
        <v>24.603330235439902</v>
      </c>
      <c r="L756" s="10">
        <f t="shared" si="86"/>
        <v>9.046644527571253</v>
      </c>
      <c r="M756" s="10">
        <v>63.717131350681534</v>
      </c>
      <c r="N756" s="10">
        <v>2.6554677819083023</v>
      </c>
      <c r="O756" s="201">
        <f t="shared" si="89"/>
        <v>2.6554677819083023</v>
      </c>
      <c r="P756" s="10">
        <f t="shared" si="85"/>
        <v>100.022573895601</v>
      </c>
      <c r="Q756" s="11">
        <f t="shared" si="91"/>
        <v>2.3953601304602123E-2</v>
      </c>
    </row>
    <row r="757" spans="1:17">
      <c r="A757" s="9">
        <f t="shared" si="90"/>
        <v>121</v>
      </c>
      <c r="B757" s="14" t="s">
        <v>1029</v>
      </c>
      <c r="C757" s="8">
        <v>4420.8999999999996</v>
      </c>
      <c r="D757" s="8">
        <v>0</v>
      </c>
      <c r="E757" s="8">
        <v>0</v>
      </c>
      <c r="F757" s="8">
        <v>4420.8999999999996</v>
      </c>
      <c r="G757" s="8"/>
      <c r="H757" s="8"/>
      <c r="I757" s="8">
        <v>77</v>
      </c>
      <c r="J757" s="11">
        <v>1.1926889714993805E-2</v>
      </c>
      <c r="K757" s="18">
        <f t="shared" si="88"/>
        <v>27.063663258983894</v>
      </c>
      <c r="L757" s="10">
        <f t="shared" si="86"/>
        <v>9.9513089803283776</v>
      </c>
      <c r="M757" s="10">
        <v>70.088844485749689</v>
      </c>
      <c r="N757" s="10">
        <v>2.9210145600991329</v>
      </c>
      <c r="O757" s="201">
        <f t="shared" si="89"/>
        <v>2.9210145600991329</v>
      </c>
      <c r="P757" s="10">
        <f t="shared" si="85"/>
        <v>110.0248312851611</v>
      </c>
      <c r="Q757" s="11">
        <f t="shared" si="91"/>
        <v>2.4887428189997764E-2</v>
      </c>
    </row>
    <row r="758" spans="1:17">
      <c r="A758" s="9">
        <f t="shared" si="90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v>6429.7</v>
      </c>
      <c r="G758" s="8"/>
      <c r="H758" s="8"/>
      <c r="I758" s="8">
        <v>102</v>
      </c>
      <c r="J758" s="11">
        <v>1.5799256505576207E-2</v>
      </c>
      <c r="K758" s="18">
        <f t="shared" si="88"/>
        <v>35.850566914498138</v>
      </c>
      <c r="L758" s="10">
        <f t="shared" si="86"/>
        <v>13.182253454460966</v>
      </c>
      <c r="M758" s="10">
        <v>92.844962825278799</v>
      </c>
      <c r="N758" s="10">
        <v>3.869395910780669</v>
      </c>
      <c r="O758" s="201">
        <f t="shared" si="89"/>
        <v>3.869395910780669</v>
      </c>
      <c r="P758" s="10">
        <f t="shared" si="85"/>
        <v>145.74717910501857</v>
      </c>
      <c r="Q758" s="11">
        <f t="shared" si="91"/>
        <v>2.2667803957419255E-2</v>
      </c>
    </row>
    <row r="759" spans="1:17">
      <c r="A759" s="9">
        <f t="shared" si="90"/>
        <v>123</v>
      </c>
      <c r="B759" s="14" t="s">
        <v>1031</v>
      </c>
      <c r="C759" s="8">
        <v>3391.6</v>
      </c>
      <c r="D759" s="8">
        <v>0</v>
      </c>
      <c r="E759" s="8">
        <v>0</v>
      </c>
      <c r="F759" s="8">
        <v>3391.6</v>
      </c>
      <c r="G759" s="8"/>
      <c r="H759" s="8"/>
      <c r="I759" s="8">
        <v>70</v>
      </c>
      <c r="J759" s="11">
        <v>1.0842627013630731E-2</v>
      </c>
      <c r="K759" s="18">
        <f t="shared" si="88"/>
        <v>24.603330235439902</v>
      </c>
      <c r="L759" s="10">
        <f t="shared" si="86"/>
        <v>9.046644527571253</v>
      </c>
      <c r="M759" s="10">
        <v>63.717131350681534</v>
      </c>
      <c r="N759" s="10">
        <v>2.6554677819083023</v>
      </c>
      <c r="O759" s="201">
        <f t="shared" si="89"/>
        <v>2.6554677819083023</v>
      </c>
      <c r="P759" s="10">
        <f t="shared" si="85"/>
        <v>100.022573895601</v>
      </c>
      <c r="Q759" s="11">
        <f t="shared" si="91"/>
        <v>2.9491264858945924E-2</v>
      </c>
    </row>
    <row r="760" spans="1:17">
      <c r="A760" s="9">
        <f t="shared" si="90"/>
        <v>124</v>
      </c>
      <c r="B760" s="14" t="s">
        <v>1032</v>
      </c>
      <c r="C760" s="8">
        <v>4546.3</v>
      </c>
      <c r="D760" s="8">
        <v>0</v>
      </c>
      <c r="E760" s="8">
        <v>0</v>
      </c>
      <c r="F760" s="8">
        <v>4546.3</v>
      </c>
      <c r="G760" s="8"/>
      <c r="H760" s="8"/>
      <c r="I760" s="8">
        <v>100</v>
      </c>
      <c r="J760" s="11">
        <v>1.5489467162329617E-2</v>
      </c>
      <c r="K760" s="18">
        <f t="shared" si="88"/>
        <v>35.147614622057006</v>
      </c>
      <c r="L760" s="10">
        <f t="shared" si="86"/>
        <v>12.923777896530362</v>
      </c>
      <c r="M760" s="10">
        <v>91.024473358116481</v>
      </c>
      <c r="N760" s="10">
        <v>3.7935254027261465</v>
      </c>
      <c r="O760" s="201">
        <f t="shared" si="89"/>
        <v>3.7935254027261465</v>
      </c>
      <c r="P760" s="10">
        <f t="shared" si="85"/>
        <v>142.88939127942999</v>
      </c>
      <c r="Q760" s="11">
        <f t="shared" si="91"/>
        <v>3.1429820134929502E-2</v>
      </c>
    </row>
    <row r="761" spans="1:17">
      <c r="A761" s="9">
        <f t="shared" si="90"/>
        <v>125</v>
      </c>
      <c r="B761" s="14" t="s">
        <v>1033</v>
      </c>
      <c r="C761" s="8">
        <v>3942.03</v>
      </c>
      <c r="D761" s="8">
        <v>0</v>
      </c>
      <c r="E761" s="8">
        <v>0</v>
      </c>
      <c r="F761" s="8">
        <v>3942.03</v>
      </c>
      <c r="G761" s="8"/>
      <c r="H761" s="8"/>
      <c r="I761" s="8">
        <v>105</v>
      </c>
      <c r="J761" s="11">
        <v>1.6263940520446097E-2</v>
      </c>
      <c r="K761" s="18">
        <f t="shared" si="88"/>
        <v>36.904995353159855</v>
      </c>
      <c r="L761" s="10">
        <f t="shared" si="86"/>
        <v>13.56996679135688</v>
      </c>
      <c r="M761" s="10">
        <v>95.575697026022311</v>
      </c>
      <c r="N761" s="10">
        <v>20.247142193308552</v>
      </c>
      <c r="O761" s="201">
        <f t="shared" si="89"/>
        <v>20.247142193308552</v>
      </c>
      <c r="P761" s="10">
        <f t="shared" si="85"/>
        <v>166.29780136384761</v>
      </c>
      <c r="Q761" s="11">
        <f t="shared" si="91"/>
        <v>4.2185828459917252E-2</v>
      </c>
    </row>
    <row r="762" spans="1:17">
      <c r="A762" s="9">
        <f t="shared" si="90"/>
        <v>126</v>
      </c>
      <c r="B762" s="14" t="s">
        <v>1034</v>
      </c>
      <c r="C762" s="8">
        <v>4373.2</v>
      </c>
      <c r="D762" s="8">
        <v>0</v>
      </c>
      <c r="E762" s="8">
        <v>0</v>
      </c>
      <c r="F762" s="8">
        <v>4373.2</v>
      </c>
      <c r="G762" s="8"/>
      <c r="H762" s="8"/>
      <c r="I762" s="8">
        <v>95</v>
      </c>
      <c r="J762" s="11">
        <v>1.4714993804213134E-2</v>
      </c>
      <c r="K762" s="18">
        <f t="shared" si="88"/>
        <v>33.39023389095415</v>
      </c>
      <c r="L762" s="10">
        <f t="shared" si="86"/>
        <v>12.277589001703841</v>
      </c>
      <c r="M762" s="10">
        <v>86.47324969021065</v>
      </c>
      <c r="N762" s="10">
        <v>3.6038491325898385</v>
      </c>
      <c r="O762" s="201">
        <f t="shared" si="89"/>
        <v>3.6038491325898385</v>
      </c>
      <c r="P762" s="10">
        <f t="shared" si="85"/>
        <v>135.74492171545847</v>
      </c>
      <c r="Q762" s="11">
        <f t="shared" si="91"/>
        <v>3.1040181495348595E-2</v>
      </c>
    </row>
    <row r="763" spans="1:17">
      <c r="A763" s="9">
        <f t="shared" si="90"/>
        <v>127</v>
      </c>
      <c r="B763" s="14" t="s">
        <v>42</v>
      </c>
      <c r="C763" s="8">
        <v>5423.9</v>
      </c>
      <c r="D763" s="8">
        <v>0</v>
      </c>
      <c r="E763" s="8">
        <v>0</v>
      </c>
      <c r="F763" s="8">
        <v>5423.9</v>
      </c>
      <c r="G763" s="8"/>
      <c r="H763" s="8"/>
      <c r="I763" s="8">
        <v>100</v>
      </c>
      <c r="J763" s="11">
        <v>1.5489467162329617E-2</v>
      </c>
      <c r="K763" s="18">
        <f t="shared" si="88"/>
        <v>35.147614622057006</v>
      </c>
      <c r="L763" s="10">
        <f t="shared" si="86"/>
        <v>12.923777896530362</v>
      </c>
      <c r="M763" s="10">
        <v>91.024473358116481</v>
      </c>
      <c r="N763" s="10">
        <v>3.7935254027261465</v>
      </c>
      <c r="O763" s="201">
        <f t="shared" si="89"/>
        <v>3.7935254027261465</v>
      </c>
      <c r="P763" s="10">
        <f t="shared" si="85"/>
        <v>142.88939127942999</v>
      </c>
      <c r="Q763" s="11">
        <f t="shared" si="91"/>
        <v>2.634440002201921E-2</v>
      </c>
    </row>
    <row r="764" spans="1:17">
      <c r="A764" s="9">
        <f t="shared" si="90"/>
        <v>128</v>
      </c>
      <c r="B764" s="14" t="s">
        <v>1039</v>
      </c>
      <c r="C764" s="8">
        <v>92.4</v>
      </c>
      <c r="D764" s="8">
        <v>0</v>
      </c>
      <c r="E764" s="8">
        <v>0</v>
      </c>
      <c r="F764" s="8">
        <v>92.4</v>
      </c>
      <c r="G764" s="8"/>
      <c r="H764" s="8"/>
      <c r="I764" s="8">
        <v>3</v>
      </c>
      <c r="J764" s="11">
        <v>4.6468401486988845E-4</v>
      </c>
      <c r="K764" s="18">
        <f t="shared" si="88"/>
        <v>1.05442843866171</v>
      </c>
      <c r="L764" s="10">
        <f t="shared" si="86"/>
        <v>0.38771333689591081</v>
      </c>
      <c r="M764" s="10">
        <v>2.7307342007434943</v>
      </c>
      <c r="N764" s="10">
        <v>0.11380576208178438</v>
      </c>
      <c r="O764" s="201">
        <f t="shared" si="89"/>
        <v>0.11380576208178438</v>
      </c>
      <c r="P764" s="10">
        <f t="shared" ref="P764:P773" si="92">K764+L764+M764+O764</f>
        <v>4.2866817383828995</v>
      </c>
      <c r="Q764" s="11">
        <f t="shared" si="91"/>
        <v>4.6392659506308435E-2</v>
      </c>
    </row>
    <row r="765" spans="1:17">
      <c r="A765" s="9">
        <f t="shared" si="90"/>
        <v>129</v>
      </c>
      <c r="B765" s="14" t="s">
        <v>1040</v>
      </c>
      <c r="C765" s="8">
        <v>26.1</v>
      </c>
      <c r="D765" s="8">
        <v>0</v>
      </c>
      <c r="E765" s="8">
        <v>0</v>
      </c>
      <c r="F765" s="8">
        <v>26.1</v>
      </c>
      <c r="G765" s="8"/>
      <c r="H765" s="8"/>
      <c r="I765" s="8">
        <v>1</v>
      </c>
      <c r="J765" s="11">
        <v>1.5489467162329616E-4</v>
      </c>
      <c r="K765" s="18">
        <f t="shared" ref="K765:K773" si="93">J765*$K$2</f>
        <v>0.35147614622057005</v>
      </c>
      <c r="L765" s="10">
        <f t="shared" ref="L765:L773" si="94">K765*0.3677</f>
        <v>0.12923777896530361</v>
      </c>
      <c r="M765" s="10">
        <v>0.91024473358116487</v>
      </c>
      <c r="N765" s="10">
        <v>3.7935254027261466E-2</v>
      </c>
      <c r="O765" s="201">
        <f t="shared" ref="O765:O773" si="95">N765*$O$2</f>
        <v>3.7935254027261466E-2</v>
      </c>
      <c r="P765" s="10">
        <f t="shared" si="92"/>
        <v>1.4288939127943001</v>
      </c>
      <c r="Q765" s="11">
        <f t="shared" si="91"/>
        <v>5.474689321050958E-2</v>
      </c>
    </row>
    <row r="766" spans="1:17">
      <c r="A766" s="9">
        <f t="shared" ref="A766:A773" si="96">A765+1</f>
        <v>130</v>
      </c>
      <c r="B766" s="14" t="s">
        <v>1043</v>
      </c>
      <c r="C766" s="8">
        <v>5964.3</v>
      </c>
      <c r="D766" s="8">
        <v>0</v>
      </c>
      <c r="E766" s="8">
        <v>0</v>
      </c>
      <c r="F766" s="8">
        <v>5964.3</v>
      </c>
      <c r="G766" s="8"/>
      <c r="H766" s="8"/>
      <c r="I766" s="8">
        <v>124</v>
      </c>
      <c r="J766" s="11">
        <v>1.9206939281288724E-2</v>
      </c>
      <c r="K766" s="18">
        <f t="shared" si="93"/>
        <v>43.583042131350687</v>
      </c>
      <c r="L766" s="10">
        <f t="shared" si="94"/>
        <v>16.025484591697648</v>
      </c>
      <c r="M766" s="10">
        <v>112.87034696406444</v>
      </c>
      <c r="N766" s="10">
        <v>4.7039714993804216</v>
      </c>
      <c r="O766" s="201">
        <f t="shared" si="95"/>
        <v>4.7039714993804216</v>
      </c>
      <c r="P766" s="10">
        <f t="shared" si="92"/>
        <v>177.18284518649321</v>
      </c>
      <c r="Q766" s="11">
        <f>P766/F766</f>
        <v>2.9707232229514477E-2</v>
      </c>
    </row>
    <row r="767" spans="1:17">
      <c r="A767" s="9">
        <f t="shared" si="96"/>
        <v>131</v>
      </c>
      <c r="B767" s="14" t="s">
        <v>1044</v>
      </c>
      <c r="C767" s="8">
        <v>5911.3</v>
      </c>
      <c r="D767" s="8">
        <v>0</v>
      </c>
      <c r="E767" s="8">
        <v>0</v>
      </c>
      <c r="F767" s="8">
        <v>5911.3</v>
      </c>
      <c r="G767" s="8"/>
      <c r="H767" s="8"/>
      <c r="I767" s="8">
        <v>129</v>
      </c>
      <c r="J767" s="11">
        <v>1.9981412639405206E-2</v>
      </c>
      <c r="K767" s="18">
        <f t="shared" si="93"/>
        <v>45.340422862453536</v>
      </c>
      <c r="L767" s="10">
        <f t="shared" si="94"/>
        <v>16.671673486524167</v>
      </c>
      <c r="M767" s="10">
        <v>117.42157063197027</v>
      </c>
      <c r="N767" s="10">
        <v>4.8936477695167291</v>
      </c>
      <c r="O767" s="201">
        <f t="shared" si="95"/>
        <v>4.8936477695167291</v>
      </c>
      <c r="P767" s="10">
        <f t="shared" si="92"/>
        <v>184.32731475046469</v>
      </c>
      <c r="Q767" s="11">
        <f>P767/F767</f>
        <v>3.1182195921449544E-2</v>
      </c>
    </row>
    <row r="768" spans="1:17">
      <c r="A768" s="9">
        <f t="shared" si="96"/>
        <v>132</v>
      </c>
      <c r="B768" s="14" t="s">
        <v>1045</v>
      </c>
      <c r="C768" s="8">
        <v>3419.4</v>
      </c>
      <c r="D768" s="8">
        <v>0</v>
      </c>
      <c r="E768" s="8">
        <v>0</v>
      </c>
      <c r="F768" s="8">
        <v>3419.4</v>
      </c>
      <c r="G768" s="8"/>
      <c r="H768" s="8"/>
      <c r="I768" s="8">
        <v>70</v>
      </c>
      <c r="J768" s="11">
        <v>1.0842627013630731E-2</v>
      </c>
      <c r="K768" s="18">
        <f t="shared" si="93"/>
        <v>24.603330235439902</v>
      </c>
      <c r="L768" s="10">
        <f t="shared" si="94"/>
        <v>9.046644527571253</v>
      </c>
      <c r="M768" s="10">
        <v>63.717131350681534</v>
      </c>
      <c r="N768" s="10">
        <v>2.6554677819083023</v>
      </c>
      <c r="O768" s="201">
        <f t="shared" si="95"/>
        <v>2.6554677819083023</v>
      </c>
      <c r="P768" s="10">
        <f t="shared" si="92"/>
        <v>100.022573895601</v>
      </c>
      <c r="Q768" s="11">
        <f>P768/F768</f>
        <v>2.9251498477978883E-2</v>
      </c>
    </row>
    <row r="769" spans="1:18">
      <c r="A769" s="9">
        <f t="shared" si="96"/>
        <v>133</v>
      </c>
      <c r="B769" s="251" t="s">
        <v>1363</v>
      </c>
      <c r="C769" s="8">
        <v>1763.8</v>
      </c>
      <c r="D769" s="8">
        <v>0</v>
      </c>
      <c r="E769" s="8">
        <v>0</v>
      </c>
      <c r="F769" s="8">
        <v>1763.8</v>
      </c>
      <c r="G769" s="8"/>
      <c r="H769" s="8"/>
      <c r="I769" s="8">
        <v>48</v>
      </c>
      <c r="J769" s="11">
        <v>4.9535603715170275E-2</v>
      </c>
      <c r="K769" s="18">
        <f t="shared" si="93"/>
        <v>112.40272445820433</v>
      </c>
      <c r="L769" s="10">
        <f t="shared" si="94"/>
        <v>41.330481783281733</v>
      </c>
      <c r="M769" s="10">
        <v>50.087628482972129</v>
      </c>
      <c r="N769" s="10">
        <v>12.131764705882352</v>
      </c>
      <c r="O769" s="201">
        <f t="shared" si="95"/>
        <v>12.131764705882352</v>
      </c>
      <c r="P769" s="10">
        <f t="shared" si="92"/>
        <v>215.95259943034054</v>
      </c>
      <c r="Q769" s="11">
        <f t="shared" ref="Q769:Q774" si="97">P769/F769</f>
        <v>0.12243599015213774</v>
      </c>
      <c r="R769" s="11"/>
    </row>
    <row r="770" spans="1:18">
      <c r="A770" s="9">
        <f t="shared" si="96"/>
        <v>134</v>
      </c>
      <c r="B770" s="251" t="s">
        <v>1364</v>
      </c>
      <c r="C770" s="8">
        <v>3931</v>
      </c>
      <c r="D770" s="8">
        <v>0</v>
      </c>
      <c r="E770" s="8">
        <v>0</v>
      </c>
      <c r="F770" s="8">
        <v>3931</v>
      </c>
      <c r="G770" s="8"/>
      <c r="H770" s="8"/>
      <c r="I770" s="8">
        <v>106</v>
      </c>
      <c r="J770" s="11">
        <v>0.10939112487100103</v>
      </c>
      <c r="K770" s="18">
        <f t="shared" si="93"/>
        <v>248.22268317853457</v>
      </c>
      <c r="L770" s="10">
        <f t="shared" si="94"/>
        <v>91.271480604747168</v>
      </c>
      <c r="M770" s="10">
        <v>110.61017956656347</v>
      </c>
      <c r="N770" s="10">
        <v>26.790980392156861</v>
      </c>
      <c r="O770" s="201">
        <f t="shared" si="95"/>
        <v>26.790980392156861</v>
      </c>
      <c r="P770" s="10">
        <f t="shared" si="92"/>
        <v>476.89532374200212</v>
      </c>
      <c r="Q770" s="11">
        <f t="shared" si="97"/>
        <v>0.1213165412724503</v>
      </c>
      <c r="R770" s="11"/>
    </row>
    <row r="771" spans="1:18">
      <c r="A771" s="9">
        <f t="shared" si="96"/>
        <v>135</v>
      </c>
      <c r="B771" s="251" t="s">
        <v>1365</v>
      </c>
      <c r="C771" s="8">
        <v>2191.9</v>
      </c>
      <c r="D771" s="8">
        <v>0</v>
      </c>
      <c r="E771" s="8">
        <v>0</v>
      </c>
      <c r="F771" s="8">
        <v>2191.9</v>
      </c>
      <c r="G771" s="8"/>
      <c r="H771" s="8"/>
      <c r="I771" s="8">
        <v>98</v>
      </c>
      <c r="J771" s="11">
        <v>0.10113519091847264</v>
      </c>
      <c r="K771" s="18">
        <f t="shared" si="93"/>
        <v>229.48889576883386</v>
      </c>
      <c r="L771" s="10">
        <f t="shared" si="94"/>
        <v>84.383066974200219</v>
      </c>
      <c r="M771" s="10">
        <v>102.26224148606811</v>
      </c>
      <c r="N771" s="10">
        <v>24.769019607843134</v>
      </c>
      <c r="O771" s="201">
        <f t="shared" si="95"/>
        <v>24.769019607843134</v>
      </c>
      <c r="P771" s="10">
        <f t="shared" si="92"/>
        <v>440.9032238369453</v>
      </c>
      <c r="Q771" s="11">
        <f t="shared" si="97"/>
        <v>0.20115115828137473</v>
      </c>
      <c r="R771" s="11"/>
    </row>
    <row r="772" spans="1:18">
      <c r="A772" s="9">
        <f t="shared" si="96"/>
        <v>136</v>
      </c>
      <c r="B772" s="251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8"/>
      <c r="H772" s="8"/>
      <c r="I772" s="8">
        <v>89</v>
      </c>
      <c r="J772" s="11">
        <v>9.1847265221878222E-2</v>
      </c>
      <c r="K772" s="18">
        <f t="shared" si="93"/>
        <v>208.41338493292054</v>
      </c>
      <c r="L772" s="10">
        <f t="shared" si="94"/>
        <v>76.633601639834893</v>
      </c>
      <c r="M772" s="10">
        <v>92.870811145510842</v>
      </c>
      <c r="N772" s="10">
        <v>22.494313725490194</v>
      </c>
      <c r="O772" s="201">
        <f t="shared" si="95"/>
        <v>22.494313725490194</v>
      </c>
      <c r="P772" s="10">
        <f t="shared" si="92"/>
        <v>400.41211144375649</v>
      </c>
      <c r="Q772" s="11">
        <f t="shared" si="97"/>
        <v>0.1948278333813851</v>
      </c>
      <c r="R772" s="11"/>
    </row>
    <row r="773" spans="1:18">
      <c r="A773" s="9">
        <f t="shared" si="96"/>
        <v>137</v>
      </c>
      <c r="B773" s="251" t="s">
        <v>1367</v>
      </c>
      <c r="C773" s="8">
        <v>4130.1000000000004</v>
      </c>
      <c r="D773" s="8">
        <v>0</v>
      </c>
      <c r="E773" s="8">
        <v>0</v>
      </c>
      <c r="F773" s="8">
        <v>4130.1000000000004</v>
      </c>
      <c r="G773" s="8"/>
      <c r="H773" s="8"/>
      <c r="I773" s="8">
        <v>203</v>
      </c>
      <c r="J773" s="11">
        <v>0.20949432404540763</v>
      </c>
      <c r="K773" s="18">
        <f t="shared" si="93"/>
        <v>475.36985552115584</v>
      </c>
      <c r="L773" s="10">
        <f t="shared" si="94"/>
        <v>174.79349587512903</v>
      </c>
      <c r="M773" s="10">
        <v>211.82892879256963</v>
      </c>
      <c r="N773" s="10">
        <v>51.307254901960782</v>
      </c>
      <c r="O773" s="201">
        <f t="shared" si="95"/>
        <v>51.307254901960782</v>
      </c>
      <c r="P773" s="10">
        <f t="shared" si="92"/>
        <v>913.2995350908152</v>
      </c>
      <c r="Q773" s="11">
        <f t="shared" si="97"/>
        <v>0.22113254766006032</v>
      </c>
      <c r="R773" s="11"/>
    </row>
    <row r="774" spans="1:18">
      <c r="A774" s="12"/>
      <c r="B774" s="17" t="s">
        <v>576</v>
      </c>
      <c r="C774" s="13">
        <f>SUM(C637:C773)</f>
        <v>233814.98999999996</v>
      </c>
      <c r="D774" s="13">
        <f t="shared" ref="D774:P774" si="98">SUM(D637:D773)</f>
        <v>786.9</v>
      </c>
      <c r="E774" s="13">
        <f t="shared" si="98"/>
        <v>5137.9000000000005</v>
      </c>
      <c r="F774" s="13">
        <f t="shared" si="98"/>
        <v>239739.78999999992</v>
      </c>
      <c r="G774" s="13">
        <f t="shared" si="98"/>
        <v>0</v>
      </c>
      <c r="H774" s="13">
        <f t="shared" si="98"/>
        <v>0</v>
      </c>
      <c r="I774" s="13">
        <f t="shared" si="98"/>
        <v>5144</v>
      </c>
      <c r="J774" s="13">
        <f t="shared" si="98"/>
        <v>1.2901100296441723</v>
      </c>
      <c r="K774" s="13">
        <f t="shared" si="98"/>
        <v>2927.4273715664831</v>
      </c>
      <c r="L774" s="13">
        <f t="shared" si="98"/>
        <v>1076.4150445249948</v>
      </c>
      <c r="M774" s="13">
        <f t="shared" si="98"/>
        <v>2361.1399802307119</v>
      </c>
      <c r="N774" s="13">
        <f t="shared" si="98"/>
        <v>329.33124709256282</v>
      </c>
      <c r="O774" s="13">
        <f t="shared" si="98"/>
        <v>329.33124709256282</v>
      </c>
      <c r="P774" s="13">
        <f t="shared" si="98"/>
        <v>6694.3136434147518</v>
      </c>
      <c r="Q774" s="16">
        <f t="shared" si="97"/>
        <v>2.7923248132547183E-2</v>
      </c>
    </row>
    <row r="775" spans="1:18">
      <c r="A775" s="9"/>
      <c r="B775" s="7" t="s">
        <v>823</v>
      </c>
      <c r="C775" s="8"/>
      <c r="D775" s="8"/>
      <c r="E775" s="8"/>
      <c r="F775" s="8"/>
      <c r="G775" s="8"/>
      <c r="H775" s="8">
        <f>G774+H774+I774</f>
        <v>5144</v>
      </c>
      <c r="I775" s="8"/>
      <c r="J775" s="8"/>
      <c r="K775" s="8"/>
      <c r="L775" s="8"/>
      <c r="M775" s="8"/>
      <c r="N775" s="8"/>
      <c r="O775" s="8"/>
      <c r="P775" s="8"/>
      <c r="Q775" s="11"/>
    </row>
    <row r="776" spans="1:18">
      <c r="A776" s="9">
        <v>1</v>
      </c>
      <c r="B776" s="8" t="s">
        <v>824</v>
      </c>
      <c r="C776" s="8">
        <f>димвенканали!C776</f>
        <v>106.7</v>
      </c>
      <c r="D776" s="8">
        <f>димвенканали!D776</f>
        <v>0</v>
      </c>
      <c r="E776" s="8">
        <f>димвенканали!E776</f>
        <v>0</v>
      </c>
      <c r="F776" s="8">
        <f>димвенканали!F776</f>
        <v>106.7</v>
      </c>
      <c r="G776" s="8"/>
      <c r="H776" s="8"/>
      <c r="I776" s="8">
        <v>3</v>
      </c>
      <c r="J776" s="11">
        <v>5.8823529411764701E-4</v>
      </c>
      <c r="K776" s="18">
        <f t="shared" ref="K776:K838" si="99">J776*$K$2</f>
        <v>1.3347823529411764</v>
      </c>
      <c r="L776" s="10">
        <f t="shared" ref="L776:L827" si="100">K776*0.3677</f>
        <v>0.4907994711764706</v>
      </c>
      <c r="M776" s="10">
        <v>0.51561176470588233</v>
      </c>
      <c r="N776" s="10">
        <v>0.14406470588235293</v>
      </c>
      <c r="O776" s="201">
        <f t="shared" ref="O776:O839" si="101">N776*$O$2</f>
        <v>0.14406470588235293</v>
      </c>
      <c r="P776" s="10">
        <f t="shared" ref="P776:P827" si="102">K776+L776+M776+O776</f>
        <v>2.4852582947058823</v>
      </c>
      <c r="Q776" s="11">
        <f>P776/F776</f>
        <v>2.3292017757318484E-2</v>
      </c>
    </row>
    <row r="777" spans="1:18">
      <c r="A777" s="9">
        <f>1+A776</f>
        <v>2</v>
      </c>
      <c r="B777" s="8" t="s">
        <v>825</v>
      </c>
      <c r="C777" s="8">
        <f>димвенканали!C777</f>
        <v>56.6</v>
      </c>
      <c r="D777" s="8">
        <f>димвенканали!D777</f>
        <v>0</v>
      </c>
      <c r="E777" s="8">
        <f>димвенканали!E777</f>
        <v>0</v>
      </c>
      <c r="F777" s="8">
        <f>димвенканали!F777</f>
        <v>56.6</v>
      </c>
      <c r="G777" s="8"/>
      <c r="H777" s="8"/>
      <c r="I777" s="8">
        <v>2</v>
      </c>
      <c r="J777" s="11">
        <v>3.9215686274509802E-4</v>
      </c>
      <c r="K777" s="18">
        <f t="shared" si="99"/>
        <v>0.88985490196078432</v>
      </c>
      <c r="L777" s="10">
        <f t="shared" si="100"/>
        <v>0.3271996474509804</v>
      </c>
      <c r="M777" s="10">
        <v>0.34374117647058822</v>
      </c>
      <c r="N777" s="10">
        <v>9.6043137254901961E-2</v>
      </c>
      <c r="O777" s="201">
        <f t="shared" si="101"/>
        <v>9.6043137254901961E-2</v>
      </c>
      <c r="P777" s="10">
        <f t="shared" si="102"/>
        <v>1.6568388631372548</v>
      </c>
      <c r="Q777" s="11">
        <f t="shared" ref="Q777:Q839" si="103">P777/F777</f>
        <v>2.9272771433520403E-2</v>
      </c>
    </row>
    <row r="778" spans="1:18">
      <c r="A778" s="9">
        <f t="shared" ref="A778:A841" si="104">1+A777</f>
        <v>3</v>
      </c>
      <c r="B778" s="8" t="s">
        <v>826</v>
      </c>
      <c r="C778" s="8">
        <f>димвенканали!C778</f>
        <v>66.900000000000006</v>
      </c>
      <c r="D778" s="8">
        <f>димвенканали!D778</f>
        <v>0</v>
      </c>
      <c r="E778" s="8">
        <f>димвенканали!E778</f>
        <v>0</v>
      </c>
      <c r="F778" s="8">
        <f>димвенканали!F778</f>
        <v>66.900000000000006</v>
      </c>
      <c r="G778" s="8"/>
      <c r="H778" s="8"/>
      <c r="I778" s="8">
        <v>2</v>
      </c>
      <c r="J778" s="11">
        <v>3.9215686274509802E-4</v>
      </c>
      <c r="K778" s="18">
        <f t="shared" si="99"/>
        <v>0.88985490196078432</v>
      </c>
      <c r="L778" s="10">
        <f t="shared" si="100"/>
        <v>0.3271996474509804</v>
      </c>
      <c r="M778" s="10">
        <v>0.34374117647058822</v>
      </c>
      <c r="N778" s="10">
        <v>9.6043137254901961E-2</v>
      </c>
      <c r="O778" s="201">
        <f t="shared" si="101"/>
        <v>9.6043137254901961E-2</v>
      </c>
      <c r="P778" s="10">
        <f t="shared" si="102"/>
        <v>1.6568388631372548</v>
      </c>
      <c r="Q778" s="11">
        <f t="shared" si="103"/>
        <v>2.4765902289047154E-2</v>
      </c>
    </row>
    <row r="779" spans="1:18">
      <c r="A779" s="9">
        <f t="shared" si="104"/>
        <v>4</v>
      </c>
      <c r="B779" s="8" t="s">
        <v>827</v>
      </c>
      <c r="C779" s="8">
        <f>димвенканали!C779</f>
        <v>64.900000000000006</v>
      </c>
      <c r="D779" s="8">
        <f>димвенканали!D779</f>
        <v>0</v>
      </c>
      <c r="E779" s="8">
        <f>димвенканали!E779</f>
        <v>0</v>
      </c>
      <c r="F779" s="8">
        <f>димвенканали!F779</f>
        <v>64.900000000000006</v>
      </c>
      <c r="G779" s="8"/>
      <c r="H779" s="8"/>
      <c r="I779" s="8">
        <v>2</v>
      </c>
      <c r="J779" s="11">
        <v>3.9215686274509802E-4</v>
      </c>
      <c r="K779" s="18">
        <f t="shared" si="99"/>
        <v>0.88985490196078432</v>
      </c>
      <c r="L779" s="10">
        <f t="shared" si="100"/>
        <v>0.3271996474509804</v>
      </c>
      <c r="M779" s="10">
        <v>0.34374117647058822</v>
      </c>
      <c r="N779" s="10">
        <v>9.6043137254901961E-2</v>
      </c>
      <c r="O779" s="201">
        <f t="shared" si="101"/>
        <v>9.6043137254901961E-2</v>
      </c>
      <c r="P779" s="10">
        <f t="shared" si="102"/>
        <v>1.6568388631372548</v>
      </c>
      <c r="Q779" s="11">
        <f t="shared" si="103"/>
        <v>2.5529104208586357E-2</v>
      </c>
    </row>
    <row r="780" spans="1:18">
      <c r="A780" s="9">
        <f t="shared" si="104"/>
        <v>5</v>
      </c>
      <c r="B780" s="8" t="s">
        <v>828</v>
      </c>
      <c r="C780" s="8">
        <f>димвенканали!C780</f>
        <v>45.2</v>
      </c>
      <c r="D780" s="8">
        <f>димвенканали!D780</f>
        <v>0</v>
      </c>
      <c r="E780" s="8">
        <f>димвенканали!E780</f>
        <v>0</v>
      </c>
      <c r="F780" s="8">
        <f>димвенканали!F780</f>
        <v>45.2</v>
      </c>
      <c r="G780" s="8"/>
      <c r="H780" s="8"/>
      <c r="I780" s="8">
        <v>1</v>
      </c>
      <c r="J780" s="11">
        <v>1.9607843137254901E-4</v>
      </c>
      <c r="K780" s="18">
        <f t="shared" si="99"/>
        <v>0.44492745098039216</v>
      </c>
      <c r="L780" s="10">
        <f t="shared" si="100"/>
        <v>0.1635998237254902</v>
      </c>
      <c r="M780" s="10">
        <v>0.17187058823529411</v>
      </c>
      <c r="N780" s="10">
        <v>4.8021568627450981E-2</v>
      </c>
      <c r="O780" s="201">
        <f t="shared" si="101"/>
        <v>4.8021568627450981E-2</v>
      </c>
      <c r="P780" s="10">
        <f t="shared" si="102"/>
        <v>0.82841943156862741</v>
      </c>
      <c r="Q780" s="11">
        <f t="shared" si="103"/>
        <v>1.8327863530279365E-2</v>
      </c>
    </row>
    <row r="781" spans="1:18">
      <c r="A781" s="9">
        <f t="shared" si="104"/>
        <v>6</v>
      </c>
      <c r="B781" s="8" t="s">
        <v>829</v>
      </c>
      <c r="C781" s="8">
        <f>димвенканали!C781</f>
        <v>70.599999999999994</v>
      </c>
      <c r="D781" s="8">
        <f>димвенканали!D781</f>
        <v>0</v>
      </c>
      <c r="E781" s="8">
        <f>димвенканали!E781</f>
        <v>0</v>
      </c>
      <c r="F781" s="8">
        <f>димвенканали!F781</f>
        <v>70.599999999999994</v>
      </c>
      <c r="G781" s="8"/>
      <c r="H781" s="8"/>
      <c r="I781" s="8">
        <v>2</v>
      </c>
      <c r="J781" s="11">
        <v>3.9215686274509802E-4</v>
      </c>
      <c r="K781" s="18">
        <f t="shared" si="99"/>
        <v>0.88985490196078432</v>
      </c>
      <c r="L781" s="10">
        <f t="shared" si="100"/>
        <v>0.3271996474509804</v>
      </c>
      <c r="M781" s="10">
        <v>0.34374117647058822</v>
      </c>
      <c r="N781" s="10">
        <v>9.6043137254901961E-2</v>
      </c>
      <c r="O781" s="201">
        <f t="shared" si="101"/>
        <v>9.6043137254901961E-2</v>
      </c>
      <c r="P781" s="10">
        <f t="shared" si="102"/>
        <v>1.6568388631372548</v>
      </c>
      <c r="Q781" s="11">
        <f t="shared" si="103"/>
        <v>2.3467972565683497E-2</v>
      </c>
    </row>
    <row r="782" spans="1:18">
      <c r="A782" s="9">
        <f t="shared" si="104"/>
        <v>7</v>
      </c>
      <c r="B782" s="8" t="s">
        <v>830</v>
      </c>
      <c r="C782" s="8">
        <f>димвенканали!C782</f>
        <v>66.3</v>
      </c>
      <c r="D782" s="8">
        <f>димвенканали!D782</f>
        <v>0</v>
      </c>
      <c r="E782" s="8">
        <f>димвенканали!E782</f>
        <v>0</v>
      </c>
      <c r="F782" s="8">
        <f>димвенканали!F782</f>
        <v>66.3</v>
      </c>
      <c r="G782" s="8"/>
      <c r="H782" s="8"/>
      <c r="I782" s="8">
        <v>2</v>
      </c>
      <c r="J782" s="11">
        <v>3.9215686274509802E-4</v>
      </c>
      <c r="K782" s="18">
        <f t="shared" si="99"/>
        <v>0.88985490196078432</v>
      </c>
      <c r="L782" s="10">
        <f t="shared" si="100"/>
        <v>0.3271996474509804</v>
      </c>
      <c r="M782" s="10">
        <v>0.34374117647058822</v>
      </c>
      <c r="N782" s="10">
        <v>9.6043137254901961E-2</v>
      </c>
      <c r="O782" s="201">
        <f t="shared" si="101"/>
        <v>9.6043137254901961E-2</v>
      </c>
      <c r="P782" s="10">
        <f t="shared" si="102"/>
        <v>1.6568388631372548</v>
      </c>
      <c r="Q782" s="11">
        <f t="shared" si="103"/>
        <v>2.4990028101617722E-2</v>
      </c>
    </row>
    <row r="783" spans="1:18">
      <c r="A783" s="9">
        <f t="shared" si="104"/>
        <v>8</v>
      </c>
      <c r="B783" s="8" t="s">
        <v>831</v>
      </c>
      <c r="C783" s="8">
        <f>димвенканали!C783</f>
        <v>141.1</v>
      </c>
      <c r="D783" s="8">
        <f>димвенканали!D783</f>
        <v>0</v>
      </c>
      <c r="E783" s="8">
        <f>димвенканали!E783</f>
        <v>0</v>
      </c>
      <c r="F783" s="8">
        <f>димвенканали!F783</f>
        <v>141.1</v>
      </c>
      <c r="G783" s="8"/>
      <c r="H783" s="8"/>
      <c r="I783" s="8">
        <v>4</v>
      </c>
      <c r="J783" s="11">
        <v>7.8431372549019605E-4</v>
      </c>
      <c r="K783" s="18">
        <f t="shared" si="99"/>
        <v>1.7797098039215686</v>
      </c>
      <c r="L783" s="10">
        <f t="shared" si="100"/>
        <v>0.6543992949019608</v>
      </c>
      <c r="M783" s="10">
        <v>0.68748235294117643</v>
      </c>
      <c r="N783" s="10">
        <v>0.19208627450980392</v>
      </c>
      <c r="O783" s="201">
        <f t="shared" si="101"/>
        <v>0.19208627450980392</v>
      </c>
      <c r="P783" s="10">
        <f t="shared" si="102"/>
        <v>3.3136777262745096</v>
      </c>
      <c r="Q783" s="11">
        <f t="shared" si="103"/>
        <v>2.3484604722002197E-2</v>
      </c>
    </row>
    <row r="784" spans="1:18">
      <c r="A784" s="9">
        <f t="shared" si="104"/>
        <v>9</v>
      </c>
      <c r="B784" s="8" t="s">
        <v>832</v>
      </c>
      <c r="C784" s="8">
        <f>димвенканали!C784</f>
        <v>83.9</v>
      </c>
      <c r="D784" s="8">
        <f>димвенканали!D784</f>
        <v>0</v>
      </c>
      <c r="E784" s="8">
        <f>димвенканали!E784</f>
        <v>0</v>
      </c>
      <c r="F784" s="8">
        <f>димвенканали!F784</f>
        <v>83.9</v>
      </c>
      <c r="G784" s="8"/>
      <c r="H784" s="8"/>
      <c r="I784" s="8">
        <v>2</v>
      </c>
      <c r="J784" s="11">
        <v>3.9215686274509802E-4</v>
      </c>
      <c r="K784" s="18">
        <f t="shared" si="99"/>
        <v>0.88985490196078432</v>
      </c>
      <c r="L784" s="10">
        <f t="shared" si="100"/>
        <v>0.3271996474509804</v>
      </c>
      <c r="M784" s="10">
        <v>0.34374117647058822</v>
      </c>
      <c r="N784" s="10">
        <v>9.6043137254901961E-2</v>
      </c>
      <c r="O784" s="201">
        <f t="shared" si="101"/>
        <v>9.6043137254901961E-2</v>
      </c>
      <c r="P784" s="10">
        <f t="shared" si="102"/>
        <v>1.6568388631372548</v>
      </c>
      <c r="Q784" s="11">
        <f t="shared" si="103"/>
        <v>1.9747781443829018E-2</v>
      </c>
    </row>
    <row r="785" spans="1:17">
      <c r="A785" s="9">
        <f t="shared" si="104"/>
        <v>10</v>
      </c>
      <c r="B785" s="8" t="s">
        <v>833</v>
      </c>
      <c r="C785" s="8">
        <f>димвенканали!C785</f>
        <v>58.2</v>
      </c>
      <c r="D785" s="8">
        <f>димвенканали!D785</f>
        <v>0</v>
      </c>
      <c r="E785" s="8">
        <f>димвенканали!E785</f>
        <v>0</v>
      </c>
      <c r="F785" s="8">
        <f>димвенканали!F785</f>
        <v>58.2</v>
      </c>
      <c r="G785" s="8"/>
      <c r="H785" s="8"/>
      <c r="I785" s="8">
        <v>2</v>
      </c>
      <c r="J785" s="11">
        <v>3.9215686274509802E-4</v>
      </c>
      <c r="K785" s="18">
        <f t="shared" si="99"/>
        <v>0.88985490196078432</v>
      </c>
      <c r="L785" s="10">
        <f t="shared" si="100"/>
        <v>0.3271996474509804</v>
      </c>
      <c r="M785" s="10">
        <v>0.34374117647058822</v>
      </c>
      <c r="N785" s="10">
        <v>9.6043137254901961E-2</v>
      </c>
      <c r="O785" s="201">
        <f t="shared" si="101"/>
        <v>9.6043137254901961E-2</v>
      </c>
      <c r="P785" s="10">
        <f t="shared" si="102"/>
        <v>1.6568388631372548</v>
      </c>
      <c r="Q785" s="11">
        <f t="shared" si="103"/>
        <v>2.8468021703389256E-2</v>
      </c>
    </row>
    <row r="786" spans="1:17">
      <c r="A786" s="9">
        <f t="shared" si="104"/>
        <v>11</v>
      </c>
      <c r="B786" s="8" t="s">
        <v>834</v>
      </c>
      <c r="C786" s="8">
        <f>димвенканали!C786</f>
        <v>47.3</v>
      </c>
      <c r="D786" s="8">
        <f>димвенканали!D786</f>
        <v>0</v>
      </c>
      <c r="E786" s="8">
        <f>димвенканали!E786</f>
        <v>0</v>
      </c>
      <c r="F786" s="8">
        <f>димвенканали!F786</f>
        <v>47.3</v>
      </c>
      <c r="G786" s="8"/>
      <c r="H786" s="8"/>
      <c r="I786" s="8">
        <v>1</v>
      </c>
      <c r="J786" s="11">
        <v>1.9607843137254901E-4</v>
      </c>
      <c r="K786" s="18">
        <f t="shared" si="99"/>
        <v>0.44492745098039216</v>
      </c>
      <c r="L786" s="10">
        <f t="shared" si="100"/>
        <v>0.1635998237254902</v>
      </c>
      <c r="M786" s="10">
        <v>0.17187058823529411</v>
      </c>
      <c r="N786" s="10">
        <v>4.8021568627450981E-2</v>
      </c>
      <c r="O786" s="201">
        <f t="shared" si="101"/>
        <v>4.8021568627450981E-2</v>
      </c>
      <c r="P786" s="10">
        <f t="shared" si="102"/>
        <v>0.82841943156862741</v>
      </c>
      <c r="Q786" s="11">
        <f t="shared" si="103"/>
        <v>1.7514152887285993E-2</v>
      </c>
    </row>
    <row r="787" spans="1:17">
      <c r="A787" s="9">
        <f t="shared" si="104"/>
        <v>12</v>
      </c>
      <c r="B787" s="8" t="s">
        <v>835</v>
      </c>
      <c r="C787" s="8">
        <f>димвенканали!C787</f>
        <v>133.19999999999999</v>
      </c>
      <c r="D787" s="8">
        <f>димвенканали!D787</f>
        <v>0</v>
      </c>
      <c r="E787" s="8">
        <f>димвенканали!E787</f>
        <v>0</v>
      </c>
      <c r="F787" s="8">
        <f>димвенканали!F787</f>
        <v>133.19999999999999</v>
      </c>
      <c r="G787" s="8"/>
      <c r="H787" s="8"/>
      <c r="I787" s="8">
        <v>3</v>
      </c>
      <c r="J787" s="11">
        <v>5.8823529411764701E-4</v>
      </c>
      <c r="K787" s="18">
        <f t="shared" si="99"/>
        <v>1.3347823529411764</v>
      </c>
      <c r="L787" s="10">
        <f t="shared" si="100"/>
        <v>0.4907994711764706</v>
      </c>
      <c r="M787" s="10">
        <v>0.51561176470588233</v>
      </c>
      <c r="N787" s="10">
        <v>0.14406470588235293</v>
      </c>
      <c r="O787" s="201">
        <f t="shared" si="101"/>
        <v>0.14406470588235293</v>
      </c>
      <c r="P787" s="10">
        <f t="shared" si="102"/>
        <v>2.4852582947058823</v>
      </c>
      <c r="Q787" s="11">
        <f t="shared" si="103"/>
        <v>1.8658095305599719E-2</v>
      </c>
    </row>
    <row r="788" spans="1:17">
      <c r="A788" s="9">
        <f t="shared" si="104"/>
        <v>13</v>
      </c>
      <c r="B788" s="8" t="s">
        <v>836</v>
      </c>
      <c r="C788" s="8">
        <f>димвенканали!C788</f>
        <v>87.4</v>
      </c>
      <c r="D788" s="8">
        <f>димвенканали!D788</f>
        <v>0</v>
      </c>
      <c r="E788" s="8">
        <f>димвенканали!E788</f>
        <v>0</v>
      </c>
      <c r="F788" s="8">
        <f>димвенканали!F788</f>
        <v>87.4</v>
      </c>
      <c r="G788" s="8"/>
      <c r="H788" s="8"/>
      <c r="I788" s="8">
        <v>2</v>
      </c>
      <c r="J788" s="11">
        <v>3.9215686274509802E-4</v>
      </c>
      <c r="K788" s="18">
        <f t="shared" si="99"/>
        <v>0.88985490196078432</v>
      </c>
      <c r="L788" s="10">
        <f t="shared" si="100"/>
        <v>0.3271996474509804</v>
      </c>
      <c r="M788" s="10">
        <v>0.34374117647058822</v>
      </c>
      <c r="N788" s="10">
        <v>9.6043137254901961E-2</v>
      </c>
      <c r="O788" s="201">
        <f t="shared" si="101"/>
        <v>9.6043137254901961E-2</v>
      </c>
      <c r="P788" s="10">
        <f t="shared" si="102"/>
        <v>1.6568388631372548</v>
      </c>
      <c r="Q788" s="11">
        <f t="shared" si="103"/>
        <v>1.8956966397451428E-2</v>
      </c>
    </row>
    <row r="789" spans="1:17">
      <c r="A789" s="9">
        <f t="shared" si="104"/>
        <v>14</v>
      </c>
      <c r="B789" s="8" t="s">
        <v>837</v>
      </c>
      <c r="C789" s="8">
        <f>димвенканали!C789</f>
        <v>102.5</v>
      </c>
      <c r="D789" s="8">
        <f>димвенканали!D789</f>
        <v>0</v>
      </c>
      <c r="E789" s="8">
        <f>димвенканали!E789</f>
        <v>0</v>
      </c>
      <c r="F789" s="8">
        <f>димвенканали!F789</f>
        <v>102.5</v>
      </c>
      <c r="G789" s="8"/>
      <c r="H789" s="8"/>
      <c r="I789" s="8">
        <v>3</v>
      </c>
      <c r="J789" s="11">
        <v>5.8823529411764701E-4</v>
      </c>
      <c r="K789" s="18">
        <f t="shared" si="99"/>
        <v>1.3347823529411764</v>
      </c>
      <c r="L789" s="10">
        <f t="shared" si="100"/>
        <v>0.4907994711764706</v>
      </c>
      <c r="M789" s="10">
        <v>0.51561176470588233</v>
      </c>
      <c r="N789" s="10">
        <v>0.14406470588235293</v>
      </c>
      <c r="O789" s="201">
        <f t="shared" si="101"/>
        <v>0.14406470588235293</v>
      </c>
      <c r="P789" s="10">
        <f t="shared" si="102"/>
        <v>2.4852582947058823</v>
      </c>
      <c r="Q789" s="11">
        <f t="shared" si="103"/>
        <v>2.4246422387374462E-2</v>
      </c>
    </row>
    <row r="790" spans="1:17">
      <c r="A790" s="9">
        <f t="shared" si="104"/>
        <v>15</v>
      </c>
      <c r="B790" s="8" t="s">
        <v>838</v>
      </c>
      <c r="C790" s="8">
        <f>димвенканали!C790</f>
        <v>47.2</v>
      </c>
      <c r="D790" s="8">
        <f>димвенканали!D790</f>
        <v>0</v>
      </c>
      <c r="E790" s="8">
        <f>димвенканали!E790</f>
        <v>0</v>
      </c>
      <c r="F790" s="8">
        <f>димвенканали!F790</f>
        <v>47.2</v>
      </c>
      <c r="G790" s="8"/>
      <c r="H790" s="8"/>
      <c r="I790" s="8">
        <v>1</v>
      </c>
      <c r="J790" s="11">
        <v>1.9607843137254901E-4</v>
      </c>
      <c r="K790" s="18">
        <f t="shared" si="99"/>
        <v>0.44492745098039216</v>
      </c>
      <c r="L790" s="10">
        <f t="shared" si="100"/>
        <v>0.1635998237254902</v>
      </c>
      <c r="M790" s="10">
        <v>0.17187058823529411</v>
      </c>
      <c r="N790" s="10">
        <v>4.8021568627450981E-2</v>
      </c>
      <c r="O790" s="201">
        <f t="shared" si="101"/>
        <v>4.8021568627450981E-2</v>
      </c>
      <c r="P790" s="10">
        <f t="shared" si="102"/>
        <v>0.82841943156862741</v>
      </c>
      <c r="Q790" s="11">
        <f t="shared" si="103"/>
        <v>1.7551259143403122E-2</v>
      </c>
    </row>
    <row r="791" spans="1:17">
      <c r="A791" s="9">
        <f t="shared" si="104"/>
        <v>16</v>
      </c>
      <c r="B791" s="8" t="s">
        <v>839</v>
      </c>
      <c r="C791" s="8">
        <f>димвенканали!C791</f>
        <v>138.08000000000001</v>
      </c>
      <c r="D791" s="8">
        <f>димвенканали!D791</f>
        <v>0</v>
      </c>
      <c r="E791" s="8">
        <f>димвенканали!E791</f>
        <v>0</v>
      </c>
      <c r="F791" s="8">
        <f>димвенканали!F791</f>
        <v>138.08000000000001</v>
      </c>
      <c r="G791" s="8"/>
      <c r="H791" s="8"/>
      <c r="I791" s="8">
        <v>4</v>
      </c>
      <c r="J791" s="11">
        <v>7.8431372549019605E-4</v>
      </c>
      <c r="K791" s="18">
        <f t="shared" si="99"/>
        <v>1.7797098039215686</v>
      </c>
      <c r="L791" s="10">
        <f t="shared" si="100"/>
        <v>0.6543992949019608</v>
      </c>
      <c r="M791" s="10">
        <v>0.68748235294117643</v>
      </c>
      <c r="N791" s="10">
        <v>0.19208627450980392</v>
      </c>
      <c r="O791" s="201">
        <f t="shared" si="101"/>
        <v>0.19208627450980392</v>
      </c>
      <c r="P791" s="10">
        <f t="shared" si="102"/>
        <v>3.3136777262745096</v>
      </c>
      <c r="Q791" s="11">
        <f t="shared" si="103"/>
        <v>2.399824541044691E-2</v>
      </c>
    </row>
    <row r="792" spans="1:17">
      <c r="A792" s="9">
        <f t="shared" si="104"/>
        <v>17</v>
      </c>
      <c r="B792" s="8" t="s">
        <v>840</v>
      </c>
      <c r="C792" s="8">
        <f>димвенканали!C792</f>
        <v>37.799999999999997</v>
      </c>
      <c r="D792" s="8">
        <f>димвенканали!D792</f>
        <v>0</v>
      </c>
      <c r="E792" s="8">
        <f>димвенканали!E792</f>
        <v>0</v>
      </c>
      <c r="F792" s="8">
        <f>димвенканали!F792</f>
        <v>37.799999999999997</v>
      </c>
      <c r="G792" s="8"/>
      <c r="H792" s="8"/>
      <c r="I792" s="8">
        <v>1</v>
      </c>
      <c r="J792" s="11">
        <v>1.9607843137254901E-4</v>
      </c>
      <c r="K792" s="18">
        <f t="shared" si="99"/>
        <v>0.44492745098039216</v>
      </c>
      <c r="L792" s="10">
        <f t="shared" si="100"/>
        <v>0.1635998237254902</v>
      </c>
      <c r="M792" s="10">
        <v>0.17187058823529411</v>
      </c>
      <c r="N792" s="10">
        <v>4.8021568627450981E-2</v>
      </c>
      <c r="O792" s="201">
        <f t="shared" si="101"/>
        <v>4.8021568627450981E-2</v>
      </c>
      <c r="P792" s="10">
        <f t="shared" si="102"/>
        <v>0.82841943156862741</v>
      </c>
      <c r="Q792" s="11">
        <f t="shared" si="103"/>
        <v>2.1915857978006017E-2</v>
      </c>
    </row>
    <row r="793" spans="1:17">
      <c r="A793" s="9">
        <f t="shared" si="104"/>
        <v>18</v>
      </c>
      <c r="B793" s="8" t="s">
        <v>841</v>
      </c>
      <c r="C793" s="8">
        <f>димвенканали!C793</f>
        <v>85.49</v>
      </c>
      <c r="D793" s="8">
        <f>димвенканали!D793</f>
        <v>0</v>
      </c>
      <c r="E793" s="8">
        <f>димвенканали!E793</f>
        <v>0</v>
      </c>
      <c r="F793" s="8">
        <f>димвенканали!F793</f>
        <v>85.49</v>
      </c>
      <c r="G793" s="8"/>
      <c r="H793" s="8"/>
      <c r="I793" s="8">
        <v>2</v>
      </c>
      <c r="J793" s="11">
        <v>3.9215686274509802E-4</v>
      </c>
      <c r="K793" s="18">
        <f t="shared" si="99"/>
        <v>0.88985490196078432</v>
      </c>
      <c r="L793" s="10">
        <f t="shared" si="100"/>
        <v>0.3271996474509804</v>
      </c>
      <c r="M793" s="10">
        <v>0.34374117647058822</v>
      </c>
      <c r="N793" s="10">
        <v>9.6043137254901961E-2</v>
      </c>
      <c r="O793" s="201">
        <f t="shared" si="101"/>
        <v>9.6043137254901961E-2</v>
      </c>
      <c r="P793" s="10">
        <f t="shared" si="102"/>
        <v>1.6568388631372548</v>
      </c>
      <c r="Q793" s="11">
        <f t="shared" si="103"/>
        <v>1.9380499042428997E-2</v>
      </c>
    </row>
    <row r="794" spans="1:17">
      <c r="A794" s="9">
        <f t="shared" si="104"/>
        <v>19</v>
      </c>
      <c r="B794" s="8" t="s">
        <v>842</v>
      </c>
      <c r="C794" s="8">
        <f>димвенканали!C794</f>
        <v>67.69</v>
      </c>
      <c r="D794" s="8">
        <f>димвенканали!D794</f>
        <v>0</v>
      </c>
      <c r="E794" s="8">
        <f>димвенканали!E794</f>
        <v>0</v>
      </c>
      <c r="F794" s="8">
        <f>димвенканали!F794</f>
        <v>67.69</v>
      </c>
      <c r="G794" s="8"/>
      <c r="H794" s="8"/>
      <c r="I794" s="8">
        <v>3</v>
      </c>
      <c r="J794" s="11">
        <v>5.8823529411764701E-4</v>
      </c>
      <c r="K794" s="18">
        <f t="shared" si="99"/>
        <v>1.3347823529411764</v>
      </c>
      <c r="L794" s="10">
        <f t="shared" si="100"/>
        <v>0.4907994711764706</v>
      </c>
      <c r="M794" s="10">
        <v>0.51561176470588233</v>
      </c>
      <c r="N794" s="10">
        <v>0.14406470588235293</v>
      </c>
      <c r="O794" s="201">
        <f t="shared" si="101"/>
        <v>0.14406470588235293</v>
      </c>
      <c r="P794" s="10">
        <f t="shared" si="102"/>
        <v>2.4852582947058823</v>
      </c>
      <c r="Q794" s="11">
        <f t="shared" si="103"/>
        <v>3.6715294647745346E-2</v>
      </c>
    </row>
    <row r="795" spans="1:17">
      <c r="A795" s="9">
        <f t="shared" si="104"/>
        <v>20</v>
      </c>
      <c r="B795" s="8" t="s">
        <v>843</v>
      </c>
      <c r="C795" s="8">
        <f>димвенканали!C795</f>
        <v>97.3</v>
      </c>
      <c r="D795" s="8">
        <f>димвенканали!D795</f>
        <v>0</v>
      </c>
      <c r="E795" s="8">
        <f>димвенканали!E795</f>
        <v>0</v>
      </c>
      <c r="F795" s="8">
        <f>димвенканали!F795</f>
        <v>97.3</v>
      </c>
      <c r="G795" s="8"/>
      <c r="H795" s="8"/>
      <c r="I795" s="8">
        <v>3</v>
      </c>
      <c r="J795" s="11">
        <v>5.8823529411764701E-4</v>
      </c>
      <c r="K795" s="18">
        <f t="shared" si="99"/>
        <v>1.3347823529411764</v>
      </c>
      <c r="L795" s="10">
        <f t="shared" si="100"/>
        <v>0.4907994711764706</v>
      </c>
      <c r="M795" s="10">
        <v>0.51561176470588233</v>
      </c>
      <c r="N795" s="10">
        <v>0.14406470588235293</v>
      </c>
      <c r="O795" s="201">
        <f t="shared" si="101"/>
        <v>0.14406470588235293</v>
      </c>
      <c r="P795" s="10">
        <f t="shared" si="102"/>
        <v>2.4852582947058823</v>
      </c>
      <c r="Q795" s="11">
        <f t="shared" si="103"/>
        <v>2.5542222967172481E-2</v>
      </c>
    </row>
    <row r="796" spans="1:17">
      <c r="A796" s="9">
        <f t="shared" si="104"/>
        <v>21</v>
      </c>
      <c r="B796" s="8" t="s">
        <v>844</v>
      </c>
      <c r="C796" s="8">
        <f>димвенканали!C796</f>
        <v>6972.44</v>
      </c>
      <c r="D796" s="8">
        <f>димвенканали!D796</f>
        <v>0</v>
      </c>
      <c r="E796" s="8">
        <f>димвенканали!E796</f>
        <v>123.3</v>
      </c>
      <c r="F796" s="8">
        <f>димвенканали!F796</f>
        <v>7095.74</v>
      </c>
      <c r="G796" s="8"/>
      <c r="H796" s="8"/>
      <c r="I796" s="8">
        <v>118</v>
      </c>
      <c r="J796" s="11">
        <v>2.3137254901960783E-2</v>
      </c>
      <c r="K796" s="18">
        <f t="shared" si="99"/>
        <v>52.501439215686275</v>
      </c>
      <c r="L796" s="10">
        <f t="shared" si="100"/>
        <v>19.304779199607847</v>
      </c>
      <c r="M796" s="10">
        <v>20.280729411764703</v>
      </c>
      <c r="N796" s="10">
        <v>5.6665450980392151</v>
      </c>
      <c r="O796" s="201">
        <f t="shared" si="101"/>
        <v>5.6665450980392151</v>
      </c>
      <c r="P796" s="10">
        <f t="shared" si="102"/>
        <v>97.753492925098044</v>
      </c>
      <c r="Q796" s="11">
        <f t="shared" si="103"/>
        <v>1.3776363413132112E-2</v>
      </c>
    </row>
    <row r="797" spans="1:17">
      <c r="A797" s="9">
        <f t="shared" si="104"/>
        <v>22</v>
      </c>
      <c r="B797" s="8" t="s">
        <v>845</v>
      </c>
      <c r="C797" s="8">
        <f>димвенканали!C797</f>
        <v>2574.58</v>
      </c>
      <c r="D797" s="8">
        <f>димвенканали!D797</f>
        <v>0</v>
      </c>
      <c r="E797" s="8">
        <f>димвенканали!E797</f>
        <v>0</v>
      </c>
      <c r="F797" s="8">
        <f>димвенканали!F797</f>
        <v>2574.58</v>
      </c>
      <c r="G797" s="8"/>
      <c r="H797" s="8"/>
      <c r="I797" s="8">
        <v>84</v>
      </c>
      <c r="J797" s="11">
        <v>1.6470588235294115E-2</v>
      </c>
      <c r="K797" s="18">
        <f t="shared" si="99"/>
        <v>37.373905882352936</v>
      </c>
      <c r="L797" s="10">
        <f t="shared" si="100"/>
        <v>13.742385192941176</v>
      </c>
      <c r="M797" s="10">
        <v>14.437129411764703</v>
      </c>
      <c r="N797" s="10">
        <v>4.0338117647058818</v>
      </c>
      <c r="O797" s="201">
        <f t="shared" si="101"/>
        <v>4.0338117647058818</v>
      </c>
      <c r="P797" s="10">
        <f t="shared" si="102"/>
        <v>69.587232251764704</v>
      </c>
      <c r="Q797" s="11">
        <f t="shared" si="103"/>
        <v>2.7028576409264697E-2</v>
      </c>
    </row>
    <row r="798" spans="1:17">
      <c r="A798" s="9">
        <f t="shared" si="104"/>
        <v>23</v>
      </c>
      <c r="B798" s="8" t="s">
        <v>846</v>
      </c>
      <c r="C798" s="8">
        <f>димвенканали!C798</f>
        <v>316.8</v>
      </c>
      <c r="D798" s="8">
        <f>димвенканали!D798</f>
        <v>0</v>
      </c>
      <c r="E798" s="8">
        <f>димвенканали!E798</f>
        <v>0</v>
      </c>
      <c r="F798" s="8">
        <f>димвенканали!F798</f>
        <v>316.8</v>
      </c>
      <c r="G798" s="8"/>
      <c r="H798" s="8"/>
      <c r="I798" s="8">
        <v>8</v>
      </c>
      <c r="J798" s="11">
        <v>1.5686274509803921E-3</v>
      </c>
      <c r="K798" s="18">
        <f t="shared" si="99"/>
        <v>3.5594196078431373</v>
      </c>
      <c r="L798" s="10">
        <f t="shared" si="100"/>
        <v>1.3087985898039216</v>
      </c>
      <c r="M798" s="10">
        <v>1.3749647058823529</v>
      </c>
      <c r="N798" s="10">
        <v>0.38417254901960785</v>
      </c>
      <c r="O798" s="201">
        <f t="shared" si="101"/>
        <v>0.38417254901960785</v>
      </c>
      <c r="P798" s="10">
        <f t="shared" si="102"/>
        <v>6.6273554525490193</v>
      </c>
      <c r="Q798" s="11">
        <f t="shared" si="103"/>
        <v>2.0919682615369379E-2</v>
      </c>
    </row>
    <row r="799" spans="1:17">
      <c r="A799" s="9">
        <f t="shared" si="104"/>
        <v>24</v>
      </c>
      <c r="B799" s="8" t="s">
        <v>847</v>
      </c>
      <c r="C799" s="8">
        <f>димвенканали!C799</f>
        <v>665.9</v>
      </c>
      <c r="D799" s="8">
        <f>димвенканали!D799</f>
        <v>0</v>
      </c>
      <c r="E799" s="8">
        <f>димвенканали!E799</f>
        <v>0</v>
      </c>
      <c r="F799" s="8">
        <f>димвенканали!F799</f>
        <v>665.9</v>
      </c>
      <c r="G799" s="8"/>
      <c r="H799" s="8"/>
      <c r="I799" s="8">
        <v>12</v>
      </c>
      <c r="J799" s="11">
        <v>2.352941176470588E-3</v>
      </c>
      <c r="K799" s="18">
        <f t="shared" si="99"/>
        <v>5.3391294117647057</v>
      </c>
      <c r="L799" s="10">
        <f t="shared" si="100"/>
        <v>1.9631978847058824</v>
      </c>
      <c r="M799" s="10">
        <v>2.0624470588235293</v>
      </c>
      <c r="N799" s="10">
        <v>0.57625882352941171</v>
      </c>
      <c r="O799" s="201">
        <f t="shared" si="101"/>
        <v>0.57625882352941171</v>
      </c>
      <c r="P799" s="10">
        <f t="shared" si="102"/>
        <v>9.9410331788235293</v>
      </c>
      <c r="Q799" s="11">
        <f t="shared" si="103"/>
        <v>1.4928717793698048E-2</v>
      </c>
    </row>
    <row r="800" spans="1:17">
      <c r="A800" s="9">
        <f t="shared" si="104"/>
        <v>25</v>
      </c>
      <c r="B800" s="8" t="s">
        <v>848</v>
      </c>
      <c r="C800" s="8">
        <f>димвенканали!C800</f>
        <v>266.8</v>
      </c>
      <c r="D800" s="8">
        <f>димвенканали!D800</f>
        <v>0</v>
      </c>
      <c r="E800" s="8">
        <f>димвенканали!E800</f>
        <v>0</v>
      </c>
      <c r="F800" s="8">
        <f>димвенканали!F800</f>
        <v>266.8</v>
      </c>
      <c r="G800" s="8"/>
      <c r="H800" s="8"/>
      <c r="I800" s="8">
        <v>8</v>
      </c>
      <c r="J800" s="11">
        <v>1.5686274509803921E-3</v>
      </c>
      <c r="K800" s="18">
        <f t="shared" si="99"/>
        <v>3.5594196078431373</v>
      </c>
      <c r="L800" s="10">
        <f t="shared" si="100"/>
        <v>1.3087985898039216</v>
      </c>
      <c r="M800" s="10">
        <v>1.3749647058823529</v>
      </c>
      <c r="N800" s="10">
        <v>0.38417254901960785</v>
      </c>
      <c r="O800" s="201">
        <f t="shared" si="101"/>
        <v>0.38417254901960785</v>
      </c>
      <c r="P800" s="10">
        <f t="shared" si="102"/>
        <v>6.6273554525490193</v>
      </c>
      <c r="Q800" s="11">
        <f t="shared" si="103"/>
        <v>2.4840162865626007E-2</v>
      </c>
    </row>
    <row r="801" spans="1:17">
      <c r="A801" s="9">
        <f t="shared" si="104"/>
        <v>26</v>
      </c>
      <c r="B801" s="8" t="s">
        <v>849</v>
      </c>
      <c r="C801" s="8">
        <f>димвенканали!C801</f>
        <v>1121.3800000000001</v>
      </c>
      <c r="D801" s="8">
        <f>димвенканали!D801</f>
        <v>0</v>
      </c>
      <c r="E801" s="8">
        <f>димвенканали!E801</f>
        <v>0</v>
      </c>
      <c r="F801" s="8">
        <f>димвенканали!F801</f>
        <v>1121.3800000000001</v>
      </c>
      <c r="G801" s="8"/>
      <c r="H801" s="8"/>
      <c r="I801" s="8">
        <v>25</v>
      </c>
      <c r="J801" s="11">
        <v>4.9019607843137254E-3</v>
      </c>
      <c r="K801" s="18">
        <f t="shared" si="99"/>
        <v>11.123186274509804</v>
      </c>
      <c r="L801" s="10">
        <f t="shared" si="100"/>
        <v>4.0899955931372549</v>
      </c>
      <c r="M801" s="10">
        <v>4.296764705882353</v>
      </c>
      <c r="N801" s="10">
        <v>1.2005392156862744</v>
      </c>
      <c r="O801" s="201">
        <f t="shared" si="101"/>
        <v>1.2005392156862744</v>
      </c>
      <c r="P801" s="10">
        <f t="shared" si="102"/>
        <v>20.710485789215685</v>
      </c>
      <c r="Q801" s="11">
        <f t="shared" si="103"/>
        <v>1.8468749031742747E-2</v>
      </c>
    </row>
    <row r="802" spans="1:17">
      <c r="A802" s="9">
        <f t="shared" si="104"/>
        <v>27</v>
      </c>
      <c r="B802" s="8" t="s">
        <v>850</v>
      </c>
      <c r="C802" s="8">
        <f>димвенканали!C802</f>
        <v>141.09</v>
      </c>
      <c r="D802" s="8">
        <f>димвенканали!D802</f>
        <v>0</v>
      </c>
      <c r="E802" s="8">
        <f>димвенканали!E802</f>
        <v>0</v>
      </c>
      <c r="F802" s="8">
        <f>димвенканали!F802</f>
        <v>141.09</v>
      </c>
      <c r="G802" s="8"/>
      <c r="H802" s="8"/>
      <c r="I802" s="8">
        <v>3</v>
      </c>
      <c r="J802" s="11">
        <v>5.8823529411764701E-4</v>
      </c>
      <c r="K802" s="18">
        <f t="shared" si="99"/>
        <v>1.3347823529411764</v>
      </c>
      <c r="L802" s="10">
        <f t="shared" si="100"/>
        <v>0.4907994711764706</v>
      </c>
      <c r="M802" s="10">
        <v>0.51561176470588233</v>
      </c>
      <c r="N802" s="10">
        <v>0.14406470588235293</v>
      </c>
      <c r="O802" s="201">
        <f t="shared" si="101"/>
        <v>0.14406470588235293</v>
      </c>
      <c r="P802" s="10">
        <f t="shared" si="102"/>
        <v>2.4852582947058823</v>
      </c>
      <c r="Q802" s="11">
        <f t="shared" si="103"/>
        <v>1.7614701925762862E-2</v>
      </c>
    </row>
    <row r="803" spans="1:17">
      <c r="A803" s="9">
        <f t="shared" si="104"/>
        <v>28</v>
      </c>
      <c r="B803" s="8" t="s">
        <v>851</v>
      </c>
      <c r="C803" s="8">
        <f>димвенканали!C803</f>
        <v>2011.1</v>
      </c>
      <c r="D803" s="8">
        <f>димвенканали!D803</f>
        <v>0</v>
      </c>
      <c r="E803" s="8">
        <f>димвенканали!E803</f>
        <v>0</v>
      </c>
      <c r="F803" s="8">
        <f>димвенканали!F803</f>
        <v>2011.1</v>
      </c>
      <c r="G803" s="8"/>
      <c r="H803" s="8"/>
      <c r="I803" s="8">
        <v>48</v>
      </c>
      <c r="J803" s="11">
        <v>9.4117647058823521E-3</v>
      </c>
      <c r="K803" s="18">
        <f t="shared" si="99"/>
        <v>21.356517647058823</v>
      </c>
      <c r="L803" s="10">
        <f t="shared" si="100"/>
        <v>7.8527915388235296</v>
      </c>
      <c r="M803" s="10">
        <v>8.2497882352941172</v>
      </c>
      <c r="N803" s="10">
        <v>2.3050352941176468</v>
      </c>
      <c r="O803" s="201">
        <f t="shared" si="101"/>
        <v>2.3050352941176468</v>
      </c>
      <c r="P803" s="10">
        <f t="shared" si="102"/>
        <v>39.764132715294117</v>
      </c>
      <c r="Q803" s="11">
        <f t="shared" si="103"/>
        <v>1.9772329926554682E-2</v>
      </c>
    </row>
    <row r="804" spans="1:17">
      <c r="A804" s="9">
        <f t="shared" si="104"/>
        <v>29</v>
      </c>
      <c r="B804" s="8" t="s">
        <v>852</v>
      </c>
      <c r="C804" s="8">
        <f>димвенканали!C804</f>
        <v>166.08</v>
      </c>
      <c r="D804" s="8">
        <f>димвенканали!D804</f>
        <v>0</v>
      </c>
      <c r="E804" s="8">
        <f>димвенканали!E804</f>
        <v>0</v>
      </c>
      <c r="F804" s="8">
        <f>димвенканали!F804</f>
        <v>166.08</v>
      </c>
      <c r="G804" s="8"/>
      <c r="H804" s="8"/>
      <c r="I804" s="8">
        <v>4</v>
      </c>
      <c r="J804" s="11">
        <v>7.8431372549019605E-4</v>
      </c>
      <c r="K804" s="18">
        <f t="shared" si="99"/>
        <v>1.7797098039215686</v>
      </c>
      <c r="L804" s="10">
        <f t="shared" si="100"/>
        <v>0.6543992949019608</v>
      </c>
      <c r="M804" s="10">
        <v>0.68748235294117643</v>
      </c>
      <c r="N804" s="10">
        <v>0.19208627450980392</v>
      </c>
      <c r="O804" s="201">
        <f t="shared" si="101"/>
        <v>0.19208627450980392</v>
      </c>
      <c r="P804" s="10">
        <f t="shared" si="102"/>
        <v>3.3136777262745096</v>
      </c>
      <c r="Q804" s="11">
        <f t="shared" si="103"/>
        <v>1.9952298448184667E-2</v>
      </c>
    </row>
    <row r="805" spans="1:17">
      <c r="A805" s="9">
        <f t="shared" si="104"/>
        <v>30</v>
      </c>
      <c r="B805" s="8" t="s">
        <v>853</v>
      </c>
      <c r="C805" s="8">
        <f>димвенканали!C805</f>
        <v>1580.97</v>
      </c>
      <c r="D805" s="8">
        <f>димвенканали!D805</f>
        <v>103.95</v>
      </c>
      <c r="E805" s="8">
        <f>димвенканали!E805</f>
        <v>98.1</v>
      </c>
      <c r="F805" s="8">
        <f>димвенканали!F805</f>
        <v>1783.02</v>
      </c>
      <c r="G805" s="8"/>
      <c r="H805" s="8"/>
      <c r="I805" s="8">
        <v>38</v>
      </c>
      <c r="J805" s="11">
        <v>7.4509803921568628E-3</v>
      </c>
      <c r="K805" s="18">
        <f t="shared" si="99"/>
        <v>16.907243137254902</v>
      </c>
      <c r="L805" s="10">
        <f t="shared" si="100"/>
        <v>6.2167933015686279</v>
      </c>
      <c r="M805" s="10">
        <v>6.5310823529411763</v>
      </c>
      <c r="N805" s="10">
        <v>1.8248196078431373</v>
      </c>
      <c r="O805" s="201">
        <f t="shared" si="101"/>
        <v>1.8248196078431373</v>
      </c>
      <c r="P805" s="10">
        <f t="shared" si="102"/>
        <v>31.479938399607846</v>
      </c>
      <c r="Q805" s="11">
        <f t="shared" si="103"/>
        <v>1.7655403977301348E-2</v>
      </c>
    </row>
    <row r="806" spans="1:17">
      <c r="A806" s="9">
        <f t="shared" si="104"/>
        <v>31</v>
      </c>
      <c r="B806" s="8" t="s">
        <v>854</v>
      </c>
      <c r="C806" s="8">
        <f>димвенканали!C806</f>
        <v>132.97999999999999</v>
      </c>
      <c r="D806" s="8">
        <f>димвенканали!D806</f>
        <v>0</v>
      </c>
      <c r="E806" s="8">
        <f>димвенканали!E806</f>
        <v>0</v>
      </c>
      <c r="F806" s="8">
        <f>димвенканали!F806</f>
        <v>132.97999999999999</v>
      </c>
      <c r="G806" s="8"/>
      <c r="H806" s="8"/>
      <c r="I806" s="8">
        <v>4</v>
      </c>
      <c r="J806" s="11">
        <v>7.8431372549019605E-4</v>
      </c>
      <c r="K806" s="18">
        <f t="shared" si="99"/>
        <v>1.7797098039215686</v>
      </c>
      <c r="L806" s="10">
        <f t="shared" si="100"/>
        <v>0.6543992949019608</v>
      </c>
      <c r="M806" s="10">
        <v>0.68748235294117643</v>
      </c>
      <c r="N806" s="10">
        <v>0.19208627450980392</v>
      </c>
      <c r="O806" s="201">
        <f t="shared" si="101"/>
        <v>0.19208627450980392</v>
      </c>
      <c r="P806" s="10">
        <f t="shared" si="102"/>
        <v>3.3136777262745096</v>
      </c>
      <c r="Q806" s="11">
        <f t="shared" si="103"/>
        <v>2.49186172828584E-2</v>
      </c>
    </row>
    <row r="807" spans="1:17">
      <c r="A807" s="9">
        <f t="shared" si="104"/>
        <v>32</v>
      </c>
      <c r="B807" s="8" t="s">
        <v>855</v>
      </c>
      <c r="C807" s="8">
        <f>димвенканали!C807</f>
        <v>386.3</v>
      </c>
      <c r="D807" s="8">
        <f>димвенканали!D807</f>
        <v>0</v>
      </c>
      <c r="E807" s="8">
        <f>димвенканали!E807</f>
        <v>0</v>
      </c>
      <c r="F807" s="8">
        <f>димвенканали!F807</f>
        <v>386.3</v>
      </c>
      <c r="G807" s="8"/>
      <c r="H807" s="8"/>
      <c r="I807" s="8">
        <v>8</v>
      </c>
      <c r="J807" s="11">
        <v>1.5686274509803921E-3</v>
      </c>
      <c r="K807" s="18">
        <f t="shared" si="99"/>
        <v>3.5594196078431373</v>
      </c>
      <c r="L807" s="10">
        <f t="shared" si="100"/>
        <v>1.3087985898039216</v>
      </c>
      <c r="M807" s="10">
        <v>1.3749647058823529</v>
      </c>
      <c r="N807" s="10">
        <v>0.38417254901960785</v>
      </c>
      <c r="O807" s="201">
        <f t="shared" si="101"/>
        <v>0.38417254901960785</v>
      </c>
      <c r="P807" s="10">
        <f t="shared" si="102"/>
        <v>6.6273554525490193</v>
      </c>
      <c r="Q807" s="11">
        <f t="shared" si="103"/>
        <v>1.7155980979935332E-2</v>
      </c>
    </row>
    <row r="808" spans="1:17">
      <c r="A808" s="9">
        <f t="shared" si="104"/>
        <v>33</v>
      </c>
      <c r="B808" s="8" t="s">
        <v>856</v>
      </c>
      <c r="C808" s="8">
        <f>димвенканали!C808</f>
        <v>392.7</v>
      </c>
      <c r="D808" s="8">
        <f>димвенканали!D808</f>
        <v>0</v>
      </c>
      <c r="E808" s="8">
        <f>димвенканали!E808</f>
        <v>0</v>
      </c>
      <c r="F808" s="8">
        <f>димвенканали!F808</f>
        <v>392.7</v>
      </c>
      <c r="G808" s="8"/>
      <c r="H808" s="8"/>
      <c r="I808" s="8">
        <v>8</v>
      </c>
      <c r="J808" s="11">
        <v>1.5686274509803921E-3</v>
      </c>
      <c r="K808" s="18">
        <f t="shared" si="99"/>
        <v>3.5594196078431373</v>
      </c>
      <c r="L808" s="10">
        <f t="shared" si="100"/>
        <v>1.3087985898039216</v>
      </c>
      <c r="M808" s="10">
        <v>1.3749647058823529</v>
      </c>
      <c r="N808" s="10">
        <v>0.38417254901960785</v>
      </c>
      <c r="O808" s="201">
        <f t="shared" si="101"/>
        <v>0.38417254901960785</v>
      </c>
      <c r="P808" s="10">
        <f t="shared" si="102"/>
        <v>6.6273554525490193</v>
      </c>
      <c r="Q808" s="11">
        <f t="shared" si="103"/>
        <v>1.6876382614079498E-2</v>
      </c>
    </row>
    <row r="809" spans="1:17">
      <c r="A809" s="9">
        <f t="shared" si="104"/>
        <v>34</v>
      </c>
      <c r="B809" s="8" t="s">
        <v>857</v>
      </c>
      <c r="C809" s="8">
        <f>димвенканали!C809</f>
        <v>392.7</v>
      </c>
      <c r="D809" s="8">
        <f>димвенканали!D809</f>
        <v>0</v>
      </c>
      <c r="E809" s="8">
        <f>димвенканали!E809</f>
        <v>0</v>
      </c>
      <c r="F809" s="8">
        <f>димвенканали!F809</f>
        <v>392.7</v>
      </c>
      <c r="G809" s="8"/>
      <c r="H809" s="8"/>
      <c r="I809" s="8">
        <v>8</v>
      </c>
      <c r="J809" s="11">
        <v>1.5686274509803921E-3</v>
      </c>
      <c r="K809" s="18">
        <f t="shared" si="99"/>
        <v>3.5594196078431373</v>
      </c>
      <c r="L809" s="10">
        <f t="shared" si="100"/>
        <v>1.3087985898039216</v>
      </c>
      <c r="M809" s="10">
        <v>1.3749647058823529</v>
      </c>
      <c r="N809" s="10">
        <v>0.38417254901960785</v>
      </c>
      <c r="O809" s="201">
        <f t="shared" si="101"/>
        <v>0.38417254901960785</v>
      </c>
      <c r="P809" s="10">
        <f t="shared" si="102"/>
        <v>6.6273554525490193</v>
      </c>
      <c r="Q809" s="11">
        <f t="shared" si="103"/>
        <v>1.6876382614079498E-2</v>
      </c>
    </row>
    <row r="810" spans="1:17">
      <c r="A810" s="9">
        <f t="shared" si="104"/>
        <v>35</v>
      </c>
      <c r="B810" s="8" t="s">
        <v>858</v>
      </c>
      <c r="C810" s="8">
        <f>димвенканали!C810</f>
        <v>461.2</v>
      </c>
      <c r="D810" s="8">
        <f>димвенканали!D810</f>
        <v>0</v>
      </c>
      <c r="E810" s="8">
        <f>димвенканали!E810</f>
        <v>0</v>
      </c>
      <c r="F810" s="8">
        <f>димвенканали!F810</f>
        <v>461.2</v>
      </c>
      <c r="G810" s="8"/>
      <c r="H810" s="8"/>
      <c r="I810" s="8">
        <v>7</v>
      </c>
      <c r="J810" s="11">
        <v>1.3725490196078432E-3</v>
      </c>
      <c r="K810" s="18">
        <f t="shared" si="99"/>
        <v>3.1144921568627453</v>
      </c>
      <c r="L810" s="10">
        <f t="shared" si="100"/>
        <v>1.1451987660784315</v>
      </c>
      <c r="M810" s="10">
        <v>1.2030941176470589</v>
      </c>
      <c r="N810" s="10">
        <v>0.33615098039215685</v>
      </c>
      <c r="O810" s="201">
        <f t="shared" si="101"/>
        <v>0.33615098039215685</v>
      </c>
      <c r="P810" s="10">
        <f t="shared" si="102"/>
        <v>5.798936020980392</v>
      </c>
      <c r="Q810" s="11">
        <f t="shared" si="103"/>
        <v>1.2573582005594953E-2</v>
      </c>
    </row>
    <row r="811" spans="1:17">
      <c r="A811" s="9">
        <f t="shared" si="104"/>
        <v>36</v>
      </c>
      <c r="B811" s="8" t="s">
        <v>859</v>
      </c>
      <c r="C811" s="8">
        <f>димвенканали!C811</f>
        <v>399.3</v>
      </c>
      <c r="D811" s="8">
        <f>димвенканали!D811</f>
        <v>0</v>
      </c>
      <c r="E811" s="8">
        <f>димвенканали!E811</f>
        <v>0</v>
      </c>
      <c r="F811" s="8">
        <f>димвенканали!F811</f>
        <v>399.3</v>
      </c>
      <c r="G811" s="8"/>
      <c r="H811" s="8"/>
      <c r="I811" s="8">
        <v>8</v>
      </c>
      <c r="J811" s="11">
        <v>1.5686274509803921E-3</v>
      </c>
      <c r="K811" s="18">
        <f t="shared" si="99"/>
        <v>3.5594196078431373</v>
      </c>
      <c r="L811" s="10">
        <f t="shared" si="100"/>
        <v>1.3087985898039216</v>
      </c>
      <c r="M811" s="10">
        <v>1.3749647058823529</v>
      </c>
      <c r="N811" s="10">
        <v>0.38417254901960785</v>
      </c>
      <c r="O811" s="201">
        <f t="shared" si="101"/>
        <v>0.38417254901960785</v>
      </c>
      <c r="P811" s="10">
        <f t="shared" si="102"/>
        <v>6.6273554525490193</v>
      </c>
      <c r="Q811" s="11">
        <f t="shared" si="103"/>
        <v>1.6597434141119506E-2</v>
      </c>
    </row>
    <row r="812" spans="1:17">
      <c r="A812" s="9">
        <f t="shared" si="104"/>
        <v>37</v>
      </c>
      <c r="B812" s="8" t="s">
        <v>860</v>
      </c>
      <c r="C812" s="8">
        <f>димвенканали!C812</f>
        <v>309.5</v>
      </c>
      <c r="D812" s="8">
        <f>димвенканали!D812</f>
        <v>0</v>
      </c>
      <c r="E812" s="8">
        <f>димвенканали!E812</f>
        <v>0</v>
      </c>
      <c r="F812" s="8">
        <f>димвенканали!F812</f>
        <v>309.5</v>
      </c>
      <c r="G812" s="8"/>
      <c r="H812" s="8"/>
      <c r="I812" s="8">
        <v>8</v>
      </c>
      <c r="J812" s="11">
        <v>1.5686274509803921E-3</v>
      </c>
      <c r="K812" s="18">
        <f t="shared" si="99"/>
        <v>3.5594196078431373</v>
      </c>
      <c r="L812" s="10">
        <f t="shared" si="100"/>
        <v>1.3087985898039216</v>
      </c>
      <c r="M812" s="10">
        <v>1.3749647058823529</v>
      </c>
      <c r="N812" s="10">
        <v>0.38417254901960785</v>
      </c>
      <c r="O812" s="201">
        <f t="shared" si="101"/>
        <v>0.38417254901960785</v>
      </c>
      <c r="P812" s="10">
        <f t="shared" si="102"/>
        <v>6.6273554525490193</v>
      </c>
      <c r="Q812" s="11">
        <f t="shared" si="103"/>
        <v>2.1413103239253696E-2</v>
      </c>
    </row>
    <row r="813" spans="1:17">
      <c r="A813" s="9">
        <f t="shared" si="104"/>
        <v>38</v>
      </c>
      <c r="B813" s="8" t="s">
        <v>861</v>
      </c>
      <c r="C813" s="8">
        <f>димвенканали!C813</f>
        <v>1851.7</v>
      </c>
      <c r="D813" s="8">
        <f>димвенканали!D813</f>
        <v>0</v>
      </c>
      <c r="E813" s="8">
        <f>димвенканали!E813</f>
        <v>0</v>
      </c>
      <c r="F813" s="8">
        <f>димвенканали!F813</f>
        <v>1851.7</v>
      </c>
      <c r="G813" s="8"/>
      <c r="H813" s="8"/>
      <c r="I813" s="8">
        <v>40</v>
      </c>
      <c r="J813" s="11">
        <v>7.8431372549019607E-3</v>
      </c>
      <c r="K813" s="18">
        <f t="shared" si="99"/>
        <v>17.797098039215687</v>
      </c>
      <c r="L813" s="10">
        <f t="shared" si="100"/>
        <v>6.5439929490196089</v>
      </c>
      <c r="M813" s="10">
        <v>6.8748235294117643</v>
      </c>
      <c r="N813" s="10">
        <v>1.9208627450980391</v>
      </c>
      <c r="O813" s="201">
        <f t="shared" si="101"/>
        <v>1.9208627450980391</v>
      </c>
      <c r="P813" s="10">
        <f t="shared" si="102"/>
        <v>33.136777262745099</v>
      </c>
      <c r="Q813" s="11">
        <f t="shared" si="103"/>
        <v>1.7895327138707728E-2</v>
      </c>
    </row>
    <row r="814" spans="1:17">
      <c r="A814" s="9">
        <f t="shared" si="104"/>
        <v>39</v>
      </c>
      <c r="B814" s="8" t="s">
        <v>862</v>
      </c>
      <c r="C814" s="8">
        <f>димвенканали!C814</f>
        <v>303</v>
      </c>
      <c r="D814" s="8">
        <f>димвенканали!D814</f>
        <v>0</v>
      </c>
      <c r="E814" s="8">
        <f>димвенканали!E814</f>
        <v>0</v>
      </c>
      <c r="F814" s="8">
        <f>димвенканали!F814</f>
        <v>303</v>
      </c>
      <c r="G814" s="8"/>
      <c r="H814" s="8"/>
      <c r="I814" s="8">
        <v>8</v>
      </c>
      <c r="J814" s="11">
        <v>1.5686274509803921E-3</v>
      </c>
      <c r="K814" s="18">
        <f t="shared" si="99"/>
        <v>3.5594196078431373</v>
      </c>
      <c r="L814" s="10">
        <f t="shared" si="100"/>
        <v>1.3087985898039216</v>
      </c>
      <c r="M814" s="10">
        <v>1.3749647058823529</v>
      </c>
      <c r="N814" s="10">
        <v>0.38417254901960785</v>
      </c>
      <c r="O814" s="201">
        <f t="shared" si="101"/>
        <v>0.38417254901960785</v>
      </c>
      <c r="P814" s="10">
        <f t="shared" si="102"/>
        <v>6.6273554525490193</v>
      </c>
      <c r="Q814" s="11">
        <f t="shared" si="103"/>
        <v>2.1872460239435707E-2</v>
      </c>
    </row>
    <row r="815" spans="1:17">
      <c r="A815" s="9">
        <f t="shared" si="104"/>
        <v>40</v>
      </c>
      <c r="B815" s="8" t="s">
        <v>863</v>
      </c>
      <c r="C815" s="8">
        <f>димвенканали!C815</f>
        <v>23.6</v>
      </c>
      <c r="D815" s="8">
        <f>димвенканали!D815</f>
        <v>0</v>
      </c>
      <c r="E815" s="8">
        <f>димвенканали!E815</f>
        <v>0</v>
      </c>
      <c r="F815" s="8">
        <f>димвенканали!F815</f>
        <v>23.6</v>
      </c>
      <c r="G815" s="8"/>
      <c r="H815" s="8"/>
      <c r="I815" s="8">
        <v>1</v>
      </c>
      <c r="J815" s="11">
        <v>1.9607843137254901E-4</v>
      </c>
      <c r="K815" s="18">
        <f t="shared" si="99"/>
        <v>0.44492745098039216</v>
      </c>
      <c r="L815" s="10">
        <f t="shared" si="100"/>
        <v>0.1635998237254902</v>
      </c>
      <c r="M815" s="10">
        <v>0.17187058823529411</v>
      </c>
      <c r="N815" s="10">
        <v>4.8021568627450981E-2</v>
      </c>
      <c r="O815" s="201">
        <f t="shared" si="101"/>
        <v>4.8021568627450981E-2</v>
      </c>
      <c r="P815" s="10">
        <f t="shared" si="102"/>
        <v>0.82841943156862741</v>
      </c>
      <c r="Q815" s="11">
        <f t="shared" si="103"/>
        <v>3.5102518286806245E-2</v>
      </c>
    </row>
    <row r="816" spans="1:17">
      <c r="A816" s="9">
        <f t="shared" si="104"/>
        <v>41</v>
      </c>
      <c r="B816" s="8" t="s">
        <v>864</v>
      </c>
      <c r="C816" s="8">
        <f>димвенканали!C816</f>
        <v>78.3</v>
      </c>
      <c r="D816" s="8">
        <f>димвенканали!D816</f>
        <v>0</v>
      </c>
      <c r="E816" s="8">
        <f>димвенканали!E816</f>
        <v>0</v>
      </c>
      <c r="F816" s="8">
        <f>димвенканали!F816</f>
        <v>78.3</v>
      </c>
      <c r="G816" s="8"/>
      <c r="H816" s="8"/>
      <c r="I816" s="8">
        <v>2</v>
      </c>
      <c r="J816" s="11">
        <v>3.9215686274509802E-4</v>
      </c>
      <c r="K816" s="18">
        <f t="shared" si="99"/>
        <v>0.88985490196078432</v>
      </c>
      <c r="L816" s="10">
        <f t="shared" si="100"/>
        <v>0.3271996474509804</v>
      </c>
      <c r="M816" s="10">
        <v>0.34374117647058822</v>
      </c>
      <c r="N816" s="10">
        <v>9.6043137254901961E-2</v>
      </c>
      <c r="O816" s="201">
        <f t="shared" si="101"/>
        <v>9.6043137254901961E-2</v>
      </c>
      <c r="P816" s="10">
        <f t="shared" si="102"/>
        <v>1.6568388631372548</v>
      </c>
      <c r="Q816" s="11">
        <f t="shared" si="103"/>
        <v>2.116013873738512E-2</v>
      </c>
    </row>
    <row r="817" spans="1:17">
      <c r="A817" s="9">
        <f t="shared" si="104"/>
        <v>42</v>
      </c>
      <c r="B817" s="8" t="s">
        <v>865</v>
      </c>
      <c r="C817" s="8">
        <f>димвенканали!C817</f>
        <v>42.8</v>
      </c>
      <c r="D817" s="8">
        <f>димвенканали!D817</f>
        <v>0</v>
      </c>
      <c r="E817" s="8">
        <f>димвенканали!E817</f>
        <v>0</v>
      </c>
      <c r="F817" s="8">
        <f>димвенканали!F817</f>
        <v>42.8</v>
      </c>
      <c r="G817" s="8"/>
      <c r="H817" s="8"/>
      <c r="I817" s="8">
        <v>1</v>
      </c>
      <c r="J817" s="11">
        <v>1.9607843137254901E-4</v>
      </c>
      <c r="K817" s="18">
        <f t="shared" si="99"/>
        <v>0.44492745098039216</v>
      </c>
      <c r="L817" s="10">
        <f t="shared" si="100"/>
        <v>0.1635998237254902</v>
      </c>
      <c r="M817" s="10">
        <v>0.17187058823529411</v>
      </c>
      <c r="N817" s="10">
        <v>4.8021568627450981E-2</v>
      </c>
      <c r="O817" s="201">
        <f t="shared" si="101"/>
        <v>4.8021568627450981E-2</v>
      </c>
      <c r="P817" s="10">
        <f t="shared" si="102"/>
        <v>0.82841943156862741</v>
      </c>
      <c r="Q817" s="11">
        <f t="shared" si="103"/>
        <v>1.935559419552868E-2</v>
      </c>
    </row>
    <row r="818" spans="1:17">
      <c r="A818" s="9">
        <f t="shared" si="104"/>
        <v>43</v>
      </c>
      <c r="B818" s="8" t="s">
        <v>866</v>
      </c>
      <c r="C818" s="8">
        <f>димвенканали!C818</f>
        <v>126.19</v>
      </c>
      <c r="D818" s="8">
        <f>димвенканали!D818</f>
        <v>0</v>
      </c>
      <c r="E818" s="8">
        <f>димвенканали!E818</f>
        <v>0</v>
      </c>
      <c r="F818" s="8">
        <f>димвенканали!F818</f>
        <v>126.19</v>
      </c>
      <c r="G818" s="8"/>
      <c r="H818" s="8"/>
      <c r="I818" s="8">
        <v>3</v>
      </c>
      <c r="J818" s="11">
        <v>5.8823529411764701E-4</v>
      </c>
      <c r="K818" s="18">
        <f t="shared" si="99"/>
        <v>1.3347823529411764</v>
      </c>
      <c r="L818" s="10">
        <f t="shared" si="100"/>
        <v>0.4907994711764706</v>
      </c>
      <c r="M818" s="10">
        <v>0.51561176470588233</v>
      </c>
      <c r="N818" s="10">
        <v>0.14406470588235293</v>
      </c>
      <c r="O818" s="201">
        <f t="shared" si="101"/>
        <v>0.14406470588235293</v>
      </c>
      <c r="P818" s="10">
        <f t="shared" si="102"/>
        <v>2.4852582947058823</v>
      </c>
      <c r="Q818" s="11">
        <f t="shared" si="103"/>
        <v>1.9694574013042889E-2</v>
      </c>
    </row>
    <row r="819" spans="1:17">
      <c r="A819" s="9">
        <f t="shared" si="104"/>
        <v>44</v>
      </c>
      <c r="B819" s="8" t="s">
        <v>867</v>
      </c>
      <c r="C819" s="8">
        <f>димвенканали!C819</f>
        <v>91.2</v>
      </c>
      <c r="D819" s="8">
        <f>димвенканали!D819</f>
        <v>0</v>
      </c>
      <c r="E819" s="8">
        <f>димвенканали!E819</f>
        <v>0</v>
      </c>
      <c r="F819" s="8">
        <f>димвенканали!F819</f>
        <v>91.2</v>
      </c>
      <c r="G819" s="8"/>
      <c r="H819" s="8"/>
      <c r="I819" s="8">
        <v>3</v>
      </c>
      <c r="J819" s="11">
        <v>5.8823529411764701E-4</v>
      </c>
      <c r="K819" s="18">
        <f t="shared" si="99"/>
        <v>1.3347823529411764</v>
      </c>
      <c r="L819" s="10">
        <f t="shared" si="100"/>
        <v>0.4907994711764706</v>
      </c>
      <c r="M819" s="10">
        <v>0.51561176470588233</v>
      </c>
      <c r="N819" s="10">
        <v>0.14406470588235293</v>
      </c>
      <c r="O819" s="201">
        <f t="shared" si="101"/>
        <v>0.14406470588235293</v>
      </c>
      <c r="P819" s="10">
        <f t="shared" si="102"/>
        <v>2.4852582947058823</v>
      </c>
      <c r="Q819" s="11">
        <f t="shared" si="103"/>
        <v>2.725063919633643E-2</v>
      </c>
    </row>
    <row r="820" spans="1:17">
      <c r="A820" s="9">
        <f t="shared" si="104"/>
        <v>45</v>
      </c>
      <c r="B820" s="8" t="s">
        <v>868</v>
      </c>
      <c r="C820" s="8">
        <f>димвенканали!C820</f>
        <v>127</v>
      </c>
      <c r="D820" s="8">
        <f>димвенканали!D820</f>
        <v>0</v>
      </c>
      <c r="E820" s="8">
        <f>димвенканали!E820</f>
        <v>0</v>
      </c>
      <c r="F820" s="8">
        <f>димвенканали!F820</f>
        <v>127</v>
      </c>
      <c r="G820" s="8"/>
      <c r="H820" s="8"/>
      <c r="I820" s="8">
        <v>4</v>
      </c>
      <c r="J820" s="11">
        <v>7.8431372549019605E-4</v>
      </c>
      <c r="K820" s="18">
        <f t="shared" si="99"/>
        <v>1.7797098039215686</v>
      </c>
      <c r="L820" s="10">
        <f t="shared" si="100"/>
        <v>0.6543992949019608</v>
      </c>
      <c r="M820" s="10">
        <v>0.68748235294117643</v>
      </c>
      <c r="N820" s="10">
        <v>0.19208627450980392</v>
      </c>
      <c r="O820" s="201">
        <f t="shared" si="101"/>
        <v>0.19208627450980392</v>
      </c>
      <c r="P820" s="10">
        <f t="shared" si="102"/>
        <v>3.3136777262745096</v>
      </c>
      <c r="Q820" s="11">
        <f t="shared" si="103"/>
        <v>2.6091950600586691E-2</v>
      </c>
    </row>
    <row r="821" spans="1:17">
      <c r="A821" s="9">
        <f t="shared" si="104"/>
        <v>46</v>
      </c>
      <c r="B821" s="8" t="s">
        <v>869</v>
      </c>
      <c r="C821" s="8">
        <f>димвенканали!C821</f>
        <v>83.1</v>
      </c>
      <c r="D821" s="8">
        <f>димвенканали!D821</f>
        <v>0</v>
      </c>
      <c r="E821" s="8">
        <f>димвенканали!E821</f>
        <v>0</v>
      </c>
      <c r="F821" s="8">
        <f>димвенканали!F821</f>
        <v>83.1</v>
      </c>
      <c r="G821" s="8"/>
      <c r="H821" s="8"/>
      <c r="I821" s="8">
        <v>3</v>
      </c>
      <c r="J821" s="11">
        <v>5.8823529411764701E-4</v>
      </c>
      <c r="K821" s="18">
        <f t="shared" si="99"/>
        <v>1.3347823529411764</v>
      </c>
      <c r="L821" s="10">
        <f t="shared" si="100"/>
        <v>0.4907994711764706</v>
      </c>
      <c r="M821" s="10">
        <v>0.51561176470588233</v>
      </c>
      <c r="N821" s="10">
        <v>0.14406470588235293</v>
      </c>
      <c r="O821" s="201">
        <f t="shared" si="101"/>
        <v>0.14406470588235293</v>
      </c>
      <c r="P821" s="10">
        <f t="shared" si="102"/>
        <v>2.4852582947058823</v>
      </c>
      <c r="Q821" s="11">
        <f t="shared" si="103"/>
        <v>2.9906838684787995E-2</v>
      </c>
    </row>
    <row r="822" spans="1:17">
      <c r="A822" s="9">
        <f t="shared" si="104"/>
        <v>47</v>
      </c>
      <c r="B822" s="8" t="s">
        <v>870</v>
      </c>
      <c r="C822" s="8">
        <f>димвенканали!C822</f>
        <v>80.599999999999994</v>
      </c>
      <c r="D822" s="8">
        <f>димвенканали!D822</f>
        <v>0</v>
      </c>
      <c r="E822" s="8">
        <f>димвенканали!E822</f>
        <v>0</v>
      </c>
      <c r="F822" s="8">
        <f>димвенканали!F822</f>
        <v>80.599999999999994</v>
      </c>
      <c r="G822" s="8"/>
      <c r="H822" s="8"/>
      <c r="I822" s="8">
        <v>2</v>
      </c>
      <c r="J822" s="11">
        <v>3.9215686274509802E-4</v>
      </c>
      <c r="K822" s="18">
        <f t="shared" si="99"/>
        <v>0.88985490196078432</v>
      </c>
      <c r="L822" s="10">
        <f t="shared" si="100"/>
        <v>0.3271996474509804</v>
      </c>
      <c r="M822" s="10">
        <v>0.34374117647058822</v>
      </c>
      <c r="N822" s="10">
        <v>9.6043137254901961E-2</v>
      </c>
      <c r="O822" s="201">
        <f t="shared" si="101"/>
        <v>9.6043137254901961E-2</v>
      </c>
      <c r="P822" s="10">
        <f t="shared" si="102"/>
        <v>1.6568388631372548</v>
      </c>
      <c r="Q822" s="11">
        <f t="shared" si="103"/>
        <v>2.0556313438427481E-2</v>
      </c>
    </row>
    <row r="823" spans="1:17">
      <c r="A823" s="9">
        <f t="shared" si="104"/>
        <v>48</v>
      </c>
      <c r="B823" s="8" t="s">
        <v>871</v>
      </c>
      <c r="C823" s="8">
        <f>димвенканали!C823</f>
        <v>103.8</v>
      </c>
      <c r="D823" s="8">
        <f>димвенканали!D823</f>
        <v>0</v>
      </c>
      <c r="E823" s="8">
        <f>димвенканали!E823</f>
        <v>0</v>
      </c>
      <c r="F823" s="8">
        <f>димвенканали!F823</f>
        <v>103.8</v>
      </c>
      <c r="G823" s="8"/>
      <c r="H823" s="8"/>
      <c r="I823" s="8">
        <v>2</v>
      </c>
      <c r="J823" s="11">
        <v>3.9215686274509802E-4</v>
      </c>
      <c r="K823" s="18">
        <f t="shared" si="99"/>
        <v>0.88985490196078432</v>
      </c>
      <c r="L823" s="10">
        <f t="shared" si="100"/>
        <v>0.3271996474509804</v>
      </c>
      <c r="M823" s="10">
        <v>0.34374117647058822</v>
      </c>
      <c r="N823" s="10">
        <v>9.6043137254901961E-2</v>
      </c>
      <c r="O823" s="201">
        <f t="shared" si="101"/>
        <v>9.6043137254901961E-2</v>
      </c>
      <c r="P823" s="10">
        <f t="shared" si="102"/>
        <v>1.6568388631372548</v>
      </c>
      <c r="Q823" s="11">
        <f t="shared" si="103"/>
        <v>1.5961838758547734E-2</v>
      </c>
    </row>
    <row r="824" spans="1:17">
      <c r="A824" s="9">
        <f t="shared" si="104"/>
        <v>49</v>
      </c>
      <c r="B824" s="8" t="s">
        <v>872</v>
      </c>
      <c r="C824" s="8">
        <f>димвенканали!C824</f>
        <v>64.7</v>
      </c>
      <c r="D824" s="8">
        <f>димвенканали!D824</f>
        <v>0</v>
      </c>
      <c r="E824" s="8">
        <f>димвенканали!E824</f>
        <v>0</v>
      </c>
      <c r="F824" s="8">
        <f>димвенканали!F824</f>
        <v>64.7</v>
      </c>
      <c r="G824" s="8"/>
      <c r="H824" s="8"/>
      <c r="I824" s="8">
        <v>3</v>
      </c>
      <c r="J824" s="11">
        <v>5.8823529411764701E-4</v>
      </c>
      <c r="K824" s="18">
        <f t="shared" si="99"/>
        <v>1.3347823529411764</v>
      </c>
      <c r="L824" s="10">
        <f t="shared" si="100"/>
        <v>0.4907994711764706</v>
      </c>
      <c r="M824" s="10">
        <v>0.51561176470588233</v>
      </c>
      <c r="N824" s="10">
        <v>0.14406470588235293</v>
      </c>
      <c r="O824" s="201">
        <f t="shared" si="101"/>
        <v>0.14406470588235293</v>
      </c>
      <c r="P824" s="10">
        <f t="shared" si="102"/>
        <v>2.4852582947058823</v>
      </c>
      <c r="Q824" s="11">
        <f t="shared" si="103"/>
        <v>3.8412029284480405E-2</v>
      </c>
    </row>
    <row r="825" spans="1:17">
      <c r="A825" s="9">
        <f t="shared" si="104"/>
        <v>50</v>
      </c>
      <c r="B825" s="8" t="s">
        <v>873</v>
      </c>
      <c r="C825" s="8">
        <f>димвенканали!C825</f>
        <v>211.4</v>
      </c>
      <c r="D825" s="8">
        <f>димвенканали!D825</f>
        <v>0</v>
      </c>
      <c r="E825" s="8">
        <f>димвенканали!E825</f>
        <v>0</v>
      </c>
      <c r="F825" s="8">
        <f>димвенканали!F825</f>
        <v>211.4</v>
      </c>
      <c r="G825" s="8"/>
      <c r="H825" s="8"/>
      <c r="I825" s="8">
        <v>6</v>
      </c>
      <c r="J825" s="11">
        <v>1.176470588235294E-3</v>
      </c>
      <c r="K825" s="18">
        <f t="shared" si="99"/>
        <v>2.6695647058823528</v>
      </c>
      <c r="L825" s="10">
        <f t="shared" si="100"/>
        <v>0.98159894235294121</v>
      </c>
      <c r="M825" s="10">
        <v>1.0312235294117647</v>
      </c>
      <c r="N825" s="10">
        <v>0.28812941176470586</v>
      </c>
      <c r="O825" s="201">
        <f t="shared" si="101"/>
        <v>0.28812941176470586</v>
      </c>
      <c r="P825" s="10">
        <f t="shared" si="102"/>
        <v>4.9705165894117647</v>
      </c>
      <c r="Q825" s="11">
        <f t="shared" si="103"/>
        <v>2.3512377433357448E-2</v>
      </c>
    </row>
    <row r="826" spans="1:17">
      <c r="A826" s="9">
        <f t="shared" si="104"/>
        <v>51</v>
      </c>
      <c r="B826" s="8" t="s">
        <v>874</v>
      </c>
      <c r="C826" s="8">
        <f>димвенканали!C826</f>
        <v>37.799999999999997</v>
      </c>
      <c r="D826" s="8">
        <f>димвенканали!D826</f>
        <v>0</v>
      </c>
      <c r="E826" s="8">
        <f>димвенканали!E826</f>
        <v>0</v>
      </c>
      <c r="F826" s="8">
        <f>димвенканали!F826</f>
        <v>37.799999999999997</v>
      </c>
      <c r="G826" s="8"/>
      <c r="H826" s="8"/>
      <c r="I826" s="8">
        <v>2</v>
      </c>
      <c r="J826" s="11">
        <v>3.9215686274509802E-4</v>
      </c>
      <c r="K826" s="18">
        <f t="shared" si="99"/>
        <v>0.88985490196078432</v>
      </c>
      <c r="L826" s="10">
        <f t="shared" si="100"/>
        <v>0.3271996474509804</v>
      </c>
      <c r="M826" s="10">
        <v>0.34374117647058822</v>
      </c>
      <c r="N826" s="10">
        <v>9.6043137254901961E-2</v>
      </c>
      <c r="O826" s="201">
        <f t="shared" si="101"/>
        <v>9.6043137254901961E-2</v>
      </c>
      <c r="P826" s="10">
        <f t="shared" si="102"/>
        <v>1.6568388631372548</v>
      </c>
      <c r="Q826" s="11">
        <f t="shared" si="103"/>
        <v>4.3831715956012034E-2</v>
      </c>
    </row>
    <row r="827" spans="1:17">
      <c r="A827" s="9">
        <f t="shared" si="104"/>
        <v>52</v>
      </c>
      <c r="B827" s="8" t="s">
        <v>875</v>
      </c>
      <c r="C827" s="8">
        <f>димвенканали!C827</f>
        <v>74.099999999999994</v>
      </c>
      <c r="D827" s="8">
        <f>димвенканали!D827</f>
        <v>0</v>
      </c>
      <c r="E827" s="8">
        <f>димвенканали!E827</f>
        <v>0</v>
      </c>
      <c r="F827" s="8">
        <f>димвенканали!F827</f>
        <v>74.099999999999994</v>
      </c>
      <c r="G827" s="8"/>
      <c r="H827" s="8"/>
      <c r="I827" s="8">
        <v>2</v>
      </c>
      <c r="J827" s="11">
        <v>3.9215686274509802E-4</v>
      </c>
      <c r="K827" s="18">
        <f t="shared" si="99"/>
        <v>0.88985490196078432</v>
      </c>
      <c r="L827" s="10">
        <f t="shared" si="100"/>
        <v>0.3271996474509804</v>
      </c>
      <c r="M827" s="10">
        <v>0.34374117647058822</v>
      </c>
      <c r="N827" s="10">
        <v>9.6043137254901961E-2</v>
      </c>
      <c r="O827" s="201">
        <f t="shared" si="101"/>
        <v>9.6043137254901961E-2</v>
      </c>
      <c r="P827" s="10">
        <f t="shared" si="102"/>
        <v>1.6568388631372548</v>
      </c>
      <c r="Q827" s="11">
        <f t="shared" si="103"/>
        <v>2.2359498827763225E-2</v>
      </c>
    </row>
    <row r="828" spans="1:17">
      <c r="A828" s="9">
        <f t="shared" si="104"/>
        <v>53</v>
      </c>
      <c r="B828" s="8" t="s">
        <v>876</v>
      </c>
      <c r="C828" s="8">
        <f>димвенканали!C828</f>
        <v>23.1</v>
      </c>
      <c r="D828" s="8">
        <f>димвенканали!D828</f>
        <v>0</v>
      </c>
      <c r="E828" s="8">
        <f>димвенканали!E828</f>
        <v>0</v>
      </c>
      <c r="F828" s="8">
        <f>димвенканали!F828</f>
        <v>23.1</v>
      </c>
      <c r="G828" s="8"/>
      <c r="H828" s="8"/>
      <c r="I828" s="8">
        <v>1</v>
      </c>
      <c r="J828" s="11">
        <v>1.9607843137254901E-4</v>
      </c>
      <c r="K828" s="18">
        <f t="shared" si="99"/>
        <v>0.44492745098039216</v>
      </c>
      <c r="L828" s="10">
        <f t="shared" ref="L828:L880" si="105">K828*0.3677</f>
        <v>0.1635998237254902</v>
      </c>
      <c r="M828" s="10">
        <v>0.17187058823529411</v>
      </c>
      <c r="N828" s="10">
        <v>4.8021568627450981E-2</v>
      </c>
      <c r="O828" s="201">
        <f t="shared" si="101"/>
        <v>4.8021568627450981E-2</v>
      </c>
      <c r="P828" s="10">
        <f t="shared" ref="P828:P880" si="106">K828+L828+M828+O828</f>
        <v>0.82841943156862741</v>
      </c>
      <c r="Q828" s="11">
        <f t="shared" si="103"/>
        <v>3.586231305491893E-2</v>
      </c>
    </row>
    <row r="829" spans="1:17">
      <c r="A829" s="9">
        <f t="shared" si="104"/>
        <v>54</v>
      </c>
      <c r="B829" s="8" t="s">
        <v>877</v>
      </c>
      <c r="C829" s="8">
        <f>димвенканали!C829</f>
        <v>132.80000000000001</v>
      </c>
      <c r="D829" s="8">
        <f>димвенканали!D829</f>
        <v>0</v>
      </c>
      <c r="E829" s="8">
        <f>димвенканали!E829</f>
        <v>0</v>
      </c>
      <c r="F829" s="8">
        <f>димвенканали!F829</f>
        <v>132.80000000000001</v>
      </c>
      <c r="G829" s="8"/>
      <c r="H829" s="8"/>
      <c r="I829" s="8">
        <v>4</v>
      </c>
      <c r="J829" s="11">
        <v>7.8431372549019605E-4</v>
      </c>
      <c r="K829" s="18">
        <f t="shared" si="99"/>
        <v>1.7797098039215686</v>
      </c>
      <c r="L829" s="10">
        <f t="shared" si="105"/>
        <v>0.6543992949019608</v>
      </c>
      <c r="M829" s="10">
        <v>0.68748235294117643</v>
      </c>
      <c r="N829" s="10">
        <v>0.19208627450980392</v>
      </c>
      <c r="O829" s="201">
        <f t="shared" si="101"/>
        <v>0.19208627450980392</v>
      </c>
      <c r="P829" s="10">
        <f t="shared" si="106"/>
        <v>3.3136777262745096</v>
      </c>
      <c r="Q829" s="11">
        <f t="shared" si="103"/>
        <v>2.4952392517127331E-2</v>
      </c>
    </row>
    <row r="830" spans="1:17">
      <c r="A830" s="9">
        <f t="shared" si="104"/>
        <v>55</v>
      </c>
      <c r="B830" s="8" t="s">
        <v>878</v>
      </c>
      <c r="C830" s="8">
        <f>димвенканали!C830</f>
        <v>3464.11</v>
      </c>
      <c r="D830" s="8">
        <f>димвенканали!D830</f>
        <v>203.9</v>
      </c>
      <c r="E830" s="8">
        <f>димвенканали!E830</f>
        <v>0</v>
      </c>
      <c r="F830" s="8">
        <f>димвенканали!F830</f>
        <v>3668.01</v>
      </c>
      <c r="G830" s="8"/>
      <c r="H830" s="8"/>
      <c r="I830" s="8">
        <v>70</v>
      </c>
      <c r="J830" s="11">
        <v>1.3725490196078431E-2</v>
      </c>
      <c r="K830" s="18">
        <f t="shared" si="99"/>
        <v>31.144921568627453</v>
      </c>
      <c r="L830" s="10">
        <f t="shared" si="105"/>
        <v>11.451987660784315</v>
      </c>
      <c r="M830" s="10">
        <v>12.030941176470588</v>
      </c>
      <c r="N830" s="10">
        <v>3.3615098039215687</v>
      </c>
      <c r="O830" s="201">
        <f t="shared" si="101"/>
        <v>3.3615098039215687</v>
      </c>
      <c r="P830" s="10">
        <f t="shared" si="106"/>
        <v>57.989360209803927</v>
      </c>
      <c r="Q830" s="11">
        <f t="shared" si="103"/>
        <v>1.5809488035693448E-2</v>
      </c>
    </row>
    <row r="831" spans="1:17">
      <c r="A831" s="9">
        <f t="shared" si="104"/>
        <v>56</v>
      </c>
      <c r="B831" s="8" t="s">
        <v>879</v>
      </c>
      <c r="C831" s="8">
        <f>димвенканали!C831</f>
        <v>3464.39</v>
      </c>
      <c r="D831" s="8">
        <f>димвенканали!D831</f>
        <v>0</v>
      </c>
      <c r="E831" s="8">
        <f>димвенканали!E831</f>
        <v>204.7</v>
      </c>
      <c r="F831" s="8">
        <f>димвенканали!F831</f>
        <v>3669.0899999999997</v>
      </c>
      <c r="G831" s="8"/>
      <c r="H831" s="8"/>
      <c r="I831" s="8">
        <v>70</v>
      </c>
      <c r="J831" s="11">
        <v>1.3725490196078431E-2</v>
      </c>
      <c r="K831" s="18">
        <f t="shared" si="99"/>
        <v>31.144921568627453</v>
      </c>
      <c r="L831" s="10">
        <f t="shared" si="105"/>
        <v>11.451987660784315</v>
      </c>
      <c r="M831" s="10">
        <v>12.030941176470588</v>
      </c>
      <c r="N831" s="10">
        <v>3.3615098039215687</v>
      </c>
      <c r="O831" s="201">
        <f t="shared" si="101"/>
        <v>3.3615098039215687</v>
      </c>
      <c r="P831" s="10">
        <f t="shared" si="106"/>
        <v>57.989360209803927</v>
      </c>
      <c r="Q831" s="11">
        <f t="shared" si="103"/>
        <v>1.5804834498418935E-2</v>
      </c>
    </row>
    <row r="832" spans="1:17">
      <c r="A832" s="9">
        <f t="shared" si="104"/>
        <v>57</v>
      </c>
      <c r="B832" s="8" t="s">
        <v>880</v>
      </c>
      <c r="C832" s="8">
        <f>димвенканали!C832</f>
        <v>31.4</v>
      </c>
      <c r="D832" s="8">
        <f>димвенканали!D832</f>
        <v>0</v>
      </c>
      <c r="E832" s="8">
        <f>димвенканали!E832</f>
        <v>0</v>
      </c>
      <c r="F832" s="8">
        <f>димвенканали!F832</f>
        <v>31.4</v>
      </c>
      <c r="G832" s="8"/>
      <c r="H832" s="8"/>
      <c r="I832" s="8">
        <v>1</v>
      </c>
      <c r="J832" s="11">
        <v>1.9607843137254901E-4</v>
      </c>
      <c r="K832" s="18">
        <f t="shared" si="99"/>
        <v>0.44492745098039216</v>
      </c>
      <c r="L832" s="10">
        <f t="shared" si="105"/>
        <v>0.1635998237254902</v>
      </c>
      <c r="M832" s="10">
        <v>0.17187058823529411</v>
      </c>
      <c r="N832" s="10">
        <v>4.8021568627450981E-2</v>
      </c>
      <c r="O832" s="201">
        <f t="shared" si="101"/>
        <v>4.8021568627450981E-2</v>
      </c>
      <c r="P832" s="10">
        <f t="shared" si="106"/>
        <v>0.82841943156862741</v>
      </c>
      <c r="Q832" s="11">
        <f t="shared" si="103"/>
        <v>2.6382784444860748E-2</v>
      </c>
    </row>
    <row r="833" spans="1:17">
      <c r="A833" s="9">
        <f t="shared" si="104"/>
        <v>58</v>
      </c>
      <c r="B833" s="8" t="s">
        <v>881</v>
      </c>
      <c r="C833" s="8">
        <f>димвенканали!C833</f>
        <v>71.5</v>
      </c>
      <c r="D833" s="8">
        <f>димвенканали!D833</f>
        <v>0</v>
      </c>
      <c r="E833" s="8">
        <f>димвенканали!E833</f>
        <v>0</v>
      </c>
      <c r="F833" s="8">
        <f>димвенканали!F833</f>
        <v>71.5</v>
      </c>
      <c r="G833" s="8"/>
      <c r="H833" s="8"/>
      <c r="I833" s="8">
        <v>2</v>
      </c>
      <c r="J833" s="11">
        <v>3.9215686274509802E-4</v>
      </c>
      <c r="K833" s="18">
        <f t="shared" si="99"/>
        <v>0.88985490196078432</v>
      </c>
      <c r="L833" s="10">
        <f t="shared" si="105"/>
        <v>0.3271996474509804</v>
      </c>
      <c r="M833" s="10">
        <v>0.34374117647058822</v>
      </c>
      <c r="N833" s="10">
        <v>9.6043137254901961E-2</v>
      </c>
      <c r="O833" s="201">
        <f t="shared" si="101"/>
        <v>9.6043137254901961E-2</v>
      </c>
      <c r="P833" s="10">
        <f t="shared" si="106"/>
        <v>1.6568388631372548</v>
      </c>
      <c r="Q833" s="11">
        <f t="shared" si="103"/>
        <v>2.317257151240916E-2</v>
      </c>
    </row>
    <row r="834" spans="1:17">
      <c r="A834" s="9">
        <f t="shared" si="104"/>
        <v>59</v>
      </c>
      <c r="B834" s="8" t="s">
        <v>882</v>
      </c>
      <c r="C834" s="8">
        <f>димвенканали!C834</f>
        <v>44</v>
      </c>
      <c r="D834" s="8">
        <f>димвенканали!D834</f>
        <v>0</v>
      </c>
      <c r="E834" s="8">
        <f>димвенканали!E834</f>
        <v>0</v>
      </c>
      <c r="F834" s="8">
        <f>димвенканали!F834</f>
        <v>44</v>
      </c>
      <c r="G834" s="8"/>
      <c r="H834" s="8"/>
      <c r="I834" s="8">
        <v>1</v>
      </c>
      <c r="J834" s="11">
        <v>1.9607843137254901E-4</v>
      </c>
      <c r="K834" s="18">
        <f t="shared" si="99"/>
        <v>0.44492745098039216</v>
      </c>
      <c r="L834" s="10">
        <f t="shared" si="105"/>
        <v>0.1635998237254902</v>
      </c>
      <c r="M834" s="10">
        <v>0.17187058823529411</v>
      </c>
      <c r="N834" s="10">
        <v>4.8021568627450981E-2</v>
      </c>
      <c r="O834" s="201">
        <f t="shared" si="101"/>
        <v>4.8021568627450981E-2</v>
      </c>
      <c r="P834" s="10">
        <f t="shared" si="106"/>
        <v>0.82841943156862741</v>
      </c>
      <c r="Q834" s="11">
        <f t="shared" si="103"/>
        <v>1.8827714353832441E-2</v>
      </c>
    </row>
    <row r="835" spans="1:17">
      <c r="A835" s="9">
        <f t="shared" si="104"/>
        <v>60</v>
      </c>
      <c r="B835" s="8" t="s">
        <v>883</v>
      </c>
      <c r="C835" s="8">
        <f>димвенканали!C835</f>
        <v>89.5</v>
      </c>
      <c r="D835" s="8">
        <f>димвенканали!D835</f>
        <v>0</v>
      </c>
      <c r="E835" s="8">
        <f>димвенканали!E835</f>
        <v>0</v>
      </c>
      <c r="F835" s="8">
        <f>димвенканали!F835</f>
        <v>89.5</v>
      </c>
      <c r="G835" s="8"/>
      <c r="H835" s="8"/>
      <c r="I835" s="8">
        <v>2</v>
      </c>
      <c r="J835" s="11">
        <v>3.9215686274509802E-4</v>
      </c>
      <c r="K835" s="18">
        <f t="shared" si="99"/>
        <v>0.88985490196078432</v>
      </c>
      <c r="L835" s="10">
        <f t="shared" si="105"/>
        <v>0.3271996474509804</v>
      </c>
      <c r="M835" s="10">
        <v>0.34374117647058822</v>
      </c>
      <c r="N835" s="10">
        <v>9.6043137254901961E-2</v>
      </c>
      <c r="O835" s="201">
        <f t="shared" si="101"/>
        <v>9.6043137254901961E-2</v>
      </c>
      <c r="P835" s="10">
        <f t="shared" si="106"/>
        <v>1.6568388631372548</v>
      </c>
      <c r="Q835" s="11">
        <f t="shared" si="103"/>
        <v>1.8512166068572679E-2</v>
      </c>
    </row>
    <row r="836" spans="1:17">
      <c r="A836" s="9">
        <f t="shared" si="104"/>
        <v>61</v>
      </c>
      <c r="B836" s="8" t="s">
        <v>884</v>
      </c>
      <c r="C836" s="8">
        <f>димвенканали!C836</f>
        <v>160.9</v>
      </c>
      <c r="D836" s="8">
        <f>димвенканали!D836</f>
        <v>0</v>
      </c>
      <c r="E836" s="8">
        <f>димвенканали!E836</f>
        <v>0</v>
      </c>
      <c r="F836" s="8">
        <f>димвенканали!F836</f>
        <v>160.9</v>
      </c>
      <c r="G836" s="8"/>
      <c r="H836" s="8"/>
      <c r="I836" s="8">
        <v>7</v>
      </c>
      <c r="J836" s="11">
        <v>1.3725490196078432E-3</v>
      </c>
      <c r="K836" s="18">
        <f t="shared" si="99"/>
        <v>3.1144921568627453</v>
      </c>
      <c r="L836" s="10">
        <f t="shared" si="105"/>
        <v>1.1451987660784315</v>
      </c>
      <c r="M836" s="10">
        <v>1.2030941176470589</v>
      </c>
      <c r="N836" s="10">
        <v>0.33615098039215685</v>
      </c>
      <c r="O836" s="201">
        <f t="shared" si="101"/>
        <v>0.33615098039215685</v>
      </c>
      <c r="P836" s="10">
        <f t="shared" si="106"/>
        <v>5.798936020980392</v>
      </c>
      <c r="Q836" s="11">
        <f t="shared" si="103"/>
        <v>3.6040621634433757E-2</v>
      </c>
    </row>
    <row r="837" spans="1:17">
      <c r="A837" s="9">
        <f t="shared" si="104"/>
        <v>62</v>
      </c>
      <c r="B837" s="8" t="s">
        <v>885</v>
      </c>
      <c r="C837" s="8">
        <f>димвенканали!C837</f>
        <v>6819.2</v>
      </c>
      <c r="D837" s="8">
        <f>димвенканали!D837</f>
        <v>0</v>
      </c>
      <c r="E837" s="8">
        <f>димвенканали!E837</f>
        <v>390.5</v>
      </c>
      <c r="F837" s="8">
        <f>димвенканали!F837</f>
        <v>7209.7</v>
      </c>
      <c r="G837" s="8"/>
      <c r="H837" s="8"/>
      <c r="I837" s="8">
        <v>115</v>
      </c>
      <c r="J837" s="11">
        <v>2.2549019607843137E-2</v>
      </c>
      <c r="K837" s="18">
        <f t="shared" si="99"/>
        <v>51.1666568627451</v>
      </c>
      <c r="L837" s="10">
        <f t="shared" si="105"/>
        <v>18.813979728431374</v>
      </c>
      <c r="M837" s="10">
        <v>19.765117647058823</v>
      </c>
      <c r="N837" s="10">
        <v>5.5224803921568624</v>
      </c>
      <c r="O837" s="201">
        <f t="shared" si="101"/>
        <v>5.5224803921568624</v>
      </c>
      <c r="P837" s="10">
        <f t="shared" si="106"/>
        <v>95.268234630392158</v>
      </c>
      <c r="Q837" s="11">
        <f t="shared" si="103"/>
        <v>1.3213897198273459E-2</v>
      </c>
    </row>
    <row r="838" spans="1:17">
      <c r="A838" s="9">
        <f t="shared" si="104"/>
        <v>63</v>
      </c>
      <c r="B838" s="8" t="s">
        <v>886</v>
      </c>
      <c r="C838" s="8">
        <f>димвенканали!C838</f>
        <v>6078.6</v>
      </c>
      <c r="D838" s="8">
        <f>димвенканали!D838</f>
        <v>0</v>
      </c>
      <c r="E838" s="8">
        <f>димвенканали!E838</f>
        <v>0</v>
      </c>
      <c r="F838" s="8">
        <f>димвенканали!F838</f>
        <v>6078.6</v>
      </c>
      <c r="G838" s="8"/>
      <c r="H838" s="8"/>
      <c r="I838" s="8">
        <v>162</v>
      </c>
      <c r="J838" s="11">
        <v>3.1764705882352938E-2</v>
      </c>
      <c r="K838" s="18">
        <f t="shared" si="99"/>
        <v>72.078247058823521</v>
      </c>
      <c r="L838" s="10">
        <f t="shared" si="105"/>
        <v>26.503171443529411</v>
      </c>
      <c r="M838" s="10">
        <v>27.843035294117644</v>
      </c>
      <c r="N838" s="10">
        <v>7.779494117647058</v>
      </c>
      <c r="O838" s="201">
        <f t="shared" si="101"/>
        <v>7.779494117647058</v>
      </c>
      <c r="P838" s="10">
        <f t="shared" si="106"/>
        <v>134.20394791411763</v>
      </c>
      <c r="Q838" s="11">
        <f t="shared" si="103"/>
        <v>2.2078101522409375E-2</v>
      </c>
    </row>
    <row r="839" spans="1:17">
      <c r="A839" s="9">
        <f t="shared" si="104"/>
        <v>64</v>
      </c>
      <c r="B839" s="8" t="s">
        <v>887</v>
      </c>
      <c r="C839" s="8">
        <f>димвенканали!C839</f>
        <v>69</v>
      </c>
      <c r="D839" s="8">
        <f>димвенканали!D839</f>
        <v>0</v>
      </c>
      <c r="E839" s="8">
        <f>димвенканали!E839</f>
        <v>0</v>
      </c>
      <c r="F839" s="8">
        <f>димвенканали!F839</f>
        <v>69</v>
      </c>
      <c r="G839" s="8"/>
      <c r="H839" s="8"/>
      <c r="I839" s="8">
        <v>2</v>
      </c>
      <c r="J839" s="11">
        <v>3.9215686274509802E-4</v>
      </c>
      <c r="K839" s="18">
        <f t="shared" ref="K839:K901" si="107">J839*$K$2</f>
        <v>0.88985490196078432</v>
      </c>
      <c r="L839" s="10">
        <f t="shared" si="105"/>
        <v>0.3271996474509804</v>
      </c>
      <c r="M839" s="10">
        <v>0.34374117647058822</v>
      </c>
      <c r="N839" s="10">
        <v>9.6043137254901961E-2</v>
      </c>
      <c r="O839" s="201">
        <f t="shared" si="101"/>
        <v>9.6043137254901961E-2</v>
      </c>
      <c r="P839" s="10">
        <f t="shared" si="106"/>
        <v>1.6568388631372548</v>
      </c>
      <c r="Q839" s="11">
        <f t="shared" si="103"/>
        <v>2.4012157436771809E-2</v>
      </c>
    </row>
    <row r="840" spans="1:17">
      <c r="A840" s="9">
        <f t="shared" si="104"/>
        <v>65</v>
      </c>
      <c r="B840" s="14" t="s">
        <v>888</v>
      </c>
      <c r="C840" s="8">
        <f>димвенканали!C840</f>
        <v>87.8</v>
      </c>
      <c r="D840" s="8">
        <f>димвенканали!D840</f>
        <v>0</v>
      </c>
      <c r="E840" s="8">
        <f>димвенканали!E840</f>
        <v>0</v>
      </c>
      <c r="F840" s="8">
        <f>димвенканали!F840</f>
        <v>87.8</v>
      </c>
      <c r="G840" s="8"/>
      <c r="H840" s="8"/>
      <c r="I840" s="8">
        <v>3</v>
      </c>
      <c r="J840" s="11">
        <v>5.8823529411764701E-4</v>
      </c>
      <c r="K840" s="18">
        <f t="shared" si="107"/>
        <v>1.3347823529411764</v>
      </c>
      <c r="L840" s="10">
        <f t="shared" si="105"/>
        <v>0.4907994711764706</v>
      </c>
      <c r="M840" s="10">
        <v>0.51561176470588233</v>
      </c>
      <c r="N840" s="10">
        <v>0.14406470588235293</v>
      </c>
      <c r="O840" s="201">
        <f t="shared" ref="O840:O903" si="108">N840*$O$2</f>
        <v>0.14406470588235293</v>
      </c>
      <c r="P840" s="10">
        <f t="shared" si="106"/>
        <v>2.4852582947058823</v>
      </c>
      <c r="Q840" s="11">
        <f t="shared" ref="Q840:Q902" si="109">P840/F840</f>
        <v>2.8305903128768593E-2</v>
      </c>
    </row>
    <row r="841" spans="1:17">
      <c r="A841" s="9">
        <f t="shared" si="104"/>
        <v>66</v>
      </c>
      <c r="B841" s="14" t="s">
        <v>889</v>
      </c>
      <c r="C841" s="8">
        <f>димвенканали!C841</f>
        <v>204.9</v>
      </c>
      <c r="D841" s="8">
        <f>димвенканали!D841</f>
        <v>0</v>
      </c>
      <c r="E841" s="8">
        <f>димвенканали!E841</f>
        <v>0</v>
      </c>
      <c r="F841" s="8">
        <f>димвенканали!F841</f>
        <v>204.9</v>
      </c>
      <c r="G841" s="8"/>
      <c r="H841" s="8"/>
      <c r="I841" s="8">
        <v>5</v>
      </c>
      <c r="J841" s="11">
        <v>9.8039215686274508E-4</v>
      </c>
      <c r="K841" s="18">
        <f t="shared" si="107"/>
        <v>2.2246372549019608</v>
      </c>
      <c r="L841" s="10">
        <f t="shared" si="105"/>
        <v>0.81799911862745112</v>
      </c>
      <c r="M841" s="10">
        <v>0.85935294117647054</v>
      </c>
      <c r="N841" s="10">
        <v>0.24010784313725489</v>
      </c>
      <c r="O841" s="201">
        <f t="shared" si="108"/>
        <v>0.24010784313725489</v>
      </c>
      <c r="P841" s="10">
        <f t="shared" si="106"/>
        <v>4.1420971578431374</v>
      </c>
      <c r="Q841" s="11">
        <f t="shared" si="109"/>
        <v>2.0215213069024584E-2</v>
      </c>
    </row>
    <row r="842" spans="1:17">
      <c r="A842" s="9">
        <f t="shared" ref="A842:A905" si="110">1+A841</f>
        <v>67</v>
      </c>
      <c r="B842" s="14" t="s">
        <v>890</v>
      </c>
      <c r="C842" s="8">
        <f>димвенканали!C842</f>
        <v>119.9</v>
      </c>
      <c r="D842" s="8">
        <f>димвенканали!D842</f>
        <v>0</v>
      </c>
      <c r="E842" s="8">
        <f>димвенканали!E842</f>
        <v>0</v>
      </c>
      <c r="F842" s="8">
        <f>димвенканали!F842</f>
        <v>119.9</v>
      </c>
      <c r="G842" s="8"/>
      <c r="H842" s="8"/>
      <c r="I842" s="8">
        <v>4</v>
      </c>
      <c r="J842" s="11">
        <v>7.8431372549019605E-4</v>
      </c>
      <c r="K842" s="18">
        <f t="shared" si="107"/>
        <v>1.7797098039215686</v>
      </c>
      <c r="L842" s="10">
        <f t="shared" si="105"/>
        <v>0.6543992949019608</v>
      </c>
      <c r="M842" s="10">
        <v>0.68748235294117643</v>
      </c>
      <c r="N842" s="10">
        <v>0.19208627450980392</v>
      </c>
      <c r="O842" s="201">
        <f t="shared" si="108"/>
        <v>0.19208627450980392</v>
      </c>
      <c r="P842" s="10">
        <f t="shared" si="106"/>
        <v>3.3136777262745096</v>
      </c>
      <c r="Q842" s="11">
        <f t="shared" si="109"/>
        <v>2.7637011895533858E-2</v>
      </c>
    </row>
    <row r="843" spans="1:17">
      <c r="A843" s="9">
        <f t="shared" si="110"/>
        <v>68</v>
      </c>
      <c r="B843" s="14" t="s">
        <v>891</v>
      </c>
      <c r="C843" s="8">
        <f>димвенканали!C843</f>
        <v>111.8</v>
      </c>
      <c r="D843" s="8">
        <f>димвенканали!D843</f>
        <v>0</v>
      </c>
      <c r="E843" s="8">
        <f>димвенканали!E843</f>
        <v>0</v>
      </c>
      <c r="F843" s="8">
        <f>димвенканали!F843</f>
        <v>111.8</v>
      </c>
      <c r="G843" s="8"/>
      <c r="H843" s="8"/>
      <c r="I843" s="8">
        <v>2</v>
      </c>
      <c r="J843" s="11">
        <v>3.9215686274509802E-4</v>
      </c>
      <c r="K843" s="18">
        <f t="shared" si="107"/>
        <v>0.88985490196078432</v>
      </c>
      <c r="L843" s="10">
        <f t="shared" si="105"/>
        <v>0.3271996474509804</v>
      </c>
      <c r="M843" s="10">
        <v>0.34374117647058822</v>
      </c>
      <c r="N843" s="10">
        <v>9.6043137254901961E-2</v>
      </c>
      <c r="O843" s="201">
        <f t="shared" si="108"/>
        <v>9.6043137254901961E-2</v>
      </c>
      <c r="P843" s="10">
        <f t="shared" si="106"/>
        <v>1.6568388631372548</v>
      </c>
      <c r="Q843" s="11">
        <f t="shared" si="109"/>
        <v>1.4819667827703532E-2</v>
      </c>
    </row>
    <row r="844" spans="1:17">
      <c r="A844" s="9">
        <f t="shared" si="110"/>
        <v>69</v>
      </c>
      <c r="B844" s="14" t="s">
        <v>892</v>
      </c>
      <c r="C844" s="8">
        <f>димвенканали!C844</f>
        <v>99</v>
      </c>
      <c r="D844" s="8">
        <f>димвенканали!D844</f>
        <v>0</v>
      </c>
      <c r="E844" s="8">
        <f>димвенканали!E844</f>
        <v>0</v>
      </c>
      <c r="F844" s="8">
        <f>димвенканали!F844</f>
        <v>99</v>
      </c>
      <c r="G844" s="8"/>
      <c r="H844" s="8"/>
      <c r="I844" s="8">
        <v>3</v>
      </c>
      <c r="J844" s="11">
        <v>5.8823529411764701E-4</v>
      </c>
      <c r="K844" s="18">
        <f t="shared" si="107"/>
        <v>1.3347823529411764</v>
      </c>
      <c r="L844" s="10">
        <f t="shared" si="105"/>
        <v>0.4907994711764706</v>
      </c>
      <c r="M844" s="10">
        <v>0.51561176470588233</v>
      </c>
      <c r="N844" s="10">
        <v>0.14406470588235293</v>
      </c>
      <c r="O844" s="201">
        <f t="shared" si="108"/>
        <v>0.14406470588235293</v>
      </c>
      <c r="P844" s="10">
        <f t="shared" si="106"/>
        <v>2.4852582947058823</v>
      </c>
      <c r="Q844" s="11">
        <f t="shared" si="109"/>
        <v>2.5103619138443257E-2</v>
      </c>
    </row>
    <row r="845" spans="1:17">
      <c r="A845" s="9">
        <f t="shared" si="110"/>
        <v>70</v>
      </c>
      <c r="B845" s="14" t="s">
        <v>893</v>
      </c>
      <c r="C845" s="8">
        <f>димвенканали!C845</f>
        <v>39.5</v>
      </c>
      <c r="D845" s="8">
        <f>димвенканали!D845</f>
        <v>0</v>
      </c>
      <c r="E845" s="8">
        <f>димвенканали!E845</f>
        <v>0</v>
      </c>
      <c r="F845" s="8">
        <f>димвенканали!F845</f>
        <v>39.5</v>
      </c>
      <c r="G845" s="8"/>
      <c r="H845" s="8"/>
      <c r="I845" s="8">
        <v>2</v>
      </c>
      <c r="J845" s="11">
        <v>3.9215686274509802E-4</v>
      </c>
      <c r="K845" s="18">
        <f t="shared" si="107"/>
        <v>0.88985490196078432</v>
      </c>
      <c r="L845" s="10">
        <f t="shared" si="105"/>
        <v>0.3271996474509804</v>
      </c>
      <c r="M845" s="10">
        <v>0.34374117647058822</v>
      </c>
      <c r="N845" s="10">
        <v>9.6043137254901961E-2</v>
      </c>
      <c r="O845" s="201">
        <f t="shared" si="108"/>
        <v>9.6043137254901961E-2</v>
      </c>
      <c r="P845" s="10">
        <f t="shared" si="106"/>
        <v>1.6568388631372548</v>
      </c>
      <c r="Q845" s="11">
        <f t="shared" si="109"/>
        <v>4.1945287674360884E-2</v>
      </c>
    </row>
    <row r="846" spans="1:17">
      <c r="A846" s="9">
        <f t="shared" si="110"/>
        <v>71</v>
      </c>
      <c r="B846" s="14" t="s">
        <v>894</v>
      </c>
      <c r="C846" s="8">
        <f>димвенканали!C846</f>
        <v>81.2</v>
      </c>
      <c r="D846" s="8">
        <f>димвенканали!D846</f>
        <v>0</v>
      </c>
      <c r="E846" s="8">
        <f>димвенканали!E846</f>
        <v>0</v>
      </c>
      <c r="F846" s="8">
        <f>димвенканали!F846</f>
        <v>81.2</v>
      </c>
      <c r="G846" s="8"/>
      <c r="H846" s="8"/>
      <c r="I846" s="8">
        <v>2</v>
      </c>
      <c r="J846" s="11">
        <v>3.9215686274509802E-4</v>
      </c>
      <c r="K846" s="18">
        <f t="shared" si="107"/>
        <v>0.88985490196078432</v>
      </c>
      <c r="L846" s="10">
        <f t="shared" si="105"/>
        <v>0.3271996474509804</v>
      </c>
      <c r="M846" s="10">
        <v>0.34374117647058822</v>
      </c>
      <c r="N846" s="10">
        <v>9.6043137254901961E-2</v>
      </c>
      <c r="O846" s="201">
        <f t="shared" si="108"/>
        <v>9.6043137254901961E-2</v>
      </c>
      <c r="P846" s="10">
        <f t="shared" si="106"/>
        <v>1.6568388631372548</v>
      </c>
      <c r="Q846" s="11">
        <f t="shared" si="109"/>
        <v>2.040441949676422E-2</v>
      </c>
    </row>
    <row r="847" spans="1:17">
      <c r="A847" s="9">
        <f t="shared" si="110"/>
        <v>72</v>
      </c>
      <c r="B847" s="14" t="s">
        <v>895</v>
      </c>
      <c r="C847" s="8">
        <f>димвенканали!C847</f>
        <v>60.2</v>
      </c>
      <c r="D847" s="8">
        <f>димвенканали!D847</f>
        <v>0</v>
      </c>
      <c r="E847" s="8">
        <f>димвенканали!E847</f>
        <v>0</v>
      </c>
      <c r="F847" s="8">
        <f>димвенканали!F847</f>
        <v>60.2</v>
      </c>
      <c r="G847" s="8"/>
      <c r="H847" s="8"/>
      <c r="I847" s="8">
        <v>1</v>
      </c>
      <c r="J847" s="11">
        <v>1.9607843137254901E-4</v>
      </c>
      <c r="K847" s="18">
        <f t="shared" si="107"/>
        <v>0.44492745098039216</v>
      </c>
      <c r="L847" s="10">
        <f t="shared" si="105"/>
        <v>0.1635998237254902</v>
      </c>
      <c r="M847" s="10">
        <v>0.17187058823529411</v>
      </c>
      <c r="N847" s="10">
        <v>4.8021568627450981E-2</v>
      </c>
      <c r="O847" s="201">
        <f t="shared" si="108"/>
        <v>4.8021568627450981E-2</v>
      </c>
      <c r="P847" s="10">
        <f t="shared" si="106"/>
        <v>0.82841943156862741</v>
      </c>
      <c r="Q847" s="11">
        <f t="shared" si="109"/>
        <v>1.3761120125724707E-2</v>
      </c>
    </row>
    <row r="848" spans="1:17">
      <c r="A848" s="9">
        <f t="shared" si="110"/>
        <v>73</v>
      </c>
      <c r="B848" s="14" t="s">
        <v>896</v>
      </c>
      <c r="C848" s="8">
        <f>димвенканали!C848</f>
        <v>53.5</v>
      </c>
      <c r="D848" s="8">
        <f>димвенканали!D848</f>
        <v>0</v>
      </c>
      <c r="E848" s="8">
        <f>димвенканали!E848</f>
        <v>0</v>
      </c>
      <c r="F848" s="8">
        <f>димвенканали!F848</f>
        <v>53.5</v>
      </c>
      <c r="G848" s="8"/>
      <c r="H848" s="8"/>
      <c r="I848" s="8">
        <v>2</v>
      </c>
      <c r="J848" s="11">
        <v>3.9215686274509802E-4</v>
      </c>
      <c r="K848" s="18">
        <f t="shared" si="107"/>
        <v>0.88985490196078432</v>
      </c>
      <c r="L848" s="10">
        <f t="shared" si="105"/>
        <v>0.3271996474509804</v>
      </c>
      <c r="M848" s="10">
        <v>0.34374117647058822</v>
      </c>
      <c r="N848" s="10">
        <v>9.6043137254901961E-2</v>
      </c>
      <c r="O848" s="201">
        <f t="shared" si="108"/>
        <v>9.6043137254901961E-2</v>
      </c>
      <c r="P848" s="10">
        <f t="shared" si="106"/>
        <v>1.6568388631372548</v>
      </c>
      <c r="Q848" s="11">
        <f t="shared" si="109"/>
        <v>3.0968950712845885E-2</v>
      </c>
    </row>
    <row r="849" spans="1:17">
      <c r="A849" s="9">
        <f t="shared" si="110"/>
        <v>74</v>
      </c>
      <c r="B849" s="8" t="s">
        <v>897</v>
      </c>
      <c r="C849" s="8">
        <f>димвенканали!C849</f>
        <v>104.2</v>
      </c>
      <c r="D849" s="8">
        <f>димвенканали!D849</f>
        <v>0</v>
      </c>
      <c r="E849" s="8">
        <f>димвенканали!E849</f>
        <v>0</v>
      </c>
      <c r="F849" s="8">
        <f>димвенканали!F849</f>
        <v>104.2</v>
      </c>
      <c r="G849" s="8"/>
      <c r="H849" s="8"/>
      <c r="I849" s="8">
        <v>3</v>
      </c>
      <c r="J849" s="11">
        <v>5.8823529411764701E-4</v>
      </c>
      <c r="K849" s="18">
        <f t="shared" si="107"/>
        <v>1.3347823529411764</v>
      </c>
      <c r="L849" s="10">
        <f t="shared" si="105"/>
        <v>0.4907994711764706</v>
      </c>
      <c r="M849" s="10">
        <v>0.51561176470588233</v>
      </c>
      <c r="N849" s="10">
        <v>0.14406470588235293</v>
      </c>
      <c r="O849" s="201">
        <f t="shared" si="108"/>
        <v>0.14406470588235293</v>
      </c>
      <c r="P849" s="10">
        <f t="shared" si="106"/>
        <v>2.4852582947058823</v>
      </c>
      <c r="Q849" s="11">
        <f t="shared" si="109"/>
        <v>2.3850847358021902E-2</v>
      </c>
    </row>
    <row r="850" spans="1:17">
      <c r="A850" s="9">
        <f t="shared" si="110"/>
        <v>75</v>
      </c>
      <c r="B850" s="8" t="s">
        <v>898</v>
      </c>
      <c r="C850" s="8">
        <f>димвенканали!C850</f>
        <v>234.9</v>
      </c>
      <c r="D850" s="8">
        <f>димвенканали!D850</f>
        <v>0</v>
      </c>
      <c r="E850" s="8">
        <f>димвенканали!E850</f>
        <v>0</v>
      </c>
      <c r="F850" s="8">
        <f>димвенканали!F850</f>
        <v>234.9</v>
      </c>
      <c r="G850" s="8"/>
      <c r="H850" s="8"/>
      <c r="I850" s="8">
        <v>6</v>
      </c>
      <c r="J850" s="11">
        <v>1.176470588235294E-3</v>
      </c>
      <c r="K850" s="18">
        <f t="shared" si="107"/>
        <v>2.6695647058823528</v>
      </c>
      <c r="L850" s="10">
        <f t="shared" si="105"/>
        <v>0.98159894235294121</v>
      </c>
      <c r="M850" s="10">
        <v>1.0312235294117647</v>
      </c>
      <c r="N850" s="10">
        <v>0.28812941176470586</v>
      </c>
      <c r="O850" s="201">
        <f t="shared" si="108"/>
        <v>0.28812941176470586</v>
      </c>
      <c r="P850" s="10">
        <f t="shared" si="106"/>
        <v>4.9705165894117647</v>
      </c>
      <c r="Q850" s="11">
        <f t="shared" si="109"/>
        <v>2.116013873738512E-2</v>
      </c>
    </row>
    <row r="851" spans="1:17">
      <c r="A851" s="9">
        <f t="shared" si="110"/>
        <v>76</v>
      </c>
      <c r="B851" s="8" t="s">
        <v>899</v>
      </c>
      <c r="C851" s="8">
        <f>димвенканали!C851</f>
        <v>71.7</v>
      </c>
      <c r="D851" s="8">
        <f>димвенканали!D851</f>
        <v>0</v>
      </c>
      <c r="E851" s="8">
        <f>димвенканали!E851</f>
        <v>0</v>
      </c>
      <c r="F851" s="8">
        <f>димвенканали!F851</f>
        <v>71.7</v>
      </c>
      <c r="G851" s="8"/>
      <c r="H851" s="8"/>
      <c r="I851" s="8">
        <v>2</v>
      </c>
      <c r="J851" s="11">
        <v>3.9215686274509802E-4</v>
      </c>
      <c r="K851" s="18">
        <f t="shared" si="107"/>
        <v>0.88985490196078432</v>
      </c>
      <c r="L851" s="10">
        <f t="shared" si="105"/>
        <v>0.3271996474509804</v>
      </c>
      <c r="M851" s="10">
        <v>0.34374117647058822</v>
      </c>
      <c r="N851" s="10">
        <v>9.6043137254901961E-2</v>
      </c>
      <c r="O851" s="201">
        <f t="shared" si="108"/>
        <v>9.6043137254901961E-2</v>
      </c>
      <c r="P851" s="10">
        <f t="shared" si="106"/>
        <v>1.6568388631372548</v>
      </c>
      <c r="Q851" s="11">
        <f t="shared" si="109"/>
        <v>2.3107933934968686E-2</v>
      </c>
    </row>
    <row r="852" spans="1:17">
      <c r="A852" s="9">
        <f t="shared" si="110"/>
        <v>77</v>
      </c>
      <c r="B852" s="8" t="s">
        <v>900</v>
      </c>
      <c r="C852" s="8">
        <f>димвенканали!C852</f>
        <v>126.6</v>
      </c>
      <c r="D852" s="8">
        <f>димвенканали!D852</f>
        <v>0</v>
      </c>
      <c r="E852" s="8">
        <f>димвенканали!E852</f>
        <v>0</v>
      </c>
      <c r="F852" s="8">
        <f>димвенканали!F852</f>
        <v>126.6</v>
      </c>
      <c r="G852" s="8"/>
      <c r="H852" s="8"/>
      <c r="I852" s="8">
        <v>4</v>
      </c>
      <c r="J852" s="11">
        <v>7.8431372549019605E-4</v>
      </c>
      <c r="K852" s="18">
        <f t="shared" si="107"/>
        <v>1.7797098039215686</v>
      </c>
      <c r="L852" s="10">
        <f t="shared" si="105"/>
        <v>0.6543992949019608</v>
      </c>
      <c r="M852" s="10">
        <v>0.68748235294117643</v>
      </c>
      <c r="N852" s="10">
        <v>0.19208627450980392</v>
      </c>
      <c r="O852" s="201">
        <f t="shared" si="108"/>
        <v>0.19208627450980392</v>
      </c>
      <c r="P852" s="10">
        <f t="shared" si="106"/>
        <v>3.3136777262745096</v>
      </c>
      <c r="Q852" s="11">
        <f t="shared" si="109"/>
        <v>2.6174389623021405E-2</v>
      </c>
    </row>
    <row r="853" spans="1:17">
      <c r="A853" s="9">
        <f t="shared" si="110"/>
        <v>78</v>
      </c>
      <c r="B853" s="8" t="s">
        <v>901</v>
      </c>
      <c r="C853" s="8">
        <f>димвенканали!C853</f>
        <v>89.7</v>
      </c>
      <c r="D853" s="8">
        <f>димвенканали!D853</f>
        <v>0</v>
      </c>
      <c r="E853" s="8">
        <f>димвенканали!E853</f>
        <v>0</v>
      </c>
      <c r="F853" s="8">
        <f>димвенканали!F853</f>
        <v>89.7</v>
      </c>
      <c r="G853" s="8"/>
      <c r="H853" s="8"/>
      <c r="I853" s="8">
        <v>2</v>
      </c>
      <c r="J853" s="11">
        <v>3.9215686274509802E-4</v>
      </c>
      <c r="K853" s="18">
        <f t="shared" si="107"/>
        <v>0.88985490196078432</v>
      </c>
      <c r="L853" s="10">
        <f t="shared" si="105"/>
        <v>0.3271996474509804</v>
      </c>
      <c r="M853" s="10">
        <v>0.34374117647058822</v>
      </c>
      <c r="N853" s="10">
        <v>9.6043137254901961E-2</v>
      </c>
      <c r="O853" s="201">
        <f t="shared" si="108"/>
        <v>9.6043137254901961E-2</v>
      </c>
      <c r="P853" s="10">
        <f t="shared" si="106"/>
        <v>1.6568388631372548</v>
      </c>
      <c r="Q853" s="11">
        <f t="shared" si="109"/>
        <v>1.8470890335978315E-2</v>
      </c>
    </row>
    <row r="854" spans="1:17">
      <c r="A854" s="9">
        <f t="shared" si="110"/>
        <v>79</v>
      </c>
      <c r="B854" s="8" t="s">
        <v>902</v>
      </c>
      <c r="C854" s="8">
        <f>димвенканали!C854</f>
        <v>68.900000000000006</v>
      </c>
      <c r="D854" s="8">
        <f>димвенканали!D854</f>
        <v>0</v>
      </c>
      <c r="E854" s="8">
        <f>димвенканали!E854</f>
        <v>0</v>
      </c>
      <c r="F854" s="8">
        <f>димвенканали!F854</f>
        <v>68.900000000000006</v>
      </c>
      <c r="G854" s="8"/>
      <c r="H854" s="8"/>
      <c r="I854" s="8">
        <v>2</v>
      </c>
      <c r="J854" s="11">
        <v>3.9215686274509802E-4</v>
      </c>
      <c r="K854" s="18">
        <f t="shared" si="107"/>
        <v>0.88985490196078432</v>
      </c>
      <c r="L854" s="10">
        <f t="shared" si="105"/>
        <v>0.3271996474509804</v>
      </c>
      <c r="M854" s="10">
        <v>0.34374117647058822</v>
      </c>
      <c r="N854" s="10">
        <v>9.6043137254901961E-2</v>
      </c>
      <c r="O854" s="201">
        <f t="shared" si="108"/>
        <v>9.6043137254901961E-2</v>
      </c>
      <c r="P854" s="10">
        <f t="shared" si="106"/>
        <v>1.6568388631372548</v>
      </c>
      <c r="Q854" s="11">
        <f t="shared" si="109"/>
        <v>2.4047008173254784E-2</v>
      </c>
    </row>
    <row r="855" spans="1:17">
      <c r="A855" s="9">
        <f t="shared" si="110"/>
        <v>80</v>
      </c>
      <c r="B855" s="8" t="s">
        <v>903</v>
      </c>
      <c r="C855" s="8">
        <f>димвенканали!C855</f>
        <v>82.2</v>
      </c>
      <c r="D855" s="8">
        <f>димвенканали!D855</f>
        <v>0</v>
      </c>
      <c r="E855" s="8">
        <f>димвенканали!E855</f>
        <v>0</v>
      </c>
      <c r="F855" s="8">
        <f>димвенканали!F855</f>
        <v>82.2</v>
      </c>
      <c r="G855" s="8"/>
      <c r="H855" s="8"/>
      <c r="I855" s="8">
        <v>2</v>
      </c>
      <c r="J855" s="11">
        <v>3.9215686274509802E-4</v>
      </c>
      <c r="K855" s="18">
        <f t="shared" si="107"/>
        <v>0.88985490196078432</v>
      </c>
      <c r="L855" s="10">
        <f t="shared" si="105"/>
        <v>0.3271996474509804</v>
      </c>
      <c r="M855" s="10">
        <v>0.34374117647058822</v>
      </c>
      <c r="N855" s="10">
        <v>9.6043137254901961E-2</v>
      </c>
      <c r="O855" s="201">
        <f t="shared" si="108"/>
        <v>9.6043137254901961E-2</v>
      </c>
      <c r="P855" s="10">
        <f t="shared" si="106"/>
        <v>1.6568388631372548</v>
      </c>
      <c r="Q855" s="11">
        <f t="shared" si="109"/>
        <v>2.0156190549115022E-2</v>
      </c>
    </row>
    <row r="856" spans="1:17">
      <c r="A856" s="9">
        <f t="shared" si="110"/>
        <v>81</v>
      </c>
      <c r="B856" s="8" t="s">
        <v>904</v>
      </c>
      <c r="C856" s="8">
        <f>димвенканали!C856</f>
        <v>95.49</v>
      </c>
      <c r="D856" s="8">
        <f>димвенканали!D856</f>
        <v>0</v>
      </c>
      <c r="E856" s="8">
        <f>димвенканали!E856</f>
        <v>0</v>
      </c>
      <c r="F856" s="8">
        <f>димвенканали!F856</f>
        <v>95.49</v>
      </c>
      <c r="G856" s="8"/>
      <c r="H856" s="8"/>
      <c r="I856" s="8">
        <v>3</v>
      </c>
      <c r="J856" s="11">
        <v>5.8823529411764701E-4</v>
      </c>
      <c r="K856" s="18">
        <f t="shared" si="107"/>
        <v>1.3347823529411764</v>
      </c>
      <c r="L856" s="10">
        <f t="shared" si="105"/>
        <v>0.4907994711764706</v>
      </c>
      <c r="M856" s="10">
        <v>0.51561176470588233</v>
      </c>
      <c r="N856" s="10">
        <v>0.14406470588235293</v>
      </c>
      <c r="O856" s="201">
        <f t="shared" si="108"/>
        <v>0.14406470588235293</v>
      </c>
      <c r="P856" s="10">
        <f t="shared" si="106"/>
        <v>2.4852582947058823</v>
      </c>
      <c r="Q856" s="11">
        <f t="shared" si="109"/>
        <v>2.6026372339573594E-2</v>
      </c>
    </row>
    <row r="857" spans="1:17">
      <c r="A857" s="9">
        <f t="shared" si="110"/>
        <v>82</v>
      </c>
      <c r="B857" s="8" t="s">
        <v>905</v>
      </c>
      <c r="C857" s="8">
        <f>димвенканали!C857</f>
        <v>152.59</v>
      </c>
      <c r="D857" s="8">
        <f>димвенканали!D857</f>
        <v>142.80000000000001</v>
      </c>
      <c r="E857" s="8">
        <f>димвенканали!E857</f>
        <v>0</v>
      </c>
      <c r="F857" s="8">
        <f>димвенканали!F857</f>
        <v>295.39</v>
      </c>
      <c r="G857" s="8"/>
      <c r="H857" s="8"/>
      <c r="I857" s="8">
        <v>4</v>
      </c>
      <c r="J857" s="11">
        <v>7.8431372549019605E-4</v>
      </c>
      <c r="K857" s="18">
        <f t="shared" si="107"/>
        <v>1.7797098039215686</v>
      </c>
      <c r="L857" s="10">
        <f t="shared" si="105"/>
        <v>0.6543992949019608</v>
      </c>
      <c r="M857" s="10">
        <v>0.68748235294117643</v>
      </c>
      <c r="N857" s="10">
        <v>0.39215686274509803</v>
      </c>
      <c r="O857" s="201">
        <f t="shared" si="108"/>
        <v>0.39215686274509803</v>
      </c>
      <c r="P857" s="10">
        <f t="shared" si="106"/>
        <v>3.5137483145098036</v>
      </c>
      <c r="Q857" s="11">
        <f t="shared" si="109"/>
        <v>1.189528526527575E-2</v>
      </c>
    </row>
    <row r="858" spans="1:17">
      <c r="A858" s="9">
        <f t="shared" si="110"/>
        <v>83</v>
      </c>
      <c r="B858" s="8" t="s">
        <v>906</v>
      </c>
      <c r="C858" s="8">
        <f>димвенканали!C858</f>
        <v>45.6</v>
      </c>
      <c r="D858" s="8">
        <f>димвенканали!D858</f>
        <v>0</v>
      </c>
      <c r="E858" s="8">
        <f>димвенканали!E858</f>
        <v>0</v>
      </c>
      <c r="F858" s="8">
        <f>димвенканали!F858</f>
        <v>45.6</v>
      </c>
      <c r="G858" s="8"/>
      <c r="H858" s="8"/>
      <c r="I858" s="8">
        <v>1</v>
      </c>
      <c r="J858" s="11">
        <v>1.9607843137254901E-4</v>
      </c>
      <c r="K858" s="18">
        <f t="shared" si="107"/>
        <v>0.44492745098039216</v>
      </c>
      <c r="L858" s="10">
        <f t="shared" si="105"/>
        <v>0.1635998237254902</v>
      </c>
      <c r="M858" s="10">
        <v>0.17187058823529411</v>
      </c>
      <c r="N858" s="10">
        <v>4.8021568627450981E-2</v>
      </c>
      <c r="O858" s="201">
        <f t="shared" si="108"/>
        <v>4.8021568627450981E-2</v>
      </c>
      <c r="P858" s="10">
        <f t="shared" si="106"/>
        <v>0.82841943156862741</v>
      </c>
      <c r="Q858" s="11">
        <f t="shared" si="109"/>
        <v>1.8167092797557616E-2</v>
      </c>
    </row>
    <row r="859" spans="1:17">
      <c r="A859" s="9">
        <f t="shared" si="110"/>
        <v>84</v>
      </c>
      <c r="B859" s="8" t="s">
        <v>907</v>
      </c>
      <c r="C859" s="8">
        <f>димвенканали!C859</f>
        <v>220.1</v>
      </c>
      <c r="D859" s="8">
        <f>димвенканали!D859</f>
        <v>0</v>
      </c>
      <c r="E859" s="8">
        <f>димвенканали!E859</f>
        <v>0</v>
      </c>
      <c r="F859" s="8">
        <f>димвенканали!F859</f>
        <v>220.1</v>
      </c>
      <c r="G859" s="8"/>
      <c r="H859" s="8"/>
      <c r="I859" s="8">
        <v>7</v>
      </c>
      <c r="J859" s="11">
        <v>1.3725490196078432E-3</v>
      </c>
      <c r="K859" s="18">
        <f t="shared" si="107"/>
        <v>3.1144921568627453</v>
      </c>
      <c r="L859" s="10">
        <f t="shared" si="105"/>
        <v>1.1451987660784315</v>
      </c>
      <c r="M859" s="10">
        <v>1.2030941176470589</v>
      </c>
      <c r="N859" s="10">
        <v>0.33615098039215685</v>
      </c>
      <c r="O859" s="201">
        <f t="shared" si="108"/>
        <v>0.33615098039215685</v>
      </c>
      <c r="P859" s="10">
        <f t="shared" si="106"/>
        <v>5.798936020980392</v>
      </c>
      <c r="Q859" s="11">
        <f t="shared" si="109"/>
        <v>2.6346824266153531E-2</v>
      </c>
    </row>
    <row r="860" spans="1:17">
      <c r="A860" s="9">
        <f t="shared" si="110"/>
        <v>85</v>
      </c>
      <c r="B860" s="8" t="s">
        <v>908</v>
      </c>
      <c r="C860" s="8">
        <f>димвенканали!C860</f>
        <v>211.98</v>
      </c>
      <c r="D860" s="8">
        <f>димвенканали!D860</f>
        <v>0</v>
      </c>
      <c r="E860" s="8">
        <f>димвенканали!E860</f>
        <v>0</v>
      </c>
      <c r="F860" s="8">
        <f>димвенканали!F860</f>
        <v>211.98</v>
      </c>
      <c r="G860" s="8"/>
      <c r="H860" s="8"/>
      <c r="I860" s="8">
        <v>9</v>
      </c>
      <c r="J860" s="11">
        <v>1.764705882352941E-3</v>
      </c>
      <c r="K860" s="18">
        <f t="shared" si="107"/>
        <v>4.0043470588235293</v>
      </c>
      <c r="L860" s="10">
        <f t="shared" si="105"/>
        <v>1.4723984135294119</v>
      </c>
      <c r="M860" s="10">
        <v>1.5468352941176469</v>
      </c>
      <c r="N860" s="10">
        <v>0.43219411764705878</v>
      </c>
      <c r="O860" s="201">
        <f t="shared" si="108"/>
        <v>0.43219411764705878</v>
      </c>
      <c r="P860" s="10">
        <f t="shared" si="106"/>
        <v>7.4557748841176466</v>
      </c>
      <c r="Q860" s="11">
        <f t="shared" si="109"/>
        <v>3.517206757296748E-2</v>
      </c>
    </row>
    <row r="861" spans="1:17">
      <c r="A861" s="9">
        <f t="shared" si="110"/>
        <v>86</v>
      </c>
      <c r="B861" s="8" t="s">
        <v>909</v>
      </c>
      <c r="C861" s="8">
        <f>димвенканали!C861</f>
        <v>102.18</v>
      </c>
      <c r="D861" s="8">
        <f>димвенканали!D861</f>
        <v>0</v>
      </c>
      <c r="E861" s="8">
        <f>димвенканали!E861</f>
        <v>0</v>
      </c>
      <c r="F861" s="8">
        <f>димвенканали!F861</f>
        <v>102.18</v>
      </c>
      <c r="G861" s="8"/>
      <c r="H861" s="8"/>
      <c r="I861" s="8">
        <v>3</v>
      </c>
      <c r="J861" s="11">
        <v>5.8823529411764701E-4</v>
      </c>
      <c r="K861" s="18">
        <f t="shared" si="107"/>
        <v>1.3347823529411764</v>
      </c>
      <c r="L861" s="10">
        <f t="shared" si="105"/>
        <v>0.4907994711764706</v>
      </c>
      <c r="M861" s="10">
        <v>0.51561176470588233</v>
      </c>
      <c r="N861" s="10">
        <v>0.14406470588235293</v>
      </c>
      <c r="O861" s="201">
        <f t="shared" si="108"/>
        <v>0.14406470588235293</v>
      </c>
      <c r="P861" s="10">
        <f t="shared" si="106"/>
        <v>2.4852582947058823</v>
      </c>
      <c r="Q861" s="11">
        <f t="shared" si="109"/>
        <v>2.432235559508595E-2</v>
      </c>
    </row>
    <row r="862" spans="1:17">
      <c r="A862" s="9">
        <f t="shared" si="110"/>
        <v>87</v>
      </c>
      <c r="B862" s="8" t="s">
        <v>910</v>
      </c>
      <c r="C862" s="8">
        <f>димвенканали!C862</f>
        <v>200.28</v>
      </c>
      <c r="D862" s="8">
        <f>димвенканали!D862</f>
        <v>0</v>
      </c>
      <c r="E862" s="8">
        <f>димвенканали!E862</f>
        <v>0</v>
      </c>
      <c r="F862" s="8">
        <f>димвенканали!F862</f>
        <v>200.28</v>
      </c>
      <c r="G862" s="8"/>
      <c r="H862" s="8"/>
      <c r="I862" s="8">
        <v>5</v>
      </c>
      <c r="J862" s="11">
        <v>9.8039215686274508E-4</v>
      </c>
      <c r="K862" s="18">
        <f t="shared" si="107"/>
        <v>2.2246372549019608</v>
      </c>
      <c r="L862" s="10">
        <f t="shared" si="105"/>
        <v>0.81799911862745112</v>
      </c>
      <c r="M862" s="10">
        <v>0.85935294117647054</v>
      </c>
      <c r="N862" s="10">
        <v>0.24010784313725489</v>
      </c>
      <c r="O862" s="201">
        <f t="shared" si="108"/>
        <v>0.24010784313725489</v>
      </c>
      <c r="P862" s="10">
        <f t="shared" si="106"/>
        <v>4.1420971578431374</v>
      </c>
      <c r="Q862" s="11">
        <f t="shared" si="109"/>
        <v>2.068153164491281E-2</v>
      </c>
    </row>
    <row r="863" spans="1:17">
      <c r="A863" s="9">
        <f t="shared" si="110"/>
        <v>88</v>
      </c>
      <c r="B863" s="8" t="s">
        <v>911</v>
      </c>
      <c r="C863" s="8">
        <f>димвенканали!C863</f>
        <v>183.1</v>
      </c>
      <c r="D863" s="8">
        <f>димвенканали!D863</f>
        <v>0</v>
      </c>
      <c r="E863" s="8">
        <f>димвенканали!E863</f>
        <v>0</v>
      </c>
      <c r="F863" s="8">
        <f>димвенканали!F863</f>
        <v>183.1</v>
      </c>
      <c r="G863" s="8"/>
      <c r="H863" s="8"/>
      <c r="I863" s="8">
        <v>7</v>
      </c>
      <c r="J863" s="11">
        <v>1.3725490196078432E-3</v>
      </c>
      <c r="K863" s="18">
        <f t="shared" si="107"/>
        <v>3.1144921568627453</v>
      </c>
      <c r="L863" s="10">
        <f t="shared" si="105"/>
        <v>1.1451987660784315</v>
      </c>
      <c r="M863" s="10">
        <v>1.2030941176470589</v>
      </c>
      <c r="N863" s="10">
        <v>0.33615098039215685</v>
      </c>
      <c r="O863" s="201">
        <f t="shared" si="108"/>
        <v>0.33615098039215685</v>
      </c>
      <c r="P863" s="10">
        <f t="shared" si="106"/>
        <v>5.798936020980392</v>
      </c>
      <c r="Q863" s="11">
        <f t="shared" si="109"/>
        <v>3.1670868492519891E-2</v>
      </c>
    </row>
    <row r="864" spans="1:17">
      <c r="A864" s="9">
        <f t="shared" si="110"/>
        <v>89</v>
      </c>
      <c r="B864" s="8" t="s">
        <v>912</v>
      </c>
      <c r="C864" s="8">
        <f>димвенканали!C864</f>
        <v>6638.08</v>
      </c>
      <c r="D864" s="8">
        <f>димвенканали!D864</f>
        <v>0</v>
      </c>
      <c r="E864" s="8">
        <f>димвенканали!E864</f>
        <v>0</v>
      </c>
      <c r="F864" s="8">
        <f>димвенканали!F864</f>
        <v>6638.08</v>
      </c>
      <c r="G864" s="8"/>
      <c r="H864" s="8"/>
      <c r="I864" s="8">
        <v>120</v>
      </c>
      <c r="J864" s="11">
        <v>2.3529411764705882E-2</v>
      </c>
      <c r="K864" s="18">
        <f t="shared" si="107"/>
        <v>53.391294117647064</v>
      </c>
      <c r="L864" s="10">
        <f t="shared" si="105"/>
        <v>19.631978847058829</v>
      </c>
      <c r="M864" s="10">
        <v>20.624470588235294</v>
      </c>
      <c r="N864" s="10">
        <v>5.7625882352941176</v>
      </c>
      <c r="O864" s="201">
        <f t="shared" si="108"/>
        <v>5.7625882352941176</v>
      </c>
      <c r="P864" s="10">
        <f t="shared" si="106"/>
        <v>99.410331788235311</v>
      </c>
      <c r="Q864" s="11">
        <f t="shared" si="109"/>
        <v>1.4975765852209572E-2</v>
      </c>
    </row>
    <row r="865" spans="1:17">
      <c r="A865" s="9">
        <f t="shared" si="110"/>
        <v>90</v>
      </c>
      <c r="B865" s="8" t="s">
        <v>913</v>
      </c>
      <c r="C865" s="8">
        <f>димвенканали!C865</f>
        <v>174.99</v>
      </c>
      <c r="D865" s="8">
        <f>димвенканали!D865</f>
        <v>0</v>
      </c>
      <c r="E865" s="8">
        <f>димвенканали!E865</f>
        <v>0</v>
      </c>
      <c r="F865" s="8">
        <f>димвенканали!F865</f>
        <v>174.99</v>
      </c>
      <c r="G865" s="8"/>
      <c r="H865" s="8"/>
      <c r="I865" s="8">
        <v>4</v>
      </c>
      <c r="J865" s="11">
        <v>7.8431372549019605E-4</v>
      </c>
      <c r="K865" s="18">
        <f t="shared" si="107"/>
        <v>1.7797098039215686</v>
      </c>
      <c r="L865" s="10">
        <f t="shared" si="105"/>
        <v>0.6543992949019608</v>
      </c>
      <c r="M865" s="10">
        <v>0.68748235294117643</v>
      </c>
      <c r="N865" s="10">
        <v>0.19208627450980392</v>
      </c>
      <c r="O865" s="201">
        <f t="shared" si="108"/>
        <v>0.19208627450980392</v>
      </c>
      <c r="P865" s="10">
        <f t="shared" si="106"/>
        <v>3.3136777262745096</v>
      </c>
      <c r="Q865" s="11">
        <f t="shared" si="109"/>
        <v>1.893638337204703E-2</v>
      </c>
    </row>
    <row r="866" spans="1:17">
      <c r="A866" s="9">
        <f t="shared" si="110"/>
        <v>91</v>
      </c>
      <c r="B866" s="8" t="s">
        <v>914</v>
      </c>
      <c r="C866" s="8">
        <f>димвенканали!C866</f>
        <v>4236.49</v>
      </c>
      <c r="D866" s="8">
        <f>димвенканали!D866</f>
        <v>0</v>
      </c>
      <c r="E866" s="8">
        <f>димвенканали!E866</f>
        <v>0</v>
      </c>
      <c r="F866" s="8">
        <f>димвенканали!F866</f>
        <v>4236.49</v>
      </c>
      <c r="G866" s="8"/>
      <c r="H866" s="8"/>
      <c r="I866" s="8">
        <v>69</v>
      </c>
      <c r="J866" s="11">
        <v>1.3529411764705882E-2</v>
      </c>
      <c r="K866" s="18">
        <f t="shared" si="107"/>
        <v>30.699994117647059</v>
      </c>
      <c r="L866" s="10">
        <f t="shared" si="105"/>
        <v>11.288387837058824</v>
      </c>
      <c r="M866" s="10">
        <v>11.859070588235292</v>
      </c>
      <c r="N866" s="10">
        <v>3.3134882352941175</v>
      </c>
      <c r="O866" s="201">
        <f t="shared" si="108"/>
        <v>3.3134882352941175</v>
      </c>
      <c r="P866" s="10">
        <f t="shared" si="106"/>
        <v>57.160940778235293</v>
      </c>
      <c r="Q866" s="11">
        <f t="shared" si="109"/>
        <v>1.3492523475385354E-2</v>
      </c>
    </row>
    <row r="867" spans="1:17">
      <c r="A867" s="9">
        <f t="shared" si="110"/>
        <v>92</v>
      </c>
      <c r="B867" s="8" t="s">
        <v>915</v>
      </c>
      <c r="C867" s="8">
        <f>димвенканали!C867</f>
        <v>5395.1</v>
      </c>
      <c r="D867" s="8">
        <f>димвенканали!D867</f>
        <v>0</v>
      </c>
      <c r="E867" s="8">
        <f>димвенканали!E867</f>
        <v>0</v>
      </c>
      <c r="F867" s="8">
        <f>димвенканали!F867</f>
        <v>5395.1</v>
      </c>
      <c r="G867" s="8"/>
      <c r="H867" s="8"/>
      <c r="I867" s="8">
        <v>108</v>
      </c>
      <c r="J867" s="11">
        <v>2.1176470588235293E-2</v>
      </c>
      <c r="K867" s="18">
        <f t="shared" si="107"/>
        <v>48.052164705882355</v>
      </c>
      <c r="L867" s="10">
        <f t="shared" si="105"/>
        <v>17.668780962352944</v>
      </c>
      <c r="M867" s="10">
        <v>18.562023529411764</v>
      </c>
      <c r="N867" s="10">
        <v>5.1863294117647056</v>
      </c>
      <c r="O867" s="201">
        <f t="shared" si="108"/>
        <v>5.1863294117647056</v>
      </c>
      <c r="P867" s="10">
        <f t="shared" si="106"/>
        <v>89.469298609411766</v>
      </c>
      <c r="Q867" s="11">
        <f t="shared" si="109"/>
        <v>1.6583436564551492E-2</v>
      </c>
    </row>
    <row r="868" spans="1:17">
      <c r="A868" s="9">
        <f t="shared" si="110"/>
        <v>93</v>
      </c>
      <c r="B868" s="8" t="s">
        <v>916</v>
      </c>
      <c r="C868" s="8">
        <f>димвенканали!C868</f>
        <v>4042.93</v>
      </c>
      <c r="D868" s="8">
        <f>димвенканали!D868</f>
        <v>0</v>
      </c>
      <c r="E868" s="8">
        <f>димвенканали!E868</f>
        <v>0</v>
      </c>
      <c r="F868" s="8">
        <f>димвенканали!F868</f>
        <v>4042.93</v>
      </c>
      <c r="G868" s="8"/>
      <c r="H868" s="8"/>
      <c r="I868" s="8">
        <v>72</v>
      </c>
      <c r="J868" s="11">
        <v>1.4117647058823528E-2</v>
      </c>
      <c r="K868" s="18">
        <f t="shared" si="107"/>
        <v>32.034776470588234</v>
      </c>
      <c r="L868" s="10">
        <f t="shared" si="105"/>
        <v>11.779187308235295</v>
      </c>
      <c r="M868" s="10">
        <v>12.374682352941175</v>
      </c>
      <c r="N868" s="10">
        <v>3.4575529411764703</v>
      </c>
      <c r="O868" s="201">
        <f t="shared" si="108"/>
        <v>3.4575529411764703</v>
      </c>
      <c r="P868" s="10">
        <f t="shared" si="106"/>
        <v>59.646199072941172</v>
      </c>
      <c r="Q868" s="11">
        <f t="shared" si="109"/>
        <v>1.4753210931908584E-2</v>
      </c>
    </row>
    <row r="869" spans="1:17">
      <c r="A869" s="9">
        <f t="shared" si="110"/>
        <v>94</v>
      </c>
      <c r="B869" s="8" t="s">
        <v>917</v>
      </c>
      <c r="C869" s="8">
        <f>димвенканали!C869</f>
        <v>68.8</v>
      </c>
      <c r="D869" s="8">
        <f>димвенканали!D869</f>
        <v>0</v>
      </c>
      <c r="E869" s="8">
        <f>димвенканали!E869</f>
        <v>0</v>
      </c>
      <c r="F869" s="8">
        <f>димвенканали!F869</f>
        <v>68.8</v>
      </c>
      <c r="G869" s="8"/>
      <c r="H869" s="8"/>
      <c r="I869" s="8">
        <v>2</v>
      </c>
      <c r="J869" s="11">
        <v>3.9215686274509802E-4</v>
      </c>
      <c r="K869" s="18">
        <f t="shared" si="107"/>
        <v>0.88985490196078432</v>
      </c>
      <c r="L869" s="10">
        <f t="shared" si="105"/>
        <v>0.3271996474509804</v>
      </c>
      <c r="M869" s="10">
        <v>0.34374117647058822</v>
      </c>
      <c r="N869" s="10">
        <v>9.6043137254901961E-2</v>
      </c>
      <c r="O869" s="201">
        <f t="shared" si="108"/>
        <v>9.6043137254901961E-2</v>
      </c>
      <c r="P869" s="10">
        <f t="shared" si="106"/>
        <v>1.6568388631372548</v>
      </c>
      <c r="Q869" s="11">
        <f t="shared" si="109"/>
        <v>2.4081960220018239E-2</v>
      </c>
    </row>
    <row r="870" spans="1:17">
      <c r="A870" s="9">
        <f t="shared" si="110"/>
        <v>95</v>
      </c>
      <c r="B870" s="8" t="s">
        <v>918</v>
      </c>
      <c r="C870" s="8">
        <f>димвенканали!C870</f>
        <v>57.6</v>
      </c>
      <c r="D870" s="8">
        <f>димвенканали!D870</f>
        <v>0</v>
      </c>
      <c r="E870" s="8">
        <f>димвенканали!E870</f>
        <v>0</v>
      </c>
      <c r="F870" s="8">
        <f>димвенканали!F870</f>
        <v>57.6</v>
      </c>
      <c r="G870" s="8"/>
      <c r="H870" s="8"/>
      <c r="I870" s="8">
        <v>2</v>
      </c>
      <c r="J870" s="11">
        <v>3.9215686274509802E-4</v>
      </c>
      <c r="K870" s="18">
        <f t="shared" si="107"/>
        <v>0.88985490196078432</v>
      </c>
      <c r="L870" s="10">
        <f t="shared" si="105"/>
        <v>0.3271996474509804</v>
      </c>
      <c r="M870" s="10">
        <v>0.34374117647058822</v>
      </c>
      <c r="N870" s="10">
        <v>9.6043137254901961E-2</v>
      </c>
      <c r="O870" s="201">
        <f t="shared" si="108"/>
        <v>9.6043137254901961E-2</v>
      </c>
      <c r="P870" s="10">
        <f t="shared" si="106"/>
        <v>1.6568388631372548</v>
      </c>
      <c r="Q870" s="11">
        <f t="shared" si="109"/>
        <v>2.8764563596132896E-2</v>
      </c>
    </row>
    <row r="871" spans="1:17">
      <c r="A871" s="9">
        <f t="shared" si="110"/>
        <v>96</v>
      </c>
      <c r="B871" s="8" t="s">
        <v>919</v>
      </c>
      <c r="C871" s="8">
        <f>димвенканали!C871</f>
        <v>189.2</v>
      </c>
      <c r="D871" s="8">
        <f>димвенканали!D871</f>
        <v>0</v>
      </c>
      <c r="E871" s="8">
        <f>димвенканали!E871</f>
        <v>0</v>
      </c>
      <c r="F871" s="8">
        <f>димвенканали!F871</f>
        <v>189.2</v>
      </c>
      <c r="G871" s="8"/>
      <c r="H871" s="8"/>
      <c r="I871" s="8">
        <v>3</v>
      </c>
      <c r="J871" s="11">
        <v>5.8823529411764701E-4</v>
      </c>
      <c r="K871" s="18">
        <f t="shared" si="107"/>
        <v>1.3347823529411764</v>
      </c>
      <c r="L871" s="10">
        <f t="shared" si="105"/>
        <v>0.4907994711764706</v>
      </c>
      <c r="M871" s="10">
        <v>0.51561176470588233</v>
      </c>
      <c r="N871" s="10">
        <v>0.14406470588235293</v>
      </c>
      <c r="O871" s="201">
        <f t="shared" si="108"/>
        <v>0.14406470588235293</v>
      </c>
      <c r="P871" s="10">
        <f t="shared" si="106"/>
        <v>2.4852582947058823</v>
      </c>
      <c r="Q871" s="11">
        <f t="shared" si="109"/>
        <v>1.3135614665464495E-2</v>
      </c>
    </row>
    <row r="872" spans="1:17">
      <c r="A872" s="9">
        <f t="shared" si="110"/>
        <v>97</v>
      </c>
      <c r="B872" s="8" t="s">
        <v>920</v>
      </c>
      <c r="C872" s="8">
        <f>димвенканали!C872</f>
        <v>86.7</v>
      </c>
      <c r="D872" s="8">
        <f>димвенканали!D872</f>
        <v>0</v>
      </c>
      <c r="E872" s="8">
        <f>димвенканали!E872</f>
        <v>0</v>
      </c>
      <c r="F872" s="8">
        <f>димвенканали!F872</f>
        <v>86.7</v>
      </c>
      <c r="G872" s="8"/>
      <c r="H872" s="8"/>
      <c r="I872" s="8">
        <v>2</v>
      </c>
      <c r="J872" s="11">
        <v>3.9215686274509802E-4</v>
      </c>
      <c r="K872" s="18">
        <f t="shared" si="107"/>
        <v>0.88985490196078432</v>
      </c>
      <c r="L872" s="10">
        <f t="shared" si="105"/>
        <v>0.3271996474509804</v>
      </c>
      <c r="M872" s="10">
        <v>0.34374117647058822</v>
      </c>
      <c r="N872" s="10">
        <v>9.6043137254901961E-2</v>
      </c>
      <c r="O872" s="201">
        <f t="shared" si="108"/>
        <v>9.6043137254901961E-2</v>
      </c>
      <c r="P872" s="10">
        <f t="shared" si="106"/>
        <v>1.6568388631372548</v>
      </c>
      <c r="Q872" s="11">
        <f t="shared" si="109"/>
        <v>1.9110021489472374E-2</v>
      </c>
    </row>
    <row r="873" spans="1:17">
      <c r="A873" s="9">
        <f t="shared" si="110"/>
        <v>98</v>
      </c>
      <c r="B873" s="8" t="s">
        <v>921</v>
      </c>
      <c r="C873" s="8">
        <f>димвенканали!C873</f>
        <v>118.58</v>
      </c>
      <c r="D873" s="8">
        <f>димвенканали!D873</f>
        <v>0</v>
      </c>
      <c r="E873" s="8">
        <f>димвенканали!E873</f>
        <v>0</v>
      </c>
      <c r="F873" s="8">
        <f>димвенканали!F873</f>
        <v>118.58</v>
      </c>
      <c r="G873" s="8"/>
      <c r="H873" s="8"/>
      <c r="I873" s="8">
        <v>4</v>
      </c>
      <c r="J873" s="11">
        <v>7.8431372549019605E-4</v>
      </c>
      <c r="K873" s="18">
        <f t="shared" si="107"/>
        <v>1.7797098039215686</v>
      </c>
      <c r="L873" s="10">
        <f t="shared" si="105"/>
        <v>0.6543992949019608</v>
      </c>
      <c r="M873" s="10">
        <v>0.68748235294117643</v>
      </c>
      <c r="N873" s="10">
        <v>0.19208627450980392</v>
      </c>
      <c r="O873" s="201">
        <f t="shared" si="108"/>
        <v>0.19208627450980392</v>
      </c>
      <c r="P873" s="10">
        <f t="shared" si="106"/>
        <v>3.3136777262745096</v>
      </c>
      <c r="Q873" s="11">
        <f t="shared" si="109"/>
        <v>2.7944659523313455E-2</v>
      </c>
    </row>
    <row r="874" spans="1:17">
      <c r="A874" s="9">
        <f t="shared" si="110"/>
        <v>99</v>
      </c>
      <c r="B874" s="8" t="s">
        <v>922</v>
      </c>
      <c r="C874" s="8">
        <f>димвенканали!C874</f>
        <v>31</v>
      </c>
      <c r="D874" s="8">
        <f>димвенканали!D874</f>
        <v>0</v>
      </c>
      <c r="E874" s="8">
        <f>димвенканали!E874</f>
        <v>0</v>
      </c>
      <c r="F874" s="8">
        <f>димвенканали!F874</f>
        <v>31</v>
      </c>
      <c r="G874" s="8"/>
      <c r="H874" s="8"/>
      <c r="I874" s="8">
        <v>1</v>
      </c>
      <c r="J874" s="11">
        <v>1.9607843137254901E-4</v>
      </c>
      <c r="K874" s="18">
        <f t="shared" si="107"/>
        <v>0.44492745098039216</v>
      </c>
      <c r="L874" s="10">
        <f t="shared" si="105"/>
        <v>0.1635998237254902</v>
      </c>
      <c r="M874" s="10">
        <v>0.17187058823529411</v>
      </c>
      <c r="N874" s="10">
        <v>4.8021568627450981E-2</v>
      </c>
      <c r="O874" s="201">
        <f t="shared" si="108"/>
        <v>4.8021568627450981E-2</v>
      </c>
      <c r="P874" s="10">
        <f t="shared" si="106"/>
        <v>0.82841943156862741</v>
      </c>
      <c r="Q874" s="11">
        <f t="shared" si="109"/>
        <v>2.6723207469955722E-2</v>
      </c>
    </row>
    <row r="875" spans="1:17">
      <c r="A875" s="9">
        <f t="shared" si="110"/>
        <v>100</v>
      </c>
      <c r="B875" s="8" t="s">
        <v>923</v>
      </c>
      <c r="C875" s="8">
        <f>димвенканали!C875</f>
        <v>32.1</v>
      </c>
      <c r="D875" s="8">
        <f>димвенканали!D875</f>
        <v>0</v>
      </c>
      <c r="E875" s="8">
        <f>димвенканали!E875</f>
        <v>0</v>
      </c>
      <c r="F875" s="8">
        <f>димвенканали!F875</f>
        <v>32.1</v>
      </c>
      <c r="G875" s="8"/>
      <c r="H875" s="8"/>
      <c r="I875" s="8">
        <v>1</v>
      </c>
      <c r="J875" s="11">
        <v>1.9607843137254901E-4</v>
      </c>
      <c r="K875" s="18">
        <f t="shared" si="107"/>
        <v>0.44492745098039216</v>
      </c>
      <c r="L875" s="10">
        <f t="shared" si="105"/>
        <v>0.1635998237254902</v>
      </c>
      <c r="M875" s="10">
        <v>0.17187058823529411</v>
      </c>
      <c r="N875" s="10">
        <v>4.8021568627450981E-2</v>
      </c>
      <c r="O875" s="201">
        <f t="shared" si="108"/>
        <v>4.8021568627450981E-2</v>
      </c>
      <c r="P875" s="10">
        <f t="shared" si="106"/>
        <v>0.82841943156862741</v>
      </c>
      <c r="Q875" s="11">
        <f t="shared" si="109"/>
        <v>2.580745892737157E-2</v>
      </c>
    </row>
    <row r="876" spans="1:17">
      <c r="A876" s="9">
        <f t="shared" si="110"/>
        <v>101</v>
      </c>
      <c r="B876" s="8" t="s">
        <v>924</v>
      </c>
      <c r="C876" s="8">
        <f>димвенканали!C876</f>
        <v>77.8</v>
      </c>
      <c r="D876" s="8">
        <f>димвенканали!D876</f>
        <v>0</v>
      </c>
      <c r="E876" s="8">
        <f>димвенканали!E876</f>
        <v>0</v>
      </c>
      <c r="F876" s="8">
        <f>димвенканали!F876</f>
        <v>77.8</v>
      </c>
      <c r="G876" s="8"/>
      <c r="H876" s="8"/>
      <c r="I876" s="8">
        <v>2</v>
      </c>
      <c r="J876" s="11">
        <v>3.9215686274509802E-4</v>
      </c>
      <c r="K876" s="18">
        <f t="shared" si="107"/>
        <v>0.88985490196078432</v>
      </c>
      <c r="L876" s="10">
        <f t="shared" si="105"/>
        <v>0.3271996474509804</v>
      </c>
      <c r="M876" s="10">
        <v>0.34374117647058822</v>
      </c>
      <c r="N876" s="10">
        <v>9.6043137254901961E-2</v>
      </c>
      <c r="O876" s="201">
        <f t="shared" si="108"/>
        <v>9.6043137254901961E-2</v>
      </c>
      <c r="P876" s="10">
        <f t="shared" si="106"/>
        <v>1.6568388631372548</v>
      </c>
      <c r="Q876" s="11">
        <f t="shared" si="109"/>
        <v>2.1296129346237209E-2</v>
      </c>
    </row>
    <row r="877" spans="1:17">
      <c r="A877" s="9">
        <f t="shared" si="110"/>
        <v>102</v>
      </c>
      <c r="B877" s="8" t="s">
        <v>925</v>
      </c>
      <c r="C877" s="8">
        <f>димвенканали!C877</f>
        <v>64.5</v>
      </c>
      <c r="D877" s="8">
        <f>димвенканали!D877</f>
        <v>0</v>
      </c>
      <c r="E877" s="8">
        <f>димвенканали!E877</f>
        <v>0</v>
      </c>
      <c r="F877" s="8">
        <f>димвенканали!F877</f>
        <v>64.5</v>
      </c>
      <c r="G877" s="8"/>
      <c r="H877" s="8"/>
      <c r="I877" s="8">
        <v>2</v>
      </c>
      <c r="J877" s="11">
        <v>3.9215686274509802E-4</v>
      </c>
      <c r="K877" s="18">
        <f t="shared" si="107"/>
        <v>0.88985490196078432</v>
      </c>
      <c r="L877" s="10">
        <f t="shared" si="105"/>
        <v>0.3271996474509804</v>
      </c>
      <c r="M877" s="10">
        <v>0.34374117647058822</v>
      </c>
      <c r="N877" s="10">
        <v>9.6043137254901961E-2</v>
      </c>
      <c r="O877" s="201">
        <f t="shared" si="108"/>
        <v>9.6043137254901961E-2</v>
      </c>
      <c r="P877" s="10">
        <f t="shared" si="106"/>
        <v>1.6568388631372548</v>
      </c>
      <c r="Q877" s="11">
        <f t="shared" si="109"/>
        <v>2.5687424234686122E-2</v>
      </c>
    </row>
    <row r="878" spans="1:17">
      <c r="A878" s="9">
        <f t="shared" si="110"/>
        <v>103</v>
      </c>
      <c r="B878" s="8" t="s">
        <v>926</v>
      </c>
      <c r="C878" s="8">
        <f>димвенканали!C878</f>
        <v>95.2</v>
      </c>
      <c r="D878" s="8">
        <f>димвенканали!D878</f>
        <v>0</v>
      </c>
      <c r="E878" s="8">
        <f>димвенканали!E878</f>
        <v>0</v>
      </c>
      <c r="F878" s="8">
        <f>димвенканали!F878</f>
        <v>95.2</v>
      </c>
      <c r="G878" s="8"/>
      <c r="H878" s="8"/>
      <c r="I878" s="8">
        <v>2</v>
      </c>
      <c r="J878" s="11">
        <v>3.9215686274509802E-4</v>
      </c>
      <c r="K878" s="18">
        <f t="shared" si="107"/>
        <v>0.88985490196078432</v>
      </c>
      <c r="L878" s="10">
        <f t="shared" si="105"/>
        <v>0.3271996474509804</v>
      </c>
      <c r="M878" s="10">
        <v>0.34374117647058822</v>
      </c>
      <c r="N878" s="10">
        <v>9.6043137254901961E-2</v>
      </c>
      <c r="O878" s="201">
        <f t="shared" si="108"/>
        <v>9.6043137254901961E-2</v>
      </c>
      <c r="P878" s="10">
        <f t="shared" si="106"/>
        <v>1.6568388631372548</v>
      </c>
      <c r="Q878" s="11">
        <f t="shared" si="109"/>
        <v>1.7403769570769483E-2</v>
      </c>
    </row>
    <row r="879" spans="1:17">
      <c r="A879" s="9">
        <f t="shared" si="110"/>
        <v>104</v>
      </c>
      <c r="B879" s="8" t="s">
        <v>927</v>
      </c>
      <c r="C879" s="8">
        <f>димвенканали!C879</f>
        <v>122.1</v>
      </c>
      <c r="D879" s="8">
        <f>димвенканали!D879</f>
        <v>0</v>
      </c>
      <c r="E879" s="8">
        <f>димвенканали!E879</f>
        <v>0</v>
      </c>
      <c r="F879" s="8">
        <f>димвенканали!F879</f>
        <v>122.1</v>
      </c>
      <c r="G879" s="8"/>
      <c r="H879" s="8"/>
      <c r="I879" s="8">
        <v>1</v>
      </c>
      <c r="J879" s="11">
        <v>1.9607843137254901E-4</v>
      </c>
      <c r="K879" s="18">
        <f t="shared" si="107"/>
        <v>0.44492745098039216</v>
      </c>
      <c r="L879" s="10">
        <f t="shared" si="105"/>
        <v>0.1635998237254902</v>
      </c>
      <c r="M879" s="10">
        <v>0.17187058823529411</v>
      </c>
      <c r="N879" s="10">
        <v>4.8021568627450981E-2</v>
      </c>
      <c r="O879" s="201">
        <f t="shared" si="108"/>
        <v>4.8021568627450981E-2</v>
      </c>
      <c r="P879" s="10">
        <f t="shared" si="106"/>
        <v>0.82841943156862741</v>
      </c>
      <c r="Q879" s="11">
        <f t="shared" si="109"/>
        <v>6.7847619293089877E-3</v>
      </c>
    </row>
    <row r="880" spans="1:17">
      <c r="A880" s="9">
        <f t="shared" si="110"/>
        <v>105</v>
      </c>
      <c r="B880" s="8" t="s">
        <v>928</v>
      </c>
      <c r="C880" s="8">
        <f>димвенканали!C880</f>
        <v>321.89999999999998</v>
      </c>
      <c r="D880" s="8">
        <f>димвенканали!D880</f>
        <v>0</v>
      </c>
      <c r="E880" s="8">
        <f>димвенканали!E880</f>
        <v>0</v>
      </c>
      <c r="F880" s="8">
        <f>димвенканали!F880</f>
        <v>321.89999999999998</v>
      </c>
      <c r="G880" s="8"/>
      <c r="H880" s="8"/>
      <c r="I880" s="8">
        <v>8</v>
      </c>
      <c r="J880" s="11">
        <v>1.5686274509803921E-3</v>
      </c>
      <c r="K880" s="18">
        <f t="shared" si="107"/>
        <v>3.5594196078431373</v>
      </c>
      <c r="L880" s="10">
        <f t="shared" si="105"/>
        <v>1.3087985898039216</v>
      </c>
      <c r="M880" s="10">
        <v>1.3749647058823529</v>
      </c>
      <c r="N880" s="10">
        <v>0.38417254901960785</v>
      </c>
      <c r="O880" s="201">
        <f t="shared" si="108"/>
        <v>0.38417254901960785</v>
      </c>
      <c r="P880" s="10">
        <f t="shared" si="106"/>
        <v>6.6273554525490193</v>
      </c>
      <c r="Q880" s="11">
        <f t="shared" si="109"/>
        <v>2.058824309583417E-2</v>
      </c>
    </row>
    <row r="881" spans="1:17">
      <c r="A881" s="9">
        <f t="shared" si="110"/>
        <v>106</v>
      </c>
      <c r="B881" s="8" t="s">
        <v>929</v>
      </c>
      <c r="C881" s="8">
        <f>димвенканали!C881</f>
        <v>125.3</v>
      </c>
      <c r="D881" s="8">
        <f>димвенканали!D881</f>
        <v>0</v>
      </c>
      <c r="E881" s="8">
        <f>димвенканали!E881</f>
        <v>0</v>
      </c>
      <c r="F881" s="8">
        <f>димвенканали!F881</f>
        <v>125.3</v>
      </c>
      <c r="G881" s="8"/>
      <c r="H881" s="8"/>
      <c r="I881" s="8">
        <v>4</v>
      </c>
      <c r="J881" s="11">
        <v>7.8431372549019605E-4</v>
      </c>
      <c r="K881" s="18">
        <f t="shared" si="107"/>
        <v>1.7797098039215686</v>
      </c>
      <c r="L881" s="10">
        <f t="shared" ref="L881:L934" si="111">K881*0.3677</f>
        <v>0.6543992949019608</v>
      </c>
      <c r="M881" s="10">
        <v>0.68748235294117643</v>
      </c>
      <c r="N881" s="10">
        <v>0.19208627450980392</v>
      </c>
      <c r="O881" s="201">
        <f t="shared" si="108"/>
        <v>0.19208627450980392</v>
      </c>
      <c r="P881" s="10">
        <f t="shared" ref="P881:P934" si="112">K881+L881+M881+O881</f>
        <v>3.3136777262745096</v>
      </c>
      <c r="Q881" s="11">
        <f t="shared" si="109"/>
        <v>2.64459515265324E-2</v>
      </c>
    </row>
    <row r="882" spans="1:17">
      <c r="A882" s="9">
        <f t="shared" si="110"/>
        <v>107</v>
      </c>
      <c r="B882" s="8" t="s">
        <v>930</v>
      </c>
      <c r="C882" s="8">
        <f>димвенканали!C882</f>
        <v>131.80000000000001</v>
      </c>
      <c r="D882" s="8">
        <f>димвенканали!D882</f>
        <v>0</v>
      </c>
      <c r="E882" s="8">
        <f>димвенканали!E882</f>
        <v>0</v>
      </c>
      <c r="F882" s="8">
        <f>димвенканали!F882</f>
        <v>131.80000000000001</v>
      </c>
      <c r="G882" s="8"/>
      <c r="H882" s="8"/>
      <c r="I882" s="8">
        <v>4</v>
      </c>
      <c r="J882" s="11">
        <v>7.8431372549019605E-4</v>
      </c>
      <c r="K882" s="18">
        <f t="shared" si="107"/>
        <v>1.7797098039215686</v>
      </c>
      <c r="L882" s="10">
        <f t="shared" si="111"/>
        <v>0.6543992949019608</v>
      </c>
      <c r="M882" s="10">
        <v>0.68748235294117643</v>
      </c>
      <c r="N882" s="10">
        <v>0.19208627450980392</v>
      </c>
      <c r="O882" s="201">
        <f t="shared" si="108"/>
        <v>0.19208627450980392</v>
      </c>
      <c r="P882" s="10">
        <f t="shared" si="112"/>
        <v>3.3136777262745096</v>
      </c>
      <c r="Q882" s="11">
        <f t="shared" si="109"/>
        <v>2.514171264244696E-2</v>
      </c>
    </row>
    <row r="883" spans="1:17">
      <c r="A883" s="9">
        <f t="shared" si="110"/>
        <v>108</v>
      </c>
      <c r="B883" s="8" t="s">
        <v>931</v>
      </c>
      <c r="C883" s="8">
        <f>димвенканали!C883</f>
        <v>266.8</v>
      </c>
      <c r="D883" s="8">
        <f>димвенканали!D883</f>
        <v>0</v>
      </c>
      <c r="E883" s="8">
        <f>димвенканали!E883</f>
        <v>0</v>
      </c>
      <c r="F883" s="8">
        <f>димвенканали!F883</f>
        <v>266.8</v>
      </c>
      <c r="G883" s="8"/>
      <c r="H883" s="8"/>
      <c r="I883" s="8">
        <v>8</v>
      </c>
      <c r="J883" s="11">
        <v>1.5686274509803921E-3</v>
      </c>
      <c r="K883" s="18">
        <f t="shared" si="107"/>
        <v>3.5594196078431373</v>
      </c>
      <c r="L883" s="10">
        <f t="shared" si="111"/>
        <v>1.3087985898039216</v>
      </c>
      <c r="M883" s="10">
        <v>1.3749647058823529</v>
      </c>
      <c r="N883" s="10">
        <v>0.38417254901960785</v>
      </c>
      <c r="O883" s="201">
        <f t="shared" si="108"/>
        <v>0.38417254901960785</v>
      </c>
      <c r="P883" s="10">
        <f t="shared" si="112"/>
        <v>6.6273554525490193</v>
      </c>
      <c r="Q883" s="11">
        <f t="shared" si="109"/>
        <v>2.4840162865626007E-2</v>
      </c>
    </row>
    <row r="884" spans="1:17">
      <c r="A884" s="9">
        <f t="shared" si="110"/>
        <v>109</v>
      </c>
      <c r="B884" s="8" t="s">
        <v>932</v>
      </c>
      <c r="C884" s="8">
        <f>димвенканали!C884</f>
        <v>309.60000000000002</v>
      </c>
      <c r="D884" s="8">
        <f>димвенканали!D884</f>
        <v>0</v>
      </c>
      <c r="E884" s="8">
        <f>димвенканали!E884</f>
        <v>0</v>
      </c>
      <c r="F884" s="8">
        <f>димвенканали!F884</f>
        <v>309.60000000000002</v>
      </c>
      <c r="G884" s="8"/>
      <c r="H884" s="8"/>
      <c r="I884" s="8">
        <v>8</v>
      </c>
      <c r="J884" s="11">
        <v>1.5686274509803921E-3</v>
      </c>
      <c r="K884" s="18">
        <f t="shared" si="107"/>
        <v>3.5594196078431373</v>
      </c>
      <c r="L884" s="10">
        <f t="shared" si="111"/>
        <v>1.3087985898039216</v>
      </c>
      <c r="M884" s="10">
        <v>1.3749647058823529</v>
      </c>
      <c r="N884" s="10">
        <v>0.38417254901960785</v>
      </c>
      <c r="O884" s="201">
        <f t="shared" si="108"/>
        <v>0.38417254901960785</v>
      </c>
      <c r="P884" s="10">
        <f t="shared" si="112"/>
        <v>6.6273554525490193</v>
      </c>
      <c r="Q884" s="11">
        <f t="shared" si="109"/>
        <v>2.1406186862238434E-2</v>
      </c>
    </row>
    <row r="885" spans="1:17">
      <c r="A885" s="9">
        <f t="shared" si="110"/>
        <v>110</v>
      </c>
      <c r="B885" s="8" t="s">
        <v>933</v>
      </c>
      <c r="C885" s="8">
        <f>димвенканали!C885</f>
        <v>339.5</v>
      </c>
      <c r="D885" s="8">
        <f>димвенканали!D885</f>
        <v>0</v>
      </c>
      <c r="E885" s="8">
        <f>димвенканали!E885</f>
        <v>0</v>
      </c>
      <c r="F885" s="8">
        <f>димвенканали!F885</f>
        <v>339.5</v>
      </c>
      <c r="G885" s="8"/>
      <c r="H885" s="8"/>
      <c r="I885" s="8">
        <v>8</v>
      </c>
      <c r="J885" s="11">
        <v>1.5686274509803921E-3</v>
      </c>
      <c r="K885" s="18">
        <f t="shared" si="107"/>
        <v>3.5594196078431373</v>
      </c>
      <c r="L885" s="10">
        <f t="shared" si="111"/>
        <v>1.3087985898039216</v>
      </c>
      <c r="M885" s="10">
        <v>1.3749647058823529</v>
      </c>
      <c r="N885" s="10">
        <v>0.38417254901960785</v>
      </c>
      <c r="O885" s="201">
        <f t="shared" si="108"/>
        <v>0.38417254901960785</v>
      </c>
      <c r="P885" s="10">
        <f t="shared" si="112"/>
        <v>6.6273554525490193</v>
      </c>
      <c r="Q885" s="11">
        <f t="shared" si="109"/>
        <v>1.952092916803835E-2</v>
      </c>
    </row>
    <row r="886" spans="1:17">
      <c r="A886" s="9">
        <f t="shared" si="110"/>
        <v>111</v>
      </c>
      <c r="B886" s="8" t="s">
        <v>934</v>
      </c>
      <c r="C886" s="8">
        <f>димвенканали!C886</f>
        <v>1490.07</v>
      </c>
      <c r="D886" s="8">
        <f>димвенканали!D886</f>
        <v>0</v>
      </c>
      <c r="E886" s="8">
        <f>димвенканали!E886</f>
        <v>0</v>
      </c>
      <c r="F886" s="8">
        <f>димвенканали!F886</f>
        <v>1490.07</v>
      </c>
      <c r="G886" s="8"/>
      <c r="H886" s="8"/>
      <c r="I886" s="8">
        <v>32</v>
      </c>
      <c r="J886" s="11">
        <v>6.2745098039215684E-3</v>
      </c>
      <c r="K886" s="18">
        <f t="shared" si="107"/>
        <v>14.237678431372549</v>
      </c>
      <c r="L886" s="10">
        <f t="shared" si="111"/>
        <v>5.2351943592156864</v>
      </c>
      <c r="M886" s="10">
        <v>5.4998588235294115</v>
      </c>
      <c r="N886" s="10">
        <v>1.5366901960784314</v>
      </c>
      <c r="O886" s="201">
        <f t="shared" si="108"/>
        <v>1.5366901960784314</v>
      </c>
      <c r="P886" s="10">
        <f t="shared" si="112"/>
        <v>26.509421810196077</v>
      </c>
      <c r="Q886" s="11">
        <f t="shared" si="109"/>
        <v>1.7790722456123589E-2</v>
      </c>
    </row>
    <row r="887" spans="1:17">
      <c r="A887" s="9">
        <f t="shared" si="110"/>
        <v>112</v>
      </c>
      <c r="B887" s="8" t="s">
        <v>935</v>
      </c>
      <c r="C887" s="8">
        <f>димвенканали!C887</f>
        <v>313.39999999999998</v>
      </c>
      <c r="D887" s="8">
        <f>димвенканали!D887</f>
        <v>0</v>
      </c>
      <c r="E887" s="8">
        <f>димвенканали!E887</f>
        <v>0</v>
      </c>
      <c r="F887" s="8">
        <f>димвенканали!F887</f>
        <v>313.39999999999998</v>
      </c>
      <c r="G887" s="8"/>
      <c r="H887" s="8"/>
      <c r="I887" s="8">
        <v>8</v>
      </c>
      <c r="J887" s="11">
        <v>1.5686274509803921E-3</v>
      </c>
      <c r="K887" s="18">
        <f t="shared" si="107"/>
        <v>3.5594196078431373</v>
      </c>
      <c r="L887" s="10">
        <f t="shared" si="111"/>
        <v>1.3087985898039216</v>
      </c>
      <c r="M887" s="10">
        <v>1.3749647058823529</v>
      </c>
      <c r="N887" s="10">
        <v>0.38417254901960785</v>
      </c>
      <c r="O887" s="201">
        <f t="shared" si="108"/>
        <v>0.38417254901960785</v>
      </c>
      <c r="P887" s="10">
        <f t="shared" si="112"/>
        <v>6.6273554525490193</v>
      </c>
      <c r="Q887" s="11">
        <f t="shared" si="109"/>
        <v>2.114663513895667E-2</v>
      </c>
    </row>
    <row r="888" spans="1:17">
      <c r="A888" s="9">
        <f t="shared" si="110"/>
        <v>113</v>
      </c>
      <c r="B888" s="8" t="s">
        <v>936</v>
      </c>
      <c r="C888" s="8">
        <f>димвенканали!C888</f>
        <v>1153.5999999999999</v>
      </c>
      <c r="D888" s="8">
        <f>димвенканали!D888</f>
        <v>0</v>
      </c>
      <c r="E888" s="8">
        <f>димвенканали!E888</f>
        <v>0</v>
      </c>
      <c r="F888" s="8">
        <f>димвенканали!F888</f>
        <v>1153.5999999999999</v>
      </c>
      <c r="G888" s="8"/>
      <c r="H888" s="8"/>
      <c r="I888" s="8">
        <v>32</v>
      </c>
      <c r="J888" s="11">
        <v>6.2745098039215684E-3</v>
      </c>
      <c r="K888" s="18">
        <f t="shared" si="107"/>
        <v>14.237678431372549</v>
      </c>
      <c r="L888" s="10">
        <f t="shared" si="111"/>
        <v>5.2351943592156864</v>
      </c>
      <c r="M888" s="10">
        <v>5.4998588235294115</v>
      </c>
      <c r="N888" s="10">
        <v>1.5366901960784314</v>
      </c>
      <c r="O888" s="201">
        <f t="shared" si="108"/>
        <v>1.5366901960784314</v>
      </c>
      <c r="P888" s="10">
        <f t="shared" si="112"/>
        <v>26.509421810196077</v>
      </c>
      <c r="Q888" s="11">
        <f t="shared" si="109"/>
        <v>2.2979734578880095E-2</v>
      </c>
    </row>
    <row r="889" spans="1:17">
      <c r="A889" s="9">
        <f t="shared" si="110"/>
        <v>114</v>
      </c>
      <c r="B889" s="8" t="s">
        <v>937</v>
      </c>
      <c r="C889" s="8">
        <f>димвенканали!C889</f>
        <v>337.9</v>
      </c>
      <c r="D889" s="8">
        <f>димвенканали!D889</f>
        <v>0</v>
      </c>
      <c r="E889" s="8">
        <f>димвенканали!E889</f>
        <v>0</v>
      </c>
      <c r="F889" s="8">
        <f>димвенканали!F889</f>
        <v>337.9</v>
      </c>
      <c r="G889" s="8"/>
      <c r="H889" s="8"/>
      <c r="I889" s="8">
        <v>8</v>
      </c>
      <c r="J889" s="11">
        <v>1.5686274509803921E-3</v>
      </c>
      <c r="K889" s="18">
        <f t="shared" si="107"/>
        <v>3.5594196078431373</v>
      </c>
      <c r="L889" s="10">
        <f t="shared" si="111"/>
        <v>1.3087985898039216</v>
      </c>
      <c r="M889" s="10">
        <v>1.3749647058823529</v>
      </c>
      <c r="N889" s="10">
        <v>0.38417254901960785</v>
      </c>
      <c r="O889" s="201">
        <f t="shared" si="108"/>
        <v>0.38417254901960785</v>
      </c>
      <c r="P889" s="10">
        <f t="shared" si="112"/>
        <v>6.6273554525490193</v>
      </c>
      <c r="Q889" s="11">
        <f t="shared" si="109"/>
        <v>1.961336328070145E-2</v>
      </c>
    </row>
    <row r="890" spans="1:17">
      <c r="A890" s="9">
        <f t="shared" si="110"/>
        <v>115</v>
      </c>
      <c r="B890" s="8" t="s">
        <v>938</v>
      </c>
      <c r="C890" s="8">
        <f>димвенканали!C890</f>
        <v>376.7</v>
      </c>
      <c r="D890" s="8">
        <f>димвенканали!D890</f>
        <v>0</v>
      </c>
      <c r="E890" s="8">
        <f>димвенканали!E890</f>
        <v>0</v>
      </c>
      <c r="F890" s="8">
        <f>димвенканали!F890</f>
        <v>376.7</v>
      </c>
      <c r="G890" s="8"/>
      <c r="H890" s="8"/>
      <c r="I890" s="8">
        <v>8</v>
      </c>
      <c r="J890" s="11">
        <v>1.5686274509803921E-3</v>
      </c>
      <c r="K890" s="18">
        <f t="shared" si="107"/>
        <v>3.5594196078431373</v>
      </c>
      <c r="L890" s="10">
        <f t="shared" si="111"/>
        <v>1.3087985898039216</v>
      </c>
      <c r="M890" s="10">
        <v>1.3749647058823529</v>
      </c>
      <c r="N890" s="10">
        <v>0.38417254901960785</v>
      </c>
      <c r="O890" s="201">
        <f t="shared" si="108"/>
        <v>0.38417254901960785</v>
      </c>
      <c r="P890" s="10">
        <f t="shared" si="112"/>
        <v>6.6273554525490193</v>
      </c>
      <c r="Q890" s="11">
        <f t="shared" si="109"/>
        <v>1.7593192069416033E-2</v>
      </c>
    </row>
    <row r="891" spans="1:17">
      <c r="A891" s="9">
        <f t="shared" si="110"/>
        <v>116</v>
      </c>
      <c r="B891" s="8" t="s">
        <v>939</v>
      </c>
      <c r="C891" s="8">
        <f>димвенканали!C891</f>
        <v>331.2</v>
      </c>
      <c r="D891" s="8">
        <f>димвенканали!D891</f>
        <v>0</v>
      </c>
      <c r="E891" s="8">
        <f>димвенканали!E891</f>
        <v>0</v>
      </c>
      <c r="F891" s="8">
        <f>димвенканали!F891</f>
        <v>331.2</v>
      </c>
      <c r="G891" s="8"/>
      <c r="H891" s="8"/>
      <c r="I891" s="8">
        <v>8</v>
      </c>
      <c r="J891" s="11">
        <v>1.5686274509803921E-3</v>
      </c>
      <c r="K891" s="18">
        <f t="shared" si="107"/>
        <v>3.5594196078431373</v>
      </c>
      <c r="L891" s="10">
        <f t="shared" si="111"/>
        <v>1.3087985898039216</v>
      </c>
      <c r="M891" s="10">
        <v>1.3749647058823529</v>
      </c>
      <c r="N891" s="10">
        <v>0.38417254901960785</v>
      </c>
      <c r="O891" s="201">
        <f t="shared" si="108"/>
        <v>0.38417254901960785</v>
      </c>
      <c r="P891" s="10">
        <f t="shared" si="112"/>
        <v>6.6273554525490193</v>
      </c>
      <c r="Q891" s="11">
        <f t="shared" si="109"/>
        <v>2.0010131197309843E-2</v>
      </c>
    </row>
    <row r="892" spans="1:17">
      <c r="A892" s="9">
        <f t="shared" si="110"/>
        <v>117</v>
      </c>
      <c r="B892" s="8" t="s">
        <v>940</v>
      </c>
      <c r="C892" s="8">
        <f>димвенканали!C892</f>
        <v>4543.6099999999997</v>
      </c>
      <c r="D892" s="8">
        <f>димвенканали!D892</f>
        <v>0</v>
      </c>
      <c r="E892" s="8">
        <f>димвенканали!E892</f>
        <v>0</v>
      </c>
      <c r="F892" s="8">
        <f>димвенканали!F892</f>
        <v>4543.6099999999997</v>
      </c>
      <c r="G892" s="8"/>
      <c r="H892" s="8"/>
      <c r="I892" s="8">
        <v>100</v>
      </c>
      <c r="J892" s="11">
        <v>1.9607843137254902E-2</v>
      </c>
      <c r="K892" s="18">
        <f t="shared" si="107"/>
        <v>44.492745098039215</v>
      </c>
      <c r="L892" s="10">
        <f t="shared" si="111"/>
        <v>16.35998237254902</v>
      </c>
      <c r="M892" s="10">
        <v>17.187058823529412</v>
      </c>
      <c r="N892" s="10">
        <v>4.8021568627450977</v>
      </c>
      <c r="O892" s="201">
        <f t="shared" si="108"/>
        <v>4.8021568627450977</v>
      </c>
      <c r="P892" s="10">
        <f t="shared" si="112"/>
        <v>82.84194315686274</v>
      </c>
      <c r="Q892" s="11">
        <f t="shared" si="109"/>
        <v>1.8232626294260014E-2</v>
      </c>
    </row>
    <row r="893" spans="1:17">
      <c r="A893" s="9">
        <f t="shared" si="110"/>
        <v>118</v>
      </c>
      <c r="B893" s="8" t="s">
        <v>941</v>
      </c>
      <c r="C893" s="8">
        <f>димвенканали!C893</f>
        <v>4442.1000000000004</v>
      </c>
      <c r="D893" s="8">
        <f>димвенканали!D893</f>
        <v>0</v>
      </c>
      <c r="E893" s="8">
        <f>димвенканали!E893</f>
        <v>0</v>
      </c>
      <c r="F893" s="8">
        <f>димвенканали!F893</f>
        <v>4442.1000000000004</v>
      </c>
      <c r="G893" s="8"/>
      <c r="H893" s="8"/>
      <c r="I893" s="8">
        <v>98</v>
      </c>
      <c r="J893" s="11">
        <v>1.9215686274509803E-2</v>
      </c>
      <c r="K893" s="18">
        <f t="shared" si="107"/>
        <v>43.602890196078434</v>
      </c>
      <c r="L893" s="10">
        <f t="shared" si="111"/>
        <v>16.032782725098041</v>
      </c>
      <c r="M893" s="10">
        <v>16.843317647058822</v>
      </c>
      <c r="N893" s="10">
        <v>4.7061137254901961</v>
      </c>
      <c r="O893" s="201">
        <f t="shared" si="108"/>
        <v>4.7061137254901961</v>
      </c>
      <c r="P893" s="10">
        <f t="shared" si="112"/>
        <v>81.185104293725502</v>
      </c>
      <c r="Q893" s="11">
        <f t="shared" si="109"/>
        <v>1.8276289208645796E-2</v>
      </c>
    </row>
    <row r="894" spans="1:17">
      <c r="A894" s="9">
        <f t="shared" si="110"/>
        <v>119</v>
      </c>
      <c r="B894" s="8" t="s">
        <v>942</v>
      </c>
      <c r="C894" s="8">
        <f>димвенканали!C894</f>
        <v>2681.07</v>
      </c>
      <c r="D894" s="8">
        <f>димвенканали!D894</f>
        <v>1283.7</v>
      </c>
      <c r="E894" s="8">
        <f>димвенканали!E894</f>
        <v>0</v>
      </c>
      <c r="F894" s="8">
        <f>димвенканали!F894</f>
        <v>3964.7700000000004</v>
      </c>
      <c r="G894" s="8"/>
      <c r="H894" s="8"/>
      <c r="I894" s="8">
        <v>56</v>
      </c>
      <c r="J894" s="11">
        <v>1.0980392156862745E-2</v>
      </c>
      <c r="K894" s="18">
        <f t="shared" si="107"/>
        <v>24.915937254901962</v>
      </c>
      <c r="L894" s="10">
        <f t="shared" si="111"/>
        <v>9.1615901286274521</v>
      </c>
      <c r="M894" s="10">
        <v>9.624752941176471</v>
      </c>
      <c r="N894" s="10">
        <v>2.6892078431372548</v>
      </c>
      <c r="O894" s="201">
        <f t="shared" si="108"/>
        <v>2.6892078431372548</v>
      </c>
      <c r="P894" s="10">
        <f t="shared" si="112"/>
        <v>46.391488167843136</v>
      </c>
      <c r="Q894" s="11">
        <f t="shared" si="109"/>
        <v>1.1700927965012632E-2</v>
      </c>
    </row>
    <row r="895" spans="1:17">
      <c r="A895" s="9">
        <f t="shared" si="110"/>
        <v>120</v>
      </c>
      <c r="B895" s="8" t="s">
        <v>943</v>
      </c>
      <c r="C895" s="8">
        <f>димвенканали!C895</f>
        <v>4513.9799999999996</v>
      </c>
      <c r="D895" s="8">
        <f>димвенканали!D895</f>
        <v>0</v>
      </c>
      <c r="E895" s="8">
        <f>димвенканали!E895</f>
        <v>0</v>
      </c>
      <c r="F895" s="8">
        <f>димвенканали!F895</f>
        <v>4513.9799999999996</v>
      </c>
      <c r="G895" s="8"/>
      <c r="H895" s="8"/>
      <c r="I895" s="8">
        <v>100</v>
      </c>
      <c r="J895" s="11">
        <v>1.9607843137254902E-2</v>
      </c>
      <c r="K895" s="18">
        <f t="shared" si="107"/>
        <v>44.492745098039215</v>
      </c>
      <c r="L895" s="10">
        <f t="shared" si="111"/>
        <v>16.35998237254902</v>
      </c>
      <c r="M895" s="10">
        <v>17.187058823529412</v>
      </c>
      <c r="N895" s="10">
        <v>4.8021568627450977</v>
      </c>
      <c r="O895" s="201">
        <f t="shared" si="108"/>
        <v>4.8021568627450977</v>
      </c>
      <c r="P895" s="10">
        <f t="shared" si="112"/>
        <v>82.84194315686274</v>
      </c>
      <c r="Q895" s="11">
        <f t="shared" si="109"/>
        <v>1.8352306203585914E-2</v>
      </c>
    </row>
    <row r="896" spans="1:17">
      <c r="A896" s="9">
        <f t="shared" si="110"/>
        <v>121</v>
      </c>
      <c r="B896" s="8" t="s">
        <v>944</v>
      </c>
      <c r="C896" s="8">
        <f>димвенканали!C896</f>
        <v>6160.06</v>
      </c>
      <c r="D896" s="8">
        <f>димвенканали!D896</f>
        <v>98.8</v>
      </c>
      <c r="E896" s="8">
        <f>димвенканали!E896</f>
        <v>0</v>
      </c>
      <c r="F896" s="8">
        <f>димвенканали!F896</f>
        <v>6258.8600000000006</v>
      </c>
      <c r="G896" s="8"/>
      <c r="H896" s="8"/>
      <c r="I896" s="8">
        <v>129</v>
      </c>
      <c r="J896" s="11">
        <v>2.5294117647058821E-2</v>
      </c>
      <c r="K896" s="18">
        <f t="shared" si="107"/>
        <v>57.395641176470583</v>
      </c>
      <c r="L896" s="10">
        <f t="shared" si="111"/>
        <v>21.104377260588237</v>
      </c>
      <c r="M896" s="10">
        <v>22.171305882352939</v>
      </c>
      <c r="N896" s="10">
        <v>6.1947823529411759</v>
      </c>
      <c r="O896" s="201">
        <f t="shared" si="108"/>
        <v>6.1947823529411759</v>
      </c>
      <c r="P896" s="10">
        <f t="shared" si="112"/>
        <v>106.86610667235294</v>
      </c>
      <c r="Q896" s="11">
        <f t="shared" si="109"/>
        <v>1.7074372437209481E-2</v>
      </c>
    </row>
    <row r="897" spans="1:17">
      <c r="A897" s="9">
        <f t="shared" si="110"/>
        <v>122</v>
      </c>
      <c r="B897" s="8" t="s">
        <v>945</v>
      </c>
      <c r="C897" s="8">
        <f>димвенканали!C897</f>
        <v>2230.3000000000002</v>
      </c>
      <c r="D897" s="8">
        <f>димвенканали!D897</f>
        <v>0</v>
      </c>
      <c r="E897" s="8">
        <f>димвенканали!E897</f>
        <v>0</v>
      </c>
      <c r="F897" s="8">
        <f>димвенканали!F897</f>
        <v>2230.3000000000002</v>
      </c>
      <c r="G897" s="8"/>
      <c r="H897" s="8"/>
      <c r="I897" s="8">
        <v>40</v>
      </c>
      <c r="J897" s="11">
        <v>7.8431372549019607E-3</v>
      </c>
      <c r="K897" s="18">
        <f t="shared" si="107"/>
        <v>17.797098039215687</v>
      </c>
      <c r="L897" s="10">
        <f t="shared" si="111"/>
        <v>6.5439929490196089</v>
      </c>
      <c r="M897" s="10">
        <v>6.8748235294117643</v>
      </c>
      <c r="N897" s="10">
        <v>3.8509803921568629E-2</v>
      </c>
      <c r="O897" s="201">
        <f t="shared" si="108"/>
        <v>3.8509803921568629E-2</v>
      </c>
      <c r="P897" s="10">
        <f t="shared" si="112"/>
        <v>31.254424321568624</v>
      </c>
      <c r="Q897" s="11">
        <f t="shared" si="109"/>
        <v>1.4013551684333329E-2</v>
      </c>
    </row>
    <row r="898" spans="1:17">
      <c r="A898" s="9">
        <f t="shared" si="110"/>
        <v>123</v>
      </c>
      <c r="B898" s="8" t="s">
        <v>946</v>
      </c>
      <c r="C898" s="8">
        <f>димвенканали!C898</f>
        <v>3177.46</v>
      </c>
      <c r="D898" s="8">
        <f>димвенканали!D898</f>
        <v>0</v>
      </c>
      <c r="E898" s="8">
        <f>димвенканали!E898</f>
        <v>0</v>
      </c>
      <c r="F898" s="8">
        <f>димвенканали!F898</f>
        <v>3177.46</v>
      </c>
      <c r="G898" s="8"/>
      <c r="H898" s="8"/>
      <c r="I898" s="8">
        <v>70</v>
      </c>
      <c r="J898" s="11">
        <v>1.3725490196078431E-2</v>
      </c>
      <c r="K898" s="18">
        <f t="shared" si="107"/>
        <v>31.144921568627453</v>
      </c>
      <c r="L898" s="10">
        <f t="shared" si="111"/>
        <v>11.451987660784315</v>
      </c>
      <c r="M898" s="10">
        <v>12.030941176470588</v>
      </c>
      <c r="N898" s="10">
        <v>3.3615098039215687</v>
      </c>
      <c r="O898" s="201">
        <f t="shared" si="108"/>
        <v>3.3615098039215687</v>
      </c>
      <c r="P898" s="10">
        <f t="shared" si="112"/>
        <v>57.989360209803927</v>
      </c>
      <c r="Q898" s="11">
        <f t="shared" si="109"/>
        <v>1.8250225088531066E-2</v>
      </c>
    </row>
    <row r="899" spans="1:17">
      <c r="A899" s="9">
        <f t="shared" si="110"/>
        <v>124</v>
      </c>
      <c r="B899" s="8" t="s">
        <v>947</v>
      </c>
      <c r="C899" s="8">
        <f>димвенканали!C899</f>
        <v>6153.96</v>
      </c>
      <c r="D899" s="8">
        <f>димвенканали!D899</f>
        <v>0</v>
      </c>
      <c r="E899" s="8">
        <f>димвенканали!E899</f>
        <v>0</v>
      </c>
      <c r="F899" s="8">
        <f>димвенканали!F899</f>
        <v>6153.96</v>
      </c>
      <c r="G899" s="8"/>
      <c r="H899" s="8"/>
      <c r="I899" s="8">
        <v>129</v>
      </c>
      <c r="J899" s="11">
        <v>2.5294117647058821E-2</v>
      </c>
      <c r="K899" s="18">
        <f t="shared" si="107"/>
        <v>57.395641176470583</v>
      </c>
      <c r="L899" s="10">
        <f t="shared" si="111"/>
        <v>21.104377260588237</v>
      </c>
      <c r="M899" s="10">
        <v>22.171305882352939</v>
      </c>
      <c r="N899" s="10">
        <v>6.1947823529411759</v>
      </c>
      <c r="O899" s="201">
        <f t="shared" si="108"/>
        <v>6.1947823529411759</v>
      </c>
      <c r="P899" s="10">
        <f t="shared" si="112"/>
        <v>106.86610667235294</v>
      </c>
      <c r="Q899" s="11">
        <f t="shared" si="109"/>
        <v>1.7365421073967484E-2</v>
      </c>
    </row>
    <row r="900" spans="1:17">
      <c r="A900" s="9">
        <f t="shared" si="110"/>
        <v>125</v>
      </c>
      <c r="B900" s="8" t="s">
        <v>948</v>
      </c>
      <c r="C900" s="8">
        <f>димвенканали!C900</f>
        <v>4767.16</v>
      </c>
      <c r="D900" s="8">
        <f>димвенканали!D900</f>
        <v>0</v>
      </c>
      <c r="E900" s="8">
        <f>димвенканали!E900</f>
        <v>0</v>
      </c>
      <c r="F900" s="8">
        <f>димвенканали!F900</f>
        <v>4767.16</v>
      </c>
      <c r="G900" s="8"/>
      <c r="H900" s="8"/>
      <c r="I900" s="8">
        <v>80</v>
      </c>
      <c r="J900" s="11">
        <v>1.5686274509803921E-2</v>
      </c>
      <c r="K900" s="18">
        <f t="shared" si="107"/>
        <v>35.594196078431374</v>
      </c>
      <c r="L900" s="10">
        <f t="shared" si="111"/>
        <v>13.087985898039218</v>
      </c>
      <c r="M900" s="10">
        <v>13.749647058823529</v>
      </c>
      <c r="N900" s="10">
        <v>3.8417254901960782</v>
      </c>
      <c r="O900" s="201">
        <f t="shared" si="108"/>
        <v>3.8417254901960782</v>
      </c>
      <c r="P900" s="10">
        <f t="shared" si="112"/>
        <v>66.273554525490198</v>
      </c>
      <c r="Q900" s="11">
        <f t="shared" si="109"/>
        <v>1.3902104088281115E-2</v>
      </c>
    </row>
    <row r="901" spans="1:17">
      <c r="A901" s="9">
        <f t="shared" si="110"/>
        <v>126</v>
      </c>
      <c r="B901" s="8" t="s">
        <v>949</v>
      </c>
      <c r="C901" s="8">
        <f>димвенканали!C901</f>
        <v>5138.5</v>
      </c>
      <c r="D901" s="8">
        <f>димвенканали!D901</f>
        <v>0</v>
      </c>
      <c r="E901" s="8">
        <f>димвенканали!E901</f>
        <v>51.8</v>
      </c>
      <c r="F901" s="8">
        <f>димвенканали!F901</f>
        <v>5190.3</v>
      </c>
      <c r="G901" s="8"/>
      <c r="H901" s="8"/>
      <c r="I901" s="8">
        <v>67</v>
      </c>
      <c r="J901" s="11">
        <v>1.3137254901960783E-2</v>
      </c>
      <c r="K901" s="18">
        <f t="shared" si="107"/>
        <v>29.810139215686274</v>
      </c>
      <c r="L901" s="10">
        <f t="shared" si="111"/>
        <v>10.961188189607844</v>
      </c>
      <c r="M901" s="10">
        <v>11.515329411764704</v>
      </c>
      <c r="N901" s="10">
        <v>3.2174450980392155</v>
      </c>
      <c r="O901" s="201">
        <f t="shared" si="108"/>
        <v>3.2174450980392155</v>
      </c>
      <c r="P901" s="10">
        <f t="shared" si="112"/>
        <v>55.504101915098033</v>
      </c>
      <c r="Q901" s="11">
        <f t="shared" si="109"/>
        <v>1.069381382869931E-2</v>
      </c>
    </row>
    <row r="902" spans="1:17">
      <c r="A902" s="9">
        <f t="shared" si="110"/>
        <v>127</v>
      </c>
      <c r="B902" s="8" t="s">
        <v>950</v>
      </c>
      <c r="C902" s="8">
        <f>димвенканали!C902</f>
        <v>2683</v>
      </c>
      <c r="D902" s="8">
        <f>димвенканали!D902</f>
        <v>0</v>
      </c>
      <c r="E902" s="8">
        <f>димвенканали!E902</f>
        <v>0</v>
      </c>
      <c r="F902" s="8">
        <f>димвенканали!F902</f>
        <v>2683</v>
      </c>
      <c r="G902" s="8"/>
      <c r="H902" s="8"/>
      <c r="I902" s="8">
        <v>44</v>
      </c>
      <c r="J902" s="11">
        <v>8.6274509803921564E-3</v>
      </c>
      <c r="K902" s="18">
        <f t="shared" ref="K902:K955" si="113">J902*$K$2</f>
        <v>19.576807843137257</v>
      </c>
      <c r="L902" s="10">
        <f t="shared" si="111"/>
        <v>7.1983922439215702</v>
      </c>
      <c r="M902" s="10">
        <v>7.5623058823529403</v>
      </c>
      <c r="N902" s="10">
        <v>2.1129490196078429</v>
      </c>
      <c r="O902" s="201">
        <f t="shared" si="108"/>
        <v>2.1129490196078429</v>
      </c>
      <c r="P902" s="10">
        <f t="shared" si="112"/>
        <v>36.450454989019605</v>
      </c>
      <c r="Q902" s="11">
        <f t="shared" si="109"/>
        <v>1.3585708158412077E-2</v>
      </c>
    </row>
    <row r="903" spans="1:17">
      <c r="A903" s="9">
        <f t="shared" si="110"/>
        <v>128</v>
      </c>
      <c r="B903" s="8" t="s">
        <v>951</v>
      </c>
      <c r="C903" s="8">
        <f>димвенканали!C903</f>
        <v>4751.5</v>
      </c>
      <c r="D903" s="8">
        <f>димвенканали!D903</f>
        <v>0</v>
      </c>
      <c r="E903" s="8">
        <f>димвенканали!E903</f>
        <v>0</v>
      </c>
      <c r="F903" s="8">
        <f>димвенканали!F903</f>
        <v>4751.5</v>
      </c>
      <c r="G903" s="8"/>
      <c r="H903" s="8"/>
      <c r="I903" s="8">
        <v>80</v>
      </c>
      <c r="J903" s="11">
        <v>1.5686274509803921E-2</v>
      </c>
      <c r="K903" s="18">
        <f t="shared" si="113"/>
        <v>35.594196078431374</v>
      </c>
      <c r="L903" s="10">
        <f t="shared" si="111"/>
        <v>13.087985898039218</v>
      </c>
      <c r="M903" s="10">
        <v>13.749647058823529</v>
      </c>
      <c r="N903" s="10">
        <v>3.8417254901960782</v>
      </c>
      <c r="O903" s="201">
        <f t="shared" si="108"/>
        <v>3.8417254901960782</v>
      </c>
      <c r="P903" s="10">
        <f t="shared" si="112"/>
        <v>66.273554525490198</v>
      </c>
      <c r="Q903" s="11">
        <f t="shared" ref="Q903:Q955" si="114">P903/F903</f>
        <v>1.3947922661368031E-2</v>
      </c>
    </row>
    <row r="904" spans="1:17">
      <c r="A904" s="9">
        <f t="shared" si="110"/>
        <v>129</v>
      </c>
      <c r="B904" s="8" t="s">
        <v>952</v>
      </c>
      <c r="C904" s="8">
        <f>димвенканали!C904</f>
        <v>3593.8</v>
      </c>
      <c r="D904" s="8">
        <f>димвенканали!D904</f>
        <v>0</v>
      </c>
      <c r="E904" s="8">
        <f>димвенканали!E904</f>
        <v>0</v>
      </c>
      <c r="F904" s="8">
        <f>димвенканали!F904</f>
        <v>3593.8</v>
      </c>
      <c r="G904" s="8"/>
      <c r="H904" s="8"/>
      <c r="I904" s="8">
        <v>72</v>
      </c>
      <c r="J904" s="11">
        <v>1.4117647058823528E-2</v>
      </c>
      <c r="K904" s="18">
        <f t="shared" si="113"/>
        <v>32.034776470588234</v>
      </c>
      <c r="L904" s="10">
        <f t="shared" si="111"/>
        <v>11.779187308235295</v>
      </c>
      <c r="M904" s="10">
        <v>12.374682352941175</v>
      </c>
      <c r="N904" s="10">
        <v>3.4575529411764703</v>
      </c>
      <c r="O904" s="201">
        <f t="shared" ref="O904:O955" si="115">N904*$O$2</f>
        <v>3.4575529411764703</v>
      </c>
      <c r="P904" s="10">
        <f t="shared" si="112"/>
        <v>59.646199072941172</v>
      </c>
      <c r="Q904" s="11">
        <f t="shared" si="114"/>
        <v>1.6596972305899373E-2</v>
      </c>
    </row>
    <row r="905" spans="1:17">
      <c r="A905" s="9">
        <f t="shared" si="110"/>
        <v>130</v>
      </c>
      <c r="B905" s="8" t="s">
        <v>953</v>
      </c>
      <c r="C905" s="8">
        <f>димвенканали!C905</f>
        <v>6136.78</v>
      </c>
      <c r="D905" s="8">
        <f>димвенканали!D905</f>
        <v>0</v>
      </c>
      <c r="E905" s="8">
        <f>димвенканали!E905</f>
        <v>0</v>
      </c>
      <c r="F905" s="8">
        <f>димвенканали!F905</f>
        <v>6136.78</v>
      </c>
      <c r="G905" s="8"/>
      <c r="H905" s="8"/>
      <c r="I905" s="8">
        <v>129</v>
      </c>
      <c r="J905" s="11">
        <v>2.5294117647058821E-2</v>
      </c>
      <c r="K905" s="18">
        <f t="shared" si="113"/>
        <v>57.395641176470583</v>
      </c>
      <c r="L905" s="10">
        <f t="shared" si="111"/>
        <v>21.104377260588237</v>
      </c>
      <c r="M905" s="10">
        <v>22.171305882352939</v>
      </c>
      <c r="N905" s="10">
        <v>6.1947823529411759</v>
      </c>
      <c r="O905" s="201">
        <f t="shared" si="115"/>
        <v>6.1947823529411759</v>
      </c>
      <c r="P905" s="10">
        <f t="shared" si="112"/>
        <v>106.86610667235294</v>
      </c>
      <c r="Q905" s="11">
        <f t="shared" si="114"/>
        <v>1.7414035809064844E-2</v>
      </c>
    </row>
    <row r="906" spans="1:17">
      <c r="A906" s="9">
        <f t="shared" ref="A906:A955" si="116">1+A905</f>
        <v>131</v>
      </c>
      <c r="B906" s="8" t="s">
        <v>954</v>
      </c>
      <c r="C906" s="8">
        <f>димвенканали!C906</f>
        <v>4533.76</v>
      </c>
      <c r="D906" s="8">
        <f>димвенканали!D906</f>
        <v>0</v>
      </c>
      <c r="E906" s="8">
        <f>димвенканали!E906</f>
        <v>104</v>
      </c>
      <c r="F906" s="8">
        <f>димвенканали!F906</f>
        <v>4637.76</v>
      </c>
      <c r="G906" s="8"/>
      <c r="H906" s="8"/>
      <c r="I906" s="8">
        <v>100</v>
      </c>
      <c r="J906" s="11">
        <v>1.9607843137254902E-2</v>
      </c>
      <c r="K906" s="18">
        <f t="shared" si="113"/>
        <v>44.492745098039215</v>
      </c>
      <c r="L906" s="10">
        <f t="shared" si="111"/>
        <v>16.35998237254902</v>
      </c>
      <c r="M906" s="10">
        <v>17.187058823529412</v>
      </c>
      <c r="N906" s="10">
        <v>4.8021568627450977</v>
      </c>
      <c r="O906" s="201">
        <f t="shared" si="115"/>
        <v>4.8021568627450977</v>
      </c>
      <c r="P906" s="10">
        <f t="shared" si="112"/>
        <v>82.84194315686274</v>
      </c>
      <c r="Q906" s="11">
        <f t="shared" si="114"/>
        <v>1.7862490330862901E-2</v>
      </c>
    </row>
    <row r="907" spans="1:17">
      <c r="A907" s="9">
        <f t="shared" si="116"/>
        <v>132</v>
      </c>
      <c r="B907" s="8" t="s">
        <v>955</v>
      </c>
      <c r="C907" s="8">
        <f>димвенканали!C907</f>
        <v>4481.28</v>
      </c>
      <c r="D907" s="8">
        <f>димвенканали!D907</f>
        <v>99.8</v>
      </c>
      <c r="E907" s="8">
        <f>димвенканали!E907</f>
        <v>0</v>
      </c>
      <c r="F907" s="8">
        <f>димвенканали!F907</f>
        <v>4581.08</v>
      </c>
      <c r="G907" s="8"/>
      <c r="H907" s="8"/>
      <c r="I907" s="8">
        <v>100</v>
      </c>
      <c r="J907" s="11">
        <v>1.9607843137254902E-2</v>
      </c>
      <c r="K907" s="18">
        <f t="shared" si="113"/>
        <v>44.492745098039215</v>
      </c>
      <c r="L907" s="10">
        <f t="shared" si="111"/>
        <v>16.35998237254902</v>
      </c>
      <c r="M907" s="10">
        <v>17.187058823529412</v>
      </c>
      <c r="N907" s="10">
        <v>4.8021568627450977</v>
      </c>
      <c r="O907" s="201">
        <f t="shared" si="115"/>
        <v>4.8021568627450977</v>
      </c>
      <c r="P907" s="10">
        <f t="shared" si="112"/>
        <v>82.84194315686274</v>
      </c>
      <c r="Q907" s="11">
        <f t="shared" si="114"/>
        <v>1.8083496284034058E-2</v>
      </c>
    </row>
    <row r="908" spans="1:17">
      <c r="A908" s="9">
        <f t="shared" si="116"/>
        <v>133</v>
      </c>
      <c r="B908" s="8" t="s">
        <v>956</v>
      </c>
      <c r="C908" s="8">
        <f>димвенканали!C908</f>
        <v>3949.68</v>
      </c>
      <c r="D908" s="8">
        <f>димвенканали!D908</f>
        <v>0</v>
      </c>
      <c r="E908" s="8">
        <f>димвенканали!E908</f>
        <v>0</v>
      </c>
      <c r="F908" s="8">
        <f>димвенканали!F908</f>
        <v>3949.68</v>
      </c>
      <c r="G908" s="8"/>
      <c r="H908" s="8"/>
      <c r="I908" s="8">
        <v>60</v>
      </c>
      <c r="J908" s="11">
        <v>1.1764705882352941E-2</v>
      </c>
      <c r="K908" s="18">
        <f t="shared" si="113"/>
        <v>26.695647058823532</v>
      </c>
      <c r="L908" s="10">
        <f t="shared" si="111"/>
        <v>9.8159894235294143</v>
      </c>
      <c r="M908" s="10">
        <v>10.312235294117647</v>
      </c>
      <c r="N908" s="10">
        <v>2.8812941176470588</v>
      </c>
      <c r="O908" s="201">
        <f t="shared" si="115"/>
        <v>2.8812941176470588</v>
      </c>
      <c r="P908" s="10">
        <f t="shared" si="112"/>
        <v>49.705165894117656</v>
      </c>
      <c r="Q908" s="11">
        <f t="shared" si="114"/>
        <v>1.2584605814678065E-2</v>
      </c>
    </row>
    <row r="909" spans="1:17">
      <c r="A909" s="9">
        <f t="shared" si="116"/>
        <v>134</v>
      </c>
      <c r="B909" s="8" t="s">
        <v>957</v>
      </c>
      <c r="C909" s="8">
        <f>димвенканали!C909</f>
        <v>77</v>
      </c>
      <c r="D909" s="8">
        <f>димвенканали!D909</f>
        <v>0</v>
      </c>
      <c r="E909" s="8">
        <f>димвенканали!E909</f>
        <v>0</v>
      </c>
      <c r="F909" s="8">
        <f>димвенканали!F909</f>
        <v>77</v>
      </c>
      <c r="G909" s="8"/>
      <c r="H909" s="8"/>
      <c r="I909" s="8">
        <v>2</v>
      </c>
      <c r="J909" s="11">
        <v>3.9215686274509802E-4</v>
      </c>
      <c r="K909" s="18">
        <f t="shared" si="113"/>
        <v>0.88985490196078432</v>
      </c>
      <c r="L909" s="10">
        <f t="shared" si="111"/>
        <v>0.3271996474509804</v>
      </c>
      <c r="M909" s="10">
        <v>0.34374117647058822</v>
      </c>
      <c r="N909" s="10">
        <v>9.6043137254901961E-2</v>
      </c>
      <c r="O909" s="201">
        <f t="shared" si="115"/>
        <v>9.6043137254901961E-2</v>
      </c>
      <c r="P909" s="10">
        <f t="shared" si="112"/>
        <v>1.6568388631372548</v>
      </c>
      <c r="Q909" s="11">
        <f t="shared" si="114"/>
        <v>2.151738783295136E-2</v>
      </c>
    </row>
    <row r="910" spans="1:17">
      <c r="A910" s="9">
        <f t="shared" si="116"/>
        <v>135</v>
      </c>
      <c r="B910" s="8" t="s">
        <v>958</v>
      </c>
      <c r="C910" s="8">
        <f>димвенканали!C910</f>
        <v>34.799999999999997</v>
      </c>
      <c r="D910" s="8">
        <f>димвенканали!D910</f>
        <v>0</v>
      </c>
      <c r="E910" s="8">
        <f>димвенканали!E910</f>
        <v>0</v>
      </c>
      <c r="F910" s="8">
        <f>димвенканали!F910</f>
        <v>34.799999999999997</v>
      </c>
      <c r="G910" s="8"/>
      <c r="H910" s="8"/>
      <c r="I910" s="8">
        <v>1</v>
      </c>
      <c r="J910" s="11">
        <v>1.9607843137254901E-4</v>
      </c>
      <c r="K910" s="18">
        <f t="shared" si="113"/>
        <v>0.44492745098039216</v>
      </c>
      <c r="L910" s="10">
        <f t="shared" si="111"/>
        <v>0.1635998237254902</v>
      </c>
      <c r="M910" s="10">
        <v>0.17187058823529411</v>
      </c>
      <c r="N910" s="10">
        <v>4.8021568627450981E-2</v>
      </c>
      <c r="O910" s="201">
        <f t="shared" si="115"/>
        <v>4.8021568627450981E-2</v>
      </c>
      <c r="P910" s="10">
        <f t="shared" si="112"/>
        <v>0.82841943156862741</v>
      </c>
      <c r="Q910" s="11">
        <f t="shared" si="114"/>
        <v>2.380515607955826E-2</v>
      </c>
    </row>
    <row r="911" spans="1:17">
      <c r="A911" s="9">
        <f t="shared" si="116"/>
        <v>136</v>
      </c>
      <c r="B911" s="8" t="s">
        <v>959</v>
      </c>
      <c r="C911" s="8">
        <f>димвенканали!C911</f>
        <v>6375.55</v>
      </c>
      <c r="D911" s="8">
        <f>димвенканали!D911</f>
        <v>0</v>
      </c>
      <c r="E911" s="8">
        <f>димвенканали!E911</f>
        <v>169.5</v>
      </c>
      <c r="F911" s="8">
        <f>димвенканали!F911</f>
        <v>6545.05</v>
      </c>
      <c r="G911" s="8"/>
      <c r="H911" s="8"/>
      <c r="I911" s="8">
        <v>105</v>
      </c>
      <c r="J911" s="11">
        <v>2.0588235294117647E-2</v>
      </c>
      <c r="K911" s="18">
        <f t="shared" si="113"/>
        <v>46.717382352941179</v>
      </c>
      <c r="L911" s="10">
        <f t="shared" si="111"/>
        <v>17.177981491176475</v>
      </c>
      <c r="M911" s="10">
        <v>18.04641176470588</v>
      </c>
      <c r="N911" s="10">
        <v>5.0422647058823529</v>
      </c>
      <c r="O911" s="201">
        <f t="shared" si="115"/>
        <v>5.0422647058823529</v>
      </c>
      <c r="P911" s="10">
        <f t="shared" si="112"/>
        <v>86.984040314705879</v>
      </c>
      <c r="Q911" s="11">
        <f t="shared" si="114"/>
        <v>1.3290049780323433E-2</v>
      </c>
    </row>
    <row r="912" spans="1:17">
      <c r="A912" s="9">
        <f t="shared" si="116"/>
        <v>137</v>
      </c>
      <c r="B912" s="8" t="s">
        <v>960</v>
      </c>
      <c r="C912" s="8">
        <f>димвенканали!C912</f>
        <v>5034.24</v>
      </c>
      <c r="D912" s="8">
        <f>димвенканали!D912</f>
        <v>204.9</v>
      </c>
      <c r="E912" s="8">
        <f>димвенканали!E912</f>
        <v>106.7</v>
      </c>
      <c r="F912" s="8">
        <f>димвенканали!F912</f>
        <v>5345.8399999999992</v>
      </c>
      <c r="G912" s="8"/>
      <c r="H912" s="8"/>
      <c r="I912" s="8">
        <v>101</v>
      </c>
      <c r="J912" s="11">
        <v>1.9803921568627449E-2</v>
      </c>
      <c r="K912" s="18">
        <f t="shared" si="113"/>
        <v>44.937672549019609</v>
      </c>
      <c r="L912" s="10">
        <f t="shared" si="111"/>
        <v>16.523582196274511</v>
      </c>
      <c r="M912" s="10">
        <v>17.358929411764702</v>
      </c>
      <c r="N912" s="10">
        <v>4.8501784313725489</v>
      </c>
      <c r="O912" s="201">
        <f t="shared" si="115"/>
        <v>4.8501784313725489</v>
      </c>
      <c r="P912" s="10">
        <f t="shared" si="112"/>
        <v>83.670362588431374</v>
      </c>
      <c r="Q912" s="11">
        <f t="shared" si="114"/>
        <v>1.5651490240716406E-2</v>
      </c>
    </row>
    <row r="913" spans="1:17">
      <c r="A913" s="9">
        <f t="shared" si="116"/>
        <v>138</v>
      </c>
      <c r="B913" s="8" t="s">
        <v>961</v>
      </c>
      <c r="C913" s="8">
        <f>димвенканали!C913</f>
        <v>4025.8</v>
      </c>
      <c r="D913" s="8">
        <f>димвенканали!D913</f>
        <v>0</v>
      </c>
      <c r="E913" s="8">
        <f>димвенканали!E913</f>
        <v>0</v>
      </c>
      <c r="F913" s="8">
        <f>димвенканали!F913</f>
        <v>4025.8</v>
      </c>
      <c r="G913" s="8"/>
      <c r="H913" s="8"/>
      <c r="I913" s="8">
        <v>70</v>
      </c>
      <c r="J913" s="11">
        <v>1.3725490196078431E-2</v>
      </c>
      <c r="K913" s="18">
        <f t="shared" si="113"/>
        <v>31.144921568627453</v>
      </c>
      <c r="L913" s="10">
        <f t="shared" si="111"/>
        <v>11.451987660784315</v>
      </c>
      <c r="M913" s="10">
        <v>12.030941176470588</v>
      </c>
      <c r="N913" s="10">
        <v>3.3615098039215687</v>
      </c>
      <c r="O913" s="201">
        <f t="shared" si="115"/>
        <v>3.3615098039215687</v>
      </c>
      <c r="P913" s="10">
        <f t="shared" si="112"/>
        <v>57.989360209803927</v>
      </c>
      <c r="Q913" s="11">
        <f t="shared" si="114"/>
        <v>1.4404431469472881E-2</v>
      </c>
    </row>
    <row r="914" spans="1:17">
      <c r="A914" s="9">
        <f t="shared" si="116"/>
        <v>139</v>
      </c>
      <c r="B914" s="8" t="s">
        <v>962</v>
      </c>
      <c r="C914" s="8">
        <f>димвенканали!C914</f>
        <v>5829.59</v>
      </c>
      <c r="D914" s="8">
        <f>димвенканали!D914</f>
        <v>0</v>
      </c>
      <c r="E914" s="8">
        <f>димвенканали!E914</f>
        <v>0</v>
      </c>
      <c r="F914" s="8">
        <f>димвенканали!F914</f>
        <v>5829.59</v>
      </c>
      <c r="G914" s="8"/>
      <c r="H914" s="8"/>
      <c r="I914" s="8">
        <v>108</v>
      </c>
      <c r="J914" s="11">
        <v>2.1176470588235293E-2</v>
      </c>
      <c r="K914" s="18">
        <f t="shared" si="113"/>
        <v>48.052164705882355</v>
      </c>
      <c r="L914" s="10">
        <f t="shared" si="111"/>
        <v>17.668780962352944</v>
      </c>
      <c r="M914" s="10">
        <v>18.562023529411764</v>
      </c>
      <c r="N914" s="10">
        <v>5.1863294117647056</v>
      </c>
      <c r="O914" s="201">
        <f t="shared" si="115"/>
        <v>5.1863294117647056</v>
      </c>
      <c r="P914" s="10">
        <f t="shared" si="112"/>
        <v>89.469298609411766</v>
      </c>
      <c r="Q914" s="11">
        <f t="shared" si="114"/>
        <v>1.5347442720570703E-2</v>
      </c>
    </row>
    <row r="915" spans="1:17">
      <c r="A915" s="9">
        <f t="shared" si="116"/>
        <v>140</v>
      </c>
      <c r="B915" s="8" t="s">
        <v>963</v>
      </c>
      <c r="C915" s="8">
        <f>димвенканали!C915</f>
        <v>4802</v>
      </c>
      <c r="D915" s="8">
        <f>димвенканали!D915</f>
        <v>0</v>
      </c>
      <c r="E915" s="8">
        <f>димвенканали!E915</f>
        <v>0</v>
      </c>
      <c r="F915" s="8">
        <f>димвенканали!F915</f>
        <v>4802</v>
      </c>
      <c r="G915" s="8"/>
      <c r="H915" s="8"/>
      <c r="I915" s="8">
        <v>80</v>
      </c>
      <c r="J915" s="11">
        <v>1.5686274509803921E-2</v>
      </c>
      <c r="K915" s="18">
        <f t="shared" si="113"/>
        <v>35.594196078431374</v>
      </c>
      <c r="L915" s="10">
        <f t="shared" si="111"/>
        <v>13.087985898039218</v>
      </c>
      <c r="M915" s="10">
        <v>13.749647058823529</v>
      </c>
      <c r="N915" s="10">
        <v>3.8417254901960782</v>
      </c>
      <c r="O915" s="201">
        <f t="shared" si="115"/>
        <v>3.8417254901960782</v>
      </c>
      <c r="P915" s="10">
        <f t="shared" si="112"/>
        <v>66.273554525490198</v>
      </c>
      <c r="Q915" s="11">
        <f t="shared" si="114"/>
        <v>1.3801240009473177E-2</v>
      </c>
    </row>
    <row r="916" spans="1:17">
      <c r="A916" s="9">
        <f t="shared" si="116"/>
        <v>141</v>
      </c>
      <c r="B916" s="8" t="s">
        <v>964</v>
      </c>
      <c r="C916" s="8">
        <f>димвенканали!C916</f>
        <v>4841.7</v>
      </c>
      <c r="D916" s="8">
        <f>димвенканали!D916</f>
        <v>0</v>
      </c>
      <c r="E916" s="8">
        <f>димвенканали!E916</f>
        <v>0</v>
      </c>
      <c r="F916" s="8">
        <f>димвенканали!F916</f>
        <v>4841.7</v>
      </c>
      <c r="G916" s="8"/>
      <c r="H916" s="8"/>
      <c r="I916" s="8">
        <v>80</v>
      </c>
      <c r="J916" s="11">
        <v>1.5686274509803921E-2</v>
      </c>
      <c r="K916" s="18">
        <f t="shared" si="113"/>
        <v>35.594196078431374</v>
      </c>
      <c r="L916" s="10">
        <f t="shared" si="111"/>
        <v>13.087985898039218</v>
      </c>
      <c r="M916" s="10">
        <v>13.749647058823529</v>
      </c>
      <c r="N916" s="10">
        <v>3.8417254901960782</v>
      </c>
      <c r="O916" s="201">
        <f t="shared" si="115"/>
        <v>3.8417254901960782</v>
      </c>
      <c r="P916" s="10">
        <f t="shared" si="112"/>
        <v>66.273554525490198</v>
      </c>
      <c r="Q916" s="11">
        <f t="shared" si="114"/>
        <v>1.3688075371355144E-2</v>
      </c>
    </row>
    <row r="917" spans="1:17">
      <c r="A917" s="9">
        <f t="shared" si="116"/>
        <v>142</v>
      </c>
      <c r="B917" s="8" t="s">
        <v>965</v>
      </c>
      <c r="C917" s="8">
        <f>димвенканали!C917</f>
        <v>103.9</v>
      </c>
      <c r="D917" s="8">
        <f>димвенканали!D917</f>
        <v>0</v>
      </c>
      <c r="E917" s="8">
        <f>димвенканали!E917</f>
        <v>0</v>
      </c>
      <c r="F917" s="8">
        <f>димвенканали!F917</f>
        <v>103.9</v>
      </c>
      <c r="G917" s="8"/>
      <c r="H917" s="8"/>
      <c r="I917" s="8">
        <v>3</v>
      </c>
      <c r="J917" s="11">
        <v>5.8823529411764701E-4</v>
      </c>
      <c r="K917" s="18">
        <f t="shared" si="113"/>
        <v>1.3347823529411764</v>
      </c>
      <c r="L917" s="10">
        <f t="shared" si="111"/>
        <v>0.4907994711764706</v>
      </c>
      <c r="M917" s="10">
        <v>0.51561176470588233</v>
      </c>
      <c r="N917" s="10">
        <v>0.14406470588235293</v>
      </c>
      <c r="O917" s="201">
        <f t="shared" si="115"/>
        <v>0.14406470588235293</v>
      </c>
      <c r="P917" s="10">
        <f t="shared" si="112"/>
        <v>2.4852582947058823</v>
      </c>
      <c r="Q917" s="11">
        <f t="shared" si="114"/>
        <v>2.3919714097265468E-2</v>
      </c>
    </row>
    <row r="918" spans="1:17">
      <c r="A918" s="9">
        <f t="shared" si="116"/>
        <v>143</v>
      </c>
      <c r="B918" s="8" t="s">
        <v>966</v>
      </c>
      <c r="C918" s="8">
        <f>димвенканали!C918</f>
        <v>81.400000000000006</v>
      </c>
      <c r="D918" s="8">
        <f>димвенканали!D918</f>
        <v>0</v>
      </c>
      <c r="E918" s="8">
        <f>димвенканали!E918</f>
        <v>0</v>
      </c>
      <c r="F918" s="8">
        <f>димвенканали!F918</f>
        <v>81.400000000000006</v>
      </c>
      <c r="G918" s="8"/>
      <c r="H918" s="8"/>
      <c r="I918" s="8">
        <v>2</v>
      </c>
      <c r="J918" s="11">
        <v>3.9215686274509802E-4</v>
      </c>
      <c r="K918" s="18">
        <f t="shared" si="113"/>
        <v>0.88985490196078432</v>
      </c>
      <c r="L918" s="10">
        <f t="shared" si="111"/>
        <v>0.3271996474509804</v>
      </c>
      <c r="M918" s="10">
        <v>0.34374117647058822</v>
      </c>
      <c r="N918" s="10">
        <v>9.6043137254901961E-2</v>
      </c>
      <c r="O918" s="201">
        <f t="shared" si="115"/>
        <v>9.6043137254901961E-2</v>
      </c>
      <c r="P918" s="10">
        <f t="shared" si="112"/>
        <v>1.6568388631372548</v>
      </c>
      <c r="Q918" s="11">
        <f t="shared" si="114"/>
        <v>2.0354285787926963E-2</v>
      </c>
    </row>
    <row r="919" spans="1:17">
      <c r="A919" s="9">
        <f t="shared" si="116"/>
        <v>144</v>
      </c>
      <c r="B919" s="8" t="s">
        <v>967</v>
      </c>
      <c r="C919" s="8">
        <f>димвенканали!C919</f>
        <v>94.4</v>
      </c>
      <c r="D919" s="8">
        <f>димвенканали!D919</f>
        <v>0</v>
      </c>
      <c r="E919" s="8">
        <f>димвенканали!E919</f>
        <v>0</v>
      </c>
      <c r="F919" s="8">
        <f>димвенканали!F919</f>
        <v>94.4</v>
      </c>
      <c r="G919" s="8"/>
      <c r="H919" s="8"/>
      <c r="I919" s="8">
        <v>2</v>
      </c>
      <c r="J919" s="11">
        <v>3.9215686274509802E-4</v>
      </c>
      <c r="K919" s="18">
        <f t="shared" si="113"/>
        <v>0.88985490196078432</v>
      </c>
      <c r="L919" s="10">
        <f t="shared" si="111"/>
        <v>0.3271996474509804</v>
      </c>
      <c r="M919" s="10">
        <v>0.34374117647058822</v>
      </c>
      <c r="N919" s="10">
        <v>9.6043137254901961E-2</v>
      </c>
      <c r="O919" s="201">
        <f t="shared" si="115"/>
        <v>9.6043137254901961E-2</v>
      </c>
      <c r="P919" s="10">
        <f t="shared" si="112"/>
        <v>1.6568388631372548</v>
      </c>
      <c r="Q919" s="11">
        <f t="shared" si="114"/>
        <v>1.7551259143403122E-2</v>
      </c>
    </row>
    <row r="920" spans="1:17">
      <c r="A920" s="9">
        <f t="shared" si="116"/>
        <v>145</v>
      </c>
      <c r="B920" s="8" t="s">
        <v>968</v>
      </c>
      <c r="C920" s="8">
        <f>димвенканали!C920</f>
        <v>74.7</v>
      </c>
      <c r="D920" s="8">
        <f>димвенканали!D920</f>
        <v>0</v>
      </c>
      <c r="E920" s="8">
        <f>димвенканали!E920</f>
        <v>0</v>
      </c>
      <c r="F920" s="8">
        <f>димвенканали!F920</f>
        <v>74.7</v>
      </c>
      <c r="G920" s="8"/>
      <c r="H920" s="8"/>
      <c r="I920" s="8">
        <v>2</v>
      </c>
      <c r="J920" s="11">
        <v>3.9215686274509802E-4</v>
      </c>
      <c r="K920" s="18">
        <f t="shared" si="113"/>
        <v>0.88985490196078432</v>
      </c>
      <c r="L920" s="10">
        <f t="shared" si="111"/>
        <v>0.3271996474509804</v>
      </c>
      <c r="M920" s="10">
        <v>0.34374117647058822</v>
      </c>
      <c r="N920" s="10">
        <v>9.6043137254901961E-2</v>
      </c>
      <c r="O920" s="201">
        <f t="shared" si="115"/>
        <v>9.6043137254901961E-2</v>
      </c>
      <c r="P920" s="10">
        <f t="shared" si="112"/>
        <v>1.6568388631372548</v>
      </c>
      <c r="Q920" s="11">
        <f t="shared" si="114"/>
        <v>2.2179904459668737E-2</v>
      </c>
    </row>
    <row r="921" spans="1:17">
      <c r="A921" s="9">
        <f t="shared" si="116"/>
        <v>146</v>
      </c>
      <c r="B921" s="8" t="s">
        <v>969</v>
      </c>
      <c r="C921" s="8">
        <f>димвенканали!C921</f>
        <v>117.5</v>
      </c>
      <c r="D921" s="8">
        <f>димвенканали!D921</f>
        <v>0</v>
      </c>
      <c r="E921" s="8">
        <f>димвенканали!E921</f>
        <v>0</v>
      </c>
      <c r="F921" s="8">
        <f>димвенканали!F921</f>
        <v>117.5</v>
      </c>
      <c r="G921" s="8"/>
      <c r="H921" s="8"/>
      <c r="I921" s="8">
        <v>2</v>
      </c>
      <c r="J921" s="11">
        <v>3.9215686274509802E-4</v>
      </c>
      <c r="K921" s="18">
        <f t="shared" si="113"/>
        <v>0.88985490196078432</v>
      </c>
      <c r="L921" s="10">
        <f t="shared" si="111"/>
        <v>0.3271996474509804</v>
      </c>
      <c r="M921" s="10">
        <v>0.34374117647058822</v>
      </c>
      <c r="N921" s="10">
        <v>9.6043137254901961E-2</v>
      </c>
      <c r="O921" s="201">
        <f t="shared" si="115"/>
        <v>9.6043137254901961E-2</v>
      </c>
      <c r="P921" s="10">
        <f t="shared" si="112"/>
        <v>1.6568388631372548</v>
      </c>
      <c r="Q921" s="11">
        <f t="shared" si="114"/>
        <v>1.410075628201919E-2</v>
      </c>
    </row>
    <row r="922" spans="1:17">
      <c r="A922" s="9">
        <f t="shared" si="116"/>
        <v>147</v>
      </c>
      <c r="B922" s="8" t="s">
        <v>970</v>
      </c>
      <c r="C922" s="8">
        <f>димвенканали!C922</f>
        <v>97.5</v>
      </c>
      <c r="D922" s="8">
        <f>димвенканали!D922</f>
        <v>0</v>
      </c>
      <c r="E922" s="8">
        <f>димвенканали!E922</f>
        <v>0</v>
      </c>
      <c r="F922" s="8">
        <f>димвенканали!F922</f>
        <v>97.5</v>
      </c>
      <c r="G922" s="8"/>
      <c r="H922" s="8"/>
      <c r="I922" s="8">
        <v>2</v>
      </c>
      <c r="J922" s="11">
        <v>3.9215686274509802E-4</v>
      </c>
      <c r="K922" s="18">
        <f t="shared" si="113"/>
        <v>0.88985490196078432</v>
      </c>
      <c r="L922" s="10">
        <f t="shared" si="111"/>
        <v>0.3271996474509804</v>
      </c>
      <c r="M922" s="10">
        <v>0.34374117647058822</v>
      </c>
      <c r="N922" s="10">
        <v>9.6043137254901961E-2</v>
      </c>
      <c r="O922" s="201">
        <f t="shared" si="115"/>
        <v>9.6043137254901961E-2</v>
      </c>
      <c r="P922" s="10">
        <f t="shared" si="112"/>
        <v>1.6568388631372548</v>
      </c>
      <c r="Q922" s="11">
        <f t="shared" si="114"/>
        <v>1.6993219109100049E-2</v>
      </c>
    </row>
    <row r="923" spans="1:17">
      <c r="A923" s="9">
        <f t="shared" si="116"/>
        <v>148</v>
      </c>
      <c r="B923" s="8" t="s">
        <v>971</v>
      </c>
      <c r="C923" s="8">
        <f>димвенканали!C923</f>
        <v>61.3</v>
      </c>
      <c r="D923" s="8">
        <f>димвенканали!D923</f>
        <v>0</v>
      </c>
      <c r="E923" s="8">
        <f>димвенканали!E923</f>
        <v>0</v>
      </c>
      <c r="F923" s="8">
        <f>димвенканали!F923</f>
        <v>61.3</v>
      </c>
      <c r="G923" s="8"/>
      <c r="H923" s="8"/>
      <c r="I923" s="8">
        <v>1</v>
      </c>
      <c r="J923" s="11">
        <v>1.9607843137254901E-4</v>
      </c>
      <c r="K923" s="18">
        <f t="shared" si="113"/>
        <v>0.44492745098039216</v>
      </c>
      <c r="L923" s="10">
        <f t="shared" si="111"/>
        <v>0.1635998237254902</v>
      </c>
      <c r="M923" s="10">
        <v>0.17187058823529411</v>
      </c>
      <c r="N923" s="10">
        <v>4.8021568627450981E-2</v>
      </c>
      <c r="O923" s="201">
        <f t="shared" si="115"/>
        <v>4.8021568627450981E-2</v>
      </c>
      <c r="P923" s="10">
        <f t="shared" si="112"/>
        <v>0.82841943156862741</v>
      </c>
      <c r="Q923" s="11">
        <f t="shared" si="114"/>
        <v>1.351418322297924E-2</v>
      </c>
    </row>
    <row r="924" spans="1:17">
      <c r="A924" s="9">
        <f t="shared" si="116"/>
        <v>149</v>
      </c>
      <c r="B924" s="8" t="s">
        <v>972</v>
      </c>
      <c r="C924" s="8">
        <f>димвенканали!C924</f>
        <v>51.3</v>
      </c>
      <c r="D924" s="8">
        <f>димвенканали!D924</f>
        <v>0</v>
      </c>
      <c r="E924" s="8">
        <f>димвенканали!E924</f>
        <v>0</v>
      </c>
      <c r="F924" s="8">
        <f>димвенканали!F924</f>
        <v>51.3</v>
      </c>
      <c r="G924" s="8"/>
      <c r="H924" s="8"/>
      <c r="I924" s="8">
        <v>2</v>
      </c>
      <c r="J924" s="11">
        <v>3.9215686274509802E-4</v>
      </c>
      <c r="K924" s="18">
        <f t="shared" si="113"/>
        <v>0.88985490196078432</v>
      </c>
      <c r="L924" s="10">
        <f t="shared" si="111"/>
        <v>0.3271996474509804</v>
      </c>
      <c r="M924" s="10">
        <v>0.34374117647058822</v>
      </c>
      <c r="N924" s="10">
        <v>9.6043137254901961E-2</v>
      </c>
      <c r="O924" s="201">
        <f t="shared" si="115"/>
        <v>9.6043137254901961E-2</v>
      </c>
      <c r="P924" s="10">
        <f t="shared" si="112"/>
        <v>1.6568388631372548</v>
      </c>
      <c r="Q924" s="11">
        <f t="shared" si="114"/>
        <v>3.2297053862324655E-2</v>
      </c>
    </row>
    <row r="925" spans="1:17">
      <c r="A925" s="9">
        <f t="shared" si="116"/>
        <v>150</v>
      </c>
      <c r="B925" s="8" t="s">
        <v>973</v>
      </c>
      <c r="C925" s="8">
        <f>димвенканали!C925</f>
        <v>34.299999999999997</v>
      </c>
      <c r="D925" s="8">
        <f>димвенканали!D925</f>
        <v>0</v>
      </c>
      <c r="E925" s="8">
        <f>димвенканали!E925</f>
        <v>0</v>
      </c>
      <c r="F925" s="8">
        <f>димвенканали!F925</f>
        <v>34.299999999999997</v>
      </c>
      <c r="G925" s="8"/>
      <c r="H925" s="8"/>
      <c r="I925" s="8">
        <v>1</v>
      </c>
      <c r="J925" s="11">
        <v>1.9607843137254901E-4</v>
      </c>
      <c r="K925" s="18">
        <f t="shared" si="113"/>
        <v>0.44492745098039216</v>
      </c>
      <c r="L925" s="10">
        <f t="shared" si="111"/>
        <v>0.1635998237254902</v>
      </c>
      <c r="M925" s="10">
        <v>0.17187058823529411</v>
      </c>
      <c r="N925" s="10">
        <v>4.8021568627450981E-2</v>
      </c>
      <c r="O925" s="201">
        <f t="shared" si="115"/>
        <v>4.8021568627450981E-2</v>
      </c>
      <c r="P925" s="10">
        <f t="shared" si="112"/>
        <v>0.82841943156862741</v>
      </c>
      <c r="Q925" s="11">
        <f t="shared" si="114"/>
        <v>2.4152170016578059E-2</v>
      </c>
    </row>
    <row r="926" spans="1:17">
      <c r="A926" s="9">
        <f t="shared" si="116"/>
        <v>151</v>
      </c>
      <c r="B926" s="8" t="s">
        <v>974</v>
      </c>
      <c r="C926" s="8">
        <f>димвенканали!C926</f>
        <v>20.6</v>
      </c>
      <c r="D926" s="8">
        <f>димвенканали!D926</f>
        <v>0</v>
      </c>
      <c r="E926" s="8">
        <f>димвенканали!E926</f>
        <v>0</v>
      </c>
      <c r="F926" s="8">
        <f>димвенканали!F926</f>
        <v>20.6</v>
      </c>
      <c r="G926" s="8"/>
      <c r="H926" s="8"/>
      <c r="I926" s="8">
        <v>1</v>
      </c>
      <c r="J926" s="11">
        <v>1.9607843137254901E-4</v>
      </c>
      <c r="K926" s="18">
        <f t="shared" si="113"/>
        <v>0.44492745098039216</v>
      </c>
      <c r="L926" s="10">
        <f t="shared" si="111"/>
        <v>0.1635998237254902</v>
      </c>
      <c r="M926" s="10">
        <v>0.17187058823529411</v>
      </c>
      <c r="N926" s="10">
        <v>4.8021568627450981E-2</v>
      </c>
      <c r="O926" s="201">
        <f t="shared" si="115"/>
        <v>4.8021568627450981E-2</v>
      </c>
      <c r="P926" s="10">
        <f t="shared" si="112"/>
        <v>0.82841943156862741</v>
      </c>
      <c r="Q926" s="11">
        <f t="shared" si="114"/>
        <v>4.0214535513040162E-2</v>
      </c>
    </row>
    <row r="927" spans="1:17">
      <c r="A927" s="9">
        <f t="shared" si="116"/>
        <v>152</v>
      </c>
      <c r="B927" s="8" t="s">
        <v>975</v>
      </c>
      <c r="C927" s="8">
        <f>димвенканали!C927</f>
        <v>103.2</v>
      </c>
      <c r="D927" s="8">
        <f>димвенканали!D927</f>
        <v>0</v>
      </c>
      <c r="E927" s="8">
        <f>димвенканали!E927</f>
        <v>0</v>
      </c>
      <c r="F927" s="8">
        <f>димвенканали!F927</f>
        <v>103.2</v>
      </c>
      <c r="G927" s="8"/>
      <c r="H927" s="8"/>
      <c r="I927" s="8">
        <v>4</v>
      </c>
      <c r="J927" s="11">
        <v>7.8431372549019605E-4</v>
      </c>
      <c r="K927" s="18">
        <f t="shared" si="113"/>
        <v>1.7797098039215686</v>
      </c>
      <c r="L927" s="10">
        <f t="shared" si="111"/>
        <v>0.6543992949019608</v>
      </c>
      <c r="M927" s="10">
        <v>0.68748235294117643</v>
      </c>
      <c r="N927" s="10">
        <v>0.19208627450980392</v>
      </c>
      <c r="O927" s="201">
        <f t="shared" si="115"/>
        <v>0.19208627450980392</v>
      </c>
      <c r="P927" s="10">
        <f t="shared" si="112"/>
        <v>3.3136777262745096</v>
      </c>
      <c r="Q927" s="11">
        <f t="shared" si="114"/>
        <v>3.2109280293357648E-2</v>
      </c>
    </row>
    <row r="928" spans="1:17">
      <c r="A928" s="9">
        <f t="shared" si="116"/>
        <v>153</v>
      </c>
      <c r="B928" s="8" t="s">
        <v>976</v>
      </c>
      <c r="C928" s="8">
        <f>димвенканали!C928</f>
        <v>189.3</v>
      </c>
      <c r="D928" s="8">
        <f>димвенканали!D928</f>
        <v>0</v>
      </c>
      <c r="E928" s="8">
        <f>димвенканали!E928</f>
        <v>0</v>
      </c>
      <c r="F928" s="8">
        <f>димвенканали!F928</f>
        <v>189.3</v>
      </c>
      <c r="G928" s="8"/>
      <c r="H928" s="8"/>
      <c r="I928" s="8">
        <v>6</v>
      </c>
      <c r="J928" s="11">
        <v>1.176470588235294E-3</v>
      </c>
      <c r="K928" s="18">
        <f t="shared" si="113"/>
        <v>2.6695647058823528</v>
      </c>
      <c r="L928" s="10">
        <f t="shared" si="111"/>
        <v>0.98159894235294121</v>
      </c>
      <c r="M928" s="10">
        <v>1.0312235294117647</v>
      </c>
      <c r="N928" s="10">
        <v>0.28812941176470586</v>
      </c>
      <c r="O928" s="201">
        <f t="shared" si="115"/>
        <v>0.28812941176470586</v>
      </c>
      <c r="P928" s="10">
        <f t="shared" si="112"/>
        <v>4.9705165894117647</v>
      </c>
      <c r="Q928" s="11">
        <f t="shared" si="114"/>
        <v>2.6257351238308316E-2</v>
      </c>
    </row>
    <row r="929" spans="1:17">
      <c r="A929" s="9">
        <f t="shared" si="116"/>
        <v>154</v>
      </c>
      <c r="B929" s="8" t="s">
        <v>977</v>
      </c>
      <c r="C929" s="8">
        <f>димвенканали!C929</f>
        <v>95.8</v>
      </c>
      <c r="D929" s="8">
        <f>димвенканали!D929</f>
        <v>0</v>
      </c>
      <c r="E929" s="8">
        <f>димвенканали!E929</f>
        <v>0</v>
      </c>
      <c r="F929" s="8">
        <f>димвенканали!F929</f>
        <v>95.8</v>
      </c>
      <c r="G929" s="8"/>
      <c r="H929" s="8"/>
      <c r="I929" s="8">
        <v>3</v>
      </c>
      <c r="J929" s="11">
        <v>5.8823529411764701E-4</v>
      </c>
      <c r="K929" s="18">
        <f t="shared" si="113"/>
        <v>1.3347823529411764</v>
      </c>
      <c r="L929" s="10">
        <f t="shared" si="111"/>
        <v>0.4907994711764706</v>
      </c>
      <c r="M929" s="10">
        <v>0.51561176470588233</v>
      </c>
      <c r="N929" s="10">
        <v>0.14406470588235293</v>
      </c>
      <c r="O929" s="201">
        <f t="shared" si="115"/>
        <v>0.14406470588235293</v>
      </c>
      <c r="P929" s="10">
        <f t="shared" si="112"/>
        <v>2.4852582947058823</v>
      </c>
      <c r="Q929" s="11">
        <f t="shared" si="114"/>
        <v>2.5942153389414222E-2</v>
      </c>
    </row>
    <row r="930" spans="1:17">
      <c r="A930" s="9">
        <f t="shared" si="116"/>
        <v>155</v>
      </c>
      <c r="B930" s="8" t="s">
        <v>978</v>
      </c>
      <c r="C930" s="8">
        <f>димвенканали!C930</f>
        <v>57.5</v>
      </c>
      <c r="D930" s="8">
        <f>димвенканали!D930</f>
        <v>0</v>
      </c>
      <c r="E930" s="8">
        <f>димвенканали!E930</f>
        <v>0</v>
      </c>
      <c r="F930" s="8">
        <f>димвенканали!F930</f>
        <v>57.5</v>
      </c>
      <c r="G930" s="8"/>
      <c r="H930" s="8"/>
      <c r="I930" s="8">
        <v>1</v>
      </c>
      <c r="J930" s="11">
        <v>1.9607843137254901E-4</v>
      </c>
      <c r="K930" s="18">
        <f t="shared" si="113"/>
        <v>0.44492745098039216</v>
      </c>
      <c r="L930" s="10">
        <f t="shared" si="111"/>
        <v>0.1635998237254902</v>
      </c>
      <c r="M930" s="10">
        <v>0.17187058823529411</v>
      </c>
      <c r="N930" s="10">
        <v>4.8021568627450981E-2</v>
      </c>
      <c r="O930" s="201">
        <f t="shared" si="115"/>
        <v>4.8021568627450981E-2</v>
      </c>
      <c r="P930" s="10">
        <f t="shared" si="112"/>
        <v>0.82841943156862741</v>
      </c>
      <c r="Q930" s="11">
        <f t="shared" si="114"/>
        <v>1.4407294462063085E-2</v>
      </c>
    </row>
    <row r="931" spans="1:17">
      <c r="A931" s="9">
        <f t="shared" si="116"/>
        <v>156</v>
      </c>
      <c r="B931" s="8" t="s">
        <v>979</v>
      </c>
      <c r="C931" s="8">
        <f>димвенканали!C931</f>
        <v>51.1</v>
      </c>
      <c r="D931" s="8">
        <f>димвенканали!D931</f>
        <v>0</v>
      </c>
      <c r="E931" s="8">
        <f>димвенканали!E931</f>
        <v>0</v>
      </c>
      <c r="F931" s="8">
        <f>димвенканали!F931</f>
        <v>51.1</v>
      </c>
      <c r="G931" s="8"/>
      <c r="H931" s="8"/>
      <c r="I931" s="8">
        <v>1</v>
      </c>
      <c r="J931" s="11">
        <v>1.9607843137254901E-4</v>
      </c>
      <c r="K931" s="18">
        <f t="shared" si="113"/>
        <v>0.44492745098039216</v>
      </c>
      <c r="L931" s="10">
        <f t="shared" si="111"/>
        <v>0.1635998237254902</v>
      </c>
      <c r="M931" s="10">
        <v>0.17187058823529411</v>
      </c>
      <c r="N931" s="10">
        <v>4.8021568627450981E-2</v>
      </c>
      <c r="O931" s="201">
        <f t="shared" si="115"/>
        <v>4.8021568627450981E-2</v>
      </c>
      <c r="P931" s="10">
        <f t="shared" si="112"/>
        <v>0.82841943156862741</v>
      </c>
      <c r="Q931" s="11">
        <f t="shared" si="114"/>
        <v>1.6211730559072941E-2</v>
      </c>
    </row>
    <row r="932" spans="1:17">
      <c r="A932" s="9">
        <f t="shared" si="116"/>
        <v>157</v>
      </c>
      <c r="B932" s="8" t="s">
        <v>980</v>
      </c>
      <c r="C932" s="8">
        <f>димвенканали!C932</f>
        <v>88.4</v>
      </c>
      <c r="D932" s="8">
        <f>димвенканали!D932</f>
        <v>0</v>
      </c>
      <c r="E932" s="8">
        <f>димвенканали!E932</f>
        <v>0</v>
      </c>
      <c r="F932" s="8">
        <f>димвенканали!F932</f>
        <v>88.4</v>
      </c>
      <c r="G932" s="8"/>
      <c r="H932" s="8"/>
      <c r="I932" s="8">
        <v>3</v>
      </c>
      <c r="J932" s="11">
        <v>5.8823529411764701E-4</v>
      </c>
      <c r="K932" s="18">
        <f t="shared" si="113"/>
        <v>1.3347823529411764</v>
      </c>
      <c r="L932" s="10">
        <f t="shared" si="111"/>
        <v>0.4907994711764706</v>
      </c>
      <c r="M932" s="10">
        <v>0.51561176470588233</v>
      </c>
      <c r="N932" s="10">
        <v>0.14406470588235293</v>
      </c>
      <c r="O932" s="201">
        <f t="shared" si="115"/>
        <v>0.14406470588235293</v>
      </c>
      <c r="P932" s="10">
        <f t="shared" si="112"/>
        <v>2.4852582947058823</v>
      </c>
      <c r="Q932" s="11">
        <f t="shared" si="114"/>
        <v>2.8113781614319933E-2</v>
      </c>
    </row>
    <row r="933" spans="1:17">
      <c r="A933" s="9">
        <f t="shared" si="116"/>
        <v>158</v>
      </c>
      <c r="B933" s="8" t="s">
        <v>981</v>
      </c>
      <c r="C933" s="8">
        <f>димвенканали!C933</f>
        <v>106.3</v>
      </c>
      <c r="D933" s="8">
        <f>димвенканали!D933</f>
        <v>0</v>
      </c>
      <c r="E933" s="8">
        <f>димвенканали!E933</f>
        <v>0</v>
      </c>
      <c r="F933" s="8">
        <f>димвенканали!F933</f>
        <v>106.3</v>
      </c>
      <c r="G933" s="8"/>
      <c r="H933" s="8"/>
      <c r="I933" s="8">
        <v>3</v>
      </c>
      <c r="J933" s="11">
        <v>5.8823529411764701E-4</v>
      </c>
      <c r="K933" s="18">
        <f t="shared" si="113"/>
        <v>1.3347823529411764</v>
      </c>
      <c r="L933" s="10">
        <f t="shared" si="111"/>
        <v>0.4907994711764706</v>
      </c>
      <c r="M933" s="10">
        <v>0.51561176470588233</v>
      </c>
      <c r="N933" s="10">
        <v>0.14406470588235293</v>
      </c>
      <c r="O933" s="201">
        <f t="shared" si="115"/>
        <v>0.14406470588235293</v>
      </c>
      <c r="P933" s="10">
        <f t="shared" si="112"/>
        <v>2.4852582947058823</v>
      </c>
      <c r="Q933" s="11">
        <f t="shared" si="114"/>
        <v>2.3379664108239721E-2</v>
      </c>
    </row>
    <row r="934" spans="1:17">
      <c r="A934" s="9">
        <f t="shared" si="116"/>
        <v>159</v>
      </c>
      <c r="B934" s="8" t="s">
        <v>982</v>
      </c>
      <c r="C934" s="8">
        <f>димвенканали!C934</f>
        <v>81.489999999999995</v>
      </c>
      <c r="D934" s="8">
        <f>димвенканали!D934</f>
        <v>0</v>
      </c>
      <c r="E934" s="8">
        <f>димвенканали!E934</f>
        <v>0</v>
      </c>
      <c r="F934" s="8">
        <f>димвенканали!F934</f>
        <v>81.489999999999995</v>
      </c>
      <c r="G934" s="8"/>
      <c r="H934" s="8"/>
      <c r="I934" s="8">
        <v>3</v>
      </c>
      <c r="J934" s="11">
        <v>5.8823529411764701E-4</v>
      </c>
      <c r="K934" s="18">
        <f t="shared" si="113"/>
        <v>1.3347823529411764</v>
      </c>
      <c r="L934" s="10">
        <f t="shared" si="111"/>
        <v>0.4907994711764706</v>
      </c>
      <c r="M934" s="10">
        <v>0.51561176470588233</v>
      </c>
      <c r="N934" s="10">
        <v>0.14406470588235293</v>
      </c>
      <c r="O934" s="201">
        <f t="shared" si="115"/>
        <v>0.14406470588235293</v>
      </c>
      <c r="P934" s="10">
        <f t="shared" si="112"/>
        <v>2.4852582947058823</v>
      </c>
      <c r="Q934" s="11">
        <f t="shared" si="114"/>
        <v>3.0497708856373575E-2</v>
      </c>
    </row>
    <row r="935" spans="1:17">
      <c r="A935" s="9">
        <f t="shared" si="116"/>
        <v>160</v>
      </c>
      <c r="B935" s="8" t="s">
        <v>983</v>
      </c>
      <c r="C935" s="8">
        <f>димвенканали!C935</f>
        <v>153.19999999999999</v>
      </c>
      <c r="D935" s="8">
        <f>димвенканали!D935</f>
        <v>0</v>
      </c>
      <c r="E935" s="8">
        <f>димвенканали!E935</f>
        <v>0</v>
      </c>
      <c r="F935" s="8">
        <f>димвенканали!F935</f>
        <v>153.19999999999999</v>
      </c>
      <c r="G935" s="8"/>
      <c r="H935" s="8"/>
      <c r="I935" s="8">
        <v>6</v>
      </c>
      <c r="J935" s="11">
        <v>1.176470588235294E-3</v>
      </c>
      <c r="K935" s="18">
        <f t="shared" si="113"/>
        <v>2.6695647058823528</v>
      </c>
      <c r="L935" s="10">
        <f t="shared" ref="L935:L955" si="117">K935*0.3677</f>
        <v>0.98159894235294121</v>
      </c>
      <c r="M935" s="10">
        <v>1.0312235294117647</v>
      </c>
      <c r="N935" s="10">
        <v>0.28812941176470586</v>
      </c>
      <c r="O935" s="201">
        <f t="shared" si="115"/>
        <v>0.28812941176470586</v>
      </c>
      <c r="P935" s="10">
        <f t="shared" ref="P935:P955" si="118">K935+L935+M935+O935</f>
        <v>4.9705165894117647</v>
      </c>
      <c r="Q935" s="11">
        <f t="shared" si="114"/>
        <v>3.244462525725695E-2</v>
      </c>
    </row>
    <row r="936" spans="1:17">
      <c r="A936" s="9">
        <f t="shared" si="116"/>
        <v>161</v>
      </c>
      <c r="B936" s="8" t="s">
        <v>984</v>
      </c>
      <c r="C936" s="8">
        <f>димвенканали!C936</f>
        <v>130.4</v>
      </c>
      <c r="D936" s="8">
        <f>димвенканали!D936</f>
        <v>0</v>
      </c>
      <c r="E936" s="8">
        <f>димвенканали!E936</f>
        <v>0</v>
      </c>
      <c r="F936" s="8">
        <f>димвенканали!F936</f>
        <v>130.4</v>
      </c>
      <c r="G936" s="8"/>
      <c r="H936" s="8"/>
      <c r="I936" s="8">
        <v>4</v>
      </c>
      <c r="J936" s="11">
        <v>7.8431372549019605E-4</v>
      </c>
      <c r="K936" s="18">
        <f t="shared" si="113"/>
        <v>1.7797098039215686</v>
      </c>
      <c r="L936" s="10">
        <f t="shared" si="117"/>
        <v>0.6543992949019608</v>
      </c>
      <c r="M936" s="10">
        <v>0.68748235294117643</v>
      </c>
      <c r="N936" s="10">
        <v>0.19208627450980392</v>
      </c>
      <c r="O936" s="201">
        <f t="shared" si="115"/>
        <v>0.19208627450980392</v>
      </c>
      <c r="P936" s="10">
        <f t="shared" si="118"/>
        <v>3.3136777262745096</v>
      </c>
      <c r="Q936" s="11">
        <f t="shared" si="114"/>
        <v>2.5411639005172619E-2</v>
      </c>
    </row>
    <row r="937" spans="1:17">
      <c r="A937" s="9">
        <f t="shared" si="116"/>
        <v>162</v>
      </c>
      <c r="B937" s="8" t="s">
        <v>985</v>
      </c>
      <c r="C937" s="8">
        <f>димвенканали!C937</f>
        <v>5265.83</v>
      </c>
      <c r="D937" s="8">
        <f>димвенканали!D937</f>
        <v>0</v>
      </c>
      <c r="E937" s="8">
        <f>димвенканали!E937</f>
        <v>1489.9</v>
      </c>
      <c r="F937" s="8">
        <f>димвенканали!F937</f>
        <v>6755.73</v>
      </c>
      <c r="G937" s="8"/>
      <c r="H937" s="8"/>
      <c r="I937" s="8">
        <v>96</v>
      </c>
      <c r="J937" s="11">
        <v>1.8823529411764704E-2</v>
      </c>
      <c r="K937" s="18">
        <f t="shared" si="113"/>
        <v>42.713035294117645</v>
      </c>
      <c r="L937" s="10">
        <f t="shared" si="117"/>
        <v>15.705583077647059</v>
      </c>
      <c r="M937" s="10">
        <v>16.499576470588234</v>
      </c>
      <c r="N937" s="10">
        <v>4.6100705882352937</v>
      </c>
      <c r="O937" s="201">
        <f t="shared" si="115"/>
        <v>4.6100705882352937</v>
      </c>
      <c r="P937" s="10">
        <f t="shared" si="118"/>
        <v>79.528265430588235</v>
      </c>
      <c r="Q937" s="11">
        <f t="shared" si="114"/>
        <v>1.177197215261537E-2</v>
      </c>
    </row>
    <row r="938" spans="1:17">
      <c r="A938" s="9">
        <f t="shared" si="116"/>
        <v>163</v>
      </c>
      <c r="B938" s="8" t="s">
        <v>986</v>
      </c>
      <c r="C938" s="8">
        <f>димвенканали!C938</f>
        <v>3884.83</v>
      </c>
      <c r="D938" s="8">
        <f>димвенканали!D938</f>
        <v>0</v>
      </c>
      <c r="E938" s="8">
        <f>димвенканали!E938</f>
        <v>230.5</v>
      </c>
      <c r="F938" s="8">
        <f>димвенканали!F938</f>
        <v>4115.33</v>
      </c>
      <c r="G938" s="8"/>
      <c r="H938" s="8"/>
      <c r="I938" s="8">
        <v>65</v>
      </c>
      <c r="J938" s="11">
        <v>1.2745098039215686E-2</v>
      </c>
      <c r="K938" s="18">
        <f t="shared" si="113"/>
        <v>28.920284313725492</v>
      </c>
      <c r="L938" s="10">
        <f t="shared" si="117"/>
        <v>10.633988542156864</v>
      </c>
      <c r="M938" s="10">
        <v>11.171588235294116</v>
      </c>
      <c r="N938" s="10">
        <v>3.1214019607843135</v>
      </c>
      <c r="O938" s="201">
        <f t="shared" si="115"/>
        <v>3.1214019607843135</v>
      </c>
      <c r="P938" s="10">
        <f t="shared" si="118"/>
        <v>53.847263051960788</v>
      </c>
      <c r="Q938" s="11">
        <f t="shared" si="114"/>
        <v>1.3084555321677918E-2</v>
      </c>
    </row>
    <row r="939" spans="1:17">
      <c r="A939" s="9">
        <f t="shared" si="116"/>
        <v>164</v>
      </c>
      <c r="B939" s="8" t="s">
        <v>987</v>
      </c>
      <c r="C939" s="8">
        <f>димвенканали!C939</f>
        <v>4215.83</v>
      </c>
      <c r="D939" s="8">
        <f>димвенканали!D939</f>
        <v>0</v>
      </c>
      <c r="E939" s="8">
        <f>димвенканали!E939</f>
        <v>0</v>
      </c>
      <c r="F939" s="8">
        <f>димвенканали!F939</f>
        <v>4215.83</v>
      </c>
      <c r="G939" s="8"/>
      <c r="H939" s="8"/>
      <c r="I939" s="8">
        <v>84</v>
      </c>
      <c r="J939" s="11">
        <v>1.6470588235294115E-2</v>
      </c>
      <c r="K939" s="18">
        <f t="shared" si="113"/>
        <v>37.373905882352936</v>
      </c>
      <c r="L939" s="10">
        <f t="shared" si="117"/>
        <v>13.742385192941176</v>
      </c>
      <c r="M939" s="10">
        <v>14.437129411764703</v>
      </c>
      <c r="N939" s="10">
        <v>4.0338117647058818</v>
      </c>
      <c r="O939" s="201">
        <f t="shared" si="115"/>
        <v>4.0338117647058818</v>
      </c>
      <c r="P939" s="10">
        <f t="shared" si="118"/>
        <v>69.587232251764704</v>
      </c>
      <c r="Q939" s="11">
        <f t="shared" si="114"/>
        <v>1.650617606776476E-2</v>
      </c>
    </row>
    <row r="940" spans="1:17">
      <c r="A940" s="9">
        <f t="shared" si="116"/>
        <v>165</v>
      </c>
      <c r="B940" s="8" t="s">
        <v>988</v>
      </c>
      <c r="C940" s="8">
        <f>димвенканали!C940</f>
        <v>4235.75</v>
      </c>
      <c r="D940" s="8">
        <f>димвенканали!D940</f>
        <v>0</v>
      </c>
      <c r="E940" s="8">
        <f>димвенканали!E940</f>
        <v>0</v>
      </c>
      <c r="F940" s="8">
        <f>димвенканали!F940</f>
        <v>4235.75</v>
      </c>
      <c r="G940" s="8"/>
      <c r="H940" s="8"/>
      <c r="I940" s="8">
        <v>84</v>
      </c>
      <c r="J940" s="11">
        <v>1.6470588235294115E-2</v>
      </c>
      <c r="K940" s="18">
        <f t="shared" si="113"/>
        <v>37.373905882352936</v>
      </c>
      <c r="L940" s="10">
        <f t="shared" si="117"/>
        <v>13.742385192941176</v>
      </c>
      <c r="M940" s="10">
        <v>14.437129411764703</v>
      </c>
      <c r="N940" s="10">
        <v>4.0338117647058818</v>
      </c>
      <c r="O940" s="201">
        <f t="shared" si="115"/>
        <v>4.0338117647058818</v>
      </c>
      <c r="P940" s="10">
        <f t="shared" si="118"/>
        <v>69.587232251764704</v>
      </c>
      <c r="Q940" s="11">
        <f t="shared" si="114"/>
        <v>1.6428550375202668E-2</v>
      </c>
    </row>
    <row r="941" spans="1:17">
      <c r="A941" s="9">
        <f t="shared" si="116"/>
        <v>166</v>
      </c>
      <c r="B941" s="8" t="s">
        <v>989</v>
      </c>
      <c r="C941" s="8">
        <f>димвенканали!C941</f>
        <v>4215</v>
      </c>
      <c r="D941" s="8">
        <f>димвенканали!D941</f>
        <v>0</v>
      </c>
      <c r="E941" s="8">
        <f>димвенканали!E941</f>
        <v>0</v>
      </c>
      <c r="F941" s="8">
        <f>димвенканали!F941</f>
        <v>4215</v>
      </c>
      <c r="G941" s="8"/>
      <c r="H941" s="8"/>
      <c r="I941" s="8">
        <v>84</v>
      </c>
      <c r="J941" s="11">
        <v>1.6470588235294115E-2</v>
      </c>
      <c r="K941" s="18">
        <f t="shared" si="113"/>
        <v>37.373905882352936</v>
      </c>
      <c r="L941" s="10">
        <f t="shared" si="117"/>
        <v>13.742385192941176</v>
      </c>
      <c r="M941" s="10">
        <v>14.437129411764703</v>
      </c>
      <c r="N941" s="10">
        <v>4.0338117647058818</v>
      </c>
      <c r="O941" s="201">
        <f t="shared" si="115"/>
        <v>4.0338117647058818</v>
      </c>
      <c r="P941" s="10">
        <f t="shared" si="118"/>
        <v>69.587232251764704</v>
      </c>
      <c r="Q941" s="11">
        <f t="shared" si="114"/>
        <v>1.6509426394250227E-2</v>
      </c>
    </row>
    <row r="942" spans="1:17">
      <c r="A942" s="9">
        <f t="shared" si="116"/>
        <v>167</v>
      </c>
      <c r="B942" s="8" t="s">
        <v>990</v>
      </c>
      <c r="C942" s="8">
        <f>димвенканали!C942</f>
        <v>4962.2</v>
      </c>
      <c r="D942" s="8">
        <f>димвенканали!D942</f>
        <v>0</v>
      </c>
      <c r="E942" s="8">
        <f>димвенканали!E942</f>
        <v>0</v>
      </c>
      <c r="F942" s="8">
        <f>димвенканали!F942</f>
        <v>4962.2</v>
      </c>
      <c r="G942" s="8"/>
      <c r="H942" s="8"/>
      <c r="I942" s="8">
        <v>90</v>
      </c>
      <c r="J942" s="11">
        <v>1.7647058823529412E-2</v>
      </c>
      <c r="K942" s="18">
        <f t="shared" si="113"/>
        <v>40.043470588235294</v>
      </c>
      <c r="L942" s="10">
        <f t="shared" si="117"/>
        <v>14.723984135294119</v>
      </c>
      <c r="M942" s="10">
        <v>15.46835294117647</v>
      </c>
      <c r="N942" s="10">
        <v>4.3219411764705882</v>
      </c>
      <c r="O942" s="201">
        <f t="shared" si="115"/>
        <v>4.3219411764705882</v>
      </c>
      <c r="P942" s="10">
        <f t="shared" si="118"/>
        <v>74.557748841176462</v>
      </c>
      <c r="Q942" s="11">
        <f t="shared" si="114"/>
        <v>1.5025139825314672E-2</v>
      </c>
    </row>
    <row r="943" spans="1:17">
      <c r="A943" s="9">
        <f t="shared" si="116"/>
        <v>168</v>
      </c>
      <c r="B943" s="8" t="s">
        <v>991</v>
      </c>
      <c r="C943" s="8">
        <f>димвенканали!C943</f>
        <v>3826.09</v>
      </c>
      <c r="D943" s="8">
        <f>димвенканали!D943</f>
        <v>0</v>
      </c>
      <c r="E943" s="8">
        <f>димвенканали!E943</f>
        <v>0</v>
      </c>
      <c r="F943" s="8">
        <f>димвенканали!F943</f>
        <v>3826.09</v>
      </c>
      <c r="G943" s="8"/>
      <c r="H943" s="8"/>
      <c r="I943" s="8">
        <v>65</v>
      </c>
      <c r="J943" s="11">
        <v>1.2745098039215686E-2</v>
      </c>
      <c r="K943" s="18">
        <f t="shared" si="113"/>
        <v>28.920284313725492</v>
      </c>
      <c r="L943" s="10">
        <f t="shared" si="117"/>
        <v>10.633988542156864</v>
      </c>
      <c r="M943" s="10">
        <v>11.171588235294116</v>
      </c>
      <c r="N943" s="10">
        <v>3.1214019607843135</v>
      </c>
      <c r="O943" s="201">
        <f t="shared" si="115"/>
        <v>3.1214019607843135</v>
      </c>
      <c r="P943" s="10">
        <f t="shared" si="118"/>
        <v>53.847263051960788</v>
      </c>
      <c r="Q943" s="11">
        <f t="shared" si="114"/>
        <v>1.4073705284496911E-2</v>
      </c>
    </row>
    <row r="944" spans="1:17">
      <c r="A944" s="9">
        <f t="shared" si="116"/>
        <v>169</v>
      </c>
      <c r="B944" s="8" t="s">
        <v>992</v>
      </c>
      <c r="C944" s="8">
        <f>димвенканали!C944</f>
        <v>3985.25</v>
      </c>
      <c r="D944" s="8">
        <f>димвенканали!D944</f>
        <v>0</v>
      </c>
      <c r="E944" s="8">
        <f>димвенканали!E944</f>
        <v>0</v>
      </c>
      <c r="F944" s="8">
        <f>димвенканали!F944</f>
        <v>3985.25</v>
      </c>
      <c r="G944" s="8"/>
      <c r="H944" s="8"/>
      <c r="I944" s="8">
        <v>72</v>
      </c>
      <c r="J944" s="11">
        <v>1.4117647058823528E-2</v>
      </c>
      <c r="K944" s="18">
        <f t="shared" si="113"/>
        <v>32.034776470588234</v>
      </c>
      <c r="L944" s="10">
        <f t="shared" si="117"/>
        <v>11.779187308235295</v>
      </c>
      <c r="M944" s="10">
        <v>12.374682352941175</v>
      </c>
      <c r="N944" s="10">
        <v>3.4575529411764703</v>
      </c>
      <c r="O944" s="201">
        <f t="shared" si="115"/>
        <v>3.4575529411764703</v>
      </c>
      <c r="P944" s="10">
        <f t="shared" si="118"/>
        <v>59.646199072941172</v>
      </c>
      <c r="Q944" s="11">
        <f t="shared" si="114"/>
        <v>1.4966739620586205E-2</v>
      </c>
    </row>
    <row r="945" spans="1:17">
      <c r="A945" s="9">
        <f t="shared" si="116"/>
        <v>170</v>
      </c>
      <c r="B945" s="8" t="s">
        <v>993</v>
      </c>
      <c r="C945" s="8">
        <f>димвенканали!C945</f>
        <v>3992.96</v>
      </c>
      <c r="D945" s="8">
        <f>димвенканали!D945</f>
        <v>0</v>
      </c>
      <c r="E945" s="8">
        <f>димвенканали!E945</f>
        <v>0</v>
      </c>
      <c r="F945" s="8">
        <f>димвенканали!F945</f>
        <v>3992.96</v>
      </c>
      <c r="G945" s="8"/>
      <c r="H945" s="8"/>
      <c r="I945" s="8">
        <v>72</v>
      </c>
      <c r="J945" s="11">
        <v>1.4117647058823528E-2</v>
      </c>
      <c r="K945" s="18">
        <f t="shared" si="113"/>
        <v>32.034776470588234</v>
      </c>
      <c r="L945" s="10">
        <f t="shared" si="117"/>
        <v>11.779187308235295</v>
      </c>
      <c r="M945" s="10">
        <v>12.374682352941175</v>
      </c>
      <c r="N945" s="10">
        <v>3.4575529411764703</v>
      </c>
      <c r="O945" s="201">
        <f t="shared" si="115"/>
        <v>3.4575529411764703</v>
      </c>
      <c r="P945" s="10">
        <f t="shared" si="118"/>
        <v>59.646199072941172</v>
      </c>
      <c r="Q945" s="11">
        <f t="shared" si="114"/>
        <v>1.4937840367281709E-2</v>
      </c>
    </row>
    <row r="946" spans="1:17">
      <c r="A946" s="9">
        <f t="shared" si="116"/>
        <v>171</v>
      </c>
      <c r="B946" s="8" t="s">
        <v>994</v>
      </c>
      <c r="C946" s="8">
        <f>димвенканали!C946</f>
        <v>4337.99</v>
      </c>
      <c r="D946" s="8">
        <f>димвенканали!D946</f>
        <v>0</v>
      </c>
      <c r="E946" s="8">
        <f>димвенканали!E946</f>
        <v>0</v>
      </c>
      <c r="F946" s="8">
        <f>димвенканали!F946</f>
        <v>4337.99</v>
      </c>
      <c r="G946" s="8"/>
      <c r="H946" s="8"/>
      <c r="I946" s="8">
        <v>72</v>
      </c>
      <c r="J946" s="11">
        <v>1.4117647058823528E-2</v>
      </c>
      <c r="K946" s="18">
        <f t="shared" si="113"/>
        <v>32.034776470588234</v>
      </c>
      <c r="L946" s="10">
        <f t="shared" si="117"/>
        <v>11.779187308235295</v>
      </c>
      <c r="M946" s="10">
        <v>12.374682352941175</v>
      </c>
      <c r="N946" s="10">
        <v>3.4575529411764703</v>
      </c>
      <c r="O946" s="201">
        <f t="shared" si="115"/>
        <v>3.4575529411764703</v>
      </c>
      <c r="P946" s="10">
        <f t="shared" si="118"/>
        <v>59.646199072941172</v>
      </c>
      <c r="Q946" s="11">
        <f t="shared" si="114"/>
        <v>1.3749731805039011E-2</v>
      </c>
    </row>
    <row r="947" spans="1:17">
      <c r="A947" s="9">
        <f t="shared" si="116"/>
        <v>172</v>
      </c>
      <c r="B947" s="8" t="s">
        <v>995</v>
      </c>
      <c r="C947" s="8">
        <f>димвенканали!C947</f>
        <v>3093.3</v>
      </c>
      <c r="D947" s="8">
        <f>димвенканали!D947</f>
        <v>0</v>
      </c>
      <c r="E947" s="8">
        <f>димвенканали!E947</f>
        <v>0</v>
      </c>
      <c r="F947" s="8">
        <f>димвенканали!F947</f>
        <v>3093.3</v>
      </c>
      <c r="G947" s="8"/>
      <c r="H947" s="8"/>
      <c r="I947" s="8">
        <v>55</v>
      </c>
      <c r="J947" s="11">
        <v>1.0784313725490196E-2</v>
      </c>
      <c r="K947" s="18">
        <f t="shared" si="113"/>
        <v>24.471009803921568</v>
      </c>
      <c r="L947" s="10">
        <f t="shared" si="117"/>
        <v>8.9979903049019612</v>
      </c>
      <c r="M947" s="10">
        <v>9.4528823529411756</v>
      </c>
      <c r="N947" s="10">
        <v>2.641186274509804</v>
      </c>
      <c r="O947" s="201">
        <f t="shared" si="115"/>
        <v>2.641186274509804</v>
      </c>
      <c r="P947" s="10">
        <f t="shared" si="118"/>
        <v>45.563068736274509</v>
      </c>
      <c r="Q947" s="11">
        <f t="shared" si="114"/>
        <v>1.4729599048354348E-2</v>
      </c>
    </row>
    <row r="948" spans="1:17">
      <c r="A948" s="9">
        <f t="shared" si="116"/>
        <v>173</v>
      </c>
      <c r="B948" s="8" t="s">
        <v>996</v>
      </c>
      <c r="C948" s="8">
        <f>димвенканали!C948</f>
        <v>4114.87</v>
      </c>
      <c r="D948" s="8">
        <f>димвенканали!D948</f>
        <v>0</v>
      </c>
      <c r="E948" s="8">
        <f>димвенканали!E948</f>
        <v>0</v>
      </c>
      <c r="F948" s="8">
        <f>димвенканали!F948</f>
        <v>4114.87</v>
      </c>
      <c r="G948" s="8"/>
      <c r="H948" s="8"/>
      <c r="I948" s="8">
        <v>72</v>
      </c>
      <c r="J948" s="11">
        <v>1.4117647058823528E-2</v>
      </c>
      <c r="K948" s="18">
        <f t="shared" si="113"/>
        <v>32.034776470588234</v>
      </c>
      <c r="L948" s="10">
        <f t="shared" si="117"/>
        <v>11.779187308235295</v>
      </c>
      <c r="M948" s="10">
        <v>12.374682352941175</v>
      </c>
      <c r="N948" s="10">
        <v>3.4575529411764703</v>
      </c>
      <c r="O948" s="201">
        <f t="shared" si="115"/>
        <v>3.4575529411764703</v>
      </c>
      <c r="P948" s="10">
        <f t="shared" si="118"/>
        <v>59.646199072941172</v>
      </c>
      <c r="Q948" s="11">
        <f t="shared" si="114"/>
        <v>1.4495281521151622E-2</v>
      </c>
    </row>
    <row r="949" spans="1:17">
      <c r="A949" s="9">
        <f t="shared" si="116"/>
        <v>174</v>
      </c>
      <c r="B949" s="8" t="s">
        <v>997</v>
      </c>
      <c r="C949" s="8">
        <f>димвенканали!C949</f>
        <v>5499.38</v>
      </c>
      <c r="D949" s="8">
        <f>димвенканали!D949</f>
        <v>0</v>
      </c>
      <c r="E949" s="8">
        <f>димвенканали!E949</f>
        <v>0</v>
      </c>
      <c r="F949" s="8">
        <f>димвенканали!F949</f>
        <v>5499.38</v>
      </c>
      <c r="G949" s="8"/>
      <c r="H949" s="8"/>
      <c r="I949" s="8">
        <v>108</v>
      </c>
      <c r="J949" s="11">
        <v>2.1176470588235293E-2</v>
      </c>
      <c r="K949" s="18">
        <f t="shared" si="113"/>
        <v>48.052164705882355</v>
      </c>
      <c r="L949" s="10">
        <f t="shared" si="117"/>
        <v>17.668780962352944</v>
      </c>
      <c r="M949" s="10">
        <v>18.562023529411764</v>
      </c>
      <c r="N949" s="10">
        <v>5.1863294117647056</v>
      </c>
      <c r="O949" s="201">
        <f t="shared" si="115"/>
        <v>5.1863294117647056</v>
      </c>
      <c r="P949" s="10">
        <f t="shared" si="118"/>
        <v>89.469298609411766</v>
      </c>
      <c r="Q949" s="11">
        <f t="shared" si="114"/>
        <v>1.6268979159361922E-2</v>
      </c>
    </row>
    <row r="950" spans="1:17">
      <c r="A950" s="9">
        <f t="shared" si="116"/>
        <v>175</v>
      </c>
      <c r="B950" s="8" t="s">
        <v>998</v>
      </c>
      <c r="C950" s="8">
        <f>димвенканали!C950</f>
        <v>9903.31</v>
      </c>
      <c r="D950" s="8">
        <f>димвенканали!D950</f>
        <v>0</v>
      </c>
      <c r="E950" s="8">
        <f>димвенканали!E950</f>
        <v>0</v>
      </c>
      <c r="F950" s="8">
        <f>димвенканали!F950</f>
        <v>9903.31</v>
      </c>
      <c r="G950" s="8"/>
      <c r="H950" s="8"/>
      <c r="I950" s="8">
        <v>180</v>
      </c>
      <c r="J950" s="11">
        <v>3.5294117647058823E-2</v>
      </c>
      <c r="K950" s="18">
        <f t="shared" si="113"/>
        <v>80.086941176470589</v>
      </c>
      <c r="L950" s="10">
        <f t="shared" si="117"/>
        <v>29.447968270588238</v>
      </c>
      <c r="M950" s="10">
        <v>30.936705882352939</v>
      </c>
      <c r="N950" s="10">
        <v>8.6438823529411764</v>
      </c>
      <c r="O950" s="201">
        <f t="shared" si="115"/>
        <v>8.6438823529411764</v>
      </c>
      <c r="P950" s="10">
        <f t="shared" si="118"/>
        <v>149.11549768235292</v>
      </c>
      <c r="Q950" s="11">
        <f t="shared" si="114"/>
        <v>1.5057137228093731E-2</v>
      </c>
    </row>
    <row r="951" spans="1:17">
      <c r="A951" s="9">
        <f t="shared" si="116"/>
        <v>176</v>
      </c>
      <c r="B951" s="8" t="s">
        <v>999</v>
      </c>
      <c r="C951" s="8">
        <f>димвенканали!C951</f>
        <v>3585.51</v>
      </c>
      <c r="D951" s="8">
        <f>димвенканали!D951</f>
        <v>0</v>
      </c>
      <c r="E951" s="8">
        <f>димвенканали!E951</f>
        <v>0</v>
      </c>
      <c r="F951" s="8">
        <f>димвенканали!F951</f>
        <v>3585.51</v>
      </c>
      <c r="G951" s="8"/>
      <c r="H951" s="8"/>
      <c r="I951" s="8">
        <v>72</v>
      </c>
      <c r="J951" s="11">
        <v>1.4117647058823528E-2</v>
      </c>
      <c r="K951" s="18">
        <f t="shared" si="113"/>
        <v>32.034776470588234</v>
      </c>
      <c r="L951" s="10">
        <f t="shared" si="117"/>
        <v>11.779187308235295</v>
      </c>
      <c r="M951" s="10">
        <v>12.374682352941175</v>
      </c>
      <c r="N951" s="10">
        <v>3.4575529411764703</v>
      </c>
      <c r="O951" s="201">
        <f t="shared" si="115"/>
        <v>3.4575529411764703</v>
      </c>
      <c r="P951" s="10">
        <f t="shared" si="118"/>
        <v>59.646199072941172</v>
      </c>
      <c r="Q951" s="11">
        <f t="shared" si="114"/>
        <v>1.663534589861447E-2</v>
      </c>
    </row>
    <row r="952" spans="1:17">
      <c r="A952" s="9">
        <f t="shared" si="116"/>
        <v>177</v>
      </c>
      <c r="B952" s="8" t="s">
        <v>1000</v>
      </c>
      <c r="C952" s="8">
        <f>димвенканали!C952</f>
        <v>4638.37</v>
      </c>
      <c r="D952" s="8">
        <f>димвенканали!D952</f>
        <v>0</v>
      </c>
      <c r="E952" s="8">
        <f>димвенканали!E952</f>
        <v>0</v>
      </c>
      <c r="F952" s="8">
        <f>димвенканали!F952</f>
        <v>4638.37</v>
      </c>
      <c r="G952" s="8"/>
      <c r="H952" s="8"/>
      <c r="I952" s="8">
        <v>100</v>
      </c>
      <c r="J952" s="11">
        <v>1.9607843137254902E-2</v>
      </c>
      <c r="K952" s="18">
        <f t="shared" si="113"/>
        <v>44.492745098039215</v>
      </c>
      <c r="L952" s="10">
        <f t="shared" si="117"/>
        <v>16.35998237254902</v>
      </c>
      <c r="M952" s="10">
        <v>17.187058823529412</v>
      </c>
      <c r="N952" s="10">
        <v>4.8021568627450977</v>
      </c>
      <c r="O952" s="201">
        <f t="shared" si="115"/>
        <v>4.8021568627450977</v>
      </c>
      <c r="P952" s="10">
        <f t="shared" si="118"/>
        <v>82.84194315686274</v>
      </c>
      <c r="Q952" s="11">
        <f t="shared" si="114"/>
        <v>1.7860141204100306E-2</v>
      </c>
    </row>
    <row r="953" spans="1:17">
      <c r="A953" s="9">
        <f t="shared" si="116"/>
        <v>178</v>
      </c>
      <c r="B953" s="8" t="s">
        <v>1001</v>
      </c>
      <c r="C953" s="8">
        <f>димвенканали!C953</f>
        <v>4563.3</v>
      </c>
      <c r="D953" s="8">
        <f>димвенканали!D953</f>
        <v>0</v>
      </c>
      <c r="E953" s="8">
        <f>димвенканали!E953</f>
        <v>0</v>
      </c>
      <c r="F953" s="8">
        <f>димвенканали!F953</f>
        <v>4563.3</v>
      </c>
      <c r="G953" s="8"/>
      <c r="H953" s="8"/>
      <c r="I953" s="8">
        <v>80</v>
      </c>
      <c r="J953" s="11">
        <v>1.5686274509803921E-2</v>
      </c>
      <c r="K953" s="18">
        <f t="shared" si="113"/>
        <v>35.594196078431374</v>
      </c>
      <c r="L953" s="10">
        <f t="shared" si="117"/>
        <v>13.087985898039218</v>
      </c>
      <c r="M953" s="10">
        <v>13.749647058823529</v>
      </c>
      <c r="N953" s="10">
        <v>3.8417254901960782</v>
      </c>
      <c r="O953" s="201">
        <f t="shared" si="115"/>
        <v>3.8417254901960782</v>
      </c>
      <c r="P953" s="10">
        <f t="shared" si="118"/>
        <v>66.273554525490198</v>
      </c>
      <c r="Q953" s="11">
        <f t="shared" si="114"/>
        <v>1.452316405353367E-2</v>
      </c>
    </row>
    <row r="954" spans="1:17">
      <c r="A954" s="9">
        <f t="shared" si="116"/>
        <v>179</v>
      </c>
      <c r="B954" s="8" t="s">
        <v>1291</v>
      </c>
      <c r="C954" s="8">
        <f>димвенканали!C954</f>
        <v>24.2</v>
      </c>
      <c r="D954" s="8">
        <f>димвенканали!D954</f>
        <v>0</v>
      </c>
      <c r="E954" s="8">
        <f>димвенканали!E954</f>
        <v>0</v>
      </c>
      <c r="F954" s="8">
        <f>димвенканали!F954</f>
        <v>24.2</v>
      </c>
      <c r="G954" s="8"/>
      <c r="H954" s="8"/>
      <c r="I954" s="8">
        <v>1</v>
      </c>
      <c r="J954" s="11">
        <v>1.9607843137254901E-4</v>
      </c>
      <c r="K954" s="18">
        <f t="shared" si="113"/>
        <v>0.44492745098039216</v>
      </c>
      <c r="L954" s="10">
        <f t="shared" si="117"/>
        <v>0.1635998237254902</v>
      </c>
      <c r="M954" s="10">
        <v>0.17187058823529411</v>
      </c>
      <c r="N954" s="10">
        <v>2.4E-2</v>
      </c>
      <c r="O954" s="201">
        <f t="shared" si="115"/>
        <v>2.4E-2</v>
      </c>
      <c r="P954" s="10">
        <f t="shared" si="118"/>
        <v>0.80439786294117643</v>
      </c>
      <c r="Q954" s="11">
        <f t="shared" si="114"/>
        <v>3.3239581113271757E-2</v>
      </c>
    </row>
    <row r="955" spans="1:17">
      <c r="A955" s="9">
        <f t="shared" si="116"/>
        <v>180</v>
      </c>
      <c r="B955" s="182" t="s">
        <v>1361</v>
      </c>
      <c r="C955" s="8">
        <f>димвенканали!C955</f>
        <v>9432.4</v>
      </c>
      <c r="D955" s="8">
        <f>димвенканали!D955</f>
        <v>0</v>
      </c>
      <c r="E955" s="8">
        <f>димвенканали!E955</f>
        <v>0</v>
      </c>
      <c r="F955" s="8">
        <f>димвенканали!F955</f>
        <v>9432.4</v>
      </c>
      <c r="G955" s="8"/>
      <c r="H955" s="8"/>
      <c r="I955" s="8">
        <v>214</v>
      </c>
      <c r="J955" s="11">
        <v>0.21836734693877552</v>
      </c>
      <c r="K955" s="18">
        <f t="shared" si="113"/>
        <v>495.50389795918375</v>
      </c>
      <c r="L955" s="10">
        <f t="shared" si="117"/>
        <v>182.19678327959187</v>
      </c>
      <c r="M955" s="10">
        <v>203.34729836734692</v>
      </c>
      <c r="N955" s="10">
        <v>111.40010204081632</v>
      </c>
      <c r="O955" s="201">
        <f t="shared" si="115"/>
        <v>111.40010204081632</v>
      </c>
      <c r="P955" s="10">
        <f t="shared" si="118"/>
        <v>992.44808164693882</v>
      </c>
      <c r="Q955" s="11">
        <f t="shared" si="114"/>
        <v>0.105216920576623</v>
      </c>
    </row>
    <row r="956" spans="1:17">
      <c r="A956" s="12"/>
      <c r="B956" s="13" t="s">
        <v>576</v>
      </c>
      <c r="C956" s="13">
        <f>SUM(C776:C955)</f>
        <v>267948.86999999988</v>
      </c>
      <c r="D956" s="13">
        <f>SUM(D776:D955)</f>
        <v>2137.85</v>
      </c>
      <c r="E956" s="13">
        <f>SUM(E776:E955)</f>
        <v>2969</v>
      </c>
      <c r="F956" s="13">
        <f>SUM(F776:F955)</f>
        <v>273055.71999999991</v>
      </c>
      <c r="G956" s="13">
        <f>SUM(G776:G954)</f>
        <v>0</v>
      </c>
      <c r="H956" s="13">
        <f>SUM(H776:H954)</f>
        <v>0</v>
      </c>
      <c r="I956" s="13">
        <f>SUM(I776:I955)</f>
        <v>5297</v>
      </c>
      <c r="J956" s="13">
        <f>SUM(J776:J955)</f>
        <v>1.2150340136054423</v>
      </c>
      <c r="K956" s="13">
        <f>SUM(K776:K955)</f>
        <v>2757.0701312925171</v>
      </c>
      <c r="L956" s="13">
        <f>SUM(L776:L955)</f>
        <v>1013.7746872762583</v>
      </c>
      <c r="M956" s="13">
        <f>SUM(M776:M955)</f>
        <v>1076.965498367347</v>
      </c>
      <c r="N956" s="26"/>
      <c r="O956" s="13">
        <f>SUM(O776:O955)</f>
        <v>353.78743145258096</v>
      </c>
      <c r="P956" s="13">
        <f>SUM(P776:P955)</f>
        <v>5201.5977483887045</v>
      </c>
      <c r="Q956" s="13">
        <f>SUM(Q776:Q955)</f>
        <v>3.8663696961170579</v>
      </c>
    </row>
    <row r="957" spans="1:17">
      <c r="A957" s="9"/>
      <c r="B957" s="13" t="s">
        <v>23</v>
      </c>
      <c r="C957" s="8"/>
      <c r="D957" s="8"/>
      <c r="E957" s="8"/>
      <c r="F957" s="8"/>
      <c r="G957" s="8"/>
      <c r="H957" s="8">
        <f>G956+H956+I956</f>
        <v>5297</v>
      </c>
      <c r="I957" s="8"/>
      <c r="J957" s="11"/>
      <c r="K957" s="8"/>
      <c r="L957" s="8"/>
      <c r="M957" s="8"/>
      <c r="N957" s="8"/>
      <c r="O957" s="8"/>
      <c r="P957" s="8"/>
      <c r="Q957" s="11"/>
    </row>
    <row r="958" spans="1:17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>димвенканали!F958</f>
        <v>7464.2</v>
      </c>
      <c r="G958" s="8"/>
      <c r="H958" s="8">
        <v>4</v>
      </c>
      <c r="I958" s="8">
        <v>142</v>
      </c>
      <c r="J958" s="11">
        <v>3.7046699713018522E-2</v>
      </c>
      <c r="K958" s="18">
        <f t="shared" ref="K958:K1010" si="119">J958*$K$2</f>
        <v>84.06377771980172</v>
      </c>
      <c r="L958" s="10">
        <f t="shared" ref="L958:L1010" si="120">K958*0.3677</f>
        <v>30.910251067571096</v>
      </c>
      <c r="M958" s="10">
        <v>32.47291416644925</v>
      </c>
      <c r="N958" s="10">
        <v>9.0731072267153667</v>
      </c>
      <c r="O958" s="201">
        <f t="shared" ref="O958:O1010" si="121">N958*$O$2</f>
        <v>9.0731072267153667</v>
      </c>
      <c r="P958" s="10">
        <f t="shared" ref="P958:P1010" si="122">K958+L958+M958+O958</f>
        <v>156.52005018053742</v>
      </c>
      <c r="Q958" s="11">
        <f>P958/F958</f>
        <v>2.096943412295188E-2</v>
      </c>
    </row>
    <row r="959" spans="1:17">
      <c r="A959" s="9">
        <f t="shared" ref="A959:A1010" si="123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>димвенканали!F959</f>
        <v>7486.75</v>
      </c>
      <c r="G959" s="8"/>
      <c r="H959" s="8"/>
      <c r="I959" s="8">
        <v>144</v>
      </c>
      <c r="J959" s="11">
        <v>3.7568484216018785E-2</v>
      </c>
      <c r="K959" s="18">
        <f t="shared" si="119"/>
        <v>85.247774589094718</v>
      </c>
      <c r="L959" s="10">
        <f t="shared" si="120"/>
        <v>31.345606716410131</v>
      </c>
      <c r="M959" s="10">
        <v>32.930279154709105</v>
      </c>
      <c r="N959" s="10">
        <v>9.2008974693451613</v>
      </c>
      <c r="O959" s="201">
        <f t="shared" si="121"/>
        <v>9.2008974693451613</v>
      </c>
      <c r="P959" s="10">
        <f t="shared" si="122"/>
        <v>158.72455792955913</v>
      </c>
      <c r="Q959" s="11">
        <f t="shared" ref="Q959:Q1010" si="124">P959/F959</f>
        <v>2.1200729011862172E-2</v>
      </c>
    </row>
    <row r="960" spans="1:17">
      <c r="A960" s="9">
        <f t="shared" si="123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>димвенканали!F960</f>
        <v>4319.2999999999993</v>
      </c>
      <c r="G960" s="8"/>
      <c r="H960" s="8">
        <v>2</v>
      </c>
      <c r="I960" s="8">
        <v>95</v>
      </c>
      <c r="J960" s="11">
        <v>2.4784763892512392E-2</v>
      </c>
      <c r="K960" s="18">
        <f t="shared" si="119"/>
        <v>56.239851291416649</v>
      </c>
      <c r="L960" s="10">
        <f t="shared" si="120"/>
        <v>20.679393319853904</v>
      </c>
      <c r="M960" s="10">
        <v>21.724836942342812</v>
      </c>
      <c r="N960" s="10">
        <v>6.07003652491521</v>
      </c>
      <c r="O960" s="201">
        <f t="shared" si="121"/>
        <v>6.07003652491521</v>
      </c>
      <c r="P960" s="10">
        <f t="shared" si="122"/>
        <v>104.71411807852859</v>
      </c>
      <c r="Q960" s="11">
        <f t="shared" si="124"/>
        <v>2.424330749855963E-2</v>
      </c>
    </row>
    <row r="961" spans="1:17">
      <c r="A961" s="9">
        <f t="shared" si="123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>димвенканали!F961</f>
        <v>5738.17</v>
      </c>
      <c r="G961" s="8"/>
      <c r="H961" s="8">
        <v>1</v>
      </c>
      <c r="I961" s="8">
        <v>119</v>
      </c>
      <c r="J961" s="11">
        <v>3.1046177928515523E-2</v>
      </c>
      <c r="K961" s="18">
        <f t="shared" si="119"/>
        <v>70.447813722932437</v>
      </c>
      <c r="L961" s="10">
        <f t="shared" si="120"/>
        <v>25.903661105922261</v>
      </c>
      <c r="M961" s="10">
        <v>27.213216801460995</v>
      </c>
      <c r="N961" s="10">
        <v>7.6035194364727365</v>
      </c>
      <c r="O961" s="201">
        <f t="shared" si="121"/>
        <v>7.6035194364727365</v>
      </c>
      <c r="P961" s="10">
        <f t="shared" si="122"/>
        <v>131.16821106678842</v>
      </c>
      <c r="Q961" s="11">
        <f t="shared" si="124"/>
        <v>2.2858892480841178E-2</v>
      </c>
    </row>
    <row r="962" spans="1:17">
      <c r="A962" s="9">
        <f t="shared" si="123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>димвенканали!F962</f>
        <v>5759.7</v>
      </c>
      <c r="G962" s="8"/>
      <c r="H962" s="8"/>
      <c r="I962" s="8">
        <v>119</v>
      </c>
      <c r="J962" s="11">
        <v>3.1046177928515523E-2</v>
      </c>
      <c r="K962" s="18">
        <f t="shared" si="119"/>
        <v>70.447813722932437</v>
      </c>
      <c r="L962" s="10">
        <f t="shared" si="120"/>
        <v>25.903661105922261</v>
      </c>
      <c r="M962" s="10">
        <v>27.213216801460995</v>
      </c>
      <c r="N962" s="10">
        <v>7.6035194364727365</v>
      </c>
      <c r="O962" s="201">
        <f t="shared" si="121"/>
        <v>7.6035194364727365</v>
      </c>
      <c r="P962" s="10">
        <f t="shared" si="122"/>
        <v>131.16821106678842</v>
      </c>
      <c r="Q962" s="11">
        <f t="shared" si="124"/>
        <v>2.277344498268806E-2</v>
      </c>
    </row>
    <row r="963" spans="1:17">
      <c r="A963" s="9">
        <f t="shared" si="123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>димвенканали!F963</f>
        <v>2764</v>
      </c>
      <c r="G963" s="8"/>
      <c r="H963" s="8"/>
      <c r="I963" s="8">
        <v>60</v>
      </c>
      <c r="J963" s="11">
        <v>1.5653535090007827E-2</v>
      </c>
      <c r="K963" s="18">
        <f t="shared" si="119"/>
        <v>35.519906078789461</v>
      </c>
      <c r="L963" s="10">
        <f t="shared" si="120"/>
        <v>13.060669465170886</v>
      </c>
      <c r="M963" s="10">
        <v>13.720949647795461</v>
      </c>
      <c r="N963" s="10">
        <v>3.8337072788938169</v>
      </c>
      <c r="O963" s="201">
        <f t="shared" si="121"/>
        <v>3.8337072788938169</v>
      </c>
      <c r="P963" s="10">
        <f t="shared" si="122"/>
        <v>66.135232470649626</v>
      </c>
      <c r="Q963" s="11">
        <f t="shared" si="124"/>
        <v>2.3927363411957173E-2</v>
      </c>
    </row>
    <row r="964" spans="1:17">
      <c r="A964" s="9">
        <f t="shared" si="123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>димвенканали!F964</f>
        <v>2796.1</v>
      </c>
      <c r="G964" s="8"/>
      <c r="H964" s="8"/>
      <c r="I964" s="8">
        <v>60</v>
      </c>
      <c r="J964" s="11">
        <v>1.5653535090007827E-2</v>
      </c>
      <c r="K964" s="18">
        <f t="shared" si="119"/>
        <v>35.519906078789461</v>
      </c>
      <c r="L964" s="10">
        <f t="shared" si="120"/>
        <v>13.060669465170886</v>
      </c>
      <c r="M964" s="10">
        <v>13.720949647795461</v>
      </c>
      <c r="N964" s="10">
        <v>3.8337072788938169</v>
      </c>
      <c r="O964" s="201">
        <f t="shared" si="121"/>
        <v>3.8337072788938169</v>
      </c>
      <c r="P964" s="10">
        <f t="shared" si="122"/>
        <v>66.135232470649626</v>
      </c>
      <c r="Q964" s="11">
        <f t="shared" si="124"/>
        <v>2.3652670673670335E-2</v>
      </c>
    </row>
    <row r="965" spans="1:17">
      <c r="A965" s="9">
        <f t="shared" si="123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>димвенканали!F965</f>
        <v>4337</v>
      </c>
      <c r="G965" s="8"/>
      <c r="H965" s="8"/>
      <c r="I965" s="8">
        <v>95</v>
      </c>
      <c r="J965" s="11">
        <v>2.4784763892512392E-2</v>
      </c>
      <c r="K965" s="18">
        <f t="shared" si="119"/>
        <v>56.239851291416649</v>
      </c>
      <c r="L965" s="10">
        <f t="shared" si="120"/>
        <v>20.679393319853904</v>
      </c>
      <c r="M965" s="10">
        <v>21.724836942342812</v>
      </c>
      <c r="N965" s="10">
        <v>6.07003652491521</v>
      </c>
      <c r="O965" s="201">
        <f t="shared" si="121"/>
        <v>6.07003652491521</v>
      </c>
      <c r="P965" s="10">
        <f t="shared" si="122"/>
        <v>104.71411807852859</v>
      </c>
      <c r="Q965" s="11">
        <f t="shared" si="124"/>
        <v>2.4144366630972698E-2</v>
      </c>
    </row>
    <row r="966" spans="1:17">
      <c r="A966" s="9">
        <f t="shared" si="123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>димвенканали!F966</f>
        <v>4335.5</v>
      </c>
      <c r="G966" s="8"/>
      <c r="H966" s="8"/>
      <c r="I966" s="8">
        <v>95</v>
      </c>
      <c r="J966" s="11">
        <v>2.4784763892512392E-2</v>
      </c>
      <c r="K966" s="18">
        <f t="shared" si="119"/>
        <v>56.239851291416649</v>
      </c>
      <c r="L966" s="10">
        <f t="shared" si="120"/>
        <v>20.679393319853904</v>
      </c>
      <c r="M966" s="10">
        <v>21.724836942342812</v>
      </c>
      <c r="N966" s="10">
        <v>6.07003652491521</v>
      </c>
      <c r="O966" s="201">
        <f t="shared" si="121"/>
        <v>6.07003652491521</v>
      </c>
      <c r="P966" s="10">
        <f t="shared" si="122"/>
        <v>104.71411807852859</v>
      </c>
      <c r="Q966" s="11">
        <f t="shared" si="124"/>
        <v>2.4152720119600641E-2</v>
      </c>
    </row>
    <row r="967" spans="1:17">
      <c r="A967" s="9">
        <f t="shared" si="123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>димвенканали!F967</f>
        <v>4326.2</v>
      </c>
      <c r="G967" s="8"/>
      <c r="H967" s="8"/>
      <c r="I967" s="8">
        <v>96</v>
      </c>
      <c r="J967" s="11">
        <v>2.5045656144012524E-2</v>
      </c>
      <c r="K967" s="18">
        <f t="shared" si="119"/>
        <v>56.83184972606314</v>
      </c>
      <c r="L967" s="10">
        <f t="shared" si="120"/>
        <v>20.897071144273418</v>
      </c>
      <c r="M967" s="10">
        <v>21.953519436472735</v>
      </c>
      <c r="N967" s="10">
        <v>6.1339316462301072</v>
      </c>
      <c r="O967" s="201">
        <f t="shared" si="121"/>
        <v>6.1339316462301072</v>
      </c>
      <c r="P967" s="10">
        <f t="shared" si="122"/>
        <v>105.81637195303941</v>
      </c>
      <c r="Q967" s="11">
        <f t="shared" si="124"/>
        <v>2.4459426737792847E-2</v>
      </c>
    </row>
    <row r="968" spans="1:17">
      <c r="A968" s="9">
        <f t="shared" si="123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>димвенканали!F968</f>
        <v>4335.3999999999996</v>
      </c>
      <c r="G968" s="8"/>
      <c r="H968" s="8"/>
      <c r="I968" s="8">
        <v>95</v>
      </c>
      <c r="J968" s="11">
        <v>2.4784763892512392E-2</v>
      </c>
      <c r="K968" s="18">
        <f t="shared" si="119"/>
        <v>56.239851291416649</v>
      </c>
      <c r="L968" s="10">
        <f t="shared" si="120"/>
        <v>20.679393319853904</v>
      </c>
      <c r="M968" s="10">
        <v>21.724836942342812</v>
      </c>
      <c r="N968" s="10">
        <v>6.07003652491521</v>
      </c>
      <c r="O968" s="201">
        <f t="shared" si="121"/>
        <v>6.07003652491521</v>
      </c>
      <c r="P968" s="10">
        <f t="shared" si="122"/>
        <v>104.71411807852859</v>
      </c>
      <c r="Q968" s="11">
        <f t="shared" si="124"/>
        <v>2.4153277224368823E-2</v>
      </c>
    </row>
    <row r="969" spans="1:17">
      <c r="A969" s="9">
        <f t="shared" si="123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>димвенканали!F969</f>
        <v>4342.7</v>
      </c>
      <c r="G969" s="8"/>
      <c r="H969" s="8"/>
      <c r="I969" s="8">
        <v>95</v>
      </c>
      <c r="J969" s="11">
        <v>2.4784763892512392E-2</v>
      </c>
      <c r="K969" s="18">
        <f t="shared" si="119"/>
        <v>56.239851291416649</v>
      </c>
      <c r="L969" s="10">
        <f t="shared" si="120"/>
        <v>20.679393319853904</v>
      </c>
      <c r="M969" s="10">
        <v>21.724836942342812</v>
      </c>
      <c r="N969" s="10">
        <v>6.07003652491521</v>
      </c>
      <c r="O969" s="201">
        <f t="shared" si="121"/>
        <v>6.07003652491521</v>
      </c>
      <c r="P969" s="10">
        <f t="shared" si="122"/>
        <v>104.71411807852859</v>
      </c>
      <c r="Q969" s="11">
        <f t="shared" si="124"/>
        <v>2.4112676003069194E-2</v>
      </c>
    </row>
    <row r="970" spans="1:17">
      <c r="A970" s="9">
        <f t="shared" si="123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>димвенканали!F970</f>
        <v>4234.1000000000004</v>
      </c>
      <c r="G970" s="8"/>
      <c r="H970" s="8"/>
      <c r="I970" s="8">
        <v>72</v>
      </c>
      <c r="J970" s="11">
        <v>1.8784242108009393E-2</v>
      </c>
      <c r="K970" s="18">
        <f t="shared" si="119"/>
        <v>42.623887294547359</v>
      </c>
      <c r="L970" s="10">
        <f t="shared" si="120"/>
        <v>15.672803358205066</v>
      </c>
      <c r="M970" s="10">
        <v>16.465139577354552</v>
      </c>
      <c r="N970" s="10">
        <v>4.6004487346725806</v>
      </c>
      <c r="O970" s="201">
        <f t="shared" si="121"/>
        <v>4.6004487346725806</v>
      </c>
      <c r="P970" s="10">
        <f t="shared" si="122"/>
        <v>79.362278964779563</v>
      </c>
      <c r="Q970" s="11">
        <f t="shared" si="124"/>
        <v>1.8743600520719765E-2</v>
      </c>
    </row>
    <row r="971" spans="1:17">
      <c r="A971" s="9">
        <f t="shared" si="123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>димвенканали!F971</f>
        <v>6197.58</v>
      </c>
      <c r="G971" s="8"/>
      <c r="H971" s="8"/>
      <c r="I971" s="8">
        <v>109</v>
      </c>
      <c r="J971" s="11">
        <v>2.8437255413514217E-2</v>
      </c>
      <c r="K971" s="18">
        <f t="shared" si="119"/>
        <v>64.527829376467523</v>
      </c>
      <c r="L971" s="10">
        <f t="shared" si="120"/>
        <v>23.726882861727109</v>
      </c>
      <c r="M971" s="10">
        <v>24.92639186016175</v>
      </c>
      <c r="N971" s="10">
        <v>6.9645682233237673</v>
      </c>
      <c r="O971" s="201">
        <f t="shared" si="121"/>
        <v>6.9645682233237673</v>
      </c>
      <c r="P971" s="10">
        <f t="shared" si="122"/>
        <v>120.14567232168014</v>
      </c>
      <c r="Q971" s="11">
        <f t="shared" si="124"/>
        <v>1.9385901000338865E-2</v>
      </c>
    </row>
    <row r="972" spans="1:17">
      <c r="A972" s="9">
        <f t="shared" si="123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>димвенканали!F972</f>
        <v>4892.5999999999995</v>
      </c>
      <c r="G972" s="8"/>
      <c r="H972" s="8">
        <v>1</v>
      </c>
      <c r="I972" s="8">
        <v>132</v>
      </c>
      <c r="J972" s="11">
        <v>3.4437777198017216E-2</v>
      </c>
      <c r="K972" s="18">
        <f t="shared" si="119"/>
        <v>78.143793373336806</v>
      </c>
      <c r="L972" s="10">
        <f t="shared" si="120"/>
        <v>28.733472823375944</v>
      </c>
      <c r="M972" s="10">
        <v>30.18608922515001</v>
      </c>
      <c r="N972" s="10">
        <v>8.4341560135663958</v>
      </c>
      <c r="O972" s="201">
        <f t="shared" si="121"/>
        <v>8.4341560135663958</v>
      </c>
      <c r="P972" s="10">
        <f t="shared" si="122"/>
        <v>145.49751143542915</v>
      </c>
      <c r="Q972" s="11">
        <f t="shared" si="124"/>
        <v>2.973828055337227E-2</v>
      </c>
    </row>
    <row r="973" spans="1:17">
      <c r="A973" s="9">
        <f t="shared" si="123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>димвенканали!F973</f>
        <v>3972.7</v>
      </c>
      <c r="G973" s="8"/>
      <c r="H973" s="8"/>
      <c r="I973" s="8">
        <v>132</v>
      </c>
      <c r="J973" s="11">
        <v>3.4437777198017216E-2</v>
      </c>
      <c r="K973" s="18">
        <f t="shared" si="119"/>
        <v>78.143793373336806</v>
      </c>
      <c r="L973" s="10">
        <f t="shared" si="120"/>
        <v>28.733472823375944</v>
      </c>
      <c r="M973" s="10">
        <v>30.18608922515001</v>
      </c>
      <c r="N973" s="10">
        <v>8.4341560135663958</v>
      </c>
      <c r="O973" s="201">
        <f t="shared" si="121"/>
        <v>8.4341560135663958</v>
      </c>
      <c r="P973" s="10">
        <f t="shared" si="122"/>
        <v>145.49751143542915</v>
      </c>
      <c r="Q973" s="11">
        <f t="shared" si="124"/>
        <v>3.6624338972343531E-2</v>
      </c>
    </row>
    <row r="974" spans="1:17">
      <c r="A974" s="9">
        <f t="shared" si="123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>димвенканали!F974</f>
        <v>4010.6</v>
      </c>
      <c r="G974" s="8"/>
      <c r="H974" s="8"/>
      <c r="I974" s="8">
        <v>132</v>
      </c>
      <c r="J974" s="11">
        <v>3.4437777198017216E-2</v>
      </c>
      <c r="K974" s="18">
        <f t="shared" si="119"/>
        <v>78.143793373336806</v>
      </c>
      <c r="L974" s="10">
        <f t="shared" si="120"/>
        <v>28.733472823375944</v>
      </c>
      <c r="M974" s="10">
        <v>30.18608922515001</v>
      </c>
      <c r="N974" s="10">
        <v>8.4341560135663958</v>
      </c>
      <c r="O974" s="201">
        <f t="shared" si="121"/>
        <v>8.4341560135663958</v>
      </c>
      <c r="P974" s="10">
        <f t="shared" si="122"/>
        <v>145.49751143542915</v>
      </c>
      <c r="Q974" s="11">
        <f t="shared" si="124"/>
        <v>3.627824052147538E-2</v>
      </c>
    </row>
    <row r="975" spans="1:17">
      <c r="A975" s="9">
        <f t="shared" si="123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>димвенканали!F975</f>
        <v>4152</v>
      </c>
      <c r="G975" s="8">
        <v>1</v>
      </c>
      <c r="H975" s="8"/>
      <c r="I975" s="8">
        <v>70</v>
      </c>
      <c r="J975" s="11">
        <v>1.8262457605009129E-2</v>
      </c>
      <c r="K975" s="18">
        <f t="shared" si="119"/>
        <v>41.439890425254369</v>
      </c>
      <c r="L975" s="10">
        <f t="shared" si="120"/>
        <v>15.237447709366032</v>
      </c>
      <c r="M975" s="10">
        <v>16.007774589094701</v>
      </c>
      <c r="N975" s="10">
        <v>4.4726584920427861</v>
      </c>
      <c r="O975" s="201">
        <f t="shared" si="121"/>
        <v>4.4726584920427861</v>
      </c>
      <c r="P975" s="10">
        <f t="shared" si="122"/>
        <v>77.157771215757876</v>
      </c>
      <c r="Q975" s="11">
        <f t="shared" si="124"/>
        <v>1.8583278231155558E-2</v>
      </c>
    </row>
    <row r="976" spans="1:17">
      <c r="A976" s="9">
        <f t="shared" si="123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>димвенканали!F976</f>
        <v>5734.5</v>
      </c>
      <c r="G976" s="8"/>
      <c r="H976" s="8"/>
      <c r="I976" s="8">
        <v>119</v>
      </c>
      <c r="J976" s="11">
        <v>3.1046177928515523E-2</v>
      </c>
      <c r="K976" s="18">
        <f t="shared" si="119"/>
        <v>70.447813722932437</v>
      </c>
      <c r="L976" s="10">
        <f t="shared" si="120"/>
        <v>25.903661105922261</v>
      </c>
      <c r="M976" s="10">
        <v>27.213216801460995</v>
      </c>
      <c r="N976" s="10">
        <v>7.6035194364727365</v>
      </c>
      <c r="O976" s="201">
        <f t="shared" si="121"/>
        <v>7.6035194364727365</v>
      </c>
      <c r="P976" s="10">
        <f t="shared" si="122"/>
        <v>131.16821106678842</v>
      </c>
      <c r="Q976" s="11">
        <f t="shared" si="124"/>
        <v>2.2873521853132517E-2</v>
      </c>
    </row>
    <row r="977" spans="1:17">
      <c r="A977" s="9">
        <f t="shared" si="123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>димвенканали!F977</f>
        <v>5710</v>
      </c>
      <c r="G977" s="8"/>
      <c r="H977" s="8">
        <v>1</v>
      </c>
      <c r="I977" s="8">
        <v>119</v>
      </c>
      <c r="J977" s="11">
        <v>3.1046177928515523E-2</v>
      </c>
      <c r="K977" s="18">
        <f t="shared" si="119"/>
        <v>70.447813722932437</v>
      </c>
      <c r="L977" s="10">
        <f t="shared" si="120"/>
        <v>25.903661105922261</v>
      </c>
      <c r="M977" s="10">
        <v>27.213216801460995</v>
      </c>
      <c r="N977" s="10">
        <v>7.6035194364727365</v>
      </c>
      <c r="O977" s="201">
        <f t="shared" si="121"/>
        <v>7.6035194364727365</v>
      </c>
      <c r="P977" s="10">
        <f t="shared" si="122"/>
        <v>131.16821106678842</v>
      </c>
      <c r="Q977" s="11">
        <f t="shared" si="124"/>
        <v>2.2971665685952436E-2</v>
      </c>
    </row>
    <row r="978" spans="1:17">
      <c r="A978" s="9">
        <f t="shared" si="123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>димвенканали!F978</f>
        <v>5805.91</v>
      </c>
      <c r="G978" s="8"/>
      <c r="H978" s="8"/>
      <c r="I978" s="8">
        <v>119</v>
      </c>
      <c r="J978" s="11">
        <v>3.1046177928515523E-2</v>
      </c>
      <c r="K978" s="18">
        <f t="shared" si="119"/>
        <v>70.447813722932437</v>
      </c>
      <c r="L978" s="10">
        <f t="shared" si="120"/>
        <v>25.903661105922261</v>
      </c>
      <c r="M978" s="10">
        <v>27.213216801460995</v>
      </c>
      <c r="N978" s="10">
        <v>7.6035194364727365</v>
      </c>
      <c r="O978" s="201">
        <f t="shared" si="121"/>
        <v>7.6035194364727365</v>
      </c>
      <c r="P978" s="10">
        <f t="shared" si="122"/>
        <v>131.16821106678842</v>
      </c>
      <c r="Q978" s="11">
        <f t="shared" si="124"/>
        <v>2.2592188143940987E-2</v>
      </c>
    </row>
    <row r="979" spans="1:17">
      <c r="A979" s="9">
        <f t="shared" si="123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>димвенканали!F979</f>
        <v>4379.5</v>
      </c>
      <c r="G979" s="8"/>
      <c r="H979" s="8"/>
      <c r="I979" s="8">
        <v>95</v>
      </c>
      <c r="J979" s="11">
        <v>2.4784763892512392E-2</v>
      </c>
      <c r="K979" s="18">
        <f t="shared" si="119"/>
        <v>56.239851291416649</v>
      </c>
      <c r="L979" s="10">
        <f t="shared" si="120"/>
        <v>20.679393319853904</v>
      </c>
      <c r="M979" s="10">
        <v>21.724836942342812</v>
      </c>
      <c r="N979" s="10">
        <v>6.07003652491521</v>
      </c>
      <c r="O979" s="201">
        <f t="shared" si="121"/>
        <v>6.07003652491521</v>
      </c>
      <c r="P979" s="10">
        <f t="shared" si="122"/>
        <v>104.71411807852859</v>
      </c>
      <c r="Q979" s="11">
        <f t="shared" si="124"/>
        <v>2.391006235381404E-2</v>
      </c>
    </row>
    <row r="980" spans="1:17">
      <c r="A980" s="9">
        <f t="shared" si="123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>димвенканали!F980</f>
        <v>4199.45</v>
      </c>
      <c r="G980" s="8"/>
      <c r="H980" s="8"/>
      <c r="I980" s="8">
        <v>85</v>
      </c>
      <c r="J980" s="11">
        <v>2.2175841377511087E-2</v>
      </c>
      <c r="K980" s="18">
        <f t="shared" si="119"/>
        <v>50.319866944951734</v>
      </c>
      <c r="L980" s="10">
        <f t="shared" si="120"/>
        <v>18.502615075658753</v>
      </c>
      <c r="M980" s="10">
        <v>19.438012001043568</v>
      </c>
      <c r="N980" s="10">
        <v>5.4310853117662399</v>
      </c>
      <c r="O980" s="201">
        <f t="shared" si="121"/>
        <v>5.4310853117662399</v>
      </c>
      <c r="P980" s="10">
        <f t="shared" si="122"/>
        <v>93.691579333420307</v>
      </c>
      <c r="Q980" s="11">
        <f t="shared" si="124"/>
        <v>2.2310440494212411E-2</v>
      </c>
    </row>
    <row r="981" spans="1:17">
      <c r="A981" s="9">
        <f t="shared" si="123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>димвенканали!F981</f>
        <v>3384.13</v>
      </c>
      <c r="G981" s="8"/>
      <c r="H981" s="8"/>
      <c r="I981" s="8">
        <v>70</v>
      </c>
      <c r="J981" s="11">
        <v>1.8262457605009129E-2</v>
      </c>
      <c r="K981" s="18">
        <f t="shared" si="119"/>
        <v>41.439890425254369</v>
      </c>
      <c r="L981" s="10">
        <f t="shared" si="120"/>
        <v>15.237447709366032</v>
      </c>
      <c r="M981" s="10">
        <v>16.007774589094701</v>
      </c>
      <c r="N981" s="10">
        <v>4.4726584920427861</v>
      </c>
      <c r="O981" s="201">
        <f t="shared" si="121"/>
        <v>4.4726584920427861</v>
      </c>
      <c r="P981" s="10">
        <f t="shared" si="122"/>
        <v>77.157771215757876</v>
      </c>
      <c r="Q981" s="11">
        <f t="shared" si="124"/>
        <v>2.2799883933465284E-2</v>
      </c>
    </row>
    <row r="982" spans="1:17">
      <c r="A982" s="9">
        <f t="shared" si="123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>димвенканали!F982</f>
        <v>3373.86</v>
      </c>
      <c r="G982" s="8"/>
      <c r="H982" s="8"/>
      <c r="I982" s="8">
        <v>70</v>
      </c>
      <c r="J982" s="11">
        <v>1.8262457605009129E-2</v>
      </c>
      <c r="K982" s="18">
        <f t="shared" si="119"/>
        <v>41.439890425254369</v>
      </c>
      <c r="L982" s="10">
        <f t="shared" si="120"/>
        <v>15.237447709366032</v>
      </c>
      <c r="M982" s="10">
        <v>16.007774589094701</v>
      </c>
      <c r="N982" s="10">
        <v>4.4726584920427861</v>
      </c>
      <c r="O982" s="201">
        <f t="shared" si="121"/>
        <v>4.4726584920427861</v>
      </c>
      <c r="P982" s="10">
        <f t="shared" si="122"/>
        <v>77.157771215757876</v>
      </c>
      <c r="Q982" s="11">
        <f t="shared" si="124"/>
        <v>2.2869286578505888E-2</v>
      </c>
    </row>
    <row r="983" spans="1:17">
      <c r="A983" s="9">
        <f t="shared" si="123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>димвенканали!F983</f>
        <v>4489.03</v>
      </c>
      <c r="G983" s="8"/>
      <c r="H983" s="8"/>
      <c r="I983" s="8">
        <v>76</v>
      </c>
      <c r="J983" s="11">
        <v>1.9827811114009913E-2</v>
      </c>
      <c r="K983" s="18">
        <f t="shared" si="119"/>
        <v>44.991881033133318</v>
      </c>
      <c r="L983" s="10">
        <f t="shared" si="120"/>
        <v>16.543514655883122</v>
      </c>
      <c r="M983" s="10">
        <v>17.379869553874247</v>
      </c>
      <c r="N983" s="10">
        <v>4.856029219932168</v>
      </c>
      <c r="O983" s="201">
        <f t="shared" si="121"/>
        <v>4.856029219932168</v>
      </c>
      <c r="P983" s="10">
        <f t="shared" si="122"/>
        <v>83.771294462822851</v>
      </c>
      <c r="Q983" s="11">
        <f t="shared" si="124"/>
        <v>1.8661335402709017E-2</v>
      </c>
    </row>
    <row r="984" spans="1:17">
      <c r="A984" s="9">
        <f t="shared" si="123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>димвенканали!F984</f>
        <v>2188.04</v>
      </c>
      <c r="G984" s="8"/>
      <c r="H984" s="8"/>
      <c r="I984" s="8">
        <v>40</v>
      </c>
      <c r="J984" s="11">
        <v>1.0435690060005217E-2</v>
      </c>
      <c r="K984" s="18">
        <f t="shared" si="119"/>
        <v>23.679937385859638</v>
      </c>
      <c r="L984" s="10">
        <f t="shared" si="120"/>
        <v>8.7071129767805893</v>
      </c>
      <c r="M984" s="10">
        <v>9.1472997651969727</v>
      </c>
      <c r="N984" s="10">
        <v>2.5558048525958776</v>
      </c>
      <c r="O984" s="201">
        <f t="shared" si="121"/>
        <v>2.5558048525958776</v>
      </c>
      <c r="P984" s="10">
        <f t="shared" si="122"/>
        <v>44.090154980433077</v>
      </c>
      <c r="Q984" s="11">
        <f t="shared" si="124"/>
        <v>2.0150525118568709E-2</v>
      </c>
    </row>
    <row r="985" spans="1:17">
      <c r="A985" s="9">
        <f t="shared" si="123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>димвенканали!F985</f>
        <v>2637.65</v>
      </c>
      <c r="G985" s="8"/>
      <c r="H985" s="8"/>
      <c r="I985" s="8">
        <v>41</v>
      </c>
      <c r="J985" s="11">
        <v>1.0696582311505347E-2</v>
      </c>
      <c r="K985" s="18">
        <f t="shared" si="119"/>
        <v>24.27193582050613</v>
      </c>
      <c r="L985" s="10">
        <f t="shared" si="120"/>
        <v>8.9247908012001052</v>
      </c>
      <c r="M985" s="10">
        <v>9.3759822593268964</v>
      </c>
      <c r="N985" s="10">
        <v>2.6196999739107745</v>
      </c>
      <c r="O985" s="201">
        <f t="shared" si="121"/>
        <v>2.6196999739107745</v>
      </c>
      <c r="P985" s="10">
        <f t="shared" si="122"/>
        <v>45.192408854943906</v>
      </c>
      <c r="Q985" s="11">
        <f t="shared" si="124"/>
        <v>1.7133588176954449E-2</v>
      </c>
    </row>
    <row r="986" spans="1:17">
      <c r="A986" s="9">
        <f t="shared" si="123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>димвенканали!F986</f>
        <v>2209.6999999999998</v>
      </c>
      <c r="G986" s="8"/>
      <c r="H986" s="8"/>
      <c r="I986" s="8">
        <v>40</v>
      </c>
      <c r="J986" s="11">
        <v>1.0435690060005217E-2</v>
      </c>
      <c r="K986" s="18">
        <f t="shared" si="119"/>
        <v>23.679937385859638</v>
      </c>
      <c r="L986" s="10">
        <f t="shared" si="120"/>
        <v>8.7071129767805893</v>
      </c>
      <c r="M986" s="10">
        <v>9.1472997651969727</v>
      </c>
      <c r="N986" s="10">
        <v>2.5558048525958776</v>
      </c>
      <c r="O986" s="201">
        <f t="shared" si="121"/>
        <v>2.5558048525958776</v>
      </c>
      <c r="P986" s="10">
        <f t="shared" si="122"/>
        <v>44.090154980433077</v>
      </c>
      <c r="Q986" s="11">
        <f t="shared" si="124"/>
        <v>1.9953004923941295E-2</v>
      </c>
    </row>
    <row r="987" spans="1:17">
      <c r="A987" s="9">
        <f t="shared" si="123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>димвенканали!F987</f>
        <v>1908.5</v>
      </c>
      <c r="G987" s="8"/>
      <c r="H987" s="8"/>
      <c r="I987" s="8">
        <v>36</v>
      </c>
      <c r="J987" s="11">
        <v>9.3921210540046964E-3</v>
      </c>
      <c r="K987" s="18">
        <f t="shared" si="119"/>
        <v>21.311943647273679</v>
      </c>
      <c r="L987" s="10">
        <f t="shared" si="120"/>
        <v>7.8364016791025328</v>
      </c>
      <c r="M987" s="10">
        <v>8.2325697886772762</v>
      </c>
      <c r="N987" s="10">
        <v>2.3002243673362903</v>
      </c>
      <c r="O987" s="201">
        <f t="shared" si="121"/>
        <v>2.3002243673362903</v>
      </c>
      <c r="P987" s="10">
        <f t="shared" si="122"/>
        <v>39.681139482389781</v>
      </c>
      <c r="Q987" s="11">
        <f t="shared" si="124"/>
        <v>2.0791794331878322E-2</v>
      </c>
    </row>
    <row r="988" spans="1:17">
      <c r="A988" s="9">
        <f t="shared" si="123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>димвенканали!F988</f>
        <v>10070.24</v>
      </c>
      <c r="G988" s="8">
        <v>3</v>
      </c>
      <c r="H988" s="8"/>
      <c r="I988" s="8">
        <v>192</v>
      </c>
      <c r="J988" s="11">
        <v>5.0091312288025047E-2</v>
      </c>
      <c r="K988" s="18">
        <f t="shared" si="119"/>
        <v>113.66369945212628</v>
      </c>
      <c r="L988" s="10">
        <f t="shared" si="120"/>
        <v>41.794142288546837</v>
      </c>
      <c r="M988" s="10">
        <v>43.907038872945471</v>
      </c>
      <c r="N988" s="10">
        <v>12.267863292460214</v>
      </c>
      <c r="O988" s="201">
        <f t="shared" si="121"/>
        <v>12.267863292460214</v>
      </c>
      <c r="P988" s="10">
        <f t="shared" si="122"/>
        <v>211.63274390607882</v>
      </c>
      <c r="Q988" s="11">
        <f t="shared" si="124"/>
        <v>2.1015660392014374E-2</v>
      </c>
    </row>
    <row r="989" spans="1:17">
      <c r="A989" s="9">
        <f t="shared" si="123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>димвенканали!F989</f>
        <v>4250.6000000000004</v>
      </c>
      <c r="G989" s="8">
        <v>1</v>
      </c>
      <c r="H989" s="8">
        <v>3</v>
      </c>
      <c r="I989" s="8">
        <v>163</v>
      </c>
      <c r="J989" s="11">
        <v>4.2525436994521264E-2</v>
      </c>
      <c r="K989" s="18">
        <f t="shared" si="119"/>
        <v>96.495744847378035</v>
      </c>
      <c r="L989" s="10">
        <f t="shared" si="120"/>
        <v>35.481485380380903</v>
      </c>
      <c r="M989" s="10">
        <v>37.275246543177666</v>
      </c>
      <c r="N989" s="10">
        <v>10.414904774328203</v>
      </c>
      <c r="O989" s="201">
        <f t="shared" si="121"/>
        <v>10.414904774328203</v>
      </c>
      <c r="P989" s="10">
        <f t="shared" si="122"/>
        <v>179.66738154526479</v>
      </c>
      <c r="Q989" s="11">
        <f t="shared" si="124"/>
        <v>4.2268710663262779E-2</v>
      </c>
    </row>
    <row r="990" spans="1:17">
      <c r="A990" s="9">
        <f t="shared" si="123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>димвенканали!F990</f>
        <v>4238.2299999999996</v>
      </c>
      <c r="G990" s="8"/>
      <c r="H990" s="8"/>
      <c r="I990" s="8">
        <v>72</v>
      </c>
      <c r="J990" s="11">
        <v>1.8784242108009393E-2</v>
      </c>
      <c r="K990" s="18">
        <f t="shared" si="119"/>
        <v>42.623887294547359</v>
      </c>
      <c r="L990" s="10">
        <f t="shared" si="120"/>
        <v>15.672803358205066</v>
      </c>
      <c r="M990" s="10">
        <v>16.465139577354552</v>
      </c>
      <c r="N990" s="10">
        <v>4.6004487346725806</v>
      </c>
      <c r="O990" s="201">
        <f t="shared" si="121"/>
        <v>4.6004487346725806</v>
      </c>
      <c r="P990" s="10">
        <f t="shared" si="122"/>
        <v>79.362278964779563</v>
      </c>
      <c r="Q990" s="11">
        <f t="shared" si="124"/>
        <v>1.8725335568097901E-2</v>
      </c>
    </row>
    <row r="991" spans="1:17">
      <c r="A991" s="9">
        <f t="shared" si="123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>димвенканали!F991</f>
        <v>4245.3999999999996</v>
      </c>
      <c r="G991" s="8"/>
      <c r="H991" s="8"/>
      <c r="I991" s="8">
        <v>72</v>
      </c>
      <c r="J991" s="11">
        <v>1.8784242108009393E-2</v>
      </c>
      <c r="K991" s="18">
        <f t="shared" si="119"/>
        <v>42.623887294547359</v>
      </c>
      <c r="L991" s="10">
        <f t="shared" si="120"/>
        <v>15.672803358205066</v>
      </c>
      <c r="M991" s="10">
        <v>16.465139577354552</v>
      </c>
      <c r="N991" s="10">
        <v>4.6004487346725806</v>
      </c>
      <c r="O991" s="201">
        <f t="shared" si="121"/>
        <v>4.6004487346725806</v>
      </c>
      <c r="P991" s="10">
        <f t="shared" si="122"/>
        <v>79.362278964779563</v>
      </c>
      <c r="Q991" s="11">
        <f t="shared" si="124"/>
        <v>1.8693710596122761E-2</v>
      </c>
    </row>
    <row r="992" spans="1:17">
      <c r="A992" s="9">
        <f t="shared" si="123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>димвенканали!F992</f>
        <v>4246.87</v>
      </c>
      <c r="G992" s="8"/>
      <c r="H992" s="8"/>
      <c r="I992" s="8">
        <v>72</v>
      </c>
      <c r="J992" s="11">
        <v>1.8784242108009393E-2</v>
      </c>
      <c r="K992" s="18">
        <f t="shared" si="119"/>
        <v>42.623887294547359</v>
      </c>
      <c r="L992" s="10">
        <f t="shared" si="120"/>
        <v>15.672803358205066</v>
      </c>
      <c r="M992" s="10">
        <v>16.465139577354552</v>
      </c>
      <c r="N992" s="10">
        <v>4.6004487346725806</v>
      </c>
      <c r="O992" s="201">
        <f t="shared" si="121"/>
        <v>4.6004487346725806</v>
      </c>
      <c r="P992" s="10">
        <f t="shared" si="122"/>
        <v>79.362278964779563</v>
      </c>
      <c r="Q992" s="11">
        <f t="shared" si="124"/>
        <v>1.8687240006117344E-2</v>
      </c>
    </row>
    <row r="993" spans="1:17">
      <c r="A993" s="9">
        <f t="shared" si="123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>димвенканали!F993</f>
        <v>4173.55</v>
      </c>
      <c r="G993" s="8"/>
      <c r="H993" s="8"/>
      <c r="I993" s="8">
        <v>72</v>
      </c>
      <c r="J993" s="11">
        <v>1.8784242108009393E-2</v>
      </c>
      <c r="K993" s="18">
        <f t="shared" si="119"/>
        <v>42.623887294547359</v>
      </c>
      <c r="L993" s="10">
        <f t="shared" si="120"/>
        <v>15.672803358205066</v>
      </c>
      <c r="M993" s="10">
        <v>16.465139577354552</v>
      </c>
      <c r="N993" s="10">
        <v>4.6004487346725806</v>
      </c>
      <c r="O993" s="201">
        <f t="shared" si="121"/>
        <v>4.6004487346725806</v>
      </c>
      <c r="P993" s="10">
        <f t="shared" si="122"/>
        <v>79.362278964779563</v>
      </c>
      <c r="Q993" s="11">
        <f t="shared" si="124"/>
        <v>1.9015533290551105E-2</v>
      </c>
    </row>
    <row r="994" spans="1:17">
      <c r="A994" s="9">
        <f t="shared" si="123"/>
        <v>37</v>
      </c>
      <c r="B994" s="14" t="s">
        <v>1301</v>
      </c>
      <c r="C994" s="8">
        <f>димвенканали!C994</f>
        <v>2393.84</v>
      </c>
      <c r="D994" s="8"/>
      <c r="E994" s="8"/>
      <c r="F994" s="8">
        <f>димвенканали!F994</f>
        <v>2393.84</v>
      </c>
      <c r="G994" s="8"/>
      <c r="H994" s="8"/>
      <c r="I994" s="8">
        <v>94</v>
      </c>
      <c r="J994" s="11">
        <v>2.452387164101226E-2</v>
      </c>
      <c r="K994" s="18">
        <f t="shared" si="119"/>
        <v>55.64785285677015</v>
      </c>
      <c r="L994" s="10">
        <f t="shared" si="120"/>
        <v>20.461715495434387</v>
      </c>
      <c r="M994" s="10">
        <v>30.654839551265326</v>
      </c>
      <c r="N994" s="10">
        <v>6.0061414036003127</v>
      </c>
      <c r="O994" s="201">
        <f t="shared" si="121"/>
        <v>6.0061414036003127</v>
      </c>
      <c r="P994" s="10">
        <f t="shared" si="122"/>
        <v>112.77054930707017</v>
      </c>
      <c r="Q994" s="11">
        <f t="shared" si="124"/>
        <v>4.7108641056657991E-2</v>
      </c>
    </row>
    <row r="995" spans="1:17">
      <c r="A995" s="9">
        <f t="shared" si="123"/>
        <v>38</v>
      </c>
      <c r="B995" s="79" t="s">
        <v>43</v>
      </c>
      <c r="C995" s="8">
        <v>1450.7</v>
      </c>
      <c r="D995" s="8"/>
      <c r="E995" s="8"/>
      <c r="F995" s="8">
        <f>димвенканали!F995</f>
        <v>1450.7</v>
      </c>
      <c r="G995" s="8"/>
      <c r="H995" s="8"/>
      <c r="I995" s="8">
        <v>25</v>
      </c>
      <c r="J995" s="11">
        <v>3.8723667905824041E-3</v>
      </c>
      <c r="K995" s="18">
        <f t="shared" si="119"/>
        <v>8.7869036555142515</v>
      </c>
      <c r="L995" s="10">
        <f t="shared" si="120"/>
        <v>3.2309444741325906</v>
      </c>
      <c r="M995" s="10">
        <v>22.75611833952912</v>
      </c>
      <c r="N995" s="10">
        <v>0.94838135068153662</v>
      </c>
      <c r="O995" s="201">
        <f t="shared" si="121"/>
        <v>0.94838135068153662</v>
      </c>
      <c r="P995" s="10">
        <f t="shared" si="122"/>
        <v>35.722347819857497</v>
      </c>
      <c r="Q995" s="11">
        <f t="shared" si="124"/>
        <v>2.4624214392953397E-2</v>
      </c>
    </row>
    <row r="996" spans="1:17">
      <c r="A996" s="9">
        <f t="shared" si="123"/>
        <v>39</v>
      </c>
      <c r="B996" s="79" t="s">
        <v>1016</v>
      </c>
      <c r="C996" s="8">
        <v>4720.87</v>
      </c>
      <c r="D996" s="8"/>
      <c r="E996" s="8"/>
      <c r="F996" s="8">
        <f>димвенканали!F996</f>
        <v>4720.87</v>
      </c>
      <c r="G996" s="8"/>
      <c r="H996" s="8"/>
      <c r="I996" s="8">
        <v>80</v>
      </c>
      <c r="J996" s="11">
        <v>1.2391573729863693E-2</v>
      </c>
      <c r="K996" s="18">
        <f t="shared" si="119"/>
        <v>28.118091697645603</v>
      </c>
      <c r="L996" s="10">
        <f t="shared" si="120"/>
        <v>10.339022317224289</v>
      </c>
      <c r="M996" s="10">
        <v>72.819578686493188</v>
      </c>
      <c r="N996" s="10">
        <v>3.0348203221809169</v>
      </c>
      <c r="O996" s="201">
        <f t="shared" si="121"/>
        <v>3.0348203221809169</v>
      </c>
      <c r="P996" s="10">
        <f t="shared" si="122"/>
        <v>114.31151302354401</v>
      </c>
      <c r="Q996" s="11">
        <f t="shared" si="124"/>
        <v>2.4214077706766764E-2</v>
      </c>
    </row>
    <row r="997" spans="1:17">
      <c r="A997" s="9">
        <f t="shared" si="123"/>
        <v>40</v>
      </c>
      <c r="B997" s="79" t="s">
        <v>1016</v>
      </c>
      <c r="C997" s="8">
        <v>6051.96</v>
      </c>
      <c r="D997" s="8"/>
      <c r="E997" s="8"/>
      <c r="F997" s="8">
        <f>димвенканали!F997</f>
        <v>6051.96</v>
      </c>
      <c r="G997" s="8"/>
      <c r="H997" s="8"/>
      <c r="I997" s="8">
        <v>111</v>
      </c>
      <c r="J997" s="11">
        <v>1.7193308550185873E-2</v>
      </c>
      <c r="K997" s="18">
        <f t="shared" si="119"/>
        <v>39.013852230483273</v>
      </c>
      <c r="L997" s="10">
        <f t="shared" si="120"/>
        <v>14.345393465148701</v>
      </c>
      <c r="M997" s="10">
        <v>101.03716542750929</v>
      </c>
      <c r="N997" s="10">
        <v>4.2108131970260221</v>
      </c>
      <c r="O997" s="201">
        <f t="shared" si="121"/>
        <v>4.2108131970260221</v>
      </c>
      <c r="P997" s="10">
        <f t="shared" si="122"/>
        <v>158.60722432016729</v>
      </c>
      <c r="Q997" s="11">
        <f t="shared" si="124"/>
        <v>2.620757974609338E-2</v>
      </c>
    </row>
    <row r="998" spans="1:17">
      <c r="A998" s="9">
        <f t="shared" si="123"/>
        <v>41</v>
      </c>
      <c r="B998" s="79" t="s">
        <v>1017</v>
      </c>
      <c r="C998" s="8">
        <v>6263.08</v>
      </c>
      <c r="D998" s="8"/>
      <c r="E998" s="8"/>
      <c r="F998" s="8">
        <f>димвенканали!F998</f>
        <v>6263.08</v>
      </c>
      <c r="G998" s="8"/>
      <c r="H998" s="8"/>
      <c r="I998" s="8">
        <v>110</v>
      </c>
      <c r="J998" s="11">
        <v>1.7038413878562579E-2</v>
      </c>
      <c r="K998" s="18">
        <f t="shared" si="119"/>
        <v>38.662376084262704</v>
      </c>
      <c r="L998" s="10">
        <f t="shared" si="120"/>
        <v>14.216155686183397</v>
      </c>
      <c r="M998" s="10">
        <v>100.12692069392814</v>
      </c>
      <c r="N998" s="10">
        <v>4.1728779429987615</v>
      </c>
      <c r="O998" s="201">
        <f t="shared" si="121"/>
        <v>4.1728779429987615</v>
      </c>
      <c r="P998" s="10">
        <f t="shared" si="122"/>
        <v>157.17833040737298</v>
      </c>
      <c r="Q998" s="11">
        <f t="shared" si="124"/>
        <v>2.5096011931409624E-2</v>
      </c>
    </row>
    <row r="999" spans="1:17">
      <c r="A999" s="9">
        <f t="shared" si="123"/>
        <v>42</v>
      </c>
      <c r="B999" s="79" t="s">
        <v>1018</v>
      </c>
      <c r="C999" s="8">
        <v>4604.96</v>
      </c>
      <c r="D999" s="8"/>
      <c r="E999" s="8"/>
      <c r="F999" s="8">
        <f>димвенканали!F999</f>
        <v>4604.96</v>
      </c>
      <c r="G999" s="8"/>
      <c r="H999" s="8"/>
      <c r="I999" s="8">
        <v>98</v>
      </c>
      <c r="J999" s="11">
        <v>1.5179677819083024E-2</v>
      </c>
      <c r="K999" s="18">
        <f t="shared" si="119"/>
        <v>34.444662329615866</v>
      </c>
      <c r="L999" s="10">
        <f t="shared" si="120"/>
        <v>12.665302338599755</v>
      </c>
      <c r="M999" s="10">
        <v>89.203983890954149</v>
      </c>
      <c r="N999" s="10">
        <v>3.7176548946716235</v>
      </c>
      <c r="O999" s="201">
        <f t="shared" si="121"/>
        <v>3.7176548946716235</v>
      </c>
      <c r="P999" s="10">
        <f t="shared" si="122"/>
        <v>140.0316034538414</v>
      </c>
      <c r="Q999" s="11">
        <f t="shared" si="124"/>
        <v>3.0408864236354149E-2</v>
      </c>
    </row>
    <row r="1000" spans="1:17">
      <c r="A1000" s="9">
        <f t="shared" si="123"/>
        <v>43</v>
      </c>
      <c r="B1000" s="79" t="s">
        <v>1019</v>
      </c>
      <c r="C1000" s="8">
        <v>4237.38</v>
      </c>
      <c r="D1000" s="8"/>
      <c r="E1000" s="8"/>
      <c r="F1000" s="8">
        <f>димвенканали!F1000</f>
        <v>4237.38</v>
      </c>
      <c r="G1000" s="8"/>
      <c r="H1000" s="8"/>
      <c r="I1000" s="8">
        <v>90</v>
      </c>
      <c r="J1000" s="11">
        <v>1.3940520446096654E-2</v>
      </c>
      <c r="K1000" s="18">
        <f t="shared" si="119"/>
        <v>31.632853159851301</v>
      </c>
      <c r="L1000" s="10">
        <f t="shared" si="120"/>
        <v>11.631400106877324</v>
      </c>
      <c r="M1000" s="10">
        <v>81.922026022304834</v>
      </c>
      <c r="N1000" s="10">
        <v>3.4141728624535315</v>
      </c>
      <c r="O1000" s="201">
        <f t="shared" si="121"/>
        <v>3.4141728624535315</v>
      </c>
      <c r="P1000" s="10">
        <f t="shared" si="122"/>
        <v>128.60045215148699</v>
      </c>
      <c r="Q1000" s="11">
        <f t="shared" si="124"/>
        <v>3.0349048740374238E-2</v>
      </c>
    </row>
    <row r="1001" spans="1:17">
      <c r="A1001" s="9">
        <f t="shared" si="123"/>
        <v>44</v>
      </c>
      <c r="B1001" s="79" t="s">
        <v>1020</v>
      </c>
      <c r="C1001" s="8">
        <v>4096.5200000000004</v>
      </c>
      <c r="D1001" s="8"/>
      <c r="E1001" s="8"/>
      <c r="F1001" s="8">
        <f>димвенканали!F1001</f>
        <v>4096.5200000000004</v>
      </c>
      <c r="G1001" s="8"/>
      <c r="H1001" s="8"/>
      <c r="I1001" s="8">
        <v>88</v>
      </c>
      <c r="J1001" s="11">
        <v>1.3630731102850062E-2</v>
      </c>
      <c r="K1001" s="18">
        <f t="shared" si="119"/>
        <v>30.929900867410161</v>
      </c>
      <c r="L1001" s="10">
        <f t="shared" si="120"/>
        <v>11.372924548946717</v>
      </c>
      <c r="M1001" s="10">
        <v>80.101536555142502</v>
      </c>
      <c r="N1001" s="10">
        <v>3.3383023543990085</v>
      </c>
      <c r="O1001" s="201">
        <f t="shared" si="121"/>
        <v>3.3383023543990085</v>
      </c>
      <c r="P1001" s="10">
        <f t="shared" si="122"/>
        <v>125.74266432589839</v>
      </c>
      <c r="Q1001" s="11">
        <f t="shared" si="124"/>
        <v>3.0694995832047291E-2</v>
      </c>
    </row>
    <row r="1002" spans="1:17">
      <c r="A1002" s="9">
        <f t="shared" si="123"/>
        <v>45</v>
      </c>
      <c r="B1002" s="79" t="s">
        <v>1035</v>
      </c>
      <c r="C1002" s="8">
        <v>2547.02</v>
      </c>
      <c r="D1002" s="8"/>
      <c r="E1002" s="8"/>
      <c r="F1002" s="8">
        <f>димвенканали!F1002</f>
        <v>2547.02</v>
      </c>
      <c r="G1002" s="8"/>
      <c r="H1002" s="8"/>
      <c r="I1002" s="8">
        <v>45</v>
      </c>
      <c r="J1002" s="11">
        <v>6.970260223048327E-3</v>
      </c>
      <c r="K1002" s="18">
        <f t="shared" si="119"/>
        <v>15.81642657992565</v>
      </c>
      <c r="L1002" s="10">
        <f t="shared" si="120"/>
        <v>5.815700053438662</v>
      </c>
      <c r="M1002" s="10">
        <v>40.961013011152417</v>
      </c>
      <c r="N1002" s="10">
        <v>3.4223977695167287E-2</v>
      </c>
      <c r="O1002" s="201">
        <f t="shared" si="121"/>
        <v>3.4223977695167287E-2</v>
      </c>
      <c r="P1002" s="10">
        <f t="shared" si="122"/>
        <v>62.627363622211895</v>
      </c>
      <c r="Q1002" s="11">
        <f t="shared" si="124"/>
        <v>2.4588485218887915E-2</v>
      </c>
    </row>
    <row r="1003" spans="1:17">
      <c r="A1003" s="9">
        <f t="shared" si="123"/>
        <v>46</v>
      </c>
      <c r="B1003" s="79" t="s">
        <v>1036</v>
      </c>
      <c r="C1003" s="8">
        <v>3753.15</v>
      </c>
      <c r="D1003" s="8"/>
      <c r="E1003" s="8"/>
      <c r="F1003" s="8">
        <f>димвенканали!F1003</f>
        <v>3753.15</v>
      </c>
      <c r="G1003" s="8"/>
      <c r="H1003" s="8"/>
      <c r="I1003" s="8">
        <v>65</v>
      </c>
      <c r="J1003" s="11">
        <v>1.006815365551425E-2</v>
      </c>
      <c r="K1003" s="18">
        <f t="shared" si="119"/>
        <v>22.845949504337053</v>
      </c>
      <c r="L1003" s="10">
        <f t="shared" si="120"/>
        <v>8.4004556327447357</v>
      </c>
      <c r="M1003" s="10">
        <v>59.16590768277571</v>
      </c>
      <c r="N1003" s="10">
        <v>2.4657915117719948</v>
      </c>
      <c r="O1003" s="201">
        <f t="shared" si="121"/>
        <v>2.4657915117719948</v>
      </c>
      <c r="P1003" s="10">
        <f t="shared" si="122"/>
        <v>92.878104331629501</v>
      </c>
      <c r="Q1003" s="11">
        <f t="shared" si="124"/>
        <v>2.4746707254340888E-2</v>
      </c>
    </row>
    <row r="1004" spans="1:17">
      <c r="A1004" s="9">
        <f t="shared" si="123"/>
        <v>47</v>
      </c>
      <c r="B1004" s="79" t="s">
        <v>1037</v>
      </c>
      <c r="C1004" s="8">
        <v>3742.7</v>
      </c>
      <c r="D1004" s="8"/>
      <c r="E1004" s="8"/>
      <c r="F1004" s="8">
        <f>димвенканали!F1004</f>
        <v>3742.7</v>
      </c>
      <c r="G1004" s="8"/>
      <c r="H1004" s="8"/>
      <c r="I1004" s="8">
        <v>65</v>
      </c>
      <c r="J1004" s="11">
        <v>1.006815365551425E-2</v>
      </c>
      <c r="K1004" s="18">
        <f t="shared" si="119"/>
        <v>22.845949504337053</v>
      </c>
      <c r="L1004" s="10">
        <f t="shared" si="120"/>
        <v>8.4004556327447357</v>
      </c>
      <c r="M1004" s="10">
        <v>59.16590768277571</v>
      </c>
      <c r="N1004" s="10">
        <v>2.4657915117719948</v>
      </c>
      <c r="O1004" s="201">
        <f t="shared" si="121"/>
        <v>2.4657915117719948</v>
      </c>
      <c r="P1004" s="10">
        <f t="shared" si="122"/>
        <v>92.878104331629501</v>
      </c>
      <c r="Q1004" s="11">
        <f t="shared" si="124"/>
        <v>2.4815802584131644E-2</v>
      </c>
    </row>
    <row r="1005" spans="1:17">
      <c r="A1005" s="9">
        <f t="shared" si="123"/>
        <v>48</v>
      </c>
      <c r="B1005" s="79" t="s">
        <v>1038</v>
      </c>
      <c r="C1005" s="8">
        <v>2566.9499999999998</v>
      </c>
      <c r="D1005" s="8"/>
      <c r="E1005" s="8"/>
      <c r="F1005" s="8">
        <f>димвенканали!F1005</f>
        <v>2566.9499999999998</v>
      </c>
      <c r="G1005" s="8"/>
      <c r="H1005" s="8"/>
      <c r="I1005" s="8">
        <v>45</v>
      </c>
      <c r="J1005" s="11">
        <v>6.970260223048327E-3</v>
      </c>
      <c r="K1005" s="18">
        <f t="shared" si="119"/>
        <v>15.81642657992565</v>
      </c>
      <c r="L1005" s="10">
        <f t="shared" si="120"/>
        <v>5.815700053438662</v>
      </c>
      <c r="M1005" s="10">
        <v>40.961013011152417</v>
      </c>
      <c r="N1005" s="10">
        <v>1.7070864312267657</v>
      </c>
      <c r="O1005" s="201">
        <f t="shared" si="121"/>
        <v>1.7070864312267657</v>
      </c>
      <c r="P1005" s="10">
        <f t="shared" si="122"/>
        <v>64.300226075743495</v>
      </c>
      <c r="Q1005" s="11">
        <f t="shared" si="124"/>
        <v>2.5049270954145386E-2</v>
      </c>
    </row>
    <row r="1006" spans="1:17">
      <c r="A1006" s="9">
        <f t="shared" si="123"/>
        <v>49</v>
      </c>
      <c r="B1006" s="79" t="s">
        <v>1041</v>
      </c>
      <c r="C1006" s="8">
        <v>3966</v>
      </c>
      <c r="D1006" s="8">
        <v>214</v>
      </c>
      <c r="E1006" s="8"/>
      <c r="F1006" s="8">
        <f>димвенканали!F1006</f>
        <v>4180</v>
      </c>
      <c r="G1006" s="8">
        <v>1</v>
      </c>
      <c r="H1006" s="8"/>
      <c r="I1006" s="8">
        <v>163</v>
      </c>
      <c r="J1006" s="11">
        <v>2.5247831474597273E-2</v>
      </c>
      <c r="K1006" s="18">
        <f t="shared" si="119"/>
        <v>57.290611833952916</v>
      </c>
      <c r="L1006" s="10">
        <f t="shared" si="120"/>
        <v>21.065757971344489</v>
      </c>
      <c r="M1006" s="10">
        <v>148.36989157372986</v>
      </c>
      <c r="N1006" s="10">
        <v>6.1834464064436183</v>
      </c>
      <c r="O1006" s="201">
        <f t="shared" si="121"/>
        <v>6.1834464064436183</v>
      </c>
      <c r="P1006" s="10">
        <f t="shared" si="122"/>
        <v>232.90970778547089</v>
      </c>
      <c r="Q1006" s="11">
        <f t="shared" si="124"/>
        <v>5.5720025785997822E-2</v>
      </c>
    </row>
    <row r="1007" spans="1:17">
      <c r="A1007" s="9">
        <f t="shared" si="123"/>
        <v>50</v>
      </c>
      <c r="B1007" s="79" t="s">
        <v>1042</v>
      </c>
      <c r="C1007" s="8">
        <v>3971.3</v>
      </c>
      <c r="D1007" s="8">
        <v>214</v>
      </c>
      <c r="E1007" s="8"/>
      <c r="F1007" s="8">
        <f>димвенканали!F1007</f>
        <v>4185.3</v>
      </c>
      <c r="G1007" s="8">
        <v>1</v>
      </c>
      <c r="H1007" s="8"/>
      <c r="I1007" s="8">
        <v>162</v>
      </c>
      <c r="J1007" s="11">
        <v>2.5092936802973979E-2</v>
      </c>
      <c r="K1007" s="18">
        <f t="shared" si="119"/>
        <v>56.939135687732346</v>
      </c>
      <c r="L1007" s="10">
        <f t="shared" si="120"/>
        <v>20.936520192379184</v>
      </c>
      <c r="M1007" s="10">
        <v>147.45964684014871</v>
      </c>
      <c r="N1007" s="10">
        <v>21.201273234200745</v>
      </c>
      <c r="O1007" s="201">
        <f t="shared" si="121"/>
        <v>21.201273234200745</v>
      </c>
      <c r="P1007" s="10">
        <f t="shared" si="122"/>
        <v>246.536575954461</v>
      </c>
      <c r="Q1007" s="11">
        <f t="shared" si="124"/>
        <v>5.8905353488271091E-2</v>
      </c>
    </row>
    <row r="1008" spans="1:17">
      <c r="A1008" s="9">
        <f t="shared" si="123"/>
        <v>51</v>
      </c>
      <c r="B1008" s="79" t="s">
        <v>1046</v>
      </c>
      <c r="C1008" s="8">
        <v>70.5</v>
      </c>
      <c r="D1008" s="8"/>
      <c r="E1008" s="8"/>
      <c r="F1008" s="8">
        <f>димвенканали!F1008</f>
        <v>70.5</v>
      </c>
      <c r="G1008" s="8"/>
      <c r="H1008" s="8"/>
      <c r="I1008" s="8">
        <v>2</v>
      </c>
      <c r="J1008" s="11">
        <v>3.0978934324659232E-4</v>
      </c>
      <c r="K1008" s="18">
        <f t="shared" si="119"/>
        <v>0.7029522924411401</v>
      </c>
      <c r="L1008" s="10">
        <f t="shared" si="120"/>
        <v>0.25847555793060722</v>
      </c>
      <c r="M1008" s="10">
        <v>1.8204894671623297</v>
      </c>
      <c r="N1008" s="10">
        <v>7.5870508054522931E-2</v>
      </c>
      <c r="O1008" s="201">
        <f t="shared" si="121"/>
        <v>7.5870508054522931E-2</v>
      </c>
      <c r="P1008" s="10">
        <f t="shared" si="122"/>
        <v>2.8577878255886002</v>
      </c>
      <c r="Q1008" s="11">
        <f t="shared" si="124"/>
        <v>4.0535997526079434E-2</v>
      </c>
    </row>
    <row r="1009" spans="1:17">
      <c r="A1009" s="9">
        <f t="shared" si="123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>димвенканали!F1009</f>
        <v>12677.6</v>
      </c>
      <c r="G1009" s="8"/>
      <c r="H1009" s="8"/>
      <c r="I1009" s="8">
        <v>249</v>
      </c>
      <c r="J1009" s="11">
        <v>0.25696594427244579</v>
      </c>
      <c r="K1009" s="18">
        <f t="shared" si="119"/>
        <v>583.08913312693494</v>
      </c>
      <c r="L1009" s="10">
        <f t="shared" si="120"/>
        <v>214.401874250774</v>
      </c>
      <c r="M1009" s="10">
        <v>259.82957275541793</v>
      </c>
      <c r="N1009" s="10">
        <v>62.933529411764695</v>
      </c>
      <c r="O1009" s="201">
        <f t="shared" si="121"/>
        <v>62.933529411764695</v>
      </c>
      <c r="P1009" s="10">
        <f t="shared" si="122"/>
        <v>1120.2541095448917</v>
      </c>
      <c r="Q1009" s="11">
        <f t="shared" si="124"/>
        <v>8.8364841101225125E-2</v>
      </c>
    </row>
    <row r="1010" spans="1:17">
      <c r="A1010" s="9">
        <f t="shared" si="123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>димвенканали!F1010</f>
        <v>1215.9000000000001</v>
      </c>
      <c r="G1010" s="8"/>
      <c r="H1010" s="8"/>
      <c r="I1010" s="8">
        <v>30</v>
      </c>
      <c r="J1010" s="11">
        <v>3.0959752321981421E-2</v>
      </c>
      <c r="K1010" s="18">
        <f t="shared" si="119"/>
        <v>70.251702786377706</v>
      </c>
      <c r="L1010" s="10">
        <f t="shared" si="120"/>
        <v>25.831551114551086</v>
      </c>
      <c r="M1010" s="10">
        <v>31.304767801857579</v>
      </c>
      <c r="N1010" s="10">
        <v>7.5823529411764694</v>
      </c>
      <c r="O1010" s="201">
        <f t="shared" si="121"/>
        <v>7.5823529411764694</v>
      </c>
      <c r="P1010" s="10">
        <f t="shared" si="122"/>
        <v>134.97037464396286</v>
      </c>
      <c r="Q1010" s="11">
        <f t="shared" si="124"/>
        <v>0.1110045025445866</v>
      </c>
    </row>
    <row r="1011" spans="1:17">
      <c r="A1011" s="9"/>
      <c r="B1011" s="17" t="s">
        <v>576</v>
      </c>
      <c r="C1011" s="13">
        <f>SUM(C958:C1010)</f>
        <v>229455.35999999993</v>
      </c>
      <c r="D1011" s="13">
        <f t="shared" ref="D1011:M1011" si="125">SUM(D958:D1010)</f>
        <v>1185.73</v>
      </c>
      <c r="E1011" s="13">
        <f t="shared" si="125"/>
        <v>827.09999999999991</v>
      </c>
      <c r="F1011" s="13">
        <f t="shared" si="125"/>
        <v>231468.18999999994</v>
      </c>
      <c r="G1011" s="13">
        <f t="shared" si="125"/>
        <v>7</v>
      </c>
      <c r="H1011" s="13">
        <f t="shared" si="125"/>
        <v>12</v>
      </c>
      <c r="I1011" s="13">
        <f t="shared" si="125"/>
        <v>4937</v>
      </c>
      <c r="J1011" s="13">
        <f t="shared" si="125"/>
        <v>1.3813705848035518</v>
      </c>
      <c r="K1011" s="13">
        <f t="shared" si="125"/>
        <v>3134.5094350952845</v>
      </c>
      <c r="L1011" s="13">
        <f t="shared" si="125"/>
        <v>1152.5591192845366</v>
      </c>
      <c r="M1011" s="13">
        <f t="shared" si="125"/>
        <v>2148.6110964469904</v>
      </c>
      <c r="N1011" s="13"/>
      <c r="O1011" s="15">
        <f>SUM(O958:O1010)</f>
        <v>351.6943695524908</v>
      </c>
      <c r="P1011" s="110">
        <f>K1011+L1011+M1011+O1011</f>
        <v>6787.3740203793013</v>
      </c>
      <c r="Q1011" s="16">
        <f>P1011/F1011</f>
        <v>2.9323139479248975E-2</v>
      </c>
    </row>
    <row r="1012" spans="1:17">
      <c r="A1012" s="9"/>
      <c r="B1012" s="7" t="s">
        <v>1047</v>
      </c>
      <c r="C1012" s="8"/>
      <c r="D1012" s="8"/>
      <c r="E1012" s="8"/>
      <c r="F1012" s="8"/>
      <c r="G1012" s="8"/>
      <c r="H1012" s="8">
        <f>G1011+H1011+I1011</f>
        <v>4956</v>
      </c>
      <c r="I1012" s="8"/>
      <c r="J1012" s="8"/>
      <c r="K1012" s="8"/>
      <c r="L1012" s="8"/>
      <c r="M1012" s="8"/>
      <c r="N1012" s="8"/>
      <c r="O1012" s="8"/>
      <c r="P1012" s="8"/>
      <c r="Q1012" s="11"/>
    </row>
    <row r="1013" spans="1:17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>димвенканали!F1013</f>
        <v>209.7</v>
      </c>
      <c r="G1013" s="8"/>
      <c r="H1013" s="8"/>
      <c r="I1013" s="8">
        <v>0</v>
      </c>
      <c r="J1013" s="11">
        <v>0</v>
      </c>
      <c r="K1013" s="18">
        <f>J1013*$T$2</f>
        <v>0</v>
      </c>
      <c r="L1013" s="10">
        <f t="shared" ref="L1013:L1071" si="126">K1013*0.3677</f>
        <v>0</v>
      </c>
      <c r="M1013" s="10">
        <v>0</v>
      </c>
      <c r="N1013" s="10">
        <v>0</v>
      </c>
      <c r="O1013" s="201">
        <f t="shared" ref="O1013:O1076" si="127">N1013*$O$2</f>
        <v>0</v>
      </c>
      <c r="P1013" s="10">
        <f t="shared" ref="P1013:P1071" si="128">K1013+L1013+M1013+O1013</f>
        <v>0</v>
      </c>
      <c r="Q1013" s="11">
        <f>P1013/F1013</f>
        <v>0</v>
      </c>
    </row>
    <row r="1014" spans="1:17">
      <c r="A1014" s="9">
        <f t="shared" ref="A1014:A1077" si="129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>димвенканали!F1014</f>
        <v>306</v>
      </c>
      <c r="G1014" s="8"/>
      <c r="H1014" s="8"/>
      <c r="I1014" s="8">
        <v>8</v>
      </c>
      <c r="J1014" s="11">
        <v>1.8505667360629193E-3</v>
      </c>
      <c r="K1014" s="18">
        <f t="shared" ref="K1014:K1076" si="130">J1014*$T$2</f>
        <v>3.7326116123062687</v>
      </c>
      <c r="L1014" s="10">
        <f t="shared" si="126"/>
        <v>1.3724812898450152</v>
      </c>
      <c r="M1014" s="10">
        <v>1.4418690724034235</v>
      </c>
      <c r="N1014" s="10">
        <v>0.45322229932916958</v>
      </c>
      <c r="O1014" s="201">
        <f t="shared" si="127"/>
        <v>0.45322229932916958</v>
      </c>
      <c r="P1014" s="10">
        <f t="shared" si="128"/>
        <v>7.0001842738838773</v>
      </c>
      <c r="Q1014" s="11">
        <f t="shared" ref="Q1014:Q1076" si="131">P1014/F1014</f>
        <v>2.2876419195698945E-2</v>
      </c>
    </row>
    <row r="1015" spans="1:17">
      <c r="A1015" s="9">
        <f t="shared" si="129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>димвенканали!F1015</f>
        <v>419.5</v>
      </c>
      <c r="G1015" s="8"/>
      <c r="H1015" s="8"/>
      <c r="I1015" s="8">
        <v>8</v>
      </c>
      <c r="J1015" s="11">
        <v>1.8505667360629193E-3</v>
      </c>
      <c r="K1015" s="18">
        <f t="shared" si="130"/>
        <v>3.7326116123062687</v>
      </c>
      <c r="L1015" s="10">
        <f t="shared" si="126"/>
        <v>1.3724812898450152</v>
      </c>
      <c r="M1015" s="10">
        <v>1.4418690724034235</v>
      </c>
      <c r="N1015" s="10">
        <v>0.45322229932916958</v>
      </c>
      <c r="O1015" s="201">
        <f t="shared" si="127"/>
        <v>0.45322229932916958</v>
      </c>
      <c r="P1015" s="10">
        <f t="shared" si="128"/>
        <v>7.0001842738838773</v>
      </c>
      <c r="Q1015" s="11">
        <f t="shared" si="131"/>
        <v>1.6686970855503878E-2</v>
      </c>
    </row>
    <row r="1016" spans="1:17">
      <c r="A1016" s="9">
        <f t="shared" si="129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>димвенканали!F1016</f>
        <v>734.75</v>
      </c>
      <c r="G1016" s="8"/>
      <c r="H1016" s="8"/>
      <c r="I1016" s="8">
        <v>20</v>
      </c>
      <c r="J1016" s="11">
        <v>4.6264168401572983E-3</v>
      </c>
      <c r="K1016" s="18">
        <f t="shared" si="130"/>
        <v>9.3315290307656724</v>
      </c>
      <c r="L1016" s="10">
        <f t="shared" si="126"/>
        <v>3.4312032246125379</v>
      </c>
      <c r="M1016" s="10">
        <v>3.6046726810085588</v>
      </c>
      <c r="N1016" s="10">
        <v>1.133055748322924</v>
      </c>
      <c r="O1016" s="201">
        <f t="shared" si="127"/>
        <v>1.133055748322924</v>
      </c>
      <c r="P1016" s="10">
        <f t="shared" si="128"/>
        <v>17.500460684709694</v>
      </c>
      <c r="Q1016" s="11">
        <f t="shared" si="131"/>
        <v>2.3818252037713091E-2</v>
      </c>
    </row>
    <row r="1017" spans="1:17">
      <c r="A1017" s="9">
        <f t="shared" si="129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>димвенканали!F1017</f>
        <v>737</v>
      </c>
      <c r="G1017" s="8"/>
      <c r="H1017" s="8"/>
      <c r="I1017" s="8">
        <v>17</v>
      </c>
      <c r="J1017" s="11">
        <v>3.9324543141337036E-3</v>
      </c>
      <c r="K1017" s="18">
        <f t="shared" si="130"/>
        <v>7.9317996761508214</v>
      </c>
      <c r="L1017" s="10">
        <f t="shared" si="126"/>
        <v>2.9165227409206573</v>
      </c>
      <c r="M1017" s="10">
        <v>3.0639717788572751</v>
      </c>
      <c r="N1017" s="10">
        <v>0.96309738607448536</v>
      </c>
      <c r="O1017" s="201">
        <f t="shared" si="127"/>
        <v>0.96309738607448536</v>
      </c>
      <c r="P1017" s="10">
        <f t="shared" si="128"/>
        <v>14.875391582003241</v>
      </c>
      <c r="Q1017" s="11">
        <f t="shared" si="131"/>
        <v>2.0183706352785945E-2</v>
      </c>
    </row>
    <row r="1018" spans="1:17">
      <c r="A1018" s="9">
        <f t="shared" si="129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>димвенканали!F1018</f>
        <v>839.8</v>
      </c>
      <c r="G1018" s="8"/>
      <c r="H1018" s="8"/>
      <c r="I1018" s="8">
        <v>13</v>
      </c>
      <c r="J1018" s="11">
        <v>3.0071709461022438E-3</v>
      </c>
      <c r="K1018" s="18">
        <f t="shared" si="130"/>
        <v>6.0654938699976872</v>
      </c>
      <c r="L1018" s="10">
        <f t="shared" si="126"/>
        <v>2.2302820959981497</v>
      </c>
      <c r="M1018" s="10">
        <v>2.343037242655563</v>
      </c>
      <c r="N1018" s="10">
        <v>0.73648623640990052</v>
      </c>
      <c r="O1018" s="201">
        <f t="shared" si="127"/>
        <v>0.73648623640990052</v>
      </c>
      <c r="P1018" s="10">
        <f t="shared" si="128"/>
        <v>11.3752994450613</v>
      </c>
      <c r="Q1018" s="11">
        <f t="shared" si="131"/>
        <v>1.3545248207979638E-2</v>
      </c>
    </row>
    <row r="1019" spans="1:17">
      <c r="A1019" s="9">
        <f t="shared" si="129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>димвенканали!F1019</f>
        <v>410.1</v>
      </c>
      <c r="G1019" s="8"/>
      <c r="H1019" s="8"/>
      <c r="I1019" s="8">
        <v>8</v>
      </c>
      <c r="J1019" s="11">
        <v>1.8505667360629193E-3</v>
      </c>
      <c r="K1019" s="18">
        <f t="shared" si="130"/>
        <v>3.7326116123062687</v>
      </c>
      <c r="L1019" s="10">
        <f t="shared" si="126"/>
        <v>1.3724812898450152</v>
      </c>
      <c r="M1019" s="10">
        <v>1.4418690724034235</v>
      </c>
      <c r="N1019" s="10">
        <v>0.45322229932916958</v>
      </c>
      <c r="O1019" s="201">
        <f t="shared" si="127"/>
        <v>0.45322229932916958</v>
      </c>
      <c r="P1019" s="10">
        <f t="shared" si="128"/>
        <v>7.0001842738838773</v>
      </c>
      <c r="Q1019" s="11">
        <f t="shared" si="131"/>
        <v>1.7069456898034324E-2</v>
      </c>
    </row>
    <row r="1020" spans="1:17">
      <c r="A1020" s="9">
        <f t="shared" si="129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>димвенканали!F1020</f>
        <v>364.6</v>
      </c>
      <c r="G1020" s="8"/>
      <c r="H1020" s="8"/>
      <c r="I1020" s="8">
        <v>0</v>
      </c>
      <c r="J1020" s="11">
        <v>0</v>
      </c>
      <c r="K1020" s="18">
        <f t="shared" si="130"/>
        <v>0</v>
      </c>
      <c r="L1020" s="10">
        <f t="shared" si="126"/>
        <v>0</v>
      </c>
      <c r="M1020" s="10">
        <v>0</v>
      </c>
      <c r="N1020" s="10">
        <v>0</v>
      </c>
      <c r="O1020" s="201">
        <f t="shared" si="127"/>
        <v>0</v>
      </c>
      <c r="P1020" s="10">
        <f t="shared" si="128"/>
        <v>0</v>
      </c>
      <c r="Q1020" s="11">
        <f t="shared" si="131"/>
        <v>0</v>
      </c>
    </row>
    <row r="1021" spans="1:17">
      <c r="A1021" s="9">
        <f t="shared" si="129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>димвенканали!F1021</f>
        <v>753.65</v>
      </c>
      <c r="G1021" s="8"/>
      <c r="H1021" s="8"/>
      <c r="I1021" s="8">
        <v>14</v>
      </c>
      <c r="J1021" s="11">
        <v>3.2384917881101089E-3</v>
      </c>
      <c r="K1021" s="18">
        <f t="shared" si="130"/>
        <v>6.5320703215359703</v>
      </c>
      <c r="L1021" s="10">
        <f t="shared" si="126"/>
        <v>2.4018422572287763</v>
      </c>
      <c r="M1021" s="10">
        <v>2.5232708767059915</v>
      </c>
      <c r="N1021" s="10">
        <v>0.79313902382604673</v>
      </c>
      <c r="O1021" s="201">
        <f t="shared" si="127"/>
        <v>0.79313902382604673</v>
      </c>
      <c r="P1021" s="10">
        <f t="shared" si="128"/>
        <v>12.250322479296786</v>
      </c>
      <c r="Q1021" s="11">
        <f t="shared" si="131"/>
        <v>1.6254657306835781E-2</v>
      </c>
    </row>
    <row r="1022" spans="1:17">
      <c r="A1022" s="9">
        <f t="shared" si="129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>димвенканали!F1022</f>
        <v>769.2</v>
      </c>
      <c r="G1022" s="8"/>
      <c r="H1022" s="8"/>
      <c r="I1022" s="8">
        <v>16</v>
      </c>
      <c r="J1022" s="11">
        <v>3.7011334721258385E-3</v>
      </c>
      <c r="K1022" s="18">
        <f t="shared" si="130"/>
        <v>7.4652232246125374</v>
      </c>
      <c r="L1022" s="10">
        <f t="shared" si="126"/>
        <v>2.7449625796900303</v>
      </c>
      <c r="M1022" s="10">
        <v>2.8837381448068471</v>
      </c>
      <c r="N1022" s="10">
        <v>0.90644459865833915</v>
      </c>
      <c r="O1022" s="201">
        <f t="shared" si="127"/>
        <v>0.90644459865833915</v>
      </c>
      <c r="P1022" s="10">
        <f t="shared" si="128"/>
        <v>14.000368547767755</v>
      </c>
      <c r="Q1022" s="11">
        <f t="shared" si="131"/>
        <v>1.8201207160384494E-2</v>
      </c>
    </row>
    <row r="1023" spans="1:17">
      <c r="A1023" s="9">
        <f t="shared" si="129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>димвенканали!F1023</f>
        <v>373.5</v>
      </c>
      <c r="G1023" s="8"/>
      <c r="H1023" s="8"/>
      <c r="I1023" s="8">
        <v>0</v>
      </c>
      <c r="J1023" s="11">
        <v>0</v>
      </c>
      <c r="K1023" s="18">
        <f t="shared" si="130"/>
        <v>0</v>
      </c>
      <c r="L1023" s="10">
        <f t="shared" si="126"/>
        <v>0</v>
      </c>
      <c r="M1023" s="10">
        <v>0</v>
      </c>
      <c r="N1023" s="10">
        <v>0</v>
      </c>
      <c r="O1023" s="201">
        <f t="shared" si="127"/>
        <v>0</v>
      </c>
      <c r="P1023" s="10">
        <f t="shared" si="128"/>
        <v>0</v>
      </c>
      <c r="Q1023" s="11">
        <f t="shared" si="131"/>
        <v>0</v>
      </c>
    </row>
    <row r="1024" spans="1:17">
      <c r="A1024" s="9">
        <f t="shared" si="129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>димвенканали!F1024</f>
        <v>331.8</v>
      </c>
      <c r="G1024" s="8"/>
      <c r="H1024" s="8"/>
      <c r="I1024" s="8">
        <v>8</v>
      </c>
      <c r="J1024" s="11">
        <v>1.8505667360629193E-3</v>
      </c>
      <c r="K1024" s="18">
        <f t="shared" si="130"/>
        <v>3.7326116123062687</v>
      </c>
      <c r="L1024" s="10">
        <f t="shared" si="126"/>
        <v>1.3724812898450152</v>
      </c>
      <c r="M1024" s="10">
        <v>1.4418690724034235</v>
      </c>
      <c r="N1024" s="10">
        <v>0.45322229932916958</v>
      </c>
      <c r="O1024" s="201">
        <f t="shared" si="127"/>
        <v>0.45322229932916958</v>
      </c>
      <c r="P1024" s="10">
        <f t="shared" si="128"/>
        <v>7.0001842738838773</v>
      </c>
      <c r="Q1024" s="11">
        <f t="shared" si="131"/>
        <v>2.1097601789885102E-2</v>
      </c>
    </row>
    <row r="1025" spans="1:17">
      <c r="A1025" s="9">
        <f t="shared" si="129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>димвенканали!F1025</f>
        <v>4787.4799999999996</v>
      </c>
      <c r="G1025" s="8"/>
      <c r="H1025" s="8"/>
      <c r="I1025" s="8">
        <v>80</v>
      </c>
      <c r="J1025" s="11">
        <v>1.8505667360629193E-2</v>
      </c>
      <c r="K1025" s="18">
        <f t="shared" si="130"/>
        <v>37.32611612306269</v>
      </c>
      <c r="L1025" s="10">
        <f t="shared" si="126"/>
        <v>13.724812898450152</v>
      </c>
      <c r="M1025" s="10">
        <v>14.418690724034235</v>
      </c>
      <c r="N1025" s="10">
        <v>4.532222993291696</v>
      </c>
      <c r="O1025" s="201">
        <f t="shared" si="127"/>
        <v>4.532222993291696</v>
      </c>
      <c r="P1025" s="10">
        <f t="shared" si="128"/>
        <v>70.001842738838775</v>
      </c>
      <c r="Q1025" s="11">
        <f t="shared" si="131"/>
        <v>1.4621855911427051E-2</v>
      </c>
    </row>
    <row r="1026" spans="1:17">
      <c r="A1026" s="9">
        <f t="shared" si="129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>димвенканали!F1026</f>
        <v>186.8</v>
      </c>
      <c r="G1026" s="8"/>
      <c r="H1026" s="8"/>
      <c r="I1026" s="8">
        <v>4</v>
      </c>
      <c r="J1026" s="11">
        <v>9.2528336803145963E-4</v>
      </c>
      <c r="K1026" s="18">
        <f t="shared" si="130"/>
        <v>1.8663058061531344</v>
      </c>
      <c r="L1026" s="10">
        <f t="shared" si="126"/>
        <v>0.68624064492250758</v>
      </c>
      <c r="M1026" s="10">
        <v>0.72093453620171177</v>
      </c>
      <c r="N1026" s="10">
        <v>0.22661114966458479</v>
      </c>
      <c r="O1026" s="201">
        <f t="shared" si="127"/>
        <v>0.22661114966458479</v>
      </c>
      <c r="P1026" s="10">
        <f t="shared" si="128"/>
        <v>3.5000921369419387</v>
      </c>
      <c r="Q1026" s="11">
        <f t="shared" si="131"/>
        <v>1.8737109940802667E-2</v>
      </c>
    </row>
    <row r="1027" spans="1:17">
      <c r="A1027" s="9">
        <f t="shared" si="129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>димвенканали!F1027</f>
        <v>196.8</v>
      </c>
      <c r="G1027" s="8"/>
      <c r="H1027" s="8"/>
      <c r="I1027" s="8">
        <v>4</v>
      </c>
      <c r="J1027" s="11">
        <v>9.2528336803145963E-4</v>
      </c>
      <c r="K1027" s="18">
        <f t="shared" si="130"/>
        <v>1.8663058061531344</v>
      </c>
      <c r="L1027" s="10">
        <f t="shared" si="126"/>
        <v>0.68624064492250758</v>
      </c>
      <c r="M1027" s="10">
        <v>0.72093453620171177</v>
      </c>
      <c r="N1027" s="10">
        <v>0.22661114966458479</v>
      </c>
      <c r="O1027" s="201">
        <f t="shared" si="127"/>
        <v>0.22661114966458479</v>
      </c>
      <c r="P1027" s="10">
        <f t="shared" si="128"/>
        <v>3.5000921369419387</v>
      </c>
      <c r="Q1027" s="11">
        <f t="shared" si="131"/>
        <v>1.7785021021046437E-2</v>
      </c>
    </row>
    <row r="1028" spans="1:17">
      <c r="A1028" s="9">
        <f t="shared" si="129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>димвенканали!F1028</f>
        <v>144.1</v>
      </c>
      <c r="G1028" s="8"/>
      <c r="H1028" s="8"/>
      <c r="I1028" s="8">
        <v>4</v>
      </c>
      <c r="J1028" s="11">
        <v>9.2528336803145963E-4</v>
      </c>
      <c r="K1028" s="18">
        <f t="shared" si="130"/>
        <v>1.8663058061531344</v>
      </c>
      <c r="L1028" s="10">
        <f t="shared" si="126"/>
        <v>0.68624064492250758</v>
      </c>
      <c r="M1028" s="10">
        <v>0.72093453620171177</v>
      </c>
      <c r="N1028" s="10">
        <v>0.22661114966458479</v>
      </c>
      <c r="O1028" s="201">
        <f t="shared" si="127"/>
        <v>0.22661114966458479</v>
      </c>
      <c r="P1028" s="10">
        <f t="shared" si="128"/>
        <v>3.5000921369419387</v>
      </c>
      <c r="Q1028" s="11">
        <f t="shared" si="131"/>
        <v>2.4289327806675493E-2</v>
      </c>
    </row>
    <row r="1029" spans="1:17">
      <c r="A1029" s="9">
        <f t="shared" si="129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>димвенканали!F1029</f>
        <v>194.1</v>
      </c>
      <c r="G1029" s="8"/>
      <c r="H1029" s="8"/>
      <c r="I1029" s="8">
        <v>4</v>
      </c>
      <c r="J1029" s="11">
        <v>9.2528336803145963E-4</v>
      </c>
      <c r="K1029" s="18">
        <f t="shared" si="130"/>
        <v>1.8663058061531344</v>
      </c>
      <c r="L1029" s="10">
        <f t="shared" si="126"/>
        <v>0.68624064492250758</v>
      </c>
      <c r="M1029" s="10">
        <v>0.72093453620171177</v>
      </c>
      <c r="N1029" s="10">
        <v>0.22661114966458479</v>
      </c>
      <c r="O1029" s="201">
        <f t="shared" si="127"/>
        <v>0.22661114966458479</v>
      </c>
      <c r="P1029" s="10">
        <f t="shared" si="128"/>
        <v>3.5000921369419387</v>
      </c>
      <c r="Q1029" s="11">
        <f t="shared" si="131"/>
        <v>1.8032416985790514E-2</v>
      </c>
    </row>
    <row r="1030" spans="1:17">
      <c r="A1030" s="9">
        <f t="shared" si="129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>димвенканали!F1030</f>
        <v>130.5</v>
      </c>
      <c r="G1030" s="8"/>
      <c r="H1030" s="8"/>
      <c r="I1030" s="8">
        <v>3</v>
      </c>
      <c r="J1030" s="11">
        <v>6.939625260235947E-4</v>
      </c>
      <c r="K1030" s="18">
        <f t="shared" si="130"/>
        <v>1.3997293546148508</v>
      </c>
      <c r="L1030" s="10">
        <f t="shared" si="126"/>
        <v>0.51468048369188069</v>
      </c>
      <c r="M1030" s="10">
        <v>0.54070090215128375</v>
      </c>
      <c r="N1030" s="10">
        <v>0.16995836224843858</v>
      </c>
      <c r="O1030" s="201">
        <f t="shared" si="127"/>
        <v>0.16995836224843858</v>
      </c>
      <c r="P1030" s="10">
        <f t="shared" si="128"/>
        <v>2.6250691027064539</v>
      </c>
      <c r="Q1030" s="11">
        <f t="shared" si="131"/>
        <v>2.011547205139045E-2</v>
      </c>
    </row>
    <row r="1031" spans="1:17">
      <c r="A1031" s="9">
        <f t="shared" si="129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>димвенканали!F1031</f>
        <v>137.6</v>
      </c>
      <c r="G1031" s="8"/>
      <c r="H1031" s="8"/>
      <c r="I1031" s="8">
        <v>4</v>
      </c>
      <c r="J1031" s="11">
        <v>9.2528336803145963E-4</v>
      </c>
      <c r="K1031" s="18">
        <f t="shared" si="130"/>
        <v>1.8663058061531344</v>
      </c>
      <c r="L1031" s="10">
        <f t="shared" si="126"/>
        <v>0.68624064492250758</v>
      </c>
      <c r="M1031" s="10">
        <v>0.72093453620171177</v>
      </c>
      <c r="N1031" s="10">
        <v>0.22661114966458479</v>
      </c>
      <c r="O1031" s="201">
        <f t="shared" si="127"/>
        <v>0.22661114966458479</v>
      </c>
      <c r="P1031" s="10">
        <f t="shared" si="128"/>
        <v>3.5000921369419387</v>
      </c>
      <c r="Q1031" s="11">
        <f t="shared" si="131"/>
        <v>2.5436716111496647E-2</v>
      </c>
    </row>
    <row r="1032" spans="1:17">
      <c r="A1032" s="9">
        <f t="shared" si="129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>димвенканали!F1032</f>
        <v>136.69999999999999</v>
      </c>
      <c r="G1032" s="8"/>
      <c r="H1032" s="8"/>
      <c r="I1032" s="8">
        <v>4</v>
      </c>
      <c r="J1032" s="11">
        <v>9.2528336803145963E-4</v>
      </c>
      <c r="K1032" s="18">
        <f t="shared" si="130"/>
        <v>1.8663058061531344</v>
      </c>
      <c r="L1032" s="10">
        <f t="shared" si="126"/>
        <v>0.68624064492250758</v>
      </c>
      <c r="M1032" s="10">
        <v>0.72093453620171177</v>
      </c>
      <c r="N1032" s="10">
        <v>0.22661114966458479</v>
      </c>
      <c r="O1032" s="201">
        <f t="shared" si="127"/>
        <v>0.22661114966458479</v>
      </c>
      <c r="P1032" s="10">
        <f t="shared" si="128"/>
        <v>3.5000921369419387</v>
      </c>
      <c r="Q1032" s="11">
        <f t="shared" si="131"/>
        <v>2.5604185347051493E-2</v>
      </c>
    </row>
    <row r="1033" spans="1:17">
      <c r="A1033" s="9">
        <f t="shared" si="129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>димвенканали!F1033</f>
        <v>231.7</v>
      </c>
      <c r="G1033" s="8"/>
      <c r="H1033" s="8"/>
      <c r="I1033" s="8">
        <v>3</v>
      </c>
      <c r="J1033" s="11">
        <v>6.939625260235947E-4</v>
      </c>
      <c r="K1033" s="18">
        <f t="shared" si="130"/>
        <v>1.3997293546148508</v>
      </c>
      <c r="L1033" s="10">
        <f t="shared" si="126"/>
        <v>0.51468048369188069</v>
      </c>
      <c r="M1033" s="10">
        <v>0.54070090215128375</v>
      </c>
      <c r="N1033" s="10">
        <v>0.16995836224843858</v>
      </c>
      <c r="O1033" s="201">
        <f t="shared" si="127"/>
        <v>0.16995836224843858</v>
      </c>
      <c r="P1033" s="10">
        <f t="shared" si="128"/>
        <v>2.6250691027064539</v>
      </c>
      <c r="Q1033" s="11">
        <f t="shared" si="131"/>
        <v>1.1329603378102952E-2</v>
      </c>
    </row>
    <row r="1034" spans="1:17">
      <c r="A1034" s="9">
        <f t="shared" si="129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>димвенканали!F1034</f>
        <v>221.2</v>
      </c>
      <c r="G1034" s="8"/>
      <c r="H1034" s="8"/>
      <c r="I1034" s="8">
        <v>4</v>
      </c>
      <c r="J1034" s="11">
        <v>9.2528336803145963E-4</v>
      </c>
      <c r="K1034" s="18">
        <f t="shared" si="130"/>
        <v>1.8663058061531344</v>
      </c>
      <c r="L1034" s="10">
        <f t="shared" si="126"/>
        <v>0.68624064492250758</v>
      </c>
      <c r="M1034" s="10">
        <v>0.72093453620171177</v>
      </c>
      <c r="N1034" s="10">
        <v>0.22661114966458479</v>
      </c>
      <c r="O1034" s="201">
        <f t="shared" si="127"/>
        <v>0.22661114966458479</v>
      </c>
      <c r="P1034" s="10">
        <f t="shared" si="128"/>
        <v>3.5000921369419387</v>
      </c>
      <c r="Q1034" s="11">
        <f t="shared" si="131"/>
        <v>1.5823201342413828E-2</v>
      </c>
    </row>
    <row r="1035" spans="1:17">
      <c r="A1035" s="9">
        <f t="shared" si="129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>димвенканали!F1035</f>
        <v>275.3</v>
      </c>
      <c r="G1035" s="8"/>
      <c r="H1035" s="8"/>
      <c r="I1035" s="8">
        <v>0</v>
      </c>
      <c r="J1035" s="11">
        <v>0</v>
      </c>
      <c r="K1035" s="18">
        <f t="shared" si="130"/>
        <v>0</v>
      </c>
      <c r="L1035" s="10">
        <f t="shared" si="126"/>
        <v>0</v>
      </c>
      <c r="M1035" s="10">
        <v>0</v>
      </c>
      <c r="N1035" s="10">
        <v>0</v>
      </c>
      <c r="O1035" s="201">
        <f t="shared" si="127"/>
        <v>0</v>
      </c>
      <c r="P1035" s="10">
        <f t="shared" si="128"/>
        <v>0</v>
      </c>
      <c r="Q1035" s="11">
        <f t="shared" si="131"/>
        <v>0</v>
      </c>
    </row>
    <row r="1036" spans="1:17">
      <c r="A1036" s="9">
        <f t="shared" si="129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>димвенканали!F1036</f>
        <v>332.45</v>
      </c>
      <c r="G1036" s="8"/>
      <c r="H1036" s="8"/>
      <c r="I1036" s="8">
        <v>0</v>
      </c>
      <c r="J1036" s="11">
        <v>0</v>
      </c>
      <c r="K1036" s="18">
        <f t="shared" si="130"/>
        <v>0</v>
      </c>
      <c r="L1036" s="10">
        <f t="shared" si="126"/>
        <v>0</v>
      </c>
      <c r="M1036" s="10">
        <v>0</v>
      </c>
      <c r="N1036" s="10">
        <v>0</v>
      </c>
      <c r="O1036" s="201">
        <f t="shared" si="127"/>
        <v>0</v>
      </c>
      <c r="P1036" s="10">
        <f t="shared" si="128"/>
        <v>0</v>
      </c>
      <c r="Q1036" s="11">
        <f t="shared" si="131"/>
        <v>0</v>
      </c>
    </row>
    <row r="1037" spans="1:17">
      <c r="A1037" s="9">
        <f t="shared" si="129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>димвенканали!F1037</f>
        <v>122.2</v>
      </c>
      <c r="G1037" s="8"/>
      <c r="H1037" s="8"/>
      <c r="I1037" s="8">
        <v>0</v>
      </c>
      <c r="J1037" s="11">
        <v>0</v>
      </c>
      <c r="K1037" s="18">
        <f t="shared" si="130"/>
        <v>0</v>
      </c>
      <c r="L1037" s="10">
        <f t="shared" si="126"/>
        <v>0</v>
      </c>
      <c r="M1037" s="10">
        <v>0</v>
      </c>
      <c r="N1037" s="10">
        <v>0</v>
      </c>
      <c r="O1037" s="201">
        <f t="shared" si="127"/>
        <v>0</v>
      </c>
      <c r="P1037" s="10">
        <f t="shared" si="128"/>
        <v>0</v>
      </c>
      <c r="Q1037" s="11">
        <f t="shared" si="131"/>
        <v>0</v>
      </c>
    </row>
    <row r="1038" spans="1:17">
      <c r="A1038" s="9">
        <f t="shared" si="129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>димвенканали!F1038</f>
        <v>94.6</v>
      </c>
      <c r="G1038" s="8"/>
      <c r="H1038" s="8"/>
      <c r="I1038" s="8">
        <v>0</v>
      </c>
      <c r="J1038" s="11">
        <v>0</v>
      </c>
      <c r="K1038" s="18">
        <f t="shared" si="130"/>
        <v>0</v>
      </c>
      <c r="L1038" s="10">
        <f t="shared" si="126"/>
        <v>0</v>
      </c>
      <c r="M1038" s="10">
        <v>0</v>
      </c>
      <c r="N1038" s="10">
        <v>0</v>
      </c>
      <c r="O1038" s="201">
        <f t="shared" si="127"/>
        <v>0</v>
      </c>
      <c r="P1038" s="10">
        <f t="shared" si="128"/>
        <v>0</v>
      </c>
      <c r="Q1038" s="11">
        <f t="shared" si="131"/>
        <v>0</v>
      </c>
    </row>
    <row r="1039" spans="1:17">
      <c r="A1039" s="9">
        <f t="shared" si="129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>димвенканали!F1039</f>
        <v>208</v>
      </c>
      <c r="G1039" s="8"/>
      <c r="H1039" s="8"/>
      <c r="I1039" s="8">
        <v>0</v>
      </c>
      <c r="J1039" s="11">
        <v>0</v>
      </c>
      <c r="K1039" s="18">
        <f t="shared" si="130"/>
        <v>0</v>
      </c>
      <c r="L1039" s="10">
        <f t="shared" si="126"/>
        <v>0</v>
      </c>
      <c r="M1039" s="10">
        <v>0</v>
      </c>
      <c r="N1039" s="10">
        <v>0</v>
      </c>
      <c r="O1039" s="201">
        <f t="shared" si="127"/>
        <v>0</v>
      </c>
      <c r="P1039" s="10">
        <f t="shared" si="128"/>
        <v>0</v>
      </c>
      <c r="Q1039" s="11">
        <f t="shared" si="131"/>
        <v>0</v>
      </c>
    </row>
    <row r="1040" spans="1:17">
      <c r="A1040" s="9">
        <f t="shared" si="129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>димвенканали!F1040</f>
        <v>141</v>
      </c>
      <c r="G1040" s="8"/>
      <c r="H1040" s="8"/>
      <c r="I1040" s="8">
        <v>0</v>
      </c>
      <c r="J1040" s="11">
        <v>0</v>
      </c>
      <c r="K1040" s="18">
        <f t="shared" si="130"/>
        <v>0</v>
      </c>
      <c r="L1040" s="10">
        <f t="shared" si="126"/>
        <v>0</v>
      </c>
      <c r="M1040" s="10">
        <v>0</v>
      </c>
      <c r="N1040" s="10">
        <v>0</v>
      </c>
      <c r="O1040" s="201">
        <f t="shared" si="127"/>
        <v>0</v>
      </c>
      <c r="P1040" s="10">
        <f t="shared" si="128"/>
        <v>0</v>
      </c>
      <c r="Q1040" s="11">
        <f t="shared" si="131"/>
        <v>0</v>
      </c>
    </row>
    <row r="1041" spans="1:17">
      <c r="A1041" s="9">
        <f t="shared" si="129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>димвенканали!F1041</f>
        <v>4122.1499999999996</v>
      </c>
      <c r="G1041" s="8"/>
      <c r="H1041" s="8"/>
      <c r="I1041" s="8">
        <v>70</v>
      </c>
      <c r="J1041" s="11">
        <v>1.6192458940550544E-2</v>
      </c>
      <c r="K1041" s="18">
        <f t="shared" si="130"/>
        <v>32.66035160767985</v>
      </c>
      <c r="L1041" s="10">
        <f t="shared" si="126"/>
        <v>12.009211286143882</v>
      </c>
      <c r="M1041" s="10">
        <v>12.616354383529956</v>
      </c>
      <c r="N1041" s="10">
        <v>3.9656951191302334</v>
      </c>
      <c r="O1041" s="201">
        <f t="shared" si="127"/>
        <v>3.9656951191302334</v>
      </c>
      <c r="P1041" s="10">
        <f t="shared" si="128"/>
        <v>61.251612396483921</v>
      </c>
      <c r="Q1041" s="11">
        <f t="shared" si="131"/>
        <v>1.4859142048805582E-2</v>
      </c>
    </row>
    <row r="1042" spans="1:17">
      <c r="A1042" s="9">
        <f t="shared" si="129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>димвенканали!F1042</f>
        <v>382.3</v>
      </c>
      <c r="G1042" s="8"/>
      <c r="H1042" s="8"/>
      <c r="I1042" s="8">
        <v>8</v>
      </c>
      <c r="J1042" s="11">
        <v>1.8505667360629193E-3</v>
      </c>
      <c r="K1042" s="18">
        <f t="shared" si="130"/>
        <v>3.7326116123062687</v>
      </c>
      <c r="L1042" s="10">
        <f t="shared" si="126"/>
        <v>1.3724812898450152</v>
      </c>
      <c r="M1042" s="10">
        <v>1.4418690724034235</v>
      </c>
      <c r="N1042" s="10">
        <v>0.45322229932916958</v>
      </c>
      <c r="O1042" s="201">
        <f t="shared" si="127"/>
        <v>0.45322229932916958</v>
      </c>
      <c r="P1042" s="10">
        <f t="shared" si="128"/>
        <v>7.0001842738838773</v>
      </c>
      <c r="Q1042" s="11">
        <f t="shared" si="131"/>
        <v>1.8310709583792512E-2</v>
      </c>
    </row>
    <row r="1043" spans="1:17">
      <c r="A1043" s="9">
        <f t="shared" si="129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>димвенканали!F1043</f>
        <v>377.25</v>
      </c>
      <c r="G1043" s="8"/>
      <c r="H1043" s="8"/>
      <c r="I1043" s="8">
        <v>9</v>
      </c>
      <c r="J1043" s="11">
        <v>2.0818875780707841E-3</v>
      </c>
      <c r="K1043" s="18">
        <f t="shared" si="130"/>
        <v>4.1991880638445522</v>
      </c>
      <c r="L1043" s="10">
        <f t="shared" si="126"/>
        <v>1.5440414510756419</v>
      </c>
      <c r="M1043" s="10">
        <v>1.6221027064538514</v>
      </c>
      <c r="N1043" s="10">
        <v>0.50987508674531568</v>
      </c>
      <c r="O1043" s="201">
        <f t="shared" si="127"/>
        <v>0.50987508674531568</v>
      </c>
      <c r="P1043" s="10">
        <f t="shared" si="128"/>
        <v>7.8752073081193608</v>
      </c>
      <c r="Q1043" s="11">
        <f t="shared" si="131"/>
        <v>2.0875301015558279E-2</v>
      </c>
    </row>
    <row r="1044" spans="1:17">
      <c r="A1044" s="9">
        <f t="shared" si="129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>димвенканали!F1044</f>
        <v>1464.75</v>
      </c>
      <c r="G1044" s="8"/>
      <c r="H1044" s="8"/>
      <c r="I1044" s="8">
        <v>21</v>
      </c>
      <c r="J1044" s="11">
        <v>4.8577376821651629E-3</v>
      </c>
      <c r="K1044" s="18">
        <f t="shared" si="130"/>
        <v>9.7981054823039546</v>
      </c>
      <c r="L1044" s="10">
        <f t="shared" si="126"/>
        <v>3.6027633858431645</v>
      </c>
      <c r="M1044" s="10">
        <v>3.7849063150589863</v>
      </c>
      <c r="N1044" s="10">
        <v>1.18970853573907</v>
      </c>
      <c r="O1044" s="201">
        <f t="shared" si="127"/>
        <v>1.18970853573907</v>
      </c>
      <c r="P1044" s="10">
        <f t="shared" si="128"/>
        <v>18.375483718945173</v>
      </c>
      <c r="Q1044" s="11">
        <f t="shared" si="131"/>
        <v>1.2545133107318774E-2</v>
      </c>
    </row>
    <row r="1045" spans="1:17">
      <c r="A1045" s="9">
        <f t="shared" si="129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>димвенканали!F1045</f>
        <v>363</v>
      </c>
      <c r="G1045" s="8"/>
      <c r="H1045" s="8"/>
      <c r="I1045" s="8">
        <v>8</v>
      </c>
      <c r="J1045" s="11">
        <v>1.8505667360629193E-3</v>
      </c>
      <c r="K1045" s="18">
        <f t="shared" si="130"/>
        <v>3.7326116123062687</v>
      </c>
      <c r="L1045" s="10">
        <f t="shared" si="126"/>
        <v>1.3724812898450152</v>
      </c>
      <c r="M1045" s="10">
        <v>1.4418690724034235</v>
      </c>
      <c r="N1045" s="10">
        <v>0.45322229932916958</v>
      </c>
      <c r="O1045" s="201">
        <f t="shared" si="127"/>
        <v>0.45322229932916958</v>
      </c>
      <c r="P1045" s="10">
        <f t="shared" si="128"/>
        <v>7.0001842738838773</v>
      </c>
      <c r="Q1045" s="11">
        <f t="shared" si="131"/>
        <v>1.928425419802721E-2</v>
      </c>
    </row>
    <row r="1046" spans="1:17">
      <c r="A1046" s="9">
        <f t="shared" si="129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>димвенканали!F1046</f>
        <v>356.7</v>
      </c>
      <c r="G1046" s="8"/>
      <c r="H1046" s="8"/>
      <c r="I1046" s="8">
        <v>8</v>
      </c>
      <c r="J1046" s="11">
        <v>1.8505667360629193E-3</v>
      </c>
      <c r="K1046" s="18">
        <f t="shared" si="130"/>
        <v>3.7326116123062687</v>
      </c>
      <c r="L1046" s="10">
        <f t="shared" si="126"/>
        <v>1.3724812898450152</v>
      </c>
      <c r="M1046" s="10">
        <v>1.4418690724034235</v>
      </c>
      <c r="N1046" s="10">
        <v>0.45322229932916958</v>
      </c>
      <c r="O1046" s="201">
        <f t="shared" si="127"/>
        <v>0.45322229932916958</v>
      </c>
      <c r="P1046" s="10">
        <f t="shared" si="128"/>
        <v>7.0001842738838773</v>
      </c>
      <c r="Q1046" s="11">
        <f t="shared" si="131"/>
        <v>1.9624850781844345E-2</v>
      </c>
    </row>
    <row r="1047" spans="1:17">
      <c r="A1047" s="9">
        <f t="shared" si="129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>димвенканали!F1047</f>
        <v>3174</v>
      </c>
      <c r="G1047" s="8"/>
      <c r="H1047" s="8"/>
      <c r="I1047" s="8">
        <v>120</v>
      </c>
      <c r="J1047" s="11">
        <v>2.7758501040943788E-2</v>
      </c>
      <c r="K1047" s="18">
        <f t="shared" si="130"/>
        <v>55.989174184594027</v>
      </c>
      <c r="L1047" s="10">
        <f t="shared" si="126"/>
        <v>20.587219347675227</v>
      </c>
      <c r="M1047" s="10">
        <v>21.628036086051353</v>
      </c>
      <c r="N1047" s="10">
        <v>6.7983344899375426</v>
      </c>
      <c r="O1047" s="201">
        <f t="shared" si="127"/>
        <v>6.7983344899375426</v>
      </c>
      <c r="P1047" s="10">
        <f t="shared" si="128"/>
        <v>105.00276410825815</v>
      </c>
      <c r="Q1047" s="11">
        <f t="shared" si="131"/>
        <v>3.3082156303799036E-2</v>
      </c>
    </row>
    <row r="1048" spans="1:17">
      <c r="A1048" s="9">
        <f t="shared" si="129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>димвенканали!F1048</f>
        <v>7564.79</v>
      </c>
      <c r="G1048" s="8"/>
      <c r="H1048" s="8"/>
      <c r="I1048" s="8">
        <v>144</v>
      </c>
      <c r="J1048" s="11">
        <v>3.3310201249132546E-2</v>
      </c>
      <c r="K1048" s="18">
        <f t="shared" si="130"/>
        <v>67.187009021512836</v>
      </c>
      <c r="L1048" s="10">
        <f t="shared" si="126"/>
        <v>24.704663217210271</v>
      </c>
      <c r="M1048" s="10">
        <v>25.953643303261622</v>
      </c>
      <c r="N1048" s="10">
        <v>8.1580013879250508</v>
      </c>
      <c r="O1048" s="201">
        <f t="shared" si="127"/>
        <v>8.1580013879250508</v>
      </c>
      <c r="P1048" s="10">
        <f t="shared" si="128"/>
        <v>126.00331692990977</v>
      </c>
      <c r="Q1048" s="11">
        <f t="shared" si="131"/>
        <v>1.6656551858003958E-2</v>
      </c>
    </row>
    <row r="1049" spans="1:17">
      <c r="A1049" s="9">
        <f t="shared" si="129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>димвенканали!F1049</f>
        <v>7586.48</v>
      </c>
      <c r="G1049" s="8"/>
      <c r="H1049" s="8"/>
      <c r="I1049" s="8">
        <v>144</v>
      </c>
      <c r="J1049" s="11">
        <v>3.3310201249132546E-2</v>
      </c>
      <c r="K1049" s="18">
        <f t="shared" si="130"/>
        <v>67.187009021512836</v>
      </c>
      <c r="L1049" s="10">
        <f t="shared" si="126"/>
        <v>24.704663217210271</v>
      </c>
      <c r="M1049" s="10">
        <v>25.953643303261622</v>
      </c>
      <c r="N1049" s="10">
        <v>8.1580013879250508</v>
      </c>
      <c r="O1049" s="201">
        <f t="shared" si="127"/>
        <v>8.1580013879250508</v>
      </c>
      <c r="P1049" s="10">
        <f t="shared" si="128"/>
        <v>126.00331692990977</v>
      </c>
      <c r="Q1049" s="11">
        <f t="shared" si="131"/>
        <v>1.6608930219272941E-2</v>
      </c>
    </row>
    <row r="1050" spans="1:17">
      <c r="A1050" s="9">
        <f t="shared" si="129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>димвенканали!F1050</f>
        <v>4003.9</v>
      </c>
      <c r="G1050" s="8"/>
      <c r="H1050" s="8"/>
      <c r="I1050" s="8">
        <v>72</v>
      </c>
      <c r="J1050" s="11">
        <v>1.6655100624566273E-2</v>
      </c>
      <c r="K1050" s="18">
        <f t="shared" si="130"/>
        <v>33.593504510756418</v>
      </c>
      <c r="L1050" s="10">
        <f t="shared" si="126"/>
        <v>12.352331608605136</v>
      </c>
      <c r="M1050" s="10">
        <v>12.976821651630811</v>
      </c>
      <c r="N1050" s="10">
        <v>4.0790006939625254</v>
      </c>
      <c r="O1050" s="201">
        <f t="shared" si="127"/>
        <v>4.0790006939625254</v>
      </c>
      <c r="P1050" s="10">
        <f t="shared" si="128"/>
        <v>63.001658464954886</v>
      </c>
      <c r="Q1050" s="11">
        <f t="shared" si="131"/>
        <v>1.5735072920141584E-2</v>
      </c>
    </row>
    <row r="1051" spans="1:17">
      <c r="A1051" s="9">
        <f t="shared" si="129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>димвенканали!F1051</f>
        <v>3984.06</v>
      </c>
      <c r="G1051" s="8"/>
      <c r="H1051" s="8"/>
      <c r="I1051" s="8">
        <v>72</v>
      </c>
      <c r="J1051" s="11">
        <v>1.6655100624566273E-2</v>
      </c>
      <c r="K1051" s="18">
        <f t="shared" si="130"/>
        <v>33.593504510756418</v>
      </c>
      <c r="L1051" s="10">
        <f t="shared" si="126"/>
        <v>12.352331608605136</v>
      </c>
      <c r="M1051" s="10">
        <v>12.976821651630811</v>
      </c>
      <c r="N1051" s="10">
        <v>4.0790006939625254</v>
      </c>
      <c r="O1051" s="201">
        <f t="shared" si="127"/>
        <v>4.0790006939625254</v>
      </c>
      <c r="P1051" s="10">
        <f t="shared" si="128"/>
        <v>63.001658464954886</v>
      </c>
      <c r="Q1051" s="11">
        <f t="shared" si="131"/>
        <v>1.5813431139328947E-2</v>
      </c>
    </row>
    <row r="1052" spans="1:17">
      <c r="A1052" s="9">
        <f t="shared" si="129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>димвенканали!F1052</f>
        <v>82.8</v>
      </c>
      <c r="G1052" s="8"/>
      <c r="H1052" s="8"/>
      <c r="I1052" s="8">
        <v>2</v>
      </c>
      <c r="J1052" s="11">
        <v>4.6264168401572982E-4</v>
      </c>
      <c r="K1052" s="18">
        <f t="shared" si="130"/>
        <v>0.93315290307656718</v>
      </c>
      <c r="L1052" s="10">
        <f t="shared" si="126"/>
        <v>0.34312032246125379</v>
      </c>
      <c r="M1052" s="10">
        <v>0.36046726810085589</v>
      </c>
      <c r="N1052" s="10">
        <v>0.11330557483229239</v>
      </c>
      <c r="O1052" s="201">
        <f t="shared" si="127"/>
        <v>0.11330557483229239</v>
      </c>
      <c r="P1052" s="10">
        <f t="shared" si="128"/>
        <v>1.7500460684709693</v>
      </c>
      <c r="Q1052" s="11">
        <f t="shared" si="131"/>
        <v>2.1135822082982723E-2</v>
      </c>
    </row>
    <row r="1053" spans="1:17">
      <c r="A1053" s="9">
        <f t="shared" si="129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>димвенканали!F1053</f>
        <v>334.8</v>
      </c>
      <c r="G1053" s="8"/>
      <c r="H1053" s="8"/>
      <c r="I1053" s="8">
        <v>8</v>
      </c>
      <c r="J1053" s="11">
        <v>1.8505667360629193E-3</v>
      </c>
      <c r="K1053" s="18">
        <f t="shared" si="130"/>
        <v>3.7326116123062687</v>
      </c>
      <c r="L1053" s="10">
        <f t="shared" si="126"/>
        <v>1.3724812898450152</v>
      </c>
      <c r="M1053" s="10">
        <v>1.4418690724034235</v>
      </c>
      <c r="N1053" s="10">
        <v>0.45322229932916958</v>
      </c>
      <c r="O1053" s="201">
        <f t="shared" si="127"/>
        <v>0.45322229932916958</v>
      </c>
      <c r="P1053" s="10">
        <f t="shared" si="128"/>
        <v>7.0001842738838773</v>
      </c>
      <c r="Q1053" s="11">
        <f t="shared" si="131"/>
        <v>2.0908555178864627E-2</v>
      </c>
    </row>
    <row r="1054" spans="1:17">
      <c r="A1054" s="9">
        <f t="shared" si="129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>димвенканали!F1054</f>
        <v>435.7</v>
      </c>
      <c r="G1054" s="8"/>
      <c r="H1054" s="8"/>
      <c r="I1054" s="8">
        <v>8</v>
      </c>
      <c r="J1054" s="11">
        <v>1.8505667360629193E-3</v>
      </c>
      <c r="K1054" s="18">
        <f t="shared" si="130"/>
        <v>3.7326116123062687</v>
      </c>
      <c r="L1054" s="10">
        <f t="shared" si="126"/>
        <v>1.3724812898450152</v>
      </c>
      <c r="M1054" s="10">
        <v>1.4418690724034235</v>
      </c>
      <c r="N1054" s="10">
        <v>0.45322229932916958</v>
      </c>
      <c r="O1054" s="201">
        <f t="shared" si="127"/>
        <v>0.45322229932916958</v>
      </c>
      <c r="P1054" s="10">
        <f t="shared" si="128"/>
        <v>7.0001842738838773</v>
      </c>
      <c r="Q1054" s="11">
        <f t="shared" si="131"/>
        <v>1.6066523465420882E-2</v>
      </c>
    </row>
    <row r="1055" spans="1:17">
      <c r="A1055" s="9">
        <f t="shared" si="129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>димвенканали!F1055</f>
        <v>431.1</v>
      </c>
      <c r="G1055" s="8"/>
      <c r="H1055" s="8"/>
      <c r="I1055" s="8">
        <v>8</v>
      </c>
      <c r="J1055" s="11">
        <v>1.8505667360629193E-3</v>
      </c>
      <c r="K1055" s="18">
        <f t="shared" si="130"/>
        <v>3.7326116123062687</v>
      </c>
      <c r="L1055" s="10">
        <f t="shared" si="126"/>
        <v>1.3724812898450152</v>
      </c>
      <c r="M1055" s="10">
        <v>1.4418690724034235</v>
      </c>
      <c r="N1055" s="10">
        <v>0.45322229932916958</v>
      </c>
      <c r="O1055" s="201">
        <f t="shared" si="127"/>
        <v>0.45322229932916958</v>
      </c>
      <c r="P1055" s="10">
        <f t="shared" si="128"/>
        <v>7.0001842738838773</v>
      </c>
      <c r="Q1055" s="11">
        <f t="shared" si="131"/>
        <v>1.6237959345590063E-2</v>
      </c>
    </row>
    <row r="1056" spans="1:17">
      <c r="A1056" s="9">
        <f t="shared" si="129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>димвенканали!F1056</f>
        <v>174.4</v>
      </c>
      <c r="G1056" s="8"/>
      <c r="H1056" s="8"/>
      <c r="I1056" s="8">
        <v>4</v>
      </c>
      <c r="J1056" s="11">
        <v>9.2528336803145963E-4</v>
      </c>
      <c r="K1056" s="18">
        <f t="shared" si="130"/>
        <v>1.8663058061531344</v>
      </c>
      <c r="L1056" s="10">
        <f t="shared" si="126"/>
        <v>0.68624064492250758</v>
      </c>
      <c r="M1056" s="10">
        <v>0.72093453620171177</v>
      </c>
      <c r="N1056" s="10">
        <v>0.22661114966458479</v>
      </c>
      <c r="O1056" s="201">
        <f t="shared" si="127"/>
        <v>0.22661114966458479</v>
      </c>
      <c r="P1056" s="10">
        <f t="shared" si="128"/>
        <v>3.5000921369419387</v>
      </c>
      <c r="Q1056" s="11">
        <f t="shared" si="131"/>
        <v>2.0069335647602857E-2</v>
      </c>
    </row>
    <row r="1057" spans="1:17">
      <c r="A1057" s="9">
        <f t="shared" si="129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>димвенканали!F1057</f>
        <v>345.2</v>
      </c>
      <c r="G1057" s="8"/>
      <c r="H1057" s="8"/>
      <c r="I1057" s="8">
        <v>8</v>
      </c>
      <c r="J1057" s="11">
        <v>1.8505667360629193E-3</v>
      </c>
      <c r="K1057" s="18">
        <f t="shared" si="130"/>
        <v>3.7326116123062687</v>
      </c>
      <c r="L1057" s="10">
        <f t="shared" si="126"/>
        <v>1.3724812898450152</v>
      </c>
      <c r="M1057" s="10">
        <v>1.4418690724034235</v>
      </c>
      <c r="N1057" s="10">
        <v>0.45322229932916958</v>
      </c>
      <c r="O1057" s="201">
        <f t="shared" si="127"/>
        <v>0.45322229932916958</v>
      </c>
      <c r="P1057" s="10">
        <f t="shared" si="128"/>
        <v>7.0001842738838773</v>
      </c>
      <c r="Q1057" s="11">
        <f t="shared" si="131"/>
        <v>2.027863347011552E-2</v>
      </c>
    </row>
    <row r="1058" spans="1:17">
      <c r="A1058" s="9">
        <f t="shared" si="129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>димвенканали!F1058</f>
        <v>344.6</v>
      </c>
      <c r="G1058" s="8"/>
      <c r="H1058" s="8"/>
      <c r="I1058" s="8">
        <v>0</v>
      </c>
      <c r="J1058" s="11">
        <v>0</v>
      </c>
      <c r="K1058" s="18">
        <f t="shared" si="130"/>
        <v>0</v>
      </c>
      <c r="L1058" s="10">
        <f t="shared" si="126"/>
        <v>0</v>
      </c>
      <c r="M1058" s="10">
        <v>0</v>
      </c>
      <c r="N1058" s="10">
        <v>0</v>
      </c>
      <c r="O1058" s="201">
        <f t="shared" si="127"/>
        <v>0</v>
      </c>
      <c r="P1058" s="10">
        <f t="shared" si="128"/>
        <v>0</v>
      </c>
      <c r="Q1058" s="11">
        <f t="shared" si="131"/>
        <v>0</v>
      </c>
    </row>
    <row r="1059" spans="1:17">
      <c r="A1059" s="9">
        <f t="shared" si="129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>димвенканали!F1059</f>
        <v>332.1</v>
      </c>
      <c r="G1059" s="8"/>
      <c r="H1059" s="8"/>
      <c r="I1059" s="8">
        <v>8</v>
      </c>
      <c r="J1059" s="11">
        <v>1.8505667360629193E-3</v>
      </c>
      <c r="K1059" s="18">
        <f t="shared" si="130"/>
        <v>3.7326116123062687</v>
      </c>
      <c r="L1059" s="10">
        <f t="shared" si="126"/>
        <v>1.3724812898450152</v>
      </c>
      <c r="M1059" s="10">
        <v>1.4418690724034235</v>
      </c>
      <c r="N1059" s="10">
        <v>0.45322229932916958</v>
      </c>
      <c r="O1059" s="201">
        <f t="shared" si="127"/>
        <v>0.45322229932916958</v>
      </c>
      <c r="P1059" s="10">
        <f t="shared" si="128"/>
        <v>7.0001842738838773</v>
      </c>
      <c r="Q1059" s="11">
        <f t="shared" si="131"/>
        <v>2.107854343235133E-2</v>
      </c>
    </row>
    <row r="1060" spans="1:17">
      <c r="A1060" s="9">
        <f t="shared" si="129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>димвенканали!F1060</f>
        <v>335.1</v>
      </c>
      <c r="G1060" s="8"/>
      <c r="H1060" s="8"/>
      <c r="I1060" s="8">
        <v>8</v>
      </c>
      <c r="J1060" s="11">
        <v>1.8505667360629193E-3</v>
      </c>
      <c r="K1060" s="18">
        <f t="shared" si="130"/>
        <v>3.7326116123062687</v>
      </c>
      <c r="L1060" s="10">
        <f t="shared" si="126"/>
        <v>1.3724812898450152</v>
      </c>
      <c r="M1060" s="10">
        <v>1.4418690724034235</v>
      </c>
      <c r="N1060" s="10">
        <v>0.45322229932916958</v>
      </c>
      <c r="O1060" s="201">
        <f t="shared" si="127"/>
        <v>0.45322229932916958</v>
      </c>
      <c r="P1060" s="10">
        <f t="shared" si="128"/>
        <v>7.0001842738838773</v>
      </c>
      <c r="Q1060" s="11">
        <f t="shared" si="131"/>
        <v>2.088983668720942E-2</v>
      </c>
    </row>
    <row r="1061" spans="1:17">
      <c r="A1061" s="9">
        <f t="shared" si="129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>димвенканали!F1061</f>
        <v>326.89999999999998</v>
      </c>
      <c r="G1061" s="8"/>
      <c r="H1061" s="8"/>
      <c r="I1061" s="8">
        <v>8</v>
      </c>
      <c r="J1061" s="11">
        <v>1.8505667360629193E-3</v>
      </c>
      <c r="K1061" s="18">
        <f t="shared" si="130"/>
        <v>3.7326116123062687</v>
      </c>
      <c r="L1061" s="10">
        <f t="shared" si="126"/>
        <v>1.3724812898450152</v>
      </c>
      <c r="M1061" s="10">
        <v>1.4418690724034235</v>
      </c>
      <c r="N1061" s="10">
        <v>0.45322229932916958</v>
      </c>
      <c r="O1061" s="201">
        <f t="shared" si="127"/>
        <v>0.45322229932916958</v>
      </c>
      <c r="P1061" s="10">
        <f t="shared" si="128"/>
        <v>7.0001842738838773</v>
      </c>
      <c r="Q1061" s="11">
        <f t="shared" si="131"/>
        <v>2.1413839932345909E-2</v>
      </c>
    </row>
    <row r="1062" spans="1:17">
      <c r="A1062" s="9">
        <f t="shared" si="129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>димвенканали!F1062</f>
        <v>199</v>
      </c>
      <c r="G1062" s="8"/>
      <c r="H1062" s="8"/>
      <c r="I1062" s="8">
        <v>0</v>
      </c>
      <c r="J1062" s="11">
        <v>0</v>
      </c>
      <c r="K1062" s="18">
        <f t="shared" si="130"/>
        <v>0</v>
      </c>
      <c r="L1062" s="10">
        <f t="shared" si="126"/>
        <v>0</v>
      </c>
      <c r="M1062" s="10">
        <v>0</v>
      </c>
      <c r="N1062" s="10">
        <v>0</v>
      </c>
      <c r="O1062" s="201">
        <f t="shared" si="127"/>
        <v>0</v>
      </c>
      <c r="P1062" s="10">
        <f t="shared" si="128"/>
        <v>0</v>
      </c>
      <c r="Q1062" s="11">
        <f t="shared" si="131"/>
        <v>0</v>
      </c>
    </row>
    <row r="1063" spans="1:17">
      <c r="A1063" s="9">
        <f t="shared" si="129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>димвенканали!F1063</f>
        <v>242.5</v>
      </c>
      <c r="G1063" s="8"/>
      <c r="H1063" s="8"/>
      <c r="I1063" s="8">
        <v>3</v>
      </c>
      <c r="J1063" s="11">
        <v>6.939625260235947E-4</v>
      </c>
      <c r="K1063" s="18">
        <f t="shared" si="130"/>
        <v>1.3997293546148508</v>
      </c>
      <c r="L1063" s="10">
        <f t="shared" si="126"/>
        <v>0.51468048369188069</v>
      </c>
      <c r="M1063" s="10">
        <v>0.54070090215128375</v>
      </c>
      <c r="N1063" s="10">
        <v>0.16995836224843858</v>
      </c>
      <c r="O1063" s="201">
        <f t="shared" si="127"/>
        <v>0.16995836224843858</v>
      </c>
      <c r="P1063" s="10">
        <f t="shared" si="128"/>
        <v>2.6250691027064539</v>
      </c>
      <c r="Q1063" s="11">
        <f t="shared" si="131"/>
        <v>1.082502722765548E-2</v>
      </c>
    </row>
    <row r="1064" spans="1:17">
      <c r="A1064" s="9">
        <f t="shared" si="129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>димвенканали!F1064</f>
        <v>312.5</v>
      </c>
      <c r="G1064" s="8"/>
      <c r="H1064" s="8"/>
      <c r="I1064" s="8">
        <v>8</v>
      </c>
      <c r="J1064" s="11">
        <v>1.8505667360629193E-3</v>
      </c>
      <c r="K1064" s="18">
        <f t="shared" si="130"/>
        <v>3.7326116123062687</v>
      </c>
      <c r="L1064" s="10">
        <f t="shared" si="126"/>
        <v>1.3724812898450152</v>
      </c>
      <c r="M1064" s="10">
        <v>1.4418690724034235</v>
      </c>
      <c r="N1064" s="10">
        <v>0.45322229932916958</v>
      </c>
      <c r="O1064" s="201">
        <f t="shared" si="127"/>
        <v>0.45322229932916958</v>
      </c>
      <c r="P1064" s="10">
        <f t="shared" si="128"/>
        <v>7.0001842738838773</v>
      </c>
      <c r="Q1064" s="11">
        <f t="shared" si="131"/>
        <v>2.2400589676428408E-2</v>
      </c>
    </row>
    <row r="1065" spans="1:17">
      <c r="A1065" s="9">
        <f t="shared" si="129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>димвенканали!F1065</f>
        <v>148</v>
      </c>
      <c r="G1065" s="8"/>
      <c r="H1065" s="8"/>
      <c r="I1065" s="8">
        <v>0</v>
      </c>
      <c r="J1065" s="11">
        <v>0</v>
      </c>
      <c r="K1065" s="18">
        <f t="shared" si="130"/>
        <v>0</v>
      </c>
      <c r="L1065" s="10">
        <f t="shared" si="126"/>
        <v>0</v>
      </c>
      <c r="M1065" s="10">
        <v>0</v>
      </c>
      <c r="N1065" s="10">
        <v>0</v>
      </c>
      <c r="O1065" s="201">
        <f t="shared" si="127"/>
        <v>0</v>
      </c>
      <c r="P1065" s="10">
        <f t="shared" si="128"/>
        <v>0</v>
      </c>
      <c r="Q1065" s="11">
        <f t="shared" si="131"/>
        <v>0</v>
      </c>
    </row>
    <row r="1066" spans="1:17">
      <c r="A1066" s="9">
        <f t="shared" si="129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>димвенканали!F1066</f>
        <v>4184.29</v>
      </c>
      <c r="G1066" s="8"/>
      <c r="H1066" s="8"/>
      <c r="I1066" s="8">
        <v>83</v>
      </c>
      <c r="J1066" s="11">
        <v>1.9199629886652789E-2</v>
      </c>
      <c r="K1066" s="18">
        <f t="shared" si="130"/>
        <v>38.725845477677538</v>
      </c>
      <c r="L1066" s="10">
        <f t="shared" si="126"/>
        <v>14.239493382142031</v>
      </c>
      <c r="M1066" s="10">
        <v>14.95939162618552</v>
      </c>
      <c r="N1066" s="10">
        <v>4.7021813555401346</v>
      </c>
      <c r="O1066" s="201">
        <f t="shared" si="127"/>
        <v>4.7021813555401346</v>
      </c>
      <c r="P1066" s="10">
        <f t="shared" si="128"/>
        <v>72.626911841545223</v>
      </c>
      <c r="Q1066" s="11">
        <f t="shared" si="131"/>
        <v>1.7357045482398501E-2</v>
      </c>
    </row>
    <row r="1067" spans="1:17">
      <c r="A1067" s="9">
        <f t="shared" si="129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>димвенканали!F1067</f>
        <v>429.5</v>
      </c>
      <c r="G1067" s="8"/>
      <c r="H1067" s="8"/>
      <c r="I1067" s="8">
        <v>8</v>
      </c>
      <c r="J1067" s="11">
        <v>1.8505667360629193E-3</v>
      </c>
      <c r="K1067" s="18">
        <f t="shared" si="130"/>
        <v>3.7326116123062687</v>
      </c>
      <c r="L1067" s="10">
        <f t="shared" si="126"/>
        <v>1.3724812898450152</v>
      </c>
      <c r="M1067" s="10">
        <v>1.4418690724034235</v>
      </c>
      <c r="N1067" s="10">
        <v>0.45322229932916958</v>
      </c>
      <c r="O1067" s="201">
        <f t="shared" si="127"/>
        <v>0.45322229932916958</v>
      </c>
      <c r="P1067" s="10">
        <f t="shared" si="128"/>
        <v>7.0001842738838773</v>
      </c>
      <c r="Q1067" s="11">
        <f t="shared" si="131"/>
        <v>1.6298449997401345E-2</v>
      </c>
    </row>
    <row r="1068" spans="1:17">
      <c r="A1068" s="9">
        <f t="shared" si="129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>димвенканали!F1068</f>
        <v>313</v>
      </c>
      <c r="G1068" s="8"/>
      <c r="H1068" s="8"/>
      <c r="I1068" s="8">
        <v>8</v>
      </c>
      <c r="J1068" s="11">
        <v>1.8505667360629193E-3</v>
      </c>
      <c r="K1068" s="18">
        <f t="shared" si="130"/>
        <v>3.7326116123062687</v>
      </c>
      <c r="L1068" s="10">
        <f t="shared" si="126"/>
        <v>1.3724812898450152</v>
      </c>
      <c r="M1068" s="10">
        <v>1.4418690724034235</v>
      </c>
      <c r="N1068" s="10">
        <v>0.45322229932916958</v>
      </c>
      <c r="O1068" s="201">
        <f t="shared" si="127"/>
        <v>0.45322229932916958</v>
      </c>
      <c r="P1068" s="10">
        <f t="shared" si="128"/>
        <v>7.0001842738838773</v>
      </c>
      <c r="Q1068" s="11">
        <f t="shared" si="131"/>
        <v>2.2364805986849447E-2</v>
      </c>
    </row>
    <row r="1069" spans="1:17">
      <c r="A1069" s="9">
        <f t="shared" si="129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>димвенканали!F1069</f>
        <v>348.9</v>
      </c>
      <c r="G1069" s="8"/>
      <c r="H1069" s="8"/>
      <c r="I1069" s="8">
        <v>0</v>
      </c>
      <c r="J1069" s="11">
        <v>0</v>
      </c>
      <c r="K1069" s="18">
        <f t="shared" si="130"/>
        <v>0</v>
      </c>
      <c r="L1069" s="10">
        <f t="shared" si="126"/>
        <v>0</v>
      </c>
      <c r="M1069" s="10">
        <v>0</v>
      </c>
      <c r="N1069" s="10">
        <v>0</v>
      </c>
      <c r="O1069" s="201">
        <f t="shared" si="127"/>
        <v>0</v>
      </c>
      <c r="P1069" s="10">
        <f t="shared" si="128"/>
        <v>0</v>
      </c>
      <c r="Q1069" s="11">
        <f t="shared" si="131"/>
        <v>0</v>
      </c>
    </row>
    <row r="1070" spans="1:17">
      <c r="A1070" s="9">
        <f t="shared" si="129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>димвенканали!F1070</f>
        <v>345</v>
      </c>
      <c r="G1070" s="8"/>
      <c r="H1070" s="8"/>
      <c r="I1070" s="8">
        <v>0</v>
      </c>
      <c r="J1070" s="11">
        <v>0</v>
      </c>
      <c r="K1070" s="18">
        <f t="shared" si="130"/>
        <v>0</v>
      </c>
      <c r="L1070" s="10">
        <f t="shared" si="126"/>
        <v>0</v>
      </c>
      <c r="M1070" s="10">
        <v>0</v>
      </c>
      <c r="N1070" s="10">
        <v>0</v>
      </c>
      <c r="O1070" s="201">
        <f t="shared" si="127"/>
        <v>0</v>
      </c>
      <c r="P1070" s="10">
        <f t="shared" si="128"/>
        <v>0</v>
      </c>
      <c r="Q1070" s="11">
        <f t="shared" si="131"/>
        <v>0</v>
      </c>
    </row>
    <row r="1071" spans="1:17">
      <c r="A1071" s="9">
        <f t="shared" si="129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>димвенканали!F1071</f>
        <v>139.5</v>
      </c>
      <c r="G1071" s="8"/>
      <c r="H1071" s="8"/>
      <c r="I1071" s="8">
        <v>0</v>
      </c>
      <c r="J1071" s="11">
        <v>0</v>
      </c>
      <c r="K1071" s="18">
        <f t="shared" si="130"/>
        <v>0</v>
      </c>
      <c r="L1071" s="10">
        <f t="shared" si="126"/>
        <v>0</v>
      </c>
      <c r="M1071" s="10">
        <v>0</v>
      </c>
      <c r="N1071" s="10">
        <v>0</v>
      </c>
      <c r="O1071" s="201">
        <f t="shared" si="127"/>
        <v>0</v>
      </c>
      <c r="P1071" s="10">
        <f t="shared" si="128"/>
        <v>0</v>
      </c>
      <c r="Q1071" s="11">
        <f t="shared" si="131"/>
        <v>0</v>
      </c>
    </row>
    <row r="1072" spans="1:17">
      <c r="A1072" s="9">
        <f t="shared" si="129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>димвенканали!F1072</f>
        <v>70.400000000000006</v>
      </c>
      <c r="G1072" s="8"/>
      <c r="H1072" s="8"/>
      <c r="I1072" s="8">
        <v>3</v>
      </c>
      <c r="J1072" s="11">
        <v>6.939625260235947E-4</v>
      </c>
      <c r="K1072" s="18">
        <f t="shared" si="130"/>
        <v>1.3997293546148508</v>
      </c>
      <c r="L1072" s="10">
        <f t="shared" ref="L1072:L1126" si="132">K1072*0.3677</f>
        <v>0.51468048369188069</v>
      </c>
      <c r="M1072" s="10">
        <v>0.54070090215128375</v>
      </c>
      <c r="N1072" s="10">
        <v>0.16995836224843858</v>
      </c>
      <c r="O1072" s="201">
        <f t="shared" si="127"/>
        <v>0.16995836224843858</v>
      </c>
      <c r="P1072" s="10">
        <f t="shared" ref="P1072:P1126" si="133">K1072+L1072+M1072+O1072</f>
        <v>2.6250691027064539</v>
      </c>
      <c r="Q1072" s="11">
        <f t="shared" si="131"/>
        <v>3.7287913390716673E-2</v>
      </c>
    </row>
    <row r="1073" spans="1:17">
      <c r="A1073" s="9">
        <f t="shared" si="129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>димвенканали!F1073</f>
        <v>70.599999999999994</v>
      </c>
      <c r="G1073" s="8"/>
      <c r="H1073" s="8"/>
      <c r="I1073" s="8">
        <v>2</v>
      </c>
      <c r="J1073" s="11">
        <v>4.6264168401572982E-4</v>
      </c>
      <c r="K1073" s="18">
        <f t="shared" si="130"/>
        <v>0.93315290307656718</v>
      </c>
      <c r="L1073" s="10">
        <f t="shared" si="132"/>
        <v>0.34312032246125379</v>
      </c>
      <c r="M1073" s="10">
        <v>0.36046726810085589</v>
      </c>
      <c r="N1073" s="10">
        <v>0.11330557483229239</v>
      </c>
      <c r="O1073" s="201">
        <f t="shared" si="127"/>
        <v>0.11330557483229239</v>
      </c>
      <c r="P1073" s="10">
        <f t="shared" si="133"/>
        <v>1.7500460684709693</v>
      </c>
      <c r="Q1073" s="11">
        <f t="shared" si="131"/>
        <v>2.4788187938682288E-2</v>
      </c>
    </row>
    <row r="1074" spans="1:17">
      <c r="A1074" s="9">
        <f t="shared" si="129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>димвенканали!F1074</f>
        <v>126.1</v>
      </c>
      <c r="G1074" s="8"/>
      <c r="H1074" s="8"/>
      <c r="I1074" s="8">
        <v>4</v>
      </c>
      <c r="J1074" s="11">
        <v>9.2528336803145963E-4</v>
      </c>
      <c r="K1074" s="18">
        <f t="shared" si="130"/>
        <v>1.8663058061531344</v>
      </c>
      <c r="L1074" s="10">
        <f t="shared" si="132"/>
        <v>0.68624064492250758</v>
      </c>
      <c r="M1074" s="10">
        <v>0.72093453620171177</v>
      </c>
      <c r="N1074" s="10">
        <v>0.22661114966458479</v>
      </c>
      <c r="O1074" s="201">
        <f t="shared" si="127"/>
        <v>0.22661114966458479</v>
      </c>
      <c r="P1074" s="10">
        <f t="shared" si="133"/>
        <v>3.5000921369419387</v>
      </c>
      <c r="Q1074" s="11">
        <f t="shared" si="131"/>
        <v>2.7756480070911489E-2</v>
      </c>
    </row>
    <row r="1075" spans="1:17">
      <c r="A1075" s="9">
        <f t="shared" si="129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>димвенканали!F1075</f>
        <v>165.8</v>
      </c>
      <c r="G1075" s="8"/>
      <c r="H1075" s="8"/>
      <c r="I1075" s="8">
        <v>4</v>
      </c>
      <c r="J1075" s="11">
        <v>9.2528336803145963E-4</v>
      </c>
      <c r="K1075" s="18">
        <f t="shared" si="130"/>
        <v>1.8663058061531344</v>
      </c>
      <c r="L1075" s="10">
        <f t="shared" si="132"/>
        <v>0.68624064492250758</v>
      </c>
      <c r="M1075" s="10">
        <v>0.72093453620171177</v>
      </c>
      <c r="N1075" s="10">
        <v>0.22661114966458479</v>
      </c>
      <c r="O1075" s="201">
        <f t="shared" si="127"/>
        <v>0.22661114966458479</v>
      </c>
      <c r="P1075" s="10">
        <f t="shared" si="133"/>
        <v>3.5000921369419387</v>
      </c>
      <c r="Q1075" s="11">
        <f t="shared" si="131"/>
        <v>2.1110326519553309E-2</v>
      </c>
    </row>
    <row r="1076" spans="1:17">
      <c r="A1076" s="9">
        <f t="shared" si="129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>димвенканали!F1076</f>
        <v>100.4</v>
      </c>
      <c r="G1076" s="8"/>
      <c r="H1076" s="8"/>
      <c r="I1076" s="8">
        <v>4</v>
      </c>
      <c r="J1076" s="11">
        <v>9.2528336803145963E-4</v>
      </c>
      <c r="K1076" s="18">
        <f t="shared" si="130"/>
        <v>1.8663058061531344</v>
      </c>
      <c r="L1076" s="10">
        <f t="shared" si="132"/>
        <v>0.68624064492250758</v>
      </c>
      <c r="M1076" s="10">
        <v>0.72093453620171177</v>
      </c>
      <c r="N1076" s="10">
        <v>0.22661114966458479</v>
      </c>
      <c r="O1076" s="201">
        <f t="shared" si="127"/>
        <v>0.22661114966458479</v>
      </c>
      <c r="P1076" s="10">
        <f t="shared" si="133"/>
        <v>3.5000921369419387</v>
      </c>
      <c r="Q1076" s="11">
        <f t="shared" si="131"/>
        <v>3.486147546754919E-2</v>
      </c>
    </row>
    <row r="1077" spans="1:17">
      <c r="A1077" s="9">
        <f t="shared" si="129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>димвенканали!F1077</f>
        <v>102.7</v>
      </c>
      <c r="G1077" s="8"/>
      <c r="H1077" s="8"/>
      <c r="I1077" s="8">
        <v>3</v>
      </c>
      <c r="J1077" s="11">
        <v>6.939625260235947E-4</v>
      </c>
      <c r="K1077" s="18">
        <f t="shared" ref="K1077:K1140" si="134">J1077*$T$2</f>
        <v>1.3997293546148508</v>
      </c>
      <c r="L1077" s="10">
        <f t="shared" si="132"/>
        <v>0.51468048369188069</v>
      </c>
      <c r="M1077" s="10">
        <v>0.54070090215128375</v>
      </c>
      <c r="N1077" s="10">
        <v>0.16995836224843858</v>
      </c>
      <c r="O1077" s="201">
        <f t="shared" ref="O1077:O1140" si="135">N1077*$O$2</f>
        <v>0.16995836224843858</v>
      </c>
      <c r="P1077" s="10">
        <f t="shared" si="133"/>
        <v>2.6250691027064539</v>
      </c>
      <c r="Q1077" s="11">
        <f t="shared" ref="Q1077:Q1140" si="136">P1077/F1077</f>
        <v>2.556055601466849E-2</v>
      </c>
    </row>
    <row r="1078" spans="1:17">
      <c r="A1078" s="9">
        <f t="shared" ref="A1078:A1141" si="137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>димвенканали!F1078</f>
        <v>55.2</v>
      </c>
      <c r="G1078" s="8"/>
      <c r="H1078" s="8"/>
      <c r="I1078" s="8">
        <v>0</v>
      </c>
      <c r="J1078" s="11">
        <v>0</v>
      </c>
      <c r="K1078" s="18">
        <f t="shared" si="134"/>
        <v>0</v>
      </c>
      <c r="L1078" s="10">
        <f t="shared" si="132"/>
        <v>0</v>
      </c>
      <c r="M1078" s="10">
        <v>0</v>
      </c>
      <c r="N1078" s="10">
        <v>0</v>
      </c>
      <c r="O1078" s="201">
        <f t="shared" si="135"/>
        <v>0</v>
      </c>
      <c r="P1078" s="10">
        <f t="shared" si="133"/>
        <v>0</v>
      </c>
      <c r="Q1078" s="11">
        <f t="shared" si="136"/>
        <v>0</v>
      </c>
    </row>
    <row r="1079" spans="1:17">
      <c r="A1079" s="9">
        <f t="shared" si="137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>димвенканали!F1079</f>
        <v>84.9</v>
      </c>
      <c r="G1079" s="8"/>
      <c r="H1079" s="8"/>
      <c r="I1079" s="8">
        <v>3</v>
      </c>
      <c r="J1079" s="11">
        <v>6.939625260235947E-4</v>
      </c>
      <c r="K1079" s="18">
        <f t="shared" si="134"/>
        <v>1.3997293546148508</v>
      </c>
      <c r="L1079" s="10">
        <f t="shared" si="132"/>
        <v>0.51468048369188069</v>
      </c>
      <c r="M1079" s="10">
        <v>0.54070090215128375</v>
      </c>
      <c r="N1079" s="10">
        <v>0.16995836224843858</v>
      </c>
      <c r="O1079" s="201">
        <f t="shared" si="135"/>
        <v>0.16995836224843858</v>
      </c>
      <c r="P1079" s="10">
        <f t="shared" si="133"/>
        <v>2.6250691027064539</v>
      </c>
      <c r="Q1079" s="11">
        <f t="shared" si="136"/>
        <v>3.0919541845776839E-2</v>
      </c>
    </row>
    <row r="1080" spans="1:17">
      <c r="A1080" s="9">
        <f t="shared" si="137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>димвенканали!F1080</f>
        <v>97.9</v>
      </c>
      <c r="G1080" s="8"/>
      <c r="H1080" s="8"/>
      <c r="I1080" s="8">
        <v>3</v>
      </c>
      <c r="J1080" s="11">
        <v>6.939625260235947E-4</v>
      </c>
      <c r="K1080" s="18">
        <f t="shared" si="134"/>
        <v>1.3997293546148508</v>
      </c>
      <c r="L1080" s="10">
        <f t="shared" si="132"/>
        <v>0.51468048369188069</v>
      </c>
      <c r="M1080" s="10">
        <v>0.54070090215128375</v>
      </c>
      <c r="N1080" s="10">
        <v>0.16995836224843858</v>
      </c>
      <c r="O1080" s="201">
        <f t="shared" si="135"/>
        <v>0.16995836224843858</v>
      </c>
      <c r="P1080" s="10">
        <f t="shared" si="133"/>
        <v>2.6250691027064539</v>
      </c>
      <c r="Q1080" s="11">
        <f t="shared" si="136"/>
        <v>2.6813780415796257E-2</v>
      </c>
    </row>
    <row r="1081" spans="1:17">
      <c r="A1081" s="9">
        <f t="shared" si="137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>димвенканали!F1081</f>
        <v>76.599999999999994</v>
      </c>
      <c r="G1081" s="8"/>
      <c r="H1081" s="8"/>
      <c r="I1081" s="8">
        <v>2</v>
      </c>
      <c r="J1081" s="11">
        <v>4.6264168401572982E-4</v>
      </c>
      <c r="K1081" s="18">
        <f t="shared" si="134"/>
        <v>0.93315290307656718</v>
      </c>
      <c r="L1081" s="10">
        <f t="shared" si="132"/>
        <v>0.34312032246125379</v>
      </c>
      <c r="M1081" s="10">
        <v>0.36046726810085589</v>
      </c>
      <c r="N1081" s="10">
        <v>0.11330557483229239</v>
      </c>
      <c r="O1081" s="201">
        <f t="shared" si="135"/>
        <v>0.11330557483229239</v>
      </c>
      <c r="P1081" s="10">
        <f t="shared" si="133"/>
        <v>1.7500460684709693</v>
      </c>
      <c r="Q1081" s="11">
        <f t="shared" si="136"/>
        <v>2.2846554418681064E-2</v>
      </c>
    </row>
    <row r="1082" spans="1:17">
      <c r="A1082" s="9">
        <f t="shared" si="137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>димвенканали!F1082</f>
        <v>34.9</v>
      </c>
      <c r="G1082" s="8"/>
      <c r="H1082" s="8"/>
      <c r="I1082" s="8">
        <v>1</v>
      </c>
      <c r="J1082" s="11">
        <v>2.3132084200786491E-4</v>
      </c>
      <c r="K1082" s="18">
        <f t="shared" si="134"/>
        <v>0.46657645153828359</v>
      </c>
      <c r="L1082" s="10">
        <f t="shared" si="132"/>
        <v>0.1715601612306269</v>
      </c>
      <c r="M1082" s="10">
        <v>0.18023363405042794</v>
      </c>
      <c r="N1082" s="10">
        <v>5.6652787416146197E-2</v>
      </c>
      <c r="O1082" s="201">
        <f t="shared" si="135"/>
        <v>5.6652787416146197E-2</v>
      </c>
      <c r="P1082" s="10">
        <f t="shared" si="133"/>
        <v>0.87502303423548466</v>
      </c>
      <c r="Q1082" s="11">
        <f t="shared" si="136"/>
        <v>2.5072293244569763E-2</v>
      </c>
    </row>
    <row r="1083" spans="1:17">
      <c r="A1083" s="9">
        <f t="shared" si="137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>димвенканали!F1083</f>
        <v>73.099999999999994</v>
      </c>
      <c r="G1083" s="8"/>
      <c r="H1083" s="8"/>
      <c r="I1083" s="8">
        <v>2</v>
      </c>
      <c r="J1083" s="11">
        <v>4.6264168401572982E-4</v>
      </c>
      <c r="K1083" s="18">
        <f t="shared" si="134"/>
        <v>0.93315290307656718</v>
      </c>
      <c r="L1083" s="10">
        <f t="shared" si="132"/>
        <v>0.34312032246125379</v>
      </c>
      <c r="M1083" s="10">
        <v>0.36046726810085589</v>
      </c>
      <c r="N1083" s="10">
        <v>0.11330557483229239</v>
      </c>
      <c r="O1083" s="201">
        <f t="shared" si="135"/>
        <v>0.11330557483229239</v>
      </c>
      <c r="P1083" s="10">
        <f t="shared" si="133"/>
        <v>1.7500460684709693</v>
      </c>
      <c r="Q1083" s="11">
        <f t="shared" si="136"/>
        <v>2.3940438693173315E-2</v>
      </c>
    </row>
    <row r="1084" spans="1:17">
      <c r="A1084" s="9">
        <f t="shared" si="137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>димвенканали!F1084</f>
        <v>65.099999999999994</v>
      </c>
      <c r="G1084" s="8"/>
      <c r="H1084" s="8"/>
      <c r="I1084" s="8">
        <v>0</v>
      </c>
      <c r="J1084" s="11">
        <v>0</v>
      </c>
      <c r="K1084" s="18">
        <f t="shared" si="134"/>
        <v>0</v>
      </c>
      <c r="L1084" s="10">
        <f t="shared" si="132"/>
        <v>0</v>
      </c>
      <c r="M1084" s="10">
        <v>0</v>
      </c>
      <c r="N1084" s="10">
        <v>0</v>
      </c>
      <c r="O1084" s="201">
        <f t="shared" si="135"/>
        <v>0</v>
      </c>
      <c r="P1084" s="10">
        <f t="shared" si="133"/>
        <v>0</v>
      </c>
      <c r="Q1084" s="11">
        <f t="shared" si="136"/>
        <v>0</v>
      </c>
    </row>
    <row r="1085" spans="1:17">
      <c r="A1085" s="9">
        <f t="shared" si="137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>димвенканали!F1085</f>
        <v>185</v>
      </c>
      <c r="G1085" s="8"/>
      <c r="H1085" s="8"/>
      <c r="I1085" s="8">
        <v>7</v>
      </c>
      <c r="J1085" s="11">
        <v>1.6192458940550544E-3</v>
      </c>
      <c r="K1085" s="18">
        <f t="shared" si="134"/>
        <v>3.2660351607679852</v>
      </c>
      <c r="L1085" s="10">
        <f t="shared" si="132"/>
        <v>1.2009211286143882</v>
      </c>
      <c r="M1085" s="10">
        <v>1.2616354383529957</v>
      </c>
      <c r="N1085" s="10">
        <v>0.39656951191302336</v>
      </c>
      <c r="O1085" s="201">
        <f t="shared" si="135"/>
        <v>0.39656951191302336</v>
      </c>
      <c r="P1085" s="10">
        <f t="shared" si="133"/>
        <v>6.125161239648393</v>
      </c>
      <c r="Q1085" s="11">
        <f t="shared" si="136"/>
        <v>3.3108979673775095E-2</v>
      </c>
    </row>
    <row r="1086" spans="1:17">
      <c r="A1086" s="9">
        <f t="shared" si="137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>димвенканали!F1086</f>
        <v>527.4</v>
      </c>
      <c r="G1086" s="8"/>
      <c r="H1086" s="8"/>
      <c r="I1086" s="8">
        <v>12</v>
      </c>
      <c r="J1086" s="11">
        <v>2.7758501040943788E-3</v>
      </c>
      <c r="K1086" s="18">
        <f t="shared" si="134"/>
        <v>5.5989174184594033</v>
      </c>
      <c r="L1086" s="10">
        <f t="shared" si="132"/>
        <v>2.0587219347675227</v>
      </c>
      <c r="M1086" s="10">
        <v>2.162803608605135</v>
      </c>
      <c r="N1086" s="10">
        <v>0.67983344899375431</v>
      </c>
      <c r="O1086" s="201">
        <f t="shared" si="135"/>
        <v>0.67983344899375431</v>
      </c>
      <c r="P1086" s="10">
        <f t="shared" si="133"/>
        <v>10.500276410825816</v>
      </c>
      <c r="Q1086" s="11">
        <f t="shared" si="136"/>
        <v>1.9909511586700446E-2</v>
      </c>
    </row>
    <row r="1087" spans="1:17">
      <c r="A1087" s="9">
        <f t="shared" si="137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>димвенканали!F1087</f>
        <v>520.9</v>
      </c>
      <c r="G1087" s="8"/>
      <c r="H1087" s="8"/>
      <c r="I1087" s="8">
        <v>12</v>
      </c>
      <c r="J1087" s="11">
        <v>2.7758501040943788E-3</v>
      </c>
      <c r="K1087" s="18">
        <f t="shared" si="134"/>
        <v>5.5989174184594033</v>
      </c>
      <c r="L1087" s="10">
        <f t="shared" si="132"/>
        <v>2.0587219347675227</v>
      </c>
      <c r="M1087" s="10">
        <v>2.162803608605135</v>
      </c>
      <c r="N1087" s="10">
        <v>0.67983344899375431</v>
      </c>
      <c r="O1087" s="201">
        <f t="shared" si="135"/>
        <v>0.67983344899375431</v>
      </c>
      <c r="P1087" s="10">
        <f t="shared" si="133"/>
        <v>10.500276410825816</v>
      </c>
      <c r="Q1087" s="11">
        <f t="shared" si="136"/>
        <v>2.0157950491122702E-2</v>
      </c>
    </row>
    <row r="1088" spans="1:17">
      <c r="A1088" s="9">
        <f t="shared" si="137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>димвенканали!F1088</f>
        <v>308.3</v>
      </c>
      <c r="G1088" s="8"/>
      <c r="H1088" s="8"/>
      <c r="I1088" s="8">
        <v>8</v>
      </c>
      <c r="J1088" s="11">
        <v>1.8505667360629193E-3</v>
      </c>
      <c r="K1088" s="18">
        <f t="shared" si="134"/>
        <v>3.7326116123062687</v>
      </c>
      <c r="L1088" s="10">
        <f t="shared" si="132"/>
        <v>1.3724812898450152</v>
      </c>
      <c r="M1088" s="10">
        <v>1.4418690724034235</v>
      </c>
      <c r="N1088" s="10">
        <v>0.45322229932916958</v>
      </c>
      <c r="O1088" s="201">
        <f t="shared" si="135"/>
        <v>0.45322229932916958</v>
      </c>
      <c r="P1088" s="10">
        <f t="shared" si="133"/>
        <v>7.0001842738838773</v>
      </c>
      <c r="Q1088" s="11">
        <f t="shared" si="136"/>
        <v>2.2705755023950298E-2</v>
      </c>
    </row>
    <row r="1089" spans="1:17">
      <c r="A1089" s="9">
        <f t="shared" si="137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>димвенканали!F1089</f>
        <v>524.94000000000005</v>
      </c>
      <c r="G1089" s="8"/>
      <c r="H1089" s="8"/>
      <c r="I1089" s="8">
        <v>12</v>
      </c>
      <c r="J1089" s="11">
        <v>2.7758501040943788E-3</v>
      </c>
      <c r="K1089" s="18">
        <f t="shared" si="134"/>
        <v>5.5989174184594033</v>
      </c>
      <c r="L1089" s="10">
        <f t="shared" si="132"/>
        <v>2.0587219347675227</v>
      </c>
      <c r="M1089" s="10">
        <v>2.162803608605135</v>
      </c>
      <c r="N1089" s="10">
        <v>0.67983344899375431</v>
      </c>
      <c r="O1089" s="201">
        <f t="shared" si="135"/>
        <v>0.67983344899375431</v>
      </c>
      <c r="P1089" s="10">
        <f t="shared" si="133"/>
        <v>10.500276410825816</v>
      </c>
      <c r="Q1089" s="11">
        <f t="shared" si="136"/>
        <v>2.0002812532529078E-2</v>
      </c>
    </row>
    <row r="1090" spans="1:17">
      <c r="A1090" s="9">
        <f t="shared" si="137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>димвенканали!F1090</f>
        <v>522.54999999999995</v>
      </c>
      <c r="G1090" s="8"/>
      <c r="H1090" s="8"/>
      <c r="I1090" s="8">
        <v>12</v>
      </c>
      <c r="J1090" s="11">
        <v>2.7758501040943788E-3</v>
      </c>
      <c r="K1090" s="18">
        <f t="shared" si="134"/>
        <v>5.5989174184594033</v>
      </c>
      <c r="L1090" s="10">
        <f t="shared" si="132"/>
        <v>2.0587219347675227</v>
      </c>
      <c r="M1090" s="10">
        <v>2.162803608605135</v>
      </c>
      <c r="N1090" s="10">
        <v>0.67983344899375431</v>
      </c>
      <c r="O1090" s="201">
        <f t="shared" si="135"/>
        <v>0.67983344899375431</v>
      </c>
      <c r="P1090" s="10">
        <f t="shared" si="133"/>
        <v>10.500276410825816</v>
      </c>
      <c r="Q1090" s="11">
        <f t="shared" si="136"/>
        <v>2.0094299896327272E-2</v>
      </c>
    </row>
    <row r="1091" spans="1:17">
      <c r="A1091" s="9">
        <f t="shared" si="137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>димвенканали!F1091</f>
        <v>315.77999999999997</v>
      </c>
      <c r="G1091" s="8"/>
      <c r="H1091" s="8"/>
      <c r="I1091" s="8">
        <v>8</v>
      </c>
      <c r="J1091" s="11">
        <v>1.8505667360629193E-3</v>
      </c>
      <c r="K1091" s="18">
        <f t="shared" si="134"/>
        <v>3.7326116123062687</v>
      </c>
      <c r="L1091" s="10">
        <f t="shared" si="132"/>
        <v>1.3724812898450152</v>
      </c>
      <c r="M1091" s="10">
        <v>1.4418690724034235</v>
      </c>
      <c r="N1091" s="10">
        <v>0.45322229932916958</v>
      </c>
      <c r="O1091" s="201">
        <f t="shared" si="135"/>
        <v>0.45322229932916958</v>
      </c>
      <c r="P1091" s="10">
        <f t="shared" si="133"/>
        <v>7.0001842738838773</v>
      </c>
      <c r="Q1091" s="11">
        <f t="shared" si="136"/>
        <v>2.2167915238089423E-2</v>
      </c>
    </row>
    <row r="1092" spans="1:17">
      <c r="A1092" s="9">
        <f t="shared" si="137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>димвенканали!F1092</f>
        <v>538.4</v>
      </c>
      <c r="G1092" s="8"/>
      <c r="H1092" s="8"/>
      <c r="I1092" s="8">
        <v>12</v>
      </c>
      <c r="J1092" s="11">
        <v>2.7758501040943788E-3</v>
      </c>
      <c r="K1092" s="18">
        <f t="shared" si="134"/>
        <v>5.5989174184594033</v>
      </c>
      <c r="L1092" s="10">
        <f t="shared" si="132"/>
        <v>2.0587219347675227</v>
      </c>
      <c r="M1092" s="10">
        <v>2.162803608605135</v>
      </c>
      <c r="N1092" s="10">
        <v>0.67983344899375431</v>
      </c>
      <c r="O1092" s="201">
        <f t="shared" si="135"/>
        <v>0.67983344899375431</v>
      </c>
      <c r="P1092" s="10">
        <f t="shared" si="133"/>
        <v>10.500276410825816</v>
      </c>
      <c r="Q1092" s="11">
        <f t="shared" si="136"/>
        <v>1.9502742219215854E-2</v>
      </c>
    </row>
    <row r="1093" spans="1:17">
      <c r="A1093" s="9">
        <f t="shared" si="137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>димвенканали!F1093</f>
        <v>509.66</v>
      </c>
      <c r="G1093" s="8"/>
      <c r="H1093" s="8"/>
      <c r="I1093" s="8">
        <v>12</v>
      </c>
      <c r="J1093" s="11">
        <v>2.7758501040943788E-3</v>
      </c>
      <c r="K1093" s="18">
        <f t="shared" si="134"/>
        <v>5.5989174184594033</v>
      </c>
      <c r="L1093" s="10">
        <f t="shared" si="132"/>
        <v>2.0587219347675227</v>
      </c>
      <c r="M1093" s="10">
        <v>2.162803608605135</v>
      </c>
      <c r="N1093" s="10">
        <v>0.67983344899375431</v>
      </c>
      <c r="O1093" s="201">
        <f t="shared" si="135"/>
        <v>0.67983344899375431</v>
      </c>
      <c r="P1093" s="10">
        <f t="shared" si="133"/>
        <v>10.500276410825816</v>
      </c>
      <c r="Q1093" s="11">
        <f t="shared" si="136"/>
        <v>2.0602512284318596E-2</v>
      </c>
    </row>
    <row r="1094" spans="1:17">
      <c r="A1094" s="9">
        <f t="shared" si="137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>димвенканали!F1094</f>
        <v>508.2</v>
      </c>
      <c r="G1094" s="8"/>
      <c r="H1094" s="8"/>
      <c r="I1094" s="8">
        <v>12</v>
      </c>
      <c r="J1094" s="11">
        <v>2.7758501040943788E-3</v>
      </c>
      <c r="K1094" s="18">
        <f t="shared" si="134"/>
        <v>5.5989174184594033</v>
      </c>
      <c r="L1094" s="10">
        <f t="shared" si="132"/>
        <v>2.0587219347675227</v>
      </c>
      <c r="M1094" s="10">
        <v>2.162803608605135</v>
      </c>
      <c r="N1094" s="10">
        <v>0.67983344899375431</v>
      </c>
      <c r="O1094" s="201">
        <f t="shared" si="135"/>
        <v>0.67983344899375431</v>
      </c>
      <c r="P1094" s="10">
        <f t="shared" si="133"/>
        <v>10.500276410825816</v>
      </c>
      <c r="Q1094" s="11">
        <f t="shared" si="136"/>
        <v>2.0661700926457725E-2</v>
      </c>
    </row>
    <row r="1095" spans="1:17">
      <c r="A1095" s="9">
        <f t="shared" si="137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>димвенканали!F1095</f>
        <v>362.92</v>
      </c>
      <c r="G1095" s="8"/>
      <c r="H1095" s="8"/>
      <c r="I1095" s="8">
        <v>8</v>
      </c>
      <c r="J1095" s="11">
        <v>1.8505667360629193E-3</v>
      </c>
      <c r="K1095" s="18">
        <f t="shared" si="134"/>
        <v>3.7326116123062687</v>
      </c>
      <c r="L1095" s="10">
        <f t="shared" si="132"/>
        <v>1.3724812898450152</v>
      </c>
      <c r="M1095" s="10">
        <v>1.4418690724034235</v>
      </c>
      <c r="N1095" s="10">
        <v>0.45322229932916958</v>
      </c>
      <c r="O1095" s="201">
        <f t="shared" si="135"/>
        <v>0.45322229932916958</v>
      </c>
      <c r="P1095" s="10">
        <f t="shared" si="133"/>
        <v>7.0001842738838773</v>
      </c>
      <c r="Q1095" s="11">
        <f t="shared" si="136"/>
        <v>1.9288505108243901E-2</v>
      </c>
    </row>
    <row r="1096" spans="1:17">
      <c r="A1096" s="9">
        <f t="shared" si="137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>димвенканали!F1096</f>
        <v>507.8</v>
      </c>
      <c r="G1096" s="8"/>
      <c r="H1096" s="8"/>
      <c r="I1096" s="8">
        <v>12</v>
      </c>
      <c r="J1096" s="11">
        <v>2.7758501040943788E-3</v>
      </c>
      <c r="K1096" s="18">
        <f t="shared" si="134"/>
        <v>5.5989174184594033</v>
      </c>
      <c r="L1096" s="10">
        <f t="shared" si="132"/>
        <v>2.0587219347675227</v>
      </c>
      <c r="M1096" s="10">
        <v>2.162803608605135</v>
      </c>
      <c r="N1096" s="10">
        <v>0.67983344899375431</v>
      </c>
      <c r="O1096" s="201">
        <f t="shared" si="135"/>
        <v>0.67983344899375431</v>
      </c>
      <c r="P1096" s="10">
        <f t="shared" si="133"/>
        <v>10.500276410825816</v>
      </c>
      <c r="Q1096" s="11">
        <f t="shared" si="136"/>
        <v>2.0677976389968128E-2</v>
      </c>
    </row>
    <row r="1097" spans="1:17">
      <c r="A1097" s="9">
        <f t="shared" si="137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>димвенканали!F1097</f>
        <v>511.64</v>
      </c>
      <c r="G1097" s="8"/>
      <c r="H1097" s="8"/>
      <c r="I1097" s="8">
        <v>12</v>
      </c>
      <c r="J1097" s="11">
        <v>2.7758501040943788E-3</v>
      </c>
      <c r="K1097" s="18">
        <f t="shared" si="134"/>
        <v>5.5989174184594033</v>
      </c>
      <c r="L1097" s="10">
        <f t="shared" si="132"/>
        <v>2.0587219347675227</v>
      </c>
      <c r="M1097" s="10">
        <v>2.162803608605135</v>
      </c>
      <c r="N1097" s="10">
        <v>0.67983344899375431</v>
      </c>
      <c r="O1097" s="201">
        <f t="shared" si="135"/>
        <v>0.67983344899375431</v>
      </c>
      <c r="P1097" s="10">
        <f t="shared" si="133"/>
        <v>10.500276410825816</v>
      </c>
      <c r="Q1097" s="11">
        <f t="shared" si="136"/>
        <v>2.0522782446301728E-2</v>
      </c>
    </row>
    <row r="1098" spans="1:17">
      <c r="A1098" s="9">
        <f t="shared" si="137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>димвенканали!F1098</f>
        <v>317.8</v>
      </c>
      <c r="G1098" s="8"/>
      <c r="H1098" s="8"/>
      <c r="I1098" s="8">
        <v>8</v>
      </c>
      <c r="J1098" s="11">
        <v>1.8505667360629193E-3</v>
      </c>
      <c r="K1098" s="18">
        <f t="shared" si="134"/>
        <v>3.7326116123062687</v>
      </c>
      <c r="L1098" s="10">
        <f t="shared" si="132"/>
        <v>1.3724812898450152</v>
      </c>
      <c r="M1098" s="10">
        <v>1.4418690724034235</v>
      </c>
      <c r="N1098" s="10">
        <v>0.45322229932916958</v>
      </c>
      <c r="O1098" s="201">
        <f t="shared" si="135"/>
        <v>0.45322229932916958</v>
      </c>
      <c r="P1098" s="10">
        <f t="shared" si="133"/>
        <v>7.0001842738838773</v>
      </c>
      <c r="Q1098" s="11">
        <f t="shared" si="136"/>
        <v>2.2027011560364622E-2</v>
      </c>
    </row>
    <row r="1099" spans="1:17">
      <c r="A1099" s="9">
        <f t="shared" si="137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>димвенканали!F1099</f>
        <v>514.9</v>
      </c>
      <c r="G1099" s="8"/>
      <c r="H1099" s="8"/>
      <c r="I1099" s="8">
        <v>12</v>
      </c>
      <c r="J1099" s="11">
        <v>2.7758501040943788E-3</v>
      </c>
      <c r="K1099" s="18">
        <f t="shared" si="134"/>
        <v>5.5989174184594033</v>
      </c>
      <c r="L1099" s="10">
        <f t="shared" si="132"/>
        <v>2.0587219347675227</v>
      </c>
      <c r="M1099" s="10">
        <v>2.162803608605135</v>
      </c>
      <c r="N1099" s="10">
        <v>0.67983344899375431</v>
      </c>
      <c r="O1099" s="201">
        <f t="shared" si="135"/>
        <v>0.67983344899375431</v>
      </c>
      <c r="P1099" s="10">
        <f t="shared" si="133"/>
        <v>10.500276410825816</v>
      </c>
      <c r="Q1099" s="11">
        <f t="shared" si="136"/>
        <v>2.0392846010537612E-2</v>
      </c>
    </row>
    <row r="1100" spans="1:17">
      <c r="A1100" s="9">
        <f t="shared" si="137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>димвенканали!F1100</f>
        <v>513.5</v>
      </c>
      <c r="G1100" s="8"/>
      <c r="H1100" s="8"/>
      <c r="I1100" s="8">
        <v>12</v>
      </c>
      <c r="J1100" s="11">
        <v>2.7758501040943788E-3</v>
      </c>
      <c r="K1100" s="18">
        <f t="shared" si="134"/>
        <v>5.5989174184594033</v>
      </c>
      <c r="L1100" s="10">
        <f t="shared" si="132"/>
        <v>2.0587219347675227</v>
      </c>
      <c r="M1100" s="10">
        <v>2.162803608605135</v>
      </c>
      <c r="N1100" s="10">
        <v>0.67983344899375431</v>
      </c>
      <c r="O1100" s="201">
        <f t="shared" si="135"/>
        <v>0.67983344899375431</v>
      </c>
      <c r="P1100" s="10">
        <f t="shared" si="133"/>
        <v>10.500276410825816</v>
      </c>
      <c r="Q1100" s="11">
        <f t="shared" si="136"/>
        <v>2.044844481173479E-2</v>
      </c>
    </row>
    <row r="1101" spans="1:17">
      <c r="A1101" s="9">
        <f t="shared" si="137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>димвенканали!F1101</f>
        <v>314.7</v>
      </c>
      <c r="G1101" s="8"/>
      <c r="H1101" s="8"/>
      <c r="I1101" s="8">
        <v>8</v>
      </c>
      <c r="J1101" s="11">
        <v>1.8505667360629193E-3</v>
      </c>
      <c r="K1101" s="18">
        <f t="shared" si="134"/>
        <v>3.7326116123062687</v>
      </c>
      <c r="L1101" s="10">
        <f t="shared" si="132"/>
        <v>1.3724812898450152</v>
      </c>
      <c r="M1101" s="10">
        <v>1.4418690724034235</v>
      </c>
      <c r="N1101" s="10">
        <v>0.45322229932916958</v>
      </c>
      <c r="O1101" s="201">
        <f t="shared" si="135"/>
        <v>0.45322229932916958</v>
      </c>
      <c r="P1101" s="10">
        <f t="shared" si="133"/>
        <v>7.0001842738838773</v>
      </c>
      <c r="Q1101" s="11">
        <f t="shared" si="136"/>
        <v>2.2243991972938918E-2</v>
      </c>
    </row>
    <row r="1102" spans="1:17">
      <c r="A1102" s="9">
        <f t="shared" si="137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>димвенканали!F1102</f>
        <v>368.4</v>
      </c>
      <c r="G1102" s="8"/>
      <c r="H1102" s="8"/>
      <c r="I1102" s="8">
        <v>7</v>
      </c>
      <c r="J1102" s="11">
        <v>1.6192458940550544E-3</v>
      </c>
      <c r="K1102" s="18">
        <f t="shared" si="134"/>
        <v>3.2660351607679852</v>
      </c>
      <c r="L1102" s="10">
        <f t="shared" si="132"/>
        <v>1.2009211286143882</v>
      </c>
      <c r="M1102" s="10">
        <v>1.2616354383529957</v>
      </c>
      <c r="N1102" s="10">
        <v>0.39656951191302336</v>
      </c>
      <c r="O1102" s="201">
        <f t="shared" si="135"/>
        <v>0.39656951191302336</v>
      </c>
      <c r="P1102" s="10">
        <f t="shared" si="133"/>
        <v>6.125161239648393</v>
      </c>
      <c r="Q1102" s="11">
        <f t="shared" si="136"/>
        <v>1.6626387729773054E-2</v>
      </c>
    </row>
    <row r="1103" spans="1:17">
      <c r="A1103" s="9">
        <f t="shared" si="137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>димвенканали!F1103</f>
        <v>506.3</v>
      </c>
      <c r="G1103" s="8"/>
      <c r="H1103" s="8"/>
      <c r="I1103" s="8">
        <v>12</v>
      </c>
      <c r="J1103" s="11">
        <v>2.7758501040943788E-3</v>
      </c>
      <c r="K1103" s="18">
        <f t="shared" si="134"/>
        <v>5.5989174184594033</v>
      </c>
      <c r="L1103" s="10">
        <f t="shared" si="132"/>
        <v>2.0587219347675227</v>
      </c>
      <c r="M1103" s="10">
        <v>2.162803608605135</v>
      </c>
      <c r="N1103" s="10">
        <v>0.67983344899375431</v>
      </c>
      <c r="O1103" s="201">
        <f t="shared" si="135"/>
        <v>0.67983344899375431</v>
      </c>
      <c r="P1103" s="10">
        <f t="shared" si="133"/>
        <v>10.500276410825816</v>
      </c>
      <c r="Q1103" s="11">
        <f t="shared" si="136"/>
        <v>2.0739238417589997E-2</v>
      </c>
    </row>
    <row r="1104" spans="1:17">
      <c r="A1104" s="9">
        <f t="shared" si="137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>димвенканали!F1104</f>
        <v>312.3</v>
      </c>
      <c r="G1104" s="8"/>
      <c r="H1104" s="8"/>
      <c r="I1104" s="8">
        <v>8</v>
      </c>
      <c r="J1104" s="11">
        <v>1.8505667360629193E-3</v>
      </c>
      <c r="K1104" s="18">
        <f t="shared" si="134"/>
        <v>3.7326116123062687</v>
      </c>
      <c r="L1104" s="10">
        <f t="shared" si="132"/>
        <v>1.3724812898450152</v>
      </c>
      <c r="M1104" s="10">
        <v>1.4418690724034235</v>
      </c>
      <c r="N1104" s="10">
        <v>0.45322229932916958</v>
      </c>
      <c r="O1104" s="201">
        <f t="shared" si="135"/>
        <v>0.45322229932916958</v>
      </c>
      <c r="P1104" s="10">
        <f t="shared" si="133"/>
        <v>7.0001842738838773</v>
      </c>
      <c r="Q1104" s="11">
        <f t="shared" si="136"/>
        <v>2.2414935234978794E-2</v>
      </c>
    </row>
    <row r="1105" spans="1:17">
      <c r="A1105" s="9">
        <f t="shared" si="137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>димвенканали!F1105</f>
        <v>774.9</v>
      </c>
      <c r="G1105" s="8"/>
      <c r="H1105" s="8"/>
      <c r="I1105" s="8">
        <v>23</v>
      </c>
      <c r="J1105" s="11">
        <v>5.320379366180893E-3</v>
      </c>
      <c r="K1105" s="18">
        <f t="shared" si="134"/>
        <v>10.731258385380523</v>
      </c>
      <c r="L1105" s="10">
        <f t="shared" si="132"/>
        <v>3.9458837083044185</v>
      </c>
      <c r="M1105" s="10">
        <v>4.1453735831598424</v>
      </c>
      <c r="N1105" s="10">
        <v>1.3030141105713624</v>
      </c>
      <c r="O1105" s="201">
        <f t="shared" si="135"/>
        <v>1.3030141105713624</v>
      </c>
      <c r="P1105" s="10">
        <f t="shared" si="133"/>
        <v>20.125529787416145</v>
      </c>
      <c r="Q1105" s="11">
        <f t="shared" si="136"/>
        <v>2.5971776729147175E-2</v>
      </c>
    </row>
    <row r="1106" spans="1:17">
      <c r="A1106" s="9">
        <f t="shared" si="137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>димвенканали!F1106</f>
        <v>776.8</v>
      </c>
      <c r="G1106" s="8"/>
      <c r="H1106" s="8"/>
      <c r="I1106" s="8">
        <v>25</v>
      </c>
      <c r="J1106" s="11">
        <v>5.7830210501966231E-3</v>
      </c>
      <c r="K1106" s="18">
        <f t="shared" si="134"/>
        <v>11.664411288457091</v>
      </c>
      <c r="L1106" s="10">
        <f t="shared" si="132"/>
        <v>4.2890040307656729</v>
      </c>
      <c r="M1106" s="10">
        <v>4.5058408512606984</v>
      </c>
      <c r="N1106" s="10">
        <v>1.4163196854036548</v>
      </c>
      <c r="O1106" s="201">
        <f t="shared" si="135"/>
        <v>1.4163196854036548</v>
      </c>
      <c r="P1106" s="10">
        <f t="shared" si="133"/>
        <v>21.875575855887117</v>
      </c>
      <c r="Q1106" s="11">
        <f t="shared" si="136"/>
        <v>2.8161142965869104E-2</v>
      </c>
    </row>
    <row r="1107" spans="1:17">
      <c r="A1107" s="9">
        <f t="shared" si="137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>димвенканали!F1107</f>
        <v>312.8</v>
      </c>
      <c r="G1107" s="8"/>
      <c r="H1107" s="8"/>
      <c r="I1107" s="8">
        <v>8</v>
      </c>
      <c r="J1107" s="11">
        <v>1.8505667360629193E-3</v>
      </c>
      <c r="K1107" s="18">
        <f t="shared" si="134"/>
        <v>3.7326116123062687</v>
      </c>
      <c r="L1107" s="10">
        <f t="shared" si="132"/>
        <v>1.3724812898450152</v>
      </c>
      <c r="M1107" s="10">
        <v>1.4418690724034235</v>
      </c>
      <c r="N1107" s="10">
        <v>0.45322229932916958</v>
      </c>
      <c r="O1107" s="201">
        <f t="shared" si="135"/>
        <v>0.45322229932916958</v>
      </c>
      <c r="P1107" s="10">
        <f t="shared" si="133"/>
        <v>7.0001842738838773</v>
      </c>
      <c r="Q1107" s="11">
        <f t="shared" si="136"/>
        <v>2.2379105734922879E-2</v>
      </c>
    </row>
    <row r="1108" spans="1:17">
      <c r="A1108" s="9">
        <f t="shared" si="137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>димвенканали!F1108</f>
        <v>317.2</v>
      </c>
      <c r="G1108" s="8"/>
      <c r="H1108" s="8"/>
      <c r="I1108" s="8">
        <v>8</v>
      </c>
      <c r="J1108" s="11">
        <v>1.8505667360629193E-3</v>
      </c>
      <c r="K1108" s="18">
        <f t="shared" si="134"/>
        <v>3.7326116123062687</v>
      </c>
      <c r="L1108" s="10">
        <f t="shared" si="132"/>
        <v>1.3724812898450152</v>
      </c>
      <c r="M1108" s="10">
        <v>1.4418690724034235</v>
      </c>
      <c r="N1108" s="10">
        <v>0.45322229932916958</v>
      </c>
      <c r="O1108" s="201">
        <f t="shared" si="135"/>
        <v>0.45322229932916958</v>
      </c>
      <c r="P1108" s="10">
        <f t="shared" si="133"/>
        <v>7.0001842738838773</v>
      </c>
      <c r="Q1108" s="11">
        <f t="shared" si="136"/>
        <v>2.206867677769192E-2</v>
      </c>
    </row>
    <row r="1109" spans="1:17">
      <c r="A1109" s="9">
        <f t="shared" si="137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>димвенканали!F1109</f>
        <v>329.5</v>
      </c>
      <c r="G1109" s="8"/>
      <c r="H1109" s="8"/>
      <c r="I1109" s="8">
        <v>8</v>
      </c>
      <c r="J1109" s="11">
        <v>1.8505667360629193E-3</v>
      </c>
      <c r="K1109" s="18">
        <f t="shared" si="134"/>
        <v>3.7326116123062687</v>
      </c>
      <c r="L1109" s="10">
        <f t="shared" si="132"/>
        <v>1.3724812898450152</v>
      </c>
      <c r="M1109" s="10">
        <v>1.4418690724034235</v>
      </c>
      <c r="N1109" s="10">
        <v>0.45322229932916958</v>
      </c>
      <c r="O1109" s="201">
        <f t="shared" si="135"/>
        <v>0.45322229932916958</v>
      </c>
      <c r="P1109" s="10">
        <f t="shared" si="133"/>
        <v>7.0001842738838773</v>
      </c>
      <c r="Q1109" s="11">
        <f t="shared" si="136"/>
        <v>2.1244868813001146E-2</v>
      </c>
    </row>
    <row r="1110" spans="1:17">
      <c r="A1110" s="9">
        <f t="shared" si="137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>димвенканали!F1110</f>
        <v>314.2</v>
      </c>
      <c r="G1110" s="8"/>
      <c r="H1110" s="8"/>
      <c r="I1110" s="8">
        <v>8</v>
      </c>
      <c r="J1110" s="11">
        <v>1.8505667360629193E-3</v>
      </c>
      <c r="K1110" s="18">
        <f t="shared" si="134"/>
        <v>3.7326116123062687</v>
      </c>
      <c r="L1110" s="10">
        <f t="shared" si="132"/>
        <v>1.3724812898450152</v>
      </c>
      <c r="M1110" s="10">
        <v>1.4418690724034235</v>
      </c>
      <c r="N1110" s="10">
        <v>0.45322229932916958</v>
      </c>
      <c r="O1110" s="201">
        <f t="shared" si="135"/>
        <v>0.45322229932916958</v>
      </c>
      <c r="P1110" s="10">
        <f t="shared" si="133"/>
        <v>7.0001842738838773</v>
      </c>
      <c r="Q1110" s="11">
        <f t="shared" si="136"/>
        <v>2.2279389795938503E-2</v>
      </c>
    </row>
    <row r="1111" spans="1:17">
      <c r="A1111" s="9">
        <f t="shared" si="137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>димвенканали!F1111</f>
        <v>317.7</v>
      </c>
      <c r="G1111" s="8"/>
      <c r="H1111" s="8"/>
      <c r="I1111" s="8">
        <v>8</v>
      </c>
      <c r="J1111" s="11">
        <v>1.8505667360629193E-3</v>
      </c>
      <c r="K1111" s="18">
        <f t="shared" si="134"/>
        <v>3.7326116123062687</v>
      </c>
      <c r="L1111" s="10">
        <f t="shared" si="132"/>
        <v>1.3724812898450152</v>
      </c>
      <c r="M1111" s="10">
        <v>1.4418690724034235</v>
      </c>
      <c r="N1111" s="10">
        <v>0.45322229932916958</v>
      </c>
      <c r="O1111" s="201">
        <f t="shared" si="135"/>
        <v>0.45322229932916958</v>
      </c>
      <c r="P1111" s="10">
        <f t="shared" si="133"/>
        <v>7.0001842738838773</v>
      </c>
      <c r="Q1111" s="11">
        <f t="shared" si="136"/>
        <v>2.2033944834384256E-2</v>
      </c>
    </row>
    <row r="1112" spans="1:17">
      <c r="A1112" s="9">
        <f t="shared" si="137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>димвенканали!F1112</f>
        <v>197.7</v>
      </c>
      <c r="G1112" s="8"/>
      <c r="H1112" s="8"/>
      <c r="I1112" s="8">
        <v>0</v>
      </c>
      <c r="J1112" s="11">
        <v>0</v>
      </c>
      <c r="K1112" s="18">
        <f t="shared" si="134"/>
        <v>0</v>
      </c>
      <c r="L1112" s="10">
        <f t="shared" si="132"/>
        <v>0</v>
      </c>
      <c r="M1112" s="10">
        <v>0</v>
      </c>
      <c r="N1112" s="10">
        <v>0</v>
      </c>
      <c r="O1112" s="201">
        <f t="shared" si="135"/>
        <v>0</v>
      </c>
      <c r="P1112" s="10">
        <f t="shared" si="133"/>
        <v>0</v>
      </c>
      <c r="Q1112" s="11">
        <f t="shared" si="136"/>
        <v>0</v>
      </c>
    </row>
    <row r="1113" spans="1:17">
      <c r="A1113" s="9">
        <f t="shared" si="137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>димвенканали!F1113</f>
        <v>208</v>
      </c>
      <c r="G1113" s="8"/>
      <c r="H1113" s="8"/>
      <c r="I1113" s="8">
        <v>0</v>
      </c>
      <c r="J1113" s="11">
        <v>0</v>
      </c>
      <c r="K1113" s="18">
        <f t="shared" si="134"/>
        <v>0</v>
      </c>
      <c r="L1113" s="10">
        <f t="shared" si="132"/>
        <v>0</v>
      </c>
      <c r="M1113" s="10">
        <v>0</v>
      </c>
      <c r="N1113" s="10">
        <v>0</v>
      </c>
      <c r="O1113" s="201">
        <f t="shared" si="135"/>
        <v>0</v>
      </c>
      <c r="P1113" s="10">
        <f t="shared" si="133"/>
        <v>0</v>
      </c>
      <c r="Q1113" s="11">
        <f t="shared" si="136"/>
        <v>0</v>
      </c>
    </row>
    <row r="1114" spans="1:17">
      <c r="A1114" s="9">
        <f t="shared" si="137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>димвенканали!F1114</f>
        <v>147.1</v>
      </c>
      <c r="G1114" s="8"/>
      <c r="H1114" s="8"/>
      <c r="I1114" s="8">
        <v>2</v>
      </c>
      <c r="J1114" s="11">
        <v>4.6264168401572982E-4</v>
      </c>
      <c r="K1114" s="18">
        <f t="shared" si="134"/>
        <v>0.93315290307656718</v>
      </c>
      <c r="L1114" s="10">
        <f t="shared" si="132"/>
        <v>0.34312032246125379</v>
      </c>
      <c r="M1114" s="10">
        <v>0.36046726810085589</v>
      </c>
      <c r="N1114" s="10">
        <v>0.11330557483229239</v>
      </c>
      <c r="O1114" s="201">
        <f t="shared" si="135"/>
        <v>0.11330557483229239</v>
      </c>
      <c r="P1114" s="10">
        <f t="shared" si="133"/>
        <v>1.7500460684709693</v>
      </c>
      <c r="Q1114" s="11">
        <f t="shared" si="136"/>
        <v>1.1896982110611621E-2</v>
      </c>
    </row>
    <row r="1115" spans="1:17">
      <c r="A1115" s="9">
        <f t="shared" si="137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>димвенканали!F1115</f>
        <v>145.5</v>
      </c>
      <c r="G1115" s="8"/>
      <c r="H1115" s="8"/>
      <c r="I1115" s="8">
        <v>2</v>
      </c>
      <c r="J1115" s="11">
        <v>4.6264168401572982E-4</v>
      </c>
      <c r="K1115" s="18">
        <f t="shared" si="134"/>
        <v>0.93315290307656718</v>
      </c>
      <c r="L1115" s="10">
        <f t="shared" si="132"/>
        <v>0.34312032246125379</v>
      </c>
      <c r="M1115" s="10">
        <v>0.36046726810085589</v>
      </c>
      <c r="N1115" s="10">
        <v>0.11330557483229239</v>
      </c>
      <c r="O1115" s="201">
        <f t="shared" si="135"/>
        <v>0.11330557483229239</v>
      </c>
      <c r="P1115" s="10">
        <f t="shared" si="133"/>
        <v>1.7500460684709693</v>
      </c>
      <c r="Q1115" s="11">
        <f t="shared" si="136"/>
        <v>1.2027808030728311E-2</v>
      </c>
    </row>
    <row r="1116" spans="1:17">
      <c r="A1116" s="9">
        <f t="shared" si="137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>димвенканали!F1116</f>
        <v>160.5</v>
      </c>
      <c r="G1116" s="8"/>
      <c r="H1116" s="8"/>
      <c r="I1116" s="8">
        <v>2</v>
      </c>
      <c r="J1116" s="11">
        <v>4.6264168401572982E-4</v>
      </c>
      <c r="K1116" s="18">
        <f t="shared" si="134"/>
        <v>0.93315290307656718</v>
      </c>
      <c r="L1116" s="10">
        <f t="shared" si="132"/>
        <v>0.34312032246125379</v>
      </c>
      <c r="M1116" s="10">
        <v>0.36046726810085589</v>
      </c>
      <c r="N1116" s="10">
        <v>0.11330557483229239</v>
      </c>
      <c r="O1116" s="201">
        <f t="shared" si="135"/>
        <v>0.11330557483229239</v>
      </c>
      <c r="P1116" s="10">
        <f t="shared" si="133"/>
        <v>1.7500460684709693</v>
      </c>
      <c r="Q1116" s="11">
        <f t="shared" si="136"/>
        <v>1.090371382224903E-2</v>
      </c>
    </row>
    <row r="1117" spans="1:17">
      <c r="A1117" s="9">
        <f t="shared" si="137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>димвенканали!F1117</f>
        <v>69.400000000000006</v>
      </c>
      <c r="G1117" s="8"/>
      <c r="H1117" s="8"/>
      <c r="I1117" s="8">
        <v>1</v>
      </c>
      <c r="J1117" s="11">
        <v>2.3132084200786491E-4</v>
      </c>
      <c r="K1117" s="18">
        <f t="shared" si="134"/>
        <v>0.46657645153828359</v>
      </c>
      <c r="L1117" s="10">
        <f t="shared" si="132"/>
        <v>0.1715601612306269</v>
      </c>
      <c r="M1117" s="10">
        <v>0.18023363405042794</v>
      </c>
      <c r="N1117" s="10">
        <v>5.6652787416146197E-2</v>
      </c>
      <c r="O1117" s="201">
        <f t="shared" si="135"/>
        <v>5.6652787416146197E-2</v>
      </c>
      <c r="P1117" s="10">
        <f t="shared" si="133"/>
        <v>0.87502303423548466</v>
      </c>
      <c r="Q1117" s="11">
        <f t="shared" si="136"/>
        <v>1.2608401069675571E-2</v>
      </c>
    </row>
    <row r="1118" spans="1:17">
      <c r="A1118" s="9">
        <f t="shared" si="137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>димвенканали!F1118</f>
        <v>167.7</v>
      </c>
      <c r="G1118" s="8"/>
      <c r="H1118" s="8"/>
      <c r="I1118" s="8">
        <v>3</v>
      </c>
      <c r="J1118" s="11">
        <v>6.939625260235947E-4</v>
      </c>
      <c r="K1118" s="18">
        <f t="shared" si="134"/>
        <v>1.3997293546148508</v>
      </c>
      <c r="L1118" s="10">
        <f t="shared" si="132"/>
        <v>0.51468048369188069</v>
      </c>
      <c r="M1118" s="10">
        <v>0.54070090215128375</v>
      </c>
      <c r="N1118" s="10">
        <v>0.16995836224843858</v>
      </c>
      <c r="O1118" s="201">
        <f t="shared" si="135"/>
        <v>0.16995836224843858</v>
      </c>
      <c r="P1118" s="10">
        <f t="shared" si="133"/>
        <v>2.6250691027064539</v>
      </c>
      <c r="Q1118" s="11">
        <f t="shared" si="136"/>
        <v>1.5653363760921014E-2</v>
      </c>
    </row>
    <row r="1119" spans="1:17">
      <c r="A1119" s="9">
        <f t="shared" si="137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>димвенканали!F1119</f>
        <v>221.9</v>
      </c>
      <c r="G1119" s="8"/>
      <c r="H1119" s="8"/>
      <c r="I1119" s="8">
        <v>0</v>
      </c>
      <c r="J1119" s="11">
        <v>0</v>
      </c>
      <c r="K1119" s="18">
        <f t="shared" si="134"/>
        <v>0</v>
      </c>
      <c r="L1119" s="10">
        <f t="shared" si="132"/>
        <v>0</v>
      </c>
      <c r="M1119" s="10">
        <v>0</v>
      </c>
      <c r="N1119" s="10">
        <v>0</v>
      </c>
      <c r="O1119" s="201">
        <f t="shared" si="135"/>
        <v>0</v>
      </c>
      <c r="P1119" s="10">
        <f t="shared" si="133"/>
        <v>0</v>
      </c>
      <c r="Q1119" s="11">
        <f t="shared" si="136"/>
        <v>0</v>
      </c>
    </row>
    <row r="1120" spans="1:17">
      <c r="A1120" s="9">
        <f t="shared" si="137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>димвенканали!F1120</f>
        <v>142.19999999999999</v>
      </c>
      <c r="G1120" s="8"/>
      <c r="H1120" s="8"/>
      <c r="I1120" s="8">
        <v>2</v>
      </c>
      <c r="J1120" s="11">
        <v>4.6264168401572982E-4</v>
      </c>
      <c r="K1120" s="18">
        <f t="shared" si="134"/>
        <v>0.93315290307656718</v>
      </c>
      <c r="L1120" s="10">
        <f t="shared" si="132"/>
        <v>0.34312032246125379</v>
      </c>
      <c r="M1120" s="10">
        <v>0.36046726810085589</v>
      </c>
      <c r="N1120" s="10">
        <v>0.11330557483229239</v>
      </c>
      <c r="O1120" s="201">
        <f t="shared" si="135"/>
        <v>0.11330557483229239</v>
      </c>
      <c r="P1120" s="10">
        <f t="shared" si="133"/>
        <v>1.7500460684709693</v>
      </c>
      <c r="Q1120" s="11">
        <f t="shared" si="136"/>
        <v>1.2306934377432978E-2</v>
      </c>
    </row>
    <row r="1121" spans="1:17">
      <c r="A1121" s="9">
        <f t="shared" si="137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>димвенканали!F1121</f>
        <v>534.29999999999995</v>
      </c>
      <c r="G1121" s="8"/>
      <c r="H1121" s="8"/>
      <c r="I1121" s="8">
        <v>9</v>
      </c>
      <c r="J1121" s="11">
        <v>2.0818875780707841E-3</v>
      </c>
      <c r="K1121" s="18">
        <f t="shared" si="134"/>
        <v>4.1991880638445522</v>
      </c>
      <c r="L1121" s="10">
        <f t="shared" si="132"/>
        <v>1.5440414510756419</v>
      </c>
      <c r="M1121" s="10">
        <v>1.6221027064538514</v>
      </c>
      <c r="N1121" s="10">
        <v>0.50987508674531568</v>
      </c>
      <c r="O1121" s="201">
        <f t="shared" si="135"/>
        <v>0.50987508674531568</v>
      </c>
      <c r="P1121" s="10">
        <f t="shared" si="133"/>
        <v>7.8752073081193608</v>
      </c>
      <c r="Q1121" s="11">
        <f t="shared" si="136"/>
        <v>1.4739298723786938E-2</v>
      </c>
    </row>
    <row r="1122" spans="1:17">
      <c r="A1122" s="9">
        <f t="shared" si="137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>димвенканали!F1122</f>
        <v>387.1</v>
      </c>
      <c r="G1122" s="8"/>
      <c r="H1122" s="8"/>
      <c r="I1122" s="8">
        <v>9</v>
      </c>
      <c r="J1122" s="11">
        <v>2.0818875780707841E-3</v>
      </c>
      <c r="K1122" s="18">
        <f t="shared" si="134"/>
        <v>4.1991880638445522</v>
      </c>
      <c r="L1122" s="10">
        <f t="shared" si="132"/>
        <v>1.5440414510756419</v>
      </c>
      <c r="M1122" s="10">
        <v>1.6221027064538514</v>
      </c>
      <c r="N1122" s="10">
        <v>0.50987508674531568</v>
      </c>
      <c r="O1122" s="201">
        <f t="shared" si="135"/>
        <v>0.50987508674531568</v>
      </c>
      <c r="P1122" s="10">
        <f t="shared" si="133"/>
        <v>7.8752073081193608</v>
      </c>
      <c r="Q1122" s="11">
        <f t="shared" si="136"/>
        <v>2.0344116011674917E-2</v>
      </c>
    </row>
    <row r="1123" spans="1:17">
      <c r="A1123" s="9">
        <f t="shared" si="137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>димвенканали!F1123</f>
        <v>1464.69</v>
      </c>
      <c r="G1123" s="8"/>
      <c r="H1123" s="8"/>
      <c r="I1123" s="8">
        <v>32</v>
      </c>
      <c r="J1123" s="11">
        <v>7.4022669442516771E-3</v>
      </c>
      <c r="K1123" s="18">
        <f t="shared" si="134"/>
        <v>14.930446449225075</v>
      </c>
      <c r="L1123" s="10">
        <f t="shared" si="132"/>
        <v>5.4899251593800606</v>
      </c>
      <c r="M1123" s="10">
        <v>5.7674762896136942</v>
      </c>
      <c r="N1123" s="10">
        <v>1.8128891973166783</v>
      </c>
      <c r="O1123" s="201">
        <f t="shared" si="135"/>
        <v>1.8128891973166783</v>
      </c>
      <c r="P1123" s="10">
        <f t="shared" si="133"/>
        <v>28.000737095535509</v>
      </c>
      <c r="Q1123" s="11">
        <f t="shared" si="136"/>
        <v>1.9117176396053436E-2</v>
      </c>
    </row>
    <row r="1124" spans="1:17">
      <c r="A1124" s="9">
        <f t="shared" si="137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>димвенканали!F1124</f>
        <v>3203.8</v>
      </c>
      <c r="G1124" s="8"/>
      <c r="H1124" s="8"/>
      <c r="I1124" s="8">
        <v>120</v>
      </c>
      <c r="J1124" s="11">
        <v>2.7758501040943788E-2</v>
      </c>
      <c r="K1124" s="18">
        <f t="shared" si="134"/>
        <v>55.989174184594027</v>
      </c>
      <c r="L1124" s="10">
        <f t="shared" si="132"/>
        <v>20.587219347675227</v>
      </c>
      <c r="M1124" s="10">
        <v>21.628036086051353</v>
      </c>
      <c r="N1124" s="10">
        <v>6.7983344899375426</v>
      </c>
      <c r="O1124" s="201">
        <f t="shared" si="135"/>
        <v>6.7983344899375426</v>
      </c>
      <c r="P1124" s="10">
        <f t="shared" si="133"/>
        <v>105.00276410825815</v>
      </c>
      <c r="Q1124" s="11">
        <f t="shared" si="136"/>
        <v>3.27744441314246E-2</v>
      </c>
    </row>
    <row r="1125" spans="1:17">
      <c r="A1125" s="9">
        <f t="shared" si="137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>димвенканали!F1125</f>
        <v>4027.6</v>
      </c>
      <c r="G1125" s="8"/>
      <c r="H1125" s="8"/>
      <c r="I1125" s="8">
        <v>72</v>
      </c>
      <c r="J1125" s="11">
        <v>1.6655100624566273E-2</v>
      </c>
      <c r="K1125" s="18">
        <f t="shared" si="134"/>
        <v>33.593504510756418</v>
      </c>
      <c r="L1125" s="10">
        <f t="shared" si="132"/>
        <v>12.352331608605136</v>
      </c>
      <c r="M1125" s="10">
        <v>12.976821651630811</v>
      </c>
      <c r="N1125" s="10">
        <v>4.0790006939625254</v>
      </c>
      <c r="O1125" s="201">
        <f t="shared" si="135"/>
        <v>4.0790006939625254</v>
      </c>
      <c r="P1125" s="10">
        <f t="shared" si="133"/>
        <v>63.001658464954886</v>
      </c>
      <c r="Q1125" s="11">
        <f t="shared" si="136"/>
        <v>1.5642481493930601E-2</v>
      </c>
    </row>
    <row r="1126" spans="1:17">
      <c r="A1126" s="9">
        <f t="shared" si="137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>димвенканали!F1126</f>
        <v>318.5</v>
      </c>
      <c r="G1126" s="8"/>
      <c r="H1126" s="8"/>
      <c r="I1126" s="8">
        <v>8</v>
      </c>
      <c r="J1126" s="11">
        <v>1.8505667360629193E-3</v>
      </c>
      <c r="K1126" s="18">
        <f t="shared" si="134"/>
        <v>3.7326116123062687</v>
      </c>
      <c r="L1126" s="10">
        <f t="shared" si="132"/>
        <v>1.3724812898450152</v>
      </c>
      <c r="M1126" s="10">
        <v>1.4418690724034235</v>
      </c>
      <c r="N1126" s="10">
        <v>0.45322229932916958</v>
      </c>
      <c r="O1126" s="201">
        <f t="shared" si="135"/>
        <v>0.45322229932916958</v>
      </c>
      <c r="P1126" s="10">
        <f t="shared" si="133"/>
        <v>7.0001842738838773</v>
      </c>
      <c r="Q1126" s="11">
        <f t="shared" si="136"/>
        <v>2.1978600545946241E-2</v>
      </c>
    </row>
    <row r="1127" spans="1:17">
      <c r="A1127" s="9">
        <f t="shared" si="137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>димвенканали!F1127</f>
        <v>308</v>
      </c>
      <c r="G1127" s="8"/>
      <c r="H1127" s="8"/>
      <c r="I1127" s="8">
        <v>8</v>
      </c>
      <c r="J1127" s="11">
        <v>1.8505667360629193E-3</v>
      </c>
      <c r="K1127" s="18">
        <f t="shared" si="134"/>
        <v>3.7326116123062687</v>
      </c>
      <c r="L1127" s="10">
        <f t="shared" ref="L1127:L1184" si="138">K1127*0.3677</f>
        <v>1.3724812898450152</v>
      </c>
      <c r="M1127" s="10">
        <v>1.4418690724034235</v>
      </c>
      <c r="N1127" s="10">
        <v>0.45322229932916958</v>
      </c>
      <c r="O1127" s="201">
        <f t="shared" si="135"/>
        <v>0.45322229932916958</v>
      </c>
      <c r="P1127" s="10">
        <f t="shared" ref="P1127:P1184" si="139">K1127+L1127+M1127+O1127</f>
        <v>7.0001842738838773</v>
      </c>
      <c r="Q1127" s="11">
        <f t="shared" si="136"/>
        <v>2.2727871019103497E-2</v>
      </c>
    </row>
    <row r="1128" spans="1:17">
      <c r="A1128" s="9">
        <f t="shared" si="137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>димвенканали!F1128</f>
        <v>304</v>
      </c>
      <c r="G1128" s="8"/>
      <c r="H1128" s="8"/>
      <c r="I1128" s="8">
        <v>8</v>
      </c>
      <c r="J1128" s="11">
        <v>1.8505667360629193E-3</v>
      </c>
      <c r="K1128" s="18">
        <f t="shared" si="134"/>
        <v>3.7326116123062687</v>
      </c>
      <c r="L1128" s="10">
        <f t="shared" si="138"/>
        <v>1.3724812898450152</v>
      </c>
      <c r="M1128" s="10">
        <v>1.4418690724034235</v>
      </c>
      <c r="N1128" s="10">
        <v>0.45322229932916958</v>
      </c>
      <c r="O1128" s="201">
        <f t="shared" si="135"/>
        <v>0.45322229932916958</v>
      </c>
      <c r="P1128" s="10">
        <f t="shared" si="139"/>
        <v>7.0001842738838773</v>
      </c>
      <c r="Q1128" s="11">
        <f t="shared" si="136"/>
        <v>2.3026921953565385E-2</v>
      </c>
    </row>
    <row r="1129" spans="1:17">
      <c r="A1129" s="9">
        <f t="shared" si="137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>димвенканали!F1129</f>
        <v>318.10000000000002</v>
      </c>
      <c r="G1129" s="8"/>
      <c r="H1129" s="8"/>
      <c r="I1129" s="8">
        <v>7</v>
      </c>
      <c r="J1129" s="11">
        <v>1.6192458940550544E-3</v>
      </c>
      <c r="K1129" s="18">
        <f t="shared" si="134"/>
        <v>3.2660351607679852</v>
      </c>
      <c r="L1129" s="10">
        <f t="shared" si="138"/>
        <v>1.2009211286143882</v>
      </c>
      <c r="M1129" s="10">
        <v>1.2616354383529957</v>
      </c>
      <c r="N1129" s="10">
        <v>0.39656951191302336</v>
      </c>
      <c r="O1129" s="201">
        <f t="shared" si="135"/>
        <v>0.39656951191302336</v>
      </c>
      <c r="P1129" s="10">
        <f t="shared" si="139"/>
        <v>6.125161239648393</v>
      </c>
      <c r="Q1129" s="11">
        <f t="shared" si="136"/>
        <v>1.9255458156706672E-2</v>
      </c>
    </row>
    <row r="1130" spans="1:17">
      <c r="A1130" s="9">
        <f t="shared" si="137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>димвенканали!F1130</f>
        <v>203.7</v>
      </c>
      <c r="G1130" s="8"/>
      <c r="H1130" s="8"/>
      <c r="I1130" s="8">
        <v>4</v>
      </c>
      <c r="J1130" s="11">
        <v>9.2528336803145963E-4</v>
      </c>
      <c r="K1130" s="18">
        <f t="shared" si="134"/>
        <v>1.8663058061531344</v>
      </c>
      <c r="L1130" s="10">
        <f t="shared" si="138"/>
        <v>0.68624064492250758</v>
      </c>
      <c r="M1130" s="10">
        <v>0.72093453620171177</v>
      </c>
      <c r="N1130" s="10">
        <v>0.22661114966458479</v>
      </c>
      <c r="O1130" s="201">
        <f t="shared" si="135"/>
        <v>0.22661114966458479</v>
      </c>
      <c r="P1130" s="10">
        <f t="shared" si="139"/>
        <v>3.5000921369419387</v>
      </c>
      <c r="Q1130" s="11">
        <f t="shared" si="136"/>
        <v>1.7182582901040445E-2</v>
      </c>
    </row>
    <row r="1131" spans="1:17">
      <c r="A1131" s="9">
        <f t="shared" si="137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>димвенканали!F1131</f>
        <v>341</v>
      </c>
      <c r="G1131" s="8"/>
      <c r="H1131" s="8"/>
      <c r="I1131" s="8">
        <v>8</v>
      </c>
      <c r="J1131" s="11">
        <v>1.8505667360629193E-3</v>
      </c>
      <c r="K1131" s="18">
        <f t="shared" si="134"/>
        <v>3.7326116123062687</v>
      </c>
      <c r="L1131" s="10">
        <f t="shared" si="138"/>
        <v>1.3724812898450152</v>
      </c>
      <c r="M1131" s="10">
        <v>1.4418690724034235</v>
      </c>
      <c r="N1131" s="10">
        <v>0.45322229932916958</v>
      </c>
      <c r="O1131" s="201">
        <f t="shared" si="135"/>
        <v>0.45322229932916958</v>
      </c>
      <c r="P1131" s="10">
        <f t="shared" si="139"/>
        <v>7.0001842738838773</v>
      </c>
      <c r="Q1131" s="11">
        <f t="shared" si="136"/>
        <v>2.0528399630157998E-2</v>
      </c>
    </row>
    <row r="1132" spans="1:17">
      <c r="A1132" s="9">
        <f t="shared" si="137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>димвенканали!F1132</f>
        <v>154.69999999999999</v>
      </c>
      <c r="G1132" s="8"/>
      <c r="H1132" s="8"/>
      <c r="I1132" s="8">
        <v>3</v>
      </c>
      <c r="J1132" s="11">
        <v>6.939625260235947E-4</v>
      </c>
      <c r="K1132" s="18">
        <f t="shared" si="134"/>
        <v>1.3997293546148508</v>
      </c>
      <c r="L1132" s="10">
        <f t="shared" si="138"/>
        <v>0.51468048369188069</v>
      </c>
      <c r="M1132" s="10">
        <v>0.54070090215128375</v>
      </c>
      <c r="N1132" s="10">
        <v>0.16995836224843858</v>
      </c>
      <c r="O1132" s="201">
        <f t="shared" si="135"/>
        <v>0.16995836224843858</v>
      </c>
      <c r="P1132" s="10">
        <f t="shared" si="139"/>
        <v>2.6250691027064539</v>
      </c>
      <c r="Q1132" s="11">
        <f t="shared" si="136"/>
        <v>1.696877248032614E-2</v>
      </c>
    </row>
    <row r="1133" spans="1:17">
      <c r="A1133" s="9">
        <f t="shared" si="137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>димвенканали!F1133</f>
        <v>415.2</v>
      </c>
      <c r="G1133" s="8"/>
      <c r="H1133" s="8"/>
      <c r="I1133" s="8">
        <v>8</v>
      </c>
      <c r="J1133" s="11">
        <v>1.8505667360629193E-3</v>
      </c>
      <c r="K1133" s="18">
        <f t="shared" si="134"/>
        <v>3.7326116123062687</v>
      </c>
      <c r="L1133" s="10">
        <f t="shared" si="138"/>
        <v>1.3724812898450152</v>
      </c>
      <c r="M1133" s="10">
        <v>1.4418690724034235</v>
      </c>
      <c r="N1133" s="10">
        <v>0.45322229932916958</v>
      </c>
      <c r="O1133" s="201">
        <f t="shared" si="135"/>
        <v>0.45322229932916958</v>
      </c>
      <c r="P1133" s="10">
        <f t="shared" si="139"/>
        <v>7.0001842738838773</v>
      </c>
      <c r="Q1133" s="11">
        <f t="shared" si="136"/>
        <v>1.6859788713593154E-2</v>
      </c>
    </row>
    <row r="1134" spans="1:17">
      <c r="A1134" s="9">
        <f t="shared" si="137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>димвенканали!F1134</f>
        <v>108.5</v>
      </c>
      <c r="G1134" s="8"/>
      <c r="H1134" s="8"/>
      <c r="I1134" s="8">
        <v>2</v>
      </c>
      <c r="J1134" s="11">
        <v>4.6264168401572982E-4</v>
      </c>
      <c r="K1134" s="18">
        <f t="shared" si="134"/>
        <v>0.93315290307656718</v>
      </c>
      <c r="L1134" s="10">
        <f t="shared" si="138"/>
        <v>0.34312032246125379</v>
      </c>
      <c r="M1134" s="10">
        <v>0.36046726810085589</v>
      </c>
      <c r="N1134" s="10">
        <v>0.11330557483229239</v>
      </c>
      <c r="O1134" s="201">
        <f t="shared" si="135"/>
        <v>0.11330557483229239</v>
      </c>
      <c r="P1134" s="10">
        <f t="shared" si="139"/>
        <v>1.7500460684709693</v>
      </c>
      <c r="Q1134" s="11">
        <f t="shared" si="136"/>
        <v>1.6129456852266997E-2</v>
      </c>
    </row>
    <row r="1135" spans="1:17">
      <c r="A1135" s="9">
        <f t="shared" si="137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>димвенканали!F1135</f>
        <v>144.4</v>
      </c>
      <c r="G1135" s="8"/>
      <c r="H1135" s="8"/>
      <c r="I1135" s="8">
        <v>3</v>
      </c>
      <c r="J1135" s="11">
        <v>6.939625260235947E-4</v>
      </c>
      <c r="K1135" s="18">
        <f t="shared" si="134"/>
        <v>1.3997293546148508</v>
      </c>
      <c r="L1135" s="10">
        <f t="shared" si="138"/>
        <v>0.51468048369188069</v>
      </c>
      <c r="M1135" s="10">
        <v>0.54070090215128375</v>
      </c>
      <c r="N1135" s="10">
        <v>0.16995836224843858</v>
      </c>
      <c r="O1135" s="201">
        <f t="shared" si="135"/>
        <v>0.16995836224843858</v>
      </c>
      <c r="P1135" s="10">
        <f t="shared" si="139"/>
        <v>2.6250691027064539</v>
      </c>
      <c r="Q1135" s="11">
        <f t="shared" si="136"/>
        <v>1.8179148910709514E-2</v>
      </c>
    </row>
    <row r="1136" spans="1:17">
      <c r="A1136" s="9">
        <f t="shared" si="137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>димвенканали!F1136</f>
        <v>325.10000000000002</v>
      </c>
      <c r="G1136" s="8"/>
      <c r="H1136" s="8"/>
      <c r="I1136" s="8">
        <v>8</v>
      </c>
      <c r="J1136" s="11">
        <v>1.8505667360629193E-3</v>
      </c>
      <c r="K1136" s="18">
        <f t="shared" si="134"/>
        <v>3.7326116123062687</v>
      </c>
      <c r="L1136" s="10">
        <f t="shared" si="138"/>
        <v>1.3724812898450152</v>
      </c>
      <c r="M1136" s="10">
        <v>1.4418690724034235</v>
      </c>
      <c r="N1136" s="10">
        <v>0.45322229932916958</v>
      </c>
      <c r="O1136" s="201">
        <f t="shared" si="135"/>
        <v>0.45322229932916958</v>
      </c>
      <c r="P1136" s="10">
        <f t="shared" si="139"/>
        <v>7.0001842738838773</v>
      </c>
      <c r="Q1136" s="11">
        <f t="shared" si="136"/>
        <v>2.1532403180202636E-2</v>
      </c>
    </row>
    <row r="1137" spans="1:17">
      <c r="A1137" s="9">
        <f t="shared" si="137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>димвенканали!F1137</f>
        <v>116.4</v>
      </c>
      <c r="G1137" s="8"/>
      <c r="H1137" s="8"/>
      <c r="I1137" s="8">
        <v>3</v>
      </c>
      <c r="J1137" s="11">
        <v>6.939625260235947E-4</v>
      </c>
      <c r="K1137" s="18">
        <f t="shared" si="134"/>
        <v>1.3997293546148508</v>
      </c>
      <c r="L1137" s="10">
        <f t="shared" si="138"/>
        <v>0.51468048369188069</v>
      </c>
      <c r="M1137" s="10">
        <v>0.54070090215128375</v>
      </c>
      <c r="N1137" s="10">
        <v>0.16995836224843858</v>
      </c>
      <c r="O1137" s="201">
        <f t="shared" si="135"/>
        <v>0.16995836224843858</v>
      </c>
      <c r="P1137" s="10">
        <f t="shared" si="139"/>
        <v>2.6250691027064539</v>
      </c>
      <c r="Q1137" s="11">
        <f t="shared" si="136"/>
        <v>2.2552140057615581E-2</v>
      </c>
    </row>
    <row r="1138" spans="1:17">
      <c r="A1138" s="9">
        <f t="shared" si="137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>димвенканали!F1138</f>
        <v>323.89999999999998</v>
      </c>
      <c r="G1138" s="8"/>
      <c r="H1138" s="8"/>
      <c r="I1138" s="8">
        <v>8</v>
      </c>
      <c r="J1138" s="11">
        <v>1.8505667360629193E-3</v>
      </c>
      <c r="K1138" s="18">
        <f t="shared" si="134"/>
        <v>3.7326116123062687</v>
      </c>
      <c r="L1138" s="10">
        <f t="shared" si="138"/>
        <v>1.3724812898450152</v>
      </c>
      <c r="M1138" s="10">
        <v>1.4418690724034235</v>
      </c>
      <c r="N1138" s="10">
        <v>0.45322229932916958</v>
      </c>
      <c r="O1138" s="201">
        <f t="shared" si="135"/>
        <v>0.45322229932916958</v>
      </c>
      <c r="P1138" s="10">
        <f t="shared" si="139"/>
        <v>7.0001842738838773</v>
      </c>
      <c r="Q1138" s="11">
        <f t="shared" si="136"/>
        <v>2.1612177443296937E-2</v>
      </c>
    </row>
    <row r="1139" spans="1:17">
      <c r="A1139" s="9">
        <f t="shared" si="137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>димвенканали!F1139</f>
        <v>176.7</v>
      </c>
      <c r="G1139" s="8"/>
      <c r="H1139" s="8"/>
      <c r="I1139" s="8">
        <v>2</v>
      </c>
      <c r="J1139" s="11">
        <v>4.6264168401572982E-4</v>
      </c>
      <c r="K1139" s="18">
        <f t="shared" si="134"/>
        <v>0.93315290307656718</v>
      </c>
      <c r="L1139" s="10">
        <f t="shared" si="138"/>
        <v>0.34312032246125379</v>
      </c>
      <c r="M1139" s="10">
        <v>0.36046726810085589</v>
      </c>
      <c r="N1139" s="10">
        <v>0.11330557483229239</v>
      </c>
      <c r="O1139" s="201">
        <f t="shared" si="135"/>
        <v>0.11330557483229239</v>
      </c>
      <c r="P1139" s="10">
        <f t="shared" si="139"/>
        <v>1.7500460684709693</v>
      </c>
      <c r="Q1139" s="11">
        <f t="shared" si="136"/>
        <v>9.9040524531464023E-3</v>
      </c>
    </row>
    <row r="1140" spans="1:17">
      <c r="A1140" s="9">
        <f t="shared" si="137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>димвенканали!F1140</f>
        <v>248.4</v>
      </c>
      <c r="G1140" s="8"/>
      <c r="H1140" s="8"/>
      <c r="I1140" s="8">
        <v>2</v>
      </c>
      <c r="J1140" s="11">
        <v>4.6264168401572982E-4</v>
      </c>
      <c r="K1140" s="18">
        <f t="shared" si="134"/>
        <v>0.93315290307656718</v>
      </c>
      <c r="L1140" s="10">
        <f t="shared" si="138"/>
        <v>0.34312032246125379</v>
      </c>
      <c r="M1140" s="10">
        <v>0.36046726810085589</v>
      </c>
      <c r="N1140" s="10">
        <v>0.11330557483229239</v>
      </c>
      <c r="O1140" s="201">
        <f t="shared" si="135"/>
        <v>0.11330557483229239</v>
      </c>
      <c r="P1140" s="10">
        <f t="shared" si="139"/>
        <v>1.7500460684709693</v>
      </c>
      <c r="Q1140" s="11">
        <f t="shared" si="136"/>
        <v>7.0452740276609072E-3</v>
      </c>
    </row>
    <row r="1141" spans="1:17">
      <c r="A1141" s="9">
        <f t="shared" si="137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>димвенканали!F1141</f>
        <v>192.4</v>
      </c>
      <c r="G1141" s="8"/>
      <c r="H1141" s="8"/>
      <c r="I1141" s="8">
        <v>4</v>
      </c>
      <c r="J1141" s="11">
        <v>9.2528336803145963E-4</v>
      </c>
      <c r="K1141" s="18">
        <f t="shared" ref="K1141:K1203" si="140">J1141*$T$2</f>
        <v>1.8663058061531344</v>
      </c>
      <c r="L1141" s="10">
        <f t="shared" si="138"/>
        <v>0.68624064492250758</v>
      </c>
      <c r="M1141" s="10">
        <v>0.72093453620171177</v>
      </c>
      <c r="N1141" s="10">
        <v>0.22661114966458479</v>
      </c>
      <c r="O1141" s="201">
        <f t="shared" ref="O1141:O1204" si="141">N1141*$O$2</f>
        <v>0.22661114966458479</v>
      </c>
      <c r="P1141" s="10">
        <f t="shared" si="139"/>
        <v>3.5000921369419387</v>
      </c>
      <c r="Q1141" s="11">
        <f t="shared" ref="Q1141:Q1203" si="142">P1141/F1141</f>
        <v>1.8191747073502799E-2</v>
      </c>
    </row>
    <row r="1142" spans="1:17">
      <c r="A1142" s="9">
        <f t="shared" ref="A1142:A1205" si="143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>димвенканали!F1142</f>
        <v>114.5</v>
      </c>
      <c r="G1142" s="8"/>
      <c r="H1142" s="8"/>
      <c r="I1142" s="8">
        <v>1</v>
      </c>
      <c r="J1142" s="11">
        <v>2.3132084200786491E-4</v>
      </c>
      <c r="K1142" s="18">
        <f t="shared" si="140"/>
        <v>0.46657645153828359</v>
      </c>
      <c r="L1142" s="10">
        <f t="shared" si="138"/>
        <v>0.1715601612306269</v>
      </c>
      <c r="M1142" s="10">
        <v>0.18023363405042794</v>
      </c>
      <c r="N1142" s="10">
        <v>5.6652787416146197E-2</v>
      </c>
      <c r="O1142" s="201">
        <f t="shared" si="141"/>
        <v>5.6652787416146197E-2</v>
      </c>
      <c r="P1142" s="10">
        <f t="shared" si="139"/>
        <v>0.87502303423548466</v>
      </c>
      <c r="Q1142" s="11">
        <f t="shared" si="142"/>
        <v>7.6421225697422242E-3</v>
      </c>
    </row>
    <row r="1143" spans="1:17">
      <c r="A1143" s="9">
        <f t="shared" si="143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>димвенканали!F1143</f>
        <v>617.4</v>
      </c>
      <c r="G1143" s="8"/>
      <c r="H1143" s="8"/>
      <c r="I1143" s="8">
        <v>16</v>
      </c>
      <c r="J1143" s="11">
        <v>3.7011334721258385E-3</v>
      </c>
      <c r="K1143" s="18">
        <f t="shared" si="140"/>
        <v>7.4652232246125374</v>
      </c>
      <c r="L1143" s="10">
        <f t="shared" si="138"/>
        <v>2.7449625796900303</v>
      </c>
      <c r="M1143" s="10">
        <v>2.8837381448068471</v>
      </c>
      <c r="N1143" s="10">
        <v>0.90644459865833915</v>
      </c>
      <c r="O1143" s="201">
        <f t="shared" si="141"/>
        <v>0.90644459865833915</v>
      </c>
      <c r="P1143" s="10">
        <f t="shared" si="139"/>
        <v>14.000368547767755</v>
      </c>
      <c r="Q1143" s="11">
        <f t="shared" si="142"/>
        <v>2.2676333896611202E-2</v>
      </c>
    </row>
    <row r="1144" spans="1:17">
      <c r="A1144" s="9">
        <f t="shared" si="143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>димвенканали!F1144</f>
        <v>852.7</v>
      </c>
      <c r="G1144" s="8"/>
      <c r="H1144" s="8"/>
      <c r="I1144" s="8">
        <v>18</v>
      </c>
      <c r="J1144" s="11">
        <v>4.1637751561415682E-3</v>
      </c>
      <c r="K1144" s="18">
        <f t="shared" si="140"/>
        <v>8.3983761276891045</v>
      </c>
      <c r="L1144" s="10">
        <f t="shared" si="138"/>
        <v>3.0880829021512839</v>
      </c>
      <c r="M1144" s="10">
        <v>3.2442054129077027</v>
      </c>
      <c r="N1144" s="10">
        <v>1.0197501734906314</v>
      </c>
      <c r="O1144" s="201">
        <f t="shared" si="141"/>
        <v>1.0197501734906314</v>
      </c>
      <c r="P1144" s="10">
        <f t="shared" si="139"/>
        <v>15.750414616238722</v>
      </c>
      <c r="Q1144" s="11">
        <f t="shared" si="142"/>
        <v>1.8471226241630962E-2</v>
      </c>
    </row>
    <row r="1145" spans="1:17">
      <c r="A1145" s="9">
        <f t="shared" si="143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>димвенканали!F1145</f>
        <v>70.099999999999994</v>
      </c>
      <c r="G1145" s="8"/>
      <c r="H1145" s="8"/>
      <c r="I1145" s="8">
        <v>2</v>
      </c>
      <c r="J1145" s="11">
        <v>4.6264168401572982E-4</v>
      </c>
      <c r="K1145" s="18">
        <f t="shared" si="140"/>
        <v>0.93315290307656718</v>
      </c>
      <c r="L1145" s="10">
        <f t="shared" si="138"/>
        <v>0.34312032246125379</v>
      </c>
      <c r="M1145" s="10">
        <v>0.36046726810085589</v>
      </c>
      <c r="N1145" s="10">
        <v>0.11330557483229239</v>
      </c>
      <c r="O1145" s="201">
        <f t="shared" si="141"/>
        <v>0.11330557483229239</v>
      </c>
      <c r="P1145" s="10">
        <f t="shared" si="139"/>
        <v>1.7500460684709693</v>
      </c>
      <c r="Q1145" s="11">
        <f t="shared" si="142"/>
        <v>2.4964993844093716E-2</v>
      </c>
    </row>
    <row r="1146" spans="1:17">
      <c r="A1146" s="9">
        <f t="shared" si="143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>димвенканали!F1146</f>
        <v>60.6</v>
      </c>
      <c r="G1146" s="8"/>
      <c r="H1146" s="8"/>
      <c r="I1146" s="8">
        <v>2</v>
      </c>
      <c r="J1146" s="11">
        <v>4.6264168401572982E-4</v>
      </c>
      <c r="K1146" s="18">
        <f t="shared" si="140"/>
        <v>0.93315290307656718</v>
      </c>
      <c r="L1146" s="10">
        <f t="shared" si="138"/>
        <v>0.34312032246125379</v>
      </c>
      <c r="M1146" s="10">
        <v>0.36046726810085589</v>
      </c>
      <c r="N1146" s="10">
        <v>0.11330557483229239</v>
      </c>
      <c r="O1146" s="201">
        <f t="shared" si="141"/>
        <v>0.11330557483229239</v>
      </c>
      <c r="P1146" s="10">
        <f t="shared" si="139"/>
        <v>1.7500460684709693</v>
      </c>
      <c r="Q1146" s="11">
        <f t="shared" si="142"/>
        <v>2.8878647994570451E-2</v>
      </c>
    </row>
    <row r="1147" spans="1:17">
      <c r="A1147" s="9">
        <f t="shared" si="143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>димвенканали!F1147</f>
        <v>66.45</v>
      </c>
      <c r="G1147" s="8"/>
      <c r="H1147" s="8"/>
      <c r="I1147" s="8">
        <v>2</v>
      </c>
      <c r="J1147" s="11">
        <v>4.6264168401572982E-4</v>
      </c>
      <c r="K1147" s="18">
        <f t="shared" si="140"/>
        <v>0.93315290307656718</v>
      </c>
      <c r="L1147" s="10">
        <f t="shared" si="138"/>
        <v>0.34312032246125379</v>
      </c>
      <c r="M1147" s="10">
        <v>0.36046726810085589</v>
      </c>
      <c r="N1147" s="10">
        <v>0.11330557483229239</v>
      </c>
      <c r="O1147" s="201">
        <f t="shared" si="141"/>
        <v>0.11330557483229239</v>
      </c>
      <c r="P1147" s="10">
        <f t="shared" si="139"/>
        <v>1.7500460684709693</v>
      </c>
      <c r="Q1147" s="11">
        <f t="shared" si="142"/>
        <v>2.6336283949901718E-2</v>
      </c>
    </row>
    <row r="1148" spans="1:17">
      <c r="A1148" s="9">
        <f t="shared" si="143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>димвенканали!F1148</f>
        <v>76.5</v>
      </c>
      <c r="G1148" s="8"/>
      <c r="H1148" s="8"/>
      <c r="I1148" s="8">
        <v>2</v>
      </c>
      <c r="J1148" s="11">
        <v>4.6264168401572982E-4</v>
      </c>
      <c r="K1148" s="18">
        <f t="shared" si="140"/>
        <v>0.93315290307656718</v>
      </c>
      <c r="L1148" s="10">
        <f t="shared" si="138"/>
        <v>0.34312032246125379</v>
      </c>
      <c r="M1148" s="10">
        <v>0.36046726810085589</v>
      </c>
      <c r="N1148" s="10">
        <v>0.11330557483229239</v>
      </c>
      <c r="O1148" s="201">
        <f t="shared" si="141"/>
        <v>0.11330557483229239</v>
      </c>
      <c r="P1148" s="10">
        <f t="shared" si="139"/>
        <v>1.7500460684709693</v>
      </c>
      <c r="Q1148" s="11">
        <f t="shared" si="142"/>
        <v>2.2876419195698945E-2</v>
      </c>
    </row>
    <row r="1149" spans="1:17">
      <c r="A1149" s="9">
        <f t="shared" si="143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>димвенканали!F1149</f>
        <v>26.4</v>
      </c>
      <c r="G1149" s="8"/>
      <c r="H1149" s="8"/>
      <c r="I1149" s="8">
        <v>1</v>
      </c>
      <c r="J1149" s="11">
        <v>2.3132084200786491E-4</v>
      </c>
      <c r="K1149" s="18">
        <f t="shared" si="140"/>
        <v>0.46657645153828359</v>
      </c>
      <c r="L1149" s="10">
        <f t="shared" si="138"/>
        <v>0.1715601612306269</v>
      </c>
      <c r="M1149" s="10">
        <v>0.18023363405042794</v>
      </c>
      <c r="N1149" s="10">
        <v>5.6652787416146197E-2</v>
      </c>
      <c r="O1149" s="201">
        <f t="shared" si="141"/>
        <v>5.6652787416146197E-2</v>
      </c>
      <c r="P1149" s="10">
        <f t="shared" si="139"/>
        <v>0.87502303423548466</v>
      </c>
      <c r="Q1149" s="11">
        <f t="shared" si="142"/>
        <v>3.314481190285927E-2</v>
      </c>
    </row>
    <row r="1150" spans="1:17">
      <c r="A1150" s="9">
        <f t="shared" si="143"/>
        <v>138</v>
      </c>
      <c r="B1150" s="106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>димвенканали!F1150</f>
        <v>85.8</v>
      </c>
      <c r="G1150" s="8"/>
      <c r="H1150" s="8"/>
      <c r="I1150" s="107">
        <v>0</v>
      </c>
      <c r="J1150" s="11">
        <v>0</v>
      </c>
      <c r="K1150" s="18">
        <f t="shared" si="140"/>
        <v>0</v>
      </c>
      <c r="L1150" s="10">
        <f t="shared" si="138"/>
        <v>0</v>
      </c>
      <c r="M1150" s="10">
        <v>0</v>
      </c>
      <c r="N1150" s="10">
        <v>0</v>
      </c>
      <c r="O1150" s="201">
        <f t="shared" si="141"/>
        <v>0</v>
      </c>
      <c r="P1150" s="10">
        <f t="shared" si="139"/>
        <v>0</v>
      </c>
      <c r="Q1150" s="11">
        <f t="shared" si="142"/>
        <v>0</v>
      </c>
    </row>
    <row r="1151" spans="1:17">
      <c r="A1151" s="9">
        <f t="shared" si="143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>димвенканали!F1151</f>
        <v>125.9</v>
      </c>
      <c r="G1151" s="8"/>
      <c r="H1151" s="8"/>
      <c r="I1151" s="8">
        <v>3</v>
      </c>
      <c r="J1151" s="11">
        <v>6.939625260235947E-4</v>
      </c>
      <c r="K1151" s="18">
        <f t="shared" si="140"/>
        <v>1.3997293546148508</v>
      </c>
      <c r="L1151" s="10">
        <f t="shared" si="138"/>
        <v>0.51468048369188069</v>
      </c>
      <c r="M1151" s="10">
        <v>0.54070090215128375</v>
      </c>
      <c r="N1151" s="10">
        <v>0.16995836224843858</v>
      </c>
      <c r="O1151" s="201">
        <f t="shared" si="141"/>
        <v>0.16995836224843858</v>
      </c>
      <c r="P1151" s="10">
        <f t="shared" si="139"/>
        <v>2.6250691027064539</v>
      </c>
      <c r="Q1151" s="11">
        <f t="shared" si="142"/>
        <v>2.0850429727612817E-2</v>
      </c>
    </row>
    <row r="1152" spans="1:17">
      <c r="A1152" s="9">
        <f t="shared" si="143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>димвенканали!F1152</f>
        <v>81</v>
      </c>
      <c r="G1152" s="8"/>
      <c r="H1152" s="8"/>
      <c r="I1152" s="8">
        <v>2</v>
      </c>
      <c r="J1152" s="11">
        <v>4.6264168401572982E-4</v>
      </c>
      <c r="K1152" s="18">
        <f t="shared" si="140"/>
        <v>0.93315290307656718</v>
      </c>
      <c r="L1152" s="10">
        <f t="shared" si="138"/>
        <v>0.34312032246125379</v>
      </c>
      <c r="M1152" s="10">
        <v>0.36046726810085589</v>
      </c>
      <c r="N1152" s="10">
        <v>0.11330557483229239</v>
      </c>
      <c r="O1152" s="201">
        <f t="shared" si="141"/>
        <v>0.11330557483229239</v>
      </c>
      <c r="P1152" s="10">
        <f t="shared" si="139"/>
        <v>1.7500460684709693</v>
      </c>
      <c r="Q1152" s="11">
        <f t="shared" si="142"/>
        <v>2.1605507018160115E-2</v>
      </c>
    </row>
    <row r="1153" spans="1:17">
      <c r="A1153" s="9">
        <f t="shared" si="143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>димвенканали!F1153</f>
        <v>62.4</v>
      </c>
      <c r="G1153" s="8"/>
      <c r="H1153" s="8"/>
      <c r="I1153" s="8">
        <v>2</v>
      </c>
      <c r="J1153" s="11">
        <v>4.6264168401572982E-4</v>
      </c>
      <c r="K1153" s="18">
        <f t="shared" si="140"/>
        <v>0.93315290307656718</v>
      </c>
      <c r="L1153" s="10">
        <f t="shared" si="138"/>
        <v>0.34312032246125379</v>
      </c>
      <c r="M1153" s="10">
        <v>0.36046726810085589</v>
      </c>
      <c r="N1153" s="10">
        <v>0.11330557483229239</v>
      </c>
      <c r="O1153" s="201">
        <f t="shared" si="141"/>
        <v>0.11330557483229239</v>
      </c>
      <c r="P1153" s="10">
        <f t="shared" si="139"/>
        <v>1.7500460684709693</v>
      </c>
      <c r="Q1153" s="11">
        <f t="shared" si="142"/>
        <v>2.804561007165015E-2</v>
      </c>
    </row>
    <row r="1154" spans="1:17">
      <c r="A1154" s="9">
        <f t="shared" si="143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>димвенканали!F1154</f>
        <v>35.4</v>
      </c>
      <c r="G1154" s="8"/>
      <c r="H1154" s="8"/>
      <c r="I1154" s="8">
        <v>1</v>
      </c>
      <c r="J1154" s="11">
        <v>2.3132084200786491E-4</v>
      </c>
      <c r="K1154" s="18">
        <f t="shared" si="140"/>
        <v>0.46657645153828359</v>
      </c>
      <c r="L1154" s="10">
        <f t="shared" si="138"/>
        <v>0.1715601612306269</v>
      </c>
      <c r="M1154" s="10">
        <v>0.18023363405042794</v>
      </c>
      <c r="N1154" s="10">
        <v>5.6652787416146197E-2</v>
      </c>
      <c r="O1154" s="201">
        <f t="shared" si="141"/>
        <v>5.6652787416146197E-2</v>
      </c>
      <c r="P1154" s="10">
        <f t="shared" si="139"/>
        <v>0.87502303423548466</v>
      </c>
      <c r="Q1154" s="11">
        <f t="shared" si="142"/>
        <v>2.4718164808911997E-2</v>
      </c>
    </row>
    <row r="1155" spans="1:17">
      <c r="A1155" s="9">
        <f t="shared" si="143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>димвенканали!F1155</f>
        <v>71.2</v>
      </c>
      <c r="G1155" s="8"/>
      <c r="H1155" s="8"/>
      <c r="I1155" s="8">
        <v>2</v>
      </c>
      <c r="J1155" s="11">
        <v>4.6264168401572982E-4</v>
      </c>
      <c r="K1155" s="18">
        <f t="shared" si="140"/>
        <v>0.93315290307656718</v>
      </c>
      <c r="L1155" s="10">
        <f t="shared" si="138"/>
        <v>0.34312032246125379</v>
      </c>
      <c r="M1155" s="10">
        <v>0.36046726810085589</v>
      </c>
      <c r="N1155" s="10">
        <v>0.11330557483229239</v>
      </c>
      <c r="O1155" s="201">
        <f t="shared" si="141"/>
        <v>0.11330557483229239</v>
      </c>
      <c r="P1155" s="10">
        <f t="shared" si="139"/>
        <v>1.7500460684709693</v>
      </c>
      <c r="Q1155" s="11">
        <f t="shared" si="142"/>
        <v>2.4579298714479905E-2</v>
      </c>
    </row>
    <row r="1156" spans="1:17">
      <c r="A1156" s="9">
        <f t="shared" si="143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>димвенканали!F1156</f>
        <v>78.3</v>
      </c>
      <c r="G1156" s="8"/>
      <c r="H1156" s="8"/>
      <c r="I1156" s="8">
        <v>2</v>
      </c>
      <c r="J1156" s="11">
        <v>4.6264168401572982E-4</v>
      </c>
      <c r="K1156" s="18">
        <f t="shared" si="140"/>
        <v>0.93315290307656718</v>
      </c>
      <c r="L1156" s="10">
        <f t="shared" si="138"/>
        <v>0.34312032246125379</v>
      </c>
      <c r="M1156" s="10">
        <v>0.36046726810085589</v>
      </c>
      <c r="N1156" s="10">
        <v>0.11330557483229239</v>
      </c>
      <c r="O1156" s="201">
        <f t="shared" si="141"/>
        <v>0.11330557483229239</v>
      </c>
      <c r="P1156" s="10">
        <f t="shared" si="139"/>
        <v>1.7500460684709693</v>
      </c>
      <c r="Q1156" s="11">
        <f t="shared" si="142"/>
        <v>2.2350524501544948E-2</v>
      </c>
    </row>
    <row r="1157" spans="1:17">
      <c r="A1157" s="9">
        <f t="shared" si="143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>димвенканали!F1157</f>
        <v>69.400000000000006</v>
      </c>
      <c r="G1157" s="8"/>
      <c r="H1157" s="8"/>
      <c r="I1157" s="8">
        <v>2</v>
      </c>
      <c r="J1157" s="11">
        <v>4.6264168401572982E-4</v>
      </c>
      <c r="K1157" s="18">
        <f t="shared" si="140"/>
        <v>0.93315290307656718</v>
      </c>
      <c r="L1157" s="10">
        <f t="shared" si="138"/>
        <v>0.34312032246125379</v>
      </c>
      <c r="M1157" s="10">
        <v>0.36046726810085589</v>
      </c>
      <c r="N1157" s="10">
        <v>0.11330557483229239</v>
      </c>
      <c r="O1157" s="201">
        <f t="shared" si="141"/>
        <v>0.11330557483229239</v>
      </c>
      <c r="P1157" s="10">
        <f t="shared" si="139"/>
        <v>1.7500460684709693</v>
      </c>
      <c r="Q1157" s="11">
        <f t="shared" si="142"/>
        <v>2.5216802139351142E-2</v>
      </c>
    </row>
    <row r="1158" spans="1:17">
      <c r="A1158" s="9">
        <f t="shared" si="143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>димвенканали!F1158</f>
        <v>67.099999999999994</v>
      </c>
      <c r="G1158" s="8"/>
      <c r="H1158" s="8"/>
      <c r="I1158" s="8">
        <v>2</v>
      </c>
      <c r="J1158" s="11">
        <v>4.6264168401572982E-4</v>
      </c>
      <c r="K1158" s="18">
        <f t="shared" si="140"/>
        <v>0.93315290307656718</v>
      </c>
      <c r="L1158" s="10">
        <f t="shared" si="138"/>
        <v>0.34312032246125379</v>
      </c>
      <c r="M1158" s="10">
        <v>0.36046726810085589</v>
      </c>
      <c r="N1158" s="10">
        <v>0.11330557483229239</v>
      </c>
      <c r="O1158" s="201">
        <f t="shared" si="141"/>
        <v>0.11330557483229239</v>
      </c>
      <c r="P1158" s="10">
        <f t="shared" si="139"/>
        <v>1.7500460684709693</v>
      </c>
      <c r="Q1158" s="11">
        <f t="shared" si="142"/>
        <v>2.6081163464545001E-2</v>
      </c>
    </row>
    <row r="1159" spans="1:17">
      <c r="A1159" s="9">
        <f t="shared" si="143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>димвенканали!F1159</f>
        <v>19.600000000000001</v>
      </c>
      <c r="G1159" s="8"/>
      <c r="H1159" s="8"/>
      <c r="I1159" s="8">
        <v>2</v>
      </c>
      <c r="J1159" s="11">
        <v>4.6264168401572982E-4</v>
      </c>
      <c r="K1159" s="18">
        <f t="shared" si="140"/>
        <v>0.93315290307656718</v>
      </c>
      <c r="L1159" s="10">
        <f t="shared" si="138"/>
        <v>0.34312032246125379</v>
      </c>
      <c r="M1159" s="10">
        <v>0.36046726810085589</v>
      </c>
      <c r="N1159" s="10">
        <v>4.6264168401572982E-4</v>
      </c>
      <c r="O1159" s="201">
        <f t="shared" si="141"/>
        <v>4.6264168401572982E-4</v>
      </c>
      <c r="P1159" s="10">
        <f t="shared" si="139"/>
        <v>1.6372031353226926</v>
      </c>
      <c r="Q1159" s="11">
        <f t="shared" si="142"/>
        <v>8.3530772210341456E-2</v>
      </c>
    </row>
    <row r="1160" spans="1:17">
      <c r="A1160" s="9">
        <f t="shared" si="143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>димвенканали!F1160</f>
        <v>310.10000000000002</v>
      </c>
      <c r="G1160" s="8"/>
      <c r="H1160" s="8"/>
      <c r="I1160" s="8">
        <v>8</v>
      </c>
      <c r="J1160" s="11">
        <v>1.8505667360629193E-3</v>
      </c>
      <c r="K1160" s="18">
        <f t="shared" si="140"/>
        <v>3.7326116123062687</v>
      </c>
      <c r="L1160" s="10">
        <f t="shared" si="138"/>
        <v>1.3724812898450152</v>
      </c>
      <c r="M1160" s="10">
        <v>1.4418690724034235</v>
      </c>
      <c r="N1160" s="10">
        <v>0.45322229932916958</v>
      </c>
      <c r="O1160" s="201">
        <f t="shared" si="141"/>
        <v>0.45322229932916958</v>
      </c>
      <c r="P1160" s="10">
        <f t="shared" si="139"/>
        <v>7.0001842738838773</v>
      </c>
      <c r="Q1160" s="11">
        <f t="shared" si="142"/>
        <v>2.2573957671344329E-2</v>
      </c>
    </row>
    <row r="1161" spans="1:17">
      <c r="A1161" s="9">
        <f t="shared" si="143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>димвенканали!F1161</f>
        <v>384.2</v>
      </c>
      <c r="G1161" s="8"/>
      <c r="H1161" s="8"/>
      <c r="I1161" s="8">
        <v>8</v>
      </c>
      <c r="J1161" s="11">
        <v>1.8505667360629193E-3</v>
      </c>
      <c r="K1161" s="18">
        <f t="shared" si="140"/>
        <v>3.7326116123062687</v>
      </c>
      <c r="L1161" s="10">
        <f t="shared" si="138"/>
        <v>1.3724812898450152</v>
      </c>
      <c r="M1161" s="10">
        <v>1.4418690724034235</v>
      </c>
      <c r="N1161" s="10">
        <v>0.45322229932916958</v>
      </c>
      <c r="O1161" s="201">
        <f t="shared" si="141"/>
        <v>0.45322229932916958</v>
      </c>
      <c r="P1161" s="10">
        <f t="shared" si="139"/>
        <v>7.0001842738838773</v>
      </c>
      <c r="Q1161" s="11">
        <f t="shared" si="142"/>
        <v>1.8220156881530135E-2</v>
      </c>
    </row>
    <row r="1162" spans="1:17">
      <c r="A1162" s="9">
        <f t="shared" si="143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>димвенканали!F1162</f>
        <v>387.4</v>
      </c>
      <c r="G1162" s="8"/>
      <c r="H1162" s="8"/>
      <c r="I1162" s="8">
        <v>8</v>
      </c>
      <c r="J1162" s="11">
        <v>1.8505667360629193E-3</v>
      </c>
      <c r="K1162" s="18">
        <f t="shared" si="140"/>
        <v>3.7326116123062687</v>
      </c>
      <c r="L1162" s="10">
        <f t="shared" si="138"/>
        <v>1.3724812898450152</v>
      </c>
      <c r="M1162" s="10">
        <v>1.4418690724034235</v>
      </c>
      <c r="N1162" s="10">
        <v>0.45322229932916958</v>
      </c>
      <c r="O1162" s="201">
        <f t="shared" si="141"/>
        <v>0.45322229932916958</v>
      </c>
      <c r="P1162" s="10">
        <f t="shared" si="139"/>
        <v>7.0001842738838773</v>
      </c>
      <c r="Q1162" s="11">
        <f t="shared" si="142"/>
        <v>1.8069654811264525E-2</v>
      </c>
    </row>
    <row r="1163" spans="1:17">
      <c r="A1163" s="9">
        <f t="shared" si="143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>димвенканали!F1163</f>
        <v>306.2</v>
      </c>
      <c r="G1163" s="8"/>
      <c r="H1163" s="8"/>
      <c r="I1163" s="8">
        <v>8</v>
      </c>
      <c r="J1163" s="11">
        <v>1.8505667360629193E-3</v>
      </c>
      <c r="K1163" s="18">
        <f t="shared" si="140"/>
        <v>3.7326116123062687</v>
      </c>
      <c r="L1163" s="10">
        <f t="shared" si="138"/>
        <v>1.3724812898450152</v>
      </c>
      <c r="M1163" s="10">
        <v>1.4418690724034235</v>
      </c>
      <c r="N1163" s="10">
        <v>0.45322229932916958</v>
      </c>
      <c r="O1163" s="201">
        <f t="shared" si="141"/>
        <v>0.45322229932916958</v>
      </c>
      <c r="P1163" s="10">
        <f t="shared" si="139"/>
        <v>7.0001842738838773</v>
      </c>
      <c r="Q1163" s="11">
        <f t="shared" si="142"/>
        <v>2.2861477053833696E-2</v>
      </c>
    </row>
    <row r="1164" spans="1:17">
      <c r="A1164" s="9">
        <f t="shared" si="143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>димвенканали!F1164</f>
        <v>407.7</v>
      </c>
      <c r="G1164" s="8"/>
      <c r="H1164" s="8"/>
      <c r="I1164" s="8">
        <v>8</v>
      </c>
      <c r="J1164" s="11">
        <v>1.8505667360629193E-3</v>
      </c>
      <c r="K1164" s="18">
        <f t="shared" si="140"/>
        <v>3.7326116123062687</v>
      </c>
      <c r="L1164" s="10">
        <f t="shared" si="138"/>
        <v>1.3724812898450152</v>
      </c>
      <c r="M1164" s="10">
        <v>1.4418690724034235</v>
      </c>
      <c r="N1164" s="10">
        <v>0.45322229932916958</v>
      </c>
      <c r="O1164" s="201">
        <f t="shared" si="141"/>
        <v>0.45322229932916958</v>
      </c>
      <c r="P1164" s="10">
        <f t="shared" si="139"/>
        <v>7.0001842738838773</v>
      </c>
      <c r="Q1164" s="11">
        <f t="shared" si="142"/>
        <v>1.7169939352180225E-2</v>
      </c>
    </row>
    <row r="1165" spans="1:17">
      <c r="A1165" s="9">
        <f t="shared" si="143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>димвенканали!F1165</f>
        <v>304.3</v>
      </c>
      <c r="G1165" s="8"/>
      <c r="H1165" s="8"/>
      <c r="I1165" s="8">
        <v>8</v>
      </c>
      <c r="J1165" s="11">
        <v>1.8505667360629193E-3</v>
      </c>
      <c r="K1165" s="18">
        <f t="shared" si="140"/>
        <v>3.7326116123062687</v>
      </c>
      <c r="L1165" s="10">
        <f t="shared" si="138"/>
        <v>1.3724812898450152</v>
      </c>
      <c r="M1165" s="10">
        <v>1.4418690724034235</v>
      </c>
      <c r="N1165" s="10">
        <v>0.45322229932916958</v>
      </c>
      <c r="O1165" s="201">
        <f t="shared" si="141"/>
        <v>0.45322229932916958</v>
      </c>
      <c r="P1165" s="10">
        <f t="shared" si="139"/>
        <v>7.0001842738838773</v>
      </c>
      <c r="Q1165" s="11">
        <f t="shared" si="142"/>
        <v>2.3004220420255923E-2</v>
      </c>
    </row>
    <row r="1166" spans="1:17">
      <c r="A1166" s="9">
        <f t="shared" si="143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>димвенканали!F1166</f>
        <v>413.7</v>
      </c>
      <c r="G1166" s="8"/>
      <c r="H1166" s="8"/>
      <c r="I1166" s="8">
        <v>8</v>
      </c>
      <c r="J1166" s="11">
        <v>1.8505667360629193E-3</v>
      </c>
      <c r="K1166" s="18">
        <f t="shared" si="140"/>
        <v>3.7326116123062687</v>
      </c>
      <c r="L1166" s="10">
        <f t="shared" si="138"/>
        <v>1.3724812898450152</v>
      </c>
      <c r="M1166" s="10">
        <v>1.4418690724034235</v>
      </c>
      <c r="N1166" s="10">
        <v>0.45322229932916958</v>
      </c>
      <c r="O1166" s="201">
        <f t="shared" si="141"/>
        <v>0.45322229932916958</v>
      </c>
      <c r="P1166" s="10">
        <f t="shared" si="139"/>
        <v>7.0001842738838773</v>
      </c>
      <c r="Q1166" s="11">
        <f t="shared" si="142"/>
        <v>1.6920919202039829E-2</v>
      </c>
    </row>
    <row r="1167" spans="1:17">
      <c r="A1167" s="9">
        <f t="shared" si="143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>димвенканали!F1167</f>
        <v>387.6</v>
      </c>
      <c r="G1167" s="8"/>
      <c r="H1167" s="8"/>
      <c r="I1167" s="8">
        <v>8</v>
      </c>
      <c r="J1167" s="11">
        <v>1.8505667360629193E-3</v>
      </c>
      <c r="K1167" s="18">
        <f t="shared" si="140"/>
        <v>3.7326116123062687</v>
      </c>
      <c r="L1167" s="10">
        <f t="shared" si="138"/>
        <v>1.3724812898450152</v>
      </c>
      <c r="M1167" s="10">
        <v>1.4418690724034235</v>
      </c>
      <c r="N1167" s="10">
        <v>0.45322229932916958</v>
      </c>
      <c r="O1167" s="201">
        <f t="shared" si="141"/>
        <v>0.45322229932916958</v>
      </c>
      <c r="P1167" s="10">
        <f t="shared" si="139"/>
        <v>7.0001842738838773</v>
      </c>
      <c r="Q1167" s="11">
        <f t="shared" si="142"/>
        <v>1.8060330943972851E-2</v>
      </c>
    </row>
    <row r="1168" spans="1:17">
      <c r="A1168" s="9">
        <f t="shared" si="143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>димвенканали!F1168</f>
        <v>189.8</v>
      </c>
      <c r="G1168" s="8"/>
      <c r="H1168" s="8"/>
      <c r="I1168" s="8">
        <v>0</v>
      </c>
      <c r="J1168" s="11">
        <v>0</v>
      </c>
      <c r="K1168" s="18">
        <f t="shared" si="140"/>
        <v>0</v>
      </c>
      <c r="L1168" s="10">
        <f t="shared" si="138"/>
        <v>0</v>
      </c>
      <c r="M1168" s="10">
        <v>0</v>
      </c>
      <c r="N1168" s="10">
        <v>0</v>
      </c>
      <c r="O1168" s="201">
        <f t="shared" si="141"/>
        <v>0</v>
      </c>
      <c r="P1168" s="10">
        <f t="shared" si="139"/>
        <v>0</v>
      </c>
      <c r="Q1168" s="11">
        <f t="shared" si="142"/>
        <v>0</v>
      </c>
    </row>
    <row r="1169" spans="1:17">
      <c r="A1169" s="9">
        <f t="shared" si="143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>димвенканали!F1169</f>
        <v>372.5</v>
      </c>
      <c r="G1169" s="8"/>
      <c r="H1169" s="8"/>
      <c r="I1169" s="8">
        <v>8</v>
      </c>
      <c r="J1169" s="11">
        <v>1.8505667360629193E-3</v>
      </c>
      <c r="K1169" s="18">
        <f t="shared" si="140"/>
        <v>3.7326116123062687</v>
      </c>
      <c r="L1169" s="10">
        <f t="shared" si="138"/>
        <v>1.3724812898450152</v>
      </c>
      <c r="M1169" s="10">
        <v>1.4418690724034235</v>
      </c>
      <c r="N1169" s="10">
        <v>0.45322229932916958</v>
      </c>
      <c r="O1169" s="201">
        <f t="shared" si="141"/>
        <v>0.45322229932916958</v>
      </c>
      <c r="P1169" s="10">
        <f t="shared" si="139"/>
        <v>7.0001842738838773</v>
      </c>
      <c r="Q1169" s="11">
        <f t="shared" si="142"/>
        <v>1.8792441003715108E-2</v>
      </c>
    </row>
    <row r="1170" spans="1:17">
      <c r="A1170" s="9">
        <f t="shared" si="143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>димвенканали!F1170</f>
        <v>370.7</v>
      </c>
      <c r="G1170" s="8"/>
      <c r="H1170" s="8"/>
      <c r="I1170" s="8">
        <v>8</v>
      </c>
      <c r="J1170" s="11">
        <v>1.8505667360629193E-3</v>
      </c>
      <c r="K1170" s="18">
        <f t="shared" si="140"/>
        <v>3.7326116123062687</v>
      </c>
      <c r="L1170" s="10">
        <f t="shared" si="138"/>
        <v>1.3724812898450152</v>
      </c>
      <c r="M1170" s="10">
        <v>1.4418690724034235</v>
      </c>
      <c r="N1170" s="10">
        <v>0.45322229932916958</v>
      </c>
      <c r="O1170" s="201">
        <f t="shared" si="141"/>
        <v>0.45322229932916958</v>
      </c>
      <c r="P1170" s="10">
        <f t="shared" si="139"/>
        <v>7.0001842738838773</v>
      </c>
      <c r="Q1170" s="11">
        <f t="shared" si="142"/>
        <v>1.888369105444801E-2</v>
      </c>
    </row>
    <row r="1171" spans="1:17">
      <c r="A1171" s="9">
        <f t="shared" si="143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>димвенканали!F1171</f>
        <v>409.1</v>
      </c>
      <c r="G1171" s="8"/>
      <c r="H1171" s="8"/>
      <c r="I1171" s="8">
        <v>0</v>
      </c>
      <c r="J1171" s="11">
        <v>0</v>
      </c>
      <c r="K1171" s="18">
        <f t="shared" si="140"/>
        <v>0</v>
      </c>
      <c r="L1171" s="10">
        <f t="shared" si="138"/>
        <v>0</v>
      </c>
      <c r="M1171" s="10">
        <v>0</v>
      </c>
      <c r="N1171" s="10">
        <v>0</v>
      </c>
      <c r="O1171" s="201">
        <f t="shared" si="141"/>
        <v>0</v>
      </c>
      <c r="P1171" s="10">
        <f t="shared" si="139"/>
        <v>0</v>
      </c>
      <c r="Q1171" s="11">
        <f t="shared" si="142"/>
        <v>0</v>
      </c>
    </row>
    <row r="1172" spans="1:17">
      <c r="A1172" s="9">
        <f t="shared" si="143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>димвенканали!F1172</f>
        <v>373.1</v>
      </c>
      <c r="G1172" s="8"/>
      <c r="H1172" s="8"/>
      <c r="I1172" s="8">
        <v>8</v>
      </c>
      <c r="J1172" s="11">
        <v>1.8505667360629193E-3</v>
      </c>
      <c r="K1172" s="18">
        <f t="shared" si="140"/>
        <v>3.7326116123062687</v>
      </c>
      <c r="L1172" s="10">
        <f t="shared" si="138"/>
        <v>1.3724812898450152</v>
      </c>
      <c r="M1172" s="10">
        <v>1.4418690724034235</v>
      </c>
      <c r="N1172" s="10">
        <v>0.45322229932916958</v>
      </c>
      <c r="O1172" s="201">
        <f t="shared" si="141"/>
        <v>0.45322229932916958</v>
      </c>
      <c r="P1172" s="10">
        <f t="shared" si="139"/>
        <v>7.0001842738838773</v>
      </c>
      <c r="Q1172" s="11">
        <f t="shared" si="142"/>
        <v>1.8762219978246789E-2</v>
      </c>
    </row>
    <row r="1173" spans="1:17">
      <c r="A1173" s="9">
        <f t="shared" si="143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>димвенканали!F1173</f>
        <v>374</v>
      </c>
      <c r="G1173" s="8"/>
      <c r="H1173" s="8"/>
      <c r="I1173" s="8">
        <v>8</v>
      </c>
      <c r="J1173" s="11">
        <v>1.8505667360629193E-3</v>
      </c>
      <c r="K1173" s="18">
        <f t="shared" si="140"/>
        <v>3.7326116123062687</v>
      </c>
      <c r="L1173" s="10">
        <f t="shared" si="138"/>
        <v>1.3724812898450152</v>
      </c>
      <c r="M1173" s="10">
        <v>1.4418690724034235</v>
      </c>
      <c r="N1173" s="10">
        <v>0.45322229932916958</v>
      </c>
      <c r="O1173" s="201">
        <f t="shared" si="141"/>
        <v>0.45322229932916958</v>
      </c>
      <c r="P1173" s="10">
        <f t="shared" si="139"/>
        <v>7.0001842738838773</v>
      </c>
      <c r="Q1173" s="11">
        <f t="shared" si="142"/>
        <v>1.871707025102641E-2</v>
      </c>
    </row>
    <row r="1174" spans="1:17">
      <c r="A1174" s="9">
        <f t="shared" si="143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>димвенканали!F1174</f>
        <v>327.2</v>
      </c>
      <c r="G1174" s="8"/>
      <c r="H1174" s="8"/>
      <c r="I1174" s="8">
        <v>0</v>
      </c>
      <c r="J1174" s="11">
        <v>0</v>
      </c>
      <c r="K1174" s="18">
        <f t="shared" si="140"/>
        <v>0</v>
      </c>
      <c r="L1174" s="10">
        <f t="shared" si="138"/>
        <v>0</v>
      </c>
      <c r="M1174" s="10">
        <v>0</v>
      </c>
      <c r="N1174" s="10">
        <v>0</v>
      </c>
      <c r="O1174" s="201">
        <f t="shared" si="141"/>
        <v>0</v>
      </c>
      <c r="P1174" s="10">
        <f t="shared" si="139"/>
        <v>0</v>
      </c>
      <c r="Q1174" s="11">
        <f t="shared" si="142"/>
        <v>0</v>
      </c>
    </row>
    <row r="1175" spans="1:17">
      <c r="A1175" s="9">
        <f t="shared" si="143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>димвенканали!F1175</f>
        <v>198.1</v>
      </c>
      <c r="G1175" s="8"/>
      <c r="H1175" s="8"/>
      <c r="I1175" s="8">
        <v>4</v>
      </c>
      <c r="J1175" s="11">
        <v>9.2528336803145963E-4</v>
      </c>
      <c r="K1175" s="18">
        <f t="shared" si="140"/>
        <v>1.8663058061531344</v>
      </c>
      <c r="L1175" s="10">
        <f t="shared" si="138"/>
        <v>0.68624064492250758</v>
      </c>
      <c r="M1175" s="10">
        <v>0.72093453620171177</v>
      </c>
      <c r="N1175" s="10">
        <v>0.22661114966458479</v>
      </c>
      <c r="O1175" s="201">
        <f t="shared" si="141"/>
        <v>0.22661114966458479</v>
      </c>
      <c r="P1175" s="10">
        <f t="shared" si="139"/>
        <v>3.5000921369419387</v>
      </c>
      <c r="Q1175" s="11">
        <f t="shared" si="142"/>
        <v>1.7668309626158198E-2</v>
      </c>
    </row>
    <row r="1176" spans="1:17">
      <c r="A1176" s="9">
        <f t="shared" si="143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>димвенканали!F1176</f>
        <v>308</v>
      </c>
      <c r="G1176" s="8"/>
      <c r="H1176" s="8"/>
      <c r="I1176" s="8">
        <v>8</v>
      </c>
      <c r="J1176" s="11">
        <v>1.8505667360629193E-3</v>
      </c>
      <c r="K1176" s="18">
        <f t="shared" si="140"/>
        <v>3.7326116123062687</v>
      </c>
      <c r="L1176" s="10">
        <f t="shared" si="138"/>
        <v>1.3724812898450152</v>
      </c>
      <c r="M1176" s="10">
        <v>1.4418690724034235</v>
      </c>
      <c r="N1176" s="10">
        <v>0.45322229932916958</v>
      </c>
      <c r="O1176" s="201">
        <f t="shared" si="141"/>
        <v>0.45322229932916958</v>
      </c>
      <c r="P1176" s="10">
        <f t="shared" si="139"/>
        <v>7.0001842738838773</v>
      </c>
      <c r="Q1176" s="11">
        <f t="shared" si="142"/>
        <v>2.2727871019103497E-2</v>
      </c>
    </row>
    <row r="1177" spans="1:17">
      <c r="A1177" s="9">
        <f t="shared" si="143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>димвенканали!F1177</f>
        <v>333.2</v>
      </c>
      <c r="G1177" s="8"/>
      <c r="H1177" s="8"/>
      <c r="I1177" s="8">
        <v>8</v>
      </c>
      <c r="J1177" s="11">
        <v>1.8505667360629193E-3</v>
      </c>
      <c r="K1177" s="18">
        <f t="shared" si="140"/>
        <v>3.7326116123062687</v>
      </c>
      <c r="L1177" s="10">
        <f t="shared" si="138"/>
        <v>1.3724812898450152</v>
      </c>
      <c r="M1177" s="10">
        <v>1.4418690724034235</v>
      </c>
      <c r="N1177" s="10">
        <v>0.45322229932916958</v>
      </c>
      <c r="O1177" s="201">
        <f t="shared" si="141"/>
        <v>0.45322229932916958</v>
      </c>
      <c r="P1177" s="10">
        <f t="shared" si="139"/>
        <v>7.0001842738838773</v>
      </c>
      <c r="Q1177" s="11">
        <f t="shared" si="142"/>
        <v>2.1008956404213318E-2</v>
      </c>
    </row>
    <row r="1178" spans="1:17">
      <c r="A1178" s="9">
        <f t="shared" si="143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>димвенканали!F1178</f>
        <v>356.2</v>
      </c>
      <c r="G1178" s="8"/>
      <c r="H1178" s="8"/>
      <c r="I1178" s="8">
        <v>8</v>
      </c>
      <c r="J1178" s="11">
        <v>1.8505667360629193E-3</v>
      </c>
      <c r="K1178" s="18">
        <f t="shared" si="140"/>
        <v>3.7326116123062687</v>
      </c>
      <c r="L1178" s="10">
        <f t="shared" si="138"/>
        <v>1.3724812898450152</v>
      </c>
      <c r="M1178" s="10">
        <v>1.4418690724034235</v>
      </c>
      <c r="N1178" s="10">
        <v>0.45322229932916958</v>
      </c>
      <c r="O1178" s="201">
        <f t="shared" si="141"/>
        <v>0.45322229932916958</v>
      </c>
      <c r="P1178" s="10">
        <f t="shared" si="139"/>
        <v>7.0001842738838773</v>
      </c>
      <c r="Q1178" s="11">
        <f t="shared" si="142"/>
        <v>1.9652398298382587E-2</v>
      </c>
    </row>
    <row r="1179" spans="1:17">
      <c r="A1179" s="9">
        <f t="shared" si="143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>димвенканали!F1179</f>
        <v>339.8</v>
      </c>
      <c r="G1179" s="8"/>
      <c r="H1179" s="8"/>
      <c r="I1179" s="8">
        <v>8</v>
      </c>
      <c r="J1179" s="11">
        <v>1.8505667360629193E-3</v>
      </c>
      <c r="K1179" s="18">
        <f t="shared" si="140"/>
        <v>3.7326116123062687</v>
      </c>
      <c r="L1179" s="10">
        <f t="shared" si="138"/>
        <v>1.3724812898450152</v>
      </c>
      <c r="M1179" s="10">
        <v>1.4418690724034235</v>
      </c>
      <c r="N1179" s="10">
        <v>0.45322229932916958</v>
      </c>
      <c r="O1179" s="201">
        <f t="shared" si="141"/>
        <v>0.45322229932916958</v>
      </c>
      <c r="P1179" s="10">
        <f t="shared" si="139"/>
        <v>7.0001842738838773</v>
      </c>
      <c r="Q1179" s="11">
        <f t="shared" si="142"/>
        <v>2.0600895449923124E-2</v>
      </c>
    </row>
    <row r="1180" spans="1:17">
      <c r="A1180" s="9">
        <f t="shared" si="143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>димвенканали!F1180</f>
        <v>392.1</v>
      </c>
      <c r="G1180" s="8"/>
      <c r="H1180" s="8"/>
      <c r="I1180" s="8">
        <v>8</v>
      </c>
      <c r="J1180" s="11">
        <v>1.8505667360629193E-3</v>
      </c>
      <c r="K1180" s="18">
        <f t="shared" si="140"/>
        <v>3.7326116123062687</v>
      </c>
      <c r="L1180" s="10">
        <f t="shared" si="138"/>
        <v>1.3724812898450152</v>
      </c>
      <c r="M1180" s="10">
        <v>1.4418690724034235</v>
      </c>
      <c r="N1180" s="10">
        <v>0.45322229932916958</v>
      </c>
      <c r="O1180" s="201">
        <f t="shared" si="141"/>
        <v>0.45322229932916958</v>
      </c>
      <c r="P1180" s="10">
        <f t="shared" si="139"/>
        <v>7.0001842738838773</v>
      </c>
      <c r="Q1180" s="11">
        <f t="shared" si="142"/>
        <v>1.7853058591899711E-2</v>
      </c>
    </row>
    <row r="1181" spans="1:17">
      <c r="A1181" s="9">
        <f t="shared" si="143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>димвенканали!F1181</f>
        <v>355.1</v>
      </c>
      <c r="G1181" s="8"/>
      <c r="H1181" s="8"/>
      <c r="I1181" s="8">
        <v>8</v>
      </c>
      <c r="J1181" s="11">
        <v>1.8505667360629193E-3</v>
      </c>
      <c r="K1181" s="18">
        <f t="shared" si="140"/>
        <v>3.7326116123062687</v>
      </c>
      <c r="L1181" s="10">
        <f t="shared" si="138"/>
        <v>1.3724812898450152</v>
      </c>
      <c r="M1181" s="10">
        <v>1.4418690724034235</v>
      </c>
      <c r="N1181" s="10">
        <v>0.45322229932916958</v>
      </c>
      <c r="O1181" s="201">
        <f t="shared" si="141"/>
        <v>0.45322229932916958</v>
      </c>
      <c r="P1181" s="10">
        <f t="shared" si="139"/>
        <v>7.0001842738838773</v>
      </c>
      <c r="Q1181" s="11">
        <f t="shared" si="142"/>
        <v>1.9713275905051751E-2</v>
      </c>
    </row>
    <row r="1182" spans="1:17">
      <c r="A1182" s="9">
        <f t="shared" si="143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>димвенканали!F1182</f>
        <v>196.9</v>
      </c>
      <c r="G1182" s="8"/>
      <c r="H1182" s="8"/>
      <c r="I1182" s="8">
        <v>4</v>
      </c>
      <c r="J1182" s="11">
        <v>9.2528336803145963E-4</v>
      </c>
      <c r="K1182" s="18">
        <f t="shared" si="140"/>
        <v>1.8663058061531344</v>
      </c>
      <c r="L1182" s="10">
        <f t="shared" si="138"/>
        <v>0.68624064492250758</v>
      </c>
      <c r="M1182" s="10">
        <v>0.72093453620171177</v>
      </c>
      <c r="N1182" s="10">
        <v>0.22661114966458479</v>
      </c>
      <c r="O1182" s="201">
        <f t="shared" si="141"/>
        <v>0.22661114966458479</v>
      </c>
      <c r="P1182" s="10">
        <f t="shared" si="139"/>
        <v>3.5000921369419387</v>
      </c>
      <c r="Q1182" s="11">
        <f t="shared" si="142"/>
        <v>1.7775988506561393E-2</v>
      </c>
    </row>
    <row r="1183" spans="1:17">
      <c r="A1183" s="9">
        <f t="shared" si="143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>димвенканали!F1183</f>
        <v>393.6</v>
      </c>
      <c r="G1183" s="8"/>
      <c r="H1183" s="8"/>
      <c r="I1183" s="8">
        <v>8</v>
      </c>
      <c r="J1183" s="11">
        <v>1.8505667360629193E-3</v>
      </c>
      <c r="K1183" s="18">
        <f t="shared" si="140"/>
        <v>3.7326116123062687</v>
      </c>
      <c r="L1183" s="10">
        <f t="shared" si="138"/>
        <v>1.3724812898450152</v>
      </c>
      <c r="M1183" s="10">
        <v>1.4418690724034235</v>
      </c>
      <c r="N1183" s="10">
        <v>0.45322229932916958</v>
      </c>
      <c r="O1183" s="201">
        <f t="shared" si="141"/>
        <v>0.45322229932916958</v>
      </c>
      <c r="P1183" s="10">
        <f t="shared" si="139"/>
        <v>7.0001842738838773</v>
      </c>
      <c r="Q1183" s="11">
        <f t="shared" si="142"/>
        <v>1.7785021021046437E-2</v>
      </c>
    </row>
    <row r="1184" spans="1:17">
      <c r="A1184" s="9">
        <f t="shared" si="143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>димвенканали!F1184</f>
        <v>352.2</v>
      </c>
      <c r="G1184" s="8"/>
      <c r="H1184" s="8"/>
      <c r="I1184" s="8">
        <v>8</v>
      </c>
      <c r="J1184" s="11">
        <v>1.8505667360629193E-3</v>
      </c>
      <c r="K1184" s="18">
        <f t="shared" si="140"/>
        <v>3.7326116123062687</v>
      </c>
      <c r="L1184" s="10">
        <f t="shared" si="138"/>
        <v>1.3724812898450152</v>
      </c>
      <c r="M1184" s="10">
        <v>1.4418690724034235</v>
      </c>
      <c r="N1184" s="10">
        <v>0.45322229932916958</v>
      </c>
      <c r="O1184" s="201">
        <f t="shared" si="141"/>
        <v>0.45322229932916958</v>
      </c>
      <c r="P1184" s="10">
        <f t="shared" si="139"/>
        <v>7.0001842738838773</v>
      </c>
      <c r="Q1184" s="11">
        <f t="shared" si="142"/>
        <v>1.9875594190470976E-2</v>
      </c>
    </row>
    <row r="1185" spans="1:17">
      <c r="A1185" s="9">
        <f t="shared" si="143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>димвенканали!F1185</f>
        <v>361.1</v>
      </c>
      <c r="G1185" s="8"/>
      <c r="H1185" s="8"/>
      <c r="I1185" s="8">
        <v>8</v>
      </c>
      <c r="J1185" s="11">
        <v>1.8505667360629193E-3</v>
      </c>
      <c r="K1185" s="18">
        <f t="shared" si="140"/>
        <v>3.7326116123062687</v>
      </c>
      <c r="L1185" s="10">
        <f t="shared" ref="L1185:L1245" si="144">K1185*0.3677</f>
        <v>1.3724812898450152</v>
      </c>
      <c r="M1185" s="10">
        <v>1.4418690724034235</v>
      </c>
      <c r="N1185" s="10">
        <v>0.45322229932916958</v>
      </c>
      <c r="O1185" s="201">
        <f t="shared" si="141"/>
        <v>0.45322229932916958</v>
      </c>
      <c r="P1185" s="10">
        <f t="shared" ref="P1185:P1245" si="145">K1185+L1185+M1185+O1185</f>
        <v>7.0001842738838773</v>
      </c>
      <c r="Q1185" s="11">
        <f t="shared" si="142"/>
        <v>1.9385722165283514E-2</v>
      </c>
    </row>
    <row r="1186" spans="1:17">
      <c r="A1186" s="9">
        <f t="shared" si="143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>димвенканали!F1186</f>
        <v>370.4</v>
      </c>
      <c r="G1186" s="8"/>
      <c r="H1186" s="8"/>
      <c r="I1186" s="8">
        <v>8</v>
      </c>
      <c r="J1186" s="11">
        <v>1.8505667360629193E-3</v>
      </c>
      <c r="K1186" s="18">
        <f t="shared" si="140"/>
        <v>3.7326116123062687</v>
      </c>
      <c r="L1186" s="10">
        <f t="shared" si="144"/>
        <v>1.3724812898450152</v>
      </c>
      <c r="M1186" s="10">
        <v>1.4418690724034235</v>
      </c>
      <c r="N1186" s="10">
        <v>0.45322229932916958</v>
      </c>
      <c r="O1186" s="201">
        <f t="shared" si="141"/>
        <v>0.45322229932916958</v>
      </c>
      <c r="P1186" s="10">
        <f t="shared" si="145"/>
        <v>7.0001842738838773</v>
      </c>
      <c r="Q1186" s="11">
        <f t="shared" si="142"/>
        <v>1.889898562063682E-2</v>
      </c>
    </row>
    <row r="1187" spans="1:17">
      <c r="A1187" s="9">
        <f t="shared" si="143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>димвенканали!F1187</f>
        <v>419.9</v>
      </c>
      <c r="G1187" s="8"/>
      <c r="H1187" s="8"/>
      <c r="I1187" s="8">
        <v>8</v>
      </c>
      <c r="J1187" s="11">
        <v>1.8505667360629193E-3</v>
      </c>
      <c r="K1187" s="18">
        <f t="shared" si="140"/>
        <v>3.7326116123062687</v>
      </c>
      <c r="L1187" s="10">
        <f t="shared" si="144"/>
        <v>1.3724812898450152</v>
      </c>
      <c r="M1187" s="10">
        <v>1.4418690724034235</v>
      </c>
      <c r="N1187" s="10">
        <v>0.45322229932916958</v>
      </c>
      <c r="O1187" s="201">
        <f t="shared" si="141"/>
        <v>0.45322229932916958</v>
      </c>
      <c r="P1187" s="10">
        <f t="shared" si="145"/>
        <v>7.0001842738838773</v>
      </c>
      <c r="Q1187" s="11">
        <f t="shared" si="142"/>
        <v>1.6671074717513404E-2</v>
      </c>
    </row>
    <row r="1188" spans="1:17">
      <c r="A1188" s="9">
        <f t="shared" si="143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>димвенканали!F1188</f>
        <v>551.79999999999995</v>
      </c>
      <c r="G1188" s="8"/>
      <c r="H1188" s="8"/>
      <c r="I1188" s="8">
        <v>12</v>
      </c>
      <c r="J1188" s="11">
        <v>2.7758501040943788E-3</v>
      </c>
      <c r="K1188" s="18">
        <f t="shared" si="140"/>
        <v>5.5989174184594033</v>
      </c>
      <c r="L1188" s="10">
        <f t="shared" si="144"/>
        <v>2.0587219347675227</v>
      </c>
      <c r="M1188" s="10">
        <v>2.162803608605135</v>
      </c>
      <c r="N1188" s="10">
        <v>0.67983344899375431</v>
      </c>
      <c r="O1188" s="201">
        <f t="shared" si="141"/>
        <v>0.67983344899375431</v>
      </c>
      <c r="P1188" s="10">
        <f t="shared" si="145"/>
        <v>10.500276410825816</v>
      </c>
      <c r="Q1188" s="11">
        <f t="shared" si="142"/>
        <v>1.9029134488629605E-2</v>
      </c>
    </row>
    <row r="1189" spans="1:17">
      <c r="A1189" s="9">
        <f t="shared" si="143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>димвенканали!F1189</f>
        <v>551.20000000000005</v>
      </c>
      <c r="G1189" s="8"/>
      <c r="H1189" s="8"/>
      <c r="I1189" s="8">
        <v>12</v>
      </c>
      <c r="J1189" s="11">
        <v>2.7758501040943788E-3</v>
      </c>
      <c r="K1189" s="18">
        <f t="shared" si="140"/>
        <v>5.5989174184594033</v>
      </c>
      <c r="L1189" s="10">
        <f t="shared" si="144"/>
        <v>2.0587219347675227</v>
      </c>
      <c r="M1189" s="10">
        <v>2.162803608605135</v>
      </c>
      <c r="N1189" s="10">
        <v>0.67983344899375431</v>
      </c>
      <c r="O1189" s="201">
        <f t="shared" si="141"/>
        <v>0.67983344899375431</v>
      </c>
      <c r="P1189" s="10">
        <f t="shared" si="145"/>
        <v>10.500276410825816</v>
      </c>
      <c r="Q1189" s="11">
        <f t="shared" si="142"/>
        <v>1.9049848350554816E-2</v>
      </c>
    </row>
    <row r="1190" spans="1:17">
      <c r="A1190" s="9">
        <f t="shared" si="143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>димвенканали!F1190</f>
        <v>317.2</v>
      </c>
      <c r="G1190" s="8"/>
      <c r="H1190" s="8"/>
      <c r="I1190" s="8">
        <v>8</v>
      </c>
      <c r="J1190" s="11">
        <v>1.8505667360629193E-3</v>
      </c>
      <c r="K1190" s="18">
        <f t="shared" si="140"/>
        <v>3.7326116123062687</v>
      </c>
      <c r="L1190" s="10">
        <f t="shared" si="144"/>
        <v>1.3724812898450152</v>
      </c>
      <c r="M1190" s="10">
        <v>1.4418690724034235</v>
      </c>
      <c r="N1190" s="10">
        <v>0.45322229932916958</v>
      </c>
      <c r="O1190" s="201">
        <f t="shared" si="141"/>
        <v>0.45322229932916958</v>
      </c>
      <c r="P1190" s="10">
        <f t="shared" si="145"/>
        <v>7.0001842738838773</v>
      </c>
      <c r="Q1190" s="11">
        <f t="shared" si="142"/>
        <v>2.206867677769192E-2</v>
      </c>
    </row>
    <row r="1191" spans="1:17">
      <c r="A1191" s="9">
        <f t="shared" si="143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>димвенканали!F1191</f>
        <v>554.52</v>
      </c>
      <c r="G1191" s="8"/>
      <c r="H1191" s="8"/>
      <c r="I1191" s="8">
        <v>12</v>
      </c>
      <c r="J1191" s="11">
        <v>2.7758501040943788E-3</v>
      </c>
      <c r="K1191" s="18">
        <f t="shared" si="140"/>
        <v>5.5989174184594033</v>
      </c>
      <c r="L1191" s="10">
        <f t="shared" si="144"/>
        <v>2.0587219347675227</v>
      </c>
      <c r="M1191" s="10">
        <v>2.162803608605135</v>
      </c>
      <c r="N1191" s="10">
        <v>0.67983344899375431</v>
      </c>
      <c r="O1191" s="201">
        <f t="shared" si="141"/>
        <v>0.67983344899375431</v>
      </c>
      <c r="P1191" s="10">
        <f t="shared" si="145"/>
        <v>10.500276410825816</v>
      </c>
      <c r="Q1191" s="11">
        <f t="shared" si="142"/>
        <v>1.8935793859240092E-2</v>
      </c>
    </row>
    <row r="1192" spans="1:17">
      <c r="A1192" s="9">
        <f t="shared" si="143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>димвенканали!F1192</f>
        <v>315</v>
      </c>
      <c r="G1192" s="8"/>
      <c r="H1192" s="8"/>
      <c r="I1192" s="8">
        <v>9</v>
      </c>
      <c r="J1192" s="11">
        <v>2.0818875780707841E-3</v>
      </c>
      <c r="K1192" s="18">
        <f t="shared" si="140"/>
        <v>4.1991880638445522</v>
      </c>
      <c r="L1192" s="10">
        <f t="shared" si="144"/>
        <v>1.5440414510756419</v>
      </c>
      <c r="M1192" s="10">
        <v>1.6221027064538514</v>
      </c>
      <c r="N1192" s="10">
        <v>0.50987508674531568</v>
      </c>
      <c r="O1192" s="201">
        <f t="shared" si="141"/>
        <v>0.50987508674531568</v>
      </c>
      <c r="P1192" s="10">
        <f t="shared" si="145"/>
        <v>7.8752073081193608</v>
      </c>
      <c r="Q1192" s="11">
        <f t="shared" si="142"/>
        <v>2.5000658121013843E-2</v>
      </c>
    </row>
    <row r="1193" spans="1:17">
      <c r="A1193" s="9">
        <f t="shared" si="143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>димвенканали!F1193</f>
        <v>930.4</v>
      </c>
      <c r="G1193" s="8"/>
      <c r="H1193" s="8"/>
      <c r="I1193" s="8">
        <v>24</v>
      </c>
      <c r="J1193" s="11">
        <v>5.5517002081887576E-3</v>
      </c>
      <c r="K1193" s="18">
        <f t="shared" si="140"/>
        <v>11.197834836918807</v>
      </c>
      <c r="L1193" s="10">
        <f t="shared" si="144"/>
        <v>4.1174438695350455</v>
      </c>
      <c r="M1193" s="10">
        <v>4.32560721721027</v>
      </c>
      <c r="N1193" s="10">
        <v>1.3596668979875086</v>
      </c>
      <c r="O1193" s="201">
        <f t="shared" si="141"/>
        <v>1.3596668979875086</v>
      </c>
      <c r="P1193" s="10">
        <f t="shared" si="145"/>
        <v>21.000552821651631</v>
      </c>
      <c r="Q1193" s="11">
        <f t="shared" si="142"/>
        <v>2.2571531407622133E-2</v>
      </c>
    </row>
    <row r="1194" spans="1:17">
      <c r="A1194" s="9">
        <f t="shared" si="143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>димвенканали!F1194</f>
        <v>4237</v>
      </c>
      <c r="G1194" s="8"/>
      <c r="H1194" s="8"/>
      <c r="I1194" s="8">
        <v>83</v>
      </c>
      <c r="J1194" s="11">
        <v>1.9199629886652789E-2</v>
      </c>
      <c r="K1194" s="18">
        <f t="shared" si="140"/>
        <v>38.725845477677538</v>
      </c>
      <c r="L1194" s="10">
        <f t="shared" si="144"/>
        <v>14.239493382142031</v>
      </c>
      <c r="M1194" s="10">
        <v>14.95939162618552</v>
      </c>
      <c r="N1194" s="10">
        <v>4.7021813555401346</v>
      </c>
      <c r="O1194" s="201">
        <f t="shared" si="141"/>
        <v>4.7021813555401346</v>
      </c>
      <c r="P1194" s="10">
        <f t="shared" si="145"/>
        <v>72.626911841545223</v>
      </c>
      <c r="Q1194" s="11">
        <f t="shared" si="142"/>
        <v>1.7141116790546428E-2</v>
      </c>
    </row>
    <row r="1195" spans="1:17">
      <c r="A1195" s="9">
        <f t="shared" si="143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>димвенканали!F1195</f>
        <v>313.39999999999998</v>
      </c>
      <c r="G1195" s="8"/>
      <c r="H1195" s="8"/>
      <c r="I1195" s="8">
        <v>8</v>
      </c>
      <c r="J1195" s="11">
        <v>1.8505667360629193E-3</v>
      </c>
      <c r="K1195" s="18">
        <f t="shared" si="140"/>
        <v>3.7326116123062687</v>
      </c>
      <c r="L1195" s="10">
        <f t="shared" si="144"/>
        <v>1.3724812898450152</v>
      </c>
      <c r="M1195" s="10">
        <v>1.4418690724034235</v>
      </c>
      <c r="N1195" s="10">
        <v>0.45322229932916958</v>
      </c>
      <c r="O1195" s="201">
        <f t="shared" si="141"/>
        <v>0.45322229932916958</v>
      </c>
      <c r="P1195" s="10">
        <f t="shared" si="145"/>
        <v>7.0001842738838773</v>
      </c>
      <c r="Q1195" s="11">
        <f t="shared" si="142"/>
        <v>2.2336261244045558E-2</v>
      </c>
    </row>
    <row r="1196" spans="1:17">
      <c r="A1196" s="9">
        <f t="shared" si="143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>димвенканали!F1196</f>
        <v>311</v>
      </c>
      <c r="G1196" s="8"/>
      <c r="H1196" s="8"/>
      <c r="I1196" s="8">
        <v>8</v>
      </c>
      <c r="J1196" s="11">
        <v>1.8505667360629193E-3</v>
      </c>
      <c r="K1196" s="18">
        <f t="shared" si="140"/>
        <v>3.7326116123062687</v>
      </c>
      <c r="L1196" s="10">
        <f t="shared" si="144"/>
        <v>1.3724812898450152</v>
      </c>
      <c r="M1196" s="10">
        <v>1.4418690724034235</v>
      </c>
      <c r="N1196" s="10">
        <v>0.45322229932916958</v>
      </c>
      <c r="O1196" s="201">
        <f t="shared" si="141"/>
        <v>0.45322229932916958</v>
      </c>
      <c r="P1196" s="10">
        <f t="shared" si="145"/>
        <v>7.0001842738838773</v>
      </c>
      <c r="Q1196" s="11">
        <f t="shared" si="142"/>
        <v>2.2508631105735939E-2</v>
      </c>
    </row>
    <row r="1197" spans="1:17">
      <c r="A1197" s="9">
        <f t="shared" si="143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>димвенканали!F1197</f>
        <v>302.3</v>
      </c>
      <c r="G1197" s="8"/>
      <c r="H1197" s="8"/>
      <c r="I1197" s="8">
        <v>8</v>
      </c>
      <c r="J1197" s="11">
        <v>1.8505667360629193E-3</v>
      </c>
      <c r="K1197" s="18">
        <f t="shared" si="140"/>
        <v>3.7326116123062687</v>
      </c>
      <c r="L1197" s="10">
        <f t="shared" si="144"/>
        <v>1.3724812898450152</v>
      </c>
      <c r="M1197" s="10">
        <v>1.4418690724034235</v>
      </c>
      <c r="N1197" s="10">
        <v>0.45322229932916958</v>
      </c>
      <c r="O1197" s="201">
        <f t="shared" si="141"/>
        <v>0.45322229932916958</v>
      </c>
      <c r="P1197" s="10">
        <f t="shared" si="145"/>
        <v>7.0001842738838773</v>
      </c>
      <c r="Q1197" s="11">
        <f t="shared" si="142"/>
        <v>2.3156415064121326E-2</v>
      </c>
    </row>
    <row r="1198" spans="1:17">
      <c r="A1198" s="9">
        <f t="shared" si="143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>димвенканали!F1198</f>
        <v>314.10000000000002</v>
      </c>
      <c r="G1198" s="8"/>
      <c r="H1198" s="8"/>
      <c r="I1198" s="8">
        <v>8</v>
      </c>
      <c r="J1198" s="11">
        <v>1.8505667360629193E-3</v>
      </c>
      <c r="K1198" s="18">
        <f t="shared" si="140"/>
        <v>3.7326116123062687</v>
      </c>
      <c r="L1198" s="10">
        <f t="shared" si="144"/>
        <v>1.3724812898450152</v>
      </c>
      <c r="M1198" s="10">
        <v>1.4418690724034235</v>
      </c>
      <c r="N1198" s="10">
        <v>0.45322229932916958</v>
      </c>
      <c r="O1198" s="201">
        <f t="shared" si="141"/>
        <v>0.45322229932916958</v>
      </c>
      <c r="P1198" s="10">
        <f t="shared" si="145"/>
        <v>7.0001842738838773</v>
      </c>
      <c r="Q1198" s="11">
        <f t="shared" si="142"/>
        <v>2.2286482884062007E-2</v>
      </c>
    </row>
    <row r="1199" spans="1:17">
      <c r="A1199" s="9">
        <f t="shared" si="143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>димвенканали!F1199</f>
        <v>317.10000000000002</v>
      </c>
      <c r="G1199" s="8"/>
      <c r="H1199" s="8"/>
      <c r="I1199" s="8">
        <v>7</v>
      </c>
      <c r="J1199" s="11">
        <v>1.6192458940550544E-3</v>
      </c>
      <c r="K1199" s="18">
        <f t="shared" si="140"/>
        <v>3.2660351607679852</v>
      </c>
      <c r="L1199" s="10">
        <f t="shared" si="144"/>
        <v>1.2009211286143882</v>
      </c>
      <c r="M1199" s="10">
        <v>1.2616354383529957</v>
      </c>
      <c r="N1199" s="10">
        <v>0.39656951191302336</v>
      </c>
      <c r="O1199" s="201">
        <f t="shared" si="141"/>
        <v>0.39656951191302336</v>
      </c>
      <c r="P1199" s="10">
        <f t="shared" si="145"/>
        <v>6.125161239648393</v>
      </c>
      <c r="Q1199" s="11">
        <f t="shared" si="142"/>
        <v>1.9316181771202753E-2</v>
      </c>
    </row>
    <row r="1200" spans="1:17">
      <c r="A1200" s="9">
        <f t="shared" si="143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>димвенканали!F1200</f>
        <v>126.9</v>
      </c>
      <c r="G1200" s="8"/>
      <c r="H1200" s="8"/>
      <c r="I1200" s="8">
        <v>4</v>
      </c>
      <c r="J1200" s="11">
        <v>9.2528336803145963E-4</v>
      </c>
      <c r="K1200" s="18">
        <f t="shared" si="140"/>
        <v>1.8663058061531344</v>
      </c>
      <c r="L1200" s="10">
        <f t="shared" si="144"/>
        <v>0.68624064492250758</v>
      </c>
      <c r="M1200" s="10">
        <v>0.72093453620171177</v>
      </c>
      <c r="N1200" s="10">
        <v>0.22661114966458479</v>
      </c>
      <c r="O1200" s="201">
        <f t="shared" si="141"/>
        <v>0.22661114966458479</v>
      </c>
      <c r="P1200" s="10">
        <f t="shared" si="145"/>
        <v>3.5000921369419387</v>
      </c>
      <c r="Q1200" s="11">
        <f t="shared" si="142"/>
        <v>2.7581498321055466E-2</v>
      </c>
    </row>
    <row r="1201" spans="1:17">
      <c r="A1201" s="9">
        <f t="shared" si="143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>димвенканали!F1201</f>
        <v>137</v>
      </c>
      <c r="G1201" s="8"/>
      <c r="H1201" s="8"/>
      <c r="I1201" s="8">
        <v>3</v>
      </c>
      <c r="J1201" s="11">
        <v>6.939625260235947E-4</v>
      </c>
      <c r="K1201" s="18">
        <f t="shared" si="140"/>
        <v>1.3997293546148508</v>
      </c>
      <c r="L1201" s="10">
        <f t="shared" si="144"/>
        <v>0.51468048369188069</v>
      </c>
      <c r="M1201" s="10">
        <v>0.54070090215128375</v>
      </c>
      <c r="N1201" s="10">
        <v>0.16995836224843858</v>
      </c>
      <c r="O1201" s="201">
        <f t="shared" si="141"/>
        <v>0.16995836224843858</v>
      </c>
      <c r="P1201" s="10">
        <f t="shared" si="145"/>
        <v>2.6250691027064539</v>
      </c>
      <c r="Q1201" s="11">
        <f t="shared" si="142"/>
        <v>1.9161088340923022E-2</v>
      </c>
    </row>
    <row r="1202" spans="1:17">
      <c r="A1202" s="9">
        <f t="shared" si="143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>димвенканали!F1202</f>
        <v>135.30000000000001</v>
      </c>
      <c r="G1202" s="8"/>
      <c r="H1202" s="8"/>
      <c r="I1202" s="8">
        <v>4</v>
      </c>
      <c r="J1202" s="11">
        <v>9.2528336803145963E-4</v>
      </c>
      <c r="K1202" s="18">
        <f t="shared" si="140"/>
        <v>1.8663058061531344</v>
      </c>
      <c r="L1202" s="10">
        <f t="shared" si="144"/>
        <v>0.68624064492250758</v>
      </c>
      <c r="M1202" s="10">
        <v>0.72093453620171177</v>
      </c>
      <c r="N1202" s="10">
        <v>0.22661114966458479</v>
      </c>
      <c r="O1202" s="201">
        <f t="shared" si="141"/>
        <v>0.22661114966458479</v>
      </c>
      <c r="P1202" s="10">
        <f t="shared" si="145"/>
        <v>3.5000921369419387</v>
      </c>
      <c r="Q1202" s="11">
        <f t="shared" si="142"/>
        <v>2.586912148515845E-2</v>
      </c>
    </row>
    <row r="1203" spans="1:17">
      <c r="A1203" s="9">
        <f t="shared" si="143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>димвенканали!F1203</f>
        <v>149.19999999999999</v>
      </c>
      <c r="G1203" s="8"/>
      <c r="H1203" s="8"/>
      <c r="I1203" s="8">
        <v>4</v>
      </c>
      <c r="J1203" s="11">
        <v>9.2528336803145963E-4</v>
      </c>
      <c r="K1203" s="18">
        <f t="shared" si="140"/>
        <v>1.8663058061531344</v>
      </c>
      <c r="L1203" s="10">
        <f t="shared" si="144"/>
        <v>0.68624064492250758</v>
      </c>
      <c r="M1203" s="10">
        <v>0.72093453620171177</v>
      </c>
      <c r="N1203" s="10">
        <v>0.22661114966458479</v>
      </c>
      <c r="O1203" s="201">
        <f t="shared" si="141"/>
        <v>0.22661114966458479</v>
      </c>
      <c r="P1203" s="10">
        <f t="shared" si="145"/>
        <v>3.5000921369419387</v>
      </c>
      <c r="Q1203" s="11">
        <f t="shared" si="142"/>
        <v>2.3459062580039804E-2</v>
      </c>
    </row>
    <row r="1204" spans="1:17">
      <c r="A1204" s="9">
        <f t="shared" si="143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>димвенканали!F1204</f>
        <v>378.9</v>
      </c>
      <c r="G1204" s="8"/>
      <c r="H1204" s="8"/>
      <c r="I1204" s="8">
        <v>7</v>
      </c>
      <c r="J1204" s="11">
        <v>1.6192458940550544E-3</v>
      </c>
      <c r="K1204" s="18">
        <f t="shared" ref="K1204:K1245" si="146">J1204*$T$2</f>
        <v>3.2660351607679852</v>
      </c>
      <c r="L1204" s="10">
        <f t="shared" si="144"/>
        <v>1.2009211286143882</v>
      </c>
      <c r="M1204" s="10">
        <v>1.2616354383529957</v>
      </c>
      <c r="N1204" s="10">
        <v>0.39656951191302336</v>
      </c>
      <c r="O1204" s="201">
        <f t="shared" si="141"/>
        <v>0.39656951191302336</v>
      </c>
      <c r="P1204" s="10">
        <f t="shared" si="145"/>
        <v>6.125161239648393</v>
      </c>
      <c r="Q1204" s="11">
        <f t="shared" ref="Q1204:Q1250" si="147">P1204/F1204</f>
        <v>1.6165640643041417E-2</v>
      </c>
    </row>
    <row r="1205" spans="1:17">
      <c r="A1205" s="9">
        <f t="shared" si="143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>димвенканали!F1205</f>
        <v>4438.16</v>
      </c>
      <c r="G1205" s="8"/>
      <c r="H1205" s="8"/>
      <c r="I1205" s="8">
        <v>97</v>
      </c>
      <c r="J1205" s="11">
        <v>2.2438121674762897E-2</v>
      </c>
      <c r="K1205" s="18">
        <f t="shared" si="146"/>
        <v>45.257915799213507</v>
      </c>
      <c r="L1205" s="10">
        <f t="shared" si="144"/>
        <v>16.641335639370809</v>
      </c>
      <c r="M1205" s="10">
        <v>17.482662502891511</v>
      </c>
      <c r="N1205" s="10">
        <v>5.4953203793661807</v>
      </c>
      <c r="O1205" s="201">
        <f t="shared" ref="O1205:O1245" si="148">N1205*$O$2</f>
        <v>5.4953203793661807</v>
      </c>
      <c r="P1205" s="10">
        <f t="shared" si="145"/>
        <v>84.877234320842007</v>
      </c>
      <c r="Q1205" s="11">
        <f t="shared" si="147"/>
        <v>1.9124419651576782E-2</v>
      </c>
    </row>
    <row r="1206" spans="1:17">
      <c r="A1206" s="9">
        <f t="shared" ref="A1206:A1248" si="149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>димвенканали!F1206</f>
        <v>1768.02</v>
      </c>
      <c r="G1206" s="8"/>
      <c r="H1206" s="8"/>
      <c r="I1206" s="8">
        <v>40</v>
      </c>
      <c r="J1206" s="11">
        <v>9.2528336803145966E-3</v>
      </c>
      <c r="K1206" s="18">
        <f t="shared" si="146"/>
        <v>18.663058061531345</v>
      </c>
      <c r="L1206" s="10">
        <f t="shared" si="144"/>
        <v>6.8624064492250758</v>
      </c>
      <c r="M1206" s="10">
        <v>7.2093453620171175</v>
      </c>
      <c r="N1206" s="10">
        <v>2.266111496645848</v>
      </c>
      <c r="O1206" s="201">
        <f t="shared" si="148"/>
        <v>2.266111496645848</v>
      </c>
      <c r="P1206" s="10">
        <f t="shared" si="145"/>
        <v>35.000921369419387</v>
      </c>
      <c r="Q1206" s="11">
        <f t="shared" si="147"/>
        <v>1.9796677282734012E-2</v>
      </c>
    </row>
    <row r="1207" spans="1:17">
      <c r="A1207" s="9">
        <f t="shared" si="149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>димвенканали!F1207</f>
        <v>7561.12</v>
      </c>
      <c r="G1207" s="8"/>
      <c r="H1207" s="8"/>
      <c r="I1207" s="8">
        <v>144</v>
      </c>
      <c r="J1207" s="11">
        <v>3.3310201249132546E-2</v>
      </c>
      <c r="K1207" s="18">
        <f t="shared" si="146"/>
        <v>67.187009021512836</v>
      </c>
      <c r="L1207" s="10">
        <f t="shared" si="144"/>
        <v>24.704663217210271</v>
      </c>
      <c r="M1207" s="10">
        <v>25.953643303261622</v>
      </c>
      <c r="N1207" s="10">
        <v>8.1580013879250508</v>
      </c>
      <c r="O1207" s="201">
        <f t="shared" si="148"/>
        <v>8.1580013879250508</v>
      </c>
      <c r="P1207" s="10">
        <f t="shared" si="145"/>
        <v>126.00331692990977</v>
      </c>
      <c r="Q1207" s="11">
        <f t="shared" si="147"/>
        <v>1.6664636578960494E-2</v>
      </c>
    </row>
    <row r="1208" spans="1:17">
      <c r="A1208" s="9">
        <f t="shared" si="149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>димвенканали!F1208</f>
        <v>113.1</v>
      </c>
      <c r="G1208" s="8"/>
      <c r="H1208" s="8"/>
      <c r="I1208" s="8">
        <v>1</v>
      </c>
      <c r="J1208" s="11">
        <v>2.3132084200786491E-4</v>
      </c>
      <c r="K1208" s="18">
        <f t="shared" si="146"/>
        <v>0.46657645153828359</v>
      </c>
      <c r="L1208" s="10">
        <f t="shared" si="144"/>
        <v>0.1715601612306269</v>
      </c>
      <c r="M1208" s="10">
        <v>0.18023363405042794</v>
      </c>
      <c r="N1208" s="10">
        <v>5.6652787416146197E-2</v>
      </c>
      <c r="O1208" s="201">
        <f t="shared" si="148"/>
        <v>5.6652787416146197E-2</v>
      </c>
      <c r="P1208" s="10">
        <f t="shared" si="145"/>
        <v>0.87502303423548466</v>
      </c>
      <c r="Q1208" s="11">
        <f t="shared" si="147"/>
        <v>7.7367200197655589E-3</v>
      </c>
    </row>
    <row r="1209" spans="1:17">
      <c r="A1209" s="9">
        <f t="shared" si="149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>димвенканали!F1209</f>
        <v>126.3</v>
      </c>
      <c r="G1209" s="8"/>
      <c r="H1209" s="8"/>
      <c r="I1209" s="8">
        <v>4</v>
      </c>
      <c r="J1209" s="11">
        <v>9.2528336803145963E-4</v>
      </c>
      <c r="K1209" s="18">
        <f t="shared" si="146"/>
        <v>1.8663058061531344</v>
      </c>
      <c r="L1209" s="10">
        <f t="shared" si="144"/>
        <v>0.68624064492250758</v>
      </c>
      <c r="M1209" s="10">
        <v>0.72093453620171177</v>
      </c>
      <c r="N1209" s="10">
        <v>0.22661114966458479</v>
      </c>
      <c r="O1209" s="201">
        <f t="shared" si="148"/>
        <v>0.22661114966458479</v>
      </c>
      <c r="P1209" s="10">
        <f t="shared" si="145"/>
        <v>3.5000921369419387</v>
      </c>
      <c r="Q1209" s="11">
        <f t="shared" si="147"/>
        <v>2.7712526816642429E-2</v>
      </c>
    </row>
    <row r="1210" spans="1:17">
      <c r="A1210" s="9">
        <f t="shared" si="149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>димвенканали!F1210</f>
        <v>943.1</v>
      </c>
      <c r="G1210" s="8"/>
      <c r="H1210" s="8"/>
      <c r="I1210" s="8">
        <v>24</v>
      </c>
      <c r="J1210" s="11">
        <v>5.5517002081887576E-3</v>
      </c>
      <c r="K1210" s="18">
        <f t="shared" si="146"/>
        <v>11.197834836918807</v>
      </c>
      <c r="L1210" s="10">
        <f t="shared" si="144"/>
        <v>4.1174438695350455</v>
      </c>
      <c r="M1210" s="10">
        <v>4.32560721721027</v>
      </c>
      <c r="N1210" s="10">
        <v>1.3596668979875086</v>
      </c>
      <c r="O1210" s="201">
        <f t="shared" si="148"/>
        <v>1.3596668979875086</v>
      </c>
      <c r="P1210" s="10">
        <f t="shared" si="145"/>
        <v>21.000552821651631</v>
      </c>
      <c r="Q1210" s="11">
        <f t="shared" si="147"/>
        <v>2.2267578010446008E-2</v>
      </c>
    </row>
    <row r="1211" spans="1:17">
      <c r="A1211" s="9">
        <f t="shared" si="149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>димвенканали!F1211</f>
        <v>51.6</v>
      </c>
      <c r="G1211" s="8"/>
      <c r="H1211" s="8"/>
      <c r="I1211" s="8">
        <v>2</v>
      </c>
      <c r="J1211" s="11">
        <v>4.6264168401572982E-4</v>
      </c>
      <c r="K1211" s="18">
        <f t="shared" si="146"/>
        <v>0.93315290307656718</v>
      </c>
      <c r="L1211" s="10">
        <f t="shared" si="144"/>
        <v>0.34312032246125379</v>
      </c>
      <c r="M1211" s="10">
        <v>0.36046726810085589</v>
      </c>
      <c r="N1211" s="10">
        <v>0.11330557483229239</v>
      </c>
      <c r="O1211" s="201">
        <f t="shared" si="148"/>
        <v>0.11330557483229239</v>
      </c>
      <c r="P1211" s="10">
        <f t="shared" si="145"/>
        <v>1.7500460684709693</v>
      </c>
      <c r="Q1211" s="11">
        <f t="shared" si="147"/>
        <v>3.3915621481995527E-2</v>
      </c>
    </row>
    <row r="1212" spans="1:17">
      <c r="A1212" s="9">
        <f t="shared" si="149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>димвенканали!F1212</f>
        <v>13043.19</v>
      </c>
      <c r="G1212" s="8"/>
      <c r="H1212" s="8"/>
      <c r="I1212" s="8">
        <v>234</v>
      </c>
      <c r="J1212" s="11">
        <v>5.4129077029840392E-2</v>
      </c>
      <c r="K1212" s="18">
        <f t="shared" si="146"/>
        <v>109.17888965995837</v>
      </c>
      <c r="L1212" s="10">
        <f t="shared" si="144"/>
        <v>40.145077727966694</v>
      </c>
      <c r="M1212" s="10">
        <v>42.17467036780014</v>
      </c>
      <c r="N1212" s="10">
        <v>13.25675225537821</v>
      </c>
      <c r="O1212" s="201">
        <f t="shared" si="148"/>
        <v>13.25675225537821</v>
      </c>
      <c r="P1212" s="10">
        <f t="shared" si="145"/>
        <v>204.7553900111034</v>
      </c>
      <c r="Q1212" s="11">
        <f t="shared" si="147"/>
        <v>1.5698260165734255E-2</v>
      </c>
    </row>
    <row r="1213" spans="1:17">
      <c r="A1213" s="9">
        <f t="shared" si="149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>димвенканали!F1213</f>
        <v>222</v>
      </c>
      <c r="G1213" s="8"/>
      <c r="H1213" s="8"/>
      <c r="I1213" s="8">
        <v>6</v>
      </c>
      <c r="J1213" s="11">
        <v>1.3879250520471894E-3</v>
      </c>
      <c r="K1213" s="18">
        <f t="shared" si="146"/>
        <v>2.7994587092297016</v>
      </c>
      <c r="L1213" s="10">
        <f t="shared" si="144"/>
        <v>1.0293609673837614</v>
      </c>
      <c r="M1213" s="10">
        <v>1.0814018043025675</v>
      </c>
      <c r="N1213" s="10">
        <v>0.33991672449687715</v>
      </c>
      <c r="O1213" s="201">
        <f t="shared" si="148"/>
        <v>0.33991672449687715</v>
      </c>
      <c r="P1213" s="10">
        <f t="shared" si="145"/>
        <v>5.2501382054129078</v>
      </c>
      <c r="Q1213" s="11">
        <f t="shared" si="147"/>
        <v>2.3649271195553639E-2</v>
      </c>
    </row>
    <row r="1214" spans="1:17">
      <c r="A1214" s="9">
        <f t="shared" si="149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>димвенканали!F1214</f>
        <v>4261.57</v>
      </c>
      <c r="G1214" s="8"/>
      <c r="H1214" s="8"/>
      <c r="I1214" s="8">
        <v>102</v>
      </c>
      <c r="J1214" s="11">
        <v>2.3594725884802221E-2</v>
      </c>
      <c r="K1214" s="18">
        <f t="shared" si="146"/>
        <v>47.59079805690493</v>
      </c>
      <c r="L1214" s="10">
        <f t="shared" si="144"/>
        <v>17.499136445523945</v>
      </c>
      <c r="M1214" s="10">
        <v>18.383830673143649</v>
      </c>
      <c r="N1214" s="10">
        <v>5.7785843164469117</v>
      </c>
      <c r="O1214" s="201">
        <f t="shared" si="148"/>
        <v>5.7785843164469117</v>
      </c>
      <c r="P1214" s="10">
        <f t="shared" si="145"/>
        <v>89.252349492019434</v>
      </c>
      <c r="Q1214" s="11">
        <f t="shared" si="147"/>
        <v>2.0943537121769544E-2</v>
      </c>
    </row>
    <row r="1215" spans="1:17">
      <c r="A1215" s="9">
        <f t="shared" si="149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>димвенканали!F1215</f>
        <v>6404.15</v>
      </c>
      <c r="G1215" s="8"/>
      <c r="H1215" s="8"/>
      <c r="I1215" s="8">
        <v>106</v>
      </c>
      <c r="J1215" s="11">
        <v>2.452000925283368E-2</v>
      </c>
      <c r="K1215" s="18">
        <f t="shared" si="146"/>
        <v>49.457103863058059</v>
      </c>
      <c r="L1215" s="10">
        <f t="shared" si="144"/>
        <v>18.185377090446451</v>
      </c>
      <c r="M1215" s="10">
        <v>19.104765209345363</v>
      </c>
      <c r="N1215" s="10">
        <v>6.0051954661114966</v>
      </c>
      <c r="O1215" s="201">
        <f t="shared" si="148"/>
        <v>6.0051954661114966</v>
      </c>
      <c r="P1215" s="10">
        <f t="shared" si="145"/>
        <v>92.752441628961364</v>
      </c>
      <c r="Q1215" s="11">
        <f t="shared" si="147"/>
        <v>1.448317756907027E-2</v>
      </c>
    </row>
    <row r="1216" spans="1:17">
      <c r="A1216" s="9">
        <f t="shared" si="149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>димвенканали!F1216</f>
        <v>97.3</v>
      </c>
      <c r="G1216" s="8"/>
      <c r="H1216" s="8"/>
      <c r="I1216" s="8">
        <v>2</v>
      </c>
      <c r="J1216" s="11">
        <v>4.6264168401572982E-4</v>
      </c>
      <c r="K1216" s="18">
        <f t="shared" si="146"/>
        <v>0.93315290307656718</v>
      </c>
      <c r="L1216" s="10">
        <f t="shared" si="144"/>
        <v>0.34312032246125379</v>
      </c>
      <c r="M1216" s="10">
        <v>0.36046726810085589</v>
      </c>
      <c r="N1216" s="10">
        <v>0.11330557483229239</v>
      </c>
      <c r="O1216" s="201">
        <f t="shared" si="148"/>
        <v>0.11330557483229239</v>
      </c>
      <c r="P1216" s="10">
        <f t="shared" si="145"/>
        <v>1.7500460684709693</v>
      </c>
      <c r="Q1216" s="11">
        <f t="shared" si="147"/>
        <v>1.7986084979146652E-2</v>
      </c>
    </row>
    <row r="1217" spans="1:17">
      <c r="A1217" s="9">
        <f t="shared" si="149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>димвенканали!F1217</f>
        <v>6656</v>
      </c>
      <c r="G1217" s="8"/>
      <c r="H1217" s="8"/>
      <c r="I1217" s="8">
        <v>120</v>
      </c>
      <c r="J1217" s="11">
        <v>2.7758501040943788E-2</v>
      </c>
      <c r="K1217" s="18">
        <f t="shared" si="146"/>
        <v>55.989174184594027</v>
      </c>
      <c r="L1217" s="10">
        <f t="shared" si="144"/>
        <v>20.587219347675227</v>
      </c>
      <c r="M1217" s="10">
        <v>21.628036086051353</v>
      </c>
      <c r="N1217" s="10">
        <v>6.7983344899375426</v>
      </c>
      <c r="O1217" s="201">
        <f t="shared" si="148"/>
        <v>6.7983344899375426</v>
      </c>
      <c r="P1217" s="10">
        <f t="shared" si="145"/>
        <v>105.00276410825815</v>
      </c>
      <c r="Q1217" s="11">
        <f t="shared" si="147"/>
        <v>1.5775655665303208E-2</v>
      </c>
    </row>
    <row r="1218" spans="1:17">
      <c r="A1218" s="9">
        <f t="shared" si="149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>димвенканали!F1218</f>
        <v>7072</v>
      </c>
      <c r="G1218" s="8"/>
      <c r="H1218" s="8"/>
      <c r="I1218" s="8">
        <v>120</v>
      </c>
      <c r="J1218" s="11">
        <v>2.7758501040943788E-2</v>
      </c>
      <c r="K1218" s="18">
        <f t="shared" si="146"/>
        <v>55.989174184594027</v>
      </c>
      <c r="L1218" s="10">
        <f t="shared" si="144"/>
        <v>20.587219347675227</v>
      </c>
      <c r="M1218" s="10">
        <v>21.628036086051353</v>
      </c>
      <c r="N1218" s="10">
        <v>6.7983344899375426</v>
      </c>
      <c r="O1218" s="201">
        <f t="shared" si="148"/>
        <v>6.7983344899375426</v>
      </c>
      <c r="P1218" s="10">
        <f t="shared" si="145"/>
        <v>105.00276410825815</v>
      </c>
      <c r="Q1218" s="11">
        <f t="shared" si="147"/>
        <v>1.4847675920285372E-2</v>
      </c>
    </row>
    <row r="1219" spans="1:17">
      <c r="A1219" s="9">
        <f t="shared" si="149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>димвенканали!F1219</f>
        <v>10869.85</v>
      </c>
      <c r="G1219" s="8"/>
      <c r="H1219" s="8"/>
      <c r="I1219" s="8">
        <v>156</v>
      </c>
      <c r="J1219" s="11">
        <v>3.6086051353226928E-2</v>
      </c>
      <c r="K1219" s="18">
        <f t="shared" si="146"/>
        <v>72.785926439972243</v>
      </c>
      <c r="L1219" s="10">
        <f t="shared" si="144"/>
        <v>26.763385151977797</v>
      </c>
      <c r="M1219" s="10">
        <v>28.11644691186676</v>
      </c>
      <c r="N1219" s="10">
        <v>8.8378348369188071</v>
      </c>
      <c r="O1219" s="201">
        <f t="shared" si="148"/>
        <v>8.8378348369188071</v>
      </c>
      <c r="P1219" s="10">
        <f t="shared" si="145"/>
        <v>136.50359334073562</v>
      </c>
      <c r="Q1219" s="11">
        <f t="shared" si="147"/>
        <v>1.2558001567706603E-2</v>
      </c>
    </row>
    <row r="1220" spans="1:17">
      <c r="A1220" s="9">
        <f t="shared" si="149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>димвенканали!F1220</f>
        <v>128</v>
      </c>
      <c r="G1220" s="8"/>
      <c r="H1220" s="8"/>
      <c r="I1220" s="8">
        <v>4</v>
      </c>
      <c r="J1220" s="11">
        <v>9.2528336803145963E-4</v>
      </c>
      <c r="K1220" s="18">
        <f t="shared" si="146"/>
        <v>1.8663058061531344</v>
      </c>
      <c r="L1220" s="10">
        <f t="shared" si="144"/>
        <v>0.68624064492250758</v>
      </c>
      <c r="M1220" s="10">
        <v>0.72093453620171177</v>
      </c>
      <c r="N1220" s="10">
        <v>0.22661114966458479</v>
      </c>
      <c r="O1220" s="201">
        <f t="shared" si="148"/>
        <v>0.22661114966458479</v>
      </c>
      <c r="P1220" s="10">
        <f t="shared" si="145"/>
        <v>3.5000921369419387</v>
      </c>
      <c r="Q1220" s="11">
        <f t="shared" si="147"/>
        <v>2.7344469819858896E-2</v>
      </c>
    </row>
    <row r="1221" spans="1:17">
      <c r="A1221" s="9">
        <f t="shared" si="149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>димвенканали!F1221</f>
        <v>98.2</v>
      </c>
      <c r="G1221" s="8"/>
      <c r="H1221" s="8"/>
      <c r="I1221" s="8">
        <v>0</v>
      </c>
      <c r="J1221" s="11">
        <v>0</v>
      </c>
      <c r="K1221" s="18">
        <f t="shared" si="146"/>
        <v>0</v>
      </c>
      <c r="L1221" s="10">
        <f t="shared" si="144"/>
        <v>0</v>
      </c>
      <c r="M1221" s="10">
        <v>0</v>
      </c>
      <c r="N1221" s="10">
        <v>0</v>
      </c>
      <c r="O1221" s="201">
        <f t="shared" si="148"/>
        <v>0</v>
      </c>
      <c r="P1221" s="10">
        <f t="shared" si="145"/>
        <v>0</v>
      </c>
      <c r="Q1221" s="11">
        <f t="shared" si="147"/>
        <v>0</v>
      </c>
    </row>
    <row r="1222" spans="1:17">
      <c r="A1222" s="9">
        <f t="shared" si="149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>димвенканали!F1222</f>
        <v>93.5</v>
      </c>
      <c r="G1222" s="8"/>
      <c r="H1222" s="8"/>
      <c r="I1222" s="8">
        <v>0</v>
      </c>
      <c r="J1222" s="11">
        <v>0</v>
      </c>
      <c r="K1222" s="18">
        <f t="shared" si="146"/>
        <v>0</v>
      </c>
      <c r="L1222" s="10">
        <f t="shared" si="144"/>
        <v>0</v>
      </c>
      <c r="M1222" s="10">
        <v>0</v>
      </c>
      <c r="N1222" s="10">
        <v>0</v>
      </c>
      <c r="O1222" s="201">
        <f t="shared" si="148"/>
        <v>0</v>
      </c>
      <c r="P1222" s="10">
        <f t="shared" si="145"/>
        <v>0</v>
      </c>
      <c r="Q1222" s="11">
        <f t="shared" si="147"/>
        <v>0</v>
      </c>
    </row>
    <row r="1223" spans="1:17">
      <c r="A1223" s="9">
        <f t="shared" si="149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>димвенканали!F1223</f>
        <v>79.900000000000006</v>
      </c>
      <c r="G1223" s="8"/>
      <c r="H1223" s="8"/>
      <c r="I1223" s="8">
        <v>0</v>
      </c>
      <c r="J1223" s="11">
        <v>0</v>
      </c>
      <c r="K1223" s="18">
        <f t="shared" si="146"/>
        <v>0</v>
      </c>
      <c r="L1223" s="10">
        <f t="shared" si="144"/>
        <v>0</v>
      </c>
      <c r="M1223" s="10">
        <v>0</v>
      </c>
      <c r="N1223" s="10">
        <v>0</v>
      </c>
      <c r="O1223" s="201">
        <f t="shared" si="148"/>
        <v>0</v>
      </c>
      <c r="P1223" s="10">
        <f t="shared" si="145"/>
        <v>0</v>
      </c>
      <c r="Q1223" s="11">
        <f t="shared" si="147"/>
        <v>0</v>
      </c>
    </row>
    <row r="1224" spans="1:17">
      <c r="A1224" s="9">
        <f t="shared" si="149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>димвенканали!F1224</f>
        <v>223.5</v>
      </c>
      <c r="G1224" s="8"/>
      <c r="H1224" s="8"/>
      <c r="I1224" s="8">
        <v>6</v>
      </c>
      <c r="J1224" s="11">
        <v>1.3879250520471894E-3</v>
      </c>
      <c r="K1224" s="18">
        <f t="shared" si="146"/>
        <v>2.7994587092297016</v>
      </c>
      <c r="L1224" s="10">
        <f t="shared" si="144"/>
        <v>1.0293609673837614</v>
      </c>
      <c r="M1224" s="10">
        <v>1.0814018043025675</v>
      </c>
      <c r="N1224" s="10">
        <v>0.33991672449687715</v>
      </c>
      <c r="O1224" s="201">
        <f t="shared" si="148"/>
        <v>0.33991672449687715</v>
      </c>
      <c r="P1224" s="10">
        <f t="shared" si="145"/>
        <v>5.2501382054129078</v>
      </c>
      <c r="Q1224" s="11">
        <f t="shared" si="147"/>
        <v>2.3490551254643884E-2</v>
      </c>
    </row>
    <row r="1225" spans="1:17">
      <c r="A1225" s="9">
        <f t="shared" si="149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>димвенканали!F1225</f>
        <v>34.6</v>
      </c>
      <c r="G1225" s="8"/>
      <c r="H1225" s="8"/>
      <c r="I1225" s="8">
        <v>1</v>
      </c>
      <c r="J1225" s="11">
        <v>2.3132084200786491E-4</v>
      </c>
      <c r="K1225" s="18">
        <f t="shared" si="146"/>
        <v>0.46657645153828359</v>
      </c>
      <c r="L1225" s="10">
        <f t="shared" si="144"/>
        <v>0.1715601612306269</v>
      </c>
      <c r="M1225" s="10">
        <v>0.18023363405042794</v>
      </c>
      <c r="N1225" s="10">
        <v>5.6652787416146197E-2</v>
      </c>
      <c r="O1225" s="201">
        <f t="shared" si="148"/>
        <v>5.6652787416146197E-2</v>
      </c>
      <c r="P1225" s="10">
        <f t="shared" si="145"/>
        <v>0.87502303423548466</v>
      </c>
      <c r="Q1225" s="11">
        <f t="shared" si="147"/>
        <v>2.5289683070389729E-2</v>
      </c>
    </row>
    <row r="1226" spans="1:17">
      <c r="A1226" s="9">
        <f t="shared" si="149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>димвенканали!F1226</f>
        <v>7086.2</v>
      </c>
      <c r="G1226" s="8"/>
      <c r="H1226" s="8"/>
      <c r="I1226" s="8">
        <v>120</v>
      </c>
      <c r="J1226" s="11">
        <v>2.7758501040943788E-2</v>
      </c>
      <c r="K1226" s="18">
        <f t="shared" si="146"/>
        <v>55.989174184594027</v>
      </c>
      <c r="L1226" s="10">
        <f t="shared" si="144"/>
        <v>20.587219347675227</v>
      </c>
      <c r="M1226" s="10">
        <v>21.628036086051353</v>
      </c>
      <c r="N1226" s="10">
        <v>6.7983344899375426</v>
      </c>
      <c r="O1226" s="201">
        <f t="shared" si="148"/>
        <v>6.7983344899375426</v>
      </c>
      <c r="P1226" s="10">
        <f t="shared" si="145"/>
        <v>105.00276410825815</v>
      </c>
      <c r="Q1226" s="11">
        <f t="shared" si="147"/>
        <v>1.4817922738316468E-2</v>
      </c>
    </row>
    <row r="1227" spans="1:17">
      <c r="A1227" s="9">
        <f t="shared" si="149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>димвенканали!F1227</f>
        <v>145</v>
      </c>
      <c r="G1227" s="8"/>
      <c r="H1227" s="8"/>
      <c r="I1227" s="8">
        <v>4</v>
      </c>
      <c r="J1227" s="11">
        <v>9.2528336803145963E-4</v>
      </c>
      <c r="K1227" s="18">
        <f t="shared" si="146"/>
        <v>1.8663058061531344</v>
      </c>
      <c r="L1227" s="10">
        <f t="shared" si="144"/>
        <v>0.68624064492250758</v>
      </c>
      <c r="M1227" s="10">
        <v>0.72093453620171177</v>
      </c>
      <c r="N1227" s="10">
        <v>0.22661114966458479</v>
      </c>
      <c r="O1227" s="201">
        <f t="shared" si="148"/>
        <v>0.22661114966458479</v>
      </c>
      <c r="P1227" s="10">
        <f t="shared" si="145"/>
        <v>3.5000921369419387</v>
      </c>
      <c r="Q1227" s="11">
        <f t="shared" si="147"/>
        <v>2.4138566461668544E-2</v>
      </c>
    </row>
    <row r="1228" spans="1:17">
      <c r="A1228" s="9">
        <f t="shared" si="149"/>
        <v>216</v>
      </c>
      <c r="B1228" s="14" t="s">
        <v>1292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>димвенканали!F1228</f>
        <v>48.3</v>
      </c>
      <c r="G1228" s="8"/>
      <c r="H1228" s="8"/>
      <c r="I1228" s="8">
        <v>1</v>
      </c>
      <c r="J1228" s="11">
        <v>2.3132084200786491E-4</v>
      </c>
      <c r="K1228" s="18">
        <f t="shared" si="146"/>
        <v>0.46657645153828359</v>
      </c>
      <c r="L1228" s="10">
        <f t="shared" si="144"/>
        <v>0.1715601612306269</v>
      </c>
      <c r="M1228" s="10">
        <v>0.18023363405042794</v>
      </c>
      <c r="N1228" s="10">
        <v>5.6652787416146197E-2</v>
      </c>
      <c r="O1228" s="201">
        <f t="shared" si="148"/>
        <v>5.6652787416146197E-2</v>
      </c>
      <c r="P1228" s="10">
        <f t="shared" si="145"/>
        <v>0.87502303423548466</v>
      </c>
      <c r="Q1228" s="11">
        <f t="shared" si="147"/>
        <v>1.8116418928270907E-2</v>
      </c>
    </row>
    <row r="1229" spans="1:17">
      <c r="A1229" s="9">
        <f t="shared" si="149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>димвенканали!F1229</f>
        <v>4464.3</v>
      </c>
      <c r="G1229" s="8"/>
      <c r="H1229" s="8"/>
      <c r="I1229" s="8">
        <v>99</v>
      </c>
      <c r="J1229" s="11">
        <v>2.2900763358778626E-2</v>
      </c>
      <c r="K1229" s="18">
        <f t="shared" si="146"/>
        <v>46.191068702290075</v>
      </c>
      <c r="L1229" s="10">
        <f t="shared" si="144"/>
        <v>16.984455961832062</v>
      </c>
      <c r="M1229" s="10">
        <v>17.843129770992366</v>
      </c>
      <c r="N1229" s="10">
        <v>5.6086259541984731</v>
      </c>
      <c r="O1229" s="201">
        <f t="shared" si="148"/>
        <v>5.6086259541984731</v>
      </c>
      <c r="P1229" s="10">
        <f t="shared" si="145"/>
        <v>86.627280389312972</v>
      </c>
      <c r="Q1229" s="11">
        <f t="shared" si="147"/>
        <v>1.9404448712970222E-2</v>
      </c>
    </row>
    <row r="1230" spans="1:17">
      <c r="A1230" s="9">
        <f t="shared" si="149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>димвенканали!F1230</f>
        <v>4580.7000000000007</v>
      </c>
      <c r="G1230" s="8"/>
      <c r="H1230" s="8"/>
      <c r="I1230" s="8">
        <v>95</v>
      </c>
      <c r="J1230" s="11">
        <v>2.1975479990747167E-2</v>
      </c>
      <c r="K1230" s="18">
        <f t="shared" si="146"/>
        <v>44.324762896136946</v>
      </c>
      <c r="L1230" s="10">
        <f t="shared" si="144"/>
        <v>16.298215316909555</v>
      </c>
      <c r="M1230" s="10">
        <v>17.122195234790656</v>
      </c>
      <c r="N1230" s="10">
        <v>5.3820148045338891</v>
      </c>
      <c r="O1230" s="201">
        <f t="shared" si="148"/>
        <v>5.3820148045338891</v>
      </c>
      <c r="P1230" s="10">
        <f t="shared" si="145"/>
        <v>83.127188252371056</v>
      </c>
      <c r="Q1230" s="11">
        <f t="shared" si="147"/>
        <v>1.8147267503301034E-2</v>
      </c>
    </row>
    <row r="1231" spans="1:17">
      <c r="A1231" s="9">
        <f t="shared" si="149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>димвенканали!F1231</f>
        <v>4605.3999999999996</v>
      </c>
      <c r="G1231" s="8"/>
      <c r="H1231" s="8"/>
      <c r="I1231" s="8">
        <v>98</v>
      </c>
      <c r="J1231" s="11">
        <v>2.266944251677076E-2</v>
      </c>
      <c r="K1231" s="18">
        <f t="shared" si="146"/>
        <v>45.724492250751787</v>
      </c>
      <c r="L1231" s="10">
        <f t="shared" si="144"/>
        <v>16.812895800601435</v>
      </c>
      <c r="M1231" s="10">
        <v>17.662896136941935</v>
      </c>
      <c r="N1231" s="10">
        <v>5.5519731667823269</v>
      </c>
      <c r="O1231" s="201">
        <f t="shared" si="148"/>
        <v>5.5519731667823269</v>
      </c>
      <c r="P1231" s="10">
        <f t="shared" si="145"/>
        <v>85.752257355077489</v>
      </c>
      <c r="Q1231" s="11">
        <f t="shared" si="147"/>
        <v>1.861993689040637E-2</v>
      </c>
    </row>
    <row r="1232" spans="1:17">
      <c r="A1232" s="9">
        <f t="shared" si="149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>димвенканали!F1232</f>
        <v>3144.4</v>
      </c>
      <c r="G1232" s="8"/>
      <c r="H1232" s="8"/>
      <c r="I1232" s="8">
        <v>70</v>
      </c>
      <c r="J1232" s="11">
        <v>1.6192458940550544E-2</v>
      </c>
      <c r="K1232" s="18">
        <f t="shared" si="146"/>
        <v>32.66035160767985</v>
      </c>
      <c r="L1232" s="10">
        <f t="shared" si="144"/>
        <v>12.009211286143882</v>
      </c>
      <c r="M1232" s="10">
        <v>12.616354383529956</v>
      </c>
      <c r="N1232" s="10">
        <v>3.9656951191302334</v>
      </c>
      <c r="O1232" s="201">
        <f t="shared" si="148"/>
        <v>3.9656951191302334</v>
      </c>
      <c r="P1232" s="10">
        <f t="shared" si="145"/>
        <v>61.251612396483921</v>
      </c>
      <c r="Q1232" s="11">
        <f t="shared" si="147"/>
        <v>1.9479586692686655E-2</v>
      </c>
    </row>
    <row r="1233" spans="1:17">
      <c r="A1233" s="9">
        <f t="shared" si="149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>димвенканали!F1233</f>
        <v>3129.44</v>
      </c>
      <c r="G1233" s="8"/>
      <c r="H1233" s="8"/>
      <c r="I1233" s="8">
        <v>70</v>
      </c>
      <c r="J1233" s="11">
        <v>1.6192458940550544E-2</v>
      </c>
      <c r="K1233" s="18">
        <f t="shared" si="146"/>
        <v>32.66035160767985</v>
      </c>
      <c r="L1233" s="10">
        <f t="shared" si="144"/>
        <v>12.009211286143882</v>
      </c>
      <c r="M1233" s="10">
        <v>12.616354383529956</v>
      </c>
      <c r="N1233" s="10">
        <v>3.9656951191302334</v>
      </c>
      <c r="O1233" s="201">
        <f t="shared" si="148"/>
        <v>3.9656951191302334</v>
      </c>
      <c r="P1233" s="10">
        <f t="shared" si="145"/>
        <v>61.251612396483921</v>
      </c>
      <c r="Q1233" s="11">
        <f t="shared" si="147"/>
        <v>1.9572707064677362E-2</v>
      </c>
    </row>
    <row r="1234" spans="1:17">
      <c r="A1234" s="9">
        <f t="shared" si="149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>димвенканали!F1234</f>
        <v>2023.28</v>
      </c>
      <c r="G1234" s="8"/>
      <c r="H1234" s="8"/>
      <c r="I1234" s="8">
        <v>54</v>
      </c>
      <c r="J1234" s="11">
        <v>1.2491325468424705E-2</v>
      </c>
      <c r="K1234" s="18">
        <f t="shared" si="146"/>
        <v>25.195128383067313</v>
      </c>
      <c r="L1234" s="10">
        <f t="shared" si="144"/>
        <v>9.2642487064538521</v>
      </c>
      <c r="M1234" s="10">
        <v>9.732616238723109</v>
      </c>
      <c r="N1234" s="10">
        <v>3.0592505204718945</v>
      </c>
      <c r="O1234" s="201">
        <f t="shared" si="148"/>
        <v>3.0592505204718945</v>
      </c>
      <c r="P1234" s="10">
        <f t="shared" si="145"/>
        <v>47.251243848716172</v>
      </c>
      <c r="Q1234" s="11">
        <f t="shared" si="147"/>
        <v>2.3353783879994944E-2</v>
      </c>
    </row>
    <row r="1235" spans="1:17">
      <c r="A1235" s="9">
        <f t="shared" si="149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>димвенканали!F1235</f>
        <v>1913.79</v>
      </c>
      <c r="G1235" s="8"/>
      <c r="H1235" s="8"/>
      <c r="I1235" s="8">
        <v>56</v>
      </c>
      <c r="J1235" s="11">
        <v>1.2953967152440436E-2</v>
      </c>
      <c r="K1235" s="18">
        <f t="shared" si="146"/>
        <v>26.128281286143881</v>
      </c>
      <c r="L1235" s="10">
        <f t="shared" si="144"/>
        <v>9.6073690289151052</v>
      </c>
      <c r="M1235" s="10">
        <v>10.093083506823966</v>
      </c>
      <c r="N1235" s="10">
        <v>3.1725560953041869</v>
      </c>
      <c r="O1235" s="201">
        <f t="shared" si="148"/>
        <v>3.1725560953041869</v>
      </c>
      <c r="P1235" s="10">
        <f t="shared" si="145"/>
        <v>49.001289917187144</v>
      </c>
      <c r="Q1235" s="11">
        <f t="shared" si="147"/>
        <v>2.5604319134903592E-2</v>
      </c>
    </row>
    <row r="1236" spans="1:17">
      <c r="A1236" s="9">
        <f t="shared" si="149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>димвенканали!F1236</f>
        <v>695.35</v>
      </c>
      <c r="G1236" s="8"/>
      <c r="H1236" s="8"/>
      <c r="I1236" s="8">
        <v>16</v>
      </c>
      <c r="J1236" s="11">
        <v>3.7011334721258385E-3</v>
      </c>
      <c r="K1236" s="18">
        <f t="shared" si="146"/>
        <v>7.4652232246125374</v>
      </c>
      <c r="L1236" s="10">
        <f t="shared" si="144"/>
        <v>2.7449625796900303</v>
      </c>
      <c r="M1236" s="10">
        <v>2.8837381448068471</v>
      </c>
      <c r="N1236" s="10">
        <v>0.90644459865833915</v>
      </c>
      <c r="O1236" s="201">
        <f t="shared" si="148"/>
        <v>0.90644459865833915</v>
      </c>
      <c r="P1236" s="10">
        <f t="shared" si="145"/>
        <v>14.000368547767755</v>
      </c>
      <c r="Q1236" s="11">
        <f t="shared" si="147"/>
        <v>2.013427561338571E-2</v>
      </c>
    </row>
    <row r="1237" spans="1:17">
      <c r="A1237" s="9">
        <f t="shared" si="149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>димвенканали!F1237</f>
        <v>89.3</v>
      </c>
      <c r="G1237" s="8"/>
      <c r="H1237" s="8"/>
      <c r="I1237" s="8">
        <v>2</v>
      </c>
      <c r="J1237" s="11">
        <v>4.6264168401572982E-4</v>
      </c>
      <c r="K1237" s="18">
        <f t="shared" si="146"/>
        <v>0.93315290307656718</v>
      </c>
      <c r="L1237" s="10">
        <f t="shared" si="144"/>
        <v>0.34312032246125379</v>
      </c>
      <c r="M1237" s="10">
        <v>0.36046726810085589</v>
      </c>
      <c r="N1237" s="10">
        <v>0.11330557483229239</v>
      </c>
      <c r="O1237" s="201">
        <f t="shared" si="148"/>
        <v>0.11330557483229239</v>
      </c>
      <c r="P1237" s="10">
        <f t="shared" si="145"/>
        <v>1.7500460684709693</v>
      </c>
      <c r="Q1237" s="11">
        <f t="shared" si="147"/>
        <v>1.9597380386013094E-2</v>
      </c>
    </row>
    <row r="1238" spans="1:17">
      <c r="A1238" s="9">
        <f t="shared" si="149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>димвенканали!F1238</f>
        <v>1487.8</v>
      </c>
      <c r="G1238" s="8"/>
      <c r="H1238" s="8"/>
      <c r="I1238" s="8">
        <v>44</v>
      </c>
      <c r="J1238" s="11">
        <v>1.0178117048346057E-2</v>
      </c>
      <c r="K1238" s="18">
        <f t="shared" si="146"/>
        <v>20.529363867684481</v>
      </c>
      <c r="L1238" s="10">
        <f t="shared" si="144"/>
        <v>7.5486470941475838</v>
      </c>
      <c r="M1238" s="10">
        <v>7.9302798982188296</v>
      </c>
      <c r="N1238" s="10">
        <v>2.4927226463104328</v>
      </c>
      <c r="O1238" s="201">
        <f t="shared" si="148"/>
        <v>2.4927226463104328</v>
      </c>
      <c r="P1238" s="10">
        <f t="shared" si="145"/>
        <v>38.501013506361325</v>
      </c>
      <c r="Q1238" s="11">
        <f t="shared" si="147"/>
        <v>2.58778152348174E-2</v>
      </c>
    </row>
    <row r="1239" spans="1:17">
      <c r="A1239" s="9">
        <f t="shared" si="149"/>
        <v>227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>димвенканали!F1239</f>
        <v>1266.08</v>
      </c>
      <c r="G1239" s="8"/>
      <c r="H1239" s="8"/>
      <c r="I1239" s="8">
        <v>73</v>
      </c>
      <c r="J1239" s="11">
        <v>1.6886421466574139E-2</v>
      </c>
      <c r="K1239" s="18">
        <f t="shared" si="146"/>
        <v>34.060080962294705</v>
      </c>
      <c r="L1239" s="10">
        <f t="shared" si="144"/>
        <v>12.523891769835764</v>
      </c>
      <c r="M1239" s="10">
        <v>13.15705528568124</v>
      </c>
      <c r="N1239" s="10">
        <v>4.1356534813786725</v>
      </c>
      <c r="O1239" s="201">
        <f t="shared" si="148"/>
        <v>4.1356534813786725</v>
      </c>
      <c r="P1239" s="10">
        <f t="shared" si="145"/>
        <v>63.876681499190383</v>
      </c>
      <c r="Q1239" s="11">
        <f t="shared" si="147"/>
        <v>5.0452326471621373E-2</v>
      </c>
    </row>
    <row r="1240" spans="1:17">
      <c r="A1240" s="9">
        <f t="shared" si="149"/>
        <v>228</v>
      </c>
      <c r="B1240" s="14" t="s">
        <v>1322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>димвенканали!F1240</f>
        <v>3679.6</v>
      </c>
      <c r="G1240" s="8"/>
      <c r="H1240" s="8"/>
      <c r="I1240" s="8">
        <v>116</v>
      </c>
      <c r="J1240" s="11">
        <v>2.683321767291233E-2</v>
      </c>
      <c r="K1240" s="18">
        <f t="shared" si="146"/>
        <v>54.122868378440899</v>
      </c>
      <c r="L1240" s="10">
        <f t="shared" si="144"/>
        <v>19.90097870275272</v>
      </c>
      <c r="M1240" s="10">
        <v>20.907101549849642</v>
      </c>
      <c r="N1240" s="10">
        <v>6.5717233402729587</v>
      </c>
      <c r="O1240" s="201">
        <f t="shared" si="148"/>
        <v>6.5717233402729587</v>
      </c>
      <c r="P1240" s="10">
        <f t="shared" si="145"/>
        <v>101.50267197131622</v>
      </c>
      <c r="Q1240" s="11">
        <f t="shared" si="147"/>
        <v>2.7585246214620128E-2</v>
      </c>
    </row>
    <row r="1241" spans="1:17">
      <c r="A1241" s="9">
        <f t="shared" si="149"/>
        <v>229</v>
      </c>
      <c r="B1241" s="14" t="s">
        <v>1329</v>
      </c>
      <c r="C1241" s="8">
        <f>димвенканали!C1241</f>
        <v>1605.7</v>
      </c>
      <c r="D1241" s="8">
        <f>димвенканали!D1241</f>
        <v>65.5</v>
      </c>
      <c r="E1241" s="8">
        <f>димвенканали!E1241</f>
        <v>0</v>
      </c>
      <c r="F1241" s="8">
        <f>димвенканали!F1241</f>
        <v>1671.2</v>
      </c>
      <c r="G1241" s="8">
        <v>1</v>
      </c>
      <c r="H1241" s="8"/>
      <c r="I1241" s="8">
        <v>56</v>
      </c>
      <c r="J1241" s="11">
        <v>1.2953967152440436E-2</v>
      </c>
      <c r="K1241" s="18">
        <f t="shared" si="146"/>
        <v>26.128281286143881</v>
      </c>
      <c r="L1241" s="10">
        <f t="shared" si="144"/>
        <v>9.6073690289151052</v>
      </c>
      <c r="M1241" s="10">
        <v>10.093083506823966</v>
      </c>
      <c r="N1241" s="10">
        <v>3.1725560953041869</v>
      </c>
      <c r="O1241" s="201">
        <f t="shared" si="148"/>
        <v>3.1725560953041869</v>
      </c>
      <c r="P1241" s="10">
        <f t="shared" si="145"/>
        <v>49.001289917187144</v>
      </c>
      <c r="Q1241" s="11">
        <f t="shared" si="147"/>
        <v>2.9321020773807528E-2</v>
      </c>
    </row>
    <row r="1242" spans="1:17">
      <c r="A1242" s="9">
        <f t="shared" si="149"/>
        <v>230</v>
      </c>
      <c r="B1242" s="14" t="s">
        <v>1330</v>
      </c>
      <c r="C1242" s="8">
        <f>димвенканали!C1242</f>
        <v>632.79999999999995</v>
      </c>
      <c r="D1242" s="8">
        <f>димвенканали!D1242</f>
        <v>0</v>
      </c>
      <c r="E1242" s="8">
        <f>димвенканали!E1242</f>
        <v>0</v>
      </c>
      <c r="F1242" s="8">
        <f>димвенканали!F1242</f>
        <v>632.79999999999995</v>
      </c>
      <c r="G1242" s="8"/>
      <c r="H1242" s="8"/>
      <c r="I1242" s="8">
        <v>26</v>
      </c>
      <c r="J1242" s="11">
        <v>6.0143418922044877E-3</v>
      </c>
      <c r="K1242" s="18">
        <f t="shared" si="146"/>
        <v>12.130987739995374</v>
      </c>
      <c r="L1242" s="10">
        <f t="shared" si="144"/>
        <v>4.4605641919962995</v>
      </c>
      <c r="M1242" s="10">
        <v>4.686074485311126</v>
      </c>
      <c r="N1242" s="10">
        <v>1.472972472819801</v>
      </c>
      <c r="O1242" s="201">
        <f t="shared" si="148"/>
        <v>1.472972472819801</v>
      </c>
      <c r="P1242" s="10">
        <f t="shared" si="145"/>
        <v>22.7505988901226</v>
      </c>
      <c r="Q1242" s="11">
        <f t="shared" si="147"/>
        <v>3.5952273846590707E-2</v>
      </c>
    </row>
    <row r="1243" spans="1:17">
      <c r="A1243" s="9">
        <f t="shared" si="149"/>
        <v>231</v>
      </c>
      <c r="B1243" s="14" t="s">
        <v>1331</v>
      </c>
      <c r="C1243" s="8">
        <f>димвенканали!C1243</f>
        <v>514.6</v>
      </c>
      <c r="D1243" s="8">
        <f>димвенканали!D1243</f>
        <v>0</v>
      </c>
      <c r="E1243" s="8">
        <f>димвенканали!E1243</f>
        <v>0</v>
      </c>
      <c r="F1243" s="8">
        <f>димвенканали!F1243</f>
        <v>514.6</v>
      </c>
      <c r="G1243" s="8"/>
      <c r="H1243" s="8"/>
      <c r="I1243" s="8">
        <v>12</v>
      </c>
      <c r="J1243" s="11">
        <f>1/4437*(G1243+H1243+I1243)</f>
        <v>2.7045300878972278E-3</v>
      </c>
      <c r="K1243" s="18">
        <f t="shared" si="146"/>
        <v>5.4550642325895877</v>
      </c>
      <c r="L1243" s="10">
        <f t="shared" si="144"/>
        <v>2.0058271183231917</v>
      </c>
      <c r="M1243" s="10">
        <v>2.1977961245674735</v>
      </c>
      <c r="N1243" s="10">
        <v>0.6908326366782005</v>
      </c>
      <c r="O1243" s="201">
        <f t="shared" si="148"/>
        <v>0.6908326366782005</v>
      </c>
      <c r="P1243" s="10">
        <f t="shared" si="145"/>
        <v>10.349520112158453</v>
      </c>
      <c r="Q1243" s="11">
        <f t="shared" si="147"/>
        <v>2.0111776354757974E-2</v>
      </c>
    </row>
    <row r="1244" spans="1:17">
      <c r="A1244" s="9">
        <f t="shared" si="149"/>
        <v>232</v>
      </c>
      <c r="B1244" s="182" t="s">
        <v>1358</v>
      </c>
      <c r="C1244" s="8">
        <f>димвенканали!C1244</f>
        <v>6066</v>
      </c>
      <c r="D1244" s="8">
        <f>димвенканали!D1244</f>
        <v>0</v>
      </c>
      <c r="E1244" s="8">
        <f>димвенканали!E1244</f>
        <v>0</v>
      </c>
      <c r="F1244" s="8">
        <f>димвенканали!F1244</f>
        <v>6066</v>
      </c>
      <c r="G1244" s="8"/>
      <c r="H1244" s="8"/>
      <c r="I1244" s="115">
        <v>172</v>
      </c>
      <c r="J1244" s="11">
        <v>0.17551020408163268</v>
      </c>
      <c r="K1244" s="18">
        <f t="shared" si="146"/>
        <v>354.0058367346939</v>
      </c>
      <c r="L1244" s="10">
        <f t="shared" si="144"/>
        <v>130.16794616734697</v>
      </c>
      <c r="M1244" s="10">
        <v>163.43801551020408</v>
      </c>
      <c r="N1244" s="10">
        <v>89.536530612244903</v>
      </c>
      <c r="O1244" s="201">
        <f t="shared" si="148"/>
        <v>89.536530612244903</v>
      </c>
      <c r="P1244" s="10">
        <f t="shared" si="145"/>
        <v>737.14832902448984</v>
      </c>
      <c r="Q1244" s="11">
        <f t="shared" si="147"/>
        <v>0.1215213203139614</v>
      </c>
    </row>
    <row r="1245" spans="1:17">
      <c r="A1245" s="9">
        <f t="shared" si="149"/>
        <v>233</v>
      </c>
      <c r="B1245" s="182" t="s">
        <v>1359</v>
      </c>
      <c r="C1245" s="8">
        <f>димвенканали!C1245</f>
        <v>5812</v>
      </c>
      <c r="D1245" s="8">
        <f>димвенканали!D1245</f>
        <v>0</v>
      </c>
      <c r="E1245" s="8">
        <f>димвенканали!E1245</f>
        <v>261.60000000000002</v>
      </c>
      <c r="F1245" s="8">
        <f>димвенканали!F1245</f>
        <v>6073.6</v>
      </c>
      <c r="G1245" s="8"/>
      <c r="H1245" s="8"/>
      <c r="I1245" s="115">
        <v>115</v>
      </c>
      <c r="J1245" s="11">
        <v>0.11734693877551021</v>
      </c>
      <c r="K1245" s="18">
        <f t="shared" si="146"/>
        <v>236.68994897959183</v>
      </c>
      <c r="L1245" s="10">
        <f t="shared" si="144"/>
        <v>87.030894239795927</v>
      </c>
      <c r="M1245" s="10">
        <v>109.27541734693877</v>
      </c>
      <c r="N1245" s="10">
        <v>59.864540816326532</v>
      </c>
      <c r="O1245" s="201">
        <f t="shared" si="148"/>
        <v>59.864540816326532</v>
      </c>
      <c r="P1245" s="10">
        <f t="shared" si="145"/>
        <v>492.86080138265305</v>
      </c>
      <c r="Q1245" s="11">
        <f t="shared" si="147"/>
        <v>8.1148050807207092E-2</v>
      </c>
    </row>
    <row r="1246" spans="1:17">
      <c r="A1246" s="9">
        <f t="shared" si="149"/>
        <v>234</v>
      </c>
      <c r="B1246" s="14"/>
      <c r="C1246" s="8">
        <f>димвенканали!C1246</f>
        <v>0</v>
      </c>
      <c r="D1246" s="8">
        <f>димвенканали!D1246</f>
        <v>0</v>
      </c>
      <c r="E1246" s="8">
        <f>димвенканали!E1246</f>
        <v>0</v>
      </c>
      <c r="F1246" s="8">
        <f>димвенканали!F1246</f>
        <v>0</v>
      </c>
      <c r="G1246" s="8"/>
      <c r="H1246" s="8"/>
      <c r="I1246" s="8"/>
      <c r="J1246" s="11"/>
      <c r="K1246" s="18"/>
      <c r="L1246" s="10"/>
      <c r="M1246" s="10"/>
      <c r="N1246" s="10"/>
      <c r="O1246" s="147"/>
      <c r="P1246" s="10"/>
      <c r="Q1246" s="11"/>
    </row>
    <row r="1247" spans="1:17">
      <c r="A1247" s="9">
        <f t="shared" si="149"/>
        <v>235</v>
      </c>
      <c r="B1247" s="14"/>
      <c r="C1247" s="8">
        <f>димвенканали!C1247</f>
        <v>0</v>
      </c>
      <c r="D1247" s="8">
        <f>димвенканали!D1247</f>
        <v>0</v>
      </c>
      <c r="E1247" s="8">
        <f>димвенканали!E1247</f>
        <v>0</v>
      </c>
      <c r="F1247" s="8">
        <f>димвенканали!F1247</f>
        <v>0</v>
      </c>
      <c r="G1247" s="8"/>
      <c r="H1247" s="8"/>
      <c r="I1247" s="8"/>
      <c r="J1247" s="11"/>
      <c r="K1247" s="18"/>
      <c r="L1247" s="10"/>
      <c r="M1247" s="10"/>
      <c r="N1247" s="10"/>
      <c r="O1247" s="147"/>
      <c r="P1247" s="10"/>
      <c r="Q1247" s="11"/>
    </row>
    <row r="1248" spans="1:17">
      <c r="A1248" s="9">
        <f t="shared" si="149"/>
        <v>236</v>
      </c>
      <c r="B1248" s="14"/>
      <c r="C1248" s="8">
        <f>димвенканали!C1248</f>
        <v>0</v>
      </c>
      <c r="D1248" s="8">
        <f>димвенканали!D1248</f>
        <v>0</v>
      </c>
      <c r="E1248" s="8">
        <f>димвенканали!E1248</f>
        <v>0</v>
      </c>
      <c r="F1248" s="8">
        <f>димвенканали!F1248</f>
        <v>0</v>
      </c>
      <c r="G1248" s="8"/>
      <c r="H1248" s="8"/>
      <c r="I1248" s="8"/>
      <c r="J1248" s="11"/>
      <c r="K1248" s="18"/>
      <c r="L1248" s="10"/>
      <c r="M1248" s="10"/>
      <c r="N1248" s="10"/>
      <c r="O1248" s="147"/>
      <c r="P1248" s="10"/>
      <c r="Q1248" s="11"/>
    </row>
    <row r="1249" spans="1:17">
      <c r="A1249" s="12"/>
      <c r="B1249" s="13" t="s">
        <v>576</v>
      </c>
      <c r="C1249" s="13">
        <f t="shared" ref="C1249:O1249" si="150">SUM(C1013:C1243)</f>
        <v>211761.63999999993</v>
      </c>
      <c r="D1249" s="13">
        <f t="shared" si="150"/>
        <v>611.79999999999995</v>
      </c>
      <c r="E1249" s="13">
        <f t="shared" si="150"/>
        <v>315.61</v>
      </c>
      <c r="F1249" s="13">
        <f t="shared" si="150"/>
        <v>212689.05</v>
      </c>
      <c r="G1249" s="13">
        <f t="shared" si="150"/>
        <v>1</v>
      </c>
      <c r="H1249" s="13">
        <f t="shared" si="150"/>
        <v>0</v>
      </c>
      <c r="I1249" s="13">
        <f t="shared" si="150"/>
        <v>4395</v>
      </c>
      <c r="J1249" s="13">
        <f t="shared" si="150"/>
        <v>1.0165837806083691</v>
      </c>
      <c r="K1249" s="13">
        <f t="shared" si="150"/>
        <v>2050.459651324888</v>
      </c>
      <c r="L1249" s="13">
        <f t="shared" si="150"/>
        <v>753.95401379216173</v>
      </c>
      <c r="M1249" s="13">
        <v>759.77279999999973</v>
      </c>
      <c r="N1249" s="13">
        <f t="shared" si="150"/>
        <v>248.88715694849847</v>
      </c>
      <c r="O1249" s="13">
        <f t="shared" si="150"/>
        <v>248.88715694849847</v>
      </c>
      <c r="P1249" s="110">
        <f>K1249+L1249+M1249+O1249</f>
        <v>3813.0736220655481</v>
      </c>
      <c r="Q1249" s="16">
        <f t="shared" si="147"/>
        <v>1.7927926341603145E-2</v>
      </c>
    </row>
    <row r="1250" spans="1:17" ht="18.75" thickBot="1">
      <c r="A1250" s="19"/>
      <c r="B1250" s="13" t="s">
        <v>1271</v>
      </c>
      <c r="C1250" s="15">
        <f t="shared" ref="C1250:O1250" si="151">C479+C551+C635+C774+C956+C1011+C1249</f>
        <v>1610328.6599999997</v>
      </c>
      <c r="D1250" s="15">
        <f t="shared" si="151"/>
        <v>8944.5799999999981</v>
      </c>
      <c r="E1250" s="15">
        <f t="shared" si="151"/>
        <v>21767.61</v>
      </c>
      <c r="F1250" s="15">
        <f t="shared" si="151"/>
        <v>1641040.8499999999</v>
      </c>
      <c r="G1250" s="15">
        <f t="shared" si="151"/>
        <v>17</v>
      </c>
      <c r="H1250" s="15">
        <f t="shared" si="151"/>
        <v>47</v>
      </c>
      <c r="I1250" s="15">
        <f t="shared" si="151"/>
        <v>34399</v>
      </c>
      <c r="J1250" s="15">
        <f t="shared" si="151"/>
        <v>8.0304605296114264</v>
      </c>
      <c r="K1250" s="15">
        <f t="shared" si="151"/>
        <v>18322.461258945594</v>
      </c>
      <c r="L1250" s="15">
        <f t="shared" si="151"/>
        <v>6737.1690049142944</v>
      </c>
      <c r="M1250" s="15">
        <f t="shared" si="151"/>
        <v>9304.3687276860001</v>
      </c>
      <c r="N1250" s="15">
        <f t="shared" si="151"/>
        <v>1098.2103570117051</v>
      </c>
      <c r="O1250" s="15">
        <f t="shared" si="151"/>
        <v>2050.8835815859456</v>
      </c>
      <c r="P1250" s="110">
        <f>K1250+L1250+M1250+O1250</f>
        <v>36414.882573131836</v>
      </c>
      <c r="Q1250" s="16">
        <f t="shared" si="147"/>
        <v>2.2190113410724566E-2</v>
      </c>
    </row>
    <row r="1251" spans="1:17">
      <c r="A1251" s="1"/>
    </row>
    <row r="1252" spans="1:17">
      <c r="A1252" s="1"/>
    </row>
  </sheetData>
  <mergeCells count="1">
    <mergeCell ref="B1:R1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82" orientation="landscape" r:id="rId1"/>
  <headerFooter alignWithMargins="0"/>
  <rowBreaks count="5" manualBreakCount="5">
    <brk id="279" max="12" man="1"/>
    <brk id="323" max="16383" man="1"/>
    <brk id="580" max="12" man="1"/>
    <brk id="621" max="16383" man="1"/>
    <brk id="66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 enableFormatConditionsCalculation="0">
    <tabColor indexed="33"/>
  </sheetPr>
  <dimension ref="A1:Q1279"/>
  <sheetViews>
    <sheetView topLeftCell="B790" zoomScale="75" workbookViewId="0">
      <pane ySplit="8685" topLeftCell="A485"/>
      <selection activeCell="K995" sqref="K995"/>
      <selection pane="bottomLeft" activeCell="A485" sqref="A485"/>
    </sheetView>
  </sheetViews>
  <sheetFormatPr defaultRowHeight="18"/>
  <cols>
    <col min="1" max="1" width="9" style="2" customWidth="1"/>
    <col min="2" max="2" width="30.140625" style="2" customWidth="1"/>
    <col min="3" max="7" width="18.7109375" style="2" customWidth="1"/>
    <col min="8" max="8" width="15.5703125" style="2" customWidth="1"/>
    <col min="9" max="9" width="12" style="2" customWidth="1"/>
    <col min="10" max="10" width="15.5703125" style="2" customWidth="1"/>
    <col min="11" max="11" width="14.85546875" style="2" customWidth="1"/>
    <col min="12" max="13" width="14.42578125" style="2" customWidth="1"/>
    <col min="14" max="14" width="15.7109375" style="2" customWidth="1"/>
    <col min="15" max="15" width="14.85546875" style="2" customWidth="1"/>
    <col min="16" max="16" width="14.5703125" style="2" customWidth="1"/>
    <col min="17" max="17" width="9.140625" style="2"/>
    <col min="18" max="18" width="9.28515625" style="2" bestFit="1" customWidth="1"/>
    <col min="19" max="16384" width="9.140625" style="2"/>
  </cols>
  <sheetData>
    <row r="1" spans="1:17" ht="18.75">
      <c r="B1" s="275" t="s">
        <v>47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</row>
    <row r="2" spans="1:17" ht="15.75" customHeight="1" thickBot="1">
      <c r="A2" s="1"/>
      <c r="J2" s="139">
        <v>2017.01</v>
      </c>
      <c r="L2" s="115"/>
      <c r="M2" s="153"/>
      <c r="N2" s="139">
        <v>1</v>
      </c>
    </row>
    <row r="3" spans="1:17" ht="168.75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115</v>
      </c>
      <c r="H3" s="4" t="s">
        <v>115</v>
      </c>
      <c r="I3" s="4" t="s">
        <v>294</v>
      </c>
      <c r="J3" s="4" t="s">
        <v>289</v>
      </c>
      <c r="K3" s="4" t="s">
        <v>290</v>
      </c>
      <c r="L3" s="4" t="s">
        <v>291</v>
      </c>
      <c r="M3" s="4"/>
      <c r="N3" s="4" t="s">
        <v>292</v>
      </c>
      <c r="O3" s="4" t="s">
        <v>295</v>
      </c>
      <c r="P3" s="4" t="s">
        <v>295</v>
      </c>
    </row>
    <row r="4" spans="1:17" ht="18.75">
      <c r="A4" s="5">
        <v>1</v>
      </c>
      <c r="B4" s="23">
        <v>2</v>
      </c>
      <c r="C4" s="23">
        <v>3</v>
      </c>
      <c r="D4" s="23"/>
      <c r="E4" s="23"/>
      <c r="F4" s="23"/>
      <c r="G4" s="23"/>
      <c r="H4" s="23"/>
      <c r="I4" s="23">
        <v>4</v>
      </c>
      <c r="J4" s="23">
        <v>5</v>
      </c>
      <c r="K4" s="23">
        <v>8</v>
      </c>
      <c r="L4" s="23">
        <v>9</v>
      </c>
      <c r="M4" s="23"/>
      <c r="N4" s="23">
        <v>10</v>
      </c>
      <c r="O4" s="23">
        <v>11</v>
      </c>
      <c r="P4" s="22">
        <v>13</v>
      </c>
    </row>
    <row r="5" spans="1:17" ht="18.75">
      <c r="A5" s="5"/>
      <c r="B5" s="7" t="s">
        <v>571</v>
      </c>
      <c r="C5" s="23"/>
      <c r="D5" s="23"/>
      <c r="E5" s="23"/>
      <c r="F5" s="23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7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8">
        <v>163.30000000000001</v>
      </c>
      <c r="H6" s="8">
        <v>87</v>
      </c>
      <c r="I6" s="18">
        <v>2.9000000000000001E-2</v>
      </c>
      <c r="J6" s="18">
        <f>I6*$J$2</f>
        <v>58.493290000000002</v>
      </c>
      <c r="K6" s="10">
        <f>J6*0.3677</f>
        <v>21.507982733000002</v>
      </c>
      <c r="L6" s="10">
        <v>22.59535</v>
      </c>
      <c r="M6" s="10">
        <v>2.43832</v>
      </c>
      <c r="N6" s="147">
        <f>M6*$N$2</f>
        <v>2.43832</v>
      </c>
      <c r="O6" s="147">
        <f t="shared" ref="O6:O69" si="0">J6+K6+L6+N6</f>
        <v>105.03494273300001</v>
      </c>
      <c r="P6" s="11">
        <f>O6/F6</f>
        <v>0.29210451841871077</v>
      </c>
    </row>
    <row r="7" spans="1:17">
      <c r="A7" s="9">
        <f t="shared" ref="A7:A71" si="1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70" si="2">C7+D7+E7</f>
        <v>201.72</v>
      </c>
      <c r="G7" s="8">
        <v>125</v>
      </c>
      <c r="H7" s="8">
        <v>125</v>
      </c>
      <c r="I7" s="18">
        <v>4.1666666666666664E-2</v>
      </c>
      <c r="J7" s="18">
        <f t="shared" ref="J7:J70" si="3">I7*$J$2</f>
        <v>84.042083333333323</v>
      </c>
      <c r="K7" s="10">
        <f t="shared" ref="K7:K67" si="4">J7*0.3677</f>
        <v>30.902274041666665</v>
      </c>
      <c r="L7" s="10">
        <v>32.46458333333333</v>
      </c>
      <c r="M7" s="10">
        <v>3.503333333333333</v>
      </c>
      <c r="N7" s="147">
        <f t="shared" ref="N7:N70" si="5">M7*$N$2</f>
        <v>3.503333333333333</v>
      </c>
      <c r="O7" s="147">
        <f t="shared" si="0"/>
        <v>150.91227404166665</v>
      </c>
      <c r="P7" s="11">
        <f t="shared" ref="P7:P69" si="6">O7/F7</f>
        <v>0.74812747393251366</v>
      </c>
    </row>
    <row r="8" spans="1:17">
      <c r="A8" s="9">
        <f t="shared" si="1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2"/>
        <v>585.14</v>
      </c>
      <c r="G8" s="8">
        <v>165.8</v>
      </c>
      <c r="H8" s="8">
        <v>165.8</v>
      </c>
      <c r="I8" s="18">
        <v>5.5266666666666672E-2</v>
      </c>
      <c r="J8" s="18">
        <f t="shared" si="3"/>
        <v>111.47341933333334</v>
      </c>
      <c r="K8" s="10">
        <f t="shared" si="4"/>
        <v>40.988776288866674</v>
      </c>
      <c r="L8" s="10">
        <v>43.061023333333338</v>
      </c>
      <c r="M8" s="10">
        <v>4.6468213333333335</v>
      </c>
      <c r="N8" s="147">
        <f t="shared" si="5"/>
        <v>4.6468213333333335</v>
      </c>
      <c r="O8" s="147">
        <f t="shared" si="0"/>
        <v>200.17004028886666</v>
      </c>
      <c r="P8" s="11">
        <f t="shared" si="6"/>
        <v>0.34208914155393011</v>
      </c>
    </row>
    <row r="9" spans="1:17">
      <c r="A9" s="9">
        <f t="shared" si="1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2"/>
        <v>1489.2</v>
      </c>
      <c r="G9" s="8">
        <v>420</v>
      </c>
      <c r="H9" s="8">
        <v>380</v>
      </c>
      <c r="I9" s="18">
        <v>0.12666666666666668</v>
      </c>
      <c r="J9" s="18">
        <f t="shared" si="3"/>
        <v>255.48793333333336</v>
      </c>
      <c r="K9" s="10">
        <f t="shared" si="4"/>
        <v>93.942913086666678</v>
      </c>
      <c r="L9" s="10">
        <v>98.692333333333337</v>
      </c>
      <c r="M9" s="10">
        <v>10.650133333333335</v>
      </c>
      <c r="N9" s="147">
        <f t="shared" si="5"/>
        <v>10.650133333333335</v>
      </c>
      <c r="O9" s="147">
        <f t="shared" si="0"/>
        <v>458.77331308666669</v>
      </c>
      <c r="P9" s="11">
        <f t="shared" si="6"/>
        <v>0.30806695748500312</v>
      </c>
    </row>
    <row r="10" spans="1:17">
      <c r="A10" s="9">
        <f t="shared" si="1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2"/>
        <v>336.7</v>
      </c>
      <c r="G10" s="8">
        <v>206.4</v>
      </c>
      <c r="H10" s="8">
        <v>150</v>
      </c>
      <c r="I10" s="18">
        <v>0.05</v>
      </c>
      <c r="J10" s="18">
        <f t="shared" si="3"/>
        <v>100.85050000000001</v>
      </c>
      <c r="K10" s="10">
        <f t="shared" si="4"/>
        <v>37.082728850000009</v>
      </c>
      <c r="L10" s="10">
        <v>38.957500000000003</v>
      </c>
      <c r="M10" s="10">
        <v>4.2039999999999997</v>
      </c>
      <c r="N10" s="147">
        <f t="shared" si="5"/>
        <v>4.2039999999999997</v>
      </c>
      <c r="O10" s="147">
        <f t="shared" si="0"/>
        <v>181.09472885000005</v>
      </c>
      <c r="P10" s="11">
        <f t="shared" si="6"/>
        <v>0.53785188253638272</v>
      </c>
    </row>
    <row r="11" spans="1:17">
      <c r="A11" s="9">
        <f t="shared" si="1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2"/>
        <v>2519.1999999999998</v>
      </c>
      <c r="G11" s="8">
        <v>345</v>
      </c>
      <c r="H11" s="8">
        <v>345</v>
      </c>
      <c r="I11" s="18">
        <v>0.115</v>
      </c>
      <c r="J11" s="18">
        <f t="shared" si="3"/>
        <v>231.95615000000001</v>
      </c>
      <c r="K11" s="10">
        <f t="shared" si="4"/>
        <v>85.290276355000003</v>
      </c>
      <c r="L11" s="10">
        <v>89.602249999999998</v>
      </c>
      <c r="M11" s="10">
        <v>9.6692</v>
      </c>
      <c r="N11" s="147">
        <f t="shared" si="5"/>
        <v>9.6692</v>
      </c>
      <c r="O11" s="147">
        <f t="shared" si="0"/>
        <v>416.51787635500006</v>
      </c>
      <c r="P11" s="11">
        <f t="shared" si="6"/>
        <v>0.16533735962011753</v>
      </c>
    </row>
    <row r="12" spans="1:17">
      <c r="A12" s="9">
        <f t="shared" si="1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2"/>
        <v>157</v>
      </c>
      <c r="G12" s="8">
        <v>56.6</v>
      </c>
      <c r="H12" s="8">
        <v>56.6</v>
      </c>
      <c r="I12" s="18">
        <v>1.8866666666666667E-2</v>
      </c>
      <c r="J12" s="18">
        <f t="shared" si="3"/>
        <v>38.054255333333337</v>
      </c>
      <c r="K12" s="10">
        <f t="shared" si="4"/>
        <v>13.992549686066669</v>
      </c>
      <c r="L12" s="10">
        <v>14.699963333333333</v>
      </c>
      <c r="M12" s="10">
        <v>1.5863093333333333</v>
      </c>
      <c r="N12" s="147">
        <f t="shared" si="5"/>
        <v>1.5863093333333333</v>
      </c>
      <c r="O12" s="147">
        <f t="shared" si="0"/>
        <v>68.333077686066673</v>
      </c>
      <c r="P12" s="11">
        <f t="shared" si="6"/>
        <v>0.43524253303227178</v>
      </c>
    </row>
    <row r="13" spans="1:17">
      <c r="A13" s="9">
        <f t="shared" si="1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2"/>
        <v>2085.1999999999998</v>
      </c>
      <c r="G13" s="8">
        <v>1201.5</v>
      </c>
      <c r="H13" s="8">
        <v>1201.5</v>
      </c>
      <c r="I13" s="18">
        <v>0.40050000000000002</v>
      </c>
      <c r="J13" s="18">
        <f t="shared" si="3"/>
        <v>807.81250499999999</v>
      </c>
      <c r="K13" s="10">
        <f t="shared" si="4"/>
        <v>297.0326580885</v>
      </c>
      <c r="L13" s="10">
        <v>312.049575</v>
      </c>
      <c r="M13" s="10">
        <v>33.674039999999998</v>
      </c>
      <c r="N13" s="147">
        <f t="shared" si="5"/>
        <v>33.674039999999998</v>
      </c>
      <c r="O13" s="147">
        <f t="shared" si="0"/>
        <v>1450.5687780885</v>
      </c>
      <c r="P13" s="11">
        <f t="shared" si="6"/>
        <v>0.69564971134111842</v>
      </c>
    </row>
    <row r="14" spans="1:17">
      <c r="A14" s="9">
        <f t="shared" si="1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2"/>
        <v>2093.6</v>
      </c>
      <c r="G14" s="8">
        <v>1081</v>
      </c>
      <c r="H14" s="8">
        <v>1081</v>
      </c>
      <c r="I14" s="18">
        <v>0.36033333333333334</v>
      </c>
      <c r="J14" s="18">
        <f t="shared" si="3"/>
        <v>726.79593666666665</v>
      </c>
      <c r="K14" s="10">
        <f t="shared" si="4"/>
        <v>267.24286591233334</v>
      </c>
      <c r="L14" s="10">
        <v>280.75371666666666</v>
      </c>
      <c r="M14" s="10">
        <v>30.296826666666668</v>
      </c>
      <c r="N14" s="147">
        <f t="shared" si="5"/>
        <v>30.296826666666668</v>
      </c>
      <c r="O14" s="147">
        <f t="shared" si="0"/>
        <v>1305.0893459123333</v>
      </c>
      <c r="P14" s="11">
        <f t="shared" si="6"/>
        <v>0.62337091417287605</v>
      </c>
    </row>
    <row r="15" spans="1:17">
      <c r="A15" s="9">
        <f t="shared" si="1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2"/>
        <v>2063.25</v>
      </c>
      <c r="G15" s="8">
        <v>1104</v>
      </c>
      <c r="H15" s="8">
        <v>1104</v>
      </c>
      <c r="I15" s="18">
        <v>0.36799999999999999</v>
      </c>
      <c r="J15" s="18">
        <f t="shared" si="3"/>
        <v>742.25968</v>
      </c>
      <c r="K15" s="10">
        <f t="shared" si="4"/>
        <v>272.92888433600001</v>
      </c>
      <c r="L15" s="10">
        <v>286.72719999999998</v>
      </c>
      <c r="M15" s="10">
        <v>30.94144</v>
      </c>
      <c r="N15" s="147">
        <f t="shared" si="5"/>
        <v>30.94144</v>
      </c>
      <c r="O15" s="147">
        <f t="shared" si="0"/>
        <v>1332.857204336</v>
      </c>
      <c r="P15" s="11">
        <f t="shared" si="6"/>
        <v>0.64599888735538591</v>
      </c>
    </row>
    <row r="16" spans="1:17">
      <c r="A16" s="9">
        <f t="shared" si="1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2"/>
        <v>225</v>
      </c>
      <c r="G16" s="8">
        <v>95</v>
      </c>
      <c r="H16" s="8">
        <v>95</v>
      </c>
      <c r="I16" s="18">
        <v>3.1666666666666669E-2</v>
      </c>
      <c r="J16" s="18">
        <f t="shared" si="3"/>
        <v>63.87198333333334</v>
      </c>
      <c r="K16" s="10">
        <f t="shared" si="4"/>
        <v>23.48572827166667</v>
      </c>
      <c r="L16" s="10">
        <v>24.673083333333334</v>
      </c>
      <c r="M16" s="10">
        <v>2.6625333333333336</v>
      </c>
      <c r="N16" s="147">
        <f t="shared" si="5"/>
        <v>2.6625333333333336</v>
      </c>
      <c r="O16" s="147">
        <f t="shared" si="0"/>
        <v>114.69332827166667</v>
      </c>
      <c r="P16" s="11">
        <f t="shared" si="6"/>
        <v>0.5097481256518519</v>
      </c>
    </row>
    <row r="17" spans="1:16">
      <c r="A17" s="9">
        <f t="shared" si="1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2"/>
        <v>594.6</v>
      </c>
      <c r="G17" s="8">
        <v>147</v>
      </c>
      <c r="H17" s="8">
        <v>85</v>
      </c>
      <c r="I17" s="18">
        <v>2.8333333333333332E-2</v>
      </c>
      <c r="J17" s="18">
        <f t="shared" si="3"/>
        <v>57.148616666666662</v>
      </c>
      <c r="K17" s="10">
        <f t="shared" si="4"/>
        <v>21.013546348333332</v>
      </c>
      <c r="L17" s="10">
        <v>22.075916666666664</v>
      </c>
      <c r="M17" s="10">
        <v>2.3822666666666663</v>
      </c>
      <c r="N17" s="147">
        <f t="shared" si="5"/>
        <v>2.3822666666666663</v>
      </c>
      <c r="O17" s="147">
        <f t="shared" si="0"/>
        <v>102.62034634833331</v>
      </c>
      <c r="P17" s="11">
        <f t="shared" si="6"/>
        <v>0.17258719533860295</v>
      </c>
    </row>
    <row r="18" spans="1:16">
      <c r="A18" s="9">
        <f t="shared" si="1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2"/>
        <v>720.56000000000006</v>
      </c>
      <c r="G18" s="8">
        <v>223</v>
      </c>
      <c r="H18" s="8">
        <v>172</v>
      </c>
      <c r="I18" s="18">
        <v>5.7333333333333333E-2</v>
      </c>
      <c r="J18" s="18">
        <f t="shared" si="3"/>
        <v>115.64190666666667</v>
      </c>
      <c r="K18" s="10">
        <f t="shared" si="4"/>
        <v>42.521529081333341</v>
      </c>
      <c r="L18" s="10">
        <v>44.671266666666668</v>
      </c>
      <c r="M18" s="10">
        <v>4.8205866666666664</v>
      </c>
      <c r="N18" s="147">
        <f t="shared" si="5"/>
        <v>4.8205866666666664</v>
      </c>
      <c r="O18" s="147">
        <f t="shared" si="0"/>
        <v>207.65528908133334</v>
      </c>
      <c r="P18" s="11">
        <f t="shared" si="6"/>
        <v>0.28818597907368343</v>
      </c>
    </row>
    <row r="19" spans="1:16">
      <c r="A19" s="9">
        <f t="shared" si="1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2"/>
        <v>714.65</v>
      </c>
      <c r="G19" s="8">
        <v>160</v>
      </c>
      <c r="H19" s="8">
        <v>160</v>
      </c>
      <c r="I19" s="18">
        <v>5.3333333333333337E-2</v>
      </c>
      <c r="J19" s="18">
        <f t="shared" si="3"/>
        <v>107.57386666666667</v>
      </c>
      <c r="K19" s="10">
        <f t="shared" si="4"/>
        <v>39.55491077333334</v>
      </c>
      <c r="L19" s="10">
        <v>41.55466666666667</v>
      </c>
      <c r="M19" s="10">
        <v>4.4842666666666666</v>
      </c>
      <c r="N19" s="147">
        <f t="shared" si="5"/>
        <v>4.4842666666666666</v>
      </c>
      <c r="O19" s="147">
        <f t="shared" si="0"/>
        <v>193.16771077333334</v>
      </c>
      <c r="P19" s="11">
        <f t="shared" si="6"/>
        <v>0.27029694364140955</v>
      </c>
    </row>
    <row r="20" spans="1:16">
      <c r="A20" s="9">
        <f t="shared" si="1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2"/>
        <v>589.14</v>
      </c>
      <c r="G20" s="8">
        <v>110</v>
      </c>
      <c r="H20" s="8">
        <v>110</v>
      </c>
      <c r="I20" s="18">
        <v>3.6666666666666667E-2</v>
      </c>
      <c r="J20" s="18">
        <f t="shared" si="3"/>
        <v>73.957033333333328</v>
      </c>
      <c r="K20" s="10">
        <f t="shared" si="4"/>
        <v>27.194001156666666</v>
      </c>
      <c r="L20" s="10">
        <v>28.568833333333334</v>
      </c>
      <c r="M20" s="10">
        <v>3.0829333333333331</v>
      </c>
      <c r="N20" s="147">
        <f t="shared" si="5"/>
        <v>3.0829333333333331</v>
      </c>
      <c r="O20" s="147">
        <f t="shared" si="0"/>
        <v>132.80280115666667</v>
      </c>
      <c r="P20" s="11">
        <f t="shared" si="6"/>
        <v>0.22541806897624789</v>
      </c>
    </row>
    <row r="21" spans="1:16">
      <c r="A21" s="9">
        <f t="shared" si="1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2"/>
        <v>1124.6099999999999</v>
      </c>
      <c r="G21" s="8">
        <v>208</v>
      </c>
      <c r="H21" s="8">
        <v>208</v>
      </c>
      <c r="I21" s="18">
        <v>6.933333333333333E-2</v>
      </c>
      <c r="J21" s="18">
        <f t="shared" si="3"/>
        <v>139.84602666666666</v>
      </c>
      <c r="K21" s="10">
        <f t="shared" si="4"/>
        <v>51.421384005333337</v>
      </c>
      <c r="L21" s="10">
        <v>54.021066666666663</v>
      </c>
      <c r="M21" s="10">
        <v>5.8295466666666664</v>
      </c>
      <c r="N21" s="147">
        <f t="shared" si="5"/>
        <v>5.8295466666666664</v>
      </c>
      <c r="O21" s="147">
        <f t="shared" si="0"/>
        <v>251.1180240053333</v>
      </c>
      <c r="P21" s="11">
        <f t="shared" si="6"/>
        <v>0.22329342972704611</v>
      </c>
    </row>
    <row r="22" spans="1:16">
      <c r="A22" s="9">
        <f t="shared" si="1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2"/>
        <v>1240</v>
      </c>
      <c r="G22" s="8">
        <v>147.9</v>
      </c>
      <c r="H22" s="8">
        <v>120</v>
      </c>
      <c r="I22" s="18">
        <v>0.04</v>
      </c>
      <c r="J22" s="18">
        <f t="shared" si="3"/>
        <v>80.680400000000006</v>
      </c>
      <c r="K22" s="10">
        <f t="shared" si="4"/>
        <v>29.666183080000003</v>
      </c>
      <c r="L22" s="10">
        <v>31.166</v>
      </c>
      <c r="M22" s="10">
        <v>3.3632</v>
      </c>
      <c r="N22" s="147">
        <f t="shared" si="5"/>
        <v>3.3632</v>
      </c>
      <c r="O22" s="147">
        <f t="shared" si="0"/>
        <v>144.87578308000002</v>
      </c>
      <c r="P22" s="11">
        <f t="shared" si="6"/>
        <v>0.11683530893548388</v>
      </c>
    </row>
    <row r="23" spans="1:16">
      <c r="A23" s="9">
        <f t="shared" si="1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2"/>
        <v>762.66000000000008</v>
      </c>
      <c r="G23" s="8">
        <v>130</v>
      </c>
      <c r="H23" s="8">
        <v>130</v>
      </c>
      <c r="I23" s="18">
        <v>4.3333333333333335E-2</v>
      </c>
      <c r="J23" s="18">
        <f t="shared" si="3"/>
        <v>87.403766666666669</v>
      </c>
      <c r="K23" s="10">
        <f t="shared" si="4"/>
        <v>32.138365003333334</v>
      </c>
      <c r="L23" s="10">
        <v>33.76316666666667</v>
      </c>
      <c r="M23" s="10">
        <v>3.6434666666666669</v>
      </c>
      <c r="N23" s="147">
        <f t="shared" si="5"/>
        <v>3.6434666666666669</v>
      </c>
      <c r="O23" s="147">
        <f t="shared" si="0"/>
        <v>156.94876500333334</v>
      </c>
      <c r="P23" s="11">
        <f t="shared" si="6"/>
        <v>0.20579126347695345</v>
      </c>
    </row>
    <row r="24" spans="1:16">
      <c r="A24" s="9">
        <f t="shared" si="1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2"/>
        <v>566</v>
      </c>
      <c r="G24" s="8">
        <v>156</v>
      </c>
      <c r="H24" s="8">
        <v>130</v>
      </c>
      <c r="I24" s="18">
        <v>4.3333333333333335E-2</v>
      </c>
      <c r="J24" s="18">
        <f t="shared" si="3"/>
        <v>87.403766666666669</v>
      </c>
      <c r="K24" s="10">
        <f t="shared" si="4"/>
        <v>32.138365003333334</v>
      </c>
      <c r="L24" s="10">
        <v>33.76316666666667</v>
      </c>
      <c r="M24" s="10">
        <v>3.6434666666666669</v>
      </c>
      <c r="N24" s="147">
        <f t="shared" si="5"/>
        <v>3.6434666666666669</v>
      </c>
      <c r="O24" s="147">
        <f t="shared" si="0"/>
        <v>156.94876500333334</v>
      </c>
      <c r="P24" s="11">
        <f t="shared" si="6"/>
        <v>0.27729463781507657</v>
      </c>
    </row>
    <row r="25" spans="1:16">
      <c r="A25" s="9">
        <f t="shared" si="1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2"/>
        <v>678.79</v>
      </c>
      <c r="G25" s="8">
        <v>90</v>
      </c>
      <c r="H25" s="8">
        <v>80</v>
      </c>
      <c r="I25" s="18">
        <v>2.6666666666666668E-2</v>
      </c>
      <c r="J25" s="18">
        <f t="shared" si="3"/>
        <v>53.786933333333337</v>
      </c>
      <c r="K25" s="10">
        <f t="shared" si="4"/>
        <v>19.77745538666667</v>
      </c>
      <c r="L25" s="10">
        <v>20.777333333333335</v>
      </c>
      <c r="M25" s="10">
        <v>2.2421333333333333</v>
      </c>
      <c r="N25" s="147">
        <f t="shared" si="5"/>
        <v>2.2421333333333333</v>
      </c>
      <c r="O25" s="147">
        <f t="shared" si="0"/>
        <v>96.58385538666667</v>
      </c>
      <c r="P25" s="11">
        <f t="shared" si="6"/>
        <v>0.14228827087415352</v>
      </c>
    </row>
    <row r="26" spans="1:16">
      <c r="A26" s="9">
        <f t="shared" si="1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2"/>
        <v>941.65</v>
      </c>
      <c r="G26" s="8">
        <v>181</v>
      </c>
      <c r="H26" s="8">
        <v>85</v>
      </c>
      <c r="I26" s="18">
        <v>2.8333333333333332E-2</v>
      </c>
      <c r="J26" s="18">
        <f t="shared" si="3"/>
        <v>57.148616666666662</v>
      </c>
      <c r="K26" s="10">
        <f t="shared" si="4"/>
        <v>21.013546348333332</v>
      </c>
      <c r="L26" s="10">
        <v>22.075916666666664</v>
      </c>
      <c r="M26" s="10">
        <v>2.3822666666666663</v>
      </c>
      <c r="N26" s="147">
        <f t="shared" si="5"/>
        <v>2.3822666666666663</v>
      </c>
      <c r="O26" s="147">
        <f t="shared" si="0"/>
        <v>102.62034634833331</v>
      </c>
      <c r="P26" s="11">
        <f t="shared" si="6"/>
        <v>0.10897928779093434</v>
      </c>
    </row>
    <row r="27" spans="1:16">
      <c r="A27" s="9">
        <f t="shared" si="1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2"/>
        <v>1038.9000000000001</v>
      </c>
      <c r="G27" s="8">
        <v>255</v>
      </c>
      <c r="H27" s="8">
        <v>255</v>
      </c>
      <c r="I27" s="18">
        <v>8.5000000000000006E-2</v>
      </c>
      <c r="J27" s="18">
        <f t="shared" si="3"/>
        <v>171.44585000000001</v>
      </c>
      <c r="K27" s="10">
        <f t="shared" si="4"/>
        <v>63.040639045000006</v>
      </c>
      <c r="L27" s="10">
        <v>66.22775</v>
      </c>
      <c r="M27" s="10">
        <v>7.1468000000000007</v>
      </c>
      <c r="N27" s="147">
        <f t="shared" si="5"/>
        <v>7.1468000000000007</v>
      </c>
      <c r="O27" s="147">
        <f t="shared" si="0"/>
        <v>307.86103904499998</v>
      </c>
      <c r="P27" s="11">
        <f t="shared" si="6"/>
        <v>0.29633365968331887</v>
      </c>
    </row>
    <row r="28" spans="1:16">
      <c r="A28" s="9">
        <f t="shared" si="1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2"/>
        <v>282.89999999999998</v>
      </c>
      <c r="G28" s="8">
        <v>106</v>
      </c>
      <c r="H28" s="8">
        <v>106</v>
      </c>
      <c r="I28" s="18">
        <v>3.5333333333333335E-2</v>
      </c>
      <c r="J28" s="18">
        <f t="shared" si="3"/>
        <v>71.267686666666663</v>
      </c>
      <c r="K28" s="10">
        <f t="shared" si="4"/>
        <v>26.205128387333335</v>
      </c>
      <c r="L28" s="10">
        <v>27.529966666666667</v>
      </c>
      <c r="M28" s="10">
        <v>2.9708266666666665</v>
      </c>
      <c r="N28" s="147">
        <f t="shared" si="5"/>
        <v>2.9708266666666665</v>
      </c>
      <c r="O28" s="147">
        <f t="shared" si="0"/>
        <v>127.97360838733333</v>
      </c>
      <c r="P28" s="11">
        <f t="shared" si="6"/>
        <v>0.45236340893366328</v>
      </c>
    </row>
    <row r="29" spans="1:16">
      <c r="A29" s="9">
        <f t="shared" si="1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2"/>
        <v>114.7</v>
      </c>
      <c r="G29" s="8">
        <v>21.8</v>
      </c>
      <c r="H29" s="8">
        <v>21.8</v>
      </c>
      <c r="I29" s="18">
        <v>7.2666666666666669E-3</v>
      </c>
      <c r="J29" s="18">
        <f t="shared" si="3"/>
        <v>14.656939333333334</v>
      </c>
      <c r="K29" s="10">
        <f t="shared" si="4"/>
        <v>5.3893565928666671</v>
      </c>
      <c r="L29" s="10">
        <v>5.6618233333333334</v>
      </c>
      <c r="M29" s="10">
        <v>0.61098133333333338</v>
      </c>
      <c r="N29" s="147">
        <f t="shared" si="5"/>
        <v>0.61098133333333338</v>
      </c>
      <c r="O29" s="147">
        <f t="shared" si="0"/>
        <v>26.319100592866672</v>
      </c>
      <c r="P29" s="11">
        <f t="shared" si="6"/>
        <v>0.22946033646788727</v>
      </c>
    </row>
    <row r="30" spans="1:16">
      <c r="A30" s="9">
        <f t="shared" si="1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2"/>
        <v>201.3</v>
      </c>
      <c r="G30" s="8">
        <v>70</v>
      </c>
      <c r="H30" s="8">
        <v>70</v>
      </c>
      <c r="I30" s="18">
        <v>2.3333333333333334E-2</v>
      </c>
      <c r="J30" s="18">
        <f t="shared" si="3"/>
        <v>47.063566666666667</v>
      </c>
      <c r="K30" s="10">
        <f t="shared" si="4"/>
        <v>17.305273463333336</v>
      </c>
      <c r="L30" s="10">
        <v>18.180166666666668</v>
      </c>
      <c r="M30" s="10">
        <v>1.9618666666666666</v>
      </c>
      <c r="N30" s="147">
        <f t="shared" si="5"/>
        <v>1.9618666666666666</v>
      </c>
      <c r="O30" s="147">
        <f t="shared" si="0"/>
        <v>84.510873463333326</v>
      </c>
      <c r="P30" s="11">
        <f t="shared" si="6"/>
        <v>0.41982550155654902</v>
      </c>
    </row>
    <row r="31" spans="1:16">
      <c r="A31" s="9">
        <f t="shared" si="1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2"/>
        <v>148.1</v>
      </c>
      <c r="G31" s="8">
        <v>93</v>
      </c>
      <c r="H31" s="8">
        <v>75</v>
      </c>
      <c r="I31" s="18">
        <v>2.5000000000000001E-2</v>
      </c>
      <c r="J31" s="18">
        <f t="shared" si="3"/>
        <v>50.425250000000005</v>
      </c>
      <c r="K31" s="10">
        <f t="shared" si="4"/>
        <v>18.541364425000005</v>
      </c>
      <c r="L31" s="10">
        <v>19.478750000000002</v>
      </c>
      <c r="M31" s="10">
        <v>2.1019999999999999</v>
      </c>
      <c r="N31" s="147">
        <f t="shared" si="5"/>
        <v>2.1019999999999999</v>
      </c>
      <c r="O31" s="147">
        <f t="shared" si="0"/>
        <v>90.547364425000026</v>
      </c>
      <c r="P31" s="11">
        <f t="shared" si="6"/>
        <v>0.61139341272788672</v>
      </c>
    </row>
    <row r="32" spans="1:16">
      <c r="A32" s="9">
        <f t="shared" si="1"/>
        <v>27</v>
      </c>
      <c r="B32" s="106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2"/>
        <v>337.2</v>
      </c>
      <c r="G32" s="8">
        <v>172</v>
      </c>
      <c r="H32" s="8">
        <v>0</v>
      </c>
      <c r="I32" s="18">
        <v>0</v>
      </c>
      <c r="J32" s="18">
        <f t="shared" si="3"/>
        <v>0</v>
      </c>
      <c r="K32" s="10">
        <f t="shared" si="4"/>
        <v>0</v>
      </c>
      <c r="L32" s="10">
        <v>0</v>
      </c>
      <c r="M32" s="10">
        <v>0</v>
      </c>
      <c r="N32" s="147">
        <f t="shared" si="5"/>
        <v>0</v>
      </c>
      <c r="O32" s="147">
        <f t="shared" si="0"/>
        <v>0</v>
      </c>
      <c r="P32" s="11">
        <f t="shared" si="6"/>
        <v>0</v>
      </c>
    </row>
    <row r="33" spans="1:16">
      <c r="A33" s="9">
        <f t="shared" si="1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2"/>
        <v>284.3</v>
      </c>
      <c r="G33" s="8">
        <v>95</v>
      </c>
      <c r="H33" s="8">
        <v>95</v>
      </c>
      <c r="I33" s="18">
        <v>3.1666666666666669E-2</v>
      </c>
      <c r="J33" s="18">
        <f t="shared" si="3"/>
        <v>63.87198333333334</v>
      </c>
      <c r="K33" s="10">
        <f t="shared" si="4"/>
        <v>23.48572827166667</v>
      </c>
      <c r="L33" s="10">
        <v>24.673083333333334</v>
      </c>
      <c r="M33" s="10">
        <v>2.6625333333333336</v>
      </c>
      <c r="N33" s="147">
        <f t="shared" si="5"/>
        <v>2.6625333333333336</v>
      </c>
      <c r="O33" s="147">
        <f t="shared" si="0"/>
        <v>114.69332827166667</v>
      </c>
      <c r="P33" s="11">
        <f t="shared" si="6"/>
        <v>0.40342359574979481</v>
      </c>
    </row>
    <row r="34" spans="1:16">
      <c r="A34" s="9">
        <f t="shared" si="1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2"/>
        <v>213.73</v>
      </c>
      <c r="G34" s="8">
        <v>80</v>
      </c>
      <c r="H34" s="8">
        <v>80</v>
      </c>
      <c r="I34" s="18">
        <v>2.6666666666666668E-2</v>
      </c>
      <c r="J34" s="18">
        <f t="shared" si="3"/>
        <v>53.786933333333337</v>
      </c>
      <c r="K34" s="10">
        <f t="shared" si="4"/>
        <v>19.77745538666667</v>
      </c>
      <c r="L34" s="10">
        <v>20.777333333333335</v>
      </c>
      <c r="M34" s="10">
        <v>2.2421333333333333</v>
      </c>
      <c r="N34" s="147">
        <f t="shared" si="5"/>
        <v>2.2421333333333333</v>
      </c>
      <c r="O34" s="147">
        <f t="shared" si="0"/>
        <v>96.58385538666667</v>
      </c>
      <c r="P34" s="11">
        <f t="shared" si="6"/>
        <v>0.45189657692727586</v>
      </c>
    </row>
    <row r="35" spans="1:16">
      <c r="A35" s="9">
        <f t="shared" si="1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2"/>
        <v>164.22</v>
      </c>
      <c r="G35" s="8">
        <v>102</v>
      </c>
      <c r="H35" s="8">
        <v>75</v>
      </c>
      <c r="I35" s="18">
        <v>2.5000000000000001E-2</v>
      </c>
      <c r="J35" s="18">
        <f t="shared" si="3"/>
        <v>50.425250000000005</v>
      </c>
      <c r="K35" s="10">
        <f t="shared" si="4"/>
        <v>18.541364425000005</v>
      </c>
      <c r="L35" s="10">
        <v>19.478750000000002</v>
      </c>
      <c r="M35" s="10">
        <v>2.1019999999999999</v>
      </c>
      <c r="N35" s="147">
        <f t="shared" si="5"/>
        <v>2.1019999999999999</v>
      </c>
      <c r="O35" s="147">
        <f t="shared" si="0"/>
        <v>90.547364425000026</v>
      </c>
      <c r="P35" s="11">
        <f t="shared" si="6"/>
        <v>0.55137842178175633</v>
      </c>
    </row>
    <row r="36" spans="1:16">
      <c r="A36" s="9">
        <f t="shared" si="1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2"/>
        <v>251.7</v>
      </c>
      <c r="G36" s="8">
        <v>96.8</v>
      </c>
      <c r="H36" s="8">
        <v>96.8</v>
      </c>
      <c r="I36" s="18">
        <v>3.2266666666666666E-2</v>
      </c>
      <c r="J36" s="18">
        <f t="shared" si="3"/>
        <v>65.082189333333332</v>
      </c>
      <c r="K36" s="10">
        <f t="shared" si="4"/>
        <v>23.930721017866667</v>
      </c>
      <c r="L36" s="10">
        <v>25.140573333333332</v>
      </c>
      <c r="M36" s="10">
        <v>2.712981333333333</v>
      </c>
      <c r="N36" s="147">
        <f t="shared" si="5"/>
        <v>2.712981333333333</v>
      </c>
      <c r="O36" s="147">
        <f t="shared" si="0"/>
        <v>116.86646501786666</v>
      </c>
      <c r="P36" s="11">
        <f t="shared" si="6"/>
        <v>0.46430856185088065</v>
      </c>
    </row>
    <row r="37" spans="1:16">
      <c r="A37" s="9">
        <f t="shared" si="1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2"/>
        <v>132.6</v>
      </c>
      <c r="G37" s="8">
        <v>83</v>
      </c>
      <c r="H37" s="8">
        <v>83</v>
      </c>
      <c r="I37" s="18">
        <v>2.7666666666666666E-2</v>
      </c>
      <c r="J37" s="18">
        <f t="shared" si="3"/>
        <v>55.803943333333329</v>
      </c>
      <c r="K37" s="10">
        <f t="shared" si="4"/>
        <v>20.519109963666665</v>
      </c>
      <c r="L37" s="10">
        <v>21.556483333333333</v>
      </c>
      <c r="M37" s="10">
        <v>2.326213333333333</v>
      </c>
      <c r="N37" s="147">
        <f t="shared" si="5"/>
        <v>2.326213333333333</v>
      </c>
      <c r="O37" s="147">
        <f t="shared" si="0"/>
        <v>100.20574996366666</v>
      </c>
      <c r="P37" s="11">
        <f t="shared" si="6"/>
        <v>0.75569947182252384</v>
      </c>
    </row>
    <row r="38" spans="1:16">
      <c r="A38" s="9">
        <f t="shared" si="1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2"/>
        <v>89.3</v>
      </c>
      <c r="G38" s="8">
        <v>50</v>
      </c>
      <c r="H38" s="8">
        <v>50</v>
      </c>
      <c r="I38" s="18">
        <v>1.6666666666666666E-2</v>
      </c>
      <c r="J38" s="18">
        <f t="shared" si="3"/>
        <v>33.616833333333332</v>
      </c>
      <c r="K38" s="10">
        <f t="shared" si="4"/>
        <v>12.360909616666667</v>
      </c>
      <c r="L38" s="10">
        <v>12.985833333333332</v>
      </c>
      <c r="M38" s="10">
        <v>1.4013333333333333</v>
      </c>
      <c r="N38" s="147">
        <f t="shared" si="5"/>
        <v>1.4013333333333333</v>
      </c>
      <c r="O38" s="147">
        <f t="shared" si="0"/>
        <v>60.364909616666665</v>
      </c>
      <c r="P38" s="11">
        <f t="shared" si="6"/>
        <v>0.67597883109369172</v>
      </c>
    </row>
    <row r="39" spans="1:16">
      <c r="A39" s="9">
        <f t="shared" si="1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2"/>
        <v>123.45</v>
      </c>
      <c r="G39" s="8">
        <v>21</v>
      </c>
      <c r="H39" s="8">
        <v>21</v>
      </c>
      <c r="I39" s="18">
        <v>7.0000000000000001E-3</v>
      </c>
      <c r="J39" s="18">
        <f t="shared" si="3"/>
        <v>14.119070000000001</v>
      </c>
      <c r="K39" s="10">
        <f t="shared" si="4"/>
        <v>5.1915820390000009</v>
      </c>
      <c r="L39" s="10">
        <v>5.4540499999999996</v>
      </c>
      <c r="M39" s="10">
        <v>0.58855999999999997</v>
      </c>
      <c r="N39" s="147">
        <f t="shared" si="5"/>
        <v>0.58855999999999997</v>
      </c>
      <c r="O39" s="147">
        <f t="shared" si="0"/>
        <v>25.353262039000001</v>
      </c>
      <c r="P39" s="11">
        <f t="shared" si="6"/>
        <v>0.20537271801539084</v>
      </c>
    </row>
    <row r="40" spans="1:16">
      <c r="A40" s="9">
        <f t="shared" si="1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2"/>
        <v>241.3</v>
      </c>
      <c r="G40" s="8">
        <v>75</v>
      </c>
      <c r="H40" s="8">
        <v>75</v>
      </c>
      <c r="I40" s="18">
        <v>2.5000000000000001E-2</v>
      </c>
      <c r="J40" s="18">
        <f t="shared" si="3"/>
        <v>50.425250000000005</v>
      </c>
      <c r="K40" s="10">
        <f t="shared" si="4"/>
        <v>18.541364425000005</v>
      </c>
      <c r="L40" s="10">
        <v>19.478750000000002</v>
      </c>
      <c r="M40" s="10">
        <v>2.1019999999999999</v>
      </c>
      <c r="N40" s="147">
        <f t="shared" si="5"/>
        <v>2.1019999999999999</v>
      </c>
      <c r="O40" s="147">
        <f t="shared" si="0"/>
        <v>90.547364425000026</v>
      </c>
      <c r="P40" s="11">
        <f t="shared" si="6"/>
        <v>0.3752480912764195</v>
      </c>
    </row>
    <row r="41" spans="1:16" ht="18.75">
      <c r="A41" s="9">
        <f t="shared" si="1"/>
        <v>36</v>
      </c>
      <c r="B41" s="106" t="s">
        <v>354</v>
      </c>
      <c r="C41" s="8">
        <f>димвенканали!C41</f>
        <v>176.4</v>
      </c>
      <c r="D41" s="8">
        <f>димвенканали!D41</f>
        <v>0</v>
      </c>
      <c r="E41" s="8">
        <f>димвенканали!E41</f>
        <v>0</v>
      </c>
      <c r="F41" s="8">
        <f t="shared" si="2"/>
        <v>176.4</v>
      </c>
      <c r="G41" s="24">
        <v>50</v>
      </c>
      <c r="H41" s="24">
        <v>0</v>
      </c>
      <c r="I41" s="18">
        <v>0</v>
      </c>
      <c r="J41" s="18">
        <f t="shared" si="3"/>
        <v>0</v>
      </c>
      <c r="K41" s="10">
        <f t="shared" si="4"/>
        <v>0</v>
      </c>
      <c r="L41" s="10">
        <v>0</v>
      </c>
      <c r="M41" s="10">
        <v>0</v>
      </c>
      <c r="N41" s="147">
        <f t="shared" si="5"/>
        <v>0</v>
      </c>
      <c r="O41" s="147">
        <f t="shared" si="0"/>
        <v>0</v>
      </c>
      <c r="P41" s="11">
        <f t="shared" si="6"/>
        <v>0</v>
      </c>
    </row>
    <row r="42" spans="1:16">
      <c r="A42" s="9">
        <f t="shared" si="1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2"/>
        <v>127</v>
      </c>
      <c r="G42" s="8">
        <v>45</v>
      </c>
      <c r="H42" s="8">
        <v>45</v>
      </c>
      <c r="I42" s="18">
        <v>1.4999999999999999E-2</v>
      </c>
      <c r="J42" s="18">
        <f t="shared" si="3"/>
        <v>30.25515</v>
      </c>
      <c r="K42" s="10">
        <f t="shared" si="4"/>
        <v>11.124818655</v>
      </c>
      <c r="L42" s="10">
        <v>11.687249999999999</v>
      </c>
      <c r="M42" s="10">
        <v>1.2611999999999999</v>
      </c>
      <c r="N42" s="147">
        <f t="shared" si="5"/>
        <v>1.2611999999999999</v>
      </c>
      <c r="O42" s="147">
        <f t="shared" si="0"/>
        <v>54.328418655</v>
      </c>
      <c r="P42" s="11">
        <f t="shared" si="6"/>
        <v>0.42778282405511814</v>
      </c>
    </row>
    <row r="43" spans="1:16">
      <c r="A43" s="9">
        <f t="shared" si="1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2"/>
        <v>153.9</v>
      </c>
      <c r="G43" s="8">
        <v>70</v>
      </c>
      <c r="H43" s="8">
        <v>45</v>
      </c>
      <c r="I43" s="18">
        <v>1.4999999999999999E-2</v>
      </c>
      <c r="J43" s="18">
        <f t="shared" si="3"/>
        <v>30.25515</v>
      </c>
      <c r="K43" s="10">
        <f t="shared" si="4"/>
        <v>11.124818655</v>
      </c>
      <c r="L43" s="10">
        <v>11.687249999999999</v>
      </c>
      <c r="M43" s="10">
        <v>1.2611999999999999</v>
      </c>
      <c r="N43" s="147">
        <f t="shared" si="5"/>
        <v>1.2611999999999999</v>
      </c>
      <c r="O43" s="147">
        <f t="shared" si="0"/>
        <v>54.328418655</v>
      </c>
      <c r="P43" s="11">
        <f t="shared" si="6"/>
        <v>0.35301116734892785</v>
      </c>
    </row>
    <row r="44" spans="1:16">
      <c r="A44" s="9">
        <f t="shared" si="1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2"/>
        <v>272.96999999999997</v>
      </c>
      <c r="G44" s="85">
        <v>24.7</v>
      </c>
      <c r="H44" s="85">
        <v>24.7</v>
      </c>
      <c r="I44" s="18">
        <v>8.2333333333333338E-3</v>
      </c>
      <c r="J44" s="18">
        <f t="shared" si="3"/>
        <v>16.606715666666666</v>
      </c>
      <c r="K44" s="10">
        <f t="shared" si="4"/>
        <v>6.1062893506333333</v>
      </c>
      <c r="L44" s="10">
        <v>6.4150016666666669</v>
      </c>
      <c r="M44" s="10">
        <v>0.69225866666666669</v>
      </c>
      <c r="N44" s="147">
        <f t="shared" si="5"/>
        <v>0.69225866666666669</v>
      </c>
      <c r="O44" s="147">
        <f t="shared" si="0"/>
        <v>29.820265350633335</v>
      </c>
      <c r="P44" s="11">
        <f t="shared" si="6"/>
        <v>0.10924374601836589</v>
      </c>
    </row>
    <row r="45" spans="1:16">
      <c r="A45" s="9">
        <f t="shared" si="1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2"/>
        <v>73.599999999999994</v>
      </c>
      <c r="G45" s="85">
        <v>45</v>
      </c>
      <c r="H45" s="85">
        <v>45</v>
      </c>
      <c r="I45" s="18">
        <v>1.4999999999999999E-2</v>
      </c>
      <c r="J45" s="18">
        <f t="shared" si="3"/>
        <v>30.25515</v>
      </c>
      <c r="K45" s="10">
        <f t="shared" si="4"/>
        <v>11.124818655</v>
      </c>
      <c r="L45" s="10">
        <v>11.687249999999999</v>
      </c>
      <c r="M45" s="10">
        <v>1.2611999999999999</v>
      </c>
      <c r="N45" s="147">
        <f t="shared" si="5"/>
        <v>1.2611999999999999</v>
      </c>
      <c r="O45" s="147">
        <f t="shared" si="0"/>
        <v>54.328418655</v>
      </c>
      <c r="P45" s="11">
        <f t="shared" si="6"/>
        <v>0.73815786216032619</v>
      </c>
    </row>
    <row r="46" spans="1:16">
      <c r="A46" s="9">
        <f t="shared" si="1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2"/>
        <v>226.2</v>
      </c>
      <c r="G46" s="8">
        <v>24</v>
      </c>
      <c r="H46" s="8">
        <v>24</v>
      </c>
      <c r="I46" s="18">
        <v>8.0000000000000002E-3</v>
      </c>
      <c r="J46" s="18">
        <f t="shared" si="3"/>
        <v>16.13608</v>
      </c>
      <c r="K46" s="10">
        <f t="shared" si="4"/>
        <v>5.9332366160000003</v>
      </c>
      <c r="L46" s="10">
        <v>6.2332000000000001</v>
      </c>
      <c r="M46" s="10">
        <v>0.67264000000000002</v>
      </c>
      <c r="N46" s="147">
        <f t="shared" si="5"/>
        <v>0.67264000000000002</v>
      </c>
      <c r="O46" s="147">
        <f t="shared" si="0"/>
        <v>28.975156616000003</v>
      </c>
      <c r="P46" s="11">
        <f t="shared" si="6"/>
        <v>0.12809529892130861</v>
      </c>
    </row>
    <row r="47" spans="1:16">
      <c r="A47" s="9">
        <f t="shared" si="1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2"/>
        <v>262.41000000000003</v>
      </c>
      <c r="G47" s="8">
        <v>46.4</v>
      </c>
      <c r="H47" s="8">
        <v>46.4</v>
      </c>
      <c r="I47" s="18">
        <v>1.5466666666666667E-2</v>
      </c>
      <c r="J47" s="18">
        <f t="shared" si="3"/>
        <v>31.196421333333333</v>
      </c>
      <c r="K47" s="10">
        <f t="shared" si="4"/>
        <v>11.470924124266668</v>
      </c>
      <c r="L47" s="10">
        <v>12.050853333333333</v>
      </c>
      <c r="M47" s="10">
        <v>1.3004373333333332</v>
      </c>
      <c r="N47" s="147">
        <f t="shared" si="5"/>
        <v>1.3004373333333332</v>
      </c>
      <c r="O47" s="147">
        <f t="shared" si="0"/>
        <v>56.018636124266664</v>
      </c>
      <c r="P47" s="11">
        <f t="shared" si="6"/>
        <v>0.21347752038514789</v>
      </c>
    </row>
    <row r="48" spans="1:16">
      <c r="A48" s="9">
        <f t="shared" si="1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2"/>
        <v>267.33999999999997</v>
      </c>
      <c r="G48" s="8">
        <v>40.1</v>
      </c>
      <c r="H48" s="8">
        <v>40.1</v>
      </c>
      <c r="I48" s="18">
        <v>1.3366666666666667E-2</v>
      </c>
      <c r="J48" s="18">
        <f t="shared" si="3"/>
        <v>26.960700333333335</v>
      </c>
      <c r="K48" s="10">
        <f t="shared" si="4"/>
        <v>9.9134495125666682</v>
      </c>
      <c r="L48" s="10">
        <v>10.414638333333334</v>
      </c>
      <c r="M48" s="10">
        <v>1.1238693333333334</v>
      </c>
      <c r="N48" s="147">
        <f t="shared" si="5"/>
        <v>1.1238693333333334</v>
      </c>
      <c r="O48" s="147">
        <f t="shared" si="0"/>
        <v>48.412657512566675</v>
      </c>
      <c r="P48" s="11">
        <f t="shared" si="6"/>
        <v>0.18109021288459146</v>
      </c>
    </row>
    <row r="49" spans="1:16">
      <c r="A49" s="9">
        <f t="shared" si="1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2"/>
        <v>306.2</v>
      </c>
      <c r="G49" s="8">
        <v>82.4</v>
      </c>
      <c r="H49" s="8">
        <v>82.4</v>
      </c>
      <c r="I49" s="18">
        <v>2.7466666666666667E-2</v>
      </c>
      <c r="J49" s="18">
        <f t="shared" si="3"/>
        <v>55.400541333333337</v>
      </c>
      <c r="K49" s="10">
        <f t="shared" si="4"/>
        <v>20.37077904826667</v>
      </c>
      <c r="L49" s="10">
        <v>21.400653333333334</v>
      </c>
      <c r="M49" s="10">
        <v>2.3093973333333335</v>
      </c>
      <c r="N49" s="147">
        <f t="shared" si="5"/>
        <v>2.3093973333333335</v>
      </c>
      <c r="O49" s="147">
        <f t="shared" si="0"/>
        <v>99.481371048266681</v>
      </c>
      <c r="P49" s="11">
        <f t="shared" si="6"/>
        <v>0.32489017324711522</v>
      </c>
    </row>
    <row r="50" spans="1:16">
      <c r="A50" s="9">
        <f t="shared" si="1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2"/>
        <v>1193.93</v>
      </c>
      <c r="G50" s="8">
        <v>418.2</v>
      </c>
      <c r="H50" s="8">
        <v>242</v>
      </c>
      <c r="I50" s="18">
        <v>8.0666666666666664E-2</v>
      </c>
      <c r="J50" s="18">
        <f t="shared" si="3"/>
        <v>162.70547333333332</v>
      </c>
      <c r="K50" s="10">
        <f t="shared" si="4"/>
        <v>59.826802544666663</v>
      </c>
      <c r="L50" s="10">
        <v>62.851433333333333</v>
      </c>
      <c r="M50" s="10">
        <v>6.7824533333333328</v>
      </c>
      <c r="N50" s="147">
        <f t="shared" si="5"/>
        <v>6.7824533333333328</v>
      </c>
      <c r="O50" s="147">
        <f t="shared" si="0"/>
        <v>292.16616254466663</v>
      </c>
      <c r="P50" s="11">
        <f t="shared" si="6"/>
        <v>0.2447096249735467</v>
      </c>
    </row>
    <row r="51" spans="1:16">
      <c r="A51" s="9">
        <f t="shared" si="1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2"/>
        <v>124.9</v>
      </c>
      <c r="G51" s="8">
        <v>47</v>
      </c>
      <c r="H51" s="8">
        <v>47</v>
      </c>
      <c r="I51" s="18">
        <v>1.5666666666666666E-2</v>
      </c>
      <c r="J51" s="18">
        <f t="shared" si="3"/>
        <v>31.59982333333333</v>
      </c>
      <c r="K51" s="10">
        <f t="shared" si="4"/>
        <v>11.619255039666665</v>
      </c>
      <c r="L51" s="10">
        <v>12.206683333333332</v>
      </c>
      <c r="M51" s="10">
        <v>1.3172533333333332</v>
      </c>
      <c r="N51" s="147">
        <f t="shared" si="5"/>
        <v>1.3172533333333332</v>
      </c>
      <c r="O51" s="147">
        <f t="shared" si="0"/>
        <v>56.743015039666659</v>
      </c>
      <c r="P51" s="11">
        <f t="shared" si="6"/>
        <v>0.45430756637042957</v>
      </c>
    </row>
    <row r="52" spans="1:16">
      <c r="A52" s="9">
        <f t="shared" si="1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2"/>
        <v>199.53</v>
      </c>
      <c r="G52" s="8">
        <v>32.1</v>
      </c>
      <c r="H52" s="8">
        <v>32.1</v>
      </c>
      <c r="I52" s="18">
        <v>1.0700000000000001E-2</v>
      </c>
      <c r="J52" s="18">
        <f t="shared" si="3"/>
        <v>21.582007000000001</v>
      </c>
      <c r="K52" s="10">
        <f t="shared" si="4"/>
        <v>7.9357039739000008</v>
      </c>
      <c r="L52" s="10">
        <v>8.3369049999999998</v>
      </c>
      <c r="M52" s="10">
        <v>0.89965600000000012</v>
      </c>
      <c r="N52" s="147">
        <f t="shared" si="5"/>
        <v>0.89965600000000012</v>
      </c>
      <c r="O52" s="147">
        <f t="shared" si="0"/>
        <v>38.754271973900003</v>
      </c>
      <c r="P52" s="11">
        <f t="shared" si="6"/>
        <v>0.19422779518819228</v>
      </c>
    </row>
    <row r="53" spans="1:16">
      <c r="A53" s="9">
        <f t="shared" si="1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2"/>
        <v>123.8</v>
      </c>
      <c r="G53" s="8">
        <v>45.7</v>
      </c>
      <c r="H53" s="8">
        <v>45.7</v>
      </c>
      <c r="I53" s="18">
        <v>1.5233333333333335E-2</v>
      </c>
      <c r="J53" s="18">
        <f t="shared" si="3"/>
        <v>30.72578566666667</v>
      </c>
      <c r="K53" s="10">
        <f t="shared" si="4"/>
        <v>11.297871389633336</v>
      </c>
      <c r="L53" s="10">
        <v>11.869051666666667</v>
      </c>
      <c r="M53" s="10">
        <v>1.2808186666666668</v>
      </c>
      <c r="N53" s="147">
        <f t="shared" si="5"/>
        <v>1.2808186666666668</v>
      </c>
      <c r="O53" s="147">
        <f t="shared" si="0"/>
        <v>55.173527389633342</v>
      </c>
      <c r="P53" s="11">
        <f t="shared" si="6"/>
        <v>0.44566661865616597</v>
      </c>
    </row>
    <row r="54" spans="1:16">
      <c r="A54" s="9">
        <f t="shared" si="1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2"/>
        <v>693.48</v>
      </c>
      <c r="G54" s="8">
        <v>195</v>
      </c>
      <c r="H54" s="8">
        <v>195</v>
      </c>
      <c r="I54" s="18">
        <v>6.5000000000000002E-2</v>
      </c>
      <c r="J54" s="18">
        <f t="shared" si="3"/>
        <v>131.10565</v>
      </c>
      <c r="K54" s="10">
        <f t="shared" si="4"/>
        <v>48.207547505000001</v>
      </c>
      <c r="L54" s="10">
        <v>50.644750000000002</v>
      </c>
      <c r="M54" s="10">
        <v>5.4652000000000003</v>
      </c>
      <c r="N54" s="147">
        <f t="shared" si="5"/>
        <v>5.4652000000000003</v>
      </c>
      <c r="O54" s="147">
        <f t="shared" si="0"/>
        <v>235.423147505</v>
      </c>
      <c r="P54" s="11">
        <f t="shared" si="6"/>
        <v>0.33948080334688813</v>
      </c>
    </row>
    <row r="55" spans="1:16">
      <c r="A55" s="9">
        <f t="shared" si="1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2"/>
        <v>457.42</v>
      </c>
      <c r="G55" s="8">
        <v>159.19999999999999</v>
      </c>
      <c r="H55" s="8">
        <v>74</v>
      </c>
      <c r="I55" s="18">
        <v>2.4666666666666667E-2</v>
      </c>
      <c r="J55" s="18">
        <f t="shared" si="3"/>
        <v>49.752913333333332</v>
      </c>
      <c r="K55" s="10">
        <f t="shared" si="4"/>
        <v>18.294146232666666</v>
      </c>
      <c r="L55" s="10">
        <v>19.219033333333332</v>
      </c>
      <c r="M55" s="10">
        <v>2.0739733333333334</v>
      </c>
      <c r="N55" s="147">
        <f t="shared" si="5"/>
        <v>2.0739733333333334</v>
      </c>
      <c r="O55" s="147">
        <f t="shared" si="0"/>
        <v>89.340066232666658</v>
      </c>
      <c r="P55" s="11">
        <f t="shared" si="6"/>
        <v>0.19531298638596181</v>
      </c>
    </row>
    <row r="56" spans="1:16">
      <c r="A56" s="9">
        <f t="shared" si="1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2"/>
        <v>330.04</v>
      </c>
      <c r="G56" s="8">
        <v>42</v>
      </c>
      <c r="H56" s="8">
        <v>42</v>
      </c>
      <c r="I56" s="18">
        <v>1.4E-2</v>
      </c>
      <c r="J56" s="18">
        <f t="shared" si="3"/>
        <v>28.238140000000001</v>
      </c>
      <c r="K56" s="10">
        <f t="shared" si="4"/>
        <v>10.383164078000002</v>
      </c>
      <c r="L56" s="10">
        <v>10.908099999999999</v>
      </c>
      <c r="M56" s="10">
        <v>1.1771199999999999</v>
      </c>
      <c r="N56" s="147">
        <f t="shared" si="5"/>
        <v>1.1771199999999999</v>
      </c>
      <c r="O56" s="147">
        <f t="shared" si="0"/>
        <v>50.706524078000001</v>
      </c>
      <c r="P56" s="11">
        <f t="shared" si="6"/>
        <v>0.15363751084111016</v>
      </c>
    </row>
    <row r="57" spans="1:16">
      <c r="A57" s="9">
        <f t="shared" si="1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2"/>
        <v>254.9</v>
      </c>
      <c r="G57" s="8">
        <v>61</v>
      </c>
      <c r="H57" s="8">
        <v>61</v>
      </c>
      <c r="I57" s="18">
        <v>2.0333333333333332E-2</v>
      </c>
      <c r="J57" s="18">
        <f t="shared" si="3"/>
        <v>41.012536666666662</v>
      </c>
      <c r="K57" s="10">
        <f t="shared" si="4"/>
        <v>15.080309732333333</v>
      </c>
      <c r="L57" s="10">
        <v>15.842716666666664</v>
      </c>
      <c r="M57" s="10">
        <v>1.7096266666666664</v>
      </c>
      <c r="N57" s="147">
        <f t="shared" si="5"/>
        <v>1.7096266666666664</v>
      </c>
      <c r="O57" s="147">
        <f t="shared" si="0"/>
        <v>73.645189732333321</v>
      </c>
      <c r="P57" s="11">
        <f t="shared" si="6"/>
        <v>0.28891796678043674</v>
      </c>
    </row>
    <row r="58" spans="1:16">
      <c r="A58" s="9">
        <f t="shared" si="1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2"/>
        <v>217.6</v>
      </c>
      <c r="G58" s="8">
        <v>63.4</v>
      </c>
      <c r="H58" s="8">
        <v>63.4</v>
      </c>
      <c r="I58" s="18">
        <v>2.1133333333333334E-2</v>
      </c>
      <c r="J58" s="18">
        <f t="shared" si="3"/>
        <v>42.626144666666669</v>
      </c>
      <c r="K58" s="10">
        <f t="shared" si="4"/>
        <v>15.673633393933335</v>
      </c>
      <c r="L58" s="10">
        <v>16.466036666666668</v>
      </c>
      <c r="M58" s="10">
        <v>1.7768906666666666</v>
      </c>
      <c r="N58" s="147">
        <f t="shared" si="5"/>
        <v>1.7768906666666666</v>
      </c>
      <c r="O58" s="147">
        <f t="shared" si="0"/>
        <v>76.542705393933346</v>
      </c>
      <c r="P58" s="11">
        <f t="shared" si="6"/>
        <v>0.35175875640594367</v>
      </c>
    </row>
    <row r="59" spans="1:16">
      <c r="A59" s="9">
        <f t="shared" si="1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2"/>
        <v>405.5</v>
      </c>
      <c r="G59" s="8">
        <v>35</v>
      </c>
      <c r="H59" s="8">
        <v>11</v>
      </c>
      <c r="I59" s="18">
        <v>3.6666666666666666E-3</v>
      </c>
      <c r="J59" s="18">
        <f t="shared" si="3"/>
        <v>7.3957033333333335</v>
      </c>
      <c r="K59" s="10">
        <f t="shared" si="4"/>
        <v>2.7194001156666667</v>
      </c>
      <c r="L59" s="10">
        <v>2.8568833333333332</v>
      </c>
      <c r="M59" s="10">
        <v>0.30829333333333331</v>
      </c>
      <c r="N59" s="147">
        <f t="shared" si="5"/>
        <v>0.30829333333333331</v>
      </c>
      <c r="O59" s="147">
        <f t="shared" si="0"/>
        <v>13.280280115666665</v>
      </c>
      <c r="P59" s="11">
        <f t="shared" si="6"/>
        <v>3.2750382529387584E-2</v>
      </c>
    </row>
    <row r="60" spans="1:16">
      <c r="A60" s="9">
        <f t="shared" si="1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2"/>
        <v>341</v>
      </c>
      <c r="G60" s="8">
        <v>66</v>
      </c>
      <c r="H60" s="8">
        <v>33.6</v>
      </c>
      <c r="I60" s="18">
        <v>1.12E-2</v>
      </c>
      <c r="J60" s="18">
        <f t="shared" si="3"/>
        <v>22.590512</v>
      </c>
      <c r="K60" s="10">
        <f t="shared" si="4"/>
        <v>8.3065312624000001</v>
      </c>
      <c r="L60" s="10">
        <v>8.7264800000000005</v>
      </c>
      <c r="M60" s="10">
        <v>0.94169599999999998</v>
      </c>
      <c r="N60" s="147">
        <f t="shared" si="5"/>
        <v>0.94169599999999998</v>
      </c>
      <c r="O60" s="147">
        <f t="shared" si="0"/>
        <v>40.565219262399999</v>
      </c>
      <c r="P60" s="11">
        <f t="shared" si="6"/>
        <v>0.1189595872797654</v>
      </c>
    </row>
    <row r="61" spans="1:16">
      <c r="A61" s="9">
        <f t="shared" si="1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2"/>
        <v>485.09999999999997</v>
      </c>
      <c r="G61" s="8">
        <v>12.6</v>
      </c>
      <c r="H61" s="8">
        <v>12.6</v>
      </c>
      <c r="I61" s="18">
        <v>4.1999999999999997E-3</v>
      </c>
      <c r="J61" s="18">
        <f t="shared" si="3"/>
        <v>8.4714419999999997</v>
      </c>
      <c r="K61" s="10">
        <f t="shared" si="4"/>
        <v>3.1149492234</v>
      </c>
      <c r="L61" s="10">
        <v>3.2724299999999995</v>
      </c>
      <c r="M61" s="10">
        <v>0.35313599999999995</v>
      </c>
      <c r="N61" s="147">
        <f t="shared" si="5"/>
        <v>0.35313599999999995</v>
      </c>
      <c r="O61" s="147">
        <f t="shared" si="0"/>
        <v>15.211957223399999</v>
      </c>
      <c r="P61" s="11">
        <f t="shared" si="6"/>
        <v>3.1358394606060609E-2</v>
      </c>
    </row>
    <row r="62" spans="1:16">
      <c r="A62" s="9">
        <f t="shared" si="1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2"/>
        <v>467.06</v>
      </c>
      <c r="G62" s="8">
        <v>154</v>
      </c>
      <c r="H62" s="8">
        <v>75</v>
      </c>
      <c r="I62" s="18">
        <v>2.5000000000000001E-2</v>
      </c>
      <c r="J62" s="18">
        <f t="shared" si="3"/>
        <v>50.425250000000005</v>
      </c>
      <c r="K62" s="10">
        <f t="shared" si="4"/>
        <v>18.541364425000005</v>
      </c>
      <c r="L62" s="10">
        <v>19.478750000000002</v>
      </c>
      <c r="M62" s="10">
        <v>2.1019999999999999</v>
      </c>
      <c r="N62" s="147">
        <f t="shared" si="5"/>
        <v>2.1019999999999999</v>
      </c>
      <c r="O62" s="147">
        <f t="shared" si="0"/>
        <v>90.547364425000026</v>
      </c>
      <c r="P62" s="11">
        <f t="shared" si="6"/>
        <v>0.19386666472187733</v>
      </c>
    </row>
    <row r="63" spans="1:16">
      <c r="A63" s="9">
        <f t="shared" si="1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2"/>
        <v>209.8</v>
      </c>
      <c r="G63" s="8">
        <v>53</v>
      </c>
      <c r="H63" s="8">
        <v>53</v>
      </c>
      <c r="I63" s="18">
        <v>1.7666666666666667E-2</v>
      </c>
      <c r="J63" s="18">
        <f t="shared" si="3"/>
        <v>35.633843333333331</v>
      </c>
      <c r="K63" s="10">
        <f t="shared" si="4"/>
        <v>13.102564193666668</v>
      </c>
      <c r="L63" s="10">
        <v>13.764983333333333</v>
      </c>
      <c r="M63" s="10">
        <v>1.4854133333333333</v>
      </c>
      <c r="N63" s="147">
        <f t="shared" si="5"/>
        <v>1.4854133333333333</v>
      </c>
      <c r="O63" s="147">
        <f t="shared" si="0"/>
        <v>63.986804193666664</v>
      </c>
      <c r="P63" s="11">
        <f t="shared" si="6"/>
        <v>0.30498953381156657</v>
      </c>
    </row>
    <row r="64" spans="1:16">
      <c r="A64" s="9">
        <f t="shared" si="1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2"/>
        <v>457.9</v>
      </c>
      <c r="G64" s="8">
        <v>7.2</v>
      </c>
      <c r="H64" s="8">
        <v>7.2</v>
      </c>
      <c r="I64" s="18">
        <v>2.4000000000000002E-3</v>
      </c>
      <c r="J64" s="18">
        <f t="shared" si="3"/>
        <v>4.8408240000000005</v>
      </c>
      <c r="K64" s="10">
        <f t="shared" si="4"/>
        <v>1.7799709848000003</v>
      </c>
      <c r="L64" s="10">
        <v>1.8699600000000001</v>
      </c>
      <c r="M64" s="10">
        <v>0.20179200000000003</v>
      </c>
      <c r="N64" s="147">
        <f t="shared" si="5"/>
        <v>0.20179200000000003</v>
      </c>
      <c r="O64" s="147">
        <f t="shared" si="0"/>
        <v>8.6925469847999999</v>
      </c>
      <c r="P64" s="11">
        <f t="shared" si="6"/>
        <v>1.8983505098929897E-2</v>
      </c>
    </row>
    <row r="65" spans="1:16">
      <c r="A65" s="9">
        <f t="shared" si="1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2"/>
        <v>360.51</v>
      </c>
      <c r="G65" s="8">
        <v>163.68</v>
      </c>
      <c r="H65" s="8">
        <v>163.68</v>
      </c>
      <c r="I65" s="18">
        <v>5.4560000000000004E-2</v>
      </c>
      <c r="J65" s="18">
        <f t="shared" si="3"/>
        <v>110.04806560000002</v>
      </c>
      <c r="K65" s="10">
        <f t="shared" si="4"/>
        <v>40.464673721120008</v>
      </c>
      <c r="L65" s="10">
        <v>42.510424</v>
      </c>
      <c r="M65" s="10">
        <v>4.5874047999999998</v>
      </c>
      <c r="N65" s="147">
        <f t="shared" si="5"/>
        <v>4.5874047999999998</v>
      </c>
      <c r="O65" s="147">
        <f t="shared" si="0"/>
        <v>197.61056812112002</v>
      </c>
      <c r="P65" s="11">
        <f t="shared" si="6"/>
        <v>0.5481417106907438</v>
      </c>
    </row>
    <row r="66" spans="1:16">
      <c r="A66" s="9">
        <f t="shared" si="1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2"/>
        <v>584.1</v>
      </c>
      <c r="G66" s="8">
        <v>163.4</v>
      </c>
      <c r="H66" s="8">
        <v>105.6</v>
      </c>
      <c r="I66" s="18">
        <v>3.5199999999999995E-2</v>
      </c>
      <c r="J66" s="18">
        <f t="shared" si="3"/>
        <v>70.998751999999996</v>
      </c>
      <c r="K66" s="10">
        <f t="shared" si="4"/>
        <v>26.106241110399999</v>
      </c>
      <c r="L66" s="10">
        <v>27.426079999999995</v>
      </c>
      <c r="M66" s="10">
        <v>2.9596159999999996</v>
      </c>
      <c r="N66" s="147">
        <f t="shared" si="5"/>
        <v>2.9596159999999996</v>
      </c>
      <c r="O66" s="147">
        <f t="shared" si="0"/>
        <v>127.49068911039998</v>
      </c>
      <c r="P66" s="11">
        <f t="shared" si="6"/>
        <v>0.21826859974387944</v>
      </c>
    </row>
    <row r="67" spans="1:16">
      <c r="A67" s="9">
        <f t="shared" si="1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2"/>
        <v>306.8</v>
      </c>
      <c r="G67" s="8">
        <v>100.5</v>
      </c>
      <c r="H67" s="8">
        <v>100.5</v>
      </c>
      <c r="I67" s="18">
        <v>3.3500000000000002E-2</v>
      </c>
      <c r="J67" s="18">
        <f t="shared" si="3"/>
        <v>67.569834999999998</v>
      </c>
      <c r="K67" s="10">
        <f t="shared" si="4"/>
        <v>24.845428329500002</v>
      </c>
      <c r="L67" s="10">
        <v>26.101525000000002</v>
      </c>
      <c r="M67" s="10">
        <v>2.8166800000000003</v>
      </c>
      <c r="N67" s="147">
        <f t="shared" si="5"/>
        <v>2.8166800000000003</v>
      </c>
      <c r="O67" s="147">
        <f t="shared" si="0"/>
        <v>121.33346832950001</v>
      </c>
      <c r="P67" s="11">
        <f t="shared" si="6"/>
        <v>0.3954806660022816</v>
      </c>
    </row>
    <row r="68" spans="1:16">
      <c r="A68" s="9">
        <f t="shared" si="1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si="2"/>
        <v>315.39</v>
      </c>
      <c r="G68" s="8">
        <v>66.400000000000006</v>
      </c>
      <c r="H68" s="8">
        <v>66.400000000000006</v>
      </c>
      <c r="I68" s="18">
        <v>2.2133333333333335E-2</v>
      </c>
      <c r="J68" s="18">
        <f t="shared" si="3"/>
        <v>44.643154666666668</v>
      </c>
      <c r="K68" s="10">
        <f t="shared" ref="K68:K121" si="7">J68*0.3677</f>
        <v>16.415287970933335</v>
      </c>
      <c r="L68" s="10">
        <v>17.245186666666669</v>
      </c>
      <c r="M68" s="10">
        <v>1.8609706666666668</v>
      </c>
      <c r="N68" s="147">
        <f t="shared" si="5"/>
        <v>1.8609706666666668</v>
      </c>
      <c r="O68" s="147">
        <f t="shared" si="0"/>
        <v>80.164599970933352</v>
      </c>
      <c r="P68" s="11">
        <f t="shared" si="6"/>
        <v>0.25417609934028773</v>
      </c>
    </row>
    <row r="69" spans="1:16">
      <c r="A69" s="9">
        <f t="shared" si="1"/>
        <v>64</v>
      </c>
      <c r="B69" s="106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2"/>
        <v>418.84</v>
      </c>
      <c r="G69" s="8">
        <v>80</v>
      </c>
      <c r="H69" s="8">
        <v>0</v>
      </c>
      <c r="I69" s="18">
        <v>0</v>
      </c>
      <c r="J69" s="18">
        <f t="shared" si="3"/>
        <v>0</v>
      </c>
      <c r="K69" s="10">
        <f t="shared" si="7"/>
        <v>0</v>
      </c>
      <c r="L69" s="10">
        <v>0</v>
      </c>
      <c r="M69" s="10">
        <v>0</v>
      </c>
      <c r="N69" s="147">
        <f t="shared" si="5"/>
        <v>0</v>
      </c>
      <c r="O69" s="147">
        <f t="shared" si="0"/>
        <v>0</v>
      </c>
      <c r="P69" s="11">
        <f t="shared" si="6"/>
        <v>0</v>
      </c>
    </row>
    <row r="70" spans="1:16">
      <c r="A70" s="9">
        <f t="shared" si="1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2"/>
        <v>563.6</v>
      </c>
      <c r="G70" s="8">
        <v>140</v>
      </c>
      <c r="H70" s="8">
        <v>140</v>
      </c>
      <c r="I70" s="18">
        <v>4.6666666666666669E-2</v>
      </c>
      <c r="J70" s="18">
        <f t="shared" si="3"/>
        <v>94.127133333333333</v>
      </c>
      <c r="K70" s="10">
        <f t="shared" si="7"/>
        <v>34.610546926666672</v>
      </c>
      <c r="L70" s="10">
        <v>36.360333333333337</v>
      </c>
      <c r="M70" s="10">
        <v>3.9237333333333333</v>
      </c>
      <c r="N70" s="147">
        <f t="shared" si="5"/>
        <v>3.9237333333333333</v>
      </c>
      <c r="O70" s="147">
        <f t="shared" ref="O70:O131" si="8">J70+K70+L70+N70</f>
        <v>169.02174692666665</v>
      </c>
      <c r="P70" s="11">
        <f t="shared" ref="P70:P131" si="9">O70/F70</f>
        <v>0.29989664110480241</v>
      </c>
    </row>
    <row r="71" spans="1:16">
      <c r="A71" s="9">
        <f t="shared" si="1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ref="F71:F132" si="10">C71+D71+E71</f>
        <v>2383.1</v>
      </c>
      <c r="G71" s="8">
        <v>171.6</v>
      </c>
      <c r="H71" s="8">
        <v>171.6</v>
      </c>
      <c r="I71" s="18">
        <v>5.7200000000000001E-2</v>
      </c>
      <c r="J71" s="18">
        <f t="shared" ref="J71:J132" si="11">I71*$J$2</f>
        <v>115.372972</v>
      </c>
      <c r="K71" s="10">
        <f t="shared" si="7"/>
        <v>42.422641804400001</v>
      </c>
      <c r="L71" s="10">
        <v>44.56738</v>
      </c>
      <c r="M71" s="10">
        <v>4.8093760000000003</v>
      </c>
      <c r="N71" s="147">
        <f t="shared" ref="N71:N132" si="12">M71*$N$2</f>
        <v>4.8093760000000003</v>
      </c>
      <c r="O71" s="147">
        <f t="shared" si="8"/>
        <v>207.17236980439998</v>
      </c>
      <c r="P71" s="11">
        <f t="shared" si="9"/>
        <v>8.6933980867105867E-2</v>
      </c>
    </row>
    <row r="72" spans="1:16">
      <c r="A72" s="9">
        <f t="shared" ref="A72:A135" si="13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10"/>
        <v>355.23</v>
      </c>
      <c r="G72" s="8">
        <v>60</v>
      </c>
      <c r="H72" s="8">
        <v>60</v>
      </c>
      <c r="I72" s="18">
        <v>0.02</v>
      </c>
      <c r="J72" s="18">
        <f t="shared" si="11"/>
        <v>40.340200000000003</v>
      </c>
      <c r="K72" s="10">
        <f t="shared" si="7"/>
        <v>14.833091540000002</v>
      </c>
      <c r="L72" s="10">
        <v>15.583</v>
      </c>
      <c r="M72" s="10">
        <v>1.6816</v>
      </c>
      <c r="N72" s="147">
        <f t="shared" si="12"/>
        <v>1.6816</v>
      </c>
      <c r="O72" s="147">
        <f t="shared" si="8"/>
        <v>72.43789154000001</v>
      </c>
      <c r="P72" s="11">
        <f t="shared" si="9"/>
        <v>0.20391828263378659</v>
      </c>
    </row>
    <row r="73" spans="1:16">
      <c r="A73" s="9">
        <f t="shared" si="13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10"/>
        <v>2568.7999999999997</v>
      </c>
      <c r="G73" s="8">
        <v>485</v>
      </c>
      <c r="H73" s="8">
        <v>485</v>
      </c>
      <c r="I73" s="18">
        <v>0.16166666666666665</v>
      </c>
      <c r="J73" s="18">
        <f t="shared" si="11"/>
        <v>326.08328333333333</v>
      </c>
      <c r="K73" s="10">
        <f t="shared" si="7"/>
        <v>119.90082328166667</v>
      </c>
      <c r="L73" s="10">
        <v>125.96258333333331</v>
      </c>
      <c r="M73" s="10">
        <v>13.592933333333331</v>
      </c>
      <c r="N73" s="147">
        <f t="shared" si="12"/>
        <v>13.592933333333331</v>
      </c>
      <c r="O73" s="147">
        <f t="shared" si="8"/>
        <v>585.53962328166665</v>
      </c>
      <c r="P73" s="11">
        <f t="shared" si="9"/>
        <v>0.22794286175711098</v>
      </c>
    </row>
    <row r="74" spans="1:16">
      <c r="A74" s="9">
        <f t="shared" si="13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10"/>
        <v>81.8</v>
      </c>
      <c r="G74" s="8">
        <v>51</v>
      </c>
      <c r="H74" s="8">
        <v>51</v>
      </c>
      <c r="I74" s="18">
        <v>1.7000000000000001E-2</v>
      </c>
      <c r="J74" s="18">
        <f t="shared" si="11"/>
        <v>34.289170000000006</v>
      </c>
      <c r="K74" s="10">
        <f t="shared" si="7"/>
        <v>12.608127809000003</v>
      </c>
      <c r="L74" s="10">
        <v>13.24555</v>
      </c>
      <c r="M74" s="10">
        <v>1.42936</v>
      </c>
      <c r="N74" s="147">
        <f t="shared" si="12"/>
        <v>1.42936</v>
      </c>
      <c r="O74" s="147">
        <f t="shared" si="8"/>
        <v>61.572207809000012</v>
      </c>
      <c r="P74" s="11">
        <f t="shared" si="9"/>
        <v>0.75271647688264076</v>
      </c>
    </row>
    <row r="75" spans="1:16">
      <c r="A75" s="9">
        <f t="shared" si="13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10"/>
        <v>2750.3</v>
      </c>
      <c r="G75" s="8">
        <v>132.4</v>
      </c>
      <c r="H75" s="8">
        <v>132.4</v>
      </c>
      <c r="I75" s="18">
        <v>4.4133333333333337E-2</v>
      </c>
      <c r="J75" s="18">
        <f t="shared" si="11"/>
        <v>89.017374666666669</v>
      </c>
      <c r="K75" s="10">
        <f t="shared" si="7"/>
        <v>32.731688664933337</v>
      </c>
      <c r="L75" s="10">
        <v>34.38648666666667</v>
      </c>
      <c r="M75" s="10">
        <v>3.7107306666666671</v>
      </c>
      <c r="N75" s="147">
        <f t="shared" si="12"/>
        <v>3.7107306666666671</v>
      </c>
      <c r="O75" s="147">
        <f t="shared" si="8"/>
        <v>159.84628066493337</v>
      </c>
      <c r="P75" s="11">
        <f t="shared" si="9"/>
        <v>5.811957992398406E-2</v>
      </c>
    </row>
    <row r="76" spans="1:16">
      <c r="A76" s="9">
        <f t="shared" si="13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10"/>
        <v>281.31</v>
      </c>
      <c r="G76" s="8">
        <v>130.5</v>
      </c>
      <c r="H76" s="8">
        <v>130.5</v>
      </c>
      <c r="I76" s="18">
        <v>4.3499999999999997E-2</v>
      </c>
      <c r="J76" s="18">
        <f t="shared" si="11"/>
        <v>87.739934999999988</v>
      </c>
      <c r="K76" s="10">
        <f t="shared" si="7"/>
        <v>32.261974099500002</v>
      </c>
      <c r="L76" s="10">
        <v>33.893024999999994</v>
      </c>
      <c r="M76" s="10">
        <v>3.6574799999999996</v>
      </c>
      <c r="N76" s="147">
        <f t="shared" si="12"/>
        <v>3.6574799999999996</v>
      </c>
      <c r="O76" s="147">
        <f t="shared" si="8"/>
        <v>157.55241409949997</v>
      </c>
      <c r="P76" s="11">
        <f t="shared" si="9"/>
        <v>0.56006688030820084</v>
      </c>
    </row>
    <row r="77" spans="1:16">
      <c r="A77" s="9">
        <f t="shared" si="13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10"/>
        <v>266.3</v>
      </c>
      <c r="G77" s="8">
        <v>81.599999999999994</v>
      </c>
      <c r="H77" s="8">
        <v>81.599999999999994</v>
      </c>
      <c r="I77" s="18">
        <v>2.7199999999999998E-2</v>
      </c>
      <c r="J77" s="18">
        <f t="shared" si="11"/>
        <v>54.862671999999996</v>
      </c>
      <c r="K77" s="10">
        <f t="shared" si="7"/>
        <v>20.173004494400001</v>
      </c>
      <c r="L77" s="10">
        <v>21.192879999999999</v>
      </c>
      <c r="M77" s="10">
        <v>2.2869759999999997</v>
      </c>
      <c r="N77" s="147">
        <f t="shared" si="12"/>
        <v>2.2869759999999997</v>
      </c>
      <c r="O77" s="147">
        <f t="shared" si="8"/>
        <v>98.515532494399991</v>
      </c>
      <c r="P77" s="11">
        <f t="shared" si="9"/>
        <v>0.36994191698986101</v>
      </c>
    </row>
    <row r="78" spans="1:16">
      <c r="A78" s="9">
        <f t="shared" si="13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10"/>
        <v>1469.1</v>
      </c>
      <c r="G78" s="8">
        <v>292.7</v>
      </c>
      <c r="H78" s="8">
        <v>292.7</v>
      </c>
      <c r="I78" s="18">
        <v>9.7566666666666663E-2</v>
      </c>
      <c r="J78" s="18">
        <f t="shared" si="11"/>
        <v>196.79294233333331</v>
      </c>
      <c r="K78" s="10">
        <f t="shared" si="7"/>
        <v>72.360764895966668</v>
      </c>
      <c r="L78" s="10">
        <v>76.019068333333323</v>
      </c>
      <c r="M78" s="10">
        <v>8.2034053333333325</v>
      </c>
      <c r="N78" s="147">
        <f t="shared" si="12"/>
        <v>8.2034053333333325</v>
      </c>
      <c r="O78" s="147">
        <f t="shared" si="8"/>
        <v>353.37618089596663</v>
      </c>
      <c r="P78" s="11">
        <f t="shared" si="9"/>
        <v>0.24053922870871053</v>
      </c>
    </row>
    <row r="79" spans="1:16">
      <c r="A79" s="9">
        <f t="shared" si="13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10"/>
        <v>230.5</v>
      </c>
      <c r="G79" s="8">
        <v>143</v>
      </c>
      <c r="H79" s="8">
        <v>143</v>
      </c>
      <c r="I79" s="18">
        <v>4.766666666666667E-2</v>
      </c>
      <c r="J79" s="18">
        <f t="shared" si="11"/>
        <v>96.144143333333332</v>
      </c>
      <c r="K79" s="10">
        <f t="shared" si="7"/>
        <v>35.35220150366667</v>
      </c>
      <c r="L79" s="10">
        <v>37.139483333333338</v>
      </c>
      <c r="M79" s="10">
        <v>4.0078133333333339</v>
      </c>
      <c r="N79" s="147">
        <f t="shared" si="12"/>
        <v>4.0078133333333339</v>
      </c>
      <c r="O79" s="147">
        <f t="shared" si="8"/>
        <v>172.64364150366669</v>
      </c>
      <c r="P79" s="11">
        <f t="shared" si="9"/>
        <v>0.74899627550397696</v>
      </c>
    </row>
    <row r="80" spans="1:16">
      <c r="A80" s="9">
        <f t="shared" si="13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10"/>
        <v>269.60000000000002</v>
      </c>
      <c r="G80" s="8">
        <v>168</v>
      </c>
      <c r="H80" s="8">
        <v>168</v>
      </c>
      <c r="I80" s="18">
        <v>5.6000000000000001E-2</v>
      </c>
      <c r="J80" s="18">
        <f t="shared" si="11"/>
        <v>112.95256000000001</v>
      </c>
      <c r="K80" s="10">
        <f t="shared" si="7"/>
        <v>41.532656312000007</v>
      </c>
      <c r="L80" s="10">
        <v>43.632399999999997</v>
      </c>
      <c r="M80" s="10">
        <v>4.7084799999999998</v>
      </c>
      <c r="N80" s="147">
        <f t="shared" si="12"/>
        <v>4.7084799999999998</v>
      </c>
      <c r="O80" s="147">
        <f t="shared" si="8"/>
        <v>202.826096312</v>
      </c>
      <c r="P80" s="11">
        <f t="shared" si="9"/>
        <v>0.75232231569732932</v>
      </c>
    </row>
    <row r="81" spans="1:16">
      <c r="A81" s="9">
        <f t="shared" si="13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10"/>
        <v>172.4</v>
      </c>
      <c r="G81" s="8">
        <v>28.9</v>
      </c>
      <c r="H81" s="8">
        <v>28.9</v>
      </c>
      <c r="I81" s="18">
        <v>9.6333333333333323E-3</v>
      </c>
      <c r="J81" s="18">
        <f t="shared" si="11"/>
        <v>19.430529666666665</v>
      </c>
      <c r="K81" s="10">
        <f t="shared" si="7"/>
        <v>7.1446057584333333</v>
      </c>
      <c r="L81" s="10">
        <v>7.5058116666666654</v>
      </c>
      <c r="M81" s="10">
        <v>0.80997066666666662</v>
      </c>
      <c r="N81" s="147">
        <f t="shared" si="12"/>
        <v>0.80997066666666662</v>
      </c>
      <c r="O81" s="147">
        <f t="shared" si="8"/>
        <v>34.890917758433325</v>
      </c>
      <c r="P81" s="11">
        <f t="shared" si="9"/>
        <v>0.20238351368000768</v>
      </c>
    </row>
    <row r="82" spans="1:16">
      <c r="A82" s="9">
        <f t="shared" si="13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10"/>
        <v>384.4</v>
      </c>
      <c r="G82" s="8">
        <v>171</v>
      </c>
      <c r="H82" s="8">
        <v>171</v>
      </c>
      <c r="I82" s="18">
        <v>5.7000000000000002E-2</v>
      </c>
      <c r="J82" s="18">
        <f t="shared" si="11"/>
        <v>114.96957</v>
      </c>
      <c r="K82" s="10">
        <f t="shared" si="7"/>
        <v>42.274310889000006</v>
      </c>
      <c r="L82" s="10">
        <v>44.411549999999998</v>
      </c>
      <c r="M82" s="10">
        <v>4.7925599999999999</v>
      </c>
      <c r="N82" s="147">
        <f t="shared" si="12"/>
        <v>4.7925599999999999</v>
      </c>
      <c r="O82" s="147">
        <f t="shared" si="8"/>
        <v>206.44799088900004</v>
      </c>
      <c r="P82" s="11">
        <f t="shared" si="9"/>
        <v>0.53706553300988569</v>
      </c>
    </row>
    <row r="83" spans="1:16">
      <c r="A83" s="9">
        <f t="shared" si="13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10"/>
        <v>655.6</v>
      </c>
      <c r="G83" s="8">
        <v>180</v>
      </c>
      <c r="H83" s="8">
        <v>123</v>
      </c>
      <c r="I83" s="18">
        <v>4.1000000000000002E-2</v>
      </c>
      <c r="J83" s="18">
        <f t="shared" si="11"/>
        <v>82.697410000000005</v>
      </c>
      <c r="K83" s="10">
        <f t="shared" si="7"/>
        <v>30.407837657000005</v>
      </c>
      <c r="L83" s="10">
        <v>31.945150000000002</v>
      </c>
      <c r="M83" s="10">
        <v>3.4472800000000001</v>
      </c>
      <c r="N83" s="147">
        <f t="shared" si="12"/>
        <v>3.4472800000000001</v>
      </c>
      <c r="O83" s="147">
        <f t="shared" si="8"/>
        <v>148.49767765700003</v>
      </c>
      <c r="P83" s="11">
        <f t="shared" si="9"/>
        <v>0.22650652479713243</v>
      </c>
    </row>
    <row r="84" spans="1:16">
      <c r="A84" s="9">
        <f t="shared" si="13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10"/>
        <v>364.4</v>
      </c>
      <c r="G84" s="8">
        <v>200</v>
      </c>
      <c r="H84" s="8">
        <v>200</v>
      </c>
      <c r="I84" s="18">
        <v>6.6666666666666666E-2</v>
      </c>
      <c r="J84" s="18">
        <f t="shared" si="11"/>
        <v>134.46733333333333</v>
      </c>
      <c r="K84" s="10">
        <f t="shared" si="7"/>
        <v>49.44363846666667</v>
      </c>
      <c r="L84" s="10">
        <v>51.943333333333328</v>
      </c>
      <c r="M84" s="10">
        <v>5.6053333333333333</v>
      </c>
      <c r="N84" s="147">
        <f t="shared" si="12"/>
        <v>5.6053333333333333</v>
      </c>
      <c r="O84" s="147">
        <f t="shared" si="8"/>
        <v>241.45963846666666</v>
      </c>
      <c r="P84" s="11">
        <f t="shared" si="9"/>
        <v>0.66262249853640687</v>
      </c>
    </row>
    <row r="85" spans="1:16">
      <c r="A85" s="9">
        <f t="shared" si="13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10"/>
        <v>192.4</v>
      </c>
      <c r="G85" s="8">
        <v>66</v>
      </c>
      <c r="H85" s="8">
        <v>66</v>
      </c>
      <c r="I85" s="18">
        <v>2.1999999999999999E-2</v>
      </c>
      <c r="J85" s="18">
        <f t="shared" si="11"/>
        <v>44.374219999999994</v>
      </c>
      <c r="K85" s="10">
        <f t="shared" si="7"/>
        <v>16.316400693999999</v>
      </c>
      <c r="L85" s="10">
        <v>17.141299999999998</v>
      </c>
      <c r="M85" s="10">
        <v>1.8497599999999998</v>
      </c>
      <c r="N85" s="147">
        <f t="shared" si="12"/>
        <v>1.8497599999999998</v>
      </c>
      <c r="O85" s="147">
        <f t="shared" si="8"/>
        <v>79.681680693999994</v>
      </c>
      <c r="P85" s="11">
        <f t="shared" si="9"/>
        <v>0.41414594955301448</v>
      </c>
    </row>
    <row r="86" spans="1:16">
      <c r="A86" s="9">
        <f t="shared" si="13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10"/>
        <v>156.4</v>
      </c>
      <c r="G86" s="8">
        <v>81.8</v>
      </c>
      <c r="H86" s="8">
        <v>81.8</v>
      </c>
      <c r="I86" s="18">
        <v>2.7266666666666665E-2</v>
      </c>
      <c r="J86" s="18">
        <f t="shared" si="11"/>
        <v>54.99713933333333</v>
      </c>
      <c r="K86" s="10">
        <f t="shared" si="7"/>
        <v>20.222448132866667</v>
      </c>
      <c r="L86" s="10">
        <v>21.244823333333333</v>
      </c>
      <c r="M86" s="10">
        <v>2.2925813333333331</v>
      </c>
      <c r="N86" s="147">
        <f t="shared" si="12"/>
        <v>2.2925813333333331</v>
      </c>
      <c r="O86" s="147">
        <f t="shared" si="8"/>
        <v>98.756992132866657</v>
      </c>
      <c r="P86" s="11">
        <f t="shared" si="9"/>
        <v>0.63143856862446712</v>
      </c>
    </row>
    <row r="87" spans="1:16">
      <c r="A87" s="9">
        <f t="shared" si="13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10"/>
        <v>242.3</v>
      </c>
      <c r="G87" s="8">
        <v>103</v>
      </c>
      <c r="H87" s="8">
        <v>103</v>
      </c>
      <c r="I87" s="18">
        <v>3.4333333333333334E-2</v>
      </c>
      <c r="J87" s="18">
        <f t="shared" si="11"/>
        <v>69.250676666666664</v>
      </c>
      <c r="K87" s="10">
        <f t="shared" si="7"/>
        <v>25.463473810333333</v>
      </c>
      <c r="L87" s="10">
        <v>26.750816666666665</v>
      </c>
      <c r="M87" s="10">
        <v>2.8867466666666668</v>
      </c>
      <c r="N87" s="147">
        <f t="shared" si="12"/>
        <v>2.8867466666666668</v>
      </c>
      <c r="O87" s="147">
        <f t="shared" si="8"/>
        <v>124.35171381033334</v>
      </c>
      <c r="P87" s="11">
        <f t="shared" si="9"/>
        <v>0.51321384156142524</v>
      </c>
    </row>
    <row r="88" spans="1:16">
      <c r="A88" s="9">
        <f t="shared" si="13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10"/>
        <v>720.34</v>
      </c>
      <c r="G88" s="8">
        <v>100</v>
      </c>
      <c r="H88" s="8">
        <v>12</v>
      </c>
      <c r="I88" s="18">
        <v>4.0000000000000001E-3</v>
      </c>
      <c r="J88" s="18">
        <f t="shared" si="11"/>
        <v>8.0680399999999999</v>
      </c>
      <c r="K88" s="10">
        <f t="shared" si="7"/>
        <v>2.9666183080000001</v>
      </c>
      <c r="L88" s="10">
        <v>3.1166</v>
      </c>
      <c r="M88" s="10">
        <v>0.33632000000000001</v>
      </c>
      <c r="N88" s="147">
        <f t="shared" si="12"/>
        <v>0.33632000000000001</v>
      </c>
      <c r="O88" s="147">
        <f t="shared" si="8"/>
        <v>14.487578308000002</v>
      </c>
      <c r="P88" s="11">
        <f t="shared" si="9"/>
        <v>2.0112139139850629E-2</v>
      </c>
    </row>
    <row r="89" spans="1:16">
      <c r="A89" s="9">
        <f t="shared" si="13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10"/>
        <v>608.94999999999993</v>
      </c>
      <c r="G89" s="8">
        <v>345</v>
      </c>
      <c r="H89" s="8">
        <v>244</v>
      </c>
      <c r="I89" s="18">
        <v>8.1333333333333327E-2</v>
      </c>
      <c r="J89" s="18">
        <f t="shared" si="11"/>
        <v>164.05014666666665</v>
      </c>
      <c r="K89" s="10">
        <f t="shared" si="7"/>
        <v>60.321238929333333</v>
      </c>
      <c r="L89" s="10">
        <v>63.370866666666657</v>
      </c>
      <c r="M89" s="10">
        <v>6.8385066666666656</v>
      </c>
      <c r="N89" s="147">
        <f t="shared" si="12"/>
        <v>6.8385066666666656</v>
      </c>
      <c r="O89" s="147">
        <f t="shared" si="8"/>
        <v>294.58075892933329</v>
      </c>
      <c r="P89" s="11">
        <f t="shared" si="9"/>
        <v>0.4837519647414949</v>
      </c>
    </row>
    <row r="90" spans="1:16">
      <c r="A90" s="9">
        <f t="shared" si="13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10"/>
        <v>1274.75</v>
      </c>
      <c r="G90" s="8">
        <v>231</v>
      </c>
      <c r="H90" s="8">
        <v>231</v>
      </c>
      <c r="I90" s="18">
        <v>7.6999999999999999E-2</v>
      </c>
      <c r="J90" s="18">
        <f t="shared" si="11"/>
        <v>155.30976999999999</v>
      </c>
      <c r="K90" s="10">
        <f t="shared" si="7"/>
        <v>57.107402428999997</v>
      </c>
      <c r="L90" s="10">
        <v>59.994549999999997</v>
      </c>
      <c r="M90" s="10">
        <v>6.4741599999999995</v>
      </c>
      <c r="N90" s="147">
        <f t="shared" si="12"/>
        <v>6.4741599999999995</v>
      </c>
      <c r="O90" s="147">
        <f t="shared" si="8"/>
        <v>278.88588242899993</v>
      </c>
      <c r="P90" s="11">
        <f t="shared" si="9"/>
        <v>0.21877692287036668</v>
      </c>
    </row>
    <row r="91" spans="1:16">
      <c r="A91" s="9">
        <f t="shared" si="13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10"/>
        <v>636.95000000000005</v>
      </c>
      <c r="G91" s="8">
        <v>380</v>
      </c>
      <c r="H91" s="8">
        <v>380</v>
      </c>
      <c r="I91" s="18">
        <v>0.12666666666666668</v>
      </c>
      <c r="J91" s="18">
        <f t="shared" si="11"/>
        <v>255.48793333333336</v>
      </c>
      <c r="K91" s="10">
        <f t="shared" si="7"/>
        <v>93.942913086666678</v>
      </c>
      <c r="L91" s="10">
        <v>98.692333333333337</v>
      </c>
      <c r="M91" s="10">
        <v>10.650133333333335</v>
      </c>
      <c r="N91" s="147">
        <f t="shared" si="12"/>
        <v>10.650133333333335</v>
      </c>
      <c r="O91" s="147">
        <f t="shared" si="8"/>
        <v>458.77331308666669</v>
      </c>
      <c r="P91" s="11">
        <f t="shared" si="9"/>
        <v>0.72026581848915405</v>
      </c>
    </row>
    <row r="92" spans="1:16">
      <c r="A92" s="9">
        <f t="shared" si="13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10"/>
        <v>1083.03</v>
      </c>
      <c r="G92" s="8">
        <v>188.89</v>
      </c>
      <c r="H92" s="8">
        <v>188.89</v>
      </c>
      <c r="I92" s="18">
        <v>6.2963333333333329E-2</v>
      </c>
      <c r="J92" s="18">
        <f t="shared" si="11"/>
        <v>126.99767296666666</v>
      </c>
      <c r="K92" s="10">
        <f t="shared" si="7"/>
        <v>46.697044349843331</v>
      </c>
      <c r="L92" s="10">
        <v>49.057881166666661</v>
      </c>
      <c r="M92" s="10">
        <v>5.2939570666666667</v>
      </c>
      <c r="N92" s="147">
        <f t="shared" si="12"/>
        <v>5.2939570666666667</v>
      </c>
      <c r="O92" s="147">
        <f t="shared" si="8"/>
        <v>228.04655554984333</v>
      </c>
      <c r="P92" s="11">
        <f t="shared" si="9"/>
        <v>0.21056347058700436</v>
      </c>
    </row>
    <row r="93" spans="1:16">
      <c r="A93" s="9">
        <f t="shared" si="13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10"/>
        <v>830.01</v>
      </c>
      <c r="G93" s="8">
        <v>312.11</v>
      </c>
      <c r="H93" s="8">
        <v>312.11</v>
      </c>
      <c r="I93" s="18">
        <v>0.10403666666666667</v>
      </c>
      <c r="J93" s="18">
        <f t="shared" si="11"/>
        <v>209.84299703333332</v>
      </c>
      <c r="K93" s="10">
        <f t="shared" si="7"/>
        <v>77.159270009156671</v>
      </c>
      <c r="L93" s="10">
        <v>81.060168833333336</v>
      </c>
      <c r="M93" s="10">
        <v>8.7474029333333334</v>
      </c>
      <c r="N93" s="147">
        <f t="shared" si="12"/>
        <v>8.7474029333333334</v>
      </c>
      <c r="O93" s="147">
        <f t="shared" si="8"/>
        <v>376.80983880915664</v>
      </c>
      <c r="P93" s="11">
        <f t="shared" si="9"/>
        <v>0.45398228793527384</v>
      </c>
    </row>
    <row r="94" spans="1:16">
      <c r="A94" s="9">
        <f t="shared" si="13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10"/>
        <v>387.95</v>
      </c>
      <c r="G94" s="8">
        <v>100</v>
      </c>
      <c r="H94" s="8">
        <v>100</v>
      </c>
      <c r="I94" s="18">
        <v>3.3333333333333333E-2</v>
      </c>
      <c r="J94" s="18">
        <f t="shared" si="11"/>
        <v>67.233666666666664</v>
      </c>
      <c r="K94" s="10">
        <f t="shared" si="7"/>
        <v>24.721819233333335</v>
      </c>
      <c r="L94" s="10">
        <v>25.971666666666664</v>
      </c>
      <c r="M94" s="10">
        <v>2.8026666666666666</v>
      </c>
      <c r="N94" s="147">
        <f t="shared" si="12"/>
        <v>2.8026666666666666</v>
      </c>
      <c r="O94" s="147">
        <f t="shared" si="8"/>
        <v>120.72981923333333</v>
      </c>
      <c r="P94" s="11">
        <f t="shared" si="9"/>
        <v>0.3111994309404133</v>
      </c>
    </row>
    <row r="95" spans="1:16">
      <c r="A95" s="9">
        <f t="shared" si="13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10"/>
        <v>546.18000000000006</v>
      </c>
      <c r="G95" s="8">
        <v>152.65</v>
      </c>
      <c r="H95" s="8">
        <v>92</v>
      </c>
      <c r="I95" s="18">
        <v>3.0666666666666665E-2</v>
      </c>
      <c r="J95" s="18">
        <f t="shared" si="11"/>
        <v>61.854973333333326</v>
      </c>
      <c r="K95" s="10">
        <f t="shared" si="7"/>
        <v>22.744073694666668</v>
      </c>
      <c r="L95" s="10">
        <v>23.893933333333333</v>
      </c>
      <c r="M95" s="10">
        <v>2.578453333333333</v>
      </c>
      <c r="N95" s="147">
        <f t="shared" si="12"/>
        <v>2.578453333333333</v>
      </c>
      <c r="O95" s="147">
        <f t="shared" si="8"/>
        <v>111.07143369466667</v>
      </c>
      <c r="P95" s="11">
        <f t="shared" si="9"/>
        <v>0.20336049231877157</v>
      </c>
    </row>
    <row r="96" spans="1:16">
      <c r="A96" s="9">
        <f t="shared" si="13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10"/>
        <v>516.38</v>
      </c>
      <c r="G96" s="8">
        <v>62.4</v>
      </c>
      <c r="H96" s="8">
        <v>62.4</v>
      </c>
      <c r="I96" s="18">
        <v>2.0799999999999999E-2</v>
      </c>
      <c r="J96" s="18">
        <f t="shared" si="11"/>
        <v>41.953807999999995</v>
      </c>
      <c r="K96" s="10">
        <f t="shared" si="7"/>
        <v>15.426415201599999</v>
      </c>
      <c r="L96" s="10">
        <v>16.206319999999998</v>
      </c>
      <c r="M96" s="10">
        <v>1.748864</v>
      </c>
      <c r="N96" s="147">
        <f t="shared" si="12"/>
        <v>1.748864</v>
      </c>
      <c r="O96" s="147">
        <f t="shared" si="8"/>
        <v>75.335407201599992</v>
      </c>
      <c r="P96" s="11">
        <f t="shared" si="9"/>
        <v>0.14589141175413453</v>
      </c>
    </row>
    <row r="97" spans="1:16">
      <c r="A97" s="9">
        <f t="shared" si="13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10"/>
        <v>342</v>
      </c>
      <c r="G97" s="8">
        <v>215</v>
      </c>
      <c r="H97" s="8">
        <v>142</v>
      </c>
      <c r="I97" s="18">
        <v>4.7333333333333331E-2</v>
      </c>
      <c r="J97" s="18">
        <f t="shared" si="11"/>
        <v>95.471806666666666</v>
      </c>
      <c r="K97" s="10">
        <f t="shared" si="7"/>
        <v>35.104983311333335</v>
      </c>
      <c r="L97" s="10">
        <v>36.879766666666661</v>
      </c>
      <c r="M97" s="10">
        <v>3.9797866666666666</v>
      </c>
      <c r="N97" s="147">
        <f t="shared" si="12"/>
        <v>3.9797866666666666</v>
      </c>
      <c r="O97" s="147">
        <f t="shared" si="8"/>
        <v>171.4363433113333</v>
      </c>
      <c r="P97" s="11">
        <f t="shared" si="9"/>
        <v>0.50127585763547744</v>
      </c>
    </row>
    <row r="98" spans="1:16">
      <c r="A98" s="9">
        <f t="shared" si="13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10"/>
        <v>736.69999999999993</v>
      </c>
      <c r="G98" s="8">
        <v>182</v>
      </c>
      <c r="H98" s="8">
        <v>40</v>
      </c>
      <c r="I98" s="18">
        <v>1.3333333333333334E-2</v>
      </c>
      <c r="J98" s="18">
        <f t="shared" si="11"/>
        <v>26.893466666666669</v>
      </c>
      <c r="K98" s="10">
        <f t="shared" si="7"/>
        <v>9.888727693333335</v>
      </c>
      <c r="L98" s="10">
        <v>10.388666666666667</v>
      </c>
      <c r="M98" s="10">
        <v>1.1210666666666667</v>
      </c>
      <c r="N98" s="147">
        <f t="shared" si="12"/>
        <v>1.1210666666666667</v>
      </c>
      <c r="O98" s="147">
        <f t="shared" si="8"/>
        <v>48.291927693333335</v>
      </c>
      <c r="P98" s="11">
        <f t="shared" si="9"/>
        <v>6.5551686837699658E-2</v>
      </c>
    </row>
    <row r="99" spans="1:16">
      <c r="A99" s="9">
        <f t="shared" si="13"/>
        <v>94</v>
      </c>
      <c r="B99" s="107" t="s">
        <v>412</v>
      </c>
      <c r="C99" s="8">
        <f>димвенканали!C99</f>
        <v>214.1</v>
      </c>
      <c r="D99" s="8">
        <f>димвенканали!D99</f>
        <v>0</v>
      </c>
      <c r="E99" s="8">
        <f>димвенканали!E99</f>
        <v>0</v>
      </c>
      <c r="F99" s="8">
        <f t="shared" si="10"/>
        <v>214.1</v>
      </c>
      <c r="G99" s="8">
        <v>106</v>
      </c>
      <c r="H99" s="8">
        <v>0</v>
      </c>
      <c r="I99" s="18">
        <v>0</v>
      </c>
      <c r="J99" s="18">
        <f t="shared" si="11"/>
        <v>0</v>
      </c>
      <c r="K99" s="10">
        <f t="shared" si="7"/>
        <v>0</v>
      </c>
      <c r="L99" s="10">
        <v>0</v>
      </c>
      <c r="M99" s="10">
        <v>0</v>
      </c>
      <c r="N99" s="147">
        <f t="shared" si="12"/>
        <v>0</v>
      </c>
      <c r="O99" s="147">
        <f t="shared" si="8"/>
        <v>0</v>
      </c>
      <c r="P99" s="11">
        <f t="shared" si="9"/>
        <v>0</v>
      </c>
    </row>
    <row r="100" spans="1:16">
      <c r="A100" s="9">
        <f t="shared" si="13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10"/>
        <v>511.78</v>
      </c>
      <c r="G100" s="8">
        <v>92.5</v>
      </c>
      <c r="H100" s="8">
        <v>92.5</v>
      </c>
      <c r="I100" s="18">
        <v>3.0833333333333334E-2</v>
      </c>
      <c r="J100" s="18">
        <f t="shared" si="11"/>
        <v>62.191141666666667</v>
      </c>
      <c r="K100" s="10">
        <f t="shared" si="7"/>
        <v>22.867682790833335</v>
      </c>
      <c r="L100" s="10">
        <v>24.023791666666668</v>
      </c>
      <c r="M100" s="10">
        <v>2.5924666666666667</v>
      </c>
      <c r="N100" s="147">
        <f t="shared" si="12"/>
        <v>2.5924666666666667</v>
      </c>
      <c r="O100" s="147">
        <f t="shared" si="8"/>
        <v>111.67508279083334</v>
      </c>
      <c r="P100" s="11">
        <f t="shared" si="9"/>
        <v>0.2182091578233486</v>
      </c>
    </row>
    <row r="101" spans="1:16">
      <c r="A101" s="9">
        <f t="shared" si="13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10"/>
        <v>243</v>
      </c>
      <c r="G101" s="8">
        <v>140</v>
      </c>
      <c r="H101" s="8">
        <v>140</v>
      </c>
      <c r="I101" s="18">
        <v>4.6666666666666669E-2</v>
      </c>
      <c r="J101" s="18">
        <f t="shared" si="11"/>
        <v>94.127133333333333</v>
      </c>
      <c r="K101" s="10">
        <f t="shared" si="7"/>
        <v>34.610546926666672</v>
      </c>
      <c r="L101" s="10">
        <v>36.360333333333337</v>
      </c>
      <c r="M101" s="10">
        <v>3.9237333333333333</v>
      </c>
      <c r="N101" s="147">
        <f t="shared" si="12"/>
        <v>3.9237333333333333</v>
      </c>
      <c r="O101" s="147">
        <f t="shared" si="8"/>
        <v>169.02174692666665</v>
      </c>
      <c r="P101" s="11">
        <f t="shared" si="9"/>
        <v>0.69556274455418377</v>
      </c>
    </row>
    <row r="102" spans="1:16">
      <c r="A102" s="9">
        <f t="shared" si="13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10"/>
        <v>468.8</v>
      </c>
      <c r="G102" s="8">
        <v>164</v>
      </c>
      <c r="H102" s="8">
        <v>55.2</v>
      </c>
      <c r="I102" s="18">
        <v>1.84E-2</v>
      </c>
      <c r="J102" s="18">
        <f t="shared" si="11"/>
        <v>37.112983999999997</v>
      </c>
      <c r="K102" s="10">
        <f t="shared" si="7"/>
        <v>13.646444216800001</v>
      </c>
      <c r="L102" s="10">
        <v>14.336359999999999</v>
      </c>
      <c r="M102" s="10">
        <v>1.547072</v>
      </c>
      <c r="N102" s="147">
        <f t="shared" si="12"/>
        <v>1.547072</v>
      </c>
      <c r="O102" s="147">
        <f t="shared" si="8"/>
        <v>66.642860216800003</v>
      </c>
      <c r="P102" s="11">
        <f t="shared" si="9"/>
        <v>0.14215627179351537</v>
      </c>
    </row>
    <row r="103" spans="1:16">
      <c r="A103" s="9">
        <f t="shared" si="13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10"/>
        <v>303.22000000000003</v>
      </c>
      <c r="G103" s="8">
        <v>100</v>
      </c>
      <c r="H103" s="8">
        <v>100</v>
      </c>
      <c r="I103" s="18">
        <v>3.3333333333333333E-2</v>
      </c>
      <c r="J103" s="18">
        <f t="shared" si="11"/>
        <v>67.233666666666664</v>
      </c>
      <c r="K103" s="10">
        <f t="shared" si="7"/>
        <v>24.721819233333335</v>
      </c>
      <c r="L103" s="10">
        <v>25.971666666666664</v>
      </c>
      <c r="M103" s="10">
        <v>2.8026666666666666</v>
      </c>
      <c r="N103" s="147">
        <f t="shared" si="12"/>
        <v>2.8026666666666666</v>
      </c>
      <c r="O103" s="147">
        <f t="shared" si="8"/>
        <v>120.72981923333333</v>
      </c>
      <c r="P103" s="11">
        <f t="shared" si="9"/>
        <v>0.39815915583844508</v>
      </c>
    </row>
    <row r="104" spans="1:16">
      <c r="A104" s="9">
        <f t="shared" si="13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10"/>
        <v>242.77</v>
      </c>
      <c r="G104" s="8">
        <v>72</v>
      </c>
      <c r="H104" s="8">
        <v>72</v>
      </c>
      <c r="I104" s="18">
        <v>2.4E-2</v>
      </c>
      <c r="J104" s="18">
        <f t="shared" si="11"/>
        <v>48.408239999999999</v>
      </c>
      <c r="K104" s="10">
        <f t="shared" si="7"/>
        <v>17.799709848000003</v>
      </c>
      <c r="L104" s="10">
        <v>18.6996</v>
      </c>
      <c r="M104" s="10">
        <v>2.0179200000000002</v>
      </c>
      <c r="N104" s="147">
        <f t="shared" si="12"/>
        <v>2.0179200000000002</v>
      </c>
      <c r="O104" s="147">
        <f t="shared" si="8"/>
        <v>86.925469848000006</v>
      </c>
      <c r="P104" s="11">
        <f t="shared" si="9"/>
        <v>0.35805688449149403</v>
      </c>
    </row>
    <row r="105" spans="1:16">
      <c r="A105" s="9">
        <f t="shared" si="13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10"/>
        <v>474.8</v>
      </c>
      <c r="G105" s="8">
        <v>200</v>
      </c>
      <c r="H105" s="8">
        <v>95.2</v>
      </c>
      <c r="I105" s="18">
        <v>3.1733333333333336E-2</v>
      </c>
      <c r="J105" s="18">
        <f t="shared" si="11"/>
        <v>64.006450666666666</v>
      </c>
      <c r="K105" s="10">
        <f t="shared" si="7"/>
        <v>23.535171910133336</v>
      </c>
      <c r="L105" s="10">
        <v>24.725026666666668</v>
      </c>
      <c r="M105" s="10">
        <v>2.6681386666666667</v>
      </c>
      <c r="N105" s="147">
        <f t="shared" si="12"/>
        <v>2.6681386666666667</v>
      </c>
      <c r="O105" s="147">
        <f t="shared" si="8"/>
        <v>114.93478791013332</v>
      </c>
      <c r="P105" s="11">
        <f t="shared" si="9"/>
        <v>0.24206989871552931</v>
      </c>
    </row>
    <row r="106" spans="1:16">
      <c r="A106" s="9">
        <f t="shared" si="13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10"/>
        <v>325.19</v>
      </c>
      <c r="G106" s="8">
        <v>57.6</v>
      </c>
      <c r="H106" s="8">
        <v>57.6</v>
      </c>
      <c r="I106" s="18">
        <v>1.9200000000000002E-2</v>
      </c>
      <c r="J106" s="18">
        <f t="shared" si="11"/>
        <v>38.726592000000004</v>
      </c>
      <c r="K106" s="10">
        <f t="shared" si="7"/>
        <v>14.239767878400002</v>
      </c>
      <c r="L106" s="10">
        <v>14.959680000000001</v>
      </c>
      <c r="M106" s="10">
        <v>1.6143360000000002</v>
      </c>
      <c r="N106" s="147">
        <f t="shared" si="12"/>
        <v>1.6143360000000002</v>
      </c>
      <c r="O106" s="147">
        <f t="shared" si="8"/>
        <v>69.540375878399999</v>
      </c>
      <c r="P106" s="11">
        <f t="shared" si="9"/>
        <v>0.21384537002490853</v>
      </c>
    </row>
    <row r="107" spans="1:16">
      <c r="A107" s="9">
        <f t="shared" si="13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10"/>
        <v>309</v>
      </c>
      <c r="G107" s="8">
        <v>130</v>
      </c>
      <c r="H107" s="8">
        <v>85.8</v>
      </c>
      <c r="I107" s="18">
        <v>2.86E-2</v>
      </c>
      <c r="J107" s="18">
        <f t="shared" si="11"/>
        <v>57.686486000000002</v>
      </c>
      <c r="K107" s="10">
        <f t="shared" si="7"/>
        <v>21.211320902200001</v>
      </c>
      <c r="L107" s="10">
        <v>22.28369</v>
      </c>
      <c r="M107" s="10">
        <v>2.4046880000000002</v>
      </c>
      <c r="N107" s="147">
        <f t="shared" si="12"/>
        <v>2.4046880000000002</v>
      </c>
      <c r="O107" s="147">
        <f t="shared" si="8"/>
        <v>103.58618490219999</v>
      </c>
      <c r="P107" s="11">
        <f t="shared" si="9"/>
        <v>0.3352303718517799</v>
      </c>
    </row>
    <row r="108" spans="1:16">
      <c r="A108" s="9">
        <f t="shared" si="13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10"/>
        <v>556.29999999999995</v>
      </c>
      <c r="G108" s="8">
        <v>76.8</v>
      </c>
      <c r="H108" s="8">
        <v>76.8</v>
      </c>
      <c r="I108" s="18">
        <v>2.5599999999999998E-2</v>
      </c>
      <c r="J108" s="18">
        <f t="shared" si="11"/>
        <v>51.635455999999998</v>
      </c>
      <c r="K108" s="10">
        <f t="shared" si="7"/>
        <v>18.986357171200002</v>
      </c>
      <c r="L108" s="10">
        <v>19.946239999999996</v>
      </c>
      <c r="M108" s="10">
        <v>2.1524479999999997</v>
      </c>
      <c r="N108" s="147">
        <f t="shared" si="12"/>
        <v>2.1524479999999997</v>
      </c>
      <c r="O108" s="147">
        <f t="shared" si="8"/>
        <v>92.720501171199999</v>
      </c>
      <c r="P108" s="11">
        <f t="shared" si="9"/>
        <v>0.16667355953837859</v>
      </c>
    </row>
    <row r="109" spans="1:16">
      <c r="A109" s="9">
        <f t="shared" si="13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10"/>
        <v>537.9</v>
      </c>
      <c r="G109" s="8">
        <v>115</v>
      </c>
      <c r="H109" s="8">
        <v>115</v>
      </c>
      <c r="I109" s="18">
        <v>3.833333333333333E-2</v>
      </c>
      <c r="J109" s="18">
        <f t="shared" si="11"/>
        <v>77.31871666666666</v>
      </c>
      <c r="K109" s="10">
        <f t="shared" si="7"/>
        <v>28.430092118333334</v>
      </c>
      <c r="L109" s="10">
        <v>29.867416666666664</v>
      </c>
      <c r="M109" s="10">
        <v>3.2230666666666665</v>
      </c>
      <c r="N109" s="147">
        <f t="shared" si="12"/>
        <v>3.2230666666666665</v>
      </c>
      <c r="O109" s="147">
        <f t="shared" si="8"/>
        <v>138.8392921183333</v>
      </c>
      <c r="P109" s="11">
        <f t="shared" si="9"/>
        <v>0.25811357523393441</v>
      </c>
    </row>
    <row r="110" spans="1:16">
      <c r="A110" s="9">
        <f t="shared" si="13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10"/>
        <v>207.22</v>
      </c>
      <c r="G110" s="8">
        <v>96</v>
      </c>
      <c r="H110" s="8">
        <v>96</v>
      </c>
      <c r="I110" s="18">
        <v>3.2000000000000001E-2</v>
      </c>
      <c r="J110" s="18">
        <f t="shared" si="11"/>
        <v>64.544319999999999</v>
      </c>
      <c r="K110" s="10">
        <f t="shared" si="7"/>
        <v>23.732946464000001</v>
      </c>
      <c r="L110" s="10">
        <v>24.9328</v>
      </c>
      <c r="M110" s="10">
        <v>2.6905600000000001</v>
      </c>
      <c r="N110" s="147">
        <f t="shared" si="12"/>
        <v>2.6905600000000001</v>
      </c>
      <c r="O110" s="147">
        <f t="shared" si="8"/>
        <v>115.90062646400001</v>
      </c>
      <c r="P110" s="11">
        <f t="shared" si="9"/>
        <v>0.55931197019592704</v>
      </c>
    </row>
    <row r="111" spans="1:16">
      <c r="A111" s="9">
        <f t="shared" si="13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10"/>
        <v>261.62</v>
      </c>
      <c r="G111" s="8">
        <v>110</v>
      </c>
      <c r="H111" s="8">
        <v>110</v>
      </c>
      <c r="I111" s="18">
        <v>3.6666666666666667E-2</v>
      </c>
      <c r="J111" s="18">
        <f t="shared" si="11"/>
        <v>73.957033333333328</v>
      </c>
      <c r="K111" s="10">
        <f t="shared" si="7"/>
        <v>27.194001156666666</v>
      </c>
      <c r="L111" s="10">
        <v>28.568833333333334</v>
      </c>
      <c r="M111" s="10">
        <v>3.0829333333333331</v>
      </c>
      <c r="N111" s="147">
        <f t="shared" si="12"/>
        <v>3.0829333333333331</v>
      </c>
      <c r="O111" s="147">
        <f t="shared" si="8"/>
        <v>132.80280115666667</v>
      </c>
      <c r="P111" s="11">
        <f t="shared" si="9"/>
        <v>0.50761715907295568</v>
      </c>
    </row>
    <row r="112" spans="1:16">
      <c r="A112" s="9">
        <f t="shared" si="13"/>
        <v>107</v>
      </c>
      <c r="B112" s="107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10"/>
        <v>263.7</v>
      </c>
      <c r="G112" s="8">
        <v>165</v>
      </c>
      <c r="H112" s="8">
        <v>0</v>
      </c>
      <c r="I112" s="18">
        <v>0</v>
      </c>
      <c r="J112" s="18">
        <f t="shared" si="11"/>
        <v>0</v>
      </c>
      <c r="K112" s="10">
        <f t="shared" si="7"/>
        <v>0</v>
      </c>
      <c r="L112" s="10">
        <v>0</v>
      </c>
      <c r="M112" s="10">
        <v>0</v>
      </c>
      <c r="N112" s="147">
        <f t="shared" si="12"/>
        <v>0</v>
      </c>
      <c r="O112" s="147">
        <f t="shared" si="8"/>
        <v>0</v>
      </c>
      <c r="P112" s="11">
        <f t="shared" si="9"/>
        <v>0</v>
      </c>
    </row>
    <row r="113" spans="1:16">
      <c r="A113" s="9">
        <f t="shared" si="13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10"/>
        <v>208.8</v>
      </c>
      <c r="G113" s="8">
        <v>127</v>
      </c>
      <c r="H113" s="8">
        <v>127</v>
      </c>
      <c r="I113" s="18">
        <v>4.2333333333333334E-2</v>
      </c>
      <c r="J113" s="18">
        <f t="shared" si="11"/>
        <v>85.38675666666667</v>
      </c>
      <c r="K113" s="10">
        <f t="shared" si="7"/>
        <v>31.396710426333335</v>
      </c>
      <c r="L113" s="10">
        <v>32.984016666666669</v>
      </c>
      <c r="M113" s="10">
        <v>3.5593866666666667</v>
      </c>
      <c r="N113" s="147">
        <f t="shared" si="12"/>
        <v>3.5593866666666667</v>
      </c>
      <c r="O113" s="147">
        <f t="shared" si="8"/>
        <v>153.32687042633333</v>
      </c>
      <c r="P113" s="11">
        <f t="shared" si="9"/>
        <v>0.73432409208014038</v>
      </c>
    </row>
    <row r="114" spans="1:16">
      <c r="A114" s="9">
        <f t="shared" si="13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10"/>
        <v>1631.7</v>
      </c>
      <c r="G114" s="8">
        <v>890</v>
      </c>
      <c r="H114" s="8">
        <v>720</v>
      </c>
      <c r="I114" s="18">
        <v>0.24</v>
      </c>
      <c r="J114" s="18">
        <f t="shared" si="11"/>
        <v>484.08240000000001</v>
      </c>
      <c r="K114" s="10">
        <f t="shared" si="7"/>
        <v>177.99709848000001</v>
      </c>
      <c r="L114" s="10">
        <v>186.99599999999998</v>
      </c>
      <c r="M114" s="10">
        <v>20.179199999999998</v>
      </c>
      <c r="N114" s="147">
        <f t="shared" si="12"/>
        <v>20.179199999999998</v>
      </c>
      <c r="O114" s="147">
        <f t="shared" si="8"/>
        <v>869.25469848</v>
      </c>
      <c r="P114" s="11">
        <f t="shared" si="9"/>
        <v>0.53272948365508366</v>
      </c>
    </row>
    <row r="115" spans="1:16">
      <c r="A115" s="9">
        <f t="shared" si="13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10"/>
        <v>1506.1</v>
      </c>
      <c r="G115" s="8">
        <v>375</v>
      </c>
      <c r="H115" s="8">
        <v>375</v>
      </c>
      <c r="I115" s="18">
        <v>0.125</v>
      </c>
      <c r="J115" s="18">
        <f t="shared" si="11"/>
        <v>252.12625</v>
      </c>
      <c r="K115" s="10">
        <f t="shared" si="7"/>
        <v>92.706822125000002</v>
      </c>
      <c r="L115" s="10">
        <v>97.393749999999997</v>
      </c>
      <c r="M115" s="10">
        <v>10.51</v>
      </c>
      <c r="N115" s="147">
        <f t="shared" si="12"/>
        <v>10.51</v>
      </c>
      <c r="O115" s="147">
        <f t="shared" si="8"/>
        <v>452.736822125</v>
      </c>
      <c r="P115" s="11">
        <f t="shared" si="9"/>
        <v>0.30060209954518297</v>
      </c>
    </row>
    <row r="116" spans="1:16">
      <c r="A116" s="9">
        <f t="shared" si="13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10"/>
        <v>2013.2</v>
      </c>
      <c r="G116" s="8">
        <v>965</v>
      </c>
      <c r="H116" s="8">
        <v>965</v>
      </c>
      <c r="I116" s="18">
        <v>0.32166666666666666</v>
      </c>
      <c r="J116" s="18">
        <f t="shared" si="11"/>
        <v>648.80488333333335</v>
      </c>
      <c r="K116" s="10">
        <f t="shared" si="7"/>
        <v>238.56555560166669</v>
      </c>
      <c r="L116" s="10">
        <v>250.62658333333331</v>
      </c>
      <c r="M116" s="10">
        <v>27.045733333333331</v>
      </c>
      <c r="N116" s="147">
        <f t="shared" si="12"/>
        <v>27.045733333333331</v>
      </c>
      <c r="O116" s="147">
        <f t="shared" si="8"/>
        <v>1165.0427556016666</v>
      </c>
      <c r="P116" s="11">
        <f t="shared" si="9"/>
        <v>0.57870194496407046</v>
      </c>
    </row>
    <row r="117" spans="1:16">
      <c r="A117" s="9">
        <f t="shared" si="13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10"/>
        <v>780.96</v>
      </c>
      <c r="G117" s="8">
        <v>117</v>
      </c>
      <c r="H117" s="8">
        <v>46</v>
      </c>
      <c r="I117" s="18">
        <v>1.5333333333333332E-2</v>
      </c>
      <c r="J117" s="18">
        <f t="shared" si="11"/>
        <v>30.927486666666663</v>
      </c>
      <c r="K117" s="10">
        <f t="shared" si="7"/>
        <v>11.372036847333334</v>
      </c>
      <c r="L117" s="10">
        <v>11.946966666666667</v>
      </c>
      <c r="M117" s="10">
        <v>1.2892266666666665</v>
      </c>
      <c r="N117" s="147">
        <f t="shared" si="12"/>
        <v>1.2892266666666665</v>
      </c>
      <c r="O117" s="147">
        <f t="shared" si="8"/>
        <v>55.535716847333333</v>
      </c>
      <c r="P117" s="11">
        <f t="shared" si="9"/>
        <v>7.111211438144506E-2</v>
      </c>
    </row>
    <row r="118" spans="1:16">
      <c r="A118" s="9">
        <f t="shared" si="13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10"/>
        <v>529.01</v>
      </c>
      <c r="G118" s="8">
        <v>101.8</v>
      </c>
      <c r="H118" s="8">
        <v>46</v>
      </c>
      <c r="I118" s="18">
        <v>1.5333333333333332E-2</v>
      </c>
      <c r="J118" s="18">
        <f t="shared" si="11"/>
        <v>30.927486666666663</v>
      </c>
      <c r="K118" s="10">
        <f t="shared" si="7"/>
        <v>11.372036847333334</v>
      </c>
      <c r="L118" s="10">
        <v>11.946966666666667</v>
      </c>
      <c r="M118" s="10">
        <v>1.2892266666666665</v>
      </c>
      <c r="N118" s="147">
        <f t="shared" si="12"/>
        <v>1.2892266666666665</v>
      </c>
      <c r="O118" s="147">
        <f t="shared" si="8"/>
        <v>55.535716847333333</v>
      </c>
      <c r="P118" s="11">
        <f t="shared" si="9"/>
        <v>0.10498046699936359</v>
      </c>
    </row>
    <row r="119" spans="1:16">
      <c r="A119" s="9">
        <f t="shared" si="13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10"/>
        <v>720.28</v>
      </c>
      <c r="G119" s="8">
        <v>183.4</v>
      </c>
      <c r="H119" s="8">
        <v>67</v>
      </c>
      <c r="I119" s="18">
        <v>2.2333333333333334E-2</v>
      </c>
      <c r="J119" s="18">
        <f t="shared" si="11"/>
        <v>45.046556666666667</v>
      </c>
      <c r="K119" s="10">
        <f t="shared" si="7"/>
        <v>16.563618886333334</v>
      </c>
      <c r="L119" s="10">
        <v>17.401016666666667</v>
      </c>
      <c r="M119" s="10">
        <v>1.8777866666666667</v>
      </c>
      <c r="N119" s="147">
        <f t="shared" si="12"/>
        <v>1.8777866666666667</v>
      </c>
      <c r="O119" s="147">
        <f t="shared" si="8"/>
        <v>80.888978886333334</v>
      </c>
      <c r="P119" s="11">
        <f t="shared" si="9"/>
        <v>0.11230213095786824</v>
      </c>
    </row>
    <row r="120" spans="1:16">
      <c r="A120" s="9">
        <f t="shared" si="13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10"/>
        <v>499.4</v>
      </c>
      <c r="G120" s="8">
        <v>155</v>
      </c>
      <c r="H120" s="8">
        <v>67</v>
      </c>
      <c r="I120" s="18">
        <v>2.2333333333333334E-2</v>
      </c>
      <c r="J120" s="18">
        <f t="shared" si="11"/>
        <v>45.046556666666667</v>
      </c>
      <c r="K120" s="10">
        <f t="shared" si="7"/>
        <v>16.563618886333334</v>
      </c>
      <c r="L120" s="10">
        <v>17.401016666666667</v>
      </c>
      <c r="M120" s="10">
        <v>1.8777866666666667</v>
      </c>
      <c r="N120" s="147">
        <f t="shared" si="12"/>
        <v>1.8777866666666667</v>
      </c>
      <c r="O120" s="147">
        <f t="shared" si="8"/>
        <v>80.888978886333334</v>
      </c>
      <c r="P120" s="11">
        <f t="shared" si="9"/>
        <v>0.16197232456214125</v>
      </c>
    </row>
    <row r="121" spans="1:16">
      <c r="A121" s="9">
        <f t="shared" si="13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10"/>
        <v>595.1</v>
      </c>
      <c r="G121" s="8">
        <v>100</v>
      </c>
      <c r="H121" s="8">
        <v>64.8</v>
      </c>
      <c r="I121" s="18">
        <v>2.1599999999999998E-2</v>
      </c>
      <c r="J121" s="18">
        <f t="shared" si="11"/>
        <v>43.567415999999994</v>
      </c>
      <c r="K121" s="10">
        <f t="shared" si="7"/>
        <v>16.019738863200001</v>
      </c>
      <c r="L121" s="10">
        <v>16.829639999999998</v>
      </c>
      <c r="M121" s="10">
        <v>1.8161279999999997</v>
      </c>
      <c r="N121" s="147">
        <f t="shared" si="12"/>
        <v>1.8161279999999997</v>
      </c>
      <c r="O121" s="147">
        <f t="shared" si="8"/>
        <v>78.232922863200002</v>
      </c>
      <c r="P121" s="11">
        <f t="shared" si="9"/>
        <v>0.13146180954999159</v>
      </c>
    </row>
    <row r="122" spans="1:16">
      <c r="A122" s="9">
        <f t="shared" si="13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si="10"/>
        <v>804.1</v>
      </c>
      <c r="G122" s="8">
        <v>125</v>
      </c>
      <c r="H122" s="8">
        <v>125</v>
      </c>
      <c r="I122" s="18">
        <v>4.1666666666666664E-2</v>
      </c>
      <c r="J122" s="18">
        <f t="shared" si="11"/>
        <v>84.042083333333323</v>
      </c>
      <c r="K122" s="10">
        <f t="shared" ref="K122:K183" si="14">J122*0.3677</f>
        <v>30.902274041666665</v>
      </c>
      <c r="L122" s="10">
        <v>32.46458333333333</v>
      </c>
      <c r="M122" s="10">
        <v>3.503333333333333</v>
      </c>
      <c r="N122" s="147">
        <f t="shared" si="12"/>
        <v>3.503333333333333</v>
      </c>
      <c r="O122" s="147">
        <f t="shared" si="8"/>
        <v>150.91227404166665</v>
      </c>
      <c r="P122" s="11">
        <f t="shared" si="9"/>
        <v>0.18767849028935038</v>
      </c>
    </row>
    <row r="123" spans="1:16">
      <c r="A123" s="9">
        <f t="shared" si="13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10"/>
        <v>844.6</v>
      </c>
      <c r="G123" s="8">
        <v>166</v>
      </c>
      <c r="H123" s="8">
        <v>134</v>
      </c>
      <c r="I123" s="18">
        <v>4.4666666666666667E-2</v>
      </c>
      <c r="J123" s="18">
        <f t="shared" si="11"/>
        <v>90.093113333333335</v>
      </c>
      <c r="K123" s="10">
        <f t="shared" si="14"/>
        <v>33.127237772666668</v>
      </c>
      <c r="L123" s="10">
        <v>34.802033333333334</v>
      </c>
      <c r="M123" s="10">
        <v>3.7555733333333334</v>
      </c>
      <c r="N123" s="147">
        <f t="shared" si="12"/>
        <v>3.7555733333333334</v>
      </c>
      <c r="O123" s="147">
        <f t="shared" si="8"/>
        <v>161.77795777266667</v>
      </c>
      <c r="P123" s="11">
        <f t="shared" si="9"/>
        <v>0.19154387612203014</v>
      </c>
    </row>
    <row r="124" spans="1:16">
      <c r="A124" s="9">
        <f t="shared" si="13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10"/>
        <v>1017</v>
      </c>
      <c r="G124" s="8">
        <v>191</v>
      </c>
      <c r="H124" s="8">
        <v>126.3</v>
      </c>
      <c r="I124" s="18">
        <v>4.2099999999999999E-2</v>
      </c>
      <c r="J124" s="18">
        <f t="shared" si="11"/>
        <v>84.91612099999999</v>
      </c>
      <c r="K124" s="10">
        <f t="shared" si="14"/>
        <v>31.223657691699998</v>
      </c>
      <c r="L124" s="10">
        <v>32.802214999999997</v>
      </c>
      <c r="M124" s="10">
        <v>3.539768</v>
      </c>
      <c r="N124" s="147">
        <f t="shared" si="12"/>
        <v>3.539768</v>
      </c>
      <c r="O124" s="147">
        <f t="shared" si="8"/>
        <v>152.4817616917</v>
      </c>
      <c r="P124" s="11">
        <f t="shared" si="9"/>
        <v>0.14993290235172074</v>
      </c>
    </row>
    <row r="125" spans="1:16">
      <c r="A125" s="9">
        <f t="shared" si="13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10"/>
        <v>630.4</v>
      </c>
      <c r="G125" s="8">
        <v>227</v>
      </c>
      <c r="H125" s="8">
        <v>112.5</v>
      </c>
      <c r="I125" s="18">
        <v>3.7499999999999999E-2</v>
      </c>
      <c r="J125" s="18">
        <f t="shared" si="11"/>
        <v>75.637874999999994</v>
      </c>
      <c r="K125" s="10">
        <f t="shared" si="14"/>
        <v>27.8120466375</v>
      </c>
      <c r="L125" s="10">
        <v>29.218125000000001</v>
      </c>
      <c r="M125" s="10">
        <v>3.153</v>
      </c>
      <c r="N125" s="147">
        <f t="shared" si="12"/>
        <v>3.153</v>
      </c>
      <c r="O125" s="147">
        <f t="shared" si="8"/>
        <v>135.82104663749999</v>
      </c>
      <c r="P125" s="11">
        <f t="shared" si="9"/>
        <v>0.21545216788943528</v>
      </c>
    </row>
    <row r="126" spans="1:16">
      <c r="A126" s="9">
        <f t="shared" si="13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10"/>
        <v>777.76</v>
      </c>
      <c r="G126" s="8">
        <v>195</v>
      </c>
      <c r="H126" s="8">
        <v>92.4</v>
      </c>
      <c r="I126" s="18">
        <v>3.0800000000000001E-2</v>
      </c>
      <c r="J126" s="18">
        <f t="shared" si="11"/>
        <v>62.123908</v>
      </c>
      <c r="K126" s="10">
        <f t="shared" si="14"/>
        <v>22.8429609716</v>
      </c>
      <c r="L126" s="10">
        <v>23.997820000000001</v>
      </c>
      <c r="M126" s="10">
        <v>2.589664</v>
      </c>
      <c r="N126" s="147">
        <f t="shared" si="12"/>
        <v>2.589664</v>
      </c>
      <c r="O126" s="147">
        <f t="shared" si="8"/>
        <v>111.55435297160001</v>
      </c>
      <c r="P126" s="11">
        <f t="shared" si="9"/>
        <v>0.14343030365614073</v>
      </c>
    </row>
    <row r="127" spans="1:16">
      <c r="A127" s="9">
        <f t="shared" si="13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10"/>
        <v>906.27</v>
      </c>
      <c r="G127" s="8">
        <v>188</v>
      </c>
      <c r="H127" s="8">
        <v>188</v>
      </c>
      <c r="I127" s="18">
        <v>6.2666666666666662E-2</v>
      </c>
      <c r="J127" s="18">
        <f t="shared" si="11"/>
        <v>126.39929333333332</v>
      </c>
      <c r="K127" s="10">
        <f t="shared" si="14"/>
        <v>46.477020158666662</v>
      </c>
      <c r="L127" s="10">
        <v>48.82673333333333</v>
      </c>
      <c r="M127" s="10">
        <v>5.2690133333333327</v>
      </c>
      <c r="N127" s="147">
        <f t="shared" si="12"/>
        <v>5.2690133333333327</v>
      </c>
      <c r="O127" s="147">
        <f t="shared" si="8"/>
        <v>226.97206015866664</v>
      </c>
      <c r="P127" s="11">
        <f t="shared" si="9"/>
        <v>0.25044640135794699</v>
      </c>
    </row>
    <row r="128" spans="1:16">
      <c r="A128" s="9">
        <f t="shared" si="13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10"/>
        <v>895.68</v>
      </c>
      <c r="G128" s="8">
        <v>145</v>
      </c>
      <c r="H128" s="8">
        <v>140</v>
      </c>
      <c r="I128" s="18">
        <v>4.6666666666666669E-2</v>
      </c>
      <c r="J128" s="18">
        <f t="shared" si="11"/>
        <v>94.127133333333333</v>
      </c>
      <c r="K128" s="10">
        <f t="shared" si="14"/>
        <v>34.610546926666672</v>
      </c>
      <c r="L128" s="10">
        <v>36.360333333333337</v>
      </c>
      <c r="M128" s="10">
        <v>3.9237333333333333</v>
      </c>
      <c r="N128" s="147">
        <f t="shared" si="12"/>
        <v>3.9237333333333333</v>
      </c>
      <c r="O128" s="147">
        <f t="shared" si="8"/>
        <v>169.02174692666665</v>
      </c>
      <c r="P128" s="11">
        <f t="shared" si="9"/>
        <v>0.18870773817285935</v>
      </c>
    </row>
    <row r="129" spans="1:16">
      <c r="A129" s="9">
        <f t="shared" si="13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10"/>
        <v>898.84</v>
      </c>
      <c r="G129" s="8">
        <v>331</v>
      </c>
      <c r="H129" s="8">
        <v>302</v>
      </c>
      <c r="I129" s="18">
        <v>0.10066666666666667</v>
      </c>
      <c r="J129" s="18">
        <f t="shared" si="11"/>
        <v>203.04567333333333</v>
      </c>
      <c r="K129" s="10">
        <f t="shared" si="14"/>
        <v>74.659894084666675</v>
      </c>
      <c r="L129" s="10">
        <v>78.434433333333331</v>
      </c>
      <c r="M129" s="10">
        <v>8.4640533333333341</v>
      </c>
      <c r="N129" s="147">
        <f t="shared" si="12"/>
        <v>8.4640533333333341</v>
      </c>
      <c r="O129" s="147">
        <f t="shared" si="8"/>
        <v>364.60405408466664</v>
      </c>
      <c r="P129" s="11">
        <f t="shared" si="9"/>
        <v>0.40563843852595194</v>
      </c>
    </row>
    <row r="130" spans="1:16">
      <c r="A130" s="9">
        <f t="shared" si="13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10"/>
        <v>956.6</v>
      </c>
      <c r="G130" s="8">
        <v>280</v>
      </c>
      <c r="H130" s="8">
        <v>240</v>
      </c>
      <c r="I130" s="18">
        <v>0.08</v>
      </c>
      <c r="J130" s="18">
        <f t="shared" si="11"/>
        <v>161.36080000000001</v>
      </c>
      <c r="K130" s="10">
        <f t="shared" si="14"/>
        <v>59.332366160000007</v>
      </c>
      <c r="L130" s="10">
        <v>62.332000000000001</v>
      </c>
      <c r="M130" s="10">
        <v>6.7263999999999999</v>
      </c>
      <c r="N130" s="147">
        <f t="shared" si="12"/>
        <v>6.7263999999999999</v>
      </c>
      <c r="O130" s="147">
        <f t="shared" si="8"/>
        <v>289.75156616000004</v>
      </c>
      <c r="P130" s="11">
        <f t="shared" si="9"/>
        <v>0.30289730938741377</v>
      </c>
    </row>
    <row r="131" spans="1:16">
      <c r="A131" s="9">
        <f t="shared" si="13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10"/>
        <v>854.55</v>
      </c>
      <c r="G131" s="8">
        <v>150</v>
      </c>
      <c r="H131" s="8">
        <v>150</v>
      </c>
      <c r="I131" s="18">
        <v>0.05</v>
      </c>
      <c r="J131" s="18">
        <f t="shared" si="11"/>
        <v>100.85050000000001</v>
      </c>
      <c r="K131" s="10">
        <f t="shared" si="14"/>
        <v>37.082728850000009</v>
      </c>
      <c r="L131" s="10">
        <v>38.957500000000003</v>
      </c>
      <c r="M131" s="10">
        <v>4.2039999999999997</v>
      </c>
      <c r="N131" s="147">
        <f t="shared" si="12"/>
        <v>4.2039999999999997</v>
      </c>
      <c r="O131" s="147">
        <f t="shared" si="8"/>
        <v>181.09472885000005</v>
      </c>
      <c r="P131" s="11">
        <f t="shared" si="9"/>
        <v>0.21191823632321111</v>
      </c>
    </row>
    <row r="132" spans="1:16">
      <c r="A132" s="9">
        <f t="shared" si="13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10"/>
        <v>763.97</v>
      </c>
      <c r="G132" s="8">
        <v>299</v>
      </c>
      <c r="H132" s="8">
        <v>227</v>
      </c>
      <c r="I132" s="18">
        <v>7.566666666666666E-2</v>
      </c>
      <c r="J132" s="18">
        <f t="shared" si="11"/>
        <v>152.62042333333332</v>
      </c>
      <c r="K132" s="10">
        <f t="shared" si="14"/>
        <v>56.118529659666663</v>
      </c>
      <c r="L132" s="10">
        <v>58.955683333333326</v>
      </c>
      <c r="M132" s="10">
        <v>6.3620533333333329</v>
      </c>
      <c r="N132" s="147">
        <f t="shared" si="12"/>
        <v>6.3620533333333329</v>
      </c>
      <c r="O132" s="147">
        <f t="shared" ref="O132:O195" si="15">J132+K132+L132+N132</f>
        <v>274.05668965966669</v>
      </c>
      <c r="P132" s="11">
        <f t="shared" ref="P132:P195" si="16">O132/F132</f>
        <v>0.35872703072066531</v>
      </c>
    </row>
    <row r="133" spans="1:16">
      <c r="A133" s="9">
        <f t="shared" si="13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ref="F133:F196" si="17">C133+D133+E133</f>
        <v>522.74</v>
      </c>
      <c r="G133" s="8">
        <v>189</v>
      </c>
      <c r="H133" s="8">
        <v>189</v>
      </c>
      <c r="I133" s="18">
        <v>6.3E-2</v>
      </c>
      <c r="J133" s="18">
        <f t="shared" ref="J133:J196" si="18">I133*$J$2</f>
        <v>127.07163</v>
      </c>
      <c r="K133" s="10">
        <f t="shared" si="14"/>
        <v>46.724238351000004</v>
      </c>
      <c r="L133" s="10">
        <v>49.086449999999999</v>
      </c>
      <c r="M133" s="10">
        <v>5.29704</v>
      </c>
      <c r="N133" s="147">
        <f t="shared" ref="N133:N196" si="19">M133*$N$2</f>
        <v>5.29704</v>
      </c>
      <c r="O133" s="147">
        <f t="shared" si="15"/>
        <v>228.17935835099999</v>
      </c>
      <c r="P133" s="11">
        <f t="shared" si="16"/>
        <v>0.43650640538508623</v>
      </c>
    </row>
    <row r="134" spans="1:16">
      <c r="A134" s="9">
        <f t="shared" si="13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17"/>
        <v>600.19999999999993</v>
      </c>
      <c r="G134" s="8">
        <v>119</v>
      </c>
      <c r="H134" s="8">
        <v>119</v>
      </c>
      <c r="I134" s="18">
        <v>3.966666666666667E-2</v>
      </c>
      <c r="J134" s="18">
        <f t="shared" si="18"/>
        <v>80.00806333333334</v>
      </c>
      <c r="K134" s="10">
        <f t="shared" si="14"/>
        <v>29.418964887666672</v>
      </c>
      <c r="L134" s="10">
        <v>30.906283333333334</v>
      </c>
      <c r="M134" s="10">
        <v>3.3351733333333335</v>
      </c>
      <c r="N134" s="147">
        <f t="shared" si="19"/>
        <v>3.3351733333333335</v>
      </c>
      <c r="O134" s="147">
        <f t="shared" si="15"/>
        <v>143.66848488766669</v>
      </c>
      <c r="P134" s="11">
        <f t="shared" si="16"/>
        <v>0.23936768558424976</v>
      </c>
    </row>
    <row r="135" spans="1:16">
      <c r="A135" s="9">
        <f t="shared" si="13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17"/>
        <v>965.16</v>
      </c>
      <c r="G135" s="8">
        <v>215</v>
      </c>
      <c r="H135" s="8">
        <v>167</v>
      </c>
      <c r="I135" s="18">
        <v>5.566666666666667E-2</v>
      </c>
      <c r="J135" s="18">
        <f t="shared" si="18"/>
        <v>112.28022333333334</v>
      </c>
      <c r="K135" s="10">
        <f t="shared" si="14"/>
        <v>41.285438119666672</v>
      </c>
      <c r="L135" s="10">
        <v>43.372683333333335</v>
      </c>
      <c r="M135" s="10">
        <v>4.6804533333333334</v>
      </c>
      <c r="N135" s="147">
        <f t="shared" si="19"/>
        <v>4.6804533333333334</v>
      </c>
      <c r="O135" s="147">
        <f t="shared" si="15"/>
        <v>201.61879811966668</v>
      </c>
      <c r="P135" s="11">
        <f t="shared" si="16"/>
        <v>0.20889676128275797</v>
      </c>
    </row>
    <row r="136" spans="1:16">
      <c r="A136" s="9">
        <f t="shared" ref="A136:A199" si="20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17"/>
        <v>1184.0999999999999</v>
      </c>
      <c r="G136" s="8">
        <v>196</v>
      </c>
      <c r="H136" s="8">
        <v>118</v>
      </c>
      <c r="I136" s="18">
        <v>3.9333333333333331E-2</v>
      </c>
      <c r="J136" s="18">
        <f t="shared" si="18"/>
        <v>79.335726666666659</v>
      </c>
      <c r="K136" s="10">
        <f t="shared" si="14"/>
        <v>29.171746695333333</v>
      </c>
      <c r="L136" s="10">
        <v>30.646566666666665</v>
      </c>
      <c r="M136" s="10">
        <v>3.3071466666666662</v>
      </c>
      <c r="N136" s="147">
        <f t="shared" si="19"/>
        <v>3.3071466666666662</v>
      </c>
      <c r="O136" s="147">
        <f t="shared" si="15"/>
        <v>142.46118669533331</v>
      </c>
      <c r="P136" s="11">
        <f t="shared" si="16"/>
        <v>0.12031178675393406</v>
      </c>
    </row>
    <row r="137" spans="1:16">
      <c r="A137" s="9">
        <f t="shared" si="20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17"/>
        <v>1096.8</v>
      </c>
      <c r="G137" s="8">
        <v>163</v>
      </c>
      <c r="H137" s="8">
        <v>163</v>
      </c>
      <c r="I137" s="18">
        <v>5.4333333333333331E-2</v>
      </c>
      <c r="J137" s="18">
        <f t="shared" si="18"/>
        <v>109.59087666666666</v>
      </c>
      <c r="K137" s="10">
        <f t="shared" si="14"/>
        <v>40.296565350333331</v>
      </c>
      <c r="L137" s="10">
        <v>42.333816666666664</v>
      </c>
      <c r="M137" s="10">
        <v>4.5683466666666668</v>
      </c>
      <c r="N137" s="147">
        <f t="shared" si="19"/>
        <v>4.5683466666666668</v>
      </c>
      <c r="O137" s="147">
        <f t="shared" si="15"/>
        <v>196.78960535033329</v>
      </c>
      <c r="P137" s="11">
        <f t="shared" si="16"/>
        <v>0.17942159495836368</v>
      </c>
    </row>
    <row r="138" spans="1:16">
      <c r="A138" s="9">
        <f t="shared" si="20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17"/>
        <v>703.61</v>
      </c>
      <c r="G138" s="8">
        <v>246</v>
      </c>
      <c r="H138" s="8">
        <v>160</v>
      </c>
      <c r="I138" s="18">
        <v>5.3333333333333337E-2</v>
      </c>
      <c r="J138" s="18">
        <f t="shared" si="18"/>
        <v>107.57386666666667</v>
      </c>
      <c r="K138" s="10">
        <f t="shared" si="14"/>
        <v>39.55491077333334</v>
      </c>
      <c r="L138" s="10">
        <v>41.55466666666667</v>
      </c>
      <c r="M138" s="10">
        <v>4.4842666666666666</v>
      </c>
      <c r="N138" s="147">
        <f t="shared" si="19"/>
        <v>4.4842666666666666</v>
      </c>
      <c r="O138" s="147">
        <f t="shared" si="15"/>
        <v>193.16771077333334</v>
      </c>
      <c r="P138" s="11">
        <f t="shared" si="16"/>
        <v>0.27453804063804288</v>
      </c>
    </row>
    <row r="139" spans="1:16">
      <c r="A139" s="9">
        <f t="shared" si="20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17"/>
        <v>1018.12</v>
      </c>
      <c r="G139" s="8">
        <v>350</v>
      </c>
      <c r="H139" s="8">
        <v>178.35</v>
      </c>
      <c r="I139" s="18">
        <v>5.9449999999999996E-2</v>
      </c>
      <c r="J139" s="18">
        <f t="shared" si="18"/>
        <v>119.9112445</v>
      </c>
      <c r="K139" s="10">
        <f t="shared" si="14"/>
        <v>44.091364602650003</v>
      </c>
      <c r="L139" s="10">
        <v>46.320467499999992</v>
      </c>
      <c r="M139" s="10">
        <v>4.9985559999999998</v>
      </c>
      <c r="N139" s="147">
        <f t="shared" si="19"/>
        <v>4.9985559999999998</v>
      </c>
      <c r="O139" s="147">
        <f t="shared" si="15"/>
        <v>215.32163260265003</v>
      </c>
      <c r="P139" s="11">
        <f t="shared" si="16"/>
        <v>0.21148944387955254</v>
      </c>
    </row>
    <row r="140" spans="1:16">
      <c r="A140" s="9">
        <f t="shared" si="20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17"/>
        <v>176.9</v>
      </c>
      <c r="G140" s="8">
        <v>51.5</v>
      </c>
      <c r="H140" s="8">
        <v>51.5</v>
      </c>
      <c r="I140" s="18">
        <v>1.7166666666666667E-2</v>
      </c>
      <c r="J140" s="18">
        <f t="shared" si="18"/>
        <v>34.625338333333332</v>
      </c>
      <c r="K140" s="10">
        <f t="shared" si="14"/>
        <v>12.731736905166667</v>
      </c>
      <c r="L140" s="10">
        <v>13.375408333333333</v>
      </c>
      <c r="M140" s="10">
        <v>1.4433733333333334</v>
      </c>
      <c r="N140" s="147">
        <f t="shared" si="19"/>
        <v>1.4433733333333334</v>
      </c>
      <c r="O140" s="147">
        <f t="shared" si="15"/>
        <v>62.175856905166668</v>
      </c>
      <c r="P140" s="11">
        <f t="shared" si="16"/>
        <v>0.3514746009336725</v>
      </c>
    </row>
    <row r="141" spans="1:16">
      <c r="A141" s="9">
        <f t="shared" si="20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17"/>
        <v>198.8</v>
      </c>
      <c r="G141" s="8">
        <v>79</v>
      </c>
      <c r="H141" s="8">
        <v>79</v>
      </c>
      <c r="I141" s="18">
        <v>2.6333333333333334E-2</v>
      </c>
      <c r="J141" s="18">
        <f t="shared" si="18"/>
        <v>53.114596666666664</v>
      </c>
      <c r="K141" s="10">
        <f t="shared" si="14"/>
        <v>19.530237194333335</v>
      </c>
      <c r="L141" s="10">
        <v>20.517616666666665</v>
      </c>
      <c r="M141" s="10">
        <v>2.2141066666666664</v>
      </c>
      <c r="N141" s="147">
        <f t="shared" si="19"/>
        <v>2.2141066666666664</v>
      </c>
      <c r="O141" s="147">
        <f t="shared" si="15"/>
        <v>95.37655719433333</v>
      </c>
      <c r="P141" s="11">
        <f t="shared" si="16"/>
        <v>0.4797613540962441</v>
      </c>
    </row>
    <row r="142" spans="1:16">
      <c r="A142" s="9">
        <f t="shared" si="20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17"/>
        <v>197.25</v>
      </c>
      <c r="G142" s="8">
        <v>37</v>
      </c>
      <c r="H142" s="8">
        <v>37</v>
      </c>
      <c r="I142" s="18">
        <v>1.2333333333333333E-2</v>
      </c>
      <c r="J142" s="18">
        <f t="shared" si="18"/>
        <v>24.876456666666666</v>
      </c>
      <c r="K142" s="10">
        <f t="shared" si="14"/>
        <v>9.147073116333333</v>
      </c>
      <c r="L142" s="10">
        <v>9.609516666666666</v>
      </c>
      <c r="M142" s="10">
        <v>1.0369866666666667</v>
      </c>
      <c r="N142" s="147">
        <f t="shared" si="19"/>
        <v>1.0369866666666667</v>
      </c>
      <c r="O142" s="147">
        <f t="shared" si="15"/>
        <v>44.670033116333329</v>
      </c>
      <c r="P142" s="11">
        <f t="shared" si="16"/>
        <v>0.22646404621715249</v>
      </c>
    </row>
    <row r="143" spans="1:16">
      <c r="A143" s="9">
        <f t="shared" si="20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17"/>
        <v>158.5</v>
      </c>
      <c r="G143" s="8">
        <v>73.8</v>
      </c>
      <c r="H143" s="8">
        <v>73.8</v>
      </c>
      <c r="I143" s="18">
        <v>2.46E-2</v>
      </c>
      <c r="J143" s="18">
        <f t="shared" si="18"/>
        <v>49.618445999999999</v>
      </c>
      <c r="K143" s="10">
        <f t="shared" si="14"/>
        <v>18.2447025942</v>
      </c>
      <c r="L143" s="10">
        <v>19.167089999999998</v>
      </c>
      <c r="M143" s="10">
        <v>2.068368</v>
      </c>
      <c r="N143" s="147">
        <f t="shared" si="19"/>
        <v>2.068368</v>
      </c>
      <c r="O143" s="147">
        <f t="shared" si="15"/>
        <v>89.098606594200007</v>
      </c>
      <c r="P143" s="11">
        <f t="shared" si="16"/>
        <v>0.56213631920630924</v>
      </c>
    </row>
    <row r="144" spans="1:16">
      <c r="A144" s="9">
        <f t="shared" si="20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17"/>
        <v>184.5</v>
      </c>
      <c r="G144" s="8">
        <v>24</v>
      </c>
      <c r="H144" s="8">
        <v>24</v>
      </c>
      <c r="I144" s="18">
        <v>8.0000000000000002E-3</v>
      </c>
      <c r="J144" s="18">
        <f t="shared" si="18"/>
        <v>16.13608</v>
      </c>
      <c r="K144" s="10">
        <f t="shared" si="14"/>
        <v>5.9332366160000003</v>
      </c>
      <c r="L144" s="10">
        <v>6.2332000000000001</v>
      </c>
      <c r="M144" s="10">
        <v>0.67264000000000002</v>
      </c>
      <c r="N144" s="147">
        <f t="shared" si="19"/>
        <v>0.67264000000000002</v>
      </c>
      <c r="O144" s="147">
        <f t="shared" si="15"/>
        <v>28.975156616000003</v>
      </c>
      <c r="P144" s="11">
        <f t="shared" si="16"/>
        <v>0.15704691932791329</v>
      </c>
    </row>
    <row r="145" spans="1:16">
      <c r="A145" s="9">
        <f t="shared" si="20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17"/>
        <v>188.15</v>
      </c>
      <c r="G145" s="8">
        <v>0</v>
      </c>
      <c r="H145" s="8">
        <v>0</v>
      </c>
      <c r="I145" s="18">
        <v>0</v>
      </c>
      <c r="J145" s="18">
        <f t="shared" si="18"/>
        <v>0</v>
      </c>
      <c r="K145" s="10">
        <f t="shared" si="14"/>
        <v>0</v>
      </c>
      <c r="L145" s="10">
        <v>0</v>
      </c>
      <c r="M145" s="10">
        <v>0</v>
      </c>
      <c r="N145" s="147">
        <f t="shared" si="19"/>
        <v>0</v>
      </c>
      <c r="O145" s="147">
        <f t="shared" si="15"/>
        <v>0</v>
      </c>
      <c r="P145" s="11">
        <f t="shared" si="16"/>
        <v>0</v>
      </c>
    </row>
    <row r="146" spans="1:16">
      <c r="A146" s="9">
        <f t="shared" si="20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17"/>
        <v>162.19999999999999</v>
      </c>
      <c r="G146" s="8">
        <v>57</v>
      </c>
      <c r="H146" s="8">
        <v>57</v>
      </c>
      <c r="I146" s="18">
        <v>1.9E-2</v>
      </c>
      <c r="J146" s="18">
        <f t="shared" si="18"/>
        <v>38.323189999999997</v>
      </c>
      <c r="K146" s="10">
        <f t="shared" si="14"/>
        <v>14.091436963</v>
      </c>
      <c r="L146" s="10">
        <v>14.803849999999999</v>
      </c>
      <c r="M146" s="10">
        <v>1.5975199999999998</v>
      </c>
      <c r="N146" s="147">
        <f t="shared" si="19"/>
        <v>1.5975199999999998</v>
      </c>
      <c r="O146" s="147">
        <f t="shared" si="15"/>
        <v>68.815996963000003</v>
      </c>
      <c r="P146" s="11">
        <f t="shared" si="16"/>
        <v>0.4242663191307029</v>
      </c>
    </row>
    <row r="147" spans="1:16">
      <c r="A147" s="9">
        <f t="shared" si="20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17"/>
        <v>193.5</v>
      </c>
      <c r="G147" s="8">
        <v>67</v>
      </c>
      <c r="H147" s="8">
        <v>67</v>
      </c>
      <c r="I147" s="18">
        <v>2.2333333333333334E-2</v>
      </c>
      <c r="J147" s="18">
        <f t="shared" si="18"/>
        <v>45.046556666666667</v>
      </c>
      <c r="K147" s="10">
        <f t="shared" si="14"/>
        <v>16.563618886333334</v>
      </c>
      <c r="L147" s="10">
        <v>17.401016666666667</v>
      </c>
      <c r="M147" s="10">
        <v>1.8777866666666667</v>
      </c>
      <c r="N147" s="147">
        <f t="shared" si="19"/>
        <v>1.8777866666666667</v>
      </c>
      <c r="O147" s="147">
        <f t="shared" si="15"/>
        <v>80.888978886333334</v>
      </c>
      <c r="P147" s="11">
        <f t="shared" si="16"/>
        <v>0.41803089863738158</v>
      </c>
    </row>
    <row r="148" spans="1:16">
      <c r="A148" s="9">
        <f t="shared" si="20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17"/>
        <v>163.30000000000001</v>
      </c>
      <c r="G148" s="8">
        <v>61</v>
      </c>
      <c r="H148" s="8">
        <v>61</v>
      </c>
      <c r="I148" s="18">
        <v>2.0333333333333332E-2</v>
      </c>
      <c r="J148" s="18">
        <f t="shared" si="18"/>
        <v>41.012536666666662</v>
      </c>
      <c r="K148" s="10">
        <f t="shared" si="14"/>
        <v>15.080309732333333</v>
      </c>
      <c r="L148" s="10">
        <v>15.842716666666664</v>
      </c>
      <c r="M148" s="10">
        <v>1.7096266666666664</v>
      </c>
      <c r="N148" s="147">
        <f t="shared" si="19"/>
        <v>1.7096266666666664</v>
      </c>
      <c r="O148" s="147">
        <f t="shared" si="15"/>
        <v>73.645189732333321</v>
      </c>
      <c r="P148" s="11">
        <f t="shared" si="16"/>
        <v>0.45098095365788926</v>
      </c>
    </row>
    <row r="149" spans="1:16">
      <c r="A149" s="9">
        <f t="shared" si="20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17"/>
        <v>558.29999999999995</v>
      </c>
      <c r="G149" s="8">
        <v>28</v>
      </c>
      <c r="H149" s="8">
        <v>28</v>
      </c>
      <c r="I149" s="18">
        <v>9.3333333333333341E-3</v>
      </c>
      <c r="J149" s="18">
        <f t="shared" si="18"/>
        <v>18.825426666666669</v>
      </c>
      <c r="K149" s="10">
        <f t="shared" si="14"/>
        <v>6.9221093853333349</v>
      </c>
      <c r="L149" s="10">
        <v>7.2720666666666673</v>
      </c>
      <c r="M149" s="10">
        <v>0.7847466666666667</v>
      </c>
      <c r="N149" s="147">
        <f t="shared" si="19"/>
        <v>0.7847466666666667</v>
      </c>
      <c r="O149" s="147">
        <f t="shared" si="15"/>
        <v>33.804349385333339</v>
      </c>
      <c r="P149" s="11">
        <f t="shared" si="16"/>
        <v>6.054871822556572E-2</v>
      </c>
    </row>
    <row r="150" spans="1:16">
      <c r="A150" s="9">
        <f t="shared" si="20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17"/>
        <v>357.76</v>
      </c>
      <c r="G150" s="8">
        <v>175</v>
      </c>
      <c r="H150" s="8">
        <v>135</v>
      </c>
      <c r="I150" s="18">
        <v>4.4999999999999998E-2</v>
      </c>
      <c r="J150" s="18">
        <f t="shared" si="18"/>
        <v>90.765450000000001</v>
      </c>
      <c r="K150" s="10">
        <f t="shared" si="14"/>
        <v>33.374455965000003</v>
      </c>
      <c r="L150" s="10">
        <v>35.061749999999996</v>
      </c>
      <c r="M150" s="10">
        <v>3.7835999999999999</v>
      </c>
      <c r="N150" s="147">
        <f t="shared" si="19"/>
        <v>3.7835999999999999</v>
      </c>
      <c r="O150" s="147">
        <f t="shared" si="15"/>
        <v>162.98525596499999</v>
      </c>
      <c r="P150" s="11">
        <f t="shared" si="16"/>
        <v>0.45557148916871643</v>
      </c>
    </row>
    <row r="151" spans="1:16">
      <c r="A151" s="9">
        <f t="shared" si="20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17"/>
        <v>185.8</v>
      </c>
      <c r="G151" s="8">
        <v>110.4</v>
      </c>
      <c r="H151" s="8">
        <v>110.4</v>
      </c>
      <c r="I151" s="18">
        <v>3.6799999999999999E-2</v>
      </c>
      <c r="J151" s="18">
        <f t="shared" si="18"/>
        <v>74.225967999999995</v>
      </c>
      <c r="K151" s="10">
        <f t="shared" si="14"/>
        <v>27.292888433600002</v>
      </c>
      <c r="L151" s="10">
        <v>28.672719999999998</v>
      </c>
      <c r="M151" s="10">
        <v>3.094144</v>
      </c>
      <c r="N151" s="147">
        <f t="shared" si="19"/>
        <v>3.094144</v>
      </c>
      <c r="O151" s="147">
        <f t="shared" si="15"/>
        <v>133.28572043360001</v>
      </c>
      <c r="P151" s="11">
        <f t="shared" si="16"/>
        <v>0.71736125098815928</v>
      </c>
    </row>
    <row r="152" spans="1:16">
      <c r="A152" s="9">
        <f t="shared" si="20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17"/>
        <v>389.5</v>
      </c>
      <c r="G152" s="8">
        <v>100</v>
      </c>
      <c r="H152" s="8">
        <v>100</v>
      </c>
      <c r="I152" s="18">
        <v>3.3333333333333333E-2</v>
      </c>
      <c r="J152" s="18">
        <f t="shared" si="18"/>
        <v>67.233666666666664</v>
      </c>
      <c r="K152" s="10">
        <f t="shared" si="14"/>
        <v>24.721819233333335</v>
      </c>
      <c r="L152" s="10">
        <v>25.971666666666664</v>
      </c>
      <c r="M152" s="10">
        <v>2.8026666666666666</v>
      </c>
      <c r="N152" s="147">
        <f t="shared" si="19"/>
        <v>2.8026666666666666</v>
      </c>
      <c r="O152" s="147">
        <f t="shared" si="15"/>
        <v>120.72981923333333</v>
      </c>
      <c r="P152" s="11">
        <f t="shared" si="16"/>
        <v>0.3099610249893025</v>
      </c>
    </row>
    <row r="153" spans="1:16">
      <c r="A153" s="9">
        <f t="shared" si="20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17"/>
        <v>354.15</v>
      </c>
      <c r="G153" s="8">
        <v>179</v>
      </c>
      <c r="H153" s="8">
        <v>179</v>
      </c>
      <c r="I153" s="18">
        <v>5.9666666666666666E-2</v>
      </c>
      <c r="J153" s="18">
        <f t="shared" si="18"/>
        <v>120.34826333333334</v>
      </c>
      <c r="K153" s="10">
        <f t="shared" si="14"/>
        <v>44.252056427666673</v>
      </c>
      <c r="L153" s="10">
        <v>46.489283333333333</v>
      </c>
      <c r="M153" s="10">
        <v>5.0167733333333331</v>
      </c>
      <c r="N153" s="147">
        <f t="shared" si="19"/>
        <v>5.0167733333333331</v>
      </c>
      <c r="O153" s="147">
        <f t="shared" si="15"/>
        <v>216.10637642766667</v>
      </c>
      <c r="P153" s="11">
        <f t="shared" si="16"/>
        <v>0.61021142574521159</v>
      </c>
    </row>
    <row r="154" spans="1:16">
      <c r="A154" s="9">
        <f t="shared" si="20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17"/>
        <v>262.89999999999998</v>
      </c>
      <c r="G154" s="8">
        <v>155</v>
      </c>
      <c r="H154" s="8">
        <v>100</v>
      </c>
      <c r="I154" s="18">
        <v>3.3333333333333333E-2</v>
      </c>
      <c r="J154" s="18">
        <f t="shared" si="18"/>
        <v>67.233666666666664</v>
      </c>
      <c r="K154" s="10">
        <f t="shared" si="14"/>
        <v>24.721819233333335</v>
      </c>
      <c r="L154" s="10">
        <v>25.971666666666664</v>
      </c>
      <c r="M154" s="10">
        <v>2.8026666666666666</v>
      </c>
      <c r="N154" s="147">
        <f t="shared" si="19"/>
        <v>2.8026666666666666</v>
      </c>
      <c r="O154" s="147">
        <f t="shared" si="15"/>
        <v>120.72981923333333</v>
      </c>
      <c r="P154" s="11">
        <f t="shared" si="16"/>
        <v>0.45922335197159886</v>
      </c>
    </row>
    <row r="155" spans="1:16">
      <c r="A155" s="9">
        <f t="shared" si="20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17"/>
        <v>146.1</v>
      </c>
      <c r="G155" s="8">
        <v>90</v>
      </c>
      <c r="H155" s="8">
        <v>90</v>
      </c>
      <c r="I155" s="18">
        <v>0.03</v>
      </c>
      <c r="J155" s="18">
        <f t="shared" si="18"/>
        <v>60.510300000000001</v>
      </c>
      <c r="K155" s="10">
        <f t="shared" si="14"/>
        <v>22.249637310000001</v>
      </c>
      <c r="L155" s="10">
        <v>23.374499999999998</v>
      </c>
      <c r="M155" s="10">
        <v>2.5223999999999998</v>
      </c>
      <c r="N155" s="147">
        <f t="shared" si="19"/>
        <v>2.5223999999999998</v>
      </c>
      <c r="O155" s="147">
        <f t="shared" si="15"/>
        <v>108.65683731</v>
      </c>
      <c r="P155" s="11">
        <f t="shared" si="16"/>
        <v>0.74371551889117049</v>
      </c>
    </row>
    <row r="156" spans="1:16">
      <c r="A156" s="9">
        <f t="shared" si="20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17"/>
        <v>733.66</v>
      </c>
      <c r="G156" s="8">
        <v>183</v>
      </c>
      <c r="H156" s="8">
        <v>70</v>
      </c>
      <c r="I156" s="18">
        <v>2.3333333333333334E-2</v>
      </c>
      <c r="J156" s="18">
        <f t="shared" si="18"/>
        <v>47.063566666666667</v>
      </c>
      <c r="K156" s="10">
        <f t="shared" si="14"/>
        <v>17.305273463333336</v>
      </c>
      <c r="L156" s="10">
        <v>18.180166666666668</v>
      </c>
      <c r="M156" s="10">
        <v>1.9618666666666666</v>
      </c>
      <c r="N156" s="147">
        <f t="shared" si="19"/>
        <v>1.9618666666666666</v>
      </c>
      <c r="O156" s="147">
        <f t="shared" si="15"/>
        <v>84.510873463333326</v>
      </c>
      <c r="P156" s="11">
        <f t="shared" si="16"/>
        <v>0.11519078791720051</v>
      </c>
    </row>
    <row r="157" spans="1:16">
      <c r="A157" s="9">
        <f t="shared" si="20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17"/>
        <v>506.03</v>
      </c>
      <c r="G157" s="8">
        <v>110</v>
      </c>
      <c r="H157" s="8">
        <v>45</v>
      </c>
      <c r="I157" s="18">
        <v>1.4999999999999999E-2</v>
      </c>
      <c r="J157" s="18">
        <f t="shared" si="18"/>
        <v>30.25515</v>
      </c>
      <c r="K157" s="10">
        <f t="shared" si="14"/>
        <v>11.124818655</v>
      </c>
      <c r="L157" s="10">
        <v>11.687249999999999</v>
      </c>
      <c r="M157" s="10">
        <v>1.2611999999999999</v>
      </c>
      <c r="N157" s="147">
        <f t="shared" si="19"/>
        <v>1.2611999999999999</v>
      </c>
      <c r="O157" s="147">
        <f t="shared" si="15"/>
        <v>54.328418655</v>
      </c>
      <c r="P157" s="11">
        <f t="shared" si="16"/>
        <v>0.10736205097523863</v>
      </c>
    </row>
    <row r="158" spans="1:16">
      <c r="A158" s="9">
        <f t="shared" si="20"/>
        <v>153</v>
      </c>
      <c r="B158" s="107" t="s">
        <v>471</v>
      </c>
      <c r="C158" s="8">
        <f>димвенканали!C158</f>
        <v>126.7</v>
      </c>
      <c r="D158" s="8">
        <f>димвенканали!D158</f>
        <v>0</v>
      </c>
      <c r="E158" s="8">
        <f>димвенканали!E158</f>
        <v>0</v>
      </c>
      <c r="F158" s="8">
        <f t="shared" si="17"/>
        <v>126.7</v>
      </c>
      <c r="G158" s="8">
        <v>71</v>
      </c>
      <c r="H158" s="8">
        <v>0</v>
      </c>
      <c r="I158" s="18">
        <v>0</v>
      </c>
      <c r="J158" s="18">
        <f t="shared" si="18"/>
        <v>0</v>
      </c>
      <c r="K158" s="10">
        <f t="shared" si="14"/>
        <v>0</v>
      </c>
      <c r="L158" s="10">
        <v>0</v>
      </c>
      <c r="M158" s="10">
        <v>0</v>
      </c>
      <c r="N158" s="147">
        <f t="shared" si="19"/>
        <v>0</v>
      </c>
      <c r="O158" s="147">
        <f t="shared" si="15"/>
        <v>0</v>
      </c>
      <c r="P158" s="11">
        <f t="shared" si="16"/>
        <v>0</v>
      </c>
    </row>
    <row r="159" spans="1:16">
      <c r="A159" s="9">
        <f t="shared" si="20"/>
        <v>154</v>
      </c>
      <c r="B159" s="107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17"/>
        <v>307.49</v>
      </c>
      <c r="G159" s="8">
        <v>145</v>
      </c>
      <c r="H159" s="8">
        <v>0</v>
      </c>
      <c r="I159" s="18">
        <v>0</v>
      </c>
      <c r="J159" s="18">
        <f t="shared" si="18"/>
        <v>0</v>
      </c>
      <c r="K159" s="10">
        <f t="shared" si="14"/>
        <v>0</v>
      </c>
      <c r="L159" s="10">
        <v>0</v>
      </c>
      <c r="M159" s="10">
        <v>0</v>
      </c>
      <c r="N159" s="147">
        <f t="shared" si="19"/>
        <v>0</v>
      </c>
      <c r="O159" s="147">
        <f t="shared" si="15"/>
        <v>0</v>
      </c>
      <c r="P159" s="11">
        <f t="shared" si="16"/>
        <v>0</v>
      </c>
    </row>
    <row r="160" spans="1:16">
      <c r="A160" s="9">
        <f t="shared" si="20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17"/>
        <v>123.77</v>
      </c>
      <c r="G160" s="8">
        <v>75</v>
      </c>
      <c r="H160" s="8">
        <v>75</v>
      </c>
      <c r="I160" s="18">
        <v>2.5000000000000001E-2</v>
      </c>
      <c r="J160" s="18">
        <f t="shared" si="18"/>
        <v>50.425250000000005</v>
      </c>
      <c r="K160" s="10">
        <f t="shared" si="14"/>
        <v>18.541364425000005</v>
      </c>
      <c r="L160" s="10">
        <v>19.478750000000002</v>
      </c>
      <c r="M160" s="10">
        <v>2.1019999999999999</v>
      </c>
      <c r="N160" s="147">
        <f t="shared" si="19"/>
        <v>2.1019999999999999</v>
      </c>
      <c r="O160" s="147">
        <f t="shared" si="15"/>
        <v>90.547364425000026</v>
      </c>
      <c r="P160" s="11">
        <f t="shared" si="16"/>
        <v>0.73157763937141496</v>
      </c>
    </row>
    <row r="161" spans="1:16">
      <c r="A161" s="9">
        <f t="shared" si="20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17"/>
        <v>748.80000000000007</v>
      </c>
      <c r="G161" s="8">
        <v>100</v>
      </c>
      <c r="H161" s="8">
        <v>85</v>
      </c>
      <c r="I161" s="18">
        <v>2.8333333333333332E-2</v>
      </c>
      <c r="J161" s="18">
        <f t="shared" si="18"/>
        <v>57.148616666666662</v>
      </c>
      <c r="K161" s="10">
        <f t="shared" si="14"/>
        <v>21.013546348333332</v>
      </c>
      <c r="L161" s="10">
        <v>22.075916666666664</v>
      </c>
      <c r="M161" s="10">
        <v>2.3822666666666663</v>
      </c>
      <c r="N161" s="147">
        <f t="shared" si="19"/>
        <v>2.3822666666666663</v>
      </c>
      <c r="O161" s="147">
        <f t="shared" si="15"/>
        <v>102.62034634833331</v>
      </c>
      <c r="P161" s="11">
        <f t="shared" si="16"/>
        <v>0.13704640270877846</v>
      </c>
    </row>
    <row r="162" spans="1:16">
      <c r="A162" s="9">
        <f t="shared" si="20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17"/>
        <v>435.2</v>
      </c>
      <c r="G162" s="8">
        <v>180</v>
      </c>
      <c r="H162" s="8">
        <v>80</v>
      </c>
      <c r="I162" s="18">
        <v>2.6666666666666668E-2</v>
      </c>
      <c r="J162" s="18">
        <f t="shared" si="18"/>
        <v>53.786933333333337</v>
      </c>
      <c r="K162" s="10">
        <f t="shared" si="14"/>
        <v>19.77745538666667</v>
      </c>
      <c r="L162" s="10">
        <v>20.777333333333335</v>
      </c>
      <c r="M162" s="10">
        <v>2.2421333333333333</v>
      </c>
      <c r="N162" s="147">
        <f t="shared" si="19"/>
        <v>2.2421333333333333</v>
      </c>
      <c r="O162" s="147">
        <f t="shared" si="15"/>
        <v>96.58385538666667</v>
      </c>
      <c r="P162" s="11">
        <f t="shared" si="16"/>
        <v>0.22192981476715687</v>
      </c>
    </row>
    <row r="163" spans="1:16">
      <c r="A163" s="9">
        <f t="shared" si="20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17"/>
        <v>406.1</v>
      </c>
      <c r="G163" s="8">
        <v>140</v>
      </c>
      <c r="H163" s="8">
        <v>45</v>
      </c>
      <c r="I163" s="18">
        <v>1.4999999999999999E-2</v>
      </c>
      <c r="J163" s="18">
        <f t="shared" si="18"/>
        <v>30.25515</v>
      </c>
      <c r="K163" s="10">
        <f t="shared" si="14"/>
        <v>11.124818655</v>
      </c>
      <c r="L163" s="10">
        <v>11.687249999999999</v>
      </c>
      <c r="M163" s="10">
        <v>1.2611999999999999</v>
      </c>
      <c r="N163" s="147">
        <f t="shared" si="19"/>
        <v>1.2611999999999999</v>
      </c>
      <c r="O163" s="147">
        <f t="shared" si="15"/>
        <v>54.328418655</v>
      </c>
      <c r="P163" s="11">
        <f t="shared" si="16"/>
        <v>0.13378088809406549</v>
      </c>
    </row>
    <row r="164" spans="1:16">
      <c r="A164" s="9">
        <f t="shared" si="20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17"/>
        <v>487.2</v>
      </c>
      <c r="G164" s="8">
        <v>175</v>
      </c>
      <c r="H164" s="8">
        <v>100</v>
      </c>
      <c r="I164" s="18">
        <v>3.3333333333333333E-2</v>
      </c>
      <c r="J164" s="18">
        <f t="shared" si="18"/>
        <v>67.233666666666664</v>
      </c>
      <c r="K164" s="10">
        <f t="shared" si="14"/>
        <v>24.721819233333335</v>
      </c>
      <c r="L164" s="10">
        <v>25.971666666666664</v>
      </c>
      <c r="M164" s="10">
        <v>2.8026666666666666</v>
      </c>
      <c r="N164" s="147">
        <f t="shared" si="19"/>
        <v>2.8026666666666666</v>
      </c>
      <c r="O164" s="147">
        <f t="shared" si="15"/>
        <v>120.72981923333333</v>
      </c>
      <c r="P164" s="11">
        <f t="shared" si="16"/>
        <v>0.24780340565134099</v>
      </c>
    </row>
    <row r="165" spans="1:16">
      <c r="A165" s="9">
        <f t="shared" si="20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17"/>
        <v>399.95</v>
      </c>
      <c r="G165" s="8">
        <v>105</v>
      </c>
      <c r="H165" s="8">
        <v>40</v>
      </c>
      <c r="I165" s="18">
        <v>1.3333333333333334E-2</v>
      </c>
      <c r="J165" s="18">
        <f t="shared" si="18"/>
        <v>26.893466666666669</v>
      </c>
      <c r="K165" s="10">
        <f t="shared" si="14"/>
        <v>9.888727693333335</v>
      </c>
      <c r="L165" s="10">
        <v>10.388666666666667</v>
      </c>
      <c r="M165" s="10">
        <v>1.1210666666666667</v>
      </c>
      <c r="N165" s="147">
        <f t="shared" si="19"/>
        <v>1.1210666666666667</v>
      </c>
      <c r="O165" s="147">
        <f t="shared" si="15"/>
        <v>48.291927693333335</v>
      </c>
      <c r="P165" s="11">
        <f t="shared" si="16"/>
        <v>0.12074491234737676</v>
      </c>
    </row>
    <row r="166" spans="1:16">
      <c r="A166" s="9">
        <f t="shared" si="20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17"/>
        <v>489.3</v>
      </c>
      <c r="G166" s="8">
        <v>173</v>
      </c>
      <c r="H166" s="8">
        <v>173</v>
      </c>
      <c r="I166" s="18">
        <v>5.7666666666666665E-2</v>
      </c>
      <c r="J166" s="18">
        <f t="shared" si="18"/>
        <v>116.31424333333332</v>
      </c>
      <c r="K166" s="10">
        <f t="shared" si="14"/>
        <v>42.768747273666669</v>
      </c>
      <c r="L166" s="10">
        <v>44.93098333333333</v>
      </c>
      <c r="M166" s="10">
        <v>4.8486133333333328</v>
      </c>
      <c r="N166" s="147">
        <f t="shared" si="19"/>
        <v>4.8486133333333328</v>
      </c>
      <c r="O166" s="147">
        <f t="shared" si="15"/>
        <v>208.86258727366666</v>
      </c>
      <c r="P166" s="11">
        <f t="shared" si="16"/>
        <v>0.42685997807820697</v>
      </c>
    </row>
    <row r="167" spans="1:16">
      <c r="A167" s="9">
        <f t="shared" si="20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17"/>
        <v>420.6</v>
      </c>
      <c r="G167" s="8">
        <v>100</v>
      </c>
      <c r="H167" s="8">
        <v>100</v>
      </c>
      <c r="I167" s="18">
        <v>3.3333333333333333E-2</v>
      </c>
      <c r="J167" s="18">
        <f t="shared" si="18"/>
        <v>67.233666666666664</v>
      </c>
      <c r="K167" s="10">
        <f t="shared" si="14"/>
        <v>24.721819233333335</v>
      </c>
      <c r="L167" s="10">
        <v>25.971666666666664</v>
      </c>
      <c r="M167" s="10">
        <v>2.8026666666666666</v>
      </c>
      <c r="N167" s="147">
        <f t="shared" si="19"/>
        <v>2.8026666666666666</v>
      </c>
      <c r="O167" s="147">
        <f t="shared" si="15"/>
        <v>120.72981923333333</v>
      </c>
      <c r="P167" s="11">
        <f t="shared" si="16"/>
        <v>0.28704189071168168</v>
      </c>
    </row>
    <row r="168" spans="1:16">
      <c r="A168" s="9">
        <f t="shared" si="20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17"/>
        <v>427.2</v>
      </c>
      <c r="G168" s="8">
        <v>158</v>
      </c>
      <c r="H168" s="8">
        <v>128</v>
      </c>
      <c r="I168" s="18">
        <v>4.2666666666666665E-2</v>
      </c>
      <c r="J168" s="18">
        <f t="shared" si="18"/>
        <v>86.059093333333337</v>
      </c>
      <c r="K168" s="10">
        <f t="shared" si="14"/>
        <v>31.643928618666671</v>
      </c>
      <c r="L168" s="10">
        <v>33.243733333333331</v>
      </c>
      <c r="M168" s="10">
        <v>3.5874133333333331</v>
      </c>
      <c r="N168" s="147">
        <f t="shared" si="19"/>
        <v>3.5874133333333331</v>
      </c>
      <c r="O168" s="147">
        <f t="shared" si="15"/>
        <v>154.53416861866665</v>
      </c>
      <c r="P168" s="11">
        <f t="shared" si="16"/>
        <v>0.36173728609238448</v>
      </c>
    </row>
    <row r="169" spans="1:16">
      <c r="A169" s="9">
        <f t="shared" si="20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17"/>
        <v>464.8</v>
      </c>
      <c r="G169" s="8">
        <v>113</v>
      </c>
      <c r="H169" s="8">
        <v>30</v>
      </c>
      <c r="I169" s="18">
        <v>0.01</v>
      </c>
      <c r="J169" s="18">
        <f t="shared" si="18"/>
        <v>20.170100000000001</v>
      </c>
      <c r="K169" s="10">
        <f t="shared" si="14"/>
        <v>7.4165457700000008</v>
      </c>
      <c r="L169" s="10">
        <v>7.7915000000000001</v>
      </c>
      <c r="M169" s="10">
        <v>0.84079999999999999</v>
      </c>
      <c r="N169" s="147">
        <f t="shared" si="19"/>
        <v>0.84079999999999999</v>
      </c>
      <c r="O169" s="147">
        <f t="shared" si="15"/>
        <v>36.218945770000005</v>
      </c>
      <c r="P169" s="11">
        <f t="shared" si="16"/>
        <v>7.7923721536144588E-2</v>
      </c>
    </row>
    <row r="170" spans="1:16">
      <c r="A170" s="9">
        <f t="shared" si="20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17"/>
        <v>515.5</v>
      </c>
      <c r="G170" s="8">
        <v>120</v>
      </c>
      <c r="H170" s="8">
        <v>40</v>
      </c>
      <c r="I170" s="18">
        <v>1.3333333333333334E-2</v>
      </c>
      <c r="J170" s="18">
        <f t="shared" si="18"/>
        <v>26.893466666666669</v>
      </c>
      <c r="K170" s="10">
        <f t="shared" si="14"/>
        <v>9.888727693333335</v>
      </c>
      <c r="L170" s="10">
        <v>10.388666666666667</v>
      </c>
      <c r="M170" s="10">
        <v>1.1210666666666667</v>
      </c>
      <c r="N170" s="147">
        <f t="shared" si="19"/>
        <v>1.1210666666666667</v>
      </c>
      <c r="O170" s="147">
        <f t="shared" si="15"/>
        <v>48.291927693333335</v>
      </c>
      <c r="P170" s="11">
        <f t="shared" si="16"/>
        <v>9.3679782140316845E-2</v>
      </c>
    </row>
    <row r="171" spans="1:16">
      <c r="A171" s="9">
        <f t="shared" si="20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17"/>
        <v>556.9</v>
      </c>
      <c r="G171" s="8">
        <v>150</v>
      </c>
      <c r="H171" s="8">
        <v>35</v>
      </c>
      <c r="I171" s="18">
        <v>1.1666666666666667E-2</v>
      </c>
      <c r="J171" s="18">
        <f t="shared" si="18"/>
        <v>23.531783333333333</v>
      </c>
      <c r="K171" s="10">
        <f t="shared" si="14"/>
        <v>8.6526367316666679</v>
      </c>
      <c r="L171" s="10">
        <v>9.0900833333333342</v>
      </c>
      <c r="M171" s="10">
        <v>0.98093333333333332</v>
      </c>
      <c r="N171" s="147">
        <f t="shared" si="19"/>
        <v>0.98093333333333332</v>
      </c>
      <c r="O171" s="147">
        <f t="shared" si="15"/>
        <v>42.255436731666663</v>
      </c>
      <c r="P171" s="11">
        <f t="shared" si="16"/>
        <v>7.587616579577422E-2</v>
      </c>
    </row>
    <row r="172" spans="1:16">
      <c r="A172" s="9">
        <f t="shared" si="20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17"/>
        <v>342.9</v>
      </c>
      <c r="G172" s="8">
        <v>100</v>
      </c>
      <c r="H172" s="8">
        <v>26</v>
      </c>
      <c r="I172" s="18">
        <v>8.6666666666666663E-3</v>
      </c>
      <c r="J172" s="18">
        <f t="shared" si="18"/>
        <v>17.480753333333332</v>
      </c>
      <c r="K172" s="10">
        <f t="shared" si="14"/>
        <v>6.4276730006666671</v>
      </c>
      <c r="L172" s="10">
        <v>6.7526333333333328</v>
      </c>
      <c r="M172" s="10">
        <v>0.7286933333333333</v>
      </c>
      <c r="N172" s="147">
        <f t="shared" si="19"/>
        <v>0.7286933333333333</v>
      </c>
      <c r="O172" s="147">
        <f t="shared" si="15"/>
        <v>31.389753000666662</v>
      </c>
      <c r="P172" s="11">
        <f t="shared" si="16"/>
        <v>9.154200350150675E-2</v>
      </c>
    </row>
    <row r="173" spans="1:16">
      <c r="A173" s="9">
        <f t="shared" si="20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17"/>
        <v>514.78</v>
      </c>
      <c r="G173" s="8">
        <v>145</v>
      </c>
      <c r="H173" s="8">
        <v>56</v>
      </c>
      <c r="I173" s="18">
        <v>1.8666666666666668E-2</v>
      </c>
      <c r="J173" s="18">
        <f t="shared" si="18"/>
        <v>37.650853333333338</v>
      </c>
      <c r="K173" s="10">
        <f t="shared" si="14"/>
        <v>13.84421877066667</v>
      </c>
      <c r="L173" s="10">
        <v>14.544133333333335</v>
      </c>
      <c r="M173" s="10">
        <v>1.5694933333333334</v>
      </c>
      <c r="N173" s="147">
        <f t="shared" si="19"/>
        <v>1.5694933333333334</v>
      </c>
      <c r="O173" s="147">
        <f t="shared" si="15"/>
        <v>67.608698770666678</v>
      </c>
      <c r="P173" s="11">
        <f t="shared" si="16"/>
        <v>0.13133513106699304</v>
      </c>
    </row>
    <row r="174" spans="1:16">
      <c r="A174" s="9">
        <f t="shared" si="20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17"/>
        <v>378.9</v>
      </c>
      <c r="G174" s="8">
        <v>129</v>
      </c>
      <c r="H174" s="8">
        <v>37</v>
      </c>
      <c r="I174" s="18">
        <v>1.2333333333333333E-2</v>
      </c>
      <c r="J174" s="18">
        <f t="shared" si="18"/>
        <v>24.876456666666666</v>
      </c>
      <c r="K174" s="10">
        <f t="shared" si="14"/>
        <v>9.147073116333333</v>
      </c>
      <c r="L174" s="10">
        <v>9.609516666666666</v>
      </c>
      <c r="M174" s="10">
        <v>1.0369866666666667</v>
      </c>
      <c r="N174" s="147">
        <f t="shared" si="19"/>
        <v>1.0369866666666667</v>
      </c>
      <c r="O174" s="147">
        <f t="shared" si="15"/>
        <v>44.670033116333329</v>
      </c>
      <c r="P174" s="11">
        <f t="shared" si="16"/>
        <v>0.11789399080584147</v>
      </c>
    </row>
    <row r="175" spans="1:16">
      <c r="A175" s="9">
        <f t="shared" si="20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17"/>
        <v>391.9</v>
      </c>
      <c r="G175" s="8">
        <v>30</v>
      </c>
      <c r="H175" s="8">
        <v>30</v>
      </c>
      <c r="I175" s="18">
        <v>0.01</v>
      </c>
      <c r="J175" s="18">
        <f t="shared" si="18"/>
        <v>20.170100000000001</v>
      </c>
      <c r="K175" s="10">
        <f t="shared" si="14"/>
        <v>7.4165457700000008</v>
      </c>
      <c r="L175" s="10">
        <v>7.7915000000000001</v>
      </c>
      <c r="M175" s="10">
        <v>0.84079999999999999</v>
      </c>
      <c r="N175" s="147">
        <f t="shared" si="19"/>
        <v>0.84079999999999999</v>
      </c>
      <c r="O175" s="147">
        <f t="shared" si="15"/>
        <v>36.218945770000005</v>
      </c>
      <c r="P175" s="11">
        <f t="shared" si="16"/>
        <v>9.2418846057667786E-2</v>
      </c>
    </row>
    <row r="176" spans="1:16">
      <c r="A176" s="9">
        <f t="shared" si="20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17"/>
        <v>381.3</v>
      </c>
      <c r="G176" s="8">
        <v>36.6</v>
      </c>
      <c r="H176" s="8">
        <v>36.6</v>
      </c>
      <c r="I176" s="18">
        <v>1.2200000000000001E-2</v>
      </c>
      <c r="J176" s="18">
        <f t="shared" si="18"/>
        <v>24.607522000000003</v>
      </c>
      <c r="K176" s="10">
        <f t="shared" si="14"/>
        <v>9.0481858394000021</v>
      </c>
      <c r="L176" s="10">
        <v>9.50563</v>
      </c>
      <c r="M176" s="10">
        <v>1.025776</v>
      </c>
      <c r="N176" s="147">
        <f t="shared" si="19"/>
        <v>1.025776</v>
      </c>
      <c r="O176" s="147">
        <f t="shared" si="15"/>
        <v>44.187113839400006</v>
      </c>
      <c r="P176" s="11">
        <f t="shared" si="16"/>
        <v>0.1158854283750328</v>
      </c>
    </row>
    <row r="177" spans="1:16">
      <c r="A177" s="9">
        <f t="shared" si="20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17"/>
        <v>2512.2399999999998</v>
      </c>
      <c r="G177" s="8">
        <v>343</v>
      </c>
      <c r="H177" s="8">
        <v>343</v>
      </c>
      <c r="I177" s="18">
        <v>0.11433333333333333</v>
      </c>
      <c r="J177" s="18">
        <f t="shared" si="18"/>
        <v>230.61147666666665</v>
      </c>
      <c r="K177" s="10">
        <f t="shared" si="14"/>
        <v>84.795839970333333</v>
      </c>
      <c r="L177" s="10">
        <v>89.082816666666659</v>
      </c>
      <c r="M177" s="10">
        <v>9.6131466666666654</v>
      </c>
      <c r="N177" s="147">
        <f t="shared" si="19"/>
        <v>9.6131466666666654</v>
      </c>
      <c r="O177" s="147">
        <f t="shared" si="15"/>
        <v>414.10327997033335</v>
      </c>
      <c r="P177" s="11">
        <f t="shared" si="16"/>
        <v>0.16483428333691583</v>
      </c>
    </row>
    <row r="178" spans="1:16">
      <c r="A178" s="9">
        <f t="shared" si="20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17"/>
        <v>124.1</v>
      </c>
      <c r="G178" s="8">
        <v>75</v>
      </c>
      <c r="H178" s="8">
        <v>75</v>
      </c>
      <c r="I178" s="18">
        <v>2.5000000000000001E-2</v>
      </c>
      <c r="J178" s="18">
        <f t="shared" si="18"/>
        <v>50.425250000000005</v>
      </c>
      <c r="K178" s="10">
        <f t="shared" si="14"/>
        <v>18.541364425000005</v>
      </c>
      <c r="L178" s="10">
        <v>19.478750000000002</v>
      </c>
      <c r="M178" s="10">
        <v>2.1019999999999999</v>
      </c>
      <c r="N178" s="147">
        <f t="shared" si="19"/>
        <v>2.1019999999999999</v>
      </c>
      <c r="O178" s="147">
        <f t="shared" si="15"/>
        <v>90.547364425000026</v>
      </c>
      <c r="P178" s="11">
        <f t="shared" si="16"/>
        <v>0.72963226772763923</v>
      </c>
    </row>
    <row r="179" spans="1:16">
      <c r="A179" s="9">
        <f t="shared" si="20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17"/>
        <v>147.35</v>
      </c>
      <c r="G179" s="8">
        <v>69</v>
      </c>
      <c r="H179" s="8">
        <v>45</v>
      </c>
      <c r="I179" s="18">
        <v>1.4999999999999999E-2</v>
      </c>
      <c r="J179" s="18">
        <f t="shared" si="18"/>
        <v>30.25515</v>
      </c>
      <c r="K179" s="10">
        <f t="shared" si="14"/>
        <v>11.124818655</v>
      </c>
      <c r="L179" s="10">
        <v>11.687249999999999</v>
      </c>
      <c r="M179" s="10">
        <v>1.2611999999999999</v>
      </c>
      <c r="N179" s="147">
        <f t="shared" si="19"/>
        <v>1.2611999999999999</v>
      </c>
      <c r="O179" s="147">
        <f t="shared" si="15"/>
        <v>54.328418655</v>
      </c>
      <c r="P179" s="11">
        <f t="shared" si="16"/>
        <v>0.3687032144893112</v>
      </c>
    </row>
    <row r="180" spans="1:16">
      <c r="A180" s="9">
        <f t="shared" si="20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17"/>
        <v>118.2</v>
      </c>
      <c r="G180" s="8">
        <v>74</v>
      </c>
      <c r="H180" s="8">
        <v>74</v>
      </c>
      <c r="I180" s="18">
        <v>2.4666666666666667E-2</v>
      </c>
      <c r="J180" s="18">
        <f t="shared" si="18"/>
        <v>49.752913333333332</v>
      </c>
      <c r="K180" s="10">
        <f t="shared" si="14"/>
        <v>18.294146232666666</v>
      </c>
      <c r="L180" s="10">
        <v>19.219033333333332</v>
      </c>
      <c r="M180" s="10">
        <v>2.0739733333333334</v>
      </c>
      <c r="N180" s="147">
        <f t="shared" si="19"/>
        <v>2.0739733333333334</v>
      </c>
      <c r="O180" s="147">
        <f t="shared" si="15"/>
        <v>89.340066232666658</v>
      </c>
      <c r="P180" s="11">
        <f t="shared" si="16"/>
        <v>0.75583812379582616</v>
      </c>
    </row>
    <row r="181" spans="1:16">
      <c r="A181" s="9">
        <f t="shared" si="20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17"/>
        <v>111.8</v>
      </c>
      <c r="G181" s="8">
        <v>67</v>
      </c>
      <c r="H181" s="8">
        <v>67</v>
      </c>
      <c r="I181" s="18">
        <v>2.2333333333333334E-2</v>
      </c>
      <c r="J181" s="18">
        <f t="shared" si="18"/>
        <v>45.046556666666667</v>
      </c>
      <c r="K181" s="10">
        <f t="shared" si="14"/>
        <v>16.563618886333334</v>
      </c>
      <c r="L181" s="10">
        <v>17.401016666666667</v>
      </c>
      <c r="M181" s="10">
        <v>1.8777866666666667</v>
      </c>
      <c r="N181" s="147">
        <f t="shared" si="19"/>
        <v>1.8777866666666667</v>
      </c>
      <c r="O181" s="147">
        <f t="shared" si="15"/>
        <v>80.888978886333334</v>
      </c>
      <c r="P181" s="11">
        <f t="shared" si="16"/>
        <v>0.72351501687239117</v>
      </c>
    </row>
    <row r="182" spans="1:16">
      <c r="A182" s="9">
        <f t="shared" si="20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17"/>
        <v>177.1</v>
      </c>
      <c r="G182" s="8">
        <v>100</v>
      </c>
      <c r="H182" s="8">
        <v>100</v>
      </c>
      <c r="I182" s="18">
        <v>3.3333333333333333E-2</v>
      </c>
      <c r="J182" s="18">
        <f t="shared" si="18"/>
        <v>67.233666666666664</v>
      </c>
      <c r="K182" s="10">
        <f t="shared" si="14"/>
        <v>24.721819233333335</v>
      </c>
      <c r="L182" s="10">
        <v>25.971666666666664</v>
      </c>
      <c r="M182" s="10">
        <v>2.8026666666666666</v>
      </c>
      <c r="N182" s="147">
        <f t="shared" si="19"/>
        <v>2.8026666666666666</v>
      </c>
      <c r="O182" s="147">
        <f t="shared" si="15"/>
        <v>120.72981923333333</v>
      </c>
      <c r="P182" s="11">
        <f t="shared" si="16"/>
        <v>0.68170423056653495</v>
      </c>
    </row>
    <row r="183" spans="1:16">
      <c r="A183" s="9">
        <f t="shared" si="20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17"/>
        <v>572.56000000000006</v>
      </c>
      <c r="G183" s="8">
        <v>115.8</v>
      </c>
      <c r="H183" s="8">
        <v>93</v>
      </c>
      <c r="I183" s="18">
        <v>3.1E-2</v>
      </c>
      <c r="J183" s="18">
        <f t="shared" si="18"/>
        <v>62.52731</v>
      </c>
      <c r="K183" s="10">
        <f t="shared" si="14"/>
        <v>22.991291887000003</v>
      </c>
      <c r="L183" s="10">
        <v>24.153649999999999</v>
      </c>
      <c r="M183" s="10">
        <v>2.6064799999999999</v>
      </c>
      <c r="N183" s="147">
        <f t="shared" si="19"/>
        <v>2.6064799999999999</v>
      </c>
      <c r="O183" s="147">
        <f t="shared" si="15"/>
        <v>112.27873188700001</v>
      </c>
      <c r="P183" s="11">
        <f t="shared" si="16"/>
        <v>0.19609950378475619</v>
      </c>
    </row>
    <row r="184" spans="1:16">
      <c r="A184" s="9">
        <f t="shared" si="20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si="17"/>
        <v>546.79999999999995</v>
      </c>
      <c r="G184" s="8">
        <v>91.74</v>
      </c>
      <c r="H184" s="8">
        <v>91.74</v>
      </c>
      <c r="I184" s="18">
        <v>3.058E-2</v>
      </c>
      <c r="J184" s="18">
        <f t="shared" si="18"/>
        <v>61.680165799999997</v>
      </c>
      <c r="K184" s="10">
        <f t="shared" ref="K184:K243" si="21">J184*0.3677</f>
        <v>22.67979696466</v>
      </c>
      <c r="L184" s="10">
        <v>23.826407</v>
      </c>
      <c r="M184" s="10">
        <v>2.5711664000000001</v>
      </c>
      <c r="N184" s="147">
        <f t="shared" si="19"/>
        <v>2.5711664000000001</v>
      </c>
      <c r="O184" s="147">
        <f t="shared" si="15"/>
        <v>110.75753616466</v>
      </c>
      <c r="P184" s="11">
        <f t="shared" si="16"/>
        <v>0.20255584521700806</v>
      </c>
    </row>
    <row r="185" spans="1:16">
      <c r="A185" s="9">
        <f t="shared" si="20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17"/>
        <v>695</v>
      </c>
      <c r="G185" s="8">
        <v>135</v>
      </c>
      <c r="H185" s="8">
        <v>135</v>
      </c>
      <c r="I185" s="18">
        <v>4.4999999999999998E-2</v>
      </c>
      <c r="J185" s="18">
        <f t="shared" si="18"/>
        <v>90.765450000000001</v>
      </c>
      <c r="K185" s="10">
        <f t="shared" si="21"/>
        <v>33.374455965000003</v>
      </c>
      <c r="L185" s="10">
        <v>35.061749999999996</v>
      </c>
      <c r="M185" s="10">
        <v>3.7835999999999999</v>
      </c>
      <c r="N185" s="147">
        <f t="shared" si="19"/>
        <v>3.7835999999999999</v>
      </c>
      <c r="O185" s="147">
        <f t="shared" si="15"/>
        <v>162.98525596499999</v>
      </c>
      <c r="P185" s="11">
        <f t="shared" si="16"/>
        <v>0.2345111596618705</v>
      </c>
    </row>
    <row r="186" spans="1:16">
      <c r="A186" s="9">
        <f t="shared" si="20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17"/>
        <v>641.82000000000005</v>
      </c>
      <c r="G186" s="8">
        <v>152.19999999999999</v>
      </c>
      <c r="H186" s="8">
        <v>99.3</v>
      </c>
      <c r="I186" s="18">
        <v>3.3099999999999997E-2</v>
      </c>
      <c r="J186" s="18">
        <f t="shared" si="18"/>
        <v>66.763030999999998</v>
      </c>
      <c r="K186" s="10">
        <f t="shared" si="21"/>
        <v>24.548766498700001</v>
      </c>
      <c r="L186" s="10">
        <v>25.789864999999999</v>
      </c>
      <c r="M186" s="10">
        <v>2.7830479999999995</v>
      </c>
      <c r="N186" s="147">
        <f t="shared" si="19"/>
        <v>2.7830479999999995</v>
      </c>
      <c r="O186" s="147">
        <f t="shared" si="15"/>
        <v>119.88471049869999</v>
      </c>
      <c r="P186" s="11">
        <f t="shared" si="16"/>
        <v>0.18678867984590691</v>
      </c>
    </row>
    <row r="187" spans="1:16">
      <c r="A187" s="9">
        <f t="shared" si="20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17"/>
        <v>126.6</v>
      </c>
      <c r="G187" s="8">
        <v>49.2</v>
      </c>
      <c r="H187" s="8">
        <v>49.2</v>
      </c>
      <c r="I187" s="18">
        <v>1.6400000000000001E-2</v>
      </c>
      <c r="J187" s="18">
        <f t="shared" si="18"/>
        <v>33.078963999999999</v>
      </c>
      <c r="K187" s="10">
        <f t="shared" si="21"/>
        <v>12.1631350628</v>
      </c>
      <c r="L187" s="10">
        <v>12.77806</v>
      </c>
      <c r="M187" s="10">
        <v>1.3789120000000001</v>
      </c>
      <c r="N187" s="147">
        <f t="shared" si="19"/>
        <v>1.3789120000000001</v>
      </c>
      <c r="O187" s="147">
        <f t="shared" si="15"/>
        <v>59.399071062800004</v>
      </c>
      <c r="P187" s="11">
        <f t="shared" si="16"/>
        <v>0.4691869752195893</v>
      </c>
    </row>
    <row r="188" spans="1:16">
      <c r="A188" s="9">
        <f t="shared" si="20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17"/>
        <v>611.88</v>
      </c>
      <c r="G188" s="8">
        <v>211.7</v>
      </c>
      <c r="H188" s="8">
        <v>211.7</v>
      </c>
      <c r="I188" s="18">
        <v>7.0566666666666666E-2</v>
      </c>
      <c r="J188" s="18">
        <f t="shared" si="18"/>
        <v>142.33367233333334</v>
      </c>
      <c r="K188" s="10">
        <f t="shared" si="21"/>
        <v>52.336091316966673</v>
      </c>
      <c r="L188" s="10">
        <v>54.982018333333329</v>
      </c>
      <c r="M188" s="10">
        <v>5.9332453333333328</v>
      </c>
      <c r="N188" s="147">
        <f t="shared" si="19"/>
        <v>5.9332453333333328</v>
      </c>
      <c r="O188" s="147">
        <f t="shared" si="15"/>
        <v>255.58502731696666</v>
      </c>
      <c r="P188" s="11">
        <f t="shared" si="16"/>
        <v>0.41770449649762481</v>
      </c>
    </row>
    <row r="189" spans="1:16">
      <c r="A189" s="9">
        <f t="shared" si="20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17"/>
        <v>427.6</v>
      </c>
      <c r="G189" s="8">
        <v>58.2</v>
      </c>
      <c r="H189" s="8">
        <v>58.2</v>
      </c>
      <c r="I189" s="18">
        <v>1.9400000000000001E-2</v>
      </c>
      <c r="J189" s="18">
        <f t="shared" si="18"/>
        <v>39.129994000000003</v>
      </c>
      <c r="K189" s="10">
        <f t="shared" si="21"/>
        <v>14.388098793800003</v>
      </c>
      <c r="L189" s="10">
        <v>15.11551</v>
      </c>
      <c r="M189" s="10">
        <v>1.6311519999999999</v>
      </c>
      <c r="N189" s="147">
        <f t="shared" si="19"/>
        <v>1.6311519999999999</v>
      </c>
      <c r="O189" s="147">
        <f t="shared" si="15"/>
        <v>70.264754793800009</v>
      </c>
      <c r="P189" s="11">
        <f t="shared" si="16"/>
        <v>0.16432356125771749</v>
      </c>
    </row>
    <row r="190" spans="1:16">
      <c r="A190" s="9">
        <f t="shared" si="20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17"/>
        <v>411.9</v>
      </c>
      <c r="G190" s="8">
        <v>60</v>
      </c>
      <c r="H190" s="8">
        <v>60</v>
      </c>
      <c r="I190" s="18">
        <v>0.02</v>
      </c>
      <c r="J190" s="18">
        <f t="shared" si="18"/>
        <v>40.340200000000003</v>
      </c>
      <c r="K190" s="10">
        <f t="shared" si="21"/>
        <v>14.833091540000002</v>
      </c>
      <c r="L190" s="10">
        <v>15.583</v>
      </c>
      <c r="M190" s="10">
        <v>1.6816</v>
      </c>
      <c r="N190" s="147">
        <f t="shared" si="19"/>
        <v>1.6816</v>
      </c>
      <c r="O190" s="147">
        <f t="shared" si="15"/>
        <v>72.43789154000001</v>
      </c>
      <c r="P190" s="11">
        <f t="shared" si="16"/>
        <v>0.17586281024520517</v>
      </c>
    </row>
    <row r="191" spans="1:16">
      <c r="A191" s="9">
        <f t="shared" si="20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17"/>
        <v>635.29999999999995</v>
      </c>
      <c r="G191" s="8">
        <v>145.4</v>
      </c>
      <c r="H191" s="8">
        <v>60</v>
      </c>
      <c r="I191" s="18">
        <v>0.02</v>
      </c>
      <c r="J191" s="18">
        <f t="shared" si="18"/>
        <v>40.340200000000003</v>
      </c>
      <c r="K191" s="10">
        <f t="shared" si="21"/>
        <v>14.833091540000002</v>
      </c>
      <c r="L191" s="10">
        <v>15.583</v>
      </c>
      <c r="M191" s="10">
        <v>1.6816</v>
      </c>
      <c r="N191" s="147">
        <f t="shared" si="19"/>
        <v>1.6816</v>
      </c>
      <c r="O191" s="147">
        <f t="shared" si="15"/>
        <v>72.43789154000001</v>
      </c>
      <c r="P191" s="11">
        <f t="shared" si="16"/>
        <v>0.11402155129859912</v>
      </c>
    </row>
    <row r="192" spans="1:16">
      <c r="A192" s="9">
        <f t="shared" si="20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17"/>
        <v>650.69999999999993</v>
      </c>
      <c r="G192" s="8">
        <v>74.599999999999994</v>
      </c>
      <c r="H192" s="8">
        <v>74.599999999999994</v>
      </c>
      <c r="I192" s="18">
        <v>2.4866666666666665E-2</v>
      </c>
      <c r="J192" s="18">
        <f t="shared" si="18"/>
        <v>50.156315333333332</v>
      </c>
      <c r="K192" s="10">
        <f t="shared" si="21"/>
        <v>18.442477148066668</v>
      </c>
      <c r="L192" s="10">
        <v>19.37486333333333</v>
      </c>
      <c r="M192" s="10">
        <v>2.0907893333333334</v>
      </c>
      <c r="N192" s="147">
        <f t="shared" si="19"/>
        <v>2.0907893333333334</v>
      </c>
      <c r="O192" s="147">
        <f t="shared" si="15"/>
        <v>90.064445148066653</v>
      </c>
      <c r="P192" s="11">
        <f t="shared" si="16"/>
        <v>0.13841162616884381</v>
      </c>
    </row>
    <row r="193" spans="1:16">
      <c r="A193" s="9">
        <f t="shared" si="20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17"/>
        <v>650.29999999999995</v>
      </c>
      <c r="G193" s="8">
        <v>70</v>
      </c>
      <c r="H193" s="8">
        <v>70</v>
      </c>
      <c r="I193" s="18">
        <v>2.3333333333333334E-2</v>
      </c>
      <c r="J193" s="18">
        <f t="shared" si="18"/>
        <v>47.063566666666667</v>
      </c>
      <c r="K193" s="10">
        <f t="shared" si="21"/>
        <v>17.305273463333336</v>
      </c>
      <c r="L193" s="10">
        <v>18.180166666666668</v>
      </c>
      <c r="M193" s="10">
        <v>1.9618666666666666</v>
      </c>
      <c r="N193" s="147">
        <f t="shared" si="19"/>
        <v>1.9618666666666666</v>
      </c>
      <c r="O193" s="147">
        <f t="shared" si="15"/>
        <v>84.510873463333326</v>
      </c>
      <c r="P193" s="11">
        <f t="shared" si="16"/>
        <v>0.12995674836742016</v>
      </c>
    </row>
    <row r="194" spans="1:16">
      <c r="A194" s="9">
        <f t="shared" si="20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17"/>
        <v>702.91</v>
      </c>
      <c r="G194" s="8">
        <v>121.2</v>
      </c>
      <c r="H194" s="8">
        <v>92</v>
      </c>
      <c r="I194" s="18">
        <v>3.0666666666666665E-2</v>
      </c>
      <c r="J194" s="18">
        <f t="shared" si="18"/>
        <v>61.854973333333326</v>
      </c>
      <c r="K194" s="10">
        <f t="shared" si="21"/>
        <v>22.744073694666668</v>
      </c>
      <c r="L194" s="10">
        <v>23.893933333333333</v>
      </c>
      <c r="M194" s="10">
        <v>2.578453333333333</v>
      </c>
      <c r="N194" s="147">
        <f t="shared" si="19"/>
        <v>2.578453333333333</v>
      </c>
      <c r="O194" s="147">
        <f t="shared" si="15"/>
        <v>111.07143369466667</v>
      </c>
      <c r="P194" s="11">
        <f t="shared" si="16"/>
        <v>0.15801657921308088</v>
      </c>
    </row>
    <row r="195" spans="1:16">
      <c r="A195" s="9">
        <f t="shared" si="20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17"/>
        <v>592.9</v>
      </c>
      <c r="G195" s="8">
        <v>90.8</v>
      </c>
      <c r="H195" s="8">
        <v>40</v>
      </c>
      <c r="I195" s="18">
        <v>1.3333333333333334E-2</v>
      </c>
      <c r="J195" s="18">
        <f t="shared" si="18"/>
        <v>26.893466666666669</v>
      </c>
      <c r="K195" s="10">
        <f t="shared" si="21"/>
        <v>9.888727693333335</v>
      </c>
      <c r="L195" s="10">
        <v>10.388666666666667</v>
      </c>
      <c r="M195" s="10">
        <v>1.1210666666666667</v>
      </c>
      <c r="N195" s="147">
        <f t="shared" si="19"/>
        <v>1.1210666666666667</v>
      </c>
      <c r="O195" s="147">
        <f t="shared" si="15"/>
        <v>48.291927693333335</v>
      </c>
      <c r="P195" s="11">
        <f t="shared" si="16"/>
        <v>8.1450375600157429E-2</v>
      </c>
    </row>
    <row r="196" spans="1:16">
      <c r="A196" s="9">
        <f t="shared" si="20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17"/>
        <v>1245.1200000000001</v>
      </c>
      <c r="G196" s="8">
        <v>206</v>
      </c>
      <c r="H196" s="8">
        <v>100</v>
      </c>
      <c r="I196" s="18">
        <v>3.3333333333333333E-2</v>
      </c>
      <c r="J196" s="18">
        <f t="shared" si="18"/>
        <v>67.233666666666664</v>
      </c>
      <c r="K196" s="10">
        <f t="shared" si="21"/>
        <v>24.721819233333335</v>
      </c>
      <c r="L196" s="10">
        <v>25.971666666666664</v>
      </c>
      <c r="M196" s="10">
        <v>2.8026666666666666</v>
      </c>
      <c r="N196" s="147">
        <f t="shared" si="19"/>
        <v>2.8026666666666666</v>
      </c>
      <c r="O196" s="147">
        <f t="shared" ref="O196:O259" si="22">J196+K196+L196+N196</f>
        <v>120.72981923333333</v>
      </c>
      <c r="P196" s="11">
        <f t="shared" ref="P196:P259" si="23">O196/F196</f>
        <v>9.6962396582926394E-2</v>
      </c>
    </row>
    <row r="197" spans="1:16">
      <c r="A197" s="9">
        <f t="shared" si="20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ref="F197:F260" si="24">C197+D197+E197</f>
        <v>274.64999999999998</v>
      </c>
      <c r="G197" s="8">
        <v>170</v>
      </c>
      <c r="H197" s="8">
        <v>115</v>
      </c>
      <c r="I197" s="18">
        <v>3.833333333333333E-2</v>
      </c>
      <c r="J197" s="18">
        <f t="shared" ref="J197:J261" si="25">I197*$J$2</f>
        <v>77.31871666666666</v>
      </c>
      <c r="K197" s="10">
        <f t="shared" si="21"/>
        <v>28.430092118333334</v>
      </c>
      <c r="L197" s="10">
        <v>29.867416666666664</v>
      </c>
      <c r="M197" s="10">
        <v>3.2230666666666665</v>
      </c>
      <c r="N197" s="147">
        <f t="shared" ref="N197:N260" si="26">M197*$N$2</f>
        <v>3.2230666666666665</v>
      </c>
      <c r="O197" s="147">
        <f t="shared" si="22"/>
        <v>138.8392921183333</v>
      </c>
      <c r="P197" s="11">
        <f t="shared" si="23"/>
        <v>0.50551353401905452</v>
      </c>
    </row>
    <row r="198" spans="1:16">
      <c r="A198" s="9">
        <f t="shared" si="20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24"/>
        <v>446.05</v>
      </c>
      <c r="G198" s="8">
        <v>150</v>
      </c>
      <c r="H198" s="8">
        <v>150</v>
      </c>
      <c r="I198" s="18">
        <v>0.05</v>
      </c>
      <c r="J198" s="18">
        <f t="shared" si="25"/>
        <v>100.85050000000001</v>
      </c>
      <c r="K198" s="10">
        <f t="shared" si="21"/>
        <v>37.082728850000009</v>
      </c>
      <c r="L198" s="10">
        <v>38.957500000000003</v>
      </c>
      <c r="M198" s="10">
        <v>4.2039999999999997</v>
      </c>
      <c r="N198" s="147">
        <f t="shared" si="26"/>
        <v>4.2039999999999997</v>
      </c>
      <c r="O198" s="147">
        <f t="shared" si="22"/>
        <v>181.09472885000005</v>
      </c>
      <c r="P198" s="11">
        <f t="shared" si="23"/>
        <v>0.40599647763703633</v>
      </c>
    </row>
    <row r="199" spans="1:16">
      <c r="A199" s="9">
        <f t="shared" si="20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24"/>
        <v>784</v>
      </c>
      <c r="G199" s="8">
        <v>400</v>
      </c>
      <c r="H199" s="8">
        <v>355</v>
      </c>
      <c r="I199" s="18">
        <v>0.11833333333333333</v>
      </c>
      <c r="J199" s="18">
        <f t="shared" si="25"/>
        <v>238.67951666666667</v>
      </c>
      <c r="K199" s="10">
        <f t="shared" si="21"/>
        <v>87.762458278333341</v>
      </c>
      <c r="L199" s="10">
        <v>92.199416666666664</v>
      </c>
      <c r="M199" s="10">
        <v>9.949466666666666</v>
      </c>
      <c r="N199" s="147">
        <f t="shared" si="26"/>
        <v>9.949466666666666</v>
      </c>
      <c r="O199" s="147">
        <f t="shared" si="22"/>
        <v>428.59085827833337</v>
      </c>
      <c r="P199" s="11">
        <f t="shared" si="23"/>
        <v>0.54667201311011915</v>
      </c>
    </row>
    <row r="200" spans="1:16">
      <c r="A200" s="9">
        <f t="shared" ref="A200:A263" si="27">A199+1</f>
        <v>195</v>
      </c>
      <c r="B200" s="107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24"/>
        <v>322.09999999999997</v>
      </c>
      <c r="G200" s="8">
        <v>180</v>
      </c>
      <c r="H200" s="8">
        <v>0</v>
      </c>
      <c r="I200" s="18">
        <v>0</v>
      </c>
      <c r="J200" s="18">
        <f t="shared" si="25"/>
        <v>0</v>
      </c>
      <c r="K200" s="10">
        <f t="shared" si="21"/>
        <v>0</v>
      </c>
      <c r="L200" s="10">
        <v>0</v>
      </c>
      <c r="M200" s="10">
        <v>0</v>
      </c>
      <c r="N200" s="147">
        <f t="shared" si="26"/>
        <v>0</v>
      </c>
      <c r="O200" s="147">
        <f t="shared" si="22"/>
        <v>0</v>
      </c>
      <c r="P200" s="11">
        <f t="shared" si="23"/>
        <v>0</v>
      </c>
    </row>
    <row r="201" spans="1:16">
      <c r="A201" s="9">
        <f t="shared" si="27"/>
        <v>196</v>
      </c>
      <c r="B201" s="80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24"/>
        <v>543.79999999999995</v>
      </c>
      <c r="G201" s="8">
        <v>206.87</v>
      </c>
      <c r="H201" s="8">
        <v>175</v>
      </c>
      <c r="I201" s="18">
        <v>5.8333333333333334E-2</v>
      </c>
      <c r="J201" s="18">
        <f t="shared" si="25"/>
        <v>117.65891666666667</v>
      </c>
      <c r="K201" s="10">
        <f t="shared" si="21"/>
        <v>43.26318365833334</v>
      </c>
      <c r="L201" s="10">
        <v>45.450416666666669</v>
      </c>
      <c r="M201" s="10">
        <v>4.9046666666666665</v>
      </c>
      <c r="N201" s="147">
        <f t="shared" si="26"/>
        <v>4.9046666666666665</v>
      </c>
      <c r="O201" s="147">
        <f t="shared" si="22"/>
        <v>211.27718365833331</v>
      </c>
      <c r="P201" s="11">
        <f t="shared" si="23"/>
        <v>0.38852001408299619</v>
      </c>
    </row>
    <row r="202" spans="1:16">
      <c r="A202" s="9">
        <f t="shared" si="27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24"/>
        <v>556.6</v>
      </c>
      <c r="G202" s="8">
        <v>132</v>
      </c>
      <c r="H202" s="8">
        <v>70</v>
      </c>
      <c r="I202" s="18">
        <v>2.3333333333333334E-2</v>
      </c>
      <c r="J202" s="18">
        <f t="shared" si="25"/>
        <v>47.063566666666667</v>
      </c>
      <c r="K202" s="10">
        <f t="shared" si="21"/>
        <v>17.305273463333336</v>
      </c>
      <c r="L202" s="10">
        <v>18.180166666666668</v>
      </c>
      <c r="M202" s="10">
        <v>1.9618666666666666</v>
      </c>
      <c r="N202" s="147">
        <f t="shared" si="26"/>
        <v>1.9618666666666666</v>
      </c>
      <c r="O202" s="147">
        <f t="shared" si="22"/>
        <v>84.510873463333326</v>
      </c>
      <c r="P202" s="11">
        <f t="shared" si="23"/>
        <v>0.15183412408072822</v>
      </c>
    </row>
    <row r="203" spans="1:16">
      <c r="A203" s="9">
        <f t="shared" si="27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24"/>
        <v>151.5</v>
      </c>
      <c r="G203" s="8">
        <v>90</v>
      </c>
      <c r="H203" s="8">
        <v>76</v>
      </c>
      <c r="I203" s="18">
        <v>2.5333333333333333E-2</v>
      </c>
      <c r="J203" s="18">
        <f t="shared" si="25"/>
        <v>51.097586666666665</v>
      </c>
      <c r="K203" s="10">
        <f t="shared" si="21"/>
        <v>18.788582617333333</v>
      </c>
      <c r="L203" s="10">
        <v>19.738466666666664</v>
      </c>
      <c r="M203" s="10">
        <v>2.1300266666666667</v>
      </c>
      <c r="N203" s="147">
        <f t="shared" si="26"/>
        <v>2.1300266666666667</v>
      </c>
      <c r="O203" s="147">
        <f t="shared" si="22"/>
        <v>91.754662617333338</v>
      </c>
      <c r="P203" s="11">
        <f t="shared" si="23"/>
        <v>0.60564133740814086</v>
      </c>
    </row>
    <row r="204" spans="1:16">
      <c r="A204" s="9">
        <f t="shared" si="27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24"/>
        <v>359.79999999999995</v>
      </c>
      <c r="G204" s="8">
        <v>180</v>
      </c>
      <c r="H204" s="8">
        <v>155</v>
      </c>
      <c r="I204" s="18">
        <v>5.1666666666666666E-2</v>
      </c>
      <c r="J204" s="18">
        <f t="shared" si="25"/>
        <v>104.21218333333333</v>
      </c>
      <c r="K204" s="10">
        <f t="shared" si="21"/>
        <v>38.318819811666671</v>
      </c>
      <c r="L204" s="10">
        <v>40.256083333333329</v>
      </c>
      <c r="M204" s="10">
        <v>4.3441333333333336</v>
      </c>
      <c r="N204" s="147">
        <f t="shared" si="26"/>
        <v>4.3441333333333336</v>
      </c>
      <c r="O204" s="147">
        <f t="shared" si="22"/>
        <v>187.13121981166665</v>
      </c>
      <c r="P204" s="11">
        <f t="shared" si="23"/>
        <v>0.52009788719195849</v>
      </c>
    </row>
    <row r="205" spans="1:16">
      <c r="A205" s="9">
        <f t="shared" si="27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24"/>
        <v>383</v>
      </c>
      <c r="G205" s="8">
        <v>64.739999999999995</v>
      </c>
      <c r="H205" s="8">
        <v>64.739999999999995</v>
      </c>
      <c r="I205" s="18">
        <v>2.1579999999999998E-2</v>
      </c>
      <c r="J205" s="18">
        <f t="shared" si="25"/>
        <v>43.527075799999999</v>
      </c>
      <c r="K205" s="10">
        <f t="shared" si="21"/>
        <v>16.004905771659999</v>
      </c>
      <c r="L205" s="10">
        <v>16.814056999999998</v>
      </c>
      <c r="M205" s="10">
        <v>1.8144463999999998</v>
      </c>
      <c r="N205" s="147">
        <f t="shared" si="26"/>
        <v>1.8144463999999998</v>
      </c>
      <c r="O205" s="147">
        <f t="shared" si="22"/>
        <v>78.160484971659983</v>
      </c>
      <c r="P205" s="11">
        <f t="shared" si="23"/>
        <v>0.2040743732941514</v>
      </c>
    </row>
    <row r="206" spans="1:16">
      <c r="A206" s="9">
        <f t="shared" si="27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24"/>
        <v>353.6</v>
      </c>
      <c r="G206" s="8">
        <v>112</v>
      </c>
      <c r="H206" s="8">
        <v>112</v>
      </c>
      <c r="I206" s="18">
        <v>3.7333333333333336E-2</v>
      </c>
      <c r="J206" s="18">
        <f t="shared" si="25"/>
        <v>75.301706666666675</v>
      </c>
      <c r="K206" s="10">
        <f t="shared" si="21"/>
        <v>27.688437541333339</v>
      </c>
      <c r="L206" s="10">
        <v>29.088266666666669</v>
      </c>
      <c r="M206" s="10">
        <v>3.1389866666666668</v>
      </c>
      <c r="N206" s="147">
        <f t="shared" si="26"/>
        <v>3.1389866666666668</v>
      </c>
      <c r="O206" s="147">
        <f t="shared" si="22"/>
        <v>135.21739754133336</v>
      </c>
      <c r="P206" s="11">
        <f t="shared" si="23"/>
        <v>0.38240214236802417</v>
      </c>
    </row>
    <row r="207" spans="1:16">
      <c r="A207" s="9">
        <f t="shared" si="27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24"/>
        <v>548.24</v>
      </c>
      <c r="G207" s="8">
        <v>206</v>
      </c>
      <c r="H207" s="8">
        <v>115</v>
      </c>
      <c r="I207" s="18">
        <v>3.833333333333333E-2</v>
      </c>
      <c r="J207" s="18">
        <f t="shared" si="25"/>
        <v>77.31871666666666</v>
      </c>
      <c r="K207" s="10">
        <f t="shared" si="21"/>
        <v>28.430092118333334</v>
      </c>
      <c r="L207" s="10">
        <v>29.867416666666664</v>
      </c>
      <c r="M207" s="10">
        <v>3.2230666666666665</v>
      </c>
      <c r="N207" s="147">
        <f t="shared" si="26"/>
        <v>3.2230666666666665</v>
      </c>
      <c r="O207" s="147">
        <f t="shared" si="22"/>
        <v>138.8392921183333</v>
      </c>
      <c r="P207" s="11">
        <f t="shared" si="23"/>
        <v>0.25324546205737142</v>
      </c>
    </row>
    <row r="208" spans="1:16">
      <c r="A208" s="9">
        <f t="shared" si="27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24"/>
        <v>153.69999999999999</v>
      </c>
      <c r="G208" s="8">
        <v>52</v>
      </c>
      <c r="H208" s="8">
        <v>52</v>
      </c>
      <c r="I208" s="18">
        <v>1.7333333333333333E-2</v>
      </c>
      <c r="J208" s="18">
        <f t="shared" si="25"/>
        <v>34.961506666666665</v>
      </c>
      <c r="K208" s="10">
        <f t="shared" si="21"/>
        <v>12.855346001333334</v>
      </c>
      <c r="L208" s="10">
        <v>13.505266666666666</v>
      </c>
      <c r="M208" s="10">
        <v>1.4573866666666666</v>
      </c>
      <c r="N208" s="147">
        <f t="shared" si="26"/>
        <v>1.4573866666666666</v>
      </c>
      <c r="O208" s="147">
        <f t="shared" si="22"/>
        <v>62.779506001333324</v>
      </c>
      <c r="P208" s="11">
        <f t="shared" si="23"/>
        <v>0.4084548210887009</v>
      </c>
    </row>
    <row r="209" spans="1:16">
      <c r="A209" s="9">
        <f t="shared" si="27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24"/>
        <v>287</v>
      </c>
      <c r="G209" s="8">
        <v>155</v>
      </c>
      <c r="H209" s="8">
        <v>125</v>
      </c>
      <c r="I209" s="18">
        <v>4.1666666666666664E-2</v>
      </c>
      <c r="J209" s="18">
        <f t="shared" si="25"/>
        <v>84.042083333333323</v>
      </c>
      <c r="K209" s="10">
        <f t="shared" si="21"/>
        <v>30.902274041666665</v>
      </c>
      <c r="L209" s="10">
        <v>32.46458333333333</v>
      </c>
      <c r="M209" s="10">
        <v>3.503333333333333</v>
      </c>
      <c r="N209" s="147">
        <f t="shared" si="26"/>
        <v>3.503333333333333</v>
      </c>
      <c r="O209" s="147">
        <f t="shared" si="22"/>
        <v>150.91227404166665</v>
      </c>
      <c r="P209" s="11">
        <f t="shared" si="23"/>
        <v>0.52582673882113817</v>
      </c>
    </row>
    <row r="210" spans="1:16">
      <c r="A210" s="9">
        <f t="shared" si="27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24"/>
        <v>163</v>
      </c>
      <c r="G210" s="8">
        <v>94.74</v>
      </c>
      <c r="H210" s="8">
        <v>94.74</v>
      </c>
      <c r="I210" s="18">
        <v>3.1579999999999997E-2</v>
      </c>
      <c r="J210" s="18">
        <f t="shared" si="25"/>
        <v>63.697175799999997</v>
      </c>
      <c r="K210" s="10">
        <f t="shared" si="21"/>
        <v>23.421451541660002</v>
      </c>
      <c r="L210" s="10">
        <v>24.605556999999997</v>
      </c>
      <c r="M210" s="10">
        <v>2.6552463999999998</v>
      </c>
      <c r="N210" s="147">
        <f t="shared" si="26"/>
        <v>2.6552463999999998</v>
      </c>
      <c r="O210" s="147">
        <f t="shared" si="22"/>
        <v>114.37943074165999</v>
      </c>
      <c r="P210" s="11">
        <f t="shared" si="23"/>
        <v>0.70171429902858884</v>
      </c>
    </row>
    <row r="211" spans="1:16">
      <c r="A211" s="9">
        <f t="shared" si="27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24"/>
        <v>250.48</v>
      </c>
      <c r="G211" s="8">
        <v>83.74</v>
      </c>
      <c r="H211" s="8">
        <v>83.74</v>
      </c>
      <c r="I211" s="18">
        <v>2.7913333333333332E-2</v>
      </c>
      <c r="J211" s="18">
        <f t="shared" si="25"/>
        <v>56.301472466666659</v>
      </c>
      <c r="K211" s="10">
        <f t="shared" si="21"/>
        <v>20.702051425993332</v>
      </c>
      <c r="L211" s="10">
        <v>21.748673666666665</v>
      </c>
      <c r="M211" s="10">
        <v>2.3469530666666665</v>
      </c>
      <c r="N211" s="147">
        <f t="shared" si="26"/>
        <v>2.3469530666666665</v>
      </c>
      <c r="O211" s="147">
        <f t="shared" si="22"/>
        <v>101.09915062599332</v>
      </c>
      <c r="P211" s="11">
        <f t="shared" si="23"/>
        <v>0.40362164893801228</v>
      </c>
    </row>
    <row r="212" spans="1:16">
      <c r="A212" s="9">
        <f t="shared" si="27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24"/>
        <v>849.38</v>
      </c>
      <c r="G212" s="8">
        <v>153</v>
      </c>
      <c r="H212" s="8">
        <v>153</v>
      </c>
      <c r="I212" s="18">
        <v>5.0999999999999997E-2</v>
      </c>
      <c r="J212" s="18">
        <f t="shared" si="25"/>
        <v>102.86751</v>
      </c>
      <c r="K212" s="10">
        <f t="shared" si="21"/>
        <v>37.824383427000001</v>
      </c>
      <c r="L212" s="10">
        <v>39.736649999999997</v>
      </c>
      <c r="M212" s="10">
        <v>4.2880799999999999</v>
      </c>
      <c r="N212" s="147">
        <f t="shared" si="26"/>
        <v>4.2880799999999999</v>
      </c>
      <c r="O212" s="147">
        <f t="shared" si="22"/>
        <v>184.716623427</v>
      </c>
      <c r="P212" s="11">
        <f t="shared" si="23"/>
        <v>0.21747230147519367</v>
      </c>
    </row>
    <row r="213" spans="1:16">
      <c r="A213" s="9">
        <f t="shared" si="27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24"/>
        <v>413.7</v>
      </c>
      <c r="G213" s="8">
        <v>260</v>
      </c>
      <c r="H213" s="8">
        <v>260</v>
      </c>
      <c r="I213" s="18">
        <v>8.666666666666667E-2</v>
      </c>
      <c r="J213" s="18">
        <f t="shared" si="25"/>
        <v>174.80753333333334</v>
      </c>
      <c r="K213" s="10">
        <f t="shared" si="21"/>
        <v>64.276730006666668</v>
      </c>
      <c r="L213" s="10">
        <v>67.526333333333341</v>
      </c>
      <c r="M213" s="10">
        <v>7.2869333333333337</v>
      </c>
      <c r="N213" s="147">
        <f t="shared" si="26"/>
        <v>7.2869333333333337</v>
      </c>
      <c r="O213" s="147">
        <f t="shared" si="22"/>
        <v>313.89753000666667</v>
      </c>
      <c r="P213" s="11">
        <f t="shared" si="23"/>
        <v>0.75875641771009594</v>
      </c>
    </row>
    <row r="214" spans="1:16">
      <c r="A214" s="9">
        <f t="shared" si="27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24"/>
        <v>301.8</v>
      </c>
      <c r="G214" s="8">
        <v>190</v>
      </c>
      <c r="H214" s="8">
        <v>125</v>
      </c>
      <c r="I214" s="18">
        <v>4.1666666666666664E-2</v>
      </c>
      <c r="J214" s="18">
        <f t="shared" si="25"/>
        <v>84.042083333333323</v>
      </c>
      <c r="K214" s="10">
        <f t="shared" si="21"/>
        <v>30.902274041666665</v>
      </c>
      <c r="L214" s="10">
        <v>32.46458333333333</v>
      </c>
      <c r="M214" s="10">
        <v>3.503333333333333</v>
      </c>
      <c r="N214" s="147">
        <f t="shared" si="26"/>
        <v>3.503333333333333</v>
      </c>
      <c r="O214" s="147">
        <f t="shared" si="22"/>
        <v>150.91227404166665</v>
      </c>
      <c r="P214" s="11">
        <f t="shared" si="23"/>
        <v>0.5000406694554892</v>
      </c>
    </row>
    <row r="215" spans="1:16">
      <c r="A215" s="9">
        <f t="shared" si="27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24"/>
        <v>417.1</v>
      </c>
      <c r="G215" s="8">
        <v>197.9</v>
      </c>
      <c r="H215" s="8">
        <v>95</v>
      </c>
      <c r="I215" s="18">
        <v>3.1666666666666669E-2</v>
      </c>
      <c r="J215" s="18">
        <f t="shared" si="25"/>
        <v>63.87198333333334</v>
      </c>
      <c r="K215" s="10">
        <f t="shared" si="21"/>
        <v>23.48572827166667</v>
      </c>
      <c r="L215" s="10">
        <v>24.673083333333334</v>
      </c>
      <c r="M215" s="10">
        <v>2.6625333333333336</v>
      </c>
      <c r="N215" s="147">
        <f t="shared" si="26"/>
        <v>2.6625333333333336</v>
      </c>
      <c r="O215" s="147">
        <f t="shared" si="22"/>
        <v>114.69332827166667</v>
      </c>
      <c r="P215" s="11">
        <f t="shared" si="23"/>
        <v>0.27497801072085032</v>
      </c>
    </row>
    <row r="216" spans="1:16">
      <c r="A216" s="9">
        <f t="shared" si="27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24"/>
        <v>191.3</v>
      </c>
      <c r="G216" s="8">
        <v>120</v>
      </c>
      <c r="H216" s="8">
        <v>120</v>
      </c>
      <c r="I216" s="18">
        <v>0.04</v>
      </c>
      <c r="J216" s="18">
        <f t="shared" si="25"/>
        <v>80.680400000000006</v>
      </c>
      <c r="K216" s="10">
        <f t="shared" si="21"/>
        <v>29.666183080000003</v>
      </c>
      <c r="L216" s="10">
        <v>31.166</v>
      </c>
      <c r="M216" s="10">
        <v>3.3632</v>
      </c>
      <c r="N216" s="147">
        <f t="shared" si="26"/>
        <v>3.3632</v>
      </c>
      <c r="O216" s="147">
        <f t="shared" si="22"/>
        <v>144.87578308000002</v>
      </c>
      <c r="P216" s="11">
        <f t="shared" si="23"/>
        <v>0.7573224416100367</v>
      </c>
    </row>
    <row r="217" spans="1:16">
      <c r="A217" s="9">
        <f t="shared" si="27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24"/>
        <v>319.3</v>
      </c>
      <c r="G217" s="8">
        <v>150</v>
      </c>
      <c r="H217" s="8">
        <v>150</v>
      </c>
      <c r="I217" s="18">
        <v>0.05</v>
      </c>
      <c r="J217" s="18">
        <f t="shared" si="25"/>
        <v>100.85050000000001</v>
      </c>
      <c r="K217" s="10">
        <f t="shared" si="21"/>
        <v>37.082728850000009</v>
      </c>
      <c r="L217" s="10">
        <v>38.957500000000003</v>
      </c>
      <c r="M217" s="10">
        <v>4.2039999999999997</v>
      </c>
      <c r="N217" s="147">
        <f t="shared" si="26"/>
        <v>4.2039999999999997</v>
      </c>
      <c r="O217" s="147">
        <f t="shared" si="22"/>
        <v>181.09472885000005</v>
      </c>
      <c r="P217" s="11">
        <f t="shared" si="23"/>
        <v>0.56716169386157234</v>
      </c>
    </row>
    <row r="218" spans="1:16">
      <c r="A218" s="9">
        <f t="shared" si="27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24"/>
        <v>481.74</v>
      </c>
      <c r="G218" s="8">
        <v>172</v>
      </c>
      <c r="H218" s="8">
        <v>172</v>
      </c>
      <c r="I218" s="18">
        <v>5.7333333333333333E-2</v>
      </c>
      <c r="J218" s="18">
        <f t="shared" si="25"/>
        <v>115.64190666666667</v>
      </c>
      <c r="K218" s="10">
        <f t="shared" si="21"/>
        <v>42.521529081333341</v>
      </c>
      <c r="L218" s="10">
        <v>44.671266666666668</v>
      </c>
      <c r="M218" s="10">
        <v>4.8205866666666664</v>
      </c>
      <c r="N218" s="147">
        <f t="shared" si="26"/>
        <v>4.8205866666666664</v>
      </c>
      <c r="O218" s="147">
        <f t="shared" si="22"/>
        <v>207.65528908133334</v>
      </c>
      <c r="P218" s="11">
        <f t="shared" si="23"/>
        <v>0.43105261983919402</v>
      </c>
    </row>
    <row r="219" spans="1:16">
      <c r="A219" s="9">
        <f t="shared" si="27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24"/>
        <v>503.3</v>
      </c>
      <c r="G219" s="8">
        <v>186</v>
      </c>
      <c r="H219" s="8">
        <v>186</v>
      </c>
      <c r="I219" s="18">
        <v>6.2E-2</v>
      </c>
      <c r="J219" s="18">
        <f t="shared" si="25"/>
        <v>125.05462</v>
      </c>
      <c r="K219" s="10">
        <f t="shared" si="21"/>
        <v>45.982583774000005</v>
      </c>
      <c r="L219" s="10">
        <v>48.307299999999998</v>
      </c>
      <c r="M219" s="10">
        <v>5.2129599999999998</v>
      </c>
      <c r="N219" s="147">
        <f t="shared" si="26"/>
        <v>5.2129599999999998</v>
      </c>
      <c r="O219" s="147">
        <f t="shared" si="22"/>
        <v>224.55746377400001</v>
      </c>
      <c r="P219" s="11">
        <f t="shared" si="23"/>
        <v>0.4461702042002782</v>
      </c>
    </row>
    <row r="220" spans="1:16">
      <c r="A220" s="9">
        <f t="shared" si="27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24"/>
        <v>97.1</v>
      </c>
      <c r="G220" s="8">
        <v>60</v>
      </c>
      <c r="H220" s="8">
        <v>60</v>
      </c>
      <c r="I220" s="18">
        <v>0.02</v>
      </c>
      <c r="J220" s="18">
        <f t="shared" si="25"/>
        <v>40.340200000000003</v>
      </c>
      <c r="K220" s="10">
        <f t="shared" si="21"/>
        <v>14.833091540000002</v>
      </c>
      <c r="L220" s="10">
        <v>15.583</v>
      </c>
      <c r="M220" s="10">
        <v>1.6816</v>
      </c>
      <c r="N220" s="147">
        <f t="shared" si="26"/>
        <v>1.6816</v>
      </c>
      <c r="O220" s="147">
        <f t="shared" si="22"/>
        <v>72.43789154000001</v>
      </c>
      <c r="P220" s="11">
        <f t="shared" si="23"/>
        <v>0.74601330113285291</v>
      </c>
    </row>
    <row r="221" spans="1:16">
      <c r="A221" s="9">
        <f t="shared" si="27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24"/>
        <v>727.33</v>
      </c>
      <c r="G221" s="8">
        <v>420</v>
      </c>
      <c r="H221" s="8">
        <v>237</v>
      </c>
      <c r="I221" s="18">
        <v>7.9000000000000001E-2</v>
      </c>
      <c r="J221" s="18">
        <f t="shared" si="25"/>
        <v>159.34379000000001</v>
      </c>
      <c r="K221" s="10">
        <f t="shared" si="21"/>
        <v>58.590711583000008</v>
      </c>
      <c r="L221" s="10">
        <v>61.552849999999999</v>
      </c>
      <c r="M221" s="10">
        <v>6.6423199999999998</v>
      </c>
      <c r="N221" s="147">
        <f t="shared" si="26"/>
        <v>6.6423199999999998</v>
      </c>
      <c r="O221" s="147">
        <f t="shared" si="22"/>
        <v>286.129671583</v>
      </c>
      <c r="P221" s="11">
        <f t="shared" si="23"/>
        <v>0.39339731838780195</v>
      </c>
    </row>
    <row r="222" spans="1:16">
      <c r="A222" s="9">
        <f t="shared" si="27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24"/>
        <v>628.35</v>
      </c>
      <c r="G222" s="8">
        <v>310.8</v>
      </c>
      <c r="H222" s="8">
        <v>215</v>
      </c>
      <c r="I222" s="18">
        <v>7.166666666666667E-2</v>
      </c>
      <c r="J222" s="18">
        <f t="shared" si="25"/>
        <v>144.55238333333335</v>
      </c>
      <c r="K222" s="10">
        <f t="shared" si="21"/>
        <v>53.151911351666676</v>
      </c>
      <c r="L222" s="10">
        <v>55.839083333333335</v>
      </c>
      <c r="M222" s="10">
        <v>6.0257333333333332</v>
      </c>
      <c r="N222" s="147">
        <f t="shared" si="26"/>
        <v>6.0257333333333332</v>
      </c>
      <c r="O222" s="147">
        <f t="shared" si="22"/>
        <v>259.56911135166672</v>
      </c>
      <c r="P222" s="11">
        <f t="shared" si="23"/>
        <v>0.41309638155751843</v>
      </c>
    </row>
    <row r="223" spans="1:16">
      <c r="A223" s="9">
        <f t="shared" si="27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24"/>
        <v>2817.6</v>
      </c>
      <c r="G223" s="8">
        <v>900</v>
      </c>
      <c r="H223" s="8">
        <v>335</v>
      </c>
      <c r="I223" s="18">
        <v>0.11166666666666666</v>
      </c>
      <c r="J223" s="18">
        <f t="shared" si="25"/>
        <v>225.23278333333332</v>
      </c>
      <c r="K223" s="10">
        <f t="shared" si="21"/>
        <v>82.818094431666665</v>
      </c>
      <c r="L223" s="10">
        <v>87.005083333333332</v>
      </c>
      <c r="M223" s="10">
        <v>9.3889333333333322</v>
      </c>
      <c r="N223" s="147">
        <f t="shared" si="26"/>
        <v>9.3889333333333322</v>
      </c>
      <c r="O223" s="147">
        <f t="shared" si="22"/>
        <v>404.44489443166668</v>
      </c>
      <c r="P223" s="11">
        <f t="shared" si="23"/>
        <v>0.14354233902316393</v>
      </c>
    </row>
    <row r="224" spans="1:16">
      <c r="A224" s="9">
        <f t="shared" si="27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24"/>
        <v>629.26</v>
      </c>
      <c r="G224" s="8">
        <v>370</v>
      </c>
      <c r="H224" s="8">
        <v>275</v>
      </c>
      <c r="I224" s="18">
        <v>9.166666666666666E-2</v>
      </c>
      <c r="J224" s="18">
        <f t="shared" si="25"/>
        <v>184.89258333333331</v>
      </c>
      <c r="K224" s="10">
        <f t="shared" si="21"/>
        <v>67.985002891666667</v>
      </c>
      <c r="L224" s="10">
        <v>71.422083333333333</v>
      </c>
      <c r="M224" s="10">
        <v>7.7073333333333327</v>
      </c>
      <c r="N224" s="147">
        <f t="shared" si="26"/>
        <v>7.7073333333333327</v>
      </c>
      <c r="O224" s="147">
        <f t="shared" si="22"/>
        <v>332.00700289166662</v>
      </c>
      <c r="P224" s="11">
        <f t="shared" si="23"/>
        <v>0.52761498091673809</v>
      </c>
    </row>
    <row r="225" spans="1:16">
      <c r="A225" s="9">
        <f t="shared" si="27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24"/>
        <v>531.4</v>
      </c>
      <c r="G225" s="8">
        <v>196.18</v>
      </c>
      <c r="H225" s="8">
        <v>145</v>
      </c>
      <c r="I225" s="18">
        <v>4.8333333333333332E-2</v>
      </c>
      <c r="J225" s="18">
        <f t="shared" si="25"/>
        <v>97.488816666666665</v>
      </c>
      <c r="K225" s="10">
        <f t="shared" si="21"/>
        <v>35.846637888333333</v>
      </c>
      <c r="L225" s="10">
        <v>37.658916666666663</v>
      </c>
      <c r="M225" s="10">
        <v>4.0638666666666667</v>
      </c>
      <c r="N225" s="147">
        <f t="shared" si="26"/>
        <v>4.0638666666666667</v>
      </c>
      <c r="O225" s="147">
        <f t="shared" si="22"/>
        <v>175.05823788833334</v>
      </c>
      <c r="P225" s="11">
        <f t="shared" si="23"/>
        <v>0.32942837389599799</v>
      </c>
    </row>
    <row r="226" spans="1:16">
      <c r="A226" s="9">
        <f t="shared" si="27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24"/>
        <v>423.85</v>
      </c>
      <c r="G226" s="8">
        <v>157.21</v>
      </c>
      <c r="H226" s="8">
        <v>58</v>
      </c>
      <c r="I226" s="18">
        <v>1.9333333333333334E-2</v>
      </c>
      <c r="J226" s="18">
        <f t="shared" si="25"/>
        <v>38.99552666666667</v>
      </c>
      <c r="K226" s="10">
        <f t="shared" si="21"/>
        <v>14.338655155333337</v>
      </c>
      <c r="L226" s="10">
        <v>15.063566666666667</v>
      </c>
      <c r="M226" s="10">
        <v>1.6255466666666667</v>
      </c>
      <c r="N226" s="147">
        <f t="shared" si="26"/>
        <v>1.6255466666666667</v>
      </c>
      <c r="O226" s="147">
        <f t="shared" si="22"/>
        <v>70.023295155333344</v>
      </c>
      <c r="P226" s="11">
        <f t="shared" si="23"/>
        <v>0.16520772715661988</v>
      </c>
    </row>
    <row r="227" spans="1:16">
      <c r="A227" s="9">
        <f t="shared" si="27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24"/>
        <v>379.4</v>
      </c>
      <c r="G227" s="8">
        <v>76</v>
      </c>
      <c r="H227" s="8">
        <v>58</v>
      </c>
      <c r="I227" s="18">
        <v>1.9333333333333334E-2</v>
      </c>
      <c r="J227" s="18">
        <f t="shared" si="25"/>
        <v>38.99552666666667</v>
      </c>
      <c r="K227" s="10">
        <f t="shared" si="21"/>
        <v>14.338655155333337</v>
      </c>
      <c r="L227" s="10">
        <v>15.063566666666667</v>
      </c>
      <c r="M227" s="10">
        <v>1.6255466666666667</v>
      </c>
      <c r="N227" s="147">
        <f t="shared" si="26"/>
        <v>1.6255466666666667</v>
      </c>
      <c r="O227" s="147">
        <f t="shared" si="22"/>
        <v>70.023295155333344</v>
      </c>
      <c r="P227" s="11">
        <f t="shared" si="23"/>
        <v>0.1845632450061501</v>
      </c>
    </row>
    <row r="228" spans="1:16">
      <c r="A228" s="9">
        <f t="shared" si="27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24"/>
        <v>2490.7000000000003</v>
      </c>
      <c r="G228" s="8">
        <v>1270.4000000000001</v>
      </c>
      <c r="H228" s="8">
        <v>623</v>
      </c>
      <c r="I228" s="18">
        <v>0.20766666666666667</v>
      </c>
      <c r="J228" s="18">
        <f t="shared" si="25"/>
        <v>418.86574333333334</v>
      </c>
      <c r="K228" s="10">
        <f t="shared" si="21"/>
        <v>154.01693382366668</v>
      </c>
      <c r="L228" s="10">
        <v>161.80348333333333</v>
      </c>
      <c r="M228" s="10">
        <v>17.460613333333335</v>
      </c>
      <c r="N228" s="147">
        <f t="shared" si="26"/>
        <v>17.460613333333335</v>
      </c>
      <c r="O228" s="147">
        <f t="shared" si="22"/>
        <v>752.14677382366665</v>
      </c>
      <c r="P228" s="11">
        <f t="shared" si="23"/>
        <v>0.30198208287777195</v>
      </c>
    </row>
    <row r="229" spans="1:16">
      <c r="A229" s="9">
        <f t="shared" si="27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24"/>
        <v>635.55000000000007</v>
      </c>
      <c r="G229" s="8">
        <v>309</v>
      </c>
      <c r="H229" s="8">
        <v>140</v>
      </c>
      <c r="I229" s="18">
        <v>4.6666666666666669E-2</v>
      </c>
      <c r="J229" s="18">
        <f t="shared" si="25"/>
        <v>94.127133333333333</v>
      </c>
      <c r="K229" s="10">
        <f t="shared" si="21"/>
        <v>34.610546926666672</v>
      </c>
      <c r="L229" s="10">
        <v>36.360333333333337</v>
      </c>
      <c r="M229" s="10">
        <v>3.9237333333333333</v>
      </c>
      <c r="N229" s="147">
        <f t="shared" si="26"/>
        <v>3.9237333333333333</v>
      </c>
      <c r="O229" s="147">
        <f t="shared" si="22"/>
        <v>169.02174692666665</v>
      </c>
      <c r="P229" s="11">
        <f t="shared" si="23"/>
        <v>0.26594563280098599</v>
      </c>
    </row>
    <row r="230" spans="1:16">
      <c r="A230" s="9">
        <f t="shared" si="27"/>
        <v>225</v>
      </c>
      <c r="B230" s="107" t="s">
        <v>543</v>
      </c>
      <c r="C230" s="8">
        <f>димвенканали!C230</f>
        <v>185.1</v>
      </c>
      <c r="D230" s="8">
        <f>димвенканали!D230</f>
        <v>0</v>
      </c>
      <c r="E230" s="8">
        <f>димвенканали!E230</f>
        <v>0</v>
      </c>
      <c r="F230" s="8">
        <f t="shared" si="24"/>
        <v>185.1</v>
      </c>
      <c r="G230" s="8">
        <v>36.5</v>
      </c>
      <c r="H230" s="8">
        <v>0</v>
      </c>
      <c r="I230" s="18">
        <v>0</v>
      </c>
      <c r="J230" s="18">
        <f t="shared" si="25"/>
        <v>0</v>
      </c>
      <c r="K230" s="10">
        <f t="shared" si="21"/>
        <v>0</v>
      </c>
      <c r="L230" s="10">
        <v>0</v>
      </c>
      <c r="M230" s="10">
        <v>0</v>
      </c>
      <c r="N230" s="147">
        <f t="shared" si="26"/>
        <v>0</v>
      </c>
      <c r="O230" s="147">
        <f t="shared" si="22"/>
        <v>0</v>
      </c>
      <c r="P230" s="11">
        <f t="shared" si="23"/>
        <v>0</v>
      </c>
    </row>
    <row r="231" spans="1:16">
      <c r="A231" s="9">
        <f t="shared" si="27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24"/>
        <v>243.18</v>
      </c>
      <c r="G231" s="8">
        <v>42</v>
      </c>
      <c r="H231" s="8">
        <v>42</v>
      </c>
      <c r="I231" s="18">
        <v>1.4E-2</v>
      </c>
      <c r="J231" s="18">
        <f t="shared" si="25"/>
        <v>28.238140000000001</v>
      </c>
      <c r="K231" s="10">
        <f t="shared" si="21"/>
        <v>10.383164078000002</v>
      </c>
      <c r="L231" s="10">
        <v>10.908099999999999</v>
      </c>
      <c r="M231" s="10">
        <v>1.1771199999999999</v>
      </c>
      <c r="N231" s="147">
        <f t="shared" si="26"/>
        <v>1.1771199999999999</v>
      </c>
      <c r="O231" s="147">
        <f t="shared" si="22"/>
        <v>50.706524078000001</v>
      </c>
      <c r="P231" s="11">
        <f t="shared" si="23"/>
        <v>0.20851436827864134</v>
      </c>
    </row>
    <row r="232" spans="1:16">
      <c r="A232" s="9">
        <f t="shared" si="27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24"/>
        <v>187.37</v>
      </c>
      <c r="G232" s="8">
        <v>43.8</v>
      </c>
      <c r="H232" s="8">
        <v>43.8</v>
      </c>
      <c r="I232" s="18">
        <v>1.4599999999999998E-2</v>
      </c>
      <c r="J232" s="18">
        <f t="shared" si="25"/>
        <v>29.448345999999997</v>
      </c>
      <c r="K232" s="10">
        <f t="shared" si="21"/>
        <v>10.828156824200001</v>
      </c>
      <c r="L232" s="10">
        <v>11.375589999999999</v>
      </c>
      <c r="M232" s="10">
        <v>1.2275679999999998</v>
      </c>
      <c r="N232" s="147">
        <f t="shared" si="26"/>
        <v>1.2275679999999998</v>
      </c>
      <c r="O232" s="147">
        <f t="shared" si="22"/>
        <v>52.879660824199995</v>
      </c>
      <c r="P232" s="11">
        <f t="shared" si="23"/>
        <v>0.28222053063030367</v>
      </c>
    </row>
    <row r="233" spans="1:16">
      <c r="A233" s="9">
        <f t="shared" si="27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24"/>
        <v>227.1</v>
      </c>
      <c r="G233" s="8">
        <v>8</v>
      </c>
      <c r="H233" s="8">
        <v>8</v>
      </c>
      <c r="I233" s="18">
        <v>2.6666666666666666E-3</v>
      </c>
      <c r="J233" s="18">
        <f t="shared" si="25"/>
        <v>5.3786933333333335</v>
      </c>
      <c r="K233" s="10">
        <f t="shared" si="21"/>
        <v>1.9777455386666669</v>
      </c>
      <c r="L233" s="10">
        <v>2.0777333333333332</v>
      </c>
      <c r="M233" s="10">
        <v>0.22421333333333332</v>
      </c>
      <c r="N233" s="147">
        <f t="shared" si="26"/>
        <v>0.22421333333333332</v>
      </c>
      <c r="O233" s="147">
        <f t="shared" si="22"/>
        <v>9.6583855386666659</v>
      </c>
      <c r="P233" s="11">
        <f t="shared" si="23"/>
        <v>4.2529218576251283E-2</v>
      </c>
    </row>
    <row r="234" spans="1:16">
      <c r="A234" s="9">
        <f t="shared" si="27"/>
        <v>229</v>
      </c>
      <c r="B234" s="107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24"/>
        <v>195.09</v>
      </c>
      <c r="G234" s="8">
        <v>10</v>
      </c>
      <c r="H234" s="8">
        <v>0</v>
      </c>
      <c r="I234" s="18">
        <v>0</v>
      </c>
      <c r="J234" s="18">
        <f t="shared" si="25"/>
        <v>0</v>
      </c>
      <c r="K234" s="10">
        <f t="shared" si="21"/>
        <v>0</v>
      </c>
      <c r="L234" s="10">
        <v>0</v>
      </c>
      <c r="M234" s="10">
        <v>0</v>
      </c>
      <c r="N234" s="147">
        <f t="shared" si="26"/>
        <v>0</v>
      </c>
      <c r="O234" s="147">
        <f t="shared" si="22"/>
        <v>0</v>
      </c>
      <c r="P234" s="11">
        <f t="shared" si="23"/>
        <v>0</v>
      </c>
    </row>
    <row r="235" spans="1:16">
      <c r="A235" s="9">
        <f t="shared" si="27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24"/>
        <v>120.7</v>
      </c>
      <c r="G235" s="8">
        <v>0</v>
      </c>
      <c r="H235" s="8">
        <v>0</v>
      </c>
      <c r="I235" s="18">
        <v>0</v>
      </c>
      <c r="J235" s="18">
        <f t="shared" si="25"/>
        <v>0</v>
      </c>
      <c r="K235" s="10">
        <f t="shared" si="21"/>
        <v>0</v>
      </c>
      <c r="L235" s="10">
        <v>0</v>
      </c>
      <c r="M235" s="10">
        <v>0</v>
      </c>
      <c r="N235" s="147">
        <f t="shared" si="26"/>
        <v>0</v>
      </c>
      <c r="O235" s="147">
        <f t="shared" si="22"/>
        <v>0</v>
      </c>
      <c r="P235" s="11">
        <f t="shared" si="23"/>
        <v>0</v>
      </c>
    </row>
    <row r="236" spans="1:16">
      <c r="A236" s="9">
        <f t="shared" si="27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24"/>
        <v>194.05</v>
      </c>
      <c r="G236" s="8">
        <v>48</v>
      </c>
      <c r="H236" s="8">
        <v>48</v>
      </c>
      <c r="I236" s="18">
        <v>1.6E-2</v>
      </c>
      <c r="J236" s="18">
        <f t="shared" si="25"/>
        <v>32.27216</v>
      </c>
      <c r="K236" s="10">
        <f t="shared" si="21"/>
        <v>11.866473232000001</v>
      </c>
      <c r="L236" s="10">
        <v>12.4664</v>
      </c>
      <c r="M236" s="10">
        <v>1.34528</v>
      </c>
      <c r="N236" s="147">
        <f t="shared" si="26"/>
        <v>1.34528</v>
      </c>
      <c r="O236" s="147">
        <f t="shared" si="22"/>
        <v>57.950313232000006</v>
      </c>
      <c r="P236" s="11">
        <f t="shared" si="23"/>
        <v>0.29863598676629738</v>
      </c>
    </row>
    <row r="237" spans="1:16">
      <c r="A237" s="9">
        <f t="shared" si="27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24"/>
        <v>127.3</v>
      </c>
      <c r="G237" s="8">
        <v>55.4</v>
      </c>
      <c r="H237" s="8">
        <v>55.4</v>
      </c>
      <c r="I237" s="18">
        <v>1.8466666666666666E-2</v>
      </c>
      <c r="J237" s="18">
        <f t="shared" si="25"/>
        <v>37.247451333333331</v>
      </c>
      <c r="K237" s="10">
        <f t="shared" si="21"/>
        <v>13.695887855266667</v>
      </c>
      <c r="L237" s="10">
        <v>14.388303333333333</v>
      </c>
      <c r="M237" s="10">
        <v>1.5526773333333332</v>
      </c>
      <c r="N237" s="147">
        <f t="shared" si="26"/>
        <v>1.5526773333333332</v>
      </c>
      <c r="O237" s="147">
        <f t="shared" si="22"/>
        <v>66.884319855266668</v>
      </c>
      <c r="P237" s="11">
        <f t="shared" si="23"/>
        <v>0.52540706877664312</v>
      </c>
    </row>
    <row r="238" spans="1:16">
      <c r="A238" s="9">
        <f t="shared" si="27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24"/>
        <v>116.4</v>
      </c>
      <c r="G238" s="8">
        <v>39.4</v>
      </c>
      <c r="H238" s="8">
        <v>39.4</v>
      </c>
      <c r="I238" s="18">
        <v>1.3133333333333334E-2</v>
      </c>
      <c r="J238" s="18">
        <f t="shared" si="25"/>
        <v>26.490064666666669</v>
      </c>
      <c r="K238" s="10">
        <f t="shared" si="21"/>
        <v>9.7403967779333342</v>
      </c>
      <c r="L238" s="10">
        <v>10.232836666666667</v>
      </c>
      <c r="M238" s="10">
        <v>1.1042506666666667</v>
      </c>
      <c r="N238" s="147">
        <f t="shared" si="26"/>
        <v>1.1042506666666667</v>
      </c>
      <c r="O238" s="147">
        <f t="shared" si="22"/>
        <v>47.567548777933332</v>
      </c>
      <c r="P238" s="11">
        <f t="shared" si="23"/>
        <v>0.40865591733619699</v>
      </c>
    </row>
    <row r="239" spans="1:16">
      <c r="A239" s="9">
        <f t="shared" si="27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24"/>
        <v>182.2</v>
      </c>
      <c r="G239" s="8">
        <v>52.2</v>
      </c>
      <c r="H239" s="8">
        <v>52.2</v>
      </c>
      <c r="I239" s="18">
        <v>1.7400000000000002E-2</v>
      </c>
      <c r="J239" s="18">
        <f t="shared" si="25"/>
        <v>35.095974000000005</v>
      </c>
      <c r="K239" s="10">
        <f t="shared" si="21"/>
        <v>12.904789639800002</v>
      </c>
      <c r="L239" s="10">
        <v>13.557210000000001</v>
      </c>
      <c r="M239" s="10">
        <v>1.4629920000000001</v>
      </c>
      <c r="N239" s="147">
        <f t="shared" si="26"/>
        <v>1.4629920000000001</v>
      </c>
      <c r="O239" s="147">
        <f t="shared" si="22"/>
        <v>63.020965639800011</v>
      </c>
      <c r="P239" s="11">
        <f t="shared" si="23"/>
        <v>0.34588894423600447</v>
      </c>
    </row>
    <row r="240" spans="1:16">
      <c r="A240" s="9">
        <f t="shared" si="27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24"/>
        <v>113.4</v>
      </c>
      <c r="G240" s="8">
        <v>54</v>
      </c>
      <c r="H240" s="8">
        <v>54</v>
      </c>
      <c r="I240" s="18">
        <v>1.7999999999999999E-2</v>
      </c>
      <c r="J240" s="18">
        <f t="shared" si="25"/>
        <v>36.306179999999998</v>
      </c>
      <c r="K240" s="10">
        <f t="shared" si="21"/>
        <v>13.349782385999999</v>
      </c>
      <c r="L240" s="10">
        <v>14.024699999999999</v>
      </c>
      <c r="M240" s="10">
        <v>1.5134399999999999</v>
      </c>
      <c r="N240" s="147">
        <f t="shared" si="26"/>
        <v>1.5134399999999999</v>
      </c>
      <c r="O240" s="147">
        <f t="shared" si="22"/>
        <v>65.194102385999997</v>
      </c>
      <c r="P240" s="11">
        <f t="shared" si="23"/>
        <v>0.574903901111111</v>
      </c>
    </row>
    <row r="241" spans="1:16">
      <c r="A241" s="9">
        <f t="shared" si="27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24"/>
        <v>186.10000000000002</v>
      </c>
      <c r="G241" s="8">
        <v>85</v>
      </c>
      <c r="H241" s="8">
        <v>85</v>
      </c>
      <c r="I241" s="18">
        <v>2.8333333333333332E-2</v>
      </c>
      <c r="J241" s="18">
        <f t="shared" si="25"/>
        <v>57.148616666666662</v>
      </c>
      <c r="K241" s="10">
        <f t="shared" si="21"/>
        <v>21.013546348333332</v>
      </c>
      <c r="L241" s="10">
        <v>22.075916666666664</v>
      </c>
      <c r="M241" s="10">
        <v>2.3822666666666663</v>
      </c>
      <c r="N241" s="147">
        <f t="shared" si="26"/>
        <v>2.3822666666666663</v>
      </c>
      <c r="O241" s="147">
        <f t="shared" si="22"/>
        <v>102.62034634833331</v>
      </c>
      <c r="P241" s="11">
        <f t="shared" si="23"/>
        <v>0.55142582669711604</v>
      </c>
    </row>
    <row r="242" spans="1:16">
      <c r="A242" s="9">
        <f t="shared" si="27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24"/>
        <v>182.7</v>
      </c>
      <c r="G242" s="8">
        <v>100</v>
      </c>
      <c r="H242" s="8">
        <v>80</v>
      </c>
      <c r="I242" s="18">
        <v>2.6666666666666668E-2</v>
      </c>
      <c r="J242" s="18">
        <f t="shared" si="25"/>
        <v>53.786933333333337</v>
      </c>
      <c r="K242" s="10">
        <f t="shared" si="21"/>
        <v>19.77745538666667</v>
      </c>
      <c r="L242" s="10">
        <v>20.777333333333335</v>
      </c>
      <c r="M242" s="10">
        <v>2.2421333333333333</v>
      </c>
      <c r="N242" s="147">
        <f t="shared" si="26"/>
        <v>2.2421333333333333</v>
      </c>
      <c r="O242" s="147">
        <f t="shared" si="22"/>
        <v>96.58385538666667</v>
      </c>
      <c r="P242" s="11">
        <f t="shared" si="23"/>
        <v>0.52864726538952755</v>
      </c>
    </row>
    <row r="243" spans="1:16">
      <c r="A243" s="9">
        <f t="shared" si="27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24"/>
        <v>76.3</v>
      </c>
      <c r="G243" s="8">
        <v>45</v>
      </c>
      <c r="H243" s="8">
        <v>45</v>
      </c>
      <c r="I243" s="18">
        <v>1.4999999999999999E-2</v>
      </c>
      <c r="J243" s="18">
        <f t="shared" si="25"/>
        <v>30.25515</v>
      </c>
      <c r="K243" s="10">
        <f t="shared" si="21"/>
        <v>11.124818655</v>
      </c>
      <c r="L243" s="10">
        <v>11.687249999999999</v>
      </c>
      <c r="M243" s="10">
        <v>1.2611999999999999</v>
      </c>
      <c r="N243" s="147">
        <f t="shared" si="26"/>
        <v>1.2611999999999999</v>
      </c>
      <c r="O243" s="147">
        <f t="shared" si="22"/>
        <v>54.328418655</v>
      </c>
      <c r="P243" s="11">
        <f t="shared" si="23"/>
        <v>0.71203694174311927</v>
      </c>
    </row>
    <row r="244" spans="1:16">
      <c r="A244" s="9">
        <f t="shared" si="27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24"/>
        <v>258.8</v>
      </c>
      <c r="G244" s="8">
        <v>149</v>
      </c>
      <c r="H244" s="8">
        <v>120</v>
      </c>
      <c r="I244" s="18">
        <v>0.04</v>
      </c>
      <c r="J244" s="18">
        <f t="shared" si="25"/>
        <v>80.680400000000006</v>
      </c>
      <c r="K244" s="10">
        <f t="shared" ref="K244:K265" si="28">J244*0.3677</f>
        <v>29.666183080000003</v>
      </c>
      <c r="L244" s="10">
        <v>31.166</v>
      </c>
      <c r="M244" s="10">
        <v>3.3632</v>
      </c>
      <c r="N244" s="147">
        <f t="shared" si="26"/>
        <v>3.3632</v>
      </c>
      <c r="O244" s="147">
        <f t="shared" si="22"/>
        <v>144.87578308000002</v>
      </c>
      <c r="P244" s="11">
        <f t="shared" si="23"/>
        <v>0.5597982344667698</v>
      </c>
    </row>
    <row r="245" spans="1:16">
      <c r="A245" s="9">
        <f t="shared" si="27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24"/>
        <v>164.85</v>
      </c>
      <c r="G245" s="8">
        <v>91.4</v>
      </c>
      <c r="H245" s="8">
        <v>91.4</v>
      </c>
      <c r="I245" s="18">
        <v>3.046666666666667E-2</v>
      </c>
      <c r="J245" s="18">
        <f t="shared" si="25"/>
        <v>61.451571333333341</v>
      </c>
      <c r="K245" s="10">
        <f t="shared" si="28"/>
        <v>22.595742779266672</v>
      </c>
      <c r="L245" s="10">
        <v>23.738103333333335</v>
      </c>
      <c r="M245" s="10">
        <v>2.5616373333333335</v>
      </c>
      <c r="N245" s="147">
        <f t="shared" si="26"/>
        <v>2.5616373333333335</v>
      </c>
      <c r="O245" s="147">
        <f t="shared" si="22"/>
        <v>110.34705477926668</v>
      </c>
      <c r="P245" s="11">
        <f t="shared" si="23"/>
        <v>0.66937855492427478</v>
      </c>
    </row>
    <row r="246" spans="1:16">
      <c r="A246" s="9">
        <f t="shared" si="27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si="24"/>
        <v>188.2</v>
      </c>
      <c r="G246" s="8">
        <v>110</v>
      </c>
      <c r="H246" s="8">
        <v>90</v>
      </c>
      <c r="I246" s="18">
        <v>0.03</v>
      </c>
      <c r="J246" s="18">
        <f t="shared" si="25"/>
        <v>60.510300000000001</v>
      </c>
      <c r="K246" s="10">
        <f t="shared" si="28"/>
        <v>22.249637310000001</v>
      </c>
      <c r="L246" s="10">
        <v>23.374499999999998</v>
      </c>
      <c r="M246" s="10">
        <v>2.5223999999999998</v>
      </c>
      <c r="N246" s="147">
        <f t="shared" si="26"/>
        <v>2.5223999999999998</v>
      </c>
      <c r="O246" s="147">
        <f t="shared" si="22"/>
        <v>108.65683731</v>
      </c>
      <c r="P246" s="11">
        <f t="shared" si="23"/>
        <v>0.57734770090329446</v>
      </c>
    </row>
    <row r="247" spans="1:16">
      <c r="A247" s="9">
        <f t="shared" si="27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24"/>
        <v>146.69999999999999</v>
      </c>
      <c r="G247" s="8">
        <v>90</v>
      </c>
      <c r="H247" s="8">
        <v>90</v>
      </c>
      <c r="I247" s="18">
        <v>0.03</v>
      </c>
      <c r="J247" s="18">
        <f t="shared" si="25"/>
        <v>60.510300000000001</v>
      </c>
      <c r="K247" s="10">
        <f t="shared" si="28"/>
        <v>22.249637310000001</v>
      </c>
      <c r="L247" s="10">
        <v>23.374499999999998</v>
      </c>
      <c r="M247" s="10">
        <v>2.5223999999999998</v>
      </c>
      <c r="N247" s="147">
        <f t="shared" si="26"/>
        <v>2.5223999999999998</v>
      </c>
      <c r="O247" s="147">
        <f t="shared" si="22"/>
        <v>108.65683731</v>
      </c>
      <c r="P247" s="11">
        <f t="shared" si="23"/>
        <v>0.74067373762781197</v>
      </c>
    </row>
    <row r="248" spans="1:16">
      <c r="A248" s="9">
        <f t="shared" si="27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24"/>
        <v>472.42</v>
      </c>
      <c r="G248" s="8">
        <v>239</v>
      </c>
      <c r="H248" s="8">
        <v>140</v>
      </c>
      <c r="I248" s="18">
        <v>4.6666666666666669E-2</v>
      </c>
      <c r="J248" s="18">
        <f t="shared" si="25"/>
        <v>94.127133333333333</v>
      </c>
      <c r="K248" s="10">
        <f t="shared" si="28"/>
        <v>34.610546926666672</v>
      </c>
      <c r="L248" s="10">
        <v>36.360333333333337</v>
      </c>
      <c r="M248" s="10">
        <v>3.9237333333333333</v>
      </c>
      <c r="N248" s="147">
        <f t="shared" si="26"/>
        <v>3.9237333333333333</v>
      </c>
      <c r="O248" s="147">
        <f t="shared" si="22"/>
        <v>169.02174692666665</v>
      </c>
      <c r="P248" s="11">
        <f t="shared" si="23"/>
        <v>0.35777855917756796</v>
      </c>
    </row>
    <row r="249" spans="1:16">
      <c r="A249" s="9">
        <f t="shared" si="27"/>
        <v>244</v>
      </c>
      <c r="B249" s="107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24"/>
        <v>260.05</v>
      </c>
      <c r="G249" s="8">
        <v>100</v>
      </c>
      <c r="H249" s="8">
        <v>0</v>
      </c>
      <c r="I249" s="18">
        <v>0</v>
      </c>
      <c r="J249" s="18">
        <f t="shared" si="25"/>
        <v>0</v>
      </c>
      <c r="K249" s="10">
        <f t="shared" si="28"/>
        <v>0</v>
      </c>
      <c r="L249" s="10">
        <v>0</v>
      </c>
      <c r="M249" s="10">
        <v>0</v>
      </c>
      <c r="N249" s="147">
        <f t="shared" si="26"/>
        <v>0</v>
      </c>
      <c r="O249" s="147">
        <f t="shared" si="22"/>
        <v>0</v>
      </c>
      <c r="P249" s="11">
        <f t="shared" si="23"/>
        <v>0</v>
      </c>
    </row>
    <row r="250" spans="1:16">
      <c r="A250" s="9">
        <f t="shared" si="27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24"/>
        <v>233.91</v>
      </c>
      <c r="G250" s="8">
        <v>135</v>
      </c>
      <c r="H250" s="8">
        <v>135</v>
      </c>
      <c r="I250" s="18">
        <v>4.4999999999999998E-2</v>
      </c>
      <c r="J250" s="18">
        <f t="shared" si="25"/>
        <v>90.765450000000001</v>
      </c>
      <c r="K250" s="10">
        <f t="shared" si="28"/>
        <v>33.374455965000003</v>
      </c>
      <c r="L250" s="10">
        <v>35.061749999999996</v>
      </c>
      <c r="M250" s="10">
        <v>3.7835999999999999</v>
      </c>
      <c r="N250" s="147">
        <f t="shared" si="26"/>
        <v>3.7835999999999999</v>
      </c>
      <c r="O250" s="147">
        <f t="shared" si="22"/>
        <v>162.98525596499999</v>
      </c>
      <c r="P250" s="11">
        <f t="shared" si="23"/>
        <v>0.69678618257021929</v>
      </c>
    </row>
    <row r="251" spans="1:16">
      <c r="A251" s="9">
        <f t="shared" si="27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24"/>
        <v>267.60000000000002</v>
      </c>
      <c r="G251" s="8">
        <v>103.2</v>
      </c>
      <c r="H251" s="8">
        <v>103.2</v>
      </c>
      <c r="I251" s="18">
        <v>3.44E-2</v>
      </c>
      <c r="J251" s="18">
        <f t="shared" si="25"/>
        <v>69.385143999999997</v>
      </c>
      <c r="K251" s="10">
        <f t="shared" si="28"/>
        <v>25.5129174488</v>
      </c>
      <c r="L251" s="10">
        <v>26.802759999999999</v>
      </c>
      <c r="M251" s="10">
        <v>2.8923519999999998</v>
      </c>
      <c r="N251" s="147">
        <f t="shared" si="26"/>
        <v>2.8923519999999998</v>
      </c>
      <c r="O251" s="147">
        <f t="shared" si="22"/>
        <v>124.59317344879999</v>
      </c>
      <c r="P251" s="11">
        <f t="shared" si="23"/>
        <v>0.46559481856801188</v>
      </c>
    </row>
    <row r="252" spans="1:16">
      <c r="A252" s="9">
        <f t="shared" si="27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24"/>
        <v>214.65</v>
      </c>
      <c r="G252" s="8">
        <v>109.6</v>
      </c>
      <c r="H252" s="8">
        <v>109.6</v>
      </c>
      <c r="I252" s="18">
        <v>3.6533333333333334E-2</v>
      </c>
      <c r="J252" s="18">
        <f t="shared" si="25"/>
        <v>73.688098666666662</v>
      </c>
      <c r="K252" s="10">
        <f t="shared" si="28"/>
        <v>27.095113879733333</v>
      </c>
      <c r="L252" s="10">
        <v>28.464946666666666</v>
      </c>
      <c r="M252" s="10">
        <v>3.0717226666666666</v>
      </c>
      <c r="N252" s="147">
        <f t="shared" si="26"/>
        <v>3.0717226666666666</v>
      </c>
      <c r="O252" s="147">
        <f t="shared" si="22"/>
        <v>132.31988187973332</v>
      </c>
      <c r="P252" s="11">
        <f t="shared" si="23"/>
        <v>0.61644482590138971</v>
      </c>
    </row>
    <row r="253" spans="1:16">
      <c r="A253" s="9">
        <f t="shared" si="27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24"/>
        <v>189.78</v>
      </c>
      <c r="G253" s="8">
        <v>105</v>
      </c>
      <c r="H253" s="8">
        <v>105</v>
      </c>
      <c r="I253" s="18">
        <v>3.5000000000000003E-2</v>
      </c>
      <c r="J253" s="18">
        <f t="shared" si="25"/>
        <v>70.59535000000001</v>
      </c>
      <c r="K253" s="10">
        <f t="shared" si="28"/>
        <v>25.957910195000007</v>
      </c>
      <c r="L253" s="10">
        <v>27.270250000000001</v>
      </c>
      <c r="M253" s="10">
        <v>2.9428000000000001</v>
      </c>
      <c r="N253" s="147">
        <f t="shared" si="26"/>
        <v>2.9428000000000001</v>
      </c>
      <c r="O253" s="147">
        <f t="shared" si="22"/>
        <v>126.76631019500003</v>
      </c>
      <c r="P253" s="11">
        <f t="shared" si="23"/>
        <v>0.66796453891347896</v>
      </c>
    </row>
    <row r="254" spans="1:16">
      <c r="A254" s="9">
        <f t="shared" si="27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24"/>
        <v>406.04</v>
      </c>
      <c r="G254" s="8">
        <v>219.3</v>
      </c>
      <c r="H254" s="8">
        <v>145</v>
      </c>
      <c r="I254" s="18">
        <v>4.8333333333333332E-2</v>
      </c>
      <c r="J254" s="18">
        <f t="shared" si="25"/>
        <v>97.488816666666665</v>
      </c>
      <c r="K254" s="10">
        <f t="shared" si="28"/>
        <v>35.846637888333333</v>
      </c>
      <c r="L254" s="10">
        <v>37.658916666666663</v>
      </c>
      <c r="M254" s="10">
        <v>4.0638666666666667</v>
      </c>
      <c r="N254" s="147">
        <f t="shared" si="26"/>
        <v>4.0638666666666667</v>
      </c>
      <c r="O254" s="147">
        <f t="shared" si="22"/>
        <v>175.05823788833334</v>
      </c>
      <c r="P254" s="11">
        <f t="shared" si="23"/>
        <v>0.43113544943437426</v>
      </c>
    </row>
    <row r="255" spans="1:16">
      <c r="A255" s="9">
        <f t="shared" si="27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24"/>
        <v>732.01</v>
      </c>
      <c r="G255" s="8">
        <v>350</v>
      </c>
      <c r="H255" s="8">
        <v>280</v>
      </c>
      <c r="I255" s="18">
        <v>9.3333333333333338E-2</v>
      </c>
      <c r="J255" s="18">
        <f t="shared" si="25"/>
        <v>188.25426666666667</v>
      </c>
      <c r="K255" s="10">
        <f t="shared" si="28"/>
        <v>69.221093853333343</v>
      </c>
      <c r="L255" s="10">
        <v>72.720666666666673</v>
      </c>
      <c r="M255" s="10">
        <v>7.8474666666666666</v>
      </c>
      <c r="N255" s="147">
        <f t="shared" si="26"/>
        <v>7.8474666666666666</v>
      </c>
      <c r="O255" s="147">
        <f t="shared" si="22"/>
        <v>338.0434938533333</v>
      </c>
      <c r="P255" s="11">
        <f t="shared" si="23"/>
        <v>0.46180174294522386</v>
      </c>
    </row>
    <row r="256" spans="1:16">
      <c r="A256" s="9">
        <f t="shared" si="27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24"/>
        <v>985.05</v>
      </c>
      <c r="G256" s="8">
        <v>410</v>
      </c>
      <c r="H256" s="8">
        <v>155</v>
      </c>
      <c r="I256" s="18">
        <v>5.1666666666666666E-2</v>
      </c>
      <c r="J256" s="18">
        <f t="shared" si="25"/>
        <v>104.21218333333333</v>
      </c>
      <c r="K256" s="10">
        <f t="shared" si="28"/>
        <v>38.318819811666671</v>
      </c>
      <c r="L256" s="10">
        <v>40.256083333333329</v>
      </c>
      <c r="M256" s="10">
        <v>4.3441333333333336</v>
      </c>
      <c r="N256" s="147">
        <f t="shared" si="26"/>
        <v>4.3441333333333336</v>
      </c>
      <c r="O256" s="147">
        <f t="shared" si="22"/>
        <v>187.13121981166665</v>
      </c>
      <c r="P256" s="11">
        <f t="shared" si="23"/>
        <v>0.1899712906062298</v>
      </c>
    </row>
    <row r="257" spans="1:16">
      <c r="A257" s="9">
        <f t="shared" si="27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24"/>
        <v>589.46</v>
      </c>
      <c r="G257" s="8">
        <v>205</v>
      </c>
      <c r="H257" s="8">
        <v>160</v>
      </c>
      <c r="I257" s="18">
        <v>5.3333333333333337E-2</v>
      </c>
      <c r="J257" s="18">
        <f t="shared" si="25"/>
        <v>107.57386666666667</v>
      </c>
      <c r="K257" s="10">
        <f t="shared" si="28"/>
        <v>39.55491077333334</v>
      </c>
      <c r="L257" s="10">
        <v>41.55466666666667</v>
      </c>
      <c r="M257" s="10">
        <v>4.4842666666666666</v>
      </c>
      <c r="N257" s="147">
        <f t="shared" si="26"/>
        <v>4.4842666666666666</v>
      </c>
      <c r="O257" s="147">
        <f t="shared" si="22"/>
        <v>193.16771077333334</v>
      </c>
      <c r="P257" s="11">
        <f t="shared" si="23"/>
        <v>0.32770283102048203</v>
      </c>
    </row>
    <row r="258" spans="1:16">
      <c r="A258" s="9">
        <f t="shared" si="27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24"/>
        <v>229.7</v>
      </c>
      <c r="G258" s="8">
        <v>0</v>
      </c>
      <c r="H258" s="8">
        <v>0</v>
      </c>
      <c r="I258" s="18">
        <v>0</v>
      </c>
      <c r="J258" s="18">
        <f t="shared" si="25"/>
        <v>0</v>
      </c>
      <c r="K258" s="10">
        <f t="shared" si="28"/>
        <v>0</v>
      </c>
      <c r="L258" s="10">
        <v>0</v>
      </c>
      <c r="M258" s="10">
        <v>0</v>
      </c>
      <c r="N258" s="147">
        <f t="shared" si="26"/>
        <v>0</v>
      </c>
      <c r="O258" s="147">
        <f t="shared" si="22"/>
        <v>0</v>
      </c>
      <c r="P258" s="11">
        <f t="shared" si="23"/>
        <v>0</v>
      </c>
    </row>
    <row r="259" spans="1:16">
      <c r="A259" s="9">
        <f t="shared" si="27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24"/>
        <v>3064.9700000000003</v>
      </c>
      <c r="G259" s="8"/>
      <c r="H259" s="8">
        <v>889.2</v>
      </c>
      <c r="I259" s="18">
        <v>0.2964</v>
      </c>
      <c r="J259" s="18">
        <f t="shared" si="25"/>
        <v>597.84176400000001</v>
      </c>
      <c r="K259" s="10">
        <f t="shared" si="28"/>
        <v>219.82641662280002</v>
      </c>
      <c r="L259" s="10">
        <v>230.94005999999999</v>
      </c>
      <c r="M259" s="10">
        <v>24.921312</v>
      </c>
      <c r="N259" s="147">
        <f t="shared" si="26"/>
        <v>24.921312</v>
      </c>
      <c r="O259" s="147">
        <f t="shared" si="22"/>
        <v>1073.5295526227999</v>
      </c>
      <c r="P259" s="11">
        <f t="shared" si="23"/>
        <v>0.35025776846846779</v>
      </c>
    </row>
    <row r="260" spans="1:16">
      <c r="A260" s="9">
        <f t="shared" si="27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24"/>
        <v>3276.1600000000003</v>
      </c>
      <c r="G260" s="8"/>
      <c r="H260" s="8">
        <v>1198.5</v>
      </c>
      <c r="I260" s="18">
        <v>0.39950000000000002</v>
      </c>
      <c r="J260" s="18">
        <f t="shared" si="25"/>
        <v>805.79549500000007</v>
      </c>
      <c r="K260" s="10">
        <f t="shared" si="28"/>
        <v>296.29100351150004</v>
      </c>
      <c r="L260" s="10">
        <v>311.27042499999999</v>
      </c>
      <c r="M260" s="10">
        <v>33.589959999999998</v>
      </c>
      <c r="N260" s="147">
        <f t="shared" si="26"/>
        <v>33.589959999999998</v>
      </c>
      <c r="O260" s="147">
        <f t="shared" ref="O260:O323" si="29">J260+K260+L260+N260</f>
        <v>1446.9468835115001</v>
      </c>
      <c r="P260" s="11">
        <f t="shared" ref="P260:P323" si="30">O260/F260</f>
        <v>0.44165940720584462</v>
      </c>
    </row>
    <row r="261" spans="1:16" s="210" customFormat="1">
      <c r="A261" s="9">
        <f t="shared" si="27"/>
        <v>256</v>
      </c>
      <c r="B261" s="203" t="s">
        <v>1323</v>
      </c>
      <c r="C261" s="204">
        <f>димвенканали!C261</f>
        <v>1829.3</v>
      </c>
      <c r="D261" s="204">
        <f>димвенканали!D261</f>
        <v>222</v>
      </c>
      <c r="E261" s="204">
        <f>димвенканали!E261</f>
        <v>0</v>
      </c>
      <c r="F261" s="204">
        <f t="shared" ref="F261:F324" si="31">C261+D261+E261</f>
        <v>2051.3000000000002</v>
      </c>
      <c r="G261" s="204"/>
      <c r="H261" s="204">
        <v>280.5</v>
      </c>
      <c r="I261" s="206">
        <v>9.35E-2</v>
      </c>
      <c r="J261" s="18">
        <f t="shared" si="25"/>
        <v>188.59043499999999</v>
      </c>
      <c r="K261" s="200">
        <f t="shared" si="28"/>
        <v>69.344702949500004</v>
      </c>
      <c r="L261" s="200">
        <v>71.038756800000002</v>
      </c>
      <c r="M261" s="200">
        <v>7.8614800000000002</v>
      </c>
      <c r="N261" s="147">
        <f t="shared" ref="N261:N324" si="32">M261*$N$2</f>
        <v>7.8614800000000002</v>
      </c>
      <c r="O261" s="200">
        <f t="shared" si="29"/>
        <v>336.83537474950003</v>
      </c>
      <c r="P261" s="205">
        <f t="shared" si="30"/>
        <v>0.16420580838955784</v>
      </c>
    </row>
    <row r="262" spans="1:16" s="210" customFormat="1">
      <c r="A262" s="9">
        <f t="shared" si="27"/>
        <v>257</v>
      </c>
      <c r="B262" s="203" t="s">
        <v>1324</v>
      </c>
      <c r="C262" s="204">
        <f>димвенканали!C262</f>
        <v>2200.46</v>
      </c>
      <c r="D262" s="204">
        <f>димвенканали!D262</f>
        <v>0</v>
      </c>
      <c r="E262" s="204">
        <f>димвенканали!E262</f>
        <v>0</v>
      </c>
      <c r="F262" s="204">
        <f t="shared" si="31"/>
        <v>2200.46</v>
      </c>
      <c r="G262" s="204"/>
      <c r="H262" s="204">
        <v>375</v>
      </c>
      <c r="I262" s="206">
        <v>0.125</v>
      </c>
      <c r="J262" s="18">
        <f>I262*$J$2</f>
        <v>252.12625</v>
      </c>
      <c r="K262" s="200">
        <f t="shared" si="28"/>
        <v>92.706822125000002</v>
      </c>
      <c r="L262" s="200">
        <v>94.971599999999995</v>
      </c>
      <c r="M262" s="200">
        <v>10.51</v>
      </c>
      <c r="N262" s="147">
        <f t="shared" si="32"/>
        <v>10.51</v>
      </c>
      <c r="O262" s="200">
        <f t="shared" si="29"/>
        <v>450.31467212500002</v>
      </c>
      <c r="P262" s="205">
        <f t="shared" si="30"/>
        <v>0.20464569777455624</v>
      </c>
    </row>
    <row r="263" spans="1:16" s="210" customFormat="1">
      <c r="A263" s="9">
        <f t="shared" si="27"/>
        <v>258</v>
      </c>
      <c r="B263" s="203" t="s">
        <v>1325</v>
      </c>
      <c r="C263" s="204">
        <f>димвенканали!C263</f>
        <v>1202.04</v>
      </c>
      <c r="D263" s="204">
        <f>димвенканали!D263</f>
        <v>0</v>
      </c>
      <c r="E263" s="204">
        <f>димвенканали!E263</f>
        <v>0</v>
      </c>
      <c r="F263" s="204">
        <f t="shared" si="31"/>
        <v>1202.04</v>
      </c>
      <c r="G263" s="204"/>
      <c r="H263" s="204">
        <v>195</v>
      </c>
      <c r="I263" s="206">
        <v>6.5000000000000002E-2</v>
      </c>
      <c r="J263" s="18">
        <f>I263*$J$2</f>
        <v>131.10565</v>
      </c>
      <c r="K263" s="200">
        <f t="shared" si="28"/>
        <v>48.207547505000001</v>
      </c>
      <c r="L263" s="200">
        <v>49.385232000000002</v>
      </c>
      <c r="M263" s="200">
        <v>5.4652000000000003</v>
      </c>
      <c r="N263" s="147">
        <f t="shared" si="32"/>
        <v>5.4652000000000003</v>
      </c>
      <c r="O263" s="200">
        <f t="shared" si="29"/>
        <v>234.16362950500002</v>
      </c>
      <c r="P263" s="205">
        <f t="shared" si="30"/>
        <v>0.19480518909936442</v>
      </c>
    </row>
    <row r="264" spans="1:16" s="210" customFormat="1">
      <c r="A264" s="9">
        <f t="shared" ref="A264:A327" si="33">A263+1</f>
        <v>259</v>
      </c>
      <c r="B264" s="203" t="s">
        <v>1326</v>
      </c>
      <c r="C264" s="204">
        <f>димвенканали!C264</f>
        <v>1991.48</v>
      </c>
      <c r="D264" s="204">
        <f>димвенканали!D264</f>
        <v>74</v>
      </c>
      <c r="E264" s="204">
        <f>димвенканали!E264</f>
        <v>0</v>
      </c>
      <c r="F264" s="204">
        <f t="shared" si="31"/>
        <v>2065.48</v>
      </c>
      <c r="G264" s="204"/>
      <c r="H264" s="204">
        <v>297</v>
      </c>
      <c r="I264" s="206">
        <v>9.9000000000000005E-2</v>
      </c>
      <c r="J264" s="18">
        <f>I264*$J$2</f>
        <v>199.68398999999999</v>
      </c>
      <c r="K264" s="200">
        <f t="shared" si="28"/>
        <v>73.423803122999999</v>
      </c>
      <c r="L264" s="200">
        <v>75.217507199999986</v>
      </c>
      <c r="M264" s="200">
        <v>8.3239200000000011</v>
      </c>
      <c r="N264" s="147">
        <f t="shared" si="32"/>
        <v>8.3239200000000011</v>
      </c>
      <c r="O264" s="200">
        <f t="shared" si="29"/>
        <v>356.64922032299995</v>
      </c>
      <c r="P264" s="205">
        <f t="shared" si="30"/>
        <v>0.17267135015734839</v>
      </c>
    </row>
    <row r="265" spans="1:16" s="210" customFormat="1">
      <c r="A265" s="9">
        <f t="shared" si="33"/>
        <v>260</v>
      </c>
      <c r="B265" s="203" t="s">
        <v>1327</v>
      </c>
      <c r="C265" s="204">
        <f>димвенканали!C265</f>
        <v>179.2</v>
      </c>
      <c r="D265" s="204">
        <f>димвенканали!D265</f>
        <v>0</v>
      </c>
      <c r="E265" s="204">
        <f>димвенканали!E265</f>
        <v>0</v>
      </c>
      <c r="F265" s="204">
        <f t="shared" si="31"/>
        <v>179.2</v>
      </c>
      <c r="G265" s="204"/>
      <c r="H265" s="204">
        <v>0</v>
      </c>
      <c r="I265" s="206">
        <v>0</v>
      </c>
      <c r="J265" s="18">
        <f>I265*$J$2</f>
        <v>0</v>
      </c>
      <c r="K265" s="200">
        <f t="shared" si="28"/>
        <v>0</v>
      </c>
      <c r="L265" s="200">
        <v>0</v>
      </c>
      <c r="M265" s="200">
        <v>0</v>
      </c>
      <c r="N265" s="147">
        <f t="shared" si="32"/>
        <v>0</v>
      </c>
      <c r="O265" s="200">
        <f t="shared" si="29"/>
        <v>0</v>
      </c>
      <c r="P265" s="205">
        <f t="shared" si="30"/>
        <v>0</v>
      </c>
    </row>
    <row r="266" spans="1:16">
      <c r="A266" s="9">
        <f t="shared" si="33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si="31"/>
        <v>885.79</v>
      </c>
      <c r="G266" s="8">
        <v>375.1</v>
      </c>
      <c r="H266" s="8">
        <v>375.1</v>
      </c>
      <c r="I266" s="18">
        <v>0.12503333333333333</v>
      </c>
      <c r="J266" s="18">
        <f t="shared" ref="J266:J324" si="34">I266*$J$2</f>
        <v>252.19348366666665</v>
      </c>
      <c r="K266" s="10">
        <f t="shared" ref="K266:K329" si="35">J266*0.3677</f>
        <v>92.731543944233337</v>
      </c>
      <c r="L266" s="10">
        <v>97.419721666666661</v>
      </c>
      <c r="M266" s="10">
        <v>10.512802666666666</v>
      </c>
      <c r="N266" s="147">
        <f t="shared" si="32"/>
        <v>10.512802666666666</v>
      </c>
      <c r="O266" s="147">
        <f t="shared" si="29"/>
        <v>452.85755194423331</v>
      </c>
      <c r="P266" s="11">
        <f t="shared" si="30"/>
        <v>0.51124708107365557</v>
      </c>
    </row>
    <row r="267" spans="1:16">
      <c r="A267" s="9">
        <f t="shared" si="33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31"/>
        <v>530.1</v>
      </c>
      <c r="G267" s="8">
        <v>120.2</v>
      </c>
      <c r="H267" s="8">
        <v>120.2</v>
      </c>
      <c r="I267" s="18">
        <v>4.0066666666666667E-2</v>
      </c>
      <c r="J267" s="18">
        <f t="shared" si="34"/>
        <v>80.814867333333339</v>
      </c>
      <c r="K267" s="10">
        <f t="shared" si="35"/>
        <v>29.71562671846667</v>
      </c>
      <c r="L267" s="10">
        <v>31.217943333333334</v>
      </c>
      <c r="M267" s="10">
        <v>3.3688053333333334</v>
      </c>
      <c r="N267" s="147">
        <f t="shared" si="32"/>
        <v>3.3688053333333334</v>
      </c>
      <c r="O267" s="147">
        <f t="shared" si="29"/>
        <v>145.11724271846668</v>
      </c>
      <c r="P267" s="11">
        <f t="shared" si="30"/>
        <v>0.27375446655058794</v>
      </c>
    </row>
    <row r="268" spans="1:16">
      <c r="A268" s="9">
        <f t="shared" si="33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31"/>
        <v>543.29999999999995</v>
      </c>
      <c r="G268" s="115">
        <v>117</v>
      </c>
      <c r="H268" s="115">
        <v>117</v>
      </c>
      <c r="I268" s="18">
        <v>3.9E-2</v>
      </c>
      <c r="J268" s="18">
        <f t="shared" si="34"/>
        <v>78.663389999999993</v>
      </c>
      <c r="K268" s="10">
        <f t="shared" si="35"/>
        <v>28.924528502999998</v>
      </c>
      <c r="L268" s="10">
        <v>30.386849999999999</v>
      </c>
      <c r="M268" s="10">
        <v>3.2791199999999998</v>
      </c>
      <c r="N268" s="147">
        <f t="shared" si="32"/>
        <v>3.2791199999999998</v>
      </c>
      <c r="O268" s="147">
        <f t="shared" si="29"/>
        <v>141.25388850300001</v>
      </c>
      <c r="P268" s="11">
        <f t="shared" si="30"/>
        <v>0.25999243236333525</v>
      </c>
    </row>
    <row r="269" spans="1:16">
      <c r="A269" s="9">
        <f t="shared" si="33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31"/>
        <v>453.6</v>
      </c>
      <c r="G269" s="115">
        <v>104.4</v>
      </c>
      <c r="H269" s="115">
        <v>104.4</v>
      </c>
      <c r="I269" s="18">
        <v>3.4800000000000005E-2</v>
      </c>
      <c r="J269" s="18">
        <f t="shared" si="34"/>
        <v>70.191948000000011</v>
      </c>
      <c r="K269" s="10">
        <f t="shared" si="35"/>
        <v>25.809579279600005</v>
      </c>
      <c r="L269" s="10">
        <v>27.114420000000003</v>
      </c>
      <c r="M269" s="10">
        <v>2.9259840000000001</v>
      </c>
      <c r="N269" s="147">
        <f t="shared" si="32"/>
        <v>2.9259840000000001</v>
      </c>
      <c r="O269" s="147">
        <f t="shared" si="29"/>
        <v>126.04193127960002</v>
      </c>
      <c r="P269" s="11">
        <f t="shared" si="30"/>
        <v>0.27787021887037039</v>
      </c>
    </row>
    <row r="270" spans="1:16">
      <c r="A270" s="9">
        <f t="shared" si="33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31"/>
        <v>442.1</v>
      </c>
      <c r="G270" s="115">
        <v>69.2</v>
      </c>
      <c r="H270" s="115">
        <v>69.2</v>
      </c>
      <c r="I270" s="18">
        <v>2.3066666666666669E-2</v>
      </c>
      <c r="J270" s="18">
        <f t="shared" si="34"/>
        <v>46.525697333333341</v>
      </c>
      <c r="K270" s="10">
        <f t="shared" si="35"/>
        <v>17.107498909466671</v>
      </c>
      <c r="L270" s="10">
        <v>17.972393333333336</v>
      </c>
      <c r="M270" s="10">
        <v>1.9394453333333335</v>
      </c>
      <c r="N270" s="147">
        <f t="shared" si="32"/>
        <v>1.9394453333333335</v>
      </c>
      <c r="O270" s="147">
        <f t="shared" si="29"/>
        <v>83.545034909466693</v>
      </c>
      <c r="P270" s="11">
        <f t="shared" si="30"/>
        <v>0.18897316197572198</v>
      </c>
    </row>
    <row r="271" spans="1:16">
      <c r="A271" s="9">
        <f t="shared" si="33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31"/>
        <v>560.20000000000005</v>
      </c>
      <c r="G271" s="115">
        <v>82.2</v>
      </c>
      <c r="H271" s="115">
        <v>82.2</v>
      </c>
      <c r="I271" s="18">
        <v>2.7400000000000001E-2</v>
      </c>
      <c r="J271" s="18">
        <f t="shared" si="34"/>
        <v>55.266074000000003</v>
      </c>
      <c r="K271" s="10">
        <f t="shared" si="35"/>
        <v>20.321335409800003</v>
      </c>
      <c r="L271" s="10">
        <v>21.348710000000001</v>
      </c>
      <c r="M271" s="10">
        <v>2.3037920000000001</v>
      </c>
      <c r="N271" s="147">
        <f t="shared" si="32"/>
        <v>2.3037920000000001</v>
      </c>
      <c r="O271" s="147">
        <f t="shared" si="29"/>
        <v>99.239911409800001</v>
      </c>
      <c r="P271" s="11">
        <f t="shared" si="30"/>
        <v>0.17715085935344518</v>
      </c>
    </row>
    <row r="272" spans="1:16">
      <c r="A272" s="9">
        <f t="shared" si="33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31"/>
        <v>522.29999999999995</v>
      </c>
      <c r="G272" s="115">
        <v>77.2</v>
      </c>
      <c r="H272" s="115">
        <v>77.2</v>
      </c>
      <c r="I272" s="18">
        <v>2.5733333333333334E-2</v>
      </c>
      <c r="J272" s="18">
        <f t="shared" si="34"/>
        <v>51.904390666666664</v>
      </c>
      <c r="K272" s="10">
        <f t="shared" si="35"/>
        <v>19.085244448133334</v>
      </c>
      <c r="L272" s="10">
        <v>20.050126666666667</v>
      </c>
      <c r="M272" s="10">
        <v>2.1636586666666666</v>
      </c>
      <c r="N272" s="147">
        <f t="shared" si="32"/>
        <v>2.1636586666666666</v>
      </c>
      <c r="O272" s="147">
        <f t="shared" si="29"/>
        <v>93.203420448133329</v>
      </c>
      <c r="P272" s="11">
        <f t="shared" si="30"/>
        <v>0.17844805753041038</v>
      </c>
    </row>
    <row r="273" spans="1:16">
      <c r="A273" s="9">
        <f t="shared" si="33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31"/>
        <v>831.1</v>
      </c>
      <c r="G273" s="115">
        <v>267.8</v>
      </c>
      <c r="H273" s="115">
        <v>267.8</v>
      </c>
      <c r="I273" s="18">
        <v>8.9266666666666675E-2</v>
      </c>
      <c r="J273" s="18">
        <f t="shared" si="34"/>
        <v>180.05175933333334</v>
      </c>
      <c r="K273" s="10">
        <f t="shared" si="35"/>
        <v>66.205031906866679</v>
      </c>
      <c r="L273" s="10">
        <v>69.552123333333341</v>
      </c>
      <c r="M273" s="10">
        <v>7.5055413333333343</v>
      </c>
      <c r="N273" s="147">
        <f t="shared" si="32"/>
        <v>7.5055413333333343</v>
      </c>
      <c r="O273" s="147">
        <f t="shared" si="29"/>
        <v>323.31445590686667</v>
      </c>
      <c r="P273" s="11">
        <f t="shared" si="30"/>
        <v>0.3890199204751133</v>
      </c>
    </row>
    <row r="274" spans="1:16">
      <c r="A274" s="9">
        <f t="shared" si="33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31"/>
        <v>778.5</v>
      </c>
      <c r="G274" s="115">
        <v>117.4</v>
      </c>
      <c r="H274" s="115">
        <v>117.4</v>
      </c>
      <c r="I274" s="18">
        <v>3.9133333333333332E-2</v>
      </c>
      <c r="J274" s="18">
        <f t="shared" si="34"/>
        <v>78.932324666666659</v>
      </c>
      <c r="K274" s="10">
        <f t="shared" si="35"/>
        <v>29.023415779933334</v>
      </c>
      <c r="L274" s="10">
        <v>30.490736666666667</v>
      </c>
      <c r="M274" s="10">
        <v>3.2903306666666667</v>
      </c>
      <c r="N274" s="147">
        <f t="shared" si="32"/>
        <v>3.2903306666666667</v>
      </c>
      <c r="O274" s="147">
        <f t="shared" si="29"/>
        <v>141.73680777993334</v>
      </c>
      <c r="P274" s="11">
        <f t="shared" si="30"/>
        <v>0.18206397916497538</v>
      </c>
    </row>
    <row r="275" spans="1:16">
      <c r="A275" s="9">
        <f t="shared" si="33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31"/>
        <v>791.9</v>
      </c>
      <c r="G275" s="115">
        <v>95</v>
      </c>
      <c r="H275" s="115">
        <v>95</v>
      </c>
      <c r="I275" s="18">
        <v>3.1666666666666669E-2</v>
      </c>
      <c r="J275" s="18">
        <f t="shared" si="34"/>
        <v>63.87198333333334</v>
      </c>
      <c r="K275" s="10">
        <f t="shared" si="35"/>
        <v>23.48572827166667</v>
      </c>
      <c r="L275" s="10">
        <v>24.673083333333334</v>
      </c>
      <c r="M275" s="10">
        <v>2.6625333333333336</v>
      </c>
      <c r="N275" s="147">
        <f t="shared" si="32"/>
        <v>2.6625333333333336</v>
      </c>
      <c r="O275" s="147">
        <f t="shared" si="29"/>
        <v>114.69332827166667</v>
      </c>
      <c r="P275" s="11">
        <f t="shared" si="30"/>
        <v>0.1448330954308204</v>
      </c>
    </row>
    <row r="276" spans="1:16" ht="21.75" customHeight="1">
      <c r="A276" s="9">
        <f t="shared" si="33"/>
        <v>271</v>
      </c>
      <c r="B276" s="106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31"/>
        <v>397</v>
      </c>
      <c r="G276" s="115">
        <v>0</v>
      </c>
      <c r="H276" s="115">
        <v>0</v>
      </c>
      <c r="I276" s="18">
        <v>0</v>
      </c>
      <c r="J276" s="18">
        <f t="shared" si="34"/>
        <v>0</v>
      </c>
      <c r="K276" s="10">
        <f t="shared" si="35"/>
        <v>0</v>
      </c>
      <c r="L276" s="10">
        <v>0</v>
      </c>
      <c r="M276" s="10">
        <v>0</v>
      </c>
      <c r="N276" s="147">
        <f t="shared" si="32"/>
        <v>0</v>
      </c>
      <c r="O276" s="147">
        <f t="shared" si="29"/>
        <v>0</v>
      </c>
      <c r="P276" s="11">
        <f t="shared" si="30"/>
        <v>0</v>
      </c>
    </row>
    <row r="277" spans="1:16">
      <c r="A277" s="9">
        <f t="shared" si="33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31"/>
        <v>442.3</v>
      </c>
      <c r="G277" s="115">
        <v>119.8</v>
      </c>
      <c r="H277" s="115">
        <v>119.8</v>
      </c>
      <c r="I277" s="18">
        <v>3.9933333333333335E-2</v>
      </c>
      <c r="J277" s="18">
        <f t="shared" si="34"/>
        <v>80.545932666666673</v>
      </c>
      <c r="K277" s="10">
        <f t="shared" si="35"/>
        <v>29.616739441533337</v>
      </c>
      <c r="L277" s="10">
        <v>31.114056666666666</v>
      </c>
      <c r="M277" s="10">
        <v>3.3575946666666665</v>
      </c>
      <c r="N277" s="147">
        <f t="shared" si="32"/>
        <v>3.3575946666666665</v>
      </c>
      <c r="O277" s="147">
        <f t="shared" si="29"/>
        <v>144.63432344153335</v>
      </c>
      <c r="P277" s="11">
        <f t="shared" si="30"/>
        <v>0.32700502699871886</v>
      </c>
    </row>
    <row r="278" spans="1:16">
      <c r="A278" s="9">
        <f t="shared" si="33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31"/>
        <v>484.7</v>
      </c>
      <c r="G278" s="115">
        <v>91.1</v>
      </c>
      <c r="H278" s="115">
        <v>91.1</v>
      </c>
      <c r="I278" s="18">
        <v>3.0366666666666663E-2</v>
      </c>
      <c r="J278" s="18">
        <f t="shared" si="34"/>
        <v>61.249870333333327</v>
      </c>
      <c r="K278" s="10">
        <f t="shared" si="35"/>
        <v>22.521577321566667</v>
      </c>
      <c r="L278" s="10">
        <v>23.66018833333333</v>
      </c>
      <c r="M278" s="10">
        <v>2.5532293333333329</v>
      </c>
      <c r="N278" s="147">
        <f t="shared" si="32"/>
        <v>2.5532293333333329</v>
      </c>
      <c r="O278" s="147">
        <f t="shared" si="29"/>
        <v>109.98486532156666</v>
      </c>
      <c r="P278" s="11">
        <f t="shared" si="30"/>
        <v>0.226913276916787</v>
      </c>
    </row>
    <row r="279" spans="1:16">
      <c r="A279" s="9">
        <f t="shared" si="33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31"/>
        <v>554.70000000000005</v>
      </c>
      <c r="G279" s="115">
        <v>94.4</v>
      </c>
      <c r="H279" s="115">
        <v>94.4</v>
      </c>
      <c r="I279" s="18">
        <v>3.1466666666666671E-2</v>
      </c>
      <c r="J279" s="18">
        <f t="shared" si="34"/>
        <v>63.46858133333334</v>
      </c>
      <c r="K279" s="10">
        <f t="shared" si="35"/>
        <v>23.337397356266671</v>
      </c>
      <c r="L279" s="10">
        <v>24.517253333333336</v>
      </c>
      <c r="M279" s="10">
        <v>2.6457173333333337</v>
      </c>
      <c r="N279" s="147">
        <f t="shared" si="32"/>
        <v>2.6457173333333337</v>
      </c>
      <c r="O279" s="147">
        <f t="shared" si="29"/>
        <v>113.96894935626669</v>
      </c>
      <c r="P279" s="11">
        <f t="shared" si="30"/>
        <v>0.20546051803906018</v>
      </c>
    </row>
    <row r="280" spans="1:16">
      <c r="A280" s="9">
        <f t="shared" si="33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31"/>
        <v>380.3</v>
      </c>
      <c r="G280" s="115">
        <v>97</v>
      </c>
      <c r="H280" s="115">
        <v>97</v>
      </c>
      <c r="I280" s="18">
        <v>3.2333333333333332E-2</v>
      </c>
      <c r="J280" s="18">
        <f t="shared" si="34"/>
        <v>65.216656666666665</v>
      </c>
      <c r="K280" s="10">
        <f t="shared" si="35"/>
        <v>23.980164656333336</v>
      </c>
      <c r="L280" s="10">
        <v>25.192516666666666</v>
      </c>
      <c r="M280" s="10">
        <v>2.7185866666666665</v>
      </c>
      <c r="N280" s="147">
        <f t="shared" si="32"/>
        <v>2.7185866666666665</v>
      </c>
      <c r="O280" s="147">
        <f t="shared" si="29"/>
        <v>117.10792465633332</v>
      </c>
      <c r="P280" s="11">
        <f t="shared" si="30"/>
        <v>0.30793564200981677</v>
      </c>
    </row>
    <row r="281" spans="1:16">
      <c r="A281" s="9">
        <f t="shared" si="33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31"/>
        <v>372</v>
      </c>
      <c r="G281" s="115">
        <v>137.19999999999999</v>
      </c>
      <c r="H281" s="115">
        <v>137.19999999999999</v>
      </c>
      <c r="I281" s="18">
        <v>4.5733333333333327E-2</v>
      </c>
      <c r="J281" s="18">
        <f t="shared" si="34"/>
        <v>92.244590666666653</v>
      </c>
      <c r="K281" s="10">
        <f t="shared" si="35"/>
        <v>33.918335988133329</v>
      </c>
      <c r="L281" s="10">
        <v>35.633126666666662</v>
      </c>
      <c r="M281" s="10">
        <v>3.8452586666666662</v>
      </c>
      <c r="N281" s="147">
        <f t="shared" si="32"/>
        <v>3.8452586666666662</v>
      </c>
      <c r="O281" s="147">
        <f t="shared" si="29"/>
        <v>165.64131198813331</v>
      </c>
      <c r="P281" s="11">
        <f t="shared" si="30"/>
        <v>0.4452723440541218</v>
      </c>
    </row>
    <row r="282" spans="1:16">
      <c r="A282" s="9">
        <f t="shared" si="33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31"/>
        <v>367.70000000000005</v>
      </c>
      <c r="G282" s="115">
        <v>89.2</v>
      </c>
      <c r="H282" s="115">
        <v>89.2</v>
      </c>
      <c r="I282" s="18">
        <v>2.9733333333333334E-2</v>
      </c>
      <c r="J282" s="18">
        <f t="shared" si="34"/>
        <v>59.972430666666668</v>
      </c>
      <c r="K282" s="10">
        <f t="shared" si="35"/>
        <v>22.051862756133335</v>
      </c>
      <c r="L282" s="10">
        <v>23.166726666666666</v>
      </c>
      <c r="M282" s="10">
        <v>2.4999786666666668</v>
      </c>
      <c r="N282" s="147">
        <f t="shared" si="32"/>
        <v>2.4999786666666668</v>
      </c>
      <c r="O282" s="147">
        <f t="shared" si="29"/>
        <v>107.69099875613333</v>
      </c>
      <c r="P282" s="11">
        <f t="shared" si="30"/>
        <v>0.29287734227939438</v>
      </c>
    </row>
    <row r="283" spans="1:16">
      <c r="A283" s="9">
        <f t="shared" si="33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31"/>
        <v>246.5</v>
      </c>
      <c r="G283" s="115">
        <v>90</v>
      </c>
      <c r="H283" s="115">
        <v>90</v>
      </c>
      <c r="I283" s="18">
        <v>0.03</v>
      </c>
      <c r="J283" s="18">
        <f t="shared" si="34"/>
        <v>60.510300000000001</v>
      </c>
      <c r="K283" s="10">
        <f t="shared" si="35"/>
        <v>22.249637310000001</v>
      </c>
      <c r="L283" s="10">
        <v>23.374499999999998</v>
      </c>
      <c r="M283" s="10">
        <v>2.5223999999999998</v>
      </c>
      <c r="N283" s="147">
        <f t="shared" si="32"/>
        <v>2.5223999999999998</v>
      </c>
      <c r="O283" s="147">
        <f t="shared" si="29"/>
        <v>108.65683731</v>
      </c>
      <c r="P283" s="11">
        <f t="shared" si="30"/>
        <v>0.44079852864097363</v>
      </c>
    </row>
    <row r="284" spans="1:16">
      <c r="A284" s="9">
        <f t="shared" si="33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31"/>
        <v>255.7</v>
      </c>
      <c r="G284" s="115">
        <v>50</v>
      </c>
      <c r="H284" s="115">
        <v>50</v>
      </c>
      <c r="I284" s="18">
        <v>1.6666666666666666E-2</v>
      </c>
      <c r="J284" s="18">
        <f t="shared" si="34"/>
        <v>33.616833333333332</v>
      </c>
      <c r="K284" s="10">
        <f t="shared" si="35"/>
        <v>12.360909616666667</v>
      </c>
      <c r="L284" s="10">
        <v>12.985833333333332</v>
      </c>
      <c r="M284" s="10">
        <v>1.4013333333333333</v>
      </c>
      <c r="N284" s="147">
        <f t="shared" si="32"/>
        <v>1.4013333333333333</v>
      </c>
      <c r="O284" s="147">
        <f t="shared" si="29"/>
        <v>60.364909616666665</v>
      </c>
      <c r="P284" s="11">
        <f t="shared" si="30"/>
        <v>0.23607708101942382</v>
      </c>
    </row>
    <row r="285" spans="1:16">
      <c r="A285" s="9">
        <f t="shared" si="33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31"/>
        <v>460.8</v>
      </c>
      <c r="G285" s="115">
        <v>32.4</v>
      </c>
      <c r="H285" s="115">
        <v>32.4</v>
      </c>
      <c r="I285" s="18">
        <v>1.0799999999999999E-2</v>
      </c>
      <c r="J285" s="18">
        <f t="shared" si="34"/>
        <v>21.783707999999997</v>
      </c>
      <c r="K285" s="10">
        <f t="shared" si="35"/>
        <v>8.0098694316000003</v>
      </c>
      <c r="L285" s="10">
        <v>8.4148199999999989</v>
      </c>
      <c r="M285" s="10">
        <v>0.90806399999999987</v>
      </c>
      <c r="N285" s="147">
        <f t="shared" si="32"/>
        <v>0.90806399999999987</v>
      </c>
      <c r="O285" s="147">
        <f t="shared" si="29"/>
        <v>39.116461431600001</v>
      </c>
      <c r="P285" s="11">
        <f t="shared" si="30"/>
        <v>8.4888154148437506E-2</v>
      </c>
    </row>
    <row r="286" spans="1:16">
      <c r="A286" s="9">
        <f t="shared" si="33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31"/>
        <v>473.6</v>
      </c>
      <c r="G286" s="115">
        <v>86.4</v>
      </c>
      <c r="H286" s="115">
        <v>86.4</v>
      </c>
      <c r="I286" s="18">
        <v>2.8800000000000003E-2</v>
      </c>
      <c r="J286" s="18">
        <f t="shared" si="34"/>
        <v>58.089888000000002</v>
      </c>
      <c r="K286" s="10">
        <f t="shared" si="35"/>
        <v>21.359651817600003</v>
      </c>
      <c r="L286" s="10">
        <v>22.439520000000002</v>
      </c>
      <c r="M286" s="10">
        <v>2.4215040000000001</v>
      </c>
      <c r="N286" s="147">
        <f t="shared" si="32"/>
        <v>2.4215040000000001</v>
      </c>
      <c r="O286" s="147">
        <f t="shared" si="29"/>
        <v>104.3105638176</v>
      </c>
      <c r="P286" s="11">
        <f t="shared" si="30"/>
        <v>0.22025034589864864</v>
      </c>
    </row>
    <row r="287" spans="1:16">
      <c r="A287" s="9">
        <f t="shared" si="33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31"/>
        <v>500.2</v>
      </c>
      <c r="G287" s="115">
        <v>57.9</v>
      </c>
      <c r="H287" s="115">
        <v>57.9</v>
      </c>
      <c r="I287" s="18">
        <v>1.9300000000000001E-2</v>
      </c>
      <c r="J287" s="18">
        <f t="shared" si="34"/>
        <v>38.928293000000004</v>
      </c>
      <c r="K287" s="10">
        <f t="shared" si="35"/>
        <v>14.313933336100002</v>
      </c>
      <c r="L287" s="10">
        <v>15.037595</v>
      </c>
      <c r="M287" s="10">
        <v>1.622744</v>
      </c>
      <c r="N287" s="147">
        <f t="shared" si="32"/>
        <v>1.622744</v>
      </c>
      <c r="O287" s="147">
        <f t="shared" si="29"/>
        <v>69.902565336099997</v>
      </c>
      <c r="P287" s="11">
        <f t="shared" si="30"/>
        <v>0.13974923097980807</v>
      </c>
    </row>
    <row r="288" spans="1:16">
      <c r="A288" s="9">
        <f t="shared" si="33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31"/>
        <v>640.4</v>
      </c>
      <c r="G288" s="115">
        <v>73</v>
      </c>
      <c r="H288" s="115">
        <v>73</v>
      </c>
      <c r="I288" s="18">
        <v>2.4333333333333332E-2</v>
      </c>
      <c r="J288" s="18">
        <f t="shared" si="34"/>
        <v>49.080576666666666</v>
      </c>
      <c r="K288" s="10">
        <f t="shared" si="35"/>
        <v>18.046928040333334</v>
      </c>
      <c r="L288" s="10">
        <v>18.959316666666666</v>
      </c>
      <c r="M288" s="10">
        <v>2.0459466666666666</v>
      </c>
      <c r="N288" s="147">
        <f t="shared" si="32"/>
        <v>2.0459466666666666</v>
      </c>
      <c r="O288" s="147">
        <f t="shared" si="29"/>
        <v>88.132768040333332</v>
      </c>
      <c r="P288" s="11">
        <f t="shared" si="30"/>
        <v>0.13762143666510515</v>
      </c>
    </row>
    <row r="289" spans="1:16">
      <c r="A289" s="9">
        <f t="shared" si="33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31"/>
        <v>525.6</v>
      </c>
      <c r="G289" s="115">
        <v>79.2</v>
      </c>
      <c r="H289" s="115">
        <v>79.2</v>
      </c>
      <c r="I289" s="18">
        <v>2.64E-2</v>
      </c>
      <c r="J289" s="18">
        <f t="shared" si="34"/>
        <v>53.249063999999997</v>
      </c>
      <c r="K289" s="10">
        <f t="shared" si="35"/>
        <v>19.579680832800001</v>
      </c>
      <c r="L289" s="10">
        <v>20.569559999999999</v>
      </c>
      <c r="M289" s="10">
        <v>2.2197119999999999</v>
      </c>
      <c r="N289" s="147">
        <f t="shared" si="32"/>
        <v>2.2197119999999999</v>
      </c>
      <c r="O289" s="147">
        <f t="shared" si="29"/>
        <v>95.618016832799995</v>
      </c>
      <c r="P289" s="11">
        <f t="shared" si="30"/>
        <v>0.18192164542009132</v>
      </c>
    </row>
    <row r="290" spans="1:16">
      <c r="A290" s="9">
        <f t="shared" si="33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31"/>
        <v>631.6</v>
      </c>
      <c r="G290" s="115">
        <v>83</v>
      </c>
      <c r="H290" s="115">
        <v>83</v>
      </c>
      <c r="I290" s="18">
        <v>2.7666666666666666E-2</v>
      </c>
      <c r="J290" s="18">
        <f t="shared" si="34"/>
        <v>55.803943333333329</v>
      </c>
      <c r="K290" s="10">
        <f t="shared" si="35"/>
        <v>20.519109963666665</v>
      </c>
      <c r="L290" s="10">
        <v>21.556483333333333</v>
      </c>
      <c r="M290" s="10">
        <v>2.326213333333333</v>
      </c>
      <c r="N290" s="147">
        <f t="shared" si="32"/>
        <v>2.326213333333333</v>
      </c>
      <c r="O290" s="147">
        <f t="shared" si="29"/>
        <v>100.20574996366666</v>
      </c>
      <c r="P290" s="11">
        <f t="shared" si="30"/>
        <v>0.15865381564861725</v>
      </c>
    </row>
    <row r="291" spans="1:16">
      <c r="A291" s="9">
        <f t="shared" si="33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31"/>
        <v>508.9</v>
      </c>
      <c r="G291" s="115">
        <v>49.2</v>
      </c>
      <c r="H291" s="115">
        <v>49.2</v>
      </c>
      <c r="I291" s="18">
        <v>1.6400000000000001E-2</v>
      </c>
      <c r="J291" s="18">
        <f t="shared" si="34"/>
        <v>33.078963999999999</v>
      </c>
      <c r="K291" s="10">
        <f t="shared" si="35"/>
        <v>12.1631350628</v>
      </c>
      <c r="L291" s="10">
        <v>12.77806</v>
      </c>
      <c r="M291" s="10">
        <v>1.3789120000000001</v>
      </c>
      <c r="N291" s="147">
        <f t="shared" si="32"/>
        <v>1.3789120000000001</v>
      </c>
      <c r="O291" s="147">
        <f t="shared" si="29"/>
        <v>59.399071062800004</v>
      </c>
      <c r="P291" s="11">
        <f t="shared" si="30"/>
        <v>0.11672051692434664</v>
      </c>
    </row>
    <row r="292" spans="1:16">
      <c r="A292" s="9">
        <f t="shared" si="33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31"/>
        <v>574.5</v>
      </c>
      <c r="G292" s="115">
        <v>81</v>
      </c>
      <c r="H292" s="115">
        <v>81</v>
      </c>
      <c r="I292" s="18">
        <v>2.7E-2</v>
      </c>
      <c r="J292" s="18">
        <f t="shared" si="34"/>
        <v>54.459269999999997</v>
      </c>
      <c r="K292" s="10">
        <f t="shared" si="35"/>
        <v>20.024673579000002</v>
      </c>
      <c r="L292" s="10">
        <v>21.037050000000001</v>
      </c>
      <c r="M292" s="10">
        <v>2.2701599999999997</v>
      </c>
      <c r="N292" s="147">
        <f t="shared" si="32"/>
        <v>2.2701599999999997</v>
      </c>
      <c r="O292" s="147">
        <f t="shared" si="29"/>
        <v>97.791153578999996</v>
      </c>
      <c r="P292" s="11">
        <f t="shared" si="30"/>
        <v>0.1702195884751958</v>
      </c>
    </row>
    <row r="293" spans="1:16">
      <c r="A293" s="9">
        <f t="shared" si="33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31"/>
        <v>944.72</v>
      </c>
      <c r="G293" s="115">
        <v>274</v>
      </c>
      <c r="H293" s="115">
        <v>274</v>
      </c>
      <c r="I293" s="18">
        <v>9.1333333333333336E-2</v>
      </c>
      <c r="J293" s="18">
        <f t="shared" si="34"/>
        <v>184.22024666666667</v>
      </c>
      <c r="K293" s="10">
        <f t="shared" si="35"/>
        <v>67.737784699333332</v>
      </c>
      <c r="L293" s="10">
        <v>71.162366666666671</v>
      </c>
      <c r="M293" s="10">
        <v>7.6793066666666663</v>
      </c>
      <c r="N293" s="147">
        <f t="shared" si="32"/>
        <v>7.6793066666666663</v>
      </c>
      <c r="O293" s="147">
        <f t="shared" si="29"/>
        <v>330.79970469933335</v>
      </c>
      <c r="P293" s="11">
        <f t="shared" si="30"/>
        <v>0.35015634759434894</v>
      </c>
    </row>
    <row r="294" spans="1:16">
      <c r="A294" s="9">
        <f t="shared" si="33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31"/>
        <v>476.5</v>
      </c>
      <c r="G294" s="115">
        <v>60</v>
      </c>
      <c r="H294" s="115">
        <v>60</v>
      </c>
      <c r="I294" s="18">
        <v>0.02</v>
      </c>
      <c r="J294" s="18">
        <f t="shared" si="34"/>
        <v>40.340200000000003</v>
      </c>
      <c r="K294" s="10">
        <f t="shared" si="35"/>
        <v>14.833091540000002</v>
      </c>
      <c r="L294" s="10">
        <v>15.583</v>
      </c>
      <c r="M294" s="10">
        <v>1.6816</v>
      </c>
      <c r="N294" s="147">
        <f t="shared" si="32"/>
        <v>1.6816</v>
      </c>
      <c r="O294" s="147">
        <f t="shared" si="29"/>
        <v>72.43789154000001</v>
      </c>
      <c r="P294" s="11">
        <f t="shared" si="30"/>
        <v>0.1520207587408185</v>
      </c>
    </row>
    <row r="295" spans="1:16">
      <c r="A295" s="9">
        <f t="shared" si="33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31"/>
        <v>561.4</v>
      </c>
      <c r="G295" s="115">
        <v>100</v>
      </c>
      <c r="H295" s="115">
        <v>100</v>
      </c>
      <c r="I295" s="18">
        <v>3.3333333333333333E-2</v>
      </c>
      <c r="J295" s="18">
        <f t="shared" si="34"/>
        <v>67.233666666666664</v>
      </c>
      <c r="K295" s="10">
        <f t="shared" si="35"/>
        <v>24.721819233333335</v>
      </c>
      <c r="L295" s="10">
        <v>25.971666666666664</v>
      </c>
      <c r="M295" s="10">
        <v>2.8026666666666666</v>
      </c>
      <c r="N295" s="147">
        <f t="shared" si="32"/>
        <v>2.8026666666666666</v>
      </c>
      <c r="O295" s="147">
        <f t="shared" si="29"/>
        <v>120.72981923333333</v>
      </c>
      <c r="P295" s="11">
        <f t="shared" si="30"/>
        <v>0.21505133458021614</v>
      </c>
    </row>
    <row r="296" spans="1:16">
      <c r="A296" s="9">
        <f t="shared" si="33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31"/>
        <v>756.1</v>
      </c>
      <c r="G296" s="115">
        <v>240.3</v>
      </c>
      <c r="H296" s="115">
        <v>240.3</v>
      </c>
      <c r="I296" s="18">
        <v>8.0100000000000005E-2</v>
      </c>
      <c r="J296" s="18">
        <f t="shared" si="34"/>
        <v>161.562501</v>
      </c>
      <c r="K296" s="10">
        <f t="shared" si="35"/>
        <v>59.406531617700004</v>
      </c>
      <c r="L296" s="10">
        <v>62.409915000000005</v>
      </c>
      <c r="M296" s="10">
        <v>6.7348080000000001</v>
      </c>
      <c r="N296" s="147">
        <f t="shared" si="32"/>
        <v>6.7348080000000001</v>
      </c>
      <c r="O296" s="147">
        <f t="shared" si="29"/>
        <v>290.11375561770001</v>
      </c>
      <c r="P296" s="11">
        <f t="shared" si="30"/>
        <v>0.38369760034082795</v>
      </c>
    </row>
    <row r="297" spans="1:16">
      <c r="A297" s="9">
        <f t="shared" si="33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31"/>
        <v>642.6</v>
      </c>
      <c r="G297" s="115">
        <v>200.5</v>
      </c>
      <c r="H297" s="115">
        <v>200.5</v>
      </c>
      <c r="I297" s="18">
        <v>6.6833333333333328E-2</v>
      </c>
      <c r="J297" s="18">
        <f t="shared" si="34"/>
        <v>134.80350166666665</v>
      </c>
      <c r="K297" s="10">
        <f t="shared" si="35"/>
        <v>49.56724756283333</v>
      </c>
      <c r="L297" s="10">
        <v>52.073191666666659</v>
      </c>
      <c r="M297" s="10">
        <v>5.619346666666666</v>
      </c>
      <c r="N297" s="147">
        <f t="shared" si="32"/>
        <v>5.619346666666666</v>
      </c>
      <c r="O297" s="147">
        <f t="shared" si="29"/>
        <v>242.0632875628333</v>
      </c>
      <c r="P297" s="11">
        <f t="shared" si="30"/>
        <v>0.37669356919208419</v>
      </c>
    </row>
    <row r="298" spans="1:16">
      <c r="A298" s="9">
        <f t="shared" si="33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31"/>
        <v>631.4</v>
      </c>
      <c r="G298" s="115">
        <v>196.8</v>
      </c>
      <c r="H298" s="115">
        <v>196.8</v>
      </c>
      <c r="I298" s="18">
        <v>6.5600000000000006E-2</v>
      </c>
      <c r="J298" s="18">
        <f t="shared" si="34"/>
        <v>132.315856</v>
      </c>
      <c r="K298" s="10">
        <f t="shared" si="35"/>
        <v>48.652540251200001</v>
      </c>
      <c r="L298" s="10">
        <v>51.11224</v>
      </c>
      <c r="M298" s="10">
        <v>5.5156480000000006</v>
      </c>
      <c r="N298" s="147">
        <f t="shared" si="32"/>
        <v>5.5156480000000006</v>
      </c>
      <c r="O298" s="147">
        <f t="shared" si="29"/>
        <v>237.59628425120002</v>
      </c>
      <c r="P298" s="11">
        <f t="shared" si="30"/>
        <v>0.37630073527272734</v>
      </c>
    </row>
    <row r="299" spans="1:16">
      <c r="A299" s="9">
        <f t="shared" si="33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31"/>
        <v>461.4</v>
      </c>
      <c r="G299" s="115">
        <v>58.2</v>
      </c>
      <c r="H299" s="115">
        <v>58.2</v>
      </c>
      <c r="I299" s="18">
        <v>1.9400000000000001E-2</v>
      </c>
      <c r="J299" s="18">
        <f t="shared" si="34"/>
        <v>39.129994000000003</v>
      </c>
      <c r="K299" s="10">
        <f t="shared" si="35"/>
        <v>14.388098793800003</v>
      </c>
      <c r="L299" s="10">
        <v>15.11551</v>
      </c>
      <c r="M299" s="10">
        <v>1.6311519999999999</v>
      </c>
      <c r="N299" s="147">
        <f t="shared" si="32"/>
        <v>1.6311519999999999</v>
      </c>
      <c r="O299" s="147">
        <f t="shared" si="29"/>
        <v>70.264754793800009</v>
      </c>
      <c r="P299" s="11">
        <f t="shared" si="30"/>
        <v>0.15228598784958824</v>
      </c>
    </row>
    <row r="300" spans="1:16">
      <c r="A300" s="9">
        <f t="shared" si="33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31"/>
        <v>515.79999999999995</v>
      </c>
      <c r="G300" s="115">
        <v>101</v>
      </c>
      <c r="H300" s="115">
        <v>101</v>
      </c>
      <c r="I300" s="18">
        <v>3.3666666666666664E-2</v>
      </c>
      <c r="J300" s="18">
        <f t="shared" si="34"/>
        <v>67.906003333333331</v>
      </c>
      <c r="K300" s="10">
        <f t="shared" si="35"/>
        <v>24.969037425666667</v>
      </c>
      <c r="L300" s="10">
        <v>26.23138333333333</v>
      </c>
      <c r="M300" s="10">
        <v>2.8306933333333331</v>
      </c>
      <c r="N300" s="147">
        <f t="shared" si="32"/>
        <v>2.8306933333333331</v>
      </c>
      <c r="O300" s="147">
        <f t="shared" si="29"/>
        <v>121.93711742566666</v>
      </c>
      <c r="P300" s="11">
        <f t="shared" si="30"/>
        <v>0.23640387248093575</v>
      </c>
    </row>
    <row r="301" spans="1:16">
      <c r="A301" s="9">
        <f t="shared" si="33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31"/>
        <v>604.9</v>
      </c>
      <c r="G301" s="115">
        <v>122.8</v>
      </c>
      <c r="H301" s="115">
        <v>122.8</v>
      </c>
      <c r="I301" s="18">
        <v>4.0933333333333335E-2</v>
      </c>
      <c r="J301" s="18">
        <f t="shared" si="34"/>
        <v>82.562942666666672</v>
      </c>
      <c r="K301" s="10">
        <f t="shared" si="35"/>
        <v>30.358394018533339</v>
      </c>
      <c r="L301" s="10">
        <v>31.893206666666668</v>
      </c>
      <c r="M301" s="10">
        <v>3.4416746666666667</v>
      </c>
      <c r="N301" s="147">
        <f t="shared" si="32"/>
        <v>3.4416746666666667</v>
      </c>
      <c r="O301" s="147">
        <f t="shared" si="29"/>
        <v>148.25621801853333</v>
      </c>
      <c r="P301" s="11">
        <f t="shared" si="30"/>
        <v>0.24509211112338128</v>
      </c>
    </row>
    <row r="302" spans="1:16">
      <c r="A302" s="9">
        <f t="shared" si="33"/>
        <v>297</v>
      </c>
      <c r="B302" s="106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31"/>
        <v>571.70000000000005</v>
      </c>
      <c r="G302" s="115">
        <v>118.2</v>
      </c>
      <c r="H302" s="115">
        <v>46.2</v>
      </c>
      <c r="I302" s="18">
        <v>1.54E-2</v>
      </c>
      <c r="J302" s="18">
        <f t="shared" si="34"/>
        <v>31.061954</v>
      </c>
      <c r="K302" s="10">
        <f t="shared" si="35"/>
        <v>11.4214804858</v>
      </c>
      <c r="L302" s="10">
        <v>11.99891</v>
      </c>
      <c r="M302" s="10">
        <v>1.294832</v>
      </c>
      <c r="N302" s="147">
        <f t="shared" si="32"/>
        <v>1.294832</v>
      </c>
      <c r="O302" s="147">
        <f t="shared" si="29"/>
        <v>55.777176485800005</v>
      </c>
      <c r="P302" s="11">
        <f t="shared" si="30"/>
        <v>9.7563716085009619E-2</v>
      </c>
    </row>
    <row r="303" spans="1:16">
      <c r="A303" s="9">
        <f t="shared" si="33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31"/>
        <v>522.5</v>
      </c>
      <c r="G303" s="115">
        <v>118</v>
      </c>
      <c r="H303" s="115">
        <v>118</v>
      </c>
      <c r="I303" s="18">
        <v>3.9333333333333331E-2</v>
      </c>
      <c r="J303" s="18">
        <f t="shared" si="34"/>
        <v>79.335726666666659</v>
      </c>
      <c r="K303" s="10">
        <f t="shared" si="35"/>
        <v>29.171746695333333</v>
      </c>
      <c r="L303" s="10">
        <v>30.646566666666665</v>
      </c>
      <c r="M303" s="10">
        <v>3.3071466666666662</v>
      </c>
      <c r="N303" s="147">
        <f t="shared" si="32"/>
        <v>3.3071466666666662</v>
      </c>
      <c r="O303" s="147">
        <f t="shared" si="29"/>
        <v>142.46118669533331</v>
      </c>
      <c r="P303" s="11">
        <f t="shared" si="30"/>
        <v>0.27265298889059009</v>
      </c>
    </row>
    <row r="304" spans="1:16">
      <c r="A304" s="9">
        <f t="shared" si="33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31"/>
        <v>324.7</v>
      </c>
      <c r="G304" s="115">
        <v>88.8</v>
      </c>
      <c r="H304" s="115">
        <v>88.8</v>
      </c>
      <c r="I304" s="18">
        <v>2.9599999999999998E-2</v>
      </c>
      <c r="J304" s="18">
        <f t="shared" si="34"/>
        <v>59.703495999999994</v>
      </c>
      <c r="K304" s="10">
        <f t="shared" si="35"/>
        <v>21.952975479199999</v>
      </c>
      <c r="L304" s="10">
        <v>23.062839999999998</v>
      </c>
      <c r="M304" s="10">
        <v>2.4887679999999999</v>
      </c>
      <c r="N304" s="147">
        <f t="shared" si="32"/>
        <v>2.4887679999999999</v>
      </c>
      <c r="O304" s="147">
        <f t="shared" si="29"/>
        <v>107.20807947919998</v>
      </c>
      <c r="P304" s="11">
        <f t="shared" si="30"/>
        <v>0.33017579143578685</v>
      </c>
    </row>
    <row r="305" spans="1:16">
      <c r="A305" s="9">
        <f t="shared" si="33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31"/>
        <v>519.5</v>
      </c>
      <c r="G305" s="115">
        <v>115.8</v>
      </c>
      <c r="H305" s="115">
        <v>115.8</v>
      </c>
      <c r="I305" s="18">
        <v>3.8600000000000002E-2</v>
      </c>
      <c r="J305" s="18">
        <f t="shared" si="34"/>
        <v>77.856586000000007</v>
      </c>
      <c r="K305" s="10">
        <f t="shared" si="35"/>
        <v>28.627866672200003</v>
      </c>
      <c r="L305" s="10">
        <v>30.075189999999999</v>
      </c>
      <c r="M305" s="10">
        <v>3.2454879999999999</v>
      </c>
      <c r="N305" s="147">
        <f t="shared" si="32"/>
        <v>3.2454879999999999</v>
      </c>
      <c r="O305" s="147">
        <f t="shared" si="29"/>
        <v>139.80513067219999</v>
      </c>
      <c r="P305" s="11">
        <f t="shared" si="30"/>
        <v>0.26911478473955724</v>
      </c>
    </row>
    <row r="306" spans="1:16">
      <c r="A306" s="9">
        <f t="shared" si="33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31"/>
        <v>221.7</v>
      </c>
      <c r="G306" s="115">
        <v>97.2</v>
      </c>
      <c r="H306" s="115">
        <v>97.2</v>
      </c>
      <c r="I306" s="18">
        <v>3.2399999999999998E-2</v>
      </c>
      <c r="J306" s="18">
        <f t="shared" si="34"/>
        <v>65.351123999999999</v>
      </c>
      <c r="K306" s="10">
        <f t="shared" si="35"/>
        <v>24.029608294800003</v>
      </c>
      <c r="L306" s="10">
        <v>25.244459999999997</v>
      </c>
      <c r="M306" s="10">
        <v>2.7241919999999999</v>
      </c>
      <c r="N306" s="147">
        <f t="shared" si="32"/>
        <v>2.7241919999999999</v>
      </c>
      <c r="O306" s="147">
        <f t="shared" si="29"/>
        <v>117.3493842948</v>
      </c>
      <c r="P306" s="11">
        <f t="shared" si="30"/>
        <v>0.52931612221380253</v>
      </c>
    </row>
    <row r="307" spans="1:16">
      <c r="A307" s="9">
        <f t="shared" si="33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31"/>
        <v>312.5</v>
      </c>
      <c r="G307" s="115">
        <v>140</v>
      </c>
      <c r="H307" s="115">
        <v>140</v>
      </c>
      <c r="I307" s="18">
        <v>4.6666666666666669E-2</v>
      </c>
      <c r="J307" s="18">
        <f t="shared" si="34"/>
        <v>94.127133333333333</v>
      </c>
      <c r="K307" s="10">
        <f t="shared" si="35"/>
        <v>34.610546926666672</v>
      </c>
      <c r="L307" s="10">
        <v>36.360333333333337</v>
      </c>
      <c r="M307" s="10">
        <v>3.9237333333333333</v>
      </c>
      <c r="N307" s="147">
        <f t="shared" si="32"/>
        <v>3.9237333333333333</v>
      </c>
      <c r="O307" s="147">
        <f t="shared" si="29"/>
        <v>169.02174692666665</v>
      </c>
      <c r="P307" s="11">
        <f t="shared" si="30"/>
        <v>0.54086959016533331</v>
      </c>
    </row>
    <row r="308" spans="1:16">
      <c r="A308" s="9">
        <f t="shared" si="33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31"/>
        <v>644.1</v>
      </c>
      <c r="G308" s="115">
        <v>96</v>
      </c>
      <c r="H308" s="115">
        <v>96</v>
      </c>
      <c r="I308" s="18">
        <v>3.2000000000000001E-2</v>
      </c>
      <c r="J308" s="18">
        <f t="shared" si="34"/>
        <v>64.544319999999999</v>
      </c>
      <c r="K308" s="10">
        <f t="shared" si="35"/>
        <v>23.732946464000001</v>
      </c>
      <c r="L308" s="10">
        <v>24.9328</v>
      </c>
      <c r="M308" s="10">
        <v>2.6905600000000001</v>
      </c>
      <c r="N308" s="147">
        <f t="shared" si="32"/>
        <v>2.6905600000000001</v>
      </c>
      <c r="O308" s="147">
        <f t="shared" si="29"/>
        <v>115.90062646400001</v>
      </c>
      <c r="P308" s="11">
        <f t="shared" si="30"/>
        <v>0.17994197556901104</v>
      </c>
    </row>
    <row r="309" spans="1:16">
      <c r="A309" s="9">
        <f t="shared" si="33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31"/>
        <v>451.9</v>
      </c>
      <c r="G309" s="115">
        <v>45</v>
      </c>
      <c r="H309" s="115">
        <v>45</v>
      </c>
      <c r="I309" s="18">
        <v>1.4999999999999999E-2</v>
      </c>
      <c r="J309" s="18">
        <f t="shared" si="34"/>
        <v>30.25515</v>
      </c>
      <c r="K309" s="10">
        <f t="shared" si="35"/>
        <v>11.124818655</v>
      </c>
      <c r="L309" s="10">
        <v>11.687249999999999</v>
      </c>
      <c r="M309" s="10">
        <v>1.2611999999999999</v>
      </c>
      <c r="N309" s="147">
        <f t="shared" si="32"/>
        <v>1.2611999999999999</v>
      </c>
      <c r="O309" s="147">
        <f t="shared" si="29"/>
        <v>54.328418655</v>
      </c>
      <c r="P309" s="11">
        <f t="shared" si="30"/>
        <v>0.12022221432839124</v>
      </c>
    </row>
    <row r="310" spans="1:16">
      <c r="A310" s="9">
        <f t="shared" si="33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31"/>
        <v>556.5</v>
      </c>
      <c r="G310" s="115">
        <v>114</v>
      </c>
      <c r="H310" s="115">
        <v>114</v>
      </c>
      <c r="I310" s="18">
        <v>3.7999999999999999E-2</v>
      </c>
      <c r="J310" s="18">
        <f t="shared" si="34"/>
        <v>76.646379999999994</v>
      </c>
      <c r="K310" s="10">
        <f t="shared" si="35"/>
        <v>28.182873925999999</v>
      </c>
      <c r="L310" s="10">
        <v>29.607699999999998</v>
      </c>
      <c r="M310" s="10">
        <v>3.1950399999999997</v>
      </c>
      <c r="N310" s="147">
        <f t="shared" si="32"/>
        <v>3.1950399999999997</v>
      </c>
      <c r="O310" s="147">
        <f t="shared" si="29"/>
        <v>137.63199392600001</v>
      </c>
      <c r="P310" s="11">
        <f t="shared" si="30"/>
        <v>0.2473171499119497</v>
      </c>
    </row>
    <row r="311" spans="1:16">
      <c r="A311" s="9">
        <f t="shared" si="33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31"/>
        <v>484.3</v>
      </c>
      <c r="G311" s="115">
        <v>83.3</v>
      </c>
      <c r="H311" s="115">
        <v>83.3</v>
      </c>
      <c r="I311" s="18">
        <v>2.7766666666666665E-2</v>
      </c>
      <c r="J311" s="18">
        <f t="shared" si="34"/>
        <v>56.005644333333329</v>
      </c>
      <c r="K311" s="10">
        <f t="shared" si="35"/>
        <v>20.593275421366666</v>
      </c>
      <c r="L311" s="10">
        <v>21.63439833333333</v>
      </c>
      <c r="M311" s="10">
        <v>2.3346213333333332</v>
      </c>
      <c r="N311" s="147">
        <f t="shared" si="32"/>
        <v>2.3346213333333332</v>
      </c>
      <c r="O311" s="147">
        <f t="shared" si="29"/>
        <v>100.56793942136665</v>
      </c>
      <c r="P311" s="11">
        <f t="shared" si="30"/>
        <v>0.2076562862303668</v>
      </c>
    </row>
    <row r="312" spans="1:16">
      <c r="A312" s="9">
        <f t="shared" si="33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31"/>
        <v>554.70000000000005</v>
      </c>
      <c r="G312" s="115">
        <v>83.2</v>
      </c>
      <c r="H312" s="115">
        <v>83.2</v>
      </c>
      <c r="I312" s="18">
        <v>2.7733333333333336E-2</v>
      </c>
      <c r="J312" s="18">
        <f t="shared" si="34"/>
        <v>55.93841066666667</v>
      </c>
      <c r="K312" s="10">
        <f t="shared" si="35"/>
        <v>20.568553602133335</v>
      </c>
      <c r="L312" s="10">
        <v>21.608426666666666</v>
      </c>
      <c r="M312" s="10">
        <v>2.3318186666666669</v>
      </c>
      <c r="N312" s="147">
        <f t="shared" si="32"/>
        <v>2.3318186666666669</v>
      </c>
      <c r="O312" s="147">
        <f t="shared" si="29"/>
        <v>100.44720960213334</v>
      </c>
      <c r="P312" s="11">
        <f t="shared" si="30"/>
        <v>0.18108384640730726</v>
      </c>
    </row>
    <row r="313" spans="1:16">
      <c r="A313" s="9">
        <f t="shared" si="33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31"/>
        <v>401</v>
      </c>
      <c r="G313" s="115">
        <v>41</v>
      </c>
      <c r="H313" s="115">
        <v>41</v>
      </c>
      <c r="I313" s="18">
        <v>1.3666666666666667E-2</v>
      </c>
      <c r="J313" s="18">
        <f t="shared" si="34"/>
        <v>27.565803333333335</v>
      </c>
      <c r="K313" s="10">
        <f t="shared" si="35"/>
        <v>10.135945885666668</v>
      </c>
      <c r="L313" s="10">
        <v>10.648383333333333</v>
      </c>
      <c r="M313" s="10">
        <v>1.1490933333333333</v>
      </c>
      <c r="N313" s="147">
        <f t="shared" si="32"/>
        <v>1.1490933333333333</v>
      </c>
      <c r="O313" s="147">
        <f t="shared" si="29"/>
        <v>49.499225885666675</v>
      </c>
      <c r="P313" s="11">
        <f t="shared" si="30"/>
        <v>0.12343946604904407</v>
      </c>
    </row>
    <row r="314" spans="1:16">
      <c r="A314" s="9">
        <f t="shared" si="33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31"/>
        <v>456.4</v>
      </c>
      <c r="G314" s="115">
        <v>61.2</v>
      </c>
      <c r="H314" s="115">
        <v>61.2</v>
      </c>
      <c r="I314" s="18">
        <v>2.0400000000000001E-2</v>
      </c>
      <c r="J314" s="18">
        <f t="shared" si="34"/>
        <v>41.147004000000003</v>
      </c>
      <c r="K314" s="10">
        <f t="shared" si="35"/>
        <v>15.129753370800001</v>
      </c>
      <c r="L314" s="10">
        <v>15.89466</v>
      </c>
      <c r="M314" s="10">
        <v>1.7152320000000001</v>
      </c>
      <c r="N314" s="147">
        <f t="shared" si="32"/>
        <v>1.7152320000000001</v>
      </c>
      <c r="O314" s="147">
        <f t="shared" si="29"/>
        <v>73.886649370800001</v>
      </c>
      <c r="P314" s="11">
        <f t="shared" si="30"/>
        <v>0.16189011693865032</v>
      </c>
    </row>
    <row r="315" spans="1:16">
      <c r="A315" s="9">
        <f t="shared" si="33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31"/>
        <v>419</v>
      </c>
      <c r="G315" s="115">
        <v>85.5</v>
      </c>
      <c r="H315" s="115">
        <v>85.5</v>
      </c>
      <c r="I315" s="18">
        <v>2.8500000000000001E-2</v>
      </c>
      <c r="J315" s="18">
        <f t="shared" si="34"/>
        <v>57.484785000000002</v>
      </c>
      <c r="K315" s="10">
        <f t="shared" si="35"/>
        <v>21.137155444500003</v>
      </c>
      <c r="L315" s="10">
        <v>22.205774999999999</v>
      </c>
      <c r="M315" s="10">
        <v>2.39628</v>
      </c>
      <c r="N315" s="147">
        <f t="shared" si="32"/>
        <v>2.39628</v>
      </c>
      <c r="O315" s="147">
        <f t="shared" si="29"/>
        <v>103.22399544450002</v>
      </c>
      <c r="P315" s="11">
        <f t="shared" si="30"/>
        <v>0.24635798435441533</v>
      </c>
    </row>
    <row r="316" spans="1:16">
      <c r="A316" s="9">
        <f t="shared" si="33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31"/>
        <v>450.7</v>
      </c>
      <c r="G316" s="115">
        <v>53</v>
      </c>
      <c r="H316" s="115">
        <v>53</v>
      </c>
      <c r="I316" s="18">
        <v>1.7666666666666667E-2</v>
      </c>
      <c r="J316" s="18">
        <f t="shared" si="34"/>
        <v>35.633843333333331</v>
      </c>
      <c r="K316" s="10">
        <f t="shared" si="35"/>
        <v>13.102564193666668</v>
      </c>
      <c r="L316" s="10">
        <v>13.764983333333333</v>
      </c>
      <c r="M316" s="10">
        <v>1.4854133333333333</v>
      </c>
      <c r="N316" s="147">
        <f t="shared" si="32"/>
        <v>1.4854133333333333</v>
      </c>
      <c r="O316" s="147">
        <f t="shared" si="29"/>
        <v>63.986804193666664</v>
      </c>
      <c r="P316" s="11">
        <f t="shared" si="30"/>
        <v>0.14197205279269284</v>
      </c>
    </row>
    <row r="317" spans="1:16">
      <c r="A317" s="9">
        <f t="shared" si="33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31"/>
        <v>403.5</v>
      </c>
      <c r="G317" s="115">
        <v>53</v>
      </c>
      <c r="H317" s="115">
        <v>53</v>
      </c>
      <c r="I317" s="18">
        <v>1.7666666666666667E-2</v>
      </c>
      <c r="J317" s="18">
        <f t="shared" si="34"/>
        <v>35.633843333333331</v>
      </c>
      <c r="K317" s="10">
        <f t="shared" si="35"/>
        <v>13.102564193666668</v>
      </c>
      <c r="L317" s="10">
        <v>13.764983333333333</v>
      </c>
      <c r="M317" s="10">
        <v>1.4854133333333333</v>
      </c>
      <c r="N317" s="147">
        <f t="shared" si="32"/>
        <v>1.4854133333333333</v>
      </c>
      <c r="O317" s="147">
        <f t="shared" si="29"/>
        <v>63.986804193666664</v>
      </c>
      <c r="P317" s="11">
        <f t="shared" si="30"/>
        <v>0.15857944038083435</v>
      </c>
    </row>
    <row r="318" spans="1:16">
      <c r="A318" s="9">
        <f t="shared" si="33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31"/>
        <v>453.72</v>
      </c>
      <c r="G318" s="115">
        <v>50</v>
      </c>
      <c r="H318" s="115">
        <v>50</v>
      </c>
      <c r="I318" s="18">
        <v>1.6666666666666666E-2</v>
      </c>
      <c r="J318" s="18">
        <f t="shared" si="34"/>
        <v>33.616833333333332</v>
      </c>
      <c r="K318" s="10">
        <f t="shared" si="35"/>
        <v>12.360909616666667</v>
      </c>
      <c r="L318" s="10">
        <v>12.985833333333332</v>
      </c>
      <c r="M318" s="10">
        <v>1.4013333333333333</v>
      </c>
      <c r="N318" s="147">
        <f t="shared" si="32"/>
        <v>1.4013333333333333</v>
      </c>
      <c r="O318" s="147">
        <f t="shared" si="29"/>
        <v>60.364909616666665</v>
      </c>
      <c r="P318" s="11">
        <f t="shared" si="30"/>
        <v>0.13304440980487231</v>
      </c>
    </row>
    <row r="319" spans="1:16">
      <c r="A319" s="9">
        <f t="shared" si="33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31"/>
        <v>535.75</v>
      </c>
      <c r="G319" s="115">
        <v>34.799999999999997</v>
      </c>
      <c r="H319" s="115">
        <v>34.799999999999997</v>
      </c>
      <c r="I319" s="18">
        <v>1.1599999999999999E-2</v>
      </c>
      <c r="J319" s="18">
        <f t="shared" si="34"/>
        <v>23.397316</v>
      </c>
      <c r="K319" s="10">
        <f t="shared" si="35"/>
        <v>8.6031930931999998</v>
      </c>
      <c r="L319" s="10">
        <v>9.0381399999999985</v>
      </c>
      <c r="M319" s="10">
        <v>0.97532799999999986</v>
      </c>
      <c r="N319" s="147">
        <f t="shared" si="32"/>
        <v>0.97532799999999986</v>
      </c>
      <c r="O319" s="147">
        <f t="shared" si="29"/>
        <v>42.013977093199998</v>
      </c>
      <c r="P319" s="11">
        <f t="shared" si="30"/>
        <v>7.8420862516472234E-2</v>
      </c>
    </row>
    <row r="320" spans="1:16">
      <c r="A320" s="9">
        <f t="shared" si="33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31"/>
        <v>228.9</v>
      </c>
      <c r="G320" s="115">
        <v>120</v>
      </c>
      <c r="H320" s="115">
        <v>120</v>
      </c>
      <c r="I320" s="18">
        <v>0.04</v>
      </c>
      <c r="J320" s="18">
        <f t="shared" si="34"/>
        <v>80.680400000000006</v>
      </c>
      <c r="K320" s="10">
        <f t="shared" si="35"/>
        <v>29.666183080000003</v>
      </c>
      <c r="L320" s="10">
        <v>31.166</v>
      </c>
      <c r="M320" s="10">
        <v>3.3632</v>
      </c>
      <c r="N320" s="147">
        <f t="shared" si="32"/>
        <v>3.3632</v>
      </c>
      <c r="O320" s="147">
        <f t="shared" si="29"/>
        <v>144.87578308000002</v>
      </c>
      <c r="P320" s="11">
        <f t="shared" si="30"/>
        <v>0.63292172599388385</v>
      </c>
    </row>
    <row r="321" spans="1:16">
      <c r="A321" s="9">
        <f t="shared" si="33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31"/>
        <v>133.4</v>
      </c>
      <c r="G321" s="115">
        <v>80</v>
      </c>
      <c r="H321" s="115">
        <v>80</v>
      </c>
      <c r="I321" s="18">
        <v>2.6666666666666668E-2</v>
      </c>
      <c r="J321" s="18">
        <f t="shared" si="34"/>
        <v>53.786933333333337</v>
      </c>
      <c r="K321" s="10">
        <f t="shared" si="35"/>
        <v>19.77745538666667</v>
      </c>
      <c r="L321" s="10">
        <v>20.777333333333335</v>
      </c>
      <c r="M321" s="10">
        <v>2.2421333333333333</v>
      </c>
      <c r="N321" s="147">
        <f t="shared" si="32"/>
        <v>2.2421333333333333</v>
      </c>
      <c r="O321" s="147">
        <f t="shared" si="29"/>
        <v>96.58385538666667</v>
      </c>
      <c r="P321" s="11">
        <f t="shared" si="30"/>
        <v>0.72401690694652676</v>
      </c>
    </row>
    <row r="322" spans="1:16">
      <c r="A322" s="9">
        <f t="shared" si="33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31"/>
        <v>64.599999999999994</v>
      </c>
      <c r="G322" s="115">
        <v>37.9</v>
      </c>
      <c r="H322" s="115">
        <v>37.9</v>
      </c>
      <c r="I322" s="18">
        <v>1.2633333333333333E-2</v>
      </c>
      <c r="J322" s="18">
        <f t="shared" si="34"/>
        <v>25.481559666666666</v>
      </c>
      <c r="K322" s="10">
        <f t="shared" si="35"/>
        <v>9.3695694894333332</v>
      </c>
      <c r="L322" s="10">
        <v>9.8432616666666668</v>
      </c>
      <c r="M322" s="10">
        <v>1.0622106666666666</v>
      </c>
      <c r="N322" s="147">
        <f t="shared" si="32"/>
        <v>1.0622106666666666</v>
      </c>
      <c r="O322" s="147">
        <f t="shared" si="29"/>
        <v>45.756601489433329</v>
      </c>
      <c r="P322" s="11">
        <f t="shared" si="30"/>
        <v>0.70830652460423116</v>
      </c>
    </row>
    <row r="323" spans="1:16">
      <c r="A323" s="9">
        <f t="shared" si="33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31"/>
        <v>506.7</v>
      </c>
      <c r="G323" s="115">
        <v>170.2</v>
      </c>
      <c r="H323" s="115">
        <v>170.2</v>
      </c>
      <c r="I323" s="18">
        <v>5.673333333333333E-2</v>
      </c>
      <c r="J323" s="18">
        <f t="shared" si="34"/>
        <v>114.43170066666666</v>
      </c>
      <c r="K323" s="10">
        <f t="shared" si="35"/>
        <v>42.076536335133333</v>
      </c>
      <c r="L323" s="10">
        <v>44.203776666666663</v>
      </c>
      <c r="M323" s="10">
        <v>4.7701386666666661</v>
      </c>
      <c r="N323" s="147">
        <f t="shared" si="32"/>
        <v>4.7701386666666661</v>
      </c>
      <c r="O323" s="147">
        <f t="shared" si="29"/>
        <v>205.48215233513332</v>
      </c>
      <c r="P323" s="11">
        <f t="shared" si="30"/>
        <v>0.40553019999039536</v>
      </c>
    </row>
    <row r="324" spans="1:16">
      <c r="A324" s="9">
        <f t="shared" si="33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31"/>
        <v>269.3</v>
      </c>
      <c r="G324" s="115">
        <v>71.2</v>
      </c>
      <c r="H324" s="115">
        <v>71.2</v>
      </c>
      <c r="I324" s="18">
        <v>2.3733333333333335E-2</v>
      </c>
      <c r="J324" s="18">
        <f t="shared" si="34"/>
        <v>47.870370666666673</v>
      </c>
      <c r="K324" s="10">
        <f t="shared" si="35"/>
        <v>17.601935294133337</v>
      </c>
      <c r="L324" s="10">
        <v>18.491826666666668</v>
      </c>
      <c r="M324" s="10">
        <v>1.9954986666666668</v>
      </c>
      <c r="N324" s="147">
        <f t="shared" si="32"/>
        <v>1.9954986666666668</v>
      </c>
      <c r="O324" s="147">
        <f t="shared" ref="O324:O387" si="36">J324+K324+L324+N324</f>
        <v>85.959631294133345</v>
      </c>
      <c r="P324" s="11">
        <f t="shared" ref="P324:P387" si="37">O324/F324</f>
        <v>0.31919655140784753</v>
      </c>
    </row>
    <row r="325" spans="1:16">
      <c r="A325" s="9">
        <f t="shared" si="33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ref="F325:F388" si="38">C325+D325+E325</f>
        <v>294</v>
      </c>
      <c r="G325" s="115">
        <v>69</v>
      </c>
      <c r="H325" s="115">
        <v>69</v>
      </c>
      <c r="I325" s="18">
        <v>2.3E-2</v>
      </c>
      <c r="J325" s="18">
        <f t="shared" ref="J325:J388" si="39">I325*$J$2</f>
        <v>46.39123</v>
      </c>
      <c r="K325" s="10">
        <f t="shared" si="35"/>
        <v>17.058055271000001</v>
      </c>
      <c r="L325" s="10">
        <v>17.920449999999999</v>
      </c>
      <c r="M325" s="10">
        <v>1.93384</v>
      </c>
      <c r="N325" s="147">
        <f t="shared" ref="N325:N388" si="40">M325*$N$2</f>
        <v>1.93384</v>
      </c>
      <c r="O325" s="147">
        <f t="shared" si="36"/>
        <v>83.303575271</v>
      </c>
      <c r="P325" s="11">
        <f t="shared" si="37"/>
        <v>0.28334549411904764</v>
      </c>
    </row>
    <row r="326" spans="1:16">
      <c r="A326" s="9">
        <f t="shared" si="33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38"/>
        <v>302.59999999999997</v>
      </c>
      <c r="G326" s="115">
        <v>96.4</v>
      </c>
      <c r="H326" s="115">
        <v>79</v>
      </c>
      <c r="I326" s="18">
        <v>2.6333333333333334E-2</v>
      </c>
      <c r="J326" s="18">
        <f t="shared" si="39"/>
        <v>53.114596666666664</v>
      </c>
      <c r="K326" s="10">
        <f t="shared" si="35"/>
        <v>19.530237194333335</v>
      </c>
      <c r="L326" s="10">
        <v>20.517616666666665</v>
      </c>
      <c r="M326" s="10">
        <v>2.2141066666666664</v>
      </c>
      <c r="N326" s="147">
        <f t="shared" si="40"/>
        <v>2.2141066666666664</v>
      </c>
      <c r="O326" s="147">
        <f t="shared" si="36"/>
        <v>95.37655719433333</v>
      </c>
      <c r="P326" s="11">
        <f t="shared" si="37"/>
        <v>0.31519020883784976</v>
      </c>
    </row>
    <row r="327" spans="1:16">
      <c r="A327" s="9">
        <f t="shared" si="33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38"/>
        <v>621.4</v>
      </c>
      <c r="G327" s="115">
        <v>116.2</v>
      </c>
      <c r="H327" s="115">
        <v>116.2</v>
      </c>
      <c r="I327" s="18">
        <v>3.8733333333333335E-2</v>
      </c>
      <c r="J327" s="18">
        <f t="shared" si="39"/>
        <v>78.125520666666674</v>
      </c>
      <c r="K327" s="10">
        <f t="shared" si="35"/>
        <v>28.726753949133339</v>
      </c>
      <c r="L327" s="10">
        <v>30.179076666666667</v>
      </c>
      <c r="M327" s="10">
        <v>3.2566986666666669</v>
      </c>
      <c r="N327" s="147">
        <f t="shared" si="40"/>
        <v>3.2566986666666669</v>
      </c>
      <c r="O327" s="147">
        <f t="shared" si="36"/>
        <v>140.28804994913335</v>
      </c>
      <c r="P327" s="11">
        <f t="shared" si="37"/>
        <v>0.22576126480388375</v>
      </c>
    </row>
    <row r="328" spans="1:16">
      <c r="A328" s="9">
        <f t="shared" ref="A328:A391" si="41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38"/>
        <v>240.2</v>
      </c>
      <c r="G328" s="115">
        <v>96</v>
      </c>
      <c r="H328" s="115">
        <v>96</v>
      </c>
      <c r="I328" s="18">
        <v>3.2000000000000001E-2</v>
      </c>
      <c r="J328" s="18">
        <f t="shared" si="39"/>
        <v>64.544319999999999</v>
      </c>
      <c r="K328" s="10">
        <f t="shared" si="35"/>
        <v>23.732946464000001</v>
      </c>
      <c r="L328" s="10">
        <v>24.9328</v>
      </c>
      <c r="M328" s="10">
        <v>2.6905600000000001</v>
      </c>
      <c r="N328" s="147">
        <f t="shared" si="40"/>
        <v>2.6905600000000001</v>
      </c>
      <c r="O328" s="147">
        <f t="shared" si="36"/>
        <v>115.90062646400001</v>
      </c>
      <c r="P328" s="11">
        <f t="shared" si="37"/>
        <v>0.48251717928393012</v>
      </c>
    </row>
    <row r="329" spans="1:16">
      <c r="A329" s="9">
        <f t="shared" si="41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38"/>
        <v>580.6</v>
      </c>
      <c r="G329" s="115">
        <v>90</v>
      </c>
      <c r="H329" s="115">
        <v>90</v>
      </c>
      <c r="I329" s="18">
        <v>0.03</v>
      </c>
      <c r="J329" s="18">
        <f t="shared" si="39"/>
        <v>60.510300000000001</v>
      </c>
      <c r="K329" s="10">
        <f t="shared" si="35"/>
        <v>22.249637310000001</v>
      </c>
      <c r="L329" s="10">
        <v>23.374499999999998</v>
      </c>
      <c r="M329" s="10">
        <v>2.5223999999999998</v>
      </c>
      <c r="N329" s="147">
        <f t="shared" si="40"/>
        <v>2.5223999999999998</v>
      </c>
      <c r="O329" s="147">
        <f t="shared" si="36"/>
        <v>108.65683731</v>
      </c>
      <c r="P329" s="11">
        <f t="shared" si="37"/>
        <v>0.18714577559421289</v>
      </c>
    </row>
    <row r="330" spans="1:16">
      <c r="A330" s="9">
        <f t="shared" si="41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si="38"/>
        <v>630.29999999999995</v>
      </c>
      <c r="G330" s="115">
        <v>71.400000000000006</v>
      </c>
      <c r="H330" s="115">
        <v>71.400000000000006</v>
      </c>
      <c r="I330" s="18">
        <v>2.3800000000000002E-2</v>
      </c>
      <c r="J330" s="18">
        <f t="shared" si="39"/>
        <v>48.004838000000007</v>
      </c>
      <c r="K330" s="10">
        <f t="shared" ref="K330:K392" si="42">J330*0.3677</f>
        <v>17.651378932600004</v>
      </c>
      <c r="L330" s="10">
        <v>18.543770000000002</v>
      </c>
      <c r="M330" s="10">
        <v>2.0011040000000002</v>
      </c>
      <c r="N330" s="147">
        <f t="shared" si="40"/>
        <v>2.0011040000000002</v>
      </c>
      <c r="O330" s="147">
        <f t="shared" si="36"/>
        <v>86.20109093260001</v>
      </c>
      <c r="P330" s="11">
        <f t="shared" si="37"/>
        <v>0.13676200370077743</v>
      </c>
    </row>
    <row r="331" spans="1:16">
      <c r="A331" s="9">
        <f t="shared" si="41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38"/>
        <v>751.9</v>
      </c>
      <c r="G331" s="115">
        <v>154.6</v>
      </c>
      <c r="H331" s="115">
        <v>154.6</v>
      </c>
      <c r="I331" s="18">
        <v>5.1533333333333334E-2</v>
      </c>
      <c r="J331" s="18">
        <f t="shared" si="39"/>
        <v>103.94324866666666</v>
      </c>
      <c r="K331" s="10">
        <f t="shared" si="42"/>
        <v>38.219932534733331</v>
      </c>
      <c r="L331" s="10">
        <v>40.152196666666669</v>
      </c>
      <c r="M331" s="10">
        <v>4.3329226666666667</v>
      </c>
      <c r="N331" s="147">
        <f t="shared" si="40"/>
        <v>4.3329226666666667</v>
      </c>
      <c r="O331" s="147">
        <f t="shared" si="36"/>
        <v>186.64830053473332</v>
      </c>
      <c r="P331" s="11">
        <f t="shared" si="37"/>
        <v>0.24823553735168682</v>
      </c>
    </row>
    <row r="332" spans="1:16">
      <c r="A332" s="9">
        <f t="shared" si="41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38"/>
        <v>212.8</v>
      </c>
      <c r="G332" s="115">
        <v>88.3</v>
      </c>
      <c r="H332" s="115">
        <v>88.3</v>
      </c>
      <c r="I332" s="18">
        <v>2.9433333333333332E-2</v>
      </c>
      <c r="J332" s="18">
        <f t="shared" si="39"/>
        <v>59.367327666666661</v>
      </c>
      <c r="K332" s="10">
        <f t="shared" si="42"/>
        <v>21.829366383033332</v>
      </c>
      <c r="L332" s="10">
        <v>22.932981666666667</v>
      </c>
      <c r="M332" s="10">
        <v>2.4747546666666667</v>
      </c>
      <c r="N332" s="147">
        <f t="shared" si="40"/>
        <v>2.4747546666666667</v>
      </c>
      <c r="O332" s="147">
        <f t="shared" si="36"/>
        <v>106.60443038303333</v>
      </c>
      <c r="P332" s="11">
        <f t="shared" si="37"/>
        <v>0.50096066909320169</v>
      </c>
    </row>
    <row r="333" spans="1:16">
      <c r="A333" s="9">
        <f t="shared" si="41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38"/>
        <v>387.9</v>
      </c>
      <c r="G333" s="115">
        <v>138.19999999999999</v>
      </c>
      <c r="H333" s="115">
        <v>138.19999999999999</v>
      </c>
      <c r="I333" s="18">
        <v>4.6066666666666665E-2</v>
      </c>
      <c r="J333" s="18">
        <f t="shared" si="39"/>
        <v>92.916927333333334</v>
      </c>
      <c r="K333" s="10">
        <f t="shared" si="42"/>
        <v>34.165554180466671</v>
      </c>
      <c r="L333" s="10">
        <v>35.892843333333332</v>
      </c>
      <c r="M333" s="10">
        <v>3.873285333333333</v>
      </c>
      <c r="N333" s="147">
        <f t="shared" si="40"/>
        <v>3.873285333333333</v>
      </c>
      <c r="O333" s="147">
        <f t="shared" si="36"/>
        <v>166.84861018046666</v>
      </c>
      <c r="P333" s="11">
        <f t="shared" si="37"/>
        <v>0.43013305022033171</v>
      </c>
    </row>
    <row r="334" spans="1:16">
      <c r="A334" s="9">
        <f t="shared" si="41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38"/>
        <v>474.4</v>
      </c>
      <c r="G334" s="115">
        <v>200.8</v>
      </c>
      <c r="H334" s="115">
        <v>200.8</v>
      </c>
      <c r="I334" s="18">
        <v>6.6933333333333331E-2</v>
      </c>
      <c r="J334" s="18">
        <f t="shared" si="39"/>
        <v>135.00520266666666</v>
      </c>
      <c r="K334" s="10">
        <f t="shared" si="42"/>
        <v>49.641413020533335</v>
      </c>
      <c r="L334" s="10">
        <v>52.151106666666664</v>
      </c>
      <c r="M334" s="10">
        <v>5.6277546666666662</v>
      </c>
      <c r="N334" s="147">
        <f t="shared" si="40"/>
        <v>5.6277546666666662</v>
      </c>
      <c r="O334" s="147">
        <f t="shared" si="36"/>
        <v>242.42547702053332</v>
      </c>
      <c r="P334" s="11">
        <f t="shared" si="37"/>
        <v>0.51101491783417652</v>
      </c>
    </row>
    <row r="335" spans="1:16">
      <c r="A335" s="9">
        <f t="shared" si="41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38"/>
        <v>549.4</v>
      </c>
      <c r="G335" s="115">
        <v>205</v>
      </c>
      <c r="H335" s="115">
        <v>205</v>
      </c>
      <c r="I335" s="18">
        <v>6.8333333333333329E-2</v>
      </c>
      <c r="J335" s="18">
        <f t="shared" si="39"/>
        <v>137.82901666666666</v>
      </c>
      <c r="K335" s="10">
        <f t="shared" si="42"/>
        <v>50.679729428333331</v>
      </c>
      <c r="L335" s="10">
        <v>53.241916666666661</v>
      </c>
      <c r="M335" s="10">
        <v>5.7454666666666663</v>
      </c>
      <c r="N335" s="147">
        <f t="shared" si="40"/>
        <v>5.7454666666666663</v>
      </c>
      <c r="O335" s="147">
        <f t="shared" si="36"/>
        <v>247.49612942833332</v>
      </c>
      <c r="P335" s="11">
        <f t="shared" si="37"/>
        <v>0.45048440012437813</v>
      </c>
    </row>
    <row r="336" spans="1:16">
      <c r="A336" s="9">
        <f t="shared" si="41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38"/>
        <v>189</v>
      </c>
      <c r="G336" s="115">
        <v>115</v>
      </c>
      <c r="H336" s="115">
        <v>115</v>
      </c>
      <c r="I336" s="18">
        <v>3.833333333333333E-2</v>
      </c>
      <c r="J336" s="18">
        <f t="shared" si="39"/>
        <v>77.31871666666666</v>
      </c>
      <c r="K336" s="10">
        <f t="shared" si="42"/>
        <v>28.430092118333334</v>
      </c>
      <c r="L336" s="10">
        <v>29.867416666666664</v>
      </c>
      <c r="M336" s="10">
        <v>3.2230666666666665</v>
      </c>
      <c r="N336" s="147">
        <f t="shared" si="40"/>
        <v>3.2230666666666665</v>
      </c>
      <c r="O336" s="147">
        <f t="shared" si="36"/>
        <v>138.8392921183333</v>
      </c>
      <c r="P336" s="11">
        <f t="shared" si="37"/>
        <v>0.73459942919753074</v>
      </c>
    </row>
    <row r="337" spans="1:16">
      <c r="A337" s="9">
        <f t="shared" si="41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38"/>
        <v>276.5</v>
      </c>
      <c r="G337" s="115">
        <v>110.3</v>
      </c>
      <c r="H337" s="115">
        <v>110.3</v>
      </c>
      <c r="I337" s="18">
        <v>3.6766666666666663E-2</v>
      </c>
      <c r="J337" s="18">
        <f t="shared" si="39"/>
        <v>74.158734333333328</v>
      </c>
      <c r="K337" s="10">
        <f t="shared" si="42"/>
        <v>27.268166614366667</v>
      </c>
      <c r="L337" s="10">
        <v>28.646748333333328</v>
      </c>
      <c r="M337" s="10">
        <v>3.0913413333333328</v>
      </c>
      <c r="N337" s="147">
        <f t="shared" si="40"/>
        <v>3.0913413333333328</v>
      </c>
      <c r="O337" s="147">
        <f t="shared" si="36"/>
        <v>133.16499061436664</v>
      </c>
      <c r="P337" s="11">
        <f t="shared" si="37"/>
        <v>0.48160936931054843</v>
      </c>
    </row>
    <row r="338" spans="1:16">
      <c r="A338" s="9">
        <f t="shared" si="41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38"/>
        <v>627.9</v>
      </c>
      <c r="G338" s="115">
        <v>169.6</v>
      </c>
      <c r="H338" s="115">
        <v>169.6</v>
      </c>
      <c r="I338" s="18">
        <v>5.6533333333333331E-2</v>
      </c>
      <c r="J338" s="18">
        <f t="shared" si="39"/>
        <v>114.02829866666666</v>
      </c>
      <c r="K338" s="10">
        <f t="shared" si="42"/>
        <v>41.928205419733331</v>
      </c>
      <c r="L338" s="10">
        <v>44.047946666666661</v>
      </c>
      <c r="M338" s="10">
        <v>4.7533226666666666</v>
      </c>
      <c r="N338" s="147">
        <f t="shared" si="40"/>
        <v>4.7533226666666666</v>
      </c>
      <c r="O338" s="147">
        <f t="shared" si="36"/>
        <v>204.75777341973333</v>
      </c>
      <c r="P338" s="11">
        <f t="shared" si="37"/>
        <v>0.32609933654998141</v>
      </c>
    </row>
    <row r="339" spans="1:16">
      <c r="A339" s="9">
        <f t="shared" si="41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38"/>
        <v>645.70000000000005</v>
      </c>
      <c r="G339" s="115">
        <v>130</v>
      </c>
      <c r="H339" s="115">
        <v>130</v>
      </c>
      <c r="I339" s="18">
        <v>4.3333333333333335E-2</v>
      </c>
      <c r="J339" s="18">
        <f t="shared" si="39"/>
        <v>87.403766666666669</v>
      </c>
      <c r="K339" s="10">
        <f t="shared" si="42"/>
        <v>32.138365003333334</v>
      </c>
      <c r="L339" s="10">
        <v>33.76316666666667</v>
      </c>
      <c r="M339" s="10">
        <v>3.6434666666666669</v>
      </c>
      <c r="N339" s="147">
        <f t="shared" si="40"/>
        <v>3.6434666666666669</v>
      </c>
      <c r="O339" s="147">
        <f t="shared" si="36"/>
        <v>156.94876500333334</v>
      </c>
      <c r="P339" s="11">
        <f t="shared" si="37"/>
        <v>0.24306762428888543</v>
      </c>
    </row>
    <row r="340" spans="1:16">
      <c r="A340" s="9">
        <f t="shared" si="41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38"/>
        <v>443.59999999999997</v>
      </c>
      <c r="G340" s="115">
        <v>80</v>
      </c>
      <c r="H340" s="115">
        <v>80</v>
      </c>
      <c r="I340" s="18">
        <v>2.6666666666666668E-2</v>
      </c>
      <c r="J340" s="18">
        <f t="shared" si="39"/>
        <v>53.786933333333337</v>
      </c>
      <c r="K340" s="10">
        <f t="shared" si="42"/>
        <v>19.77745538666667</v>
      </c>
      <c r="L340" s="10">
        <v>20.777333333333335</v>
      </c>
      <c r="M340" s="10">
        <v>2.2421333333333333</v>
      </c>
      <c r="N340" s="147">
        <f t="shared" si="40"/>
        <v>2.2421333333333333</v>
      </c>
      <c r="O340" s="147">
        <f t="shared" si="36"/>
        <v>96.58385538666667</v>
      </c>
      <c r="P340" s="11">
        <f t="shared" si="37"/>
        <v>0.21772735659753534</v>
      </c>
    </row>
    <row r="341" spans="1:16">
      <c r="A341" s="9">
        <f t="shared" si="41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38"/>
        <v>710.6</v>
      </c>
      <c r="G341" s="115">
        <v>205.7</v>
      </c>
      <c r="H341" s="115">
        <v>205.7</v>
      </c>
      <c r="I341" s="18">
        <v>6.8566666666666665E-2</v>
      </c>
      <c r="J341" s="18">
        <f t="shared" si="39"/>
        <v>138.29965233333334</v>
      </c>
      <c r="K341" s="10">
        <f t="shared" si="42"/>
        <v>50.852782162966676</v>
      </c>
      <c r="L341" s="10">
        <v>53.423718333333333</v>
      </c>
      <c r="M341" s="10">
        <v>5.7650853333333334</v>
      </c>
      <c r="N341" s="147">
        <f t="shared" si="40"/>
        <v>5.7650853333333334</v>
      </c>
      <c r="O341" s="147">
        <f t="shared" si="36"/>
        <v>248.3412381629667</v>
      </c>
      <c r="P341" s="11">
        <f t="shared" si="37"/>
        <v>0.34948105567543863</v>
      </c>
    </row>
    <row r="342" spans="1:16">
      <c r="A342" s="9">
        <f t="shared" si="41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38"/>
        <v>212.4</v>
      </c>
      <c r="G342" s="115">
        <v>130</v>
      </c>
      <c r="H342" s="115">
        <v>130</v>
      </c>
      <c r="I342" s="18">
        <v>4.3333333333333335E-2</v>
      </c>
      <c r="J342" s="18">
        <f t="shared" si="39"/>
        <v>87.403766666666669</v>
      </c>
      <c r="K342" s="10">
        <f t="shared" si="42"/>
        <v>32.138365003333334</v>
      </c>
      <c r="L342" s="10">
        <v>33.76316666666667</v>
      </c>
      <c r="M342" s="10">
        <v>3.6434666666666669</v>
      </c>
      <c r="N342" s="147">
        <f t="shared" si="40"/>
        <v>3.6434666666666669</v>
      </c>
      <c r="O342" s="147">
        <f t="shared" si="36"/>
        <v>156.94876500333334</v>
      </c>
      <c r="P342" s="11">
        <f t="shared" si="37"/>
        <v>0.73893015538292528</v>
      </c>
    </row>
    <row r="343" spans="1:16">
      <c r="A343" s="9">
        <f t="shared" si="41"/>
        <v>338</v>
      </c>
      <c r="B343" s="106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38"/>
        <v>1420.2</v>
      </c>
      <c r="G343" s="115">
        <v>255</v>
      </c>
      <c r="H343" s="115">
        <v>0</v>
      </c>
      <c r="I343" s="18">
        <v>0</v>
      </c>
      <c r="J343" s="18">
        <f t="shared" si="39"/>
        <v>0</v>
      </c>
      <c r="K343" s="10">
        <f t="shared" si="42"/>
        <v>0</v>
      </c>
      <c r="L343" s="10">
        <v>0</v>
      </c>
      <c r="M343" s="10">
        <v>0</v>
      </c>
      <c r="N343" s="147">
        <f t="shared" si="40"/>
        <v>0</v>
      </c>
      <c r="O343" s="147">
        <f t="shared" si="36"/>
        <v>0</v>
      </c>
      <c r="P343" s="11">
        <f t="shared" si="37"/>
        <v>0</v>
      </c>
    </row>
    <row r="344" spans="1:16">
      <c r="A344" s="9">
        <f t="shared" si="41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38"/>
        <v>438.5</v>
      </c>
      <c r="G344" s="115">
        <v>70</v>
      </c>
      <c r="H344" s="115">
        <v>70</v>
      </c>
      <c r="I344" s="18">
        <v>2.3333333333333334E-2</v>
      </c>
      <c r="J344" s="18">
        <f t="shared" si="39"/>
        <v>47.063566666666667</v>
      </c>
      <c r="K344" s="10">
        <f t="shared" si="42"/>
        <v>17.305273463333336</v>
      </c>
      <c r="L344" s="10">
        <v>18.180166666666668</v>
      </c>
      <c r="M344" s="10">
        <v>1.9618666666666666</v>
      </c>
      <c r="N344" s="147">
        <f t="shared" si="40"/>
        <v>1.9618666666666666</v>
      </c>
      <c r="O344" s="147">
        <f t="shared" si="36"/>
        <v>84.510873463333326</v>
      </c>
      <c r="P344" s="11">
        <f t="shared" si="37"/>
        <v>0.19272719147852527</v>
      </c>
    </row>
    <row r="345" spans="1:16">
      <c r="A345" s="9">
        <f t="shared" si="41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38"/>
        <v>515.1</v>
      </c>
      <c r="G345" s="115">
        <v>70</v>
      </c>
      <c r="H345" s="115">
        <v>70</v>
      </c>
      <c r="I345" s="18">
        <v>2.3333333333333334E-2</v>
      </c>
      <c r="J345" s="18">
        <f t="shared" si="39"/>
        <v>47.063566666666667</v>
      </c>
      <c r="K345" s="10">
        <f t="shared" si="42"/>
        <v>17.305273463333336</v>
      </c>
      <c r="L345" s="10">
        <v>18.180166666666668</v>
      </c>
      <c r="M345" s="10">
        <v>1.9618666666666666</v>
      </c>
      <c r="N345" s="147">
        <f t="shared" si="40"/>
        <v>1.9618666666666666</v>
      </c>
      <c r="O345" s="147">
        <f t="shared" si="36"/>
        <v>84.510873463333326</v>
      </c>
      <c r="P345" s="11">
        <f t="shared" si="37"/>
        <v>0.16406692576845919</v>
      </c>
    </row>
    <row r="346" spans="1:16">
      <c r="A346" s="9">
        <f t="shared" si="41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38"/>
        <v>508.41</v>
      </c>
      <c r="G346" s="115">
        <v>70</v>
      </c>
      <c r="H346" s="115">
        <v>70</v>
      </c>
      <c r="I346" s="18">
        <v>2.3333333333333334E-2</v>
      </c>
      <c r="J346" s="18">
        <f t="shared" si="39"/>
        <v>47.063566666666667</v>
      </c>
      <c r="K346" s="10">
        <f t="shared" si="42"/>
        <v>17.305273463333336</v>
      </c>
      <c r="L346" s="10">
        <v>18.180166666666668</v>
      </c>
      <c r="M346" s="10">
        <v>1.9618666666666666</v>
      </c>
      <c r="N346" s="147">
        <f t="shared" si="40"/>
        <v>1.9618666666666666</v>
      </c>
      <c r="O346" s="147">
        <f t="shared" si="36"/>
        <v>84.510873463333326</v>
      </c>
      <c r="P346" s="11">
        <f t="shared" si="37"/>
        <v>0.1662258284914406</v>
      </c>
    </row>
    <row r="347" spans="1:16">
      <c r="A347" s="9">
        <f t="shared" si="41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38"/>
        <v>448.2</v>
      </c>
      <c r="G347" s="115">
        <v>18</v>
      </c>
      <c r="H347" s="115">
        <v>18</v>
      </c>
      <c r="I347" s="18">
        <v>6.0000000000000001E-3</v>
      </c>
      <c r="J347" s="18">
        <f t="shared" si="39"/>
        <v>12.10206</v>
      </c>
      <c r="K347" s="10">
        <f t="shared" si="42"/>
        <v>4.4499274620000007</v>
      </c>
      <c r="L347" s="10">
        <v>4.6749000000000001</v>
      </c>
      <c r="M347" s="10">
        <v>0.50448000000000004</v>
      </c>
      <c r="N347" s="147">
        <f t="shared" si="40"/>
        <v>0.50448000000000004</v>
      </c>
      <c r="O347" s="147">
        <f t="shared" si="36"/>
        <v>21.731367462000001</v>
      </c>
      <c r="P347" s="11">
        <f t="shared" si="37"/>
        <v>4.8485871178045523E-2</v>
      </c>
    </row>
    <row r="348" spans="1:16">
      <c r="A348" s="9">
        <f t="shared" si="41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38"/>
        <v>328</v>
      </c>
      <c r="G348" s="115">
        <v>116</v>
      </c>
      <c r="H348" s="115">
        <v>116</v>
      </c>
      <c r="I348" s="18">
        <v>3.8666666666666669E-2</v>
      </c>
      <c r="J348" s="18">
        <f t="shared" si="39"/>
        <v>77.99105333333334</v>
      </c>
      <c r="K348" s="10">
        <f t="shared" si="42"/>
        <v>28.677310310666673</v>
      </c>
      <c r="L348" s="10">
        <v>30.127133333333333</v>
      </c>
      <c r="M348" s="10">
        <v>3.2510933333333334</v>
      </c>
      <c r="N348" s="147">
        <f t="shared" si="40"/>
        <v>3.2510933333333334</v>
      </c>
      <c r="O348" s="147">
        <f t="shared" si="36"/>
        <v>140.04659031066669</v>
      </c>
      <c r="P348" s="11">
        <f t="shared" si="37"/>
        <v>0.42697131192276427</v>
      </c>
    </row>
    <row r="349" spans="1:16">
      <c r="A349" s="9">
        <f t="shared" si="41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38"/>
        <v>441.4</v>
      </c>
      <c r="G349" s="115">
        <v>20</v>
      </c>
      <c r="H349" s="115">
        <v>20</v>
      </c>
      <c r="I349" s="18">
        <v>6.6666666666666671E-3</v>
      </c>
      <c r="J349" s="18">
        <f t="shared" si="39"/>
        <v>13.446733333333334</v>
      </c>
      <c r="K349" s="10">
        <f t="shared" si="42"/>
        <v>4.9443638466666675</v>
      </c>
      <c r="L349" s="10">
        <v>5.1943333333333337</v>
      </c>
      <c r="M349" s="10">
        <v>0.56053333333333333</v>
      </c>
      <c r="N349" s="147">
        <f t="shared" si="40"/>
        <v>0.56053333333333333</v>
      </c>
      <c r="O349" s="147">
        <f t="shared" si="36"/>
        <v>24.145963846666668</v>
      </c>
      <c r="P349" s="11">
        <f t="shared" si="37"/>
        <v>5.4703135130644925E-2</v>
      </c>
    </row>
    <row r="350" spans="1:16">
      <c r="A350" s="9">
        <f t="shared" si="41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38"/>
        <v>426.4</v>
      </c>
      <c r="G350" s="115">
        <v>50</v>
      </c>
      <c r="H350" s="115">
        <v>50</v>
      </c>
      <c r="I350" s="18">
        <v>1.6666666666666666E-2</v>
      </c>
      <c r="J350" s="18">
        <f t="shared" si="39"/>
        <v>33.616833333333332</v>
      </c>
      <c r="K350" s="10">
        <f t="shared" si="42"/>
        <v>12.360909616666667</v>
      </c>
      <c r="L350" s="10">
        <v>12.985833333333332</v>
      </c>
      <c r="M350" s="10">
        <v>1.4013333333333333</v>
      </c>
      <c r="N350" s="147">
        <f t="shared" si="40"/>
        <v>1.4013333333333333</v>
      </c>
      <c r="O350" s="147">
        <f t="shared" si="36"/>
        <v>60.364909616666665</v>
      </c>
      <c r="P350" s="11">
        <f t="shared" si="37"/>
        <v>0.14156873737492184</v>
      </c>
    </row>
    <row r="351" spans="1:16">
      <c r="A351" s="9">
        <f t="shared" si="41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38"/>
        <v>219.4</v>
      </c>
      <c r="G351" s="115">
        <v>15</v>
      </c>
      <c r="H351" s="115">
        <v>15</v>
      </c>
      <c r="I351" s="18">
        <v>5.0000000000000001E-3</v>
      </c>
      <c r="J351" s="18">
        <f t="shared" si="39"/>
        <v>10.085050000000001</v>
      </c>
      <c r="K351" s="10">
        <f t="shared" si="42"/>
        <v>3.7082728850000004</v>
      </c>
      <c r="L351" s="10">
        <v>3.89575</v>
      </c>
      <c r="M351" s="10">
        <v>0.4204</v>
      </c>
      <c r="N351" s="147">
        <f t="shared" si="40"/>
        <v>0.4204</v>
      </c>
      <c r="O351" s="147">
        <f t="shared" si="36"/>
        <v>18.109472885000002</v>
      </c>
      <c r="P351" s="11">
        <f t="shared" si="37"/>
        <v>8.2540897379216049E-2</v>
      </c>
    </row>
    <row r="352" spans="1:16">
      <c r="A352" s="9">
        <f t="shared" si="41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38"/>
        <v>579.9</v>
      </c>
      <c r="G352" s="115">
        <v>176</v>
      </c>
      <c r="H352" s="115">
        <v>176</v>
      </c>
      <c r="I352" s="18">
        <v>5.8666666666666666E-2</v>
      </c>
      <c r="J352" s="18">
        <f t="shared" si="39"/>
        <v>118.33125333333334</v>
      </c>
      <c r="K352" s="10">
        <f t="shared" si="42"/>
        <v>43.510401850666668</v>
      </c>
      <c r="L352" s="10">
        <v>45.710133333333332</v>
      </c>
      <c r="M352" s="10">
        <v>4.9326933333333329</v>
      </c>
      <c r="N352" s="147">
        <f t="shared" si="40"/>
        <v>4.9326933333333329</v>
      </c>
      <c r="O352" s="147">
        <f t="shared" si="36"/>
        <v>212.48448185066664</v>
      </c>
      <c r="P352" s="11">
        <f t="shared" si="37"/>
        <v>0.36641573004081163</v>
      </c>
    </row>
    <row r="353" spans="1:16">
      <c r="A353" s="9">
        <f t="shared" si="41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38"/>
        <v>503.4</v>
      </c>
      <c r="G353" s="115">
        <v>110</v>
      </c>
      <c r="H353" s="115">
        <v>110</v>
      </c>
      <c r="I353" s="18">
        <v>3.6666666666666667E-2</v>
      </c>
      <c r="J353" s="18">
        <f t="shared" si="39"/>
        <v>73.957033333333328</v>
      </c>
      <c r="K353" s="10">
        <f t="shared" si="42"/>
        <v>27.194001156666666</v>
      </c>
      <c r="L353" s="10">
        <v>28.568833333333334</v>
      </c>
      <c r="M353" s="10">
        <v>3.0829333333333331</v>
      </c>
      <c r="N353" s="147">
        <f t="shared" si="40"/>
        <v>3.0829333333333331</v>
      </c>
      <c r="O353" s="147">
        <f t="shared" si="36"/>
        <v>132.80280115666667</v>
      </c>
      <c r="P353" s="11">
        <f t="shared" si="37"/>
        <v>0.2638116828698186</v>
      </c>
    </row>
    <row r="354" spans="1:16">
      <c r="A354" s="9">
        <f t="shared" si="41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38"/>
        <v>579</v>
      </c>
      <c r="G354" s="115">
        <v>191.9</v>
      </c>
      <c r="H354" s="115">
        <v>191.9</v>
      </c>
      <c r="I354" s="18">
        <v>6.3966666666666672E-2</v>
      </c>
      <c r="J354" s="18">
        <f t="shared" si="39"/>
        <v>129.02140633333335</v>
      </c>
      <c r="K354" s="10">
        <f t="shared" si="42"/>
        <v>47.441171108766675</v>
      </c>
      <c r="L354" s="10">
        <v>49.839628333333337</v>
      </c>
      <c r="M354" s="10">
        <v>5.3783173333333334</v>
      </c>
      <c r="N354" s="147">
        <f t="shared" si="40"/>
        <v>5.3783173333333334</v>
      </c>
      <c r="O354" s="147">
        <f t="shared" si="36"/>
        <v>231.68052310876669</v>
      </c>
      <c r="P354" s="11">
        <f t="shared" si="37"/>
        <v>0.40013907272671279</v>
      </c>
    </row>
    <row r="355" spans="1:16">
      <c r="A355" s="9">
        <f t="shared" si="41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38"/>
        <v>546.79999999999995</v>
      </c>
      <c r="G355" s="115">
        <v>179.6</v>
      </c>
      <c r="H355" s="115">
        <v>179.6</v>
      </c>
      <c r="I355" s="18">
        <v>5.9866666666666665E-2</v>
      </c>
      <c r="J355" s="18">
        <f t="shared" si="39"/>
        <v>120.75166533333334</v>
      </c>
      <c r="K355" s="10">
        <f t="shared" si="42"/>
        <v>44.400387343066669</v>
      </c>
      <c r="L355" s="10">
        <v>46.645113333333327</v>
      </c>
      <c r="M355" s="10">
        <v>5.0335893333333335</v>
      </c>
      <c r="N355" s="147">
        <f t="shared" si="40"/>
        <v>5.0335893333333335</v>
      </c>
      <c r="O355" s="147">
        <f t="shared" si="36"/>
        <v>216.83075534306664</v>
      </c>
      <c r="P355" s="11">
        <f t="shared" si="37"/>
        <v>0.39654490735747377</v>
      </c>
    </row>
    <row r="356" spans="1:16">
      <c r="A356" s="9">
        <f t="shared" si="41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38"/>
        <v>528.70000000000005</v>
      </c>
      <c r="G356" s="115">
        <v>127</v>
      </c>
      <c r="H356" s="115">
        <v>127</v>
      </c>
      <c r="I356" s="18">
        <v>4.2333333333333334E-2</v>
      </c>
      <c r="J356" s="18">
        <f t="shared" si="39"/>
        <v>85.38675666666667</v>
      </c>
      <c r="K356" s="10">
        <f t="shared" si="42"/>
        <v>31.396710426333335</v>
      </c>
      <c r="L356" s="10">
        <v>32.984016666666669</v>
      </c>
      <c r="M356" s="10">
        <v>3.5593866666666667</v>
      </c>
      <c r="N356" s="147">
        <f t="shared" si="40"/>
        <v>3.5593866666666667</v>
      </c>
      <c r="O356" s="147">
        <f t="shared" si="36"/>
        <v>153.32687042633333</v>
      </c>
      <c r="P356" s="11">
        <f t="shared" si="37"/>
        <v>0.29000732064750012</v>
      </c>
    </row>
    <row r="357" spans="1:16">
      <c r="A357" s="9">
        <f t="shared" si="41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38"/>
        <v>495.8</v>
      </c>
      <c r="G357" s="115">
        <v>55</v>
      </c>
      <c r="H357" s="115">
        <v>55</v>
      </c>
      <c r="I357" s="18">
        <v>1.8333333333333333E-2</v>
      </c>
      <c r="J357" s="18">
        <f t="shared" si="39"/>
        <v>36.978516666666664</v>
      </c>
      <c r="K357" s="10">
        <f t="shared" si="42"/>
        <v>13.597000578333333</v>
      </c>
      <c r="L357" s="10">
        <v>14.284416666666667</v>
      </c>
      <c r="M357" s="10">
        <v>1.5414666666666665</v>
      </c>
      <c r="N357" s="147">
        <f t="shared" si="40"/>
        <v>1.5414666666666665</v>
      </c>
      <c r="O357" s="147">
        <f t="shared" si="36"/>
        <v>66.401400578333337</v>
      </c>
      <c r="P357" s="11">
        <f t="shared" si="37"/>
        <v>0.13392779463157187</v>
      </c>
    </row>
    <row r="358" spans="1:16">
      <c r="A358" s="9">
        <f t="shared" si="41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38"/>
        <v>1650.7</v>
      </c>
      <c r="G358" s="115">
        <v>631</v>
      </c>
      <c r="H358" s="115">
        <v>631</v>
      </c>
      <c r="I358" s="18">
        <v>0.21033333333333334</v>
      </c>
      <c r="J358" s="18">
        <f t="shared" si="39"/>
        <v>424.24443666666667</v>
      </c>
      <c r="K358" s="10">
        <f t="shared" si="42"/>
        <v>155.99467936233336</v>
      </c>
      <c r="L358" s="10">
        <v>163.88121666666666</v>
      </c>
      <c r="M358" s="10">
        <v>17.684826666666666</v>
      </c>
      <c r="N358" s="147">
        <f t="shared" si="40"/>
        <v>17.684826666666666</v>
      </c>
      <c r="O358" s="147">
        <f t="shared" si="36"/>
        <v>761.80515936233337</v>
      </c>
      <c r="P358" s="11">
        <f t="shared" si="37"/>
        <v>0.46150430687728439</v>
      </c>
    </row>
    <row r="359" spans="1:16">
      <c r="A359" s="9">
        <f t="shared" si="41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38"/>
        <v>297.8</v>
      </c>
      <c r="G359" s="115">
        <v>190</v>
      </c>
      <c r="H359" s="115">
        <v>190</v>
      </c>
      <c r="I359" s="18">
        <v>6.3333333333333339E-2</v>
      </c>
      <c r="J359" s="18">
        <f t="shared" si="39"/>
        <v>127.74396666666668</v>
      </c>
      <c r="K359" s="10">
        <f t="shared" si="42"/>
        <v>46.971456543333339</v>
      </c>
      <c r="L359" s="10">
        <v>49.346166666666669</v>
      </c>
      <c r="M359" s="10">
        <v>5.3250666666666673</v>
      </c>
      <c r="N359" s="147">
        <f t="shared" si="40"/>
        <v>5.3250666666666673</v>
      </c>
      <c r="O359" s="147">
        <f t="shared" si="36"/>
        <v>229.38665654333334</v>
      </c>
      <c r="P359" s="11">
        <f t="shared" si="37"/>
        <v>0.77027084131408108</v>
      </c>
    </row>
    <row r="360" spans="1:16">
      <c r="A360" s="9">
        <f t="shared" si="41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38"/>
        <v>343.75</v>
      </c>
      <c r="G360" s="115">
        <v>215</v>
      </c>
      <c r="H360" s="115">
        <v>215</v>
      </c>
      <c r="I360" s="18">
        <v>7.166666666666667E-2</v>
      </c>
      <c r="J360" s="18">
        <f t="shared" si="39"/>
        <v>144.55238333333335</v>
      </c>
      <c r="K360" s="10">
        <f t="shared" si="42"/>
        <v>53.151911351666676</v>
      </c>
      <c r="L360" s="10">
        <v>55.839083333333335</v>
      </c>
      <c r="M360" s="10">
        <v>6.0257333333333332</v>
      </c>
      <c r="N360" s="147">
        <f t="shared" si="40"/>
        <v>6.0257333333333332</v>
      </c>
      <c r="O360" s="147">
        <f t="shared" si="36"/>
        <v>259.56911135166672</v>
      </c>
      <c r="P360" s="11">
        <f t="shared" si="37"/>
        <v>0.75511014211393956</v>
      </c>
    </row>
    <row r="361" spans="1:16">
      <c r="A361" s="9">
        <f t="shared" si="41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38"/>
        <v>3142.7</v>
      </c>
      <c r="G361" s="115">
        <v>881</v>
      </c>
      <c r="H361" s="115">
        <v>881</v>
      </c>
      <c r="I361" s="18">
        <v>0.29366666666666669</v>
      </c>
      <c r="J361" s="18">
        <f t="shared" si="39"/>
        <v>592.32860333333338</v>
      </c>
      <c r="K361" s="10">
        <f t="shared" si="42"/>
        <v>217.7992274456667</v>
      </c>
      <c r="L361" s="10">
        <v>228.81038333333333</v>
      </c>
      <c r="M361" s="10">
        <v>24.691493333333334</v>
      </c>
      <c r="N361" s="147">
        <f t="shared" si="40"/>
        <v>24.691493333333334</v>
      </c>
      <c r="O361" s="147">
        <f t="shared" si="36"/>
        <v>1063.6297074456666</v>
      </c>
      <c r="P361" s="11">
        <f t="shared" si="37"/>
        <v>0.33844455641507831</v>
      </c>
    </row>
    <row r="362" spans="1:16">
      <c r="A362" s="9">
        <f t="shared" si="41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38"/>
        <v>599.09999999999991</v>
      </c>
      <c r="G362" s="115">
        <v>95</v>
      </c>
      <c r="H362" s="115">
        <v>95</v>
      </c>
      <c r="I362" s="18">
        <v>3.1666666666666669E-2</v>
      </c>
      <c r="J362" s="18">
        <f t="shared" si="39"/>
        <v>63.87198333333334</v>
      </c>
      <c r="K362" s="10">
        <f t="shared" si="42"/>
        <v>23.48572827166667</v>
      </c>
      <c r="L362" s="10">
        <v>24.673083333333334</v>
      </c>
      <c r="M362" s="10">
        <v>2.6625333333333336</v>
      </c>
      <c r="N362" s="147">
        <f t="shared" si="40"/>
        <v>2.6625333333333336</v>
      </c>
      <c r="O362" s="147">
        <f t="shared" si="36"/>
        <v>114.69332827166667</v>
      </c>
      <c r="P362" s="11">
        <f t="shared" si="37"/>
        <v>0.19144271118622383</v>
      </c>
    </row>
    <row r="363" spans="1:16">
      <c r="A363" s="9">
        <f t="shared" si="41"/>
        <v>358</v>
      </c>
      <c r="B363" s="106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38"/>
        <v>145.9</v>
      </c>
      <c r="G363" s="115">
        <v>90</v>
      </c>
      <c r="H363" s="115">
        <v>0</v>
      </c>
      <c r="I363" s="18">
        <v>0</v>
      </c>
      <c r="J363" s="18">
        <f t="shared" si="39"/>
        <v>0</v>
      </c>
      <c r="K363" s="10">
        <f t="shared" si="42"/>
        <v>0</v>
      </c>
      <c r="L363" s="10">
        <v>0</v>
      </c>
      <c r="M363" s="10">
        <v>0</v>
      </c>
      <c r="N363" s="147">
        <f t="shared" si="40"/>
        <v>0</v>
      </c>
      <c r="O363" s="147">
        <f t="shared" si="36"/>
        <v>0</v>
      </c>
      <c r="P363" s="11">
        <f t="shared" si="37"/>
        <v>0</v>
      </c>
    </row>
    <row r="364" spans="1:16">
      <c r="A364" s="9">
        <f t="shared" si="41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38"/>
        <v>354.4</v>
      </c>
      <c r="G364" s="115">
        <v>25</v>
      </c>
      <c r="H364" s="115">
        <v>25</v>
      </c>
      <c r="I364" s="18">
        <v>8.3333333333333332E-3</v>
      </c>
      <c r="J364" s="18">
        <f t="shared" si="39"/>
        <v>16.808416666666666</v>
      </c>
      <c r="K364" s="10">
        <f t="shared" si="42"/>
        <v>6.1804548083333337</v>
      </c>
      <c r="L364" s="10">
        <v>6.492916666666666</v>
      </c>
      <c r="M364" s="10">
        <v>0.70066666666666666</v>
      </c>
      <c r="N364" s="147">
        <f t="shared" si="40"/>
        <v>0.70066666666666666</v>
      </c>
      <c r="O364" s="147">
        <f t="shared" si="36"/>
        <v>30.182454808333333</v>
      </c>
      <c r="P364" s="11">
        <f t="shared" si="37"/>
        <v>8.5164940204100828E-2</v>
      </c>
    </row>
    <row r="365" spans="1:16">
      <c r="A365" s="9">
        <f t="shared" si="41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38"/>
        <v>190.2</v>
      </c>
      <c r="G365" s="115">
        <v>101</v>
      </c>
      <c r="H365" s="115">
        <v>101</v>
      </c>
      <c r="I365" s="18">
        <v>3.3666666666666664E-2</v>
      </c>
      <c r="J365" s="18">
        <f t="shared" si="39"/>
        <v>67.906003333333331</v>
      </c>
      <c r="K365" s="10">
        <f t="shared" si="42"/>
        <v>24.969037425666667</v>
      </c>
      <c r="L365" s="10">
        <v>26.23138333333333</v>
      </c>
      <c r="M365" s="10">
        <v>2.8306933333333331</v>
      </c>
      <c r="N365" s="147">
        <f t="shared" si="40"/>
        <v>2.8306933333333331</v>
      </c>
      <c r="O365" s="147">
        <f t="shared" si="36"/>
        <v>121.93711742566666</v>
      </c>
      <c r="P365" s="11">
        <f t="shared" si="37"/>
        <v>0.64109946070276902</v>
      </c>
    </row>
    <row r="366" spans="1:16">
      <c r="A366" s="9">
        <f t="shared" si="41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38"/>
        <v>396.04</v>
      </c>
      <c r="G366" s="115">
        <v>138</v>
      </c>
      <c r="H366" s="115">
        <v>138</v>
      </c>
      <c r="I366" s="18">
        <v>4.5999999999999999E-2</v>
      </c>
      <c r="J366" s="18">
        <f t="shared" si="39"/>
        <v>92.78246</v>
      </c>
      <c r="K366" s="10">
        <f t="shared" si="42"/>
        <v>34.116110542000001</v>
      </c>
      <c r="L366" s="10">
        <v>35.840899999999998</v>
      </c>
      <c r="M366" s="10">
        <v>3.86768</v>
      </c>
      <c r="N366" s="147">
        <f t="shared" si="40"/>
        <v>3.86768</v>
      </c>
      <c r="O366" s="147">
        <f t="shared" si="36"/>
        <v>166.607150542</v>
      </c>
      <c r="P366" s="11">
        <f t="shared" si="37"/>
        <v>0.42068263443591553</v>
      </c>
    </row>
    <row r="367" spans="1:16">
      <c r="A367" s="9">
        <f t="shared" si="41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38"/>
        <v>507.3</v>
      </c>
      <c r="G367" s="115">
        <v>50</v>
      </c>
      <c r="H367" s="115">
        <v>50</v>
      </c>
      <c r="I367" s="18">
        <v>1.6666666666666666E-2</v>
      </c>
      <c r="J367" s="18">
        <f t="shared" si="39"/>
        <v>33.616833333333332</v>
      </c>
      <c r="K367" s="10">
        <f t="shared" si="42"/>
        <v>12.360909616666667</v>
      </c>
      <c r="L367" s="10">
        <v>12.985833333333332</v>
      </c>
      <c r="M367" s="10">
        <v>1.4013333333333333</v>
      </c>
      <c r="N367" s="147">
        <f t="shared" si="40"/>
        <v>1.4013333333333333</v>
      </c>
      <c r="O367" s="147">
        <f t="shared" si="36"/>
        <v>60.364909616666665</v>
      </c>
      <c r="P367" s="11">
        <f t="shared" si="37"/>
        <v>0.11899252831986332</v>
      </c>
    </row>
    <row r="368" spans="1:16">
      <c r="A368" s="9">
        <f t="shared" si="41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38"/>
        <v>306.2</v>
      </c>
      <c r="G368" s="115">
        <v>197</v>
      </c>
      <c r="H368" s="115">
        <v>197</v>
      </c>
      <c r="I368" s="18">
        <v>6.5666666666666665E-2</v>
      </c>
      <c r="J368" s="18">
        <f t="shared" si="39"/>
        <v>132.45032333333333</v>
      </c>
      <c r="K368" s="10">
        <f t="shared" si="42"/>
        <v>48.701983889666671</v>
      </c>
      <c r="L368" s="10">
        <v>51.164183333333334</v>
      </c>
      <c r="M368" s="10">
        <v>5.5212533333333331</v>
      </c>
      <c r="N368" s="147">
        <f t="shared" si="40"/>
        <v>5.5212533333333331</v>
      </c>
      <c r="O368" s="147">
        <f t="shared" si="36"/>
        <v>237.83774388966668</v>
      </c>
      <c r="P368" s="11">
        <f t="shared" si="37"/>
        <v>0.77673985594273909</v>
      </c>
    </row>
    <row r="369" spans="1:16">
      <c r="A369" s="9">
        <f t="shared" si="41"/>
        <v>364</v>
      </c>
      <c r="B369" s="106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38"/>
        <v>504.4</v>
      </c>
      <c r="G369" s="115">
        <v>28</v>
      </c>
      <c r="H369" s="115">
        <v>0</v>
      </c>
      <c r="I369" s="18">
        <v>0</v>
      </c>
      <c r="J369" s="18">
        <f t="shared" si="39"/>
        <v>0</v>
      </c>
      <c r="K369" s="10">
        <f t="shared" si="42"/>
        <v>0</v>
      </c>
      <c r="L369" s="10">
        <v>0</v>
      </c>
      <c r="M369" s="10">
        <v>0</v>
      </c>
      <c r="N369" s="147">
        <f t="shared" si="40"/>
        <v>0</v>
      </c>
      <c r="O369" s="147">
        <f t="shared" si="36"/>
        <v>0</v>
      </c>
      <c r="P369" s="11">
        <f t="shared" si="37"/>
        <v>0</v>
      </c>
    </row>
    <row r="370" spans="1:16">
      <c r="A370" s="9">
        <f t="shared" si="41"/>
        <v>365</v>
      </c>
      <c r="B370" s="106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38"/>
        <v>322.5</v>
      </c>
      <c r="G370" s="115">
        <v>50</v>
      </c>
      <c r="H370" s="115">
        <v>0</v>
      </c>
      <c r="I370" s="18">
        <v>0</v>
      </c>
      <c r="J370" s="18">
        <f t="shared" si="39"/>
        <v>0</v>
      </c>
      <c r="K370" s="10">
        <f t="shared" si="42"/>
        <v>0</v>
      </c>
      <c r="L370" s="10">
        <v>0</v>
      </c>
      <c r="M370" s="10">
        <v>0</v>
      </c>
      <c r="N370" s="147">
        <f t="shared" si="40"/>
        <v>0</v>
      </c>
      <c r="O370" s="147">
        <f t="shared" si="36"/>
        <v>0</v>
      </c>
      <c r="P370" s="11">
        <f t="shared" si="37"/>
        <v>0</v>
      </c>
    </row>
    <row r="371" spans="1:16">
      <c r="A371" s="9">
        <f t="shared" si="41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38"/>
        <v>397.8</v>
      </c>
      <c r="G371" s="115">
        <v>240</v>
      </c>
      <c r="H371" s="115">
        <v>240</v>
      </c>
      <c r="I371" s="18">
        <v>0.08</v>
      </c>
      <c r="J371" s="18">
        <f t="shared" si="39"/>
        <v>161.36080000000001</v>
      </c>
      <c r="K371" s="10">
        <f t="shared" si="42"/>
        <v>59.332366160000007</v>
      </c>
      <c r="L371" s="10">
        <v>62.332000000000001</v>
      </c>
      <c r="M371" s="10">
        <v>6.7263999999999999</v>
      </c>
      <c r="N371" s="147">
        <f t="shared" si="40"/>
        <v>6.7263999999999999</v>
      </c>
      <c r="O371" s="147">
        <f t="shared" si="36"/>
        <v>289.75156616000004</v>
      </c>
      <c r="P371" s="11">
        <f t="shared" si="37"/>
        <v>0.72838503308195079</v>
      </c>
    </row>
    <row r="372" spans="1:16">
      <c r="A372" s="9">
        <f t="shared" si="41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38"/>
        <v>142</v>
      </c>
      <c r="G372" s="115">
        <v>85</v>
      </c>
      <c r="H372" s="115">
        <v>85</v>
      </c>
      <c r="I372" s="18">
        <v>2.8333333333333332E-2</v>
      </c>
      <c r="J372" s="18">
        <f t="shared" si="39"/>
        <v>57.148616666666662</v>
      </c>
      <c r="K372" s="10">
        <f t="shared" si="42"/>
        <v>21.013546348333332</v>
      </c>
      <c r="L372" s="10">
        <v>22.075916666666664</v>
      </c>
      <c r="M372" s="10">
        <v>2.3822666666666663</v>
      </c>
      <c r="N372" s="147">
        <f t="shared" si="40"/>
        <v>2.3822666666666663</v>
      </c>
      <c r="O372" s="147">
        <f t="shared" si="36"/>
        <v>102.62034634833331</v>
      </c>
      <c r="P372" s="11">
        <f t="shared" si="37"/>
        <v>0.72267849541079798</v>
      </c>
    </row>
    <row r="373" spans="1:16">
      <c r="A373" s="9">
        <f t="shared" si="41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38"/>
        <v>156.19999999999999</v>
      </c>
      <c r="G373" s="115">
        <v>90</v>
      </c>
      <c r="H373" s="115">
        <v>90</v>
      </c>
      <c r="I373" s="18">
        <v>0.03</v>
      </c>
      <c r="J373" s="18">
        <f t="shared" si="39"/>
        <v>60.510300000000001</v>
      </c>
      <c r="K373" s="10">
        <f t="shared" si="42"/>
        <v>22.249637310000001</v>
      </c>
      <c r="L373" s="10">
        <v>23.374499999999998</v>
      </c>
      <c r="M373" s="10">
        <v>2.5223999999999998</v>
      </c>
      <c r="N373" s="147">
        <f t="shared" si="40"/>
        <v>2.5223999999999998</v>
      </c>
      <c r="O373" s="147">
        <f t="shared" si="36"/>
        <v>108.65683731</v>
      </c>
      <c r="P373" s="11">
        <f t="shared" si="37"/>
        <v>0.69562635921895011</v>
      </c>
    </row>
    <row r="374" spans="1:16">
      <c r="A374" s="9">
        <f t="shared" si="41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38"/>
        <v>129.6</v>
      </c>
      <c r="G374" s="115">
        <v>80</v>
      </c>
      <c r="H374" s="115">
        <v>80</v>
      </c>
      <c r="I374" s="18">
        <v>2.6666666666666668E-2</v>
      </c>
      <c r="J374" s="18">
        <f t="shared" si="39"/>
        <v>53.786933333333337</v>
      </c>
      <c r="K374" s="10">
        <f t="shared" si="42"/>
        <v>19.77745538666667</v>
      </c>
      <c r="L374" s="10">
        <v>20.777333333333335</v>
      </c>
      <c r="M374" s="10">
        <v>2.2421333333333333</v>
      </c>
      <c r="N374" s="147">
        <f t="shared" si="40"/>
        <v>2.2421333333333333</v>
      </c>
      <c r="O374" s="147">
        <f t="shared" si="36"/>
        <v>96.58385538666667</v>
      </c>
      <c r="P374" s="11">
        <f t="shared" si="37"/>
        <v>0.74524579773662558</v>
      </c>
    </row>
    <row r="375" spans="1:16">
      <c r="A375" s="9">
        <f t="shared" si="41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38"/>
        <v>591.70000000000005</v>
      </c>
      <c r="G375" s="115">
        <v>210</v>
      </c>
      <c r="H375" s="115">
        <v>210</v>
      </c>
      <c r="I375" s="18">
        <v>7.0000000000000007E-2</v>
      </c>
      <c r="J375" s="18">
        <f t="shared" si="39"/>
        <v>141.19070000000002</v>
      </c>
      <c r="K375" s="10">
        <f t="shared" si="42"/>
        <v>51.915820390000015</v>
      </c>
      <c r="L375" s="10">
        <v>54.540500000000002</v>
      </c>
      <c r="M375" s="10">
        <v>5.8856000000000002</v>
      </c>
      <c r="N375" s="147">
        <f t="shared" si="40"/>
        <v>5.8856000000000002</v>
      </c>
      <c r="O375" s="147">
        <f t="shared" si="36"/>
        <v>253.53262039000006</v>
      </c>
      <c r="P375" s="11">
        <f t="shared" si="37"/>
        <v>0.42848169746493164</v>
      </c>
    </row>
    <row r="376" spans="1:16">
      <c r="A376" s="9">
        <f t="shared" si="41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38"/>
        <v>432.9</v>
      </c>
      <c r="G376" s="115">
        <v>170</v>
      </c>
      <c r="H376" s="115">
        <v>170</v>
      </c>
      <c r="I376" s="18">
        <v>5.6666666666666664E-2</v>
      </c>
      <c r="J376" s="18">
        <f t="shared" si="39"/>
        <v>114.29723333333332</v>
      </c>
      <c r="K376" s="10">
        <f t="shared" si="42"/>
        <v>42.027092696666664</v>
      </c>
      <c r="L376" s="10">
        <v>44.151833333333329</v>
      </c>
      <c r="M376" s="10">
        <v>4.7645333333333326</v>
      </c>
      <c r="N376" s="147">
        <f t="shared" si="40"/>
        <v>4.7645333333333326</v>
      </c>
      <c r="O376" s="147">
        <f t="shared" si="36"/>
        <v>205.24069269666663</v>
      </c>
      <c r="P376" s="11">
        <f t="shared" si="37"/>
        <v>0.47410647423577418</v>
      </c>
    </row>
    <row r="377" spans="1:16">
      <c r="A377" s="9">
        <f t="shared" si="41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38"/>
        <v>326.39999999999998</v>
      </c>
      <c r="G377" s="115">
        <v>125</v>
      </c>
      <c r="H377" s="115">
        <v>125</v>
      </c>
      <c r="I377" s="18">
        <v>4.1666666666666664E-2</v>
      </c>
      <c r="J377" s="18">
        <f t="shared" si="39"/>
        <v>84.042083333333323</v>
      </c>
      <c r="K377" s="10">
        <f t="shared" si="42"/>
        <v>30.902274041666665</v>
      </c>
      <c r="L377" s="10">
        <v>32.46458333333333</v>
      </c>
      <c r="M377" s="10">
        <v>3.503333333333333</v>
      </c>
      <c r="N377" s="147">
        <f t="shared" si="40"/>
        <v>3.503333333333333</v>
      </c>
      <c r="O377" s="147">
        <f t="shared" si="36"/>
        <v>150.91227404166665</v>
      </c>
      <c r="P377" s="11">
        <f t="shared" si="37"/>
        <v>0.46235378076491013</v>
      </c>
    </row>
    <row r="378" spans="1:16">
      <c r="A378" s="9">
        <f t="shared" si="41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38"/>
        <v>150.30000000000001</v>
      </c>
      <c r="G378" s="115">
        <v>60</v>
      </c>
      <c r="H378" s="115">
        <v>60</v>
      </c>
      <c r="I378" s="18">
        <v>0.02</v>
      </c>
      <c r="J378" s="18">
        <f t="shared" si="39"/>
        <v>40.340200000000003</v>
      </c>
      <c r="K378" s="10">
        <f t="shared" si="42"/>
        <v>14.833091540000002</v>
      </c>
      <c r="L378" s="10">
        <v>15.583</v>
      </c>
      <c r="M378" s="10">
        <v>1.6816</v>
      </c>
      <c r="N378" s="147">
        <f t="shared" si="40"/>
        <v>1.6816</v>
      </c>
      <c r="O378" s="147">
        <f t="shared" si="36"/>
        <v>72.43789154000001</v>
      </c>
      <c r="P378" s="11">
        <f t="shared" si="37"/>
        <v>0.48195536620093149</v>
      </c>
    </row>
    <row r="379" spans="1:16">
      <c r="A379" s="9">
        <f t="shared" si="41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38"/>
        <v>303.5</v>
      </c>
      <c r="G379" s="115">
        <v>182</v>
      </c>
      <c r="H379" s="115">
        <v>182</v>
      </c>
      <c r="I379" s="18">
        <v>6.0666666666666667E-2</v>
      </c>
      <c r="J379" s="18">
        <f t="shared" si="39"/>
        <v>122.36527333333333</v>
      </c>
      <c r="K379" s="10">
        <f t="shared" si="42"/>
        <v>44.993711004666672</v>
      </c>
      <c r="L379" s="10">
        <v>47.268433333333334</v>
      </c>
      <c r="M379" s="10">
        <v>5.1008533333333332</v>
      </c>
      <c r="N379" s="147">
        <f t="shared" si="40"/>
        <v>5.1008533333333332</v>
      </c>
      <c r="O379" s="147">
        <f t="shared" si="36"/>
        <v>219.72827100466665</v>
      </c>
      <c r="P379" s="11">
        <f t="shared" si="37"/>
        <v>0.72398112357386046</v>
      </c>
    </row>
    <row r="380" spans="1:16">
      <c r="A380" s="9">
        <f t="shared" si="41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38"/>
        <v>555.70000000000005</v>
      </c>
      <c r="G380" s="115">
        <v>254</v>
      </c>
      <c r="H380" s="115">
        <v>254</v>
      </c>
      <c r="I380" s="18">
        <v>8.4666666666666668E-2</v>
      </c>
      <c r="J380" s="18">
        <f t="shared" si="39"/>
        <v>170.77351333333334</v>
      </c>
      <c r="K380" s="10">
        <f t="shared" si="42"/>
        <v>62.793420852666671</v>
      </c>
      <c r="L380" s="10">
        <v>65.968033333333338</v>
      </c>
      <c r="M380" s="10">
        <v>7.1187733333333334</v>
      </c>
      <c r="N380" s="147">
        <f t="shared" si="40"/>
        <v>7.1187733333333334</v>
      </c>
      <c r="O380" s="147">
        <f t="shared" si="36"/>
        <v>306.65374085266666</v>
      </c>
      <c r="P380" s="11">
        <f t="shared" si="37"/>
        <v>0.5518332568880091</v>
      </c>
    </row>
    <row r="381" spans="1:16">
      <c r="A381" s="9">
        <f t="shared" si="41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38"/>
        <v>360.4</v>
      </c>
      <c r="G381" s="115">
        <v>155</v>
      </c>
      <c r="H381" s="115">
        <v>155</v>
      </c>
      <c r="I381" s="18">
        <v>5.1666666666666666E-2</v>
      </c>
      <c r="J381" s="18">
        <f t="shared" si="39"/>
        <v>104.21218333333333</v>
      </c>
      <c r="K381" s="10">
        <f t="shared" si="42"/>
        <v>38.318819811666671</v>
      </c>
      <c r="L381" s="10">
        <v>40.256083333333329</v>
      </c>
      <c r="M381" s="10">
        <v>4.3441333333333336</v>
      </c>
      <c r="N381" s="147">
        <f t="shared" si="40"/>
        <v>4.3441333333333336</v>
      </c>
      <c r="O381" s="147">
        <f t="shared" si="36"/>
        <v>187.13121981166665</v>
      </c>
      <c r="P381" s="11">
        <f t="shared" si="37"/>
        <v>0.51923201945523489</v>
      </c>
    </row>
    <row r="382" spans="1:16">
      <c r="A382" s="9">
        <f t="shared" si="41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38"/>
        <v>428.8</v>
      </c>
      <c r="G382" s="115">
        <v>48</v>
      </c>
      <c r="H382" s="115">
        <v>48</v>
      </c>
      <c r="I382" s="18">
        <v>1.6E-2</v>
      </c>
      <c r="J382" s="18">
        <f t="shared" si="39"/>
        <v>32.27216</v>
      </c>
      <c r="K382" s="10">
        <f t="shared" si="42"/>
        <v>11.866473232000001</v>
      </c>
      <c r="L382" s="10">
        <v>12.4664</v>
      </c>
      <c r="M382" s="10">
        <v>1.34528</v>
      </c>
      <c r="N382" s="147">
        <f t="shared" si="40"/>
        <v>1.34528</v>
      </c>
      <c r="O382" s="147">
        <f t="shared" si="36"/>
        <v>57.950313232000006</v>
      </c>
      <c r="P382" s="11">
        <f t="shared" si="37"/>
        <v>0.13514532003731344</v>
      </c>
    </row>
    <row r="383" spans="1:16">
      <c r="A383" s="9">
        <f t="shared" si="41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38"/>
        <v>1100.2</v>
      </c>
      <c r="G383" s="115">
        <v>614</v>
      </c>
      <c r="H383" s="115">
        <v>614</v>
      </c>
      <c r="I383" s="18">
        <v>0.20466666666666666</v>
      </c>
      <c r="J383" s="18">
        <f t="shared" si="39"/>
        <v>412.81471333333332</v>
      </c>
      <c r="K383" s="10">
        <f t="shared" si="42"/>
        <v>151.79197009266667</v>
      </c>
      <c r="L383" s="10">
        <v>159.46603333333331</v>
      </c>
      <c r="M383" s="10">
        <v>17.208373333333334</v>
      </c>
      <c r="N383" s="147">
        <f t="shared" si="40"/>
        <v>17.208373333333334</v>
      </c>
      <c r="O383" s="147">
        <f t="shared" si="36"/>
        <v>741.28109009266677</v>
      </c>
      <c r="P383" s="11">
        <f t="shared" si="37"/>
        <v>0.67376939655759571</v>
      </c>
    </row>
    <row r="384" spans="1:16">
      <c r="A384" s="9">
        <f t="shared" si="41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38"/>
        <v>419.4</v>
      </c>
      <c r="G384" s="115">
        <v>97</v>
      </c>
      <c r="H384" s="115">
        <v>97</v>
      </c>
      <c r="I384" s="18">
        <v>3.2333333333333332E-2</v>
      </c>
      <c r="J384" s="18">
        <f t="shared" si="39"/>
        <v>65.216656666666665</v>
      </c>
      <c r="K384" s="10">
        <f t="shared" si="42"/>
        <v>23.980164656333336</v>
      </c>
      <c r="L384" s="10">
        <v>25.192516666666666</v>
      </c>
      <c r="M384" s="10">
        <v>2.7185866666666665</v>
      </c>
      <c r="N384" s="147">
        <f t="shared" si="40"/>
        <v>2.7185866666666665</v>
      </c>
      <c r="O384" s="147">
        <f t="shared" si="36"/>
        <v>117.10792465633332</v>
      </c>
      <c r="P384" s="11">
        <f t="shared" si="37"/>
        <v>0.27922728816483866</v>
      </c>
    </row>
    <row r="385" spans="1:16">
      <c r="A385" s="9">
        <f t="shared" si="41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38"/>
        <v>149.6</v>
      </c>
      <c r="G385" s="115">
        <v>92</v>
      </c>
      <c r="H385" s="115">
        <v>92</v>
      </c>
      <c r="I385" s="18">
        <v>3.0666666666666665E-2</v>
      </c>
      <c r="J385" s="18">
        <f t="shared" si="39"/>
        <v>61.854973333333326</v>
      </c>
      <c r="K385" s="10">
        <f t="shared" si="42"/>
        <v>22.744073694666668</v>
      </c>
      <c r="L385" s="10">
        <v>23.893933333333333</v>
      </c>
      <c r="M385" s="10">
        <v>2.578453333333333</v>
      </c>
      <c r="N385" s="147">
        <f t="shared" si="40"/>
        <v>2.578453333333333</v>
      </c>
      <c r="O385" s="147">
        <f t="shared" si="36"/>
        <v>111.07143369466667</v>
      </c>
      <c r="P385" s="11">
        <f t="shared" si="37"/>
        <v>0.74245610758467029</v>
      </c>
    </row>
    <row r="386" spans="1:16">
      <c r="A386" s="9">
        <f t="shared" si="41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38"/>
        <v>253.1</v>
      </c>
      <c r="G386" s="115">
        <v>39</v>
      </c>
      <c r="H386" s="115">
        <v>39</v>
      </c>
      <c r="I386" s="18">
        <v>1.2999999999999999E-2</v>
      </c>
      <c r="J386" s="18">
        <f t="shared" si="39"/>
        <v>26.221129999999999</v>
      </c>
      <c r="K386" s="10">
        <f t="shared" si="42"/>
        <v>9.6415095009999998</v>
      </c>
      <c r="L386" s="10">
        <v>10.12895</v>
      </c>
      <c r="M386" s="10">
        <v>1.09304</v>
      </c>
      <c r="N386" s="147">
        <f t="shared" si="40"/>
        <v>1.09304</v>
      </c>
      <c r="O386" s="147">
        <f t="shared" si="36"/>
        <v>47.084629500999995</v>
      </c>
      <c r="P386" s="11">
        <f t="shared" si="37"/>
        <v>0.18603172461872777</v>
      </c>
    </row>
    <row r="387" spans="1:16">
      <c r="A387" s="9">
        <f t="shared" si="41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38"/>
        <v>360.3</v>
      </c>
      <c r="G387" s="115">
        <v>60</v>
      </c>
      <c r="H387" s="115">
        <v>60</v>
      </c>
      <c r="I387" s="18">
        <v>0.02</v>
      </c>
      <c r="J387" s="18">
        <f t="shared" si="39"/>
        <v>40.340200000000003</v>
      </c>
      <c r="K387" s="10">
        <f t="shared" si="42"/>
        <v>14.833091540000002</v>
      </c>
      <c r="L387" s="10">
        <v>15.583</v>
      </c>
      <c r="M387" s="10">
        <v>1.6816</v>
      </c>
      <c r="N387" s="147">
        <f t="shared" si="40"/>
        <v>1.6816</v>
      </c>
      <c r="O387" s="147">
        <f t="shared" si="36"/>
        <v>72.43789154000001</v>
      </c>
      <c r="P387" s="11">
        <f t="shared" si="37"/>
        <v>0.20104882470163754</v>
      </c>
    </row>
    <row r="388" spans="1:16">
      <c r="A388" s="9">
        <f t="shared" si="41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38"/>
        <v>1535.2</v>
      </c>
      <c r="G388" s="115">
        <v>665</v>
      </c>
      <c r="H388" s="115">
        <v>665</v>
      </c>
      <c r="I388" s="18">
        <v>0.22166666666666668</v>
      </c>
      <c r="J388" s="18">
        <f t="shared" si="39"/>
        <v>447.10388333333333</v>
      </c>
      <c r="K388" s="10">
        <f t="shared" si="42"/>
        <v>164.40009790166667</v>
      </c>
      <c r="L388" s="10">
        <v>172.71158333333335</v>
      </c>
      <c r="M388" s="10">
        <v>18.637733333333333</v>
      </c>
      <c r="N388" s="147">
        <f t="shared" si="40"/>
        <v>18.637733333333333</v>
      </c>
      <c r="O388" s="147">
        <f t="shared" ref="O388:O451" si="43">J388+K388+L388+N388</f>
        <v>802.85329790166668</v>
      </c>
      <c r="P388" s="11">
        <f t="shared" ref="P388:P451" si="44">O388/F388</f>
        <v>0.5229633258869637</v>
      </c>
    </row>
    <row r="389" spans="1:16">
      <c r="A389" s="9">
        <f t="shared" si="41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ref="F389:F452" si="45">C389+D389+E389</f>
        <v>191.4</v>
      </c>
      <c r="G389" s="115">
        <v>114</v>
      </c>
      <c r="H389" s="115">
        <v>114</v>
      </c>
      <c r="I389" s="18">
        <v>3.7999999999999999E-2</v>
      </c>
      <c r="J389" s="18">
        <f t="shared" ref="J389:J452" si="46">I389*$J$2</f>
        <v>76.646379999999994</v>
      </c>
      <c r="K389" s="10">
        <f t="shared" si="42"/>
        <v>28.182873925999999</v>
      </c>
      <c r="L389" s="10">
        <v>29.607699999999998</v>
      </c>
      <c r="M389" s="10">
        <v>3.1950399999999997</v>
      </c>
      <c r="N389" s="147">
        <f t="shared" ref="N389:N452" si="47">M389*$N$2</f>
        <v>3.1950399999999997</v>
      </c>
      <c r="O389" s="147">
        <f t="shared" si="43"/>
        <v>137.63199392600001</v>
      </c>
      <c r="P389" s="11">
        <f t="shared" si="44"/>
        <v>0.71908042803552774</v>
      </c>
    </row>
    <row r="390" spans="1:16">
      <c r="A390" s="9">
        <f t="shared" si="41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45"/>
        <v>442.3</v>
      </c>
      <c r="G390" s="115">
        <v>60</v>
      </c>
      <c r="H390" s="115">
        <v>60</v>
      </c>
      <c r="I390" s="18">
        <v>0.02</v>
      </c>
      <c r="J390" s="18">
        <f t="shared" si="46"/>
        <v>40.340200000000003</v>
      </c>
      <c r="K390" s="10">
        <f t="shared" si="42"/>
        <v>14.833091540000002</v>
      </c>
      <c r="L390" s="10">
        <v>15.583</v>
      </c>
      <c r="M390" s="10">
        <v>1.6816</v>
      </c>
      <c r="N390" s="147">
        <f t="shared" si="47"/>
        <v>1.6816</v>
      </c>
      <c r="O390" s="147">
        <f t="shared" si="43"/>
        <v>72.43789154000001</v>
      </c>
      <c r="P390" s="11">
        <f t="shared" si="44"/>
        <v>0.16377547262039341</v>
      </c>
    </row>
    <row r="391" spans="1:16">
      <c r="A391" s="9">
        <f t="shared" si="41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45"/>
        <v>503.5</v>
      </c>
      <c r="G391" s="115">
        <v>56</v>
      </c>
      <c r="H391" s="115">
        <v>56</v>
      </c>
      <c r="I391" s="18">
        <v>1.8666666666666668E-2</v>
      </c>
      <c r="J391" s="18">
        <f t="shared" si="46"/>
        <v>37.650853333333338</v>
      </c>
      <c r="K391" s="10">
        <f t="shared" si="42"/>
        <v>13.84421877066667</v>
      </c>
      <c r="L391" s="10">
        <v>14.544133333333335</v>
      </c>
      <c r="M391" s="10">
        <v>1.5694933333333334</v>
      </c>
      <c r="N391" s="147">
        <f t="shared" si="47"/>
        <v>1.5694933333333334</v>
      </c>
      <c r="O391" s="147">
        <f t="shared" si="43"/>
        <v>67.608698770666678</v>
      </c>
      <c r="P391" s="11">
        <f t="shared" si="44"/>
        <v>0.13427745535385635</v>
      </c>
    </row>
    <row r="392" spans="1:16">
      <c r="A392" s="9">
        <f t="shared" ref="A392:A455" si="48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45"/>
        <v>570.5</v>
      </c>
      <c r="G392" s="115">
        <v>122</v>
      </c>
      <c r="H392" s="115">
        <v>122</v>
      </c>
      <c r="I392" s="18">
        <v>4.0666666666666663E-2</v>
      </c>
      <c r="J392" s="18">
        <f t="shared" si="46"/>
        <v>82.025073333333324</v>
      </c>
      <c r="K392" s="10">
        <f t="shared" si="42"/>
        <v>30.160619464666667</v>
      </c>
      <c r="L392" s="10">
        <v>31.685433333333329</v>
      </c>
      <c r="M392" s="10">
        <v>3.4192533333333328</v>
      </c>
      <c r="N392" s="147">
        <f t="shared" si="47"/>
        <v>3.4192533333333328</v>
      </c>
      <c r="O392" s="147">
        <f t="shared" si="43"/>
        <v>147.29037946466664</v>
      </c>
      <c r="P392" s="11">
        <f t="shared" si="44"/>
        <v>0.25817770283026581</v>
      </c>
    </row>
    <row r="393" spans="1:16">
      <c r="A393" s="9">
        <f t="shared" si="48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si="45"/>
        <v>227.9</v>
      </c>
      <c r="G393" s="115">
        <v>80</v>
      </c>
      <c r="H393" s="115">
        <v>80</v>
      </c>
      <c r="I393" s="18">
        <v>2.6666666666666668E-2</v>
      </c>
      <c r="J393" s="18">
        <f t="shared" si="46"/>
        <v>53.786933333333337</v>
      </c>
      <c r="K393" s="10">
        <f t="shared" ref="K393:K455" si="49">J393*0.3677</f>
        <v>19.77745538666667</v>
      </c>
      <c r="L393" s="10">
        <v>20.777333333333335</v>
      </c>
      <c r="M393" s="10">
        <v>2.2421333333333333</v>
      </c>
      <c r="N393" s="147">
        <f t="shared" si="47"/>
        <v>2.2421333333333333</v>
      </c>
      <c r="O393" s="147">
        <f t="shared" si="43"/>
        <v>96.58385538666667</v>
      </c>
      <c r="P393" s="11">
        <f t="shared" si="44"/>
        <v>0.42379927769489545</v>
      </c>
    </row>
    <row r="394" spans="1:16">
      <c r="A394" s="9">
        <f t="shared" si="48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45"/>
        <v>130.5</v>
      </c>
      <c r="G394" s="115">
        <v>80</v>
      </c>
      <c r="H394" s="115">
        <v>32</v>
      </c>
      <c r="I394" s="18">
        <v>1.0666666666666666E-2</v>
      </c>
      <c r="J394" s="18">
        <f t="shared" si="46"/>
        <v>21.514773333333334</v>
      </c>
      <c r="K394" s="10">
        <f t="shared" si="49"/>
        <v>7.9109821546666677</v>
      </c>
      <c r="L394" s="10">
        <v>8.3109333333333328</v>
      </c>
      <c r="M394" s="10">
        <v>0.89685333333333328</v>
      </c>
      <c r="N394" s="147">
        <f t="shared" si="47"/>
        <v>0.89685333333333328</v>
      </c>
      <c r="O394" s="147">
        <f t="shared" si="43"/>
        <v>38.633542154666664</v>
      </c>
      <c r="P394" s="11">
        <f t="shared" si="44"/>
        <v>0.29604246861813538</v>
      </c>
    </row>
    <row r="395" spans="1:16">
      <c r="A395" s="9">
        <f t="shared" si="48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45"/>
        <v>384.3</v>
      </c>
      <c r="G395" s="115">
        <v>246</v>
      </c>
      <c r="H395" s="115">
        <v>246</v>
      </c>
      <c r="I395" s="18">
        <v>8.2000000000000003E-2</v>
      </c>
      <c r="J395" s="18">
        <f t="shared" si="46"/>
        <v>165.39482000000001</v>
      </c>
      <c r="K395" s="10">
        <f t="shared" si="49"/>
        <v>60.815675314000011</v>
      </c>
      <c r="L395" s="10">
        <v>63.890300000000003</v>
      </c>
      <c r="M395" s="10">
        <v>6.8945600000000002</v>
      </c>
      <c r="N395" s="147">
        <f t="shared" si="47"/>
        <v>6.8945600000000002</v>
      </c>
      <c r="O395" s="147">
        <f t="shared" si="43"/>
        <v>296.99535531400005</v>
      </c>
      <c r="P395" s="11">
        <f t="shared" si="44"/>
        <v>0.77282163755919864</v>
      </c>
    </row>
    <row r="396" spans="1:16">
      <c r="A396" s="9">
        <f t="shared" si="48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45"/>
        <v>383.3</v>
      </c>
      <c r="G396" s="115">
        <v>240</v>
      </c>
      <c r="H396" s="115">
        <v>240</v>
      </c>
      <c r="I396" s="18">
        <v>0.08</v>
      </c>
      <c r="J396" s="18">
        <f t="shared" si="46"/>
        <v>161.36080000000001</v>
      </c>
      <c r="K396" s="10">
        <f t="shared" si="49"/>
        <v>59.332366160000007</v>
      </c>
      <c r="L396" s="10">
        <v>62.332000000000001</v>
      </c>
      <c r="M396" s="10">
        <v>6.7263999999999999</v>
      </c>
      <c r="N396" s="147">
        <f t="shared" si="47"/>
        <v>6.7263999999999999</v>
      </c>
      <c r="O396" s="147">
        <f t="shared" si="43"/>
        <v>289.75156616000004</v>
      </c>
      <c r="P396" s="11">
        <f t="shared" si="44"/>
        <v>0.75593938471171418</v>
      </c>
    </row>
    <row r="397" spans="1:16">
      <c r="A397" s="9">
        <f t="shared" si="48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45"/>
        <v>503.6</v>
      </c>
      <c r="G397" s="115">
        <v>242</v>
      </c>
      <c r="H397" s="115">
        <v>242</v>
      </c>
      <c r="I397" s="18">
        <v>8.0666666666666664E-2</v>
      </c>
      <c r="J397" s="18">
        <f t="shared" si="46"/>
        <v>162.70547333333332</v>
      </c>
      <c r="K397" s="10">
        <f t="shared" si="49"/>
        <v>59.826802544666663</v>
      </c>
      <c r="L397" s="10">
        <v>62.851433333333333</v>
      </c>
      <c r="M397" s="10">
        <v>6.7824533333333328</v>
      </c>
      <c r="N397" s="147">
        <f t="shared" si="47"/>
        <v>6.7824533333333328</v>
      </c>
      <c r="O397" s="147">
        <f t="shared" si="43"/>
        <v>292.16616254466663</v>
      </c>
      <c r="P397" s="11">
        <f t="shared" si="44"/>
        <v>0.58015520759465178</v>
      </c>
    </row>
    <row r="398" spans="1:16">
      <c r="A398" s="9">
        <f t="shared" si="48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45"/>
        <v>387.4</v>
      </c>
      <c r="G398" s="115">
        <v>212</v>
      </c>
      <c r="H398" s="115">
        <v>212</v>
      </c>
      <c r="I398" s="18">
        <v>7.0666666666666669E-2</v>
      </c>
      <c r="J398" s="18">
        <f t="shared" si="46"/>
        <v>142.53537333333333</v>
      </c>
      <c r="K398" s="10">
        <f t="shared" si="49"/>
        <v>52.410256774666671</v>
      </c>
      <c r="L398" s="10">
        <v>55.059933333333333</v>
      </c>
      <c r="M398" s="10">
        <v>5.941653333333333</v>
      </c>
      <c r="N398" s="147">
        <f t="shared" si="47"/>
        <v>5.941653333333333</v>
      </c>
      <c r="O398" s="147">
        <f t="shared" si="43"/>
        <v>255.94721677466666</v>
      </c>
      <c r="P398" s="11">
        <f t="shared" si="44"/>
        <v>0.66067944443641369</v>
      </c>
    </row>
    <row r="399" spans="1:16">
      <c r="A399" s="9">
        <f t="shared" si="48"/>
        <v>394</v>
      </c>
      <c r="B399" s="106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45"/>
        <v>147</v>
      </c>
      <c r="G399" s="115">
        <v>90</v>
      </c>
      <c r="H399" s="115">
        <v>0</v>
      </c>
      <c r="I399" s="18">
        <v>0</v>
      </c>
      <c r="J399" s="18">
        <f t="shared" si="46"/>
        <v>0</v>
      </c>
      <c r="K399" s="10">
        <f t="shared" si="49"/>
        <v>0</v>
      </c>
      <c r="L399" s="10">
        <v>0</v>
      </c>
      <c r="M399" s="10">
        <v>0</v>
      </c>
      <c r="N399" s="147">
        <f t="shared" si="47"/>
        <v>0</v>
      </c>
      <c r="O399" s="147">
        <f t="shared" si="43"/>
        <v>0</v>
      </c>
      <c r="P399" s="11">
        <f t="shared" si="44"/>
        <v>0</v>
      </c>
    </row>
    <row r="400" spans="1:16">
      <c r="A400" s="9">
        <f t="shared" si="48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45"/>
        <v>203.69</v>
      </c>
      <c r="G400" s="115">
        <v>125</v>
      </c>
      <c r="H400" s="115">
        <v>125</v>
      </c>
      <c r="I400" s="18">
        <v>4.1666666666666664E-2</v>
      </c>
      <c r="J400" s="18">
        <f t="shared" si="46"/>
        <v>84.042083333333323</v>
      </c>
      <c r="K400" s="10">
        <f t="shared" si="49"/>
        <v>30.902274041666665</v>
      </c>
      <c r="L400" s="10">
        <v>32.46458333333333</v>
      </c>
      <c r="M400" s="10">
        <v>3.503333333333333</v>
      </c>
      <c r="N400" s="147">
        <f t="shared" si="47"/>
        <v>3.503333333333333</v>
      </c>
      <c r="O400" s="147">
        <f t="shared" si="43"/>
        <v>150.91227404166665</v>
      </c>
      <c r="P400" s="11">
        <f t="shared" si="44"/>
        <v>0.74089191438787694</v>
      </c>
    </row>
    <row r="401" spans="1:16">
      <c r="A401" s="9">
        <f t="shared" si="48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45"/>
        <v>64</v>
      </c>
      <c r="G401" s="115">
        <v>40</v>
      </c>
      <c r="H401" s="115">
        <v>40</v>
      </c>
      <c r="I401" s="18">
        <v>1.3333333333333334E-2</v>
      </c>
      <c r="J401" s="18">
        <f t="shared" si="46"/>
        <v>26.893466666666669</v>
      </c>
      <c r="K401" s="10">
        <f t="shared" si="49"/>
        <v>9.888727693333335</v>
      </c>
      <c r="L401" s="10">
        <v>10.388666666666667</v>
      </c>
      <c r="M401" s="10">
        <v>1.1210666666666667</v>
      </c>
      <c r="N401" s="147">
        <f t="shared" si="47"/>
        <v>1.1210666666666667</v>
      </c>
      <c r="O401" s="147">
        <f t="shared" si="43"/>
        <v>48.291927693333335</v>
      </c>
      <c r="P401" s="11">
        <f t="shared" si="44"/>
        <v>0.75456137020833336</v>
      </c>
    </row>
    <row r="402" spans="1:16">
      <c r="A402" s="9">
        <f t="shared" si="48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45"/>
        <v>138.9</v>
      </c>
      <c r="G402" s="115">
        <v>75</v>
      </c>
      <c r="H402" s="115">
        <v>75</v>
      </c>
      <c r="I402" s="18">
        <v>2.5000000000000001E-2</v>
      </c>
      <c r="J402" s="18">
        <f t="shared" si="46"/>
        <v>50.425250000000005</v>
      </c>
      <c r="K402" s="10">
        <f t="shared" si="49"/>
        <v>18.541364425000005</v>
      </c>
      <c r="L402" s="10">
        <v>19.478750000000002</v>
      </c>
      <c r="M402" s="10">
        <v>2.1019999999999999</v>
      </c>
      <c r="N402" s="147">
        <f t="shared" si="47"/>
        <v>2.1019999999999999</v>
      </c>
      <c r="O402" s="147">
        <f t="shared" si="43"/>
        <v>90.547364425000026</v>
      </c>
      <c r="P402" s="11">
        <f t="shared" si="44"/>
        <v>0.65188887275018015</v>
      </c>
    </row>
    <row r="403" spans="1:16">
      <c r="A403" s="9">
        <f t="shared" si="48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45"/>
        <v>338.8</v>
      </c>
      <c r="G403" s="115">
        <v>66</v>
      </c>
      <c r="H403" s="115">
        <v>66</v>
      </c>
      <c r="I403" s="18">
        <v>2.1999999999999999E-2</v>
      </c>
      <c r="J403" s="18">
        <f t="shared" si="46"/>
        <v>44.374219999999994</v>
      </c>
      <c r="K403" s="10">
        <f t="shared" si="49"/>
        <v>16.316400693999999</v>
      </c>
      <c r="L403" s="10">
        <v>17.141299999999998</v>
      </c>
      <c r="M403" s="10">
        <v>1.8497599999999998</v>
      </c>
      <c r="N403" s="147">
        <f t="shared" si="47"/>
        <v>1.8497599999999998</v>
      </c>
      <c r="O403" s="147">
        <f t="shared" si="43"/>
        <v>79.681680693999994</v>
      </c>
      <c r="P403" s="11">
        <f t="shared" si="44"/>
        <v>0.23518795954545452</v>
      </c>
    </row>
    <row r="404" spans="1:16">
      <c r="A404" s="9">
        <f t="shared" si="48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45"/>
        <v>386.9</v>
      </c>
      <c r="G404" s="115">
        <v>100</v>
      </c>
      <c r="H404" s="115">
        <v>100</v>
      </c>
      <c r="I404" s="18">
        <v>3.3333333333333333E-2</v>
      </c>
      <c r="J404" s="18">
        <f t="shared" si="46"/>
        <v>67.233666666666664</v>
      </c>
      <c r="K404" s="10">
        <f t="shared" si="49"/>
        <v>24.721819233333335</v>
      </c>
      <c r="L404" s="10">
        <v>25.971666666666664</v>
      </c>
      <c r="M404" s="10">
        <v>2.8026666666666666</v>
      </c>
      <c r="N404" s="147">
        <f t="shared" si="47"/>
        <v>2.8026666666666666</v>
      </c>
      <c r="O404" s="147">
        <f t="shared" si="43"/>
        <v>120.72981923333333</v>
      </c>
      <c r="P404" s="11">
        <f t="shared" si="44"/>
        <v>0.31204398871370725</v>
      </c>
    </row>
    <row r="405" spans="1:16">
      <c r="A405" s="9">
        <f t="shared" si="48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45"/>
        <v>972.7</v>
      </c>
      <c r="G405" s="115">
        <v>176</v>
      </c>
      <c r="H405" s="115">
        <v>176</v>
      </c>
      <c r="I405" s="18">
        <v>5.8666666666666666E-2</v>
      </c>
      <c r="J405" s="18">
        <f t="shared" si="46"/>
        <v>118.33125333333334</v>
      </c>
      <c r="K405" s="10">
        <f t="shared" si="49"/>
        <v>43.510401850666668</v>
      </c>
      <c r="L405" s="10">
        <v>45.710133333333332</v>
      </c>
      <c r="M405" s="10">
        <v>4.9326933333333329</v>
      </c>
      <c r="N405" s="147">
        <f t="shared" si="47"/>
        <v>4.9326933333333329</v>
      </c>
      <c r="O405" s="147">
        <f t="shared" si="43"/>
        <v>212.48448185066664</v>
      </c>
      <c r="P405" s="11">
        <f t="shared" si="44"/>
        <v>0.21844811540111714</v>
      </c>
    </row>
    <row r="406" spans="1:16">
      <c r="A406" s="9">
        <f t="shared" si="48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45"/>
        <v>598.79999999999995</v>
      </c>
      <c r="G406" s="115">
        <v>86</v>
      </c>
      <c r="H406" s="115">
        <v>86</v>
      </c>
      <c r="I406" s="18">
        <v>2.8666666666666667E-2</v>
      </c>
      <c r="J406" s="18">
        <f t="shared" si="46"/>
        <v>57.820953333333335</v>
      </c>
      <c r="K406" s="10">
        <f t="shared" si="49"/>
        <v>21.260764540666671</v>
      </c>
      <c r="L406" s="10">
        <v>22.335633333333334</v>
      </c>
      <c r="M406" s="10">
        <v>2.4102933333333332</v>
      </c>
      <c r="N406" s="147">
        <f t="shared" si="47"/>
        <v>2.4102933333333332</v>
      </c>
      <c r="O406" s="147">
        <f t="shared" si="43"/>
        <v>103.82764454066667</v>
      </c>
      <c r="P406" s="11">
        <f t="shared" si="44"/>
        <v>0.17339285995435316</v>
      </c>
    </row>
    <row r="407" spans="1:16">
      <c r="A407" s="9">
        <f t="shared" si="48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45"/>
        <v>464.2</v>
      </c>
      <c r="G407" s="115">
        <v>112</v>
      </c>
      <c r="H407" s="115">
        <v>112</v>
      </c>
      <c r="I407" s="18">
        <v>3.7333333333333336E-2</v>
      </c>
      <c r="J407" s="18">
        <f t="shared" si="46"/>
        <v>75.301706666666675</v>
      </c>
      <c r="K407" s="10">
        <f t="shared" si="49"/>
        <v>27.688437541333339</v>
      </c>
      <c r="L407" s="10">
        <v>29.088266666666669</v>
      </c>
      <c r="M407" s="10">
        <v>3.1389866666666668</v>
      </c>
      <c r="N407" s="147">
        <f t="shared" si="47"/>
        <v>3.1389866666666668</v>
      </c>
      <c r="O407" s="147">
        <f t="shared" si="43"/>
        <v>135.21739754133336</v>
      </c>
      <c r="P407" s="11">
        <f t="shared" si="44"/>
        <v>0.29129124847335924</v>
      </c>
    </row>
    <row r="408" spans="1:16">
      <c r="A408" s="9">
        <f t="shared" si="48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45"/>
        <v>606.78</v>
      </c>
      <c r="G408" s="115">
        <v>101</v>
      </c>
      <c r="H408" s="115">
        <v>101</v>
      </c>
      <c r="I408" s="18">
        <v>3.3666666666666664E-2</v>
      </c>
      <c r="J408" s="18">
        <f t="shared" si="46"/>
        <v>67.906003333333331</v>
      </c>
      <c r="K408" s="10">
        <f t="shared" si="49"/>
        <v>24.969037425666667</v>
      </c>
      <c r="L408" s="10">
        <v>26.23138333333333</v>
      </c>
      <c r="M408" s="10">
        <v>2.8306933333333331</v>
      </c>
      <c r="N408" s="147">
        <f t="shared" si="47"/>
        <v>2.8306933333333331</v>
      </c>
      <c r="O408" s="147">
        <f t="shared" si="43"/>
        <v>121.93711742566666</v>
      </c>
      <c r="P408" s="11">
        <f t="shared" si="44"/>
        <v>0.20095770695419538</v>
      </c>
    </row>
    <row r="409" spans="1:16">
      <c r="A409" s="9">
        <f t="shared" si="48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45"/>
        <v>305</v>
      </c>
      <c r="G409" s="115">
        <v>128</v>
      </c>
      <c r="H409" s="115">
        <v>128</v>
      </c>
      <c r="I409" s="18">
        <v>4.2666666666666665E-2</v>
      </c>
      <c r="J409" s="18">
        <f t="shared" si="46"/>
        <v>86.059093333333337</v>
      </c>
      <c r="K409" s="10">
        <f t="shared" si="49"/>
        <v>31.643928618666671</v>
      </c>
      <c r="L409" s="10">
        <v>33.243733333333331</v>
      </c>
      <c r="M409" s="10">
        <v>3.5874133333333331</v>
      </c>
      <c r="N409" s="147">
        <f t="shared" si="47"/>
        <v>3.5874133333333331</v>
      </c>
      <c r="O409" s="147">
        <f t="shared" si="43"/>
        <v>154.53416861866665</v>
      </c>
      <c r="P409" s="11">
        <f t="shared" si="44"/>
        <v>0.5066694053071038</v>
      </c>
    </row>
    <row r="410" spans="1:16">
      <c r="A410" s="9">
        <f t="shared" si="48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45"/>
        <v>759.8</v>
      </c>
      <c r="G410" s="115">
        <v>142</v>
      </c>
      <c r="H410" s="115">
        <v>142</v>
      </c>
      <c r="I410" s="18">
        <v>4.7333333333333331E-2</v>
      </c>
      <c r="J410" s="18">
        <f t="shared" si="46"/>
        <v>95.471806666666666</v>
      </c>
      <c r="K410" s="10">
        <f t="shared" si="49"/>
        <v>35.104983311333335</v>
      </c>
      <c r="L410" s="10">
        <v>36.879766666666661</v>
      </c>
      <c r="M410" s="10">
        <v>3.9797866666666666</v>
      </c>
      <c r="N410" s="147">
        <f t="shared" si="47"/>
        <v>3.9797866666666666</v>
      </c>
      <c r="O410" s="147">
        <f t="shared" si="43"/>
        <v>171.4363433113333</v>
      </c>
      <c r="P410" s="11">
        <f t="shared" si="44"/>
        <v>0.22563351317627442</v>
      </c>
    </row>
    <row r="411" spans="1:16">
      <c r="A411" s="9">
        <f t="shared" si="48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45"/>
        <v>530.20000000000005</v>
      </c>
      <c r="G411" s="115">
        <v>100</v>
      </c>
      <c r="H411" s="115">
        <v>100</v>
      </c>
      <c r="I411" s="18">
        <v>3.3333333333333333E-2</v>
      </c>
      <c r="J411" s="18">
        <f t="shared" si="46"/>
        <v>67.233666666666664</v>
      </c>
      <c r="K411" s="10">
        <f t="shared" si="49"/>
        <v>24.721819233333335</v>
      </c>
      <c r="L411" s="10">
        <v>25.971666666666664</v>
      </c>
      <c r="M411" s="10">
        <v>2.8026666666666666</v>
      </c>
      <c r="N411" s="147">
        <f t="shared" si="47"/>
        <v>2.8026666666666666</v>
      </c>
      <c r="O411" s="147">
        <f t="shared" si="43"/>
        <v>120.72981923333333</v>
      </c>
      <c r="P411" s="11">
        <f t="shared" si="44"/>
        <v>0.22770618489878031</v>
      </c>
    </row>
    <row r="412" spans="1:16">
      <c r="A412" s="9">
        <f t="shared" si="48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45"/>
        <v>123.5</v>
      </c>
      <c r="G412" s="115">
        <v>75</v>
      </c>
      <c r="H412" s="115">
        <v>75</v>
      </c>
      <c r="I412" s="18">
        <v>2.5000000000000001E-2</v>
      </c>
      <c r="J412" s="18">
        <f t="shared" si="46"/>
        <v>50.425250000000005</v>
      </c>
      <c r="K412" s="10">
        <f t="shared" si="49"/>
        <v>18.541364425000005</v>
      </c>
      <c r="L412" s="10">
        <v>19.478750000000002</v>
      </c>
      <c r="M412" s="10">
        <v>2.1019999999999999</v>
      </c>
      <c r="N412" s="147">
        <f t="shared" si="47"/>
        <v>2.1019999999999999</v>
      </c>
      <c r="O412" s="147">
        <f t="shared" si="43"/>
        <v>90.547364425000026</v>
      </c>
      <c r="P412" s="11">
        <f t="shared" si="44"/>
        <v>0.73317703987854277</v>
      </c>
    </row>
    <row r="413" spans="1:16">
      <c r="A413" s="9">
        <f t="shared" si="48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45"/>
        <v>298.8</v>
      </c>
      <c r="G413" s="115">
        <v>70</v>
      </c>
      <c r="H413" s="115">
        <v>70</v>
      </c>
      <c r="I413" s="18">
        <v>2.3333333333333334E-2</v>
      </c>
      <c r="J413" s="18">
        <f t="shared" si="46"/>
        <v>47.063566666666667</v>
      </c>
      <c r="K413" s="10">
        <f t="shared" si="49"/>
        <v>17.305273463333336</v>
      </c>
      <c r="L413" s="10">
        <v>18.180166666666668</v>
      </c>
      <c r="M413" s="10">
        <v>1.9618666666666666</v>
      </c>
      <c r="N413" s="147">
        <f t="shared" si="47"/>
        <v>1.9618666666666666</v>
      </c>
      <c r="O413" s="147">
        <f t="shared" si="43"/>
        <v>84.510873463333326</v>
      </c>
      <c r="P413" s="11">
        <f t="shared" si="44"/>
        <v>0.28283424853859879</v>
      </c>
    </row>
    <row r="414" spans="1:16">
      <c r="A414" s="9">
        <f t="shared" si="48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45"/>
        <v>217.3</v>
      </c>
      <c r="G414" s="115">
        <v>108</v>
      </c>
      <c r="H414" s="115">
        <v>108</v>
      </c>
      <c r="I414" s="18">
        <v>3.5999999999999997E-2</v>
      </c>
      <c r="J414" s="18">
        <f t="shared" si="46"/>
        <v>72.612359999999995</v>
      </c>
      <c r="K414" s="10">
        <f t="shared" si="49"/>
        <v>26.699564771999999</v>
      </c>
      <c r="L414" s="10">
        <v>28.049399999999999</v>
      </c>
      <c r="M414" s="10">
        <v>3.0268799999999998</v>
      </c>
      <c r="N414" s="147">
        <f t="shared" si="47"/>
        <v>3.0268799999999998</v>
      </c>
      <c r="O414" s="147">
        <f t="shared" si="43"/>
        <v>130.38820477199999</v>
      </c>
      <c r="P414" s="11">
        <f t="shared" si="44"/>
        <v>0.60003775780947988</v>
      </c>
    </row>
    <row r="415" spans="1:16">
      <c r="A415" s="9">
        <f t="shared" si="48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45"/>
        <v>293.89999999999998</v>
      </c>
      <c r="G415" s="115">
        <v>114</v>
      </c>
      <c r="H415" s="115">
        <v>114</v>
      </c>
      <c r="I415" s="18">
        <v>3.7999999999999999E-2</v>
      </c>
      <c r="J415" s="18">
        <f t="shared" si="46"/>
        <v>76.646379999999994</v>
      </c>
      <c r="K415" s="10">
        <f t="shared" si="49"/>
        <v>28.182873925999999</v>
      </c>
      <c r="L415" s="10">
        <v>29.607699999999998</v>
      </c>
      <c r="M415" s="10">
        <v>3.1950399999999997</v>
      </c>
      <c r="N415" s="147">
        <f t="shared" si="47"/>
        <v>3.1950399999999997</v>
      </c>
      <c r="O415" s="147">
        <f t="shared" si="43"/>
        <v>137.63199392600001</v>
      </c>
      <c r="P415" s="11">
        <f t="shared" si="44"/>
        <v>0.46829531788363393</v>
      </c>
    </row>
    <row r="416" spans="1:16">
      <c r="A416" s="9">
        <f t="shared" si="48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45"/>
        <v>198.9</v>
      </c>
      <c r="G416" s="115">
        <v>100</v>
      </c>
      <c r="H416" s="115">
        <v>100</v>
      </c>
      <c r="I416" s="18">
        <v>3.3333333333333333E-2</v>
      </c>
      <c r="J416" s="18">
        <f t="shared" si="46"/>
        <v>67.233666666666664</v>
      </c>
      <c r="K416" s="10">
        <f t="shared" si="49"/>
        <v>24.721819233333335</v>
      </c>
      <c r="L416" s="10">
        <v>25.971666666666664</v>
      </c>
      <c r="M416" s="10">
        <v>2.8026666666666666</v>
      </c>
      <c r="N416" s="147">
        <f t="shared" si="47"/>
        <v>2.8026666666666666</v>
      </c>
      <c r="O416" s="147">
        <f t="shared" si="43"/>
        <v>120.72981923333333</v>
      </c>
      <c r="P416" s="11">
        <f t="shared" si="44"/>
        <v>0.60698752756829222</v>
      </c>
    </row>
    <row r="417" spans="1:16">
      <c r="A417" s="9">
        <f t="shared" si="48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45"/>
        <v>95.6</v>
      </c>
      <c r="G417" s="115">
        <v>58</v>
      </c>
      <c r="H417" s="115">
        <v>58</v>
      </c>
      <c r="I417" s="18">
        <v>1.9333333333333334E-2</v>
      </c>
      <c r="J417" s="18">
        <f t="shared" si="46"/>
        <v>38.99552666666667</v>
      </c>
      <c r="K417" s="10">
        <f t="shared" si="49"/>
        <v>14.338655155333337</v>
      </c>
      <c r="L417" s="10">
        <v>15.063566666666667</v>
      </c>
      <c r="M417" s="10">
        <v>1.6255466666666667</v>
      </c>
      <c r="N417" s="147">
        <f t="shared" si="47"/>
        <v>1.6255466666666667</v>
      </c>
      <c r="O417" s="147">
        <f t="shared" si="43"/>
        <v>70.023295155333344</v>
      </c>
      <c r="P417" s="11">
        <f t="shared" si="44"/>
        <v>0.73246124639470034</v>
      </c>
    </row>
    <row r="418" spans="1:16">
      <c r="A418" s="9">
        <f t="shared" si="48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45"/>
        <v>408.7</v>
      </c>
      <c r="G418" s="115">
        <v>50</v>
      </c>
      <c r="H418" s="115">
        <v>50</v>
      </c>
      <c r="I418" s="18">
        <v>1.6666666666666666E-2</v>
      </c>
      <c r="J418" s="18">
        <f t="shared" si="46"/>
        <v>33.616833333333332</v>
      </c>
      <c r="K418" s="10">
        <f t="shared" si="49"/>
        <v>12.360909616666667</v>
      </c>
      <c r="L418" s="10">
        <v>12.985833333333332</v>
      </c>
      <c r="M418" s="10">
        <v>1.4013333333333333</v>
      </c>
      <c r="N418" s="147">
        <f t="shared" si="47"/>
        <v>1.4013333333333333</v>
      </c>
      <c r="O418" s="147">
        <f t="shared" si="43"/>
        <v>60.364909616666665</v>
      </c>
      <c r="P418" s="11">
        <f t="shared" si="44"/>
        <v>0.14769980331946822</v>
      </c>
    </row>
    <row r="419" spans="1:16">
      <c r="A419" s="9">
        <f t="shared" si="48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45"/>
        <v>449.5</v>
      </c>
      <c r="G419" s="115">
        <v>67</v>
      </c>
      <c r="H419" s="115">
        <v>67</v>
      </c>
      <c r="I419" s="18">
        <v>2.2333333333333334E-2</v>
      </c>
      <c r="J419" s="18">
        <f t="shared" si="46"/>
        <v>45.046556666666667</v>
      </c>
      <c r="K419" s="10">
        <f t="shared" si="49"/>
        <v>16.563618886333334</v>
      </c>
      <c r="L419" s="10">
        <v>17.401016666666667</v>
      </c>
      <c r="M419" s="10">
        <v>1.8777866666666667</v>
      </c>
      <c r="N419" s="147">
        <f t="shared" si="47"/>
        <v>1.8777866666666667</v>
      </c>
      <c r="O419" s="147">
        <f t="shared" si="43"/>
        <v>80.888978886333334</v>
      </c>
      <c r="P419" s="11">
        <f t="shared" si="44"/>
        <v>0.17995323445235448</v>
      </c>
    </row>
    <row r="420" spans="1:16">
      <c r="A420" s="9">
        <f t="shared" si="48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45"/>
        <v>364.8</v>
      </c>
      <c r="G420" s="115">
        <v>25</v>
      </c>
      <c r="H420" s="115">
        <v>25</v>
      </c>
      <c r="I420" s="18">
        <v>8.3333333333333332E-3</v>
      </c>
      <c r="J420" s="18">
        <f t="shared" si="46"/>
        <v>16.808416666666666</v>
      </c>
      <c r="K420" s="10">
        <f t="shared" si="49"/>
        <v>6.1804548083333337</v>
      </c>
      <c r="L420" s="10">
        <v>6.492916666666666</v>
      </c>
      <c r="M420" s="10">
        <v>0.70066666666666666</v>
      </c>
      <c r="N420" s="147">
        <f t="shared" si="47"/>
        <v>0.70066666666666666</v>
      </c>
      <c r="O420" s="147">
        <f t="shared" si="43"/>
        <v>30.182454808333333</v>
      </c>
      <c r="P420" s="11">
        <f t="shared" si="44"/>
        <v>8.2736992347404961E-2</v>
      </c>
    </row>
    <row r="421" spans="1:16">
      <c r="A421" s="9">
        <f t="shared" si="48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45"/>
        <v>326.3</v>
      </c>
      <c r="G421" s="115">
        <v>60</v>
      </c>
      <c r="H421" s="115">
        <v>60</v>
      </c>
      <c r="I421" s="18">
        <v>0.02</v>
      </c>
      <c r="J421" s="18">
        <f t="shared" si="46"/>
        <v>40.340200000000003</v>
      </c>
      <c r="K421" s="10">
        <f t="shared" si="49"/>
        <v>14.833091540000002</v>
      </c>
      <c r="L421" s="10">
        <v>15.583</v>
      </c>
      <c r="M421" s="10">
        <v>1.6816</v>
      </c>
      <c r="N421" s="147">
        <f t="shared" si="47"/>
        <v>1.6816</v>
      </c>
      <c r="O421" s="147">
        <f t="shared" si="43"/>
        <v>72.43789154000001</v>
      </c>
      <c r="P421" s="11">
        <f t="shared" si="44"/>
        <v>0.22199782880784558</v>
      </c>
    </row>
    <row r="422" spans="1:16">
      <c r="A422" s="9">
        <f t="shared" si="48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45"/>
        <v>634.70000000000005</v>
      </c>
      <c r="G422" s="115">
        <v>100</v>
      </c>
      <c r="H422" s="115">
        <v>100</v>
      </c>
      <c r="I422" s="18">
        <v>3.3333333333333333E-2</v>
      </c>
      <c r="J422" s="18">
        <f t="shared" si="46"/>
        <v>67.233666666666664</v>
      </c>
      <c r="K422" s="10">
        <f t="shared" si="49"/>
        <v>24.721819233333335</v>
      </c>
      <c r="L422" s="10">
        <v>25.971666666666664</v>
      </c>
      <c r="M422" s="10">
        <v>2.8026666666666666</v>
      </c>
      <c r="N422" s="147">
        <f t="shared" si="47"/>
        <v>2.8026666666666666</v>
      </c>
      <c r="O422" s="147">
        <f t="shared" si="43"/>
        <v>120.72981923333333</v>
      </c>
      <c r="P422" s="11">
        <f t="shared" si="44"/>
        <v>0.19021556520140748</v>
      </c>
    </row>
    <row r="423" spans="1:16">
      <c r="A423" s="9">
        <f t="shared" si="48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45"/>
        <v>267.10000000000002</v>
      </c>
      <c r="G423" s="115">
        <v>139</v>
      </c>
      <c r="H423" s="115">
        <v>139</v>
      </c>
      <c r="I423" s="18">
        <v>4.6333333333333331E-2</v>
      </c>
      <c r="J423" s="18">
        <f t="shared" si="46"/>
        <v>93.454796666666667</v>
      </c>
      <c r="K423" s="10">
        <f t="shared" si="49"/>
        <v>34.363328734333336</v>
      </c>
      <c r="L423" s="10">
        <v>36.10061666666666</v>
      </c>
      <c r="M423" s="10">
        <v>3.8957066666666664</v>
      </c>
      <c r="N423" s="147">
        <f t="shared" si="47"/>
        <v>3.8957066666666664</v>
      </c>
      <c r="O423" s="147">
        <f t="shared" si="43"/>
        <v>167.81444873433333</v>
      </c>
      <c r="P423" s="11">
        <f t="shared" si="44"/>
        <v>0.62828322251715951</v>
      </c>
    </row>
    <row r="424" spans="1:16">
      <c r="A424" s="9">
        <f t="shared" si="48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45"/>
        <v>224.6</v>
      </c>
      <c r="G424" s="115">
        <v>140</v>
      </c>
      <c r="H424" s="115">
        <v>140</v>
      </c>
      <c r="I424" s="18">
        <v>4.6666666666666669E-2</v>
      </c>
      <c r="J424" s="18">
        <f t="shared" si="46"/>
        <v>94.127133333333333</v>
      </c>
      <c r="K424" s="10">
        <f t="shared" si="49"/>
        <v>34.610546926666672</v>
      </c>
      <c r="L424" s="10">
        <v>36.360333333333337</v>
      </c>
      <c r="M424" s="10">
        <v>3.9237333333333333</v>
      </c>
      <c r="N424" s="147">
        <f t="shared" si="47"/>
        <v>3.9237333333333333</v>
      </c>
      <c r="O424" s="147">
        <f t="shared" si="43"/>
        <v>169.02174692666665</v>
      </c>
      <c r="P424" s="11">
        <f t="shared" si="44"/>
        <v>0.75254562300385863</v>
      </c>
    </row>
    <row r="425" spans="1:16">
      <c r="A425" s="9">
        <f t="shared" si="48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45"/>
        <v>572.29999999999995</v>
      </c>
      <c r="G425" s="115">
        <v>137</v>
      </c>
      <c r="H425" s="115">
        <v>137</v>
      </c>
      <c r="I425" s="18">
        <v>4.5666666666666668E-2</v>
      </c>
      <c r="J425" s="18">
        <f t="shared" si="46"/>
        <v>92.110123333333334</v>
      </c>
      <c r="K425" s="10">
        <f t="shared" si="49"/>
        <v>33.868892349666666</v>
      </c>
      <c r="L425" s="10">
        <v>35.581183333333335</v>
      </c>
      <c r="M425" s="10">
        <v>3.8396533333333331</v>
      </c>
      <c r="N425" s="147">
        <f t="shared" si="47"/>
        <v>3.8396533333333331</v>
      </c>
      <c r="O425" s="147">
        <f t="shared" si="43"/>
        <v>165.39985234966667</v>
      </c>
      <c r="P425" s="11">
        <f t="shared" si="44"/>
        <v>0.28900900288252085</v>
      </c>
    </row>
    <row r="426" spans="1:16">
      <c r="A426" s="9">
        <f t="shared" si="48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45"/>
        <v>227.9</v>
      </c>
      <c r="G426" s="115">
        <v>125</v>
      </c>
      <c r="H426" s="115">
        <v>125</v>
      </c>
      <c r="I426" s="18">
        <v>4.1666666666666664E-2</v>
      </c>
      <c r="J426" s="18">
        <f t="shared" si="46"/>
        <v>84.042083333333323</v>
      </c>
      <c r="K426" s="10">
        <f t="shared" si="49"/>
        <v>30.902274041666665</v>
      </c>
      <c r="L426" s="10">
        <v>32.46458333333333</v>
      </c>
      <c r="M426" s="10">
        <v>3.503333333333333</v>
      </c>
      <c r="N426" s="147">
        <f t="shared" si="47"/>
        <v>3.503333333333333</v>
      </c>
      <c r="O426" s="147">
        <f t="shared" si="43"/>
        <v>150.91227404166665</v>
      </c>
      <c r="P426" s="11">
        <f t="shared" si="44"/>
        <v>0.66218637139827397</v>
      </c>
    </row>
    <row r="427" spans="1:16">
      <c r="A427" s="9">
        <f t="shared" si="48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45"/>
        <v>659.6</v>
      </c>
      <c r="G427" s="115">
        <v>200</v>
      </c>
      <c r="H427" s="115">
        <v>200</v>
      </c>
      <c r="I427" s="18">
        <v>6.6666666666666666E-2</v>
      </c>
      <c r="J427" s="18">
        <f t="shared" si="46"/>
        <v>134.46733333333333</v>
      </c>
      <c r="K427" s="10">
        <f t="shared" si="49"/>
        <v>49.44363846666667</v>
      </c>
      <c r="L427" s="10">
        <v>51.943333333333328</v>
      </c>
      <c r="M427" s="10">
        <v>5.6053333333333333</v>
      </c>
      <c r="N427" s="147">
        <f t="shared" si="47"/>
        <v>5.6053333333333333</v>
      </c>
      <c r="O427" s="147">
        <f t="shared" si="43"/>
        <v>241.45963846666666</v>
      </c>
      <c r="P427" s="11">
        <f t="shared" si="44"/>
        <v>0.36606979755407315</v>
      </c>
    </row>
    <row r="428" spans="1:16">
      <c r="A428" s="9">
        <f t="shared" si="48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45"/>
        <v>824.8</v>
      </c>
      <c r="G428" s="115">
        <v>140</v>
      </c>
      <c r="H428" s="115">
        <v>140</v>
      </c>
      <c r="I428" s="18">
        <v>4.6666666666666669E-2</v>
      </c>
      <c r="J428" s="18">
        <f t="shared" si="46"/>
        <v>94.127133333333333</v>
      </c>
      <c r="K428" s="10">
        <f t="shared" si="49"/>
        <v>34.610546926666672</v>
      </c>
      <c r="L428" s="10">
        <v>36.360333333333337</v>
      </c>
      <c r="M428" s="10">
        <v>3.9237333333333333</v>
      </c>
      <c r="N428" s="147">
        <f t="shared" si="47"/>
        <v>3.9237333333333333</v>
      </c>
      <c r="O428" s="147">
        <f t="shared" si="43"/>
        <v>169.02174692666665</v>
      </c>
      <c r="P428" s="11">
        <f t="shared" si="44"/>
        <v>0.20492452343194309</v>
      </c>
    </row>
    <row r="429" spans="1:16">
      <c r="A429" s="9">
        <f t="shared" si="48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45"/>
        <v>162.80000000000001</v>
      </c>
      <c r="G429" s="115">
        <v>100</v>
      </c>
      <c r="H429" s="115">
        <v>100</v>
      </c>
      <c r="I429" s="18">
        <v>3.3333333333333333E-2</v>
      </c>
      <c r="J429" s="18">
        <f t="shared" si="46"/>
        <v>67.233666666666664</v>
      </c>
      <c r="K429" s="10">
        <f t="shared" si="49"/>
        <v>24.721819233333335</v>
      </c>
      <c r="L429" s="10">
        <v>25.971666666666664</v>
      </c>
      <c r="M429" s="10">
        <v>2.8026666666666666</v>
      </c>
      <c r="N429" s="147">
        <f t="shared" si="47"/>
        <v>2.8026666666666666</v>
      </c>
      <c r="O429" s="147">
        <f t="shared" si="43"/>
        <v>120.72981923333333</v>
      </c>
      <c r="P429" s="11">
        <f t="shared" si="44"/>
        <v>0.74158365622440614</v>
      </c>
    </row>
    <row r="430" spans="1:16">
      <c r="A430" s="9">
        <f t="shared" si="48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45"/>
        <v>163.30000000000001</v>
      </c>
      <c r="G430" s="115">
        <v>102</v>
      </c>
      <c r="H430" s="115">
        <v>102</v>
      </c>
      <c r="I430" s="18">
        <v>3.4000000000000002E-2</v>
      </c>
      <c r="J430" s="18">
        <f t="shared" si="46"/>
        <v>68.578340000000011</v>
      </c>
      <c r="K430" s="10">
        <f t="shared" si="49"/>
        <v>25.216255618000005</v>
      </c>
      <c r="L430" s="10">
        <v>26.491099999999999</v>
      </c>
      <c r="M430" s="10">
        <v>2.8587199999999999</v>
      </c>
      <c r="N430" s="147">
        <f t="shared" si="47"/>
        <v>2.8587199999999999</v>
      </c>
      <c r="O430" s="147">
        <f t="shared" si="43"/>
        <v>123.14441561800002</v>
      </c>
      <c r="P430" s="11">
        <f t="shared" si="44"/>
        <v>0.75409929955909383</v>
      </c>
    </row>
    <row r="431" spans="1:16">
      <c r="A431" s="9">
        <f t="shared" si="48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45"/>
        <v>449.9</v>
      </c>
      <c r="G431" s="8">
        <v>180</v>
      </c>
      <c r="H431" s="8">
        <v>180</v>
      </c>
      <c r="I431" s="18">
        <v>0.06</v>
      </c>
      <c r="J431" s="18">
        <f t="shared" si="46"/>
        <v>121.0206</v>
      </c>
      <c r="K431" s="10">
        <f t="shared" si="49"/>
        <v>44.499274620000001</v>
      </c>
      <c r="L431" s="10">
        <v>46.748999999999995</v>
      </c>
      <c r="M431" s="10">
        <v>5.0447999999999995</v>
      </c>
      <c r="N431" s="147">
        <f t="shared" si="47"/>
        <v>5.0447999999999995</v>
      </c>
      <c r="O431" s="147">
        <f t="shared" si="43"/>
        <v>217.31367462</v>
      </c>
      <c r="P431" s="11">
        <f t="shared" si="44"/>
        <v>0.48302661618137366</v>
      </c>
    </row>
    <row r="432" spans="1:16">
      <c r="A432" s="9">
        <f t="shared" si="48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45"/>
        <v>434.1</v>
      </c>
      <c r="G432" s="8">
        <v>216</v>
      </c>
      <c r="H432" s="8">
        <v>190</v>
      </c>
      <c r="I432" s="18">
        <v>6.3333333333333339E-2</v>
      </c>
      <c r="J432" s="18">
        <f t="shared" si="46"/>
        <v>127.74396666666668</v>
      </c>
      <c r="K432" s="10">
        <f t="shared" si="49"/>
        <v>46.971456543333339</v>
      </c>
      <c r="L432" s="10">
        <v>49.346166666666669</v>
      </c>
      <c r="M432" s="10">
        <v>5.3250666666666673</v>
      </c>
      <c r="N432" s="147">
        <f t="shared" si="47"/>
        <v>5.3250666666666673</v>
      </c>
      <c r="O432" s="147">
        <f t="shared" si="43"/>
        <v>229.38665654333334</v>
      </c>
      <c r="P432" s="11">
        <f t="shared" si="44"/>
        <v>0.52841892776625965</v>
      </c>
    </row>
    <row r="433" spans="1:16">
      <c r="A433" s="9">
        <f t="shared" si="48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45"/>
        <v>271.3</v>
      </c>
      <c r="G433" s="8">
        <v>162</v>
      </c>
      <c r="H433" s="8">
        <v>162</v>
      </c>
      <c r="I433" s="18">
        <v>5.3999999999999999E-2</v>
      </c>
      <c r="J433" s="18">
        <f t="shared" si="46"/>
        <v>108.91853999999999</v>
      </c>
      <c r="K433" s="10">
        <f t="shared" si="49"/>
        <v>40.049347158000003</v>
      </c>
      <c r="L433" s="10">
        <v>42.074100000000001</v>
      </c>
      <c r="M433" s="10">
        <v>4.5403199999999995</v>
      </c>
      <c r="N433" s="147">
        <f t="shared" si="47"/>
        <v>4.5403199999999995</v>
      </c>
      <c r="O433" s="147">
        <f t="shared" si="43"/>
        <v>195.58230715799999</v>
      </c>
      <c r="P433" s="11">
        <f t="shared" si="44"/>
        <v>0.72090787747143381</v>
      </c>
    </row>
    <row r="434" spans="1:16">
      <c r="A434" s="9">
        <f t="shared" si="48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45"/>
        <v>527.4</v>
      </c>
      <c r="G434" s="115">
        <v>165</v>
      </c>
      <c r="H434" s="115">
        <v>165</v>
      </c>
      <c r="I434" s="18">
        <v>5.5E-2</v>
      </c>
      <c r="J434" s="18">
        <f t="shared" si="46"/>
        <v>110.93555000000001</v>
      </c>
      <c r="K434" s="10">
        <f t="shared" si="49"/>
        <v>40.791001735000002</v>
      </c>
      <c r="L434" s="10">
        <v>42.853249999999996</v>
      </c>
      <c r="M434" s="10">
        <v>4.6243999999999996</v>
      </c>
      <c r="N434" s="147">
        <f t="shared" si="47"/>
        <v>4.6243999999999996</v>
      </c>
      <c r="O434" s="147">
        <f t="shared" si="43"/>
        <v>199.20420173500003</v>
      </c>
      <c r="P434" s="11">
        <f t="shared" si="44"/>
        <v>0.37770990090064471</v>
      </c>
    </row>
    <row r="435" spans="1:16">
      <c r="A435" s="9">
        <f t="shared" si="48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45"/>
        <v>882.9</v>
      </c>
      <c r="G435" s="115">
        <v>400</v>
      </c>
      <c r="H435" s="115">
        <v>134</v>
      </c>
      <c r="I435" s="18">
        <v>4.4666666666666667E-2</v>
      </c>
      <c r="J435" s="18">
        <f t="shared" si="46"/>
        <v>90.093113333333335</v>
      </c>
      <c r="K435" s="10">
        <f t="shared" si="49"/>
        <v>33.127237772666668</v>
      </c>
      <c r="L435" s="10">
        <v>34.802033333333334</v>
      </c>
      <c r="M435" s="10">
        <v>3.7555733333333334</v>
      </c>
      <c r="N435" s="147">
        <f t="shared" si="47"/>
        <v>3.7555733333333334</v>
      </c>
      <c r="O435" s="147">
        <f t="shared" si="43"/>
        <v>161.77795777266667</v>
      </c>
      <c r="P435" s="11">
        <f t="shared" si="44"/>
        <v>0.1832347465994639</v>
      </c>
    </row>
    <row r="436" spans="1:16">
      <c r="A436" s="9">
        <f t="shared" si="48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45"/>
        <v>1085.3</v>
      </c>
      <c r="G436" s="115">
        <v>285</v>
      </c>
      <c r="H436" s="115">
        <v>285</v>
      </c>
      <c r="I436" s="18">
        <v>9.5000000000000001E-2</v>
      </c>
      <c r="J436" s="18">
        <f t="shared" si="46"/>
        <v>191.61595</v>
      </c>
      <c r="K436" s="10">
        <f t="shared" si="49"/>
        <v>70.457184815000005</v>
      </c>
      <c r="L436" s="10">
        <v>74.01925</v>
      </c>
      <c r="M436" s="10">
        <v>7.9875999999999996</v>
      </c>
      <c r="N436" s="147">
        <f t="shared" si="47"/>
        <v>7.9875999999999996</v>
      </c>
      <c r="O436" s="147">
        <f t="shared" si="43"/>
        <v>344.07998481499999</v>
      </c>
      <c r="P436" s="11">
        <f t="shared" si="44"/>
        <v>0.31703675003685616</v>
      </c>
    </row>
    <row r="437" spans="1:16">
      <c r="A437" s="9">
        <f t="shared" si="48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45"/>
        <v>488.2</v>
      </c>
      <c r="G437" s="115">
        <v>220</v>
      </c>
      <c r="H437" s="115">
        <v>220</v>
      </c>
      <c r="I437" s="18">
        <v>7.3333333333333334E-2</v>
      </c>
      <c r="J437" s="18">
        <f t="shared" si="46"/>
        <v>147.91406666666666</v>
      </c>
      <c r="K437" s="10">
        <f t="shared" si="49"/>
        <v>54.388002313333331</v>
      </c>
      <c r="L437" s="10">
        <v>57.137666666666668</v>
      </c>
      <c r="M437" s="10">
        <v>6.1658666666666662</v>
      </c>
      <c r="N437" s="147">
        <f t="shared" si="47"/>
        <v>6.1658666666666662</v>
      </c>
      <c r="O437" s="147">
        <f t="shared" si="43"/>
        <v>265.60560231333335</v>
      </c>
      <c r="P437" s="11">
        <f t="shared" si="44"/>
        <v>0.54405080359142433</v>
      </c>
    </row>
    <row r="438" spans="1:16">
      <c r="A438" s="9">
        <f t="shared" si="48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45"/>
        <v>531.9</v>
      </c>
      <c r="G438" s="115">
        <v>152</v>
      </c>
      <c r="H438" s="115">
        <v>120</v>
      </c>
      <c r="I438" s="18">
        <v>0.04</v>
      </c>
      <c r="J438" s="18">
        <f t="shared" si="46"/>
        <v>80.680400000000006</v>
      </c>
      <c r="K438" s="10">
        <f t="shared" si="49"/>
        <v>29.666183080000003</v>
      </c>
      <c r="L438" s="10">
        <v>31.166</v>
      </c>
      <c r="M438" s="10">
        <v>3.3632</v>
      </c>
      <c r="N438" s="147">
        <f t="shared" si="47"/>
        <v>3.3632</v>
      </c>
      <c r="O438" s="147">
        <f t="shared" si="43"/>
        <v>144.87578308000002</v>
      </c>
      <c r="P438" s="11">
        <f t="shared" si="44"/>
        <v>0.27237409866516266</v>
      </c>
    </row>
    <row r="439" spans="1:16">
      <c r="A439" s="9">
        <f t="shared" si="48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45"/>
        <v>917.2</v>
      </c>
      <c r="G439" s="115">
        <v>200</v>
      </c>
      <c r="H439" s="115">
        <v>200</v>
      </c>
      <c r="I439" s="18">
        <v>6.6666666666666666E-2</v>
      </c>
      <c r="J439" s="18">
        <f t="shared" si="46"/>
        <v>134.46733333333333</v>
      </c>
      <c r="K439" s="10">
        <f t="shared" si="49"/>
        <v>49.44363846666667</v>
      </c>
      <c r="L439" s="10">
        <v>51.943333333333328</v>
      </c>
      <c r="M439" s="10">
        <v>5.6053333333333333</v>
      </c>
      <c r="N439" s="147">
        <f t="shared" si="47"/>
        <v>5.6053333333333333</v>
      </c>
      <c r="O439" s="147">
        <f t="shared" si="43"/>
        <v>241.45963846666666</v>
      </c>
      <c r="P439" s="11">
        <f t="shared" si="44"/>
        <v>0.26325734678005525</v>
      </c>
    </row>
    <row r="440" spans="1:16">
      <c r="A440" s="9">
        <f t="shared" si="48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45"/>
        <v>246.1</v>
      </c>
      <c r="G440" s="115">
        <v>95.1</v>
      </c>
      <c r="H440" s="115">
        <v>95.1</v>
      </c>
      <c r="I440" s="18">
        <v>3.1699999999999999E-2</v>
      </c>
      <c r="J440" s="18">
        <f t="shared" si="46"/>
        <v>63.939216999999999</v>
      </c>
      <c r="K440" s="10">
        <f t="shared" si="49"/>
        <v>23.510450090900001</v>
      </c>
      <c r="L440" s="10">
        <v>24.699054999999998</v>
      </c>
      <c r="M440" s="10">
        <v>2.6653359999999999</v>
      </c>
      <c r="N440" s="147">
        <f t="shared" si="47"/>
        <v>2.6653359999999999</v>
      </c>
      <c r="O440" s="147">
        <f t="shared" si="43"/>
        <v>114.81405809089999</v>
      </c>
      <c r="P440" s="11">
        <f t="shared" si="44"/>
        <v>0.46653416534295</v>
      </c>
    </row>
    <row r="441" spans="1:16">
      <c r="A441" s="9">
        <f t="shared" si="48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45"/>
        <v>246.2</v>
      </c>
      <c r="G441" s="115">
        <v>95.1</v>
      </c>
      <c r="H441" s="115">
        <v>95.1</v>
      </c>
      <c r="I441" s="18">
        <v>3.1699999999999999E-2</v>
      </c>
      <c r="J441" s="18">
        <f t="shared" si="46"/>
        <v>63.939216999999999</v>
      </c>
      <c r="K441" s="10">
        <f t="shared" si="49"/>
        <v>23.510450090900001</v>
      </c>
      <c r="L441" s="10">
        <v>24.699054999999998</v>
      </c>
      <c r="M441" s="10">
        <v>2.6653359999999999</v>
      </c>
      <c r="N441" s="147">
        <f t="shared" si="47"/>
        <v>2.6653359999999999</v>
      </c>
      <c r="O441" s="147">
        <f t="shared" si="43"/>
        <v>114.81405809089999</v>
      </c>
      <c r="P441" s="11">
        <f t="shared" si="44"/>
        <v>0.46634467136839963</v>
      </c>
    </row>
    <row r="442" spans="1:16">
      <c r="A442" s="9">
        <f t="shared" si="48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45"/>
        <v>192.4</v>
      </c>
      <c r="G442" s="115">
        <v>95.1</v>
      </c>
      <c r="H442" s="115">
        <v>95.1</v>
      </c>
      <c r="I442" s="18">
        <v>3.1699999999999999E-2</v>
      </c>
      <c r="J442" s="18">
        <f t="shared" si="46"/>
        <v>63.939216999999999</v>
      </c>
      <c r="K442" s="10">
        <f t="shared" si="49"/>
        <v>23.510450090900001</v>
      </c>
      <c r="L442" s="10">
        <v>24.699054999999998</v>
      </c>
      <c r="M442" s="10">
        <v>2.6653359999999999</v>
      </c>
      <c r="N442" s="147">
        <f t="shared" si="47"/>
        <v>2.6653359999999999</v>
      </c>
      <c r="O442" s="147">
        <f t="shared" si="43"/>
        <v>114.81405809089999</v>
      </c>
      <c r="P442" s="11">
        <f t="shared" si="44"/>
        <v>0.59674666367411633</v>
      </c>
    </row>
    <row r="443" spans="1:16">
      <c r="A443" s="9">
        <f t="shared" si="48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45"/>
        <v>246.4</v>
      </c>
      <c r="G443" s="115">
        <v>95.1</v>
      </c>
      <c r="H443" s="115">
        <v>95.1</v>
      </c>
      <c r="I443" s="18">
        <v>3.1699999999999999E-2</v>
      </c>
      <c r="J443" s="18">
        <f t="shared" si="46"/>
        <v>63.939216999999999</v>
      </c>
      <c r="K443" s="10">
        <f t="shared" si="49"/>
        <v>23.510450090900001</v>
      </c>
      <c r="L443" s="10">
        <v>24.699054999999998</v>
      </c>
      <c r="M443" s="10">
        <v>2.6653359999999999</v>
      </c>
      <c r="N443" s="147">
        <f t="shared" si="47"/>
        <v>2.6653359999999999</v>
      </c>
      <c r="O443" s="147">
        <f t="shared" si="43"/>
        <v>114.81405809089999</v>
      </c>
      <c r="P443" s="11">
        <f t="shared" si="44"/>
        <v>0.46596614484943177</v>
      </c>
    </row>
    <row r="444" spans="1:16">
      <c r="A444" s="9">
        <f t="shared" si="48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45"/>
        <v>245.5</v>
      </c>
      <c r="G444" s="115">
        <v>95.1</v>
      </c>
      <c r="H444" s="115">
        <v>95.1</v>
      </c>
      <c r="I444" s="18">
        <v>3.1699999999999999E-2</v>
      </c>
      <c r="J444" s="18">
        <f t="shared" si="46"/>
        <v>63.939216999999999</v>
      </c>
      <c r="K444" s="10">
        <f t="shared" si="49"/>
        <v>23.510450090900001</v>
      </c>
      <c r="L444" s="10">
        <v>24.699054999999998</v>
      </c>
      <c r="M444" s="10">
        <v>2.6653359999999999</v>
      </c>
      <c r="N444" s="147">
        <f t="shared" si="47"/>
        <v>2.6653359999999999</v>
      </c>
      <c r="O444" s="147">
        <f t="shared" si="43"/>
        <v>114.81405809089999</v>
      </c>
      <c r="P444" s="11">
        <f t="shared" si="44"/>
        <v>0.46767437104236248</v>
      </c>
    </row>
    <row r="445" spans="1:16">
      <c r="A445" s="9">
        <f t="shared" si="48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45"/>
        <v>307.8</v>
      </c>
      <c r="G445" s="115">
        <v>95.1</v>
      </c>
      <c r="H445" s="115">
        <v>95.1</v>
      </c>
      <c r="I445" s="18">
        <v>3.1699999999999999E-2</v>
      </c>
      <c r="J445" s="18">
        <f t="shared" si="46"/>
        <v>63.939216999999999</v>
      </c>
      <c r="K445" s="10">
        <f t="shared" si="49"/>
        <v>23.510450090900001</v>
      </c>
      <c r="L445" s="10">
        <v>24.699054999999998</v>
      </c>
      <c r="M445" s="10">
        <v>2.6653359999999999</v>
      </c>
      <c r="N445" s="147">
        <f t="shared" si="47"/>
        <v>2.6653359999999999</v>
      </c>
      <c r="O445" s="147">
        <f t="shared" si="43"/>
        <v>114.81405809089999</v>
      </c>
      <c r="P445" s="11">
        <f t="shared" si="44"/>
        <v>0.37301513349870041</v>
      </c>
    </row>
    <row r="446" spans="1:16">
      <c r="A446" s="9">
        <f t="shared" si="48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45"/>
        <v>272.2</v>
      </c>
      <c r="G446" s="115">
        <v>95.1</v>
      </c>
      <c r="H446" s="115">
        <v>95.1</v>
      </c>
      <c r="I446" s="18">
        <v>3.1699999999999999E-2</v>
      </c>
      <c r="J446" s="18">
        <f t="shared" si="46"/>
        <v>63.939216999999999</v>
      </c>
      <c r="K446" s="10">
        <f t="shared" si="49"/>
        <v>23.510450090900001</v>
      </c>
      <c r="L446" s="10">
        <v>24.699054999999998</v>
      </c>
      <c r="M446" s="10">
        <v>2.6653359999999999</v>
      </c>
      <c r="N446" s="147">
        <f t="shared" si="47"/>
        <v>2.6653359999999999</v>
      </c>
      <c r="O446" s="147">
        <f t="shared" si="43"/>
        <v>114.81405809089999</v>
      </c>
      <c r="P446" s="11">
        <f t="shared" si="44"/>
        <v>0.42180036036333579</v>
      </c>
    </row>
    <row r="447" spans="1:16">
      <c r="A447" s="9">
        <f t="shared" si="48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45"/>
        <v>246.2</v>
      </c>
      <c r="G447" s="115">
        <v>95.1</v>
      </c>
      <c r="H447" s="115">
        <v>95.1</v>
      </c>
      <c r="I447" s="18">
        <v>3.1699999999999999E-2</v>
      </c>
      <c r="J447" s="18">
        <f t="shared" si="46"/>
        <v>63.939216999999999</v>
      </c>
      <c r="K447" s="10">
        <f t="shared" si="49"/>
        <v>23.510450090900001</v>
      </c>
      <c r="L447" s="10">
        <v>24.699054999999998</v>
      </c>
      <c r="M447" s="10">
        <v>2.6653359999999999</v>
      </c>
      <c r="N447" s="147">
        <f t="shared" si="47"/>
        <v>2.6653359999999999</v>
      </c>
      <c r="O447" s="147">
        <f t="shared" si="43"/>
        <v>114.81405809089999</v>
      </c>
      <c r="P447" s="11">
        <f t="shared" si="44"/>
        <v>0.46634467136839963</v>
      </c>
    </row>
    <row r="448" spans="1:16">
      <c r="A448" s="9">
        <f t="shared" si="48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45"/>
        <v>289</v>
      </c>
      <c r="G448" s="115">
        <v>95.2</v>
      </c>
      <c r="H448" s="115">
        <v>95.2</v>
      </c>
      <c r="I448" s="18">
        <v>3.1733333333333336E-2</v>
      </c>
      <c r="J448" s="18">
        <f t="shared" si="46"/>
        <v>64.006450666666666</v>
      </c>
      <c r="K448" s="10">
        <f t="shared" si="49"/>
        <v>23.535171910133336</v>
      </c>
      <c r="L448" s="10">
        <v>24.725026666666668</v>
      </c>
      <c r="M448" s="10">
        <v>2.6681386666666667</v>
      </c>
      <c r="N448" s="147">
        <f t="shared" si="47"/>
        <v>2.6681386666666667</v>
      </c>
      <c r="O448" s="147">
        <f t="shared" si="43"/>
        <v>114.93478791013332</v>
      </c>
      <c r="P448" s="11">
        <f t="shared" si="44"/>
        <v>0.39769822806274507</v>
      </c>
    </row>
    <row r="449" spans="1:16">
      <c r="A449" s="9">
        <f t="shared" si="48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45"/>
        <v>1625.6</v>
      </c>
      <c r="G449" s="115">
        <v>480</v>
      </c>
      <c r="H449" s="115">
        <v>480</v>
      </c>
      <c r="I449" s="18">
        <v>0.16</v>
      </c>
      <c r="J449" s="18">
        <f t="shared" si="46"/>
        <v>322.72160000000002</v>
      </c>
      <c r="K449" s="10">
        <f t="shared" si="49"/>
        <v>118.66473232000001</v>
      </c>
      <c r="L449" s="10">
        <v>124.664</v>
      </c>
      <c r="M449" s="10">
        <v>13.4528</v>
      </c>
      <c r="N449" s="147">
        <f t="shared" si="47"/>
        <v>13.4528</v>
      </c>
      <c r="O449" s="147">
        <f t="shared" si="43"/>
        <v>579.50313232000008</v>
      </c>
      <c r="P449" s="11">
        <f t="shared" si="44"/>
        <v>0.3564856867125985</v>
      </c>
    </row>
    <row r="450" spans="1:16">
      <c r="A450" s="9">
        <f t="shared" si="48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45"/>
        <v>877.19999999999993</v>
      </c>
      <c r="G450" s="115">
        <v>246.4</v>
      </c>
      <c r="H450" s="115">
        <v>246.4</v>
      </c>
      <c r="I450" s="18">
        <v>8.2133333333333336E-2</v>
      </c>
      <c r="J450" s="18">
        <f t="shared" si="46"/>
        <v>165.66375466666668</v>
      </c>
      <c r="K450" s="10">
        <f t="shared" si="49"/>
        <v>60.914562590933343</v>
      </c>
      <c r="L450" s="10">
        <v>63.994186666666664</v>
      </c>
      <c r="M450" s="10">
        <v>6.9057706666666672</v>
      </c>
      <c r="N450" s="147">
        <f t="shared" si="47"/>
        <v>6.9057706666666672</v>
      </c>
      <c r="O450" s="147">
        <f t="shared" si="43"/>
        <v>297.47827459093338</v>
      </c>
      <c r="P450" s="11">
        <f t="shared" si="44"/>
        <v>0.33912252005350363</v>
      </c>
    </row>
    <row r="451" spans="1:16">
      <c r="A451" s="9">
        <f t="shared" si="48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45"/>
        <v>722.80000000000007</v>
      </c>
      <c r="G451" s="115">
        <v>186</v>
      </c>
      <c r="H451" s="115">
        <v>186</v>
      </c>
      <c r="I451" s="18">
        <v>6.2E-2</v>
      </c>
      <c r="J451" s="18">
        <f t="shared" si="46"/>
        <v>125.05462</v>
      </c>
      <c r="K451" s="10">
        <f t="shared" si="49"/>
        <v>45.982583774000005</v>
      </c>
      <c r="L451" s="10">
        <v>48.307299999999998</v>
      </c>
      <c r="M451" s="10">
        <v>5.2129599999999998</v>
      </c>
      <c r="N451" s="147">
        <f t="shared" si="47"/>
        <v>5.2129599999999998</v>
      </c>
      <c r="O451" s="147">
        <f t="shared" si="43"/>
        <v>224.55746377400001</v>
      </c>
      <c r="P451" s="11">
        <f t="shared" si="44"/>
        <v>0.31067717732982841</v>
      </c>
    </row>
    <row r="452" spans="1:16">
      <c r="A452" s="9">
        <f t="shared" si="48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45"/>
        <v>1175.7</v>
      </c>
      <c r="G452" s="8">
        <v>401</v>
      </c>
      <c r="H452" s="8">
        <v>401</v>
      </c>
      <c r="I452" s="18">
        <v>0.13366666666666666</v>
      </c>
      <c r="J452" s="18">
        <f t="shared" si="46"/>
        <v>269.6070033333333</v>
      </c>
      <c r="K452" s="10">
        <f t="shared" si="49"/>
        <v>99.13449512566666</v>
      </c>
      <c r="L452" s="10">
        <v>104.14638333333332</v>
      </c>
      <c r="M452" s="10">
        <v>11.238693333333332</v>
      </c>
      <c r="N452" s="147">
        <f t="shared" si="47"/>
        <v>11.238693333333332</v>
      </c>
      <c r="O452" s="147">
        <f t="shared" ref="O452:O478" si="50">J452+K452+L452+N452</f>
        <v>484.12657512566659</v>
      </c>
      <c r="P452" s="11">
        <f t="shared" ref="P452:P479" si="51">O452/F452</f>
        <v>0.41177730299027521</v>
      </c>
    </row>
    <row r="453" spans="1:16">
      <c r="A453" s="9">
        <f t="shared" si="48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ref="F453:F478" si="52">C453+D453+E453</f>
        <v>448.1</v>
      </c>
      <c r="G453" s="8">
        <v>122.4</v>
      </c>
      <c r="H453" s="8">
        <v>122.4</v>
      </c>
      <c r="I453" s="18">
        <v>4.0800000000000003E-2</v>
      </c>
      <c r="J453" s="18">
        <f t="shared" ref="J453:J478" si="53">I453*$J$2</f>
        <v>82.294008000000005</v>
      </c>
      <c r="K453" s="10">
        <f t="shared" si="49"/>
        <v>30.259506741600003</v>
      </c>
      <c r="L453" s="10">
        <v>31.78932</v>
      </c>
      <c r="M453" s="10">
        <v>3.4304640000000002</v>
      </c>
      <c r="N453" s="147">
        <f t="shared" ref="N453:N478" si="54">M453*$N$2</f>
        <v>3.4304640000000002</v>
      </c>
      <c r="O453" s="147">
        <f t="shared" si="50"/>
        <v>147.7732987416</v>
      </c>
      <c r="P453" s="11">
        <f t="shared" si="51"/>
        <v>0.32977750221289887</v>
      </c>
    </row>
    <row r="454" spans="1:16">
      <c r="A454" s="9">
        <f t="shared" si="48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52"/>
        <v>728.30000000000007</v>
      </c>
      <c r="G454" s="8">
        <v>242</v>
      </c>
      <c r="H454" s="8">
        <v>242</v>
      </c>
      <c r="I454" s="18">
        <v>8.0666666666666664E-2</v>
      </c>
      <c r="J454" s="18">
        <f t="shared" si="53"/>
        <v>162.70547333333332</v>
      </c>
      <c r="K454" s="10">
        <f t="shared" si="49"/>
        <v>59.826802544666663</v>
      </c>
      <c r="L454" s="10">
        <v>62.851433333333333</v>
      </c>
      <c r="M454" s="10">
        <v>6.7824533333333328</v>
      </c>
      <c r="N454" s="147">
        <f t="shared" si="54"/>
        <v>6.7824533333333328</v>
      </c>
      <c r="O454" s="147">
        <f t="shared" si="50"/>
        <v>292.16616254466663</v>
      </c>
      <c r="P454" s="11">
        <f t="shared" si="51"/>
        <v>0.40116183241063658</v>
      </c>
    </row>
    <row r="455" spans="1:16">
      <c r="A455" s="9">
        <f t="shared" si="48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52"/>
        <v>476.2</v>
      </c>
      <c r="G455" s="8">
        <v>149</v>
      </c>
      <c r="H455" s="8">
        <v>149</v>
      </c>
      <c r="I455" s="18">
        <v>4.9666666666666665E-2</v>
      </c>
      <c r="J455" s="18">
        <f t="shared" si="53"/>
        <v>100.17816333333333</v>
      </c>
      <c r="K455" s="10">
        <f t="shared" si="49"/>
        <v>36.835510657666667</v>
      </c>
      <c r="L455" s="10">
        <v>38.697783333333334</v>
      </c>
      <c r="M455" s="10">
        <v>4.1759733333333333</v>
      </c>
      <c r="N455" s="147">
        <f t="shared" si="54"/>
        <v>4.1759733333333333</v>
      </c>
      <c r="O455" s="147">
        <f t="shared" si="50"/>
        <v>179.88743065766664</v>
      </c>
      <c r="P455" s="11">
        <f t="shared" si="51"/>
        <v>0.37775604926011475</v>
      </c>
    </row>
    <row r="456" spans="1:16">
      <c r="A456" s="9">
        <f t="shared" ref="A456:A478" si="55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52"/>
        <v>845.1</v>
      </c>
      <c r="G456" s="8">
        <v>279</v>
      </c>
      <c r="H456" s="8">
        <v>279</v>
      </c>
      <c r="I456" s="18">
        <v>9.2999999999999999E-2</v>
      </c>
      <c r="J456" s="18">
        <f t="shared" si="53"/>
        <v>187.58193</v>
      </c>
      <c r="K456" s="10">
        <f t="shared" ref="K456:K478" si="56">J456*0.3677</f>
        <v>68.973875661000008</v>
      </c>
      <c r="L456" s="10">
        <v>72.460949999999997</v>
      </c>
      <c r="M456" s="10">
        <v>7.8194400000000002</v>
      </c>
      <c r="N456" s="147">
        <f t="shared" si="54"/>
        <v>7.8194400000000002</v>
      </c>
      <c r="O456" s="147">
        <f t="shared" si="50"/>
        <v>336.83619566100003</v>
      </c>
      <c r="P456" s="11">
        <f t="shared" si="51"/>
        <v>0.39857554805466811</v>
      </c>
    </row>
    <row r="457" spans="1:16">
      <c r="A457" s="9">
        <f t="shared" si="55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si="52"/>
        <v>407</v>
      </c>
      <c r="G457" s="8">
        <v>190</v>
      </c>
      <c r="H457" s="8">
        <v>190</v>
      </c>
      <c r="I457" s="18">
        <v>6.3333333333333339E-2</v>
      </c>
      <c r="J457" s="18">
        <f t="shared" si="53"/>
        <v>127.74396666666668</v>
      </c>
      <c r="K457" s="10">
        <f t="shared" si="56"/>
        <v>46.971456543333339</v>
      </c>
      <c r="L457" s="10">
        <v>49.346166666666669</v>
      </c>
      <c r="M457" s="10">
        <v>5.3250666666666673</v>
      </c>
      <c r="N457" s="147">
        <f t="shared" si="54"/>
        <v>5.3250666666666673</v>
      </c>
      <c r="O457" s="147">
        <f t="shared" si="50"/>
        <v>229.38665654333334</v>
      </c>
      <c r="P457" s="11">
        <f t="shared" si="51"/>
        <v>0.56360357873054878</v>
      </c>
    </row>
    <row r="458" spans="1:16">
      <c r="A458" s="9">
        <f t="shared" si="55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52"/>
        <v>499.89</v>
      </c>
      <c r="G458" s="8">
        <v>250</v>
      </c>
      <c r="H458" s="8">
        <v>250</v>
      </c>
      <c r="I458" s="18">
        <v>8.3333333333333329E-2</v>
      </c>
      <c r="J458" s="18">
        <f t="shared" si="53"/>
        <v>168.08416666666665</v>
      </c>
      <c r="K458" s="10">
        <f t="shared" si="56"/>
        <v>61.80454808333333</v>
      </c>
      <c r="L458" s="10">
        <v>64.92916666666666</v>
      </c>
      <c r="M458" s="10">
        <v>7.0066666666666659</v>
      </c>
      <c r="N458" s="147">
        <f t="shared" si="54"/>
        <v>7.0066666666666659</v>
      </c>
      <c r="O458" s="147">
        <f t="shared" si="50"/>
        <v>301.8245480833333</v>
      </c>
      <c r="P458" s="11">
        <f t="shared" si="51"/>
        <v>0.60378192819086862</v>
      </c>
    </row>
    <row r="459" spans="1:16">
      <c r="A459" s="9">
        <f t="shared" si="55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52"/>
        <v>398.1</v>
      </c>
      <c r="G459" s="8">
        <v>76</v>
      </c>
      <c r="H459" s="8">
        <v>20</v>
      </c>
      <c r="I459" s="18">
        <v>6.6666666666666671E-3</v>
      </c>
      <c r="J459" s="18">
        <f t="shared" si="53"/>
        <v>13.446733333333334</v>
      </c>
      <c r="K459" s="10">
        <f t="shared" si="56"/>
        <v>4.9443638466666675</v>
      </c>
      <c r="L459" s="10">
        <v>5.1943333333333337</v>
      </c>
      <c r="M459" s="10">
        <v>0.56053333333333333</v>
      </c>
      <c r="N459" s="147">
        <f t="shared" si="54"/>
        <v>0.56053333333333333</v>
      </c>
      <c r="O459" s="147">
        <f t="shared" si="50"/>
        <v>24.145963846666668</v>
      </c>
      <c r="P459" s="11">
        <f t="shared" si="51"/>
        <v>6.0653011420916017E-2</v>
      </c>
    </row>
    <row r="460" spans="1:16">
      <c r="A460" s="9">
        <f t="shared" si="55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52"/>
        <v>455.8</v>
      </c>
      <c r="G460" s="8">
        <v>105</v>
      </c>
      <c r="H460" s="8">
        <v>105</v>
      </c>
      <c r="I460" s="18">
        <v>3.5000000000000003E-2</v>
      </c>
      <c r="J460" s="18">
        <f t="shared" si="53"/>
        <v>70.59535000000001</v>
      </c>
      <c r="K460" s="10">
        <f t="shared" si="56"/>
        <v>25.957910195000007</v>
      </c>
      <c r="L460" s="10">
        <v>27.270250000000001</v>
      </c>
      <c r="M460" s="10">
        <v>2.9428000000000001</v>
      </c>
      <c r="N460" s="147">
        <f t="shared" si="54"/>
        <v>2.9428000000000001</v>
      </c>
      <c r="O460" s="147">
        <f t="shared" si="50"/>
        <v>126.76631019500003</v>
      </c>
      <c r="P460" s="11">
        <f t="shared" si="51"/>
        <v>0.27811827598727518</v>
      </c>
    </row>
    <row r="461" spans="1:16">
      <c r="A461" s="9">
        <f t="shared" si="55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52"/>
        <v>1434.3000000000002</v>
      </c>
      <c r="G461" s="8">
        <v>267</v>
      </c>
      <c r="H461" s="8">
        <v>267</v>
      </c>
      <c r="I461" s="18">
        <v>8.8999999999999996E-2</v>
      </c>
      <c r="J461" s="18">
        <f t="shared" si="53"/>
        <v>179.51389</v>
      </c>
      <c r="K461" s="10">
        <f t="shared" si="56"/>
        <v>66.007257353</v>
      </c>
      <c r="L461" s="10">
        <v>69.344349999999991</v>
      </c>
      <c r="M461" s="10">
        <v>7.4831199999999995</v>
      </c>
      <c r="N461" s="147">
        <f t="shared" si="54"/>
        <v>7.4831199999999995</v>
      </c>
      <c r="O461" s="147">
        <f t="shared" si="50"/>
        <v>322.34861735300001</v>
      </c>
      <c r="P461" s="11">
        <f t="shared" si="51"/>
        <v>0.22474281346510491</v>
      </c>
    </row>
    <row r="462" spans="1:16">
      <c r="A462" s="9">
        <f t="shared" si="55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52"/>
        <v>613.5</v>
      </c>
      <c r="G462" s="8">
        <v>107</v>
      </c>
      <c r="H462" s="8">
        <v>107</v>
      </c>
      <c r="I462" s="18">
        <v>3.5666666666666666E-2</v>
      </c>
      <c r="J462" s="18">
        <f t="shared" si="53"/>
        <v>71.940023333333329</v>
      </c>
      <c r="K462" s="10">
        <f t="shared" si="56"/>
        <v>26.452346579666667</v>
      </c>
      <c r="L462" s="10">
        <v>27.789683333333333</v>
      </c>
      <c r="M462" s="10">
        <v>2.9988533333333334</v>
      </c>
      <c r="N462" s="147">
        <f t="shared" si="54"/>
        <v>2.9988533333333334</v>
      </c>
      <c r="O462" s="147">
        <f t="shared" si="50"/>
        <v>129.18090657966667</v>
      </c>
      <c r="P462" s="11">
        <f t="shared" si="51"/>
        <v>0.21056382490573214</v>
      </c>
    </row>
    <row r="463" spans="1:16">
      <c r="A463" s="9">
        <f t="shared" si="55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52"/>
        <v>289</v>
      </c>
      <c r="G463" s="8">
        <v>48</v>
      </c>
      <c r="H463" s="8">
        <v>48</v>
      </c>
      <c r="I463" s="18">
        <v>1.6E-2</v>
      </c>
      <c r="J463" s="18">
        <f t="shared" si="53"/>
        <v>32.27216</v>
      </c>
      <c r="K463" s="10">
        <f t="shared" si="56"/>
        <v>11.866473232000001</v>
      </c>
      <c r="L463" s="10">
        <v>12.4664</v>
      </c>
      <c r="M463" s="10">
        <v>1.34528</v>
      </c>
      <c r="N463" s="147">
        <f t="shared" si="54"/>
        <v>1.34528</v>
      </c>
      <c r="O463" s="147">
        <f t="shared" si="50"/>
        <v>57.950313232000006</v>
      </c>
      <c r="P463" s="11">
        <f t="shared" si="51"/>
        <v>0.20052011498961939</v>
      </c>
    </row>
    <row r="464" spans="1:16">
      <c r="A464" s="9">
        <f t="shared" si="55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52"/>
        <v>525.79999999999995</v>
      </c>
      <c r="G464" s="115">
        <v>300</v>
      </c>
      <c r="H464" s="115">
        <v>300</v>
      </c>
      <c r="I464" s="18">
        <v>0.1</v>
      </c>
      <c r="J464" s="18">
        <f t="shared" si="53"/>
        <v>201.70100000000002</v>
      </c>
      <c r="K464" s="10">
        <f t="shared" si="56"/>
        <v>74.165457700000019</v>
      </c>
      <c r="L464" s="10">
        <v>77.915000000000006</v>
      </c>
      <c r="M464" s="10">
        <v>8.4079999999999995</v>
      </c>
      <c r="N464" s="147">
        <f t="shared" si="54"/>
        <v>8.4079999999999995</v>
      </c>
      <c r="O464" s="147">
        <f t="shared" si="50"/>
        <v>362.1894577000001</v>
      </c>
      <c r="P464" s="11">
        <f t="shared" si="51"/>
        <v>0.68883502795739848</v>
      </c>
    </row>
    <row r="465" spans="1:16">
      <c r="A465" s="9">
        <f t="shared" si="55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52"/>
        <v>547</v>
      </c>
      <c r="G465" s="115">
        <v>111</v>
      </c>
      <c r="H465" s="115">
        <v>111</v>
      </c>
      <c r="I465" s="18">
        <v>3.6999999999999998E-2</v>
      </c>
      <c r="J465" s="18">
        <f t="shared" si="53"/>
        <v>74.629369999999994</v>
      </c>
      <c r="K465" s="10">
        <f t="shared" si="56"/>
        <v>27.441219349000001</v>
      </c>
      <c r="L465" s="10">
        <v>28.828549999999996</v>
      </c>
      <c r="M465" s="10">
        <v>3.1109599999999999</v>
      </c>
      <c r="N465" s="147">
        <f t="shared" si="54"/>
        <v>3.1109599999999999</v>
      </c>
      <c r="O465" s="147">
        <f t="shared" si="50"/>
        <v>134.010099349</v>
      </c>
      <c r="P465" s="11">
        <f t="shared" si="51"/>
        <v>0.24499104085740403</v>
      </c>
    </row>
    <row r="466" spans="1:16">
      <c r="A466" s="9">
        <f t="shared" si="55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52"/>
        <v>651.29999999999995</v>
      </c>
      <c r="G466" s="115">
        <v>81</v>
      </c>
      <c r="H466" s="115">
        <v>81</v>
      </c>
      <c r="I466" s="18">
        <v>2.7E-2</v>
      </c>
      <c r="J466" s="18">
        <f t="shared" si="53"/>
        <v>54.459269999999997</v>
      </c>
      <c r="K466" s="10">
        <f t="shared" si="56"/>
        <v>20.024673579000002</v>
      </c>
      <c r="L466" s="10">
        <v>21.037050000000001</v>
      </c>
      <c r="M466" s="10">
        <v>2.2701599999999997</v>
      </c>
      <c r="N466" s="147">
        <f t="shared" si="54"/>
        <v>2.2701599999999997</v>
      </c>
      <c r="O466" s="147">
        <f t="shared" si="50"/>
        <v>97.791153578999996</v>
      </c>
      <c r="P466" s="11">
        <f t="shared" si="51"/>
        <v>0.15014763331644404</v>
      </c>
    </row>
    <row r="467" spans="1:16">
      <c r="A467" s="9">
        <f t="shared" si="55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52"/>
        <v>277.90000000000003</v>
      </c>
      <c r="G467" s="115">
        <v>69</v>
      </c>
      <c r="H467" s="115">
        <v>69</v>
      </c>
      <c r="I467" s="18">
        <v>2.3E-2</v>
      </c>
      <c r="J467" s="18">
        <f t="shared" si="53"/>
        <v>46.39123</v>
      </c>
      <c r="K467" s="10">
        <f t="shared" si="56"/>
        <v>17.058055271000001</v>
      </c>
      <c r="L467" s="10">
        <v>17.920449999999999</v>
      </c>
      <c r="M467" s="10">
        <v>1.93384</v>
      </c>
      <c r="N467" s="147">
        <f t="shared" si="54"/>
        <v>1.93384</v>
      </c>
      <c r="O467" s="147">
        <f t="shared" si="50"/>
        <v>83.303575271</v>
      </c>
      <c r="P467" s="11">
        <f t="shared" si="51"/>
        <v>0.2997609761460957</v>
      </c>
    </row>
    <row r="468" spans="1:16">
      <c r="A468" s="9">
        <f t="shared" si="55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52"/>
        <v>610.70000000000005</v>
      </c>
      <c r="G468" s="115">
        <v>100</v>
      </c>
      <c r="H468" s="115">
        <v>100</v>
      </c>
      <c r="I468" s="18">
        <v>3.3333333333333333E-2</v>
      </c>
      <c r="J468" s="18">
        <f t="shared" si="53"/>
        <v>67.233666666666664</v>
      </c>
      <c r="K468" s="10">
        <f t="shared" si="56"/>
        <v>24.721819233333335</v>
      </c>
      <c r="L468" s="10">
        <v>25.971666666666664</v>
      </c>
      <c r="M468" s="10">
        <v>2.8026666666666666</v>
      </c>
      <c r="N468" s="147">
        <f t="shared" si="54"/>
        <v>2.8026666666666666</v>
      </c>
      <c r="O468" s="147">
        <f t="shared" si="50"/>
        <v>120.72981923333333</v>
      </c>
      <c r="P468" s="11">
        <f t="shared" si="51"/>
        <v>0.19769087806342447</v>
      </c>
    </row>
    <row r="469" spans="1:16">
      <c r="A469" s="9">
        <f t="shared" si="55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52"/>
        <v>282.10000000000002</v>
      </c>
      <c r="G469" s="115">
        <v>113</v>
      </c>
      <c r="H469" s="115">
        <v>113</v>
      </c>
      <c r="I469" s="18">
        <v>3.7666666666666668E-2</v>
      </c>
      <c r="J469" s="18">
        <f t="shared" si="53"/>
        <v>75.974043333333341</v>
      </c>
      <c r="K469" s="10">
        <f t="shared" si="56"/>
        <v>27.935655733666671</v>
      </c>
      <c r="L469" s="10">
        <v>29.347983333333332</v>
      </c>
      <c r="M469" s="10">
        <v>3.1670133333333332</v>
      </c>
      <c r="N469" s="147">
        <f t="shared" si="54"/>
        <v>3.1670133333333332</v>
      </c>
      <c r="O469" s="147">
        <f t="shared" si="50"/>
        <v>136.42469573366668</v>
      </c>
      <c r="P469" s="11">
        <f t="shared" si="51"/>
        <v>0.4836040259966915</v>
      </c>
    </row>
    <row r="470" spans="1:16">
      <c r="A470" s="9">
        <f t="shared" si="55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52"/>
        <v>188.5</v>
      </c>
      <c r="G470" s="115">
        <v>115</v>
      </c>
      <c r="H470" s="115">
        <v>115</v>
      </c>
      <c r="I470" s="18">
        <v>3.833333333333333E-2</v>
      </c>
      <c r="J470" s="18">
        <f t="shared" si="53"/>
        <v>77.31871666666666</v>
      </c>
      <c r="K470" s="10">
        <f t="shared" si="56"/>
        <v>28.430092118333334</v>
      </c>
      <c r="L470" s="10">
        <v>29.867416666666664</v>
      </c>
      <c r="M470" s="10">
        <v>3.2230666666666665</v>
      </c>
      <c r="N470" s="147">
        <f t="shared" si="54"/>
        <v>3.2230666666666665</v>
      </c>
      <c r="O470" s="147">
        <f t="shared" si="50"/>
        <v>138.8392921183333</v>
      </c>
      <c r="P470" s="11">
        <f t="shared" si="51"/>
        <v>0.73654796879752416</v>
      </c>
    </row>
    <row r="471" spans="1:16">
      <c r="A471" s="9">
        <f t="shared" si="55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52"/>
        <v>182.2</v>
      </c>
      <c r="G471" s="115">
        <v>110</v>
      </c>
      <c r="H471" s="115">
        <v>110</v>
      </c>
      <c r="I471" s="18">
        <v>3.6666666666666667E-2</v>
      </c>
      <c r="J471" s="18">
        <f t="shared" si="53"/>
        <v>73.957033333333328</v>
      </c>
      <c r="K471" s="10">
        <f t="shared" si="56"/>
        <v>27.194001156666666</v>
      </c>
      <c r="L471" s="10">
        <v>28.568833333333334</v>
      </c>
      <c r="M471" s="10">
        <v>3.0829333333333331</v>
      </c>
      <c r="N471" s="147">
        <f t="shared" si="54"/>
        <v>3.0829333333333331</v>
      </c>
      <c r="O471" s="147">
        <f t="shared" si="50"/>
        <v>132.80280115666667</v>
      </c>
      <c r="P471" s="11">
        <f t="shared" si="51"/>
        <v>0.72888474839004769</v>
      </c>
    </row>
    <row r="472" spans="1:16">
      <c r="A472" s="9">
        <f t="shared" si="55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52"/>
        <v>505.8</v>
      </c>
      <c r="G472" s="115">
        <v>20</v>
      </c>
      <c r="H472" s="115">
        <v>20</v>
      </c>
      <c r="I472" s="18">
        <v>6.6666666666666671E-3</v>
      </c>
      <c r="J472" s="18">
        <f t="shared" si="53"/>
        <v>13.446733333333334</v>
      </c>
      <c r="K472" s="10">
        <f t="shared" si="56"/>
        <v>4.9443638466666675</v>
      </c>
      <c r="L472" s="10">
        <v>5.1943333333333337</v>
      </c>
      <c r="M472" s="10">
        <v>0.56053333333333333</v>
      </c>
      <c r="N472" s="147">
        <f t="shared" si="54"/>
        <v>0.56053333333333333</v>
      </c>
      <c r="O472" s="147">
        <f t="shared" si="50"/>
        <v>24.145963846666668</v>
      </c>
      <c r="P472" s="11">
        <f t="shared" si="51"/>
        <v>4.773816497957032E-2</v>
      </c>
    </row>
    <row r="473" spans="1:16">
      <c r="A473" s="9">
        <f t="shared" si="55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52"/>
        <v>248.8</v>
      </c>
      <c r="G473" s="115">
        <v>26</v>
      </c>
      <c r="H473" s="115">
        <v>26</v>
      </c>
      <c r="I473" s="18">
        <v>8.6666666666666663E-3</v>
      </c>
      <c r="J473" s="18">
        <f t="shared" si="53"/>
        <v>17.480753333333332</v>
      </c>
      <c r="K473" s="10">
        <f t="shared" si="56"/>
        <v>6.4276730006666671</v>
      </c>
      <c r="L473" s="10">
        <v>6.7526333333333328</v>
      </c>
      <c r="M473" s="10">
        <v>0.7286933333333333</v>
      </c>
      <c r="N473" s="147">
        <f t="shared" si="54"/>
        <v>0.7286933333333333</v>
      </c>
      <c r="O473" s="147">
        <f t="shared" si="50"/>
        <v>31.389753000666662</v>
      </c>
      <c r="P473" s="145">
        <f t="shared" ref="P473:P478" si="57">O473/F473</f>
        <v>0.12616460209271166</v>
      </c>
    </row>
    <row r="474" spans="1:16">
      <c r="A474" s="9">
        <f t="shared" si="55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52"/>
        <v>370</v>
      </c>
      <c r="G474" s="115">
        <v>62</v>
      </c>
      <c r="H474" s="115">
        <v>32</v>
      </c>
      <c r="I474" s="18">
        <v>1.0666666666666666E-2</v>
      </c>
      <c r="J474" s="18">
        <f t="shared" si="53"/>
        <v>21.514773333333334</v>
      </c>
      <c r="K474" s="10">
        <f t="shared" si="56"/>
        <v>7.9109821546666677</v>
      </c>
      <c r="L474" s="10">
        <v>8.3109333333333328</v>
      </c>
      <c r="M474" s="10">
        <v>0.89685333333333328</v>
      </c>
      <c r="N474" s="147">
        <f t="shared" si="54"/>
        <v>0.89685333333333328</v>
      </c>
      <c r="O474" s="147">
        <f t="shared" si="50"/>
        <v>38.633542154666664</v>
      </c>
      <c r="P474" s="145">
        <f t="shared" si="57"/>
        <v>0.10441497879639638</v>
      </c>
    </row>
    <row r="475" spans="1:16">
      <c r="A475" s="9">
        <f t="shared" si="55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52"/>
        <v>388.1</v>
      </c>
      <c r="G475" s="115">
        <v>10</v>
      </c>
      <c r="H475" s="115">
        <v>10</v>
      </c>
      <c r="I475" s="18">
        <v>3.3333333333333335E-3</v>
      </c>
      <c r="J475" s="18">
        <f t="shared" si="53"/>
        <v>6.7233666666666672</v>
      </c>
      <c r="K475" s="10">
        <f t="shared" si="56"/>
        <v>2.4721819233333338</v>
      </c>
      <c r="L475" s="10">
        <v>2.5971666666666668</v>
      </c>
      <c r="M475" s="10">
        <v>0.28026666666666666</v>
      </c>
      <c r="N475" s="147">
        <f t="shared" si="54"/>
        <v>0.28026666666666666</v>
      </c>
      <c r="O475" s="147">
        <f t="shared" si="50"/>
        <v>12.072981923333334</v>
      </c>
      <c r="P475" s="145">
        <f t="shared" si="57"/>
        <v>3.1107915288155971E-2</v>
      </c>
    </row>
    <row r="476" spans="1:16">
      <c r="A476" s="9">
        <f t="shared" si="55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52"/>
        <v>1686.83</v>
      </c>
      <c r="G476" s="115">
        <v>1035</v>
      </c>
      <c r="H476" s="115">
        <v>1035</v>
      </c>
      <c r="I476" s="18">
        <v>0.34499999999999997</v>
      </c>
      <c r="J476" s="18">
        <f t="shared" si="53"/>
        <v>695.86844999999994</v>
      </c>
      <c r="K476" s="10">
        <f t="shared" si="56"/>
        <v>255.87082906500001</v>
      </c>
      <c r="L476" s="10">
        <v>268.80674999999997</v>
      </c>
      <c r="M476" s="10">
        <v>29.007599999999996</v>
      </c>
      <c r="N476" s="147">
        <f t="shared" si="54"/>
        <v>29.007599999999996</v>
      </c>
      <c r="O476" s="147">
        <f t="shared" si="50"/>
        <v>1249.5536290649998</v>
      </c>
      <c r="P476" s="145">
        <f t="shared" si="57"/>
        <v>0.74077033789119229</v>
      </c>
    </row>
    <row r="477" spans="1:16">
      <c r="A477" s="9">
        <f t="shared" si="55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52"/>
        <v>488.5</v>
      </c>
      <c r="G477" s="115">
        <v>85</v>
      </c>
      <c r="H477" s="115">
        <v>85</v>
      </c>
      <c r="I477" s="18">
        <v>2.8333333333333332E-2</v>
      </c>
      <c r="J477" s="18">
        <f t="shared" si="53"/>
        <v>57.148616666666662</v>
      </c>
      <c r="K477" s="10">
        <f t="shared" si="56"/>
        <v>21.013546348333332</v>
      </c>
      <c r="L477" s="10">
        <v>22.075916666666664</v>
      </c>
      <c r="M477" s="10">
        <v>2.3822666666666663</v>
      </c>
      <c r="N477" s="147">
        <f t="shared" si="54"/>
        <v>2.3822666666666663</v>
      </c>
      <c r="O477" s="147">
        <f t="shared" si="50"/>
        <v>102.62034634833331</v>
      </c>
      <c r="P477" s="145">
        <f t="shared" si="57"/>
        <v>0.21007235690549297</v>
      </c>
    </row>
    <row r="478" spans="1:16">
      <c r="A478" s="9">
        <f t="shared" si="55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52"/>
        <v>250.6</v>
      </c>
      <c r="G478" s="115">
        <v>37</v>
      </c>
      <c r="H478" s="115">
        <v>37</v>
      </c>
      <c r="I478" s="18">
        <v>1.2333333333333333E-2</v>
      </c>
      <c r="J478" s="18">
        <f t="shared" si="53"/>
        <v>24.876456666666666</v>
      </c>
      <c r="K478" s="10">
        <f t="shared" si="56"/>
        <v>9.147073116333333</v>
      </c>
      <c r="L478" s="10">
        <v>9.609516666666666</v>
      </c>
      <c r="M478" s="10">
        <v>1.0369866666666667</v>
      </c>
      <c r="N478" s="147">
        <f t="shared" si="54"/>
        <v>1.0369866666666667</v>
      </c>
      <c r="O478" s="147">
        <f t="shared" si="50"/>
        <v>44.670033116333329</v>
      </c>
      <c r="P478" s="145">
        <f t="shared" si="57"/>
        <v>0.17825232688081935</v>
      </c>
    </row>
    <row r="479" spans="1:16">
      <c r="A479" s="12"/>
      <c r="B479" s="17" t="s">
        <v>293</v>
      </c>
      <c r="C479" s="13">
        <f t="shared" ref="C479:K479" si="58">SUM(C6:C478)</f>
        <v>241198.24000000005</v>
      </c>
      <c r="D479" s="13">
        <f t="shared" si="58"/>
        <v>3526.4</v>
      </c>
      <c r="E479" s="13">
        <f t="shared" si="58"/>
        <v>7304.800000000002</v>
      </c>
      <c r="F479" s="13">
        <f t="shared" si="58"/>
        <v>252029.44000000006</v>
      </c>
      <c r="G479" s="13">
        <f t="shared" si="58"/>
        <v>69303.25</v>
      </c>
      <c r="H479" s="13">
        <f t="shared" si="58"/>
        <v>62618.289999999986</v>
      </c>
      <c r="I479" s="39">
        <f t="shared" si="58"/>
        <v>20.872763333333342</v>
      </c>
      <c r="J479" s="13">
        <f t="shared" si="58"/>
        <v>42100.572370966707</v>
      </c>
      <c r="K479" s="13">
        <f t="shared" si="58"/>
        <v>15480.380460804443</v>
      </c>
      <c r="L479" s="13">
        <v>15917.668165344001</v>
      </c>
      <c r="M479" s="13"/>
      <c r="N479" s="13">
        <f>SUM(N6:N478)</f>
        <v>1754.9819410666676</v>
      </c>
      <c r="O479" s="15">
        <f>J479+K479+L479+N479</f>
        <v>75253.602938181823</v>
      </c>
      <c r="P479" s="11">
        <f t="shared" si="51"/>
        <v>0.2985905255282153</v>
      </c>
    </row>
    <row r="480" spans="1:16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18"/>
      <c r="K480" s="8"/>
      <c r="L480" s="8"/>
      <c r="M480" s="8"/>
      <c r="N480" s="8"/>
      <c r="O480" s="8"/>
      <c r="P480" s="11"/>
    </row>
    <row r="481" spans="1:16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59">C481+D481+E481</f>
        <v>2596.5</v>
      </c>
      <c r="G481" s="8">
        <v>1086</v>
      </c>
      <c r="H481" s="8">
        <v>1086</v>
      </c>
      <c r="I481" s="18">
        <f>H481/3000</f>
        <v>0.36199999999999999</v>
      </c>
      <c r="J481" s="18">
        <f t="shared" ref="J481:J543" si="60">I481*$J$2</f>
        <v>730.15761999999995</v>
      </c>
      <c r="K481" s="10">
        <f t="shared" ref="K481:K538" si="61">J481*0.3677</f>
        <v>268.478956874</v>
      </c>
      <c r="L481" s="10">
        <v>282.0523</v>
      </c>
      <c r="M481" s="10">
        <v>30.436959999999999</v>
      </c>
      <c r="N481" s="150">
        <f>M481*$N$2</f>
        <v>30.436959999999999</v>
      </c>
      <c r="O481" s="147">
        <f t="shared" ref="O481:O544" si="62">J481+K481+L481+N481</f>
        <v>1311.125836874</v>
      </c>
      <c r="P481" s="145">
        <f t="shared" ref="P481:P544" si="63">O481/F481</f>
        <v>0.50495892042133639</v>
      </c>
    </row>
    <row r="482" spans="1:16">
      <c r="A482" s="9">
        <f t="shared" ref="A482:A545" si="64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59"/>
        <v>2681.11</v>
      </c>
      <c r="G482" s="8">
        <v>1450</v>
      </c>
      <c r="H482" s="8">
        <v>1450</v>
      </c>
      <c r="I482" s="18">
        <f t="shared" ref="I482:I543" si="65">H482/3000</f>
        <v>0.48333333333333334</v>
      </c>
      <c r="J482" s="18">
        <f t="shared" si="60"/>
        <v>974.88816666666662</v>
      </c>
      <c r="K482" s="10">
        <f t="shared" si="61"/>
        <v>358.46637888333333</v>
      </c>
      <c r="L482" s="10">
        <v>376.58916666666664</v>
      </c>
      <c r="M482" s="10">
        <v>40.638666666666666</v>
      </c>
      <c r="N482" s="150">
        <f t="shared" ref="N482:N545" si="66">M482*$N$2</f>
        <v>40.638666666666666</v>
      </c>
      <c r="O482" s="147">
        <f t="shared" si="62"/>
        <v>1750.5823788833334</v>
      </c>
      <c r="P482" s="145">
        <f t="shared" si="63"/>
        <v>0.65293194941025667</v>
      </c>
    </row>
    <row r="483" spans="1:16">
      <c r="A483" s="9">
        <f t="shared" si="64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59"/>
        <v>2592.2999999999997</v>
      </c>
      <c r="G483" s="8">
        <v>650</v>
      </c>
      <c r="H483" s="8">
        <v>650</v>
      </c>
      <c r="I483" s="18">
        <f t="shared" si="65"/>
        <v>0.21666666666666667</v>
      </c>
      <c r="J483" s="18">
        <f t="shared" si="60"/>
        <v>437.01883333333336</v>
      </c>
      <c r="K483" s="10">
        <f t="shared" si="61"/>
        <v>160.69182501666668</v>
      </c>
      <c r="L483" s="10">
        <v>168.81583333333333</v>
      </c>
      <c r="M483" s="10">
        <v>18.217333333333332</v>
      </c>
      <c r="N483" s="150">
        <f t="shared" si="66"/>
        <v>18.217333333333332</v>
      </c>
      <c r="O483" s="147">
        <f t="shared" si="62"/>
        <v>784.74382501666673</v>
      </c>
      <c r="P483" s="145">
        <f t="shared" si="63"/>
        <v>0.30272106816983635</v>
      </c>
    </row>
    <row r="484" spans="1:16">
      <c r="A484" s="9">
        <f t="shared" si="64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59"/>
        <v>2536.9</v>
      </c>
      <c r="G484" s="8">
        <v>1105</v>
      </c>
      <c r="H484" s="8">
        <v>1105</v>
      </c>
      <c r="I484" s="18">
        <f t="shared" si="65"/>
        <v>0.36833333333333335</v>
      </c>
      <c r="J484" s="18">
        <f t="shared" si="60"/>
        <v>742.93201666666664</v>
      </c>
      <c r="K484" s="10">
        <f t="shared" si="61"/>
        <v>273.17610252833333</v>
      </c>
      <c r="L484" s="10">
        <v>286.98691666666667</v>
      </c>
      <c r="M484" s="10">
        <v>30.969466666666666</v>
      </c>
      <c r="N484" s="150">
        <f t="shared" si="66"/>
        <v>30.969466666666666</v>
      </c>
      <c r="O484" s="147">
        <f t="shared" si="62"/>
        <v>1334.0645025283334</v>
      </c>
      <c r="P484" s="145">
        <f t="shared" si="63"/>
        <v>0.52586404766775718</v>
      </c>
    </row>
    <row r="485" spans="1:16">
      <c r="A485" s="9">
        <f t="shared" si="64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59"/>
        <v>2589.6</v>
      </c>
      <c r="G485" s="8">
        <v>1264</v>
      </c>
      <c r="H485" s="8">
        <v>1264</v>
      </c>
      <c r="I485" s="18">
        <f t="shared" si="65"/>
        <v>0.42133333333333334</v>
      </c>
      <c r="J485" s="18">
        <f t="shared" si="60"/>
        <v>849.83354666666662</v>
      </c>
      <c r="K485" s="10">
        <f t="shared" si="61"/>
        <v>312.48379510933336</v>
      </c>
      <c r="L485" s="10">
        <v>328.28186666666664</v>
      </c>
      <c r="M485" s="10">
        <v>35.425706666666663</v>
      </c>
      <c r="N485" s="150">
        <f t="shared" si="66"/>
        <v>35.425706666666663</v>
      </c>
      <c r="O485" s="147">
        <f t="shared" si="62"/>
        <v>1526.0249151093333</v>
      </c>
      <c r="P485" s="145">
        <f t="shared" si="63"/>
        <v>0.58928981893316856</v>
      </c>
    </row>
    <row r="486" spans="1:16">
      <c r="A486" s="9">
        <f t="shared" si="64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59"/>
        <v>3312.3</v>
      </c>
      <c r="G486" s="8">
        <v>884</v>
      </c>
      <c r="H486" s="8">
        <v>884</v>
      </c>
      <c r="I486" s="18">
        <f t="shared" si="65"/>
        <v>0.29466666666666669</v>
      </c>
      <c r="J486" s="18">
        <f t="shared" si="60"/>
        <v>594.3456133333334</v>
      </c>
      <c r="K486" s="10">
        <f t="shared" si="61"/>
        <v>218.54088202266672</v>
      </c>
      <c r="L486" s="10">
        <v>229.58953333333335</v>
      </c>
      <c r="M486" s="10">
        <v>24.775573333333334</v>
      </c>
      <c r="N486" s="150">
        <f t="shared" si="66"/>
        <v>24.775573333333334</v>
      </c>
      <c r="O486" s="147">
        <f t="shared" si="62"/>
        <v>1067.2516020226667</v>
      </c>
      <c r="P486" s="145">
        <f t="shared" si="63"/>
        <v>0.32220861697994346</v>
      </c>
    </row>
    <row r="487" spans="1:16">
      <c r="A487" s="9">
        <f t="shared" si="64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59"/>
        <v>2597.8000000000002</v>
      </c>
      <c r="G487" s="8">
        <v>845</v>
      </c>
      <c r="H487" s="8">
        <v>845</v>
      </c>
      <c r="I487" s="18">
        <f t="shared" si="65"/>
        <v>0.28166666666666668</v>
      </c>
      <c r="J487" s="18">
        <f t="shared" si="60"/>
        <v>568.12448333333339</v>
      </c>
      <c r="K487" s="10">
        <f t="shared" si="61"/>
        <v>208.89937252166669</v>
      </c>
      <c r="L487" s="10">
        <v>219.46058333333335</v>
      </c>
      <c r="M487" s="10">
        <v>23.682533333333335</v>
      </c>
      <c r="N487" s="150">
        <f t="shared" si="66"/>
        <v>23.682533333333335</v>
      </c>
      <c r="O487" s="147">
        <f t="shared" si="62"/>
        <v>1020.1669725216668</v>
      </c>
      <c r="P487" s="145">
        <f t="shared" si="63"/>
        <v>0.39270420067813794</v>
      </c>
    </row>
    <row r="488" spans="1:16">
      <c r="A488" s="9">
        <f t="shared" si="64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59"/>
        <v>3555.9</v>
      </c>
      <c r="G488" s="8">
        <v>1459</v>
      </c>
      <c r="H488" s="8">
        <v>1459</v>
      </c>
      <c r="I488" s="18">
        <f t="shared" si="65"/>
        <v>0.48633333333333334</v>
      </c>
      <c r="J488" s="18">
        <f t="shared" si="60"/>
        <v>980.9391966666667</v>
      </c>
      <c r="K488" s="10">
        <f t="shared" si="61"/>
        <v>360.69134261433339</v>
      </c>
      <c r="L488" s="10">
        <v>378.92661666666663</v>
      </c>
      <c r="M488" s="10">
        <v>40.890906666666666</v>
      </c>
      <c r="N488" s="150">
        <f t="shared" si="66"/>
        <v>40.890906666666666</v>
      </c>
      <c r="O488" s="147">
        <f t="shared" si="62"/>
        <v>1761.4480626143334</v>
      </c>
      <c r="P488" s="145">
        <f t="shared" si="63"/>
        <v>0.49535927968006221</v>
      </c>
    </row>
    <row r="489" spans="1:16">
      <c r="A489" s="9">
        <f t="shared" si="64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59"/>
        <v>3656</v>
      </c>
      <c r="G489" s="8">
        <v>1285</v>
      </c>
      <c r="H489" s="8">
        <v>1285</v>
      </c>
      <c r="I489" s="18">
        <f t="shared" si="65"/>
        <v>0.42833333333333334</v>
      </c>
      <c r="J489" s="18">
        <f t="shared" si="60"/>
        <v>863.9526166666667</v>
      </c>
      <c r="K489" s="10">
        <f t="shared" si="61"/>
        <v>317.67537714833338</v>
      </c>
      <c r="L489" s="10">
        <v>333.73591666666664</v>
      </c>
      <c r="M489" s="10">
        <v>36.014266666666664</v>
      </c>
      <c r="N489" s="150">
        <f t="shared" si="66"/>
        <v>36.014266666666664</v>
      </c>
      <c r="O489" s="147">
        <f t="shared" si="62"/>
        <v>1551.3781771483332</v>
      </c>
      <c r="P489" s="145">
        <f t="shared" si="63"/>
        <v>0.42433757580643688</v>
      </c>
    </row>
    <row r="490" spans="1:16">
      <c r="A490" s="9">
        <f t="shared" si="64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59"/>
        <v>2610.1999999999998</v>
      </c>
      <c r="G490" s="8">
        <v>1014</v>
      </c>
      <c r="H490" s="8">
        <v>1014</v>
      </c>
      <c r="I490" s="18">
        <f t="shared" si="65"/>
        <v>0.33800000000000002</v>
      </c>
      <c r="J490" s="18">
        <f t="shared" si="60"/>
        <v>681.74938000000009</v>
      </c>
      <c r="K490" s="10">
        <f t="shared" si="61"/>
        <v>250.67924702600004</v>
      </c>
      <c r="L490" s="10">
        <v>263.35270000000003</v>
      </c>
      <c r="M490" s="10">
        <v>28.419040000000003</v>
      </c>
      <c r="N490" s="150">
        <f t="shared" si="66"/>
        <v>28.419040000000003</v>
      </c>
      <c r="O490" s="147">
        <f t="shared" si="62"/>
        <v>1224.2003670260003</v>
      </c>
      <c r="P490" s="145">
        <f t="shared" si="63"/>
        <v>0.46900634703317767</v>
      </c>
    </row>
    <row r="491" spans="1:16">
      <c r="A491" s="9">
        <f t="shared" si="64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59"/>
        <v>3617.86</v>
      </c>
      <c r="G491" s="8">
        <v>1493</v>
      </c>
      <c r="H491" s="8">
        <v>1493</v>
      </c>
      <c r="I491" s="18">
        <f t="shared" si="65"/>
        <v>0.49766666666666665</v>
      </c>
      <c r="J491" s="18">
        <f t="shared" si="60"/>
        <v>1003.7986433333333</v>
      </c>
      <c r="K491" s="10">
        <f t="shared" si="61"/>
        <v>369.09676115366671</v>
      </c>
      <c r="L491" s="10">
        <v>387.75698333333332</v>
      </c>
      <c r="M491" s="10">
        <v>41.84381333333333</v>
      </c>
      <c r="N491" s="150">
        <f t="shared" si="66"/>
        <v>41.84381333333333</v>
      </c>
      <c r="O491" s="147">
        <f t="shared" si="62"/>
        <v>1802.4962011536668</v>
      </c>
      <c r="P491" s="145">
        <f t="shared" si="63"/>
        <v>0.49822165621490788</v>
      </c>
    </row>
    <row r="492" spans="1:16">
      <c r="A492" s="9">
        <f t="shared" si="64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59"/>
        <v>2642.1</v>
      </c>
      <c r="G492" s="8">
        <v>1016</v>
      </c>
      <c r="H492" s="8">
        <v>1016</v>
      </c>
      <c r="I492" s="18">
        <f t="shared" si="65"/>
        <v>0.33866666666666667</v>
      </c>
      <c r="J492" s="18">
        <f t="shared" si="60"/>
        <v>683.09405333333336</v>
      </c>
      <c r="K492" s="10">
        <f t="shared" si="61"/>
        <v>251.17368341066668</v>
      </c>
      <c r="L492" s="10">
        <v>263.87213333333335</v>
      </c>
      <c r="M492" s="10">
        <v>28.475093333333334</v>
      </c>
      <c r="N492" s="150">
        <f t="shared" si="66"/>
        <v>28.475093333333334</v>
      </c>
      <c r="O492" s="147">
        <f t="shared" si="62"/>
        <v>1226.6149634106666</v>
      </c>
      <c r="P492" s="145">
        <f t="shared" si="63"/>
        <v>0.46425758427412539</v>
      </c>
    </row>
    <row r="493" spans="1:16">
      <c r="A493" s="9">
        <f t="shared" si="64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59"/>
        <v>3623.6</v>
      </c>
      <c r="G493" s="8">
        <v>1000</v>
      </c>
      <c r="H493" s="8">
        <v>1000</v>
      </c>
      <c r="I493" s="18">
        <f t="shared" si="65"/>
        <v>0.33333333333333331</v>
      </c>
      <c r="J493" s="18">
        <f t="shared" si="60"/>
        <v>672.33666666666659</v>
      </c>
      <c r="K493" s="10">
        <f t="shared" si="61"/>
        <v>247.21819233333332</v>
      </c>
      <c r="L493" s="10">
        <v>259.71666666666664</v>
      </c>
      <c r="M493" s="10">
        <v>28.026666666666664</v>
      </c>
      <c r="N493" s="150">
        <f t="shared" si="66"/>
        <v>28.026666666666664</v>
      </c>
      <c r="O493" s="147">
        <f t="shared" si="62"/>
        <v>1207.2981923333332</v>
      </c>
      <c r="P493" s="145">
        <f t="shared" si="63"/>
        <v>0.33317645223902559</v>
      </c>
    </row>
    <row r="494" spans="1:16">
      <c r="A494" s="9">
        <f t="shared" si="64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59"/>
        <v>3546</v>
      </c>
      <c r="G494" s="8">
        <v>1967</v>
      </c>
      <c r="H494" s="8">
        <v>1967</v>
      </c>
      <c r="I494" s="18">
        <f t="shared" si="65"/>
        <v>0.65566666666666662</v>
      </c>
      <c r="J494" s="18">
        <f t="shared" si="60"/>
        <v>1322.4862233333333</v>
      </c>
      <c r="K494" s="10">
        <f t="shared" si="61"/>
        <v>486.27818431966671</v>
      </c>
      <c r="L494" s="10">
        <v>510.86268333333328</v>
      </c>
      <c r="M494" s="10">
        <v>55.128453333333326</v>
      </c>
      <c r="N494" s="150">
        <f t="shared" si="66"/>
        <v>55.128453333333326</v>
      </c>
      <c r="O494" s="147">
        <f t="shared" si="62"/>
        <v>2374.7555443196666</v>
      </c>
      <c r="P494" s="145">
        <f t="shared" si="63"/>
        <v>0.66969981509296861</v>
      </c>
    </row>
    <row r="495" spans="1:16">
      <c r="A495" s="9">
        <f t="shared" si="64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59"/>
        <v>3601.2000000000003</v>
      </c>
      <c r="G495" s="8">
        <v>1347</v>
      </c>
      <c r="H495" s="8">
        <v>1347</v>
      </c>
      <c r="I495" s="18">
        <f t="shared" si="65"/>
        <v>0.44900000000000001</v>
      </c>
      <c r="J495" s="18">
        <f t="shared" si="60"/>
        <v>905.63749000000007</v>
      </c>
      <c r="K495" s="10">
        <f t="shared" si="61"/>
        <v>333.00290507300002</v>
      </c>
      <c r="L495" s="10">
        <v>349.83834999999999</v>
      </c>
      <c r="M495" s="10">
        <v>37.751919999999998</v>
      </c>
      <c r="N495" s="150">
        <f t="shared" si="66"/>
        <v>37.751919999999998</v>
      </c>
      <c r="O495" s="147">
        <f t="shared" si="62"/>
        <v>1626.230665073</v>
      </c>
      <c r="P495" s="145">
        <f t="shared" si="63"/>
        <v>0.45158021356020212</v>
      </c>
    </row>
    <row r="496" spans="1:16">
      <c r="A496" s="9">
        <f t="shared" si="64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59"/>
        <v>3591.7</v>
      </c>
      <c r="G496" s="8">
        <v>1368</v>
      </c>
      <c r="H496" s="8">
        <v>1368</v>
      </c>
      <c r="I496" s="18">
        <f t="shared" si="65"/>
        <v>0.45600000000000002</v>
      </c>
      <c r="J496" s="18">
        <f t="shared" si="60"/>
        <v>919.75656000000004</v>
      </c>
      <c r="K496" s="10">
        <f t="shared" si="61"/>
        <v>338.19448711200005</v>
      </c>
      <c r="L496" s="10">
        <v>355.29239999999999</v>
      </c>
      <c r="M496" s="10">
        <v>38.340479999999999</v>
      </c>
      <c r="N496" s="150">
        <f t="shared" si="66"/>
        <v>38.340479999999999</v>
      </c>
      <c r="O496" s="147">
        <f t="shared" si="62"/>
        <v>1651.5839271120003</v>
      </c>
      <c r="P496" s="145">
        <f t="shared" si="63"/>
        <v>0.45983348473202118</v>
      </c>
    </row>
    <row r="497" spans="1:16">
      <c r="A497" s="9">
        <f t="shared" si="64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59"/>
        <v>3629.3</v>
      </c>
      <c r="G497" s="8">
        <v>1454</v>
      </c>
      <c r="H497" s="8">
        <v>1454</v>
      </c>
      <c r="I497" s="18">
        <f t="shared" si="65"/>
        <v>0.48466666666666669</v>
      </c>
      <c r="J497" s="18">
        <f t="shared" si="60"/>
        <v>977.5775133333334</v>
      </c>
      <c r="K497" s="10">
        <f t="shared" si="61"/>
        <v>359.45525165266673</v>
      </c>
      <c r="L497" s="10">
        <v>377.62803333333335</v>
      </c>
      <c r="M497" s="10">
        <v>40.750773333333335</v>
      </c>
      <c r="N497" s="150">
        <f t="shared" si="66"/>
        <v>40.750773333333335</v>
      </c>
      <c r="O497" s="147">
        <f t="shared" si="62"/>
        <v>1755.4115716526669</v>
      </c>
      <c r="P497" s="145">
        <f t="shared" si="63"/>
        <v>0.4836777261876028</v>
      </c>
    </row>
    <row r="498" spans="1:16">
      <c r="A498" s="9">
        <f t="shared" si="64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59"/>
        <v>3581.9</v>
      </c>
      <c r="G498" s="8">
        <v>1105</v>
      </c>
      <c r="H498" s="8">
        <v>1105</v>
      </c>
      <c r="I498" s="18">
        <f t="shared" si="65"/>
        <v>0.36833333333333335</v>
      </c>
      <c r="J498" s="18">
        <f t="shared" si="60"/>
        <v>742.93201666666664</v>
      </c>
      <c r="K498" s="10">
        <f t="shared" si="61"/>
        <v>273.17610252833333</v>
      </c>
      <c r="L498" s="10">
        <v>286.98691666666667</v>
      </c>
      <c r="M498" s="10">
        <v>30.969466666666666</v>
      </c>
      <c r="N498" s="150">
        <f t="shared" si="66"/>
        <v>30.969466666666666</v>
      </c>
      <c r="O498" s="147">
        <f t="shared" si="62"/>
        <v>1334.0645025283334</v>
      </c>
      <c r="P498" s="145">
        <f t="shared" si="63"/>
        <v>0.37244604889258032</v>
      </c>
    </row>
    <row r="499" spans="1:16">
      <c r="A499" s="9">
        <f t="shared" si="64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59"/>
        <v>2962.6</v>
      </c>
      <c r="G499" s="8">
        <v>1023</v>
      </c>
      <c r="H499" s="8">
        <v>1023</v>
      </c>
      <c r="I499" s="18">
        <f t="shared" si="65"/>
        <v>0.34100000000000003</v>
      </c>
      <c r="J499" s="18">
        <f t="shared" si="60"/>
        <v>687.80041000000006</v>
      </c>
      <c r="K499" s="10">
        <f t="shared" si="61"/>
        <v>252.90421075700004</v>
      </c>
      <c r="L499" s="10">
        <v>265.69015000000002</v>
      </c>
      <c r="M499" s="10">
        <v>28.671280000000003</v>
      </c>
      <c r="N499" s="150">
        <f t="shared" si="66"/>
        <v>28.671280000000003</v>
      </c>
      <c r="O499" s="147">
        <f t="shared" si="62"/>
        <v>1235.0660507570001</v>
      </c>
      <c r="P499" s="145">
        <f t="shared" si="63"/>
        <v>0.41688586064841698</v>
      </c>
    </row>
    <row r="500" spans="1:16">
      <c r="A500" s="9">
        <f t="shared" si="64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59"/>
        <v>3131.5</v>
      </c>
      <c r="G500" s="8">
        <v>1345</v>
      </c>
      <c r="H500" s="8">
        <v>1345</v>
      </c>
      <c r="I500" s="18">
        <f t="shared" si="65"/>
        <v>0.44833333333333331</v>
      </c>
      <c r="J500" s="18">
        <f t="shared" si="60"/>
        <v>904.29281666666657</v>
      </c>
      <c r="K500" s="10">
        <f t="shared" si="61"/>
        <v>332.50846868833332</v>
      </c>
      <c r="L500" s="10">
        <v>349.31891666666661</v>
      </c>
      <c r="M500" s="10">
        <v>37.69586666666666</v>
      </c>
      <c r="N500" s="150">
        <f t="shared" si="66"/>
        <v>37.69586666666666</v>
      </c>
      <c r="O500" s="147">
        <f t="shared" si="62"/>
        <v>1623.8160686883332</v>
      </c>
      <c r="P500" s="145">
        <f t="shared" si="63"/>
        <v>0.51854257342753729</v>
      </c>
    </row>
    <row r="501" spans="1:16">
      <c r="A501" s="9">
        <f t="shared" si="64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59"/>
        <v>2797.7</v>
      </c>
      <c r="G501" s="8">
        <v>1004</v>
      </c>
      <c r="H501" s="8">
        <v>1004</v>
      </c>
      <c r="I501" s="18">
        <f t="shared" si="65"/>
        <v>0.33466666666666667</v>
      </c>
      <c r="J501" s="18">
        <f t="shared" si="60"/>
        <v>675.02601333333337</v>
      </c>
      <c r="K501" s="10">
        <f t="shared" si="61"/>
        <v>248.20706510266669</v>
      </c>
      <c r="L501" s="10">
        <v>260.75553333333335</v>
      </c>
      <c r="M501" s="10">
        <v>28.138773333333333</v>
      </c>
      <c r="N501" s="150">
        <f t="shared" si="66"/>
        <v>28.138773333333333</v>
      </c>
      <c r="O501" s="147">
        <f t="shared" si="62"/>
        <v>1212.1273851026667</v>
      </c>
      <c r="P501" s="145">
        <f t="shared" si="63"/>
        <v>0.43325852847076768</v>
      </c>
    </row>
    <row r="502" spans="1:16">
      <c r="A502" s="9">
        <f t="shared" si="64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59"/>
        <v>2617</v>
      </c>
      <c r="G502" s="8">
        <v>1105</v>
      </c>
      <c r="H502" s="8">
        <v>1105</v>
      </c>
      <c r="I502" s="18">
        <f t="shared" si="65"/>
        <v>0.36833333333333335</v>
      </c>
      <c r="J502" s="18">
        <f t="shared" si="60"/>
        <v>742.93201666666664</v>
      </c>
      <c r="K502" s="10">
        <f t="shared" si="61"/>
        <v>273.17610252833333</v>
      </c>
      <c r="L502" s="10">
        <v>286.98691666666667</v>
      </c>
      <c r="M502" s="10">
        <v>30.969466666666666</v>
      </c>
      <c r="N502" s="150">
        <f t="shared" si="66"/>
        <v>30.969466666666666</v>
      </c>
      <c r="O502" s="147">
        <f t="shared" si="62"/>
        <v>1334.0645025283334</v>
      </c>
      <c r="P502" s="145">
        <f t="shared" si="63"/>
        <v>0.50976862916634824</v>
      </c>
    </row>
    <row r="503" spans="1:16">
      <c r="A503" s="9">
        <f t="shared" si="64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59"/>
        <v>3127.7</v>
      </c>
      <c r="G503" s="8">
        <v>752</v>
      </c>
      <c r="H503" s="8">
        <v>752</v>
      </c>
      <c r="I503" s="18">
        <f t="shared" si="65"/>
        <v>0.25066666666666665</v>
      </c>
      <c r="J503" s="18">
        <f t="shared" si="60"/>
        <v>505.59717333333327</v>
      </c>
      <c r="K503" s="10">
        <f t="shared" si="61"/>
        <v>185.90808063466665</v>
      </c>
      <c r="L503" s="10">
        <v>195.30693333333332</v>
      </c>
      <c r="M503" s="10">
        <v>21.076053333333331</v>
      </c>
      <c r="N503" s="150">
        <f t="shared" si="66"/>
        <v>21.076053333333331</v>
      </c>
      <c r="O503" s="147">
        <f t="shared" si="62"/>
        <v>907.88824063466654</v>
      </c>
      <c r="P503" s="145">
        <f t="shared" si="63"/>
        <v>0.29027344075028505</v>
      </c>
    </row>
    <row r="504" spans="1:16">
      <c r="A504" s="9">
        <f t="shared" si="64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59"/>
        <v>6480.4</v>
      </c>
      <c r="G504" s="8">
        <v>2551</v>
      </c>
      <c r="H504" s="8">
        <v>2551</v>
      </c>
      <c r="I504" s="18">
        <f t="shared" si="65"/>
        <v>0.85033333333333339</v>
      </c>
      <c r="J504" s="18">
        <f t="shared" si="60"/>
        <v>1715.1308366666667</v>
      </c>
      <c r="K504" s="10">
        <f t="shared" si="61"/>
        <v>630.65360864233344</v>
      </c>
      <c r="L504" s="10">
        <v>662.53721666666672</v>
      </c>
      <c r="M504" s="10">
        <v>71.496026666666666</v>
      </c>
      <c r="N504" s="150">
        <f t="shared" si="66"/>
        <v>71.496026666666666</v>
      </c>
      <c r="O504" s="147">
        <f t="shared" si="62"/>
        <v>3079.8176886423335</v>
      </c>
      <c r="P504" s="145">
        <f t="shared" si="63"/>
        <v>0.47525117101449504</v>
      </c>
    </row>
    <row r="505" spans="1:16">
      <c r="A505" s="9">
        <f t="shared" si="64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59"/>
        <v>1923</v>
      </c>
      <c r="G505" s="8">
        <v>706</v>
      </c>
      <c r="H505" s="8">
        <v>706</v>
      </c>
      <c r="I505" s="18">
        <f t="shared" si="65"/>
        <v>0.23533333333333334</v>
      </c>
      <c r="J505" s="18">
        <f t="shared" si="60"/>
        <v>474.66968666666668</v>
      </c>
      <c r="K505" s="10">
        <f t="shared" si="61"/>
        <v>174.53604378733334</v>
      </c>
      <c r="L505" s="10">
        <v>183.35996666666668</v>
      </c>
      <c r="M505" s="10">
        <v>19.786826666666666</v>
      </c>
      <c r="N505" s="150">
        <f t="shared" si="66"/>
        <v>19.786826666666666</v>
      </c>
      <c r="O505" s="147">
        <f t="shared" si="62"/>
        <v>852.35252378733333</v>
      </c>
      <c r="P505" s="145">
        <f t="shared" si="63"/>
        <v>0.44324104201109377</v>
      </c>
    </row>
    <row r="506" spans="1:16">
      <c r="A506" s="9">
        <f t="shared" si="64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59"/>
        <v>176.3</v>
      </c>
      <c r="G506" s="8">
        <v>0</v>
      </c>
      <c r="H506" s="8">
        <v>0</v>
      </c>
      <c r="I506" s="18">
        <f t="shared" si="65"/>
        <v>0</v>
      </c>
      <c r="J506" s="18">
        <f t="shared" si="60"/>
        <v>0</v>
      </c>
      <c r="K506" s="10">
        <f t="shared" si="61"/>
        <v>0</v>
      </c>
      <c r="L506" s="10">
        <v>0</v>
      </c>
      <c r="M506" s="10">
        <v>0</v>
      </c>
      <c r="N506" s="150">
        <f t="shared" si="66"/>
        <v>0</v>
      </c>
      <c r="O506" s="147">
        <f t="shared" si="62"/>
        <v>0</v>
      </c>
      <c r="P506" s="145">
        <f t="shared" si="63"/>
        <v>0</v>
      </c>
    </row>
    <row r="507" spans="1:16">
      <c r="A507" s="9">
        <f t="shared" si="64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59"/>
        <v>3576.1</v>
      </c>
      <c r="G507" s="8">
        <v>1707</v>
      </c>
      <c r="H507" s="8">
        <v>1707</v>
      </c>
      <c r="I507" s="18">
        <f t="shared" si="65"/>
        <v>0.56899999999999995</v>
      </c>
      <c r="J507" s="18">
        <f t="shared" si="60"/>
        <v>1147.67869</v>
      </c>
      <c r="K507" s="10">
        <f t="shared" si="61"/>
        <v>422.00145431300001</v>
      </c>
      <c r="L507" s="10">
        <v>443.33634999999992</v>
      </c>
      <c r="M507" s="10">
        <v>47.841519999999996</v>
      </c>
      <c r="N507" s="150">
        <f t="shared" si="66"/>
        <v>47.841519999999996</v>
      </c>
      <c r="O507" s="147">
        <f t="shared" si="62"/>
        <v>2060.8580143129998</v>
      </c>
      <c r="P507" s="145">
        <f t="shared" si="63"/>
        <v>0.57628646131623829</v>
      </c>
    </row>
    <row r="508" spans="1:16">
      <c r="A508" s="9">
        <f t="shared" si="64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59"/>
        <v>1071.5</v>
      </c>
      <c r="G508" s="8">
        <v>489</v>
      </c>
      <c r="H508" s="8">
        <v>489</v>
      </c>
      <c r="I508" s="18">
        <f t="shared" si="65"/>
        <v>0.16300000000000001</v>
      </c>
      <c r="J508" s="18">
        <f t="shared" si="60"/>
        <v>328.77262999999999</v>
      </c>
      <c r="K508" s="10">
        <f t="shared" si="61"/>
        <v>120.889696051</v>
      </c>
      <c r="L508" s="10">
        <v>127.00145000000001</v>
      </c>
      <c r="M508" s="10">
        <v>13.70504</v>
      </c>
      <c r="N508" s="150">
        <f t="shared" si="66"/>
        <v>13.70504</v>
      </c>
      <c r="O508" s="147">
        <f t="shared" si="62"/>
        <v>590.36881605100007</v>
      </c>
      <c r="P508" s="145">
        <f t="shared" si="63"/>
        <v>0.55097416337004201</v>
      </c>
    </row>
    <row r="509" spans="1:16">
      <c r="A509" s="9">
        <f t="shared" si="64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59"/>
        <v>218</v>
      </c>
      <c r="G509" s="8">
        <v>98</v>
      </c>
      <c r="H509" s="8">
        <v>98</v>
      </c>
      <c r="I509" s="18">
        <f t="shared" si="65"/>
        <v>3.2666666666666663E-2</v>
      </c>
      <c r="J509" s="18">
        <f t="shared" si="60"/>
        <v>65.888993333333332</v>
      </c>
      <c r="K509" s="10">
        <f t="shared" si="61"/>
        <v>24.227382848666668</v>
      </c>
      <c r="L509" s="10">
        <v>25.452233333333329</v>
      </c>
      <c r="M509" s="10">
        <v>2.7466133333333329</v>
      </c>
      <c r="N509" s="150">
        <f t="shared" si="66"/>
        <v>2.7466133333333329</v>
      </c>
      <c r="O509" s="147">
        <f t="shared" si="62"/>
        <v>118.31522284866665</v>
      </c>
      <c r="P509" s="145">
        <f t="shared" si="63"/>
        <v>0.54273038003975527</v>
      </c>
    </row>
    <row r="510" spans="1:16">
      <c r="A510" s="9">
        <f t="shared" si="64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59"/>
        <v>224.4</v>
      </c>
      <c r="G510" s="8">
        <v>92</v>
      </c>
      <c r="H510" s="8">
        <v>92</v>
      </c>
      <c r="I510" s="18">
        <f t="shared" si="65"/>
        <v>3.0666666666666665E-2</v>
      </c>
      <c r="J510" s="18">
        <f t="shared" si="60"/>
        <v>61.854973333333326</v>
      </c>
      <c r="K510" s="10">
        <f t="shared" si="61"/>
        <v>22.744073694666668</v>
      </c>
      <c r="L510" s="10">
        <v>23.893933333333333</v>
      </c>
      <c r="M510" s="10">
        <v>2.578453333333333</v>
      </c>
      <c r="N510" s="150">
        <f t="shared" si="66"/>
        <v>2.578453333333333</v>
      </c>
      <c r="O510" s="147">
        <f t="shared" si="62"/>
        <v>111.07143369466667</v>
      </c>
      <c r="P510" s="145">
        <f t="shared" si="63"/>
        <v>0.49497073838978012</v>
      </c>
    </row>
    <row r="511" spans="1:16">
      <c r="A511" s="9">
        <f t="shared" si="64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59"/>
        <v>790.7</v>
      </c>
      <c r="G511" s="8">
        <v>359</v>
      </c>
      <c r="H511" s="8">
        <v>359</v>
      </c>
      <c r="I511" s="18">
        <f t="shared" si="65"/>
        <v>0.11966666666666667</v>
      </c>
      <c r="J511" s="18">
        <f t="shared" si="60"/>
        <v>241.36886333333334</v>
      </c>
      <c r="K511" s="10">
        <f t="shared" si="61"/>
        <v>88.751331047666667</v>
      </c>
      <c r="L511" s="10">
        <v>93.238283333333328</v>
      </c>
      <c r="M511" s="10">
        <v>10.061573333333333</v>
      </c>
      <c r="N511" s="150">
        <f t="shared" si="66"/>
        <v>10.061573333333333</v>
      </c>
      <c r="O511" s="147">
        <f t="shared" si="62"/>
        <v>433.42005104766673</v>
      </c>
      <c r="P511" s="145">
        <f t="shared" si="63"/>
        <v>0.54814727589182588</v>
      </c>
    </row>
    <row r="512" spans="1:16">
      <c r="A512" s="9">
        <f t="shared" si="64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59"/>
        <v>357.5</v>
      </c>
      <c r="G512" s="8">
        <v>164</v>
      </c>
      <c r="H512" s="8">
        <v>164</v>
      </c>
      <c r="I512" s="18">
        <f t="shared" si="65"/>
        <v>5.4666666666666669E-2</v>
      </c>
      <c r="J512" s="18">
        <f t="shared" si="60"/>
        <v>110.26321333333334</v>
      </c>
      <c r="K512" s="10">
        <f t="shared" si="61"/>
        <v>40.543783542666674</v>
      </c>
      <c r="L512" s="10">
        <v>42.593533333333333</v>
      </c>
      <c r="M512" s="10">
        <v>4.5963733333333332</v>
      </c>
      <c r="N512" s="150">
        <f t="shared" si="66"/>
        <v>4.5963733333333332</v>
      </c>
      <c r="O512" s="147">
        <f t="shared" si="62"/>
        <v>197.9969035426667</v>
      </c>
      <c r="P512" s="145">
        <f t="shared" si="63"/>
        <v>0.55383749242703972</v>
      </c>
    </row>
    <row r="513" spans="1:16">
      <c r="A513" s="9">
        <f t="shared" si="64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59"/>
        <v>614.74</v>
      </c>
      <c r="G513" s="8">
        <v>281</v>
      </c>
      <c r="H513" s="8">
        <v>281</v>
      </c>
      <c r="I513" s="18">
        <f t="shared" si="65"/>
        <v>9.3666666666666662E-2</v>
      </c>
      <c r="J513" s="18">
        <f t="shared" si="60"/>
        <v>188.92660333333333</v>
      </c>
      <c r="K513" s="10">
        <f t="shared" si="61"/>
        <v>69.468312045666679</v>
      </c>
      <c r="L513" s="10">
        <v>72.980383333333322</v>
      </c>
      <c r="M513" s="10">
        <v>7.875493333333333</v>
      </c>
      <c r="N513" s="150">
        <f t="shared" si="66"/>
        <v>7.875493333333333</v>
      </c>
      <c r="O513" s="147">
        <f t="shared" si="62"/>
        <v>339.25079204566669</v>
      </c>
      <c r="P513" s="145">
        <f t="shared" si="63"/>
        <v>0.55186061106429818</v>
      </c>
    </row>
    <row r="514" spans="1:16">
      <c r="A514" s="9">
        <f t="shared" si="64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59"/>
        <v>627.29999999999995</v>
      </c>
      <c r="G514" s="8">
        <v>286</v>
      </c>
      <c r="H514" s="8">
        <v>286</v>
      </c>
      <c r="I514" s="18">
        <f t="shared" si="65"/>
        <v>9.5333333333333339E-2</v>
      </c>
      <c r="J514" s="18">
        <f t="shared" si="60"/>
        <v>192.28828666666666</v>
      </c>
      <c r="K514" s="10">
        <f t="shared" si="61"/>
        <v>70.70440300733334</v>
      </c>
      <c r="L514" s="10">
        <v>74.278966666666676</v>
      </c>
      <c r="M514" s="10">
        <v>8.0156266666666678</v>
      </c>
      <c r="N514" s="150">
        <f t="shared" si="66"/>
        <v>8.0156266666666678</v>
      </c>
      <c r="O514" s="147">
        <f t="shared" si="62"/>
        <v>345.28728300733337</v>
      </c>
      <c r="P514" s="145">
        <f t="shared" si="63"/>
        <v>0.55043405548753932</v>
      </c>
    </row>
    <row r="515" spans="1:16">
      <c r="A515" s="9">
        <f t="shared" si="64"/>
        <v>35</v>
      </c>
      <c r="B515" s="106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59"/>
        <v>268.60000000000002</v>
      </c>
      <c r="G515" s="8">
        <v>123</v>
      </c>
      <c r="H515" s="8">
        <v>0</v>
      </c>
      <c r="I515" s="18">
        <f t="shared" si="65"/>
        <v>0</v>
      </c>
      <c r="J515" s="18">
        <f t="shared" si="60"/>
        <v>0</v>
      </c>
      <c r="K515" s="10">
        <f t="shared" si="61"/>
        <v>0</v>
      </c>
      <c r="L515" s="10">
        <v>0</v>
      </c>
      <c r="M515" s="10">
        <v>0</v>
      </c>
      <c r="N515" s="150">
        <f t="shared" si="66"/>
        <v>0</v>
      </c>
      <c r="O515" s="147">
        <f t="shared" si="62"/>
        <v>0</v>
      </c>
      <c r="P515" s="145">
        <f t="shared" si="63"/>
        <v>0</v>
      </c>
    </row>
    <row r="516" spans="1:16">
      <c r="A516" s="9">
        <f t="shared" si="64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59"/>
        <v>2432.9</v>
      </c>
      <c r="G516" s="8">
        <v>1180</v>
      </c>
      <c r="H516" s="8">
        <v>1180</v>
      </c>
      <c r="I516" s="18">
        <f t="shared" si="65"/>
        <v>0.39333333333333331</v>
      </c>
      <c r="J516" s="18">
        <f t="shared" si="60"/>
        <v>793.35726666666665</v>
      </c>
      <c r="K516" s="10">
        <f t="shared" si="61"/>
        <v>291.71746695333337</v>
      </c>
      <c r="L516" s="10">
        <v>306.46566666666666</v>
      </c>
      <c r="M516" s="10">
        <v>33.071466666666666</v>
      </c>
      <c r="N516" s="150">
        <f t="shared" si="66"/>
        <v>33.071466666666666</v>
      </c>
      <c r="O516" s="147">
        <f t="shared" si="62"/>
        <v>1424.6118669533334</v>
      </c>
      <c r="P516" s="145">
        <f t="shared" si="63"/>
        <v>0.5855612096482935</v>
      </c>
    </row>
    <row r="517" spans="1:16">
      <c r="A517" s="9">
        <f t="shared" si="64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59"/>
        <v>2587.4</v>
      </c>
      <c r="G517" s="8">
        <v>1002</v>
      </c>
      <c r="H517" s="8">
        <v>1002</v>
      </c>
      <c r="I517" s="18">
        <f t="shared" si="65"/>
        <v>0.33400000000000002</v>
      </c>
      <c r="J517" s="18">
        <f t="shared" si="60"/>
        <v>673.68134000000009</v>
      </c>
      <c r="K517" s="10">
        <f t="shared" si="61"/>
        <v>247.71262871800005</v>
      </c>
      <c r="L517" s="10">
        <v>260.23610000000002</v>
      </c>
      <c r="M517" s="10">
        <v>28.082720000000002</v>
      </c>
      <c r="N517" s="150">
        <f t="shared" si="66"/>
        <v>28.082720000000002</v>
      </c>
      <c r="O517" s="147">
        <f t="shared" si="62"/>
        <v>1209.7127887180002</v>
      </c>
      <c r="P517" s="145">
        <f t="shared" si="63"/>
        <v>0.46753991988791843</v>
      </c>
    </row>
    <row r="518" spans="1:16">
      <c r="A518" s="9">
        <f t="shared" si="64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59"/>
        <v>2744.2</v>
      </c>
      <c r="G518" s="8">
        <v>1099</v>
      </c>
      <c r="H518" s="8">
        <v>1099</v>
      </c>
      <c r="I518" s="18">
        <f t="shared" si="65"/>
        <v>0.36633333333333334</v>
      </c>
      <c r="J518" s="18">
        <f t="shared" si="60"/>
        <v>738.8979966666667</v>
      </c>
      <c r="K518" s="10">
        <f t="shared" si="61"/>
        <v>271.69279337433335</v>
      </c>
      <c r="L518" s="10">
        <v>285.42861666666664</v>
      </c>
      <c r="M518" s="10">
        <v>30.801306666666665</v>
      </c>
      <c r="N518" s="150">
        <f t="shared" si="66"/>
        <v>30.801306666666665</v>
      </c>
      <c r="O518" s="147">
        <f t="shared" si="62"/>
        <v>1326.8207133743333</v>
      </c>
      <c r="P518" s="145">
        <f t="shared" si="63"/>
        <v>0.48350000487367301</v>
      </c>
    </row>
    <row r="519" spans="1:16">
      <c r="A519" s="9">
        <f t="shared" si="64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59"/>
        <v>3583.6</v>
      </c>
      <c r="G519" s="8">
        <v>1893</v>
      </c>
      <c r="H519" s="8">
        <v>1893</v>
      </c>
      <c r="I519" s="18">
        <f t="shared" si="65"/>
        <v>0.63100000000000001</v>
      </c>
      <c r="J519" s="18">
        <f t="shared" si="60"/>
        <v>1272.7333100000001</v>
      </c>
      <c r="K519" s="10">
        <f t="shared" si="61"/>
        <v>467.98403808700004</v>
      </c>
      <c r="L519" s="10">
        <v>491.64364999999998</v>
      </c>
      <c r="M519" s="10">
        <v>53.054479999999998</v>
      </c>
      <c r="N519" s="150">
        <f t="shared" si="66"/>
        <v>53.054479999999998</v>
      </c>
      <c r="O519" s="147">
        <f t="shared" si="62"/>
        <v>2285.4154780869999</v>
      </c>
      <c r="P519" s="145">
        <f t="shared" si="63"/>
        <v>0.63774290604057371</v>
      </c>
    </row>
    <row r="520" spans="1:16">
      <c r="A520" s="9">
        <f t="shared" si="64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59"/>
        <v>3561.7</v>
      </c>
      <c r="G520" s="8">
        <v>1300</v>
      </c>
      <c r="H520" s="8">
        <v>1300</v>
      </c>
      <c r="I520" s="18">
        <f t="shared" si="65"/>
        <v>0.43333333333333335</v>
      </c>
      <c r="J520" s="18">
        <f t="shared" si="60"/>
        <v>874.03766666666672</v>
      </c>
      <c r="K520" s="10">
        <f t="shared" si="61"/>
        <v>321.38365003333337</v>
      </c>
      <c r="L520" s="10">
        <v>337.63166666666666</v>
      </c>
      <c r="M520" s="10">
        <v>36.434666666666665</v>
      </c>
      <c r="N520" s="150">
        <f t="shared" si="66"/>
        <v>36.434666666666665</v>
      </c>
      <c r="O520" s="147">
        <f t="shared" si="62"/>
        <v>1569.4876500333335</v>
      </c>
      <c r="P520" s="145">
        <f t="shared" si="63"/>
        <v>0.44065689138145647</v>
      </c>
    </row>
    <row r="521" spans="1:16">
      <c r="A521" s="9">
        <f t="shared" si="64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59"/>
        <v>3555.5</v>
      </c>
      <c r="G521" s="8">
        <v>1316</v>
      </c>
      <c r="H521" s="8">
        <v>1316</v>
      </c>
      <c r="I521" s="18">
        <f t="shared" si="65"/>
        <v>0.43866666666666665</v>
      </c>
      <c r="J521" s="18">
        <f t="shared" si="60"/>
        <v>884.79505333333327</v>
      </c>
      <c r="K521" s="10">
        <f t="shared" si="61"/>
        <v>325.33914111066667</v>
      </c>
      <c r="L521" s="10">
        <v>341.78713333333332</v>
      </c>
      <c r="M521" s="10">
        <v>36.883093333333328</v>
      </c>
      <c r="N521" s="150">
        <f t="shared" si="66"/>
        <v>36.883093333333328</v>
      </c>
      <c r="O521" s="147">
        <f t="shared" si="62"/>
        <v>1588.8044211106667</v>
      </c>
      <c r="P521" s="145">
        <f t="shared" si="63"/>
        <v>0.44685822559714994</v>
      </c>
    </row>
    <row r="522" spans="1:16">
      <c r="A522" s="9">
        <f t="shared" si="64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59"/>
        <v>3553.2999999999997</v>
      </c>
      <c r="G522" s="8">
        <v>1152</v>
      </c>
      <c r="H522" s="8">
        <v>1152</v>
      </c>
      <c r="I522" s="18">
        <f t="shared" si="65"/>
        <v>0.38400000000000001</v>
      </c>
      <c r="J522" s="18">
        <f t="shared" si="60"/>
        <v>774.53183999999999</v>
      </c>
      <c r="K522" s="10">
        <f t="shared" si="61"/>
        <v>284.79535756800004</v>
      </c>
      <c r="L522" s="10">
        <v>299.1936</v>
      </c>
      <c r="M522" s="10">
        <v>32.286720000000003</v>
      </c>
      <c r="N522" s="150">
        <f t="shared" si="66"/>
        <v>32.286720000000003</v>
      </c>
      <c r="O522" s="147">
        <f t="shared" si="62"/>
        <v>1390.8075175680001</v>
      </c>
      <c r="P522" s="145">
        <f t="shared" si="63"/>
        <v>0.39141291688514906</v>
      </c>
    </row>
    <row r="523" spans="1:16">
      <c r="A523" s="9">
        <f t="shared" si="64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59"/>
        <v>3576.9</v>
      </c>
      <c r="G523" s="8">
        <v>857</v>
      </c>
      <c r="H523" s="8">
        <v>857</v>
      </c>
      <c r="I523" s="18">
        <f t="shared" si="65"/>
        <v>0.28566666666666668</v>
      </c>
      <c r="J523" s="18">
        <f t="shared" si="60"/>
        <v>576.19252333333338</v>
      </c>
      <c r="K523" s="10">
        <f t="shared" si="61"/>
        <v>211.86599082966671</v>
      </c>
      <c r="L523" s="10">
        <v>222.57718333333332</v>
      </c>
      <c r="M523" s="10">
        <v>24.018853333333333</v>
      </c>
      <c r="N523" s="150">
        <f t="shared" si="66"/>
        <v>24.018853333333333</v>
      </c>
      <c r="O523" s="147">
        <f t="shared" si="62"/>
        <v>1034.6545508296667</v>
      </c>
      <c r="P523" s="145">
        <f t="shared" si="63"/>
        <v>0.28926012771664478</v>
      </c>
    </row>
    <row r="524" spans="1:16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59"/>
        <v>194.9</v>
      </c>
      <c r="G524" s="8">
        <v>0</v>
      </c>
      <c r="H524" s="8">
        <v>0</v>
      </c>
      <c r="I524" s="18">
        <f t="shared" si="65"/>
        <v>0</v>
      </c>
      <c r="J524" s="18">
        <f t="shared" si="60"/>
        <v>0</v>
      </c>
      <c r="K524" s="10">
        <f t="shared" si="61"/>
        <v>0</v>
      </c>
      <c r="L524" s="10">
        <v>0</v>
      </c>
      <c r="M524" s="10">
        <v>0</v>
      </c>
      <c r="N524" s="150">
        <f t="shared" si="66"/>
        <v>0</v>
      </c>
      <c r="O524" s="147">
        <f t="shared" si="62"/>
        <v>0</v>
      </c>
      <c r="P524" s="145">
        <f t="shared" si="63"/>
        <v>0</v>
      </c>
    </row>
    <row r="525" spans="1:16">
      <c r="A525" s="9">
        <f t="shared" si="64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59"/>
        <v>234.1</v>
      </c>
      <c r="G525" s="8">
        <v>0</v>
      </c>
      <c r="H525" s="8">
        <v>0</v>
      </c>
      <c r="I525" s="18">
        <f t="shared" si="65"/>
        <v>0</v>
      </c>
      <c r="J525" s="18">
        <f t="shared" si="60"/>
        <v>0</v>
      </c>
      <c r="K525" s="10">
        <f t="shared" si="61"/>
        <v>0</v>
      </c>
      <c r="L525" s="10">
        <v>0</v>
      </c>
      <c r="M525" s="10">
        <v>0</v>
      </c>
      <c r="N525" s="150">
        <f t="shared" si="66"/>
        <v>0</v>
      </c>
      <c r="O525" s="147">
        <f t="shared" si="62"/>
        <v>0</v>
      </c>
      <c r="P525" s="145">
        <f t="shared" si="63"/>
        <v>0</v>
      </c>
    </row>
    <row r="526" spans="1:16">
      <c r="A526" s="9">
        <f t="shared" si="64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59"/>
        <v>3517.1000000000004</v>
      </c>
      <c r="G526" s="8">
        <v>1267</v>
      </c>
      <c r="H526" s="8">
        <v>1267</v>
      </c>
      <c r="I526" s="18">
        <f t="shared" si="65"/>
        <v>0.42233333333333334</v>
      </c>
      <c r="J526" s="18">
        <f t="shared" si="60"/>
        <v>851.85055666666665</v>
      </c>
      <c r="K526" s="10">
        <f t="shared" si="61"/>
        <v>313.22544968633338</v>
      </c>
      <c r="L526" s="10">
        <v>329.06101666666666</v>
      </c>
      <c r="M526" s="10">
        <v>35.509786666666663</v>
      </c>
      <c r="N526" s="150">
        <f t="shared" si="66"/>
        <v>35.509786666666663</v>
      </c>
      <c r="O526" s="147">
        <f t="shared" si="62"/>
        <v>1529.6468096863334</v>
      </c>
      <c r="P526" s="145">
        <f t="shared" si="63"/>
        <v>0.43491706510657452</v>
      </c>
    </row>
    <row r="527" spans="1:16">
      <c r="A527" s="9">
        <f t="shared" si="64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59"/>
        <v>2684.4</v>
      </c>
      <c r="G527" s="8">
        <v>1208</v>
      </c>
      <c r="H527" s="8">
        <v>1208</v>
      </c>
      <c r="I527" s="18">
        <f t="shared" si="65"/>
        <v>0.40266666666666667</v>
      </c>
      <c r="J527" s="18">
        <f t="shared" si="60"/>
        <v>812.1826933333333</v>
      </c>
      <c r="K527" s="10">
        <f t="shared" si="61"/>
        <v>298.6395763386667</v>
      </c>
      <c r="L527" s="10">
        <v>313.73773333333332</v>
      </c>
      <c r="M527" s="10">
        <v>33.856213333333336</v>
      </c>
      <c r="N527" s="150">
        <f t="shared" si="66"/>
        <v>33.856213333333336</v>
      </c>
      <c r="O527" s="147">
        <f t="shared" si="62"/>
        <v>1458.4162163386666</v>
      </c>
      <c r="P527" s="145">
        <f t="shared" si="63"/>
        <v>0.54329318147022299</v>
      </c>
    </row>
    <row r="528" spans="1:16">
      <c r="A528" s="9">
        <f t="shared" si="64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59"/>
        <v>4074.2999999999997</v>
      </c>
      <c r="G528" s="8">
        <v>1350</v>
      </c>
      <c r="H528" s="8">
        <v>1350</v>
      </c>
      <c r="I528" s="18">
        <f t="shared" si="65"/>
        <v>0.45</v>
      </c>
      <c r="J528" s="18">
        <f t="shared" si="60"/>
        <v>907.65449999999998</v>
      </c>
      <c r="K528" s="10">
        <f t="shared" si="61"/>
        <v>333.74455965000004</v>
      </c>
      <c r="L528" s="10">
        <v>350.61750000000001</v>
      </c>
      <c r="M528" s="10">
        <v>37.835999999999999</v>
      </c>
      <c r="N528" s="150">
        <f t="shared" si="66"/>
        <v>37.835999999999999</v>
      </c>
      <c r="O528" s="147">
        <f t="shared" si="62"/>
        <v>1629.8525596500001</v>
      </c>
      <c r="P528" s="145">
        <f t="shared" si="63"/>
        <v>0.4000325355643915</v>
      </c>
    </row>
    <row r="529" spans="1:16">
      <c r="A529" s="9">
        <f t="shared" si="64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59"/>
        <v>5184.63</v>
      </c>
      <c r="G529" s="8">
        <v>1674</v>
      </c>
      <c r="H529" s="8">
        <v>1674</v>
      </c>
      <c r="I529" s="18">
        <f t="shared" si="65"/>
        <v>0.55800000000000005</v>
      </c>
      <c r="J529" s="18">
        <f t="shared" si="60"/>
        <v>1125.4915800000001</v>
      </c>
      <c r="K529" s="10">
        <f t="shared" si="61"/>
        <v>413.84325396600008</v>
      </c>
      <c r="L529" s="10">
        <v>434.76570000000004</v>
      </c>
      <c r="M529" s="10">
        <v>46.916640000000001</v>
      </c>
      <c r="N529" s="150">
        <f t="shared" si="66"/>
        <v>46.916640000000001</v>
      </c>
      <c r="O529" s="147">
        <f t="shared" si="62"/>
        <v>2021.017173966</v>
      </c>
      <c r="P529" s="145">
        <f t="shared" si="63"/>
        <v>0.38980933527869877</v>
      </c>
    </row>
    <row r="530" spans="1:16">
      <c r="A530" s="9">
        <f t="shared" si="64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59"/>
        <v>115.8</v>
      </c>
      <c r="G530" s="8">
        <v>0</v>
      </c>
      <c r="H530" s="8">
        <v>0</v>
      </c>
      <c r="I530" s="18">
        <f t="shared" si="65"/>
        <v>0</v>
      </c>
      <c r="J530" s="18">
        <f t="shared" si="60"/>
        <v>0</v>
      </c>
      <c r="K530" s="10">
        <f t="shared" si="61"/>
        <v>0</v>
      </c>
      <c r="L530" s="10">
        <v>0</v>
      </c>
      <c r="M530" s="10">
        <v>0</v>
      </c>
      <c r="N530" s="150">
        <f t="shared" si="66"/>
        <v>0</v>
      </c>
      <c r="O530" s="147">
        <f t="shared" si="62"/>
        <v>0</v>
      </c>
      <c r="P530" s="145">
        <f t="shared" si="63"/>
        <v>0</v>
      </c>
    </row>
    <row r="531" spans="1:16">
      <c r="A531" s="9">
        <f t="shared" si="64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59"/>
        <v>94</v>
      </c>
      <c r="G531" s="8">
        <v>0</v>
      </c>
      <c r="H531" s="8">
        <v>0</v>
      </c>
      <c r="I531" s="18">
        <f t="shared" si="65"/>
        <v>0</v>
      </c>
      <c r="J531" s="18">
        <f t="shared" si="60"/>
        <v>0</v>
      </c>
      <c r="K531" s="10">
        <f t="shared" si="61"/>
        <v>0</v>
      </c>
      <c r="L531" s="10">
        <v>0</v>
      </c>
      <c r="M531" s="10">
        <v>0</v>
      </c>
      <c r="N531" s="150">
        <f t="shared" si="66"/>
        <v>0</v>
      </c>
      <c r="O531" s="147">
        <f t="shared" si="62"/>
        <v>0</v>
      </c>
      <c r="P531" s="145">
        <f t="shared" si="63"/>
        <v>0</v>
      </c>
    </row>
    <row r="532" spans="1:16">
      <c r="A532" s="9">
        <f t="shared" si="64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59"/>
        <v>222.7</v>
      </c>
      <c r="G532" s="8">
        <v>0</v>
      </c>
      <c r="H532" s="8">
        <v>0</v>
      </c>
      <c r="I532" s="18">
        <f t="shared" si="65"/>
        <v>0</v>
      </c>
      <c r="J532" s="18">
        <f t="shared" si="60"/>
        <v>0</v>
      </c>
      <c r="K532" s="10">
        <f t="shared" si="61"/>
        <v>0</v>
      </c>
      <c r="L532" s="10">
        <v>0</v>
      </c>
      <c r="M532" s="10">
        <v>0</v>
      </c>
      <c r="N532" s="150">
        <f t="shared" si="66"/>
        <v>0</v>
      </c>
      <c r="O532" s="147">
        <f t="shared" si="62"/>
        <v>0</v>
      </c>
      <c r="P532" s="145">
        <f t="shared" si="63"/>
        <v>0</v>
      </c>
    </row>
    <row r="533" spans="1:16">
      <c r="A533" s="9">
        <f t="shared" si="64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59"/>
        <v>76</v>
      </c>
      <c r="G533" s="8">
        <v>0</v>
      </c>
      <c r="H533" s="8">
        <v>0</v>
      </c>
      <c r="I533" s="18">
        <f t="shared" si="65"/>
        <v>0</v>
      </c>
      <c r="J533" s="18">
        <f t="shared" si="60"/>
        <v>0</v>
      </c>
      <c r="K533" s="10">
        <f t="shared" si="61"/>
        <v>0</v>
      </c>
      <c r="L533" s="10">
        <v>0</v>
      </c>
      <c r="M533" s="10">
        <v>0</v>
      </c>
      <c r="N533" s="150">
        <f t="shared" si="66"/>
        <v>0</v>
      </c>
      <c r="O533" s="147">
        <f t="shared" si="62"/>
        <v>0</v>
      </c>
      <c r="P533" s="145">
        <f t="shared" si="63"/>
        <v>0</v>
      </c>
    </row>
    <row r="534" spans="1:16">
      <c r="A534" s="9">
        <f t="shared" si="64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59"/>
        <v>229.6</v>
      </c>
      <c r="G534" s="8">
        <v>0</v>
      </c>
      <c r="H534" s="8">
        <v>0</v>
      </c>
      <c r="I534" s="18">
        <f t="shared" si="65"/>
        <v>0</v>
      </c>
      <c r="J534" s="18">
        <f t="shared" si="60"/>
        <v>0</v>
      </c>
      <c r="K534" s="10">
        <f t="shared" si="61"/>
        <v>0</v>
      </c>
      <c r="L534" s="10">
        <v>0</v>
      </c>
      <c r="M534" s="10">
        <v>0</v>
      </c>
      <c r="N534" s="150">
        <f t="shared" si="66"/>
        <v>0</v>
      </c>
      <c r="O534" s="147">
        <f t="shared" si="62"/>
        <v>0</v>
      </c>
      <c r="P534" s="145">
        <f t="shared" si="63"/>
        <v>0</v>
      </c>
    </row>
    <row r="535" spans="1:16">
      <c r="A535" s="9">
        <f t="shared" si="64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59"/>
        <v>66.400000000000006</v>
      </c>
      <c r="G535" s="8">
        <v>0</v>
      </c>
      <c r="H535" s="8">
        <v>0</v>
      </c>
      <c r="I535" s="18">
        <f t="shared" si="65"/>
        <v>0</v>
      </c>
      <c r="J535" s="18">
        <f t="shared" si="60"/>
        <v>0</v>
      </c>
      <c r="K535" s="10">
        <f t="shared" si="61"/>
        <v>0</v>
      </c>
      <c r="L535" s="10">
        <v>0</v>
      </c>
      <c r="M535" s="10">
        <v>0</v>
      </c>
      <c r="N535" s="150">
        <f t="shared" si="66"/>
        <v>0</v>
      </c>
      <c r="O535" s="147">
        <f t="shared" si="62"/>
        <v>0</v>
      </c>
      <c r="P535" s="145">
        <f t="shared" si="63"/>
        <v>0</v>
      </c>
    </row>
    <row r="536" spans="1:16">
      <c r="A536" s="9">
        <f t="shared" si="64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59"/>
        <v>2581.4</v>
      </c>
      <c r="G536" s="8">
        <v>1097</v>
      </c>
      <c r="H536" s="8">
        <v>1097</v>
      </c>
      <c r="I536" s="18">
        <f t="shared" si="65"/>
        <v>0.36566666666666664</v>
      </c>
      <c r="J536" s="18">
        <f t="shared" si="60"/>
        <v>737.55332333333331</v>
      </c>
      <c r="K536" s="10">
        <f t="shared" si="61"/>
        <v>271.19835698966665</v>
      </c>
      <c r="L536" s="10">
        <v>284.90918333333332</v>
      </c>
      <c r="M536" s="10">
        <v>30.745253333333331</v>
      </c>
      <c r="N536" s="150">
        <f t="shared" si="66"/>
        <v>30.745253333333331</v>
      </c>
      <c r="O536" s="147">
        <f t="shared" si="62"/>
        <v>1324.4061169896665</v>
      </c>
      <c r="P536" s="145">
        <f t="shared" si="63"/>
        <v>0.5130573010729319</v>
      </c>
    </row>
    <row r="537" spans="1:16">
      <c r="A537" s="9">
        <f t="shared" si="64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59"/>
        <v>3240.3</v>
      </c>
      <c r="G537" s="8">
        <v>1476</v>
      </c>
      <c r="H537" s="8">
        <v>1476</v>
      </c>
      <c r="I537" s="18">
        <f t="shared" si="65"/>
        <v>0.49199999999999999</v>
      </c>
      <c r="J537" s="18">
        <f t="shared" si="60"/>
        <v>992.36892</v>
      </c>
      <c r="K537" s="10">
        <f t="shared" si="61"/>
        <v>364.89405188400002</v>
      </c>
      <c r="L537" s="10">
        <v>383.34179999999998</v>
      </c>
      <c r="M537" s="10">
        <v>41.367359999999998</v>
      </c>
      <c r="N537" s="150">
        <f t="shared" si="66"/>
        <v>41.367359999999998</v>
      </c>
      <c r="O537" s="147">
        <f t="shared" si="62"/>
        <v>1781.972131884</v>
      </c>
      <c r="P537" s="145">
        <f t="shared" si="63"/>
        <v>0.54994047831497084</v>
      </c>
    </row>
    <row r="538" spans="1:16">
      <c r="A538" s="9">
        <f t="shared" si="64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59"/>
        <v>3544.97</v>
      </c>
      <c r="G538" s="8">
        <v>1718</v>
      </c>
      <c r="H538" s="8">
        <v>1718</v>
      </c>
      <c r="I538" s="18">
        <f t="shared" si="65"/>
        <v>0.57266666666666666</v>
      </c>
      <c r="J538" s="18">
        <f t="shared" si="60"/>
        <v>1155.0743933333333</v>
      </c>
      <c r="K538" s="10">
        <f t="shared" si="61"/>
        <v>424.72085442866671</v>
      </c>
      <c r="L538" s="10">
        <v>446.1932333333333</v>
      </c>
      <c r="M538" s="10">
        <v>48.149813333333334</v>
      </c>
      <c r="N538" s="150">
        <f t="shared" si="66"/>
        <v>48.149813333333334</v>
      </c>
      <c r="O538" s="147">
        <f t="shared" si="62"/>
        <v>2074.138294428667</v>
      </c>
      <c r="P538" s="145">
        <f t="shared" si="63"/>
        <v>0.58509332785007129</v>
      </c>
    </row>
    <row r="539" spans="1:16">
      <c r="A539" s="9">
        <f t="shared" si="64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59"/>
        <v>2778.9</v>
      </c>
      <c r="G539" s="8">
        <v>1565</v>
      </c>
      <c r="H539" s="8">
        <v>1565</v>
      </c>
      <c r="I539" s="18">
        <f t="shared" si="65"/>
        <v>0.52166666666666661</v>
      </c>
      <c r="J539" s="18">
        <f t="shared" si="60"/>
        <v>1052.2068833333333</v>
      </c>
      <c r="K539" s="10">
        <f t="shared" ref="K539:K550" si="67">J539*0.3677</f>
        <v>386.89647100166667</v>
      </c>
      <c r="L539" s="10">
        <v>406.4565833333333</v>
      </c>
      <c r="M539" s="10">
        <v>43.861733333333326</v>
      </c>
      <c r="N539" s="150">
        <f t="shared" si="66"/>
        <v>43.861733333333326</v>
      </c>
      <c r="O539" s="147">
        <f t="shared" si="62"/>
        <v>1889.4216710016667</v>
      </c>
      <c r="P539" s="145">
        <f t="shared" si="63"/>
        <v>0.6799171150461214</v>
      </c>
    </row>
    <row r="540" spans="1:16">
      <c r="A540" s="9">
        <f t="shared" si="64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59"/>
        <v>2581.6999999999998</v>
      </c>
      <c r="G540" s="8">
        <v>1342</v>
      </c>
      <c r="H540" s="8">
        <v>1342</v>
      </c>
      <c r="I540" s="18">
        <f t="shared" si="65"/>
        <v>0.44733333333333336</v>
      </c>
      <c r="J540" s="18">
        <f t="shared" si="60"/>
        <v>902.27580666666677</v>
      </c>
      <c r="K540" s="10">
        <f t="shared" si="67"/>
        <v>331.76681411133342</v>
      </c>
      <c r="L540" s="10">
        <v>348.53976666666665</v>
      </c>
      <c r="M540" s="10">
        <v>37.611786666666667</v>
      </c>
      <c r="N540" s="150">
        <f t="shared" si="66"/>
        <v>37.611786666666667</v>
      </c>
      <c r="O540" s="147">
        <f t="shared" si="62"/>
        <v>1620.1941741113335</v>
      </c>
      <c r="P540" s="145">
        <f t="shared" si="63"/>
        <v>0.62756872375230799</v>
      </c>
    </row>
    <row r="541" spans="1:16">
      <c r="A541" s="9">
        <f t="shared" si="64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59"/>
        <v>3517.8</v>
      </c>
      <c r="G541" s="8">
        <v>1028</v>
      </c>
      <c r="H541" s="8">
        <v>1028</v>
      </c>
      <c r="I541" s="18">
        <f t="shared" si="65"/>
        <v>0.34266666666666667</v>
      </c>
      <c r="J541" s="18">
        <f t="shared" si="60"/>
        <v>691.16209333333336</v>
      </c>
      <c r="K541" s="10">
        <f t="shared" si="67"/>
        <v>254.14030171866671</v>
      </c>
      <c r="L541" s="10">
        <v>266.98873333333336</v>
      </c>
      <c r="M541" s="10">
        <v>28.811413333333334</v>
      </c>
      <c r="N541" s="150">
        <f t="shared" si="66"/>
        <v>28.811413333333334</v>
      </c>
      <c r="O541" s="147">
        <f t="shared" si="62"/>
        <v>1241.1025417186668</v>
      </c>
      <c r="P541" s="145">
        <f t="shared" si="63"/>
        <v>0.35280645338525973</v>
      </c>
    </row>
    <row r="542" spans="1:16">
      <c r="A542" s="9">
        <f t="shared" si="64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59"/>
        <v>2599.2399999999998</v>
      </c>
      <c r="G542" s="8">
        <v>1087</v>
      </c>
      <c r="H542" s="8">
        <v>1087</v>
      </c>
      <c r="I542" s="18">
        <f t="shared" si="65"/>
        <v>0.36233333333333334</v>
      </c>
      <c r="J542" s="18">
        <f t="shared" si="60"/>
        <v>730.8299566666667</v>
      </c>
      <c r="K542" s="10">
        <f t="shared" si="67"/>
        <v>268.72617506633338</v>
      </c>
      <c r="L542" s="10">
        <v>282.31201666666664</v>
      </c>
      <c r="M542" s="10">
        <v>30.464986666666668</v>
      </c>
      <c r="N542" s="150">
        <f t="shared" si="66"/>
        <v>30.464986666666668</v>
      </c>
      <c r="O542" s="147">
        <f t="shared" si="62"/>
        <v>1312.3331350663332</v>
      </c>
      <c r="P542" s="145">
        <f t="shared" si="63"/>
        <v>0.50489109703849333</v>
      </c>
    </row>
    <row r="543" spans="1:16">
      <c r="A543" s="9">
        <f t="shared" si="64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68">C543+D543+E543</f>
        <v>3555.8</v>
      </c>
      <c r="G543" s="8">
        <v>1544</v>
      </c>
      <c r="H543" s="8">
        <v>1544</v>
      </c>
      <c r="I543" s="18">
        <f t="shared" si="65"/>
        <v>0.51466666666666672</v>
      </c>
      <c r="J543" s="18">
        <f t="shared" si="60"/>
        <v>1038.0878133333335</v>
      </c>
      <c r="K543" s="10">
        <f t="shared" si="67"/>
        <v>381.70488896266676</v>
      </c>
      <c r="L543" s="10">
        <v>401.00253333333336</v>
      </c>
      <c r="M543" s="10">
        <v>43.273173333333339</v>
      </c>
      <c r="N543" s="150">
        <f t="shared" si="66"/>
        <v>43.273173333333339</v>
      </c>
      <c r="O543" s="147">
        <f t="shared" si="62"/>
        <v>1864.0684089626668</v>
      </c>
      <c r="P543" s="145">
        <f t="shared" si="63"/>
        <v>0.52423319898831955</v>
      </c>
    </row>
    <row r="544" spans="1:16">
      <c r="A544" s="9">
        <f t="shared" si="64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68"/>
        <v>4424.8999999999996</v>
      </c>
      <c r="G544" s="8">
        <v>1897</v>
      </c>
      <c r="H544" s="8">
        <v>1897</v>
      </c>
      <c r="I544" s="18">
        <f t="shared" ref="I544:I550" si="69">H544/3000</f>
        <v>0.6323333333333333</v>
      </c>
      <c r="J544" s="18">
        <f t="shared" ref="J544:J550" si="70">I544*$J$2</f>
        <v>1275.4226566666666</v>
      </c>
      <c r="K544" s="10">
        <f t="shared" si="67"/>
        <v>468.97291085633333</v>
      </c>
      <c r="L544" s="10">
        <v>492.68251666666663</v>
      </c>
      <c r="M544" s="10">
        <v>53.16658666666666</v>
      </c>
      <c r="N544" s="150">
        <f t="shared" si="66"/>
        <v>53.16658666666666</v>
      </c>
      <c r="O544" s="147">
        <f t="shared" si="62"/>
        <v>2290.2446708563334</v>
      </c>
      <c r="P544" s="145">
        <f t="shared" si="63"/>
        <v>0.5175811138910108</v>
      </c>
    </row>
    <row r="545" spans="1:16">
      <c r="A545" s="9">
        <f t="shared" si="64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68"/>
        <v>2601.4</v>
      </c>
      <c r="G545" s="8">
        <v>1072</v>
      </c>
      <c r="H545" s="8">
        <v>1072</v>
      </c>
      <c r="I545" s="18">
        <f t="shared" si="69"/>
        <v>0.35733333333333334</v>
      </c>
      <c r="J545" s="18">
        <f t="shared" si="70"/>
        <v>720.74490666666668</v>
      </c>
      <c r="K545" s="10">
        <f t="shared" si="67"/>
        <v>265.01790218133334</v>
      </c>
      <c r="L545" s="10">
        <v>278.41626666666667</v>
      </c>
      <c r="M545" s="10">
        <v>30.044586666666667</v>
      </c>
      <c r="N545" s="150">
        <f t="shared" si="66"/>
        <v>30.044586666666667</v>
      </c>
      <c r="O545" s="147">
        <f t="shared" ref="O545:O551" si="71">J545+K545+L545+N545</f>
        <v>1294.2236621813333</v>
      </c>
      <c r="P545" s="145">
        <f t="shared" ref="P545:P551" si="72">O545/F545</f>
        <v>0.49751044137054407</v>
      </c>
    </row>
    <row r="546" spans="1:16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68"/>
        <v>4398.29</v>
      </c>
      <c r="G546" s="8">
        <v>1692</v>
      </c>
      <c r="H546" s="8">
        <v>1692</v>
      </c>
      <c r="I546" s="18">
        <f t="shared" si="69"/>
        <v>0.56399999999999995</v>
      </c>
      <c r="J546" s="18">
        <f t="shared" si="70"/>
        <v>1137.5936399999998</v>
      </c>
      <c r="K546" s="10">
        <f t="shared" si="67"/>
        <v>418.29318142799997</v>
      </c>
      <c r="L546" s="10">
        <v>439.44059999999996</v>
      </c>
      <c r="M546" s="10">
        <v>47.421119999999995</v>
      </c>
      <c r="N546" s="150">
        <f>M546*$N$2</f>
        <v>47.421119999999995</v>
      </c>
      <c r="O546" s="147">
        <f t="shared" si="71"/>
        <v>2042.7485414279997</v>
      </c>
      <c r="P546" s="145">
        <f t="shared" si="72"/>
        <v>0.46444153101046082</v>
      </c>
    </row>
    <row r="547" spans="1:16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68"/>
        <v>53.2</v>
      </c>
      <c r="G547" s="8">
        <v>0</v>
      </c>
      <c r="H547" s="8">
        <v>0</v>
      </c>
      <c r="I547" s="18">
        <f t="shared" si="69"/>
        <v>0</v>
      </c>
      <c r="J547" s="18">
        <f t="shared" si="70"/>
        <v>0</v>
      </c>
      <c r="K547" s="10">
        <f t="shared" si="67"/>
        <v>0</v>
      </c>
      <c r="L547" s="10">
        <v>0</v>
      </c>
      <c r="M547" s="10">
        <v>0</v>
      </c>
      <c r="N547" s="150">
        <f>M547*$N$2</f>
        <v>0</v>
      </c>
      <c r="O547" s="147">
        <f t="shared" si="71"/>
        <v>0</v>
      </c>
      <c r="P547" s="145">
        <f t="shared" si="72"/>
        <v>0</v>
      </c>
    </row>
    <row r="548" spans="1:16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68"/>
        <v>3237.1</v>
      </c>
      <c r="G548" s="8"/>
      <c r="H548" s="8">
        <v>786.7</v>
      </c>
      <c r="I548" s="18">
        <f t="shared" si="69"/>
        <v>0.26223333333333337</v>
      </c>
      <c r="J548" s="18">
        <f t="shared" si="70"/>
        <v>528.92725566666672</v>
      </c>
      <c r="K548" s="10">
        <f t="shared" si="67"/>
        <v>194.48655190863337</v>
      </c>
      <c r="L548" s="10">
        <v>204.31910166666668</v>
      </c>
      <c r="M548" s="10">
        <v>22.048578666666671</v>
      </c>
      <c r="N548" s="150">
        <f>M548*$N$2</f>
        <v>22.048578666666671</v>
      </c>
      <c r="O548" s="147">
        <f t="shared" si="71"/>
        <v>949.78148790863349</v>
      </c>
      <c r="P548" s="145">
        <f t="shared" si="72"/>
        <v>0.29340505017102764</v>
      </c>
    </row>
    <row r="549" spans="1:16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68"/>
        <v>7769.2999999999993</v>
      </c>
      <c r="G549" s="8"/>
      <c r="H549" s="8">
        <v>2240</v>
      </c>
      <c r="I549" s="18">
        <f t="shared" si="69"/>
        <v>0.7466666666666667</v>
      </c>
      <c r="J549" s="18">
        <f t="shared" si="70"/>
        <v>1506.0341333333333</v>
      </c>
      <c r="K549" s="10">
        <f t="shared" si="67"/>
        <v>553.76875082666675</v>
      </c>
      <c r="L549" s="10">
        <v>581.76533333333339</v>
      </c>
      <c r="M549" s="10">
        <v>62.779733333333333</v>
      </c>
      <c r="N549" s="150">
        <f>M549*$N$2</f>
        <v>62.779733333333333</v>
      </c>
      <c r="O549" s="147">
        <f t="shared" si="71"/>
        <v>2704.3479508266664</v>
      </c>
      <c r="P549" s="145">
        <f t="shared" si="72"/>
        <v>0.34808128799591553</v>
      </c>
    </row>
    <row r="550" spans="1:16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68"/>
        <v>10480.52</v>
      </c>
      <c r="G550" s="8"/>
      <c r="H550" s="8">
        <v>2280</v>
      </c>
      <c r="I550" s="18">
        <f t="shared" si="69"/>
        <v>0.76</v>
      </c>
      <c r="J550" s="18">
        <f t="shared" si="70"/>
        <v>1532.9276</v>
      </c>
      <c r="K550" s="10">
        <f t="shared" si="67"/>
        <v>563.65747852000004</v>
      </c>
      <c r="L550" s="10">
        <v>592.154</v>
      </c>
      <c r="M550" s="10">
        <v>63.900799999999997</v>
      </c>
      <c r="N550" s="150">
        <f>M550*$N$2</f>
        <v>63.900799999999997</v>
      </c>
      <c r="O550" s="147">
        <f t="shared" si="71"/>
        <v>2752.6398785199999</v>
      </c>
      <c r="P550" s="145">
        <f t="shared" si="72"/>
        <v>0.2626434450313534</v>
      </c>
    </row>
    <row r="551" spans="1:16">
      <c r="A551" s="12"/>
      <c r="B551" s="17" t="s">
        <v>576</v>
      </c>
      <c r="C551" s="13">
        <f t="shared" ref="C551:H551" si="73">SUM(C481:C550)</f>
        <v>182639.05999999997</v>
      </c>
      <c r="D551" s="13">
        <f t="shared" si="73"/>
        <v>232.40000000000003</v>
      </c>
      <c r="E551" s="13">
        <f t="shared" si="73"/>
        <v>4310.1000000000004</v>
      </c>
      <c r="F551" s="13">
        <f t="shared" si="73"/>
        <v>187181.55999999994</v>
      </c>
      <c r="G551" s="13">
        <f t="shared" si="73"/>
        <v>64693</v>
      </c>
      <c r="H551" s="13">
        <f t="shared" si="73"/>
        <v>69876.7</v>
      </c>
      <c r="I551" s="39">
        <f>SUM(I481:I550)</f>
        <v>23.292233333333336</v>
      </c>
      <c r="J551" s="39">
        <f>SUM(J481:J550)</f>
        <v>46980.667555666674</v>
      </c>
      <c r="K551" s="15">
        <f>SUM(K481:K550)</f>
        <v>17274.791460218636</v>
      </c>
      <c r="L551" s="15">
        <v>17696.805337919999</v>
      </c>
      <c r="M551" s="15">
        <v>1958.4109786666663</v>
      </c>
      <c r="N551" s="15">
        <f>SUM(N481:N550)</f>
        <v>1958.4109786666663</v>
      </c>
      <c r="O551" s="15">
        <f t="shared" si="71"/>
        <v>83910.675332471976</v>
      </c>
      <c r="P551" s="16">
        <f t="shared" si="72"/>
        <v>0.44828494501526756</v>
      </c>
    </row>
    <row r="552" spans="1:16">
      <c r="A552" s="9"/>
      <c r="B552" s="7" t="s">
        <v>1270</v>
      </c>
      <c r="C552" s="8"/>
      <c r="D552" s="8"/>
      <c r="E552" s="8"/>
      <c r="F552" s="8"/>
      <c r="G552" s="8"/>
      <c r="H552" s="8"/>
      <c r="I552" s="8"/>
      <c r="J552" s="18"/>
      <c r="K552" s="8"/>
      <c r="L552" s="8"/>
      <c r="M552" s="8"/>
      <c r="N552" s="8"/>
      <c r="O552" s="8"/>
      <c r="P552" s="11"/>
    </row>
    <row r="553" spans="1:16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74">C553+D553+E553</f>
        <v>94.51</v>
      </c>
      <c r="G553" s="8">
        <v>0</v>
      </c>
      <c r="H553" s="8">
        <v>0</v>
      </c>
      <c r="I553" s="18">
        <f>H553/3000</f>
        <v>0</v>
      </c>
      <c r="J553" s="18">
        <f t="shared" ref="J553:J614" si="75">I553*$J$2</f>
        <v>0</v>
      </c>
      <c r="K553" s="10">
        <f t="shared" ref="K553:K613" si="76">J553*0.3677</f>
        <v>0</v>
      </c>
      <c r="L553" s="10">
        <v>0</v>
      </c>
      <c r="M553" s="10">
        <v>0</v>
      </c>
      <c r="N553" s="150">
        <f>M553*$N$2</f>
        <v>0</v>
      </c>
      <c r="O553" s="10">
        <f t="shared" ref="O553:O613" si="77">J553+K553+L553+N553</f>
        <v>0</v>
      </c>
      <c r="P553" s="11">
        <f t="shared" ref="P553:P583" si="78">O553/F553</f>
        <v>0</v>
      </c>
    </row>
    <row r="554" spans="1:16">
      <c r="A554" s="9">
        <f t="shared" ref="A554:A617" si="79">A553+1</f>
        <v>2</v>
      </c>
      <c r="B554" s="8" t="s">
        <v>644</v>
      </c>
      <c r="C554" s="8">
        <f>димвенканали!C554</f>
        <v>107.2</v>
      </c>
      <c r="D554" s="8">
        <f>димвенканали!D554</f>
        <v>0</v>
      </c>
      <c r="E554" s="8">
        <f>димвенканали!E554</f>
        <v>0</v>
      </c>
      <c r="F554" s="8">
        <f t="shared" si="74"/>
        <v>107.2</v>
      </c>
      <c r="G554" s="8">
        <v>0</v>
      </c>
      <c r="H554" s="8">
        <v>0</v>
      </c>
      <c r="I554" s="18">
        <f t="shared" ref="I554:I614" si="80">H554/3000</f>
        <v>0</v>
      </c>
      <c r="J554" s="18">
        <f t="shared" si="75"/>
        <v>0</v>
      </c>
      <c r="K554" s="10">
        <f t="shared" si="76"/>
        <v>0</v>
      </c>
      <c r="L554" s="10">
        <v>0</v>
      </c>
      <c r="M554" s="10">
        <v>0</v>
      </c>
      <c r="N554" s="150">
        <f t="shared" ref="N554:N617" si="81">M554*$N$2</f>
        <v>0</v>
      </c>
      <c r="O554" s="10">
        <f t="shared" si="77"/>
        <v>0</v>
      </c>
      <c r="P554" s="11">
        <f t="shared" si="78"/>
        <v>0</v>
      </c>
    </row>
    <row r="555" spans="1:16">
      <c r="A555" s="9">
        <f t="shared" si="79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74"/>
        <v>4212.6899999999996</v>
      </c>
      <c r="G555" s="8">
        <v>2268</v>
      </c>
      <c r="H555" s="8">
        <v>2268</v>
      </c>
      <c r="I555" s="18">
        <f t="shared" si="80"/>
        <v>0.75600000000000001</v>
      </c>
      <c r="J555" s="18">
        <f t="shared" si="75"/>
        <v>1524.8595600000001</v>
      </c>
      <c r="K555" s="10">
        <f t="shared" si="76"/>
        <v>560.69086021200008</v>
      </c>
      <c r="L555" s="10">
        <v>589.03739999999993</v>
      </c>
      <c r="M555" s="10">
        <v>63.564479999999996</v>
      </c>
      <c r="N555" s="150">
        <f t="shared" si="81"/>
        <v>63.564479999999996</v>
      </c>
      <c r="O555" s="10">
        <f t="shared" si="77"/>
        <v>2738.1523002120002</v>
      </c>
      <c r="P555" s="11">
        <f t="shared" si="78"/>
        <v>0.64997716428505314</v>
      </c>
    </row>
    <row r="556" spans="1:16">
      <c r="A556" s="9">
        <f t="shared" si="79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74"/>
        <v>4354.84</v>
      </c>
      <c r="G556" s="8">
        <v>2300</v>
      </c>
      <c r="H556" s="8">
        <v>2300</v>
      </c>
      <c r="I556" s="18">
        <f t="shared" si="80"/>
        <v>0.76666666666666672</v>
      </c>
      <c r="J556" s="18">
        <f t="shared" si="75"/>
        <v>1546.3743333333334</v>
      </c>
      <c r="K556" s="10">
        <f t="shared" si="76"/>
        <v>568.60184236666669</v>
      </c>
      <c r="L556" s="10">
        <v>597.34833333333336</v>
      </c>
      <c r="M556" s="10">
        <v>64.461333333333343</v>
      </c>
      <c r="N556" s="150">
        <f t="shared" si="81"/>
        <v>64.461333333333343</v>
      </c>
      <c r="O556" s="10">
        <f t="shared" si="77"/>
        <v>2776.7858423666667</v>
      </c>
      <c r="P556" s="11">
        <f t="shared" si="78"/>
        <v>0.63763211561542255</v>
      </c>
    </row>
    <row r="557" spans="1:16">
      <c r="A557" s="9">
        <f t="shared" si="79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74"/>
        <v>4344.0200000000004</v>
      </c>
      <c r="G557" s="8">
        <v>1800</v>
      </c>
      <c r="H557" s="8">
        <v>1800</v>
      </c>
      <c r="I557" s="18">
        <f t="shared" si="80"/>
        <v>0.6</v>
      </c>
      <c r="J557" s="18">
        <f t="shared" si="75"/>
        <v>1210.2059999999999</v>
      </c>
      <c r="K557" s="10">
        <f t="shared" si="76"/>
        <v>444.9927462</v>
      </c>
      <c r="L557" s="10">
        <v>467.49</v>
      </c>
      <c r="M557" s="10">
        <v>50.448</v>
      </c>
      <c r="N557" s="150">
        <f t="shared" si="81"/>
        <v>50.448</v>
      </c>
      <c r="O557" s="10">
        <f t="shared" si="77"/>
        <v>2173.1367461999998</v>
      </c>
      <c r="P557" s="11">
        <f t="shared" si="78"/>
        <v>0.50025937868610171</v>
      </c>
    </row>
    <row r="558" spans="1:16">
      <c r="A558" s="9">
        <f t="shared" si="79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74"/>
        <v>8583.89</v>
      </c>
      <c r="G558" s="8">
        <v>4656</v>
      </c>
      <c r="H558" s="8">
        <v>4656</v>
      </c>
      <c r="I558" s="18">
        <f t="shared" si="80"/>
        <v>1.552</v>
      </c>
      <c r="J558" s="18">
        <f t="shared" si="75"/>
        <v>3130.3995199999999</v>
      </c>
      <c r="K558" s="10">
        <f t="shared" si="76"/>
        <v>1151.047903504</v>
      </c>
      <c r="L558" s="10">
        <v>1209.2408</v>
      </c>
      <c r="M558" s="10">
        <v>130.49216000000001</v>
      </c>
      <c r="N558" s="150">
        <f t="shared" si="81"/>
        <v>130.49216000000001</v>
      </c>
      <c r="O558" s="10">
        <f t="shared" si="77"/>
        <v>5621.1803835039991</v>
      </c>
      <c r="P558" s="11">
        <f t="shared" si="78"/>
        <v>0.65485233192690018</v>
      </c>
    </row>
    <row r="559" spans="1:16">
      <c r="A559" s="9">
        <f t="shared" si="79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74"/>
        <v>4134.84</v>
      </c>
      <c r="G559" s="8">
        <v>1575</v>
      </c>
      <c r="H559" s="8">
        <v>1575</v>
      </c>
      <c r="I559" s="18">
        <f t="shared" si="80"/>
        <v>0.52500000000000002</v>
      </c>
      <c r="J559" s="18">
        <f t="shared" si="75"/>
        <v>1058.9302500000001</v>
      </c>
      <c r="K559" s="10">
        <f t="shared" si="76"/>
        <v>389.36865292500005</v>
      </c>
      <c r="L559" s="10">
        <v>409.05374999999998</v>
      </c>
      <c r="M559" s="10">
        <v>44.142000000000003</v>
      </c>
      <c r="N559" s="150">
        <f t="shared" si="81"/>
        <v>44.142000000000003</v>
      </c>
      <c r="O559" s="10">
        <f t="shared" si="77"/>
        <v>1901.4946529250003</v>
      </c>
      <c r="P559" s="11">
        <f t="shared" si="78"/>
        <v>0.45987139839147351</v>
      </c>
    </row>
    <row r="560" spans="1:16">
      <c r="A560" s="9">
        <f t="shared" si="79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74"/>
        <v>4246.29</v>
      </c>
      <c r="G560" s="8">
        <v>2019</v>
      </c>
      <c r="H560" s="8">
        <v>2019</v>
      </c>
      <c r="I560" s="18">
        <f t="shared" si="80"/>
        <v>0.67300000000000004</v>
      </c>
      <c r="J560" s="18">
        <f t="shared" si="75"/>
        <v>1357.4477300000001</v>
      </c>
      <c r="K560" s="10">
        <f t="shared" si="76"/>
        <v>499.13353032100008</v>
      </c>
      <c r="L560" s="10">
        <v>524.36795000000006</v>
      </c>
      <c r="M560" s="10">
        <v>56.585840000000005</v>
      </c>
      <c r="N560" s="150">
        <f t="shared" si="81"/>
        <v>56.585840000000005</v>
      </c>
      <c r="O560" s="10">
        <f t="shared" si="77"/>
        <v>2437.5350503210007</v>
      </c>
      <c r="P560" s="11">
        <f t="shared" si="78"/>
        <v>0.57403876097040019</v>
      </c>
    </row>
    <row r="561" spans="1:16">
      <c r="A561" s="9">
        <f t="shared" si="79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74"/>
        <v>4297.5200000000004</v>
      </c>
      <c r="G561" s="8">
        <v>1680</v>
      </c>
      <c r="H561" s="8">
        <v>1680</v>
      </c>
      <c r="I561" s="18">
        <f t="shared" si="80"/>
        <v>0.56000000000000005</v>
      </c>
      <c r="J561" s="18">
        <f t="shared" si="75"/>
        <v>1129.5256000000002</v>
      </c>
      <c r="K561" s="10">
        <f t="shared" si="76"/>
        <v>415.32656312000012</v>
      </c>
      <c r="L561" s="10">
        <v>436.32400000000001</v>
      </c>
      <c r="M561" s="10">
        <v>47.084800000000001</v>
      </c>
      <c r="N561" s="150">
        <f t="shared" si="81"/>
        <v>47.084800000000001</v>
      </c>
      <c r="O561" s="10">
        <f t="shared" si="77"/>
        <v>2028.2609631200005</v>
      </c>
      <c r="P561" s="11">
        <f t="shared" si="78"/>
        <v>0.47196079671996877</v>
      </c>
    </row>
    <row r="562" spans="1:16">
      <c r="A562" s="9">
        <f t="shared" si="79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74"/>
        <v>4186.7700000000004</v>
      </c>
      <c r="G562" s="8">
        <v>1622</v>
      </c>
      <c r="H562" s="8">
        <v>1622</v>
      </c>
      <c r="I562" s="18">
        <f t="shared" si="80"/>
        <v>0.54066666666666663</v>
      </c>
      <c r="J562" s="18">
        <f t="shared" si="75"/>
        <v>1090.5300733333333</v>
      </c>
      <c r="K562" s="10">
        <f t="shared" si="76"/>
        <v>400.9879079646667</v>
      </c>
      <c r="L562" s="10">
        <v>421.26043333333331</v>
      </c>
      <c r="M562" s="10">
        <v>45.459253333333329</v>
      </c>
      <c r="N562" s="150">
        <f t="shared" si="81"/>
        <v>45.459253333333329</v>
      </c>
      <c r="O562" s="10">
        <f t="shared" si="77"/>
        <v>1958.2376679646668</v>
      </c>
      <c r="P562" s="11">
        <f t="shared" si="78"/>
        <v>0.46772038300758501</v>
      </c>
    </row>
    <row r="563" spans="1:16">
      <c r="A563" s="9">
        <f t="shared" si="79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74"/>
        <v>4207.92</v>
      </c>
      <c r="G563" s="8">
        <v>1490</v>
      </c>
      <c r="H563" s="8">
        <v>1490</v>
      </c>
      <c r="I563" s="18">
        <f t="shared" si="80"/>
        <v>0.49666666666666665</v>
      </c>
      <c r="J563" s="18">
        <f t="shared" si="75"/>
        <v>1001.7816333333333</v>
      </c>
      <c r="K563" s="10">
        <f t="shared" si="76"/>
        <v>368.35510657666669</v>
      </c>
      <c r="L563" s="10">
        <v>386.97783333333331</v>
      </c>
      <c r="M563" s="10">
        <v>41.75973333333333</v>
      </c>
      <c r="N563" s="150">
        <f t="shared" si="81"/>
        <v>41.75973333333333</v>
      </c>
      <c r="O563" s="10">
        <f t="shared" si="77"/>
        <v>1798.8743065766666</v>
      </c>
      <c r="P563" s="11">
        <f t="shared" si="78"/>
        <v>0.42749726862123488</v>
      </c>
    </row>
    <row r="564" spans="1:16">
      <c r="A564" s="9">
        <f t="shared" si="79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74"/>
        <v>6478.67</v>
      </c>
      <c r="G564" s="8">
        <v>2310</v>
      </c>
      <c r="H564" s="8">
        <v>2310</v>
      </c>
      <c r="I564" s="18">
        <f t="shared" si="80"/>
        <v>0.77</v>
      </c>
      <c r="J564" s="18">
        <f t="shared" si="75"/>
        <v>1553.0977</v>
      </c>
      <c r="K564" s="10">
        <f t="shared" si="76"/>
        <v>571.07402429000001</v>
      </c>
      <c r="L564" s="10">
        <v>599.94550000000004</v>
      </c>
      <c r="M564" s="10">
        <v>64.741600000000005</v>
      </c>
      <c r="N564" s="150">
        <f t="shared" si="81"/>
        <v>64.741600000000005</v>
      </c>
      <c r="O564" s="10">
        <f t="shared" si="77"/>
        <v>2788.85882429</v>
      </c>
      <c r="P564" s="11">
        <f t="shared" si="78"/>
        <v>0.43046780038032495</v>
      </c>
    </row>
    <row r="565" spans="1:16">
      <c r="A565" s="9">
        <f t="shared" si="79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74"/>
        <v>109.54</v>
      </c>
      <c r="G565" s="8">
        <v>0</v>
      </c>
      <c r="H565" s="8">
        <v>0</v>
      </c>
      <c r="I565" s="18">
        <f t="shared" si="80"/>
        <v>0</v>
      </c>
      <c r="J565" s="18">
        <f t="shared" si="75"/>
        <v>0</v>
      </c>
      <c r="K565" s="10">
        <f t="shared" si="76"/>
        <v>0</v>
      </c>
      <c r="L565" s="10">
        <v>0</v>
      </c>
      <c r="M565" s="10">
        <v>0</v>
      </c>
      <c r="N565" s="150">
        <f t="shared" si="81"/>
        <v>0</v>
      </c>
      <c r="O565" s="10">
        <f t="shared" si="77"/>
        <v>0</v>
      </c>
      <c r="P565" s="11">
        <f t="shared" si="78"/>
        <v>0</v>
      </c>
    </row>
    <row r="566" spans="1:16">
      <c r="A566" s="9">
        <f t="shared" si="79"/>
        <v>14</v>
      </c>
      <c r="B566" s="8" t="s">
        <v>656</v>
      </c>
      <c r="C566" s="8">
        <f>димвенканали!C566</f>
        <v>103</v>
      </c>
      <c r="D566" s="8">
        <f>димвенканали!D566</f>
        <v>0</v>
      </c>
      <c r="E566" s="8">
        <f>димвенканали!E566</f>
        <v>0</v>
      </c>
      <c r="F566" s="8">
        <f t="shared" si="74"/>
        <v>103</v>
      </c>
      <c r="G566" s="8">
        <v>0</v>
      </c>
      <c r="H566" s="8">
        <v>0</v>
      </c>
      <c r="I566" s="18">
        <f t="shared" si="80"/>
        <v>0</v>
      </c>
      <c r="J566" s="18">
        <f t="shared" si="75"/>
        <v>0</v>
      </c>
      <c r="K566" s="10">
        <f t="shared" si="76"/>
        <v>0</v>
      </c>
      <c r="L566" s="10">
        <v>0</v>
      </c>
      <c r="M566" s="10">
        <v>0</v>
      </c>
      <c r="N566" s="150">
        <f t="shared" si="81"/>
        <v>0</v>
      </c>
      <c r="O566" s="10">
        <f t="shared" si="77"/>
        <v>0</v>
      </c>
      <c r="P566" s="11">
        <f t="shared" si="78"/>
        <v>0</v>
      </c>
    </row>
    <row r="567" spans="1:16">
      <c r="A567" s="9">
        <f t="shared" si="79"/>
        <v>15</v>
      </c>
      <c r="B567" s="8" t="s">
        <v>657</v>
      </c>
      <c r="C567" s="8">
        <f>димвенканали!C567</f>
        <v>123.3</v>
      </c>
      <c r="D567" s="8">
        <f>димвенканали!D567</f>
        <v>0</v>
      </c>
      <c r="E567" s="8">
        <f>димвенканали!E567</f>
        <v>0</v>
      </c>
      <c r="F567" s="8">
        <f t="shared" si="74"/>
        <v>123.3</v>
      </c>
      <c r="G567" s="8">
        <v>0</v>
      </c>
      <c r="H567" s="8">
        <v>0</v>
      </c>
      <c r="I567" s="18">
        <f t="shared" si="80"/>
        <v>0</v>
      </c>
      <c r="J567" s="18">
        <f t="shared" si="75"/>
        <v>0</v>
      </c>
      <c r="K567" s="10">
        <f t="shared" si="76"/>
        <v>0</v>
      </c>
      <c r="L567" s="10">
        <v>0</v>
      </c>
      <c r="M567" s="10">
        <v>0</v>
      </c>
      <c r="N567" s="150">
        <f t="shared" si="81"/>
        <v>0</v>
      </c>
      <c r="O567" s="10">
        <f t="shared" si="77"/>
        <v>0</v>
      </c>
      <c r="P567" s="11">
        <f t="shared" si="78"/>
        <v>0</v>
      </c>
    </row>
    <row r="568" spans="1:16">
      <c r="A568" s="9">
        <f t="shared" si="79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74"/>
        <v>218.9</v>
      </c>
      <c r="G568" s="8">
        <v>0</v>
      </c>
      <c r="H568" s="8">
        <v>0</v>
      </c>
      <c r="I568" s="18">
        <f t="shared" si="80"/>
        <v>0</v>
      </c>
      <c r="J568" s="18">
        <f t="shared" si="75"/>
        <v>0</v>
      </c>
      <c r="K568" s="10">
        <f t="shared" si="76"/>
        <v>0</v>
      </c>
      <c r="L568" s="10">
        <v>0</v>
      </c>
      <c r="M568" s="10">
        <v>0</v>
      </c>
      <c r="N568" s="150">
        <f t="shared" si="81"/>
        <v>0</v>
      </c>
      <c r="O568" s="10">
        <f t="shared" si="77"/>
        <v>0</v>
      </c>
      <c r="P568" s="11">
        <f t="shared" si="78"/>
        <v>0</v>
      </c>
    </row>
    <row r="569" spans="1:16">
      <c r="A569" s="9">
        <f t="shared" si="79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74"/>
        <v>164.3</v>
      </c>
      <c r="G569" s="8">
        <v>0</v>
      </c>
      <c r="H569" s="8">
        <v>0</v>
      </c>
      <c r="I569" s="18">
        <f t="shared" si="80"/>
        <v>0</v>
      </c>
      <c r="J569" s="18">
        <f t="shared" si="75"/>
        <v>0</v>
      </c>
      <c r="K569" s="10">
        <f t="shared" si="76"/>
        <v>0</v>
      </c>
      <c r="L569" s="10">
        <v>0</v>
      </c>
      <c r="M569" s="10">
        <v>0</v>
      </c>
      <c r="N569" s="150">
        <f t="shared" si="81"/>
        <v>0</v>
      </c>
      <c r="O569" s="10">
        <f t="shared" si="77"/>
        <v>0</v>
      </c>
      <c r="P569" s="11">
        <f t="shared" si="78"/>
        <v>0</v>
      </c>
    </row>
    <row r="570" spans="1:16">
      <c r="A570" s="9">
        <f t="shared" si="79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74"/>
        <v>250.1</v>
      </c>
      <c r="G570" s="8">
        <v>100</v>
      </c>
      <c r="H570" s="8">
        <v>100</v>
      </c>
      <c r="I570" s="18">
        <f t="shared" si="80"/>
        <v>3.3333333333333333E-2</v>
      </c>
      <c r="J570" s="18">
        <f t="shared" si="75"/>
        <v>67.233666666666664</v>
      </c>
      <c r="K570" s="10">
        <f t="shared" si="76"/>
        <v>24.721819233333335</v>
      </c>
      <c r="L570" s="10">
        <v>25.971666666666664</v>
      </c>
      <c r="M570" s="10">
        <v>2.8026666666666666</v>
      </c>
      <c r="N570" s="150">
        <f t="shared" si="81"/>
        <v>2.8026666666666666</v>
      </c>
      <c r="O570" s="10">
        <f t="shared" si="77"/>
        <v>120.72981923333333</v>
      </c>
      <c r="P570" s="11">
        <f t="shared" si="78"/>
        <v>0.48272618645874982</v>
      </c>
    </row>
    <row r="571" spans="1:16">
      <c r="A571" s="9">
        <f t="shared" si="79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74"/>
        <v>856.6</v>
      </c>
      <c r="G571" s="8">
        <v>352</v>
      </c>
      <c r="H571" s="8">
        <v>352</v>
      </c>
      <c r="I571" s="18">
        <f t="shared" si="80"/>
        <v>0.11733333333333333</v>
      </c>
      <c r="J571" s="18">
        <f t="shared" si="75"/>
        <v>236.66250666666667</v>
      </c>
      <c r="K571" s="10">
        <f t="shared" si="76"/>
        <v>87.020803701333335</v>
      </c>
      <c r="L571" s="10">
        <v>91.420266666666663</v>
      </c>
      <c r="M571" s="10">
        <v>9.8653866666666659</v>
      </c>
      <c r="N571" s="150">
        <f t="shared" si="81"/>
        <v>9.8653866666666659</v>
      </c>
      <c r="O571" s="10">
        <f t="shared" si="77"/>
        <v>424.96896370133328</v>
      </c>
      <c r="P571" s="11">
        <f t="shared" si="78"/>
        <v>0.49611132815938974</v>
      </c>
    </row>
    <row r="572" spans="1:16">
      <c r="A572" s="9">
        <f t="shared" si="79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74"/>
        <v>212.1</v>
      </c>
      <c r="G572" s="8">
        <v>0</v>
      </c>
      <c r="H572" s="8">
        <v>0</v>
      </c>
      <c r="I572" s="18">
        <f t="shared" si="80"/>
        <v>0</v>
      </c>
      <c r="J572" s="18">
        <f t="shared" si="75"/>
        <v>0</v>
      </c>
      <c r="K572" s="10">
        <f t="shared" si="76"/>
        <v>0</v>
      </c>
      <c r="L572" s="10">
        <v>0</v>
      </c>
      <c r="M572" s="10">
        <v>0</v>
      </c>
      <c r="N572" s="150">
        <f t="shared" si="81"/>
        <v>0</v>
      </c>
      <c r="O572" s="10">
        <f t="shared" si="77"/>
        <v>0</v>
      </c>
      <c r="P572" s="11">
        <f t="shared" si="78"/>
        <v>0</v>
      </c>
    </row>
    <row r="573" spans="1:16">
      <c r="A573" s="9">
        <f t="shared" si="79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74"/>
        <v>773.5</v>
      </c>
      <c r="G573" s="8">
        <v>241</v>
      </c>
      <c r="H573" s="8">
        <v>241</v>
      </c>
      <c r="I573" s="18">
        <f t="shared" si="80"/>
        <v>8.033333333333334E-2</v>
      </c>
      <c r="J573" s="18">
        <f t="shared" si="75"/>
        <v>162.03313666666668</v>
      </c>
      <c r="K573" s="10">
        <f t="shared" si="76"/>
        <v>59.579584352333342</v>
      </c>
      <c r="L573" s="10">
        <v>62.59171666666667</v>
      </c>
      <c r="M573" s="10">
        <v>6.7544266666666672</v>
      </c>
      <c r="N573" s="150">
        <f t="shared" si="81"/>
        <v>6.7544266666666672</v>
      </c>
      <c r="O573" s="10">
        <f t="shared" si="77"/>
        <v>290.95886435233336</v>
      </c>
      <c r="P573" s="11">
        <f t="shared" si="78"/>
        <v>0.3761588420844646</v>
      </c>
    </row>
    <row r="574" spans="1:16">
      <c r="A574" s="9">
        <f t="shared" si="79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74"/>
        <v>1431.7</v>
      </c>
      <c r="G574" s="8">
        <v>424</v>
      </c>
      <c r="H574" s="8">
        <v>424</v>
      </c>
      <c r="I574" s="18">
        <f t="shared" si="80"/>
        <v>0.14133333333333334</v>
      </c>
      <c r="J574" s="18">
        <f t="shared" si="75"/>
        <v>285.07074666666665</v>
      </c>
      <c r="K574" s="10">
        <f t="shared" si="76"/>
        <v>104.82051354933334</v>
      </c>
      <c r="L574" s="10">
        <v>110.11986666666667</v>
      </c>
      <c r="M574" s="10">
        <v>11.883306666666666</v>
      </c>
      <c r="N574" s="150">
        <f t="shared" si="81"/>
        <v>11.883306666666666</v>
      </c>
      <c r="O574" s="10">
        <f t="shared" si="77"/>
        <v>511.89443354933331</v>
      </c>
      <c r="P574" s="11">
        <f t="shared" si="78"/>
        <v>0.35754308413028796</v>
      </c>
    </row>
    <row r="575" spans="1:16">
      <c r="A575" s="9">
        <f t="shared" si="79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74"/>
        <v>1073.5999999999999</v>
      </c>
      <c r="G575" s="8">
        <v>89.5</v>
      </c>
      <c r="H575" s="8">
        <v>89.5</v>
      </c>
      <c r="I575" s="18">
        <f t="shared" si="80"/>
        <v>2.9833333333333333E-2</v>
      </c>
      <c r="J575" s="18">
        <f t="shared" si="75"/>
        <v>60.174131666666668</v>
      </c>
      <c r="K575" s="10">
        <f t="shared" si="76"/>
        <v>22.126028213833337</v>
      </c>
      <c r="L575" s="10">
        <v>23.244641666666666</v>
      </c>
      <c r="M575" s="10">
        <v>2.5083866666666665</v>
      </c>
      <c r="N575" s="150">
        <f t="shared" si="81"/>
        <v>2.5083866666666665</v>
      </c>
      <c r="O575" s="10">
        <f t="shared" si="77"/>
        <v>108.05318821383334</v>
      </c>
      <c r="P575" s="11">
        <f t="shared" si="78"/>
        <v>0.10064566711422629</v>
      </c>
    </row>
    <row r="576" spans="1:16">
      <c r="A576" s="9">
        <f t="shared" si="79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74"/>
        <v>244.9</v>
      </c>
      <c r="G576" s="8">
        <v>99.5</v>
      </c>
      <c r="H576" s="8">
        <v>99.5</v>
      </c>
      <c r="I576" s="18">
        <f t="shared" si="80"/>
        <v>3.3166666666666664E-2</v>
      </c>
      <c r="J576" s="18">
        <f t="shared" si="75"/>
        <v>66.897498333333331</v>
      </c>
      <c r="K576" s="10">
        <f t="shared" si="76"/>
        <v>24.598210137166667</v>
      </c>
      <c r="L576" s="10">
        <v>25.841808333333329</v>
      </c>
      <c r="M576" s="10">
        <v>2.788653333333333</v>
      </c>
      <c r="N576" s="150">
        <f t="shared" si="81"/>
        <v>2.788653333333333</v>
      </c>
      <c r="O576" s="10">
        <f t="shared" si="77"/>
        <v>120.12617013716667</v>
      </c>
      <c r="P576" s="11">
        <f t="shared" si="78"/>
        <v>0.49051110713420443</v>
      </c>
    </row>
    <row r="577" spans="1:16">
      <c r="A577" s="9">
        <f t="shared" si="79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74"/>
        <v>336.6</v>
      </c>
      <c r="G577" s="8">
        <v>149.5</v>
      </c>
      <c r="H577" s="8">
        <v>149.5</v>
      </c>
      <c r="I577" s="18">
        <f t="shared" si="80"/>
        <v>4.9833333333333334E-2</v>
      </c>
      <c r="J577" s="18">
        <f t="shared" si="75"/>
        <v>100.51433166666666</v>
      </c>
      <c r="K577" s="10">
        <f t="shared" si="76"/>
        <v>36.959119753833335</v>
      </c>
      <c r="L577" s="10">
        <v>38.827641666666665</v>
      </c>
      <c r="M577" s="10">
        <v>4.189986666666667</v>
      </c>
      <c r="N577" s="150">
        <f t="shared" si="81"/>
        <v>4.189986666666667</v>
      </c>
      <c r="O577" s="10">
        <f t="shared" si="77"/>
        <v>180.49107975383333</v>
      </c>
      <c r="P577" s="11">
        <f t="shared" si="78"/>
        <v>0.53621829992226178</v>
      </c>
    </row>
    <row r="578" spans="1:16">
      <c r="A578" s="9">
        <f t="shared" si="79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74"/>
        <v>150.80000000000001</v>
      </c>
      <c r="G578" s="8">
        <v>85.5</v>
      </c>
      <c r="H578" s="8">
        <v>85.5</v>
      </c>
      <c r="I578" s="18">
        <f t="shared" si="80"/>
        <v>2.8500000000000001E-2</v>
      </c>
      <c r="J578" s="18">
        <f t="shared" si="75"/>
        <v>57.484785000000002</v>
      </c>
      <c r="K578" s="10">
        <f t="shared" si="76"/>
        <v>21.137155444500003</v>
      </c>
      <c r="L578" s="10">
        <v>22.205774999999999</v>
      </c>
      <c r="M578" s="10">
        <v>2.39628</v>
      </c>
      <c r="N578" s="150">
        <f t="shared" si="81"/>
        <v>2.39628</v>
      </c>
      <c r="O578" s="10">
        <f t="shared" si="77"/>
        <v>103.22399544450002</v>
      </c>
      <c r="P578" s="11">
        <f t="shared" si="78"/>
        <v>0.68450925361074277</v>
      </c>
    </row>
    <row r="579" spans="1:16">
      <c r="A579" s="9">
        <f t="shared" si="79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74"/>
        <v>4825.5600000000004</v>
      </c>
      <c r="G579" s="8">
        <v>1737</v>
      </c>
      <c r="H579" s="80">
        <v>1737</v>
      </c>
      <c r="I579" s="18">
        <f t="shared" si="80"/>
        <v>0.57899999999999996</v>
      </c>
      <c r="J579" s="18">
        <f t="shared" si="75"/>
        <v>1167.84879</v>
      </c>
      <c r="K579" s="10">
        <f t="shared" si="76"/>
        <v>429.41800008300004</v>
      </c>
      <c r="L579" s="10">
        <v>451.12784999999997</v>
      </c>
      <c r="M579" s="10">
        <v>48.682319999999997</v>
      </c>
      <c r="N579" s="150">
        <f t="shared" si="81"/>
        <v>48.682319999999997</v>
      </c>
      <c r="O579" s="10">
        <f t="shared" si="77"/>
        <v>2097.0769600829999</v>
      </c>
      <c r="P579" s="11">
        <f t="shared" si="78"/>
        <v>0.43457691129796328</v>
      </c>
    </row>
    <row r="580" spans="1:16">
      <c r="A580" s="9">
        <f t="shared" si="79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74"/>
        <v>4234.8</v>
      </c>
      <c r="G580" s="8">
        <v>1268</v>
      </c>
      <c r="H580" s="8">
        <v>1268</v>
      </c>
      <c r="I580" s="18">
        <f t="shared" si="80"/>
        <v>0.42266666666666669</v>
      </c>
      <c r="J580" s="18">
        <f t="shared" si="75"/>
        <v>852.5228933333334</v>
      </c>
      <c r="K580" s="10">
        <f t="shared" si="76"/>
        <v>313.4726678786667</v>
      </c>
      <c r="L580" s="10">
        <v>329.32073333333335</v>
      </c>
      <c r="M580" s="10">
        <v>35.537813333333332</v>
      </c>
      <c r="N580" s="150">
        <f t="shared" si="81"/>
        <v>35.537813333333332</v>
      </c>
      <c r="O580" s="10">
        <f t="shared" si="77"/>
        <v>1530.854107878667</v>
      </c>
      <c r="P580" s="11">
        <f t="shared" si="78"/>
        <v>0.36149383864141565</v>
      </c>
    </row>
    <row r="581" spans="1:16">
      <c r="A581" s="9">
        <f t="shared" si="79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74"/>
        <v>7259.45</v>
      </c>
      <c r="G581" s="8">
        <v>2544</v>
      </c>
      <c r="H581" s="8">
        <v>2544</v>
      </c>
      <c r="I581" s="18">
        <f t="shared" si="80"/>
        <v>0.84799999999999998</v>
      </c>
      <c r="J581" s="18">
        <f t="shared" si="75"/>
        <v>1710.4244799999999</v>
      </c>
      <c r="K581" s="10">
        <f t="shared" si="76"/>
        <v>628.92308129599996</v>
      </c>
      <c r="L581" s="10">
        <v>660.7192</v>
      </c>
      <c r="M581" s="10">
        <v>71.299840000000003</v>
      </c>
      <c r="N581" s="150">
        <f t="shared" si="81"/>
        <v>71.299840000000003</v>
      </c>
      <c r="O581" s="10">
        <f t="shared" si="77"/>
        <v>3071.3666012960002</v>
      </c>
      <c r="P581" s="11">
        <f t="shared" si="78"/>
        <v>0.42308530278409523</v>
      </c>
    </row>
    <row r="582" spans="1:16">
      <c r="A582" s="9">
        <f t="shared" si="79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74"/>
        <v>7693.62</v>
      </c>
      <c r="G582" s="8">
        <v>2055</v>
      </c>
      <c r="H582" s="8">
        <v>2055</v>
      </c>
      <c r="I582" s="18">
        <f t="shared" si="80"/>
        <v>0.68500000000000005</v>
      </c>
      <c r="J582" s="18">
        <f t="shared" si="75"/>
        <v>1381.6518500000002</v>
      </c>
      <c r="K582" s="10">
        <f t="shared" si="76"/>
        <v>508.03338524500009</v>
      </c>
      <c r="L582" s="10">
        <v>533.71775000000002</v>
      </c>
      <c r="M582" s="10">
        <v>57.594800000000006</v>
      </c>
      <c r="N582" s="150">
        <f t="shared" si="81"/>
        <v>57.594800000000006</v>
      </c>
      <c r="O582" s="10">
        <f t="shared" si="77"/>
        <v>2480.9977852450002</v>
      </c>
      <c r="P582" s="11">
        <f t="shared" si="78"/>
        <v>0.32247469789838856</v>
      </c>
    </row>
    <row r="583" spans="1:16">
      <c r="A583" s="9">
        <f t="shared" si="79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74"/>
        <v>4310.6400000000003</v>
      </c>
      <c r="G583" s="8">
        <v>1450</v>
      </c>
      <c r="H583" s="8">
        <v>1450</v>
      </c>
      <c r="I583" s="18">
        <f t="shared" si="80"/>
        <v>0.48333333333333334</v>
      </c>
      <c r="J583" s="18">
        <f t="shared" si="75"/>
        <v>974.88816666666662</v>
      </c>
      <c r="K583" s="10">
        <f t="shared" si="76"/>
        <v>358.46637888333333</v>
      </c>
      <c r="L583" s="10">
        <v>376.58916666666664</v>
      </c>
      <c r="M583" s="10">
        <v>40.638666666666666</v>
      </c>
      <c r="N583" s="150">
        <f t="shared" si="81"/>
        <v>40.638666666666666</v>
      </c>
      <c r="O583" s="10">
        <f t="shared" si="77"/>
        <v>1750.5823788833334</v>
      </c>
      <c r="P583" s="11">
        <f t="shared" si="78"/>
        <v>0.40610730167291476</v>
      </c>
    </row>
    <row r="584" spans="1:16">
      <c r="A584" s="9">
        <f t="shared" si="79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74"/>
        <v>4423.5</v>
      </c>
      <c r="G584" s="8">
        <v>1144</v>
      </c>
      <c r="H584" s="8">
        <v>1144</v>
      </c>
      <c r="I584" s="18">
        <f t="shared" si="80"/>
        <v>0.38133333333333336</v>
      </c>
      <c r="J584" s="18">
        <f t="shared" si="75"/>
        <v>769.15314666666666</v>
      </c>
      <c r="K584" s="10">
        <f t="shared" si="76"/>
        <v>282.81761202933336</v>
      </c>
      <c r="L584" s="10">
        <v>297.1158666666667</v>
      </c>
      <c r="M584" s="10">
        <v>32.062506666666671</v>
      </c>
      <c r="N584" s="150">
        <f t="shared" si="81"/>
        <v>32.062506666666671</v>
      </c>
      <c r="O584" s="10">
        <f t="shared" si="77"/>
        <v>1381.1491320293335</v>
      </c>
      <c r="P584" s="11">
        <f t="shared" ref="P584:P614" si="82">O584/F584</f>
        <v>0.31222993829079543</v>
      </c>
    </row>
    <row r="585" spans="1:16">
      <c r="A585" s="9">
        <f t="shared" si="79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74"/>
        <v>3225.66</v>
      </c>
      <c r="G585" s="8">
        <v>1340</v>
      </c>
      <c r="H585" s="8">
        <v>1340</v>
      </c>
      <c r="I585" s="18">
        <f t="shared" si="80"/>
        <v>0.44666666666666666</v>
      </c>
      <c r="J585" s="18">
        <f t="shared" si="75"/>
        <v>900.93113333333326</v>
      </c>
      <c r="K585" s="10">
        <f t="shared" si="76"/>
        <v>331.27237772666666</v>
      </c>
      <c r="L585" s="10">
        <v>348.02033333333333</v>
      </c>
      <c r="M585" s="10">
        <v>37.555733333333329</v>
      </c>
      <c r="N585" s="150">
        <f t="shared" si="81"/>
        <v>37.555733333333329</v>
      </c>
      <c r="O585" s="10">
        <f t="shared" si="77"/>
        <v>1617.7795777266667</v>
      </c>
      <c r="P585" s="11">
        <f t="shared" si="82"/>
        <v>0.50153443875878634</v>
      </c>
    </row>
    <row r="586" spans="1:16">
      <c r="A586" s="9">
        <f t="shared" si="79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74"/>
        <v>4516.37</v>
      </c>
      <c r="G586" s="8">
        <v>941</v>
      </c>
      <c r="H586" s="8">
        <v>941</v>
      </c>
      <c r="I586" s="18">
        <f t="shared" si="80"/>
        <v>0.31366666666666665</v>
      </c>
      <c r="J586" s="18">
        <f t="shared" si="75"/>
        <v>632.66880333333324</v>
      </c>
      <c r="K586" s="10">
        <f t="shared" si="76"/>
        <v>232.63231898566664</v>
      </c>
      <c r="L586" s="10">
        <v>244.3933833333333</v>
      </c>
      <c r="M586" s="10">
        <v>26.37309333333333</v>
      </c>
      <c r="N586" s="150">
        <f t="shared" si="81"/>
        <v>26.37309333333333</v>
      </c>
      <c r="O586" s="10">
        <f t="shared" si="77"/>
        <v>1136.0675989856666</v>
      </c>
      <c r="P586" s="11">
        <f t="shared" si="82"/>
        <v>0.2515444037989949</v>
      </c>
    </row>
    <row r="587" spans="1:16">
      <c r="A587" s="9">
        <f t="shared" si="79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74"/>
        <v>1283.48</v>
      </c>
      <c r="G587" s="8">
        <v>272</v>
      </c>
      <c r="H587" s="8">
        <v>272</v>
      </c>
      <c r="I587" s="18">
        <f t="shared" si="80"/>
        <v>9.0666666666666673E-2</v>
      </c>
      <c r="J587" s="18">
        <f t="shared" si="75"/>
        <v>182.87557333333334</v>
      </c>
      <c r="K587" s="10">
        <f t="shared" si="76"/>
        <v>67.243348314666676</v>
      </c>
      <c r="L587" s="10">
        <v>70.642933333333332</v>
      </c>
      <c r="M587" s="10">
        <v>7.6232533333333334</v>
      </c>
      <c r="N587" s="150">
        <f t="shared" si="81"/>
        <v>7.6232533333333334</v>
      </c>
      <c r="O587" s="10">
        <f t="shared" si="77"/>
        <v>328.3851083146667</v>
      </c>
      <c r="P587" s="11">
        <f t="shared" si="82"/>
        <v>0.25585525938438208</v>
      </c>
    </row>
    <row r="588" spans="1:16">
      <c r="A588" s="9">
        <f t="shared" si="79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74"/>
        <v>4220</v>
      </c>
      <c r="G588" s="8">
        <v>1396</v>
      </c>
      <c r="H588" s="8">
        <v>1396</v>
      </c>
      <c r="I588" s="18">
        <f t="shared" si="80"/>
        <v>0.46533333333333332</v>
      </c>
      <c r="J588" s="18">
        <f t="shared" si="75"/>
        <v>938.58198666666669</v>
      </c>
      <c r="K588" s="10">
        <f t="shared" si="76"/>
        <v>345.11659649733338</v>
      </c>
      <c r="L588" s="10">
        <v>362.56446666666665</v>
      </c>
      <c r="M588" s="10">
        <v>39.125226666666663</v>
      </c>
      <c r="N588" s="150">
        <f t="shared" si="81"/>
        <v>39.125226666666663</v>
      </c>
      <c r="O588" s="10">
        <f t="shared" si="77"/>
        <v>1685.3882764973332</v>
      </c>
      <c r="P588" s="11">
        <f t="shared" si="82"/>
        <v>0.3993811081747235</v>
      </c>
    </row>
    <row r="589" spans="1:16">
      <c r="A589" s="9">
        <f t="shared" si="79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74"/>
        <v>4073.3</v>
      </c>
      <c r="G589" s="8">
        <v>1432</v>
      </c>
      <c r="H589" s="8">
        <v>1432</v>
      </c>
      <c r="I589" s="18">
        <f t="shared" si="80"/>
        <v>0.47733333333333333</v>
      </c>
      <c r="J589" s="18">
        <f t="shared" si="75"/>
        <v>962.78610666666668</v>
      </c>
      <c r="K589" s="10">
        <f t="shared" si="76"/>
        <v>354.01645142133339</v>
      </c>
      <c r="L589" s="10">
        <v>371.91426666666666</v>
      </c>
      <c r="M589" s="10">
        <v>40.134186666666665</v>
      </c>
      <c r="N589" s="150">
        <f t="shared" si="81"/>
        <v>40.134186666666665</v>
      </c>
      <c r="O589" s="10">
        <f t="shared" si="77"/>
        <v>1728.8510114213334</v>
      </c>
      <c r="P589" s="11">
        <f t="shared" si="82"/>
        <v>0.42443498181359912</v>
      </c>
    </row>
    <row r="590" spans="1:16">
      <c r="A590" s="9">
        <f t="shared" si="79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74"/>
        <v>3931.82</v>
      </c>
      <c r="G590" s="8">
        <v>1604</v>
      </c>
      <c r="H590" s="8">
        <v>1604</v>
      </c>
      <c r="I590" s="18">
        <f t="shared" si="80"/>
        <v>0.53466666666666662</v>
      </c>
      <c r="J590" s="18">
        <f t="shared" si="75"/>
        <v>1078.4280133333332</v>
      </c>
      <c r="K590" s="10">
        <f t="shared" si="76"/>
        <v>396.53798050266664</v>
      </c>
      <c r="L590" s="10">
        <v>416.58553333333327</v>
      </c>
      <c r="M590" s="10">
        <v>44.954773333333328</v>
      </c>
      <c r="N590" s="150">
        <f t="shared" si="81"/>
        <v>44.954773333333328</v>
      </c>
      <c r="O590" s="10">
        <f t="shared" si="77"/>
        <v>1936.5063005026664</v>
      </c>
      <c r="P590" s="11">
        <f t="shared" si="82"/>
        <v>0.49252160589820143</v>
      </c>
    </row>
    <row r="591" spans="1:16">
      <c r="A591" s="9">
        <f t="shared" si="79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74"/>
        <v>4123.59</v>
      </c>
      <c r="G591" s="8">
        <v>1472</v>
      </c>
      <c r="H591" s="8">
        <v>1472</v>
      </c>
      <c r="I591" s="18">
        <f t="shared" si="80"/>
        <v>0.49066666666666664</v>
      </c>
      <c r="J591" s="18">
        <f t="shared" si="75"/>
        <v>989.67957333333322</v>
      </c>
      <c r="K591" s="10">
        <f t="shared" si="76"/>
        <v>363.90517911466668</v>
      </c>
      <c r="L591" s="10">
        <v>382.30293333333333</v>
      </c>
      <c r="M591" s="10">
        <v>41.255253333333329</v>
      </c>
      <c r="N591" s="150">
        <f t="shared" si="81"/>
        <v>41.255253333333329</v>
      </c>
      <c r="O591" s="10">
        <f t="shared" si="77"/>
        <v>1777.1429391146667</v>
      </c>
      <c r="P591" s="11">
        <f t="shared" si="82"/>
        <v>0.43096984402296701</v>
      </c>
    </row>
    <row r="592" spans="1:16">
      <c r="A592" s="9">
        <f t="shared" si="79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74"/>
        <v>4198.01</v>
      </c>
      <c r="G592" s="8">
        <v>1103</v>
      </c>
      <c r="H592" s="8">
        <v>1103</v>
      </c>
      <c r="I592" s="18">
        <f t="shared" si="80"/>
        <v>0.36766666666666664</v>
      </c>
      <c r="J592" s="18">
        <f t="shared" si="75"/>
        <v>741.58734333333325</v>
      </c>
      <c r="K592" s="10">
        <f t="shared" si="76"/>
        <v>272.68166614366663</v>
      </c>
      <c r="L592" s="10">
        <v>286.46748333333329</v>
      </c>
      <c r="M592" s="10">
        <v>30.913413333333331</v>
      </c>
      <c r="N592" s="150">
        <f t="shared" si="81"/>
        <v>30.913413333333331</v>
      </c>
      <c r="O592" s="10">
        <f t="shared" si="77"/>
        <v>1331.6499061436666</v>
      </c>
      <c r="P592" s="11">
        <f t="shared" si="82"/>
        <v>0.31720979848634628</v>
      </c>
    </row>
    <row r="593" spans="1:16">
      <c r="A593" s="9">
        <f t="shared" si="79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74"/>
        <v>4228.12</v>
      </c>
      <c r="G593" s="8">
        <v>1061</v>
      </c>
      <c r="H593" s="8">
        <v>1061</v>
      </c>
      <c r="I593" s="18">
        <f t="shared" si="80"/>
        <v>0.35366666666666668</v>
      </c>
      <c r="J593" s="18">
        <f t="shared" si="75"/>
        <v>713.34920333333332</v>
      </c>
      <c r="K593" s="10">
        <f t="shared" si="76"/>
        <v>262.2985020656667</v>
      </c>
      <c r="L593" s="10">
        <v>275.55938333333336</v>
      </c>
      <c r="M593" s="10">
        <v>29.736293333333336</v>
      </c>
      <c r="N593" s="150">
        <f t="shared" si="81"/>
        <v>29.736293333333336</v>
      </c>
      <c r="O593" s="10">
        <f t="shared" si="77"/>
        <v>1280.9433820656668</v>
      </c>
      <c r="P593" s="11">
        <f t="shared" si="82"/>
        <v>0.30295814264156806</v>
      </c>
    </row>
    <row r="594" spans="1:16">
      <c r="A594" s="9">
        <f t="shared" si="79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74"/>
        <v>4331.46</v>
      </c>
      <c r="G594" s="8">
        <v>2267</v>
      </c>
      <c r="H594" s="8">
        <v>2267</v>
      </c>
      <c r="I594" s="18">
        <f t="shared" si="80"/>
        <v>0.75566666666666671</v>
      </c>
      <c r="J594" s="18">
        <f t="shared" si="75"/>
        <v>1524.1872233333333</v>
      </c>
      <c r="K594" s="10">
        <f t="shared" si="76"/>
        <v>560.44364201966675</v>
      </c>
      <c r="L594" s="10">
        <v>588.77768333333336</v>
      </c>
      <c r="M594" s="10">
        <v>63.536453333333334</v>
      </c>
      <c r="N594" s="150">
        <f t="shared" si="81"/>
        <v>63.536453333333334</v>
      </c>
      <c r="O594" s="10">
        <f t="shared" si="77"/>
        <v>2736.9450020196664</v>
      </c>
      <c r="P594" s="11">
        <f t="shared" si="82"/>
        <v>0.63187585756757914</v>
      </c>
    </row>
    <row r="595" spans="1:16">
      <c r="A595" s="9">
        <f t="shared" si="79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74"/>
        <v>6367.69</v>
      </c>
      <c r="G595" s="8">
        <v>2222</v>
      </c>
      <c r="H595" s="8">
        <v>2222</v>
      </c>
      <c r="I595" s="18">
        <f t="shared" si="80"/>
        <v>0.7406666666666667</v>
      </c>
      <c r="J595" s="18">
        <f t="shared" si="75"/>
        <v>1493.9320733333334</v>
      </c>
      <c r="K595" s="10">
        <f t="shared" si="76"/>
        <v>549.31882336466674</v>
      </c>
      <c r="L595" s="10">
        <v>577.09043333333329</v>
      </c>
      <c r="M595" s="10">
        <v>62.275253333333332</v>
      </c>
      <c r="N595" s="150">
        <f t="shared" si="81"/>
        <v>62.275253333333332</v>
      </c>
      <c r="O595" s="10">
        <f t="shared" si="77"/>
        <v>2682.6165833646664</v>
      </c>
      <c r="P595" s="11">
        <f t="shared" si="82"/>
        <v>0.42128567555340579</v>
      </c>
    </row>
    <row r="596" spans="1:16">
      <c r="A596" s="9">
        <f t="shared" si="79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74"/>
        <v>168.2</v>
      </c>
      <c r="G596" s="8">
        <v>0</v>
      </c>
      <c r="H596" s="8">
        <v>0</v>
      </c>
      <c r="I596" s="18">
        <f t="shared" si="80"/>
        <v>0</v>
      </c>
      <c r="J596" s="18">
        <f t="shared" si="75"/>
        <v>0</v>
      </c>
      <c r="K596" s="10">
        <f t="shared" si="76"/>
        <v>0</v>
      </c>
      <c r="L596" s="10">
        <v>0</v>
      </c>
      <c r="M596" s="10">
        <v>0</v>
      </c>
      <c r="N596" s="150">
        <f t="shared" si="81"/>
        <v>0</v>
      </c>
      <c r="O596" s="10">
        <f t="shared" si="77"/>
        <v>0</v>
      </c>
      <c r="P596" s="11">
        <f t="shared" si="82"/>
        <v>0</v>
      </c>
    </row>
    <row r="597" spans="1:16">
      <c r="A597" s="9">
        <f t="shared" si="79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74"/>
        <v>35.1</v>
      </c>
      <c r="G597" s="8">
        <v>0</v>
      </c>
      <c r="H597" s="8">
        <v>0</v>
      </c>
      <c r="I597" s="18">
        <f t="shared" si="80"/>
        <v>0</v>
      </c>
      <c r="J597" s="18">
        <f t="shared" si="75"/>
        <v>0</v>
      </c>
      <c r="K597" s="10">
        <f t="shared" si="76"/>
        <v>0</v>
      </c>
      <c r="L597" s="10">
        <v>0</v>
      </c>
      <c r="M597" s="10">
        <v>0</v>
      </c>
      <c r="N597" s="150">
        <f t="shared" si="81"/>
        <v>0</v>
      </c>
      <c r="O597" s="10">
        <f t="shared" si="77"/>
        <v>0</v>
      </c>
      <c r="P597" s="11">
        <f t="shared" si="82"/>
        <v>0</v>
      </c>
    </row>
    <row r="598" spans="1:16">
      <c r="A598" s="9">
        <f t="shared" si="79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74"/>
        <v>94.1</v>
      </c>
      <c r="G598" s="8">
        <v>0</v>
      </c>
      <c r="H598" s="8">
        <v>0</v>
      </c>
      <c r="I598" s="18">
        <f t="shared" si="80"/>
        <v>0</v>
      </c>
      <c r="J598" s="18">
        <f t="shared" si="75"/>
        <v>0</v>
      </c>
      <c r="K598" s="10">
        <f t="shared" si="76"/>
        <v>0</v>
      </c>
      <c r="L598" s="10">
        <v>0</v>
      </c>
      <c r="M598" s="10">
        <v>0</v>
      </c>
      <c r="N598" s="150">
        <f t="shared" si="81"/>
        <v>0</v>
      </c>
      <c r="O598" s="10">
        <f t="shared" si="77"/>
        <v>0</v>
      </c>
      <c r="P598" s="11">
        <f t="shared" si="82"/>
        <v>0</v>
      </c>
    </row>
    <row r="599" spans="1:16">
      <c r="A599" s="9">
        <f t="shared" si="79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74"/>
        <v>60.8</v>
      </c>
      <c r="G599" s="8">
        <v>0</v>
      </c>
      <c r="H599" s="8">
        <v>0</v>
      </c>
      <c r="I599" s="18">
        <f t="shared" si="80"/>
        <v>0</v>
      </c>
      <c r="J599" s="18">
        <f t="shared" si="75"/>
        <v>0</v>
      </c>
      <c r="K599" s="10">
        <f t="shared" si="76"/>
        <v>0</v>
      </c>
      <c r="L599" s="10">
        <v>0</v>
      </c>
      <c r="M599" s="10">
        <v>0</v>
      </c>
      <c r="N599" s="150">
        <f t="shared" si="81"/>
        <v>0</v>
      </c>
      <c r="O599" s="10">
        <f t="shared" si="77"/>
        <v>0</v>
      </c>
      <c r="P599" s="11">
        <f t="shared" si="82"/>
        <v>0</v>
      </c>
    </row>
    <row r="600" spans="1:16">
      <c r="A600" s="9">
        <f t="shared" si="79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74"/>
        <v>6172.16</v>
      </c>
      <c r="G600" s="8">
        <v>2437</v>
      </c>
      <c r="H600" s="8">
        <v>2437</v>
      </c>
      <c r="I600" s="18">
        <f t="shared" si="80"/>
        <v>0.81233333333333335</v>
      </c>
      <c r="J600" s="18">
        <f t="shared" si="75"/>
        <v>1638.4844566666668</v>
      </c>
      <c r="K600" s="10">
        <f t="shared" si="76"/>
        <v>602.47073471633348</v>
      </c>
      <c r="L600" s="10">
        <v>632.9295166666667</v>
      </c>
      <c r="M600" s="10">
        <v>68.300986666666674</v>
      </c>
      <c r="N600" s="150">
        <f t="shared" si="81"/>
        <v>68.300986666666674</v>
      </c>
      <c r="O600" s="10">
        <f t="shared" si="77"/>
        <v>2942.1856947163333</v>
      </c>
      <c r="P600" s="11">
        <f t="shared" si="82"/>
        <v>0.47668655620015249</v>
      </c>
    </row>
    <row r="601" spans="1:16">
      <c r="A601" s="9">
        <f t="shared" si="79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74"/>
        <v>11059.29</v>
      </c>
      <c r="G601" s="8">
        <v>3077</v>
      </c>
      <c r="H601" s="8">
        <v>3077</v>
      </c>
      <c r="I601" s="18">
        <f t="shared" si="80"/>
        <v>1.0256666666666667</v>
      </c>
      <c r="J601" s="18">
        <f t="shared" si="75"/>
        <v>2068.7799233333335</v>
      </c>
      <c r="K601" s="10">
        <f t="shared" si="76"/>
        <v>760.69037780966676</v>
      </c>
      <c r="L601" s="10">
        <v>799.14818333333335</v>
      </c>
      <c r="M601" s="10">
        <v>86.23805333333334</v>
      </c>
      <c r="N601" s="150">
        <f t="shared" si="81"/>
        <v>86.23805333333334</v>
      </c>
      <c r="O601" s="10">
        <f t="shared" si="77"/>
        <v>3714.8565378096669</v>
      </c>
      <c r="P601" s="11">
        <f t="shared" si="82"/>
        <v>0.33590370971460798</v>
      </c>
    </row>
    <row r="602" spans="1:16">
      <c r="A602" s="9">
        <f t="shared" si="79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74"/>
        <v>3145.5800000000004</v>
      </c>
      <c r="G602" s="8">
        <v>1800</v>
      </c>
      <c r="H602" s="8">
        <v>1800</v>
      </c>
      <c r="I602" s="18">
        <f t="shared" si="80"/>
        <v>0.6</v>
      </c>
      <c r="J602" s="18">
        <f t="shared" si="75"/>
        <v>1210.2059999999999</v>
      </c>
      <c r="K602" s="10">
        <f t="shared" si="76"/>
        <v>444.9927462</v>
      </c>
      <c r="L602" s="10">
        <v>467.49</v>
      </c>
      <c r="M602" s="10">
        <v>50.448</v>
      </c>
      <c r="N602" s="150">
        <f t="shared" si="81"/>
        <v>50.448</v>
      </c>
      <c r="O602" s="10">
        <f t="shared" si="77"/>
        <v>2173.1367461999998</v>
      </c>
      <c r="P602" s="11">
        <f t="shared" si="82"/>
        <v>0.69085407021916456</v>
      </c>
    </row>
    <row r="603" spans="1:16">
      <c r="A603" s="9">
        <f t="shared" si="79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74"/>
        <v>851.4</v>
      </c>
      <c r="G603" s="8">
        <v>493</v>
      </c>
      <c r="H603" s="8">
        <v>493</v>
      </c>
      <c r="I603" s="18">
        <f t="shared" si="80"/>
        <v>0.16433333333333333</v>
      </c>
      <c r="J603" s="18">
        <f t="shared" si="75"/>
        <v>331.46197666666666</v>
      </c>
      <c r="K603" s="10">
        <f t="shared" si="76"/>
        <v>121.87856882033334</v>
      </c>
      <c r="L603" s="10">
        <v>128.04031666666666</v>
      </c>
      <c r="M603" s="10">
        <v>13.817146666666666</v>
      </c>
      <c r="N603" s="150">
        <f t="shared" si="81"/>
        <v>13.817146666666666</v>
      </c>
      <c r="O603" s="10">
        <f t="shared" si="77"/>
        <v>595.19800882033326</v>
      </c>
      <c r="P603" s="11">
        <f t="shared" si="82"/>
        <v>0.69908152316224248</v>
      </c>
    </row>
    <row r="604" spans="1:16">
      <c r="A604" s="9">
        <f t="shared" si="79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74"/>
        <v>3100.1</v>
      </c>
      <c r="G604" s="8">
        <v>1459</v>
      </c>
      <c r="H604" s="8">
        <v>1459</v>
      </c>
      <c r="I604" s="18">
        <f t="shared" si="80"/>
        <v>0.48633333333333334</v>
      </c>
      <c r="J604" s="18">
        <f t="shared" si="75"/>
        <v>980.9391966666667</v>
      </c>
      <c r="K604" s="10">
        <f t="shared" si="76"/>
        <v>360.69134261433339</v>
      </c>
      <c r="L604" s="10">
        <v>378.92661666666663</v>
      </c>
      <c r="M604" s="10">
        <v>40.890906666666666</v>
      </c>
      <c r="N604" s="150">
        <f t="shared" si="81"/>
        <v>40.890906666666666</v>
      </c>
      <c r="O604" s="10">
        <f t="shared" si="77"/>
        <v>1761.4480626143334</v>
      </c>
      <c r="P604" s="11">
        <f t="shared" si="82"/>
        <v>0.56819072372321322</v>
      </c>
    </row>
    <row r="605" spans="1:16">
      <c r="A605" s="9">
        <f t="shared" si="79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74"/>
        <v>2324.65</v>
      </c>
      <c r="G605" s="8">
        <v>1430</v>
      </c>
      <c r="H605" s="8">
        <v>1430</v>
      </c>
      <c r="I605" s="18">
        <f t="shared" si="80"/>
        <v>0.47666666666666668</v>
      </c>
      <c r="J605" s="18">
        <f t="shared" si="75"/>
        <v>961.44143333333341</v>
      </c>
      <c r="K605" s="10">
        <f t="shared" si="76"/>
        <v>353.52201503666674</v>
      </c>
      <c r="L605" s="10">
        <v>371.39483333333334</v>
      </c>
      <c r="M605" s="10">
        <v>40.078133333333334</v>
      </c>
      <c r="N605" s="150">
        <f t="shared" si="81"/>
        <v>40.078133333333334</v>
      </c>
      <c r="O605" s="10">
        <f t="shared" si="77"/>
        <v>1726.4364150366669</v>
      </c>
      <c r="P605" s="11">
        <f t="shared" si="82"/>
        <v>0.7426650958366493</v>
      </c>
    </row>
    <row r="606" spans="1:16">
      <c r="A606" s="9">
        <f t="shared" si="79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74"/>
        <v>4512.62</v>
      </c>
      <c r="G606" s="8">
        <v>1458</v>
      </c>
      <c r="H606" s="8">
        <v>1458</v>
      </c>
      <c r="I606" s="18">
        <f t="shared" si="80"/>
        <v>0.48599999999999999</v>
      </c>
      <c r="J606" s="18">
        <f t="shared" si="75"/>
        <v>980.26685999999995</v>
      </c>
      <c r="K606" s="10">
        <f t="shared" si="76"/>
        <v>360.44412442200002</v>
      </c>
      <c r="L606" s="10">
        <v>378.6669</v>
      </c>
      <c r="M606" s="10">
        <v>40.862879999999997</v>
      </c>
      <c r="N606" s="150">
        <f t="shared" si="81"/>
        <v>40.862879999999997</v>
      </c>
      <c r="O606" s="10">
        <f t="shared" si="77"/>
        <v>1760.2407644219998</v>
      </c>
      <c r="P606" s="11">
        <f t="shared" si="82"/>
        <v>0.39007068275680201</v>
      </c>
    </row>
    <row r="607" spans="1:16">
      <c r="A607" s="9">
        <f t="shared" si="79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74"/>
        <v>11115.95</v>
      </c>
      <c r="G607" s="8">
        <v>4116</v>
      </c>
      <c r="H607" s="8">
        <v>4116</v>
      </c>
      <c r="I607" s="18">
        <f t="shared" si="80"/>
        <v>1.3720000000000001</v>
      </c>
      <c r="J607" s="18">
        <f t="shared" si="75"/>
        <v>2767.33772</v>
      </c>
      <c r="K607" s="10">
        <f t="shared" si="76"/>
        <v>1017.5500796440001</v>
      </c>
      <c r="L607" s="10">
        <v>1068.9938</v>
      </c>
      <c r="M607" s="10">
        <v>115.35776000000001</v>
      </c>
      <c r="N607" s="150">
        <f t="shared" si="81"/>
        <v>115.35776000000001</v>
      </c>
      <c r="O607" s="10">
        <f t="shared" si="77"/>
        <v>4969.2393596439997</v>
      </c>
      <c r="P607" s="11">
        <f t="shared" si="82"/>
        <v>0.44703685781638092</v>
      </c>
    </row>
    <row r="608" spans="1:16">
      <c r="A608" s="9">
        <f t="shared" si="79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74"/>
        <v>3259.72</v>
      </c>
      <c r="G608" s="8">
        <v>1767</v>
      </c>
      <c r="H608" s="8">
        <v>1767</v>
      </c>
      <c r="I608" s="18">
        <f t="shared" si="80"/>
        <v>0.58899999999999997</v>
      </c>
      <c r="J608" s="18">
        <f t="shared" si="75"/>
        <v>1188.0188899999998</v>
      </c>
      <c r="K608" s="10">
        <f t="shared" si="76"/>
        <v>436.83454585299995</v>
      </c>
      <c r="L608" s="10">
        <v>458.91934999999995</v>
      </c>
      <c r="M608" s="10">
        <v>49.523119999999999</v>
      </c>
      <c r="N608" s="150">
        <f t="shared" si="81"/>
        <v>49.523119999999999</v>
      </c>
      <c r="O608" s="10">
        <f t="shared" si="77"/>
        <v>2133.2959058529996</v>
      </c>
      <c r="P608" s="11">
        <f t="shared" si="82"/>
        <v>0.65444145688985544</v>
      </c>
    </row>
    <row r="609" spans="1:16">
      <c r="A609" s="9">
        <f t="shared" si="79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74"/>
        <v>3223.22</v>
      </c>
      <c r="G609" s="8">
        <v>1562</v>
      </c>
      <c r="H609" s="8">
        <v>1562</v>
      </c>
      <c r="I609" s="18">
        <f t="shared" si="80"/>
        <v>0.52066666666666672</v>
      </c>
      <c r="J609" s="18">
        <f t="shared" si="75"/>
        <v>1050.1898733333335</v>
      </c>
      <c r="K609" s="10">
        <f t="shared" si="76"/>
        <v>386.15481642466676</v>
      </c>
      <c r="L609" s="10">
        <v>405.67743333333334</v>
      </c>
      <c r="M609" s="10">
        <v>43.77765333333334</v>
      </c>
      <c r="N609" s="150">
        <f t="shared" si="81"/>
        <v>43.77765333333334</v>
      </c>
      <c r="O609" s="10">
        <f t="shared" si="77"/>
        <v>1885.7997764246668</v>
      </c>
      <c r="P609" s="11">
        <f t="shared" si="82"/>
        <v>0.58506703744226796</v>
      </c>
    </row>
    <row r="610" spans="1:16">
      <c r="A610" s="9">
        <f t="shared" si="79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74"/>
        <v>4167.8999999999996</v>
      </c>
      <c r="G610" s="8">
        <v>2175</v>
      </c>
      <c r="H610" s="8">
        <v>2175</v>
      </c>
      <c r="I610" s="18">
        <f t="shared" si="80"/>
        <v>0.72499999999999998</v>
      </c>
      <c r="J610" s="18">
        <f t="shared" si="75"/>
        <v>1462.3322499999999</v>
      </c>
      <c r="K610" s="10">
        <f t="shared" si="76"/>
        <v>537.69956832499997</v>
      </c>
      <c r="L610" s="10">
        <v>564.88374999999996</v>
      </c>
      <c r="M610" s="10">
        <v>60.957999999999998</v>
      </c>
      <c r="N610" s="150">
        <f t="shared" si="81"/>
        <v>60.957999999999998</v>
      </c>
      <c r="O610" s="10">
        <f t="shared" si="77"/>
        <v>2625.8735683250002</v>
      </c>
      <c r="P610" s="11">
        <f t="shared" si="82"/>
        <v>0.6300231695398163</v>
      </c>
    </row>
    <row r="611" spans="1:16">
      <c r="A611" s="9">
        <f t="shared" si="79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74"/>
        <v>6158.52</v>
      </c>
      <c r="G611" s="8">
        <v>2520</v>
      </c>
      <c r="H611" s="8">
        <v>2520</v>
      </c>
      <c r="I611" s="18">
        <f t="shared" si="80"/>
        <v>0.84</v>
      </c>
      <c r="J611" s="18">
        <f t="shared" si="75"/>
        <v>1694.2883999999999</v>
      </c>
      <c r="K611" s="10">
        <f t="shared" si="76"/>
        <v>622.98984468000003</v>
      </c>
      <c r="L611" s="10">
        <v>654.48599999999999</v>
      </c>
      <c r="M611" s="10">
        <v>70.627200000000002</v>
      </c>
      <c r="N611" s="150">
        <f t="shared" si="81"/>
        <v>70.627200000000002</v>
      </c>
      <c r="O611" s="10">
        <f t="shared" si="77"/>
        <v>3042.3914446799999</v>
      </c>
      <c r="P611" s="11">
        <f t="shared" si="82"/>
        <v>0.49401340657820381</v>
      </c>
    </row>
    <row r="612" spans="1:16">
      <c r="A612" s="9">
        <f t="shared" si="79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74"/>
        <v>3211.24</v>
      </c>
      <c r="G612" s="8">
        <v>1565</v>
      </c>
      <c r="H612" s="8">
        <v>1565</v>
      </c>
      <c r="I612" s="18">
        <f t="shared" si="80"/>
        <v>0.52166666666666661</v>
      </c>
      <c r="J612" s="18">
        <f t="shared" si="75"/>
        <v>1052.2068833333333</v>
      </c>
      <c r="K612" s="10">
        <f t="shared" si="76"/>
        <v>386.89647100166667</v>
      </c>
      <c r="L612" s="10">
        <v>406.4565833333333</v>
      </c>
      <c r="M612" s="10">
        <v>43.861733333333326</v>
      </c>
      <c r="N612" s="150">
        <f t="shared" si="81"/>
        <v>43.861733333333326</v>
      </c>
      <c r="O612" s="10">
        <f t="shared" si="77"/>
        <v>1889.4216710016667</v>
      </c>
      <c r="P612" s="11">
        <f t="shared" si="82"/>
        <v>0.58837759588248362</v>
      </c>
    </row>
    <row r="613" spans="1:16">
      <c r="A613" s="9">
        <f t="shared" si="79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74"/>
        <v>3235.04</v>
      </c>
      <c r="G613" s="8">
        <v>1685</v>
      </c>
      <c r="H613" s="8">
        <v>1685</v>
      </c>
      <c r="I613" s="18">
        <f t="shared" si="80"/>
        <v>0.56166666666666665</v>
      </c>
      <c r="J613" s="18">
        <f t="shared" si="75"/>
        <v>1132.8872833333332</v>
      </c>
      <c r="K613" s="10">
        <f t="shared" si="76"/>
        <v>416.56265408166666</v>
      </c>
      <c r="L613" s="10">
        <v>437.6225833333333</v>
      </c>
      <c r="M613" s="10">
        <v>47.224933333333333</v>
      </c>
      <c r="N613" s="150">
        <f t="shared" si="81"/>
        <v>47.224933333333333</v>
      </c>
      <c r="O613" s="10">
        <f t="shared" si="77"/>
        <v>2034.2974540816667</v>
      </c>
      <c r="P613" s="11">
        <f t="shared" si="82"/>
        <v>0.62883224135765459</v>
      </c>
    </row>
    <row r="614" spans="1:16">
      <c r="A614" s="9">
        <f t="shared" si="79"/>
        <v>62</v>
      </c>
      <c r="B614" s="8" t="s">
        <v>703</v>
      </c>
      <c r="C614" s="8">
        <f>димвенканали!C614</f>
        <v>69.099999999999994</v>
      </c>
      <c r="D614" s="8">
        <f>димвенканали!D614</f>
        <v>0</v>
      </c>
      <c r="E614" s="8">
        <f>димвенканали!E614</f>
        <v>0</v>
      </c>
      <c r="F614" s="8">
        <f t="shared" ref="F614:F634" si="83">C614+D614+E614</f>
        <v>69.099999999999994</v>
      </c>
      <c r="G614" s="8"/>
      <c r="H614" s="8"/>
      <c r="I614" s="18">
        <f t="shared" si="80"/>
        <v>0</v>
      </c>
      <c r="J614" s="18">
        <f t="shared" si="75"/>
        <v>0</v>
      </c>
      <c r="K614" s="10">
        <f t="shared" ref="K614:K634" si="84">J614*0.3677</f>
        <v>0</v>
      </c>
      <c r="L614" s="10">
        <v>0</v>
      </c>
      <c r="M614" s="10">
        <v>0</v>
      </c>
      <c r="N614" s="150">
        <f t="shared" si="81"/>
        <v>0</v>
      </c>
      <c r="O614" s="10">
        <f t="shared" ref="O614:O634" si="85">J614+K614+L614+N614</f>
        <v>0</v>
      </c>
      <c r="P614" s="11">
        <f t="shared" si="82"/>
        <v>0</v>
      </c>
    </row>
    <row r="615" spans="1:16">
      <c r="A615" s="9">
        <f t="shared" si="79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83"/>
        <v>76.7</v>
      </c>
      <c r="G615" s="8"/>
      <c r="H615" s="8"/>
      <c r="I615" s="18">
        <f t="shared" ref="I615:I634" si="86">H615/3000</f>
        <v>0</v>
      </c>
      <c r="J615" s="18">
        <f t="shared" ref="J615:J634" si="87">I615*$J$2</f>
        <v>0</v>
      </c>
      <c r="K615" s="10">
        <f t="shared" si="84"/>
        <v>0</v>
      </c>
      <c r="L615" s="10">
        <v>0</v>
      </c>
      <c r="M615" s="10">
        <v>0</v>
      </c>
      <c r="N615" s="150">
        <f t="shared" si="81"/>
        <v>0</v>
      </c>
      <c r="O615" s="10">
        <f t="shared" si="85"/>
        <v>0</v>
      </c>
      <c r="P615" s="11">
        <f t="shared" ref="P615:P635" si="88">O615/F615</f>
        <v>0</v>
      </c>
    </row>
    <row r="616" spans="1:16">
      <c r="A616" s="9">
        <f t="shared" si="79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83"/>
        <v>329.5</v>
      </c>
      <c r="G616" s="115">
        <v>155</v>
      </c>
      <c r="H616" s="115">
        <v>155</v>
      </c>
      <c r="I616" s="18">
        <f t="shared" si="86"/>
        <v>5.1666666666666666E-2</v>
      </c>
      <c r="J616" s="18">
        <f t="shared" si="87"/>
        <v>104.21218333333333</v>
      </c>
      <c r="K616" s="10">
        <f t="shared" si="84"/>
        <v>38.318819811666671</v>
      </c>
      <c r="L616" s="10">
        <v>40.256083333333329</v>
      </c>
      <c r="M616" s="10">
        <v>4.3441333333333336</v>
      </c>
      <c r="N616" s="150">
        <f t="shared" si="81"/>
        <v>4.3441333333333336</v>
      </c>
      <c r="O616" s="10">
        <f t="shared" si="85"/>
        <v>187.13121981166665</v>
      </c>
      <c r="P616" s="11">
        <f t="shared" si="88"/>
        <v>0.56792479457258471</v>
      </c>
    </row>
    <row r="617" spans="1:16">
      <c r="A617" s="9">
        <f t="shared" si="79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83"/>
        <v>329.2</v>
      </c>
      <c r="G617" s="115">
        <v>145</v>
      </c>
      <c r="H617" s="115">
        <v>145</v>
      </c>
      <c r="I617" s="18">
        <f t="shared" si="86"/>
        <v>4.8333333333333332E-2</v>
      </c>
      <c r="J617" s="18">
        <f t="shared" si="87"/>
        <v>97.488816666666665</v>
      </c>
      <c r="K617" s="10">
        <f t="shared" si="84"/>
        <v>35.846637888333333</v>
      </c>
      <c r="L617" s="10">
        <v>37.658916666666663</v>
      </c>
      <c r="M617" s="10">
        <v>4.0638666666666667</v>
      </c>
      <c r="N617" s="150">
        <f t="shared" si="81"/>
        <v>4.0638666666666667</v>
      </c>
      <c r="O617" s="10">
        <f t="shared" si="85"/>
        <v>175.05823788833334</v>
      </c>
      <c r="P617" s="11">
        <f t="shared" si="88"/>
        <v>0.53176864486127995</v>
      </c>
    </row>
    <row r="618" spans="1:16">
      <c r="A618" s="9">
        <f t="shared" ref="A618:A634" si="89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83"/>
        <v>325.10000000000002</v>
      </c>
      <c r="G618" s="115">
        <v>155</v>
      </c>
      <c r="H618" s="115">
        <v>155</v>
      </c>
      <c r="I618" s="18">
        <f t="shared" si="86"/>
        <v>5.1666666666666666E-2</v>
      </c>
      <c r="J618" s="18">
        <f t="shared" si="87"/>
        <v>104.21218333333333</v>
      </c>
      <c r="K618" s="10">
        <f t="shared" si="84"/>
        <v>38.318819811666671</v>
      </c>
      <c r="L618" s="10">
        <v>40.256083333333329</v>
      </c>
      <c r="M618" s="10">
        <v>4.3441333333333336</v>
      </c>
      <c r="N618" s="150">
        <f t="shared" ref="N618:N634" si="90">M618*$N$2</f>
        <v>4.3441333333333336</v>
      </c>
      <c r="O618" s="10">
        <f t="shared" si="85"/>
        <v>187.13121981166665</v>
      </c>
      <c r="P618" s="11">
        <f t="shared" si="88"/>
        <v>0.57561125749512965</v>
      </c>
    </row>
    <row r="619" spans="1:16">
      <c r="A619" s="9">
        <f t="shared" si="89"/>
        <v>67</v>
      </c>
      <c r="B619" s="107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83"/>
        <v>329.3</v>
      </c>
      <c r="G619" s="115">
        <v>0</v>
      </c>
      <c r="H619" s="115">
        <v>0</v>
      </c>
      <c r="I619" s="18">
        <f t="shared" si="86"/>
        <v>0</v>
      </c>
      <c r="J619" s="18">
        <f t="shared" si="87"/>
        <v>0</v>
      </c>
      <c r="K619" s="10">
        <f t="shared" si="84"/>
        <v>0</v>
      </c>
      <c r="L619" s="10">
        <v>0</v>
      </c>
      <c r="M619" s="10">
        <v>0</v>
      </c>
      <c r="N619" s="150">
        <f t="shared" si="90"/>
        <v>0</v>
      </c>
      <c r="O619" s="10">
        <f t="shared" si="85"/>
        <v>0</v>
      </c>
      <c r="P619" s="11">
        <f t="shared" si="88"/>
        <v>0</v>
      </c>
    </row>
    <row r="620" spans="1:16">
      <c r="A620" s="9">
        <f t="shared" si="89"/>
        <v>68</v>
      </c>
      <c r="B620" s="107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83"/>
        <v>377.4</v>
      </c>
      <c r="G620" s="115">
        <v>0</v>
      </c>
      <c r="H620" s="115">
        <v>0</v>
      </c>
      <c r="I620" s="18">
        <f t="shared" si="86"/>
        <v>0</v>
      </c>
      <c r="J620" s="18">
        <f t="shared" si="87"/>
        <v>0</v>
      </c>
      <c r="K620" s="10">
        <f t="shared" si="84"/>
        <v>0</v>
      </c>
      <c r="L620" s="10">
        <v>0</v>
      </c>
      <c r="M620" s="10">
        <v>0</v>
      </c>
      <c r="N620" s="150">
        <f t="shared" si="90"/>
        <v>0</v>
      </c>
      <c r="O620" s="10">
        <f t="shared" si="85"/>
        <v>0</v>
      </c>
      <c r="P620" s="11">
        <f t="shared" si="88"/>
        <v>0</v>
      </c>
    </row>
    <row r="621" spans="1:16">
      <c r="A621" s="9">
        <f t="shared" si="89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83"/>
        <v>324.31</v>
      </c>
      <c r="G621" s="115">
        <v>142</v>
      </c>
      <c r="H621" s="115">
        <v>142</v>
      </c>
      <c r="I621" s="18">
        <f t="shared" si="86"/>
        <v>4.7333333333333331E-2</v>
      </c>
      <c r="J621" s="18">
        <f t="shared" si="87"/>
        <v>95.471806666666666</v>
      </c>
      <c r="K621" s="10">
        <f t="shared" si="84"/>
        <v>35.104983311333335</v>
      </c>
      <c r="L621" s="10">
        <v>36.879766666666661</v>
      </c>
      <c r="M621" s="10">
        <v>3.9797866666666666</v>
      </c>
      <c r="N621" s="150">
        <f t="shared" si="90"/>
        <v>3.9797866666666666</v>
      </c>
      <c r="O621" s="10">
        <f t="shared" si="85"/>
        <v>171.4363433113333</v>
      </c>
      <c r="P621" s="11">
        <f t="shared" si="88"/>
        <v>0.52861873920425917</v>
      </c>
    </row>
    <row r="622" spans="1:16">
      <c r="A622" s="9">
        <f t="shared" si="89"/>
        <v>70</v>
      </c>
      <c r="B622" s="107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83"/>
        <v>332</v>
      </c>
      <c r="G622" s="115">
        <v>0</v>
      </c>
      <c r="H622" s="115">
        <v>0</v>
      </c>
      <c r="I622" s="18">
        <f t="shared" si="86"/>
        <v>0</v>
      </c>
      <c r="J622" s="18">
        <f t="shared" si="87"/>
        <v>0</v>
      </c>
      <c r="K622" s="10">
        <f t="shared" si="84"/>
        <v>0</v>
      </c>
      <c r="L622" s="10">
        <v>0</v>
      </c>
      <c r="M622" s="10">
        <v>0</v>
      </c>
      <c r="N622" s="150">
        <f t="shared" si="90"/>
        <v>0</v>
      </c>
      <c r="O622" s="10">
        <f t="shared" si="85"/>
        <v>0</v>
      </c>
      <c r="P622" s="11">
        <f t="shared" si="88"/>
        <v>0</v>
      </c>
    </row>
    <row r="623" spans="1:16">
      <c r="A623" s="9">
        <f t="shared" si="89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83"/>
        <v>309.2</v>
      </c>
      <c r="G623" s="115">
        <v>138</v>
      </c>
      <c r="H623" s="115">
        <v>138</v>
      </c>
      <c r="I623" s="18">
        <f t="shared" si="86"/>
        <v>4.5999999999999999E-2</v>
      </c>
      <c r="J623" s="18">
        <f t="shared" si="87"/>
        <v>92.78246</v>
      </c>
      <c r="K623" s="10">
        <f t="shared" si="84"/>
        <v>34.116110542000001</v>
      </c>
      <c r="L623" s="10">
        <v>35.840899999999998</v>
      </c>
      <c r="M623" s="10">
        <v>3.86768</v>
      </c>
      <c r="N623" s="150">
        <f t="shared" si="90"/>
        <v>3.86768</v>
      </c>
      <c r="O623" s="10">
        <f t="shared" si="85"/>
        <v>166.607150542</v>
      </c>
      <c r="P623" s="11">
        <f t="shared" si="88"/>
        <v>0.53883295776843465</v>
      </c>
    </row>
    <row r="624" spans="1:16">
      <c r="A624" s="9">
        <f t="shared" si="89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83"/>
        <v>6690.05</v>
      </c>
      <c r="G624" s="8">
        <v>1945</v>
      </c>
      <c r="H624" s="8">
        <v>1945</v>
      </c>
      <c r="I624" s="18">
        <f t="shared" si="86"/>
        <v>0.64833333333333332</v>
      </c>
      <c r="J624" s="18">
        <f t="shared" si="87"/>
        <v>1307.6948166666666</v>
      </c>
      <c r="K624" s="10">
        <f t="shared" si="84"/>
        <v>480.83938408833336</v>
      </c>
      <c r="L624" s="10">
        <v>505.14891666666665</v>
      </c>
      <c r="M624" s="10">
        <v>54.511866666666663</v>
      </c>
      <c r="N624" s="150">
        <f t="shared" si="90"/>
        <v>54.511866666666663</v>
      </c>
      <c r="O624" s="10">
        <f t="shared" si="85"/>
        <v>2348.1949840883335</v>
      </c>
      <c r="P624" s="11">
        <f t="shared" si="88"/>
        <v>0.35099812170138239</v>
      </c>
    </row>
    <row r="625" spans="1:16">
      <c r="A625" s="9">
        <f t="shared" si="89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83"/>
        <v>7080.5</v>
      </c>
      <c r="G625" s="8">
        <v>2159</v>
      </c>
      <c r="H625" s="8">
        <v>2159</v>
      </c>
      <c r="I625" s="18">
        <f t="shared" si="86"/>
        <v>0.71966666666666668</v>
      </c>
      <c r="J625" s="18">
        <f t="shared" si="87"/>
        <v>1451.5748633333333</v>
      </c>
      <c r="K625" s="10">
        <f t="shared" si="84"/>
        <v>533.74407724766672</v>
      </c>
      <c r="L625" s="10">
        <v>560.72828333333337</v>
      </c>
      <c r="M625" s="10">
        <v>60.509573333333336</v>
      </c>
      <c r="N625" s="150">
        <f t="shared" si="90"/>
        <v>60.509573333333336</v>
      </c>
      <c r="O625" s="10">
        <f t="shared" si="85"/>
        <v>2606.5567972476665</v>
      </c>
      <c r="P625" s="11">
        <f t="shared" si="88"/>
        <v>0.36813174171988794</v>
      </c>
    </row>
    <row r="626" spans="1:16">
      <c r="A626" s="9">
        <f t="shared" si="89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83"/>
        <v>1902.1</v>
      </c>
      <c r="G626" s="8">
        <v>852</v>
      </c>
      <c r="H626" s="8">
        <v>852</v>
      </c>
      <c r="I626" s="18">
        <f t="shared" si="86"/>
        <v>0.28399999999999997</v>
      </c>
      <c r="J626" s="18">
        <f t="shared" si="87"/>
        <v>572.83083999999997</v>
      </c>
      <c r="K626" s="10">
        <f t="shared" si="84"/>
        <v>210.629899868</v>
      </c>
      <c r="L626" s="10">
        <v>221.27859999999998</v>
      </c>
      <c r="M626" s="10">
        <v>23.878719999999998</v>
      </c>
      <c r="N626" s="150">
        <f t="shared" si="90"/>
        <v>23.878719999999998</v>
      </c>
      <c r="O626" s="10">
        <f t="shared" si="85"/>
        <v>1028.618059868</v>
      </c>
      <c r="P626" s="11">
        <f t="shared" si="88"/>
        <v>0.54078022179065244</v>
      </c>
    </row>
    <row r="627" spans="1:16">
      <c r="A627" s="9">
        <f t="shared" si="89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83"/>
        <v>2315.9899999999998</v>
      </c>
      <c r="G627" s="8">
        <v>561</v>
      </c>
      <c r="H627" s="8">
        <v>561</v>
      </c>
      <c r="I627" s="18">
        <f t="shared" si="86"/>
        <v>0.187</v>
      </c>
      <c r="J627" s="18">
        <f t="shared" si="87"/>
        <v>377.18086999999997</v>
      </c>
      <c r="K627" s="10">
        <f t="shared" si="84"/>
        <v>138.68940589900001</v>
      </c>
      <c r="L627" s="10">
        <v>145.70105000000001</v>
      </c>
      <c r="M627" s="10">
        <v>15.72296</v>
      </c>
      <c r="N627" s="150">
        <f t="shared" si="90"/>
        <v>15.72296</v>
      </c>
      <c r="O627" s="10">
        <f t="shared" si="85"/>
        <v>677.29428589899999</v>
      </c>
      <c r="P627" s="11">
        <f t="shared" si="88"/>
        <v>0.29244266421659854</v>
      </c>
    </row>
    <row r="628" spans="1:16">
      <c r="A628" s="9">
        <f t="shared" si="89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83"/>
        <v>2390.8000000000002</v>
      </c>
      <c r="G628" s="8">
        <v>562</v>
      </c>
      <c r="H628" s="8">
        <v>562</v>
      </c>
      <c r="I628" s="18">
        <f t="shared" si="86"/>
        <v>0.18733333333333332</v>
      </c>
      <c r="J628" s="18">
        <f t="shared" si="87"/>
        <v>377.85320666666667</v>
      </c>
      <c r="K628" s="10">
        <f t="shared" si="84"/>
        <v>138.93662409133336</v>
      </c>
      <c r="L628" s="10">
        <v>145.96076666666664</v>
      </c>
      <c r="M628" s="10">
        <v>15.750986666666666</v>
      </c>
      <c r="N628" s="150">
        <f t="shared" si="90"/>
        <v>15.750986666666666</v>
      </c>
      <c r="O628" s="10">
        <f t="shared" si="85"/>
        <v>678.50158409133337</v>
      </c>
      <c r="P628" s="11">
        <f t="shared" si="88"/>
        <v>0.28379688141682002</v>
      </c>
    </row>
    <row r="629" spans="1:16">
      <c r="A629" s="9">
        <f t="shared" si="89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83"/>
        <v>2393.3000000000002</v>
      </c>
      <c r="G629" s="8">
        <v>564</v>
      </c>
      <c r="H629" s="8">
        <v>564</v>
      </c>
      <c r="I629" s="18">
        <f t="shared" si="86"/>
        <v>0.188</v>
      </c>
      <c r="J629" s="18">
        <f t="shared" si="87"/>
        <v>379.19788</v>
      </c>
      <c r="K629" s="10">
        <f t="shared" si="84"/>
        <v>139.431060476</v>
      </c>
      <c r="L629" s="10">
        <v>146.4802</v>
      </c>
      <c r="M629" s="10">
        <v>15.807039999999999</v>
      </c>
      <c r="N629" s="150">
        <f t="shared" si="90"/>
        <v>15.807039999999999</v>
      </c>
      <c r="O629" s="10">
        <f t="shared" si="85"/>
        <v>680.91618047600002</v>
      </c>
      <c r="P629" s="11">
        <f t="shared" si="88"/>
        <v>0.28450933041240128</v>
      </c>
    </row>
    <row r="630" spans="1:16">
      <c r="A630" s="9">
        <f t="shared" si="89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83"/>
        <v>3729.61</v>
      </c>
      <c r="G630" s="8">
        <v>1902</v>
      </c>
      <c r="H630" s="8">
        <v>1902</v>
      </c>
      <c r="I630" s="18">
        <f t="shared" si="86"/>
        <v>0.63400000000000001</v>
      </c>
      <c r="J630" s="18">
        <f t="shared" si="87"/>
        <v>1278.7843399999999</v>
      </c>
      <c r="K630" s="10">
        <f t="shared" si="84"/>
        <v>470.20900181799999</v>
      </c>
      <c r="L630" s="10">
        <v>493.98109999999997</v>
      </c>
      <c r="M630" s="10">
        <v>53.306719999999999</v>
      </c>
      <c r="N630" s="150">
        <f t="shared" si="90"/>
        <v>53.306719999999999</v>
      </c>
      <c r="O630" s="10">
        <f t="shared" si="85"/>
        <v>2296.2811618179999</v>
      </c>
      <c r="P630" s="11">
        <f t="shared" si="88"/>
        <v>0.61568935138472913</v>
      </c>
    </row>
    <row r="631" spans="1:16">
      <c r="A631" s="9">
        <f t="shared" si="89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83"/>
        <v>4033.36</v>
      </c>
      <c r="G631" s="8">
        <v>1007</v>
      </c>
      <c r="H631" s="8">
        <v>1007</v>
      </c>
      <c r="I631" s="18">
        <f t="shared" si="86"/>
        <v>0.33566666666666667</v>
      </c>
      <c r="J631" s="18">
        <f t="shared" si="87"/>
        <v>677.04302333333328</v>
      </c>
      <c r="K631" s="10">
        <f t="shared" si="84"/>
        <v>248.94871967966665</v>
      </c>
      <c r="L631" s="10">
        <v>261.53468333333331</v>
      </c>
      <c r="M631" s="10">
        <v>28.222853333333333</v>
      </c>
      <c r="N631" s="150">
        <f t="shared" si="90"/>
        <v>28.222853333333333</v>
      </c>
      <c r="O631" s="10">
        <f t="shared" si="85"/>
        <v>1215.7492796796666</v>
      </c>
      <c r="P631" s="11">
        <f t="shared" si="88"/>
        <v>0.30142344836058932</v>
      </c>
    </row>
    <row r="632" spans="1:16">
      <c r="A632" s="9">
        <f t="shared" si="89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83"/>
        <v>3448.7</v>
      </c>
      <c r="G632" s="8">
        <v>1587</v>
      </c>
      <c r="H632" s="8">
        <v>1587</v>
      </c>
      <c r="I632" s="18">
        <f t="shared" si="86"/>
        <v>0.52900000000000003</v>
      </c>
      <c r="J632" s="18">
        <f t="shared" si="87"/>
        <v>1066.99829</v>
      </c>
      <c r="K632" s="10">
        <f t="shared" si="84"/>
        <v>392.33527123300001</v>
      </c>
      <c r="L632" s="10">
        <v>412.17034999999998</v>
      </c>
      <c r="M632" s="10">
        <v>44.478320000000004</v>
      </c>
      <c r="N632" s="150">
        <f t="shared" si="90"/>
        <v>44.478320000000004</v>
      </c>
      <c r="O632" s="10">
        <f t="shared" si="85"/>
        <v>1915.982231233</v>
      </c>
      <c r="P632" s="11">
        <f t="shared" si="88"/>
        <v>0.55556651237654775</v>
      </c>
    </row>
    <row r="633" spans="1:16">
      <c r="A633" s="9">
        <f t="shared" si="89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83"/>
        <v>6256.34</v>
      </c>
      <c r="G633" s="8">
        <v>2673</v>
      </c>
      <c r="H633" s="8">
        <v>2673</v>
      </c>
      <c r="I633" s="18">
        <f t="shared" si="86"/>
        <v>0.89100000000000001</v>
      </c>
      <c r="J633" s="18">
        <f t="shared" si="87"/>
        <v>1797.1559099999999</v>
      </c>
      <c r="K633" s="10">
        <f t="shared" si="84"/>
        <v>660.81422810700008</v>
      </c>
      <c r="L633" s="10">
        <v>694.22265000000004</v>
      </c>
      <c r="M633" s="10">
        <v>74.915279999999996</v>
      </c>
      <c r="N633" s="150">
        <f t="shared" si="90"/>
        <v>74.915279999999996</v>
      </c>
      <c r="O633" s="10">
        <f t="shared" si="85"/>
        <v>3227.1080681070002</v>
      </c>
      <c r="P633" s="11">
        <f t="shared" si="88"/>
        <v>0.51581404912568696</v>
      </c>
    </row>
    <row r="634" spans="1:16">
      <c r="A634" s="9">
        <f t="shared" si="89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83"/>
        <v>3393.78</v>
      </c>
      <c r="G634" s="8">
        <v>1200</v>
      </c>
      <c r="H634" s="8">
        <v>1200</v>
      </c>
      <c r="I634" s="18">
        <f t="shared" si="86"/>
        <v>0.4</v>
      </c>
      <c r="J634" s="18">
        <f t="shared" si="87"/>
        <v>806.80400000000009</v>
      </c>
      <c r="K634" s="10">
        <f t="shared" si="84"/>
        <v>296.66183080000008</v>
      </c>
      <c r="L634" s="10">
        <v>311.66000000000003</v>
      </c>
      <c r="M634" s="10">
        <v>33.631999999999998</v>
      </c>
      <c r="N634" s="150">
        <f t="shared" si="90"/>
        <v>33.631999999999998</v>
      </c>
      <c r="O634" s="10">
        <f t="shared" si="85"/>
        <v>1448.7578308000004</v>
      </c>
      <c r="P634" s="83">
        <f t="shared" si="88"/>
        <v>0.42688619498022862</v>
      </c>
    </row>
    <row r="635" spans="1:16">
      <c r="A635" s="9"/>
      <c r="B635" s="13" t="s">
        <v>576</v>
      </c>
      <c r="C635" s="15">
        <f>SUM(C553:C634)</f>
        <v>243510.5</v>
      </c>
      <c r="D635" s="15">
        <f t="shared" ref="D635:N635" si="91">SUM(D553:D634)</f>
        <v>463.5</v>
      </c>
      <c r="E635" s="15">
        <f t="shared" si="91"/>
        <v>903.09999999999991</v>
      </c>
      <c r="F635" s="15">
        <f t="shared" si="91"/>
        <v>244877.09999999995</v>
      </c>
      <c r="G635" s="15">
        <f t="shared" si="91"/>
        <v>91860</v>
      </c>
      <c r="H635" s="15">
        <f t="shared" si="91"/>
        <v>91860</v>
      </c>
      <c r="I635" s="39">
        <f t="shared" si="91"/>
        <v>30.620000000000005</v>
      </c>
      <c r="J635" s="15">
        <f t="shared" si="91"/>
        <v>61760.846200000029</v>
      </c>
      <c r="K635" s="15">
        <f t="shared" si="91"/>
        <v>22709.463147739993</v>
      </c>
      <c r="L635" s="15">
        <v>23158.634716799999</v>
      </c>
      <c r="M635" s="15"/>
      <c r="N635" s="15">
        <f t="shared" si="91"/>
        <v>2574.5296000000012</v>
      </c>
      <c r="O635" s="15">
        <f t="shared" ref="O635:O696" si="92">J635+K635+L635+N635</f>
        <v>110203.47366454003</v>
      </c>
      <c r="P635" s="16">
        <f t="shared" si="88"/>
        <v>0.45003584926699985</v>
      </c>
    </row>
    <row r="636" spans="1:16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18"/>
      <c r="K636" s="8"/>
      <c r="L636" s="8"/>
      <c r="M636" s="8"/>
      <c r="N636" s="8"/>
      <c r="O636" s="8"/>
      <c r="P636" s="11"/>
    </row>
    <row r="637" spans="1:16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ref="F637:F698" si="93">C637+D637+E637</f>
        <v>399.3</v>
      </c>
      <c r="G637" s="8">
        <v>0</v>
      </c>
      <c r="H637" s="8">
        <v>0</v>
      </c>
      <c r="I637" s="18">
        <v>0</v>
      </c>
      <c r="J637" s="18">
        <f t="shared" ref="J637:J700" si="94">I637*$J$2</f>
        <v>0</v>
      </c>
      <c r="K637" s="10">
        <f t="shared" ref="K637:K698" si="95">J637*0.3677</f>
        <v>0</v>
      </c>
      <c r="L637" s="10">
        <v>0</v>
      </c>
      <c r="M637" s="10">
        <v>0</v>
      </c>
      <c r="N637" s="150">
        <f t="shared" ref="N637:N700" si="96">M637*$N$2</f>
        <v>0</v>
      </c>
      <c r="O637" s="10">
        <f t="shared" si="92"/>
        <v>0</v>
      </c>
      <c r="P637" s="11">
        <f t="shared" ref="P637:P668" si="97">O637/F637</f>
        <v>0</v>
      </c>
    </row>
    <row r="638" spans="1:16">
      <c r="A638" s="9">
        <f t="shared" ref="A638:A701" si="98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si="93"/>
        <v>4745.5</v>
      </c>
      <c r="G638" s="8">
        <v>2838</v>
      </c>
      <c r="H638" s="8">
        <v>2838</v>
      </c>
      <c r="I638" s="18">
        <v>0.94599999999999995</v>
      </c>
      <c r="J638" s="18">
        <f t="shared" si="94"/>
        <v>1908.0914599999999</v>
      </c>
      <c r="K638" s="10">
        <f t="shared" si="95"/>
        <v>701.60522984199997</v>
      </c>
      <c r="L638" s="10">
        <v>737.07589999999993</v>
      </c>
      <c r="M638" s="10">
        <v>79.53967999999999</v>
      </c>
      <c r="N638" s="150">
        <f t="shared" si="96"/>
        <v>79.53967999999999</v>
      </c>
      <c r="O638" s="10">
        <f t="shared" si="92"/>
        <v>3426.3122698419993</v>
      </c>
      <c r="P638" s="11">
        <f t="shared" si="97"/>
        <v>0.72201291114571686</v>
      </c>
    </row>
    <row r="639" spans="1:16">
      <c r="A639" s="9">
        <f t="shared" si="98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93"/>
        <v>418.7</v>
      </c>
      <c r="G639" s="8">
        <v>0</v>
      </c>
      <c r="H639" s="8">
        <v>0</v>
      </c>
      <c r="I639" s="18">
        <v>0</v>
      </c>
      <c r="J639" s="18">
        <f t="shared" si="94"/>
        <v>0</v>
      </c>
      <c r="K639" s="10">
        <f t="shared" si="95"/>
        <v>0</v>
      </c>
      <c r="L639" s="10">
        <v>0</v>
      </c>
      <c r="M639" s="10">
        <v>0</v>
      </c>
      <c r="N639" s="150">
        <f t="shared" si="96"/>
        <v>0</v>
      </c>
      <c r="O639" s="10">
        <f t="shared" si="92"/>
        <v>0</v>
      </c>
      <c r="P639" s="11">
        <f t="shared" si="97"/>
        <v>0</v>
      </c>
    </row>
    <row r="640" spans="1:16">
      <c r="A640" s="9">
        <f t="shared" si="98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93"/>
        <v>1518.6</v>
      </c>
      <c r="G640" s="8">
        <v>870</v>
      </c>
      <c r="H640" s="8">
        <v>870</v>
      </c>
      <c r="I640" s="18">
        <v>0.28999999999999998</v>
      </c>
      <c r="J640" s="18">
        <f t="shared" si="94"/>
        <v>584.9328999999999</v>
      </c>
      <c r="K640" s="10">
        <f t="shared" si="95"/>
        <v>215.07982732999997</v>
      </c>
      <c r="L640" s="10">
        <v>225.95349999999999</v>
      </c>
      <c r="M640" s="10">
        <v>24.383199999999999</v>
      </c>
      <c r="N640" s="150">
        <f t="shared" si="96"/>
        <v>24.383199999999999</v>
      </c>
      <c r="O640" s="10">
        <f t="shared" si="92"/>
        <v>1050.3494273299998</v>
      </c>
      <c r="P640" s="11">
        <f t="shared" si="97"/>
        <v>0.69165641204398776</v>
      </c>
    </row>
    <row r="641" spans="1:16">
      <c r="A641" s="9">
        <f t="shared" si="98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93"/>
        <v>1507.3</v>
      </c>
      <c r="G641" s="8">
        <v>870</v>
      </c>
      <c r="H641" s="8">
        <v>870</v>
      </c>
      <c r="I641" s="18">
        <v>0.28999999999999998</v>
      </c>
      <c r="J641" s="18">
        <f t="shared" si="94"/>
        <v>584.9328999999999</v>
      </c>
      <c r="K641" s="10">
        <f t="shared" si="95"/>
        <v>215.07982732999997</v>
      </c>
      <c r="L641" s="10">
        <v>225.95349999999999</v>
      </c>
      <c r="M641" s="10">
        <v>24.383199999999999</v>
      </c>
      <c r="N641" s="150">
        <f t="shared" si="96"/>
        <v>24.383199999999999</v>
      </c>
      <c r="O641" s="10">
        <f t="shared" si="92"/>
        <v>1050.3494273299998</v>
      </c>
      <c r="P641" s="11">
        <f t="shared" si="97"/>
        <v>0.69684165549658317</v>
      </c>
    </row>
    <row r="642" spans="1:16">
      <c r="A642" s="9">
        <f t="shared" si="98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93"/>
        <v>512.9</v>
      </c>
      <c r="G642" s="8">
        <v>180</v>
      </c>
      <c r="H642" s="8">
        <v>180</v>
      </c>
      <c r="I642" s="18">
        <v>0.06</v>
      </c>
      <c r="J642" s="18">
        <f t="shared" si="94"/>
        <v>121.0206</v>
      </c>
      <c r="K642" s="10">
        <f t="shared" si="95"/>
        <v>44.499274620000001</v>
      </c>
      <c r="L642" s="10">
        <v>46.748999999999995</v>
      </c>
      <c r="M642" s="10">
        <v>5.0447999999999995</v>
      </c>
      <c r="N642" s="150">
        <f t="shared" si="96"/>
        <v>5.0447999999999995</v>
      </c>
      <c r="O642" s="10">
        <f t="shared" si="92"/>
        <v>217.31367462</v>
      </c>
      <c r="P642" s="11">
        <f t="shared" si="97"/>
        <v>0.42369599263014235</v>
      </c>
    </row>
    <row r="643" spans="1:16">
      <c r="A643" s="9">
        <f t="shared" si="98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93"/>
        <v>304.10000000000002</v>
      </c>
      <c r="G643" s="8">
        <v>180</v>
      </c>
      <c r="H643" s="8">
        <v>180</v>
      </c>
      <c r="I643" s="18">
        <v>0.06</v>
      </c>
      <c r="J643" s="18">
        <f t="shared" si="94"/>
        <v>121.0206</v>
      </c>
      <c r="K643" s="10">
        <f t="shared" si="95"/>
        <v>44.499274620000001</v>
      </c>
      <c r="L643" s="10">
        <v>46.748999999999995</v>
      </c>
      <c r="M643" s="10">
        <v>5.0447999999999995</v>
      </c>
      <c r="N643" s="150">
        <f t="shared" si="96"/>
        <v>5.0447999999999995</v>
      </c>
      <c r="O643" s="10">
        <f t="shared" si="92"/>
        <v>217.31367462</v>
      </c>
      <c r="P643" s="11">
        <f t="shared" si="97"/>
        <v>0.71461254396580065</v>
      </c>
    </row>
    <row r="644" spans="1:16">
      <c r="A644" s="9">
        <f t="shared" si="98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93"/>
        <v>288.5</v>
      </c>
      <c r="G644" s="8">
        <v>180</v>
      </c>
      <c r="H644" s="8">
        <v>180</v>
      </c>
      <c r="I644" s="18">
        <v>0.06</v>
      </c>
      <c r="J644" s="18">
        <f t="shared" si="94"/>
        <v>121.0206</v>
      </c>
      <c r="K644" s="10">
        <f t="shared" si="95"/>
        <v>44.499274620000001</v>
      </c>
      <c r="L644" s="10">
        <v>46.748999999999995</v>
      </c>
      <c r="M644" s="10">
        <v>5.0447999999999995</v>
      </c>
      <c r="N644" s="150">
        <f t="shared" si="96"/>
        <v>5.0447999999999995</v>
      </c>
      <c r="O644" s="10">
        <f t="shared" si="92"/>
        <v>217.31367462</v>
      </c>
      <c r="P644" s="11">
        <f t="shared" si="97"/>
        <v>0.75325363819757363</v>
      </c>
    </row>
    <row r="645" spans="1:16">
      <c r="A645" s="9">
        <f t="shared" si="98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93"/>
        <v>3428.74</v>
      </c>
      <c r="G645" s="8">
        <v>1924</v>
      </c>
      <c r="H645" s="8">
        <v>1924</v>
      </c>
      <c r="I645" s="18">
        <v>0.64133333333333331</v>
      </c>
      <c r="J645" s="18">
        <f t="shared" si="94"/>
        <v>1293.5757466666666</v>
      </c>
      <c r="K645" s="10">
        <f t="shared" si="95"/>
        <v>475.64780204933334</v>
      </c>
      <c r="L645" s="10">
        <v>499.69486666666666</v>
      </c>
      <c r="M645" s="10">
        <v>53.923306666666662</v>
      </c>
      <c r="N645" s="150">
        <f t="shared" si="96"/>
        <v>53.923306666666662</v>
      </c>
      <c r="O645" s="10">
        <f t="shared" si="92"/>
        <v>2322.8417220493334</v>
      </c>
      <c r="P645" s="11">
        <f t="shared" si="97"/>
        <v>0.67746219370653171</v>
      </c>
    </row>
    <row r="646" spans="1:16">
      <c r="A646" s="9">
        <f t="shared" si="98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93"/>
        <v>3234.7</v>
      </c>
      <c r="G646" s="8">
        <v>1840</v>
      </c>
      <c r="H646" s="8">
        <v>1840</v>
      </c>
      <c r="I646" s="18">
        <v>0.61333333333333329</v>
      </c>
      <c r="J646" s="18">
        <f t="shared" si="94"/>
        <v>1237.0994666666666</v>
      </c>
      <c r="K646" s="10">
        <f t="shared" si="95"/>
        <v>454.88147389333335</v>
      </c>
      <c r="L646" s="10">
        <v>477.87866666666662</v>
      </c>
      <c r="M646" s="10">
        <v>51.569066666666664</v>
      </c>
      <c r="N646" s="150">
        <f t="shared" si="96"/>
        <v>51.569066666666664</v>
      </c>
      <c r="O646" s="10">
        <f t="shared" si="92"/>
        <v>2221.4286738933329</v>
      </c>
      <c r="P646" s="11">
        <f t="shared" si="97"/>
        <v>0.68674952047897275</v>
      </c>
    </row>
    <row r="647" spans="1:16">
      <c r="A647" s="9">
        <f t="shared" si="98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93"/>
        <v>4590.05</v>
      </c>
      <c r="G647" s="8">
        <v>1900</v>
      </c>
      <c r="H647" s="8">
        <v>1900</v>
      </c>
      <c r="I647" s="18">
        <v>0.6333333333333333</v>
      </c>
      <c r="J647" s="18">
        <f t="shared" si="94"/>
        <v>1277.4396666666667</v>
      </c>
      <c r="K647" s="10">
        <f t="shared" si="95"/>
        <v>469.71456543333335</v>
      </c>
      <c r="L647" s="10">
        <v>493.46166666666664</v>
      </c>
      <c r="M647" s="10">
        <v>53.25066666666666</v>
      </c>
      <c r="N647" s="150">
        <f t="shared" si="96"/>
        <v>53.25066666666666</v>
      </c>
      <c r="O647" s="10">
        <f t="shared" si="92"/>
        <v>2293.8665654333336</v>
      </c>
      <c r="P647" s="11">
        <f t="shared" si="97"/>
        <v>0.4997476204906991</v>
      </c>
    </row>
    <row r="648" spans="1:16">
      <c r="A648" s="9">
        <f t="shared" si="98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93"/>
        <v>4652.09</v>
      </c>
      <c r="G648" s="8">
        <v>2385.1999999999998</v>
      </c>
      <c r="H648" s="8">
        <v>2385.1999999999998</v>
      </c>
      <c r="I648" s="18">
        <v>0.79506666666666659</v>
      </c>
      <c r="J648" s="18">
        <f t="shared" si="94"/>
        <v>1603.6574173333331</v>
      </c>
      <c r="K648" s="10">
        <f t="shared" si="95"/>
        <v>589.66483235346664</v>
      </c>
      <c r="L648" s="10">
        <v>619.4761933333333</v>
      </c>
      <c r="M648" s="10">
        <v>66.84920533333333</v>
      </c>
      <c r="N648" s="150">
        <f t="shared" si="96"/>
        <v>66.84920533333333</v>
      </c>
      <c r="O648" s="10">
        <f t="shared" si="92"/>
        <v>2879.6476483534666</v>
      </c>
      <c r="P648" s="11">
        <f t="shared" si="97"/>
        <v>0.61900084657723009</v>
      </c>
    </row>
    <row r="649" spans="1:16">
      <c r="A649" s="9">
        <f t="shared" si="98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93"/>
        <v>4635.5</v>
      </c>
      <c r="G649" s="8">
        <v>2775</v>
      </c>
      <c r="H649" s="8">
        <v>2775</v>
      </c>
      <c r="I649" s="18">
        <v>0.92500000000000004</v>
      </c>
      <c r="J649" s="18">
        <f t="shared" si="94"/>
        <v>1865.73425</v>
      </c>
      <c r="K649" s="10">
        <f t="shared" si="95"/>
        <v>686.03048372500007</v>
      </c>
      <c r="L649" s="10">
        <v>720.71375</v>
      </c>
      <c r="M649" s="10">
        <v>77.774000000000001</v>
      </c>
      <c r="N649" s="150">
        <f t="shared" si="96"/>
        <v>77.774000000000001</v>
      </c>
      <c r="O649" s="10">
        <f t="shared" si="92"/>
        <v>3350.2524837249998</v>
      </c>
      <c r="P649" s="11">
        <f t="shared" si="97"/>
        <v>0.72273810456800769</v>
      </c>
    </row>
    <row r="650" spans="1:16">
      <c r="A650" s="9">
        <f t="shared" si="98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93"/>
        <v>760.7</v>
      </c>
      <c r="G650" s="8">
        <v>420</v>
      </c>
      <c r="H650" s="8">
        <v>420</v>
      </c>
      <c r="I650" s="18">
        <v>0.14000000000000001</v>
      </c>
      <c r="J650" s="18">
        <f t="shared" si="94"/>
        <v>282.38140000000004</v>
      </c>
      <c r="K650" s="10">
        <f t="shared" si="95"/>
        <v>103.83164078000003</v>
      </c>
      <c r="L650" s="10">
        <v>109.081</v>
      </c>
      <c r="M650" s="10">
        <v>11.7712</v>
      </c>
      <c r="N650" s="150">
        <f t="shared" si="96"/>
        <v>11.7712</v>
      </c>
      <c r="O650" s="10">
        <f t="shared" si="92"/>
        <v>507.06524078000012</v>
      </c>
      <c r="P650" s="11">
        <f t="shared" si="97"/>
        <v>0.666577153647956</v>
      </c>
    </row>
    <row r="651" spans="1:16">
      <c r="A651" s="9">
        <f t="shared" si="98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93"/>
        <v>195.3</v>
      </c>
      <c r="G651" s="8">
        <v>120</v>
      </c>
      <c r="H651" s="8">
        <v>120</v>
      </c>
      <c r="I651" s="18">
        <v>0.04</v>
      </c>
      <c r="J651" s="18">
        <f t="shared" si="94"/>
        <v>80.680400000000006</v>
      </c>
      <c r="K651" s="10">
        <f t="shared" si="95"/>
        <v>29.666183080000003</v>
      </c>
      <c r="L651" s="10">
        <v>31.166</v>
      </c>
      <c r="M651" s="10">
        <v>3.3632</v>
      </c>
      <c r="N651" s="150">
        <f t="shared" si="96"/>
        <v>3.3632</v>
      </c>
      <c r="O651" s="10">
        <f t="shared" si="92"/>
        <v>144.87578308000002</v>
      </c>
      <c r="P651" s="11">
        <f t="shared" si="97"/>
        <v>0.74181148530465957</v>
      </c>
    </row>
    <row r="652" spans="1:16">
      <c r="A652" s="9">
        <f t="shared" si="98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93"/>
        <v>1221.2</v>
      </c>
      <c r="G652" s="8">
        <v>650</v>
      </c>
      <c r="H652" s="8">
        <v>650</v>
      </c>
      <c r="I652" s="18">
        <v>0.21666666666666667</v>
      </c>
      <c r="J652" s="18">
        <f t="shared" si="94"/>
        <v>437.01883333333336</v>
      </c>
      <c r="K652" s="10">
        <f t="shared" si="95"/>
        <v>160.69182501666668</v>
      </c>
      <c r="L652" s="10">
        <v>168.81583333333333</v>
      </c>
      <c r="M652" s="10">
        <v>18.217333333333332</v>
      </c>
      <c r="N652" s="150">
        <f t="shared" si="96"/>
        <v>18.217333333333332</v>
      </c>
      <c r="O652" s="10">
        <f t="shared" si="92"/>
        <v>784.74382501666673</v>
      </c>
      <c r="P652" s="11">
        <f t="shared" si="97"/>
        <v>0.64260057731466325</v>
      </c>
    </row>
    <row r="653" spans="1:16">
      <c r="A653" s="9">
        <f t="shared" si="98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93"/>
        <v>967.5</v>
      </c>
      <c r="G653" s="8">
        <v>574.20000000000005</v>
      </c>
      <c r="H653" s="8">
        <v>574.20000000000005</v>
      </c>
      <c r="I653" s="18">
        <v>0.19140000000000001</v>
      </c>
      <c r="J653" s="18">
        <f t="shared" si="94"/>
        <v>386.05571400000002</v>
      </c>
      <c r="K653" s="10">
        <f t="shared" si="95"/>
        <v>141.95268603780002</v>
      </c>
      <c r="L653" s="10">
        <v>149.12931</v>
      </c>
      <c r="M653" s="10">
        <v>16.092912000000002</v>
      </c>
      <c r="N653" s="150">
        <f t="shared" si="96"/>
        <v>16.092912000000002</v>
      </c>
      <c r="O653" s="10">
        <f t="shared" si="92"/>
        <v>693.2306220378</v>
      </c>
      <c r="P653" s="11">
        <f t="shared" si="97"/>
        <v>0.71651743879875973</v>
      </c>
    </row>
    <row r="654" spans="1:16">
      <c r="A654" s="9">
        <f t="shared" si="98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93"/>
        <v>1147.9000000000001</v>
      </c>
      <c r="G654" s="8">
        <v>680.4</v>
      </c>
      <c r="H654" s="8">
        <v>680.4</v>
      </c>
      <c r="I654" s="18">
        <v>0.2268</v>
      </c>
      <c r="J654" s="18">
        <f t="shared" si="94"/>
        <v>457.45786800000002</v>
      </c>
      <c r="K654" s="10">
        <f t="shared" si="95"/>
        <v>168.20725806360002</v>
      </c>
      <c r="L654" s="10">
        <v>176.71122</v>
      </c>
      <c r="M654" s="10">
        <v>19.069344000000001</v>
      </c>
      <c r="N654" s="150">
        <f t="shared" si="96"/>
        <v>19.069344000000001</v>
      </c>
      <c r="O654" s="10">
        <f t="shared" si="92"/>
        <v>821.44569006360007</v>
      </c>
      <c r="P654" s="11">
        <f t="shared" si="97"/>
        <v>0.71560736132380864</v>
      </c>
    </row>
    <row r="655" spans="1:16">
      <c r="A655" s="9">
        <f t="shared" si="98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93"/>
        <v>2522.14</v>
      </c>
      <c r="G655" s="8">
        <v>1496.1</v>
      </c>
      <c r="H655" s="8">
        <v>1496.1</v>
      </c>
      <c r="I655" s="18">
        <v>0.49869999999999998</v>
      </c>
      <c r="J655" s="18">
        <f t="shared" si="94"/>
        <v>1005.882887</v>
      </c>
      <c r="K655" s="10">
        <f t="shared" si="95"/>
        <v>369.86313754990005</v>
      </c>
      <c r="L655" s="10">
        <v>388.56210499999997</v>
      </c>
      <c r="M655" s="10">
        <v>41.930695999999998</v>
      </c>
      <c r="N655" s="150">
        <f t="shared" si="96"/>
        <v>41.930695999999998</v>
      </c>
      <c r="O655" s="10">
        <f t="shared" si="92"/>
        <v>1806.2388255499</v>
      </c>
      <c r="P655" s="11">
        <f t="shared" si="97"/>
        <v>0.7161532768006138</v>
      </c>
    </row>
    <row r="656" spans="1:16">
      <c r="A656" s="9">
        <f t="shared" si="98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93"/>
        <v>5364.3</v>
      </c>
      <c r="G656" s="8">
        <v>3217</v>
      </c>
      <c r="H656" s="8">
        <v>3217</v>
      </c>
      <c r="I656" s="18">
        <v>1.0723333333333334</v>
      </c>
      <c r="J656" s="18">
        <f t="shared" si="94"/>
        <v>2162.9070566666669</v>
      </c>
      <c r="K656" s="10">
        <f t="shared" si="95"/>
        <v>795.30092473633351</v>
      </c>
      <c r="L656" s="10">
        <v>835.50851666666665</v>
      </c>
      <c r="M656" s="10">
        <v>90.161786666666671</v>
      </c>
      <c r="N656" s="150">
        <f t="shared" si="96"/>
        <v>90.161786666666671</v>
      </c>
      <c r="O656" s="10">
        <f t="shared" si="92"/>
        <v>3883.8782847363336</v>
      </c>
      <c r="P656" s="11">
        <f t="shared" si="97"/>
        <v>0.72402331799793695</v>
      </c>
    </row>
    <row r="657" spans="1:16">
      <c r="A657" s="9">
        <f t="shared" si="98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93"/>
        <v>1516</v>
      </c>
      <c r="G657" s="8">
        <v>940</v>
      </c>
      <c r="H657" s="8">
        <v>940</v>
      </c>
      <c r="I657" s="18">
        <v>0.31333333333333335</v>
      </c>
      <c r="J657" s="18">
        <f t="shared" si="94"/>
        <v>631.99646666666672</v>
      </c>
      <c r="K657" s="10">
        <f t="shared" si="95"/>
        <v>232.38510079333338</v>
      </c>
      <c r="L657" s="10">
        <v>244.13366666666667</v>
      </c>
      <c r="M657" s="10">
        <v>26.345066666666668</v>
      </c>
      <c r="N657" s="150">
        <f t="shared" si="96"/>
        <v>26.345066666666668</v>
      </c>
      <c r="O657" s="10">
        <f t="shared" si="92"/>
        <v>1134.8603007933334</v>
      </c>
      <c r="P657" s="11">
        <f t="shared" si="97"/>
        <v>0.74858858891380831</v>
      </c>
    </row>
    <row r="658" spans="1:16">
      <c r="A658" s="9">
        <f t="shared" si="98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93"/>
        <v>2999.5</v>
      </c>
      <c r="G658" s="8">
        <v>1617</v>
      </c>
      <c r="H658" s="8">
        <v>1617</v>
      </c>
      <c r="I658" s="18">
        <v>0.53900000000000003</v>
      </c>
      <c r="J658" s="18">
        <f t="shared" si="94"/>
        <v>1087.16839</v>
      </c>
      <c r="K658" s="10">
        <f t="shared" si="95"/>
        <v>399.75181700300004</v>
      </c>
      <c r="L658" s="10">
        <v>419.96185000000003</v>
      </c>
      <c r="M658" s="10">
        <v>45.319120000000005</v>
      </c>
      <c r="N658" s="150">
        <f t="shared" si="96"/>
        <v>45.319120000000005</v>
      </c>
      <c r="O658" s="10">
        <f t="shared" si="92"/>
        <v>1952.2011770030003</v>
      </c>
      <c r="P658" s="11">
        <f t="shared" si="97"/>
        <v>0.65084219936756138</v>
      </c>
    </row>
    <row r="659" spans="1:16">
      <c r="A659" s="9">
        <f t="shared" si="98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93"/>
        <v>4518</v>
      </c>
      <c r="G659" s="8">
        <v>2665.5</v>
      </c>
      <c r="H659" s="8">
        <v>2665.5</v>
      </c>
      <c r="I659" s="18">
        <v>0.88849999999999996</v>
      </c>
      <c r="J659" s="18">
        <f t="shared" si="94"/>
        <v>1792.1133849999999</v>
      </c>
      <c r="K659" s="10">
        <f t="shared" si="95"/>
        <v>658.96009166450006</v>
      </c>
      <c r="L659" s="10">
        <v>692.27477499999998</v>
      </c>
      <c r="M659" s="10">
        <v>74.705079999999995</v>
      </c>
      <c r="N659" s="150">
        <f t="shared" si="96"/>
        <v>74.705079999999995</v>
      </c>
      <c r="O659" s="10">
        <f t="shared" si="92"/>
        <v>3218.0533316645001</v>
      </c>
      <c r="P659" s="11">
        <f t="shared" si="97"/>
        <v>0.71227386712361662</v>
      </c>
    </row>
    <row r="660" spans="1:16">
      <c r="A660" s="9">
        <f t="shared" si="98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93"/>
        <v>4688</v>
      </c>
      <c r="G660" s="8">
        <v>1925.3</v>
      </c>
      <c r="H660" s="8">
        <v>1925.3</v>
      </c>
      <c r="I660" s="18">
        <v>0.6417666666666666</v>
      </c>
      <c r="J660" s="18">
        <f t="shared" si="94"/>
        <v>1294.4497843333331</v>
      </c>
      <c r="K660" s="10">
        <f t="shared" si="95"/>
        <v>475.96918569936662</v>
      </c>
      <c r="L660" s="10">
        <v>500.03249833333325</v>
      </c>
      <c r="M660" s="10">
        <v>53.959741333333326</v>
      </c>
      <c r="N660" s="150">
        <f t="shared" si="96"/>
        <v>53.959741333333326</v>
      </c>
      <c r="O660" s="10">
        <f t="shared" si="92"/>
        <v>2324.4112096993658</v>
      </c>
      <c r="P660" s="11">
        <f t="shared" si="97"/>
        <v>0.49582150377546197</v>
      </c>
    </row>
    <row r="661" spans="1:16">
      <c r="A661" s="9">
        <f t="shared" si="98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93"/>
        <v>3216</v>
      </c>
      <c r="G661" s="8">
        <v>1679.7</v>
      </c>
      <c r="H661" s="8">
        <v>1679.7</v>
      </c>
      <c r="I661" s="18">
        <v>0.55990000000000006</v>
      </c>
      <c r="J661" s="18">
        <f t="shared" si="94"/>
        <v>1129.3238990000002</v>
      </c>
      <c r="K661" s="10">
        <f t="shared" si="95"/>
        <v>415.2523976623001</v>
      </c>
      <c r="L661" s="10">
        <v>436.24608500000005</v>
      </c>
      <c r="M661" s="10">
        <v>47.076392000000006</v>
      </c>
      <c r="N661" s="150">
        <f t="shared" si="96"/>
        <v>47.076392000000006</v>
      </c>
      <c r="O661" s="10">
        <f t="shared" si="92"/>
        <v>2027.8987736623003</v>
      </c>
      <c r="P661" s="11">
        <f t="shared" si="97"/>
        <v>0.6305655390740984</v>
      </c>
    </row>
    <row r="662" spans="1:16">
      <c r="A662" s="9">
        <f t="shared" si="98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93"/>
        <v>5793.85</v>
      </c>
      <c r="G662" s="8">
        <v>3445</v>
      </c>
      <c r="H662" s="8">
        <v>3445</v>
      </c>
      <c r="I662" s="18">
        <v>1.1483333333333334</v>
      </c>
      <c r="J662" s="18">
        <f t="shared" si="94"/>
        <v>2316.1998166666667</v>
      </c>
      <c r="K662" s="10">
        <f t="shared" si="95"/>
        <v>851.66667258833343</v>
      </c>
      <c r="L662" s="10">
        <v>894.7239166666667</v>
      </c>
      <c r="M662" s="10">
        <v>96.551866666666669</v>
      </c>
      <c r="N662" s="150">
        <f t="shared" si="96"/>
        <v>96.551866666666669</v>
      </c>
      <c r="O662" s="10">
        <f t="shared" si="92"/>
        <v>4159.1422725883331</v>
      </c>
      <c r="P662" s="11">
        <f t="shared" si="97"/>
        <v>0.71785466875882753</v>
      </c>
    </row>
    <row r="663" spans="1:16">
      <c r="A663" s="9">
        <f t="shared" si="98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93"/>
        <v>5920.8</v>
      </c>
      <c r="G663" s="8">
        <v>2075</v>
      </c>
      <c r="H663" s="8">
        <v>2075</v>
      </c>
      <c r="I663" s="18">
        <v>0.69166666666666665</v>
      </c>
      <c r="J663" s="18">
        <f t="shared" si="94"/>
        <v>1395.0985833333334</v>
      </c>
      <c r="K663" s="10">
        <f t="shared" si="95"/>
        <v>512.97774909166674</v>
      </c>
      <c r="L663" s="10">
        <v>538.91208333333327</v>
      </c>
      <c r="M663" s="10">
        <v>58.155333333333331</v>
      </c>
      <c r="N663" s="150">
        <f t="shared" si="96"/>
        <v>58.155333333333331</v>
      </c>
      <c r="O663" s="10">
        <f t="shared" si="92"/>
        <v>2505.1437490916665</v>
      </c>
      <c r="P663" s="11">
        <f t="shared" si="97"/>
        <v>0.42310899694157317</v>
      </c>
    </row>
    <row r="664" spans="1:16">
      <c r="A664" s="9">
        <f t="shared" si="98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93"/>
        <v>5856.4</v>
      </c>
      <c r="G664" s="8">
        <v>3114</v>
      </c>
      <c r="H664" s="8">
        <v>3114</v>
      </c>
      <c r="I664" s="18">
        <v>1.038</v>
      </c>
      <c r="J664" s="18">
        <f t="shared" si="94"/>
        <v>2093.6563799999999</v>
      </c>
      <c r="K664" s="10">
        <f t="shared" si="95"/>
        <v>769.83745092599997</v>
      </c>
      <c r="L664" s="10">
        <v>808.7577</v>
      </c>
      <c r="M664" s="10">
        <v>87.275040000000004</v>
      </c>
      <c r="N664" s="150">
        <f t="shared" si="96"/>
        <v>87.275040000000004</v>
      </c>
      <c r="O664" s="10">
        <f t="shared" si="92"/>
        <v>3759.5265709259997</v>
      </c>
      <c r="P664" s="11">
        <f t="shared" si="97"/>
        <v>0.64195180843624067</v>
      </c>
    </row>
    <row r="665" spans="1:16">
      <c r="A665" s="9">
        <f t="shared" si="98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93"/>
        <v>161.19999999999999</v>
      </c>
      <c r="G665" s="8">
        <v>100</v>
      </c>
      <c r="H665" s="8">
        <v>100</v>
      </c>
      <c r="I665" s="18">
        <v>3.3333333333333333E-2</v>
      </c>
      <c r="J665" s="18">
        <f t="shared" si="94"/>
        <v>67.233666666666664</v>
      </c>
      <c r="K665" s="10">
        <f t="shared" si="95"/>
        <v>24.721819233333335</v>
      </c>
      <c r="L665" s="10">
        <v>25.971666666666664</v>
      </c>
      <c r="M665" s="10">
        <v>2.8026666666666666</v>
      </c>
      <c r="N665" s="150">
        <f t="shared" si="96"/>
        <v>2.8026666666666666</v>
      </c>
      <c r="O665" s="10">
        <f t="shared" si="92"/>
        <v>120.72981923333333</v>
      </c>
      <c r="P665" s="11">
        <f t="shared" si="97"/>
        <v>0.74894428804797353</v>
      </c>
    </row>
    <row r="666" spans="1:16">
      <c r="A666" s="9">
        <f t="shared" si="98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93"/>
        <v>2414.8000000000002</v>
      </c>
      <c r="G666" s="8">
        <v>620</v>
      </c>
      <c r="H666" s="8">
        <v>620</v>
      </c>
      <c r="I666" s="18">
        <v>0.20666666666666667</v>
      </c>
      <c r="J666" s="18">
        <f t="shared" si="94"/>
        <v>416.84873333333331</v>
      </c>
      <c r="K666" s="10">
        <f t="shared" si="95"/>
        <v>153.27527924666668</v>
      </c>
      <c r="L666" s="10">
        <v>161.02433333333332</v>
      </c>
      <c r="M666" s="10">
        <v>17.376533333333334</v>
      </c>
      <c r="N666" s="150">
        <f t="shared" si="96"/>
        <v>17.376533333333334</v>
      </c>
      <c r="O666" s="10">
        <f t="shared" si="92"/>
        <v>748.52487924666661</v>
      </c>
      <c r="P666" s="11">
        <f t="shared" si="97"/>
        <v>0.30997386087736728</v>
      </c>
    </row>
    <row r="667" spans="1:16">
      <c r="A667" s="9">
        <f t="shared" si="98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93"/>
        <v>1474.5</v>
      </c>
      <c r="G667" s="8">
        <v>920</v>
      </c>
      <c r="H667" s="8">
        <v>920</v>
      </c>
      <c r="I667" s="18">
        <v>0.30666666666666664</v>
      </c>
      <c r="J667" s="18">
        <f t="shared" si="94"/>
        <v>618.54973333333328</v>
      </c>
      <c r="K667" s="10">
        <f t="shared" si="95"/>
        <v>227.44073694666668</v>
      </c>
      <c r="L667" s="10">
        <v>238.93933333333331</v>
      </c>
      <c r="M667" s="10">
        <v>25.784533333333332</v>
      </c>
      <c r="N667" s="150">
        <f t="shared" si="96"/>
        <v>25.784533333333332</v>
      </c>
      <c r="O667" s="10">
        <f t="shared" si="92"/>
        <v>1110.7143369466664</v>
      </c>
      <c r="P667" s="11">
        <f t="shared" si="97"/>
        <v>0.75328201895331737</v>
      </c>
    </row>
    <row r="668" spans="1:16">
      <c r="A668" s="9">
        <f t="shared" si="98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93"/>
        <v>3142.9</v>
      </c>
      <c r="G668" s="8">
        <v>1930</v>
      </c>
      <c r="H668" s="8">
        <v>1930</v>
      </c>
      <c r="I668" s="18">
        <v>0.64333333333333331</v>
      </c>
      <c r="J668" s="18">
        <f t="shared" si="94"/>
        <v>1297.6097666666667</v>
      </c>
      <c r="K668" s="10">
        <f t="shared" si="95"/>
        <v>477.13111120333338</v>
      </c>
      <c r="L668" s="10">
        <v>501.25316666666663</v>
      </c>
      <c r="M668" s="10">
        <v>54.091466666666662</v>
      </c>
      <c r="N668" s="150">
        <f t="shared" si="96"/>
        <v>54.091466666666662</v>
      </c>
      <c r="O668" s="10">
        <f t="shared" si="92"/>
        <v>2330.0855112033332</v>
      </c>
      <c r="P668" s="11">
        <f t="shared" si="97"/>
        <v>0.74138073473649602</v>
      </c>
    </row>
    <row r="669" spans="1:16">
      <c r="A669" s="9">
        <f t="shared" si="98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93"/>
        <v>3236.6000000000004</v>
      </c>
      <c r="G669" s="8">
        <v>1980</v>
      </c>
      <c r="H669" s="8">
        <v>1980</v>
      </c>
      <c r="I669" s="18">
        <v>0.66</v>
      </c>
      <c r="J669" s="18">
        <f t="shared" si="94"/>
        <v>1331.2266</v>
      </c>
      <c r="K669" s="10">
        <f t="shared" si="95"/>
        <v>489.49202081999999</v>
      </c>
      <c r="L669" s="10">
        <v>514.23900000000003</v>
      </c>
      <c r="M669" s="10">
        <v>55.492800000000003</v>
      </c>
      <c r="N669" s="150">
        <f t="shared" si="96"/>
        <v>55.492800000000003</v>
      </c>
      <c r="O669" s="10">
        <f t="shared" si="92"/>
        <v>2390.4504208200001</v>
      </c>
      <c r="P669" s="11">
        <f t="shared" ref="P669:P700" si="99">O669/F669</f>
        <v>0.7385683806525366</v>
      </c>
    </row>
    <row r="670" spans="1:16">
      <c r="A670" s="9">
        <f t="shared" si="98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93"/>
        <v>3226.9</v>
      </c>
      <c r="G670" s="8">
        <v>1950</v>
      </c>
      <c r="H670" s="8">
        <v>1950</v>
      </c>
      <c r="I670" s="18">
        <v>0.65</v>
      </c>
      <c r="J670" s="18">
        <f t="shared" si="94"/>
        <v>1311.0565000000001</v>
      </c>
      <c r="K670" s="10">
        <f t="shared" si="95"/>
        <v>482.07547505000008</v>
      </c>
      <c r="L670" s="10">
        <v>506.44749999999999</v>
      </c>
      <c r="M670" s="10">
        <v>54.652000000000001</v>
      </c>
      <c r="N670" s="150">
        <f t="shared" si="96"/>
        <v>54.652000000000001</v>
      </c>
      <c r="O670" s="10">
        <f t="shared" si="92"/>
        <v>2354.23147505</v>
      </c>
      <c r="P670" s="11">
        <f t="shared" si="99"/>
        <v>0.72956443492206136</v>
      </c>
    </row>
    <row r="671" spans="1:16">
      <c r="A671" s="9">
        <f t="shared" si="98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93"/>
        <v>4204.75</v>
      </c>
      <c r="G671" s="8">
        <v>600</v>
      </c>
      <c r="H671" s="8">
        <v>600</v>
      </c>
      <c r="I671" s="18">
        <v>0.2</v>
      </c>
      <c r="J671" s="18">
        <f t="shared" si="94"/>
        <v>403.40200000000004</v>
      </c>
      <c r="K671" s="10">
        <f t="shared" si="95"/>
        <v>148.33091540000004</v>
      </c>
      <c r="L671" s="10">
        <v>155.83000000000001</v>
      </c>
      <c r="M671" s="10">
        <v>16.815999999999999</v>
      </c>
      <c r="N671" s="150">
        <f t="shared" si="96"/>
        <v>16.815999999999999</v>
      </c>
      <c r="O671" s="10">
        <f t="shared" si="92"/>
        <v>724.37891540000021</v>
      </c>
      <c r="P671" s="11">
        <f t="shared" si="99"/>
        <v>0.17227633400321071</v>
      </c>
    </row>
    <row r="672" spans="1:16">
      <c r="A672" s="9">
        <f t="shared" si="98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93"/>
        <v>1489.2</v>
      </c>
      <c r="G672" s="8">
        <v>915</v>
      </c>
      <c r="H672" s="8">
        <v>915</v>
      </c>
      <c r="I672" s="18">
        <v>0.30499999999999999</v>
      </c>
      <c r="J672" s="18">
        <f t="shared" si="94"/>
        <v>615.18804999999998</v>
      </c>
      <c r="K672" s="10">
        <f t="shared" si="95"/>
        <v>226.20464598500001</v>
      </c>
      <c r="L672" s="10">
        <v>237.64075</v>
      </c>
      <c r="M672" s="10">
        <v>25.644399999999997</v>
      </c>
      <c r="N672" s="150">
        <f t="shared" si="96"/>
        <v>25.644399999999997</v>
      </c>
      <c r="O672" s="10">
        <f t="shared" si="92"/>
        <v>1104.677845985</v>
      </c>
      <c r="P672" s="11">
        <f t="shared" si="99"/>
        <v>0.74179280552309956</v>
      </c>
    </row>
    <row r="673" spans="1:16">
      <c r="A673" s="9">
        <f t="shared" si="98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93"/>
        <v>4047.96</v>
      </c>
      <c r="G673" s="8">
        <v>870</v>
      </c>
      <c r="H673" s="8">
        <v>870</v>
      </c>
      <c r="I673" s="18">
        <v>0.28999999999999998</v>
      </c>
      <c r="J673" s="18">
        <f t="shared" si="94"/>
        <v>584.9328999999999</v>
      </c>
      <c r="K673" s="10">
        <f t="shared" si="95"/>
        <v>215.07982732999997</v>
      </c>
      <c r="L673" s="10">
        <v>225.95349999999999</v>
      </c>
      <c r="M673" s="10">
        <v>24.383199999999999</v>
      </c>
      <c r="N673" s="150">
        <f t="shared" si="96"/>
        <v>24.383199999999999</v>
      </c>
      <c r="O673" s="10">
        <f t="shared" si="92"/>
        <v>1050.3494273299998</v>
      </c>
      <c r="P673" s="11">
        <f t="shared" si="99"/>
        <v>0.25947623675382164</v>
      </c>
    </row>
    <row r="674" spans="1:16">
      <c r="A674" s="9">
        <f t="shared" si="98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93"/>
        <v>308</v>
      </c>
      <c r="G674" s="8">
        <v>105</v>
      </c>
      <c r="H674" s="8">
        <v>105</v>
      </c>
      <c r="I674" s="18">
        <v>3.5000000000000003E-2</v>
      </c>
      <c r="J674" s="18">
        <f t="shared" si="94"/>
        <v>70.59535000000001</v>
      </c>
      <c r="K674" s="10">
        <f t="shared" si="95"/>
        <v>25.957910195000007</v>
      </c>
      <c r="L674" s="10">
        <v>27.270250000000001</v>
      </c>
      <c r="M674" s="10">
        <v>2.9428000000000001</v>
      </c>
      <c r="N674" s="150">
        <f t="shared" si="96"/>
        <v>2.9428000000000001</v>
      </c>
      <c r="O674" s="10">
        <f t="shared" si="92"/>
        <v>126.76631019500003</v>
      </c>
      <c r="P674" s="11">
        <f t="shared" si="99"/>
        <v>0.41157892920454553</v>
      </c>
    </row>
    <row r="675" spans="1:16">
      <c r="A675" s="9">
        <f t="shared" si="98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93"/>
        <v>157.54</v>
      </c>
      <c r="G675" s="8">
        <v>95</v>
      </c>
      <c r="H675" s="8">
        <v>95</v>
      </c>
      <c r="I675" s="18">
        <v>3.1666666666666669E-2</v>
      </c>
      <c r="J675" s="18">
        <f t="shared" si="94"/>
        <v>63.87198333333334</v>
      </c>
      <c r="K675" s="10">
        <f t="shared" si="95"/>
        <v>23.48572827166667</v>
      </c>
      <c r="L675" s="10">
        <v>24.673083333333334</v>
      </c>
      <c r="M675" s="10">
        <v>2.6625333333333336</v>
      </c>
      <c r="N675" s="150">
        <f t="shared" si="96"/>
        <v>2.6625333333333336</v>
      </c>
      <c r="O675" s="10">
        <f t="shared" si="92"/>
        <v>114.69332827166667</v>
      </c>
      <c r="P675" s="11">
        <f t="shared" si="99"/>
        <v>0.72802671240108341</v>
      </c>
    </row>
    <row r="676" spans="1:16">
      <c r="A676" s="9">
        <f t="shared" si="98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93"/>
        <v>547.4</v>
      </c>
      <c r="G676" s="8">
        <v>340</v>
      </c>
      <c r="H676" s="8">
        <v>340</v>
      </c>
      <c r="I676" s="18">
        <v>0.11333333333333333</v>
      </c>
      <c r="J676" s="18">
        <f t="shared" si="94"/>
        <v>228.59446666666665</v>
      </c>
      <c r="K676" s="10">
        <f t="shared" si="95"/>
        <v>84.054185393333327</v>
      </c>
      <c r="L676" s="10">
        <v>88.303666666666658</v>
      </c>
      <c r="M676" s="10">
        <v>9.5290666666666652</v>
      </c>
      <c r="N676" s="150">
        <f t="shared" si="96"/>
        <v>9.5290666666666652</v>
      </c>
      <c r="O676" s="10">
        <f t="shared" si="92"/>
        <v>410.48138539333326</v>
      </c>
      <c r="P676" s="11">
        <f t="shared" si="99"/>
        <v>0.74987465362318828</v>
      </c>
    </row>
    <row r="677" spans="1:16">
      <c r="A677" s="9">
        <f t="shared" si="98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93"/>
        <v>307.3</v>
      </c>
      <c r="G677" s="8">
        <v>180</v>
      </c>
      <c r="H677" s="8">
        <v>180</v>
      </c>
      <c r="I677" s="18">
        <v>0.06</v>
      </c>
      <c r="J677" s="18">
        <f t="shared" si="94"/>
        <v>121.0206</v>
      </c>
      <c r="K677" s="10">
        <f t="shared" si="95"/>
        <v>44.499274620000001</v>
      </c>
      <c r="L677" s="10">
        <v>46.748999999999995</v>
      </c>
      <c r="M677" s="10">
        <v>5.0447999999999995</v>
      </c>
      <c r="N677" s="150">
        <f t="shared" si="96"/>
        <v>5.0447999999999995</v>
      </c>
      <c r="O677" s="10">
        <f t="shared" si="92"/>
        <v>217.31367462</v>
      </c>
      <c r="P677" s="11">
        <f t="shared" si="99"/>
        <v>0.70717108564920272</v>
      </c>
    </row>
    <row r="678" spans="1:16">
      <c r="A678" s="9">
        <f t="shared" si="98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93"/>
        <v>137.69999999999999</v>
      </c>
      <c r="G678" s="8">
        <v>85</v>
      </c>
      <c r="H678" s="8">
        <v>85</v>
      </c>
      <c r="I678" s="18">
        <v>2.8333333333333332E-2</v>
      </c>
      <c r="J678" s="18">
        <f t="shared" si="94"/>
        <v>57.148616666666662</v>
      </c>
      <c r="K678" s="10">
        <f t="shared" si="95"/>
        <v>21.013546348333332</v>
      </c>
      <c r="L678" s="10">
        <v>22.075916666666664</v>
      </c>
      <c r="M678" s="10">
        <v>2.3822666666666663</v>
      </c>
      <c r="N678" s="150">
        <f t="shared" si="96"/>
        <v>2.3822666666666663</v>
      </c>
      <c r="O678" s="10">
        <f t="shared" si="92"/>
        <v>102.62034634833331</v>
      </c>
      <c r="P678" s="11">
        <f t="shared" si="99"/>
        <v>0.74524579773662547</v>
      </c>
    </row>
    <row r="679" spans="1:16">
      <c r="A679" s="9">
        <f t="shared" si="98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93"/>
        <v>536.1</v>
      </c>
      <c r="G679" s="8">
        <v>335</v>
      </c>
      <c r="H679" s="8">
        <v>335</v>
      </c>
      <c r="I679" s="18">
        <v>0.11166666666666666</v>
      </c>
      <c r="J679" s="18">
        <f t="shared" si="94"/>
        <v>225.23278333333332</v>
      </c>
      <c r="K679" s="10">
        <f t="shared" si="95"/>
        <v>82.818094431666665</v>
      </c>
      <c r="L679" s="10">
        <v>87.005083333333332</v>
      </c>
      <c r="M679" s="10">
        <v>9.3889333333333322</v>
      </c>
      <c r="N679" s="150">
        <f t="shared" si="96"/>
        <v>9.3889333333333322</v>
      </c>
      <c r="O679" s="10">
        <f t="shared" si="92"/>
        <v>404.44489443166668</v>
      </c>
      <c r="P679" s="11">
        <f t="shared" si="99"/>
        <v>0.75442062009264443</v>
      </c>
    </row>
    <row r="680" spans="1:16">
      <c r="A680" s="9">
        <f t="shared" si="98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93"/>
        <v>4434.25</v>
      </c>
      <c r="G680" s="8">
        <v>2410</v>
      </c>
      <c r="H680" s="8">
        <v>2410</v>
      </c>
      <c r="I680" s="18">
        <v>0.80333333333333334</v>
      </c>
      <c r="J680" s="18">
        <f t="shared" si="94"/>
        <v>1620.3313666666668</v>
      </c>
      <c r="K680" s="10">
        <f t="shared" si="95"/>
        <v>595.79584352333347</v>
      </c>
      <c r="L680" s="10">
        <v>625.91716666666662</v>
      </c>
      <c r="M680" s="10">
        <v>67.544266666666672</v>
      </c>
      <c r="N680" s="150">
        <f t="shared" si="96"/>
        <v>67.544266666666672</v>
      </c>
      <c r="O680" s="10">
        <f t="shared" si="92"/>
        <v>2909.5886435233338</v>
      </c>
      <c r="P680" s="11">
        <f t="shared" si="99"/>
        <v>0.65616251756742039</v>
      </c>
    </row>
    <row r="681" spans="1:16">
      <c r="A681" s="9">
        <f t="shared" si="98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93"/>
        <v>349</v>
      </c>
      <c r="G681" s="8">
        <v>190</v>
      </c>
      <c r="H681" s="8">
        <v>190</v>
      </c>
      <c r="I681" s="18">
        <v>6.3333333333333339E-2</v>
      </c>
      <c r="J681" s="18">
        <f t="shared" si="94"/>
        <v>127.74396666666668</v>
      </c>
      <c r="K681" s="10">
        <f t="shared" si="95"/>
        <v>46.971456543333339</v>
      </c>
      <c r="L681" s="10">
        <v>49.346166666666669</v>
      </c>
      <c r="M681" s="10">
        <v>5.3250666666666673</v>
      </c>
      <c r="N681" s="150">
        <f t="shared" si="96"/>
        <v>5.3250666666666673</v>
      </c>
      <c r="O681" s="10">
        <f t="shared" si="92"/>
        <v>229.38665654333334</v>
      </c>
      <c r="P681" s="11">
        <f t="shared" si="99"/>
        <v>0.6572683568576887</v>
      </c>
    </row>
    <row r="682" spans="1:16">
      <c r="A682" s="9">
        <f t="shared" si="98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93"/>
        <v>406.5</v>
      </c>
      <c r="G682" s="8">
        <v>180</v>
      </c>
      <c r="H682" s="8">
        <v>180</v>
      </c>
      <c r="I682" s="18">
        <v>0.06</v>
      </c>
      <c r="J682" s="18">
        <f t="shared" si="94"/>
        <v>121.0206</v>
      </c>
      <c r="K682" s="10">
        <f t="shared" si="95"/>
        <v>44.499274620000001</v>
      </c>
      <c r="L682" s="10">
        <v>46.748999999999995</v>
      </c>
      <c r="M682" s="10">
        <v>5.0447999999999995</v>
      </c>
      <c r="N682" s="150">
        <f t="shared" si="96"/>
        <v>5.0447999999999995</v>
      </c>
      <c r="O682" s="10">
        <f t="shared" si="92"/>
        <v>217.31367462</v>
      </c>
      <c r="P682" s="11">
        <f t="shared" si="99"/>
        <v>0.5345969855350553</v>
      </c>
    </row>
    <row r="683" spans="1:16">
      <c r="A683" s="9">
        <f t="shared" si="98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93"/>
        <v>404.1</v>
      </c>
      <c r="G683" s="8">
        <v>182</v>
      </c>
      <c r="H683" s="8">
        <v>182</v>
      </c>
      <c r="I683" s="18">
        <v>6.0666666666666667E-2</v>
      </c>
      <c r="J683" s="18">
        <f t="shared" si="94"/>
        <v>122.36527333333333</v>
      </c>
      <c r="K683" s="10">
        <f t="shared" si="95"/>
        <v>44.993711004666672</v>
      </c>
      <c r="L683" s="10">
        <v>47.268433333333334</v>
      </c>
      <c r="M683" s="10">
        <v>5.1008533333333332</v>
      </c>
      <c r="N683" s="150">
        <f t="shared" si="96"/>
        <v>5.1008533333333332</v>
      </c>
      <c r="O683" s="10">
        <f t="shared" si="92"/>
        <v>219.72827100466665</v>
      </c>
      <c r="P683" s="11">
        <f t="shared" si="99"/>
        <v>0.54374726801451778</v>
      </c>
    </row>
    <row r="684" spans="1:16">
      <c r="A684" s="9">
        <f t="shared" si="98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93"/>
        <v>408.5</v>
      </c>
      <c r="G684" s="8">
        <v>180</v>
      </c>
      <c r="H684" s="8">
        <v>180</v>
      </c>
      <c r="I684" s="18">
        <v>0.06</v>
      </c>
      <c r="J684" s="18">
        <f t="shared" si="94"/>
        <v>121.0206</v>
      </c>
      <c r="K684" s="10">
        <f t="shared" si="95"/>
        <v>44.499274620000001</v>
      </c>
      <c r="L684" s="10">
        <v>46.748999999999995</v>
      </c>
      <c r="M684" s="10">
        <v>5.0447999999999995</v>
      </c>
      <c r="N684" s="150">
        <f t="shared" si="96"/>
        <v>5.0447999999999995</v>
      </c>
      <c r="O684" s="10">
        <f t="shared" si="92"/>
        <v>217.31367462</v>
      </c>
      <c r="P684" s="11">
        <f t="shared" si="99"/>
        <v>0.53197961963280294</v>
      </c>
    </row>
    <row r="685" spans="1:16">
      <c r="A685" s="9">
        <f t="shared" si="98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93"/>
        <v>1814.6</v>
      </c>
      <c r="G685" s="8">
        <v>1010</v>
      </c>
      <c r="H685" s="8">
        <v>1010</v>
      </c>
      <c r="I685" s="18">
        <v>0.33666666666666667</v>
      </c>
      <c r="J685" s="18">
        <f t="shared" si="94"/>
        <v>679.06003333333331</v>
      </c>
      <c r="K685" s="10">
        <f t="shared" si="95"/>
        <v>249.69037425666667</v>
      </c>
      <c r="L685" s="10">
        <v>262.31383333333332</v>
      </c>
      <c r="M685" s="10">
        <v>28.306933333333333</v>
      </c>
      <c r="N685" s="150">
        <f t="shared" si="96"/>
        <v>28.306933333333333</v>
      </c>
      <c r="O685" s="10">
        <f t="shared" si="92"/>
        <v>1219.3711742566666</v>
      </c>
      <c r="P685" s="11">
        <f t="shared" si="99"/>
        <v>0.67197794238767039</v>
      </c>
    </row>
    <row r="686" spans="1:16">
      <c r="A686" s="9">
        <f t="shared" si="98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93"/>
        <v>358.3</v>
      </c>
      <c r="G686" s="8">
        <v>183</v>
      </c>
      <c r="H686" s="8">
        <v>183</v>
      </c>
      <c r="I686" s="18">
        <v>6.0999999999999999E-2</v>
      </c>
      <c r="J686" s="18">
        <f t="shared" si="94"/>
        <v>123.03761</v>
      </c>
      <c r="K686" s="10">
        <f t="shared" si="95"/>
        <v>45.240929197000007</v>
      </c>
      <c r="L686" s="10">
        <v>47.528149999999997</v>
      </c>
      <c r="M686" s="10">
        <v>5.1288799999999997</v>
      </c>
      <c r="N686" s="150">
        <f t="shared" si="96"/>
        <v>5.1288799999999997</v>
      </c>
      <c r="O686" s="10">
        <f t="shared" si="92"/>
        <v>220.93556919700004</v>
      </c>
      <c r="P686" s="11">
        <f t="shared" si="99"/>
        <v>0.61662173931621556</v>
      </c>
    </row>
    <row r="687" spans="1:16">
      <c r="A687" s="9">
        <f t="shared" si="98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93"/>
        <v>341</v>
      </c>
      <c r="G687" s="8">
        <v>185</v>
      </c>
      <c r="H687" s="8">
        <v>185</v>
      </c>
      <c r="I687" s="18">
        <v>6.1666666666666668E-2</v>
      </c>
      <c r="J687" s="18">
        <f t="shared" si="94"/>
        <v>124.38228333333333</v>
      </c>
      <c r="K687" s="10">
        <f t="shared" si="95"/>
        <v>45.73536558166667</v>
      </c>
      <c r="L687" s="10">
        <v>48.047583333333336</v>
      </c>
      <c r="M687" s="10">
        <v>5.1849333333333334</v>
      </c>
      <c r="N687" s="150">
        <f t="shared" si="96"/>
        <v>5.1849333333333334</v>
      </c>
      <c r="O687" s="10">
        <f t="shared" si="92"/>
        <v>223.35016558166669</v>
      </c>
      <c r="P687" s="11">
        <f t="shared" si="99"/>
        <v>0.65498582282013695</v>
      </c>
    </row>
    <row r="688" spans="1:16">
      <c r="A688" s="9">
        <f t="shared" si="98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93"/>
        <v>2259.8000000000002</v>
      </c>
      <c r="G688" s="8">
        <v>906.7</v>
      </c>
      <c r="H688" s="8">
        <v>906.7</v>
      </c>
      <c r="I688" s="18">
        <v>0.30223333333333335</v>
      </c>
      <c r="J688" s="18">
        <f t="shared" si="94"/>
        <v>609.60765566666669</v>
      </c>
      <c r="K688" s="10">
        <f t="shared" si="95"/>
        <v>224.15273498863337</v>
      </c>
      <c r="L688" s="10">
        <v>235.48510166666668</v>
      </c>
      <c r="M688" s="10">
        <v>25.411778666666667</v>
      </c>
      <c r="N688" s="150">
        <f t="shared" si="96"/>
        <v>25.411778666666667</v>
      </c>
      <c r="O688" s="10">
        <f t="shared" si="92"/>
        <v>1094.6572709886334</v>
      </c>
      <c r="P688" s="11">
        <f t="shared" si="99"/>
        <v>0.48440449198541169</v>
      </c>
    </row>
    <row r="689" spans="1:16">
      <c r="A689" s="9">
        <f t="shared" si="98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93"/>
        <v>383.21</v>
      </c>
      <c r="G689" s="8">
        <v>157</v>
      </c>
      <c r="H689" s="8">
        <v>157</v>
      </c>
      <c r="I689" s="18">
        <v>5.2333333333333336E-2</v>
      </c>
      <c r="J689" s="18">
        <f t="shared" si="94"/>
        <v>105.55685666666668</v>
      </c>
      <c r="K689" s="10">
        <f t="shared" si="95"/>
        <v>38.813256196333342</v>
      </c>
      <c r="L689" s="10">
        <v>40.775516666666668</v>
      </c>
      <c r="M689" s="10">
        <v>4.4001866666666665</v>
      </c>
      <c r="N689" s="150">
        <f t="shared" si="96"/>
        <v>4.4001866666666665</v>
      </c>
      <c r="O689" s="10">
        <f t="shared" si="92"/>
        <v>189.54581619633336</v>
      </c>
      <c r="P689" s="11">
        <f t="shared" si="99"/>
        <v>0.49462648729504288</v>
      </c>
    </row>
    <row r="690" spans="1:16">
      <c r="A690" s="9">
        <f t="shared" si="98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93"/>
        <v>122.4</v>
      </c>
      <c r="G690" s="8">
        <v>75</v>
      </c>
      <c r="H690" s="8">
        <v>75</v>
      </c>
      <c r="I690" s="18">
        <v>2.5000000000000001E-2</v>
      </c>
      <c r="J690" s="18">
        <f t="shared" si="94"/>
        <v>50.425250000000005</v>
      </c>
      <c r="K690" s="10">
        <f t="shared" si="95"/>
        <v>18.541364425000005</v>
      </c>
      <c r="L690" s="10">
        <v>19.478750000000002</v>
      </c>
      <c r="M690" s="10">
        <v>2.1019999999999999</v>
      </c>
      <c r="N690" s="150">
        <f t="shared" si="96"/>
        <v>2.1019999999999999</v>
      </c>
      <c r="O690" s="10">
        <f t="shared" si="92"/>
        <v>90.547364425000026</v>
      </c>
      <c r="P690" s="11">
        <f t="shared" si="99"/>
        <v>0.73976604922385636</v>
      </c>
    </row>
    <row r="691" spans="1:16">
      <c r="A691" s="9">
        <f t="shared" si="98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93"/>
        <v>186.3</v>
      </c>
      <c r="G691" s="8">
        <v>95</v>
      </c>
      <c r="H691" s="8">
        <v>95</v>
      </c>
      <c r="I691" s="18">
        <v>3.1666666666666669E-2</v>
      </c>
      <c r="J691" s="18">
        <f t="shared" si="94"/>
        <v>63.87198333333334</v>
      </c>
      <c r="K691" s="10">
        <f t="shared" si="95"/>
        <v>23.48572827166667</v>
      </c>
      <c r="L691" s="10">
        <v>24.673083333333334</v>
      </c>
      <c r="M691" s="10">
        <v>2.6625333333333336</v>
      </c>
      <c r="N691" s="150">
        <f t="shared" si="96"/>
        <v>2.6625333333333336</v>
      </c>
      <c r="O691" s="10">
        <f t="shared" si="92"/>
        <v>114.69332827166667</v>
      </c>
      <c r="P691" s="11">
        <f t="shared" si="99"/>
        <v>0.61563783291286456</v>
      </c>
    </row>
    <row r="692" spans="1:16">
      <c r="A692" s="9">
        <f t="shared" si="98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93"/>
        <v>989.04</v>
      </c>
      <c r="G692" s="8">
        <v>490</v>
      </c>
      <c r="H692" s="8">
        <v>490</v>
      </c>
      <c r="I692" s="18">
        <v>0.16333333333333333</v>
      </c>
      <c r="J692" s="18">
        <f t="shared" si="94"/>
        <v>329.44496666666669</v>
      </c>
      <c r="K692" s="10">
        <f t="shared" si="95"/>
        <v>121.13691424333335</v>
      </c>
      <c r="L692" s="10">
        <v>127.26116666666665</v>
      </c>
      <c r="M692" s="10">
        <v>13.733066666666666</v>
      </c>
      <c r="N692" s="150">
        <f t="shared" si="96"/>
        <v>13.733066666666666</v>
      </c>
      <c r="O692" s="10">
        <f t="shared" si="92"/>
        <v>591.57611424333334</v>
      </c>
      <c r="P692" s="11">
        <f t="shared" si="99"/>
        <v>0.59813163698468552</v>
      </c>
    </row>
    <row r="693" spans="1:16">
      <c r="A693" s="9">
        <f t="shared" si="98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93"/>
        <v>336.3</v>
      </c>
      <c r="G693" s="8">
        <v>186</v>
      </c>
      <c r="H693" s="8">
        <v>186</v>
      </c>
      <c r="I693" s="18">
        <v>6.2E-2</v>
      </c>
      <c r="J693" s="18">
        <f t="shared" si="94"/>
        <v>125.05462</v>
      </c>
      <c r="K693" s="10">
        <f t="shared" si="95"/>
        <v>45.982583774000005</v>
      </c>
      <c r="L693" s="10">
        <v>48.307299999999998</v>
      </c>
      <c r="M693" s="10">
        <v>5.2129599999999998</v>
      </c>
      <c r="N693" s="150">
        <f t="shared" si="96"/>
        <v>5.2129599999999998</v>
      </c>
      <c r="O693" s="10">
        <f t="shared" si="92"/>
        <v>224.55746377400001</v>
      </c>
      <c r="P693" s="11">
        <f t="shared" si="99"/>
        <v>0.66772959790068398</v>
      </c>
    </row>
    <row r="694" spans="1:16">
      <c r="A694" s="9">
        <f t="shared" si="98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93"/>
        <v>990</v>
      </c>
      <c r="G694" s="8">
        <v>445</v>
      </c>
      <c r="H694" s="8">
        <v>445</v>
      </c>
      <c r="I694" s="18">
        <v>0.14833333333333334</v>
      </c>
      <c r="J694" s="18">
        <f t="shared" si="94"/>
        <v>299.18981666666667</v>
      </c>
      <c r="K694" s="10">
        <f t="shared" si="95"/>
        <v>110.01209558833334</v>
      </c>
      <c r="L694" s="10">
        <v>115.57391666666668</v>
      </c>
      <c r="M694" s="10">
        <v>12.471866666666667</v>
      </c>
      <c r="N694" s="150">
        <f t="shared" si="96"/>
        <v>12.471866666666667</v>
      </c>
      <c r="O694" s="10">
        <f t="shared" si="92"/>
        <v>537.24769558833339</v>
      </c>
      <c r="P694" s="11">
        <f t="shared" si="99"/>
        <v>0.54267443998821552</v>
      </c>
    </row>
    <row r="695" spans="1:16">
      <c r="A695" s="9">
        <f t="shared" si="98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93"/>
        <v>329.6</v>
      </c>
      <c r="G695" s="8">
        <v>154</v>
      </c>
      <c r="H695" s="8">
        <v>154</v>
      </c>
      <c r="I695" s="18">
        <v>5.1333333333333335E-2</v>
      </c>
      <c r="J695" s="18">
        <f t="shared" si="94"/>
        <v>103.53984666666668</v>
      </c>
      <c r="K695" s="10">
        <f t="shared" si="95"/>
        <v>38.071601619333343</v>
      </c>
      <c r="L695" s="10">
        <v>39.996366666666667</v>
      </c>
      <c r="M695" s="10">
        <v>4.3161066666666663</v>
      </c>
      <c r="N695" s="150">
        <f t="shared" si="96"/>
        <v>4.3161066666666663</v>
      </c>
      <c r="O695" s="10">
        <f t="shared" si="92"/>
        <v>185.92392161933333</v>
      </c>
      <c r="P695" s="11">
        <f t="shared" si="99"/>
        <v>0.56408956801982191</v>
      </c>
    </row>
    <row r="696" spans="1:16">
      <c r="A696" s="9">
        <f t="shared" si="98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93"/>
        <v>564.20000000000005</v>
      </c>
      <c r="G696" s="8">
        <v>210</v>
      </c>
      <c r="H696" s="8">
        <v>210</v>
      </c>
      <c r="I696" s="18">
        <v>7.0000000000000007E-2</v>
      </c>
      <c r="J696" s="18">
        <f t="shared" si="94"/>
        <v>141.19070000000002</v>
      </c>
      <c r="K696" s="10">
        <f t="shared" si="95"/>
        <v>51.915820390000015</v>
      </c>
      <c r="L696" s="10">
        <v>54.540500000000002</v>
      </c>
      <c r="M696" s="10">
        <v>5.8856000000000002</v>
      </c>
      <c r="N696" s="150">
        <f t="shared" si="96"/>
        <v>5.8856000000000002</v>
      </c>
      <c r="O696" s="10">
        <f t="shared" si="92"/>
        <v>253.53262039000006</v>
      </c>
      <c r="P696" s="11">
        <f t="shared" si="99"/>
        <v>0.44936657282878417</v>
      </c>
    </row>
    <row r="697" spans="1:16">
      <c r="A697" s="9">
        <f t="shared" si="98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93"/>
        <v>123.2</v>
      </c>
      <c r="G697" s="8">
        <v>75</v>
      </c>
      <c r="H697" s="8">
        <v>75</v>
      </c>
      <c r="I697" s="18">
        <v>2.5000000000000001E-2</v>
      </c>
      <c r="J697" s="18">
        <f t="shared" si="94"/>
        <v>50.425250000000005</v>
      </c>
      <c r="K697" s="10">
        <f t="shared" si="95"/>
        <v>18.541364425000005</v>
      </c>
      <c r="L697" s="10">
        <v>19.478750000000002</v>
      </c>
      <c r="M697" s="10">
        <v>2.1019999999999999</v>
      </c>
      <c r="N697" s="150">
        <f t="shared" si="96"/>
        <v>2.1019999999999999</v>
      </c>
      <c r="O697" s="10">
        <f t="shared" ref="O697:O762" si="100">J697+K697+L697+N697</f>
        <v>90.547364425000026</v>
      </c>
      <c r="P697" s="11">
        <f t="shared" si="99"/>
        <v>0.73496237357954564</v>
      </c>
    </row>
    <row r="698" spans="1:16">
      <c r="A698" s="9">
        <f t="shared" si="98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93"/>
        <v>325.3</v>
      </c>
      <c r="G698" s="8">
        <v>105</v>
      </c>
      <c r="H698" s="8">
        <v>105</v>
      </c>
      <c r="I698" s="18">
        <v>3.5000000000000003E-2</v>
      </c>
      <c r="J698" s="18">
        <f t="shared" si="94"/>
        <v>70.59535000000001</v>
      </c>
      <c r="K698" s="10">
        <f t="shared" si="95"/>
        <v>25.957910195000007</v>
      </c>
      <c r="L698" s="10">
        <v>27.270250000000001</v>
      </c>
      <c r="M698" s="10">
        <v>2.9428000000000001</v>
      </c>
      <c r="N698" s="150">
        <f t="shared" si="96"/>
        <v>2.9428000000000001</v>
      </c>
      <c r="O698" s="10">
        <f t="shared" si="100"/>
        <v>126.76631019500003</v>
      </c>
      <c r="P698" s="11">
        <f t="shared" si="99"/>
        <v>0.38969047093452208</v>
      </c>
    </row>
    <row r="699" spans="1:16">
      <c r="A699" s="9">
        <f t="shared" si="98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ref="F699:F737" si="101">C699+D699+E699</f>
        <v>314.2</v>
      </c>
      <c r="G699" s="8">
        <v>120</v>
      </c>
      <c r="H699" s="8">
        <v>120</v>
      </c>
      <c r="I699" s="18">
        <v>0.04</v>
      </c>
      <c r="J699" s="18">
        <f t="shared" si="94"/>
        <v>80.680400000000006</v>
      </c>
      <c r="K699" s="10">
        <f t="shared" ref="K699:K764" si="102">J699*0.3677</f>
        <v>29.666183080000003</v>
      </c>
      <c r="L699" s="10">
        <v>31.166</v>
      </c>
      <c r="M699" s="10">
        <v>3.3632</v>
      </c>
      <c r="N699" s="150">
        <f t="shared" si="96"/>
        <v>3.3632</v>
      </c>
      <c r="O699" s="10">
        <f t="shared" si="100"/>
        <v>144.87578308000002</v>
      </c>
      <c r="P699" s="11">
        <f t="shared" si="99"/>
        <v>0.46109415366008921</v>
      </c>
    </row>
    <row r="700" spans="1:16">
      <c r="A700" s="9">
        <f t="shared" si="98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101"/>
        <v>418.8</v>
      </c>
      <c r="G700" s="8">
        <v>210</v>
      </c>
      <c r="H700" s="8">
        <v>210</v>
      </c>
      <c r="I700" s="18">
        <v>7.0000000000000007E-2</v>
      </c>
      <c r="J700" s="18">
        <f t="shared" si="94"/>
        <v>141.19070000000002</v>
      </c>
      <c r="K700" s="10">
        <f t="shared" si="102"/>
        <v>51.915820390000015</v>
      </c>
      <c r="L700" s="10">
        <v>54.540500000000002</v>
      </c>
      <c r="M700" s="10">
        <v>5.8856000000000002</v>
      </c>
      <c r="N700" s="150">
        <f t="shared" si="96"/>
        <v>5.8856000000000002</v>
      </c>
      <c r="O700" s="10">
        <f t="shared" si="100"/>
        <v>253.53262039000006</v>
      </c>
      <c r="P700" s="11">
        <f t="shared" si="99"/>
        <v>0.60537874973734496</v>
      </c>
    </row>
    <row r="701" spans="1:16">
      <c r="A701" s="9">
        <f t="shared" si="98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si="101"/>
        <v>435.7</v>
      </c>
      <c r="G701" s="8">
        <v>210</v>
      </c>
      <c r="H701" s="8">
        <v>210</v>
      </c>
      <c r="I701" s="18">
        <v>7.0000000000000007E-2</v>
      </c>
      <c r="J701" s="18">
        <f t="shared" ref="J701:J764" si="103">I701*$J$2</f>
        <v>141.19070000000002</v>
      </c>
      <c r="K701" s="10">
        <f t="shared" si="102"/>
        <v>51.915820390000015</v>
      </c>
      <c r="L701" s="10">
        <v>54.540500000000002</v>
      </c>
      <c r="M701" s="10">
        <v>5.8856000000000002</v>
      </c>
      <c r="N701" s="150">
        <f t="shared" ref="N701:N764" si="104">M701*$N$2</f>
        <v>5.8856000000000002</v>
      </c>
      <c r="O701" s="10">
        <f t="shared" si="100"/>
        <v>253.53262039000006</v>
      </c>
      <c r="P701" s="11">
        <f t="shared" ref="P701:P732" si="105">O701/F701</f>
        <v>0.5818972237548774</v>
      </c>
    </row>
    <row r="702" spans="1:16">
      <c r="A702" s="9">
        <f t="shared" ref="A702:A765" si="106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101"/>
        <v>416.2</v>
      </c>
      <c r="G702" s="8">
        <v>222</v>
      </c>
      <c r="H702" s="8">
        <v>222</v>
      </c>
      <c r="I702" s="18">
        <v>7.3999999999999996E-2</v>
      </c>
      <c r="J702" s="18">
        <f t="shared" si="103"/>
        <v>149.25873999999999</v>
      </c>
      <c r="K702" s="10">
        <f t="shared" si="102"/>
        <v>54.882438698000001</v>
      </c>
      <c r="L702" s="10">
        <v>57.657099999999993</v>
      </c>
      <c r="M702" s="10">
        <v>6.2219199999999999</v>
      </c>
      <c r="N702" s="150">
        <f t="shared" si="104"/>
        <v>6.2219199999999999</v>
      </c>
      <c r="O702" s="10">
        <f t="shared" si="100"/>
        <v>268.020198698</v>
      </c>
      <c r="P702" s="11">
        <f t="shared" si="105"/>
        <v>0.64396972296492072</v>
      </c>
    </row>
    <row r="703" spans="1:16">
      <c r="A703" s="9">
        <f t="shared" si="106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101"/>
        <v>4569.2</v>
      </c>
      <c r="G703" s="8">
        <v>2440</v>
      </c>
      <c r="H703" s="8">
        <v>2440</v>
      </c>
      <c r="I703" s="18">
        <v>0.81333333333333335</v>
      </c>
      <c r="J703" s="18">
        <f t="shared" si="103"/>
        <v>1640.5014666666666</v>
      </c>
      <c r="K703" s="10">
        <f t="shared" si="102"/>
        <v>603.21238929333333</v>
      </c>
      <c r="L703" s="10">
        <v>633.70866666666666</v>
      </c>
      <c r="M703" s="10">
        <v>68.385066666666674</v>
      </c>
      <c r="N703" s="150">
        <f t="shared" si="104"/>
        <v>68.385066666666674</v>
      </c>
      <c r="O703" s="10">
        <f t="shared" si="100"/>
        <v>2945.807589293333</v>
      </c>
      <c r="P703" s="11">
        <f t="shared" si="105"/>
        <v>0.64470970613965972</v>
      </c>
    </row>
    <row r="704" spans="1:16">
      <c r="A704" s="9">
        <f t="shared" si="106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101"/>
        <v>310</v>
      </c>
      <c r="G704" s="8">
        <v>147</v>
      </c>
      <c r="H704" s="8">
        <v>147</v>
      </c>
      <c r="I704" s="18">
        <v>4.9000000000000002E-2</v>
      </c>
      <c r="J704" s="18">
        <f t="shared" si="103"/>
        <v>98.833489999999998</v>
      </c>
      <c r="K704" s="10">
        <f t="shared" si="102"/>
        <v>36.341074273000004</v>
      </c>
      <c r="L704" s="10">
        <v>38.178350000000002</v>
      </c>
      <c r="M704" s="10">
        <v>4.1199200000000005</v>
      </c>
      <c r="N704" s="150">
        <f t="shared" si="104"/>
        <v>4.1199200000000005</v>
      </c>
      <c r="O704" s="10">
        <f t="shared" si="100"/>
        <v>177.47283427299999</v>
      </c>
      <c r="P704" s="11">
        <f t="shared" si="105"/>
        <v>0.57249301378387096</v>
      </c>
    </row>
    <row r="705" spans="1:16">
      <c r="A705" s="9">
        <f t="shared" si="106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101"/>
        <v>336.4</v>
      </c>
      <c r="G705" s="8">
        <v>162</v>
      </c>
      <c r="H705" s="8">
        <v>162</v>
      </c>
      <c r="I705" s="18">
        <v>5.3999999999999999E-2</v>
      </c>
      <c r="J705" s="18">
        <f t="shared" si="103"/>
        <v>108.91853999999999</v>
      </c>
      <c r="K705" s="10">
        <f t="shared" si="102"/>
        <v>40.049347158000003</v>
      </c>
      <c r="L705" s="10">
        <v>42.074100000000001</v>
      </c>
      <c r="M705" s="10">
        <v>4.5403199999999995</v>
      </c>
      <c r="N705" s="150">
        <f t="shared" si="104"/>
        <v>4.5403199999999995</v>
      </c>
      <c r="O705" s="10">
        <f t="shared" si="100"/>
        <v>195.58230715799999</v>
      </c>
      <c r="P705" s="11">
        <f t="shared" si="105"/>
        <v>0.58139805932818078</v>
      </c>
    </row>
    <row r="706" spans="1:16">
      <c r="A706" s="9">
        <f t="shared" si="106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101"/>
        <v>133.69999999999999</v>
      </c>
      <c r="G706" s="8">
        <v>83</v>
      </c>
      <c r="H706" s="8">
        <v>83</v>
      </c>
      <c r="I706" s="18">
        <v>2.7666666666666666E-2</v>
      </c>
      <c r="J706" s="18">
        <f t="shared" si="103"/>
        <v>55.803943333333329</v>
      </c>
      <c r="K706" s="10">
        <f t="shared" si="102"/>
        <v>20.519109963666665</v>
      </c>
      <c r="L706" s="10">
        <v>21.556483333333333</v>
      </c>
      <c r="M706" s="10">
        <v>2.326213333333333</v>
      </c>
      <c r="N706" s="150">
        <f t="shared" si="104"/>
        <v>2.326213333333333</v>
      </c>
      <c r="O706" s="10">
        <f t="shared" si="100"/>
        <v>100.20574996366666</v>
      </c>
      <c r="P706" s="11">
        <f t="shared" si="105"/>
        <v>0.74948204909249572</v>
      </c>
    </row>
    <row r="707" spans="1:16">
      <c r="A707" s="9">
        <f t="shared" si="106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101"/>
        <v>136.80000000000001</v>
      </c>
      <c r="G707" s="8">
        <v>84</v>
      </c>
      <c r="H707" s="8">
        <v>84</v>
      </c>
      <c r="I707" s="18">
        <v>2.8000000000000001E-2</v>
      </c>
      <c r="J707" s="18">
        <f t="shared" si="103"/>
        <v>56.476280000000003</v>
      </c>
      <c r="K707" s="10">
        <f t="shared" si="102"/>
        <v>20.766328156000004</v>
      </c>
      <c r="L707" s="10">
        <v>21.816199999999998</v>
      </c>
      <c r="M707" s="10">
        <v>2.3542399999999999</v>
      </c>
      <c r="N707" s="150">
        <f t="shared" si="104"/>
        <v>2.3542399999999999</v>
      </c>
      <c r="O707" s="10">
        <f t="shared" si="100"/>
        <v>101.413048156</v>
      </c>
      <c r="P707" s="11">
        <f t="shared" si="105"/>
        <v>0.74132345143274847</v>
      </c>
    </row>
    <row r="708" spans="1:16">
      <c r="A708" s="9">
        <f t="shared" si="106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101"/>
        <v>136.80000000000001</v>
      </c>
      <c r="G708" s="8">
        <v>82</v>
      </c>
      <c r="H708" s="8">
        <v>82</v>
      </c>
      <c r="I708" s="18">
        <v>2.7333333333333334E-2</v>
      </c>
      <c r="J708" s="18">
        <f t="shared" si="103"/>
        <v>55.13160666666667</v>
      </c>
      <c r="K708" s="10">
        <f t="shared" si="102"/>
        <v>20.271891771333337</v>
      </c>
      <c r="L708" s="10">
        <v>21.296766666666667</v>
      </c>
      <c r="M708" s="10">
        <v>2.2981866666666666</v>
      </c>
      <c r="N708" s="150">
        <f t="shared" si="104"/>
        <v>2.2981866666666666</v>
      </c>
      <c r="O708" s="10">
        <f t="shared" si="100"/>
        <v>98.99845177133335</v>
      </c>
      <c r="P708" s="11">
        <f t="shared" si="105"/>
        <v>0.72367289306530225</v>
      </c>
    </row>
    <row r="709" spans="1:16">
      <c r="A709" s="9">
        <f t="shared" si="106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101"/>
        <v>126.6</v>
      </c>
      <c r="G709" s="8">
        <v>55</v>
      </c>
      <c r="H709" s="8">
        <v>55</v>
      </c>
      <c r="I709" s="18">
        <v>1.8333333333333333E-2</v>
      </c>
      <c r="J709" s="18">
        <f t="shared" si="103"/>
        <v>36.978516666666664</v>
      </c>
      <c r="K709" s="10">
        <f t="shared" si="102"/>
        <v>13.597000578333333</v>
      </c>
      <c r="L709" s="10">
        <v>14.284416666666667</v>
      </c>
      <c r="M709" s="10">
        <v>1.5414666666666665</v>
      </c>
      <c r="N709" s="150">
        <f t="shared" si="104"/>
        <v>1.5414666666666665</v>
      </c>
      <c r="O709" s="10">
        <f t="shared" si="100"/>
        <v>66.401400578333337</v>
      </c>
      <c r="P709" s="11">
        <f t="shared" si="105"/>
        <v>0.52449763489994738</v>
      </c>
    </row>
    <row r="710" spans="1:16">
      <c r="A710" s="9">
        <f t="shared" si="106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101"/>
        <v>360.6</v>
      </c>
      <c r="G710" s="8">
        <v>127</v>
      </c>
      <c r="H710" s="8">
        <v>127</v>
      </c>
      <c r="I710" s="18">
        <v>4.2333333333333334E-2</v>
      </c>
      <c r="J710" s="18">
        <f t="shared" si="103"/>
        <v>85.38675666666667</v>
      </c>
      <c r="K710" s="10">
        <f t="shared" si="102"/>
        <v>31.396710426333335</v>
      </c>
      <c r="L710" s="10">
        <v>32.984016666666669</v>
      </c>
      <c r="M710" s="10">
        <v>3.5593866666666667</v>
      </c>
      <c r="N710" s="150">
        <f t="shared" si="104"/>
        <v>3.5593866666666667</v>
      </c>
      <c r="O710" s="10">
        <f t="shared" si="100"/>
        <v>153.32687042633333</v>
      </c>
      <c r="P710" s="11">
        <f t="shared" si="105"/>
        <v>0.42519930789332588</v>
      </c>
    </row>
    <row r="711" spans="1:16">
      <c r="A711" s="9">
        <f t="shared" si="106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101"/>
        <v>132.1</v>
      </c>
      <c r="G711" s="8">
        <v>80</v>
      </c>
      <c r="H711" s="8">
        <v>80</v>
      </c>
      <c r="I711" s="18">
        <v>2.6666666666666668E-2</v>
      </c>
      <c r="J711" s="18">
        <f t="shared" si="103"/>
        <v>53.786933333333337</v>
      </c>
      <c r="K711" s="10">
        <f t="shared" si="102"/>
        <v>19.77745538666667</v>
      </c>
      <c r="L711" s="10">
        <v>20.777333333333335</v>
      </c>
      <c r="M711" s="10">
        <v>2.2421333333333333</v>
      </c>
      <c r="N711" s="150">
        <f t="shared" si="104"/>
        <v>2.2421333333333333</v>
      </c>
      <c r="O711" s="10">
        <f t="shared" si="100"/>
        <v>96.58385538666667</v>
      </c>
      <c r="P711" s="11">
        <f t="shared" si="105"/>
        <v>0.73114197870300279</v>
      </c>
    </row>
    <row r="712" spans="1:16">
      <c r="A712" s="9">
        <f t="shared" si="106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101"/>
        <v>381.1</v>
      </c>
      <c r="G712" s="8">
        <v>0</v>
      </c>
      <c r="H712" s="8">
        <v>0</v>
      </c>
      <c r="I712" s="18">
        <v>0</v>
      </c>
      <c r="J712" s="18">
        <f t="shared" si="103"/>
        <v>0</v>
      </c>
      <c r="K712" s="10">
        <f t="shared" si="102"/>
        <v>0</v>
      </c>
      <c r="L712" s="10">
        <v>0</v>
      </c>
      <c r="M712" s="10">
        <v>0</v>
      </c>
      <c r="N712" s="150">
        <f t="shared" si="104"/>
        <v>0</v>
      </c>
      <c r="O712" s="10">
        <f t="shared" si="100"/>
        <v>0</v>
      </c>
      <c r="P712" s="11">
        <f t="shared" si="105"/>
        <v>0</v>
      </c>
    </row>
    <row r="713" spans="1:16">
      <c r="A713" s="9">
        <f t="shared" si="106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101"/>
        <v>4362.6399999999994</v>
      </c>
      <c r="G713" s="8">
        <v>1754.4</v>
      </c>
      <c r="H713" s="8">
        <v>1754.4</v>
      </c>
      <c r="I713" s="18">
        <v>0.58479999999999999</v>
      </c>
      <c r="J713" s="18">
        <f t="shared" si="103"/>
        <v>1179.547448</v>
      </c>
      <c r="K713" s="10">
        <f t="shared" si="102"/>
        <v>433.71959662960006</v>
      </c>
      <c r="L713" s="10">
        <v>455.64691999999997</v>
      </c>
      <c r="M713" s="10">
        <v>49.169983999999999</v>
      </c>
      <c r="N713" s="150">
        <f t="shared" si="104"/>
        <v>49.169983999999999</v>
      </c>
      <c r="O713" s="10">
        <f t="shared" si="100"/>
        <v>2118.0839486296004</v>
      </c>
      <c r="P713" s="11">
        <f t="shared" si="105"/>
        <v>0.4855050952243597</v>
      </c>
    </row>
    <row r="714" spans="1:16">
      <c r="A714" s="9">
        <f t="shared" si="106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101"/>
        <v>33.4</v>
      </c>
      <c r="G714" s="8">
        <v>0</v>
      </c>
      <c r="H714" s="8">
        <v>0</v>
      </c>
      <c r="I714" s="18">
        <v>0</v>
      </c>
      <c r="J714" s="18">
        <f t="shared" si="103"/>
        <v>0</v>
      </c>
      <c r="K714" s="10">
        <f t="shared" si="102"/>
        <v>0</v>
      </c>
      <c r="L714" s="10">
        <v>0</v>
      </c>
      <c r="M714" s="10">
        <v>0</v>
      </c>
      <c r="N714" s="150">
        <f t="shared" si="104"/>
        <v>0</v>
      </c>
      <c r="O714" s="10">
        <f t="shared" si="100"/>
        <v>0</v>
      </c>
      <c r="P714" s="11">
        <f t="shared" si="105"/>
        <v>0</v>
      </c>
    </row>
    <row r="715" spans="1:16">
      <c r="A715" s="9">
        <f t="shared" si="106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101"/>
        <v>3952.23</v>
      </c>
      <c r="G715" s="8">
        <v>1599</v>
      </c>
      <c r="H715" s="8">
        <v>1599</v>
      </c>
      <c r="I715" s="18">
        <v>0.53300000000000003</v>
      </c>
      <c r="J715" s="18">
        <f t="shared" si="103"/>
        <v>1075.0663300000001</v>
      </c>
      <c r="K715" s="10">
        <f t="shared" si="102"/>
        <v>395.30188954100009</v>
      </c>
      <c r="L715" s="10">
        <v>415.28694999999999</v>
      </c>
      <c r="M715" s="10">
        <v>44.814640000000004</v>
      </c>
      <c r="N715" s="150">
        <f t="shared" si="104"/>
        <v>44.814640000000004</v>
      </c>
      <c r="O715" s="10">
        <f t="shared" si="100"/>
        <v>1930.4698095410001</v>
      </c>
      <c r="P715" s="11">
        <f t="shared" si="105"/>
        <v>0.48845077577494228</v>
      </c>
    </row>
    <row r="716" spans="1:16">
      <c r="A716" s="9">
        <f t="shared" si="106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101"/>
        <v>83</v>
      </c>
      <c r="G716" s="8">
        <v>0</v>
      </c>
      <c r="H716" s="8">
        <v>0</v>
      </c>
      <c r="I716" s="18">
        <v>0</v>
      </c>
      <c r="J716" s="18">
        <f t="shared" si="103"/>
        <v>0</v>
      </c>
      <c r="K716" s="10">
        <f t="shared" si="102"/>
        <v>0</v>
      </c>
      <c r="L716" s="10">
        <v>0</v>
      </c>
      <c r="M716" s="10">
        <v>0</v>
      </c>
      <c r="N716" s="150">
        <f t="shared" si="104"/>
        <v>0</v>
      </c>
      <c r="O716" s="10">
        <f t="shared" si="100"/>
        <v>0</v>
      </c>
      <c r="P716" s="11">
        <f t="shared" si="105"/>
        <v>0</v>
      </c>
    </row>
    <row r="717" spans="1:16">
      <c r="A717" s="9">
        <f t="shared" si="106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101"/>
        <v>31.3</v>
      </c>
      <c r="G717" s="8">
        <v>0</v>
      </c>
      <c r="H717" s="8">
        <v>0</v>
      </c>
      <c r="I717" s="18">
        <v>0</v>
      </c>
      <c r="J717" s="18">
        <f t="shared" si="103"/>
        <v>0</v>
      </c>
      <c r="K717" s="10">
        <f t="shared" si="102"/>
        <v>0</v>
      </c>
      <c r="L717" s="10">
        <v>0</v>
      </c>
      <c r="M717" s="10">
        <v>0</v>
      </c>
      <c r="N717" s="150">
        <f t="shared" si="104"/>
        <v>0</v>
      </c>
      <c r="O717" s="10">
        <f t="shared" si="100"/>
        <v>0</v>
      </c>
      <c r="P717" s="11">
        <f t="shared" si="105"/>
        <v>0</v>
      </c>
    </row>
    <row r="718" spans="1:16">
      <c r="A718" s="9">
        <f t="shared" si="106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101"/>
        <v>120.4</v>
      </c>
      <c r="G718" s="8">
        <v>0</v>
      </c>
      <c r="H718" s="8">
        <v>0</v>
      </c>
      <c r="I718" s="18">
        <v>0</v>
      </c>
      <c r="J718" s="18">
        <f t="shared" si="103"/>
        <v>0</v>
      </c>
      <c r="K718" s="10">
        <f t="shared" si="102"/>
        <v>0</v>
      </c>
      <c r="L718" s="10">
        <v>0</v>
      </c>
      <c r="M718" s="10">
        <v>0</v>
      </c>
      <c r="N718" s="150">
        <f t="shared" si="104"/>
        <v>0</v>
      </c>
      <c r="O718" s="10">
        <f t="shared" si="100"/>
        <v>0</v>
      </c>
      <c r="P718" s="11">
        <f t="shared" si="105"/>
        <v>0</v>
      </c>
    </row>
    <row r="719" spans="1:16">
      <c r="A719" s="9">
        <f t="shared" si="106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101"/>
        <v>128.19999999999999</v>
      </c>
      <c r="G719" s="8">
        <v>0</v>
      </c>
      <c r="H719" s="8">
        <v>0</v>
      </c>
      <c r="I719" s="18">
        <v>0</v>
      </c>
      <c r="J719" s="18">
        <f t="shared" si="103"/>
        <v>0</v>
      </c>
      <c r="K719" s="10">
        <f t="shared" si="102"/>
        <v>0</v>
      </c>
      <c r="L719" s="10">
        <v>0</v>
      </c>
      <c r="M719" s="10">
        <v>0</v>
      </c>
      <c r="N719" s="150">
        <f t="shared" si="104"/>
        <v>0</v>
      </c>
      <c r="O719" s="10">
        <f t="shared" si="100"/>
        <v>0</v>
      </c>
      <c r="P719" s="11">
        <f t="shared" si="105"/>
        <v>0</v>
      </c>
    </row>
    <row r="720" spans="1:16">
      <c r="A720" s="9">
        <f t="shared" si="106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101"/>
        <v>121.8</v>
      </c>
      <c r="G720" s="8">
        <v>0</v>
      </c>
      <c r="H720" s="8">
        <v>0</v>
      </c>
      <c r="I720" s="18">
        <v>0</v>
      </c>
      <c r="J720" s="18">
        <f t="shared" si="103"/>
        <v>0</v>
      </c>
      <c r="K720" s="10">
        <f t="shared" si="102"/>
        <v>0</v>
      </c>
      <c r="L720" s="10">
        <v>0</v>
      </c>
      <c r="M720" s="10">
        <v>0</v>
      </c>
      <c r="N720" s="150">
        <f t="shared" si="104"/>
        <v>0</v>
      </c>
      <c r="O720" s="10">
        <f t="shared" si="100"/>
        <v>0</v>
      </c>
      <c r="P720" s="11">
        <f t="shared" si="105"/>
        <v>0</v>
      </c>
    </row>
    <row r="721" spans="1:16">
      <c r="A721" s="9">
        <f t="shared" si="106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101"/>
        <v>96.5</v>
      </c>
      <c r="G721" s="8">
        <v>0</v>
      </c>
      <c r="H721" s="8">
        <v>0</v>
      </c>
      <c r="I721" s="18">
        <v>0</v>
      </c>
      <c r="J721" s="18">
        <f t="shared" si="103"/>
        <v>0</v>
      </c>
      <c r="K721" s="10">
        <f t="shared" si="102"/>
        <v>0</v>
      </c>
      <c r="L721" s="10">
        <v>0</v>
      </c>
      <c r="M721" s="10">
        <v>0</v>
      </c>
      <c r="N721" s="150">
        <f t="shared" si="104"/>
        <v>0</v>
      </c>
      <c r="O721" s="10">
        <f t="shared" si="100"/>
        <v>0</v>
      </c>
      <c r="P721" s="11">
        <f t="shared" si="105"/>
        <v>0</v>
      </c>
    </row>
    <row r="722" spans="1:16">
      <c r="A722" s="9">
        <f t="shared" si="106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101"/>
        <v>433.8</v>
      </c>
      <c r="G722" s="8">
        <v>0</v>
      </c>
      <c r="H722" s="8">
        <v>0</v>
      </c>
      <c r="I722" s="18">
        <v>0</v>
      </c>
      <c r="J722" s="18">
        <f t="shared" si="103"/>
        <v>0</v>
      </c>
      <c r="K722" s="10">
        <f t="shared" si="102"/>
        <v>0</v>
      </c>
      <c r="L722" s="10">
        <v>0</v>
      </c>
      <c r="M722" s="10">
        <v>0</v>
      </c>
      <c r="N722" s="150">
        <f t="shared" si="104"/>
        <v>0</v>
      </c>
      <c r="O722" s="10">
        <f t="shared" si="100"/>
        <v>0</v>
      </c>
      <c r="P722" s="11">
        <f t="shared" si="105"/>
        <v>0</v>
      </c>
    </row>
    <row r="723" spans="1:16">
      <c r="A723" s="9">
        <f t="shared" si="106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101"/>
        <v>233.7</v>
      </c>
      <c r="G723" s="8">
        <v>144</v>
      </c>
      <c r="H723" s="8">
        <v>144</v>
      </c>
      <c r="I723" s="18">
        <v>4.8000000000000001E-2</v>
      </c>
      <c r="J723" s="18">
        <f t="shared" si="103"/>
        <v>96.816479999999999</v>
      </c>
      <c r="K723" s="10">
        <f t="shared" si="102"/>
        <v>35.599419696000005</v>
      </c>
      <c r="L723" s="10">
        <v>37.3992</v>
      </c>
      <c r="M723" s="10">
        <v>4.0358400000000003</v>
      </c>
      <c r="N723" s="150">
        <f t="shared" si="104"/>
        <v>4.0358400000000003</v>
      </c>
      <c r="O723" s="10">
        <f t="shared" si="100"/>
        <v>173.85093969600001</v>
      </c>
      <c r="P723" s="11">
        <f t="shared" si="105"/>
        <v>0.74390645997432614</v>
      </c>
    </row>
    <row r="724" spans="1:16">
      <c r="A724" s="9">
        <f t="shared" si="106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101"/>
        <v>1511.8</v>
      </c>
      <c r="G724" s="8">
        <v>923</v>
      </c>
      <c r="H724" s="8">
        <v>923</v>
      </c>
      <c r="I724" s="18">
        <v>0.30766666666666664</v>
      </c>
      <c r="J724" s="18">
        <f t="shared" si="103"/>
        <v>620.56674333333331</v>
      </c>
      <c r="K724" s="10">
        <f t="shared" si="102"/>
        <v>228.18239152366667</v>
      </c>
      <c r="L724" s="10">
        <v>239.7184833333333</v>
      </c>
      <c r="M724" s="10">
        <v>25.868613333333332</v>
      </c>
      <c r="N724" s="150">
        <f t="shared" si="104"/>
        <v>25.868613333333332</v>
      </c>
      <c r="O724" s="10">
        <f t="shared" si="100"/>
        <v>1114.3362315236666</v>
      </c>
      <c r="P724" s="11">
        <f t="shared" si="105"/>
        <v>0.73709236110839171</v>
      </c>
    </row>
    <row r="725" spans="1:16">
      <c r="A725" s="9">
        <f t="shared" si="106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101"/>
        <v>63.2</v>
      </c>
      <c r="G725" s="8">
        <v>0</v>
      </c>
      <c r="H725" s="8">
        <v>0</v>
      </c>
      <c r="I725" s="18">
        <v>0</v>
      </c>
      <c r="J725" s="18">
        <f t="shared" si="103"/>
        <v>0</v>
      </c>
      <c r="K725" s="10">
        <f t="shared" si="102"/>
        <v>0</v>
      </c>
      <c r="L725" s="10">
        <v>0</v>
      </c>
      <c r="M725" s="10">
        <v>0</v>
      </c>
      <c r="N725" s="150">
        <f t="shared" si="104"/>
        <v>0</v>
      </c>
      <c r="O725" s="10">
        <f t="shared" si="100"/>
        <v>0</v>
      </c>
      <c r="P725" s="11">
        <f t="shared" si="105"/>
        <v>0</v>
      </c>
    </row>
    <row r="726" spans="1:16">
      <c r="A726" s="9">
        <f t="shared" si="106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101"/>
        <v>50.1</v>
      </c>
      <c r="G726" s="8">
        <v>0</v>
      </c>
      <c r="H726" s="8">
        <v>0</v>
      </c>
      <c r="I726" s="18">
        <v>0</v>
      </c>
      <c r="J726" s="18">
        <f t="shared" si="103"/>
        <v>0</v>
      </c>
      <c r="K726" s="10">
        <f t="shared" si="102"/>
        <v>0</v>
      </c>
      <c r="L726" s="10">
        <v>0</v>
      </c>
      <c r="M726" s="10">
        <v>0</v>
      </c>
      <c r="N726" s="150">
        <f t="shared" si="104"/>
        <v>0</v>
      </c>
      <c r="O726" s="10">
        <f t="shared" si="100"/>
        <v>0</v>
      </c>
      <c r="P726" s="11">
        <f t="shared" si="105"/>
        <v>0</v>
      </c>
    </row>
    <row r="727" spans="1:16">
      <c r="A727" s="9">
        <f t="shared" si="106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101"/>
        <v>112.71</v>
      </c>
      <c r="G727" s="8">
        <v>0</v>
      </c>
      <c r="H727" s="8">
        <v>0</v>
      </c>
      <c r="I727" s="18">
        <v>0</v>
      </c>
      <c r="J727" s="18">
        <f t="shared" si="103"/>
        <v>0</v>
      </c>
      <c r="K727" s="10">
        <f t="shared" si="102"/>
        <v>0</v>
      </c>
      <c r="L727" s="10">
        <v>0</v>
      </c>
      <c r="M727" s="10">
        <v>0</v>
      </c>
      <c r="N727" s="150">
        <f t="shared" si="104"/>
        <v>0</v>
      </c>
      <c r="O727" s="10">
        <f t="shared" si="100"/>
        <v>0</v>
      </c>
      <c r="P727" s="11">
        <f t="shared" si="105"/>
        <v>0</v>
      </c>
    </row>
    <row r="728" spans="1:16">
      <c r="A728" s="9">
        <f t="shared" si="106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101"/>
        <v>1307.8</v>
      </c>
      <c r="G728" s="8">
        <v>790.8</v>
      </c>
      <c r="H728" s="8">
        <v>790.8</v>
      </c>
      <c r="I728" s="18">
        <v>0.2636</v>
      </c>
      <c r="J728" s="18">
        <f t="shared" si="103"/>
        <v>531.68383600000004</v>
      </c>
      <c r="K728" s="10">
        <f t="shared" si="102"/>
        <v>195.50014649720003</v>
      </c>
      <c r="L728" s="10">
        <v>205.38394</v>
      </c>
      <c r="M728" s="10">
        <v>22.163488000000001</v>
      </c>
      <c r="N728" s="150">
        <f t="shared" si="104"/>
        <v>22.163488000000001</v>
      </c>
      <c r="O728" s="10">
        <f t="shared" si="100"/>
        <v>954.73141049720005</v>
      </c>
      <c r="P728" s="11">
        <f t="shared" si="105"/>
        <v>0.73002860567150951</v>
      </c>
    </row>
    <row r="729" spans="1:16">
      <c r="A729" s="9">
        <f t="shared" si="106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101"/>
        <v>122</v>
      </c>
      <c r="G729" s="8">
        <v>0</v>
      </c>
      <c r="H729" s="8">
        <v>0</v>
      </c>
      <c r="I729" s="18">
        <v>0</v>
      </c>
      <c r="J729" s="18">
        <f t="shared" si="103"/>
        <v>0</v>
      </c>
      <c r="K729" s="10">
        <f t="shared" si="102"/>
        <v>0</v>
      </c>
      <c r="L729" s="10">
        <v>0</v>
      </c>
      <c r="M729" s="10">
        <v>0</v>
      </c>
      <c r="N729" s="150">
        <f t="shared" si="104"/>
        <v>0</v>
      </c>
      <c r="O729" s="10">
        <f t="shared" si="100"/>
        <v>0</v>
      </c>
      <c r="P729" s="11">
        <f t="shared" si="105"/>
        <v>0</v>
      </c>
    </row>
    <row r="730" spans="1:16">
      <c r="A730" s="9">
        <f t="shared" si="106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101"/>
        <v>305.10000000000002</v>
      </c>
      <c r="G730" s="8">
        <v>178</v>
      </c>
      <c r="H730" s="8">
        <v>178</v>
      </c>
      <c r="I730" s="18">
        <v>5.9333333333333335E-2</v>
      </c>
      <c r="J730" s="18">
        <f t="shared" si="103"/>
        <v>119.67592666666667</v>
      </c>
      <c r="K730" s="10">
        <f t="shared" si="102"/>
        <v>44.004838235333338</v>
      </c>
      <c r="L730" s="10">
        <v>46.229566666666663</v>
      </c>
      <c r="M730" s="10">
        <v>4.9887466666666667</v>
      </c>
      <c r="N730" s="150">
        <f t="shared" si="104"/>
        <v>4.9887466666666667</v>
      </c>
      <c r="O730" s="10">
        <f t="shared" si="100"/>
        <v>214.89907823533335</v>
      </c>
      <c r="P730" s="11">
        <f t="shared" si="105"/>
        <v>0.70435620529443899</v>
      </c>
    </row>
    <row r="731" spans="1:16">
      <c r="A731" s="9">
        <f t="shared" si="106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101"/>
        <v>390.7</v>
      </c>
      <c r="G731" s="8">
        <v>233</v>
      </c>
      <c r="H731" s="8">
        <v>233</v>
      </c>
      <c r="I731" s="18">
        <v>7.7666666666666662E-2</v>
      </c>
      <c r="J731" s="18">
        <f t="shared" si="103"/>
        <v>156.65444333333332</v>
      </c>
      <c r="K731" s="10">
        <f t="shared" si="102"/>
        <v>57.601838813666667</v>
      </c>
      <c r="L731" s="10">
        <v>60.513983333333329</v>
      </c>
      <c r="M731" s="10">
        <v>6.5302133333333332</v>
      </c>
      <c r="N731" s="150">
        <f t="shared" si="104"/>
        <v>6.5302133333333332</v>
      </c>
      <c r="O731" s="10">
        <f t="shared" si="100"/>
        <v>281.30047881366664</v>
      </c>
      <c r="P731" s="11">
        <f t="shared" si="105"/>
        <v>0.71999098749338786</v>
      </c>
    </row>
    <row r="732" spans="1:16">
      <c r="A732" s="9">
        <f t="shared" si="106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101"/>
        <v>306.89999999999998</v>
      </c>
      <c r="G732" s="8">
        <v>189</v>
      </c>
      <c r="H732" s="8">
        <v>189</v>
      </c>
      <c r="I732" s="18">
        <v>6.3E-2</v>
      </c>
      <c r="J732" s="18">
        <f t="shared" si="103"/>
        <v>127.07163</v>
      </c>
      <c r="K732" s="10">
        <f t="shared" si="102"/>
        <v>46.724238351000004</v>
      </c>
      <c r="L732" s="10">
        <v>49.086449999999999</v>
      </c>
      <c r="M732" s="10">
        <v>5.29704</v>
      </c>
      <c r="N732" s="150">
        <f t="shared" si="104"/>
        <v>5.29704</v>
      </c>
      <c r="O732" s="10">
        <f t="shared" si="100"/>
        <v>228.17935835099999</v>
      </c>
      <c r="P732" s="11">
        <f t="shared" si="105"/>
        <v>0.74349742049853373</v>
      </c>
    </row>
    <row r="733" spans="1:16">
      <c r="A733" s="9">
        <f t="shared" si="106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101"/>
        <v>395</v>
      </c>
      <c r="G733" s="8">
        <v>213</v>
      </c>
      <c r="H733" s="8">
        <v>213</v>
      </c>
      <c r="I733" s="18">
        <v>7.0999999999999994E-2</v>
      </c>
      <c r="J733" s="18">
        <f t="shared" si="103"/>
        <v>143.20770999999999</v>
      </c>
      <c r="K733" s="10">
        <f t="shared" si="102"/>
        <v>52.657474966999999</v>
      </c>
      <c r="L733" s="10">
        <v>55.319649999999996</v>
      </c>
      <c r="M733" s="10">
        <v>5.9696799999999994</v>
      </c>
      <c r="N733" s="150">
        <f t="shared" si="104"/>
        <v>5.9696799999999994</v>
      </c>
      <c r="O733" s="10">
        <f t="shared" si="100"/>
        <v>257.15451496700001</v>
      </c>
      <c r="P733" s="11">
        <f t="shared" ref="P733:P764" si="107">O733/F733</f>
        <v>0.65102408852405069</v>
      </c>
    </row>
    <row r="734" spans="1:16">
      <c r="A734" s="9">
        <f t="shared" si="106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101"/>
        <v>75.099999999999994</v>
      </c>
      <c r="G734" s="8">
        <v>0</v>
      </c>
      <c r="H734" s="8">
        <v>0</v>
      </c>
      <c r="I734" s="18">
        <v>0</v>
      </c>
      <c r="J734" s="18">
        <f t="shared" si="103"/>
        <v>0</v>
      </c>
      <c r="K734" s="10">
        <f t="shared" si="102"/>
        <v>0</v>
      </c>
      <c r="L734" s="10">
        <v>0</v>
      </c>
      <c r="M734" s="10">
        <v>0</v>
      </c>
      <c r="N734" s="150">
        <f t="shared" si="104"/>
        <v>0</v>
      </c>
      <c r="O734" s="10">
        <f t="shared" si="100"/>
        <v>0</v>
      </c>
      <c r="P734" s="11">
        <f t="shared" si="107"/>
        <v>0</v>
      </c>
    </row>
    <row r="735" spans="1:16">
      <c r="A735" s="9">
        <f t="shared" si="106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101"/>
        <v>6304.0500000000011</v>
      </c>
      <c r="G735" s="8">
        <v>3660</v>
      </c>
      <c r="H735" s="8">
        <v>3660</v>
      </c>
      <c r="I735" s="18">
        <v>1.22</v>
      </c>
      <c r="J735" s="18">
        <f t="shared" si="103"/>
        <v>2460.7521999999999</v>
      </c>
      <c r="K735" s="10">
        <f t="shared" si="102"/>
        <v>904.81858394000005</v>
      </c>
      <c r="L735" s="10">
        <v>950.56299999999999</v>
      </c>
      <c r="M735" s="10">
        <v>102.57759999999999</v>
      </c>
      <c r="N735" s="150">
        <f t="shared" si="104"/>
        <v>102.57759999999999</v>
      </c>
      <c r="O735" s="10">
        <f t="shared" si="100"/>
        <v>4418.7113839399999</v>
      </c>
      <c r="P735" s="11">
        <f t="shared" si="107"/>
        <v>0.70093216010977055</v>
      </c>
    </row>
    <row r="736" spans="1:16">
      <c r="A736" s="9">
        <f t="shared" si="106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101"/>
        <v>125.9</v>
      </c>
      <c r="G736" s="8">
        <v>0</v>
      </c>
      <c r="H736" s="8">
        <v>0</v>
      </c>
      <c r="I736" s="18">
        <v>0</v>
      </c>
      <c r="J736" s="18">
        <f t="shared" si="103"/>
        <v>0</v>
      </c>
      <c r="K736" s="10">
        <f t="shared" si="102"/>
        <v>0</v>
      </c>
      <c r="L736" s="10">
        <v>0</v>
      </c>
      <c r="M736" s="10">
        <v>0</v>
      </c>
      <c r="N736" s="150">
        <f t="shared" si="104"/>
        <v>0</v>
      </c>
      <c r="O736" s="10">
        <f t="shared" si="100"/>
        <v>0</v>
      </c>
      <c r="P736" s="11">
        <f t="shared" si="107"/>
        <v>0</v>
      </c>
    </row>
    <row r="737" spans="1:16">
      <c r="A737" s="9">
        <f t="shared" si="106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101"/>
        <v>144.75</v>
      </c>
      <c r="G737" s="8">
        <v>0</v>
      </c>
      <c r="H737" s="8">
        <v>0</v>
      </c>
      <c r="I737" s="18">
        <v>0</v>
      </c>
      <c r="J737" s="18">
        <f t="shared" si="103"/>
        <v>0</v>
      </c>
      <c r="K737" s="10">
        <f t="shared" si="102"/>
        <v>0</v>
      </c>
      <c r="L737" s="10">
        <v>0</v>
      </c>
      <c r="M737" s="10">
        <v>0</v>
      </c>
      <c r="N737" s="150">
        <f t="shared" si="104"/>
        <v>0</v>
      </c>
      <c r="O737" s="10">
        <f t="shared" si="100"/>
        <v>0</v>
      </c>
      <c r="P737" s="11">
        <f t="shared" si="107"/>
        <v>0</v>
      </c>
    </row>
    <row r="738" spans="1:16">
      <c r="A738" s="9">
        <f t="shared" si="106"/>
        <v>102</v>
      </c>
      <c r="B738" s="14" t="s">
        <v>1002</v>
      </c>
      <c r="C738" s="8">
        <v>122.4</v>
      </c>
      <c r="D738" s="8">
        <v>130.1</v>
      </c>
      <c r="E738" s="8">
        <v>0</v>
      </c>
      <c r="F738" s="8">
        <v>252.5</v>
      </c>
      <c r="G738" s="8">
        <v>75</v>
      </c>
      <c r="H738" s="8">
        <v>75</v>
      </c>
      <c r="I738" s="18">
        <v>2.5000000000000001E-2</v>
      </c>
      <c r="J738" s="18">
        <f t="shared" si="103"/>
        <v>50.425250000000005</v>
      </c>
      <c r="K738" s="10">
        <f t="shared" si="102"/>
        <v>18.541364425000005</v>
      </c>
      <c r="L738" s="10">
        <v>19.478750000000002</v>
      </c>
      <c r="M738" s="10">
        <v>2.1019999999999999</v>
      </c>
      <c r="N738" s="150">
        <f t="shared" si="104"/>
        <v>2.1019999999999999</v>
      </c>
      <c r="O738" s="10">
        <f t="shared" si="100"/>
        <v>90.547364425000026</v>
      </c>
      <c r="P738" s="11">
        <f t="shared" si="107"/>
        <v>0.35860342346534663</v>
      </c>
    </row>
    <row r="739" spans="1:16">
      <c r="A739" s="9">
        <f t="shared" si="106"/>
        <v>103</v>
      </c>
      <c r="B739" s="14" t="s">
        <v>1003</v>
      </c>
      <c r="C739" s="8">
        <v>250.2</v>
      </c>
      <c r="D739" s="8">
        <v>0</v>
      </c>
      <c r="E739" s="8">
        <v>0</v>
      </c>
      <c r="F739" s="8">
        <v>250.2</v>
      </c>
      <c r="G739" s="8">
        <v>165</v>
      </c>
      <c r="H739" s="8">
        <v>165</v>
      </c>
      <c r="I739" s="18">
        <v>5.5E-2</v>
      </c>
      <c r="J739" s="18">
        <f t="shared" si="103"/>
        <v>110.93555000000001</v>
      </c>
      <c r="K739" s="10">
        <f t="shared" si="102"/>
        <v>40.791001735000002</v>
      </c>
      <c r="L739" s="10">
        <v>42.853249999999996</v>
      </c>
      <c r="M739" s="10">
        <v>4.6243999999999996</v>
      </c>
      <c r="N739" s="150">
        <f t="shared" si="104"/>
        <v>4.6243999999999996</v>
      </c>
      <c r="O739" s="10">
        <f t="shared" si="100"/>
        <v>199.20420173500003</v>
      </c>
      <c r="P739" s="11">
        <f t="shared" si="107"/>
        <v>0.79617986304956045</v>
      </c>
    </row>
    <row r="740" spans="1:16">
      <c r="A740" s="9">
        <f t="shared" si="106"/>
        <v>104</v>
      </c>
      <c r="B740" s="14" t="s">
        <v>1004</v>
      </c>
      <c r="C740" s="8">
        <v>327.2</v>
      </c>
      <c r="D740" s="8">
        <v>32.299999999999997</v>
      </c>
      <c r="E740" s="8">
        <v>188.7</v>
      </c>
      <c r="F740" s="8">
        <v>548.20000000000005</v>
      </c>
      <c r="G740" s="8">
        <v>200</v>
      </c>
      <c r="H740" s="8">
        <v>200</v>
      </c>
      <c r="I740" s="18">
        <v>6.6666666666666666E-2</v>
      </c>
      <c r="J740" s="18">
        <f t="shared" si="103"/>
        <v>134.46733333333333</v>
      </c>
      <c r="K740" s="10">
        <f t="shared" si="102"/>
        <v>49.44363846666667</v>
      </c>
      <c r="L740" s="10">
        <v>51.943333333333328</v>
      </c>
      <c r="M740" s="10">
        <v>5.6053333333333333</v>
      </c>
      <c r="N740" s="150">
        <f t="shared" si="104"/>
        <v>5.6053333333333333</v>
      </c>
      <c r="O740" s="10">
        <f t="shared" si="100"/>
        <v>241.45963846666666</v>
      </c>
      <c r="P740" s="11">
        <f t="shared" si="107"/>
        <v>0.44045902675422588</v>
      </c>
    </row>
    <row r="741" spans="1:16">
      <c r="A741" s="9">
        <f t="shared" si="106"/>
        <v>105</v>
      </c>
      <c r="B741" s="14" t="s">
        <v>1005</v>
      </c>
      <c r="C741" s="8">
        <v>103.4</v>
      </c>
      <c r="D741" s="8">
        <v>0</v>
      </c>
      <c r="E741" s="8">
        <v>91</v>
      </c>
      <c r="F741" s="8">
        <v>194.4</v>
      </c>
      <c r="G741" s="115">
        <v>65</v>
      </c>
      <c r="H741" s="115">
        <v>65</v>
      </c>
      <c r="I741" s="18">
        <v>2.1666666666666667E-2</v>
      </c>
      <c r="J741" s="18">
        <f t="shared" si="103"/>
        <v>43.701883333333335</v>
      </c>
      <c r="K741" s="10">
        <f t="shared" si="102"/>
        <v>16.069182501666667</v>
      </c>
      <c r="L741" s="10">
        <v>16.881583333333335</v>
      </c>
      <c r="M741" s="10">
        <v>1.8217333333333334</v>
      </c>
      <c r="N741" s="150">
        <f t="shared" si="104"/>
        <v>1.8217333333333334</v>
      </c>
      <c r="O741" s="10">
        <f t="shared" si="100"/>
        <v>78.474382501666668</v>
      </c>
      <c r="P741" s="11">
        <f t="shared" si="107"/>
        <v>0.40367480710733883</v>
      </c>
    </row>
    <row r="742" spans="1:16">
      <c r="A742" s="9">
        <f t="shared" si="106"/>
        <v>106</v>
      </c>
      <c r="B742" s="14" t="s">
        <v>1006</v>
      </c>
      <c r="C742" s="8">
        <v>208.6</v>
      </c>
      <c r="D742" s="8">
        <v>0</v>
      </c>
      <c r="E742" s="8">
        <v>50.5</v>
      </c>
      <c r="F742" s="8">
        <v>259.10000000000002</v>
      </c>
      <c r="G742" s="115">
        <v>130</v>
      </c>
      <c r="H742" s="115">
        <v>130</v>
      </c>
      <c r="I742" s="18">
        <v>4.3333333333333335E-2</v>
      </c>
      <c r="J742" s="18">
        <f t="shared" si="103"/>
        <v>87.403766666666669</v>
      </c>
      <c r="K742" s="10">
        <f t="shared" si="102"/>
        <v>32.138365003333334</v>
      </c>
      <c r="L742" s="10">
        <v>33.76316666666667</v>
      </c>
      <c r="M742" s="10">
        <v>3.6434666666666669</v>
      </c>
      <c r="N742" s="150">
        <f t="shared" si="104"/>
        <v>3.6434666666666669</v>
      </c>
      <c r="O742" s="10">
        <f t="shared" si="100"/>
        <v>156.94876500333334</v>
      </c>
      <c r="P742" s="11">
        <f t="shared" si="107"/>
        <v>0.60574590892834168</v>
      </c>
    </row>
    <row r="743" spans="1:16">
      <c r="A743" s="9">
        <f t="shared" si="106"/>
        <v>107</v>
      </c>
      <c r="B743" s="14" t="s">
        <v>1007</v>
      </c>
      <c r="C743" s="8">
        <v>71.2</v>
      </c>
      <c r="D743" s="8">
        <v>38.9</v>
      </c>
      <c r="E743" s="8">
        <v>0</v>
      </c>
      <c r="F743" s="8">
        <v>110.1</v>
      </c>
      <c r="G743" s="115">
        <v>44</v>
      </c>
      <c r="H743" s="115">
        <v>44</v>
      </c>
      <c r="I743" s="18">
        <v>1.4666666666666666E-2</v>
      </c>
      <c r="J743" s="18">
        <f t="shared" si="103"/>
        <v>29.582813333333334</v>
      </c>
      <c r="K743" s="10">
        <f t="shared" si="102"/>
        <v>10.877600462666667</v>
      </c>
      <c r="L743" s="10">
        <v>11.427533333333333</v>
      </c>
      <c r="M743" s="10">
        <v>1.2331733333333332</v>
      </c>
      <c r="N743" s="150">
        <f t="shared" si="104"/>
        <v>1.2331733333333332</v>
      </c>
      <c r="O743" s="10">
        <f t="shared" si="100"/>
        <v>53.12112046266666</v>
      </c>
      <c r="P743" s="11">
        <f t="shared" si="107"/>
        <v>0.48248065815319402</v>
      </c>
    </row>
    <row r="744" spans="1:16">
      <c r="A744" s="9">
        <f t="shared" si="106"/>
        <v>108</v>
      </c>
      <c r="B744" s="14" t="s">
        <v>1008</v>
      </c>
      <c r="C744" s="8">
        <v>158.30000000000001</v>
      </c>
      <c r="D744" s="8">
        <v>0</v>
      </c>
      <c r="E744" s="8">
        <v>0</v>
      </c>
      <c r="F744" s="8">
        <v>158.30000000000001</v>
      </c>
      <c r="G744" s="8"/>
      <c r="H744" s="8"/>
      <c r="I744" s="18">
        <v>0</v>
      </c>
      <c r="J744" s="18">
        <f t="shared" si="103"/>
        <v>0</v>
      </c>
      <c r="K744" s="10">
        <f t="shared" si="102"/>
        <v>0</v>
      </c>
      <c r="L744" s="10">
        <v>0</v>
      </c>
      <c r="M744" s="10">
        <v>0</v>
      </c>
      <c r="N744" s="150">
        <f t="shared" si="104"/>
        <v>0</v>
      </c>
      <c r="O744" s="10">
        <f t="shared" si="100"/>
        <v>0</v>
      </c>
      <c r="P744" s="11">
        <f t="shared" si="107"/>
        <v>0</v>
      </c>
    </row>
    <row r="745" spans="1:16">
      <c r="A745" s="9">
        <f t="shared" si="106"/>
        <v>109</v>
      </c>
      <c r="B745" s="14" t="s">
        <v>1009</v>
      </c>
      <c r="C745" s="8">
        <v>88.6</v>
      </c>
      <c r="D745" s="8">
        <v>0</v>
      </c>
      <c r="E745" s="8">
        <v>0</v>
      </c>
      <c r="F745" s="8">
        <v>88.6</v>
      </c>
      <c r="G745" s="8"/>
      <c r="H745" s="8"/>
      <c r="I745" s="18">
        <v>0</v>
      </c>
      <c r="J745" s="18">
        <f t="shared" si="103"/>
        <v>0</v>
      </c>
      <c r="K745" s="10">
        <f t="shared" si="102"/>
        <v>0</v>
      </c>
      <c r="L745" s="10">
        <v>0</v>
      </c>
      <c r="M745" s="10">
        <v>0</v>
      </c>
      <c r="N745" s="150">
        <f t="shared" si="104"/>
        <v>0</v>
      </c>
      <c r="O745" s="10">
        <f t="shared" si="100"/>
        <v>0</v>
      </c>
      <c r="P745" s="11">
        <f t="shared" si="107"/>
        <v>0</v>
      </c>
    </row>
    <row r="746" spans="1:16">
      <c r="A746" s="9">
        <f t="shared" si="106"/>
        <v>110</v>
      </c>
      <c r="B746" s="14" t="s">
        <v>1010</v>
      </c>
      <c r="C746" s="8">
        <v>102.5</v>
      </c>
      <c r="D746" s="8">
        <v>0</v>
      </c>
      <c r="E746" s="8">
        <v>0</v>
      </c>
      <c r="F746" s="8">
        <v>102.5</v>
      </c>
      <c r="G746" s="8"/>
      <c r="H746" s="8"/>
      <c r="I746" s="18">
        <v>0</v>
      </c>
      <c r="J746" s="18">
        <f t="shared" si="103"/>
        <v>0</v>
      </c>
      <c r="K746" s="10">
        <f t="shared" si="102"/>
        <v>0</v>
      </c>
      <c r="L746" s="10">
        <v>0</v>
      </c>
      <c r="M746" s="10">
        <v>0</v>
      </c>
      <c r="N746" s="150">
        <f t="shared" si="104"/>
        <v>0</v>
      </c>
      <c r="O746" s="10">
        <f t="shared" si="100"/>
        <v>0</v>
      </c>
      <c r="P746" s="11">
        <f t="shared" si="107"/>
        <v>0</v>
      </c>
    </row>
    <row r="747" spans="1:16">
      <c r="A747" s="9">
        <f t="shared" si="106"/>
        <v>111</v>
      </c>
      <c r="B747" s="14" t="s">
        <v>1011</v>
      </c>
      <c r="C747" s="8">
        <v>73.900000000000006</v>
      </c>
      <c r="D747" s="8">
        <v>0</v>
      </c>
      <c r="E747" s="8">
        <v>0</v>
      </c>
      <c r="F747" s="8">
        <v>73.900000000000006</v>
      </c>
      <c r="G747" s="8"/>
      <c r="H747" s="8"/>
      <c r="I747" s="18">
        <v>0</v>
      </c>
      <c r="J747" s="18">
        <f t="shared" si="103"/>
        <v>0</v>
      </c>
      <c r="K747" s="10">
        <f t="shared" si="102"/>
        <v>0</v>
      </c>
      <c r="L747" s="10">
        <v>0</v>
      </c>
      <c r="M747" s="10">
        <v>0</v>
      </c>
      <c r="N747" s="150">
        <f t="shared" si="104"/>
        <v>0</v>
      </c>
      <c r="O747" s="10">
        <f t="shared" si="100"/>
        <v>0</v>
      </c>
      <c r="P747" s="11">
        <f t="shared" si="107"/>
        <v>0</v>
      </c>
    </row>
    <row r="748" spans="1:16">
      <c r="A748" s="9">
        <f t="shared" si="106"/>
        <v>112</v>
      </c>
      <c r="B748" s="14" t="s">
        <v>1012</v>
      </c>
      <c r="C748" s="8">
        <v>74.400000000000006</v>
      </c>
      <c r="D748" s="8">
        <v>0</v>
      </c>
      <c r="E748" s="8">
        <v>0</v>
      </c>
      <c r="F748" s="8">
        <v>74.400000000000006</v>
      </c>
      <c r="G748" s="8"/>
      <c r="H748" s="8"/>
      <c r="I748" s="18">
        <v>0</v>
      </c>
      <c r="J748" s="18">
        <f t="shared" si="103"/>
        <v>0</v>
      </c>
      <c r="K748" s="10">
        <f t="shared" si="102"/>
        <v>0</v>
      </c>
      <c r="L748" s="10">
        <v>0</v>
      </c>
      <c r="M748" s="10">
        <v>0</v>
      </c>
      <c r="N748" s="150">
        <f t="shared" si="104"/>
        <v>0</v>
      </c>
      <c r="O748" s="10">
        <f t="shared" si="100"/>
        <v>0</v>
      </c>
      <c r="P748" s="11">
        <f t="shared" si="107"/>
        <v>0</v>
      </c>
    </row>
    <row r="749" spans="1:16">
      <c r="A749" s="9">
        <f t="shared" si="106"/>
        <v>113</v>
      </c>
      <c r="B749" s="14" t="s">
        <v>1013</v>
      </c>
      <c r="C749" s="8">
        <v>66.400000000000006</v>
      </c>
      <c r="D749" s="8">
        <v>0</v>
      </c>
      <c r="E749" s="8">
        <v>0</v>
      </c>
      <c r="F749" s="8">
        <v>66.400000000000006</v>
      </c>
      <c r="G749" s="8"/>
      <c r="H749" s="8"/>
      <c r="I749" s="18">
        <v>0</v>
      </c>
      <c r="J749" s="18">
        <f t="shared" si="103"/>
        <v>0</v>
      </c>
      <c r="K749" s="10">
        <f t="shared" si="102"/>
        <v>0</v>
      </c>
      <c r="L749" s="10">
        <v>0</v>
      </c>
      <c r="M749" s="10">
        <v>0</v>
      </c>
      <c r="N749" s="150">
        <f t="shared" si="104"/>
        <v>0</v>
      </c>
      <c r="O749" s="10">
        <f t="shared" si="100"/>
        <v>0</v>
      </c>
      <c r="P749" s="11">
        <f t="shared" si="107"/>
        <v>0</v>
      </c>
    </row>
    <row r="750" spans="1:16">
      <c r="A750" s="9">
        <f t="shared" si="106"/>
        <v>114</v>
      </c>
      <c r="B750" s="14" t="s">
        <v>1014</v>
      </c>
      <c r="C750" s="8">
        <v>292.8</v>
      </c>
      <c r="D750" s="8">
        <v>0</v>
      </c>
      <c r="E750" s="8">
        <v>0</v>
      </c>
      <c r="F750" s="8">
        <v>292.8</v>
      </c>
      <c r="G750" s="8"/>
      <c r="H750" s="8"/>
      <c r="I750" s="18">
        <v>0</v>
      </c>
      <c r="J750" s="18">
        <f t="shared" si="103"/>
        <v>0</v>
      </c>
      <c r="K750" s="10">
        <f t="shared" si="102"/>
        <v>0</v>
      </c>
      <c r="L750" s="10">
        <v>0</v>
      </c>
      <c r="M750" s="10">
        <v>0</v>
      </c>
      <c r="N750" s="150">
        <f t="shared" si="104"/>
        <v>0</v>
      </c>
      <c r="O750" s="10">
        <f t="shared" si="100"/>
        <v>0</v>
      </c>
      <c r="P750" s="11">
        <f t="shared" si="107"/>
        <v>0</v>
      </c>
    </row>
    <row r="751" spans="1:16">
      <c r="A751" s="9">
        <f t="shared" si="106"/>
        <v>115</v>
      </c>
      <c r="B751" s="14" t="s">
        <v>1015</v>
      </c>
      <c r="C751" s="8">
        <v>80.5</v>
      </c>
      <c r="D751" s="8">
        <v>0</v>
      </c>
      <c r="E751" s="8">
        <v>0</v>
      </c>
      <c r="F751" s="8">
        <v>80.5</v>
      </c>
      <c r="G751" s="8"/>
      <c r="H751" s="8"/>
      <c r="I751" s="18">
        <v>0</v>
      </c>
      <c r="J751" s="18">
        <f t="shared" si="103"/>
        <v>0</v>
      </c>
      <c r="K751" s="10">
        <f t="shared" si="102"/>
        <v>0</v>
      </c>
      <c r="L751" s="10">
        <v>0</v>
      </c>
      <c r="M751" s="10">
        <v>0</v>
      </c>
      <c r="N751" s="150">
        <f t="shared" si="104"/>
        <v>0</v>
      </c>
      <c r="O751" s="10">
        <f t="shared" si="100"/>
        <v>0</v>
      </c>
      <c r="P751" s="11">
        <f t="shared" si="107"/>
        <v>0</v>
      </c>
    </row>
    <row r="752" spans="1:16">
      <c r="A752" s="9">
        <f t="shared" si="106"/>
        <v>116</v>
      </c>
      <c r="B752" s="14" t="s">
        <v>1022</v>
      </c>
      <c r="C752" s="8">
        <v>5781.6</v>
      </c>
      <c r="D752" s="8">
        <v>0</v>
      </c>
      <c r="E752" s="8">
        <v>1408.3</v>
      </c>
      <c r="F752" s="8">
        <v>7189.9</v>
      </c>
      <c r="G752" s="8">
        <v>3300</v>
      </c>
      <c r="H752" s="8">
        <v>3300</v>
      </c>
      <c r="I752" s="18">
        <v>1.1000000000000001</v>
      </c>
      <c r="J752" s="18">
        <f t="shared" si="103"/>
        <v>2218.7110000000002</v>
      </c>
      <c r="K752" s="10">
        <f t="shared" si="102"/>
        <v>815.82003470000018</v>
      </c>
      <c r="L752" s="10">
        <v>857.06500000000005</v>
      </c>
      <c r="M752" s="10">
        <v>92.488</v>
      </c>
      <c r="N752" s="150">
        <f t="shared" si="104"/>
        <v>92.488</v>
      </c>
      <c r="O752" s="10">
        <f t="shared" si="100"/>
        <v>3984.0840347000003</v>
      </c>
      <c r="P752" s="11">
        <f t="shared" si="107"/>
        <v>0.5541223152895034</v>
      </c>
    </row>
    <row r="753" spans="1:16">
      <c r="A753" s="9">
        <f t="shared" si="106"/>
        <v>117</v>
      </c>
      <c r="B753" s="14" t="s">
        <v>1023</v>
      </c>
      <c r="C753" s="8">
        <v>4140.5</v>
      </c>
      <c r="D753" s="8">
        <v>0</v>
      </c>
      <c r="E753" s="8">
        <v>110.1</v>
      </c>
      <c r="F753" s="8">
        <v>4250.6000000000004</v>
      </c>
      <c r="G753" s="8">
        <v>1325</v>
      </c>
      <c r="H753" s="8">
        <v>1325</v>
      </c>
      <c r="I753" s="18">
        <v>0.44166666666666665</v>
      </c>
      <c r="J753" s="18">
        <f t="shared" si="103"/>
        <v>890.84608333333335</v>
      </c>
      <c r="K753" s="10">
        <f t="shared" si="102"/>
        <v>327.56410484166668</v>
      </c>
      <c r="L753" s="10">
        <v>344.12458333333331</v>
      </c>
      <c r="M753" s="10">
        <v>37.135333333333328</v>
      </c>
      <c r="N753" s="150">
        <f t="shared" si="104"/>
        <v>37.135333333333328</v>
      </c>
      <c r="O753" s="10">
        <f t="shared" si="100"/>
        <v>1599.6701048416667</v>
      </c>
      <c r="P753" s="11">
        <f t="shared" si="107"/>
        <v>0.3763398355153782</v>
      </c>
    </row>
    <row r="754" spans="1:16">
      <c r="A754" s="9">
        <f t="shared" si="106"/>
        <v>118</v>
      </c>
      <c r="B754" s="14" t="s">
        <v>1024</v>
      </c>
      <c r="C754" s="8">
        <v>4108.8</v>
      </c>
      <c r="D754" s="8">
        <v>0</v>
      </c>
      <c r="E754" s="8">
        <v>118</v>
      </c>
      <c r="F754" s="8">
        <v>4226.8</v>
      </c>
      <c r="G754" s="8">
        <v>1325</v>
      </c>
      <c r="H754" s="8">
        <v>1325</v>
      </c>
      <c r="I754" s="18">
        <v>0.44166666666666665</v>
      </c>
      <c r="J754" s="18">
        <f t="shared" si="103"/>
        <v>890.84608333333335</v>
      </c>
      <c r="K754" s="10">
        <f t="shared" si="102"/>
        <v>327.56410484166668</v>
      </c>
      <c r="L754" s="10">
        <v>344.12458333333331</v>
      </c>
      <c r="M754" s="10">
        <v>37.135333333333328</v>
      </c>
      <c r="N754" s="150">
        <f t="shared" si="104"/>
        <v>37.135333333333328</v>
      </c>
      <c r="O754" s="10">
        <f t="shared" si="100"/>
        <v>1599.6701048416667</v>
      </c>
      <c r="P754" s="11">
        <f t="shared" si="107"/>
        <v>0.3784589062273272</v>
      </c>
    </row>
    <row r="755" spans="1:16">
      <c r="A755" s="9">
        <f t="shared" si="106"/>
        <v>119</v>
      </c>
      <c r="B755" s="14" t="s">
        <v>1025</v>
      </c>
      <c r="C755" s="8">
        <v>8284.9699999999993</v>
      </c>
      <c r="D755" s="8">
        <v>0</v>
      </c>
      <c r="E755" s="8">
        <v>584.5</v>
      </c>
      <c r="F755" s="8">
        <v>8869.4699999999993</v>
      </c>
      <c r="G755" s="8">
        <v>2650</v>
      </c>
      <c r="H755" s="8">
        <v>2650</v>
      </c>
      <c r="I755" s="18">
        <v>0.8833333333333333</v>
      </c>
      <c r="J755" s="18">
        <f t="shared" si="103"/>
        <v>1781.6921666666667</v>
      </c>
      <c r="K755" s="10">
        <f t="shared" si="102"/>
        <v>655.12820968333335</v>
      </c>
      <c r="L755" s="10">
        <v>688.24916666666661</v>
      </c>
      <c r="M755" s="10">
        <v>74.270666666666656</v>
      </c>
      <c r="N755" s="150">
        <f t="shared" si="104"/>
        <v>74.270666666666656</v>
      </c>
      <c r="O755" s="10">
        <f t="shared" si="100"/>
        <v>3199.3402096833333</v>
      </c>
      <c r="P755" s="11">
        <f t="shared" si="107"/>
        <v>0.36071379797026581</v>
      </c>
    </row>
    <row r="756" spans="1:16">
      <c r="A756" s="9">
        <f t="shared" si="106"/>
        <v>120</v>
      </c>
      <c r="B756" s="14" t="s">
        <v>1028</v>
      </c>
      <c r="C756" s="8">
        <v>4140.28</v>
      </c>
      <c r="D756" s="8">
        <v>0</v>
      </c>
      <c r="E756" s="8">
        <v>35.4</v>
      </c>
      <c r="F756" s="8">
        <v>4175.68</v>
      </c>
      <c r="G756" s="8">
        <v>1325</v>
      </c>
      <c r="H756" s="8">
        <v>1325</v>
      </c>
      <c r="I756" s="18">
        <v>0.44166666666666665</v>
      </c>
      <c r="J756" s="18">
        <f t="shared" si="103"/>
        <v>890.84608333333335</v>
      </c>
      <c r="K756" s="10">
        <f t="shared" si="102"/>
        <v>327.56410484166668</v>
      </c>
      <c r="L756" s="10">
        <v>344.12458333333331</v>
      </c>
      <c r="M756" s="10">
        <v>37.135333333333328</v>
      </c>
      <c r="N756" s="150">
        <f t="shared" si="104"/>
        <v>37.135333333333328</v>
      </c>
      <c r="O756" s="10">
        <f t="shared" si="100"/>
        <v>1599.6701048416667</v>
      </c>
      <c r="P756" s="11">
        <f t="shared" si="107"/>
        <v>0.38309212028739426</v>
      </c>
    </row>
    <row r="757" spans="1:16">
      <c r="A757" s="9">
        <f t="shared" si="106"/>
        <v>121</v>
      </c>
      <c r="B757" s="14" t="s">
        <v>1029</v>
      </c>
      <c r="C757" s="8">
        <v>4420.8999999999996</v>
      </c>
      <c r="D757" s="8">
        <v>0</v>
      </c>
      <c r="E757" s="8">
        <v>0</v>
      </c>
      <c r="F757" s="8">
        <v>4420.8999999999996</v>
      </c>
      <c r="G757" s="8">
        <v>1325</v>
      </c>
      <c r="H757" s="8">
        <v>1325</v>
      </c>
      <c r="I757" s="18">
        <v>0.44166666666666665</v>
      </c>
      <c r="J757" s="18">
        <f t="shared" si="103"/>
        <v>890.84608333333335</v>
      </c>
      <c r="K757" s="10">
        <f t="shared" si="102"/>
        <v>327.56410484166668</v>
      </c>
      <c r="L757" s="10">
        <v>344.12458333333331</v>
      </c>
      <c r="M757" s="10">
        <v>37.135333333333328</v>
      </c>
      <c r="N757" s="150">
        <f t="shared" si="104"/>
        <v>37.135333333333328</v>
      </c>
      <c r="O757" s="10">
        <f t="shared" si="100"/>
        <v>1599.6701048416667</v>
      </c>
      <c r="P757" s="11">
        <f t="shared" si="107"/>
        <v>0.36184263494801211</v>
      </c>
    </row>
    <row r="758" spans="1:16">
      <c r="A758" s="9">
        <f t="shared" si="106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v>6429.7</v>
      </c>
      <c r="G758" s="8">
        <v>1010</v>
      </c>
      <c r="H758" s="8">
        <v>1010</v>
      </c>
      <c r="I758" s="18">
        <v>0.33666666666666667</v>
      </c>
      <c r="J758" s="18">
        <f t="shared" si="103"/>
        <v>679.06003333333331</v>
      </c>
      <c r="K758" s="10">
        <f t="shared" si="102"/>
        <v>249.69037425666667</v>
      </c>
      <c r="L758" s="10">
        <v>262.31383333333332</v>
      </c>
      <c r="M758" s="10">
        <v>28.306933333333333</v>
      </c>
      <c r="N758" s="150">
        <f t="shared" si="104"/>
        <v>28.306933333333333</v>
      </c>
      <c r="O758" s="10">
        <f t="shared" si="100"/>
        <v>1219.3711742566666</v>
      </c>
      <c r="P758" s="11">
        <f t="shared" si="107"/>
        <v>0.18964666691395657</v>
      </c>
    </row>
    <row r="759" spans="1:16">
      <c r="A759" s="9">
        <f t="shared" si="106"/>
        <v>123</v>
      </c>
      <c r="B759" s="14" t="s">
        <v>1031</v>
      </c>
      <c r="C759" s="8">
        <v>3391.6</v>
      </c>
      <c r="D759" s="8">
        <v>0</v>
      </c>
      <c r="E759" s="8">
        <v>0</v>
      </c>
      <c r="F759" s="8">
        <v>3391.6</v>
      </c>
      <c r="G759" s="8">
        <v>1550</v>
      </c>
      <c r="H759" s="8">
        <v>1550</v>
      </c>
      <c r="I759" s="18">
        <v>0.51666666666666672</v>
      </c>
      <c r="J759" s="18">
        <f t="shared" si="103"/>
        <v>1042.1218333333334</v>
      </c>
      <c r="K759" s="10">
        <f t="shared" si="102"/>
        <v>383.18819811666668</v>
      </c>
      <c r="L759" s="10">
        <v>402.56083333333333</v>
      </c>
      <c r="M759" s="10">
        <v>43.44133333333334</v>
      </c>
      <c r="N759" s="150">
        <f t="shared" si="104"/>
        <v>43.44133333333334</v>
      </c>
      <c r="O759" s="10">
        <f t="shared" si="100"/>
        <v>1871.3121981166667</v>
      </c>
      <c r="P759" s="11">
        <f t="shared" si="107"/>
        <v>0.55174908542182644</v>
      </c>
    </row>
    <row r="760" spans="1:16">
      <c r="A760" s="9">
        <f t="shared" si="106"/>
        <v>124</v>
      </c>
      <c r="B760" s="14" t="s">
        <v>1032</v>
      </c>
      <c r="C760" s="8">
        <v>4546.3</v>
      </c>
      <c r="D760" s="8">
        <v>0</v>
      </c>
      <c r="E760" s="8">
        <v>0</v>
      </c>
      <c r="F760" s="8">
        <v>4546.3</v>
      </c>
      <c r="G760" s="8">
        <v>1575</v>
      </c>
      <c r="H760" s="8">
        <v>1575</v>
      </c>
      <c r="I760" s="18">
        <v>0.52500000000000002</v>
      </c>
      <c r="J760" s="18">
        <f t="shared" si="103"/>
        <v>1058.9302500000001</v>
      </c>
      <c r="K760" s="10">
        <f t="shared" si="102"/>
        <v>389.36865292500005</v>
      </c>
      <c r="L760" s="10">
        <v>409.05374999999998</v>
      </c>
      <c r="M760" s="10">
        <v>44.142000000000003</v>
      </c>
      <c r="N760" s="150">
        <f t="shared" si="104"/>
        <v>44.142000000000003</v>
      </c>
      <c r="O760" s="10">
        <f t="shared" si="100"/>
        <v>1901.4946529250003</v>
      </c>
      <c r="P760" s="11">
        <f t="shared" si="107"/>
        <v>0.41825102895211497</v>
      </c>
    </row>
    <row r="761" spans="1:16">
      <c r="A761" s="9">
        <f t="shared" si="106"/>
        <v>125</v>
      </c>
      <c r="B761" s="14" t="s">
        <v>1033</v>
      </c>
      <c r="C761" s="8">
        <v>3942.03</v>
      </c>
      <c r="D761" s="8">
        <v>0</v>
      </c>
      <c r="E761" s="8">
        <v>0</v>
      </c>
      <c r="F761" s="8">
        <v>3942.03</v>
      </c>
      <c r="G761" s="8">
        <v>900</v>
      </c>
      <c r="H761" s="8">
        <v>900</v>
      </c>
      <c r="I761" s="18">
        <v>0.3</v>
      </c>
      <c r="J761" s="18">
        <f t="shared" si="103"/>
        <v>605.10299999999995</v>
      </c>
      <c r="K761" s="10">
        <f t="shared" si="102"/>
        <v>222.4963731</v>
      </c>
      <c r="L761" s="10">
        <v>233.745</v>
      </c>
      <c r="M761" s="10">
        <v>25.224</v>
      </c>
      <c r="N761" s="150">
        <f t="shared" si="104"/>
        <v>25.224</v>
      </c>
      <c r="O761" s="10">
        <f t="shared" si="100"/>
        <v>1086.5683730999999</v>
      </c>
      <c r="P761" s="11">
        <f t="shared" si="107"/>
        <v>0.27563675900487816</v>
      </c>
    </row>
    <row r="762" spans="1:16">
      <c r="A762" s="9">
        <f t="shared" si="106"/>
        <v>126</v>
      </c>
      <c r="B762" s="14" t="s">
        <v>1034</v>
      </c>
      <c r="C762" s="8">
        <v>4373.2</v>
      </c>
      <c r="D762" s="8">
        <v>0</v>
      </c>
      <c r="E762" s="8">
        <v>0</v>
      </c>
      <c r="F762" s="8">
        <v>4373.2</v>
      </c>
      <c r="G762" s="8">
        <v>1250</v>
      </c>
      <c r="H762" s="8">
        <v>1250</v>
      </c>
      <c r="I762" s="18">
        <v>0.41666666666666669</v>
      </c>
      <c r="J762" s="18">
        <f t="shared" si="103"/>
        <v>840.42083333333335</v>
      </c>
      <c r="K762" s="10">
        <f t="shared" si="102"/>
        <v>309.02274041666669</v>
      </c>
      <c r="L762" s="10">
        <v>324.64583333333331</v>
      </c>
      <c r="M762" s="10">
        <v>35.033333333333331</v>
      </c>
      <c r="N762" s="150">
        <f t="shared" si="104"/>
        <v>35.033333333333331</v>
      </c>
      <c r="O762" s="10">
        <f t="shared" si="100"/>
        <v>1509.1227404166666</v>
      </c>
      <c r="P762" s="11">
        <f t="shared" si="107"/>
        <v>0.34508431821473218</v>
      </c>
    </row>
    <row r="763" spans="1:16">
      <c r="A763" s="9">
        <f t="shared" si="106"/>
        <v>127</v>
      </c>
      <c r="B763" s="14" t="s">
        <v>42</v>
      </c>
      <c r="C763" s="8">
        <v>5423.9</v>
      </c>
      <c r="D763" s="8">
        <v>0</v>
      </c>
      <c r="E763" s="8">
        <v>0</v>
      </c>
      <c r="F763" s="8">
        <v>5423.9</v>
      </c>
      <c r="G763" s="8">
        <v>829</v>
      </c>
      <c r="H763" s="8">
        <v>829</v>
      </c>
      <c r="I763" s="18">
        <v>0.27633333333333332</v>
      </c>
      <c r="J763" s="18">
        <f t="shared" si="103"/>
        <v>557.36709666666661</v>
      </c>
      <c r="K763" s="10">
        <f t="shared" si="102"/>
        <v>204.94388144433333</v>
      </c>
      <c r="L763" s="10">
        <v>215.30511666666666</v>
      </c>
      <c r="M763" s="10">
        <v>23.234106666666666</v>
      </c>
      <c r="N763" s="150">
        <f t="shared" si="104"/>
        <v>23.234106666666666</v>
      </c>
      <c r="O763" s="10">
        <f t="shared" ref="O763:O773" si="108">J763+K763+L763+N763</f>
        <v>1000.8502014443333</v>
      </c>
      <c r="P763" s="11">
        <f t="shared" si="107"/>
        <v>0.18452593179157678</v>
      </c>
    </row>
    <row r="764" spans="1:16">
      <c r="A764" s="9">
        <f t="shared" si="106"/>
        <v>128</v>
      </c>
      <c r="B764" s="14" t="s">
        <v>1039</v>
      </c>
      <c r="C764" s="8">
        <v>92.4</v>
      </c>
      <c r="D764" s="8">
        <v>0</v>
      </c>
      <c r="E764" s="8">
        <v>0</v>
      </c>
      <c r="F764" s="8">
        <v>92.4</v>
      </c>
      <c r="G764" s="8">
        <v>0</v>
      </c>
      <c r="H764" s="8"/>
      <c r="I764" s="18">
        <v>0</v>
      </c>
      <c r="J764" s="18">
        <f t="shared" si="103"/>
        <v>0</v>
      </c>
      <c r="K764" s="10">
        <f t="shared" si="102"/>
        <v>0</v>
      </c>
      <c r="L764" s="10">
        <v>0</v>
      </c>
      <c r="M764" s="10">
        <v>0</v>
      </c>
      <c r="N764" s="150">
        <f t="shared" si="104"/>
        <v>0</v>
      </c>
      <c r="O764" s="10">
        <f t="shared" si="108"/>
        <v>0</v>
      </c>
      <c r="P764" s="11">
        <f t="shared" si="107"/>
        <v>0</v>
      </c>
    </row>
    <row r="765" spans="1:16">
      <c r="A765" s="9">
        <f t="shared" si="106"/>
        <v>129</v>
      </c>
      <c r="B765" s="14" t="s">
        <v>1040</v>
      </c>
      <c r="C765" s="8">
        <v>26.1</v>
      </c>
      <c r="D765" s="8">
        <v>0</v>
      </c>
      <c r="E765" s="8">
        <v>0</v>
      </c>
      <c r="F765" s="8">
        <v>26.1</v>
      </c>
      <c r="G765" s="8">
        <v>0</v>
      </c>
      <c r="H765" s="8"/>
      <c r="I765" s="18">
        <v>0</v>
      </c>
      <c r="J765" s="18">
        <f t="shared" ref="J765:J773" si="109">I765*$J$2</f>
        <v>0</v>
      </c>
      <c r="K765" s="10">
        <f t="shared" ref="K765:K773" si="110">J765*0.3677</f>
        <v>0</v>
      </c>
      <c r="L765" s="10">
        <v>0</v>
      </c>
      <c r="M765" s="10">
        <v>0</v>
      </c>
      <c r="N765" s="150">
        <f t="shared" ref="N765:N773" si="111">M765*$N$2</f>
        <v>0</v>
      </c>
      <c r="O765" s="10">
        <f t="shared" si="108"/>
        <v>0</v>
      </c>
      <c r="P765" s="11">
        <f t="shared" ref="P765:P774" si="112">O765/F765</f>
        <v>0</v>
      </c>
    </row>
    <row r="766" spans="1:16">
      <c r="A766" s="9">
        <f t="shared" ref="A766:A773" si="113">A765+1</f>
        <v>130</v>
      </c>
      <c r="B766" s="14" t="s">
        <v>1043</v>
      </c>
      <c r="C766" s="8">
        <v>5964.3</v>
      </c>
      <c r="D766" s="8">
        <v>0</v>
      </c>
      <c r="E766" s="8">
        <v>0</v>
      </c>
      <c r="F766" s="8">
        <v>5964.3</v>
      </c>
      <c r="G766" s="8">
        <v>2658</v>
      </c>
      <c r="H766" s="8">
        <v>2658</v>
      </c>
      <c r="I766" s="18">
        <v>0.88600000000000001</v>
      </c>
      <c r="J766" s="18">
        <f t="shared" si="109"/>
        <v>1787.07086</v>
      </c>
      <c r="K766" s="10">
        <f t="shared" si="110"/>
        <v>657.10595522200003</v>
      </c>
      <c r="L766" s="10">
        <v>690.32690000000002</v>
      </c>
      <c r="M766" s="10">
        <v>74.494879999999995</v>
      </c>
      <c r="N766" s="150">
        <f t="shared" si="111"/>
        <v>74.494879999999995</v>
      </c>
      <c r="O766" s="10">
        <f t="shared" si="108"/>
        <v>3208.9985952220004</v>
      </c>
      <c r="P766" s="11">
        <f t="shared" si="112"/>
        <v>0.53803440390691282</v>
      </c>
    </row>
    <row r="767" spans="1:16">
      <c r="A767" s="9">
        <f t="shared" si="113"/>
        <v>131</v>
      </c>
      <c r="B767" s="14" t="s">
        <v>1044</v>
      </c>
      <c r="C767" s="8">
        <v>5911.3</v>
      </c>
      <c r="D767" s="8">
        <v>0</v>
      </c>
      <c r="E767" s="8">
        <v>0</v>
      </c>
      <c r="F767" s="8">
        <v>5911.3</v>
      </c>
      <c r="G767" s="8">
        <v>2325</v>
      </c>
      <c r="H767" s="8">
        <v>2325</v>
      </c>
      <c r="I767" s="18">
        <v>0.77500000000000002</v>
      </c>
      <c r="J767" s="18">
        <f t="shared" si="109"/>
        <v>1563.1827499999999</v>
      </c>
      <c r="K767" s="10">
        <f t="shared" si="110"/>
        <v>574.78229717500005</v>
      </c>
      <c r="L767" s="10">
        <v>603.84124999999995</v>
      </c>
      <c r="M767" s="10">
        <v>65.162000000000006</v>
      </c>
      <c r="N767" s="150">
        <f t="shared" si="111"/>
        <v>65.162000000000006</v>
      </c>
      <c r="O767" s="10">
        <f t="shared" si="108"/>
        <v>2806.9682971749999</v>
      </c>
      <c r="P767" s="11">
        <f t="shared" si="112"/>
        <v>0.47484788408218154</v>
      </c>
    </row>
    <row r="768" spans="1:16">
      <c r="A768" s="9">
        <f t="shared" si="113"/>
        <v>132</v>
      </c>
      <c r="B768" s="14" t="s">
        <v>1045</v>
      </c>
      <c r="C768" s="8">
        <v>3419.4</v>
      </c>
      <c r="D768" s="8">
        <v>0</v>
      </c>
      <c r="E768" s="8">
        <v>0</v>
      </c>
      <c r="F768" s="8">
        <v>3419.4</v>
      </c>
      <c r="G768" s="8">
        <v>1750</v>
      </c>
      <c r="H768" s="8">
        <v>1750</v>
      </c>
      <c r="I768" s="18">
        <v>0.58333333333333337</v>
      </c>
      <c r="J768" s="18">
        <f t="shared" si="109"/>
        <v>1176.5891666666666</v>
      </c>
      <c r="K768" s="10">
        <f t="shared" si="110"/>
        <v>432.63183658333338</v>
      </c>
      <c r="L768" s="10">
        <v>454.50416666666666</v>
      </c>
      <c r="M768" s="10">
        <v>49.046666666666667</v>
      </c>
      <c r="N768" s="150">
        <f t="shared" si="111"/>
        <v>49.046666666666667</v>
      </c>
      <c r="O768" s="10">
        <f t="shared" si="108"/>
        <v>2112.7718365833334</v>
      </c>
      <c r="P768" s="11">
        <f t="shared" si="112"/>
        <v>0.61787794249965877</v>
      </c>
    </row>
    <row r="769" spans="1:16">
      <c r="A769" s="9">
        <f t="shared" si="113"/>
        <v>133</v>
      </c>
      <c r="B769" s="251" t="s">
        <v>1363</v>
      </c>
      <c r="C769" s="8">
        <v>1763.8</v>
      </c>
      <c r="D769" s="8">
        <v>0</v>
      </c>
      <c r="E769" s="8">
        <v>0</v>
      </c>
      <c r="F769" s="8">
        <v>1763.8</v>
      </c>
      <c r="G769" s="8">
        <v>905.4</v>
      </c>
      <c r="H769" s="8"/>
      <c r="I769" s="8">
        <v>0.30180000000000001</v>
      </c>
      <c r="J769" s="18">
        <f t="shared" si="109"/>
        <v>608.73361799999998</v>
      </c>
      <c r="K769" s="10">
        <f t="shared" si="110"/>
        <v>223.8313513386</v>
      </c>
      <c r="L769" s="10">
        <v>211.36562999999998</v>
      </c>
      <c r="M769" s="10">
        <v>25.375344000000002</v>
      </c>
      <c r="N769" s="150">
        <f t="shared" si="111"/>
        <v>25.375344000000002</v>
      </c>
      <c r="O769" s="10">
        <f t="shared" si="108"/>
        <v>1069.3059433385999</v>
      </c>
      <c r="P769" s="11">
        <f t="shared" si="112"/>
        <v>0.60625124353021886</v>
      </c>
    </row>
    <row r="770" spans="1:16">
      <c r="A770" s="9">
        <f t="shared" si="113"/>
        <v>134</v>
      </c>
      <c r="B770" s="251" t="s">
        <v>1364</v>
      </c>
      <c r="C770" s="8">
        <v>3931</v>
      </c>
      <c r="D770" s="8">
        <v>0</v>
      </c>
      <c r="E770" s="8">
        <v>0</v>
      </c>
      <c r="F770" s="8">
        <v>3931</v>
      </c>
      <c r="G770" s="8">
        <v>1082</v>
      </c>
      <c r="H770" s="8"/>
      <c r="I770" s="8">
        <v>0.36066666666666669</v>
      </c>
      <c r="J770" s="18">
        <f t="shared" si="109"/>
        <v>727.4682733333334</v>
      </c>
      <c r="K770" s="10">
        <f t="shared" si="110"/>
        <v>267.49008410466672</v>
      </c>
      <c r="L770" s="10">
        <v>252.59290000000001</v>
      </c>
      <c r="M770" s="10">
        <v>30.324853333333333</v>
      </c>
      <c r="N770" s="150">
        <f t="shared" si="111"/>
        <v>30.324853333333333</v>
      </c>
      <c r="O770" s="10">
        <f t="shared" si="108"/>
        <v>1277.8761107713335</v>
      </c>
      <c r="P770" s="11">
        <f t="shared" si="112"/>
        <v>0.32507659902603242</v>
      </c>
    </row>
    <row r="771" spans="1:16">
      <c r="A771" s="9">
        <f t="shared" si="113"/>
        <v>135</v>
      </c>
      <c r="B771" s="251" t="s">
        <v>1365</v>
      </c>
      <c r="C771" s="8">
        <v>2191.9</v>
      </c>
      <c r="D771" s="8">
        <v>0</v>
      </c>
      <c r="E771" s="8">
        <v>0</v>
      </c>
      <c r="F771" s="8">
        <v>2191.9</v>
      </c>
      <c r="G771" s="8">
        <v>930</v>
      </c>
      <c r="H771" s="8"/>
      <c r="I771" s="8">
        <v>0.31</v>
      </c>
      <c r="J771" s="18">
        <f t="shared" si="109"/>
        <v>625.2731</v>
      </c>
      <c r="K771" s="10">
        <f t="shared" si="110"/>
        <v>229.91291887000003</v>
      </c>
      <c r="L771" s="10">
        <v>217.10850000000002</v>
      </c>
      <c r="M771" s="10">
        <v>26.064799999999998</v>
      </c>
      <c r="N771" s="150">
        <f t="shared" si="111"/>
        <v>26.064799999999998</v>
      </c>
      <c r="O771" s="10">
        <f t="shared" si="108"/>
        <v>1098.3593188700002</v>
      </c>
      <c r="P771" s="11">
        <f t="shared" si="112"/>
        <v>0.50109919196587438</v>
      </c>
    </row>
    <row r="772" spans="1:16">
      <c r="A772" s="9">
        <f t="shared" si="113"/>
        <v>136</v>
      </c>
      <c r="B772" s="251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8">
        <v>930</v>
      </c>
      <c r="H772" s="8"/>
      <c r="I772" s="8">
        <v>0.31</v>
      </c>
      <c r="J772" s="18">
        <f t="shared" si="109"/>
        <v>625.2731</v>
      </c>
      <c r="K772" s="10">
        <f t="shared" si="110"/>
        <v>229.91291887000003</v>
      </c>
      <c r="L772" s="10">
        <v>217.10850000000002</v>
      </c>
      <c r="M772" s="10">
        <v>26.064799999999998</v>
      </c>
      <c r="N772" s="150">
        <f t="shared" si="111"/>
        <v>26.064799999999998</v>
      </c>
      <c r="O772" s="10">
        <f t="shared" si="108"/>
        <v>1098.3593188700002</v>
      </c>
      <c r="P772" s="11">
        <f t="shared" si="112"/>
        <v>0.5344268074162738</v>
      </c>
    </row>
    <row r="773" spans="1:16">
      <c r="A773" s="9">
        <f t="shared" si="113"/>
        <v>137</v>
      </c>
      <c r="B773" s="251" t="s">
        <v>1367</v>
      </c>
      <c r="C773" s="8">
        <v>4130.1000000000004</v>
      </c>
      <c r="D773" s="8">
        <v>0</v>
      </c>
      <c r="E773" s="8">
        <v>0</v>
      </c>
      <c r="F773" s="8">
        <v>4130.1000000000004</v>
      </c>
      <c r="G773" s="8">
        <v>1159</v>
      </c>
      <c r="H773" s="8"/>
      <c r="I773" s="8">
        <v>0.38633333333333331</v>
      </c>
      <c r="J773" s="18">
        <f t="shared" si="109"/>
        <v>779.23819666666657</v>
      </c>
      <c r="K773" s="10">
        <f t="shared" si="110"/>
        <v>286.52588491433329</v>
      </c>
      <c r="L773" s="10">
        <v>270.56854999999996</v>
      </c>
      <c r="M773" s="10">
        <v>32.482906666666665</v>
      </c>
      <c r="N773" s="150">
        <f t="shared" si="111"/>
        <v>32.482906666666665</v>
      </c>
      <c r="O773" s="10">
        <f t="shared" si="108"/>
        <v>1368.8155382476664</v>
      </c>
      <c r="P773" s="11">
        <f t="shared" si="112"/>
        <v>0.33142430891447333</v>
      </c>
    </row>
    <row r="774" spans="1:16">
      <c r="A774" s="12"/>
      <c r="B774" s="17" t="s">
        <v>576</v>
      </c>
      <c r="C774" s="13">
        <f>SUM(C637:C773)</f>
        <v>233814.98999999996</v>
      </c>
      <c r="D774" s="13">
        <f t="shared" ref="D774:O774" si="114">SUM(D637:D773)</f>
        <v>786.9</v>
      </c>
      <c r="E774" s="13">
        <f t="shared" si="114"/>
        <v>5137.9000000000005</v>
      </c>
      <c r="F774" s="13">
        <f t="shared" si="114"/>
        <v>239739.78999999992</v>
      </c>
      <c r="G774" s="13">
        <f t="shared" si="114"/>
        <v>103493.7</v>
      </c>
      <c r="H774" s="13">
        <f t="shared" si="114"/>
        <v>98487.3</v>
      </c>
      <c r="I774" s="13">
        <f t="shared" si="114"/>
        <v>34.497899999999994</v>
      </c>
      <c r="J774" s="13">
        <f t="shared" si="114"/>
        <v>69582.60927900004</v>
      </c>
      <c r="K774" s="13">
        <f t="shared" si="114"/>
        <v>25585.525431888298</v>
      </c>
      <c r="L774" s="13">
        <f t="shared" si="114"/>
        <v>26747.537344999986</v>
      </c>
      <c r="M774" s="13">
        <f t="shared" si="114"/>
        <v>2900.5834319999999</v>
      </c>
      <c r="N774" s="13">
        <f t="shared" si="114"/>
        <v>2900.5834319999999</v>
      </c>
      <c r="O774" s="13">
        <f t="shared" si="114"/>
        <v>124816.25548788834</v>
      </c>
      <c r="P774" s="16">
        <f t="shared" si="112"/>
        <v>0.52063220497477025</v>
      </c>
    </row>
    <row r="775" spans="1:16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18"/>
      <c r="K775" s="8"/>
      <c r="L775" s="8"/>
      <c r="M775" s="8"/>
      <c r="N775" s="8"/>
      <c r="O775" s="8"/>
      <c r="P775" s="11"/>
    </row>
    <row r="776" spans="1:16">
      <c r="A776" s="9">
        <v>1</v>
      </c>
      <c r="B776" s="8" t="s">
        <v>824</v>
      </c>
      <c r="C776" s="8">
        <f>димвенканали!C776</f>
        <v>106.7</v>
      </c>
      <c r="D776" s="8">
        <f>димвенканали!D776</f>
        <v>0</v>
      </c>
      <c r="E776" s="8">
        <f>димвенканали!E776</f>
        <v>0</v>
      </c>
      <c r="F776" s="8">
        <f t="shared" ref="F776:F829" si="115">C776+D776+E776</f>
        <v>106.7</v>
      </c>
      <c r="G776" s="8"/>
      <c r="H776" s="8"/>
      <c r="I776" s="18">
        <v>0</v>
      </c>
      <c r="J776" s="18">
        <f t="shared" ref="J776:J838" si="116">I776*$J$2</f>
        <v>0</v>
      </c>
      <c r="K776" s="10">
        <f t="shared" ref="K776:K827" si="117">J776*0.3677</f>
        <v>0</v>
      </c>
      <c r="L776" s="10">
        <v>0</v>
      </c>
      <c r="M776" s="10">
        <v>0</v>
      </c>
      <c r="N776" s="150">
        <f t="shared" ref="N776:N839" si="118">M776*$N$2</f>
        <v>0</v>
      </c>
      <c r="O776" s="10">
        <f t="shared" ref="O776:O827" si="119">J776+K776+L776+N776</f>
        <v>0</v>
      </c>
      <c r="P776" s="11">
        <f t="shared" ref="P776:P806" si="120">O776/F776</f>
        <v>0</v>
      </c>
    </row>
    <row r="777" spans="1:16">
      <c r="A777" s="9">
        <f>1+A776</f>
        <v>2</v>
      </c>
      <c r="B777" s="8" t="s">
        <v>825</v>
      </c>
      <c r="C777" s="8">
        <f>димвенканали!C777</f>
        <v>56.6</v>
      </c>
      <c r="D777" s="8">
        <f>димвенканали!D777</f>
        <v>0</v>
      </c>
      <c r="E777" s="8">
        <f>димвенканали!E777</f>
        <v>0</v>
      </c>
      <c r="F777" s="8">
        <f t="shared" si="115"/>
        <v>56.6</v>
      </c>
      <c r="G777" s="8"/>
      <c r="H777" s="8"/>
      <c r="I777" s="18">
        <v>0</v>
      </c>
      <c r="J777" s="18">
        <f t="shared" si="116"/>
        <v>0</v>
      </c>
      <c r="K777" s="10">
        <f t="shared" si="117"/>
        <v>0</v>
      </c>
      <c r="L777" s="10">
        <v>0</v>
      </c>
      <c r="M777" s="10">
        <v>0</v>
      </c>
      <c r="N777" s="150">
        <f t="shared" si="118"/>
        <v>0</v>
      </c>
      <c r="O777" s="10">
        <f t="shared" si="119"/>
        <v>0</v>
      </c>
      <c r="P777" s="11">
        <f t="shared" si="120"/>
        <v>0</v>
      </c>
    </row>
    <row r="778" spans="1:16">
      <c r="A778" s="9">
        <f t="shared" ref="A778:A841" si="121">1+A777</f>
        <v>3</v>
      </c>
      <c r="B778" s="8" t="s">
        <v>826</v>
      </c>
      <c r="C778" s="8">
        <f>димвенканали!C778</f>
        <v>66.900000000000006</v>
      </c>
      <c r="D778" s="8">
        <f>димвенканали!D778</f>
        <v>0</v>
      </c>
      <c r="E778" s="8">
        <f>димвенканали!E778</f>
        <v>0</v>
      </c>
      <c r="F778" s="8">
        <f t="shared" si="115"/>
        <v>66.900000000000006</v>
      </c>
      <c r="G778" s="8"/>
      <c r="H778" s="8"/>
      <c r="I778" s="18">
        <v>0</v>
      </c>
      <c r="J778" s="18">
        <f t="shared" si="116"/>
        <v>0</v>
      </c>
      <c r="K778" s="10">
        <f t="shared" si="117"/>
        <v>0</v>
      </c>
      <c r="L778" s="10">
        <v>0</v>
      </c>
      <c r="M778" s="10">
        <v>0</v>
      </c>
      <c r="N778" s="150">
        <f t="shared" si="118"/>
        <v>0</v>
      </c>
      <c r="O778" s="10">
        <f t="shared" si="119"/>
        <v>0</v>
      </c>
      <c r="P778" s="11">
        <f t="shared" si="120"/>
        <v>0</v>
      </c>
    </row>
    <row r="779" spans="1:16">
      <c r="A779" s="9">
        <f t="shared" si="121"/>
        <v>4</v>
      </c>
      <c r="B779" s="8" t="s">
        <v>827</v>
      </c>
      <c r="C779" s="8">
        <f>димвенканали!C779</f>
        <v>64.900000000000006</v>
      </c>
      <c r="D779" s="8">
        <f>димвенканали!D779</f>
        <v>0</v>
      </c>
      <c r="E779" s="8">
        <f>димвенканали!E779</f>
        <v>0</v>
      </c>
      <c r="F779" s="8">
        <f t="shared" si="115"/>
        <v>64.900000000000006</v>
      </c>
      <c r="G779" s="8"/>
      <c r="H779" s="8"/>
      <c r="I779" s="18">
        <v>0</v>
      </c>
      <c r="J779" s="18">
        <f t="shared" si="116"/>
        <v>0</v>
      </c>
      <c r="K779" s="10">
        <f t="shared" si="117"/>
        <v>0</v>
      </c>
      <c r="L779" s="10">
        <v>0</v>
      </c>
      <c r="M779" s="10">
        <v>0</v>
      </c>
      <c r="N779" s="150">
        <f t="shared" si="118"/>
        <v>0</v>
      </c>
      <c r="O779" s="10">
        <f t="shared" si="119"/>
        <v>0</v>
      </c>
      <c r="P779" s="11">
        <f t="shared" si="120"/>
        <v>0</v>
      </c>
    </row>
    <row r="780" spans="1:16">
      <c r="A780" s="9">
        <f t="shared" si="121"/>
        <v>5</v>
      </c>
      <c r="B780" s="8" t="s">
        <v>828</v>
      </c>
      <c r="C780" s="8">
        <f>димвенканали!C780</f>
        <v>45.2</v>
      </c>
      <c r="D780" s="8">
        <f>димвенканали!D780</f>
        <v>0</v>
      </c>
      <c r="E780" s="8">
        <f>димвенканали!E780</f>
        <v>0</v>
      </c>
      <c r="F780" s="8">
        <f t="shared" si="115"/>
        <v>45.2</v>
      </c>
      <c r="G780" s="8"/>
      <c r="H780" s="8"/>
      <c r="I780" s="18">
        <v>0</v>
      </c>
      <c r="J780" s="18">
        <f t="shared" si="116"/>
        <v>0</v>
      </c>
      <c r="K780" s="10">
        <f t="shared" si="117"/>
        <v>0</v>
      </c>
      <c r="L780" s="10">
        <v>0</v>
      </c>
      <c r="M780" s="10">
        <v>0</v>
      </c>
      <c r="N780" s="150">
        <f t="shared" si="118"/>
        <v>0</v>
      </c>
      <c r="O780" s="10">
        <f t="shared" si="119"/>
        <v>0</v>
      </c>
      <c r="P780" s="11">
        <f t="shared" si="120"/>
        <v>0</v>
      </c>
    </row>
    <row r="781" spans="1:16">
      <c r="A781" s="9">
        <f t="shared" si="121"/>
        <v>6</v>
      </c>
      <c r="B781" s="8" t="s">
        <v>829</v>
      </c>
      <c r="C781" s="8">
        <f>димвенканали!C781</f>
        <v>70.599999999999994</v>
      </c>
      <c r="D781" s="8">
        <f>димвенканали!D781</f>
        <v>0</v>
      </c>
      <c r="E781" s="8">
        <f>димвенканали!E781</f>
        <v>0</v>
      </c>
      <c r="F781" s="8">
        <f t="shared" si="115"/>
        <v>70.599999999999994</v>
      </c>
      <c r="G781" s="8"/>
      <c r="H781" s="8"/>
      <c r="I781" s="18">
        <v>0</v>
      </c>
      <c r="J781" s="18">
        <f t="shared" si="116"/>
        <v>0</v>
      </c>
      <c r="K781" s="10">
        <f t="shared" si="117"/>
        <v>0</v>
      </c>
      <c r="L781" s="10">
        <v>0</v>
      </c>
      <c r="M781" s="10">
        <v>0</v>
      </c>
      <c r="N781" s="150">
        <f t="shared" si="118"/>
        <v>0</v>
      </c>
      <c r="O781" s="10">
        <f t="shared" si="119"/>
        <v>0</v>
      </c>
      <c r="P781" s="11">
        <f t="shared" si="120"/>
        <v>0</v>
      </c>
    </row>
    <row r="782" spans="1:16">
      <c r="A782" s="9">
        <f t="shared" si="121"/>
        <v>7</v>
      </c>
      <c r="B782" s="8" t="s">
        <v>830</v>
      </c>
      <c r="C782" s="8">
        <f>димвенканали!C782</f>
        <v>66.3</v>
      </c>
      <c r="D782" s="8">
        <f>димвенканали!D782</f>
        <v>0</v>
      </c>
      <c r="E782" s="8">
        <f>димвенканали!E782</f>
        <v>0</v>
      </c>
      <c r="F782" s="8">
        <f t="shared" si="115"/>
        <v>66.3</v>
      </c>
      <c r="G782" s="8"/>
      <c r="H782" s="8"/>
      <c r="I782" s="18">
        <v>0</v>
      </c>
      <c r="J782" s="18">
        <f t="shared" si="116"/>
        <v>0</v>
      </c>
      <c r="K782" s="10">
        <f t="shared" si="117"/>
        <v>0</v>
      </c>
      <c r="L782" s="10">
        <v>0</v>
      </c>
      <c r="M782" s="10">
        <v>0</v>
      </c>
      <c r="N782" s="150">
        <f t="shared" si="118"/>
        <v>0</v>
      </c>
      <c r="O782" s="10">
        <f t="shared" si="119"/>
        <v>0</v>
      </c>
      <c r="P782" s="11">
        <f t="shared" si="120"/>
        <v>0</v>
      </c>
    </row>
    <row r="783" spans="1:16">
      <c r="A783" s="9">
        <f t="shared" si="121"/>
        <v>8</v>
      </c>
      <c r="B783" s="8" t="s">
        <v>831</v>
      </c>
      <c r="C783" s="8">
        <f>димвенканали!C783</f>
        <v>141.1</v>
      </c>
      <c r="D783" s="8">
        <f>димвенканали!D783</f>
        <v>0</v>
      </c>
      <c r="E783" s="8">
        <f>димвенканали!E783</f>
        <v>0</v>
      </c>
      <c r="F783" s="8">
        <f t="shared" si="115"/>
        <v>141.1</v>
      </c>
      <c r="G783" s="8"/>
      <c r="H783" s="8"/>
      <c r="I783" s="18">
        <v>0</v>
      </c>
      <c r="J783" s="18">
        <f t="shared" si="116"/>
        <v>0</v>
      </c>
      <c r="K783" s="10">
        <f t="shared" si="117"/>
        <v>0</v>
      </c>
      <c r="L783" s="10">
        <v>0</v>
      </c>
      <c r="M783" s="10">
        <v>0</v>
      </c>
      <c r="N783" s="150">
        <f t="shared" si="118"/>
        <v>0</v>
      </c>
      <c r="O783" s="10">
        <f t="shared" si="119"/>
        <v>0</v>
      </c>
      <c r="P783" s="11">
        <f t="shared" si="120"/>
        <v>0</v>
      </c>
    </row>
    <row r="784" spans="1:16">
      <c r="A784" s="9">
        <f t="shared" si="121"/>
        <v>9</v>
      </c>
      <c r="B784" s="8" t="s">
        <v>832</v>
      </c>
      <c r="C784" s="8">
        <f>димвенканали!C784</f>
        <v>83.9</v>
      </c>
      <c r="D784" s="8">
        <f>димвенканали!D784</f>
        <v>0</v>
      </c>
      <c r="E784" s="8">
        <f>димвенканали!E784</f>
        <v>0</v>
      </c>
      <c r="F784" s="8">
        <f t="shared" si="115"/>
        <v>83.9</v>
      </c>
      <c r="G784" s="8"/>
      <c r="H784" s="8"/>
      <c r="I784" s="18">
        <v>0</v>
      </c>
      <c r="J784" s="18">
        <f t="shared" si="116"/>
        <v>0</v>
      </c>
      <c r="K784" s="10">
        <f t="shared" si="117"/>
        <v>0</v>
      </c>
      <c r="L784" s="10">
        <v>0</v>
      </c>
      <c r="M784" s="10">
        <v>0</v>
      </c>
      <c r="N784" s="150">
        <f t="shared" si="118"/>
        <v>0</v>
      </c>
      <c r="O784" s="10">
        <f t="shared" si="119"/>
        <v>0</v>
      </c>
      <c r="P784" s="11">
        <f t="shared" si="120"/>
        <v>0</v>
      </c>
    </row>
    <row r="785" spans="1:16">
      <c r="A785" s="9">
        <f t="shared" si="121"/>
        <v>10</v>
      </c>
      <c r="B785" s="8" t="s">
        <v>833</v>
      </c>
      <c r="C785" s="8">
        <f>димвенканали!C785</f>
        <v>58.2</v>
      </c>
      <c r="D785" s="8">
        <f>димвенканали!D785</f>
        <v>0</v>
      </c>
      <c r="E785" s="8">
        <f>димвенканали!E785</f>
        <v>0</v>
      </c>
      <c r="F785" s="8">
        <f t="shared" si="115"/>
        <v>58.2</v>
      </c>
      <c r="G785" s="8"/>
      <c r="H785" s="8"/>
      <c r="I785" s="18">
        <v>0</v>
      </c>
      <c r="J785" s="18">
        <f t="shared" si="116"/>
        <v>0</v>
      </c>
      <c r="K785" s="10">
        <f t="shared" si="117"/>
        <v>0</v>
      </c>
      <c r="L785" s="10">
        <v>0</v>
      </c>
      <c r="M785" s="10">
        <v>0</v>
      </c>
      <c r="N785" s="150">
        <f t="shared" si="118"/>
        <v>0</v>
      </c>
      <c r="O785" s="10">
        <f t="shared" si="119"/>
        <v>0</v>
      </c>
      <c r="P785" s="11">
        <f t="shared" si="120"/>
        <v>0</v>
      </c>
    </row>
    <row r="786" spans="1:16">
      <c r="A786" s="9">
        <f t="shared" si="121"/>
        <v>11</v>
      </c>
      <c r="B786" s="8" t="s">
        <v>834</v>
      </c>
      <c r="C786" s="8">
        <f>димвенканали!C786</f>
        <v>47.3</v>
      </c>
      <c r="D786" s="8">
        <f>димвенканали!D786</f>
        <v>0</v>
      </c>
      <c r="E786" s="8">
        <f>димвенканали!E786</f>
        <v>0</v>
      </c>
      <c r="F786" s="8">
        <f t="shared" si="115"/>
        <v>47.3</v>
      </c>
      <c r="G786" s="8"/>
      <c r="H786" s="8"/>
      <c r="I786" s="18">
        <v>0</v>
      </c>
      <c r="J786" s="18">
        <f t="shared" si="116"/>
        <v>0</v>
      </c>
      <c r="K786" s="10">
        <f t="shared" si="117"/>
        <v>0</v>
      </c>
      <c r="L786" s="10">
        <v>0</v>
      </c>
      <c r="M786" s="10">
        <v>0</v>
      </c>
      <c r="N786" s="150">
        <f t="shared" si="118"/>
        <v>0</v>
      </c>
      <c r="O786" s="10">
        <f t="shared" si="119"/>
        <v>0</v>
      </c>
      <c r="P786" s="11">
        <f t="shared" si="120"/>
        <v>0</v>
      </c>
    </row>
    <row r="787" spans="1:16">
      <c r="A787" s="9">
        <f t="shared" si="121"/>
        <v>12</v>
      </c>
      <c r="B787" s="8" t="s">
        <v>835</v>
      </c>
      <c r="C787" s="8">
        <f>димвенканали!C787</f>
        <v>133.19999999999999</v>
      </c>
      <c r="D787" s="8">
        <f>димвенканали!D787</f>
        <v>0</v>
      </c>
      <c r="E787" s="8">
        <f>димвенканали!E787</f>
        <v>0</v>
      </c>
      <c r="F787" s="8">
        <f t="shared" si="115"/>
        <v>133.19999999999999</v>
      </c>
      <c r="G787" s="8"/>
      <c r="H787" s="8"/>
      <c r="I787" s="18">
        <v>0</v>
      </c>
      <c r="J787" s="18">
        <f t="shared" si="116"/>
        <v>0</v>
      </c>
      <c r="K787" s="10">
        <f t="shared" si="117"/>
        <v>0</v>
      </c>
      <c r="L787" s="10">
        <v>0</v>
      </c>
      <c r="M787" s="10">
        <v>0</v>
      </c>
      <c r="N787" s="150">
        <f t="shared" si="118"/>
        <v>0</v>
      </c>
      <c r="O787" s="10">
        <f t="shared" si="119"/>
        <v>0</v>
      </c>
      <c r="P787" s="11">
        <f t="shared" si="120"/>
        <v>0</v>
      </c>
    </row>
    <row r="788" spans="1:16">
      <c r="A788" s="9">
        <f t="shared" si="121"/>
        <v>13</v>
      </c>
      <c r="B788" s="8" t="s">
        <v>836</v>
      </c>
      <c r="C788" s="8">
        <f>димвенканали!C788</f>
        <v>87.4</v>
      </c>
      <c r="D788" s="8">
        <f>димвенканали!D788</f>
        <v>0</v>
      </c>
      <c r="E788" s="8">
        <f>димвенканали!E788</f>
        <v>0</v>
      </c>
      <c r="F788" s="8">
        <f t="shared" si="115"/>
        <v>87.4</v>
      </c>
      <c r="G788" s="8"/>
      <c r="H788" s="8"/>
      <c r="I788" s="18">
        <v>0</v>
      </c>
      <c r="J788" s="18">
        <f t="shared" si="116"/>
        <v>0</v>
      </c>
      <c r="K788" s="10">
        <f t="shared" si="117"/>
        <v>0</v>
      </c>
      <c r="L788" s="10">
        <v>0</v>
      </c>
      <c r="M788" s="10">
        <v>0</v>
      </c>
      <c r="N788" s="150">
        <f t="shared" si="118"/>
        <v>0</v>
      </c>
      <c r="O788" s="10">
        <f t="shared" si="119"/>
        <v>0</v>
      </c>
      <c r="P788" s="11">
        <f t="shared" si="120"/>
        <v>0</v>
      </c>
    </row>
    <row r="789" spans="1:16">
      <c r="A789" s="9">
        <f t="shared" si="121"/>
        <v>14</v>
      </c>
      <c r="B789" s="8" t="s">
        <v>837</v>
      </c>
      <c r="C789" s="8">
        <f>димвенканали!C789</f>
        <v>102.5</v>
      </c>
      <c r="D789" s="8">
        <f>димвенканали!D789</f>
        <v>0</v>
      </c>
      <c r="E789" s="8">
        <f>димвенканали!E789</f>
        <v>0</v>
      </c>
      <c r="F789" s="8">
        <f t="shared" si="115"/>
        <v>102.5</v>
      </c>
      <c r="G789" s="8"/>
      <c r="H789" s="8"/>
      <c r="I789" s="18">
        <v>0</v>
      </c>
      <c r="J789" s="18">
        <f t="shared" si="116"/>
        <v>0</v>
      </c>
      <c r="K789" s="10">
        <f t="shared" si="117"/>
        <v>0</v>
      </c>
      <c r="L789" s="10">
        <v>0</v>
      </c>
      <c r="M789" s="10">
        <v>0</v>
      </c>
      <c r="N789" s="150">
        <f t="shared" si="118"/>
        <v>0</v>
      </c>
      <c r="O789" s="10">
        <f t="shared" si="119"/>
        <v>0</v>
      </c>
      <c r="P789" s="11">
        <f t="shared" si="120"/>
        <v>0</v>
      </c>
    </row>
    <row r="790" spans="1:16">
      <c r="A790" s="9">
        <f t="shared" si="121"/>
        <v>15</v>
      </c>
      <c r="B790" s="8" t="s">
        <v>838</v>
      </c>
      <c r="C790" s="8">
        <f>димвенканали!C790</f>
        <v>47.2</v>
      </c>
      <c r="D790" s="8">
        <f>димвенканали!D790</f>
        <v>0</v>
      </c>
      <c r="E790" s="8">
        <f>димвенканали!E790</f>
        <v>0</v>
      </c>
      <c r="F790" s="8">
        <f t="shared" si="115"/>
        <v>47.2</v>
      </c>
      <c r="G790" s="8"/>
      <c r="H790" s="8"/>
      <c r="I790" s="18">
        <v>0</v>
      </c>
      <c r="J790" s="18">
        <f t="shared" si="116"/>
        <v>0</v>
      </c>
      <c r="K790" s="10">
        <f t="shared" si="117"/>
        <v>0</v>
      </c>
      <c r="L790" s="10">
        <v>0</v>
      </c>
      <c r="M790" s="10">
        <v>0</v>
      </c>
      <c r="N790" s="150">
        <f t="shared" si="118"/>
        <v>0</v>
      </c>
      <c r="O790" s="10">
        <f t="shared" si="119"/>
        <v>0</v>
      </c>
      <c r="P790" s="11">
        <f t="shared" si="120"/>
        <v>0</v>
      </c>
    </row>
    <row r="791" spans="1:16">
      <c r="A791" s="9">
        <f t="shared" si="121"/>
        <v>16</v>
      </c>
      <c r="B791" s="8" t="s">
        <v>839</v>
      </c>
      <c r="C791" s="8">
        <f>димвенканали!C791</f>
        <v>138.08000000000001</v>
      </c>
      <c r="D791" s="8">
        <f>димвенканали!D791</f>
        <v>0</v>
      </c>
      <c r="E791" s="8">
        <f>димвенканали!E791</f>
        <v>0</v>
      </c>
      <c r="F791" s="8">
        <f t="shared" si="115"/>
        <v>138.08000000000001</v>
      </c>
      <c r="G791" s="8"/>
      <c r="H791" s="8"/>
      <c r="I791" s="18">
        <v>0</v>
      </c>
      <c r="J791" s="18">
        <f t="shared" si="116"/>
        <v>0</v>
      </c>
      <c r="K791" s="10">
        <f t="shared" si="117"/>
        <v>0</v>
      </c>
      <c r="L791" s="10">
        <v>0</v>
      </c>
      <c r="M791" s="10">
        <v>0</v>
      </c>
      <c r="N791" s="150">
        <f t="shared" si="118"/>
        <v>0</v>
      </c>
      <c r="O791" s="10">
        <f t="shared" si="119"/>
        <v>0</v>
      </c>
      <c r="P791" s="11">
        <f t="shared" si="120"/>
        <v>0</v>
      </c>
    </row>
    <row r="792" spans="1:16">
      <c r="A792" s="9">
        <f t="shared" si="121"/>
        <v>17</v>
      </c>
      <c r="B792" s="8" t="s">
        <v>840</v>
      </c>
      <c r="C792" s="8">
        <f>димвенканали!C792</f>
        <v>37.799999999999997</v>
      </c>
      <c r="D792" s="8">
        <f>димвенканали!D792</f>
        <v>0</v>
      </c>
      <c r="E792" s="8">
        <f>димвенканали!E792</f>
        <v>0</v>
      </c>
      <c r="F792" s="8">
        <f t="shared" si="115"/>
        <v>37.799999999999997</v>
      </c>
      <c r="G792" s="8"/>
      <c r="H792" s="8"/>
      <c r="I792" s="18">
        <v>0</v>
      </c>
      <c r="J792" s="18">
        <f t="shared" si="116"/>
        <v>0</v>
      </c>
      <c r="K792" s="10">
        <f t="shared" si="117"/>
        <v>0</v>
      </c>
      <c r="L792" s="10">
        <v>0</v>
      </c>
      <c r="M792" s="10">
        <v>0</v>
      </c>
      <c r="N792" s="150">
        <f t="shared" si="118"/>
        <v>0</v>
      </c>
      <c r="O792" s="10">
        <f t="shared" si="119"/>
        <v>0</v>
      </c>
      <c r="P792" s="11">
        <f t="shared" si="120"/>
        <v>0</v>
      </c>
    </row>
    <row r="793" spans="1:16">
      <c r="A793" s="9">
        <f t="shared" si="121"/>
        <v>18</v>
      </c>
      <c r="B793" s="8" t="s">
        <v>841</v>
      </c>
      <c r="C793" s="8">
        <f>димвенканали!C793</f>
        <v>85.49</v>
      </c>
      <c r="D793" s="8">
        <f>димвенканали!D793</f>
        <v>0</v>
      </c>
      <c r="E793" s="8">
        <f>димвенканали!E793</f>
        <v>0</v>
      </c>
      <c r="F793" s="8">
        <f t="shared" si="115"/>
        <v>85.49</v>
      </c>
      <c r="G793" s="8"/>
      <c r="H793" s="8"/>
      <c r="I793" s="18">
        <v>0</v>
      </c>
      <c r="J793" s="18">
        <f t="shared" si="116"/>
        <v>0</v>
      </c>
      <c r="K793" s="10">
        <f t="shared" si="117"/>
        <v>0</v>
      </c>
      <c r="L793" s="10">
        <v>0</v>
      </c>
      <c r="M793" s="10">
        <v>0</v>
      </c>
      <c r="N793" s="150">
        <f t="shared" si="118"/>
        <v>0</v>
      </c>
      <c r="O793" s="10">
        <f t="shared" si="119"/>
        <v>0</v>
      </c>
      <c r="P793" s="11">
        <f t="shared" si="120"/>
        <v>0</v>
      </c>
    </row>
    <row r="794" spans="1:16">
      <c r="A794" s="9">
        <f t="shared" si="121"/>
        <v>19</v>
      </c>
      <c r="B794" s="8" t="s">
        <v>842</v>
      </c>
      <c r="C794" s="8">
        <f>димвенканали!C794</f>
        <v>67.69</v>
      </c>
      <c r="D794" s="8">
        <f>димвенканали!D794</f>
        <v>0</v>
      </c>
      <c r="E794" s="8">
        <f>димвенканали!E794</f>
        <v>0</v>
      </c>
      <c r="F794" s="8">
        <f t="shared" si="115"/>
        <v>67.69</v>
      </c>
      <c r="G794" s="8"/>
      <c r="H794" s="8"/>
      <c r="I794" s="18">
        <v>0</v>
      </c>
      <c r="J794" s="18">
        <f t="shared" si="116"/>
        <v>0</v>
      </c>
      <c r="K794" s="10">
        <f t="shared" si="117"/>
        <v>0</v>
      </c>
      <c r="L794" s="10">
        <v>0</v>
      </c>
      <c r="M794" s="10">
        <v>0</v>
      </c>
      <c r="N794" s="150">
        <f t="shared" si="118"/>
        <v>0</v>
      </c>
      <c r="O794" s="10">
        <f t="shared" si="119"/>
        <v>0</v>
      </c>
      <c r="P794" s="11">
        <f t="shared" si="120"/>
        <v>0</v>
      </c>
    </row>
    <row r="795" spans="1:16">
      <c r="A795" s="9">
        <f t="shared" si="121"/>
        <v>20</v>
      </c>
      <c r="B795" s="8" t="s">
        <v>843</v>
      </c>
      <c r="C795" s="8">
        <f>димвенканали!C795</f>
        <v>97.3</v>
      </c>
      <c r="D795" s="8">
        <f>димвенканали!D795</f>
        <v>0</v>
      </c>
      <c r="E795" s="8">
        <f>димвенканали!E795</f>
        <v>0</v>
      </c>
      <c r="F795" s="8">
        <f t="shared" si="115"/>
        <v>97.3</v>
      </c>
      <c r="G795" s="8"/>
      <c r="H795" s="8"/>
      <c r="I795" s="18">
        <v>0</v>
      </c>
      <c r="J795" s="18">
        <f t="shared" si="116"/>
        <v>0</v>
      </c>
      <c r="K795" s="10">
        <f t="shared" si="117"/>
        <v>0</v>
      </c>
      <c r="L795" s="10">
        <v>0</v>
      </c>
      <c r="M795" s="10">
        <v>0</v>
      </c>
      <c r="N795" s="150">
        <f t="shared" si="118"/>
        <v>0</v>
      </c>
      <c r="O795" s="10">
        <f t="shared" si="119"/>
        <v>0</v>
      </c>
      <c r="P795" s="11">
        <f t="shared" si="120"/>
        <v>0</v>
      </c>
    </row>
    <row r="796" spans="1:16">
      <c r="A796" s="9">
        <f t="shared" si="121"/>
        <v>21</v>
      </c>
      <c r="B796" s="8" t="s">
        <v>844</v>
      </c>
      <c r="C796" s="8">
        <f>димвенканали!C796</f>
        <v>6972.44</v>
      </c>
      <c r="D796" s="8">
        <f>димвенканали!D796</f>
        <v>0</v>
      </c>
      <c r="E796" s="8">
        <f>димвенканали!E796</f>
        <v>123.3</v>
      </c>
      <c r="F796" s="8">
        <f t="shared" si="115"/>
        <v>7095.74</v>
      </c>
      <c r="G796" s="8">
        <v>2031</v>
      </c>
      <c r="H796" s="8">
        <v>2031</v>
      </c>
      <c r="I796" s="18">
        <v>0.67700000000000005</v>
      </c>
      <c r="J796" s="18">
        <f t="shared" si="116"/>
        <v>1365.51577</v>
      </c>
      <c r="K796" s="10">
        <f t="shared" si="117"/>
        <v>502.10014862900005</v>
      </c>
      <c r="L796" s="10">
        <v>527.48455000000001</v>
      </c>
      <c r="M796" s="10">
        <v>56.922160000000005</v>
      </c>
      <c r="N796" s="150">
        <f t="shared" si="118"/>
        <v>56.922160000000005</v>
      </c>
      <c r="O796" s="10">
        <f t="shared" si="119"/>
        <v>2452.0226286290003</v>
      </c>
      <c r="P796" s="11">
        <f t="shared" si="120"/>
        <v>0.34556263738933507</v>
      </c>
    </row>
    <row r="797" spans="1:16">
      <c r="A797" s="9">
        <f t="shared" si="121"/>
        <v>22</v>
      </c>
      <c r="B797" s="8" t="s">
        <v>845</v>
      </c>
      <c r="C797" s="8">
        <f>димвенканали!C797</f>
        <v>2574.58</v>
      </c>
      <c r="D797" s="8">
        <f>димвенканали!D797</f>
        <v>0</v>
      </c>
      <c r="E797" s="8">
        <f>димвенканали!E797</f>
        <v>0</v>
      </c>
      <c r="F797" s="8">
        <f t="shared" si="115"/>
        <v>2574.58</v>
      </c>
      <c r="G797" s="115">
        <v>907</v>
      </c>
      <c r="H797" s="96">
        <v>907</v>
      </c>
      <c r="I797" s="18">
        <v>0.30233333333333334</v>
      </c>
      <c r="J797" s="18">
        <f t="shared" si="116"/>
        <v>609.80935666666664</v>
      </c>
      <c r="K797" s="10">
        <f t="shared" si="117"/>
        <v>224.22690044633333</v>
      </c>
      <c r="L797" s="10">
        <v>235.56301666666667</v>
      </c>
      <c r="M797" s="10">
        <v>25.420186666666666</v>
      </c>
      <c r="N797" s="150">
        <f t="shared" si="118"/>
        <v>25.420186666666666</v>
      </c>
      <c r="O797" s="10">
        <f t="shared" si="119"/>
        <v>1095.0194604463334</v>
      </c>
      <c r="P797" s="11">
        <f t="shared" si="120"/>
        <v>0.42531964842666897</v>
      </c>
    </row>
    <row r="798" spans="1:16">
      <c r="A798" s="9">
        <f t="shared" si="121"/>
        <v>23</v>
      </c>
      <c r="B798" s="8" t="s">
        <v>846</v>
      </c>
      <c r="C798" s="8">
        <f>димвенканали!C798</f>
        <v>316.8</v>
      </c>
      <c r="D798" s="8">
        <f>димвенканали!D798</f>
        <v>0</v>
      </c>
      <c r="E798" s="8">
        <f>димвенканали!E798</f>
        <v>0</v>
      </c>
      <c r="F798" s="8">
        <f t="shared" si="115"/>
        <v>316.8</v>
      </c>
      <c r="G798" s="115">
        <v>97</v>
      </c>
      <c r="H798" s="96">
        <v>97</v>
      </c>
      <c r="I798" s="18">
        <v>3.2333333333333332E-2</v>
      </c>
      <c r="J798" s="18">
        <f t="shared" si="116"/>
        <v>65.216656666666665</v>
      </c>
      <c r="K798" s="10">
        <f t="shared" si="117"/>
        <v>23.980164656333336</v>
      </c>
      <c r="L798" s="10">
        <v>25.192516666666666</v>
      </c>
      <c r="M798" s="10">
        <v>2.7185866666666665</v>
      </c>
      <c r="N798" s="150">
        <f t="shared" si="118"/>
        <v>2.7185866666666665</v>
      </c>
      <c r="O798" s="10">
        <f t="shared" si="119"/>
        <v>117.10792465633332</v>
      </c>
      <c r="P798" s="11">
        <f t="shared" si="120"/>
        <v>0.36965885308186025</v>
      </c>
    </row>
    <row r="799" spans="1:16">
      <c r="A799" s="9">
        <f t="shared" si="121"/>
        <v>24</v>
      </c>
      <c r="B799" s="8" t="s">
        <v>847</v>
      </c>
      <c r="C799" s="8">
        <f>димвенканали!C799</f>
        <v>665.9</v>
      </c>
      <c r="D799" s="8">
        <f>димвенканали!D799</f>
        <v>0</v>
      </c>
      <c r="E799" s="8">
        <f>димвенканали!E799</f>
        <v>0</v>
      </c>
      <c r="F799" s="8">
        <f t="shared" si="115"/>
        <v>665.9</v>
      </c>
      <c r="G799" s="115">
        <v>370</v>
      </c>
      <c r="H799" s="96">
        <v>370</v>
      </c>
      <c r="I799" s="18">
        <v>0.12333333333333334</v>
      </c>
      <c r="J799" s="18">
        <f t="shared" si="116"/>
        <v>248.76456666666667</v>
      </c>
      <c r="K799" s="10">
        <f t="shared" si="117"/>
        <v>91.47073116333334</v>
      </c>
      <c r="L799" s="10">
        <v>96.095166666666671</v>
      </c>
      <c r="M799" s="10">
        <v>10.369866666666667</v>
      </c>
      <c r="N799" s="150">
        <f t="shared" si="118"/>
        <v>10.369866666666667</v>
      </c>
      <c r="O799" s="10">
        <f t="shared" si="119"/>
        <v>446.70033116333337</v>
      </c>
      <c r="P799" s="11">
        <f t="shared" si="120"/>
        <v>0.67082194197827505</v>
      </c>
    </row>
    <row r="800" spans="1:16">
      <c r="A800" s="9">
        <f t="shared" si="121"/>
        <v>25</v>
      </c>
      <c r="B800" s="8" t="s">
        <v>848</v>
      </c>
      <c r="C800" s="8">
        <f>димвенканали!C800</f>
        <v>266.8</v>
      </c>
      <c r="D800" s="8">
        <f>димвенканали!D800</f>
        <v>0</v>
      </c>
      <c r="E800" s="8">
        <f>димвенканали!E800</f>
        <v>0</v>
      </c>
      <c r="F800" s="8">
        <f t="shared" si="115"/>
        <v>266.8</v>
      </c>
      <c r="G800" s="115">
        <v>97</v>
      </c>
      <c r="H800" s="96">
        <v>97</v>
      </c>
      <c r="I800" s="18">
        <v>3.2333333333333332E-2</v>
      </c>
      <c r="J800" s="18">
        <f t="shared" si="116"/>
        <v>65.216656666666665</v>
      </c>
      <c r="K800" s="10">
        <f t="shared" si="117"/>
        <v>23.980164656333336</v>
      </c>
      <c r="L800" s="10">
        <v>25.192516666666666</v>
      </c>
      <c r="M800" s="10">
        <v>2.7185866666666665</v>
      </c>
      <c r="N800" s="150">
        <f t="shared" si="118"/>
        <v>2.7185866666666665</v>
      </c>
      <c r="O800" s="10">
        <f t="shared" si="119"/>
        <v>117.10792465633332</v>
      </c>
      <c r="P800" s="11">
        <f t="shared" si="120"/>
        <v>0.43893524983633181</v>
      </c>
    </row>
    <row r="801" spans="1:16">
      <c r="A801" s="9">
        <f t="shared" si="121"/>
        <v>26</v>
      </c>
      <c r="B801" s="8" t="s">
        <v>849</v>
      </c>
      <c r="C801" s="8">
        <f>димвенканали!C801</f>
        <v>1121.3800000000001</v>
      </c>
      <c r="D801" s="8">
        <f>димвенканали!D801</f>
        <v>0</v>
      </c>
      <c r="E801" s="8">
        <f>димвенканали!E801</f>
        <v>0</v>
      </c>
      <c r="F801" s="8">
        <f t="shared" si="115"/>
        <v>1121.3800000000001</v>
      </c>
      <c r="G801" s="115">
        <v>680</v>
      </c>
      <c r="H801" s="8">
        <v>680</v>
      </c>
      <c r="I801" s="18">
        <v>0.22666666666666666</v>
      </c>
      <c r="J801" s="18">
        <f t="shared" si="116"/>
        <v>457.1889333333333</v>
      </c>
      <c r="K801" s="10">
        <f t="shared" si="117"/>
        <v>168.10837078666665</v>
      </c>
      <c r="L801" s="10">
        <v>176.60733333333332</v>
      </c>
      <c r="M801" s="10">
        <v>19.05813333333333</v>
      </c>
      <c r="N801" s="150">
        <f t="shared" si="118"/>
        <v>19.05813333333333</v>
      </c>
      <c r="O801" s="10">
        <f t="shared" si="119"/>
        <v>820.96277078666651</v>
      </c>
      <c r="P801" s="11">
        <f t="shared" si="120"/>
        <v>0.7321004216114666</v>
      </c>
    </row>
    <row r="802" spans="1:16">
      <c r="A802" s="9">
        <f t="shared" si="121"/>
        <v>27</v>
      </c>
      <c r="B802" s="8" t="s">
        <v>850</v>
      </c>
      <c r="C802" s="8">
        <f>димвенканали!C802</f>
        <v>141.09</v>
      </c>
      <c r="D802" s="8">
        <f>димвенканали!D802</f>
        <v>0</v>
      </c>
      <c r="E802" s="8">
        <f>димвенканали!E802</f>
        <v>0</v>
      </c>
      <c r="F802" s="8">
        <f t="shared" si="115"/>
        <v>141.09</v>
      </c>
      <c r="G802" s="115">
        <v>85</v>
      </c>
      <c r="H802" s="96">
        <v>85</v>
      </c>
      <c r="I802" s="18">
        <v>2.8333333333333332E-2</v>
      </c>
      <c r="J802" s="18">
        <f t="shared" si="116"/>
        <v>57.148616666666662</v>
      </c>
      <c r="K802" s="10">
        <f t="shared" si="117"/>
        <v>21.013546348333332</v>
      </c>
      <c r="L802" s="10">
        <v>22.075916666666664</v>
      </c>
      <c r="M802" s="10">
        <v>2.3822666666666663</v>
      </c>
      <c r="N802" s="150">
        <f t="shared" si="118"/>
        <v>2.3822666666666663</v>
      </c>
      <c r="O802" s="10">
        <f t="shared" si="119"/>
        <v>102.62034634833331</v>
      </c>
      <c r="P802" s="11">
        <f t="shared" si="120"/>
        <v>0.72733961548184356</v>
      </c>
    </row>
    <row r="803" spans="1:16">
      <c r="A803" s="9">
        <f t="shared" si="121"/>
        <v>28</v>
      </c>
      <c r="B803" s="8" t="s">
        <v>851</v>
      </c>
      <c r="C803" s="8">
        <f>димвенканали!C803</f>
        <v>2011.1</v>
      </c>
      <c r="D803" s="8">
        <f>димвенканали!D803</f>
        <v>0</v>
      </c>
      <c r="E803" s="8">
        <f>димвенканали!E803</f>
        <v>0</v>
      </c>
      <c r="F803" s="8">
        <f t="shared" si="115"/>
        <v>2011.1</v>
      </c>
      <c r="G803" s="115">
        <v>823</v>
      </c>
      <c r="H803" s="8">
        <v>823</v>
      </c>
      <c r="I803" s="18">
        <v>0.27433333333333332</v>
      </c>
      <c r="J803" s="18">
        <f t="shared" si="116"/>
        <v>553.33307666666667</v>
      </c>
      <c r="K803" s="10">
        <f t="shared" si="117"/>
        <v>203.46057229033335</v>
      </c>
      <c r="L803" s="10">
        <v>213.74681666666666</v>
      </c>
      <c r="M803" s="10">
        <v>23.065946666666665</v>
      </c>
      <c r="N803" s="150">
        <f t="shared" si="118"/>
        <v>23.065946666666665</v>
      </c>
      <c r="O803" s="10">
        <f t="shared" si="119"/>
        <v>993.60641229033331</v>
      </c>
      <c r="P803" s="11">
        <f t="shared" si="120"/>
        <v>0.49406116667014738</v>
      </c>
    </row>
    <row r="804" spans="1:16">
      <c r="A804" s="9">
        <f t="shared" si="121"/>
        <v>29</v>
      </c>
      <c r="B804" s="8" t="s">
        <v>852</v>
      </c>
      <c r="C804" s="8">
        <f>димвенканали!C804</f>
        <v>166.08</v>
      </c>
      <c r="D804" s="8">
        <f>димвенканали!D804</f>
        <v>0</v>
      </c>
      <c r="E804" s="8">
        <f>димвенканали!E804</f>
        <v>0</v>
      </c>
      <c r="F804" s="8">
        <f t="shared" si="115"/>
        <v>166.08</v>
      </c>
      <c r="G804" s="115">
        <v>95</v>
      </c>
      <c r="H804" s="96">
        <v>95</v>
      </c>
      <c r="I804" s="18">
        <v>3.1666666666666669E-2</v>
      </c>
      <c r="J804" s="18">
        <f t="shared" si="116"/>
        <v>63.87198333333334</v>
      </c>
      <c r="K804" s="10">
        <f t="shared" si="117"/>
        <v>23.48572827166667</v>
      </c>
      <c r="L804" s="10">
        <v>24.673083333333334</v>
      </c>
      <c r="M804" s="10">
        <v>2.6625333333333336</v>
      </c>
      <c r="N804" s="150">
        <f t="shared" si="118"/>
        <v>2.6625333333333336</v>
      </c>
      <c r="O804" s="10">
        <f t="shared" si="119"/>
        <v>114.69332827166667</v>
      </c>
      <c r="P804" s="11">
        <f t="shared" si="120"/>
        <v>0.69059084941995819</v>
      </c>
    </row>
    <row r="805" spans="1:16">
      <c r="A805" s="9">
        <f t="shared" si="121"/>
        <v>30</v>
      </c>
      <c r="B805" s="8" t="s">
        <v>853</v>
      </c>
      <c r="C805" s="8">
        <f>димвенканали!C805</f>
        <v>1580.97</v>
      </c>
      <c r="D805" s="8">
        <f>димвенканали!D805</f>
        <v>103.95</v>
      </c>
      <c r="E805" s="8">
        <f>димвенканали!E805</f>
        <v>98.1</v>
      </c>
      <c r="F805" s="8">
        <f t="shared" si="115"/>
        <v>1783.02</v>
      </c>
      <c r="G805" s="115">
        <v>630</v>
      </c>
      <c r="H805" s="8">
        <v>630</v>
      </c>
      <c r="I805" s="18">
        <v>0.21</v>
      </c>
      <c r="J805" s="18">
        <f t="shared" si="116"/>
        <v>423.57209999999998</v>
      </c>
      <c r="K805" s="10">
        <f t="shared" si="117"/>
        <v>155.74746117000001</v>
      </c>
      <c r="L805" s="10">
        <v>163.6215</v>
      </c>
      <c r="M805" s="10">
        <v>17.6568</v>
      </c>
      <c r="N805" s="150">
        <f t="shared" si="118"/>
        <v>17.6568</v>
      </c>
      <c r="O805" s="10">
        <f t="shared" si="119"/>
        <v>760.59786116999999</v>
      </c>
      <c r="P805" s="11">
        <f t="shared" si="120"/>
        <v>0.42657842378100075</v>
      </c>
    </row>
    <row r="806" spans="1:16">
      <c r="A806" s="9">
        <f t="shared" si="121"/>
        <v>31</v>
      </c>
      <c r="B806" s="107" t="s">
        <v>854</v>
      </c>
      <c r="C806" s="8">
        <f>димвенканали!C806</f>
        <v>132.97999999999999</v>
      </c>
      <c r="D806" s="8">
        <f>димвенканали!D806</f>
        <v>0</v>
      </c>
      <c r="E806" s="8">
        <f>димвенканали!E806</f>
        <v>0</v>
      </c>
      <c r="F806" s="8">
        <f t="shared" si="115"/>
        <v>132.97999999999999</v>
      </c>
      <c r="G806" s="115">
        <v>79</v>
      </c>
      <c r="H806" s="96">
        <v>0</v>
      </c>
      <c r="I806" s="18">
        <v>0</v>
      </c>
      <c r="J806" s="18">
        <f t="shared" si="116"/>
        <v>0</v>
      </c>
      <c r="K806" s="10">
        <f t="shared" si="117"/>
        <v>0</v>
      </c>
      <c r="L806" s="10">
        <v>0</v>
      </c>
      <c r="M806" s="10">
        <v>0</v>
      </c>
      <c r="N806" s="150">
        <f t="shared" si="118"/>
        <v>0</v>
      </c>
      <c r="O806" s="10">
        <f t="shared" si="119"/>
        <v>0</v>
      </c>
      <c r="P806" s="11">
        <f t="shared" si="120"/>
        <v>0</v>
      </c>
    </row>
    <row r="807" spans="1:16">
      <c r="A807" s="9">
        <f t="shared" si="121"/>
        <v>32</v>
      </c>
      <c r="B807" s="8" t="s">
        <v>855</v>
      </c>
      <c r="C807" s="8">
        <f>димвенканали!C807</f>
        <v>386.3</v>
      </c>
      <c r="D807" s="8">
        <f>димвенканали!D807</f>
        <v>0</v>
      </c>
      <c r="E807" s="8">
        <f>димвенканали!E807</f>
        <v>0</v>
      </c>
      <c r="F807" s="8">
        <f t="shared" si="115"/>
        <v>386.3</v>
      </c>
      <c r="G807" s="115">
        <v>97</v>
      </c>
      <c r="H807" s="96">
        <v>97</v>
      </c>
      <c r="I807" s="18">
        <v>3.2333333333333332E-2</v>
      </c>
      <c r="J807" s="18">
        <f t="shared" si="116"/>
        <v>65.216656666666665</v>
      </c>
      <c r="K807" s="10">
        <f t="shared" si="117"/>
        <v>23.980164656333336</v>
      </c>
      <c r="L807" s="10">
        <v>25.192516666666666</v>
      </c>
      <c r="M807" s="10">
        <v>2.7185866666666665</v>
      </c>
      <c r="N807" s="150">
        <f t="shared" si="118"/>
        <v>2.7185866666666665</v>
      </c>
      <c r="O807" s="10">
        <f t="shared" si="119"/>
        <v>117.10792465633332</v>
      </c>
      <c r="P807" s="11">
        <f t="shared" ref="P807:P838" si="122">O807/F807</f>
        <v>0.30315279486495811</v>
      </c>
    </row>
    <row r="808" spans="1:16">
      <c r="A808" s="9">
        <f t="shared" si="121"/>
        <v>33</v>
      </c>
      <c r="B808" s="8" t="s">
        <v>856</v>
      </c>
      <c r="C808" s="8">
        <f>димвенканали!C808</f>
        <v>392.7</v>
      </c>
      <c r="D808" s="8">
        <f>димвенканали!D808</f>
        <v>0</v>
      </c>
      <c r="E808" s="8">
        <f>димвенканали!E808</f>
        <v>0</v>
      </c>
      <c r="F808" s="8">
        <f t="shared" si="115"/>
        <v>392.7</v>
      </c>
      <c r="G808" s="115">
        <v>98</v>
      </c>
      <c r="H808" s="96">
        <v>98</v>
      </c>
      <c r="I808" s="18">
        <v>3.2666666666666663E-2</v>
      </c>
      <c r="J808" s="18">
        <f t="shared" si="116"/>
        <v>65.888993333333332</v>
      </c>
      <c r="K808" s="10">
        <f t="shared" si="117"/>
        <v>24.227382848666668</v>
      </c>
      <c r="L808" s="10">
        <v>25.452233333333329</v>
      </c>
      <c r="M808" s="10">
        <v>2.7466133333333329</v>
      </c>
      <c r="N808" s="150">
        <f t="shared" si="118"/>
        <v>2.7466133333333329</v>
      </c>
      <c r="O808" s="10">
        <f t="shared" si="119"/>
        <v>118.31522284866665</v>
      </c>
      <c r="P808" s="11">
        <f t="shared" si="122"/>
        <v>0.30128653641117048</v>
      </c>
    </row>
    <row r="809" spans="1:16">
      <c r="A809" s="9">
        <f t="shared" si="121"/>
        <v>34</v>
      </c>
      <c r="B809" s="8" t="s">
        <v>857</v>
      </c>
      <c r="C809" s="8">
        <f>димвенканали!C809</f>
        <v>392.7</v>
      </c>
      <c r="D809" s="8">
        <f>димвенканали!D809</f>
        <v>0</v>
      </c>
      <c r="E809" s="8">
        <f>димвенканали!E809</f>
        <v>0</v>
      </c>
      <c r="F809" s="8">
        <f t="shared" si="115"/>
        <v>392.7</v>
      </c>
      <c r="G809" s="115">
        <v>97</v>
      </c>
      <c r="H809" s="96">
        <v>97</v>
      </c>
      <c r="I809" s="18">
        <v>3.2333333333333332E-2</v>
      </c>
      <c r="J809" s="18">
        <f t="shared" si="116"/>
        <v>65.216656666666665</v>
      </c>
      <c r="K809" s="10">
        <f t="shared" si="117"/>
        <v>23.980164656333336</v>
      </c>
      <c r="L809" s="10">
        <v>25.192516666666666</v>
      </c>
      <c r="M809" s="10">
        <v>2.7185866666666665</v>
      </c>
      <c r="N809" s="150">
        <f t="shared" si="118"/>
        <v>2.7185866666666665</v>
      </c>
      <c r="O809" s="10">
        <f t="shared" si="119"/>
        <v>117.10792465633332</v>
      </c>
      <c r="P809" s="11">
        <f t="shared" si="122"/>
        <v>0.29821218399881161</v>
      </c>
    </row>
    <row r="810" spans="1:16">
      <c r="A810" s="9">
        <f t="shared" si="121"/>
        <v>35</v>
      </c>
      <c r="B810" s="8" t="s">
        <v>858</v>
      </c>
      <c r="C810" s="8">
        <f>димвенканали!C810</f>
        <v>461.2</v>
      </c>
      <c r="D810" s="8">
        <f>димвенканали!D810</f>
        <v>0</v>
      </c>
      <c r="E810" s="8">
        <f>димвенканали!E810</f>
        <v>0</v>
      </c>
      <c r="F810" s="8">
        <f t="shared" si="115"/>
        <v>461.2</v>
      </c>
      <c r="G810" s="115">
        <v>98</v>
      </c>
      <c r="H810" s="96">
        <v>98</v>
      </c>
      <c r="I810" s="18">
        <v>3.2666666666666663E-2</v>
      </c>
      <c r="J810" s="18">
        <f t="shared" si="116"/>
        <v>65.888993333333332</v>
      </c>
      <c r="K810" s="10">
        <f t="shared" si="117"/>
        <v>24.227382848666668</v>
      </c>
      <c r="L810" s="10">
        <v>25.452233333333329</v>
      </c>
      <c r="M810" s="10">
        <v>2.7466133333333329</v>
      </c>
      <c r="N810" s="150">
        <f t="shared" si="118"/>
        <v>2.7466133333333329</v>
      </c>
      <c r="O810" s="10">
        <f t="shared" si="119"/>
        <v>118.31522284866665</v>
      </c>
      <c r="P810" s="11">
        <f t="shared" si="122"/>
        <v>0.25653777720873083</v>
      </c>
    </row>
    <row r="811" spans="1:16">
      <c r="A811" s="9">
        <f t="shared" si="121"/>
        <v>36</v>
      </c>
      <c r="B811" s="8" t="s">
        <v>859</v>
      </c>
      <c r="C811" s="8">
        <f>димвенканали!C811</f>
        <v>399.3</v>
      </c>
      <c r="D811" s="8">
        <f>димвенканали!D811</f>
        <v>0</v>
      </c>
      <c r="E811" s="8">
        <f>димвенканали!E811</f>
        <v>0</v>
      </c>
      <c r="F811" s="8">
        <f t="shared" si="115"/>
        <v>399.3</v>
      </c>
      <c r="G811" s="115">
        <v>97</v>
      </c>
      <c r="H811" s="96">
        <v>97</v>
      </c>
      <c r="I811" s="18">
        <v>3.2333333333333332E-2</v>
      </c>
      <c r="J811" s="18">
        <f t="shared" si="116"/>
        <v>65.216656666666665</v>
      </c>
      <c r="K811" s="10">
        <f t="shared" si="117"/>
        <v>23.980164656333336</v>
      </c>
      <c r="L811" s="10">
        <v>25.192516666666666</v>
      </c>
      <c r="M811" s="10">
        <v>2.7185866666666665</v>
      </c>
      <c r="N811" s="150">
        <f t="shared" si="118"/>
        <v>2.7185866666666665</v>
      </c>
      <c r="O811" s="10">
        <f t="shared" si="119"/>
        <v>117.10792465633332</v>
      </c>
      <c r="P811" s="11">
        <f t="shared" si="122"/>
        <v>0.29328305699056678</v>
      </c>
    </row>
    <row r="812" spans="1:16">
      <c r="A812" s="9">
        <f t="shared" si="121"/>
        <v>37</v>
      </c>
      <c r="B812" s="8" t="s">
        <v>860</v>
      </c>
      <c r="C812" s="8">
        <f>димвенканали!C812</f>
        <v>309.5</v>
      </c>
      <c r="D812" s="8">
        <f>димвенканали!D812</f>
        <v>0</v>
      </c>
      <c r="E812" s="8">
        <f>димвенканали!E812</f>
        <v>0</v>
      </c>
      <c r="F812" s="8">
        <f t="shared" si="115"/>
        <v>309.5</v>
      </c>
      <c r="G812" s="115">
        <v>98</v>
      </c>
      <c r="H812" s="96">
        <v>98</v>
      </c>
      <c r="I812" s="18">
        <v>3.2666666666666663E-2</v>
      </c>
      <c r="J812" s="18">
        <f t="shared" si="116"/>
        <v>65.888993333333332</v>
      </c>
      <c r="K812" s="10">
        <f t="shared" si="117"/>
        <v>24.227382848666668</v>
      </c>
      <c r="L812" s="10">
        <v>25.452233333333329</v>
      </c>
      <c r="M812" s="10">
        <v>2.7466133333333329</v>
      </c>
      <c r="N812" s="150">
        <f t="shared" si="118"/>
        <v>2.7466133333333329</v>
      </c>
      <c r="O812" s="10">
        <f t="shared" si="119"/>
        <v>118.31522284866665</v>
      </c>
      <c r="P812" s="11">
        <f t="shared" si="122"/>
        <v>0.38227858755627353</v>
      </c>
    </row>
    <row r="813" spans="1:16">
      <c r="A813" s="9">
        <f t="shared" si="121"/>
        <v>38</v>
      </c>
      <c r="B813" s="8" t="s">
        <v>861</v>
      </c>
      <c r="C813" s="8">
        <f>димвенканали!C813</f>
        <v>1851.7</v>
      </c>
      <c r="D813" s="8">
        <f>димвенканали!D813</f>
        <v>0</v>
      </c>
      <c r="E813" s="8">
        <f>димвенканали!E813</f>
        <v>0</v>
      </c>
      <c r="F813" s="8">
        <f t="shared" si="115"/>
        <v>1851.7</v>
      </c>
      <c r="G813" s="115">
        <v>567</v>
      </c>
      <c r="H813" s="8">
        <v>567</v>
      </c>
      <c r="I813" s="18">
        <v>0.189</v>
      </c>
      <c r="J813" s="18">
        <f t="shared" si="116"/>
        <v>381.21489000000003</v>
      </c>
      <c r="K813" s="10">
        <f t="shared" si="117"/>
        <v>140.17271505300002</v>
      </c>
      <c r="L813" s="10">
        <v>147.25934999999998</v>
      </c>
      <c r="M813" s="10">
        <v>15.891119999999999</v>
      </c>
      <c r="N813" s="150">
        <f t="shared" si="118"/>
        <v>15.891119999999999</v>
      </c>
      <c r="O813" s="10">
        <f t="shared" si="119"/>
        <v>684.53807505300006</v>
      </c>
      <c r="P813" s="11">
        <f t="shared" si="122"/>
        <v>0.36968087436031755</v>
      </c>
    </row>
    <row r="814" spans="1:16">
      <c r="A814" s="9">
        <f t="shared" si="121"/>
        <v>39</v>
      </c>
      <c r="B814" s="8" t="s">
        <v>862</v>
      </c>
      <c r="C814" s="8">
        <f>димвенканали!C814</f>
        <v>303</v>
      </c>
      <c r="D814" s="8">
        <f>димвенканали!D814</f>
        <v>0</v>
      </c>
      <c r="E814" s="8">
        <f>димвенканали!E814</f>
        <v>0</v>
      </c>
      <c r="F814" s="8">
        <f t="shared" si="115"/>
        <v>303</v>
      </c>
      <c r="G814" s="115">
        <v>97</v>
      </c>
      <c r="H814" s="96">
        <v>97</v>
      </c>
      <c r="I814" s="18">
        <v>3.2333333333333332E-2</v>
      </c>
      <c r="J814" s="18">
        <f t="shared" si="116"/>
        <v>65.216656666666665</v>
      </c>
      <c r="K814" s="10">
        <f t="shared" si="117"/>
        <v>23.980164656333336</v>
      </c>
      <c r="L814" s="10">
        <v>25.192516666666666</v>
      </c>
      <c r="M814" s="10">
        <v>2.7185866666666665</v>
      </c>
      <c r="N814" s="150">
        <f t="shared" si="118"/>
        <v>2.7185866666666665</v>
      </c>
      <c r="O814" s="10">
        <f t="shared" si="119"/>
        <v>117.10792465633332</v>
      </c>
      <c r="P814" s="11">
        <f t="shared" si="122"/>
        <v>0.38649480084598459</v>
      </c>
    </row>
    <row r="815" spans="1:16">
      <c r="A815" s="9">
        <f t="shared" si="121"/>
        <v>40</v>
      </c>
      <c r="B815" s="8" t="s">
        <v>863</v>
      </c>
      <c r="C815" s="8">
        <f>димвенканали!C815</f>
        <v>23.6</v>
      </c>
      <c r="D815" s="8">
        <f>димвенканали!D815</f>
        <v>0</v>
      </c>
      <c r="E815" s="8">
        <f>димвенканали!E815</f>
        <v>0</v>
      </c>
      <c r="F815" s="8">
        <f t="shared" si="115"/>
        <v>23.6</v>
      </c>
      <c r="G815" s="8"/>
      <c r="H815" s="8"/>
      <c r="I815" s="18">
        <v>0</v>
      </c>
      <c r="J815" s="18">
        <f t="shared" si="116"/>
        <v>0</v>
      </c>
      <c r="K815" s="10">
        <f t="shared" si="117"/>
        <v>0</v>
      </c>
      <c r="L815" s="10">
        <v>0</v>
      </c>
      <c r="M815" s="10">
        <v>0</v>
      </c>
      <c r="N815" s="150">
        <f t="shared" si="118"/>
        <v>0</v>
      </c>
      <c r="O815" s="10">
        <f t="shared" si="119"/>
        <v>0</v>
      </c>
      <c r="P815" s="11">
        <f t="shared" si="122"/>
        <v>0</v>
      </c>
    </row>
    <row r="816" spans="1:16">
      <c r="A816" s="9">
        <f t="shared" si="121"/>
        <v>41</v>
      </c>
      <c r="B816" s="8" t="s">
        <v>864</v>
      </c>
      <c r="C816" s="8">
        <f>димвенканали!C816</f>
        <v>78.3</v>
      </c>
      <c r="D816" s="8">
        <f>димвенканали!D816</f>
        <v>0</v>
      </c>
      <c r="E816" s="8">
        <f>димвенканали!E816</f>
        <v>0</v>
      </c>
      <c r="F816" s="8">
        <f t="shared" si="115"/>
        <v>78.3</v>
      </c>
      <c r="G816" s="8"/>
      <c r="H816" s="8"/>
      <c r="I816" s="18">
        <v>0</v>
      </c>
      <c r="J816" s="18">
        <f t="shared" si="116"/>
        <v>0</v>
      </c>
      <c r="K816" s="10">
        <f t="shared" si="117"/>
        <v>0</v>
      </c>
      <c r="L816" s="10">
        <v>0</v>
      </c>
      <c r="M816" s="10">
        <v>0</v>
      </c>
      <c r="N816" s="150">
        <f t="shared" si="118"/>
        <v>0</v>
      </c>
      <c r="O816" s="10">
        <f t="shared" si="119"/>
        <v>0</v>
      </c>
      <c r="P816" s="11">
        <f t="shared" si="122"/>
        <v>0</v>
      </c>
    </row>
    <row r="817" spans="1:16">
      <c r="A817" s="9">
        <f t="shared" si="121"/>
        <v>42</v>
      </c>
      <c r="B817" s="8" t="s">
        <v>865</v>
      </c>
      <c r="C817" s="8">
        <f>димвенканали!C817</f>
        <v>42.8</v>
      </c>
      <c r="D817" s="8">
        <f>димвенканали!D817</f>
        <v>0</v>
      </c>
      <c r="E817" s="8">
        <f>димвенканали!E817</f>
        <v>0</v>
      </c>
      <c r="F817" s="8">
        <f t="shared" si="115"/>
        <v>42.8</v>
      </c>
      <c r="G817" s="8"/>
      <c r="H817" s="8"/>
      <c r="I817" s="18">
        <v>0</v>
      </c>
      <c r="J817" s="18">
        <f t="shared" si="116"/>
        <v>0</v>
      </c>
      <c r="K817" s="10">
        <f t="shared" si="117"/>
        <v>0</v>
      </c>
      <c r="L817" s="10">
        <v>0</v>
      </c>
      <c r="M817" s="10">
        <v>0</v>
      </c>
      <c r="N817" s="150">
        <f t="shared" si="118"/>
        <v>0</v>
      </c>
      <c r="O817" s="10">
        <f t="shared" si="119"/>
        <v>0</v>
      </c>
      <c r="P817" s="11">
        <f t="shared" si="122"/>
        <v>0</v>
      </c>
    </row>
    <row r="818" spans="1:16">
      <c r="A818" s="9">
        <f t="shared" si="121"/>
        <v>43</v>
      </c>
      <c r="B818" s="8" t="s">
        <v>866</v>
      </c>
      <c r="C818" s="8">
        <f>димвенканали!C818</f>
        <v>126.19</v>
      </c>
      <c r="D818" s="8">
        <f>димвенканали!D818</f>
        <v>0</v>
      </c>
      <c r="E818" s="8">
        <f>димвенканали!E818</f>
        <v>0</v>
      </c>
      <c r="F818" s="8">
        <f t="shared" si="115"/>
        <v>126.19</v>
      </c>
      <c r="G818" s="8"/>
      <c r="H818" s="8"/>
      <c r="I818" s="18">
        <v>0</v>
      </c>
      <c r="J818" s="18">
        <f t="shared" si="116"/>
        <v>0</v>
      </c>
      <c r="K818" s="10">
        <f t="shared" si="117"/>
        <v>0</v>
      </c>
      <c r="L818" s="10">
        <v>0</v>
      </c>
      <c r="M818" s="10">
        <v>0</v>
      </c>
      <c r="N818" s="150">
        <f t="shared" si="118"/>
        <v>0</v>
      </c>
      <c r="O818" s="10">
        <f t="shared" si="119"/>
        <v>0</v>
      </c>
      <c r="P818" s="11">
        <f t="shared" si="122"/>
        <v>0</v>
      </c>
    </row>
    <row r="819" spans="1:16">
      <c r="A819" s="9">
        <f t="shared" si="121"/>
        <v>44</v>
      </c>
      <c r="B819" s="8" t="s">
        <v>867</v>
      </c>
      <c r="C819" s="8">
        <f>димвенканали!C819</f>
        <v>91.2</v>
      </c>
      <c r="D819" s="8">
        <f>димвенканали!D819</f>
        <v>0</v>
      </c>
      <c r="E819" s="8">
        <f>димвенканали!E819</f>
        <v>0</v>
      </c>
      <c r="F819" s="8">
        <f t="shared" si="115"/>
        <v>91.2</v>
      </c>
      <c r="G819" s="8"/>
      <c r="H819" s="8"/>
      <c r="I819" s="18">
        <v>0</v>
      </c>
      <c r="J819" s="18">
        <f t="shared" si="116"/>
        <v>0</v>
      </c>
      <c r="K819" s="10">
        <f t="shared" si="117"/>
        <v>0</v>
      </c>
      <c r="L819" s="10">
        <v>0</v>
      </c>
      <c r="M819" s="10">
        <v>0</v>
      </c>
      <c r="N819" s="150">
        <f t="shared" si="118"/>
        <v>0</v>
      </c>
      <c r="O819" s="10">
        <f t="shared" si="119"/>
        <v>0</v>
      </c>
      <c r="P819" s="11">
        <f t="shared" si="122"/>
        <v>0</v>
      </c>
    </row>
    <row r="820" spans="1:16">
      <c r="A820" s="9">
        <f t="shared" si="121"/>
        <v>45</v>
      </c>
      <c r="B820" s="8" t="s">
        <v>868</v>
      </c>
      <c r="C820" s="8">
        <f>димвенканали!C820</f>
        <v>127</v>
      </c>
      <c r="D820" s="8">
        <f>димвенканали!D820</f>
        <v>0</v>
      </c>
      <c r="E820" s="8">
        <f>димвенканали!E820</f>
        <v>0</v>
      </c>
      <c r="F820" s="8">
        <f t="shared" si="115"/>
        <v>127</v>
      </c>
      <c r="G820" s="8"/>
      <c r="H820" s="8"/>
      <c r="I820" s="18">
        <v>0</v>
      </c>
      <c r="J820" s="18">
        <f t="shared" si="116"/>
        <v>0</v>
      </c>
      <c r="K820" s="10">
        <f t="shared" si="117"/>
        <v>0</v>
      </c>
      <c r="L820" s="10">
        <v>0</v>
      </c>
      <c r="M820" s="10">
        <v>0</v>
      </c>
      <c r="N820" s="150">
        <f t="shared" si="118"/>
        <v>0</v>
      </c>
      <c r="O820" s="10">
        <f t="shared" si="119"/>
        <v>0</v>
      </c>
      <c r="P820" s="11">
        <f t="shared" si="122"/>
        <v>0</v>
      </c>
    </row>
    <row r="821" spans="1:16">
      <c r="A821" s="9">
        <f t="shared" si="121"/>
        <v>46</v>
      </c>
      <c r="B821" s="8" t="s">
        <v>869</v>
      </c>
      <c r="C821" s="8">
        <f>димвенканали!C821</f>
        <v>83.1</v>
      </c>
      <c r="D821" s="8">
        <f>димвенканали!D821</f>
        <v>0</v>
      </c>
      <c r="E821" s="8">
        <f>димвенканали!E821</f>
        <v>0</v>
      </c>
      <c r="F821" s="8">
        <f t="shared" si="115"/>
        <v>83.1</v>
      </c>
      <c r="G821" s="8"/>
      <c r="H821" s="8"/>
      <c r="I821" s="18">
        <v>0</v>
      </c>
      <c r="J821" s="18">
        <f t="shared" si="116"/>
        <v>0</v>
      </c>
      <c r="K821" s="10">
        <f t="shared" si="117"/>
        <v>0</v>
      </c>
      <c r="L821" s="10">
        <v>0</v>
      </c>
      <c r="M821" s="10">
        <v>0</v>
      </c>
      <c r="N821" s="150">
        <f t="shared" si="118"/>
        <v>0</v>
      </c>
      <c r="O821" s="10">
        <f t="shared" si="119"/>
        <v>0</v>
      </c>
      <c r="P821" s="11">
        <f t="shared" si="122"/>
        <v>0</v>
      </c>
    </row>
    <row r="822" spans="1:16">
      <c r="A822" s="9">
        <f t="shared" si="121"/>
        <v>47</v>
      </c>
      <c r="B822" s="8" t="s">
        <v>870</v>
      </c>
      <c r="C822" s="8">
        <f>димвенканали!C822</f>
        <v>80.599999999999994</v>
      </c>
      <c r="D822" s="8">
        <f>димвенканали!D822</f>
        <v>0</v>
      </c>
      <c r="E822" s="8">
        <f>димвенканали!E822</f>
        <v>0</v>
      </c>
      <c r="F822" s="8">
        <f t="shared" si="115"/>
        <v>80.599999999999994</v>
      </c>
      <c r="G822" s="8"/>
      <c r="H822" s="8"/>
      <c r="I822" s="18">
        <v>0</v>
      </c>
      <c r="J822" s="18">
        <f t="shared" si="116"/>
        <v>0</v>
      </c>
      <c r="K822" s="10">
        <f t="shared" si="117"/>
        <v>0</v>
      </c>
      <c r="L822" s="10">
        <v>0</v>
      </c>
      <c r="M822" s="10">
        <v>0</v>
      </c>
      <c r="N822" s="150">
        <f t="shared" si="118"/>
        <v>0</v>
      </c>
      <c r="O822" s="10">
        <f t="shared" si="119"/>
        <v>0</v>
      </c>
      <c r="P822" s="11">
        <f t="shared" si="122"/>
        <v>0</v>
      </c>
    </row>
    <row r="823" spans="1:16">
      <c r="A823" s="9">
        <f t="shared" si="121"/>
        <v>48</v>
      </c>
      <c r="B823" s="8" t="s">
        <v>871</v>
      </c>
      <c r="C823" s="8">
        <f>димвенканали!C823</f>
        <v>103.8</v>
      </c>
      <c r="D823" s="8">
        <f>димвенканали!D823</f>
        <v>0</v>
      </c>
      <c r="E823" s="8">
        <f>димвенканали!E823</f>
        <v>0</v>
      </c>
      <c r="F823" s="8">
        <f t="shared" si="115"/>
        <v>103.8</v>
      </c>
      <c r="G823" s="8"/>
      <c r="H823" s="8"/>
      <c r="I823" s="18">
        <v>0</v>
      </c>
      <c r="J823" s="18">
        <f t="shared" si="116"/>
        <v>0</v>
      </c>
      <c r="K823" s="10">
        <f t="shared" si="117"/>
        <v>0</v>
      </c>
      <c r="L823" s="10">
        <v>0</v>
      </c>
      <c r="M823" s="10">
        <v>0</v>
      </c>
      <c r="N823" s="150">
        <f t="shared" si="118"/>
        <v>0</v>
      </c>
      <c r="O823" s="10">
        <f t="shared" si="119"/>
        <v>0</v>
      </c>
      <c r="P823" s="11">
        <f t="shared" si="122"/>
        <v>0</v>
      </c>
    </row>
    <row r="824" spans="1:16">
      <c r="A824" s="9">
        <f t="shared" si="121"/>
        <v>49</v>
      </c>
      <c r="B824" s="8" t="s">
        <v>872</v>
      </c>
      <c r="C824" s="8">
        <f>димвенканали!C824</f>
        <v>64.7</v>
      </c>
      <c r="D824" s="8">
        <f>димвенканали!D824</f>
        <v>0</v>
      </c>
      <c r="E824" s="8">
        <f>димвенканали!E824</f>
        <v>0</v>
      </c>
      <c r="F824" s="8">
        <f t="shared" si="115"/>
        <v>64.7</v>
      </c>
      <c r="G824" s="8"/>
      <c r="H824" s="8"/>
      <c r="I824" s="18">
        <v>0</v>
      </c>
      <c r="J824" s="18">
        <f t="shared" si="116"/>
        <v>0</v>
      </c>
      <c r="K824" s="10">
        <f t="shared" si="117"/>
        <v>0</v>
      </c>
      <c r="L824" s="10">
        <v>0</v>
      </c>
      <c r="M824" s="10">
        <v>0</v>
      </c>
      <c r="N824" s="150">
        <f t="shared" si="118"/>
        <v>0</v>
      </c>
      <c r="O824" s="10">
        <f t="shared" si="119"/>
        <v>0</v>
      </c>
      <c r="P824" s="11">
        <f t="shared" si="122"/>
        <v>0</v>
      </c>
    </row>
    <row r="825" spans="1:16">
      <c r="A825" s="9">
        <f t="shared" si="121"/>
        <v>50</v>
      </c>
      <c r="B825" s="8" t="s">
        <v>873</v>
      </c>
      <c r="C825" s="8">
        <f>димвенканали!C825</f>
        <v>211.4</v>
      </c>
      <c r="D825" s="8">
        <f>димвенканали!D825</f>
        <v>0</v>
      </c>
      <c r="E825" s="8">
        <f>димвенканали!E825</f>
        <v>0</v>
      </c>
      <c r="F825" s="8">
        <f t="shared" si="115"/>
        <v>211.4</v>
      </c>
      <c r="G825" s="8"/>
      <c r="H825" s="8"/>
      <c r="I825" s="18">
        <v>0</v>
      </c>
      <c r="J825" s="18">
        <f t="shared" si="116"/>
        <v>0</v>
      </c>
      <c r="K825" s="10">
        <f t="shared" si="117"/>
        <v>0</v>
      </c>
      <c r="L825" s="10">
        <v>0</v>
      </c>
      <c r="M825" s="10">
        <v>0</v>
      </c>
      <c r="N825" s="150">
        <f t="shared" si="118"/>
        <v>0</v>
      </c>
      <c r="O825" s="10">
        <f t="shared" si="119"/>
        <v>0</v>
      </c>
      <c r="P825" s="11">
        <f t="shared" si="122"/>
        <v>0</v>
      </c>
    </row>
    <row r="826" spans="1:16">
      <c r="A826" s="9">
        <f t="shared" si="121"/>
        <v>51</v>
      </c>
      <c r="B826" s="8" t="s">
        <v>874</v>
      </c>
      <c r="C826" s="8">
        <f>димвенканали!C826</f>
        <v>37.799999999999997</v>
      </c>
      <c r="D826" s="8">
        <f>димвенканали!D826</f>
        <v>0</v>
      </c>
      <c r="E826" s="8">
        <f>димвенканали!E826</f>
        <v>0</v>
      </c>
      <c r="F826" s="8">
        <f t="shared" si="115"/>
        <v>37.799999999999997</v>
      </c>
      <c r="G826" s="8"/>
      <c r="H826" s="8"/>
      <c r="I826" s="18">
        <v>0</v>
      </c>
      <c r="J826" s="18">
        <f t="shared" si="116"/>
        <v>0</v>
      </c>
      <c r="K826" s="10">
        <f t="shared" si="117"/>
        <v>0</v>
      </c>
      <c r="L826" s="10">
        <v>0</v>
      </c>
      <c r="M826" s="10">
        <v>0</v>
      </c>
      <c r="N826" s="150">
        <f t="shared" si="118"/>
        <v>0</v>
      </c>
      <c r="O826" s="10">
        <f t="shared" si="119"/>
        <v>0</v>
      </c>
      <c r="P826" s="11">
        <f t="shared" si="122"/>
        <v>0</v>
      </c>
    </row>
    <row r="827" spans="1:16">
      <c r="A827" s="9">
        <f t="shared" si="121"/>
        <v>52</v>
      </c>
      <c r="B827" s="8" t="s">
        <v>875</v>
      </c>
      <c r="C827" s="8">
        <f>димвенканали!C827</f>
        <v>74.099999999999994</v>
      </c>
      <c r="D827" s="8">
        <f>димвенканали!D827</f>
        <v>0</v>
      </c>
      <c r="E827" s="8">
        <f>димвенканали!E827</f>
        <v>0</v>
      </c>
      <c r="F827" s="8">
        <f t="shared" si="115"/>
        <v>74.099999999999994</v>
      </c>
      <c r="G827" s="8"/>
      <c r="H827" s="8"/>
      <c r="I827" s="18">
        <v>0</v>
      </c>
      <c r="J827" s="18">
        <f t="shared" si="116"/>
        <v>0</v>
      </c>
      <c r="K827" s="10">
        <f t="shared" si="117"/>
        <v>0</v>
      </c>
      <c r="L827" s="10">
        <v>0</v>
      </c>
      <c r="M827" s="10">
        <v>0</v>
      </c>
      <c r="N827" s="150">
        <f t="shared" si="118"/>
        <v>0</v>
      </c>
      <c r="O827" s="10">
        <f t="shared" si="119"/>
        <v>0</v>
      </c>
      <c r="P827" s="11">
        <f t="shared" si="122"/>
        <v>0</v>
      </c>
    </row>
    <row r="828" spans="1:16">
      <c r="A828" s="9">
        <f t="shared" si="121"/>
        <v>53</v>
      </c>
      <c r="B828" s="8" t="s">
        <v>876</v>
      </c>
      <c r="C828" s="8">
        <f>димвенканали!C828</f>
        <v>23.1</v>
      </c>
      <c r="D828" s="8">
        <f>димвенканали!D828</f>
        <v>0</v>
      </c>
      <c r="E828" s="8">
        <f>димвенканали!E828</f>
        <v>0</v>
      </c>
      <c r="F828" s="8">
        <f t="shared" si="115"/>
        <v>23.1</v>
      </c>
      <c r="G828" s="8"/>
      <c r="H828" s="8"/>
      <c r="I828" s="18">
        <v>0</v>
      </c>
      <c r="J828" s="18">
        <f t="shared" si="116"/>
        <v>0</v>
      </c>
      <c r="K828" s="10">
        <f t="shared" ref="K828:K880" si="123">J828*0.3677</f>
        <v>0</v>
      </c>
      <c r="L828" s="10">
        <v>0</v>
      </c>
      <c r="M828" s="10">
        <v>0</v>
      </c>
      <c r="N828" s="150">
        <f t="shared" si="118"/>
        <v>0</v>
      </c>
      <c r="O828" s="10">
        <f t="shared" ref="O828:O880" si="124">J828+K828+L828+N828</f>
        <v>0</v>
      </c>
      <c r="P828" s="11">
        <f t="shared" si="122"/>
        <v>0</v>
      </c>
    </row>
    <row r="829" spans="1:16">
      <c r="A829" s="9">
        <f t="shared" si="121"/>
        <v>54</v>
      </c>
      <c r="B829" s="8" t="s">
        <v>877</v>
      </c>
      <c r="C829" s="8">
        <f>димвенканали!C829</f>
        <v>132.80000000000001</v>
      </c>
      <c r="D829" s="8">
        <f>димвенканали!D829</f>
        <v>0</v>
      </c>
      <c r="E829" s="8">
        <f>димвенканали!E829</f>
        <v>0</v>
      </c>
      <c r="F829" s="8">
        <f t="shared" si="115"/>
        <v>132.80000000000001</v>
      </c>
      <c r="G829" s="115">
        <v>0</v>
      </c>
      <c r="H829" s="96">
        <v>0</v>
      </c>
      <c r="I829" s="18">
        <v>0</v>
      </c>
      <c r="J829" s="18">
        <f t="shared" si="116"/>
        <v>0</v>
      </c>
      <c r="K829" s="10">
        <f t="shared" si="123"/>
        <v>0</v>
      </c>
      <c r="L829" s="10">
        <v>0</v>
      </c>
      <c r="M829" s="10">
        <v>0</v>
      </c>
      <c r="N829" s="150">
        <f t="shared" si="118"/>
        <v>0</v>
      </c>
      <c r="O829" s="10">
        <f t="shared" si="124"/>
        <v>0</v>
      </c>
      <c r="P829" s="11">
        <f t="shared" si="122"/>
        <v>0</v>
      </c>
    </row>
    <row r="830" spans="1:16">
      <c r="A830" s="9">
        <f t="shared" si="121"/>
        <v>55</v>
      </c>
      <c r="B830" s="8" t="s">
        <v>878</v>
      </c>
      <c r="C830" s="8">
        <f>димвенканали!C830</f>
        <v>3464.11</v>
      </c>
      <c r="D830" s="8">
        <f>димвенканали!D830</f>
        <v>203.9</v>
      </c>
      <c r="E830" s="8">
        <f>димвенканали!E830</f>
        <v>0</v>
      </c>
      <c r="F830" s="8">
        <f t="shared" ref="F830:F883" si="125">C830+D830+E830</f>
        <v>3668.01</v>
      </c>
      <c r="G830" s="8">
        <v>857</v>
      </c>
      <c r="H830" s="8">
        <v>857</v>
      </c>
      <c r="I830" s="18">
        <v>0.28566666666666668</v>
      </c>
      <c r="J830" s="18">
        <f t="shared" si="116"/>
        <v>576.19252333333338</v>
      </c>
      <c r="K830" s="10">
        <f t="shared" si="123"/>
        <v>211.86599082966671</v>
      </c>
      <c r="L830" s="10">
        <v>222.57718333333332</v>
      </c>
      <c r="M830" s="10">
        <v>24.018853333333333</v>
      </c>
      <c r="N830" s="150">
        <f t="shared" si="118"/>
        <v>24.018853333333333</v>
      </c>
      <c r="O830" s="10">
        <f t="shared" si="124"/>
        <v>1034.6545508296667</v>
      </c>
      <c r="P830" s="11">
        <f t="shared" si="122"/>
        <v>0.28207517177697627</v>
      </c>
    </row>
    <row r="831" spans="1:16">
      <c r="A831" s="9">
        <f t="shared" si="121"/>
        <v>56</v>
      </c>
      <c r="B831" s="8" t="s">
        <v>879</v>
      </c>
      <c r="C831" s="8">
        <f>димвенканали!C831</f>
        <v>3464.39</v>
      </c>
      <c r="D831" s="8">
        <f>димвенканали!D831</f>
        <v>0</v>
      </c>
      <c r="E831" s="8">
        <f>димвенканали!E831</f>
        <v>204.7</v>
      </c>
      <c r="F831" s="8">
        <f t="shared" si="125"/>
        <v>3669.0899999999997</v>
      </c>
      <c r="G831" s="8">
        <v>942</v>
      </c>
      <c r="H831" s="8">
        <v>942</v>
      </c>
      <c r="I831" s="18">
        <v>0.314</v>
      </c>
      <c r="J831" s="18">
        <f t="shared" si="116"/>
        <v>633.34114</v>
      </c>
      <c r="K831" s="10">
        <f t="shared" si="123"/>
        <v>232.87953717800002</v>
      </c>
      <c r="L831" s="10">
        <v>244.65309999999999</v>
      </c>
      <c r="M831" s="10">
        <v>26.401119999999999</v>
      </c>
      <c r="N831" s="150">
        <f t="shared" si="118"/>
        <v>26.401119999999999</v>
      </c>
      <c r="O831" s="10">
        <f t="shared" si="124"/>
        <v>1137.2748971779999</v>
      </c>
      <c r="P831" s="11">
        <f t="shared" si="122"/>
        <v>0.30996102498930256</v>
      </c>
    </row>
    <row r="832" spans="1:16">
      <c r="A832" s="9">
        <f t="shared" si="121"/>
        <v>57</v>
      </c>
      <c r="B832" s="8" t="s">
        <v>880</v>
      </c>
      <c r="C832" s="8">
        <f>димвенканали!C832</f>
        <v>31.4</v>
      </c>
      <c r="D832" s="8">
        <f>димвенканали!D832</f>
        <v>0</v>
      </c>
      <c r="E832" s="8">
        <f>димвенканали!E832</f>
        <v>0</v>
      </c>
      <c r="F832" s="8">
        <f t="shared" si="125"/>
        <v>31.4</v>
      </c>
      <c r="G832" s="8"/>
      <c r="H832" s="8"/>
      <c r="I832" s="18">
        <v>0</v>
      </c>
      <c r="J832" s="18">
        <f t="shared" si="116"/>
        <v>0</v>
      </c>
      <c r="K832" s="10">
        <f t="shared" si="123"/>
        <v>0</v>
      </c>
      <c r="L832" s="10">
        <v>0</v>
      </c>
      <c r="M832" s="10">
        <v>0</v>
      </c>
      <c r="N832" s="150">
        <f t="shared" si="118"/>
        <v>0</v>
      </c>
      <c r="O832" s="10">
        <f t="shared" si="124"/>
        <v>0</v>
      </c>
      <c r="P832" s="11">
        <f t="shared" si="122"/>
        <v>0</v>
      </c>
    </row>
    <row r="833" spans="1:16">
      <c r="A833" s="9">
        <f t="shared" si="121"/>
        <v>58</v>
      </c>
      <c r="B833" s="8" t="s">
        <v>881</v>
      </c>
      <c r="C833" s="8">
        <f>димвенканали!C833</f>
        <v>71.5</v>
      </c>
      <c r="D833" s="8">
        <f>димвенканали!D833</f>
        <v>0</v>
      </c>
      <c r="E833" s="8">
        <f>димвенканали!E833</f>
        <v>0</v>
      </c>
      <c r="F833" s="8">
        <f t="shared" si="125"/>
        <v>71.5</v>
      </c>
      <c r="G833" s="8"/>
      <c r="H833" s="8"/>
      <c r="I833" s="18">
        <v>0</v>
      </c>
      <c r="J833" s="18">
        <f t="shared" si="116"/>
        <v>0</v>
      </c>
      <c r="K833" s="10">
        <f t="shared" si="123"/>
        <v>0</v>
      </c>
      <c r="L833" s="10">
        <v>0</v>
      </c>
      <c r="M833" s="10">
        <v>0</v>
      </c>
      <c r="N833" s="150">
        <f t="shared" si="118"/>
        <v>0</v>
      </c>
      <c r="O833" s="10">
        <f t="shared" si="124"/>
        <v>0</v>
      </c>
      <c r="P833" s="11">
        <f t="shared" si="122"/>
        <v>0</v>
      </c>
    </row>
    <row r="834" spans="1:16">
      <c r="A834" s="9">
        <f t="shared" si="121"/>
        <v>59</v>
      </c>
      <c r="B834" s="8" t="s">
        <v>882</v>
      </c>
      <c r="C834" s="8">
        <f>димвенканали!C834</f>
        <v>44</v>
      </c>
      <c r="D834" s="8">
        <f>димвенканали!D834</f>
        <v>0</v>
      </c>
      <c r="E834" s="8">
        <f>димвенканали!E834</f>
        <v>0</v>
      </c>
      <c r="F834" s="8">
        <f t="shared" si="125"/>
        <v>44</v>
      </c>
      <c r="G834" s="8"/>
      <c r="H834" s="8"/>
      <c r="I834" s="18">
        <v>0</v>
      </c>
      <c r="J834" s="18">
        <f t="shared" si="116"/>
        <v>0</v>
      </c>
      <c r="K834" s="10">
        <f t="shared" si="123"/>
        <v>0</v>
      </c>
      <c r="L834" s="10">
        <v>0</v>
      </c>
      <c r="M834" s="10">
        <v>0</v>
      </c>
      <c r="N834" s="150">
        <f t="shared" si="118"/>
        <v>0</v>
      </c>
      <c r="O834" s="10">
        <f t="shared" si="124"/>
        <v>0</v>
      </c>
      <c r="P834" s="11">
        <f t="shared" si="122"/>
        <v>0</v>
      </c>
    </row>
    <row r="835" spans="1:16">
      <c r="A835" s="9">
        <f t="shared" si="121"/>
        <v>60</v>
      </c>
      <c r="B835" s="8" t="s">
        <v>883</v>
      </c>
      <c r="C835" s="8">
        <f>димвенканали!C835</f>
        <v>89.5</v>
      </c>
      <c r="D835" s="8">
        <f>димвенканали!D835</f>
        <v>0</v>
      </c>
      <c r="E835" s="8">
        <f>димвенканали!E835</f>
        <v>0</v>
      </c>
      <c r="F835" s="8">
        <f t="shared" si="125"/>
        <v>89.5</v>
      </c>
      <c r="G835" s="8"/>
      <c r="H835" s="8"/>
      <c r="I835" s="18">
        <v>0</v>
      </c>
      <c r="J835" s="18">
        <f t="shared" si="116"/>
        <v>0</v>
      </c>
      <c r="K835" s="10">
        <f t="shared" si="123"/>
        <v>0</v>
      </c>
      <c r="L835" s="10">
        <v>0</v>
      </c>
      <c r="M835" s="10">
        <v>0</v>
      </c>
      <c r="N835" s="150">
        <f t="shared" si="118"/>
        <v>0</v>
      </c>
      <c r="O835" s="10">
        <f t="shared" si="124"/>
        <v>0</v>
      </c>
      <c r="P835" s="11">
        <f t="shared" si="122"/>
        <v>0</v>
      </c>
    </row>
    <row r="836" spans="1:16">
      <c r="A836" s="9">
        <f t="shared" si="121"/>
        <v>61</v>
      </c>
      <c r="B836" s="8" t="s">
        <v>884</v>
      </c>
      <c r="C836" s="8">
        <f>димвенканали!C836</f>
        <v>160.9</v>
      </c>
      <c r="D836" s="8">
        <f>димвенканали!D836</f>
        <v>0</v>
      </c>
      <c r="E836" s="8">
        <f>димвенканали!E836</f>
        <v>0</v>
      </c>
      <c r="F836" s="8">
        <f t="shared" si="125"/>
        <v>160.9</v>
      </c>
      <c r="G836" s="8"/>
      <c r="H836" s="8"/>
      <c r="I836" s="18">
        <v>0</v>
      </c>
      <c r="J836" s="18">
        <f t="shared" si="116"/>
        <v>0</v>
      </c>
      <c r="K836" s="10">
        <f t="shared" si="123"/>
        <v>0</v>
      </c>
      <c r="L836" s="10">
        <v>0</v>
      </c>
      <c r="M836" s="10">
        <v>0</v>
      </c>
      <c r="N836" s="150">
        <f t="shared" si="118"/>
        <v>0</v>
      </c>
      <c r="O836" s="10">
        <f t="shared" si="124"/>
        <v>0</v>
      </c>
      <c r="P836" s="11">
        <f t="shared" si="122"/>
        <v>0</v>
      </c>
    </row>
    <row r="837" spans="1:16">
      <c r="A837" s="9">
        <f t="shared" si="121"/>
        <v>62</v>
      </c>
      <c r="B837" s="8" t="s">
        <v>885</v>
      </c>
      <c r="C837" s="8">
        <f>димвенканали!C837</f>
        <v>6819.2</v>
      </c>
      <c r="D837" s="8">
        <f>димвенканали!D837</f>
        <v>0</v>
      </c>
      <c r="E837" s="8">
        <f>димвенканали!E837</f>
        <v>390.5</v>
      </c>
      <c r="F837" s="8">
        <f t="shared" si="125"/>
        <v>7209.7</v>
      </c>
      <c r="G837" s="8">
        <v>1868</v>
      </c>
      <c r="H837" s="8">
        <v>1868</v>
      </c>
      <c r="I837" s="18">
        <v>0.6226666666666667</v>
      </c>
      <c r="J837" s="18">
        <f t="shared" si="116"/>
        <v>1255.9248933333333</v>
      </c>
      <c r="K837" s="10">
        <f t="shared" si="123"/>
        <v>461.80358327866668</v>
      </c>
      <c r="L837" s="10">
        <v>485.15073333333333</v>
      </c>
      <c r="M837" s="10">
        <v>52.353813333333335</v>
      </c>
      <c r="N837" s="150">
        <f t="shared" si="118"/>
        <v>52.353813333333335</v>
      </c>
      <c r="O837" s="10">
        <f t="shared" si="124"/>
        <v>2255.2330232786667</v>
      </c>
      <c r="P837" s="11">
        <f t="shared" si="122"/>
        <v>0.31280539041550504</v>
      </c>
    </row>
    <row r="838" spans="1:16">
      <c r="A838" s="9">
        <f t="shared" si="121"/>
        <v>63</v>
      </c>
      <c r="B838" s="8" t="s">
        <v>886</v>
      </c>
      <c r="C838" s="8">
        <f>димвенканали!C838</f>
        <v>6078.6</v>
      </c>
      <c r="D838" s="8">
        <f>димвенканали!D838</f>
        <v>0</v>
      </c>
      <c r="E838" s="8">
        <f>димвенканали!E838</f>
        <v>0</v>
      </c>
      <c r="F838" s="8">
        <f t="shared" si="125"/>
        <v>6078.6</v>
      </c>
      <c r="G838" s="8">
        <v>1397</v>
      </c>
      <c r="H838" s="8">
        <v>1397</v>
      </c>
      <c r="I838" s="18">
        <v>0.46566666666666667</v>
      </c>
      <c r="J838" s="18">
        <f t="shared" si="116"/>
        <v>939.25432333333333</v>
      </c>
      <c r="K838" s="10">
        <f t="shared" si="123"/>
        <v>345.3638146896667</v>
      </c>
      <c r="L838" s="10">
        <v>362.82418333333334</v>
      </c>
      <c r="M838" s="10">
        <v>39.153253333333332</v>
      </c>
      <c r="N838" s="150">
        <f t="shared" si="118"/>
        <v>39.153253333333332</v>
      </c>
      <c r="O838" s="10">
        <f t="shared" si="124"/>
        <v>1686.5955746896668</v>
      </c>
      <c r="P838" s="11">
        <f t="shared" si="122"/>
        <v>0.27746447778923877</v>
      </c>
    </row>
    <row r="839" spans="1:16">
      <c r="A839" s="9">
        <f t="shared" si="121"/>
        <v>64</v>
      </c>
      <c r="B839" s="8" t="s">
        <v>887</v>
      </c>
      <c r="C839" s="8">
        <f>димвенканали!C839</f>
        <v>69</v>
      </c>
      <c r="D839" s="8">
        <f>димвенканали!D839</f>
        <v>0</v>
      </c>
      <c r="E839" s="8">
        <f>димвенканали!E839</f>
        <v>0</v>
      </c>
      <c r="F839" s="8">
        <f t="shared" si="125"/>
        <v>69</v>
      </c>
      <c r="G839" s="8"/>
      <c r="H839" s="8"/>
      <c r="I839" s="18">
        <v>0</v>
      </c>
      <c r="J839" s="18">
        <f t="shared" ref="J839:J901" si="126">I839*$J$2</f>
        <v>0</v>
      </c>
      <c r="K839" s="10">
        <f t="shared" si="123"/>
        <v>0</v>
      </c>
      <c r="L839" s="10">
        <v>0</v>
      </c>
      <c r="M839" s="10">
        <v>0</v>
      </c>
      <c r="N839" s="150">
        <f t="shared" si="118"/>
        <v>0</v>
      </c>
      <c r="O839" s="10">
        <f t="shared" si="124"/>
        <v>0</v>
      </c>
      <c r="P839" s="11">
        <f t="shared" ref="P839:P869" si="127">O839/F839</f>
        <v>0</v>
      </c>
    </row>
    <row r="840" spans="1:16">
      <c r="A840" s="9">
        <f t="shared" si="121"/>
        <v>65</v>
      </c>
      <c r="B840" s="14" t="s">
        <v>888</v>
      </c>
      <c r="C840" s="8">
        <f>димвенканали!C840</f>
        <v>87.8</v>
      </c>
      <c r="D840" s="8">
        <f>димвенканали!D840</f>
        <v>0</v>
      </c>
      <c r="E840" s="8">
        <f>димвенканали!E840</f>
        <v>0</v>
      </c>
      <c r="F840" s="8">
        <f t="shared" si="125"/>
        <v>87.8</v>
      </c>
      <c r="G840" s="8"/>
      <c r="H840" s="8"/>
      <c r="I840" s="18">
        <v>0</v>
      </c>
      <c r="J840" s="18">
        <f t="shared" si="126"/>
        <v>0</v>
      </c>
      <c r="K840" s="10">
        <f t="shared" si="123"/>
        <v>0</v>
      </c>
      <c r="L840" s="10">
        <v>0</v>
      </c>
      <c r="M840" s="10">
        <v>0</v>
      </c>
      <c r="N840" s="150">
        <f t="shared" ref="N840:N903" si="128">M840*$N$2</f>
        <v>0</v>
      </c>
      <c r="O840" s="10">
        <f t="shared" si="124"/>
        <v>0</v>
      </c>
      <c r="P840" s="11">
        <f t="shared" si="127"/>
        <v>0</v>
      </c>
    </row>
    <row r="841" spans="1:16">
      <c r="A841" s="9">
        <f t="shared" si="121"/>
        <v>66</v>
      </c>
      <c r="B841" s="14" t="s">
        <v>889</v>
      </c>
      <c r="C841" s="8">
        <f>димвенканали!C841</f>
        <v>204.9</v>
      </c>
      <c r="D841" s="8">
        <f>димвенканали!D841</f>
        <v>0</v>
      </c>
      <c r="E841" s="8">
        <f>димвенканали!E841</f>
        <v>0</v>
      </c>
      <c r="F841" s="8">
        <f t="shared" si="125"/>
        <v>204.9</v>
      </c>
      <c r="G841" s="8"/>
      <c r="H841" s="8"/>
      <c r="I841" s="18">
        <v>0</v>
      </c>
      <c r="J841" s="18">
        <f t="shared" si="126"/>
        <v>0</v>
      </c>
      <c r="K841" s="10">
        <f t="shared" si="123"/>
        <v>0</v>
      </c>
      <c r="L841" s="10">
        <v>0</v>
      </c>
      <c r="M841" s="10">
        <v>0</v>
      </c>
      <c r="N841" s="150">
        <f t="shared" si="128"/>
        <v>0</v>
      </c>
      <c r="O841" s="10">
        <f t="shared" si="124"/>
        <v>0</v>
      </c>
      <c r="P841" s="11">
        <f t="shared" si="127"/>
        <v>0</v>
      </c>
    </row>
    <row r="842" spans="1:16">
      <c r="A842" s="9">
        <f t="shared" ref="A842:A905" si="129">1+A841</f>
        <v>67</v>
      </c>
      <c r="B842" s="14" t="s">
        <v>890</v>
      </c>
      <c r="C842" s="8">
        <f>димвенканали!C842</f>
        <v>119.9</v>
      </c>
      <c r="D842" s="8">
        <f>димвенканали!D842</f>
        <v>0</v>
      </c>
      <c r="E842" s="8">
        <f>димвенканали!E842</f>
        <v>0</v>
      </c>
      <c r="F842" s="8">
        <f t="shared" si="125"/>
        <v>119.9</v>
      </c>
      <c r="G842" s="8"/>
      <c r="H842" s="8"/>
      <c r="I842" s="18">
        <v>0</v>
      </c>
      <c r="J842" s="18">
        <f t="shared" si="126"/>
        <v>0</v>
      </c>
      <c r="K842" s="10">
        <f t="shared" si="123"/>
        <v>0</v>
      </c>
      <c r="L842" s="10">
        <v>0</v>
      </c>
      <c r="M842" s="10">
        <v>0</v>
      </c>
      <c r="N842" s="150">
        <f t="shared" si="128"/>
        <v>0</v>
      </c>
      <c r="O842" s="10">
        <f t="shared" si="124"/>
        <v>0</v>
      </c>
      <c r="P842" s="11">
        <f t="shared" si="127"/>
        <v>0</v>
      </c>
    </row>
    <row r="843" spans="1:16">
      <c r="A843" s="9">
        <f t="shared" si="129"/>
        <v>68</v>
      </c>
      <c r="B843" s="14" t="s">
        <v>891</v>
      </c>
      <c r="C843" s="8">
        <f>димвенканали!C843</f>
        <v>111.8</v>
      </c>
      <c r="D843" s="8">
        <f>димвенканали!D843</f>
        <v>0</v>
      </c>
      <c r="E843" s="8">
        <f>димвенканали!E843</f>
        <v>0</v>
      </c>
      <c r="F843" s="8">
        <f t="shared" si="125"/>
        <v>111.8</v>
      </c>
      <c r="G843" s="8"/>
      <c r="H843" s="8"/>
      <c r="I843" s="18">
        <v>0</v>
      </c>
      <c r="J843" s="18">
        <f t="shared" si="126"/>
        <v>0</v>
      </c>
      <c r="K843" s="10">
        <f t="shared" si="123"/>
        <v>0</v>
      </c>
      <c r="L843" s="10">
        <v>0</v>
      </c>
      <c r="M843" s="10">
        <v>0</v>
      </c>
      <c r="N843" s="150">
        <f t="shared" si="128"/>
        <v>0</v>
      </c>
      <c r="O843" s="10">
        <f t="shared" si="124"/>
        <v>0</v>
      </c>
      <c r="P843" s="11">
        <f t="shared" si="127"/>
        <v>0</v>
      </c>
    </row>
    <row r="844" spans="1:16">
      <c r="A844" s="9">
        <f t="shared" si="129"/>
        <v>69</v>
      </c>
      <c r="B844" s="14" t="s">
        <v>892</v>
      </c>
      <c r="C844" s="8">
        <f>димвенканали!C844</f>
        <v>99</v>
      </c>
      <c r="D844" s="8">
        <f>димвенканали!D844</f>
        <v>0</v>
      </c>
      <c r="E844" s="8">
        <f>димвенканали!E844</f>
        <v>0</v>
      </c>
      <c r="F844" s="8">
        <f t="shared" si="125"/>
        <v>99</v>
      </c>
      <c r="G844" s="8"/>
      <c r="H844" s="8"/>
      <c r="I844" s="18">
        <v>0</v>
      </c>
      <c r="J844" s="18">
        <f t="shared" si="126"/>
        <v>0</v>
      </c>
      <c r="K844" s="10">
        <f t="shared" si="123"/>
        <v>0</v>
      </c>
      <c r="L844" s="10">
        <v>0</v>
      </c>
      <c r="M844" s="10">
        <v>0</v>
      </c>
      <c r="N844" s="150">
        <f t="shared" si="128"/>
        <v>0</v>
      </c>
      <c r="O844" s="10">
        <f t="shared" si="124"/>
        <v>0</v>
      </c>
      <c r="P844" s="11">
        <f t="shared" si="127"/>
        <v>0</v>
      </c>
    </row>
    <row r="845" spans="1:16">
      <c r="A845" s="9">
        <f t="shared" si="129"/>
        <v>70</v>
      </c>
      <c r="B845" s="14" t="s">
        <v>893</v>
      </c>
      <c r="C845" s="8">
        <f>димвенканали!C845</f>
        <v>39.5</v>
      </c>
      <c r="D845" s="8">
        <f>димвенканали!D845</f>
        <v>0</v>
      </c>
      <c r="E845" s="8">
        <f>димвенканали!E845</f>
        <v>0</v>
      </c>
      <c r="F845" s="8">
        <f t="shared" si="125"/>
        <v>39.5</v>
      </c>
      <c r="G845" s="8"/>
      <c r="H845" s="8"/>
      <c r="I845" s="18">
        <v>0</v>
      </c>
      <c r="J845" s="18">
        <f t="shared" si="126"/>
        <v>0</v>
      </c>
      <c r="K845" s="10">
        <f t="shared" si="123"/>
        <v>0</v>
      </c>
      <c r="L845" s="10">
        <v>0</v>
      </c>
      <c r="M845" s="10">
        <v>0</v>
      </c>
      <c r="N845" s="150">
        <f t="shared" si="128"/>
        <v>0</v>
      </c>
      <c r="O845" s="10">
        <f t="shared" si="124"/>
        <v>0</v>
      </c>
      <c r="P845" s="11">
        <f t="shared" si="127"/>
        <v>0</v>
      </c>
    </row>
    <row r="846" spans="1:16">
      <c r="A846" s="9">
        <f t="shared" si="129"/>
        <v>71</v>
      </c>
      <c r="B846" s="14" t="s">
        <v>894</v>
      </c>
      <c r="C846" s="8">
        <f>димвенканали!C846</f>
        <v>81.2</v>
      </c>
      <c r="D846" s="8">
        <f>димвенканали!D846</f>
        <v>0</v>
      </c>
      <c r="E846" s="8">
        <f>димвенканали!E846</f>
        <v>0</v>
      </c>
      <c r="F846" s="8">
        <f t="shared" si="125"/>
        <v>81.2</v>
      </c>
      <c r="G846" s="8"/>
      <c r="H846" s="8"/>
      <c r="I846" s="18">
        <v>0</v>
      </c>
      <c r="J846" s="18">
        <f t="shared" si="126"/>
        <v>0</v>
      </c>
      <c r="K846" s="10">
        <f t="shared" si="123"/>
        <v>0</v>
      </c>
      <c r="L846" s="10">
        <v>0</v>
      </c>
      <c r="M846" s="10">
        <v>0</v>
      </c>
      <c r="N846" s="150">
        <f t="shared" si="128"/>
        <v>0</v>
      </c>
      <c r="O846" s="10">
        <f t="shared" si="124"/>
        <v>0</v>
      </c>
      <c r="P846" s="11">
        <f t="shared" si="127"/>
        <v>0</v>
      </c>
    </row>
    <row r="847" spans="1:16">
      <c r="A847" s="9">
        <f t="shared" si="129"/>
        <v>72</v>
      </c>
      <c r="B847" s="14" t="s">
        <v>895</v>
      </c>
      <c r="C847" s="8">
        <f>димвенканали!C847</f>
        <v>60.2</v>
      </c>
      <c r="D847" s="8">
        <f>димвенканали!D847</f>
        <v>0</v>
      </c>
      <c r="E847" s="8">
        <f>димвенканали!E847</f>
        <v>0</v>
      </c>
      <c r="F847" s="8">
        <f t="shared" si="125"/>
        <v>60.2</v>
      </c>
      <c r="G847" s="8"/>
      <c r="H847" s="8"/>
      <c r="I847" s="18">
        <v>0</v>
      </c>
      <c r="J847" s="18">
        <f t="shared" si="126"/>
        <v>0</v>
      </c>
      <c r="K847" s="10">
        <f t="shared" si="123"/>
        <v>0</v>
      </c>
      <c r="L847" s="10">
        <v>0</v>
      </c>
      <c r="M847" s="10">
        <v>0</v>
      </c>
      <c r="N847" s="150">
        <f t="shared" si="128"/>
        <v>0</v>
      </c>
      <c r="O847" s="10">
        <f t="shared" si="124"/>
        <v>0</v>
      </c>
      <c r="P847" s="11">
        <f t="shared" si="127"/>
        <v>0</v>
      </c>
    </row>
    <row r="848" spans="1:16">
      <c r="A848" s="9">
        <f t="shared" si="129"/>
        <v>73</v>
      </c>
      <c r="B848" s="14" t="s">
        <v>896</v>
      </c>
      <c r="C848" s="8">
        <f>димвенканали!C848</f>
        <v>53.5</v>
      </c>
      <c r="D848" s="8">
        <f>димвенканали!D848</f>
        <v>0</v>
      </c>
      <c r="E848" s="8">
        <f>димвенканали!E848</f>
        <v>0</v>
      </c>
      <c r="F848" s="8">
        <f t="shared" si="125"/>
        <v>53.5</v>
      </c>
      <c r="G848" s="8"/>
      <c r="H848" s="8"/>
      <c r="I848" s="18">
        <v>0</v>
      </c>
      <c r="J848" s="18">
        <f t="shared" si="126"/>
        <v>0</v>
      </c>
      <c r="K848" s="10">
        <f t="shared" si="123"/>
        <v>0</v>
      </c>
      <c r="L848" s="10">
        <v>0</v>
      </c>
      <c r="M848" s="10">
        <v>0</v>
      </c>
      <c r="N848" s="150">
        <f t="shared" si="128"/>
        <v>0</v>
      </c>
      <c r="O848" s="10">
        <f t="shared" si="124"/>
        <v>0</v>
      </c>
      <c r="P848" s="11">
        <f t="shared" si="127"/>
        <v>0</v>
      </c>
    </row>
    <row r="849" spans="1:16">
      <c r="A849" s="9">
        <f t="shared" si="129"/>
        <v>74</v>
      </c>
      <c r="B849" s="8" t="s">
        <v>897</v>
      </c>
      <c r="C849" s="8">
        <f>димвенканали!C849</f>
        <v>104.2</v>
      </c>
      <c r="D849" s="8">
        <f>димвенканали!D849</f>
        <v>0</v>
      </c>
      <c r="E849" s="8">
        <f>димвенканали!E849</f>
        <v>0</v>
      </c>
      <c r="F849" s="8">
        <f t="shared" si="125"/>
        <v>104.2</v>
      </c>
      <c r="G849" s="8"/>
      <c r="H849" s="8"/>
      <c r="I849" s="18">
        <v>0</v>
      </c>
      <c r="J849" s="18">
        <f t="shared" si="126"/>
        <v>0</v>
      </c>
      <c r="K849" s="10">
        <f t="shared" si="123"/>
        <v>0</v>
      </c>
      <c r="L849" s="10">
        <v>0</v>
      </c>
      <c r="M849" s="10">
        <v>0</v>
      </c>
      <c r="N849" s="150">
        <f t="shared" si="128"/>
        <v>0</v>
      </c>
      <c r="O849" s="10">
        <f t="shared" si="124"/>
        <v>0</v>
      </c>
      <c r="P849" s="11">
        <f t="shared" si="127"/>
        <v>0</v>
      </c>
    </row>
    <row r="850" spans="1:16">
      <c r="A850" s="9">
        <f t="shared" si="129"/>
        <v>75</v>
      </c>
      <c r="B850" s="8" t="s">
        <v>898</v>
      </c>
      <c r="C850" s="8">
        <f>димвенканали!C850</f>
        <v>234.9</v>
      </c>
      <c r="D850" s="8">
        <f>димвенканали!D850</f>
        <v>0</v>
      </c>
      <c r="E850" s="8">
        <f>димвенканали!E850</f>
        <v>0</v>
      </c>
      <c r="F850" s="8">
        <f t="shared" si="125"/>
        <v>234.9</v>
      </c>
      <c r="G850" s="8"/>
      <c r="H850" s="8"/>
      <c r="I850" s="18">
        <v>0</v>
      </c>
      <c r="J850" s="18">
        <f t="shared" si="126"/>
        <v>0</v>
      </c>
      <c r="K850" s="10">
        <f t="shared" si="123"/>
        <v>0</v>
      </c>
      <c r="L850" s="10">
        <v>0</v>
      </c>
      <c r="M850" s="10">
        <v>0</v>
      </c>
      <c r="N850" s="150">
        <f t="shared" si="128"/>
        <v>0</v>
      </c>
      <c r="O850" s="10">
        <f t="shared" si="124"/>
        <v>0</v>
      </c>
      <c r="P850" s="11">
        <f t="shared" si="127"/>
        <v>0</v>
      </c>
    </row>
    <row r="851" spans="1:16">
      <c r="A851" s="9">
        <f t="shared" si="129"/>
        <v>76</v>
      </c>
      <c r="B851" s="8" t="s">
        <v>899</v>
      </c>
      <c r="C851" s="8">
        <f>димвенканали!C851</f>
        <v>71.7</v>
      </c>
      <c r="D851" s="8">
        <f>димвенканали!D851</f>
        <v>0</v>
      </c>
      <c r="E851" s="8">
        <f>димвенканали!E851</f>
        <v>0</v>
      </c>
      <c r="F851" s="8">
        <f t="shared" si="125"/>
        <v>71.7</v>
      </c>
      <c r="G851" s="8"/>
      <c r="H851" s="8"/>
      <c r="I851" s="18">
        <v>0</v>
      </c>
      <c r="J851" s="18">
        <f t="shared" si="126"/>
        <v>0</v>
      </c>
      <c r="K851" s="10">
        <f t="shared" si="123"/>
        <v>0</v>
      </c>
      <c r="L851" s="10">
        <v>0</v>
      </c>
      <c r="M851" s="10">
        <v>0</v>
      </c>
      <c r="N851" s="150">
        <f t="shared" si="128"/>
        <v>0</v>
      </c>
      <c r="O851" s="10">
        <f t="shared" si="124"/>
        <v>0</v>
      </c>
      <c r="P851" s="11">
        <f t="shared" si="127"/>
        <v>0</v>
      </c>
    </row>
    <row r="852" spans="1:16">
      <c r="A852" s="9">
        <f t="shared" si="129"/>
        <v>77</v>
      </c>
      <c r="B852" s="8" t="s">
        <v>900</v>
      </c>
      <c r="C852" s="8">
        <f>димвенканали!C852</f>
        <v>126.6</v>
      </c>
      <c r="D852" s="8">
        <f>димвенканали!D852</f>
        <v>0</v>
      </c>
      <c r="E852" s="8">
        <f>димвенканали!E852</f>
        <v>0</v>
      </c>
      <c r="F852" s="8">
        <f t="shared" si="125"/>
        <v>126.6</v>
      </c>
      <c r="G852" s="8"/>
      <c r="H852" s="8"/>
      <c r="I852" s="18">
        <v>0</v>
      </c>
      <c r="J852" s="18">
        <f t="shared" si="126"/>
        <v>0</v>
      </c>
      <c r="K852" s="10">
        <f t="shared" si="123"/>
        <v>0</v>
      </c>
      <c r="L852" s="10">
        <v>0</v>
      </c>
      <c r="M852" s="10">
        <v>0</v>
      </c>
      <c r="N852" s="150">
        <f t="shared" si="128"/>
        <v>0</v>
      </c>
      <c r="O852" s="10">
        <f t="shared" si="124"/>
        <v>0</v>
      </c>
      <c r="P852" s="11">
        <f t="shared" si="127"/>
        <v>0</v>
      </c>
    </row>
    <row r="853" spans="1:16">
      <c r="A853" s="9">
        <f t="shared" si="129"/>
        <v>78</v>
      </c>
      <c r="B853" s="8" t="s">
        <v>901</v>
      </c>
      <c r="C853" s="8">
        <f>димвенканали!C853</f>
        <v>89.7</v>
      </c>
      <c r="D853" s="8">
        <f>димвенканали!D853</f>
        <v>0</v>
      </c>
      <c r="E853" s="8">
        <f>димвенканали!E853</f>
        <v>0</v>
      </c>
      <c r="F853" s="8">
        <f t="shared" si="125"/>
        <v>89.7</v>
      </c>
      <c r="G853" s="8"/>
      <c r="H853" s="8"/>
      <c r="I853" s="18">
        <v>0</v>
      </c>
      <c r="J853" s="18">
        <f t="shared" si="126"/>
        <v>0</v>
      </c>
      <c r="K853" s="10">
        <f t="shared" si="123"/>
        <v>0</v>
      </c>
      <c r="L853" s="10">
        <v>0</v>
      </c>
      <c r="M853" s="10">
        <v>0</v>
      </c>
      <c r="N853" s="150">
        <f t="shared" si="128"/>
        <v>0</v>
      </c>
      <c r="O853" s="10">
        <f t="shared" si="124"/>
        <v>0</v>
      </c>
      <c r="P853" s="11">
        <f t="shared" si="127"/>
        <v>0</v>
      </c>
    </row>
    <row r="854" spans="1:16">
      <c r="A854" s="9">
        <f t="shared" si="129"/>
        <v>79</v>
      </c>
      <c r="B854" s="8" t="s">
        <v>902</v>
      </c>
      <c r="C854" s="8">
        <f>димвенканали!C854</f>
        <v>68.900000000000006</v>
      </c>
      <c r="D854" s="8">
        <f>димвенканали!D854</f>
        <v>0</v>
      </c>
      <c r="E854" s="8">
        <f>димвенканали!E854</f>
        <v>0</v>
      </c>
      <c r="F854" s="8">
        <f t="shared" si="125"/>
        <v>68.900000000000006</v>
      </c>
      <c r="G854" s="8"/>
      <c r="H854" s="8"/>
      <c r="I854" s="18">
        <v>0</v>
      </c>
      <c r="J854" s="18">
        <f t="shared" si="126"/>
        <v>0</v>
      </c>
      <c r="K854" s="10">
        <f t="shared" si="123"/>
        <v>0</v>
      </c>
      <c r="L854" s="10">
        <v>0</v>
      </c>
      <c r="M854" s="10">
        <v>0</v>
      </c>
      <c r="N854" s="150">
        <f t="shared" si="128"/>
        <v>0</v>
      </c>
      <c r="O854" s="10">
        <f t="shared" si="124"/>
        <v>0</v>
      </c>
      <c r="P854" s="11">
        <f t="shared" si="127"/>
        <v>0</v>
      </c>
    </row>
    <row r="855" spans="1:16">
      <c r="A855" s="9">
        <f t="shared" si="129"/>
        <v>80</v>
      </c>
      <c r="B855" s="8" t="s">
        <v>903</v>
      </c>
      <c r="C855" s="8">
        <f>димвенканали!C855</f>
        <v>82.2</v>
      </c>
      <c r="D855" s="8">
        <f>димвенканали!D855</f>
        <v>0</v>
      </c>
      <c r="E855" s="8">
        <f>димвенканали!E855</f>
        <v>0</v>
      </c>
      <c r="F855" s="8">
        <f t="shared" si="125"/>
        <v>82.2</v>
      </c>
      <c r="G855" s="8"/>
      <c r="H855" s="8"/>
      <c r="I855" s="18">
        <v>0</v>
      </c>
      <c r="J855" s="18">
        <f t="shared" si="126"/>
        <v>0</v>
      </c>
      <c r="K855" s="10">
        <f t="shared" si="123"/>
        <v>0</v>
      </c>
      <c r="L855" s="10">
        <v>0</v>
      </c>
      <c r="M855" s="10">
        <v>0</v>
      </c>
      <c r="N855" s="150">
        <f t="shared" si="128"/>
        <v>0</v>
      </c>
      <c r="O855" s="10">
        <f t="shared" si="124"/>
        <v>0</v>
      </c>
      <c r="P855" s="11">
        <f t="shared" si="127"/>
        <v>0</v>
      </c>
    </row>
    <row r="856" spans="1:16">
      <c r="A856" s="9">
        <f t="shared" si="129"/>
        <v>81</v>
      </c>
      <c r="B856" s="8" t="s">
        <v>904</v>
      </c>
      <c r="C856" s="8">
        <f>димвенканали!C856</f>
        <v>95.49</v>
      </c>
      <c r="D856" s="8">
        <f>димвенканали!D856</f>
        <v>0</v>
      </c>
      <c r="E856" s="8">
        <f>димвенканали!E856</f>
        <v>0</v>
      </c>
      <c r="F856" s="8">
        <f t="shared" si="125"/>
        <v>95.49</v>
      </c>
      <c r="G856" s="115">
        <v>49</v>
      </c>
      <c r="H856" s="96">
        <v>49</v>
      </c>
      <c r="I856" s="18">
        <v>1.6333333333333332E-2</v>
      </c>
      <c r="J856" s="18">
        <f t="shared" si="126"/>
        <v>32.944496666666666</v>
      </c>
      <c r="K856" s="10">
        <f t="shared" si="123"/>
        <v>12.113691424333334</v>
      </c>
      <c r="L856" s="10">
        <v>12.726116666666664</v>
      </c>
      <c r="M856" s="10">
        <v>1.3733066666666665</v>
      </c>
      <c r="N856" s="150">
        <f t="shared" si="128"/>
        <v>1.3733066666666665</v>
      </c>
      <c r="O856" s="10">
        <f t="shared" si="124"/>
        <v>59.157611424333325</v>
      </c>
      <c r="P856" s="11">
        <f t="shared" si="127"/>
        <v>0.61951629934373575</v>
      </c>
    </row>
    <row r="857" spans="1:16">
      <c r="A857" s="9">
        <f t="shared" si="129"/>
        <v>82</v>
      </c>
      <c r="B857" s="8" t="s">
        <v>905</v>
      </c>
      <c r="C857" s="8">
        <f>димвенканали!C857</f>
        <v>152.59</v>
      </c>
      <c r="D857" s="8">
        <f>димвенканали!D857</f>
        <v>142.80000000000001</v>
      </c>
      <c r="E857" s="8">
        <f>димвенканали!E857</f>
        <v>0</v>
      </c>
      <c r="F857" s="8">
        <f t="shared" si="125"/>
        <v>295.39</v>
      </c>
      <c r="G857" s="115">
        <v>100</v>
      </c>
      <c r="H857" s="8">
        <v>100</v>
      </c>
      <c r="I857" s="18">
        <v>3.3333333333333333E-2</v>
      </c>
      <c r="J857" s="18">
        <f t="shared" si="126"/>
        <v>67.233666666666664</v>
      </c>
      <c r="K857" s="10">
        <f t="shared" si="123"/>
        <v>24.721819233333335</v>
      </c>
      <c r="L857" s="10">
        <v>25.971666666666664</v>
      </c>
      <c r="M857" s="10">
        <v>2.8026666666666666</v>
      </c>
      <c r="N857" s="150">
        <f t="shared" si="128"/>
        <v>2.8026666666666666</v>
      </c>
      <c r="O857" s="10">
        <f t="shared" si="124"/>
        <v>120.72981923333333</v>
      </c>
      <c r="P857" s="11">
        <f t="shared" si="127"/>
        <v>0.40871329169346743</v>
      </c>
    </row>
    <row r="858" spans="1:16">
      <c r="A858" s="9">
        <f t="shared" si="129"/>
        <v>83</v>
      </c>
      <c r="B858" s="8" t="s">
        <v>906</v>
      </c>
      <c r="C858" s="8">
        <f>димвенканали!C858</f>
        <v>45.6</v>
      </c>
      <c r="D858" s="8">
        <f>димвенканали!D858</f>
        <v>0</v>
      </c>
      <c r="E858" s="8">
        <f>димвенканали!E858</f>
        <v>0</v>
      </c>
      <c r="F858" s="8">
        <f t="shared" si="125"/>
        <v>45.6</v>
      </c>
      <c r="G858" s="115"/>
      <c r="H858" s="8"/>
      <c r="I858" s="18">
        <v>0</v>
      </c>
      <c r="J858" s="18">
        <f t="shared" si="126"/>
        <v>0</v>
      </c>
      <c r="K858" s="10">
        <f t="shared" si="123"/>
        <v>0</v>
      </c>
      <c r="L858" s="10">
        <v>0</v>
      </c>
      <c r="M858" s="10">
        <v>0</v>
      </c>
      <c r="N858" s="150">
        <f t="shared" si="128"/>
        <v>0</v>
      </c>
      <c r="O858" s="10">
        <f t="shared" si="124"/>
        <v>0</v>
      </c>
      <c r="P858" s="11">
        <f t="shared" si="127"/>
        <v>0</v>
      </c>
    </row>
    <row r="859" spans="1:16">
      <c r="A859" s="9">
        <f t="shared" si="129"/>
        <v>84</v>
      </c>
      <c r="B859" s="8" t="s">
        <v>907</v>
      </c>
      <c r="C859" s="8">
        <f>димвенканали!C859</f>
        <v>220.1</v>
      </c>
      <c r="D859" s="8">
        <f>димвенканали!D859</f>
        <v>0</v>
      </c>
      <c r="E859" s="8">
        <f>димвенканали!E859</f>
        <v>0</v>
      </c>
      <c r="F859" s="8">
        <f t="shared" si="125"/>
        <v>220.1</v>
      </c>
      <c r="G859" s="115">
        <v>125</v>
      </c>
      <c r="H859" s="96">
        <v>125</v>
      </c>
      <c r="I859" s="18">
        <v>4.1666666666666664E-2</v>
      </c>
      <c r="J859" s="18">
        <f t="shared" si="126"/>
        <v>84.042083333333323</v>
      </c>
      <c r="K859" s="10">
        <f t="shared" si="123"/>
        <v>30.902274041666665</v>
      </c>
      <c r="L859" s="10">
        <v>32.46458333333333</v>
      </c>
      <c r="M859" s="10">
        <v>3.503333333333333</v>
      </c>
      <c r="N859" s="150">
        <f t="shared" si="128"/>
        <v>3.503333333333333</v>
      </c>
      <c r="O859" s="10">
        <f t="shared" si="124"/>
        <v>150.91227404166665</v>
      </c>
      <c r="P859" s="11">
        <f t="shared" si="127"/>
        <v>0.68565322145237007</v>
      </c>
    </row>
    <row r="860" spans="1:16">
      <c r="A860" s="9">
        <f t="shared" si="129"/>
        <v>85</v>
      </c>
      <c r="B860" s="8" t="s">
        <v>908</v>
      </c>
      <c r="C860" s="8">
        <f>димвенканали!C860</f>
        <v>211.98</v>
      </c>
      <c r="D860" s="8">
        <f>димвенканали!D860</f>
        <v>0</v>
      </c>
      <c r="E860" s="8">
        <f>димвенканали!E860</f>
        <v>0</v>
      </c>
      <c r="F860" s="8">
        <f t="shared" si="125"/>
        <v>211.98</v>
      </c>
      <c r="G860" s="115">
        <v>127</v>
      </c>
      <c r="H860" s="96">
        <v>127</v>
      </c>
      <c r="I860" s="18">
        <v>4.2333333333333334E-2</v>
      </c>
      <c r="J860" s="18">
        <f t="shared" si="126"/>
        <v>85.38675666666667</v>
      </c>
      <c r="K860" s="10">
        <f t="shared" si="123"/>
        <v>31.396710426333335</v>
      </c>
      <c r="L860" s="10">
        <v>32.984016666666669</v>
      </c>
      <c r="M860" s="10">
        <v>3.5593866666666667</v>
      </c>
      <c r="N860" s="150">
        <f t="shared" si="128"/>
        <v>3.5593866666666667</v>
      </c>
      <c r="O860" s="10">
        <f t="shared" si="124"/>
        <v>153.32687042633333</v>
      </c>
      <c r="P860" s="11">
        <f t="shared" si="127"/>
        <v>0.72330819146303116</v>
      </c>
    </row>
    <row r="861" spans="1:16">
      <c r="A861" s="9">
        <f t="shared" si="129"/>
        <v>86</v>
      </c>
      <c r="B861" s="8" t="s">
        <v>909</v>
      </c>
      <c r="C861" s="8">
        <f>димвенканали!C861</f>
        <v>102.18</v>
      </c>
      <c r="D861" s="8">
        <f>димвенканали!D861</f>
        <v>0</v>
      </c>
      <c r="E861" s="8">
        <f>димвенканали!E861</f>
        <v>0</v>
      </c>
      <c r="F861" s="8">
        <f t="shared" si="125"/>
        <v>102.18</v>
      </c>
      <c r="G861" s="115">
        <v>61</v>
      </c>
      <c r="H861" s="96">
        <v>61</v>
      </c>
      <c r="I861" s="18">
        <v>2.0333333333333332E-2</v>
      </c>
      <c r="J861" s="18">
        <f t="shared" si="126"/>
        <v>41.012536666666662</v>
      </c>
      <c r="K861" s="10">
        <f t="shared" si="123"/>
        <v>15.080309732333333</v>
      </c>
      <c r="L861" s="10">
        <v>15.842716666666664</v>
      </c>
      <c r="M861" s="10">
        <v>1.7096266666666664</v>
      </c>
      <c r="N861" s="150">
        <f t="shared" si="128"/>
        <v>1.7096266666666664</v>
      </c>
      <c r="O861" s="10">
        <f t="shared" si="124"/>
        <v>73.645189732333321</v>
      </c>
      <c r="P861" s="11">
        <f t="shared" si="127"/>
        <v>0.72073977033013614</v>
      </c>
    </row>
    <row r="862" spans="1:16">
      <c r="A862" s="9">
        <f t="shared" si="129"/>
        <v>87</v>
      </c>
      <c r="B862" s="8" t="s">
        <v>910</v>
      </c>
      <c r="C862" s="8">
        <f>димвенканали!C862</f>
        <v>200.28</v>
      </c>
      <c r="D862" s="8">
        <f>димвенканали!D862</f>
        <v>0</v>
      </c>
      <c r="E862" s="8">
        <f>димвенканали!E862</f>
        <v>0</v>
      </c>
      <c r="F862" s="8">
        <f t="shared" si="125"/>
        <v>200.28</v>
      </c>
      <c r="G862" s="115">
        <v>125</v>
      </c>
      <c r="H862" s="96">
        <v>125</v>
      </c>
      <c r="I862" s="18">
        <v>4.1666666666666664E-2</v>
      </c>
      <c r="J862" s="18">
        <f t="shared" si="126"/>
        <v>84.042083333333323</v>
      </c>
      <c r="K862" s="10">
        <f t="shared" si="123"/>
        <v>30.902274041666665</v>
      </c>
      <c r="L862" s="10">
        <v>32.46458333333333</v>
      </c>
      <c r="M862" s="10">
        <v>3.503333333333333</v>
      </c>
      <c r="N862" s="150">
        <f t="shared" si="128"/>
        <v>3.503333333333333</v>
      </c>
      <c r="O862" s="10">
        <f t="shared" si="124"/>
        <v>150.91227404166665</v>
      </c>
      <c r="P862" s="11">
        <f t="shared" si="127"/>
        <v>0.75350646116270548</v>
      </c>
    </row>
    <row r="863" spans="1:16">
      <c r="A863" s="9">
        <f t="shared" si="129"/>
        <v>88</v>
      </c>
      <c r="B863" s="8" t="s">
        <v>911</v>
      </c>
      <c r="C863" s="8">
        <f>димвенканали!C863</f>
        <v>183.1</v>
      </c>
      <c r="D863" s="8">
        <f>димвенканали!D863</f>
        <v>0</v>
      </c>
      <c r="E863" s="8">
        <f>димвенканали!E863</f>
        <v>0</v>
      </c>
      <c r="F863" s="8">
        <f t="shared" si="125"/>
        <v>183.1</v>
      </c>
      <c r="G863" s="115">
        <v>113</v>
      </c>
      <c r="H863" s="96">
        <v>113</v>
      </c>
      <c r="I863" s="18">
        <v>3.7666666666666668E-2</v>
      </c>
      <c r="J863" s="18">
        <f t="shared" si="126"/>
        <v>75.974043333333341</v>
      </c>
      <c r="K863" s="10">
        <f t="shared" si="123"/>
        <v>27.935655733666671</v>
      </c>
      <c r="L863" s="10">
        <v>29.347983333333332</v>
      </c>
      <c r="M863" s="10">
        <v>3.1670133333333332</v>
      </c>
      <c r="N863" s="150">
        <f t="shared" si="128"/>
        <v>3.1670133333333332</v>
      </c>
      <c r="O863" s="10">
        <f t="shared" si="124"/>
        <v>136.42469573366668</v>
      </c>
      <c r="P863" s="11">
        <f t="shared" si="127"/>
        <v>0.74508299144547618</v>
      </c>
    </row>
    <row r="864" spans="1:16">
      <c r="A864" s="9">
        <f t="shared" si="129"/>
        <v>89</v>
      </c>
      <c r="B864" s="8" t="s">
        <v>912</v>
      </c>
      <c r="C864" s="8">
        <f>димвенканали!C864</f>
        <v>6638.08</v>
      </c>
      <c r="D864" s="8">
        <f>димвенканали!D864</f>
        <v>0</v>
      </c>
      <c r="E864" s="8">
        <f>димвенканали!E864</f>
        <v>0</v>
      </c>
      <c r="F864" s="8">
        <f t="shared" si="125"/>
        <v>6638.08</v>
      </c>
      <c r="G864" s="115">
        <v>2150</v>
      </c>
      <c r="H864" s="8">
        <v>2150</v>
      </c>
      <c r="I864" s="18">
        <v>0.71666666666666667</v>
      </c>
      <c r="J864" s="18">
        <f t="shared" si="126"/>
        <v>1445.5238333333334</v>
      </c>
      <c r="K864" s="10">
        <f t="shared" si="123"/>
        <v>531.51911351666672</v>
      </c>
      <c r="L864" s="10">
        <v>558.39083333333338</v>
      </c>
      <c r="M864" s="10">
        <v>60.257333333333335</v>
      </c>
      <c r="N864" s="150">
        <f t="shared" si="128"/>
        <v>60.257333333333335</v>
      </c>
      <c r="O864" s="10">
        <f t="shared" si="124"/>
        <v>2595.691113516667</v>
      </c>
      <c r="P864" s="11">
        <f t="shared" si="127"/>
        <v>0.39103040540588047</v>
      </c>
    </row>
    <row r="865" spans="1:16">
      <c r="A865" s="9">
        <f t="shared" si="129"/>
        <v>90</v>
      </c>
      <c r="B865" s="8" t="s">
        <v>913</v>
      </c>
      <c r="C865" s="8">
        <f>димвенканали!C865</f>
        <v>174.99</v>
      </c>
      <c r="D865" s="8">
        <f>димвенканали!D865</f>
        <v>0</v>
      </c>
      <c r="E865" s="8">
        <f>димвенканали!E865</f>
        <v>0</v>
      </c>
      <c r="F865" s="8">
        <f t="shared" si="125"/>
        <v>174.99</v>
      </c>
      <c r="G865" s="115">
        <v>90</v>
      </c>
      <c r="H865" s="96">
        <v>90</v>
      </c>
      <c r="I865" s="18">
        <v>0.03</v>
      </c>
      <c r="J865" s="18">
        <f t="shared" si="126"/>
        <v>60.510300000000001</v>
      </c>
      <c r="K865" s="10">
        <f t="shared" si="123"/>
        <v>22.249637310000001</v>
      </c>
      <c r="L865" s="10">
        <v>23.374499999999998</v>
      </c>
      <c r="M865" s="10">
        <v>2.5223999999999998</v>
      </c>
      <c r="N865" s="150">
        <f t="shared" si="128"/>
        <v>2.5223999999999998</v>
      </c>
      <c r="O865" s="10">
        <f t="shared" si="124"/>
        <v>108.65683731</v>
      </c>
      <c r="P865" s="11">
        <f t="shared" si="127"/>
        <v>0.62093169501114343</v>
      </c>
    </row>
    <row r="866" spans="1:16">
      <c r="A866" s="9">
        <f t="shared" si="129"/>
        <v>91</v>
      </c>
      <c r="B866" s="8" t="s">
        <v>914</v>
      </c>
      <c r="C866" s="8">
        <f>димвенканали!C866</f>
        <v>4236.49</v>
      </c>
      <c r="D866" s="8">
        <f>димвенканали!D866</f>
        <v>0</v>
      </c>
      <c r="E866" s="8">
        <f>димвенканали!E866</f>
        <v>0</v>
      </c>
      <c r="F866" s="8">
        <f t="shared" si="125"/>
        <v>4236.49</v>
      </c>
      <c r="G866" s="8">
        <v>1425</v>
      </c>
      <c r="H866" s="8">
        <v>1425</v>
      </c>
      <c r="I866" s="18">
        <v>0.47499999999999998</v>
      </c>
      <c r="J866" s="18">
        <f t="shared" si="126"/>
        <v>958.07974999999999</v>
      </c>
      <c r="K866" s="10">
        <f t="shared" si="123"/>
        <v>352.28592407500003</v>
      </c>
      <c r="L866" s="10">
        <v>370.09625</v>
      </c>
      <c r="M866" s="10">
        <v>39.937999999999995</v>
      </c>
      <c r="N866" s="150">
        <f t="shared" si="128"/>
        <v>39.937999999999995</v>
      </c>
      <c r="O866" s="10">
        <f t="shared" si="124"/>
        <v>1720.3999240750002</v>
      </c>
      <c r="P866" s="11">
        <f t="shared" si="127"/>
        <v>0.40609087335860589</v>
      </c>
    </row>
    <row r="867" spans="1:16">
      <c r="A867" s="9">
        <f t="shared" si="129"/>
        <v>92</v>
      </c>
      <c r="B867" s="8" t="s">
        <v>915</v>
      </c>
      <c r="C867" s="8">
        <f>димвенканали!C867</f>
        <v>5395.1</v>
      </c>
      <c r="D867" s="8">
        <f>димвенканали!D867</f>
        <v>0</v>
      </c>
      <c r="E867" s="8">
        <f>димвенканали!E867</f>
        <v>0</v>
      </c>
      <c r="F867" s="8">
        <f t="shared" si="125"/>
        <v>5395.1</v>
      </c>
      <c r="G867" s="8">
        <v>1396</v>
      </c>
      <c r="H867" s="8">
        <v>1396</v>
      </c>
      <c r="I867" s="18">
        <v>0.46533333333333332</v>
      </c>
      <c r="J867" s="18">
        <f t="shared" si="126"/>
        <v>938.58198666666669</v>
      </c>
      <c r="K867" s="10">
        <f t="shared" si="123"/>
        <v>345.11659649733338</v>
      </c>
      <c r="L867" s="10">
        <v>362.56446666666665</v>
      </c>
      <c r="M867" s="10">
        <v>39.125226666666663</v>
      </c>
      <c r="N867" s="150">
        <f t="shared" si="128"/>
        <v>39.125226666666663</v>
      </c>
      <c r="O867" s="10">
        <f t="shared" si="124"/>
        <v>1685.3882764973332</v>
      </c>
      <c r="P867" s="11">
        <f t="shared" si="127"/>
        <v>0.31239240727647921</v>
      </c>
    </row>
    <row r="868" spans="1:16">
      <c r="A868" s="9">
        <f t="shared" si="129"/>
        <v>93</v>
      </c>
      <c r="B868" s="8" t="s">
        <v>916</v>
      </c>
      <c r="C868" s="8">
        <f>димвенканали!C868</f>
        <v>4042.93</v>
      </c>
      <c r="D868" s="8">
        <f>димвенканали!D868</f>
        <v>0</v>
      </c>
      <c r="E868" s="8">
        <f>димвенканали!E868</f>
        <v>0</v>
      </c>
      <c r="F868" s="8">
        <f t="shared" si="125"/>
        <v>4042.93</v>
      </c>
      <c r="G868" s="8">
        <v>1089</v>
      </c>
      <c r="H868" s="8">
        <v>1089</v>
      </c>
      <c r="I868" s="18">
        <v>0.36299999999999999</v>
      </c>
      <c r="J868" s="18">
        <f t="shared" si="126"/>
        <v>732.17462999999998</v>
      </c>
      <c r="K868" s="10">
        <f t="shared" si="123"/>
        <v>269.22061145100002</v>
      </c>
      <c r="L868" s="10">
        <v>282.83144999999996</v>
      </c>
      <c r="M868" s="10">
        <v>30.521039999999999</v>
      </c>
      <c r="N868" s="150">
        <f t="shared" si="128"/>
        <v>30.521039999999999</v>
      </c>
      <c r="O868" s="10">
        <f t="shared" si="124"/>
        <v>1314.7477314509999</v>
      </c>
      <c r="P868" s="11">
        <f t="shared" si="127"/>
        <v>0.32519675865053316</v>
      </c>
    </row>
    <row r="869" spans="1:16">
      <c r="A869" s="9">
        <f t="shared" si="129"/>
        <v>94</v>
      </c>
      <c r="B869" s="8" t="s">
        <v>917</v>
      </c>
      <c r="C869" s="8">
        <f>димвенканали!C869</f>
        <v>68.8</v>
      </c>
      <c r="D869" s="8">
        <f>димвенканали!D869</f>
        <v>0</v>
      </c>
      <c r="E869" s="8">
        <f>димвенканали!E869</f>
        <v>0</v>
      </c>
      <c r="F869" s="8">
        <f t="shared" si="125"/>
        <v>68.8</v>
      </c>
      <c r="G869" s="8"/>
      <c r="H869" s="8"/>
      <c r="I869" s="18">
        <v>0</v>
      </c>
      <c r="J869" s="18">
        <f t="shared" si="126"/>
        <v>0</v>
      </c>
      <c r="K869" s="10">
        <f t="shared" si="123"/>
        <v>0</v>
      </c>
      <c r="L869" s="10">
        <v>0</v>
      </c>
      <c r="M869" s="10">
        <v>0</v>
      </c>
      <c r="N869" s="150">
        <f t="shared" si="128"/>
        <v>0</v>
      </c>
      <c r="O869" s="10">
        <f t="shared" si="124"/>
        <v>0</v>
      </c>
      <c r="P869" s="11">
        <f t="shared" si="127"/>
        <v>0</v>
      </c>
    </row>
    <row r="870" spans="1:16">
      <c r="A870" s="9">
        <f t="shared" si="129"/>
        <v>95</v>
      </c>
      <c r="B870" s="8" t="s">
        <v>918</v>
      </c>
      <c r="C870" s="8">
        <f>димвенканали!C870</f>
        <v>57.6</v>
      </c>
      <c r="D870" s="8">
        <f>димвенканали!D870</f>
        <v>0</v>
      </c>
      <c r="E870" s="8">
        <f>димвенканали!E870</f>
        <v>0</v>
      </c>
      <c r="F870" s="8">
        <f t="shared" si="125"/>
        <v>57.6</v>
      </c>
      <c r="G870" s="8"/>
      <c r="H870" s="8"/>
      <c r="I870" s="18">
        <v>0</v>
      </c>
      <c r="J870" s="18">
        <f t="shared" si="126"/>
        <v>0</v>
      </c>
      <c r="K870" s="10">
        <f t="shared" si="123"/>
        <v>0</v>
      </c>
      <c r="L870" s="10">
        <v>0</v>
      </c>
      <c r="M870" s="10">
        <v>0</v>
      </c>
      <c r="N870" s="150">
        <f t="shared" si="128"/>
        <v>0</v>
      </c>
      <c r="O870" s="10">
        <f t="shared" si="124"/>
        <v>0</v>
      </c>
      <c r="P870" s="11">
        <f t="shared" ref="P870:P901" si="130">O870/F870</f>
        <v>0</v>
      </c>
    </row>
    <row r="871" spans="1:16">
      <c r="A871" s="9">
        <f t="shared" si="129"/>
        <v>96</v>
      </c>
      <c r="B871" s="8" t="s">
        <v>919</v>
      </c>
      <c r="C871" s="8">
        <f>димвенканали!C871</f>
        <v>189.2</v>
      </c>
      <c r="D871" s="8">
        <f>димвенканали!D871</f>
        <v>0</v>
      </c>
      <c r="E871" s="8">
        <f>димвенканали!E871</f>
        <v>0</v>
      </c>
      <c r="F871" s="8">
        <f t="shared" si="125"/>
        <v>189.2</v>
      </c>
      <c r="G871" s="8"/>
      <c r="H871" s="8"/>
      <c r="I871" s="18">
        <v>0</v>
      </c>
      <c r="J871" s="18">
        <f t="shared" si="126"/>
        <v>0</v>
      </c>
      <c r="K871" s="10">
        <f t="shared" si="123"/>
        <v>0</v>
      </c>
      <c r="L871" s="10">
        <v>0</v>
      </c>
      <c r="M871" s="10">
        <v>0</v>
      </c>
      <c r="N871" s="150">
        <f t="shared" si="128"/>
        <v>0</v>
      </c>
      <c r="O871" s="10">
        <f t="shared" si="124"/>
        <v>0</v>
      </c>
      <c r="P871" s="11">
        <f t="shared" si="130"/>
        <v>0</v>
      </c>
    </row>
    <row r="872" spans="1:16">
      <c r="A872" s="9">
        <f t="shared" si="129"/>
        <v>97</v>
      </c>
      <c r="B872" s="8" t="s">
        <v>920</v>
      </c>
      <c r="C872" s="8">
        <f>димвенканали!C872</f>
        <v>86.7</v>
      </c>
      <c r="D872" s="8">
        <f>димвенканали!D872</f>
        <v>0</v>
      </c>
      <c r="E872" s="8">
        <f>димвенканали!E872</f>
        <v>0</v>
      </c>
      <c r="F872" s="8">
        <f t="shared" si="125"/>
        <v>86.7</v>
      </c>
      <c r="G872" s="8"/>
      <c r="H872" s="8"/>
      <c r="I872" s="18">
        <v>0</v>
      </c>
      <c r="J872" s="18">
        <f t="shared" si="126"/>
        <v>0</v>
      </c>
      <c r="K872" s="10">
        <f t="shared" si="123"/>
        <v>0</v>
      </c>
      <c r="L872" s="10">
        <v>0</v>
      </c>
      <c r="M872" s="10">
        <v>0</v>
      </c>
      <c r="N872" s="150">
        <f t="shared" si="128"/>
        <v>0</v>
      </c>
      <c r="O872" s="10">
        <f t="shared" si="124"/>
        <v>0</v>
      </c>
      <c r="P872" s="11">
        <f t="shared" si="130"/>
        <v>0</v>
      </c>
    </row>
    <row r="873" spans="1:16">
      <c r="A873" s="9">
        <f t="shared" si="129"/>
        <v>98</v>
      </c>
      <c r="B873" s="8" t="s">
        <v>921</v>
      </c>
      <c r="C873" s="8">
        <f>димвенканали!C873</f>
        <v>118.58</v>
      </c>
      <c r="D873" s="8">
        <f>димвенканали!D873</f>
        <v>0</v>
      </c>
      <c r="E873" s="8">
        <f>димвенканали!E873</f>
        <v>0</v>
      </c>
      <c r="F873" s="8">
        <f t="shared" si="125"/>
        <v>118.58</v>
      </c>
      <c r="G873" s="8"/>
      <c r="H873" s="8"/>
      <c r="I873" s="18">
        <v>0</v>
      </c>
      <c r="J873" s="18">
        <f t="shared" si="126"/>
        <v>0</v>
      </c>
      <c r="K873" s="10">
        <f t="shared" si="123"/>
        <v>0</v>
      </c>
      <c r="L873" s="10">
        <v>0</v>
      </c>
      <c r="M873" s="10">
        <v>0</v>
      </c>
      <c r="N873" s="150">
        <f t="shared" si="128"/>
        <v>0</v>
      </c>
      <c r="O873" s="10">
        <f t="shared" si="124"/>
        <v>0</v>
      </c>
      <c r="P873" s="11">
        <f t="shared" si="130"/>
        <v>0</v>
      </c>
    </row>
    <row r="874" spans="1:16">
      <c r="A874" s="9">
        <f t="shared" si="129"/>
        <v>99</v>
      </c>
      <c r="B874" s="8" t="s">
        <v>922</v>
      </c>
      <c r="C874" s="8">
        <f>димвенканали!C874</f>
        <v>31</v>
      </c>
      <c r="D874" s="8">
        <f>димвенканали!D874</f>
        <v>0</v>
      </c>
      <c r="E874" s="8">
        <f>димвенканали!E874</f>
        <v>0</v>
      </c>
      <c r="F874" s="8">
        <f t="shared" si="125"/>
        <v>31</v>
      </c>
      <c r="G874" s="8"/>
      <c r="H874" s="8"/>
      <c r="I874" s="18">
        <v>0</v>
      </c>
      <c r="J874" s="18">
        <f t="shared" si="126"/>
        <v>0</v>
      </c>
      <c r="K874" s="10">
        <f t="shared" si="123"/>
        <v>0</v>
      </c>
      <c r="L874" s="10">
        <v>0</v>
      </c>
      <c r="M874" s="10">
        <v>0</v>
      </c>
      <c r="N874" s="150">
        <f t="shared" si="128"/>
        <v>0</v>
      </c>
      <c r="O874" s="10">
        <f t="shared" si="124"/>
        <v>0</v>
      </c>
      <c r="P874" s="11">
        <f t="shared" si="130"/>
        <v>0</v>
      </c>
    </row>
    <row r="875" spans="1:16">
      <c r="A875" s="9">
        <f t="shared" si="129"/>
        <v>100</v>
      </c>
      <c r="B875" s="8" t="s">
        <v>923</v>
      </c>
      <c r="C875" s="8">
        <f>димвенканали!C875</f>
        <v>32.1</v>
      </c>
      <c r="D875" s="8">
        <f>димвенканали!D875</f>
        <v>0</v>
      </c>
      <c r="E875" s="8">
        <f>димвенканали!E875</f>
        <v>0</v>
      </c>
      <c r="F875" s="8">
        <f t="shared" si="125"/>
        <v>32.1</v>
      </c>
      <c r="G875" s="8"/>
      <c r="H875" s="8"/>
      <c r="I875" s="18">
        <v>0</v>
      </c>
      <c r="J875" s="18">
        <f t="shared" si="126"/>
        <v>0</v>
      </c>
      <c r="K875" s="10">
        <f t="shared" si="123"/>
        <v>0</v>
      </c>
      <c r="L875" s="10">
        <v>0</v>
      </c>
      <c r="M875" s="10">
        <v>0</v>
      </c>
      <c r="N875" s="150">
        <f t="shared" si="128"/>
        <v>0</v>
      </c>
      <c r="O875" s="10">
        <f t="shared" si="124"/>
        <v>0</v>
      </c>
      <c r="P875" s="11">
        <f t="shared" si="130"/>
        <v>0</v>
      </c>
    </row>
    <row r="876" spans="1:16">
      <c r="A876" s="9">
        <f t="shared" si="129"/>
        <v>101</v>
      </c>
      <c r="B876" s="8" t="s">
        <v>924</v>
      </c>
      <c r="C876" s="8">
        <f>димвенканали!C876</f>
        <v>77.8</v>
      </c>
      <c r="D876" s="8">
        <f>димвенканали!D876</f>
        <v>0</v>
      </c>
      <c r="E876" s="8">
        <f>димвенканали!E876</f>
        <v>0</v>
      </c>
      <c r="F876" s="8">
        <f t="shared" si="125"/>
        <v>77.8</v>
      </c>
      <c r="G876" s="8"/>
      <c r="H876" s="8"/>
      <c r="I876" s="18">
        <v>0</v>
      </c>
      <c r="J876" s="18">
        <f t="shared" si="126"/>
        <v>0</v>
      </c>
      <c r="K876" s="10">
        <f t="shared" si="123"/>
        <v>0</v>
      </c>
      <c r="L876" s="10">
        <v>0</v>
      </c>
      <c r="M876" s="10">
        <v>0</v>
      </c>
      <c r="N876" s="150">
        <f t="shared" si="128"/>
        <v>0</v>
      </c>
      <c r="O876" s="10">
        <f t="shared" si="124"/>
        <v>0</v>
      </c>
      <c r="P876" s="11">
        <f t="shared" si="130"/>
        <v>0</v>
      </c>
    </row>
    <row r="877" spans="1:16">
      <c r="A877" s="9">
        <f t="shared" si="129"/>
        <v>102</v>
      </c>
      <c r="B877" s="8" t="s">
        <v>925</v>
      </c>
      <c r="C877" s="8">
        <f>димвенканали!C877</f>
        <v>64.5</v>
      </c>
      <c r="D877" s="8">
        <f>димвенканали!D877</f>
        <v>0</v>
      </c>
      <c r="E877" s="8">
        <f>димвенканали!E877</f>
        <v>0</v>
      </c>
      <c r="F877" s="8">
        <f t="shared" si="125"/>
        <v>64.5</v>
      </c>
      <c r="G877" s="8"/>
      <c r="H877" s="8"/>
      <c r="I877" s="18">
        <v>0</v>
      </c>
      <c r="J877" s="18">
        <f t="shared" si="126"/>
        <v>0</v>
      </c>
      <c r="K877" s="10">
        <f t="shared" si="123"/>
        <v>0</v>
      </c>
      <c r="L877" s="10">
        <v>0</v>
      </c>
      <c r="M877" s="10">
        <v>0</v>
      </c>
      <c r="N877" s="150">
        <f t="shared" si="128"/>
        <v>0</v>
      </c>
      <c r="O877" s="10">
        <f t="shared" si="124"/>
        <v>0</v>
      </c>
      <c r="P877" s="11">
        <f t="shared" si="130"/>
        <v>0</v>
      </c>
    </row>
    <row r="878" spans="1:16">
      <c r="A878" s="9">
        <f t="shared" si="129"/>
        <v>103</v>
      </c>
      <c r="B878" s="8" t="s">
        <v>926</v>
      </c>
      <c r="C878" s="8">
        <f>димвенканали!C878</f>
        <v>95.2</v>
      </c>
      <c r="D878" s="8">
        <f>димвенканали!D878</f>
        <v>0</v>
      </c>
      <c r="E878" s="8">
        <f>димвенканали!E878</f>
        <v>0</v>
      </c>
      <c r="F878" s="8">
        <f t="shared" si="125"/>
        <v>95.2</v>
      </c>
      <c r="G878" s="8"/>
      <c r="H878" s="8"/>
      <c r="I878" s="18">
        <v>0</v>
      </c>
      <c r="J878" s="18">
        <f t="shared" si="126"/>
        <v>0</v>
      </c>
      <c r="K878" s="10">
        <f t="shared" si="123"/>
        <v>0</v>
      </c>
      <c r="L878" s="10">
        <v>0</v>
      </c>
      <c r="M878" s="10">
        <v>0</v>
      </c>
      <c r="N878" s="150">
        <f t="shared" si="128"/>
        <v>0</v>
      </c>
      <c r="O878" s="10">
        <f t="shared" si="124"/>
        <v>0</v>
      </c>
      <c r="P878" s="11">
        <f t="shared" si="130"/>
        <v>0</v>
      </c>
    </row>
    <row r="879" spans="1:16">
      <c r="A879" s="9">
        <f t="shared" si="129"/>
        <v>104</v>
      </c>
      <c r="B879" s="8" t="s">
        <v>927</v>
      </c>
      <c r="C879" s="8">
        <f>димвенканали!C879</f>
        <v>122.1</v>
      </c>
      <c r="D879" s="8">
        <f>димвенканали!D879</f>
        <v>0</v>
      </c>
      <c r="E879" s="8">
        <f>димвенканали!E879</f>
        <v>0</v>
      </c>
      <c r="F879" s="8">
        <f t="shared" si="125"/>
        <v>122.1</v>
      </c>
      <c r="G879" s="8"/>
      <c r="H879" s="8"/>
      <c r="I879" s="18">
        <v>0</v>
      </c>
      <c r="J879" s="18">
        <f t="shared" si="126"/>
        <v>0</v>
      </c>
      <c r="K879" s="10">
        <f t="shared" si="123"/>
        <v>0</v>
      </c>
      <c r="L879" s="10">
        <v>0</v>
      </c>
      <c r="M879" s="10">
        <v>0</v>
      </c>
      <c r="N879" s="150">
        <f t="shared" si="128"/>
        <v>0</v>
      </c>
      <c r="O879" s="10">
        <f t="shared" si="124"/>
        <v>0</v>
      </c>
      <c r="P879" s="11">
        <f t="shared" si="130"/>
        <v>0</v>
      </c>
    </row>
    <row r="880" spans="1:16">
      <c r="A880" s="9">
        <f t="shared" si="129"/>
        <v>105</v>
      </c>
      <c r="B880" s="8" t="s">
        <v>928</v>
      </c>
      <c r="C880" s="8">
        <f>димвенканали!C880</f>
        <v>321.89999999999998</v>
      </c>
      <c r="D880" s="8">
        <f>димвенканали!D880</f>
        <v>0</v>
      </c>
      <c r="E880" s="8">
        <f>димвенканали!E880</f>
        <v>0</v>
      </c>
      <c r="F880" s="8">
        <f t="shared" si="125"/>
        <v>321.89999999999998</v>
      </c>
      <c r="G880" s="115">
        <v>98</v>
      </c>
      <c r="H880" s="96">
        <v>98</v>
      </c>
      <c r="I880" s="18">
        <v>3.2666666666666663E-2</v>
      </c>
      <c r="J880" s="18">
        <f t="shared" si="126"/>
        <v>65.888993333333332</v>
      </c>
      <c r="K880" s="10">
        <f t="shared" si="123"/>
        <v>24.227382848666668</v>
      </c>
      <c r="L880" s="10">
        <v>25.452233333333329</v>
      </c>
      <c r="M880" s="10">
        <v>2.7466133333333329</v>
      </c>
      <c r="N880" s="150">
        <f t="shared" si="128"/>
        <v>2.7466133333333329</v>
      </c>
      <c r="O880" s="10">
        <f t="shared" si="124"/>
        <v>118.31522284866665</v>
      </c>
      <c r="P880" s="11">
        <f t="shared" si="130"/>
        <v>0.36755272708501602</v>
      </c>
    </row>
    <row r="881" spans="1:16">
      <c r="A881" s="9">
        <f t="shared" si="129"/>
        <v>106</v>
      </c>
      <c r="B881" s="8" t="s">
        <v>929</v>
      </c>
      <c r="C881" s="8">
        <f>димвенканали!C881</f>
        <v>125.3</v>
      </c>
      <c r="D881" s="8">
        <f>димвенканали!D881</f>
        <v>0</v>
      </c>
      <c r="E881" s="8">
        <f>димвенканали!E881</f>
        <v>0</v>
      </c>
      <c r="F881" s="8">
        <f t="shared" si="125"/>
        <v>125.3</v>
      </c>
      <c r="G881" s="115">
        <v>65</v>
      </c>
      <c r="H881" s="96">
        <v>65</v>
      </c>
      <c r="I881" s="18">
        <v>2.1666666666666667E-2</v>
      </c>
      <c r="J881" s="18">
        <f t="shared" si="126"/>
        <v>43.701883333333335</v>
      </c>
      <c r="K881" s="10">
        <f t="shared" ref="K881:K934" si="131">J881*0.3677</f>
        <v>16.069182501666667</v>
      </c>
      <c r="L881" s="10">
        <v>16.881583333333335</v>
      </c>
      <c r="M881" s="10">
        <v>1.8217333333333334</v>
      </c>
      <c r="N881" s="150">
        <f t="shared" si="128"/>
        <v>1.8217333333333334</v>
      </c>
      <c r="O881" s="10">
        <f t="shared" ref="O881:O934" si="132">J881+K881+L881+N881</f>
        <v>78.474382501666668</v>
      </c>
      <c r="P881" s="11">
        <f t="shared" si="130"/>
        <v>0.62629195931098702</v>
      </c>
    </row>
    <row r="882" spans="1:16">
      <c r="A882" s="9">
        <f t="shared" si="129"/>
        <v>107</v>
      </c>
      <c r="B882" s="8" t="s">
        <v>930</v>
      </c>
      <c r="C882" s="8">
        <f>димвенканали!C882</f>
        <v>131.80000000000001</v>
      </c>
      <c r="D882" s="8">
        <f>димвенканали!D882</f>
        <v>0</v>
      </c>
      <c r="E882" s="8">
        <f>димвенканали!E882</f>
        <v>0</v>
      </c>
      <c r="F882" s="8">
        <f t="shared" si="125"/>
        <v>131.80000000000001</v>
      </c>
      <c r="G882" s="115">
        <v>73</v>
      </c>
      <c r="H882" s="96">
        <v>73</v>
      </c>
      <c r="I882" s="18">
        <v>2.4333333333333332E-2</v>
      </c>
      <c r="J882" s="18">
        <f t="shared" si="126"/>
        <v>49.080576666666666</v>
      </c>
      <c r="K882" s="10">
        <f t="shared" si="131"/>
        <v>18.046928040333334</v>
      </c>
      <c r="L882" s="10">
        <v>18.959316666666666</v>
      </c>
      <c r="M882" s="10">
        <v>2.0459466666666666</v>
      </c>
      <c r="N882" s="150">
        <f t="shared" si="128"/>
        <v>2.0459466666666666</v>
      </c>
      <c r="O882" s="10">
        <f t="shared" si="132"/>
        <v>88.132768040333332</v>
      </c>
      <c r="P882" s="11">
        <f t="shared" si="130"/>
        <v>0.66868564522255936</v>
      </c>
    </row>
    <row r="883" spans="1:16">
      <c r="A883" s="9">
        <f t="shared" si="129"/>
        <v>108</v>
      </c>
      <c r="B883" s="8" t="s">
        <v>931</v>
      </c>
      <c r="C883" s="8">
        <f>димвенканали!C883</f>
        <v>266.8</v>
      </c>
      <c r="D883" s="8">
        <f>димвенканали!D883</f>
        <v>0</v>
      </c>
      <c r="E883" s="8">
        <f>димвенканали!E883</f>
        <v>0</v>
      </c>
      <c r="F883" s="8">
        <f t="shared" si="125"/>
        <v>266.8</v>
      </c>
      <c r="G883" s="115">
        <v>98</v>
      </c>
      <c r="H883" s="96">
        <v>98</v>
      </c>
      <c r="I883" s="18">
        <v>3.2666666666666663E-2</v>
      </c>
      <c r="J883" s="18">
        <f t="shared" si="126"/>
        <v>65.888993333333332</v>
      </c>
      <c r="K883" s="10">
        <f t="shared" si="131"/>
        <v>24.227382848666668</v>
      </c>
      <c r="L883" s="10">
        <v>25.452233333333329</v>
      </c>
      <c r="M883" s="10">
        <v>2.7466133333333329</v>
      </c>
      <c r="N883" s="150">
        <f t="shared" si="128"/>
        <v>2.7466133333333329</v>
      </c>
      <c r="O883" s="10">
        <f t="shared" si="132"/>
        <v>118.31522284866665</v>
      </c>
      <c r="P883" s="11">
        <f t="shared" si="130"/>
        <v>0.44346035550474755</v>
      </c>
    </row>
    <row r="884" spans="1:16">
      <c r="A884" s="9">
        <f t="shared" si="129"/>
        <v>109</v>
      </c>
      <c r="B884" s="8" t="s">
        <v>932</v>
      </c>
      <c r="C884" s="8">
        <f>димвенканали!C884</f>
        <v>309.60000000000002</v>
      </c>
      <c r="D884" s="8">
        <f>димвенканали!D884</f>
        <v>0</v>
      </c>
      <c r="E884" s="8">
        <f>димвенканали!E884</f>
        <v>0</v>
      </c>
      <c r="F884" s="8">
        <f t="shared" ref="F884:F940" si="133">C884+D884+E884</f>
        <v>309.60000000000002</v>
      </c>
      <c r="G884" s="115">
        <v>97</v>
      </c>
      <c r="H884" s="96">
        <v>97</v>
      </c>
      <c r="I884" s="18">
        <v>3.2333333333333332E-2</v>
      </c>
      <c r="J884" s="18">
        <f t="shared" si="126"/>
        <v>65.216656666666665</v>
      </c>
      <c r="K884" s="10">
        <f t="shared" si="131"/>
        <v>23.980164656333336</v>
      </c>
      <c r="L884" s="10">
        <v>25.192516666666666</v>
      </c>
      <c r="M884" s="10">
        <v>2.7185866666666665</v>
      </c>
      <c r="N884" s="150">
        <f t="shared" si="128"/>
        <v>2.7185866666666665</v>
      </c>
      <c r="O884" s="10">
        <f t="shared" si="132"/>
        <v>117.10792465633332</v>
      </c>
      <c r="P884" s="11">
        <f t="shared" si="130"/>
        <v>0.37825557059539183</v>
      </c>
    </row>
    <row r="885" spans="1:16">
      <c r="A885" s="9">
        <f t="shared" si="129"/>
        <v>110</v>
      </c>
      <c r="B885" s="8" t="s">
        <v>933</v>
      </c>
      <c r="C885" s="8">
        <f>димвенканали!C885</f>
        <v>339.5</v>
      </c>
      <c r="D885" s="8">
        <f>димвенканали!D885</f>
        <v>0</v>
      </c>
      <c r="E885" s="8">
        <f>димвенканали!E885</f>
        <v>0</v>
      </c>
      <c r="F885" s="8">
        <f t="shared" si="133"/>
        <v>339.5</v>
      </c>
      <c r="G885" s="115">
        <v>98</v>
      </c>
      <c r="H885" s="96">
        <v>98</v>
      </c>
      <c r="I885" s="18">
        <v>3.2666666666666663E-2</v>
      </c>
      <c r="J885" s="18">
        <f t="shared" si="126"/>
        <v>65.888993333333332</v>
      </c>
      <c r="K885" s="10">
        <f t="shared" si="131"/>
        <v>24.227382848666668</v>
      </c>
      <c r="L885" s="10">
        <v>25.452233333333329</v>
      </c>
      <c r="M885" s="10">
        <v>2.7466133333333329</v>
      </c>
      <c r="N885" s="150">
        <f t="shared" si="128"/>
        <v>2.7466133333333329</v>
      </c>
      <c r="O885" s="10">
        <f t="shared" si="132"/>
        <v>118.31522284866665</v>
      </c>
      <c r="P885" s="11">
        <f t="shared" si="130"/>
        <v>0.34849844727147761</v>
      </c>
    </row>
    <row r="886" spans="1:16">
      <c r="A886" s="9">
        <f t="shared" si="129"/>
        <v>111</v>
      </c>
      <c r="B886" s="8" t="s">
        <v>934</v>
      </c>
      <c r="C886" s="8">
        <f>димвенканали!C886</f>
        <v>1490.07</v>
      </c>
      <c r="D886" s="8">
        <f>димвенканали!D886</f>
        <v>0</v>
      </c>
      <c r="E886" s="8">
        <f>димвенканали!E886</f>
        <v>0</v>
      </c>
      <c r="F886" s="8">
        <f t="shared" si="133"/>
        <v>1490.07</v>
      </c>
      <c r="G886" s="115">
        <v>585</v>
      </c>
      <c r="H886" s="8">
        <v>585</v>
      </c>
      <c r="I886" s="18">
        <v>0.19500000000000001</v>
      </c>
      <c r="J886" s="18">
        <f t="shared" si="126"/>
        <v>393.31695000000002</v>
      </c>
      <c r="K886" s="10">
        <f t="shared" si="131"/>
        <v>144.62264251500002</v>
      </c>
      <c r="L886" s="10">
        <v>151.93424999999999</v>
      </c>
      <c r="M886" s="10">
        <v>16.395600000000002</v>
      </c>
      <c r="N886" s="150">
        <f t="shared" si="128"/>
        <v>16.395600000000002</v>
      </c>
      <c r="O886" s="10">
        <f t="shared" si="132"/>
        <v>706.26944251500004</v>
      </c>
      <c r="P886" s="11">
        <f t="shared" si="130"/>
        <v>0.47398406955042383</v>
      </c>
    </row>
    <row r="887" spans="1:16">
      <c r="A887" s="9">
        <f t="shared" si="129"/>
        <v>112</v>
      </c>
      <c r="B887" s="8" t="s">
        <v>935</v>
      </c>
      <c r="C887" s="8">
        <f>димвенканали!C887</f>
        <v>313.39999999999998</v>
      </c>
      <c r="D887" s="8">
        <f>димвенканали!D887</f>
        <v>0</v>
      </c>
      <c r="E887" s="8">
        <f>димвенканали!E887</f>
        <v>0</v>
      </c>
      <c r="F887" s="8">
        <f t="shared" si="133"/>
        <v>313.39999999999998</v>
      </c>
      <c r="G887" s="115">
        <v>97</v>
      </c>
      <c r="H887" s="96">
        <v>97</v>
      </c>
      <c r="I887" s="18">
        <v>3.2333333333333332E-2</v>
      </c>
      <c r="J887" s="18">
        <f t="shared" si="126"/>
        <v>65.216656666666665</v>
      </c>
      <c r="K887" s="10">
        <f t="shared" si="131"/>
        <v>23.980164656333336</v>
      </c>
      <c r="L887" s="10">
        <v>25.192516666666666</v>
      </c>
      <c r="M887" s="10">
        <v>2.7185866666666665</v>
      </c>
      <c r="N887" s="150">
        <f t="shared" si="128"/>
        <v>2.7185866666666665</v>
      </c>
      <c r="O887" s="10">
        <f t="shared" si="132"/>
        <v>117.10792465633332</v>
      </c>
      <c r="P887" s="11">
        <f t="shared" si="130"/>
        <v>0.37366919162837692</v>
      </c>
    </row>
    <row r="888" spans="1:16">
      <c r="A888" s="9">
        <f t="shared" si="129"/>
        <v>113</v>
      </c>
      <c r="B888" s="8" t="s">
        <v>936</v>
      </c>
      <c r="C888" s="8">
        <f>димвенканали!C888</f>
        <v>1153.5999999999999</v>
      </c>
      <c r="D888" s="8">
        <f>димвенканали!D888</f>
        <v>0</v>
      </c>
      <c r="E888" s="8">
        <f>димвенканали!E888</f>
        <v>0</v>
      </c>
      <c r="F888" s="8">
        <f t="shared" si="133"/>
        <v>1153.5999999999999</v>
      </c>
      <c r="G888" s="115">
        <v>565</v>
      </c>
      <c r="H888" s="8">
        <v>565</v>
      </c>
      <c r="I888" s="18">
        <v>0.18833333333333332</v>
      </c>
      <c r="J888" s="18">
        <f t="shared" si="126"/>
        <v>379.87021666666664</v>
      </c>
      <c r="K888" s="10">
        <f t="shared" si="131"/>
        <v>139.67827866833332</v>
      </c>
      <c r="L888" s="10">
        <v>146.73991666666666</v>
      </c>
      <c r="M888" s="10">
        <v>15.835066666666666</v>
      </c>
      <c r="N888" s="150">
        <f t="shared" si="128"/>
        <v>15.835066666666666</v>
      </c>
      <c r="O888" s="10">
        <f t="shared" si="132"/>
        <v>682.12347866833329</v>
      </c>
      <c r="P888" s="11">
        <f t="shared" si="130"/>
        <v>0.59129982547532367</v>
      </c>
    </row>
    <row r="889" spans="1:16">
      <c r="A889" s="9">
        <f t="shared" si="129"/>
        <v>114</v>
      </c>
      <c r="B889" s="8" t="s">
        <v>937</v>
      </c>
      <c r="C889" s="8">
        <f>димвенканали!C889</f>
        <v>337.9</v>
      </c>
      <c r="D889" s="8">
        <f>димвенканали!D889</f>
        <v>0</v>
      </c>
      <c r="E889" s="8">
        <f>димвенканали!E889</f>
        <v>0</v>
      </c>
      <c r="F889" s="8">
        <f t="shared" si="133"/>
        <v>337.9</v>
      </c>
      <c r="G889" s="115">
        <v>99</v>
      </c>
      <c r="H889" s="96">
        <v>99</v>
      </c>
      <c r="I889" s="18">
        <v>3.3000000000000002E-2</v>
      </c>
      <c r="J889" s="18">
        <f t="shared" si="126"/>
        <v>66.561329999999998</v>
      </c>
      <c r="K889" s="10">
        <f t="shared" si="131"/>
        <v>24.474601041</v>
      </c>
      <c r="L889" s="10">
        <v>25.711950000000002</v>
      </c>
      <c r="M889" s="10">
        <v>2.7746400000000002</v>
      </c>
      <c r="N889" s="150">
        <f t="shared" si="128"/>
        <v>2.7746400000000002</v>
      </c>
      <c r="O889" s="10">
        <f t="shared" si="132"/>
        <v>119.522521041</v>
      </c>
      <c r="P889" s="11">
        <f t="shared" si="130"/>
        <v>0.35372157751109801</v>
      </c>
    </row>
    <row r="890" spans="1:16">
      <c r="A890" s="9">
        <f t="shared" si="129"/>
        <v>115</v>
      </c>
      <c r="B890" s="8" t="s">
        <v>938</v>
      </c>
      <c r="C890" s="8">
        <f>димвенканали!C890</f>
        <v>376.7</v>
      </c>
      <c r="D890" s="8">
        <f>димвенканали!D890</f>
        <v>0</v>
      </c>
      <c r="E890" s="8">
        <f>димвенканали!E890</f>
        <v>0</v>
      </c>
      <c r="F890" s="8">
        <f t="shared" si="133"/>
        <v>376.7</v>
      </c>
      <c r="G890" s="115">
        <v>98</v>
      </c>
      <c r="H890" s="96">
        <v>98</v>
      </c>
      <c r="I890" s="18">
        <v>3.2666666666666663E-2</v>
      </c>
      <c r="J890" s="18">
        <f t="shared" si="126"/>
        <v>65.888993333333332</v>
      </c>
      <c r="K890" s="10">
        <f t="shared" si="131"/>
        <v>24.227382848666668</v>
      </c>
      <c r="L890" s="10">
        <v>25.452233333333329</v>
      </c>
      <c r="M890" s="10">
        <v>2.7466133333333329</v>
      </c>
      <c r="N890" s="150">
        <f t="shared" si="128"/>
        <v>2.7466133333333329</v>
      </c>
      <c r="O890" s="10">
        <f t="shared" si="132"/>
        <v>118.31522284866665</v>
      </c>
      <c r="P890" s="11">
        <f t="shared" si="130"/>
        <v>0.31408341611007873</v>
      </c>
    </row>
    <row r="891" spans="1:16">
      <c r="A891" s="9">
        <f t="shared" si="129"/>
        <v>116</v>
      </c>
      <c r="B891" s="8" t="s">
        <v>939</v>
      </c>
      <c r="C891" s="8">
        <f>димвенканали!C891</f>
        <v>331.2</v>
      </c>
      <c r="D891" s="8">
        <f>димвенканали!D891</f>
        <v>0</v>
      </c>
      <c r="E891" s="8">
        <f>димвенканали!E891</f>
        <v>0</v>
      </c>
      <c r="F891" s="8">
        <f t="shared" si="133"/>
        <v>331.2</v>
      </c>
      <c r="G891" s="115">
        <v>98</v>
      </c>
      <c r="H891" s="96">
        <v>98</v>
      </c>
      <c r="I891" s="18">
        <v>3.2666666666666663E-2</v>
      </c>
      <c r="J891" s="18">
        <f t="shared" si="126"/>
        <v>65.888993333333332</v>
      </c>
      <c r="K891" s="10">
        <f t="shared" si="131"/>
        <v>24.227382848666668</v>
      </c>
      <c r="L891" s="10">
        <v>25.452233333333329</v>
      </c>
      <c r="M891" s="10">
        <v>2.7466133333333329</v>
      </c>
      <c r="N891" s="150">
        <f t="shared" si="128"/>
        <v>2.7466133333333329</v>
      </c>
      <c r="O891" s="10">
        <f t="shared" si="132"/>
        <v>118.31522284866665</v>
      </c>
      <c r="P891" s="11">
        <f t="shared" si="130"/>
        <v>0.3572319530454911</v>
      </c>
    </row>
    <row r="892" spans="1:16">
      <c r="A892" s="9">
        <f t="shared" si="129"/>
        <v>117</v>
      </c>
      <c r="B892" s="8" t="s">
        <v>940</v>
      </c>
      <c r="C892" s="8">
        <f>димвенканали!C892</f>
        <v>4543.6099999999997</v>
      </c>
      <c r="D892" s="8">
        <f>димвенканали!D892</f>
        <v>0</v>
      </c>
      <c r="E892" s="8">
        <f>димвенканали!E892</f>
        <v>0</v>
      </c>
      <c r="F892" s="8">
        <f t="shared" si="133"/>
        <v>4543.6099999999997</v>
      </c>
      <c r="G892" s="8">
        <v>1660</v>
      </c>
      <c r="H892" s="8">
        <v>1660</v>
      </c>
      <c r="I892" s="18">
        <v>0.55333333333333334</v>
      </c>
      <c r="J892" s="18">
        <f t="shared" si="126"/>
        <v>1116.0788666666667</v>
      </c>
      <c r="K892" s="10">
        <f t="shared" si="131"/>
        <v>410.38219927333341</v>
      </c>
      <c r="L892" s="10">
        <v>431.12966666666665</v>
      </c>
      <c r="M892" s="10">
        <v>46.524266666666669</v>
      </c>
      <c r="N892" s="150">
        <f t="shared" si="128"/>
        <v>46.524266666666669</v>
      </c>
      <c r="O892" s="10">
        <f t="shared" si="132"/>
        <v>2004.1149992733333</v>
      </c>
      <c r="P892" s="11">
        <f t="shared" si="130"/>
        <v>0.44108429184576436</v>
      </c>
    </row>
    <row r="893" spans="1:16">
      <c r="A893" s="9">
        <f t="shared" si="129"/>
        <v>118</v>
      </c>
      <c r="B893" s="8" t="s">
        <v>941</v>
      </c>
      <c r="C893" s="8">
        <f>димвенканали!C893</f>
        <v>4442.1000000000004</v>
      </c>
      <c r="D893" s="8">
        <f>димвенканали!D893</f>
        <v>0</v>
      </c>
      <c r="E893" s="8">
        <f>димвенканали!E893</f>
        <v>0</v>
      </c>
      <c r="F893" s="8">
        <f t="shared" si="133"/>
        <v>4442.1000000000004</v>
      </c>
      <c r="G893" s="8">
        <v>1656</v>
      </c>
      <c r="H893" s="8">
        <v>1656</v>
      </c>
      <c r="I893" s="18">
        <v>0.55200000000000005</v>
      </c>
      <c r="J893" s="18">
        <f t="shared" si="126"/>
        <v>1113.3895200000002</v>
      </c>
      <c r="K893" s="10">
        <f t="shared" si="131"/>
        <v>409.39332650400007</v>
      </c>
      <c r="L893" s="10">
        <v>430.0908</v>
      </c>
      <c r="M893" s="10">
        <v>46.41216</v>
      </c>
      <c r="N893" s="150">
        <f t="shared" si="128"/>
        <v>46.41216</v>
      </c>
      <c r="O893" s="10">
        <f t="shared" si="132"/>
        <v>1999.2858065040002</v>
      </c>
      <c r="P893" s="11">
        <f t="shared" si="130"/>
        <v>0.45007672193422033</v>
      </c>
    </row>
    <row r="894" spans="1:16">
      <c r="A894" s="9">
        <f t="shared" si="129"/>
        <v>119</v>
      </c>
      <c r="B894" s="8" t="s">
        <v>942</v>
      </c>
      <c r="C894" s="8">
        <f>димвенканали!C894</f>
        <v>2681.07</v>
      </c>
      <c r="D894" s="8">
        <f>димвенканали!D894</f>
        <v>1283.7</v>
      </c>
      <c r="E894" s="8">
        <f>димвенканали!E894</f>
        <v>0</v>
      </c>
      <c r="F894" s="8">
        <f t="shared" si="133"/>
        <v>3964.7700000000004</v>
      </c>
      <c r="G894" s="8">
        <v>1267</v>
      </c>
      <c r="H894" s="8">
        <v>1267</v>
      </c>
      <c r="I894" s="18">
        <v>0.42233333333333334</v>
      </c>
      <c r="J894" s="18">
        <f t="shared" si="126"/>
        <v>851.85055666666665</v>
      </c>
      <c r="K894" s="10">
        <f t="shared" si="131"/>
        <v>313.22544968633338</v>
      </c>
      <c r="L894" s="10">
        <v>329.06101666666666</v>
      </c>
      <c r="M894" s="10">
        <v>35.509786666666663</v>
      </c>
      <c r="N894" s="150">
        <f t="shared" si="128"/>
        <v>35.509786666666663</v>
      </c>
      <c r="O894" s="10">
        <f t="shared" si="132"/>
        <v>1529.6468096863334</v>
      </c>
      <c r="P894" s="11">
        <f t="shared" si="130"/>
        <v>0.38580972154408283</v>
      </c>
    </row>
    <row r="895" spans="1:16">
      <c r="A895" s="9">
        <f t="shared" si="129"/>
        <v>120</v>
      </c>
      <c r="B895" s="8" t="s">
        <v>943</v>
      </c>
      <c r="C895" s="8">
        <f>димвенканали!C895</f>
        <v>4513.9799999999996</v>
      </c>
      <c r="D895" s="8">
        <f>димвенканали!D895</f>
        <v>0</v>
      </c>
      <c r="E895" s="8">
        <f>димвенканали!E895</f>
        <v>0</v>
      </c>
      <c r="F895" s="8">
        <f t="shared" si="133"/>
        <v>4513.9799999999996</v>
      </c>
      <c r="G895" s="8">
        <v>1659</v>
      </c>
      <c r="H895" s="8">
        <v>1659</v>
      </c>
      <c r="I895" s="18">
        <v>0.55300000000000005</v>
      </c>
      <c r="J895" s="18">
        <f t="shared" si="126"/>
        <v>1115.4065300000002</v>
      </c>
      <c r="K895" s="10">
        <f t="shared" si="131"/>
        <v>410.13498108100009</v>
      </c>
      <c r="L895" s="10">
        <v>430.86995000000002</v>
      </c>
      <c r="M895" s="10">
        <v>46.49624</v>
      </c>
      <c r="N895" s="150">
        <f t="shared" si="128"/>
        <v>46.49624</v>
      </c>
      <c r="O895" s="10">
        <f t="shared" si="132"/>
        <v>2002.9077010810004</v>
      </c>
      <c r="P895" s="11">
        <f t="shared" si="130"/>
        <v>0.44371213454224445</v>
      </c>
    </row>
    <row r="896" spans="1:16">
      <c r="A896" s="9">
        <f t="shared" si="129"/>
        <v>121</v>
      </c>
      <c r="B896" s="8" t="s">
        <v>944</v>
      </c>
      <c r="C896" s="8">
        <f>димвенканали!C896</f>
        <v>6160.06</v>
      </c>
      <c r="D896" s="8">
        <f>димвенканали!D896</f>
        <v>98.8</v>
      </c>
      <c r="E896" s="8">
        <f>димвенканали!E896</f>
        <v>0</v>
      </c>
      <c r="F896" s="8">
        <f t="shared" si="133"/>
        <v>6258.8600000000006</v>
      </c>
      <c r="G896" s="8">
        <v>1923</v>
      </c>
      <c r="H896" s="8">
        <v>1923</v>
      </c>
      <c r="I896" s="18">
        <v>0.64100000000000001</v>
      </c>
      <c r="J896" s="18">
        <f t="shared" si="126"/>
        <v>1292.9034100000001</v>
      </c>
      <c r="K896" s="10">
        <f t="shared" si="131"/>
        <v>475.40058385700007</v>
      </c>
      <c r="L896" s="10">
        <v>499.43515000000002</v>
      </c>
      <c r="M896" s="10">
        <v>53.89528</v>
      </c>
      <c r="N896" s="150">
        <f t="shared" si="128"/>
        <v>53.89528</v>
      </c>
      <c r="O896" s="10">
        <f t="shared" si="132"/>
        <v>2321.6344238570005</v>
      </c>
      <c r="P896" s="11">
        <f t="shared" si="130"/>
        <v>0.37093566941216138</v>
      </c>
    </row>
    <row r="897" spans="1:16">
      <c r="A897" s="9">
        <f t="shared" si="129"/>
        <v>122</v>
      </c>
      <c r="B897" s="8" t="s">
        <v>945</v>
      </c>
      <c r="C897" s="8">
        <f>димвенканали!C897</f>
        <v>2230.3000000000002</v>
      </c>
      <c r="D897" s="8">
        <f>димвенканали!D897</f>
        <v>0</v>
      </c>
      <c r="E897" s="8">
        <f>димвенканали!E897</f>
        <v>0</v>
      </c>
      <c r="F897" s="8">
        <f t="shared" si="133"/>
        <v>2230.3000000000002</v>
      </c>
      <c r="G897" s="8">
        <v>980</v>
      </c>
      <c r="H897" s="8">
        <v>980</v>
      </c>
      <c r="I897" s="18">
        <v>0.32666666666666666</v>
      </c>
      <c r="J897" s="18">
        <f t="shared" si="126"/>
        <v>658.88993333333337</v>
      </c>
      <c r="K897" s="10">
        <f t="shared" si="131"/>
        <v>242.2738284866667</v>
      </c>
      <c r="L897" s="10">
        <v>254.52233333333331</v>
      </c>
      <c r="M897" s="10">
        <v>27.466133333333332</v>
      </c>
      <c r="N897" s="150">
        <f t="shared" si="128"/>
        <v>27.466133333333332</v>
      </c>
      <c r="O897" s="10">
        <f t="shared" si="132"/>
        <v>1183.1522284866667</v>
      </c>
      <c r="P897" s="11">
        <f t="shared" si="130"/>
        <v>0.53049017104724328</v>
      </c>
    </row>
    <row r="898" spans="1:16">
      <c r="A898" s="9">
        <f t="shared" si="129"/>
        <v>123</v>
      </c>
      <c r="B898" s="8" t="s">
        <v>946</v>
      </c>
      <c r="C898" s="8">
        <f>димвенканали!C898</f>
        <v>3177.46</v>
      </c>
      <c r="D898" s="8">
        <f>димвенканали!D898</f>
        <v>0</v>
      </c>
      <c r="E898" s="8">
        <f>димвенканали!E898</f>
        <v>0</v>
      </c>
      <c r="F898" s="8">
        <f t="shared" si="133"/>
        <v>3177.46</v>
      </c>
      <c r="G898" s="8">
        <v>1319</v>
      </c>
      <c r="H898" s="8">
        <v>1319</v>
      </c>
      <c r="I898" s="18">
        <v>0.43966666666666665</v>
      </c>
      <c r="J898" s="18">
        <f t="shared" si="126"/>
        <v>886.8120633333333</v>
      </c>
      <c r="K898" s="10">
        <f t="shared" si="131"/>
        <v>326.08079568766669</v>
      </c>
      <c r="L898" s="10">
        <v>342.56628333333333</v>
      </c>
      <c r="M898" s="10">
        <v>36.967173333333328</v>
      </c>
      <c r="N898" s="150">
        <f t="shared" si="128"/>
        <v>36.967173333333328</v>
      </c>
      <c r="O898" s="10">
        <f t="shared" si="132"/>
        <v>1592.4263156876666</v>
      </c>
      <c r="P898" s="11">
        <f t="shared" si="130"/>
        <v>0.50116329259460912</v>
      </c>
    </row>
    <row r="899" spans="1:16">
      <c r="A899" s="9">
        <f t="shared" si="129"/>
        <v>124</v>
      </c>
      <c r="B899" s="8" t="s">
        <v>947</v>
      </c>
      <c r="C899" s="8">
        <f>димвенканали!C899</f>
        <v>6153.96</v>
      </c>
      <c r="D899" s="8">
        <f>димвенканали!D899</f>
        <v>0</v>
      </c>
      <c r="E899" s="8">
        <f>димвенканали!E899</f>
        <v>0</v>
      </c>
      <c r="F899" s="8">
        <f t="shared" si="133"/>
        <v>6153.96</v>
      </c>
      <c r="G899" s="8">
        <v>1906</v>
      </c>
      <c r="H899" s="8">
        <v>1906</v>
      </c>
      <c r="I899" s="18">
        <v>0.63533333333333331</v>
      </c>
      <c r="J899" s="18">
        <f t="shared" si="126"/>
        <v>1281.4736866666667</v>
      </c>
      <c r="K899" s="10">
        <f t="shared" si="131"/>
        <v>471.19787458733339</v>
      </c>
      <c r="L899" s="10">
        <v>495.01996666666662</v>
      </c>
      <c r="M899" s="10">
        <v>53.418826666666661</v>
      </c>
      <c r="N899" s="150">
        <f t="shared" si="128"/>
        <v>53.418826666666661</v>
      </c>
      <c r="O899" s="10">
        <f t="shared" si="132"/>
        <v>2301.1103545873334</v>
      </c>
      <c r="P899" s="11">
        <f t="shared" si="130"/>
        <v>0.37392351503541355</v>
      </c>
    </row>
    <row r="900" spans="1:16">
      <c r="A900" s="9">
        <f t="shared" si="129"/>
        <v>125</v>
      </c>
      <c r="B900" s="8" t="s">
        <v>948</v>
      </c>
      <c r="C900" s="8">
        <f>димвенканали!C900</f>
        <v>4767.16</v>
      </c>
      <c r="D900" s="8">
        <f>димвенканали!D900</f>
        <v>0</v>
      </c>
      <c r="E900" s="8">
        <f>димвенканали!E900</f>
        <v>0</v>
      </c>
      <c r="F900" s="8">
        <f t="shared" si="133"/>
        <v>4767.16</v>
      </c>
      <c r="G900" s="8">
        <v>1524</v>
      </c>
      <c r="H900" s="8">
        <v>1524</v>
      </c>
      <c r="I900" s="18">
        <v>0.50800000000000001</v>
      </c>
      <c r="J900" s="18">
        <f t="shared" si="126"/>
        <v>1024.6410800000001</v>
      </c>
      <c r="K900" s="10">
        <f t="shared" si="131"/>
        <v>376.76052511600005</v>
      </c>
      <c r="L900" s="10">
        <v>395.8082</v>
      </c>
      <c r="M900" s="10">
        <v>42.71264</v>
      </c>
      <c r="N900" s="150">
        <f t="shared" si="128"/>
        <v>42.71264</v>
      </c>
      <c r="O900" s="10">
        <f t="shared" si="132"/>
        <v>1839.9224451160001</v>
      </c>
      <c r="P900" s="11">
        <f t="shared" si="130"/>
        <v>0.38595777047885954</v>
      </c>
    </row>
    <row r="901" spans="1:16">
      <c r="A901" s="9">
        <f t="shared" si="129"/>
        <v>126</v>
      </c>
      <c r="B901" s="8" t="s">
        <v>949</v>
      </c>
      <c r="C901" s="8">
        <f>димвенканали!C901</f>
        <v>5138.5</v>
      </c>
      <c r="D901" s="8">
        <f>димвенканали!D901</f>
        <v>0</v>
      </c>
      <c r="E901" s="8">
        <f>димвенканали!E901</f>
        <v>51.8</v>
      </c>
      <c r="F901" s="8">
        <f t="shared" si="133"/>
        <v>5190.3</v>
      </c>
      <c r="G901" s="8">
        <v>2045</v>
      </c>
      <c r="H901" s="8">
        <v>2045</v>
      </c>
      <c r="I901" s="18">
        <v>0.68166666666666664</v>
      </c>
      <c r="J901" s="18">
        <f t="shared" si="126"/>
        <v>1374.9284833333334</v>
      </c>
      <c r="K901" s="10">
        <f t="shared" si="131"/>
        <v>505.56120332166671</v>
      </c>
      <c r="L901" s="10">
        <v>531.12058333333334</v>
      </c>
      <c r="M901" s="10">
        <v>57.31453333333333</v>
      </c>
      <c r="N901" s="150">
        <f t="shared" si="128"/>
        <v>57.31453333333333</v>
      </c>
      <c r="O901" s="10">
        <f t="shared" si="132"/>
        <v>2468.9248033216663</v>
      </c>
      <c r="P901" s="11">
        <f t="shared" si="130"/>
        <v>0.47568055860386999</v>
      </c>
    </row>
    <row r="902" spans="1:16">
      <c r="A902" s="9">
        <f t="shared" si="129"/>
        <v>127</v>
      </c>
      <c r="B902" s="8" t="s">
        <v>950</v>
      </c>
      <c r="C902" s="8">
        <f>димвенканали!C902</f>
        <v>2683</v>
      </c>
      <c r="D902" s="8">
        <f>димвенканали!D902</f>
        <v>0</v>
      </c>
      <c r="E902" s="8">
        <f>димвенканали!E902</f>
        <v>0</v>
      </c>
      <c r="F902" s="8">
        <f t="shared" si="133"/>
        <v>2683</v>
      </c>
      <c r="G902" s="8">
        <v>875</v>
      </c>
      <c r="H902" s="8">
        <v>875</v>
      </c>
      <c r="I902" s="18">
        <v>0.29166666666666669</v>
      </c>
      <c r="J902" s="18">
        <f t="shared" ref="J902:J955" si="134">I902*$J$2</f>
        <v>588.29458333333332</v>
      </c>
      <c r="K902" s="10">
        <f t="shared" si="131"/>
        <v>216.31591829166669</v>
      </c>
      <c r="L902" s="10">
        <v>227.25208333333333</v>
      </c>
      <c r="M902" s="10">
        <v>24.523333333333333</v>
      </c>
      <c r="N902" s="150">
        <f t="shared" si="128"/>
        <v>24.523333333333333</v>
      </c>
      <c r="O902" s="10">
        <f t="shared" si="132"/>
        <v>1056.3859182916667</v>
      </c>
      <c r="P902" s="11">
        <f t="shared" ref="P902:P933" si="135">O902/F902</f>
        <v>0.39373310409678225</v>
      </c>
    </row>
    <row r="903" spans="1:16">
      <c r="A903" s="9">
        <f t="shared" si="129"/>
        <v>128</v>
      </c>
      <c r="B903" s="8" t="s">
        <v>951</v>
      </c>
      <c r="C903" s="8">
        <f>димвенканали!C903</f>
        <v>4751.5</v>
      </c>
      <c r="D903" s="8">
        <f>димвенканали!D903</f>
        <v>0</v>
      </c>
      <c r="E903" s="8">
        <f>димвенканали!E903</f>
        <v>0</v>
      </c>
      <c r="F903" s="8">
        <f t="shared" si="133"/>
        <v>4751.5</v>
      </c>
      <c r="G903" s="8">
        <v>896</v>
      </c>
      <c r="H903" s="8">
        <v>896</v>
      </c>
      <c r="I903" s="18">
        <v>0.29866666666666669</v>
      </c>
      <c r="J903" s="18">
        <f t="shared" si="134"/>
        <v>602.4136533333334</v>
      </c>
      <c r="K903" s="10">
        <f t="shared" si="131"/>
        <v>221.50750033066672</v>
      </c>
      <c r="L903" s="10">
        <v>232.70613333333336</v>
      </c>
      <c r="M903" s="10">
        <v>25.111893333333335</v>
      </c>
      <c r="N903" s="150">
        <f t="shared" si="128"/>
        <v>25.111893333333335</v>
      </c>
      <c r="O903" s="10">
        <f t="shared" si="132"/>
        <v>1081.7391803306668</v>
      </c>
      <c r="P903" s="11">
        <f t="shared" si="135"/>
        <v>0.22766267080514929</v>
      </c>
    </row>
    <row r="904" spans="1:16">
      <c r="A904" s="9">
        <f t="shared" si="129"/>
        <v>129</v>
      </c>
      <c r="B904" s="8" t="s">
        <v>952</v>
      </c>
      <c r="C904" s="8">
        <f>димвенканали!C904</f>
        <v>3593.8</v>
      </c>
      <c r="D904" s="8">
        <f>димвенканали!D904</f>
        <v>0</v>
      </c>
      <c r="E904" s="8">
        <f>димвенканали!E904</f>
        <v>0</v>
      </c>
      <c r="F904" s="8">
        <f t="shared" si="133"/>
        <v>3593.8</v>
      </c>
      <c r="G904" s="8">
        <v>1420</v>
      </c>
      <c r="H904" s="8">
        <v>1420</v>
      </c>
      <c r="I904" s="18">
        <v>0.47333333333333333</v>
      </c>
      <c r="J904" s="18">
        <f t="shared" si="134"/>
        <v>954.71806666666669</v>
      </c>
      <c r="K904" s="10">
        <f t="shared" si="131"/>
        <v>351.04983311333336</v>
      </c>
      <c r="L904" s="10">
        <v>368.79766666666666</v>
      </c>
      <c r="M904" s="10">
        <v>39.797866666666664</v>
      </c>
      <c r="N904" s="150">
        <f t="shared" ref="N904:N955" si="136">M904*$N$2</f>
        <v>39.797866666666664</v>
      </c>
      <c r="O904" s="10">
        <f t="shared" si="132"/>
        <v>1714.3634331133335</v>
      </c>
      <c r="P904" s="11">
        <f t="shared" si="135"/>
        <v>0.47703362265939492</v>
      </c>
    </row>
    <row r="905" spans="1:16">
      <c r="A905" s="9">
        <f t="shared" si="129"/>
        <v>130</v>
      </c>
      <c r="B905" s="8" t="s">
        <v>953</v>
      </c>
      <c r="C905" s="8">
        <f>димвенканали!C905</f>
        <v>6136.78</v>
      </c>
      <c r="D905" s="8">
        <f>димвенканали!D905</f>
        <v>0</v>
      </c>
      <c r="E905" s="8">
        <f>димвенканали!E905</f>
        <v>0</v>
      </c>
      <c r="F905" s="8">
        <f t="shared" si="133"/>
        <v>6136.78</v>
      </c>
      <c r="G905" s="8">
        <v>1327.2</v>
      </c>
      <c r="H905" s="8">
        <v>1327.2</v>
      </c>
      <c r="I905" s="18">
        <v>0.44240000000000002</v>
      </c>
      <c r="J905" s="18">
        <f t="shared" si="134"/>
        <v>892.32522400000005</v>
      </c>
      <c r="K905" s="10">
        <f t="shared" si="131"/>
        <v>328.10798486480002</v>
      </c>
      <c r="L905" s="10">
        <v>344.69596000000001</v>
      </c>
      <c r="M905" s="10">
        <v>37.196992000000002</v>
      </c>
      <c r="N905" s="150">
        <f t="shared" si="136"/>
        <v>37.196992000000002</v>
      </c>
      <c r="O905" s="10">
        <f t="shared" si="132"/>
        <v>1602.3261608647999</v>
      </c>
      <c r="P905" s="11">
        <f t="shared" si="135"/>
        <v>0.26110210254641686</v>
      </c>
    </row>
    <row r="906" spans="1:16">
      <c r="A906" s="9">
        <f t="shared" ref="A906:A955" si="137">1+A905</f>
        <v>131</v>
      </c>
      <c r="B906" s="8" t="s">
        <v>954</v>
      </c>
      <c r="C906" s="8">
        <f>димвенканали!C906</f>
        <v>4533.76</v>
      </c>
      <c r="D906" s="8">
        <f>димвенканали!D906</f>
        <v>0</v>
      </c>
      <c r="E906" s="8">
        <f>димвенканали!E906</f>
        <v>104</v>
      </c>
      <c r="F906" s="8">
        <f t="shared" si="133"/>
        <v>4637.76</v>
      </c>
      <c r="G906" s="8">
        <v>1651</v>
      </c>
      <c r="H906" s="8">
        <v>1651</v>
      </c>
      <c r="I906" s="18">
        <v>0.55033333333333334</v>
      </c>
      <c r="J906" s="18">
        <f t="shared" si="134"/>
        <v>1110.0278366666666</v>
      </c>
      <c r="K906" s="10">
        <f t="shared" si="131"/>
        <v>408.15723554233335</v>
      </c>
      <c r="L906" s="10">
        <v>428.79221666666666</v>
      </c>
      <c r="M906" s="10">
        <v>46.272026666666669</v>
      </c>
      <c r="N906" s="150">
        <f t="shared" si="136"/>
        <v>46.272026666666669</v>
      </c>
      <c r="O906" s="10">
        <f t="shared" si="132"/>
        <v>1993.2493155423335</v>
      </c>
      <c r="P906" s="11">
        <f t="shared" si="135"/>
        <v>0.42978707728350185</v>
      </c>
    </row>
    <row r="907" spans="1:16">
      <c r="A907" s="9">
        <f t="shared" si="137"/>
        <v>132</v>
      </c>
      <c r="B907" s="8" t="s">
        <v>955</v>
      </c>
      <c r="C907" s="8">
        <f>димвенканали!C907</f>
        <v>4481.28</v>
      </c>
      <c r="D907" s="8">
        <f>димвенканали!D907</f>
        <v>99.8</v>
      </c>
      <c r="E907" s="8">
        <f>димвенканали!E907</f>
        <v>0</v>
      </c>
      <c r="F907" s="8">
        <f t="shared" si="133"/>
        <v>4581.08</v>
      </c>
      <c r="G907" s="8">
        <v>1701.5</v>
      </c>
      <c r="H907" s="8">
        <v>1701.5</v>
      </c>
      <c r="I907" s="18">
        <v>0.56716666666666671</v>
      </c>
      <c r="J907" s="18">
        <f t="shared" si="134"/>
        <v>1143.9808383333334</v>
      </c>
      <c r="K907" s="10">
        <f t="shared" si="131"/>
        <v>420.64175425516675</v>
      </c>
      <c r="L907" s="10">
        <v>441.90790833333335</v>
      </c>
      <c r="M907" s="10">
        <v>47.687373333333333</v>
      </c>
      <c r="N907" s="150">
        <f t="shared" si="136"/>
        <v>47.687373333333333</v>
      </c>
      <c r="O907" s="10">
        <f t="shared" si="132"/>
        <v>2054.2178742551669</v>
      </c>
      <c r="P907" s="11">
        <f t="shared" si="135"/>
        <v>0.44841344710312131</v>
      </c>
    </row>
    <row r="908" spans="1:16">
      <c r="A908" s="9">
        <f t="shared" si="137"/>
        <v>133</v>
      </c>
      <c r="B908" s="8" t="s">
        <v>956</v>
      </c>
      <c r="C908" s="8">
        <f>димвенканали!C908</f>
        <v>3949.68</v>
      </c>
      <c r="D908" s="8">
        <f>димвенканали!D908</f>
        <v>0</v>
      </c>
      <c r="E908" s="8">
        <f>димвенканали!E908</f>
        <v>0</v>
      </c>
      <c r="F908" s="8">
        <f t="shared" si="133"/>
        <v>3949.68</v>
      </c>
      <c r="G908" s="8">
        <v>1020.3</v>
      </c>
      <c r="H908" s="8">
        <v>1020.3</v>
      </c>
      <c r="I908" s="18">
        <v>0.34009999999999996</v>
      </c>
      <c r="J908" s="18">
        <f t="shared" si="134"/>
        <v>685.98510099999987</v>
      </c>
      <c r="K908" s="10">
        <f t="shared" si="131"/>
        <v>252.23672163769996</v>
      </c>
      <c r="L908" s="10">
        <v>264.98891499999996</v>
      </c>
      <c r="M908" s="10">
        <v>28.595607999999995</v>
      </c>
      <c r="N908" s="150">
        <f t="shared" si="136"/>
        <v>28.595607999999995</v>
      </c>
      <c r="O908" s="10">
        <f t="shared" si="132"/>
        <v>1231.8063456376999</v>
      </c>
      <c r="P908" s="11">
        <f t="shared" si="135"/>
        <v>0.31187497357702393</v>
      </c>
    </row>
    <row r="909" spans="1:16">
      <c r="A909" s="9">
        <f t="shared" si="137"/>
        <v>134</v>
      </c>
      <c r="B909" s="8" t="s">
        <v>957</v>
      </c>
      <c r="C909" s="8">
        <f>димвенканали!C909</f>
        <v>77</v>
      </c>
      <c r="D909" s="8">
        <f>димвенканали!D909</f>
        <v>0</v>
      </c>
      <c r="E909" s="8">
        <f>димвенканали!E909</f>
        <v>0</v>
      </c>
      <c r="F909" s="8">
        <f t="shared" si="133"/>
        <v>77</v>
      </c>
      <c r="G909" s="115">
        <v>41</v>
      </c>
      <c r="H909" s="96">
        <v>41</v>
      </c>
      <c r="I909" s="18">
        <v>1.3666666666666667E-2</v>
      </c>
      <c r="J909" s="18">
        <f t="shared" si="134"/>
        <v>27.565803333333335</v>
      </c>
      <c r="K909" s="10">
        <f t="shared" si="131"/>
        <v>10.135945885666668</v>
      </c>
      <c r="L909" s="10">
        <v>10.648383333333333</v>
      </c>
      <c r="M909" s="10">
        <v>1.1490933333333333</v>
      </c>
      <c r="N909" s="150">
        <f t="shared" si="136"/>
        <v>1.1490933333333333</v>
      </c>
      <c r="O909" s="10">
        <f t="shared" si="132"/>
        <v>49.499225885666675</v>
      </c>
      <c r="P909" s="11">
        <f t="shared" si="135"/>
        <v>0.64284708942424251</v>
      </c>
    </row>
    <row r="910" spans="1:16">
      <c r="A910" s="9">
        <f t="shared" si="137"/>
        <v>135</v>
      </c>
      <c r="B910" s="8" t="s">
        <v>958</v>
      </c>
      <c r="C910" s="8">
        <f>димвенканали!C910</f>
        <v>34.799999999999997</v>
      </c>
      <c r="D910" s="8">
        <f>димвенканали!D910</f>
        <v>0</v>
      </c>
      <c r="E910" s="8">
        <f>димвенканали!E910</f>
        <v>0</v>
      </c>
      <c r="F910" s="8">
        <f t="shared" si="133"/>
        <v>34.799999999999997</v>
      </c>
      <c r="G910" s="8">
        <v>0</v>
      </c>
      <c r="H910" s="8">
        <v>0</v>
      </c>
      <c r="I910" s="18">
        <v>0</v>
      </c>
      <c r="J910" s="18">
        <f t="shared" si="134"/>
        <v>0</v>
      </c>
      <c r="K910" s="10">
        <f t="shared" si="131"/>
        <v>0</v>
      </c>
      <c r="L910" s="10">
        <v>0</v>
      </c>
      <c r="M910" s="10">
        <v>0</v>
      </c>
      <c r="N910" s="150">
        <f t="shared" si="136"/>
        <v>0</v>
      </c>
      <c r="O910" s="10">
        <f t="shared" si="132"/>
        <v>0</v>
      </c>
      <c r="P910" s="11">
        <f t="shared" si="135"/>
        <v>0</v>
      </c>
    </row>
    <row r="911" spans="1:16">
      <c r="A911" s="9">
        <f t="shared" si="137"/>
        <v>136</v>
      </c>
      <c r="B911" s="8" t="s">
        <v>959</v>
      </c>
      <c r="C911" s="8">
        <f>димвенканали!C911</f>
        <v>6375.55</v>
      </c>
      <c r="D911" s="8">
        <f>димвенканали!D911</f>
        <v>0</v>
      </c>
      <c r="E911" s="8">
        <f>димвенканали!E911</f>
        <v>169.5</v>
      </c>
      <c r="F911" s="8">
        <f t="shared" si="133"/>
        <v>6545.05</v>
      </c>
      <c r="G911" s="8">
        <v>1367</v>
      </c>
      <c r="H911" s="8">
        <v>1367</v>
      </c>
      <c r="I911" s="18">
        <v>0.45566666666666666</v>
      </c>
      <c r="J911" s="18">
        <f t="shared" si="134"/>
        <v>919.08422333333328</v>
      </c>
      <c r="K911" s="10">
        <f t="shared" si="131"/>
        <v>337.94726891966667</v>
      </c>
      <c r="L911" s="10">
        <v>355.0326833333333</v>
      </c>
      <c r="M911" s="10">
        <v>38.31245333333333</v>
      </c>
      <c r="N911" s="150">
        <f t="shared" si="136"/>
        <v>38.31245333333333</v>
      </c>
      <c r="O911" s="10">
        <f t="shared" si="132"/>
        <v>1650.3766289196665</v>
      </c>
      <c r="P911" s="11">
        <f t="shared" si="135"/>
        <v>0.25215645853273333</v>
      </c>
    </row>
    <row r="912" spans="1:16">
      <c r="A912" s="9">
        <f t="shared" si="137"/>
        <v>137</v>
      </c>
      <c r="B912" s="8" t="s">
        <v>960</v>
      </c>
      <c r="C912" s="8">
        <f>димвенканали!C912</f>
        <v>5034.24</v>
      </c>
      <c r="D912" s="8">
        <f>димвенканали!D912</f>
        <v>204.9</v>
      </c>
      <c r="E912" s="8">
        <f>димвенканали!E912</f>
        <v>106.7</v>
      </c>
      <c r="F912" s="8">
        <f t="shared" si="133"/>
        <v>5345.8399999999992</v>
      </c>
      <c r="G912" s="8">
        <v>1109</v>
      </c>
      <c r="H912" s="8">
        <v>1109</v>
      </c>
      <c r="I912" s="18">
        <v>0.36966666666666664</v>
      </c>
      <c r="J912" s="18">
        <f t="shared" si="134"/>
        <v>745.62136333333331</v>
      </c>
      <c r="K912" s="10">
        <f t="shared" si="131"/>
        <v>274.16497529766667</v>
      </c>
      <c r="L912" s="10">
        <v>288.02578333333332</v>
      </c>
      <c r="M912" s="10">
        <v>31.081573333333331</v>
      </c>
      <c r="N912" s="150">
        <f t="shared" si="136"/>
        <v>31.081573333333331</v>
      </c>
      <c r="O912" s="10">
        <f t="shared" si="132"/>
        <v>1338.8936952976667</v>
      </c>
      <c r="P912" s="11">
        <f t="shared" si="135"/>
        <v>0.25045525030634413</v>
      </c>
    </row>
    <row r="913" spans="1:16">
      <c r="A913" s="9">
        <f t="shared" si="137"/>
        <v>138</v>
      </c>
      <c r="B913" s="8" t="s">
        <v>961</v>
      </c>
      <c r="C913" s="8">
        <f>димвенканали!C913</f>
        <v>4025.8</v>
      </c>
      <c r="D913" s="8">
        <f>димвенканали!D913</f>
        <v>0</v>
      </c>
      <c r="E913" s="8">
        <f>димвенканали!E913</f>
        <v>0</v>
      </c>
      <c r="F913" s="8">
        <f t="shared" si="133"/>
        <v>4025.8</v>
      </c>
      <c r="G913" s="8">
        <v>1165</v>
      </c>
      <c r="H913" s="8">
        <v>1165</v>
      </c>
      <c r="I913" s="18">
        <v>0.38833333333333331</v>
      </c>
      <c r="J913" s="18">
        <f t="shared" si="134"/>
        <v>783.27221666666662</v>
      </c>
      <c r="K913" s="10">
        <f t="shared" si="131"/>
        <v>288.00919406833333</v>
      </c>
      <c r="L913" s="10">
        <v>302.56991666666664</v>
      </c>
      <c r="M913" s="10">
        <v>32.651066666666665</v>
      </c>
      <c r="N913" s="150">
        <f t="shared" si="136"/>
        <v>32.651066666666665</v>
      </c>
      <c r="O913" s="10">
        <f t="shared" si="132"/>
        <v>1406.5023940683332</v>
      </c>
      <c r="P913" s="11">
        <f t="shared" si="135"/>
        <v>0.34937214816144196</v>
      </c>
    </row>
    <row r="914" spans="1:16">
      <c r="A914" s="9">
        <f t="shared" si="137"/>
        <v>139</v>
      </c>
      <c r="B914" s="8" t="s">
        <v>962</v>
      </c>
      <c r="C914" s="8">
        <f>димвенканали!C914</f>
        <v>5829.59</v>
      </c>
      <c r="D914" s="8">
        <f>димвенканали!D914</f>
        <v>0</v>
      </c>
      <c r="E914" s="8">
        <f>димвенканали!E914</f>
        <v>0</v>
      </c>
      <c r="F914" s="8">
        <f t="shared" si="133"/>
        <v>5829.59</v>
      </c>
      <c r="G914" s="8">
        <v>1252</v>
      </c>
      <c r="H914" s="8">
        <v>1252</v>
      </c>
      <c r="I914" s="18">
        <v>0.41733333333333333</v>
      </c>
      <c r="J914" s="18">
        <f t="shared" si="134"/>
        <v>841.76550666666662</v>
      </c>
      <c r="K914" s="10">
        <f t="shared" si="131"/>
        <v>309.51717680133333</v>
      </c>
      <c r="L914" s="10">
        <v>325.16526666666664</v>
      </c>
      <c r="M914" s="10">
        <v>35.089386666666663</v>
      </c>
      <c r="N914" s="150">
        <f t="shared" si="136"/>
        <v>35.089386666666663</v>
      </c>
      <c r="O914" s="10">
        <f t="shared" si="132"/>
        <v>1511.5373368013334</v>
      </c>
      <c r="P914" s="11">
        <f t="shared" si="135"/>
        <v>0.25928707452862609</v>
      </c>
    </row>
    <row r="915" spans="1:16">
      <c r="A915" s="9">
        <f t="shared" si="137"/>
        <v>140</v>
      </c>
      <c r="B915" s="8" t="s">
        <v>963</v>
      </c>
      <c r="C915" s="8">
        <f>димвенканали!C915</f>
        <v>4802</v>
      </c>
      <c r="D915" s="8">
        <f>димвенканали!D915</f>
        <v>0</v>
      </c>
      <c r="E915" s="8">
        <f>димвенканали!E915</f>
        <v>0</v>
      </c>
      <c r="F915" s="8">
        <f t="shared" si="133"/>
        <v>4802</v>
      </c>
      <c r="G915" s="8">
        <v>1111</v>
      </c>
      <c r="H915" s="8">
        <v>1111</v>
      </c>
      <c r="I915" s="18">
        <v>0.37033333333333335</v>
      </c>
      <c r="J915" s="18">
        <f t="shared" si="134"/>
        <v>746.9660366666667</v>
      </c>
      <c r="K915" s="10">
        <f t="shared" si="131"/>
        <v>274.65941168233337</v>
      </c>
      <c r="L915" s="10">
        <v>288.54521666666665</v>
      </c>
      <c r="M915" s="10">
        <v>31.137626666666666</v>
      </c>
      <c r="N915" s="150">
        <f t="shared" si="136"/>
        <v>31.137626666666666</v>
      </c>
      <c r="O915" s="10">
        <f t="shared" si="132"/>
        <v>1341.3082916823332</v>
      </c>
      <c r="P915" s="11">
        <f t="shared" si="135"/>
        <v>0.27932284291593779</v>
      </c>
    </row>
    <row r="916" spans="1:16">
      <c r="A916" s="9">
        <f t="shared" si="137"/>
        <v>141</v>
      </c>
      <c r="B916" s="8" t="s">
        <v>964</v>
      </c>
      <c r="C916" s="8">
        <f>димвенканали!C916</f>
        <v>4841.7</v>
      </c>
      <c r="D916" s="8">
        <f>димвенканали!D916</f>
        <v>0</v>
      </c>
      <c r="E916" s="8">
        <f>димвенканали!E916</f>
        <v>0</v>
      </c>
      <c r="F916" s="8">
        <f t="shared" si="133"/>
        <v>4841.7</v>
      </c>
      <c r="G916" s="8">
        <v>1024</v>
      </c>
      <c r="H916" s="8">
        <v>1024</v>
      </c>
      <c r="I916" s="18">
        <v>0.34133333333333332</v>
      </c>
      <c r="J916" s="18">
        <f t="shared" si="134"/>
        <v>688.47274666666669</v>
      </c>
      <c r="K916" s="10">
        <f t="shared" si="131"/>
        <v>253.15142894933336</v>
      </c>
      <c r="L916" s="10">
        <v>265.94986666666665</v>
      </c>
      <c r="M916" s="10">
        <v>28.699306666666665</v>
      </c>
      <c r="N916" s="150">
        <f t="shared" si="136"/>
        <v>28.699306666666665</v>
      </c>
      <c r="O916" s="10">
        <f t="shared" si="132"/>
        <v>1236.2733489493332</v>
      </c>
      <c r="P916" s="11">
        <f t="shared" si="135"/>
        <v>0.25533869280404264</v>
      </c>
    </row>
    <row r="917" spans="1:16">
      <c r="A917" s="9">
        <f t="shared" si="137"/>
        <v>142</v>
      </c>
      <c r="B917" s="8" t="s">
        <v>965</v>
      </c>
      <c r="C917" s="8">
        <f>димвенканали!C917</f>
        <v>103.9</v>
      </c>
      <c r="D917" s="8">
        <f>димвенканали!D917</f>
        <v>0</v>
      </c>
      <c r="E917" s="8">
        <f>димвенканали!E917</f>
        <v>0</v>
      </c>
      <c r="F917" s="8">
        <f t="shared" si="133"/>
        <v>103.9</v>
      </c>
      <c r="G917" s="8"/>
      <c r="H917" s="8"/>
      <c r="I917" s="18">
        <v>0</v>
      </c>
      <c r="J917" s="18">
        <f t="shared" si="134"/>
        <v>0</v>
      </c>
      <c r="K917" s="10">
        <f t="shared" si="131"/>
        <v>0</v>
      </c>
      <c r="L917" s="10">
        <v>0</v>
      </c>
      <c r="M917" s="10">
        <v>0</v>
      </c>
      <c r="N917" s="150">
        <f t="shared" si="136"/>
        <v>0</v>
      </c>
      <c r="O917" s="10">
        <f t="shared" si="132"/>
        <v>0</v>
      </c>
      <c r="P917" s="11">
        <f t="shared" si="135"/>
        <v>0</v>
      </c>
    </row>
    <row r="918" spans="1:16">
      <c r="A918" s="9">
        <f t="shared" si="137"/>
        <v>143</v>
      </c>
      <c r="B918" s="8" t="s">
        <v>966</v>
      </c>
      <c r="C918" s="8">
        <f>димвенканали!C918</f>
        <v>81.400000000000006</v>
      </c>
      <c r="D918" s="8">
        <f>димвенканали!D918</f>
        <v>0</v>
      </c>
      <c r="E918" s="8">
        <f>димвенканали!E918</f>
        <v>0</v>
      </c>
      <c r="F918" s="8">
        <f t="shared" si="133"/>
        <v>81.400000000000006</v>
      </c>
      <c r="G918" s="8"/>
      <c r="H918" s="8"/>
      <c r="I918" s="18">
        <v>0</v>
      </c>
      <c r="J918" s="18">
        <f t="shared" si="134"/>
        <v>0</v>
      </c>
      <c r="K918" s="10">
        <f t="shared" si="131"/>
        <v>0</v>
      </c>
      <c r="L918" s="10">
        <v>0</v>
      </c>
      <c r="M918" s="10">
        <v>0</v>
      </c>
      <c r="N918" s="150">
        <f t="shared" si="136"/>
        <v>0</v>
      </c>
      <c r="O918" s="10">
        <f t="shared" si="132"/>
        <v>0</v>
      </c>
      <c r="P918" s="11">
        <f t="shared" si="135"/>
        <v>0</v>
      </c>
    </row>
    <row r="919" spans="1:16">
      <c r="A919" s="9">
        <f t="shared" si="137"/>
        <v>144</v>
      </c>
      <c r="B919" s="8" t="s">
        <v>967</v>
      </c>
      <c r="C919" s="8">
        <f>димвенканали!C919</f>
        <v>94.4</v>
      </c>
      <c r="D919" s="8">
        <f>димвенканали!D919</f>
        <v>0</v>
      </c>
      <c r="E919" s="8">
        <f>димвенканали!E919</f>
        <v>0</v>
      </c>
      <c r="F919" s="8">
        <f t="shared" si="133"/>
        <v>94.4</v>
      </c>
      <c r="G919" s="8"/>
      <c r="H919" s="8"/>
      <c r="I919" s="18">
        <v>0</v>
      </c>
      <c r="J919" s="18">
        <f t="shared" si="134"/>
        <v>0</v>
      </c>
      <c r="K919" s="10">
        <f t="shared" si="131"/>
        <v>0</v>
      </c>
      <c r="L919" s="10">
        <v>0</v>
      </c>
      <c r="M919" s="10">
        <v>0</v>
      </c>
      <c r="N919" s="150">
        <f t="shared" si="136"/>
        <v>0</v>
      </c>
      <c r="O919" s="10">
        <f t="shared" si="132"/>
        <v>0</v>
      </c>
      <c r="P919" s="11">
        <f t="shared" si="135"/>
        <v>0</v>
      </c>
    </row>
    <row r="920" spans="1:16">
      <c r="A920" s="9">
        <f t="shared" si="137"/>
        <v>145</v>
      </c>
      <c r="B920" s="8" t="s">
        <v>968</v>
      </c>
      <c r="C920" s="8">
        <f>димвенканали!C920</f>
        <v>74.7</v>
      </c>
      <c r="D920" s="8">
        <f>димвенканали!D920</f>
        <v>0</v>
      </c>
      <c r="E920" s="8">
        <f>димвенканали!E920</f>
        <v>0</v>
      </c>
      <c r="F920" s="8">
        <f t="shared" si="133"/>
        <v>74.7</v>
      </c>
      <c r="G920" s="8"/>
      <c r="H920" s="8"/>
      <c r="I920" s="18">
        <v>0</v>
      </c>
      <c r="J920" s="18">
        <f t="shared" si="134"/>
        <v>0</v>
      </c>
      <c r="K920" s="10">
        <f t="shared" si="131"/>
        <v>0</v>
      </c>
      <c r="L920" s="10">
        <v>0</v>
      </c>
      <c r="M920" s="10">
        <v>0</v>
      </c>
      <c r="N920" s="150">
        <f t="shared" si="136"/>
        <v>0</v>
      </c>
      <c r="O920" s="10">
        <f t="shared" si="132"/>
        <v>0</v>
      </c>
      <c r="P920" s="11">
        <f t="shared" si="135"/>
        <v>0</v>
      </c>
    </row>
    <row r="921" spans="1:16">
      <c r="A921" s="9">
        <f t="shared" si="137"/>
        <v>146</v>
      </c>
      <c r="B921" s="8" t="s">
        <v>969</v>
      </c>
      <c r="C921" s="8">
        <f>димвенканали!C921</f>
        <v>117.5</v>
      </c>
      <c r="D921" s="8">
        <f>димвенканали!D921</f>
        <v>0</v>
      </c>
      <c r="E921" s="8">
        <f>димвенканали!E921</f>
        <v>0</v>
      </c>
      <c r="F921" s="8">
        <f t="shared" si="133"/>
        <v>117.5</v>
      </c>
      <c r="G921" s="8"/>
      <c r="H921" s="8"/>
      <c r="I921" s="18">
        <v>0</v>
      </c>
      <c r="J921" s="18">
        <f t="shared" si="134"/>
        <v>0</v>
      </c>
      <c r="K921" s="10">
        <f t="shared" si="131"/>
        <v>0</v>
      </c>
      <c r="L921" s="10">
        <v>0</v>
      </c>
      <c r="M921" s="10">
        <v>0</v>
      </c>
      <c r="N921" s="150">
        <f t="shared" si="136"/>
        <v>0</v>
      </c>
      <c r="O921" s="10">
        <f t="shared" si="132"/>
        <v>0</v>
      </c>
      <c r="P921" s="11">
        <f t="shared" si="135"/>
        <v>0</v>
      </c>
    </row>
    <row r="922" spans="1:16">
      <c r="A922" s="9">
        <f t="shared" si="137"/>
        <v>147</v>
      </c>
      <c r="B922" s="8" t="s">
        <v>970</v>
      </c>
      <c r="C922" s="8">
        <f>димвенканали!C922</f>
        <v>97.5</v>
      </c>
      <c r="D922" s="8">
        <f>димвенканали!D922</f>
        <v>0</v>
      </c>
      <c r="E922" s="8">
        <f>димвенканали!E922</f>
        <v>0</v>
      </c>
      <c r="F922" s="8">
        <f t="shared" si="133"/>
        <v>97.5</v>
      </c>
      <c r="G922" s="8"/>
      <c r="H922" s="8"/>
      <c r="I922" s="18">
        <v>0</v>
      </c>
      <c r="J922" s="18">
        <f t="shared" si="134"/>
        <v>0</v>
      </c>
      <c r="K922" s="10">
        <f t="shared" si="131"/>
        <v>0</v>
      </c>
      <c r="L922" s="10">
        <v>0</v>
      </c>
      <c r="M922" s="10">
        <v>0</v>
      </c>
      <c r="N922" s="150">
        <f t="shared" si="136"/>
        <v>0</v>
      </c>
      <c r="O922" s="10">
        <f t="shared" si="132"/>
        <v>0</v>
      </c>
      <c r="P922" s="11">
        <f t="shared" si="135"/>
        <v>0</v>
      </c>
    </row>
    <row r="923" spans="1:16">
      <c r="A923" s="9">
        <f t="shared" si="137"/>
        <v>148</v>
      </c>
      <c r="B923" s="8" t="s">
        <v>971</v>
      </c>
      <c r="C923" s="8">
        <f>димвенканали!C923</f>
        <v>61.3</v>
      </c>
      <c r="D923" s="8">
        <f>димвенканали!D923</f>
        <v>0</v>
      </c>
      <c r="E923" s="8">
        <f>димвенканали!E923</f>
        <v>0</v>
      </c>
      <c r="F923" s="8">
        <f t="shared" si="133"/>
        <v>61.3</v>
      </c>
      <c r="G923" s="8"/>
      <c r="H923" s="8"/>
      <c r="I923" s="18">
        <v>0</v>
      </c>
      <c r="J923" s="18">
        <f t="shared" si="134"/>
        <v>0</v>
      </c>
      <c r="K923" s="10">
        <f t="shared" si="131"/>
        <v>0</v>
      </c>
      <c r="L923" s="10">
        <v>0</v>
      </c>
      <c r="M923" s="10">
        <v>0</v>
      </c>
      <c r="N923" s="150">
        <f t="shared" si="136"/>
        <v>0</v>
      </c>
      <c r="O923" s="10">
        <f t="shared" si="132"/>
        <v>0</v>
      </c>
      <c r="P923" s="11">
        <f t="shared" si="135"/>
        <v>0</v>
      </c>
    </row>
    <row r="924" spans="1:16">
      <c r="A924" s="9">
        <f t="shared" si="137"/>
        <v>149</v>
      </c>
      <c r="B924" s="8" t="s">
        <v>972</v>
      </c>
      <c r="C924" s="8">
        <f>димвенканали!C924</f>
        <v>51.3</v>
      </c>
      <c r="D924" s="8">
        <f>димвенканали!D924</f>
        <v>0</v>
      </c>
      <c r="E924" s="8">
        <f>димвенканали!E924</f>
        <v>0</v>
      </c>
      <c r="F924" s="8">
        <f t="shared" si="133"/>
        <v>51.3</v>
      </c>
      <c r="G924" s="8"/>
      <c r="H924" s="8"/>
      <c r="I924" s="18">
        <v>0</v>
      </c>
      <c r="J924" s="18">
        <f t="shared" si="134"/>
        <v>0</v>
      </c>
      <c r="K924" s="10">
        <f t="shared" si="131"/>
        <v>0</v>
      </c>
      <c r="L924" s="10">
        <v>0</v>
      </c>
      <c r="M924" s="10">
        <v>0</v>
      </c>
      <c r="N924" s="150">
        <f t="shared" si="136"/>
        <v>0</v>
      </c>
      <c r="O924" s="10">
        <f t="shared" si="132"/>
        <v>0</v>
      </c>
      <c r="P924" s="11">
        <f t="shared" si="135"/>
        <v>0</v>
      </c>
    </row>
    <row r="925" spans="1:16">
      <c r="A925" s="9">
        <f t="shared" si="137"/>
        <v>150</v>
      </c>
      <c r="B925" s="8" t="s">
        <v>973</v>
      </c>
      <c r="C925" s="8">
        <f>димвенканали!C925</f>
        <v>34.299999999999997</v>
      </c>
      <c r="D925" s="8">
        <f>димвенканали!D925</f>
        <v>0</v>
      </c>
      <c r="E925" s="8">
        <f>димвенканали!E925</f>
        <v>0</v>
      </c>
      <c r="F925" s="8">
        <f t="shared" si="133"/>
        <v>34.299999999999997</v>
      </c>
      <c r="G925" s="8"/>
      <c r="H925" s="8"/>
      <c r="I925" s="18">
        <v>0</v>
      </c>
      <c r="J925" s="18">
        <f t="shared" si="134"/>
        <v>0</v>
      </c>
      <c r="K925" s="10">
        <f t="shared" si="131"/>
        <v>0</v>
      </c>
      <c r="L925" s="10">
        <v>0</v>
      </c>
      <c r="M925" s="10">
        <v>0</v>
      </c>
      <c r="N925" s="150">
        <f t="shared" si="136"/>
        <v>0</v>
      </c>
      <c r="O925" s="10">
        <f t="shared" si="132"/>
        <v>0</v>
      </c>
      <c r="P925" s="11">
        <f t="shared" si="135"/>
        <v>0</v>
      </c>
    </row>
    <row r="926" spans="1:16">
      <c r="A926" s="9">
        <f t="shared" si="137"/>
        <v>151</v>
      </c>
      <c r="B926" s="8" t="s">
        <v>974</v>
      </c>
      <c r="C926" s="8">
        <f>димвенканали!C926</f>
        <v>20.6</v>
      </c>
      <c r="D926" s="8">
        <f>димвенканали!D926</f>
        <v>0</v>
      </c>
      <c r="E926" s="8">
        <f>димвенканали!E926</f>
        <v>0</v>
      </c>
      <c r="F926" s="8">
        <f t="shared" si="133"/>
        <v>20.6</v>
      </c>
      <c r="G926" s="8"/>
      <c r="H926" s="8"/>
      <c r="I926" s="18">
        <v>0</v>
      </c>
      <c r="J926" s="18">
        <f t="shared" si="134"/>
        <v>0</v>
      </c>
      <c r="K926" s="10">
        <f t="shared" si="131"/>
        <v>0</v>
      </c>
      <c r="L926" s="10">
        <v>0</v>
      </c>
      <c r="M926" s="10">
        <v>0</v>
      </c>
      <c r="N926" s="150">
        <f t="shared" si="136"/>
        <v>0</v>
      </c>
      <c r="O926" s="10">
        <f t="shared" si="132"/>
        <v>0</v>
      </c>
      <c r="P926" s="11">
        <f t="shared" si="135"/>
        <v>0</v>
      </c>
    </row>
    <row r="927" spans="1:16">
      <c r="A927" s="9">
        <f t="shared" si="137"/>
        <v>152</v>
      </c>
      <c r="B927" s="8" t="s">
        <v>975</v>
      </c>
      <c r="C927" s="8">
        <f>димвенканали!C927</f>
        <v>103.2</v>
      </c>
      <c r="D927" s="8">
        <f>димвенканали!D927</f>
        <v>0</v>
      </c>
      <c r="E927" s="8">
        <f>димвенканали!E927</f>
        <v>0</v>
      </c>
      <c r="F927" s="8">
        <f t="shared" si="133"/>
        <v>103.2</v>
      </c>
      <c r="G927" s="8"/>
      <c r="H927" s="8"/>
      <c r="I927" s="18">
        <v>0</v>
      </c>
      <c r="J927" s="18">
        <f t="shared" si="134"/>
        <v>0</v>
      </c>
      <c r="K927" s="10">
        <f t="shared" si="131"/>
        <v>0</v>
      </c>
      <c r="L927" s="10">
        <v>0</v>
      </c>
      <c r="M927" s="10">
        <v>0</v>
      </c>
      <c r="N927" s="150">
        <f t="shared" si="136"/>
        <v>0</v>
      </c>
      <c r="O927" s="10">
        <f t="shared" si="132"/>
        <v>0</v>
      </c>
      <c r="P927" s="11">
        <f t="shared" si="135"/>
        <v>0</v>
      </c>
    </row>
    <row r="928" spans="1:16">
      <c r="A928" s="9">
        <f t="shared" si="137"/>
        <v>153</v>
      </c>
      <c r="B928" s="8" t="s">
        <v>976</v>
      </c>
      <c r="C928" s="8">
        <f>димвенканали!C928</f>
        <v>189.3</v>
      </c>
      <c r="D928" s="8">
        <f>димвенканали!D928</f>
        <v>0</v>
      </c>
      <c r="E928" s="8">
        <f>димвенканали!E928</f>
        <v>0</v>
      </c>
      <c r="F928" s="8">
        <f t="shared" si="133"/>
        <v>189.3</v>
      </c>
      <c r="G928" s="8"/>
      <c r="H928" s="8"/>
      <c r="I928" s="18">
        <v>0</v>
      </c>
      <c r="J928" s="18">
        <f t="shared" si="134"/>
        <v>0</v>
      </c>
      <c r="K928" s="10">
        <f t="shared" si="131"/>
        <v>0</v>
      </c>
      <c r="L928" s="10">
        <v>0</v>
      </c>
      <c r="M928" s="10">
        <v>0</v>
      </c>
      <c r="N928" s="150">
        <f t="shared" si="136"/>
        <v>0</v>
      </c>
      <c r="O928" s="10">
        <f t="shared" si="132"/>
        <v>0</v>
      </c>
      <c r="P928" s="11">
        <f t="shared" si="135"/>
        <v>0</v>
      </c>
    </row>
    <row r="929" spans="1:16">
      <c r="A929" s="9">
        <f t="shared" si="137"/>
        <v>154</v>
      </c>
      <c r="B929" s="8" t="s">
        <v>977</v>
      </c>
      <c r="C929" s="8">
        <f>димвенканали!C929</f>
        <v>95.8</v>
      </c>
      <c r="D929" s="8">
        <f>димвенканали!D929</f>
        <v>0</v>
      </c>
      <c r="E929" s="8">
        <f>димвенканали!E929</f>
        <v>0</v>
      </c>
      <c r="F929" s="8">
        <f t="shared" si="133"/>
        <v>95.8</v>
      </c>
      <c r="G929" s="8"/>
      <c r="H929" s="8"/>
      <c r="I929" s="18">
        <v>0</v>
      </c>
      <c r="J929" s="18">
        <f t="shared" si="134"/>
        <v>0</v>
      </c>
      <c r="K929" s="10">
        <f t="shared" si="131"/>
        <v>0</v>
      </c>
      <c r="L929" s="10">
        <v>0</v>
      </c>
      <c r="M929" s="10">
        <v>0</v>
      </c>
      <c r="N929" s="150">
        <f t="shared" si="136"/>
        <v>0</v>
      </c>
      <c r="O929" s="10">
        <f t="shared" si="132"/>
        <v>0</v>
      </c>
      <c r="P929" s="11">
        <f t="shared" si="135"/>
        <v>0</v>
      </c>
    </row>
    <row r="930" spans="1:16">
      <c r="A930" s="9">
        <f t="shared" si="137"/>
        <v>155</v>
      </c>
      <c r="B930" s="8" t="s">
        <v>978</v>
      </c>
      <c r="C930" s="8">
        <f>димвенканали!C930</f>
        <v>57.5</v>
      </c>
      <c r="D930" s="8">
        <f>димвенканали!D930</f>
        <v>0</v>
      </c>
      <c r="E930" s="8">
        <f>димвенканали!E930</f>
        <v>0</v>
      </c>
      <c r="F930" s="8">
        <f t="shared" si="133"/>
        <v>57.5</v>
      </c>
      <c r="G930" s="8"/>
      <c r="H930" s="8"/>
      <c r="I930" s="18">
        <v>0</v>
      </c>
      <c r="J930" s="18">
        <f t="shared" si="134"/>
        <v>0</v>
      </c>
      <c r="K930" s="10">
        <f t="shared" si="131"/>
        <v>0</v>
      </c>
      <c r="L930" s="10">
        <v>0</v>
      </c>
      <c r="M930" s="10">
        <v>0</v>
      </c>
      <c r="N930" s="150">
        <f t="shared" si="136"/>
        <v>0</v>
      </c>
      <c r="O930" s="10">
        <f t="shared" si="132"/>
        <v>0</v>
      </c>
      <c r="P930" s="11">
        <f t="shared" si="135"/>
        <v>0</v>
      </c>
    </row>
    <row r="931" spans="1:16">
      <c r="A931" s="9">
        <f t="shared" si="137"/>
        <v>156</v>
      </c>
      <c r="B931" s="8" t="s">
        <v>979</v>
      </c>
      <c r="C931" s="8">
        <f>димвенканали!C931</f>
        <v>51.1</v>
      </c>
      <c r="D931" s="8">
        <f>димвенканали!D931</f>
        <v>0</v>
      </c>
      <c r="E931" s="8">
        <f>димвенканали!E931</f>
        <v>0</v>
      </c>
      <c r="F931" s="8">
        <f t="shared" si="133"/>
        <v>51.1</v>
      </c>
      <c r="G931" s="8"/>
      <c r="H931" s="8"/>
      <c r="I931" s="18">
        <v>0</v>
      </c>
      <c r="J931" s="18">
        <f t="shared" si="134"/>
        <v>0</v>
      </c>
      <c r="K931" s="10">
        <f t="shared" si="131"/>
        <v>0</v>
      </c>
      <c r="L931" s="10">
        <v>0</v>
      </c>
      <c r="M931" s="10">
        <v>0</v>
      </c>
      <c r="N931" s="150">
        <f t="shared" si="136"/>
        <v>0</v>
      </c>
      <c r="O931" s="10">
        <f t="shared" si="132"/>
        <v>0</v>
      </c>
      <c r="P931" s="11">
        <f t="shared" si="135"/>
        <v>0</v>
      </c>
    </row>
    <row r="932" spans="1:16">
      <c r="A932" s="9">
        <f t="shared" si="137"/>
        <v>157</v>
      </c>
      <c r="B932" s="8" t="s">
        <v>980</v>
      </c>
      <c r="C932" s="8">
        <f>димвенканали!C932</f>
        <v>88.4</v>
      </c>
      <c r="D932" s="8">
        <f>димвенканали!D932</f>
        <v>0</v>
      </c>
      <c r="E932" s="8">
        <f>димвенканали!E932</f>
        <v>0</v>
      </c>
      <c r="F932" s="8">
        <f t="shared" si="133"/>
        <v>88.4</v>
      </c>
      <c r="G932" s="8"/>
      <c r="H932" s="8"/>
      <c r="I932" s="18">
        <v>0</v>
      </c>
      <c r="J932" s="18">
        <f t="shared" si="134"/>
        <v>0</v>
      </c>
      <c r="K932" s="10">
        <f t="shared" si="131"/>
        <v>0</v>
      </c>
      <c r="L932" s="10">
        <v>0</v>
      </c>
      <c r="M932" s="10">
        <v>0</v>
      </c>
      <c r="N932" s="150">
        <f t="shared" si="136"/>
        <v>0</v>
      </c>
      <c r="O932" s="10">
        <f t="shared" si="132"/>
        <v>0</v>
      </c>
      <c r="P932" s="11">
        <f t="shared" si="135"/>
        <v>0</v>
      </c>
    </row>
    <row r="933" spans="1:16">
      <c r="A933" s="9">
        <f t="shared" si="137"/>
        <v>158</v>
      </c>
      <c r="B933" s="8" t="s">
        <v>981</v>
      </c>
      <c r="C933" s="8">
        <f>димвенканали!C933</f>
        <v>106.3</v>
      </c>
      <c r="D933" s="8">
        <f>димвенканали!D933</f>
        <v>0</v>
      </c>
      <c r="E933" s="8">
        <f>димвенканали!E933</f>
        <v>0</v>
      </c>
      <c r="F933" s="8">
        <f t="shared" si="133"/>
        <v>106.3</v>
      </c>
      <c r="G933" s="8"/>
      <c r="H933" s="8"/>
      <c r="I933" s="18">
        <v>0</v>
      </c>
      <c r="J933" s="18">
        <f t="shared" si="134"/>
        <v>0</v>
      </c>
      <c r="K933" s="10">
        <f t="shared" si="131"/>
        <v>0</v>
      </c>
      <c r="L933" s="10">
        <v>0</v>
      </c>
      <c r="M933" s="10">
        <v>0</v>
      </c>
      <c r="N933" s="150">
        <f t="shared" si="136"/>
        <v>0</v>
      </c>
      <c r="O933" s="10">
        <f t="shared" si="132"/>
        <v>0</v>
      </c>
      <c r="P933" s="11">
        <f t="shared" si="135"/>
        <v>0</v>
      </c>
    </row>
    <row r="934" spans="1:16">
      <c r="A934" s="9">
        <f t="shared" si="137"/>
        <v>159</v>
      </c>
      <c r="B934" s="8" t="s">
        <v>982</v>
      </c>
      <c r="C934" s="8">
        <f>димвенканали!C934</f>
        <v>81.489999999999995</v>
      </c>
      <c r="D934" s="8">
        <f>димвенканали!D934</f>
        <v>0</v>
      </c>
      <c r="E934" s="8">
        <f>димвенканали!E934</f>
        <v>0</v>
      </c>
      <c r="F934" s="8">
        <f t="shared" si="133"/>
        <v>81.489999999999995</v>
      </c>
      <c r="G934" s="8"/>
      <c r="H934" s="8"/>
      <c r="I934" s="18">
        <v>0</v>
      </c>
      <c r="J934" s="18">
        <f t="shared" si="134"/>
        <v>0</v>
      </c>
      <c r="K934" s="10">
        <f t="shared" si="131"/>
        <v>0</v>
      </c>
      <c r="L934" s="10">
        <v>0</v>
      </c>
      <c r="M934" s="10">
        <v>0</v>
      </c>
      <c r="N934" s="150">
        <f t="shared" si="136"/>
        <v>0</v>
      </c>
      <c r="O934" s="10">
        <f t="shared" si="132"/>
        <v>0</v>
      </c>
      <c r="P934" s="11">
        <f t="shared" ref="P934:P956" si="138">O934/F934</f>
        <v>0</v>
      </c>
    </row>
    <row r="935" spans="1:16">
      <c r="A935" s="9">
        <f t="shared" si="137"/>
        <v>160</v>
      </c>
      <c r="B935" s="8" t="s">
        <v>983</v>
      </c>
      <c r="C935" s="8">
        <f>димвенканали!C935</f>
        <v>153.19999999999999</v>
      </c>
      <c r="D935" s="8">
        <f>димвенканали!D935</f>
        <v>0</v>
      </c>
      <c r="E935" s="8">
        <f>димвенканали!E935</f>
        <v>0</v>
      </c>
      <c r="F935" s="8">
        <f t="shared" si="133"/>
        <v>153.19999999999999</v>
      </c>
      <c r="G935" s="8"/>
      <c r="H935" s="8"/>
      <c r="I935" s="18">
        <v>0</v>
      </c>
      <c r="J935" s="18">
        <f t="shared" si="134"/>
        <v>0</v>
      </c>
      <c r="K935" s="10">
        <f t="shared" ref="K935:K955" si="139">J935*0.3677</f>
        <v>0</v>
      </c>
      <c r="L935" s="10">
        <v>0</v>
      </c>
      <c r="M935" s="10">
        <v>0</v>
      </c>
      <c r="N935" s="150">
        <f t="shared" si="136"/>
        <v>0</v>
      </c>
      <c r="O935" s="10">
        <f t="shared" ref="O935:O955" si="140">J935+K935+L935+N935</f>
        <v>0</v>
      </c>
      <c r="P935" s="11">
        <f t="shared" si="138"/>
        <v>0</v>
      </c>
    </row>
    <row r="936" spans="1:16">
      <c r="A936" s="9">
        <f t="shared" si="137"/>
        <v>161</v>
      </c>
      <c r="B936" s="8" t="s">
        <v>984</v>
      </c>
      <c r="C936" s="8">
        <f>димвенканали!C936</f>
        <v>130.4</v>
      </c>
      <c r="D936" s="8">
        <f>димвенканали!D936</f>
        <v>0</v>
      </c>
      <c r="E936" s="8">
        <f>димвенканали!E936</f>
        <v>0</v>
      </c>
      <c r="F936" s="8">
        <f t="shared" si="133"/>
        <v>130.4</v>
      </c>
      <c r="G936" s="8"/>
      <c r="H936" s="8"/>
      <c r="I936" s="18">
        <v>0</v>
      </c>
      <c r="J936" s="18">
        <f t="shared" si="134"/>
        <v>0</v>
      </c>
      <c r="K936" s="10">
        <f t="shared" si="139"/>
        <v>0</v>
      </c>
      <c r="L936" s="10">
        <v>0</v>
      </c>
      <c r="M936" s="10">
        <v>0</v>
      </c>
      <c r="N936" s="150">
        <f t="shared" si="136"/>
        <v>0</v>
      </c>
      <c r="O936" s="10">
        <f t="shared" si="140"/>
        <v>0</v>
      </c>
      <c r="P936" s="11">
        <f t="shared" si="138"/>
        <v>0</v>
      </c>
    </row>
    <row r="937" spans="1:16">
      <c r="A937" s="9">
        <f t="shared" si="137"/>
        <v>162</v>
      </c>
      <c r="B937" s="8" t="s">
        <v>985</v>
      </c>
      <c r="C937" s="8">
        <f>димвенканали!C937</f>
        <v>5265.83</v>
      </c>
      <c r="D937" s="8">
        <f>димвенканали!D937</f>
        <v>0</v>
      </c>
      <c r="E937" s="8">
        <f>димвенканали!E937</f>
        <v>1489.9</v>
      </c>
      <c r="F937" s="8">
        <f t="shared" si="133"/>
        <v>6755.73</v>
      </c>
      <c r="G937" s="8">
        <v>1659</v>
      </c>
      <c r="H937" s="8">
        <v>1659</v>
      </c>
      <c r="I937" s="18">
        <v>0.55300000000000005</v>
      </c>
      <c r="J937" s="18">
        <f t="shared" si="134"/>
        <v>1115.4065300000002</v>
      </c>
      <c r="K937" s="10">
        <f t="shared" si="139"/>
        <v>410.13498108100009</v>
      </c>
      <c r="L937" s="10">
        <v>430.86995000000002</v>
      </c>
      <c r="M937" s="10">
        <v>46.49624</v>
      </c>
      <c r="N937" s="150">
        <f t="shared" si="136"/>
        <v>46.49624</v>
      </c>
      <c r="O937" s="10">
        <f t="shared" si="140"/>
        <v>2002.9077010810004</v>
      </c>
      <c r="P937" s="11">
        <f t="shared" si="138"/>
        <v>0.29647539216058078</v>
      </c>
    </row>
    <row r="938" spans="1:16">
      <c r="A938" s="9">
        <f t="shared" si="137"/>
        <v>163</v>
      </c>
      <c r="B938" s="8" t="s">
        <v>986</v>
      </c>
      <c r="C938" s="8">
        <f>димвенканали!C938</f>
        <v>3884.83</v>
      </c>
      <c r="D938" s="8">
        <f>димвенканали!D938</f>
        <v>0</v>
      </c>
      <c r="E938" s="8">
        <f>димвенканали!E938</f>
        <v>230.5</v>
      </c>
      <c r="F938" s="8">
        <f t="shared" si="133"/>
        <v>4115.33</v>
      </c>
      <c r="G938" s="8">
        <v>915</v>
      </c>
      <c r="H938" s="8">
        <v>915</v>
      </c>
      <c r="I938" s="18">
        <v>0.30499999999999999</v>
      </c>
      <c r="J938" s="18">
        <f t="shared" si="134"/>
        <v>615.18804999999998</v>
      </c>
      <c r="K938" s="10">
        <f t="shared" si="139"/>
        <v>226.20464598500001</v>
      </c>
      <c r="L938" s="10">
        <v>237.64075</v>
      </c>
      <c r="M938" s="10">
        <v>25.644399999999997</v>
      </c>
      <c r="N938" s="150">
        <f t="shared" si="136"/>
        <v>25.644399999999997</v>
      </c>
      <c r="O938" s="10">
        <f t="shared" si="140"/>
        <v>1104.677845985</v>
      </c>
      <c r="P938" s="11">
        <f t="shared" si="138"/>
        <v>0.268429954823793</v>
      </c>
    </row>
    <row r="939" spans="1:16">
      <c r="A939" s="9">
        <f t="shared" si="137"/>
        <v>164</v>
      </c>
      <c r="B939" s="8" t="s">
        <v>987</v>
      </c>
      <c r="C939" s="8">
        <f>димвенканали!C939</f>
        <v>4215.83</v>
      </c>
      <c r="D939" s="8">
        <f>димвенканали!D939</f>
        <v>0</v>
      </c>
      <c r="E939" s="8">
        <f>димвенканали!E939</f>
        <v>0</v>
      </c>
      <c r="F939" s="8">
        <f t="shared" si="133"/>
        <v>4215.83</v>
      </c>
      <c r="G939" s="8">
        <v>1082</v>
      </c>
      <c r="H939" s="8">
        <v>1082</v>
      </c>
      <c r="I939" s="18">
        <v>0.36066666666666669</v>
      </c>
      <c r="J939" s="18">
        <f t="shared" si="134"/>
        <v>727.4682733333334</v>
      </c>
      <c r="K939" s="10">
        <f t="shared" si="139"/>
        <v>267.49008410466672</v>
      </c>
      <c r="L939" s="10">
        <v>281.01343333333335</v>
      </c>
      <c r="M939" s="10">
        <v>30.324853333333333</v>
      </c>
      <c r="N939" s="150">
        <f t="shared" si="136"/>
        <v>30.324853333333333</v>
      </c>
      <c r="O939" s="10">
        <f t="shared" si="140"/>
        <v>1306.2966441046667</v>
      </c>
      <c r="P939" s="11">
        <f t="shared" si="138"/>
        <v>0.30985515167942418</v>
      </c>
    </row>
    <row r="940" spans="1:16">
      <c r="A940" s="9">
        <f t="shared" si="137"/>
        <v>165</v>
      </c>
      <c r="B940" s="8" t="s">
        <v>988</v>
      </c>
      <c r="C940" s="8">
        <f>димвенканали!C940</f>
        <v>4235.75</v>
      </c>
      <c r="D940" s="8">
        <f>димвенканали!D940</f>
        <v>0</v>
      </c>
      <c r="E940" s="8">
        <f>димвенканали!E940</f>
        <v>0</v>
      </c>
      <c r="F940" s="8">
        <f t="shared" si="133"/>
        <v>4235.75</v>
      </c>
      <c r="G940" s="8">
        <v>1088</v>
      </c>
      <c r="H940" s="8">
        <v>1088</v>
      </c>
      <c r="I940" s="18">
        <v>0.36266666666666669</v>
      </c>
      <c r="J940" s="18">
        <f t="shared" si="134"/>
        <v>731.50229333333334</v>
      </c>
      <c r="K940" s="10">
        <f t="shared" si="139"/>
        <v>268.9733932586667</v>
      </c>
      <c r="L940" s="10">
        <v>282.57173333333333</v>
      </c>
      <c r="M940" s="10">
        <v>30.493013333333334</v>
      </c>
      <c r="N940" s="150">
        <f t="shared" si="136"/>
        <v>30.493013333333334</v>
      </c>
      <c r="O940" s="113">
        <f t="shared" si="140"/>
        <v>1313.5404332586668</v>
      </c>
      <c r="P940" s="11">
        <f t="shared" si="138"/>
        <v>0.31010811149351752</v>
      </c>
    </row>
    <row r="941" spans="1:16">
      <c r="A941" s="9">
        <f t="shared" si="137"/>
        <v>166</v>
      </c>
      <c r="B941" s="8" t="s">
        <v>989</v>
      </c>
      <c r="C941" s="8">
        <f>димвенканали!C941</f>
        <v>4215</v>
      </c>
      <c r="D941" s="8">
        <f>димвенканали!D941</f>
        <v>0</v>
      </c>
      <c r="E941" s="8">
        <f>димвенканали!E941</f>
        <v>0</v>
      </c>
      <c r="F941" s="8">
        <f t="shared" ref="F941:F954" si="141">C941+D941+E941</f>
        <v>4215</v>
      </c>
      <c r="G941" s="8">
        <v>1137</v>
      </c>
      <c r="H941" s="8">
        <v>1137</v>
      </c>
      <c r="I941" s="18">
        <v>0.379</v>
      </c>
      <c r="J941" s="18">
        <f t="shared" si="134"/>
        <v>764.44678999999996</v>
      </c>
      <c r="K941" s="10">
        <f t="shared" si="139"/>
        <v>281.087084683</v>
      </c>
      <c r="L941" s="10">
        <v>295.29784999999998</v>
      </c>
      <c r="M941" s="10">
        <v>31.866319999999998</v>
      </c>
      <c r="N941" s="150">
        <f t="shared" si="136"/>
        <v>31.866319999999998</v>
      </c>
      <c r="O941" s="10">
        <f t="shared" si="140"/>
        <v>1372.698044683</v>
      </c>
      <c r="P941" s="11">
        <f t="shared" si="138"/>
        <v>0.32566976149062871</v>
      </c>
    </row>
    <row r="942" spans="1:16">
      <c r="A942" s="9">
        <f t="shared" si="137"/>
        <v>167</v>
      </c>
      <c r="B942" s="8" t="s">
        <v>990</v>
      </c>
      <c r="C942" s="8">
        <f>димвенканали!C942</f>
        <v>4962.2</v>
      </c>
      <c r="D942" s="8">
        <f>димвенканали!D942</f>
        <v>0</v>
      </c>
      <c r="E942" s="8">
        <f>димвенканали!E942</f>
        <v>0</v>
      </c>
      <c r="F942" s="8">
        <f t="shared" si="141"/>
        <v>4962.2</v>
      </c>
      <c r="G942" s="8">
        <v>1820</v>
      </c>
      <c r="H942" s="8">
        <v>1820</v>
      </c>
      <c r="I942" s="18">
        <v>0.60666666666666669</v>
      </c>
      <c r="J942" s="18">
        <f t="shared" si="134"/>
        <v>1223.6527333333333</v>
      </c>
      <c r="K942" s="10">
        <f t="shared" si="139"/>
        <v>449.9371100466667</v>
      </c>
      <c r="L942" s="10">
        <v>472.68433333333331</v>
      </c>
      <c r="M942" s="10">
        <v>51.008533333333332</v>
      </c>
      <c r="N942" s="150">
        <f t="shared" si="136"/>
        <v>51.008533333333332</v>
      </c>
      <c r="O942" s="10">
        <f t="shared" si="140"/>
        <v>2197.2827100466666</v>
      </c>
      <c r="P942" s="11">
        <f t="shared" si="138"/>
        <v>0.44280414131769513</v>
      </c>
    </row>
    <row r="943" spans="1:16">
      <c r="A943" s="9">
        <f t="shared" si="137"/>
        <v>168</v>
      </c>
      <c r="B943" s="8" t="s">
        <v>991</v>
      </c>
      <c r="C943" s="8">
        <f>димвенканали!C943</f>
        <v>3826.09</v>
      </c>
      <c r="D943" s="8">
        <f>димвенканали!D943</f>
        <v>0</v>
      </c>
      <c r="E943" s="8">
        <f>димвенканали!E943</f>
        <v>0</v>
      </c>
      <c r="F943" s="8">
        <f t="shared" si="141"/>
        <v>3826.09</v>
      </c>
      <c r="G943" s="8">
        <v>850.4</v>
      </c>
      <c r="H943" s="8">
        <v>850.4</v>
      </c>
      <c r="I943" s="18">
        <v>0.28346666666666664</v>
      </c>
      <c r="J943" s="18">
        <f t="shared" si="134"/>
        <v>571.7551013333333</v>
      </c>
      <c r="K943" s="10">
        <f t="shared" si="139"/>
        <v>210.23435076026666</v>
      </c>
      <c r="L943" s="10">
        <v>220.86305333333331</v>
      </c>
      <c r="M943" s="10">
        <v>23.83387733333333</v>
      </c>
      <c r="N943" s="150">
        <f t="shared" si="136"/>
        <v>23.83387733333333</v>
      </c>
      <c r="O943" s="10">
        <f t="shared" si="140"/>
        <v>1026.6863827602665</v>
      </c>
      <c r="P943" s="11">
        <f t="shared" si="138"/>
        <v>0.26833827295235252</v>
      </c>
    </row>
    <row r="944" spans="1:16">
      <c r="A944" s="9">
        <f t="shared" si="137"/>
        <v>169</v>
      </c>
      <c r="B944" s="8" t="s">
        <v>992</v>
      </c>
      <c r="C944" s="8">
        <f>димвенканали!C944</f>
        <v>3985.25</v>
      </c>
      <c r="D944" s="8">
        <f>димвенканали!D944</f>
        <v>0</v>
      </c>
      <c r="E944" s="8">
        <f>димвенканали!E944</f>
        <v>0</v>
      </c>
      <c r="F944" s="8">
        <f t="shared" si="141"/>
        <v>3985.25</v>
      </c>
      <c r="G944" s="8">
        <v>1250</v>
      </c>
      <c r="H944" s="8">
        <v>1250</v>
      </c>
      <c r="I944" s="18">
        <v>0.41666666666666669</v>
      </c>
      <c r="J944" s="18">
        <f t="shared" si="134"/>
        <v>840.42083333333335</v>
      </c>
      <c r="K944" s="10">
        <f t="shared" si="139"/>
        <v>309.02274041666669</v>
      </c>
      <c r="L944" s="10">
        <v>324.64583333333331</v>
      </c>
      <c r="M944" s="10">
        <v>35.033333333333331</v>
      </c>
      <c r="N944" s="150">
        <f t="shared" si="136"/>
        <v>35.033333333333331</v>
      </c>
      <c r="O944" s="10">
        <f t="shared" si="140"/>
        <v>1509.1227404166666</v>
      </c>
      <c r="P944" s="11">
        <f t="shared" si="138"/>
        <v>0.37867705675093571</v>
      </c>
    </row>
    <row r="945" spans="1:16">
      <c r="A945" s="9">
        <f t="shared" si="137"/>
        <v>170</v>
      </c>
      <c r="B945" s="8" t="s">
        <v>993</v>
      </c>
      <c r="C945" s="8">
        <f>димвенканали!C945</f>
        <v>3992.96</v>
      </c>
      <c r="D945" s="8">
        <f>димвенканали!D945</f>
        <v>0</v>
      </c>
      <c r="E945" s="8">
        <f>димвенканали!E945</f>
        <v>0</v>
      </c>
      <c r="F945" s="8">
        <f t="shared" si="141"/>
        <v>3992.96</v>
      </c>
      <c r="G945" s="8">
        <v>1207</v>
      </c>
      <c r="H945" s="8">
        <v>1207</v>
      </c>
      <c r="I945" s="18">
        <v>0.40233333333333332</v>
      </c>
      <c r="J945" s="18">
        <f t="shared" si="134"/>
        <v>811.51035666666667</v>
      </c>
      <c r="K945" s="10">
        <f t="shared" si="139"/>
        <v>298.39235814633338</v>
      </c>
      <c r="L945" s="10">
        <v>313.47801666666663</v>
      </c>
      <c r="M945" s="10">
        <v>33.828186666666667</v>
      </c>
      <c r="N945" s="150">
        <f t="shared" si="136"/>
        <v>33.828186666666667</v>
      </c>
      <c r="O945" s="10">
        <f t="shared" si="140"/>
        <v>1457.2089181463334</v>
      </c>
      <c r="P945" s="11">
        <f t="shared" si="138"/>
        <v>0.36494453191274978</v>
      </c>
    </row>
    <row r="946" spans="1:16">
      <c r="A946" s="9">
        <f t="shared" si="137"/>
        <v>171</v>
      </c>
      <c r="B946" s="8" t="s">
        <v>994</v>
      </c>
      <c r="C946" s="8">
        <f>димвенканали!C946</f>
        <v>4337.99</v>
      </c>
      <c r="D946" s="8">
        <f>димвенканали!D946</f>
        <v>0</v>
      </c>
      <c r="E946" s="8">
        <f>димвенканали!E946</f>
        <v>0</v>
      </c>
      <c r="F946" s="8">
        <f t="shared" si="141"/>
        <v>4337.99</v>
      </c>
      <c r="G946" s="8">
        <v>912.6</v>
      </c>
      <c r="H946" s="8">
        <v>912.6</v>
      </c>
      <c r="I946" s="18">
        <v>0.30420000000000003</v>
      </c>
      <c r="J946" s="18">
        <f t="shared" si="134"/>
        <v>613.57444200000009</v>
      </c>
      <c r="K946" s="10">
        <f t="shared" si="139"/>
        <v>225.61132232340006</v>
      </c>
      <c r="L946" s="10">
        <v>237.01743000000002</v>
      </c>
      <c r="M946" s="10">
        <v>25.577136000000003</v>
      </c>
      <c r="N946" s="150">
        <f t="shared" si="136"/>
        <v>25.577136000000003</v>
      </c>
      <c r="O946" s="10">
        <f t="shared" si="140"/>
        <v>1101.7803303234002</v>
      </c>
      <c r="P946" s="11">
        <f t="shared" si="138"/>
        <v>0.25398406412264674</v>
      </c>
    </row>
    <row r="947" spans="1:16">
      <c r="A947" s="9">
        <f t="shared" si="137"/>
        <v>172</v>
      </c>
      <c r="B947" s="8" t="s">
        <v>995</v>
      </c>
      <c r="C947" s="8">
        <f>димвенканали!C947</f>
        <v>3093.3</v>
      </c>
      <c r="D947" s="8">
        <f>димвенканали!D947</f>
        <v>0</v>
      </c>
      <c r="E947" s="8">
        <f>димвенканали!E947</f>
        <v>0</v>
      </c>
      <c r="F947" s="8">
        <f t="shared" si="141"/>
        <v>3093.3</v>
      </c>
      <c r="G947" s="114">
        <v>1050</v>
      </c>
      <c r="H947" s="96">
        <v>1050</v>
      </c>
      <c r="I947" s="18">
        <v>0.35</v>
      </c>
      <c r="J947" s="18">
        <f t="shared" si="134"/>
        <v>705.95349999999996</v>
      </c>
      <c r="K947" s="10">
        <f t="shared" si="139"/>
        <v>259.57910194999999</v>
      </c>
      <c r="L947" s="10">
        <v>272.70249999999999</v>
      </c>
      <c r="M947" s="10">
        <v>29.427999999999997</v>
      </c>
      <c r="N947" s="150">
        <f t="shared" si="136"/>
        <v>29.427999999999997</v>
      </c>
      <c r="O947" s="10">
        <f t="shared" si="140"/>
        <v>1267.6631019500001</v>
      </c>
      <c r="P947" s="11">
        <f t="shared" si="138"/>
        <v>0.40980929814437655</v>
      </c>
    </row>
    <row r="948" spans="1:16">
      <c r="A948" s="9">
        <f t="shared" si="137"/>
        <v>173</v>
      </c>
      <c r="B948" s="8" t="s">
        <v>996</v>
      </c>
      <c r="C948" s="8">
        <f>димвенканали!C948</f>
        <v>4114.87</v>
      </c>
      <c r="D948" s="8">
        <f>димвенканали!D948</f>
        <v>0</v>
      </c>
      <c r="E948" s="8">
        <f>димвенканали!E948</f>
        <v>0</v>
      </c>
      <c r="F948" s="8">
        <f t="shared" si="141"/>
        <v>4114.87</v>
      </c>
      <c r="G948" s="112">
        <v>1106.2</v>
      </c>
      <c r="H948" s="8">
        <v>1106.2</v>
      </c>
      <c r="I948" s="18">
        <v>0.36873333333333336</v>
      </c>
      <c r="J948" s="18">
        <f t="shared" si="134"/>
        <v>743.7388206666667</v>
      </c>
      <c r="K948" s="10">
        <f t="shared" si="139"/>
        <v>273.47276435913335</v>
      </c>
      <c r="L948" s="10">
        <v>287.29857666666669</v>
      </c>
      <c r="M948" s="10">
        <v>31.003098666666666</v>
      </c>
      <c r="N948" s="150">
        <f t="shared" si="136"/>
        <v>31.003098666666666</v>
      </c>
      <c r="O948" s="10">
        <f t="shared" si="140"/>
        <v>1335.5132603591333</v>
      </c>
      <c r="P948" s="11">
        <f t="shared" si="138"/>
        <v>0.32455782572939929</v>
      </c>
    </row>
    <row r="949" spans="1:16">
      <c r="A949" s="9">
        <f t="shared" si="137"/>
        <v>174</v>
      </c>
      <c r="B949" s="8" t="s">
        <v>997</v>
      </c>
      <c r="C949" s="8">
        <f>димвенканали!C949</f>
        <v>5499.38</v>
      </c>
      <c r="D949" s="8">
        <f>димвенканали!D949</f>
        <v>0</v>
      </c>
      <c r="E949" s="8">
        <f>димвенканали!E949</f>
        <v>0</v>
      </c>
      <c r="F949" s="8">
        <f t="shared" si="141"/>
        <v>5499.38</v>
      </c>
      <c r="G949" s="112">
        <v>1590.6</v>
      </c>
      <c r="H949" s="8">
        <v>1590.6</v>
      </c>
      <c r="I949" s="18">
        <v>0.5302</v>
      </c>
      <c r="J949" s="18">
        <f t="shared" si="134"/>
        <v>1069.4187019999999</v>
      </c>
      <c r="K949" s="10">
        <f t="shared" si="139"/>
        <v>393.22525672540002</v>
      </c>
      <c r="L949" s="10">
        <v>413.10532999999998</v>
      </c>
      <c r="M949" s="10">
        <v>44.579216000000002</v>
      </c>
      <c r="N949" s="150">
        <f t="shared" si="136"/>
        <v>44.579216000000002</v>
      </c>
      <c r="O949" s="10">
        <f t="shared" si="140"/>
        <v>1920.3285047253999</v>
      </c>
      <c r="P949" s="11">
        <f t="shared" si="138"/>
        <v>0.34919000045921539</v>
      </c>
    </row>
    <row r="950" spans="1:16">
      <c r="A950" s="9">
        <f t="shared" si="137"/>
        <v>175</v>
      </c>
      <c r="B950" s="8" t="s">
        <v>998</v>
      </c>
      <c r="C950" s="8">
        <f>димвенканали!C950</f>
        <v>9903.31</v>
      </c>
      <c r="D950" s="8">
        <f>димвенканали!D950</f>
        <v>0</v>
      </c>
      <c r="E950" s="8">
        <f>димвенканали!E950</f>
        <v>0</v>
      </c>
      <c r="F950" s="8">
        <f t="shared" si="141"/>
        <v>9903.31</v>
      </c>
      <c r="G950" s="112">
        <v>2914.8</v>
      </c>
      <c r="H950" s="8">
        <v>2914.8</v>
      </c>
      <c r="I950" s="18">
        <v>0.97160000000000002</v>
      </c>
      <c r="J950" s="18">
        <f t="shared" si="134"/>
        <v>1959.7269160000001</v>
      </c>
      <c r="K950" s="10">
        <f t="shared" si="139"/>
        <v>720.59158701320007</v>
      </c>
      <c r="L950" s="10">
        <v>757.02214000000004</v>
      </c>
      <c r="M950" s="10">
        <v>81.692127999999997</v>
      </c>
      <c r="N950" s="150">
        <f t="shared" si="136"/>
        <v>81.692127999999997</v>
      </c>
      <c r="O950" s="10">
        <f t="shared" si="140"/>
        <v>3519.0327710132001</v>
      </c>
      <c r="P950" s="11">
        <f t="shared" si="138"/>
        <v>0.3553390503794388</v>
      </c>
    </row>
    <row r="951" spans="1:16">
      <c r="A951" s="9">
        <f t="shared" si="137"/>
        <v>176</v>
      </c>
      <c r="B951" s="8" t="s">
        <v>999</v>
      </c>
      <c r="C951" s="8">
        <f>димвенканали!C951</f>
        <v>3585.51</v>
      </c>
      <c r="D951" s="8">
        <f>димвенканали!D951</f>
        <v>0</v>
      </c>
      <c r="E951" s="8">
        <f>димвенканали!E951</f>
        <v>0</v>
      </c>
      <c r="F951" s="8">
        <f t="shared" si="141"/>
        <v>3585.51</v>
      </c>
      <c r="G951" s="114">
        <v>1280.7</v>
      </c>
      <c r="H951" s="96">
        <v>1280.7</v>
      </c>
      <c r="I951" s="18">
        <v>0.4269</v>
      </c>
      <c r="J951" s="18">
        <f t="shared" si="134"/>
        <v>861.06156899999996</v>
      </c>
      <c r="K951" s="10">
        <f t="shared" si="139"/>
        <v>316.61233892130002</v>
      </c>
      <c r="L951" s="10">
        <v>332.61913499999997</v>
      </c>
      <c r="M951" s="10">
        <v>35.893751999999999</v>
      </c>
      <c r="N951" s="150">
        <f t="shared" si="136"/>
        <v>35.893751999999999</v>
      </c>
      <c r="O951" s="10">
        <f t="shared" si="140"/>
        <v>1546.1867949212999</v>
      </c>
      <c r="P951" s="11">
        <f t="shared" si="138"/>
        <v>0.43123204088715406</v>
      </c>
    </row>
    <row r="952" spans="1:16">
      <c r="A952" s="9">
        <f t="shared" si="137"/>
        <v>177</v>
      </c>
      <c r="B952" s="8" t="s">
        <v>1000</v>
      </c>
      <c r="C952" s="8">
        <f>димвенканали!C952</f>
        <v>4638.37</v>
      </c>
      <c r="D952" s="8">
        <f>димвенканали!D952</f>
        <v>0</v>
      </c>
      <c r="E952" s="8">
        <f>димвенканали!E952</f>
        <v>0</v>
      </c>
      <c r="F952" s="8">
        <f t="shared" si="141"/>
        <v>4638.37</v>
      </c>
      <c r="G952" s="8">
        <v>945</v>
      </c>
      <c r="H952" s="8">
        <v>945</v>
      </c>
      <c r="I952" s="18">
        <v>0.315</v>
      </c>
      <c r="J952" s="18">
        <f t="shared" si="134"/>
        <v>635.35815000000002</v>
      </c>
      <c r="K952" s="10">
        <f t="shared" si="139"/>
        <v>233.62119175500001</v>
      </c>
      <c r="L952" s="10">
        <v>245.43224999999998</v>
      </c>
      <c r="M952" s="10">
        <v>26.485199999999999</v>
      </c>
      <c r="N952" s="150">
        <f t="shared" si="136"/>
        <v>26.485199999999999</v>
      </c>
      <c r="O952" s="10">
        <f t="shared" si="140"/>
        <v>1140.8967917550001</v>
      </c>
      <c r="P952" s="11">
        <f t="shared" si="138"/>
        <v>0.24596933658914663</v>
      </c>
    </row>
    <row r="953" spans="1:16">
      <c r="A953" s="9">
        <f t="shared" si="137"/>
        <v>178</v>
      </c>
      <c r="B953" s="8" t="s">
        <v>1001</v>
      </c>
      <c r="C953" s="8">
        <f>димвенканали!C953</f>
        <v>4563.3</v>
      </c>
      <c r="D953" s="8">
        <f>димвенканали!D953</f>
        <v>0</v>
      </c>
      <c r="E953" s="8">
        <f>димвенканали!E953</f>
        <v>0</v>
      </c>
      <c r="F953" s="8">
        <f t="shared" si="141"/>
        <v>4563.3</v>
      </c>
      <c r="G953" s="8">
        <v>1902</v>
      </c>
      <c r="H953" s="8">
        <v>1902</v>
      </c>
      <c r="I953" s="18">
        <v>0.63400000000000001</v>
      </c>
      <c r="J953" s="18">
        <f t="shared" si="134"/>
        <v>1278.7843399999999</v>
      </c>
      <c r="K953" s="10">
        <f t="shared" si="139"/>
        <v>470.20900181799999</v>
      </c>
      <c r="L953" s="10">
        <v>493.98109999999997</v>
      </c>
      <c r="M953" s="10">
        <v>53.306719999999999</v>
      </c>
      <c r="N953" s="150">
        <f t="shared" si="136"/>
        <v>53.306719999999999</v>
      </c>
      <c r="O953" s="10">
        <f t="shared" si="140"/>
        <v>2296.2811618179999</v>
      </c>
      <c r="P953" s="11">
        <f t="shared" si="138"/>
        <v>0.50320626779260613</v>
      </c>
    </row>
    <row r="954" spans="1:16">
      <c r="A954" s="9">
        <f t="shared" si="137"/>
        <v>179</v>
      </c>
      <c r="B954" s="8" t="s">
        <v>1291</v>
      </c>
      <c r="C954" s="8">
        <f>димвенканали!C954</f>
        <v>24.2</v>
      </c>
      <c r="D954" s="8">
        <f>димвенканали!D954</f>
        <v>0</v>
      </c>
      <c r="E954" s="8">
        <f>димвенканали!E954</f>
        <v>0</v>
      </c>
      <c r="F954" s="8">
        <f t="shared" si="141"/>
        <v>24.2</v>
      </c>
      <c r="G954" s="8"/>
      <c r="H954" s="8"/>
      <c r="I954" s="18">
        <v>0</v>
      </c>
      <c r="J954" s="18">
        <f t="shared" si="134"/>
        <v>0</v>
      </c>
      <c r="K954" s="10">
        <f t="shared" si="139"/>
        <v>0</v>
      </c>
      <c r="L954" s="10">
        <v>0</v>
      </c>
      <c r="M954" s="10">
        <v>0</v>
      </c>
      <c r="N954" s="150">
        <f t="shared" si="136"/>
        <v>0</v>
      </c>
      <c r="O954" s="10">
        <f t="shared" si="140"/>
        <v>0</v>
      </c>
      <c r="P954" s="11">
        <f t="shared" si="138"/>
        <v>0</v>
      </c>
    </row>
    <row r="955" spans="1:16" s="84" customFormat="1">
      <c r="A955" s="185">
        <f t="shared" si="137"/>
        <v>180</v>
      </c>
      <c r="B955" s="187" t="s">
        <v>1361</v>
      </c>
      <c r="C955" s="35">
        <f>димвенканали!C955</f>
        <v>9432.4</v>
      </c>
      <c r="D955" s="35">
        <f>димвенканали!D955</f>
        <v>0</v>
      </c>
      <c r="E955" s="35">
        <f>димвенканали!E955</f>
        <v>0</v>
      </c>
      <c r="F955" s="35">
        <f>C955+D955+E955</f>
        <v>9432.4</v>
      </c>
      <c r="G955" s="35"/>
      <c r="H955" s="188">
        <v>2450</v>
      </c>
      <c r="I955" s="146">
        <v>0.81666666666666665</v>
      </c>
      <c r="J955" s="18">
        <f t="shared" si="134"/>
        <v>1647.2248333333332</v>
      </c>
      <c r="K955" s="10">
        <f t="shared" si="139"/>
        <v>605.68457121666665</v>
      </c>
      <c r="L955" s="147">
        <v>513.05450000000008</v>
      </c>
      <c r="M955" s="147">
        <v>78.424499999999995</v>
      </c>
      <c r="N955" s="150">
        <f t="shared" si="136"/>
        <v>78.424499999999995</v>
      </c>
      <c r="O955" s="10">
        <f t="shared" si="140"/>
        <v>2844.3884045499999</v>
      </c>
      <c r="P955" s="11">
        <f t="shared" si="138"/>
        <v>0.30155510840825239</v>
      </c>
    </row>
    <row r="956" spans="1:16">
      <c r="A956" s="12"/>
      <c r="B956" s="13" t="s">
        <v>576</v>
      </c>
      <c r="C956" s="13">
        <f>SUM(C776:C955)</f>
        <v>267948.86999999988</v>
      </c>
      <c r="D956" s="13">
        <f t="shared" ref="D956:K956" si="142">SUM(D776:D955)</f>
        <v>2137.85</v>
      </c>
      <c r="E956" s="13">
        <f t="shared" si="142"/>
        <v>2969</v>
      </c>
      <c r="F956" s="13">
        <f t="shared" si="142"/>
        <v>273055.71999999991</v>
      </c>
      <c r="G956" s="13">
        <f t="shared" si="142"/>
        <v>75737.3</v>
      </c>
      <c r="H956" s="13">
        <f t="shared" si="142"/>
        <v>78108.3</v>
      </c>
      <c r="I956" s="13">
        <f t="shared" si="142"/>
        <v>26.036100000000008</v>
      </c>
      <c r="J956" s="13">
        <f t="shared" si="142"/>
        <v>52515.074060999992</v>
      </c>
      <c r="K956" s="13">
        <f t="shared" si="142"/>
        <v>19309.792732229704</v>
      </c>
      <c r="L956" s="15">
        <f>SUM(L776:L955)</f>
        <v>20162.775981666669</v>
      </c>
      <c r="M956" s="13"/>
      <c r="N956" s="15">
        <f>SUM(N776:N955)</f>
        <v>2198.8744546666662</v>
      </c>
      <c r="O956" s="15">
        <f>SUM(O776:O955)</f>
        <v>94186.517229563062</v>
      </c>
      <c r="P956" s="16">
        <f t="shared" si="138"/>
        <v>0.34493515546776715</v>
      </c>
    </row>
    <row r="957" spans="1:16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18"/>
      <c r="K957" s="8"/>
      <c r="L957" s="8"/>
      <c r="M957" s="8"/>
      <c r="N957" s="8"/>
      <c r="O957" s="8"/>
      <c r="P957" s="11"/>
    </row>
    <row r="958" spans="1:16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1008" si="143">C958+D958+E958</f>
        <v>7464.2</v>
      </c>
      <c r="G958" s="8">
        <v>2020</v>
      </c>
      <c r="H958" s="8">
        <v>2020</v>
      </c>
      <c r="I958" s="18">
        <v>0.67333333333333334</v>
      </c>
      <c r="J958" s="18">
        <f t="shared" ref="J958:J1010" si="144">I958*$J$2</f>
        <v>1358.1200666666666</v>
      </c>
      <c r="K958" s="10">
        <f t="shared" ref="K958:K1010" si="145">J958*0.3677</f>
        <v>499.38074851333334</v>
      </c>
      <c r="L958" s="10">
        <v>524.62766666666664</v>
      </c>
      <c r="M958" s="10">
        <v>56.613866666666667</v>
      </c>
      <c r="N958" s="150">
        <f t="shared" ref="N958:N1010" si="146">M958*$N$2</f>
        <v>56.613866666666667</v>
      </c>
      <c r="O958" s="10">
        <f t="shared" ref="O958:O1010" si="147">J958+K958+L958+N958</f>
        <v>2438.7423485133331</v>
      </c>
      <c r="P958" s="11">
        <f t="shared" ref="P958:P989" si="148">O958/F958</f>
        <v>0.32672521482721967</v>
      </c>
    </row>
    <row r="959" spans="1:16">
      <c r="A959" s="9">
        <f t="shared" ref="A959:A1010" si="149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43"/>
        <v>7486.75</v>
      </c>
      <c r="G959" s="8">
        <v>3295</v>
      </c>
      <c r="H959" s="8">
        <v>3295</v>
      </c>
      <c r="I959" s="18">
        <v>1.0983333333333334</v>
      </c>
      <c r="J959" s="18">
        <f t="shared" si="144"/>
        <v>2215.3493166666667</v>
      </c>
      <c r="K959" s="10">
        <f t="shared" si="145"/>
        <v>814.58394373833346</v>
      </c>
      <c r="L959" s="10">
        <v>855.76641666666671</v>
      </c>
      <c r="M959" s="10">
        <v>92.347866666666675</v>
      </c>
      <c r="N959" s="150">
        <f t="shared" si="146"/>
        <v>92.347866666666675</v>
      </c>
      <c r="O959" s="10">
        <f t="shared" si="147"/>
        <v>3978.0475437383334</v>
      </c>
      <c r="P959" s="11">
        <f t="shared" si="148"/>
        <v>0.53134504875123834</v>
      </c>
    </row>
    <row r="960" spans="1:16">
      <c r="A960" s="9">
        <f t="shared" si="149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43"/>
        <v>4319.2999999999993</v>
      </c>
      <c r="G960" s="8">
        <v>1698</v>
      </c>
      <c r="H960" s="8">
        <v>1698</v>
      </c>
      <c r="I960" s="18">
        <v>0.56599999999999995</v>
      </c>
      <c r="J960" s="18">
        <f t="shared" si="144"/>
        <v>1141.6276599999999</v>
      </c>
      <c r="K960" s="10">
        <f t="shared" si="145"/>
        <v>419.77649058200001</v>
      </c>
      <c r="L960" s="10">
        <v>440.99889999999994</v>
      </c>
      <c r="M960" s="10">
        <v>47.589279999999995</v>
      </c>
      <c r="N960" s="150">
        <f t="shared" si="146"/>
        <v>47.589279999999995</v>
      </c>
      <c r="O960" s="10">
        <f t="shared" si="147"/>
        <v>2049.9923305819998</v>
      </c>
      <c r="P960" s="11">
        <f t="shared" si="148"/>
        <v>0.47461216645799092</v>
      </c>
    </row>
    <row r="961" spans="1:16">
      <c r="A961" s="9">
        <f t="shared" si="149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43"/>
        <v>5738.17</v>
      </c>
      <c r="G961" s="8">
        <v>2725</v>
      </c>
      <c r="H961" s="8">
        <v>2725</v>
      </c>
      <c r="I961" s="18">
        <v>0.90833333333333333</v>
      </c>
      <c r="J961" s="18">
        <f t="shared" si="144"/>
        <v>1832.1174166666667</v>
      </c>
      <c r="K961" s="10">
        <f t="shared" si="145"/>
        <v>673.66957410833345</v>
      </c>
      <c r="L961" s="10">
        <v>707.7279166666666</v>
      </c>
      <c r="M961" s="10">
        <v>76.37266666666666</v>
      </c>
      <c r="N961" s="150">
        <f t="shared" si="146"/>
        <v>76.37266666666666</v>
      </c>
      <c r="O961" s="10">
        <f t="shared" si="147"/>
        <v>3289.8875741083334</v>
      </c>
      <c r="P961" s="11">
        <f t="shared" si="148"/>
        <v>0.57333393296265767</v>
      </c>
    </row>
    <row r="962" spans="1:16">
      <c r="A962" s="9">
        <f t="shared" si="149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43"/>
        <v>5759.7</v>
      </c>
      <c r="G962" s="8">
        <v>2335</v>
      </c>
      <c r="H962" s="8">
        <v>2335</v>
      </c>
      <c r="I962" s="18">
        <v>0.77833333333333332</v>
      </c>
      <c r="J962" s="18">
        <f t="shared" si="144"/>
        <v>1569.9061166666665</v>
      </c>
      <c r="K962" s="10">
        <f t="shared" si="145"/>
        <v>577.25447909833338</v>
      </c>
      <c r="L962" s="10">
        <v>606.43841666666663</v>
      </c>
      <c r="M962" s="10">
        <v>65.442266666666669</v>
      </c>
      <c r="N962" s="150">
        <f t="shared" si="146"/>
        <v>65.442266666666669</v>
      </c>
      <c r="O962" s="10">
        <f t="shared" si="147"/>
        <v>2819.0412790983332</v>
      </c>
      <c r="P962" s="11">
        <f t="shared" si="148"/>
        <v>0.48944238052300176</v>
      </c>
    </row>
    <row r="963" spans="1:16">
      <c r="A963" s="9">
        <f t="shared" si="149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43"/>
        <v>2764</v>
      </c>
      <c r="G963" s="8">
        <v>1270</v>
      </c>
      <c r="H963" s="8">
        <v>1270</v>
      </c>
      <c r="I963" s="18">
        <v>0.42333333333333334</v>
      </c>
      <c r="J963" s="18">
        <f t="shared" si="144"/>
        <v>853.86756666666668</v>
      </c>
      <c r="K963" s="10">
        <f t="shared" si="145"/>
        <v>313.96710426333334</v>
      </c>
      <c r="L963" s="10">
        <v>329.84016666666668</v>
      </c>
      <c r="M963" s="10">
        <v>35.593866666666663</v>
      </c>
      <c r="N963" s="150">
        <f t="shared" si="146"/>
        <v>35.593866666666663</v>
      </c>
      <c r="O963" s="10">
        <f t="shared" si="147"/>
        <v>1533.2687042633331</v>
      </c>
      <c r="P963" s="11">
        <f t="shared" si="148"/>
        <v>0.55472818533405688</v>
      </c>
    </row>
    <row r="964" spans="1:16">
      <c r="A964" s="9">
        <f t="shared" si="149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43"/>
        <v>2796.1</v>
      </c>
      <c r="G964" s="8">
        <v>999</v>
      </c>
      <c r="H964" s="8">
        <v>999</v>
      </c>
      <c r="I964" s="18">
        <v>0.33300000000000002</v>
      </c>
      <c r="J964" s="18">
        <f t="shared" si="144"/>
        <v>671.66433000000006</v>
      </c>
      <c r="K964" s="10">
        <f t="shared" si="145"/>
        <v>246.97097414100003</v>
      </c>
      <c r="L964" s="10">
        <v>259.45695000000001</v>
      </c>
      <c r="M964" s="10">
        <v>27.998640000000002</v>
      </c>
      <c r="N964" s="150">
        <f t="shared" si="146"/>
        <v>27.998640000000002</v>
      </c>
      <c r="O964" s="10">
        <f t="shared" si="147"/>
        <v>1206.090894141</v>
      </c>
      <c r="P964" s="11">
        <f t="shared" si="148"/>
        <v>0.43134755342834663</v>
      </c>
    </row>
    <row r="965" spans="1:16">
      <c r="A965" s="9">
        <f t="shared" si="149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43"/>
        <v>4337</v>
      </c>
      <c r="G965" s="8">
        <v>1795</v>
      </c>
      <c r="H965" s="8">
        <v>1795</v>
      </c>
      <c r="I965" s="18">
        <v>0.59833333333333338</v>
      </c>
      <c r="J965" s="18">
        <f t="shared" si="144"/>
        <v>1206.8443166666668</v>
      </c>
      <c r="K965" s="10">
        <f t="shared" si="145"/>
        <v>443.75665523833345</v>
      </c>
      <c r="L965" s="10">
        <v>466.19141666666667</v>
      </c>
      <c r="M965" s="10">
        <v>50.307866666666669</v>
      </c>
      <c r="N965" s="150">
        <f t="shared" si="146"/>
        <v>50.307866666666669</v>
      </c>
      <c r="O965" s="10">
        <f t="shared" si="147"/>
        <v>2167.1002552383334</v>
      </c>
      <c r="P965" s="11">
        <f t="shared" si="148"/>
        <v>0.49967725506994082</v>
      </c>
    </row>
    <row r="966" spans="1:16">
      <c r="A966" s="9">
        <f t="shared" si="149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43"/>
        <v>4335.5</v>
      </c>
      <c r="G966" s="8">
        <v>1591</v>
      </c>
      <c r="H966" s="8">
        <v>1591</v>
      </c>
      <c r="I966" s="18">
        <v>0.53033333333333332</v>
      </c>
      <c r="J966" s="18">
        <f t="shared" si="144"/>
        <v>1069.6876366666665</v>
      </c>
      <c r="K966" s="10">
        <f t="shared" si="145"/>
        <v>393.3241440023333</v>
      </c>
      <c r="L966" s="10">
        <v>413.20921666666663</v>
      </c>
      <c r="M966" s="10">
        <v>44.590426666666666</v>
      </c>
      <c r="N966" s="150">
        <f t="shared" si="146"/>
        <v>44.590426666666666</v>
      </c>
      <c r="O966" s="10">
        <f t="shared" si="147"/>
        <v>1920.8114240023331</v>
      </c>
      <c r="P966" s="11">
        <f t="shared" si="148"/>
        <v>0.44304265344304766</v>
      </c>
    </row>
    <row r="967" spans="1:16">
      <c r="A967" s="9">
        <f t="shared" si="149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43"/>
        <v>4326.2</v>
      </c>
      <c r="G967" s="8">
        <v>1521</v>
      </c>
      <c r="H967" s="8">
        <v>1521</v>
      </c>
      <c r="I967" s="18">
        <v>0.50700000000000001</v>
      </c>
      <c r="J967" s="18">
        <f t="shared" si="144"/>
        <v>1022.62407</v>
      </c>
      <c r="K967" s="10">
        <f t="shared" si="145"/>
        <v>376.01887053900003</v>
      </c>
      <c r="L967" s="10">
        <v>395.02904999999998</v>
      </c>
      <c r="M967" s="10">
        <v>42.62856</v>
      </c>
      <c r="N967" s="150">
        <f t="shared" si="146"/>
        <v>42.62856</v>
      </c>
      <c r="O967" s="10">
        <f t="shared" si="147"/>
        <v>1836.3005505390001</v>
      </c>
      <c r="P967" s="11">
        <f t="shared" si="148"/>
        <v>0.42446039261684626</v>
      </c>
    </row>
    <row r="968" spans="1:16">
      <c r="A968" s="9">
        <f t="shared" si="149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43"/>
        <v>4335.3999999999996</v>
      </c>
      <c r="G968" s="8">
        <v>1573</v>
      </c>
      <c r="H968" s="8">
        <v>1573</v>
      </c>
      <c r="I968" s="18">
        <v>0.52433333333333332</v>
      </c>
      <c r="J968" s="18">
        <f t="shared" si="144"/>
        <v>1057.5855766666666</v>
      </c>
      <c r="K968" s="10">
        <f t="shared" si="145"/>
        <v>388.87421654033335</v>
      </c>
      <c r="L968" s="10">
        <v>408.53431666666665</v>
      </c>
      <c r="M968" s="10">
        <v>44.085946666666665</v>
      </c>
      <c r="N968" s="150">
        <f t="shared" si="146"/>
        <v>44.085946666666665</v>
      </c>
      <c r="O968" s="10">
        <f t="shared" si="147"/>
        <v>1899.0800565403333</v>
      </c>
      <c r="P968" s="11">
        <f t="shared" si="148"/>
        <v>0.43804033227391553</v>
      </c>
    </row>
    <row r="969" spans="1:16">
      <c r="A969" s="9">
        <f t="shared" si="149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43"/>
        <v>4342.7</v>
      </c>
      <c r="G969" s="8">
        <v>1472</v>
      </c>
      <c r="H969" s="8">
        <v>1472</v>
      </c>
      <c r="I969" s="18">
        <v>0.49066666666666664</v>
      </c>
      <c r="J969" s="18">
        <f t="shared" si="144"/>
        <v>989.67957333333322</v>
      </c>
      <c r="K969" s="10">
        <f t="shared" si="145"/>
        <v>363.90517911466668</v>
      </c>
      <c r="L969" s="10">
        <v>382.30293333333333</v>
      </c>
      <c r="M969" s="10">
        <v>41.255253333333329</v>
      </c>
      <c r="N969" s="150">
        <f t="shared" si="146"/>
        <v>41.255253333333329</v>
      </c>
      <c r="O969" s="10">
        <f t="shared" si="147"/>
        <v>1777.1429391146667</v>
      </c>
      <c r="P969" s="11">
        <f t="shared" si="148"/>
        <v>0.40922535268719157</v>
      </c>
    </row>
    <row r="970" spans="1:16">
      <c r="A970" s="9">
        <f t="shared" si="149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43"/>
        <v>4234.1000000000004</v>
      </c>
      <c r="G970" s="8">
        <v>1685</v>
      </c>
      <c r="H970" s="8">
        <v>1685</v>
      </c>
      <c r="I970" s="18">
        <v>0.56166666666666665</v>
      </c>
      <c r="J970" s="18">
        <f t="shared" si="144"/>
        <v>1132.8872833333332</v>
      </c>
      <c r="K970" s="10">
        <f t="shared" si="145"/>
        <v>416.56265408166666</v>
      </c>
      <c r="L970" s="10">
        <v>437.6225833333333</v>
      </c>
      <c r="M970" s="10">
        <v>47.224933333333333</v>
      </c>
      <c r="N970" s="150">
        <f t="shared" si="146"/>
        <v>47.224933333333333</v>
      </c>
      <c r="O970" s="10">
        <f t="shared" si="147"/>
        <v>2034.2974540816667</v>
      </c>
      <c r="P970" s="11">
        <f t="shared" si="148"/>
        <v>0.48045569402745958</v>
      </c>
    </row>
    <row r="971" spans="1:16">
      <c r="A971" s="9">
        <f t="shared" si="149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43"/>
        <v>6197.58</v>
      </c>
      <c r="G971" s="8">
        <v>1873</v>
      </c>
      <c r="H971" s="8">
        <v>1873</v>
      </c>
      <c r="I971" s="18">
        <v>0.6243333333333333</v>
      </c>
      <c r="J971" s="18">
        <f t="shared" si="144"/>
        <v>1259.2865766666666</v>
      </c>
      <c r="K971" s="10">
        <f t="shared" si="145"/>
        <v>463.03967424033334</v>
      </c>
      <c r="L971" s="10">
        <v>486.44931666666662</v>
      </c>
      <c r="M971" s="10">
        <v>52.493946666666659</v>
      </c>
      <c r="N971" s="150">
        <f t="shared" si="146"/>
        <v>52.493946666666659</v>
      </c>
      <c r="O971" s="10">
        <f t="shared" si="147"/>
        <v>2261.2695142403331</v>
      </c>
      <c r="P971" s="11">
        <f t="shared" si="148"/>
        <v>0.36486330377991621</v>
      </c>
    </row>
    <row r="972" spans="1:16">
      <c r="A972" s="9">
        <f t="shared" si="149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43"/>
        <v>4892.5999999999995</v>
      </c>
      <c r="G972" s="8">
        <v>2550</v>
      </c>
      <c r="H972" s="8">
        <v>2550</v>
      </c>
      <c r="I972" s="18">
        <v>0.85</v>
      </c>
      <c r="J972" s="18">
        <f t="shared" si="144"/>
        <v>1714.4585</v>
      </c>
      <c r="K972" s="10">
        <f t="shared" si="145"/>
        <v>630.40639045</v>
      </c>
      <c r="L972" s="10">
        <v>662.27750000000003</v>
      </c>
      <c r="M972" s="10">
        <v>71.468000000000004</v>
      </c>
      <c r="N972" s="150">
        <f t="shared" si="146"/>
        <v>71.468000000000004</v>
      </c>
      <c r="O972" s="10">
        <f t="shared" si="147"/>
        <v>3078.6103904500001</v>
      </c>
      <c r="P972" s="11">
        <f t="shared" si="148"/>
        <v>0.62923811275191111</v>
      </c>
    </row>
    <row r="973" spans="1:16">
      <c r="A973" s="9">
        <f t="shared" si="149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43"/>
        <v>3972.7</v>
      </c>
      <c r="G973" s="8">
        <v>1693</v>
      </c>
      <c r="H973" s="8">
        <v>1693</v>
      </c>
      <c r="I973" s="18">
        <v>0.56433333333333335</v>
      </c>
      <c r="J973" s="18">
        <f t="shared" si="144"/>
        <v>1138.2659766666668</v>
      </c>
      <c r="K973" s="10">
        <f t="shared" si="145"/>
        <v>418.5403996203334</v>
      </c>
      <c r="L973" s="10">
        <v>439.70031666666665</v>
      </c>
      <c r="M973" s="10">
        <v>47.449146666666664</v>
      </c>
      <c r="N973" s="150">
        <f t="shared" si="146"/>
        <v>47.449146666666664</v>
      </c>
      <c r="O973" s="10">
        <f t="shared" si="147"/>
        <v>2043.9558396203333</v>
      </c>
      <c r="P973" s="11">
        <f t="shared" si="148"/>
        <v>0.51450042530780915</v>
      </c>
    </row>
    <row r="974" spans="1:16">
      <c r="A974" s="9">
        <f t="shared" si="149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43"/>
        <v>4010.6</v>
      </c>
      <c r="G974" s="8">
        <v>1776</v>
      </c>
      <c r="H974" s="8">
        <v>1776</v>
      </c>
      <c r="I974" s="18">
        <v>0.59199999999999997</v>
      </c>
      <c r="J974" s="18">
        <f t="shared" si="144"/>
        <v>1194.0699199999999</v>
      </c>
      <c r="K974" s="10">
        <f t="shared" si="145"/>
        <v>439.05950958400001</v>
      </c>
      <c r="L974" s="10">
        <v>461.25679999999994</v>
      </c>
      <c r="M974" s="10">
        <v>49.775359999999999</v>
      </c>
      <c r="N974" s="150">
        <f t="shared" si="146"/>
        <v>49.775359999999999</v>
      </c>
      <c r="O974" s="10">
        <f t="shared" si="147"/>
        <v>2144.161589584</v>
      </c>
      <c r="P974" s="11">
        <f t="shared" si="148"/>
        <v>0.53462364473744584</v>
      </c>
    </row>
    <row r="975" spans="1:16">
      <c r="A975" s="9">
        <f t="shared" si="149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43"/>
        <v>4152</v>
      </c>
      <c r="G975" s="8">
        <v>1530</v>
      </c>
      <c r="H975" s="8">
        <v>1530</v>
      </c>
      <c r="I975" s="18">
        <v>0.51</v>
      </c>
      <c r="J975" s="18">
        <f t="shared" si="144"/>
        <v>1028.6750999999999</v>
      </c>
      <c r="K975" s="10">
        <f t="shared" si="145"/>
        <v>378.24383426999998</v>
      </c>
      <c r="L975" s="10">
        <v>397.36649999999997</v>
      </c>
      <c r="M975" s="10">
        <v>42.880800000000001</v>
      </c>
      <c r="N975" s="150">
        <f t="shared" si="146"/>
        <v>42.880800000000001</v>
      </c>
      <c r="O975" s="10">
        <f t="shared" si="147"/>
        <v>1847.1662342699997</v>
      </c>
      <c r="P975" s="11">
        <f t="shared" si="148"/>
        <v>0.44488589457369937</v>
      </c>
    </row>
    <row r="976" spans="1:16">
      <c r="A976" s="9">
        <f t="shared" si="149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43"/>
        <v>5734.5</v>
      </c>
      <c r="G976" s="8">
        <v>2323</v>
      </c>
      <c r="H976" s="8">
        <v>2323</v>
      </c>
      <c r="I976" s="18">
        <v>0.77433333333333332</v>
      </c>
      <c r="J976" s="18">
        <f t="shared" si="144"/>
        <v>1561.8380766666667</v>
      </c>
      <c r="K976" s="10">
        <f t="shared" si="145"/>
        <v>574.28786079033341</v>
      </c>
      <c r="L976" s="10">
        <v>603.32181666666668</v>
      </c>
      <c r="M976" s="10">
        <v>65.105946666666668</v>
      </c>
      <c r="N976" s="150">
        <f t="shared" si="146"/>
        <v>65.105946666666668</v>
      </c>
      <c r="O976" s="10">
        <f t="shared" si="147"/>
        <v>2804.5537007903331</v>
      </c>
      <c r="P976" s="11">
        <f t="shared" si="148"/>
        <v>0.48906682374929517</v>
      </c>
    </row>
    <row r="977" spans="1:16">
      <c r="A977" s="9">
        <f t="shared" si="149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43"/>
        <v>5710</v>
      </c>
      <c r="G977" s="8">
        <v>2575</v>
      </c>
      <c r="H977" s="8">
        <v>2575</v>
      </c>
      <c r="I977" s="18">
        <v>0.85833333333333328</v>
      </c>
      <c r="J977" s="18">
        <f t="shared" si="144"/>
        <v>1731.2669166666665</v>
      </c>
      <c r="K977" s="10">
        <f t="shared" si="145"/>
        <v>636.58684525833326</v>
      </c>
      <c r="L977" s="10">
        <v>668.77041666666662</v>
      </c>
      <c r="M977" s="10">
        <v>72.168666666666667</v>
      </c>
      <c r="N977" s="150">
        <f t="shared" si="146"/>
        <v>72.168666666666667</v>
      </c>
      <c r="O977" s="10">
        <f t="shared" si="147"/>
        <v>3108.7928452583328</v>
      </c>
      <c r="P977" s="11">
        <f t="shared" si="148"/>
        <v>0.54444708323263269</v>
      </c>
    </row>
    <row r="978" spans="1:16">
      <c r="A978" s="9">
        <f t="shared" si="149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43"/>
        <v>5805.91</v>
      </c>
      <c r="G978" s="8">
        <v>2091</v>
      </c>
      <c r="H978" s="8">
        <v>2091</v>
      </c>
      <c r="I978" s="18">
        <v>0.69699999999999995</v>
      </c>
      <c r="J978" s="18">
        <f t="shared" si="144"/>
        <v>1405.8559699999998</v>
      </c>
      <c r="K978" s="10">
        <f t="shared" si="145"/>
        <v>516.93324016899999</v>
      </c>
      <c r="L978" s="10">
        <v>543.06754999999998</v>
      </c>
      <c r="M978" s="10">
        <v>58.603759999999994</v>
      </c>
      <c r="N978" s="150">
        <f t="shared" si="146"/>
        <v>58.603759999999994</v>
      </c>
      <c r="O978" s="10">
        <f t="shared" si="147"/>
        <v>2524.4605201690001</v>
      </c>
      <c r="P978" s="11">
        <f t="shared" si="148"/>
        <v>0.4348087586905412</v>
      </c>
    </row>
    <row r="979" spans="1:16">
      <c r="A979" s="9">
        <f t="shared" si="149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43"/>
        <v>4379.5</v>
      </c>
      <c r="G979" s="8">
        <v>1492</v>
      </c>
      <c r="H979" s="8">
        <v>1492</v>
      </c>
      <c r="I979" s="18">
        <v>0.49733333333333335</v>
      </c>
      <c r="J979" s="18">
        <f t="shared" si="144"/>
        <v>1003.1263066666667</v>
      </c>
      <c r="K979" s="10">
        <f t="shared" si="145"/>
        <v>368.84954296133338</v>
      </c>
      <c r="L979" s="10">
        <v>387.49726666666669</v>
      </c>
      <c r="M979" s="10">
        <v>41.815786666666668</v>
      </c>
      <c r="N979" s="150">
        <f t="shared" si="146"/>
        <v>41.815786666666668</v>
      </c>
      <c r="O979" s="10">
        <f t="shared" si="147"/>
        <v>1801.2889029613334</v>
      </c>
      <c r="P979" s="11">
        <f t="shared" si="148"/>
        <v>0.41130012626129314</v>
      </c>
    </row>
    <row r="980" spans="1:16">
      <c r="A980" s="9">
        <f t="shared" si="149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43"/>
        <v>4199.45</v>
      </c>
      <c r="G980" s="8">
        <v>1515</v>
      </c>
      <c r="H980" s="8">
        <v>1515</v>
      </c>
      <c r="I980" s="18">
        <v>0.505</v>
      </c>
      <c r="J980" s="18">
        <f t="shared" si="144"/>
        <v>1018.59005</v>
      </c>
      <c r="K980" s="10">
        <f t="shared" si="145"/>
        <v>374.53556138500005</v>
      </c>
      <c r="L980" s="10">
        <v>393.47075000000001</v>
      </c>
      <c r="M980" s="10">
        <v>42.4604</v>
      </c>
      <c r="N980" s="150">
        <f t="shared" si="146"/>
        <v>42.4604</v>
      </c>
      <c r="O980" s="10">
        <f t="shared" si="147"/>
        <v>1829.0567613849998</v>
      </c>
      <c r="P980" s="11">
        <f t="shared" si="148"/>
        <v>0.43554674097441332</v>
      </c>
    </row>
    <row r="981" spans="1:16">
      <c r="A981" s="9">
        <f t="shared" si="149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43"/>
        <v>3384.13</v>
      </c>
      <c r="G981" s="8">
        <v>1251</v>
      </c>
      <c r="H981" s="8">
        <v>1251</v>
      </c>
      <c r="I981" s="18">
        <v>0.41699999999999998</v>
      </c>
      <c r="J981" s="18">
        <f t="shared" si="144"/>
        <v>841.09316999999999</v>
      </c>
      <c r="K981" s="10">
        <f t="shared" si="145"/>
        <v>309.26995860900001</v>
      </c>
      <c r="L981" s="10">
        <v>324.90554999999995</v>
      </c>
      <c r="M981" s="10">
        <v>35.061360000000001</v>
      </c>
      <c r="N981" s="150">
        <f t="shared" si="146"/>
        <v>35.061360000000001</v>
      </c>
      <c r="O981" s="10">
        <f t="shared" si="147"/>
        <v>1510.3300386089998</v>
      </c>
      <c r="P981" s="11">
        <f t="shared" si="148"/>
        <v>0.44629787821655781</v>
      </c>
    </row>
    <row r="982" spans="1:16">
      <c r="A982" s="9">
        <f t="shared" si="149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43"/>
        <v>3373.86</v>
      </c>
      <c r="G982" s="8">
        <v>1480</v>
      </c>
      <c r="H982" s="8">
        <v>1480</v>
      </c>
      <c r="I982" s="18">
        <v>0.49333333333333335</v>
      </c>
      <c r="J982" s="18">
        <f t="shared" si="144"/>
        <v>995.05826666666667</v>
      </c>
      <c r="K982" s="10">
        <f t="shared" si="145"/>
        <v>365.88292465333336</v>
      </c>
      <c r="L982" s="10">
        <v>384.38066666666668</v>
      </c>
      <c r="M982" s="10">
        <v>41.479466666666667</v>
      </c>
      <c r="N982" s="150">
        <f t="shared" si="146"/>
        <v>41.479466666666667</v>
      </c>
      <c r="O982" s="10">
        <f t="shared" si="147"/>
        <v>1786.8013246533335</v>
      </c>
      <c r="P982" s="11">
        <f t="shared" si="148"/>
        <v>0.52960150233066383</v>
      </c>
    </row>
    <row r="983" spans="1:16">
      <c r="A983" s="9">
        <f t="shared" si="149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43"/>
        <v>4489.03</v>
      </c>
      <c r="G983" s="8">
        <v>1170</v>
      </c>
      <c r="H983" s="8">
        <v>1170</v>
      </c>
      <c r="I983" s="18">
        <v>0.39</v>
      </c>
      <c r="J983" s="18">
        <f t="shared" si="144"/>
        <v>786.63390000000004</v>
      </c>
      <c r="K983" s="10">
        <f t="shared" si="145"/>
        <v>289.24528503000005</v>
      </c>
      <c r="L983" s="10">
        <v>303.86849999999998</v>
      </c>
      <c r="M983" s="10">
        <v>32.791200000000003</v>
      </c>
      <c r="N983" s="150">
        <f t="shared" si="146"/>
        <v>32.791200000000003</v>
      </c>
      <c r="O983" s="10">
        <f t="shared" si="147"/>
        <v>1412.5388850300001</v>
      </c>
      <c r="P983" s="11">
        <f t="shared" si="148"/>
        <v>0.31466461240624372</v>
      </c>
    </row>
    <row r="984" spans="1:16">
      <c r="A984" s="9">
        <f t="shared" si="149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43"/>
        <v>2188.04</v>
      </c>
      <c r="G984" s="8">
        <v>810</v>
      </c>
      <c r="H984" s="8">
        <v>810</v>
      </c>
      <c r="I984" s="18">
        <v>0.27</v>
      </c>
      <c r="J984" s="18">
        <f t="shared" si="144"/>
        <v>544.59270000000004</v>
      </c>
      <c r="K984" s="10">
        <f t="shared" si="145"/>
        <v>200.24673579000003</v>
      </c>
      <c r="L984" s="10">
        <v>210.37050000000002</v>
      </c>
      <c r="M984" s="10">
        <v>22.701600000000003</v>
      </c>
      <c r="N984" s="150">
        <f t="shared" si="146"/>
        <v>22.701600000000003</v>
      </c>
      <c r="O984" s="10">
        <f t="shared" si="147"/>
        <v>977.91153579000002</v>
      </c>
      <c r="P984" s="11">
        <f t="shared" si="148"/>
        <v>0.44693494442057735</v>
      </c>
    </row>
    <row r="985" spans="1:16">
      <c r="A985" s="9">
        <f t="shared" si="149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43"/>
        <v>2637.65</v>
      </c>
      <c r="G985" s="8">
        <v>825</v>
      </c>
      <c r="H985" s="8">
        <v>825</v>
      </c>
      <c r="I985" s="18">
        <v>0.27500000000000002</v>
      </c>
      <c r="J985" s="18">
        <f t="shared" si="144"/>
        <v>554.67775000000006</v>
      </c>
      <c r="K985" s="10">
        <f t="shared" si="145"/>
        <v>203.95500867500004</v>
      </c>
      <c r="L985" s="10">
        <v>214.26625000000001</v>
      </c>
      <c r="M985" s="10">
        <v>23.122</v>
      </c>
      <c r="N985" s="150">
        <f t="shared" si="146"/>
        <v>23.122</v>
      </c>
      <c r="O985" s="10">
        <f t="shared" si="147"/>
        <v>996.02100867500008</v>
      </c>
      <c r="P985" s="11">
        <f t="shared" si="148"/>
        <v>0.37761682128978447</v>
      </c>
    </row>
    <row r="986" spans="1:16">
      <c r="A986" s="9">
        <f t="shared" si="149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43"/>
        <v>2209.6999999999998</v>
      </c>
      <c r="G986" s="8">
        <v>822</v>
      </c>
      <c r="H986" s="8">
        <v>822</v>
      </c>
      <c r="I986" s="18">
        <v>0.27400000000000002</v>
      </c>
      <c r="J986" s="18">
        <f t="shared" si="144"/>
        <v>552.66074000000003</v>
      </c>
      <c r="K986" s="10">
        <f t="shared" si="145"/>
        <v>203.21335409800002</v>
      </c>
      <c r="L986" s="10">
        <v>213.4871</v>
      </c>
      <c r="M986" s="10">
        <v>23.03792</v>
      </c>
      <c r="N986" s="150">
        <f t="shared" si="146"/>
        <v>23.03792</v>
      </c>
      <c r="O986" s="10">
        <f t="shared" si="147"/>
        <v>992.39911409800015</v>
      </c>
      <c r="P986" s="11">
        <f t="shared" si="148"/>
        <v>0.44911033809928963</v>
      </c>
    </row>
    <row r="987" spans="1:16">
      <c r="A987" s="9">
        <f t="shared" si="149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43"/>
        <v>1908.5</v>
      </c>
      <c r="G987" s="8">
        <v>735</v>
      </c>
      <c r="H987" s="8">
        <v>735</v>
      </c>
      <c r="I987" s="18">
        <v>0.245</v>
      </c>
      <c r="J987" s="18">
        <f t="shared" si="144"/>
        <v>494.16744999999997</v>
      </c>
      <c r="K987" s="10">
        <f t="shared" si="145"/>
        <v>181.70537136499999</v>
      </c>
      <c r="L987" s="10">
        <v>190.89175</v>
      </c>
      <c r="M987" s="10">
        <v>20.599599999999999</v>
      </c>
      <c r="N987" s="150">
        <f t="shared" si="146"/>
        <v>20.599599999999999</v>
      </c>
      <c r="O987" s="10">
        <f t="shared" si="147"/>
        <v>887.36417136499995</v>
      </c>
      <c r="P987" s="11">
        <f t="shared" si="148"/>
        <v>0.46495371829447207</v>
      </c>
    </row>
    <row r="988" spans="1:16">
      <c r="A988" s="9">
        <f t="shared" si="149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143"/>
        <v>10070.24</v>
      </c>
      <c r="G988" s="8">
        <v>4032</v>
      </c>
      <c r="H988" s="8">
        <v>4032</v>
      </c>
      <c r="I988" s="18">
        <v>1.3440000000000001</v>
      </c>
      <c r="J988" s="18">
        <f t="shared" si="144"/>
        <v>2710.8614400000001</v>
      </c>
      <c r="K988" s="10">
        <f t="shared" si="145"/>
        <v>996.78375148800012</v>
      </c>
      <c r="L988" s="10">
        <v>1047.1776</v>
      </c>
      <c r="M988" s="10">
        <v>113.00352000000001</v>
      </c>
      <c r="N988" s="150">
        <f t="shared" si="146"/>
        <v>113.00352000000001</v>
      </c>
      <c r="O988" s="10">
        <f t="shared" si="147"/>
        <v>4867.826311488001</v>
      </c>
      <c r="P988" s="11">
        <f t="shared" si="148"/>
        <v>0.4833873186227936</v>
      </c>
    </row>
    <row r="989" spans="1:16">
      <c r="A989" s="9">
        <f t="shared" si="149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43"/>
        <v>4250.6000000000004</v>
      </c>
      <c r="G989" s="8">
        <v>1413</v>
      </c>
      <c r="H989" s="8">
        <v>1413</v>
      </c>
      <c r="I989" s="18">
        <v>0.47099999999999997</v>
      </c>
      <c r="J989" s="18">
        <f t="shared" si="144"/>
        <v>950.01170999999999</v>
      </c>
      <c r="K989" s="10">
        <f t="shared" si="145"/>
        <v>349.319305767</v>
      </c>
      <c r="L989" s="10">
        <v>366.97964999999999</v>
      </c>
      <c r="M989" s="10">
        <v>39.601679999999995</v>
      </c>
      <c r="N989" s="150">
        <f t="shared" si="146"/>
        <v>39.601679999999995</v>
      </c>
      <c r="O989" s="10">
        <f t="shared" si="147"/>
        <v>1705.912345767</v>
      </c>
      <c r="P989" s="11">
        <f t="shared" si="148"/>
        <v>0.40133448119489012</v>
      </c>
    </row>
    <row r="990" spans="1:16">
      <c r="A990" s="9">
        <f t="shared" si="149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43"/>
        <v>4238.2299999999996</v>
      </c>
      <c r="G990" s="8">
        <v>1480</v>
      </c>
      <c r="H990" s="8">
        <v>1480</v>
      </c>
      <c r="I990" s="18">
        <v>0.49333333333333335</v>
      </c>
      <c r="J990" s="18">
        <f t="shared" si="144"/>
        <v>995.05826666666667</v>
      </c>
      <c r="K990" s="10">
        <f t="shared" si="145"/>
        <v>365.88292465333336</v>
      </c>
      <c r="L990" s="10">
        <v>384.38066666666668</v>
      </c>
      <c r="M990" s="10">
        <v>41.479466666666667</v>
      </c>
      <c r="N990" s="150">
        <f t="shared" si="146"/>
        <v>41.479466666666667</v>
      </c>
      <c r="O990" s="10">
        <f t="shared" si="147"/>
        <v>1786.8013246533335</v>
      </c>
      <c r="P990" s="11">
        <f t="shared" ref="P990:P1010" si="150">O990/F990</f>
        <v>0.4215914012815099</v>
      </c>
    </row>
    <row r="991" spans="1:16">
      <c r="A991" s="9">
        <f t="shared" si="149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143"/>
        <v>4245.3999999999996</v>
      </c>
      <c r="G991" s="8">
        <v>1320</v>
      </c>
      <c r="H991" s="8">
        <v>1320</v>
      </c>
      <c r="I991" s="18">
        <v>0.44</v>
      </c>
      <c r="J991" s="18">
        <f t="shared" si="144"/>
        <v>887.48440000000005</v>
      </c>
      <c r="K991" s="10">
        <f t="shared" si="145"/>
        <v>326.32801388000001</v>
      </c>
      <c r="L991" s="10">
        <v>342.82599999999996</v>
      </c>
      <c r="M991" s="10">
        <v>36.995199999999997</v>
      </c>
      <c r="N991" s="150">
        <f t="shared" si="146"/>
        <v>36.995199999999997</v>
      </c>
      <c r="O991" s="10">
        <f t="shared" si="147"/>
        <v>1593.6336138800002</v>
      </c>
      <c r="P991" s="11">
        <f t="shared" si="150"/>
        <v>0.37537890749517133</v>
      </c>
    </row>
    <row r="992" spans="1:16">
      <c r="A992" s="9">
        <f t="shared" si="149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43"/>
        <v>4246.87</v>
      </c>
      <c r="G992" s="8">
        <v>1300</v>
      </c>
      <c r="H992" s="8">
        <v>1300</v>
      </c>
      <c r="I992" s="18">
        <v>0.43333333333333335</v>
      </c>
      <c r="J992" s="18">
        <f t="shared" si="144"/>
        <v>874.03766666666672</v>
      </c>
      <c r="K992" s="10">
        <f t="shared" si="145"/>
        <v>321.38365003333337</v>
      </c>
      <c r="L992" s="10">
        <v>337.63166666666666</v>
      </c>
      <c r="M992" s="10">
        <v>36.434666666666665</v>
      </c>
      <c r="N992" s="150">
        <f t="shared" si="146"/>
        <v>36.434666666666665</v>
      </c>
      <c r="O992" s="10">
        <f t="shared" si="147"/>
        <v>1569.4876500333335</v>
      </c>
      <c r="P992" s="11">
        <f t="shared" si="150"/>
        <v>0.36956338433560093</v>
      </c>
    </row>
    <row r="993" spans="1:16">
      <c r="A993" s="9">
        <f t="shared" si="149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43"/>
        <v>4173.55</v>
      </c>
      <c r="G993" s="8">
        <v>1401</v>
      </c>
      <c r="H993" s="8">
        <v>1401</v>
      </c>
      <c r="I993" s="18">
        <v>0.46700000000000003</v>
      </c>
      <c r="J993" s="18">
        <f t="shared" si="144"/>
        <v>941.94367</v>
      </c>
      <c r="K993" s="10">
        <f t="shared" si="145"/>
        <v>346.35268745900004</v>
      </c>
      <c r="L993" s="10">
        <v>363.86304999999999</v>
      </c>
      <c r="M993" s="10">
        <v>39.265360000000001</v>
      </c>
      <c r="N993" s="150">
        <f t="shared" si="146"/>
        <v>39.265360000000001</v>
      </c>
      <c r="O993" s="10">
        <f t="shared" si="147"/>
        <v>1691.4247674590001</v>
      </c>
      <c r="P993" s="11">
        <f t="shared" si="150"/>
        <v>0.40527243412897895</v>
      </c>
    </row>
    <row r="994" spans="1:16">
      <c r="A994" s="9">
        <f t="shared" si="149"/>
        <v>37</v>
      </c>
      <c r="B994" s="14" t="s">
        <v>1301</v>
      </c>
      <c r="C994" s="8">
        <f>димвенканали!C994</f>
        <v>2393.84</v>
      </c>
      <c r="D994" s="8"/>
      <c r="E994" s="8"/>
      <c r="F994" s="8">
        <f t="shared" si="143"/>
        <v>2393.84</v>
      </c>
      <c r="G994" s="8">
        <v>624</v>
      </c>
      <c r="H994" s="8">
        <v>624</v>
      </c>
      <c r="I994" s="18">
        <v>0.20799999999999999</v>
      </c>
      <c r="J994" s="18">
        <f t="shared" si="144"/>
        <v>419.53807999999998</v>
      </c>
      <c r="K994" s="10">
        <f t="shared" si="145"/>
        <v>154.264152016</v>
      </c>
      <c r="L994" s="10">
        <v>162.06319999999999</v>
      </c>
      <c r="M994" s="10">
        <v>17.48864</v>
      </c>
      <c r="N994" s="150">
        <f t="shared" si="146"/>
        <v>17.48864</v>
      </c>
      <c r="O994" s="10">
        <f t="shared" si="147"/>
        <v>753.35407201599992</v>
      </c>
      <c r="P994" s="83">
        <f t="shared" si="150"/>
        <v>0.31470527354209132</v>
      </c>
    </row>
    <row r="995" spans="1:16">
      <c r="A995" s="9">
        <f t="shared" si="149"/>
        <v>38</v>
      </c>
      <c r="B995" s="79" t="s">
        <v>43</v>
      </c>
      <c r="C995" s="8">
        <v>1450.7</v>
      </c>
      <c r="D995" s="8"/>
      <c r="E995" s="8"/>
      <c r="F995" s="8">
        <f t="shared" si="143"/>
        <v>1450.7</v>
      </c>
      <c r="G995" s="8"/>
      <c r="H995" s="8">
        <v>428.5</v>
      </c>
      <c r="I995" s="18">
        <v>0.14283333333333334</v>
      </c>
      <c r="J995" s="18">
        <f t="shared" si="144"/>
        <v>288.09626166666669</v>
      </c>
      <c r="K995" s="10">
        <f t="shared" si="145"/>
        <v>105.93299541483336</v>
      </c>
      <c r="L995" s="10">
        <v>111.28859166666666</v>
      </c>
      <c r="M995" s="10">
        <v>12.009426666666666</v>
      </c>
      <c r="N995" s="150">
        <f t="shared" si="146"/>
        <v>12.009426666666666</v>
      </c>
      <c r="O995" s="10">
        <f t="shared" si="147"/>
        <v>517.32727541483337</v>
      </c>
      <c r="P995" s="83">
        <f t="shared" si="150"/>
        <v>0.35660527704889594</v>
      </c>
    </row>
    <row r="996" spans="1:16">
      <c r="A996" s="9">
        <f t="shared" si="149"/>
        <v>39</v>
      </c>
      <c r="B996" s="79" t="s">
        <v>1016</v>
      </c>
      <c r="C996" s="8">
        <v>4720.87</v>
      </c>
      <c r="D996" s="8"/>
      <c r="E996" s="8"/>
      <c r="F996" s="8">
        <f t="shared" si="143"/>
        <v>4720.87</v>
      </c>
      <c r="G996" s="8"/>
      <c r="H996" s="8">
        <v>1325</v>
      </c>
      <c r="I996" s="18">
        <v>0.44166666666666665</v>
      </c>
      <c r="J996" s="18">
        <f t="shared" si="144"/>
        <v>890.84608333333335</v>
      </c>
      <c r="K996" s="10">
        <f t="shared" si="145"/>
        <v>327.56410484166668</v>
      </c>
      <c r="L996" s="10">
        <v>344.12458333333331</v>
      </c>
      <c r="M996" s="10">
        <v>37.135333333333328</v>
      </c>
      <c r="N996" s="150">
        <f t="shared" si="146"/>
        <v>37.135333333333328</v>
      </c>
      <c r="O996" s="10">
        <f t="shared" si="147"/>
        <v>1599.6701048416667</v>
      </c>
      <c r="P996" s="83">
        <f t="shared" si="150"/>
        <v>0.33885070015519742</v>
      </c>
    </row>
    <row r="997" spans="1:16">
      <c r="A997" s="9">
        <f t="shared" si="149"/>
        <v>40</v>
      </c>
      <c r="B997" s="79" t="s">
        <v>1016</v>
      </c>
      <c r="C997" s="8">
        <v>6051.96</v>
      </c>
      <c r="D997" s="8"/>
      <c r="E997" s="8"/>
      <c r="F997" s="8">
        <f t="shared" si="143"/>
        <v>6051.96</v>
      </c>
      <c r="G997" s="8"/>
      <c r="H997" s="8">
        <v>2575</v>
      </c>
      <c r="I997" s="18">
        <v>0.85833333333333328</v>
      </c>
      <c r="J997" s="18">
        <f t="shared" si="144"/>
        <v>1731.2669166666665</v>
      </c>
      <c r="K997" s="10">
        <f t="shared" si="145"/>
        <v>636.58684525833326</v>
      </c>
      <c r="L997" s="10">
        <v>668.77041666666662</v>
      </c>
      <c r="M997" s="10">
        <v>72.168666666666667</v>
      </c>
      <c r="N997" s="150">
        <f t="shared" si="146"/>
        <v>72.168666666666667</v>
      </c>
      <c r="O997" s="10">
        <f t="shared" si="147"/>
        <v>3108.7928452583328</v>
      </c>
      <c r="P997" s="83">
        <f t="shared" si="150"/>
        <v>0.51368364054923243</v>
      </c>
    </row>
    <row r="998" spans="1:16">
      <c r="A998" s="9">
        <f t="shared" si="149"/>
        <v>41</v>
      </c>
      <c r="B998" s="79" t="s">
        <v>1017</v>
      </c>
      <c r="C998" s="8">
        <v>6263.08</v>
      </c>
      <c r="D998" s="8"/>
      <c r="E998" s="8"/>
      <c r="F998" s="8">
        <f t="shared" si="143"/>
        <v>6263.08</v>
      </c>
      <c r="G998" s="8"/>
      <c r="H998" s="8">
        <v>1425</v>
      </c>
      <c r="I998" s="18">
        <v>0.47499999999999998</v>
      </c>
      <c r="J998" s="18">
        <f t="shared" si="144"/>
        <v>958.07974999999999</v>
      </c>
      <c r="K998" s="10">
        <f t="shared" si="145"/>
        <v>352.28592407500003</v>
      </c>
      <c r="L998" s="10">
        <v>370.09625</v>
      </c>
      <c r="M998" s="10">
        <v>39.937999999999995</v>
      </c>
      <c r="N998" s="150">
        <f t="shared" si="146"/>
        <v>39.937999999999995</v>
      </c>
      <c r="O998" s="10">
        <f t="shared" si="147"/>
        <v>1720.3999240750002</v>
      </c>
      <c r="P998" s="83">
        <f t="shared" si="150"/>
        <v>0.27468911846487676</v>
      </c>
    </row>
    <row r="999" spans="1:16">
      <c r="A999" s="9">
        <f t="shared" si="149"/>
        <v>42</v>
      </c>
      <c r="B999" s="79" t="s">
        <v>1018</v>
      </c>
      <c r="C999" s="8">
        <v>4604.96</v>
      </c>
      <c r="D999" s="8"/>
      <c r="E999" s="8"/>
      <c r="F999" s="8">
        <f t="shared" si="143"/>
        <v>4604.96</v>
      </c>
      <c r="G999" s="8"/>
      <c r="H999" s="8">
        <v>1200</v>
      </c>
      <c r="I999" s="18">
        <v>0.4</v>
      </c>
      <c r="J999" s="18">
        <f t="shared" si="144"/>
        <v>806.80400000000009</v>
      </c>
      <c r="K999" s="10">
        <f t="shared" si="145"/>
        <v>296.66183080000008</v>
      </c>
      <c r="L999" s="10">
        <v>311.66000000000003</v>
      </c>
      <c r="M999" s="10">
        <v>33.631999999999998</v>
      </c>
      <c r="N999" s="150">
        <f t="shared" si="146"/>
        <v>33.631999999999998</v>
      </c>
      <c r="O999" s="10">
        <f t="shared" si="147"/>
        <v>1448.7578308000004</v>
      </c>
      <c r="P999" s="83">
        <f t="shared" si="150"/>
        <v>0.31460812489142154</v>
      </c>
    </row>
    <row r="1000" spans="1:16">
      <c r="A1000" s="9">
        <f t="shared" si="149"/>
        <v>43</v>
      </c>
      <c r="B1000" s="79" t="s">
        <v>1019</v>
      </c>
      <c r="C1000" s="8">
        <v>4237.38</v>
      </c>
      <c r="D1000" s="8"/>
      <c r="E1000" s="8"/>
      <c r="F1000" s="8">
        <f t="shared" si="143"/>
        <v>4237.38</v>
      </c>
      <c r="G1000" s="8"/>
      <c r="H1000" s="8">
        <v>1709</v>
      </c>
      <c r="I1000" s="18">
        <v>0.56966666666666665</v>
      </c>
      <c r="J1000" s="18">
        <f t="shared" si="144"/>
        <v>1149.0233633333332</v>
      </c>
      <c r="K1000" s="10">
        <f t="shared" si="145"/>
        <v>422.49589069766665</v>
      </c>
      <c r="L1000" s="10">
        <v>443.85578333333331</v>
      </c>
      <c r="M1000" s="10">
        <v>47.897573333333334</v>
      </c>
      <c r="N1000" s="150">
        <f t="shared" si="146"/>
        <v>47.897573333333334</v>
      </c>
      <c r="O1000" s="10">
        <f t="shared" si="147"/>
        <v>2063.2726106976666</v>
      </c>
      <c r="P1000" s="83">
        <f t="shared" si="150"/>
        <v>0.48692177966046624</v>
      </c>
    </row>
    <row r="1001" spans="1:16">
      <c r="A1001" s="9">
        <f t="shared" si="149"/>
        <v>44</v>
      </c>
      <c r="B1001" s="79" t="s">
        <v>1020</v>
      </c>
      <c r="C1001" s="8">
        <v>4096.5200000000004</v>
      </c>
      <c r="D1001" s="8"/>
      <c r="E1001" s="8"/>
      <c r="F1001" s="8">
        <f t="shared" si="143"/>
        <v>4096.5200000000004</v>
      </c>
      <c r="G1001" s="8"/>
      <c r="H1001" s="8">
        <v>1200</v>
      </c>
      <c r="I1001" s="18">
        <v>0.4</v>
      </c>
      <c r="J1001" s="18">
        <f t="shared" si="144"/>
        <v>806.80400000000009</v>
      </c>
      <c r="K1001" s="10">
        <f t="shared" si="145"/>
        <v>296.66183080000008</v>
      </c>
      <c r="L1001" s="10">
        <v>311.66000000000003</v>
      </c>
      <c r="M1001" s="10">
        <v>33.631999999999998</v>
      </c>
      <c r="N1001" s="150">
        <f t="shared" si="146"/>
        <v>33.631999999999998</v>
      </c>
      <c r="O1001" s="10">
        <f t="shared" si="147"/>
        <v>1448.7578308000004</v>
      </c>
      <c r="P1001" s="83">
        <f t="shared" si="150"/>
        <v>0.35365574458320725</v>
      </c>
    </row>
    <row r="1002" spans="1:16">
      <c r="A1002" s="9">
        <f t="shared" si="149"/>
        <v>45</v>
      </c>
      <c r="B1002" s="79" t="s">
        <v>1035</v>
      </c>
      <c r="C1002" s="8">
        <v>2547.02</v>
      </c>
      <c r="D1002" s="8"/>
      <c r="E1002" s="8"/>
      <c r="F1002" s="8">
        <f t="shared" si="143"/>
        <v>2547.02</v>
      </c>
      <c r="G1002" s="8"/>
      <c r="H1002" s="8">
        <v>1300</v>
      </c>
      <c r="I1002" s="18">
        <v>0.43333333333333335</v>
      </c>
      <c r="J1002" s="18">
        <f t="shared" si="144"/>
        <v>874.03766666666672</v>
      </c>
      <c r="K1002" s="10">
        <f t="shared" si="145"/>
        <v>321.38365003333337</v>
      </c>
      <c r="L1002" s="10">
        <v>337.63166666666666</v>
      </c>
      <c r="M1002" s="10">
        <v>36.434666666666665</v>
      </c>
      <c r="N1002" s="150">
        <f t="shared" si="146"/>
        <v>36.434666666666665</v>
      </c>
      <c r="O1002" s="10">
        <f t="shared" si="147"/>
        <v>1569.4876500333335</v>
      </c>
      <c r="P1002" s="83">
        <f t="shared" si="150"/>
        <v>0.61620546757910555</v>
      </c>
    </row>
    <row r="1003" spans="1:16">
      <c r="A1003" s="9">
        <f t="shared" si="149"/>
        <v>46</v>
      </c>
      <c r="B1003" s="79" t="s">
        <v>1036</v>
      </c>
      <c r="C1003" s="8">
        <v>3753.15</v>
      </c>
      <c r="D1003" s="8"/>
      <c r="E1003" s="8"/>
      <c r="F1003" s="8">
        <f t="shared" si="143"/>
        <v>3753.15</v>
      </c>
      <c r="G1003" s="8"/>
      <c r="H1003" s="8">
        <v>1725</v>
      </c>
      <c r="I1003" s="18">
        <v>0.57499999999999996</v>
      </c>
      <c r="J1003" s="18">
        <f t="shared" si="144"/>
        <v>1159.7807499999999</v>
      </c>
      <c r="K1003" s="10">
        <f t="shared" si="145"/>
        <v>426.45138177500002</v>
      </c>
      <c r="L1003" s="10">
        <v>448.01125000000002</v>
      </c>
      <c r="M1003" s="10">
        <v>48.345999999999997</v>
      </c>
      <c r="N1003" s="150">
        <f t="shared" si="146"/>
        <v>48.345999999999997</v>
      </c>
      <c r="O1003" s="10">
        <f t="shared" si="147"/>
        <v>2082.5893817749998</v>
      </c>
      <c r="P1003" s="83">
        <f t="shared" si="150"/>
        <v>0.55489105998294763</v>
      </c>
    </row>
    <row r="1004" spans="1:16">
      <c r="A1004" s="9">
        <f t="shared" si="149"/>
        <v>47</v>
      </c>
      <c r="B1004" s="79" t="s">
        <v>1037</v>
      </c>
      <c r="C1004" s="8">
        <v>3742.7</v>
      </c>
      <c r="D1004" s="8"/>
      <c r="E1004" s="8"/>
      <c r="F1004" s="8">
        <f t="shared" si="143"/>
        <v>3742.7</v>
      </c>
      <c r="G1004" s="8"/>
      <c r="H1004" s="8">
        <v>2100</v>
      </c>
      <c r="I1004" s="18">
        <v>0.7</v>
      </c>
      <c r="J1004" s="18">
        <f t="shared" si="144"/>
        <v>1411.9069999999999</v>
      </c>
      <c r="K1004" s="10">
        <f t="shared" si="145"/>
        <v>519.15820389999999</v>
      </c>
      <c r="L1004" s="10">
        <v>545.40499999999997</v>
      </c>
      <c r="M1004" s="10">
        <v>58.855999999999995</v>
      </c>
      <c r="N1004" s="150">
        <f t="shared" si="146"/>
        <v>58.855999999999995</v>
      </c>
      <c r="O1004" s="10">
        <f t="shared" si="147"/>
        <v>2535.3262039000001</v>
      </c>
      <c r="P1004" s="83">
        <f t="shared" si="150"/>
        <v>0.67740567074571845</v>
      </c>
    </row>
    <row r="1005" spans="1:16">
      <c r="A1005" s="9">
        <f t="shared" si="149"/>
        <v>48</v>
      </c>
      <c r="B1005" s="79" t="s">
        <v>1038</v>
      </c>
      <c r="C1005" s="8">
        <v>2566.9499999999998</v>
      </c>
      <c r="D1005" s="8"/>
      <c r="E1005" s="8"/>
      <c r="F1005" s="8">
        <f t="shared" si="143"/>
        <v>2566.9499999999998</v>
      </c>
      <c r="G1005" s="8"/>
      <c r="H1005" s="8">
        <v>1400</v>
      </c>
      <c r="I1005" s="18">
        <v>0.46666666666666667</v>
      </c>
      <c r="J1005" s="18">
        <f t="shared" si="144"/>
        <v>941.27133333333336</v>
      </c>
      <c r="K1005" s="10">
        <f t="shared" si="145"/>
        <v>346.10546926666672</v>
      </c>
      <c r="L1005" s="10">
        <v>363.60333333333335</v>
      </c>
      <c r="M1005" s="10">
        <v>39.237333333333332</v>
      </c>
      <c r="N1005" s="150">
        <f t="shared" si="146"/>
        <v>39.237333333333332</v>
      </c>
      <c r="O1005" s="10">
        <f t="shared" si="147"/>
        <v>1690.2174692666665</v>
      </c>
      <c r="P1005" s="83">
        <f t="shared" si="150"/>
        <v>0.65845360029087696</v>
      </c>
    </row>
    <row r="1006" spans="1:16">
      <c r="A1006" s="9">
        <f t="shared" si="149"/>
        <v>49</v>
      </c>
      <c r="B1006" s="79" t="s">
        <v>1041</v>
      </c>
      <c r="C1006" s="8">
        <v>3966</v>
      </c>
      <c r="D1006" s="8">
        <v>214</v>
      </c>
      <c r="E1006" s="8"/>
      <c r="F1006" s="8">
        <f t="shared" si="143"/>
        <v>4180</v>
      </c>
      <c r="G1006" s="8"/>
      <c r="H1006" s="8">
        <v>2100</v>
      </c>
      <c r="I1006" s="18">
        <v>0.7</v>
      </c>
      <c r="J1006" s="18">
        <f t="shared" si="144"/>
        <v>1411.9069999999999</v>
      </c>
      <c r="K1006" s="10">
        <f t="shared" si="145"/>
        <v>519.15820389999999</v>
      </c>
      <c r="L1006" s="10">
        <v>545.40499999999997</v>
      </c>
      <c r="M1006" s="10">
        <v>58.855999999999995</v>
      </c>
      <c r="N1006" s="150">
        <f t="shared" si="146"/>
        <v>58.855999999999995</v>
      </c>
      <c r="O1006" s="10">
        <f t="shared" si="147"/>
        <v>2535.3262039000001</v>
      </c>
      <c r="P1006" s="83">
        <f t="shared" si="150"/>
        <v>0.60653736935406699</v>
      </c>
    </row>
    <row r="1007" spans="1:16">
      <c r="A1007" s="9">
        <f t="shared" si="149"/>
        <v>50</v>
      </c>
      <c r="B1007" s="79" t="s">
        <v>1042</v>
      </c>
      <c r="C1007" s="8">
        <v>3971.3</v>
      </c>
      <c r="D1007" s="8">
        <v>214</v>
      </c>
      <c r="E1007" s="8"/>
      <c r="F1007" s="8">
        <f t="shared" si="143"/>
        <v>4185.3</v>
      </c>
      <c r="G1007" s="8"/>
      <c r="H1007" s="8">
        <v>1550</v>
      </c>
      <c r="I1007" s="18">
        <v>0.51666666666666672</v>
      </c>
      <c r="J1007" s="18">
        <f t="shared" si="144"/>
        <v>1042.1218333333334</v>
      </c>
      <c r="K1007" s="10">
        <f t="shared" si="145"/>
        <v>383.18819811666668</v>
      </c>
      <c r="L1007" s="10">
        <v>402.56083333333333</v>
      </c>
      <c r="M1007" s="10">
        <v>43.44133333333334</v>
      </c>
      <c r="N1007" s="150">
        <f t="shared" si="146"/>
        <v>43.44133333333334</v>
      </c>
      <c r="O1007" s="10">
        <f t="shared" si="147"/>
        <v>1871.3121981166667</v>
      </c>
      <c r="P1007" s="83">
        <f t="shared" si="150"/>
        <v>0.44711542735686011</v>
      </c>
    </row>
    <row r="1008" spans="1:16">
      <c r="A1008" s="9">
        <f t="shared" si="149"/>
        <v>51</v>
      </c>
      <c r="B1008" s="79" t="s">
        <v>1046</v>
      </c>
      <c r="C1008" s="8">
        <v>70.5</v>
      </c>
      <c r="D1008" s="8"/>
      <c r="E1008" s="8"/>
      <c r="F1008" s="8">
        <f t="shared" si="143"/>
        <v>70.5</v>
      </c>
      <c r="G1008" s="8"/>
      <c r="H1008" s="8"/>
      <c r="I1008" s="18">
        <v>0</v>
      </c>
      <c r="J1008" s="18">
        <f t="shared" si="144"/>
        <v>0</v>
      </c>
      <c r="K1008" s="10">
        <f t="shared" si="145"/>
        <v>0</v>
      </c>
      <c r="L1008" s="10">
        <v>0</v>
      </c>
      <c r="M1008" s="10">
        <v>0</v>
      </c>
      <c r="N1008" s="150">
        <f t="shared" si="146"/>
        <v>0</v>
      </c>
      <c r="O1008" s="10">
        <f t="shared" si="147"/>
        <v>0</v>
      </c>
      <c r="P1008" s="83">
        <f t="shared" si="150"/>
        <v>0</v>
      </c>
    </row>
    <row r="1009" spans="1:16">
      <c r="A1009" s="9">
        <f t="shared" si="149"/>
        <v>52</v>
      </c>
      <c r="B1009" s="14" t="s">
        <v>1362</v>
      </c>
      <c r="C1009" s="8">
        <f>димвенканали!C1009</f>
        <v>12677.6</v>
      </c>
      <c r="D1009" s="8"/>
      <c r="E1009" s="8"/>
      <c r="F1009" s="8">
        <f>C1009+D1009+E1009</f>
        <v>12677.6</v>
      </c>
      <c r="G1009" s="8"/>
      <c r="H1009" s="8">
        <v>3910.9</v>
      </c>
      <c r="I1009" s="18">
        <v>1.3036333333333334</v>
      </c>
      <c r="J1009" s="18">
        <f t="shared" si="144"/>
        <v>2629.4414696666668</v>
      </c>
      <c r="K1009" s="10">
        <f t="shared" si="145"/>
        <v>966.84562839643343</v>
      </c>
      <c r="L1009" s="10">
        <v>912.99960499999997</v>
      </c>
      <c r="M1009" s="10">
        <v>109.60949066666667</v>
      </c>
      <c r="N1009" s="150">
        <f t="shared" si="146"/>
        <v>109.60949066666667</v>
      </c>
      <c r="O1009" s="10">
        <f t="shared" si="147"/>
        <v>4618.8961937297672</v>
      </c>
      <c r="P1009" s="83">
        <f t="shared" si="150"/>
        <v>0.36433522068291846</v>
      </c>
    </row>
    <row r="1010" spans="1:16">
      <c r="A1010" s="9">
        <f t="shared" si="149"/>
        <v>53</v>
      </c>
      <c r="B1010" s="14" t="s">
        <v>1016</v>
      </c>
      <c r="C1010" s="8">
        <f>димвенканали!C1010</f>
        <v>1215.9000000000001</v>
      </c>
      <c r="D1010" s="8"/>
      <c r="E1010" s="8"/>
      <c r="F1010" s="8">
        <f>C1010+D1010+E1010</f>
        <v>1215.9000000000001</v>
      </c>
      <c r="G1010" s="8"/>
      <c r="H1010" s="8">
        <v>369</v>
      </c>
      <c r="I1010" s="18">
        <v>0.123</v>
      </c>
      <c r="J1010" s="18">
        <f t="shared" si="144"/>
        <v>248.09223</v>
      </c>
      <c r="K1010" s="10">
        <f t="shared" si="145"/>
        <v>91.223512971000005</v>
      </c>
      <c r="L1010" s="10">
        <v>86.143050000000002</v>
      </c>
      <c r="M1010" s="10">
        <v>10.341839999999999</v>
      </c>
      <c r="N1010" s="150">
        <f t="shared" si="146"/>
        <v>10.341839999999999</v>
      </c>
      <c r="O1010" s="10">
        <f t="shared" si="147"/>
        <v>435.80063297100003</v>
      </c>
      <c r="P1010" s="83">
        <f t="shared" si="150"/>
        <v>0.35841815360720453</v>
      </c>
    </row>
    <row r="1011" spans="1:16">
      <c r="A1011" s="9"/>
      <c r="B1011" s="17" t="s">
        <v>576</v>
      </c>
      <c r="C1011" s="13">
        <f>SUM(C958:C1010)</f>
        <v>229455.35999999993</v>
      </c>
      <c r="D1011" s="13">
        <f t="shared" ref="D1011:L1011" si="151">SUM(D958:D1010)</f>
        <v>1185.73</v>
      </c>
      <c r="E1011" s="13">
        <f t="shared" si="151"/>
        <v>827.09999999999991</v>
      </c>
      <c r="F1011" s="13">
        <f t="shared" si="151"/>
        <v>231468.18999999994</v>
      </c>
      <c r="G1011" s="13">
        <f t="shared" si="151"/>
        <v>62060</v>
      </c>
      <c r="H1011" s="13">
        <f t="shared" si="151"/>
        <v>86377.4</v>
      </c>
      <c r="I1011" s="13">
        <f t="shared" si="151"/>
        <v>28.792466666666662</v>
      </c>
      <c r="J1011" s="13">
        <f t="shared" si="151"/>
        <v>58074.693191333303</v>
      </c>
      <c r="K1011" s="13">
        <f t="shared" si="151"/>
        <v>21354.064686453265</v>
      </c>
      <c r="L1011" s="13">
        <f t="shared" si="151"/>
        <v>22321.231696666662</v>
      </c>
      <c r="M1011" s="13"/>
      <c r="N1011" s="15">
        <f>SUM(N958:N1010)</f>
        <v>2420.8705973333335</v>
      </c>
      <c r="O1011" s="15">
        <f>J1011+K1011+L1011+N1011</f>
        <v>104170.86017178657</v>
      </c>
      <c r="P1011" s="11">
        <f>O1011/F1011</f>
        <v>0.45004395710609996</v>
      </c>
    </row>
    <row r="1012" spans="1:16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18"/>
      <c r="K1012" s="8"/>
      <c r="L1012" s="8"/>
      <c r="M1012" s="8"/>
      <c r="N1012" s="8"/>
      <c r="O1012" s="8"/>
      <c r="P1012" s="11"/>
    </row>
    <row r="1013" spans="1:16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71" si="152">C1013+D1013+E1013</f>
        <v>209.7</v>
      </c>
      <c r="G1013" s="115">
        <v>70</v>
      </c>
      <c r="H1013" s="115">
        <v>70</v>
      </c>
      <c r="I1013" s="18">
        <v>2.3333333333333334E-2</v>
      </c>
      <c r="J1013" s="18">
        <f t="shared" ref="J1013:J1075" si="153">I1013*$J$2</f>
        <v>47.063566666666667</v>
      </c>
      <c r="K1013" s="10">
        <f t="shared" ref="K1013:K1071" si="154">J1013*0.3677</f>
        <v>17.305273463333336</v>
      </c>
      <c r="L1013" s="10">
        <v>18.180166666666668</v>
      </c>
      <c r="M1013" s="10">
        <v>1.9618666666666666</v>
      </c>
      <c r="N1013" s="150">
        <f t="shared" ref="N1013:N1076" si="155">M1013*$N$2</f>
        <v>1.9618666666666666</v>
      </c>
      <c r="O1013" s="10">
        <f t="shared" ref="O1013:O1071" si="156">J1013+K1013+L1013+N1013</f>
        <v>84.510873463333326</v>
      </c>
      <c r="P1013" s="11">
        <f t="shared" ref="P1013:P1075" si="157">O1013/F1013</f>
        <v>0.40300845714512795</v>
      </c>
    </row>
    <row r="1014" spans="1:16">
      <c r="A1014" s="9">
        <f t="shared" ref="A1014:A1077" si="158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152"/>
        <v>306</v>
      </c>
      <c r="G1014" s="115">
        <v>110</v>
      </c>
      <c r="H1014" s="115">
        <v>110</v>
      </c>
      <c r="I1014" s="18">
        <v>3.6666666666666667E-2</v>
      </c>
      <c r="J1014" s="18">
        <f t="shared" si="153"/>
        <v>73.957033333333328</v>
      </c>
      <c r="K1014" s="10">
        <f t="shared" si="154"/>
        <v>27.194001156666666</v>
      </c>
      <c r="L1014" s="10">
        <v>28.568833333333334</v>
      </c>
      <c r="M1014" s="10">
        <v>3.0829333333333331</v>
      </c>
      <c r="N1014" s="150">
        <f t="shared" si="155"/>
        <v>3.0829333333333331</v>
      </c>
      <c r="O1014" s="10">
        <f t="shared" si="156"/>
        <v>132.80280115666667</v>
      </c>
      <c r="P1014" s="11">
        <f t="shared" si="157"/>
        <v>0.43399608221132902</v>
      </c>
    </row>
    <row r="1015" spans="1:16">
      <c r="A1015" s="9">
        <f t="shared" si="158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152"/>
        <v>419.5</v>
      </c>
      <c r="G1015" s="115">
        <v>40</v>
      </c>
      <c r="H1015" s="115">
        <v>40</v>
      </c>
      <c r="I1015" s="18">
        <v>1.3333333333333334E-2</v>
      </c>
      <c r="J1015" s="18">
        <f t="shared" si="153"/>
        <v>26.893466666666669</v>
      </c>
      <c r="K1015" s="10">
        <f t="shared" si="154"/>
        <v>9.888727693333335</v>
      </c>
      <c r="L1015" s="10">
        <v>10.388666666666667</v>
      </c>
      <c r="M1015" s="10">
        <v>1.1210666666666667</v>
      </c>
      <c r="N1015" s="150">
        <f t="shared" si="155"/>
        <v>1.1210666666666667</v>
      </c>
      <c r="O1015" s="10">
        <f t="shared" si="156"/>
        <v>48.291927693333335</v>
      </c>
      <c r="P1015" s="11">
        <f t="shared" si="157"/>
        <v>0.11511782525228446</v>
      </c>
    </row>
    <row r="1016" spans="1:16">
      <c r="A1016" s="9">
        <f t="shared" si="158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152"/>
        <v>734.75</v>
      </c>
      <c r="G1016" s="115">
        <v>390</v>
      </c>
      <c r="H1016" s="115">
        <v>390</v>
      </c>
      <c r="I1016" s="18">
        <v>0.13</v>
      </c>
      <c r="J1016" s="18">
        <f t="shared" si="153"/>
        <v>262.21129999999999</v>
      </c>
      <c r="K1016" s="10">
        <f t="shared" si="154"/>
        <v>96.415095010000002</v>
      </c>
      <c r="L1016" s="10">
        <v>101.2895</v>
      </c>
      <c r="M1016" s="10">
        <v>10.930400000000001</v>
      </c>
      <c r="N1016" s="150">
        <f t="shared" si="155"/>
        <v>10.930400000000001</v>
      </c>
      <c r="O1016" s="10">
        <f t="shared" si="156"/>
        <v>470.84629501000001</v>
      </c>
      <c r="P1016" s="11">
        <f t="shared" si="157"/>
        <v>0.64082517184076215</v>
      </c>
    </row>
    <row r="1017" spans="1:16">
      <c r="A1017" s="9">
        <f t="shared" si="158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152"/>
        <v>737</v>
      </c>
      <c r="G1017" s="115">
        <v>288</v>
      </c>
      <c r="H1017" s="115">
        <v>288</v>
      </c>
      <c r="I1017" s="18">
        <v>9.6000000000000002E-2</v>
      </c>
      <c r="J1017" s="18">
        <f t="shared" si="153"/>
        <v>193.63296</v>
      </c>
      <c r="K1017" s="10">
        <f t="shared" si="154"/>
        <v>71.198839392000011</v>
      </c>
      <c r="L1017" s="10">
        <v>74.798400000000001</v>
      </c>
      <c r="M1017" s="10">
        <v>8.0716800000000006</v>
      </c>
      <c r="N1017" s="150">
        <f t="shared" si="155"/>
        <v>8.0716800000000006</v>
      </c>
      <c r="O1017" s="10">
        <f t="shared" si="156"/>
        <v>347.70187939200002</v>
      </c>
      <c r="P1017" s="11">
        <f t="shared" si="157"/>
        <v>0.471780026312076</v>
      </c>
    </row>
    <row r="1018" spans="1:16">
      <c r="A1018" s="9">
        <f t="shared" si="158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152"/>
        <v>839.8</v>
      </c>
      <c r="G1018" s="115">
        <v>288</v>
      </c>
      <c r="H1018" s="115">
        <v>288</v>
      </c>
      <c r="I1018" s="18">
        <v>9.6000000000000002E-2</v>
      </c>
      <c r="J1018" s="18">
        <f t="shared" si="153"/>
        <v>193.63296</v>
      </c>
      <c r="K1018" s="10">
        <f t="shared" si="154"/>
        <v>71.198839392000011</v>
      </c>
      <c r="L1018" s="10">
        <v>74.798400000000001</v>
      </c>
      <c r="M1018" s="10">
        <v>8.0716800000000006</v>
      </c>
      <c r="N1018" s="150">
        <f t="shared" si="155"/>
        <v>8.0716800000000006</v>
      </c>
      <c r="O1018" s="10">
        <f t="shared" si="156"/>
        <v>347.70187939200002</v>
      </c>
      <c r="P1018" s="11">
        <f t="shared" si="157"/>
        <v>0.41402938722552995</v>
      </c>
    </row>
    <row r="1019" spans="1:16">
      <c r="A1019" s="9">
        <f t="shared" si="158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152"/>
        <v>410.1</v>
      </c>
      <c r="G1019" s="115">
        <v>50</v>
      </c>
      <c r="H1019" s="115">
        <v>50</v>
      </c>
      <c r="I1019" s="18">
        <v>1.6666666666666666E-2</v>
      </c>
      <c r="J1019" s="18">
        <f t="shared" si="153"/>
        <v>33.616833333333332</v>
      </c>
      <c r="K1019" s="10">
        <f t="shared" si="154"/>
        <v>12.360909616666667</v>
      </c>
      <c r="L1019" s="10">
        <v>12.985833333333332</v>
      </c>
      <c r="M1019" s="10">
        <v>1.4013333333333333</v>
      </c>
      <c r="N1019" s="150">
        <f t="shared" si="155"/>
        <v>1.4013333333333333</v>
      </c>
      <c r="O1019" s="10">
        <f t="shared" si="156"/>
        <v>60.364909616666665</v>
      </c>
      <c r="P1019" s="11">
        <f t="shared" si="157"/>
        <v>0.14719558550759976</v>
      </c>
    </row>
    <row r="1020" spans="1:16">
      <c r="A1020" s="9">
        <f t="shared" si="158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152"/>
        <v>364.6</v>
      </c>
      <c r="G1020" s="115">
        <v>160</v>
      </c>
      <c r="H1020" s="115">
        <v>160</v>
      </c>
      <c r="I1020" s="18">
        <v>5.3333333333333337E-2</v>
      </c>
      <c r="J1020" s="18">
        <f t="shared" si="153"/>
        <v>107.57386666666667</v>
      </c>
      <c r="K1020" s="10">
        <f t="shared" si="154"/>
        <v>39.55491077333334</v>
      </c>
      <c r="L1020" s="10">
        <v>41.55466666666667</v>
      </c>
      <c r="M1020" s="10">
        <v>4.4842666666666666</v>
      </c>
      <c r="N1020" s="150">
        <f t="shared" si="155"/>
        <v>4.4842666666666666</v>
      </c>
      <c r="O1020" s="10">
        <f t="shared" si="156"/>
        <v>193.16771077333334</v>
      </c>
      <c r="P1020" s="11">
        <f t="shared" si="157"/>
        <v>0.52980721550557686</v>
      </c>
    </row>
    <row r="1021" spans="1:16">
      <c r="A1021" s="9">
        <f t="shared" si="158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152"/>
        <v>753.65</v>
      </c>
      <c r="G1021" s="115">
        <v>329</v>
      </c>
      <c r="H1021" s="115">
        <v>329</v>
      </c>
      <c r="I1021" s="18">
        <v>0.10966666666666666</v>
      </c>
      <c r="J1021" s="18">
        <f t="shared" si="153"/>
        <v>221.19876333333332</v>
      </c>
      <c r="K1021" s="10">
        <f t="shared" si="154"/>
        <v>81.334785277666668</v>
      </c>
      <c r="L1021" s="10">
        <v>85.446783333333329</v>
      </c>
      <c r="M1021" s="10">
        <v>9.2207733333333319</v>
      </c>
      <c r="N1021" s="150">
        <f t="shared" si="155"/>
        <v>9.2207733333333319</v>
      </c>
      <c r="O1021" s="10">
        <f t="shared" si="156"/>
        <v>397.20110527766667</v>
      </c>
      <c r="P1021" s="11">
        <f t="shared" si="157"/>
        <v>0.52703656243304808</v>
      </c>
    </row>
    <row r="1022" spans="1:16">
      <c r="A1022" s="9">
        <f t="shared" si="158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152"/>
        <v>769.2</v>
      </c>
      <c r="G1022" s="115">
        <v>329</v>
      </c>
      <c r="H1022" s="115">
        <v>329</v>
      </c>
      <c r="I1022" s="18">
        <v>0.10966666666666666</v>
      </c>
      <c r="J1022" s="18">
        <f t="shared" si="153"/>
        <v>221.19876333333332</v>
      </c>
      <c r="K1022" s="10">
        <f t="shared" si="154"/>
        <v>81.334785277666668</v>
      </c>
      <c r="L1022" s="10">
        <v>85.446783333333329</v>
      </c>
      <c r="M1022" s="10">
        <v>9.2207733333333319</v>
      </c>
      <c r="N1022" s="150">
        <f t="shared" si="155"/>
        <v>9.2207733333333319</v>
      </c>
      <c r="O1022" s="10">
        <f t="shared" si="156"/>
        <v>397.20110527766667</v>
      </c>
      <c r="P1022" s="11">
        <f t="shared" si="157"/>
        <v>0.51638209214465247</v>
      </c>
    </row>
    <row r="1023" spans="1:16">
      <c r="A1023" s="9">
        <f t="shared" si="158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152"/>
        <v>373.5</v>
      </c>
      <c r="G1023" s="115">
        <v>80</v>
      </c>
      <c r="H1023" s="115">
        <v>80</v>
      </c>
      <c r="I1023" s="18">
        <v>2.6666666666666668E-2</v>
      </c>
      <c r="J1023" s="18">
        <f t="shared" si="153"/>
        <v>53.786933333333337</v>
      </c>
      <c r="K1023" s="10">
        <f t="shared" si="154"/>
        <v>19.77745538666667</v>
      </c>
      <c r="L1023" s="10">
        <v>20.777333333333335</v>
      </c>
      <c r="M1023" s="10">
        <v>2.2421333333333333</v>
      </c>
      <c r="N1023" s="150">
        <f t="shared" si="155"/>
        <v>2.2421333333333333</v>
      </c>
      <c r="O1023" s="10">
        <f t="shared" si="156"/>
        <v>96.58385538666667</v>
      </c>
      <c r="P1023" s="11">
        <f t="shared" si="157"/>
        <v>0.2585913129495761</v>
      </c>
    </row>
    <row r="1024" spans="1:16">
      <c r="A1024" s="9">
        <f t="shared" si="158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152"/>
        <v>331.8</v>
      </c>
      <c r="G1024" s="115">
        <v>120</v>
      </c>
      <c r="H1024" s="115">
        <v>120</v>
      </c>
      <c r="I1024" s="18">
        <v>0.04</v>
      </c>
      <c r="J1024" s="18">
        <f t="shared" si="153"/>
        <v>80.680400000000006</v>
      </c>
      <c r="K1024" s="10">
        <f t="shared" si="154"/>
        <v>29.666183080000003</v>
      </c>
      <c r="L1024" s="10">
        <v>31.166</v>
      </c>
      <c r="M1024" s="10">
        <v>3.3632</v>
      </c>
      <c r="N1024" s="150">
        <f t="shared" si="155"/>
        <v>3.3632</v>
      </c>
      <c r="O1024" s="10">
        <f t="shared" si="156"/>
        <v>144.87578308000002</v>
      </c>
      <c r="P1024" s="11">
        <f t="shared" si="157"/>
        <v>0.43663587426160344</v>
      </c>
    </row>
    <row r="1025" spans="1:16">
      <c r="A1025" s="9">
        <f t="shared" si="158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52"/>
        <v>4787.4799999999996</v>
      </c>
      <c r="G1025" s="115">
        <v>845</v>
      </c>
      <c r="H1025" s="115">
        <v>845</v>
      </c>
      <c r="I1025" s="18">
        <v>0.28166666666666668</v>
      </c>
      <c r="J1025" s="18">
        <f t="shared" si="153"/>
        <v>568.12448333333339</v>
      </c>
      <c r="K1025" s="10">
        <f t="shared" si="154"/>
        <v>208.89937252166669</v>
      </c>
      <c r="L1025" s="10">
        <v>219.46058333333335</v>
      </c>
      <c r="M1025" s="10">
        <v>23.682533333333335</v>
      </c>
      <c r="N1025" s="150">
        <f t="shared" si="155"/>
        <v>23.682533333333335</v>
      </c>
      <c r="O1025" s="10">
        <f t="shared" si="156"/>
        <v>1020.1669725216668</v>
      </c>
      <c r="P1025" s="11">
        <f t="shared" si="157"/>
        <v>0.21309059724984061</v>
      </c>
    </row>
    <row r="1026" spans="1:16">
      <c r="A1026" s="9">
        <f t="shared" si="158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152"/>
        <v>186.8</v>
      </c>
      <c r="G1026" s="115">
        <v>28</v>
      </c>
      <c r="H1026" s="115">
        <v>28</v>
      </c>
      <c r="I1026" s="18">
        <v>9.3333333333333341E-3</v>
      </c>
      <c r="J1026" s="18">
        <f t="shared" si="153"/>
        <v>18.825426666666669</v>
      </c>
      <c r="K1026" s="10">
        <f t="shared" si="154"/>
        <v>6.9221093853333349</v>
      </c>
      <c r="L1026" s="10">
        <v>7.2720666666666673</v>
      </c>
      <c r="M1026" s="10">
        <v>0.7847466666666667</v>
      </c>
      <c r="N1026" s="150">
        <f t="shared" si="155"/>
        <v>0.7847466666666667</v>
      </c>
      <c r="O1026" s="10">
        <f t="shared" si="156"/>
        <v>33.804349385333339</v>
      </c>
      <c r="P1026" s="11">
        <f t="shared" si="157"/>
        <v>0.18096546780157033</v>
      </c>
    </row>
    <row r="1027" spans="1:16">
      <c r="A1027" s="9">
        <f t="shared" si="158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152"/>
        <v>196.8</v>
      </c>
      <c r="G1027" s="115">
        <v>31</v>
      </c>
      <c r="H1027" s="115">
        <v>31</v>
      </c>
      <c r="I1027" s="18">
        <v>1.0333333333333333E-2</v>
      </c>
      <c r="J1027" s="18">
        <f t="shared" si="153"/>
        <v>20.842436666666668</v>
      </c>
      <c r="K1027" s="10">
        <f t="shared" si="154"/>
        <v>7.6637639623333342</v>
      </c>
      <c r="L1027" s="10">
        <v>8.0512166666666669</v>
      </c>
      <c r="M1027" s="10">
        <v>0.86882666666666664</v>
      </c>
      <c r="N1027" s="150">
        <f t="shared" si="155"/>
        <v>0.86882666666666664</v>
      </c>
      <c r="O1027" s="10">
        <f t="shared" si="156"/>
        <v>37.426243962333331</v>
      </c>
      <c r="P1027" s="11">
        <f t="shared" si="157"/>
        <v>0.19017400387364497</v>
      </c>
    </row>
    <row r="1028" spans="1:16">
      <c r="A1028" s="9">
        <f t="shared" si="158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152"/>
        <v>144.1</v>
      </c>
      <c r="G1028" s="115">
        <v>69</v>
      </c>
      <c r="H1028" s="115">
        <v>69</v>
      </c>
      <c r="I1028" s="18">
        <v>2.3E-2</v>
      </c>
      <c r="J1028" s="18">
        <f t="shared" si="153"/>
        <v>46.39123</v>
      </c>
      <c r="K1028" s="10">
        <f t="shared" si="154"/>
        <v>17.058055271000001</v>
      </c>
      <c r="L1028" s="10">
        <v>17.920449999999999</v>
      </c>
      <c r="M1028" s="10">
        <v>1.93384</v>
      </c>
      <c r="N1028" s="150">
        <f t="shared" si="155"/>
        <v>1.93384</v>
      </c>
      <c r="O1028" s="10">
        <f t="shared" si="156"/>
        <v>83.303575271</v>
      </c>
      <c r="P1028" s="11">
        <f t="shared" si="157"/>
        <v>0.57809559521859821</v>
      </c>
    </row>
    <row r="1029" spans="1:16">
      <c r="A1029" s="9">
        <f t="shared" si="158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152"/>
        <v>194.1</v>
      </c>
      <c r="G1029" s="115">
        <v>69</v>
      </c>
      <c r="H1029" s="115">
        <v>69</v>
      </c>
      <c r="I1029" s="18">
        <v>2.3E-2</v>
      </c>
      <c r="J1029" s="18">
        <f t="shared" si="153"/>
        <v>46.39123</v>
      </c>
      <c r="K1029" s="10">
        <f t="shared" si="154"/>
        <v>17.058055271000001</v>
      </c>
      <c r="L1029" s="10">
        <v>17.920449999999999</v>
      </c>
      <c r="M1029" s="10">
        <v>1.93384</v>
      </c>
      <c r="N1029" s="150">
        <f t="shared" si="155"/>
        <v>1.93384</v>
      </c>
      <c r="O1029" s="10">
        <f t="shared" si="156"/>
        <v>83.303575271</v>
      </c>
      <c r="P1029" s="11">
        <f t="shared" si="157"/>
        <v>0.42917864642452347</v>
      </c>
    </row>
    <row r="1030" spans="1:16">
      <c r="A1030" s="9">
        <f t="shared" si="158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152"/>
        <v>130.5</v>
      </c>
      <c r="G1030" s="115">
        <v>23</v>
      </c>
      <c r="H1030" s="115">
        <v>23</v>
      </c>
      <c r="I1030" s="18">
        <v>7.6666666666666662E-3</v>
      </c>
      <c r="J1030" s="18">
        <f t="shared" si="153"/>
        <v>15.463743333333332</v>
      </c>
      <c r="K1030" s="10">
        <f t="shared" si="154"/>
        <v>5.6860184236666669</v>
      </c>
      <c r="L1030" s="10">
        <v>5.9734833333333333</v>
      </c>
      <c r="M1030" s="10">
        <v>0.64461333333333326</v>
      </c>
      <c r="N1030" s="150">
        <f t="shared" si="155"/>
        <v>0.64461333333333326</v>
      </c>
      <c r="O1030" s="10">
        <f t="shared" si="156"/>
        <v>27.767858423666667</v>
      </c>
      <c r="P1030" s="11">
        <f t="shared" si="157"/>
        <v>0.21278052431928479</v>
      </c>
    </row>
    <row r="1031" spans="1:16">
      <c r="A1031" s="9">
        <f t="shared" si="158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152"/>
        <v>137.6</v>
      </c>
      <c r="G1031" s="115">
        <v>34</v>
      </c>
      <c r="H1031" s="115">
        <v>34</v>
      </c>
      <c r="I1031" s="18">
        <v>1.1333333333333334E-2</v>
      </c>
      <c r="J1031" s="18">
        <f t="shared" si="153"/>
        <v>22.859446666666667</v>
      </c>
      <c r="K1031" s="10">
        <f t="shared" si="154"/>
        <v>8.4054185393333345</v>
      </c>
      <c r="L1031" s="10">
        <v>8.8303666666666665</v>
      </c>
      <c r="M1031" s="10">
        <v>0.95290666666666668</v>
      </c>
      <c r="N1031" s="150">
        <f t="shared" si="155"/>
        <v>0.95290666666666668</v>
      </c>
      <c r="O1031" s="10">
        <f t="shared" si="156"/>
        <v>41.048138539333337</v>
      </c>
      <c r="P1031" s="11">
        <f t="shared" si="157"/>
        <v>0.29831496031492249</v>
      </c>
    </row>
    <row r="1032" spans="1:16">
      <c r="A1032" s="9">
        <f t="shared" si="158"/>
        <v>20</v>
      </c>
      <c r="B1032" s="106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152"/>
        <v>136.69999999999999</v>
      </c>
      <c r="G1032" s="115">
        <v>15</v>
      </c>
      <c r="H1032" s="115">
        <v>0</v>
      </c>
      <c r="I1032" s="18">
        <v>0</v>
      </c>
      <c r="J1032" s="18">
        <f t="shared" si="153"/>
        <v>0</v>
      </c>
      <c r="K1032" s="10">
        <f t="shared" si="154"/>
        <v>0</v>
      </c>
      <c r="L1032" s="10">
        <v>0</v>
      </c>
      <c r="M1032" s="10">
        <v>0</v>
      </c>
      <c r="N1032" s="150">
        <f t="shared" si="155"/>
        <v>0</v>
      </c>
      <c r="O1032" s="10">
        <f t="shared" si="156"/>
        <v>0</v>
      </c>
      <c r="P1032" s="11">
        <f t="shared" si="157"/>
        <v>0</v>
      </c>
    </row>
    <row r="1033" spans="1:16">
      <c r="A1033" s="9">
        <f t="shared" si="158"/>
        <v>21</v>
      </c>
      <c r="B1033" s="106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152"/>
        <v>231.7</v>
      </c>
      <c r="G1033" s="115">
        <v>38</v>
      </c>
      <c r="H1033" s="115">
        <v>0</v>
      </c>
      <c r="I1033" s="18">
        <v>0</v>
      </c>
      <c r="J1033" s="18">
        <f t="shared" si="153"/>
        <v>0</v>
      </c>
      <c r="K1033" s="10">
        <f t="shared" si="154"/>
        <v>0</v>
      </c>
      <c r="L1033" s="10">
        <v>0</v>
      </c>
      <c r="M1033" s="10">
        <v>0</v>
      </c>
      <c r="N1033" s="150">
        <f t="shared" si="155"/>
        <v>0</v>
      </c>
      <c r="O1033" s="10">
        <f t="shared" si="156"/>
        <v>0</v>
      </c>
      <c r="P1033" s="11">
        <f t="shared" si="157"/>
        <v>0</v>
      </c>
    </row>
    <row r="1034" spans="1:16">
      <c r="A1034" s="9">
        <f t="shared" si="158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152"/>
        <v>221.2</v>
      </c>
      <c r="G1034" s="115"/>
      <c r="H1034" s="115"/>
      <c r="I1034" s="18">
        <v>0</v>
      </c>
      <c r="J1034" s="18">
        <f t="shared" si="153"/>
        <v>0</v>
      </c>
      <c r="K1034" s="10">
        <f t="shared" si="154"/>
        <v>0</v>
      </c>
      <c r="L1034" s="10">
        <v>0</v>
      </c>
      <c r="M1034" s="10">
        <v>0</v>
      </c>
      <c r="N1034" s="150">
        <f t="shared" si="155"/>
        <v>0</v>
      </c>
      <c r="O1034" s="10">
        <f t="shared" si="156"/>
        <v>0</v>
      </c>
      <c r="P1034" s="11">
        <f t="shared" si="157"/>
        <v>0</v>
      </c>
    </row>
    <row r="1035" spans="1:16">
      <c r="A1035" s="9">
        <f t="shared" si="158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152"/>
        <v>275.3</v>
      </c>
      <c r="G1035" s="115">
        <v>16</v>
      </c>
      <c r="H1035" s="115">
        <v>16</v>
      </c>
      <c r="I1035" s="18">
        <v>5.3333333333333332E-3</v>
      </c>
      <c r="J1035" s="18">
        <f t="shared" si="153"/>
        <v>10.757386666666667</v>
      </c>
      <c r="K1035" s="10">
        <f t="shared" si="154"/>
        <v>3.9554910773333338</v>
      </c>
      <c r="L1035" s="10">
        <v>4.1554666666666664</v>
      </c>
      <c r="M1035" s="10">
        <v>0.44842666666666664</v>
      </c>
      <c r="N1035" s="150">
        <f t="shared" si="155"/>
        <v>0.44842666666666664</v>
      </c>
      <c r="O1035" s="10">
        <f t="shared" si="156"/>
        <v>19.316771077333332</v>
      </c>
      <c r="P1035" s="11">
        <f t="shared" si="157"/>
        <v>7.0166258907858089E-2</v>
      </c>
    </row>
    <row r="1036" spans="1:16">
      <c r="A1036" s="9">
        <f t="shared" si="158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152"/>
        <v>332.45</v>
      </c>
      <c r="G1036" s="115">
        <v>25</v>
      </c>
      <c r="H1036" s="115">
        <v>25</v>
      </c>
      <c r="I1036" s="18">
        <v>8.3333333333333332E-3</v>
      </c>
      <c r="J1036" s="18">
        <f t="shared" si="153"/>
        <v>16.808416666666666</v>
      </c>
      <c r="K1036" s="10">
        <f t="shared" si="154"/>
        <v>6.1804548083333337</v>
      </c>
      <c r="L1036" s="10">
        <v>6.492916666666666</v>
      </c>
      <c r="M1036" s="10">
        <v>0.70066666666666666</v>
      </c>
      <c r="N1036" s="150">
        <f t="shared" si="155"/>
        <v>0.70066666666666666</v>
      </c>
      <c r="O1036" s="10">
        <f t="shared" si="156"/>
        <v>30.182454808333333</v>
      </c>
      <c r="P1036" s="11">
        <f t="shared" si="157"/>
        <v>9.0787952499122679E-2</v>
      </c>
    </row>
    <row r="1037" spans="1:16">
      <c r="A1037" s="9">
        <f t="shared" si="158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152"/>
        <v>122.2</v>
      </c>
      <c r="G1037" s="115"/>
      <c r="H1037" s="115"/>
      <c r="I1037" s="18">
        <v>0</v>
      </c>
      <c r="J1037" s="18">
        <f t="shared" si="153"/>
        <v>0</v>
      </c>
      <c r="K1037" s="10">
        <f t="shared" si="154"/>
        <v>0</v>
      </c>
      <c r="L1037" s="10">
        <v>0</v>
      </c>
      <c r="M1037" s="10">
        <v>0</v>
      </c>
      <c r="N1037" s="150">
        <f t="shared" si="155"/>
        <v>0</v>
      </c>
      <c r="O1037" s="10">
        <f t="shared" si="156"/>
        <v>0</v>
      </c>
      <c r="P1037" s="11">
        <f t="shared" si="157"/>
        <v>0</v>
      </c>
    </row>
    <row r="1038" spans="1:16">
      <c r="A1038" s="9">
        <f t="shared" si="158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152"/>
        <v>94.6</v>
      </c>
      <c r="G1038" s="115">
        <v>49</v>
      </c>
      <c r="H1038" s="115">
        <v>49</v>
      </c>
      <c r="I1038" s="18">
        <v>1.6333333333333332E-2</v>
      </c>
      <c r="J1038" s="18">
        <f t="shared" si="153"/>
        <v>32.944496666666666</v>
      </c>
      <c r="K1038" s="10">
        <f t="shared" si="154"/>
        <v>12.113691424333334</v>
      </c>
      <c r="L1038" s="10">
        <v>12.726116666666664</v>
      </c>
      <c r="M1038" s="10">
        <v>1.3733066666666665</v>
      </c>
      <c r="N1038" s="150">
        <f t="shared" si="155"/>
        <v>1.3733066666666665</v>
      </c>
      <c r="O1038" s="10">
        <f t="shared" si="156"/>
        <v>59.157611424333325</v>
      </c>
      <c r="P1038" s="11">
        <f t="shared" si="157"/>
        <v>0.62534472964411547</v>
      </c>
    </row>
    <row r="1039" spans="1:16">
      <c r="A1039" s="9">
        <f t="shared" si="158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152"/>
        <v>208</v>
      </c>
      <c r="G1039" s="115">
        <v>42</v>
      </c>
      <c r="H1039" s="115">
        <v>42</v>
      </c>
      <c r="I1039" s="18">
        <v>1.4E-2</v>
      </c>
      <c r="J1039" s="18">
        <f t="shared" si="153"/>
        <v>28.238140000000001</v>
      </c>
      <c r="K1039" s="10">
        <f t="shared" si="154"/>
        <v>10.383164078000002</v>
      </c>
      <c r="L1039" s="10">
        <v>10.908099999999999</v>
      </c>
      <c r="M1039" s="10">
        <v>1.1771199999999999</v>
      </c>
      <c r="N1039" s="150">
        <f t="shared" si="155"/>
        <v>1.1771199999999999</v>
      </c>
      <c r="O1039" s="10">
        <f t="shared" si="156"/>
        <v>50.706524078000001</v>
      </c>
      <c r="P1039" s="11">
        <f t="shared" si="157"/>
        <v>0.2437813657596154</v>
      </c>
    </row>
    <row r="1040" spans="1:16">
      <c r="A1040" s="9">
        <f t="shared" si="158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152"/>
        <v>141</v>
      </c>
      <c r="G1040" s="115">
        <v>63</v>
      </c>
      <c r="H1040" s="115">
        <v>63</v>
      </c>
      <c r="I1040" s="18">
        <v>2.1000000000000001E-2</v>
      </c>
      <c r="J1040" s="18">
        <f t="shared" si="153"/>
        <v>42.357210000000002</v>
      </c>
      <c r="K1040" s="10">
        <f t="shared" si="154"/>
        <v>15.574746117000002</v>
      </c>
      <c r="L1040" s="10">
        <v>16.36215</v>
      </c>
      <c r="M1040" s="10">
        <v>1.7656800000000001</v>
      </c>
      <c r="N1040" s="150">
        <f t="shared" si="155"/>
        <v>1.7656800000000001</v>
      </c>
      <c r="O1040" s="10">
        <f t="shared" si="156"/>
        <v>76.059786117000016</v>
      </c>
      <c r="P1040" s="11">
        <f t="shared" si="157"/>
        <v>0.5394311072127661</v>
      </c>
    </row>
    <row r="1041" spans="1:16">
      <c r="A1041" s="9">
        <f t="shared" si="158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52"/>
        <v>4122.1499999999996</v>
      </c>
      <c r="G1041" s="115">
        <v>1052</v>
      </c>
      <c r="H1041" s="115">
        <v>1052</v>
      </c>
      <c r="I1041" s="18">
        <v>0.35066666666666668</v>
      </c>
      <c r="J1041" s="18">
        <f t="shared" si="153"/>
        <v>707.29817333333335</v>
      </c>
      <c r="K1041" s="10">
        <f t="shared" si="154"/>
        <v>260.07353833466669</v>
      </c>
      <c r="L1041" s="10">
        <v>273.22193333333331</v>
      </c>
      <c r="M1041" s="10">
        <v>29.484053333333335</v>
      </c>
      <c r="N1041" s="150">
        <f t="shared" si="155"/>
        <v>29.484053333333335</v>
      </c>
      <c r="O1041" s="10">
        <f t="shared" si="156"/>
        <v>1270.0776983346666</v>
      </c>
      <c r="P1041" s="11">
        <f t="shared" si="157"/>
        <v>0.30811050018428893</v>
      </c>
    </row>
    <row r="1042" spans="1:16">
      <c r="A1042" s="9">
        <f t="shared" si="158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52"/>
        <v>382.3</v>
      </c>
      <c r="G1042" s="115">
        <v>125</v>
      </c>
      <c r="H1042" s="115">
        <v>125</v>
      </c>
      <c r="I1042" s="18">
        <v>4.1666666666666664E-2</v>
      </c>
      <c r="J1042" s="18">
        <f t="shared" si="153"/>
        <v>84.042083333333323</v>
      </c>
      <c r="K1042" s="10">
        <f t="shared" si="154"/>
        <v>30.902274041666665</v>
      </c>
      <c r="L1042" s="10">
        <v>32.46458333333333</v>
      </c>
      <c r="M1042" s="10">
        <v>3.503333333333333</v>
      </c>
      <c r="N1042" s="150">
        <f t="shared" si="155"/>
        <v>3.503333333333333</v>
      </c>
      <c r="O1042" s="10">
        <f t="shared" si="156"/>
        <v>150.91227404166665</v>
      </c>
      <c r="P1042" s="11">
        <f t="shared" si="157"/>
        <v>0.3947482972578254</v>
      </c>
    </row>
    <row r="1043" spans="1:16">
      <c r="A1043" s="9">
        <f t="shared" si="158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52"/>
        <v>377.25</v>
      </c>
      <c r="G1043" s="115">
        <v>125</v>
      </c>
      <c r="H1043" s="115">
        <v>125</v>
      </c>
      <c r="I1043" s="18">
        <v>4.1666666666666664E-2</v>
      </c>
      <c r="J1043" s="18">
        <f t="shared" si="153"/>
        <v>84.042083333333323</v>
      </c>
      <c r="K1043" s="10">
        <f t="shared" si="154"/>
        <v>30.902274041666665</v>
      </c>
      <c r="L1043" s="10">
        <v>32.46458333333333</v>
      </c>
      <c r="M1043" s="10">
        <v>3.503333333333333</v>
      </c>
      <c r="N1043" s="150">
        <f t="shared" si="155"/>
        <v>3.503333333333333</v>
      </c>
      <c r="O1043" s="10">
        <f t="shared" si="156"/>
        <v>150.91227404166665</v>
      </c>
      <c r="P1043" s="11">
        <f t="shared" si="157"/>
        <v>0.40003253556439139</v>
      </c>
    </row>
    <row r="1044" spans="1:16">
      <c r="A1044" s="9">
        <f t="shared" si="158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52"/>
        <v>1464.75</v>
      </c>
      <c r="G1044" s="115">
        <v>460</v>
      </c>
      <c r="H1044" s="115">
        <v>460</v>
      </c>
      <c r="I1044" s="18">
        <v>0.15333333333333332</v>
      </c>
      <c r="J1044" s="18">
        <f t="shared" si="153"/>
        <v>309.27486666666664</v>
      </c>
      <c r="K1044" s="10">
        <f t="shared" si="154"/>
        <v>113.72036847333334</v>
      </c>
      <c r="L1044" s="10">
        <v>119.46966666666665</v>
      </c>
      <c r="M1044" s="10">
        <v>12.892266666666666</v>
      </c>
      <c r="N1044" s="150">
        <f t="shared" si="155"/>
        <v>12.892266666666666</v>
      </c>
      <c r="O1044" s="10">
        <f t="shared" si="156"/>
        <v>555.35716847333322</v>
      </c>
      <c r="P1044" s="11">
        <f t="shared" si="157"/>
        <v>0.37914809248904813</v>
      </c>
    </row>
    <row r="1045" spans="1:16">
      <c r="A1045" s="9">
        <f t="shared" si="158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152"/>
        <v>363</v>
      </c>
      <c r="G1045" s="115">
        <v>26</v>
      </c>
      <c r="H1045" s="115">
        <v>26</v>
      </c>
      <c r="I1045" s="18">
        <v>8.6666666666666663E-3</v>
      </c>
      <c r="J1045" s="18">
        <f t="shared" si="153"/>
        <v>17.480753333333332</v>
      </c>
      <c r="K1045" s="10">
        <f t="shared" si="154"/>
        <v>6.4276730006666671</v>
      </c>
      <c r="L1045" s="10">
        <v>6.7526333333333328</v>
      </c>
      <c r="M1045" s="10">
        <v>0.7286933333333333</v>
      </c>
      <c r="N1045" s="150">
        <f t="shared" si="155"/>
        <v>0.7286933333333333</v>
      </c>
      <c r="O1045" s="10">
        <f t="shared" si="156"/>
        <v>31.389753000666662</v>
      </c>
      <c r="P1045" s="11">
        <f t="shared" si="157"/>
        <v>8.6473148762167107E-2</v>
      </c>
    </row>
    <row r="1046" spans="1:16">
      <c r="A1046" s="9">
        <f t="shared" si="158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152"/>
        <v>356.7</v>
      </c>
      <c r="G1046" s="115">
        <v>25</v>
      </c>
      <c r="H1046" s="115">
        <v>25</v>
      </c>
      <c r="I1046" s="18">
        <v>8.3333333333333332E-3</v>
      </c>
      <c r="J1046" s="18">
        <f t="shared" si="153"/>
        <v>16.808416666666666</v>
      </c>
      <c r="K1046" s="10">
        <f t="shared" si="154"/>
        <v>6.1804548083333337</v>
      </c>
      <c r="L1046" s="10">
        <v>6.492916666666666</v>
      </c>
      <c r="M1046" s="10">
        <v>0.70066666666666666</v>
      </c>
      <c r="N1046" s="150">
        <f t="shared" si="155"/>
        <v>0.70066666666666666</v>
      </c>
      <c r="O1046" s="10">
        <f t="shared" si="156"/>
        <v>30.182454808333333</v>
      </c>
      <c r="P1046" s="11">
        <f t="shared" si="157"/>
        <v>8.4615797051677419E-2</v>
      </c>
    </row>
    <row r="1047" spans="1:16">
      <c r="A1047" s="9">
        <f t="shared" si="158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52"/>
        <v>3174</v>
      </c>
      <c r="G1047" s="115">
        <v>773</v>
      </c>
      <c r="H1047" s="115">
        <v>773</v>
      </c>
      <c r="I1047" s="18">
        <v>0.25766666666666665</v>
      </c>
      <c r="J1047" s="18">
        <f t="shared" si="153"/>
        <v>519.7162433333333</v>
      </c>
      <c r="K1047" s="10">
        <f t="shared" si="154"/>
        <v>191.09966267366667</v>
      </c>
      <c r="L1047" s="10">
        <v>200.76098333333331</v>
      </c>
      <c r="M1047" s="10">
        <v>21.664613333333332</v>
      </c>
      <c r="N1047" s="150">
        <f t="shared" si="155"/>
        <v>21.664613333333332</v>
      </c>
      <c r="O1047" s="10">
        <f t="shared" si="156"/>
        <v>933.24150267366667</v>
      </c>
      <c r="P1047" s="11">
        <f t="shared" si="157"/>
        <v>0.29402693846051248</v>
      </c>
    </row>
    <row r="1048" spans="1:16">
      <c r="A1048" s="9">
        <f t="shared" si="158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52"/>
        <v>7564.79</v>
      </c>
      <c r="G1048" s="115">
        <v>1606</v>
      </c>
      <c r="H1048" s="115">
        <v>1606</v>
      </c>
      <c r="I1048" s="18">
        <v>0.53533333333333333</v>
      </c>
      <c r="J1048" s="18">
        <f t="shared" si="153"/>
        <v>1079.7726866666667</v>
      </c>
      <c r="K1048" s="10">
        <f t="shared" si="154"/>
        <v>397.0324168873334</v>
      </c>
      <c r="L1048" s="10">
        <v>417.10496666666666</v>
      </c>
      <c r="M1048" s="10">
        <v>45.010826666666667</v>
      </c>
      <c r="N1048" s="150">
        <f t="shared" si="155"/>
        <v>45.010826666666667</v>
      </c>
      <c r="O1048" s="10">
        <f t="shared" si="156"/>
        <v>1938.9208968873336</v>
      </c>
      <c r="P1048" s="11">
        <f t="shared" si="157"/>
        <v>0.25630862150665568</v>
      </c>
    </row>
    <row r="1049" spans="1:16">
      <c r="A1049" s="9">
        <f t="shared" si="158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52"/>
        <v>7586.48</v>
      </c>
      <c r="G1049" s="115">
        <v>1420</v>
      </c>
      <c r="H1049" s="115">
        <v>1420</v>
      </c>
      <c r="I1049" s="18">
        <v>0.47333333333333333</v>
      </c>
      <c r="J1049" s="18">
        <f t="shared" si="153"/>
        <v>954.71806666666669</v>
      </c>
      <c r="K1049" s="10">
        <f t="shared" si="154"/>
        <v>351.04983311333336</v>
      </c>
      <c r="L1049" s="10">
        <v>368.79766666666666</v>
      </c>
      <c r="M1049" s="10">
        <v>39.797866666666664</v>
      </c>
      <c r="N1049" s="150">
        <f t="shared" si="155"/>
        <v>39.797866666666664</v>
      </c>
      <c r="O1049" s="10">
        <f t="shared" si="156"/>
        <v>1714.3634331133335</v>
      </c>
      <c r="P1049" s="11">
        <f t="shared" si="157"/>
        <v>0.22597613558769464</v>
      </c>
    </row>
    <row r="1050" spans="1:16">
      <c r="A1050" s="9">
        <f t="shared" si="158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52"/>
        <v>4003.9</v>
      </c>
      <c r="G1050" s="115">
        <v>1521</v>
      </c>
      <c r="H1050" s="115">
        <v>1521</v>
      </c>
      <c r="I1050" s="18">
        <v>0.50700000000000001</v>
      </c>
      <c r="J1050" s="18">
        <f t="shared" si="153"/>
        <v>1022.62407</v>
      </c>
      <c r="K1050" s="10">
        <f t="shared" si="154"/>
        <v>376.01887053900003</v>
      </c>
      <c r="L1050" s="10">
        <v>395.02904999999998</v>
      </c>
      <c r="M1050" s="10">
        <v>42.62856</v>
      </c>
      <c r="N1050" s="150">
        <f t="shared" si="155"/>
        <v>42.62856</v>
      </c>
      <c r="O1050" s="10">
        <f t="shared" si="156"/>
        <v>1836.3005505390001</v>
      </c>
      <c r="P1050" s="11">
        <f t="shared" si="157"/>
        <v>0.4586279753587752</v>
      </c>
    </row>
    <row r="1051" spans="1:16">
      <c r="A1051" s="9">
        <f t="shared" si="158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52"/>
        <v>3984.06</v>
      </c>
      <c r="G1051" s="115">
        <v>1200</v>
      </c>
      <c r="H1051" s="115">
        <v>1200</v>
      </c>
      <c r="I1051" s="18">
        <v>0.4</v>
      </c>
      <c r="J1051" s="18">
        <f t="shared" si="153"/>
        <v>806.80400000000009</v>
      </c>
      <c r="K1051" s="10">
        <f t="shared" si="154"/>
        <v>296.66183080000008</v>
      </c>
      <c r="L1051" s="10">
        <v>311.66000000000003</v>
      </c>
      <c r="M1051" s="10">
        <v>33.631999999999998</v>
      </c>
      <c r="N1051" s="150">
        <f t="shared" si="155"/>
        <v>33.631999999999998</v>
      </c>
      <c r="O1051" s="10">
        <f t="shared" si="156"/>
        <v>1448.7578308000004</v>
      </c>
      <c r="P1051" s="11">
        <f t="shared" si="157"/>
        <v>0.363638557351044</v>
      </c>
    </row>
    <row r="1052" spans="1:16">
      <c r="A1052" s="9">
        <f t="shared" si="158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152"/>
        <v>82.8</v>
      </c>
      <c r="G1052" s="115">
        <v>0</v>
      </c>
      <c r="H1052" s="115">
        <v>0</v>
      </c>
      <c r="I1052" s="18">
        <v>0</v>
      </c>
      <c r="J1052" s="18">
        <f t="shared" si="153"/>
        <v>0</v>
      </c>
      <c r="K1052" s="10">
        <f t="shared" si="154"/>
        <v>0</v>
      </c>
      <c r="L1052" s="10">
        <v>0</v>
      </c>
      <c r="M1052" s="10">
        <v>0</v>
      </c>
      <c r="N1052" s="150">
        <f t="shared" si="155"/>
        <v>0</v>
      </c>
      <c r="O1052" s="10">
        <f t="shared" si="156"/>
        <v>0</v>
      </c>
      <c r="P1052" s="11">
        <f t="shared" si="157"/>
        <v>0</v>
      </c>
    </row>
    <row r="1053" spans="1:16">
      <c r="A1053" s="9">
        <f t="shared" si="158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152"/>
        <v>334.8</v>
      </c>
      <c r="G1053" s="115">
        <v>75</v>
      </c>
      <c r="H1053" s="115">
        <v>75</v>
      </c>
      <c r="I1053" s="18">
        <v>2.5000000000000001E-2</v>
      </c>
      <c r="J1053" s="18">
        <f t="shared" si="153"/>
        <v>50.425250000000005</v>
      </c>
      <c r="K1053" s="10">
        <f t="shared" si="154"/>
        <v>18.541364425000005</v>
      </c>
      <c r="L1053" s="10">
        <v>19.478750000000002</v>
      </c>
      <c r="M1053" s="10">
        <v>2.1019999999999999</v>
      </c>
      <c r="N1053" s="150">
        <f t="shared" si="155"/>
        <v>2.1019999999999999</v>
      </c>
      <c r="O1053" s="10">
        <f t="shared" si="156"/>
        <v>90.547364425000026</v>
      </c>
      <c r="P1053" s="11">
        <f t="shared" si="157"/>
        <v>0.27045210401732384</v>
      </c>
    </row>
    <row r="1054" spans="1:16">
      <c r="A1054" s="9">
        <f t="shared" si="158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152"/>
        <v>435.7</v>
      </c>
      <c r="G1054" s="115">
        <v>80</v>
      </c>
      <c r="H1054" s="115">
        <v>80</v>
      </c>
      <c r="I1054" s="18">
        <v>2.6666666666666668E-2</v>
      </c>
      <c r="J1054" s="18">
        <f t="shared" si="153"/>
        <v>53.786933333333337</v>
      </c>
      <c r="K1054" s="10">
        <f t="shared" si="154"/>
        <v>19.77745538666667</v>
      </c>
      <c r="L1054" s="10">
        <v>20.777333333333335</v>
      </c>
      <c r="M1054" s="10">
        <v>2.2421333333333333</v>
      </c>
      <c r="N1054" s="150">
        <f t="shared" si="155"/>
        <v>2.2421333333333333</v>
      </c>
      <c r="O1054" s="10">
        <f t="shared" si="156"/>
        <v>96.58385538666667</v>
      </c>
      <c r="P1054" s="11">
        <f t="shared" si="157"/>
        <v>0.22167513285900087</v>
      </c>
    </row>
    <row r="1055" spans="1:16">
      <c r="A1055" s="9">
        <f t="shared" si="158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152"/>
        <v>431.1</v>
      </c>
      <c r="G1055" s="115">
        <v>60</v>
      </c>
      <c r="H1055" s="115">
        <v>60</v>
      </c>
      <c r="I1055" s="18">
        <v>0.02</v>
      </c>
      <c r="J1055" s="18">
        <f t="shared" si="153"/>
        <v>40.340200000000003</v>
      </c>
      <c r="K1055" s="10">
        <f t="shared" si="154"/>
        <v>14.833091540000002</v>
      </c>
      <c r="L1055" s="10">
        <v>15.583</v>
      </c>
      <c r="M1055" s="10">
        <v>1.6816</v>
      </c>
      <c r="N1055" s="150">
        <f t="shared" si="155"/>
        <v>1.6816</v>
      </c>
      <c r="O1055" s="10">
        <f t="shared" si="156"/>
        <v>72.43789154000001</v>
      </c>
      <c r="P1055" s="11">
        <f t="shared" si="157"/>
        <v>0.16803036775690097</v>
      </c>
    </row>
    <row r="1056" spans="1:16">
      <c r="A1056" s="9">
        <f t="shared" si="158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152"/>
        <v>174.4</v>
      </c>
      <c r="G1056" s="115">
        <v>32</v>
      </c>
      <c r="H1056" s="115">
        <v>32</v>
      </c>
      <c r="I1056" s="18">
        <v>1.0666666666666666E-2</v>
      </c>
      <c r="J1056" s="18">
        <f t="shared" si="153"/>
        <v>21.514773333333334</v>
      </c>
      <c r="K1056" s="10">
        <f t="shared" si="154"/>
        <v>7.9109821546666677</v>
      </c>
      <c r="L1056" s="10">
        <v>8.3109333333333328</v>
      </c>
      <c r="M1056" s="10">
        <v>0.89685333333333328</v>
      </c>
      <c r="N1056" s="150">
        <f t="shared" si="155"/>
        <v>0.89685333333333328</v>
      </c>
      <c r="O1056" s="10">
        <f t="shared" si="156"/>
        <v>38.633542154666664</v>
      </c>
      <c r="P1056" s="11">
        <f t="shared" si="157"/>
        <v>0.22152260409785932</v>
      </c>
    </row>
    <row r="1057" spans="1:16">
      <c r="A1057" s="9">
        <f t="shared" si="158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152"/>
        <v>345.2</v>
      </c>
      <c r="G1057" s="115">
        <v>79</v>
      </c>
      <c r="H1057" s="115">
        <v>79</v>
      </c>
      <c r="I1057" s="18">
        <v>2.6333333333333334E-2</v>
      </c>
      <c r="J1057" s="18">
        <f t="shared" si="153"/>
        <v>53.114596666666664</v>
      </c>
      <c r="K1057" s="10">
        <f t="shared" si="154"/>
        <v>19.530237194333335</v>
      </c>
      <c r="L1057" s="10">
        <v>20.517616666666665</v>
      </c>
      <c r="M1057" s="10">
        <v>2.2141066666666664</v>
      </c>
      <c r="N1057" s="150">
        <f t="shared" si="155"/>
        <v>2.2141066666666664</v>
      </c>
      <c r="O1057" s="10">
        <f t="shared" si="156"/>
        <v>95.37655719433333</v>
      </c>
      <c r="P1057" s="11">
        <f t="shared" si="157"/>
        <v>0.27629361875531094</v>
      </c>
    </row>
    <row r="1058" spans="1:16">
      <c r="A1058" s="9">
        <f t="shared" si="158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152"/>
        <v>344.6</v>
      </c>
      <c r="G1058" s="115">
        <v>69</v>
      </c>
      <c r="H1058" s="115">
        <v>69</v>
      </c>
      <c r="I1058" s="18">
        <v>2.3E-2</v>
      </c>
      <c r="J1058" s="18">
        <f t="shared" si="153"/>
        <v>46.39123</v>
      </c>
      <c r="K1058" s="10">
        <f t="shared" si="154"/>
        <v>17.058055271000001</v>
      </c>
      <c r="L1058" s="10">
        <v>17.920449999999999</v>
      </c>
      <c r="M1058" s="10">
        <v>1.93384</v>
      </c>
      <c r="N1058" s="150">
        <f t="shared" si="155"/>
        <v>1.93384</v>
      </c>
      <c r="O1058" s="10">
        <f t="shared" si="156"/>
        <v>83.303575271</v>
      </c>
      <c r="P1058" s="11">
        <f t="shared" si="157"/>
        <v>0.24173991663087635</v>
      </c>
    </row>
    <row r="1059" spans="1:16">
      <c r="A1059" s="9">
        <f t="shared" si="158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152"/>
        <v>332.1</v>
      </c>
      <c r="G1059" s="115">
        <v>74</v>
      </c>
      <c r="H1059" s="115">
        <v>74</v>
      </c>
      <c r="I1059" s="18">
        <v>2.4666666666666667E-2</v>
      </c>
      <c r="J1059" s="18">
        <f t="shared" si="153"/>
        <v>49.752913333333332</v>
      </c>
      <c r="K1059" s="10">
        <f t="shared" si="154"/>
        <v>18.294146232666666</v>
      </c>
      <c r="L1059" s="10">
        <v>19.219033333333332</v>
      </c>
      <c r="M1059" s="10">
        <v>2.0739733333333334</v>
      </c>
      <c r="N1059" s="150">
        <f t="shared" si="155"/>
        <v>2.0739733333333334</v>
      </c>
      <c r="O1059" s="10">
        <f t="shared" si="156"/>
        <v>89.340066232666658</v>
      </c>
      <c r="P1059" s="11">
        <f t="shared" si="157"/>
        <v>0.2690155562561477</v>
      </c>
    </row>
    <row r="1060" spans="1:16">
      <c r="A1060" s="9">
        <f t="shared" si="158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152"/>
        <v>335.1</v>
      </c>
      <c r="G1060" s="115">
        <v>86</v>
      </c>
      <c r="H1060" s="115">
        <v>86</v>
      </c>
      <c r="I1060" s="18">
        <v>2.8666666666666667E-2</v>
      </c>
      <c r="J1060" s="18">
        <f t="shared" si="153"/>
        <v>57.820953333333335</v>
      </c>
      <c r="K1060" s="10">
        <f t="shared" si="154"/>
        <v>21.260764540666671</v>
      </c>
      <c r="L1060" s="10">
        <v>22.335633333333334</v>
      </c>
      <c r="M1060" s="10">
        <v>2.4102933333333332</v>
      </c>
      <c r="N1060" s="150">
        <f t="shared" si="155"/>
        <v>2.4102933333333332</v>
      </c>
      <c r="O1060" s="10">
        <f t="shared" si="156"/>
        <v>103.82764454066667</v>
      </c>
      <c r="P1060" s="11">
        <f t="shared" si="157"/>
        <v>0.30984077750124339</v>
      </c>
    </row>
    <row r="1061" spans="1:16">
      <c r="A1061" s="9">
        <f t="shared" si="158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152"/>
        <v>326.89999999999998</v>
      </c>
      <c r="G1061" s="115">
        <v>87</v>
      </c>
      <c r="H1061" s="115">
        <v>87</v>
      </c>
      <c r="I1061" s="18">
        <v>2.9000000000000001E-2</v>
      </c>
      <c r="J1061" s="18">
        <f t="shared" si="153"/>
        <v>58.493290000000002</v>
      </c>
      <c r="K1061" s="10">
        <f t="shared" si="154"/>
        <v>21.507982733000002</v>
      </c>
      <c r="L1061" s="10">
        <v>22.59535</v>
      </c>
      <c r="M1061" s="10">
        <v>2.43832</v>
      </c>
      <c r="N1061" s="150">
        <f t="shared" si="155"/>
        <v>2.43832</v>
      </c>
      <c r="O1061" s="10">
        <f t="shared" si="156"/>
        <v>105.03494273300001</v>
      </c>
      <c r="P1061" s="11">
        <f t="shared" si="157"/>
        <v>0.32130603466809426</v>
      </c>
    </row>
    <row r="1062" spans="1:16">
      <c r="A1062" s="9">
        <f t="shared" si="158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152"/>
        <v>199</v>
      </c>
      <c r="G1062" s="115">
        <v>25</v>
      </c>
      <c r="H1062" s="115">
        <v>25</v>
      </c>
      <c r="I1062" s="18">
        <v>8.3333333333333332E-3</v>
      </c>
      <c r="J1062" s="18">
        <f t="shared" si="153"/>
        <v>16.808416666666666</v>
      </c>
      <c r="K1062" s="10">
        <f t="shared" si="154"/>
        <v>6.1804548083333337</v>
      </c>
      <c r="L1062" s="10">
        <v>6.492916666666666</v>
      </c>
      <c r="M1062" s="10">
        <v>0.70066666666666666</v>
      </c>
      <c r="N1062" s="150">
        <f t="shared" si="155"/>
        <v>0.70066666666666666</v>
      </c>
      <c r="O1062" s="10">
        <f t="shared" si="156"/>
        <v>30.182454808333333</v>
      </c>
      <c r="P1062" s="11">
        <f t="shared" si="157"/>
        <v>0.15167062717755445</v>
      </c>
    </row>
    <row r="1063" spans="1:16">
      <c r="A1063" s="9">
        <f t="shared" si="158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152"/>
        <v>242.5</v>
      </c>
      <c r="G1063" s="115">
        <v>27</v>
      </c>
      <c r="H1063" s="115">
        <v>27</v>
      </c>
      <c r="I1063" s="18">
        <v>8.9999999999999993E-3</v>
      </c>
      <c r="J1063" s="18">
        <f t="shared" si="153"/>
        <v>18.153089999999999</v>
      </c>
      <c r="K1063" s="10">
        <f t="shared" si="154"/>
        <v>6.6748911929999997</v>
      </c>
      <c r="L1063" s="10">
        <v>7.0123499999999996</v>
      </c>
      <c r="M1063" s="10">
        <v>0.75671999999999995</v>
      </c>
      <c r="N1063" s="150">
        <f t="shared" si="155"/>
        <v>0.75671999999999995</v>
      </c>
      <c r="O1063" s="10">
        <f t="shared" si="156"/>
        <v>32.597051192999999</v>
      </c>
      <c r="P1063" s="11">
        <f t="shared" si="157"/>
        <v>0.13442082966185567</v>
      </c>
    </row>
    <row r="1064" spans="1:16">
      <c r="A1064" s="9">
        <f t="shared" si="158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152"/>
        <v>312.5</v>
      </c>
      <c r="G1064" s="115">
        <v>63</v>
      </c>
      <c r="H1064" s="115">
        <v>63</v>
      </c>
      <c r="I1064" s="18">
        <v>2.1000000000000001E-2</v>
      </c>
      <c r="J1064" s="18">
        <f t="shared" si="153"/>
        <v>42.357210000000002</v>
      </c>
      <c r="K1064" s="10">
        <f t="shared" si="154"/>
        <v>15.574746117000002</v>
      </c>
      <c r="L1064" s="10">
        <v>16.36215</v>
      </c>
      <c r="M1064" s="10">
        <v>1.7656800000000001</v>
      </c>
      <c r="N1064" s="150">
        <f t="shared" si="155"/>
        <v>1.7656800000000001</v>
      </c>
      <c r="O1064" s="10">
        <f t="shared" si="156"/>
        <v>76.059786117000016</v>
      </c>
      <c r="P1064" s="11">
        <f t="shared" si="157"/>
        <v>0.24339131557440005</v>
      </c>
    </row>
    <row r="1065" spans="1:16">
      <c r="A1065" s="9">
        <f t="shared" si="158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152"/>
        <v>148</v>
      </c>
      <c r="G1065" s="115"/>
      <c r="H1065" s="115"/>
      <c r="I1065" s="18">
        <v>0</v>
      </c>
      <c r="J1065" s="18">
        <f t="shared" si="153"/>
        <v>0</v>
      </c>
      <c r="K1065" s="10">
        <f t="shared" si="154"/>
        <v>0</v>
      </c>
      <c r="L1065" s="10">
        <v>0</v>
      </c>
      <c r="M1065" s="10">
        <v>0</v>
      </c>
      <c r="N1065" s="150">
        <f t="shared" si="155"/>
        <v>0</v>
      </c>
      <c r="O1065" s="10">
        <f t="shared" si="156"/>
        <v>0</v>
      </c>
      <c r="P1065" s="11">
        <f t="shared" si="157"/>
        <v>0</v>
      </c>
    </row>
    <row r="1066" spans="1:16">
      <c r="A1066" s="9">
        <f t="shared" si="158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52"/>
        <v>4184.29</v>
      </c>
      <c r="G1066" s="115">
        <v>1189</v>
      </c>
      <c r="H1066" s="115">
        <v>1189</v>
      </c>
      <c r="I1066" s="18">
        <v>0.39633333333333332</v>
      </c>
      <c r="J1066" s="18">
        <f t="shared" si="153"/>
        <v>799.40829666666662</v>
      </c>
      <c r="K1066" s="10">
        <f t="shared" si="154"/>
        <v>293.94243068433332</v>
      </c>
      <c r="L1066" s="10">
        <v>308.80311666666665</v>
      </c>
      <c r="M1066" s="10">
        <v>33.323706666666666</v>
      </c>
      <c r="N1066" s="150">
        <f t="shared" si="155"/>
        <v>33.323706666666666</v>
      </c>
      <c r="O1066" s="10">
        <f t="shared" si="156"/>
        <v>1435.4775506843332</v>
      </c>
      <c r="P1066" s="11">
        <f t="shared" si="157"/>
        <v>0.34306359040227452</v>
      </c>
    </row>
    <row r="1067" spans="1:16">
      <c r="A1067" s="9">
        <f t="shared" si="158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152"/>
        <v>429.5</v>
      </c>
      <c r="G1067" s="115"/>
      <c r="H1067" s="115"/>
      <c r="I1067" s="18">
        <v>0</v>
      </c>
      <c r="J1067" s="18">
        <f t="shared" si="153"/>
        <v>0</v>
      </c>
      <c r="K1067" s="10">
        <f t="shared" si="154"/>
        <v>0</v>
      </c>
      <c r="L1067" s="10">
        <v>0</v>
      </c>
      <c r="M1067" s="10">
        <v>0</v>
      </c>
      <c r="N1067" s="150">
        <f t="shared" si="155"/>
        <v>0</v>
      </c>
      <c r="O1067" s="10">
        <f t="shared" si="156"/>
        <v>0</v>
      </c>
      <c r="P1067" s="11">
        <f t="shared" si="157"/>
        <v>0</v>
      </c>
    </row>
    <row r="1068" spans="1:16">
      <c r="A1068" s="9">
        <f t="shared" si="158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152"/>
        <v>313</v>
      </c>
      <c r="G1068" s="115">
        <v>24</v>
      </c>
      <c r="H1068" s="115">
        <v>24</v>
      </c>
      <c r="I1068" s="18">
        <v>8.0000000000000002E-3</v>
      </c>
      <c r="J1068" s="18">
        <f t="shared" si="153"/>
        <v>16.13608</v>
      </c>
      <c r="K1068" s="10">
        <f t="shared" si="154"/>
        <v>5.9332366160000003</v>
      </c>
      <c r="L1068" s="10">
        <v>6.2332000000000001</v>
      </c>
      <c r="M1068" s="10">
        <v>0.67264000000000002</v>
      </c>
      <c r="N1068" s="150">
        <f t="shared" si="155"/>
        <v>0.67264000000000002</v>
      </c>
      <c r="O1068" s="10">
        <f t="shared" si="156"/>
        <v>28.975156616000003</v>
      </c>
      <c r="P1068" s="11">
        <f t="shared" si="157"/>
        <v>9.2572385354632594E-2</v>
      </c>
    </row>
    <row r="1069" spans="1:16">
      <c r="A1069" s="9">
        <f t="shared" si="158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152"/>
        <v>348.9</v>
      </c>
      <c r="G1069" s="115">
        <v>31</v>
      </c>
      <c r="H1069" s="115">
        <v>31</v>
      </c>
      <c r="I1069" s="18">
        <v>1.0333333333333333E-2</v>
      </c>
      <c r="J1069" s="18">
        <f t="shared" si="153"/>
        <v>20.842436666666668</v>
      </c>
      <c r="K1069" s="10">
        <f t="shared" si="154"/>
        <v>7.6637639623333342</v>
      </c>
      <c r="L1069" s="10">
        <v>8.0512166666666669</v>
      </c>
      <c r="M1069" s="10">
        <v>0.86882666666666664</v>
      </c>
      <c r="N1069" s="150">
        <f t="shared" si="155"/>
        <v>0.86882666666666664</v>
      </c>
      <c r="O1069" s="10">
        <f t="shared" si="156"/>
        <v>37.426243962333331</v>
      </c>
      <c r="P1069" s="11">
        <f t="shared" si="157"/>
        <v>0.10726925755899494</v>
      </c>
    </row>
    <row r="1070" spans="1:16">
      <c r="A1070" s="9">
        <f t="shared" si="158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152"/>
        <v>345</v>
      </c>
      <c r="G1070" s="115">
        <v>28</v>
      </c>
      <c r="H1070" s="115">
        <v>28</v>
      </c>
      <c r="I1070" s="18">
        <v>9.3333333333333341E-3</v>
      </c>
      <c r="J1070" s="18">
        <f t="shared" si="153"/>
        <v>18.825426666666669</v>
      </c>
      <c r="K1070" s="10">
        <f t="shared" si="154"/>
        <v>6.9221093853333349</v>
      </c>
      <c r="L1070" s="10">
        <v>7.2720666666666673</v>
      </c>
      <c r="M1070" s="10">
        <v>0.7847466666666667</v>
      </c>
      <c r="N1070" s="150">
        <f t="shared" si="155"/>
        <v>0.7847466666666667</v>
      </c>
      <c r="O1070" s="10">
        <f t="shared" si="156"/>
        <v>33.804349385333339</v>
      </c>
      <c r="P1070" s="11">
        <f t="shared" si="157"/>
        <v>9.7983621406763297E-2</v>
      </c>
    </row>
    <row r="1071" spans="1:16">
      <c r="A1071" s="9">
        <f t="shared" si="158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152"/>
        <v>139.5</v>
      </c>
      <c r="G1071" s="115">
        <v>42</v>
      </c>
      <c r="H1071" s="115">
        <v>42</v>
      </c>
      <c r="I1071" s="18">
        <v>1.4E-2</v>
      </c>
      <c r="J1071" s="18">
        <f t="shared" si="153"/>
        <v>28.238140000000001</v>
      </c>
      <c r="K1071" s="10">
        <f t="shared" si="154"/>
        <v>10.383164078000002</v>
      </c>
      <c r="L1071" s="10">
        <v>10.908099999999999</v>
      </c>
      <c r="M1071" s="10">
        <v>1.1771199999999999</v>
      </c>
      <c r="N1071" s="150">
        <f t="shared" si="155"/>
        <v>1.1771199999999999</v>
      </c>
      <c r="O1071" s="10">
        <f t="shared" si="156"/>
        <v>50.706524078000001</v>
      </c>
      <c r="P1071" s="11">
        <f t="shared" si="157"/>
        <v>0.36348762779928318</v>
      </c>
    </row>
    <row r="1072" spans="1:16">
      <c r="A1072" s="9">
        <f t="shared" si="158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ref="F1072:F1127" si="159">C1072+D1072+E1072</f>
        <v>70.400000000000006</v>
      </c>
      <c r="G1072" s="115">
        <v>35</v>
      </c>
      <c r="H1072" s="115">
        <v>35</v>
      </c>
      <c r="I1072" s="18">
        <v>1.1666666666666667E-2</v>
      </c>
      <c r="J1072" s="18">
        <f t="shared" si="153"/>
        <v>23.531783333333333</v>
      </c>
      <c r="K1072" s="10">
        <f t="shared" ref="K1072:K1126" si="160">J1072*0.3677</f>
        <v>8.6526367316666679</v>
      </c>
      <c r="L1072" s="10">
        <v>9.0900833333333342</v>
      </c>
      <c r="M1072" s="10">
        <v>0.98093333333333332</v>
      </c>
      <c r="N1072" s="150">
        <f t="shared" si="155"/>
        <v>0.98093333333333332</v>
      </c>
      <c r="O1072" s="10">
        <f t="shared" ref="O1072:O1126" si="161">J1072+K1072+L1072+N1072</f>
        <v>42.255436731666663</v>
      </c>
      <c r="P1072" s="11">
        <f t="shared" si="157"/>
        <v>0.6002192717566287</v>
      </c>
    </row>
    <row r="1073" spans="1:16">
      <c r="A1073" s="9">
        <f t="shared" si="158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159"/>
        <v>70.599999999999994</v>
      </c>
      <c r="G1073" s="115">
        <v>35</v>
      </c>
      <c r="H1073" s="115">
        <v>35</v>
      </c>
      <c r="I1073" s="18">
        <v>1.1666666666666667E-2</v>
      </c>
      <c r="J1073" s="18">
        <f t="shared" si="153"/>
        <v>23.531783333333333</v>
      </c>
      <c r="K1073" s="10">
        <f t="shared" si="160"/>
        <v>8.6526367316666679</v>
      </c>
      <c r="L1073" s="10">
        <v>9.0900833333333342</v>
      </c>
      <c r="M1073" s="10">
        <v>0.98093333333333332</v>
      </c>
      <c r="N1073" s="150">
        <f t="shared" si="155"/>
        <v>0.98093333333333332</v>
      </c>
      <c r="O1073" s="10">
        <f t="shared" si="161"/>
        <v>42.255436731666663</v>
      </c>
      <c r="P1073" s="11">
        <f t="shared" si="157"/>
        <v>0.5985189338762984</v>
      </c>
    </row>
    <row r="1074" spans="1:16">
      <c r="A1074" s="9">
        <f t="shared" si="158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159"/>
        <v>126.1</v>
      </c>
      <c r="G1074" s="115">
        <v>50</v>
      </c>
      <c r="H1074" s="115">
        <v>50</v>
      </c>
      <c r="I1074" s="18">
        <v>1.6666666666666666E-2</v>
      </c>
      <c r="J1074" s="18">
        <f t="shared" si="153"/>
        <v>33.616833333333332</v>
      </c>
      <c r="K1074" s="10">
        <f t="shared" si="160"/>
        <v>12.360909616666667</v>
      </c>
      <c r="L1074" s="10">
        <v>12.985833333333332</v>
      </c>
      <c r="M1074" s="10">
        <v>1.4013333333333333</v>
      </c>
      <c r="N1074" s="150">
        <f t="shared" si="155"/>
        <v>1.4013333333333333</v>
      </c>
      <c r="O1074" s="10">
        <f t="shared" si="161"/>
        <v>60.364909616666665</v>
      </c>
      <c r="P1074" s="11">
        <f t="shared" si="157"/>
        <v>0.47870665833994186</v>
      </c>
    </row>
    <row r="1075" spans="1:16">
      <c r="A1075" s="9">
        <f t="shared" si="158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159"/>
        <v>165.8</v>
      </c>
      <c r="G1075" s="115">
        <v>55</v>
      </c>
      <c r="H1075" s="115">
        <v>55</v>
      </c>
      <c r="I1075" s="18">
        <v>1.8333333333333333E-2</v>
      </c>
      <c r="J1075" s="18">
        <f t="shared" si="153"/>
        <v>36.978516666666664</v>
      </c>
      <c r="K1075" s="10">
        <f t="shared" si="160"/>
        <v>13.597000578333333</v>
      </c>
      <c r="L1075" s="10">
        <v>14.284416666666667</v>
      </c>
      <c r="M1075" s="10">
        <v>1.5414666666666665</v>
      </c>
      <c r="N1075" s="150">
        <f t="shared" si="155"/>
        <v>1.5414666666666665</v>
      </c>
      <c r="O1075" s="10">
        <f t="shared" si="161"/>
        <v>66.401400578333337</v>
      </c>
      <c r="P1075" s="11">
        <f t="shared" si="157"/>
        <v>0.40049095644350624</v>
      </c>
    </row>
    <row r="1076" spans="1:16">
      <c r="A1076" s="9">
        <f t="shared" si="158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159"/>
        <v>100.4</v>
      </c>
      <c r="G1076" s="115">
        <v>51</v>
      </c>
      <c r="H1076" s="115">
        <v>51</v>
      </c>
      <c r="I1076" s="18">
        <v>1.7000000000000001E-2</v>
      </c>
      <c r="J1076" s="18">
        <f t="shared" ref="J1076:J1139" si="162">I1076*$J$2</f>
        <v>34.289170000000006</v>
      </c>
      <c r="K1076" s="10">
        <f t="shared" si="160"/>
        <v>12.608127809000003</v>
      </c>
      <c r="L1076" s="10">
        <v>13.24555</v>
      </c>
      <c r="M1076" s="10">
        <v>1.42936</v>
      </c>
      <c r="N1076" s="150">
        <f t="shared" si="155"/>
        <v>1.42936</v>
      </c>
      <c r="O1076" s="10">
        <f t="shared" si="161"/>
        <v>61.572207809000012</v>
      </c>
      <c r="P1076" s="11">
        <f t="shared" ref="P1076:P1139" si="163">O1076/F1076</f>
        <v>0.61326900208167334</v>
      </c>
    </row>
    <row r="1077" spans="1:16">
      <c r="A1077" s="9">
        <f t="shared" si="158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159"/>
        <v>102.7</v>
      </c>
      <c r="G1077" s="115">
        <v>52</v>
      </c>
      <c r="H1077" s="115">
        <v>52</v>
      </c>
      <c r="I1077" s="18">
        <v>1.7333333333333333E-2</v>
      </c>
      <c r="J1077" s="18">
        <f t="shared" si="162"/>
        <v>34.961506666666665</v>
      </c>
      <c r="K1077" s="10">
        <f t="shared" si="160"/>
        <v>12.855346001333334</v>
      </c>
      <c r="L1077" s="10">
        <v>13.505266666666666</v>
      </c>
      <c r="M1077" s="10">
        <v>1.4573866666666666</v>
      </c>
      <c r="N1077" s="150">
        <f t="shared" ref="N1077:N1140" si="164">M1077*$N$2</f>
        <v>1.4573866666666666</v>
      </c>
      <c r="O1077" s="10">
        <f t="shared" si="161"/>
        <v>62.779506001333324</v>
      </c>
      <c r="P1077" s="11">
        <f t="shared" si="163"/>
        <v>0.61129022396624466</v>
      </c>
    </row>
    <row r="1078" spans="1:16">
      <c r="A1078" s="9">
        <f t="shared" ref="A1078:A1141" si="165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159"/>
        <v>55.2</v>
      </c>
      <c r="G1078" s="115">
        <v>31</v>
      </c>
      <c r="H1078" s="115">
        <v>31</v>
      </c>
      <c r="I1078" s="18">
        <v>1.0333333333333333E-2</v>
      </c>
      <c r="J1078" s="18">
        <f t="shared" si="162"/>
        <v>20.842436666666668</v>
      </c>
      <c r="K1078" s="10">
        <f t="shared" si="160"/>
        <v>7.6637639623333342</v>
      </c>
      <c r="L1078" s="10">
        <v>8.0512166666666669</v>
      </c>
      <c r="M1078" s="10">
        <v>0.86882666666666664</v>
      </c>
      <c r="N1078" s="150">
        <f t="shared" si="164"/>
        <v>0.86882666666666664</v>
      </c>
      <c r="O1078" s="10">
        <f t="shared" si="161"/>
        <v>37.426243962333331</v>
      </c>
      <c r="P1078" s="11">
        <f t="shared" si="163"/>
        <v>0.67801166598429941</v>
      </c>
    </row>
    <row r="1079" spans="1:16">
      <c r="A1079" s="9">
        <f t="shared" si="165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159"/>
        <v>84.9</v>
      </c>
      <c r="G1079" s="115">
        <v>20</v>
      </c>
      <c r="H1079" s="115">
        <v>20</v>
      </c>
      <c r="I1079" s="18">
        <v>6.6666666666666671E-3</v>
      </c>
      <c r="J1079" s="18">
        <f t="shared" si="162"/>
        <v>13.446733333333334</v>
      </c>
      <c r="K1079" s="10">
        <f t="shared" si="160"/>
        <v>4.9443638466666675</v>
      </c>
      <c r="L1079" s="10">
        <v>5.1943333333333337</v>
      </c>
      <c r="M1079" s="10">
        <v>0.56053333333333333</v>
      </c>
      <c r="N1079" s="150">
        <f t="shared" si="164"/>
        <v>0.56053333333333333</v>
      </c>
      <c r="O1079" s="10">
        <f t="shared" si="161"/>
        <v>24.145963846666668</v>
      </c>
      <c r="P1079" s="11">
        <f t="shared" si="163"/>
        <v>0.28440475673341187</v>
      </c>
    </row>
    <row r="1080" spans="1:16">
      <c r="A1080" s="9">
        <f t="shared" si="165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159"/>
        <v>97.9</v>
      </c>
      <c r="G1080" s="115">
        <v>42</v>
      </c>
      <c r="H1080" s="115">
        <v>42</v>
      </c>
      <c r="I1080" s="18">
        <v>1.4E-2</v>
      </c>
      <c r="J1080" s="18">
        <f t="shared" si="162"/>
        <v>28.238140000000001</v>
      </c>
      <c r="K1080" s="10">
        <f t="shared" si="160"/>
        <v>10.383164078000002</v>
      </c>
      <c r="L1080" s="10">
        <v>10.908099999999999</v>
      </c>
      <c r="M1080" s="10">
        <v>1.1771199999999999</v>
      </c>
      <c r="N1080" s="150">
        <f t="shared" si="164"/>
        <v>1.1771199999999999</v>
      </c>
      <c r="O1080" s="10">
        <f t="shared" si="161"/>
        <v>50.706524078000001</v>
      </c>
      <c r="P1080" s="11">
        <f t="shared" si="163"/>
        <v>0.51794202326864147</v>
      </c>
    </row>
    <row r="1081" spans="1:16">
      <c r="A1081" s="9">
        <f t="shared" si="165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159"/>
        <v>76.599999999999994</v>
      </c>
      <c r="G1081" s="115">
        <v>0</v>
      </c>
      <c r="H1081" s="115">
        <v>0</v>
      </c>
      <c r="I1081" s="18">
        <v>0</v>
      </c>
      <c r="J1081" s="18">
        <f t="shared" si="162"/>
        <v>0</v>
      </c>
      <c r="K1081" s="10">
        <f t="shared" si="160"/>
        <v>0</v>
      </c>
      <c r="L1081" s="10">
        <v>0</v>
      </c>
      <c r="M1081" s="10">
        <v>0</v>
      </c>
      <c r="N1081" s="150">
        <f t="shared" si="164"/>
        <v>0</v>
      </c>
      <c r="O1081" s="10">
        <f t="shared" si="161"/>
        <v>0</v>
      </c>
      <c r="P1081" s="11">
        <f t="shared" si="163"/>
        <v>0</v>
      </c>
    </row>
    <row r="1082" spans="1:16">
      <c r="A1082" s="9">
        <f t="shared" si="165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159"/>
        <v>34.9</v>
      </c>
      <c r="G1082" s="115">
        <v>0</v>
      </c>
      <c r="H1082" s="115">
        <v>0</v>
      </c>
      <c r="I1082" s="18">
        <v>0</v>
      </c>
      <c r="J1082" s="18">
        <f t="shared" si="162"/>
        <v>0</v>
      </c>
      <c r="K1082" s="10">
        <f t="shared" si="160"/>
        <v>0</v>
      </c>
      <c r="L1082" s="10">
        <v>0</v>
      </c>
      <c r="M1082" s="10">
        <v>0</v>
      </c>
      <c r="N1082" s="150">
        <f t="shared" si="164"/>
        <v>0</v>
      </c>
      <c r="O1082" s="10">
        <f t="shared" si="161"/>
        <v>0</v>
      </c>
      <c r="P1082" s="11">
        <f t="shared" si="163"/>
        <v>0</v>
      </c>
    </row>
    <row r="1083" spans="1:16">
      <c r="A1083" s="9">
        <f t="shared" si="165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159"/>
        <v>73.099999999999994</v>
      </c>
      <c r="G1083" s="115">
        <v>0</v>
      </c>
      <c r="H1083" s="115">
        <v>0</v>
      </c>
      <c r="I1083" s="18">
        <v>0</v>
      </c>
      <c r="J1083" s="18">
        <f t="shared" si="162"/>
        <v>0</v>
      </c>
      <c r="K1083" s="10">
        <f t="shared" si="160"/>
        <v>0</v>
      </c>
      <c r="L1083" s="10">
        <v>0</v>
      </c>
      <c r="M1083" s="10">
        <v>0</v>
      </c>
      <c r="N1083" s="150">
        <f t="shared" si="164"/>
        <v>0</v>
      </c>
      <c r="O1083" s="10">
        <f t="shared" si="161"/>
        <v>0</v>
      </c>
      <c r="P1083" s="11">
        <f t="shared" si="163"/>
        <v>0</v>
      </c>
    </row>
    <row r="1084" spans="1:16">
      <c r="A1084" s="9">
        <f t="shared" si="165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159"/>
        <v>65.099999999999994</v>
      </c>
      <c r="G1084" s="115">
        <v>0</v>
      </c>
      <c r="H1084" s="115">
        <v>0</v>
      </c>
      <c r="I1084" s="18">
        <v>0</v>
      </c>
      <c r="J1084" s="18">
        <f t="shared" si="162"/>
        <v>0</v>
      </c>
      <c r="K1084" s="10">
        <f t="shared" si="160"/>
        <v>0</v>
      </c>
      <c r="L1084" s="10">
        <v>0</v>
      </c>
      <c r="M1084" s="10">
        <v>0</v>
      </c>
      <c r="N1084" s="150">
        <f t="shared" si="164"/>
        <v>0</v>
      </c>
      <c r="O1084" s="10">
        <f t="shared" si="161"/>
        <v>0</v>
      </c>
      <c r="P1084" s="11">
        <f t="shared" si="163"/>
        <v>0</v>
      </c>
    </row>
    <row r="1085" spans="1:16">
      <c r="A1085" s="9">
        <f t="shared" si="165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159"/>
        <v>185</v>
      </c>
      <c r="G1085" s="115">
        <v>63</v>
      </c>
      <c r="H1085" s="115">
        <v>63</v>
      </c>
      <c r="I1085" s="18">
        <v>2.1000000000000001E-2</v>
      </c>
      <c r="J1085" s="18">
        <f t="shared" si="162"/>
        <v>42.357210000000002</v>
      </c>
      <c r="K1085" s="10">
        <f t="shared" si="160"/>
        <v>15.574746117000002</v>
      </c>
      <c r="L1085" s="10">
        <v>16.36215</v>
      </c>
      <c r="M1085" s="10">
        <v>1.7656800000000001</v>
      </c>
      <c r="N1085" s="150">
        <f t="shared" si="164"/>
        <v>1.7656800000000001</v>
      </c>
      <c r="O1085" s="10">
        <f t="shared" si="161"/>
        <v>76.059786117000016</v>
      </c>
      <c r="P1085" s="11">
        <f t="shared" si="163"/>
        <v>0.41113397901081089</v>
      </c>
    </row>
    <row r="1086" spans="1:16">
      <c r="A1086" s="9">
        <f t="shared" si="165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159"/>
        <v>527.4</v>
      </c>
      <c r="G1086" s="115">
        <v>156</v>
      </c>
      <c r="H1086" s="115">
        <v>156</v>
      </c>
      <c r="I1086" s="18">
        <v>5.1999999999999998E-2</v>
      </c>
      <c r="J1086" s="18">
        <f t="shared" si="162"/>
        <v>104.88451999999999</v>
      </c>
      <c r="K1086" s="10">
        <f t="shared" si="160"/>
        <v>38.566038003999999</v>
      </c>
      <c r="L1086" s="10">
        <v>40.515799999999999</v>
      </c>
      <c r="M1086" s="10">
        <v>4.37216</v>
      </c>
      <c r="N1086" s="150">
        <f t="shared" si="164"/>
        <v>4.37216</v>
      </c>
      <c r="O1086" s="10">
        <f t="shared" si="161"/>
        <v>188.33851800399998</v>
      </c>
      <c r="P1086" s="11">
        <f t="shared" si="163"/>
        <v>0.35710754266970041</v>
      </c>
    </row>
    <row r="1087" spans="1:16">
      <c r="A1087" s="9">
        <f t="shared" si="165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159"/>
        <v>520.9</v>
      </c>
      <c r="G1087" s="115">
        <v>190</v>
      </c>
      <c r="H1087" s="115">
        <v>190</v>
      </c>
      <c r="I1087" s="18">
        <v>6.3333333333333339E-2</v>
      </c>
      <c r="J1087" s="18">
        <f t="shared" si="162"/>
        <v>127.74396666666668</v>
      </c>
      <c r="K1087" s="10">
        <f t="shared" si="160"/>
        <v>46.971456543333339</v>
      </c>
      <c r="L1087" s="10">
        <v>49.346166666666669</v>
      </c>
      <c r="M1087" s="10">
        <v>5.3250666666666673</v>
      </c>
      <c r="N1087" s="150">
        <f t="shared" si="164"/>
        <v>5.3250666666666673</v>
      </c>
      <c r="O1087" s="10">
        <f t="shared" si="161"/>
        <v>229.38665654333334</v>
      </c>
      <c r="P1087" s="11">
        <f t="shared" si="163"/>
        <v>0.44036601371344469</v>
      </c>
    </row>
    <row r="1088" spans="1:16">
      <c r="A1088" s="9">
        <f t="shared" si="165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159"/>
        <v>308.3</v>
      </c>
      <c r="G1088" s="115">
        <v>70</v>
      </c>
      <c r="H1088" s="115">
        <v>70</v>
      </c>
      <c r="I1088" s="18">
        <v>2.3333333333333334E-2</v>
      </c>
      <c r="J1088" s="18">
        <f t="shared" si="162"/>
        <v>47.063566666666667</v>
      </c>
      <c r="K1088" s="10">
        <f t="shared" si="160"/>
        <v>17.305273463333336</v>
      </c>
      <c r="L1088" s="10">
        <v>18.180166666666668</v>
      </c>
      <c r="M1088" s="10">
        <v>1.9618666666666666</v>
      </c>
      <c r="N1088" s="150">
        <f t="shared" si="164"/>
        <v>1.9618666666666666</v>
      </c>
      <c r="O1088" s="10">
        <f t="shared" si="161"/>
        <v>84.510873463333326</v>
      </c>
      <c r="P1088" s="11">
        <f t="shared" si="163"/>
        <v>0.27411895382203477</v>
      </c>
    </row>
    <row r="1089" spans="1:16">
      <c r="A1089" s="9">
        <f t="shared" si="165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159"/>
        <v>524.94000000000005</v>
      </c>
      <c r="G1089" s="115">
        <v>122</v>
      </c>
      <c r="H1089" s="115">
        <v>122</v>
      </c>
      <c r="I1089" s="18">
        <v>4.0666666666666663E-2</v>
      </c>
      <c r="J1089" s="18">
        <f t="shared" si="162"/>
        <v>82.025073333333324</v>
      </c>
      <c r="K1089" s="10">
        <f t="shared" si="160"/>
        <v>30.160619464666667</v>
      </c>
      <c r="L1089" s="10">
        <v>31.685433333333329</v>
      </c>
      <c r="M1089" s="10">
        <v>3.4192533333333328</v>
      </c>
      <c r="N1089" s="150">
        <f t="shared" si="164"/>
        <v>3.4192533333333328</v>
      </c>
      <c r="O1089" s="10">
        <f t="shared" si="161"/>
        <v>147.29037946466664</v>
      </c>
      <c r="P1089" s="11">
        <f t="shared" si="163"/>
        <v>0.28058517061886429</v>
      </c>
    </row>
    <row r="1090" spans="1:16">
      <c r="A1090" s="9">
        <f t="shared" si="165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159"/>
        <v>522.54999999999995</v>
      </c>
      <c r="G1090" s="115">
        <v>123</v>
      </c>
      <c r="H1090" s="115">
        <v>123</v>
      </c>
      <c r="I1090" s="18">
        <v>4.1000000000000002E-2</v>
      </c>
      <c r="J1090" s="18">
        <f t="shared" si="162"/>
        <v>82.697410000000005</v>
      </c>
      <c r="K1090" s="10">
        <f t="shared" si="160"/>
        <v>30.407837657000005</v>
      </c>
      <c r="L1090" s="10">
        <v>31.945150000000002</v>
      </c>
      <c r="M1090" s="10">
        <v>3.4472800000000001</v>
      </c>
      <c r="N1090" s="150">
        <f t="shared" si="164"/>
        <v>3.4472800000000001</v>
      </c>
      <c r="O1090" s="10">
        <f t="shared" si="161"/>
        <v>148.49767765700003</v>
      </c>
      <c r="P1090" s="11">
        <f t="shared" si="163"/>
        <v>0.28417888748827869</v>
      </c>
    </row>
    <row r="1091" spans="1:16">
      <c r="A1091" s="9">
        <f t="shared" si="165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159"/>
        <v>315.77999999999997</v>
      </c>
      <c r="G1091" s="115">
        <v>80</v>
      </c>
      <c r="H1091" s="115">
        <v>80</v>
      </c>
      <c r="I1091" s="18">
        <v>2.6666666666666668E-2</v>
      </c>
      <c r="J1091" s="18">
        <f t="shared" si="162"/>
        <v>53.786933333333337</v>
      </c>
      <c r="K1091" s="10">
        <f t="shared" si="160"/>
        <v>19.77745538666667</v>
      </c>
      <c r="L1091" s="10">
        <v>20.777333333333335</v>
      </c>
      <c r="M1091" s="10">
        <v>2.2421333333333333</v>
      </c>
      <c r="N1091" s="150">
        <f t="shared" si="164"/>
        <v>2.2421333333333333</v>
      </c>
      <c r="O1091" s="10">
        <f t="shared" si="161"/>
        <v>96.58385538666667</v>
      </c>
      <c r="P1091" s="11">
        <f t="shared" si="163"/>
        <v>0.30585805113264514</v>
      </c>
    </row>
    <row r="1092" spans="1:16">
      <c r="A1092" s="9">
        <f t="shared" si="165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159"/>
        <v>538.4</v>
      </c>
      <c r="G1092" s="115">
        <v>123</v>
      </c>
      <c r="H1092" s="115">
        <v>123</v>
      </c>
      <c r="I1092" s="18">
        <v>4.1000000000000002E-2</v>
      </c>
      <c r="J1092" s="18">
        <f t="shared" si="162"/>
        <v>82.697410000000005</v>
      </c>
      <c r="K1092" s="10">
        <f t="shared" si="160"/>
        <v>30.407837657000005</v>
      </c>
      <c r="L1092" s="10">
        <v>31.945150000000002</v>
      </c>
      <c r="M1092" s="10">
        <v>3.4472800000000001</v>
      </c>
      <c r="N1092" s="150">
        <f t="shared" si="164"/>
        <v>3.4472800000000001</v>
      </c>
      <c r="O1092" s="10">
        <f t="shared" si="161"/>
        <v>148.49767765700003</v>
      </c>
      <c r="P1092" s="11">
        <f t="shared" si="163"/>
        <v>0.27581292283989606</v>
      </c>
    </row>
    <row r="1093" spans="1:16">
      <c r="A1093" s="9">
        <f t="shared" si="165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159"/>
        <v>509.66</v>
      </c>
      <c r="G1093" s="115">
        <v>123</v>
      </c>
      <c r="H1093" s="115">
        <v>123</v>
      </c>
      <c r="I1093" s="18">
        <v>4.1000000000000002E-2</v>
      </c>
      <c r="J1093" s="18">
        <f t="shared" si="162"/>
        <v>82.697410000000005</v>
      </c>
      <c r="K1093" s="10">
        <f t="shared" si="160"/>
        <v>30.407837657000005</v>
      </c>
      <c r="L1093" s="10">
        <v>31.945150000000002</v>
      </c>
      <c r="M1093" s="10">
        <v>3.4472800000000001</v>
      </c>
      <c r="N1093" s="150">
        <f t="shared" si="164"/>
        <v>3.4472800000000001</v>
      </c>
      <c r="O1093" s="10">
        <f t="shared" si="161"/>
        <v>148.49767765700003</v>
      </c>
      <c r="P1093" s="11">
        <f t="shared" si="163"/>
        <v>0.29136616108189778</v>
      </c>
    </row>
    <row r="1094" spans="1:16">
      <c r="A1094" s="9">
        <f t="shared" si="165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159"/>
        <v>508.2</v>
      </c>
      <c r="G1094" s="115">
        <v>190</v>
      </c>
      <c r="H1094" s="115">
        <v>190</v>
      </c>
      <c r="I1094" s="18">
        <v>6.3333333333333339E-2</v>
      </c>
      <c r="J1094" s="18">
        <f t="shared" si="162"/>
        <v>127.74396666666668</v>
      </c>
      <c r="K1094" s="10">
        <f t="shared" si="160"/>
        <v>46.971456543333339</v>
      </c>
      <c r="L1094" s="10">
        <v>49.346166666666669</v>
      </c>
      <c r="M1094" s="10">
        <v>5.3250666666666673</v>
      </c>
      <c r="N1094" s="150">
        <f t="shared" si="164"/>
        <v>5.3250666666666673</v>
      </c>
      <c r="O1094" s="10">
        <f t="shared" si="161"/>
        <v>229.38665654333334</v>
      </c>
      <c r="P1094" s="11">
        <f t="shared" si="163"/>
        <v>0.45137083145087237</v>
      </c>
    </row>
    <row r="1095" spans="1:16">
      <c r="A1095" s="9">
        <f t="shared" si="165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159"/>
        <v>362.92</v>
      </c>
      <c r="G1095" s="115">
        <v>154</v>
      </c>
      <c r="H1095" s="115">
        <v>154</v>
      </c>
      <c r="I1095" s="18">
        <v>5.1333333333333335E-2</v>
      </c>
      <c r="J1095" s="18">
        <f t="shared" si="162"/>
        <v>103.53984666666668</v>
      </c>
      <c r="K1095" s="10">
        <f t="shared" si="160"/>
        <v>38.071601619333343</v>
      </c>
      <c r="L1095" s="10">
        <v>39.996366666666667</v>
      </c>
      <c r="M1095" s="10">
        <v>4.3161066666666663</v>
      </c>
      <c r="N1095" s="150">
        <f t="shared" si="164"/>
        <v>4.3161066666666663</v>
      </c>
      <c r="O1095" s="10">
        <f t="shared" si="161"/>
        <v>185.92392161933333</v>
      </c>
      <c r="P1095" s="11">
        <f t="shared" si="163"/>
        <v>0.51230001548366944</v>
      </c>
    </row>
    <row r="1096" spans="1:16">
      <c r="A1096" s="9">
        <f t="shared" si="165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159"/>
        <v>507.8</v>
      </c>
      <c r="G1096" s="115">
        <v>126</v>
      </c>
      <c r="H1096" s="115">
        <v>126</v>
      </c>
      <c r="I1096" s="18">
        <v>4.2000000000000003E-2</v>
      </c>
      <c r="J1096" s="18">
        <f t="shared" si="162"/>
        <v>84.714420000000004</v>
      </c>
      <c r="K1096" s="10">
        <f t="shared" si="160"/>
        <v>31.149492234000004</v>
      </c>
      <c r="L1096" s="10">
        <v>32.724299999999999</v>
      </c>
      <c r="M1096" s="10">
        <v>3.5313600000000003</v>
      </c>
      <c r="N1096" s="150">
        <f t="shared" si="164"/>
        <v>3.5313600000000003</v>
      </c>
      <c r="O1096" s="10">
        <f t="shared" si="161"/>
        <v>152.11957223400003</v>
      </c>
      <c r="P1096" s="11">
        <f t="shared" si="163"/>
        <v>0.29956591617565975</v>
      </c>
    </row>
    <row r="1097" spans="1:16">
      <c r="A1097" s="9">
        <f t="shared" si="165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159"/>
        <v>511.64</v>
      </c>
      <c r="G1097" s="115">
        <v>129</v>
      </c>
      <c r="H1097" s="115">
        <v>129</v>
      </c>
      <c r="I1097" s="18">
        <v>4.2999999999999997E-2</v>
      </c>
      <c r="J1097" s="18">
        <f t="shared" si="162"/>
        <v>86.731429999999989</v>
      </c>
      <c r="K1097" s="10">
        <f t="shared" si="160"/>
        <v>31.891146810999999</v>
      </c>
      <c r="L1097" s="10">
        <v>33.503449999999994</v>
      </c>
      <c r="M1097" s="10">
        <v>3.6154399999999995</v>
      </c>
      <c r="N1097" s="150">
        <f t="shared" si="164"/>
        <v>3.6154399999999995</v>
      </c>
      <c r="O1097" s="10">
        <f t="shared" si="161"/>
        <v>155.74146681099998</v>
      </c>
      <c r="P1097" s="11">
        <f t="shared" si="163"/>
        <v>0.30439658121139862</v>
      </c>
    </row>
    <row r="1098" spans="1:16">
      <c r="A1098" s="9">
        <f t="shared" si="165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159"/>
        <v>317.8</v>
      </c>
      <c r="G1098" s="115">
        <v>120</v>
      </c>
      <c r="H1098" s="115">
        <v>120</v>
      </c>
      <c r="I1098" s="18">
        <v>0.04</v>
      </c>
      <c r="J1098" s="18">
        <f t="shared" si="162"/>
        <v>80.680400000000006</v>
      </c>
      <c r="K1098" s="10">
        <f t="shared" si="160"/>
        <v>29.666183080000003</v>
      </c>
      <c r="L1098" s="10">
        <v>31.166</v>
      </c>
      <c r="M1098" s="10">
        <v>3.3632</v>
      </c>
      <c r="N1098" s="150">
        <f t="shared" si="164"/>
        <v>3.3632</v>
      </c>
      <c r="O1098" s="10">
        <f t="shared" si="161"/>
        <v>144.87578308000002</v>
      </c>
      <c r="P1098" s="11">
        <f t="shared" si="163"/>
        <v>0.45587093480176216</v>
      </c>
    </row>
    <row r="1099" spans="1:16">
      <c r="A1099" s="9">
        <f t="shared" si="165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159"/>
        <v>514.9</v>
      </c>
      <c r="G1099" s="115">
        <v>252</v>
      </c>
      <c r="H1099" s="115">
        <v>252</v>
      </c>
      <c r="I1099" s="18">
        <v>8.4000000000000005E-2</v>
      </c>
      <c r="J1099" s="18">
        <f t="shared" si="162"/>
        <v>169.42884000000001</v>
      </c>
      <c r="K1099" s="10">
        <f t="shared" si="160"/>
        <v>62.298984468000008</v>
      </c>
      <c r="L1099" s="10">
        <v>65.448599999999999</v>
      </c>
      <c r="M1099" s="10">
        <v>7.0627200000000006</v>
      </c>
      <c r="N1099" s="150">
        <f t="shared" si="164"/>
        <v>7.0627200000000006</v>
      </c>
      <c r="O1099" s="10">
        <f t="shared" si="161"/>
        <v>304.23914446800006</v>
      </c>
      <c r="P1099" s="11">
        <f t="shared" si="163"/>
        <v>0.5908703524334824</v>
      </c>
    </row>
    <row r="1100" spans="1:16">
      <c r="A1100" s="9">
        <f t="shared" si="165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159"/>
        <v>513.5</v>
      </c>
      <c r="G1100" s="115">
        <v>202</v>
      </c>
      <c r="H1100" s="115">
        <v>202</v>
      </c>
      <c r="I1100" s="18">
        <v>6.7333333333333328E-2</v>
      </c>
      <c r="J1100" s="18">
        <f t="shared" si="162"/>
        <v>135.81200666666666</v>
      </c>
      <c r="K1100" s="10">
        <f t="shared" si="160"/>
        <v>49.938074851333333</v>
      </c>
      <c r="L1100" s="10">
        <v>52.46276666666666</v>
      </c>
      <c r="M1100" s="10">
        <v>5.6613866666666661</v>
      </c>
      <c r="N1100" s="150">
        <f t="shared" si="164"/>
        <v>5.6613866666666661</v>
      </c>
      <c r="O1100" s="10">
        <f t="shared" si="161"/>
        <v>243.87423485133331</v>
      </c>
      <c r="P1100" s="11">
        <f t="shared" si="163"/>
        <v>0.47492548169685161</v>
      </c>
    </row>
    <row r="1101" spans="1:16">
      <c r="A1101" s="9">
        <f t="shared" si="165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159"/>
        <v>314.7</v>
      </c>
      <c r="G1101" s="115">
        <v>100</v>
      </c>
      <c r="H1101" s="115">
        <v>100</v>
      </c>
      <c r="I1101" s="18">
        <v>3.3333333333333333E-2</v>
      </c>
      <c r="J1101" s="18">
        <f t="shared" si="162"/>
        <v>67.233666666666664</v>
      </c>
      <c r="K1101" s="10">
        <f t="shared" si="160"/>
        <v>24.721819233333335</v>
      </c>
      <c r="L1101" s="10">
        <v>25.971666666666664</v>
      </c>
      <c r="M1101" s="10">
        <v>2.8026666666666666</v>
      </c>
      <c r="N1101" s="150">
        <f t="shared" si="164"/>
        <v>2.8026666666666666</v>
      </c>
      <c r="O1101" s="10">
        <f t="shared" si="161"/>
        <v>120.72981923333333</v>
      </c>
      <c r="P1101" s="11">
        <f t="shared" si="163"/>
        <v>0.38363463372524098</v>
      </c>
    </row>
    <row r="1102" spans="1:16">
      <c r="A1102" s="9">
        <f t="shared" si="165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159"/>
        <v>368.4</v>
      </c>
      <c r="G1102" s="115">
        <v>80</v>
      </c>
      <c r="H1102" s="115">
        <v>80</v>
      </c>
      <c r="I1102" s="18">
        <v>2.6666666666666668E-2</v>
      </c>
      <c r="J1102" s="18">
        <f t="shared" si="162"/>
        <v>53.786933333333337</v>
      </c>
      <c r="K1102" s="10">
        <f t="shared" si="160"/>
        <v>19.77745538666667</v>
      </c>
      <c r="L1102" s="10">
        <v>20.777333333333335</v>
      </c>
      <c r="M1102" s="10">
        <v>2.2421333333333333</v>
      </c>
      <c r="N1102" s="150">
        <f t="shared" si="164"/>
        <v>2.2421333333333333</v>
      </c>
      <c r="O1102" s="10">
        <f t="shared" si="161"/>
        <v>96.58385538666667</v>
      </c>
      <c r="P1102" s="11">
        <f t="shared" si="163"/>
        <v>0.26217116011581615</v>
      </c>
    </row>
    <row r="1103" spans="1:16">
      <c r="A1103" s="9">
        <f t="shared" si="165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159"/>
        <v>506.3</v>
      </c>
      <c r="G1103" s="115">
        <v>252</v>
      </c>
      <c r="H1103" s="115">
        <v>252</v>
      </c>
      <c r="I1103" s="18">
        <v>8.4000000000000005E-2</v>
      </c>
      <c r="J1103" s="18">
        <f t="shared" si="162"/>
        <v>169.42884000000001</v>
      </c>
      <c r="K1103" s="10">
        <f t="shared" si="160"/>
        <v>62.298984468000008</v>
      </c>
      <c r="L1103" s="10">
        <v>65.448599999999999</v>
      </c>
      <c r="M1103" s="10">
        <v>7.0627200000000006</v>
      </c>
      <c r="N1103" s="150">
        <f t="shared" si="164"/>
        <v>7.0627200000000006</v>
      </c>
      <c r="O1103" s="10">
        <f t="shared" si="161"/>
        <v>304.23914446800006</v>
      </c>
      <c r="P1103" s="11">
        <f t="shared" si="163"/>
        <v>0.60090686246889202</v>
      </c>
    </row>
    <row r="1104" spans="1:16">
      <c r="A1104" s="9">
        <f t="shared" si="165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159"/>
        <v>312.3</v>
      </c>
      <c r="G1104" s="115">
        <v>190</v>
      </c>
      <c r="H1104" s="115">
        <v>190</v>
      </c>
      <c r="I1104" s="18">
        <v>6.3333333333333339E-2</v>
      </c>
      <c r="J1104" s="18">
        <f t="shared" si="162"/>
        <v>127.74396666666668</v>
      </c>
      <c r="K1104" s="10">
        <f t="shared" si="160"/>
        <v>46.971456543333339</v>
      </c>
      <c r="L1104" s="10">
        <v>49.346166666666669</v>
      </c>
      <c r="M1104" s="10">
        <v>5.3250666666666673</v>
      </c>
      <c r="N1104" s="150">
        <f t="shared" si="164"/>
        <v>5.3250666666666673</v>
      </c>
      <c r="O1104" s="10">
        <f t="shared" si="161"/>
        <v>229.38665654333334</v>
      </c>
      <c r="P1104" s="11">
        <f t="shared" si="163"/>
        <v>0.73450738566549256</v>
      </c>
    </row>
    <row r="1105" spans="1:16">
      <c r="A1105" s="9">
        <f t="shared" si="165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59"/>
        <v>774.9</v>
      </c>
      <c r="G1105" s="115">
        <v>444</v>
      </c>
      <c r="H1105" s="115">
        <v>444</v>
      </c>
      <c r="I1105" s="18">
        <v>0.14799999999999999</v>
      </c>
      <c r="J1105" s="18">
        <f t="shared" si="162"/>
        <v>298.51747999999998</v>
      </c>
      <c r="K1105" s="10">
        <f t="shared" si="160"/>
        <v>109.764877396</v>
      </c>
      <c r="L1105" s="10">
        <v>115.31419999999999</v>
      </c>
      <c r="M1105" s="10">
        <v>12.44384</v>
      </c>
      <c r="N1105" s="150">
        <f t="shared" si="164"/>
        <v>12.44384</v>
      </c>
      <c r="O1105" s="10">
        <f t="shared" si="161"/>
        <v>536.040397396</v>
      </c>
      <c r="P1105" s="11">
        <f t="shared" si="163"/>
        <v>0.69175428751580847</v>
      </c>
    </row>
    <row r="1106" spans="1:16">
      <c r="A1106" s="9">
        <f t="shared" si="165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59"/>
        <v>776.8</v>
      </c>
      <c r="G1106" s="116">
        <v>420</v>
      </c>
      <c r="H1106" s="116">
        <v>420</v>
      </c>
      <c r="I1106" s="18">
        <v>0.14000000000000001</v>
      </c>
      <c r="J1106" s="18">
        <f t="shared" si="162"/>
        <v>282.38140000000004</v>
      </c>
      <c r="K1106" s="10">
        <f t="shared" si="160"/>
        <v>103.83164078000003</v>
      </c>
      <c r="L1106" s="10">
        <v>109.081</v>
      </c>
      <c r="M1106" s="10">
        <v>11.7712</v>
      </c>
      <c r="N1106" s="150">
        <f t="shared" si="164"/>
        <v>11.7712</v>
      </c>
      <c r="O1106" s="10">
        <f t="shared" si="161"/>
        <v>507.06524078000012</v>
      </c>
      <c r="P1106" s="11">
        <f t="shared" si="163"/>
        <v>0.65276163849124635</v>
      </c>
    </row>
    <row r="1107" spans="1:16">
      <c r="A1107" s="9">
        <f t="shared" si="165"/>
        <v>95</v>
      </c>
      <c r="B1107" s="106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159"/>
        <v>312.8</v>
      </c>
      <c r="G1107" s="115">
        <v>130</v>
      </c>
      <c r="H1107" s="115">
        <v>0</v>
      </c>
      <c r="I1107" s="18">
        <v>0</v>
      </c>
      <c r="J1107" s="18">
        <f t="shared" si="162"/>
        <v>0</v>
      </c>
      <c r="K1107" s="10">
        <f t="shared" si="160"/>
        <v>0</v>
      </c>
      <c r="L1107" s="10">
        <v>0</v>
      </c>
      <c r="M1107" s="10">
        <v>0</v>
      </c>
      <c r="N1107" s="150">
        <f t="shared" si="164"/>
        <v>0</v>
      </c>
      <c r="O1107" s="10">
        <f t="shared" si="161"/>
        <v>0</v>
      </c>
      <c r="P1107" s="11">
        <f t="shared" si="163"/>
        <v>0</v>
      </c>
    </row>
    <row r="1108" spans="1:16">
      <c r="A1108" s="9">
        <f t="shared" si="165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159"/>
        <v>317.2</v>
      </c>
      <c r="G1108" s="115">
        <v>150</v>
      </c>
      <c r="H1108" s="115">
        <v>150</v>
      </c>
      <c r="I1108" s="18">
        <v>0.05</v>
      </c>
      <c r="J1108" s="18">
        <f t="shared" si="162"/>
        <v>100.85050000000001</v>
      </c>
      <c r="K1108" s="10">
        <f t="shared" si="160"/>
        <v>37.082728850000009</v>
      </c>
      <c r="L1108" s="10">
        <v>38.957500000000003</v>
      </c>
      <c r="M1108" s="10">
        <v>4.2039999999999997</v>
      </c>
      <c r="N1108" s="150">
        <f t="shared" si="164"/>
        <v>4.2039999999999997</v>
      </c>
      <c r="O1108" s="10">
        <f t="shared" si="161"/>
        <v>181.09472885000005</v>
      </c>
      <c r="P1108" s="11">
        <f t="shared" si="163"/>
        <v>0.57091654744640619</v>
      </c>
    </row>
    <row r="1109" spans="1:16">
      <c r="A1109" s="9">
        <f t="shared" si="165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159"/>
        <v>329.5</v>
      </c>
      <c r="G1109" s="115">
        <v>165</v>
      </c>
      <c r="H1109" s="115">
        <v>165</v>
      </c>
      <c r="I1109" s="18">
        <v>5.5E-2</v>
      </c>
      <c r="J1109" s="18">
        <f t="shared" si="162"/>
        <v>110.93555000000001</v>
      </c>
      <c r="K1109" s="10">
        <f t="shared" si="160"/>
        <v>40.791001735000002</v>
      </c>
      <c r="L1109" s="10">
        <v>42.853249999999996</v>
      </c>
      <c r="M1109" s="10">
        <v>4.6243999999999996</v>
      </c>
      <c r="N1109" s="150">
        <f t="shared" si="164"/>
        <v>4.6243999999999996</v>
      </c>
      <c r="O1109" s="10">
        <f t="shared" si="161"/>
        <v>199.20420173500003</v>
      </c>
      <c r="P1109" s="11">
        <f t="shared" si="163"/>
        <v>0.6045651038998483</v>
      </c>
    </row>
    <row r="1110" spans="1:16">
      <c r="A1110" s="9">
        <f t="shared" si="165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159"/>
        <v>314.2</v>
      </c>
      <c r="G1110" s="115">
        <v>154</v>
      </c>
      <c r="H1110" s="115">
        <v>154</v>
      </c>
      <c r="I1110" s="18">
        <v>5.1333333333333335E-2</v>
      </c>
      <c r="J1110" s="18">
        <f t="shared" si="162"/>
        <v>103.53984666666668</v>
      </c>
      <c r="K1110" s="10">
        <f t="shared" si="160"/>
        <v>38.071601619333343</v>
      </c>
      <c r="L1110" s="10">
        <v>39.996366666666667</v>
      </c>
      <c r="M1110" s="10">
        <v>4.3161066666666663</v>
      </c>
      <c r="N1110" s="150">
        <f t="shared" si="164"/>
        <v>4.3161066666666663</v>
      </c>
      <c r="O1110" s="10">
        <f t="shared" si="161"/>
        <v>185.92392161933333</v>
      </c>
      <c r="P1110" s="11">
        <f t="shared" si="163"/>
        <v>0.59173749719711433</v>
      </c>
    </row>
    <row r="1111" spans="1:16">
      <c r="A1111" s="9">
        <f t="shared" si="165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159"/>
        <v>317.7</v>
      </c>
      <c r="G1111" s="115">
        <v>180</v>
      </c>
      <c r="H1111" s="115">
        <v>180</v>
      </c>
      <c r="I1111" s="18">
        <v>0.06</v>
      </c>
      <c r="J1111" s="18">
        <f t="shared" si="162"/>
        <v>121.0206</v>
      </c>
      <c r="K1111" s="10">
        <f t="shared" si="160"/>
        <v>44.499274620000001</v>
      </c>
      <c r="L1111" s="10">
        <v>46.748999999999995</v>
      </c>
      <c r="M1111" s="10">
        <v>5.0447999999999995</v>
      </c>
      <c r="N1111" s="150">
        <f t="shared" si="164"/>
        <v>5.0447999999999995</v>
      </c>
      <c r="O1111" s="10">
        <f t="shared" si="161"/>
        <v>217.31367462</v>
      </c>
      <c r="P1111" s="11">
        <f t="shared" si="163"/>
        <v>0.6840216387157696</v>
      </c>
    </row>
    <row r="1112" spans="1:16">
      <c r="A1112" s="9">
        <f t="shared" si="165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159"/>
        <v>197.7</v>
      </c>
      <c r="G1112" s="115">
        <v>97</v>
      </c>
      <c r="H1112" s="115">
        <v>97</v>
      </c>
      <c r="I1112" s="18">
        <v>3.2333333333333332E-2</v>
      </c>
      <c r="J1112" s="18">
        <f t="shared" si="162"/>
        <v>65.216656666666665</v>
      </c>
      <c r="K1112" s="10">
        <f t="shared" si="160"/>
        <v>23.980164656333336</v>
      </c>
      <c r="L1112" s="10">
        <v>25.192516666666666</v>
      </c>
      <c r="M1112" s="10">
        <v>2.7185866666666665</v>
      </c>
      <c r="N1112" s="150">
        <f t="shared" si="164"/>
        <v>2.7185866666666665</v>
      </c>
      <c r="O1112" s="10">
        <f t="shared" si="161"/>
        <v>117.10792465633332</v>
      </c>
      <c r="P1112" s="11">
        <f t="shared" si="163"/>
        <v>0.59235166745742707</v>
      </c>
    </row>
    <row r="1113" spans="1:16">
      <c r="A1113" s="9">
        <f t="shared" si="165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159"/>
        <v>208</v>
      </c>
      <c r="G1113" s="115">
        <v>90</v>
      </c>
      <c r="H1113" s="115">
        <v>90</v>
      </c>
      <c r="I1113" s="18">
        <v>0.03</v>
      </c>
      <c r="J1113" s="18">
        <f t="shared" si="162"/>
        <v>60.510300000000001</v>
      </c>
      <c r="K1113" s="10">
        <f t="shared" si="160"/>
        <v>22.249637310000001</v>
      </c>
      <c r="L1113" s="10">
        <v>23.374499999999998</v>
      </c>
      <c r="M1113" s="10">
        <v>2.5223999999999998</v>
      </c>
      <c r="N1113" s="150">
        <f t="shared" si="164"/>
        <v>2.5223999999999998</v>
      </c>
      <c r="O1113" s="10">
        <f t="shared" si="161"/>
        <v>108.65683731</v>
      </c>
      <c r="P1113" s="11">
        <f t="shared" si="163"/>
        <v>0.52238864091346149</v>
      </c>
    </row>
    <row r="1114" spans="1:16">
      <c r="A1114" s="9">
        <f t="shared" si="165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159"/>
        <v>147.1</v>
      </c>
      <c r="G1114" s="115">
        <v>70</v>
      </c>
      <c r="H1114" s="115">
        <v>70</v>
      </c>
      <c r="I1114" s="18">
        <v>2.3333333333333334E-2</v>
      </c>
      <c r="J1114" s="18">
        <f t="shared" si="162"/>
        <v>47.063566666666667</v>
      </c>
      <c r="K1114" s="10">
        <f t="shared" si="160"/>
        <v>17.305273463333336</v>
      </c>
      <c r="L1114" s="10">
        <v>18.180166666666668</v>
      </c>
      <c r="M1114" s="10">
        <v>1.9618666666666666</v>
      </c>
      <c r="N1114" s="150">
        <f t="shared" si="164"/>
        <v>1.9618666666666666</v>
      </c>
      <c r="O1114" s="10">
        <f t="shared" si="161"/>
        <v>84.510873463333326</v>
      </c>
      <c r="P1114" s="11">
        <f t="shared" si="163"/>
        <v>0.57451307588941758</v>
      </c>
    </row>
    <row r="1115" spans="1:16">
      <c r="A1115" s="9">
        <f t="shared" si="165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159"/>
        <v>145.5</v>
      </c>
      <c r="G1115" s="115">
        <v>85</v>
      </c>
      <c r="H1115" s="115">
        <v>85</v>
      </c>
      <c r="I1115" s="18">
        <v>2.8333333333333332E-2</v>
      </c>
      <c r="J1115" s="18">
        <f t="shared" si="162"/>
        <v>57.148616666666662</v>
      </c>
      <c r="K1115" s="10">
        <f t="shared" si="160"/>
        <v>21.013546348333332</v>
      </c>
      <c r="L1115" s="10">
        <v>22.075916666666664</v>
      </c>
      <c r="M1115" s="10">
        <v>2.3822666666666663</v>
      </c>
      <c r="N1115" s="150">
        <f t="shared" si="164"/>
        <v>2.3822666666666663</v>
      </c>
      <c r="O1115" s="10">
        <f t="shared" si="161"/>
        <v>102.62034634833331</v>
      </c>
      <c r="P1115" s="11">
        <f t="shared" si="163"/>
        <v>0.70529447662084754</v>
      </c>
    </row>
    <row r="1116" spans="1:16">
      <c r="A1116" s="9">
        <f t="shared" si="165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159"/>
        <v>160.5</v>
      </c>
      <c r="G1116" s="115">
        <v>80</v>
      </c>
      <c r="H1116" s="115">
        <v>80</v>
      </c>
      <c r="I1116" s="18">
        <v>2.6666666666666668E-2</v>
      </c>
      <c r="J1116" s="18">
        <f t="shared" si="162"/>
        <v>53.786933333333337</v>
      </c>
      <c r="K1116" s="10">
        <f t="shared" si="160"/>
        <v>19.77745538666667</v>
      </c>
      <c r="L1116" s="10">
        <v>20.777333333333335</v>
      </c>
      <c r="M1116" s="10">
        <v>2.2421333333333333</v>
      </c>
      <c r="N1116" s="150">
        <f t="shared" si="164"/>
        <v>2.2421333333333333</v>
      </c>
      <c r="O1116" s="10">
        <f t="shared" si="161"/>
        <v>96.58385538666667</v>
      </c>
      <c r="P1116" s="11">
        <f t="shared" si="163"/>
        <v>0.60176856938733125</v>
      </c>
    </row>
    <row r="1117" spans="1:16">
      <c r="A1117" s="9">
        <f t="shared" si="165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159"/>
        <v>69.400000000000006</v>
      </c>
      <c r="G1117" s="115">
        <v>0</v>
      </c>
      <c r="H1117" s="115">
        <v>0</v>
      </c>
      <c r="I1117" s="18">
        <v>0</v>
      </c>
      <c r="J1117" s="18">
        <f t="shared" si="162"/>
        <v>0</v>
      </c>
      <c r="K1117" s="10">
        <f t="shared" si="160"/>
        <v>0</v>
      </c>
      <c r="L1117" s="10">
        <v>0</v>
      </c>
      <c r="M1117" s="10">
        <v>0</v>
      </c>
      <c r="N1117" s="150">
        <f t="shared" si="164"/>
        <v>0</v>
      </c>
      <c r="O1117" s="10">
        <f t="shared" si="161"/>
        <v>0</v>
      </c>
      <c r="P1117" s="11">
        <f t="shared" si="163"/>
        <v>0</v>
      </c>
    </row>
    <row r="1118" spans="1:16">
      <c r="A1118" s="9">
        <f t="shared" si="165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159"/>
        <v>167.7</v>
      </c>
      <c r="G1118" s="115">
        <v>95</v>
      </c>
      <c r="H1118" s="115">
        <v>95</v>
      </c>
      <c r="I1118" s="18">
        <v>3.1666666666666669E-2</v>
      </c>
      <c r="J1118" s="18">
        <f t="shared" si="162"/>
        <v>63.87198333333334</v>
      </c>
      <c r="K1118" s="10">
        <f t="shared" si="160"/>
        <v>23.48572827166667</v>
      </c>
      <c r="L1118" s="10">
        <v>24.673083333333334</v>
      </c>
      <c r="M1118" s="10">
        <v>2.6625333333333336</v>
      </c>
      <c r="N1118" s="150">
        <f t="shared" si="164"/>
        <v>2.6625333333333336</v>
      </c>
      <c r="O1118" s="10">
        <f t="shared" si="161"/>
        <v>114.69332827166667</v>
      </c>
      <c r="P1118" s="11">
        <f t="shared" si="163"/>
        <v>0.68391966769032009</v>
      </c>
    </row>
    <row r="1119" spans="1:16">
      <c r="A1119" s="9">
        <f t="shared" si="165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159"/>
        <v>221.9</v>
      </c>
      <c r="G1119" s="115">
        <v>95</v>
      </c>
      <c r="H1119" s="115">
        <v>95</v>
      </c>
      <c r="I1119" s="18">
        <v>3.1666666666666669E-2</v>
      </c>
      <c r="J1119" s="18">
        <f t="shared" si="162"/>
        <v>63.87198333333334</v>
      </c>
      <c r="K1119" s="10">
        <f t="shared" si="160"/>
        <v>23.48572827166667</v>
      </c>
      <c r="L1119" s="10">
        <v>24.673083333333334</v>
      </c>
      <c r="M1119" s="10">
        <v>2.6625333333333336</v>
      </c>
      <c r="N1119" s="150">
        <f t="shared" si="164"/>
        <v>2.6625333333333336</v>
      </c>
      <c r="O1119" s="10">
        <f t="shared" si="161"/>
        <v>114.69332827166667</v>
      </c>
      <c r="P1119" s="11">
        <f t="shared" si="163"/>
        <v>0.51686943790746587</v>
      </c>
    </row>
    <row r="1120" spans="1:16">
      <c r="A1120" s="9">
        <f t="shared" si="165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159"/>
        <v>142.19999999999999</v>
      </c>
      <c r="G1120" s="115">
        <v>73</v>
      </c>
      <c r="H1120" s="115">
        <v>73</v>
      </c>
      <c r="I1120" s="18">
        <v>2.4333333333333332E-2</v>
      </c>
      <c r="J1120" s="18">
        <f t="shared" si="162"/>
        <v>49.080576666666666</v>
      </c>
      <c r="K1120" s="10">
        <f t="shared" si="160"/>
        <v>18.046928040333334</v>
      </c>
      <c r="L1120" s="10">
        <v>18.959316666666666</v>
      </c>
      <c r="M1120" s="10">
        <v>2.0459466666666666</v>
      </c>
      <c r="N1120" s="150">
        <f t="shared" si="164"/>
        <v>2.0459466666666666</v>
      </c>
      <c r="O1120" s="10">
        <f t="shared" si="161"/>
        <v>88.132768040333332</v>
      </c>
      <c r="P1120" s="11">
        <f t="shared" si="163"/>
        <v>0.6197803659657759</v>
      </c>
    </row>
    <row r="1121" spans="1:16">
      <c r="A1121" s="9">
        <f t="shared" si="165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59"/>
        <v>534.29999999999995</v>
      </c>
      <c r="G1121" s="115">
        <v>126</v>
      </c>
      <c r="H1121" s="115">
        <v>126</v>
      </c>
      <c r="I1121" s="18">
        <v>4.2000000000000003E-2</v>
      </c>
      <c r="J1121" s="18">
        <f t="shared" si="162"/>
        <v>84.714420000000004</v>
      </c>
      <c r="K1121" s="10">
        <f t="shared" si="160"/>
        <v>31.149492234000004</v>
      </c>
      <c r="L1121" s="10">
        <v>32.724299999999999</v>
      </c>
      <c r="M1121" s="10">
        <v>3.5313600000000003</v>
      </c>
      <c r="N1121" s="150">
        <f t="shared" si="164"/>
        <v>3.5313600000000003</v>
      </c>
      <c r="O1121" s="10">
        <f t="shared" si="161"/>
        <v>152.11957223400003</v>
      </c>
      <c r="P1121" s="11">
        <f t="shared" si="163"/>
        <v>0.28470816439079177</v>
      </c>
    </row>
    <row r="1122" spans="1:16">
      <c r="A1122" s="9">
        <f t="shared" si="165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59"/>
        <v>387.1</v>
      </c>
      <c r="G1122" s="115">
        <v>212</v>
      </c>
      <c r="H1122" s="115">
        <v>212</v>
      </c>
      <c r="I1122" s="18">
        <v>7.0666666666666669E-2</v>
      </c>
      <c r="J1122" s="18">
        <f t="shared" si="162"/>
        <v>142.53537333333333</v>
      </c>
      <c r="K1122" s="10">
        <f t="shared" si="160"/>
        <v>52.410256774666671</v>
      </c>
      <c r="L1122" s="10">
        <v>55.059933333333333</v>
      </c>
      <c r="M1122" s="10">
        <v>5.941653333333333</v>
      </c>
      <c r="N1122" s="150">
        <f t="shared" si="164"/>
        <v>5.941653333333333</v>
      </c>
      <c r="O1122" s="10">
        <f t="shared" si="161"/>
        <v>255.94721677466666</v>
      </c>
      <c r="P1122" s="11">
        <f t="shared" si="163"/>
        <v>0.66119146673899931</v>
      </c>
    </row>
    <row r="1123" spans="1:16">
      <c r="A1123" s="9">
        <f t="shared" si="165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59"/>
        <v>1464.69</v>
      </c>
      <c r="G1123" s="115">
        <v>312</v>
      </c>
      <c r="H1123" s="115">
        <v>312</v>
      </c>
      <c r="I1123" s="18">
        <v>0.104</v>
      </c>
      <c r="J1123" s="18">
        <f t="shared" si="162"/>
        <v>209.76903999999999</v>
      </c>
      <c r="K1123" s="10">
        <f t="shared" si="160"/>
        <v>77.132076007999999</v>
      </c>
      <c r="L1123" s="10">
        <v>81.031599999999997</v>
      </c>
      <c r="M1123" s="10">
        <v>8.7443200000000001</v>
      </c>
      <c r="N1123" s="150">
        <f t="shared" si="164"/>
        <v>8.7443200000000001</v>
      </c>
      <c r="O1123" s="10">
        <f t="shared" si="161"/>
        <v>376.67703600799996</v>
      </c>
      <c r="P1123" s="11">
        <f t="shared" si="163"/>
        <v>0.25717184933876791</v>
      </c>
    </row>
    <row r="1124" spans="1:16">
      <c r="A1124" s="9">
        <f t="shared" si="165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59"/>
        <v>3203.8</v>
      </c>
      <c r="G1124" s="115">
        <v>1872</v>
      </c>
      <c r="H1124" s="115">
        <v>1872</v>
      </c>
      <c r="I1124" s="18">
        <v>0.624</v>
      </c>
      <c r="J1124" s="18">
        <f t="shared" si="162"/>
        <v>1258.6142399999999</v>
      </c>
      <c r="K1124" s="10">
        <f t="shared" si="160"/>
        <v>462.79245604799996</v>
      </c>
      <c r="L1124" s="10">
        <v>486.18959999999998</v>
      </c>
      <c r="M1124" s="10">
        <v>52.465919999999997</v>
      </c>
      <c r="N1124" s="150">
        <f t="shared" si="164"/>
        <v>52.465919999999997</v>
      </c>
      <c r="O1124" s="10">
        <f t="shared" si="161"/>
        <v>2260.0622160480002</v>
      </c>
      <c r="P1124" s="11">
        <f t="shared" si="163"/>
        <v>0.70543174232099382</v>
      </c>
    </row>
    <row r="1125" spans="1:16">
      <c r="A1125" s="9">
        <f t="shared" si="165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59"/>
        <v>4027.6</v>
      </c>
      <c r="G1125" s="115">
        <v>1652</v>
      </c>
      <c r="H1125" s="115">
        <v>1652</v>
      </c>
      <c r="I1125" s="18">
        <v>0.55066666666666664</v>
      </c>
      <c r="J1125" s="18">
        <f t="shared" si="162"/>
        <v>1110.7001733333332</v>
      </c>
      <c r="K1125" s="10">
        <f t="shared" si="160"/>
        <v>408.40445373466662</v>
      </c>
      <c r="L1125" s="10">
        <v>429.0519333333333</v>
      </c>
      <c r="M1125" s="10">
        <v>46.300053333333331</v>
      </c>
      <c r="N1125" s="150">
        <f t="shared" si="164"/>
        <v>46.300053333333331</v>
      </c>
      <c r="O1125" s="10">
        <f t="shared" si="161"/>
        <v>1994.4566137346665</v>
      </c>
      <c r="P1125" s="11">
        <f t="shared" si="163"/>
        <v>0.49519729211805208</v>
      </c>
    </row>
    <row r="1126" spans="1:16">
      <c r="A1126" s="9">
        <f t="shared" si="165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159"/>
        <v>318.5</v>
      </c>
      <c r="G1126" s="115">
        <v>90</v>
      </c>
      <c r="H1126" s="115">
        <v>90</v>
      </c>
      <c r="I1126" s="18">
        <v>0.03</v>
      </c>
      <c r="J1126" s="18">
        <f t="shared" si="162"/>
        <v>60.510300000000001</v>
      </c>
      <c r="K1126" s="10">
        <f t="shared" si="160"/>
        <v>22.249637310000001</v>
      </c>
      <c r="L1126" s="10">
        <v>23.374499999999998</v>
      </c>
      <c r="M1126" s="10">
        <v>2.5223999999999998</v>
      </c>
      <c r="N1126" s="150">
        <f t="shared" si="164"/>
        <v>2.5223999999999998</v>
      </c>
      <c r="O1126" s="10">
        <f t="shared" si="161"/>
        <v>108.65683731</v>
      </c>
      <c r="P1126" s="11">
        <f t="shared" si="163"/>
        <v>0.34115176549450549</v>
      </c>
    </row>
    <row r="1127" spans="1:16">
      <c r="A1127" s="9">
        <f t="shared" si="165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159"/>
        <v>308</v>
      </c>
      <c r="G1127" s="115">
        <v>74</v>
      </c>
      <c r="H1127" s="115">
        <v>74</v>
      </c>
      <c r="I1127" s="18">
        <v>2.4666666666666667E-2</v>
      </c>
      <c r="J1127" s="18">
        <f t="shared" si="162"/>
        <v>49.752913333333332</v>
      </c>
      <c r="K1127" s="10">
        <f t="shared" ref="K1127:K1184" si="166">J1127*0.3677</f>
        <v>18.294146232666666</v>
      </c>
      <c r="L1127" s="10">
        <v>19.219033333333332</v>
      </c>
      <c r="M1127" s="10">
        <v>2.0739733333333334</v>
      </c>
      <c r="N1127" s="150">
        <f t="shared" si="164"/>
        <v>2.0739733333333334</v>
      </c>
      <c r="O1127" s="10">
        <f t="shared" ref="O1127:O1184" si="167">J1127+K1127+L1127+N1127</f>
        <v>89.340066232666658</v>
      </c>
      <c r="P1127" s="11">
        <f t="shared" si="163"/>
        <v>0.2900651501060606</v>
      </c>
    </row>
    <row r="1128" spans="1:16">
      <c r="A1128" s="9">
        <f t="shared" si="165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ref="F1128:F1187" si="168">C1128+D1128+E1128</f>
        <v>304</v>
      </c>
      <c r="G1128" s="115">
        <v>89</v>
      </c>
      <c r="H1128" s="115">
        <v>89</v>
      </c>
      <c r="I1128" s="18">
        <v>2.9666666666666668E-2</v>
      </c>
      <c r="J1128" s="18">
        <f t="shared" si="162"/>
        <v>59.837963333333335</v>
      </c>
      <c r="K1128" s="10">
        <f t="shared" si="166"/>
        <v>22.002419117666669</v>
      </c>
      <c r="L1128" s="10">
        <v>23.114783333333332</v>
      </c>
      <c r="M1128" s="10">
        <v>2.4943733333333333</v>
      </c>
      <c r="N1128" s="150">
        <f t="shared" si="164"/>
        <v>2.4943733333333333</v>
      </c>
      <c r="O1128" s="10">
        <f t="shared" si="167"/>
        <v>107.44953911766667</v>
      </c>
      <c r="P1128" s="11">
        <f t="shared" si="163"/>
        <v>0.35345243130811405</v>
      </c>
    </row>
    <row r="1129" spans="1:16">
      <c r="A1129" s="9">
        <f t="shared" si="165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168"/>
        <v>318.10000000000002</v>
      </c>
      <c r="G1129" s="115">
        <v>79</v>
      </c>
      <c r="H1129" s="115">
        <v>79</v>
      </c>
      <c r="I1129" s="18">
        <v>2.6333333333333334E-2</v>
      </c>
      <c r="J1129" s="18">
        <f t="shared" si="162"/>
        <v>53.114596666666664</v>
      </c>
      <c r="K1129" s="10">
        <f t="shared" si="166"/>
        <v>19.530237194333335</v>
      </c>
      <c r="L1129" s="10">
        <v>20.517616666666665</v>
      </c>
      <c r="M1129" s="10">
        <v>2.2141066666666664</v>
      </c>
      <c r="N1129" s="150">
        <f t="shared" si="164"/>
        <v>2.2141066666666664</v>
      </c>
      <c r="O1129" s="10">
        <f t="shared" si="167"/>
        <v>95.37655719433333</v>
      </c>
      <c r="P1129" s="11">
        <f t="shared" si="163"/>
        <v>0.29983199369485486</v>
      </c>
    </row>
    <row r="1130" spans="1:16">
      <c r="A1130" s="9">
        <f t="shared" si="165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168"/>
        <v>203.7</v>
      </c>
      <c r="G1130" s="115"/>
      <c r="H1130" s="115"/>
      <c r="I1130" s="18">
        <v>0</v>
      </c>
      <c r="J1130" s="18">
        <f t="shared" si="162"/>
        <v>0</v>
      </c>
      <c r="K1130" s="10">
        <f t="shared" si="166"/>
        <v>0</v>
      </c>
      <c r="L1130" s="10">
        <v>0</v>
      </c>
      <c r="M1130" s="10">
        <v>0</v>
      </c>
      <c r="N1130" s="150">
        <f t="shared" si="164"/>
        <v>0</v>
      </c>
      <c r="O1130" s="10">
        <f t="shared" si="167"/>
        <v>0</v>
      </c>
      <c r="P1130" s="11">
        <f t="shared" si="163"/>
        <v>0</v>
      </c>
    </row>
    <row r="1131" spans="1:16">
      <c r="A1131" s="9">
        <f t="shared" si="165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168"/>
        <v>341</v>
      </c>
      <c r="G1131" s="115">
        <v>80</v>
      </c>
      <c r="H1131" s="115">
        <v>80</v>
      </c>
      <c r="I1131" s="18">
        <v>2.6666666666666668E-2</v>
      </c>
      <c r="J1131" s="18">
        <f t="shared" si="162"/>
        <v>53.786933333333337</v>
      </c>
      <c r="K1131" s="10">
        <f t="shared" si="166"/>
        <v>19.77745538666667</v>
      </c>
      <c r="L1131" s="10">
        <v>20.777333333333335</v>
      </c>
      <c r="M1131" s="10">
        <v>2.2421333333333333</v>
      </c>
      <c r="N1131" s="150">
        <f t="shared" si="164"/>
        <v>2.2421333333333333</v>
      </c>
      <c r="O1131" s="10">
        <f t="shared" si="167"/>
        <v>96.58385538666667</v>
      </c>
      <c r="P1131" s="11">
        <f t="shared" si="163"/>
        <v>0.28323711257086998</v>
      </c>
    </row>
    <row r="1132" spans="1:16">
      <c r="A1132" s="9">
        <f t="shared" si="165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168"/>
        <v>154.69999999999999</v>
      </c>
      <c r="G1132" s="115">
        <v>80</v>
      </c>
      <c r="H1132" s="115">
        <v>80</v>
      </c>
      <c r="I1132" s="18">
        <v>2.6666666666666668E-2</v>
      </c>
      <c r="J1132" s="18">
        <f t="shared" si="162"/>
        <v>53.786933333333337</v>
      </c>
      <c r="K1132" s="10">
        <f t="shared" si="166"/>
        <v>19.77745538666667</v>
      </c>
      <c r="L1132" s="10">
        <v>20.777333333333335</v>
      </c>
      <c r="M1132" s="10">
        <v>2.2421333333333333</v>
      </c>
      <c r="N1132" s="150">
        <f t="shared" si="164"/>
        <v>2.2421333333333333</v>
      </c>
      <c r="O1132" s="10">
        <f t="shared" si="167"/>
        <v>96.58385538666667</v>
      </c>
      <c r="P1132" s="11">
        <f t="shared" si="163"/>
        <v>0.62433002835595786</v>
      </c>
    </row>
    <row r="1133" spans="1:16">
      <c r="A1133" s="9">
        <f t="shared" si="165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168"/>
        <v>415.2</v>
      </c>
      <c r="G1133" s="115">
        <v>87</v>
      </c>
      <c r="H1133" s="115">
        <v>87</v>
      </c>
      <c r="I1133" s="18">
        <v>2.9000000000000001E-2</v>
      </c>
      <c r="J1133" s="18">
        <f t="shared" si="162"/>
        <v>58.493290000000002</v>
      </c>
      <c r="K1133" s="10">
        <f t="shared" si="166"/>
        <v>21.507982733000002</v>
      </c>
      <c r="L1133" s="10">
        <v>22.59535</v>
      </c>
      <c r="M1133" s="10">
        <v>2.43832</v>
      </c>
      <c r="N1133" s="150">
        <f t="shared" si="164"/>
        <v>2.43832</v>
      </c>
      <c r="O1133" s="10">
        <f t="shared" si="167"/>
        <v>105.03494273300001</v>
      </c>
      <c r="P1133" s="11">
        <f t="shared" si="163"/>
        <v>0.25297433220857418</v>
      </c>
    </row>
    <row r="1134" spans="1:16">
      <c r="A1134" s="9">
        <f t="shared" si="165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168"/>
        <v>108.5</v>
      </c>
      <c r="G1134" s="115">
        <v>50</v>
      </c>
      <c r="H1134" s="115">
        <v>50</v>
      </c>
      <c r="I1134" s="18">
        <v>1.6666666666666666E-2</v>
      </c>
      <c r="J1134" s="18">
        <f t="shared" si="162"/>
        <v>33.616833333333332</v>
      </c>
      <c r="K1134" s="10">
        <f t="shared" si="166"/>
        <v>12.360909616666667</v>
      </c>
      <c r="L1134" s="10">
        <v>12.985833333333332</v>
      </c>
      <c r="M1134" s="10">
        <v>1.4013333333333333</v>
      </c>
      <c r="N1134" s="150">
        <f t="shared" si="164"/>
        <v>1.4013333333333333</v>
      </c>
      <c r="O1134" s="10">
        <f t="shared" si="167"/>
        <v>60.364909616666665</v>
      </c>
      <c r="P1134" s="11">
        <f t="shared" si="163"/>
        <v>0.55635861397849462</v>
      </c>
    </row>
    <row r="1135" spans="1:16">
      <c r="A1135" s="9">
        <f t="shared" si="165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168"/>
        <v>144.4</v>
      </c>
      <c r="G1135" s="115">
        <v>65</v>
      </c>
      <c r="H1135" s="115">
        <v>65</v>
      </c>
      <c r="I1135" s="18">
        <v>2.1666666666666667E-2</v>
      </c>
      <c r="J1135" s="18">
        <f t="shared" si="162"/>
        <v>43.701883333333335</v>
      </c>
      <c r="K1135" s="10">
        <f t="shared" si="166"/>
        <v>16.069182501666667</v>
      </c>
      <c r="L1135" s="10">
        <v>16.881583333333335</v>
      </c>
      <c r="M1135" s="10">
        <v>1.8217333333333334</v>
      </c>
      <c r="N1135" s="150">
        <f t="shared" si="164"/>
        <v>1.8217333333333334</v>
      </c>
      <c r="O1135" s="10">
        <f t="shared" si="167"/>
        <v>78.474382501666668</v>
      </c>
      <c r="P1135" s="11">
        <f t="shared" si="163"/>
        <v>0.54345140236611267</v>
      </c>
    </row>
    <row r="1136" spans="1:16">
      <c r="A1136" s="9">
        <f t="shared" si="165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168"/>
        <v>325.10000000000002</v>
      </c>
      <c r="G1136" s="115">
        <v>87</v>
      </c>
      <c r="H1136" s="115">
        <v>87</v>
      </c>
      <c r="I1136" s="18">
        <v>2.9000000000000001E-2</v>
      </c>
      <c r="J1136" s="18">
        <f t="shared" si="162"/>
        <v>58.493290000000002</v>
      </c>
      <c r="K1136" s="10">
        <f t="shared" si="166"/>
        <v>21.507982733000002</v>
      </c>
      <c r="L1136" s="10">
        <v>22.59535</v>
      </c>
      <c r="M1136" s="10">
        <v>2.43832</v>
      </c>
      <c r="N1136" s="150">
        <f t="shared" si="164"/>
        <v>2.43832</v>
      </c>
      <c r="O1136" s="10">
        <f t="shared" si="167"/>
        <v>105.03494273300001</v>
      </c>
      <c r="P1136" s="11">
        <f t="shared" si="163"/>
        <v>0.32308502840049214</v>
      </c>
    </row>
    <row r="1137" spans="1:16">
      <c r="A1137" s="9">
        <f t="shared" si="165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168"/>
        <v>116.4</v>
      </c>
      <c r="G1137" s="115">
        <v>60</v>
      </c>
      <c r="H1137" s="115">
        <v>60</v>
      </c>
      <c r="I1137" s="18">
        <v>0.02</v>
      </c>
      <c r="J1137" s="18">
        <f t="shared" si="162"/>
        <v>40.340200000000003</v>
      </c>
      <c r="K1137" s="10">
        <f t="shared" si="166"/>
        <v>14.833091540000002</v>
      </c>
      <c r="L1137" s="10">
        <v>15.583</v>
      </c>
      <c r="M1137" s="10">
        <v>1.6816</v>
      </c>
      <c r="N1137" s="150">
        <f t="shared" si="164"/>
        <v>1.6816</v>
      </c>
      <c r="O1137" s="10">
        <f t="shared" si="167"/>
        <v>72.43789154000001</v>
      </c>
      <c r="P1137" s="11">
        <f t="shared" si="163"/>
        <v>0.62231865584192447</v>
      </c>
    </row>
    <row r="1138" spans="1:16">
      <c r="A1138" s="9">
        <f t="shared" si="165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168"/>
        <v>323.89999999999998</v>
      </c>
      <c r="G1138" s="115">
        <v>92</v>
      </c>
      <c r="H1138" s="115">
        <v>92</v>
      </c>
      <c r="I1138" s="18">
        <v>3.0666666666666665E-2</v>
      </c>
      <c r="J1138" s="18">
        <f t="shared" si="162"/>
        <v>61.854973333333326</v>
      </c>
      <c r="K1138" s="10">
        <f t="shared" si="166"/>
        <v>22.744073694666668</v>
      </c>
      <c r="L1138" s="10">
        <v>23.893933333333333</v>
      </c>
      <c r="M1138" s="10">
        <v>2.578453333333333</v>
      </c>
      <c r="N1138" s="150">
        <f t="shared" si="164"/>
        <v>2.578453333333333</v>
      </c>
      <c r="O1138" s="10">
        <f t="shared" si="167"/>
        <v>111.07143369466667</v>
      </c>
      <c r="P1138" s="11">
        <f t="shared" si="163"/>
        <v>0.34291890612740561</v>
      </c>
    </row>
    <row r="1139" spans="1:16">
      <c r="A1139" s="9">
        <f t="shared" si="165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168"/>
        <v>176.7</v>
      </c>
      <c r="G1139" s="115">
        <v>99</v>
      </c>
      <c r="H1139" s="115">
        <v>99</v>
      </c>
      <c r="I1139" s="18">
        <v>3.3000000000000002E-2</v>
      </c>
      <c r="J1139" s="18">
        <f t="shared" si="162"/>
        <v>66.561329999999998</v>
      </c>
      <c r="K1139" s="10">
        <f t="shared" si="166"/>
        <v>24.474601041</v>
      </c>
      <c r="L1139" s="10">
        <v>25.711950000000002</v>
      </c>
      <c r="M1139" s="10">
        <v>2.7746400000000002</v>
      </c>
      <c r="N1139" s="150">
        <f t="shared" si="164"/>
        <v>2.7746400000000002</v>
      </c>
      <c r="O1139" s="10">
        <f t="shared" si="167"/>
        <v>119.522521041</v>
      </c>
      <c r="P1139" s="11">
        <f t="shared" si="163"/>
        <v>0.67641494646859091</v>
      </c>
    </row>
    <row r="1140" spans="1:16">
      <c r="A1140" s="9">
        <f t="shared" si="165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168"/>
        <v>248.4</v>
      </c>
      <c r="G1140" s="115">
        <v>94</v>
      </c>
      <c r="H1140" s="115">
        <v>94</v>
      </c>
      <c r="I1140" s="18">
        <v>3.1333333333333331E-2</v>
      </c>
      <c r="J1140" s="18">
        <f t="shared" ref="J1140:J1202" si="169">I1140*$J$2</f>
        <v>63.199646666666659</v>
      </c>
      <c r="K1140" s="10">
        <f t="shared" si="166"/>
        <v>23.238510079333331</v>
      </c>
      <c r="L1140" s="10">
        <v>24.413366666666665</v>
      </c>
      <c r="M1140" s="10">
        <v>2.6345066666666663</v>
      </c>
      <c r="N1140" s="150">
        <f t="shared" si="164"/>
        <v>2.6345066666666663</v>
      </c>
      <c r="O1140" s="10">
        <f t="shared" si="167"/>
        <v>113.48603007933332</v>
      </c>
      <c r="P1140" s="11">
        <f t="shared" ref="P1140:P1202" si="170">O1140/F1140</f>
        <v>0.45686807600375728</v>
      </c>
    </row>
    <row r="1141" spans="1:16">
      <c r="A1141" s="9">
        <f t="shared" si="165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168"/>
        <v>192.4</v>
      </c>
      <c r="G1141" s="115">
        <v>95</v>
      </c>
      <c r="H1141" s="115">
        <v>95</v>
      </c>
      <c r="I1141" s="18">
        <v>3.1666666666666669E-2</v>
      </c>
      <c r="J1141" s="18">
        <f t="shared" si="169"/>
        <v>63.87198333333334</v>
      </c>
      <c r="K1141" s="10">
        <f t="shared" si="166"/>
        <v>23.48572827166667</v>
      </c>
      <c r="L1141" s="10">
        <v>24.673083333333334</v>
      </c>
      <c r="M1141" s="10">
        <v>2.6625333333333336</v>
      </c>
      <c r="N1141" s="150">
        <f t="shared" ref="N1141:N1204" si="171">M1141*$N$2</f>
        <v>2.6625333333333336</v>
      </c>
      <c r="O1141" s="10">
        <f t="shared" si="167"/>
        <v>114.69332827166667</v>
      </c>
      <c r="P1141" s="11">
        <f t="shared" si="170"/>
        <v>0.59611916981115731</v>
      </c>
    </row>
    <row r="1142" spans="1:16">
      <c r="A1142" s="9">
        <f t="shared" ref="A1142:A1205" si="172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168"/>
        <v>114.5</v>
      </c>
      <c r="G1142" s="115">
        <v>0</v>
      </c>
      <c r="H1142" s="115">
        <v>0</v>
      </c>
      <c r="I1142" s="18">
        <v>0</v>
      </c>
      <c r="J1142" s="18">
        <f t="shared" si="169"/>
        <v>0</v>
      </c>
      <c r="K1142" s="10">
        <f t="shared" si="166"/>
        <v>0</v>
      </c>
      <c r="L1142" s="10">
        <v>0</v>
      </c>
      <c r="M1142" s="10">
        <v>0</v>
      </c>
      <c r="N1142" s="150">
        <f t="shared" si="171"/>
        <v>0</v>
      </c>
      <c r="O1142" s="10">
        <f t="shared" si="167"/>
        <v>0</v>
      </c>
      <c r="P1142" s="11">
        <f t="shared" si="170"/>
        <v>0</v>
      </c>
    </row>
    <row r="1143" spans="1:16">
      <c r="A1143" s="9">
        <f t="shared" si="172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168"/>
        <v>617.4</v>
      </c>
      <c r="G1143" s="115">
        <v>73</v>
      </c>
      <c r="H1143" s="115">
        <v>73</v>
      </c>
      <c r="I1143" s="18">
        <v>2.4333333333333332E-2</v>
      </c>
      <c r="J1143" s="18">
        <f t="shared" si="169"/>
        <v>49.080576666666666</v>
      </c>
      <c r="K1143" s="10">
        <f t="shared" si="166"/>
        <v>18.046928040333334</v>
      </c>
      <c r="L1143" s="10">
        <v>18.959316666666666</v>
      </c>
      <c r="M1143" s="10">
        <v>2.0459466666666666</v>
      </c>
      <c r="N1143" s="150">
        <f t="shared" si="171"/>
        <v>2.0459466666666666</v>
      </c>
      <c r="O1143" s="10">
        <f t="shared" si="167"/>
        <v>88.132768040333332</v>
      </c>
      <c r="P1143" s="11">
        <f t="shared" si="170"/>
        <v>0.1427482475547997</v>
      </c>
    </row>
    <row r="1144" spans="1:16">
      <c r="A1144" s="9">
        <f t="shared" si="172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168"/>
        <v>852.7</v>
      </c>
      <c r="G1144" s="115">
        <v>172</v>
      </c>
      <c r="H1144" s="115">
        <v>172</v>
      </c>
      <c r="I1144" s="18">
        <v>5.7333333333333333E-2</v>
      </c>
      <c r="J1144" s="18">
        <f t="shared" si="169"/>
        <v>115.64190666666667</v>
      </c>
      <c r="K1144" s="10">
        <f t="shared" si="166"/>
        <v>42.521529081333341</v>
      </c>
      <c r="L1144" s="10">
        <v>44.671266666666668</v>
      </c>
      <c r="M1144" s="10">
        <v>4.8205866666666664</v>
      </c>
      <c r="N1144" s="150">
        <f t="shared" si="171"/>
        <v>4.8205866666666664</v>
      </c>
      <c r="O1144" s="10">
        <f t="shared" si="167"/>
        <v>207.65528908133334</v>
      </c>
      <c r="P1144" s="11">
        <f t="shared" si="170"/>
        <v>0.24352678442750478</v>
      </c>
    </row>
    <row r="1145" spans="1:16">
      <c r="A1145" s="9">
        <f t="shared" si="172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168"/>
        <v>70.099999999999994</v>
      </c>
      <c r="G1145" s="115"/>
      <c r="H1145" s="115"/>
      <c r="I1145" s="18">
        <v>0</v>
      </c>
      <c r="J1145" s="18">
        <f t="shared" si="169"/>
        <v>0</v>
      </c>
      <c r="K1145" s="10">
        <f t="shared" si="166"/>
        <v>0</v>
      </c>
      <c r="L1145" s="10">
        <v>0</v>
      </c>
      <c r="M1145" s="10">
        <v>0</v>
      </c>
      <c r="N1145" s="150">
        <f t="shared" si="171"/>
        <v>0</v>
      </c>
      <c r="O1145" s="10">
        <f t="shared" si="167"/>
        <v>0</v>
      </c>
      <c r="P1145" s="11">
        <f t="shared" si="170"/>
        <v>0</v>
      </c>
    </row>
    <row r="1146" spans="1:16">
      <c r="A1146" s="9">
        <f t="shared" si="172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168"/>
        <v>60.6</v>
      </c>
      <c r="G1146" s="115"/>
      <c r="H1146" s="115"/>
      <c r="I1146" s="18">
        <v>0</v>
      </c>
      <c r="J1146" s="18">
        <f t="shared" si="169"/>
        <v>0</v>
      </c>
      <c r="K1146" s="10">
        <f t="shared" si="166"/>
        <v>0</v>
      </c>
      <c r="L1146" s="10">
        <v>0</v>
      </c>
      <c r="M1146" s="10">
        <v>0</v>
      </c>
      <c r="N1146" s="150">
        <f t="shared" si="171"/>
        <v>0</v>
      </c>
      <c r="O1146" s="10">
        <f t="shared" si="167"/>
        <v>0</v>
      </c>
      <c r="P1146" s="11">
        <f t="shared" si="170"/>
        <v>0</v>
      </c>
    </row>
    <row r="1147" spans="1:16">
      <c r="A1147" s="9">
        <f t="shared" si="172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168"/>
        <v>66.45</v>
      </c>
      <c r="G1147" s="115"/>
      <c r="H1147" s="115"/>
      <c r="I1147" s="18">
        <v>0</v>
      </c>
      <c r="J1147" s="18">
        <f t="shared" si="169"/>
        <v>0</v>
      </c>
      <c r="K1147" s="10">
        <f t="shared" si="166"/>
        <v>0</v>
      </c>
      <c r="L1147" s="10">
        <v>0</v>
      </c>
      <c r="M1147" s="10">
        <v>0</v>
      </c>
      <c r="N1147" s="150">
        <f t="shared" si="171"/>
        <v>0</v>
      </c>
      <c r="O1147" s="10">
        <f t="shared" si="167"/>
        <v>0</v>
      </c>
      <c r="P1147" s="11">
        <f t="shared" si="170"/>
        <v>0</v>
      </c>
    </row>
    <row r="1148" spans="1:16">
      <c r="A1148" s="9">
        <f t="shared" si="172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168"/>
        <v>76.5</v>
      </c>
      <c r="G1148" s="115"/>
      <c r="H1148" s="115"/>
      <c r="I1148" s="18">
        <v>0</v>
      </c>
      <c r="J1148" s="18">
        <f t="shared" si="169"/>
        <v>0</v>
      </c>
      <c r="K1148" s="10">
        <f t="shared" si="166"/>
        <v>0</v>
      </c>
      <c r="L1148" s="10">
        <v>0</v>
      </c>
      <c r="M1148" s="10">
        <v>0</v>
      </c>
      <c r="N1148" s="150">
        <f t="shared" si="171"/>
        <v>0</v>
      </c>
      <c r="O1148" s="10">
        <f t="shared" si="167"/>
        <v>0</v>
      </c>
      <c r="P1148" s="11">
        <f t="shared" si="170"/>
        <v>0</v>
      </c>
    </row>
    <row r="1149" spans="1:16">
      <c r="A1149" s="9">
        <f t="shared" si="172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168"/>
        <v>26.4</v>
      </c>
      <c r="G1149" s="115"/>
      <c r="H1149" s="115"/>
      <c r="I1149" s="18">
        <v>0</v>
      </c>
      <c r="J1149" s="18">
        <f t="shared" si="169"/>
        <v>0</v>
      </c>
      <c r="K1149" s="10">
        <f t="shared" si="166"/>
        <v>0</v>
      </c>
      <c r="L1149" s="10">
        <v>0</v>
      </c>
      <c r="M1149" s="10">
        <v>0</v>
      </c>
      <c r="N1149" s="150">
        <f t="shared" si="171"/>
        <v>0</v>
      </c>
      <c r="O1149" s="10">
        <f t="shared" si="167"/>
        <v>0</v>
      </c>
      <c r="P1149" s="11">
        <f t="shared" si="170"/>
        <v>0</v>
      </c>
    </row>
    <row r="1150" spans="1:16">
      <c r="A1150" s="9">
        <f t="shared" si="172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168"/>
        <v>85.8</v>
      </c>
      <c r="G1150" s="115"/>
      <c r="H1150" s="115"/>
      <c r="I1150" s="18">
        <v>0</v>
      </c>
      <c r="J1150" s="18">
        <f t="shared" si="169"/>
        <v>0</v>
      </c>
      <c r="K1150" s="10">
        <f t="shared" si="166"/>
        <v>0</v>
      </c>
      <c r="L1150" s="10">
        <v>0</v>
      </c>
      <c r="M1150" s="10">
        <v>0</v>
      </c>
      <c r="N1150" s="150">
        <f t="shared" si="171"/>
        <v>0</v>
      </c>
      <c r="O1150" s="10">
        <f t="shared" si="167"/>
        <v>0</v>
      </c>
      <c r="P1150" s="11">
        <f t="shared" si="170"/>
        <v>0</v>
      </c>
    </row>
    <row r="1151" spans="1:16">
      <c r="A1151" s="9">
        <f t="shared" si="172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168"/>
        <v>125.9</v>
      </c>
      <c r="G1151" s="115"/>
      <c r="H1151" s="115"/>
      <c r="I1151" s="18">
        <v>0</v>
      </c>
      <c r="J1151" s="18">
        <f t="shared" si="169"/>
        <v>0</v>
      </c>
      <c r="K1151" s="10">
        <f t="shared" si="166"/>
        <v>0</v>
      </c>
      <c r="L1151" s="10">
        <v>0</v>
      </c>
      <c r="M1151" s="10">
        <v>0</v>
      </c>
      <c r="N1151" s="150">
        <f t="shared" si="171"/>
        <v>0</v>
      </c>
      <c r="O1151" s="10">
        <f t="shared" si="167"/>
        <v>0</v>
      </c>
      <c r="P1151" s="11">
        <f t="shared" si="170"/>
        <v>0</v>
      </c>
    </row>
    <row r="1152" spans="1:16">
      <c r="A1152" s="9">
        <f t="shared" si="172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168"/>
        <v>81</v>
      </c>
      <c r="G1152" s="115"/>
      <c r="H1152" s="115"/>
      <c r="I1152" s="18">
        <v>0</v>
      </c>
      <c r="J1152" s="18">
        <f t="shared" si="169"/>
        <v>0</v>
      </c>
      <c r="K1152" s="10">
        <f t="shared" si="166"/>
        <v>0</v>
      </c>
      <c r="L1152" s="10">
        <v>0</v>
      </c>
      <c r="M1152" s="10">
        <v>0</v>
      </c>
      <c r="N1152" s="150">
        <f t="shared" si="171"/>
        <v>0</v>
      </c>
      <c r="O1152" s="10">
        <f t="shared" si="167"/>
        <v>0</v>
      </c>
      <c r="P1152" s="11">
        <f t="shared" si="170"/>
        <v>0</v>
      </c>
    </row>
    <row r="1153" spans="1:16">
      <c r="A1153" s="9">
        <f t="shared" si="172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168"/>
        <v>62.4</v>
      </c>
      <c r="G1153" s="115"/>
      <c r="H1153" s="115"/>
      <c r="I1153" s="18">
        <v>0</v>
      </c>
      <c r="J1153" s="18">
        <f t="shared" si="169"/>
        <v>0</v>
      </c>
      <c r="K1153" s="10">
        <f t="shared" si="166"/>
        <v>0</v>
      </c>
      <c r="L1153" s="10">
        <v>0</v>
      </c>
      <c r="M1153" s="10">
        <v>0</v>
      </c>
      <c r="N1153" s="150">
        <f t="shared" si="171"/>
        <v>0</v>
      </c>
      <c r="O1153" s="10">
        <f t="shared" si="167"/>
        <v>0</v>
      </c>
      <c r="P1153" s="11">
        <f t="shared" si="170"/>
        <v>0</v>
      </c>
    </row>
    <row r="1154" spans="1:16">
      <c r="A1154" s="9">
        <f t="shared" si="172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168"/>
        <v>35.4</v>
      </c>
      <c r="G1154" s="115"/>
      <c r="H1154" s="115"/>
      <c r="I1154" s="18">
        <v>0</v>
      </c>
      <c r="J1154" s="18">
        <f t="shared" si="169"/>
        <v>0</v>
      </c>
      <c r="K1154" s="10">
        <f t="shared" si="166"/>
        <v>0</v>
      </c>
      <c r="L1154" s="10">
        <v>0</v>
      </c>
      <c r="M1154" s="10">
        <v>0</v>
      </c>
      <c r="N1154" s="150">
        <f t="shared" si="171"/>
        <v>0</v>
      </c>
      <c r="O1154" s="10">
        <f t="shared" si="167"/>
        <v>0</v>
      </c>
      <c r="P1154" s="11">
        <f t="shared" si="170"/>
        <v>0</v>
      </c>
    </row>
    <row r="1155" spans="1:16">
      <c r="A1155" s="9">
        <f t="shared" si="172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168"/>
        <v>71.2</v>
      </c>
      <c r="G1155" s="115"/>
      <c r="H1155" s="115"/>
      <c r="I1155" s="18">
        <v>0</v>
      </c>
      <c r="J1155" s="18">
        <f t="shared" si="169"/>
        <v>0</v>
      </c>
      <c r="K1155" s="10">
        <f t="shared" si="166"/>
        <v>0</v>
      </c>
      <c r="L1155" s="10">
        <v>0</v>
      </c>
      <c r="M1155" s="10">
        <v>0</v>
      </c>
      <c r="N1155" s="150">
        <f t="shared" si="171"/>
        <v>0</v>
      </c>
      <c r="O1155" s="10">
        <f t="shared" si="167"/>
        <v>0</v>
      </c>
      <c r="P1155" s="11">
        <f t="shared" si="170"/>
        <v>0</v>
      </c>
    </row>
    <row r="1156" spans="1:16">
      <c r="A1156" s="9">
        <f t="shared" si="172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168"/>
        <v>78.3</v>
      </c>
      <c r="G1156" s="115"/>
      <c r="H1156" s="115"/>
      <c r="I1156" s="18">
        <v>0</v>
      </c>
      <c r="J1156" s="18">
        <f t="shared" si="169"/>
        <v>0</v>
      </c>
      <c r="K1156" s="10">
        <f t="shared" si="166"/>
        <v>0</v>
      </c>
      <c r="L1156" s="10">
        <v>0</v>
      </c>
      <c r="M1156" s="10">
        <v>0</v>
      </c>
      <c r="N1156" s="150">
        <f t="shared" si="171"/>
        <v>0</v>
      </c>
      <c r="O1156" s="10">
        <f t="shared" si="167"/>
        <v>0</v>
      </c>
      <c r="P1156" s="11">
        <f t="shared" si="170"/>
        <v>0</v>
      </c>
    </row>
    <row r="1157" spans="1:16">
      <c r="A1157" s="9">
        <f t="shared" si="172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168"/>
        <v>69.400000000000006</v>
      </c>
      <c r="G1157" s="115"/>
      <c r="H1157" s="115"/>
      <c r="I1157" s="18">
        <v>0</v>
      </c>
      <c r="J1157" s="18">
        <f t="shared" si="169"/>
        <v>0</v>
      </c>
      <c r="K1157" s="10">
        <f t="shared" si="166"/>
        <v>0</v>
      </c>
      <c r="L1157" s="10">
        <v>0</v>
      </c>
      <c r="M1157" s="10">
        <v>0</v>
      </c>
      <c r="N1157" s="150">
        <f t="shared" si="171"/>
        <v>0</v>
      </c>
      <c r="O1157" s="10">
        <f t="shared" si="167"/>
        <v>0</v>
      </c>
      <c r="P1157" s="11">
        <f t="shared" si="170"/>
        <v>0</v>
      </c>
    </row>
    <row r="1158" spans="1:16">
      <c r="A1158" s="9">
        <f t="shared" si="172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168"/>
        <v>67.099999999999994</v>
      </c>
      <c r="G1158" s="115"/>
      <c r="H1158" s="115"/>
      <c r="I1158" s="18">
        <v>0</v>
      </c>
      <c r="J1158" s="18">
        <f t="shared" si="169"/>
        <v>0</v>
      </c>
      <c r="K1158" s="10">
        <f t="shared" si="166"/>
        <v>0</v>
      </c>
      <c r="L1158" s="10">
        <v>0</v>
      </c>
      <c r="M1158" s="10">
        <v>0</v>
      </c>
      <c r="N1158" s="150">
        <f t="shared" si="171"/>
        <v>0</v>
      </c>
      <c r="O1158" s="10">
        <f t="shared" si="167"/>
        <v>0</v>
      </c>
      <c r="P1158" s="11">
        <f t="shared" si="170"/>
        <v>0</v>
      </c>
    </row>
    <row r="1159" spans="1:16">
      <c r="A1159" s="9">
        <f t="shared" si="172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168"/>
        <v>19.600000000000001</v>
      </c>
      <c r="G1159" s="115"/>
      <c r="H1159" s="115"/>
      <c r="I1159" s="18">
        <v>0</v>
      </c>
      <c r="J1159" s="18">
        <f t="shared" si="169"/>
        <v>0</v>
      </c>
      <c r="K1159" s="10">
        <f t="shared" si="166"/>
        <v>0</v>
      </c>
      <c r="L1159" s="10">
        <v>0</v>
      </c>
      <c r="M1159" s="10">
        <v>0</v>
      </c>
      <c r="N1159" s="150">
        <f t="shared" si="171"/>
        <v>0</v>
      </c>
      <c r="O1159" s="10">
        <f t="shared" si="167"/>
        <v>0</v>
      </c>
      <c r="P1159" s="11">
        <f t="shared" si="170"/>
        <v>0</v>
      </c>
    </row>
    <row r="1160" spans="1:16">
      <c r="A1160" s="9">
        <f t="shared" si="172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168"/>
        <v>310.10000000000002</v>
      </c>
      <c r="G1160" s="115">
        <v>88</v>
      </c>
      <c r="H1160" s="115">
        <v>88</v>
      </c>
      <c r="I1160" s="18">
        <v>2.9333333333333333E-2</v>
      </c>
      <c r="J1160" s="18">
        <f t="shared" si="169"/>
        <v>59.165626666666668</v>
      </c>
      <c r="K1160" s="10">
        <f t="shared" si="166"/>
        <v>21.755200925333334</v>
      </c>
      <c r="L1160" s="10">
        <v>22.855066666666666</v>
      </c>
      <c r="M1160" s="10">
        <v>2.4663466666666665</v>
      </c>
      <c r="N1160" s="150">
        <f t="shared" si="171"/>
        <v>2.4663466666666665</v>
      </c>
      <c r="O1160" s="10">
        <f t="shared" si="167"/>
        <v>106.24224092533332</v>
      </c>
      <c r="P1160" s="11">
        <f t="shared" si="170"/>
        <v>0.34260638802106841</v>
      </c>
    </row>
    <row r="1161" spans="1:16">
      <c r="A1161" s="9">
        <f t="shared" si="172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168"/>
        <v>384.2</v>
      </c>
      <c r="G1161" s="115">
        <v>84</v>
      </c>
      <c r="H1161" s="115">
        <v>84</v>
      </c>
      <c r="I1161" s="18">
        <v>2.8000000000000001E-2</v>
      </c>
      <c r="J1161" s="18">
        <f t="shared" si="169"/>
        <v>56.476280000000003</v>
      </c>
      <c r="K1161" s="10">
        <f t="shared" si="166"/>
        <v>20.766328156000004</v>
      </c>
      <c r="L1161" s="10">
        <v>21.816199999999998</v>
      </c>
      <c r="M1161" s="10">
        <v>2.3542399999999999</v>
      </c>
      <c r="N1161" s="150">
        <f t="shared" si="171"/>
        <v>2.3542399999999999</v>
      </c>
      <c r="O1161" s="10">
        <f t="shared" si="167"/>
        <v>101.413048156</v>
      </c>
      <c r="P1161" s="11">
        <f t="shared" si="170"/>
        <v>0.26395900092660074</v>
      </c>
    </row>
    <row r="1162" spans="1:16">
      <c r="A1162" s="9">
        <f t="shared" si="172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168"/>
        <v>387.4</v>
      </c>
      <c r="G1162" s="115">
        <v>88</v>
      </c>
      <c r="H1162" s="115">
        <v>88</v>
      </c>
      <c r="I1162" s="18">
        <v>2.9333333333333333E-2</v>
      </c>
      <c r="J1162" s="18">
        <f t="shared" si="169"/>
        <v>59.165626666666668</v>
      </c>
      <c r="K1162" s="10">
        <f t="shared" si="166"/>
        <v>21.755200925333334</v>
      </c>
      <c r="L1162" s="10">
        <v>22.855066666666666</v>
      </c>
      <c r="M1162" s="10">
        <v>2.4663466666666665</v>
      </c>
      <c r="N1162" s="150">
        <f t="shared" si="171"/>
        <v>2.4663466666666665</v>
      </c>
      <c r="O1162" s="10">
        <f t="shared" si="167"/>
        <v>106.24224092533332</v>
      </c>
      <c r="P1162" s="11">
        <f t="shared" si="170"/>
        <v>0.27424429769058678</v>
      </c>
    </row>
    <row r="1163" spans="1:16">
      <c r="A1163" s="9">
        <f t="shared" si="172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168"/>
        <v>306.2</v>
      </c>
      <c r="G1163" s="115">
        <v>78</v>
      </c>
      <c r="H1163" s="115">
        <v>78</v>
      </c>
      <c r="I1163" s="18">
        <v>2.5999999999999999E-2</v>
      </c>
      <c r="J1163" s="18">
        <f t="shared" si="169"/>
        <v>52.442259999999997</v>
      </c>
      <c r="K1163" s="10">
        <f t="shared" si="166"/>
        <v>19.283019002</v>
      </c>
      <c r="L1163" s="10">
        <v>20.257899999999999</v>
      </c>
      <c r="M1163" s="10">
        <v>2.18608</v>
      </c>
      <c r="N1163" s="150">
        <f t="shared" si="171"/>
        <v>2.18608</v>
      </c>
      <c r="O1163" s="10">
        <f t="shared" si="167"/>
        <v>94.16925900199999</v>
      </c>
      <c r="P1163" s="11">
        <f t="shared" si="170"/>
        <v>0.30754166885042455</v>
      </c>
    </row>
    <row r="1164" spans="1:16">
      <c r="A1164" s="9">
        <f t="shared" si="172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168"/>
        <v>407.7</v>
      </c>
      <c r="G1164" s="115">
        <v>96</v>
      </c>
      <c r="H1164" s="115">
        <v>96</v>
      </c>
      <c r="I1164" s="18">
        <v>3.2000000000000001E-2</v>
      </c>
      <c r="J1164" s="18">
        <f t="shared" si="169"/>
        <v>64.544319999999999</v>
      </c>
      <c r="K1164" s="10">
        <f t="shared" si="166"/>
        <v>23.732946464000001</v>
      </c>
      <c r="L1164" s="10">
        <v>24.9328</v>
      </c>
      <c r="M1164" s="10">
        <v>2.6905600000000001</v>
      </c>
      <c r="N1164" s="150">
        <f t="shared" si="171"/>
        <v>2.6905600000000001</v>
      </c>
      <c r="O1164" s="10">
        <f t="shared" si="167"/>
        <v>115.90062646400001</v>
      </c>
      <c r="P1164" s="11">
        <f t="shared" si="170"/>
        <v>0.28427919171940158</v>
      </c>
    </row>
    <row r="1165" spans="1:16">
      <c r="A1165" s="9">
        <f t="shared" si="172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168"/>
        <v>304.3</v>
      </c>
      <c r="G1165" s="115">
        <v>87</v>
      </c>
      <c r="H1165" s="115">
        <v>87</v>
      </c>
      <c r="I1165" s="18">
        <v>2.9000000000000001E-2</v>
      </c>
      <c r="J1165" s="18">
        <f t="shared" si="169"/>
        <v>58.493290000000002</v>
      </c>
      <c r="K1165" s="10">
        <f t="shared" si="166"/>
        <v>21.507982733000002</v>
      </c>
      <c r="L1165" s="10">
        <v>22.59535</v>
      </c>
      <c r="M1165" s="10">
        <v>2.43832</v>
      </c>
      <c r="N1165" s="150">
        <f t="shared" si="171"/>
        <v>2.43832</v>
      </c>
      <c r="O1165" s="10">
        <f t="shared" si="167"/>
        <v>105.03494273300001</v>
      </c>
      <c r="P1165" s="11">
        <f t="shared" si="170"/>
        <v>0.34516905268813675</v>
      </c>
    </row>
    <row r="1166" spans="1:16">
      <c r="A1166" s="9">
        <f t="shared" si="172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168"/>
        <v>413.7</v>
      </c>
      <c r="G1166" s="115">
        <v>70</v>
      </c>
      <c r="H1166" s="115">
        <v>70</v>
      </c>
      <c r="I1166" s="18">
        <v>2.3333333333333334E-2</v>
      </c>
      <c r="J1166" s="18">
        <f t="shared" si="169"/>
        <v>47.063566666666667</v>
      </c>
      <c r="K1166" s="10">
        <f t="shared" si="166"/>
        <v>17.305273463333336</v>
      </c>
      <c r="L1166" s="10">
        <v>18.180166666666668</v>
      </c>
      <c r="M1166" s="10">
        <v>1.9618666666666666</v>
      </c>
      <c r="N1166" s="150">
        <f t="shared" si="171"/>
        <v>1.9618666666666666</v>
      </c>
      <c r="O1166" s="10">
        <f t="shared" si="167"/>
        <v>84.510873463333326</v>
      </c>
      <c r="P1166" s="11">
        <f t="shared" si="170"/>
        <v>0.20428057399887195</v>
      </c>
    </row>
    <row r="1167" spans="1:16">
      <c r="A1167" s="9">
        <f t="shared" si="172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168"/>
        <v>387.6</v>
      </c>
      <c r="G1167" s="115">
        <v>79</v>
      </c>
      <c r="H1167" s="115">
        <v>79</v>
      </c>
      <c r="I1167" s="18">
        <v>2.6333333333333334E-2</v>
      </c>
      <c r="J1167" s="18">
        <f t="shared" si="169"/>
        <v>53.114596666666664</v>
      </c>
      <c r="K1167" s="10">
        <f t="shared" si="166"/>
        <v>19.530237194333335</v>
      </c>
      <c r="L1167" s="10">
        <v>20.517616666666665</v>
      </c>
      <c r="M1167" s="10">
        <v>2.2141066666666664</v>
      </c>
      <c r="N1167" s="150">
        <f t="shared" si="171"/>
        <v>2.2141066666666664</v>
      </c>
      <c r="O1167" s="10">
        <f t="shared" si="167"/>
        <v>95.37655719433333</v>
      </c>
      <c r="P1167" s="11">
        <f t="shared" si="170"/>
        <v>0.24606954900498793</v>
      </c>
    </row>
    <row r="1168" spans="1:16">
      <c r="A1168" s="9">
        <f t="shared" si="172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168"/>
        <v>189.8</v>
      </c>
      <c r="G1168" s="115">
        <v>80</v>
      </c>
      <c r="H1168" s="115">
        <v>80</v>
      </c>
      <c r="I1168" s="18">
        <v>2.6666666666666668E-2</v>
      </c>
      <c r="J1168" s="18">
        <f t="shared" si="169"/>
        <v>53.786933333333337</v>
      </c>
      <c r="K1168" s="10">
        <f t="shared" si="166"/>
        <v>19.77745538666667</v>
      </c>
      <c r="L1168" s="10">
        <v>20.777333333333335</v>
      </c>
      <c r="M1168" s="10">
        <v>2.2421333333333333</v>
      </c>
      <c r="N1168" s="150">
        <f t="shared" si="171"/>
        <v>2.2421333333333333</v>
      </c>
      <c r="O1168" s="10">
        <f t="shared" si="167"/>
        <v>96.58385538666667</v>
      </c>
      <c r="P1168" s="11">
        <f t="shared" si="170"/>
        <v>0.50887173544081488</v>
      </c>
    </row>
    <row r="1169" spans="1:16">
      <c r="A1169" s="9">
        <f t="shared" si="172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168"/>
        <v>372.5</v>
      </c>
      <c r="G1169" s="115">
        <v>69</v>
      </c>
      <c r="H1169" s="115">
        <v>69</v>
      </c>
      <c r="I1169" s="18">
        <v>2.3E-2</v>
      </c>
      <c r="J1169" s="18">
        <f t="shared" si="169"/>
        <v>46.39123</v>
      </c>
      <c r="K1169" s="10">
        <f t="shared" si="166"/>
        <v>17.058055271000001</v>
      </c>
      <c r="L1169" s="10">
        <v>17.920449999999999</v>
      </c>
      <c r="M1169" s="10">
        <v>1.93384</v>
      </c>
      <c r="N1169" s="150">
        <f t="shared" si="171"/>
        <v>1.93384</v>
      </c>
      <c r="O1169" s="10">
        <f t="shared" si="167"/>
        <v>83.303575271</v>
      </c>
      <c r="P1169" s="11">
        <f t="shared" si="170"/>
        <v>0.22363375911677852</v>
      </c>
    </row>
    <row r="1170" spans="1:16">
      <c r="A1170" s="9">
        <f t="shared" si="172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168"/>
        <v>370.7</v>
      </c>
      <c r="G1170" s="115">
        <v>78</v>
      </c>
      <c r="H1170" s="115">
        <v>78</v>
      </c>
      <c r="I1170" s="18">
        <v>2.5999999999999999E-2</v>
      </c>
      <c r="J1170" s="18">
        <f t="shared" si="169"/>
        <v>52.442259999999997</v>
      </c>
      <c r="K1170" s="10">
        <f t="shared" si="166"/>
        <v>19.283019002</v>
      </c>
      <c r="L1170" s="10">
        <v>20.257899999999999</v>
      </c>
      <c r="M1170" s="10">
        <v>2.18608</v>
      </c>
      <c r="N1170" s="150">
        <f t="shared" si="171"/>
        <v>2.18608</v>
      </c>
      <c r="O1170" s="10">
        <f t="shared" si="167"/>
        <v>94.16925900199999</v>
      </c>
      <c r="P1170" s="11">
        <f t="shared" si="170"/>
        <v>0.25403091179390341</v>
      </c>
    </row>
    <row r="1171" spans="1:16">
      <c r="A1171" s="9">
        <f t="shared" si="172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168"/>
        <v>409.1</v>
      </c>
      <c r="G1171" s="115">
        <v>63</v>
      </c>
      <c r="H1171" s="115">
        <v>63</v>
      </c>
      <c r="I1171" s="18">
        <v>2.1000000000000001E-2</v>
      </c>
      <c r="J1171" s="18">
        <f t="shared" si="169"/>
        <v>42.357210000000002</v>
      </c>
      <c r="K1171" s="10">
        <f t="shared" si="166"/>
        <v>15.574746117000002</v>
      </c>
      <c r="L1171" s="10">
        <v>16.36215</v>
      </c>
      <c r="M1171" s="10">
        <v>1.7656800000000001</v>
      </c>
      <c r="N1171" s="150">
        <f t="shared" si="171"/>
        <v>1.7656800000000001</v>
      </c>
      <c r="O1171" s="10">
        <f t="shared" si="167"/>
        <v>76.059786117000016</v>
      </c>
      <c r="P1171" s="11">
        <f t="shared" si="170"/>
        <v>0.18591979006844295</v>
      </c>
    </row>
    <row r="1172" spans="1:16">
      <c r="A1172" s="9">
        <f t="shared" si="172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168"/>
        <v>373.1</v>
      </c>
      <c r="G1172" s="115">
        <v>79</v>
      </c>
      <c r="H1172" s="115">
        <v>79</v>
      </c>
      <c r="I1172" s="18">
        <v>2.6333333333333334E-2</v>
      </c>
      <c r="J1172" s="18">
        <f t="shared" si="169"/>
        <v>53.114596666666664</v>
      </c>
      <c r="K1172" s="10">
        <f t="shared" si="166"/>
        <v>19.530237194333335</v>
      </c>
      <c r="L1172" s="10">
        <v>20.517616666666665</v>
      </c>
      <c r="M1172" s="10">
        <v>2.2141066666666664</v>
      </c>
      <c r="N1172" s="150">
        <f t="shared" si="171"/>
        <v>2.2141066666666664</v>
      </c>
      <c r="O1172" s="10">
        <f t="shared" si="167"/>
        <v>95.37655719433333</v>
      </c>
      <c r="P1172" s="11">
        <f t="shared" si="170"/>
        <v>0.25563269148843026</v>
      </c>
    </row>
    <row r="1173" spans="1:16">
      <c r="A1173" s="9">
        <f t="shared" si="172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168"/>
        <v>374</v>
      </c>
      <c r="G1173" s="115">
        <v>90</v>
      </c>
      <c r="H1173" s="115">
        <v>90</v>
      </c>
      <c r="I1173" s="18">
        <v>0.03</v>
      </c>
      <c r="J1173" s="18">
        <f t="shared" si="169"/>
        <v>60.510300000000001</v>
      </c>
      <c r="K1173" s="10">
        <f t="shared" si="166"/>
        <v>22.249637310000001</v>
      </c>
      <c r="L1173" s="10">
        <v>23.374499999999998</v>
      </c>
      <c r="M1173" s="10">
        <v>2.5223999999999998</v>
      </c>
      <c r="N1173" s="150">
        <f t="shared" si="171"/>
        <v>2.5223999999999998</v>
      </c>
      <c r="O1173" s="10">
        <f t="shared" si="167"/>
        <v>108.65683731</v>
      </c>
      <c r="P1173" s="11">
        <f t="shared" si="170"/>
        <v>0.29052630296791443</v>
      </c>
    </row>
    <row r="1174" spans="1:16">
      <c r="A1174" s="9">
        <f t="shared" si="172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168"/>
        <v>327.2</v>
      </c>
      <c r="G1174" s="115">
        <v>89</v>
      </c>
      <c r="H1174" s="115">
        <v>89</v>
      </c>
      <c r="I1174" s="18">
        <v>2.9666666666666668E-2</v>
      </c>
      <c r="J1174" s="18">
        <f t="shared" si="169"/>
        <v>59.837963333333335</v>
      </c>
      <c r="K1174" s="10">
        <f t="shared" si="166"/>
        <v>22.002419117666669</v>
      </c>
      <c r="L1174" s="10">
        <v>23.114783333333332</v>
      </c>
      <c r="M1174" s="10">
        <v>2.4943733333333333</v>
      </c>
      <c r="N1174" s="150">
        <f t="shared" si="171"/>
        <v>2.4943733333333333</v>
      </c>
      <c r="O1174" s="10">
        <f t="shared" si="167"/>
        <v>107.44953911766667</v>
      </c>
      <c r="P1174" s="11">
        <f t="shared" si="170"/>
        <v>0.32839101197330894</v>
      </c>
    </row>
    <row r="1175" spans="1:16">
      <c r="A1175" s="9">
        <f t="shared" si="172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168"/>
        <v>198.1</v>
      </c>
      <c r="G1175" s="115">
        <v>80</v>
      </c>
      <c r="H1175" s="115">
        <v>80</v>
      </c>
      <c r="I1175" s="18">
        <v>2.6666666666666668E-2</v>
      </c>
      <c r="J1175" s="18">
        <f t="shared" si="169"/>
        <v>53.786933333333337</v>
      </c>
      <c r="K1175" s="10">
        <f t="shared" si="166"/>
        <v>19.77745538666667</v>
      </c>
      <c r="L1175" s="10">
        <v>20.777333333333335</v>
      </c>
      <c r="M1175" s="10">
        <v>2.2421333333333333</v>
      </c>
      <c r="N1175" s="150">
        <f t="shared" si="171"/>
        <v>2.2421333333333333</v>
      </c>
      <c r="O1175" s="10">
        <f t="shared" si="167"/>
        <v>96.58385538666667</v>
      </c>
      <c r="P1175" s="11">
        <f t="shared" si="170"/>
        <v>0.4875510115429918</v>
      </c>
    </row>
    <row r="1176" spans="1:16">
      <c r="A1176" s="9">
        <f t="shared" si="172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168"/>
        <v>308</v>
      </c>
      <c r="G1176" s="115">
        <v>80</v>
      </c>
      <c r="H1176" s="115">
        <v>80</v>
      </c>
      <c r="I1176" s="18">
        <v>2.6666666666666668E-2</v>
      </c>
      <c r="J1176" s="18">
        <f t="shared" si="169"/>
        <v>53.786933333333337</v>
      </c>
      <c r="K1176" s="10">
        <f t="shared" si="166"/>
        <v>19.77745538666667</v>
      </c>
      <c r="L1176" s="10">
        <v>20.777333333333335</v>
      </c>
      <c r="M1176" s="10">
        <v>2.2421333333333333</v>
      </c>
      <c r="N1176" s="150">
        <f t="shared" si="171"/>
        <v>2.2421333333333333</v>
      </c>
      <c r="O1176" s="10">
        <f t="shared" si="167"/>
        <v>96.58385538666667</v>
      </c>
      <c r="P1176" s="11">
        <f t="shared" si="170"/>
        <v>0.31358394606060608</v>
      </c>
    </row>
    <row r="1177" spans="1:16">
      <c r="A1177" s="9">
        <f t="shared" si="172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168"/>
        <v>333.2</v>
      </c>
      <c r="G1177" s="115">
        <v>70</v>
      </c>
      <c r="H1177" s="115">
        <v>70</v>
      </c>
      <c r="I1177" s="18">
        <v>2.3333333333333334E-2</v>
      </c>
      <c r="J1177" s="18">
        <f t="shared" si="169"/>
        <v>47.063566666666667</v>
      </c>
      <c r="K1177" s="10">
        <f t="shared" si="166"/>
        <v>17.305273463333336</v>
      </c>
      <c r="L1177" s="10">
        <v>18.180166666666668</v>
      </c>
      <c r="M1177" s="10">
        <v>1.9618666666666666</v>
      </c>
      <c r="N1177" s="150">
        <f t="shared" si="171"/>
        <v>1.9618666666666666</v>
      </c>
      <c r="O1177" s="10">
        <f t="shared" si="167"/>
        <v>84.510873463333326</v>
      </c>
      <c r="P1177" s="11">
        <f t="shared" si="170"/>
        <v>0.2536340740196078</v>
      </c>
    </row>
    <row r="1178" spans="1:16">
      <c r="A1178" s="9">
        <f t="shared" si="172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168"/>
        <v>356.2</v>
      </c>
      <c r="G1178" s="115">
        <v>65</v>
      </c>
      <c r="H1178" s="115">
        <v>65</v>
      </c>
      <c r="I1178" s="18">
        <v>2.1666666666666667E-2</v>
      </c>
      <c r="J1178" s="18">
        <f t="shared" si="169"/>
        <v>43.701883333333335</v>
      </c>
      <c r="K1178" s="10">
        <f t="shared" si="166"/>
        <v>16.069182501666667</v>
      </c>
      <c r="L1178" s="10">
        <v>16.881583333333335</v>
      </c>
      <c r="M1178" s="10">
        <v>1.8217333333333334</v>
      </c>
      <c r="N1178" s="150">
        <f t="shared" si="171"/>
        <v>1.8217333333333334</v>
      </c>
      <c r="O1178" s="10">
        <f t="shared" si="167"/>
        <v>78.474382501666668</v>
      </c>
      <c r="P1178" s="11">
        <f t="shared" si="170"/>
        <v>0.22030988911192215</v>
      </c>
    </row>
    <row r="1179" spans="1:16">
      <c r="A1179" s="9">
        <f t="shared" si="172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168"/>
        <v>339.8</v>
      </c>
      <c r="G1179" s="115">
        <v>60</v>
      </c>
      <c r="H1179" s="115">
        <v>60</v>
      </c>
      <c r="I1179" s="18">
        <v>0.02</v>
      </c>
      <c r="J1179" s="18">
        <f t="shared" si="169"/>
        <v>40.340200000000003</v>
      </c>
      <c r="K1179" s="10">
        <f t="shared" si="166"/>
        <v>14.833091540000002</v>
      </c>
      <c r="L1179" s="10">
        <v>15.583</v>
      </c>
      <c r="M1179" s="10">
        <v>1.6816</v>
      </c>
      <c r="N1179" s="150">
        <f t="shared" si="171"/>
        <v>1.6816</v>
      </c>
      <c r="O1179" s="10">
        <f t="shared" si="167"/>
        <v>72.43789154000001</v>
      </c>
      <c r="P1179" s="11">
        <f t="shared" si="170"/>
        <v>0.21317802101236022</v>
      </c>
    </row>
    <row r="1180" spans="1:16">
      <c r="A1180" s="9">
        <f t="shared" si="172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168"/>
        <v>392.1</v>
      </c>
      <c r="G1180" s="115">
        <v>71</v>
      </c>
      <c r="H1180" s="115">
        <v>71</v>
      </c>
      <c r="I1180" s="18">
        <v>2.3666666666666666E-2</v>
      </c>
      <c r="J1180" s="18">
        <f t="shared" si="169"/>
        <v>47.735903333333333</v>
      </c>
      <c r="K1180" s="10">
        <f t="shared" si="166"/>
        <v>17.552491655666667</v>
      </c>
      <c r="L1180" s="10">
        <v>18.439883333333331</v>
      </c>
      <c r="M1180" s="10">
        <v>1.9898933333333333</v>
      </c>
      <c r="N1180" s="150">
        <f t="shared" si="171"/>
        <v>1.9898933333333333</v>
      </c>
      <c r="O1180" s="10">
        <f t="shared" si="167"/>
        <v>85.718171655666652</v>
      </c>
      <c r="P1180" s="11">
        <f t="shared" si="170"/>
        <v>0.21861303661225873</v>
      </c>
    </row>
    <row r="1181" spans="1:16">
      <c r="A1181" s="9">
        <f t="shared" si="172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168"/>
        <v>355.1</v>
      </c>
      <c r="G1181" s="115">
        <v>39</v>
      </c>
      <c r="H1181" s="115">
        <v>39</v>
      </c>
      <c r="I1181" s="18">
        <v>1.2999999999999999E-2</v>
      </c>
      <c r="J1181" s="18">
        <f t="shared" si="169"/>
        <v>26.221129999999999</v>
      </c>
      <c r="K1181" s="10">
        <f t="shared" si="166"/>
        <v>9.6415095009999998</v>
      </c>
      <c r="L1181" s="10">
        <v>10.12895</v>
      </c>
      <c r="M1181" s="10">
        <v>1.09304</v>
      </c>
      <c r="N1181" s="150">
        <f t="shared" si="171"/>
        <v>1.09304</v>
      </c>
      <c r="O1181" s="10">
        <f t="shared" si="167"/>
        <v>47.084629500999995</v>
      </c>
      <c r="P1181" s="11">
        <f t="shared" si="170"/>
        <v>0.13259540833849617</v>
      </c>
    </row>
    <row r="1182" spans="1:16">
      <c r="A1182" s="9">
        <f t="shared" si="172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168"/>
        <v>196.9</v>
      </c>
      <c r="G1182" s="8">
        <v>40</v>
      </c>
      <c r="H1182" s="8">
        <v>40</v>
      </c>
      <c r="I1182" s="18">
        <v>1.3333333333333334E-2</v>
      </c>
      <c r="J1182" s="18">
        <f t="shared" si="169"/>
        <v>26.893466666666669</v>
      </c>
      <c r="K1182" s="10">
        <f t="shared" si="166"/>
        <v>9.888727693333335</v>
      </c>
      <c r="L1182" s="10">
        <v>10.388666666666667</v>
      </c>
      <c r="M1182" s="10">
        <v>1.1210666666666667</v>
      </c>
      <c r="N1182" s="150">
        <f t="shared" si="171"/>
        <v>1.1210666666666667</v>
      </c>
      <c r="O1182" s="10">
        <f t="shared" si="167"/>
        <v>48.291927693333335</v>
      </c>
      <c r="P1182" s="11">
        <f t="shared" si="170"/>
        <v>0.24526118686304385</v>
      </c>
    </row>
    <row r="1183" spans="1:16">
      <c r="A1183" s="9">
        <f t="shared" si="172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168"/>
        <v>393.6</v>
      </c>
      <c r="G1183" s="8">
        <v>45</v>
      </c>
      <c r="H1183" s="8">
        <v>45</v>
      </c>
      <c r="I1183" s="18">
        <v>1.4999999999999999E-2</v>
      </c>
      <c r="J1183" s="18">
        <f t="shared" si="169"/>
        <v>30.25515</v>
      </c>
      <c r="K1183" s="10">
        <f t="shared" si="166"/>
        <v>11.124818655</v>
      </c>
      <c r="L1183" s="10">
        <v>11.687249999999999</v>
      </c>
      <c r="M1183" s="10">
        <v>1.2611999999999999</v>
      </c>
      <c r="N1183" s="150">
        <f t="shared" si="171"/>
        <v>1.2611999999999999</v>
      </c>
      <c r="O1183" s="10">
        <f t="shared" si="167"/>
        <v>54.328418655</v>
      </c>
      <c r="P1183" s="11">
        <f t="shared" si="170"/>
        <v>0.13802951894054877</v>
      </c>
    </row>
    <row r="1184" spans="1:16">
      <c r="A1184" s="9">
        <f t="shared" si="172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168"/>
        <v>352.2</v>
      </c>
      <c r="G1184" s="8">
        <v>39</v>
      </c>
      <c r="H1184" s="8">
        <v>39</v>
      </c>
      <c r="I1184" s="18">
        <v>1.2999999999999999E-2</v>
      </c>
      <c r="J1184" s="18">
        <f t="shared" si="169"/>
        <v>26.221129999999999</v>
      </c>
      <c r="K1184" s="10">
        <f t="shared" si="166"/>
        <v>9.6415095009999998</v>
      </c>
      <c r="L1184" s="10">
        <v>10.12895</v>
      </c>
      <c r="M1184" s="10">
        <v>1.09304</v>
      </c>
      <c r="N1184" s="150">
        <f t="shared" si="171"/>
        <v>1.09304</v>
      </c>
      <c r="O1184" s="10">
        <f t="shared" si="167"/>
        <v>47.084629500999995</v>
      </c>
      <c r="P1184" s="11">
        <f t="shared" si="170"/>
        <v>0.13368719335888699</v>
      </c>
    </row>
    <row r="1185" spans="1:16">
      <c r="A1185" s="9">
        <f t="shared" si="172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168"/>
        <v>361.1</v>
      </c>
      <c r="G1185" s="8">
        <v>46</v>
      </c>
      <c r="H1185" s="8">
        <v>46</v>
      </c>
      <c r="I1185" s="18">
        <v>1.5333333333333332E-2</v>
      </c>
      <c r="J1185" s="18">
        <f t="shared" si="169"/>
        <v>30.927486666666663</v>
      </c>
      <c r="K1185" s="10">
        <f t="shared" ref="K1185:K1245" si="173">J1185*0.3677</f>
        <v>11.372036847333334</v>
      </c>
      <c r="L1185" s="10">
        <v>11.946966666666667</v>
      </c>
      <c r="M1185" s="10">
        <v>1.2892266666666665</v>
      </c>
      <c r="N1185" s="150">
        <f t="shared" si="171"/>
        <v>1.2892266666666665</v>
      </c>
      <c r="O1185" s="10">
        <f t="shared" ref="O1185:O1248" si="174">J1185+K1185+L1185+N1185</f>
        <v>55.535716847333333</v>
      </c>
      <c r="P1185" s="11">
        <f t="shared" si="170"/>
        <v>0.15379594806794053</v>
      </c>
    </row>
    <row r="1186" spans="1:16">
      <c r="A1186" s="9">
        <f t="shared" si="172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168"/>
        <v>370.4</v>
      </c>
      <c r="G1186" s="8">
        <v>40</v>
      </c>
      <c r="H1186" s="8">
        <v>40</v>
      </c>
      <c r="I1186" s="18">
        <v>1.3333333333333334E-2</v>
      </c>
      <c r="J1186" s="18">
        <f t="shared" si="169"/>
        <v>26.893466666666669</v>
      </c>
      <c r="K1186" s="10">
        <f t="shared" si="173"/>
        <v>9.888727693333335</v>
      </c>
      <c r="L1186" s="10">
        <v>10.388666666666667</v>
      </c>
      <c r="M1186" s="10">
        <v>1.1210666666666667</v>
      </c>
      <c r="N1186" s="150">
        <f t="shared" si="171"/>
        <v>1.1210666666666667</v>
      </c>
      <c r="O1186" s="10">
        <f t="shared" si="174"/>
        <v>48.291927693333335</v>
      </c>
      <c r="P1186" s="11">
        <f t="shared" si="170"/>
        <v>0.13037777455003602</v>
      </c>
    </row>
    <row r="1187" spans="1:16">
      <c r="A1187" s="9">
        <f t="shared" si="172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168"/>
        <v>419.9</v>
      </c>
      <c r="G1187" s="8">
        <v>71</v>
      </c>
      <c r="H1187" s="8">
        <v>71</v>
      </c>
      <c r="I1187" s="18">
        <v>2.3666666666666666E-2</v>
      </c>
      <c r="J1187" s="18">
        <f t="shared" si="169"/>
        <v>47.735903333333333</v>
      </c>
      <c r="K1187" s="10">
        <f t="shared" si="173"/>
        <v>17.552491655666667</v>
      </c>
      <c r="L1187" s="10">
        <v>18.439883333333331</v>
      </c>
      <c r="M1187" s="10">
        <v>1.9898933333333333</v>
      </c>
      <c r="N1187" s="150">
        <f t="shared" si="171"/>
        <v>1.9898933333333333</v>
      </c>
      <c r="O1187" s="10">
        <f t="shared" si="174"/>
        <v>85.718171655666652</v>
      </c>
      <c r="P1187" s="11">
        <f t="shared" si="170"/>
        <v>0.20413948953480984</v>
      </c>
    </row>
    <row r="1188" spans="1:16">
      <c r="A1188" s="9">
        <f t="shared" si="172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ref="F1188:F1245" si="175">C1188+D1188+E1188</f>
        <v>551.79999999999995</v>
      </c>
      <c r="G1188" s="8">
        <v>150</v>
      </c>
      <c r="H1188" s="8">
        <v>150</v>
      </c>
      <c r="I1188" s="18">
        <v>0.05</v>
      </c>
      <c r="J1188" s="18">
        <f t="shared" si="169"/>
        <v>100.85050000000001</v>
      </c>
      <c r="K1188" s="10">
        <f t="shared" si="173"/>
        <v>37.082728850000009</v>
      </c>
      <c r="L1188" s="10">
        <v>38.957500000000003</v>
      </c>
      <c r="M1188" s="10">
        <v>4.2039999999999997</v>
      </c>
      <c r="N1188" s="150">
        <f t="shared" si="171"/>
        <v>4.2039999999999997</v>
      </c>
      <c r="O1188" s="10">
        <f t="shared" si="174"/>
        <v>181.09472885000005</v>
      </c>
      <c r="P1188" s="11">
        <f t="shared" si="170"/>
        <v>0.32818907004349412</v>
      </c>
    </row>
    <row r="1189" spans="1:16">
      <c r="A1189" s="9">
        <f t="shared" si="172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175"/>
        <v>551.20000000000005</v>
      </c>
      <c r="G1189" s="8">
        <v>150</v>
      </c>
      <c r="H1189" s="8">
        <v>150</v>
      </c>
      <c r="I1189" s="18">
        <v>0.05</v>
      </c>
      <c r="J1189" s="18">
        <f t="shared" si="169"/>
        <v>100.85050000000001</v>
      </c>
      <c r="K1189" s="10">
        <f t="shared" si="173"/>
        <v>37.082728850000009</v>
      </c>
      <c r="L1189" s="10">
        <v>38.957500000000003</v>
      </c>
      <c r="M1189" s="10">
        <v>4.2039999999999997</v>
      </c>
      <c r="N1189" s="150">
        <f t="shared" si="171"/>
        <v>4.2039999999999997</v>
      </c>
      <c r="O1189" s="10">
        <f t="shared" si="174"/>
        <v>181.09472885000005</v>
      </c>
      <c r="P1189" s="11">
        <f t="shared" si="170"/>
        <v>0.328546315039913</v>
      </c>
    </row>
    <row r="1190" spans="1:16">
      <c r="A1190" s="9">
        <f t="shared" si="172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175"/>
        <v>317.2</v>
      </c>
      <c r="G1190" s="8">
        <v>115</v>
      </c>
      <c r="H1190" s="8">
        <v>115</v>
      </c>
      <c r="I1190" s="18">
        <v>3.833333333333333E-2</v>
      </c>
      <c r="J1190" s="18">
        <f t="shared" si="169"/>
        <v>77.31871666666666</v>
      </c>
      <c r="K1190" s="10">
        <f t="shared" si="173"/>
        <v>28.430092118333334</v>
      </c>
      <c r="L1190" s="10">
        <v>29.867416666666664</v>
      </c>
      <c r="M1190" s="10">
        <v>3.2230666666666665</v>
      </c>
      <c r="N1190" s="150">
        <f t="shared" si="171"/>
        <v>3.2230666666666665</v>
      </c>
      <c r="O1190" s="10">
        <f t="shared" si="174"/>
        <v>138.8392921183333</v>
      </c>
      <c r="P1190" s="11">
        <f t="shared" si="170"/>
        <v>0.43770268637557791</v>
      </c>
    </row>
    <row r="1191" spans="1:16">
      <c r="A1191" s="9">
        <f t="shared" si="172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175"/>
        <v>554.52</v>
      </c>
      <c r="G1191" s="8">
        <v>150</v>
      </c>
      <c r="H1191" s="8">
        <v>150</v>
      </c>
      <c r="I1191" s="18">
        <v>0.05</v>
      </c>
      <c r="J1191" s="18">
        <f t="shared" si="169"/>
        <v>100.85050000000001</v>
      </c>
      <c r="K1191" s="10">
        <f t="shared" si="173"/>
        <v>37.082728850000009</v>
      </c>
      <c r="L1191" s="10">
        <v>38.957500000000003</v>
      </c>
      <c r="M1191" s="10">
        <v>4.2039999999999997</v>
      </c>
      <c r="N1191" s="150">
        <f t="shared" si="171"/>
        <v>4.2039999999999997</v>
      </c>
      <c r="O1191" s="10">
        <f t="shared" si="174"/>
        <v>181.09472885000005</v>
      </c>
      <c r="P1191" s="11">
        <f t="shared" si="170"/>
        <v>0.32657925566255513</v>
      </c>
    </row>
    <row r="1192" spans="1:16">
      <c r="A1192" s="9">
        <f t="shared" si="172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175"/>
        <v>315</v>
      </c>
      <c r="G1192" s="8">
        <v>120</v>
      </c>
      <c r="H1192" s="8">
        <v>120</v>
      </c>
      <c r="I1192" s="18">
        <v>0.04</v>
      </c>
      <c r="J1192" s="18">
        <f t="shared" si="169"/>
        <v>80.680400000000006</v>
      </c>
      <c r="K1192" s="10">
        <f t="shared" si="173"/>
        <v>29.666183080000003</v>
      </c>
      <c r="L1192" s="10">
        <v>31.166</v>
      </c>
      <c r="M1192" s="10">
        <v>3.3632</v>
      </c>
      <c r="N1192" s="150">
        <f t="shared" si="171"/>
        <v>3.3632</v>
      </c>
      <c r="O1192" s="10">
        <f t="shared" si="174"/>
        <v>144.87578308000002</v>
      </c>
      <c r="P1192" s="11">
        <f t="shared" si="170"/>
        <v>0.45992312088888893</v>
      </c>
    </row>
    <row r="1193" spans="1:16">
      <c r="A1193" s="9">
        <f t="shared" si="172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175"/>
        <v>930.4</v>
      </c>
      <c r="G1193" s="8">
        <v>106</v>
      </c>
      <c r="H1193" s="8">
        <v>106</v>
      </c>
      <c r="I1193" s="18">
        <v>3.5333333333333335E-2</v>
      </c>
      <c r="J1193" s="18">
        <f t="shared" si="169"/>
        <v>71.267686666666663</v>
      </c>
      <c r="K1193" s="10">
        <f t="shared" si="173"/>
        <v>26.205128387333335</v>
      </c>
      <c r="L1193" s="10">
        <v>27.529966666666667</v>
      </c>
      <c r="M1193" s="10">
        <v>2.9708266666666665</v>
      </c>
      <c r="N1193" s="150">
        <f t="shared" si="171"/>
        <v>2.9708266666666665</v>
      </c>
      <c r="O1193" s="10">
        <f t="shared" si="174"/>
        <v>127.97360838733333</v>
      </c>
      <c r="P1193" s="11">
        <f t="shared" si="170"/>
        <v>0.13754687057967899</v>
      </c>
    </row>
    <row r="1194" spans="1:16">
      <c r="A1194" s="9">
        <f t="shared" si="172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75"/>
        <v>4237</v>
      </c>
      <c r="G1194" s="8">
        <v>1834</v>
      </c>
      <c r="H1194" s="8">
        <v>1834</v>
      </c>
      <c r="I1194" s="18">
        <v>0.61133333333333328</v>
      </c>
      <c r="J1194" s="18">
        <f t="shared" si="169"/>
        <v>1233.0654466666665</v>
      </c>
      <c r="K1194" s="10">
        <f t="shared" si="173"/>
        <v>453.39816473933331</v>
      </c>
      <c r="L1194" s="10">
        <v>476.32036666666659</v>
      </c>
      <c r="M1194" s="10">
        <v>51.400906666666664</v>
      </c>
      <c r="N1194" s="150">
        <f t="shared" si="171"/>
        <v>51.400906666666664</v>
      </c>
      <c r="O1194" s="10">
        <f t="shared" si="174"/>
        <v>2214.184884739333</v>
      </c>
      <c r="P1194" s="11">
        <f t="shared" si="170"/>
        <v>0.52258316845393749</v>
      </c>
    </row>
    <row r="1195" spans="1:16">
      <c r="A1195" s="9">
        <f t="shared" si="172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175"/>
        <v>313.39999999999998</v>
      </c>
      <c r="G1195" s="8">
        <v>123</v>
      </c>
      <c r="H1195" s="8">
        <v>123</v>
      </c>
      <c r="I1195" s="18">
        <v>4.1000000000000002E-2</v>
      </c>
      <c r="J1195" s="18">
        <f t="shared" si="169"/>
        <v>82.697410000000005</v>
      </c>
      <c r="K1195" s="10">
        <f t="shared" si="173"/>
        <v>30.407837657000005</v>
      </c>
      <c r="L1195" s="10">
        <v>31.945150000000002</v>
      </c>
      <c r="M1195" s="10">
        <v>3.4472800000000001</v>
      </c>
      <c r="N1195" s="150">
        <f t="shared" si="171"/>
        <v>3.4472800000000001</v>
      </c>
      <c r="O1195" s="10">
        <f t="shared" si="174"/>
        <v>148.49767765700003</v>
      </c>
      <c r="P1195" s="11">
        <f t="shared" si="170"/>
        <v>0.47382794402361211</v>
      </c>
    </row>
    <row r="1196" spans="1:16">
      <c r="A1196" s="9">
        <f t="shared" si="172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175"/>
        <v>311</v>
      </c>
      <c r="G1196" s="8">
        <v>125</v>
      </c>
      <c r="H1196" s="8">
        <v>125</v>
      </c>
      <c r="I1196" s="18">
        <v>4.1666666666666664E-2</v>
      </c>
      <c r="J1196" s="18">
        <f t="shared" si="169"/>
        <v>84.042083333333323</v>
      </c>
      <c r="K1196" s="10">
        <f t="shared" si="173"/>
        <v>30.902274041666665</v>
      </c>
      <c r="L1196" s="10">
        <v>32.46458333333333</v>
      </c>
      <c r="M1196" s="10">
        <v>3.503333333333333</v>
      </c>
      <c r="N1196" s="150">
        <f t="shared" si="171"/>
        <v>3.503333333333333</v>
      </c>
      <c r="O1196" s="10">
        <f t="shared" si="174"/>
        <v>150.91227404166665</v>
      </c>
      <c r="P1196" s="11">
        <f t="shared" si="170"/>
        <v>0.48524846958735257</v>
      </c>
    </row>
    <row r="1197" spans="1:16">
      <c r="A1197" s="9">
        <f t="shared" si="172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175"/>
        <v>302.3</v>
      </c>
      <c r="G1197" s="8">
        <v>160</v>
      </c>
      <c r="H1197" s="8">
        <v>160</v>
      </c>
      <c r="I1197" s="18">
        <v>5.3333333333333337E-2</v>
      </c>
      <c r="J1197" s="18">
        <f t="shared" si="169"/>
        <v>107.57386666666667</v>
      </c>
      <c r="K1197" s="10">
        <f t="shared" si="173"/>
        <v>39.55491077333334</v>
      </c>
      <c r="L1197" s="10">
        <v>41.55466666666667</v>
      </c>
      <c r="M1197" s="10">
        <v>4.4842666666666666</v>
      </c>
      <c r="N1197" s="150">
        <f t="shared" si="171"/>
        <v>4.4842666666666666</v>
      </c>
      <c r="O1197" s="10">
        <f t="shared" si="174"/>
        <v>193.16771077333334</v>
      </c>
      <c r="P1197" s="11">
        <f t="shared" si="170"/>
        <v>0.63899341969346124</v>
      </c>
    </row>
    <row r="1198" spans="1:16">
      <c r="A1198" s="9">
        <f t="shared" si="172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175"/>
        <v>314.10000000000002</v>
      </c>
      <c r="G1198" s="8">
        <v>170</v>
      </c>
      <c r="H1198" s="8">
        <v>170</v>
      </c>
      <c r="I1198" s="18">
        <v>5.6666666666666664E-2</v>
      </c>
      <c r="J1198" s="18">
        <f t="shared" si="169"/>
        <v>114.29723333333332</v>
      </c>
      <c r="K1198" s="10">
        <f t="shared" si="173"/>
        <v>42.027092696666664</v>
      </c>
      <c r="L1198" s="10">
        <v>44.151833333333329</v>
      </c>
      <c r="M1198" s="10">
        <v>4.7645333333333326</v>
      </c>
      <c r="N1198" s="150">
        <f t="shared" si="171"/>
        <v>4.7645333333333326</v>
      </c>
      <c r="O1198" s="10">
        <f t="shared" si="174"/>
        <v>205.24069269666663</v>
      </c>
      <c r="P1198" s="11">
        <f t="shared" si="170"/>
        <v>0.65342468225618155</v>
      </c>
    </row>
    <row r="1199" spans="1:16">
      <c r="A1199" s="9">
        <f t="shared" si="172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175"/>
        <v>317.10000000000002</v>
      </c>
      <c r="G1199" s="8">
        <v>130</v>
      </c>
      <c r="H1199" s="8">
        <v>130</v>
      </c>
      <c r="I1199" s="18">
        <v>4.3333333333333335E-2</v>
      </c>
      <c r="J1199" s="18">
        <f t="shared" si="169"/>
        <v>87.403766666666669</v>
      </c>
      <c r="K1199" s="10">
        <f t="shared" si="173"/>
        <v>32.138365003333334</v>
      </c>
      <c r="L1199" s="10">
        <v>33.76316666666667</v>
      </c>
      <c r="M1199" s="10">
        <v>3.6434666666666669</v>
      </c>
      <c r="N1199" s="150">
        <f t="shared" si="171"/>
        <v>3.6434666666666669</v>
      </c>
      <c r="O1199" s="10">
        <f t="shared" si="174"/>
        <v>156.94876500333334</v>
      </c>
      <c r="P1199" s="11">
        <f t="shared" si="170"/>
        <v>0.49495037844002943</v>
      </c>
    </row>
    <row r="1200" spans="1:16">
      <c r="A1200" s="9">
        <f t="shared" si="172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175"/>
        <v>126.9</v>
      </c>
      <c r="G1200" s="115">
        <v>30</v>
      </c>
      <c r="H1200" s="115">
        <v>30</v>
      </c>
      <c r="I1200" s="18">
        <v>0.01</v>
      </c>
      <c r="J1200" s="18">
        <f t="shared" si="169"/>
        <v>20.170100000000001</v>
      </c>
      <c r="K1200" s="10">
        <f t="shared" si="173"/>
        <v>7.4165457700000008</v>
      </c>
      <c r="L1200" s="10">
        <v>7.7915000000000001</v>
      </c>
      <c r="M1200" s="10">
        <v>0.84079999999999999</v>
      </c>
      <c r="N1200" s="150">
        <f t="shared" si="171"/>
        <v>0.84079999999999999</v>
      </c>
      <c r="O1200" s="10">
        <f t="shared" si="174"/>
        <v>36.218945770000005</v>
      </c>
      <c r="P1200" s="11">
        <f t="shared" si="170"/>
        <v>0.28541328423955875</v>
      </c>
    </row>
    <row r="1201" spans="1:16">
      <c r="A1201" s="9">
        <f t="shared" si="172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175"/>
        <v>137</v>
      </c>
      <c r="G1201" s="115">
        <v>36</v>
      </c>
      <c r="H1201" s="115">
        <v>36</v>
      </c>
      <c r="I1201" s="18">
        <v>1.2E-2</v>
      </c>
      <c r="J1201" s="18">
        <f t="shared" si="169"/>
        <v>24.20412</v>
      </c>
      <c r="K1201" s="10">
        <f t="shared" si="173"/>
        <v>8.8998549240000013</v>
      </c>
      <c r="L1201" s="10">
        <v>9.3498000000000001</v>
      </c>
      <c r="M1201" s="10">
        <v>1.0089600000000001</v>
      </c>
      <c r="N1201" s="150">
        <f t="shared" si="171"/>
        <v>1.0089600000000001</v>
      </c>
      <c r="O1201" s="10">
        <f t="shared" si="174"/>
        <v>43.462734924000003</v>
      </c>
      <c r="P1201" s="11">
        <f t="shared" si="170"/>
        <v>0.31724624032116788</v>
      </c>
    </row>
    <row r="1202" spans="1:16">
      <c r="A1202" s="9">
        <f t="shared" si="172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175"/>
        <v>135.30000000000001</v>
      </c>
      <c r="G1202" s="115">
        <v>56</v>
      </c>
      <c r="H1202" s="115">
        <v>56</v>
      </c>
      <c r="I1202" s="18">
        <v>1.8666666666666668E-2</v>
      </c>
      <c r="J1202" s="18">
        <f t="shared" si="169"/>
        <v>37.650853333333338</v>
      </c>
      <c r="K1202" s="10">
        <f t="shared" si="173"/>
        <v>13.84421877066667</v>
      </c>
      <c r="L1202" s="10">
        <v>14.544133333333335</v>
      </c>
      <c r="M1202" s="10">
        <v>1.5694933333333334</v>
      </c>
      <c r="N1202" s="150">
        <f t="shared" si="171"/>
        <v>1.5694933333333334</v>
      </c>
      <c r="O1202" s="10">
        <f t="shared" si="174"/>
        <v>67.608698770666678</v>
      </c>
      <c r="P1202" s="11">
        <f t="shared" si="170"/>
        <v>0.49969474331608776</v>
      </c>
    </row>
    <row r="1203" spans="1:16">
      <c r="A1203" s="9">
        <f t="shared" si="172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175"/>
        <v>149.19999999999999</v>
      </c>
      <c r="G1203" s="115">
        <v>76</v>
      </c>
      <c r="H1203" s="115">
        <v>76</v>
      </c>
      <c r="I1203" s="18">
        <v>2.5333333333333333E-2</v>
      </c>
      <c r="J1203" s="18">
        <f t="shared" ref="J1203:J1245" si="176">I1203*$J$2</f>
        <v>51.097586666666665</v>
      </c>
      <c r="K1203" s="10">
        <f t="shared" si="173"/>
        <v>18.788582617333333</v>
      </c>
      <c r="L1203" s="10">
        <v>19.738466666666664</v>
      </c>
      <c r="M1203" s="10">
        <v>2.1300266666666667</v>
      </c>
      <c r="N1203" s="150">
        <f t="shared" si="171"/>
        <v>2.1300266666666667</v>
      </c>
      <c r="O1203" s="10">
        <f t="shared" si="174"/>
        <v>91.754662617333338</v>
      </c>
      <c r="P1203" s="11">
        <f t="shared" ref="P1203:P1250" si="177">O1203/F1203</f>
        <v>0.61497763148346751</v>
      </c>
    </row>
    <row r="1204" spans="1:16">
      <c r="A1204" s="9">
        <f t="shared" si="172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si="175"/>
        <v>378.9</v>
      </c>
      <c r="G1204" s="115">
        <v>110</v>
      </c>
      <c r="H1204" s="115">
        <v>110</v>
      </c>
      <c r="I1204" s="18">
        <v>3.6666666666666667E-2</v>
      </c>
      <c r="J1204" s="18">
        <f t="shared" si="176"/>
        <v>73.957033333333328</v>
      </c>
      <c r="K1204" s="10">
        <f t="shared" si="173"/>
        <v>27.194001156666666</v>
      </c>
      <c r="L1204" s="10">
        <v>28.568833333333334</v>
      </c>
      <c r="M1204" s="10">
        <v>3.0829333333333331</v>
      </c>
      <c r="N1204" s="150">
        <f t="shared" si="171"/>
        <v>3.0829333333333331</v>
      </c>
      <c r="O1204" s="10">
        <f t="shared" si="174"/>
        <v>132.80280115666667</v>
      </c>
      <c r="P1204" s="11">
        <f t="shared" si="177"/>
        <v>0.35049564834169089</v>
      </c>
    </row>
    <row r="1205" spans="1:16">
      <c r="A1205" s="9">
        <f t="shared" si="172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75"/>
        <v>4438.16</v>
      </c>
      <c r="G1205" s="8">
        <v>2200</v>
      </c>
      <c r="H1205" s="8">
        <v>2200</v>
      </c>
      <c r="I1205" s="18">
        <v>0.73333333333333328</v>
      </c>
      <c r="J1205" s="18">
        <f t="shared" si="176"/>
        <v>1479.1406666666664</v>
      </c>
      <c r="K1205" s="10">
        <f t="shared" si="173"/>
        <v>543.88002313333334</v>
      </c>
      <c r="L1205" s="10">
        <v>571.37666666666667</v>
      </c>
      <c r="M1205" s="10">
        <v>61.658666666666662</v>
      </c>
      <c r="N1205" s="150">
        <f t="shared" ref="N1205:N1248" si="178">M1205*$N$2</f>
        <v>61.658666666666662</v>
      </c>
      <c r="O1205" s="10">
        <f t="shared" si="174"/>
        <v>2656.0560231333329</v>
      </c>
      <c r="P1205" s="11">
        <f t="shared" si="177"/>
        <v>0.5984588259849426</v>
      </c>
    </row>
    <row r="1206" spans="1:16">
      <c r="A1206" s="9">
        <f t="shared" ref="A1206:A1248" si="179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75"/>
        <v>1768.02</v>
      </c>
      <c r="G1206" s="8">
        <v>335</v>
      </c>
      <c r="H1206" s="8">
        <v>335</v>
      </c>
      <c r="I1206" s="18">
        <v>0.11166666666666666</v>
      </c>
      <c r="J1206" s="18">
        <f t="shared" si="176"/>
        <v>225.23278333333332</v>
      </c>
      <c r="K1206" s="10">
        <f t="shared" si="173"/>
        <v>82.818094431666665</v>
      </c>
      <c r="L1206" s="10">
        <v>87.005083333333332</v>
      </c>
      <c r="M1206" s="10">
        <v>9.3889333333333322</v>
      </c>
      <c r="N1206" s="150">
        <f t="shared" si="178"/>
        <v>9.3889333333333322</v>
      </c>
      <c r="O1206" s="10">
        <f t="shared" si="174"/>
        <v>404.44489443166668</v>
      </c>
      <c r="P1206" s="11">
        <f t="shared" si="177"/>
        <v>0.22875583671659069</v>
      </c>
    </row>
    <row r="1207" spans="1:16">
      <c r="A1207" s="9">
        <f t="shared" si="179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75"/>
        <v>7561.12</v>
      </c>
      <c r="G1207" s="8">
        <v>2317</v>
      </c>
      <c r="H1207" s="8">
        <v>2317</v>
      </c>
      <c r="I1207" s="18">
        <v>0.77233333333333332</v>
      </c>
      <c r="J1207" s="18">
        <f t="shared" si="176"/>
        <v>1557.8040566666666</v>
      </c>
      <c r="K1207" s="10">
        <f t="shared" si="173"/>
        <v>572.80455163633337</v>
      </c>
      <c r="L1207" s="10">
        <v>601.76351666666665</v>
      </c>
      <c r="M1207" s="10">
        <v>64.937786666666668</v>
      </c>
      <c r="N1207" s="150">
        <f t="shared" si="178"/>
        <v>64.937786666666668</v>
      </c>
      <c r="O1207" s="10">
        <f t="shared" si="174"/>
        <v>2797.3099116363333</v>
      </c>
      <c r="P1207" s="11">
        <f t="shared" si="177"/>
        <v>0.36995972972738606</v>
      </c>
    </row>
    <row r="1208" spans="1:16">
      <c r="A1208" s="9">
        <f t="shared" si="179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175"/>
        <v>113.1</v>
      </c>
      <c r="G1208" s="8">
        <v>56</v>
      </c>
      <c r="H1208" s="8">
        <v>56</v>
      </c>
      <c r="I1208" s="18">
        <v>1.8666666666666668E-2</v>
      </c>
      <c r="J1208" s="18">
        <f t="shared" si="176"/>
        <v>37.650853333333338</v>
      </c>
      <c r="K1208" s="10">
        <f t="shared" si="173"/>
        <v>13.84421877066667</v>
      </c>
      <c r="L1208" s="10">
        <v>14.544133333333335</v>
      </c>
      <c r="M1208" s="10">
        <v>1.5694933333333334</v>
      </c>
      <c r="N1208" s="150">
        <f t="shared" si="178"/>
        <v>1.5694933333333334</v>
      </c>
      <c r="O1208" s="10">
        <f t="shared" si="174"/>
        <v>67.608698770666678</v>
      </c>
      <c r="P1208" s="11">
        <f t="shared" si="177"/>
        <v>0.59777806163277347</v>
      </c>
    </row>
    <row r="1209" spans="1:16">
      <c r="A1209" s="9">
        <f t="shared" si="179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175"/>
        <v>126.3</v>
      </c>
      <c r="G1209" s="8">
        <v>62</v>
      </c>
      <c r="H1209" s="8">
        <v>62</v>
      </c>
      <c r="I1209" s="18">
        <v>2.0666666666666667E-2</v>
      </c>
      <c r="J1209" s="18">
        <f t="shared" si="176"/>
        <v>41.684873333333336</v>
      </c>
      <c r="K1209" s="10">
        <f t="shared" si="173"/>
        <v>15.327527924666668</v>
      </c>
      <c r="L1209" s="10">
        <v>16.102433333333334</v>
      </c>
      <c r="M1209" s="10">
        <v>1.7376533333333333</v>
      </c>
      <c r="N1209" s="150">
        <f t="shared" si="178"/>
        <v>1.7376533333333333</v>
      </c>
      <c r="O1209" s="10">
        <f t="shared" si="174"/>
        <v>74.852487924666661</v>
      </c>
      <c r="P1209" s="11">
        <f t="shared" si="177"/>
        <v>0.59265627810504085</v>
      </c>
    </row>
    <row r="1210" spans="1:16">
      <c r="A1210" s="9">
        <f t="shared" si="179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175"/>
        <v>943.1</v>
      </c>
      <c r="G1210" s="8">
        <v>221</v>
      </c>
      <c r="H1210" s="8">
        <v>221</v>
      </c>
      <c r="I1210" s="18">
        <v>7.3666666666666672E-2</v>
      </c>
      <c r="J1210" s="18">
        <f t="shared" si="176"/>
        <v>148.58640333333335</v>
      </c>
      <c r="K1210" s="10">
        <f t="shared" si="173"/>
        <v>54.63522050566668</v>
      </c>
      <c r="L1210" s="10">
        <v>57.397383333333337</v>
      </c>
      <c r="M1210" s="10">
        <v>6.1938933333333335</v>
      </c>
      <c r="N1210" s="150">
        <f t="shared" si="178"/>
        <v>6.1938933333333335</v>
      </c>
      <c r="O1210" s="10">
        <f t="shared" si="174"/>
        <v>266.81290050566668</v>
      </c>
      <c r="P1210" s="11">
        <f t="shared" si="177"/>
        <v>0.28291050843565546</v>
      </c>
    </row>
    <row r="1211" spans="1:16">
      <c r="A1211" s="9">
        <f t="shared" si="179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175"/>
        <v>51.6</v>
      </c>
      <c r="G1211" s="115"/>
      <c r="H1211" s="115"/>
      <c r="I1211" s="18">
        <v>0</v>
      </c>
      <c r="J1211" s="18">
        <f t="shared" si="176"/>
        <v>0</v>
      </c>
      <c r="K1211" s="10">
        <f t="shared" si="173"/>
        <v>0</v>
      </c>
      <c r="L1211" s="10">
        <v>0</v>
      </c>
      <c r="M1211" s="10">
        <v>0</v>
      </c>
      <c r="N1211" s="150">
        <f t="shared" si="178"/>
        <v>0</v>
      </c>
      <c r="O1211" s="10">
        <f t="shared" si="174"/>
        <v>0</v>
      </c>
      <c r="P1211" s="11">
        <f t="shared" si="177"/>
        <v>0</v>
      </c>
    </row>
    <row r="1212" spans="1:16">
      <c r="A1212" s="9">
        <f t="shared" si="179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75"/>
        <v>13043.19</v>
      </c>
      <c r="G1212" s="115">
        <v>3017</v>
      </c>
      <c r="H1212" s="115">
        <v>3017</v>
      </c>
      <c r="I1212" s="18">
        <v>1.0056666666666667</v>
      </c>
      <c r="J1212" s="18">
        <f t="shared" si="176"/>
        <v>2028.4397233333334</v>
      </c>
      <c r="K1212" s="10">
        <f t="shared" si="173"/>
        <v>745.8572862696667</v>
      </c>
      <c r="L1212" s="10">
        <v>783.56518333333338</v>
      </c>
      <c r="M1212" s="10">
        <v>84.556453333333337</v>
      </c>
      <c r="N1212" s="150">
        <f t="shared" si="178"/>
        <v>84.556453333333337</v>
      </c>
      <c r="O1212" s="10">
        <f t="shared" si="174"/>
        <v>3642.4186462696666</v>
      </c>
      <c r="P1212" s="11">
        <f t="shared" si="177"/>
        <v>0.27925826782172664</v>
      </c>
    </row>
    <row r="1213" spans="1:16">
      <c r="A1213" s="9">
        <f t="shared" si="179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175"/>
        <v>222</v>
      </c>
      <c r="G1213" s="115"/>
      <c r="H1213" s="115"/>
      <c r="I1213" s="18">
        <v>0</v>
      </c>
      <c r="J1213" s="18">
        <f t="shared" si="176"/>
        <v>0</v>
      </c>
      <c r="K1213" s="10">
        <f t="shared" si="173"/>
        <v>0</v>
      </c>
      <c r="L1213" s="10">
        <v>0</v>
      </c>
      <c r="M1213" s="10">
        <v>0</v>
      </c>
      <c r="N1213" s="150">
        <f t="shared" si="178"/>
        <v>0</v>
      </c>
      <c r="O1213" s="10">
        <f t="shared" si="174"/>
        <v>0</v>
      </c>
      <c r="P1213" s="11">
        <f t="shared" si="177"/>
        <v>0</v>
      </c>
    </row>
    <row r="1214" spans="1:16">
      <c r="A1214" s="9">
        <f t="shared" si="179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75"/>
        <v>4261.57</v>
      </c>
      <c r="G1214" s="115">
        <v>1905</v>
      </c>
      <c r="H1214" s="115">
        <v>1905</v>
      </c>
      <c r="I1214" s="18">
        <v>0.63500000000000001</v>
      </c>
      <c r="J1214" s="18">
        <f t="shared" si="176"/>
        <v>1280.80135</v>
      </c>
      <c r="K1214" s="10">
        <f t="shared" si="173"/>
        <v>470.95065639500001</v>
      </c>
      <c r="L1214" s="10">
        <v>494.76024999999998</v>
      </c>
      <c r="M1214" s="10">
        <v>53.390799999999999</v>
      </c>
      <c r="N1214" s="150">
        <f t="shared" si="178"/>
        <v>53.390799999999999</v>
      </c>
      <c r="O1214" s="10">
        <f t="shared" si="174"/>
        <v>2299.903056395</v>
      </c>
      <c r="P1214" s="11">
        <f t="shared" si="177"/>
        <v>0.53968444878178701</v>
      </c>
    </row>
    <row r="1215" spans="1:16">
      <c r="A1215" s="9">
        <f t="shared" si="179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75"/>
        <v>6404.15</v>
      </c>
      <c r="G1215" s="8">
        <v>1550</v>
      </c>
      <c r="H1215" s="8">
        <v>1550</v>
      </c>
      <c r="I1215" s="18">
        <v>0.51666666666666672</v>
      </c>
      <c r="J1215" s="18">
        <f t="shared" si="176"/>
        <v>1042.1218333333334</v>
      </c>
      <c r="K1215" s="10">
        <f t="shared" si="173"/>
        <v>383.18819811666668</v>
      </c>
      <c r="L1215" s="10">
        <v>402.56083333333333</v>
      </c>
      <c r="M1215" s="10">
        <v>43.44133333333334</v>
      </c>
      <c r="N1215" s="150">
        <f t="shared" si="178"/>
        <v>43.44133333333334</v>
      </c>
      <c r="O1215" s="10">
        <f t="shared" si="174"/>
        <v>1871.3121981166667</v>
      </c>
      <c r="P1215" s="11">
        <f t="shared" si="177"/>
        <v>0.29220305553690445</v>
      </c>
    </row>
    <row r="1216" spans="1:16">
      <c r="A1216" s="9">
        <f t="shared" si="179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175"/>
        <v>97.3</v>
      </c>
      <c r="G1216" s="8"/>
      <c r="H1216" s="8"/>
      <c r="I1216" s="18">
        <v>0</v>
      </c>
      <c r="J1216" s="18">
        <f t="shared" si="176"/>
        <v>0</v>
      </c>
      <c r="K1216" s="10">
        <f t="shared" si="173"/>
        <v>0</v>
      </c>
      <c r="L1216" s="10">
        <v>0</v>
      </c>
      <c r="M1216" s="10">
        <v>0</v>
      </c>
      <c r="N1216" s="150">
        <f t="shared" si="178"/>
        <v>0</v>
      </c>
      <c r="O1216" s="10">
        <f t="shared" si="174"/>
        <v>0</v>
      </c>
      <c r="P1216" s="11">
        <f t="shared" si="177"/>
        <v>0</v>
      </c>
    </row>
    <row r="1217" spans="1:16">
      <c r="A1217" s="9">
        <f t="shared" si="179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75"/>
        <v>6656</v>
      </c>
      <c r="G1217" s="8">
        <v>1780</v>
      </c>
      <c r="H1217" s="8">
        <v>1780</v>
      </c>
      <c r="I1217" s="18">
        <v>0.59333333333333338</v>
      </c>
      <c r="J1217" s="18">
        <f t="shared" si="176"/>
        <v>1196.7592666666667</v>
      </c>
      <c r="K1217" s="10">
        <f t="shared" si="173"/>
        <v>440.04838235333335</v>
      </c>
      <c r="L1217" s="10">
        <v>462.2956666666667</v>
      </c>
      <c r="M1217" s="10">
        <v>49.887466666666668</v>
      </c>
      <c r="N1217" s="150">
        <f t="shared" si="178"/>
        <v>49.887466666666668</v>
      </c>
      <c r="O1217" s="10">
        <f t="shared" si="174"/>
        <v>2148.9907823533335</v>
      </c>
      <c r="P1217" s="11">
        <f t="shared" si="177"/>
        <v>0.32286520167568111</v>
      </c>
    </row>
    <row r="1218" spans="1:16">
      <c r="A1218" s="9">
        <f t="shared" si="179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75"/>
        <v>7072</v>
      </c>
      <c r="G1218" s="8">
        <v>1525</v>
      </c>
      <c r="H1218" s="8">
        <v>1525</v>
      </c>
      <c r="I1218" s="18">
        <v>0.5083333333333333</v>
      </c>
      <c r="J1218" s="18">
        <f t="shared" si="176"/>
        <v>1025.3134166666666</v>
      </c>
      <c r="K1218" s="10">
        <f t="shared" si="173"/>
        <v>377.00774330833332</v>
      </c>
      <c r="L1218" s="10">
        <v>396.06791666666663</v>
      </c>
      <c r="M1218" s="10">
        <v>42.740666666666662</v>
      </c>
      <c r="N1218" s="150">
        <f t="shared" si="178"/>
        <v>42.740666666666662</v>
      </c>
      <c r="O1218" s="10">
        <f t="shared" si="174"/>
        <v>1841.1297433083332</v>
      </c>
      <c r="P1218" s="11">
        <f t="shared" si="177"/>
        <v>0.26034074424608783</v>
      </c>
    </row>
    <row r="1219" spans="1:16">
      <c r="A1219" s="9">
        <f t="shared" si="179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75"/>
        <v>10869.85</v>
      </c>
      <c r="G1219" s="8">
        <v>1950</v>
      </c>
      <c r="H1219" s="8">
        <v>1950</v>
      </c>
      <c r="I1219" s="18">
        <v>0.65</v>
      </c>
      <c r="J1219" s="18">
        <f t="shared" si="176"/>
        <v>1311.0565000000001</v>
      </c>
      <c r="K1219" s="10">
        <f t="shared" si="173"/>
        <v>482.07547505000008</v>
      </c>
      <c r="L1219" s="10">
        <v>506.44749999999999</v>
      </c>
      <c r="M1219" s="10">
        <v>54.652000000000001</v>
      </c>
      <c r="N1219" s="150">
        <f t="shared" si="178"/>
        <v>54.652000000000001</v>
      </c>
      <c r="O1219" s="10">
        <f t="shared" si="174"/>
        <v>2354.23147505</v>
      </c>
      <c r="P1219" s="11">
        <f t="shared" si="177"/>
        <v>0.21658362121372418</v>
      </c>
    </row>
    <row r="1220" spans="1:16">
      <c r="A1220" s="9">
        <f t="shared" si="179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175"/>
        <v>128</v>
      </c>
      <c r="G1220" s="115">
        <v>36</v>
      </c>
      <c r="H1220" s="115">
        <v>36</v>
      </c>
      <c r="I1220" s="18">
        <v>1.2E-2</v>
      </c>
      <c r="J1220" s="18">
        <f t="shared" si="176"/>
        <v>24.20412</v>
      </c>
      <c r="K1220" s="10">
        <f t="shared" si="173"/>
        <v>8.8998549240000013</v>
      </c>
      <c r="L1220" s="10">
        <v>9.3498000000000001</v>
      </c>
      <c r="M1220" s="10">
        <v>1.0089600000000001</v>
      </c>
      <c r="N1220" s="150">
        <f t="shared" si="178"/>
        <v>1.0089600000000001</v>
      </c>
      <c r="O1220" s="10">
        <f t="shared" si="174"/>
        <v>43.462734924000003</v>
      </c>
      <c r="P1220" s="11">
        <f t="shared" si="177"/>
        <v>0.33955261659375002</v>
      </c>
    </row>
    <row r="1221" spans="1:16">
      <c r="A1221" s="9">
        <f t="shared" si="179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175"/>
        <v>98.2</v>
      </c>
      <c r="G1221" s="115">
        <v>47</v>
      </c>
      <c r="H1221" s="115">
        <v>47</v>
      </c>
      <c r="I1221" s="18">
        <v>1.5666666666666666E-2</v>
      </c>
      <c r="J1221" s="18">
        <f t="shared" si="176"/>
        <v>31.59982333333333</v>
      </c>
      <c r="K1221" s="10">
        <f t="shared" si="173"/>
        <v>11.619255039666665</v>
      </c>
      <c r="L1221" s="10">
        <v>12.206683333333332</v>
      </c>
      <c r="M1221" s="10">
        <v>1.3172533333333332</v>
      </c>
      <c r="N1221" s="150">
        <f t="shared" si="178"/>
        <v>1.3172533333333332</v>
      </c>
      <c r="O1221" s="10">
        <f t="shared" si="174"/>
        <v>56.743015039666659</v>
      </c>
      <c r="P1221" s="11">
        <f t="shared" si="177"/>
        <v>0.57783111038357082</v>
      </c>
    </row>
    <row r="1222" spans="1:16">
      <c r="A1222" s="9">
        <f t="shared" si="179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175"/>
        <v>93.5</v>
      </c>
      <c r="G1222" s="115">
        <v>52</v>
      </c>
      <c r="H1222" s="115">
        <v>52</v>
      </c>
      <c r="I1222" s="18">
        <v>1.7333333333333333E-2</v>
      </c>
      <c r="J1222" s="18">
        <f t="shared" si="176"/>
        <v>34.961506666666665</v>
      </c>
      <c r="K1222" s="10">
        <f t="shared" si="173"/>
        <v>12.855346001333334</v>
      </c>
      <c r="L1222" s="10">
        <v>13.505266666666666</v>
      </c>
      <c r="M1222" s="10">
        <v>1.4573866666666666</v>
      </c>
      <c r="N1222" s="150">
        <f t="shared" si="178"/>
        <v>1.4573866666666666</v>
      </c>
      <c r="O1222" s="10">
        <f t="shared" si="174"/>
        <v>62.779506001333324</v>
      </c>
      <c r="P1222" s="11">
        <f t="shared" si="177"/>
        <v>0.67143856685917991</v>
      </c>
    </row>
    <row r="1223" spans="1:16">
      <c r="A1223" s="9">
        <f t="shared" si="179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175"/>
        <v>79.900000000000006</v>
      </c>
      <c r="G1223" s="115">
        <v>40</v>
      </c>
      <c r="H1223" s="115">
        <v>40</v>
      </c>
      <c r="I1223" s="18">
        <v>1.3333333333333334E-2</v>
      </c>
      <c r="J1223" s="18">
        <f t="shared" si="176"/>
        <v>26.893466666666669</v>
      </c>
      <c r="K1223" s="10">
        <f t="shared" si="173"/>
        <v>9.888727693333335</v>
      </c>
      <c r="L1223" s="10">
        <v>10.388666666666667</v>
      </c>
      <c r="M1223" s="10">
        <v>1.1210666666666667</v>
      </c>
      <c r="N1223" s="150">
        <f t="shared" si="178"/>
        <v>1.1210666666666667</v>
      </c>
      <c r="O1223" s="10">
        <f t="shared" si="174"/>
        <v>48.291927693333335</v>
      </c>
      <c r="P1223" s="11">
        <f t="shared" si="177"/>
        <v>0.60440460191906553</v>
      </c>
    </row>
    <row r="1224" spans="1:16">
      <c r="A1224" s="9">
        <f t="shared" si="179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175"/>
        <v>223.5</v>
      </c>
      <c r="G1224" s="115">
        <v>62</v>
      </c>
      <c r="H1224" s="115">
        <v>62</v>
      </c>
      <c r="I1224" s="18">
        <v>2.0666666666666667E-2</v>
      </c>
      <c r="J1224" s="18">
        <f t="shared" si="176"/>
        <v>41.684873333333336</v>
      </c>
      <c r="K1224" s="10">
        <f t="shared" si="173"/>
        <v>15.327527924666668</v>
      </c>
      <c r="L1224" s="10">
        <v>16.102433333333334</v>
      </c>
      <c r="M1224" s="10">
        <v>1.7376533333333333</v>
      </c>
      <c r="N1224" s="150">
        <f t="shared" si="178"/>
        <v>1.7376533333333333</v>
      </c>
      <c r="O1224" s="10">
        <f t="shared" si="174"/>
        <v>74.852487924666661</v>
      </c>
      <c r="P1224" s="11">
        <f t="shared" si="177"/>
        <v>0.33491046051304996</v>
      </c>
    </row>
    <row r="1225" spans="1:16">
      <c r="A1225" s="9">
        <f t="shared" si="179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175"/>
        <v>34.6</v>
      </c>
      <c r="G1225" s="115"/>
      <c r="H1225" s="115"/>
      <c r="I1225" s="18">
        <v>0</v>
      </c>
      <c r="J1225" s="18">
        <f t="shared" si="176"/>
        <v>0</v>
      </c>
      <c r="K1225" s="10">
        <f t="shared" si="173"/>
        <v>0</v>
      </c>
      <c r="L1225" s="10">
        <v>0</v>
      </c>
      <c r="M1225" s="10">
        <v>0</v>
      </c>
      <c r="N1225" s="150">
        <f t="shared" si="178"/>
        <v>0</v>
      </c>
      <c r="O1225" s="10">
        <f t="shared" si="174"/>
        <v>0</v>
      </c>
      <c r="P1225" s="11">
        <f t="shared" si="177"/>
        <v>0</v>
      </c>
    </row>
    <row r="1226" spans="1:16">
      <c r="A1226" s="9">
        <f t="shared" si="179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75"/>
        <v>7086.2</v>
      </c>
      <c r="G1226" s="115">
        <v>1345</v>
      </c>
      <c r="H1226" s="115">
        <v>1345</v>
      </c>
      <c r="I1226" s="18">
        <v>0.44833333333333331</v>
      </c>
      <c r="J1226" s="18">
        <f t="shared" si="176"/>
        <v>904.29281666666657</v>
      </c>
      <c r="K1226" s="10">
        <f t="shared" si="173"/>
        <v>332.50846868833332</v>
      </c>
      <c r="L1226" s="10">
        <v>349.31891666666661</v>
      </c>
      <c r="M1226" s="10">
        <v>37.69586666666666</v>
      </c>
      <c r="N1226" s="150">
        <f t="shared" si="178"/>
        <v>37.69586666666666</v>
      </c>
      <c r="O1226" s="10">
        <f t="shared" si="174"/>
        <v>1623.8160686883332</v>
      </c>
      <c r="P1226" s="11">
        <f t="shared" si="177"/>
        <v>0.2291518823471442</v>
      </c>
    </row>
    <row r="1227" spans="1:16">
      <c r="A1227" s="9">
        <f t="shared" si="179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175"/>
        <v>145</v>
      </c>
      <c r="G1227" s="115"/>
      <c r="H1227" s="115"/>
      <c r="I1227" s="18">
        <v>0</v>
      </c>
      <c r="J1227" s="18">
        <f t="shared" si="176"/>
        <v>0</v>
      </c>
      <c r="K1227" s="10">
        <f t="shared" si="173"/>
        <v>0</v>
      </c>
      <c r="L1227" s="10">
        <v>0</v>
      </c>
      <c r="M1227" s="10">
        <v>0</v>
      </c>
      <c r="N1227" s="150">
        <f t="shared" si="178"/>
        <v>0</v>
      </c>
      <c r="O1227" s="10">
        <f t="shared" si="174"/>
        <v>0</v>
      </c>
      <c r="P1227" s="11">
        <f t="shared" si="177"/>
        <v>0</v>
      </c>
    </row>
    <row r="1228" spans="1:16">
      <c r="A1228" s="9">
        <f t="shared" si="179"/>
        <v>216</v>
      </c>
      <c r="B1228" s="14" t="s">
        <v>1285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175"/>
        <v>48.3</v>
      </c>
      <c r="G1228" s="115"/>
      <c r="H1228" s="115"/>
      <c r="I1228" s="18">
        <v>0</v>
      </c>
      <c r="J1228" s="18">
        <f t="shared" si="176"/>
        <v>0</v>
      </c>
      <c r="K1228" s="10">
        <f t="shared" si="173"/>
        <v>0</v>
      </c>
      <c r="L1228" s="10">
        <v>0</v>
      </c>
      <c r="M1228" s="10">
        <v>0</v>
      </c>
      <c r="N1228" s="150">
        <f t="shared" si="178"/>
        <v>0</v>
      </c>
      <c r="O1228" s="10">
        <f t="shared" si="174"/>
        <v>0</v>
      </c>
      <c r="P1228" s="11">
        <f t="shared" si="177"/>
        <v>0</v>
      </c>
    </row>
    <row r="1229" spans="1:16">
      <c r="A1229" s="9">
        <f t="shared" si="179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75"/>
        <v>4464.3</v>
      </c>
      <c r="G1229" s="8">
        <v>1346</v>
      </c>
      <c r="H1229" s="8">
        <v>1346</v>
      </c>
      <c r="I1229" s="18">
        <v>0.44866666666666666</v>
      </c>
      <c r="J1229" s="18">
        <f t="shared" si="176"/>
        <v>904.96515333333332</v>
      </c>
      <c r="K1229" s="10">
        <f t="shared" si="173"/>
        <v>332.7556868806667</v>
      </c>
      <c r="L1229" s="10">
        <v>349.5786333333333</v>
      </c>
      <c r="M1229" s="10">
        <v>37.723893333333329</v>
      </c>
      <c r="N1229" s="150">
        <f t="shared" si="178"/>
        <v>37.723893333333329</v>
      </c>
      <c r="O1229" s="10">
        <f t="shared" si="174"/>
        <v>1625.0233668806666</v>
      </c>
      <c r="P1229" s="11">
        <f t="shared" si="177"/>
        <v>0.36400406936824731</v>
      </c>
    </row>
    <row r="1230" spans="1:16">
      <c r="A1230" s="9">
        <f t="shared" si="179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175"/>
        <v>4580.7000000000007</v>
      </c>
      <c r="G1230" s="8">
        <v>1452</v>
      </c>
      <c r="H1230" s="8">
        <v>1452</v>
      </c>
      <c r="I1230" s="18">
        <v>0.48399999999999999</v>
      </c>
      <c r="J1230" s="18">
        <f t="shared" si="176"/>
        <v>976.23284000000001</v>
      </c>
      <c r="K1230" s="10">
        <f t="shared" si="173"/>
        <v>358.96081526800003</v>
      </c>
      <c r="L1230" s="10">
        <v>377.10859999999997</v>
      </c>
      <c r="M1230" s="10">
        <v>40.694719999999997</v>
      </c>
      <c r="N1230" s="150">
        <f t="shared" si="178"/>
        <v>40.694719999999997</v>
      </c>
      <c r="O1230" s="10">
        <f t="shared" si="174"/>
        <v>1752.9969752679999</v>
      </c>
      <c r="P1230" s="11">
        <f t="shared" si="177"/>
        <v>0.38269194124653427</v>
      </c>
    </row>
    <row r="1231" spans="1:16">
      <c r="A1231" s="9">
        <f t="shared" si="179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75"/>
        <v>4605.3999999999996</v>
      </c>
      <c r="G1231" s="8">
        <v>1189</v>
      </c>
      <c r="H1231" s="8">
        <v>1189</v>
      </c>
      <c r="I1231" s="18">
        <v>0.39633333333333332</v>
      </c>
      <c r="J1231" s="18">
        <f t="shared" si="176"/>
        <v>799.40829666666662</v>
      </c>
      <c r="K1231" s="10">
        <f t="shared" si="173"/>
        <v>293.94243068433332</v>
      </c>
      <c r="L1231" s="10">
        <v>308.80311666666665</v>
      </c>
      <c r="M1231" s="10">
        <v>33.323706666666666</v>
      </c>
      <c r="N1231" s="150">
        <f t="shared" si="178"/>
        <v>33.323706666666666</v>
      </c>
      <c r="O1231" s="10">
        <f t="shared" si="174"/>
        <v>1435.4775506843332</v>
      </c>
      <c r="P1231" s="11">
        <f t="shared" si="177"/>
        <v>0.31169443494253124</v>
      </c>
    </row>
    <row r="1232" spans="1:16">
      <c r="A1232" s="9">
        <f t="shared" si="179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75"/>
        <v>3144.4</v>
      </c>
      <c r="G1232" s="8">
        <v>800</v>
      </c>
      <c r="H1232" s="8">
        <v>800</v>
      </c>
      <c r="I1232" s="18">
        <v>0.26666666666666666</v>
      </c>
      <c r="J1232" s="18">
        <f t="shared" si="176"/>
        <v>537.86933333333332</v>
      </c>
      <c r="K1232" s="10">
        <f t="shared" si="173"/>
        <v>197.77455386666668</v>
      </c>
      <c r="L1232" s="10">
        <v>207.77333333333331</v>
      </c>
      <c r="M1232" s="10">
        <v>22.421333333333333</v>
      </c>
      <c r="N1232" s="150">
        <f t="shared" si="178"/>
        <v>22.421333333333333</v>
      </c>
      <c r="O1232" s="10">
        <f t="shared" si="174"/>
        <v>965.83855386666664</v>
      </c>
      <c r="P1232" s="11">
        <f t="shared" si="177"/>
        <v>0.30716147877708516</v>
      </c>
    </row>
    <row r="1233" spans="1:16">
      <c r="A1233" s="9">
        <f t="shared" si="179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75"/>
        <v>3129.44</v>
      </c>
      <c r="G1233" s="8">
        <v>842</v>
      </c>
      <c r="H1233" s="8">
        <v>842</v>
      </c>
      <c r="I1233" s="18">
        <v>0.28066666666666668</v>
      </c>
      <c r="J1233" s="18">
        <f t="shared" si="176"/>
        <v>566.10747333333336</v>
      </c>
      <c r="K1233" s="10">
        <f t="shared" si="173"/>
        <v>208.1577179446667</v>
      </c>
      <c r="L1233" s="10">
        <v>218.68143333333333</v>
      </c>
      <c r="M1233" s="10">
        <v>23.598453333333335</v>
      </c>
      <c r="N1233" s="150">
        <f t="shared" si="178"/>
        <v>23.598453333333335</v>
      </c>
      <c r="O1233" s="10">
        <f t="shared" si="174"/>
        <v>1016.5450779446667</v>
      </c>
      <c r="P1233" s="11">
        <f t="shared" si="177"/>
        <v>0.32483290235462786</v>
      </c>
    </row>
    <row r="1234" spans="1:16">
      <c r="A1234" s="9">
        <f t="shared" si="179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75"/>
        <v>2023.28</v>
      </c>
      <c r="G1234" s="8">
        <v>300</v>
      </c>
      <c r="H1234" s="8">
        <v>300</v>
      </c>
      <c r="I1234" s="18">
        <v>0.1</v>
      </c>
      <c r="J1234" s="18">
        <f t="shared" si="176"/>
        <v>201.70100000000002</v>
      </c>
      <c r="K1234" s="10">
        <f t="shared" si="173"/>
        <v>74.165457700000019</v>
      </c>
      <c r="L1234" s="10">
        <v>77.915000000000006</v>
      </c>
      <c r="M1234" s="10">
        <v>8.4079999999999995</v>
      </c>
      <c r="N1234" s="150">
        <f t="shared" si="178"/>
        <v>8.4079999999999995</v>
      </c>
      <c r="O1234" s="10">
        <f t="shared" si="174"/>
        <v>362.1894577000001</v>
      </c>
      <c r="P1234" s="11">
        <f t="shared" si="177"/>
        <v>0.17901104034043736</v>
      </c>
    </row>
    <row r="1235" spans="1:16">
      <c r="A1235" s="9">
        <f t="shared" si="179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175"/>
        <v>1913.79</v>
      </c>
      <c r="G1235" s="8">
        <v>1067</v>
      </c>
      <c r="H1235" s="8">
        <v>1067</v>
      </c>
      <c r="I1235" s="18">
        <v>0.35566666666666669</v>
      </c>
      <c r="J1235" s="18">
        <f t="shared" si="176"/>
        <v>717.38322333333338</v>
      </c>
      <c r="K1235" s="10">
        <f t="shared" si="173"/>
        <v>263.78181121966668</v>
      </c>
      <c r="L1235" s="10">
        <v>277.11768333333333</v>
      </c>
      <c r="M1235" s="10">
        <v>29.904453333333333</v>
      </c>
      <c r="N1235" s="150">
        <f t="shared" si="178"/>
        <v>29.904453333333333</v>
      </c>
      <c r="O1235" s="10">
        <f t="shared" si="174"/>
        <v>1288.1871712196667</v>
      </c>
      <c r="P1235" s="83">
        <f t="shared" si="177"/>
        <v>0.67310790171317991</v>
      </c>
    </row>
    <row r="1236" spans="1:16">
      <c r="A1236" s="9">
        <f t="shared" si="179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175"/>
        <v>695.35</v>
      </c>
      <c r="G1236" s="8"/>
      <c r="H1236" s="8"/>
      <c r="I1236" s="18">
        <v>0</v>
      </c>
      <c r="J1236" s="18">
        <f t="shared" si="176"/>
        <v>0</v>
      </c>
      <c r="K1236" s="10">
        <f t="shared" si="173"/>
        <v>0</v>
      </c>
      <c r="L1236" s="10">
        <v>0</v>
      </c>
      <c r="M1236" s="10">
        <v>0</v>
      </c>
      <c r="N1236" s="150">
        <f t="shared" si="178"/>
        <v>0</v>
      </c>
      <c r="O1236" s="10">
        <f t="shared" si="174"/>
        <v>0</v>
      </c>
      <c r="P1236" s="83">
        <f t="shared" si="177"/>
        <v>0</v>
      </c>
    </row>
    <row r="1237" spans="1:16">
      <c r="A1237" s="9">
        <f t="shared" si="179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175"/>
        <v>89.3</v>
      </c>
      <c r="G1237" s="8"/>
      <c r="H1237" s="8"/>
      <c r="I1237" s="18">
        <v>0</v>
      </c>
      <c r="J1237" s="18">
        <f t="shared" si="176"/>
        <v>0</v>
      </c>
      <c r="K1237" s="10">
        <f t="shared" si="173"/>
        <v>0</v>
      </c>
      <c r="L1237" s="10">
        <v>0</v>
      </c>
      <c r="M1237" s="10">
        <v>0</v>
      </c>
      <c r="N1237" s="150">
        <f t="shared" si="178"/>
        <v>0</v>
      </c>
      <c r="O1237" s="10">
        <f t="shared" si="174"/>
        <v>0</v>
      </c>
      <c r="P1237" s="83">
        <f t="shared" si="177"/>
        <v>0</v>
      </c>
    </row>
    <row r="1238" spans="1:16">
      <c r="A1238" s="9">
        <f t="shared" si="179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175"/>
        <v>1487.8</v>
      </c>
      <c r="G1238" s="8">
        <v>500</v>
      </c>
      <c r="H1238" s="8">
        <v>500</v>
      </c>
      <c r="I1238" s="18">
        <v>0.16666666666666666</v>
      </c>
      <c r="J1238" s="18">
        <f t="shared" si="176"/>
        <v>336.16833333333329</v>
      </c>
      <c r="K1238" s="10">
        <f t="shared" si="173"/>
        <v>123.60909616666666</v>
      </c>
      <c r="L1238" s="10">
        <v>129.85833333333332</v>
      </c>
      <c r="M1238" s="10">
        <v>14.013333333333332</v>
      </c>
      <c r="N1238" s="150">
        <f t="shared" si="178"/>
        <v>14.013333333333332</v>
      </c>
      <c r="O1238" s="10">
        <f t="shared" si="174"/>
        <v>603.6490961666666</v>
      </c>
      <c r="P1238" s="83">
        <f t="shared" si="177"/>
        <v>0.40573268998969392</v>
      </c>
    </row>
    <row r="1239" spans="1:16">
      <c r="A1239" s="9">
        <f t="shared" si="179"/>
        <v>227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175"/>
        <v>1266.08</v>
      </c>
      <c r="G1239" s="8"/>
      <c r="H1239" s="8">
        <v>420</v>
      </c>
      <c r="I1239" s="18">
        <v>0.14000000000000001</v>
      </c>
      <c r="J1239" s="18">
        <f t="shared" si="176"/>
        <v>282.38140000000004</v>
      </c>
      <c r="K1239" s="10">
        <f t="shared" si="173"/>
        <v>103.83164078000003</v>
      </c>
      <c r="L1239" s="10">
        <v>109.081</v>
      </c>
      <c r="M1239" s="10">
        <v>11.7712</v>
      </c>
      <c r="N1239" s="150">
        <f t="shared" si="178"/>
        <v>11.7712</v>
      </c>
      <c r="O1239" s="10">
        <f t="shared" si="174"/>
        <v>507.06524078000012</v>
      </c>
      <c r="P1239" s="83">
        <f t="shared" si="177"/>
        <v>0.40050015858397586</v>
      </c>
    </row>
    <row r="1240" spans="1:16">
      <c r="A1240" s="9">
        <f t="shared" si="179"/>
        <v>228</v>
      </c>
      <c r="B1240" s="14" t="s">
        <v>1322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175"/>
        <v>3679.6</v>
      </c>
      <c r="G1240" s="8"/>
      <c r="H1240" s="8">
        <v>687.6</v>
      </c>
      <c r="I1240" s="18">
        <v>0.22920000000000001</v>
      </c>
      <c r="J1240" s="18">
        <f t="shared" si="176"/>
        <v>462.29869200000002</v>
      </c>
      <c r="K1240" s="10">
        <f t="shared" si="173"/>
        <v>169.98722904840002</v>
      </c>
      <c r="L1240" s="10">
        <v>178.58118000000002</v>
      </c>
      <c r="M1240" s="10">
        <v>19.271136000000002</v>
      </c>
      <c r="N1240" s="150">
        <f t="shared" si="178"/>
        <v>19.271136000000002</v>
      </c>
      <c r="O1240" s="10">
        <f t="shared" si="174"/>
        <v>830.13823704840001</v>
      </c>
      <c r="P1240" s="83">
        <f t="shared" si="177"/>
        <v>0.22560556502021961</v>
      </c>
    </row>
    <row r="1241" spans="1:16">
      <c r="A1241" s="9">
        <f t="shared" si="179"/>
        <v>229</v>
      </c>
      <c r="B1241" s="14" t="s">
        <v>1329</v>
      </c>
      <c r="C1241" s="8">
        <v>1676.3</v>
      </c>
      <c r="D1241" s="8">
        <v>65.5</v>
      </c>
      <c r="E1241" s="8"/>
      <c r="F1241" s="8">
        <f t="shared" si="175"/>
        <v>1741.8</v>
      </c>
      <c r="G1241" s="8"/>
      <c r="H1241" s="8">
        <v>537.9</v>
      </c>
      <c r="I1241" s="18">
        <v>0.17929999999999999</v>
      </c>
      <c r="J1241" s="18">
        <f t="shared" si="176"/>
        <v>361.64989299999996</v>
      </c>
      <c r="K1241" s="10">
        <f t="shared" si="173"/>
        <v>132.97866565609999</v>
      </c>
      <c r="L1241" s="10">
        <v>139.701595</v>
      </c>
      <c r="M1241" s="10">
        <v>15.075543999999999</v>
      </c>
      <c r="N1241" s="150">
        <f t="shared" si="178"/>
        <v>15.075543999999999</v>
      </c>
      <c r="O1241" s="10">
        <f t="shared" si="174"/>
        <v>649.40569765609996</v>
      </c>
      <c r="P1241" s="83">
        <f t="shared" si="177"/>
        <v>0.37283597293380411</v>
      </c>
    </row>
    <row r="1242" spans="1:16">
      <c r="A1242" s="9">
        <f t="shared" si="179"/>
        <v>230</v>
      </c>
      <c r="B1242" s="14" t="s">
        <v>1330</v>
      </c>
      <c r="C1242" s="8">
        <v>639</v>
      </c>
      <c r="D1242" s="8"/>
      <c r="E1242" s="8"/>
      <c r="F1242" s="8">
        <f t="shared" si="175"/>
        <v>639</v>
      </c>
      <c r="G1242" s="8"/>
      <c r="H1242" s="8">
        <v>297</v>
      </c>
      <c r="I1242" s="18">
        <v>9.9000000000000005E-2</v>
      </c>
      <c r="J1242" s="18">
        <f t="shared" si="176"/>
        <v>199.68398999999999</v>
      </c>
      <c r="K1242" s="10">
        <f t="shared" si="173"/>
        <v>73.423803122999999</v>
      </c>
      <c r="L1242" s="10">
        <v>77.135850000000005</v>
      </c>
      <c r="M1242" s="10">
        <v>8.3239200000000011</v>
      </c>
      <c r="N1242" s="150">
        <f t="shared" si="178"/>
        <v>8.3239200000000011</v>
      </c>
      <c r="O1242" s="10">
        <f t="shared" si="174"/>
        <v>358.56756312299996</v>
      </c>
      <c r="P1242" s="83">
        <f t="shared" si="177"/>
        <v>0.56113859643661967</v>
      </c>
    </row>
    <row r="1243" spans="1:16">
      <c r="A1243" s="9">
        <f t="shared" si="179"/>
        <v>231</v>
      </c>
      <c r="B1243" s="14" t="s">
        <v>1331</v>
      </c>
      <c r="C1243" s="8">
        <v>514.6</v>
      </c>
      <c r="D1243" s="8"/>
      <c r="E1243" s="8"/>
      <c r="F1243" s="8">
        <f t="shared" si="175"/>
        <v>514.6</v>
      </c>
      <c r="G1243" s="8"/>
      <c r="H1243" s="8">
        <v>291.60000000000002</v>
      </c>
      <c r="I1243" s="18">
        <f>H1243/3000</f>
        <v>9.7200000000000009E-2</v>
      </c>
      <c r="J1243" s="18">
        <f t="shared" si="176"/>
        <v>196.05337200000002</v>
      </c>
      <c r="K1243" s="10">
        <f t="shared" si="173"/>
        <v>72.088824884400012</v>
      </c>
      <c r="L1243" s="10">
        <v>75.733380000000011</v>
      </c>
      <c r="M1243" s="10">
        <v>8.1725760000000012</v>
      </c>
      <c r="N1243" s="150">
        <f t="shared" si="178"/>
        <v>8.1725760000000012</v>
      </c>
      <c r="O1243" s="10">
        <f t="shared" si="174"/>
        <v>352.04815288440005</v>
      </c>
      <c r="P1243" s="83">
        <f t="shared" si="177"/>
        <v>0.68412000171861642</v>
      </c>
    </row>
    <row r="1244" spans="1:16">
      <c r="A1244" s="9">
        <f t="shared" si="179"/>
        <v>232</v>
      </c>
      <c r="B1244" s="182" t="s">
        <v>1358</v>
      </c>
      <c r="C1244" s="8">
        <v>6066</v>
      </c>
      <c r="D1244" s="8"/>
      <c r="E1244" s="8"/>
      <c r="F1244" s="8">
        <f t="shared" si="175"/>
        <v>6066</v>
      </c>
      <c r="G1244" s="8"/>
      <c r="H1244" s="8">
        <v>1850</v>
      </c>
      <c r="I1244" s="18">
        <v>0.6166666666666667</v>
      </c>
      <c r="J1244" s="18">
        <f t="shared" si="176"/>
        <v>1243.8228333333334</v>
      </c>
      <c r="K1244" s="10">
        <f t="shared" si="173"/>
        <v>457.35365581666673</v>
      </c>
      <c r="L1244" s="10">
        <v>387.4085</v>
      </c>
      <c r="M1244" s="10">
        <v>59.218500000000006</v>
      </c>
      <c r="N1244" s="150">
        <f t="shared" si="178"/>
        <v>59.218500000000006</v>
      </c>
      <c r="O1244" s="10">
        <f t="shared" si="174"/>
        <v>2147.8034891500001</v>
      </c>
      <c r="P1244" s="83">
        <f t="shared" si="177"/>
        <v>0.35407245122815695</v>
      </c>
    </row>
    <row r="1245" spans="1:16">
      <c r="A1245" s="9">
        <f t="shared" si="179"/>
        <v>233</v>
      </c>
      <c r="B1245" s="182" t="s">
        <v>1359</v>
      </c>
      <c r="C1245" s="8">
        <v>5812</v>
      </c>
      <c r="D1245" s="8"/>
      <c r="E1245" s="8">
        <v>261.60000000000002</v>
      </c>
      <c r="F1245" s="8">
        <f t="shared" si="175"/>
        <v>6073.6</v>
      </c>
      <c r="G1245" s="8"/>
      <c r="H1245" s="8">
        <v>2300</v>
      </c>
      <c r="I1245" s="18">
        <v>0.76666666666666672</v>
      </c>
      <c r="J1245" s="18">
        <f t="shared" si="176"/>
        <v>1546.3743333333334</v>
      </c>
      <c r="K1245" s="10">
        <f t="shared" si="173"/>
        <v>568.60184236666669</v>
      </c>
      <c r="L1245" s="10">
        <v>481.64300000000003</v>
      </c>
      <c r="M1245" s="10">
        <v>73.623000000000005</v>
      </c>
      <c r="N1245" s="150">
        <f t="shared" si="178"/>
        <v>73.623000000000005</v>
      </c>
      <c r="O1245" s="10">
        <f t="shared" si="174"/>
        <v>2670.2421757000002</v>
      </c>
      <c r="P1245" s="83">
        <f t="shared" si="177"/>
        <v>0.43964735506124869</v>
      </c>
    </row>
    <row r="1246" spans="1:16">
      <c r="A1246" s="9">
        <f t="shared" si="179"/>
        <v>234</v>
      </c>
      <c r="B1246" s="14"/>
      <c r="C1246" s="8"/>
      <c r="D1246" s="8"/>
      <c r="E1246" s="8"/>
      <c r="F1246" s="8"/>
      <c r="G1246" s="8"/>
      <c r="H1246" s="8"/>
      <c r="I1246" s="18"/>
      <c r="J1246" s="18"/>
      <c r="K1246" s="10"/>
      <c r="L1246" s="10"/>
      <c r="M1246" s="10"/>
      <c r="N1246" s="150">
        <f t="shared" si="178"/>
        <v>0</v>
      </c>
      <c r="O1246" s="10">
        <f t="shared" si="174"/>
        <v>0</v>
      </c>
      <c r="P1246" s="83" t="e">
        <f t="shared" si="177"/>
        <v>#DIV/0!</v>
      </c>
    </row>
    <row r="1247" spans="1:16">
      <c r="A1247" s="9">
        <f t="shared" si="179"/>
        <v>235</v>
      </c>
      <c r="B1247" s="14"/>
      <c r="C1247" s="8"/>
      <c r="D1247" s="8"/>
      <c r="E1247" s="8"/>
      <c r="F1247" s="8"/>
      <c r="G1247" s="8"/>
      <c r="H1247" s="8"/>
      <c r="I1247" s="18"/>
      <c r="J1247" s="18"/>
      <c r="K1247" s="10"/>
      <c r="L1247" s="10"/>
      <c r="M1247" s="10"/>
      <c r="N1247" s="150">
        <f t="shared" si="178"/>
        <v>0</v>
      </c>
      <c r="O1247" s="10">
        <f t="shared" si="174"/>
        <v>0</v>
      </c>
      <c r="P1247" s="83" t="e">
        <f t="shared" si="177"/>
        <v>#DIV/0!</v>
      </c>
    </row>
    <row r="1248" spans="1:16">
      <c r="A1248" s="9">
        <f t="shared" si="179"/>
        <v>236</v>
      </c>
      <c r="B1248" s="14"/>
      <c r="C1248" s="8"/>
      <c r="D1248" s="8"/>
      <c r="E1248" s="8"/>
      <c r="F1248" s="8"/>
      <c r="G1248" s="8"/>
      <c r="H1248" s="8"/>
      <c r="I1248" s="18"/>
      <c r="J1248" s="18"/>
      <c r="K1248" s="10"/>
      <c r="L1248" s="10"/>
      <c r="M1248" s="10"/>
      <c r="N1248" s="150">
        <f t="shared" si="178"/>
        <v>0</v>
      </c>
      <c r="O1248" s="10">
        <f t="shared" si="174"/>
        <v>0</v>
      </c>
      <c r="P1248" s="83" t="e">
        <f t="shared" si="177"/>
        <v>#DIV/0!</v>
      </c>
    </row>
    <row r="1249" spans="1:16">
      <c r="A1249" s="12"/>
      <c r="B1249" s="13" t="s">
        <v>576</v>
      </c>
      <c r="C1249" s="13">
        <f>SUM(C1013:C1243)</f>
        <v>211838.43999999992</v>
      </c>
      <c r="D1249" s="13">
        <f t="shared" ref="D1249:N1249" si="180">SUM(D1013:D1243)</f>
        <v>611.79999999999995</v>
      </c>
      <c r="E1249" s="13">
        <f t="shared" si="180"/>
        <v>315.61</v>
      </c>
      <c r="F1249" s="13">
        <f t="shared" si="180"/>
        <v>212765.84999999998</v>
      </c>
      <c r="G1249" s="13">
        <f t="shared" si="180"/>
        <v>56790</v>
      </c>
      <c r="H1249" s="13">
        <f t="shared" si="180"/>
        <v>58841.1</v>
      </c>
      <c r="I1249" s="39">
        <f t="shared" si="180"/>
        <v>19.613700000000009</v>
      </c>
      <c r="J1249" s="13">
        <f t="shared" si="180"/>
        <v>39561.029037</v>
      </c>
      <c r="K1249" s="13">
        <f>SUM(K1013:K1243)</f>
        <v>14546.590376904895</v>
      </c>
      <c r="L1249" s="13">
        <f>SUM(L1013:L1243)</f>
        <v>15282.014355000001</v>
      </c>
      <c r="M1249" s="13">
        <f>SUM(M1013:M1243)</f>
        <v>1649.1198959999988</v>
      </c>
      <c r="N1249" s="13">
        <f t="shared" si="180"/>
        <v>1649.1198959999988</v>
      </c>
      <c r="O1249" s="15">
        <f>(J1249+K1249+L1249+N1249)</f>
        <v>71038.7536649049</v>
      </c>
      <c r="P1249" s="16">
        <f t="shared" si="177"/>
        <v>0.33388231083562003</v>
      </c>
    </row>
    <row r="1250" spans="1:16" ht="18.75" thickBot="1">
      <c r="A1250" s="19"/>
      <c r="B1250" s="13" t="s">
        <v>1271</v>
      </c>
      <c r="C1250" s="15">
        <f t="shared" ref="C1250:N1250" si="181">C479+C551+C635+C774+C956+C1011+C1249</f>
        <v>1610405.4599999997</v>
      </c>
      <c r="D1250" s="15">
        <f t="shared" si="181"/>
        <v>8944.5799999999981</v>
      </c>
      <c r="E1250" s="15">
        <f t="shared" si="181"/>
        <v>21767.61</v>
      </c>
      <c r="F1250" s="15">
        <f t="shared" si="181"/>
        <v>1641117.65</v>
      </c>
      <c r="G1250" s="15">
        <f t="shared" si="181"/>
        <v>523937.25</v>
      </c>
      <c r="H1250" s="15">
        <f t="shared" si="181"/>
        <v>546169.09</v>
      </c>
      <c r="I1250" s="39">
        <f t="shared" si="181"/>
        <v>183.72516333333334</v>
      </c>
      <c r="J1250" s="15">
        <f t="shared" si="181"/>
        <v>370575.4916949668</v>
      </c>
      <c r="K1250" s="15">
        <f t="shared" si="181"/>
        <v>136260.60829623922</v>
      </c>
      <c r="L1250" s="15">
        <f t="shared" si="181"/>
        <v>141286.6675983973</v>
      </c>
      <c r="M1250" s="15">
        <f t="shared" si="181"/>
        <v>6508.1143066666646</v>
      </c>
      <c r="N1250" s="15">
        <f t="shared" si="181"/>
        <v>15457.370899733332</v>
      </c>
      <c r="O1250" s="15">
        <f>(J1250+K1250+L1250+N1250)</f>
        <v>663580.13848933671</v>
      </c>
      <c r="P1250" s="16">
        <f t="shared" si="177"/>
        <v>0.4043464760063587</v>
      </c>
    </row>
    <row r="1251" spans="1:16">
      <c r="A1251" s="1"/>
    </row>
    <row r="1252" spans="1:16">
      <c r="A1252" s="1"/>
    </row>
    <row r="1253" spans="1:16">
      <c r="A1253" s="1"/>
    </row>
    <row r="1254" spans="1:16">
      <c r="A1254" s="1"/>
    </row>
    <row r="1255" spans="1:16">
      <c r="A1255" s="1"/>
    </row>
    <row r="1256" spans="1:16">
      <c r="A1256" s="1"/>
    </row>
    <row r="1257" spans="1:16">
      <c r="A1257" s="1"/>
    </row>
    <row r="1258" spans="1:16">
      <c r="A1258" s="1"/>
    </row>
    <row r="1259" spans="1:16">
      <c r="A1259" s="1"/>
    </row>
    <row r="1260" spans="1:16">
      <c r="A1260" s="1"/>
    </row>
    <row r="1261" spans="1:16">
      <c r="A1261" s="1"/>
    </row>
    <row r="1262" spans="1:16">
      <c r="A1262" s="1"/>
    </row>
    <row r="1263" spans="1:16">
      <c r="A1263" s="1"/>
    </row>
    <row r="1264" spans="1:16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</sheetData>
  <mergeCells count="1">
    <mergeCell ref="B1:Q1"/>
  </mergeCells>
  <phoneticPr fontId="0" type="noConversion"/>
  <pageMargins left="0.75" right="0.75" top="1" bottom="1" header="0.5" footer="0.5"/>
  <pageSetup paperSize="9" scale="72" orientation="landscape" r:id="rId1"/>
  <headerFooter alignWithMargins="0"/>
  <rowBreaks count="10" manualBreakCount="10">
    <brk id="215" max="16383" man="1"/>
    <brk id="255" max="16383" man="1"/>
    <brk id="398" max="11" man="1"/>
    <brk id="436" max="16383" man="1"/>
    <brk id="479" max="16383" man="1"/>
    <brk id="551" max="16383" man="1"/>
    <brk id="635" max="11" man="1"/>
    <brk id="774" max="16383" man="1"/>
    <brk id="883" max="11" man="1"/>
    <brk id="956" max="16383" man="1"/>
  </rowBreaks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 enableFormatConditionsCalculation="0">
    <tabColor indexed="33"/>
  </sheetPr>
  <dimension ref="A1:R2631"/>
  <sheetViews>
    <sheetView zoomScale="75" workbookViewId="0">
      <pane xSplit="2" ySplit="5" topLeftCell="E1226" activePane="bottomRight" state="frozen"/>
      <selection pane="topRight" activeCell="C1" sqref="C1"/>
      <selection pane="bottomLeft" activeCell="A6" sqref="A6"/>
      <selection pane="bottomRight" activeCell="K996" sqref="K996"/>
    </sheetView>
  </sheetViews>
  <sheetFormatPr defaultRowHeight="18"/>
  <cols>
    <col min="1" max="1" width="9" style="2" customWidth="1"/>
    <col min="2" max="2" width="34.5703125" style="8" customWidth="1"/>
    <col min="3" max="6" width="16.28515625" style="8" customWidth="1"/>
    <col min="7" max="7" width="15.85546875" style="8" customWidth="1"/>
    <col min="8" max="8" width="15.28515625" style="8" customWidth="1"/>
    <col min="9" max="10" width="14.5703125" style="8" customWidth="1"/>
    <col min="11" max="11" width="17" style="8" customWidth="1"/>
    <col min="12" max="12" width="14.7109375" style="8" customWidth="1"/>
    <col min="13" max="13" width="17.85546875" style="8" customWidth="1"/>
    <col min="14" max="14" width="18.7109375" style="8" customWidth="1"/>
    <col min="15" max="15" width="15.5703125" style="8" customWidth="1"/>
    <col min="16" max="16" width="17.85546875" style="8" customWidth="1"/>
    <col min="17" max="17" width="13.85546875" style="8" hidden="1" customWidth="1"/>
    <col min="18" max="16384" width="9.140625" style="8"/>
  </cols>
  <sheetData>
    <row r="1" spans="1:17" ht="18.75">
      <c r="A1" s="78"/>
      <c r="B1" s="28"/>
      <c r="C1" s="276" t="s">
        <v>24</v>
      </c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Q1" s="27"/>
    </row>
    <row r="2" spans="1:17" ht="18.75" thickBot="1">
      <c r="A2" s="1"/>
      <c r="B2" s="29"/>
      <c r="I2" s="140">
        <v>2269.13</v>
      </c>
      <c r="K2" s="115"/>
      <c r="L2" s="115"/>
      <c r="M2" s="139">
        <v>1</v>
      </c>
    </row>
    <row r="3" spans="1:17" ht="112.5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300</v>
      </c>
      <c r="H3" s="4" t="s">
        <v>44</v>
      </c>
      <c r="I3" s="4" t="s">
        <v>45</v>
      </c>
      <c r="J3" s="4" t="s">
        <v>46</v>
      </c>
      <c r="K3" s="4" t="s">
        <v>291</v>
      </c>
      <c r="L3" s="4"/>
      <c r="M3" s="4" t="s">
        <v>292</v>
      </c>
      <c r="N3" s="4" t="s">
        <v>48</v>
      </c>
      <c r="O3" s="4" t="s">
        <v>49</v>
      </c>
      <c r="P3" s="4" t="s">
        <v>1310</v>
      </c>
      <c r="Q3" s="4" t="s">
        <v>301</v>
      </c>
    </row>
    <row r="4" spans="1:17" ht="18.75">
      <c r="A4" s="5">
        <v>1</v>
      </c>
      <c r="B4" s="23">
        <v>2</v>
      </c>
      <c r="C4" s="23">
        <v>3</v>
      </c>
      <c r="D4" s="23"/>
      <c r="E4" s="23"/>
      <c r="F4" s="23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8.75">
      <c r="A5" s="5"/>
      <c r="B5" s="7" t="s">
        <v>571</v>
      </c>
      <c r="C5" s="23"/>
      <c r="D5" s="23"/>
      <c r="E5" s="23"/>
      <c r="F5" s="23"/>
    </row>
    <row r="6" spans="1:17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31">
        <v>175</v>
      </c>
      <c r="H6" s="11">
        <v>4.453889518089154E-3</v>
      </c>
      <c r="I6" s="11">
        <f>H6*$I$2</f>
        <v>10.106454322181643</v>
      </c>
      <c r="J6" s="11">
        <f>I6*0.3677</f>
        <v>3.7161432542661901</v>
      </c>
      <c r="K6" s="11">
        <v>3.9040123181858668</v>
      </c>
      <c r="L6" s="11">
        <v>3.0326533728669047</v>
      </c>
      <c r="M6" s="145">
        <f>L6*$M$2</f>
        <v>3.0326533728669047</v>
      </c>
      <c r="N6" s="11">
        <f t="shared" ref="N6:N21" si="0">(I6+J6+K6+M6)</f>
        <v>20.759263267500604</v>
      </c>
      <c r="O6" s="11">
        <f t="shared" ref="O6:O21" si="1">N6*0.2</f>
        <v>4.1518526535001206</v>
      </c>
      <c r="P6" s="11">
        <f t="shared" ref="P6:P66" si="2">(N6+O6)/F6/1.2</f>
        <v>5.7731974157351929E-2</v>
      </c>
      <c r="Q6" s="8" t="s">
        <v>573</v>
      </c>
    </row>
    <row r="7" spans="1:17">
      <c r="A7" s="9">
        <f t="shared" ref="A7:A71" si="3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67" si="4">C7+D7+E7</f>
        <v>201.72</v>
      </c>
      <c r="G7" s="32">
        <v>184</v>
      </c>
      <c r="H7" s="11">
        <v>4.6829466933051679E-3</v>
      </c>
      <c r="I7" s="11">
        <f t="shared" ref="I7:I70" si="5">H7*$I$2</f>
        <v>10.626214830179556</v>
      </c>
      <c r="J7" s="11">
        <f t="shared" ref="J7:J67" si="6">I7*0.3677</f>
        <v>3.9072591930570231</v>
      </c>
      <c r="K7" s="11">
        <v>4.1047900945497116</v>
      </c>
      <c r="L7" s="11">
        <v>3.1886184034714886</v>
      </c>
      <c r="M7" s="145">
        <f t="shared" ref="M7:M70" si="7">L7*$M$2</f>
        <v>3.1886184034714886</v>
      </c>
      <c r="N7" s="11">
        <f t="shared" si="0"/>
        <v>21.82688252125778</v>
      </c>
      <c r="O7" s="11">
        <f t="shared" si="1"/>
        <v>4.3653765042515564</v>
      </c>
      <c r="P7" s="11">
        <f t="shared" si="2"/>
        <v>0.10820385941531718</v>
      </c>
      <c r="Q7" s="8" t="s">
        <v>575</v>
      </c>
    </row>
    <row r="8" spans="1:17">
      <c r="A8" s="9">
        <f t="shared" si="3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4"/>
        <v>585.14</v>
      </c>
      <c r="G8" s="33">
        <v>180</v>
      </c>
      <c r="H8" s="11">
        <v>4.5811435043202732E-3</v>
      </c>
      <c r="I8" s="11">
        <f t="shared" si="5"/>
        <v>10.395210159958262</v>
      </c>
      <c r="J8" s="11">
        <f t="shared" si="6"/>
        <v>3.8223187758166532</v>
      </c>
      <c r="K8" s="11">
        <v>4.0155555272768924</v>
      </c>
      <c r="L8" s="11">
        <v>1.7242507921560644</v>
      </c>
      <c r="M8" s="145">
        <f t="shared" si="7"/>
        <v>1.7242507921560644</v>
      </c>
      <c r="N8" s="11">
        <f t="shared" si="0"/>
        <v>19.95733525520787</v>
      </c>
      <c r="O8" s="11">
        <f t="shared" si="1"/>
        <v>3.9914670510415742</v>
      </c>
      <c r="P8" s="11">
        <f t="shared" si="2"/>
        <v>3.4106940655583062E-2</v>
      </c>
      <c r="Q8" s="8" t="s">
        <v>572</v>
      </c>
    </row>
    <row r="9" spans="1:17">
      <c r="A9" s="9">
        <f t="shared" si="3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4"/>
        <v>1489.2</v>
      </c>
      <c r="G9" s="33">
        <v>501</v>
      </c>
      <c r="H9" s="11">
        <v>1.2750849420358094E-2</v>
      </c>
      <c r="I9" s="11">
        <f t="shared" si="5"/>
        <v>28.933334945217162</v>
      </c>
      <c r="J9" s="11">
        <f t="shared" si="6"/>
        <v>10.63878725935635</v>
      </c>
      <c r="K9" s="11">
        <v>11.176629550920683</v>
      </c>
      <c r="L9" s="11">
        <v>4.7991647048343795</v>
      </c>
      <c r="M9" s="145">
        <f t="shared" si="7"/>
        <v>4.7991647048343795</v>
      </c>
      <c r="N9" s="11">
        <f t="shared" si="0"/>
        <v>55.54791646032858</v>
      </c>
      <c r="O9" s="11">
        <f t="shared" si="1"/>
        <v>11.109583292065716</v>
      </c>
      <c r="P9" s="11">
        <f t="shared" si="2"/>
        <v>3.7300507964228166E-2</v>
      </c>
      <c r="Q9" s="8" t="s">
        <v>572</v>
      </c>
    </row>
    <row r="10" spans="1:17">
      <c r="A10" s="9">
        <f t="shared" si="3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4"/>
        <v>336.7</v>
      </c>
      <c r="G10" s="31">
        <v>175</v>
      </c>
      <c r="H10" s="11">
        <v>4.453889518089154E-3</v>
      </c>
      <c r="I10" s="11">
        <f t="shared" si="5"/>
        <v>10.106454322181643</v>
      </c>
      <c r="J10" s="11">
        <f t="shared" si="6"/>
        <v>3.7161432542661901</v>
      </c>
      <c r="K10" s="11">
        <v>3.9040123181858668</v>
      </c>
      <c r="L10" s="11">
        <v>3.0326533728669047</v>
      </c>
      <c r="M10" s="145">
        <f t="shared" si="7"/>
        <v>3.0326533728669047</v>
      </c>
      <c r="N10" s="11">
        <f t="shared" si="0"/>
        <v>20.759263267500604</v>
      </c>
      <c r="O10" s="11">
        <f t="shared" si="1"/>
        <v>4.1518526535001206</v>
      </c>
      <c r="P10" s="11">
        <f t="shared" si="2"/>
        <v>6.1655073559550362E-2</v>
      </c>
      <c r="Q10" s="8" t="s">
        <v>573</v>
      </c>
    </row>
    <row r="11" spans="1:17">
      <c r="A11" s="9">
        <f t="shared" si="3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4"/>
        <v>2519.1999999999998</v>
      </c>
      <c r="G11" s="33">
        <v>683</v>
      </c>
      <c r="H11" s="11">
        <v>1.7382894519170813E-2</v>
      </c>
      <c r="I11" s="11">
        <f t="shared" si="5"/>
        <v>39.44404744028607</v>
      </c>
      <c r="J11" s="11">
        <f t="shared" si="6"/>
        <v>14.503576243793189</v>
      </c>
      <c r="K11" s="11">
        <v>15.236802361833984</v>
      </c>
      <c r="L11" s="11">
        <v>6.5425738391255104</v>
      </c>
      <c r="M11" s="145">
        <f t="shared" si="7"/>
        <v>6.5425738391255104</v>
      </c>
      <c r="N11" s="11">
        <f t="shared" si="0"/>
        <v>75.726999885038751</v>
      </c>
      <c r="O11" s="11">
        <f t="shared" si="1"/>
        <v>15.145399977007751</v>
      </c>
      <c r="P11" s="11">
        <f t="shared" si="2"/>
        <v>3.0059939617751177E-2</v>
      </c>
      <c r="Q11" s="8" t="s">
        <v>572</v>
      </c>
    </row>
    <row r="12" spans="1:17">
      <c r="A12" s="9">
        <f t="shared" si="3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4"/>
        <v>157</v>
      </c>
      <c r="G12" s="31">
        <v>152</v>
      </c>
      <c r="H12" s="11">
        <v>3.8685211814260081E-3</v>
      </c>
      <c r="I12" s="11">
        <f t="shared" si="5"/>
        <v>8.7781774684091989</v>
      </c>
      <c r="J12" s="11">
        <f t="shared" si="6"/>
        <v>3.2277358551340627</v>
      </c>
      <c r="K12" s="11">
        <v>3.3909135563671531</v>
      </c>
      <c r="L12" s="11">
        <v>2.6340760724329688</v>
      </c>
      <c r="M12" s="145">
        <f t="shared" si="7"/>
        <v>2.6340760724329688</v>
      </c>
      <c r="N12" s="11">
        <f t="shared" si="0"/>
        <v>18.030902952343382</v>
      </c>
      <c r="O12" s="11">
        <f t="shared" si="1"/>
        <v>3.6061805904686768</v>
      </c>
      <c r="P12" s="11">
        <f t="shared" si="2"/>
        <v>0.11484651562002154</v>
      </c>
      <c r="Q12" s="8" t="s">
        <v>573</v>
      </c>
    </row>
    <row r="13" spans="1:17">
      <c r="A13" s="9">
        <f t="shared" si="3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4"/>
        <v>2085.1999999999998</v>
      </c>
      <c r="G13" s="33">
        <v>693</v>
      </c>
      <c r="H13" s="11">
        <v>1.763740249163305E-2</v>
      </c>
      <c r="I13" s="11">
        <f t="shared" si="5"/>
        <v>40.021559115839302</v>
      </c>
      <c r="J13" s="11">
        <f t="shared" si="6"/>
        <v>14.715927286894113</v>
      </c>
      <c r="K13" s="11">
        <v>15.459888780016033</v>
      </c>
      <c r="L13" s="11">
        <v>6.6383655498008469</v>
      </c>
      <c r="M13" s="145">
        <f t="shared" si="7"/>
        <v>6.6383655498008469</v>
      </c>
      <c r="N13" s="11">
        <f t="shared" si="0"/>
        <v>76.835740732550306</v>
      </c>
      <c r="O13" s="11">
        <f t="shared" si="1"/>
        <v>15.367148146510061</v>
      </c>
      <c r="P13" s="11">
        <f t="shared" si="2"/>
        <v>3.6848139618525955E-2</v>
      </c>
      <c r="Q13" s="8" t="s">
        <v>572</v>
      </c>
    </row>
    <row r="14" spans="1:17">
      <c r="A14" s="9">
        <f t="shared" si="3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4"/>
        <v>2093.6</v>
      </c>
      <c r="G14" s="33">
        <v>692</v>
      </c>
      <c r="H14" s="11">
        <v>1.7611951694386827E-2</v>
      </c>
      <c r="I14" s="11">
        <f t="shared" si="5"/>
        <v>39.963807948283979</v>
      </c>
      <c r="J14" s="11">
        <f t="shared" si="6"/>
        <v>14.694692182584021</v>
      </c>
      <c r="K14" s="11">
        <v>15.437580138197829</v>
      </c>
      <c r="L14" s="11">
        <v>6.6287863787333139</v>
      </c>
      <c r="M14" s="145">
        <f t="shared" si="7"/>
        <v>6.6287863787333139</v>
      </c>
      <c r="N14" s="11">
        <f t="shared" si="0"/>
        <v>76.724866647799132</v>
      </c>
      <c r="O14" s="11">
        <f t="shared" si="1"/>
        <v>15.344973329559828</v>
      </c>
      <c r="P14" s="11">
        <f t="shared" si="2"/>
        <v>3.6647337909724464E-2</v>
      </c>
      <c r="Q14" s="8" t="s">
        <v>572</v>
      </c>
    </row>
    <row r="15" spans="1:17">
      <c r="A15" s="9">
        <f t="shared" si="3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4"/>
        <v>2063.25</v>
      </c>
      <c r="G15" s="33">
        <v>692</v>
      </c>
      <c r="H15" s="11">
        <v>1.7611951694386827E-2</v>
      </c>
      <c r="I15" s="11">
        <f t="shared" si="5"/>
        <v>39.963807948283979</v>
      </c>
      <c r="J15" s="11">
        <f t="shared" si="6"/>
        <v>14.694692182584021</v>
      </c>
      <c r="K15" s="11">
        <v>15.437580138197829</v>
      </c>
      <c r="L15" s="11">
        <v>6.6287863787333139</v>
      </c>
      <c r="M15" s="145">
        <f t="shared" si="7"/>
        <v>6.6287863787333139</v>
      </c>
      <c r="N15" s="11">
        <f t="shared" si="0"/>
        <v>76.724866647799132</v>
      </c>
      <c r="O15" s="11">
        <f t="shared" si="1"/>
        <v>15.344973329559828</v>
      </c>
      <c r="P15" s="11">
        <f t="shared" si="2"/>
        <v>3.7186413012382957E-2</v>
      </c>
      <c r="Q15" s="8" t="s">
        <v>572</v>
      </c>
    </row>
    <row r="16" spans="1:17">
      <c r="A16" s="9">
        <f t="shared" si="3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4"/>
        <v>225</v>
      </c>
      <c r="G16" s="32">
        <v>269</v>
      </c>
      <c r="H16" s="11">
        <v>6.8462644592341857E-3</v>
      </c>
      <c r="I16" s="11">
        <f t="shared" si="5"/>
        <v>15.535064072382069</v>
      </c>
      <c r="J16" s="11">
        <f t="shared" si="6"/>
        <v>5.7122430594148872</v>
      </c>
      <c r="K16" s="11">
        <v>6.0010246490971326</v>
      </c>
      <c r="L16" s="11">
        <v>4.6616214702925571</v>
      </c>
      <c r="M16" s="145">
        <f t="shared" si="7"/>
        <v>4.6616214702925571</v>
      </c>
      <c r="N16" s="11">
        <f t="shared" si="0"/>
        <v>31.909953251186643</v>
      </c>
      <c r="O16" s="11">
        <f t="shared" si="1"/>
        <v>6.3819906502373289</v>
      </c>
      <c r="P16" s="11">
        <f t="shared" si="2"/>
        <v>0.1418220144497184</v>
      </c>
      <c r="Q16" s="8" t="s">
        <v>575</v>
      </c>
    </row>
    <row r="17" spans="1:17">
      <c r="A17" s="9">
        <f t="shared" si="3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4"/>
        <v>594.6</v>
      </c>
      <c r="G17" s="31">
        <v>361</v>
      </c>
      <c r="H17" s="11">
        <v>9.1877378058867702E-3</v>
      </c>
      <c r="I17" s="11">
        <f t="shared" si="5"/>
        <v>20.848171487471848</v>
      </c>
      <c r="J17" s="11">
        <f t="shared" si="6"/>
        <v>7.6658726559433994</v>
      </c>
      <c r="K17" s="11">
        <v>8.0534196963719893</v>
      </c>
      <c r="L17" s="11">
        <v>6.2559306720283017</v>
      </c>
      <c r="M17" s="145">
        <f t="shared" si="7"/>
        <v>6.2559306720283017</v>
      </c>
      <c r="N17" s="11">
        <f t="shared" si="0"/>
        <v>42.823394511815536</v>
      </c>
      <c r="O17" s="11">
        <f t="shared" si="1"/>
        <v>8.5646789023631076</v>
      </c>
      <c r="P17" s="11">
        <f t="shared" si="2"/>
        <v>7.2020508765246447E-2</v>
      </c>
      <c r="Q17" s="8" t="s">
        <v>573</v>
      </c>
    </row>
    <row r="18" spans="1:17">
      <c r="A18" s="9">
        <f t="shared" si="3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4"/>
        <v>720.56000000000006</v>
      </c>
      <c r="G18" s="31">
        <v>376</v>
      </c>
      <c r="H18" s="11">
        <v>9.5694997645801253E-3</v>
      </c>
      <c r="I18" s="11">
        <f t="shared" si="5"/>
        <v>21.714439000801701</v>
      </c>
      <c r="J18" s="11">
        <f t="shared" si="6"/>
        <v>7.9843992205947858</v>
      </c>
      <c r="K18" s="11">
        <v>8.3880493236450633</v>
      </c>
      <c r="L18" s="11">
        <v>6.515872389702607</v>
      </c>
      <c r="M18" s="145">
        <f t="shared" si="7"/>
        <v>6.515872389702607</v>
      </c>
      <c r="N18" s="11">
        <f t="shared" si="0"/>
        <v>44.602759934744157</v>
      </c>
      <c r="O18" s="11">
        <f t="shared" si="1"/>
        <v>8.9205519869488317</v>
      </c>
      <c r="P18" s="11">
        <f t="shared" si="2"/>
        <v>6.1900133139147544E-2</v>
      </c>
      <c r="Q18" s="8" t="s">
        <v>573</v>
      </c>
    </row>
    <row r="19" spans="1:17">
      <c r="A19" s="9">
        <f t="shared" si="3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4"/>
        <v>714.65</v>
      </c>
      <c r="G19" s="32">
        <v>424</v>
      </c>
      <c r="H19" s="11">
        <v>1.0791138032398865E-2</v>
      </c>
      <c r="I19" s="11">
        <f t="shared" si="5"/>
        <v>24.486495043457239</v>
      </c>
      <c r="J19" s="11">
        <f t="shared" si="6"/>
        <v>9.0036842274792281</v>
      </c>
      <c r="K19" s="11">
        <v>9.4588641309189008</v>
      </c>
      <c r="L19" s="11">
        <v>7.3476858862603871</v>
      </c>
      <c r="M19" s="145">
        <f t="shared" si="7"/>
        <v>7.3476858862603871</v>
      </c>
      <c r="N19" s="11">
        <f t="shared" si="0"/>
        <v>50.296729288115749</v>
      </c>
      <c r="O19" s="11">
        <f t="shared" si="1"/>
        <v>10.05934585762315</v>
      </c>
      <c r="P19" s="11">
        <f t="shared" si="2"/>
        <v>7.0379527444365431E-2</v>
      </c>
      <c r="Q19" s="8" t="s">
        <v>575</v>
      </c>
    </row>
    <row r="20" spans="1:17">
      <c r="A20" s="9">
        <f t="shared" si="3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4"/>
        <v>589.14</v>
      </c>
      <c r="G20" s="31">
        <v>369</v>
      </c>
      <c r="H20" s="11">
        <v>9.3913441838565596E-3</v>
      </c>
      <c r="I20" s="11">
        <f t="shared" si="5"/>
        <v>21.310180827914436</v>
      </c>
      <c r="J20" s="11">
        <f t="shared" si="6"/>
        <v>7.835753490424139</v>
      </c>
      <c r="K20" s="11">
        <v>8.2318888309176277</v>
      </c>
      <c r="L20" s="11">
        <v>0.75975974447399575</v>
      </c>
      <c r="M20" s="145">
        <f t="shared" si="7"/>
        <v>0.75975974447399575</v>
      </c>
      <c r="N20" s="11">
        <f t="shared" si="0"/>
        <v>38.137582893730197</v>
      </c>
      <c r="O20" s="11">
        <f t="shared" si="1"/>
        <v>7.6275165787460395</v>
      </c>
      <c r="P20" s="11">
        <f t="shared" si="2"/>
        <v>6.4734329520538744E-2</v>
      </c>
      <c r="Q20" s="8" t="s">
        <v>573</v>
      </c>
    </row>
    <row r="21" spans="1:17">
      <c r="A21" s="9">
        <f t="shared" si="3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4"/>
        <v>1124.6099999999999</v>
      </c>
      <c r="G21" s="31">
        <v>708</v>
      </c>
      <c r="H21" s="11">
        <v>1.8019164450326405E-2</v>
      </c>
      <c r="I21" s="11">
        <f t="shared" si="5"/>
        <v>40.887826629169162</v>
      </c>
      <c r="J21" s="11">
        <f t="shared" si="6"/>
        <v>15.034453851545502</v>
      </c>
      <c r="K21" s="11">
        <v>15.794518407289107</v>
      </c>
      <c r="L21" s="11">
        <v>12.269249074227249</v>
      </c>
      <c r="M21" s="145">
        <f t="shared" si="7"/>
        <v>12.269249074227249</v>
      </c>
      <c r="N21" s="11">
        <f t="shared" si="0"/>
        <v>83.986047962231012</v>
      </c>
      <c r="O21" s="11">
        <f t="shared" si="1"/>
        <v>16.797209592446205</v>
      </c>
      <c r="P21" s="11">
        <f t="shared" si="2"/>
        <v>7.4680153975361263E-2</v>
      </c>
      <c r="Q21" s="8" t="s">
        <v>573</v>
      </c>
    </row>
    <row r="22" spans="1:17">
      <c r="A22" s="9">
        <f t="shared" si="3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4"/>
        <v>1240</v>
      </c>
      <c r="G22" s="31">
        <v>653</v>
      </c>
      <c r="H22" s="11">
        <v>1.66193706017841E-2</v>
      </c>
      <c r="I22" s="11">
        <f t="shared" si="5"/>
        <v>37.711512413626359</v>
      </c>
      <c r="J22" s="11">
        <f t="shared" si="6"/>
        <v>13.866523114490413</v>
      </c>
      <c r="K22" s="11">
        <v>14.567543107287834</v>
      </c>
      <c r="L22" s="11">
        <v>11.316129442754793</v>
      </c>
      <c r="M22" s="145">
        <f t="shared" si="7"/>
        <v>11.316129442754793</v>
      </c>
      <c r="N22" s="11">
        <f t="shared" ref="N22:N48" si="8">(I22+J22+K22+M22)</f>
        <v>77.461708078159404</v>
      </c>
      <c r="O22" s="11">
        <f t="shared" ref="O22:O48" si="9">N22*0.2</f>
        <v>15.492341615631881</v>
      </c>
      <c r="P22" s="11">
        <f t="shared" si="2"/>
        <v>6.2469119417870499E-2</v>
      </c>
      <c r="Q22" s="8" t="s">
        <v>573</v>
      </c>
    </row>
    <row r="23" spans="1:17">
      <c r="A23" s="9">
        <f t="shared" si="3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4"/>
        <v>762.66000000000008</v>
      </c>
      <c r="G23" s="99">
        <v>418</v>
      </c>
      <c r="H23" s="11">
        <v>1.0638433248921523E-2</v>
      </c>
      <c r="I23" s="11">
        <f t="shared" si="5"/>
        <v>24.139988038125296</v>
      </c>
      <c r="J23" s="11">
        <f t="shared" si="6"/>
        <v>8.8762736016186725</v>
      </c>
      <c r="K23" s="11">
        <v>9.3250122800096715</v>
      </c>
      <c r="L23" s="11">
        <v>25.532239797411656</v>
      </c>
      <c r="M23" s="145">
        <f t="shared" si="7"/>
        <v>25.532239797411656</v>
      </c>
      <c r="N23" s="11">
        <f t="shared" si="8"/>
        <v>67.873513717165295</v>
      </c>
      <c r="O23" s="11">
        <f t="shared" si="9"/>
        <v>13.574702743433059</v>
      </c>
      <c r="P23" s="11">
        <f t="shared" si="2"/>
        <v>8.8995769697067226E-2</v>
      </c>
      <c r="Q23" s="8" t="s">
        <v>573</v>
      </c>
    </row>
    <row r="24" spans="1:17">
      <c r="A24" s="9">
        <f t="shared" si="3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4"/>
        <v>566</v>
      </c>
      <c r="G24" s="31">
        <v>407</v>
      </c>
      <c r="H24" s="11">
        <v>1.0358474479213061E-2</v>
      </c>
      <c r="I24" s="11">
        <f t="shared" si="5"/>
        <v>23.504725195016736</v>
      </c>
      <c r="J24" s="11">
        <f t="shared" si="6"/>
        <v>8.6426874542076551</v>
      </c>
      <c r="K24" s="11">
        <v>9.0796172200094158</v>
      </c>
      <c r="L24" s="11">
        <v>7.0530852728961726</v>
      </c>
      <c r="M24" s="145">
        <f t="shared" si="7"/>
        <v>7.0530852728961726</v>
      </c>
      <c r="N24" s="11">
        <f t="shared" si="8"/>
        <v>48.280115142129986</v>
      </c>
      <c r="O24" s="11">
        <f t="shared" si="9"/>
        <v>9.6560230284259987</v>
      </c>
      <c r="P24" s="11">
        <f t="shared" si="2"/>
        <v>8.5300556788215534E-2</v>
      </c>
      <c r="Q24" s="8" t="s">
        <v>573</v>
      </c>
    </row>
    <row r="25" spans="1:17">
      <c r="A25" s="9">
        <f t="shared" si="3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4"/>
        <v>678.79</v>
      </c>
      <c r="G25" s="31">
        <v>626</v>
      </c>
      <c r="H25" s="11">
        <v>1.593219907613606E-2</v>
      </c>
      <c r="I25" s="11">
        <f t="shared" si="5"/>
        <v>36.152230889632619</v>
      </c>
      <c r="J25" s="11">
        <f t="shared" si="6"/>
        <v>13.293175298117916</v>
      </c>
      <c r="K25" s="11">
        <v>13.965209778196302</v>
      </c>
      <c r="L25" s="11">
        <v>1.2889149052594073</v>
      </c>
      <c r="M25" s="145">
        <f t="shared" si="7"/>
        <v>1.2889149052594073</v>
      </c>
      <c r="N25" s="11">
        <f t="shared" si="8"/>
        <v>64.69953087120625</v>
      </c>
      <c r="O25" s="11">
        <f t="shared" si="9"/>
        <v>12.939906174241251</v>
      </c>
      <c r="P25" s="11">
        <f t="shared" si="2"/>
        <v>9.5315975296050695E-2</v>
      </c>
      <c r="Q25" s="8" t="s">
        <v>573</v>
      </c>
    </row>
    <row r="26" spans="1:17">
      <c r="A26" s="9">
        <f t="shared" si="3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4"/>
        <v>941.65</v>
      </c>
      <c r="G26" s="32">
        <v>762</v>
      </c>
      <c r="H26" s="11">
        <v>1.9393507501622487E-2</v>
      </c>
      <c r="I26" s="11">
        <f t="shared" si="5"/>
        <v>44.006389677156633</v>
      </c>
      <c r="J26" s="11">
        <f t="shared" si="6"/>
        <v>16.181149484290497</v>
      </c>
      <c r="K26" s="11">
        <v>16.999185065472176</v>
      </c>
      <c r="L26" s="11">
        <v>13.205039257854752</v>
      </c>
      <c r="M26" s="145">
        <f t="shared" si="7"/>
        <v>13.205039257854752</v>
      </c>
      <c r="N26" s="11">
        <f t="shared" si="8"/>
        <v>90.39176348477406</v>
      </c>
      <c r="O26" s="11">
        <f t="shared" si="9"/>
        <v>18.078352696954813</v>
      </c>
      <c r="P26" s="11">
        <f t="shared" si="2"/>
        <v>9.599295224847243E-2</v>
      </c>
      <c r="Q26" s="8" t="s">
        <v>575</v>
      </c>
    </row>
    <row r="27" spans="1:17">
      <c r="A27" s="9">
        <f t="shared" si="3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4"/>
        <v>1038.9000000000001</v>
      </c>
      <c r="G27" s="32">
        <v>680</v>
      </c>
      <c r="H27" s="11">
        <v>1.7306542127432142E-2</v>
      </c>
      <c r="I27" s="11">
        <f t="shared" si="5"/>
        <v>39.270793937620098</v>
      </c>
      <c r="J27" s="11">
        <f t="shared" si="6"/>
        <v>14.439870930862911</v>
      </c>
      <c r="K27" s="11">
        <v>15.16987643637937</v>
      </c>
      <c r="L27" s="11">
        <v>64.034205871498926</v>
      </c>
      <c r="M27" s="145">
        <f t="shared" si="7"/>
        <v>64.034205871498926</v>
      </c>
      <c r="N27" s="11">
        <f t="shared" si="8"/>
        <v>132.91474717636129</v>
      </c>
      <c r="O27" s="11">
        <f t="shared" si="9"/>
        <v>26.582949435272258</v>
      </c>
      <c r="P27" s="11">
        <f t="shared" si="2"/>
        <v>0.12793796051242784</v>
      </c>
      <c r="Q27" s="8" t="s">
        <v>575</v>
      </c>
    </row>
    <row r="28" spans="1:17">
      <c r="A28" s="9">
        <f t="shared" si="3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4"/>
        <v>282.89999999999998</v>
      </c>
      <c r="G28" s="31">
        <v>179</v>
      </c>
      <c r="H28" s="11">
        <v>4.5556927070740496E-3</v>
      </c>
      <c r="I28" s="11">
        <f t="shared" si="5"/>
        <v>10.337458992402938</v>
      </c>
      <c r="J28" s="11">
        <f t="shared" si="6"/>
        <v>3.8010836715065608</v>
      </c>
      <c r="K28" s="11">
        <v>3.9932468854586873</v>
      </c>
      <c r="L28" s="11">
        <v>3.10197116424672</v>
      </c>
      <c r="M28" s="145">
        <f t="shared" si="7"/>
        <v>3.10197116424672</v>
      </c>
      <c r="N28" s="11">
        <f t="shared" si="8"/>
        <v>21.233760713614906</v>
      </c>
      <c r="O28" s="11">
        <f t="shared" si="9"/>
        <v>4.2467521427229817</v>
      </c>
      <c r="P28" s="11">
        <f t="shared" si="2"/>
        <v>7.5057478662477597E-2</v>
      </c>
      <c r="Q28" s="8" t="s">
        <v>573</v>
      </c>
    </row>
    <row r="29" spans="1:17">
      <c r="A29" s="9">
        <f t="shared" si="3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4"/>
        <v>114.7</v>
      </c>
      <c r="G29" s="31">
        <v>164</v>
      </c>
      <c r="H29" s="11">
        <v>4.1739307483806935E-3</v>
      </c>
      <c r="I29" s="11">
        <f t="shared" si="5"/>
        <v>9.4711914790730827</v>
      </c>
      <c r="J29" s="11">
        <f t="shared" si="6"/>
        <v>3.4825571068551726</v>
      </c>
      <c r="K29" s="11">
        <v>3.6586172581856129</v>
      </c>
      <c r="L29" s="11">
        <v>2.8420294465724143</v>
      </c>
      <c r="M29" s="145">
        <f t="shared" si="7"/>
        <v>2.8420294465724143</v>
      </c>
      <c r="N29" s="11">
        <f t="shared" si="8"/>
        <v>19.454395290686282</v>
      </c>
      <c r="O29" s="11">
        <f t="shared" si="9"/>
        <v>3.8908790581372568</v>
      </c>
      <c r="P29" s="11">
        <f t="shared" si="2"/>
        <v>0.16961111848898242</v>
      </c>
      <c r="Q29" s="8" t="s">
        <v>573</v>
      </c>
    </row>
    <row r="30" spans="1:17">
      <c r="A30" s="9">
        <f t="shared" si="3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4"/>
        <v>201.3</v>
      </c>
      <c r="G30" s="31">
        <v>161</v>
      </c>
      <c r="H30" s="11">
        <v>4.0975783566420216E-3</v>
      </c>
      <c r="I30" s="11">
        <f t="shared" si="5"/>
        <v>9.2979379764071108</v>
      </c>
      <c r="J30" s="11">
        <f t="shared" si="6"/>
        <v>3.4188517939248948</v>
      </c>
      <c r="K30" s="11">
        <v>3.5916913327309974</v>
      </c>
      <c r="L30" s="11">
        <v>29.502564167822555</v>
      </c>
      <c r="M30" s="145">
        <f t="shared" si="7"/>
        <v>29.502564167822555</v>
      </c>
      <c r="N30" s="11">
        <f t="shared" si="8"/>
        <v>45.811045270885558</v>
      </c>
      <c r="O30" s="11">
        <f t="shared" si="9"/>
        <v>9.1622090541771115</v>
      </c>
      <c r="P30" s="11">
        <f t="shared" si="2"/>
        <v>0.22757598246838329</v>
      </c>
      <c r="Q30" s="8" t="s">
        <v>573</v>
      </c>
    </row>
    <row r="31" spans="1:17">
      <c r="A31" s="9">
        <f t="shared" si="3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4"/>
        <v>148.1</v>
      </c>
      <c r="G31" s="31">
        <v>100</v>
      </c>
      <c r="H31" s="11">
        <v>2.5450797246223738E-3</v>
      </c>
      <c r="I31" s="11">
        <f t="shared" si="5"/>
        <v>5.775116755532367</v>
      </c>
      <c r="J31" s="11">
        <f t="shared" si="6"/>
        <v>2.1235104310092514</v>
      </c>
      <c r="K31" s="11">
        <v>2.2308641818204955</v>
      </c>
      <c r="L31" s="11">
        <v>1.7329447844953743</v>
      </c>
      <c r="M31" s="145">
        <f t="shared" si="7"/>
        <v>1.7329447844953743</v>
      </c>
      <c r="N31" s="11">
        <f t="shared" si="8"/>
        <v>11.862436152857487</v>
      </c>
      <c r="O31" s="11">
        <f t="shared" si="9"/>
        <v>2.3724872305714975</v>
      </c>
      <c r="P31" s="11">
        <f t="shared" si="2"/>
        <v>8.009747571139425E-2</v>
      </c>
      <c r="Q31" s="8" t="s">
        <v>573</v>
      </c>
    </row>
    <row r="32" spans="1:17">
      <c r="A32" s="9">
        <f t="shared" si="3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4"/>
        <v>337.2</v>
      </c>
      <c r="G32" s="31">
        <v>198</v>
      </c>
      <c r="H32" s="11">
        <v>5.0392578547523003E-3</v>
      </c>
      <c r="I32" s="11">
        <f t="shared" si="5"/>
        <v>11.434731175954088</v>
      </c>
      <c r="J32" s="11">
        <f t="shared" si="6"/>
        <v>4.2045506533983188</v>
      </c>
      <c r="K32" s="11">
        <v>4.417111080004581</v>
      </c>
      <c r="L32" s="11">
        <v>3.4312306733008411</v>
      </c>
      <c r="M32" s="145">
        <f t="shared" si="7"/>
        <v>3.4312306733008411</v>
      </c>
      <c r="N32" s="11">
        <f t="shared" si="8"/>
        <v>23.487623582657829</v>
      </c>
      <c r="O32" s="11">
        <f t="shared" si="9"/>
        <v>4.6975247165315661</v>
      </c>
      <c r="P32" s="11">
        <f t="shared" si="2"/>
        <v>6.9654874207170314E-2</v>
      </c>
      <c r="Q32" s="8" t="s">
        <v>573</v>
      </c>
    </row>
    <row r="33" spans="1:17">
      <c r="A33" s="9">
        <f t="shared" si="3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4"/>
        <v>284.3</v>
      </c>
      <c r="G33" s="31">
        <v>202</v>
      </c>
      <c r="H33" s="11">
        <v>5.141061043737195E-3</v>
      </c>
      <c r="I33" s="11">
        <f t="shared" si="5"/>
        <v>11.665735846175382</v>
      </c>
      <c r="J33" s="11">
        <f t="shared" si="6"/>
        <v>4.2894910706386886</v>
      </c>
      <c r="K33" s="11">
        <v>4.5063456472774011</v>
      </c>
      <c r="L33" s="11">
        <v>3.5005484646806559</v>
      </c>
      <c r="M33" s="145">
        <f t="shared" si="7"/>
        <v>3.5005484646806559</v>
      </c>
      <c r="N33" s="11">
        <f t="shared" si="8"/>
        <v>23.962121028772124</v>
      </c>
      <c r="O33" s="11">
        <f t="shared" si="9"/>
        <v>4.7924242057544246</v>
      </c>
      <c r="P33" s="11">
        <f t="shared" si="2"/>
        <v>8.4284632531734516E-2</v>
      </c>
      <c r="Q33" s="8" t="s">
        <v>573</v>
      </c>
    </row>
    <row r="34" spans="1:17">
      <c r="A34" s="9">
        <f t="shared" si="3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4"/>
        <v>213.73</v>
      </c>
      <c r="G34" s="31">
        <v>177</v>
      </c>
      <c r="H34" s="11">
        <v>4.5047911125816013E-3</v>
      </c>
      <c r="I34" s="11">
        <f t="shared" si="5"/>
        <v>10.22195665729229</v>
      </c>
      <c r="J34" s="11">
        <f t="shared" si="6"/>
        <v>3.7586134628863754</v>
      </c>
      <c r="K34" s="11">
        <v>3.9486296018222768</v>
      </c>
      <c r="L34" s="11">
        <v>3.0673122685568122</v>
      </c>
      <c r="M34" s="145">
        <f t="shared" si="7"/>
        <v>3.0673122685568122</v>
      </c>
      <c r="N34" s="11">
        <f t="shared" si="8"/>
        <v>20.996511990557753</v>
      </c>
      <c r="O34" s="11">
        <f t="shared" si="9"/>
        <v>4.1993023981115511</v>
      </c>
      <c r="P34" s="11">
        <f t="shared" si="2"/>
        <v>9.8238487767546692E-2</v>
      </c>
      <c r="Q34" s="8" t="s">
        <v>573</v>
      </c>
    </row>
    <row r="35" spans="1:17">
      <c r="A35" s="9">
        <f t="shared" si="3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4"/>
        <v>164.22</v>
      </c>
      <c r="G35" s="31">
        <v>198</v>
      </c>
      <c r="H35" s="11">
        <v>5.0392578547523003E-3</v>
      </c>
      <c r="I35" s="11">
        <f t="shared" si="5"/>
        <v>11.434731175954088</v>
      </c>
      <c r="J35" s="11">
        <f t="shared" si="6"/>
        <v>4.2045506533983188</v>
      </c>
      <c r="K35" s="11">
        <v>4.417111080004581</v>
      </c>
      <c r="L35" s="11">
        <v>3.4312306733008411</v>
      </c>
      <c r="M35" s="145">
        <f t="shared" si="7"/>
        <v>3.4312306733008411</v>
      </c>
      <c r="N35" s="11">
        <f t="shared" si="8"/>
        <v>23.487623582657829</v>
      </c>
      <c r="O35" s="11">
        <f t="shared" si="9"/>
        <v>4.6975247165315661</v>
      </c>
      <c r="P35" s="11">
        <f t="shared" si="2"/>
        <v>0.14302535368808811</v>
      </c>
      <c r="Q35" s="8" t="s">
        <v>573</v>
      </c>
    </row>
    <row r="36" spans="1:17">
      <c r="A36" s="9">
        <f t="shared" si="3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4"/>
        <v>251.7</v>
      </c>
      <c r="G36" s="31">
        <v>168</v>
      </c>
      <c r="H36" s="11">
        <v>4.2757339373655882E-3</v>
      </c>
      <c r="I36" s="11">
        <f t="shared" si="5"/>
        <v>9.7021961492943785</v>
      </c>
      <c r="J36" s="11">
        <f t="shared" si="6"/>
        <v>3.5674975240955433</v>
      </c>
      <c r="K36" s="11">
        <v>3.7478518254584325</v>
      </c>
      <c r="L36" s="11">
        <v>2.9113472379522287</v>
      </c>
      <c r="M36" s="145">
        <f t="shared" si="7"/>
        <v>2.9113472379522287</v>
      </c>
      <c r="N36" s="11">
        <f t="shared" si="8"/>
        <v>19.928892736800581</v>
      </c>
      <c r="O36" s="11">
        <f t="shared" si="9"/>
        <v>3.9857785473601162</v>
      </c>
      <c r="P36" s="11">
        <f t="shared" si="2"/>
        <v>7.9177166216927219E-2</v>
      </c>
      <c r="Q36" s="8" t="s">
        <v>573</v>
      </c>
    </row>
    <row r="37" spans="1:17">
      <c r="A37" s="9">
        <f t="shared" si="3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4"/>
        <v>132.6</v>
      </c>
      <c r="G37" s="31">
        <v>152</v>
      </c>
      <c r="H37" s="11">
        <v>3.8685211814260081E-3</v>
      </c>
      <c r="I37" s="11">
        <f t="shared" si="5"/>
        <v>8.7781774684091989</v>
      </c>
      <c r="J37" s="11">
        <f t="shared" si="6"/>
        <v>3.2277358551340627</v>
      </c>
      <c r="K37" s="11">
        <v>3.3909135563671531</v>
      </c>
      <c r="L37" s="11">
        <v>2.6340760724329688</v>
      </c>
      <c r="M37" s="145">
        <f t="shared" si="7"/>
        <v>2.6340760724329688</v>
      </c>
      <c r="N37" s="11">
        <f t="shared" si="8"/>
        <v>18.030902952343382</v>
      </c>
      <c r="O37" s="11">
        <f t="shared" si="9"/>
        <v>3.6061805904686768</v>
      </c>
      <c r="P37" s="11">
        <f t="shared" si="2"/>
        <v>0.13597966027408284</v>
      </c>
      <c r="Q37" s="8" t="s">
        <v>573</v>
      </c>
    </row>
    <row r="38" spans="1:17" ht="18" customHeight="1">
      <c r="A38" s="9">
        <f t="shared" si="3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4"/>
        <v>89.3</v>
      </c>
      <c r="G38" s="31">
        <v>152</v>
      </c>
      <c r="H38" s="11">
        <v>3.8685211814260081E-3</v>
      </c>
      <c r="I38" s="11">
        <f t="shared" si="5"/>
        <v>8.7781774684091989</v>
      </c>
      <c r="J38" s="11">
        <f t="shared" si="6"/>
        <v>3.2277358551340627</v>
      </c>
      <c r="K38" s="11">
        <v>3.3909135563671531</v>
      </c>
      <c r="L38" s="11">
        <v>2.6340760724329688</v>
      </c>
      <c r="M38" s="145">
        <f t="shared" si="7"/>
        <v>2.6340760724329688</v>
      </c>
      <c r="N38" s="11">
        <f t="shared" si="8"/>
        <v>18.030902952343382</v>
      </c>
      <c r="O38" s="11">
        <f t="shared" si="9"/>
        <v>3.6061805904686768</v>
      </c>
      <c r="P38" s="11">
        <f t="shared" si="2"/>
        <v>0.20191380685714874</v>
      </c>
      <c r="Q38" s="8" t="s">
        <v>573</v>
      </c>
    </row>
    <row r="39" spans="1:17" ht="18" customHeight="1">
      <c r="A39" s="9">
        <f t="shared" si="3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4"/>
        <v>123.45</v>
      </c>
      <c r="G39" s="32">
        <v>193</v>
      </c>
      <c r="H39" s="11">
        <v>4.9120038685211819E-3</v>
      </c>
      <c r="I39" s="11">
        <f t="shared" si="5"/>
        <v>11.14597533817747</v>
      </c>
      <c r="J39" s="11">
        <f t="shared" si="6"/>
        <v>4.0983751318478561</v>
      </c>
      <c r="K39" s="11">
        <v>4.3055678709135563</v>
      </c>
      <c r="L39" s="11">
        <v>3.3445834340760725</v>
      </c>
      <c r="M39" s="145">
        <f t="shared" si="7"/>
        <v>3.3445834340760725</v>
      </c>
      <c r="N39" s="11">
        <f t="shared" si="8"/>
        <v>22.894501775014952</v>
      </c>
      <c r="O39" s="11">
        <f t="shared" si="9"/>
        <v>4.5789003550029905</v>
      </c>
      <c r="P39" s="11">
        <f t="shared" si="2"/>
        <v>0.18545566443916525</v>
      </c>
      <c r="Q39" s="8" t="s">
        <v>575</v>
      </c>
    </row>
    <row r="40" spans="1:17" ht="18" customHeight="1">
      <c r="A40" s="9">
        <f t="shared" si="3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4"/>
        <v>241.3</v>
      </c>
      <c r="G40" s="31">
        <v>184</v>
      </c>
      <c r="H40" s="11">
        <v>4.6829466933051679E-3</v>
      </c>
      <c r="I40" s="11">
        <f t="shared" si="5"/>
        <v>10.626214830179556</v>
      </c>
      <c r="J40" s="11">
        <f t="shared" si="6"/>
        <v>3.9072591930570231</v>
      </c>
      <c r="K40" s="11">
        <v>4.1047900945497116</v>
      </c>
      <c r="L40" s="11">
        <v>3.1886184034714886</v>
      </c>
      <c r="M40" s="145">
        <f t="shared" si="7"/>
        <v>3.1886184034714886</v>
      </c>
      <c r="N40" s="11">
        <f t="shared" si="8"/>
        <v>21.82688252125778</v>
      </c>
      <c r="O40" s="11">
        <f t="shared" si="9"/>
        <v>4.3653765042515564</v>
      </c>
      <c r="P40" s="11">
        <f t="shared" si="2"/>
        <v>9.0455377212009025E-2</v>
      </c>
      <c r="Q40" s="8" t="s">
        <v>573</v>
      </c>
    </row>
    <row r="41" spans="1:17">
      <c r="A41" s="9">
        <f t="shared" si="3"/>
        <v>36</v>
      </c>
      <c r="B41" s="106" t="s">
        <v>354</v>
      </c>
      <c r="C41" s="8">
        <f>димвенканали!C41</f>
        <v>176.4</v>
      </c>
      <c r="D41" s="8">
        <f>димвенканали!D41</f>
        <v>0</v>
      </c>
      <c r="E41" s="8">
        <f>димвенканали!E41</f>
        <v>0</v>
      </c>
      <c r="F41" s="8">
        <f t="shared" si="4"/>
        <v>176.4</v>
      </c>
      <c r="G41" s="34">
        <v>0</v>
      </c>
      <c r="H41" s="11">
        <v>0</v>
      </c>
      <c r="I41" s="11">
        <f t="shared" si="5"/>
        <v>0</v>
      </c>
      <c r="J41" s="11">
        <f t="shared" si="6"/>
        <v>0</v>
      </c>
      <c r="K41" s="11">
        <v>0</v>
      </c>
      <c r="L41" s="11">
        <v>0</v>
      </c>
      <c r="M41" s="145">
        <f t="shared" si="7"/>
        <v>0</v>
      </c>
      <c r="N41" s="11">
        <f t="shared" si="8"/>
        <v>0</v>
      </c>
      <c r="O41" s="11">
        <f t="shared" si="9"/>
        <v>0</v>
      </c>
      <c r="P41" s="11">
        <f t="shared" si="2"/>
        <v>0</v>
      </c>
      <c r="Q41" s="18" t="s">
        <v>574</v>
      </c>
    </row>
    <row r="42" spans="1:17">
      <c r="A42" s="9">
        <f t="shared" si="3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4"/>
        <v>127</v>
      </c>
      <c r="G42" s="32">
        <v>203</v>
      </c>
      <c r="H42" s="11">
        <v>5.1665118409834187E-3</v>
      </c>
      <c r="I42" s="11">
        <f t="shared" si="5"/>
        <v>11.723487013730706</v>
      </c>
      <c r="J42" s="11">
        <f t="shared" si="6"/>
        <v>4.3107261749487806</v>
      </c>
      <c r="K42" s="11">
        <v>4.5286542890956056</v>
      </c>
      <c r="L42" s="11">
        <v>3.5178779125256097</v>
      </c>
      <c r="M42" s="145">
        <f t="shared" si="7"/>
        <v>3.5178779125256097</v>
      </c>
      <c r="N42" s="11">
        <f t="shared" si="8"/>
        <v>24.080745390300702</v>
      </c>
      <c r="O42" s="11">
        <f t="shared" si="9"/>
        <v>4.8161490780601408</v>
      </c>
      <c r="P42" s="11">
        <f t="shared" si="2"/>
        <v>0.18961216842756459</v>
      </c>
      <c r="Q42" s="8" t="s">
        <v>575</v>
      </c>
    </row>
    <row r="43" spans="1:17">
      <c r="A43" s="9">
        <f t="shared" si="3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4"/>
        <v>153.9</v>
      </c>
      <c r="G43" s="32">
        <v>210</v>
      </c>
      <c r="H43" s="11">
        <v>5.3446674217069853E-3</v>
      </c>
      <c r="I43" s="11">
        <f t="shared" si="5"/>
        <v>12.127745186617972</v>
      </c>
      <c r="J43" s="11">
        <f t="shared" si="6"/>
        <v>4.4593719051194283</v>
      </c>
      <c r="K43" s="11">
        <v>4.6848147818230403</v>
      </c>
      <c r="L43" s="11">
        <v>3.6391840474402861</v>
      </c>
      <c r="M43" s="145">
        <f t="shared" si="7"/>
        <v>3.6391840474402861</v>
      </c>
      <c r="N43" s="11">
        <f t="shared" si="8"/>
        <v>24.911115921000725</v>
      </c>
      <c r="O43" s="11">
        <f t="shared" si="9"/>
        <v>4.9822231842001452</v>
      </c>
      <c r="P43" s="11">
        <f t="shared" si="2"/>
        <v>0.16186560052632051</v>
      </c>
      <c r="Q43" s="8" t="s">
        <v>575</v>
      </c>
    </row>
    <row r="44" spans="1:17">
      <c r="A44" s="9">
        <f t="shared" si="3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4"/>
        <v>272.96999999999997</v>
      </c>
      <c r="G44" s="35">
        <v>110</v>
      </c>
      <c r="H44" s="11">
        <v>2.799587697084611E-3</v>
      </c>
      <c r="I44" s="11">
        <f t="shared" si="5"/>
        <v>6.3526284310856038</v>
      </c>
      <c r="J44" s="11">
        <f t="shared" si="6"/>
        <v>2.3358614741101769</v>
      </c>
      <c r="K44" s="11">
        <v>2.4539506000025448</v>
      </c>
      <c r="L44" s="11">
        <v>1.9062392629449116</v>
      </c>
      <c r="M44" s="145">
        <f t="shared" si="7"/>
        <v>1.9062392629449116</v>
      </c>
      <c r="N44" s="11">
        <f t="shared" si="8"/>
        <v>13.048679768143236</v>
      </c>
      <c r="O44" s="11">
        <f t="shared" si="9"/>
        <v>2.6097359536286473</v>
      </c>
      <c r="P44" s="11">
        <f t="shared" si="2"/>
        <v>4.7802614822666366E-2</v>
      </c>
      <c r="Q44" s="8" t="s">
        <v>573</v>
      </c>
    </row>
    <row r="45" spans="1:17">
      <c r="A45" s="9">
        <f t="shared" si="3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4"/>
        <v>73.599999999999994</v>
      </c>
      <c r="G45" s="98">
        <v>158</v>
      </c>
      <c r="H45" s="11">
        <v>4.0212259649033506E-3</v>
      </c>
      <c r="I45" s="11">
        <f t="shared" si="5"/>
        <v>9.1246844737411408</v>
      </c>
      <c r="J45" s="11">
        <f t="shared" si="6"/>
        <v>3.3551464809946179</v>
      </c>
      <c r="K45" s="11">
        <v>3.5247654072763828</v>
      </c>
      <c r="L45" s="11">
        <v>2.7380527595026911</v>
      </c>
      <c r="M45" s="145">
        <f t="shared" si="7"/>
        <v>2.7380527595026911</v>
      </c>
      <c r="N45" s="11">
        <f t="shared" si="8"/>
        <v>18.74264912151483</v>
      </c>
      <c r="O45" s="11">
        <f t="shared" si="9"/>
        <v>3.7485298243029663</v>
      </c>
      <c r="P45" s="11">
        <f t="shared" si="2"/>
        <v>0.25465555871623413</v>
      </c>
      <c r="Q45" s="8" t="s">
        <v>573</v>
      </c>
    </row>
    <row r="46" spans="1:17">
      <c r="A46" s="9">
        <f t="shared" si="3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4"/>
        <v>226.2</v>
      </c>
      <c r="G46" s="35">
        <v>132</v>
      </c>
      <c r="H46" s="11">
        <v>3.3595052365015337E-3</v>
      </c>
      <c r="I46" s="11">
        <f t="shared" si="5"/>
        <v>7.6231541173027253</v>
      </c>
      <c r="J46" s="11">
        <f t="shared" si="6"/>
        <v>2.8030337689322122</v>
      </c>
      <c r="K46" s="11">
        <v>2.9447407200030544</v>
      </c>
      <c r="L46" s="11">
        <v>2.2874871155338941</v>
      </c>
      <c r="M46" s="145">
        <f t="shared" si="7"/>
        <v>2.2874871155338941</v>
      </c>
      <c r="N46" s="11">
        <f t="shared" si="8"/>
        <v>15.658415721771886</v>
      </c>
      <c r="O46" s="11">
        <f t="shared" si="9"/>
        <v>3.1316831443543776</v>
      </c>
      <c r="P46" s="11">
        <f t="shared" si="2"/>
        <v>6.9223765348239999E-2</v>
      </c>
      <c r="Q46" s="8" t="s">
        <v>573</v>
      </c>
    </row>
    <row r="47" spans="1:17">
      <c r="A47" s="9">
        <f t="shared" si="3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4"/>
        <v>262.41000000000003</v>
      </c>
      <c r="G47" s="35">
        <v>132</v>
      </c>
      <c r="H47" s="11">
        <v>3.3595052365015337E-3</v>
      </c>
      <c r="I47" s="11">
        <f t="shared" si="5"/>
        <v>7.6231541173027253</v>
      </c>
      <c r="J47" s="11">
        <f t="shared" si="6"/>
        <v>2.8030337689322122</v>
      </c>
      <c r="K47" s="11">
        <v>2.9447407200030544</v>
      </c>
      <c r="L47" s="11">
        <v>2.2874871155338941</v>
      </c>
      <c r="M47" s="145">
        <f t="shared" si="7"/>
        <v>2.2874871155338941</v>
      </c>
      <c r="N47" s="11">
        <f t="shared" si="8"/>
        <v>15.658415721771886</v>
      </c>
      <c r="O47" s="11">
        <f t="shared" si="9"/>
        <v>3.1316831443543776</v>
      </c>
      <c r="P47" s="11">
        <f t="shared" si="2"/>
        <v>5.9671566334255126E-2</v>
      </c>
      <c r="Q47" s="8" t="s">
        <v>573</v>
      </c>
    </row>
    <row r="48" spans="1:17">
      <c r="A48" s="9">
        <f t="shared" si="3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4"/>
        <v>267.33999999999997</v>
      </c>
      <c r="G48" s="35">
        <v>160</v>
      </c>
      <c r="H48" s="11">
        <v>4.072127559395798E-3</v>
      </c>
      <c r="I48" s="11">
        <f t="shared" si="5"/>
        <v>9.2401868088517869</v>
      </c>
      <c r="J48" s="11">
        <f t="shared" si="6"/>
        <v>3.3976166896148023</v>
      </c>
      <c r="K48" s="11">
        <v>3.5693826909127924</v>
      </c>
      <c r="L48" s="11">
        <v>2.7727116551925985</v>
      </c>
      <c r="M48" s="145">
        <f t="shared" si="7"/>
        <v>2.7727116551925985</v>
      </c>
      <c r="N48" s="11">
        <f t="shared" si="8"/>
        <v>18.97989784457198</v>
      </c>
      <c r="O48" s="11">
        <f t="shared" si="9"/>
        <v>3.795979568914396</v>
      </c>
      <c r="P48" s="11">
        <f t="shared" si="2"/>
        <v>7.0995353649180762E-2</v>
      </c>
      <c r="Q48" s="8" t="s">
        <v>573</v>
      </c>
    </row>
    <row r="49" spans="1:17">
      <c r="A49" s="9">
        <f t="shared" si="3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4"/>
        <v>306.2</v>
      </c>
      <c r="G49" s="35">
        <v>196</v>
      </c>
      <c r="H49" s="11">
        <v>4.9883562602598529E-3</v>
      </c>
      <c r="I49" s="11">
        <f t="shared" si="5"/>
        <v>11.31922884084344</v>
      </c>
      <c r="J49" s="11">
        <f t="shared" si="6"/>
        <v>4.162080444778133</v>
      </c>
      <c r="K49" s="11">
        <v>4.3724937963681709</v>
      </c>
      <c r="L49" s="11">
        <v>3.3965717776109337</v>
      </c>
      <c r="M49" s="145">
        <f t="shared" si="7"/>
        <v>3.3965717776109337</v>
      </c>
      <c r="N49" s="11">
        <f t="shared" ref="N49:N78" si="10">(I49+J49+K49+M49)</f>
        <v>23.250374859600679</v>
      </c>
      <c r="O49" s="11">
        <f t="shared" ref="O49:O78" si="11">N49*0.2</f>
        <v>4.6500749719201364</v>
      </c>
      <c r="P49" s="11">
        <f t="shared" si="2"/>
        <v>7.5931988437624706E-2</v>
      </c>
      <c r="Q49" s="8" t="s">
        <v>573</v>
      </c>
    </row>
    <row r="50" spans="1:17">
      <c r="A50" s="9">
        <f t="shared" si="3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4"/>
        <v>1193.93</v>
      </c>
      <c r="G50" s="36">
        <v>482</v>
      </c>
      <c r="H50" s="11">
        <v>1.2267284272679842E-2</v>
      </c>
      <c r="I50" s="11">
        <f t="shared" si="5"/>
        <v>27.83606276166601</v>
      </c>
      <c r="J50" s="11">
        <f t="shared" si="6"/>
        <v>10.235320277464593</v>
      </c>
      <c r="K50" s="11">
        <v>10.752765356374788</v>
      </c>
      <c r="L50" s="11">
        <v>4.6171604545512386</v>
      </c>
      <c r="M50" s="145">
        <f t="shared" si="7"/>
        <v>4.6171604545512386</v>
      </c>
      <c r="N50" s="11">
        <f t="shared" si="10"/>
        <v>53.441308850056629</v>
      </c>
      <c r="O50" s="11">
        <f t="shared" si="11"/>
        <v>10.688261770011326</v>
      </c>
      <c r="P50" s="11">
        <f t="shared" si="2"/>
        <v>4.4760839287107806E-2</v>
      </c>
      <c r="Q50" s="8" t="s">
        <v>572</v>
      </c>
    </row>
    <row r="51" spans="1:17">
      <c r="A51" s="9">
        <f t="shared" si="3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4"/>
        <v>124.9</v>
      </c>
      <c r="G51" s="35">
        <v>135</v>
      </c>
      <c r="H51" s="11">
        <v>3.4358576282402047E-3</v>
      </c>
      <c r="I51" s="11">
        <f t="shared" si="5"/>
        <v>7.7964076199686962</v>
      </c>
      <c r="J51" s="11">
        <f t="shared" si="6"/>
        <v>2.8667390818624896</v>
      </c>
      <c r="K51" s="11">
        <v>3.011666645457669</v>
      </c>
      <c r="L51" s="11">
        <v>2.3394754590687552</v>
      </c>
      <c r="M51" s="145">
        <f t="shared" si="7"/>
        <v>2.3394754590687552</v>
      </c>
      <c r="N51" s="11">
        <f t="shared" si="10"/>
        <v>16.014288806357612</v>
      </c>
      <c r="O51" s="11">
        <f t="shared" si="11"/>
        <v>3.2028577612715226</v>
      </c>
      <c r="P51" s="11">
        <f t="shared" si="2"/>
        <v>0.12821688395802733</v>
      </c>
      <c r="Q51" s="8" t="s">
        <v>573</v>
      </c>
    </row>
    <row r="52" spans="1:17">
      <c r="A52" s="9">
        <f t="shared" si="3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4"/>
        <v>199.53</v>
      </c>
      <c r="G52" s="35">
        <v>120</v>
      </c>
      <c r="H52" s="11">
        <v>3.0540956695468487E-3</v>
      </c>
      <c r="I52" s="11">
        <f t="shared" si="5"/>
        <v>6.9301401066388415</v>
      </c>
      <c r="J52" s="11">
        <f t="shared" si="6"/>
        <v>2.5482125172111023</v>
      </c>
      <c r="K52" s="11">
        <v>2.6770370181845946</v>
      </c>
      <c r="L52" s="11">
        <v>2.079533741394449</v>
      </c>
      <c r="M52" s="145">
        <f t="shared" si="7"/>
        <v>2.079533741394449</v>
      </c>
      <c r="N52" s="11">
        <f t="shared" si="10"/>
        <v>14.234923383428988</v>
      </c>
      <c r="O52" s="11">
        <f t="shared" si="11"/>
        <v>2.846984676685798</v>
      </c>
      <c r="P52" s="11">
        <f t="shared" si="2"/>
        <v>7.1342271254593234E-2</v>
      </c>
      <c r="Q52" s="8" t="s">
        <v>573</v>
      </c>
    </row>
    <row r="53" spans="1:17">
      <c r="A53" s="9">
        <f t="shared" si="3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4"/>
        <v>123.8</v>
      </c>
      <c r="G53" s="35">
        <v>174</v>
      </c>
      <c r="H53" s="11">
        <v>4.4284387208429303E-3</v>
      </c>
      <c r="I53" s="11">
        <f t="shared" si="5"/>
        <v>10.048703154626319</v>
      </c>
      <c r="J53" s="11">
        <f t="shared" si="6"/>
        <v>3.6949081499560976</v>
      </c>
      <c r="K53" s="11">
        <v>3.8817036763676618</v>
      </c>
      <c r="L53" s="11">
        <v>3.015323925021951</v>
      </c>
      <c r="M53" s="145">
        <f t="shared" si="7"/>
        <v>3.015323925021951</v>
      </c>
      <c r="N53" s="11">
        <f t="shared" si="10"/>
        <v>20.640638905972025</v>
      </c>
      <c r="O53" s="11">
        <f t="shared" si="11"/>
        <v>4.1281277811944053</v>
      </c>
      <c r="P53" s="11">
        <f t="shared" si="2"/>
        <v>0.16672567775421668</v>
      </c>
      <c r="Q53" s="8" t="s">
        <v>573</v>
      </c>
    </row>
    <row r="54" spans="1:17">
      <c r="A54" s="9">
        <f t="shared" si="3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4"/>
        <v>693.48</v>
      </c>
      <c r="G54" s="36">
        <v>210</v>
      </c>
      <c r="H54" s="11">
        <v>5.3446674217069853E-3</v>
      </c>
      <c r="I54" s="11">
        <f t="shared" si="5"/>
        <v>12.127745186617972</v>
      </c>
      <c r="J54" s="11">
        <f t="shared" si="6"/>
        <v>4.4593719051194283</v>
      </c>
      <c r="K54" s="11">
        <v>4.6848147818230403</v>
      </c>
      <c r="L54" s="11">
        <v>2.0116259241820753</v>
      </c>
      <c r="M54" s="145">
        <f t="shared" si="7"/>
        <v>2.0116259241820753</v>
      </c>
      <c r="N54" s="11">
        <f t="shared" si="10"/>
        <v>23.283557797742517</v>
      </c>
      <c r="O54" s="11">
        <f t="shared" si="11"/>
        <v>4.656711559548504</v>
      </c>
      <c r="P54" s="11">
        <f t="shared" si="2"/>
        <v>3.357495212225662E-2</v>
      </c>
      <c r="Q54" s="8" t="s">
        <v>572</v>
      </c>
    </row>
    <row r="55" spans="1:17">
      <c r="A55" s="9">
        <f t="shared" si="3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4"/>
        <v>457.42</v>
      </c>
      <c r="G55" s="37">
        <v>170</v>
      </c>
      <c r="H55" s="11">
        <v>4.3266355318580356E-3</v>
      </c>
      <c r="I55" s="11">
        <f t="shared" si="5"/>
        <v>9.8176984844050246</v>
      </c>
      <c r="J55" s="11">
        <f t="shared" si="6"/>
        <v>3.6099677327157278</v>
      </c>
      <c r="K55" s="11">
        <v>3.7924691090948426</v>
      </c>
      <c r="L55" s="11">
        <v>2.9460061336421361</v>
      </c>
      <c r="M55" s="145">
        <f t="shared" si="7"/>
        <v>2.9460061336421361</v>
      </c>
      <c r="N55" s="11">
        <f t="shared" si="10"/>
        <v>20.16614145985773</v>
      </c>
      <c r="O55" s="11">
        <f t="shared" si="11"/>
        <v>4.0332282919715459</v>
      </c>
      <c r="P55" s="11">
        <f t="shared" si="2"/>
        <v>4.4086706877394369E-2</v>
      </c>
      <c r="Q55" s="8" t="s">
        <v>575</v>
      </c>
    </row>
    <row r="56" spans="1:17">
      <c r="A56" s="9">
        <f t="shared" si="3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4"/>
        <v>330.04</v>
      </c>
      <c r="G56" s="35">
        <v>156</v>
      </c>
      <c r="H56" s="11">
        <v>3.9703243704109032E-3</v>
      </c>
      <c r="I56" s="11">
        <f t="shared" si="5"/>
        <v>9.0091821386304929</v>
      </c>
      <c r="J56" s="11">
        <f t="shared" si="6"/>
        <v>3.3126762723744325</v>
      </c>
      <c r="K56" s="11">
        <v>3.4801481236399732</v>
      </c>
      <c r="L56" s="11">
        <v>2.7033938638127841</v>
      </c>
      <c r="M56" s="145">
        <f t="shared" si="7"/>
        <v>2.7033938638127841</v>
      </c>
      <c r="N56" s="11">
        <f t="shared" si="10"/>
        <v>18.505400398457681</v>
      </c>
      <c r="O56" s="11">
        <f t="shared" si="11"/>
        <v>3.7010800796915362</v>
      </c>
      <c r="P56" s="11">
        <f t="shared" si="2"/>
        <v>5.6070174519626953E-2</v>
      </c>
      <c r="Q56" s="8" t="s">
        <v>573</v>
      </c>
    </row>
    <row r="57" spans="1:17">
      <c r="A57" s="9">
        <f t="shared" si="3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4"/>
        <v>254.9</v>
      </c>
      <c r="G57" s="35">
        <v>207</v>
      </c>
      <c r="H57" s="11">
        <v>5.2683150299683143E-3</v>
      </c>
      <c r="I57" s="11">
        <f t="shared" si="5"/>
        <v>11.954491683952002</v>
      </c>
      <c r="J57" s="11">
        <f t="shared" si="6"/>
        <v>4.3956665921891513</v>
      </c>
      <c r="K57" s="11">
        <v>4.6178888563684257</v>
      </c>
      <c r="L57" s="11">
        <v>3.587195703905425</v>
      </c>
      <c r="M57" s="145">
        <f t="shared" si="7"/>
        <v>3.587195703905425</v>
      </c>
      <c r="N57" s="11">
        <f t="shared" si="10"/>
        <v>24.555242836415001</v>
      </c>
      <c r="O57" s="11">
        <f t="shared" si="11"/>
        <v>4.9110485672830002</v>
      </c>
      <c r="P57" s="11">
        <f t="shared" si="2"/>
        <v>9.6332847533993737E-2</v>
      </c>
      <c r="Q57" s="8" t="s">
        <v>573</v>
      </c>
    </row>
    <row r="58" spans="1:17">
      <c r="A58" s="9">
        <f t="shared" si="3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4"/>
        <v>217.6</v>
      </c>
      <c r="G58" s="35">
        <v>139</v>
      </c>
      <c r="H58" s="11">
        <v>3.5376608172250999E-3</v>
      </c>
      <c r="I58" s="11">
        <f t="shared" si="5"/>
        <v>8.0274122901899911</v>
      </c>
      <c r="J58" s="11">
        <f t="shared" si="6"/>
        <v>2.9516794991028599</v>
      </c>
      <c r="K58" s="11">
        <v>3.1009012127304887</v>
      </c>
      <c r="L58" s="11">
        <v>2.4087932504485705</v>
      </c>
      <c r="M58" s="145">
        <f t="shared" si="7"/>
        <v>2.4087932504485705</v>
      </c>
      <c r="N58" s="11">
        <f t="shared" si="10"/>
        <v>16.488786252471911</v>
      </c>
      <c r="O58" s="11">
        <f t="shared" si="11"/>
        <v>3.2977572504943824</v>
      </c>
      <c r="P58" s="11">
        <f t="shared" si="2"/>
        <v>7.5775672116139295E-2</v>
      </c>
      <c r="Q58" s="8" t="s">
        <v>573</v>
      </c>
    </row>
    <row r="59" spans="1:17">
      <c r="A59" s="9">
        <f t="shared" si="3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4"/>
        <v>405.5</v>
      </c>
      <c r="G59" s="37">
        <v>214</v>
      </c>
      <c r="H59" s="11">
        <v>5.44647061069188E-3</v>
      </c>
      <c r="I59" s="11">
        <f t="shared" si="5"/>
        <v>12.358749856839266</v>
      </c>
      <c r="J59" s="11">
        <f t="shared" si="6"/>
        <v>4.5443123223597981</v>
      </c>
      <c r="K59" s="11">
        <v>4.7740493490958604</v>
      </c>
      <c r="L59" s="11">
        <v>0.27722535408421667</v>
      </c>
      <c r="M59" s="145">
        <f t="shared" si="7"/>
        <v>0.27722535408421667</v>
      </c>
      <c r="N59" s="11">
        <f t="shared" si="10"/>
        <v>21.954336882379142</v>
      </c>
      <c r="O59" s="11">
        <f t="shared" si="11"/>
        <v>4.3908673764758284</v>
      </c>
      <c r="P59" s="11">
        <f t="shared" si="2"/>
        <v>5.4141397983672367E-2</v>
      </c>
      <c r="Q59" s="8" t="s">
        <v>575</v>
      </c>
    </row>
    <row r="60" spans="1:17">
      <c r="A60" s="9">
        <f t="shared" si="3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4"/>
        <v>341</v>
      </c>
      <c r="G60" s="35">
        <v>206</v>
      </c>
      <c r="H60" s="11">
        <v>5.2428642327220897E-3</v>
      </c>
      <c r="I60" s="11">
        <f t="shared" si="5"/>
        <v>11.896740516396676</v>
      </c>
      <c r="J60" s="11">
        <f t="shared" si="6"/>
        <v>4.3744314878790584</v>
      </c>
      <c r="K60" s="11">
        <v>4.5955802145502203</v>
      </c>
      <c r="L60" s="11">
        <v>3.5698662560604708</v>
      </c>
      <c r="M60" s="145">
        <f t="shared" si="7"/>
        <v>3.5698662560604708</v>
      </c>
      <c r="N60" s="11">
        <f t="shared" si="10"/>
        <v>24.436618474886426</v>
      </c>
      <c r="O60" s="11">
        <f t="shared" si="11"/>
        <v>4.8873236949772858</v>
      </c>
      <c r="P60" s="11">
        <f t="shared" si="2"/>
        <v>7.166163775626519E-2</v>
      </c>
      <c r="Q60" s="8" t="s">
        <v>573</v>
      </c>
    </row>
    <row r="61" spans="1:17">
      <c r="A61" s="9">
        <f t="shared" si="3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4"/>
        <v>485.09999999999997</v>
      </c>
      <c r="G61" s="37">
        <v>245</v>
      </c>
      <c r="H61" s="11">
        <v>6.2354453253248157E-3</v>
      </c>
      <c r="I61" s="11">
        <f t="shared" si="5"/>
        <v>14.149036051054299</v>
      </c>
      <c r="J61" s="11">
        <f t="shared" si="6"/>
        <v>5.2026005559726665</v>
      </c>
      <c r="K61" s="11">
        <v>5.4656172454602139</v>
      </c>
      <c r="L61" s="11">
        <v>4.2457147220136671</v>
      </c>
      <c r="M61" s="145">
        <f t="shared" si="7"/>
        <v>4.2457147220136671</v>
      </c>
      <c r="N61" s="11">
        <f t="shared" si="10"/>
        <v>29.062968574500843</v>
      </c>
      <c r="O61" s="11">
        <f t="shared" si="11"/>
        <v>5.812593714900169</v>
      </c>
      <c r="P61" s="11">
        <f t="shared" si="2"/>
        <v>5.9911293701300439E-2</v>
      </c>
      <c r="Q61" s="8" t="s">
        <v>575</v>
      </c>
    </row>
    <row r="62" spans="1:17">
      <c r="A62" s="9">
        <f t="shared" si="3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4"/>
        <v>467.06</v>
      </c>
      <c r="G62" s="37">
        <v>273</v>
      </c>
      <c r="H62" s="11">
        <v>6.9480676482190805E-3</v>
      </c>
      <c r="I62" s="11">
        <f t="shared" si="5"/>
        <v>15.766068742603363</v>
      </c>
      <c r="J62" s="11">
        <f t="shared" si="6"/>
        <v>5.797183476655257</v>
      </c>
      <c r="K62" s="11">
        <v>6.0902592163699527</v>
      </c>
      <c r="L62" s="11">
        <v>4.730939261672372</v>
      </c>
      <c r="M62" s="145">
        <f t="shared" si="7"/>
        <v>4.730939261672372</v>
      </c>
      <c r="N62" s="11">
        <f t="shared" si="10"/>
        <v>32.384450697300949</v>
      </c>
      <c r="O62" s="11">
        <f t="shared" si="11"/>
        <v>6.4768901394601901</v>
      </c>
      <c r="P62" s="11">
        <f t="shared" si="2"/>
        <v>6.9336810468250229E-2</v>
      </c>
      <c r="Q62" s="8" t="s">
        <v>575</v>
      </c>
    </row>
    <row r="63" spans="1:17">
      <c r="A63" s="9">
        <f t="shared" si="3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4"/>
        <v>209.8</v>
      </c>
      <c r="G63" s="37">
        <v>143</v>
      </c>
      <c r="H63" s="11">
        <v>3.6394640062099946E-3</v>
      </c>
      <c r="I63" s="11">
        <f t="shared" si="5"/>
        <v>8.2584169604112851</v>
      </c>
      <c r="J63" s="11">
        <f t="shared" si="6"/>
        <v>3.0366199163432297</v>
      </c>
      <c r="K63" s="11">
        <v>3.1901357800033083</v>
      </c>
      <c r="L63" s="11">
        <v>2.4781110418283854</v>
      </c>
      <c r="M63" s="145">
        <f t="shared" si="7"/>
        <v>2.4781110418283854</v>
      </c>
      <c r="N63" s="11">
        <f t="shared" si="10"/>
        <v>16.96328369858621</v>
      </c>
      <c r="O63" s="11">
        <f t="shared" si="11"/>
        <v>3.3926567397172422</v>
      </c>
      <c r="P63" s="11">
        <f t="shared" si="2"/>
        <v>8.0854545751125884E-2</v>
      </c>
      <c r="Q63" s="8" t="s">
        <v>575</v>
      </c>
    </row>
    <row r="64" spans="1:17">
      <c r="A64" s="9">
        <f t="shared" si="3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4"/>
        <v>457.9</v>
      </c>
      <c r="G64" s="37">
        <v>276</v>
      </c>
      <c r="H64" s="11">
        <v>7.0244200399577515E-3</v>
      </c>
      <c r="I64" s="11">
        <f t="shared" si="5"/>
        <v>15.939322245269333</v>
      </c>
      <c r="J64" s="11">
        <f t="shared" si="6"/>
        <v>5.8608887895855339</v>
      </c>
      <c r="K64" s="11">
        <v>6.1571851418245673</v>
      </c>
      <c r="L64" s="11">
        <v>4.7829276052072327</v>
      </c>
      <c r="M64" s="145">
        <f t="shared" si="7"/>
        <v>4.7829276052072327</v>
      </c>
      <c r="N64" s="11">
        <f t="shared" si="10"/>
        <v>32.740323781886666</v>
      </c>
      <c r="O64" s="11">
        <f t="shared" si="11"/>
        <v>6.5480647563773333</v>
      </c>
      <c r="P64" s="11">
        <f t="shared" si="2"/>
        <v>7.1501034684181411E-2</v>
      </c>
      <c r="Q64" s="8" t="s">
        <v>575</v>
      </c>
    </row>
    <row r="65" spans="1:17">
      <c r="A65" s="9">
        <f t="shared" si="3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4"/>
        <v>360.51</v>
      </c>
      <c r="G65" s="35">
        <v>223</v>
      </c>
      <c r="H65" s="11">
        <v>5.675527785907894E-3</v>
      </c>
      <c r="I65" s="11">
        <f t="shared" si="5"/>
        <v>12.878510364837179</v>
      </c>
      <c r="J65" s="11">
        <f t="shared" si="6"/>
        <v>4.7354282611506315</v>
      </c>
      <c r="K65" s="11">
        <v>4.9748271254597052</v>
      </c>
      <c r="L65" s="11">
        <v>3.8644668694246849</v>
      </c>
      <c r="M65" s="145">
        <f t="shared" si="7"/>
        <v>3.8644668694246849</v>
      </c>
      <c r="N65" s="11">
        <f t="shared" si="10"/>
        <v>26.4532326208722</v>
      </c>
      <c r="O65" s="11">
        <f t="shared" si="11"/>
        <v>5.2906465241744405</v>
      </c>
      <c r="P65" s="11">
        <f t="shared" si="2"/>
        <v>7.337725061960057E-2</v>
      </c>
      <c r="Q65" s="8" t="s">
        <v>573</v>
      </c>
    </row>
    <row r="66" spans="1:17">
      <c r="A66" s="9">
        <f t="shared" si="3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4"/>
        <v>584.1</v>
      </c>
      <c r="G66" s="35">
        <v>312</v>
      </c>
      <c r="H66" s="11">
        <v>7.9406487408218065E-3</v>
      </c>
      <c r="I66" s="11">
        <f t="shared" si="5"/>
        <v>18.018364277260986</v>
      </c>
      <c r="J66" s="11">
        <f t="shared" si="6"/>
        <v>6.625352544748865</v>
      </c>
      <c r="K66" s="11">
        <v>6.9602962472799463</v>
      </c>
      <c r="L66" s="11">
        <v>5.4067877276255683</v>
      </c>
      <c r="M66" s="145">
        <f t="shared" si="7"/>
        <v>5.4067877276255683</v>
      </c>
      <c r="N66" s="11">
        <f t="shared" si="10"/>
        <v>37.010800796915362</v>
      </c>
      <c r="O66" s="11">
        <f t="shared" si="11"/>
        <v>7.4021601593830724</v>
      </c>
      <c r="P66" s="11">
        <f t="shared" si="2"/>
        <v>6.3363808931544877E-2</v>
      </c>
      <c r="Q66" s="8" t="s">
        <v>573</v>
      </c>
    </row>
    <row r="67" spans="1:17">
      <c r="A67" s="9">
        <f t="shared" si="3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4"/>
        <v>306.8</v>
      </c>
      <c r="G67" s="35">
        <v>149</v>
      </c>
      <c r="H67" s="11">
        <v>3.7921687896873371E-3</v>
      </c>
      <c r="I67" s="11">
        <f t="shared" si="5"/>
        <v>8.604923965743227</v>
      </c>
      <c r="J67" s="11">
        <f t="shared" si="6"/>
        <v>3.1640305422037849</v>
      </c>
      <c r="K67" s="11">
        <v>3.3239876309125385</v>
      </c>
      <c r="L67" s="11">
        <v>2.5820877288981077</v>
      </c>
      <c r="M67" s="145">
        <f t="shared" si="7"/>
        <v>2.5820877288981077</v>
      </c>
      <c r="N67" s="11">
        <f t="shared" si="10"/>
        <v>17.675029867757658</v>
      </c>
      <c r="O67" s="11">
        <f t="shared" si="11"/>
        <v>3.5350059735515318</v>
      </c>
      <c r="P67" s="11">
        <f t="shared" ref="P67:P120" si="12">(N67+O67)/F67/1.2</f>
        <v>5.7610918734542563E-2</v>
      </c>
      <c r="Q67" s="8" t="s">
        <v>573</v>
      </c>
    </row>
    <row r="68" spans="1:17">
      <c r="A68" s="9">
        <f t="shared" si="3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ref="F68:F121" si="13">C68+D68+E68</f>
        <v>315.39</v>
      </c>
      <c r="G68" s="35">
        <v>230</v>
      </c>
      <c r="H68" s="11">
        <v>5.8536833666314597E-3</v>
      </c>
      <c r="I68" s="11">
        <f t="shared" si="5"/>
        <v>13.282768537724445</v>
      </c>
      <c r="J68" s="11">
        <f t="shared" ref="J68:J121" si="14">I68*0.3677</f>
        <v>4.8840739913212792</v>
      </c>
      <c r="K68" s="11">
        <v>5.1309876181871399</v>
      </c>
      <c r="L68" s="11">
        <v>3.9857730043393609</v>
      </c>
      <c r="M68" s="145">
        <f t="shared" si="7"/>
        <v>3.9857730043393609</v>
      </c>
      <c r="N68" s="11">
        <f t="shared" si="10"/>
        <v>27.283603151572226</v>
      </c>
      <c r="O68" s="11">
        <f t="shared" si="11"/>
        <v>5.4567206303144458</v>
      </c>
      <c r="P68" s="11">
        <f t="shared" si="12"/>
        <v>8.650750864508143E-2</v>
      </c>
      <c r="Q68" s="8" t="s">
        <v>573</v>
      </c>
    </row>
    <row r="69" spans="1:17">
      <c r="A69" s="9">
        <f t="shared" si="3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13"/>
        <v>418.84</v>
      </c>
      <c r="G69" s="35">
        <v>244</v>
      </c>
      <c r="H69" s="11">
        <v>6.2099945280785921E-3</v>
      </c>
      <c r="I69" s="11">
        <f t="shared" si="5"/>
        <v>14.091284883498977</v>
      </c>
      <c r="J69" s="11">
        <f t="shared" si="14"/>
        <v>5.1813654516625745</v>
      </c>
      <c r="K69" s="11">
        <v>5.4433086036420093</v>
      </c>
      <c r="L69" s="11">
        <v>4.2283852741687129</v>
      </c>
      <c r="M69" s="145">
        <f t="shared" si="7"/>
        <v>4.2283852741687129</v>
      </c>
      <c r="N69" s="11">
        <f t="shared" si="10"/>
        <v>28.944344212972272</v>
      </c>
      <c r="O69" s="11">
        <f t="shared" si="11"/>
        <v>5.7888688425944546</v>
      </c>
      <c r="P69" s="11">
        <f t="shared" si="12"/>
        <v>6.9105969374874121E-2</v>
      </c>
      <c r="Q69" s="8" t="s">
        <v>573</v>
      </c>
    </row>
    <row r="70" spans="1:17">
      <c r="A70" s="9">
        <f t="shared" si="3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13"/>
        <v>563.6</v>
      </c>
      <c r="G70" s="35">
        <v>282</v>
      </c>
      <c r="H70" s="11">
        <v>7.1771248234350944E-3</v>
      </c>
      <c r="I70" s="11">
        <f t="shared" si="5"/>
        <v>16.285829250601278</v>
      </c>
      <c r="J70" s="11">
        <f t="shared" si="14"/>
        <v>5.9882994154460905</v>
      </c>
      <c r="K70" s="11">
        <v>6.2910369927337975</v>
      </c>
      <c r="L70" s="11">
        <v>4.8869042922769559</v>
      </c>
      <c r="M70" s="145">
        <f t="shared" si="7"/>
        <v>4.8869042922769559</v>
      </c>
      <c r="N70" s="11">
        <f t="shared" si="10"/>
        <v>33.452069951058121</v>
      </c>
      <c r="O70" s="11">
        <f t="shared" si="11"/>
        <v>6.6904139902116242</v>
      </c>
      <c r="P70" s="11">
        <f t="shared" si="12"/>
        <v>5.9354275995489932E-2</v>
      </c>
      <c r="Q70" s="8" t="s">
        <v>573</v>
      </c>
    </row>
    <row r="71" spans="1:17">
      <c r="A71" s="9">
        <f t="shared" si="3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si="13"/>
        <v>2383.1</v>
      </c>
      <c r="G71" s="36">
        <v>682</v>
      </c>
      <c r="H71" s="11">
        <v>1.735744372192459E-2</v>
      </c>
      <c r="I71" s="11">
        <f t="shared" ref="I71:I132" si="15">H71*$I$2</f>
        <v>39.386296272730746</v>
      </c>
      <c r="J71" s="11">
        <f t="shared" si="14"/>
        <v>14.482341139483097</v>
      </c>
      <c r="K71" s="11">
        <v>15.214493720015779</v>
      </c>
      <c r="L71" s="11">
        <v>6.5329946680579773</v>
      </c>
      <c r="M71" s="145">
        <f t="shared" ref="M71:M134" si="16">L71*$M$2</f>
        <v>6.5329946680579773</v>
      </c>
      <c r="N71" s="11">
        <f t="shared" si="10"/>
        <v>75.616125800287605</v>
      </c>
      <c r="O71" s="11">
        <f t="shared" si="11"/>
        <v>15.123225160057522</v>
      </c>
      <c r="P71" s="11">
        <f t="shared" si="12"/>
        <v>3.17301522388014E-2</v>
      </c>
      <c r="Q71" s="8" t="s">
        <v>572</v>
      </c>
    </row>
    <row r="72" spans="1:17">
      <c r="A72" s="9">
        <f t="shared" ref="A72:A135" si="17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13"/>
        <v>355.23</v>
      </c>
      <c r="G72" s="37">
        <v>224</v>
      </c>
      <c r="H72" s="11">
        <v>5.7009785831541177E-3</v>
      </c>
      <c r="I72" s="11">
        <f t="shared" si="15"/>
        <v>12.936261532392503</v>
      </c>
      <c r="J72" s="11">
        <f t="shared" si="14"/>
        <v>4.7566633654607235</v>
      </c>
      <c r="K72" s="11">
        <v>4.9971357672779098</v>
      </c>
      <c r="L72" s="11">
        <v>3.8817963172696386</v>
      </c>
      <c r="M72" s="145">
        <f t="shared" si="16"/>
        <v>3.8817963172696386</v>
      </c>
      <c r="N72" s="11">
        <f t="shared" si="10"/>
        <v>26.571856982400778</v>
      </c>
      <c r="O72" s="11">
        <f t="shared" si="11"/>
        <v>5.3143713964801558</v>
      </c>
      <c r="P72" s="11">
        <f t="shared" si="12"/>
        <v>7.4801838196100492E-2</v>
      </c>
      <c r="Q72" s="8" t="s">
        <v>575</v>
      </c>
    </row>
    <row r="73" spans="1:17">
      <c r="A73" s="9">
        <f t="shared" si="17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13"/>
        <v>2568.7999999999997</v>
      </c>
      <c r="G73" s="36">
        <v>680</v>
      </c>
      <c r="H73" s="11">
        <v>1.7306542127432142E-2</v>
      </c>
      <c r="I73" s="11">
        <f t="shared" si="15"/>
        <v>39.270793937620098</v>
      </c>
      <c r="J73" s="11">
        <f t="shared" si="14"/>
        <v>14.439870930862911</v>
      </c>
      <c r="K73" s="11">
        <v>15.16987643637937</v>
      </c>
      <c r="L73" s="11">
        <v>6.5138363259229095</v>
      </c>
      <c r="M73" s="145">
        <f t="shared" si="16"/>
        <v>6.5138363259229095</v>
      </c>
      <c r="N73" s="11">
        <f t="shared" si="10"/>
        <v>75.394377630785286</v>
      </c>
      <c r="O73" s="11">
        <f t="shared" si="11"/>
        <v>15.078875526157058</v>
      </c>
      <c r="P73" s="11">
        <f t="shared" si="12"/>
        <v>2.9350038006378584E-2</v>
      </c>
      <c r="Q73" s="8" t="s">
        <v>572</v>
      </c>
    </row>
    <row r="74" spans="1:17">
      <c r="A74" s="9">
        <f t="shared" si="17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13"/>
        <v>81.8</v>
      </c>
      <c r="G74" s="37">
        <v>142</v>
      </c>
      <c r="H74" s="11">
        <v>3.6140132089637709E-3</v>
      </c>
      <c r="I74" s="11">
        <f t="shared" si="15"/>
        <v>8.2006657928559612</v>
      </c>
      <c r="J74" s="11">
        <f t="shared" si="14"/>
        <v>3.0153848120331372</v>
      </c>
      <c r="K74" s="11">
        <v>3.1678271381851038</v>
      </c>
      <c r="L74" s="11">
        <v>2.4607815939834317</v>
      </c>
      <c r="M74" s="145">
        <f t="shared" si="16"/>
        <v>2.4607815939834317</v>
      </c>
      <c r="N74" s="11">
        <f t="shared" si="10"/>
        <v>16.844659337057632</v>
      </c>
      <c r="O74" s="11">
        <f t="shared" si="11"/>
        <v>3.3689318674115265</v>
      </c>
      <c r="P74" s="11">
        <f t="shared" si="12"/>
        <v>0.2059249307708757</v>
      </c>
      <c r="Q74" s="8" t="s">
        <v>575</v>
      </c>
    </row>
    <row r="75" spans="1:17">
      <c r="A75" s="9">
        <f t="shared" si="17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13"/>
        <v>2750.3</v>
      </c>
      <c r="G75" s="37">
        <v>1173</v>
      </c>
      <c r="H75" s="11">
        <v>2.9853785169820447E-2</v>
      </c>
      <c r="I75" s="11">
        <f t="shared" si="15"/>
        <v>67.742119542394676</v>
      </c>
      <c r="J75" s="11">
        <f t="shared" si="14"/>
        <v>24.908777355738525</v>
      </c>
      <c r="K75" s="11">
        <v>26.168036852754412</v>
      </c>
      <c r="L75" s="11">
        <v>20.327442322130743</v>
      </c>
      <c r="M75" s="145">
        <f t="shared" si="16"/>
        <v>20.327442322130743</v>
      </c>
      <c r="N75" s="11">
        <f t="shared" si="10"/>
        <v>139.14637607301836</v>
      </c>
      <c r="O75" s="11">
        <f t="shared" si="11"/>
        <v>27.829275214603673</v>
      </c>
      <c r="P75" s="11">
        <f t="shared" si="12"/>
        <v>5.0593162954229852E-2</v>
      </c>
      <c r="Q75" s="8" t="s">
        <v>575</v>
      </c>
    </row>
    <row r="76" spans="1:17">
      <c r="A76" s="9">
        <f t="shared" si="17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13"/>
        <v>281.31</v>
      </c>
      <c r="G76" s="35">
        <v>242</v>
      </c>
      <c r="H76" s="11">
        <v>6.1590929335861447E-3</v>
      </c>
      <c r="I76" s="11">
        <f t="shared" si="15"/>
        <v>13.975782548388329</v>
      </c>
      <c r="J76" s="11">
        <f t="shared" si="14"/>
        <v>5.1388952430423886</v>
      </c>
      <c r="K76" s="11">
        <v>5.3986913200055993</v>
      </c>
      <c r="L76" s="11">
        <v>4.1937263784788055</v>
      </c>
      <c r="M76" s="145">
        <f t="shared" si="16"/>
        <v>4.1937263784788055</v>
      </c>
      <c r="N76" s="11">
        <f t="shared" si="10"/>
        <v>28.707095489915126</v>
      </c>
      <c r="O76" s="11">
        <f t="shared" si="11"/>
        <v>5.7414190979830257</v>
      </c>
      <c r="P76" s="11">
        <f t="shared" si="12"/>
        <v>0.10204790263380302</v>
      </c>
      <c r="Q76" s="8" t="s">
        <v>573</v>
      </c>
    </row>
    <row r="77" spans="1:17">
      <c r="A77" s="9">
        <f t="shared" si="17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13"/>
        <v>266.3</v>
      </c>
      <c r="G77" s="37">
        <v>175</v>
      </c>
      <c r="H77" s="11">
        <v>4.453889518089154E-3</v>
      </c>
      <c r="I77" s="11">
        <f t="shared" si="15"/>
        <v>10.106454322181643</v>
      </c>
      <c r="J77" s="11">
        <f t="shared" si="14"/>
        <v>3.7161432542661901</v>
      </c>
      <c r="K77" s="11">
        <v>3.9040123181858668</v>
      </c>
      <c r="L77" s="11">
        <v>3.0326533728669047</v>
      </c>
      <c r="M77" s="145">
        <f t="shared" si="16"/>
        <v>3.0326533728669047</v>
      </c>
      <c r="N77" s="11">
        <f t="shared" si="10"/>
        <v>20.759263267500604</v>
      </c>
      <c r="O77" s="11">
        <f t="shared" si="11"/>
        <v>4.1518526535001206</v>
      </c>
      <c r="P77" s="11">
        <v>0</v>
      </c>
      <c r="Q77" s="8" t="s">
        <v>575</v>
      </c>
    </row>
    <row r="78" spans="1:17">
      <c r="A78" s="9">
        <f t="shared" si="17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13"/>
        <v>1469.1</v>
      </c>
      <c r="G78" s="36">
        <v>530</v>
      </c>
      <c r="H78" s="11">
        <v>1.3488922540498582E-2</v>
      </c>
      <c r="I78" s="11">
        <f t="shared" si="15"/>
        <v>30.608118804321549</v>
      </c>
      <c r="J78" s="11">
        <f t="shared" si="14"/>
        <v>11.254605284349035</v>
      </c>
      <c r="K78" s="11">
        <v>11.823580163648627</v>
      </c>
      <c r="L78" s="11">
        <v>5.0769606657928561</v>
      </c>
      <c r="M78" s="145">
        <f t="shared" si="16"/>
        <v>5.0769606657928561</v>
      </c>
      <c r="N78" s="11">
        <f t="shared" si="10"/>
        <v>58.763264918112064</v>
      </c>
      <c r="O78" s="11">
        <f t="shared" si="11"/>
        <v>11.752652983622413</v>
      </c>
      <c r="P78" s="11">
        <f t="shared" si="12"/>
        <v>3.9999499637949819E-2</v>
      </c>
      <c r="Q78" s="8" t="s">
        <v>572</v>
      </c>
    </row>
    <row r="79" spans="1:17">
      <c r="A79" s="9">
        <f t="shared" si="17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13"/>
        <v>230.5</v>
      </c>
      <c r="G79" s="37">
        <v>183</v>
      </c>
      <c r="H79" s="11">
        <v>4.6574958960589443E-3</v>
      </c>
      <c r="I79" s="11">
        <f t="shared" si="15"/>
        <v>10.568463662624232</v>
      </c>
      <c r="J79" s="11">
        <f t="shared" si="14"/>
        <v>3.8860240887469306</v>
      </c>
      <c r="K79" s="11">
        <v>4.082481452731507</v>
      </c>
      <c r="L79" s="11">
        <v>3.1712889556265349</v>
      </c>
      <c r="M79" s="145">
        <f t="shared" si="16"/>
        <v>3.1712889556265349</v>
      </c>
      <c r="N79" s="11">
        <f t="shared" ref="N79:N108" si="18">(I79+J79+K79+M79)</f>
        <v>21.708258159729205</v>
      </c>
      <c r="O79" s="11">
        <f t="shared" ref="O79:O108" si="19">N79*0.2</f>
        <v>4.3416516319458411</v>
      </c>
      <c r="P79" s="11">
        <f t="shared" si="12"/>
        <v>9.4178994185376161E-2</v>
      </c>
      <c r="Q79" s="8" t="s">
        <v>575</v>
      </c>
    </row>
    <row r="80" spans="1:17">
      <c r="A80" s="9">
        <f t="shared" si="17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13"/>
        <v>269.60000000000002</v>
      </c>
      <c r="G80" s="35">
        <v>276</v>
      </c>
      <c r="H80" s="11">
        <v>7.0244200399577515E-3</v>
      </c>
      <c r="I80" s="11">
        <f t="shared" si="15"/>
        <v>15.939322245269333</v>
      </c>
      <c r="J80" s="11">
        <f t="shared" si="14"/>
        <v>5.8608887895855339</v>
      </c>
      <c r="K80" s="11">
        <v>6.1571851418245673</v>
      </c>
      <c r="L80" s="11">
        <v>4.7829276052072327</v>
      </c>
      <c r="M80" s="145">
        <f t="shared" si="16"/>
        <v>4.7829276052072327</v>
      </c>
      <c r="N80" s="11">
        <f t="shared" si="18"/>
        <v>32.740323781886666</v>
      </c>
      <c r="O80" s="11">
        <f t="shared" si="19"/>
        <v>6.5480647563773333</v>
      </c>
      <c r="P80" s="11">
        <f t="shared" si="12"/>
        <v>0.12144037011085559</v>
      </c>
      <c r="Q80" s="8" t="s">
        <v>573</v>
      </c>
    </row>
    <row r="81" spans="1:17">
      <c r="A81" s="9">
        <f t="shared" si="17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13"/>
        <v>172.4</v>
      </c>
      <c r="G81" s="35">
        <v>290</v>
      </c>
      <c r="H81" s="11">
        <v>7.3807312014048838E-3</v>
      </c>
      <c r="I81" s="11">
        <f t="shared" si="15"/>
        <v>16.747838591043866</v>
      </c>
      <c r="J81" s="11">
        <f t="shared" si="14"/>
        <v>6.1581802499268301</v>
      </c>
      <c r="K81" s="11">
        <v>6.4695061272794367</v>
      </c>
      <c r="L81" s="11">
        <v>5.0255398750365856</v>
      </c>
      <c r="M81" s="145">
        <f t="shared" si="16"/>
        <v>5.0255398750365856</v>
      </c>
      <c r="N81" s="11">
        <f t="shared" si="18"/>
        <v>34.401064843286719</v>
      </c>
      <c r="O81" s="11">
        <f t="shared" si="19"/>
        <v>6.8802129686573439</v>
      </c>
      <c r="P81" s="11">
        <f t="shared" si="12"/>
        <v>0.19954213946221996</v>
      </c>
      <c r="Q81" s="8" t="s">
        <v>573</v>
      </c>
    </row>
    <row r="82" spans="1:17">
      <c r="A82" s="9">
        <f t="shared" si="17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13"/>
        <v>384.4</v>
      </c>
      <c r="G82" s="35">
        <v>321</v>
      </c>
      <c r="H82" s="11">
        <v>8.1697059160378196E-3</v>
      </c>
      <c r="I82" s="11">
        <f t="shared" si="15"/>
        <v>18.538124785258898</v>
      </c>
      <c r="J82" s="11">
        <f t="shared" si="14"/>
        <v>6.8164684835396976</v>
      </c>
      <c r="K82" s="11">
        <v>7.1610740236437902</v>
      </c>
      <c r="L82" s="11">
        <v>5.5627527582301513</v>
      </c>
      <c r="M82" s="145">
        <f t="shared" si="16"/>
        <v>5.5627527582301513</v>
      </c>
      <c r="N82" s="11">
        <f t="shared" si="18"/>
        <v>38.078420050672541</v>
      </c>
      <c r="O82" s="11">
        <f t="shared" si="19"/>
        <v>7.6156840101345082</v>
      </c>
      <c r="P82" s="11">
        <f t="shared" si="12"/>
        <v>9.9059365376359385E-2</v>
      </c>
      <c r="Q82" s="8" t="s">
        <v>573</v>
      </c>
    </row>
    <row r="83" spans="1:17">
      <c r="A83" s="9">
        <f t="shared" si="17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13"/>
        <v>655.6</v>
      </c>
      <c r="G83" s="35">
        <v>593</v>
      </c>
      <c r="H83" s="11">
        <v>1.5092322767010677E-2</v>
      </c>
      <c r="I83" s="11">
        <f t="shared" si="15"/>
        <v>34.246442360306936</v>
      </c>
      <c r="J83" s="11">
        <f t="shared" si="14"/>
        <v>12.592416855884862</v>
      </c>
      <c r="K83" s="11">
        <v>13.229024598195538</v>
      </c>
      <c r="L83" s="11">
        <v>10.27636257205757</v>
      </c>
      <c r="M83" s="145">
        <f t="shared" si="16"/>
        <v>10.27636257205757</v>
      </c>
      <c r="N83" s="11">
        <f t="shared" si="18"/>
        <v>70.344246386444908</v>
      </c>
      <c r="O83" s="11">
        <f t="shared" si="19"/>
        <v>14.068849277288983</v>
      </c>
      <c r="P83" s="11">
        <f t="shared" si="12"/>
        <v>0.10729750821605384</v>
      </c>
      <c r="Q83" s="8" t="s">
        <v>573</v>
      </c>
    </row>
    <row r="84" spans="1:17">
      <c r="A84" s="9">
        <f t="shared" si="17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13"/>
        <v>364.4</v>
      </c>
      <c r="G84" s="35">
        <v>183</v>
      </c>
      <c r="H84" s="11">
        <v>4.6574958960589443E-3</v>
      </c>
      <c r="I84" s="11">
        <f t="shared" si="15"/>
        <v>10.568463662624232</v>
      </c>
      <c r="J84" s="11">
        <f t="shared" si="14"/>
        <v>3.8860240887469306</v>
      </c>
      <c r="K84" s="11">
        <v>4.082481452731507</v>
      </c>
      <c r="L84" s="11">
        <v>3.1712889556265349</v>
      </c>
      <c r="M84" s="145">
        <f t="shared" si="16"/>
        <v>3.1712889556265349</v>
      </c>
      <c r="N84" s="11">
        <f t="shared" si="18"/>
        <v>21.708258159729205</v>
      </c>
      <c r="O84" s="11">
        <f t="shared" si="19"/>
        <v>4.3416516319458411</v>
      </c>
      <c r="P84" s="11">
        <f t="shared" si="12"/>
        <v>5.9572607463581791E-2</v>
      </c>
      <c r="Q84" s="8" t="s">
        <v>573</v>
      </c>
    </row>
    <row r="85" spans="1:17">
      <c r="A85" s="9">
        <f t="shared" si="17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13"/>
        <v>192.4</v>
      </c>
      <c r="G85" s="35">
        <v>149</v>
      </c>
      <c r="H85" s="11">
        <v>3.7921687896873371E-3</v>
      </c>
      <c r="I85" s="11">
        <f t="shared" si="15"/>
        <v>8.604923965743227</v>
      </c>
      <c r="J85" s="11">
        <f t="shared" si="14"/>
        <v>3.1640305422037849</v>
      </c>
      <c r="K85" s="11">
        <v>3.3239876309125385</v>
      </c>
      <c r="L85" s="11">
        <v>2.5820877288981077</v>
      </c>
      <c r="M85" s="145">
        <f t="shared" si="16"/>
        <v>2.5820877288981077</v>
      </c>
      <c r="N85" s="11">
        <f t="shared" si="18"/>
        <v>17.675029867757658</v>
      </c>
      <c r="O85" s="11">
        <f t="shared" si="19"/>
        <v>3.5350059735515318</v>
      </c>
      <c r="P85" s="11">
        <f t="shared" si="12"/>
        <v>9.1866059603730024E-2</v>
      </c>
      <c r="Q85" s="8" t="s">
        <v>573</v>
      </c>
    </row>
    <row r="86" spans="1:17">
      <c r="A86" s="9">
        <f t="shared" si="17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13"/>
        <v>156.4</v>
      </c>
      <c r="G86" s="35">
        <v>91</v>
      </c>
      <c r="H86" s="11">
        <v>2.3160225494063603E-3</v>
      </c>
      <c r="I86" s="11">
        <f t="shared" si="15"/>
        <v>5.2553562475344542</v>
      </c>
      <c r="J86" s="11">
        <f t="shared" si="14"/>
        <v>1.9323944922184189</v>
      </c>
      <c r="K86" s="11">
        <v>2.0300864054566508</v>
      </c>
      <c r="L86" s="11">
        <v>1.5769797538907906</v>
      </c>
      <c r="M86" s="145">
        <f t="shared" si="16"/>
        <v>1.5769797538907906</v>
      </c>
      <c r="N86" s="11">
        <f t="shared" si="18"/>
        <v>10.794816899100315</v>
      </c>
      <c r="O86" s="11">
        <f t="shared" si="19"/>
        <v>2.1589633798200629</v>
      </c>
      <c r="P86" s="11">
        <f t="shared" si="12"/>
        <v>6.9020568408569793E-2</v>
      </c>
      <c r="Q86" s="8" t="s">
        <v>573</v>
      </c>
    </row>
    <row r="87" spans="1:17">
      <c r="A87" s="9">
        <f t="shared" si="17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13"/>
        <v>242.3</v>
      </c>
      <c r="G87" s="37">
        <v>207</v>
      </c>
      <c r="H87" s="11">
        <v>5.2683150299683143E-3</v>
      </c>
      <c r="I87" s="11">
        <f t="shared" si="15"/>
        <v>11.954491683952002</v>
      </c>
      <c r="J87" s="11">
        <f t="shared" si="14"/>
        <v>4.3956665921891513</v>
      </c>
      <c r="K87" s="11">
        <v>4.6178888563684257</v>
      </c>
      <c r="L87" s="11">
        <v>15.804945089904942</v>
      </c>
      <c r="M87" s="145">
        <f t="shared" si="16"/>
        <v>15.804945089904942</v>
      </c>
      <c r="N87" s="11">
        <f t="shared" si="18"/>
        <v>36.772992222414516</v>
      </c>
      <c r="O87" s="11">
        <f t="shared" si="19"/>
        <v>7.3545984444829031</v>
      </c>
      <c r="P87" s="11">
        <f t="shared" si="12"/>
        <v>0.15176637318371652</v>
      </c>
      <c r="Q87" s="8" t="s">
        <v>575</v>
      </c>
    </row>
    <row r="88" spans="1:17">
      <c r="A88" s="9">
        <f t="shared" si="17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13"/>
        <v>720.34</v>
      </c>
      <c r="G88" s="37">
        <v>358</v>
      </c>
      <c r="H88" s="11">
        <v>9.1113854141480991E-3</v>
      </c>
      <c r="I88" s="11">
        <f t="shared" si="15"/>
        <v>20.674917984805877</v>
      </c>
      <c r="J88" s="11">
        <f t="shared" si="14"/>
        <v>7.6021673430131216</v>
      </c>
      <c r="K88" s="11">
        <v>7.9864937709173747</v>
      </c>
      <c r="L88" s="11">
        <v>6.2039423284934401</v>
      </c>
      <c r="M88" s="145">
        <f t="shared" si="16"/>
        <v>6.2039423284934401</v>
      </c>
      <c r="N88" s="11">
        <f t="shared" si="18"/>
        <v>42.467521427229812</v>
      </c>
      <c r="O88" s="11">
        <f t="shared" si="19"/>
        <v>8.4935042854459635</v>
      </c>
      <c r="P88" s="11">
        <f t="shared" si="12"/>
        <v>5.8954828868631216E-2</v>
      </c>
      <c r="Q88" s="8" t="s">
        <v>575</v>
      </c>
    </row>
    <row r="89" spans="1:17">
      <c r="A89" s="9">
        <f t="shared" si="17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13"/>
        <v>608.94999999999993</v>
      </c>
      <c r="G89" s="37">
        <v>354</v>
      </c>
      <c r="H89" s="11">
        <v>9.0095822251632027E-3</v>
      </c>
      <c r="I89" s="11">
        <f t="shared" si="15"/>
        <v>20.443913314584581</v>
      </c>
      <c r="J89" s="11">
        <f t="shared" si="14"/>
        <v>7.5172269257727509</v>
      </c>
      <c r="K89" s="11">
        <v>7.8972592036445537</v>
      </c>
      <c r="L89" s="11">
        <v>6.1346245371136243</v>
      </c>
      <c r="M89" s="145">
        <f t="shared" si="16"/>
        <v>6.1346245371136243</v>
      </c>
      <c r="N89" s="11">
        <f t="shared" si="18"/>
        <v>41.993023981115506</v>
      </c>
      <c r="O89" s="11">
        <f t="shared" si="19"/>
        <v>8.3986047962231023</v>
      </c>
      <c r="P89" s="11">
        <f t="shared" si="12"/>
        <v>6.8959724084268842E-2</v>
      </c>
      <c r="Q89" s="8" t="s">
        <v>575</v>
      </c>
    </row>
    <row r="90" spans="1:17">
      <c r="A90" s="9">
        <f t="shared" si="17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13"/>
        <v>1274.75</v>
      </c>
      <c r="G90" s="37">
        <v>407</v>
      </c>
      <c r="H90" s="11">
        <v>1.0358474479213061E-2</v>
      </c>
      <c r="I90" s="11">
        <f t="shared" si="15"/>
        <v>23.504725195016736</v>
      </c>
      <c r="J90" s="11">
        <f t="shared" si="14"/>
        <v>8.6426874542076551</v>
      </c>
      <c r="K90" s="11">
        <v>9.0796172200094158</v>
      </c>
      <c r="L90" s="11">
        <v>7.0530852728961726</v>
      </c>
      <c r="M90" s="145">
        <f t="shared" si="16"/>
        <v>7.0530852728961726</v>
      </c>
      <c r="N90" s="11">
        <f t="shared" si="18"/>
        <v>48.280115142129986</v>
      </c>
      <c r="O90" s="11">
        <f t="shared" si="19"/>
        <v>9.6560230284259987</v>
      </c>
      <c r="P90" s="11">
        <f t="shared" si="12"/>
        <v>3.7874183284667573E-2</v>
      </c>
      <c r="Q90" s="8" t="s">
        <v>575</v>
      </c>
    </row>
    <row r="91" spans="1:17">
      <c r="A91" s="9">
        <f t="shared" si="17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13"/>
        <v>636.95000000000005</v>
      </c>
      <c r="G91" s="37">
        <v>384</v>
      </c>
      <c r="H91" s="11">
        <v>9.7731061425499165E-3</v>
      </c>
      <c r="I91" s="11">
        <f t="shared" si="15"/>
        <v>22.176448341244292</v>
      </c>
      <c r="J91" s="11">
        <f t="shared" si="14"/>
        <v>8.1542800550755263</v>
      </c>
      <c r="K91" s="11">
        <v>8.5665184581907035</v>
      </c>
      <c r="L91" s="11">
        <v>6.6545079724622376</v>
      </c>
      <c r="M91" s="145">
        <f t="shared" si="16"/>
        <v>6.6545079724622376</v>
      </c>
      <c r="N91" s="11">
        <f t="shared" si="18"/>
        <v>45.551754826972768</v>
      </c>
      <c r="O91" s="11">
        <f t="shared" si="19"/>
        <v>9.110350965394554</v>
      </c>
      <c r="P91" s="11">
        <f t="shared" si="12"/>
        <v>7.1515432650871763E-2</v>
      </c>
      <c r="Q91" s="8" t="s">
        <v>575</v>
      </c>
    </row>
    <row r="92" spans="1:17">
      <c r="A92" s="9">
        <f t="shared" si="17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13"/>
        <v>1083.03</v>
      </c>
      <c r="G92" s="37">
        <v>754</v>
      </c>
      <c r="H92" s="11">
        <v>1.9189901123652698E-2</v>
      </c>
      <c r="I92" s="11">
        <f t="shared" si="15"/>
        <v>43.544380336714049</v>
      </c>
      <c r="J92" s="11">
        <f t="shared" si="14"/>
        <v>16.011268649809757</v>
      </c>
      <c r="K92" s="11">
        <v>16.820715930926536</v>
      </c>
      <c r="L92" s="11">
        <v>13.066403675095122</v>
      </c>
      <c r="M92" s="145">
        <f t="shared" si="16"/>
        <v>13.066403675095122</v>
      </c>
      <c r="N92" s="11">
        <f t="shared" si="18"/>
        <v>89.442768592545463</v>
      </c>
      <c r="O92" s="11">
        <f t="shared" si="19"/>
        <v>17.888553718509094</v>
      </c>
      <c r="P92" s="11">
        <f t="shared" si="12"/>
        <v>8.2585679614180091E-2</v>
      </c>
      <c r="Q92" s="8" t="s">
        <v>575</v>
      </c>
    </row>
    <row r="93" spans="1:17">
      <c r="A93" s="9">
        <f t="shared" si="17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13"/>
        <v>830.01</v>
      </c>
      <c r="G93" s="37">
        <v>386</v>
      </c>
      <c r="H93" s="11">
        <v>9.8240077370423638E-3</v>
      </c>
      <c r="I93" s="11">
        <f t="shared" si="15"/>
        <v>22.29195067635494</v>
      </c>
      <c r="J93" s="11">
        <f t="shared" si="14"/>
        <v>8.1967502636957121</v>
      </c>
      <c r="K93" s="11">
        <v>8.6111357418271126</v>
      </c>
      <c r="L93" s="11">
        <v>6.689166868152145</v>
      </c>
      <c r="M93" s="145">
        <f t="shared" si="16"/>
        <v>6.689166868152145</v>
      </c>
      <c r="N93" s="11">
        <f t="shared" si="18"/>
        <v>45.789003550029904</v>
      </c>
      <c r="O93" s="11">
        <f t="shared" si="19"/>
        <v>9.1578007100059811</v>
      </c>
      <c r="P93" s="11">
        <f t="shared" si="12"/>
        <v>5.5166809496307166E-2</v>
      </c>
      <c r="Q93" s="8" t="s">
        <v>575</v>
      </c>
    </row>
    <row r="94" spans="1:17">
      <c r="A94" s="9">
        <f t="shared" si="17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13"/>
        <v>387.95</v>
      </c>
      <c r="G94" s="37">
        <v>270</v>
      </c>
      <c r="H94" s="11">
        <v>6.8717152564804094E-3</v>
      </c>
      <c r="I94" s="11">
        <f t="shared" si="15"/>
        <v>15.592815239937392</v>
      </c>
      <c r="J94" s="11">
        <f t="shared" si="14"/>
        <v>5.7334781637249792</v>
      </c>
      <c r="K94" s="11">
        <v>6.0233332909153381</v>
      </c>
      <c r="L94" s="11">
        <v>4.6789509181375104</v>
      </c>
      <c r="M94" s="145">
        <f t="shared" si="16"/>
        <v>4.6789509181375104</v>
      </c>
      <c r="N94" s="11">
        <f t="shared" si="18"/>
        <v>32.028577612715225</v>
      </c>
      <c r="O94" s="11">
        <f t="shared" si="19"/>
        <v>6.4057155225430451</v>
      </c>
      <c r="P94" s="11">
        <f t="shared" si="12"/>
        <v>8.2558519429604918E-2</v>
      </c>
      <c r="Q94" s="8" t="s">
        <v>575</v>
      </c>
    </row>
    <row r="95" spans="1:17">
      <c r="A95" s="9">
        <f t="shared" si="17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13"/>
        <v>546.18000000000006</v>
      </c>
      <c r="G95" s="37">
        <v>225</v>
      </c>
      <c r="H95" s="11">
        <v>5.7264293804003413E-3</v>
      </c>
      <c r="I95" s="11">
        <f t="shared" si="15"/>
        <v>12.994012699947827</v>
      </c>
      <c r="J95" s="11">
        <f t="shared" si="14"/>
        <v>4.7778984697708164</v>
      </c>
      <c r="K95" s="11">
        <v>5.0194444090961152</v>
      </c>
      <c r="L95" s="11">
        <v>3.8991257651145923</v>
      </c>
      <c r="M95" s="145">
        <f t="shared" si="16"/>
        <v>3.8991257651145923</v>
      </c>
      <c r="N95" s="11">
        <f t="shared" si="18"/>
        <v>26.690481343929353</v>
      </c>
      <c r="O95" s="11">
        <f t="shared" si="19"/>
        <v>5.3380962687858711</v>
      </c>
      <c r="P95" s="11">
        <f t="shared" si="12"/>
        <v>4.8867555282012073E-2</v>
      </c>
      <c r="Q95" s="8" t="s">
        <v>575</v>
      </c>
    </row>
    <row r="96" spans="1:17">
      <c r="A96" s="9">
        <f t="shared" si="17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13"/>
        <v>516.38</v>
      </c>
      <c r="G96" s="35">
        <v>248</v>
      </c>
      <c r="H96" s="11">
        <v>6.3117977170634868E-3</v>
      </c>
      <c r="I96" s="11">
        <f t="shared" si="15"/>
        <v>14.322289553720271</v>
      </c>
      <c r="J96" s="11">
        <f t="shared" si="14"/>
        <v>5.2663058689029443</v>
      </c>
      <c r="K96" s="11">
        <v>5.5325431709148285</v>
      </c>
      <c r="L96" s="11">
        <v>4.2977030655485278</v>
      </c>
      <c r="M96" s="145">
        <f t="shared" si="16"/>
        <v>4.2977030655485278</v>
      </c>
      <c r="N96" s="11">
        <f t="shared" si="18"/>
        <v>29.418841659086571</v>
      </c>
      <c r="O96" s="11">
        <f t="shared" si="19"/>
        <v>5.8837683318173148</v>
      </c>
      <c r="P96" s="11">
        <f t="shared" si="12"/>
        <v>5.6971303418193141E-2</v>
      </c>
      <c r="Q96" s="8" t="s">
        <v>573</v>
      </c>
    </row>
    <row r="97" spans="1:17">
      <c r="A97" s="9">
        <f t="shared" si="17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13"/>
        <v>342</v>
      </c>
      <c r="G97" s="37">
        <v>150</v>
      </c>
      <c r="H97" s="11">
        <v>3.8176195869335607E-3</v>
      </c>
      <c r="I97" s="11">
        <f t="shared" si="15"/>
        <v>8.662675133298551</v>
      </c>
      <c r="J97" s="11">
        <f t="shared" si="14"/>
        <v>3.1852656465138773</v>
      </c>
      <c r="K97" s="11">
        <v>3.346296272730743</v>
      </c>
      <c r="L97" s="11">
        <v>2.5994171767430614</v>
      </c>
      <c r="M97" s="145">
        <f t="shared" si="16"/>
        <v>2.5994171767430614</v>
      </c>
      <c r="N97" s="11">
        <f t="shared" si="18"/>
        <v>17.793654229286233</v>
      </c>
      <c r="O97" s="11">
        <f t="shared" si="19"/>
        <v>3.5587308458572466</v>
      </c>
      <c r="P97" s="11">
        <f t="shared" si="12"/>
        <v>5.2028228740603019E-2</v>
      </c>
      <c r="Q97" s="8" t="s">
        <v>575</v>
      </c>
    </row>
    <row r="98" spans="1:17">
      <c r="A98" s="9">
        <f t="shared" si="17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13"/>
        <v>736.69999999999993</v>
      </c>
      <c r="G98" s="37">
        <v>490</v>
      </c>
      <c r="H98" s="11">
        <v>1.2470890650649631E-2</v>
      </c>
      <c r="I98" s="11">
        <f t="shared" si="15"/>
        <v>28.298072102108598</v>
      </c>
      <c r="J98" s="11">
        <f t="shared" si="14"/>
        <v>10.405201111945333</v>
      </c>
      <c r="K98" s="11">
        <v>10.931234490920428</v>
      </c>
      <c r="L98" s="11">
        <v>8.4914294440273341</v>
      </c>
      <c r="M98" s="145">
        <f t="shared" si="16"/>
        <v>8.4914294440273341</v>
      </c>
      <c r="N98" s="11">
        <f t="shared" si="18"/>
        <v>58.125937149001686</v>
      </c>
      <c r="O98" s="11">
        <f t="shared" si="19"/>
        <v>11.625187429800338</v>
      </c>
      <c r="P98" s="11">
        <f t="shared" si="12"/>
        <v>7.890041692548079E-2</v>
      </c>
      <c r="Q98" s="8" t="s">
        <v>575</v>
      </c>
    </row>
    <row r="99" spans="1:17">
      <c r="A99" s="9">
        <f t="shared" si="17"/>
        <v>94</v>
      </c>
      <c r="B99" s="8" t="s">
        <v>412</v>
      </c>
      <c r="C99" s="8">
        <f>димвенканали!C99</f>
        <v>214.1</v>
      </c>
      <c r="D99" s="8">
        <f>димвенканали!D99</f>
        <v>0</v>
      </c>
      <c r="E99" s="8">
        <f>димвенканали!E99</f>
        <v>0</v>
      </c>
      <c r="F99" s="8">
        <f t="shared" si="13"/>
        <v>214.1</v>
      </c>
      <c r="G99" s="37">
        <v>234</v>
      </c>
      <c r="H99" s="11">
        <v>5.9554865556163544E-3</v>
      </c>
      <c r="I99" s="11">
        <f t="shared" si="15"/>
        <v>13.513773207945739</v>
      </c>
      <c r="J99" s="11">
        <f t="shared" si="14"/>
        <v>4.969014408561649</v>
      </c>
      <c r="K99" s="11">
        <v>5.2202221854599591</v>
      </c>
      <c r="L99" s="11">
        <v>4.0550907957191757</v>
      </c>
      <c r="M99" s="145">
        <f t="shared" si="16"/>
        <v>4.0550907957191757</v>
      </c>
      <c r="N99" s="11">
        <f t="shared" si="18"/>
        <v>27.758100597686521</v>
      </c>
      <c r="O99" s="11">
        <f t="shared" si="19"/>
        <v>5.5516201195373043</v>
      </c>
      <c r="P99" s="11">
        <f t="shared" si="12"/>
        <v>0.12965016626663486</v>
      </c>
      <c r="Q99" s="8" t="s">
        <v>575</v>
      </c>
    </row>
    <row r="100" spans="1:17">
      <c r="A100" s="9">
        <f t="shared" si="17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13"/>
        <v>511.78</v>
      </c>
      <c r="G100" s="37">
        <v>304</v>
      </c>
      <c r="H100" s="11">
        <v>7.7370423628520162E-3</v>
      </c>
      <c r="I100" s="11">
        <f t="shared" si="15"/>
        <v>17.556354936818398</v>
      </c>
      <c r="J100" s="11">
        <f t="shared" si="14"/>
        <v>6.4554717102681254</v>
      </c>
      <c r="K100" s="11">
        <v>6.7818271127343062</v>
      </c>
      <c r="L100" s="11">
        <v>5.2681521448659376</v>
      </c>
      <c r="M100" s="145">
        <f t="shared" si="16"/>
        <v>5.2681521448659376</v>
      </c>
      <c r="N100" s="11">
        <f t="shared" si="18"/>
        <v>36.061805904686764</v>
      </c>
      <c r="O100" s="11">
        <f t="shared" si="19"/>
        <v>7.2123611809373536</v>
      </c>
      <c r="P100" s="11">
        <f t="shared" si="12"/>
        <v>7.0463491939284001E-2</v>
      </c>
      <c r="Q100" s="8" t="s">
        <v>575</v>
      </c>
    </row>
    <row r="101" spans="1:17">
      <c r="A101" s="9">
        <f t="shared" si="17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13"/>
        <v>243</v>
      </c>
      <c r="G101" s="37">
        <v>97</v>
      </c>
      <c r="H101" s="11">
        <v>2.4687273328837028E-3</v>
      </c>
      <c r="I101" s="11">
        <f t="shared" si="15"/>
        <v>5.601863252866397</v>
      </c>
      <c r="J101" s="11">
        <f t="shared" si="14"/>
        <v>2.0598051180789745</v>
      </c>
      <c r="K101" s="11">
        <v>2.1639382563658809</v>
      </c>
      <c r="L101" s="11">
        <v>1.6809564409605131</v>
      </c>
      <c r="M101" s="145">
        <f t="shared" si="16"/>
        <v>1.6809564409605131</v>
      </c>
      <c r="N101" s="11">
        <f t="shared" si="18"/>
        <v>11.506563068271765</v>
      </c>
      <c r="O101" s="11">
        <f t="shared" si="19"/>
        <v>2.3013126136543529</v>
      </c>
      <c r="P101" s="11">
        <f t="shared" si="12"/>
        <v>4.7352111392064883E-2</v>
      </c>
      <c r="Q101" s="8" t="s">
        <v>575</v>
      </c>
    </row>
    <row r="102" spans="1:17">
      <c r="A102" s="9">
        <f t="shared" si="17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13"/>
        <v>468.8</v>
      </c>
      <c r="G102" s="37">
        <v>197</v>
      </c>
      <c r="H102" s="11">
        <v>5.0138070575060766E-3</v>
      </c>
      <c r="I102" s="11">
        <f t="shared" si="15"/>
        <v>11.376980008398764</v>
      </c>
      <c r="J102" s="11">
        <f t="shared" si="14"/>
        <v>4.1833155490882259</v>
      </c>
      <c r="K102" s="11">
        <v>4.3948024381863764</v>
      </c>
      <c r="L102" s="11">
        <v>3.4139012254558874</v>
      </c>
      <c r="M102" s="145">
        <f t="shared" si="16"/>
        <v>3.4139012254558874</v>
      </c>
      <c r="N102" s="11">
        <f t="shared" si="18"/>
        <v>23.368999221129254</v>
      </c>
      <c r="O102" s="11">
        <f t="shared" si="19"/>
        <v>4.6737998442258508</v>
      </c>
      <c r="P102" s="11">
        <f t="shared" si="12"/>
        <v>4.9848547826640902E-2</v>
      </c>
      <c r="Q102" s="8" t="s">
        <v>575</v>
      </c>
    </row>
    <row r="103" spans="1:17">
      <c r="A103" s="9">
        <f t="shared" si="17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13"/>
        <v>303.22000000000003</v>
      </c>
      <c r="G103" s="37">
        <v>240</v>
      </c>
      <c r="H103" s="11">
        <v>6.1081913390936974E-3</v>
      </c>
      <c r="I103" s="11">
        <f t="shared" si="15"/>
        <v>13.860280213277683</v>
      </c>
      <c r="J103" s="11">
        <f t="shared" si="14"/>
        <v>5.0964250344222046</v>
      </c>
      <c r="K103" s="11">
        <v>5.3540740363691892</v>
      </c>
      <c r="L103" s="11">
        <v>4.159067482788898</v>
      </c>
      <c r="M103" s="145">
        <f t="shared" si="16"/>
        <v>4.159067482788898</v>
      </c>
      <c r="N103" s="11">
        <f t="shared" si="18"/>
        <v>28.469846766857977</v>
      </c>
      <c r="O103" s="11">
        <f t="shared" si="19"/>
        <v>5.693969353371596</v>
      </c>
      <c r="P103" s="11">
        <f t="shared" si="12"/>
        <v>9.3891718115091255E-2</v>
      </c>
      <c r="Q103" s="8" t="s">
        <v>575</v>
      </c>
    </row>
    <row r="104" spans="1:17">
      <c r="A104" s="9">
        <f t="shared" si="17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13"/>
        <v>242.77</v>
      </c>
      <c r="G104" s="37">
        <v>184</v>
      </c>
      <c r="H104" s="11">
        <v>4.6829466933051679E-3</v>
      </c>
      <c r="I104" s="11">
        <f t="shared" si="15"/>
        <v>10.626214830179556</v>
      </c>
      <c r="J104" s="11">
        <f t="shared" si="14"/>
        <v>3.9072591930570231</v>
      </c>
      <c r="K104" s="11">
        <v>4.1047900945497116</v>
      </c>
      <c r="L104" s="11">
        <v>3.1886184034714886</v>
      </c>
      <c r="M104" s="145">
        <f t="shared" si="16"/>
        <v>3.1886184034714886</v>
      </c>
      <c r="N104" s="11">
        <f t="shared" si="18"/>
        <v>21.82688252125778</v>
      </c>
      <c r="O104" s="11">
        <f t="shared" si="19"/>
        <v>4.3653765042515564</v>
      </c>
      <c r="P104" s="11">
        <f t="shared" si="12"/>
        <v>8.9907659600682865E-2</v>
      </c>
      <c r="Q104" s="8" t="s">
        <v>575</v>
      </c>
    </row>
    <row r="105" spans="1:17">
      <c r="A105" s="9">
        <f t="shared" si="17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13"/>
        <v>474.8</v>
      </c>
      <c r="G105" s="37">
        <v>242</v>
      </c>
      <c r="H105" s="11">
        <v>6.1590929335861447E-3</v>
      </c>
      <c r="I105" s="11">
        <f t="shared" si="15"/>
        <v>13.975782548388329</v>
      </c>
      <c r="J105" s="11">
        <f t="shared" si="14"/>
        <v>5.1388952430423886</v>
      </c>
      <c r="K105" s="11">
        <v>5.3986913200055993</v>
      </c>
      <c r="L105" s="11">
        <v>4.1937263784788055</v>
      </c>
      <c r="M105" s="145">
        <f t="shared" si="16"/>
        <v>4.1937263784788055</v>
      </c>
      <c r="N105" s="11">
        <f t="shared" si="18"/>
        <v>28.707095489915126</v>
      </c>
      <c r="O105" s="11">
        <f t="shared" si="19"/>
        <v>5.7414190979830257</v>
      </c>
      <c r="P105" s="11">
        <f t="shared" si="12"/>
        <v>6.0461447956855791E-2</v>
      </c>
      <c r="Q105" s="8" t="s">
        <v>575</v>
      </c>
    </row>
    <row r="106" spans="1:17">
      <c r="A106" s="9">
        <f t="shared" si="17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13"/>
        <v>325.19</v>
      </c>
      <c r="G106" s="37">
        <v>211</v>
      </c>
      <c r="H106" s="11">
        <v>5.370118218953209E-3</v>
      </c>
      <c r="I106" s="11">
        <f t="shared" si="15"/>
        <v>12.185496354173296</v>
      </c>
      <c r="J106" s="11">
        <f t="shared" si="14"/>
        <v>4.4806070094295212</v>
      </c>
      <c r="K106" s="11">
        <v>4.7071234236412458</v>
      </c>
      <c r="L106" s="11">
        <v>3.6565134952852398</v>
      </c>
      <c r="M106" s="145">
        <f t="shared" si="16"/>
        <v>3.6565134952852398</v>
      </c>
      <c r="N106" s="11">
        <f t="shared" si="18"/>
        <v>25.0297402825293</v>
      </c>
      <c r="O106" s="11">
        <f t="shared" si="19"/>
        <v>5.0059480565058605</v>
      </c>
      <c r="P106" s="11">
        <f t="shared" si="12"/>
        <v>7.6969587879483686E-2</v>
      </c>
      <c r="Q106" s="8" t="s">
        <v>575</v>
      </c>
    </row>
    <row r="107" spans="1:17">
      <c r="A107" s="9">
        <f t="shared" si="17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13"/>
        <v>309</v>
      </c>
      <c r="G107" s="37">
        <v>339</v>
      </c>
      <c r="H107" s="11">
        <v>8.6278202664698475E-3</v>
      </c>
      <c r="I107" s="11">
        <f t="shared" si="15"/>
        <v>19.577645801254725</v>
      </c>
      <c r="J107" s="11">
        <f t="shared" si="14"/>
        <v>7.1987003611213627</v>
      </c>
      <c r="K107" s="11">
        <v>7.5626295763714797</v>
      </c>
      <c r="L107" s="11">
        <v>5.874682819439319</v>
      </c>
      <c r="M107" s="145">
        <f t="shared" si="16"/>
        <v>5.874682819439319</v>
      </c>
      <c r="N107" s="11">
        <f t="shared" si="18"/>
        <v>40.213658558186886</v>
      </c>
      <c r="O107" s="11">
        <f t="shared" si="19"/>
        <v>8.0427317116373782</v>
      </c>
      <c r="P107" s="11">
        <f t="shared" si="12"/>
        <v>0.13014128983232004</v>
      </c>
      <c r="Q107" s="8" t="s">
        <v>575</v>
      </c>
    </row>
    <row r="108" spans="1:17">
      <c r="A108" s="9">
        <f t="shared" si="17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13"/>
        <v>556.29999999999995</v>
      </c>
      <c r="G108" s="35">
        <v>329</v>
      </c>
      <c r="H108" s="11">
        <v>8.3733122940076107E-3</v>
      </c>
      <c r="I108" s="11">
        <f t="shared" si="15"/>
        <v>19.000134125701489</v>
      </c>
      <c r="J108" s="11">
        <f t="shared" si="14"/>
        <v>6.9863493180204381</v>
      </c>
      <c r="K108" s="11">
        <v>7.3395431581894304</v>
      </c>
      <c r="L108" s="11">
        <v>5.7013883409897819</v>
      </c>
      <c r="M108" s="145">
        <f t="shared" si="16"/>
        <v>5.7013883409897819</v>
      </c>
      <c r="N108" s="11">
        <f t="shared" si="18"/>
        <v>39.027414942901139</v>
      </c>
      <c r="O108" s="11">
        <f t="shared" si="19"/>
        <v>7.8054829885802279</v>
      </c>
      <c r="P108" s="11">
        <f t="shared" si="12"/>
        <v>7.0155338743306039E-2</v>
      </c>
      <c r="Q108" s="8" t="s">
        <v>573</v>
      </c>
    </row>
    <row r="109" spans="1:17">
      <c r="A109" s="9">
        <f t="shared" si="17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13"/>
        <v>537.9</v>
      </c>
      <c r="G109" s="37">
        <v>293</v>
      </c>
      <c r="H109" s="11">
        <v>7.4570835931435557E-3</v>
      </c>
      <c r="I109" s="11">
        <f t="shared" si="15"/>
        <v>16.921092093709838</v>
      </c>
      <c r="J109" s="11">
        <f t="shared" si="14"/>
        <v>6.2218855628571079</v>
      </c>
      <c r="K109" s="11">
        <v>6.5364320527340523</v>
      </c>
      <c r="L109" s="11">
        <v>5.0775282185714472</v>
      </c>
      <c r="M109" s="145">
        <f t="shared" si="16"/>
        <v>5.0775282185714472</v>
      </c>
      <c r="N109" s="11">
        <f t="shared" ref="N109:N138" si="20">(I109+J109+K109+M109)</f>
        <v>34.756937927872443</v>
      </c>
      <c r="O109" s="11">
        <f t="shared" ref="O109:O138" si="21">N109*0.2</f>
        <v>6.9513875855744889</v>
      </c>
      <c r="P109" s="11">
        <f t="shared" si="12"/>
        <v>6.4615984249623434E-2</v>
      </c>
      <c r="Q109" s="8" t="s">
        <v>575</v>
      </c>
    </row>
    <row r="110" spans="1:17">
      <c r="A110" s="9">
        <f t="shared" si="17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13"/>
        <v>207.22</v>
      </c>
      <c r="G110" s="35">
        <v>192</v>
      </c>
      <c r="H110" s="11">
        <v>4.8865530712749582E-3</v>
      </c>
      <c r="I110" s="11">
        <f t="shared" si="15"/>
        <v>11.088224170622146</v>
      </c>
      <c r="J110" s="11">
        <f t="shared" si="14"/>
        <v>4.0771400275377632</v>
      </c>
      <c r="K110" s="11">
        <v>4.2832592290953517</v>
      </c>
      <c r="L110" s="11">
        <v>3.3272539862311188</v>
      </c>
      <c r="M110" s="145">
        <f t="shared" si="16"/>
        <v>3.3272539862311188</v>
      </c>
      <c r="N110" s="11">
        <f t="shared" si="20"/>
        <v>22.775877413486384</v>
      </c>
      <c r="O110" s="11">
        <f t="shared" si="21"/>
        <v>4.555175482697277</v>
      </c>
      <c r="P110" s="11">
        <f t="shared" si="12"/>
        <v>0.10991157906324864</v>
      </c>
      <c r="Q110" s="8" t="s">
        <v>573</v>
      </c>
    </row>
    <row r="111" spans="1:17">
      <c r="A111" s="9">
        <f t="shared" si="17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13"/>
        <v>261.62</v>
      </c>
      <c r="G111" s="37">
        <v>168</v>
      </c>
      <c r="H111" s="11">
        <v>4.2757339373655882E-3</v>
      </c>
      <c r="I111" s="11">
        <f t="shared" si="15"/>
        <v>9.7021961492943785</v>
      </c>
      <c r="J111" s="11">
        <f t="shared" si="14"/>
        <v>3.5674975240955433</v>
      </c>
      <c r="K111" s="11">
        <v>3.7478518254584325</v>
      </c>
      <c r="L111" s="11">
        <v>2.9113472379522287</v>
      </c>
      <c r="M111" s="145">
        <f t="shared" si="16"/>
        <v>2.9113472379522287</v>
      </c>
      <c r="N111" s="11">
        <f t="shared" si="20"/>
        <v>19.928892736800581</v>
      </c>
      <c r="O111" s="11">
        <f t="shared" si="21"/>
        <v>3.9857785473601162</v>
      </c>
      <c r="P111" s="11">
        <f t="shared" si="12"/>
        <v>7.6174958859416636E-2</v>
      </c>
      <c r="Q111" s="8" t="s">
        <v>575</v>
      </c>
    </row>
    <row r="112" spans="1:17">
      <c r="A112" s="9">
        <f t="shared" si="17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13"/>
        <v>263.7</v>
      </c>
      <c r="G112" s="37">
        <v>114</v>
      </c>
      <c r="H112" s="11">
        <v>2.9013908860695062E-3</v>
      </c>
      <c r="I112" s="11">
        <f t="shared" si="15"/>
        <v>6.5836331013068987</v>
      </c>
      <c r="J112" s="11">
        <f t="shared" si="14"/>
        <v>2.4208018913505467</v>
      </c>
      <c r="K112" s="11">
        <v>2.5431851672753649</v>
      </c>
      <c r="L112" s="11">
        <v>1.9755570543247267</v>
      </c>
      <c r="M112" s="145">
        <f t="shared" si="16"/>
        <v>1.9755570543247267</v>
      </c>
      <c r="N112" s="11">
        <f t="shared" si="20"/>
        <v>13.523177214257537</v>
      </c>
      <c r="O112" s="11">
        <f t="shared" si="21"/>
        <v>2.7046354428515076</v>
      </c>
      <c r="P112" s="11">
        <f t="shared" si="12"/>
        <v>5.1282431605072197E-2</v>
      </c>
      <c r="Q112" s="8" t="s">
        <v>575</v>
      </c>
    </row>
    <row r="113" spans="1:17">
      <c r="A113" s="9">
        <f t="shared" si="17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13"/>
        <v>208.8</v>
      </c>
      <c r="G113" s="37">
        <v>165</v>
      </c>
      <c r="H113" s="11">
        <v>4.1993815456269172E-3</v>
      </c>
      <c r="I113" s="11">
        <f t="shared" si="15"/>
        <v>9.5289426466284066</v>
      </c>
      <c r="J113" s="11">
        <f t="shared" si="14"/>
        <v>3.5037922111652655</v>
      </c>
      <c r="K113" s="11">
        <v>3.6809259000038179</v>
      </c>
      <c r="L113" s="11">
        <v>2.859358894417368</v>
      </c>
      <c r="M113" s="145">
        <f t="shared" si="16"/>
        <v>2.859358894417368</v>
      </c>
      <c r="N113" s="11">
        <f t="shared" si="20"/>
        <v>19.57301965221486</v>
      </c>
      <c r="O113" s="11">
        <f t="shared" si="21"/>
        <v>3.9146039304429721</v>
      </c>
      <c r="P113" s="11">
        <f t="shared" si="12"/>
        <v>9.3740515575741673E-2</v>
      </c>
      <c r="Q113" s="8" t="s">
        <v>575</v>
      </c>
    </row>
    <row r="114" spans="1:17">
      <c r="A114" s="9">
        <f t="shared" si="17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13"/>
        <v>1631.7</v>
      </c>
      <c r="G114" s="35">
        <v>816</v>
      </c>
      <c r="H114" s="11">
        <v>2.0767850552918569E-2</v>
      </c>
      <c r="I114" s="11">
        <f t="shared" si="15"/>
        <v>47.124952725144112</v>
      </c>
      <c r="J114" s="11">
        <f t="shared" si="14"/>
        <v>17.327845117035491</v>
      </c>
      <c r="K114" s="11">
        <v>18.203851723655241</v>
      </c>
      <c r="L114" s="11">
        <v>14.140829441482254</v>
      </c>
      <c r="M114" s="145">
        <f t="shared" si="16"/>
        <v>14.140829441482254</v>
      </c>
      <c r="N114" s="11">
        <f t="shared" si="20"/>
        <v>96.797479007317094</v>
      </c>
      <c r="O114" s="11">
        <f t="shared" si="21"/>
        <v>19.359495801463421</v>
      </c>
      <c r="P114" s="11">
        <f t="shared" si="12"/>
        <v>5.9323085743284362E-2</v>
      </c>
      <c r="Q114" s="8" t="s">
        <v>573</v>
      </c>
    </row>
    <row r="115" spans="1:17">
      <c r="A115" s="9">
        <f t="shared" si="17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13"/>
        <v>1506.1</v>
      </c>
      <c r="G115" s="36">
        <v>524</v>
      </c>
      <c r="H115" s="11">
        <v>1.3336217757021238E-2</v>
      </c>
      <c r="I115" s="11">
        <f t="shared" si="15"/>
        <v>30.261611798989605</v>
      </c>
      <c r="J115" s="11">
        <f t="shared" si="14"/>
        <v>11.127194658488479</v>
      </c>
      <c r="K115" s="11">
        <v>11.689728312739396</v>
      </c>
      <c r="L115" s="11">
        <v>5.0194856393876535</v>
      </c>
      <c r="M115" s="145">
        <f t="shared" si="16"/>
        <v>5.0194856393876535</v>
      </c>
      <c r="N115" s="11">
        <f t="shared" si="20"/>
        <v>58.098020409605134</v>
      </c>
      <c r="O115" s="11">
        <f t="shared" si="21"/>
        <v>11.619604081921027</v>
      </c>
      <c r="P115" s="11">
        <f t="shared" si="12"/>
        <v>3.857514136485303E-2</v>
      </c>
      <c r="Q115" s="8" t="s">
        <v>572</v>
      </c>
    </row>
    <row r="116" spans="1:17">
      <c r="A116" s="9">
        <f t="shared" si="17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13"/>
        <v>2013.2</v>
      </c>
      <c r="G116" s="36">
        <v>590</v>
      </c>
      <c r="H116" s="11">
        <v>1.5015970375272006E-2</v>
      </c>
      <c r="I116" s="11">
        <f t="shared" si="15"/>
        <v>34.073188857640972</v>
      </c>
      <c r="J116" s="11">
        <f t="shared" si="14"/>
        <v>12.528711542954586</v>
      </c>
      <c r="K116" s="11">
        <v>13.162098672740925</v>
      </c>
      <c r="L116" s="11">
        <v>5.651710929844878</v>
      </c>
      <c r="M116" s="145">
        <f t="shared" si="16"/>
        <v>5.651710929844878</v>
      </c>
      <c r="N116" s="11">
        <f t="shared" si="20"/>
        <v>65.41571000318136</v>
      </c>
      <c r="O116" s="11">
        <f t="shared" si="21"/>
        <v>13.083142000636272</v>
      </c>
      <c r="P116" s="11">
        <f t="shared" si="12"/>
        <v>3.2493398571021938E-2</v>
      </c>
      <c r="Q116" s="8" t="s">
        <v>572</v>
      </c>
    </row>
    <row r="117" spans="1:17">
      <c r="A117" s="9">
        <f t="shared" si="17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13"/>
        <v>780.96</v>
      </c>
      <c r="G117" s="35">
        <v>310</v>
      </c>
      <c r="H117" s="11">
        <v>7.8897471463293591E-3</v>
      </c>
      <c r="I117" s="11">
        <f t="shared" si="15"/>
        <v>17.902861942150338</v>
      </c>
      <c r="J117" s="11">
        <f t="shared" si="14"/>
        <v>6.5828823361286801</v>
      </c>
      <c r="K117" s="11">
        <v>6.9156789636435363</v>
      </c>
      <c r="L117" s="11">
        <v>5.3721288319356608</v>
      </c>
      <c r="M117" s="145">
        <f t="shared" si="16"/>
        <v>5.3721288319356608</v>
      </c>
      <c r="N117" s="11">
        <f t="shared" si="20"/>
        <v>36.773552073858212</v>
      </c>
      <c r="O117" s="11">
        <f t="shared" si="21"/>
        <v>7.3547104147716427</v>
      </c>
      <c r="P117" s="11">
        <f t="shared" si="12"/>
        <v>4.7087625581154237E-2</v>
      </c>
      <c r="Q117" s="8" t="s">
        <v>573</v>
      </c>
    </row>
    <row r="118" spans="1:17">
      <c r="A118" s="9">
        <f t="shared" si="17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13"/>
        <v>529.01</v>
      </c>
      <c r="G118" s="35">
        <v>285</v>
      </c>
      <c r="H118" s="11">
        <v>7.2534772151737655E-3</v>
      </c>
      <c r="I118" s="11">
        <f t="shared" si="15"/>
        <v>16.459082753267246</v>
      </c>
      <c r="J118" s="11">
        <f t="shared" si="14"/>
        <v>6.0520047283763665</v>
      </c>
      <c r="K118" s="11">
        <v>6.3579629181884121</v>
      </c>
      <c r="L118" s="11">
        <v>4.9388926358118166</v>
      </c>
      <c r="M118" s="145">
        <f t="shared" si="16"/>
        <v>4.9388926358118166</v>
      </c>
      <c r="N118" s="11">
        <f t="shared" si="20"/>
        <v>33.807943035643845</v>
      </c>
      <c r="O118" s="11">
        <f t="shared" si="21"/>
        <v>6.7615886071287692</v>
      </c>
      <c r="P118" s="11">
        <f t="shared" si="12"/>
        <v>6.390794698709637E-2</v>
      </c>
      <c r="Q118" s="8" t="s">
        <v>573</v>
      </c>
    </row>
    <row r="119" spans="1:17">
      <c r="A119" s="9">
        <f t="shared" si="17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13"/>
        <v>720.28</v>
      </c>
      <c r="G119" s="37">
        <v>279</v>
      </c>
      <c r="H119" s="11">
        <v>7.1007724316964234E-3</v>
      </c>
      <c r="I119" s="11">
        <f t="shared" si="15"/>
        <v>16.112575747935306</v>
      </c>
      <c r="J119" s="11">
        <f t="shared" si="14"/>
        <v>5.9245941025158126</v>
      </c>
      <c r="K119" s="11">
        <v>6.2241110672791828</v>
      </c>
      <c r="L119" s="11">
        <v>4.8349159487420943</v>
      </c>
      <c r="M119" s="145">
        <f t="shared" si="16"/>
        <v>4.8349159487420943</v>
      </c>
      <c r="N119" s="11">
        <f t="shared" si="20"/>
        <v>33.096196866472397</v>
      </c>
      <c r="O119" s="11">
        <f t="shared" si="21"/>
        <v>6.6192393732944801</v>
      </c>
      <c r="P119" s="11">
        <f t="shared" si="12"/>
        <v>4.5949071009152548E-2</v>
      </c>
      <c r="Q119" s="8" t="s">
        <v>575</v>
      </c>
    </row>
    <row r="120" spans="1:17">
      <c r="A120" s="9">
        <f t="shared" si="17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13"/>
        <v>499.4</v>
      </c>
      <c r="G120" s="35">
        <v>313</v>
      </c>
      <c r="H120" s="11">
        <v>7.9660995380680302E-3</v>
      </c>
      <c r="I120" s="11">
        <f t="shared" si="15"/>
        <v>18.07611544481631</v>
      </c>
      <c r="J120" s="11">
        <f t="shared" si="14"/>
        <v>6.6465876490589579</v>
      </c>
      <c r="K120" s="11">
        <v>6.9826048890981509</v>
      </c>
      <c r="L120" s="11">
        <v>5.4241171754705215</v>
      </c>
      <c r="M120" s="145">
        <f t="shared" si="16"/>
        <v>5.4241171754705215</v>
      </c>
      <c r="N120" s="11">
        <f t="shared" si="20"/>
        <v>37.129425158443944</v>
      </c>
      <c r="O120" s="11">
        <f t="shared" si="21"/>
        <v>7.4258850316887894</v>
      </c>
      <c r="P120" s="11">
        <f t="shared" si="12"/>
        <v>7.4348067998486075E-2</v>
      </c>
      <c r="Q120" s="8" t="s">
        <v>573</v>
      </c>
    </row>
    <row r="121" spans="1:17">
      <c r="A121" s="9">
        <f t="shared" si="17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13"/>
        <v>595.1</v>
      </c>
      <c r="G121" s="37">
        <v>267</v>
      </c>
      <c r="H121" s="11">
        <v>6.7953628647417384E-3</v>
      </c>
      <c r="I121" s="11">
        <f t="shared" si="15"/>
        <v>15.419561737271422</v>
      </c>
      <c r="J121" s="11">
        <f t="shared" si="14"/>
        <v>5.6697728507947023</v>
      </c>
      <c r="K121" s="11">
        <v>5.9564073654607235</v>
      </c>
      <c r="L121" s="11">
        <v>4.6269625746026497</v>
      </c>
      <c r="M121" s="145">
        <f t="shared" si="16"/>
        <v>4.6269625746026497</v>
      </c>
      <c r="N121" s="11">
        <f t="shared" si="20"/>
        <v>31.672704528129497</v>
      </c>
      <c r="O121" s="11">
        <f t="shared" si="21"/>
        <v>6.3345409056259001</v>
      </c>
      <c r="P121" s="11">
        <f t="shared" ref="P121:P182" si="22">(N121+O121)/F121/1.2</f>
        <v>5.322249122522181E-2</v>
      </c>
      <c r="Q121" s="8" t="s">
        <v>575</v>
      </c>
    </row>
    <row r="122" spans="1:17">
      <c r="A122" s="9">
        <f t="shared" si="17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ref="F122:F183" si="23">C122+D122+E122</f>
        <v>804.1</v>
      </c>
      <c r="G122" s="37">
        <v>493</v>
      </c>
      <c r="H122" s="11">
        <v>1.2547243042388303E-2</v>
      </c>
      <c r="I122" s="11">
        <f t="shared" si="15"/>
        <v>28.47132560477457</v>
      </c>
      <c r="J122" s="11">
        <f t="shared" ref="J122:J183" si="24">I122*0.3677</f>
        <v>10.468906424875611</v>
      </c>
      <c r="K122" s="11">
        <v>10.998160416375041</v>
      </c>
      <c r="L122" s="11">
        <v>8.5434177875621948</v>
      </c>
      <c r="M122" s="145">
        <f t="shared" si="16"/>
        <v>8.5434177875621948</v>
      </c>
      <c r="N122" s="11">
        <f t="shared" si="20"/>
        <v>58.481810233587424</v>
      </c>
      <c r="O122" s="11">
        <f t="shared" si="21"/>
        <v>11.696362046717486</v>
      </c>
      <c r="P122" s="11">
        <f t="shared" si="22"/>
        <v>7.2729523981578684E-2</v>
      </c>
      <c r="Q122" s="8" t="s">
        <v>575</v>
      </c>
    </row>
    <row r="123" spans="1:17">
      <c r="A123" s="9">
        <f t="shared" si="17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23"/>
        <v>844.6</v>
      </c>
      <c r="G123" s="37">
        <v>466</v>
      </c>
      <c r="H123" s="11">
        <v>1.1860071516740261E-2</v>
      </c>
      <c r="I123" s="11">
        <f t="shared" si="15"/>
        <v>26.912044080780831</v>
      </c>
      <c r="J123" s="11">
        <f t="shared" si="24"/>
        <v>9.8955586085031122</v>
      </c>
      <c r="K123" s="11">
        <v>10.395827087283509</v>
      </c>
      <c r="L123" s="11">
        <v>8.0755226957484432</v>
      </c>
      <c r="M123" s="145">
        <f t="shared" si="16"/>
        <v>8.0755226957484432</v>
      </c>
      <c r="N123" s="11">
        <f t="shared" si="20"/>
        <v>55.278952472315893</v>
      </c>
      <c r="O123" s="11">
        <f t="shared" si="21"/>
        <v>11.05579049446318</v>
      </c>
      <c r="P123" s="11">
        <f t="shared" si="22"/>
        <v>6.5449860848112593E-2</v>
      </c>
      <c r="Q123" s="8" t="s">
        <v>575</v>
      </c>
    </row>
    <row r="124" spans="1:17">
      <c r="A124" s="9">
        <f t="shared" si="17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23"/>
        <v>1017</v>
      </c>
      <c r="G124" s="35">
        <v>580</v>
      </c>
      <c r="H124" s="11">
        <v>1.4761462402809768E-2</v>
      </c>
      <c r="I124" s="11">
        <f t="shared" si="15"/>
        <v>33.495677182087732</v>
      </c>
      <c r="J124" s="11">
        <f t="shared" si="24"/>
        <v>12.31636049985366</v>
      </c>
      <c r="K124" s="11">
        <v>12.939012254558873</v>
      </c>
      <c r="L124" s="11">
        <v>10.051079750073171</v>
      </c>
      <c r="M124" s="145">
        <f t="shared" si="16"/>
        <v>10.051079750073171</v>
      </c>
      <c r="N124" s="11">
        <f t="shared" si="20"/>
        <v>68.802129686573437</v>
      </c>
      <c r="O124" s="11">
        <f t="shared" si="21"/>
        <v>13.760425937314688</v>
      </c>
      <c r="P124" s="11">
        <f t="shared" si="22"/>
        <v>6.7652044922884416E-2</v>
      </c>
      <c r="Q124" s="8" t="s">
        <v>573</v>
      </c>
    </row>
    <row r="125" spans="1:17">
      <c r="A125" s="9">
        <f t="shared" si="17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23"/>
        <v>630.4</v>
      </c>
      <c r="G125" s="37">
        <v>372</v>
      </c>
      <c r="H125" s="11">
        <v>9.4676965755952306E-3</v>
      </c>
      <c r="I125" s="11">
        <f t="shared" si="15"/>
        <v>21.483434330580408</v>
      </c>
      <c r="J125" s="11">
        <f t="shared" si="24"/>
        <v>7.8994588033544169</v>
      </c>
      <c r="K125" s="11">
        <v>8.2988147563722432</v>
      </c>
      <c r="L125" s="11">
        <v>6.4465545983227921</v>
      </c>
      <c r="M125" s="145">
        <f t="shared" si="16"/>
        <v>6.4465545983227921</v>
      </c>
      <c r="N125" s="11">
        <f t="shared" si="20"/>
        <v>44.128262488629858</v>
      </c>
      <c r="O125" s="11">
        <f t="shared" si="21"/>
        <v>8.8256524977259723</v>
      </c>
      <c r="P125" s="11">
        <f t="shared" si="22"/>
        <v>7.0000416384247879E-2</v>
      </c>
      <c r="Q125" s="8" t="s">
        <v>575</v>
      </c>
    </row>
    <row r="126" spans="1:17">
      <c r="A126" s="9">
        <f t="shared" si="17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23"/>
        <v>777.76</v>
      </c>
      <c r="G126" s="37">
        <v>274</v>
      </c>
      <c r="H126" s="11">
        <v>6.9735184454653041E-3</v>
      </c>
      <c r="I126" s="11">
        <f t="shared" si="15"/>
        <v>15.823819910158686</v>
      </c>
      <c r="J126" s="11">
        <f t="shared" si="24"/>
        <v>5.818418580965349</v>
      </c>
      <c r="K126" s="11">
        <v>6.1125678581881573</v>
      </c>
      <c r="L126" s="11">
        <v>4.7482687095173253</v>
      </c>
      <c r="M126" s="145">
        <f t="shared" si="16"/>
        <v>4.7482687095173253</v>
      </c>
      <c r="N126" s="11">
        <f t="shared" si="20"/>
        <v>32.503075058829516</v>
      </c>
      <c r="O126" s="11">
        <f t="shared" si="21"/>
        <v>6.5006150117659036</v>
      </c>
      <c r="P126" s="11">
        <f t="shared" si="22"/>
        <v>4.179062314702417E-2</v>
      </c>
      <c r="Q126" s="8" t="s">
        <v>575</v>
      </c>
    </row>
    <row r="127" spans="1:17">
      <c r="A127" s="9">
        <f t="shared" si="17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23"/>
        <v>906.27</v>
      </c>
      <c r="G127" s="37">
        <v>483</v>
      </c>
      <c r="H127" s="11">
        <v>1.2292735069926066E-2</v>
      </c>
      <c r="I127" s="11">
        <f t="shared" si="15"/>
        <v>27.893813929221334</v>
      </c>
      <c r="J127" s="11">
        <f t="shared" si="24"/>
        <v>10.256555381774685</v>
      </c>
      <c r="K127" s="11">
        <v>10.775073998192994</v>
      </c>
      <c r="L127" s="11">
        <v>8.3701233091126586</v>
      </c>
      <c r="M127" s="145">
        <f t="shared" si="16"/>
        <v>8.3701233091126586</v>
      </c>
      <c r="N127" s="11">
        <f t="shared" si="20"/>
        <v>57.29556661830167</v>
      </c>
      <c r="O127" s="11">
        <f t="shared" si="21"/>
        <v>11.459113323660334</v>
      </c>
      <c r="P127" s="11">
        <f t="shared" si="22"/>
        <v>6.3221298970838363E-2</v>
      </c>
      <c r="Q127" s="8" t="s">
        <v>575</v>
      </c>
    </row>
    <row r="128" spans="1:17">
      <c r="A128" s="9">
        <f t="shared" si="17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23"/>
        <v>895.68</v>
      </c>
      <c r="G128" s="37">
        <v>446</v>
      </c>
      <c r="H128" s="11">
        <v>1.1351055571815788E-2</v>
      </c>
      <c r="I128" s="11">
        <f t="shared" si="15"/>
        <v>25.757020729674359</v>
      </c>
      <c r="J128" s="11">
        <f t="shared" si="24"/>
        <v>9.4708565223012631</v>
      </c>
      <c r="K128" s="11">
        <v>9.9496542509194104</v>
      </c>
      <c r="L128" s="11">
        <v>0.9183003957598973</v>
      </c>
      <c r="M128" s="145">
        <f t="shared" si="16"/>
        <v>0.9183003957598973</v>
      </c>
      <c r="N128" s="11">
        <f t="shared" si="20"/>
        <v>46.095831898654929</v>
      </c>
      <c r="O128" s="11">
        <f t="shared" si="21"/>
        <v>9.2191663797309857</v>
      </c>
      <c r="P128" s="11">
        <f t="shared" si="22"/>
        <v>5.1464621180170297E-2</v>
      </c>
      <c r="Q128" s="8" t="s">
        <v>575</v>
      </c>
    </row>
    <row r="129" spans="1:17">
      <c r="A129" s="9">
        <f t="shared" si="17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23"/>
        <v>898.84</v>
      </c>
      <c r="G129" s="37">
        <v>435</v>
      </c>
      <c r="H129" s="11">
        <v>1.1071096802107326E-2</v>
      </c>
      <c r="I129" s="11">
        <f t="shared" si="15"/>
        <v>25.121757886565796</v>
      </c>
      <c r="J129" s="11">
        <f t="shared" si="24"/>
        <v>9.2372703748902438</v>
      </c>
      <c r="K129" s="11">
        <v>9.7042591909191547</v>
      </c>
      <c r="L129" s="11">
        <v>7.5383098125548775</v>
      </c>
      <c r="M129" s="145">
        <f t="shared" si="16"/>
        <v>7.5383098125548775</v>
      </c>
      <c r="N129" s="11">
        <f t="shared" si="20"/>
        <v>51.601597264930071</v>
      </c>
      <c r="O129" s="11">
        <f t="shared" si="21"/>
        <v>10.320319452986014</v>
      </c>
      <c r="P129" s="11">
        <f t="shared" si="22"/>
        <v>5.740910202586675E-2</v>
      </c>
      <c r="Q129" s="8" t="s">
        <v>575</v>
      </c>
    </row>
    <row r="130" spans="1:17">
      <c r="A130" s="9">
        <f t="shared" si="17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23"/>
        <v>956.6</v>
      </c>
      <c r="G130" s="37">
        <v>523</v>
      </c>
      <c r="H130" s="11">
        <v>1.3310766959775015E-2</v>
      </c>
      <c r="I130" s="11">
        <f t="shared" si="15"/>
        <v>30.203860631434281</v>
      </c>
      <c r="J130" s="11">
        <f t="shared" si="24"/>
        <v>11.105959554178385</v>
      </c>
      <c r="K130" s="11">
        <v>11.667419670921191</v>
      </c>
      <c r="L130" s="11">
        <v>9.0633012229108072</v>
      </c>
      <c r="M130" s="145">
        <f t="shared" si="16"/>
        <v>9.0633012229108072</v>
      </c>
      <c r="N130" s="11">
        <f t="shared" si="20"/>
        <v>62.040541079444665</v>
      </c>
      <c r="O130" s="11">
        <f t="shared" si="21"/>
        <v>12.408108215888934</v>
      </c>
      <c r="P130" s="11">
        <f t="shared" si="22"/>
        <v>6.4855259334564777E-2</v>
      </c>
      <c r="Q130" s="8" t="s">
        <v>575</v>
      </c>
    </row>
    <row r="131" spans="1:17">
      <c r="A131" s="9">
        <f t="shared" si="17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23"/>
        <v>854.55</v>
      </c>
      <c r="G131" s="35">
        <v>462</v>
      </c>
      <c r="H131" s="11">
        <v>1.1758268327755367E-2</v>
      </c>
      <c r="I131" s="11">
        <f t="shared" si="15"/>
        <v>26.681039410559535</v>
      </c>
      <c r="J131" s="11">
        <f t="shared" si="24"/>
        <v>9.8106181912627424</v>
      </c>
      <c r="K131" s="11">
        <v>10.306592520010689</v>
      </c>
      <c r="L131" s="11">
        <v>8.0062049043686283</v>
      </c>
      <c r="M131" s="145">
        <f t="shared" si="16"/>
        <v>8.0062049043686283</v>
      </c>
      <c r="N131" s="11">
        <f t="shared" si="20"/>
        <v>54.804455026201595</v>
      </c>
      <c r="O131" s="11">
        <f t="shared" si="21"/>
        <v>10.96089100524032</v>
      </c>
      <c r="P131" s="11">
        <f t="shared" si="22"/>
        <v>6.4132531772513726E-2</v>
      </c>
      <c r="Q131" s="8" t="s">
        <v>573</v>
      </c>
    </row>
    <row r="132" spans="1:17">
      <c r="A132" s="9">
        <f t="shared" si="17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23"/>
        <v>763.97</v>
      </c>
      <c r="G132" s="37">
        <v>475</v>
      </c>
      <c r="H132" s="11">
        <v>1.2089128691956276E-2</v>
      </c>
      <c r="I132" s="11">
        <f t="shared" si="15"/>
        <v>27.431804588778746</v>
      </c>
      <c r="J132" s="11">
        <f t="shared" si="24"/>
        <v>10.086674547293946</v>
      </c>
      <c r="K132" s="11">
        <v>10.596604863647354</v>
      </c>
      <c r="L132" s="11">
        <v>8.2314877263530288</v>
      </c>
      <c r="M132" s="145">
        <f t="shared" si="16"/>
        <v>8.2314877263530288</v>
      </c>
      <c r="N132" s="11">
        <f t="shared" si="20"/>
        <v>56.346571726073073</v>
      </c>
      <c r="O132" s="11">
        <f t="shared" si="21"/>
        <v>11.269314345214616</v>
      </c>
      <c r="P132" s="11">
        <f t="shared" si="22"/>
        <v>7.3754953369992368E-2</v>
      </c>
      <c r="Q132" s="8" t="s">
        <v>575</v>
      </c>
    </row>
    <row r="133" spans="1:17">
      <c r="A133" s="9">
        <f t="shared" si="17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si="23"/>
        <v>522.74</v>
      </c>
      <c r="G133" s="37">
        <v>421</v>
      </c>
      <c r="H133" s="11">
        <v>1.0714785640660194E-2</v>
      </c>
      <c r="I133" s="11">
        <f t="shared" ref="I133:I196" si="25">H133*$I$2</f>
        <v>24.313241540791267</v>
      </c>
      <c r="J133" s="11">
        <f t="shared" si="24"/>
        <v>8.9399789145489503</v>
      </c>
      <c r="K133" s="11">
        <v>9.391938205464287</v>
      </c>
      <c r="L133" s="11">
        <v>7.2956975427255264</v>
      </c>
      <c r="M133" s="145">
        <f t="shared" si="16"/>
        <v>7.2956975427255264</v>
      </c>
      <c r="N133" s="11">
        <f t="shared" si="20"/>
        <v>49.940856203530032</v>
      </c>
      <c r="O133" s="11">
        <f t="shared" si="21"/>
        <v>9.9881712407060075</v>
      </c>
      <c r="P133" s="11">
        <f t="shared" si="22"/>
        <v>9.5536703147893864E-2</v>
      </c>
      <c r="Q133" s="8" t="s">
        <v>575</v>
      </c>
    </row>
    <row r="134" spans="1:17">
      <c r="A134" s="9">
        <f t="shared" si="17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23"/>
        <v>600.19999999999993</v>
      </c>
      <c r="G134" s="35">
        <v>356</v>
      </c>
      <c r="H134" s="11">
        <v>9.0604838196556518E-3</v>
      </c>
      <c r="I134" s="11">
        <f t="shared" si="25"/>
        <v>20.559415649695229</v>
      </c>
      <c r="J134" s="11">
        <f t="shared" si="24"/>
        <v>7.5596971343929358</v>
      </c>
      <c r="K134" s="11">
        <v>7.9418764872809646</v>
      </c>
      <c r="L134" s="11">
        <v>6.1692834328035326</v>
      </c>
      <c r="M134" s="145">
        <f t="shared" si="16"/>
        <v>6.1692834328035326</v>
      </c>
      <c r="N134" s="11">
        <f t="shared" si="20"/>
        <v>42.230272704172663</v>
      </c>
      <c r="O134" s="11">
        <f t="shared" si="21"/>
        <v>8.4460545408345329</v>
      </c>
      <c r="P134" s="11">
        <f t="shared" si="22"/>
        <v>7.0360334395489277E-2</v>
      </c>
      <c r="Q134" s="8" t="s">
        <v>573</v>
      </c>
    </row>
    <row r="135" spans="1:17">
      <c r="A135" s="9">
        <f t="shared" si="17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23"/>
        <v>965.16</v>
      </c>
      <c r="G135" s="35">
        <v>308</v>
      </c>
      <c r="H135" s="11">
        <v>7.8388455518369118E-3</v>
      </c>
      <c r="I135" s="11">
        <f t="shared" si="25"/>
        <v>17.787359607039694</v>
      </c>
      <c r="J135" s="11">
        <f t="shared" si="24"/>
        <v>6.5404121275084961</v>
      </c>
      <c r="K135" s="11">
        <v>6.8710616800071262</v>
      </c>
      <c r="L135" s="11">
        <v>5.3374699362457534</v>
      </c>
      <c r="M135" s="145">
        <f t="shared" ref="M135:M198" si="26">L135*$M$2</f>
        <v>5.3374699362457534</v>
      </c>
      <c r="N135" s="11">
        <f t="shared" si="20"/>
        <v>36.53630335080107</v>
      </c>
      <c r="O135" s="11">
        <f t="shared" si="21"/>
        <v>7.3072606701602147</v>
      </c>
      <c r="P135" s="11">
        <f t="shared" si="22"/>
        <v>3.7855177743380444E-2</v>
      </c>
      <c r="Q135" s="8" t="s">
        <v>573</v>
      </c>
    </row>
    <row r="136" spans="1:17">
      <c r="A136" s="9">
        <f t="shared" ref="A136:A199" si="27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23"/>
        <v>1184.0999999999999</v>
      </c>
      <c r="G136" s="35">
        <v>892</v>
      </c>
      <c r="H136" s="11">
        <v>2.2702111143631576E-2</v>
      </c>
      <c r="I136" s="11">
        <f t="shared" si="25"/>
        <v>51.514041459348718</v>
      </c>
      <c r="J136" s="11">
        <f t="shared" si="24"/>
        <v>18.941713044602526</v>
      </c>
      <c r="K136" s="11">
        <v>19.899308501838821</v>
      </c>
      <c r="L136" s="11">
        <v>15.457867477698739</v>
      </c>
      <c r="M136" s="145">
        <f t="shared" si="26"/>
        <v>15.457867477698739</v>
      </c>
      <c r="N136" s="11">
        <f t="shared" si="20"/>
        <v>105.8129304834888</v>
      </c>
      <c r="O136" s="11">
        <f t="shared" si="21"/>
        <v>21.162586096697762</v>
      </c>
      <c r="P136" s="11">
        <f t="shared" si="22"/>
        <v>8.9361481702127196E-2</v>
      </c>
      <c r="Q136" s="8" t="s">
        <v>573</v>
      </c>
    </row>
    <row r="137" spans="1:17">
      <c r="A137" s="9">
        <f t="shared" si="27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23"/>
        <v>1096.8</v>
      </c>
      <c r="G137" s="35">
        <v>574</v>
      </c>
      <c r="H137" s="11">
        <v>1.4608757619332426E-2</v>
      </c>
      <c r="I137" s="11">
        <f t="shared" si="25"/>
        <v>33.149170176755788</v>
      </c>
      <c r="J137" s="11">
        <f t="shared" si="24"/>
        <v>12.188949873993105</v>
      </c>
      <c r="K137" s="11">
        <v>12.805160403649644</v>
      </c>
      <c r="L137" s="11">
        <v>9.947103063003448</v>
      </c>
      <c r="M137" s="145">
        <f t="shared" si="26"/>
        <v>9.947103063003448</v>
      </c>
      <c r="N137" s="11">
        <f t="shared" si="20"/>
        <v>68.090383517401989</v>
      </c>
      <c r="O137" s="11">
        <f t="shared" si="21"/>
        <v>13.618076703480398</v>
      </c>
      <c r="P137" s="11">
        <f t="shared" si="22"/>
        <v>6.2080947772977749E-2</v>
      </c>
      <c r="Q137" s="8" t="s">
        <v>573</v>
      </c>
    </row>
    <row r="138" spans="1:17">
      <c r="A138" s="9">
        <f t="shared" si="27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23"/>
        <v>703.61</v>
      </c>
      <c r="G138" s="37">
        <v>512</v>
      </c>
      <c r="H138" s="11">
        <v>1.3030808190066554E-2</v>
      </c>
      <c r="I138" s="11">
        <f t="shared" si="25"/>
        <v>29.568597788325722</v>
      </c>
      <c r="J138" s="11">
        <f t="shared" si="24"/>
        <v>10.872373406767368</v>
      </c>
      <c r="K138" s="11">
        <v>11.422024610920937</v>
      </c>
      <c r="L138" s="11">
        <v>8.8726772966163168</v>
      </c>
      <c r="M138" s="145">
        <f t="shared" si="26"/>
        <v>8.8726772966163168</v>
      </c>
      <c r="N138" s="11">
        <f t="shared" si="20"/>
        <v>60.735673102630344</v>
      </c>
      <c r="O138" s="11">
        <f t="shared" si="21"/>
        <v>12.147134620526069</v>
      </c>
      <c r="P138" s="11">
        <f t="shared" si="22"/>
        <v>8.6320082293643283E-2</v>
      </c>
      <c r="Q138" s="8" t="s">
        <v>575</v>
      </c>
    </row>
    <row r="139" spans="1:17">
      <c r="A139" s="9">
        <f t="shared" si="27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23"/>
        <v>1018.12</v>
      </c>
      <c r="G139" s="37">
        <v>539</v>
      </c>
      <c r="H139" s="11">
        <v>1.3717979715714595E-2</v>
      </c>
      <c r="I139" s="11">
        <f t="shared" si="25"/>
        <v>31.127879312319461</v>
      </c>
      <c r="J139" s="11">
        <f t="shared" si="24"/>
        <v>11.445721223139866</v>
      </c>
      <c r="K139" s="11">
        <v>12.024357940012472</v>
      </c>
      <c r="L139" s="11">
        <v>9.3405723884300667</v>
      </c>
      <c r="M139" s="145">
        <f t="shared" si="26"/>
        <v>9.3405723884300667</v>
      </c>
      <c r="N139" s="11">
        <f t="shared" ref="N139:N168" si="28">(I139+J139+K139+M139)</f>
        <v>63.938530863901867</v>
      </c>
      <c r="O139" s="11">
        <f t="shared" ref="O139:O168" si="29">N139*0.2</f>
        <v>12.787706172780375</v>
      </c>
      <c r="P139" s="11">
        <f t="shared" si="22"/>
        <v>6.2800584276806154E-2</v>
      </c>
      <c r="Q139" s="8" t="s">
        <v>575</v>
      </c>
    </row>
    <row r="140" spans="1:17">
      <c r="A140" s="9">
        <f t="shared" si="27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23"/>
        <v>176.9</v>
      </c>
      <c r="G140" s="35">
        <v>172</v>
      </c>
      <c r="H140" s="11">
        <v>4.3775371263504829E-3</v>
      </c>
      <c r="I140" s="11">
        <f t="shared" si="25"/>
        <v>9.9332008195156725</v>
      </c>
      <c r="J140" s="11">
        <f t="shared" si="24"/>
        <v>3.6524379413359132</v>
      </c>
      <c r="K140" s="11">
        <v>3.8370863927312522</v>
      </c>
      <c r="L140" s="11">
        <v>2.9806650293320436</v>
      </c>
      <c r="M140" s="145">
        <f t="shared" si="26"/>
        <v>2.9806650293320436</v>
      </c>
      <c r="N140" s="11">
        <f t="shared" si="28"/>
        <v>20.403390182914883</v>
      </c>
      <c r="O140" s="11">
        <f t="shared" si="29"/>
        <v>4.0806780365829765</v>
      </c>
      <c r="P140" s="11">
        <f t="shared" si="22"/>
        <v>0.11533855388872179</v>
      </c>
      <c r="Q140" s="8" t="s">
        <v>573</v>
      </c>
    </row>
    <row r="141" spans="1:17">
      <c r="A141" s="9">
        <f t="shared" si="27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23"/>
        <v>198.8</v>
      </c>
      <c r="G141" s="98">
        <v>640</v>
      </c>
      <c r="H141" s="11">
        <v>1.6288510237583192E-2</v>
      </c>
      <c r="I141" s="11">
        <f t="shared" si="25"/>
        <v>36.960747235407148</v>
      </c>
      <c r="J141" s="11">
        <f t="shared" si="24"/>
        <v>13.590466758459209</v>
      </c>
      <c r="K141" s="11">
        <v>14.277530763651169</v>
      </c>
      <c r="L141" s="11">
        <v>11.090846620770394</v>
      </c>
      <c r="M141" s="145">
        <f t="shared" si="26"/>
        <v>11.090846620770394</v>
      </c>
      <c r="N141" s="11">
        <f t="shared" si="28"/>
        <v>75.919591378287919</v>
      </c>
      <c r="O141" s="11">
        <f t="shared" si="29"/>
        <v>15.183918275657584</v>
      </c>
      <c r="P141" s="11">
        <f t="shared" si="22"/>
        <v>0.38188929264732352</v>
      </c>
      <c r="Q141" s="8" t="s">
        <v>573</v>
      </c>
    </row>
    <row r="142" spans="1:17">
      <c r="A142" s="9">
        <f t="shared" si="27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23"/>
        <v>197.25</v>
      </c>
      <c r="G142" s="35">
        <v>149</v>
      </c>
      <c r="H142" s="11">
        <v>3.7921687896873371E-3</v>
      </c>
      <c r="I142" s="11">
        <f t="shared" si="25"/>
        <v>8.604923965743227</v>
      </c>
      <c r="J142" s="11">
        <f t="shared" si="24"/>
        <v>3.1640305422037849</v>
      </c>
      <c r="K142" s="11">
        <v>3.3239876309125385</v>
      </c>
      <c r="L142" s="11">
        <v>2.5820877288981077</v>
      </c>
      <c r="M142" s="145">
        <f t="shared" si="26"/>
        <v>2.5820877288981077</v>
      </c>
      <c r="N142" s="11">
        <f t="shared" si="28"/>
        <v>17.675029867757658</v>
      </c>
      <c r="O142" s="11">
        <f t="shared" si="29"/>
        <v>3.5350059735515318</v>
      </c>
      <c r="P142" s="11">
        <f t="shared" si="22"/>
        <v>8.9607249012713094E-2</v>
      </c>
      <c r="Q142" s="8" t="s">
        <v>573</v>
      </c>
    </row>
    <row r="143" spans="1:17">
      <c r="A143" s="9">
        <f t="shared" si="27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23"/>
        <v>158.5</v>
      </c>
      <c r="G143" s="35">
        <v>139</v>
      </c>
      <c r="H143" s="11">
        <v>3.5376608172250999E-3</v>
      </c>
      <c r="I143" s="11">
        <f t="shared" si="25"/>
        <v>8.0274122901899911</v>
      </c>
      <c r="J143" s="11">
        <f t="shared" si="24"/>
        <v>2.9516794991028599</v>
      </c>
      <c r="K143" s="11">
        <v>3.1009012127304887</v>
      </c>
      <c r="L143" s="11">
        <v>2.4087932504485705</v>
      </c>
      <c r="M143" s="145">
        <f t="shared" si="26"/>
        <v>2.4087932504485705</v>
      </c>
      <c r="N143" s="11">
        <f t="shared" si="28"/>
        <v>16.488786252471911</v>
      </c>
      <c r="O143" s="11">
        <f t="shared" si="29"/>
        <v>3.2977572504943824</v>
      </c>
      <c r="P143" s="11">
        <f t="shared" si="22"/>
        <v>0.10403019717647893</v>
      </c>
      <c r="Q143" s="8" t="s">
        <v>573</v>
      </c>
    </row>
    <row r="144" spans="1:17">
      <c r="A144" s="9">
        <f t="shared" si="27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23"/>
        <v>184.5</v>
      </c>
      <c r="G144" s="35">
        <v>417</v>
      </c>
      <c r="H144" s="11">
        <v>1.06129824516753E-2</v>
      </c>
      <c r="I144" s="11">
        <f t="shared" si="25"/>
        <v>24.082236870569975</v>
      </c>
      <c r="J144" s="11">
        <f t="shared" si="24"/>
        <v>8.8550384973085805</v>
      </c>
      <c r="K144" s="11">
        <v>9.302703638191467</v>
      </c>
      <c r="L144" s="11">
        <v>7.2263797513457115</v>
      </c>
      <c r="M144" s="145">
        <f t="shared" si="26"/>
        <v>7.2263797513457115</v>
      </c>
      <c r="N144" s="11">
        <f t="shared" si="28"/>
        <v>49.466358757415733</v>
      </c>
      <c r="O144" s="11">
        <f t="shared" si="29"/>
        <v>9.8932717514831481</v>
      </c>
      <c r="P144" s="11">
        <f t="shared" si="22"/>
        <v>0.26811034556864899</v>
      </c>
      <c r="Q144" s="8" t="s">
        <v>573</v>
      </c>
    </row>
    <row r="145" spans="1:17">
      <c r="A145" s="9">
        <f t="shared" si="27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23"/>
        <v>188.15</v>
      </c>
      <c r="G145" s="35">
        <v>141</v>
      </c>
      <c r="H145" s="11">
        <v>3.5885624117175472E-3</v>
      </c>
      <c r="I145" s="11">
        <f t="shared" si="25"/>
        <v>8.142914625300639</v>
      </c>
      <c r="J145" s="11">
        <f t="shared" si="24"/>
        <v>2.9941497077230452</v>
      </c>
      <c r="K145" s="11">
        <v>3.1455184963668987</v>
      </c>
      <c r="L145" s="11">
        <v>2.4434521461384779</v>
      </c>
      <c r="M145" s="145">
        <f t="shared" si="26"/>
        <v>2.4434521461384779</v>
      </c>
      <c r="N145" s="11">
        <f t="shared" si="28"/>
        <v>16.72603497552906</v>
      </c>
      <c r="O145" s="11">
        <f t="shared" si="29"/>
        <v>3.3452069951058121</v>
      </c>
      <c r="P145" s="11">
        <f t="shared" si="22"/>
        <v>8.8897342415780289E-2</v>
      </c>
      <c r="Q145" s="8" t="s">
        <v>573</v>
      </c>
    </row>
    <row r="146" spans="1:17">
      <c r="A146" s="9">
        <f t="shared" si="27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23"/>
        <v>162.19999999999999</v>
      </c>
      <c r="G146" s="35">
        <v>153</v>
      </c>
      <c r="H146" s="11">
        <v>3.8939719786722322E-3</v>
      </c>
      <c r="I146" s="11">
        <f t="shared" si="25"/>
        <v>8.8359286359645228</v>
      </c>
      <c r="J146" s="11">
        <f t="shared" si="24"/>
        <v>3.2489709594441551</v>
      </c>
      <c r="K146" s="11">
        <v>3.4132221981853581</v>
      </c>
      <c r="L146" s="11">
        <v>2.651405520277923</v>
      </c>
      <c r="M146" s="145">
        <f t="shared" si="26"/>
        <v>2.651405520277923</v>
      </c>
      <c r="N146" s="11">
        <f t="shared" si="28"/>
        <v>18.14952731387196</v>
      </c>
      <c r="O146" s="11">
        <f t="shared" si="29"/>
        <v>3.6299054627743921</v>
      </c>
      <c r="P146" s="11">
        <f t="shared" si="22"/>
        <v>0.11189597604113417</v>
      </c>
      <c r="Q146" s="8" t="s">
        <v>573</v>
      </c>
    </row>
    <row r="147" spans="1:17">
      <c r="A147" s="9">
        <f t="shared" si="27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23"/>
        <v>193.5</v>
      </c>
      <c r="G147" s="38">
        <v>186</v>
      </c>
      <c r="H147" s="11">
        <v>4.7338482877976153E-3</v>
      </c>
      <c r="I147" s="11">
        <f t="shared" si="25"/>
        <v>10.741717165290204</v>
      </c>
      <c r="J147" s="11">
        <f t="shared" si="24"/>
        <v>3.9497294016772084</v>
      </c>
      <c r="K147" s="11">
        <v>4.1494073781861216</v>
      </c>
      <c r="L147" s="11">
        <v>2.1800318134965577</v>
      </c>
      <c r="M147" s="145">
        <f t="shared" si="26"/>
        <v>2.1800318134965577</v>
      </c>
      <c r="N147" s="11">
        <f t="shared" si="28"/>
        <v>21.020885758650092</v>
      </c>
      <c r="O147" s="11">
        <f t="shared" si="29"/>
        <v>4.2041771517300184</v>
      </c>
      <c r="P147" s="11">
        <f t="shared" si="22"/>
        <v>0.1086350685201555</v>
      </c>
      <c r="Q147" s="18" t="s">
        <v>574</v>
      </c>
    </row>
    <row r="148" spans="1:17">
      <c r="A148" s="9">
        <f t="shared" si="27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23"/>
        <v>163.30000000000001</v>
      </c>
      <c r="G148" s="37">
        <v>123</v>
      </c>
      <c r="H148" s="11">
        <v>3.1304480612855197E-3</v>
      </c>
      <c r="I148" s="11">
        <f t="shared" si="25"/>
        <v>7.1033936093048116</v>
      </c>
      <c r="J148" s="11">
        <f t="shared" si="24"/>
        <v>2.6119178301413792</v>
      </c>
      <c r="K148" s="11">
        <v>2.7439629436392092</v>
      </c>
      <c r="L148" s="11">
        <v>2.1315220849293102</v>
      </c>
      <c r="M148" s="145">
        <f t="shared" si="26"/>
        <v>2.1315220849293102</v>
      </c>
      <c r="N148" s="11">
        <f t="shared" si="28"/>
        <v>14.590796468014711</v>
      </c>
      <c r="O148" s="11">
        <f t="shared" si="29"/>
        <v>2.9181592936029421</v>
      </c>
      <c r="P148" s="11">
        <f t="shared" si="22"/>
        <v>8.9349641567756946E-2</v>
      </c>
      <c r="Q148" s="8" t="s">
        <v>575</v>
      </c>
    </row>
    <row r="149" spans="1:17">
      <c r="A149" s="9">
        <f t="shared" si="27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23"/>
        <v>558.29999999999995</v>
      </c>
      <c r="G149" s="37">
        <v>244</v>
      </c>
      <c r="H149" s="11">
        <v>6.2099945280785921E-3</v>
      </c>
      <c r="I149" s="11">
        <f t="shared" si="25"/>
        <v>14.091284883498977</v>
      </c>
      <c r="J149" s="11">
        <f t="shared" si="24"/>
        <v>5.1813654516625745</v>
      </c>
      <c r="K149" s="11">
        <v>5.4433086036420093</v>
      </c>
      <c r="L149" s="11">
        <v>4.2283852741687129</v>
      </c>
      <c r="M149" s="145">
        <f t="shared" si="26"/>
        <v>4.2283852741687129</v>
      </c>
      <c r="N149" s="11">
        <f t="shared" si="28"/>
        <v>28.944344212972272</v>
      </c>
      <c r="O149" s="11">
        <f t="shared" si="29"/>
        <v>5.7888688425944546</v>
      </c>
      <c r="P149" s="11">
        <f t="shared" si="22"/>
        <v>5.1843711647809917E-2</v>
      </c>
      <c r="Q149" s="8" t="s">
        <v>575</v>
      </c>
    </row>
    <row r="150" spans="1:17">
      <c r="A150" s="9">
        <f t="shared" si="27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23"/>
        <v>357.76</v>
      </c>
      <c r="G150" s="37">
        <v>223</v>
      </c>
      <c r="H150" s="11">
        <v>5.675527785907894E-3</v>
      </c>
      <c r="I150" s="11">
        <f t="shared" si="25"/>
        <v>12.878510364837179</v>
      </c>
      <c r="J150" s="11">
        <f t="shared" si="24"/>
        <v>4.7354282611506315</v>
      </c>
      <c r="K150" s="11">
        <v>4.9748271254597052</v>
      </c>
      <c r="L150" s="11">
        <v>3.8644668694246849</v>
      </c>
      <c r="M150" s="145">
        <f t="shared" si="26"/>
        <v>3.8644668694246849</v>
      </c>
      <c r="N150" s="11">
        <f t="shared" si="28"/>
        <v>26.4532326208722</v>
      </c>
      <c r="O150" s="11">
        <f t="shared" si="29"/>
        <v>5.2906465241744405</v>
      </c>
      <c r="P150" s="11">
        <f t="shared" si="22"/>
        <v>7.3941280805210757E-2</v>
      </c>
      <c r="Q150" s="8" t="s">
        <v>575</v>
      </c>
    </row>
    <row r="151" spans="1:17">
      <c r="A151" s="9">
        <f t="shared" si="27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23"/>
        <v>185.8</v>
      </c>
      <c r="G151" s="37">
        <v>262</v>
      </c>
      <c r="H151" s="11">
        <v>6.6681088785106191E-3</v>
      </c>
      <c r="I151" s="11">
        <f t="shared" si="25"/>
        <v>15.130805899494803</v>
      </c>
      <c r="J151" s="11">
        <f t="shared" si="24"/>
        <v>5.5635973292442396</v>
      </c>
      <c r="K151" s="11">
        <v>5.8448641563696979</v>
      </c>
      <c r="L151" s="11">
        <v>4.5403153353778807</v>
      </c>
      <c r="M151" s="145">
        <f t="shared" si="26"/>
        <v>4.5403153353778807</v>
      </c>
      <c r="N151" s="11">
        <f t="shared" si="28"/>
        <v>31.07958272048662</v>
      </c>
      <c r="O151" s="11">
        <f t="shared" si="29"/>
        <v>6.2159165440973245</v>
      </c>
      <c r="P151" s="11">
        <f t="shared" si="22"/>
        <v>0.16727439569691399</v>
      </c>
      <c r="Q151" s="8" t="s">
        <v>575</v>
      </c>
    </row>
    <row r="152" spans="1:17">
      <c r="A152" s="9">
        <f t="shared" si="27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23"/>
        <v>389.5</v>
      </c>
      <c r="G152" s="37">
        <v>192</v>
      </c>
      <c r="H152" s="11">
        <v>4.8865530712749582E-3</v>
      </c>
      <c r="I152" s="11">
        <f t="shared" si="25"/>
        <v>11.088224170622146</v>
      </c>
      <c r="J152" s="11">
        <f t="shared" si="24"/>
        <v>4.0771400275377632</v>
      </c>
      <c r="K152" s="11">
        <v>4.2832592290953517</v>
      </c>
      <c r="L152" s="11">
        <v>3.3272539862311188</v>
      </c>
      <c r="M152" s="145">
        <f t="shared" si="26"/>
        <v>3.3272539862311188</v>
      </c>
      <c r="N152" s="11">
        <f t="shared" si="28"/>
        <v>22.775877413486384</v>
      </c>
      <c r="O152" s="11">
        <f t="shared" si="29"/>
        <v>4.555175482697277</v>
      </c>
      <c r="P152" s="11">
        <f t="shared" si="22"/>
        <v>5.8474653179682624E-2</v>
      </c>
      <c r="Q152" s="8" t="s">
        <v>575</v>
      </c>
    </row>
    <row r="153" spans="1:17">
      <c r="A153" s="9">
        <f t="shared" si="27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23"/>
        <v>354.15</v>
      </c>
      <c r="G153" s="37">
        <v>195</v>
      </c>
      <c r="H153" s="11">
        <v>4.9629054630136293E-3</v>
      </c>
      <c r="I153" s="11">
        <f t="shared" si="25"/>
        <v>11.261477673288118</v>
      </c>
      <c r="J153" s="11">
        <f t="shared" si="24"/>
        <v>4.140845340468041</v>
      </c>
      <c r="K153" s="11">
        <v>4.3501851545499663</v>
      </c>
      <c r="L153" s="11">
        <v>3.3792423297659799</v>
      </c>
      <c r="M153" s="145">
        <f t="shared" si="26"/>
        <v>3.3792423297659799</v>
      </c>
      <c r="N153" s="11">
        <f t="shared" si="28"/>
        <v>23.131750498072105</v>
      </c>
      <c r="O153" s="11">
        <f t="shared" si="29"/>
        <v>4.6263500996144211</v>
      </c>
      <c r="P153" s="11">
        <f t="shared" si="22"/>
        <v>6.5316251582866316E-2</v>
      </c>
      <c r="Q153" s="8" t="s">
        <v>575</v>
      </c>
    </row>
    <row r="154" spans="1:17">
      <c r="A154" s="9">
        <f t="shared" si="27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23"/>
        <v>262.89999999999998</v>
      </c>
      <c r="G154" s="37">
        <v>286</v>
      </c>
      <c r="H154" s="11">
        <v>7.2789280124199891E-3</v>
      </c>
      <c r="I154" s="11">
        <f t="shared" si="25"/>
        <v>16.51683392082257</v>
      </c>
      <c r="J154" s="11">
        <f t="shared" si="24"/>
        <v>6.0732398326864594</v>
      </c>
      <c r="K154" s="11">
        <v>6.3802715600066167</v>
      </c>
      <c r="L154" s="11">
        <v>4.9562220836567707</v>
      </c>
      <c r="M154" s="145">
        <f t="shared" si="26"/>
        <v>4.9562220836567707</v>
      </c>
      <c r="N154" s="11">
        <f t="shared" si="28"/>
        <v>33.92656739717242</v>
      </c>
      <c r="O154" s="11">
        <f t="shared" si="29"/>
        <v>6.7853134794344845</v>
      </c>
      <c r="P154" s="11">
        <f t="shared" si="22"/>
        <v>0.12904742258338692</v>
      </c>
      <c r="Q154" s="8" t="s">
        <v>575</v>
      </c>
    </row>
    <row r="155" spans="1:17">
      <c r="A155" s="9">
        <f t="shared" si="27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23"/>
        <v>146.1</v>
      </c>
      <c r="G155" s="37">
        <v>123</v>
      </c>
      <c r="H155" s="11">
        <v>3.1304480612855197E-3</v>
      </c>
      <c r="I155" s="11">
        <f t="shared" si="25"/>
        <v>7.1033936093048116</v>
      </c>
      <c r="J155" s="11">
        <f t="shared" si="24"/>
        <v>2.6119178301413792</v>
      </c>
      <c r="K155" s="11">
        <v>2.7439629436392092</v>
      </c>
      <c r="L155" s="11">
        <v>2.1315220849293102</v>
      </c>
      <c r="M155" s="145">
        <f t="shared" si="26"/>
        <v>2.1315220849293102</v>
      </c>
      <c r="N155" s="11">
        <f t="shared" si="28"/>
        <v>14.590796468014711</v>
      </c>
      <c r="O155" s="11">
        <f t="shared" si="29"/>
        <v>2.9181592936029421</v>
      </c>
      <c r="P155" s="11">
        <f t="shared" si="22"/>
        <v>9.9868558987095901E-2</v>
      </c>
      <c r="Q155" s="8" t="s">
        <v>575</v>
      </c>
    </row>
    <row r="156" spans="1:17">
      <c r="A156" s="9">
        <f t="shared" si="27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23"/>
        <v>733.66</v>
      </c>
      <c r="G156" s="37">
        <v>260</v>
      </c>
      <c r="H156" s="11">
        <v>6.6172072840181718E-3</v>
      </c>
      <c r="I156" s="11">
        <f t="shared" si="25"/>
        <v>15.015303564384155</v>
      </c>
      <c r="J156" s="11">
        <f t="shared" si="24"/>
        <v>5.5211271206240538</v>
      </c>
      <c r="K156" s="11">
        <v>5.8002468727332879</v>
      </c>
      <c r="L156" s="11">
        <v>4.5056564396879732</v>
      </c>
      <c r="M156" s="145">
        <f t="shared" si="26"/>
        <v>4.5056564396879732</v>
      </c>
      <c r="N156" s="11">
        <f t="shared" si="28"/>
        <v>30.842333997429471</v>
      </c>
      <c r="O156" s="11">
        <f t="shared" si="29"/>
        <v>6.1684667994858948</v>
      </c>
      <c r="P156" s="11">
        <f t="shared" si="22"/>
        <v>4.2039001713913081E-2</v>
      </c>
      <c r="Q156" s="8" t="s">
        <v>575</v>
      </c>
    </row>
    <row r="157" spans="1:17">
      <c r="A157" s="9">
        <f t="shared" si="27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23"/>
        <v>506.03</v>
      </c>
      <c r="G157" s="35">
        <v>204</v>
      </c>
      <c r="H157" s="11">
        <v>5.1919626382296424E-3</v>
      </c>
      <c r="I157" s="11">
        <f t="shared" si="25"/>
        <v>11.781238181286028</v>
      </c>
      <c r="J157" s="11">
        <f t="shared" si="24"/>
        <v>4.3319612792588726</v>
      </c>
      <c r="K157" s="11">
        <v>4.5509629309138102</v>
      </c>
      <c r="L157" s="11">
        <v>3.5352073603705634</v>
      </c>
      <c r="M157" s="145">
        <f t="shared" si="26"/>
        <v>3.5352073603705634</v>
      </c>
      <c r="N157" s="11">
        <f t="shared" si="28"/>
        <v>24.199369751829273</v>
      </c>
      <c r="O157" s="11">
        <f t="shared" si="29"/>
        <v>4.8398739503658552</v>
      </c>
      <c r="P157" s="11">
        <f t="shared" si="22"/>
        <v>4.7822006109972288E-2</v>
      </c>
      <c r="Q157" s="8" t="s">
        <v>573</v>
      </c>
    </row>
    <row r="158" spans="1:17">
      <c r="A158" s="9">
        <f t="shared" si="27"/>
        <v>153</v>
      </c>
      <c r="B158" s="107" t="s">
        <v>471</v>
      </c>
      <c r="C158" s="8">
        <f>димвенканали!C158</f>
        <v>126.7</v>
      </c>
      <c r="D158" s="8">
        <f>димвенканали!D158</f>
        <v>0</v>
      </c>
      <c r="E158" s="8">
        <f>димвенканали!E158</f>
        <v>0</v>
      </c>
      <c r="F158" s="8">
        <f t="shared" si="23"/>
        <v>126.7</v>
      </c>
      <c r="G158" s="35">
        <v>0</v>
      </c>
      <c r="H158" s="11">
        <v>0</v>
      </c>
      <c r="I158" s="11">
        <f t="shared" si="25"/>
        <v>0</v>
      </c>
      <c r="J158" s="11">
        <f t="shared" si="24"/>
        <v>0</v>
      </c>
      <c r="K158" s="11">
        <v>0</v>
      </c>
      <c r="L158" s="11">
        <v>0</v>
      </c>
      <c r="M158" s="145">
        <f t="shared" si="26"/>
        <v>0</v>
      </c>
      <c r="N158" s="11">
        <f t="shared" si="28"/>
        <v>0</v>
      </c>
      <c r="O158" s="11">
        <f t="shared" si="29"/>
        <v>0</v>
      </c>
      <c r="P158" s="11">
        <f t="shared" si="22"/>
        <v>0</v>
      </c>
      <c r="Q158" s="8" t="s">
        <v>573</v>
      </c>
    </row>
    <row r="159" spans="1:17">
      <c r="A159" s="9">
        <f t="shared" si="27"/>
        <v>154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23"/>
        <v>307.49</v>
      </c>
      <c r="G159" s="37">
        <v>164</v>
      </c>
      <c r="H159" s="11">
        <v>4.1739307483806935E-3</v>
      </c>
      <c r="I159" s="11">
        <f t="shared" si="25"/>
        <v>9.4711914790730827</v>
      </c>
      <c r="J159" s="11">
        <f t="shared" si="24"/>
        <v>3.4825571068551726</v>
      </c>
      <c r="K159" s="11">
        <v>3.6586172581856129</v>
      </c>
      <c r="L159" s="11">
        <v>2.8420294465724143</v>
      </c>
      <c r="M159" s="145">
        <f t="shared" si="26"/>
        <v>2.8420294465724143</v>
      </c>
      <c r="N159" s="11">
        <f t="shared" si="28"/>
        <v>19.454395290686282</v>
      </c>
      <c r="O159" s="11">
        <f t="shared" si="29"/>
        <v>3.8908790581372568</v>
      </c>
      <c r="P159" s="11">
        <f t="shared" si="22"/>
        <v>6.3268383656984881E-2</v>
      </c>
      <c r="Q159" s="8" t="s">
        <v>575</v>
      </c>
    </row>
    <row r="160" spans="1:17">
      <c r="A160" s="9">
        <f t="shared" si="27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23"/>
        <v>123.77</v>
      </c>
      <c r="G160" s="37">
        <v>103</v>
      </c>
      <c r="H160" s="11">
        <v>2.6214321163610449E-3</v>
      </c>
      <c r="I160" s="11">
        <f t="shared" si="25"/>
        <v>5.948370258198338</v>
      </c>
      <c r="J160" s="11">
        <f t="shared" si="24"/>
        <v>2.1872157439395292</v>
      </c>
      <c r="K160" s="11">
        <v>2.2977901072751101</v>
      </c>
      <c r="L160" s="11">
        <v>1.7849331280302354</v>
      </c>
      <c r="M160" s="145">
        <f t="shared" si="26"/>
        <v>1.7849331280302354</v>
      </c>
      <c r="N160" s="11">
        <f t="shared" si="28"/>
        <v>12.218309237443213</v>
      </c>
      <c r="O160" s="11">
        <f t="shared" si="29"/>
        <v>2.4436618474886429</v>
      </c>
      <c r="P160" s="11">
        <f t="shared" si="22"/>
        <v>9.8717857618511873E-2</v>
      </c>
      <c r="Q160" s="8" t="s">
        <v>575</v>
      </c>
    </row>
    <row r="161" spans="1:17">
      <c r="A161" s="9">
        <f t="shared" si="27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23"/>
        <v>748.80000000000007</v>
      </c>
      <c r="G161" s="35">
        <v>404</v>
      </c>
      <c r="H161" s="11">
        <v>1.028212208747439E-2</v>
      </c>
      <c r="I161" s="11">
        <f t="shared" si="25"/>
        <v>23.331471692350764</v>
      </c>
      <c r="J161" s="11">
        <f t="shared" si="24"/>
        <v>8.5789821412773772</v>
      </c>
      <c r="K161" s="11">
        <v>9.0126912945548021</v>
      </c>
      <c r="L161" s="11">
        <v>27.247623531807132</v>
      </c>
      <c r="M161" s="145">
        <f t="shared" si="26"/>
        <v>27.247623531807132</v>
      </c>
      <c r="N161" s="11">
        <f t="shared" si="28"/>
        <v>68.170768659990074</v>
      </c>
      <c r="O161" s="11">
        <f t="shared" si="29"/>
        <v>13.634153731998016</v>
      </c>
      <c r="P161" s="11">
        <f t="shared" si="22"/>
        <v>9.1040022248918356E-2</v>
      </c>
      <c r="Q161" s="8" t="s">
        <v>573</v>
      </c>
    </row>
    <row r="162" spans="1:17">
      <c r="A162" s="9">
        <f t="shared" si="27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23"/>
        <v>435.2</v>
      </c>
      <c r="G162" s="35">
        <v>155</v>
      </c>
      <c r="H162" s="11">
        <v>3.9448735731646796E-3</v>
      </c>
      <c r="I162" s="11">
        <f t="shared" si="25"/>
        <v>8.9514309710751689</v>
      </c>
      <c r="J162" s="11">
        <f t="shared" si="24"/>
        <v>3.2914411680643401</v>
      </c>
      <c r="K162" s="11">
        <v>3.4578394818217681</v>
      </c>
      <c r="L162" s="11">
        <v>2.6860644159678304</v>
      </c>
      <c r="M162" s="145">
        <f t="shared" si="26"/>
        <v>2.6860644159678304</v>
      </c>
      <c r="N162" s="11">
        <f t="shared" si="28"/>
        <v>18.386776036929106</v>
      </c>
      <c r="O162" s="11">
        <f t="shared" si="29"/>
        <v>3.6773552073858213</v>
      </c>
      <c r="P162" s="11">
        <f t="shared" si="22"/>
        <v>4.2249025820149604E-2</v>
      </c>
      <c r="Q162" s="8" t="s">
        <v>573</v>
      </c>
    </row>
    <row r="163" spans="1:17">
      <c r="A163" s="9">
        <f t="shared" si="27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23"/>
        <v>406.1</v>
      </c>
      <c r="G163" s="35">
        <v>318</v>
      </c>
      <c r="H163" s="11">
        <v>8.0933535242991485E-3</v>
      </c>
      <c r="I163" s="11">
        <f t="shared" si="25"/>
        <v>18.364871282592929</v>
      </c>
      <c r="J163" s="11">
        <f t="shared" si="24"/>
        <v>6.7527631706094207</v>
      </c>
      <c r="K163" s="11">
        <v>7.0941480981891756</v>
      </c>
      <c r="L163" s="11">
        <v>5.5107644146952897</v>
      </c>
      <c r="M163" s="145">
        <f t="shared" si="26"/>
        <v>5.5107644146952897</v>
      </c>
      <c r="N163" s="11">
        <f t="shared" si="28"/>
        <v>37.72254696608681</v>
      </c>
      <c r="O163" s="11">
        <f t="shared" si="29"/>
        <v>7.5445093932173624</v>
      </c>
      <c r="P163" s="11">
        <f t="shared" si="22"/>
        <v>9.2889797995781356E-2</v>
      </c>
      <c r="Q163" s="8" t="s">
        <v>573</v>
      </c>
    </row>
    <row r="164" spans="1:17">
      <c r="A164" s="9">
        <f t="shared" si="27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23"/>
        <v>487.2</v>
      </c>
      <c r="G164" s="35">
        <v>363</v>
      </c>
      <c r="H164" s="11">
        <v>9.2386394003792175E-3</v>
      </c>
      <c r="I164" s="11">
        <f t="shared" si="25"/>
        <v>20.963673822582496</v>
      </c>
      <c r="J164" s="11">
        <f t="shared" si="24"/>
        <v>7.7083428645635843</v>
      </c>
      <c r="K164" s="11">
        <v>8.0980369800083984</v>
      </c>
      <c r="L164" s="11">
        <v>6.2905895677182091</v>
      </c>
      <c r="M164" s="145">
        <f t="shared" si="26"/>
        <v>6.2905895677182091</v>
      </c>
      <c r="N164" s="11">
        <f t="shared" si="28"/>
        <v>43.060643234872686</v>
      </c>
      <c r="O164" s="11">
        <f t="shared" si="29"/>
        <v>8.6121286469745382</v>
      </c>
      <c r="P164" s="11">
        <f t="shared" si="22"/>
        <v>8.8383914685699283E-2</v>
      </c>
      <c r="Q164" s="8" t="s">
        <v>573</v>
      </c>
    </row>
    <row r="165" spans="1:17">
      <c r="A165" s="9">
        <f t="shared" si="27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23"/>
        <v>399.95</v>
      </c>
      <c r="G165" s="35">
        <v>299</v>
      </c>
      <c r="H165" s="11">
        <v>7.6097883766208978E-3</v>
      </c>
      <c r="I165" s="11">
        <f t="shared" si="25"/>
        <v>17.267599099041778</v>
      </c>
      <c r="J165" s="11">
        <f t="shared" si="24"/>
        <v>6.3492961887176627</v>
      </c>
      <c r="K165" s="11">
        <v>6.6702839036432815</v>
      </c>
      <c r="L165" s="11">
        <v>5.1815049056411695</v>
      </c>
      <c r="M165" s="145">
        <f t="shared" si="26"/>
        <v>5.1815049056411695</v>
      </c>
      <c r="N165" s="11">
        <f t="shared" si="28"/>
        <v>35.468684097043891</v>
      </c>
      <c r="O165" s="11">
        <f t="shared" si="29"/>
        <v>7.0937368194087789</v>
      </c>
      <c r="P165" s="11">
        <f t="shared" si="22"/>
        <v>8.8682795592058744E-2</v>
      </c>
      <c r="Q165" s="8" t="s">
        <v>573</v>
      </c>
    </row>
    <row r="166" spans="1:17">
      <c r="A166" s="9">
        <f t="shared" si="27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23"/>
        <v>489.3</v>
      </c>
      <c r="G166" s="37">
        <v>307</v>
      </c>
      <c r="H166" s="11">
        <v>7.8133947545906881E-3</v>
      </c>
      <c r="I166" s="11">
        <f t="shared" si="25"/>
        <v>17.72960843948437</v>
      </c>
      <c r="J166" s="11">
        <f t="shared" si="24"/>
        <v>6.5191770231984032</v>
      </c>
      <c r="K166" s="11">
        <v>6.8487530381889217</v>
      </c>
      <c r="L166" s="11">
        <v>5.3201404884007992</v>
      </c>
      <c r="M166" s="145">
        <f t="shared" si="26"/>
        <v>5.3201404884007992</v>
      </c>
      <c r="N166" s="11">
        <f t="shared" si="28"/>
        <v>36.417678989272488</v>
      </c>
      <c r="O166" s="11">
        <f t="shared" si="29"/>
        <v>7.2835357978544977</v>
      </c>
      <c r="P166" s="11">
        <f t="shared" si="22"/>
        <v>7.4428119741002441E-2</v>
      </c>
      <c r="Q166" s="8" t="s">
        <v>575</v>
      </c>
    </row>
    <row r="167" spans="1:17">
      <c r="A167" s="9">
        <f t="shared" si="27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23"/>
        <v>420.6</v>
      </c>
      <c r="G167" s="35">
        <v>262</v>
      </c>
      <c r="H167" s="11">
        <v>6.6681088785106191E-3</v>
      </c>
      <c r="I167" s="11">
        <f t="shared" si="25"/>
        <v>15.130805899494803</v>
      </c>
      <c r="J167" s="11">
        <f t="shared" si="24"/>
        <v>5.5635973292442396</v>
      </c>
      <c r="K167" s="11">
        <v>5.8448641563696979</v>
      </c>
      <c r="L167" s="11">
        <v>0.53945000827150913</v>
      </c>
      <c r="M167" s="145">
        <f t="shared" si="26"/>
        <v>0.53945000827150913</v>
      </c>
      <c r="N167" s="11">
        <f t="shared" si="28"/>
        <v>27.078717393380249</v>
      </c>
      <c r="O167" s="11">
        <f t="shared" si="29"/>
        <v>5.4157434786760499</v>
      </c>
      <c r="P167" s="11">
        <f t="shared" si="22"/>
        <v>6.4381163560105203E-2</v>
      </c>
      <c r="Q167" s="8" t="s">
        <v>573</v>
      </c>
    </row>
    <row r="168" spans="1:17">
      <c r="A168" s="9">
        <f t="shared" si="27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23"/>
        <v>427.2</v>
      </c>
      <c r="G168" s="35">
        <v>252</v>
      </c>
      <c r="H168" s="11">
        <v>6.4136009060483824E-3</v>
      </c>
      <c r="I168" s="11">
        <f t="shared" si="25"/>
        <v>14.553294223941567</v>
      </c>
      <c r="J168" s="11">
        <f t="shared" si="24"/>
        <v>5.3512462861433141</v>
      </c>
      <c r="K168" s="11">
        <v>5.6217777381876486</v>
      </c>
      <c r="L168" s="11">
        <v>4.3670208569283435</v>
      </c>
      <c r="M168" s="145">
        <f t="shared" si="26"/>
        <v>4.3670208569283435</v>
      </c>
      <c r="N168" s="11">
        <f t="shared" si="28"/>
        <v>29.893339105200873</v>
      </c>
      <c r="O168" s="11">
        <f t="shared" si="29"/>
        <v>5.9786678210401751</v>
      </c>
      <c r="P168" s="11">
        <f t="shared" si="22"/>
        <v>6.9975044721912169E-2</v>
      </c>
      <c r="Q168" s="8" t="s">
        <v>573</v>
      </c>
    </row>
    <row r="169" spans="1:17">
      <c r="A169" s="9">
        <f t="shared" si="27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23"/>
        <v>464.8</v>
      </c>
      <c r="G169" s="37">
        <v>216</v>
      </c>
      <c r="H169" s="11">
        <v>5.4973722051843274E-3</v>
      </c>
      <c r="I169" s="11">
        <f t="shared" si="25"/>
        <v>12.474252191949914</v>
      </c>
      <c r="J169" s="11">
        <f t="shared" si="24"/>
        <v>4.5867825309799839</v>
      </c>
      <c r="K169" s="11">
        <v>4.8186666327322705</v>
      </c>
      <c r="L169" s="11">
        <v>3.7431607345100084</v>
      </c>
      <c r="M169" s="145">
        <f t="shared" si="26"/>
        <v>3.7431607345100084</v>
      </c>
      <c r="N169" s="11">
        <f t="shared" ref="N169:N198" si="30">(I169+J169+K169+M169)</f>
        <v>25.622862090172177</v>
      </c>
      <c r="O169" s="11">
        <f t="shared" ref="O169:O198" si="31">N169*0.2</f>
        <v>5.1245724180344361</v>
      </c>
      <c r="P169" s="11">
        <f t="shared" si="22"/>
        <v>5.5126639608804172E-2</v>
      </c>
      <c r="Q169" s="8" t="s">
        <v>575</v>
      </c>
    </row>
    <row r="170" spans="1:17">
      <c r="A170" s="9">
        <f t="shared" si="27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23"/>
        <v>515.5</v>
      </c>
      <c r="G170" s="35">
        <v>421</v>
      </c>
      <c r="H170" s="11">
        <v>1.0714785640660194E-2</v>
      </c>
      <c r="I170" s="11">
        <f t="shared" si="25"/>
        <v>24.313241540791267</v>
      </c>
      <c r="J170" s="11">
        <f t="shared" si="24"/>
        <v>8.9399789145489503</v>
      </c>
      <c r="K170" s="11">
        <v>9.391938205464287</v>
      </c>
      <c r="L170" s="11">
        <v>7.2956975427255264</v>
      </c>
      <c r="M170" s="145">
        <f t="shared" si="26"/>
        <v>7.2956975427255264</v>
      </c>
      <c r="N170" s="11">
        <f t="shared" si="30"/>
        <v>49.940856203530032</v>
      </c>
      <c r="O170" s="11">
        <f t="shared" si="31"/>
        <v>9.9881712407060075</v>
      </c>
      <c r="P170" s="11">
        <f t="shared" si="22"/>
        <v>9.6878479541280385E-2</v>
      </c>
      <c r="Q170" s="8" t="s">
        <v>573</v>
      </c>
    </row>
    <row r="171" spans="1:17">
      <c r="A171" s="9">
        <f t="shared" si="27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23"/>
        <v>556.9</v>
      </c>
      <c r="G171" s="35">
        <v>216</v>
      </c>
      <c r="H171" s="11">
        <v>5.4973722051843274E-3</v>
      </c>
      <c r="I171" s="11">
        <f t="shared" si="25"/>
        <v>12.474252191949914</v>
      </c>
      <c r="J171" s="11">
        <f t="shared" si="24"/>
        <v>4.5867825309799839</v>
      </c>
      <c r="K171" s="11">
        <v>4.8186666327322705</v>
      </c>
      <c r="L171" s="11">
        <v>3.7431607345100084</v>
      </c>
      <c r="M171" s="145">
        <f t="shared" si="26"/>
        <v>3.7431607345100084</v>
      </c>
      <c r="N171" s="11">
        <f t="shared" si="30"/>
        <v>25.622862090172177</v>
      </c>
      <c r="O171" s="11">
        <f t="shared" si="31"/>
        <v>5.1245724180344361</v>
      </c>
      <c r="P171" s="11">
        <f t="shared" si="22"/>
        <v>4.6009808026884862E-2</v>
      </c>
      <c r="Q171" s="8" t="s">
        <v>573</v>
      </c>
    </row>
    <row r="172" spans="1:17">
      <c r="A172" s="9">
        <f t="shared" si="27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23"/>
        <v>342.9</v>
      </c>
      <c r="G172" s="35">
        <v>223</v>
      </c>
      <c r="H172" s="11">
        <v>5.675527785907894E-3</v>
      </c>
      <c r="I172" s="11">
        <f t="shared" si="25"/>
        <v>12.878510364837179</v>
      </c>
      <c r="J172" s="11">
        <f t="shared" si="24"/>
        <v>4.7354282611506315</v>
      </c>
      <c r="K172" s="11">
        <v>4.9748271254597052</v>
      </c>
      <c r="L172" s="11">
        <v>3.8644668694246849</v>
      </c>
      <c r="M172" s="145">
        <f t="shared" si="26"/>
        <v>3.8644668694246849</v>
      </c>
      <c r="N172" s="11">
        <f t="shared" si="30"/>
        <v>26.4532326208722</v>
      </c>
      <c r="O172" s="11">
        <f t="shared" si="31"/>
        <v>5.2906465241744405</v>
      </c>
      <c r="P172" s="11">
        <f t="shared" si="22"/>
        <v>7.7145618608551195E-2</v>
      </c>
      <c r="Q172" s="8" t="s">
        <v>573</v>
      </c>
    </row>
    <row r="173" spans="1:17">
      <c r="A173" s="9">
        <f t="shared" si="27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23"/>
        <v>514.78</v>
      </c>
      <c r="G173" s="35">
        <v>258</v>
      </c>
      <c r="H173" s="11">
        <v>6.5663056895257244E-3</v>
      </c>
      <c r="I173" s="11">
        <f t="shared" si="25"/>
        <v>14.899801229273507</v>
      </c>
      <c r="J173" s="11">
        <f t="shared" si="24"/>
        <v>5.4786569120038688</v>
      </c>
      <c r="K173" s="11">
        <v>5.7556295890968778</v>
      </c>
      <c r="L173" s="11">
        <v>4.4709975439980658</v>
      </c>
      <c r="M173" s="145">
        <f t="shared" si="26"/>
        <v>4.4709975439980658</v>
      </c>
      <c r="N173" s="11">
        <f t="shared" si="30"/>
        <v>30.605085274372321</v>
      </c>
      <c r="O173" s="11">
        <f t="shared" si="31"/>
        <v>6.1210170548744642</v>
      </c>
      <c r="P173" s="11">
        <f t="shared" si="22"/>
        <v>5.9452747337449638E-2</v>
      </c>
      <c r="Q173" s="8" t="s">
        <v>573</v>
      </c>
    </row>
    <row r="174" spans="1:17">
      <c r="A174" s="9">
        <f t="shared" si="27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23"/>
        <v>378.9</v>
      </c>
      <c r="G174" s="35">
        <v>286</v>
      </c>
      <c r="H174" s="11">
        <v>7.2789280124199891E-3</v>
      </c>
      <c r="I174" s="11">
        <f t="shared" si="25"/>
        <v>16.51683392082257</v>
      </c>
      <c r="J174" s="11">
        <f t="shared" si="24"/>
        <v>6.0732398326864594</v>
      </c>
      <c r="K174" s="11">
        <v>6.3802715600066167</v>
      </c>
      <c r="L174" s="11">
        <v>4.9562220836567707</v>
      </c>
      <c r="M174" s="145">
        <f t="shared" si="26"/>
        <v>4.9562220836567707</v>
      </c>
      <c r="N174" s="11">
        <f t="shared" si="30"/>
        <v>33.92656739717242</v>
      </c>
      <c r="O174" s="11">
        <f t="shared" si="31"/>
        <v>6.7853134794344845</v>
      </c>
      <c r="P174" s="11">
        <f t="shared" si="22"/>
        <v>8.9539634196812948E-2</v>
      </c>
      <c r="Q174" s="8" t="s">
        <v>573</v>
      </c>
    </row>
    <row r="175" spans="1:17">
      <c r="A175" s="9">
        <f t="shared" si="27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23"/>
        <v>391.9</v>
      </c>
      <c r="G175" s="37">
        <v>294</v>
      </c>
      <c r="H175" s="11">
        <v>7.4825343903897794E-3</v>
      </c>
      <c r="I175" s="11">
        <f t="shared" si="25"/>
        <v>16.978843261265162</v>
      </c>
      <c r="J175" s="11">
        <f t="shared" si="24"/>
        <v>6.2431206671672008</v>
      </c>
      <c r="K175" s="11">
        <v>6.5587406945522568</v>
      </c>
      <c r="L175" s="11">
        <v>5.0948576664164005</v>
      </c>
      <c r="M175" s="145">
        <f t="shared" si="26"/>
        <v>5.0948576664164005</v>
      </c>
      <c r="N175" s="11">
        <f t="shared" si="30"/>
        <v>34.875562289401017</v>
      </c>
      <c r="O175" s="11">
        <f t="shared" si="31"/>
        <v>6.9751124578802042</v>
      </c>
      <c r="P175" s="11">
        <f t="shared" si="22"/>
        <v>8.8990972925238623E-2</v>
      </c>
      <c r="Q175" s="8" t="s">
        <v>575</v>
      </c>
    </row>
    <row r="176" spans="1:17">
      <c r="A176" s="9">
        <f t="shared" si="27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23"/>
        <v>381.3</v>
      </c>
      <c r="G176" s="37">
        <v>223</v>
      </c>
      <c r="H176" s="11">
        <v>5.675527785907894E-3</v>
      </c>
      <c r="I176" s="11">
        <f t="shared" si="25"/>
        <v>12.878510364837179</v>
      </c>
      <c r="J176" s="11">
        <f t="shared" si="24"/>
        <v>4.7354282611506315</v>
      </c>
      <c r="K176" s="11">
        <v>4.9748271254597052</v>
      </c>
      <c r="L176" s="11">
        <v>3.8644668694246849</v>
      </c>
      <c r="M176" s="145">
        <f t="shared" si="26"/>
        <v>3.8644668694246849</v>
      </c>
      <c r="N176" s="11">
        <f t="shared" si="30"/>
        <v>26.4532326208722</v>
      </c>
      <c r="O176" s="11">
        <f t="shared" si="31"/>
        <v>5.2906465241744405</v>
      </c>
      <c r="P176" s="11">
        <f t="shared" si="22"/>
        <v>6.9376429637745082E-2</v>
      </c>
      <c r="Q176" s="8" t="s">
        <v>575</v>
      </c>
    </row>
    <row r="177" spans="1:17">
      <c r="A177" s="9">
        <f t="shared" si="27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23"/>
        <v>2512.2399999999998</v>
      </c>
      <c r="G177" s="36">
        <v>834</v>
      </c>
      <c r="H177" s="11">
        <v>2.1225964903350599E-2</v>
      </c>
      <c r="I177" s="11">
        <f t="shared" si="25"/>
        <v>48.16447374113995</v>
      </c>
      <c r="J177" s="11">
        <f t="shared" si="24"/>
        <v>17.710076994617161</v>
      </c>
      <c r="K177" s="11">
        <v>18.605407276382934</v>
      </c>
      <c r="L177" s="11">
        <v>7.9890286703230986</v>
      </c>
      <c r="M177" s="145">
        <f t="shared" si="26"/>
        <v>7.9890286703230986</v>
      </c>
      <c r="N177" s="11">
        <f t="shared" si="30"/>
        <v>92.468986682463139</v>
      </c>
      <c r="O177" s="11">
        <f t="shared" si="31"/>
        <v>18.49379733649263</v>
      </c>
      <c r="P177" s="11">
        <f t="shared" si="22"/>
        <v>3.680738571253668E-2</v>
      </c>
      <c r="Q177" s="8" t="s">
        <v>572</v>
      </c>
    </row>
    <row r="178" spans="1:17">
      <c r="A178" s="9">
        <f t="shared" si="27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23"/>
        <v>124.1</v>
      </c>
      <c r="G178" s="35">
        <v>174</v>
      </c>
      <c r="H178" s="11">
        <v>4.4284387208429303E-3</v>
      </c>
      <c r="I178" s="11">
        <f t="shared" si="25"/>
        <v>10.048703154626319</v>
      </c>
      <c r="J178" s="11">
        <f t="shared" si="24"/>
        <v>3.6949081499560976</v>
      </c>
      <c r="K178" s="11">
        <v>3.8817036763676618</v>
      </c>
      <c r="L178" s="11">
        <v>3.015323925021951</v>
      </c>
      <c r="M178" s="145">
        <f t="shared" si="26"/>
        <v>3.015323925021951</v>
      </c>
      <c r="N178" s="11">
        <f t="shared" si="30"/>
        <v>20.640638905972025</v>
      </c>
      <c r="O178" s="11">
        <f t="shared" si="31"/>
        <v>4.1281277811944053</v>
      </c>
      <c r="P178" s="11">
        <f t="shared" si="22"/>
        <v>0.16632263421411786</v>
      </c>
      <c r="Q178" s="8" t="s">
        <v>573</v>
      </c>
    </row>
    <row r="179" spans="1:17" ht="18" customHeight="1">
      <c r="A179" s="9">
        <f t="shared" si="27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23"/>
        <v>147.35</v>
      </c>
      <c r="G179" s="35">
        <v>170</v>
      </c>
      <c r="H179" s="11">
        <v>4.3266355318580356E-3</v>
      </c>
      <c r="I179" s="11">
        <f t="shared" si="25"/>
        <v>9.8176984844050246</v>
      </c>
      <c r="J179" s="11">
        <f t="shared" si="24"/>
        <v>3.6099677327157278</v>
      </c>
      <c r="K179" s="11">
        <v>3.7924691090948426</v>
      </c>
      <c r="L179" s="11">
        <v>2.9460061336421361</v>
      </c>
      <c r="M179" s="145">
        <f t="shared" si="26"/>
        <v>2.9460061336421361</v>
      </c>
      <c r="N179" s="11">
        <f t="shared" si="30"/>
        <v>20.16614145985773</v>
      </c>
      <c r="O179" s="11">
        <f t="shared" si="31"/>
        <v>4.0332282919715459</v>
      </c>
      <c r="P179" s="11">
        <f t="shared" si="22"/>
        <v>0.13685878153958422</v>
      </c>
      <c r="Q179" s="8" t="s">
        <v>573</v>
      </c>
    </row>
    <row r="180" spans="1:17" ht="18" customHeight="1">
      <c r="A180" s="9">
        <f t="shared" si="27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23"/>
        <v>118.2</v>
      </c>
      <c r="G180" s="35">
        <v>107</v>
      </c>
      <c r="H180" s="11">
        <v>2.72323530534594E-3</v>
      </c>
      <c r="I180" s="11">
        <f t="shared" si="25"/>
        <v>6.1793749284196329</v>
      </c>
      <c r="J180" s="11">
        <f t="shared" si="24"/>
        <v>2.272156161179899</v>
      </c>
      <c r="K180" s="11">
        <v>2.3870246745479302</v>
      </c>
      <c r="L180" s="11">
        <v>1.8542509194100505</v>
      </c>
      <c r="M180" s="145">
        <f t="shared" si="26"/>
        <v>1.8542509194100505</v>
      </c>
      <c r="N180" s="11">
        <f t="shared" si="30"/>
        <v>12.692806683557514</v>
      </c>
      <c r="O180" s="11">
        <f t="shared" si="31"/>
        <v>2.5385613367115027</v>
      </c>
      <c r="P180" s="11">
        <f t="shared" si="22"/>
        <v>0.10738415129913295</v>
      </c>
      <c r="Q180" s="8" t="s">
        <v>573</v>
      </c>
    </row>
    <row r="181" spans="1:17" ht="18" customHeight="1">
      <c r="A181" s="9">
        <f t="shared" si="27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23"/>
        <v>111.8</v>
      </c>
      <c r="G181" s="35">
        <v>178</v>
      </c>
      <c r="H181" s="11">
        <v>4.5302419098278259E-3</v>
      </c>
      <c r="I181" s="11">
        <f t="shared" si="25"/>
        <v>10.279707824847614</v>
      </c>
      <c r="J181" s="11">
        <f t="shared" si="24"/>
        <v>3.7798485671964679</v>
      </c>
      <c r="K181" s="11">
        <v>3.9709382436404823</v>
      </c>
      <c r="L181" s="11">
        <v>3.0846417164017663</v>
      </c>
      <c r="M181" s="145">
        <f t="shared" si="26"/>
        <v>3.0846417164017663</v>
      </c>
      <c r="N181" s="11">
        <f t="shared" si="30"/>
        <v>21.115136352086331</v>
      </c>
      <c r="O181" s="11">
        <f t="shared" si="31"/>
        <v>4.2230272704172664</v>
      </c>
      <c r="P181" s="11">
        <f t="shared" si="22"/>
        <v>0.18886526254102265</v>
      </c>
      <c r="Q181" s="8" t="s">
        <v>573</v>
      </c>
    </row>
    <row r="182" spans="1:17" ht="18" customHeight="1">
      <c r="A182" s="9">
        <f t="shared" si="27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23"/>
        <v>177.1</v>
      </c>
      <c r="G182" s="37">
        <v>164</v>
      </c>
      <c r="H182" s="11">
        <v>4.1739307483806935E-3</v>
      </c>
      <c r="I182" s="11">
        <f t="shared" si="25"/>
        <v>9.4711914790730827</v>
      </c>
      <c r="J182" s="11">
        <f t="shared" si="24"/>
        <v>3.4825571068551726</v>
      </c>
      <c r="K182" s="11">
        <v>3.6586172581856129</v>
      </c>
      <c r="L182" s="11">
        <v>2.8420294465724143</v>
      </c>
      <c r="M182" s="145">
        <f t="shared" si="26"/>
        <v>2.8420294465724143</v>
      </c>
      <c r="N182" s="11">
        <f t="shared" si="30"/>
        <v>19.454395290686282</v>
      </c>
      <c r="O182" s="11">
        <f t="shared" si="31"/>
        <v>3.8908790581372568</v>
      </c>
      <c r="P182" s="11">
        <f t="shared" si="22"/>
        <v>0.10984977578027263</v>
      </c>
      <c r="Q182" s="8" t="s">
        <v>575</v>
      </c>
    </row>
    <row r="183" spans="1:17" ht="18" customHeight="1">
      <c r="A183" s="9">
        <f t="shared" si="27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23"/>
        <v>572.56000000000006</v>
      </c>
      <c r="G183" s="37">
        <v>345</v>
      </c>
      <c r="H183" s="11">
        <v>8.7805250499471896E-3</v>
      </c>
      <c r="I183" s="11">
        <f t="shared" si="25"/>
        <v>19.924152806586669</v>
      </c>
      <c r="J183" s="11">
        <f t="shared" si="24"/>
        <v>7.3261109869819183</v>
      </c>
      <c r="K183" s="11">
        <v>7.6964814272807089</v>
      </c>
      <c r="L183" s="11">
        <v>5.9786595065090413</v>
      </c>
      <c r="M183" s="145">
        <f t="shared" si="26"/>
        <v>5.9786595065090413</v>
      </c>
      <c r="N183" s="11">
        <f t="shared" si="30"/>
        <v>40.925404727358334</v>
      </c>
      <c r="O183" s="11">
        <f t="shared" si="31"/>
        <v>8.1850809454716664</v>
      </c>
      <c r="P183" s="11">
        <f t="shared" ref="P183:P244" si="32">(N183+O183)/F183/1.2</f>
        <v>7.1477931967581274E-2</v>
      </c>
      <c r="Q183" s="8" t="s">
        <v>575</v>
      </c>
    </row>
    <row r="184" spans="1:17" ht="18" customHeight="1">
      <c r="A184" s="9">
        <f t="shared" si="27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ref="F184:F245" si="33">C184+D184+E184</f>
        <v>546.79999999999995</v>
      </c>
      <c r="G184" s="37">
        <v>321</v>
      </c>
      <c r="H184" s="11">
        <v>8.1697059160378196E-3</v>
      </c>
      <c r="I184" s="11">
        <f t="shared" si="25"/>
        <v>18.538124785258898</v>
      </c>
      <c r="J184" s="11">
        <f t="shared" ref="J184:J245" si="34">I184*0.3677</f>
        <v>6.8164684835396976</v>
      </c>
      <c r="K184" s="11">
        <v>7.1610740236437902</v>
      </c>
      <c r="L184" s="11">
        <v>5.5627527582301513</v>
      </c>
      <c r="M184" s="145">
        <f t="shared" si="26"/>
        <v>5.5627527582301513</v>
      </c>
      <c r="N184" s="11">
        <f t="shared" si="30"/>
        <v>38.078420050672541</v>
      </c>
      <c r="O184" s="11">
        <f t="shared" si="31"/>
        <v>7.6156840101345082</v>
      </c>
      <c r="P184" s="11">
        <f t="shared" si="32"/>
        <v>6.9638661394792523E-2</v>
      </c>
      <c r="Q184" s="8" t="s">
        <v>575</v>
      </c>
    </row>
    <row r="185" spans="1:17" ht="18" customHeight="1">
      <c r="A185" s="9">
        <f t="shared" si="27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33"/>
        <v>695</v>
      </c>
      <c r="G185" s="35">
        <v>265</v>
      </c>
      <c r="H185" s="11">
        <v>6.744461270249291E-3</v>
      </c>
      <c r="I185" s="11">
        <f t="shared" si="25"/>
        <v>15.304059402160775</v>
      </c>
      <c r="J185" s="11">
        <f t="shared" si="34"/>
        <v>5.6273026421745174</v>
      </c>
      <c r="K185" s="11">
        <v>5.9117900818243134</v>
      </c>
      <c r="L185" s="11">
        <v>4.5923036789127423</v>
      </c>
      <c r="M185" s="145">
        <f t="shared" si="26"/>
        <v>4.5923036789127423</v>
      </c>
      <c r="N185" s="11">
        <f t="shared" si="30"/>
        <v>31.435455805072348</v>
      </c>
      <c r="O185" s="11">
        <f t="shared" si="31"/>
        <v>6.2870911610144695</v>
      </c>
      <c r="P185" s="11">
        <f t="shared" si="32"/>
        <v>4.5230871661974599E-2</v>
      </c>
      <c r="Q185" s="8" t="s">
        <v>573</v>
      </c>
    </row>
    <row r="186" spans="1:17" ht="18" customHeight="1">
      <c r="A186" s="9">
        <f t="shared" si="27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33"/>
        <v>641.82000000000005</v>
      </c>
      <c r="G186" s="35">
        <v>496</v>
      </c>
      <c r="H186" s="11">
        <v>1.2623595434126974E-2</v>
      </c>
      <c r="I186" s="11">
        <f t="shared" si="25"/>
        <v>28.644579107440542</v>
      </c>
      <c r="J186" s="11">
        <f t="shared" si="34"/>
        <v>10.532611737805889</v>
      </c>
      <c r="K186" s="11">
        <v>11.065086341829657</v>
      </c>
      <c r="L186" s="11">
        <v>8.5954061310970555</v>
      </c>
      <c r="M186" s="145">
        <f t="shared" si="26"/>
        <v>8.5954061310970555</v>
      </c>
      <c r="N186" s="11">
        <f t="shared" si="30"/>
        <v>58.837683318173141</v>
      </c>
      <c r="O186" s="11">
        <f t="shared" si="31"/>
        <v>11.76753666363463</v>
      </c>
      <c r="P186" s="11">
        <f t="shared" si="32"/>
        <v>9.1673184566035876E-2</v>
      </c>
      <c r="Q186" s="8" t="s">
        <v>573</v>
      </c>
    </row>
    <row r="187" spans="1:17" ht="18" customHeight="1">
      <c r="A187" s="9">
        <f t="shared" si="27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33"/>
        <v>126.6</v>
      </c>
      <c r="G187" s="37">
        <v>232</v>
      </c>
      <c r="H187" s="11">
        <v>5.9045849611239071E-3</v>
      </c>
      <c r="I187" s="11">
        <f t="shared" si="25"/>
        <v>13.398270872835091</v>
      </c>
      <c r="J187" s="11">
        <f t="shared" si="34"/>
        <v>4.9265441999414632</v>
      </c>
      <c r="K187" s="11">
        <v>5.175604901823549</v>
      </c>
      <c r="L187" s="11">
        <v>4.0204319000292683</v>
      </c>
      <c r="M187" s="145">
        <f t="shared" si="26"/>
        <v>4.0204319000292683</v>
      </c>
      <c r="N187" s="11">
        <f t="shared" si="30"/>
        <v>27.520851874629376</v>
      </c>
      <c r="O187" s="11">
        <f t="shared" si="31"/>
        <v>5.5041703749258755</v>
      </c>
      <c r="P187" s="11">
        <f t="shared" si="32"/>
        <v>0.21738429600813094</v>
      </c>
      <c r="Q187" s="8" t="s">
        <v>575</v>
      </c>
    </row>
    <row r="188" spans="1:17" ht="18" customHeight="1">
      <c r="A188" s="9">
        <f t="shared" si="27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33"/>
        <v>611.88</v>
      </c>
      <c r="G188" s="37">
        <v>421</v>
      </c>
      <c r="H188" s="11">
        <v>1.0714785640660194E-2</v>
      </c>
      <c r="I188" s="11">
        <f t="shared" si="25"/>
        <v>24.313241540791267</v>
      </c>
      <c r="J188" s="11">
        <f t="shared" si="34"/>
        <v>8.9399789145489503</v>
      </c>
      <c r="K188" s="11">
        <v>9.391938205464287</v>
      </c>
      <c r="L188" s="11">
        <v>7.2956975427255264</v>
      </c>
      <c r="M188" s="145">
        <f t="shared" si="26"/>
        <v>7.2956975427255264</v>
      </c>
      <c r="N188" s="11">
        <f t="shared" si="30"/>
        <v>49.940856203530032</v>
      </c>
      <c r="O188" s="11">
        <f t="shared" si="31"/>
        <v>9.9881712407060075</v>
      </c>
      <c r="P188" s="11">
        <f t="shared" si="32"/>
        <v>8.1618709883522975E-2</v>
      </c>
      <c r="Q188" s="8" t="s">
        <v>575</v>
      </c>
    </row>
    <row r="189" spans="1:17" ht="18" customHeight="1">
      <c r="A189" s="9">
        <f t="shared" si="27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33"/>
        <v>427.6</v>
      </c>
      <c r="G189" s="37">
        <v>327</v>
      </c>
      <c r="H189" s="11">
        <v>8.3224106995151616E-3</v>
      </c>
      <c r="I189" s="11">
        <f t="shared" si="25"/>
        <v>18.884631790590841</v>
      </c>
      <c r="J189" s="11">
        <f t="shared" si="34"/>
        <v>6.9438791094002532</v>
      </c>
      <c r="K189" s="11">
        <v>7.2949258745530194</v>
      </c>
      <c r="L189" s="11">
        <v>5.6667294452998735</v>
      </c>
      <c r="M189" s="145">
        <f t="shared" si="26"/>
        <v>5.6667294452998735</v>
      </c>
      <c r="N189" s="11">
        <f t="shared" si="30"/>
        <v>38.790166219843989</v>
      </c>
      <c r="O189" s="11">
        <f t="shared" si="31"/>
        <v>7.7580332439687982</v>
      </c>
      <c r="P189" s="11">
        <f t="shared" si="32"/>
        <v>9.0716010804125322E-2</v>
      </c>
      <c r="Q189" s="8" t="s">
        <v>575</v>
      </c>
    </row>
    <row r="190" spans="1:17" ht="18" customHeight="1">
      <c r="A190" s="9">
        <f t="shared" si="27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33"/>
        <v>411.9</v>
      </c>
      <c r="G190" s="37">
        <v>332</v>
      </c>
      <c r="H190" s="11">
        <v>8.4496646857462818E-3</v>
      </c>
      <c r="I190" s="11">
        <f t="shared" si="25"/>
        <v>19.173387628367461</v>
      </c>
      <c r="J190" s="11">
        <f t="shared" si="34"/>
        <v>7.0500546309507159</v>
      </c>
      <c r="K190" s="11">
        <v>7.4064690836440459</v>
      </c>
      <c r="L190" s="11">
        <v>5.7533766845246435</v>
      </c>
      <c r="M190" s="145">
        <f t="shared" si="26"/>
        <v>5.7533766845246435</v>
      </c>
      <c r="N190" s="11">
        <f t="shared" si="30"/>
        <v>39.38328802748687</v>
      </c>
      <c r="O190" s="11">
        <f t="shared" si="31"/>
        <v>7.8766576054973747</v>
      </c>
      <c r="P190" s="11">
        <f t="shared" si="32"/>
        <v>9.5613712132767342E-2</v>
      </c>
      <c r="Q190" s="8" t="s">
        <v>575</v>
      </c>
    </row>
    <row r="191" spans="1:17" ht="18" customHeight="1">
      <c r="A191" s="9">
        <f t="shared" si="27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33"/>
        <v>635.29999999999995</v>
      </c>
      <c r="G191" s="37">
        <v>349</v>
      </c>
      <c r="H191" s="11">
        <v>8.8823282389320843E-3</v>
      </c>
      <c r="I191" s="11">
        <f t="shared" si="25"/>
        <v>20.155157476807961</v>
      </c>
      <c r="J191" s="11">
        <f t="shared" si="34"/>
        <v>7.4110514042222881</v>
      </c>
      <c r="K191" s="11">
        <v>7.785715994553529</v>
      </c>
      <c r="L191" s="11">
        <v>6.0479772978888562</v>
      </c>
      <c r="M191" s="145">
        <f t="shared" si="26"/>
        <v>6.0479772978888562</v>
      </c>
      <c r="N191" s="11">
        <f t="shared" si="30"/>
        <v>41.399902173472633</v>
      </c>
      <c r="O191" s="11">
        <f t="shared" si="31"/>
        <v>8.2799804346945276</v>
      </c>
      <c r="P191" s="11">
        <f t="shared" si="32"/>
        <v>6.5165909292417196E-2</v>
      </c>
      <c r="Q191" s="8" t="s">
        <v>575</v>
      </c>
    </row>
    <row r="192" spans="1:17" ht="18" customHeight="1">
      <c r="A192" s="9">
        <f t="shared" si="27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33"/>
        <v>650.69999999999993</v>
      </c>
      <c r="G192" s="37">
        <v>350</v>
      </c>
      <c r="H192" s="11">
        <v>8.907779036178308E-3</v>
      </c>
      <c r="I192" s="11">
        <f t="shared" si="25"/>
        <v>20.212908644363285</v>
      </c>
      <c r="J192" s="11">
        <f t="shared" si="34"/>
        <v>7.4322865085323802</v>
      </c>
      <c r="K192" s="11">
        <v>7.8080246363717336</v>
      </c>
      <c r="L192" s="11">
        <v>6.0653067457338095</v>
      </c>
      <c r="M192" s="145">
        <f t="shared" si="26"/>
        <v>6.0653067457338095</v>
      </c>
      <c r="N192" s="11">
        <f t="shared" si="30"/>
        <v>41.518526535001207</v>
      </c>
      <c r="O192" s="11">
        <f t="shared" si="31"/>
        <v>8.3037053070002411</v>
      </c>
      <c r="P192" s="11">
        <f t="shared" si="32"/>
        <v>6.3805942116184441E-2</v>
      </c>
      <c r="Q192" s="8" t="s">
        <v>575</v>
      </c>
    </row>
    <row r="193" spans="1:17" ht="18" customHeight="1">
      <c r="A193" s="9">
        <f t="shared" si="27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33"/>
        <v>650.29999999999995</v>
      </c>
      <c r="G193" s="35">
        <v>427</v>
      </c>
      <c r="H193" s="11">
        <v>1.0867490424137536E-2</v>
      </c>
      <c r="I193" s="11">
        <f t="shared" si="25"/>
        <v>24.659748546123208</v>
      </c>
      <c r="J193" s="11">
        <f t="shared" si="34"/>
        <v>9.0673895404095042</v>
      </c>
      <c r="K193" s="11">
        <v>9.5257900563735163</v>
      </c>
      <c r="L193" s="11">
        <v>7.3996742297952478</v>
      </c>
      <c r="M193" s="145">
        <f t="shared" si="26"/>
        <v>7.3996742297952478</v>
      </c>
      <c r="N193" s="11">
        <f t="shared" si="30"/>
        <v>50.652602372701473</v>
      </c>
      <c r="O193" s="11">
        <f t="shared" si="31"/>
        <v>10.130520474540296</v>
      </c>
      <c r="P193" s="11">
        <f t="shared" si="32"/>
        <v>7.7891130820700413E-2</v>
      </c>
      <c r="Q193" s="8" t="s">
        <v>573</v>
      </c>
    </row>
    <row r="194" spans="1:17" ht="18" customHeight="1">
      <c r="A194" s="9">
        <f t="shared" si="27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33"/>
        <v>702.91</v>
      </c>
      <c r="G194" s="100">
        <v>382</v>
      </c>
      <c r="H194" s="11">
        <v>9.7222045480574674E-3</v>
      </c>
      <c r="I194" s="11">
        <f t="shared" si="25"/>
        <v>22.060946006133641</v>
      </c>
      <c r="J194" s="11">
        <f t="shared" si="34"/>
        <v>8.1118098464553405</v>
      </c>
      <c r="K194" s="11">
        <v>8.5219011745542925</v>
      </c>
      <c r="L194" s="11">
        <v>6.6198490767723293</v>
      </c>
      <c r="M194" s="145">
        <f t="shared" si="26"/>
        <v>6.6198490767723293</v>
      </c>
      <c r="N194" s="11">
        <f t="shared" si="30"/>
        <v>45.314506103915605</v>
      </c>
      <c r="O194" s="11">
        <f t="shared" si="31"/>
        <v>9.0629012207831217</v>
      </c>
      <c r="P194" s="11">
        <f t="shared" si="32"/>
        <v>6.4467010149116682E-2</v>
      </c>
      <c r="Q194" s="8" t="s">
        <v>573</v>
      </c>
    </row>
    <row r="195" spans="1:17">
      <c r="A195" s="9">
        <f t="shared" si="27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33"/>
        <v>592.9</v>
      </c>
      <c r="G195" s="37">
        <v>365</v>
      </c>
      <c r="H195" s="11">
        <v>9.2895409948716649E-3</v>
      </c>
      <c r="I195" s="11">
        <f t="shared" si="25"/>
        <v>21.079176157693141</v>
      </c>
      <c r="J195" s="11">
        <f t="shared" si="34"/>
        <v>7.7508130731837683</v>
      </c>
      <c r="K195" s="11">
        <v>8.1426542636448094</v>
      </c>
      <c r="L195" s="11">
        <v>6.3252484634081165</v>
      </c>
      <c r="M195" s="145">
        <f t="shared" si="26"/>
        <v>6.3252484634081165</v>
      </c>
      <c r="N195" s="11">
        <f t="shared" si="30"/>
        <v>43.297891957929835</v>
      </c>
      <c r="O195" s="11">
        <f t="shared" si="31"/>
        <v>8.659578391585967</v>
      </c>
      <c r="P195" s="11">
        <f t="shared" si="32"/>
        <v>7.3027309762067533E-2</v>
      </c>
      <c r="Q195" s="8" t="s">
        <v>575</v>
      </c>
    </row>
    <row r="196" spans="1:17">
      <c r="A196" s="9">
        <f t="shared" si="27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33"/>
        <v>1245.1200000000001</v>
      </c>
      <c r="G196" s="35">
        <v>511</v>
      </c>
      <c r="H196" s="11">
        <v>1.300535739282033E-2</v>
      </c>
      <c r="I196" s="11">
        <f t="shared" si="25"/>
        <v>29.510846620770398</v>
      </c>
      <c r="J196" s="11">
        <f t="shared" si="34"/>
        <v>10.851138302457276</v>
      </c>
      <c r="K196" s="11">
        <v>11.399715969102733</v>
      </c>
      <c r="L196" s="11">
        <v>8.8553478487713626</v>
      </c>
      <c r="M196" s="145">
        <f t="shared" si="26"/>
        <v>8.8553478487713626</v>
      </c>
      <c r="N196" s="11">
        <f t="shared" si="30"/>
        <v>60.617048741101769</v>
      </c>
      <c r="O196" s="11">
        <f t="shared" si="31"/>
        <v>12.123409748220354</v>
      </c>
      <c r="P196" s="11">
        <f t="shared" si="32"/>
        <v>4.8683700158299412E-2</v>
      </c>
      <c r="Q196" s="8" t="s">
        <v>573</v>
      </c>
    </row>
    <row r="197" spans="1:17">
      <c r="A197" s="9">
        <f t="shared" si="27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si="33"/>
        <v>274.64999999999998</v>
      </c>
      <c r="G197" s="37">
        <v>190</v>
      </c>
      <c r="H197" s="11">
        <v>4.83565147678251E-3</v>
      </c>
      <c r="I197" s="11">
        <f t="shared" ref="I197:I261" si="35">H197*$I$2</f>
        <v>10.972721835511498</v>
      </c>
      <c r="J197" s="11">
        <f t="shared" si="34"/>
        <v>4.0346698189175783</v>
      </c>
      <c r="K197" s="11">
        <v>4.2386419454589408</v>
      </c>
      <c r="L197" s="11">
        <v>3.2925950905412109</v>
      </c>
      <c r="M197" s="145">
        <f t="shared" si="26"/>
        <v>3.2925950905412109</v>
      </c>
      <c r="N197" s="11">
        <f t="shared" si="30"/>
        <v>22.538628690429228</v>
      </c>
      <c r="O197" s="11">
        <f t="shared" si="31"/>
        <v>4.5077257380858455</v>
      </c>
      <c r="P197" s="11">
        <f t="shared" si="32"/>
        <v>8.2063093720841904E-2</v>
      </c>
      <c r="Q197" s="8" t="s">
        <v>575</v>
      </c>
    </row>
    <row r="198" spans="1:17">
      <c r="A198" s="9">
        <f t="shared" si="27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33"/>
        <v>446.05</v>
      </c>
      <c r="G198" s="35">
        <v>148</v>
      </c>
      <c r="H198" s="11">
        <v>3.7667179924411134E-3</v>
      </c>
      <c r="I198" s="11">
        <f t="shared" si="35"/>
        <v>8.5471727981879049</v>
      </c>
      <c r="J198" s="11">
        <f t="shared" si="34"/>
        <v>3.1427954378936929</v>
      </c>
      <c r="K198" s="11">
        <v>3.3016789890943334</v>
      </c>
      <c r="L198" s="11">
        <v>35.030477329702357</v>
      </c>
      <c r="M198" s="145">
        <f t="shared" si="26"/>
        <v>35.030477329702357</v>
      </c>
      <c r="N198" s="11">
        <f t="shared" si="30"/>
        <v>50.022124554878289</v>
      </c>
      <c r="O198" s="11">
        <f t="shared" si="31"/>
        <v>10.004424910975658</v>
      </c>
      <c r="P198" s="11">
        <f t="shared" si="32"/>
        <v>0.11214465767263376</v>
      </c>
      <c r="Q198" s="8" t="s">
        <v>573</v>
      </c>
    </row>
    <row r="199" spans="1:17">
      <c r="A199" s="9">
        <f t="shared" si="27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33"/>
        <v>784</v>
      </c>
      <c r="G199" s="35">
        <v>350</v>
      </c>
      <c r="H199" s="11">
        <v>8.907779036178308E-3</v>
      </c>
      <c r="I199" s="11">
        <f t="shared" si="35"/>
        <v>20.212908644363285</v>
      </c>
      <c r="J199" s="11">
        <f t="shared" si="34"/>
        <v>7.4322865085323802</v>
      </c>
      <c r="K199" s="11">
        <v>7.8080246363717336</v>
      </c>
      <c r="L199" s="11">
        <v>6.0653067457338095</v>
      </c>
      <c r="M199" s="145">
        <f t="shared" ref="M199:M262" si="36">L199*$M$2</f>
        <v>6.0653067457338095</v>
      </c>
      <c r="N199" s="11">
        <f t="shared" ref="N199:N237" si="37">(I199+J199+K199+M199)</f>
        <v>41.518526535001207</v>
      </c>
      <c r="O199" s="11">
        <f t="shared" ref="O199:O237" si="38">N199*0.2</f>
        <v>8.3037053070002411</v>
      </c>
      <c r="P199" s="11">
        <f t="shared" si="32"/>
        <v>5.2957304253828073E-2</v>
      </c>
      <c r="Q199" s="8" t="s">
        <v>573</v>
      </c>
    </row>
    <row r="200" spans="1:17">
      <c r="A200" s="9">
        <f t="shared" ref="A200:A263" si="39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33"/>
        <v>322.09999999999997</v>
      </c>
      <c r="G200" s="35">
        <v>151</v>
      </c>
      <c r="H200" s="11">
        <v>3.8430703841797844E-3</v>
      </c>
      <c r="I200" s="11">
        <f t="shared" si="35"/>
        <v>8.7204263008538749</v>
      </c>
      <c r="J200" s="11">
        <f t="shared" si="34"/>
        <v>3.2065007508239702</v>
      </c>
      <c r="K200" s="11">
        <v>3.3686049145489481</v>
      </c>
      <c r="L200" s="11">
        <v>2.6167466245880151</v>
      </c>
      <c r="M200" s="145">
        <f t="shared" si="36"/>
        <v>2.6167466245880151</v>
      </c>
      <c r="N200" s="11">
        <f t="shared" si="37"/>
        <v>17.912278590814807</v>
      </c>
      <c r="O200" s="11">
        <f t="shared" si="38"/>
        <v>3.5824557181629615</v>
      </c>
      <c r="P200" s="11">
        <f t="shared" si="32"/>
        <v>5.5610923908149049E-2</v>
      </c>
      <c r="Q200" s="8" t="s">
        <v>573</v>
      </c>
    </row>
    <row r="201" spans="1:17">
      <c r="A201" s="9">
        <f t="shared" si="39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33"/>
        <v>543.79999999999995</v>
      </c>
      <c r="G201" s="35">
        <v>246</v>
      </c>
      <c r="H201" s="11">
        <v>6.2608961225710394E-3</v>
      </c>
      <c r="I201" s="11">
        <f t="shared" si="35"/>
        <v>14.206787218609623</v>
      </c>
      <c r="J201" s="11">
        <f t="shared" si="34"/>
        <v>5.2238356602827585</v>
      </c>
      <c r="K201" s="11">
        <v>5.4879258872784185</v>
      </c>
      <c r="L201" s="11">
        <v>4.2630441698586203</v>
      </c>
      <c r="M201" s="145">
        <f t="shared" si="36"/>
        <v>4.2630441698586203</v>
      </c>
      <c r="N201" s="11">
        <f t="shared" si="37"/>
        <v>29.181592936029421</v>
      </c>
      <c r="O201" s="11">
        <f t="shared" si="38"/>
        <v>5.8363185872058843</v>
      </c>
      <c r="P201" s="11">
        <f t="shared" si="32"/>
        <v>5.3662362883467124E-2</v>
      </c>
      <c r="Q201" s="8" t="s">
        <v>573</v>
      </c>
    </row>
    <row r="202" spans="1:17">
      <c r="A202" s="9">
        <f t="shared" si="39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33"/>
        <v>556.6</v>
      </c>
      <c r="G202" s="35">
        <v>246</v>
      </c>
      <c r="H202" s="11">
        <v>6.2608961225710394E-3</v>
      </c>
      <c r="I202" s="11">
        <f t="shared" si="35"/>
        <v>14.206787218609623</v>
      </c>
      <c r="J202" s="11">
        <f t="shared" si="34"/>
        <v>5.2238356602827585</v>
      </c>
      <c r="K202" s="11">
        <v>5.4879258872784185</v>
      </c>
      <c r="L202" s="11">
        <v>4.2630441698586203</v>
      </c>
      <c r="M202" s="145">
        <f t="shared" si="36"/>
        <v>4.2630441698586203</v>
      </c>
      <c r="N202" s="11">
        <f t="shared" si="37"/>
        <v>29.181592936029421</v>
      </c>
      <c r="O202" s="11">
        <f t="shared" si="38"/>
        <v>5.8363185872058843</v>
      </c>
      <c r="P202" s="11">
        <f t="shared" si="32"/>
        <v>5.2428302076948298E-2</v>
      </c>
      <c r="Q202" s="8" t="s">
        <v>573</v>
      </c>
    </row>
    <row r="203" spans="1:17">
      <c r="A203" s="9">
        <f t="shared" si="39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33"/>
        <v>151.5</v>
      </c>
      <c r="G203" s="35">
        <v>227</v>
      </c>
      <c r="H203" s="11">
        <v>5.7773309748927887E-3</v>
      </c>
      <c r="I203" s="11">
        <f t="shared" si="35"/>
        <v>13.109515035058473</v>
      </c>
      <c r="J203" s="11">
        <f t="shared" si="34"/>
        <v>4.8203686783910014</v>
      </c>
      <c r="K203" s="11">
        <v>5.0640616927325244</v>
      </c>
      <c r="L203" s="11">
        <v>3.9337846608044997</v>
      </c>
      <c r="M203" s="145">
        <f t="shared" si="36"/>
        <v>3.9337846608044997</v>
      </c>
      <c r="N203" s="11">
        <f t="shared" si="37"/>
        <v>26.927730066986499</v>
      </c>
      <c r="O203" s="11">
        <f t="shared" si="38"/>
        <v>5.3855460133972999</v>
      </c>
      <c r="P203" s="11">
        <f t="shared" si="32"/>
        <v>0.17774079252136304</v>
      </c>
      <c r="Q203" s="8" t="s">
        <v>573</v>
      </c>
    </row>
    <row r="204" spans="1:17">
      <c r="A204" s="9">
        <f t="shared" si="39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33"/>
        <v>359.79999999999995</v>
      </c>
      <c r="G204" s="35">
        <v>276</v>
      </c>
      <c r="H204" s="11">
        <v>7.0244200399577515E-3</v>
      </c>
      <c r="I204" s="11">
        <f t="shared" si="35"/>
        <v>15.939322245269333</v>
      </c>
      <c r="J204" s="11">
        <f t="shared" si="34"/>
        <v>5.8608887895855339</v>
      </c>
      <c r="K204" s="11">
        <v>6.1571851418245673</v>
      </c>
      <c r="L204" s="11">
        <v>4.7829276052072327</v>
      </c>
      <c r="M204" s="145">
        <f t="shared" si="36"/>
        <v>4.7829276052072327</v>
      </c>
      <c r="N204" s="11">
        <f t="shared" si="37"/>
        <v>32.740323781886666</v>
      </c>
      <c r="O204" s="11">
        <f t="shared" si="38"/>
        <v>6.5480647563773333</v>
      </c>
      <c r="P204" s="11">
        <f t="shared" si="32"/>
        <v>9.0995897114748953E-2</v>
      </c>
      <c r="Q204" s="8" t="s">
        <v>573</v>
      </c>
    </row>
    <row r="205" spans="1:17">
      <c r="A205" s="9">
        <f t="shared" si="39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33"/>
        <v>383</v>
      </c>
      <c r="G205" s="35">
        <v>344</v>
      </c>
      <c r="H205" s="11">
        <v>8.7550742527009659E-3</v>
      </c>
      <c r="I205" s="11">
        <f t="shared" si="35"/>
        <v>19.866401639031345</v>
      </c>
      <c r="J205" s="11">
        <f t="shared" si="34"/>
        <v>7.3048758826718263</v>
      </c>
      <c r="K205" s="11">
        <v>7.6741727854625044</v>
      </c>
      <c r="L205" s="11">
        <v>5.9613300586640872</v>
      </c>
      <c r="M205" s="145">
        <f t="shared" si="36"/>
        <v>5.9613300586640872</v>
      </c>
      <c r="N205" s="11">
        <f t="shared" si="37"/>
        <v>40.806780365829766</v>
      </c>
      <c r="O205" s="11">
        <f t="shared" si="38"/>
        <v>8.1613560731659529</v>
      </c>
      <c r="P205" s="11">
        <f t="shared" si="32"/>
        <v>0.1065451184486417</v>
      </c>
      <c r="Q205" s="8" t="s">
        <v>573</v>
      </c>
    </row>
    <row r="206" spans="1:17">
      <c r="A206" s="9">
        <f t="shared" si="39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33"/>
        <v>353.6</v>
      </c>
      <c r="G206" s="37">
        <v>185</v>
      </c>
      <c r="H206" s="11">
        <v>4.7083974905513916E-3</v>
      </c>
      <c r="I206" s="11">
        <f t="shared" si="35"/>
        <v>10.68396599773488</v>
      </c>
      <c r="J206" s="11">
        <f t="shared" si="34"/>
        <v>3.9284942973671155</v>
      </c>
      <c r="K206" s="11">
        <v>4.127098736367917</v>
      </c>
      <c r="L206" s="11">
        <v>3.2059478513164423</v>
      </c>
      <c r="M206" s="145">
        <f t="shared" si="36"/>
        <v>3.2059478513164423</v>
      </c>
      <c r="N206" s="11">
        <f t="shared" si="37"/>
        <v>21.945506882786354</v>
      </c>
      <c r="O206" s="11">
        <f t="shared" si="38"/>
        <v>4.3891013765572708</v>
      </c>
      <c r="P206" s="11">
        <f t="shared" si="32"/>
        <v>6.2063085075753262E-2</v>
      </c>
      <c r="Q206" s="8" t="s">
        <v>575</v>
      </c>
    </row>
    <row r="207" spans="1:17">
      <c r="A207" s="9">
        <f t="shared" si="39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33"/>
        <v>548.24</v>
      </c>
      <c r="G207" s="35">
        <v>281</v>
      </c>
      <c r="H207" s="11">
        <v>7.1516740261888707E-3</v>
      </c>
      <c r="I207" s="11">
        <f t="shared" si="35"/>
        <v>16.228078083045954</v>
      </c>
      <c r="J207" s="11">
        <f t="shared" si="34"/>
        <v>5.9670643111359976</v>
      </c>
      <c r="K207" s="11">
        <v>6.2687283509155929</v>
      </c>
      <c r="L207" s="11">
        <v>4.8695748444320017</v>
      </c>
      <c r="M207" s="145">
        <f t="shared" si="36"/>
        <v>4.8695748444320017</v>
      </c>
      <c r="N207" s="11">
        <f t="shared" si="37"/>
        <v>33.333445589529546</v>
      </c>
      <c r="O207" s="11">
        <f t="shared" si="38"/>
        <v>6.6666891179059098</v>
      </c>
      <c r="P207" s="11">
        <f t="shared" si="32"/>
        <v>6.0800827355774016E-2</v>
      </c>
      <c r="Q207" s="8" t="s">
        <v>573</v>
      </c>
    </row>
    <row r="208" spans="1:17">
      <c r="A208" s="9">
        <f t="shared" si="39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33"/>
        <v>153.69999999999999</v>
      </c>
      <c r="G208" s="35">
        <v>188</v>
      </c>
      <c r="H208" s="11">
        <v>4.7847498822900627E-3</v>
      </c>
      <c r="I208" s="11">
        <f t="shared" si="35"/>
        <v>10.85721950040085</v>
      </c>
      <c r="J208" s="11">
        <f t="shared" si="34"/>
        <v>3.9921996102973929</v>
      </c>
      <c r="K208" s="11">
        <v>4.1940246618225316</v>
      </c>
      <c r="L208" s="11">
        <v>3.2579361948513035</v>
      </c>
      <c r="M208" s="145">
        <f t="shared" si="36"/>
        <v>3.2579361948513035</v>
      </c>
      <c r="N208" s="11">
        <f t="shared" si="37"/>
        <v>22.301379967372078</v>
      </c>
      <c r="O208" s="11">
        <f t="shared" si="38"/>
        <v>4.4602759934744158</v>
      </c>
      <c r="P208" s="11">
        <f t="shared" si="32"/>
        <v>0.14509681175908964</v>
      </c>
      <c r="Q208" s="8" t="s">
        <v>573</v>
      </c>
    </row>
    <row r="209" spans="1:17">
      <c r="A209" s="9">
        <f t="shared" si="39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33"/>
        <v>287</v>
      </c>
      <c r="G209" s="37">
        <v>273</v>
      </c>
      <c r="H209" s="11">
        <v>6.9480676482190805E-3</v>
      </c>
      <c r="I209" s="11">
        <f t="shared" si="35"/>
        <v>15.766068742603363</v>
      </c>
      <c r="J209" s="11">
        <f t="shared" si="34"/>
        <v>5.797183476655257</v>
      </c>
      <c r="K209" s="11">
        <v>6.0902592163699527</v>
      </c>
      <c r="L209" s="11">
        <v>4.730939261672372</v>
      </c>
      <c r="M209" s="145">
        <f t="shared" si="36"/>
        <v>4.730939261672372</v>
      </c>
      <c r="N209" s="11">
        <f t="shared" si="37"/>
        <v>32.384450697300949</v>
      </c>
      <c r="O209" s="11">
        <f t="shared" si="38"/>
        <v>6.4768901394601901</v>
      </c>
      <c r="P209" s="11">
        <f t="shared" si="32"/>
        <v>0.11283780730766881</v>
      </c>
      <c r="Q209" s="8" t="s">
        <v>575</v>
      </c>
    </row>
    <row r="210" spans="1:17">
      <c r="A210" s="9">
        <f t="shared" si="39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33"/>
        <v>163</v>
      </c>
      <c r="G210" s="37">
        <v>151</v>
      </c>
      <c r="H210" s="11">
        <v>3.8430703841797844E-3</v>
      </c>
      <c r="I210" s="11">
        <f t="shared" si="35"/>
        <v>8.7204263008538749</v>
      </c>
      <c r="J210" s="11">
        <f t="shared" si="34"/>
        <v>3.2065007508239702</v>
      </c>
      <c r="K210" s="11">
        <v>3.3686049145489481</v>
      </c>
      <c r="L210" s="11">
        <v>2.6167466245880151</v>
      </c>
      <c r="M210" s="145">
        <f t="shared" si="36"/>
        <v>2.6167466245880151</v>
      </c>
      <c r="N210" s="11">
        <f t="shared" si="37"/>
        <v>17.912278590814807</v>
      </c>
      <c r="O210" s="11">
        <f t="shared" si="38"/>
        <v>3.5824557181629615</v>
      </c>
      <c r="P210" s="11">
        <f t="shared" si="32"/>
        <v>0.10989127969825034</v>
      </c>
      <c r="Q210" s="8" t="s">
        <v>575</v>
      </c>
    </row>
    <row r="211" spans="1:17">
      <c r="A211" s="9">
        <f t="shared" si="39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33"/>
        <v>250.48</v>
      </c>
      <c r="G211" s="35">
        <v>123</v>
      </c>
      <c r="H211" s="11">
        <v>3.1304480612855197E-3</v>
      </c>
      <c r="I211" s="11">
        <f t="shared" si="35"/>
        <v>7.1033936093048116</v>
      </c>
      <c r="J211" s="11">
        <f t="shared" si="34"/>
        <v>2.6119178301413792</v>
      </c>
      <c r="K211" s="11">
        <v>2.7439629436392092</v>
      </c>
      <c r="L211" s="11">
        <v>2.1315220849293102</v>
      </c>
      <c r="M211" s="145">
        <f t="shared" si="36"/>
        <v>2.1315220849293102</v>
      </c>
      <c r="N211" s="11">
        <f t="shared" si="37"/>
        <v>14.590796468014711</v>
      </c>
      <c r="O211" s="11">
        <f t="shared" si="38"/>
        <v>2.9181592936029421</v>
      </c>
      <c r="P211" s="11">
        <f t="shared" si="32"/>
        <v>5.8251343292936401E-2</v>
      </c>
      <c r="Q211" s="8" t="s">
        <v>573</v>
      </c>
    </row>
    <row r="212" spans="1:17" ht="18" customHeight="1">
      <c r="A212" s="9">
        <f t="shared" si="39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33"/>
        <v>849.38</v>
      </c>
      <c r="G212" s="37">
        <v>656</v>
      </c>
      <c r="H212" s="11">
        <v>1.6695722993522774E-2</v>
      </c>
      <c r="I212" s="11">
        <f t="shared" si="35"/>
        <v>37.884765916292331</v>
      </c>
      <c r="J212" s="11">
        <f t="shared" si="34"/>
        <v>13.93022842742069</v>
      </c>
      <c r="K212" s="11">
        <v>14.634469032742452</v>
      </c>
      <c r="L212" s="11">
        <v>11.368117786289657</v>
      </c>
      <c r="M212" s="145">
        <f t="shared" si="36"/>
        <v>11.368117786289657</v>
      </c>
      <c r="N212" s="11">
        <f t="shared" si="37"/>
        <v>77.817581162745128</v>
      </c>
      <c r="O212" s="11">
        <f t="shared" si="38"/>
        <v>15.563516232549027</v>
      </c>
      <c r="P212" s="11">
        <f t="shared" si="32"/>
        <v>9.1616921946296268E-2</v>
      </c>
      <c r="Q212" s="8" t="s">
        <v>575</v>
      </c>
    </row>
    <row r="213" spans="1:17" ht="18" customHeight="1">
      <c r="A213" s="9">
        <f t="shared" si="39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33"/>
        <v>413.7</v>
      </c>
      <c r="G213" s="35">
        <v>327</v>
      </c>
      <c r="H213" s="11">
        <v>8.3224106995151616E-3</v>
      </c>
      <c r="I213" s="11">
        <f t="shared" si="35"/>
        <v>18.884631790590841</v>
      </c>
      <c r="J213" s="11">
        <f t="shared" si="34"/>
        <v>6.9438791094002532</v>
      </c>
      <c r="K213" s="11">
        <v>7.2949258745530194</v>
      </c>
      <c r="L213" s="11">
        <v>5.6667294452998735</v>
      </c>
      <c r="M213" s="145">
        <f t="shared" si="36"/>
        <v>5.6667294452998735</v>
      </c>
      <c r="N213" s="11">
        <f t="shared" si="37"/>
        <v>38.790166219843989</v>
      </c>
      <c r="O213" s="11">
        <f t="shared" si="38"/>
        <v>7.7580332439687982</v>
      </c>
      <c r="P213" s="11">
        <f t="shared" si="32"/>
        <v>9.3763998597640785E-2</v>
      </c>
      <c r="Q213" s="8" t="s">
        <v>573</v>
      </c>
    </row>
    <row r="214" spans="1:17" ht="18" customHeight="1">
      <c r="A214" s="9">
        <f t="shared" si="39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33"/>
        <v>301.8</v>
      </c>
      <c r="G214" s="35">
        <v>314</v>
      </c>
      <c r="H214" s="11">
        <v>7.9915503353142538E-3</v>
      </c>
      <c r="I214" s="11">
        <f t="shared" si="35"/>
        <v>18.133866612371634</v>
      </c>
      <c r="J214" s="11">
        <f t="shared" si="34"/>
        <v>6.6678227533690499</v>
      </c>
      <c r="K214" s="11">
        <v>7.0049135309163555</v>
      </c>
      <c r="L214" s="11">
        <v>5.4414466233154757</v>
      </c>
      <c r="M214" s="145">
        <f t="shared" si="36"/>
        <v>5.4414466233154757</v>
      </c>
      <c r="N214" s="11">
        <f t="shared" si="37"/>
        <v>37.248049519972518</v>
      </c>
      <c r="O214" s="11">
        <f t="shared" si="38"/>
        <v>7.4496099039945038</v>
      </c>
      <c r="P214" s="11">
        <f t="shared" si="32"/>
        <v>0.12341964718347423</v>
      </c>
      <c r="Q214" s="8" t="s">
        <v>573</v>
      </c>
    </row>
    <row r="215" spans="1:17" ht="18" customHeight="1">
      <c r="A215" s="9">
        <f t="shared" si="39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33"/>
        <v>417.1</v>
      </c>
      <c r="G215" s="35">
        <v>314</v>
      </c>
      <c r="H215" s="11">
        <v>7.9915503353142538E-3</v>
      </c>
      <c r="I215" s="11">
        <f t="shared" si="35"/>
        <v>18.133866612371634</v>
      </c>
      <c r="J215" s="11">
        <f t="shared" si="34"/>
        <v>6.6678227533690499</v>
      </c>
      <c r="K215" s="11">
        <v>7.0049135309163555</v>
      </c>
      <c r="L215" s="11">
        <v>5.4414466233154757</v>
      </c>
      <c r="M215" s="145">
        <f t="shared" si="36"/>
        <v>5.4414466233154757</v>
      </c>
      <c r="N215" s="11">
        <f t="shared" si="37"/>
        <v>37.248049519972518</v>
      </c>
      <c r="O215" s="11">
        <f t="shared" si="38"/>
        <v>7.4496099039945038</v>
      </c>
      <c r="P215" s="11">
        <f t="shared" si="32"/>
        <v>8.930244430585596E-2</v>
      </c>
      <c r="Q215" s="8" t="s">
        <v>573</v>
      </c>
    </row>
    <row r="216" spans="1:17" ht="18" customHeight="1">
      <c r="A216" s="9">
        <f t="shared" si="39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33"/>
        <v>191.3</v>
      </c>
      <c r="G216" s="37">
        <v>160</v>
      </c>
      <c r="H216" s="11">
        <v>4.072127559395798E-3</v>
      </c>
      <c r="I216" s="11">
        <f t="shared" si="35"/>
        <v>9.2401868088517869</v>
      </c>
      <c r="J216" s="11">
        <f t="shared" si="34"/>
        <v>3.3976166896148023</v>
      </c>
      <c r="K216" s="11">
        <v>3.5693826909127924</v>
      </c>
      <c r="L216" s="11">
        <v>2.7727116551925985</v>
      </c>
      <c r="M216" s="145">
        <f t="shared" si="36"/>
        <v>2.7727116551925985</v>
      </c>
      <c r="N216" s="11">
        <f t="shared" si="37"/>
        <v>18.97989784457198</v>
      </c>
      <c r="O216" s="11">
        <f t="shared" si="38"/>
        <v>3.795979568914396</v>
      </c>
      <c r="P216" s="11">
        <f t="shared" si="32"/>
        <v>9.9215357263836804E-2</v>
      </c>
      <c r="Q216" s="8" t="s">
        <v>575</v>
      </c>
    </row>
    <row r="217" spans="1:17" ht="18" customHeight="1">
      <c r="A217" s="9">
        <f t="shared" si="39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33"/>
        <v>319.3</v>
      </c>
      <c r="G217" s="36">
        <v>219</v>
      </c>
      <c r="H217" s="11">
        <v>5.5737245969229984E-3</v>
      </c>
      <c r="I217" s="11">
        <f t="shared" si="35"/>
        <v>12.647505694615884</v>
      </c>
      <c r="J217" s="11">
        <f t="shared" si="34"/>
        <v>4.6504878439102608</v>
      </c>
      <c r="K217" s="11">
        <v>4.8855925581868851</v>
      </c>
      <c r="L217" s="11">
        <v>2.0978384637898779</v>
      </c>
      <c r="M217" s="145">
        <f t="shared" si="36"/>
        <v>2.0978384637898779</v>
      </c>
      <c r="N217" s="11">
        <f t="shared" si="37"/>
        <v>24.281424560502906</v>
      </c>
      <c r="O217" s="11">
        <f t="shared" si="38"/>
        <v>4.8562849121005813</v>
      </c>
      <c r="P217" s="11">
        <f t="shared" si="32"/>
        <v>7.6045801943322597E-2</v>
      </c>
      <c r="Q217" s="8" t="s">
        <v>572</v>
      </c>
    </row>
    <row r="218" spans="1:17" ht="18" customHeight="1">
      <c r="A218" s="9">
        <f t="shared" si="39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33"/>
        <v>481.74</v>
      </c>
      <c r="G218" s="35">
        <v>425</v>
      </c>
      <c r="H218" s="11">
        <v>1.0816588829645089E-2</v>
      </c>
      <c r="I218" s="11">
        <f t="shared" si="35"/>
        <v>24.544246211012563</v>
      </c>
      <c r="J218" s="11">
        <f t="shared" si="34"/>
        <v>9.0249193317893202</v>
      </c>
      <c r="K218" s="11">
        <v>9.4811727727371053</v>
      </c>
      <c r="L218" s="11">
        <v>7.3650153341053413</v>
      </c>
      <c r="M218" s="145">
        <f t="shared" si="36"/>
        <v>7.3650153341053413</v>
      </c>
      <c r="N218" s="11">
        <f t="shared" si="37"/>
        <v>50.415353649644331</v>
      </c>
      <c r="O218" s="11">
        <f t="shared" si="38"/>
        <v>10.083070729928867</v>
      </c>
      <c r="P218" s="11">
        <f t="shared" si="32"/>
        <v>0.10465262101889884</v>
      </c>
      <c r="Q218" s="8" t="s">
        <v>573</v>
      </c>
    </row>
    <row r="219" spans="1:17" ht="18" customHeight="1">
      <c r="A219" s="9">
        <f t="shared" si="39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33"/>
        <v>503.3</v>
      </c>
      <c r="G219" s="35">
        <v>292</v>
      </c>
      <c r="H219" s="11">
        <v>7.4316327958973321E-3</v>
      </c>
      <c r="I219" s="11">
        <f t="shared" si="35"/>
        <v>16.863340926154514</v>
      </c>
      <c r="J219" s="11">
        <f t="shared" si="34"/>
        <v>6.200650458547015</v>
      </c>
      <c r="K219" s="11">
        <v>6.5141234109158468</v>
      </c>
      <c r="L219" s="11">
        <v>5.060198770726493</v>
      </c>
      <c r="M219" s="145">
        <f t="shared" si="36"/>
        <v>5.060198770726493</v>
      </c>
      <c r="N219" s="11">
        <f t="shared" si="37"/>
        <v>34.638313566343868</v>
      </c>
      <c r="O219" s="11">
        <f t="shared" si="38"/>
        <v>6.9276627132687736</v>
      </c>
      <c r="P219" s="11">
        <f t="shared" si="32"/>
        <v>6.8822399297325379E-2</v>
      </c>
      <c r="Q219" s="8" t="s">
        <v>573</v>
      </c>
    </row>
    <row r="220" spans="1:17" ht="18" customHeight="1">
      <c r="A220" s="9">
        <f t="shared" si="39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33"/>
        <v>97.1</v>
      </c>
      <c r="G220" s="35">
        <v>73</v>
      </c>
      <c r="H220" s="11">
        <v>1.857908198974333E-3</v>
      </c>
      <c r="I220" s="11">
        <f t="shared" si="35"/>
        <v>4.2158352315386285</v>
      </c>
      <c r="J220" s="11">
        <f t="shared" si="34"/>
        <v>1.5501626146367538</v>
      </c>
      <c r="K220" s="11">
        <v>1.6285308527289617</v>
      </c>
      <c r="L220" s="11">
        <v>1.2650496926816233</v>
      </c>
      <c r="M220" s="145">
        <f t="shared" si="36"/>
        <v>1.2650496926816233</v>
      </c>
      <c r="N220" s="11">
        <f t="shared" si="37"/>
        <v>8.659578391585967</v>
      </c>
      <c r="O220" s="11">
        <f t="shared" si="38"/>
        <v>1.7319156783171934</v>
      </c>
      <c r="P220" s="11">
        <f t="shared" si="32"/>
        <v>8.9182063765046019E-2</v>
      </c>
      <c r="Q220" s="8" t="s">
        <v>573</v>
      </c>
    </row>
    <row r="221" spans="1:17" ht="18" customHeight="1">
      <c r="A221" s="9">
        <f t="shared" si="39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33"/>
        <v>727.33</v>
      </c>
      <c r="G221" s="35">
        <v>256</v>
      </c>
      <c r="H221" s="11">
        <v>6.5154040950332771E-3</v>
      </c>
      <c r="I221" s="11">
        <f t="shared" si="35"/>
        <v>14.784298894162861</v>
      </c>
      <c r="J221" s="11">
        <f t="shared" si="34"/>
        <v>5.4361867033836839</v>
      </c>
      <c r="K221" s="11">
        <v>5.7110123054604687</v>
      </c>
      <c r="L221" s="11">
        <v>4.4363386483081584</v>
      </c>
      <c r="M221" s="145">
        <f t="shared" si="36"/>
        <v>4.4363386483081584</v>
      </c>
      <c r="N221" s="11">
        <f t="shared" si="37"/>
        <v>30.367836551315172</v>
      </c>
      <c r="O221" s="11">
        <f t="shared" si="38"/>
        <v>6.0735673102630345</v>
      </c>
      <c r="P221" s="11">
        <f t="shared" si="32"/>
        <v>4.1752487249687449E-2</v>
      </c>
      <c r="Q221" s="8" t="s">
        <v>573</v>
      </c>
    </row>
    <row r="222" spans="1:17" ht="18" customHeight="1">
      <c r="A222" s="9">
        <f t="shared" si="39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33"/>
        <v>628.35</v>
      </c>
      <c r="G222" s="37">
        <v>630</v>
      </c>
      <c r="H222" s="11">
        <v>1.6034002265120955E-2</v>
      </c>
      <c r="I222" s="11">
        <f t="shared" si="35"/>
        <v>36.383235559853915</v>
      </c>
      <c r="J222" s="11">
        <f t="shared" si="34"/>
        <v>13.378115715358286</v>
      </c>
      <c r="K222" s="11">
        <v>14.054444345469122</v>
      </c>
      <c r="L222" s="11">
        <v>10.917552142320858</v>
      </c>
      <c r="M222" s="145">
        <f t="shared" si="36"/>
        <v>10.917552142320858</v>
      </c>
      <c r="N222" s="11">
        <f t="shared" si="37"/>
        <v>74.733347763002172</v>
      </c>
      <c r="O222" s="11">
        <f t="shared" si="38"/>
        <v>14.946669552600435</v>
      </c>
      <c r="P222" s="11">
        <f t="shared" si="32"/>
        <v>0.11893586021007747</v>
      </c>
      <c r="Q222" s="8" t="s">
        <v>575</v>
      </c>
    </row>
    <row r="223" spans="1:17" ht="18" customHeight="1">
      <c r="A223" s="9">
        <f t="shared" si="39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33"/>
        <v>2817.6</v>
      </c>
      <c r="G223" s="36">
        <v>806</v>
      </c>
      <c r="H223" s="11">
        <v>2.0513342580456333E-2</v>
      </c>
      <c r="I223" s="11">
        <f t="shared" si="35"/>
        <v>46.54744104959088</v>
      </c>
      <c r="J223" s="11">
        <f t="shared" si="34"/>
        <v>17.115494073934567</v>
      </c>
      <c r="K223" s="11">
        <v>17.980765305473192</v>
      </c>
      <c r="L223" s="11">
        <v>7.7208118804321542</v>
      </c>
      <c r="M223" s="145">
        <f t="shared" si="36"/>
        <v>7.7208118804321542</v>
      </c>
      <c r="N223" s="11">
        <f t="shared" si="37"/>
        <v>89.364512309430793</v>
      </c>
      <c r="O223" s="11">
        <f t="shared" si="38"/>
        <v>17.872902461886159</v>
      </c>
      <c r="P223" s="11">
        <f t="shared" si="32"/>
        <v>3.1716536168878054E-2</v>
      </c>
      <c r="Q223" s="8" t="s">
        <v>572</v>
      </c>
    </row>
    <row r="224" spans="1:17">
      <c r="A224" s="9">
        <f t="shared" si="39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33"/>
        <v>629.26</v>
      </c>
      <c r="G224" s="35">
        <v>565</v>
      </c>
      <c r="H224" s="11">
        <v>1.4379700444116413E-2</v>
      </c>
      <c r="I224" s="11">
        <f t="shared" si="35"/>
        <v>32.62940966875788</v>
      </c>
      <c r="J224" s="11">
        <f t="shared" si="34"/>
        <v>11.997833935202273</v>
      </c>
      <c r="K224" s="11">
        <v>12.6043826272858</v>
      </c>
      <c r="L224" s="11">
        <v>9.7911380323988642</v>
      </c>
      <c r="M224" s="145">
        <f t="shared" si="36"/>
        <v>9.7911380323988642</v>
      </c>
      <c r="N224" s="11">
        <f t="shared" si="37"/>
        <v>67.022764263644817</v>
      </c>
      <c r="O224" s="11">
        <f t="shared" si="38"/>
        <v>13.404552852728964</v>
      </c>
      <c r="P224" s="11">
        <f t="shared" si="32"/>
        <v>0.10651044761091573</v>
      </c>
      <c r="Q224" s="8" t="s">
        <v>573</v>
      </c>
    </row>
    <row r="225" spans="1:17" ht="18" customHeight="1">
      <c r="A225" s="9">
        <f t="shared" si="39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33"/>
        <v>531.4</v>
      </c>
      <c r="G225" s="37">
        <v>306</v>
      </c>
      <c r="H225" s="11">
        <v>7.7879439573444644E-3</v>
      </c>
      <c r="I225" s="11">
        <f t="shared" si="35"/>
        <v>17.671857271929046</v>
      </c>
      <c r="J225" s="11">
        <f t="shared" si="34"/>
        <v>6.4979419188883103</v>
      </c>
      <c r="K225" s="11">
        <v>6.8264443963707162</v>
      </c>
      <c r="L225" s="11">
        <v>5.302811040555846</v>
      </c>
      <c r="M225" s="145">
        <f t="shared" si="36"/>
        <v>5.302811040555846</v>
      </c>
      <c r="N225" s="11">
        <f t="shared" si="37"/>
        <v>36.299054627743921</v>
      </c>
      <c r="O225" s="11">
        <f t="shared" si="38"/>
        <v>7.2598109255487842</v>
      </c>
      <c r="P225" s="11">
        <f t="shared" si="32"/>
        <v>6.8308345178291166E-2</v>
      </c>
      <c r="Q225" s="8" t="s">
        <v>575</v>
      </c>
    </row>
    <row r="226" spans="1:17" ht="18" customHeight="1">
      <c r="A226" s="9">
        <f t="shared" si="39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33"/>
        <v>423.85</v>
      </c>
      <c r="G226" s="35">
        <v>269</v>
      </c>
      <c r="H226" s="11">
        <v>6.8462644592341857E-3</v>
      </c>
      <c r="I226" s="11">
        <f t="shared" si="35"/>
        <v>15.535064072382069</v>
      </c>
      <c r="J226" s="11">
        <f t="shared" si="34"/>
        <v>5.7122430594148872</v>
      </c>
      <c r="K226" s="11">
        <v>6.0010246490971326</v>
      </c>
      <c r="L226" s="11">
        <v>4.6616214702925571</v>
      </c>
      <c r="M226" s="145">
        <f t="shared" si="36"/>
        <v>4.6616214702925571</v>
      </c>
      <c r="N226" s="11">
        <f t="shared" si="37"/>
        <v>31.909953251186643</v>
      </c>
      <c r="O226" s="11">
        <f t="shared" si="38"/>
        <v>6.3819906502373289</v>
      </c>
      <c r="P226" s="11">
        <f t="shared" si="32"/>
        <v>7.5285957888844263E-2</v>
      </c>
      <c r="Q226" s="8" t="s">
        <v>573</v>
      </c>
    </row>
    <row r="227" spans="1:17" ht="18" customHeight="1">
      <c r="A227" s="9">
        <f t="shared" si="39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33"/>
        <v>379.4</v>
      </c>
      <c r="G227" s="35">
        <v>308</v>
      </c>
      <c r="H227" s="11">
        <v>7.8388455518369118E-3</v>
      </c>
      <c r="I227" s="11">
        <f t="shared" si="35"/>
        <v>17.787359607039694</v>
      </c>
      <c r="J227" s="11">
        <f t="shared" si="34"/>
        <v>6.5404121275084961</v>
      </c>
      <c r="K227" s="11">
        <v>6.8710616800071262</v>
      </c>
      <c r="L227" s="11">
        <v>5.3374699362457534</v>
      </c>
      <c r="M227" s="145">
        <f t="shared" si="36"/>
        <v>5.3374699362457534</v>
      </c>
      <c r="N227" s="11">
        <f t="shared" si="37"/>
        <v>36.53630335080107</v>
      </c>
      <c r="O227" s="11">
        <f t="shared" si="38"/>
        <v>7.3072606701602147</v>
      </c>
      <c r="P227" s="11">
        <f t="shared" si="32"/>
        <v>9.6300219691094022E-2</v>
      </c>
      <c r="Q227" s="8" t="s">
        <v>573</v>
      </c>
    </row>
    <row r="228" spans="1:17" ht="18" customHeight="1">
      <c r="A228" s="9">
        <f t="shared" si="39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33"/>
        <v>2490.7000000000003</v>
      </c>
      <c r="G228" s="37">
        <v>755</v>
      </c>
      <c r="H228" s="11">
        <v>1.9215351920898922E-2</v>
      </c>
      <c r="I228" s="11">
        <f t="shared" si="35"/>
        <v>43.602131504269373</v>
      </c>
      <c r="J228" s="11">
        <f t="shared" si="34"/>
        <v>16.032503754119851</v>
      </c>
      <c r="K228" s="11">
        <v>16.843024572744739</v>
      </c>
      <c r="L228" s="11">
        <v>13.083733122940075</v>
      </c>
      <c r="M228" s="145">
        <f t="shared" si="36"/>
        <v>13.083733122940075</v>
      </c>
      <c r="N228" s="11">
        <f t="shared" si="37"/>
        <v>89.561392954074037</v>
      </c>
      <c r="O228" s="11">
        <f t="shared" si="38"/>
        <v>17.912278590814807</v>
      </c>
      <c r="P228" s="11">
        <f t="shared" si="32"/>
        <v>3.5958322139990374E-2</v>
      </c>
      <c r="Q228" s="8" t="s">
        <v>575</v>
      </c>
    </row>
    <row r="229" spans="1:17" ht="18" customHeight="1">
      <c r="A229" s="9">
        <f t="shared" si="39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33"/>
        <v>635.55000000000007</v>
      </c>
      <c r="G229" s="35">
        <v>307</v>
      </c>
      <c r="H229" s="11">
        <v>7.8133947545906881E-3</v>
      </c>
      <c r="I229" s="11">
        <f t="shared" si="35"/>
        <v>17.72960843948437</v>
      </c>
      <c r="J229" s="11">
        <f t="shared" si="34"/>
        <v>6.5191770231984032</v>
      </c>
      <c r="K229" s="11">
        <v>6.8487530381889217</v>
      </c>
      <c r="L229" s="11">
        <v>5.3201404884007992</v>
      </c>
      <c r="M229" s="145">
        <f t="shared" si="36"/>
        <v>5.3201404884007992</v>
      </c>
      <c r="N229" s="11">
        <f t="shared" si="37"/>
        <v>36.417678989272488</v>
      </c>
      <c r="O229" s="11">
        <f t="shared" si="38"/>
        <v>7.2835357978544977</v>
      </c>
      <c r="P229" s="11">
        <f t="shared" si="32"/>
        <v>5.7301044747498205E-2</v>
      </c>
      <c r="Q229" s="8" t="s">
        <v>573</v>
      </c>
    </row>
    <row r="230" spans="1:17" ht="18" customHeight="1">
      <c r="A230" s="9">
        <f t="shared" si="39"/>
        <v>225</v>
      </c>
      <c r="B230" s="107" t="s">
        <v>543</v>
      </c>
      <c r="C230" s="8">
        <f>димвенканали!C230</f>
        <v>185.1</v>
      </c>
      <c r="D230" s="8">
        <f>димвенканали!D230</f>
        <v>0</v>
      </c>
      <c r="E230" s="8">
        <f>димвенканали!E230</f>
        <v>0</v>
      </c>
      <c r="F230" s="8">
        <f t="shared" si="33"/>
        <v>185.1</v>
      </c>
      <c r="G230" s="98">
        <v>0</v>
      </c>
      <c r="H230" s="11">
        <v>0</v>
      </c>
      <c r="I230" s="11">
        <f t="shared" si="35"/>
        <v>0</v>
      </c>
      <c r="J230" s="11">
        <f t="shared" si="34"/>
        <v>0</v>
      </c>
      <c r="K230" s="11">
        <v>0</v>
      </c>
      <c r="L230" s="11">
        <v>0</v>
      </c>
      <c r="M230" s="145">
        <f t="shared" si="36"/>
        <v>0</v>
      </c>
      <c r="N230" s="11">
        <f t="shared" si="37"/>
        <v>0</v>
      </c>
      <c r="O230" s="11">
        <f t="shared" si="38"/>
        <v>0</v>
      </c>
      <c r="P230" s="11">
        <f t="shared" si="32"/>
        <v>0</v>
      </c>
      <c r="Q230" s="8" t="s">
        <v>573</v>
      </c>
    </row>
    <row r="231" spans="1:17" ht="18" customHeight="1">
      <c r="A231" s="9">
        <f t="shared" si="39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33"/>
        <v>243.18</v>
      </c>
      <c r="G231" s="35">
        <v>125</v>
      </c>
      <c r="H231" s="11">
        <v>3.1813496557779675E-3</v>
      </c>
      <c r="I231" s="11">
        <f t="shared" si="35"/>
        <v>7.2188959444154595</v>
      </c>
      <c r="J231" s="11">
        <f t="shared" si="34"/>
        <v>2.6543880387615646</v>
      </c>
      <c r="K231" s="11">
        <v>2.7885802272756197</v>
      </c>
      <c r="L231" s="11">
        <v>2.166180980619218</v>
      </c>
      <c r="M231" s="145">
        <f t="shared" si="36"/>
        <v>2.166180980619218</v>
      </c>
      <c r="N231" s="11">
        <f t="shared" si="37"/>
        <v>14.828045191071864</v>
      </c>
      <c r="O231" s="11">
        <f t="shared" si="38"/>
        <v>2.9656090382143727</v>
      </c>
      <c r="P231" s="11">
        <f t="shared" si="32"/>
        <v>6.0975594995772119E-2</v>
      </c>
      <c r="Q231" s="8" t="s">
        <v>573</v>
      </c>
    </row>
    <row r="232" spans="1:17" ht="18" customHeight="1">
      <c r="A232" s="9">
        <f t="shared" si="39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33"/>
        <v>187.37</v>
      </c>
      <c r="G232" s="35">
        <v>120</v>
      </c>
      <c r="H232" s="11">
        <v>3.0540956695468487E-3</v>
      </c>
      <c r="I232" s="11">
        <f t="shared" si="35"/>
        <v>6.9301401066388415</v>
      </c>
      <c r="J232" s="11">
        <f t="shared" si="34"/>
        <v>2.5482125172111023</v>
      </c>
      <c r="K232" s="11">
        <v>2.6770370181845946</v>
      </c>
      <c r="L232" s="11">
        <v>2.079533741394449</v>
      </c>
      <c r="M232" s="145">
        <f t="shared" si="36"/>
        <v>2.079533741394449</v>
      </c>
      <c r="N232" s="11">
        <f t="shared" si="37"/>
        <v>14.234923383428988</v>
      </c>
      <c r="O232" s="11">
        <f t="shared" si="38"/>
        <v>2.846984676685798</v>
      </c>
      <c r="P232" s="11">
        <f t="shared" si="32"/>
        <v>7.5972265482355708E-2</v>
      </c>
      <c r="Q232" s="8" t="s">
        <v>573</v>
      </c>
    </row>
    <row r="233" spans="1:17">
      <c r="A233" s="9">
        <f t="shared" si="39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33"/>
        <v>227.1</v>
      </c>
      <c r="G233" s="37">
        <v>145</v>
      </c>
      <c r="H233" s="11">
        <v>3.6903656007024419E-3</v>
      </c>
      <c r="I233" s="11">
        <f t="shared" si="35"/>
        <v>8.373919295521933</v>
      </c>
      <c r="J233" s="11">
        <f t="shared" si="34"/>
        <v>3.0790901249634151</v>
      </c>
      <c r="K233" s="11">
        <v>3.2347530636397184</v>
      </c>
      <c r="L233" s="11">
        <v>2.5127699375182928</v>
      </c>
      <c r="M233" s="145">
        <f t="shared" si="36"/>
        <v>2.5127699375182928</v>
      </c>
      <c r="N233" s="11">
        <f t="shared" si="37"/>
        <v>17.200532421643359</v>
      </c>
      <c r="O233" s="11">
        <f t="shared" si="38"/>
        <v>3.4401064843286719</v>
      </c>
      <c r="P233" s="11">
        <f t="shared" si="32"/>
        <v>7.5739904983017886E-2</v>
      </c>
      <c r="Q233" s="8" t="s">
        <v>575</v>
      </c>
    </row>
    <row r="234" spans="1:17">
      <c r="A234" s="9">
        <f t="shared" si="39"/>
        <v>229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33"/>
        <v>195.09</v>
      </c>
      <c r="G234" s="35">
        <v>125</v>
      </c>
      <c r="H234" s="11">
        <v>3.1813496557779675E-3</v>
      </c>
      <c r="I234" s="11">
        <f t="shared" si="35"/>
        <v>7.2188959444154595</v>
      </c>
      <c r="J234" s="11">
        <f t="shared" si="34"/>
        <v>2.6543880387615646</v>
      </c>
      <c r="K234" s="11">
        <v>2.7885802272756197</v>
      </c>
      <c r="L234" s="11">
        <v>2.166180980619218</v>
      </c>
      <c r="M234" s="145">
        <f t="shared" si="36"/>
        <v>2.166180980619218</v>
      </c>
      <c r="N234" s="11">
        <f t="shared" si="37"/>
        <v>14.828045191071864</v>
      </c>
      <c r="O234" s="11">
        <f t="shared" si="38"/>
        <v>2.9656090382143727</v>
      </c>
      <c r="P234" s="11">
        <f t="shared" si="32"/>
        <v>7.6006177615827897E-2</v>
      </c>
      <c r="Q234" s="8" t="s">
        <v>573</v>
      </c>
    </row>
    <row r="235" spans="1:17">
      <c r="A235" s="9">
        <f t="shared" si="39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33"/>
        <v>120.7</v>
      </c>
      <c r="G235" s="98">
        <v>420</v>
      </c>
      <c r="H235" s="11">
        <v>1.0689334843413971E-2</v>
      </c>
      <c r="I235" s="11">
        <f t="shared" si="35"/>
        <v>24.255490373235943</v>
      </c>
      <c r="J235" s="11">
        <f t="shared" si="34"/>
        <v>8.9187438102388565</v>
      </c>
      <c r="K235" s="11">
        <v>9.3696295636460807</v>
      </c>
      <c r="L235" s="11">
        <v>7.2783680948805722</v>
      </c>
      <c r="M235" s="145">
        <f t="shared" si="36"/>
        <v>7.2783680948805722</v>
      </c>
      <c r="N235" s="11">
        <f t="shared" si="37"/>
        <v>49.82223184200145</v>
      </c>
      <c r="O235" s="11">
        <f t="shared" si="38"/>
        <v>9.9644463684002904</v>
      </c>
      <c r="P235" s="11">
        <f t="shared" si="32"/>
        <v>0.4127773971996806</v>
      </c>
      <c r="Q235" s="8" t="s">
        <v>573</v>
      </c>
    </row>
    <row r="236" spans="1:17" ht="18" customHeight="1">
      <c r="A236" s="9">
        <f t="shared" si="39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33"/>
        <v>194.05</v>
      </c>
      <c r="G236" s="35">
        <v>82</v>
      </c>
      <c r="H236" s="11">
        <v>2.0869653741903468E-3</v>
      </c>
      <c r="I236" s="11">
        <f t="shared" si="35"/>
        <v>4.7355957395365413</v>
      </c>
      <c r="J236" s="11">
        <f t="shared" si="34"/>
        <v>1.7412785534275863</v>
      </c>
      <c r="K236" s="11">
        <v>1.8293086290928064</v>
      </c>
      <c r="L236" s="11">
        <v>1.4210147232862071</v>
      </c>
      <c r="M236" s="145">
        <f t="shared" si="36"/>
        <v>1.4210147232862071</v>
      </c>
      <c r="N236" s="11">
        <f t="shared" si="37"/>
        <v>9.727197645343141</v>
      </c>
      <c r="O236" s="11">
        <f t="shared" si="38"/>
        <v>1.9454395290686284</v>
      </c>
      <c r="P236" s="11">
        <f t="shared" si="32"/>
        <v>5.0127274647478175E-2</v>
      </c>
      <c r="Q236" s="8" t="s">
        <v>573</v>
      </c>
    </row>
    <row r="237" spans="1:17" ht="18" customHeight="1">
      <c r="A237" s="9">
        <f t="shared" si="39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33"/>
        <v>127.3</v>
      </c>
      <c r="G237" s="35">
        <v>105</v>
      </c>
      <c r="H237" s="11">
        <v>2.6723337108534926E-3</v>
      </c>
      <c r="I237" s="11">
        <f t="shared" si="35"/>
        <v>6.0638725933089859</v>
      </c>
      <c r="J237" s="11">
        <f t="shared" si="34"/>
        <v>2.2296859525597141</v>
      </c>
      <c r="K237" s="11">
        <v>2.3424073909115202</v>
      </c>
      <c r="L237" s="11">
        <v>1.8195920237201431</v>
      </c>
      <c r="M237" s="145">
        <f t="shared" si="36"/>
        <v>1.8195920237201431</v>
      </c>
      <c r="N237" s="11">
        <f t="shared" si="37"/>
        <v>12.455557960500363</v>
      </c>
      <c r="O237" s="11">
        <f t="shared" si="38"/>
        <v>2.4911115921000726</v>
      </c>
      <c r="P237" s="11">
        <f t="shared" si="32"/>
        <v>9.7844131661432548E-2</v>
      </c>
      <c r="Q237" s="8" t="s">
        <v>573</v>
      </c>
    </row>
    <row r="238" spans="1:17" ht="18" customHeight="1">
      <c r="A238" s="9">
        <f t="shared" si="39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33"/>
        <v>116.4</v>
      </c>
      <c r="G238" s="37">
        <v>90</v>
      </c>
      <c r="H238" s="11">
        <v>2.2905717521601366E-3</v>
      </c>
      <c r="I238" s="11">
        <f t="shared" si="35"/>
        <v>5.1976050799791311</v>
      </c>
      <c r="J238" s="11">
        <f t="shared" si="34"/>
        <v>1.9111593879083266</v>
      </c>
      <c r="K238" s="11">
        <v>2.0077777636384462</v>
      </c>
      <c r="L238" s="11">
        <v>1.5596503060458369</v>
      </c>
      <c r="M238" s="145">
        <f t="shared" si="36"/>
        <v>1.5596503060458369</v>
      </c>
      <c r="N238" s="11">
        <f t="shared" ref="N238:N265" si="40">(I238+J238+K238+M238)</f>
        <v>10.67619253757174</v>
      </c>
      <c r="O238" s="11">
        <f t="shared" ref="O238:O265" si="41">N238*0.2</f>
        <v>2.1352385075143481</v>
      </c>
      <c r="P238" s="11">
        <f t="shared" si="32"/>
        <v>9.1719867161269245E-2</v>
      </c>
      <c r="Q238" s="8" t="s">
        <v>575</v>
      </c>
    </row>
    <row r="239" spans="1:17" ht="18" customHeight="1">
      <c r="A239" s="9">
        <f t="shared" si="39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33"/>
        <v>182.2</v>
      </c>
      <c r="G239" s="35">
        <v>150</v>
      </c>
      <c r="H239" s="11">
        <v>3.8176195869335607E-3</v>
      </c>
      <c r="I239" s="11">
        <f t="shared" si="35"/>
        <v>8.662675133298551</v>
      </c>
      <c r="J239" s="11">
        <f t="shared" si="34"/>
        <v>3.1852656465138773</v>
      </c>
      <c r="K239" s="11">
        <v>3.346296272730743</v>
      </c>
      <c r="L239" s="11">
        <v>2.5994171767430614</v>
      </c>
      <c r="M239" s="145">
        <f t="shared" si="36"/>
        <v>2.5994171767430614</v>
      </c>
      <c r="N239" s="11">
        <f t="shared" si="40"/>
        <v>17.793654229286233</v>
      </c>
      <c r="O239" s="11">
        <f t="shared" si="41"/>
        <v>3.5587308458572466</v>
      </c>
      <c r="P239" s="11">
        <f t="shared" si="32"/>
        <v>9.7660012235379998E-2</v>
      </c>
      <c r="Q239" s="8" t="s">
        <v>573</v>
      </c>
    </row>
    <row r="240" spans="1:17">
      <c r="A240" s="9">
        <f t="shared" si="39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33"/>
        <v>113.4</v>
      </c>
      <c r="G240" s="98">
        <v>190</v>
      </c>
      <c r="H240" s="11">
        <v>4.83565147678251E-3</v>
      </c>
      <c r="I240" s="11">
        <f t="shared" si="35"/>
        <v>10.972721835511498</v>
      </c>
      <c r="J240" s="11">
        <f t="shared" si="34"/>
        <v>4.0346698189175783</v>
      </c>
      <c r="K240" s="11">
        <v>4.2386419454589408</v>
      </c>
      <c r="L240" s="11">
        <v>3.2925950905412109</v>
      </c>
      <c r="M240" s="145">
        <f t="shared" si="36"/>
        <v>3.2925950905412109</v>
      </c>
      <c r="N240" s="11">
        <f t="shared" si="40"/>
        <v>22.538628690429228</v>
      </c>
      <c r="O240" s="11">
        <f t="shared" si="41"/>
        <v>4.5077257380858455</v>
      </c>
      <c r="P240" s="11">
        <f t="shared" si="32"/>
        <v>0.19875333942177451</v>
      </c>
      <c r="Q240" s="8" t="s">
        <v>573</v>
      </c>
    </row>
    <row r="241" spans="1:17">
      <c r="A241" s="9">
        <f t="shared" si="39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33"/>
        <v>186.10000000000002</v>
      </c>
      <c r="G241" s="37">
        <v>135</v>
      </c>
      <c r="H241" s="11">
        <v>3.4358576282402047E-3</v>
      </c>
      <c r="I241" s="11">
        <f t="shared" si="35"/>
        <v>7.7964076199686962</v>
      </c>
      <c r="J241" s="11">
        <f t="shared" si="34"/>
        <v>2.8667390818624896</v>
      </c>
      <c r="K241" s="11">
        <v>3.011666645457669</v>
      </c>
      <c r="L241" s="11">
        <v>2.3394754590687552</v>
      </c>
      <c r="M241" s="145">
        <f t="shared" si="36"/>
        <v>2.3394754590687552</v>
      </c>
      <c r="N241" s="11">
        <f t="shared" si="40"/>
        <v>16.014288806357612</v>
      </c>
      <c r="O241" s="11">
        <f t="shared" si="41"/>
        <v>3.2028577612715226</v>
      </c>
      <c r="P241" s="11">
        <f t="shared" si="32"/>
        <v>8.6052062366241869E-2</v>
      </c>
      <c r="Q241" s="8" t="s">
        <v>575</v>
      </c>
    </row>
    <row r="242" spans="1:17">
      <c r="A242" s="9">
        <f t="shared" si="39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33"/>
        <v>182.7</v>
      </c>
      <c r="G242" s="37">
        <v>143</v>
      </c>
      <c r="H242" s="11">
        <v>3.6394640062099946E-3</v>
      </c>
      <c r="I242" s="11">
        <f t="shared" si="35"/>
        <v>8.2584169604112851</v>
      </c>
      <c r="J242" s="11">
        <f t="shared" si="34"/>
        <v>3.0366199163432297</v>
      </c>
      <c r="K242" s="11">
        <v>3.1901357800033083</v>
      </c>
      <c r="L242" s="11">
        <v>2.4781110418283854</v>
      </c>
      <c r="M242" s="145">
        <f t="shared" si="36"/>
        <v>2.4781110418283854</v>
      </c>
      <c r="N242" s="11">
        <f t="shared" si="40"/>
        <v>16.96328369858621</v>
      </c>
      <c r="O242" s="11">
        <f t="shared" si="41"/>
        <v>3.3926567397172422</v>
      </c>
      <c r="P242" s="11">
        <f t="shared" si="32"/>
        <v>9.2847748760734608E-2</v>
      </c>
      <c r="Q242" s="8" t="s">
        <v>575</v>
      </c>
    </row>
    <row r="243" spans="1:17">
      <c r="A243" s="9">
        <f t="shared" si="39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33"/>
        <v>76.3</v>
      </c>
      <c r="G243" s="37">
        <v>108</v>
      </c>
      <c r="H243" s="11">
        <v>2.7486861025921637E-3</v>
      </c>
      <c r="I243" s="11">
        <f t="shared" si="35"/>
        <v>6.2371260959749568</v>
      </c>
      <c r="J243" s="11">
        <f t="shared" si="34"/>
        <v>2.2933912654899919</v>
      </c>
      <c r="K243" s="11">
        <v>2.4093333163661352</v>
      </c>
      <c r="L243" s="11">
        <v>1.8715803672550042</v>
      </c>
      <c r="M243" s="145">
        <f t="shared" si="36"/>
        <v>1.8715803672550042</v>
      </c>
      <c r="N243" s="11">
        <f t="shared" si="40"/>
        <v>12.811431045086088</v>
      </c>
      <c r="O243" s="11">
        <f t="shared" si="41"/>
        <v>2.562286209017218</v>
      </c>
      <c r="P243" s="11">
        <f t="shared" si="32"/>
        <v>0.16790866376259619</v>
      </c>
      <c r="Q243" s="8" t="s">
        <v>575</v>
      </c>
    </row>
    <row r="244" spans="1:17">
      <c r="A244" s="9">
        <f t="shared" si="39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33"/>
        <v>258.8</v>
      </c>
      <c r="G244" s="37">
        <v>179</v>
      </c>
      <c r="H244" s="11">
        <v>4.5556927070740496E-3</v>
      </c>
      <c r="I244" s="11">
        <f t="shared" si="35"/>
        <v>10.337458992402938</v>
      </c>
      <c r="J244" s="11">
        <f t="shared" si="34"/>
        <v>3.8010836715065608</v>
      </c>
      <c r="K244" s="11">
        <v>3.9932468854586873</v>
      </c>
      <c r="L244" s="11">
        <v>3.10197116424672</v>
      </c>
      <c r="M244" s="145">
        <f t="shared" si="36"/>
        <v>3.10197116424672</v>
      </c>
      <c r="N244" s="11">
        <f t="shared" si="40"/>
        <v>21.233760713614906</v>
      </c>
      <c r="O244" s="11">
        <f t="shared" si="41"/>
        <v>4.2467521427229817</v>
      </c>
      <c r="P244" s="11">
        <f t="shared" si="32"/>
        <v>8.2046988847043686E-2</v>
      </c>
      <c r="Q244" s="8" t="s">
        <v>575</v>
      </c>
    </row>
    <row r="245" spans="1:17">
      <c r="A245" s="9">
        <f t="shared" si="39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33"/>
        <v>164.85</v>
      </c>
      <c r="G245" s="37">
        <v>120</v>
      </c>
      <c r="H245" s="11">
        <v>3.0540956695468487E-3</v>
      </c>
      <c r="I245" s="11">
        <f t="shared" si="35"/>
        <v>6.9301401066388415</v>
      </c>
      <c r="J245" s="11">
        <f t="shared" si="34"/>
        <v>2.5482125172111023</v>
      </c>
      <c r="K245" s="11">
        <v>2.6770370181845946</v>
      </c>
      <c r="L245" s="11">
        <v>2.079533741394449</v>
      </c>
      <c r="M245" s="145">
        <f t="shared" si="36"/>
        <v>2.079533741394449</v>
      </c>
      <c r="N245" s="11">
        <f t="shared" si="40"/>
        <v>14.234923383428988</v>
      </c>
      <c r="O245" s="11">
        <f t="shared" si="41"/>
        <v>2.846984676685798</v>
      </c>
      <c r="P245" s="11">
        <f t="shared" ref="P245:P265" si="42">(N245+O245)/F245/1.2</f>
        <v>8.6350763624076357E-2</v>
      </c>
      <c r="Q245" s="8" t="s">
        <v>575</v>
      </c>
    </row>
    <row r="246" spans="1:17">
      <c r="A246" s="9">
        <f t="shared" si="39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ref="F246:F265" si="43">C246+D246+E246</f>
        <v>188.2</v>
      </c>
      <c r="G246" s="37">
        <v>105</v>
      </c>
      <c r="H246" s="11">
        <v>2.6723337108534926E-3</v>
      </c>
      <c r="I246" s="11">
        <f t="shared" si="35"/>
        <v>6.0638725933089859</v>
      </c>
      <c r="J246" s="11">
        <f t="shared" ref="J246:J265" si="44">I246*0.3677</f>
        <v>2.2296859525597141</v>
      </c>
      <c r="K246" s="11">
        <v>2.3424073909115202</v>
      </c>
      <c r="L246" s="11">
        <v>1.8195920237201431</v>
      </c>
      <c r="M246" s="145">
        <f t="shared" si="36"/>
        <v>1.8195920237201431</v>
      </c>
      <c r="N246" s="11">
        <f t="shared" si="40"/>
        <v>12.455557960500363</v>
      </c>
      <c r="O246" s="11">
        <f t="shared" si="41"/>
        <v>2.4911115921000726</v>
      </c>
      <c r="P246" s="11">
        <f t="shared" si="42"/>
        <v>6.6182560895326051E-2</v>
      </c>
      <c r="Q246" s="8" t="s">
        <v>575</v>
      </c>
    </row>
    <row r="247" spans="1:17">
      <c r="A247" s="9">
        <f t="shared" si="39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43"/>
        <v>146.69999999999999</v>
      </c>
      <c r="G247" s="37">
        <v>110</v>
      </c>
      <c r="H247" s="11">
        <v>2.799587697084611E-3</v>
      </c>
      <c r="I247" s="11">
        <f t="shared" si="35"/>
        <v>6.3526284310856038</v>
      </c>
      <c r="J247" s="11">
        <f t="shared" si="44"/>
        <v>2.3358614741101769</v>
      </c>
      <c r="K247" s="11">
        <v>2.4539506000025448</v>
      </c>
      <c r="L247" s="11">
        <v>1.9062392629449116</v>
      </c>
      <c r="M247" s="145">
        <f t="shared" si="36"/>
        <v>1.9062392629449116</v>
      </c>
      <c r="N247" s="11">
        <f t="shared" si="40"/>
        <v>13.048679768143236</v>
      </c>
      <c r="O247" s="11">
        <f t="shared" si="41"/>
        <v>2.6097359536286473</v>
      </c>
      <c r="P247" s="11">
        <f t="shared" si="42"/>
        <v>8.8948055679231336E-2</v>
      </c>
      <c r="Q247" s="8" t="s">
        <v>575</v>
      </c>
    </row>
    <row r="248" spans="1:17" ht="18.75" customHeight="1">
      <c r="A248" s="9">
        <f t="shared" si="39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43"/>
        <v>472.42</v>
      </c>
      <c r="G248" s="35">
        <v>221</v>
      </c>
      <c r="H248" s="11">
        <v>5.6246261914154466E-3</v>
      </c>
      <c r="I248" s="11">
        <f t="shared" si="35"/>
        <v>12.763008029726533</v>
      </c>
      <c r="J248" s="11">
        <f t="shared" si="44"/>
        <v>4.6929580525304466</v>
      </c>
      <c r="K248" s="11">
        <v>4.9302098418232951</v>
      </c>
      <c r="L248" s="11">
        <v>3.8298079737347774</v>
      </c>
      <c r="M248" s="145">
        <f t="shared" si="36"/>
        <v>3.8298079737347774</v>
      </c>
      <c r="N248" s="11">
        <f t="shared" si="40"/>
        <v>26.21598389781505</v>
      </c>
      <c r="O248" s="11">
        <f t="shared" si="41"/>
        <v>5.2431967795630108</v>
      </c>
      <c r="P248" s="11">
        <f t="shared" si="42"/>
        <v>5.5492959438243616E-2</v>
      </c>
      <c r="Q248" s="8" t="s">
        <v>573</v>
      </c>
    </row>
    <row r="249" spans="1:17" ht="18" customHeight="1">
      <c r="A249" s="9">
        <f t="shared" si="39"/>
        <v>244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43"/>
        <v>260.05</v>
      </c>
      <c r="G249" s="35">
        <v>134</v>
      </c>
      <c r="H249" s="11">
        <v>3.410406830993981E-3</v>
      </c>
      <c r="I249" s="11">
        <f t="shared" si="35"/>
        <v>7.7386564524133723</v>
      </c>
      <c r="J249" s="11">
        <f t="shared" si="44"/>
        <v>2.8455039775523971</v>
      </c>
      <c r="K249" s="11">
        <v>2.989358003639464</v>
      </c>
      <c r="L249" s="11">
        <v>2.3221460112238015</v>
      </c>
      <c r="M249" s="145">
        <f t="shared" si="36"/>
        <v>2.3221460112238015</v>
      </c>
      <c r="N249" s="11">
        <f t="shared" si="40"/>
        <v>15.895664444829034</v>
      </c>
      <c r="O249" s="11">
        <f t="shared" si="41"/>
        <v>3.1791328889658068</v>
      </c>
      <c r="P249" s="11">
        <f t="shared" si="42"/>
        <v>6.1125416053947453E-2</v>
      </c>
      <c r="Q249" s="8" t="s">
        <v>573</v>
      </c>
    </row>
    <row r="250" spans="1:17" ht="18" customHeight="1">
      <c r="A250" s="9">
        <f t="shared" si="39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43"/>
        <v>233.91</v>
      </c>
      <c r="G250" s="35">
        <v>121</v>
      </c>
      <c r="H250" s="11">
        <v>3.0795464667930724E-3</v>
      </c>
      <c r="I250" s="11">
        <f t="shared" si="35"/>
        <v>6.9878912741941646</v>
      </c>
      <c r="J250" s="11">
        <f t="shared" si="44"/>
        <v>2.5694476215211943</v>
      </c>
      <c r="K250" s="11">
        <v>2.6993456600027996</v>
      </c>
      <c r="L250" s="11">
        <v>2.0968631892394027</v>
      </c>
      <c r="M250" s="145">
        <f t="shared" si="36"/>
        <v>2.0968631892394027</v>
      </c>
      <c r="N250" s="11">
        <f t="shared" si="40"/>
        <v>14.353547744957563</v>
      </c>
      <c r="O250" s="11">
        <f t="shared" si="41"/>
        <v>2.8707095489915129</v>
      </c>
      <c r="P250" s="11">
        <f t="shared" si="42"/>
        <v>6.13635489930211E-2</v>
      </c>
      <c r="Q250" s="8" t="s">
        <v>573</v>
      </c>
    </row>
    <row r="251" spans="1:17" ht="18" customHeight="1">
      <c r="A251" s="9">
        <f t="shared" si="39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43"/>
        <v>267.60000000000002</v>
      </c>
      <c r="G251" s="35">
        <v>121</v>
      </c>
      <c r="H251" s="11">
        <v>3.0795464667930724E-3</v>
      </c>
      <c r="I251" s="11">
        <f t="shared" si="35"/>
        <v>6.9878912741941646</v>
      </c>
      <c r="J251" s="11">
        <f t="shared" si="44"/>
        <v>2.5694476215211943</v>
      </c>
      <c r="K251" s="11">
        <v>2.6993456600027996</v>
      </c>
      <c r="L251" s="11">
        <v>2.0968631892394027</v>
      </c>
      <c r="M251" s="145">
        <f t="shared" si="36"/>
        <v>2.0968631892394027</v>
      </c>
      <c r="N251" s="11">
        <f t="shared" si="40"/>
        <v>14.353547744957563</v>
      </c>
      <c r="O251" s="11">
        <f t="shared" si="41"/>
        <v>2.8707095489915129</v>
      </c>
      <c r="P251" s="11">
        <f t="shared" si="42"/>
        <v>5.3638070795805549E-2</v>
      </c>
      <c r="Q251" s="8" t="s">
        <v>573</v>
      </c>
    </row>
    <row r="252" spans="1:17" ht="18.75" customHeight="1">
      <c r="A252" s="9">
        <f t="shared" si="39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43"/>
        <v>214.65</v>
      </c>
      <c r="G252" s="35">
        <v>155</v>
      </c>
      <c r="H252" s="11">
        <v>3.9448735731646796E-3</v>
      </c>
      <c r="I252" s="11">
        <f t="shared" si="35"/>
        <v>8.9514309710751689</v>
      </c>
      <c r="J252" s="11">
        <f t="shared" si="44"/>
        <v>3.2914411680643401</v>
      </c>
      <c r="K252" s="11">
        <v>3.4578394818217681</v>
      </c>
      <c r="L252" s="11">
        <v>2.6860644159678304</v>
      </c>
      <c r="M252" s="145">
        <f t="shared" si="36"/>
        <v>2.6860644159678304</v>
      </c>
      <c r="N252" s="11">
        <f t="shared" si="40"/>
        <v>18.386776036929106</v>
      </c>
      <c r="O252" s="11">
        <f t="shared" si="41"/>
        <v>3.6773552073858213</v>
      </c>
      <c r="P252" s="11">
        <f t="shared" si="42"/>
        <v>8.5659333971251375E-2</v>
      </c>
      <c r="Q252" s="8" t="s">
        <v>573</v>
      </c>
    </row>
    <row r="253" spans="1:17" ht="18.75" customHeight="1">
      <c r="A253" s="9">
        <f t="shared" si="39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43"/>
        <v>189.78</v>
      </c>
      <c r="G253" s="35">
        <v>110</v>
      </c>
      <c r="H253" s="11">
        <v>2.799587697084611E-3</v>
      </c>
      <c r="I253" s="11">
        <f t="shared" si="35"/>
        <v>6.3526284310856038</v>
      </c>
      <c r="J253" s="11">
        <f t="shared" si="44"/>
        <v>2.3358614741101769</v>
      </c>
      <c r="K253" s="11">
        <v>2.4539506000025448</v>
      </c>
      <c r="L253" s="11">
        <v>1.9062392629449116</v>
      </c>
      <c r="M253" s="145">
        <f t="shared" si="36"/>
        <v>1.9062392629449116</v>
      </c>
      <c r="N253" s="11">
        <f t="shared" si="40"/>
        <v>13.048679768143236</v>
      </c>
      <c r="O253" s="11">
        <f t="shared" si="41"/>
        <v>2.6097359536286473</v>
      </c>
      <c r="P253" s="11">
        <f t="shared" si="42"/>
        <v>6.8756875161467154E-2</v>
      </c>
      <c r="Q253" s="8" t="s">
        <v>573</v>
      </c>
    </row>
    <row r="254" spans="1:17" ht="17.25" customHeight="1">
      <c r="A254" s="9">
        <f t="shared" si="39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43"/>
        <v>406.04</v>
      </c>
      <c r="G254" s="35">
        <v>152</v>
      </c>
      <c r="H254" s="11">
        <v>3.8685211814260081E-3</v>
      </c>
      <c r="I254" s="11">
        <f t="shared" si="35"/>
        <v>8.7781774684091989</v>
      </c>
      <c r="J254" s="11">
        <f t="shared" si="44"/>
        <v>3.2277358551340627</v>
      </c>
      <c r="K254" s="11">
        <v>3.3909135563671531</v>
      </c>
      <c r="L254" s="11">
        <v>2.6340760724329688</v>
      </c>
      <c r="M254" s="145">
        <f t="shared" si="36"/>
        <v>2.6340760724329688</v>
      </c>
      <c r="N254" s="11">
        <f t="shared" si="40"/>
        <v>18.030902952343382</v>
      </c>
      <c r="O254" s="11">
        <f t="shared" si="41"/>
        <v>3.6061805904686768</v>
      </c>
      <c r="P254" s="11">
        <f t="shared" si="42"/>
        <v>4.4406715969715745E-2</v>
      </c>
      <c r="Q254" s="8" t="s">
        <v>573</v>
      </c>
    </row>
    <row r="255" spans="1:17" ht="17.25" customHeight="1">
      <c r="A255" s="9">
        <f t="shared" si="39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43"/>
        <v>732.01</v>
      </c>
      <c r="G255" s="35">
        <v>307</v>
      </c>
      <c r="H255" s="11">
        <v>7.8133947545906881E-3</v>
      </c>
      <c r="I255" s="11">
        <f t="shared" si="35"/>
        <v>17.72960843948437</v>
      </c>
      <c r="J255" s="11">
        <f t="shared" si="44"/>
        <v>6.5191770231984032</v>
      </c>
      <c r="K255" s="11">
        <v>6.8487530381889217</v>
      </c>
      <c r="L255" s="11">
        <v>5.3201404884007992</v>
      </c>
      <c r="M255" s="145">
        <f t="shared" si="36"/>
        <v>5.3201404884007992</v>
      </c>
      <c r="N255" s="11">
        <f t="shared" si="40"/>
        <v>36.417678989272488</v>
      </c>
      <c r="O255" s="11">
        <f t="shared" si="41"/>
        <v>7.2835357978544977</v>
      </c>
      <c r="P255" s="11">
        <f t="shared" si="42"/>
        <v>4.975024793277754E-2</v>
      </c>
      <c r="Q255" s="8" t="s">
        <v>573</v>
      </c>
    </row>
    <row r="256" spans="1:17" ht="18" customHeight="1">
      <c r="A256" s="9">
        <f t="shared" si="39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43"/>
        <v>985.05</v>
      </c>
      <c r="G256" s="35">
        <v>530</v>
      </c>
      <c r="H256" s="11">
        <v>1.3488922540498582E-2</v>
      </c>
      <c r="I256" s="11">
        <f t="shared" si="35"/>
        <v>30.608118804321549</v>
      </c>
      <c r="J256" s="11">
        <f t="shared" si="44"/>
        <v>11.254605284349035</v>
      </c>
      <c r="K256" s="11">
        <v>11.823580163648627</v>
      </c>
      <c r="L256" s="11">
        <v>9.1846073578254845</v>
      </c>
      <c r="M256" s="145">
        <f t="shared" si="36"/>
        <v>9.1846073578254845</v>
      </c>
      <c r="N256" s="11">
        <f t="shared" si="40"/>
        <v>62.870911610144695</v>
      </c>
      <c r="O256" s="11">
        <f t="shared" si="41"/>
        <v>12.574182322028939</v>
      </c>
      <c r="P256" s="11">
        <f t="shared" si="42"/>
        <v>6.3825096807415563E-2</v>
      </c>
      <c r="Q256" s="8" t="s">
        <v>573</v>
      </c>
    </row>
    <row r="257" spans="1:17">
      <c r="A257" s="9">
        <f t="shared" si="39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43"/>
        <v>589.46</v>
      </c>
      <c r="G257" s="35">
        <v>343</v>
      </c>
      <c r="H257" s="11">
        <v>8.7296234554547422E-3</v>
      </c>
      <c r="I257" s="11">
        <f t="shared" si="35"/>
        <v>19.808650471476021</v>
      </c>
      <c r="J257" s="11">
        <f t="shared" si="44"/>
        <v>7.2836407783617334</v>
      </c>
      <c r="K257" s="11">
        <v>7.6518641436442998</v>
      </c>
      <c r="L257" s="11">
        <v>5.9440006108191339</v>
      </c>
      <c r="M257" s="145">
        <f t="shared" si="36"/>
        <v>5.9440006108191339</v>
      </c>
      <c r="N257" s="11">
        <f t="shared" si="40"/>
        <v>40.688156004301185</v>
      </c>
      <c r="O257" s="11">
        <f t="shared" si="41"/>
        <v>8.1376312008602376</v>
      </c>
      <c r="P257" s="11">
        <f t="shared" si="42"/>
        <v>6.9026152757271364E-2</v>
      </c>
      <c r="Q257" s="8" t="s">
        <v>573</v>
      </c>
    </row>
    <row r="258" spans="1:17">
      <c r="A258" s="9">
        <f t="shared" si="39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43"/>
        <v>229.7</v>
      </c>
      <c r="G258" s="100">
        <v>233</v>
      </c>
      <c r="H258" s="11">
        <v>5.9300357583701307E-3</v>
      </c>
      <c r="I258" s="11">
        <f t="shared" si="35"/>
        <v>13.456022040390415</v>
      </c>
      <c r="J258" s="11">
        <f t="shared" si="44"/>
        <v>4.9477793042515561</v>
      </c>
      <c r="K258" s="11">
        <v>5.1979135436417545</v>
      </c>
      <c r="L258" s="11">
        <v>4.0377613478742216</v>
      </c>
      <c r="M258" s="145">
        <f t="shared" si="36"/>
        <v>4.0377613478742216</v>
      </c>
      <c r="N258" s="11">
        <f t="shared" si="40"/>
        <v>27.639476236157947</v>
      </c>
      <c r="O258" s="11">
        <f t="shared" si="41"/>
        <v>5.5278952472315899</v>
      </c>
      <c r="P258" s="83">
        <f t="shared" si="42"/>
        <v>0.12032858613912907</v>
      </c>
      <c r="Q258" s="8" t="s">
        <v>25</v>
      </c>
    </row>
    <row r="259" spans="1:17">
      <c r="A259" s="9">
        <f t="shared" si="39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43"/>
        <v>3064.9700000000003</v>
      </c>
      <c r="G259" s="102">
        <v>895</v>
      </c>
      <c r="H259" s="11">
        <v>2.2778463535370247E-2</v>
      </c>
      <c r="I259" s="11">
        <f t="shared" si="35"/>
        <v>51.68729496201469</v>
      </c>
      <c r="J259" s="11">
        <f t="shared" si="44"/>
        <v>19.005418357532804</v>
      </c>
      <c r="K259" s="11">
        <v>19.966234427293436</v>
      </c>
      <c r="L259" s="11">
        <v>8.5733581054426526</v>
      </c>
      <c r="M259" s="145">
        <f t="shared" si="36"/>
        <v>8.5733581054426526</v>
      </c>
      <c r="N259" s="11">
        <f t="shared" si="40"/>
        <v>99.232305852283588</v>
      </c>
      <c r="O259" s="11">
        <f t="shared" si="41"/>
        <v>19.84646117045672</v>
      </c>
      <c r="P259" s="83">
        <f t="shared" si="42"/>
        <v>3.2376273129030166E-2</v>
      </c>
    </row>
    <row r="260" spans="1:17">
      <c r="A260" s="9">
        <f t="shared" si="39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43"/>
        <v>3276.1600000000003</v>
      </c>
      <c r="G260" s="102">
        <v>880</v>
      </c>
      <c r="H260" s="11">
        <v>2.2396701576676888E-2</v>
      </c>
      <c r="I260" s="11">
        <f t="shared" si="35"/>
        <v>50.821027448684831</v>
      </c>
      <c r="J260" s="11">
        <f t="shared" si="44"/>
        <v>18.686891792881415</v>
      </c>
      <c r="K260" s="11">
        <v>19.631604800020359</v>
      </c>
      <c r="L260" s="11">
        <v>8.4296705394296474</v>
      </c>
      <c r="M260" s="145">
        <f t="shared" si="36"/>
        <v>8.4296705394296474</v>
      </c>
      <c r="N260" s="11">
        <f t="shared" si="40"/>
        <v>97.569194581016248</v>
      </c>
      <c r="O260" s="11">
        <f t="shared" si="41"/>
        <v>19.513838916203252</v>
      </c>
      <c r="P260" s="83">
        <f t="shared" si="42"/>
        <v>2.978157189545573E-2</v>
      </c>
    </row>
    <row r="261" spans="1:17" s="204" customFormat="1">
      <c r="A261" s="9">
        <f t="shared" si="39"/>
        <v>256</v>
      </c>
      <c r="B261" s="203" t="s">
        <v>1323</v>
      </c>
      <c r="C261" s="204">
        <v>1829.3</v>
      </c>
      <c r="D261" s="204">
        <v>222</v>
      </c>
      <c r="F261" s="204">
        <f t="shared" si="43"/>
        <v>2051.3000000000002</v>
      </c>
      <c r="G261" s="211">
        <v>447</v>
      </c>
      <c r="H261" s="205">
        <v>5.3168E-2</v>
      </c>
      <c r="I261" s="11">
        <f t="shared" si="35"/>
        <v>120.64510384</v>
      </c>
      <c r="J261" s="205">
        <f t="shared" si="44"/>
        <v>44.361204681968005</v>
      </c>
      <c r="K261" s="205">
        <v>7.8062786566715907</v>
      </c>
      <c r="L261" s="205">
        <v>6.2185697561095212</v>
      </c>
      <c r="M261" s="145">
        <f t="shared" si="36"/>
        <v>6.2185697561095212</v>
      </c>
      <c r="N261" s="205">
        <f t="shared" si="40"/>
        <v>179.03115693474913</v>
      </c>
      <c r="O261" s="205">
        <f t="shared" si="41"/>
        <v>35.806231386949825</v>
      </c>
      <c r="P261" s="208">
        <f t="shared" si="42"/>
        <v>8.7276925332593541E-2</v>
      </c>
    </row>
    <row r="262" spans="1:17" s="204" customFormat="1">
      <c r="A262" s="9">
        <f t="shared" si="39"/>
        <v>257</v>
      </c>
      <c r="B262" s="203" t="s">
        <v>1324</v>
      </c>
      <c r="C262" s="204">
        <v>2200.46</v>
      </c>
      <c r="F262" s="204">
        <f t="shared" si="43"/>
        <v>2200.46</v>
      </c>
      <c r="G262" s="211">
        <v>518</v>
      </c>
      <c r="H262" s="205">
        <v>1.3184E-2</v>
      </c>
      <c r="I262" s="11">
        <f>H262*$I$2</f>
        <v>29.91620992</v>
      </c>
      <c r="J262" s="205">
        <f t="shared" si="44"/>
        <v>11.000190387584</v>
      </c>
      <c r="K262" s="205">
        <v>9.046202112205556</v>
      </c>
      <c r="L262" s="205">
        <v>7.2063067867219948</v>
      </c>
      <c r="M262" s="145">
        <f t="shared" si="36"/>
        <v>7.2063067867219948</v>
      </c>
      <c r="N262" s="205">
        <f t="shared" si="40"/>
        <v>57.16890920651155</v>
      </c>
      <c r="O262" s="205">
        <f t="shared" si="41"/>
        <v>11.433781841302311</v>
      </c>
      <c r="P262" s="208">
        <f t="shared" si="42"/>
        <v>2.5980435548254254E-2</v>
      </c>
    </row>
    <row r="263" spans="1:17" s="204" customFormat="1">
      <c r="A263" s="9">
        <f t="shared" si="39"/>
        <v>258</v>
      </c>
      <c r="B263" s="203" t="s">
        <v>1325</v>
      </c>
      <c r="C263" s="204">
        <v>1202.04</v>
      </c>
      <c r="F263" s="204">
        <f t="shared" si="43"/>
        <v>1202.04</v>
      </c>
      <c r="G263" s="211">
        <v>367</v>
      </c>
      <c r="H263" s="205">
        <v>9.3399999999999993E-3</v>
      </c>
      <c r="I263" s="11">
        <f>H263*$I$2</f>
        <v>21.1936742</v>
      </c>
      <c r="J263" s="205">
        <f t="shared" si="44"/>
        <v>7.7929140033400008</v>
      </c>
      <c r="K263" s="205">
        <v>6.4091818053657139</v>
      </c>
      <c r="L263" s="205">
        <v>2.8222290327128299</v>
      </c>
      <c r="M263" s="145">
        <f t="shared" ref="M263:M326" si="45">L263*$M$2</f>
        <v>2.8222290327128299</v>
      </c>
      <c r="N263" s="205">
        <f t="shared" si="40"/>
        <v>38.217999041418551</v>
      </c>
      <c r="O263" s="205">
        <f t="shared" si="41"/>
        <v>7.6435998082837102</v>
      </c>
      <c r="P263" s="208">
        <f t="shared" si="42"/>
        <v>3.1794282254682497E-2</v>
      </c>
    </row>
    <row r="264" spans="1:17" s="204" customFormat="1">
      <c r="A264" s="9">
        <f t="shared" ref="A264:A327" si="46">A263+1</f>
        <v>259</v>
      </c>
      <c r="B264" s="203" t="s">
        <v>1326</v>
      </c>
      <c r="C264" s="204">
        <v>1991.48</v>
      </c>
      <c r="D264" s="204">
        <v>74</v>
      </c>
      <c r="F264" s="204">
        <f t="shared" si="43"/>
        <v>2065.48</v>
      </c>
      <c r="G264" s="211">
        <v>606.9</v>
      </c>
      <c r="H264" s="205">
        <v>1.5446E-2</v>
      </c>
      <c r="I264" s="11">
        <f>H264*$I$2</f>
        <v>35.048981980000001</v>
      </c>
      <c r="J264" s="205">
        <f t="shared" si="44"/>
        <v>12.887510674046002</v>
      </c>
      <c r="K264" s="205">
        <v>10.598725988219215</v>
      </c>
      <c r="L264" s="205">
        <v>4.6670594004180277</v>
      </c>
      <c r="M264" s="145">
        <f t="shared" si="45"/>
        <v>4.6670594004180277</v>
      </c>
      <c r="N264" s="205">
        <f t="shared" si="40"/>
        <v>63.202278042683247</v>
      </c>
      <c r="O264" s="205">
        <f t="shared" si="41"/>
        <v>12.64045560853665</v>
      </c>
      <c r="P264" s="208">
        <f t="shared" si="42"/>
        <v>3.0599317370627287E-2</v>
      </c>
    </row>
    <row r="265" spans="1:17" s="204" customFormat="1">
      <c r="A265" s="9">
        <f t="shared" si="46"/>
        <v>260</v>
      </c>
      <c r="B265" s="203" t="s">
        <v>1327</v>
      </c>
      <c r="C265" s="204">
        <v>179.2</v>
      </c>
      <c r="F265" s="204">
        <f t="shared" si="43"/>
        <v>179.2</v>
      </c>
      <c r="G265" s="211">
        <v>121</v>
      </c>
      <c r="H265" s="205">
        <v>3.0799999999999998E-3</v>
      </c>
      <c r="I265" s="11">
        <f>H265*$I$2</f>
        <v>6.9889203999999996</v>
      </c>
      <c r="J265" s="205">
        <f t="shared" si="44"/>
        <v>2.5698260310799999</v>
      </c>
      <c r="K265" s="205">
        <v>2.1131089876001403</v>
      </c>
      <c r="L265" s="205">
        <v>1.683326488790273</v>
      </c>
      <c r="M265" s="145">
        <f t="shared" si="45"/>
        <v>1.683326488790273</v>
      </c>
      <c r="N265" s="205">
        <f t="shared" si="40"/>
        <v>13.355181907470413</v>
      </c>
      <c r="O265" s="205">
        <f t="shared" si="41"/>
        <v>2.671036381494083</v>
      </c>
      <c r="P265" s="208">
        <f t="shared" si="42"/>
        <v>7.4526684751509018E-2</v>
      </c>
    </row>
    <row r="266" spans="1:17">
      <c r="A266" s="9">
        <f t="shared" si="46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47">C266+D266+E266</f>
        <v>885.79</v>
      </c>
      <c r="G266" s="37">
        <v>297</v>
      </c>
      <c r="H266" s="11">
        <v>8.7823052812111887E-3</v>
      </c>
      <c r="I266" s="11">
        <f t="shared" ref="I266:I324" si="48">H266*$I$2</f>
        <v>19.928192382754744</v>
      </c>
      <c r="J266" s="11">
        <f>I266*0.3677</f>
        <v>7.3275963391389203</v>
      </c>
      <c r="K266" s="11">
        <v>7.6980418711928547</v>
      </c>
      <c r="L266" s="11">
        <v>5.9798716659766979</v>
      </c>
      <c r="M266" s="145">
        <f t="shared" si="45"/>
        <v>5.9798716659766979</v>
      </c>
      <c r="N266" s="11">
        <f t="shared" ref="N266:N290" si="49">(I266+J266+K266+M266)</f>
        <v>40.933702259063217</v>
      </c>
      <c r="O266" s="11">
        <f t="shared" ref="O266:O290" si="50">N266*0.2</f>
        <v>8.1867404518126445</v>
      </c>
      <c r="P266" s="11">
        <f t="shared" ref="P266:P329" si="51">(N266+O266)/F266/1.2</f>
        <v>4.6211519952881856E-2</v>
      </c>
      <c r="Q266" s="8" t="s">
        <v>25</v>
      </c>
    </row>
    <row r="267" spans="1:17">
      <c r="A267" s="9">
        <f t="shared" si="46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47"/>
        <v>530.1</v>
      </c>
      <c r="G267" s="37">
        <v>261</v>
      </c>
      <c r="H267" s="11">
        <v>7.7177834289431663E-3</v>
      </c>
      <c r="I267" s="11">
        <f t="shared" si="48"/>
        <v>17.512653912117809</v>
      </c>
      <c r="J267" s="11">
        <f t="shared" ref="J267:J330" si="52">I267*0.3677</f>
        <v>6.4394028434857189</v>
      </c>
      <c r="K267" s="11">
        <v>6.764945886805843</v>
      </c>
      <c r="L267" s="11">
        <v>5.2550387367674016</v>
      </c>
      <c r="M267" s="145">
        <f t="shared" si="45"/>
        <v>5.2550387367674016</v>
      </c>
      <c r="N267" s="11">
        <f t="shared" si="49"/>
        <v>35.972041379176773</v>
      </c>
      <c r="O267" s="11">
        <f t="shared" si="50"/>
        <v>7.1944082758353547</v>
      </c>
      <c r="P267" s="11">
        <f t="shared" si="51"/>
        <v>6.785897260738874E-2</v>
      </c>
      <c r="Q267" s="8" t="s">
        <v>25</v>
      </c>
    </row>
    <row r="268" spans="1:17">
      <c r="A268" s="9">
        <f t="shared" si="46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47"/>
        <v>543.29999999999995</v>
      </c>
      <c r="G268" s="37">
        <v>301</v>
      </c>
      <c r="H268" s="11">
        <v>8.9005854870187473E-3</v>
      </c>
      <c r="I268" s="11">
        <f t="shared" si="48"/>
        <v>20.19658554615885</v>
      </c>
      <c r="J268" s="11">
        <f t="shared" si="52"/>
        <v>7.4262845053226094</v>
      </c>
      <c r="K268" s="11">
        <v>7.8017192027914124</v>
      </c>
      <c r="L268" s="11">
        <v>6.060408658111065</v>
      </c>
      <c r="M268" s="145">
        <f t="shared" si="45"/>
        <v>6.060408658111065</v>
      </c>
      <c r="N268" s="11">
        <f t="shared" si="49"/>
        <v>41.484997912383939</v>
      </c>
      <c r="O268" s="11">
        <f t="shared" si="50"/>
        <v>8.2969995824767881</v>
      </c>
      <c r="P268" s="11">
        <f t="shared" si="51"/>
        <v>7.6357441399565518E-2</v>
      </c>
      <c r="Q268" s="8" t="s">
        <v>25</v>
      </c>
    </row>
    <row r="269" spans="1:17">
      <c r="A269" s="9">
        <f t="shared" si="46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47"/>
        <v>453.6</v>
      </c>
      <c r="G269" s="37">
        <v>254</v>
      </c>
      <c r="H269" s="11">
        <v>7.5107930687799392E-3</v>
      </c>
      <c r="I269" s="11">
        <f t="shared" si="48"/>
        <v>17.042965876160626</v>
      </c>
      <c r="J269" s="11">
        <f t="shared" si="52"/>
        <v>6.2666985526642627</v>
      </c>
      <c r="K269" s="11">
        <v>6.5835105565083678</v>
      </c>
      <c r="L269" s="11">
        <v>5.1140990005322609</v>
      </c>
      <c r="M269" s="145">
        <f t="shared" si="45"/>
        <v>5.1140990005322609</v>
      </c>
      <c r="N269" s="11">
        <f t="shared" si="49"/>
        <v>35.007273985865517</v>
      </c>
      <c r="O269" s="11">
        <f t="shared" si="50"/>
        <v>7.0014547971731034</v>
      </c>
      <c r="P269" s="11">
        <f t="shared" si="51"/>
        <v>7.7176529951202638E-2</v>
      </c>
      <c r="Q269" s="8" t="s">
        <v>25</v>
      </c>
    </row>
    <row r="270" spans="1:17">
      <c r="A270" s="9">
        <f t="shared" si="46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47"/>
        <v>442.1</v>
      </c>
      <c r="G270" s="37">
        <v>283</v>
      </c>
      <c r="H270" s="11">
        <v>8.3683245608847361E-3</v>
      </c>
      <c r="I270" s="11">
        <f t="shared" si="48"/>
        <v>18.988816310840381</v>
      </c>
      <c r="J270" s="11">
        <f t="shared" si="52"/>
        <v>6.9821877574960087</v>
      </c>
      <c r="K270" s="11">
        <v>7.3351712105979061</v>
      </c>
      <c r="L270" s="11">
        <v>5.6979921935064164</v>
      </c>
      <c r="M270" s="145">
        <f t="shared" si="45"/>
        <v>5.6979921935064164</v>
      </c>
      <c r="N270" s="11">
        <f t="shared" si="49"/>
        <v>39.004167472440713</v>
      </c>
      <c r="O270" s="11">
        <f t="shared" si="50"/>
        <v>7.8008334944881428</v>
      </c>
      <c r="P270" s="11">
        <f t="shared" si="51"/>
        <v>8.822476243483536E-2</v>
      </c>
      <c r="Q270" s="8" t="s">
        <v>25</v>
      </c>
    </row>
    <row r="271" spans="1:17">
      <c r="A271" s="9">
        <f t="shared" si="46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47"/>
        <v>560.20000000000005</v>
      </c>
      <c r="G271" s="35">
        <v>327</v>
      </c>
      <c r="H271" s="11">
        <v>9.669406824767874E-3</v>
      </c>
      <c r="I271" s="11">
        <f t="shared" si="48"/>
        <v>21.941141108285528</v>
      </c>
      <c r="J271" s="11">
        <f t="shared" si="52"/>
        <v>8.0677575855165884</v>
      </c>
      <c r="K271" s="11">
        <v>8.4756218581820324</v>
      </c>
      <c r="L271" s="11">
        <v>6.583899106984445</v>
      </c>
      <c r="M271" s="145">
        <f t="shared" si="45"/>
        <v>6.583899106984445</v>
      </c>
      <c r="N271" s="11">
        <f t="shared" si="49"/>
        <v>45.068419658968594</v>
      </c>
      <c r="O271" s="11">
        <f t="shared" si="50"/>
        <v>9.0136839317937199</v>
      </c>
      <c r="P271" s="11">
        <f t="shared" si="51"/>
        <v>8.0450588466563E-2</v>
      </c>
      <c r="Q271" s="8" t="s">
        <v>26</v>
      </c>
    </row>
    <row r="272" spans="1:17">
      <c r="A272" s="9">
        <f t="shared" si="46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47"/>
        <v>522.29999999999995</v>
      </c>
      <c r="G272" s="35">
        <v>256</v>
      </c>
      <c r="H272" s="11">
        <v>7.5699331716837185E-3</v>
      </c>
      <c r="I272" s="11">
        <f t="shared" si="48"/>
        <v>17.177162457862678</v>
      </c>
      <c r="J272" s="11">
        <f t="shared" si="52"/>
        <v>6.3160426357561077</v>
      </c>
      <c r="K272" s="11">
        <v>6.6353492223076467</v>
      </c>
      <c r="L272" s="11">
        <v>5.1543674965994439</v>
      </c>
      <c r="M272" s="145">
        <f t="shared" si="45"/>
        <v>5.1543674965994439</v>
      </c>
      <c r="N272" s="11">
        <f t="shared" si="49"/>
        <v>35.282921812525878</v>
      </c>
      <c r="O272" s="11">
        <f t="shared" si="50"/>
        <v>7.0565843625051761</v>
      </c>
      <c r="P272" s="11">
        <f t="shared" si="51"/>
        <v>6.7552980686436698E-2</v>
      </c>
      <c r="Q272" s="8" t="s">
        <v>26</v>
      </c>
    </row>
    <row r="273" spans="1:17">
      <c r="A273" s="9">
        <f t="shared" si="46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47"/>
        <v>831.1</v>
      </c>
      <c r="G273" s="35">
        <v>509</v>
      </c>
      <c r="H273" s="11">
        <v>1.5051156189011768E-2</v>
      </c>
      <c r="I273" s="11">
        <f t="shared" si="48"/>
        <v>34.153030043172272</v>
      </c>
      <c r="J273" s="11">
        <f t="shared" si="52"/>
        <v>12.558069146874445</v>
      </c>
      <c r="K273" s="11">
        <v>13.192940445916374</v>
      </c>
      <c r="L273" s="11">
        <v>10.248332249098112</v>
      </c>
      <c r="M273" s="145">
        <f t="shared" si="45"/>
        <v>10.248332249098112</v>
      </c>
      <c r="N273" s="11">
        <f t="shared" si="49"/>
        <v>70.1523718850612</v>
      </c>
      <c r="O273" s="11">
        <f t="shared" si="50"/>
        <v>14.03047437701224</v>
      </c>
      <c r="P273" s="11">
        <f t="shared" si="51"/>
        <v>8.4409062549706662E-2</v>
      </c>
      <c r="Q273" s="8" t="s">
        <v>26</v>
      </c>
    </row>
    <row r="274" spans="1:17">
      <c r="A274" s="9">
        <f t="shared" si="46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47"/>
        <v>778.5</v>
      </c>
      <c r="G274" s="35">
        <v>329</v>
      </c>
      <c r="H274" s="11">
        <v>9.7285469276716541E-3</v>
      </c>
      <c r="I274" s="11">
        <f t="shared" si="48"/>
        <v>22.075337689987581</v>
      </c>
      <c r="J274" s="11">
        <f t="shared" si="52"/>
        <v>8.1171016686084343</v>
      </c>
      <c r="K274" s="11">
        <v>8.5274605239813113</v>
      </c>
      <c r="L274" s="11">
        <v>6.624167603051629</v>
      </c>
      <c r="M274" s="145">
        <f t="shared" si="45"/>
        <v>6.624167603051629</v>
      </c>
      <c r="N274" s="11">
        <f t="shared" si="49"/>
        <v>45.344067485628955</v>
      </c>
      <c r="O274" s="11">
        <f t="shared" si="50"/>
        <v>9.0688134971257917</v>
      </c>
      <c r="P274" s="11">
        <f t="shared" si="51"/>
        <v>5.824543029624786E-2</v>
      </c>
      <c r="Q274" s="8" t="s">
        <v>26</v>
      </c>
    </row>
    <row r="275" spans="1:17">
      <c r="A275" s="9">
        <f t="shared" si="46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47"/>
        <v>791.9</v>
      </c>
      <c r="G275" s="35">
        <v>357</v>
      </c>
      <c r="H275" s="11">
        <v>1.0556508368324561E-2</v>
      </c>
      <c r="I275" s="11">
        <f t="shared" si="48"/>
        <v>23.954089833816312</v>
      </c>
      <c r="J275" s="11">
        <f t="shared" si="52"/>
        <v>8.8079188318942592</v>
      </c>
      <c r="K275" s="11">
        <v>9.2532018451712101</v>
      </c>
      <c r="L275" s="11">
        <v>7.187926547992193</v>
      </c>
      <c r="M275" s="145">
        <f t="shared" si="45"/>
        <v>7.187926547992193</v>
      </c>
      <c r="N275" s="11">
        <f t="shared" si="49"/>
        <v>49.20313705887397</v>
      </c>
      <c r="O275" s="11">
        <f t="shared" si="50"/>
        <v>9.8406274117747952</v>
      </c>
      <c r="P275" s="11">
        <f t="shared" si="51"/>
        <v>6.2133018132180799E-2</v>
      </c>
      <c r="Q275" s="8" t="s">
        <v>26</v>
      </c>
    </row>
    <row r="276" spans="1:17">
      <c r="A276" s="9">
        <f t="shared" si="46"/>
        <v>271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47"/>
        <v>397</v>
      </c>
      <c r="G276" s="35">
        <v>174</v>
      </c>
      <c r="H276" s="11">
        <v>5.1451889526287773E-3</v>
      </c>
      <c r="I276" s="11">
        <f t="shared" si="48"/>
        <v>11.675102608078538</v>
      </c>
      <c r="J276" s="11">
        <f t="shared" si="52"/>
        <v>4.292935228990479</v>
      </c>
      <c r="K276" s="11">
        <v>4.5099639245372281</v>
      </c>
      <c r="L276" s="11">
        <v>3.5033591578449341</v>
      </c>
      <c r="M276" s="145">
        <f t="shared" si="45"/>
        <v>3.5033591578449341</v>
      </c>
      <c r="N276" s="11">
        <f t="shared" si="49"/>
        <v>23.981360919451177</v>
      </c>
      <c r="O276" s="11">
        <f t="shared" si="50"/>
        <v>4.7962721838902356</v>
      </c>
      <c r="P276" s="11">
        <f t="shared" si="51"/>
        <v>6.0406450678718332E-2</v>
      </c>
      <c r="Q276" s="8" t="s">
        <v>26</v>
      </c>
    </row>
    <row r="277" spans="1:17">
      <c r="A277" s="9">
        <f t="shared" si="46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47"/>
        <v>442.3</v>
      </c>
      <c r="G277" s="35">
        <v>171</v>
      </c>
      <c r="H277" s="11">
        <v>5.0564787982731087E-3</v>
      </c>
      <c r="I277" s="11">
        <f t="shared" si="48"/>
        <v>11.47380773552546</v>
      </c>
      <c r="J277" s="11">
        <f t="shared" si="52"/>
        <v>4.2189191043527119</v>
      </c>
      <c r="K277" s="11">
        <v>4.4322059258383106</v>
      </c>
      <c r="L277" s="11">
        <v>3.4429564137441595</v>
      </c>
      <c r="M277" s="145">
        <f t="shared" si="45"/>
        <v>3.4429564137441595</v>
      </c>
      <c r="N277" s="11">
        <f t="shared" si="49"/>
        <v>23.567889179460643</v>
      </c>
      <c r="O277" s="11">
        <f t="shared" si="50"/>
        <v>4.7135778358921288</v>
      </c>
      <c r="P277" s="11">
        <f t="shared" si="51"/>
        <v>5.3284850055303284E-2</v>
      </c>
      <c r="Q277" s="8" t="s">
        <v>26</v>
      </c>
    </row>
    <row r="278" spans="1:17">
      <c r="A278" s="9">
        <f t="shared" si="46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47"/>
        <v>484.7</v>
      </c>
      <c r="G278" s="35">
        <v>202</v>
      </c>
      <c r="H278" s="11">
        <v>5.9731503932816841E-3</v>
      </c>
      <c r="I278" s="11">
        <f t="shared" si="48"/>
        <v>13.553854751907268</v>
      </c>
      <c r="J278" s="11">
        <f t="shared" si="52"/>
        <v>4.983752392276303</v>
      </c>
      <c r="K278" s="11">
        <v>5.2357052457271269</v>
      </c>
      <c r="L278" s="11">
        <v>4.067118102785499</v>
      </c>
      <c r="M278" s="145">
        <f t="shared" si="45"/>
        <v>4.067118102785499</v>
      </c>
      <c r="N278" s="11">
        <f t="shared" si="49"/>
        <v>27.8404304926962</v>
      </c>
      <c r="O278" s="11">
        <f t="shared" si="50"/>
        <v>5.56808609853924</v>
      </c>
      <c r="P278" s="11">
        <f t="shared" si="51"/>
        <v>5.7438478425203637E-2</v>
      </c>
      <c r="Q278" s="8" t="s">
        <v>26</v>
      </c>
    </row>
    <row r="279" spans="1:17">
      <c r="A279" s="9">
        <f t="shared" si="46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47"/>
        <v>554.70000000000005</v>
      </c>
      <c r="G279" s="35">
        <v>223</v>
      </c>
      <c r="H279" s="11">
        <v>6.5941214737713638E-3</v>
      </c>
      <c r="I279" s="11">
        <f t="shared" si="48"/>
        <v>14.962918859778815</v>
      </c>
      <c r="J279" s="11">
        <f t="shared" si="52"/>
        <v>5.5018652647406707</v>
      </c>
      <c r="K279" s="11">
        <v>5.7800112366195506</v>
      </c>
      <c r="L279" s="11">
        <v>37.460544680347738</v>
      </c>
      <c r="M279" s="145">
        <f t="shared" si="45"/>
        <v>37.460544680347738</v>
      </c>
      <c r="N279" s="11">
        <f t="shared" si="49"/>
        <v>63.705340041486778</v>
      </c>
      <c r="O279" s="11">
        <f t="shared" si="50"/>
        <v>12.741068008297356</v>
      </c>
      <c r="P279" s="11">
        <f t="shared" si="51"/>
        <v>0.11484647564717286</v>
      </c>
      <c r="Q279" s="8" t="s">
        <v>26</v>
      </c>
    </row>
    <row r="280" spans="1:17">
      <c r="A280" s="9">
        <f t="shared" si="46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47"/>
        <v>380.3</v>
      </c>
      <c r="G280" s="35">
        <v>218</v>
      </c>
      <c r="H280" s="11">
        <v>6.4462712165119168E-3</v>
      </c>
      <c r="I280" s="11">
        <f t="shared" si="48"/>
        <v>14.627427405523687</v>
      </c>
      <c r="J280" s="11">
        <f t="shared" si="52"/>
        <v>5.3785050570110595</v>
      </c>
      <c r="K280" s="11">
        <v>5.6504145721213552</v>
      </c>
      <c r="L280" s="11">
        <v>4.3892660713229636</v>
      </c>
      <c r="M280" s="145">
        <f t="shared" si="45"/>
        <v>4.3892660713229636</v>
      </c>
      <c r="N280" s="11">
        <f t="shared" si="49"/>
        <v>30.045613105979065</v>
      </c>
      <c r="O280" s="11">
        <f t="shared" si="50"/>
        <v>6.0091226211958135</v>
      </c>
      <c r="P280" s="11">
        <f t="shared" si="51"/>
        <v>7.9005030517957056E-2</v>
      </c>
      <c r="Q280" s="8" t="s">
        <v>26</v>
      </c>
    </row>
    <row r="281" spans="1:17">
      <c r="A281" s="9">
        <f t="shared" si="46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47"/>
        <v>372</v>
      </c>
      <c r="G281" s="35">
        <v>247</v>
      </c>
      <c r="H281" s="11">
        <v>7.3038027086167129E-3</v>
      </c>
      <c r="I281" s="11">
        <f t="shared" si="48"/>
        <v>16.573277840203442</v>
      </c>
      <c r="J281" s="11">
        <f t="shared" si="52"/>
        <v>6.0939942618428065</v>
      </c>
      <c r="K281" s="11">
        <v>6.4020752262108935</v>
      </c>
      <c r="L281" s="11">
        <v>4.9731592642971201</v>
      </c>
      <c r="M281" s="145">
        <f t="shared" si="45"/>
        <v>4.9731592642971201</v>
      </c>
      <c r="N281" s="11">
        <f t="shared" si="49"/>
        <v>34.042506592554261</v>
      </c>
      <c r="O281" s="11">
        <f t="shared" si="50"/>
        <v>6.8085013185108529</v>
      </c>
      <c r="P281" s="11">
        <f t="shared" si="51"/>
        <v>9.15121144961136E-2</v>
      </c>
      <c r="Q281" s="8" t="s">
        <v>26</v>
      </c>
    </row>
    <row r="282" spans="1:17">
      <c r="A282" s="9">
        <f t="shared" si="46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47"/>
        <v>367.70000000000005</v>
      </c>
      <c r="G282" s="35">
        <v>348</v>
      </c>
      <c r="H282" s="11">
        <v>1.0290377905257555E-2</v>
      </c>
      <c r="I282" s="11">
        <f t="shared" si="48"/>
        <v>23.350205216157075</v>
      </c>
      <c r="J282" s="11">
        <f t="shared" si="52"/>
        <v>8.5858704579809579</v>
      </c>
      <c r="K282" s="11">
        <v>9.0199278490744561</v>
      </c>
      <c r="L282" s="11">
        <v>7.0067183156898682</v>
      </c>
      <c r="M282" s="145">
        <f t="shared" si="45"/>
        <v>7.0067183156898682</v>
      </c>
      <c r="N282" s="11">
        <f t="shared" si="49"/>
        <v>47.962721838902354</v>
      </c>
      <c r="O282" s="11">
        <f t="shared" si="50"/>
        <v>9.5925443677804711</v>
      </c>
      <c r="P282" s="11">
        <f t="shared" si="51"/>
        <v>0.13043982006772464</v>
      </c>
      <c r="Q282" s="8" t="s">
        <v>26</v>
      </c>
    </row>
    <row r="283" spans="1:17">
      <c r="A283" s="9">
        <f t="shared" si="46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47"/>
        <v>246.5</v>
      </c>
      <c r="G283" s="35">
        <v>153</v>
      </c>
      <c r="H283" s="11">
        <v>4.5242178721390976E-3</v>
      </c>
      <c r="I283" s="11">
        <f t="shared" si="48"/>
        <v>10.26603850020699</v>
      </c>
      <c r="J283" s="11">
        <f t="shared" si="52"/>
        <v>3.7748223565261108</v>
      </c>
      <c r="K283" s="11">
        <v>3.9656579336448043</v>
      </c>
      <c r="L283" s="11">
        <v>3.0805399491395113</v>
      </c>
      <c r="M283" s="145">
        <f t="shared" si="45"/>
        <v>3.0805399491395113</v>
      </c>
      <c r="N283" s="11">
        <f t="shared" si="49"/>
        <v>21.087058739517413</v>
      </c>
      <c r="O283" s="11">
        <f t="shared" si="50"/>
        <v>4.2174117479034825</v>
      </c>
      <c r="P283" s="11">
        <f t="shared" si="51"/>
        <v>8.5545877239421572E-2</v>
      </c>
      <c r="Q283" s="8" t="s">
        <v>26</v>
      </c>
    </row>
    <row r="284" spans="1:17">
      <c r="A284" s="9">
        <f t="shared" si="46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47"/>
        <v>255.7</v>
      </c>
      <c r="G284" s="35">
        <v>204</v>
      </c>
      <c r="H284" s="11">
        <v>6.0322904961854634E-3</v>
      </c>
      <c r="I284" s="11">
        <f t="shared" si="48"/>
        <v>13.688051333609321</v>
      </c>
      <c r="J284" s="11">
        <f t="shared" si="52"/>
        <v>5.033096475368148</v>
      </c>
      <c r="K284" s="11">
        <v>5.2875439115264058</v>
      </c>
      <c r="L284" s="11">
        <v>4.1073865988526821</v>
      </c>
      <c r="M284" s="145">
        <f t="shared" si="45"/>
        <v>4.1073865988526821</v>
      </c>
      <c r="N284" s="11">
        <f t="shared" si="49"/>
        <v>28.116078319356557</v>
      </c>
      <c r="O284" s="11">
        <f t="shared" si="50"/>
        <v>5.6232156638713118</v>
      </c>
      <c r="P284" s="11">
        <f t="shared" si="51"/>
        <v>0.10995728713084302</v>
      </c>
      <c r="Q284" s="8" t="s">
        <v>26</v>
      </c>
    </row>
    <row r="285" spans="1:17">
      <c r="A285" s="9">
        <f t="shared" si="46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47"/>
        <v>460.8</v>
      </c>
      <c r="G285" s="35">
        <v>291</v>
      </c>
      <c r="H285" s="11">
        <v>8.6048849724998516E-3</v>
      </c>
      <c r="I285" s="11">
        <f t="shared" si="48"/>
        <v>19.525602637648589</v>
      </c>
      <c r="J285" s="11">
        <f t="shared" si="52"/>
        <v>7.179564089863387</v>
      </c>
      <c r="K285" s="11">
        <v>7.5425258737950198</v>
      </c>
      <c r="L285" s="11">
        <v>5.8590661777751487</v>
      </c>
      <c r="M285" s="145">
        <f t="shared" si="45"/>
        <v>5.8590661777751487</v>
      </c>
      <c r="N285" s="11">
        <f t="shared" si="49"/>
        <v>40.106758779082142</v>
      </c>
      <c r="O285" s="11">
        <f t="shared" si="50"/>
        <v>8.0213517558164291</v>
      </c>
      <c r="P285" s="11">
        <f t="shared" si="51"/>
        <v>8.7037236933772008E-2</v>
      </c>
      <c r="Q285" s="8" t="s">
        <v>26</v>
      </c>
    </row>
    <row r="286" spans="1:17">
      <c r="A286" s="9">
        <f t="shared" si="46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47"/>
        <v>473.6</v>
      </c>
      <c r="G286" s="35">
        <v>306</v>
      </c>
      <c r="H286" s="11">
        <v>9.0484357442781951E-3</v>
      </c>
      <c r="I286" s="11">
        <f t="shared" si="48"/>
        <v>20.532077000413981</v>
      </c>
      <c r="J286" s="11">
        <f t="shared" si="52"/>
        <v>7.5496447130522215</v>
      </c>
      <c r="K286" s="11">
        <v>7.9313158672896087</v>
      </c>
      <c r="L286" s="11">
        <v>6.1610798982790227</v>
      </c>
      <c r="M286" s="145">
        <f t="shared" si="45"/>
        <v>6.1610798982790227</v>
      </c>
      <c r="N286" s="11">
        <f t="shared" si="49"/>
        <v>42.174117479034827</v>
      </c>
      <c r="O286" s="11">
        <f t="shared" si="50"/>
        <v>8.434823495806965</v>
      </c>
      <c r="P286" s="11">
        <f t="shared" si="51"/>
        <v>8.9050079136475571E-2</v>
      </c>
      <c r="Q286" s="8" t="s">
        <v>26</v>
      </c>
    </row>
    <row r="287" spans="1:17">
      <c r="A287" s="9">
        <f t="shared" si="46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47"/>
        <v>500.2</v>
      </c>
      <c r="G287" s="35">
        <v>294</v>
      </c>
      <c r="H287" s="11">
        <v>8.693595126855521E-3</v>
      </c>
      <c r="I287" s="11">
        <f t="shared" si="48"/>
        <v>19.72689751020167</v>
      </c>
      <c r="J287" s="11">
        <f t="shared" si="52"/>
        <v>7.253580214501155</v>
      </c>
      <c r="K287" s="11">
        <v>7.6202838724939381</v>
      </c>
      <c r="L287" s="11">
        <v>5.9194689218759242</v>
      </c>
      <c r="M287" s="145">
        <f t="shared" si="45"/>
        <v>5.9194689218759242</v>
      </c>
      <c r="N287" s="11">
        <f t="shared" si="49"/>
        <v>40.52023051907269</v>
      </c>
      <c r="O287" s="11">
        <f t="shared" si="50"/>
        <v>8.1040461038145377</v>
      </c>
      <c r="P287" s="11">
        <f t="shared" si="51"/>
        <v>8.100805781501938E-2</v>
      </c>
      <c r="Q287" s="8" t="s">
        <v>26</v>
      </c>
    </row>
    <row r="288" spans="1:17">
      <c r="A288" s="9">
        <f t="shared" si="46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47"/>
        <v>640.4</v>
      </c>
      <c r="G288" s="35">
        <v>368</v>
      </c>
      <c r="H288" s="11">
        <v>1.0881778934295346E-2</v>
      </c>
      <c r="I288" s="11">
        <f t="shared" si="48"/>
        <v>24.692171033177598</v>
      </c>
      <c r="J288" s="11">
        <f t="shared" si="52"/>
        <v>9.0793112888994028</v>
      </c>
      <c r="K288" s="11">
        <v>9.5383145070672413</v>
      </c>
      <c r="L288" s="11">
        <v>7.4094032763617008</v>
      </c>
      <c r="M288" s="145">
        <f t="shared" si="45"/>
        <v>7.4094032763617008</v>
      </c>
      <c r="N288" s="11">
        <f t="shared" si="49"/>
        <v>50.719200105505941</v>
      </c>
      <c r="O288" s="11">
        <f t="shared" si="50"/>
        <v>10.143840021101189</v>
      </c>
      <c r="P288" s="11">
        <f t="shared" si="51"/>
        <v>7.9199250633207291E-2</v>
      </c>
      <c r="Q288" s="8" t="s">
        <v>26</v>
      </c>
    </row>
    <row r="289" spans="1:17">
      <c r="A289" s="9">
        <f t="shared" si="46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47"/>
        <v>525.6</v>
      </c>
      <c r="G289" s="35">
        <v>235</v>
      </c>
      <c r="H289" s="11">
        <v>6.9489620911940388E-3</v>
      </c>
      <c r="I289" s="11">
        <f t="shared" si="48"/>
        <v>15.76809834999113</v>
      </c>
      <c r="J289" s="11">
        <f t="shared" si="52"/>
        <v>5.797929763291739</v>
      </c>
      <c r="K289" s="11">
        <v>6.0910432314152221</v>
      </c>
      <c r="L289" s="11">
        <v>4.7315482878940207</v>
      </c>
      <c r="M289" s="145">
        <f t="shared" si="45"/>
        <v>4.7315482878940207</v>
      </c>
      <c r="N289" s="11">
        <f t="shared" si="49"/>
        <v>32.388619632592111</v>
      </c>
      <c r="O289" s="11">
        <f t="shared" si="50"/>
        <v>6.4777239265184221</v>
      </c>
      <c r="P289" s="11">
        <f t="shared" si="51"/>
        <v>6.1622183471446171E-2</v>
      </c>
      <c r="Q289" s="8" t="s">
        <v>26</v>
      </c>
    </row>
    <row r="290" spans="1:17">
      <c r="A290" s="9">
        <f t="shared" si="46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47"/>
        <v>631.6</v>
      </c>
      <c r="G290" s="35">
        <v>400</v>
      </c>
      <c r="H290" s="11">
        <v>1.182802058075581E-2</v>
      </c>
      <c r="I290" s="11">
        <f t="shared" si="48"/>
        <v>26.839316340410431</v>
      </c>
      <c r="J290" s="11">
        <f t="shared" si="52"/>
        <v>9.8688166183689159</v>
      </c>
      <c r="K290" s="11">
        <v>10.367733159855696</v>
      </c>
      <c r="L290" s="11">
        <v>8.0536992134366301</v>
      </c>
      <c r="M290" s="145">
        <f t="shared" si="45"/>
        <v>8.0536992134366301</v>
      </c>
      <c r="N290" s="11">
        <f t="shared" si="49"/>
        <v>55.129565332071671</v>
      </c>
      <c r="O290" s="11">
        <f t="shared" si="50"/>
        <v>11.025913066414335</v>
      </c>
      <c r="P290" s="11">
        <f t="shared" si="51"/>
        <v>8.7285568923482701E-2</v>
      </c>
      <c r="Q290" s="8" t="s">
        <v>26</v>
      </c>
    </row>
    <row r="291" spans="1:17">
      <c r="A291" s="9">
        <f t="shared" si="46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47"/>
        <v>508.9</v>
      </c>
      <c r="G291" s="35">
        <v>333</v>
      </c>
      <c r="H291" s="11">
        <v>9.8468271334792128E-3</v>
      </c>
      <c r="I291" s="11">
        <f t="shared" si="48"/>
        <v>22.343730853391687</v>
      </c>
      <c r="J291" s="11">
        <f t="shared" si="52"/>
        <v>8.2157898347921243</v>
      </c>
      <c r="K291" s="11">
        <v>8.631137855579869</v>
      </c>
      <c r="L291" s="11">
        <v>6.704704595185996</v>
      </c>
      <c r="M291" s="145">
        <f t="shared" si="45"/>
        <v>6.704704595185996</v>
      </c>
      <c r="N291" s="11">
        <f t="shared" ref="N291:N322" si="53">(I291+J291+K291+M291)</f>
        <v>45.895363138949669</v>
      </c>
      <c r="O291" s="11">
        <f t="shared" ref="O291:O322" si="54">N291*0.2</f>
        <v>9.1790726277899335</v>
      </c>
      <c r="P291" s="11">
        <f t="shared" si="51"/>
        <v>9.0185425700431671E-2</v>
      </c>
      <c r="Q291" s="8" t="s">
        <v>26</v>
      </c>
    </row>
    <row r="292" spans="1:17">
      <c r="A292" s="9">
        <f t="shared" si="46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47"/>
        <v>574.5</v>
      </c>
      <c r="G292" s="35">
        <v>394</v>
      </c>
      <c r="H292" s="11">
        <v>1.1650600272044473E-2</v>
      </c>
      <c r="I292" s="11">
        <f t="shared" si="48"/>
        <v>26.436726595304275</v>
      </c>
      <c r="J292" s="11">
        <f t="shared" si="52"/>
        <v>9.7207843690933835</v>
      </c>
      <c r="K292" s="11">
        <v>10.212217162457861</v>
      </c>
      <c r="L292" s="11">
        <v>7.9328937252350809</v>
      </c>
      <c r="M292" s="145">
        <f t="shared" si="45"/>
        <v>7.9328937252350809</v>
      </c>
      <c r="N292" s="11">
        <f t="shared" si="53"/>
        <v>54.302621852090603</v>
      </c>
      <c r="O292" s="11">
        <f t="shared" si="54"/>
        <v>10.860524370418121</v>
      </c>
      <c r="P292" s="11">
        <f t="shared" si="51"/>
        <v>9.4521534990584175E-2</v>
      </c>
      <c r="Q292" s="8" t="s">
        <v>26</v>
      </c>
    </row>
    <row r="293" spans="1:17">
      <c r="A293" s="9">
        <f t="shared" si="46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47"/>
        <v>944.72</v>
      </c>
      <c r="G293" s="35">
        <v>271</v>
      </c>
      <c r="H293" s="11">
        <v>8.013483943462062E-3</v>
      </c>
      <c r="I293" s="11">
        <f t="shared" si="48"/>
        <v>18.18363682062807</v>
      </c>
      <c r="J293" s="11">
        <f t="shared" si="52"/>
        <v>6.6861232589449422</v>
      </c>
      <c r="K293" s="11">
        <v>7.0241392158022355</v>
      </c>
      <c r="L293" s="11">
        <v>5.4563812171033179</v>
      </c>
      <c r="M293" s="145">
        <f t="shared" si="45"/>
        <v>5.4563812171033179</v>
      </c>
      <c r="N293" s="11">
        <f t="shared" si="53"/>
        <v>37.35028051247857</v>
      </c>
      <c r="O293" s="11">
        <f t="shared" si="54"/>
        <v>7.4700561024957146</v>
      </c>
      <c r="P293" s="11">
        <f t="shared" si="51"/>
        <v>3.95358206796496E-2</v>
      </c>
      <c r="Q293" s="8" t="s">
        <v>26</v>
      </c>
    </row>
    <row r="294" spans="1:17">
      <c r="A294" s="9">
        <f t="shared" si="46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47"/>
        <v>476.5</v>
      </c>
      <c r="G294" s="35">
        <v>302</v>
      </c>
      <c r="H294" s="11">
        <v>8.9301555384706365E-3</v>
      </c>
      <c r="I294" s="11">
        <f t="shared" si="48"/>
        <v>20.263683837009875</v>
      </c>
      <c r="J294" s="11">
        <f t="shared" si="52"/>
        <v>7.4509565468685315</v>
      </c>
      <c r="K294" s="11">
        <v>7.8276385356910518</v>
      </c>
      <c r="L294" s="11">
        <v>6.0805429061446565</v>
      </c>
      <c r="M294" s="145">
        <f t="shared" si="45"/>
        <v>6.0805429061446565</v>
      </c>
      <c r="N294" s="11">
        <f t="shared" si="53"/>
        <v>41.622821825714119</v>
      </c>
      <c r="O294" s="11">
        <f t="shared" si="54"/>
        <v>8.3245643651428249</v>
      </c>
      <c r="P294" s="11">
        <f t="shared" si="51"/>
        <v>8.7351147588067404E-2</v>
      </c>
      <c r="Q294" s="8" t="s">
        <v>26</v>
      </c>
    </row>
    <row r="295" spans="1:17">
      <c r="A295" s="9">
        <f t="shared" si="46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47"/>
        <v>561.4</v>
      </c>
      <c r="G295" s="35">
        <v>338</v>
      </c>
      <c r="H295" s="11">
        <v>9.9946773907386589E-3</v>
      </c>
      <c r="I295" s="11">
        <f t="shared" si="48"/>
        <v>22.679222307646814</v>
      </c>
      <c r="J295" s="11">
        <f t="shared" si="52"/>
        <v>8.3391500425217338</v>
      </c>
      <c r="K295" s="11">
        <v>8.7607345200780635</v>
      </c>
      <c r="L295" s="11">
        <v>6.8053758353539529</v>
      </c>
      <c r="M295" s="145">
        <f t="shared" si="45"/>
        <v>6.8053758353539529</v>
      </c>
      <c r="N295" s="11">
        <f t="shared" si="53"/>
        <v>46.584482705600564</v>
      </c>
      <c r="O295" s="11">
        <f t="shared" si="54"/>
        <v>9.3168965411201139</v>
      </c>
      <c r="P295" s="11">
        <f t="shared" si="51"/>
        <v>8.297912843890376E-2</v>
      </c>
      <c r="Q295" s="8" t="s">
        <v>26</v>
      </c>
    </row>
    <row r="296" spans="1:17">
      <c r="A296" s="9">
        <f t="shared" si="46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47"/>
        <v>756.1</v>
      </c>
      <c r="G296" s="35">
        <v>223</v>
      </c>
      <c r="H296" s="11">
        <v>6.5941214737713638E-3</v>
      </c>
      <c r="I296" s="11">
        <f t="shared" si="48"/>
        <v>14.962918859778815</v>
      </c>
      <c r="J296" s="11">
        <f t="shared" si="52"/>
        <v>5.5018652647406707</v>
      </c>
      <c r="K296" s="11">
        <v>5.7800112366195506</v>
      </c>
      <c r="L296" s="11">
        <v>4.4899373114909213</v>
      </c>
      <c r="M296" s="145">
        <f t="shared" si="45"/>
        <v>4.4899373114909213</v>
      </c>
      <c r="N296" s="11">
        <f t="shared" si="53"/>
        <v>30.73473267262996</v>
      </c>
      <c r="O296" s="11">
        <f t="shared" si="54"/>
        <v>6.1469465345259922</v>
      </c>
      <c r="P296" s="11">
        <f t="shared" si="51"/>
        <v>4.0649031441118852E-2</v>
      </c>
      <c r="Q296" s="8" t="s">
        <v>26</v>
      </c>
    </row>
    <row r="297" spans="1:17">
      <c r="A297" s="9">
        <f t="shared" si="46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47"/>
        <v>642.6</v>
      </c>
      <c r="G297" s="35">
        <v>428</v>
      </c>
      <c r="H297" s="11">
        <v>1.2655982021408716E-2</v>
      </c>
      <c r="I297" s="11">
        <f t="shared" si="48"/>
        <v>28.718068484239161</v>
      </c>
      <c r="J297" s="11">
        <f t="shared" si="52"/>
        <v>10.559633781654741</v>
      </c>
      <c r="K297" s="11">
        <v>11.093474481045597</v>
      </c>
      <c r="L297" s="11">
        <v>8.617458158377195</v>
      </c>
      <c r="M297" s="145">
        <f t="shared" si="45"/>
        <v>8.617458158377195</v>
      </c>
      <c r="N297" s="11">
        <f t="shared" si="53"/>
        <v>58.988634905316694</v>
      </c>
      <c r="O297" s="11">
        <f t="shared" si="54"/>
        <v>11.79772698106334</v>
      </c>
      <c r="P297" s="11">
        <f t="shared" si="51"/>
        <v>9.1796817468591183E-2</v>
      </c>
      <c r="Q297" s="8" t="s">
        <v>26</v>
      </c>
    </row>
    <row r="298" spans="1:17">
      <c r="A298" s="9">
        <f t="shared" si="46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47"/>
        <v>631.4</v>
      </c>
      <c r="G298" s="35">
        <v>359</v>
      </c>
      <c r="H298" s="11">
        <v>1.0615648471228339E-2</v>
      </c>
      <c r="I298" s="11">
        <f t="shared" si="48"/>
        <v>24.088286415518365</v>
      </c>
      <c r="J298" s="11">
        <f t="shared" si="52"/>
        <v>8.8572629149861033</v>
      </c>
      <c r="K298" s="11">
        <v>9.305040510970489</v>
      </c>
      <c r="L298" s="11">
        <v>7.2281950440593761</v>
      </c>
      <c r="M298" s="145">
        <f t="shared" si="45"/>
        <v>7.2281950440593761</v>
      </c>
      <c r="N298" s="11">
        <f t="shared" si="53"/>
        <v>49.478784885534338</v>
      </c>
      <c r="O298" s="11">
        <f t="shared" si="54"/>
        <v>9.8957569771068687</v>
      </c>
      <c r="P298" s="11">
        <f t="shared" si="51"/>
        <v>7.8363612425616638E-2</v>
      </c>
      <c r="Q298" s="8" t="s">
        <v>26</v>
      </c>
    </row>
    <row r="299" spans="1:17">
      <c r="A299" s="9">
        <f t="shared" si="46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47"/>
        <v>461.4</v>
      </c>
      <c r="G299" s="35">
        <v>272</v>
      </c>
      <c r="H299" s="11">
        <v>8.0430539949139512E-3</v>
      </c>
      <c r="I299" s="11">
        <f t="shared" si="48"/>
        <v>18.250735111479095</v>
      </c>
      <c r="J299" s="11">
        <f t="shared" si="52"/>
        <v>6.7107953004908634</v>
      </c>
      <c r="K299" s="11">
        <v>7.0500585487018741</v>
      </c>
      <c r="L299" s="11">
        <v>5.4765154651369095</v>
      </c>
      <c r="M299" s="145">
        <f t="shared" si="45"/>
        <v>5.4765154651369095</v>
      </c>
      <c r="N299" s="11">
        <f t="shared" si="53"/>
        <v>37.488104425808743</v>
      </c>
      <c r="O299" s="11">
        <f t="shared" si="54"/>
        <v>7.4976208851617487</v>
      </c>
      <c r="P299" s="11">
        <f t="shared" si="51"/>
        <v>8.1248600836169804E-2</v>
      </c>
      <c r="Q299" s="8" t="s">
        <v>26</v>
      </c>
    </row>
    <row r="300" spans="1:17">
      <c r="A300" s="9">
        <f t="shared" si="46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47"/>
        <v>515.79999999999995</v>
      </c>
      <c r="G300" s="35">
        <v>173</v>
      </c>
      <c r="H300" s="11">
        <v>5.115618901176888E-3</v>
      </c>
      <c r="I300" s="11">
        <f t="shared" si="48"/>
        <v>11.608004317227513</v>
      </c>
      <c r="J300" s="11">
        <f t="shared" si="52"/>
        <v>4.2682631874445569</v>
      </c>
      <c r="K300" s="11">
        <v>4.4840445916375895</v>
      </c>
      <c r="L300" s="11">
        <v>3.483224909811343</v>
      </c>
      <c r="M300" s="145">
        <f t="shared" si="45"/>
        <v>3.483224909811343</v>
      </c>
      <c r="N300" s="11">
        <f t="shared" si="53"/>
        <v>23.843537006121004</v>
      </c>
      <c r="O300" s="11">
        <f t="shared" si="54"/>
        <v>4.7687074012242006</v>
      </c>
      <c r="P300" s="11">
        <f t="shared" si="51"/>
        <v>4.6226322229780938E-2</v>
      </c>
      <c r="Q300" s="8" t="s">
        <v>26</v>
      </c>
    </row>
    <row r="301" spans="1:17">
      <c r="A301" s="9">
        <f t="shared" si="46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47"/>
        <v>604.9</v>
      </c>
      <c r="G301" s="35">
        <v>338</v>
      </c>
      <c r="H301" s="11">
        <v>9.9946773907386589E-3</v>
      </c>
      <c r="I301" s="11">
        <f t="shared" si="48"/>
        <v>22.679222307646814</v>
      </c>
      <c r="J301" s="11">
        <f t="shared" si="52"/>
        <v>8.3391500425217338</v>
      </c>
      <c r="K301" s="11">
        <v>8.7607345200780635</v>
      </c>
      <c r="L301" s="11">
        <v>6.8053758353539529</v>
      </c>
      <c r="M301" s="145">
        <f t="shared" si="45"/>
        <v>6.8053758353539529</v>
      </c>
      <c r="N301" s="11">
        <f t="shared" si="53"/>
        <v>46.584482705600564</v>
      </c>
      <c r="O301" s="11">
        <f t="shared" si="54"/>
        <v>9.3168965411201139</v>
      </c>
      <c r="P301" s="11">
        <f t="shared" si="51"/>
        <v>7.7011874203340339E-2</v>
      </c>
      <c r="Q301" s="8" t="s">
        <v>26</v>
      </c>
    </row>
    <row r="302" spans="1:17">
      <c r="A302" s="9">
        <f t="shared" si="46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47"/>
        <v>571.70000000000005</v>
      </c>
      <c r="G302" s="35">
        <v>324</v>
      </c>
      <c r="H302" s="11">
        <v>9.5806966704122063E-3</v>
      </c>
      <c r="I302" s="11">
        <f t="shared" si="48"/>
        <v>21.73984623573245</v>
      </c>
      <c r="J302" s="11">
        <f t="shared" si="52"/>
        <v>7.9937414608788222</v>
      </c>
      <c r="K302" s="11">
        <v>8.397863859483115</v>
      </c>
      <c r="L302" s="11">
        <v>6.5234963628836713</v>
      </c>
      <c r="M302" s="145">
        <f t="shared" si="45"/>
        <v>6.5234963628836713</v>
      </c>
      <c r="N302" s="11">
        <f t="shared" si="53"/>
        <v>44.65494791897806</v>
      </c>
      <c r="O302" s="11">
        <f t="shared" si="54"/>
        <v>8.930989583795613</v>
      </c>
      <c r="P302" s="11">
        <f t="shared" si="51"/>
        <v>7.810905705610996E-2</v>
      </c>
      <c r="Q302" s="8" t="s">
        <v>26</v>
      </c>
    </row>
    <row r="303" spans="1:17">
      <c r="A303" s="9">
        <f t="shared" si="46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47"/>
        <v>522.5</v>
      </c>
      <c r="G303" s="35">
        <v>304</v>
      </c>
      <c r="H303" s="11">
        <v>8.989295641374415E-3</v>
      </c>
      <c r="I303" s="11">
        <f t="shared" si="48"/>
        <v>20.397880418711928</v>
      </c>
      <c r="J303" s="11">
        <f t="shared" si="52"/>
        <v>7.5003006299603765</v>
      </c>
      <c r="K303" s="11">
        <v>7.8794772014903289</v>
      </c>
      <c r="L303" s="11">
        <v>6.1208114022118387</v>
      </c>
      <c r="M303" s="145">
        <f t="shared" si="45"/>
        <v>6.1208114022118387</v>
      </c>
      <c r="N303" s="11">
        <f t="shared" si="53"/>
        <v>41.898469652374473</v>
      </c>
      <c r="O303" s="11">
        <f t="shared" si="54"/>
        <v>8.379693930474895</v>
      </c>
      <c r="P303" s="11">
        <f t="shared" si="51"/>
        <v>8.0188458664831527E-2</v>
      </c>
      <c r="Q303" s="8" t="s">
        <v>26</v>
      </c>
    </row>
    <row r="304" spans="1:17">
      <c r="A304" s="9">
        <f t="shared" si="46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47"/>
        <v>324.7</v>
      </c>
      <c r="G304" s="35">
        <v>205</v>
      </c>
      <c r="H304" s="11">
        <v>6.0618605476373526E-3</v>
      </c>
      <c r="I304" s="11">
        <f t="shared" si="48"/>
        <v>13.755149624460346</v>
      </c>
      <c r="J304" s="11">
        <f t="shared" si="52"/>
        <v>5.0577685169140691</v>
      </c>
      <c r="K304" s="11">
        <v>5.3134632444260452</v>
      </c>
      <c r="L304" s="11">
        <v>4.1275208468862736</v>
      </c>
      <c r="M304" s="145">
        <f t="shared" si="45"/>
        <v>4.1275208468862736</v>
      </c>
      <c r="N304" s="11">
        <f t="shared" si="53"/>
        <v>28.253902232686734</v>
      </c>
      <c r="O304" s="11">
        <f t="shared" si="54"/>
        <v>5.6507804465373468</v>
      </c>
      <c r="P304" s="11">
        <f t="shared" si="51"/>
        <v>8.70154057058415E-2</v>
      </c>
      <c r="Q304" s="8" t="s">
        <v>26</v>
      </c>
    </row>
    <row r="305" spans="1:17">
      <c r="A305" s="9">
        <f t="shared" si="46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47"/>
        <v>519.5</v>
      </c>
      <c r="G305" s="35">
        <v>290</v>
      </c>
      <c r="H305" s="11">
        <v>8.5753149210479624E-3</v>
      </c>
      <c r="I305" s="11">
        <f t="shared" si="48"/>
        <v>19.458504346797564</v>
      </c>
      <c r="J305" s="11">
        <f t="shared" si="52"/>
        <v>7.1548920483174649</v>
      </c>
      <c r="K305" s="11">
        <v>7.5166065408953804</v>
      </c>
      <c r="L305" s="11">
        <v>5.8389319297415572</v>
      </c>
      <c r="M305" s="145">
        <f t="shared" si="45"/>
        <v>5.8389319297415572</v>
      </c>
      <c r="N305" s="11">
        <f t="shared" si="53"/>
        <v>39.968934865751962</v>
      </c>
      <c r="O305" s="11">
        <f t="shared" si="54"/>
        <v>7.9937869731503923</v>
      </c>
      <c r="P305" s="11">
        <f t="shared" si="51"/>
        <v>7.6937314467280013E-2</v>
      </c>
      <c r="Q305" s="8" t="s">
        <v>26</v>
      </c>
    </row>
    <row r="306" spans="1:17">
      <c r="A306" s="9">
        <f t="shared" si="46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47"/>
        <v>221.7</v>
      </c>
      <c r="G306" s="35">
        <v>204</v>
      </c>
      <c r="H306" s="11">
        <v>6.0322904961854634E-3</v>
      </c>
      <c r="I306" s="11">
        <f t="shared" si="48"/>
        <v>13.688051333609321</v>
      </c>
      <c r="J306" s="11">
        <f t="shared" si="52"/>
        <v>5.033096475368148</v>
      </c>
      <c r="K306" s="11">
        <v>5.2875439115264058</v>
      </c>
      <c r="L306" s="11">
        <v>4.1073865988526821</v>
      </c>
      <c r="M306" s="145">
        <f t="shared" si="45"/>
        <v>4.1073865988526821</v>
      </c>
      <c r="N306" s="11">
        <f t="shared" si="53"/>
        <v>28.116078319356557</v>
      </c>
      <c r="O306" s="11">
        <f t="shared" si="54"/>
        <v>5.6232156638713118</v>
      </c>
      <c r="P306" s="11">
        <f t="shared" si="51"/>
        <v>0.12682038033088208</v>
      </c>
      <c r="Q306" s="8" t="s">
        <v>26</v>
      </c>
    </row>
    <row r="307" spans="1:17">
      <c r="A307" s="9">
        <f t="shared" si="46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47"/>
        <v>312.5</v>
      </c>
      <c r="G307" s="35">
        <v>356</v>
      </c>
      <c r="H307" s="11">
        <v>1.0526938316872672E-2</v>
      </c>
      <c r="I307" s="11">
        <f t="shared" si="48"/>
        <v>23.886991542965287</v>
      </c>
      <c r="J307" s="11">
        <f t="shared" si="52"/>
        <v>8.7832467903483362</v>
      </c>
      <c r="K307" s="11">
        <v>9.2272825122715716</v>
      </c>
      <c r="L307" s="11">
        <v>7.1677922999586023</v>
      </c>
      <c r="M307" s="145">
        <f t="shared" si="45"/>
        <v>7.1677922999586023</v>
      </c>
      <c r="N307" s="11">
        <f t="shared" si="53"/>
        <v>49.065313145543797</v>
      </c>
      <c r="O307" s="11">
        <f t="shared" si="54"/>
        <v>9.8130626291087601</v>
      </c>
      <c r="P307" s="11">
        <f t="shared" si="51"/>
        <v>0.15700900206574014</v>
      </c>
      <c r="Q307" s="8" t="s">
        <v>26</v>
      </c>
    </row>
    <row r="308" spans="1:17">
      <c r="A308" s="9">
        <f t="shared" si="46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47"/>
        <v>644.1</v>
      </c>
      <c r="G308" s="35">
        <v>360</v>
      </c>
      <c r="H308" s="11">
        <v>1.0645218522680229E-2</v>
      </c>
      <c r="I308" s="11">
        <f t="shared" si="48"/>
        <v>24.155384706369389</v>
      </c>
      <c r="J308" s="11">
        <f t="shared" si="52"/>
        <v>8.8819349565320245</v>
      </c>
      <c r="K308" s="11">
        <v>9.3309598438701276</v>
      </c>
      <c r="L308" s="11">
        <v>7.2483292920929676</v>
      </c>
      <c r="M308" s="145">
        <f t="shared" si="45"/>
        <v>7.2483292920929676</v>
      </c>
      <c r="N308" s="11">
        <f t="shared" si="53"/>
        <v>49.616608798864505</v>
      </c>
      <c r="O308" s="11">
        <f t="shared" si="54"/>
        <v>9.923321759772902</v>
      </c>
      <c r="P308" s="11">
        <f t="shared" si="51"/>
        <v>7.7032462038292976E-2</v>
      </c>
      <c r="Q308" s="8" t="s">
        <v>26</v>
      </c>
    </row>
    <row r="309" spans="1:17">
      <c r="A309" s="9">
        <f t="shared" si="46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47"/>
        <v>451.9</v>
      </c>
      <c r="G309" s="35">
        <v>283</v>
      </c>
      <c r="H309" s="11">
        <v>8.3683245608847361E-3</v>
      </c>
      <c r="I309" s="11">
        <f t="shared" si="48"/>
        <v>18.988816310840381</v>
      </c>
      <c r="J309" s="11">
        <f t="shared" si="52"/>
        <v>6.9821877574960087</v>
      </c>
      <c r="K309" s="11">
        <v>7.3351712105979061</v>
      </c>
      <c r="L309" s="11">
        <v>5.6979921935064164</v>
      </c>
      <c r="M309" s="145">
        <f t="shared" si="45"/>
        <v>5.6979921935064164</v>
      </c>
      <c r="N309" s="11">
        <f t="shared" si="53"/>
        <v>39.004167472440713</v>
      </c>
      <c r="O309" s="11">
        <f t="shared" si="54"/>
        <v>7.8008334944881428</v>
      </c>
      <c r="P309" s="11">
        <f t="shared" si="51"/>
        <v>8.6311501377385969E-2</v>
      </c>
      <c r="Q309" s="8" t="s">
        <v>26</v>
      </c>
    </row>
    <row r="310" spans="1:17">
      <c r="A310" s="9">
        <f t="shared" si="46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47"/>
        <v>556.5</v>
      </c>
      <c r="G310" s="35">
        <v>340</v>
      </c>
      <c r="H310" s="11">
        <v>1.0053817493642439E-2</v>
      </c>
      <c r="I310" s="11">
        <f t="shared" si="48"/>
        <v>22.813418889348871</v>
      </c>
      <c r="J310" s="11">
        <f t="shared" si="52"/>
        <v>8.3884941256135797</v>
      </c>
      <c r="K310" s="11">
        <v>8.8125731858773424</v>
      </c>
      <c r="L310" s="11">
        <v>6.8456443314211368</v>
      </c>
      <c r="M310" s="145">
        <f t="shared" si="45"/>
        <v>6.8456443314211368</v>
      </c>
      <c r="N310" s="11">
        <f t="shared" si="53"/>
        <v>46.860130532260925</v>
      </c>
      <c r="O310" s="11">
        <f t="shared" si="54"/>
        <v>9.3720261064521857</v>
      </c>
      <c r="P310" s="11">
        <f t="shared" si="51"/>
        <v>8.4205086311340396E-2</v>
      </c>
      <c r="Q310" s="8" t="s">
        <v>26</v>
      </c>
    </row>
    <row r="311" spans="1:17">
      <c r="A311" s="9">
        <f t="shared" si="46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47"/>
        <v>484.3</v>
      </c>
      <c r="G311" s="35">
        <v>273</v>
      </c>
      <c r="H311" s="11">
        <v>8.0726240463658405E-3</v>
      </c>
      <c r="I311" s="11">
        <f t="shared" si="48"/>
        <v>18.31783340233012</v>
      </c>
      <c r="J311" s="11">
        <f t="shared" si="52"/>
        <v>6.7354673420367854</v>
      </c>
      <c r="K311" s="11">
        <v>7.0759778816015135</v>
      </c>
      <c r="L311" s="11">
        <v>5.496649713170501</v>
      </c>
      <c r="M311" s="145">
        <f t="shared" si="45"/>
        <v>5.496649713170501</v>
      </c>
      <c r="N311" s="11">
        <f t="shared" si="53"/>
        <v>37.625928339138916</v>
      </c>
      <c r="O311" s="11">
        <f t="shared" si="54"/>
        <v>7.5251856678277838</v>
      </c>
      <c r="P311" s="11">
        <f t="shared" si="51"/>
        <v>7.7691365556760109E-2</v>
      </c>
      <c r="Q311" s="8" t="s">
        <v>26</v>
      </c>
    </row>
    <row r="312" spans="1:17">
      <c r="A312" s="9">
        <f t="shared" si="46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47"/>
        <v>554.70000000000005</v>
      </c>
      <c r="G312" s="37">
        <v>303</v>
      </c>
      <c r="H312" s="11">
        <v>8.9597255899225257E-3</v>
      </c>
      <c r="I312" s="11">
        <f t="shared" si="48"/>
        <v>20.330782127860903</v>
      </c>
      <c r="J312" s="11">
        <f t="shared" si="52"/>
        <v>7.4756285884144544</v>
      </c>
      <c r="K312" s="11">
        <v>7.8535578685906904</v>
      </c>
      <c r="L312" s="11">
        <v>6.1006771541782472</v>
      </c>
      <c r="M312" s="145">
        <f t="shared" si="45"/>
        <v>6.1006771541782472</v>
      </c>
      <c r="N312" s="11">
        <f t="shared" si="53"/>
        <v>41.7606457390443</v>
      </c>
      <c r="O312" s="11">
        <f t="shared" si="54"/>
        <v>8.35212914780886</v>
      </c>
      <c r="P312" s="11">
        <f t="shared" si="51"/>
        <v>7.528510138641481E-2</v>
      </c>
      <c r="Q312" s="8" t="s">
        <v>25</v>
      </c>
    </row>
    <row r="313" spans="1:17">
      <c r="A313" s="9">
        <f t="shared" si="46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47"/>
        <v>401</v>
      </c>
      <c r="G313" s="35">
        <v>232</v>
      </c>
      <c r="H313" s="11">
        <v>6.8602519368383703E-3</v>
      </c>
      <c r="I313" s="11">
        <f t="shared" si="48"/>
        <v>15.566803477438052</v>
      </c>
      <c r="J313" s="11">
        <f t="shared" si="52"/>
        <v>5.723913638653972</v>
      </c>
      <c r="K313" s="11">
        <v>6.0132852327163047</v>
      </c>
      <c r="L313" s="11">
        <v>4.6711455437932461</v>
      </c>
      <c r="M313" s="145">
        <f t="shared" si="45"/>
        <v>4.6711455437932461</v>
      </c>
      <c r="N313" s="11">
        <f t="shared" si="53"/>
        <v>31.975147892601576</v>
      </c>
      <c r="O313" s="11">
        <f t="shared" si="54"/>
        <v>6.3950295785203153</v>
      </c>
      <c r="P313" s="11">
        <f t="shared" si="51"/>
        <v>7.9738523422946586E-2</v>
      </c>
      <c r="Q313" s="8" t="s">
        <v>26</v>
      </c>
    </row>
    <row r="314" spans="1:17">
      <c r="A314" s="9">
        <f t="shared" si="46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47"/>
        <v>456.4</v>
      </c>
      <c r="G314" s="37">
        <v>265</v>
      </c>
      <c r="H314" s="11">
        <v>7.836063634750725E-3</v>
      </c>
      <c r="I314" s="11">
        <f t="shared" si="48"/>
        <v>17.781047075521915</v>
      </c>
      <c r="J314" s="11">
        <f t="shared" si="52"/>
        <v>6.5380910096694089</v>
      </c>
      <c r="K314" s="11">
        <v>6.8686232184043998</v>
      </c>
      <c r="L314" s="11">
        <v>5.3355757289017687</v>
      </c>
      <c r="M314" s="145">
        <f t="shared" si="45"/>
        <v>5.3355757289017687</v>
      </c>
      <c r="N314" s="11">
        <f t="shared" si="53"/>
        <v>36.523337032497487</v>
      </c>
      <c r="O314" s="11">
        <f t="shared" si="54"/>
        <v>7.3046674064994974</v>
      </c>
      <c r="P314" s="11">
        <f t="shared" si="51"/>
        <v>8.0024840123789409E-2</v>
      </c>
      <c r="Q314" s="8" t="s">
        <v>25</v>
      </c>
    </row>
    <row r="315" spans="1:17">
      <c r="A315" s="9">
        <f t="shared" si="46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47"/>
        <v>419</v>
      </c>
      <c r="G315" s="35">
        <v>229</v>
      </c>
      <c r="H315" s="11">
        <v>6.7715417824827017E-3</v>
      </c>
      <c r="I315" s="11">
        <f t="shared" si="48"/>
        <v>15.365508604884974</v>
      </c>
      <c r="J315" s="11">
        <f t="shared" si="52"/>
        <v>5.6498975140162058</v>
      </c>
      <c r="K315" s="11">
        <v>5.9355272340173872</v>
      </c>
      <c r="L315" s="11">
        <v>4.6107427996924715</v>
      </c>
      <c r="M315" s="145">
        <f t="shared" si="45"/>
        <v>4.6107427996924715</v>
      </c>
      <c r="N315" s="11">
        <f t="shared" si="53"/>
        <v>31.561676152611039</v>
      </c>
      <c r="O315" s="11">
        <f t="shared" si="54"/>
        <v>6.3123352305222085</v>
      </c>
      <c r="P315" s="11">
        <f t="shared" si="51"/>
        <v>7.5326196068284113E-2</v>
      </c>
      <c r="Q315" s="8" t="s">
        <v>26</v>
      </c>
    </row>
    <row r="316" spans="1:17">
      <c r="A316" s="9">
        <f t="shared" si="46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47"/>
        <v>450.7</v>
      </c>
      <c r="G316" s="35">
        <v>256</v>
      </c>
      <c r="H316" s="11">
        <v>7.5699331716837185E-3</v>
      </c>
      <c r="I316" s="11">
        <f t="shared" si="48"/>
        <v>17.177162457862678</v>
      </c>
      <c r="J316" s="11">
        <f t="shared" si="52"/>
        <v>6.3160426357561077</v>
      </c>
      <c r="K316" s="11">
        <v>6.6353492223076467</v>
      </c>
      <c r="L316" s="11">
        <v>5.1543674965994439</v>
      </c>
      <c r="M316" s="145">
        <f t="shared" si="45"/>
        <v>5.1543674965994439</v>
      </c>
      <c r="N316" s="11">
        <f t="shared" si="53"/>
        <v>35.282921812525878</v>
      </c>
      <c r="O316" s="11">
        <f t="shared" si="54"/>
        <v>7.0565843625051761</v>
      </c>
      <c r="P316" s="11">
        <f t="shared" si="51"/>
        <v>7.8284716690760772E-2</v>
      </c>
      <c r="Q316" s="8" t="s">
        <v>26</v>
      </c>
    </row>
    <row r="317" spans="1:17">
      <c r="A317" s="9">
        <f t="shared" si="46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47"/>
        <v>403.5</v>
      </c>
      <c r="G317" s="35">
        <v>262</v>
      </c>
      <c r="H317" s="11">
        <v>7.7473534803950556E-3</v>
      </c>
      <c r="I317" s="11">
        <f t="shared" si="48"/>
        <v>17.579752202968834</v>
      </c>
      <c r="J317" s="11">
        <f t="shared" si="52"/>
        <v>6.464074885031641</v>
      </c>
      <c r="K317" s="11">
        <v>6.7908652197054815</v>
      </c>
      <c r="L317" s="11">
        <v>5.2751729848009932</v>
      </c>
      <c r="M317" s="145">
        <f t="shared" si="45"/>
        <v>5.2751729848009932</v>
      </c>
      <c r="N317" s="11">
        <f t="shared" si="53"/>
        <v>36.109865292506953</v>
      </c>
      <c r="O317" s="11">
        <f t="shared" si="54"/>
        <v>7.2219730585013906</v>
      </c>
      <c r="P317" s="11">
        <f t="shared" si="51"/>
        <v>8.949161162950918E-2</v>
      </c>
      <c r="Q317" s="8" t="s">
        <v>26</v>
      </c>
    </row>
    <row r="318" spans="1:17">
      <c r="A318" s="9">
        <f t="shared" si="46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47"/>
        <v>453.72</v>
      </c>
      <c r="G318" s="35">
        <v>278</v>
      </c>
      <c r="H318" s="11">
        <v>8.2204743036252883E-3</v>
      </c>
      <c r="I318" s="11">
        <f t="shared" si="48"/>
        <v>18.65332485658525</v>
      </c>
      <c r="J318" s="11">
        <f t="shared" si="52"/>
        <v>6.8588275497663966</v>
      </c>
      <c r="K318" s="11">
        <v>7.2055745460997098</v>
      </c>
      <c r="L318" s="11">
        <v>5.5973209533384587</v>
      </c>
      <c r="M318" s="145">
        <f t="shared" si="45"/>
        <v>5.5973209533384587</v>
      </c>
      <c r="N318" s="11">
        <f t="shared" si="53"/>
        <v>38.315047905789818</v>
      </c>
      <c r="O318" s="11">
        <f t="shared" si="54"/>
        <v>7.6630095811579642</v>
      </c>
      <c r="P318" s="11">
        <f t="shared" si="51"/>
        <v>8.4446460164396137E-2</v>
      </c>
      <c r="Q318" s="8" t="s">
        <v>26</v>
      </c>
    </row>
    <row r="319" spans="1:17">
      <c r="A319" s="9">
        <f t="shared" si="46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47"/>
        <v>535.75</v>
      </c>
      <c r="G319" s="37">
        <v>316</v>
      </c>
      <c r="H319" s="11">
        <v>9.3441362587970908E-3</v>
      </c>
      <c r="I319" s="11">
        <f t="shared" si="48"/>
        <v>21.203059908924242</v>
      </c>
      <c r="J319" s="11">
        <f t="shared" si="52"/>
        <v>7.7963651285114448</v>
      </c>
      <c r="K319" s="11">
        <v>8.1905091962860013</v>
      </c>
      <c r="L319" s="11">
        <v>47.476621917322134</v>
      </c>
      <c r="M319" s="145">
        <f t="shared" si="45"/>
        <v>47.476621917322134</v>
      </c>
      <c r="N319" s="11">
        <f t="shared" si="53"/>
        <v>84.666556151043821</v>
      </c>
      <c r="O319" s="11">
        <f t="shared" si="54"/>
        <v>16.933311230208766</v>
      </c>
      <c r="P319" s="11">
        <f t="shared" si="51"/>
        <v>0.1580337025684439</v>
      </c>
      <c r="Q319" s="8" t="s">
        <v>25</v>
      </c>
    </row>
    <row r="320" spans="1:17">
      <c r="A320" s="9">
        <f t="shared" si="46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47"/>
        <v>228.9</v>
      </c>
      <c r="G320" s="35">
        <v>211</v>
      </c>
      <c r="H320" s="11">
        <v>6.2392808563486897E-3</v>
      </c>
      <c r="I320" s="11">
        <f t="shared" si="48"/>
        <v>14.157739369566503</v>
      </c>
      <c r="J320" s="11">
        <f t="shared" si="52"/>
        <v>5.2058007661896033</v>
      </c>
      <c r="K320" s="11">
        <v>5.4689792418238801</v>
      </c>
      <c r="L320" s="11">
        <v>4.2483263350878229</v>
      </c>
      <c r="M320" s="145">
        <f t="shared" si="45"/>
        <v>4.2483263350878229</v>
      </c>
      <c r="N320" s="11">
        <f t="shared" si="53"/>
        <v>29.080845712667809</v>
      </c>
      <c r="O320" s="11">
        <f t="shared" si="54"/>
        <v>5.8161691425335622</v>
      </c>
      <c r="P320" s="11">
        <f t="shared" si="51"/>
        <v>0.12704607126547754</v>
      </c>
      <c r="Q320" s="8" t="s">
        <v>26</v>
      </c>
    </row>
    <row r="321" spans="1:17">
      <c r="A321" s="9">
        <f t="shared" si="46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47"/>
        <v>133.4</v>
      </c>
      <c r="G321" s="35">
        <v>146</v>
      </c>
      <c r="H321" s="11">
        <v>4.3172275119758704E-3</v>
      </c>
      <c r="I321" s="11">
        <f t="shared" si="48"/>
        <v>9.7963504642498069</v>
      </c>
      <c r="J321" s="11">
        <f t="shared" si="52"/>
        <v>3.6021180657046541</v>
      </c>
      <c r="K321" s="11">
        <v>3.7842226033473292</v>
      </c>
      <c r="L321" s="11">
        <v>2.9396002129043701</v>
      </c>
      <c r="M321" s="145">
        <f t="shared" si="45"/>
        <v>2.9396002129043701</v>
      </c>
      <c r="N321" s="11">
        <f t="shared" si="53"/>
        <v>20.122291346206158</v>
      </c>
      <c r="O321" s="11">
        <f t="shared" si="54"/>
        <v>4.0244582692412321</v>
      </c>
      <c r="P321" s="11">
        <f t="shared" si="51"/>
        <v>0.15084176421443896</v>
      </c>
      <c r="Q321" s="8" t="s">
        <v>26</v>
      </c>
    </row>
    <row r="322" spans="1:17">
      <c r="A322" s="9">
        <f t="shared" si="46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47"/>
        <v>64.599999999999994</v>
      </c>
      <c r="G322" s="35">
        <v>156</v>
      </c>
      <c r="H322" s="11">
        <v>4.6129280264947661E-3</v>
      </c>
      <c r="I322" s="11">
        <f t="shared" si="48"/>
        <v>10.46733337276007</v>
      </c>
      <c r="J322" s="11">
        <f t="shared" si="52"/>
        <v>3.8488384811638778</v>
      </c>
      <c r="K322" s="11">
        <v>4.0434159323437218</v>
      </c>
      <c r="L322" s="11">
        <v>3.140942693240286</v>
      </c>
      <c r="M322" s="145">
        <f t="shared" si="45"/>
        <v>3.140942693240286</v>
      </c>
      <c r="N322" s="11">
        <f t="shared" si="53"/>
        <v>21.500530479507955</v>
      </c>
      <c r="O322" s="11">
        <f t="shared" si="54"/>
        <v>4.3001060959015911</v>
      </c>
      <c r="P322" s="11">
        <f t="shared" si="51"/>
        <v>0.33282554921838942</v>
      </c>
      <c r="Q322" s="8" t="s">
        <v>26</v>
      </c>
    </row>
    <row r="323" spans="1:17">
      <c r="A323" s="9">
        <f t="shared" si="46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47"/>
        <v>506.7</v>
      </c>
      <c r="G323" s="37">
        <v>281</v>
      </c>
      <c r="H323" s="11">
        <v>8.309184457980956E-3</v>
      </c>
      <c r="I323" s="11">
        <f t="shared" si="48"/>
        <v>18.854619729138328</v>
      </c>
      <c r="J323" s="11">
        <f t="shared" si="52"/>
        <v>6.9328436744041637</v>
      </c>
      <c r="K323" s="11">
        <v>7.2833325447986272</v>
      </c>
      <c r="L323" s="11">
        <v>13.966908155420189</v>
      </c>
      <c r="M323" s="145">
        <f t="shared" si="45"/>
        <v>13.966908155420189</v>
      </c>
      <c r="N323" s="11">
        <f t="shared" ref="N323:N347" si="55">(I323+J323+K323+M323)</f>
        <v>47.037704103761314</v>
      </c>
      <c r="O323" s="11">
        <f t="shared" ref="O323:O347" si="56">N323*0.2</f>
        <v>9.4075408207522635</v>
      </c>
      <c r="P323" s="11">
        <f t="shared" si="51"/>
        <v>9.2831466555676562E-2</v>
      </c>
      <c r="Q323" s="8" t="s">
        <v>25</v>
      </c>
    </row>
    <row r="324" spans="1:17">
      <c r="A324" s="9">
        <f t="shared" si="46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47"/>
        <v>269.3</v>
      </c>
      <c r="G324" s="35">
        <v>166</v>
      </c>
      <c r="H324" s="11">
        <v>4.9086285410136609E-3</v>
      </c>
      <c r="I324" s="11">
        <f t="shared" si="48"/>
        <v>11.138316281270329</v>
      </c>
      <c r="J324" s="11">
        <f t="shared" si="52"/>
        <v>4.0955588966231007</v>
      </c>
      <c r="K324" s="11">
        <v>4.3026092613401143</v>
      </c>
      <c r="L324" s="11">
        <v>3.3422851735762018</v>
      </c>
      <c r="M324" s="145">
        <f t="shared" si="45"/>
        <v>3.3422851735762018</v>
      </c>
      <c r="N324" s="11">
        <f t="shared" si="55"/>
        <v>22.878769612809748</v>
      </c>
      <c r="O324" s="11">
        <f t="shared" si="56"/>
        <v>4.5757539225619501</v>
      </c>
      <c r="P324" s="11">
        <f t="shared" si="51"/>
        <v>8.4956441191272741E-2</v>
      </c>
      <c r="Q324" s="8" t="s">
        <v>26</v>
      </c>
    </row>
    <row r="325" spans="1:17">
      <c r="A325" s="9">
        <f t="shared" si="46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47"/>
        <v>294</v>
      </c>
      <c r="G325" s="35">
        <v>166</v>
      </c>
      <c r="H325" s="11">
        <v>4.9086285410136609E-3</v>
      </c>
      <c r="I325" s="11">
        <f t="shared" ref="I325:I388" si="57">H325*$I$2</f>
        <v>11.138316281270329</v>
      </c>
      <c r="J325" s="11">
        <f t="shared" si="52"/>
        <v>4.0955588966231007</v>
      </c>
      <c r="K325" s="11">
        <v>4.3026092613401143</v>
      </c>
      <c r="L325" s="11">
        <v>3.3422851735762018</v>
      </c>
      <c r="M325" s="145">
        <f t="shared" si="45"/>
        <v>3.3422851735762018</v>
      </c>
      <c r="N325" s="11">
        <f t="shared" si="55"/>
        <v>22.878769612809748</v>
      </c>
      <c r="O325" s="11">
        <f t="shared" si="56"/>
        <v>4.5757539225619501</v>
      </c>
      <c r="P325" s="11">
        <f t="shared" si="51"/>
        <v>7.7818944261257655E-2</v>
      </c>
      <c r="Q325" s="8" t="s">
        <v>26</v>
      </c>
    </row>
    <row r="326" spans="1:17">
      <c r="A326" s="9">
        <f t="shared" si="46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47"/>
        <v>302.59999999999997</v>
      </c>
      <c r="G326" s="35">
        <v>299</v>
      </c>
      <c r="H326" s="11">
        <v>8.8414453841149689E-3</v>
      </c>
      <c r="I326" s="11">
        <f t="shared" si="57"/>
        <v>20.062388964456801</v>
      </c>
      <c r="J326" s="11">
        <f t="shared" si="52"/>
        <v>7.3769404222307662</v>
      </c>
      <c r="K326" s="11">
        <v>7.7498805369921344</v>
      </c>
      <c r="L326" s="11">
        <v>6.0201401620438819</v>
      </c>
      <c r="M326" s="145">
        <f t="shared" si="45"/>
        <v>6.0201401620438819</v>
      </c>
      <c r="N326" s="11">
        <f t="shared" si="55"/>
        <v>41.209350085723585</v>
      </c>
      <c r="O326" s="11">
        <f t="shared" si="56"/>
        <v>8.2418700171447181</v>
      </c>
      <c r="P326" s="11">
        <f t="shared" si="51"/>
        <v>0.13618423689928486</v>
      </c>
      <c r="Q326" s="8" t="s">
        <v>26</v>
      </c>
    </row>
    <row r="327" spans="1:17">
      <c r="A327" s="9">
        <f t="shared" si="46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47"/>
        <v>621.4</v>
      </c>
      <c r="G327" s="35">
        <v>375</v>
      </c>
      <c r="H327" s="11">
        <v>1.1088769294458572E-2</v>
      </c>
      <c r="I327" s="11">
        <f t="shared" si="57"/>
        <v>25.161859069134781</v>
      </c>
      <c r="J327" s="11">
        <f t="shared" si="52"/>
        <v>9.2520155797208599</v>
      </c>
      <c r="K327" s="11">
        <v>9.7197498373647164</v>
      </c>
      <c r="L327" s="11">
        <v>7.5503430125968416</v>
      </c>
      <c r="M327" s="145">
        <f t="shared" ref="M327:M390" si="58">L327*$M$2</f>
        <v>7.5503430125968416</v>
      </c>
      <c r="N327" s="11">
        <f t="shared" si="55"/>
        <v>51.683967498817196</v>
      </c>
      <c r="O327" s="11">
        <f t="shared" si="56"/>
        <v>10.33679349976344</v>
      </c>
      <c r="P327" s="11">
        <f t="shared" si="51"/>
        <v>8.3173426937266176E-2</v>
      </c>
      <c r="Q327" s="8" t="s">
        <v>26</v>
      </c>
    </row>
    <row r="328" spans="1:17">
      <c r="A328" s="9">
        <f t="shared" ref="A328:A391" si="59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47"/>
        <v>240.2</v>
      </c>
      <c r="G328" s="35">
        <v>164</v>
      </c>
      <c r="H328" s="11">
        <v>4.8494884381098825E-3</v>
      </c>
      <c r="I328" s="11">
        <f t="shared" si="57"/>
        <v>11.004119699568278</v>
      </c>
      <c r="J328" s="11">
        <f t="shared" si="52"/>
        <v>4.0462148135312566</v>
      </c>
      <c r="K328" s="11">
        <v>4.2507705955408364</v>
      </c>
      <c r="L328" s="11">
        <v>3.3020166775090187</v>
      </c>
      <c r="M328" s="145">
        <f t="shared" si="58"/>
        <v>3.3020166775090187</v>
      </c>
      <c r="N328" s="11">
        <f t="shared" si="55"/>
        <v>22.603121786149391</v>
      </c>
      <c r="O328" s="11">
        <f t="shared" si="56"/>
        <v>4.5206243572298783</v>
      </c>
      <c r="P328" s="11">
        <f t="shared" si="51"/>
        <v>9.4101256395293056E-2</v>
      </c>
      <c r="Q328" s="8" t="s">
        <v>26</v>
      </c>
    </row>
    <row r="329" spans="1:17">
      <c r="A329" s="9">
        <f t="shared" si="59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47"/>
        <v>580.6</v>
      </c>
      <c r="G329" s="35">
        <v>356</v>
      </c>
      <c r="H329" s="11">
        <v>1.0526938316872672E-2</v>
      </c>
      <c r="I329" s="11">
        <f t="shared" si="57"/>
        <v>23.886991542965287</v>
      </c>
      <c r="J329" s="11">
        <f t="shared" si="52"/>
        <v>8.7832467903483362</v>
      </c>
      <c r="K329" s="11">
        <v>9.2272825122715716</v>
      </c>
      <c r="L329" s="11">
        <v>7.1677922999586023</v>
      </c>
      <c r="M329" s="145">
        <f t="shared" si="58"/>
        <v>7.1677922999586023</v>
      </c>
      <c r="N329" s="11">
        <f t="shared" si="55"/>
        <v>49.065313145543797</v>
      </c>
      <c r="O329" s="11">
        <f t="shared" si="56"/>
        <v>9.8130626291087601</v>
      </c>
      <c r="P329" s="11">
        <f t="shared" si="51"/>
        <v>8.4507945479751628E-2</v>
      </c>
      <c r="Q329" s="8" t="s">
        <v>26</v>
      </c>
    </row>
    <row r="330" spans="1:17">
      <c r="A330" s="9">
        <f t="shared" si="59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60">C330+D330+E330</f>
        <v>630.29999999999995</v>
      </c>
      <c r="G330" s="37">
        <v>371</v>
      </c>
      <c r="H330" s="11">
        <v>1.0970489088651014E-2</v>
      </c>
      <c r="I330" s="11">
        <f t="shared" si="57"/>
        <v>24.893465905730675</v>
      </c>
      <c r="J330" s="11">
        <f t="shared" si="52"/>
        <v>9.1533274135371698</v>
      </c>
      <c r="K330" s="11">
        <v>9.6160725057661587</v>
      </c>
      <c r="L330" s="11">
        <v>7.4698060204624745</v>
      </c>
      <c r="M330" s="145">
        <f t="shared" si="58"/>
        <v>7.4698060204624745</v>
      </c>
      <c r="N330" s="11">
        <f t="shared" si="55"/>
        <v>51.132671845496475</v>
      </c>
      <c r="O330" s="11">
        <f t="shared" si="56"/>
        <v>10.226534369099296</v>
      </c>
      <c r="P330" s="11">
        <f t="shared" ref="P330:P392" si="61">(N330+O330)/F330/1.2</f>
        <v>8.1124340544973E-2</v>
      </c>
      <c r="Q330" s="8" t="s">
        <v>25</v>
      </c>
    </row>
    <row r="331" spans="1:17">
      <c r="A331" s="9">
        <f t="shared" si="59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60"/>
        <v>751.9</v>
      </c>
      <c r="G331" s="35">
        <v>425</v>
      </c>
      <c r="H331" s="11">
        <v>1.2567271867053049E-2</v>
      </c>
      <c r="I331" s="11">
        <f t="shared" si="57"/>
        <v>28.516773611686087</v>
      </c>
      <c r="J331" s="11">
        <f t="shared" ref="J331:J393" si="62">I331*0.3677</f>
        <v>10.485617657016975</v>
      </c>
      <c r="K331" s="11">
        <v>11.015716482346679</v>
      </c>
      <c r="L331" s="11">
        <v>8.5570554142764212</v>
      </c>
      <c r="M331" s="145">
        <f t="shared" si="58"/>
        <v>8.5570554142764212</v>
      </c>
      <c r="N331" s="11">
        <f t="shared" si="55"/>
        <v>58.57516316532616</v>
      </c>
      <c r="O331" s="11">
        <f t="shared" si="56"/>
        <v>11.715032633065233</v>
      </c>
      <c r="P331" s="11">
        <f t="shared" si="61"/>
        <v>7.7902863632565725E-2</v>
      </c>
      <c r="Q331" s="8" t="s">
        <v>26</v>
      </c>
    </row>
    <row r="332" spans="1:17">
      <c r="A332" s="9">
        <f t="shared" si="59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60"/>
        <v>212.8</v>
      </c>
      <c r="G332" s="37">
        <v>219</v>
      </c>
      <c r="H332" s="11">
        <v>6.4758412679638061E-3</v>
      </c>
      <c r="I332" s="11">
        <f t="shared" si="57"/>
        <v>14.694525696374711</v>
      </c>
      <c r="J332" s="11">
        <f t="shared" si="62"/>
        <v>5.4031770985569816</v>
      </c>
      <c r="K332" s="11">
        <v>5.6763339050209947</v>
      </c>
      <c r="L332" s="11">
        <v>4.4094003193565552</v>
      </c>
      <c r="M332" s="145">
        <f t="shared" si="58"/>
        <v>4.4094003193565552</v>
      </c>
      <c r="N332" s="11">
        <f t="shared" si="55"/>
        <v>30.183437019309245</v>
      </c>
      <c r="O332" s="11">
        <f t="shared" si="56"/>
        <v>6.0366874038618494</v>
      </c>
      <c r="P332" s="11">
        <f t="shared" si="61"/>
        <v>0.1418394596772051</v>
      </c>
      <c r="Q332" s="8" t="s">
        <v>25</v>
      </c>
    </row>
    <row r="333" spans="1:17">
      <c r="A333" s="9">
        <f t="shared" si="59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60"/>
        <v>387.9</v>
      </c>
      <c r="G333" s="37">
        <v>445</v>
      </c>
      <c r="H333" s="11">
        <v>1.3158672896090838E-2</v>
      </c>
      <c r="I333" s="11">
        <f t="shared" si="57"/>
        <v>29.858739428706606</v>
      </c>
      <c r="J333" s="11">
        <f t="shared" si="62"/>
        <v>10.97905848793542</v>
      </c>
      <c r="K333" s="11">
        <v>11.534103140339463</v>
      </c>
      <c r="L333" s="11">
        <v>8.959740374948252</v>
      </c>
      <c r="M333" s="145">
        <f t="shared" si="58"/>
        <v>8.959740374948252</v>
      </c>
      <c r="N333" s="11">
        <f t="shared" si="55"/>
        <v>61.331641431929739</v>
      </c>
      <c r="O333" s="11">
        <f t="shared" si="56"/>
        <v>12.266328286385949</v>
      </c>
      <c r="P333" s="11">
        <f t="shared" si="61"/>
        <v>0.15811199131716869</v>
      </c>
      <c r="Q333" s="8" t="s">
        <v>25</v>
      </c>
    </row>
    <row r="334" spans="1:17">
      <c r="A334" s="9">
        <f t="shared" si="59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60"/>
        <v>474.4</v>
      </c>
      <c r="G334" s="37">
        <v>436</v>
      </c>
      <c r="H334" s="11">
        <v>1.2892542433023834E-2</v>
      </c>
      <c r="I334" s="11">
        <f t="shared" si="57"/>
        <v>29.254854811047373</v>
      </c>
      <c r="J334" s="11">
        <f t="shared" si="62"/>
        <v>10.757010114022119</v>
      </c>
      <c r="K334" s="11">
        <v>11.30082914424271</v>
      </c>
      <c r="L334" s="11">
        <v>8.7785321426459273</v>
      </c>
      <c r="M334" s="145">
        <f t="shared" si="58"/>
        <v>8.7785321426459273</v>
      </c>
      <c r="N334" s="11">
        <f t="shared" si="55"/>
        <v>60.09122621195813</v>
      </c>
      <c r="O334" s="11">
        <f t="shared" si="56"/>
        <v>12.018245242391627</v>
      </c>
      <c r="P334" s="11">
        <f t="shared" si="61"/>
        <v>0.12666784614662341</v>
      </c>
      <c r="Q334" s="8" t="s">
        <v>25</v>
      </c>
    </row>
    <row r="335" spans="1:17">
      <c r="A335" s="9">
        <f t="shared" si="59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60"/>
        <v>549.4</v>
      </c>
      <c r="G335" s="37">
        <v>436</v>
      </c>
      <c r="H335" s="11">
        <v>1.2892542433023834E-2</v>
      </c>
      <c r="I335" s="11">
        <f t="shared" si="57"/>
        <v>29.254854811047373</v>
      </c>
      <c r="J335" s="11">
        <f t="shared" si="62"/>
        <v>10.757010114022119</v>
      </c>
      <c r="K335" s="11">
        <v>11.30082914424271</v>
      </c>
      <c r="L335" s="11">
        <v>8.7785321426459273</v>
      </c>
      <c r="M335" s="145">
        <f t="shared" si="58"/>
        <v>8.7785321426459273</v>
      </c>
      <c r="N335" s="11">
        <f t="shared" si="55"/>
        <v>60.09122621195813</v>
      </c>
      <c r="O335" s="11">
        <f t="shared" si="56"/>
        <v>12.018245242391627</v>
      </c>
      <c r="P335" s="11">
        <f t="shared" si="61"/>
        <v>0.10937609430644001</v>
      </c>
      <c r="Q335" s="8" t="s">
        <v>25</v>
      </c>
    </row>
    <row r="336" spans="1:17">
      <c r="A336" s="9">
        <f t="shared" si="59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60"/>
        <v>189</v>
      </c>
      <c r="G336" s="35">
        <v>213</v>
      </c>
      <c r="H336" s="11">
        <v>6.298420959252469E-3</v>
      </c>
      <c r="I336" s="11">
        <f t="shared" si="57"/>
        <v>14.291935951268556</v>
      </c>
      <c r="J336" s="11">
        <f t="shared" si="62"/>
        <v>5.2551448492814483</v>
      </c>
      <c r="K336" s="11">
        <v>5.5208179076231589</v>
      </c>
      <c r="L336" s="11">
        <v>4.2885948311550059</v>
      </c>
      <c r="M336" s="145">
        <f t="shared" si="58"/>
        <v>4.2885948311550059</v>
      </c>
      <c r="N336" s="11">
        <f t="shared" si="55"/>
        <v>29.35649353932817</v>
      </c>
      <c r="O336" s="11">
        <f t="shared" si="56"/>
        <v>5.871298707865634</v>
      </c>
      <c r="P336" s="11">
        <f t="shared" si="61"/>
        <v>0.15532536264194802</v>
      </c>
      <c r="Q336" s="8" t="s">
        <v>26</v>
      </c>
    </row>
    <row r="337" spans="1:17">
      <c r="A337" s="9">
        <f t="shared" si="59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60"/>
        <v>276.5</v>
      </c>
      <c r="G337" s="35">
        <v>280</v>
      </c>
      <c r="H337" s="11">
        <v>8.2796144065290667E-3</v>
      </c>
      <c r="I337" s="11">
        <f t="shared" si="57"/>
        <v>18.787521438287303</v>
      </c>
      <c r="J337" s="11">
        <f t="shared" si="62"/>
        <v>6.9081716328582417</v>
      </c>
      <c r="K337" s="11">
        <v>7.2574132118989878</v>
      </c>
      <c r="L337" s="11">
        <v>5.6375894494056418</v>
      </c>
      <c r="M337" s="145">
        <f t="shared" si="58"/>
        <v>5.6375894494056418</v>
      </c>
      <c r="N337" s="11">
        <f t="shared" si="55"/>
        <v>38.590695732450172</v>
      </c>
      <c r="O337" s="11">
        <f t="shared" si="56"/>
        <v>7.7181391464900351</v>
      </c>
      <c r="P337" s="11">
        <f t="shared" si="61"/>
        <v>0.13956851982802954</v>
      </c>
      <c r="Q337" s="8" t="s">
        <v>26</v>
      </c>
    </row>
    <row r="338" spans="1:17">
      <c r="A338" s="9">
        <f t="shared" si="59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60"/>
        <v>627.9</v>
      </c>
      <c r="G338" s="37">
        <v>481</v>
      </c>
      <c r="H338" s="11">
        <v>1.4223194748358862E-2</v>
      </c>
      <c r="I338" s="11">
        <f t="shared" si="57"/>
        <v>32.274277899343545</v>
      </c>
      <c r="J338" s="11">
        <f t="shared" si="62"/>
        <v>11.867251983588622</v>
      </c>
      <c r="K338" s="11">
        <v>12.467199124726477</v>
      </c>
      <c r="L338" s="11">
        <v>9.6845733041575492</v>
      </c>
      <c r="M338" s="145">
        <f t="shared" si="58"/>
        <v>9.6845733041575492</v>
      </c>
      <c r="N338" s="11">
        <f t="shared" si="55"/>
        <v>66.293302311816191</v>
      </c>
      <c r="O338" s="11">
        <f t="shared" si="56"/>
        <v>13.258660462363238</v>
      </c>
      <c r="P338" s="11">
        <f t="shared" si="61"/>
        <v>0.10557939530469215</v>
      </c>
      <c r="Q338" s="8" t="s">
        <v>25</v>
      </c>
    </row>
    <row r="339" spans="1:17">
      <c r="A339" s="9">
        <f t="shared" si="59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60"/>
        <v>645.70000000000005</v>
      </c>
      <c r="G339" s="35">
        <v>379</v>
      </c>
      <c r="H339" s="11">
        <v>1.1207049500266131E-2</v>
      </c>
      <c r="I339" s="11">
        <f t="shared" si="57"/>
        <v>25.430252232538887</v>
      </c>
      <c r="J339" s="11">
        <f t="shared" si="62"/>
        <v>9.3507037459045499</v>
      </c>
      <c r="K339" s="11">
        <v>9.8234271689632742</v>
      </c>
      <c r="L339" s="11">
        <v>7.6308800047312078</v>
      </c>
      <c r="M339" s="145">
        <f t="shared" si="58"/>
        <v>7.6308800047312078</v>
      </c>
      <c r="N339" s="11">
        <f t="shared" si="55"/>
        <v>52.235263152137918</v>
      </c>
      <c r="O339" s="11">
        <f t="shared" si="56"/>
        <v>10.447052630427585</v>
      </c>
      <c r="P339" s="11">
        <f t="shared" si="61"/>
        <v>8.0897108799965811E-2</v>
      </c>
      <c r="Q339" s="8" t="s">
        <v>26</v>
      </c>
    </row>
    <row r="340" spans="1:17">
      <c r="A340" s="9">
        <f t="shared" si="59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60"/>
        <v>443.59999999999997</v>
      </c>
      <c r="G340" s="35">
        <v>379</v>
      </c>
      <c r="H340" s="11">
        <v>1.1207049500266131E-2</v>
      </c>
      <c r="I340" s="11">
        <f t="shared" si="57"/>
        <v>25.430252232538887</v>
      </c>
      <c r="J340" s="11">
        <f t="shared" si="62"/>
        <v>9.3507037459045499</v>
      </c>
      <c r="K340" s="11">
        <v>9.8234271689632742</v>
      </c>
      <c r="L340" s="11">
        <v>7.6308800047312078</v>
      </c>
      <c r="M340" s="145">
        <f t="shared" si="58"/>
        <v>7.6308800047312078</v>
      </c>
      <c r="N340" s="11">
        <f t="shared" si="55"/>
        <v>52.235263152137918</v>
      </c>
      <c r="O340" s="11">
        <f t="shared" si="56"/>
        <v>10.447052630427585</v>
      </c>
      <c r="P340" s="11">
        <f t="shared" si="61"/>
        <v>0.117753072930879</v>
      </c>
      <c r="Q340" s="8" t="s">
        <v>26</v>
      </c>
    </row>
    <row r="341" spans="1:17">
      <c r="A341" s="9">
        <f t="shared" si="59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60"/>
        <v>710.6</v>
      </c>
      <c r="G341" s="35">
        <v>375</v>
      </c>
      <c r="H341" s="11">
        <v>1.1088769294458572E-2</v>
      </c>
      <c r="I341" s="11">
        <f t="shared" si="57"/>
        <v>25.161859069134781</v>
      </c>
      <c r="J341" s="11">
        <f t="shared" si="62"/>
        <v>9.2520155797208599</v>
      </c>
      <c r="K341" s="11">
        <v>9.7197498373647164</v>
      </c>
      <c r="L341" s="11">
        <v>7.5503430125968416</v>
      </c>
      <c r="M341" s="145">
        <f t="shared" si="58"/>
        <v>7.5503430125968416</v>
      </c>
      <c r="N341" s="11">
        <f t="shared" si="55"/>
        <v>51.683967498817196</v>
      </c>
      <c r="O341" s="11">
        <f t="shared" si="56"/>
        <v>10.33679349976344</v>
      </c>
      <c r="P341" s="11">
        <f t="shared" si="61"/>
        <v>7.2732856035487195E-2</v>
      </c>
      <c r="Q341" s="8" t="s">
        <v>26</v>
      </c>
    </row>
    <row r="342" spans="1:17">
      <c r="A342" s="9">
        <f t="shared" si="59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60"/>
        <v>212.4</v>
      </c>
      <c r="G342" s="35">
        <v>160</v>
      </c>
      <c r="H342" s="11">
        <v>4.7312082323023238E-3</v>
      </c>
      <c r="I342" s="11">
        <f t="shared" si="57"/>
        <v>10.735726536164172</v>
      </c>
      <c r="J342" s="11">
        <f t="shared" si="62"/>
        <v>3.9475266473475665</v>
      </c>
      <c r="K342" s="11">
        <v>4.1470932639422786</v>
      </c>
      <c r="L342" s="11">
        <v>3.2214796853746521</v>
      </c>
      <c r="M342" s="145">
        <f t="shared" si="58"/>
        <v>3.2214796853746521</v>
      </c>
      <c r="N342" s="11">
        <f t="shared" si="55"/>
        <v>22.051826132828669</v>
      </c>
      <c r="O342" s="11">
        <f t="shared" si="56"/>
        <v>4.4103652265657338</v>
      </c>
      <c r="P342" s="11">
        <f t="shared" si="61"/>
        <v>0.1038221569342216</v>
      </c>
      <c r="Q342" s="8" t="s">
        <v>26</v>
      </c>
    </row>
    <row r="343" spans="1:17">
      <c r="A343" s="9">
        <f t="shared" si="59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60"/>
        <v>1420.2</v>
      </c>
      <c r="G343" s="38">
        <v>524</v>
      </c>
      <c r="H343" s="11">
        <v>1.5494706960790111E-2</v>
      </c>
      <c r="I343" s="11">
        <f t="shared" si="57"/>
        <v>35.159504405937668</v>
      </c>
      <c r="J343" s="11">
        <f t="shared" si="62"/>
        <v>12.928149770063282</v>
      </c>
      <c r="K343" s="11">
        <v>13.581730439410963</v>
      </c>
      <c r="L343" s="11">
        <v>319.19096339227627</v>
      </c>
      <c r="M343" s="145">
        <f t="shared" si="58"/>
        <v>319.19096339227627</v>
      </c>
      <c r="N343" s="11">
        <f t="shared" si="55"/>
        <v>380.86034800768817</v>
      </c>
      <c r="O343" s="11">
        <f t="shared" si="56"/>
        <v>76.172069601537643</v>
      </c>
      <c r="P343" s="11">
        <f t="shared" si="61"/>
        <v>0.26817374173193087</v>
      </c>
      <c r="Q343" s="8" t="s">
        <v>27</v>
      </c>
    </row>
    <row r="344" spans="1:17">
      <c r="A344" s="9">
        <f t="shared" si="59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60"/>
        <v>438.5</v>
      </c>
      <c r="G344" s="35">
        <v>227</v>
      </c>
      <c r="H344" s="11">
        <v>6.7124016795789224E-3</v>
      </c>
      <c r="I344" s="11">
        <f t="shared" si="57"/>
        <v>15.231312023182921</v>
      </c>
      <c r="J344" s="11">
        <f t="shared" si="62"/>
        <v>5.6005534309243608</v>
      </c>
      <c r="K344" s="11">
        <v>5.8836885682181084</v>
      </c>
      <c r="L344" s="11">
        <v>4.5704743036252884</v>
      </c>
      <c r="M344" s="145">
        <f t="shared" si="58"/>
        <v>4.5704743036252884</v>
      </c>
      <c r="N344" s="11">
        <f t="shared" si="55"/>
        <v>31.286028325950678</v>
      </c>
      <c r="O344" s="11">
        <f t="shared" si="56"/>
        <v>6.2572056651901358</v>
      </c>
      <c r="P344" s="11">
        <f t="shared" si="61"/>
        <v>7.1347841108211366E-2</v>
      </c>
      <c r="Q344" s="8" t="s">
        <v>26</v>
      </c>
    </row>
    <row r="345" spans="1:17">
      <c r="A345" s="9">
        <f t="shared" si="59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60"/>
        <v>515.1</v>
      </c>
      <c r="G345" s="35">
        <v>300</v>
      </c>
      <c r="H345" s="11">
        <v>8.8710154355668581E-3</v>
      </c>
      <c r="I345" s="11">
        <f t="shared" si="57"/>
        <v>20.129487255307826</v>
      </c>
      <c r="J345" s="11">
        <f t="shared" si="62"/>
        <v>7.4016124637766882</v>
      </c>
      <c r="K345" s="11">
        <v>7.7757998698917739</v>
      </c>
      <c r="L345" s="11">
        <v>6.0402744100774735</v>
      </c>
      <c r="M345" s="145">
        <f t="shared" si="58"/>
        <v>6.0402744100774735</v>
      </c>
      <c r="N345" s="11">
        <f t="shared" si="55"/>
        <v>41.347173999053766</v>
      </c>
      <c r="O345" s="11">
        <f t="shared" si="56"/>
        <v>8.2694347998107531</v>
      </c>
      <c r="P345" s="11">
        <f t="shared" si="61"/>
        <v>8.0270188311111962E-2</v>
      </c>
      <c r="Q345" s="8" t="s">
        <v>26</v>
      </c>
    </row>
    <row r="346" spans="1:17">
      <c r="A346" s="9">
        <f t="shared" si="59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60"/>
        <v>508.41</v>
      </c>
      <c r="G346" s="35">
        <v>305</v>
      </c>
      <c r="H346" s="11">
        <v>9.0188656928263059E-3</v>
      </c>
      <c r="I346" s="11">
        <f t="shared" si="57"/>
        <v>20.464978709562956</v>
      </c>
      <c r="J346" s="11">
        <f t="shared" si="62"/>
        <v>7.5249726715062994</v>
      </c>
      <c r="K346" s="11">
        <v>7.9053965343899701</v>
      </c>
      <c r="L346" s="11">
        <v>6.1409456502454312</v>
      </c>
      <c r="M346" s="145">
        <f t="shared" si="58"/>
        <v>6.1409456502454312</v>
      </c>
      <c r="N346" s="11">
        <f t="shared" si="55"/>
        <v>42.036293565704653</v>
      </c>
      <c r="O346" s="11">
        <f t="shared" si="56"/>
        <v>8.4072587131409318</v>
      </c>
      <c r="P346" s="11">
        <f t="shared" si="61"/>
        <v>8.2681877944384752E-2</v>
      </c>
      <c r="Q346" s="8" t="s">
        <v>26</v>
      </c>
    </row>
    <row r="347" spans="1:17">
      <c r="A347" s="9">
        <f t="shared" si="59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60"/>
        <v>448.2</v>
      </c>
      <c r="G347" s="35">
        <v>245</v>
      </c>
      <c r="H347" s="11">
        <v>7.2446626057129336E-3</v>
      </c>
      <c r="I347" s="11">
        <f t="shared" si="57"/>
        <v>16.439081258501389</v>
      </c>
      <c r="J347" s="11">
        <f t="shared" si="62"/>
        <v>6.0446501787509614</v>
      </c>
      <c r="K347" s="11">
        <v>6.3502365604116147</v>
      </c>
      <c r="L347" s="11">
        <v>4.9328907682299361</v>
      </c>
      <c r="M347" s="145">
        <f t="shared" si="58"/>
        <v>4.9328907682299361</v>
      </c>
      <c r="N347" s="11">
        <f t="shared" si="55"/>
        <v>33.766858765893907</v>
      </c>
      <c r="O347" s="11">
        <f t="shared" si="56"/>
        <v>6.753371753178782</v>
      </c>
      <c r="P347" s="11">
        <f t="shared" si="61"/>
        <v>7.5338819201012736E-2</v>
      </c>
      <c r="Q347" s="8" t="s">
        <v>26</v>
      </c>
    </row>
    <row r="348" spans="1:17">
      <c r="A348" s="9">
        <f t="shared" si="59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60"/>
        <v>328</v>
      </c>
      <c r="G348" s="35">
        <v>194</v>
      </c>
      <c r="H348" s="11">
        <v>5.7365899816665678E-3</v>
      </c>
      <c r="I348" s="11">
        <f t="shared" si="57"/>
        <v>13.01706842509906</v>
      </c>
      <c r="J348" s="11">
        <f t="shared" si="62"/>
        <v>4.7863760599089247</v>
      </c>
      <c r="K348" s="11">
        <v>5.0283505825300132</v>
      </c>
      <c r="L348" s="11">
        <v>3.9060441185167658</v>
      </c>
      <c r="M348" s="145">
        <f t="shared" si="58"/>
        <v>3.9060441185167658</v>
      </c>
      <c r="N348" s="11">
        <f t="shared" ref="N348:N391" si="63">(I348+J348+K348+M348)</f>
        <v>26.737839186054764</v>
      </c>
      <c r="O348" s="11">
        <f t="shared" ref="O348:O391" si="64">N348*0.2</f>
        <v>5.3475678372109527</v>
      </c>
      <c r="P348" s="11">
        <f t="shared" si="61"/>
        <v>8.1517802396508438E-2</v>
      </c>
      <c r="Q348" s="8" t="s">
        <v>26</v>
      </c>
    </row>
    <row r="349" spans="1:17">
      <c r="A349" s="9">
        <f t="shared" si="59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60"/>
        <v>441.4</v>
      </c>
      <c r="G349" s="35">
        <v>244</v>
      </c>
      <c r="H349" s="11">
        <v>7.2150925542610444E-3</v>
      </c>
      <c r="I349" s="11">
        <f t="shared" si="57"/>
        <v>16.371982967650364</v>
      </c>
      <c r="J349" s="11">
        <f t="shared" si="62"/>
        <v>6.0199781372050394</v>
      </c>
      <c r="K349" s="11">
        <v>6.3243172275119752</v>
      </c>
      <c r="L349" s="11">
        <v>4.9127565201963446</v>
      </c>
      <c r="M349" s="145">
        <f t="shared" si="58"/>
        <v>4.9127565201963446</v>
      </c>
      <c r="N349" s="11">
        <f t="shared" si="63"/>
        <v>33.629034852563727</v>
      </c>
      <c r="O349" s="11">
        <f t="shared" si="64"/>
        <v>6.7258069705127461</v>
      </c>
      <c r="P349" s="11">
        <f t="shared" si="61"/>
        <v>7.6187210812332859E-2</v>
      </c>
      <c r="Q349" s="8" t="s">
        <v>26</v>
      </c>
    </row>
    <row r="350" spans="1:17">
      <c r="A350" s="9">
        <f t="shared" si="59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60"/>
        <v>426.4</v>
      </c>
      <c r="G350" s="35">
        <v>252</v>
      </c>
      <c r="H350" s="11">
        <v>7.4516529658761608E-3</v>
      </c>
      <c r="I350" s="11">
        <f t="shared" si="57"/>
        <v>16.908769294458573</v>
      </c>
      <c r="J350" s="11">
        <f t="shared" si="62"/>
        <v>6.2173544695724177</v>
      </c>
      <c r="K350" s="11">
        <v>6.5316718907090898</v>
      </c>
      <c r="L350" s="11">
        <v>5.0738305044650778</v>
      </c>
      <c r="M350" s="145">
        <f t="shared" si="58"/>
        <v>5.0738305044650778</v>
      </c>
      <c r="N350" s="11">
        <f t="shared" si="63"/>
        <v>34.731626159205156</v>
      </c>
      <c r="O350" s="11">
        <f t="shared" si="64"/>
        <v>6.9463252318410316</v>
      </c>
      <c r="P350" s="11">
        <f t="shared" si="61"/>
        <v>8.1453157033783197E-2</v>
      </c>
      <c r="Q350" s="8" t="s">
        <v>26</v>
      </c>
    </row>
    <row r="351" spans="1:17">
      <c r="A351" s="9">
        <f t="shared" si="59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60"/>
        <v>219.4</v>
      </c>
      <c r="G351" s="35">
        <v>31</v>
      </c>
      <c r="H351" s="11">
        <v>9.1667159500857527E-4</v>
      </c>
      <c r="I351" s="11">
        <f t="shared" si="57"/>
        <v>2.0800470163818083</v>
      </c>
      <c r="J351" s="11">
        <f t="shared" si="62"/>
        <v>0.76483328792359095</v>
      </c>
      <c r="K351" s="11">
        <v>0.80349931988881651</v>
      </c>
      <c r="L351" s="11">
        <v>0.62416168904133884</v>
      </c>
      <c r="M351" s="145">
        <f t="shared" si="58"/>
        <v>0.62416168904133884</v>
      </c>
      <c r="N351" s="11">
        <f t="shared" si="63"/>
        <v>4.2725413132355543</v>
      </c>
      <c r="O351" s="11">
        <f t="shared" si="64"/>
        <v>0.85450826264711088</v>
      </c>
      <c r="P351" s="11">
        <f t="shared" si="61"/>
        <v>1.9473752567162966E-2</v>
      </c>
      <c r="Q351" s="8" t="s">
        <v>26</v>
      </c>
    </row>
    <row r="352" spans="1:17">
      <c r="A352" s="9">
        <f t="shared" si="59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60"/>
        <v>579.9</v>
      </c>
      <c r="G352" s="35">
        <v>114</v>
      </c>
      <c r="H352" s="11">
        <v>3.3709858655154058E-3</v>
      </c>
      <c r="I352" s="11">
        <f t="shared" si="57"/>
        <v>7.649205157016973</v>
      </c>
      <c r="J352" s="11">
        <f t="shared" si="62"/>
        <v>2.812612736235141</v>
      </c>
      <c r="K352" s="11">
        <v>2.9548039505588739</v>
      </c>
      <c r="L352" s="11">
        <v>46.118120527529712</v>
      </c>
      <c r="M352" s="145">
        <f t="shared" si="58"/>
        <v>46.118120527529712</v>
      </c>
      <c r="N352" s="11">
        <f t="shared" si="63"/>
        <v>59.534742371340698</v>
      </c>
      <c r="O352" s="11">
        <f t="shared" si="64"/>
        <v>11.906948474268141</v>
      </c>
      <c r="P352" s="11">
        <f t="shared" si="61"/>
        <v>0.10266380819337936</v>
      </c>
      <c r="Q352" s="8" t="s">
        <v>26</v>
      </c>
    </row>
    <row r="353" spans="1:17">
      <c r="A353" s="9">
        <f t="shared" si="59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60"/>
        <v>503.4</v>
      </c>
      <c r="G353" s="35">
        <v>291</v>
      </c>
      <c r="H353" s="11">
        <v>8.6048849724998516E-3</v>
      </c>
      <c r="I353" s="11">
        <f t="shared" si="57"/>
        <v>19.525602637648589</v>
      </c>
      <c r="J353" s="11">
        <f t="shared" si="62"/>
        <v>7.179564089863387</v>
      </c>
      <c r="K353" s="11">
        <v>7.5425258737950198</v>
      </c>
      <c r="L353" s="11">
        <v>5.8590661777751487</v>
      </c>
      <c r="M353" s="145">
        <f t="shared" si="58"/>
        <v>5.8590661777751487</v>
      </c>
      <c r="N353" s="11">
        <f t="shared" si="63"/>
        <v>40.106758779082142</v>
      </c>
      <c r="O353" s="11">
        <f t="shared" si="64"/>
        <v>8.0213517558164291</v>
      </c>
      <c r="P353" s="11">
        <f t="shared" si="61"/>
        <v>7.9671749660473065E-2</v>
      </c>
      <c r="Q353" s="8" t="s">
        <v>26</v>
      </c>
    </row>
    <row r="354" spans="1:17">
      <c r="A354" s="9">
        <f t="shared" si="59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60"/>
        <v>579</v>
      </c>
      <c r="G354" s="35">
        <v>350</v>
      </c>
      <c r="H354" s="11">
        <v>1.0349518008161335E-2</v>
      </c>
      <c r="I354" s="11">
        <f t="shared" si="57"/>
        <v>23.484401797859132</v>
      </c>
      <c r="J354" s="11">
        <f t="shared" si="62"/>
        <v>8.6352145410728038</v>
      </c>
      <c r="K354" s="11">
        <v>9.0717665148737368</v>
      </c>
      <c r="L354" s="11">
        <v>7.0469868117570522</v>
      </c>
      <c r="M354" s="145">
        <f t="shared" si="58"/>
        <v>7.0469868117570522</v>
      </c>
      <c r="N354" s="11">
        <f t="shared" si="63"/>
        <v>48.238369665562722</v>
      </c>
      <c r="O354" s="11">
        <f t="shared" si="64"/>
        <v>9.6476739331125447</v>
      </c>
      <c r="P354" s="11">
        <f t="shared" si="61"/>
        <v>8.331324639993562E-2</v>
      </c>
      <c r="Q354" s="8" t="s">
        <v>26</v>
      </c>
    </row>
    <row r="355" spans="1:17">
      <c r="A355" s="9">
        <f t="shared" si="59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60"/>
        <v>546.79999999999995</v>
      </c>
      <c r="G355" s="37">
        <v>263</v>
      </c>
      <c r="H355" s="11">
        <v>7.7769235318469448E-3</v>
      </c>
      <c r="I355" s="11">
        <f t="shared" si="57"/>
        <v>17.646850493819858</v>
      </c>
      <c r="J355" s="11">
        <f t="shared" si="62"/>
        <v>6.4887469265775621</v>
      </c>
      <c r="K355" s="11">
        <v>6.816784552605121</v>
      </c>
      <c r="L355" s="11">
        <v>5.2953072328345847</v>
      </c>
      <c r="M355" s="145">
        <f t="shared" si="58"/>
        <v>5.2953072328345847</v>
      </c>
      <c r="N355" s="11">
        <f t="shared" si="63"/>
        <v>36.247689205837126</v>
      </c>
      <c r="O355" s="11">
        <f t="shared" si="64"/>
        <v>7.2495378411674256</v>
      </c>
      <c r="P355" s="11">
        <f t="shared" si="61"/>
        <v>6.6290580113089109E-2</v>
      </c>
      <c r="Q355" s="8" t="s">
        <v>25</v>
      </c>
    </row>
    <row r="356" spans="1:17">
      <c r="A356" s="9">
        <f t="shared" si="59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60"/>
        <v>528.70000000000005</v>
      </c>
      <c r="G356" s="37">
        <v>410</v>
      </c>
      <c r="H356" s="11">
        <v>1.2123721095274705E-2</v>
      </c>
      <c r="I356" s="11">
        <f t="shared" si="57"/>
        <v>27.510299248920692</v>
      </c>
      <c r="J356" s="11">
        <f t="shared" si="62"/>
        <v>10.115537033828138</v>
      </c>
      <c r="K356" s="11">
        <v>10.62692648885209</v>
      </c>
      <c r="L356" s="11">
        <v>8.2550416937725473</v>
      </c>
      <c r="M356" s="145">
        <f t="shared" si="58"/>
        <v>8.2550416937725473</v>
      </c>
      <c r="N356" s="11">
        <f t="shared" si="63"/>
        <v>56.507804465373468</v>
      </c>
      <c r="O356" s="11">
        <f t="shared" si="64"/>
        <v>11.301560893074694</v>
      </c>
      <c r="P356" s="11">
        <f t="shared" si="61"/>
        <v>0.10688065909849341</v>
      </c>
      <c r="Q356" s="8" t="s">
        <v>25</v>
      </c>
    </row>
    <row r="357" spans="1:17">
      <c r="A357" s="9">
        <f t="shared" si="59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60"/>
        <v>495.8</v>
      </c>
      <c r="G357" s="37">
        <v>486</v>
      </c>
      <c r="H357" s="11">
        <v>1.4371045005618309E-2</v>
      </c>
      <c r="I357" s="11">
        <f t="shared" si="57"/>
        <v>32.609769353598672</v>
      </c>
      <c r="J357" s="11">
        <f t="shared" si="62"/>
        <v>11.990612191318233</v>
      </c>
      <c r="K357" s="11">
        <v>12.596795789224672</v>
      </c>
      <c r="L357" s="11">
        <v>52.898379561180434</v>
      </c>
      <c r="M357" s="145">
        <f t="shared" si="58"/>
        <v>52.898379561180434</v>
      </c>
      <c r="N357" s="11">
        <f t="shared" si="63"/>
        <v>110.09555689532201</v>
      </c>
      <c r="O357" s="11">
        <f t="shared" si="64"/>
        <v>22.019111379064402</v>
      </c>
      <c r="P357" s="11">
        <f t="shared" si="61"/>
        <v>0.22205638744518361</v>
      </c>
      <c r="Q357" s="8" t="s">
        <v>25</v>
      </c>
    </row>
    <row r="358" spans="1:17">
      <c r="A358" s="9">
        <f t="shared" si="59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60"/>
        <v>1650.7</v>
      </c>
      <c r="G358" s="37">
        <v>1019</v>
      </c>
      <c r="H358" s="11">
        <v>3.0131882429475426E-2</v>
      </c>
      <c r="I358" s="11">
        <f t="shared" si="57"/>
        <v>68.37315837719558</v>
      </c>
      <c r="J358" s="11">
        <f t="shared" si="62"/>
        <v>25.140810335294816</v>
      </c>
      <c r="K358" s="11">
        <v>26.411800224732389</v>
      </c>
      <c r="L358" s="11">
        <v>20.516798746229817</v>
      </c>
      <c r="M358" s="145">
        <f t="shared" si="58"/>
        <v>20.516798746229817</v>
      </c>
      <c r="N358" s="11">
        <f t="shared" si="63"/>
        <v>140.44256768345261</v>
      </c>
      <c r="O358" s="11">
        <f t="shared" si="64"/>
        <v>28.088513536690524</v>
      </c>
      <c r="P358" s="11">
        <f t="shared" si="61"/>
        <v>8.5080612881476114E-2</v>
      </c>
      <c r="Q358" s="8" t="s">
        <v>25</v>
      </c>
    </row>
    <row r="359" spans="1:17">
      <c r="A359" s="9">
        <f t="shared" si="59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60"/>
        <v>297.8</v>
      </c>
      <c r="G359" s="35">
        <v>275</v>
      </c>
      <c r="H359" s="11">
        <v>8.1317641492696189E-3</v>
      </c>
      <c r="I359" s="11">
        <f t="shared" si="57"/>
        <v>18.452029984032173</v>
      </c>
      <c r="J359" s="11">
        <f t="shared" si="62"/>
        <v>6.7848114251286304</v>
      </c>
      <c r="K359" s="11">
        <v>7.1278165474007915</v>
      </c>
      <c r="L359" s="11">
        <v>5.5369182092376832</v>
      </c>
      <c r="M359" s="145">
        <f t="shared" si="58"/>
        <v>5.5369182092376832</v>
      </c>
      <c r="N359" s="11">
        <f t="shared" si="63"/>
        <v>37.901576165799277</v>
      </c>
      <c r="O359" s="11">
        <f t="shared" si="64"/>
        <v>7.5803152331598556</v>
      </c>
      <c r="P359" s="11">
        <f t="shared" si="61"/>
        <v>0.12727191459301301</v>
      </c>
      <c r="Q359" s="8" t="s">
        <v>26</v>
      </c>
    </row>
    <row r="360" spans="1:17">
      <c r="A360" s="9">
        <f t="shared" si="59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60"/>
        <v>343.75</v>
      </c>
      <c r="G360" s="37">
        <v>371</v>
      </c>
      <c r="H360" s="11">
        <v>1.0970489088651014E-2</v>
      </c>
      <c r="I360" s="11">
        <f t="shared" si="57"/>
        <v>24.893465905730675</v>
      </c>
      <c r="J360" s="11">
        <f t="shared" si="62"/>
        <v>9.1533274135371698</v>
      </c>
      <c r="K360" s="11">
        <v>9.6160725057661587</v>
      </c>
      <c r="L360" s="11">
        <v>7.4698060204624745</v>
      </c>
      <c r="M360" s="145">
        <f t="shared" si="58"/>
        <v>7.4698060204624745</v>
      </c>
      <c r="N360" s="11">
        <f t="shared" si="63"/>
        <v>51.132671845496475</v>
      </c>
      <c r="O360" s="11">
        <f t="shared" si="64"/>
        <v>10.226534369099296</v>
      </c>
      <c r="P360" s="11">
        <f t="shared" si="61"/>
        <v>0.14874959082326247</v>
      </c>
      <c r="Q360" s="8" t="s">
        <v>25</v>
      </c>
    </row>
    <row r="361" spans="1:17">
      <c r="A361" s="9">
        <f t="shared" si="59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60"/>
        <v>3142.7</v>
      </c>
      <c r="G361" s="36">
        <v>1200</v>
      </c>
      <c r="H361" s="11">
        <v>3.5484061742267432E-2</v>
      </c>
      <c r="I361" s="11">
        <f t="shared" si="57"/>
        <v>80.517949021231303</v>
      </c>
      <c r="J361" s="11">
        <f t="shared" si="62"/>
        <v>29.606449855106753</v>
      </c>
      <c r="K361" s="11">
        <v>31.103199479567095</v>
      </c>
      <c r="L361" s="11">
        <v>13.355491158554615</v>
      </c>
      <c r="M361" s="145">
        <f t="shared" si="58"/>
        <v>13.355491158554615</v>
      </c>
      <c r="N361" s="11">
        <f t="shared" si="63"/>
        <v>154.5830895144598</v>
      </c>
      <c r="O361" s="11">
        <f t="shared" si="64"/>
        <v>30.916617902891961</v>
      </c>
      <c r="P361" s="11">
        <f t="shared" si="61"/>
        <v>4.9187987881267645E-2</v>
      </c>
      <c r="Q361" s="8" t="s">
        <v>28</v>
      </c>
    </row>
    <row r="362" spans="1:17">
      <c r="A362" s="9">
        <f t="shared" si="59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60"/>
        <v>599.09999999999991</v>
      </c>
      <c r="G362" s="35">
        <v>412</v>
      </c>
      <c r="H362" s="11">
        <v>1.2182861198178484E-2</v>
      </c>
      <c r="I362" s="11">
        <f t="shared" si="57"/>
        <v>27.644495830622745</v>
      </c>
      <c r="J362" s="11">
        <f t="shared" si="62"/>
        <v>10.164881116919984</v>
      </c>
      <c r="K362" s="11">
        <v>10.678765154651368</v>
      </c>
      <c r="L362" s="11">
        <v>8.2953101898397286</v>
      </c>
      <c r="M362" s="145">
        <f t="shared" si="58"/>
        <v>8.2953101898397286</v>
      </c>
      <c r="N362" s="11">
        <f t="shared" si="63"/>
        <v>56.783452292033829</v>
      </c>
      <c r="O362" s="11">
        <f t="shared" si="64"/>
        <v>11.356690458406767</v>
      </c>
      <c r="P362" s="11">
        <f t="shared" si="61"/>
        <v>9.4781259041952656E-2</v>
      </c>
      <c r="Q362" s="8" t="s">
        <v>26</v>
      </c>
    </row>
    <row r="363" spans="1:17">
      <c r="A363" s="9">
        <f t="shared" si="59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60"/>
        <v>145.9</v>
      </c>
      <c r="G363" s="35">
        <v>228</v>
      </c>
      <c r="H363" s="11">
        <v>6.7419717310308117E-3</v>
      </c>
      <c r="I363" s="11">
        <f t="shared" si="57"/>
        <v>15.298410314033946</v>
      </c>
      <c r="J363" s="11">
        <f t="shared" si="62"/>
        <v>5.6252254724702819</v>
      </c>
      <c r="K363" s="11">
        <v>5.9096079011177478</v>
      </c>
      <c r="L363" s="11">
        <v>4.5906085516588799</v>
      </c>
      <c r="M363" s="145">
        <f t="shared" si="58"/>
        <v>4.5906085516588799</v>
      </c>
      <c r="N363" s="11">
        <f t="shared" si="63"/>
        <v>31.423852239280855</v>
      </c>
      <c r="O363" s="11">
        <f t="shared" si="64"/>
        <v>6.2847704478561717</v>
      </c>
      <c r="P363" s="11">
        <f t="shared" si="61"/>
        <v>0.21537938477916962</v>
      </c>
      <c r="Q363" s="8" t="s">
        <v>26</v>
      </c>
    </row>
    <row r="364" spans="1:17">
      <c r="A364" s="9">
        <f t="shared" si="59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60"/>
        <v>354.4</v>
      </c>
      <c r="G364" s="37">
        <v>225</v>
      </c>
      <c r="H364" s="11">
        <v>6.6532615766751431E-3</v>
      </c>
      <c r="I364" s="11">
        <f t="shared" si="57"/>
        <v>15.097115441480868</v>
      </c>
      <c r="J364" s="11">
        <f t="shared" si="62"/>
        <v>5.5512093478325157</v>
      </c>
      <c r="K364" s="11">
        <v>5.8318499024188295</v>
      </c>
      <c r="L364" s="11">
        <v>4.5302058075581044</v>
      </c>
      <c r="M364" s="145">
        <f t="shared" si="58"/>
        <v>4.5302058075581044</v>
      </c>
      <c r="N364" s="11">
        <f t="shared" si="63"/>
        <v>31.010380499290321</v>
      </c>
      <c r="O364" s="11">
        <f t="shared" si="64"/>
        <v>6.2020760998580649</v>
      </c>
      <c r="P364" s="11">
        <f t="shared" si="61"/>
        <v>8.7501073643595717E-2</v>
      </c>
      <c r="Q364" s="8" t="s">
        <v>25</v>
      </c>
    </row>
    <row r="365" spans="1:17">
      <c r="A365" s="9">
        <f t="shared" si="59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60"/>
        <v>190.2</v>
      </c>
      <c r="G365" s="35">
        <v>118</v>
      </c>
      <c r="H365" s="11">
        <v>3.489266071322964E-3</v>
      </c>
      <c r="I365" s="11">
        <f t="shared" si="57"/>
        <v>7.917598320421078</v>
      </c>
      <c r="J365" s="11">
        <f t="shared" si="62"/>
        <v>2.9113009024188305</v>
      </c>
      <c r="K365" s="11">
        <v>3.0584812821574308</v>
      </c>
      <c r="L365" s="11">
        <v>2.3758412679638061</v>
      </c>
      <c r="M365" s="145">
        <f t="shared" si="58"/>
        <v>2.3758412679638061</v>
      </c>
      <c r="N365" s="11">
        <f t="shared" si="63"/>
        <v>16.263221772961145</v>
      </c>
      <c r="O365" s="11">
        <f t="shared" si="64"/>
        <v>3.2526443545922294</v>
      </c>
      <c r="P365" s="11">
        <f t="shared" si="61"/>
        <v>8.5505897859942934E-2</v>
      </c>
      <c r="Q365" s="8" t="s">
        <v>26</v>
      </c>
    </row>
    <row r="366" spans="1:17">
      <c r="A366" s="9">
        <f t="shared" si="59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60"/>
        <v>396.04</v>
      </c>
      <c r="G366" s="37">
        <v>490</v>
      </c>
      <c r="H366" s="11">
        <v>1.4489325211425867E-2</v>
      </c>
      <c r="I366" s="11">
        <f t="shared" si="57"/>
        <v>32.878162517002778</v>
      </c>
      <c r="J366" s="11">
        <f t="shared" si="62"/>
        <v>12.089300357501923</v>
      </c>
      <c r="K366" s="11">
        <v>12.700473120823229</v>
      </c>
      <c r="L366" s="11">
        <v>9.8657815364598722</v>
      </c>
      <c r="M366" s="145">
        <f t="shared" si="58"/>
        <v>9.8657815364598722</v>
      </c>
      <c r="N366" s="11">
        <f t="shared" si="63"/>
        <v>67.533717531787815</v>
      </c>
      <c r="O366" s="11">
        <f t="shared" si="64"/>
        <v>13.506743506357564</v>
      </c>
      <c r="P366" s="11">
        <f t="shared" si="61"/>
        <v>0.17052246624529799</v>
      </c>
      <c r="Q366" s="8" t="s">
        <v>25</v>
      </c>
    </row>
    <row r="367" spans="1:17">
      <c r="A367" s="9">
        <f t="shared" si="59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60"/>
        <v>507.3</v>
      </c>
      <c r="G367" s="37">
        <v>290</v>
      </c>
      <c r="H367" s="11">
        <v>8.5753149210479624E-3</v>
      </c>
      <c r="I367" s="11">
        <f t="shared" si="57"/>
        <v>19.458504346797564</v>
      </c>
      <c r="J367" s="11">
        <f t="shared" si="62"/>
        <v>7.1548920483174649</v>
      </c>
      <c r="K367" s="11">
        <v>7.5166065408953804</v>
      </c>
      <c r="L367" s="11">
        <v>5.8389319297415572</v>
      </c>
      <c r="M367" s="145">
        <f t="shared" si="58"/>
        <v>5.8389319297415572</v>
      </c>
      <c r="N367" s="11">
        <f t="shared" si="63"/>
        <v>39.968934865751962</v>
      </c>
      <c r="O367" s="11">
        <f t="shared" si="64"/>
        <v>7.9937869731503923</v>
      </c>
      <c r="P367" s="11">
        <f t="shared" si="61"/>
        <v>7.8787571192099268E-2</v>
      </c>
      <c r="Q367" s="8" t="s">
        <v>25</v>
      </c>
    </row>
    <row r="368" spans="1:17">
      <c r="A368" s="9">
        <f t="shared" si="59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60"/>
        <v>306.2</v>
      </c>
      <c r="G368" s="37">
        <v>258</v>
      </c>
      <c r="H368" s="11">
        <v>7.6290732745874978E-3</v>
      </c>
      <c r="I368" s="11">
        <f t="shared" si="57"/>
        <v>17.311359039564731</v>
      </c>
      <c r="J368" s="11">
        <f t="shared" si="62"/>
        <v>6.3653867188479518</v>
      </c>
      <c r="K368" s="11">
        <v>6.6871878881069247</v>
      </c>
      <c r="L368" s="11">
        <v>5.194635992666627</v>
      </c>
      <c r="M368" s="145">
        <f t="shared" si="58"/>
        <v>5.194635992666627</v>
      </c>
      <c r="N368" s="11">
        <f t="shared" si="63"/>
        <v>35.558569639186231</v>
      </c>
      <c r="O368" s="11">
        <f t="shared" si="64"/>
        <v>7.111713927837247</v>
      </c>
      <c r="P368" s="11">
        <f t="shared" si="61"/>
        <v>0.11612857491569639</v>
      </c>
      <c r="Q368" s="8" t="s">
        <v>25</v>
      </c>
    </row>
    <row r="369" spans="1:17">
      <c r="A369" s="9">
        <f t="shared" si="59"/>
        <v>364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60"/>
        <v>504.4</v>
      </c>
      <c r="G369" s="37">
        <v>290</v>
      </c>
      <c r="H369" s="11">
        <v>8.5753149210479624E-3</v>
      </c>
      <c r="I369" s="11">
        <f t="shared" si="57"/>
        <v>19.458504346797564</v>
      </c>
      <c r="J369" s="11">
        <f t="shared" si="62"/>
        <v>7.1548920483174649</v>
      </c>
      <c r="K369" s="11">
        <v>7.5166065408953804</v>
      </c>
      <c r="L369" s="11">
        <v>66.723667869182094</v>
      </c>
      <c r="M369" s="145">
        <f t="shared" si="58"/>
        <v>66.723667869182094</v>
      </c>
      <c r="N369" s="11">
        <f t="shared" si="63"/>
        <v>100.85367080519251</v>
      </c>
      <c r="O369" s="11">
        <f t="shared" si="64"/>
        <v>20.170734161038503</v>
      </c>
      <c r="P369" s="11">
        <f t="shared" si="61"/>
        <v>0.19994780096192014</v>
      </c>
      <c r="Q369" s="8" t="s">
        <v>25</v>
      </c>
    </row>
    <row r="370" spans="1:17">
      <c r="A370" s="9">
        <f t="shared" si="59"/>
        <v>365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60"/>
        <v>322.5</v>
      </c>
      <c r="G370" s="37">
        <v>188</v>
      </c>
      <c r="H370" s="11">
        <v>5.5591696729552307E-3</v>
      </c>
      <c r="I370" s="11">
        <f t="shared" si="57"/>
        <v>12.614478679992903</v>
      </c>
      <c r="J370" s="11">
        <f t="shared" si="62"/>
        <v>4.6383438106333905</v>
      </c>
      <c r="K370" s="11">
        <v>4.8728345851321775</v>
      </c>
      <c r="L370" s="11">
        <v>3.7852386303152166</v>
      </c>
      <c r="M370" s="145">
        <f t="shared" si="58"/>
        <v>3.7852386303152166</v>
      </c>
      <c r="N370" s="11">
        <f t="shared" si="63"/>
        <v>25.910895706073688</v>
      </c>
      <c r="O370" s="11">
        <f t="shared" si="64"/>
        <v>5.1821791412147382</v>
      </c>
      <c r="P370" s="11">
        <f t="shared" si="61"/>
        <v>8.0343862654492074E-2</v>
      </c>
      <c r="Q370" s="8" t="s">
        <v>25</v>
      </c>
    </row>
    <row r="371" spans="1:17">
      <c r="A371" s="9">
        <f t="shared" si="59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60"/>
        <v>397.8</v>
      </c>
      <c r="G371" s="37">
        <v>346</v>
      </c>
      <c r="H371" s="11">
        <v>1.0231237802353776E-2</v>
      </c>
      <c r="I371" s="11">
        <f t="shared" si="57"/>
        <v>23.216008634455026</v>
      </c>
      <c r="J371" s="11">
        <f t="shared" si="62"/>
        <v>8.5365263748891138</v>
      </c>
      <c r="K371" s="11">
        <v>8.968089183275179</v>
      </c>
      <c r="L371" s="11">
        <v>6.9664498196226861</v>
      </c>
      <c r="M371" s="145">
        <f t="shared" si="58"/>
        <v>6.9664498196226861</v>
      </c>
      <c r="N371" s="11">
        <f t="shared" si="63"/>
        <v>47.687074012242007</v>
      </c>
      <c r="O371" s="11">
        <f t="shared" si="64"/>
        <v>9.5374148024484011</v>
      </c>
      <c r="P371" s="11">
        <f t="shared" si="61"/>
        <v>0.11987700857778283</v>
      </c>
      <c r="Q371" s="8" t="s">
        <v>25</v>
      </c>
    </row>
    <row r="372" spans="1:17">
      <c r="A372" s="9">
        <f t="shared" si="59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60"/>
        <v>142</v>
      </c>
      <c r="G372" s="37">
        <v>250</v>
      </c>
      <c r="H372" s="11">
        <v>7.3925128629723814E-3</v>
      </c>
      <c r="I372" s="11">
        <f t="shared" si="57"/>
        <v>16.77457271275652</v>
      </c>
      <c r="J372" s="11">
        <f t="shared" si="62"/>
        <v>6.1680103864805726</v>
      </c>
      <c r="K372" s="11">
        <v>6.479833224909811</v>
      </c>
      <c r="L372" s="11">
        <v>5.0335620083978947</v>
      </c>
      <c r="M372" s="145">
        <f t="shared" si="58"/>
        <v>5.0335620083978947</v>
      </c>
      <c r="N372" s="11">
        <f t="shared" si="63"/>
        <v>34.455978332544795</v>
      </c>
      <c r="O372" s="11">
        <f t="shared" si="64"/>
        <v>6.8911956665089598</v>
      </c>
      <c r="P372" s="11">
        <f t="shared" si="61"/>
        <v>0.24264773473623094</v>
      </c>
      <c r="Q372" s="8" t="s">
        <v>25</v>
      </c>
    </row>
    <row r="373" spans="1:17">
      <c r="A373" s="9">
        <f t="shared" si="59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60"/>
        <v>156.19999999999999</v>
      </c>
      <c r="G373" s="35">
        <v>328</v>
      </c>
      <c r="H373" s="11">
        <v>9.6989768762197649E-3</v>
      </c>
      <c r="I373" s="11">
        <f t="shared" si="57"/>
        <v>22.008239399136556</v>
      </c>
      <c r="J373" s="11">
        <f t="shared" si="62"/>
        <v>8.0924296270625131</v>
      </c>
      <c r="K373" s="11">
        <v>8.5015411910816727</v>
      </c>
      <c r="L373" s="11">
        <v>6.6040333550180375</v>
      </c>
      <c r="M373" s="145">
        <f t="shared" si="58"/>
        <v>6.6040333550180375</v>
      </c>
      <c r="N373" s="11">
        <f t="shared" si="63"/>
        <v>45.206243572298781</v>
      </c>
      <c r="O373" s="11">
        <f t="shared" si="64"/>
        <v>9.0412487144597566</v>
      </c>
      <c r="P373" s="11">
        <f t="shared" si="61"/>
        <v>0.28941257088539557</v>
      </c>
      <c r="Q373" s="8" t="s">
        <v>26</v>
      </c>
    </row>
    <row r="374" spans="1:17">
      <c r="A374" s="9">
        <f t="shared" si="59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60"/>
        <v>129.6</v>
      </c>
      <c r="G374" s="37">
        <v>177</v>
      </c>
      <c r="H374" s="11">
        <v>5.2338991069844458E-3</v>
      </c>
      <c r="I374" s="11">
        <f t="shared" si="57"/>
        <v>11.876397480631615</v>
      </c>
      <c r="J374" s="11">
        <f t="shared" si="62"/>
        <v>4.3669513536282452</v>
      </c>
      <c r="K374" s="11">
        <v>4.5877219232361464</v>
      </c>
      <c r="L374" s="11">
        <v>3.5637619019457092</v>
      </c>
      <c r="M374" s="145">
        <f t="shared" si="58"/>
        <v>3.5637619019457092</v>
      </c>
      <c r="N374" s="11">
        <f t="shared" si="63"/>
        <v>24.394832659441718</v>
      </c>
      <c r="O374" s="11">
        <f t="shared" si="64"/>
        <v>4.8789665318883442</v>
      </c>
      <c r="P374" s="11">
        <f t="shared" si="61"/>
        <v>0.18823173348334662</v>
      </c>
      <c r="Q374" s="8" t="s">
        <v>25</v>
      </c>
    </row>
    <row r="375" spans="1:17">
      <c r="A375" s="9">
        <f t="shared" si="59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60"/>
        <v>591.70000000000005</v>
      </c>
      <c r="G375" s="37">
        <v>412</v>
      </c>
      <c r="H375" s="11">
        <v>1.2182861198178484E-2</v>
      </c>
      <c r="I375" s="11">
        <f t="shared" si="57"/>
        <v>27.644495830622745</v>
      </c>
      <c r="J375" s="11">
        <f t="shared" si="62"/>
        <v>10.164881116919984</v>
      </c>
      <c r="K375" s="11">
        <v>10.678765154651368</v>
      </c>
      <c r="L375" s="11">
        <v>8.2953101898397286</v>
      </c>
      <c r="M375" s="145">
        <f t="shared" si="58"/>
        <v>8.2953101898397286</v>
      </c>
      <c r="N375" s="11">
        <f t="shared" si="63"/>
        <v>56.783452292033829</v>
      </c>
      <c r="O375" s="11">
        <f t="shared" si="64"/>
        <v>11.356690458406767</v>
      </c>
      <c r="P375" s="11">
        <f t="shared" si="61"/>
        <v>9.5966625472424918E-2</v>
      </c>
      <c r="Q375" s="8" t="s">
        <v>25</v>
      </c>
    </row>
    <row r="376" spans="1:17">
      <c r="A376" s="9">
        <f t="shared" si="59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60"/>
        <v>432.9</v>
      </c>
      <c r="G376" s="35">
        <v>242</v>
      </c>
      <c r="H376" s="11">
        <v>7.1559524513572651E-3</v>
      </c>
      <c r="I376" s="11">
        <f t="shared" si="57"/>
        <v>16.237786385948311</v>
      </c>
      <c r="J376" s="11">
        <f t="shared" si="62"/>
        <v>5.9706340541131944</v>
      </c>
      <c r="K376" s="11">
        <v>6.2724785617126972</v>
      </c>
      <c r="L376" s="11">
        <v>4.8724880241291615</v>
      </c>
      <c r="M376" s="145">
        <f t="shared" si="58"/>
        <v>4.8724880241291615</v>
      </c>
      <c r="N376" s="11">
        <f t="shared" si="63"/>
        <v>33.353387025903366</v>
      </c>
      <c r="O376" s="11">
        <f t="shared" si="64"/>
        <v>6.6706774051806734</v>
      </c>
      <c r="P376" s="11">
        <f t="shared" si="61"/>
        <v>7.7046401076237864E-2</v>
      </c>
      <c r="Q376" s="8" t="s">
        <v>26</v>
      </c>
    </row>
    <row r="377" spans="1:17">
      <c r="A377" s="9">
        <f t="shared" si="59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60"/>
        <v>326.39999999999998</v>
      </c>
      <c r="G377" s="35">
        <v>332</v>
      </c>
      <c r="H377" s="11">
        <v>9.8172570820273218E-3</v>
      </c>
      <c r="I377" s="11">
        <f t="shared" si="57"/>
        <v>22.276632562540659</v>
      </c>
      <c r="J377" s="11">
        <f t="shared" si="62"/>
        <v>8.1911177932462014</v>
      </c>
      <c r="K377" s="11">
        <v>8.6052185226802287</v>
      </c>
      <c r="L377" s="11">
        <v>6.6845703471524036</v>
      </c>
      <c r="M377" s="145">
        <f t="shared" si="58"/>
        <v>6.6845703471524036</v>
      </c>
      <c r="N377" s="11">
        <f t="shared" si="63"/>
        <v>45.757539225619496</v>
      </c>
      <c r="O377" s="11">
        <f t="shared" si="64"/>
        <v>9.1515078451239003</v>
      </c>
      <c r="P377" s="11">
        <f t="shared" si="61"/>
        <v>0.14018853929417741</v>
      </c>
      <c r="Q377" s="8" t="s">
        <v>26</v>
      </c>
    </row>
    <row r="378" spans="1:17">
      <c r="A378" s="9">
        <f t="shared" si="59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60"/>
        <v>150.30000000000001</v>
      </c>
      <c r="G378" s="35">
        <v>145</v>
      </c>
      <c r="H378" s="11">
        <v>4.2876574605239812E-3</v>
      </c>
      <c r="I378" s="11">
        <f t="shared" si="57"/>
        <v>9.7292521733987822</v>
      </c>
      <c r="J378" s="11">
        <f t="shared" si="62"/>
        <v>3.5774460241587325</v>
      </c>
      <c r="K378" s="11">
        <v>3.7583032704476902</v>
      </c>
      <c r="L378" s="11">
        <v>2.9194659648707786</v>
      </c>
      <c r="M378" s="145">
        <f t="shared" si="58"/>
        <v>2.9194659648707786</v>
      </c>
      <c r="N378" s="11">
        <f t="shared" si="63"/>
        <v>19.984467432875981</v>
      </c>
      <c r="O378" s="11">
        <f t="shared" si="64"/>
        <v>3.9968934865751962</v>
      </c>
      <c r="P378" s="11">
        <f t="shared" si="61"/>
        <v>0.13296385517548889</v>
      </c>
      <c r="Q378" s="8" t="s">
        <v>26</v>
      </c>
    </row>
    <row r="379" spans="1:17">
      <c r="A379" s="9">
        <f t="shared" si="59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60"/>
        <v>303.5</v>
      </c>
      <c r="G379" s="37">
        <v>286</v>
      </c>
      <c r="H379" s="11">
        <v>8.4570347152404038E-3</v>
      </c>
      <c r="I379" s="11">
        <f t="shared" si="57"/>
        <v>19.190111183393459</v>
      </c>
      <c r="J379" s="11">
        <f t="shared" si="62"/>
        <v>7.0562038821337749</v>
      </c>
      <c r="K379" s="11">
        <v>7.4129292092968235</v>
      </c>
      <c r="L379" s="11">
        <v>5.758394937607191</v>
      </c>
      <c r="M379" s="145">
        <f t="shared" si="58"/>
        <v>5.758394937607191</v>
      </c>
      <c r="N379" s="11">
        <f t="shared" si="63"/>
        <v>39.417639212431254</v>
      </c>
      <c r="O379" s="11">
        <f t="shared" si="64"/>
        <v>7.8835278424862514</v>
      </c>
      <c r="P379" s="11">
        <f t="shared" si="61"/>
        <v>0.1298769002057043</v>
      </c>
      <c r="Q379" s="8" t="s">
        <v>25</v>
      </c>
    </row>
    <row r="380" spans="1:17">
      <c r="A380" s="9">
        <f t="shared" si="59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60"/>
        <v>555.70000000000005</v>
      </c>
      <c r="G380" s="35">
        <v>470</v>
      </c>
      <c r="H380" s="11">
        <v>1.3897924182388078E-2</v>
      </c>
      <c r="I380" s="11">
        <f t="shared" si="57"/>
        <v>31.536196699982259</v>
      </c>
      <c r="J380" s="11">
        <f t="shared" si="62"/>
        <v>11.595859526583478</v>
      </c>
      <c r="K380" s="11">
        <v>12.182086462830444</v>
      </c>
      <c r="L380" s="11">
        <v>9.4630965757880414</v>
      </c>
      <c r="M380" s="145">
        <f t="shared" si="58"/>
        <v>9.4630965757880414</v>
      </c>
      <c r="N380" s="11">
        <f t="shared" si="63"/>
        <v>64.777239265184221</v>
      </c>
      <c r="O380" s="11">
        <f t="shared" si="64"/>
        <v>12.955447853036844</v>
      </c>
      <c r="P380" s="11">
        <f t="shared" si="61"/>
        <v>0.11656872280940116</v>
      </c>
      <c r="Q380" s="8" t="s">
        <v>26</v>
      </c>
    </row>
    <row r="381" spans="1:17">
      <c r="A381" s="9">
        <f t="shared" si="59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60"/>
        <v>360.4</v>
      </c>
      <c r="G381" s="37">
        <v>167</v>
      </c>
      <c r="H381" s="11">
        <v>4.938198592465551E-3</v>
      </c>
      <c r="I381" s="11">
        <f t="shared" si="57"/>
        <v>11.205414572121356</v>
      </c>
      <c r="J381" s="11">
        <f t="shared" si="62"/>
        <v>4.1202309381690227</v>
      </c>
      <c r="K381" s="11">
        <v>4.3285285942397538</v>
      </c>
      <c r="L381" s="11">
        <v>7.8067981548287904</v>
      </c>
      <c r="M381" s="145">
        <f t="shared" si="58"/>
        <v>7.8067981548287904</v>
      </c>
      <c r="N381" s="11">
        <f t="shared" si="63"/>
        <v>27.460972259358922</v>
      </c>
      <c r="O381" s="11">
        <f t="shared" si="64"/>
        <v>5.4921944518717849</v>
      </c>
      <c r="P381" s="11">
        <f t="shared" si="61"/>
        <v>7.6195816479908224E-2</v>
      </c>
      <c r="Q381" s="8" t="s">
        <v>25</v>
      </c>
    </row>
    <row r="382" spans="1:17">
      <c r="A382" s="9">
        <f t="shared" si="59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60"/>
        <v>428.8</v>
      </c>
      <c r="G382" s="37">
        <v>310</v>
      </c>
      <c r="H382" s="11">
        <v>9.166715950085752E-3</v>
      </c>
      <c r="I382" s="11">
        <f t="shared" si="57"/>
        <v>20.800470163818083</v>
      </c>
      <c r="J382" s="11">
        <f t="shared" si="62"/>
        <v>7.6483328792359098</v>
      </c>
      <c r="K382" s="11">
        <v>8.0349931988881647</v>
      </c>
      <c r="L382" s="11">
        <v>6.241616890413388</v>
      </c>
      <c r="M382" s="145">
        <f t="shared" si="58"/>
        <v>6.241616890413388</v>
      </c>
      <c r="N382" s="11">
        <f t="shared" si="63"/>
        <v>42.725413132355548</v>
      </c>
      <c r="O382" s="11">
        <f t="shared" si="64"/>
        <v>8.5450826264711104</v>
      </c>
      <c r="P382" s="11">
        <f t="shared" si="61"/>
        <v>9.9639489581053051E-2</v>
      </c>
      <c r="Q382" s="8" t="s">
        <v>25</v>
      </c>
    </row>
    <row r="383" spans="1:17">
      <c r="A383" s="9">
        <f t="shared" si="59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60"/>
        <v>1100.2</v>
      </c>
      <c r="G383" s="37">
        <v>898</v>
      </c>
      <c r="H383" s="11">
        <v>2.6553906203796794E-2</v>
      </c>
      <c r="I383" s="11">
        <f t="shared" si="57"/>
        <v>60.254265184221424</v>
      </c>
      <c r="J383" s="11">
        <f t="shared" si="62"/>
        <v>22.155493308238221</v>
      </c>
      <c r="K383" s="11">
        <v>23.275560943876041</v>
      </c>
      <c r="L383" s="11">
        <v>18.080554734165236</v>
      </c>
      <c r="M383" s="145">
        <f t="shared" si="58"/>
        <v>18.080554734165236</v>
      </c>
      <c r="N383" s="11">
        <f t="shared" si="63"/>
        <v>123.76587417050092</v>
      </c>
      <c r="O383" s="11">
        <f t="shared" si="64"/>
        <v>24.753174834100186</v>
      </c>
      <c r="P383" s="11">
        <f t="shared" si="61"/>
        <v>0.11249397761361654</v>
      </c>
      <c r="Q383" s="8" t="s">
        <v>25</v>
      </c>
    </row>
    <row r="384" spans="1:17">
      <c r="A384" s="9">
        <f t="shared" si="59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60"/>
        <v>419.4</v>
      </c>
      <c r="G384" s="37">
        <v>251</v>
      </c>
      <c r="H384" s="11">
        <v>7.4220829144242707E-3</v>
      </c>
      <c r="I384" s="11">
        <f t="shared" si="57"/>
        <v>16.841671003607548</v>
      </c>
      <c r="J384" s="11">
        <f t="shared" si="62"/>
        <v>6.1926824280264956</v>
      </c>
      <c r="K384" s="11">
        <v>6.5057525578094495</v>
      </c>
      <c r="L384" s="11">
        <v>5.0536962564314853</v>
      </c>
      <c r="M384" s="145">
        <f t="shared" si="58"/>
        <v>5.0536962564314853</v>
      </c>
      <c r="N384" s="11">
        <f t="shared" si="63"/>
        <v>34.593802245874983</v>
      </c>
      <c r="O384" s="11">
        <f t="shared" si="64"/>
        <v>6.9187604491749966</v>
      </c>
      <c r="P384" s="11">
        <f t="shared" si="61"/>
        <v>8.248403015230088E-2</v>
      </c>
      <c r="Q384" s="8" t="s">
        <v>25</v>
      </c>
    </row>
    <row r="385" spans="1:17">
      <c r="A385" s="9">
        <f t="shared" si="59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60"/>
        <v>149.6</v>
      </c>
      <c r="G385" s="35">
        <v>132</v>
      </c>
      <c r="H385" s="11">
        <v>3.9032467916494174E-3</v>
      </c>
      <c r="I385" s="11">
        <f t="shared" si="57"/>
        <v>8.8569743923354434</v>
      </c>
      <c r="J385" s="11">
        <f t="shared" si="62"/>
        <v>3.2567094840617425</v>
      </c>
      <c r="K385" s="11">
        <v>3.4213519427523802</v>
      </c>
      <c r="L385" s="11">
        <v>2.6577207404340881</v>
      </c>
      <c r="M385" s="145">
        <f t="shared" si="58"/>
        <v>2.6577207404340881</v>
      </c>
      <c r="N385" s="11">
        <f t="shared" si="63"/>
        <v>18.192756559583653</v>
      </c>
      <c r="O385" s="11">
        <f t="shared" si="64"/>
        <v>3.6385513119167308</v>
      </c>
      <c r="P385" s="11">
        <f t="shared" si="61"/>
        <v>0.12160933529133461</v>
      </c>
      <c r="Q385" s="8" t="s">
        <v>26</v>
      </c>
    </row>
    <row r="386" spans="1:17">
      <c r="A386" s="9">
        <f t="shared" si="59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60"/>
        <v>253.1</v>
      </c>
      <c r="G386" s="37">
        <v>154</v>
      </c>
      <c r="H386" s="11">
        <v>4.5537879235909868E-3</v>
      </c>
      <c r="I386" s="11">
        <f t="shared" si="57"/>
        <v>10.333136791058017</v>
      </c>
      <c r="J386" s="11">
        <f t="shared" si="62"/>
        <v>3.7994943980720333</v>
      </c>
      <c r="K386" s="11">
        <v>3.9915772665444433</v>
      </c>
      <c r="L386" s="11">
        <v>3.1006741971731029</v>
      </c>
      <c r="M386" s="145">
        <f t="shared" si="58"/>
        <v>3.1006741971731029</v>
      </c>
      <c r="N386" s="11">
        <f t="shared" si="63"/>
        <v>21.224882652847597</v>
      </c>
      <c r="O386" s="11">
        <f t="shared" si="64"/>
        <v>4.2449765305695193</v>
      </c>
      <c r="P386" s="11">
        <f t="shared" si="61"/>
        <v>8.3859670694775193E-2</v>
      </c>
      <c r="Q386" s="8" t="s">
        <v>25</v>
      </c>
    </row>
    <row r="387" spans="1:17">
      <c r="A387" s="9">
        <f t="shared" si="59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60"/>
        <v>360.3</v>
      </c>
      <c r="G387" s="35">
        <v>219</v>
      </c>
      <c r="H387" s="11">
        <v>6.4758412679638061E-3</v>
      </c>
      <c r="I387" s="11">
        <f t="shared" si="57"/>
        <v>14.694525696374711</v>
      </c>
      <c r="J387" s="11">
        <f t="shared" si="62"/>
        <v>5.4031770985569816</v>
      </c>
      <c r="K387" s="11">
        <v>5.6763339050209947</v>
      </c>
      <c r="L387" s="11">
        <v>4.4094003193565552</v>
      </c>
      <c r="M387" s="145">
        <f t="shared" si="58"/>
        <v>4.4094003193565552</v>
      </c>
      <c r="N387" s="11">
        <f t="shared" si="63"/>
        <v>30.183437019309245</v>
      </c>
      <c r="O387" s="11">
        <f t="shared" si="64"/>
        <v>6.0366874038618494</v>
      </c>
      <c r="P387" s="11">
        <f t="shared" si="61"/>
        <v>8.3773069717760884E-2</v>
      </c>
      <c r="Q387" s="8" t="s">
        <v>26</v>
      </c>
    </row>
    <row r="388" spans="1:17">
      <c r="A388" s="9">
        <f t="shared" si="59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60"/>
        <v>1535.2</v>
      </c>
      <c r="G388" s="36">
        <v>410</v>
      </c>
      <c r="H388" s="11">
        <v>1.2123721095274705E-2</v>
      </c>
      <c r="I388" s="11">
        <f t="shared" si="57"/>
        <v>27.510299248920692</v>
      </c>
      <c r="J388" s="11">
        <f t="shared" si="62"/>
        <v>10.115537033828138</v>
      </c>
      <c r="K388" s="11">
        <v>10.62692648885209</v>
      </c>
      <c r="L388" s="11">
        <v>5.7985333254479858</v>
      </c>
      <c r="M388" s="145">
        <f t="shared" si="58"/>
        <v>5.7985333254479858</v>
      </c>
      <c r="N388" s="11">
        <f t="shared" si="63"/>
        <v>54.051296097048905</v>
      </c>
      <c r="O388" s="11">
        <f t="shared" si="64"/>
        <v>10.810259219409781</v>
      </c>
      <c r="P388" s="11">
        <f t="shared" si="61"/>
        <v>3.5207983387864066E-2</v>
      </c>
      <c r="Q388" s="8" t="s">
        <v>28</v>
      </c>
    </row>
    <row r="389" spans="1:17">
      <c r="A389" s="9">
        <f t="shared" si="59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60"/>
        <v>191.4</v>
      </c>
      <c r="G389" s="37">
        <v>172</v>
      </c>
      <c r="H389" s="11">
        <v>5.086048849724998E-3</v>
      </c>
      <c r="I389" s="11">
        <f t="shared" ref="I389:I452" si="65">H389*$I$2</f>
        <v>11.540906026376485</v>
      </c>
      <c r="J389" s="11">
        <f t="shared" si="62"/>
        <v>4.243591145898634</v>
      </c>
      <c r="K389" s="11">
        <v>4.4581252587379492</v>
      </c>
      <c r="L389" s="11">
        <v>3.463090661777751</v>
      </c>
      <c r="M389" s="145">
        <f t="shared" si="58"/>
        <v>3.463090661777751</v>
      </c>
      <c r="N389" s="11">
        <f t="shared" si="63"/>
        <v>23.70571309279082</v>
      </c>
      <c r="O389" s="11">
        <f t="shared" si="64"/>
        <v>4.7411426185581638</v>
      </c>
      <c r="P389" s="11">
        <f t="shared" si="61"/>
        <v>0.12385430038030733</v>
      </c>
      <c r="Q389" s="8" t="s">
        <v>25</v>
      </c>
    </row>
    <row r="390" spans="1:17">
      <c r="A390" s="9">
        <f t="shared" si="59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60"/>
        <v>442.3</v>
      </c>
      <c r="G390" s="37">
        <v>268</v>
      </c>
      <c r="H390" s="11">
        <v>7.9247737891063926E-3</v>
      </c>
      <c r="I390" s="11">
        <f t="shared" si="65"/>
        <v>17.982341948074989</v>
      </c>
      <c r="J390" s="11">
        <f t="shared" si="62"/>
        <v>6.6121071343071742</v>
      </c>
      <c r="K390" s="11">
        <v>6.9463812171033172</v>
      </c>
      <c r="L390" s="11">
        <v>52.944621207640893</v>
      </c>
      <c r="M390" s="145">
        <f t="shared" si="58"/>
        <v>52.944621207640893</v>
      </c>
      <c r="N390" s="11">
        <f t="shared" si="63"/>
        <v>84.485451507126371</v>
      </c>
      <c r="O390" s="11">
        <f t="shared" si="64"/>
        <v>16.897090301425276</v>
      </c>
      <c r="P390" s="11">
        <f t="shared" si="61"/>
        <v>0.19101390799712045</v>
      </c>
      <c r="Q390" s="8" t="s">
        <v>25</v>
      </c>
    </row>
    <row r="391" spans="1:17">
      <c r="A391" s="9">
        <f t="shared" si="59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60"/>
        <v>503.5</v>
      </c>
      <c r="G391" s="37">
        <v>319</v>
      </c>
      <c r="H391" s="11">
        <v>9.4328464131527585E-3</v>
      </c>
      <c r="I391" s="11">
        <f t="shared" si="65"/>
        <v>21.40435478147732</v>
      </c>
      <c r="J391" s="11">
        <f t="shared" si="62"/>
        <v>7.870381253149211</v>
      </c>
      <c r="K391" s="11">
        <v>8.2682671949849187</v>
      </c>
      <c r="L391" s="11">
        <v>63.019903601632258</v>
      </c>
      <c r="M391" s="145">
        <f t="shared" ref="M391:M454" si="66">L391*$M$2</f>
        <v>63.019903601632258</v>
      </c>
      <c r="N391" s="11">
        <f t="shared" si="63"/>
        <v>100.56290683124371</v>
      </c>
      <c r="O391" s="11">
        <f t="shared" si="64"/>
        <v>20.112581366248744</v>
      </c>
      <c r="P391" s="11">
        <f t="shared" si="61"/>
        <v>0.19972771962511165</v>
      </c>
      <c r="Q391" s="8" t="s">
        <v>25</v>
      </c>
    </row>
    <row r="392" spans="1:17">
      <c r="A392" s="9">
        <f t="shared" ref="A392:A455" si="67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60"/>
        <v>570.5</v>
      </c>
      <c r="G392" s="37">
        <v>290</v>
      </c>
      <c r="H392" s="11">
        <v>8.5753149210479624E-3</v>
      </c>
      <c r="I392" s="11">
        <f t="shared" si="65"/>
        <v>19.458504346797564</v>
      </c>
      <c r="J392" s="11">
        <f t="shared" si="62"/>
        <v>7.1548920483174649</v>
      </c>
      <c r="K392" s="11">
        <v>7.5166065408953804</v>
      </c>
      <c r="L392" s="11">
        <v>5.8389319297415572</v>
      </c>
      <c r="M392" s="145">
        <f t="shared" si="66"/>
        <v>5.8389319297415572</v>
      </c>
      <c r="N392" s="11">
        <f t="shared" ref="N392:N431" si="68">(I392+J392+K392+M392)</f>
        <v>39.968934865751962</v>
      </c>
      <c r="O392" s="11">
        <f t="shared" ref="O392:O431" si="69">N392*0.2</f>
        <v>7.9937869731503923</v>
      </c>
      <c r="P392" s="11">
        <f t="shared" si="61"/>
        <v>7.0059482674411852E-2</v>
      </c>
      <c r="Q392" s="8" t="s">
        <v>25</v>
      </c>
    </row>
    <row r="393" spans="1:17">
      <c r="A393" s="9">
        <f t="shared" si="67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6" si="70">C393+D393+E393</f>
        <v>227.9</v>
      </c>
      <c r="G393" s="35">
        <v>214</v>
      </c>
      <c r="H393" s="11">
        <v>6.3279910107043582E-3</v>
      </c>
      <c r="I393" s="11">
        <f t="shared" si="65"/>
        <v>14.359034242119581</v>
      </c>
      <c r="J393" s="11">
        <f t="shared" si="62"/>
        <v>5.2798168908273704</v>
      </c>
      <c r="K393" s="11">
        <v>5.5467372405227984</v>
      </c>
      <c r="L393" s="11">
        <v>61.26064817552782</v>
      </c>
      <c r="M393" s="145">
        <f t="shared" si="66"/>
        <v>61.26064817552782</v>
      </c>
      <c r="N393" s="11">
        <f t="shared" si="68"/>
        <v>86.446236548997575</v>
      </c>
      <c r="O393" s="11">
        <f t="shared" si="69"/>
        <v>17.289247309799517</v>
      </c>
      <c r="P393" s="11">
        <f t="shared" ref="P393:P456" si="71">(N393+O393)/F393/1.2</f>
        <v>0.37931652720051595</v>
      </c>
      <c r="Q393" s="8" t="s">
        <v>26</v>
      </c>
    </row>
    <row r="394" spans="1:17">
      <c r="A394" s="9">
        <f t="shared" si="67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70"/>
        <v>130.5</v>
      </c>
      <c r="G394" s="35">
        <v>237</v>
      </c>
      <c r="H394" s="11">
        <v>7.0081021940978172E-3</v>
      </c>
      <c r="I394" s="11">
        <f t="shared" si="65"/>
        <v>15.902294931693181</v>
      </c>
      <c r="J394" s="11">
        <f t="shared" ref="J394:J457" si="72">I394*0.3677</f>
        <v>5.8472738463835832</v>
      </c>
      <c r="K394" s="11">
        <v>6.1428818972145001</v>
      </c>
      <c r="L394" s="11">
        <v>4.7718167839612038</v>
      </c>
      <c r="M394" s="145">
        <f t="shared" si="66"/>
        <v>4.7718167839612038</v>
      </c>
      <c r="N394" s="11">
        <f t="shared" si="68"/>
        <v>32.664267459252471</v>
      </c>
      <c r="O394" s="11">
        <f t="shared" si="69"/>
        <v>6.5328534918504948</v>
      </c>
      <c r="P394" s="11">
        <f t="shared" si="71"/>
        <v>0.25030090007090022</v>
      </c>
      <c r="Q394" s="8" t="s">
        <v>26</v>
      </c>
    </row>
    <row r="395" spans="1:17">
      <c r="A395" s="9">
        <f t="shared" si="67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70"/>
        <v>384.3</v>
      </c>
      <c r="G395" s="37">
        <v>334</v>
      </c>
      <c r="H395" s="11">
        <v>9.876397184931102E-3</v>
      </c>
      <c r="I395" s="11">
        <f t="shared" si="65"/>
        <v>22.410829144242712</v>
      </c>
      <c r="J395" s="11">
        <f t="shared" si="72"/>
        <v>8.2404618763380455</v>
      </c>
      <c r="K395" s="11">
        <v>8.6570571884795076</v>
      </c>
      <c r="L395" s="11">
        <v>6.7248388432195867</v>
      </c>
      <c r="M395" s="145">
        <f t="shared" si="66"/>
        <v>6.7248388432195867</v>
      </c>
      <c r="N395" s="11">
        <f t="shared" si="68"/>
        <v>46.03318705227985</v>
      </c>
      <c r="O395" s="11">
        <f t="shared" si="69"/>
        <v>9.2066374104559703</v>
      </c>
      <c r="P395" s="11">
        <f t="shared" si="71"/>
        <v>0.11978450963382735</v>
      </c>
      <c r="Q395" s="8" t="s">
        <v>25</v>
      </c>
    </row>
    <row r="396" spans="1:17">
      <c r="A396" s="9">
        <f t="shared" si="67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70"/>
        <v>383.3</v>
      </c>
      <c r="G396" s="37">
        <v>349</v>
      </c>
      <c r="H396" s="11">
        <v>1.0319947956709444E-2</v>
      </c>
      <c r="I396" s="11">
        <f t="shared" si="65"/>
        <v>23.4173035070081</v>
      </c>
      <c r="J396" s="11">
        <f t="shared" si="72"/>
        <v>8.6105424995268791</v>
      </c>
      <c r="K396" s="11">
        <v>9.0458471819740947</v>
      </c>
      <c r="L396" s="11">
        <v>7.0268525637234598</v>
      </c>
      <c r="M396" s="145">
        <f t="shared" si="66"/>
        <v>7.0268525637234598</v>
      </c>
      <c r="N396" s="11">
        <f t="shared" si="68"/>
        <v>48.100545752232534</v>
      </c>
      <c r="O396" s="11">
        <f t="shared" si="69"/>
        <v>9.6201091504465079</v>
      </c>
      <c r="P396" s="11">
        <f t="shared" si="71"/>
        <v>0.12549059679684982</v>
      </c>
      <c r="Q396" s="8" t="s">
        <v>25</v>
      </c>
    </row>
    <row r="397" spans="1:17">
      <c r="A397" s="9">
        <f t="shared" si="67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70"/>
        <v>503.6</v>
      </c>
      <c r="G397" s="37">
        <v>384</v>
      </c>
      <c r="H397" s="11">
        <v>1.1354899757525579E-2</v>
      </c>
      <c r="I397" s="11">
        <f t="shared" si="65"/>
        <v>25.765743686794018</v>
      </c>
      <c r="J397" s="11">
        <f t="shared" si="72"/>
        <v>9.4740639536341611</v>
      </c>
      <c r="K397" s="11">
        <v>9.9530238334614705</v>
      </c>
      <c r="L397" s="11">
        <v>7.7315512448991663</v>
      </c>
      <c r="M397" s="145">
        <f t="shared" si="66"/>
        <v>7.7315512448991663</v>
      </c>
      <c r="N397" s="11">
        <f t="shared" si="68"/>
        <v>52.92438271878882</v>
      </c>
      <c r="O397" s="11">
        <f t="shared" si="69"/>
        <v>10.584876543757765</v>
      </c>
      <c r="P397" s="11">
        <f t="shared" si="71"/>
        <v>0.10509210230101036</v>
      </c>
      <c r="Q397" s="8" t="s">
        <v>25</v>
      </c>
    </row>
    <row r="398" spans="1:17">
      <c r="A398" s="9">
        <f t="shared" si="67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70"/>
        <v>387.4</v>
      </c>
      <c r="G398" s="37">
        <v>380</v>
      </c>
      <c r="H398" s="11">
        <v>1.123661955171802E-2</v>
      </c>
      <c r="I398" s="11">
        <f t="shared" si="65"/>
        <v>25.497350523389912</v>
      </c>
      <c r="J398" s="11">
        <f t="shared" si="72"/>
        <v>9.3753757874504711</v>
      </c>
      <c r="K398" s="11">
        <v>9.8493465018629127</v>
      </c>
      <c r="L398" s="11">
        <v>7.6510142527647993</v>
      </c>
      <c r="M398" s="145">
        <f t="shared" si="66"/>
        <v>7.6510142527647993</v>
      </c>
      <c r="N398" s="11">
        <f t="shared" si="68"/>
        <v>52.373087065468098</v>
      </c>
      <c r="O398" s="11">
        <f t="shared" si="69"/>
        <v>10.47461741309362</v>
      </c>
      <c r="P398" s="11">
        <f t="shared" si="71"/>
        <v>0.13519124177973182</v>
      </c>
      <c r="Q398" s="8" t="s">
        <v>25</v>
      </c>
    </row>
    <row r="399" spans="1:17">
      <c r="A399" s="9">
        <f t="shared" si="67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70"/>
        <v>147</v>
      </c>
      <c r="G399" s="37">
        <v>254</v>
      </c>
      <c r="H399" s="11">
        <v>7.5107930687799392E-3</v>
      </c>
      <c r="I399" s="11">
        <f t="shared" si="65"/>
        <v>17.042965876160626</v>
      </c>
      <c r="J399" s="11">
        <f t="shared" si="72"/>
        <v>6.2666985526642627</v>
      </c>
      <c r="K399" s="11">
        <v>6.5835105565083678</v>
      </c>
      <c r="L399" s="11">
        <v>5.1140990005322609</v>
      </c>
      <c r="M399" s="145">
        <f t="shared" si="66"/>
        <v>5.1140990005322609</v>
      </c>
      <c r="N399" s="11">
        <f t="shared" si="68"/>
        <v>35.007273985865517</v>
      </c>
      <c r="O399" s="11">
        <f t="shared" si="69"/>
        <v>7.0014547971731034</v>
      </c>
      <c r="P399" s="11">
        <f t="shared" si="71"/>
        <v>0.23814472099228245</v>
      </c>
      <c r="Q399" s="8" t="s">
        <v>25</v>
      </c>
    </row>
    <row r="400" spans="1:17">
      <c r="A400" s="9">
        <f t="shared" si="67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70"/>
        <v>203.69</v>
      </c>
      <c r="G400" s="37">
        <v>216</v>
      </c>
      <c r="H400" s="11">
        <v>6.3871311136081375E-3</v>
      </c>
      <c r="I400" s="11">
        <f t="shared" si="65"/>
        <v>14.493230823821634</v>
      </c>
      <c r="J400" s="11">
        <f t="shared" si="72"/>
        <v>5.3291609739192154</v>
      </c>
      <c r="K400" s="11">
        <v>5.5985759063220764</v>
      </c>
      <c r="L400" s="11">
        <v>4.3489975752557806</v>
      </c>
      <c r="M400" s="145">
        <f t="shared" si="66"/>
        <v>4.3489975752557806</v>
      </c>
      <c r="N400" s="11">
        <f t="shared" si="68"/>
        <v>29.769965279318704</v>
      </c>
      <c r="O400" s="11">
        <f t="shared" si="69"/>
        <v>5.9539930558637408</v>
      </c>
      <c r="P400" s="11">
        <f t="shared" si="71"/>
        <v>0.14615329804761501</v>
      </c>
      <c r="Q400" s="8" t="s">
        <v>25</v>
      </c>
    </row>
    <row r="401" spans="1:17">
      <c r="A401" s="9">
        <f t="shared" si="67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70"/>
        <v>64</v>
      </c>
      <c r="G401" s="37">
        <v>131</v>
      </c>
      <c r="H401" s="11">
        <v>3.8736767401975278E-3</v>
      </c>
      <c r="I401" s="11">
        <f t="shared" si="65"/>
        <v>8.7898761014844169</v>
      </c>
      <c r="J401" s="11">
        <f t="shared" si="72"/>
        <v>3.2320374425158205</v>
      </c>
      <c r="K401" s="11">
        <v>3.3954326098527408</v>
      </c>
      <c r="L401" s="11">
        <v>2.6375864924004966</v>
      </c>
      <c r="M401" s="145">
        <f t="shared" si="66"/>
        <v>2.6375864924004966</v>
      </c>
      <c r="N401" s="11">
        <f t="shared" si="68"/>
        <v>18.054932646253476</v>
      </c>
      <c r="O401" s="11">
        <f t="shared" si="69"/>
        <v>3.6109865292506953</v>
      </c>
      <c r="P401" s="11">
        <f t="shared" si="71"/>
        <v>0.28210832259771057</v>
      </c>
      <c r="Q401" s="8" t="s">
        <v>25</v>
      </c>
    </row>
    <row r="402" spans="1:17">
      <c r="A402" s="9">
        <f t="shared" si="67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70"/>
        <v>138.9</v>
      </c>
      <c r="G402" s="37">
        <v>199</v>
      </c>
      <c r="H402" s="11">
        <v>5.8844402389260156E-3</v>
      </c>
      <c r="I402" s="11">
        <f t="shared" si="65"/>
        <v>13.352559879354191</v>
      </c>
      <c r="J402" s="11">
        <f t="shared" si="72"/>
        <v>4.9097362676385359</v>
      </c>
      <c r="K402" s="11">
        <v>5.1579472470282095</v>
      </c>
      <c r="L402" s="11">
        <v>4.0067153586847235</v>
      </c>
      <c r="M402" s="145">
        <f t="shared" si="66"/>
        <v>4.0067153586847235</v>
      </c>
      <c r="N402" s="11">
        <f t="shared" si="68"/>
        <v>27.426958752705659</v>
      </c>
      <c r="O402" s="11">
        <f t="shared" si="69"/>
        <v>5.4853917505411323</v>
      </c>
      <c r="P402" s="11">
        <f t="shared" si="71"/>
        <v>0.19745830635497236</v>
      </c>
      <c r="Q402" s="8" t="s">
        <v>25</v>
      </c>
    </row>
    <row r="403" spans="1:17">
      <c r="A403" s="9">
        <f t="shared" si="67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70"/>
        <v>338.8</v>
      </c>
      <c r="G403" s="35">
        <v>302</v>
      </c>
      <c r="H403" s="11">
        <v>8.9301555384706365E-3</v>
      </c>
      <c r="I403" s="11">
        <f t="shared" si="65"/>
        <v>20.263683837009875</v>
      </c>
      <c r="J403" s="11">
        <f t="shared" si="72"/>
        <v>7.4509565468685315</v>
      </c>
      <c r="K403" s="11">
        <v>7.8276385356910518</v>
      </c>
      <c r="L403" s="11">
        <v>6.0805429061446565</v>
      </c>
      <c r="M403" s="145">
        <f t="shared" si="66"/>
        <v>6.0805429061446565</v>
      </c>
      <c r="N403" s="11">
        <f t="shared" si="68"/>
        <v>41.622821825714119</v>
      </c>
      <c r="O403" s="11">
        <f t="shared" si="69"/>
        <v>8.3245643651428249</v>
      </c>
      <c r="P403" s="11">
        <f t="shared" si="71"/>
        <v>0.12285366536515385</v>
      </c>
      <c r="Q403" s="8" t="s">
        <v>26</v>
      </c>
    </row>
    <row r="404" spans="1:17">
      <c r="A404" s="9">
        <f t="shared" si="67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70"/>
        <v>386.9</v>
      </c>
      <c r="G404" s="35">
        <v>227</v>
      </c>
      <c r="H404" s="11">
        <v>6.7124016795789224E-3</v>
      </c>
      <c r="I404" s="11">
        <f t="shared" si="65"/>
        <v>15.231312023182921</v>
      </c>
      <c r="J404" s="11">
        <f t="shared" si="72"/>
        <v>5.6005534309243608</v>
      </c>
      <c r="K404" s="11">
        <v>5.8836885682181084</v>
      </c>
      <c r="L404" s="11">
        <v>4.5704743036252884</v>
      </c>
      <c r="M404" s="145">
        <f t="shared" si="66"/>
        <v>4.5704743036252884</v>
      </c>
      <c r="N404" s="11">
        <f t="shared" si="68"/>
        <v>31.286028325950678</v>
      </c>
      <c r="O404" s="11">
        <f t="shared" si="69"/>
        <v>6.2572056651901358</v>
      </c>
      <c r="P404" s="11">
        <f t="shared" si="71"/>
        <v>8.08633453759387E-2</v>
      </c>
      <c r="Q404" s="8" t="s">
        <v>26</v>
      </c>
    </row>
    <row r="405" spans="1:17">
      <c r="A405" s="9">
        <f t="shared" si="67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70"/>
        <v>972.7</v>
      </c>
      <c r="G405" s="37">
        <v>386</v>
      </c>
      <c r="H405" s="11">
        <v>1.1414039860429357E-2</v>
      </c>
      <c r="I405" s="11">
        <f t="shared" si="65"/>
        <v>25.899940268496067</v>
      </c>
      <c r="J405" s="11">
        <f t="shared" si="72"/>
        <v>9.5234080367260052</v>
      </c>
      <c r="K405" s="11">
        <v>10.004862499260748</v>
      </c>
      <c r="L405" s="11">
        <v>7.7718197409663485</v>
      </c>
      <c r="M405" s="145">
        <f t="shared" si="66"/>
        <v>7.7718197409663485</v>
      </c>
      <c r="N405" s="11">
        <f t="shared" si="68"/>
        <v>53.200030545449167</v>
      </c>
      <c r="O405" s="11">
        <f t="shared" si="69"/>
        <v>10.640006109089834</v>
      </c>
      <c r="P405" s="11">
        <f t="shared" si="71"/>
        <v>5.4693153639816146E-2</v>
      </c>
      <c r="Q405" s="8" t="s">
        <v>25</v>
      </c>
    </row>
    <row r="406" spans="1:17">
      <c r="A406" s="9">
        <f t="shared" si="67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70"/>
        <v>598.79999999999995</v>
      </c>
      <c r="G406" s="35">
        <v>347</v>
      </c>
      <c r="H406" s="11">
        <v>1.0260807853805665E-2</v>
      </c>
      <c r="I406" s="11">
        <f t="shared" si="65"/>
        <v>23.283106925306051</v>
      </c>
      <c r="J406" s="11">
        <f t="shared" si="72"/>
        <v>8.561198416435035</v>
      </c>
      <c r="K406" s="11">
        <v>8.9940085161748176</v>
      </c>
      <c r="L406" s="11">
        <v>6.9865840676562776</v>
      </c>
      <c r="M406" s="145">
        <f t="shared" si="66"/>
        <v>6.9865840676562776</v>
      </c>
      <c r="N406" s="11">
        <f t="shared" si="68"/>
        <v>47.824897925572174</v>
      </c>
      <c r="O406" s="11">
        <f t="shared" si="69"/>
        <v>9.5649795851144344</v>
      </c>
      <c r="P406" s="11">
        <f t="shared" si="71"/>
        <v>7.9867899007301568E-2</v>
      </c>
      <c r="Q406" s="8" t="s">
        <v>26</v>
      </c>
    </row>
    <row r="407" spans="1:17">
      <c r="A407" s="9">
        <f t="shared" si="67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70"/>
        <v>464.2</v>
      </c>
      <c r="G407" s="37">
        <v>323</v>
      </c>
      <c r="H407" s="11">
        <v>9.5511266189603171E-3</v>
      </c>
      <c r="I407" s="11">
        <f t="shared" si="65"/>
        <v>21.672747944881426</v>
      </c>
      <c r="J407" s="11">
        <f t="shared" si="72"/>
        <v>7.969069419332901</v>
      </c>
      <c r="K407" s="11">
        <v>8.3719445265834764</v>
      </c>
      <c r="L407" s="11">
        <v>6.5033621148500798</v>
      </c>
      <c r="M407" s="145">
        <f t="shared" si="66"/>
        <v>6.5033621148500798</v>
      </c>
      <c r="N407" s="11">
        <f t="shared" si="68"/>
        <v>44.517124005647879</v>
      </c>
      <c r="O407" s="11">
        <f t="shared" si="69"/>
        <v>8.9034248011295762</v>
      </c>
      <c r="P407" s="11">
        <f t="shared" si="71"/>
        <v>9.5900741072054901E-2</v>
      </c>
      <c r="Q407" s="8" t="s">
        <v>25</v>
      </c>
    </row>
    <row r="408" spans="1:17">
      <c r="A408" s="9">
        <f t="shared" si="67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70"/>
        <v>606.78</v>
      </c>
      <c r="G408" s="37">
        <v>441</v>
      </c>
      <c r="H408" s="11">
        <v>1.3040392690283282E-2</v>
      </c>
      <c r="I408" s="11">
        <f t="shared" si="65"/>
        <v>29.590346265302504</v>
      </c>
      <c r="J408" s="11">
        <f t="shared" si="72"/>
        <v>10.880370321751732</v>
      </c>
      <c r="K408" s="11">
        <v>11.430425808740907</v>
      </c>
      <c r="L408" s="11">
        <v>8.8792033828138859</v>
      </c>
      <c r="M408" s="145">
        <f t="shared" si="66"/>
        <v>8.8792033828138859</v>
      </c>
      <c r="N408" s="11">
        <f t="shared" si="68"/>
        <v>60.780345778609025</v>
      </c>
      <c r="O408" s="11">
        <f t="shared" si="69"/>
        <v>12.156069155721806</v>
      </c>
      <c r="P408" s="11">
        <f t="shared" si="71"/>
        <v>0.10016867032303145</v>
      </c>
      <c r="Q408" s="8" t="s">
        <v>25</v>
      </c>
    </row>
    <row r="409" spans="1:17">
      <c r="A409" s="9">
        <f t="shared" si="67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70"/>
        <v>305</v>
      </c>
      <c r="G409" s="37">
        <v>200</v>
      </c>
      <c r="H409" s="11">
        <v>5.9140102903779048E-3</v>
      </c>
      <c r="I409" s="11">
        <f t="shared" si="65"/>
        <v>13.419658170205215</v>
      </c>
      <c r="J409" s="11">
        <f t="shared" si="72"/>
        <v>4.9344083091844579</v>
      </c>
      <c r="K409" s="11">
        <v>5.1838665799278481</v>
      </c>
      <c r="L409" s="11">
        <v>4.026849606718315</v>
      </c>
      <c r="M409" s="145">
        <f t="shared" si="66"/>
        <v>4.026849606718315</v>
      </c>
      <c r="N409" s="11">
        <f t="shared" si="68"/>
        <v>27.564782666035835</v>
      </c>
      <c r="O409" s="11">
        <f t="shared" si="69"/>
        <v>5.5129565332071673</v>
      </c>
      <c r="P409" s="11">
        <f t="shared" si="71"/>
        <v>9.0376336609953575E-2</v>
      </c>
      <c r="Q409" s="8" t="s">
        <v>25</v>
      </c>
    </row>
    <row r="410" spans="1:17">
      <c r="A410" s="9">
        <f t="shared" si="67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70"/>
        <v>759.8</v>
      </c>
      <c r="G410" s="37">
        <v>447</v>
      </c>
      <c r="H410" s="11">
        <v>1.3217812998994619E-2</v>
      </c>
      <c r="I410" s="11">
        <f t="shared" si="65"/>
        <v>29.992936010408659</v>
      </c>
      <c r="J410" s="11">
        <f t="shared" si="72"/>
        <v>11.028402571027264</v>
      </c>
      <c r="K410" s="11">
        <v>11.585941806138743</v>
      </c>
      <c r="L410" s="11">
        <v>9.0000088710154351</v>
      </c>
      <c r="M410" s="145">
        <f t="shared" si="66"/>
        <v>9.0000088710154351</v>
      </c>
      <c r="N410" s="11">
        <f t="shared" si="68"/>
        <v>61.6072892585901</v>
      </c>
      <c r="O410" s="11">
        <f t="shared" si="69"/>
        <v>12.321457851718021</v>
      </c>
      <c r="P410" s="11">
        <f t="shared" si="71"/>
        <v>8.1083560487746925E-2</v>
      </c>
      <c r="Q410" s="8" t="s">
        <v>25</v>
      </c>
    </row>
    <row r="411" spans="1:17">
      <c r="A411" s="9">
        <f t="shared" si="67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70"/>
        <v>530.20000000000005</v>
      </c>
      <c r="G411" s="37">
        <v>283</v>
      </c>
      <c r="H411" s="11">
        <v>8.3683245608847361E-3</v>
      </c>
      <c r="I411" s="11">
        <f t="shared" si="65"/>
        <v>18.988816310840381</v>
      </c>
      <c r="J411" s="11">
        <f t="shared" si="72"/>
        <v>6.9821877574960087</v>
      </c>
      <c r="K411" s="11">
        <v>7.3351712105979061</v>
      </c>
      <c r="L411" s="11">
        <v>5.6979921935064164</v>
      </c>
      <c r="M411" s="145">
        <f t="shared" si="66"/>
        <v>5.6979921935064164</v>
      </c>
      <c r="N411" s="11">
        <f t="shared" si="68"/>
        <v>39.004167472440713</v>
      </c>
      <c r="O411" s="11">
        <f t="shared" si="69"/>
        <v>7.8008334944881428</v>
      </c>
      <c r="P411" s="11">
        <f t="shared" si="71"/>
        <v>7.3565008435384216E-2</v>
      </c>
      <c r="Q411" s="8" t="s">
        <v>25</v>
      </c>
    </row>
    <row r="412" spans="1:17">
      <c r="A412" s="9">
        <f t="shared" si="67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70"/>
        <v>123.5</v>
      </c>
      <c r="G412" s="35">
        <v>179</v>
      </c>
      <c r="H412" s="11">
        <v>5.2930392098882251E-3</v>
      </c>
      <c r="I412" s="11">
        <f t="shared" si="65"/>
        <v>12.010594062333668</v>
      </c>
      <c r="J412" s="11">
        <f t="shared" si="72"/>
        <v>4.4162954367200902</v>
      </c>
      <c r="K412" s="11">
        <v>4.6395605890354243</v>
      </c>
      <c r="L412" s="11">
        <v>3.6040303980128923</v>
      </c>
      <c r="M412" s="145">
        <f t="shared" si="66"/>
        <v>3.6040303980128923</v>
      </c>
      <c r="N412" s="11">
        <f t="shared" si="68"/>
        <v>24.670480486102075</v>
      </c>
      <c r="O412" s="11">
        <f t="shared" si="69"/>
        <v>4.9340960972204151</v>
      </c>
      <c r="P412" s="11">
        <f t="shared" si="71"/>
        <v>0.19976097559596823</v>
      </c>
      <c r="Q412" s="8" t="s">
        <v>26</v>
      </c>
    </row>
    <row r="413" spans="1:17">
      <c r="A413" s="9">
        <f t="shared" si="67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70"/>
        <v>298.8</v>
      </c>
      <c r="G413" s="37">
        <v>202</v>
      </c>
      <c r="H413" s="11">
        <v>5.9731503932816841E-3</v>
      </c>
      <c r="I413" s="11">
        <f t="shared" si="65"/>
        <v>13.553854751907268</v>
      </c>
      <c r="J413" s="11">
        <f t="shared" si="72"/>
        <v>4.983752392276303</v>
      </c>
      <c r="K413" s="11">
        <v>5.2357052457271269</v>
      </c>
      <c r="L413" s="11">
        <v>4.067118102785499</v>
      </c>
      <c r="M413" s="145">
        <f t="shared" si="66"/>
        <v>4.067118102785499</v>
      </c>
      <c r="N413" s="11">
        <f t="shared" si="68"/>
        <v>27.8404304926962</v>
      </c>
      <c r="O413" s="11">
        <f t="shared" si="69"/>
        <v>5.56808609853924</v>
      </c>
      <c r="P413" s="11">
        <f t="shared" si="71"/>
        <v>9.3174131501660637E-2</v>
      </c>
      <c r="Q413" s="8" t="s">
        <v>25</v>
      </c>
    </row>
    <row r="414" spans="1:17">
      <c r="A414" s="9">
        <f t="shared" si="67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70"/>
        <v>217.3</v>
      </c>
      <c r="G414" s="35">
        <v>222</v>
      </c>
      <c r="H414" s="11">
        <v>6.5645514223194746E-3</v>
      </c>
      <c r="I414" s="11">
        <f t="shared" si="65"/>
        <v>14.895820568927791</v>
      </c>
      <c r="J414" s="11">
        <f t="shared" si="72"/>
        <v>5.4771932231947487</v>
      </c>
      <c r="K414" s="11">
        <v>5.7540919037199121</v>
      </c>
      <c r="L414" s="11">
        <v>4.4698030634573298</v>
      </c>
      <c r="M414" s="145">
        <f t="shared" si="66"/>
        <v>4.4698030634573298</v>
      </c>
      <c r="N414" s="11">
        <f t="shared" si="68"/>
        <v>30.596908759299783</v>
      </c>
      <c r="O414" s="11">
        <f t="shared" si="69"/>
        <v>6.1193817518599571</v>
      </c>
      <c r="P414" s="11">
        <f t="shared" si="71"/>
        <v>0.14080491835848957</v>
      </c>
      <c r="Q414" s="8" t="s">
        <v>26</v>
      </c>
    </row>
    <row r="415" spans="1:17">
      <c r="A415" s="9">
        <f t="shared" si="67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70"/>
        <v>293.89999999999998</v>
      </c>
      <c r="G415" s="37">
        <v>228</v>
      </c>
      <c r="H415" s="11">
        <v>6.7419717310308117E-3</v>
      </c>
      <c r="I415" s="11">
        <f t="shared" si="65"/>
        <v>15.298410314033946</v>
      </c>
      <c r="J415" s="11">
        <f t="shared" si="72"/>
        <v>5.6252254724702819</v>
      </c>
      <c r="K415" s="11">
        <v>5.9096079011177478</v>
      </c>
      <c r="L415" s="11">
        <v>4.5906085516588799</v>
      </c>
      <c r="M415" s="145">
        <f t="shared" si="66"/>
        <v>4.5906085516588799</v>
      </c>
      <c r="N415" s="11">
        <f t="shared" si="68"/>
        <v>31.423852239280855</v>
      </c>
      <c r="O415" s="11">
        <f t="shared" si="69"/>
        <v>6.2847704478561717</v>
      </c>
      <c r="P415" s="11">
        <f t="shared" si="71"/>
        <v>0.10692021857530064</v>
      </c>
      <c r="Q415" s="8" t="s">
        <v>25</v>
      </c>
    </row>
    <row r="416" spans="1:17">
      <c r="A416" s="9">
        <f t="shared" si="67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70"/>
        <v>198.9</v>
      </c>
      <c r="G416" s="37">
        <v>68</v>
      </c>
      <c r="H416" s="11">
        <v>2.0107634987284878E-3</v>
      </c>
      <c r="I416" s="11">
        <f t="shared" si="65"/>
        <v>4.5626837778697737</v>
      </c>
      <c r="J416" s="11">
        <f t="shared" si="72"/>
        <v>1.6776988251227158</v>
      </c>
      <c r="K416" s="11">
        <v>1.7625146371754685</v>
      </c>
      <c r="L416" s="11">
        <v>1.3691288662842274</v>
      </c>
      <c r="M416" s="145">
        <f t="shared" si="66"/>
        <v>1.3691288662842274</v>
      </c>
      <c r="N416" s="11">
        <f t="shared" si="68"/>
        <v>9.3720261064521857</v>
      </c>
      <c r="O416" s="11">
        <f t="shared" si="69"/>
        <v>1.8744052212904372</v>
      </c>
      <c r="P416" s="11">
        <f t="shared" si="71"/>
        <v>4.7119286608608278E-2</v>
      </c>
      <c r="Q416" s="8" t="s">
        <v>25</v>
      </c>
    </row>
    <row r="417" spans="1:17">
      <c r="A417" s="9">
        <f t="shared" si="67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70"/>
        <v>95.6</v>
      </c>
      <c r="G417" s="37">
        <v>104</v>
      </c>
      <c r="H417" s="11">
        <v>3.0752853509965106E-3</v>
      </c>
      <c r="I417" s="11">
        <f t="shared" si="65"/>
        <v>6.9782222485067127</v>
      </c>
      <c r="J417" s="11">
        <f t="shared" si="72"/>
        <v>2.5658923207759186</v>
      </c>
      <c r="K417" s="11">
        <v>2.6956106215624813</v>
      </c>
      <c r="L417" s="11">
        <v>2.0939617954935241</v>
      </c>
      <c r="M417" s="145">
        <f t="shared" si="66"/>
        <v>2.0939617954935241</v>
      </c>
      <c r="N417" s="11">
        <f t="shared" si="68"/>
        <v>14.333686986338636</v>
      </c>
      <c r="O417" s="11">
        <f t="shared" si="69"/>
        <v>2.8667373972677272</v>
      </c>
      <c r="P417" s="11">
        <f t="shared" si="71"/>
        <v>0.14993396429224518</v>
      </c>
      <c r="Q417" s="8" t="s">
        <v>25</v>
      </c>
    </row>
    <row r="418" spans="1:17">
      <c r="A418" s="9">
        <f t="shared" si="67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70"/>
        <v>408.7</v>
      </c>
      <c r="G418" s="35">
        <v>288</v>
      </c>
      <c r="H418" s="11">
        <v>8.516174818144184E-3</v>
      </c>
      <c r="I418" s="11">
        <f t="shared" si="65"/>
        <v>19.324307765095512</v>
      </c>
      <c r="J418" s="11">
        <f t="shared" si="72"/>
        <v>7.1055479652256199</v>
      </c>
      <c r="K418" s="11">
        <v>7.4647678750961024</v>
      </c>
      <c r="L418" s="11">
        <v>5.798663433674375</v>
      </c>
      <c r="M418" s="145">
        <f t="shared" si="66"/>
        <v>5.798663433674375</v>
      </c>
      <c r="N418" s="11">
        <f t="shared" si="68"/>
        <v>39.693287039091608</v>
      </c>
      <c r="O418" s="11">
        <f t="shared" si="69"/>
        <v>7.9386574078183223</v>
      </c>
      <c r="P418" s="11">
        <f t="shared" si="71"/>
        <v>9.7120839342039661E-2</v>
      </c>
      <c r="Q418" s="8" t="s">
        <v>26</v>
      </c>
    </row>
    <row r="419" spans="1:17">
      <c r="A419" s="9">
        <f t="shared" si="67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70"/>
        <v>449.5</v>
      </c>
      <c r="G419" s="37">
        <v>430</v>
      </c>
      <c r="H419" s="11">
        <v>1.2715122124312497E-2</v>
      </c>
      <c r="I419" s="11">
        <f t="shared" si="65"/>
        <v>28.852265065941218</v>
      </c>
      <c r="J419" s="11">
        <f t="shared" si="72"/>
        <v>10.608977864746587</v>
      </c>
      <c r="K419" s="11">
        <v>11.145313146844876</v>
      </c>
      <c r="L419" s="11">
        <v>8.6577266544443781</v>
      </c>
      <c r="M419" s="145">
        <f t="shared" si="66"/>
        <v>8.6577266544443781</v>
      </c>
      <c r="N419" s="11">
        <f t="shared" si="68"/>
        <v>59.264282731977062</v>
      </c>
      <c r="O419" s="11">
        <f t="shared" si="69"/>
        <v>11.852856546395413</v>
      </c>
      <c r="P419" s="11">
        <f t="shared" si="71"/>
        <v>0.13184490040484331</v>
      </c>
      <c r="Q419" s="8" t="s">
        <v>25</v>
      </c>
    </row>
    <row r="420" spans="1:17">
      <c r="A420" s="9">
        <f t="shared" si="67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70"/>
        <v>364.8</v>
      </c>
      <c r="G420" s="37">
        <v>204</v>
      </c>
      <c r="H420" s="11">
        <v>6.0322904961854634E-3</v>
      </c>
      <c r="I420" s="11">
        <f t="shared" si="65"/>
        <v>13.688051333609321</v>
      </c>
      <c r="J420" s="11">
        <f t="shared" si="72"/>
        <v>5.033096475368148</v>
      </c>
      <c r="K420" s="11">
        <v>5.2875439115264058</v>
      </c>
      <c r="L420" s="11">
        <v>4.1073865988526821</v>
      </c>
      <c r="M420" s="145">
        <f t="shared" si="66"/>
        <v>4.1073865988526821</v>
      </c>
      <c r="N420" s="11">
        <f t="shared" si="68"/>
        <v>28.116078319356557</v>
      </c>
      <c r="O420" s="11">
        <f t="shared" si="69"/>
        <v>5.6232156638713118</v>
      </c>
      <c r="P420" s="11">
        <f t="shared" si="71"/>
        <v>7.7072583112271262E-2</v>
      </c>
      <c r="Q420" s="8" t="s">
        <v>25</v>
      </c>
    </row>
    <row r="421" spans="1:17">
      <c r="A421" s="9">
        <f t="shared" si="67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70"/>
        <v>326.3</v>
      </c>
      <c r="G421" s="38">
        <v>140</v>
      </c>
      <c r="H421" s="11">
        <v>4.1398072032645334E-3</v>
      </c>
      <c r="I421" s="11">
        <f t="shared" si="65"/>
        <v>9.3937607191436516</v>
      </c>
      <c r="J421" s="11">
        <f t="shared" si="72"/>
        <v>3.4540858164291208</v>
      </c>
      <c r="K421" s="11">
        <v>3.6287066059494939</v>
      </c>
      <c r="L421" s="11">
        <v>117.82106570465432</v>
      </c>
      <c r="M421" s="145">
        <f t="shared" si="66"/>
        <v>117.82106570465432</v>
      </c>
      <c r="N421" s="11">
        <f t="shared" si="68"/>
        <v>134.29761884617659</v>
      </c>
      <c r="O421" s="11">
        <f t="shared" si="69"/>
        <v>26.85952376923532</v>
      </c>
      <c r="P421" s="11">
        <f t="shared" si="71"/>
        <v>0.41157713406735091</v>
      </c>
      <c r="Q421" s="8" t="s">
        <v>27</v>
      </c>
    </row>
    <row r="422" spans="1:17">
      <c r="A422" s="9">
        <f t="shared" si="67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70"/>
        <v>634.70000000000005</v>
      </c>
      <c r="G422" s="37">
        <v>414</v>
      </c>
      <c r="H422" s="11">
        <v>1.2242001301082264E-2</v>
      </c>
      <c r="I422" s="11">
        <f t="shared" si="65"/>
        <v>27.778692412324798</v>
      </c>
      <c r="J422" s="11">
        <f t="shared" si="72"/>
        <v>10.214225200011828</v>
      </c>
      <c r="K422" s="11">
        <v>10.730603820450646</v>
      </c>
      <c r="L422" s="11">
        <v>106.27158909456502</v>
      </c>
      <c r="M422" s="145">
        <f t="shared" si="66"/>
        <v>106.27158909456502</v>
      </c>
      <c r="N422" s="11">
        <f t="shared" si="68"/>
        <v>154.9951105273523</v>
      </c>
      <c r="O422" s="11">
        <f t="shared" si="69"/>
        <v>30.999022105470459</v>
      </c>
      <c r="P422" s="11">
        <f t="shared" si="71"/>
        <v>0.24420215933094735</v>
      </c>
      <c r="Q422" s="8" t="s">
        <v>25</v>
      </c>
    </row>
    <row r="423" spans="1:17">
      <c r="A423" s="9">
        <f t="shared" si="67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70"/>
        <v>267.10000000000002</v>
      </c>
      <c r="G423" s="37">
        <v>271</v>
      </c>
      <c r="H423" s="11">
        <v>8.013483943462062E-3</v>
      </c>
      <c r="I423" s="11">
        <f t="shared" si="65"/>
        <v>18.18363682062807</v>
      </c>
      <c r="J423" s="11">
        <f t="shared" si="72"/>
        <v>6.6861232589449422</v>
      </c>
      <c r="K423" s="11">
        <v>7.0241392158022355</v>
      </c>
      <c r="L423" s="11">
        <v>5.4563812171033179</v>
      </c>
      <c r="M423" s="145">
        <f t="shared" si="66"/>
        <v>5.4563812171033179</v>
      </c>
      <c r="N423" s="11">
        <f t="shared" si="68"/>
        <v>37.35028051247857</v>
      </c>
      <c r="O423" s="11">
        <f t="shared" si="69"/>
        <v>7.4700561024957146</v>
      </c>
      <c r="P423" s="11">
        <f t="shared" si="71"/>
        <v>0.13983631790519865</v>
      </c>
      <c r="Q423" s="8" t="s">
        <v>25</v>
      </c>
    </row>
    <row r="424" spans="1:17">
      <c r="A424" s="9">
        <f t="shared" si="67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70"/>
        <v>224.6</v>
      </c>
      <c r="G424" s="37">
        <v>212</v>
      </c>
      <c r="H424" s="11">
        <v>6.2688509078005798E-3</v>
      </c>
      <c r="I424" s="11">
        <f t="shared" si="65"/>
        <v>14.22483766041753</v>
      </c>
      <c r="J424" s="11">
        <f t="shared" si="72"/>
        <v>5.2304728077355263</v>
      </c>
      <c r="K424" s="11">
        <v>5.4948985747235204</v>
      </c>
      <c r="L424" s="11">
        <v>4.2684605831214144</v>
      </c>
      <c r="M424" s="145">
        <f t="shared" si="66"/>
        <v>4.2684605831214144</v>
      </c>
      <c r="N424" s="11">
        <f t="shared" si="68"/>
        <v>29.21866962599799</v>
      </c>
      <c r="O424" s="11">
        <f t="shared" si="69"/>
        <v>5.8437339251995981</v>
      </c>
      <c r="P424" s="11">
        <f t="shared" si="71"/>
        <v>0.13009202861085484</v>
      </c>
      <c r="Q424" s="8" t="s">
        <v>25</v>
      </c>
    </row>
    <row r="425" spans="1:17">
      <c r="A425" s="9">
        <f t="shared" si="67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70"/>
        <v>572.29999999999995</v>
      </c>
      <c r="G425" s="37">
        <v>356</v>
      </c>
      <c r="H425" s="11">
        <v>1.0526938316872672E-2</v>
      </c>
      <c r="I425" s="11">
        <f t="shared" si="65"/>
        <v>23.886991542965287</v>
      </c>
      <c r="J425" s="11">
        <f t="shared" si="72"/>
        <v>8.7832467903483362</v>
      </c>
      <c r="K425" s="11">
        <v>9.2272825122715716</v>
      </c>
      <c r="L425" s="11">
        <v>7.1677922999586023</v>
      </c>
      <c r="M425" s="145">
        <f t="shared" si="66"/>
        <v>7.1677922999586023</v>
      </c>
      <c r="N425" s="11">
        <f t="shared" si="68"/>
        <v>49.065313145543797</v>
      </c>
      <c r="O425" s="11">
        <f t="shared" si="69"/>
        <v>9.8130626291087601</v>
      </c>
      <c r="P425" s="11">
        <f t="shared" si="71"/>
        <v>8.573355433434178E-2</v>
      </c>
      <c r="Q425" s="8" t="s">
        <v>25</v>
      </c>
    </row>
    <row r="426" spans="1:17">
      <c r="A426" s="9">
        <f t="shared" si="67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70"/>
        <v>227.9</v>
      </c>
      <c r="G426" s="35">
        <v>195</v>
      </c>
      <c r="H426" s="11">
        <v>5.7661600331184578E-3</v>
      </c>
      <c r="I426" s="11">
        <f t="shared" si="65"/>
        <v>13.084166715950087</v>
      </c>
      <c r="J426" s="11">
        <f t="shared" si="72"/>
        <v>4.8110481014548467</v>
      </c>
      <c r="K426" s="11">
        <v>5.0542699154296526</v>
      </c>
      <c r="L426" s="11">
        <v>3.9261783665503578</v>
      </c>
      <c r="M426" s="145">
        <f t="shared" si="66"/>
        <v>3.9261783665503578</v>
      </c>
      <c r="N426" s="11">
        <f t="shared" si="68"/>
        <v>26.875663099384944</v>
      </c>
      <c r="O426" s="11">
        <f t="shared" si="69"/>
        <v>5.3751326198769895</v>
      </c>
      <c r="P426" s="11">
        <f t="shared" si="71"/>
        <v>0.11792743790866582</v>
      </c>
      <c r="Q426" s="8" t="s">
        <v>26</v>
      </c>
    </row>
    <row r="427" spans="1:17">
      <c r="A427" s="9">
        <f t="shared" si="67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70"/>
        <v>659.6</v>
      </c>
      <c r="G427" s="35">
        <v>415</v>
      </c>
      <c r="H427" s="11">
        <v>1.2271571352534153E-2</v>
      </c>
      <c r="I427" s="11">
        <f t="shared" si="65"/>
        <v>27.845790703175823</v>
      </c>
      <c r="J427" s="11">
        <f t="shared" si="72"/>
        <v>10.238897241557751</v>
      </c>
      <c r="K427" s="11">
        <v>10.756523153350287</v>
      </c>
      <c r="L427" s="11">
        <v>8.3557129339405041</v>
      </c>
      <c r="M427" s="145">
        <f t="shared" si="66"/>
        <v>8.3557129339405041</v>
      </c>
      <c r="N427" s="11">
        <f t="shared" si="68"/>
        <v>57.196924032024363</v>
      </c>
      <c r="O427" s="11">
        <f t="shared" si="69"/>
        <v>11.439384806404874</v>
      </c>
      <c r="P427" s="11">
        <f t="shared" si="71"/>
        <v>8.6714560388150966E-2</v>
      </c>
      <c r="Q427" s="8" t="s">
        <v>26</v>
      </c>
    </row>
    <row r="428" spans="1:17">
      <c r="A428" s="9">
        <f t="shared" si="67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70"/>
        <v>824.8</v>
      </c>
      <c r="G428" s="37">
        <v>500</v>
      </c>
      <c r="H428" s="11">
        <v>1.4785025725944763E-2</v>
      </c>
      <c r="I428" s="11">
        <f t="shared" si="65"/>
        <v>33.549145425513039</v>
      </c>
      <c r="J428" s="11">
        <f t="shared" si="72"/>
        <v>12.336020772961145</v>
      </c>
      <c r="K428" s="11">
        <v>12.959666449819622</v>
      </c>
      <c r="L428" s="11">
        <v>10.067124016795789</v>
      </c>
      <c r="M428" s="145">
        <f t="shared" si="66"/>
        <v>10.067124016795789</v>
      </c>
      <c r="N428" s="11">
        <f t="shared" si="68"/>
        <v>68.911956665089591</v>
      </c>
      <c r="O428" s="11">
        <f t="shared" si="69"/>
        <v>13.78239133301792</v>
      </c>
      <c r="P428" s="11">
        <f t="shared" si="71"/>
        <v>8.3549898963493685E-2</v>
      </c>
      <c r="Q428" s="8" t="s">
        <v>25</v>
      </c>
    </row>
    <row r="429" spans="1:17">
      <c r="A429" s="9">
        <f t="shared" si="67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70"/>
        <v>162.80000000000001</v>
      </c>
      <c r="G429" s="37">
        <v>375</v>
      </c>
      <c r="H429" s="11">
        <v>1.1088769294458572E-2</v>
      </c>
      <c r="I429" s="11">
        <f t="shared" si="65"/>
        <v>25.161859069134781</v>
      </c>
      <c r="J429" s="11">
        <f t="shared" si="72"/>
        <v>9.2520155797208599</v>
      </c>
      <c r="K429" s="11">
        <v>9.7197498373647164</v>
      </c>
      <c r="L429" s="11">
        <v>7.5503430125968416</v>
      </c>
      <c r="M429" s="145">
        <f t="shared" si="66"/>
        <v>7.5503430125968416</v>
      </c>
      <c r="N429" s="11">
        <f t="shared" si="68"/>
        <v>51.683967498817196</v>
      </c>
      <c r="O429" s="11">
        <f t="shared" si="69"/>
        <v>10.33679349976344</v>
      </c>
      <c r="P429" s="11">
        <f t="shared" si="71"/>
        <v>0.31746908783057243</v>
      </c>
      <c r="Q429" s="8" t="s">
        <v>25</v>
      </c>
    </row>
    <row r="430" spans="1:17">
      <c r="A430" s="9">
        <f t="shared" si="67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70"/>
        <v>163.30000000000001</v>
      </c>
      <c r="G430" s="37">
        <v>177</v>
      </c>
      <c r="H430" s="11">
        <v>5.2338991069844458E-3</v>
      </c>
      <c r="I430" s="11">
        <f t="shared" si="65"/>
        <v>11.876397480631615</v>
      </c>
      <c r="J430" s="11">
        <f t="shared" si="72"/>
        <v>4.3669513536282452</v>
      </c>
      <c r="K430" s="11">
        <v>4.5877219232361464</v>
      </c>
      <c r="L430" s="11">
        <v>3.5637619019457092</v>
      </c>
      <c r="M430" s="145">
        <f t="shared" si="66"/>
        <v>3.5637619019457092</v>
      </c>
      <c r="N430" s="11">
        <f t="shared" si="68"/>
        <v>24.394832659441718</v>
      </c>
      <c r="O430" s="11">
        <f t="shared" si="69"/>
        <v>4.8789665318883442</v>
      </c>
      <c r="P430" s="11">
        <f t="shared" si="71"/>
        <v>0.14938660538543613</v>
      </c>
      <c r="Q430" s="8" t="s">
        <v>25</v>
      </c>
    </row>
    <row r="431" spans="1:17">
      <c r="A431" s="9">
        <f t="shared" si="67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70"/>
        <v>449.9</v>
      </c>
      <c r="G431" s="37">
        <v>266</v>
      </c>
      <c r="H431" s="11">
        <v>7.8656336862026142E-3</v>
      </c>
      <c r="I431" s="11">
        <f t="shared" si="65"/>
        <v>17.84814536637294</v>
      </c>
      <c r="J431" s="11">
        <f t="shared" si="72"/>
        <v>6.5627630512153301</v>
      </c>
      <c r="K431" s="11">
        <v>6.8945425513040393</v>
      </c>
      <c r="L431" s="11">
        <v>5.3557099769353602</v>
      </c>
      <c r="M431" s="145">
        <f t="shared" si="66"/>
        <v>5.3557099769353602</v>
      </c>
      <c r="N431" s="11">
        <f t="shared" si="68"/>
        <v>36.661160945827667</v>
      </c>
      <c r="O431" s="11">
        <f t="shared" si="69"/>
        <v>7.3322321891655342</v>
      </c>
      <c r="P431" s="11">
        <f t="shared" si="71"/>
        <v>8.1487354847360902E-2</v>
      </c>
      <c r="Q431" s="8" t="s">
        <v>25</v>
      </c>
    </row>
    <row r="432" spans="1:17">
      <c r="A432" s="9">
        <f t="shared" si="67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70"/>
        <v>434.1</v>
      </c>
      <c r="G432" s="35">
        <v>230</v>
      </c>
      <c r="H432" s="11">
        <v>6.801111833934591E-3</v>
      </c>
      <c r="I432" s="11">
        <f t="shared" si="65"/>
        <v>15.432606895735999</v>
      </c>
      <c r="J432" s="11">
        <f t="shared" si="72"/>
        <v>5.6745695555621269</v>
      </c>
      <c r="K432" s="11">
        <v>5.9614465669170258</v>
      </c>
      <c r="L432" s="11">
        <v>4.630877047726063</v>
      </c>
      <c r="M432" s="145">
        <f t="shared" si="66"/>
        <v>4.630877047726063</v>
      </c>
      <c r="N432" s="11">
        <f t="shared" ref="N432:N466" si="73">(I432+J432+K432+M432)</f>
        <v>31.699500065941216</v>
      </c>
      <c r="O432" s="11">
        <f t="shared" ref="O432:O466" si="74">N432*0.2</f>
        <v>6.3399000131882435</v>
      </c>
      <c r="P432" s="11">
        <f t="shared" si="71"/>
        <v>7.3023497042020769E-2</v>
      </c>
      <c r="Q432" s="8" t="s">
        <v>26</v>
      </c>
    </row>
    <row r="433" spans="1:17">
      <c r="A433" s="9">
        <f t="shared" si="67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70"/>
        <v>271.3</v>
      </c>
      <c r="G433" s="37">
        <v>391</v>
      </c>
      <c r="H433" s="11">
        <v>1.1561890117688805E-2</v>
      </c>
      <c r="I433" s="11">
        <f t="shared" si="65"/>
        <v>26.235431722751198</v>
      </c>
      <c r="J433" s="11">
        <f t="shared" si="72"/>
        <v>9.6467682444556164</v>
      </c>
      <c r="K433" s="11">
        <v>10.134459163758944</v>
      </c>
      <c r="L433" s="11">
        <v>7.8724909811343071</v>
      </c>
      <c r="M433" s="145">
        <f t="shared" si="66"/>
        <v>7.8724909811343071</v>
      </c>
      <c r="N433" s="11">
        <f t="shared" si="73"/>
        <v>53.889150112100069</v>
      </c>
      <c r="O433" s="11">
        <f t="shared" si="74"/>
        <v>10.777830022420014</v>
      </c>
      <c r="P433" s="11">
        <f t="shared" si="71"/>
        <v>0.19863306344305223</v>
      </c>
      <c r="Q433" s="8" t="s">
        <v>25</v>
      </c>
    </row>
    <row r="434" spans="1:17">
      <c r="A434" s="9">
        <f t="shared" si="67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70"/>
        <v>527.4</v>
      </c>
      <c r="G434" s="35">
        <v>326</v>
      </c>
      <c r="H434" s="11">
        <v>9.6398367733159847E-3</v>
      </c>
      <c r="I434" s="11">
        <f t="shared" si="65"/>
        <v>21.8740428174345</v>
      </c>
      <c r="J434" s="11">
        <f t="shared" si="72"/>
        <v>8.0430855439706654</v>
      </c>
      <c r="K434" s="11">
        <v>8.4497025252823921</v>
      </c>
      <c r="L434" s="11">
        <v>6.5637648589508535</v>
      </c>
      <c r="M434" s="145">
        <f t="shared" si="66"/>
        <v>6.5637648589508535</v>
      </c>
      <c r="N434" s="11">
        <f t="shared" si="73"/>
        <v>44.930595745638414</v>
      </c>
      <c r="O434" s="11">
        <f t="shared" si="74"/>
        <v>8.9861191491276831</v>
      </c>
      <c r="P434" s="11">
        <f t="shared" si="71"/>
        <v>8.5192635088430821E-2</v>
      </c>
      <c r="Q434" s="8" t="s">
        <v>26</v>
      </c>
    </row>
    <row r="435" spans="1:17">
      <c r="A435" s="9">
        <f t="shared" si="67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70"/>
        <v>882.9</v>
      </c>
      <c r="G435" s="37">
        <v>2394</v>
      </c>
      <c r="H435" s="11">
        <v>7.0790703175823519E-2</v>
      </c>
      <c r="I435" s="11">
        <f t="shared" si="65"/>
        <v>160.63330829735642</v>
      </c>
      <c r="J435" s="11">
        <f t="shared" si="72"/>
        <v>59.064867460937961</v>
      </c>
      <c r="K435" s="11">
        <v>62.050882961736342</v>
      </c>
      <c r="L435" s="11">
        <v>48.201389792418233</v>
      </c>
      <c r="M435" s="145">
        <f t="shared" si="66"/>
        <v>48.201389792418233</v>
      </c>
      <c r="N435" s="11">
        <f t="shared" si="73"/>
        <v>329.95044851244899</v>
      </c>
      <c r="O435" s="11">
        <f t="shared" si="74"/>
        <v>65.990089702489797</v>
      </c>
      <c r="P435" s="11">
        <f t="shared" si="71"/>
        <v>0.37371214012056747</v>
      </c>
      <c r="Q435" s="8" t="s">
        <v>25</v>
      </c>
    </row>
    <row r="436" spans="1:17">
      <c r="A436" s="9">
        <f t="shared" si="67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70"/>
        <v>1085.3</v>
      </c>
      <c r="G436" s="35">
        <v>458</v>
      </c>
      <c r="H436" s="11">
        <v>1.3543083564965403E-2</v>
      </c>
      <c r="I436" s="11">
        <f t="shared" si="65"/>
        <v>30.731017209769949</v>
      </c>
      <c r="J436" s="11">
        <f t="shared" si="72"/>
        <v>11.299795028032412</v>
      </c>
      <c r="K436" s="11">
        <v>11.871054468034774</v>
      </c>
      <c r="L436" s="11">
        <v>123.24206044118517</v>
      </c>
      <c r="M436" s="145">
        <f t="shared" si="66"/>
        <v>123.24206044118517</v>
      </c>
      <c r="N436" s="11">
        <f t="shared" si="73"/>
        <v>177.14392714702231</v>
      </c>
      <c r="O436" s="11">
        <f t="shared" si="74"/>
        <v>35.428785429404464</v>
      </c>
      <c r="P436" s="11">
        <f t="shared" si="71"/>
        <v>0.16322116202618844</v>
      </c>
      <c r="Q436" s="8" t="s">
        <v>26</v>
      </c>
    </row>
    <row r="437" spans="1:17">
      <c r="A437" s="9">
        <f t="shared" si="67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70"/>
        <v>488.2</v>
      </c>
      <c r="G437" s="35">
        <v>312</v>
      </c>
      <c r="H437" s="11">
        <v>9.2258560529895322E-3</v>
      </c>
      <c r="I437" s="11">
        <f t="shared" si="65"/>
        <v>20.93466674552014</v>
      </c>
      <c r="J437" s="11">
        <f t="shared" si="72"/>
        <v>7.6976769623277557</v>
      </c>
      <c r="K437" s="11">
        <v>8.0868318646874435</v>
      </c>
      <c r="L437" s="11">
        <v>6.2818853864805719</v>
      </c>
      <c r="M437" s="145">
        <f t="shared" si="66"/>
        <v>6.2818853864805719</v>
      </c>
      <c r="N437" s="11">
        <f t="shared" si="73"/>
        <v>43.001060959015909</v>
      </c>
      <c r="O437" s="11">
        <f t="shared" si="74"/>
        <v>8.6002121918031822</v>
      </c>
      <c r="P437" s="11">
        <f t="shared" si="71"/>
        <v>8.8080829494092391E-2</v>
      </c>
      <c r="Q437" s="8" t="s">
        <v>26</v>
      </c>
    </row>
    <row r="438" spans="1:17">
      <c r="A438" s="9">
        <f t="shared" si="67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70"/>
        <v>531.9</v>
      </c>
      <c r="G438" s="35">
        <v>350</v>
      </c>
      <c r="H438" s="11">
        <v>1.0349518008161335E-2</v>
      </c>
      <c r="I438" s="11">
        <f t="shared" si="65"/>
        <v>23.484401797859132</v>
      </c>
      <c r="J438" s="11">
        <f t="shared" si="72"/>
        <v>8.6352145410728038</v>
      </c>
      <c r="K438" s="11">
        <v>9.0717665148737368</v>
      </c>
      <c r="L438" s="11">
        <v>7.0469868117570522</v>
      </c>
      <c r="M438" s="145">
        <f t="shared" si="66"/>
        <v>7.0469868117570522</v>
      </c>
      <c r="N438" s="11">
        <f t="shared" si="73"/>
        <v>48.238369665562722</v>
      </c>
      <c r="O438" s="11">
        <f t="shared" si="74"/>
        <v>9.6476739331125447</v>
      </c>
      <c r="P438" s="11">
        <f t="shared" si="71"/>
        <v>9.0690674310138608E-2</v>
      </c>
      <c r="Q438" s="8" t="s">
        <v>26</v>
      </c>
    </row>
    <row r="439" spans="1:17">
      <c r="A439" s="9">
        <f t="shared" si="67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70"/>
        <v>917.2</v>
      </c>
      <c r="G439" s="35">
        <v>562</v>
      </c>
      <c r="H439" s="11">
        <v>1.6618368915961912E-2</v>
      </c>
      <c r="I439" s="11">
        <f t="shared" si="65"/>
        <v>37.709239458276656</v>
      </c>
      <c r="J439" s="11">
        <f t="shared" si="72"/>
        <v>13.865687348808327</v>
      </c>
      <c r="K439" s="11">
        <v>14.566665089597254</v>
      </c>
      <c r="L439" s="11">
        <v>11.315447394878465</v>
      </c>
      <c r="M439" s="145">
        <f t="shared" si="66"/>
        <v>11.315447394878465</v>
      </c>
      <c r="N439" s="11">
        <f t="shared" si="73"/>
        <v>77.457039291560704</v>
      </c>
      <c r="O439" s="11">
        <f t="shared" si="74"/>
        <v>15.491407858312142</v>
      </c>
      <c r="P439" s="11">
        <f t="shared" si="71"/>
        <v>8.4449454090231912E-2</v>
      </c>
      <c r="Q439" s="8" t="s">
        <v>26</v>
      </c>
    </row>
    <row r="440" spans="1:17">
      <c r="A440" s="9">
        <f t="shared" si="67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70"/>
        <v>246.1</v>
      </c>
      <c r="G440" s="37">
        <v>266</v>
      </c>
      <c r="H440" s="11">
        <v>7.8656336862026142E-3</v>
      </c>
      <c r="I440" s="11">
        <f t="shared" si="65"/>
        <v>17.84814536637294</v>
      </c>
      <c r="J440" s="11">
        <f t="shared" si="72"/>
        <v>6.5627630512153301</v>
      </c>
      <c r="K440" s="11">
        <v>6.8945425513040393</v>
      </c>
      <c r="L440" s="11">
        <v>5.3557099769353602</v>
      </c>
      <c r="M440" s="145">
        <f t="shared" si="66"/>
        <v>5.3557099769353602</v>
      </c>
      <c r="N440" s="11">
        <f t="shared" si="73"/>
        <v>36.661160945827667</v>
      </c>
      <c r="O440" s="11">
        <f t="shared" si="74"/>
        <v>7.3322321891655342</v>
      </c>
      <c r="P440" s="11">
        <f t="shared" si="71"/>
        <v>0.14896855321344032</v>
      </c>
      <c r="Q440" s="8" t="s">
        <v>25</v>
      </c>
    </row>
    <row r="441" spans="1:17">
      <c r="A441" s="9">
        <f t="shared" si="67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70"/>
        <v>246.2</v>
      </c>
      <c r="G441" s="37">
        <v>266</v>
      </c>
      <c r="H441" s="11">
        <v>7.8656336862026142E-3</v>
      </c>
      <c r="I441" s="11">
        <f t="shared" si="65"/>
        <v>17.84814536637294</v>
      </c>
      <c r="J441" s="11">
        <f t="shared" si="72"/>
        <v>6.5627630512153301</v>
      </c>
      <c r="K441" s="11">
        <v>6.8945425513040393</v>
      </c>
      <c r="L441" s="11">
        <v>5.3557099769353602</v>
      </c>
      <c r="M441" s="145">
        <f t="shared" si="66"/>
        <v>5.3557099769353602</v>
      </c>
      <c r="N441" s="11">
        <f t="shared" si="73"/>
        <v>36.661160945827667</v>
      </c>
      <c r="O441" s="11">
        <f t="shared" si="74"/>
        <v>7.3322321891655342</v>
      </c>
      <c r="P441" s="11">
        <f t="shared" si="71"/>
        <v>0.14890804608378419</v>
      </c>
      <c r="Q441" s="8" t="s">
        <v>25</v>
      </c>
    </row>
    <row r="442" spans="1:17">
      <c r="A442" s="9">
        <f t="shared" si="67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70"/>
        <v>192.4</v>
      </c>
      <c r="G442" s="37">
        <v>266</v>
      </c>
      <c r="H442" s="11">
        <v>7.8656336862026142E-3</v>
      </c>
      <c r="I442" s="11">
        <f t="shared" si="65"/>
        <v>17.84814536637294</v>
      </c>
      <c r="J442" s="11">
        <f t="shared" si="72"/>
        <v>6.5627630512153301</v>
      </c>
      <c r="K442" s="11">
        <v>6.8945425513040393</v>
      </c>
      <c r="L442" s="11">
        <v>5.3557099769353602</v>
      </c>
      <c r="M442" s="145">
        <f t="shared" si="66"/>
        <v>5.3557099769353602</v>
      </c>
      <c r="N442" s="11">
        <f t="shared" si="73"/>
        <v>36.661160945827667</v>
      </c>
      <c r="O442" s="11">
        <f t="shared" si="74"/>
        <v>7.3322321891655342</v>
      </c>
      <c r="P442" s="11">
        <f t="shared" si="71"/>
        <v>0.19054657456251384</v>
      </c>
      <c r="Q442" s="8" t="s">
        <v>25</v>
      </c>
    </row>
    <row r="443" spans="1:17">
      <c r="A443" s="9">
        <f t="shared" si="67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70"/>
        <v>246.4</v>
      </c>
      <c r="G443" s="37">
        <v>266</v>
      </c>
      <c r="H443" s="11">
        <v>7.8656336862026142E-3</v>
      </c>
      <c r="I443" s="11">
        <f t="shared" si="65"/>
        <v>17.84814536637294</v>
      </c>
      <c r="J443" s="11">
        <f t="shared" si="72"/>
        <v>6.5627630512153301</v>
      </c>
      <c r="K443" s="11">
        <v>6.8945425513040393</v>
      </c>
      <c r="L443" s="11">
        <v>5.3557099769353602</v>
      </c>
      <c r="M443" s="145">
        <f t="shared" si="66"/>
        <v>5.3557099769353602</v>
      </c>
      <c r="N443" s="11">
        <f t="shared" si="73"/>
        <v>36.661160945827667</v>
      </c>
      <c r="O443" s="11">
        <f t="shared" si="74"/>
        <v>7.3322321891655342</v>
      </c>
      <c r="P443" s="11">
        <f t="shared" si="71"/>
        <v>0.14878717916326165</v>
      </c>
      <c r="Q443" s="8" t="s">
        <v>25</v>
      </c>
    </row>
    <row r="444" spans="1:17">
      <c r="A444" s="9">
        <f t="shared" si="67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70"/>
        <v>245.5</v>
      </c>
      <c r="G444" s="37">
        <v>266</v>
      </c>
      <c r="H444" s="11">
        <v>7.8656336862026142E-3</v>
      </c>
      <c r="I444" s="11">
        <f t="shared" si="65"/>
        <v>17.84814536637294</v>
      </c>
      <c r="J444" s="11">
        <f t="shared" si="72"/>
        <v>6.5627630512153301</v>
      </c>
      <c r="K444" s="11">
        <v>6.8945425513040393</v>
      </c>
      <c r="L444" s="11">
        <v>5.3557099769353602</v>
      </c>
      <c r="M444" s="145">
        <f t="shared" si="66"/>
        <v>5.3557099769353602</v>
      </c>
      <c r="N444" s="11">
        <f t="shared" si="73"/>
        <v>36.661160945827667</v>
      </c>
      <c r="O444" s="11">
        <f t="shared" si="74"/>
        <v>7.3322321891655342</v>
      </c>
      <c r="P444" s="11">
        <f t="shared" si="71"/>
        <v>0.14933263114390088</v>
      </c>
      <c r="Q444" s="8" t="s">
        <v>25</v>
      </c>
    </row>
    <row r="445" spans="1:17">
      <c r="A445" s="9">
        <f t="shared" si="67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70"/>
        <v>307.8</v>
      </c>
      <c r="G445" s="37">
        <v>266</v>
      </c>
      <c r="H445" s="11">
        <v>7.8656336862026142E-3</v>
      </c>
      <c r="I445" s="11">
        <f t="shared" si="65"/>
        <v>17.84814536637294</v>
      </c>
      <c r="J445" s="11">
        <f t="shared" si="72"/>
        <v>6.5627630512153301</v>
      </c>
      <c r="K445" s="11">
        <v>6.8945425513040393</v>
      </c>
      <c r="L445" s="11">
        <v>7.715400082796144</v>
      </c>
      <c r="M445" s="145">
        <f t="shared" si="66"/>
        <v>7.715400082796144</v>
      </c>
      <c r="N445" s="11">
        <f t="shared" si="73"/>
        <v>39.020851051688453</v>
      </c>
      <c r="O445" s="11">
        <f t="shared" si="74"/>
        <v>7.8041702103376913</v>
      </c>
      <c r="P445" s="11">
        <f t="shared" si="71"/>
        <v>0.12677339522965708</v>
      </c>
      <c r="Q445" s="8" t="s">
        <v>25</v>
      </c>
    </row>
    <row r="446" spans="1:17">
      <c r="A446" s="9">
        <f t="shared" si="67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70"/>
        <v>272.2</v>
      </c>
      <c r="G446" s="37">
        <v>266</v>
      </c>
      <c r="H446" s="11">
        <v>7.8656336862026142E-3</v>
      </c>
      <c r="I446" s="11">
        <f t="shared" si="65"/>
        <v>17.84814536637294</v>
      </c>
      <c r="J446" s="11">
        <f t="shared" si="72"/>
        <v>6.5627630512153301</v>
      </c>
      <c r="K446" s="11">
        <v>6.8945425513040393</v>
      </c>
      <c r="L446" s="11">
        <v>5.3557099769353602</v>
      </c>
      <c r="M446" s="145">
        <f t="shared" si="66"/>
        <v>5.3557099769353602</v>
      </c>
      <c r="N446" s="11">
        <f t="shared" si="73"/>
        <v>36.661160945827667</v>
      </c>
      <c r="O446" s="11">
        <f t="shared" si="74"/>
        <v>7.3322321891655342</v>
      </c>
      <c r="P446" s="11">
        <f t="shared" si="71"/>
        <v>0.13468464711913178</v>
      </c>
      <c r="Q446" s="8" t="s">
        <v>25</v>
      </c>
    </row>
    <row r="447" spans="1:17">
      <c r="A447" s="9">
        <f t="shared" si="67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70"/>
        <v>246.2</v>
      </c>
      <c r="G447" s="37">
        <v>266</v>
      </c>
      <c r="H447" s="11">
        <v>7.8656336862026142E-3</v>
      </c>
      <c r="I447" s="11">
        <f t="shared" si="65"/>
        <v>17.84814536637294</v>
      </c>
      <c r="J447" s="11">
        <f t="shared" si="72"/>
        <v>6.5627630512153301</v>
      </c>
      <c r="K447" s="11">
        <v>6.8945425513040393</v>
      </c>
      <c r="L447" s="11">
        <v>5.3557099769353602</v>
      </c>
      <c r="M447" s="145">
        <f t="shared" si="66"/>
        <v>5.3557099769353602</v>
      </c>
      <c r="N447" s="11">
        <f t="shared" si="73"/>
        <v>36.661160945827667</v>
      </c>
      <c r="O447" s="11">
        <f t="shared" si="74"/>
        <v>7.3322321891655342</v>
      </c>
      <c r="P447" s="11">
        <f t="shared" si="71"/>
        <v>0.14890804608378419</v>
      </c>
      <c r="Q447" s="8" t="s">
        <v>25</v>
      </c>
    </row>
    <row r="448" spans="1:17">
      <c r="A448" s="9">
        <f t="shared" si="67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70"/>
        <v>289</v>
      </c>
      <c r="G448" s="37">
        <v>266</v>
      </c>
      <c r="H448" s="11">
        <v>7.8656336862026142E-3</v>
      </c>
      <c r="I448" s="11">
        <f t="shared" si="65"/>
        <v>17.84814536637294</v>
      </c>
      <c r="J448" s="11">
        <f t="shared" si="72"/>
        <v>6.5627630512153301</v>
      </c>
      <c r="K448" s="11">
        <v>6.8945425513040393</v>
      </c>
      <c r="L448" s="11">
        <v>5.3557099769353602</v>
      </c>
      <c r="M448" s="145">
        <f t="shared" si="66"/>
        <v>5.3557099769353602</v>
      </c>
      <c r="N448" s="11">
        <f t="shared" si="73"/>
        <v>36.661160945827667</v>
      </c>
      <c r="O448" s="11">
        <f t="shared" si="74"/>
        <v>7.3322321891655342</v>
      </c>
      <c r="P448" s="11">
        <f t="shared" si="71"/>
        <v>0.12685522818625489</v>
      </c>
      <c r="Q448" s="8" t="s">
        <v>25</v>
      </c>
    </row>
    <row r="449" spans="1:17">
      <c r="A449" s="9">
        <f t="shared" si="67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70"/>
        <v>1625.6</v>
      </c>
      <c r="G449" s="37">
        <v>460</v>
      </c>
      <c r="H449" s="11">
        <v>1.3602223667869182E-2</v>
      </c>
      <c r="I449" s="11">
        <f t="shared" si="65"/>
        <v>30.865213791471998</v>
      </c>
      <c r="J449" s="11">
        <f t="shared" si="72"/>
        <v>11.349139111124254</v>
      </c>
      <c r="K449" s="11">
        <v>11.922893133834052</v>
      </c>
      <c r="L449" s="11">
        <v>9.261754095452126</v>
      </c>
      <c r="M449" s="145">
        <f t="shared" si="66"/>
        <v>9.261754095452126</v>
      </c>
      <c r="N449" s="11">
        <f t="shared" si="73"/>
        <v>63.399000131882431</v>
      </c>
      <c r="O449" s="11">
        <f t="shared" si="74"/>
        <v>12.679800026376487</v>
      </c>
      <c r="P449" s="11">
        <f t="shared" si="71"/>
        <v>3.9000369175616653E-2</v>
      </c>
      <c r="Q449" s="8" t="s">
        <v>25</v>
      </c>
    </row>
    <row r="450" spans="1:17">
      <c r="A450" s="9">
        <f t="shared" si="67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70"/>
        <v>877.19999999999993</v>
      </c>
      <c r="G450" s="35">
        <v>403</v>
      </c>
      <c r="H450" s="11">
        <v>1.1916730735111479E-2</v>
      </c>
      <c r="I450" s="11">
        <f t="shared" si="65"/>
        <v>27.040611212963512</v>
      </c>
      <c r="J450" s="11">
        <f t="shared" si="72"/>
        <v>9.9428327430066847</v>
      </c>
      <c r="K450" s="11">
        <v>10.445491158554615</v>
      </c>
      <c r="L450" s="11">
        <v>8.1141019575374056</v>
      </c>
      <c r="M450" s="145">
        <f t="shared" si="66"/>
        <v>8.1141019575374056</v>
      </c>
      <c r="N450" s="11">
        <f t="shared" si="73"/>
        <v>55.543037072062219</v>
      </c>
      <c r="O450" s="11">
        <f t="shared" si="74"/>
        <v>11.108607414412445</v>
      </c>
      <c r="P450" s="11">
        <f t="shared" si="71"/>
        <v>6.3318555713705232E-2</v>
      </c>
      <c r="Q450" s="8" t="s">
        <v>26</v>
      </c>
    </row>
    <row r="451" spans="1:17">
      <c r="A451" s="9">
        <f t="shared" si="67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70"/>
        <v>722.80000000000007</v>
      </c>
      <c r="G451" s="35">
        <v>442</v>
      </c>
      <c r="H451" s="11">
        <v>1.3069962741735171E-2</v>
      </c>
      <c r="I451" s="11">
        <f t="shared" si="65"/>
        <v>29.657444556153528</v>
      </c>
      <c r="J451" s="11">
        <f t="shared" si="72"/>
        <v>10.905042363297653</v>
      </c>
      <c r="K451" s="11">
        <v>11.456345141640545</v>
      </c>
      <c r="L451" s="11">
        <v>8.8993376308474783</v>
      </c>
      <c r="M451" s="145">
        <f t="shared" si="66"/>
        <v>8.8993376308474783</v>
      </c>
      <c r="N451" s="11">
        <f t="shared" si="73"/>
        <v>60.918169691939205</v>
      </c>
      <c r="O451" s="11">
        <f t="shared" si="74"/>
        <v>12.183633938387842</v>
      </c>
      <c r="P451" s="11">
        <f t="shared" si="71"/>
        <v>8.4280810309821819E-2</v>
      </c>
      <c r="Q451" s="8" t="s">
        <v>26</v>
      </c>
    </row>
    <row r="452" spans="1:17">
      <c r="A452" s="9">
        <f t="shared" si="67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70"/>
        <v>1175.7</v>
      </c>
      <c r="G452" s="37">
        <v>510</v>
      </c>
      <c r="H452" s="11">
        <v>1.5080726240463659E-2</v>
      </c>
      <c r="I452" s="11">
        <f t="shared" si="65"/>
        <v>34.2201283340233</v>
      </c>
      <c r="J452" s="11">
        <f t="shared" si="72"/>
        <v>12.582741188420368</v>
      </c>
      <c r="K452" s="11">
        <v>13.218859778816014</v>
      </c>
      <c r="L452" s="11">
        <v>10.268466497131705</v>
      </c>
      <c r="M452" s="145">
        <f t="shared" si="66"/>
        <v>10.268466497131705</v>
      </c>
      <c r="N452" s="11">
        <f t="shared" si="73"/>
        <v>70.29019579839138</v>
      </c>
      <c r="O452" s="11">
        <f t="shared" si="74"/>
        <v>14.058039159678277</v>
      </c>
      <c r="P452" s="11">
        <f t="shared" si="71"/>
        <v>5.9785826144757491E-2</v>
      </c>
      <c r="Q452" s="8" t="s">
        <v>25</v>
      </c>
    </row>
    <row r="453" spans="1:17">
      <c r="A453" s="9">
        <f t="shared" si="67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70"/>
        <v>448.1</v>
      </c>
      <c r="G453" s="37">
        <v>314</v>
      </c>
      <c r="H453" s="11">
        <v>9.2849961558933106E-3</v>
      </c>
      <c r="I453" s="11">
        <f t="shared" ref="I453:I478" si="75">H453*$I$2</f>
        <v>21.068863327222189</v>
      </c>
      <c r="J453" s="11">
        <f t="shared" si="72"/>
        <v>7.7470210454195998</v>
      </c>
      <c r="K453" s="11">
        <v>8.1386705304867224</v>
      </c>
      <c r="L453" s="11">
        <v>6.322153882547755</v>
      </c>
      <c r="M453" s="145">
        <f t="shared" si="66"/>
        <v>6.322153882547755</v>
      </c>
      <c r="N453" s="11">
        <f t="shared" si="73"/>
        <v>43.276708785676263</v>
      </c>
      <c r="O453" s="11">
        <f t="shared" si="74"/>
        <v>8.6553417571352522</v>
      </c>
      <c r="P453" s="11">
        <f t="shared" si="71"/>
        <v>9.6578238754019774E-2</v>
      </c>
      <c r="Q453" s="8" t="s">
        <v>25</v>
      </c>
    </row>
    <row r="454" spans="1:17">
      <c r="A454" s="9">
        <f t="shared" si="67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70"/>
        <v>728.30000000000007</v>
      </c>
      <c r="G454" s="35">
        <v>160</v>
      </c>
      <c r="H454" s="11">
        <v>4.7312082323023238E-3</v>
      </c>
      <c r="I454" s="11">
        <f t="shared" si="75"/>
        <v>10.735726536164172</v>
      </c>
      <c r="J454" s="11">
        <f t="shared" si="72"/>
        <v>3.9475266473475665</v>
      </c>
      <c r="K454" s="11">
        <v>4.1470932639422786</v>
      </c>
      <c r="L454" s="11">
        <v>3.2214796853746521</v>
      </c>
      <c r="M454" s="145">
        <f t="shared" si="66"/>
        <v>3.2214796853746521</v>
      </c>
      <c r="N454" s="11">
        <f t="shared" si="73"/>
        <v>22.051826132828669</v>
      </c>
      <c r="O454" s="11">
        <f t="shared" si="74"/>
        <v>4.4103652265657338</v>
      </c>
      <c r="P454" s="11">
        <f t="shared" si="71"/>
        <v>3.0278492561895739E-2</v>
      </c>
      <c r="Q454" s="8" t="s">
        <v>26</v>
      </c>
    </row>
    <row r="455" spans="1:17">
      <c r="A455" s="9">
        <f t="shared" si="67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70"/>
        <v>476.2</v>
      </c>
      <c r="G455" s="35">
        <v>275</v>
      </c>
      <c r="H455" s="11">
        <v>8.1317641492696189E-3</v>
      </c>
      <c r="I455" s="11">
        <f t="shared" si="75"/>
        <v>18.452029984032173</v>
      </c>
      <c r="J455" s="11">
        <f t="shared" si="72"/>
        <v>6.7848114251286304</v>
      </c>
      <c r="K455" s="11">
        <v>7.1278165474007915</v>
      </c>
      <c r="L455" s="11">
        <v>11.229153113726417</v>
      </c>
      <c r="M455" s="145">
        <f t="shared" ref="M455:M478" si="76">L455*$M$2</f>
        <v>11.229153113726417</v>
      </c>
      <c r="N455" s="11">
        <f t="shared" si="73"/>
        <v>43.593811070288012</v>
      </c>
      <c r="O455" s="11">
        <f t="shared" si="74"/>
        <v>8.7187622140576035</v>
      </c>
      <c r="P455" s="11">
        <f t="shared" si="71"/>
        <v>9.154517234415796E-2</v>
      </c>
      <c r="Q455" s="8" t="s">
        <v>26</v>
      </c>
    </row>
    <row r="456" spans="1:17">
      <c r="A456" s="9">
        <f t="shared" ref="A456:A478" si="77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70"/>
        <v>845.1</v>
      </c>
      <c r="G456" s="35">
        <v>280</v>
      </c>
      <c r="H456" s="11">
        <v>8.2796144065290667E-3</v>
      </c>
      <c r="I456" s="11">
        <f t="shared" si="75"/>
        <v>18.787521438287303</v>
      </c>
      <c r="J456" s="11">
        <f t="shared" si="72"/>
        <v>6.9081716328582417</v>
      </c>
      <c r="K456" s="11">
        <v>7.2574132118989878</v>
      </c>
      <c r="L456" s="11">
        <v>5.6375894494056418</v>
      </c>
      <c r="M456" s="145">
        <f t="shared" si="76"/>
        <v>5.6375894494056418</v>
      </c>
      <c r="N456" s="11">
        <f t="shared" si="73"/>
        <v>38.590695732450172</v>
      </c>
      <c r="O456" s="11">
        <f t="shared" si="74"/>
        <v>7.7181391464900351</v>
      </c>
      <c r="P456" s="11">
        <f t="shared" si="71"/>
        <v>4.5664058374689585E-2</v>
      </c>
      <c r="Q456" s="8" t="s">
        <v>26</v>
      </c>
    </row>
    <row r="457" spans="1:17">
      <c r="A457" s="9">
        <f t="shared" si="77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ref="F457:F478" si="78">C457+D457+E457</f>
        <v>407</v>
      </c>
      <c r="G457" s="35">
        <v>260</v>
      </c>
      <c r="H457" s="11">
        <v>7.6882133774912762E-3</v>
      </c>
      <c r="I457" s="11">
        <f t="shared" si="75"/>
        <v>17.445555621266781</v>
      </c>
      <c r="J457" s="11">
        <f t="shared" si="72"/>
        <v>6.4147308019397959</v>
      </c>
      <c r="K457" s="11">
        <v>6.7390265539062026</v>
      </c>
      <c r="L457" s="11">
        <v>43.675971376190191</v>
      </c>
      <c r="M457" s="145">
        <f t="shared" si="76"/>
        <v>43.675971376190191</v>
      </c>
      <c r="N457" s="11">
        <f t="shared" si="73"/>
        <v>74.275284353302965</v>
      </c>
      <c r="O457" s="11">
        <f t="shared" si="74"/>
        <v>14.855056870660594</v>
      </c>
      <c r="P457" s="11">
        <f t="shared" ref="P457:P479" si="79">(N457+O457)/F457/1.2</f>
        <v>0.18249455615062155</v>
      </c>
      <c r="Q457" s="8" t="s">
        <v>26</v>
      </c>
    </row>
    <row r="458" spans="1:17">
      <c r="A458" s="9">
        <f t="shared" si="77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78"/>
        <v>499.89</v>
      </c>
      <c r="G458" s="35">
        <v>327</v>
      </c>
      <c r="H458" s="11">
        <v>9.669406824767874E-3</v>
      </c>
      <c r="I458" s="11">
        <f t="shared" si="75"/>
        <v>21.941141108285528</v>
      </c>
      <c r="J458" s="11">
        <f t="shared" ref="J458:J478" si="80">I458*0.3677</f>
        <v>8.0677575855165884</v>
      </c>
      <c r="K458" s="11">
        <v>8.4756218581820324</v>
      </c>
      <c r="L458" s="11">
        <v>6.583899106984445</v>
      </c>
      <c r="M458" s="145">
        <f t="shared" si="76"/>
        <v>6.583899106984445</v>
      </c>
      <c r="N458" s="11">
        <f t="shared" si="73"/>
        <v>45.068419658968594</v>
      </c>
      <c r="O458" s="11">
        <f t="shared" si="74"/>
        <v>9.0136839317937199</v>
      </c>
      <c r="P458" s="11">
        <f t="shared" si="79"/>
        <v>9.0156673786170163E-2</v>
      </c>
      <c r="Q458" s="8" t="s">
        <v>26</v>
      </c>
    </row>
    <row r="459" spans="1:17">
      <c r="A459" s="9">
        <f t="shared" si="77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78"/>
        <v>398.1</v>
      </c>
      <c r="G459" s="35">
        <v>198</v>
      </c>
      <c r="H459" s="11">
        <v>5.8548701874741264E-3</v>
      </c>
      <c r="I459" s="11">
        <f t="shared" si="75"/>
        <v>13.285461588503164</v>
      </c>
      <c r="J459" s="11">
        <f t="shared" si="80"/>
        <v>4.8850642260926138</v>
      </c>
      <c r="K459" s="11">
        <v>5.132027914128571</v>
      </c>
      <c r="L459" s="11">
        <v>97.664504110237161</v>
      </c>
      <c r="M459" s="145">
        <f t="shared" si="76"/>
        <v>97.664504110237161</v>
      </c>
      <c r="N459" s="11">
        <f t="shared" si="73"/>
        <v>120.96705783896151</v>
      </c>
      <c r="O459" s="11">
        <f t="shared" si="74"/>
        <v>24.193411567792303</v>
      </c>
      <c r="P459" s="11">
        <f t="shared" si="79"/>
        <v>0.30386098427269909</v>
      </c>
      <c r="Q459" s="8" t="s">
        <v>26</v>
      </c>
    </row>
    <row r="460" spans="1:17">
      <c r="A460" s="9">
        <f t="shared" si="77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78"/>
        <v>455.8</v>
      </c>
      <c r="G460" s="35">
        <v>313</v>
      </c>
      <c r="H460" s="11">
        <v>9.2554261044414214E-3</v>
      </c>
      <c r="I460" s="11">
        <f t="shared" si="75"/>
        <v>21.001765036371165</v>
      </c>
      <c r="J460" s="11">
        <f t="shared" si="80"/>
        <v>7.7223490038736777</v>
      </c>
      <c r="K460" s="11">
        <v>8.1127511975870839</v>
      </c>
      <c r="L460" s="11">
        <v>6.3020196345141635</v>
      </c>
      <c r="M460" s="145">
        <f t="shared" si="76"/>
        <v>6.3020196345141635</v>
      </c>
      <c r="N460" s="11">
        <f t="shared" si="73"/>
        <v>43.138884872346097</v>
      </c>
      <c r="O460" s="11">
        <f t="shared" si="74"/>
        <v>8.627776974469219</v>
      </c>
      <c r="P460" s="11">
        <f t="shared" si="79"/>
        <v>9.4644328372852346E-2</v>
      </c>
      <c r="Q460" s="8" t="s">
        <v>26</v>
      </c>
    </row>
    <row r="461" spans="1:17">
      <c r="A461" s="9">
        <f t="shared" si="77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78"/>
        <v>1434.3000000000002</v>
      </c>
      <c r="G461" s="35">
        <v>912</v>
      </c>
      <c r="H461" s="11">
        <v>2.6967886924123247E-2</v>
      </c>
      <c r="I461" s="11">
        <f t="shared" si="75"/>
        <v>61.193641256135784</v>
      </c>
      <c r="J461" s="11">
        <f t="shared" si="80"/>
        <v>22.500901889881128</v>
      </c>
      <c r="K461" s="11">
        <v>23.638431604470991</v>
      </c>
      <c r="L461" s="11">
        <v>126.23398190312849</v>
      </c>
      <c r="M461" s="145">
        <f t="shared" si="76"/>
        <v>126.23398190312849</v>
      </c>
      <c r="N461" s="11">
        <f t="shared" si="73"/>
        <v>233.56695665361639</v>
      </c>
      <c r="O461" s="11">
        <f t="shared" si="74"/>
        <v>46.713391330723283</v>
      </c>
      <c r="P461" s="11">
        <f t="shared" si="79"/>
        <v>0.16284386575585047</v>
      </c>
      <c r="Q461" s="8" t="s">
        <v>26</v>
      </c>
    </row>
    <row r="462" spans="1:17">
      <c r="A462" s="9">
        <f t="shared" si="77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78"/>
        <v>613.5</v>
      </c>
      <c r="G462" s="35">
        <v>407</v>
      </c>
      <c r="H462" s="11">
        <v>1.2035010940919038E-2</v>
      </c>
      <c r="I462" s="11">
        <f t="shared" si="75"/>
        <v>27.309004376367618</v>
      </c>
      <c r="J462" s="11">
        <f t="shared" si="80"/>
        <v>10.041520909190373</v>
      </c>
      <c r="K462" s="11">
        <v>10.549168490153173</v>
      </c>
      <c r="L462" s="11">
        <v>8.1946389496717718</v>
      </c>
      <c r="M462" s="145">
        <f t="shared" si="76"/>
        <v>8.1946389496717718</v>
      </c>
      <c r="N462" s="11">
        <f t="shared" si="73"/>
        <v>56.094332725382934</v>
      </c>
      <c r="O462" s="11">
        <f t="shared" si="74"/>
        <v>11.218866545076587</v>
      </c>
      <c r="P462" s="11">
        <f t="shared" si="79"/>
        <v>9.1433305175848315E-2</v>
      </c>
      <c r="Q462" s="8" t="s">
        <v>26</v>
      </c>
    </row>
    <row r="463" spans="1:17">
      <c r="A463" s="9">
        <f t="shared" si="77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78"/>
        <v>289</v>
      </c>
      <c r="G463" s="35">
        <v>192</v>
      </c>
      <c r="H463" s="11">
        <v>5.6774498787627893E-3</v>
      </c>
      <c r="I463" s="11">
        <f t="shared" si="75"/>
        <v>12.882871843397009</v>
      </c>
      <c r="J463" s="11">
        <f t="shared" si="80"/>
        <v>4.7370319768170805</v>
      </c>
      <c r="K463" s="11">
        <v>4.9765119167307352</v>
      </c>
      <c r="L463" s="11">
        <v>3.8657756224495832</v>
      </c>
      <c r="M463" s="145">
        <f t="shared" si="76"/>
        <v>3.8657756224495832</v>
      </c>
      <c r="N463" s="11">
        <f t="shared" si="73"/>
        <v>26.46219135939441</v>
      </c>
      <c r="O463" s="11">
        <f t="shared" si="74"/>
        <v>5.2924382718788827</v>
      </c>
      <c r="P463" s="11">
        <f t="shared" si="79"/>
        <v>9.1564675984063704E-2</v>
      </c>
      <c r="Q463" s="8" t="s">
        <v>26</v>
      </c>
    </row>
    <row r="464" spans="1:17">
      <c r="A464" s="9">
        <f t="shared" si="77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78"/>
        <v>525.79999999999995</v>
      </c>
      <c r="G464" s="37">
        <v>568</v>
      </c>
      <c r="H464" s="11">
        <v>1.6795789224673251E-2</v>
      </c>
      <c r="I464" s="11">
        <f t="shared" si="75"/>
        <v>38.111829203382818</v>
      </c>
      <c r="J464" s="11">
        <f t="shared" si="80"/>
        <v>14.013719598083863</v>
      </c>
      <c r="K464" s="11">
        <v>14.722181086995091</v>
      </c>
      <c r="L464" s="11">
        <v>88.696883316576958</v>
      </c>
      <c r="M464" s="145">
        <f t="shared" si="76"/>
        <v>88.696883316576958</v>
      </c>
      <c r="N464" s="11">
        <f t="shared" si="73"/>
        <v>155.54461320503873</v>
      </c>
      <c r="O464" s="11">
        <f t="shared" si="74"/>
        <v>31.108922641007748</v>
      </c>
      <c r="P464" s="11">
        <f t="shared" si="79"/>
        <v>0.29582467326937761</v>
      </c>
      <c r="Q464" s="8" t="s">
        <v>25</v>
      </c>
    </row>
    <row r="465" spans="1:17">
      <c r="A465" s="9">
        <f t="shared" si="77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78"/>
        <v>547</v>
      </c>
      <c r="G465" s="35">
        <v>376</v>
      </c>
      <c r="H465" s="11">
        <v>1.1118339345910461E-2</v>
      </c>
      <c r="I465" s="11">
        <f t="shared" si="75"/>
        <v>25.228957359985806</v>
      </c>
      <c r="J465" s="11">
        <f t="shared" si="80"/>
        <v>9.276687621266781</v>
      </c>
      <c r="K465" s="11">
        <v>9.745669170264355</v>
      </c>
      <c r="L465" s="11">
        <v>7.5704772606304331</v>
      </c>
      <c r="M465" s="145">
        <f t="shared" si="76"/>
        <v>7.5704772606304331</v>
      </c>
      <c r="N465" s="11">
        <f t="shared" si="73"/>
        <v>51.821791412147377</v>
      </c>
      <c r="O465" s="11">
        <f t="shared" si="74"/>
        <v>10.364358282429476</v>
      </c>
      <c r="P465" s="11">
        <f t="shared" si="79"/>
        <v>9.4738192709593022E-2</v>
      </c>
      <c r="Q465" s="8" t="s">
        <v>26</v>
      </c>
    </row>
    <row r="466" spans="1:17">
      <c r="A466" s="9">
        <f t="shared" si="77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78"/>
        <v>651.29999999999995</v>
      </c>
      <c r="G466" s="37">
        <v>298</v>
      </c>
      <c r="H466" s="11">
        <v>8.8118753326630779E-3</v>
      </c>
      <c r="I466" s="11">
        <f t="shared" si="75"/>
        <v>19.995290673605769</v>
      </c>
      <c r="J466" s="11">
        <f t="shared" si="80"/>
        <v>7.3522683806848415</v>
      </c>
      <c r="K466" s="11">
        <v>7.7239612040924941</v>
      </c>
      <c r="L466" s="11">
        <v>6.0000059140102895</v>
      </c>
      <c r="M466" s="145">
        <f t="shared" si="76"/>
        <v>6.0000059140102895</v>
      </c>
      <c r="N466" s="11">
        <f t="shared" si="73"/>
        <v>41.071526172393391</v>
      </c>
      <c r="O466" s="11">
        <f t="shared" si="74"/>
        <v>8.2143052344786778</v>
      </c>
      <c r="P466" s="11">
        <f t="shared" si="79"/>
        <v>6.3060841658826028E-2</v>
      </c>
      <c r="Q466" s="8" t="s">
        <v>25</v>
      </c>
    </row>
    <row r="467" spans="1:17">
      <c r="A467" s="9">
        <f t="shared" si="77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78"/>
        <v>277.90000000000003</v>
      </c>
      <c r="G467" s="35">
        <v>184</v>
      </c>
      <c r="H467" s="11">
        <v>5.4408894671476729E-3</v>
      </c>
      <c r="I467" s="11">
        <f t="shared" si="75"/>
        <v>12.346085516588799</v>
      </c>
      <c r="J467" s="11">
        <f t="shared" si="80"/>
        <v>4.5396556444497014</v>
      </c>
      <c r="K467" s="11">
        <v>4.7691572535336206</v>
      </c>
      <c r="L467" s="11">
        <v>3.7047016381808504</v>
      </c>
      <c r="M467" s="145">
        <f t="shared" si="76"/>
        <v>3.7047016381808504</v>
      </c>
      <c r="N467" s="11">
        <f t="shared" ref="N467:N479" si="81">(I467+J467+K467+M467)</f>
        <v>25.35960005275297</v>
      </c>
      <c r="O467" s="11">
        <f t="shared" ref="O467:O479" si="82">N467*0.2</f>
        <v>5.0719200105505946</v>
      </c>
      <c r="P467" s="11">
        <f t="shared" si="79"/>
        <v>9.1254408250280569E-2</v>
      </c>
      <c r="Q467" s="8" t="s">
        <v>26</v>
      </c>
    </row>
    <row r="468" spans="1:17">
      <c r="A468" s="9">
        <f t="shared" si="77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78"/>
        <v>610.70000000000005</v>
      </c>
      <c r="G468" s="35">
        <v>578</v>
      </c>
      <c r="H468" s="11">
        <v>1.7091489739192146E-2</v>
      </c>
      <c r="I468" s="11">
        <f t="shared" si="75"/>
        <v>38.78281211189308</v>
      </c>
      <c r="J468" s="11">
        <f t="shared" si="80"/>
        <v>14.260440013543086</v>
      </c>
      <c r="K468" s="11">
        <v>14.981374415991484</v>
      </c>
      <c r="L468" s="11">
        <v>45.82057484180023</v>
      </c>
      <c r="M468" s="145">
        <f t="shared" si="76"/>
        <v>45.82057484180023</v>
      </c>
      <c r="N468" s="11">
        <f t="shared" si="81"/>
        <v>113.84520138322787</v>
      </c>
      <c r="O468" s="11">
        <f t="shared" si="82"/>
        <v>22.769040276645576</v>
      </c>
      <c r="P468" s="11">
        <f t="shared" si="79"/>
        <v>0.18641755589197292</v>
      </c>
      <c r="Q468" s="8" t="s">
        <v>26</v>
      </c>
    </row>
    <row r="469" spans="1:17">
      <c r="A469" s="9">
        <f t="shared" si="77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78"/>
        <v>282.10000000000002</v>
      </c>
      <c r="G469" s="37">
        <v>292</v>
      </c>
      <c r="H469" s="11">
        <v>8.6344550239517408E-3</v>
      </c>
      <c r="I469" s="11">
        <f t="shared" si="75"/>
        <v>19.592700928499614</v>
      </c>
      <c r="J469" s="11">
        <f t="shared" si="80"/>
        <v>7.2042361314093082</v>
      </c>
      <c r="K469" s="11">
        <v>7.5684452066946584</v>
      </c>
      <c r="L469" s="11">
        <v>5.8792004258087402</v>
      </c>
      <c r="M469" s="145">
        <f t="shared" si="76"/>
        <v>5.8792004258087402</v>
      </c>
      <c r="N469" s="11">
        <f t="shared" si="81"/>
        <v>40.244582692412315</v>
      </c>
      <c r="O469" s="11">
        <f t="shared" si="82"/>
        <v>8.0489165384824641</v>
      </c>
      <c r="P469" s="11">
        <f t="shared" si="79"/>
        <v>0.14266069724357433</v>
      </c>
      <c r="Q469" s="8" t="s">
        <v>25</v>
      </c>
    </row>
    <row r="470" spans="1:17">
      <c r="A470" s="9">
        <f t="shared" si="77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78"/>
        <v>188.5</v>
      </c>
      <c r="G470" s="37">
        <v>186</v>
      </c>
      <c r="H470" s="11">
        <v>5.5000295700514514E-3</v>
      </c>
      <c r="I470" s="11">
        <f t="shared" si="75"/>
        <v>12.48028209829085</v>
      </c>
      <c r="J470" s="11">
        <f t="shared" si="80"/>
        <v>4.5889997275415455</v>
      </c>
      <c r="K470" s="11">
        <v>4.8209959193328986</v>
      </c>
      <c r="L470" s="11">
        <v>3.744970134248033</v>
      </c>
      <c r="M470" s="145">
        <f t="shared" si="76"/>
        <v>3.744970134248033</v>
      </c>
      <c r="N470" s="11">
        <f t="shared" si="81"/>
        <v>25.635247879413324</v>
      </c>
      <c r="O470" s="11">
        <f t="shared" si="82"/>
        <v>5.1270495758826655</v>
      </c>
      <c r="P470" s="11">
        <f t="shared" si="79"/>
        <v>0.13599600997036246</v>
      </c>
      <c r="Q470" s="8" t="s">
        <v>25</v>
      </c>
    </row>
    <row r="471" spans="1:17">
      <c r="A471" s="9">
        <f t="shared" si="77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78"/>
        <v>182.2</v>
      </c>
      <c r="G471" s="37">
        <v>169</v>
      </c>
      <c r="H471" s="11">
        <v>4.9973386953693294E-3</v>
      </c>
      <c r="I471" s="11">
        <f t="shared" si="75"/>
        <v>11.339611153823407</v>
      </c>
      <c r="J471" s="11">
        <f t="shared" si="80"/>
        <v>4.1695750212608669</v>
      </c>
      <c r="K471" s="11">
        <v>4.3803672600390318</v>
      </c>
      <c r="L471" s="11">
        <v>3.4026879176769764</v>
      </c>
      <c r="M471" s="145">
        <f t="shared" si="76"/>
        <v>3.4026879176769764</v>
      </c>
      <c r="N471" s="11">
        <f t="shared" si="81"/>
        <v>23.292241352800282</v>
      </c>
      <c r="O471" s="11">
        <f t="shared" si="82"/>
        <v>4.6584482705600569</v>
      </c>
      <c r="P471" s="11">
        <f t="shared" si="79"/>
        <v>0.12783886582217502</v>
      </c>
      <c r="Q471" s="8" t="s">
        <v>25</v>
      </c>
    </row>
    <row r="472" spans="1:17">
      <c r="A472" s="9">
        <f t="shared" si="77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78"/>
        <v>505.8</v>
      </c>
      <c r="G472" s="35">
        <v>309</v>
      </c>
      <c r="H472" s="11">
        <v>9.1371458986338628E-3</v>
      </c>
      <c r="I472" s="11">
        <f t="shared" si="75"/>
        <v>20.733371872967059</v>
      </c>
      <c r="J472" s="11">
        <f t="shared" si="80"/>
        <v>7.6236608376899877</v>
      </c>
      <c r="K472" s="11">
        <v>8.0090738659885261</v>
      </c>
      <c r="L472" s="11">
        <v>97.592941628718421</v>
      </c>
      <c r="M472" s="145">
        <f t="shared" si="76"/>
        <v>97.592941628718421</v>
      </c>
      <c r="N472" s="11">
        <f t="shared" si="81"/>
        <v>133.95904820536398</v>
      </c>
      <c r="O472" s="11">
        <f t="shared" si="82"/>
        <v>26.791809641072799</v>
      </c>
      <c r="P472" s="11">
        <f t="shared" si="79"/>
        <v>0.26484588415453536</v>
      </c>
      <c r="Q472" s="8" t="s">
        <v>26</v>
      </c>
    </row>
    <row r="473" spans="1:17">
      <c r="A473" s="9">
        <f t="shared" si="77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78"/>
        <v>248.8</v>
      </c>
      <c r="G473" s="37">
        <v>173</v>
      </c>
      <c r="H473" s="11">
        <v>5.115618901176888E-3</v>
      </c>
      <c r="I473" s="11">
        <f t="shared" si="75"/>
        <v>11.608004317227513</v>
      </c>
      <c r="J473" s="11">
        <f t="shared" si="80"/>
        <v>4.2682631874445569</v>
      </c>
      <c r="K473" s="11">
        <v>4.4840445916375895</v>
      </c>
      <c r="L473" s="11">
        <v>3.483224909811343</v>
      </c>
      <c r="M473" s="145">
        <f t="shared" si="76"/>
        <v>3.483224909811343</v>
      </c>
      <c r="N473" s="11">
        <f t="shared" si="81"/>
        <v>23.843537006121004</v>
      </c>
      <c r="O473" s="11">
        <f t="shared" si="82"/>
        <v>4.7687074012242006</v>
      </c>
      <c r="P473" s="11">
        <f t="shared" si="79"/>
        <v>9.5834151953862551E-2</v>
      </c>
      <c r="Q473" s="8" t="s">
        <v>25</v>
      </c>
    </row>
    <row r="474" spans="1:17">
      <c r="A474" s="9">
        <f t="shared" si="77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78"/>
        <v>370</v>
      </c>
      <c r="G474" s="38">
        <v>264</v>
      </c>
      <c r="H474" s="11">
        <v>7.8064935832988349E-3</v>
      </c>
      <c r="I474" s="11">
        <f t="shared" si="75"/>
        <v>17.713948784670887</v>
      </c>
      <c r="J474" s="11">
        <f t="shared" si="80"/>
        <v>6.5134189681234851</v>
      </c>
      <c r="K474" s="11">
        <v>6.8427038855047604</v>
      </c>
      <c r="L474" s="11">
        <v>3.5950464249807794</v>
      </c>
      <c r="M474" s="145">
        <f t="shared" si="76"/>
        <v>3.5950464249807794</v>
      </c>
      <c r="N474" s="11">
        <f t="shared" si="81"/>
        <v>34.665118063279913</v>
      </c>
      <c r="O474" s="11">
        <f t="shared" si="82"/>
        <v>6.9330236126559832</v>
      </c>
      <c r="P474" s="11">
        <f t="shared" si="79"/>
        <v>9.3689508279134887E-2</v>
      </c>
      <c r="Q474" s="8" t="s">
        <v>27</v>
      </c>
    </row>
    <row r="475" spans="1:17">
      <c r="A475" s="9">
        <f t="shared" si="77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78"/>
        <v>388.1</v>
      </c>
      <c r="G475" s="37">
        <v>339</v>
      </c>
      <c r="H475" s="11">
        <v>1.002424744219055E-2</v>
      </c>
      <c r="I475" s="11">
        <f t="shared" si="75"/>
        <v>22.746320598497842</v>
      </c>
      <c r="J475" s="11">
        <f t="shared" si="80"/>
        <v>8.3638220840676567</v>
      </c>
      <c r="K475" s="11">
        <v>8.7866538529777038</v>
      </c>
      <c r="L475" s="11">
        <v>6.8255100833875453</v>
      </c>
      <c r="M475" s="145">
        <f t="shared" si="76"/>
        <v>6.8255100833875453</v>
      </c>
      <c r="N475" s="11">
        <f t="shared" si="81"/>
        <v>46.722306618930745</v>
      </c>
      <c r="O475" s="11">
        <f t="shared" si="82"/>
        <v>9.3444613237861489</v>
      </c>
      <c r="P475" s="11">
        <f t="shared" si="79"/>
        <v>0.12038728837652858</v>
      </c>
      <c r="Q475" s="8" t="s">
        <v>25</v>
      </c>
    </row>
    <row r="476" spans="1:17">
      <c r="A476" s="9">
        <f t="shared" si="77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78"/>
        <v>1686.83</v>
      </c>
      <c r="G476" s="37">
        <v>814</v>
      </c>
      <c r="H476" s="11">
        <v>2.4070021881838075E-2</v>
      </c>
      <c r="I476" s="11">
        <f t="shared" si="75"/>
        <v>54.618008752735236</v>
      </c>
      <c r="J476" s="11">
        <f t="shared" si="80"/>
        <v>20.083041818380746</v>
      </c>
      <c r="K476" s="11">
        <v>21.098336980306346</v>
      </c>
      <c r="L476" s="11">
        <v>16.389277899343544</v>
      </c>
      <c r="M476" s="145">
        <f t="shared" si="76"/>
        <v>16.389277899343544</v>
      </c>
      <c r="N476" s="11">
        <f t="shared" si="81"/>
        <v>112.18866545076587</v>
      </c>
      <c r="O476" s="11">
        <f t="shared" si="82"/>
        <v>22.437733090153174</v>
      </c>
      <c r="P476" s="11">
        <f t="shared" si="79"/>
        <v>6.6508578487912751E-2</v>
      </c>
      <c r="Q476" s="8" t="s">
        <v>25</v>
      </c>
    </row>
    <row r="477" spans="1:17">
      <c r="A477" s="9">
        <f t="shared" si="77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78"/>
        <v>488.5</v>
      </c>
      <c r="G477" s="35">
        <v>365</v>
      </c>
      <c r="H477" s="11">
        <v>1.0793068779939676E-2</v>
      </c>
      <c r="I477" s="11">
        <f t="shared" si="75"/>
        <v>24.49087616062452</v>
      </c>
      <c r="J477" s="11">
        <f t="shared" si="80"/>
        <v>9.0052951642616375</v>
      </c>
      <c r="K477" s="11">
        <v>9.4605565083683238</v>
      </c>
      <c r="L477" s="11">
        <v>7.3490005322609253</v>
      </c>
      <c r="M477" s="145">
        <f t="shared" si="76"/>
        <v>7.3490005322609253</v>
      </c>
      <c r="N477" s="11">
        <f t="shared" si="81"/>
        <v>50.3057283655154</v>
      </c>
      <c r="O477" s="11">
        <f t="shared" si="82"/>
        <v>10.061145673103081</v>
      </c>
      <c r="P477" s="11">
        <f t="shared" si="79"/>
        <v>0.10297999665407452</v>
      </c>
      <c r="Q477" s="8" t="s">
        <v>26</v>
      </c>
    </row>
    <row r="478" spans="1:17">
      <c r="A478" s="9">
        <f t="shared" si="77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78"/>
        <v>250.6</v>
      </c>
      <c r="G478" s="35">
        <v>168</v>
      </c>
      <c r="H478" s="11">
        <v>4.9677686439174402E-3</v>
      </c>
      <c r="I478" s="11">
        <f t="shared" si="75"/>
        <v>11.272512862972382</v>
      </c>
      <c r="J478" s="11">
        <f t="shared" si="80"/>
        <v>4.1449029797149457</v>
      </c>
      <c r="K478" s="11">
        <v>4.3544479271393932</v>
      </c>
      <c r="L478" s="11">
        <v>3.3825536696433849</v>
      </c>
      <c r="M478" s="145">
        <f t="shared" si="76"/>
        <v>3.3825536696433849</v>
      </c>
      <c r="N478" s="11">
        <f t="shared" si="81"/>
        <v>23.154417439470109</v>
      </c>
      <c r="O478" s="11">
        <f t="shared" si="82"/>
        <v>4.6308834878940219</v>
      </c>
      <c r="P478" s="11">
        <f t="shared" si="79"/>
        <v>9.2395919550958133E-2</v>
      </c>
      <c r="Q478" s="8" t="s">
        <v>26</v>
      </c>
    </row>
    <row r="479" spans="1:17" ht="18.75">
      <c r="A479" s="12"/>
      <c r="B479" s="17" t="s">
        <v>293</v>
      </c>
      <c r="C479" s="13">
        <f t="shared" ref="C479:J479" si="83">SUM(C6:C478)</f>
        <v>241198.24000000005</v>
      </c>
      <c r="D479" s="13">
        <f t="shared" si="83"/>
        <v>3526.4</v>
      </c>
      <c r="E479" s="13">
        <f t="shared" si="83"/>
        <v>7304.800000000002</v>
      </c>
      <c r="F479" s="13">
        <f t="shared" si="83"/>
        <v>252029.44000000006</v>
      </c>
      <c r="G479" s="13">
        <f t="shared" si="83"/>
        <v>145936.9</v>
      </c>
      <c r="H479" s="13">
        <f t="shared" si="83"/>
        <v>4.0339243173969939</v>
      </c>
      <c r="I479" s="13">
        <f t="shared" si="83"/>
        <v>9153.4986863350587</v>
      </c>
      <c r="J479" s="13">
        <f t="shared" si="83"/>
        <v>3365.7414669653999</v>
      </c>
      <c r="K479" s="13">
        <v>2564.2367999999992</v>
      </c>
      <c r="L479" s="13"/>
      <c r="M479" s="13">
        <f>SUM(M6:M478)</f>
        <v>4220.5820675535369</v>
      </c>
      <c r="N479" s="16">
        <f t="shared" si="81"/>
        <v>19304.059020853994</v>
      </c>
      <c r="O479" s="16">
        <f t="shared" si="82"/>
        <v>3860.811804170799</v>
      </c>
      <c r="P479" s="16">
        <f t="shared" si="79"/>
        <v>7.6594460634654402E-2</v>
      </c>
      <c r="Q479" s="24"/>
    </row>
    <row r="480" spans="1:17">
      <c r="A480" s="9"/>
      <c r="B480" s="7" t="s">
        <v>577</v>
      </c>
      <c r="P480" s="11"/>
    </row>
    <row r="481" spans="1:17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84">C481+D481+E481</f>
        <v>2596.5</v>
      </c>
      <c r="G481" s="36">
        <v>674</v>
      </c>
      <c r="H481" s="11">
        <v>3.0187665158776369E-2</v>
      </c>
      <c r="I481" s="11">
        <f t="shared" ref="I481:I543" si="85">H481*$I$2</f>
        <v>68.499736641734231</v>
      </c>
      <c r="J481" s="11">
        <f>I481*0.3677</f>
        <v>25.187353163165678</v>
      </c>
      <c r="K481" s="11">
        <v>26.460696018273836</v>
      </c>
      <c r="L481" s="11">
        <v>11.362033412460249</v>
      </c>
      <c r="M481" s="249">
        <f t="shared" ref="M481:M544" si="86">L481*$M$2</f>
        <v>11.362033412460249</v>
      </c>
      <c r="N481" s="11">
        <f t="shared" ref="N481:N492" si="87">(I481+J481+K481+M481)</f>
        <v>131.50981923563398</v>
      </c>
      <c r="O481" s="11">
        <f t="shared" ref="O481:O492" si="88">N481*0.2</f>
        <v>26.3019638471268</v>
      </c>
      <c r="P481" s="11">
        <f t="shared" ref="P481:P542" si="89">(N481+O481)/F481/1.2</f>
        <v>5.0648880891828993E-2</v>
      </c>
      <c r="Q481" s="8" t="s">
        <v>30</v>
      </c>
    </row>
    <row r="482" spans="1:17">
      <c r="A482" s="9">
        <f t="shared" ref="A482:A545" si="90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84"/>
        <v>2681.11</v>
      </c>
      <c r="G482" s="36">
        <v>640</v>
      </c>
      <c r="H482" s="11">
        <v>2.8664845254624448E-2</v>
      </c>
      <c r="I482" s="11">
        <f t="shared" si="85"/>
        <v>65.04426031262598</v>
      </c>
      <c r="J482" s="11">
        <f t="shared" ref="J482:J543" si="91">I482*0.3677</f>
        <v>23.916774516952575</v>
      </c>
      <c r="K482" s="11">
        <v>25.125883459488513</v>
      </c>
      <c r="L482" s="11">
        <v>10.788874456935549</v>
      </c>
      <c r="M482" s="249">
        <f t="shared" si="86"/>
        <v>10.788874456935549</v>
      </c>
      <c r="N482" s="11">
        <f t="shared" si="87"/>
        <v>124.8757927460026</v>
      </c>
      <c r="O482" s="11">
        <f t="shared" si="88"/>
        <v>24.975158549200522</v>
      </c>
      <c r="P482" s="11">
        <f t="shared" si="89"/>
        <v>4.6576154184648375E-2</v>
      </c>
      <c r="Q482" s="8" t="s">
        <v>30</v>
      </c>
    </row>
    <row r="483" spans="1:17">
      <c r="A483" s="9">
        <f t="shared" si="90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84"/>
        <v>2592.2999999999997</v>
      </c>
      <c r="G483" s="36">
        <v>403</v>
      </c>
      <c r="H483" s="11">
        <v>1.804989474627133E-2</v>
      </c>
      <c r="I483" s="11">
        <f t="shared" si="85"/>
        <v>40.957557665606664</v>
      </c>
      <c r="J483" s="11">
        <f t="shared" si="91"/>
        <v>15.060093953643571</v>
      </c>
      <c r="K483" s="11">
        <v>15.821454740896671</v>
      </c>
      <c r="L483" s="11">
        <v>6.7936193846016026</v>
      </c>
      <c r="M483" s="249">
        <f t="shared" si="86"/>
        <v>6.7936193846016026</v>
      </c>
      <c r="N483" s="11">
        <f t="shared" si="87"/>
        <v>78.632725744748512</v>
      </c>
      <c r="O483" s="11">
        <f t="shared" si="88"/>
        <v>15.726545148949704</v>
      </c>
      <c r="P483" s="11">
        <f t="shared" si="89"/>
        <v>3.0333188961442933E-2</v>
      </c>
      <c r="Q483" s="8" t="s">
        <v>30</v>
      </c>
    </row>
    <row r="484" spans="1:17">
      <c r="A484" s="9">
        <f t="shared" si="90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84"/>
        <v>2536.9</v>
      </c>
      <c r="G484" s="35">
        <v>685</v>
      </c>
      <c r="H484" s="11">
        <v>3.0680342186590229E-2</v>
      </c>
      <c r="I484" s="11">
        <f t="shared" si="85"/>
        <v>69.617684865857484</v>
      </c>
      <c r="J484" s="11">
        <f t="shared" si="91"/>
        <v>25.598422725175798</v>
      </c>
      <c r="K484" s="11">
        <v>26.892547140233798</v>
      </c>
      <c r="L484" s="11">
        <v>20.890244994849287</v>
      </c>
      <c r="M484" s="249">
        <f t="shared" si="86"/>
        <v>20.890244994849287</v>
      </c>
      <c r="N484" s="11">
        <f t="shared" si="87"/>
        <v>142.99889972611638</v>
      </c>
      <c r="O484" s="11">
        <f t="shared" si="88"/>
        <v>28.599779945223275</v>
      </c>
      <c r="P484" s="11">
        <f t="shared" si="89"/>
        <v>5.6367574490959985E-2</v>
      </c>
      <c r="Q484" s="8" t="s">
        <v>35</v>
      </c>
    </row>
    <row r="485" spans="1:17">
      <c r="A485" s="9">
        <f t="shared" si="90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84"/>
        <v>2589.6</v>
      </c>
      <c r="G485" s="36">
        <v>698</v>
      </c>
      <c r="H485" s="11">
        <v>3.126259685582479E-2</v>
      </c>
      <c r="I485" s="11">
        <f t="shared" si="85"/>
        <v>70.938896403457704</v>
      </c>
      <c r="J485" s="11">
        <f t="shared" si="91"/>
        <v>26.084232207551398</v>
      </c>
      <c r="K485" s="11">
        <v>27.402916648004659</v>
      </c>
      <c r="L485" s="11">
        <v>11.766616204595334</v>
      </c>
      <c r="M485" s="249">
        <f t="shared" si="86"/>
        <v>11.766616204595334</v>
      </c>
      <c r="N485" s="11">
        <f t="shared" si="87"/>
        <v>136.19266146360908</v>
      </c>
      <c r="O485" s="11">
        <f t="shared" si="88"/>
        <v>27.238532292721818</v>
      </c>
      <c r="P485" s="11">
        <f t="shared" si="89"/>
        <v>5.259216151668563E-2</v>
      </c>
      <c r="Q485" s="8" t="s">
        <v>30</v>
      </c>
    </row>
    <row r="486" spans="1:17">
      <c r="A486" s="9">
        <f t="shared" si="90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84"/>
        <v>3312.3</v>
      </c>
      <c r="G486" s="35">
        <v>914</v>
      </c>
      <c r="H486" s="11">
        <v>4.0936982129260537E-2</v>
      </c>
      <c r="I486" s="11">
        <f t="shared" si="85"/>
        <v>92.891334258968968</v>
      </c>
      <c r="J486" s="11">
        <f t="shared" si="91"/>
        <v>34.156143607022891</v>
      </c>
      <c r="K486" s="11">
        <v>35.882902315582029</v>
      </c>
      <c r="L486" s="11">
        <v>40.155085770591661</v>
      </c>
      <c r="M486" s="249">
        <f t="shared" si="86"/>
        <v>40.155085770591661</v>
      </c>
      <c r="N486" s="11">
        <f t="shared" si="87"/>
        <v>203.08546595216552</v>
      </c>
      <c r="O486" s="11">
        <f t="shared" si="88"/>
        <v>40.61709319043311</v>
      </c>
      <c r="P486" s="11">
        <f t="shared" si="89"/>
        <v>6.1312521798196275E-2</v>
      </c>
      <c r="Q486" s="8" t="s">
        <v>35</v>
      </c>
    </row>
    <row r="487" spans="1:17">
      <c r="A487" s="9">
        <f t="shared" si="90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84"/>
        <v>2597.8000000000002</v>
      </c>
      <c r="G487" s="36">
        <v>702</v>
      </c>
      <c r="H487" s="11">
        <v>3.1441752138666193E-2</v>
      </c>
      <c r="I487" s="11">
        <f t="shared" si="85"/>
        <v>71.345423030411624</v>
      </c>
      <c r="J487" s="11">
        <f t="shared" si="91"/>
        <v>26.233712048282356</v>
      </c>
      <c r="K487" s="11">
        <v>27.559953419626463</v>
      </c>
      <c r="L487" s="11">
        <v>11.834046669951181</v>
      </c>
      <c r="M487" s="249">
        <f t="shared" si="86"/>
        <v>11.834046669951181</v>
      </c>
      <c r="N487" s="11">
        <f t="shared" si="87"/>
        <v>136.97313516827163</v>
      </c>
      <c r="O487" s="11">
        <f t="shared" si="88"/>
        <v>27.394627033654327</v>
      </c>
      <c r="P487" s="11">
        <f t="shared" si="89"/>
        <v>5.2726589871534238E-2</v>
      </c>
      <c r="Q487" s="8" t="s">
        <v>30</v>
      </c>
    </row>
    <row r="488" spans="1:17">
      <c r="A488" s="9">
        <f t="shared" si="90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84"/>
        <v>3555.9</v>
      </c>
      <c r="G488" s="35">
        <v>958</v>
      </c>
      <c r="H488" s="11">
        <v>4.2907690240515967E-2</v>
      </c>
      <c r="I488" s="11">
        <f t="shared" si="85"/>
        <v>97.363127155461996</v>
      </c>
      <c r="J488" s="11">
        <f t="shared" si="91"/>
        <v>35.800421855063377</v>
      </c>
      <c r="K488" s="11">
        <v>37.610306803421864</v>
      </c>
      <c r="L488" s="11">
        <v>29.21584628476732</v>
      </c>
      <c r="M488" s="249">
        <f t="shared" si="86"/>
        <v>29.21584628476732</v>
      </c>
      <c r="N488" s="11">
        <f t="shared" si="87"/>
        <v>199.98970209871456</v>
      </c>
      <c r="O488" s="11">
        <f t="shared" si="88"/>
        <v>39.997940419742918</v>
      </c>
      <c r="P488" s="11">
        <f t="shared" si="89"/>
        <v>5.6241655304905817E-2</v>
      </c>
      <c r="Q488" s="8" t="s">
        <v>35</v>
      </c>
    </row>
    <row r="489" spans="1:17">
      <c r="A489" s="9">
        <f t="shared" si="90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84"/>
        <v>3656</v>
      </c>
      <c r="G489" s="36">
        <v>958</v>
      </c>
      <c r="H489" s="11">
        <v>4.2907690240515967E-2</v>
      </c>
      <c r="I489" s="11">
        <f t="shared" si="85"/>
        <v>97.363127155461996</v>
      </c>
      <c r="J489" s="11">
        <f t="shared" si="91"/>
        <v>35.800421855063377</v>
      </c>
      <c r="K489" s="11">
        <v>37.610306803421864</v>
      </c>
      <c r="L489" s="11">
        <v>16.149596452725401</v>
      </c>
      <c r="M489" s="249">
        <f t="shared" si="86"/>
        <v>16.149596452725401</v>
      </c>
      <c r="N489" s="11">
        <f t="shared" si="87"/>
        <v>186.92345226667265</v>
      </c>
      <c r="O489" s="11">
        <f t="shared" si="88"/>
        <v>37.384690453334535</v>
      </c>
      <c r="P489" s="11">
        <f t="shared" si="89"/>
        <v>5.1127858935085528E-2</v>
      </c>
      <c r="Q489" s="8" t="s">
        <v>30</v>
      </c>
    </row>
    <row r="490" spans="1:17">
      <c r="A490" s="9">
        <f t="shared" si="90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84"/>
        <v>2610.1999999999998</v>
      </c>
      <c r="G490" s="36">
        <v>703</v>
      </c>
      <c r="H490" s="11">
        <v>3.1486540959376544E-2</v>
      </c>
      <c r="I490" s="11">
        <f t="shared" si="85"/>
        <v>71.4470546871501</v>
      </c>
      <c r="J490" s="11">
        <f t="shared" si="91"/>
        <v>26.271082008465093</v>
      </c>
      <c r="K490" s="11">
        <v>27.599212612531915</v>
      </c>
      <c r="L490" s="11">
        <v>11.850904286290143</v>
      </c>
      <c r="M490" s="249">
        <f t="shared" si="86"/>
        <v>11.850904286290143</v>
      </c>
      <c r="N490" s="11">
        <f t="shared" si="87"/>
        <v>137.16825359443723</v>
      </c>
      <c r="O490" s="11">
        <f t="shared" si="88"/>
        <v>27.433650718887449</v>
      </c>
      <c r="P490" s="11">
        <f t="shared" si="89"/>
        <v>5.2550859548861101E-2</v>
      </c>
      <c r="Q490" s="8" t="s">
        <v>30</v>
      </c>
    </row>
    <row r="491" spans="1:17">
      <c r="A491" s="9">
        <f t="shared" si="90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84"/>
        <v>3617.86</v>
      </c>
      <c r="G491" s="35">
        <v>982</v>
      </c>
      <c r="H491" s="11">
        <v>4.3982621937564387E-2</v>
      </c>
      <c r="I491" s="11">
        <f t="shared" si="85"/>
        <v>99.802286917185484</v>
      </c>
      <c r="J491" s="11">
        <f t="shared" si="91"/>
        <v>36.697300899449104</v>
      </c>
      <c r="K491" s="11">
        <v>38.552527433152683</v>
      </c>
      <c r="L491" s="11">
        <v>29.947767277287589</v>
      </c>
      <c r="M491" s="249">
        <f t="shared" si="86"/>
        <v>29.947767277287589</v>
      </c>
      <c r="N491" s="11">
        <f t="shared" si="87"/>
        <v>204.99988252707485</v>
      </c>
      <c r="O491" s="11">
        <f t="shared" si="88"/>
        <v>40.999976505414971</v>
      </c>
      <c r="P491" s="11">
        <f t="shared" si="89"/>
        <v>5.6663298891354241E-2</v>
      </c>
      <c r="Q491" s="8" t="s">
        <v>35</v>
      </c>
    </row>
    <row r="492" spans="1:17">
      <c r="A492" s="9">
        <f t="shared" si="90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84"/>
        <v>2642.1</v>
      </c>
      <c r="G492" s="35">
        <v>708</v>
      </c>
      <c r="H492" s="11">
        <v>3.1710485062928291E-2</v>
      </c>
      <c r="I492" s="11">
        <f t="shared" si="85"/>
        <v>71.955212970842481</v>
      </c>
      <c r="J492" s="11">
        <f t="shared" si="91"/>
        <v>26.457931809378781</v>
      </c>
      <c r="K492" s="11">
        <v>27.795508577059163</v>
      </c>
      <c r="L492" s="11">
        <v>21.591669279347872</v>
      </c>
      <c r="M492" s="249">
        <f t="shared" si="86"/>
        <v>21.591669279347872</v>
      </c>
      <c r="N492" s="11">
        <f t="shared" si="87"/>
        <v>147.80032263662829</v>
      </c>
      <c r="O492" s="11">
        <f t="shared" si="88"/>
        <v>29.560064527325661</v>
      </c>
      <c r="P492" s="11">
        <f t="shared" si="89"/>
        <v>5.5940472592493969E-2</v>
      </c>
      <c r="Q492" s="8" t="s">
        <v>35</v>
      </c>
    </row>
    <row r="493" spans="1:17">
      <c r="A493" s="9">
        <f t="shared" si="90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84"/>
        <v>3623.6</v>
      </c>
      <c r="G493" s="35">
        <v>988</v>
      </c>
      <c r="H493" s="11">
        <v>4.4251354861826492E-2</v>
      </c>
      <c r="I493" s="11">
        <f t="shared" si="85"/>
        <v>100.41207685761636</v>
      </c>
      <c r="J493" s="11">
        <f t="shared" si="91"/>
        <v>36.921520660545539</v>
      </c>
      <c r="K493" s="11">
        <v>38.78808259058539</v>
      </c>
      <c r="L493" s="11">
        <v>30.130747525417657</v>
      </c>
      <c r="M493" s="249">
        <f t="shared" si="86"/>
        <v>30.130747525417657</v>
      </c>
      <c r="N493" s="11">
        <f t="shared" ref="N493:N523" si="92">(I493+J493+K493+M493)</f>
        <v>206.25242763416495</v>
      </c>
      <c r="O493" s="11">
        <f t="shared" ref="O493:O523" si="93">N493*0.2</f>
        <v>41.250485526832989</v>
      </c>
      <c r="P493" s="11">
        <f t="shared" si="89"/>
        <v>5.6919204005454506E-2</v>
      </c>
      <c r="Q493" s="8" t="s">
        <v>35</v>
      </c>
    </row>
    <row r="494" spans="1:17">
      <c r="A494" s="9">
        <f t="shared" si="90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84"/>
        <v>3546</v>
      </c>
      <c r="G494" s="36">
        <v>965</v>
      </c>
      <c r="H494" s="11">
        <v>4.3221211985488422E-2</v>
      </c>
      <c r="I494" s="11">
        <f t="shared" si="85"/>
        <v>98.074548752631344</v>
      </c>
      <c r="J494" s="11">
        <f t="shared" si="91"/>
        <v>36.062011576342549</v>
      </c>
      <c r="K494" s="11">
        <v>37.885121153760018</v>
      </c>
      <c r="L494" s="11">
        <v>16.267599767098133</v>
      </c>
      <c r="M494" s="249">
        <f t="shared" si="86"/>
        <v>16.267599767098133</v>
      </c>
      <c r="N494" s="11">
        <f t="shared" si="92"/>
        <v>188.28928124983207</v>
      </c>
      <c r="O494" s="11">
        <f t="shared" si="93"/>
        <v>37.657856249966414</v>
      </c>
      <c r="P494" s="11">
        <f t="shared" si="89"/>
        <v>5.3099064086247059E-2</v>
      </c>
      <c r="Q494" s="8" t="s">
        <v>30</v>
      </c>
    </row>
    <row r="495" spans="1:17">
      <c r="A495" s="9">
        <f t="shared" si="90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84"/>
        <v>3601.2000000000003</v>
      </c>
      <c r="G495" s="35">
        <v>968</v>
      </c>
      <c r="H495" s="11">
        <v>4.3355578447619475E-2</v>
      </c>
      <c r="I495" s="11">
        <f t="shared" si="85"/>
        <v>98.379443722846787</v>
      </c>
      <c r="J495" s="11">
        <f t="shared" si="91"/>
        <v>36.174121456890767</v>
      </c>
      <c r="K495" s="11">
        <v>38.002898732476375</v>
      </c>
      <c r="L495" s="11">
        <v>29.5208133649841</v>
      </c>
      <c r="M495" s="249">
        <f t="shared" si="86"/>
        <v>29.5208133649841</v>
      </c>
      <c r="N495" s="11">
        <f t="shared" si="92"/>
        <v>202.07727727719802</v>
      </c>
      <c r="O495" s="11">
        <f t="shared" si="93"/>
        <v>40.415455455439606</v>
      </c>
      <c r="P495" s="11">
        <f t="shared" si="89"/>
        <v>5.611387239731145E-2</v>
      </c>
      <c r="Q495" s="8" t="s">
        <v>35</v>
      </c>
    </row>
    <row r="496" spans="1:17">
      <c r="A496" s="9">
        <f t="shared" si="90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84"/>
        <v>3591.7</v>
      </c>
      <c r="G496" s="35">
        <v>982</v>
      </c>
      <c r="H496" s="11">
        <v>4.3982621937564387E-2</v>
      </c>
      <c r="I496" s="11">
        <f t="shared" si="85"/>
        <v>99.802286917185484</v>
      </c>
      <c r="J496" s="11">
        <f t="shared" si="91"/>
        <v>36.697300899449104</v>
      </c>
      <c r="K496" s="11">
        <v>38.552527433152683</v>
      </c>
      <c r="L496" s="11">
        <v>29.947767277287589</v>
      </c>
      <c r="M496" s="249">
        <f t="shared" si="86"/>
        <v>29.947767277287589</v>
      </c>
      <c r="N496" s="11">
        <f t="shared" si="92"/>
        <v>204.99988252707485</v>
      </c>
      <c r="O496" s="11">
        <f t="shared" si="93"/>
        <v>40.999976505414971</v>
      </c>
      <c r="P496" s="11">
        <f t="shared" si="89"/>
        <v>5.7076003710520046E-2</v>
      </c>
      <c r="Q496" s="8" t="s">
        <v>35</v>
      </c>
    </row>
    <row r="497" spans="1:17">
      <c r="A497" s="9">
        <f t="shared" si="90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84"/>
        <v>3629.3</v>
      </c>
      <c r="G497" s="35">
        <v>974</v>
      </c>
      <c r="H497" s="11">
        <v>4.362431137188158E-2</v>
      </c>
      <c r="I497" s="11">
        <f t="shared" si="85"/>
        <v>98.989233663277659</v>
      </c>
      <c r="J497" s="11">
        <f t="shared" si="91"/>
        <v>36.398341217987195</v>
      </c>
      <c r="K497" s="11">
        <v>38.238453889909081</v>
      </c>
      <c r="L497" s="11">
        <v>29.703793613114168</v>
      </c>
      <c r="M497" s="249">
        <f t="shared" si="86"/>
        <v>29.703793613114168</v>
      </c>
      <c r="N497" s="11">
        <f t="shared" si="92"/>
        <v>203.32982238428809</v>
      </c>
      <c r="O497" s="11">
        <f t="shared" si="93"/>
        <v>40.665964476857624</v>
      </c>
      <c r="P497" s="11">
        <f t="shared" si="89"/>
        <v>5.6024528802878816E-2</v>
      </c>
      <c r="Q497" s="8" t="s">
        <v>35</v>
      </c>
    </row>
    <row r="498" spans="1:17">
      <c r="A498" s="9">
        <f t="shared" si="90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84"/>
        <v>3581.9</v>
      </c>
      <c r="G498" s="36">
        <v>975</v>
      </c>
      <c r="H498" s="11">
        <v>4.3669100192591931E-2</v>
      </c>
      <c r="I498" s="11">
        <f t="shared" si="85"/>
        <v>99.090865320016135</v>
      </c>
      <c r="J498" s="11">
        <f t="shared" si="91"/>
        <v>36.435711178169939</v>
      </c>
      <c r="K498" s="11">
        <v>38.277713082814529</v>
      </c>
      <c r="L498" s="11">
        <v>16.436175930487749</v>
      </c>
      <c r="M498" s="249">
        <f t="shared" si="86"/>
        <v>16.436175930487749</v>
      </c>
      <c r="N498" s="11">
        <f t="shared" si="92"/>
        <v>190.24046551148837</v>
      </c>
      <c r="O498" s="11">
        <f t="shared" si="93"/>
        <v>38.048093102297678</v>
      </c>
      <c r="P498" s="11">
        <f t="shared" si="89"/>
        <v>5.311160711116681E-2</v>
      </c>
      <c r="Q498" s="8" t="s">
        <v>30</v>
      </c>
    </row>
    <row r="499" spans="1:17">
      <c r="A499" s="9">
        <f t="shared" si="90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84"/>
        <v>2962.6</v>
      </c>
      <c r="G499" s="36">
        <v>922</v>
      </c>
      <c r="H499" s="11">
        <v>4.1295292694943343E-2</v>
      </c>
      <c r="I499" s="11">
        <f t="shared" si="85"/>
        <v>93.704387512876792</v>
      </c>
      <c r="J499" s="11">
        <f t="shared" si="91"/>
        <v>34.4551032884848</v>
      </c>
      <c r="K499" s="11">
        <v>36.196975858825638</v>
      </c>
      <c r="L499" s="11">
        <v>15.542722264522775</v>
      </c>
      <c r="M499" s="249">
        <f t="shared" si="86"/>
        <v>15.542722264522775</v>
      </c>
      <c r="N499" s="11">
        <f t="shared" si="92"/>
        <v>179.89918892470999</v>
      </c>
      <c r="O499" s="11">
        <f t="shared" si="93"/>
        <v>35.979837784941999</v>
      </c>
      <c r="P499" s="11">
        <f t="shared" si="89"/>
        <v>6.0723414880412475E-2</v>
      </c>
      <c r="Q499" s="8" t="s">
        <v>30</v>
      </c>
    </row>
    <row r="500" spans="1:17">
      <c r="A500" s="9">
        <f t="shared" si="90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84"/>
        <v>3131.5</v>
      </c>
      <c r="G500" s="36">
        <v>902</v>
      </c>
      <c r="H500" s="11">
        <v>4.0399516280736333E-2</v>
      </c>
      <c r="I500" s="11">
        <f t="shared" si="85"/>
        <v>91.671754378107238</v>
      </c>
      <c r="J500" s="11">
        <f t="shared" si="91"/>
        <v>33.707704084830034</v>
      </c>
      <c r="K500" s="11">
        <v>35.411792000716623</v>
      </c>
      <c r="L500" s="11">
        <v>15.20556993774354</v>
      </c>
      <c r="M500" s="249">
        <f t="shared" si="86"/>
        <v>15.20556993774354</v>
      </c>
      <c r="N500" s="11">
        <f t="shared" si="92"/>
        <v>175.99682040139743</v>
      </c>
      <c r="O500" s="11">
        <f t="shared" si="93"/>
        <v>35.199364080279487</v>
      </c>
      <c r="P500" s="11">
        <f t="shared" si="89"/>
        <v>5.6202082197476431E-2</v>
      </c>
      <c r="Q500" s="8" t="s">
        <v>30</v>
      </c>
    </row>
    <row r="501" spans="1:17">
      <c r="A501" s="9">
        <f t="shared" si="90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84"/>
        <v>2797.7</v>
      </c>
      <c r="G501" s="36">
        <v>725</v>
      </c>
      <c r="H501" s="11">
        <v>3.2471895015004255E-2</v>
      </c>
      <c r="I501" s="11">
        <f t="shared" si="85"/>
        <v>73.682951135396607</v>
      </c>
      <c r="J501" s="11">
        <f t="shared" si="91"/>
        <v>27.093221132485333</v>
      </c>
      <c r="K501" s="11">
        <v>28.462914856451828</v>
      </c>
      <c r="L501" s="11">
        <v>12.221771845747302</v>
      </c>
      <c r="M501" s="249">
        <f t="shared" si="86"/>
        <v>12.221771845747302</v>
      </c>
      <c r="N501" s="11">
        <f t="shared" si="92"/>
        <v>141.46085897008106</v>
      </c>
      <c r="O501" s="11">
        <f t="shared" si="93"/>
        <v>28.292171794016213</v>
      </c>
      <c r="P501" s="11">
        <f t="shared" si="89"/>
        <v>5.0563269460657354E-2</v>
      </c>
      <c r="Q501" s="8" t="s">
        <v>30</v>
      </c>
    </row>
    <row r="502" spans="1:17">
      <c r="A502" s="9">
        <f t="shared" si="90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84"/>
        <v>2617</v>
      </c>
      <c r="G502" s="36">
        <v>674</v>
      </c>
      <c r="H502" s="11">
        <v>3.0187665158776369E-2</v>
      </c>
      <c r="I502" s="11">
        <f t="shared" si="85"/>
        <v>68.499736641734231</v>
      </c>
      <c r="J502" s="11">
        <f t="shared" si="91"/>
        <v>25.187353163165678</v>
      </c>
      <c r="K502" s="11">
        <v>26.460696018273836</v>
      </c>
      <c r="L502" s="11">
        <v>11.362033412460249</v>
      </c>
      <c r="M502" s="249">
        <f t="shared" si="86"/>
        <v>11.362033412460249</v>
      </c>
      <c r="N502" s="11">
        <f t="shared" si="92"/>
        <v>131.50981923563398</v>
      </c>
      <c r="O502" s="11">
        <f t="shared" si="93"/>
        <v>26.3019638471268</v>
      </c>
      <c r="P502" s="11">
        <f t="shared" si="89"/>
        <v>5.0252128099210543E-2</v>
      </c>
      <c r="Q502" s="8" t="s">
        <v>30</v>
      </c>
    </row>
    <row r="503" spans="1:17">
      <c r="A503" s="9">
        <f t="shared" si="90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84"/>
        <v>3127.7</v>
      </c>
      <c r="G503" s="36">
        <v>912</v>
      </c>
      <c r="H503" s="11">
        <v>4.0847404487839835E-2</v>
      </c>
      <c r="I503" s="11">
        <f t="shared" si="85"/>
        <v>92.688070945492015</v>
      </c>
      <c r="J503" s="11">
        <f t="shared" si="91"/>
        <v>34.081403686657417</v>
      </c>
      <c r="K503" s="11">
        <v>35.804383929771127</v>
      </c>
      <c r="L503" s="11">
        <v>15.374146101133157</v>
      </c>
      <c r="M503" s="249">
        <f t="shared" si="86"/>
        <v>15.374146101133157</v>
      </c>
      <c r="N503" s="11">
        <f t="shared" si="92"/>
        <v>177.94800466305372</v>
      </c>
      <c r="O503" s="11">
        <f t="shared" si="93"/>
        <v>35.589600932610743</v>
      </c>
      <c r="P503" s="11">
        <f t="shared" si="89"/>
        <v>5.6894204899144339E-2</v>
      </c>
      <c r="Q503" s="8" t="s">
        <v>30</v>
      </c>
    </row>
    <row r="504" spans="1:17">
      <c r="A504" s="9">
        <f t="shared" si="90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84"/>
        <v>6480.4</v>
      </c>
      <c r="G504" s="36">
        <v>926</v>
      </c>
      <c r="H504" s="11">
        <v>4.1474447977784747E-2</v>
      </c>
      <c r="I504" s="11">
        <f t="shared" si="85"/>
        <v>94.110914139830712</v>
      </c>
      <c r="J504" s="11">
        <f t="shared" si="91"/>
        <v>34.604583129215754</v>
      </c>
      <c r="K504" s="11">
        <v>36.354012630447443</v>
      </c>
      <c r="L504" s="11">
        <v>15.610152729878623</v>
      </c>
      <c r="M504" s="249">
        <f t="shared" si="86"/>
        <v>15.610152729878623</v>
      </c>
      <c r="N504" s="11">
        <f t="shared" si="92"/>
        <v>180.67966262937253</v>
      </c>
      <c r="O504" s="11">
        <f t="shared" si="93"/>
        <v>36.135932525874509</v>
      </c>
      <c r="P504" s="11">
        <f t="shared" si="89"/>
        <v>2.7880942940153777E-2</v>
      </c>
      <c r="Q504" s="8" t="s">
        <v>30</v>
      </c>
    </row>
    <row r="505" spans="1:17">
      <c r="A505" s="9">
        <f t="shared" si="90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84"/>
        <v>1923</v>
      </c>
      <c r="G505" s="36">
        <v>282</v>
      </c>
      <c r="H505" s="11">
        <v>1.2630447440318897E-2</v>
      </c>
      <c r="I505" s="11">
        <f t="shared" si="85"/>
        <v>28.66012720025082</v>
      </c>
      <c r="J505" s="11">
        <f t="shared" si="91"/>
        <v>10.538328771532226</v>
      </c>
      <c r="K505" s="11">
        <v>11.071092399337125</v>
      </c>
      <c r="L505" s="11">
        <v>4.7538478075872268</v>
      </c>
      <c r="M505" s="249">
        <f t="shared" si="86"/>
        <v>4.7538478075872268</v>
      </c>
      <c r="N505" s="11">
        <f t="shared" si="92"/>
        <v>55.023396178707401</v>
      </c>
      <c r="O505" s="11">
        <f t="shared" si="93"/>
        <v>11.004679235741481</v>
      </c>
      <c r="P505" s="11">
        <f t="shared" si="89"/>
        <v>2.8613310545349664E-2</v>
      </c>
      <c r="Q505" s="8" t="s">
        <v>30</v>
      </c>
    </row>
    <row r="506" spans="1:17">
      <c r="A506" s="9">
        <f t="shared" si="90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84"/>
        <v>176.3</v>
      </c>
      <c r="G506" s="38">
        <v>108</v>
      </c>
      <c r="H506" s="11">
        <v>4.8371926367178752E-3</v>
      </c>
      <c r="I506" s="11">
        <f t="shared" si="85"/>
        <v>10.976218927755633</v>
      </c>
      <c r="J506" s="11">
        <f t="shared" si="91"/>
        <v>4.0359556997357471</v>
      </c>
      <c r="K506" s="11">
        <v>4.2399928337886861</v>
      </c>
      <c r="L506" s="11">
        <v>2.227623953061316</v>
      </c>
      <c r="M506" s="249">
        <f t="shared" si="86"/>
        <v>2.227623953061316</v>
      </c>
      <c r="N506" s="11">
        <f t="shared" si="92"/>
        <v>21.479791414341381</v>
      </c>
      <c r="O506" s="11">
        <f t="shared" si="93"/>
        <v>4.2959582828682761</v>
      </c>
      <c r="P506" s="11">
        <f t="shared" si="89"/>
        <v>0.12183659338820976</v>
      </c>
      <c r="Q506" s="8" t="s">
        <v>27</v>
      </c>
    </row>
    <row r="507" spans="1:17">
      <c r="A507" s="9">
        <f t="shared" si="90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84"/>
        <v>3576.1</v>
      </c>
      <c r="G507" s="36">
        <v>928</v>
      </c>
      <c r="H507" s="11">
        <v>4.1564025619205448E-2</v>
      </c>
      <c r="I507" s="11">
        <f t="shared" si="85"/>
        <v>94.314177453307664</v>
      </c>
      <c r="J507" s="11">
        <f t="shared" si="91"/>
        <v>34.679323049581228</v>
      </c>
      <c r="K507" s="11">
        <v>36.432531016258345</v>
      </c>
      <c r="L507" s="11">
        <v>15.643867962556547</v>
      </c>
      <c r="M507" s="249">
        <f t="shared" si="86"/>
        <v>15.643867962556547</v>
      </c>
      <c r="N507" s="11">
        <f t="shared" si="92"/>
        <v>181.06989948170377</v>
      </c>
      <c r="O507" s="11">
        <f t="shared" si="93"/>
        <v>36.213979896340753</v>
      </c>
      <c r="P507" s="11">
        <f t="shared" si="89"/>
        <v>5.0633343441655376E-2</v>
      </c>
      <c r="Q507" s="8" t="s">
        <v>30</v>
      </c>
    </row>
    <row r="508" spans="1:17">
      <c r="A508" s="9">
        <f t="shared" si="90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84"/>
        <v>1071.5</v>
      </c>
      <c r="G508" s="38">
        <v>605</v>
      </c>
      <c r="H508" s="11">
        <v>2.7097236529762172E-2</v>
      </c>
      <c r="I508" s="11">
        <f t="shared" si="85"/>
        <v>61.487152326779238</v>
      </c>
      <c r="J508" s="11">
        <f t="shared" si="91"/>
        <v>22.608825910556728</v>
      </c>
      <c r="K508" s="11">
        <v>23.751811707797732</v>
      </c>
      <c r="L508" s="11">
        <v>12.478819366686075</v>
      </c>
      <c r="M508" s="249">
        <f t="shared" si="86"/>
        <v>12.478819366686075</v>
      </c>
      <c r="N508" s="11">
        <f t="shared" si="92"/>
        <v>120.32660931181977</v>
      </c>
      <c r="O508" s="11">
        <f t="shared" si="93"/>
        <v>24.065321862363955</v>
      </c>
      <c r="P508" s="11">
        <f t="shared" si="89"/>
        <v>0.11229734886777393</v>
      </c>
      <c r="Q508" s="8" t="s">
        <v>27</v>
      </c>
    </row>
    <row r="509" spans="1:17">
      <c r="A509" s="9">
        <f t="shared" si="90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84"/>
        <v>218</v>
      </c>
      <c r="G509" s="35">
        <v>159</v>
      </c>
      <c r="H509" s="11">
        <v>7.1214224929457611E-3</v>
      </c>
      <c r="I509" s="11">
        <f t="shared" si="85"/>
        <v>16.159433421418015</v>
      </c>
      <c r="J509" s="11">
        <f t="shared" si="91"/>
        <v>5.9418236690554043</v>
      </c>
      <c r="K509" s="11">
        <v>6.2422116719666771</v>
      </c>
      <c r="L509" s="11">
        <v>4.8489765754467689</v>
      </c>
      <c r="M509" s="249">
        <f t="shared" si="86"/>
        <v>4.8489765754467689</v>
      </c>
      <c r="N509" s="11">
        <f t="shared" si="92"/>
        <v>33.192445337886866</v>
      </c>
      <c r="O509" s="11">
        <f t="shared" si="93"/>
        <v>6.6384890675773738</v>
      </c>
      <c r="P509" s="11">
        <f t="shared" si="89"/>
        <v>0.15225892356828838</v>
      </c>
      <c r="Q509" s="8" t="s">
        <v>27</v>
      </c>
    </row>
    <row r="510" spans="1:17">
      <c r="A510" s="9">
        <f t="shared" si="90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84"/>
        <v>224.4</v>
      </c>
      <c r="G510" s="35">
        <v>168</v>
      </c>
      <c r="H510" s="11">
        <v>7.5245218793389169E-3</v>
      </c>
      <c r="I510" s="11">
        <f t="shared" si="85"/>
        <v>17.074118332064316</v>
      </c>
      <c r="J510" s="11">
        <f t="shared" si="91"/>
        <v>6.2781533107000493</v>
      </c>
      <c r="K510" s="11">
        <v>6.5955444081157344</v>
      </c>
      <c r="L510" s="11">
        <v>5.1234469476418685</v>
      </c>
      <c r="M510" s="249">
        <f t="shared" si="86"/>
        <v>5.1234469476418685</v>
      </c>
      <c r="N510" s="11">
        <f t="shared" si="92"/>
        <v>35.071262998521966</v>
      </c>
      <c r="O510" s="11">
        <f t="shared" si="93"/>
        <v>7.0142525997043936</v>
      </c>
      <c r="P510" s="11">
        <f t="shared" si="89"/>
        <v>0.15628905079555244</v>
      </c>
      <c r="Q510" s="8" t="s">
        <v>27</v>
      </c>
    </row>
    <row r="511" spans="1:17">
      <c r="A511" s="9">
        <f t="shared" si="90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84"/>
        <v>790.7</v>
      </c>
      <c r="G511" s="35">
        <v>395</v>
      </c>
      <c r="H511" s="11">
        <v>1.7691584180588527E-2</v>
      </c>
      <c r="I511" s="11">
        <f t="shared" si="85"/>
        <v>40.144504411698847</v>
      </c>
      <c r="J511" s="11">
        <f t="shared" si="91"/>
        <v>14.761134272181668</v>
      </c>
      <c r="K511" s="11">
        <v>15.507381197653066</v>
      </c>
      <c r="L511" s="11">
        <v>12.046199668562727</v>
      </c>
      <c r="M511" s="249">
        <f t="shared" si="86"/>
        <v>12.046199668562727</v>
      </c>
      <c r="N511" s="11">
        <f t="shared" si="92"/>
        <v>82.459219550096293</v>
      </c>
      <c r="O511" s="11">
        <f t="shared" si="93"/>
        <v>16.491843910019259</v>
      </c>
      <c r="P511" s="11">
        <f t="shared" si="89"/>
        <v>0.10428635329467091</v>
      </c>
      <c r="Q511" s="8" t="s">
        <v>35</v>
      </c>
    </row>
    <row r="512" spans="1:17">
      <c r="A512" s="9">
        <f t="shared" si="90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84"/>
        <v>357.5</v>
      </c>
      <c r="G512" s="35">
        <v>495</v>
      </c>
      <c r="H512" s="11">
        <v>2.2170466251623597E-2</v>
      </c>
      <c r="I512" s="11">
        <f t="shared" si="85"/>
        <v>50.307670085546654</v>
      </c>
      <c r="J512" s="11">
        <f t="shared" si="91"/>
        <v>18.498130290455506</v>
      </c>
      <c r="K512" s="11">
        <v>19.433300488198146</v>
      </c>
      <c r="L512" s="11">
        <v>15.095870470730507</v>
      </c>
      <c r="M512" s="249">
        <f t="shared" si="86"/>
        <v>15.095870470730507</v>
      </c>
      <c r="N512" s="11">
        <f t="shared" si="92"/>
        <v>103.33497133493081</v>
      </c>
      <c r="O512" s="11">
        <f t="shared" si="93"/>
        <v>20.666994266986165</v>
      </c>
      <c r="P512" s="11">
        <f t="shared" si="89"/>
        <v>0.28904887086693937</v>
      </c>
      <c r="Q512" s="8" t="s">
        <v>27</v>
      </c>
    </row>
    <row r="513" spans="1:17">
      <c r="A513" s="9">
        <f t="shared" si="90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84"/>
        <v>614.74</v>
      </c>
      <c r="G513" s="36">
        <v>331</v>
      </c>
      <c r="H513" s="11">
        <v>1.4825099655126081E-2</v>
      </c>
      <c r="I513" s="11">
        <f t="shared" si="85"/>
        <v>33.640078380436243</v>
      </c>
      <c r="J513" s="11">
        <f t="shared" si="91"/>
        <v>12.369456820486407</v>
      </c>
      <c r="K513" s="11">
        <v>12.994792851704215</v>
      </c>
      <c r="L513" s="11">
        <v>5.5798710081963545</v>
      </c>
      <c r="M513" s="249">
        <f t="shared" si="86"/>
        <v>5.5798710081963545</v>
      </c>
      <c r="N513" s="11">
        <f t="shared" si="92"/>
        <v>64.584199060823209</v>
      </c>
      <c r="O513" s="11">
        <f t="shared" si="93"/>
        <v>12.916839812164643</v>
      </c>
      <c r="P513" s="11">
        <f t="shared" si="89"/>
        <v>0.10505937316723039</v>
      </c>
      <c r="Q513" s="8" t="s">
        <v>30</v>
      </c>
    </row>
    <row r="514" spans="1:17">
      <c r="A514" s="9">
        <f t="shared" si="90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84"/>
        <v>627.29999999999995</v>
      </c>
      <c r="G514" s="36">
        <v>338</v>
      </c>
      <c r="H514" s="11">
        <v>1.5138621400098536E-2</v>
      </c>
      <c r="I514" s="11">
        <f t="shared" si="85"/>
        <v>34.351499977605592</v>
      </c>
      <c r="J514" s="11">
        <f t="shared" si="91"/>
        <v>12.631046541765578</v>
      </c>
      <c r="K514" s="11">
        <v>13.269607202042369</v>
      </c>
      <c r="L514" s="11">
        <v>5.6978743225690867</v>
      </c>
      <c r="M514" s="249">
        <f t="shared" si="86"/>
        <v>5.6978743225690867</v>
      </c>
      <c r="N514" s="11">
        <f t="shared" si="92"/>
        <v>65.950028043982627</v>
      </c>
      <c r="O514" s="11">
        <f t="shared" si="93"/>
        <v>13.190005608796525</v>
      </c>
      <c r="P514" s="11">
        <f t="shared" si="89"/>
        <v>0.10513315486048563</v>
      </c>
      <c r="Q514" s="8" t="s">
        <v>30</v>
      </c>
    </row>
    <row r="515" spans="1:17">
      <c r="A515" s="9">
        <f t="shared" si="90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84"/>
        <v>268.60000000000002</v>
      </c>
      <c r="G515" s="35">
        <v>140</v>
      </c>
      <c r="H515" s="11">
        <v>6.2704348994490977E-3</v>
      </c>
      <c r="I515" s="11">
        <f t="shared" si="85"/>
        <v>14.228431943386932</v>
      </c>
      <c r="J515" s="11">
        <f t="shared" si="91"/>
        <v>5.2317944255833755</v>
      </c>
      <c r="K515" s="11">
        <v>5.4962870067631115</v>
      </c>
      <c r="L515" s="11">
        <v>4.2695391230348907</v>
      </c>
      <c r="M515" s="249">
        <f t="shared" si="86"/>
        <v>4.2695391230348907</v>
      </c>
      <c r="N515" s="11">
        <f t="shared" si="92"/>
        <v>29.226052498768311</v>
      </c>
      <c r="O515" s="11">
        <f t="shared" si="93"/>
        <v>5.8452104997536622</v>
      </c>
      <c r="P515" s="11">
        <f t="shared" si="89"/>
        <v>0.10880883283234664</v>
      </c>
      <c r="Q515" s="8" t="s">
        <v>26</v>
      </c>
    </row>
    <row r="516" spans="1:17">
      <c r="A516" s="9">
        <f t="shared" si="90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84"/>
        <v>2432.9</v>
      </c>
      <c r="G516" s="36">
        <v>665</v>
      </c>
      <c r="H516" s="11">
        <v>2.9784565772383215E-2</v>
      </c>
      <c r="I516" s="11">
        <f t="shared" si="85"/>
        <v>67.58505173108793</v>
      </c>
      <c r="J516" s="11">
        <f t="shared" si="91"/>
        <v>24.851023521521032</v>
      </c>
      <c r="K516" s="11">
        <v>26.107363282124783</v>
      </c>
      <c r="L516" s="11">
        <v>11.210314865409595</v>
      </c>
      <c r="M516" s="249">
        <f t="shared" si="86"/>
        <v>11.210314865409595</v>
      </c>
      <c r="N516" s="11">
        <f t="shared" si="92"/>
        <v>129.75375340014332</v>
      </c>
      <c r="O516" s="11">
        <f t="shared" si="93"/>
        <v>25.950750680028666</v>
      </c>
      <c r="P516" s="11">
        <f t="shared" si="89"/>
        <v>5.3332957951474913E-2</v>
      </c>
      <c r="Q516" s="8" t="s">
        <v>30</v>
      </c>
    </row>
    <row r="517" spans="1:17">
      <c r="A517" s="9">
        <f t="shared" si="90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84"/>
        <v>2587.4</v>
      </c>
      <c r="G517" s="36">
        <v>669</v>
      </c>
      <c r="H517" s="11">
        <v>2.9963721055224619E-2</v>
      </c>
      <c r="I517" s="11">
        <f t="shared" si="85"/>
        <v>67.991578358041849</v>
      </c>
      <c r="J517" s="11">
        <f t="shared" si="91"/>
        <v>25.00050336225199</v>
      </c>
      <c r="K517" s="11">
        <v>26.264400053746588</v>
      </c>
      <c r="L517" s="11">
        <v>11.277745330765441</v>
      </c>
      <c r="M517" s="249">
        <f t="shared" si="86"/>
        <v>11.277745330765441</v>
      </c>
      <c r="N517" s="11">
        <f t="shared" si="92"/>
        <v>130.53422710480586</v>
      </c>
      <c r="O517" s="11">
        <f t="shared" si="93"/>
        <v>26.106845420961175</v>
      </c>
      <c r="P517" s="11">
        <f t="shared" si="89"/>
        <v>5.044996023220448E-2</v>
      </c>
      <c r="Q517" s="8" t="s">
        <v>30</v>
      </c>
    </row>
    <row r="518" spans="1:17">
      <c r="A518" s="9">
        <f t="shared" si="90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84"/>
        <v>2744.2</v>
      </c>
      <c r="G518" s="36">
        <v>669</v>
      </c>
      <c r="H518" s="11">
        <v>2.9963721055224619E-2</v>
      </c>
      <c r="I518" s="11">
        <f t="shared" si="85"/>
        <v>67.991578358041849</v>
      </c>
      <c r="J518" s="11">
        <f t="shared" si="91"/>
        <v>25.00050336225199</v>
      </c>
      <c r="K518" s="11">
        <v>26.264400053746588</v>
      </c>
      <c r="L518" s="11">
        <v>11.277745330765441</v>
      </c>
      <c r="M518" s="249">
        <f t="shared" si="86"/>
        <v>11.277745330765441</v>
      </c>
      <c r="N518" s="11">
        <f t="shared" si="92"/>
        <v>130.53422710480586</v>
      </c>
      <c r="O518" s="11">
        <f t="shared" si="93"/>
        <v>26.106845420961175</v>
      </c>
      <c r="P518" s="11">
        <f t="shared" si="89"/>
        <v>4.7567315467096381E-2</v>
      </c>
      <c r="Q518" s="8" t="s">
        <v>30</v>
      </c>
    </row>
    <row r="519" spans="1:17">
      <c r="A519" s="9">
        <f t="shared" si="90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84"/>
        <v>3583.6</v>
      </c>
      <c r="G519" s="36">
        <v>956</v>
      </c>
      <c r="H519" s="11">
        <v>4.2818112599095265E-2</v>
      </c>
      <c r="I519" s="11">
        <f t="shared" si="85"/>
        <v>97.159863841985043</v>
      </c>
      <c r="J519" s="11">
        <f t="shared" si="91"/>
        <v>35.725681934697903</v>
      </c>
      <c r="K519" s="11">
        <v>37.531788417610962</v>
      </c>
      <c r="L519" s="11">
        <v>16.115881220047477</v>
      </c>
      <c r="M519" s="249">
        <f t="shared" si="86"/>
        <v>16.115881220047477</v>
      </c>
      <c r="N519" s="11">
        <f t="shared" si="92"/>
        <v>186.53321541434136</v>
      </c>
      <c r="O519" s="11">
        <f t="shared" si="93"/>
        <v>37.30664308286827</v>
      </c>
      <c r="P519" s="11">
        <f t="shared" si="89"/>
        <v>5.2051907415543414E-2</v>
      </c>
      <c r="Q519" s="8" t="s">
        <v>30</v>
      </c>
    </row>
    <row r="520" spans="1:17">
      <c r="A520" s="9">
        <f t="shared" si="90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84"/>
        <v>3561.7</v>
      </c>
      <c r="G520" s="36">
        <v>954</v>
      </c>
      <c r="H520" s="11">
        <v>4.2728534957674563E-2</v>
      </c>
      <c r="I520" s="11">
        <f t="shared" si="85"/>
        <v>96.956600528508091</v>
      </c>
      <c r="J520" s="11">
        <f t="shared" si="91"/>
        <v>35.650942014332429</v>
      </c>
      <c r="K520" s="11">
        <v>37.453270031800059</v>
      </c>
      <c r="L520" s="11">
        <v>16.082165987369553</v>
      </c>
      <c r="M520" s="249">
        <f t="shared" si="86"/>
        <v>16.082165987369553</v>
      </c>
      <c r="N520" s="11">
        <f t="shared" si="92"/>
        <v>186.14297856201014</v>
      </c>
      <c r="O520" s="11">
        <f t="shared" si="93"/>
        <v>37.228595712402033</v>
      </c>
      <c r="P520" s="11">
        <f t="shared" si="89"/>
        <v>5.2262396766153851E-2</v>
      </c>
      <c r="Q520" s="8" t="s">
        <v>30</v>
      </c>
    </row>
    <row r="521" spans="1:17">
      <c r="A521" s="9">
        <f t="shared" si="90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84"/>
        <v>3555.5</v>
      </c>
      <c r="G521" s="36">
        <v>950</v>
      </c>
      <c r="H521" s="11">
        <v>4.2549379674833167E-2</v>
      </c>
      <c r="I521" s="11">
        <f t="shared" si="85"/>
        <v>96.550073901554185</v>
      </c>
      <c r="J521" s="11">
        <f t="shared" si="91"/>
        <v>35.501462173601475</v>
      </c>
      <c r="K521" s="11">
        <v>37.296233260178262</v>
      </c>
      <c r="L521" s="11">
        <v>16.014735522013709</v>
      </c>
      <c r="M521" s="249">
        <f t="shared" si="86"/>
        <v>16.014735522013709</v>
      </c>
      <c r="N521" s="11">
        <f t="shared" si="92"/>
        <v>185.36250485734763</v>
      </c>
      <c r="O521" s="11">
        <f t="shared" si="93"/>
        <v>37.07250097146953</v>
      </c>
      <c r="P521" s="11">
        <f t="shared" si="89"/>
        <v>5.2134019085177237E-2</v>
      </c>
      <c r="Q521" s="8" t="s">
        <v>30</v>
      </c>
    </row>
    <row r="522" spans="1:17">
      <c r="A522" s="9">
        <f t="shared" si="90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84"/>
        <v>3553.2999999999997</v>
      </c>
      <c r="G522" s="36">
        <v>954</v>
      </c>
      <c r="H522" s="11">
        <v>4.2728534957674563E-2</v>
      </c>
      <c r="I522" s="11">
        <f t="shared" si="85"/>
        <v>96.956600528508091</v>
      </c>
      <c r="J522" s="11">
        <f t="shared" si="91"/>
        <v>35.650942014332429</v>
      </c>
      <c r="K522" s="11">
        <v>37.453270031800059</v>
      </c>
      <c r="L522" s="11">
        <v>16.082165987369553</v>
      </c>
      <c r="M522" s="249">
        <f t="shared" si="86"/>
        <v>16.082165987369553</v>
      </c>
      <c r="N522" s="11">
        <f t="shared" si="92"/>
        <v>186.14297856201014</v>
      </c>
      <c r="O522" s="11">
        <f t="shared" si="93"/>
        <v>37.228595712402033</v>
      </c>
      <c r="P522" s="11">
        <f t="shared" si="89"/>
        <v>5.2385945054459288E-2</v>
      </c>
      <c r="Q522" s="8" t="s">
        <v>30</v>
      </c>
    </row>
    <row r="523" spans="1:17">
      <c r="A523" s="9">
        <f t="shared" si="90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84"/>
        <v>3576.9</v>
      </c>
      <c r="G523" s="36">
        <v>928</v>
      </c>
      <c r="H523" s="11">
        <v>4.1564025619205448E-2</v>
      </c>
      <c r="I523" s="11">
        <f t="shared" si="85"/>
        <v>94.314177453307664</v>
      </c>
      <c r="J523" s="11">
        <f t="shared" si="91"/>
        <v>34.679323049581228</v>
      </c>
      <c r="K523" s="11">
        <v>36.432531016258345</v>
      </c>
      <c r="L523" s="11">
        <v>15.643867962556547</v>
      </c>
      <c r="M523" s="249">
        <f t="shared" si="86"/>
        <v>15.643867962556547</v>
      </c>
      <c r="N523" s="11">
        <f t="shared" si="92"/>
        <v>181.06989948170377</v>
      </c>
      <c r="O523" s="11">
        <f t="shared" si="93"/>
        <v>36.213979896340753</v>
      </c>
      <c r="P523" s="11">
        <f t="shared" si="89"/>
        <v>5.062201892188873E-2</v>
      </c>
      <c r="Q523" s="8" t="s">
        <v>30</v>
      </c>
    </row>
    <row r="524" spans="1:17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84"/>
        <v>194.9</v>
      </c>
      <c r="G524" s="35">
        <v>140</v>
      </c>
      <c r="H524" s="11">
        <v>6.2704348994490977E-3</v>
      </c>
      <c r="I524" s="11">
        <f t="shared" si="85"/>
        <v>14.228431943386932</v>
      </c>
      <c r="J524" s="11">
        <f t="shared" si="91"/>
        <v>5.2317944255833755</v>
      </c>
      <c r="K524" s="11">
        <v>5.4962870067631115</v>
      </c>
      <c r="L524" s="11">
        <v>16.303130738567653</v>
      </c>
      <c r="M524" s="249">
        <f t="shared" si="86"/>
        <v>16.303130738567653</v>
      </c>
      <c r="N524" s="11">
        <f t="shared" ref="N524:N550" si="94">(I524+J524+K524+M524)</f>
        <v>41.259644114301068</v>
      </c>
      <c r="O524" s="11">
        <f t="shared" ref="O524:O551" si="95">N524*0.2</f>
        <v>8.2519288228602132</v>
      </c>
      <c r="P524" s="11">
        <f t="shared" si="89"/>
        <v>0.21169648083274023</v>
      </c>
      <c r="Q524" s="8" t="s">
        <v>35</v>
      </c>
    </row>
    <row r="525" spans="1:17">
      <c r="A525" s="9">
        <f t="shared" si="90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84"/>
        <v>234.1</v>
      </c>
      <c r="G525" s="35">
        <v>195</v>
      </c>
      <c r="H525" s="11">
        <v>8.7338200385183862E-3</v>
      </c>
      <c r="I525" s="11">
        <f t="shared" si="85"/>
        <v>19.818173064003226</v>
      </c>
      <c r="J525" s="11">
        <f t="shared" si="91"/>
        <v>7.2871422356339863</v>
      </c>
      <c r="K525" s="11">
        <v>7.6555426165629061</v>
      </c>
      <c r="L525" s="11">
        <v>25.764769113629239</v>
      </c>
      <c r="M525" s="249">
        <f t="shared" si="86"/>
        <v>25.764769113629239</v>
      </c>
      <c r="N525" s="11">
        <f t="shared" si="94"/>
        <v>60.525627029829351</v>
      </c>
      <c r="O525" s="11">
        <f t="shared" si="95"/>
        <v>12.105125405965872</v>
      </c>
      <c r="P525" s="11">
        <f t="shared" si="89"/>
        <v>0.25854603600952308</v>
      </c>
      <c r="Q525" s="8" t="s">
        <v>26</v>
      </c>
    </row>
    <row r="526" spans="1:17">
      <c r="A526" s="9">
        <f t="shared" si="90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84"/>
        <v>3517.1000000000004</v>
      </c>
      <c r="G526" s="36">
        <v>979</v>
      </c>
      <c r="H526" s="11">
        <v>4.3848255475433334E-2</v>
      </c>
      <c r="I526" s="11">
        <f t="shared" si="85"/>
        <v>99.497391946970041</v>
      </c>
      <c r="J526" s="11">
        <f t="shared" si="91"/>
        <v>36.585191018900886</v>
      </c>
      <c r="K526" s="11">
        <v>38.434749854436333</v>
      </c>
      <c r="L526" s="11">
        <v>16.503606395843597</v>
      </c>
      <c r="M526" s="249">
        <f t="shared" si="86"/>
        <v>16.503606395843597</v>
      </c>
      <c r="N526" s="11">
        <f t="shared" si="94"/>
        <v>191.02093921615088</v>
      </c>
      <c r="O526" s="11">
        <f t="shared" si="95"/>
        <v>38.20418784323018</v>
      </c>
      <c r="P526" s="11">
        <f t="shared" si="89"/>
        <v>5.4312058006923569E-2</v>
      </c>
      <c r="Q526" s="8" t="s">
        <v>30</v>
      </c>
    </row>
    <row r="527" spans="1:17">
      <c r="A527" s="9">
        <f t="shared" si="90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84"/>
        <v>2684.4</v>
      </c>
      <c r="G527" s="36">
        <v>810</v>
      </c>
      <c r="H527" s="11">
        <v>3.6278944775384063E-2</v>
      </c>
      <c r="I527" s="11">
        <f t="shared" si="85"/>
        <v>82.321641958167248</v>
      </c>
      <c r="J527" s="11">
        <f t="shared" si="91"/>
        <v>30.269667748018101</v>
      </c>
      <c r="K527" s="11">
        <v>31.799946253415147</v>
      </c>
      <c r="L527" s="11">
        <v>13.654669234559053</v>
      </c>
      <c r="M527" s="249">
        <f t="shared" si="86"/>
        <v>13.654669234559053</v>
      </c>
      <c r="N527" s="11">
        <f t="shared" si="94"/>
        <v>158.04592519415957</v>
      </c>
      <c r="O527" s="11">
        <f t="shared" si="95"/>
        <v>31.609185038831914</v>
      </c>
      <c r="P527" s="11">
        <f t="shared" si="89"/>
        <v>5.8875698552436143E-2</v>
      </c>
      <c r="Q527" s="8" t="s">
        <v>30</v>
      </c>
    </row>
    <row r="528" spans="1:17">
      <c r="A528" s="9">
        <f t="shared" si="90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84"/>
        <v>4074.2999999999997</v>
      </c>
      <c r="G528" s="36">
        <v>430</v>
      </c>
      <c r="H528" s="11">
        <v>1.9259192905450799E-2</v>
      </c>
      <c r="I528" s="11">
        <f t="shared" si="85"/>
        <v>43.701612397545574</v>
      </c>
      <c r="J528" s="11">
        <f t="shared" si="91"/>
        <v>16.069082878577508</v>
      </c>
      <c r="K528" s="11">
        <v>16.881452949343842</v>
      </c>
      <c r="L528" s="11">
        <v>7.2487750257535719</v>
      </c>
      <c r="M528" s="249">
        <f t="shared" si="86"/>
        <v>7.2487750257535719</v>
      </c>
      <c r="N528" s="11">
        <f t="shared" si="94"/>
        <v>83.90092325122049</v>
      </c>
      <c r="O528" s="11">
        <f t="shared" si="95"/>
        <v>16.780184650244099</v>
      </c>
      <c r="P528" s="11">
        <f t="shared" si="89"/>
        <v>2.0592721019861201E-2</v>
      </c>
      <c r="Q528" s="8" t="s">
        <v>30</v>
      </c>
    </row>
    <row r="529" spans="1:17">
      <c r="A529" s="9">
        <f t="shared" si="90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84"/>
        <v>5184.63</v>
      </c>
      <c r="G529" s="36">
        <v>912</v>
      </c>
      <c r="H529" s="11">
        <v>4.0847404487839835E-2</v>
      </c>
      <c r="I529" s="11">
        <f t="shared" si="85"/>
        <v>92.688070945492015</v>
      </c>
      <c r="J529" s="11">
        <f t="shared" si="91"/>
        <v>34.081403686657417</v>
      </c>
      <c r="K529" s="11">
        <v>35.804383929771127</v>
      </c>
      <c r="L529" s="11">
        <v>15.374146101133157</v>
      </c>
      <c r="M529" s="249">
        <f t="shared" si="86"/>
        <v>15.374146101133157</v>
      </c>
      <c r="N529" s="11">
        <f t="shared" si="94"/>
        <v>177.94800466305372</v>
      </c>
      <c r="O529" s="11">
        <f t="shared" si="95"/>
        <v>35.589600932610743</v>
      </c>
      <c r="P529" s="11">
        <f t="shared" si="89"/>
        <v>3.4322218685432462E-2</v>
      </c>
      <c r="Q529" s="8" t="s">
        <v>30</v>
      </c>
    </row>
    <row r="530" spans="1:17">
      <c r="A530" s="9">
        <f t="shared" si="90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84"/>
        <v>115.8</v>
      </c>
      <c r="G530" s="35">
        <v>105</v>
      </c>
      <c r="H530" s="11">
        <v>4.7028261745868235E-3</v>
      </c>
      <c r="I530" s="11">
        <f t="shared" si="85"/>
        <v>10.671323957540199</v>
      </c>
      <c r="J530" s="11">
        <f t="shared" si="91"/>
        <v>3.9238458191875316</v>
      </c>
      <c r="K530" s="11">
        <v>4.1222152550723345</v>
      </c>
      <c r="L530" s="11">
        <v>8.9353697317149638</v>
      </c>
      <c r="M530" s="249">
        <f t="shared" si="86"/>
        <v>8.9353697317149638</v>
      </c>
      <c r="N530" s="11">
        <f t="shared" si="94"/>
        <v>27.652754763515031</v>
      </c>
      <c r="O530" s="11">
        <f t="shared" si="95"/>
        <v>5.5305509527030061</v>
      </c>
      <c r="P530" s="11">
        <f t="shared" si="89"/>
        <v>0.2387975368179191</v>
      </c>
      <c r="Q530" s="8" t="s">
        <v>35</v>
      </c>
    </row>
    <row r="531" spans="1:17">
      <c r="A531" s="9">
        <f t="shared" si="90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84"/>
        <v>94</v>
      </c>
      <c r="G531" s="35">
        <v>105</v>
      </c>
      <c r="H531" s="11">
        <v>4.7028261745868235E-3</v>
      </c>
      <c r="I531" s="11">
        <f t="shared" si="85"/>
        <v>10.671323957540199</v>
      </c>
      <c r="J531" s="11">
        <f t="shared" si="91"/>
        <v>3.9238458191875316</v>
      </c>
      <c r="K531" s="11">
        <v>4.1222152550723345</v>
      </c>
      <c r="L531" s="11">
        <v>12.462489362655083</v>
      </c>
      <c r="M531" s="249">
        <f t="shared" si="86"/>
        <v>12.462489362655083</v>
      </c>
      <c r="N531" s="11">
        <f t="shared" si="94"/>
        <v>31.179874394455148</v>
      </c>
      <c r="O531" s="11">
        <f t="shared" si="95"/>
        <v>6.2359748788910299</v>
      </c>
      <c r="P531" s="11">
        <f t="shared" si="89"/>
        <v>0.3317007914303739</v>
      </c>
      <c r="Q531" s="8" t="s">
        <v>35</v>
      </c>
    </row>
    <row r="532" spans="1:17">
      <c r="A532" s="9">
        <f t="shared" si="90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84"/>
        <v>222.7</v>
      </c>
      <c r="G532" s="35">
        <v>219</v>
      </c>
      <c r="H532" s="11">
        <v>9.8087517355668029E-3</v>
      </c>
      <c r="I532" s="11">
        <f t="shared" si="85"/>
        <v>22.257332825726699</v>
      </c>
      <c r="J532" s="11">
        <f t="shared" si="91"/>
        <v>8.1840212800197083</v>
      </c>
      <c r="K532" s="11">
        <v>8.5977632462937255</v>
      </c>
      <c r="L532" s="11">
        <v>24.521879338917007</v>
      </c>
      <c r="M532" s="249">
        <f t="shared" si="86"/>
        <v>24.521879338917007</v>
      </c>
      <c r="N532" s="11">
        <f t="shared" si="94"/>
        <v>63.56099669095714</v>
      </c>
      <c r="O532" s="11">
        <f t="shared" si="95"/>
        <v>12.712199338191429</v>
      </c>
      <c r="P532" s="11">
        <f t="shared" si="89"/>
        <v>0.28541085177798448</v>
      </c>
      <c r="Q532" s="8" t="s">
        <v>26</v>
      </c>
    </row>
    <row r="533" spans="1:17">
      <c r="A533" s="9">
        <f t="shared" si="90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84"/>
        <v>76</v>
      </c>
      <c r="G533" s="35">
        <v>109</v>
      </c>
      <c r="H533" s="11">
        <v>4.881981457428226E-3</v>
      </c>
      <c r="I533" s="11">
        <f t="shared" si="85"/>
        <v>11.077850584494112</v>
      </c>
      <c r="J533" s="11">
        <f t="shared" si="91"/>
        <v>4.0733256599184848</v>
      </c>
      <c r="K533" s="11">
        <v>4.2792520266941372</v>
      </c>
      <c r="L533" s="11">
        <v>14.645944372284678</v>
      </c>
      <c r="M533" s="249">
        <f t="shared" si="86"/>
        <v>14.645944372284678</v>
      </c>
      <c r="N533" s="11">
        <f t="shared" si="94"/>
        <v>34.076372643391409</v>
      </c>
      <c r="O533" s="11">
        <f t="shared" si="95"/>
        <v>6.8152745286782821</v>
      </c>
      <c r="P533" s="11">
        <f t="shared" si="89"/>
        <v>0.44837332425515014</v>
      </c>
      <c r="Q533" s="8" t="s">
        <v>35</v>
      </c>
    </row>
    <row r="534" spans="1:17">
      <c r="A534" s="9">
        <f t="shared" si="90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84"/>
        <v>229.6</v>
      </c>
      <c r="G534" s="35">
        <v>80</v>
      </c>
      <c r="H534" s="11">
        <v>3.583105656828056E-3</v>
      </c>
      <c r="I534" s="11">
        <f t="shared" si="85"/>
        <v>8.1305325390782475</v>
      </c>
      <c r="J534" s="11">
        <f t="shared" si="91"/>
        <v>2.9895968146190719</v>
      </c>
      <c r="K534" s="11">
        <v>3.1407354324360641</v>
      </c>
      <c r="L534" s="11">
        <v>5.7329690509248898</v>
      </c>
      <c r="M534" s="249">
        <f t="shared" si="86"/>
        <v>5.7329690509248898</v>
      </c>
      <c r="N534" s="11">
        <f t="shared" si="94"/>
        <v>19.993833837058272</v>
      </c>
      <c r="O534" s="11">
        <f t="shared" si="95"/>
        <v>3.9987667674116545</v>
      </c>
      <c r="P534" s="11">
        <f t="shared" si="89"/>
        <v>8.7081157826908853E-2</v>
      </c>
      <c r="Q534" s="8" t="s">
        <v>35</v>
      </c>
    </row>
    <row r="535" spans="1:17">
      <c r="A535" s="9">
        <f t="shared" si="90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84"/>
        <v>66.400000000000006</v>
      </c>
      <c r="G535" s="35">
        <v>127</v>
      </c>
      <c r="H535" s="11">
        <v>5.6881802302145386E-3</v>
      </c>
      <c r="I535" s="11">
        <f t="shared" si="85"/>
        <v>12.907220405786717</v>
      </c>
      <c r="J535" s="11">
        <f t="shared" si="91"/>
        <v>4.7459849432077759</v>
      </c>
      <c r="K535" s="11">
        <v>4.9859174989922517</v>
      </c>
      <c r="L535" s="11">
        <v>13.651632552514892</v>
      </c>
      <c r="M535" s="249">
        <f t="shared" si="86"/>
        <v>13.651632552514892</v>
      </c>
      <c r="N535" s="11">
        <f t="shared" si="94"/>
        <v>36.290755400501638</v>
      </c>
      <c r="O535" s="11">
        <f t="shared" si="95"/>
        <v>7.2581510801003279</v>
      </c>
      <c r="P535" s="11">
        <f t="shared" si="89"/>
        <v>0.54654752109189209</v>
      </c>
      <c r="Q535" s="8" t="s">
        <v>35</v>
      </c>
    </row>
    <row r="536" spans="1:17">
      <c r="A536" s="9">
        <f t="shared" si="90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84"/>
        <v>2581.4</v>
      </c>
      <c r="G536" s="36">
        <v>677</v>
      </c>
      <c r="H536" s="11">
        <v>3.0322031620907422E-2</v>
      </c>
      <c r="I536" s="11">
        <f t="shared" si="85"/>
        <v>68.804631611949659</v>
      </c>
      <c r="J536" s="11">
        <f t="shared" si="91"/>
        <v>25.299463043713892</v>
      </c>
      <c r="K536" s="11">
        <v>26.57847359699019</v>
      </c>
      <c r="L536" s="11">
        <v>11.412606261477135</v>
      </c>
      <c r="M536" s="249">
        <f t="shared" si="86"/>
        <v>11.412606261477135</v>
      </c>
      <c r="N536" s="11">
        <f t="shared" si="94"/>
        <v>132.09517451413086</v>
      </c>
      <c r="O536" s="11">
        <f t="shared" si="95"/>
        <v>26.419034902826173</v>
      </c>
      <c r="P536" s="11">
        <f t="shared" si="89"/>
        <v>5.1171912339866302E-2</v>
      </c>
      <c r="Q536" s="8" t="s">
        <v>30</v>
      </c>
    </row>
    <row r="537" spans="1:17">
      <c r="A537" s="9">
        <f t="shared" si="90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84"/>
        <v>3240.3</v>
      </c>
      <c r="G537" s="36">
        <v>966</v>
      </c>
      <c r="H537" s="11">
        <v>4.3266000806198773E-2</v>
      </c>
      <c r="I537" s="11">
        <f t="shared" si="85"/>
        <v>98.17618040936982</v>
      </c>
      <c r="J537" s="11">
        <f t="shared" si="91"/>
        <v>36.099381536525286</v>
      </c>
      <c r="K537" s="11">
        <v>37.924380346665473</v>
      </c>
      <c r="L537" s="11">
        <v>16.284457383437093</v>
      </c>
      <c r="M537" s="249">
        <f t="shared" si="86"/>
        <v>16.284457383437093</v>
      </c>
      <c r="N537" s="11">
        <f t="shared" si="94"/>
        <v>188.48439967599768</v>
      </c>
      <c r="O537" s="11">
        <f t="shared" si="95"/>
        <v>37.69687993519954</v>
      </c>
      <c r="P537" s="11">
        <f t="shared" si="89"/>
        <v>5.8168811429805171E-2</v>
      </c>
      <c r="Q537" s="8" t="s">
        <v>30</v>
      </c>
    </row>
    <row r="538" spans="1:17">
      <c r="A538" s="9">
        <f t="shared" si="90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84"/>
        <v>3544.97</v>
      </c>
      <c r="G538" s="36">
        <v>966</v>
      </c>
      <c r="H538" s="11">
        <v>4.3266000806198773E-2</v>
      </c>
      <c r="I538" s="11">
        <f t="shared" si="85"/>
        <v>98.17618040936982</v>
      </c>
      <c r="J538" s="11">
        <f t="shared" si="91"/>
        <v>36.099381536525286</v>
      </c>
      <c r="K538" s="11">
        <v>37.924380346665473</v>
      </c>
      <c r="L538" s="11">
        <v>16.284457383437093</v>
      </c>
      <c r="M538" s="249">
        <f t="shared" si="86"/>
        <v>16.284457383437093</v>
      </c>
      <c r="N538" s="11">
        <f t="shared" si="94"/>
        <v>188.48439967599768</v>
      </c>
      <c r="O538" s="11">
        <f t="shared" si="95"/>
        <v>37.69687993519954</v>
      </c>
      <c r="P538" s="11">
        <f t="shared" si="89"/>
        <v>5.3169533078135413E-2</v>
      </c>
      <c r="Q538" s="8" t="s">
        <v>30</v>
      </c>
    </row>
    <row r="539" spans="1:17">
      <c r="A539" s="9">
        <f t="shared" si="90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84"/>
        <v>2778.9</v>
      </c>
      <c r="G539" s="36">
        <v>745</v>
      </c>
      <c r="H539" s="11">
        <v>3.3367671429211272E-2</v>
      </c>
      <c r="I539" s="11">
        <f t="shared" si="85"/>
        <v>75.715584270166175</v>
      </c>
      <c r="J539" s="11">
        <f t="shared" si="91"/>
        <v>27.840620336140105</v>
      </c>
      <c r="K539" s="11">
        <v>29.248098714560847</v>
      </c>
      <c r="L539" s="11">
        <v>12.558924172526538</v>
      </c>
      <c r="M539" s="249">
        <f t="shared" si="86"/>
        <v>12.558924172526538</v>
      </c>
      <c r="N539" s="11">
        <f t="shared" si="94"/>
        <v>145.36322749339365</v>
      </c>
      <c r="O539" s="11">
        <f t="shared" si="95"/>
        <v>29.072645498678732</v>
      </c>
      <c r="P539" s="11">
        <f t="shared" si="89"/>
        <v>5.2309628807583448E-2</v>
      </c>
      <c r="Q539" s="8" t="s">
        <v>30</v>
      </c>
    </row>
    <row r="540" spans="1:17">
      <c r="A540" s="9">
        <f t="shared" si="90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84"/>
        <v>2581.6999999999998</v>
      </c>
      <c r="G540" s="36">
        <v>681</v>
      </c>
      <c r="H540" s="11">
        <v>3.0501186903748825E-2</v>
      </c>
      <c r="I540" s="11">
        <f t="shared" si="85"/>
        <v>69.211158238903579</v>
      </c>
      <c r="J540" s="11">
        <f t="shared" si="91"/>
        <v>25.448942884444847</v>
      </c>
      <c r="K540" s="11">
        <v>26.735510368611994</v>
      </c>
      <c r="L540" s="11">
        <v>11.480036726832983</v>
      </c>
      <c r="M540" s="249">
        <f t="shared" si="86"/>
        <v>11.480036726832983</v>
      </c>
      <c r="N540" s="11">
        <f t="shared" si="94"/>
        <v>132.8756482187934</v>
      </c>
      <c r="O540" s="11">
        <f t="shared" si="95"/>
        <v>26.575129643758682</v>
      </c>
      <c r="P540" s="11">
        <f t="shared" si="89"/>
        <v>5.146827602695643E-2</v>
      </c>
      <c r="Q540" s="8" t="s">
        <v>30</v>
      </c>
    </row>
    <row r="541" spans="1:17">
      <c r="A541" s="9">
        <f t="shared" si="90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84"/>
        <v>3517.8</v>
      </c>
      <c r="G541" s="36">
        <v>1001</v>
      </c>
      <c r="H541" s="11">
        <v>4.4833609531061046E-2</v>
      </c>
      <c r="I541" s="11">
        <f t="shared" si="85"/>
        <v>101.73328839521656</v>
      </c>
      <c r="J541" s="11">
        <f t="shared" si="91"/>
        <v>37.407330142921133</v>
      </c>
      <c r="K541" s="11">
        <v>39.29845209835625</v>
      </c>
      <c r="L541" s="11">
        <v>16.874473955300758</v>
      </c>
      <c r="M541" s="249">
        <f t="shared" si="86"/>
        <v>16.874473955300758</v>
      </c>
      <c r="N541" s="11">
        <f t="shared" si="94"/>
        <v>195.31354459179471</v>
      </c>
      <c r="O541" s="11">
        <f t="shared" si="95"/>
        <v>39.062708918358943</v>
      </c>
      <c r="P541" s="11">
        <f t="shared" si="89"/>
        <v>5.5521503380463563E-2</v>
      </c>
      <c r="Q541" s="8" t="s">
        <v>30</v>
      </c>
    </row>
    <row r="542" spans="1:17">
      <c r="A542" s="9">
        <f t="shared" si="90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84"/>
        <v>2599.2399999999998</v>
      </c>
      <c r="G542" s="36">
        <v>708</v>
      </c>
      <c r="H542" s="11">
        <v>3.1710485062928291E-2</v>
      </c>
      <c r="I542" s="11">
        <f t="shared" si="85"/>
        <v>71.955212970842481</v>
      </c>
      <c r="J542" s="11">
        <f t="shared" si="91"/>
        <v>26.457931809378781</v>
      </c>
      <c r="K542" s="11">
        <v>27.795508577059163</v>
      </c>
      <c r="L542" s="11">
        <v>11.93519236798495</v>
      </c>
      <c r="M542" s="249">
        <f t="shared" si="86"/>
        <v>11.93519236798495</v>
      </c>
      <c r="N542" s="11">
        <f t="shared" si="94"/>
        <v>138.14384572526538</v>
      </c>
      <c r="O542" s="11">
        <f t="shared" si="95"/>
        <v>27.628769145053077</v>
      </c>
      <c r="P542" s="11">
        <f t="shared" si="89"/>
        <v>5.3147783861923252E-2</v>
      </c>
      <c r="Q542" s="8" t="s">
        <v>30</v>
      </c>
    </row>
    <row r="543" spans="1:17">
      <c r="A543" s="9">
        <f t="shared" si="90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96">C543+D543+E543</f>
        <v>3555.8</v>
      </c>
      <c r="G543" s="36">
        <v>926</v>
      </c>
      <c r="H543" s="11">
        <v>4.1474447977784747E-2</v>
      </c>
      <c r="I543" s="11">
        <f t="shared" si="85"/>
        <v>94.110914139830712</v>
      </c>
      <c r="J543" s="11">
        <f t="shared" si="91"/>
        <v>34.604583129215754</v>
      </c>
      <c r="K543" s="11">
        <v>36.354012630447443</v>
      </c>
      <c r="L543" s="11">
        <v>15.610152729878623</v>
      </c>
      <c r="M543" s="249">
        <f t="shared" si="86"/>
        <v>15.610152729878623</v>
      </c>
      <c r="N543" s="11">
        <f t="shared" si="94"/>
        <v>180.67966262937253</v>
      </c>
      <c r="O543" s="11">
        <f t="shared" si="95"/>
        <v>36.135932525874509</v>
      </c>
      <c r="P543" s="11">
        <f t="shared" ref="P543:P551" si="97">(N543+O543)/F543/1.2</f>
        <v>5.0812661744016115E-2</v>
      </c>
      <c r="Q543" s="8" t="s">
        <v>30</v>
      </c>
    </row>
    <row r="544" spans="1:17">
      <c r="A544" s="9">
        <f t="shared" si="90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96"/>
        <v>4424.8999999999996</v>
      </c>
      <c r="G544" s="36">
        <v>1203</v>
      </c>
      <c r="H544" s="11">
        <v>5.3880951314551888E-2</v>
      </c>
      <c r="I544" s="11">
        <f t="shared" ref="I544:I550" si="98">H544*$I$2</f>
        <v>122.26288305638913</v>
      </c>
      <c r="J544" s="11">
        <f t="shared" ref="J544:J550" si="99">I544*0.3677</f>
        <v>44.956062099834284</v>
      </c>
      <c r="K544" s="11">
        <v>47.228809065257309</v>
      </c>
      <c r="L544" s="11">
        <v>20.27971245577104</v>
      </c>
      <c r="M544" s="249">
        <f t="shared" si="86"/>
        <v>20.27971245577104</v>
      </c>
      <c r="N544" s="11">
        <f t="shared" si="94"/>
        <v>234.72746667725175</v>
      </c>
      <c r="O544" s="11">
        <f t="shared" si="95"/>
        <v>46.945493335450351</v>
      </c>
      <c r="P544" s="11">
        <f t="shared" si="97"/>
        <v>5.3046953982519782E-2</v>
      </c>
      <c r="Q544" s="8" t="s">
        <v>30</v>
      </c>
    </row>
    <row r="545" spans="1:17">
      <c r="A545" s="9">
        <f t="shared" si="90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96"/>
        <v>2601.4</v>
      </c>
      <c r="G545" s="36">
        <v>716</v>
      </c>
      <c r="H545" s="11">
        <v>3.2068795628611098E-2</v>
      </c>
      <c r="I545" s="11">
        <f t="shared" si="98"/>
        <v>72.768266224750306</v>
      </c>
      <c r="J545" s="11">
        <f t="shared" si="99"/>
        <v>26.75689149084069</v>
      </c>
      <c r="K545" s="11">
        <v>28.109582120302772</v>
      </c>
      <c r="L545" s="11">
        <v>12.070053298696644</v>
      </c>
      <c r="M545" s="249">
        <f t="shared" ref="M545:M550" si="100">L545*$M$2</f>
        <v>12.070053298696644</v>
      </c>
      <c r="N545" s="11">
        <f t="shared" si="94"/>
        <v>139.7047931345904</v>
      </c>
      <c r="O545" s="11">
        <f t="shared" si="95"/>
        <v>27.940958626918082</v>
      </c>
      <c r="P545" s="11">
        <f t="shared" si="97"/>
        <v>5.3703695369643423E-2</v>
      </c>
      <c r="Q545" s="8" t="s">
        <v>30</v>
      </c>
    </row>
    <row r="546" spans="1:17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96"/>
        <v>4398.29</v>
      </c>
      <c r="G546" s="36">
        <v>993</v>
      </c>
      <c r="H546" s="11">
        <v>4.4475298965378246E-2</v>
      </c>
      <c r="I546" s="11">
        <f t="shared" si="98"/>
        <v>100.92023514130875</v>
      </c>
      <c r="J546" s="11">
        <f t="shared" si="99"/>
        <v>37.108370461459231</v>
      </c>
      <c r="K546" s="11">
        <v>38.984378555112649</v>
      </c>
      <c r="L546" s="11">
        <v>16.739613024589065</v>
      </c>
      <c r="M546" s="249">
        <f t="shared" si="100"/>
        <v>16.739613024589065</v>
      </c>
      <c r="N546" s="11">
        <f t="shared" si="94"/>
        <v>193.75259718246969</v>
      </c>
      <c r="O546" s="11">
        <f t="shared" si="95"/>
        <v>38.750519436493938</v>
      </c>
      <c r="P546" s="11">
        <f t="shared" si="97"/>
        <v>4.4051801309706658E-2</v>
      </c>
      <c r="Q546" s="8" t="s">
        <v>30</v>
      </c>
    </row>
    <row r="547" spans="1:17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96"/>
        <v>53.2</v>
      </c>
      <c r="G547" s="35">
        <v>80</v>
      </c>
      <c r="H547" s="11">
        <v>3.583105656828056E-3</v>
      </c>
      <c r="I547" s="11">
        <f t="shared" si="98"/>
        <v>8.1305325390782475</v>
      </c>
      <c r="J547" s="11">
        <f t="shared" si="99"/>
        <v>2.9895968146190719</v>
      </c>
      <c r="K547" s="11">
        <v>3.1407354324360641</v>
      </c>
      <c r="L547" s="11">
        <v>2.4397366417342234</v>
      </c>
      <c r="M547" s="249">
        <f t="shared" si="100"/>
        <v>2.4397366417342234</v>
      </c>
      <c r="N547" s="11">
        <f t="shared" si="94"/>
        <v>16.700601427867607</v>
      </c>
      <c r="O547" s="11">
        <f t="shared" si="95"/>
        <v>3.3401202855735215</v>
      </c>
      <c r="P547" s="83">
        <f t="shared" si="97"/>
        <v>0.31392107947119563</v>
      </c>
      <c r="Q547" s="8" t="s">
        <v>35</v>
      </c>
    </row>
    <row r="548" spans="1:17">
      <c r="A548" s="9">
        <f>A547+1</f>
        <v>68</v>
      </c>
      <c r="B548" s="14" t="s">
        <v>1328</v>
      </c>
      <c r="C548" s="8">
        <v>3237.1</v>
      </c>
      <c r="F548" s="8">
        <f t="shared" si="96"/>
        <v>3237.1</v>
      </c>
      <c r="G548" s="36">
        <v>856</v>
      </c>
      <c r="H548" s="11">
        <v>3.8339230528060195E-2</v>
      </c>
      <c r="I548" s="11">
        <f t="shared" si="98"/>
        <v>86.996698168137229</v>
      </c>
      <c r="J548" s="11">
        <f t="shared" si="99"/>
        <v>31.98868591642406</v>
      </c>
      <c r="K548" s="11">
        <v>33.60586912706588</v>
      </c>
      <c r="L548" s="11">
        <v>14.430119586151296</v>
      </c>
      <c r="M548" s="249">
        <f t="shared" si="100"/>
        <v>14.430119586151296</v>
      </c>
      <c r="N548" s="11">
        <f t="shared" si="94"/>
        <v>167.02137279777847</v>
      </c>
      <c r="O548" s="11">
        <f t="shared" si="95"/>
        <v>33.404274559555695</v>
      </c>
      <c r="P548" s="83">
        <f t="shared" si="97"/>
        <v>5.1595988013276847E-2</v>
      </c>
    </row>
    <row r="549" spans="1:17">
      <c r="A549" s="9">
        <f>A548+1</f>
        <v>69</v>
      </c>
      <c r="B549" s="14" t="s">
        <v>1274</v>
      </c>
      <c r="C549" s="8">
        <v>7048.4</v>
      </c>
      <c r="E549" s="8">
        <v>720.9</v>
      </c>
      <c r="F549" s="8">
        <f t="shared" si="96"/>
        <v>7769.2999999999993</v>
      </c>
      <c r="G549" s="36">
        <v>1200</v>
      </c>
      <c r="H549" s="11">
        <v>5.5941447951144474E-2</v>
      </c>
      <c r="I549" s="11">
        <f t="shared" si="98"/>
        <v>126.93841778938047</v>
      </c>
      <c r="J549" s="11">
        <f t="shared" si="99"/>
        <v>46.675256221155202</v>
      </c>
      <c r="K549" s="11">
        <v>49.034916787096172</v>
      </c>
      <c r="L549" s="11">
        <v>21.055242179851756</v>
      </c>
      <c r="M549" s="249">
        <f t="shared" si="100"/>
        <v>21.055242179851756</v>
      </c>
      <c r="N549" s="11">
        <f t="shared" si="94"/>
        <v>243.70383297748359</v>
      </c>
      <c r="O549" s="11">
        <f t="shared" si="95"/>
        <v>48.740766595496723</v>
      </c>
      <c r="P549" s="83">
        <f t="shared" si="97"/>
        <v>3.1367540573472984E-2</v>
      </c>
    </row>
    <row r="550" spans="1:17">
      <c r="A550" s="9">
        <f>A549+1</f>
        <v>70</v>
      </c>
      <c r="B550" s="14" t="s">
        <v>1276</v>
      </c>
      <c r="C550" s="8">
        <v>9360.52</v>
      </c>
      <c r="E550" s="8">
        <v>1120</v>
      </c>
      <c r="F550" s="8">
        <f t="shared" si="96"/>
        <v>10480.52</v>
      </c>
      <c r="G550" s="36">
        <v>2070</v>
      </c>
      <c r="H550" s="11">
        <v>9.6498997715724205E-2</v>
      </c>
      <c r="I550" s="11">
        <f t="shared" si="98"/>
        <v>218.96877068668127</v>
      </c>
      <c r="J550" s="11">
        <f t="shared" si="99"/>
        <v>80.514816981492714</v>
      </c>
      <c r="K550" s="11">
        <v>84.585231457740889</v>
      </c>
      <c r="L550" s="11">
        <v>36.320292760244278</v>
      </c>
      <c r="M550" s="249">
        <f t="shared" si="100"/>
        <v>36.320292760244278</v>
      </c>
      <c r="N550" s="11">
        <f t="shared" si="94"/>
        <v>420.38911188615913</v>
      </c>
      <c r="O550" s="11">
        <f t="shared" si="95"/>
        <v>84.077822377231826</v>
      </c>
      <c r="P550" s="83">
        <f t="shared" si="97"/>
        <v>4.0111474610626106E-2</v>
      </c>
    </row>
    <row r="551" spans="1:17">
      <c r="A551" s="9"/>
      <c r="B551" s="17" t="s">
        <v>576</v>
      </c>
      <c r="C551" s="13">
        <f t="shared" ref="C551:J551" si="101">SUM(C481:C550)</f>
        <v>182639.05999999997</v>
      </c>
      <c r="D551" s="13">
        <f t="shared" si="101"/>
        <v>232.40000000000003</v>
      </c>
      <c r="E551" s="13">
        <f t="shared" si="101"/>
        <v>4310.1000000000004</v>
      </c>
      <c r="F551" s="13">
        <f t="shared" si="101"/>
        <v>187181.55999999994</v>
      </c>
      <c r="G551" s="13">
        <f t="shared" si="101"/>
        <v>48631</v>
      </c>
      <c r="H551" s="39">
        <f t="shared" si="101"/>
        <v>2.1841061419090861</v>
      </c>
      <c r="I551" s="13">
        <f t="shared" si="101"/>
        <v>4956.0207697901687</v>
      </c>
      <c r="J551" s="13">
        <f t="shared" si="101"/>
        <v>1822.3288370518449</v>
      </c>
      <c r="K551" s="13">
        <f>SUM(K481:K550)</f>
        <v>1914.4563976289905</v>
      </c>
      <c r="L551" s="13">
        <f>SUM(L481:L550)</f>
        <v>1071.7146096030604</v>
      </c>
      <c r="M551" s="13">
        <f>SUM(M481:M550)</f>
        <v>1071.7146096030604</v>
      </c>
      <c r="N551" s="13">
        <f>SUM(N481:N550)</f>
        <v>9764.5206140740611</v>
      </c>
      <c r="O551" s="16">
        <f t="shared" si="95"/>
        <v>1952.9041228148124</v>
      </c>
      <c r="P551" s="16">
        <f t="shared" si="97"/>
        <v>5.2166039294009862E-2</v>
      </c>
    </row>
    <row r="552" spans="1:17">
      <c r="A552" s="9"/>
      <c r="B552" s="7" t="s">
        <v>1270</v>
      </c>
      <c r="P552" s="11"/>
    </row>
    <row r="553" spans="1:17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102">C553+D553+E553</f>
        <v>94.51</v>
      </c>
      <c r="G553" s="31">
        <v>139</v>
      </c>
      <c r="H553" s="11">
        <v>5.1177873485719443E-3</v>
      </c>
      <c r="I553" s="11">
        <f t="shared" ref="I553:I614" si="103">H553*$I$2</f>
        <v>11.612924806265056</v>
      </c>
      <c r="J553" s="11">
        <f>I553*0.3677</f>
        <v>4.2700724512636619</v>
      </c>
      <c r="K553" s="11">
        <v>4.4859453225172521</v>
      </c>
      <c r="L553" s="11">
        <v>9.10966148045806</v>
      </c>
      <c r="M553" s="249">
        <f t="shared" ref="M553:M616" si="104">L553*$M$2</f>
        <v>9.10966148045806</v>
      </c>
      <c r="N553" s="11">
        <f t="shared" ref="N553:N575" si="105">(I553+J553+K553+M553)</f>
        <v>29.478604060504033</v>
      </c>
      <c r="O553" s="11">
        <f t="shared" ref="O553:O575" si="106">N553*0.2</f>
        <v>5.8957208121008069</v>
      </c>
      <c r="P553" s="11">
        <f t="shared" ref="P553:P613" si="107">(N553+O553)/F553/1.2</f>
        <v>0.3119098937731884</v>
      </c>
      <c r="Q553" s="8" t="s">
        <v>29</v>
      </c>
    </row>
    <row r="554" spans="1:17">
      <c r="A554" s="9">
        <f t="shared" ref="A554:A617" si="108">A553+1</f>
        <v>2</v>
      </c>
      <c r="B554" s="107" t="s">
        <v>644</v>
      </c>
      <c r="C554" s="8">
        <f>димвенканали!C554</f>
        <v>107.2</v>
      </c>
      <c r="D554" s="8">
        <f>димвенканали!D554</f>
        <v>0</v>
      </c>
      <c r="E554" s="8">
        <f>димвенканали!E554</f>
        <v>0</v>
      </c>
      <c r="F554" s="8">
        <f t="shared" si="102"/>
        <v>107.2</v>
      </c>
      <c r="G554" s="31">
        <v>0</v>
      </c>
      <c r="H554" s="11">
        <v>0</v>
      </c>
      <c r="I554" s="11">
        <f t="shared" si="103"/>
        <v>0</v>
      </c>
      <c r="J554" s="11">
        <f t="shared" ref="J554:J614" si="109">I554*0.3677</f>
        <v>0</v>
      </c>
      <c r="K554" s="11">
        <v>0</v>
      </c>
      <c r="L554" s="11">
        <v>0</v>
      </c>
      <c r="M554" s="249">
        <f t="shared" si="104"/>
        <v>0</v>
      </c>
      <c r="N554" s="11">
        <f t="shared" si="105"/>
        <v>0</v>
      </c>
      <c r="O554" s="11">
        <f t="shared" si="106"/>
        <v>0</v>
      </c>
      <c r="P554" s="11">
        <f t="shared" si="107"/>
        <v>0</v>
      </c>
      <c r="Q554" s="8" t="s">
        <v>29</v>
      </c>
    </row>
    <row r="555" spans="1:17">
      <c r="A555" s="9">
        <f t="shared" si="108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102"/>
        <v>4212.6899999999996</v>
      </c>
      <c r="G555" s="33">
        <v>488</v>
      </c>
      <c r="H555" s="11">
        <v>1.7967483641029559E-2</v>
      </c>
      <c r="I555" s="11">
        <f t="shared" si="103"/>
        <v>40.770556154369402</v>
      </c>
      <c r="J555" s="11">
        <f t="shared" si="109"/>
        <v>14.99133349796163</v>
      </c>
      <c r="K555" s="11">
        <v>15.749218110708048</v>
      </c>
      <c r="L555" s="11">
        <v>6.7626014928107052</v>
      </c>
      <c r="M555" s="249">
        <f t="shared" si="104"/>
        <v>6.7626014928107052</v>
      </c>
      <c r="N555" s="11">
        <f t="shared" si="105"/>
        <v>78.273709255849781</v>
      </c>
      <c r="O555" s="11">
        <f t="shared" si="106"/>
        <v>15.654741851169957</v>
      </c>
      <c r="P555" s="11">
        <f t="shared" si="107"/>
        <v>1.8580457915453021E-2</v>
      </c>
      <c r="Q555" s="8" t="s">
        <v>30</v>
      </c>
    </row>
    <row r="556" spans="1:17">
      <c r="A556" s="9">
        <f t="shared" si="108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102"/>
        <v>4354.84</v>
      </c>
      <c r="G556" s="33">
        <v>506</v>
      </c>
      <c r="H556" s="11">
        <v>1.8630218693362618E-2</v>
      </c>
      <c r="I556" s="11">
        <f t="shared" si="103"/>
        <v>42.274388143669917</v>
      </c>
      <c r="J556" s="11">
        <f t="shared" si="109"/>
        <v>15.54429252042743</v>
      </c>
      <c r="K556" s="11">
        <v>16.330131893480068</v>
      </c>
      <c r="L556" s="11">
        <v>7.0120417118078224</v>
      </c>
      <c r="M556" s="249">
        <f t="shared" si="104"/>
        <v>7.0120417118078224</v>
      </c>
      <c r="N556" s="11">
        <f t="shared" si="105"/>
        <v>81.16085426938524</v>
      </c>
      <c r="O556" s="11">
        <f t="shared" si="106"/>
        <v>16.232170853877047</v>
      </c>
      <c r="P556" s="11">
        <f t="shared" si="107"/>
        <v>1.8636931384249534E-2</v>
      </c>
      <c r="Q556" s="8" t="s">
        <v>30</v>
      </c>
    </row>
    <row r="557" spans="1:17">
      <c r="A557" s="9">
        <f t="shared" si="108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102"/>
        <v>4344.0200000000004</v>
      </c>
      <c r="G557" s="33">
        <v>742</v>
      </c>
      <c r="H557" s="11">
        <v>2.7319411601729373E-2</v>
      </c>
      <c r="I557" s="11">
        <f t="shared" si="103"/>
        <v>61.991296447832177</v>
      </c>
      <c r="J557" s="11">
        <f t="shared" si="109"/>
        <v>22.794199703867893</v>
      </c>
      <c r="K557" s="11">
        <v>23.946557045379862</v>
      </c>
      <c r="L557" s="11">
        <v>10.282480138658901</v>
      </c>
      <c r="M557" s="249">
        <f t="shared" si="104"/>
        <v>10.282480138658901</v>
      </c>
      <c r="N557" s="11">
        <f t="shared" si="105"/>
        <v>119.01453333573883</v>
      </c>
      <c r="O557" s="11">
        <f t="shared" si="106"/>
        <v>23.802906667147766</v>
      </c>
      <c r="P557" s="11">
        <f t="shared" si="107"/>
        <v>2.7397326286651265E-2</v>
      </c>
      <c r="Q557" s="8" t="s">
        <v>30</v>
      </c>
    </row>
    <row r="558" spans="1:17">
      <c r="A558" s="9">
        <f t="shared" si="108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102"/>
        <v>8583.89</v>
      </c>
      <c r="G558" s="33">
        <v>2033</v>
      </c>
      <c r="H558" s="11">
        <v>7.4852242299616997E-2</v>
      </c>
      <c r="I558" s="11">
        <f t="shared" si="103"/>
        <v>169.84946856932993</v>
      </c>
      <c r="J558" s="11">
        <f t="shared" si="109"/>
        <v>62.453649592942618</v>
      </c>
      <c r="K558" s="11">
        <v>65.610984465306274</v>
      </c>
      <c r="L558" s="11">
        <v>28.172886956729844</v>
      </c>
      <c r="M558" s="249">
        <f t="shared" si="104"/>
        <v>28.172886956729844</v>
      </c>
      <c r="N558" s="11">
        <f t="shared" si="105"/>
        <v>326.08698958430864</v>
      </c>
      <c r="O558" s="11">
        <f t="shared" si="106"/>
        <v>65.217397916861728</v>
      </c>
      <c r="P558" s="11">
        <f t="shared" si="107"/>
        <v>3.7988253528913891E-2</v>
      </c>
      <c r="Q558" s="8" t="s">
        <v>30</v>
      </c>
    </row>
    <row r="559" spans="1:17">
      <c r="A559" s="9">
        <f t="shared" si="108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102"/>
        <v>4134.84</v>
      </c>
      <c r="G559" s="33">
        <v>922</v>
      </c>
      <c r="H559" s="11">
        <v>3.3946762125059947E-2</v>
      </c>
      <c r="I559" s="11">
        <f t="shared" si="103"/>
        <v>77.029616340837279</v>
      </c>
      <c r="J559" s="11">
        <f t="shared" si="109"/>
        <v>28.323789928525869</v>
      </c>
      <c r="K559" s="11">
        <v>29.755694873100044</v>
      </c>
      <c r="L559" s="11">
        <v>12.776882328630062</v>
      </c>
      <c r="M559" s="249">
        <f t="shared" si="104"/>
        <v>12.776882328630062</v>
      </c>
      <c r="N559" s="11">
        <f t="shared" si="105"/>
        <v>147.88598347109325</v>
      </c>
      <c r="O559" s="11">
        <f t="shared" si="106"/>
        <v>29.577196694218653</v>
      </c>
      <c r="P559" s="11">
        <f t="shared" si="107"/>
        <v>3.5765829747001883E-2</v>
      </c>
      <c r="Q559" s="8" t="s">
        <v>30</v>
      </c>
    </row>
    <row r="560" spans="1:17">
      <c r="A560" s="9">
        <f t="shared" si="108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102"/>
        <v>4246.29</v>
      </c>
      <c r="G560" s="33">
        <v>742</v>
      </c>
      <c r="H560" s="11">
        <v>2.7319411601729373E-2</v>
      </c>
      <c r="I560" s="11">
        <f t="shared" si="103"/>
        <v>61.991296447832177</v>
      </c>
      <c r="J560" s="11">
        <f t="shared" si="109"/>
        <v>22.794199703867893</v>
      </c>
      <c r="K560" s="11">
        <v>23.946557045379862</v>
      </c>
      <c r="L560" s="11">
        <v>10.282480138658901</v>
      </c>
      <c r="M560" s="249">
        <f t="shared" si="104"/>
        <v>10.282480138658901</v>
      </c>
      <c r="N560" s="11">
        <f t="shared" si="105"/>
        <v>119.01453333573883</v>
      </c>
      <c r="O560" s="11">
        <f t="shared" si="106"/>
        <v>23.802906667147766</v>
      </c>
      <c r="P560" s="11">
        <f t="shared" si="107"/>
        <v>2.8027886304453731E-2</v>
      </c>
      <c r="Q560" s="8" t="s">
        <v>30</v>
      </c>
    </row>
    <row r="561" spans="1:17">
      <c r="A561" s="9">
        <f t="shared" si="108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102"/>
        <v>4297.5200000000004</v>
      </c>
      <c r="G561" s="33">
        <v>761</v>
      </c>
      <c r="H561" s="11">
        <v>2.8018965268080932E-2</v>
      </c>
      <c r="I561" s="11">
        <f t="shared" si="103"/>
        <v>63.578674658760491</v>
      </c>
      <c r="J561" s="11">
        <f t="shared" si="109"/>
        <v>23.377878672026235</v>
      </c>
      <c r="K561" s="11">
        <v>24.55974381608366</v>
      </c>
      <c r="L561" s="11">
        <v>10.5457781476003</v>
      </c>
      <c r="M561" s="249">
        <f t="shared" si="104"/>
        <v>10.5457781476003</v>
      </c>
      <c r="N561" s="11">
        <f t="shared" si="105"/>
        <v>122.06207529447069</v>
      </c>
      <c r="O561" s="11">
        <f t="shared" si="106"/>
        <v>24.41241505889414</v>
      </c>
      <c r="P561" s="11">
        <f t="shared" si="107"/>
        <v>2.840291035166112E-2</v>
      </c>
      <c r="Q561" s="8" t="s">
        <v>30</v>
      </c>
    </row>
    <row r="562" spans="1:17">
      <c r="A562" s="9">
        <f t="shared" si="108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102"/>
        <v>4186.7700000000004</v>
      </c>
      <c r="G562" s="33">
        <v>669</v>
      </c>
      <c r="H562" s="11">
        <v>2.463165277837864E-2</v>
      </c>
      <c r="I562" s="11">
        <f t="shared" si="103"/>
        <v>55.892422269002324</v>
      </c>
      <c r="J562" s="11">
        <f t="shared" si="109"/>
        <v>20.551643668312156</v>
      </c>
      <c r="K562" s="11">
        <v>21.590628926360012</v>
      </c>
      <c r="L562" s="11">
        <v>9.2708614727261516</v>
      </c>
      <c r="M562" s="249">
        <f t="shared" si="104"/>
        <v>9.2708614727261516</v>
      </c>
      <c r="N562" s="11">
        <f t="shared" si="105"/>
        <v>107.30555633640064</v>
      </c>
      <c r="O562" s="11">
        <f t="shared" si="106"/>
        <v>21.461111267280131</v>
      </c>
      <c r="P562" s="11">
        <f t="shared" si="107"/>
        <v>2.5629675462564373E-2</v>
      </c>
      <c r="Q562" s="8" t="s">
        <v>30</v>
      </c>
    </row>
    <row r="563" spans="1:17">
      <c r="A563" s="9">
        <f t="shared" si="108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102"/>
        <v>4207.92</v>
      </c>
      <c r="G563" s="33">
        <v>669</v>
      </c>
      <c r="H563" s="11">
        <v>2.463165277837864E-2</v>
      </c>
      <c r="I563" s="11">
        <f t="shared" si="103"/>
        <v>55.892422269002324</v>
      </c>
      <c r="J563" s="11">
        <f t="shared" si="109"/>
        <v>20.551643668312156</v>
      </c>
      <c r="K563" s="11">
        <v>21.590628926360012</v>
      </c>
      <c r="L563" s="11">
        <v>9.2708614727261516</v>
      </c>
      <c r="M563" s="249">
        <f t="shared" si="104"/>
        <v>9.2708614727261516</v>
      </c>
      <c r="N563" s="11">
        <f t="shared" si="105"/>
        <v>107.30555633640064</v>
      </c>
      <c r="O563" s="11">
        <f t="shared" si="106"/>
        <v>21.461111267280131</v>
      </c>
      <c r="P563" s="11">
        <f t="shared" si="107"/>
        <v>2.5500854658929033E-2</v>
      </c>
      <c r="Q563" s="8" t="s">
        <v>30</v>
      </c>
    </row>
    <row r="564" spans="1:17">
      <c r="A564" s="9">
        <f t="shared" si="108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102"/>
        <v>6478.67</v>
      </c>
      <c r="G564" s="33">
        <v>1527</v>
      </c>
      <c r="H564" s="11">
        <v>5.6222023606254383E-2</v>
      </c>
      <c r="I564" s="11">
        <f t="shared" si="103"/>
        <v>127.57508042566002</v>
      </c>
      <c r="J564" s="11">
        <f t="shared" si="109"/>
        <v>46.909357072515192</v>
      </c>
      <c r="K564" s="11">
        <v>49.280852571826216</v>
      </c>
      <c r="L564" s="11">
        <v>21.160845244922026</v>
      </c>
      <c r="M564" s="249">
        <f t="shared" si="104"/>
        <v>21.160845244922026</v>
      </c>
      <c r="N564" s="11">
        <f t="shared" si="105"/>
        <v>244.92613531492347</v>
      </c>
      <c r="O564" s="11">
        <f t="shared" si="106"/>
        <v>48.985227062984698</v>
      </c>
      <c r="P564" s="11">
        <f t="shared" si="107"/>
        <v>3.7805002464228535E-2</v>
      </c>
      <c r="Q564" s="8" t="s">
        <v>30</v>
      </c>
    </row>
    <row r="565" spans="1:17">
      <c r="A565" s="9">
        <f t="shared" si="108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102"/>
        <v>109.54</v>
      </c>
      <c r="G565" s="31">
        <v>109</v>
      </c>
      <c r="H565" s="11">
        <v>4.013228928016848E-3</v>
      </c>
      <c r="I565" s="11">
        <f t="shared" si="103"/>
        <v>9.1065381574308706</v>
      </c>
      <c r="J565" s="11">
        <f t="shared" si="109"/>
        <v>3.3484740804873314</v>
      </c>
      <c r="K565" s="11">
        <v>3.517755684563888</v>
      </c>
      <c r="L565" s="11">
        <v>6.0198433920252716</v>
      </c>
      <c r="M565" s="249">
        <f t="shared" si="104"/>
        <v>6.0198433920252716</v>
      </c>
      <c r="N565" s="11">
        <f t="shared" si="105"/>
        <v>21.992611314507361</v>
      </c>
      <c r="O565" s="11">
        <f t="shared" si="106"/>
        <v>4.398522262901472</v>
      </c>
      <c r="P565" s="11">
        <f t="shared" si="107"/>
        <v>0.20077242390457697</v>
      </c>
      <c r="Q565" s="8" t="s">
        <v>29</v>
      </c>
    </row>
    <row r="566" spans="1:17">
      <c r="A566" s="9">
        <f t="shared" si="108"/>
        <v>14</v>
      </c>
      <c r="B566" s="107" t="s">
        <v>656</v>
      </c>
      <c r="C566" s="8">
        <f>димвенканали!C566</f>
        <v>103</v>
      </c>
      <c r="D566" s="8">
        <f>димвенканали!D566</f>
        <v>0</v>
      </c>
      <c r="E566" s="8">
        <f>димвенканали!E566</f>
        <v>0</v>
      </c>
      <c r="F566" s="8">
        <f t="shared" si="102"/>
        <v>103</v>
      </c>
      <c r="G566" s="31">
        <v>0</v>
      </c>
      <c r="H566" s="11">
        <v>0</v>
      </c>
      <c r="I566" s="11">
        <f t="shared" si="103"/>
        <v>0</v>
      </c>
      <c r="J566" s="11">
        <f t="shared" si="109"/>
        <v>0</v>
      </c>
      <c r="K566" s="11">
        <v>0</v>
      </c>
      <c r="L566" s="11">
        <v>0</v>
      </c>
      <c r="M566" s="249">
        <f t="shared" si="104"/>
        <v>0</v>
      </c>
      <c r="N566" s="11">
        <f t="shared" si="105"/>
        <v>0</v>
      </c>
      <c r="O566" s="11">
        <f t="shared" si="106"/>
        <v>0</v>
      </c>
      <c r="P566" s="11">
        <f t="shared" si="107"/>
        <v>0</v>
      </c>
      <c r="Q566" s="8" t="s">
        <v>29</v>
      </c>
    </row>
    <row r="567" spans="1:17">
      <c r="A567" s="9">
        <f t="shared" si="108"/>
        <v>15</v>
      </c>
      <c r="B567" s="8" t="s">
        <v>657</v>
      </c>
      <c r="C567" s="8">
        <f>димвенканали!C567</f>
        <v>123.3</v>
      </c>
      <c r="D567" s="8">
        <f>димвенканали!D567</f>
        <v>0</v>
      </c>
      <c r="E567" s="8">
        <f>димвенканали!E567</f>
        <v>0</v>
      </c>
      <c r="F567" s="8">
        <f t="shared" si="102"/>
        <v>123.3</v>
      </c>
      <c r="G567" s="31">
        <v>0</v>
      </c>
      <c r="H567" s="11">
        <v>0</v>
      </c>
      <c r="I567" s="11">
        <f t="shared" si="103"/>
        <v>0</v>
      </c>
      <c r="J567" s="11">
        <f t="shared" si="109"/>
        <v>0</v>
      </c>
      <c r="K567" s="11">
        <v>0</v>
      </c>
      <c r="L567" s="11">
        <v>0</v>
      </c>
      <c r="M567" s="249">
        <f t="shared" si="104"/>
        <v>0</v>
      </c>
      <c r="N567" s="11">
        <f t="shared" si="105"/>
        <v>0</v>
      </c>
      <c r="O567" s="11">
        <f t="shared" si="106"/>
        <v>0</v>
      </c>
      <c r="P567" s="11">
        <f t="shared" si="107"/>
        <v>0</v>
      </c>
      <c r="Q567" s="8" t="s">
        <v>29</v>
      </c>
    </row>
    <row r="568" spans="1:17">
      <c r="A568" s="9">
        <f t="shared" si="108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102"/>
        <v>218.9</v>
      </c>
      <c r="G568" s="34">
        <v>166</v>
      </c>
      <c r="H568" s="11">
        <v>6.1118899270715303E-3</v>
      </c>
      <c r="I568" s="11">
        <f t="shared" si="103"/>
        <v>13.868672790215822</v>
      </c>
      <c r="J568" s="11">
        <f t="shared" si="109"/>
        <v>5.0995109849623583</v>
      </c>
      <c r="K568" s="11">
        <v>5.357315996675279</v>
      </c>
      <c r="L568" s="11">
        <v>2.7069560486999809</v>
      </c>
      <c r="M568" s="249">
        <f t="shared" si="104"/>
        <v>2.7069560486999809</v>
      </c>
      <c r="N568" s="11">
        <f t="shared" si="105"/>
        <v>27.032455820553437</v>
      </c>
      <c r="O568" s="11">
        <f t="shared" si="106"/>
        <v>5.4064911641106876</v>
      </c>
      <c r="P568" s="11">
        <f t="shared" si="107"/>
        <v>0.12349226048676765</v>
      </c>
      <c r="Q568" s="8" t="s">
        <v>27</v>
      </c>
    </row>
    <row r="569" spans="1:17">
      <c r="A569" s="9">
        <f t="shared" si="108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102"/>
        <v>164.3</v>
      </c>
      <c r="G569" s="31">
        <v>198</v>
      </c>
      <c r="H569" s="11">
        <v>7.290085575663633E-3</v>
      </c>
      <c r="I569" s="11">
        <f t="shared" si="103"/>
        <v>16.542151882305621</v>
      </c>
      <c r="J569" s="11">
        <f t="shared" si="109"/>
        <v>6.0825492471237776</v>
      </c>
      <c r="K569" s="11">
        <v>6.3900516104922005</v>
      </c>
      <c r="L569" s="11">
        <v>11.664136921061813</v>
      </c>
      <c r="M569" s="249">
        <f t="shared" si="104"/>
        <v>11.664136921061813</v>
      </c>
      <c r="N569" s="11">
        <f t="shared" si="105"/>
        <v>40.678889660983408</v>
      </c>
      <c r="O569" s="11">
        <f t="shared" si="106"/>
        <v>8.1357779321966817</v>
      </c>
      <c r="P569" s="11">
        <f t="shared" si="107"/>
        <v>0.24758910323179187</v>
      </c>
      <c r="Q569" s="8" t="s">
        <v>29</v>
      </c>
    </row>
    <row r="570" spans="1:17">
      <c r="A570" s="9">
        <f t="shared" si="108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102"/>
        <v>250.1</v>
      </c>
      <c r="G570" s="31">
        <v>210</v>
      </c>
      <c r="H570" s="11">
        <v>7.731908943885671E-3</v>
      </c>
      <c r="I570" s="11">
        <f t="shared" si="103"/>
        <v>17.544706541839293</v>
      </c>
      <c r="J570" s="11">
        <f t="shared" si="109"/>
        <v>6.4511885954343082</v>
      </c>
      <c r="K570" s="11">
        <v>6.7773274656735456</v>
      </c>
      <c r="L570" s="11">
        <v>5.2646567998917533</v>
      </c>
      <c r="M570" s="249">
        <f t="shared" si="104"/>
        <v>5.2646567998917533</v>
      </c>
      <c r="N570" s="11">
        <f t="shared" si="105"/>
        <v>36.037879402838897</v>
      </c>
      <c r="O570" s="11">
        <f t="shared" si="106"/>
        <v>7.2075758805677799</v>
      </c>
      <c r="P570" s="11">
        <f t="shared" si="107"/>
        <v>0.14409388005933188</v>
      </c>
      <c r="Q570" s="8" t="s">
        <v>29</v>
      </c>
    </row>
    <row r="571" spans="1:17">
      <c r="A571" s="9">
        <f t="shared" si="108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102"/>
        <v>856.6</v>
      </c>
      <c r="G571" s="31">
        <v>471</v>
      </c>
      <c r="H571" s="11">
        <v>1.7341567202715007E-2</v>
      </c>
      <c r="I571" s="11">
        <f t="shared" si="103"/>
        <v>39.350270386696707</v>
      </c>
      <c r="J571" s="11">
        <f t="shared" si="109"/>
        <v>14.46909442118838</v>
      </c>
      <c r="K571" s="11">
        <v>15.200577315867811</v>
      </c>
      <c r="L571" s="11">
        <v>11.807873108328648</v>
      </c>
      <c r="M571" s="249">
        <f t="shared" si="104"/>
        <v>11.807873108328648</v>
      </c>
      <c r="N571" s="11">
        <f t="shared" si="105"/>
        <v>80.827815232081548</v>
      </c>
      <c r="O571" s="11">
        <f t="shared" si="106"/>
        <v>16.16556304641631</v>
      </c>
      <c r="P571" s="11">
        <f t="shared" si="107"/>
        <v>9.4358878393744516E-2</v>
      </c>
      <c r="Q571" s="8" t="s">
        <v>29</v>
      </c>
    </row>
    <row r="572" spans="1:17">
      <c r="A572" s="9">
        <f t="shared" si="108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102"/>
        <v>212.1</v>
      </c>
      <c r="G572" s="31">
        <v>155</v>
      </c>
      <c r="H572" s="11">
        <v>5.7068851728679952E-3</v>
      </c>
      <c r="I572" s="11">
        <f t="shared" si="103"/>
        <v>12.949664352309954</v>
      </c>
      <c r="J572" s="11">
        <f t="shared" si="109"/>
        <v>4.7615915823443702</v>
      </c>
      <c r="K572" s="11">
        <v>5.0023131294257119</v>
      </c>
      <c r="L572" s="11">
        <v>4.2801638796509964</v>
      </c>
      <c r="M572" s="249">
        <f t="shared" si="104"/>
        <v>4.2801638796509964</v>
      </c>
      <c r="N572" s="11">
        <f t="shared" si="105"/>
        <v>26.993732943731032</v>
      </c>
      <c r="O572" s="11">
        <f t="shared" si="106"/>
        <v>5.3987465887462065</v>
      </c>
      <c r="P572" s="11">
        <f t="shared" si="107"/>
        <v>0.12726889648152304</v>
      </c>
      <c r="Q572" s="8" t="s">
        <v>29</v>
      </c>
    </row>
    <row r="573" spans="1:17">
      <c r="A573" s="9">
        <f t="shared" si="108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102"/>
        <v>773.5</v>
      </c>
      <c r="G573" s="31">
        <v>550</v>
      </c>
      <c r="H573" s="11">
        <v>2.0250237710176758E-2</v>
      </c>
      <c r="I573" s="11">
        <f t="shared" si="103"/>
        <v>45.950421895293388</v>
      </c>
      <c r="J573" s="11">
        <f t="shared" si="109"/>
        <v>16.895970130899379</v>
      </c>
      <c r="K573" s="11">
        <v>17.750143362478337</v>
      </c>
      <c r="L573" s="11">
        <v>13.788386856859354</v>
      </c>
      <c r="M573" s="249">
        <f t="shared" si="104"/>
        <v>13.788386856859354</v>
      </c>
      <c r="N573" s="11">
        <f t="shared" si="105"/>
        <v>94.384922245530447</v>
      </c>
      <c r="O573" s="11">
        <f t="shared" si="106"/>
        <v>18.876984449106089</v>
      </c>
      <c r="P573" s="11">
        <f t="shared" si="107"/>
        <v>0.12202317032389198</v>
      </c>
      <c r="Q573" s="8" t="s">
        <v>29</v>
      </c>
    </row>
    <row r="574" spans="1:17">
      <c r="A574" s="9">
        <f t="shared" si="108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102"/>
        <v>1431.7</v>
      </c>
      <c r="G574" s="33">
        <v>498</v>
      </c>
      <c r="H574" s="11">
        <v>1.8335669781214592E-2</v>
      </c>
      <c r="I574" s="11">
        <f t="shared" si="103"/>
        <v>41.606018370647469</v>
      </c>
      <c r="J574" s="11">
        <f t="shared" si="109"/>
        <v>15.298532954887076</v>
      </c>
      <c r="K574" s="11">
        <v>16.071947990025837</v>
      </c>
      <c r="L574" s="11">
        <v>6.9011793922535478</v>
      </c>
      <c r="M574" s="249">
        <f t="shared" si="104"/>
        <v>6.9011793922535478</v>
      </c>
      <c r="N574" s="11">
        <f t="shared" si="105"/>
        <v>79.877678707813928</v>
      </c>
      <c r="O574" s="11">
        <f t="shared" si="106"/>
        <v>15.975535741562787</v>
      </c>
      <c r="P574" s="11">
        <f t="shared" si="107"/>
        <v>5.5792190198934076E-2</v>
      </c>
      <c r="Q574" s="8" t="s">
        <v>30</v>
      </c>
    </row>
    <row r="575" spans="1:17">
      <c r="A575" s="9">
        <f t="shared" si="108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102"/>
        <v>1073.5999999999999</v>
      </c>
      <c r="G575" s="33">
        <v>950</v>
      </c>
      <c r="H575" s="11">
        <v>3.4977683317578036E-2</v>
      </c>
      <c r="I575" s="11">
        <f t="shared" si="103"/>
        <v>79.368910546415847</v>
      </c>
      <c r="J575" s="11">
        <f t="shared" si="109"/>
        <v>29.183948407917111</v>
      </c>
      <c r="K575" s="11">
        <v>30.65933853518985</v>
      </c>
      <c r="L575" s="11">
        <v>40.224335815214744</v>
      </c>
      <c r="M575" s="249">
        <f t="shared" si="104"/>
        <v>40.224335815214744</v>
      </c>
      <c r="N575" s="11">
        <f t="shared" si="105"/>
        <v>179.43653330473757</v>
      </c>
      <c r="O575" s="11">
        <f t="shared" si="106"/>
        <v>35.887306660947516</v>
      </c>
      <c r="P575" s="11">
        <f t="shared" si="107"/>
        <v>0.16713537006775109</v>
      </c>
      <c r="Q575" s="8" t="s">
        <v>30</v>
      </c>
    </row>
    <row r="576" spans="1:17">
      <c r="A576" s="9">
        <f t="shared" si="108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102"/>
        <v>244.9</v>
      </c>
      <c r="G576" s="31">
        <v>228</v>
      </c>
      <c r="H576" s="11">
        <v>8.3946439962187293E-3</v>
      </c>
      <c r="I576" s="11">
        <f t="shared" si="103"/>
        <v>19.048538531139805</v>
      </c>
      <c r="J576" s="11">
        <f t="shared" si="109"/>
        <v>7.0041476179001068</v>
      </c>
      <c r="K576" s="11">
        <v>7.358241248445565</v>
      </c>
      <c r="L576" s="11">
        <v>49.948131777501438</v>
      </c>
      <c r="M576" s="249">
        <f t="shared" si="104"/>
        <v>49.948131777501438</v>
      </c>
      <c r="N576" s="11">
        <f t="shared" ref="N576:N613" si="110">(I576+J576+K576+M576)</f>
        <v>83.359059174986911</v>
      </c>
      <c r="O576" s="11">
        <f t="shared" ref="O576:O613" si="111">N576*0.2</f>
        <v>16.671811834997381</v>
      </c>
      <c r="P576" s="11">
        <f t="shared" si="107"/>
        <v>0.34037998846462603</v>
      </c>
      <c r="Q576" s="8" t="s">
        <v>29</v>
      </c>
    </row>
    <row r="577" spans="1:17">
      <c r="A577" s="9">
        <f t="shared" si="108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102"/>
        <v>336.6</v>
      </c>
      <c r="G577" s="31">
        <v>273</v>
      </c>
      <c r="H577" s="11">
        <v>1.0051481627051372E-2</v>
      </c>
      <c r="I577" s="11">
        <f t="shared" si="103"/>
        <v>22.808118504391082</v>
      </c>
      <c r="J577" s="11">
        <f t="shared" si="109"/>
        <v>8.3865451740646009</v>
      </c>
      <c r="K577" s="11">
        <v>8.8105257053756088</v>
      </c>
      <c r="L577" s="11">
        <v>26.636426311686137</v>
      </c>
      <c r="M577" s="249">
        <f t="shared" si="104"/>
        <v>26.636426311686137</v>
      </c>
      <c r="N577" s="11">
        <f t="shared" si="110"/>
        <v>66.64161569551743</v>
      </c>
      <c r="O577" s="11">
        <f t="shared" si="111"/>
        <v>13.328323139103487</v>
      </c>
      <c r="P577" s="11">
        <f t="shared" si="107"/>
        <v>0.19798459802589849</v>
      </c>
      <c r="Q577" s="8" t="s">
        <v>29</v>
      </c>
    </row>
    <row r="578" spans="1:17">
      <c r="A578" s="9">
        <f t="shared" si="108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102"/>
        <v>150.80000000000001</v>
      </c>
      <c r="G578" s="31">
        <v>213</v>
      </c>
      <c r="H578" s="11">
        <v>7.8423647859411812E-3</v>
      </c>
      <c r="I578" s="11">
        <f t="shared" si="103"/>
        <v>17.795345206722715</v>
      </c>
      <c r="J578" s="11">
        <f t="shared" si="109"/>
        <v>6.5433484325119426</v>
      </c>
      <c r="K578" s="11">
        <v>6.8741464294688823</v>
      </c>
      <c r="L578" s="11">
        <v>5.3398661827473504</v>
      </c>
      <c r="M578" s="249">
        <f t="shared" si="104"/>
        <v>5.3398661827473504</v>
      </c>
      <c r="N578" s="11">
        <f t="shared" si="110"/>
        <v>36.552706251450886</v>
      </c>
      <c r="O578" s="11">
        <f t="shared" si="111"/>
        <v>7.3105412502901777</v>
      </c>
      <c r="P578" s="11">
        <f t="shared" si="107"/>
        <v>0.24239195126956822</v>
      </c>
      <c r="Q578" s="8" t="s">
        <v>29</v>
      </c>
    </row>
    <row r="579" spans="1:17">
      <c r="A579" s="9">
        <f t="shared" si="108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102"/>
        <v>4825.5600000000004</v>
      </c>
      <c r="G579" s="33">
        <v>539</v>
      </c>
      <c r="H579" s="11">
        <v>1.9845232955973222E-2</v>
      </c>
      <c r="I579" s="11">
        <f t="shared" si="103"/>
        <v>45.031413457387515</v>
      </c>
      <c r="J579" s="11">
        <f t="shared" si="109"/>
        <v>16.55805072828139</v>
      </c>
      <c r="K579" s="11">
        <v>17.395140495228766</v>
      </c>
      <c r="L579" s="11">
        <v>7.4693487799692013</v>
      </c>
      <c r="M579" s="249">
        <f t="shared" si="104"/>
        <v>7.4693487799692013</v>
      </c>
      <c r="N579" s="11">
        <f t="shared" si="110"/>
        <v>86.453953460866856</v>
      </c>
      <c r="O579" s="11">
        <f t="shared" si="111"/>
        <v>17.290790692173371</v>
      </c>
      <c r="P579" s="11">
        <f t="shared" si="107"/>
        <v>1.7915838464523673E-2</v>
      </c>
      <c r="Q579" s="8" t="s">
        <v>30</v>
      </c>
    </row>
    <row r="580" spans="1:17">
      <c r="A580" s="9">
        <f t="shared" si="108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102"/>
        <v>4234.8</v>
      </c>
      <c r="G580" s="33">
        <v>742</v>
      </c>
      <c r="H580" s="11">
        <v>2.7319411601729373E-2</v>
      </c>
      <c r="I580" s="11">
        <f t="shared" si="103"/>
        <v>61.991296447832177</v>
      </c>
      <c r="J580" s="11">
        <f t="shared" si="109"/>
        <v>22.794199703867893</v>
      </c>
      <c r="K580" s="11">
        <v>23.946557045379862</v>
      </c>
      <c r="L580" s="11">
        <v>10.282480138658901</v>
      </c>
      <c r="M580" s="249">
        <f t="shared" si="104"/>
        <v>10.282480138658901</v>
      </c>
      <c r="N580" s="11">
        <f t="shared" si="110"/>
        <v>119.01453333573883</v>
      </c>
      <c r="O580" s="11">
        <f t="shared" si="111"/>
        <v>23.802906667147766</v>
      </c>
      <c r="P580" s="11">
        <f t="shared" si="107"/>
        <v>2.8103932496396245E-2</v>
      </c>
      <c r="Q580" s="8" t="s">
        <v>30</v>
      </c>
    </row>
    <row r="581" spans="1:17">
      <c r="A581" s="9">
        <f t="shared" si="108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102"/>
        <v>7259.45</v>
      </c>
      <c r="G581" s="33">
        <v>1082</v>
      </c>
      <c r="H581" s="11">
        <v>3.9837740368020458E-2</v>
      </c>
      <c r="I581" s="11">
        <f t="shared" si="103"/>
        <v>90.397011801286268</v>
      </c>
      <c r="J581" s="11">
        <f t="shared" si="109"/>
        <v>33.238981239332965</v>
      </c>
      <c r="K581" s="11">
        <v>34.919372942184651</v>
      </c>
      <c r="L581" s="11">
        <v>14.99412871971554</v>
      </c>
      <c r="M581" s="249">
        <f t="shared" si="104"/>
        <v>14.99412871971554</v>
      </c>
      <c r="N581" s="11">
        <f t="shared" si="110"/>
        <v>173.54949470251944</v>
      </c>
      <c r="O581" s="11">
        <f t="shared" si="111"/>
        <v>34.709898940503891</v>
      </c>
      <c r="P581" s="11">
        <f t="shared" si="107"/>
        <v>2.3906700191132862E-2</v>
      </c>
      <c r="Q581" s="8" t="s">
        <v>30</v>
      </c>
    </row>
    <row r="582" spans="1:17">
      <c r="A582" s="9">
        <f t="shared" si="108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102"/>
        <v>7693.62</v>
      </c>
      <c r="G582" s="33">
        <v>1183</v>
      </c>
      <c r="H582" s="11">
        <v>4.355642038388928E-2</v>
      </c>
      <c r="I582" s="11">
        <f t="shared" si="103"/>
        <v>98.835180185694682</v>
      </c>
      <c r="J582" s="11">
        <f t="shared" si="109"/>
        <v>36.341695754279939</v>
      </c>
      <c r="K582" s="11">
        <v>38.178944723294308</v>
      </c>
      <c r="L582" s="11">
        <v>16.393765504088247</v>
      </c>
      <c r="M582" s="249">
        <f t="shared" si="104"/>
        <v>16.393765504088247</v>
      </c>
      <c r="N582" s="11">
        <f t="shared" si="110"/>
        <v>189.74958616735717</v>
      </c>
      <c r="O582" s="11">
        <f t="shared" si="111"/>
        <v>37.949917233471432</v>
      </c>
      <c r="P582" s="11">
        <f t="shared" si="107"/>
        <v>2.466323865324219E-2</v>
      </c>
      <c r="Q582" s="8" t="s">
        <v>30</v>
      </c>
    </row>
    <row r="583" spans="1:17">
      <c r="A583" s="9">
        <f t="shared" si="108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102"/>
        <v>4310.6400000000003</v>
      </c>
      <c r="G583" s="33">
        <v>540</v>
      </c>
      <c r="H583" s="11">
        <v>1.9882051569991725E-2</v>
      </c>
      <c r="I583" s="11">
        <f t="shared" si="103"/>
        <v>45.114959679015328</v>
      </c>
      <c r="J583" s="11">
        <f t="shared" si="109"/>
        <v>16.588770673973936</v>
      </c>
      <c r="K583" s="11">
        <v>17.427413483160546</v>
      </c>
      <c r="L583" s="11">
        <v>7.4832065699134853</v>
      </c>
      <c r="M583" s="249">
        <f t="shared" si="104"/>
        <v>7.4832065699134853</v>
      </c>
      <c r="N583" s="11">
        <f t="shared" si="110"/>
        <v>86.614350406063309</v>
      </c>
      <c r="O583" s="11">
        <f t="shared" si="111"/>
        <v>17.322870081212663</v>
      </c>
      <c r="P583" s="11">
        <f t="shared" si="107"/>
        <v>2.0093153315067672E-2</v>
      </c>
      <c r="Q583" s="8" t="s">
        <v>30</v>
      </c>
    </row>
    <row r="584" spans="1:17">
      <c r="A584" s="9">
        <f t="shared" si="108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102"/>
        <v>4423.5</v>
      </c>
      <c r="G584" s="33">
        <v>742</v>
      </c>
      <c r="H584" s="11">
        <v>2.7319411601729373E-2</v>
      </c>
      <c r="I584" s="11">
        <f t="shared" si="103"/>
        <v>61.991296447832177</v>
      </c>
      <c r="J584" s="11">
        <f t="shared" si="109"/>
        <v>22.794199703867893</v>
      </c>
      <c r="K584" s="11">
        <v>23.946557045379862</v>
      </c>
      <c r="L584" s="11">
        <v>10.282480138658901</v>
      </c>
      <c r="M584" s="249">
        <f t="shared" si="104"/>
        <v>10.282480138658901</v>
      </c>
      <c r="N584" s="11">
        <f t="shared" si="110"/>
        <v>119.01453333573883</v>
      </c>
      <c r="O584" s="11">
        <f t="shared" si="111"/>
        <v>23.802906667147766</v>
      </c>
      <c r="P584" s="11">
        <f t="shared" si="107"/>
        <v>2.6905060096244795E-2</v>
      </c>
      <c r="Q584" s="8" t="s">
        <v>30</v>
      </c>
    </row>
    <row r="585" spans="1:17">
      <c r="A585" s="9">
        <f t="shared" si="108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102"/>
        <v>3225.66</v>
      </c>
      <c r="G585" s="33">
        <v>980</v>
      </c>
      <c r="H585" s="11">
        <v>3.6082241738133132E-2</v>
      </c>
      <c r="I585" s="11">
        <f t="shared" si="103"/>
        <v>81.875297195250042</v>
      </c>
      <c r="J585" s="11">
        <f t="shared" si="109"/>
        <v>30.105546778693441</v>
      </c>
      <c r="K585" s="11">
        <v>31.627528173143215</v>
      </c>
      <c r="L585" s="11">
        <v>13.580634145398548</v>
      </c>
      <c r="M585" s="249">
        <f t="shared" si="104"/>
        <v>13.580634145398548</v>
      </c>
      <c r="N585" s="11">
        <f t="shared" si="110"/>
        <v>157.18900629248526</v>
      </c>
      <c r="O585" s="11">
        <f t="shared" si="111"/>
        <v>31.437801258497053</v>
      </c>
      <c r="P585" s="11">
        <f t="shared" si="107"/>
        <v>4.8730804329186979E-2</v>
      </c>
      <c r="Q585" s="8" t="s">
        <v>30</v>
      </c>
    </row>
    <row r="586" spans="1:17">
      <c r="A586" s="9">
        <f t="shared" si="108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102"/>
        <v>4516.37</v>
      </c>
      <c r="G586" s="33">
        <v>275</v>
      </c>
      <c r="H586" s="11">
        <v>1.0125118855088379E-2</v>
      </c>
      <c r="I586" s="11">
        <f t="shared" si="103"/>
        <v>22.975210947646694</v>
      </c>
      <c r="J586" s="11">
        <f t="shared" si="109"/>
        <v>8.4479850654496893</v>
      </c>
      <c r="K586" s="11">
        <v>8.8750716812391683</v>
      </c>
      <c r="L586" s="11">
        <v>3.810892234678164</v>
      </c>
      <c r="M586" s="249">
        <f t="shared" si="104"/>
        <v>3.810892234678164</v>
      </c>
      <c r="N586" s="11">
        <f t="shared" si="110"/>
        <v>44.109159929013714</v>
      </c>
      <c r="O586" s="11">
        <f t="shared" si="111"/>
        <v>8.8218319858027439</v>
      </c>
      <c r="P586" s="11">
        <f t="shared" si="107"/>
        <v>9.7665071570782989E-3</v>
      </c>
      <c r="Q586" s="8" t="s">
        <v>30</v>
      </c>
    </row>
    <row r="587" spans="1:17">
      <c r="A587" s="9">
        <f t="shared" si="108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102"/>
        <v>1283.48</v>
      </c>
      <c r="G587" s="33">
        <v>147.35</v>
      </c>
      <c r="H587" s="11">
        <v>5.4252227756264454E-3</v>
      </c>
      <c r="I587" s="11">
        <f t="shared" si="103"/>
        <v>12.310535756857236</v>
      </c>
      <c r="J587" s="11">
        <f t="shared" si="109"/>
        <v>4.526583997796406</v>
      </c>
      <c r="K587" s="11">
        <v>4.7554247717476041</v>
      </c>
      <c r="L587" s="11">
        <v>2.0419453482902816</v>
      </c>
      <c r="M587" s="249">
        <f t="shared" si="104"/>
        <v>2.0419453482902816</v>
      </c>
      <c r="N587" s="11">
        <f t="shared" si="110"/>
        <v>23.634489874691528</v>
      </c>
      <c r="O587" s="11">
        <f t="shared" si="111"/>
        <v>4.7268979749383062</v>
      </c>
      <c r="P587" s="11">
        <f t="shared" si="107"/>
        <v>1.8414381115943786E-2</v>
      </c>
      <c r="Q587" s="8" t="s">
        <v>30</v>
      </c>
    </row>
    <row r="588" spans="1:17">
      <c r="A588" s="9">
        <f t="shared" si="108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102"/>
        <v>4220</v>
      </c>
      <c r="G588" s="33">
        <v>631</v>
      </c>
      <c r="H588" s="11">
        <v>2.3232545445675518E-2</v>
      </c>
      <c r="I588" s="11">
        <f t="shared" si="103"/>
        <v>52.717665847145689</v>
      </c>
      <c r="J588" s="11">
        <f t="shared" si="109"/>
        <v>19.384285731995472</v>
      </c>
      <c r="K588" s="11">
        <v>20.364255384952418</v>
      </c>
      <c r="L588" s="11">
        <v>8.7442654548433509</v>
      </c>
      <c r="M588" s="249">
        <f t="shared" si="104"/>
        <v>8.7442654548433509</v>
      </c>
      <c r="N588" s="11">
        <f t="shared" si="110"/>
        <v>101.21047241893692</v>
      </c>
      <c r="O588" s="11">
        <f t="shared" si="111"/>
        <v>20.242094483787383</v>
      </c>
      <c r="P588" s="11">
        <f t="shared" si="107"/>
        <v>2.3983524269890266E-2</v>
      </c>
      <c r="Q588" s="8" t="s">
        <v>30</v>
      </c>
    </row>
    <row r="589" spans="1:17">
      <c r="A589" s="9">
        <f t="shared" si="108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102"/>
        <v>4073.3</v>
      </c>
      <c r="G589" s="33">
        <v>631</v>
      </c>
      <c r="H589" s="11">
        <v>2.3232545445675518E-2</v>
      </c>
      <c r="I589" s="11">
        <f t="shared" si="103"/>
        <v>52.717665847145689</v>
      </c>
      <c r="J589" s="11">
        <f t="shared" si="109"/>
        <v>19.384285731995472</v>
      </c>
      <c r="K589" s="11">
        <v>20.364255384952418</v>
      </c>
      <c r="L589" s="11">
        <v>8.7442654548433509</v>
      </c>
      <c r="M589" s="249">
        <f t="shared" si="104"/>
        <v>8.7442654548433509</v>
      </c>
      <c r="N589" s="11">
        <f t="shared" si="110"/>
        <v>101.21047241893692</v>
      </c>
      <c r="O589" s="11">
        <f t="shared" si="111"/>
        <v>20.242094483787383</v>
      </c>
      <c r="P589" s="11">
        <f t="shared" si="107"/>
        <v>2.4847291488212731E-2</v>
      </c>
      <c r="Q589" s="8" t="s">
        <v>30</v>
      </c>
    </row>
    <row r="590" spans="1:17">
      <c r="A590" s="9">
        <f t="shared" si="108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102"/>
        <v>3931.82</v>
      </c>
      <c r="G590" s="33">
        <v>799</v>
      </c>
      <c r="H590" s="11">
        <v>2.9418072600784054E-2</v>
      </c>
      <c r="I590" s="11">
        <f t="shared" si="103"/>
        <v>66.753431080617119</v>
      </c>
      <c r="J590" s="11">
        <f t="shared" si="109"/>
        <v>24.545236608342915</v>
      </c>
      <c r="K590" s="11">
        <v>25.786117357491253</v>
      </c>
      <c r="L590" s="11">
        <v>11.072374165483103</v>
      </c>
      <c r="M590" s="249">
        <f t="shared" si="104"/>
        <v>11.072374165483103</v>
      </c>
      <c r="N590" s="11">
        <f t="shared" si="110"/>
        <v>128.15715921193438</v>
      </c>
      <c r="O590" s="11">
        <f t="shared" si="111"/>
        <v>25.631431842386878</v>
      </c>
      <c r="P590" s="11">
        <f t="shared" si="107"/>
        <v>3.2594869351072635E-2</v>
      </c>
      <c r="Q590" s="8" t="s">
        <v>30</v>
      </c>
    </row>
    <row r="591" spans="1:17">
      <c r="A591" s="9">
        <f t="shared" si="108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102"/>
        <v>4123.59</v>
      </c>
      <c r="G591" s="33">
        <v>529</v>
      </c>
      <c r="H591" s="11">
        <v>1.9477046815788192E-2</v>
      </c>
      <c r="I591" s="11">
        <f t="shared" si="103"/>
        <v>44.195951241109462</v>
      </c>
      <c r="J591" s="11">
        <f t="shared" si="109"/>
        <v>16.250851271355952</v>
      </c>
      <c r="K591" s="11">
        <v>17.072410615910982</v>
      </c>
      <c r="L591" s="11">
        <v>7.3307708805263596</v>
      </c>
      <c r="M591" s="249">
        <f t="shared" si="104"/>
        <v>7.3307708805263596</v>
      </c>
      <c r="N591" s="11">
        <f t="shared" si="110"/>
        <v>84.849984008902751</v>
      </c>
      <c r="O591" s="11">
        <f t="shared" si="111"/>
        <v>16.96999680178055</v>
      </c>
      <c r="P591" s="11">
        <f t="shared" si="107"/>
        <v>2.0576726592338897E-2</v>
      </c>
      <c r="Q591" s="8" t="s">
        <v>30</v>
      </c>
    </row>
    <row r="592" spans="1:17">
      <c r="A592" s="9">
        <f t="shared" si="108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102"/>
        <v>4198.01</v>
      </c>
      <c r="G592" s="33">
        <v>751</v>
      </c>
      <c r="H592" s="11">
        <v>2.7650779127895899E-2</v>
      </c>
      <c r="I592" s="11">
        <f t="shared" si="103"/>
        <v>62.743212442482424</v>
      </c>
      <c r="J592" s="11">
        <f t="shared" si="109"/>
        <v>23.070679215100789</v>
      </c>
      <c r="K592" s="11">
        <v>24.237013936765869</v>
      </c>
      <c r="L592" s="11">
        <v>10.407200248157459</v>
      </c>
      <c r="M592" s="249">
        <f t="shared" si="104"/>
        <v>10.407200248157459</v>
      </c>
      <c r="N592" s="11">
        <f t="shared" si="110"/>
        <v>120.45810584250654</v>
      </c>
      <c r="O592" s="11">
        <f t="shared" si="111"/>
        <v>24.091621168501309</v>
      </c>
      <c r="P592" s="11">
        <f t="shared" si="107"/>
        <v>2.8694096927474339E-2</v>
      </c>
      <c r="Q592" s="8" t="s">
        <v>30</v>
      </c>
    </row>
    <row r="593" spans="1:17">
      <c r="A593" s="9">
        <f t="shared" si="108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102"/>
        <v>4228.12</v>
      </c>
      <c r="G593" s="33">
        <v>750</v>
      </c>
      <c r="H593" s="11">
        <v>2.7613960513877395E-2</v>
      </c>
      <c r="I593" s="11">
        <f t="shared" si="103"/>
        <v>62.659666220854618</v>
      </c>
      <c r="J593" s="11">
        <f t="shared" si="109"/>
        <v>23.039959269408243</v>
      </c>
      <c r="K593" s="11">
        <v>24.20474094883409</v>
      </c>
      <c r="L593" s="11">
        <v>10.393342458213175</v>
      </c>
      <c r="M593" s="249">
        <f t="shared" si="104"/>
        <v>10.393342458213175</v>
      </c>
      <c r="N593" s="11">
        <f t="shared" si="110"/>
        <v>120.29770889731012</v>
      </c>
      <c r="O593" s="11">
        <f t="shared" si="111"/>
        <v>24.059541779462023</v>
      </c>
      <c r="P593" s="11">
        <f t="shared" si="107"/>
        <v>2.8451819933518942E-2</v>
      </c>
      <c r="Q593" s="8" t="s">
        <v>30</v>
      </c>
    </row>
    <row r="594" spans="1:17">
      <c r="A594" s="9">
        <f t="shared" si="108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102"/>
        <v>4331.46</v>
      </c>
      <c r="G594" s="33">
        <v>1018</v>
      </c>
      <c r="H594" s="11">
        <v>3.7481349070836251E-2</v>
      </c>
      <c r="I594" s="11">
        <f t="shared" si="103"/>
        <v>85.05005361710667</v>
      </c>
      <c r="J594" s="11">
        <f t="shared" si="109"/>
        <v>31.272904715010124</v>
      </c>
      <c r="K594" s="11">
        <v>32.853901714550808</v>
      </c>
      <c r="L594" s="11">
        <v>14.107230163281347</v>
      </c>
      <c r="M594" s="249">
        <f t="shared" si="104"/>
        <v>14.107230163281347</v>
      </c>
      <c r="N594" s="11">
        <f t="shared" si="110"/>
        <v>163.28409020994894</v>
      </c>
      <c r="O594" s="11">
        <f t="shared" si="111"/>
        <v>32.656818041989787</v>
      </c>
      <c r="P594" s="11">
        <f t="shared" si="107"/>
        <v>3.7697240701737744E-2</v>
      </c>
      <c r="Q594" s="8" t="s">
        <v>30</v>
      </c>
    </row>
    <row r="595" spans="1:17">
      <c r="A595" s="9">
        <f t="shared" si="108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102"/>
        <v>6367.69</v>
      </c>
      <c r="G595" s="33">
        <v>1330</v>
      </c>
      <c r="H595" s="11">
        <v>4.896875664460925E-2</v>
      </c>
      <c r="I595" s="11">
        <f t="shared" si="103"/>
        <v>111.11647476498219</v>
      </c>
      <c r="J595" s="11">
        <f t="shared" si="109"/>
        <v>40.857527771083952</v>
      </c>
      <c r="K595" s="11">
        <v>42.923073949265792</v>
      </c>
      <c r="L595" s="11">
        <v>18.430860625898028</v>
      </c>
      <c r="M595" s="249">
        <f t="shared" si="104"/>
        <v>18.430860625898028</v>
      </c>
      <c r="N595" s="11">
        <f t="shared" si="110"/>
        <v>213.32793711122994</v>
      </c>
      <c r="O595" s="11">
        <f t="shared" si="111"/>
        <v>42.665587422245991</v>
      </c>
      <c r="P595" s="11">
        <f t="shared" si="107"/>
        <v>3.3501621013464843E-2</v>
      </c>
      <c r="Q595" s="8" t="s">
        <v>30</v>
      </c>
    </row>
    <row r="596" spans="1:17">
      <c r="A596" s="9">
        <f t="shared" si="108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102"/>
        <v>168.2</v>
      </c>
      <c r="G596" s="31">
        <v>171</v>
      </c>
      <c r="H596" s="11">
        <v>6.2959829971640461E-3</v>
      </c>
      <c r="I596" s="11">
        <f t="shared" si="103"/>
        <v>14.286403898354852</v>
      </c>
      <c r="J596" s="11">
        <f t="shared" si="109"/>
        <v>5.2531107134250794</v>
      </c>
      <c r="K596" s="11">
        <v>5.5186809363341727</v>
      </c>
      <c r="L596" s="11">
        <v>9.695813815632631</v>
      </c>
      <c r="M596" s="249">
        <f t="shared" si="104"/>
        <v>9.695813815632631</v>
      </c>
      <c r="N596" s="11">
        <f t="shared" si="110"/>
        <v>34.754009363746739</v>
      </c>
      <c r="O596" s="11">
        <f t="shared" si="111"/>
        <v>6.9508018727493486</v>
      </c>
      <c r="P596" s="11">
        <f t="shared" si="107"/>
        <v>0.20662312344677017</v>
      </c>
      <c r="Q596" s="8" t="s">
        <v>29</v>
      </c>
    </row>
    <row r="597" spans="1:17">
      <c r="A597" s="9">
        <f t="shared" si="108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102"/>
        <v>35.1</v>
      </c>
      <c r="G597" s="31">
        <v>71</v>
      </c>
      <c r="H597" s="11">
        <v>2.6141215953137268E-3</v>
      </c>
      <c r="I597" s="11">
        <f t="shared" si="103"/>
        <v>5.931781735574237</v>
      </c>
      <c r="J597" s="11">
        <f t="shared" si="109"/>
        <v>2.1811161441706473</v>
      </c>
      <c r="K597" s="11">
        <v>2.291382143156294</v>
      </c>
      <c r="L597" s="11">
        <v>5.8817735894558849</v>
      </c>
      <c r="M597" s="249">
        <f t="shared" si="104"/>
        <v>5.8817735894558849</v>
      </c>
      <c r="N597" s="11">
        <f t="shared" si="110"/>
        <v>16.286053612357065</v>
      </c>
      <c r="O597" s="11">
        <f t="shared" si="111"/>
        <v>3.2572107224714131</v>
      </c>
      <c r="P597" s="11">
        <f t="shared" si="107"/>
        <v>0.46399013140618423</v>
      </c>
      <c r="Q597" s="8" t="s">
        <v>29</v>
      </c>
    </row>
    <row r="598" spans="1:17">
      <c r="A598" s="9">
        <f t="shared" si="108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102"/>
        <v>94.1</v>
      </c>
      <c r="G598" s="31">
        <v>96</v>
      </c>
      <c r="H598" s="11">
        <v>3.5345869457763068E-3</v>
      </c>
      <c r="I598" s="11">
        <f t="shared" si="103"/>
        <v>8.0204372762693907</v>
      </c>
      <c r="J598" s="11">
        <f t="shared" si="109"/>
        <v>2.9491147864842553</v>
      </c>
      <c r="K598" s="11">
        <v>3.098206841450764</v>
      </c>
      <c r="L598" s="11">
        <v>4.4182336822203832</v>
      </c>
      <c r="M598" s="249">
        <f t="shared" si="104"/>
        <v>4.4182336822203832</v>
      </c>
      <c r="N598" s="11">
        <f t="shared" si="110"/>
        <v>18.485992586424793</v>
      </c>
      <c r="O598" s="11">
        <f t="shared" si="111"/>
        <v>3.6971985172849586</v>
      </c>
      <c r="P598" s="11">
        <f t="shared" si="107"/>
        <v>0.19645050570058231</v>
      </c>
      <c r="Q598" s="8" t="s">
        <v>29</v>
      </c>
    </row>
    <row r="599" spans="1:17">
      <c r="A599" s="9">
        <f t="shared" si="108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102"/>
        <v>60.8</v>
      </c>
      <c r="G599" s="31">
        <v>96</v>
      </c>
      <c r="H599" s="11">
        <v>3.5345869457763068E-3</v>
      </c>
      <c r="I599" s="11">
        <f t="shared" si="103"/>
        <v>8.0204372762693907</v>
      </c>
      <c r="J599" s="11">
        <f t="shared" si="109"/>
        <v>2.9491147864842553</v>
      </c>
      <c r="K599" s="11">
        <v>3.098206841450764</v>
      </c>
      <c r="L599" s="11">
        <v>8.8364673644407663</v>
      </c>
      <c r="M599" s="249">
        <f t="shared" si="104"/>
        <v>8.8364673644407663</v>
      </c>
      <c r="N599" s="11">
        <f t="shared" si="110"/>
        <v>22.904226268645175</v>
      </c>
      <c r="O599" s="11">
        <f t="shared" si="111"/>
        <v>4.5808452537290352</v>
      </c>
      <c r="P599" s="11">
        <f t="shared" si="107"/>
        <v>0.37671424783955881</v>
      </c>
      <c r="Q599" s="8" t="s">
        <v>29</v>
      </c>
    </row>
    <row r="600" spans="1:17">
      <c r="A600" s="9">
        <f t="shared" si="108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102"/>
        <v>6172.16</v>
      </c>
      <c r="G600" s="33">
        <v>1588</v>
      </c>
      <c r="H600" s="11">
        <v>5.8467959061383072E-2</v>
      </c>
      <c r="I600" s="11">
        <f t="shared" si="103"/>
        <v>132.67139994495616</v>
      </c>
      <c r="J600" s="11">
        <f t="shared" si="109"/>
        <v>48.783273759760384</v>
      </c>
      <c r="K600" s="11">
        <v>51.249504835664716</v>
      </c>
      <c r="L600" s="11">
        <v>22.006170431523362</v>
      </c>
      <c r="M600" s="249">
        <f t="shared" si="104"/>
        <v>22.006170431523362</v>
      </c>
      <c r="N600" s="11">
        <f t="shared" si="110"/>
        <v>254.71034897190464</v>
      </c>
      <c r="O600" s="11">
        <f t="shared" si="111"/>
        <v>50.942069794380927</v>
      </c>
      <c r="P600" s="11">
        <f t="shared" si="107"/>
        <v>4.1267619272978125E-2</v>
      </c>
      <c r="Q600" s="8" t="s">
        <v>30</v>
      </c>
    </row>
    <row r="601" spans="1:17">
      <c r="A601" s="9">
        <f t="shared" si="108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102"/>
        <v>11059.29</v>
      </c>
      <c r="G601" s="33">
        <v>1831</v>
      </c>
      <c r="H601" s="11">
        <v>6.7414882267879353E-2</v>
      </c>
      <c r="I601" s="11">
        <f t="shared" si="103"/>
        <v>152.97313180051307</v>
      </c>
      <c r="J601" s="11">
        <f t="shared" si="109"/>
        <v>56.248220563048662</v>
      </c>
      <c r="K601" s="11">
        <v>59.091840903086968</v>
      </c>
      <c r="L601" s="11">
        <v>25.373613387984431</v>
      </c>
      <c r="M601" s="249">
        <f t="shared" si="104"/>
        <v>25.373613387984431</v>
      </c>
      <c r="N601" s="11">
        <f t="shared" si="110"/>
        <v>293.68680665463313</v>
      </c>
      <c r="O601" s="11">
        <f t="shared" si="111"/>
        <v>58.737361330926632</v>
      </c>
      <c r="P601" s="11">
        <f t="shared" si="107"/>
        <v>2.6555665567557507E-2</v>
      </c>
      <c r="Q601" s="8" t="s">
        <v>30</v>
      </c>
    </row>
    <row r="602" spans="1:17">
      <c r="A602" s="9">
        <f t="shared" si="108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102"/>
        <v>3145.5800000000004</v>
      </c>
      <c r="G602" s="33">
        <v>886</v>
      </c>
      <c r="H602" s="11">
        <v>3.2621292020393829E-2</v>
      </c>
      <c r="I602" s="11">
        <f t="shared" si="103"/>
        <v>74.021952362236249</v>
      </c>
      <c r="J602" s="11">
        <f t="shared" si="109"/>
        <v>27.21787188359427</v>
      </c>
      <c r="K602" s="11">
        <v>28.593867307556007</v>
      </c>
      <c r="L602" s="11">
        <v>12.27800189063583</v>
      </c>
      <c r="M602" s="249">
        <f t="shared" si="104"/>
        <v>12.27800189063583</v>
      </c>
      <c r="N602" s="11">
        <f t="shared" si="110"/>
        <v>142.11169344402236</v>
      </c>
      <c r="O602" s="11">
        <f t="shared" si="111"/>
        <v>28.422338688804473</v>
      </c>
      <c r="P602" s="11">
        <f t="shared" si="107"/>
        <v>4.5178216241209046E-2</v>
      </c>
      <c r="Q602" s="8" t="s">
        <v>30</v>
      </c>
    </row>
    <row r="603" spans="1:17">
      <c r="A603" s="9">
        <f t="shared" si="108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102"/>
        <v>851.4</v>
      </c>
      <c r="G603" s="32">
        <v>420</v>
      </c>
      <c r="H603" s="11">
        <v>1.5463817887771342E-2</v>
      </c>
      <c r="I603" s="11">
        <f t="shared" si="103"/>
        <v>35.089413083678586</v>
      </c>
      <c r="J603" s="11">
        <f t="shared" si="109"/>
        <v>12.902377190868616</v>
      </c>
      <c r="K603" s="11">
        <v>13.554654931347091</v>
      </c>
      <c r="L603" s="11">
        <v>10.529313599783507</v>
      </c>
      <c r="M603" s="249">
        <f t="shared" si="104"/>
        <v>10.529313599783507</v>
      </c>
      <c r="N603" s="11">
        <f t="shared" si="110"/>
        <v>72.075758805677793</v>
      </c>
      <c r="O603" s="11">
        <f t="shared" si="111"/>
        <v>14.41515176113556</v>
      </c>
      <c r="P603" s="11">
        <f t="shared" si="107"/>
        <v>8.4655577643502233E-2</v>
      </c>
      <c r="Q603" s="8" t="s">
        <v>25</v>
      </c>
    </row>
    <row r="604" spans="1:17">
      <c r="A604" s="9">
        <f t="shared" si="108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102"/>
        <v>3100.1</v>
      </c>
      <c r="G604" s="33">
        <v>890</v>
      </c>
      <c r="H604" s="11">
        <v>3.2768566476467843E-2</v>
      </c>
      <c r="I604" s="11">
        <f t="shared" si="103"/>
        <v>74.356137248747487</v>
      </c>
      <c r="J604" s="11">
        <f t="shared" si="109"/>
        <v>27.340751666364454</v>
      </c>
      <c r="K604" s="11">
        <v>28.722959259283122</v>
      </c>
      <c r="L604" s="11">
        <v>12.333433050412967</v>
      </c>
      <c r="M604" s="249">
        <f t="shared" si="104"/>
        <v>12.333433050412967</v>
      </c>
      <c r="N604" s="11">
        <f t="shared" si="110"/>
        <v>142.75328122480803</v>
      </c>
      <c r="O604" s="11">
        <f t="shared" si="111"/>
        <v>28.550656244961608</v>
      </c>
      <c r="P604" s="11">
        <f t="shared" si="107"/>
        <v>4.6047960138320715E-2</v>
      </c>
      <c r="Q604" s="8" t="s">
        <v>30</v>
      </c>
    </row>
    <row r="605" spans="1:17">
      <c r="A605" s="9">
        <f t="shared" si="108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102"/>
        <v>2324.65</v>
      </c>
      <c r="G605" s="33">
        <v>399</v>
      </c>
      <c r="H605" s="11">
        <v>1.4690626993382775E-2</v>
      </c>
      <c r="I605" s="11">
        <f t="shared" si="103"/>
        <v>33.33494242949466</v>
      </c>
      <c r="J605" s="11">
        <f t="shared" si="109"/>
        <v>12.257258331325188</v>
      </c>
      <c r="K605" s="11">
        <v>12.876922184779737</v>
      </c>
      <c r="L605" s="11">
        <v>5.5292581877694094</v>
      </c>
      <c r="M605" s="249">
        <f t="shared" si="104"/>
        <v>5.5292581877694094</v>
      </c>
      <c r="N605" s="11">
        <f t="shared" si="110"/>
        <v>63.998381133368994</v>
      </c>
      <c r="O605" s="11">
        <f t="shared" si="111"/>
        <v>12.7996762266738</v>
      </c>
      <c r="P605" s="11">
        <f t="shared" si="107"/>
        <v>2.7530329784427328E-2</v>
      </c>
      <c r="Q605" s="8" t="s">
        <v>30</v>
      </c>
    </row>
    <row r="606" spans="1:17">
      <c r="A606" s="9">
        <f t="shared" si="108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102"/>
        <v>4512.62</v>
      </c>
      <c r="G606" s="33">
        <v>530</v>
      </c>
      <c r="H606" s="11">
        <v>1.9513865429806695E-2</v>
      </c>
      <c r="I606" s="11">
        <f t="shared" si="103"/>
        <v>44.279497462737268</v>
      </c>
      <c r="J606" s="11">
        <f t="shared" si="109"/>
        <v>16.281571217048494</v>
      </c>
      <c r="K606" s="11">
        <v>17.104683603842759</v>
      </c>
      <c r="L606" s="11">
        <v>7.3446286704706436</v>
      </c>
      <c r="M606" s="249">
        <f t="shared" si="104"/>
        <v>7.3446286704706436</v>
      </c>
      <c r="N606" s="11">
        <f t="shared" si="110"/>
        <v>85.010380954099162</v>
      </c>
      <c r="O606" s="11">
        <f t="shared" si="111"/>
        <v>17.002076190819832</v>
      </c>
      <c r="P606" s="11">
        <f t="shared" si="107"/>
        <v>1.8838364620575004E-2</v>
      </c>
      <c r="Q606" s="8" t="s">
        <v>30</v>
      </c>
    </row>
    <row r="607" spans="1:17">
      <c r="A607" s="9">
        <f t="shared" si="108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102"/>
        <v>11115.95</v>
      </c>
      <c r="G607" s="33">
        <v>1728</v>
      </c>
      <c r="H607" s="11">
        <v>6.3622565023973524E-2</v>
      </c>
      <c r="I607" s="11">
        <f t="shared" si="103"/>
        <v>144.36787097284906</v>
      </c>
      <c r="J607" s="11">
        <f t="shared" si="109"/>
        <v>53.084066156716602</v>
      </c>
      <c r="K607" s="11">
        <v>55.767723146113752</v>
      </c>
      <c r="L607" s="11">
        <v>23.946261023723153</v>
      </c>
      <c r="M607" s="249">
        <f t="shared" si="104"/>
        <v>23.946261023723153</v>
      </c>
      <c r="N607" s="11">
        <f t="shared" si="110"/>
        <v>277.16592129940256</v>
      </c>
      <c r="O607" s="11">
        <f t="shared" si="111"/>
        <v>55.433184259880512</v>
      </c>
      <c r="P607" s="11">
        <f t="shared" si="107"/>
        <v>2.4934074127663634E-2</v>
      </c>
      <c r="Q607" s="8" t="s">
        <v>30</v>
      </c>
    </row>
    <row r="608" spans="1:17">
      <c r="A608" s="9">
        <f t="shared" si="108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102"/>
        <v>3259.72</v>
      </c>
      <c r="G608" s="31">
        <v>688</v>
      </c>
      <c r="H608" s="11">
        <v>2.5331206444730199E-2</v>
      </c>
      <c r="I608" s="11">
        <f t="shared" si="103"/>
        <v>57.479800479930638</v>
      </c>
      <c r="J608" s="11">
        <f t="shared" si="109"/>
        <v>21.135322636470498</v>
      </c>
      <c r="K608" s="11">
        <v>22.203815697063806</v>
      </c>
      <c r="L608" s="11">
        <v>17.248018468216792</v>
      </c>
      <c r="M608" s="249">
        <f t="shared" si="104"/>
        <v>17.248018468216792</v>
      </c>
      <c r="N608" s="11">
        <f t="shared" si="110"/>
        <v>118.06695728168174</v>
      </c>
      <c r="O608" s="11">
        <f t="shared" si="111"/>
        <v>23.613391456336348</v>
      </c>
      <c r="P608" s="11">
        <f t="shared" si="107"/>
        <v>3.6219968979446626E-2</v>
      </c>
      <c r="Q608" s="8" t="s">
        <v>29</v>
      </c>
    </row>
    <row r="609" spans="1:17">
      <c r="A609" s="9">
        <f t="shared" si="108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102"/>
        <v>3223.22</v>
      </c>
      <c r="G609" s="31">
        <v>912</v>
      </c>
      <c r="H609" s="11">
        <v>3.3578575984874917E-2</v>
      </c>
      <c r="I609" s="11">
        <f t="shared" si="103"/>
        <v>76.194154124559219</v>
      </c>
      <c r="J609" s="11">
        <f t="shared" si="109"/>
        <v>28.016590471600427</v>
      </c>
      <c r="K609" s="11">
        <v>29.43296499378226</v>
      </c>
      <c r="L609" s="11">
        <v>22.863652388101329</v>
      </c>
      <c r="M609" s="249">
        <f t="shared" si="104"/>
        <v>22.863652388101329</v>
      </c>
      <c r="N609" s="11">
        <f t="shared" si="110"/>
        <v>156.50736197804321</v>
      </c>
      <c r="O609" s="11">
        <f t="shared" si="111"/>
        <v>31.301472395608641</v>
      </c>
      <c r="P609" s="11">
        <f t="shared" si="107"/>
        <v>4.8556214586048488E-2</v>
      </c>
      <c r="Q609" s="8" t="s">
        <v>29</v>
      </c>
    </row>
    <row r="610" spans="1:17">
      <c r="A610" s="9">
        <f t="shared" si="108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102"/>
        <v>4167.8999999999996</v>
      </c>
      <c r="G610" s="33">
        <v>1264</v>
      </c>
      <c r="H610" s="11">
        <v>4.6538728119388043E-2</v>
      </c>
      <c r="I610" s="11">
        <f t="shared" si="103"/>
        <v>105.60242413754699</v>
      </c>
      <c r="J610" s="11">
        <f t="shared" si="109"/>
        <v>38.83001135537603</v>
      </c>
      <c r="K610" s="11">
        <v>40.793056745768396</v>
      </c>
      <c r="L610" s="11">
        <v>17.51624648957527</v>
      </c>
      <c r="M610" s="249">
        <f t="shared" si="104"/>
        <v>17.51624648957527</v>
      </c>
      <c r="N610" s="11">
        <f t="shared" si="110"/>
        <v>202.74173872826668</v>
      </c>
      <c r="O610" s="11">
        <f t="shared" si="111"/>
        <v>40.548347745653338</v>
      </c>
      <c r="P610" s="11">
        <f t="shared" si="107"/>
        <v>4.8643618783624054E-2</v>
      </c>
      <c r="Q610" s="8" t="s">
        <v>30</v>
      </c>
    </row>
    <row r="611" spans="1:17">
      <c r="A611" s="9">
        <f t="shared" si="108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102"/>
        <v>6158.52</v>
      </c>
      <c r="G611" s="31">
        <v>1302</v>
      </c>
      <c r="H611" s="11">
        <v>4.7937835452091161E-2</v>
      </c>
      <c r="I611" s="11">
        <f t="shared" si="103"/>
        <v>108.77718055940362</v>
      </c>
      <c r="J611" s="11">
        <f t="shared" si="109"/>
        <v>39.997369291692713</v>
      </c>
      <c r="K611" s="11">
        <v>42.019430287175986</v>
      </c>
      <c r="L611" s="11">
        <v>32.640872159328872</v>
      </c>
      <c r="M611" s="249">
        <f t="shared" si="104"/>
        <v>32.640872159328872</v>
      </c>
      <c r="N611" s="11">
        <f t="shared" si="110"/>
        <v>223.4348522976012</v>
      </c>
      <c r="O611" s="11">
        <f t="shared" si="111"/>
        <v>44.686970459520239</v>
      </c>
      <c r="P611" s="11">
        <f t="shared" si="107"/>
        <v>3.6280608376298394E-2</v>
      </c>
      <c r="Q611" s="8" t="s">
        <v>29</v>
      </c>
    </row>
    <row r="612" spans="1:17">
      <c r="A612" s="9">
        <f t="shared" si="108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102"/>
        <v>3211.24</v>
      </c>
      <c r="G612" s="33">
        <v>945</v>
      </c>
      <c r="H612" s="11">
        <v>3.4793590247485517E-2</v>
      </c>
      <c r="I612" s="11">
        <f t="shared" si="103"/>
        <v>78.95117943827681</v>
      </c>
      <c r="J612" s="11">
        <f t="shared" si="109"/>
        <v>29.030348679454384</v>
      </c>
      <c r="K612" s="11">
        <v>30.497973595530954</v>
      </c>
      <c r="L612" s="11">
        <v>13.0956114973486</v>
      </c>
      <c r="M612" s="249">
        <f t="shared" si="104"/>
        <v>13.0956114973486</v>
      </c>
      <c r="N612" s="11">
        <f t="shared" si="110"/>
        <v>151.57511321061077</v>
      </c>
      <c r="O612" s="11">
        <f t="shared" si="111"/>
        <v>30.315022642122155</v>
      </c>
      <c r="P612" s="11">
        <f t="shared" si="107"/>
        <v>4.7201427862947266E-2</v>
      </c>
      <c r="Q612" s="8" t="s">
        <v>30</v>
      </c>
    </row>
    <row r="613" spans="1:17">
      <c r="A613" s="9">
        <f t="shared" si="108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102"/>
        <v>3235.04</v>
      </c>
      <c r="G613" s="33">
        <v>902</v>
      </c>
      <c r="H613" s="11">
        <v>3.321038984468988E-2</v>
      </c>
      <c r="I613" s="11">
        <f t="shared" si="103"/>
        <v>75.358691908281159</v>
      </c>
      <c r="J613" s="11">
        <f t="shared" si="109"/>
        <v>27.709391014674985</v>
      </c>
      <c r="K613" s="11">
        <v>29.110235114464466</v>
      </c>
      <c r="L613" s="11">
        <v>12.499726529744377</v>
      </c>
      <c r="M613" s="249">
        <f t="shared" si="104"/>
        <v>12.499726529744377</v>
      </c>
      <c r="N613" s="11">
        <f t="shared" si="110"/>
        <v>144.67804456716499</v>
      </c>
      <c r="O613" s="11">
        <f t="shared" si="111"/>
        <v>28.935608913433001</v>
      </c>
      <c r="P613" s="11">
        <f t="shared" si="107"/>
        <v>4.4722181044798512E-2</v>
      </c>
      <c r="Q613" s="8" t="s">
        <v>30</v>
      </c>
    </row>
    <row r="614" spans="1:17">
      <c r="A614" s="9">
        <f t="shared" si="108"/>
        <v>62</v>
      </c>
      <c r="B614" s="107" t="s">
        <v>703</v>
      </c>
      <c r="C614" s="8">
        <f>димвенканали!C614</f>
        <v>69.099999999999994</v>
      </c>
      <c r="D614" s="8">
        <f>димвенканали!D614</f>
        <v>0</v>
      </c>
      <c r="E614" s="8">
        <f>димвенканали!E614</f>
        <v>0</v>
      </c>
      <c r="F614" s="8">
        <f t="shared" ref="F614:F634" si="112">C614+D614+E614</f>
        <v>69.099999999999994</v>
      </c>
      <c r="G614" s="31">
        <v>0</v>
      </c>
      <c r="H614" s="11">
        <v>0</v>
      </c>
      <c r="I614" s="11">
        <f t="shared" si="103"/>
        <v>0</v>
      </c>
      <c r="J614" s="11">
        <f t="shared" si="109"/>
        <v>0</v>
      </c>
      <c r="K614" s="11">
        <v>0</v>
      </c>
      <c r="L614" s="11">
        <v>0</v>
      </c>
      <c r="M614" s="249">
        <f t="shared" si="104"/>
        <v>0</v>
      </c>
      <c r="N614" s="11">
        <f t="shared" ref="N614:N635" si="113">(I614+J614+K614+M614)</f>
        <v>0</v>
      </c>
      <c r="O614" s="11">
        <f t="shared" ref="O614:O635" si="114">N614*0.2</f>
        <v>0</v>
      </c>
      <c r="P614" s="11">
        <f t="shared" ref="P614:P635" si="115">(N614+O614)/F614/1.2</f>
        <v>0</v>
      </c>
      <c r="Q614" s="8" t="s">
        <v>29</v>
      </c>
    </row>
    <row r="615" spans="1:17">
      <c r="A615" s="9">
        <f t="shared" si="108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112"/>
        <v>76.7</v>
      </c>
      <c r="G615" s="31">
        <v>89</v>
      </c>
      <c r="H615" s="11">
        <v>3.2768566476467846E-3</v>
      </c>
      <c r="I615" s="11">
        <f t="shared" ref="I615:I634" si="116">H615*$I$2</f>
        <v>7.4356137248747487</v>
      </c>
      <c r="J615" s="11">
        <f t="shared" ref="J615:J634" si="117">I615*0.3677</f>
        <v>2.7340751666364453</v>
      </c>
      <c r="K615" s="11">
        <v>2.8722959259283125</v>
      </c>
      <c r="L615" s="11">
        <v>5.9638790987171477</v>
      </c>
      <c r="M615" s="249">
        <f t="shared" si="104"/>
        <v>5.9638790987171477</v>
      </c>
      <c r="N615" s="11">
        <f t="shared" si="113"/>
        <v>19.005863916156656</v>
      </c>
      <c r="O615" s="11">
        <f t="shared" si="114"/>
        <v>3.8011727832313316</v>
      </c>
      <c r="P615" s="11">
        <f t="shared" si="115"/>
        <v>0.24779483593424584</v>
      </c>
      <c r="Q615" s="8" t="s">
        <v>29</v>
      </c>
    </row>
    <row r="616" spans="1:17">
      <c r="A616" s="9">
        <f t="shared" si="108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112"/>
        <v>329.5</v>
      </c>
      <c r="G616" s="33">
        <v>233</v>
      </c>
      <c r="H616" s="11">
        <v>8.5787370663112442E-3</v>
      </c>
      <c r="I616" s="11">
        <f t="shared" si="116"/>
        <v>19.466269639278835</v>
      </c>
      <c r="J616" s="11">
        <f t="shared" si="117"/>
        <v>7.1577473463628278</v>
      </c>
      <c r="K616" s="11">
        <v>7.5196061881044578</v>
      </c>
      <c r="L616" s="11">
        <v>15.613301460686465</v>
      </c>
      <c r="M616" s="249">
        <f t="shared" si="104"/>
        <v>15.613301460686465</v>
      </c>
      <c r="N616" s="11">
        <f t="shared" si="113"/>
        <v>49.756924634432586</v>
      </c>
      <c r="O616" s="11">
        <f t="shared" si="114"/>
        <v>9.9513849268865187</v>
      </c>
      <c r="P616" s="11">
        <f t="shared" si="115"/>
        <v>0.1510073585263508</v>
      </c>
      <c r="Q616" s="8" t="s">
        <v>30</v>
      </c>
    </row>
    <row r="617" spans="1:17">
      <c r="A617" s="9">
        <f t="shared" si="108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112"/>
        <v>329.2</v>
      </c>
      <c r="G617" s="33">
        <v>236</v>
      </c>
      <c r="H617" s="11">
        <v>8.6891929083667534E-3</v>
      </c>
      <c r="I617" s="11">
        <f t="shared" si="116"/>
        <v>19.716908304162253</v>
      </c>
      <c r="J617" s="11">
        <f t="shared" si="117"/>
        <v>7.2499071834404605</v>
      </c>
      <c r="K617" s="11">
        <v>7.6164251518997936</v>
      </c>
      <c r="L617" s="11">
        <v>13.902708653386805</v>
      </c>
      <c r="M617" s="249">
        <f t="shared" ref="M617:M634" si="118">L617*$M$2</f>
        <v>13.902708653386805</v>
      </c>
      <c r="N617" s="11">
        <f t="shared" si="113"/>
        <v>48.485949292889309</v>
      </c>
      <c r="O617" s="11">
        <f t="shared" si="114"/>
        <v>9.6971898585778629</v>
      </c>
      <c r="P617" s="11">
        <f t="shared" si="115"/>
        <v>0.14728417160658966</v>
      </c>
      <c r="Q617" s="8" t="s">
        <v>30</v>
      </c>
    </row>
    <row r="618" spans="1:17">
      <c r="A618" s="9">
        <f t="shared" ref="A618:A634" si="119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112"/>
        <v>325.10000000000002</v>
      </c>
      <c r="G618" s="33">
        <v>236</v>
      </c>
      <c r="H618" s="11">
        <v>8.6891929083667534E-3</v>
      </c>
      <c r="I618" s="11">
        <f t="shared" si="116"/>
        <v>19.716908304162253</v>
      </c>
      <c r="J618" s="11">
        <f t="shared" si="117"/>
        <v>7.2499071834404605</v>
      </c>
      <c r="K618" s="11">
        <v>7.6164251518997936</v>
      </c>
      <c r="L618" s="11">
        <v>5.9164714513069221</v>
      </c>
      <c r="M618" s="249">
        <f t="shared" si="118"/>
        <v>5.9164714513069221</v>
      </c>
      <c r="N618" s="11">
        <f t="shared" si="113"/>
        <v>40.499712090809425</v>
      </c>
      <c r="O618" s="11">
        <f t="shared" si="114"/>
        <v>8.099942418161886</v>
      </c>
      <c r="P618" s="11">
        <f t="shared" si="115"/>
        <v>0.12457616761245595</v>
      </c>
      <c r="Q618" s="8" t="s">
        <v>30</v>
      </c>
    </row>
    <row r="619" spans="1:17">
      <c r="A619" s="9">
        <f t="shared" si="119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112"/>
        <v>329.3</v>
      </c>
      <c r="G619" s="33">
        <v>223</v>
      </c>
      <c r="H619" s="11">
        <v>8.2105509261262127E-3</v>
      </c>
      <c r="I619" s="11">
        <f t="shared" si="116"/>
        <v>18.630807423000775</v>
      </c>
      <c r="J619" s="11">
        <f t="shared" si="117"/>
        <v>6.8505478894373857</v>
      </c>
      <c r="K619" s="11">
        <v>7.1968763087866705</v>
      </c>
      <c r="L619" s="11">
        <v>16.421101852252427</v>
      </c>
      <c r="M619" s="249">
        <f t="shared" si="118"/>
        <v>16.421101852252427</v>
      </c>
      <c r="N619" s="11">
        <f t="shared" si="113"/>
        <v>49.099333473477259</v>
      </c>
      <c r="O619" s="11">
        <f t="shared" si="114"/>
        <v>9.8198666946954525</v>
      </c>
      <c r="P619" s="11">
        <f t="shared" si="115"/>
        <v>0.14910213626929017</v>
      </c>
      <c r="Q619" s="8" t="s">
        <v>30</v>
      </c>
    </row>
    <row r="620" spans="1:17">
      <c r="A620" s="9">
        <f t="shared" si="119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112"/>
        <v>377.4</v>
      </c>
      <c r="G620" s="33">
        <v>289</v>
      </c>
      <c r="H620" s="11">
        <v>1.0640579451347424E-2</v>
      </c>
      <c r="I620" s="11">
        <f t="shared" si="116"/>
        <v>24.144858050435982</v>
      </c>
      <c r="J620" s="11">
        <f t="shared" si="117"/>
        <v>8.8780643051453119</v>
      </c>
      <c r="K620" s="11">
        <v>9.3268935122840695</v>
      </c>
      <c r="L620" s="11">
        <v>21.281158902694848</v>
      </c>
      <c r="M620" s="249">
        <f t="shared" si="118"/>
        <v>21.281158902694848</v>
      </c>
      <c r="N620" s="11">
        <f t="shared" si="113"/>
        <v>63.630974770560208</v>
      </c>
      <c r="O620" s="11">
        <f t="shared" si="114"/>
        <v>12.726194954112042</v>
      </c>
      <c r="P620" s="11">
        <f t="shared" si="115"/>
        <v>0.16860353675294174</v>
      </c>
      <c r="Q620" s="8" t="s">
        <v>30</v>
      </c>
    </row>
    <row r="621" spans="1:17">
      <c r="A621" s="9">
        <f t="shared" si="119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112"/>
        <v>324.31</v>
      </c>
      <c r="G621" s="33">
        <v>233</v>
      </c>
      <c r="H621" s="11">
        <v>8.5787370663112442E-3</v>
      </c>
      <c r="I621" s="11">
        <f t="shared" si="116"/>
        <v>19.466269639278835</v>
      </c>
      <c r="J621" s="11">
        <f t="shared" si="117"/>
        <v>7.1577473463628278</v>
      </c>
      <c r="K621" s="11">
        <v>7.5196061881044578</v>
      </c>
      <c r="L621" s="11">
        <v>17.15747413262249</v>
      </c>
      <c r="M621" s="249">
        <f t="shared" si="118"/>
        <v>17.15747413262249</v>
      </c>
      <c r="N621" s="11">
        <f t="shared" si="113"/>
        <v>51.301097306368611</v>
      </c>
      <c r="O621" s="11">
        <f t="shared" si="114"/>
        <v>10.260219461273723</v>
      </c>
      <c r="P621" s="11">
        <f t="shared" si="115"/>
        <v>0.15818536988180634</v>
      </c>
      <c r="Q621" s="8" t="s">
        <v>30</v>
      </c>
    </row>
    <row r="622" spans="1:17">
      <c r="A622" s="9">
        <f t="shared" si="119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112"/>
        <v>332</v>
      </c>
      <c r="G622" s="33">
        <v>233</v>
      </c>
      <c r="H622" s="11">
        <v>8.5787370663112442E-3</v>
      </c>
      <c r="I622" s="11">
        <f t="shared" si="116"/>
        <v>19.466269639278835</v>
      </c>
      <c r="J622" s="11">
        <f t="shared" si="117"/>
        <v>7.1577473463628278</v>
      </c>
      <c r="K622" s="11">
        <v>7.5196061881044578</v>
      </c>
      <c r="L622" s="11">
        <v>17.15747413262249</v>
      </c>
      <c r="M622" s="249">
        <f t="shared" si="118"/>
        <v>17.15747413262249</v>
      </c>
      <c r="N622" s="11">
        <f t="shared" si="113"/>
        <v>51.301097306368611</v>
      </c>
      <c r="O622" s="11">
        <f t="shared" si="114"/>
        <v>10.260219461273723</v>
      </c>
      <c r="P622" s="11">
        <f t="shared" si="115"/>
        <v>0.15452137742882113</v>
      </c>
      <c r="Q622" s="8" t="s">
        <v>30</v>
      </c>
    </row>
    <row r="623" spans="1:17">
      <c r="A623" s="9">
        <f t="shared" si="119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112"/>
        <v>309.2</v>
      </c>
      <c r="G623" s="33">
        <v>232</v>
      </c>
      <c r="H623" s="11">
        <v>8.5419184522927422E-3</v>
      </c>
      <c r="I623" s="11">
        <f t="shared" si="116"/>
        <v>19.382723417651032</v>
      </c>
      <c r="J623" s="11">
        <f t="shared" si="117"/>
        <v>7.1270274006702854</v>
      </c>
      <c r="K623" s="11">
        <v>7.4873332001726798</v>
      </c>
      <c r="L623" s="11">
        <v>17.083836904585485</v>
      </c>
      <c r="M623" s="249">
        <f t="shared" si="118"/>
        <v>17.083836904585485</v>
      </c>
      <c r="N623" s="11">
        <f t="shared" si="113"/>
        <v>51.080920923079489</v>
      </c>
      <c r="O623" s="11">
        <f t="shared" si="114"/>
        <v>10.216184184615898</v>
      </c>
      <c r="P623" s="11">
        <f t="shared" si="115"/>
        <v>0.16520349587024416</v>
      </c>
      <c r="Q623" s="8" t="s">
        <v>30</v>
      </c>
    </row>
    <row r="624" spans="1:17">
      <c r="A624" s="9">
        <f t="shared" si="119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112"/>
        <v>6690.05</v>
      </c>
      <c r="G624" s="33">
        <v>1146</v>
      </c>
      <c r="H624" s="11">
        <v>4.2194131665204665E-2</v>
      </c>
      <c r="I624" s="11">
        <f t="shared" si="116"/>
        <v>95.743969985465867</v>
      </c>
      <c r="J624" s="11">
        <f t="shared" si="117"/>
        <v>35.205057763655802</v>
      </c>
      <c r="K624" s="11">
        <v>36.984844169818494</v>
      </c>
      <c r="L624" s="11">
        <v>15.881027276149732</v>
      </c>
      <c r="M624" s="249">
        <f t="shared" si="118"/>
        <v>15.881027276149732</v>
      </c>
      <c r="N624" s="11">
        <f t="shared" si="113"/>
        <v>183.81489919508991</v>
      </c>
      <c r="O624" s="11">
        <f t="shared" si="114"/>
        <v>36.76297983901798</v>
      </c>
      <c r="P624" s="11">
        <f t="shared" si="115"/>
        <v>2.7475863288778098E-2</v>
      </c>
      <c r="Q624" s="8" t="s">
        <v>30</v>
      </c>
    </row>
    <row r="625" spans="1:17">
      <c r="A625" s="9">
        <f t="shared" si="119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112"/>
        <v>7080.5</v>
      </c>
      <c r="G625" s="33">
        <v>986</v>
      </c>
      <c r="H625" s="11">
        <v>3.6303153422244154E-2</v>
      </c>
      <c r="I625" s="11">
        <f t="shared" si="116"/>
        <v>82.376574525016878</v>
      </c>
      <c r="J625" s="11">
        <f t="shared" si="117"/>
        <v>30.28986645284871</v>
      </c>
      <c r="K625" s="11">
        <v>31.82116610073389</v>
      </c>
      <c r="L625" s="11">
        <v>13.663780885064254</v>
      </c>
      <c r="M625" s="249">
        <f t="shared" si="118"/>
        <v>13.663780885064254</v>
      </c>
      <c r="N625" s="11">
        <f t="shared" si="113"/>
        <v>158.15138796366372</v>
      </c>
      <c r="O625" s="11">
        <f t="shared" si="114"/>
        <v>31.630277592732746</v>
      </c>
      <c r="P625" s="11">
        <f t="shared" si="115"/>
        <v>2.2336189247039576E-2</v>
      </c>
      <c r="Q625" s="8" t="s">
        <v>30</v>
      </c>
    </row>
    <row r="626" spans="1:17">
      <c r="A626" s="9">
        <f t="shared" si="119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112"/>
        <v>1902.1</v>
      </c>
      <c r="G626" s="33">
        <v>567</v>
      </c>
      <c r="H626" s="11">
        <v>2.087615414849131E-2</v>
      </c>
      <c r="I626" s="11">
        <f t="shared" si="116"/>
        <v>47.37070766296609</v>
      </c>
      <c r="J626" s="11">
        <f t="shared" si="117"/>
        <v>17.418209207672632</v>
      </c>
      <c r="K626" s="11">
        <v>18.298784157318572</v>
      </c>
      <c r="L626" s="11">
        <v>7.8573668984091594</v>
      </c>
      <c r="M626" s="249">
        <f t="shared" si="118"/>
        <v>7.8573668984091594</v>
      </c>
      <c r="N626" s="11">
        <f t="shared" si="113"/>
        <v>90.945067926366463</v>
      </c>
      <c r="O626" s="11">
        <f t="shared" si="114"/>
        <v>18.189013585273294</v>
      </c>
      <c r="P626" s="11">
        <f t="shared" si="115"/>
        <v>4.781297929991403E-2</v>
      </c>
      <c r="Q626" s="8" t="s">
        <v>30</v>
      </c>
    </row>
    <row r="627" spans="1:17">
      <c r="A627" s="9">
        <f t="shared" si="119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112"/>
        <v>2315.9899999999998</v>
      </c>
      <c r="G627" s="33">
        <v>811</v>
      </c>
      <c r="H627" s="11">
        <v>2.9859895969006092E-2</v>
      </c>
      <c r="I627" s="11">
        <f t="shared" si="116"/>
        <v>67.755985740150791</v>
      </c>
      <c r="J627" s="11">
        <f t="shared" si="117"/>
        <v>24.913875956653449</v>
      </c>
      <c r="K627" s="11">
        <v>26.173393212672597</v>
      </c>
      <c r="L627" s="11">
        <v>11.238667644814512</v>
      </c>
      <c r="M627" s="249">
        <f t="shared" si="118"/>
        <v>11.238667644814512</v>
      </c>
      <c r="N627" s="11">
        <f t="shared" si="113"/>
        <v>130.08192255429134</v>
      </c>
      <c r="O627" s="11">
        <f t="shared" si="114"/>
        <v>26.01638451085827</v>
      </c>
      <c r="P627" s="11">
        <f t="shared" si="115"/>
        <v>5.6166875743976163E-2</v>
      </c>
      <c r="Q627" s="8" t="s">
        <v>30</v>
      </c>
    </row>
    <row r="628" spans="1:17">
      <c r="A628" s="9">
        <f t="shared" si="119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112"/>
        <v>2390.8000000000002</v>
      </c>
      <c r="G628" s="33">
        <v>811</v>
      </c>
      <c r="H628" s="11">
        <v>2.9859895969006092E-2</v>
      </c>
      <c r="I628" s="11">
        <f t="shared" si="116"/>
        <v>67.755985740150791</v>
      </c>
      <c r="J628" s="11">
        <f t="shared" si="117"/>
        <v>24.913875956653449</v>
      </c>
      <c r="K628" s="11">
        <v>26.173393212672597</v>
      </c>
      <c r="L628" s="11">
        <v>11.238667644814512</v>
      </c>
      <c r="M628" s="249">
        <f t="shared" si="118"/>
        <v>11.238667644814512</v>
      </c>
      <c r="N628" s="11">
        <f t="shared" si="113"/>
        <v>130.08192255429134</v>
      </c>
      <c r="O628" s="11">
        <f t="shared" si="114"/>
        <v>26.01638451085827</v>
      </c>
      <c r="P628" s="11">
        <f t="shared" si="115"/>
        <v>5.4409370317170552E-2</v>
      </c>
      <c r="Q628" s="8" t="s">
        <v>30</v>
      </c>
    </row>
    <row r="629" spans="1:17">
      <c r="A629" s="9">
        <f t="shared" si="119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112"/>
        <v>2393.3000000000002</v>
      </c>
      <c r="G629" s="33">
        <v>810</v>
      </c>
      <c r="H629" s="11">
        <v>2.9823077354987588E-2</v>
      </c>
      <c r="I629" s="11">
        <f t="shared" si="116"/>
        <v>67.672439518522992</v>
      </c>
      <c r="J629" s="11">
        <f t="shared" si="117"/>
        <v>24.883156010960906</v>
      </c>
      <c r="K629" s="11">
        <v>26.141120224740821</v>
      </c>
      <c r="L629" s="11">
        <v>11.224809854870228</v>
      </c>
      <c r="M629" s="249">
        <f t="shared" si="118"/>
        <v>11.224809854870228</v>
      </c>
      <c r="N629" s="11">
        <f t="shared" si="113"/>
        <v>129.92152560909494</v>
      </c>
      <c r="O629" s="11">
        <f t="shared" si="114"/>
        <v>25.984305121818991</v>
      </c>
      <c r="P629" s="11">
        <f t="shared" si="115"/>
        <v>5.4285516069483529E-2</v>
      </c>
      <c r="Q629" s="8" t="s">
        <v>30</v>
      </c>
    </row>
    <row r="630" spans="1:17">
      <c r="A630" s="9">
        <f t="shared" si="119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112"/>
        <v>3729.61</v>
      </c>
      <c r="G630" s="33">
        <v>988</v>
      </c>
      <c r="H630" s="11">
        <v>3.6376790650281154E-2</v>
      </c>
      <c r="I630" s="11">
        <f t="shared" si="116"/>
        <v>82.543666968272476</v>
      </c>
      <c r="J630" s="11">
        <f t="shared" si="117"/>
        <v>30.351306344233791</v>
      </c>
      <c r="K630" s="11">
        <v>31.885712076597443</v>
      </c>
      <c r="L630" s="11">
        <v>13.69149646495282</v>
      </c>
      <c r="M630" s="249">
        <f t="shared" si="118"/>
        <v>13.69149646495282</v>
      </c>
      <c r="N630" s="11">
        <f t="shared" si="113"/>
        <v>158.47218185405654</v>
      </c>
      <c r="O630" s="11">
        <f t="shared" si="114"/>
        <v>31.69443637081131</v>
      </c>
      <c r="P630" s="11">
        <f t="shared" si="115"/>
        <v>4.2490282322831759E-2</v>
      </c>
      <c r="Q630" s="8" t="s">
        <v>30</v>
      </c>
    </row>
    <row r="631" spans="1:17">
      <c r="A631" s="9">
        <f t="shared" si="119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112"/>
        <v>4033.36</v>
      </c>
      <c r="G631" s="33">
        <v>1155</v>
      </c>
      <c r="H631" s="11">
        <v>4.2525499191371191E-2</v>
      </c>
      <c r="I631" s="11">
        <f t="shared" si="116"/>
        <v>96.495885980116114</v>
      </c>
      <c r="J631" s="11">
        <f t="shared" si="117"/>
        <v>35.481537274888694</v>
      </c>
      <c r="K631" s="11">
        <v>37.275301061204502</v>
      </c>
      <c r="L631" s="11">
        <v>16.005747385648288</v>
      </c>
      <c r="M631" s="249">
        <f t="shared" si="118"/>
        <v>16.005747385648288</v>
      </c>
      <c r="N631" s="11">
        <f t="shared" si="113"/>
        <v>185.25847170185759</v>
      </c>
      <c r="O631" s="11">
        <f t="shared" si="114"/>
        <v>37.051694340371519</v>
      </c>
      <c r="P631" s="11">
        <f t="shared" si="115"/>
        <v>4.593154880840232E-2</v>
      </c>
      <c r="Q631" s="8" t="s">
        <v>30</v>
      </c>
    </row>
    <row r="632" spans="1:17">
      <c r="A632" s="9">
        <f t="shared" si="119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112"/>
        <v>3448.7</v>
      </c>
      <c r="G632" s="33">
        <v>1109</v>
      </c>
      <c r="H632" s="11">
        <v>4.0831842946520043E-2</v>
      </c>
      <c r="I632" s="11">
        <f t="shared" si="116"/>
        <v>92.652759785237023</v>
      </c>
      <c r="J632" s="11">
        <f t="shared" si="117"/>
        <v>34.068419773031657</v>
      </c>
      <c r="K632" s="11">
        <v>35.790743616342674</v>
      </c>
      <c r="L632" s="11">
        <v>15.368289048211214</v>
      </c>
      <c r="M632" s="249">
        <f t="shared" si="118"/>
        <v>15.368289048211214</v>
      </c>
      <c r="N632" s="11">
        <f t="shared" si="113"/>
        <v>177.88021222282256</v>
      </c>
      <c r="O632" s="11">
        <f t="shared" si="114"/>
        <v>35.576042444564514</v>
      </c>
      <c r="P632" s="11">
        <f t="shared" si="115"/>
        <v>5.1578917337786002E-2</v>
      </c>
      <c r="Q632" s="8" t="s">
        <v>30</v>
      </c>
    </row>
    <row r="633" spans="1:17">
      <c r="A633" s="9">
        <f t="shared" si="119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112"/>
        <v>6256.34</v>
      </c>
      <c r="G633" s="33">
        <v>1827</v>
      </c>
      <c r="H633" s="11">
        <v>6.7267607811805338E-2</v>
      </c>
      <c r="I633" s="11">
        <f t="shared" si="116"/>
        <v>152.63894691400185</v>
      </c>
      <c r="J633" s="11">
        <f t="shared" si="117"/>
        <v>56.125340780278485</v>
      </c>
      <c r="K633" s="11">
        <v>58.962748951359849</v>
      </c>
      <c r="L633" s="11">
        <v>25.318182228207291</v>
      </c>
      <c r="M633" s="249">
        <f t="shared" si="118"/>
        <v>25.318182228207291</v>
      </c>
      <c r="N633" s="11">
        <f t="shared" si="113"/>
        <v>293.04521887384749</v>
      </c>
      <c r="O633" s="11">
        <f t="shared" si="114"/>
        <v>58.609043774769503</v>
      </c>
      <c r="P633" s="11">
        <f t="shared" si="115"/>
        <v>4.6839720807028945E-2</v>
      </c>
      <c r="Q633" s="8" t="s">
        <v>30</v>
      </c>
    </row>
    <row r="634" spans="1:17">
      <c r="A634" s="9">
        <f t="shared" si="119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112"/>
        <v>3393.78</v>
      </c>
      <c r="G634" s="33">
        <v>1097</v>
      </c>
      <c r="H634" s="11">
        <v>4.0390019578298006E-2</v>
      </c>
      <c r="I634" s="11">
        <f t="shared" si="116"/>
        <v>91.650205125703366</v>
      </c>
      <c r="J634" s="11">
        <f t="shared" si="117"/>
        <v>33.699780424721133</v>
      </c>
      <c r="K634" s="11">
        <v>35.40346776116133</v>
      </c>
      <c r="L634" s="11">
        <v>15.201995568879804</v>
      </c>
      <c r="M634" s="249">
        <f t="shared" si="118"/>
        <v>15.201995568879804</v>
      </c>
      <c r="N634" s="11">
        <f t="shared" si="113"/>
        <v>175.95544888046561</v>
      </c>
      <c r="O634" s="11">
        <f t="shared" si="114"/>
        <v>35.191089776093122</v>
      </c>
      <c r="P634" s="83">
        <f t="shared" si="115"/>
        <v>5.1846451119537978E-2</v>
      </c>
      <c r="Q634" s="8" t="s">
        <v>572</v>
      </c>
    </row>
    <row r="635" spans="1:17">
      <c r="A635" s="9"/>
      <c r="B635" s="13" t="s">
        <v>576</v>
      </c>
      <c r="C635" s="15">
        <f t="shared" ref="C635:M635" si="120">SUM(C553:C634)</f>
        <v>243510.5</v>
      </c>
      <c r="D635" s="15">
        <f t="shared" si="120"/>
        <v>463.5</v>
      </c>
      <c r="E635" s="15">
        <f t="shared" si="120"/>
        <v>903.09999999999991</v>
      </c>
      <c r="F635" s="15">
        <f t="shared" si="120"/>
        <v>244877.09999999995</v>
      </c>
      <c r="G635" s="15">
        <f t="shared" si="120"/>
        <v>53918.35</v>
      </c>
      <c r="H635" s="15">
        <f t="shared" si="120"/>
        <v>1.9851989171645625</v>
      </c>
      <c r="I635" s="15">
        <f t="shared" si="120"/>
        <v>4504.6744189056235</v>
      </c>
      <c r="J635" s="15">
        <f t="shared" si="120"/>
        <v>1656.3687838315973</v>
      </c>
      <c r="K635" s="15">
        <f>SUM(K553:K634)</f>
        <v>1740.1062588514253</v>
      </c>
      <c r="L635" s="15">
        <f>SUM(L553:L634)</f>
        <v>1046.0230618175324</v>
      </c>
      <c r="M635" s="26">
        <f t="shared" si="120"/>
        <v>1046.0230618175324</v>
      </c>
      <c r="N635" s="16">
        <f t="shared" si="113"/>
        <v>8947.1725234061778</v>
      </c>
      <c r="O635" s="16">
        <f t="shared" si="114"/>
        <v>1789.4345046812357</v>
      </c>
      <c r="P635" s="97">
        <f t="shared" si="115"/>
        <v>3.6537399876943086E-2</v>
      </c>
      <c r="Q635" s="16" t="e">
        <f>MAX(#REF!)</f>
        <v>#REF!</v>
      </c>
    </row>
    <row r="636" spans="1:17">
      <c r="A636" s="9"/>
      <c r="B636" s="7" t="s">
        <v>723</v>
      </c>
      <c r="P636" s="11"/>
    </row>
    <row r="637" spans="1:17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>C637+D637+E637</f>
        <v>399.3</v>
      </c>
      <c r="G637" s="35">
        <v>355</v>
      </c>
      <c r="H637" s="11">
        <v>1.9479521809748174E-2</v>
      </c>
      <c r="I637" s="11">
        <f t="shared" ref="I637:I700" si="121">H637*$I$2</f>
        <v>44.201567324153878</v>
      </c>
      <c r="J637" s="11">
        <f>I637*0.3677</f>
        <v>16.252916305091382</v>
      </c>
      <c r="K637" s="11">
        <v>17.074580047116665</v>
      </c>
      <c r="L637" s="11">
        <v>16.55759353828595</v>
      </c>
      <c r="M637" s="249">
        <f t="shared" ref="M637:M700" si="122">L637*$M$2</f>
        <v>16.55759353828595</v>
      </c>
      <c r="N637" s="11">
        <f t="shared" ref="N637:N647" si="123">(I637+J637+K637+M637)</f>
        <v>94.086657214647886</v>
      </c>
      <c r="O637" s="11">
        <f t="shared" ref="O637:O647" si="124">N637*0.2</f>
        <v>18.817331442929579</v>
      </c>
      <c r="P637" s="11">
        <f t="shared" ref="P637:P697" si="125">(N637+O637)/F637/1.2</f>
        <v>0.23562899377572721</v>
      </c>
      <c r="Q637" s="8" t="s">
        <v>29</v>
      </c>
    </row>
    <row r="638" spans="1:17">
      <c r="A638" s="9">
        <f t="shared" ref="A638:A701" si="126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ref="F638:F701" si="127">C638+D638+E638</f>
        <v>4745.5</v>
      </c>
      <c r="G638" s="36">
        <v>1345</v>
      </c>
      <c r="H638" s="11">
        <v>7.3802695307355753E-2</v>
      </c>
      <c r="I638" s="11">
        <f t="shared" si="121"/>
        <v>167.46791000278017</v>
      </c>
      <c r="J638" s="11">
        <f t="shared" ref="J638:J701" si="128">I638*0.3677</f>
        <v>61.577950508022276</v>
      </c>
      <c r="K638" s="11">
        <v>64.691014544709603</v>
      </c>
      <c r="L638" s="11">
        <v>27.777858459782557</v>
      </c>
      <c r="M638" s="249">
        <f t="shared" si="122"/>
        <v>27.777858459782557</v>
      </c>
      <c r="N638" s="11">
        <f t="shared" si="123"/>
        <v>321.51473351529461</v>
      </c>
      <c r="O638" s="11">
        <f t="shared" si="124"/>
        <v>64.302946703058922</v>
      </c>
      <c r="P638" s="11">
        <f t="shared" si="125"/>
        <v>6.7751497948644948E-2</v>
      </c>
      <c r="Q638" s="8" t="s">
        <v>30</v>
      </c>
    </row>
    <row r="639" spans="1:17">
      <c r="A639" s="9">
        <f t="shared" si="126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127"/>
        <v>418.7</v>
      </c>
      <c r="G639" s="36">
        <v>360</v>
      </c>
      <c r="H639" s="11">
        <v>1.9753881271857301E-2</v>
      </c>
      <c r="I639" s="11">
        <f t="shared" si="121"/>
        <v>44.824124610409562</v>
      </c>
      <c r="J639" s="11">
        <f t="shared" si="128"/>
        <v>16.481830619247596</v>
      </c>
      <c r="K639" s="11">
        <v>17.3150670900338</v>
      </c>
      <c r="L639" s="11">
        <v>7.4349658331016508</v>
      </c>
      <c r="M639" s="249">
        <f t="shared" si="122"/>
        <v>7.4349658331016508</v>
      </c>
      <c r="N639" s="11">
        <f t="shared" si="123"/>
        <v>86.055988152792608</v>
      </c>
      <c r="O639" s="11">
        <f t="shared" si="124"/>
        <v>17.211197630558523</v>
      </c>
      <c r="P639" s="11">
        <f t="shared" si="125"/>
        <v>0.20553137843991548</v>
      </c>
      <c r="Q639" s="8" t="s">
        <v>30</v>
      </c>
    </row>
    <row r="640" spans="1:17">
      <c r="A640" s="9">
        <f t="shared" si="126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127"/>
        <v>1518.6</v>
      </c>
      <c r="G640" s="36">
        <v>500</v>
      </c>
      <c r="H640" s="11">
        <v>2.7435946210912922E-2</v>
      </c>
      <c r="I640" s="11">
        <f t="shared" si="121"/>
        <v>62.255728625568842</v>
      </c>
      <c r="J640" s="11">
        <f t="shared" si="128"/>
        <v>22.891431415621664</v>
      </c>
      <c r="K640" s="11">
        <v>24.048704291713612</v>
      </c>
      <c r="L640" s="11">
        <v>10.326341434863405</v>
      </c>
      <c r="M640" s="249">
        <f t="shared" si="122"/>
        <v>10.326341434863405</v>
      </c>
      <c r="N640" s="11">
        <f t="shared" si="123"/>
        <v>119.52220576776752</v>
      </c>
      <c r="O640" s="11">
        <f t="shared" si="124"/>
        <v>23.904441153553506</v>
      </c>
      <c r="P640" s="11">
        <f t="shared" si="125"/>
        <v>7.8705522038566803E-2</v>
      </c>
      <c r="Q640" s="8" t="s">
        <v>30</v>
      </c>
    </row>
    <row r="641" spans="1:17">
      <c r="A641" s="9">
        <f t="shared" si="126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127"/>
        <v>1507.3</v>
      </c>
      <c r="G641" s="36">
        <v>500</v>
      </c>
      <c r="H641" s="11">
        <v>2.7435946210912922E-2</v>
      </c>
      <c r="I641" s="11">
        <f t="shared" si="121"/>
        <v>62.255728625568842</v>
      </c>
      <c r="J641" s="11">
        <f t="shared" si="128"/>
        <v>22.891431415621664</v>
      </c>
      <c r="K641" s="11">
        <v>24.048704291713612</v>
      </c>
      <c r="L641" s="11">
        <v>10.326341434863405</v>
      </c>
      <c r="M641" s="249">
        <f t="shared" si="122"/>
        <v>10.326341434863405</v>
      </c>
      <c r="N641" s="11">
        <f t="shared" si="123"/>
        <v>119.52220576776752</v>
      </c>
      <c r="O641" s="11">
        <f t="shared" si="124"/>
        <v>23.904441153553506</v>
      </c>
      <c r="P641" s="11">
        <f t="shared" si="125"/>
        <v>7.9295565426768091E-2</v>
      </c>
      <c r="Q641" s="8" t="s">
        <v>30</v>
      </c>
    </row>
    <row r="642" spans="1:17">
      <c r="A642" s="9">
        <f t="shared" si="126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127"/>
        <v>512.9</v>
      </c>
      <c r="G642" s="35">
        <v>810</v>
      </c>
      <c r="H642" s="11">
        <v>4.4446232861678932E-2</v>
      </c>
      <c r="I642" s="11">
        <f t="shared" si="121"/>
        <v>100.85428037342152</v>
      </c>
      <c r="J642" s="11">
        <f t="shared" si="128"/>
        <v>37.084118893307092</v>
      </c>
      <c r="K642" s="11">
        <v>38.958900952576052</v>
      </c>
      <c r="L642" s="11">
        <v>37.779297932427092</v>
      </c>
      <c r="M642" s="249">
        <f t="shared" si="122"/>
        <v>37.779297932427092</v>
      </c>
      <c r="N642" s="11">
        <f t="shared" si="123"/>
        <v>214.67659815173172</v>
      </c>
      <c r="O642" s="11">
        <f t="shared" si="124"/>
        <v>42.935319630346349</v>
      </c>
      <c r="P642" s="11">
        <f t="shared" si="125"/>
        <v>0.41855449044985721</v>
      </c>
      <c r="Q642" s="8" t="s">
        <v>25</v>
      </c>
    </row>
    <row r="643" spans="1:17">
      <c r="A643" s="9">
        <f t="shared" si="126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127"/>
        <v>304.10000000000002</v>
      </c>
      <c r="G643" s="37">
        <v>292</v>
      </c>
      <c r="H643" s="11">
        <v>1.6022592587173146E-2</v>
      </c>
      <c r="I643" s="11">
        <f t="shared" si="121"/>
        <v>36.357345517332199</v>
      </c>
      <c r="J643" s="11">
        <f t="shared" si="128"/>
        <v>13.368595946723051</v>
      </c>
      <c r="K643" s="11">
        <v>14.044443306360748</v>
      </c>
      <c r="L643" s="11">
        <v>10.909783292606194</v>
      </c>
      <c r="M643" s="249">
        <f t="shared" si="122"/>
        <v>10.909783292606194</v>
      </c>
      <c r="N643" s="11">
        <f t="shared" si="123"/>
        <v>74.680168063022194</v>
      </c>
      <c r="O643" s="11">
        <f t="shared" si="124"/>
        <v>14.93603361260444</v>
      </c>
      <c r="P643" s="11">
        <f t="shared" si="125"/>
        <v>0.24557766544893847</v>
      </c>
      <c r="Q643" s="8" t="s">
        <v>25</v>
      </c>
    </row>
    <row r="644" spans="1:17">
      <c r="A644" s="9">
        <f t="shared" si="126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127"/>
        <v>288.5</v>
      </c>
      <c r="G644" s="37">
        <v>291</v>
      </c>
      <c r="H644" s="11">
        <v>1.596772069475132E-2</v>
      </c>
      <c r="I644" s="11">
        <f t="shared" si="121"/>
        <v>36.232834060081068</v>
      </c>
      <c r="J644" s="11">
        <f t="shared" si="128"/>
        <v>13.322813083891809</v>
      </c>
      <c r="K644" s="11">
        <v>13.996345897777321</v>
      </c>
      <c r="L644" s="11">
        <v>10.872421021056173</v>
      </c>
      <c r="M644" s="249">
        <f t="shared" si="122"/>
        <v>10.872421021056173</v>
      </c>
      <c r="N644" s="11">
        <f t="shared" si="123"/>
        <v>74.424414062806363</v>
      </c>
      <c r="O644" s="11">
        <f t="shared" si="124"/>
        <v>14.884882812561273</v>
      </c>
      <c r="P644" s="11">
        <f t="shared" si="125"/>
        <v>0.25797023938581065</v>
      </c>
      <c r="Q644" s="8" t="s">
        <v>25</v>
      </c>
    </row>
    <row r="645" spans="1:17">
      <c r="A645" s="9">
        <f t="shared" si="126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127"/>
        <v>3428.74</v>
      </c>
      <c r="G645" s="36">
        <v>1830</v>
      </c>
      <c r="H645" s="11">
        <v>0.10041556313194129</v>
      </c>
      <c r="I645" s="11">
        <f t="shared" si="121"/>
        <v>227.85596676958195</v>
      </c>
      <c r="J645" s="11">
        <f t="shared" si="128"/>
        <v>83.782638981175296</v>
      </c>
      <c r="K645" s="11">
        <v>88.018257707671822</v>
      </c>
      <c r="L645" s="11">
        <v>37.794409651600063</v>
      </c>
      <c r="M645" s="249">
        <f t="shared" si="122"/>
        <v>37.794409651600063</v>
      </c>
      <c r="N645" s="11">
        <f t="shared" si="123"/>
        <v>437.45127311002915</v>
      </c>
      <c r="O645" s="11">
        <f t="shared" si="124"/>
        <v>87.490254622005835</v>
      </c>
      <c r="P645" s="11">
        <f t="shared" si="125"/>
        <v>0.12758368179273705</v>
      </c>
      <c r="Q645" s="8" t="s">
        <v>30</v>
      </c>
    </row>
    <row r="646" spans="1:17">
      <c r="A646" s="9">
        <f t="shared" si="126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127"/>
        <v>3234.7</v>
      </c>
      <c r="G646" s="36">
        <v>867</v>
      </c>
      <c r="H646" s="11">
        <v>4.7573930729723005E-2</v>
      </c>
      <c r="I646" s="11">
        <f t="shared" si="121"/>
        <v>107.95143343673637</v>
      </c>
      <c r="J646" s="11">
        <f t="shared" si="128"/>
        <v>39.693742074687968</v>
      </c>
      <c r="K646" s="11">
        <v>41.700453241831404</v>
      </c>
      <c r="L646" s="11">
        <v>17.905876048053145</v>
      </c>
      <c r="M646" s="249">
        <f t="shared" si="122"/>
        <v>17.905876048053145</v>
      </c>
      <c r="N646" s="11">
        <f t="shared" si="123"/>
        <v>207.2515048013089</v>
      </c>
      <c r="O646" s="11">
        <f t="shared" si="124"/>
        <v>41.450300960261785</v>
      </c>
      <c r="P646" s="11">
        <f t="shared" si="125"/>
        <v>6.4071321854054147E-2</v>
      </c>
      <c r="Q646" s="8" t="s">
        <v>30</v>
      </c>
    </row>
    <row r="647" spans="1:17">
      <c r="A647" s="9">
        <f t="shared" si="126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127"/>
        <v>4590.05</v>
      </c>
      <c r="G647" s="36">
        <v>1550</v>
      </c>
      <c r="H647" s="11">
        <v>8.505143325383005E-2</v>
      </c>
      <c r="I647" s="11">
        <f t="shared" si="121"/>
        <v>192.99275873926339</v>
      </c>
      <c r="J647" s="11">
        <f t="shared" si="128"/>
        <v>70.963437388427153</v>
      </c>
      <c r="K647" s="11">
        <v>74.550983304312183</v>
      </c>
      <c r="L647" s="11">
        <v>32.011658448076552</v>
      </c>
      <c r="M647" s="249">
        <f t="shared" si="122"/>
        <v>32.011658448076552</v>
      </c>
      <c r="N647" s="11">
        <f t="shared" si="123"/>
        <v>370.51883788007927</v>
      </c>
      <c r="O647" s="11">
        <f t="shared" si="124"/>
        <v>74.103767576015855</v>
      </c>
      <c r="P647" s="11">
        <f t="shared" si="125"/>
        <v>8.0722179035104036E-2</v>
      </c>
      <c r="Q647" s="8" t="s">
        <v>30</v>
      </c>
    </row>
    <row r="648" spans="1:17">
      <c r="A648" s="9">
        <f t="shared" si="126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127"/>
        <v>4652.09</v>
      </c>
      <c r="G648" s="36">
        <v>1550</v>
      </c>
      <c r="H648" s="11">
        <v>8.505143325383005E-2</v>
      </c>
      <c r="I648" s="11">
        <f t="shared" si="121"/>
        <v>192.99275873926339</v>
      </c>
      <c r="J648" s="11">
        <f t="shared" si="128"/>
        <v>70.963437388427153</v>
      </c>
      <c r="K648" s="11">
        <v>74.550983304312183</v>
      </c>
      <c r="L648" s="11">
        <v>32.011658448076552</v>
      </c>
      <c r="M648" s="249">
        <f t="shared" si="122"/>
        <v>32.011658448076552</v>
      </c>
      <c r="N648" s="11">
        <f t="shared" ref="N648:N671" si="129">(I648+J648+K648+M648)</f>
        <v>370.51883788007927</v>
      </c>
      <c r="O648" s="11">
        <f t="shared" ref="O648:O671" si="130">N648*0.2</f>
        <v>74.103767576015855</v>
      </c>
      <c r="P648" s="11">
        <f t="shared" si="125"/>
        <v>7.9645672779348475E-2</v>
      </c>
      <c r="Q648" s="8" t="s">
        <v>30</v>
      </c>
    </row>
    <row r="649" spans="1:17">
      <c r="A649" s="9">
        <f t="shared" si="126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127"/>
        <v>4635.5</v>
      </c>
      <c r="G649" s="36">
        <v>1550</v>
      </c>
      <c r="H649" s="11">
        <v>8.505143325383005E-2</v>
      </c>
      <c r="I649" s="11">
        <f t="shared" si="121"/>
        <v>192.99275873926339</v>
      </c>
      <c r="J649" s="11">
        <f t="shared" si="128"/>
        <v>70.963437388427153</v>
      </c>
      <c r="K649" s="11">
        <v>74.550983304312183</v>
      </c>
      <c r="L649" s="11">
        <v>4.2848912073279584</v>
      </c>
      <c r="M649" s="249">
        <f t="shared" si="122"/>
        <v>4.2848912073279584</v>
      </c>
      <c r="N649" s="11">
        <f t="shared" si="129"/>
        <v>342.79207063933069</v>
      </c>
      <c r="O649" s="11">
        <f t="shared" si="130"/>
        <v>68.558414127866143</v>
      </c>
      <c r="P649" s="11">
        <f t="shared" si="125"/>
        <v>7.3949319520942872E-2</v>
      </c>
      <c r="Q649" s="8" t="s">
        <v>30</v>
      </c>
    </row>
    <row r="650" spans="1:17">
      <c r="A650" s="9">
        <f t="shared" si="126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127"/>
        <v>760.7</v>
      </c>
      <c r="G650" s="35">
        <v>475</v>
      </c>
      <c r="H650" s="11">
        <v>2.6064148900367273E-2</v>
      </c>
      <c r="I650" s="11">
        <f t="shared" si="121"/>
        <v>59.142942194290391</v>
      </c>
      <c r="J650" s="11">
        <f t="shared" si="128"/>
        <v>21.746859844840579</v>
      </c>
      <c r="K650" s="11">
        <v>22.846269077127928</v>
      </c>
      <c r="L650" s="11">
        <v>17.747078986260075</v>
      </c>
      <c r="M650" s="249">
        <f t="shared" si="122"/>
        <v>17.747078986260075</v>
      </c>
      <c r="N650" s="11">
        <f t="shared" si="129"/>
        <v>121.48315010251898</v>
      </c>
      <c r="O650" s="11">
        <f t="shared" si="130"/>
        <v>24.296630020503798</v>
      </c>
      <c r="P650" s="11">
        <f t="shared" si="125"/>
        <v>0.15969915880441563</v>
      </c>
      <c r="Q650" s="8" t="s">
        <v>29</v>
      </c>
    </row>
    <row r="651" spans="1:17">
      <c r="A651" s="9">
        <f t="shared" si="126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127"/>
        <v>195.3</v>
      </c>
      <c r="G651" s="35">
        <v>250</v>
      </c>
      <c r="H651" s="11">
        <v>1.3717973105456461E-2</v>
      </c>
      <c r="I651" s="11">
        <f t="shared" si="121"/>
        <v>31.127864312784421</v>
      </c>
      <c r="J651" s="11">
        <f t="shared" si="128"/>
        <v>11.445715707810832</v>
      </c>
      <c r="K651" s="11">
        <v>12.024352145856806</v>
      </c>
      <c r="L651" s="11">
        <v>9.3405678875053031</v>
      </c>
      <c r="M651" s="249">
        <f t="shared" si="122"/>
        <v>9.3405678875053031</v>
      </c>
      <c r="N651" s="11">
        <f t="shared" si="129"/>
        <v>63.938500053957355</v>
      </c>
      <c r="O651" s="11">
        <f t="shared" si="130"/>
        <v>12.787700010791472</v>
      </c>
      <c r="P651" s="11">
        <f t="shared" si="125"/>
        <v>0.32738607298493266</v>
      </c>
      <c r="Q651" s="8" t="s">
        <v>29</v>
      </c>
    </row>
    <row r="652" spans="1:17">
      <c r="A652" s="9">
        <f t="shared" si="126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127"/>
        <v>1221.2</v>
      </c>
      <c r="G652" s="37">
        <v>781</v>
      </c>
      <c r="H652" s="11">
        <v>4.2854947981445984E-2</v>
      </c>
      <c r="I652" s="11">
        <f t="shared" si="121"/>
        <v>97.243448113138527</v>
      </c>
      <c r="J652" s="11">
        <f t="shared" si="128"/>
        <v>35.756415871201042</v>
      </c>
      <c r="K652" s="11">
        <v>37.56407610365666</v>
      </c>
      <c r="L652" s="11">
        <v>29.179934080566571</v>
      </c>
      <c r="M652" s="249">
        <f t="shared" si="122"/>
        <v>29.179934080566571</v>
      </c>
      <c r="N652" s="11">
        <f t="shared" si="129"/>
        <v>199.7438741685628</v>
      </c>
      <c r="O652" s="11">
        <f t="shared" si="130"/>
        <v>39.948774833712562</v>
      </c>
      <c r="P652" s="11">
        <f t="shared" si="125"/>
        <v>0.16356360478919324</v>
      </c>
      <c r="Q652" s="8" t="s">
        <v>25</v>
      </c>
    </row>
    <row r="653" spans="1:17">
      <c r="A653" s="9">
        <f t="shared" si="126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127"/>
        <v>967.5</v>
      </c>
      <c r="G653" s="35">
        <v>600</v>
      </c>
      <c r="H653" s="11">
        <v>3.2923135453095505E-2</v>
      </c>
      <c r="I653" s="11">
        <f t="shared" si="121"/>
        <v>74.706874350682611</v>
      </c>
      <c r="J653" s="11">
        <f t="shared" si="128"/>
        <v>27.469717698745999</v>
      </c>
      <c r="K653" s="11">
        <v>28.858445150056333</v>
      </c>
      <c r="L653" s="11">
        <v>27.984665135131181</v>
      </c>
      <c r="M653" s="249">
        <f t="shared" si="122"/>
        <v>27.984665135131181</v>
      </c>
      <c r="N653" s="11">
        <f t="shared" si="129"/>
        <v>159.01970233461611</v>
      </c>
      <c r="O653" s="11">
        <f t="shared" si="130"/>
        <v>31.803940466923223</v>
      </c>
      <c r="P653" s="11">
        <f t="shared" si="125"/>
        <v>0.16436144944146369</v>
      </c>
      <c r="Q653" s="8" t="s">
        <v>25</v>
      </c>
    </row>
    <row r="654" spans="1:17">
      <c r="A654" s="9">
        <f t="shared" si="126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127"/>
        <v>1147.9000000000001</v>
      </c>
      <c r="G654" s="37">
        <v>836</v>
      </c>
      <c r="H654" s="11">
        <v>4.5872902064646399E-2</v>
      </c>
      <c r="I654" s="11">
        <f t="shared" si="121"/>
        <v>104.09157826195108</v>
      </c>
      <c r="J654" s="11">
        <f t="shared" si="128"/>
        <v>38.27447332691942</v>
      </c>
      <c r="K654" s="11">
        <v>40.209433575745152</v>
      </c>
      <c r="L654" s="11">
        <v>2.3349307150905019</v>
      </c>
      <c r="M654" s="249">
        <f t="shared" si="122"/>
        <v>2.3349307150905019</v>
      </c>
      <c r="N654" s="11">
        <f t="shared" si="129"/>
        <v>184.91041587970616</v>
      </c>
      <c r="O654" s="11">
        <f t="shared" si="130"/>
        <v>36.982083175941234</v>
      </c>
      <c r="P654" s="11">
        <f t="shared" si="125"/>
        <v>0.16108582270207</v>
      </c>
      <c r="Q654" s="8" t="s">
        <v>25</v>
      </c>
    </row>
    <row r="655" spans="1:17">
      <c r="A655" s="9">
        <f t="shared" si="126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127"/>
        <v>2522.14</v>
      </c>
      <c r="G655" s="36">
        <v>656</v>
      </c>
      <c r="H655" s="11">
        <v>3.5995961428717749E-2</v>
      </c>
      <c r="I655" s="11">
        <f t="shared" si="121"/>
        <v>81.679515956746314</v>
      </c>
      <c r="J655" s="11">
        <f t="shared" si="128"/>
        <v>30.033558017295622</v>
      </c>
      <c r="K655" s="11">
        <v>31.551900030728255</v>
      </c>
      <c r="L655" s="11">
        <v>13.548159962540787</v>
      </c>
      <c r="M655" s="249">
        <f t="shared" si="122"/>
        <v>13.548159962540787</v>
      </c>
      <c r="N655" s="11">
        <f t="shared" si="129"/>
        <v>156.81313396731096</v>
      </c>
      <c r="O655" s="11">
        <f t="shared" si="130"/>
        <v>31.362626793462194</v>
      </c>
      <c r="P655" s="11">
        <f t="shared" si="125"/>
        <v>6.2174635019194409E-2</v>
      </c>
      <c r="Q655" s="8" t="s">
        <v>30</v>
      </c>
    </row>
    <row r="656" spans="1:17">
      <c r="A656" s="9">
        <f t="shared" si="126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127"/>
        <v>5364.3</v>
      </c>
      <c r="G656" s="36">
        <v>1648</v>
      </c>
      <c r="H656" s="11">
        <v>9.0428878711168989E-2</v>
      </c>
      <c r="I656" s="11">
        <f t="shared" si="121"/>
        <v>205.19488154987491</v>
      </c>
      <c r="J656" s="11">
        <f t="shared" si="128"/>
        <v>75.450157945889003</v>
      </c>
      <c r="K656" s="11">
        <v>79.264529345488057</v>
      </c>
      <c r="L656" s="11">
        <v>34.035621369309787</v>
      </c>
      <c r="M656" s="249">
        <f t="shared" si="122"/>
        <v>34.035621369309787</v>
      </c>
      <c r="N656" s="11">
        <f t="shared" si="129"/>
        <v>393.94519021056175</v>
      </c>
      <c r="O656" s="11">
        <f t="shared" si="130"/>
        <v>78.789038042112352</v>
      </c>
      <c r="P656" s="11">
        <f t="shared" si="125"/>
        <v>7.3438321907902573E-2</v>
      </c>
      <c r="Q656" s="8" t="s">
        <v>30</v>
      </c>
    </row>
    <row r="657" spans="1:17">
      <c r="A657" s="9">
        <f t="shared" si="126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127"/>
        <v>1516</v>
      </c>
      <c r="G657" s="36">
        <v>498</v>
      </c>
      <c r="H657" s="11">
        <v>2.7326202426069267E-2</v>
      </c>
      <c r="I657" s="11">
        <f t="shared" si="121"/>
        <v>62.006705711066559</v>
      </c>
      <c r="J657" s="11">
        <f t="shared" si="128"/>
        <v>22.799865689959177</v>
      </c>
      <c r="K657" s="11">
        <v>23.952509474546755</v>
      </c>
      <c r="L657" s="11">
        <v>10.285036069123951</v>
      </c>
      <c r="M657" s="249">
        <f t="shared" si="122"/>
        <v>10.285036069123951</v>
      </c>
      <c r="N657" s="11">
        <f t="shared" si="129"/>
        <v>119.04411694469644</v>
      </c>
      <c r="O657" s="11">
        <f t="shared" si="130"/>
        <v>23.808823388939288</v>
      </c>
      <c r="P657" s="11">
        <f t="shared" si="125"/>
        <v>7.8525143103361769E-2</v>
      </c>
      <c r="Q657" s="8" t="s">
        <v>30</v>
      </c>
    </row>
    <row r="658" spans="1:17">
      <c r="A658" s="9">
        <f t="shared" si="126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127"/>
        <v>2999.5</v>
      </c>
      <c r="G658" s="36">
        <v>840</v>
      </c>
      <c r="H658" s="11">
        <v>4.6092389634333708E-2</v>
      </c>
      <c r="I658" s="11">
        <f t="shared" si="121"/>
        <v>104.58962409095565</v>
      </c>
      <c r="J658" s="11">
        <f t="shared" si="128"/>
        <v>38.457604778244395</v>
      </c>
      <c r="K658" s="11">
        <v>40.401823210078867</v>
      </c>
      <c r="L658" s="11">
        <v>17.34825361057052</v>
      </c>
      <c r="M658" s="249">
        <f t="shared" si="122"/>
        <v>17.34825361057052</v>
      </c>
      <c r="N658" s="11">
        <f t="shared" si="129"/>
        <v>200.79730568984942</v>
      </c>
      <c r="O658" s="11">
        <f t="shared" si="130"/>
        <v>40.159461137969885</v>
      </c>
      <c r="P658" s="11">
        <f t="shared" si="125"/>
        <v>6.6943592495365703E-2</v>
      </c>
      <c r="Q658" s="8" t="s">
        <v>30</v>
      </c>
    </row>
    <row r="659" spans="1:17">
      <c r="A659" s="9">
        <f t="shared" si="126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127"/>
        <v>4518</v>
      </c>
      <c r="G659" s="36">
        <v>1248</v>
      </c>
      <c r="H659" s="11">
        <v>6.8480121742438643E-2</v>
      </c>
      <c r="I659" s="11">
        <f t="shared" si="121"/>
        <v>155.3902986494198</v>
      </c>
      <c r="J659" s="11">
        <f t="shared" si="128"/>
        <v>57.137012813391664</v>
      </c>
      <c r="K659" s="11">
        <v>60.025565912117166</v>
      </c>
      <c r="L659" s="11">
        <v>25.774548221419057</v>
      </c>
      <c r="M659" s="249">
        <f t="shared" si="122"/>
        <v>25.774548221419057</v>
      </c>
      <c r="N659" s="11">
        <f t="shared" si="129"/>
        <v>298.32742559634772</v>
      </c>
      <c r="O659" s="11">
        <f t="shared" si="130"/>
        <v>59.665485119269547</v>
      </c>
      <c r="P659" s="11">
        <f t="shared" si="125"/>
        <v>6.6030860025752036E-2</v>
      </c>
      <c r="Q659" s="8" t="s">
        <v>30</v>
      </c>
    </row>
    <row r="660" spans="1:17">
      <c r="A660" s="9">
        <f t="shared" si="126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127"/>
        <v>4688</v>
      </c>
      <c r="G660" s="36">
        <v>1270</v>
      </c>
      <c r="H660" s="11">
        <v>6.9687303375718823E-2</v>
      </c>
      <c r="I660" s="11">
        <f t="shared" si="121"/>
        <v>158.12955070894486</v>
      </c>
      <c r="J660" s="11">
        <f t="shared" si="128"/>
        <v>58.14423579567903</v>
      </c>
      <c r="K660" s="11">
        <v>61.083708900952573</v>
      </c>
      <c r="L660" s="11">
        <v>26.228907244553049</v>
      </c>
      <c r="M660" s="249">
        <f t="shared" si="122"/>
        <v>26.228907244553049</v>
      </c>
      <c r="N660" s="11">
        <f t="shared" si="129"/>
        <v>303.58640265012951</v>
      </c>
      <c r="O660" s="11">
        <f t="shared" si="130"/>
        <v>60.717280530025903</v>
      </c>
      <c r="P660" s="11">
        <f t="shared" si="125"/>
        <v>6.4758191691580536E-2</v>
      </c>
      <c r="Q660" s="8" t="s">
        <v>30</v>
      </c>
    </row>
    <row r="661" spans="1:17">
      <c r="A661" s="9">
        <f t="shared" si="126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127"/>
        <v>3216</v>
      </c>
      <c r="G661" s="36">
        <v>730</v>
      </c>
      <c r="H661" s="11">
        <v>4.0056481467932864E-2</v>
      </c>
      <c r="I661" s="11">
        <f t="shared" si="121"/>
        <v>90.893363793330508</v>
      </c>
      <c r="J661" s="11">
        <f t="shared" si="128"/>
        <v>33.421489866807633</v>
      </c>
      <c r="K661" s="11">
        <v>35.111108265901869</v>
      </c>
      <c r="L661" s="11">
        <v>15.076458494900571</v>
      </c>
      <c r="M661" s="249">
        <f t="shared" si="122"/>
        <v>15.076458494900571</v>
      </c>
      <c r="N661" s="11">
        <f t="shared" si="129"/>
        <v>174.50242042094058</v>
      </c>
      <c r="O661" s="11">
        <f t="shared" si="130"/>
        <v>34.900484084188115</v>
      </c>
      <c r="P661" s="11">
        <f t="shared" si="125"/>
        <v>5.4260702867207904E-2</v>
      </c>
      <c r="Q661" s="8" t="s">
        <v>30</v>
      </c>
    </row>
    <row r="662" spans="1:17">
      <c r="A662" s="9">
        <f t="shared" si="126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127"/>
        <v>5793.85</v>
      </c>
      <c r="G662" s="36">
        <v>1430</v>
      </c>
      <c r="H662" s="11">
        <v>7.8466806163210945E-2</v>
      </c>
      <c r="I662" s="11">
        <f t="shared" si="121"/>
        <v>178.05138386912685</v>
      </c>
      <c r="J662" s="11">
        <f t="shared" si="128"/>
        <v>65.469493848677942</v>
      </c>
      <c r="K662" s="11">
        <v>68.779294274300923</v>
      </c>
      <c r="L662" s="11">
        <v>29.533336503709336</v>
      </c>
      <c r="M662" s="249">
        <f t="shared" si="122"/>
        <v>29.533336503709336</v>
      </c>
      <c r="N662" s="11">
        <f t="shared" si="129"/>
        <v>341.83350849581507</v>
      </c>
      <c r="O662" s="11">
        <f t="shared" si="130"/>
        <v>68.366701699163016</v>
      </c>
      <c r="P662" s="11">
        <f t="shared" si="125"/>
        <v>5.8999371488011439E-2</v>
      </c>
      <c r="Q662" s="8" t="s">
        <v>30</v>
      </c>
    </row>
    <row r="663" spans="1:17">
      <c r="A663" s="9">
        <f t="shared" si="126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127"/>
        <v>5920.8</v>
      </c>
      <c r="G663" s="36">
        <v>1450</v>
      </c>
      <c r="H663" s="11">
        <v>7.9564244011647467E-2</v>
      </c>
      <c r="I663" s="11">
        <f t="shared" si="121"/>
        <v>180.54161301414962</v>
      </c>
      <c r="J663" s="11">
        <f t="shared" si="128"/>
        <v>66.385151105302825</v>
      </c>
      <c r="K663" s="11">
        <v>69.741242445969462</v>
      </c>
      <c r="L663" s="11">
        <v>29.946390161103874</v>
      </c>
      <c r="M663" s="249">
        <f t="shared" si="122"/>
        <v>29.946390161103874</v>
      </c>
      <c r="N663" s="11">
        <f t="shared" si="129"/>
        <v>346.6143967265258</v>
      </c>
      <c r="O663" s="11">
        <f t="shared" si="130"/>
        <v>69.322879345305168</v>
      </c>
      <c r="P663" s="11">
        <f t="shared" si="125"/>
        <v>5.8541818120275264E-2</v>
      </c>
      <c r="Q663" s="8" t="s">
        <v>30</v>
      </c>
    </row>
    <row r="664" spans="1:17">
      <c r="A664" s="9">
        <f t="shared" si="126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127"/>
        <v>5856.4</v>
      </c>
      <c r="G664" s="36">
        <v>1400</v>
      </c>
      <c r="H664" s="11">
        <v>7.6820649390556175E-2</v>
      </c>
      <c r="I664" s="11">
        <f t="shared" si="121"/>
        <v>174.31604015159274</v>
      </c>
      <c r="J664" s="11">
        <f t="shared" si="128"/>
        <v>64.096007963740661</v>
      </c>
      <c r="K664" s="11">
        <v>67.336372016798109</v>
      </c>
      <c r="L664" s="11">
        <v>28.913756017617533</v>
      </c>
      <c r="M664" s="249">
        <f t="shared" si="122"/>
        <v>28.913756017617533</v>
      </c>
      <c r="N664" s="11">
        <f t="shared" si="129"/>
        <v>334.66217614974903</v>
      </c>
      <c r="O664" s="11">
        <f t="shared" si="130"/>
        <v>66.932435229949803</v>
      </c>
      <c r="P664" s="11">
        <f t="shared" si="125"/>
        <v>5.7144692328008513E-2</v>
      </c>
      <c r="Q664" s="8" t="s">
        <v>30</v>
      </c>
    </row>
    <row r="665" spans="1:17">
      <c r="A665" s="9">
        <f t="shared" si="126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127"/>
        <v>161.19999999999999</v>
      </c>
      <c r="G665" s="37">
        <v>144</v>
      </c>
      <c r="H665" s="11">
        <v>7.9015525087429202E-3</v>
      </c>
      <c r="I665" s="11">
        <f t="shared" si="121"/>
        <v>17.929649844163823</v>
      </c>
      <c r="J665" s="11">
        <f t="shared" si="128"/>
        <v>6.592732247699038</v>
      </c>
      <c r="K665" s="11">
        <v>6.9260268360135191</v>
      </c>
      <c r="L665" s="11">
        <v>5.3801671032030542</v>
      </c>
      <c r="M665" s="249">
        <f t="shared" si="122"/>
        <v>5.3801671032030542</v>
      </c>
      <c r="N665" s="11">
        <f t="shared" si="129"/>
        <v>36.828576031079436</v>
      </c>
      <c r="O665" s="11">
        <f t="shared" si="130"/>
        <v>7.3657152062158877</v>
      </c>
      <c r="P665" s="11">
        <f t="shared" si="125"/>
        <v>0.2284651118553315</v>
      </c>
      <c r="Q665" s="8" t="s">
        <v>25</v>
      </c>
    </row>
    <row r="666" spans="1:17">
      <c r="A666" s="9">
        <f t="shared" si="126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127"/>
        <v>2414.8000000000002</v>
      </c>
      <c r="G666" s="36">
        <v>561</v>
      </c>
      <c r="H666" s="11">
        <v>3.0783131648644296E-2</v>
      </c>
      <c r="I666" s="11">
        <f t="shared" si="121"/>
        <v>69.850927517888238</v>
      </c>
      <c r="J666" s="11">
        <f t="shared" si="128"/>
        <v>25.684186048327508</v>
      </c>
      <c r="K666" s="11">
        <v>26.982646215302669</v>
      </c>
      <c r="L666" s="11">
        <v>380.98373487364825</v>
      </c>
      <c r="M666" s="249">
        <f t="shared" si="122"/>
        <v>380.98373487364825</v>
      </c>
      <c r="N666" s="11">
        <f t="shared" si="129"/>
        <v>503.50149465516665</v>
      </c>
      <c r="O666" s="11">
        <f t="shared" si="130"/>
        <v>100.70029893103333</v>
      </c>
      <c r="P666" s="11">
        <f t="shared" si="125"/>
        <v>0.20850649936026447</v>
      </c>
      <c r="Q666" s="8" t="s">
        <v>30</v>
      </c>
    </row>
    <row r="667" spans="1:17">
      <c r="A667" s="9">
        <f t="shared" si="126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127"/>
        <v>1474.5</v>
      </c>
      <c r="G667" s="36">
        <v>501</v>
      </c>
      <c r="H667" s="11">
        <v>2.7490818103334747E-2</v>
      </c>
      <c r="I667" s="11">
        <f t="shared" si="121"/>
        <v>62.380240082819981</v>
      </c>
      <c r="J667" s="11">
        <f t="shared" si="128"/>
        <v>22.93721427845291</v>
      </c>
      <c r="K667" s="11">
        <v>24.096801700297039</v>
      </c>
      <c r="L667" s="11">
        <v>10.346994117733132</v>
      </c>
      <c r="M667" s="249">
        <f t="shared" si="122"/>
        <v>10.346994117733132</v>
      </c>
      <c r="N667" s="11">
        <f t="shared" si="129"/>
        <v>119.76125017930306</v>
      </c>
      <c r="O667" s="11">
        <f t="shared" si="130"/>
        <v>23.952250035860615</v>
      </c>
      <c r="P667" s="11">
        <f t="shared" si="125"/>
        <v>8.1221600664159413E-2</v>
      </c>
      <c r="Q667" s="8" t="s">
        <v>30</v>
      </c>
    </row>
    <row r="668" spans="1:17">
      <c r="A668" s="9">
        <f t="shared" si="126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127"/>
        <v>3142.9</v>
      </c>
      <c r="G668" s="36">
        <v>838</v>
      </c>
      <c r="H668" s="11">
        <v>4.5982645849490057E-2</v>
      </c>
      <c r="I668" s="11">
        <f t="shared" si="121"/>
        <v>104.34060117645338</v>
      </c>
      <c r="J668" s="11">
        <f t="shared" si="128"/>
        <v>38.366039052581911</v>
      </c>
      <c r="K668" s="11">
        <v>40.305628392912013</v>
      </c>
      <c r="L668" s="11">
        <v>17.306948244831066</v>
      </c>
      <c r="M668" s="249">
        <f t="shared" si="122"/>
        <v>17.306948244831066</v>
      </c>
      <c r="N668" s="11">
        <f t="shared" si="129"/>
        <v>200.31921686677836</v>
      </c>
      <c r="O668" s="11">
        <f t="shared" si="130"/>
        <v>40.063843373355674</v>
      </c>
      <c r="P668" s="11">
        <f t="shared" si="125"/>
        <v>6.3737063497654511E-2</v>
      </c>
      <c r="Q668" s="8" t="s">
        <v>30</v>
      </c>
    </row>
    <row r="669" spans="1:17">
      <c r="A669" s="9">
        <f t="shared" si="126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127"/>
        <v>3236.6000000000004</v>
      </c>
      <c r="G669" s="36">
        <v>838</v>
      </c>
      <c r="H669" s="11">
        <v>4.5982645849490057E-2</v>
      </c>
      <c r="I669" s="11">
        <f t="shared" si="121"/>
        <v>104.34060117645338</v>
      </c>
      <c r="J669" s="11">
        <f t="shared" si="128"/>
        <v>38.366039052581911</v>
      </c>
      <c r="K669" s="11">
        <v>40.305628392912013</v>
      </c>
      <c r="L669" s="11">
        <v>17.306948244831066</v>
      </c>
      <c r="M669" s="249">
        <f t="shared" si="122"/>
        <v>17.306948244831066</v>
      </c>
      <c r="N669" s="11">
        <f t="shared" si="129"/>
        <v>200.31921686677836</v>
      </c>
      <c r="O669" s="11">
        <f t="shared" si="130"/>
        <v>40.063843373355674</v>
      </c>
      <c r="P669" s="11">
        <f t="shared" si="125"/>
        <v>6.1891867041580159E-2</v>
      </c>
      <c r="Q669" s="8" t="s">
        <v>30</v>
      </c>
    </row>
    <row r="670" spans="1:17">
      <c r="A670" s="9">
        <f t="shared" si="126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127"/>
        <v>3226.9</v>
      </c>
      <c r="G670" s="36">
        <v>830</v>
      </c>
      <c r="H670" s="11">
        <v>4.5543670710115447E-2</v>
      </c>
      <c r="I670" s="11">
        <f t="shared" si="121"/>
        <v>103.34450951844427</v>
      </c>
      <c r="J670" s="11">
        <f t="shared" si="128"/>
        <v>37.999776149931961</v>
      </c>
      <c r="K670" s="11">
        <v>39.92084912424459</v>
      </c>
      <c r="L670" s="11">
        <v>17.141726781873253</v>
      </c>
      <c r="M670" s="249">
        <f t="shared" si="122"/>
        <v>17.141726781873253</v>
      </c>
      <c r="N670" s="11">
        <f t="shared" si="129"/>
        <v>198.40686157449409</v>
      </c>
      <c r="O670" s="11">
        <f t="shared" si="130"/>
        <v>39.681372314898823</v>
      </c>
      <c r="P670" s="11">
        <f t="shared" si="125"/>
        <v>6.1485283576960585E-2</v>
      </c>
      <c r="Q670" s="8" t="s">
        <v>30</v>
      </c>
    </row>
    <row r="671" spans="1:17">
      <c r="A671" s="9">
        <f t="shared" si="126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127"/>
        <v>4204.75</v>
      </c>
      <c r="G671" s="36">
        <v>663</v>
      </c>
      <c r="H671" s="11">
        <v>3.638006467567053E-2</v>
      </c>
      <c r="I671" s="11">
        <f t="shared" si="121"/>
        <v>82.551096157504276</v>
      </c>
      <c r="J671" s="11">
        <f t="shared" si="128"/>
        <v>30.354038057114323</v>
      </c>
      <c r="K671" s="11">
        <v>31.888581890812244</v>
      </c>
      <c r="L671" s="11">
        <v>13.692728742628875</v>
      </c>
      <c r="M671" s="249">
        <f t="shared" si="122"/>
        <v>13.692728742628875</v>
      </c>
      <c r="N671" s="11">
        <f t="shared" si="129"/>
        <v>158.4864448480597</v>
      </c>
      <c r="O671" s="11">
        <f t="shared" si="130"/>
        <v>31.697288969611943</v>
      </c>
      <c r="P671" s="11">
        <f t="shared" si="125"/>
        <v>3.7692239692742664E-2</v>
      </c>
      <c r="Q671" s="8" t="s">
        <v>30</v>
      </c>
    </row>
    <row r="672" spans="1:17">
      <c r="A672" s="9">
        <f t="shared" si="126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127"/>
        <v>1489.2</v>
      </c>
      <c r="G672" s="36">
        <v>510</v>
      </c>
      <c r="H672" s="11">
        <v>2.7984665135131179E-2</v>
      </c>
      <c r="I672" s="11">
        <f t="shared" si="121"/>
        <v>63.500843198080219</v>
      </c>
      <c r="J672" s="11">
        <f t="shared" si="128"/>
        <v>23.349260043934098</v>
      </c>
      <c r="K672" s="11">
        <v>24.529678377547881</v>
      </c>
      <c r="L672" s="11">
        <v>4.9359352365344371</v>
      </c>
      <c r="M672" s="249">
        <f t="shared" si="122"/>
        <v>4.9359352365344371</v>
      </c>
      <c r="N672" s="11">
        <f t="shared" ref="N672:N697" si="131">(I672+J672+K672+M672)</f>
        <v>116.31571685609663</v>
      </c>
      <c r="O672" s="11">
        <f t="shared" ref="O672:O697" si="132">N672*0.2</f>
        <v>23.263143371219329</v>
      </c>
      <c r="P672" s="11">
        <f t="shared" si="125"/>
        <v>7.8106175702455427E-2</v>
      </c>
      <c r="Q672" s="8" t="s">
        <v>30</v>
      </c>
    </row>
    <row r="673" spans="1:17">
      <c r="A673" s="9">
        <f t="shared" si="126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127"/>
        <v>4047.96</v>
      </c>
      <c r="G673" s="36">
        <v>2650</v>
      </c>
      <c r="H673" s="11">
        <v>0.14541051491783849</v>
      </c>
      <c r="I673" s="11">
        <f t="shared" si="121"/>
        <v>329.95536171551487</v>
      </c>
      <c r="J673" s="11">
        <f t="shared" si="128"/>
        <v>121.32458650279483</v>
      </c>
      <c r="K673" s="11">
        <v>127.45813274608214</v>
      </c>
      <c r="L673" s="11">
        <v>4.3623154475351544</v>
      </c>
      <c r="M673" s="249">
        <f t="shared" si="122"/>
        <v>4.3623154475351544</v>
      </c>
      <c r="N673" s="11">
        <f t="shared" si="131"/>
        <v>583.10039641192702</v>
      </c>
      <c r="O673" s="11">
        <f t="shared" si="132"/>
        <v>116.6200792823854</v>
      </c>
      <c r="P673" s="11">
        <f t="shared" si="125"/>
        <v>0.14404796401444853</v>
      </c>
      <c r="Q673" s="8" t="s">
        <v>30</v>
      </c>
    </row>
    <row r="674" spans="1:17">
      <c r="A674" s="9">
        <f t="shared" si="126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127"/>
        <v>308</v>
      </c>
      <c r="G674" s="36">
        <v>219</v>
      </c>
      <c r="H674" s="11">
        <v>1.2016944440379859E-2</v>
      </c>
      <c r="I674" s="11">
        <f t="shared" si="121"/>
        <v>27.268009137999151</v>
      </c>
      <c r="J674" s="11">
        <f t="shared" si="128"/>
        <v>10.026446960042289</v>
      </c>
      <c r="K674" s="11">
        <v>10.533332479770561</v>
      </c>
      <c r="L674" s="11">
        <v>4.5229375484701713</v>
      </c>
      <c r="M674" s="249">
        <f t="shared" si="122"/>
        <v>4.5229375484701713</v>
      </c>
      <c r="N674" s="11">
        <f t="shared" si="131"/>
        <v>52.350726126282169</v>
      </c>
      <c r="O674" s="11">
        <f t="shared" si="132"/>
        <v>10.470145225256434</v>
      </c>
      <c r="P674" s="11">
        <f t="shared" si="125"/>
        <v>0.16996989002039664</v>
      </c>
      <c r="Q674" s="8" t="s">
        <v>30</v>
      </c>
    </row>
    <row r="675" spans="1:17">
      <c r="A675" s="9">
        <f t="shared" si="126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127"/>
        <v>157.54</v>
      </c>
      <c r="G675" s="36">
        <v>90</v>
      </c>
      <c r="H675" s="11">
        <v>4.9384703179643254E-3</v>
      </c>
      <c r="I675" s="11">
        <f t="shared" si="121"/>
        <v>11.206031152602391</v>
      </c>
      <c r="J675" s="11">
        <f t="shared" si="128"/>
        <v>4.120457654811899</v>
      </c>
      <c r="K675" s="11">
        <v>4.32876677250845</v>
      </c>
      <c r="L675" s="11">
        <v>1.8587414582754127</v>
      </c>
      <c r="M675" s="249">
        <f t="shared" si="122"/>
        <v>1.8587414582754127</v>
      </c>
      <c r="N675" s="11">
        <f t="shared" si="131"/>
        <v>21.513997038198152</v>
      </c>
      <c r="O675" s="11">
        <f t="shared" si="132"/>
        <v>4.3027994076396308</v>
      </c>
      <c r="P675" s="11">
        <f t="shared" si="125"/>
        <v>0.13656212414750635</v>
      </c>
      <c r="Q675" s="8" t="s">
        <v>30</v>
      </c>
    </row>
    <row r="676" spans="1:17">
      <c r="A676" s="9">
        <f t="shared" si="126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127"/>
        <v>547.4</v>
      </c>
      <c r="G676" s="36">
        <v>258</v>
      </c>
      <c r="H676" s="11">
        <v>1.4156948244831066E-2</v>
      </c>
      <c r="I676" s="11">
        <f t="shared" si="121"/>
        <v>32.123955970793517</v>
      </c>
      <c r="J676" s="11">
        <f t="shared" si="128"/>
        <v>11.811978610460777</v>
      </c>
      <c r="K676" s="11">
        <v>12.409131414524222</v>
      </c>
      <c r="L676" s="11">
        <v>5.3283921803895167</v>
      </c>
      <c r="M676" s="249">
        <f t="shared" si="122"/>
        <v>5.3283921803895167</v>
      </c>
      <c r="N676" s="11">
        <f t="shared" si="131"/>
        <v>61.673458176168026</v>
      </c>
      <c r="O676" s="11">
        <f t="shared" si="132"/>
        <v>12.334691635233606</v>
      </c>
      <c r="P676" s="11">
        <f t="shared" si="125"/>
        <v>0.11266616400469133</v>
      </c>
      <c r="Q676" s="8" t="s">
        <v>30</v>
      </c>
    </row>
    <row r="677" spans="1:17">
      <c r="A677" s="9">
        <f t="shared" si="126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127"/>
        <v>307.3</v>
      </c>
      <c r="G677" s="36">
        <v>219</v>
      </c>
      <c r="H677" s="11">
        <v>1.2016944440379859E-2</v>
      </c>
      <c r="I677" s="11">
        <f t="shared" si="121"/>
        <v>27.268009137999151</v>
      </c>
      <c r="J677" s="11">
        <f t="shared" si="128"/>
        <v>10.026446960042289</v>
      </c>
      <c r="K677" s="11">
        <v>10.533332479770561</v>
      </c>
      <c r="L677" s="11">
        <v>4.5229375484701713</v>
      </c>
      <c r="M677" s="249">
        <f t="shared" si="122"/>
        <v>4.5229375484701713</v>
      </c>
      <c r="N677" s="11">
        <f t="shared" si="131"/>
        <v>52.350726126282169</v>
      </c>
      <c r="O677" s="11">
        <f t="shared" si="132"/>
        <v>10.470145225256434</v>
      </c>
      <c r="P677" s="11">
        <f t="shared" si="125"/>
        <v>0.17035706516850688</v>
      </c>
      <c r="Q677" s="8" t="s">
        <v>30</v>
      </c>
    </row>
    <row r="678" spans="1:17">
      <c r="A678" s="9">
        <f t="shared" si="126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127"/>
        <v>137.69999999999999</v>
      </c>
      <c r="G678" s="36">
        <v>91</v>
      </c>
      <c r="H678" s="11">
        <v>4.9933422103861516E-3</v>
      </c>
      <c r="I678" s="11">
        <f t="shared" si="121"/>
        <v>11.330542609853529</v>
      </c>
      <c r="J678" s="11">
        <f t="shared" si="128"/>
        <v>4.1662405176431427</v>
      </c>
      <c r="K678" s="11">
        <v>4.3768641810918769</v>
      </c>
      <c r="L678" s="11">
        <v>1.8793941411451398</v>
      </c>
      <c r="M678" s="249">
        <f t="shared" si="122"/>
        <v>1.8793941411451398</v>
      </c>
      <c r="N678" s="11">
        <f t="shared" si="131"/>
        <v>21.75304144973369</v>
      </c>
      <c r="O678" s="11">
        <f t="shared" si="132"/>
        <v>4.350608289946738</v>
      </c>
      <c r="P678" s="11">
        <f t="shared" si="125"/>
        <v>0.15797415722391933</v>
      </c>
      <c r="Q678" s="8" t="s">
        <v>30</v>
      </c>
    </row>
    <row r="679" spans="1:17">
      <c r="A679" s="9">
        <f t="shared" si="126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127"/>
        <v>536.1</v>
      </c>
      <c r="G679" s="36">
        <v>258</v>
      </c>
      <c r="H679" s="11">
        <v>1.4156948244831066E-2</v>
      </c>
      <c r="I679" s="11">
        <f t="shared" si="121"/>
        <v>32.123955970793517</v>
      </c>
      <c r="J679" s="11">
        <f t="shared" si="128"/>
        <v>11.811978610460777</v>
      </c>
      <c r="K679" s="11">
        <v>12.409131414524222</v>
      </c>
      <c r="L679" s="11">
        <v>5.3283921803895167</v>
      </c>
      <c r="M679" s="249">
        <f t="shared" si="122"/>
        <v>5.3283921803895167</v>
      </c>
      <c r="N679" s="11">
        <f t="shared" si="131"/>
        <v>61.673458176168026</v>
      </c>
      <c r="O679" s="11">
        <f t="shared" si="132"/>
        <v>12.334691635233606</v>
      </c>
      <c r="P679" s="11">
        <f t="shared" si="125"/>
        <v>0.11504095910495808</v>
      </c>
      <c r="Q679" s="8" t="s">
        <v>30</v>
      </c>
    </row>
    <row r="680" spans="1:17">
      <c r="A680" s="9">
        <f t="shared" si="126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127"/>
        <v>4434.25</v>
      </c>
      <c r="G680" s="36">
        <v>1230</v>
      </c>
      <c r="H680" s="11">
        <v>6.7492427678845779E-2</v>
      </c>
      <c r="I680" s="11">
        <f t="shared" si="121"/>
        <v>153.14909241889933</v>
      </c>
      <c r="J680" s="11">
        <f t="shared" si="128"/>
        <v>56.312921282429286</v>
      </c>
      <c r="K680" s="11">
        <v>59.159812557615474</v>
      </c>
      <c r="L680" s="11">
        <v>25.402799929763972</v>
      </c>
      <c r="M680" s="249">
        <f t="shared" si="122"/>
        <v>25.402799929763972</v>
      </c>
      <c r="N680" s="11">
        <f t="shared" si="131"/>
        <v>294.024626188708</v>
      </c>
      <c r="O680" s="11">
        <f t="shared" si="132"/>
        <v>58.8049252377416</v>
      </c>
      <c r="P680" s="11">
        <f t="shared" si="125"/>
        <v>6.6307634028011056E-2</v>
      </c>
      <c r="Q680" s="8" t="s">
        <v>30</v>
      </c>
    </row>
    <row r="681" spans="1:17">
      <c r="A681" s="9">
        <f t="shared" si="126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127"/>
        <v>349</v>
      </c>
      <c r="G681" s="37">
        <v>242</v>
      </c>
      <c r="H681" s="11">
        <v>1.3278997966081854E-2</v>
      </c>
      <c r="I681" s="11">
        <f t="shared" si="121"/>
        <v>30.131772654775318</v>
      </c>
      <c r="J681" s="11">
        <f t="shared" si="128"/>
        <v>11.079452805160885</v>
      </c>
      <c r="K681" s="11">
        <v>11.639572877189387</v>
      </c>
      <c r="L681" s="11">
        <v>9.0416697151051348</v>
      </c>
      <c r="M681" s="249">
        <f t="shared" si="122"/>
        <v>9.0416697151051348</v>
      </c>
      <c r="N681" s="11">
        <f t="shared" si="131"/>
        <v>61.892468052230726</v>
      </c>
      <c r="O681" s="11">
        <f t="shared" si="132"/>
        <v>12.378493610446146</v>
      </c>
      <c r="P681" s="11">
        <f t="shared" si="125"/>
        <v>0.17734231533590464</v>
      </c>
      <c r="Q681" s="8" t="s">
        <v>25</v>
      </c>
    </row>
    <row r="682" spans="1:17">
      <c r="A682" s="9">
        <f t="shared" si="126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127"/>
        <v>406.5</v>
      </c>
      <c r="G682" s="36">
        <v>272</v>
      </c>
      <c r="H682" s="11">
        <v>1.4925154738736629E-2</v>
      </c>
      <c r="I682" s="11">
        <f t="shared" si="121"/>
        <v>33.867116372309447</v>
      </c>
      <c r="J682" s="11">
        <f t="shared" si="128"/>
        <v>12.452938690098184</v>
      </c>
      <c r="K682" s="11">
        <v>13.082495134692204</v>
      </c>
      <c r="L682" s="11">
        <v>5.6175297405656925</v>
      </c>
      <c r="M682" s="249">
        <f t="shared" si="122"/>
        <v>5.6175297405656925</v>
      </c>
      <c r="N682" s="11">
        <f t="shared" si="131"/>
        <v>65.020079937665528</v>
      </c>
      <c r="O682" s="11">
        <f t="shared" si="132"/>
        <v>13.004015987533107</v>
      </c>
      <c r="P682" s="11">
        <f t="shared" si="125"/>
        <v>0.15995099615661879</v>
      </c>
      <c r="Q682" s="8" t="s">
        <v>30</v>
      </c>
    </row>
    <row r="683" spans="1:17">
      <c r="A683" s="9">
        <f t="shared" si="126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127"/>
        <v>404.1</v>
      </c>
      <c r="G683" s="36">
        <v>272</v>
      </c>
      <c r="H683" s="11">
        <v>1.4925154738736629E-2</v>
      </c>
      <c r="I683" s="11">
        <f t="shared" si="121"/>
        <v>33.867116372309447</v>
      </c>
      <c r="J683" s="11">
        <f t="shared" si="128"/>
        <v>12.452938690098184</v>
      </c>
      <c r="K683" s="11">
        <v>13.082495134692204</v>
      </c>
      <c r="L683" s="11">
        <v>5.6175297405656925</v>
      </c>
      <c r="M683" s="249">
        <f t="shared" si="122"/>
        <v>5.6175297405656925</v>
      </c>
      <c r="N683" s="11">
        <f t="shared" si="131"/>
        <v>65.020079937665528</v>
      </c>
      <c r="O683" s="11">
        <f t="shared" si="132"/>
        <v>13.004015987533107</v>
      </c>
      <c r="P683" s="11">
        <f t="shared" si="125"/>
        <v>0.16090096495339154</v>
      </c>
      <c r="Q683" s="8" t="s">
        <v>30</v>
      </c>
    </row>
    <row r="684" spans="1:17">
      <c r="A684" s="9">
        <f t="shared" si="126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127"/>
        <v>408.5</v>
      </c>
      <c r="G684" s="36">
        <v>376</v>
      </c>
      <c r="H684" s="11">
        <v>2.0631831550606515E-2</v>
      </c>
      <c r="I684" s="11">
        <f t="shared" si="121"/>
        <v>46.816307926427761</v>
      </c>
      <c r="J684" s="11">
        <f t="shared" si="128"/>
        <v>17.214356424547489</v>
      </c>
      <c r="K684" s="11">
        <v>18.084625627368634</v>
      </c>
      <c r="L684" s="11">
        <v>7.76540875901728</v>
      </c>
      <c r="M684" s="249">
        <f t="shared" si="122"/>
        <v>7.76540875901728</v>
      </c>
      <c r="N684" s="11">
        <f t="shared" si="131"/>
        <v>89.880698737361172</v>
      </c>
      <c r="O684" s="11">
        <f t="shared" si="132"/>
        <v>17.976139747472235</v>
      </c>
      <c r="P684" s="11">
        <f t="shared" si="125"/>
        <v>0.22002619029953777</v>
      </c>
      <c r="Q684" s="8" t="s">
        <v>30</v>
      </c>
    </row>
    <row r="685" spans="1:17">
      <c r="A685" s="9">
        <f t="shared" si="126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127"/>
        <v>1814.6</v>
      </c>
      <c r="G685" s="36">
        <v>488</v>
      </c>
      <c r="H685" s="11">
        <v>2.677748350185101E-2</v>
      </c>
      <c r="I685" s="11">
        <f t="shared" si="121"/>
        <v>60.761591138555183</v>
      </c>
      <c r="J685" s="11">
        <f t="shared" si="128"/>
        <v>22.342037061646742</v>
      </c>
      <c r="K685" s="11">
        <v>23.471535388712482</v>
      </c>
      <c r="L685" s="11">
        <v>1.3490496188232539</v>
      </c>
      <c r="M685" s="249">
        <f t="shared" si="122"/>
        <v>1.3490496188232539</v>
      </c>
      <c r="N685" s="11">
        <f t="shared" si="131"/>
        <v>107.92421320773767</v>
      </c>
      <c r="O685" s="11">
        <f t="shared" si="132"/>
        <v>21.584842641547535</v>
      </c>
      <c r="P685" s="11">
        <f t="shared" si="125"/>
        <v>5.9475483967672042E-2</v>
      </c>
      <c r="Q685" s="8" t="s">
        <v>30</v>
      </c>
    </row>
    <row r="686" spans="1:17">
      <c r="A686" s="9">
        <f t="shared" si="126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127"/>
        <v>358.3</v>
      </c>
      <c r="G686" s="36">
        <v>269</v>
      </c>
      <c r="H686" s="11">
        <v>1.4760539061471151E-2</v>
      </c>
      <c r="I686" s="11">
        <f t="shared" si="121"/>
        <v>33.493582000556032</v>
      </c>
      <c r="J686" s="11">
        <f t="shared" si="128"/>
        <v>12.315590101604453</v>
      </c>
      <c r="K686" s="11">
        <v>12.938202908941921</v>
      </c>
      <c r="L686" s="11">
        <v>5.5555716919565112</v>
      </c>
      <c r="M686" s="249">
        <f t="shared" si="122"/>
        <v>5.5555716919565112</v>
      </c>
      <c r="N686" s="11">
        <f t="shared" si="131"/>
        <v>64.302946703058922</v>
      </c>
      <c r="O686" s="11">
        <f t="shared" si="132"/>
        <v>12.860589340611785</v>
      </c>
      <c r="P686" s="11">
        <f t="shared" si="125"/>
        <v>0.17946677840652783</v>
      </c>
      <c r="Q686" s="8" t="s">
        <v>30</v>
      </c>
    </row>
    <row r="687" spans="1:17">
      <c r="A687" s="9">
        <f t="shared" si="126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127"/>
        <v>341</v>
      </c>
      <c r="G687" s="36">
        <v>245</v>
      </c>
      <c r="H687" s="11">
        <v>1.344361364334733E-2</v>
      </c>
      <c r="I687" s="11">
        <f t="shared" si="121"/>
        <v>30.50530702652873</v>
      </c>
      <c r="J687" s="11">
        <f t="shared" si="128"/>
        <v>11.216801393654615</v>
      </c>
      <c r="K687" s="11">
        <v>11.783865102939668</v>
      </c>
      <c r="L687" s="11">
        <v>5.0599073030830679</v>
      </c>
      <c r="M687" s="249">
        <f t="shared" si="122"/>
        <v>5.0599073030830679</v>
      </c>
      <c r="N687" s="11">
        <f t="shared" si="131"/>
        <v>58.565880826206083</v>
      </c>
      <c r="O687" s="11">
        <f t="shared" si="132"/>
        <v>11.713176165241217</v>
      </c>
      <c r="P687" s="11">
        <f t="shared" si="125"/>
        <v>0.17174745110324366</v>
      </c>
      <c r="Q687" s="8" t="s">
        <v>30</v>
      </c>
    </row>
    <row r="688" spans="1:17">
      <c r="A688" s="9">
        <f t="shared" si="126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127"/>
        <v>2259.8000000000002</v>
      </c>
      <c r="G688" s="36">
        <v>1550</v>
      </c>
      <c r="H688" s="11">
        <v>8.505143325383005E-2</v>
      </c>
      <c r="I688" s="11">
        <f t="shared" si="121"/>
        <v>192.99275873926339</v>
      </c>
      <c r="J688" s="11">
        <f t="shared" si="128"/>
        <v>70.963437388427153</v>
      </c>
      <c r="K688" s="11">
        <v>74.550983304312183</v>
      </c>
      <c r="L688" s="11">
        <v>32.011658448076552</v>
      </c>
      <c r="M688" s="249">
        <f t="shared" si="122"/>
        <v>32.011658448076552</v>
      </c>
      <c r="N688" s="11">
        <f t="shared" si="131"/>
        <v>370.51883788007927</v>
      </c>
      <c r="O688" s="11">
        <f t="shared" si="132"/>
        <v>74.103767576015855</v>
      </c>
      <c r="P688" s="11">
        <f t="shared" si="125"/>
        <v>0.16396089825651797</v>
      </c>
      <c r="Q688" s="8" t="s">
        <v>30</v>
      </c>
    </row>
    <row r="689" spans="1:17">
      <c r="A689" s="9">
        <f t="shared" si="126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127"/>
        <v>383.21</v>
      </c>
      <c r="G689" s="36">
        <v>270</v>
      </c>
      <c r="H689" s="11">
        <v>1.4815410953892976E-2</v>
      </c>
      <c r="I689" s="11">
        <f t="shared" si="121"/>
        <v>33.61809345780717</v>
      </c>
      <c r="J689" s="11">
        <f t="shared" si="128"/>
        <v>12.361372964435697</v>
      </c>
      <c r="K689" s="11">
        <v>12.986300317525348</v>
      </c>
      <c r="L689" s="11">
        <v>5.5762243748262383</v>
      </c>
      <c r="M689" s="249">
        <f t="shared" si="122"/>
        <v>5.5762243748262383</v>
      </c>
      <c r="N689" s="11">
        <f t="shared" si="131"/>
        <v>64.541991114594452</v>
      </c>
      <c r="O689" s="11">
        <f t="shared" si="132"/>
        <v>12.90839822291889</v>
      </c>
      <c r="P689" s="11">
        <f t="shared" si="125"/>
        <v>0.16842460038776247</v>
      </c>
      <c r="Q689" s="8" t="s">
        <v>30</v>
      </c>
    </row>
    <row r="690" spans="1:17">
      <c r="A690" s="9">
        <f t="shared" si="126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127"/>
        <v>122.4</v>
      </c>
      <c r="G690" s="37">
        <v>133</v>
      </c>
      <c r="H690" s="11">
        <v>7.2979616921028364E-3</v>
      </c>
      <c r="I690" s="11">
        <f t="shared" si="121"/>
        <v>16.560023814401308</v>
      </c>
      <c r="J690" s="11">
        <f t="shared" si="128"/>
        <v>6.0891207565553618</v>
      </c>
      <c r="K690" s="11">
        <v>6.3969553415958202</v>
      </c>
      <c r="L690" s="11">
        <v>4.9691821161528207</v>
      </c>
      <c r="M690" s="249">
        <f t="shared" si="122"/>
        <v>4.9691821161528207</v>
      </c>
      <c r="N690" s="11">
        <f t="shared" si="131"/>
        <v>34.015282028705315</v>
      </c>
      <c r="O690" s="11">
        <f t="shared" si="132"/>
        <v>6.8030564057410636</v>
      </c>
      <c r="P690" s="11">
        <f t="shared" si="125"/>
        <v>0.27790263095347478</v>
      </c>
      <c r="Q690" s="8" t="s">
        <v>25</v>
      </c>
    </row>
    <row r="691" spans="1:17">
      <c r="A691" s="9">
        <f t="shared" si="126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127"/>
        <v>186.3</v>
      </c>
      <c r="G691" s="37">
        <v>87</v>
      </c>
      <c r="H691" s="11">
        <v>4.7738546406988483E-3</v>
      </c>
      <c r="I691" s="11">
        <f t="shared" si="121"/>
        <v>10.832496780848977</v>
      </c>
      <c r="J691" s="11">
        <f t="shared" si="128"/>
        <v>3.9831090663181694</v>
      </c>
      <c r="K691" s="11">
        <v>4.1844745467581683</v>
      </c>
      <c r="L691" s="11">
        <v>3.2505176248518457</v>
      </c>
      <c r="M691" s="249">
        <f t="shared" si="122"/>
        <v>3.2505176248518457</v>
      </c>
      <c r="N691" s="11">
        <f t="shared" si="131"/>
        <v>22.250598018777161</v>
      </c>
      <c r="O691" s="11">
        <f t="shared" si="132"/>
        <v>4.4501196037554323</v>
      </c>
      <c r="P691" s="11">
        <f t="shared" si="125"/>
        <v>0.11943423520545982</v>
      </c>
      <c r="Q691" s="8" t="s">
        <v>30</v>
      </c>
    </row>
    <row r="692" spans="1:17">
      <c r="A692" s="9">
        <f t="shared" si="126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127"/>
        <v>989.04</v>
      </c>
      <c r="G692" s="36">
        <v>431</v>
      </c>
      <c r="H692" s="11">
        <v>2.3649785633806937E-2</v>
      </c>
      <c r="I692" s="11">
        <f t="shared" si="121"/>
        <v>53.664438075240341</v>
      </c>
      <c r="J692" s="11">
        <f t="shared" si="128"/>
        <v>19.732413880265874</v>
      </c>
      <c r="K692" s="11">
        <v>20.729983099457133</v>
      </c>
      <c r="L692" s="11">
        <v>8.9013063168522546</v>
      </c>
      <c r="M692" s="249">
        <f t="shared" si="122"/>
        <v>8.9013063168522546</v>
      </c>
      <c r="N692" s="11">
        <f t="shared" si="131"/>
        <v>103.02814137181559</v>
      </c>
      <c r="O692" s="11">
        <f t="shared" si="132"/>
        <v>20.60562827436312</v>
      </c>
      <c r="P692" s="11">
        <f t="shared" si="125"/>
        <v>0.10416984284944551</v>
      </c>
      <c r="Q692" s="8" t="s">
        <v>25</v>
      </c>
    </row>
    <row r="693" spans="1:17">
      <c r="A693" s="9">
        <f t="shared" si="126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127"/>
        <v>336.3</v>
      </c>
      <c r="G693" s="37">
        <v>397</v>
      </c>
      <c r="H693" s="11">
        <v>2.1784141291464859E-2</v>
      </c>
      <c r="I693" s="11">
        <f t="shared" si="121"/>
        <v>49.431048528701659</v>
      </c>
      <c r="J693" s="11">
        <f t="shared" si="128"/>
        <v>18.1757965440036</v>
      </c>
      <c r="K693" s="11">
        <v>19.094671207620607</v>
      </c>
      <c r="L693" s="11">
        <v>10.47599354706545</v>
      </c>
      <c r="M693" s="249">
        <f t="shared" si="122"/>
        <v>10.47599354706545</v>
      </c>
      <c r="N693" s="11">
        <f t="shared" si="131"/>
        <v>97.177509827391304</v>
      </c>
      <c r="O693" s="11">
        <f t="shared" si="132"/>
        <v>19.435501965478263</v>
      </c>
      <c r="P693" s="11">
        <f t="shared" si="125"/>
        <v>0.28896077855305174</v>
      </c>
      <c r="Q693" s="8" t="s">
        <v>30</v>
      </c>
    </row>
    <row r="694" spans="1:17">
      <c r="A694" s="9">
        <f t="shared" si="126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127"/>
        <v>990</v>
      </c>
      <c r="G694" s="36">
        <v>431</v>
      </c>
      <c r="H694" s="11">
        <v>2.3649785633806937E-2</v>
      </c>
      <c r="I694" s="11">
        <f t="shared" si="121"/>
        <v>53.664438075240341</v>
      </c>
      <c r="J694" s="11">
        <f t="shared" si="128"/>
        <v>19.732413880265874</v>
      </c>
      <c r="K694" s="11">
        <v>20.729983099457133</v>
      </c>
      <c r="L694" s="11">
        <v>8.9013063168522546</v>
      </c>
      <c r="M694" s="249">
        <f t="shared" si="122"/>
        <v>8.9013063168522546</v>
      </c>
      <c r="N694" s="11">
        <f t="shared" si="131"/>
        <v>103.02814137181559</v>
      </c>
      <c r="O694" s="11">
        <f t="shared" si="132"/>
        <v>20.60562827436312</v>
      </c>
      <c r="P694" s="11">
        <f t="shared" si="125"/>
        <v>0.1040688296685006</v>
      </c>
      <c r="Q694" s="8" t="s">
        <v>25</v>
      </c>
    </row>
    <row r="695" spans="1:17">
      <c r="A695" s="9">
        <f t="shared" si="126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127"/>
        <v>329.6</v>
      </c>
      <c r="G695" s="37">
        <v>460</v>
      </c>
      <c r="H695" s="11">
        <v>2.5241070514039888E-2</v>
      </c>
      <c r="I695" s="11">
        <f t="shared" si="121"/>
        <v>57.275270335523331</v>
      </c>
      <c r="J695" s="11">
        <f t="shared" si="128"/>
        <v>21.060116902371931</v>
      </c>
      <c r="K695" s="11">
        <v>22.124807948376521</v>
      </c>
      <c r="L695" s="11">
        <v>17.186644913009758</v>
      </c>
      <c r="M695" s="249">
        <f t="shared" si="122"/>
        <v>17.186644913009758</v>
      </c>
      <c r="N695" s="11">
        <f t="shared" si="131"/>
        <v>117.64684009928155</v>
      </c>
      <c r="O695" s="11">
        <f t="shared" si="132"/>
        <v>23.52936801985631</v>
      </c>
      <c r="P695" s="11">
        <f t="shared" si="125"/>
        <v>0.35693822845655809</v>
      </c>
      <c r="Q695" s="8" t="s">
        <v>25</v>
      </c>
    </row>
    <row r="696" spans="1:17">
      <c r="A696" s="9">
        <f t="shared" si="126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127"/>
        <v>564.20000000000005</v>
      </c>
      <c r="G696" s="37">
        <v>340</v>
      </c>
      <c r="H696" s="11">
        <v>1.8656443423420786E-2</v>
      </c>
      <c r="I696" s="11">
        <f t="shared" si="121"/>
        <v>42.33389546538681</v>
      </c>
      <c r="J696" s="11">
        <f t="shared" si="128"/>
        <v>15.566173362622731</v>
      </c>
      <c r="K696" s="11">
        <v>16.353118918365254</v>
      </c>
      <c r="L696" s="11">
        <v>12.703172327007213</v>
      </c>
      <c r="M696" s="249">
        <f t="shared" si="122"/>
        <v>12.703172327007213</v>
      </c>
      <c r="N696" s="11">
        <f t="shared" si="131"/>
        <v>86.956360073382001</v>
      </c>
      <c r="O696" s="11">
        <f t="shared" si="132"/>
        <v>17.391272014676399</v>
      </c>
      <c r="P696" s="11">
        <f t="shared" si="125"/>
        <v>0.15412328974367601</v>
      </c>
      <c r="Q696" s="8" t="s">
        <v>30</v>
      </c>
    </row>
    <row r="697" spans="1:17">
      <c r="A697" s="9">
        <f t="shared" si="126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127"/>
        <v>123.2</v>
      </c>
      <c r="G697" s="36">
        <v>128</v>
      </c>
      <c r="H697" s="11">
        <v>7.0236022299937076E-3</v>
      </c>
      <c r="I697" s="11">
        <f t="shared" si="121"/>
        <v>15.937466528145622</v>
      </c>
      <c r="J697" s="11">
        <f t="shared" si="128"/>
        <v>5.8602064423991456</v>
      </c>
      <c r="K697" s="11">
        <v>6.1564682986786838</v>
      </c>
      <c r="L697" s="11">
        <v>2.6435434073250317</v>
      </c>
      <c r="M697" s="249">
        <f t="shared" si="122"/>
        <v>2.6435434073250317</v>
      </c>
      <c r="N697" s="11">
        <f t="shared" si="131"/>
        <v>30.597684676548482</v>
      </c>
      <c r="O697" s="11">
        <f t="shared" si="132"/>
        <v>6.1195369353096964</v>
      </c>
      <c r="P697" s="11">
        <f t="shared" si="125"/>
        <v>0.24835783016678964</v>
      </c>
      <c r="Q697" s="8" t="s">
        <v>30</v>
      </c>
    </row>
    <row r="698" spans="1:17">
      <c r="A698" s="9">
        <f t="shared" si="126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127"/>
        <v>325.3</v>
      </c>
      <c r="G698" s="36">
        <v>229</v>
      </c>
      <c r="H698" s="11">
        <v>1.2565663364598117E-2</v>
      </c>
      <c r="I698" s="11">
        <f t="shared" si="121"/>
        <v>28.513123710510527</v>
      </c>
      <c r="J698" s="11">
        <f t="shared" si="128"/>
        <v>10.484275588354722</v>
      </c>
      <c r="K698" s="11">
        <v>11.014306565604834</v>
      </c>
      <c r="L698" s="11">
        <v>4.7294643771674387</v>
      </c>
      <c r="M698" s="249">
        <f t="shared" si="122"/>
        <v>4.7294643771674387</v>
      </c>
      <c r="N698" s="11">
        <f t="shared" ref="N698:N719" si="133">(I698+J698+K698+M698)</f>
        <v>54.741170241637519</v>
      </c>
      <c r="O698" s="11">
        <f t="shared" ref="O698:O719" si="134">N698*0.2</f>
        <v>10.948234048327505</v>
      </c>
      <c r="P698" s="11">
        <f t="shared" ref="P698:P761" si="135">(N698+O698)/F698/1.2</f>
        <v>0.1682790354799801</v>
      </c>
      <c r="Q698" s="8" t="s">
        <v>30</v>
      </c>
    </row>
    <row r="699" spans="1:17">
      <c r="A699" s="9">
        <f t="shared" si="126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si="127"/>
        <v>314.2</v>
      </c>
      <c r="G699" s="36">
        <v>240</v>
      </c>
      <c r="H699" s="11">
        <v>1.3169254181238202E-2</v>
      </c>
      <c r="I699" s="11">
        <f t="shared" si="121"/>
        <v>29.882749740273042</v>
      </c>
      <c r="J699" s="11">
        <f t="shared" si="128"/>
        <v>10.987887079498398</v>
      </c>
      <c r="K699" s="11">
        <v>11.543378060022533</v>
      </c>
      <c r="L699" s="11">
        <v>4.9566438887344342</v>
      </c>
      <c r="M699" s="249">
        <f t="shared" si="122"/>
        <v>4.9566438887344342</v>
      </c>
      <c r="N699" s="11">
        <f t="shared" si="133"/>
        <v>57.370658768528408</v>
      </c>
      <c r="O699" s="11">
        <f t="shared" si="134"/>
        <v>11.474131753705683</v>
      </c>
      <c r="P699" s="11">
        <f t="shared" si="135"/>
        <v>0.18259280320982946</v>
      </c>
      <c r="Q699" s="8" t="s">
        <v>25</v>
      </c>
    </row>
    <row r="700" spans="1:17">
      <c r="A700" s="9">
        <f t="shared" si="126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127"/>
        <v>418.8</v>
      </c>
      <c r="G700" s="37">
        <v>380</v>
      </c>
      <c r="H700" s="11">
        <v>2.085131912029382E-2</v>
      </c>
      <c r="I700" s="11">
        <f t="shared" si="121"/>
        <v>47.314353755432322</v>
      </c>
      <c r="J700" s="11">
        <f t="shared" si="128"/>
        <v>17.397487875872464</v>
      </c>
      <c r="K700" s="11">
        <v>18.277015261702346</v>
      </c>
      <c r="L700" s="11">
        <v>14.197663189008061</v>
      </c>
      <c r="M700" s="249">
        <f t="shared" si="122"/>
        <v>14.197663189008061</v>
      </c>
      <c r="N700" s="11">
        <f t="shared" si="133"/>
        <v>97.186520082015193</v>
      </c>
      <c r="O700" s="11">
        <f t="shared" si="134"/>
        <v>19.43730401640304</v>
      </c>
      <c r="P700" s="11">
        <f t="shared" si="135"/>
        <v>0.23205950353871821</v>
      </c>
      <c r="Q700" s="8" t="s">
        <v>29</v>
      </c>
    </row>
    <row r="701" spans="1:17">
      <c r="A701" s="9">
        <f t="shared" si="126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si="127"/>
        <v>435.7</v>
      </c>
      <c r="G701" s="35">
        <v>295</v>
      </c>
      <c r="H701" s="11">
        <v>1.6187208264438622E-2</v>
      </c>
      <c r="I701" s="11">
        <f t="shared" ref="I701:I764" si="136">H701*$I$2</f>
        <v>36.730879889085614</v>
      </c>
      <c r="J701" s="11">
        <f t="shared" si="128"/>
        <v>13.505944535216781</v>
      </c>
      <c r="K701" s="11">
        <v>14.188735532111028</v>
      </c>
      <c r="L701" s="11">
        <v>11.021870107256257</v>
      </c>
      <c r="M701" s="249">
        <f t="shared" ref="M701:M764" si="137">L701*$M$2</f>
        <v>11.021870107256257</v>
      </c>
      <c r="N701" s="11">
        <f t="shared" si="133"/>
        <v>75.447430063669685</v>
      </c>
      <c r="O701" s="11">
        <f t="shared" si="134"/>
        <v>15.089486012733937</v>
      </c>
      <c r="P701" s="11">
        <f t="shared" si="135"/>
        <v>0.17316371371051112</v>
      </c>
      <c r="Q701" s="8" t="s">
        <v>30</v>
      </c>
    </row>
    <row r="702" spans="1:17">
      <c r="A702" s="9">
        <f t="shared" ref="A702:A765" si="138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ref="F702:F765" si="139">C702+D702+E702</f>
        <v>416.2</v>
      </c>
      <c r="G702" s="36">
        <v>90</v>
      </c>
      <c r="H702" s="11">
        <v>4.9384703179643254E-3</v>
      </c>
      <c r="I702" s="11">
        <f t="shared" si="136"/>
        <v>11.206031152602391</v>
      </c>
      <c r="J702" s="11">
        <f t="shared" ref="J702:J765" si="140">I702*0.3677</f>
        <v>4.120457654811899</v>
      </c>
      <c r="K702" s="11">
        <v>4.32876677250845</v>
      </c>
      <c r="L702" s="11">
        <v>1.8587414582754127</v>
      </c>
      <c r="M702" s="249">
        <f t="shared" si="137"/>
        <v>1.8587414582754127</v>
      </c>
      <c r="N702" s="11">
        <f t="shared" si="133"/>
        <v>21.513997038198152</v>
      </c>
      <c r="O702" s="11">
        <f t="shared" si="134"/>
        <v>4.3027994076396308</v>
      </c>
      <c r="P702" s="11">
        <f t="shared" si="135"/>
        <v>5.1691487357515983E-2</v>
      </c>
      <c r="Q702" s="8" t="s">
        <v>30</v>
      </c>
    </row>
    <row r="703" spans="1:17">
      <c r="A703" s="9">
        <f t="shared" si="138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139"/>
        <v>4569.2</v>
      </c>
      <c r="G703" s="36">
        <v>1550</v>
      </c>
      <c r="H703" s="11">
        <v>8.505143325383005E-2</v>
      </c>
      <c r="I703" s="11">
        <f t="shared" si="136"/>
        <v>192.99275873926339</v>
      </c>
      <c r="J703" s="11">
        <f t="shared" si="140"/>
        <v>70.963437388427153</v>
      </c>
      <c r="K703" s="11">
        <v>74.550983304312183</v>
      </c>
      <c r="L703" s="11">
        <v>32.011658448076552</v>
      </c>
      <c r="M703" s="249">
        <f t="shared" si="137"/>
        <v>32.011658448076552</v>
      </c>
      <c r="N703" s="11">
        <f t="shared" si="133"/>
        <v>370.51883788007927</v>
      </c>
      <c r="O703" s="11">
        <f t="shared" si="134"/>
        <v>74.103767576015855</v>
      </c>
      <c r="P703" s="11">
        <f t="shared" si="135"/>
        <v>8.1090527418383809E-2</v>
      </c>
      <c r="Q703" s="8" t="s">
        <v>30</v>
      </c>
    </row>
    <row r="704" spans="1:17">
      <c r="A704" s="9">
        <f t="shared" si="138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139"/>
        <v>310</v>
      </c>
      <c r="G704" s="36">
        <v>217</v>
      </c>
      <c r="H704" s="11">
        <v>1.1907200655536207E-2</v>
      </c>
      <c r="I704" s="11">
        <f t="shared" si="136"/>
        <v>27.018986223496874</v>
      </c>
      <c r="J704" s="11">
        <f t="shared" si="140"/>
        <v>9.9348812343798016</v>
      </c>
      <c r="K704" s="11">
        <v>10.437137662603707</v>
      </c>
      <c r="L704" s="11">
        <v>4.4816321827307171</v>
      </c>
      <c r="M704" s="249">
        <f t="shared" si="137"/>
        <v>4.4816321827307171</v>
      </c>
      <c r="N704" s="11">
        <f t="shared" si="133"/>
        <v>51.872637303211107</v>
      </c>
      <c r="O704" s="11">
        <f t="shared" si="134"/>
        <v>10.374527460642222</v>
      </c>
      <c r="P704" s="11">
        <f t="shared" si="135"/>
        <v>0.16733108807487454</v>
      </c>
      <c r="Q704" s="8" t="s">
        <v>30</v>
      </c>
    </row>
    <row r="705" spans="1:17">
      <c r="A705" s="9">
        <f t="shared" si="138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139"/>
        <v>336.4</v>
      </c>
      <c r="G705" s="36">
        <v>202</v>
      </c>
      <c r="H705" s="11">
        <v>1.108412226920882E-2</v>
      </c>
      <c r="I705" s="11">
        <f t="shared" si="136"/>
        <v>25.15131436472981</v>
      </c>
      <c r="J705" s="11">
        <f t="shared" si="140"/>
        <v>9.2481382919111521</v>
      </c>
      <c r="K705" s="11">
        <v>9.7156765338522995</v>
      </c>
      <c r="L705" s="11">
        <v>4.1718419396848159</v>
      </c>
      <c r="M705" s="249">
        <f t="shared" si="137"/>
        <v>4.1718419396848159</v>
      </c>
      <c r="N705" s="11">
        <f t="shared" si="133"/>
        <v>48.286971130178081</v>
      </c>
      <c r="O705" s="11">
        <f t="shared" si="134"/>
        <v>9.6573942260356169</v>
      </c>
      <c r="P705" s="11">
        <f t="shared" si="135"/>
        <v>0.1435403422419087</v>
      </c>
      <c r="Q705" s="8" t="s">
        <v>25</v>
      </c>
    </row>
    <row r="706" spans="1:17">
      <c r="A706" s="9">
        <f t="shared" si="138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139"/>
        <v>133.69999999999999</v>
      </c>
      <c r="G706" s="37">
        <v>140</v>
      </c>
      <c r="H706" s="11">
        <v>7.6820649390556177E-3</v>
      </c>
      <c r="I706" s="11">
        <f t="shared" si="136"/>
        <v>17.431604015159273</v>
      </c>
      <c r="J706" s="11">
        <f t="shared" si="140"/>
        <v>6.4096007963740655</v>
      </c>
      <c r="K706" s="11">
        <v>6.7336372016798105</v>
      </c>
      <c r="L706" s="11">
        <v>5.2307180170029701</v>
      </c>
      <c r="M706" s="249">
        <f t="shared" si="137"/>
        <v>5.2307180170029701</v>
      </c>
      <c r="N706" s="11">
        <f t="shared" si="133"/>
        <v>35.805560030216121</v>
      </c>
      <c r="O706" s="11">
        <f t="shared" si="134"/>
        <v>7.1611120060432247</v>
      </c>
      <c r="P706" s="11">
        <f t="shared" si="135"/>
        <v>0.26780523582809368</v>
      </c>
      <c r="Q706" s="8" t="s">
        <v>25</v>
      </c>
    </row>
    <row r="707" spans="1:17">
      <c r="A707" s="9">
        <f t="shared" si="138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139"/>
        <v>136.80000000000001</v>
      </c>
      <c r="G707" s="37">
        <v>140</v>
      </c>
      <c r="H707" s="11">
        <v>7.6820649390556177E-3</v>
      </c>
      <c r="I707" s="11">
        <f t="shared" si="136"/>
        <v>17.431604015159273</v>
      </c>
      <c r="J707" s="11">
        <f t="shared" si="140"/>
        <v>6.4096007963740655</v>
      </c>
      <c r="K707" s="11">
        <v>6.7336372016798105</v>
      </c>
      <c r="L707" s="11">
        <v>5.2307180170029701</v>
      </c>
      <c r="M707" s="249">
        <f t="shared" si="137"/>
        <v>5.2307180170029701</v>
      </c>
      <c r="N707" s="11">
        <f t="shared" si="133"/>
        <v>35.805560030216121</v>
      </c>
      <c r="O707" s="11">
        <f t="shared" si="134"/>
        <v>7.1611120060432247</v>
      </c>
      <c r="P707" s="11">
        <f t="shared" si="135"/>
        <v>0.26173654992848039</v>
      </c>
      <c r="Q707" s="8" t="s">
        <v>25</v>
      </c>
    </row>
    <row r="708" spans="1:17">
      <c r="A708" s="9">
        <f t="shared" si="138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139"/>
        <v>136.80000000000001</v>
      </c>
      <c r="G708" s="37">
        <v>143</v>
      </c>
      <c r="H708" s="11">
        <v>7.8466806163210948E-3</v>
      </c>
      <c r="I708" s="11">
        <f t="shared" si="136"/>
        <v>17.805138386912688</v>
      </c>
      <c r="J708" s="11">
        <f t="shared" si="140"/>
        <v>6.546949384867796</v>
      </c>
      <c r="K708" s="11">
        <v>6.8779294274300922</v>
      </c>
      <c r="L708" s="11">
        <v>5.3428048316530337</v>
      </c>
      <c r="M708" s="249">
        <f t="shared" si="137"/>
        <v>5.3428048316530337</v>
      </c>
      <c r="N708" s="11">
        <f t="shared" si="133"/>
        <v>36.572822030863605</v>
      </c>
      <c r="O708" s="11">
        <f t="shared" si="134"/>
        <v>7.3145644061727211</v>
      </c>
      <c r="P708" s="11">
        <f t="shared" si="135"/>
        <v>0.26734519028409065</v>
      </c>
      <c r="Q708" s="8" t="s">
        <v>25</v>
      </c>
    </row>
    <row r="709" spans="1:17">
      <c r="A709" s="9">
        <f t="shared" si="138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139"/>
        <v>126.6</v>
      </c>
      <c r="G709" s="37">
        <v>140</v>
      </c>
      <c r="H709" s="11">
        <v>7.6820649390556177E-3</v>
      </c>
      <c r="I709" s="11">
        <f t="shared" si="136"/>
        <v>17.431604015159273</v>
      </c>
      <c r="J709" s="11">
        <f t="shared" si="140"/>
        <v>6.4096007963740655</v>
      </c>
      <c r="K709" s="11">
        <v>6.7336372016798105</v>
      </c>
      <c r="L709" s="11">
        <v>5.2307180170029701</v>
      </c>
      <c r="M709" s="249">
        <f t="shared" si="137"/>
        <v>5.2307180170029701</v>
      </c>
      <c r="N709" s="11">
        <f t="shared" si="133"/>
        <v>35.805560030216121</v>
      </c>
      <c r="O709" s="11">
        <f t="shared" si="134"/>
        <v>7.1611120060432247</v>
      </c>
      <c r="P709" s="11">
        <f t="shared" si="135"/>
        <v>0.28282432883267083</v>
      </c>
      <c r="Q709" s="8" t="s">
        <v>25</v>
      </c>
    </row>
    <row r="710" spans="1:17">
      <c r="A710" s="9">
        <f t="shared" si="138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139"/>
        <v>360.6</v>
      </c>
      <c r="G710" s="37">
        <v>140</v>
      </c>
      <c r="H710" s="11">
        <v>7.6820649390556177E-3</v>
      </c>
      <c r="I710" s="11">
        <f t="shared" si="136"/>
        <v>17.431604015159273</v>
      </c>
      <c r="J710" s="11">
        <f t="shared" si="140"/>
        <v>6.4096007963740655</v>
      </c>
      <c r="K710" s="11">
        <v>6.7336372016798105</v>
      </c>
      <c r="L710" s="11">
        <v>5.2307180170029701</v>
      </c>
      <c r="M710" s="249">
        <f t="shared" si="137"/>
        <v>5.2307180170029701</v>
      </c>
      <c r="N710" s="11">
        <f t="shared" si="133"/>
        <v>35.805560030216121</v>
      </c>
      <c r="O710" s="11">
        <f t="shared" si="134"/>
        <v>7.1611120060432247</v>
      </c>
      <c r="P710" s="11">
        <f t="shared" si="135"/>
        <v>9.9294398308974269E-2</v>
      </c>
      <c r="Q710" s="8" t="s">
        <v>25</v>
      </c>
    </row>
    <row r="711" spans="1:17">
      <c r="A711" s="9">
        <f t="shared" si="138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139"/>
        <v>132.1</v>
      </c>
      <c r="G711" s="37">
        <v>139</v>
      </c>
      <c r="H711" s="11">
        <v>7.6271930466337914E-3</v>
      </c>
      <c r="I711" s="11">
        <f t="shared" si="136"/>
        <v>17.307092557908135</v>
      </c>
      <c r="J711" s="11">
        <f t="shared" si="140"/>
        <v>6.3638179335428218</v>
      </c>
      <c r="K711" s="11">
        <v>6.6855397930963836</v>
      </c>
      <c r="L711" s="11">
        <v>5.1933557454529486</v>
      </c>
      <c r="M711" s="249">
        <f t="shared" si="137"/>
        <v>5.1933557454529486</v>
      </c>
      <c r="N711" s="11">
        <f t="shared" si="133"/>
        <v>35.54980603000029</v>
      </c>
      <c r="O711" s="11">
        <f t="shared" si="134"/>
        <v>7.1099612060000581</v>
      </c>
      <c r="P711" s="11">
        <f t="shared" si="135"/>
        <v>0.26911283898561922</v>
      </c>
      <c r="Q711" s="8" t="s">
        <v>30</v>
      </c>
    </row>
    <row r="712" spans="1:17">
      <c r="A712" s="9">
        <f t="shared" si="138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139"/>
        <v>381.1</v>
      </c>
      <c r="G712" s="36">
        <v>280</v>
      </c>
      <c r="H712" s="11">
        <v>1.5364129878111235E-2</v>
      </c>
      <c r="I712" s="11">
        <f t="shared" si="136"/>
        <v>34.863208030318546</v>
      </c>
      <c r="J712" s="11">
        <f t="shared" si="140"/>
        <v>12.819201592748131</v>
      </c>
      <c r="K712" s="11">
        <v>13.467274403359621</v>
      </c>
      <c r="L712" s="11">
        <v>5.7827512035235067</v>
      </c>
      <c r="M712" s="249">
        <f t="shared" si="137"/>
        <v>5.7827512035235067</v>
      </c>
      <c r="N712" s="11">
        <f t="shared" si="133"/>
        <v>66.932435229949803</v>
      </c>
      <c r="O712" s="11">
        <f t="shared" si="134"/>
        <v>13.386487045989961</v>
      </c>
      <c r="P712" s="11">
        <f t="shared" si="135"/>
        <v>0.1756295860140378</v>
      </c>
      <c r="Q712" s="8" t="s">
        <v>30</v>
      </c>
    </row>
    <row r="713" spans="1:17">
      <c r="A713" s="9">
        <f t="shared" si="138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139"/>
        <v>4362.6399999999994</v>
      </c>
      <c r="G713" s="36">
        <v>670</v>
      </c>
      <c r="H713" s="11">
        <v>3.6764167922623311E-2</v>
      </c>
      <c r="I713" s="11">
        <f t="shared" si="136"/>
        <v>83.422676358262237</v>
      </c>
      <c r="J713" s="11">
        <f t="shared" si="140"/>
        <v>30.674518096933028</v>
      </c>
      <c r="K713" s="11">
        <v>32.225263750896239</v>
      </c>
      <c r="L713" s="11">
        <v>13.837297522716963</v>
      </c>
      <c r="M713" s="249">
        <f t="shared" si="137"/>
        <v>13.837297522716963</v>
      </c>
      <c r="N713" s="11">
        <f t="shared" si="133"/>
        <v>160.15975572880848</v>
      </c>
      <c r="O713" s="11">
        <f t="shared" si="134"/>
        <v>32.031951145761695</v>
      </c>
      <c r="P713" s="11">
        <f t="shared" si="135"/>
        <v>3.671165985018441E-2</v>
      </c>
      <c r="Q713" s="8" t="s">
        <v>30</v>
      </c>
    </row>
    <row r="714" spans="1:17">
      <c r="A714" s="9">
        <f t="shared" si="138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139"/>
        <v>33.4</v>
      </c>
      <c r="G714" s="35">
        <v>55</v>
      </c>
      <c r="H714" s="11">
        <v>3.0179540832004212E-3</v>
      </c>
      <c r="I714" s="11">
        <f t="shared" si="136"/>
        <v>6.8481301488125723</v>
      </c>
      <c r="J714" s="11">
        <f t="shared" si="140"/>
        <v>2.5180574557183832</v>
      </c>
      <c r="K714" s="11">
        <v>2.6453574720884969</v>
      </c>
      <c r="L714" s="11">
        <v>2.658515751891251</v>
      </c>
      <c r="M714" s="249">
        <f t="shared" si="137"/>
        <v>2.658515751891251</v>
      </c>
      <c r="N714" s="11">
        <f t="shared" si="133"/>
        <v>14.670060828510703</v>
      </c>
      <c r="O714" s="11">
        <f t="shared" si="134"/>
        <v>2.934012165702141</v>
      </c>
      <c r="P714" s="11">
        <f t="shared" si="135"/>
        <v>0.43922337809912282</v>
      </c>
      <c r="Q714" s="8" t="s">
        <v>27</v>
      </c>
    </row>
    <row r="715" spans="1:17">
      <c r="A715" s="9">
        <f t="shared" si="138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139"/>
        <v>3952.23</v>
      </c>
      <c r="G715" s="36">
        <v>670</v>
      </c>
      <c r="H715" s="11">
        <v>3.6764167922623311E-2</v>
      </c>
      <c r="I715" s="11">
        <f t="shared" si="136"/>
        <v>83.422676358262237</v>
      </c>
      <c r="J715" s="11">
        <f t="shared" si="140"/>
        <v>30.674518096933028</v>
      </c>
      <c r="K715" s="11">
        <v>32.225263750896239</v>
      </c>
      <c r="L715" s="11">
        <v>13.837297522716963</v>
      </c>
      <c r="M715" s="249">
        <f t="shared" si="137"/>
        <v>13.837297522716963</v>
      </c>
      <c r="N715" s="11">
        <f t="shared" si="133"/>
        <v>160.15975572880848</v>
      </c>
      <c r="O715" s="11">
        <f t="shared" si="134"/>
        <v>32.031951145761695</v>
      </c>
      <c r="P715" s="11">
        <f t="shared" si="135"/>
        <v>4.0523895554866109E-2</v>
      </c>
      <c r="Q715" s="8" t="s">
        <v>29</v>
      </c>
    </row>
    <row r="716" spans="1:17">
      <c r="A716" s="9">
        <f t="shared" si="138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139"/>
        <v>83</v>
      </c>
      <c r="G716" s="38">
        <v>100</v>
      </c>
      <c r="H716" s="11">
        <v>5.4871892421825838E-3</v>
      </c>
      <c r="I716" s="11">
        <f t="shared" si="136"/>
        <v>12.451145725113767</v>
      </c>
      <c r="J716" s="11">
        <f t="shared" si="140"/>
        <v>4.5782862831243323</v>
      </c>
      <c r="K716" s="11">
        <v>4.8097408583427219</v>
      </c>
      <c r="L716" s="11">
        <v>2.5269603898099233</v>
      </c>
      <c r="M716" s="249">
        <f t="shared" si="137"/>
        <v>2.5269603898099233</v>
      </c>
      <c r="N716" s="11">
        <f t="shared" si="133"/>
        <v>24.366133256390743</v>
      </c>
      <c r="O716" s="11">
        <f t="shared" si="134"/>
        <v>4.8732266512781486</v>
      </c>
      <c r="P716" s="11">
        <f t="shared" si="135"/>
        <v>0.29356787055892464</v>
      </c>
      <c r="Q716" s="8" t="s">
        <v>25</v>
      </c>
    </row>
    <row r="717" spans="1:17">
      <c r="A717" s="9">
        <f t="shared" si="138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139"/>
        <v>31.3</v>
      </c>
      <c r="G717" s="38">
        <v>55</v>
      </c>
      <c r="H717" s="11">
        <v>3.0179540832004212E-3</v>
      </c>
      <c r="I717" s="11">
        <f t="shared" si="136"/>
        <v>6.8481301488125723</v>
      </c>
      <c r="J717" s="11">
        <f t="shared" si="140"/>
        <v>2.5180574557183832</v>
      </c>
      <c r="K717" s="11">
        <v>2.6453574720884969</v>
      </c>
      <c r="L717" s="11">
        <v>1.3898282143954579</v>
      </c>
      <c r="M717" s="249">
        <f t="shared" si="137"/>
        <v>1.3898282143954579</v>
      </c>
      <c r="N717" s="11">
        <f t="shared" si="133"/>
        <v>13.401373291014909</v>
      </c>
      <c r="O717" s="11">
        <f t="shared" si="134"/>
        <v>2.6802746582029822</v>
      </c>
      <c r="P717" s="11">
        <f t="shared" si="135"/>
        <v>0.42815889108673838</v>
      </c>
      <c r="Q717" s="8" t="s">
        <v>27</v>
      </c>
    </row>
    <row r="718" spans="1:17">
      <c r="A718" s="9">
        <f t="shared" si="138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139"/>
        <v>120.4</v>
      </c>
      <c r="G718" s="35">
        <v>122</v>
      </c>
      <c r="H718" s="11">
        <v>6.6943708754627525E-3</v>
      </c>
      <c r="I718" s="11">
        <f t="shared" si="136"/>
        <v>15.190397784638796</v>
      </c>
      <c r="J718" s="11">
        <f t="shared" si="140"/>
        <v>5.5855092654116856</v>
      </c>
      <c r="K718" s="11">
        <v>5.8678838471781205</v>
      </c>
      <c r="L718" s="11">
        <v>7.2359454792876896</v>
      </c>
      <c r="M718" s="249">
        <f t="shared" si="137"/>
        <v>7.2359454792876896</v>
      </c>
      <c r="N718" s="11">
        <f t="shared" si="133"/>
        <v>33.879736376516291</v>
      </c>
      <c r="O718" s="11">
        <f t="shared" si="134"/>
        <v>6.7759472753032588</v>
      </c>
      <c r="P718" s="11">
        <f t="shared" si="135"/>
        <v>0.28139315927339115</v>
      </c>
      <c r="Q718" s="8" t="s">
        <v>29</v>
      </c>
    </row>
    <row r="719" spans="1:17">
      <c r="A719" s="9">
        <f t="shared" si="138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139"/>
        <v>128.19999999999999</v>
      </c>
      <c r="G719" s="37">
        <v>122</v>
      </c>
      <c r="H719" s="11">
        <v>6.6943708754627525E-3</v>
      </c>
      <c r="I719" s="11">
        <f t="shared" si="136"/>
        <v>15.190397784638796</v>
      </c>
      <c r="J719" s="11">
        <f t="shared" si="140"/>
        <v>5.5855092654116856</v>
      </c>
      <c r="K719" s="11">
        <v>5.8678838471781205</v>
      </c>
      <c r="L719" s="11">
        <v>4.558197129102588</v>
      </c>
      <c r="M719" s="249">
        <f t="shared" si="137"/>
        <v>4.558197129102588</v>
      </c>
      <c r="N719" s="11">
        <f t="shared" si="133"/>
        <v>31.20198802633119</v>
      </c>
      <c r="O719" s="11">
        <f t="shared" si="134"/>
        <v>6.2403976052662387</v>
      </c>
      <c r="P719" s="11">
        <f t="shared" si="135"/>
        <v>0.24338524201506395</v>
      </c>
      <c r="Q719" s="8" t="s">
        <v>25</v>
      </c>
    </row>
    <row r="720" spans="1:17">
      <c r="A720" s="9">
        <f t="shared" si="138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139"/>
        <v>121.8</v>
      </c>
      <c r="G720" s="38">
        <v>120</v>
      </c>
      <c r="H720" s="11">
        <v>6.5846270906191008E-3</v>
      </c>
      <c r="I720" s="11">
        <f t="shared" si="136"/>
        <v>14.941374870136521</v>
      </c>
      <c r="J720" s="11">
        <f t="shared" si="140"/>
        <v>5.4939435397491989</v>
      </c>
      <c r="K720" s="11">
        <v>5.7716890300112667</v>
      </c>
      <c r="L720" s="11">
        <v>3.0323524677719083</v>
      </c>
      <c r="M720" s="249">
        <f t="shared" si="137"/>
        <v>3.0323524677719083</v>
      </c>
      <c r="N720" s="11">
        <f t="shared" ref="N720:N768" si="141">(I720+J720+K720+M720)</f>
        <v>29.239359907668895</v>
      </c>
      <c r="O720" s="11">
        <f t="shared" ref="O720:O768" si="142">N720*0.2</f>
        <v>5.8478719815337792</v>
      </c>
      <c r="P720" s="11">
        <f t="shared" si="135"/>
        <v>0.24006042617133744</v>
      </c>
      <c r="Q720" s="8" t="s">
        <v>29</v>
      </c>
    </row>
    <row r="721" spans="1:17">
      <c r="A721" s="9">
        <f t="shared" si="138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139"/>
        <v>96.5</v>
      </c>
      <c r="G721" s="35">
        <v>102</v>
      </c>
      <c r="H721" s="11">
        <v>5.5969330270262355E-3</v>
      </c>
      <c r="I721" s="11">
        <f t="shared" si="136"/>
        <v>12.700168639616042</v>
      </c>
      <c r="J721" s="11">
        <f t="shared" si="140"/>
        <v>4.6698520087868189</v>
      </c>
      <c r="K721" s="11">
        <v>4.9059356755095767</v>
      </c>
      <c r="L721" s="11">
        <v>6.0497249089126583</v>
      </c>
      <c r="M721" s="249">
        <f t="shared" si="137"/>
        <v>6.0497249089126583</v>
      </c>
      <c r="N721" s="11">
        <f t="shared" si="141"/>
        <v>28.325681232825097</v>
      </c>
      <c r="O721" s="11">
        <f t="shared" si="142"/>
        <v>5.6651362465650195</v>
      </c>
      <c r="P721" s="11">
        <f t="shared" si="135"/>
        <v>0.29353037546969019</v>
      </c>
      <c r="Q721" s="8" t="s">
        <v>30</v>
      </c>
    </row>
    <row r="722" spans="1:17">
      <c r="A722" s="9">
        <f t="shared" si="138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139"/>
        <v>433.8</v>
      </c>
      <c r="G722" s="37">
        <v>351</v>
      </c>
      <c r="H722" s="11">
        <v>1.9260034240060869E-2</v>
      </c>
      <c r="I722" s="11">
        <f t="shared" si="136"/>
        <v>43.703521495149324</v>
      </c>
      <c r="J722" s="11">
        <f t="shared" si="140"/>
        <v>16.069784853766407</v>
      </c>
      <c r="K722" s="11">
        <v>16.882190412782954</v>
      </c>
      <c r="L722" s="11">
        <v>13.114157314057445</v>
      </c>
      <c r="M722" s="249">
        <f t="shared" si="137"/>
        <v>13.114157314057445</v>
      </c>
      <c r="N722" s="11">
        <f t="shared" si="141"/>
        <v>89.769654075756137</v>
      </c>
      <c r="O722" s="11">
        <f t="shared" si="142"/>
        <v>17.953930815151228</v>
      </c>
      <c r="P722" s="11">
        <f t="shared" si="135"/>
        <v>0.20693788399206117</v>
      </c>
      <c r="Q722" s="8" t="s">
        <v>35</v>
      </c>
    </row>
    <row r="723" spans="1:17">
      <c r="A723" s="9">
        <f t="shared" si="138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139"/>
        <v>233.7</v>
      </c>
      <c r="G723" s="35">
        <v>176</v>
      </c>
      <c r="H723" s="11">
        <v>9.6574530662413473E-3</v>
      </c>
      <c r="I723" s="11">
        <f t="shared" si="136"/>
        <v>21.914016476200228</v>
      </c>
      <c r="J723" s="11">
        <f t="shared" si="140"/>
        <v>8.0577838582988246</v>
      </c>
      <c r="K723" s="11">
        <v>8.4651439106831905</v>
      </c>
      <c r="L723" s="11">
        <v>6.5757597928037335</v>
      </c>
      <c r="M723" s="249">
        <f t="shared" si="137"/>
        <v>6.5757597928037335</v>
      </c>
      <c r="N723" s="11">
        <f t="shared" si="141"/>
        <v>45.012704037985969</v>
      </c>
      <c r="O723" s="11">
        <f t="shared" si="142"/>
        <v>9.0025408075971942</v>
      </c>
      <c r="P723" s="11">
        <f t="shared" si="135"/>
        <v>0.19260891757803153</v>
      </c>
      <c r="Q723" s="8" t="s">
        <v>30</v>
      </c>
    </row>
    <row r="724" spans="1:17">
      <c r="A724" s="9">
        <f t="shared" si="138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139"/>
        <v>1511.8</v>
      </c>
      <c r="G724" s="36">
        <v>498</v>
      </c>
      <c r="H724" s="11">
        <v>2.7326202426069267E-2</v>
      </c>
      <c r="I724" s="11">
        <f t="shared" si="136"/>
        <v>62.006705711066559</v>
      </c>
      <c r="J724" s="11">
        <f t="shared" si="140"/>
        <v>22.799865689959177</v>
      </c>
      <c r="K724" s="11">
        <v>23.952509474546755</v>
      </c>
      <c r="L724" s="11">
        <v>10.285036069123951</v>
      </c>
      <c r="M724" s="249">
        <f t="shared" si="137"/>
        <v>10.285036069123951</v>
      </c>
      <c r="N724" s="11">
        <f t="shared" si="141"/>
        <v>119.04411694469644</v>
      </c>
      <c r="O724" s="11">
        <f t="shared" si="142"/>
        <v>23.808823388939288</v>
      </c>
      <c r="P724" s="11">
        <f t="shared" si="135"/>
        <v>7.8743297357253897E-2</v>
      </c>
      <c r="Q724" s="8" t="s">
        <v>25</v>
      </c>
    </row>
    <row r="725" spans="1:17">
      <c r="A725" s="9">
        <f t="shared" si="138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139"/>
        <v>63.2</v>
      </c>
      <c r="G725" s="35">
        <v>108</v>
      </c>
      <c r="H725" s="11">
        <v>5.9261643815571906E-3</v>
      </c>
      <c r="I725" s="11">
        <f t="shared" si="136"/>
        <v>13.447237383122868</v>
      </c>
      <c r="J725" s="11">
        <f t="shared" si="140"/>
        <v>4.9445491857742789</v>
      </c>
      <c r="K725" s="11">
        <v>5.19452012701014</v>
      </c>
      <c r="L725" s="11">
        <v>5.8129746418694479</v>
      </c>
      <c r="M725" s="249">
        <f t="shared" si="137"/>
        <v>5.8129746418694479</v>
      </c>
      <c r="N725" s="11">
        <f t="shared" si="141"/>
        <v>29.399281337776735</v>
      </c>
      <c r="O725" s="11">
        <f t="shared" si="142"/>
        <v>5.879856267555347</v>
      </c>
      <c r="P725" s="11">
        <f t="shared" si="135"/>
        <v>0.46517850218001167</v>
      </c>
      <c r="Q725" s="8" t="s">
        <v>25</v>
      </c>
    </row>
    <row r="726" spans="1:17">
      <c r="A726" s="9">
        <f t="shared" si="138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139"/>
        <v>50.1</v>
      </c>
      <c r="G726" s="35">
        <v>60</v>
      </c>
      <c r="H726" s="11">
        <v>3.2923135453095504E-3</v>
      </c>
      <c r="I726" s="11">
        <f t="shared" si="136"/>
        <v>7.4706874350682604</v>
      </c>
      <c r="J726" s="11">
        <f t="shared" si="140"/>
        <v>2.7469717698745995</v>
      </c>
      <c r="K726" s="11">
        <v>2.8858445150056333</v>
      </c>
      <c r="L726" s="11">
        <v>4.2171244201870035</v>
      </c>
      <c r="M726" s="249">
        <f t="shared" si="137"/>
        <v>4.2171244201870035</v>
      </c>
      <c r="N726" s="11">
        <f t="shared" si="141"/>
        <v>17.320628140135497</v>
      </c>
      <c r="O726" s="11">
        <f t="shared" si="142"/>
        <v>3.4641256280270998</v>
      </c>
      <c r="P726" s="11">
        <f t="shared" si="135"/>
        <v>0.34572112056158671</v>
      </c>
      <c r="Q726" s="8" t="s">
        <v>25</v>
      </c>
    </row>
    <row r="727" spans="1:17">
      <c r="A727" s="9">
        <f t="shared" si="138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139"/>
        <v>112.71</v>
      </c>
      <c r="G727" s="35">
        <v>112</v>
      </c>
      <c r="H727" s="11">
        <v>6.145651951244494E-3</v>
      </c>
      <c r="I727" s="11">
        <f t="shared" si="136"/>
        <v>13.94528321212742</v>
      </c>
      <c r="J727" s="11">
        <f t="shared" si="140"/>
        <v>5.1276806370992523</v>
      </c>
      <c r="K727" s="11">
        <v>5.3869097613438486</v>
      </c>
      <c r="L727" s="11">
        <v>4.1845744136023759</v>
      </c>
      <c r="M727" s="249">
        <f t="shared" si="137"/>
        <v>4.1845744136023759</v>
      </c>
      <c r="N727" s="11">
        <f t="shared" si="141"/>
        <v>28.644448024172895</v>
      </c>
      <c r="O727" s="11">
        <f t="shared" si="142"/>
        <v>5.7288896048345794</v>
      </c>
      <c r="P727" s="11">
        <f t="shared" si="135"/>
        <v>0.25414291566119152</v>
      </c>
      <c r="Q727" s="8" t="s">
        <v>30</v>
      </c>
    </row>
    <row r="728" spans="1:17">
      <c r="A728" s="9">
        <f t="shared" si="138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139"/>
        <v>1307.8</v>
      </c>
      <c r="G728" s="36">
        <v>478</v>
      </c>
      <c r="H728" s="11">
        <v>2.6228764577632752E-2</v>
      </c>
      <c r="I728" s="11">
        <f t="shared" si="136"/>
        <v>59.516476566043814</v>
      </c>
      <c r="J728" s="11">
        <f t="shared" si="140"/>
        <v>21.884208433334312</v>
      </c>
      <c r="K728" s="11">
        <v>22.990561302878213</v>
      </c>
      <c r="L728" s="11">
        <v>9.8719824117294159</v>
      </c>
      <c r="M728" s="249">
        <f t="shared" si="137"/>
        <v>9.8719824117294159</v>
      </c>
      <c r="N728" s="11">
        <f t="shared" si="141"/>
        <v>114.26322871398577</v>
      </c>
      <c r="O728" s="11">
        <f t="shared" si="142"/>
        <v>22.852645742797154</v>
      </c>
      <c r="P728" s="11">
        <f t="shared" si="135"/>
        <v>8.7370567910984701E-2</v>
      </c>
      <c r="Q728" s="8" t="s">
        <v>30</v>
      </c>
    </row>
    <row r="729" spans="1:17">
      <c r="A729" s="9">
        <f t="shared" si="138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139"/>
        <v>122</v>
      </c>
      <c r="G729" s="37">
        <v>122</v>
      </c>
      <c r="H729" s="11">
        <v>6.6943708754627525E-3</v>
      </c>
      <c r="I729" s="11">
        <f t="shared" si="136"/>
        <v>15.190397784638796</v>
      </c>
      <c r="J729" s="11">
        <f t="shared" si="140"/>
        <v>5.5855092654116856</v>
      </c>
      <c r="K729" s="11">
        <v>5.8678838471781205</v>
      </c>
      <c r="L729" s="11">
        <v>5.2276342166488634</v>
      </c>
      <c r="M729" s="249">
        <f t="shared" si="137"/>
        <v>5.2276342166488634</v>
      </c>
      <c r="N729" s="11">
        <f t="shared" si="141"/>
        <v>31.871425113877464</v>
      </c>
      <c r="O729" s="11">
        <f t="shared" si="142"/>
        <v>6.374285022775493</v>
      </c>
      <c r="P729" s="11">
        <f t="shared" si="135"/>
        <v>0.26124118945801206</v>
      </c>
      <c r="Q729" s="8" t="s">
        <v>30</v>
      </c>
    </row>
    <row r="730" spans="1:17">
      <c r="A730" s="9">
        <f t="shared" si="138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139"/>
        <v>305.10000000000002</v>
      </c>
      <c r="G730" s="37">
        <v>391</v>
      </c>
      <c r="H730" s="11">
        <v>2.1454909936933903E-2</v>
      </c>
      <c r="I730" s="11">
        <f t="shared" si="136"/>
        <v>48.683979785194829</v>
      </c>
      <c r="J730" s="11">
        <f t="shared" si="140"/>
        <v>17.90109936701614</v>
      </c>
      <c r="K730" s="11">
        <v>18.806086756120042</v>
      </c>
      <c r="L730" s="11">
        <v>14.608648176058294</v>
      </c>
      <c r="M730" s="249">
        <f t="shared" si="137"/>
        <v>14.608648176058294</v>
      </c>
      <c r="N730" s="11">
        <f t="shared" si="141"/>
        <v>99.9998140843893</v>
      </c>
      <c r="O730" s="11">
        <f t="shared" si="142"/>
        <v>19.999962816877861</v>
      </c>
      <c r="P730" s="83">
        <f t="shared" si="135"/>
        <v>0.32776078034870304</v>
      </c>
      <c r="Q730" s="8" t="s">
        <v>25</v>
      </c>
    </row>
    <row r="731" spans="1:17">
      <c r="A731" s="9">
        <f t="shared" si="138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139"/>
        <v>390.7</v>
      </c>
      <c r="G731" s="37">
        <v>308</v>
      </c>
      <c r="H731" s="11">
        <v>1.6900542865922359E-2</v>
      </c>
      <c r="I731" s="11">
        <f t="shared" si="136"/>
        <v>38.349528833350405</v>
      </c>
      <c r="J731" s="11">
        <f t="shared" si="140"/>
        <v>14.101121752022944</v>
      </c>
      <c r="K731" s="11">
        <v>14.814001843695584</v>
      </c>
      <c r="L731" s="11">
        <v>11.507579637406534</v>
      </c>
      <c r="M731" s="249">
        <f t="shared" si="137"/>
        <v>11.507579637406534</v>
      </c>
      <c r="N731" s="11">
        <f t="shared" si="141"/>
        <v>78.772232066475468</v>
      </c>
      <c r="O731" s="11">
        <f t="shared" si="142"/>
        <v>15.754446413295094</v>
      </c>
      <c r="P731" s="83">
        <f t="shared" si="135"/>
        <v>0.20161820339512537</v>
      </c>
    </row>
    <row r="732" spans="1:17">
      <c r="A732" s="9">
        <f t="shared" si="138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139"/>
        <v>306.89999999999998</v>
      </c>
      <c r="G732" s="37">
        <v>305</v>
      </c>
      <c r="H732" s="11">
        <v>1.6735927188656883E-2</v>
      </c>
      <c r="I732" s="11">
        <f t="shared" si="136"/>
        <v>37.975994461596997</v>
      </c>
      <c r="J732" s="11">
        <f t="shared" si="140"/>
        <v>13.963773163529217</v>
      </c>
      <c r="K732" s="11">
        <v>14.669709617945303</v>
      </c>
      <c r="L732" s="11">
        <v>11.395492822756472</v>
      </c>
      <c r="M732" s="249">
        <f t="shared" si="137"/>
        <v>11.395492822756472</v>
      </c>
      <c r="N732" s="11">
        <f t="shared" si="141"/>
        <v>78.00497006582799</v>
      </c>
      <c r="O732" s="11">
        <f t="shared" si="142"/>
        <v>15.600994013165598</v>
      </c>
      <c r="P732" s="83">
        <f t="shared" si="135"/>
        <v>0.25417064211739332</v>
      </c>
    </row>
    <row r="733" spans="1:17">
      <c r="A733" s="9">
        <f t="shared" si="138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139"/>
        <v>395</v>
      </c>
      <c r="G733" s="36">
        <v>273</v>
      </c>
      <c r="H733" s="11">
        <v>1.4980026631158454E-2</v>
      </c>
      <c r="I733" s="11">
        <f t="shared" si="136"/>
        <v>33.991627829560585</v>
      </c>
      <c r="J733" s="11">
        <f t="shared" si="140"/>
        <v>12.498721552929428</v>
      </c>
      <c r="K733" s="11">
        <v>13.130592543275631</v>
      </c>
      <c r="L733" s="11">
        <v>5.6381824234354188</v>
      </c>
      <c r="M733" s="249">
        <f t="shared" si="137"/>
        <v>5.6381824234354188</v>
      </c>
      <c r="N733" s="11">
        <f t="shared" si="141"/>
        <v>65.259124349201059</v>
      </c>
      <c r="O733" s="11">
        <f t="shared" si="142"/>
        <v>13.051824869840212</v>
      </c>
      <c r="P733" s="83">
        <f t="shared" si="135"/>
        <v>0.16521297303595206</v>
      </c>
    </row>
    <row r="734" spans="1:17">
      <c r="A734" s="9">
        <f t="shared" si="138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139"/>
        <v>75.099999999999994</v>
      </c>
      <c r="G734" s="36">
        <v>180</v>
      </c>
      <c r="H734" s="11">
        <v>9.8769406359286507E-3</v>
      </c>
      <c r="I734" s="11">
        <f t="shared" si="136"/>
        <v>22.412062305204781</v>
      </c>
      <c r="J734" s="11">
        <f t="shared" si="140"/>
        <v>8.2409153096237979</v>
      </c>
      <c r="K734" s="11">
        <v>8.6575335450169</v>
      </c>
      <c r="L734" s="11">
        <v>3.7174829165508254</v>
      </c>
      <c r="M734" s="249">
        <f t="shared" si="137"/>
        <v>3.7174829165508254</v>
      </c>
      <c r="N734" s="11">
        <f t="shared" si="141"/>
        <v>43.027994076396304</v>
      </c>
      <c r="O734" s="11">
        <f t="shared" si="142"/>
        <v>8.6055988152792615</v>
      </c>
      <c r="P734" s="83">
        <f t="shared" si="135"/>
        <v>0.57294266413310657</v>
      </c>
    </row>
    <row r="735" spans="1:17">
      <c r="A735" s="9">
        <f t="shared" si="138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139"/>
        <v>6304.0500000000011</v>
      </c>
      <c r="G735" s="36">
        <v>1670</v>
      </c>
      <c r="H735" s="11">
        <v>9.1636060344449155E-2</v>
      </c>
      <c r="I735" s="11">
        <f t="shared" si="136"/>
        <v>207.93413360939991</v>
      </c>
      <c r="J735" s="11">
        <f t="shared" si="140"/>
        <v>76.457380928176349</v>
      </c>
      <c r="K735" s="11">
        <v>80.322672334323457</v>
      </c>
      <c r="L735" s="11">
        <v>34.489980392443769</v>
      </c>
      <c r="M735" s="249">
        <f t="shared" si="137"/>
        <v>34.489980392443769</v>
      </c>
      <c r="N735" s="11">
        <f t="shared" si="141"/>
        <v>399.20416726434348</v>
      </c>
      <c r="O735" s="11">
        <f t="shared" si="142"/>
        <v>79.840833452868708</v>
      </c>
      <c r="P735" s="83">
        <f t="shared" si="135"/>
        <v>6.3325031886540151E-2</v>
      </c>
    </row>
    <row r="736" spans="1:17">
      <c r="A736" s="9">
        <f t="shared" si="138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139"/>
        <v>125.9</v>
      </c>
      <c r="G736" s="37">
        <v>179.8</v>
      </c>
      <c r="H736" s="11">
        <v>9.8659662574442867E-3</v>
      </c>
      <c r="I736" s="11">
        <f t="shared" si="136"/>
        <v>22.387160013754556</v>
      </c>
      <c r="J736" s="11">
        <f t="shared" si="140"/>
        <v>8.2317587370575502</v>
      </c>
      <c r="K736" s="11">
        <v>8.6479140633002149</v>
      </c>
      <c r="L736" s="11">
        <v>9.9448939875038409</v>
      </c>
      <c r="M736" s="249">
        <f t="shared" si="137"/>
        <v>9.9448939875038409</v>
      </c>
      <c r="N736" s="11">
        <f t="shared" si="141"/>
        <v>49.211726801616159</v>
      </c>
      <c r="O736" s="11">
        <f t="shared" si="142"/>
        <v>9.8423453603232325</v>
      </c>
      <c r="P736" s="83">
        <f t="shared" si="135"/>
        <v>0.39087948214151036</v>
      </c>
    </row>
    <row r="737" spans="1:17">
      <c r="A737" s="9">
        <f t="shared" si="138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139"/>
        <v>144.75</v>
      </c>
      <c r="G737" s="37">
        <v>156</v>
      </c>
      <c r="H737" s="11">
        <v>8.5600152178048304E-3</v>
      </c>
      <c r="I737" s="11">
        <f t="shared" si="136"/>
        <v>19.423787331177476</v>
      </c>
      <c r="J737" s="11">
        <f t="shared" si="140"/>
        <v>7.142126601673958</v>
      </c>
      <c r="K737" s="11">
        <v>7.5031957390146458</v>
      </c>
      <c r="L737" s="11">
        <v>7.5405174053642749</v>
      </c>
      <c r="M737" s="249">
        <f t="shared" si="137"/>
        <v>7.5405174053642749</v>
      </c>
      <c r="N737" s="11">
        <f t="shared" si="141"/>
        <v>41.609627077230357</v>
      </c>
      <c r="O737" s="11">
        <f t="shared" si="142"/>
        <v>8.3219254154460724</v>
      </c>
      <c r="P737" s="83">
        <f t="shared" si="135"/>
        <v>0.28745856357326677</v>
      </c>
    </row>
    <row r="738" spans="1:17">
      <c r="A738" s="9">
        <f t="shared" si="138"/>
        <v>102</v>
      </c>
      <c r="B738" s="14" t="s">
        <v>1002</v>
      </c>
      <c r="C738" s="8">
        <f>димвенканали!C738</f>
        <v>122.4</v>
      </c>
      <c r="D738" s="8">
        <f>димвенканали!D738</f>
        <v>130.1</v>
      </c>
      <c r="E738" s="8">
        <f>димвенканали!E738</f>
        <v>0</v>
      </c>
      <c r="F738" s="8">
        <f t="shared" si="139"/>
        <v>252.5</v>
      </c>
      <c r="G738" s="31">
        <v>160</v>
      </c>
      <c r="H738" s="11">
        <v>8.7414975277952302E-3</v>
      </c>
      <c r="I738" s="11">
        <f t="shared" si="136"/>
        <v>19.835594285245993</v>
      </c>
      <c r="J738" s="11">
        <f t="shared" si="140"/>
        <v>7.2935480186849517</v>
      </c>
      <c r="K738" s="11">
        <v>7.6622722430136312</v>
      </c>
      <c r="L738" s="11">
        <v>107.77304887043461</v>
      </c>
      <c r="M738" s="249">
        <f t="shared" si="137"/>
        <v>107.77304887043461</v>
      </c>
      <c r="N738" s="11">
        <f t="shared" si="141"/>
        <v>142.56446341737919</v>
      </c>
      <c r="O738" s="11">
        <f t="shared" si="142"/>
        <v>28.51289268347584</v>
      </c>
      <c r="P738" s="11">
        <f t="shared" si="135"/>
        <v>0.56461173630645223</v>
      </c>
      <c r="Q738" s="8" t="s">
        <v>25</v>
      </c>
    </row>
    <row r="739" spans="1:17">
      <c r="A739" s="9">
        <f t="shared" si="138"/>
        <v>103</v>
      </c>
      <c r="B739" s="14" t="s">
        <v>1003</v>
      </c>
      <c r="C739" s="8">
        <f>димвенканали!C739</f>
        <v>250.2</v>
      </c>
      <c r="D739" s="8">
        <f>димвенканали!D739</f>
        <v>0</v>
      </c>
      <c r="E739" s="8">
        <f>димвенканали!E739</f>
        <v>182.9</v>
      </c>
      <c r="F739" s="8">
        <f t="shared" si="139"/>
        <v>433.1</v>
      </c>
      <c r="G739" s="31">
        <v>160</v>
      </c>
      <c r="H739" s="11">
        <v>8.7414975277952302E-3</v>
      </c>
      <c r="I739" s="11">
        <f t="shared" si="136"/>
        <v>19.835594285245993</v>
      </c>
      <c r="J739" s="11">
        <f t="shared" si="140"/>
        <v>7.2935480186849517</v>
      </c>
      <c r="K739" s="11">
        <v>7.6622722430136312</v>
      </c>
      <c r="L739" s="11">
        <v>15.96372278525965</v>
      </c>
      <c r="M739" s="249">
        <f t="shared" si="137"/>
        <v>15.96372278525965</v>
      </c>
      <c r="N739" s="11">
        <f t="shared" si="141"/>
        <v>50.755137332204221</v>
      </c>
      <c r="O739" s="11">
        <f t="shared" si="142"/>
        <v>10.151027466440844</v>
      </c>
      <c r="P739" s="11">
        <f t="shared" si="135"/>
        <v>0.11719034248950408</v>
      </c>
    </row>
    <row r="740" spans="1:17">
      <c r="A740" s="9">
        <f t="shared" si="138"/>
        <v>104</v>
      </c>
      <c r="B740" s="14" t="s">
        <v>1004</v>
      </c>
      <c r="C740" s="8">
        <f>димвенканали!C740</f>
        <v>327.2</v>
      </c>
      <c r="D740" s="8">
        <f>димвенканали!D740</f>
        <v>32.299999999999997</v>
      </c>
      <c r="E740" s="8">
        <f>димвенканали!E740</f>
        <v>188.7</v>
      </c>
      <c r="F740" s="8">
        <f t="shared" si="139"/>
        <v>548.20000000000005</v>
      </c>
      <c r="G740" s="32">
        <v>180</v>
      </c>
      <c r="H740" s="11">
        <v>9.8341847187696334E-3</v>
      </c>
      <c r="I740" s="11">
        <f t="shared" si="136"/>
        <v>22.315043570901739</v>
      </c>
      <c r="J740" s="11">
        <f t="shared" si="140"/>
        <v>8.2052415210205698</v>
      </c>
      <c r="K740" s="11">
        <v>8.6200562733903343</v>
      </c>
      <c r="L740" s="11">
        <v>39.336738875078531</v>
      </c>
      <c r="M740" s="249">
        <f t="shared" si="137"/>
        <v>39.336738875078531</v>
      </c>
      <c r="N740" s="11">
        <f t="shared" si="141"/>
        <v>78.477080240391174</v>
      </c>
      <c r="O740" s="11">
        <f t="shared" si="142"/>
        <v>15.695416048078236</v>
      </c>
      <c r="P740" s="11">
        <f t="shared" si="135"/>
        <v>0.14315410477999119</v>
      </c>
    </row>
    <row r="741" spans="1:17">
      <c r="A741" s="9">
        <f t="shared" si="138"/>
        <v>105</v>
      </c>
      <c r="B741" s="14" t="s">
        <v>1005</v>
      </c>
      <c r="C741" s="8">
        <f>димвенканали!C741</f>
        <v>103.4</v>
      </c>
      <c r="D741" s="8">
        <f>димвенканали!D741</f>
        <v>0</v>
      </c>
      <c r="E741" s="8">
        <f>димвенканали!E741</f>
        <v>91</v>
      </c>
      <c r="F741" s="8">
        <f t="shared" si="139"/>
        <v>194.4</v>
      </c>
      <c r="G741" s="32">
        <v>135</v>
      </c>
      <c r="H741" s="11">
        <v>7.3756385390772259E-3</v>
      </c>
      <c r="I741" s="11">
        <f t="shared" si="136"/>
        <v>16.736282678176305</v>
      </c>
      <c r="J741" s="11">
        <f t="shared" si="140"/>
        <v>6.1539311407654278</v>
      </c>
      <c r="K741" s="11">
        <v>6.4650422050427512</v>
      </c>
      <c r="L741" s="11">
        <v>83.203840795476282</v>
      </c>
      <c r="M741" s="249">
        <f t="shared" si="137"/>
        <v>83.203840795476282</v>
      </c>
      <c r="N741" s="11">
        <f t="shared" si="141"/>
        <v>112.55909681946076</v>
      </c>
      <c r="O741" s="11">
        <f t="shared" si="142"/>
        <v>22.511819363892155</v>
      </c>
      <c r="P741" s="11">
        <f t="shared" si="135"/>
        <v>0.57900769968858423</v>
      </c>
    </row>
    <row r="742" spans="1:17">
      <c r="A742" s="9">
        <f t="shared" si="138"/>
        <v>106</v>
      </c>
      <c r="B742" s="14" t="s">
        <v>1006</v>
      </c>
      <c r="C742" s="8">
        <f>димвенканали!C742</f>
        <v>208.6</v>
      </c>
      <c r="D742" s="8">
        <f>димвенканали!D742</f>
        <v>0</v>
      </c>
      <c r="E742" s="8">
        <f>димвенканали!E742</f>
        <v>50.5</v>
      </c>
      <c r="F742" s="8">
        <f t="shared" si="139"/>
        <v>259.10000000000002</v>
      </c>
      <c r="G742" s="31">
        <v>210</v>
      </c>
      <c r="H742" s="11">
        <v>1.1473215505231239E-2</v>
      </c>
      <c r="I742" s="11">
        <f t="shared" si="136"/>
        <v>26.034217499385363</v>
      </c>
      <c r="J742" s="11">
        <f t="shared" si="140"/>
        <v>9.5727817745239996</v>
      </c>
      <c r="K742" s="11">
        <v>10.05673231895539</v>
      </c>
      <c r="L742" s="11">
        <v>40.051848007211731</v>
      </c>
      <c r="M742" s="249">
        <f t="shared" si="137"/>
        <v>40.051848007211731</v>
      </c>
      <c r="N742" s="11">
        <f t="shared" si="141"/>
        <v>85.715579600076495</v>
      </c>
      <c r="O742" s="11">
        <f t="shared" si="142"/>
        <v>17.143115920015301</v>
      </c>
      <c r="P742" s="11">
        <f t="shared" si="135"/>
        <v>0.33082045387910647</v>
      </c>
    </row>
    <row r="743" spans="1:17">
      <c r="A743" s="9">
        <f t="shared" si="138"/>
        <v>107</v>
      </c>
      <c r="B743" s="14" t="s">
        <v>1007</v>
      </c>
      <c r="C743" s="8">
        <f>димвенканали!C743</f>
        <v>71.2</v>
      </c>
      <c r="D743" s="8">
        <f>димвенканали!D743</f>
        <v>38.9</v>
      </c>
      <c r="E743" s="8">
        <f>димвенканали!E743</f>
        <v>0</v>
      </c>
      <c r="F743" s="8">
        <f t="shared" si="139"/>
        <v>110.1</v>
      </c>
      <c r="G743" s="31">
        <v>75</v>
      </c>
      <c r="H743" s="11">
        <v>4.0975769661540139E-3</v>
      </c>
      <c r="I743" s="11">
        <f t="shared" si="136"/>
        <v>9.2979348212090578</v>
      </c>
      <c r="J743" s="11">
        <f t="shared" si="140"/>
        <v>3.4188506337585709</v>
      </c>
      <c r="K743" s="11">
        <v>3.5916901139126391</v>
      </c>
      <c r="L743" s="11">
        <v>40.897505941486592</v>
      </c>
      <c r="M743" s="249">
        <f t="shared" si="137"/>
        <v>40.897505941486592</v>
      </c>
      <c r="N743" s="11">
        <f t="shared" si="141"/>
        <v>57.205981510366861</v>
      </c>
      <c r="O743" s="11">
        <f t="shared" si="142"/>
        <v>11.441196302073372</v>
      </c>
      <c r="P743" s="11">
        <f t="shared" si="135"/>
        <v>0.51958203006691062</v>
      </c>
    </row>
    <row r="744" spans="1:17">
      <c r="A744" s="9">
        <f t="shared" si="138"/>
        <v>108</v>
      </c>
      <c r="B744" s="14" t="s">
        <v>1008</v>
      </c>
      <c r="C744" s="8">
        <f>димвенканали!C744</f>
        <v>158.30000000000001</v>
      </c>
      <c r="D744" s="8">
        <f>димвенканали!D744</f>
        <v>0</v>
      </c>
      <c r="E744" s="8">
        <f>димвенканали!E744</f>
        <v>0</v>
      </c>
      <c r="F744" s="8">
        <f t="shared" si="139"/>
        <v>158.30000000000001</v>
      </c>
      <c r="G744" s="31">
        <v>150</v>
      </c>
      <c r="H744" s="11">
        <v>8.1951539323080278E-3</v>
      </c>
      <c r="I744" s="11">
        <f t="shared" si="136"/>
        <v>18.595869642418116</v>
      </c>
      <c r="J744" s="11">
        <f t="shared" si="140"/>
        <v>6.8377012675171418</v>
      </c>
      <c r="K744" s="11">
        <v>7.1833802278252783</v>
      </c>
      <c r="L744" s="11">
        <v>58.848580872510716</v>
      </c>
      <c r="M744" s="249">
        <f t="shared" si="137"/>
        <v>58.848580872510716</v>
      </c>
      <c r="N744" s="11">
        <f t="shared" si="141"/>
        <v>91.465532010271261</v>
      </c>
      <c r="O744" s="11">
        <f t="shared" si="142"/>
        <v>18.293106402054253</v>
      </c>
      <c r="P744" s="11">
        <f t="shared" si="135"/>
        <v>0.57779868610405094</v>
      </c>
    </row>
    <row r="745" spans="1:17">
      <c r="A745" s="9">
        <f t="shared" si="138"/>
        <v>109</v>
      </c>
      <c r="B745" s="14" t="s">
        <v>1009</v>
      </c>
      <c r="C745" s="8">
        <f>димвенканали!C745</f>
        <v>88.6</v>
      </c>
      <c r="D745" s="8">
        <f>димвенканали!D745</f>
        <v>0</v>
      </c>
      <c r="E745" s="8">
        <f>димвенканали!E745</f>
        <v>0</v>
      </c>
      <c r="F745" s="8">
        <f t="shared" si="139"/>
        <v>88.6</v>
      </c>
      <c r="G745" s="31">
        <v>0</v>
      </c>
      <c r="H745" s="11">
        <v>0</v>
      </c>
      <c r="I745" s="11">
        <f t="shared" si="136"/>
        <v>0</v>
      </c>
      <c r="J745" s="11">
        <f t="shared" si="140"/>
        <v>0</v>
      </c>
      <c r="K745" s="11">
        <v>0</v>
      </c>
      <c r="L745" s="11">
        <v>0</v>
      </c>
      <c r="M745" s="249">
        <f t="shared" si="137"/>
        <v>0</v>
      </c>
      <c r="N745" s="11">
        <f t="shared" si="141"/>
        <v>0</v>
      </c>
      <c r="O745" s="11">
        <f t="shared" si="142"/>
        <v>0</v>
      </c>
      <c r="P745" s="11">
        <f t="shared" si="135"/>
        <v>0</v>
      </c>
    </row>
    <row r="746" spans="1:17">
      <c r="A746" s="9">
        <f t="shared" si="138"/>
        <v>110</v>
      </c>
      <c r="B746" s="14" t="s">
        <v>1010</v>
      </c>
      <c r="C746" s="8">
        <f>димвенканали!C746</f>
        <v>102.5</v>
      </c>
      <c r="D746" s="8">
        <f>димвенканали!D746</f>
        <v>0</v>
      </c>
      <c r="E746" s="8">
        <f>димвенканали!E746</f>
        <v>0</v>
      </c>
      <c r="F746" s="8">
        <f t="shared" si="139"/>
        <v>102.5</v>
      </c>
      <c r="G746" s="31">
        <v>203</v>
      </c>
      <c r="H746" s="11">
        <v>1.1090774988390199E-2</v>
      </c>
      <c r="I746" s="11">
        <f t="shared" si="136"/>
        <v>25.166410249405853</v>
      </c>
      <c r="J746" s="11">
        <f t="shared" si="140"/>
        <v>9.2536890487065335</v>
      </c>
      <c r="K746" s="11">
        <v>9.7215079083235452</v>
      </c>
      <c r="L746" s="11">
        <v>19.751561176824108</v>
      </c>
      <c r="M746" s="249">
        <f t="shared" si="137"/>
        <v>19.751561176824108</v>
      </c>
      <c r="N746" s="11">
        <f t="shared" si="141"/>
        <v>63.893168383260047</v>
      </c>
      <c r="O746" s="11">
        <f t="shared" si="142"/>
        <v>12.77863367665201</v>
      </c>
      <c r="P746" s="11">
        <f t="shared" si="135"/>
        <v>0.62334798422692728</v>
      </c>
    </row>
    <row r="747" spans="1:17">
      <c r="A747" s="9">
        <f t="shared" si="138"/>
        <v>111</v>
      </c>
      <c r="B747" s="14" t="s">
        <v>1011</v>
      </c>
      <c r="C747" s="8">
        <f>димвенканали!C747</f>
        <v>73.900000000000006</v>
      </c>
      <c r="D747" s="8">
        <f>димвенканали!D747</f>
        <v>0</v>
      </c>
      <c r="E747" s="8">
        <f>димвенканали!E747</f>
        <v>0</v>
      </c>
      <c r="F747" s="8">
        <f t="shared" si="139"/>
        <v>73.900000000000006</v>
      </c>
      <c r="G747" s="31">
        <v>71</v>
      </c>
      <c r="H747" s="11">
        <v>3.8790395279591334E-3</v>
      </c>
      <c r="I747" s="11">
        <f t="shared" si="136"/>
        <v>8.8020449640779095</v>
      </c>
      <c r="J747" s="11">
        <f t="shared" si="140"/>
        <v>3.2365119332914474</v>
      </c>
      <c r="K747" s="11">
        <v>3.4001333078372986</v>
      </c>
      <c r="L747" s="11">
        <v>5.7444696369546806</v>
      </c>
      <c r="M747" s="249">
        <f t="shared" si="137"/>
        <v>5.7444696369546806</v>
      </c>
      <c r="N747" s="11">
        <f t="shared" si="141"/>
        <v>21.183159842161338</v>
      </c>
      <c r="O747" s="11">
        <f t="shared" si="142"/>
        <v>4.2366319684322677</v>
      </c>
      <c r="P747" s="11">
        <f t="shared" si="135"/>
        <v>0.28664627661923325</v>
      </c>
    </row>
    <row r="748" spans="1:17">
      <c r="A748" s="9">
        <f t="shared" si="138"/>
        <v>112</v>
      </c>
      <c r="B748" s="14" t="s">
        <v>1012</v>
      </c>
      <c r="C748" s="8">
        <f>димвенканали!C748</f>
        <v>74.400000000000006</v>
      </c>
      <c r="D748" s="8">
        <f>димвенканали!D748</f>
        <v>0</v>
      </c>
      <c r="E748" s="8">
        <f>димвенканали!E748</f>
        <v>0</v>
      </c>
      <c r="F748" s="8">
        <f t="shared" si="139"/>
        <v>74.400000000000006</v>
      </c>
      <c r="G748" s="31">
        <v>116</v>
      </c>
      <c r="H748" s="11">
        <v>6.3375857076515421E-3</v>
      </c>
      <c r="I748" s="11">
        <f t="shared" si="136"/>
        <v>14.380805856803345</v>
      </c>
      <c r="J748" s="11">
        <f t="shared" si="140"/>
        <v>5.2878223135465907</v>
      </c>
      <c r="K748" s="11">
        <v>5.5551473761848822</v>
      </c>
      <c r="L748" s="11">
        <v>11.573699019313247</v>
      </c>
      <c r="M748" s="249">
        <f t="shared" si="137"/>
        <v>11.573699019313247</v>
      </c>
      <c r="N748" s="11">
        <f t="shared" si="141"/>
        <v>36.797474565848063</v>
      </c>
      <c r="O748" s="11">
        <f t="shared" si="142"/>
        <v>7.3594949131696126</v>
      </c>
      <c r="P748" s="11">
        <f t="shared" si="135"/>
        <v>0.49458971190655993</v>
      </c>
    </row>
    <row r="749" spans="1:17">
      <c r="A749" s="9">
        <f t="shared" si="138"/>
        <v>113</v>
      </c>
      <c r="B749" s="14" t="s">
        <v>1013</v>
      </c>
      <c r="C749" s="8">
        <f>димвенканали!C749</f>
        <v>66.400000000000006</v>
      </c>
      <c r="D749" s="8">
        <f>димвенканали!D749</f>
        <v>0</v>
      </c>
      <c r="E749" s="8">
        <f>димвенканали!E749</f>
        <v>0</v>
      </c>
      <c r="F749" s="8">
        <f t="shared" si="139"/>
        <v>66.400000000000006</v>
      </c>
      <c r="G749" s="31">
        <v>116</v>
      </c>
      <c r="H749" s="11">
        <v>6.3375857076515421E-3</v>
      </c>
      <c r="I749" s="11">
        <f t="shared" si="136"/>
        <v>14.380805856803345</v>
      </c>
      <c r="J749" s="11">
        <f t="shared" si="140"/>
        <v>5.2878223135465907</v>
      </c>
      <c r="K749" s="11">
        <v>5.5551473761848822</v>
      </c>
      <c r="L749" s="11">
        <v>11.286606386756633</v>
      </c>
      <c r="M749" s="249">
        <f t="shared" si="137"/>
        <v>11.286606386756633</v>
      </c>
      <c r="N749" s="11">
        <f t="shared" si="141"/>
        <v>36.510381933291448</v>
      </c>
      <c r="O749" s="11">
        <f t="shared" si="142"/>
        <v>7.3020763866582898</v>
      </c>
      <c r="P749" s="11">
        <f t="shared" si="135"/>
        <v>0.54985514959776283</v>
      </c>
    </row>
    <row r="750" spans="1:17">
      <c r="A750" s="9">
        <f t="shared" si="138"/>
        <v>114</v>
      </c>
      <c r="B750" s="14" t="s">
        <v>1014</v>
      </c>
      <c r="C750" s="8">
        <f>димвенканали!C750</f>
        <v>292.8</v>
      </c>
      <c r="D750" s="8">
        <f>димвенканали!D750</f>
        <v>0</v>
      </c>
      <c r="E750" s="8">
        <f>димвенканали!E750</f>
        <v>0</v>
      </c>
      <c r="F750" s="8">
        <f t="shared" si="139"/>
        <v>292.8</v>
      </c>
      <c r="G750" s="31">
        <v>120</v>
      </c>
      <c r="H750" s="11">
        <v>6.5561231458464223E-3</v>
      </c>
      <c r="I750" s="11">
        <f t="shared" si="136"/>
        <v>14.876695713934494</v>
      </c>
      <c r="J750" s="11">
        <f t="shared" si="140"/>
        <v>5.4701610140137138</v>
      </c>
      <c r="K750" s="11">
        <v>5.7467041822602223</v>
      </c>
      <c r="L750" s="11">
        <v>4.464064250006829</v>
      </c>
      <c r="M750" s="249">
        <f t="shared" si="137"/>
        <v>4.464064250006829</v>
      </c>
      <c r="N750" s="11">
        <f t="shared" si="141"/>
        <v>30.55762516021526</v>
      </c>
      <c r="O750" s="11">
        <f t="shared" si="142"/>
        <v>6.1115250320430521</v>
      </c>
      <c r="P750" s="11">
        <f t="shared" si="135"/>
        <v>0.10436347390783902</v>
      </c>
    </row>
    <row r="751" spans="1:17">
      <c r="A751" s="9">
        <f t="shared" si="138"/>
        <v>115</v>
      </c>
      <c r="B751" s="14" t="s">
        <v>1015</v>
      </c>
      <c r="C751" s="8">
        <f>димвенканали!C751</f>
        <v>80.5</v>
      </c>
      <c r="D751" s="8">
        <f>димвенканали!D751</f>
        <v>0</v>
      </c>
      <c r="E751" s="8">
        <f>димвенканали!E751</f>
        <v>0</v>
      </c>
      <c r="F751" s="8">
        <f t="shared" si="139"/>
        <v>80.5</v>
      </c>
      <c r="G751" s="31">
        <v>80</v>
      </c>
      <c r="H751" s="11">
        <v>4.3707487638976151E-3</v>
      </c>
      <c r="I751" s="11">
        <f t="shared" si="136"/>
        <v>9.9177971426229963</v>
      </c>
      <c r="J751" s="11">
        <f t="shared" si="140"/>
        <v>3.6467740093424759</v>
      </c>
      <c r="K751" s="11">
        <v>3.8311361215068156</v>
      </c>
      <c r="L751" s="11">
        <v>7.8057202174447511</v>
      </c>
      <c r="M751" s="249">
        <f t="shared" si="137"/>
        <v>7.8057202174447511</v>
      </c>
      <c r="N751" s="11">
        <f t="shared" si="141"/>
        <v>25.201427490917037</v>
      </c>
      <c r="O751" s="11">
        <f t="shared" si="142"/>
        <v>5.0402854981834082</v>
      </c>
      <c r="P751" s="11">
        <f t="shared" si="135"/>
        <v>0.3130612110672924</v>
      </c>
    </row>
    <row r="752" spans="1:17">
      <c r="A752" s="9">
        <f t="shared" si="138"/>
        <v>116</v>
      </c>
      <c r="B752" s="14" t="s">
        <v>1022</v>
      </c>
      <c r="C752" s="8">
        <f>димвенканали!C752</f>
        <v>5781.6</v>
      </c>
      <c r="D752" s="8">
        <f>димвенканали!D752</f>
        <v>0</v>
      </c>
      <c r="E752" s="8">
        <f>димвенканали!E752</f>
        <v>1408.3</v>
      </c>
      <c r="F752" s="8">
        <f t="shared" si="139"/>
        <v>7189.9000000000005</v>
      </c>
      <c r="G752" s="33">
        <v>1830</v>
      </c>
      <c r="H752" s="11">
        <v>9.9980877974157945E-2</v>
      </c>
      <c r="I752" s="11">
        <f t="shared" si="136"/>
        <v>226.86960963750101</v>
      </c>
      <c r="J752" s="11">
        <f t="shared" si="140"/>
        <v>83.41995546370913</v>
      </c>
      <c r="K752" s="11">
        <v>87.637238779468404</v>
      </c>
      <c r="L752" s="11">
        <v>37.630802851913565</v>
      </c>
      <c r="M752" s="249">
        <f t="shared" si="137"/>
        <v>37.630802851913565</v>
      </c>
      <c r="N752" s="11">
        <f t="shared" si="141"/>
        <v>435.55760673259215</v>
      </c>
      <c r="O752" s="11">
        <f t="shared" si="142"/>
        <v>87.11152134651843</v>
      </c>
      <c r="P752" s="11">
        <f t="shared" si="135"/>
        <v>6.0579091048914742E-2</v>
      </c>
    </row>
    <row r="753" spans="1:16">
      <c r="A753" s="9">
        <f t="shared" si="138"/>
        <v>117</v>
      </c>
      <c r="B753" s="14" t="s">
        <v>1023</v>
      </c>
      <c r="C753" s="8">
        <f>димвенканали!C753</f>
        <v>4140.5</v>
      </c>
      <c r="D753" s="8">
        <f>димвенканали!D753</f>
        <v>0</v>
      </c>
      <c r="E753" s="8">
        <f>димвенканали!E753</f>
        <v>110.1</v>
      </c>
      <c r="F753" s="8">
        <f t="shared" si="139"/>
        <v>4250.6000000000004</v>
      </c>
      <c r="G753" s="33">
        <v>674</v>
      </c>
      <c r="H753" s="11">
        <v>3.6823558335837406E-2</v>
      </c>
      <c r="I753" s="11">
        <f t="shared" si="136"/>
        <v>83.55744092659873</v>
      </c>
      <c r="J753" s="11">
        <f t="shared" si="140"/>
        <v>30.724071028710355</v>
      </c>
      <c r="K753" s="11">
        <v>32.277321823694919</v>
      </c>
      <c r="L753" s="11">
        <v>13.859650886442482</v>
      </c>
      <c r="M753" s="249">
        <f t="shared" si="137"/>
        <v>13.859650886442482</v>
      </c>
      <c r="N753" s="11">
        <f t="shared" si="141"/>
        <v>160.4184846654465</v>
      </c>
      <c r="O753" s="11">
        <f t="shared" si="142"/>
        <v>32.0836969330893</v>
      </c>
      <c r="P753" s="11">
        <f t="shared" si="135"/>
        <v>3.7740197775713191E-2</v>
      </c>
    </row>
    <row r="754" spans="1:16">
      <c r="A754" s="9">
        <f t="shared" si="138"/>
        <v>118</v>
      </c>
      <c r="B754" s="14" t="s">
        <v>1024</v>
      </c>
      <c r="C754" s="8">
        <f>димвенканали!C754</f>
        <v>4108.8</v>
      </c>
      <c r="D754" s="8">
        <f>димвенканали!D754</f>
        <v>0</v>
      </c>
      <c r="E754" s="8">
        <f>димвенканали!E754</f>
        <v>118</v>
      </c>
      <c r="F754" s="8">
        <f t="shared" si="139"/>
        <v>4226.8</v>
      </c>
      <c r="G754" s="33">
        <v>672</v>
      </c>
      <c r="H754" s="11">
        <v>3.6714289616739969E-2</v>
      </c>
      <c r="I754" s="11">
        <f t="shared" si="136"/>
        <v>83.309495998033171</v>
      </c>
      <c r="J754" s="11">
        <f t="shared" si="140"/>
        <v>30.632901678476799</v>
      </c>
      <c r="K754" s="11">
        <v>32.181543420657249</v>
      </c>
      <c r="L754" s="11">
        <v>13.818524325948589</v>
      </c>
      <c r="M754" s="249">
        <f t="shared" si="137"/>
        <v>13.818524325948589</v>
      </c>
      <c r="N754" s="11">
        <f t="shared" si="141"/>
        <v>159.94246542311583</v>
      </c>
      <c r="O754" s="11">
        <f t="shared" si="142"/>
        <v>31.988493084623169</v>
      </c>
      <c r="P754" s="11">
        <f t="shared" si="135"/>
        <v>3.7840083614818734E-2</v>
      </c>
    </row>
    <row r="755" spans="1:16">
      <c r="A755" s="9">
        <f t="shared" si="138"/>
        <v>119</v>
      </c>
      <c r="B755" s="14" t="s">
        <v>1025</v>
      </c>
      <c r="C755" s="8">
        <f>димвенканали!C755</f>
        <v>8284.9699999999993</v>
      </c>
      <c r="D755" s="8">
        <f>димвенканали!D755</f>
        <v>0</v>
      </c>
      <c r="E755" s="8">
        <f>димвенканали!E755</f>
        <v>584.5</v>
      </c>
      <c r="F755" s="8">
        <f t="shared" si="139"/>
        <v>8869.4699999999993</v>
      </c>
      <c r="G755" s="33">
        <v>1344</v>
      </c>
      <c r="H755" s="11">
        <v>7.3428579233479938E-2</v>
      </c>
      <c r="I755" s="11">
        <f t="shared" si="136"/>
        <v>166.61899199606634</v>
      </c>
      <c r="J755" s="11">
        <f t="shared" si="140"/>
        <v>61.265803356953597</v>
      </c>
      <c r="K755" s="11">
        <v>64.363086841314498</v>
      </c>
      <c r="L755" s="11">
        <v>27.637048651897178</v>
      </c>
      <c r="M755" s="249">
        <f t="shared" si="137"/>
        <v>27.637048651897178</v>
      </c>
      <c r="N755" s="11">
        <f t="shared" si="141"/>
        <v>319.88493084623167</v>
      </c>
      <c r="O755" s="11">
        <f t="shared" si="142"/>
        <v>63.976986169246338</v>
      </c>
      <c r="P755" s="11">
        <f t="shared" si="135"/>
        <v>3.6065845066980518E-2</v>
      </c>
    </row>
    <row r="756" spans="1:16">
      <c r="A756" s="9">
        <f t="shared" si="138"/>
        <v>120</v>
      </c>
      <c r="B756" s="14" t="s">
        <v>1028</v>
      </c>
      <c r="C756" s="8">
        <f>димвенканали!C756</f>
        <v>4140.28</v>
      </c>
      <c r="D756" s="8">
        <f>димвенканали!D756</f>
        <v>0</v>
      </c>
      <c r="E756" s="8">
        <f>димвенканали!E756</f>
        <v>35.4</v>
      </c>
      <c r="F756" s="8">
        <f t="shared" si="139"/>
        <v>4175.6799999999994</v>
      </c>
      <c r="G756" s="33">
        <v>674</v>
      </c>
      <c r="H756" s="11">
        <v>3.6823558335837406E-2</v>
      </c>
      <c r="I756" s="11">
        <f t="shared" si="136"/>
        <v>83.55744092659873</v>
      </c>
      <c r="J756" s="11">
        <f t="shared" si="140"/>
        <v>30.724071028710355</v>
      </c>
      <c r="K756" s="11">
        <v>32.277321823694919</v>
      </c>
      <c r="L756" s="11">
        <v>13.859650886442482</v>
      </c>
      <c r="M756" s="249">
        <f t="shared" si="137"/>
        <v>13.859650886442482</v>
      </c>
      <c r="N756" s="11">
        <f t="shared" si="141"/>
        <v>160.4184846654465</v>
      </c>
      <c r="O756" s="11">
        <f t="shared" si="142"/>
        <v>32.0836969330893</v>
      </c>
      <c r="P756" s="11">
        <f t="shared" si="135"/>
        <v>3.8417331947238897E-2</v>
      </c>
    </row>
    <row r="757" spans="1:16">
      <c r="A757" s="9">
        <f t="shared" si="138"/>
        <v>121</v>
      </c>
      <c r="B757" s="14" t="s">
        <v>1029</v>
      </c>
      <c r="C757" s="8">
        <f>димвенканали!C757</f>
        <v>4420.8999999999996</v>
      </c>
      <c r="D757" s="8">
        <f>димвенканали!D757</f>
        <v>0</v>
      </c>
      <c r="E757" s="8">
        <f>димвенканали!E757</f>
        <v>0</v>
      </c>
      <c r="F757" s="8">
        <f t="shared" si="139"/>
        <v>4420.8999999999996</v>
      </c>
      <c r="G757" s="33">
        <v>670</v>
      </c>
      <c r="H757" s="11">
        <v>3.6605020897642525E-2</v>
      </c>
      <c r="I757" s="11">
        <f t="shared" si="136"/>
        <v>83.061551069467583</v>
      </c>
      <c r="J757" s="11">
        <f t="shared" si="140"/>
        <v>30.541732328243231</v>
      </c>
      <c r="K757" s="11">
        <v>32.085765017619579</v>
      </c>
      <c r="L757" s="11">
        <v>13.777397765454694</v>
      </c>
      <c r="M757" s="249">
        <f t="shared" si="137"/>
        <v>13.777397765454694</v>
      </c>
      <c r="N757" s="11">
        <f t="shared" si="141"/>
        <v>159.46644618078506</v>
      </c>
      <c r="O757" s="11">
        <f t="shared" si="142"/>
        <v>31.893289236157013</v>
      </c>
      <c r="P757" s="11">
        <f t="shared" si="135"/>
        <v>3.6071036707635347E-2</v>
      </c>
    </row>
    <row r="758" spans="1:16">
      <c r="A758" s="9">
        <f t="shared" si="138"/>
        <v>122</v>
      </c>
      <c r="B758" s="14" t="s">
        <v>1030</v>
      </c>
      <c r="C758" s="8">
        <f>димвенканали!C758</f>
        <v>6184.2</v>
      </c>
      <c r="D758" s="8">
        <f>димвенканали!D758</f>
        <v>208.9</v>
      </c>
      <c r="E758" s="8">
        <f>димвенканали!E758</f>
        <v>36.6</v>
      </c>
      <c r="F758" s="8">
        <f t="shared" si="139"/>
        <v>6429.7</v>
      </c>
      <c r="G758" s="33">
        <v>1011</v>
      </c>
      <c r="H758" s="11">
        <v>5.5235337503756109E-2</v>
      </c>
      <c r="I758" s="11">
        <f t="shared" si="136"/>
        <v>125.33616138989811</v>
      </c>
      <c r="J758" s="11">
        <f t="shared" si="140"/>
        <v>46.08610654306554</v>
      </c>
      <c r="K758" s="11">
        <v>48.415982735542379</v>
      </c>
      <c r="L758" s="11">
        <v>20.789476329663724</v>
      </c>
      <c r="M758" s="249">
        <f t="shared" si="137"/>
        <v>20.789476329663724</v>
      </c>
      <c r="N758" s="11">
        <f t="shared" si="141"/>
        <v>240.62772699816975</v>
      </c>
      <c r="O758" s="11">
        <f t="shared" si="142"/>
        <v>48.12554539963395</v>
      </c>
      <c r="P758" s="11">
        <f t="shared" si="135"/>
        <v>3.7424409692235996E-2</v>
      </c>
    </row>
    <row r="759" spans="1:16">
      <c r="A759" s="9">
        <f t="shared" si="138"/>
        <v>123</v>
      </c>
      <c r="B759" s="14" t="s">
        <v>1031</v>
      </c>
      <c r="C759" s="8">
        <f>димвенканали!C759</f>
        <v>3391.6</v>
      </c>
      <c r="D759" s="8">
        <f>димвенканали!D759</f>
        <v>0</v>
      </c>
      <c r="E759" s="8">
        <f>димвенканали!E759</f>
        <v>0</v>
      </c>
      <c r="F759" s="8">
        <f t="shared" si="139"/>
        <v>3391.6</v>
      </c>
      <c r="G759" s="33">
        <v>964</v>
      </c>
      <c r="H759" s="11">
        <v>5.2667522604966259E-2</v>
      </c>
      <c r="I759" s="11">
        <f t="shared" si="136"/>
        <v>119.50945556860709</v>
      </c>
      <c r="J759" s="11">
        <f t="shared" si="140"/>
        <v>43.943626812576831</v>
      </c>
      <c r="K759" s="11">
        <v>46.165190264157125</v>
      </c>
      <c r="L759" s="11">
        <v>19.8230021580572</v>
      </c>
      <c r="M759" s="249">
        <f t="shared" si="137"/>
        <v>19.8230021580572</v>
      </c>
      <c r="N759" s="11">
        <f t="shared" si="141"/>
        <v>229.44127480339824</v>
      </c>
      <c r="O759" s="11">
        <f t="shared" si="142"/>
        <v>45.888254960679653</v>
      </c>
      <c r="P759" s="11">
        <f t="shared" si="135"/>
        <v>6.7649862838600736E-2</v>
      </c>
    </row>
    <row r="760" spans="1:16">
      <c r="A760" s="9">
        <f t="shared" si="138"/>
        <v>124</v>
      </c>
      <c r="B760" s="14" t="s">
        <v>1032</v>
      </c>
      <c r="C760" s="8">
        <f>димвенканали!C760</f>
        <v>4546.3</v>
      </c>
      <c r="D760" s="8">
        <f>димвенканали!D760</f>
        <v>0</v>
      </c>
      <c r="E760" s="8">
        <f>димвенканали!E760</f>
        <v>0</v>
      </c>
      <c r="F760" s="8">
        <f t="shared" si="139"/>
        <v>4546.3</v>
      </c>
      <c r="G760" s="33">
        <v>1299</v>
      </c>
      <c r="H760" s="11">
        <v>7.0970033053787532E-2</v>
      </c>
      <c r="I760" s="11">
        <f t="shared" si="136"/>
        <v>161.04023110334091</v>
      </c>
      <c r="J760" s="11">
        <f t="shared" si="140"/>
        <v>59.214492976698459</v>
      </c>
      <c r="K760" s="11">
        <v>62.208072772966922</v>
      </c>
      <c r="L760" s="11">
        <v>26.711701040784551</v>
      </c>
      <c r="M760" s="249">
        <f t="shared" si="137"/>
        <v>26.711701040784551</v>
      </c>
      <c r="N760" s="11">
        <f t="shared" si="141"/>
        <v>309.17449789379083</v>
      </c>
      <c r="O760" s="11">
        <f t="shared" si="142"/>
        <v>61.834899578758169</v>
      </c>
      <c r="P760" s="11">
        <f t="shared" si="135"/>
        <v>6.8005740468906756E-2</v>
      </c>
    </row>
    <row r="761" spans="1:16">
      <c r="A761" s="9">
        <f t="shared" si="138"/>
        <v>125</v>
      </c>
      <c r="B761" s="14" t="s">
        <v>1033</v>
      </c>
      <c r="C761" s="8">
        <f>димвенканали!C761</f>
        <v>3942.03</v>
      </c>
      <c r="D761" s="8">
        <f>димвенканали!D761</f>
        <v>0</v>
      </c>
      <c r="E761" s="8">
        <f>димвенканали!E761</f>
        <v>0</v>
      </c>
      <c r="F761" s="8">
        <f t="shared" si="139"/>
        <v>3942.03</v>
      </c>
      <c r="G761" s="33">
        <v>1034</v>
      </c>
      <c r="H761" s="11">
        <v>5.6491927773376673E-2</v>
      </c>
      <c r="I761" s="11">
        <f t="shared" si="136"/>
        <v>128.1875280684022</v>
      </c>
      <c r="J761" s="11">
        <f t="shared" si="140"/>
        <v>47.134554070751491</v>
      </c>
      <c r="K761" s="11">
        <v>49.517434370475584</v>
      </c>
      <c r="L761" s="11">
        <v>213.33498620482422</v>
      </c>
      <c r="M761" s="249">
        <f t="shared" si="137"/>
        <v>213.33498620482422</v>
      </c>
      <c r="N761" s="11">
        <f t="shared" si="141"/>
        <v>438.17450271445352</v>
      </c>
      <c r="O761" s="11">
        <f t="shared" si="142"/>
        <v>87.634900542890705</v>
      </c>
      <c r="P761" s="11">
        <f t="shared" si="135"/>
        <v>0.11115453274441175</v>
      </c>
    </row>
    <row r="762" spans="1:16">
      <c r="A762" s="9">
        <f t="shared" si="138"/>
        <v>126</v>
      </c>
      <c r="B762" s="14" t="s">
        <v>1034</v>
      </c>
      <c r="C762" s="8">
        <f>димвенканали!C762</f>
        <v>4373.2</v>
      </c>
      <c r="D762" s="8">
        <f>димвенканали!D762</f>
        <v>0</v>
      </c>
      <c r="E762" s="8">
        <f>димвенканали!E762</f>
        <v>0</v>
      </c>
      <c r="F762" s="8">
        <f t="shared" si="139"/>
        <v>4373.2</v>
      </c>
      <c r="G762" s="33">
        <v>1211</v>
      </c>
      <c r="H762" s="11">
        <v>6.616220941350015E-2</v>
      </c>
      <c r="I762" s="11">
        <f t="shared" si="136"/>
        <v>150.13065424645561</v>
      </c>
      <c r="J762" s="11">
        <f t="shared" si="140"/>
        <v>55.203041566421732</v>
      </c>
      <c r="K762" s="11">
        <v>57.993823039309419</v>
      </c>
      <c r="L762" s="11">
        <v>24.902132379053185</v>
      </c>
      <c r="M762" s="249">
        <f t="shared" si="137"/>
        <v>24.902132379053185</v>
      </c>
      <c r="N762" s="11">
        <f t="shared" si="141"/>
        <v>288.22965123123993</v>
      </c>
      <c r="O762" s="11">
        <f t="shared" si="142"/>
        <v>57.645930246247985</v>
      </c>
      <c r="P762" s="11">
        <f t="shared" ref="P762:P768" si="143">(N762+O762)/F762/1.2</f>
        <v>6.5908179646766665E-2</v>
      </c>
    </row>
    <row r="763" spans="1:16">
      <c r="A763" s="9">
        <f t="shared" si="138"/>
        <v>127</v>
      </c>
      <c r="B763" s="14" t="s">
        <v>42</v>
      </c>
      <c r="C763" s="8">
        <f>димвенканали!C763</f>
        <v>5423.9</v>
      </c>
      <c r="D763" s="8">
        <f>димвенканали!D763</f>
        <v>0</v>
      </c>
      <c r="E763" s="8">
        <f>димвенканали!E763</f>
        <v>0</v>
      </c>
      <c r="F763" s="8">
        <f t="shared" si="139"/>
        <v>5423.9</v>
      </c>
      <c r="G763" s="33">
        <v>1011</v>
      </c>
      <c r="H763" s="11">
        <v>5.5235337503756109E-2</v>
      </c>
      <c r="I763" s="11">
        <f t="shared" si="136"/>
        <v>125.33616138989811</v>
      </c>
      <c r="J763" s="11">
        <f t="shared" si="140"/>
        <v>46.08610654306554</v>
      </c>
      <c r="K763" s="11">
        <v>48.415982735542379</v>
      </c>
      <c r="L763" s="11">
        <v>20.789476329663724</v>
      </c>
      <c r="M763" s="249">
        <f t="shared" si="137"/>
        <v>20.789476329663724</v>
      </c>
      <c r="N763" s="11">
        <f t="shared" si="141"/>
        <v>240.62772699816975</v>
      </c>
      <c r="O763" s="11">
        <f t="shared" si="142"/>
        <v>48.12554539963395</v>
      </c>
      <c r="P763" s="11">
        <f t="shared" si="143"/>
        <v>4.4364336915903642E-2</v>
      </c>
    </row>
    <row r="764" spans="1:16">
      <c r="A764" s="9">
        <f t="shared" si="138"/>
        <v>128</v>
      </c>
      <c r="B764" s="14" t="s">
        <v>1039</v>
      </c>
      <c r="C764" s="8">
        <f>димвенканали!C764</f>
        <v>92.4</v>
      </c>
      <c r="D764" s="8">
        <f>димвенканали!D764</f>
        <v>0</v>
      </c>
      <c r="E764" s="8">
        <f>димвенканали!E764</f>
        <v>0</v>
      </c>
      <c r="F764" s="8">
        <f t="shared" si="139"/>
        <v>92.4</v>
      </c>
      <c r="G764" s="31">
        <v>155</v>
      </c>
      <c r="H764" s="11">
        <v>8.468325730051629E-3</v>
      </c>
      <c r="I764" s="11">
        <f t="shared" si="136"/>
        <v>19.215731963832052</v>
      </c>
      <c r="J764" s="11">
        <f t="shared" si="140"/>
        <v>7.0656246431010459</v>
      </c>
      <c r="K764" s="11">
        <v>7.4228262354194543</v>
      </c>
      <c r="L764" s="11">
        <v>26.090064741716066</v>
      </c>
      <c r="M764" s="249">
        <f t="shared" si="137"/>
        <v>26.090064741716066</v>
      </c>
      <c r="N764" s="11">
        <f t="shared" si="141"/>
        <v>59.794247584068614</v>
      </c>
      <c r="O764" s="11">
        <f t="shared" si="142"/>
        <v>11.958849516813723</v>
      </c>
      <c r="P764" s="11">
        <f t="shared" si="143"/>
        <v>0.64712389160247419</v>
      </c>
    </row>
    <row r="765" spans="1:16">
      <c r="A765" s="9">
        <f t="shared" si="138"/>
        <v>129</v>
      </c>
      <c r="B765" s="14" t="s">
        <v>1040</v>
      </c>
      <c r="C765" s="8">
        <f>димвенканали!C765</f>
        <v>26.1</v>
      </c>
      <c r="D765" s="8">
        <f>димвенканали!D765</f>
        <v>0</v>
      </c>
      <c r="E765" s="8">
        <f>димвенканали!E765</f>
        <v>0</v>
      </c>
      <c r="F765" s="8">
        <f t="shared" si="139"/>
        <v>26.1</v>
      </c>
      <c r="G765" s="31">
        <v>16</v>
      </c>
      <c r="H765" s="11">
        <v>8.7414975277952302E-4</v>
      </c>
      <c r="I765" s="11">
        <f>H765*$I$2</f>
        <v>1.9835594285245992</v>
      </c>
      <c r="J765" s="11">
        <f t="shared" si="140"/>
        <v>0.72935480186849522</v>
      </c>
      <c r="K765" s="11">
        <v>0.76622722430136303</v>
      </c>
      <c r="L765" s="11">
        <v>0.59520856666757715</v>
      </c>
      <c r="M765" s="249">
        <f>L765*$M$2</f>
        <v>0.59520856666757715</v>
      </c>
      <c r="N765" s="11">
        <f t="shared" si="141"/>
        <v>4.0743500213620347</v>
      </c>
      <c r="O765" s="11">
        <f t="shared" si="142"/>
        <v>0.81487000427240697</v>
      </c>
      <c r="P765" s="11">
        <f t="shared" si="143"/>
        <v>0.1561053648031431</v>
      </c>
    </row>
    <row r="766" spans="1:16">
      <c r="A766" s="9">
        <f t="shared" ref="A766:A773" si="144">A765+1</f>
        <v>130</v>
      </c>
      <c r="B766" s="14" t="s">
        <v>1043</v>
      </c>
      <c r="C766" s="8">
        <f>димвенканали!C766</f>
        <v>5964.3</v>
      </c>
      <c r="D766" s="8">
        <f>димвенканали!D766</f>
        <v>0</v>
      </c>
      <c r="E766" s="8">
        <f>димвенканали!E766</f>
        <v>0</v>
      </c>
      <c r="F766" s="8">
        <f t="shared" ref="F766:F773" si="145">C766+D766+E766</f>
        <v>5964.3</v>
      </c>
      <c r="G766" s="33">
        <v>1817</v>
      </c>
      <c r="H766" s="11">
        <v>9.9270631300024587E-2</v>
      </c>
      <c r="I766" s="11">
        <f>H766*$I$2</f>
        <v>225.25796760182479</v>
      </c>
      <c r="J766" s="11">
        <f>I766*0.3677</f>
        <v>82.827354687190976</v>
      </c>
      <c r="K766" s="11">
        <v>87.014679159723542</v>
      </c>
      <c r="L766" s="11">
        <v>27.436417078700796</v>
      </c>
      <c r="M766" s="249">
        <f>L766*$M$2</f>
        <v>27.436417078700796</v>
      </c>
      <c r="N766" s="11">
        <f t="shared" si="141"/>
        <v>422.53641852744011</v>
      </c>
      <c r="O766" s="11">
        <f t="shared" si="142"/>
        <v>84.507283705488021</v>
      </c>
      <c r="P766" s="11">
        <f t="shared" si="143"/>
        <v>7.0844259766852782E-2</v>
      </c>
    </row>
    <row r="767" spans="1:16">
      <c r="A767" s="9">
        <f t="shared" si="144"/>
        <v>131</v>
      </c>
      <c r="B767" s="14" t="s">
        <v>1044</v>
      </c>
      <c r="C767" s="8">
        <f>димвенканали!C767</f>
        <v>5911.3</v>
      </c>
      <c r="D767" s="8">
        <f>димвенканали!D767</f>
        <v>0</v>
      </c>
      <c r="E767" s="8">
        <f>димвенканали!E767</f>
        <v>0</v>
      </c>
      <c r="F767" s="8">
        <f t="shared" si="145"/>
        <v>5911.3</v>
      </c>
      <c r="G767" s="33">
        <v>1829</v>
      </c>
      <c r="H767" s="11">
        <v>9.9926243614609223E-2</v>
      </c>
      <c r="I767" s="11">
        <f>H767*$I$2</f>
        <v>226.74563717321823</v>
      </c>
      <c r="J767" s="11">
        <f>I767*0.3677</f>
        <v>83.374370788592344</v>
      </c>
      <c r="K767" s="11">
        <v>87.589349577949562</v>
      </c>
      <c r="L767" s="11">
        <v>0.63752943426120678</v>
      </c>
      <c r="M767" s="249">
        <f>L767*$M$2</f>
        <v>0.63752943426120678</v>
      </c>
      <c r="N767" s="11">
        <f t="shared" si="141"/>
        <v>398.34688697402134</v>
      </c>
      <c r="O767" s="11">
        <f t="shared" si="142"/>
        <v>79.669377394804272</v>
      </c>
      <c r="P767" s="11">
        <f t="shared" si="143"/>
        <v>6.7387357598839737E-2</v>
      </c>
    </row>
    <row r="768" spans="1:16">
      <c r="A768" s="9">
        <f t="shared" si="144"/>
        <v>132</v>
      </c>
      <c r="B768" s="14" t="s">
        <v>1045</v>
      </c>
      <c r="C768" s="8">
        <f>димвенканали!C768</f>
        <v>3419.4</v>
      </c>
      <c r="D768" s="8">
        <f>димвенканали!D768</f>
        <v>0</v>
      </c>
      <c r="E768" s="8">
        <f>димвенканали!E768</f>
        <v>0</v>
      </c>
      <c r="F768" s="8">
        <f t="shared" si="145"/>
        <v>3419.4</v>
      </c>
      <c r="G768" s="33">
        <v>946</v>
      </c>
      <c r="H768" s="11">
        <v>5.1684104133089298E-2</v>
      </c>
      <c r="I768" s="11">
        <f>H768*$I$2</f>
        <v>117.27795121151692</v>
      </c>
      <c r="J768" s="11">
        <f>I768*0.3677</f>
        <v>43.123102660474778</v>
      </c>
      <c r="K768" s="11">
        <v>45.303184636818088</v>
      </c>
      <c r="L768" s="11">
        <v>19.45286311361215</v>
      </c>
      <c r="M768" s="249">
        <f>L768*$M$2</f>
        <v>19.45286311361215</v>
      </c>
      <c r="N768" s="11">
        <f t="shared" si="141"/>
        <v>225.15710162242195</v>
      </c>
      <c r="O768" s="11">
        <f t="shared" si="142"/>
        <v>45.031420324484394</v>
      </c>
      <c r="P768" s="11">
        <f t="shared" si="143"/>
        <v>6.5846961929701686E-2</v>
      </c>
    </row>
    <row r="769" spans="1:17">
      <c r="A769" s="9">
        <f t="shared" si="144"/>
        <v>133</v>
      </c>
      <c r="B769" s="251" t="s">
        <v>1363</v>
      </c>
      <c r="D769" s="8">
        <f>димвенканали!D769</f>
        <v>0</v>
      </c>
      <c r="E769" s="8">
        <f>димвенканали!E769</f>
        <v>0</v>
      </c>
      <c r="F769" s="8">
        <f t="shared" si="145"/>
        <v>0</v>
      </c>
      <c r="G769" s="33"/>
      <c r="H769" s="11"/>
      <c r="I769" s="11"/>
      <c r="J769" s="11"/>
      <c r="K769" s="11"/>
      <c r="L769" s="11"/>
      <c r="M769" s="249"/>
      <c r="N769" s="11"/>
      <c r="O769" s="11"/>
      <c r="P769" s="11"/>
    </row>
    <row r="770" spans="1:17">
      <c r="A770" s="9">
        <f t="shared" si="144"/>
        <v>134</v>
      </c>
      <c r="B770" s="251" t="s">
        <v>1364</v>
      </c>
      <c r="D770" s="8">
        <f>димвенканали!D770</f>
        <v>0</v>
      </c>
      <c r="E770" s="8">
        <f>димвенканали!E770</f>
        <v>0</v>
      </c>
      <c r="F770" s="8">
        <f t="shared" si="145"/>
        <v>0</v>
      </c>
      <c r="G770" s="33"/>
      <c r="H770" s="11"/>
      <c r="I770" s="11"/>
      <c r="J770" s="11"/>
      <c r="K770" s="11"/>
      <c r="L770" s="11"/>
      <c r="M770" s="249"/>
      <c r="N770" s="11"/>
      <c r="O770" s="11"/>
      <c r="P770" s="11"/>
    </row>
    <row r="771" spans="1:17">
      <c r="A771" s="9">
        <f t="shared" si="144"/>
        <v>135</v>
      </c>
      <c r="B771" s="251" t="s">
        <v>1365</v>
      </c>
      <c r="D771" s="8">
        <f>димвенканали!D771</f>
        <v>0</v>
      </c>
      <c r="E771" s="8">
        <f>димвенканали!E771</f>
        <v>0</v>
      </c>
      <c r="F771" s="8">
        <f t="shared" si="145"/>
        <v>0</v>
      </c>
      <c r="G771" s="33"/>
      <c r="H771" s="11"/>
      <c r="I771" s="11"/>
      <c r="J771" s="11"/>
      <c r="K771" s="11"/>
      <c r="L771" s="11"/>
      <c r="M771" s="249"/>
      <c r="N771" s="11"/>
      <c r="O771" s="11"/>
      <c r="P771" s="11"/>
    </row>
    <row r="772" spans="1:17">
      <c r="A772" s="9">
        <f t="shared" si="144"/>
        <v>136</v>
      </c>
      <c r="B772" s="251" t="s">
        <v>1366</v>
      </c>
      <c r="D772" s="8">
        <f>димвенканали!D772</f>
        <v>0</v>
      </c>
      <c r="E772" s="8">
        <f>димвенканали!E772</f>
        <v>0</v>
      </c>
      <c r="F772" s="8">
        <f t="shared" si="145"/>
        <v>0</v>
      </c>
      <c r="G772" s="33"/>
      <c r="H772" s="11"/>
      <c r="I772" s="11"/>
      <c r="J772" s="11"/>
      <c r="K772" s="11"/>
      <c r="L772" s="11"/>
      <c r="M772" s="249"/>
      <c r="N772" s="11"/>
      <c r="O772" s="11"/>
      <c r="P772" s="11"/>
    </row>
    <row r="773" spans="1:17">
      <c r="A773" s="9">
        <f t="shared" si="144"/>
        <v>137</v>
      </c>
      <c r="B773" s="251" t="s">
        <v>1367</v>
      </c>
      <c r="D773" s="8">
        <f>димвенканали!D773</f>
        <v>0</v>
      </c>
      <c r="E773" s="8">
        <f>димвенканали!E773</f>
        <v>0</v>
      </c>
      <c r="F773" s="8">
        <f t="shared" si="145"/>
        <v>0</v>
      </c>
      <c r="G773" s="33"/>
      <c r="H773" s="11"/>
      <c r="I773" s="11"/>
      <c r="J773" s="11"/>
      <c r="K773" s="11"/>
      <c r="L773" s="11"/>
      <c r="M773" s="249"/>
      <c r="N773" s="11"/>
      <c r="O773" s="11"/>
      <c r="P773" s="11"/>
    </row>
    <row r="774" spans="1:17" s="13" customFormat="1">
      <c r="A774" s="12"/>
      <c r="B774" s="17" t="s">
        <v>576</v>
      </c>
      <c r="C774" s="13">
        <f>SUM(C637:C773)</f>
        <v>219742.97999999998</v>
      </c>
      <c r="D774" s="13">
        <f>SUM(D637:D773)</f>
        <v>786.9</v>
      </c>
      <c r="E774" s="13">
        <f>SUM(E637:E773)</f>
        <v>5320.8</v>
      </c>
      <c r="F774" s="13">
        <f>SUM(F637:F773)</f>
        <v>225850.67999999993</v>
      </c>
      <c r="G774" s="13">
        <f t="shared" ref="G774:O774" si="146">SUM(G637:G773)</f>
        <v>72844.800000000003</v>
      </c>
      <c r="H774" s="13">
        <f t="shared" si="146"/>
        <v>3.9926348192029093</v>
      </c>
      <c r="I774" s="13">
        <f t="shared" si="146"/>
        <v>9059.8074472978951</v>
      </c>
      <c r="J774" s="13">
        <f t="shared" si="146"/>
        <v>3331.2911983714357</v>
      </c>
      <c r="K774" s="13">
        <f t="shared" si="146"/>
        <v>3499.7041244241191</v>
      </c>
      <c r="L774" s="13">
        <f t="shared" si="146"/>
        <v>2535.9748303979645</v>
      </c>
      <c r="M774" s="13">
        <f t="shared" si="146"/>
        <v>2535.9748303979645</v>
      </c>
      <c r="N774" s="13">
        <f t="shared" si="146"/>
        <v>18426.777600491419</v>
      </c>
      <c r="O774" s="13">
        <f t="shared" si="146"/>
        <v>3685.3555200982855</v>
      </c>
      <c r="P774" s="16">
        <f t="shared" ref="P774:P829" si="147">(N774+O774)/F774/1.2</f>
        <v>8.1588320214450644E-2</v>
      </c>
    </row>
    <row r="775" spans="1:17">
      <c r="A775" s="9"/>
      <c r="B775" s="7" t="s">
        <v>823</v>
      </c>
      <c r="P775" s="11"/>
    </row>
    <row r="776" spans="1:17">
      <c r="A776" s="9">
        <v>1</v>
      </c>
      <c r="B776" s="8" t="s">
        <v>824</v>
      </c>
      <c r="C776" s="8">
        <f>димвенканали!C776</f>
        <v>106.7</v>
      </c>
      <c r="D776" s="8">
        <f>димвенканали!D776</f>
        <v>0</v>
      </c>
      <c r="E776" s="8">
        <f>димвенканали!E776</f>
        <v>0</v>
      </c>
      <c r="F776" s="8">
        <f>C776+D776+E776</f>
        <v>106.7</v>
      </c>
      <c r="G776" s="40">
        <v>97.7</v>
      </c>
      <c r="H776" s="11">
        <v>6.8600108412044409E-3</v>
      </c>
      <c r="I776" s="11">
        <f t="shared" ref="I776:I838" si="148">H776*$I$2</f>
        <v>15.566256400102233</v>
      </c>
      <c r="J776" s="11">
        <f>I776*0.3677</f>
        <v>5.7237124783175917</v>
      </c>
      <c r="K776" s="11">
        <v>6.0130739027493405</v>
      </c>
      <c r="L776" s="11">
        <v>4.6709813817761034</v>
      </c>
      <c r="M776" s="249">
        <f t="shared" ref="M776:M839" si="149">L776*$M$2</f>
        <v>4.6709813817761034</v>
      </c>
      <c r="N776" s="11">
        <f t="shared" ref="N776:N795" si="150">(I776+J776+K776+M776)</f>
        <v>31.97402416294527</v>
      </c>
      <c r="O776" s="11">
        <f t="shared" ref="O776:O795" si="151">N776*0.2</f>
        <v>6.3948048325890543</v>
      </c>
      <c r="P776" s="11">
        <f t="shared" si="147"/>
        <v>0.29966283189264548</v>
      </c>
      <c r="Q776" s="8" t="s">
        <v>29</v>
      </c>
    </row>
    <row r="777" spans="1:17">
      <c r="A777" s="9">
        <f>1+A776</f>
        <v>2</v>
      </c>
      <c r="B777" s="8" t="s">
        <v>825</v>
      </c>
      <c r="C777" s="8">
        <f>димвенканали!C777</f>
        <v>56.6</v>
      </c>
      <c r="D777" s="8">
        <f>димвенканали!D777</f>
        <v>0</v>
      </c>
      <c r="E777" s="8">
        <f>димвенканали!E777</f>
        <v>0</v>
      </c>
      <c r="F777" s="8">
        <f t="shared" ref="F777:F782" si="152">C777+D777+E777</f>
        <v>56.6</v>
      </c>
      <c r="G777" s="40">
        <v>68.8</v>
      </c>
      <c r="H777" s="11">
        <v>4.8307957612575793E-3</v>
      </c>
      <c r="I777" s="11">
        <f t="shared" si="148"/>
        <v>10.961703585742411</v>
      </c>
      <c r="J777" s="11">
        <f t="shared" ref="J777:J830" si="153">I777*0.3677</f>
        <v>4.0306184084774852</v>
      </c>
      <c r="K777" s="11">
        <v>4.2343857165727181</v>
      </c>
      <c r="L777" s="11">
        <v>3.2892888338402857</v>
      </c>
      <c r="M777" s="249">
        <f t="shared" si="149"/>
        <v>3.2892888338402857</v>
      </c>
      <c r="N777" s="11">
        <f t="shared" si="150"/>
        <v>22.515996544632898</v>
      </c>
      <c r="O777" s="11">
        <f t="shared" si="151"/>
        <v>4.5031993089265798</v>
      </c>
      <c r="P777" s="11">
        <f t="shared" si="147"/>
        <v>0.39780912623026321</v>
      </c>
      <c r="Q777" s="8" t="s">
        <v>29</v>
      </c>
    </row>
    <row r="778" spans="1:17" ht="18.75">
      <c r="A778" s="9">
        <f t="shared" ref="A778:A841" si="154">1+A777</f>
        <v>3</v>
      </c>
      <c r="B778" s="8" t="s">
        <v>826</v>
      </c>
      <c r="C778" s="8">
        <f>димвенканали!C778</f>
        <v>66.900000000000006</v>
      </c>
      <c r="D778" s="8">
        <f>димвенканали!D778</f>
        <v>0</v>
      </c>
      <c r="E778" s="8">
        <f>димвенканали!E778</f>
        <v>0</v>
      </c>
      <c r="F778" s="8">
        <f t="shared" si="152"/>
        <v>66.900000000000006</v>
      </c>
      <c r="G778" s="42">
        <v>114</v>
      </c>
      <c r="H778" s="11">
        <v>8.0045162323163378E-3</v>
      </c>
      <c r="I778" s="11">
        <f t="shared" si="148"/>
        <v>18.163287918235973</v>
      </c>
      <c r="J778" s="11">
        <f t="shared" si="153"/>
        <v>6.678640967535368</v>
      </c>
      <c r="K778" s="11">
        <v>7.0162786582745627</v>
      </c>
      <c r="L778" s="11">
        <v>5.450275102584194</v>
      </c>
      <c r="M778" s="249">
        <f t="shared" si="149"/>
        <v>5.450275102584194</v>
      </c>
      <c r="N778" s="11">
        <f t="shared" si="150"/>
        <v>37.308482646630097</v>
      </c>
      <c r="O778" s="11">
        <f t="shared" si="151"/>
        <v>7.4616965293260193</v>
      </c>
      <c r="P778" s="11">
        <f t="shared" si="147"/>
        <v>0.55767537588385796</v>
      </c>
      <c r="Q778" s="41" t="s">
        <v>575</v>
      </c>
    </row>
    <row r="779" spans="1:17">
      <c r="A779" s="9">
        <f t="shared" si="154"/>
        <v>4</v>
      </c>
      <c r="B779" s="8" t="s">
        <v>827</v>
      </c>
      <c r="C779" s="8">
        <f>димвенканали!C779</f>
        <v>64.900000000000006</v>
      </c>
      <c r="D779" s="8">
        <f>димвенканали!D779</f>
        <v>0</v>
      </c>
      <c r="E779" s="8">
        <f>димвенканали!E779</f>
        <v>0</v>
      </c>
      <c r="F779" s="8">
        <f t="shared" si="152"/>
        <v>64.900000000000006</v>
      </c>
      <c r="G779" s="40">
        <v>99</v>
      </c>
      <c r="H779" s="11">
        <v>6.9512904122747141E-3</v>
      </c>
      <c r="I779" s="11">
        <f t="shared" si="148"/>
        <v>15.773381613204922</v>
      </c>
      <c r="J779" s="11">
        <f t="shared" si="153"/>
        <v>5.7998724191754505</v>
      </c>
      <c r="K779" s="11">
        <v>6.0930840979752778</v>
      </c>
      <c r="L779" s="11">
        <v>4.7331336417178527</v>
      </c>
      <c r="M779" s="249">
        <f t="shared" si="149"/>
        <v>4.7331336417178527</v>
      </c>
      <c r="N779" s="11">
        <f t="shared" si="150"/>
        <v>32.399471772073504</v>
      </c>
      <c r="O779" s="11">
        <f t="shared" si="151"/>
        <v>6.479894354414701</v>
      </c>
      <c r="P779" s="11">
        <f t="shared" si="147"/>
        <v>0.4992214448701619</v>
      </c>
      <c r="Q779" s="8" t="s">
        <v>29</v>
      </c>
    </row>
    <row r="780" spans="1:17" ht="18.75">
      <c r="A780" s="9">
        <f t="shared" si="154"/>
        <v>5</v>
      </c>
      <c r="B780" s="8" t="s">
        <v>828</v>
      </c>
      <c r="C780" s="8">
        <f>димвенканали!C780</f>
        <v>45.2</v>
      </c>
      <c r="D780" s="8">
        <f>димвенканали!D780</f>
        <v>0</v>
      </c>
      <c r="E780" s="8">
        <f>димвенканали!E780</f>
        <v>0</v>
      </c>
      <c r="F780" s="8">
        <f t="shared" si="152"/>
        <v>45.2</v>
      </c>
      <c r="G780" s="42">
        <v>80</v>
      </c>
      <c r="H780" s="11">
        <v>5.6172043735553245E-3</v>
      </c>
      <c r="I780" s="11">
        <f t="shared" si="148"/>
        <v>12.746166960165594</v>
      </c>
      <c r="J780" s="11">
        <f t="shared" si="153"/>
        <v>4.6867655912528896</v>
      </c>
      <c r="K780" s="11">
        <v>4.9237043215961842</v>
      </c>
      <c r="L780" s="11">
        <v>3.8247544579538202</v>
      </c>
      <c r="M780" s="249">
        <f t="shared" si="149"/>
        <v>3.8247544579538202</v>
      </c>
      <c r="N780" s="11">
        <f t="shared" si="150"/>
        <v>26.181391330968484</v>
      </c>
      <c r="O780" s="11">
        <f t="shared" si="151"/>
        <v>5.2362782661936969</v>
      </c>
      <c r="P780" s="11">
        <f t="shared" si="147"/>
        <v>0.57923432148160359</v>
      </c>
      <c r="Q780" s="41" t="s">
        <v>575</v>
      </c>
    </row>
    <row r="781" spans="1:17">
      <c r="A781" s="9">
        <f t="shared" si="154"/>
        <v>6</v>
      </c>
      <c r="B781" s="8" t="s">
        <v>829</v>
      </c>
      <c r="C781" s="8">
        <f>димвенканали!C781</f>
        <v>70.599999999999994</v>
      </c>
      <c r="D781" s="8">
        <f>димвенканали!D781</f>
        <v>0</v>
      </c>
      <c r="E781" s="8">
        <f>димвенканали!E781</f>
        <v>0</v>
      </c>
      <c r="F781" s="8">
        <f t="shared" si="152"/>
        <v>70.599999999999994</v>
      </c>
      <c r="G781" s="40">
        <v>102</v>
      </c>
      <c r="H781" s="11">
        <v>7.161935576283039E-3</v>
      </c>
      <c r="I781" s="11">
        <f t="shared" si="148"/>
        <v>16.251362874211132</v>
      </c>
      <c r="J781" s="11">
        <f t="shared" si="153"/>
        <v>5.9756261288474342</v>
      </c>
      <c r="K781" s="11">
        <v>6.2777230100351344</v>
      </c>
      <c r="L781" s="11">
        <v>4.8765619338911215</v>
      </c>
      <c r="M781" s="249">
        <f t="shared" si="149"/>
        <v>4.8765619338911215</v>
      </c>
      <c r="N781" s="11">
        <f t="shared" si="150"/>
        <v>33.38127394698482</v>
      </c>
      <c r="O781" s="11">
        <f t="shared" si="151"/>
        <v>6.6762547893969639</v>
      </c>
      <c r="P781" s="11">
        <f t="shared" si="147"/>
        <v>0.47282257715275955</v>
      </c>
      <c r="Q781" s="8" t="s">
        <v>29</v>
      </c>
    </row>
    <row r="782" spans="1:17">
      <c r="A782" s="9">
        <f t="shared" si="154"/>
        <v>7</v>
      </c>
      <c r="B782" s="8" t="s">
        <v>830</v>
      </c>
      <c r="C782" s="8">
        <f>димвенканали!C782</f>
        <v>66.3</v>
      </c>
      <c r="D782" s="8">
        <f>димвенканали!D782</f>
        <v>0</v>
      </c>
      <c r="E782" s="8">
        <f>димвенканали!E782</f>
        <v>0</v>
      </c>
      <c r="F782" s="8">
        <f t="shared" si="152"/>
        <v>66.3</v>
      </c>
      <c r="G782" s="40">
        <v>110</v>
      </c>
      <c r="H782" s="11">
        <v>7.7236560136385718E-3</v>
      </c>
      <c r="I782" s="11">
        <f t="shared" si="148"/>
        <v>17.525979570227694</v>
      </c>
      <c r="J782" s="11">
        <f t="shared" si="153"/>
        <v>6.4443026879727237</v>
      </c>
      <c r="K782" s="11">
        <v>6.7700934421947538</v>
      </c>
      <c r="L782" s="11">
        <v>5.2590373796865038</v>
      </c>
      <c r="M782" s="249">
        <f t="shared" si="149"/>
        <v>5.2590373796865038</v>
      </c>
      <c r="N782" s="11">
        <f t="shared" si="150"/>
        <v>35.999413080081673</v>
      </c>
      <c r="O782" s="11">
        <f t="shared" si="151"/>
        <v>7.1998826160163354</v>
      </c>
      <c r="P782" s="11">
        <f t="shared" si="147"/>
        <v>0.54297757285191062</v>
      </c>
      <c r="Q782" s="8" t="s">
        <v>29</v>
      </c>
    </row>
    <row r="783" spans="1:17">
      <c r="A783" s="9">
        <f t="shared" si="154"/>
        <v>8</v>
      </c>
      <c r="B783" s="8" t="s">
        <v>831</v>
      </c>
      <c r="C783" s="8">
        <f>димвенканали!C783</f>
        <v>141.1</v>
      </c>
      <c r="D783" s="8">
        <f>димвенканали!D783</f>
        <v>0</v>
      </c>
      <c r="E783" s="8">
        <f>димвенканали!E783</f>
        <v>0</v>
      </c>
      <c r="F783" s="8">
        <f t="shared" ref="F783:F846" si="155">C783+D783+E783</f>
        <v>141.1</v>
      </c>
      <c r="G783" s="43">
        <v>133</v>
      </c>
      <c r="H783" s="11">
        <v>9.3386022710357265E-3</v>
      </c>
      <c r="I783" s="11">
        <f t="shared" si="148"/>
        <v>21.190502571275299</v>
      </c>
      <c r="J783" s="11">
        <f t="shared" si="153"/>
        <v>7.7917477954579279</v>
      </c>
      <c r="K783" s="11">
        <v>8.1856584346536554</v>
      </c>
      <c r="L783" s="11">
        <v>4.300613117857373</v>
      </c>
      <c r="M783" s="249">
        <f t="shared" si="149"/>
        <v>4.300613117857373</v>
      </c>
      <c r="N783" s="11">
        <f t="shared" si="150"/>
        <v>41.468521919244253</v>
      </c>
      <c r="O783" s="11">
        <f t="shared" si="151"/>
        <v>8.2937043838488513</v>
      </c>
      <c r="P783" s="11">
        <f t="shared" si="147"/>
        <v>0.29389455647940649</v>
      </c>
      <c r="Q783" s="10" t="s">
        <v>574</v>
      </c>
    </row>
    <row r="784" spans="1:17">
      <c r="A784" s="9">
        <f t="shared" si="154"/>
        <v>9</v>
      </c>
      <c r="B784" s="8" t="s">
        <v>832</v>
      </c>
      <c r="C784" s="8">
        <f>димвенканали!C784</f>
        <v>83.9</v>
      </c>
      <c r="D784" s="8">
        <f>димвенканали!D784</f>
        <v>0</v>
      </c>
      <c r="E784" s="8">
        <f>димвенканали!E784</f>
        <v>0</v>
      </c>
      <c r="F784" s="8">
        <f t="shared" si="155"/>
        <v>83.9</v>
      </c>
      <c r="G784" s="40">
        <v>117</v>
      </c>
      <c r="H784" s="11">
        <v>8.2151613963246627E-3</v>
      </c>
      <c r="I784" s="11">
        <f t="shared" si="148"/>
        <v>18.641269179242183</v>
      </c>
      <c r="J784" s="11">
        <f t="shared" si="153"/>
        <v>6.8543946772073516</v>
      </c>
      <c r="K784" s="11">
        <v>7.2009175703344193</v>
      </c>
      <c r="L784" s="11">
        <v>5.5937033947574628</v>
      </c>
      <c r="M784" s="249">
        <f t="shared" si="149"/>
        <v>5.5937033947574628</v>
      </c>
      <c r="N784" s="11">
        <f t="shared" si="150"/>
        <v>38.29028482154142</v>
      </c>
      <c r="O784" s="11">
        <f t="shared" si="151"/>
        <v>7.6580569643082841</v>
      </c>
      <c r="P784" s="11">
        <f t="shared" si="147"/>
        <v>0.45638003362981433</v>
      </c>
      <c r="Q784" s="8" t="s">
        <v>29</v>
      </c>
    </row>
    <row r="785" spans="1:17">
      <c r="A785" s="9">
        <f t="shared" si="154"/>
        <v>10</v>
      </c>
      <c r="B785" s="8" t="s">
        <v>833</v>
      </c>
      <c r="C785" s="8">
        <f>димвенканали!C785</f>
        <v>58.2</v>
      </c>
      <c r="D785" s="8">
        <f>димвенканали!D785</f>
        <v>0</v>
      </c>
      <c r="E785" s="8">
        <f>димвенканали!E785</f>
        <v>0</v>
      </c>
      <c r="F785" s="8">
        <f t="shared" si="155"/>
        <v>58.2</v>
      </c>
      <c r="G785" s="40">
        <v>92</v>
      </c>
      <c r="H785" s="11">
        <v>6.4597850295886232E-3</v>
      </c>
      <c r="I785" s="11">
        <f t="shared" si="148"/>
        <v>14.658092004190433</v>
      </c>
      <c r="J785" s="11">
        <f t="shared" si="153"/>
        <v>5.3897804299408225</v>
      </c>
      <c r="K785" s="11">
        <v>5.6622599698356115</v>
      </c>
      <c r="L785" s="11">
        <v>4.3984676266468936</v>
      </c>
      <c r="M785" s="249">
        <f t="shared" si="149"/>
        <v>4.3984676266468936</v>
      </c>
      <c r="N785" s="11">
        <f t="shared" si="150"/>
        <v>30.108600030613761</v>
      </c>
      <c r="O785" s="11">
        <f t="shared" si="151"/>
        <v>6.0217200061227523</v>
      </c>
      <c r="P785" s="11">
        <f t="shared" si="147"/>
        <v>0.51732989743322622</v>
      </c>
      <c r="Q785" s="8" t="s">
        <v>29</v>
      </c>
    </row>
    <row r="786" spans="1:17">
      <c r="A786" s="9">
        <f t="shared" si="154"/>
        <v>11</v>
      </c>
      <c r="B786" s="8" t="s">
        <v>834</v>
      </c>
      <c r="C786" s="8">
        <f>димвенканали!C786</f>
        <v>47.3</v>
      </c>
      <c r="D786" s="8">
        <f>димвенканали!D786</f>
        <v>0</v>
      </c>
      <c r="E786" s="8">
        <f>димвенканали!E786</f>
        <v>0</v>
      </c>
      <c r="F786" s="8">
        <f t="shared" si="155"/>
        <v>47.3</v>
      </c>
      <c r="G786" s="40">
        <v>70</v>
      </c>
      <c r="H786" s="11">
        <v>4.9150538268609087E-3</v>
      </c>
      <c r="I786" s="11">
        <f t="shared" si="148"/>
        <v>11.152896090144894</v>
      </c>
      <c r="J786" s="11">
        <f t="shared" si="153"/>
        <v>4.100919892346278</v>
      </c>
      <c r="K786" s="11">
        <v>4.3082412813966604</v>
      </c>
      <c r="L786" s="11">
        <v>3.3466601507095928</v>
      </c>
      <c r="M786" s="249">
        <f t="shared" si="149"/>
        <v>3.3466601507095928</v>
      </c>
      <c r="N786" s="11">
        <f t="shared" si="150"/>
        <v>22.908717414597426</v>
      </c>
      <c r="O786" s="11">
        <f t="shared" si="151"/>
        <v>4.5817434829194852</v>
      </c>
      <c r="P786" s="11">
        <f t="shared" si="147"/>
        <v>0.48432806373356085</v>
      </c>
      <c r="Q786" s="8" t="s">
        <v>29</v>
      </c>
    </row>
    <row r="787" spans="1:17">
      <c r="A787" s="9">
        <f t="shared" si="154"/>
        <v>12</v>
      </c>
      <c r="B787" s="8" t="s">
        <v>835</v>
      </c>
      <c r="C787" s="8">
        <f>димвенканали!C787</f>
        <v>133.19999999999999</v>
      </c>
      <c r="D787" s="8">
        <f>димвенканали!D787</f>
        <v>0</v>
      </c>
      <c r="E787" s="8">
        <f>димвенканали!E787</f>
        <v>0</v>
      </c>
      <c r="F787" s="8">
        <f t="shared" si="155"/>
        <v>133.19999999999999</v>
      </c>
      <c r="G787" s="40">
        <v>129</v>
      </c>
      <c r="H787" s="11">
        <v>9.0577420523579606E-3</v>
      </c>
      <c r="I787" s="11">
        <f t="shared" si="148"/>
        <v>20.55319422326702</v>
      </c>
      <c r="J787" s="11">
        <f t="shared" si="153"/>
        <v>7.5574095158952836</v>
      </c>
      <c r="K787" s="11">
        <v>7.9394732185738466</v>
      </c>
      <c r="L787" s="11">
        <v>6.1674165634505353</v>
      </c>
      <c r="M787" s="249">
        <f t="shared" si="149"/>
        <v>6.1674165634505353</v>
      </c>
      <c r="N787" s="11">
        <f t="shared" si="150"/>
        <v>42.21749352118669</v>
      </c>
      <c r="O787" s="11">
        <f t="shared" si="151"/>
        <v>8.4434987042373386</v>
      </c>
      <c r="P787" s="11">
        <f t="shared" si="147"/>
        <v>0.31694814955845863</v>
      </c>
      <c r="Q787" s="8" t="s">
        <v>29</v>
      </c>
    </row>
    <row r="788" spans="1:17">
      <c r="A788" s="9">
        <f t="shared" si="154"/>
        <v>13</v>
      </c>
      <c r="B788" s="8" t="s">
        <v>836</v>
      </c>
      <c r="C788" s="8">
        <f>димвенканали!C788</f>
        <v>87.4</v>
      </c>
      <c r="D788" s="8">
        <f>димвенканали!D788</f>
        <v>0</v>
      </c>
      <c r="E788" s="8">
        <f>димвенканали!E788</f>
        <v>0</v>
      </c>
      <c r="F788" s="8">
        <f t="shared" si="155"/>
        <v>87.4</v>
      </c>
      <c r="G788" s="40">
        <v>127</v>
      </c>
      <c r="H788" s="11">
        <v>8.9173119430190784E-3</v>
      </c>
      <c r="I788" s="11">
        <f t="shared" si="148"/>
        <v>20.234540049262883</v>
      </c>
      <c r="J788" s="11">
        <f t="shared" si="153"/>
        <v>7.4402403761139624</v>
      </c>
      <c r="K788" s="11">
        <v>7.8163806105339431</v>
      </c>
      <c r="L788" s="11">
        <v>6.0717977020016907</v>
      </c>
      <c r="M788" s="249">
        <f t="shared" si="149"/>
        <v>6.0717977020016907</v>
      </c>
      <c r="N788" s="11">
        <f t="shared" si="150"/>
        <v>41.562958737912474</v>
      </c>
      <c r="O788" s="11">
        <f t="shared" si="151"/>
        <v>8.3125917475824949</v>
      </c>
      <c r="P788" s="11">
        <f t="shared" si="147"/>
        <v>0.47554872697840361</v>
      </c>
      <c r="Q788" s="8" t="s">
        <v>29</v>
      </c>
    </row>
    <row r="789" spans="1:17">
      <c r="A789" s="9">
        <f t="shared" si="154"/>
        <v>14</v>
      </c>
      <c r="B789" s="8" t="s">
        <v>837</v>
      </c>
      <c r="C789" s="8">
        <f>димвенканали!C789</f>
        <v>102.5</v>
      </c>
      <c r="D789" s="8">
        <f>димвенканали!D789</f>
        <v>0</v>
      </c>
      <c r="E789" s="8">
        <f>димвенканали!E789</f>
        <v>0</v>
      </c>
      <c r="F789" s="8">
        <f t="shared" si="155"/>
        <v>102.5</v>
      </c>
      <c r="G789" s="40">
        <v>144</v>
      </c>
      <c r="H789" s="11">
        <v>1.0110967872399585E-2</v>
      </c>
      <c r="I789" s="11">
        <f t="shared" si="148"/>
        <v>22.943100528298071</v>
      </c>
      <c r="J789" s="11">
        <f t="shared" si="153"/>
        <v>8.436178064255202</v>
      </c>
      <c r="K789" s="11">
        <v>8.8626677788731314</v>
      </c>
      <c r="L789" s="11">
        <v>6.8845580243168776</v>
      </c>
      <c r="M789" s="249">
        <f t="shared" si="149"/>
        <v>6.8845580243168776</v>
      </c>
      <c r="N789" s="11">
        <f t="shared" si="150"/>
        <v>47.126504395743282</v>
      </c>
      <c r="O789" s="11">
        <f t="shared" si="151"/>
        <v>9.4253008791486561</v>
      </c>
      <c r="P789" s="11">
        <f t="shared" si="147"/>
        <v>0.45977077459261739</v>
      </c>
      <c r="Q789" s="8" t="s">
        <v>29</v>
      </c>
    </row>
    <row r="790" spans="1:17">
      <c r="A790" s="9">
        <f t="shared" si="154"/>
        <v>15</v>
      </c>
      <c r="B790" s="8" t="s">
        <v>838</v>
      </c>
      <c r="C790" s="8">
        <f>димвенканали!C790</f>
        <v>47.2</v>
      </c>
      <c r="D790" s="8">
        <f>димвенканали!D790</f>
        <v>0</v>
      </c>
      <c r="E790" s="8">
        <f>димвенканали!E790</f>
        <v>0</v>
      </c>
      <c r="F790" s="8">
        <f t="shared" si="155"/>
        <v>47.2</v>
      </c>
      <c r="G790" s="40">
        <v>62</v>
      </c>
      <c r="H790" s="11">
        <v>4.3533333895053768E-3</v>
      </c>
      <c r="I790" s="11">
        <f t="shared" si="148"/>
        <v>9.8782793941283362</v>
      </c>
      <c r="J790" s="11">
        <f t="shared" si="153"/>
        <v>3.6322433332209894</v>
      </c>
      <c r="K790" s="11">
        <v>3.8158708492370428</v>
      </c>
      <c r="L790" s="11">
        <v>2.9641847049142109</v>
      </c>
      <c r="M790" s="249">
        <f t="shared" si="149"/>
        <v>2.9641847049142109</v>
      </c>
      <c r="N790" s="11">
        <f t="shared" si="150"/>
        <v>20.290578281500579</v>
      </c>
      <c r="O790" s="11">
        <f t="shared" si="151"/>
        <v>4.0581156563001164</v>
      </c>
      <c r="P790" s="11">
        <f t="shared" si="147"/>
        <v>0.42988513308263943</v>
      </c>
      <c r="Q790" s="8" t="s">
        <v>29</v>
      </c>
    </row>
    <row r="791" spans="1:17">
      <c r="A791" s="9">
        <f t="shared" si="154"/>
        <v>16</v>
      </c>
      <c r="B791" s="8" t="s">
        <v>839</v>
      </c>
      <c r="C791" s="8">
        <f>димвенканали!C791</f>
        <v>138.08000000000001</v>
      </c>
      <c r="D791" s="8">
        <f>димвенканали!D791</f>
        <v>0</v>
      </c>
      <c r="E791" s="8">
        <f>димвенканали!E791</f>
        <v>0</v>
      </c>
      <c r="F791" s="8">
        <f t="shared" si="155"/>
        <v>138.08000000000001</v>
      </c>
      <c r="G791" s="40">
        <v>103</v>
      </c>
      <c r="H791" s="11">
        <v>7.2321506309524809E-3</v>
      </c>
      <c r="I791" s="11">
        <f t="shared" si="148"/>
        <v>16.410689961213205</v>
      </c>
      <c r="J791" s="11">
        <f t="shared" si="153"/>
        <v>6.0342106987380957</v>
      </c>
      <c r="K791" s="11">
        <v>6.3392693140550875</v>
      </c>
      <c r="L791" s="11">
        <v>4.9243713646155438</v>
      </c>
      <c r="M791" s="249">
        <f t="shared" si="149"/>
        <v>4.9243713646155438</v>
      </c>
      <c r="N791" s="11">
        <f t="shared" si="150"/>
        <v>33.708541338621934</v>
      </c>
      <c r="O791" s="11">
        <f t="shared" si="151"/>
        <v>6.7417082677243876</v>
      </c>
      <c r="P791" s="11">
        <f t="shared" si="147"/>
        <v>0.24412327157171154</v>
      </c>
      <c r="Q791" s="8" t="s">
        <v>29</v>
      </c>
    </row>
    <row r="792" spans="1:17">
      <c r="A792" s="9">
        <f t="shared" si="154"/>
        <v>17</v>
      </c>
      <c r="B792" s="8" t="s">
        <v>840</v>
      </c>
      <c r="C792" s="8">
        <f>димвенканали!C792</f>
        <v>37.799999999999997</v>
      </c>
      <c r="D792" s="8">
        <f>димвенканали!D792</f>
        <v>0</v>
      </c>
      <c r="E792" s="8">
        <f>димвенканали!E792</f>
        <v>0</v>
      </c>
      <c r="F792" s="8">
        <f t="shared" si="155"/>
        <v>37.799999999999997</v>
      </c>
      <c r="G792" s="40">
        <v>59</v>
      </c>
      <c r="H792" s="11">
        <v>4.1426882254970519E-3</v>
      </c>
      <c r="I792" s="11">
        <f t="shared" si="148"/>
        <v>9.400298133122126</v>
      </c>
      <c r="J792" s="11">
        <f t="shared" si="153"/>
        <v>3.4564896235490061</v>
      </c>
      <c r="K792" s="11">
        <v>3.6312319371771857</v>
      </c>
      <c r="L792" s="11">
        <v>2.8207564127409426</v>
      </c>
      <c r="M792" s="249">
        <f t="shared" si="149"/>
        <v>2.8207564127409426</v>
      </c>
      <c r="N792" s="11">
        <f t="shared" si="150"/>
        <v>19.30877610658926</v>
      </c>
      <c r="O792" s="11">
        <f t="shared" si="151"/>
        <v>3.8617552213178521</v>
      </c>
      <c r="P792" s="11">
        <f t="shared" si="147"/>
        <v>0.5108141827140017</v>
      </c>
      <c r="Q792" s="8" t="s">
        <v>29</v>
      </c>
    </row>
    <row r="793" spans="1:17">
      <c r="A793" s="9">
        <f t="shared" si="154"/>
        <v>18</v>
      </c>
      <c r="B793" s="8" t="s">
        <v>841</v>
      </c>
      <c r="C793" s="8">
        <f>димвенканали!C793</f>
        <v>85.49</v>
      </c>
      <c r="D793" s="8">
        <f>димвенканали!D793</f>
        <v>0</v>
      </c>
      <c r="E793" s="8">
        <f>димвенканали!E793</f>
        <v>0</v>
      </c>
      <c r="F793" s="8">
        <f t="shared" si="155"/>
        <v>85.49</v>
      </c>
      <c r="G793" s="40">
        <v>104</v>
      </c>
      <c r="H793" s="11">
        <v>7.302365685621922E-3</v>
      </c>
      <c r="I793" s="11">
        <f t="shared" si="148"/>
        <v>16.570017048215274</v>
      </c>
      <c r="J793" s="11">
        <f t="shared" si="153"/>
        <v>6.0927952686287563</v>
      </c>
      <c r="K793" s="11">
        <v>6.4008156180750388</v>
      </c>
      <c r="L793" s="11">
        <v>4.9721807953399662</v>
      </c>
      <c r="M793" s="249">
        <f t="shared" si="149"/>
        <v>4.9721807953399662</v>
      </c>
      <c r="N793" s="11">
        <f t="shared" si="150"/>
        <v>34.035808730259035</v>
      </c>
      <c r="O793" s="11">
        <f t="shared" si="151"/>
        <v>6.8071617460518077</v>
      </c>
      <c r="P793" s="11">
        <f t="shared" si="147"/>
        <v>0.39812619873972438</v>
      </c>
      <c r="Q793" s="8" t="s">
        <v>29</v>
      </c>
    </row>
    <row r="794" spans="1:17">
      <c r="A794" s="9">
        <f t="shared" si="154"/>
        <v>19</v>
      </c>
      <c r="B794" s="8" t="s">
        <v>842</v>
      </c>
      <c r="C794" s="8">
        <f>димвенканали!C794</f>
        <v>67.69</v>
      </c>
      <c r="D794" s="8">
        <f>димвенканали!D794</f>
        <v>0</v>
      </c>
      <c r="E794" s="8">
        <f>димвенканали!E794</f>
        <v>0</v>
      </c>
      <c r="F794" s="8">
        <f t="shared" si="155"/>
        <v>67.69</v>
      </c>
      <c r="G794" s="40">
        <v>104</v>
      </c>
      <c r="H794" s="11">
        <v>7.302365685621922E-3</v>
      </c>
      <c r="I794" s="11">
        <f t="shared" si="148"/>
        <v>16.570017048215274</v>
      </c>
      <c r="J794" s="11">
        <f t="shared" si="153"/>
        <v>6.0927952686287563</v>
      </c>
      <c r="K794" s="11">
        <v>6.4008156180750388</v>
      </c>
      <c r="L794" s="11">
        <v>4.9721807953399662</v>
      </c>
      <c r="M794" s="249">
        <f t="shared" si="149"/>
        <v>4.9721807953399662</v>
      </c>
      <c r="N794" s="11">
        <f t="shared" si="150"/>
        <v>34.035808730259035</v>
      </c>
      <c r="O794" s="11">
        <f t="shared" si="151"/>
        <v>6.8071617460518077</v>
      </c>
      <c r="P794" s="11">
        <f t="shared" si="147"/>
        <v>0.5028188614309208</v>
      </c>
      <c r="Q794" s="8" t="s">
        <v>29</v>
      </c>
    </row>
    <row r="795" spans="1:17">
      <c r="A795" s="9">
        <f t="shared" si="154"/>
        <v>20</v>
      </c>
      <c r="B795" s="8" t="s">
        <v>843</v>
      </c>
      <c r="C795" s="8">
        <f>димвенканали!C795</f>
        <v>97.3</v>
      </c>
      <c r="D795" s="8">
        <f>димвенканали!D795</f>
        <v>0</v>
      </c>
      <c r="E795" s="8">
        <f>димвенканали!E795</f>
        <v>0</v>
      </c>
      <c r="F795" s="8">
        <f t="shared" si="155"/>
        <v>97.3</v>
      </c>
      <c r="G795" s="40">
        <v>105</v>
      </c>
      <c r="H795" s="11">
        <v>7.3725807402913639E-3</v>
      </c>
      <c r="I795" s="11">
        <f t="shared" si="148"/>
        <v>16.729344135217342</v>
      </c>
      <c r="J795" s="11">
        <f t="shared" si="153"/>
        <v>6.1513798385194169</v>
      </c>
      <c r="K795" s="11">
        <v>6.4623619220949919</v>
      </c>
      <c r="L795" s="11">
        <v>5.0199902260643894</v>
      </c>
      <c r="M795" s="249">
        <f t="shared" si="149"/>
        <v>5.0199902260643894</v>
      </c>
      <c r="N795" s="11">
        <f t="shared" si="150"/>
        <v>34.363076121896142</v>
      </c>
      <c r="O795" s="11">
        <f t="shared" si="151"/>
        <v>6.8726152243792287</v>
      </c>
      <c r="P795" s="11">
        <f t="shared" si="147"/>
        <v>0.35316624996810014</v>
      </c>
      <c r="Q795" s="8" t="s">
        <v>29</v>
      </c>
    </row>
    <row r="796" spans="1:17">
      <c r="A796" s="9">
        <f t="shared" si="154"/>
        <v>21</v>
      </c>
      <c r="B796" s="8" t="s">
        <v>844</v>
      </c>
      <c r="C796" s="8">
        <f>димвенканали!C796</f>
        <v>6972.44</v>
      </c>
      <c r="D796" s="8">
        <f>димвенканали!D796</f>
        <v>0</v>
      </c>
      <c r="E796" s="8">
        <f>димвенканали!E796</f>
        <v>123.3</v>
      </c>
      <c r="F796" s="8">
        <f t="shared" si="155"/>
        <v>7095.74</v>
      </c>
      <c r="G796" s="44">
        <v>1050</v>
      </c>
      <c r="H796" s="11">
        <v>7.3725807402913637E-2</v>
      </c>
      <c r="I796" s="11">
        <f t="shared" si="148"/>
        <v>167.29344135217343</v>
      </c>
      <c r="J796" s="11">
        <f t="shared" si="153"/>
        <v>61.513798385194178</v>
      </c>
      <c r="K796" s="11">
        <v>64.623619220949919</v>
      </c>
      <c r="L796" s="11">
        <v>27.748919390308636</v>
      </c>
      <c r="M796" s="249">
        <f t="shared" si="149"/>
        <v>27.748919390308636</v>
      </c>
      <c r="N796" s="11">
        <f t="shared" ref="N796:N819" si="156">(I796+J796+K796+M796)</f>
        <v>321.17977834862614</v>
      </c>
      <c r="O796" s="11">
        <f t="shared" ref="O796:O819" si="157">N796*0.2</f>
        <v>64.235955669725229</v>
      </c>
      <c r="P796" s="11">
        <f t="shared" si="147"/>
        <v>4.5263746747855216E-2</v>
      </c>
      <c r="Q796" s="10" t="s">
        <v>572</v>
      </c>
    </row>
    <row r="797" spans="1:17">
      <c r="A797" s="9">
        <f t="shared" si="154"/>
        <v>22</v>
      </c>
      <c r="B797" s="8" t="s">
        <v>845</v>
      </c>
      <c r="C797" s="8">
        <f>димвенканали!C797</f>
        <v>2574.58</v>
      </c>
      <c r="D797" s="8">
        <f>димвенканали!D797</f>
        <v>0</v>
      </c>
      <c r="E797" s="8">
        <f>димвенканали!E797</f>
        <v>0</v>
      </c>
      <c r="F797" s="8">
        <f t="shared" si="155"/>
        <v>2574.58</v>
      </c>
      <c r="G797" s="44">
        <v>645</v>
      </c>
      <c r="H797" s="11">
        <v>4.5288710261789808E-2</v>
      </c>
      <c r="I797" s="11">
        <f t="shared" si="148"/>
        <v>102.76597111633511</v>
      </c>
      <c r="J797" s="11">
        <f t="shared" si="153"/>
        <v>37.787047579476422</v>
      </c>
      <c r="K797" s="11">
        <v>39.697366092869238</v>
      </c>
      <c r="L797" s="11">
        <v>17.045764768332447</v>
      </c>
      <c r="M797" s="249">
        <f t="shared" si="149"/>
        <v>17.045764768332447</v>
      </c>
      <c r="N797" s="11">
        <f t="shared" si="156"/>
        <v>197.29614955701322</v>
      </c>
      <c r="O797" s="11">
        <f t="shared" si="157"/>
        <v>39.459229911402645</v>
      </c>
      <c r="P797" s="11">
        <f t="shared" si="147"/>
        <v>7.6632363164870876E-2</v>
      </c>
      <c r="Q797" s="10" t="s">
        <v>572</v>
      </c>
    </row>
    <row r="798" spans="1:17">
      <c r="A798" s="9">
        <f t="shared" si="154"/>
        <v>23</v>
      </c>
      <c r="B798" s="8" t="s">
        <v>846</v>
      </c>
      <c r="C798" s="8">
        <f>димвенканали!C798</f>
        <v>316.8</v>
      </c>
      <c r="D798" s="8">
        <f>димвенканали!D798</f>
        <v>0</v>
      </c>
      <c r="E798" s="8">
        <f>димвенканали!E798</f>
        <v>0</v>
      </c>
      <c r="F798" s="8">
        <f t="shared" si="155"/>
        <v>316.8</v>
      </c>
      <c r="G798" s="40">
        <v>237.7</v>
      </c>
      <c r="H798" s="11">
        <v>1.6690118494926257E-2</v>
      </c>
      <c r="I798" s="11">
        <f t="shared" si="148"/>
        <v>37.872048580392018</v>
      </c>
      <c r="J798" s="11">
        <f t="shared" si="153"/>
        <v>13.925552263010147</v>
      </c>
      <c r="K798" s="11">
        <v>14.62955646554266</v>
      </c>
      <c r="L798" s="11">
        <v>11.364301683195288</v>
      </c>
      <c r="M798" s="249">
        <f t="shared" si="149"/>
        <v>11.364301683195288</v>
      </c>
      <c r="N798" s="11">
        <f t="shared" si="156"/>
        <v>77.791458992140122</v>
      </c>
      <c r="O798" s="11">
        <f t="shared" si="157"/>
        <v>15.558291798428025</v>
      </c>
      <c r="P798" s="11">
        <f t="shared" si="147"/>
        <v>0.24555384782872514</v>
      </c>
      <c r="Q798" s="8" t="s">
        <v>29</v>
      </c>
    </row>
    <row r="799" spans="1:17">
      <c r="A799" s="9">
        <f t="shared" si="154"/>
        <v>24</v>
      </c>
      <c r="B799" s="8" t="s">
        <v>847</v>
      </c>
      <c r="C799" s="8">
        <f>димвенканали!C799</f>
        <v>665.9</v>
      </c>
      <c r="D799" s="8">
        <f>димвенканали!D799</f>
        <v>0</v>
      </c>
      <c r="E799" s="8">
        <f>димвенканали!E799</f>
        <v>0</v>
      </c>
      <c r="F799" s="8">
        <f t="shared" si="155"/>
        <v>665.9</v>
      </c>
      <c r="G799" s="44">
        <v>514</v>
      </c>
      <c r="H799" s="11">
        <v>3.609053810009296E-2</v>
      </c>
      <c r="I799" s="11">
        <f t="shared" si="148"/>
        <v>81.894122719063944</v>
      </c>
      <c r="J799" s="11">
        <f t="shared" si="153"/>
        <v>30.112468923799813</v>
      </c>
      <c r="K799" s="11">
        <v>31.634800266255482</v>
      </c>
      <c r="L799" s="11">
        <v>13.583756730112988</v>
      </c>
      <c r="M799" s="249">
        <f t="shared" si="149"/>
        <v>13.583756730112988</v>
      </c>
      <c r="N799" s="11">
        <f t="shared" si="156"/>
        <v>157.22514863923223</v>
      </c>
      <c r="O799" s="11">
        <f t="shared" si="157"/>
        <v>31.445029727846446</v>
      </c>
      <c r="P799" s="11">
        <f t="shared" si="147"/>
        <v>0.23610924859473231</v>
      </c>
      <c r="Q799" s="10" t="s">
        <v>572</v>
      </c>
    </row>
    <row r="800" spans="1:17">
      <c r="A800" s="9">
        <f t="shared" si="154"/>
        <v>25</v>
      </c>
      <c r="B800" s="8" t="s">
        <v>848</v>
      </c>
      <c r="C800" s="8">
        <f>димвенканали!C800</f>
        <v>266.8</v>
      </c>
      <c r="D800" s="8">
        <f>димвенканали!D800</f>
        <v>0</v>
      </c>
      <c r="E800" s="8">
        <f>димвенканали!E800</f>
        <v>0</v>
      </c>
      <c r="F800" s="8">
        <f t="shared" si="155"/>
        <v>266.8</v>
      </c>
      <c r="G800" s="44">
        <v>204.3</v>
      </c>
      <c r="H800" s="11">
        <v>1.4344935668966911E-2</v>
      </c>
      <c r="I800" s="11">
        <f t="shared" si="148"/>
        <v>32.550523874522888</v>
      </c>
      <c r="J800" s="11">
        <f t="shared" si="153"/>
        <v>11.968827628662067</v>
      </c>
      <c r="K800" s="11">
        <v>12.573909911276255</v>
      </c>
      <c r="L800" s="11">
        <v>5.3991468870857657</v>
      </c>
      <c r="M800" s="249">
        <f t="shared" si="149"/>
        <v>5.3991468870857657</v>
      </c>
      <c r="N800" s="11">
        <f t="shared" si="156"/>
        <v>62.492408301546973</v>
      </c>
      <c r="O800" s="11">
        <f t="shared" si="157"/>
        <v>12.498481660309395</v>
      </c>
      <c r="P800" s="11">
        <f t="shared" si="147"/>
        <v>0.23422941642258985</v>
      </c>
      <c r="Q800" s="10" t="s">
        <v>572</v>
      </c>
    </row>
    <row r="801" spans="1:17">
      <c r="A801" s="9">
        <f t="shared" si="154"/>
        <v>26</v>
      </c>
      <c r="B801" s="8" t="s">
        <v>849</v>
      </c>
      <c r="C801" s="8">
        <f>димвенканали!C801</f>
        <v>1121.3800000000001</v>
      </c>
      <c r="D801" s="8">
        <f>димвенканали!D801</f>
        <v>0</v>
      </c>
      <c r="E801" s="8">
        <f>димвенканали!E801</f>
        <v>0</v>
      </c>
      <c r="F801" s="8">
        <f t="shared" si="155"/>
        <v>1121.3800000000001</v>
      </c>
      <c r="G801" s="44">
        <v>529</v>
      </c>
      <c r="H801" s="11">
        <v>3.7143763920134583E-2</v>
      </c>
      <c r="I801" s="11">
        <f t="shared" si="148"/>
        <v>84.284029024094991</v>
      </c>
      <c r="J801" s="11">
        <f t="shared" si="153"/>
        <v>30.991237472159732</v>
      </c>
      <c r="K801" s="11">
        <v>32.557994826554769</v>
      </c>
      <c r="L801" s="11">
        <v>13.980169864260255</v>
      </c>
      <c r="M801" s="249">
        <f t="shared" si="149"/>
        <v>13.980169864260255</v>
      </c>
      <c r="N801" s="11">
        <f t="shared" si="156"/>
        <v>161.81343118706974</v>
      </c>
      <c r="O801" s="11">
        <f t="shared" si="157"/>
        <v>32.362686237413946</v>
      </c>
      <c r="P801" s="11">
        <f t="shared" si="147"/>
        <v>0.14429848150231833</v>
      </c>
      <c r="Q801" s="10" t="s">
        <v>572</v>
      </c>
    </row>
    <row r="802" spans="1:17">
      <c r="A802" s="9">
        <f t="shared" si="154"/>
        <v>27</v>
      </c>
      <c r="B802" s="8" t="s">
        <v>850</v>
      </c>
      <c r="C802" s="8">
        <f>димвенканали!C802</f>
        <v>141.09</v>
      </c>
      <c r="D802" s="8">
        <f>димвенканали!D802</f>
        <v>0</v>
      </c>
      <c r="E802" s="8">
        <f>димвенканали!E802</f>
        <v>0</v>
      </c>
      <c r="F802" s="8">
        <f t="shared" si="155"/>
        <v>141.09</v>
      </c>
      <c r="G802" s="40">
        <v>120.6</v>
      </c>
      <c r="H802" s="11">
        <v>8.4679355931346519E-3</v>
      </c>
      <c r="I802" s="11">
        <f t="shared" si="148"/>
        <v>19.214846692449633</v>
      </c>
      <c r="J802" s="11">
        <f t="shared" si="153"/>
        <v>7.0652991288137308</v>
      </c>
      <c r="K802" s="11">
        <v>7.422484264806247</v>
      </c>
      <c r="L802" s="11">
        <v>5.7658173453653845</v>
      </c>
      <c r="M802" s="249">
        <f t="shared" si="149"/>
        <v>5.7658173453653845</v>
      </c>
      <c r="N802" s="11">
        <f t="shared" si="156"/>
        <v>39.468447431434996</v>
      </c>
      <c r="O802" s="11">
        <f t="shared" si="157"/>
        <v>7.8936894862869993</v>
      </c>
      <c r="P802" s="11">
        <f t="shared" si="147"/>
        <v>0.27973950975572331</v>
      </c>
      <c r="Q802" s="8" t="s">
        <v>29</v>
      </c>
    </row>
    <row r="803" spans="1:17">
      <c r="A803" s="9">
        <f t="shared" si="154"/>
        <v>28</v>
      </c>
      <c r="B803" s="8" t="s">
        <v>851</v>
      </c>
      <c r="C803" s="8">
        <f>димвенканали!C803</f>
        <v>2011.1</v>
      </c>
      <c r="D803" s="8">
        <f>димвенканали!D803</f>
        <v>0</v>
      </c>
      <c r="E803" s="8">
        <f>димвенканали!E803</f>
        <v>0</v>
      </c>
      <c r="F803" s="8">
        <f t="shared" si="155"/>
        <v>2011.1</v>
      </c>
      <c r="G803" s="44">
        <v>707</v>
      </c>
      <c r="H803" s="11">
        <v>4.9642043651295181E-2</v>
      </c>
      <c r="I803" s="11">
        <f t="shared" si="148"/>
        <v>112.64425051046344</v>
      </c>
      <c r="J803" s="11">
        <f t="shared" si="153"/>
        <v>41.419290912697406</v>
      </c>
      <c r="K803" s="11">
        <v>43.513236942106275</v>
      </c>
      <c r="L803" s="11">
        <v>18.684272389474479</v>
      </c>
      <c r="M803" s="249">
        <f t="shared" si="149"/>
        <v>18.684272389474479</v>
      </c>
      <c r="N803" s="11">
        <f t="shared" si="156"/>
        <v>216.26105075474158</v>
      </c>
      <c r="O803" s="11">
        <f t="shared" si="157"/>
        <v>43.252210150948315</v>
      </c>
      <c r="P803" s="11">
        <f t="shared" si="147"/>
        <v>0.10753371326872935</v>
      </c>
      <c r="Q803" s="10" t="s">
        <v>572</v>
      </c>
    </row>
    <row r="804" spans="1:17">
      <c r="A804" s="9">
        <f t="shared" si="154"/>
        <v>29</v>
      </c>
      <c r="B804" s="8" t="s">
        <v>852</v>
      </c>
      <c r="C804" s="8">
        <f>димвенканали!C804</f>
        <v>166.08</v>
      </c>
      <c r="D804" s="8">
        <f>димвенканали!D804</f>
        <v>0</v>
      </c>
      <c r="E804" s="8">
        <f>димвенканали!E804</f>
        <v>0</v>
      </c>
      <c r="F804" s="8">
        <f t="shared" si="155"/>
        <v>166.08</v>
      </c>
      <c r="G804" s="40">
        <v>124</v>
      </c>
      <c r="H804" s="11">
        <v>8.7066667790107535E-3</v>
      </c>
      <c r="I804" s="11">
        <f t="shared" si="148"/>
        <v>19.756558788256672</v>
      </c>
      <c r="J804" s="11">
        <f t="shared" si="153"/>
        <v>7.2644866664419787</v>
      </c>
      <c r="K804" s="11">
        <v>7.6317416984740856</v>
      </c>
      <c r="L804" s="11">
        <v>5.9283694098284219</v>
      </c>
      <c r="M804" s="249">
        <f t="shared" si="149"/>
        <v>5.9283694098284219</v>
      </c>
      <c r="N804" s="11">
        <f t="shared" si="156"/>
        <v>40.581156563001159</v>
      </c>
      <c r="O804" s="11">
        <f t="shared" si="157"/>
        <v>8.1162313126002328</v>
      </c>
      <c r="P804" s="11">
        <f t="shared" si="147"/>
        <v>0.24434704096219387</v>
      </c>
      <c r="Q804" s="8" t="s">
        <v>29</v>
      </c>
    </row>
    <row r="805" spans="1:17">
      <c r="A805" s="9">
        <f t="shared" si="154"/>
        <v>30</v>
      </c>
      <c r="B805" s="8" t="s">
        <v>853</v>
      </c>
      <c r="C805" s="8">
        <f>димвенканали!C805</f>
        <v>1580.97</v>
      </c>
      <c r="D805" s="8">
        <f>димвенканали!D805</f>
        <v>103.95</v>
      </c>
      <c r="E805" s="8">
        <f>димвенканали!E805</f>
        <v>98.1</v>
      </c>
      <c r="F805" s="8">
        <f t="shared" si="155"/>
        <v>1783.02</v>
      </c>
      <c r="G805" s="44">
        <v>657</v>
      </c>
      <c r="H805" s="11">
        <v>4.6131290917823101E-2</v>
      </c>
      <c r="I805" s="11">
        <f t="shared" si="148"/>
        <v>104.67789616035994</v>
      </c>
      <c r="J805" s="11">
        <f t="shared" si="153"/>
        <v>38.490062418164349</v>
      </c>
      <c r="K805" s="11">
        <v>40.435921741108658</v>
      </c>
      <c r="L805" s="11">
        <v>17.36289527565026</v>
      </c>
      <c r="M805" s="249">
        <f t="shared" si="149"/>
        <v>17.36289527565026</v>
      </c>
      <c r="N805" s="11">
        <f t="shared" si="156"/>
        <v>200.9667755952832</v>
      </c>
      <c r="O805" s="11">
        <f t="shared" si="157"/>
        <v>40.19335511905664</v>
      </c>
      <c r="P805" s="11">
        <f t="shared" si="147"/>
        <v>0.11271145337420961</v>
      </c>
      <c r="Q805" s="10" t="s">
        <v>572</v>
      </c>
    </row>
    <row r="806" spans="1:17">
      <c r="A806" s="9">
        <f t="shared" si="154"/>
        <v>31</v>
      </c>
      <c r="B806" s="8" t="s">
        <v>854</v>
      </c>
      <c r="C806" s="8">
        <f>димвенканали!C806</f>
        <v>132.97999999999999</v>
      </c>
      <c r="D806" s="8">
        <f>димвенканали!D806</f>
        <v>0</v>
      </c>
      <c r="E806" s="8">
        <f>димвенканали!E806</f>
        <v>0</v>
      </c>
      <c r="F806" s="8">
        <f t="shared" si="155"/>
        <v>132.97999999999999</v>
      </c>
      <c r="G806" s="40">
        <v>122</v>
      </c>
      <c r="H806" s="11">
        <v>8.5662366696718697E-3</v>
      </c>
      <c r="I806" s="11">
        <f t="shared" si="148"/>
        <v>19.437904614252531</v>
      </c>
      <c r="J806" s="11">
        <f t="shared" si="153"/>
        <v>7.1473175266606566</v>
      </c>
      <c r="K806" s="11">
        <v>7.5086490904341803</v>
      </c>
      <c r="L806" s="11">
        <v>5.8327505483795763</v>
      </c>
      <c r="M806" s="249">
        <f t="shared" si="149"/>
        <v>5.8327505483795763</v>
      </c>
      <c r="N806" s="11">
        <f t="shared" si="156"/>
        <v>39.92662177972695</v>
      </c>
      <c r="O806" s="11">
        <f t="shared" si="157"/>
        <v>7.9853243559453908</v>
      </c>
      <c r="P806" s="11">
        <f t="shared" si="147"/>
        <v>0.30024531342853777</v>
      </c>
      <c r="Q806" s="8" t="s">
        <v>29</v>
      </c>
    </row>
    <row r="807" spans="1:17">
      <c r="A807" s="9">
        <f t="shared" si="154"/>
        <v>32</v>
      </c>
      <c r="B807" s="8" t="s">
        <v>855</v>
      </c>
      <c r="C807" s="8">
        <f>димвенканали!C807</f>
        <v>386.3</v>
      </c>
      <c r="D807" s="8">
        <f>димвенканали!D807</f>
        <v>0</v>
      </c>
      <c r="E807" s="8">
        <f>димвенканали!E807</f>
        <v>0</v>
      </c>
      <c r="F807" s="8">
        <f t="shared" si="155"/>
        <v>386.3</v>
      </c>
      <c r="G807" s="44">
        <v>279</v>
      </c>
      <c r="H807" s="11">
        <v>1.9590000252774194E-2</v>
      </c>
      <c r="I807" s="11">
        <f t="shared" si="148"/>
        <v>44.452257273577509</v>
      </c>
      <c r="J807" s="11">
        <f t="shared" si="153"/>
        <v>16.345094999494449</v>
      </c>
      <c r="K807" s="11">
        <v>17.171418821566689</v>
      </c>
      <c r="L807" s="11">
        <v>7.3732842951391513</v>
      </c>
      <c r="M807" s="249">
        <f t="shared" si="149"/>
        <v>7.3732842951391513</v>
      </c>
      <c r="N807" s="11">
        <f t="shared" si="156"/>
        <v>85.342055389777798</v>
      </c>
      <c r="O807" s="11">
        <f t="shared" si="157"/>
        <v>17.06841107795556</v>
      </c>
      <c r="P807" s="11">
        <f t="shared" si="147"/>
        <v>0.22092170693703808</v>
      </c>
      <c r="Q807" s="10" t="s">
        <v>572</v>
      </c>
    </row>
    <row r="808" spans="1:17">
      <c r="A808" s="9">
        <f t="shared" si="154"/>
        <v>33</v>
      </c>
      <c r="B808" s="8" t="s">
        <v>856</v>
      </c>
      <c r="C808" s="8">
        <f>димвенканали!C808</f>
        <v>392.7</v>
      </c>
      <c r="D808" s="8">
        <f>димвенканали!D808</f>
        <v>0</v>
      </c>
      <c r="E808" s="8">
        <f>димвенканали!E808</f>
        <v>0</v>
      </c>
      <c r="F808" s="8">
        <f t="shared" si="155"/>
        <v>392.7</v>
      </c>
      <c r="G808" s="44">
        <v>281</v>
      </c>
      <c r="H808" s="11">
        <v>1.9730430362113079E-2</v>
      </c>
      <c r="I808" s="11">
        <f t="shared" si="148"/>
        <v>44.770911447581653</v>
      </c>
      <c r="J808" s="11">
        <f t="shared" si="153"/>
        <v>16.462264139275774</v>
      </c>
      <c r="K808" s="11">
        <v>17.294511429606597</v>
      </c>
      <c r="L808" s="11">
        <v>7.4261393796921205</v>
      </c>
      <c r="M808" s="249">
        <f t="shared" si="149"/>
        <v>7.4261393796921205</v>
      </c>
      <c r="N808" s="11">
        <f t="shared" si="156"/>
        <v>85.953826396156146</v>
      </c>
      <c r="O808" s="11">
        <f t="shared" si="157"/>
        <v>17.190765279231229</v>
      </c>
      <c r="P808" s="11">
        <f t="shared" si="147"/>
        <v>0.21887910974320385</v>
      </c>
      <c r="Q808" s="10" t="s">
        <v>572</v>
      </c>
    </row>
    <row r="809" spans="1:17">
      <c r="A809" s="9">
        <f t="shared" si="154"/>
        <v>34</v>
      </c>
      <c r="B809" s="8" t="s">
        <v>857</v>
      </c>
      <c r="C809" s="8">
        <f>димвенканали!C809</f>
        <v>392.7</v>
      </c>
      <c r="D809" s="8">
        <f>димвенканали!D809</f>
        <v>0</v>
      </c>
      <c r="E809" s="8">
        <f>димвенканали!E809</f>
        <v>0</v>
      </c>
      <c r="F809" s="8">
        <f t="shared" si="155"/>
        <v>392.7</v>
      </c>
      <c r="G809" s="44">
        <v>279</v>
      </c>
      <c r="H809" s="11">
        <v>1.9590000252774194E-2</v>
      </c>
      <c r="I809" s="11">
        <f t="shared" si="148"/>
        <v>44.452257273577509</v>
      </c>
      <c r="J809" s="11">
        <f t="shared" si="153"/>
        <v>16.345094999494449</v>
      </c>
      <c r="K809" s="11">
        <v>17.171418821566689</v>
      </c>
      <c r="L809" s="11">
        <v>7.3732842951391513</v>
      </c>
      <c r="M809" s="249">
        <f t="shared" si="149"/>
        <v>7.3732842951391513</v>
      </c>
      <c r="N809" s="11">
        <f t="shared" si="156"/>
        <v>85.342055389777798</v>
      </c>
      <c r="O809" s="11">
        <f t="shared" si="157"/>
        <v>17.06841107795556</v>
      </c>
      <c r="P809" s="11">
        <f t="shared" si="147"/>
        <v>0.21732125131086785</v>
      </c>
      <c r="Q809" s="10" t="s">
        <v>572</v>
      </c>
    </row>
    <row r="810" spans="1:17">
      <c r="A810" s="9">
        <f t="shared" si="154"/>
        <v>35</v>
      </c>
      <c r="B810" s="8" t="s">
        <v>858</v>
      </c>
      <c r="C810" s="8">
        <f>димвенканали!C810</f>
        <v>461.2</v>
      </c>
      <c r="D810" s="8">
        <f>димвенканали!D810</f>
        <v>0</v>
      </c>
      <c r="E810" s="8">
        <f>димвенканали!E810</f>
        <v>0</v>
      </c>
      <c r="F810" s="8">
        <f t="shared" si="155"/>
        <v>461.2</v>
      </c>
      <c r="G810" s="44">
        <v>281</v>
      </c>
      <c r="H810" s="11">
        <v>1.9730430362113079E-2</v>
      </c>
      <c r="I810" s="11">
        <f t="shared" si="148"/>
        <v>44.770911447581653</v>
      </c>
      <c r="J810" s="11">
        <f t="shared" si="153"/>
        <v>16.462264139275774</v>
      </c>
      <c r="K810" s="11">
        <v>17.294511429606597</v>
      </c>
      <c r="L810" s="11">
        <v>7.4261393796921205</v>
      </c>
      <c r="M810" s="249">
        <f t="shared" si="149"/>
        <v>7.4261393796921205</v>
      </c>
      <c r="N810" s="11">
        <f t="shared" si="156"/>
        <v>85.953826396156146</v>
      </c>
      <c r="O810" s="11">
        <f t="shared" si="157"/>
        <v>17.190765279231229</v>
      </c>
      <c r="P810" s="11">
        <f t="shared" si="147"/>
        <v>0.18636996183034726</v>
      </c>
      <c r="Q810" s="10" t="s">
        <v>572</v>
      </c>
    </row>
    <row r="811" spans="1:17">
      <c r="A811" s="9">
        <f t="shared" si="154"/>
        <v>36</v>
      </c>
      <c r="B811" s="8" t="s">
        <v>859</v>
      </c>
      <c r="C811" s="8">
        <f>димвенканали!C811</f>
        <v>399.3</v>
      </c>
      <c r="D811" s="8">
        <f>димвенканали!D811</f>
        <v>0</v>
      </c>
      <c r="E811" s="8">
        <f>димвенканали!E811</f>
        <v>0</v>
      </c>
      <c r="F811" s="8">
        <f t="shared" si="155"/>
        <v>399.3</v>
      </c>
      <c r="G811" s="44">
        <v>282</v>
      </c>
      <c r="H811" s="11">
        <v>1.980064541678252E-2</v>
      </c>
      <c r="I811" s="11">
        <f t="shared" si="148"/>
        <v>44.930238534583722</v>
      </c>
      <c r="J811" s="11">
        <f t="shared" si="153"/>
        <v>16.520848709166437</v>
      </c>
      <c r="K811" s="11">
        <v>17.35605773362655</v>
      </c>
      <c r="L811" s="11">
        <v>7.4525669219686046</v>
      </c>
      <c r="M811" s="249">
        <f t="shared" si="149"/>
        <v>7.4525669219686046</v>
      </c>
      <c r="N811" s="11">
        <f t="shared" si="156"/>
        <v>86.259711899345319</v>
      </c>
      <c r="O811" s="11">
        <f t="shared" si="157"/>
        <v>17.251942379869064</v>
      </c>
      <c r="P811" s="11">
        <f t="shared" si="147"/>
        <v>0.21602732757161361</v>
      </c>
      <c r="Q811" s="10" t="s">
        <v>572</v>
      </c>
    </row>
    <row r="812" spans="1:17">
      <c r="A812" s="9">
        <f t="shared" si="154"/>
        <v>37</v>
      </c>
      <c r="B812" s="8" t="s">
        <v>860</v>
      </c>
      <c r="C812" s="8">
        <f>димвенканали!C812</f>
        <v>309.5</v>
      </c>
      <c r="D812" s="8">
        <f>димвенканали!D812</f>
        <v>0</v>
      </c>
      <c r="E812" s="8">
        <f>димвенканали!E812</f>
        <v>0</v>
      </c>
      <c r="F812" s="8">
        <f t="shared" si="155"/>
        <v>309.5</v>
      </c>
      <c r="G812" s="40">
        <v>110.5</v>
      </c>
      <c r="H812" s="11">
        <v>7.7587635409732923E-3</v>
      </c>
      <c r="I812" s="11">
        <f t="shared" si="148"/>
        <v>17.605643113728728</v>
      </c>
      <c r="J812" s="11">
        <f t="shared" si="153"/>
        <v>6.473594972918054</v>
      </c>
      <c r="K812" s="11">
        <v>6.8008665942047291</v>
      </c>
      <c r="L812" s="11">
        <v>5.2829420950487149</v>
      </c>
      <c r="M812" s="249">
        <f t="shared" si="149"/>
        <v>5.2829420950487149</v>
      </c>
      <c r="N812" s="11">
        <f t="shared" si="156"/>
        <v>36.163046775900227</v>
      </c>
      <c r="O812" s="11">
        <f t="shared" si="157"/>
        <v>7.2326093551800454</v>
      </c>
      <c r="P812" s="11">
        <f t="shared" si="147"/>
        <v>0.11684344677189089</v>
      </c>
      <c r="Q812" s="10" t="s">
        <v>29</v>
      </c>
    </row>
    <row r="813" spans="1:17">
      <c r="A813" s="9">
        <f t="shared" si="154"/>
        <v>38</v>
      </c>
      <c r="B813" s="8" t="s">
        <v>861</v>
      </c>
      <c r="C813" s="8">
        <f>димвенканали!C813</f>
        <v>1851.7</v>
      </c>
      <c r="D813" s="8">
        <f>димвенканали!D813</f>
        <v>0</v>
      </c>
      <c r="E813" s="8">
        <f>димвенканали!E813</f>
        <v>0</v>
      </c>
      <c r="F813" s="8">
        <f t="shared" si="155"/>
        <v>1851.7</v>
      </c>
      <c r="G813" s="44">
        <v>602</v>
      </c>
      <c r="H813" s="11">
        <v>4.2269462911003822E-2</v>
      </c>
      <c r="I813" s="11">
        <f t="shared" si="148"/>
        <v>95.914906375246105</v>
      </c>
      <c r="J813" s="11">
        <f t="shared" si="153"/>
        <v>35.267911074177995</v>
      </c>
      <c r="K813" s="11">
        <v>37.05087502001129</v>
      </c>
      <c r="L813" s="11">
        <v>15.909380450443619</v>
      </c>
      <c r="M813" s="249">
        <f t="shared" si="149"/>
        <v>15.909380450443619</v>
      </c>
      <c r="N813" s="11">
        <f t="shared" si="156"/>
        <v>184.14307291987902</v>
      </c>
      <c r="O813" s="11">
        <f t="shared" si="157"/>
        <v>36.828614583975806</v>
      </c>
      <c r="P813" s="11">
        <f t="shared" si="147"/>
        <v>9.9445413900674517E-2</v>
      </c>
      <c r="Q813" s="10" t="s">
        <v>572</v>
      </c>
    </row>
    <row r="814" spans="1:17">
      <c r="A814" s="9">
        <f t="shared" si="154"/>
        <v>39</v>
      </c>
      <c r="B814" s="8" t="s">
        <v>862</v>
      </c>
      <c r="C814" s="8">
        <f>димвенканали!C814</f>
        <v>303</v>
      </c>
      <c r="D814" s="8">
        <f>димвенканали!D814</f>
        <v>0</v>
      </c>
      <c r="E814" s="8">
        <f>димвенканали!E814</f>
        <v>0</v>
      </c>
      <c r="F814" s="8">
        <f t="shared" si="155"/>
        <v>303</v>
      </c>
      <c r="G814" s="44">
        <v>238</v>
      </c>
      <c r="H814" s="11">
        <v>1.671118301132709E-2</v>
      </c>
      <c r="I814" s="11">
        <f t="shared" si="148"/>
        <v>37.919846706492642</v>
      </c>
      <c r="J814" s="11">
        <f t="shared" si="153"/>
        <v>13.943127633977346</v>
      </c>
      <c r="K814" s="11">
        <v>14.648020356748647</v>
      </c>
      <c r="L814" s="11">
        <v>6.28975506180329</v>
      </c>
      <c r="M814" s="249">
        <f t="shared" si="149"/>
        <v>6.28975506180329</v>
      </c>
      <c r="N814" s="11">
        <f t="shared" si="156"/>
        <v>72.800749759021926</v>
      </c>
      <c r="O814" s="11">
        <f t="shared" si="157"/>
        <v>14.560149951804386</v>
      </c>
      <c r="P814" s="11">
        <f t="shared" si="147"/>
        <v>0.24026650085485787</v>
      </c>
      <c r="Q814" s="10" t="s">
        <v>572</v>
      </c>
    </row>
    <row r="815" spans="1:17">
      <c r="A815" s="9">
        <f t="shared" si="154"/>
        <v>40</v>
      </c>
      <c r="B815" s="8" t="s">
        <v>863</v>
      </c>
      <c r="C815" s="8">
        <f>димвенканали!C815</f>
        <v>23.6</v>
      </c>
      <c r="D815" s="8">
        <f>димвенканали!D815</f>
        <v>0</v>
      </c>
      <c r="E815" s="8">
        <f>димвенканали!E815</f>
        <v>0</v>
      </c>
      <c r="F815" s="8">
        <f t="shared" si="155"/>
        <v>23.6</v>
      </c>
      <c r="G815" s="40">
        <v>0</v>
      </c>
      <c r="H815" s="11">
        <v>0</v>
      </c>
      <c r="I815" s="11">
        <f t="shared" si="148"/>
        <v>0</v>
      </c>
      <c r="J815" s="11">
        <f t="shared" si="153"/>
        <v>0</v>
      </c>
      <c r="K815" s="11">
        <v>0</v>
      </c>
      <c r="L815" s="11">
        <v>0</v>
      </c>
      <c r="M815" s="249">
        <f t="shared" si="149"/>
        <v>0</v>
      </c>
      <c r="N815" s="11">
        <f t="shared" si="156"/>
        <v>0</v>
      </c>
      <c r="O815" s="11">
        <f t="shared" si="157"/>
        <v>0</v>
      </c>
      <c r="P815" s="11">
        <f t="shared" si="147"/>
        <v>0</v>
      </c>
      <c r="Q815" s="8" t="s">
        <v>29</v>
      </c>
    </row>
    <row r="816" spans="1:17">
      <c r="A816" s="9">
        <f t="shared" si="154"/>
        <v>41</v>
      </c>
      <c r="B816" s="8" t="s">
        <v>864</v>
      </c>
      <c r="C816" s="8">
        <f>димвенканали!C816</f>
        <v>78.3</v>
      </c>
      <c r="D816" s="8">
        <f>димвенканали!D816</f>
        <v>0</v>
      </c>
      <c r="E816" s="8">
        <f>димвенканали!E816</f>
        <v>0</v>
      </c>
      <c r="F816" s="8">
        <f t="shared" si="155"/>
        <v>78.3</v>
      </c>
      <c r="G816" s="40">
        <v>152</v>
      </c>
      <c r="H816" s="11">
        <v>1.0672688309755117E-2</v>
      </c>
      <c r="I816" s="11">
        <f t="shared" si="148"/>
        <v>24.217717224314629</v>
      </c>
      <c r="J816" s="11">
        <f t="shared" si="153"/>
        <v>8.9048546233804906</v>
      </c>
      <c r="K816" s="11">
        <v>9.355038211032749</v>
      </c>
      <c r="L816" s="11">
        <v>7.267033470112259</v>
      </c>
      <c r="M816" s="249">
        <f t="shared" si="149"/>
        <v>7.267033470112259</v>
      </c>
      <c r="N816" s="11">
        <f t="shared" si="156"/>
        <v>49.744643528840129</v>
      </c>
      <c r="O816" s="11">
        <f t="shared" si="157"/>
        <v>9.9489287057680258</v>
      </c>
      <c r="P816" s="11">
        <f t="shared" si="147"/>
        <v>0.63530834647305401</v>
      </c>
      <c r="Q816" s="8" t="s">
        <v>29</v>
      </c>
    </row>
    <row r="817" spans="1:17">
      <c r="A817" s="9">
        <f t="shared" si="154"/>
        <v>42</v>
      </c>
      <c r="B817" s="8" t="s">
        <v>865</v>
      </c>
      <c r="C817" s="8">
        <f>димвенканали!C817</f>
        <v>42.8</v>
      </c>
      <c r="D817" s="8">
        <f>димвенканали!D817</f>
        <v>0</v>
      </c>
      <c r="E817" s="8">
        <f>димвенканали!E817</f>
        <v>0</v>
      </c>
      <c r="F817" s="8">
        <f t="shared" si="155"/>
        <v>42.8</v>
      </c>
      <c r="G817" s="40">
        <v>112</v>
      </c>
      <c r="H817" s="11">
        <v>7.8640861229774539E-3</v>
      </c>
      <c r="I817" s="11">
        <f t="shared" si="148"/>
        <v>17.844633744231832</v>
      </c>
      <c r="J817" s="11">
        <f t="shared" si="153"/>
        <v>6.5614718277540449</v>
      </c>
      <c r="K817" s="11">
        <v>6.8931860502346574</v>
      </c>
      <c r="L817" s="11">
        <v>5.3546562411353484</v>
      </c>
      <c r="M817" s="249">
        <f t="shared" si="149"/>
        <v>5.3546562411353484</v>
      </c>
      <c r="N817" s="11">
        <f t="shared" si="156"/>
        <v>36.653947863355882</v>
      </c>
      <c r="O817" s="11">
        <f t="shared" si="157"/>
        <v>7.3307895726711765</v>
      </c>
      <c r="P817" s="11">
        <f t="shared" si="147"/>
        <v>0.85640065101298812</v>
      </c>
      <c r="Q817" s="8" t="s">
        <v>29</v>
      </c>
    </row>
    <row r="818" spans="1:17">
      <c r="A818" s="9">
        <f t="shared" si="154"/>
        <v>43</v>
      </c>
      <c r="B818" s="8" t="s">
        <v>866</v>
      </c>
      <c r="C818" s="8">
        <f>димвенканали!C818</f>
        <v>126.19</v>
      </c>
      <c r="D818" s="8">
        <f>димвенканали!D818</f>
        <v>0</v>
      </c>
      <c r="E818" s="8">
        <f>димвенканали!E818</f>
        <v>0</v>
      </c>
      <c r="F818" s="8">
        <f t="shared" si="155"/>
        <v>126.19</v>
      </c>
      <c r="G818" s="40">
        <v>177</v>
      </c>
      <c r="H818" s="11">
        <v>1.2428064676491156E-2</v>
      </c>
      <c r="I818" s="11">
        <f t="shared" si="148"/>
        <v>28.200894399366376</v>
      </c>
      <c r="J818" s="11">
        <f t="shared" si="153"/>
        <v>10.369468870647017</v>
      </c>
      <c r="K818" s="11">
        <v>10.893695811531558</v>
      </c>
      <c r="L818" s="11">
        <v>8.4622692382228273</v>
      </c>
      <c r="M818" s="249">
        <f t="shared" si="149"/>
        <v>8.4622692382228273</v>
      </c>
      <c r="N818" s="11">
        <f t="shared" si="156"/>
        <v>57.926328319767777</v>
      </c>
      <c r="O818" s="11">
        <f t="shared" si="157"/>
        <v>11.585265663953557</v>
      </c>
      <c r="P818" s="11">
        <f t="shared" si="147"/>
        <v>0.45904056042291608</v>
      </c>
      <c r="Q818" s="8" t="s">
        <v>29</v>
      </c>
    </row>
    <row r="819" spans="1:17">
      <c r="A819" s="9">
        <f t="shared" si="154"/>
        <v>44</v>
      </c>
      <c r="B819" s="8" t="s">
        <v>867</v>
      </c>
      <c r="C819" s="8">
        <f>димвенканали!C819</f>
        <v>91.2</v>
      </c>
      <c r="D819" s="8">
        <f>димвенканали!D819</f>
        <v>0</v>
      </c>
      <c r="E819" s="8">
        <f>димвенканали!E819</f>
        <v>0</v>
      </c>
      <c r="F819" s="8">
        <f t="shared" si="155"/>
        <v>91.2</v>
      </c>
      <c r="G819" s="40">
        <v>157</v>
      </c>
      <c r="H819" s="11">
        <v>1.1023763583102324E-2</v>
      </c>
      <c r="I819" s="11">
        <f t="shared" si="148"/>
        <v>25.014352659324977</v>
      </c>
      <c r="J819" s="11">
        <f t="shared" si="153"/>
        <v>9.1977774728337955</v>
      </c>
      <c r="K819" s="11">
        <v>9.66276973113251</v>
      </c>
      <c r="L819" s="11">
        <v>7.5060806237343725</v>
      </c>
      <c r="M819" s="249">
        <f t="shared" si="149"/>
        <v>7.5060806237343725</v>
      </c>
      <c r="N819" s="11">
        <f t="shared" si="156"/>
        <v>51.38098048702566</v>
      </c>
      <c r="O819" s="11">
        <f t="shared" si="157"/>
        <v>10.276196097405133</v>
      </c>
      <c r="P819" s="11">
        <f t="shared" si="147"/>
        <v>0.5633879439366849</v>
      </c>
      <c r="Q819" s="8" t="s">
        <v>29</v>
      </c>
    </row>
    <row r="820" spans="1:17">
      <c r="A820" s="9">
        <f t="shared" si="154"/>
        <v>45</v>
      </c>
      <c r="B820" s="8" t="s">
        <v>868</v>
      </c>
      <c r="C820" s="8">
        <f>димвенканали!C820</f>
        <v>127</v>
      </c>
      <c r="D820" s="8">
        <f>димвенканали!D820</f>
        <v>0</v>
      </c>
      <c r="E820" s="8">
        <f>димвенканали!E820</f>
        <v>0</v>
      </c>
      <c r="F820" s="8">
        <f t="shared" si="155"/>
        <v>127</v>
      </c>
      <c r="G820" s="40">
        <v>130</v>
      </c>
      <c r="H820" s="11">
        <v>9.1279571070274033E-3</v>
      </c>
      <c r="I820" s="11">
        <f t="shared" si="148"/>
        <v>20.712521310269093</v>
      </c>
      <c r="J820" s="11">
        <f t="shared" si="153"/>
        <v>7.6159940857859461</v>
      </c>
      <c r="K820" s="11">
        <v>8.0010195225938006</v>
      </c>
      <c r="L820" s="11">
        <v>6.2152259941749586</v>
      </c>
      <c r="M820" s="249">
        <f t="shared" si="149"/>
        <v>6.2152259941749586</v>
      </c>
      <c r="N820" s="11">
        <f t="shared" ref="N820:N848" si="158">(I820+J820+K820+M820)</f>
        <v>42.544760912823797</v>
      </c>
      <c r="O820" s="11">
        <f t="shared" ref="O820:O848" si="159">N820*0.2</f>
        <v>8.5089521825647605</v>
      </c>
      <c r="P820" s="11">
        <f t="shared" si="147"/>
        <v>0.33499811742380947</v>
      </c>
      <c r="Q820" s="8" t="s">
        <v>29</v>
      </c>
    </row>
    <row r="821" spans="1:17">
      <c r="A821" s="9">
        <f t="shared" si="154"/>
        <v>46</v>
      </c>
      <c r="B821" s="8" t="s">
        <v>869</v>
      </c>
      <c r="C821" s="8">
        <f>димвенканали!C821</f>
        <v>83.1</v>
      </c>
      <c r="D821" s="8">
        <f>димвенканали!D821</f>
        <v>0</v>
      </c>
      <c r="E821" s="8">
        <f>димвенканали!E821</f>
        <v>0</v>
      </c>
      <c r="F821" s="8">
        <f t="shared" si="155"/>
        <v>83.1</v>
      </c>
      <c r="G821" s="40">
        <v>97</v>
      </c>
      <c r="H821" s="11">
        <v>6.8108603029358311E-3</v>
      </c>
      <c r="I821" s="11">
        <f t="shared" si="148"/>
        <v>15.454727439200783</v>
      </c>
      <c r="J821" s="11">
        <f t="shared" si="153"/>
        <v>5.6827032793941283</v>
      </c>
      <c r="K821" s="11">
        <v>5.9699914899353734</v>
      </c>
      <c r="L821" s="11">
        <v>4.6375147802690071</v>
      </c>
      <c r="M821" s="249">
        <f t="shared" si="149"/>
        <v>4.6375147802690071</v>
      </c>
      <c r="N821" s="11">
        <f t="shared" si="158"/>
        <v>31.744936988799292</v>
      </c>
      <c r="O821" s="11">
        <f t="shared" si="159"/>
        <v>6.348987397759859</v>
      </c>
      <c r="P821" s="11">
        <f t="shared" si="147"/>
        <v>0.38200886869794581</v>
      </c>
      <c r="Q821" s="8" t="s">
        <v>29</v>
      </c>
    </row>
    <row r="822" spans="1:17">
      <c r="A822" s="9">
        <f t="shared" si="154"/>
        <v>47</v>
      </c>
      <c r="B822" s="8" t="s">
        <v>870</v>
      </c>
      <c r="C822" s="8">
        <f>димвенканали!C822</f>
        <v>80.599999999999994</v>
      </c>
      <c r="D822" s="8">
        <f>димвенканали!D822</f>
        <v>0</v>
      </c>
      <c r="E822" s="8">
        <f>димвенканали!E822</f>
        <v>0</v>
      </c>
      <c r="F822" s="8">
        <f t="shared" si="155"/>
        <v>80.599999999999994</v>
      </c>
      <c r="G822" s="40">
        <v>124</v>
      </c>
      <c r="H822" s="11">
        <v>8.7066667790107535E-3</v>
      </c>
      <c r="I822" s="11">
        <f t="shared" si="148"/>
        <v>19.756558788256672</v>
      </c>
      <c r="J822" s="11">
        <f t="shared" si="153"/>
        <v>7.2644866664419787</v>
      </c>
      <c r="K822" s="11">
        <v>7.6317416984740856</v>
      </c>
      <c r="L822" s="11">
        <v>5.9283694098284219</v>
      </c>
      <c r="M822" s="249">
        <f t="shared" si="149"/>
        <v>5.9283694098284219</v>
      </c>
      <c r="N822" s="11">
        <f t="shared" si="158"/>
        <v>40.581156563001159</v>
      </c>
      <c r="O822" s="11">
        <f t="shared" si="159"/>
        <v>8.1162313126002328</v>
      </c>
      <c r="P822" s="11">
        <f t="shared" si="147"/>
        <v>0.50348829482631718</v>
      </c>
      <c r="Q822" s="8" t="s">
        <v>29</v>
      </c>
    </row>
    <row r="823" spans="1:17">
      <c r="A823" s="9">
        <f t="shared" si="154"/>
        <v>48</v>
      </c>
      <c r="B823" s="8" t="s">
        <v>871</v>
      </c>
      <c r="C823" s="8">
        <f>димвенканали!C823</f>
        <v>103.8</v>
      </c>
      <c r="D823" s="8">
        <f>димвенканали!D823</f>
        <v>0</v>
      </c>
      <c r="E823" s="8">
        <f>димвенканали!E823</f>
        <v>0</v>
      </c>
      <c r="F823" s="8">
        <f t="shared" si="155"/>
        <v>103.8</v>
      </c>
      <c r="G823" s="40">
        <v>126</v>
      </c>
      <c r="H823" s="11">
        <v>8.8470968883496356E-3</v>
      </c>
      <c r="I823" s="11">
        <f t="shared" si="148"/>
        <v>20.07521296226081</v>
      </c>
      <c r="J823" s="11">
        <f t="shared" si="153"/>
        <v>7.3816558062233009</v>
      </c>
      <c r="K823" s="11">
        <v>7.7548343065139891</v>
      </c>
      <c r="L823" s="11">
        <v>6.0239882712772665</v>
      </c>
      <c r="M823" s="249">
        <f t="shared" si="149"/>
        <v>6.0239882712772665</v>
      </c>
      <c r="N823" s="11">
        <f t="shared" si="158"/>
        <v>41.235691346275367</v>
      </c>
      <c r="O823" s="11">
        <f t="shared" si="159"/>
        <v>8.247138269255073</v>
      </c>
      <c r="P823" s="11">
        <f t="shared" si="147"/>
        <v>0.39726099562885714</v>
      </c>
      <c r="Q823" s="8" t="s">
        <v>29</v>
      </c>
    </row>
    <row r="824" spans="1:17">
      <c r="A824" s="9">
        <f t="shared" si="154"/>
        <v>49</v>
      </c>
      <c r="B824" s="8" t="s">
        <v>872</v>
      </c>
      <c r="C824" s="8">
        <f>димвенканали!C824</f>
        <v>64.7</v>
      </c>
      <c r="D824" s="8">
        <f>димвенканали!D824</f>
        <v>0</v>
      </c>
      <c r="E824" s="8">
        <f>димвенканали!E824</f>
        <v>0</v>
      </c>
      <c r="F824" s="8">
        <f t="shared" si="155"/>
        <v>64.7</v>
      </c>
      <c r="G824" s="40">
        <v>93</v>
      </c>
      <c r="H824" s="11">
        <v>6.5300000842580651E-3</v>
      </c>
      <c r="I824" s="11">
        <f t="shared" si="148"/>
        <v>14.817419091192503</v>
      </c>
      <c r="J824" s="11">
        <f t="shared" si="153"/>
        <v>5.448364999831484</v>
      </c>
      <c r="K824" s="11">
        <v>5.7238062738555646</v>
      </c>
      <c r="L824" s="11">
        <v>4.4462770573713168</v>
      </c>
      <c r="M824" s="249">
        <f t="shared" si="149"/>
        <v>4.4462770573713168</v>
      </c>
      <c r="N824" s="11">
        <f t="shared" si="158"/>
        <v>30.435867422250872</v>
      </c>
      <c r="O824" s="11">
        <f t="shared" si="159"/>
        <v>6.087173484450175</v>
      </c>
      <c r="P824" s="11">
        <f t="shared" si="147"/>
        <v>0.4704152615494725</v>
      </c>
      <c r="Q824" s="8" t="s">
        <v>29</v>
      </c>
    </row>
    <row r="825" spans="1:17">
      <c r="A825" s="9">
        <f t="shared" si="154"/>
        <v>50</v>
      </c>
      <c r="B825" s="8" t="s">
        <v>873</v>
      </c>
      <c r="C825" s="8">
        <f>димвенканали!C825</f>
        <v>211.4</v>
      </c>
      <c r="D825" s="8">
        <f>димвенканали!D825</f>
        <v>0</v>
      </c>
      <c r="E825" s="8">
        <f>димвенканали!E825</f>
        <v>0</v>
      </c>
      <c r="F825" s="8">
        <f t="shared" si="155"/>
        <v>211.4</v>
      </c>
      <c r="G825" s="40">
        <v>149</v>
      </c>
      <c r="H825" s="11">
        <v>1.0462043145746792E-2</v>
      </c>
      <c r="I825" s="11">
        <f t="shared" si="148"/>
        <v>23.739735963308419</v>
      </c>
      <c r="J825" s="11">
        <f t="shared" si="153"/>
        <v>8.7291009137085069</v>
      </c>
      <c r="K825" s="11">
        <v>9.1703992989728924</v>
      </c>
      <c r="L825" s="11">
        <v>7.1236051779389902</v>
      </c>
      <c r="M825" s="249">
        <f t="shared" si="149"/>
        <v>7.1236051779389902</v>
      </c>
      <c r="N825" s="11">
        <f t="shared" si="158"/>
        <v>48.762841353928813</v>
      </c>
      <c r="O825" s="11">
        <f t="shared" si="159"/>
        <v>9.7525682707857637</v>
      </c>
      <c r="P825" s="11">
        <f t="shared" si="147"/>
        <v>0.23066623157014576</v>
      </c>
      <c r="Q825" s="8" t="s">
        <v>29</v>
      </c>
    </row>
    <row r="826" spans="1:17">
      <c r="A826" s="9">
        <f t="shared" si="154"/>
        <v>51</v>
      </c>
      <c r="B826" s="8" t="s">
        <v>874</v>
      </c>
      <c r="C826" s="8">
        <f>димвенканали!C826</f>
        <v>37.799999999999997</v>
      </c>
      <c r="D826" s="8">
        <f>димвенканали!D826</f>
        <v>0</v>
      </c>
      <c r="E826" s="8">
        <f>димвенканали!E826</f>
        <v>0</v>
      </c>
      <c r="F826" s="8">
        <f t="shared" si="155"/>
        <v>37.799999999999997</v>
      </c>
      <c r="G826" s="40">
        <v>46</v>
      </c>
      <c r="H826" s="11">
        <v>3.2298925147943116E-3</v>
      </c>
      <c r="I826" s="11">
        <f t="shared" si="148"/>
        <v>7.3290460020952164</v>
      </c>
      <c r="J826" s="11">
        <f t="shared" si="153"/>
        <v>2.6948902149704113</v>
      </c>
      <c r="K826" s="11">
        <v>2.8311299849178058</v>
      </c>
      <c r="L826" s="11">
        <v>2.1992338133234468</v>
      </c>
      <c r="M826" s="249">
        <f t="shared" si="149"/>
        <v>2.1992338133234468</v>
      </c>
      <c r="N826" s="11">
        <f t="shared" si="158"/>
        <v>15.054300015306881</v>
      </c>
      <c r="O826" s="11">
        <f t="shared" si="159"/>
        <v>3.0108600030613761</v>
      </c>
      <c r="P826" s="11">
        <f t="shared" si="147"/>
        <v>0.39826190516684873</v>
      </c>
      <c r="Q826" s="8" t="s">
        <v>29</v>
      </c>
    </row>
    <row r="827" spans="1:17">
      <c r="A827" s="9">
        <f t="shared" si="154"/>
        <v>52</v>
      </c>
      <c r="B827" s="8" t="s">
        <v>875</v>
      </c>
      <c r="C827" s="8">
        <f>димвенканали!C827</f>
        <v>74.099999999999994</v>
      </c>
      <c r="D827" s="8">
        <f>димвенканали!D827</f>
        <v>0</v>
      </c>
      <c r="E827" s="8">
        <f>димвенканали!E827</f>
        <v>0</v>
      </c>
      <c r="F827" s="8">
        <f t="shared" si="155"/>
        <v>74.099999999999994</v>
      </c>
      <c r="G827" s="40">
        <v>91</v>
      </c>
      <c r="H827" s="11">
        <v>6.3895699749191822E-3</v>
      </c>
      <c r="I827" s="11">
        <f t="shared" si="148"/>
        <v>14.498764917188364</v>
      </c>
      <c r="J827" s="11">
        <f t="shared" si="153"/>
        <v>5.3311958600501619</v>
      </c>
      <c r="K827" s="11">
        <v>5.6007136658156593</v>
      </c>
      <c r="L827" s="11">
        <v>4.3506581959224713</v>
      </c>
      <c r="M827" s="249">
        <f t="shared" si="149"/>
        <v>4.3506581959224713</v>
      </c>
      <c r="N827" s="11">
        <f t="shared" si="158"/>
        <v>29.781332638976657</v>
      </c>
      <c r="O827" s="11">
        <f t="shared" si="159"/>
        <v>5.9562665277953322</v>
      </c>
      <c r="P827" s="11">
        <f t="shared" si="147"/>
        <v>0.40190732306311283</v>
      </c>
      <c r="Q827" s="8" t="s">
        <v>29</v>
      </c>
    </row>
    <row r="828" spans="1:17">
      <c r="A828" s="9">
        <f t="shared" si="154"/>
        <v>53</v>
      </c>
      <c r="B828" s="8" t="s">
        <v>876</v>
      </c>
      <c r="C828" s="8">
        <f>димвенканали!C828</f>
        <v>23.1</v>
      </c>
      <c r="D828" s="8">
        <f>димвенканали!D828</f>
        <v>0</v>
      </c>
      <c r="E828" s="8">
        <f>димвенканали!E828</f>
        <v>0</v>
      </c>
      <c r="F828" s="8">
        <f t="shared" si="155"/>
        <v>23.1</v>
      </c>
      <c r="G828" s="43">
        <v>48</v>
      </c>
      <c r="H828" s="11">
        <v>3.370322624133195E-3</v>
      </c>
      <c r="I828" s="11">
        <f t="shared" si="148"/>
        <v>7.6477001760993568</v>
      </c>
      <c r="J828" s="11">
        <f t="shared" si="153"/>
        <v>2.8120593547517339</v>
      </c>
      <c r="K828" s="11">
        <v>2.9542225929577106</v>
      </c>
      <c r="L828" s="11">
        <v>1.552100974865819</v>
      </c>
      <c r="M828" s="249">
        <f t="shared" si="149"/>
        <v>1.552100974865819</v>
      </c>
      <c r="N828" s="11">
        <f t="shared" si="158"/>
        <v>14.966083098674622</v>
      </c>
      <c r="O828" s="11">
        <f t="shared" si="159"/>
        <v>2.9932166197349246</v>
      </c>
      <c r="P828" s="11">
        <f t="shared" si="147"/>
        <v>0.64788238522400954</v>
      </c>
      <c r="Q828" s="10" t="s">
        <v>574</v>
      </c>
    </row>
    <row r="829" spans="1:17">
      <c r="A829" s="9">
        <f t="shared" si="154"/>
        <v>54</v>
      </c>
      <c r="B829" s="8" t="s">
        <v>877</v>
      </c>
      <c r="C829" s="8">
        <f>димвенканали!C829</f>
        <v>132.80000000000001</v>
      </c>
      <c r="D829" s="8">
        <f>димвенканали!D829</f>
        <v>0</v>
      </c>
      <c r="E829" s="8">
        <f>димвенканали!E829</f>
        <v>0</v>
      </c>
      <c r="F829" s="8">
        <f t="shared" si="155"/>
        <v>132.80000000000001</v>
      </c>
      <c r="G829" s="44">
        <v>105</v>
      </c>
      <c r="H829" s="11">
        <v>7.3725807402913639E-3</v>
      </c>
      <c r="I829" s="11">
        <f t="shared" si="148"/>
        <v>16.729344135217342</v>
      </c>
      <c r="J829" s="11">
        <f t="shared" si="153"/>
        <v>6.1513798385194169</v>
      </c>
      <c r="K829" s="11">
        <v>6.4623619220949919</v>
      </c>
      <c r="L829" s="11">
        <v>2.7748919390308635</v>
      </c>
      <c r="M829" s="249">
        <f t="shared" si="149"/>
        <v>2.7748919390308635</v>
      </c>
      <c r="N829" s="11">
        <f t="shared" si="158"/>
        <v>32.117977834862614</v>
      </c>
      <c r="O829" s="11">
        <f t="shared" si="159"/>
        <v>6.4235955669725229</v>
      </c>
      <c r="P829" s="11">
        <f t="shared" si="147"/>
        <v>0.24185224273239919</v>
      </c>
      <c r="Q829" s="10" t="s">
        <v>572</v>
      </c>
    </row>
    <row r="830" spans="1:17">
      <c r="A830" s="9">
        <f t="shared" si="154"/>
        <v>55</v>
      </c>
      <c r="B830" s="8" t="s">
        <v>878</v>
      </c>
      <c r="C830" s="8">
        <f>димвенканали!C830</f>
        <v>3464.11</v>
      </c>
      <c r="D830" s="8">
        <f>димвенканали!D830</f>
        <v>203.9</v>
      </c>
      <c r="E830" s="8">
        <f>димвенканали!E830</f>
        <v>0</v>
      </c>
      <c r="F830" s="8">
        <f t="shared" si="155"/>
        <v>3668.01</v>
      </c>
      <c r="G830" s="44">
        <v>949</v>
      </c>
      <c r="H830" s="11">
        <v>6.6634086881300042E-2</v>
      </c>
      <c r="I830" s="11">
        <f t="shared" si="148"/>
        <v>151.20140556496438</v>
      </c>
      <c r="J830" s="11">
        <f t="shared" si="153"/>
        <v>55.596756826237403</v>
      </c>
      <c r="K830" s="11">
        <v>58.407442514934736</v>
      </c>
      <c r="L830" s="11">
        <v>25.07973762038371</v>
      </c>
      <c r="M830" s="249">
        <f t="shared" si="149"/>
        <v>25.07973762038371</v>
      </c>
      <c r="N830" s="11">
        <f t="shared" si="158"/>
        <v>290.2853425265202</v>
      </c>
      <c r="O830" s="11">
        <f t="shared" si="159"/>
        <v>58.057068505304045</v>
      </c>
      <c r="P830" s="11">
        <f t="shared" ref="P830:P883" si="160">(N830+O830)/F830/1.2</f>
        <v>7.9139735858550053E-2</v>
      </c>
      <c r="Q830" s="10" t="s">
        <v>572</v>
      </c>
    </row>
    <row r="831" spans="1:17">
      <c r="A831" s="9">
        <f t="shared" si="154"/>
        <v>56</v>
      </c>
      <c r="B831" s="8" t="s">
        <v>879</v>
      </c>
      <c r="C831" s="8">
        <f>димвенканали!C831</f>
        <v>3464.39</v>
      </c>
      <c r="D831" s="8">
        <f>димвенканали!D831</f>
        <v>0</v>
      </c>
      <c r="E831" s="8">
        <f>димвенканали!E831</f>
        <v>204.7</v>
      </c>
      <c r="F831" s="8">
        <f t="shared" si="155"/>
        <v>3669.0899999999997</v>
      </c>
      <c r="G831" s="44">
        <v>998.5</v>
      </c>
      <c r="H831" s="11">
        <v>7.0109732087437399E-2</v>
      </c>
      <c r="I831" s="11">
        <f t="shared" si="148"/>
        <v>159.08809637156682</v>
      </c>
      <c r="J831" s="11">
        <f t="shared" ref="J831:J884" si="161">I831*0.3677</f>
        <v>58.496693035825125</v>
      </c>
      <c r="K831" s="11">
        <v>61.453984563922376</v>
      </c>
      <c r="L831" s="11">
        <v>26.387900963069686</v>
      </c>
      <c r="M831" s="249">
        <f t="shared" si="149"/>
        <v>26.387900963069686</v>
      </c>
      <c r="N831" s="11">
        <f t="shared" si="158"/>
        <v>305.42667493438398</v>
      </c>
      <c r="O831" s="11">
        <f t="shared" si="159"/>
        <v>61.085334986876802</v>
      </c>
      <c r="P831" s="11">
        <f t="shared" si="160"/>
        <v>8.3243167906588283E-2</v>
      </c>
      <c r="Q831" s="10" t="s">
        <v>572</v>
      </c>
    </row>
    <row r="832" spans="1:17">
      <c r="A832" s="9">
        <f t="shared" si="154"/>
        <v>57</v>
      </c>
      <c r="B832" s="8" t="s">
        <v>880</v>
      </c>
      <c r="C832" s="8">
        <f>димвенканали!C832</f>
        <v>31.4</v>
      </c>
      <c r="D832" s="8">
        <f>димвенканали!D832</f>
        <v>0</v>
      </c>
      <c r="E832" s="8">
        <f>димвенканали!E832</f>
        <v>0</v>
      </c>
      <c r="F832" s="8">
        <f t="shared" si="155"/>
        <v>31.4</v>
      </c>
      <c r="G832" s="40">
        <v>49</v>
      </c>
      <c r="H832" s="11">
        <v>3.4405376788026365E-3</v>
      </c>
      <c r="I832" s="11">
        <f t="shared" si="148"/>
        <v>7.8070272631014266</v>
      </c>
      <c r="J832" s="11">
        <f t="shared" si="161"/>
        <v>2.8706439246423949</v>
      </c>
      <c r="K832" s="11">
        <v>3.0157688969776628</v>
      </c>
      <c r="L832" s="11">
        <v>2.3426621054967152</v>
      </c>
      <c r="M832" s="249">
        <f t="shared" si="149"/>
        <v>2.3426621054967152</v>
      </c>
      <c r="N832" s="11">
        <f t="shared" si="158"/>
        <v>16.036102190218202</v>
      </c>
      <c r="O832" s="11">
        <f t="shared" si="159"/>
        <v>3.2072204380436404</v>
      </c>
      <c r="P832" s="11">
        <f t="shared" si="160"/>
        <v>0.51070389140822303</v>
      </c>
      <c r="Q832" s="8" t="s">
        <v>29</v>
      </c>
    </row>
    <row r="833" spans="1:17">
      <c r="A833" s="9">
        <f t="shared" si="154"/>
        <v>58</v>
      </c>
      <c r="B833" s="8" t="s">
        <v>881</v>
      </c>
      <c r="C833" s="8">
        <f>димвенканали!C833</f>
        <v>71.5</v>
      </c>
      <c r="D833" s="8">
        <f>димвенканали!D833</f>
        <v>0</v>
      </c>
      <c r="E833" s="8">
        <f>димвенканали!E833</f>
        <v>0</v>
      </c>
      <c r="F833" s="8">
        <f t="shared" si="155"/>
        <v>71.5</v>
      </c>
      <c r="G833" s="40">
        <v>127</v>
      </c>
      <c r="H833" s="11">
        <v>8.9173119430190784E-3</v>
      </c>
      <c r="I833" s="11">
        <f t="shared" si="148"/>
        <v>20.234540049262883</v>
      </c>
      <c r="J833" s="11">
        <f t="shared" si="161"/>
        <v>7.4402403761139624</v>
      </c>
      <c r="K833" s="11">
        <v>7.8163806105339431</v>
      </c>
      <c r="L833" s="11">
        <v>6.0717977020016907</v>
      </c>
      <c r="M833" s="249">
        <f t="shared" si="149"/>
        <v>6.0717977020016907</v>
      </c>
      <c r="N833" s="11">
        <f t="shared" si="158"/>
        <v>41.562958737912474</v>
      </c>
      <c r="O833" s="11">
        <f t="shared" si="159"/>
        <v>8.3125917475824949</v>
      </c>
      <c r="P833" s="11">
        <f t="shared" si="160"/>
        <v>0.58130012220856608</v>
      </c>
      <c r="Q833" s="8" t="s">
        <v>29</v>
      </c>
    </row>
    <row r="834" spans="1:17">
      <c r="A834" s="9">
        <f t="shared" si="154"/>
        <v>59</v>
      </c>
      <c r="B834" s="8" t="s">
        <v>882</v>
      </c>
      <c r="C834" s="8">
        <f>димвенканали!C834</f>
        <v>44</v>
      </c>
      <c r="D834" s="8">
        <f>димвенканали!D834</f>
        <v>0</v>
      </c>
      <c r="E834" s="8">
        <f>димвенканали!E834</f>
        <v>0</v>
      </c>
      <c r="F834" s="8">
        <f t="shared" si="155"/>
        <v>44</v>
      </c>
      <c r="G834" s="40">
        <v>46</v>
      </c>
      <c r="H834" s="11">
        <v>3.2298925147943116E-3</v>
      </c>
      <c r="I834" s="11">
        <f t="shared" si="148"/>
        <v>7.3290460020952164</v>
      </c>
      <c r="J834" s="11">
        <f t="shared" si="161"/>
        <v>2.6948902149704113</v>
      </c>
      <c r="K834" s="11">
        <v>2.8311299849178058</v>
      </c>
      <c r="L834" s="11">
        <v>2.1992338133234468</v>
      </c>
      <c r="M834" s="249">
        <f t="shared" si="149"/>
        <v>2.1992338133234468</v>
      </c>
      <c r="N834" s="11">
        <f t="shared" si="158"/>
        <v>15.054300015306881</v>
      </c>
      <c r="O834" s="11">
        <f t="shared" si="159"/>
        <v>3.0108600030613761</v>
      </c>
      <c r="P834" s="11">
        <f t="shared" si="160"/>
        <v>0.34214318216606548</v>
      </c>
      <c r="Q834" s="8" t="s">
        <v>29</v>
      </c>
    </row>
    <row r="835" spans="1:17">
      <c r="A835" s="9">
        <f t="shared" si="154"/>
        <v>60</v>
      </c>
      <c r="B835" s="8" t="s">
        <v>883</v>
      </c>
      <c r="C835" s="8">
        <f>димвенканали!C835</f>
        <v>89.5</v>
      </c>
      <c r="D835" s="8">
        <f>димвенканали!D835</f>
        <v>0</v>
      </c>
      <c r="E835" s="8">
        <f>димвенканали!E835</f>
        <v>0</v>
      </c>
      <c r="F835" s="8">
        <f t="shared" si="155"/>
        <v>89.5</v>
      </c>
      <c r="G835" s="40">
        <v>142</v>
      </c>
      <c r="H835" s="11">
        <v>9.9705377630607012E-3</v>
      </c>
      <c r="I835" s="11">
        <f t="shared" si="148"/>
        <v>22.62444635429393</v>
      </c>
      <c r="J835" s="11">
        <f t="shared" si="161"/>
        <v>8.319008924473879</v>
      </c>
      <c r="K835" s="11">
        <v>8.739575170833227</v>
      </c>
      <c r="L835" s="11">
        <v>6.7889391628680311</v>
      </c>
      <c r="M835" s="249">
        <f t="shared" si="149"/>
        <v>6.7889391628680311</v>
      </c>
      <c r="N835" s="11">
        <f t="shared" si="158"/>
        <v>46.471969612469067</v>
      </c>
      <c r="O835" s="11">
        <f t="shared" si="159"/>
        <v>9.2943939224938141</v>
      </c>
      <c r="P835" s="11">
        <f t="shared" si="160"/>
        <v>0.51923988393820186</v>
      </c>
      <c r="Q835" s="8" t="s">
        <v>29</v>
      </c>
    </row>
    <row r="836" spans="1:17">
      <c r="A836" s="9">
        <f t="shared" si="154"/>
        <v>61</v>
      </c>
      <c r="B836" s="8" t="s">
        <v>884</v>
      </c>
      <c r="C836" s="8">
        <f>димвенканали!C836</f>
        <v>160.9</v>
      </c>
      <c r="D836" s="8">
        <f>димвенканали!D836</f>
        <v>0</v>
      </c>
      <c r="E836" s="8">
        <f>димвенканали!E836</f>
        <v>0</v>
      </c>
      <c r="F836" s="8">
        <f t="shared" si="155"/>
        <v>160.9</v>
      </c>
      <c r="G836" s="40">
        <v>183</v>
      </c>
      <c r="H836" s="11">
        <v>1.2849355004507805E-2</v>
      </c>
      <c r="I836" s="11">
        <f t="shared" si="148"/>
        <v>29.156856921378797</v>
      </c>
      <c r="J836" s="11">
        <f t="shared" si="161"/>
        <v>10.720976289990984</v>
      </c>
      <c r="K836" s="11">
        <v>11.262973635651271</v>
      </c>
      <c r="L836" s="11">
        <v>8.7491258225693649</v>
      </c>
      <c r="M836" s="249">
        <f t="shared" si="149"/>
        <v>8.7491258225693649</v>
      </c>
      <c r="N836" s="11">
        <f t="shared" si="158"/>
        <v>59.889932669590422</v>
      </c>
      <c r="O836" s="11">
        <f t="shared" si="159"/>
        <v>11.977986533918084</v>
      </c>
      <c r="P836" s="11">
        <f t="shared" si="160"/>
        <v>0.3722183509607857</v>
      </c>
      <c r="Q836" s="8" t="s">
        <v>29</v>
      </c>
    </row>
    <row r="837" spans="1:17">
      <c r="A837" s="9">
        <f t="shared" si="154"/>
        <v>62</v>
      </c>
      <c r="B837" s="8" t="s">
        <v>885</v>
      </c>
      <c r="C837" s="8">
        <f>димвенканали!C837</f>
        <v>6819.2</v>
      </c>
      <c r="D837" s="8">
        <f>димвенканали!D837</f>
        <v>0</v>
      </c>
      <c r="E837" s="8">
        <f>димвенканали!E837</f>
        <v>390.5</v>
      </c>
      <c r="F837" s="8">
        <f t="shared" si="155"/>
        <v>7209.7</v>
      </c>
      <c r="G837" s="44">
        <v>1800</v>
      </c>
      <c r="H837" s="11">
        <v>0.12638709840499482</v>
      </c>
      <c r="I837" s="11">
        <f t="shared" si="148"/>
        <v>286.78875660372591</v>
      </c>
      <c r="J837" s="11">
        <f t="shared" si="161"/>
        <v>105.45222580319003</v>
      </c>
      <c r="K837" s="11">
        <v>110.78334723591415</v>
      </c>
      <c r="L837" s="11">
        <v>47.569576097671948</v>
      </c>
      <c r="M837" s="249">
        <f t="shared" si="149"/>
        <v>47.569576097671948</v>
      </c>
      <c r="N837" s="11">
        <f t="shared" si="158"/>
        <v>550.59390574050201</v>
      </c>
      <c r="O837" s="11">
        <f t="shared" si="159"/>
        <v>110.11878114810041</v>
      </c>
      <c r="P837" s="11">
        <f t="shared" si="160"/>
        <v>7.6368490469853403E-2</v>
      </c>
      <c r="Q837" s="10" t="s">
        <v>572</v>
      </c>
    </row>
    <row r="838" spans="1:17">
      <c r="A838" s="9">
        <f t="shared" si="154"/>
        <v>63</v>
      </c>
      <c r="B838" s="8" t="s">
        <v>886</v>
      </c>
      <c r="C838" s="8">
        <f>димвенканали!C838</f>
        <v>6078.6</v>
      </c>
      <c r="D838" s="8">
        <f>димвенканали!D838</f>
        <v>0</v>
      </c>
      <c r="E838" s="8">
        <f>димвенканали!E838</f>
        <v>0</v>
      </c>
      <c r="F838" s="8">
        <f t="shared" si="155"/>
        <v>6078.6</v>
      </c>
      <c r="G838" s="44">
        <v>790</v>
      </c>
      <c r="H838" s="11">
        <v>5.5469893188858831E-2</v>
      </c>
      <c r="I838" s="11">
        <f t="shared" si="148"/>
        <v>125.86839873163524</v>
      </c>
      <c r="J838" s="11">
        <f t="shared" si="161"/>
        <v>46.281810213622279</v>
      </c>
      <c r="K838" s="11">
        <v>48.621580175762318</v>
      </c>
      <c r="L838" s="11">
        <v>20.877758398422685</v>
      </c>
      <c r="M838" s="249">
        <f t="shared" si="149"/>
        <v>20.877758398422685</v>
      </c>
      <c r="N838" s="11">
        <f t="shared" si="158"/>
        <v>241.64954751944254</v>
      </c>
      <c r="O838" s="11">
        <f t="shared" si="159"/>
        <v>48.329909503888508</v>
      </c>
      <c r="P838" s="11">
        <f t="shared" si="160"/>
        <v>3.9754145283361721E-2</v>
      </c>
      <c r="Q838" s="10" t="s">
        <v>572</v>
      </c>
    </row>
    <row r="839" spans="1:17">
      <c r="A839" s="9">
        <f t="shared" si="154"/>
        <v>64</v>
      </c>
      <c r="B839" s="8" t="s">
        <v>887</v>
      </c>
      <c r="C839" s="8">
        <f>димвенканали!C839</f>
        <v>69</v>
      </c>
      <c r="D839" s="8">
        <f>димвенканали!D839</f>
        <v>0</v>
      </c>
      <c r="E839" s="8">
        <f>димвенканали!E839</f>
        <v>0</v>
      </c>
      <c r="F839" s="8">
        <f t="shared" si="155"/>
        <v>69</v>
      </c>
      <c r="G839" s="40">
        <v>121</v>
      </c>
      <c r="H839" s="11">
        <v>8.4960216150024286E-3</v>
      </c>
      <c r="I839" s="11">
        <f t="shared" ref="I839:I901" si="162">H839*$I$2</f>
        <v>19.278577527250462</v>
      </c>
      <c r="J839" s="11">
        <f t="shared" si="161"/>
        <v>7.0887329567699959</v>
      </c>
      <c r="K839" s="11">
        <v>7.4471027864142281</v>
      </c>
      <c r="L839" s="11">
        <v>5.7849411176551531</v>
      </c>
      <c r="M839" s="249">
        <f t="shared" si="149"/>
        <v>5.7849411176551531</v>
      </c>
      <c r="N839" s="11">
        <f t="shared" si="158"/>
        <v>39.599354388089836</v>
      </c>
      <c r="O839" s="11">
        <f t="shared" si="159"/>
        <v>7.9198708776179672</v>
      </c>
      <c r="P839" s="11">
        <f t="shared" si="160"/>
        <v>0.57390368678391068</v>
      </c>
      <c r="Q839" s="8" t="s">
        <v>29</v>
      </c>
    </row>
    <row r="840" spans="1:17">
      <c r="A840" s="9">
        <f t="shared" si="154"/>
        <v>65</v>
      </c>
      <c r="B840" s="14" t="s">
        <v>888</v>
      </c>
      <c r="C840" s="8">
        <f>димвенканали!C840</f>
        <v>87.8</v>
      </c>
      <c r="D840" s="8">
        <f>димвенканали!D840</f>
        <v>0</v>
      </c>
      <c r="E840" s="8">
        <f>димвенканали!E840</f>
        <v>0</v>
      </c>
      <c r="F840" s="8">
        <f t="shared" si="155"/>
        <v>87.8</v>
      </c>
      <c r="G840" s="40">
        <v>214</v>
      </c>
      <c r="H840" s="11">
        <v>1.5026021699260494E-2</v>
      </c>
      <c r="I840" s="11">
        <f t="shared" si="162"/>
        <v>34.095996618442967</v>
      </c>
      <c r="J840" s="11">
        <f t="shared" si="161"/>
        <v>12.53709795660148</v>
      </c>
      <c r="K840" s="11">
        <v>13.170909060269793</v>
      </c>
      <c r="L840" s="11">
        <v>10.23121817502647</v>
      </c>
      <c r="M840" s="249">
        <f t="shared" ref="M840:M903" si="163">L840*$M$2</f>
        <v>10.23121817502647</v>
      </c>
      <c r="N840" s="11">
        <f t="shared" si="158"/>
        <v>70.035221810340715</v>
      </c>
      <c r="O840" s="11">
        <f t="shared" si="159"/>
        <v>14.007044362068143</v>
      </c>
      <c r="P840" s="11">
        <f t="shared" si="160"/>
        <v>0.79766767437745689</v>
      </c>
      <c r="Q840" s="8" t="s">
        <v>29</v>
      </c>
    </row>
    <row r="841" spans="1:17">
      <c r="A841" s="9">
        <f t="shared" si="154"/>
        <v>66</v>
      </c>
      <c r="B841" s="14" t="s">
        <v>889</v>
      </c>
      <c r="C841" s="8">
        <f>димвенканали!C841</f>
        <v>204.9</v>
      </c>
      <c r="D841" s="8">
        <f>димвенканали!D841</f>
        <v>0</v>
      </c>
      <c r="E841" s="8">
        <f>димвенканали!E841</f>
        <v>0</v>
      </c>
      <c r="F841" s="8">
        <f t="shared" si="155"/>
        <v>204.9</v>
      </c>
      <c r="G841" s="40">
        <v>359</v>
      </c>
      <c r="H841" s="11">
        <v>2.520720462632952E-2</v>
      </c>
      <c r="I841" s="11">
        <f t="shared" si="162"/>
        <v>57.198424233743104</v>
      </c>
      <c r="J841" s="11">
        <f t="shared" si="161"/>
        <v>21.031860590747343</v>
      </c>
      <c r="K841" s="11">
        <v>22.095123143162876</v>
      </c>
      <c r="L841" s="11">
        <v>17.163585630067768</v>
      </c>
      <c r="M841" s="249">
        <f t="shared" si="163"/>
        <v>17.163585630067768</v>
      </c>
      <c r="N841" s="11">
        <f t="shared" si="158"/>
        <v>117.48899359772109</v>
      </c>
      <c r="O841" s="11">
        <f t="shared" si="159"/>
        <v>23.497798719544221</v>
      </c>
      <c r="P841" s="11">
        <f t="shared" si="160"/>
        <v>0.57339674767067406</v>
      </c>
      <c r="Q841" s="8" t="s">
        <v>29</v>
      </c>
    </row>
    <row r="842" spans="1:17">
      <c r="A842" s="9">
        <f t="shared" ref="A842:A905" si="164">1+A841</f>
        <v>67</v>
      </c>
      <c r="B842" s="14" t="s">
        <v>890</v>
      </c>
      <c r="C842" s="8">
        <f>димвенканали!C842</f>
        <v>119.9</v>
      </c>
      <c r="D842" s="8">
        <f>димвенканали!D842</f>
        <v>0</v>
      </c>
      <c r="E842" s="8">
        <f>димвенканали!E842</f>
        <v>0</v>
      </c>
      <c r="F842" s="8">
        <f t="shared" si="155"/>
        <v>119.9</v>
      </c>
      <c r="G842" s="40">
        <v>77</v>
      </c>
      <c r="H842" s="11">
        <v>5.4065592095470004E-3</v>
      </c>
      <c r="I842" s="11">
        <f t="shared" si="162"/>
        <v>12.268185699159385</v>
      </c>
      <c r="J842" s="11">
        <f t="shared" si="161"/>
        <v>4.5110118815809059</v>
      </c>
      <c r="K842" s="11">
        <v>4.7390654095363276</v>
      </c>
      <c r="L842" s="11">
        <v>3.6813261657805523</v>
      </c>
      <c r="M842" s="249">
        <f t="shared" si="163"/>
        <v>3.6813261657805523</v>
      </c>
      <c r="N842" s="11">
        <f t="shared" si="158"/>
        <v>25.199589156057172</v>
      </c>
      <c r="O842" s="11">
        <f t="shared" si="159"/>
        <v>5.0399178312114348</v>
      </c>
      <c r="P842" s="11">
        <f t="shared" si="160"/>
        <v>0.21017171939997642</v>
      </c>
      <c r="Q842" s="8" t="s">
        <v>29</v>
      </c>
    </row>
    <row r="843" spans="1:17">
      <c r="A843" s="9">
        <f t="shared" si="164"/>
        <v>68</v>
      </c>
      <c r="B843" s="14" t="s">
        <v>891</v>
      </c>
      <c r="C843" s="8">
        <f>димвенканали!C843</f>
        <v>111.8</v>
      </c>
      <c r="D843" s="8">
        <f>димвенканали!D843</f>
        <v>0</v>
      </c>
      <c r="E843" s="8">
        <f>димвенканали!E843</f>
        <v>0</v>
      </c>
      <c r="F843" s="8">
        <f t="shared" si="155"/>
        <v>111.8</v>
      </c>
      <c r="G843" s="40">
        <v>171</v>
      </c>
      <c r="H843" s="11">
        <v>1.2006774348474506E-2</v>
      </c>
      <c r="I843" s="11">
        <f t="shared" si="162"/>
        <v>27.244931877353956</v>
      </c>
      <c r="J843" s="11">
        <f t="shared" si="161"/>
        <v>10.01796145130305</v>
      </c>
      <c r="K843" s="11">
        <v>10.524417987411843</v>
      </c>
      <c r="L843" s="11">
        <v>8.1754126538762915</v>
      </c>
      <c r="M843" s="249">
        <f t="shared" si="163"/>
        <v>8.1754126538762915</v>
      </c>
      <c r="N843" s="11">
        <f t="shared" si="158"/>
        <v>55.962723969945145</v>
      </c>
      <c r="O843" s="11">
        <f t="shared" si="159"/>
        <v>11.192544793989029</v>
      </c>
      <c r="P843" s="11">
        <f t="shared" si="160"/>
        <v>0.50056103729825707</v>
      </c>
      <c r="Q843" s="8" t="s">
        <v>29</v>
      </c>
    </row>
    <row r="844" spans="1:17">
      <c r="A844" s="9">
        <f t="shared" si="164"/>
        <v>69</v>
      </c>
      <c r="B844" s="14" t="s">
        <v>892</v>
      </c>
      <c r="C844" s="8">
        <f>димвенканали!C844</f>
        <v>99</v>
      </c>
      <c r="D844" s="8">
        <f>димвенканали!D844</f>
        <v>0</v>
      </c>
      <c r="E844" s="8">
        <f>димвенканали!E844</f>
        <v>0</v>
      </c>
      <c r="F844" s="8">
        <f t="shared" si="155"/>
        <v>99</v>
      </c>
      <c r="G844" s="40">
        <v>170</v>
      </c>
      <c r="H844" s="11">
        <v>1.1936559293805065E-2</v>
      </c>
      <c r="I844" s="11">
        <f t="shared" si="162"/>
        <v>27.085604790351887</v>
      </c>
      <c r="J844" s="11">
        <f t="shared" si="161"/>
        <v>9.9593768814123891</v>
      </c>
      <c r="K844" s="11">
        <v>10.46287168339189</v>
      </c>
      <c r="L844" s="11">
        <v>8.1276032231518691</v>
      </c>
      <c r="M844" s="249">
        <f t="shared" si="163"/>
        <v>8.1276032231518691</v>
      </c>
      <c r="N844" s="11">
        <f t="shared" si="158"/>
        <v>55.635456578308037</v>
      </c>
      <c r="O844" s="11">
        <f t="shared" si="159"/>
        <v>11.127091315661609</v>
      </c>
      <c r="P844" s="11">
        <f t="shared" si="160"/>
        <v>0.56197430887179833</v>
      </c>
      <c r="Q844" s="8" t="s">
        <v>29</v>
      </c>
    </row>
    <row r="845" spans="1:17">
      <c r="A845" s="9">
        <f t="shared" si="164"/>
        <v>70</v>
      </c>
      <c r="B845" s="14" t="s">
        <v>893</v>
      </c>
      <c r="C845" s="8">
        <f>димвенканали!C845</f>
        <v>39.5</v>
      </c>
      <c r="D845" s="8">
        <f>димвенканали!D845</f>
        <v>0</v>
      </c>
      <c r="E845" s="8">
        <f>димвенканали!E845</f>
        <v>0</v>
      </c>
      <c r="F845" s="8">
        <f t="shared" si="155"/>
        <v>39.5</v>
      </c>
      <c r="G845" s="40">
        <v>97</v>
      </c>
      <c r="H845" s="11">
        <v>6.8108603029358311E-3</v>
      </c>
      <c r="I845" s="11">
        <f t="shared" si="162"/>
        <v>15.454727439200783</v>
      </c>
      <c r="J845" s="11">
        <f t="shared" si="161"/>
        <v>5.6827032793941283</v>
      </c>
      <c r="K845" s="11">
        <v>5.9699914899353734</v>
      </c>
      <c r="L845" s="11">
        <v>4.6375147802690071</v>
      </c>
      <c r="M845" s="249">
        <f t="shared" si="163"/>
        <v>4.6375147802690071</v>
      </c>
      <c r="N845" s="11">
        <f t="shared" si="158"/>
        <v>31.744936988799292</v>
      </c>
      <c r="O845" s="11">
        <f t="shared" si="159"/>
        <v>6.348987397759859</v>
      </c>
      <c r="P845" s="11">
        <f t="shared" si="160"/>
        <v>0.8036692908556784</v>
      </c>
      <c r="Q845" s="8" t="s">
        <v>29</v>
      </c>
    </row>
    <row r="846" spans="1:17">
      <c r="A846" s="9">
        <f t="shared" si="164"/>
        <v>71</v>
      </c>
      <c r="B846" s="14" t="s">
        <v>894</v>
      </c>
      <c r="C846" s="8">
        <f>димвенканали!C846</f>
        <v>81.2</v>
      </c>
      <c r="D846" s="8">
        <f>димвенканали!D846</f>
        <v>0</v>
      </c>
      <c r="E846" s="8">
        <f>димвенканали!E846</f>
        <v>0</v>
      </c>
      <c r="F846" s="8">
        <f t="shared" si="155"/>
        <v>81.2</v>
      </c>
      <c r="G846" s="40">
        <v>102</v>
      </c>
      <c r="H846" s="11">
        <v>7.161935576283039E-3</v>
      </c>
      <c r="I846" s="11">
        <f t="shared" si="162"/>
        <v>16.251362874211132</v>
      </c>
      <c r="J846" s="11">
        <f t="shared" si="161"/>
        <v>5.9756261288474342</v>
      </c>
      <c r="K846" s="11">
        <v>6.2777230100351344</v>
      </c>
      <c r="L846" s="11">
        <v>4.8765619338911215</v>
      </c>
      <c r="M846" s="249">
        <f t="shared" si="163"/>
        <v>4.8765619338911215</v>
      </c>
      <c r="N846" s="11">
        <f t="shared" si="158"/>
        <v>33.38127394698482</v>
      </c>
      <c r="O846" s="11">
        <f t="shared" si="159"/>
        <v>6.6762547893969639</v>
      </c>
      <c r="P846" s="11">
        <f t="shared" si="160"/>
        <v>0.41109943284464068</v>
      </c>
      <c r="Q846" s="8" t="s">
        <v>29</v>
      </c>
    </row>
    <row r="847" spans="1:17">
      <c r="A847" s="9">
        <f t="shared" si="164"/>
        <v>72</v>
      </c>
      <c r="B847" s="14" t="s">
        <v>895</v>
      </c>
      <c r="C847" s="8">
        <f>димвенканали!C847</f>
        <v>60.2</v>
      </c>
      <c r="D847" s="8">
        <f>димвенканали!D847</f>
        <v>0</v>
      </c>
      <c r="E847" s="8">
        <f>димвенканали!E847</f>
        <v>0</v>
      </c>
      <c r="F847" s="8">
        <f t="shared" ref="F847:F910" si="165">C847+D847+E847</f>
        <v>60.2</v>
      </c>
      <c r="G847" s="40">
        <v>107</v>
      </c>
      <c r="H847" s="11">
        <v>7.5130108496302469E-3</v>
      </c>
      <c r="I847" s="11">
        <f t="shared" si="162"/>
        <v>17.047998309221484</v>
      </c>
      <c r="J847" s="11">
        <f t="shared" si="161"/>
        <v>6.26854897830074</v>
      </c>
      <c r="K847" s="11">
        <v>6.5854545301348963</v>
      </c>
      <c r="L847" s="11">
        <v>5.115609087513235</v>
      </c>
      <c r="M847" s="249">
        <f t="shared" si="163"/>
        <v>5.115609087513235</v>
      </c>
      <c r="N847" s="11">
        <f t="shared" si="158"/>
        <v>35.017610905170358</v>
      </c>
      <c r="O847" s="11">
        <f t="shared" si="159"/>
        <v>7.0035221810340715</v>
      </c>
      <c r="P847" s="11">
        <f t="shared" si="160"/>
        <v>0.58168788879020528</v>
      </c>
      <c r="Q847" s="8" t="s">
        <v>29</v>
      </c>
    </row>
    <row r="848" spans="1:17">
      <c r="A848" s="9">
        <f t="shared" si="164"/>
        <v>73</v>
      </c>
      <c r="B848" s="14" t="s">
        <v>896</v>
      </c>
      <c r="C848" s="8">
        <f>димвенканали!C848</f>
        <v>53.5</v>
      </c>
      <c r="D848" s="8">
        <f>димвенканали!D848</f>
        <v>0</v>
      </c>
      <c r="E848" s="8">
        <f>димвенканали!E848</f>
        <v>0</v>
      </c>
      <c r="F848" s="8">
        <f t="shared" si="165"/>
        <v>53.5</v>
      </c>
      <c r="G848" s="40">
        <v>137</v>
      </c>
      <c r="H848" s="11">
        <v>9.6194624897134942E-3</v>
      </c>
      <c r="I848" s="11">
        <f t="shared" si="162"/>
        <v>21.827810919283582</v>
      </c>
      <c r="J848" s="11">
        <f t="shared" si="161"/>
        <v>8.026086075020574</v>
      </c>
      <c r="K848" s="11">
        <v>8.431843650733466</v>
      </c>
      <c r="L848" s="11">
        <v>6.5498920092459176</v>
      </c>
      <c r="M848" s="249">
        <f t="shared" si="163"/>
        <v>6.5498920092459176</v>
      </c>
      <c r="N848" s="11">
        <f t="shared" si="158"/>
        <v>44.835632654283536</v>
      </c>
      <c r="O848" s="11">
        <f t="shared" si="159"/>
        <v>8.9671265308567083</v>
      </c>
      <c r="P848" s="11">
        <f t="shared" si="160"/>
        <v>0.83804920849128106</v>
      </c>
      <c r="Q848" s="8" t="s">
        <v>29</v>
      </c>
    </row>
    <row r="849" spans="1:17">
      <c r="A849" s="9">
        <f t="shared" si="164"/>
        <v>74</v>
      </c>
      <c r="B849" s="8" t="s">
        <v>897</v>
      </c>
      <c r="C849" s="8">
        <f>димвенканали!C849</f>
        <v>104.2</v>
      </c>
      <c r="D849" s="8">
        <f>димвенканали!D849</f>
        <v>0</v>
      </c>
      <c r="E849" s="8">
        <f>димвенканали!E849</f>
        <v>0</v>
      </c>
      <c r="F849" s="8">
        <f t="shared" si="165"/>
        <v>104.2</v>
      </c>
      <c r="G849" s="40">
        <v>287</v>
      </c>
      <c r="H849" s="11">
        <v>2.0151720690129726E-2</v>
      </c>
      <c r="I849" s="11">
        <f t="shared" si="162"/>
        <v>45.726873969594067</v>
      </c>
      <c r="J849" s="11">
        <f t="shared" si="161"/>
        <v>16.813771558619738</v>
      </c>
      <c r="K849" s="11">
        <v>17.663789253726311</v>
      </c>
      <c r="L849" s="11">
        <v>13.721306617909329</v>
      </c>
      <c r="M849" s="249">
        <f t="shared" si="163"/>
        <v>13.721306617909329</v>
      </c>
      <c r="N849" s="11">
        <f t="shared" ref="N849:N863" si="166">(I849+J849+K849+M849)</f>
        <v>93.925741399849443</v>
      </c>
      <c r="O849" s="11">
        <f t="shared" ref="O849:O863" si="167">N849*0.2</f>
        <v>18.785148279969889</v>
      </c>
      <c r="P849" s="11">
        <f t="shared" si="160"/>
        <v>0.90139866986419814</v>
      </c>
      <c r="Q849" s="8" t="s">
        <v>29</v>
      </c>
    </row>
    <row r="850" spans="1:17">
      <c r="A850" s="9">
        <f t="shared" si="164"/>
        <v>75</v>
      </c>
      <c r="B850" s="8" t="s">
        <v>898</v>
      </c>
      <c r="C850" s="8">
        <f>димвенканали!C850</f>
        <v>234.9</v>
      </c>
      <c r="D850" s="8">
        <f>димвенканали!D850</f>
        <v>0</v>
      </c>
      <c r="E850" s="8">
        <f>димвенканали!E850</f>
        <v>0</v>
      </c>
      <c r="F850" s="8">
        <f t="shared" si="165"/>
        <v>234.9</v>
      </c>
      <c r="G850" s="40">
        <v>320</v>
      </c>
      <c r="H850" s="11">
        <v>2.2468817494221298E-2</v>
      </c>
      <c r="I850" s="11">
        <f t="shared" si="162"/>
        <v>50.984667840662375</v>
      </c>
      <c r="J850" s="11">
        <f t="shared" si="161"/>
        <v>18.747062365011558</v>
      </c>
      <c r="K850" s="11">
        <v>19.694817286384737</v>
      </c>
      <c r="L850" s="11">
        <v>15.299017831815281</v>
      </c>
      <c r="M850" s="249">
        <f t="shared" si="163"/>
        <v>15.299017831815281</v>
      </c>
      <c r="N850" s="11">
        <f t="shared" si="166"/>
        <v>104.72556532387394</v>
      </c>
      <c r="O850" s="11">
        <f t="shared" si="167"/>
        <v>20.945113064774787</v>
      </c>
      <c r="P850" s="11">
        <f t="shared" si="160"/>
        <v>0.44583041857758171</v>
      </c>
      <c r="Q850" s="8" t="s">
        <v>29</v>
      </c>
    </row>
    <row r="851" spans="1:17">
      <c r="A851" s="9">
        <f t="shared" si="164"/>
        <v>76</v>
      </c>
      <c r="B851" s="8" t="s">
        <v>899</v>
      </c>
      <c r="C851" s="8">
        <f>димвенканали!C851</f>
        <v>71.7</v>
      </c>
      <c r="D851" s="8">
        <f>димвенканали!D851</f>
        <v>0</v>
      </c>
      <c r="E851" s="8">
        <f>димвенканали!E851</f>
        <v>0</v>
      </c>
      <c r="F851" s="8">
        <f t="shared" si="165"/>
        <v>71.7</v>
      </c>
      <c r="G851" s="40">
        <v>165</v>
      </c>
      <c r="H851" s="11">
        <v>1.1585484020457858E-2</v>
      </c>
      <c r="I851" s="11">
        <f t="shared" si="162"/>
        <v>26.288969355341539</v>
      </c>
      <c r="J851" s="11">
        <f t="shared" si="161"/>
        <v>9.6664540319590841</v>
      </c>
      <c r="K851" s="11">
        <v>10.155140163292129</v>
      </c>
      <c r="L851" s="11">
        <v>7.8885560695297547</v>
      </c>
      <c r="M851" s="249">
        <f t="shared" si="163"/>
        <v>7.8885560695297547</v>
      </c>
      <c r="N851" s="11">
        <f t="shared" si="166"/>
        <v>53.999119620122514</v>
      </c>
      <c r="O851" s="11">
        <f t="shared" si="167"/>
        <v>10.799823924024503</v>
      </c>
      <c r="P851" s="11">
        <f t="shared" si="160"/>
        <v>0.75312579665442847</v>
      </c>
      <c r="Q851" s="8" t="s">
        <v>29</v>
      </c>
    </row>
    <row r="852" spans="1:17">
      <c r="A852" s="9">
        <f t="shared" si="164"/>
        <v>77</v>
      </c>
      <c r="B852" s="8" t="s">
        <v>900</v>
      </c>
      <c r="C852" s="8">
        <f>димвенканали!C852</f>
        <v>126.6</v>
      </c>
      <c r="D852" s="8">
        <f>димвенканали!D852</f>
        <v>0</v>
      </c>
      <c r="E852" s="8">
        <f>димвенканали!E852</f>
        <v>0</v>
      </c>
      <c r="F852" s="8">
        <f t="shared" si="165"/>
        <v>126.6</v>
      </c>
      <c r="G852" s="40">
        <v>280</v>
      </c>
      <c r="H852" s="11">
        <v>1.9660215307443635E-2</v>
      </c>
      <c r="I852" s="11">
        <f t="shared" si="162"/>
        <v>44.611584360579577</v>
      </c>
      <c r="J852" s="11">
        <f t="shared" si="161"/>
        <v>16.403679569385112</v>
      </c>
      <c r="K852" s="11">
        <v>17.232965125586642</v>
      </c>
      <c r="L852" s="11">
        <v>13.386640602838371</v>
      </c>
      <c r="M852" s="249">
        <f t="shared" si="163"/>
        <v>13.386640602838371</v>
      </c>
      <c r="N852" s="11">
        <f t="shared" si="166"/>
        <v>91.634869658389704</v>
      </c>
      <c r="O852" s="11">
        <f t="shared" si="167"/>
        <v>18.326973931677941</v>
      </c>
      <c r="P852" s="11">
        <f t="shared" si="160"/>
        <v>0.7238141363221936</v>
      </c>
      <c r="Q852" s="8" t="s">
        <v>29</v>
      </c>
    </row>
    <row r="853" spans="1:17">
      <c r="A853" s="9">
        <f t="shared" si="164"/>
        <v>78</v>
      </c>
      <c r="B853" s="8" t="s">
        <v>901</v>
      </c>
      <c r="C853" s="8">
        <f>димвенканали!C853</f>
        <v>89.7</v>
      </c>
      <c r="D853" s="8">
        <f>димвенканали!D853</f>
        <v>0</v>
      </c>
      <c r="E853" s="8">
        <f>димвенканали!E853</f>
        <v>0</v>
      </c>
      <c r="F853" s="8">
        <f t="shared" si="165"/>
        <v>89.7</v>
      </c>
      <c r="G853" s="40">
        <v>183</v>
      </c>
      <c r="H853" s="11">
        <v>1.2849355004507805E-2</v>
      </c>
      <c r="I853" s="11">
        <f t="shared" si="162"/>
        <v>29.156856921378797</v>
      </c>
      <c r="J853" s="11">
        <f t="shared" si="161"/>
        <v>10.720976289990984</v>
      </c>
      <c r="K853" s="11">
        <v>11.262973635651271</v>
      </c>
      <c r="L853" s="11">
        <v>8.7491258225693649</v>
      </c>
      <c r="M853" s="249">
        <f t="shared" si="163"/>
        <v>8.7491258225693649</v>
      </c>
      <c r="N853" s="11">
        <f t="shared" si="166"/>
        <v>59.889932669590422</v>
      </c>
      <c r="O853" s="11">
        <f t="shared" si="167"/>
        <v>11.977986533918084</v>
      </c>
      <c r="P853" s="11">
        <f t="shared" si="160"/>
        <v>0.66766926053055098</v>
      </c>
      <c r="Q853" s="8" t="s">
        <v>29</v>
      </c>
    </row>
    <row r="854" spans="1:17" ht="18.75">
      <c r="A854" s="9">
        <f t="shared" si="164"/>
        <v>79</v>
      </c>
      <c r="B854" s="8" t="s">
        <v>902</v>
      </c>
      <c r="C854" s="8">
        <f>димвенканали!C854</f>
        <v>68.900000000000006</v>
      </c>
      <c r="D854" s="8">
        <f>димвенканали!D854</f>
        <v>0</v>
      </c>
      <c r="E854" s="8">
        <f>димвенканали!E854</f>
        <v>0</v>
      </c>
      <c r="F854" s="8">
        <f t="shared" si="165"/>
        <v>68.900000000000006</v>
      </c>
      <c r="G854" s="42">
        <v>70</v>
      </c>
      <c r="H854" s="11">
        <v>4.9150538268609087E-3</v>
      </c>
      <c r="I854" s="11">
        <f t="shared" si="162"/>
        <v>11.152896090144894</v>
      </c>
      <c r="J854" s="11">
        <f t="shared" si="161"/>
        <v>4.100919892346278</v>
      </c>
      <c r="K854" s="11">
        <v>4.3082412813966604</v>
      </c>
      <c r="L854" s="11">
        <v>3.3466601507095928</v>
      </c>
      <c r="M854" s="249">
        <f t="shared" si="163"/>
        <v>3.3466601507095928</v>
      </c>
      <c r="N854" s="11">
        <f t="shared" si="166"/>
        <v>22.908717414597426</v>
      </c>
      <c r="O854" s="11">
        <f t="shared" si="167"/>
        <v>4.5817434829194852</v>
      </c>
      <c r="P854" s="11">
        <f t="shared" si="160"/>
        <v>0.33249227016832256</v>
      </c>
      <c r="Q854" s="41" t="s">
        <v>575</v>
      </c>
    </row>
    <row r="855" spans="1:17">
      <c r="A855" s="9">
        <f t="shared" si="164"/>
        <v>80</v>
      </c>
      <c r="B855" s="8" t="s">
        <v>903</v>
      </c>
      <c r="C855" s="8">
        <f>димвенканали!C855</f>
        <v>82.2</v>
      </c>
      <c r="D855" s="8">
        <f>димвенканали!D855</f>
        <v>0</v>
      </c>
      <c r="E855" s="8">
        <f>димвенканали!E855</f>
        <v>0</v>
      </c>
      <c r="F855" s="8">
        <f t="shared" si="165"/>
        <v>82.2</v>
      </c>
      <c r="G855" s="40">
        <v>91</v>
      </c>
      <c r="H855" s="11">
        <v>6.3895699749191822E-3</v>
      </c>
      <c r="I855" s="11">
        <f t="shared" si="162"/>
        <v>14.498764917188364</v>
      </c>
      <c r="J855" s="11">
        <f t="shared" si="161"/>
        <v>5.3311958600501619</v>
      </c>
      <c r="K855" s="11">
        <v>5.6007136658156593</v>
      </c>
      <c r="L855" s="11">
        <v>4.3506581959224713</v>
      </c>
      <c r="M855" s="249">
        <f t="shared" si="163"/>
        <v>4.3506581959224713</v>
      </c>
      <c r="N855" s="11">
        <f t="shared" si="166"/>
        <v>29.781332638976657</v>
      </c>
      <c r="O855" s="11">
        <f t="shared" si="167"/>
        <v>5.9562665277953322</v>
      </c>
      <c r="P855" s="11">
        <f t="shared" si="160"/>
        <v>0.36230331677587174</v>
      </c>
      <c r="Q855" s="8" t="s">
        <v>29</v>
      </c>
    </row>
    <row r="856" spans="1:17">
      <c r="A856" s="9">
        <f t="shared" si="164"/>
        <v>81</v>
      </c>
      <c r="B856" s="8" t="s">
        <v>904</v>
      </c>
      <c r="C856" s="8">
        <f>димвенканали!C856</f>
        <v>95.49</v>
      </c>
      <c r="D856" s="8">
        <f>димвенканали!D856</f>
        <v>0</v>
      </c>
      <c r="E856" s="8">
        <f>димвенканали!E856</f>
        <v>0</v>
      </c>
      <c r="F856" s="8">
        <f t="shared" si="165"/>
        <v>95.49</v>
      </c>
      <c r="G856" s="40">
        <v>165</v>
      </c>
      <c r="H856" s="11">
        <v>1.1585484020457858E-2</v>
      </c>
      <c r="I856" s="11">
        <f t="shared" si="162"/>
        <v>26.288969355341539</v>
      </c>
      <c r="J856" s="11">
        <f t="shared" si="161"/>
        <v>9.6664540319590841</v>
      </c>
      <c r="K856" s="11">
        <v>10.155140163292129</v>
      </c>
      <c r="L856" s="11">
        <v>0.11909877573030676</v>
      </c>
      <c r="M856" s="249">
        <f t="shared" si="163"/>
        <v>0.11909877573030676</v>
      </c>
      <c r="N856" s="11">
        <f t="shared" si="166"/>
        <v>46.229662326323066</v>
      </c>
      <c r="O856" s="11">
        <f t="shared" si="167"/>
        <v>9.2459324652646142</v>
      </c>
      <c r="P856" s="11">
        <f t="shared" si="160"/>
        <v>0.48413092812151087</v>
      </c>
      <c r="Q856" s="8" t="s">
        <v>29</v>
      </c>
    </row>
    <row r="857" spans="1:17">
      <c r="A857" s="9">
        <f t="shared" si="164"/>
        <v>82</v>
      </c>
      <c r="B857" s="8" t="s">
        <v>905</v>
      </c>
      <c r="C857" s="8">
        <f>димвенканали!C857</f>
        <v>152.59</v>
      </c>
      <c r="D857" s="8">
        <f>димвенканали!D857</f>
        <v>142.80000000000001</v>
      </c>
      <c r="E857" s="8">
        <f>димвенканали!E857</f>
        <v>0</v>
      </c>
      <c r="F857" s="8">
        <f t="shared" si="165"/>
        <v>295.39</v>
      </c>
      <c r="G857" s="40">
        <v>203</v>
      </c>
      <c r="H857" s="11">
        <v>1.4253656097896637E-2</v>
      </c>
      <c r="I857" s="11">
        <f t="shared" si="162"/>
        <v>32.343398661420196</v>
      </c>
      <c r="J857" s="11">
        <f t="shared" si="161"/>
        <v>11.892667687804206</v>
      </c>
      <c r="K857" s="11">
        <v>12.493899716050318</v>
      </c>
      <c r="L857" s="11">
        <v>74.119011709062505</v>
      </c>
      <c r="M857" s="249">
        <f t="shared" si="163"/>
        <v>74.119011709062505</v>
      </c>
      <c r="N857" s="11">
        <f t="shared" si="166"/>
        <v>130.84897777433724</v>
      </c>
      <c r="O857" s="11">
        <f t="shared" si="167"/>
        <v>26.169795554867449</v>
      </c>
      <c r="P857" s="11">
        <f t="shared" si="160"/>
        <v>0.44297023519529183</v>
      </c>
      <c r="Q857" s="8" t="s">
        <v>29</v>
      </c>
    </row>
    <row r="858" spans="1:17">
      <c r="A858" s="9">
        <f t="shared" si="164"/>
        <v>83</v>
      </c>
      <c r="B858" s="8" t="s">
        <v>906</v>
      </c>
      <c r="C858" s="8">
        <f>димвенканали!C858</f>
        <v>45.6</v>
      </c>
      <c r="D858" s="8">
        <f>димвенканали!D858</f>
        <v>0</v>
      </c>
      <c r="E858" s="8">
        <f>димвенканали!E858</f>
        <v>0</v>
      </c>
      <c r="F858" s="8">
        <f t="shared" si="165"/>
        <v>45.6</v>
      </c>
      <c r="G858" s="40">
        <v>81</v>
      </c>
      <c r="H858" s="11">
        <v>5.6874194282247664E-3</v>
      </c>
      <c r="I858" s="11">
        <f t="shared" si="162"/>
        <v>12.905494047167664</v>
      </c>
      <c r="J858" s="11">
        <f t="shared" si="161"/>
        <v>4.7453501611435502</v>
      </c>
      <c r="K858" s="11">
        <v>4.9852506256161364</v>
      </c>
      <c r="L858" s="11">
        <v>3.8725638886782434</v>
      </c>
      <c r="M858" s="249">
        <f t="shared" si="163"/>
        <v>3.8725638886782434</v>
      </c>
      <c r="N858" s="11">
        <f t="shared" si="166"/>
        <v>26.508658722605592</v>
      </c>
      <c r="O858" s="11">
        <f t="shared" si="167"/>
        <v>5.3017317445211187</v>
      </c>
      <c r="P858" s="11">
        <f t="shared" si="160"/>
        <v>0.58133023514485949</v>
      </c>
      <c r="Q858" s="8" t="s">
        <v>29</v>
      </c>
    </row>
    <row r="859" spans="1:17">
      <c r="A859" s="9">
        <f t="shared" si="164"/>
        <v>84</v>
      </c>
      <c r="B859" s="8" t="s">
        <v>907</v>
      </c>
      <c r="C859" s="8">
        <f>димвенканали!C859</f>
        <v>220.1</v>
      </c>
      <c r="D859" s="8">
        <f>димвенканали!D859</f>
        <v>0</v>
      </c>
      <c r="E859" s="8">
        <f>димвенканали!E859</f>
        <v>0</v>
      </c>
      <c r="F859" s="8">
        <f t="shared" si="165"/>
        <v>220.1</v>
      </c>
      <c r="G859" s="40">
        <v>292</v>
      </c>
      <c r="H859" s="11">
        <v>2.0502795963476934E-2</v>
      </c>
      <c r="I859" s="11">
        <f t="shared" si="162"/>
        <v>46.523509404604418</v>
      </c>
      <c r="J859" s="11">
        <f t="shared" si="161"/>
        <v>17.106694408073047</v>
      </c>
      <c r="K859" s="11">
        <v>17.971520773826072</v>
      </c>
      <c r="L859" s="11">
        <v>13.960353771531445</v>
      </c>
      <c r="M859" s="249">
        <f t="shared" si="163"/>
        <v>13.960353771531445</v>
      </c>
      <c r="N859" s="11">
        <f t="shared" si="166"/>
        <v>95.562078358034981</v>
      </c>
      <c r="O859" s="11">
        <f t="shared" si="167"/>
        <v>19.112415671606996</v>
      </c>
      <c r="P859" s="11">
        <f t="shared" si="160"/>
        <v>0.434175730840686</v>
      </c>
      <c r="Q859" s="8" t="s">
        <v>29</v>
      </c>
    </row>
    <row r="860" spans="1:17" ht="18.75">
      <c r="A860" s="9">
        <f t="shared" si="164"/>
        <v>85</v>
      </c>
      <c r="B860" s="8" t="s">
        <v>908</v>
      </c>
      <c r="C860" s="8">
        <f>димвенканали!C860</f>
        <v>211.98</v>
      </c>
      <c r="D860" s="8">
        <f>димвенканали!D860</f>
        <v>0</v>
      </c>
      <c r="E860" s="8">
        <f>димвенканали!E860</f>
        <v>0</v>
      </c>
      <c r="F860" s="8">
        <f t="shared" si="165"/>
        <v>211.98</v>
      </c>
      <c r="G860" s="42">
        <v>127</v>
      </c>
      <c r="H860" s="11">
        <v>8.9173119430190784E-3</v>
      </c>
      <c r="I860" s="11">
        <f t="shared" si="162"/>
        <v>20.234540049262883</v>
      </c>
      <c r="J860" s="11">
        <f t="shared" si="161"/>
        <v>7.4402403761139624</v>
      </c>
      <c r="K860" s="11">
        <v>7.8163806105339431</v>
      </c>
      <c r="L860" s="11">
        <v>6.0717977020016907</v>
      </c>
      <c r="M860" s="249">
        <f t="shared" si="163"/>
        <v>6.0717977020016907</v>
      </c>
      <c r="N860" s="11">
        <f t="shared" si="166"/>
        <v>41.562958737912474</v>
      </c>
      <c r="O860" s="11">
        <f t="shared" si="167"/>
        <v>8.3125917475824949</v>
      </c>
      <c r="P860" s="11">
        <f t="shared" si="160"/>
        <v>0.19607018934763881</v>
      </c>
      <c r="Q860" s="41" t="s">
        <v>575</v>
      </c>
    </row>
    <row r="861" spans="1:17">
      <c r="A861" s="9">
        <f t="shared" si="164"/>
        <v>86</v>
      </c>
      <c r="B861" s="8" t="s">
        <v>909</v>
      </c>
      <c r="C861" s="8">
        <f>димвенканали!C861</f>
        <v>102.18</v>
      </c>
      <c r="D861" s="8">
        <f>димвенканали!D861</f>
        <v>0</v>
      </c>
      <c r="E861" s="8">
        <f>димвенканали!E861</f>
        <v>0</v>
      </c>
      <c r="F861" s="8">
        <f t="shared" si="165"/>
        <v>102.18</v>
      </c>
      <c r="G861" s="40">
        <v>105</v>
      </c>
      <c r="H861" s="11">
        <v>7.3725807402913639E-3</v>
      </c>
      <c r="I861" s="11">
        <f t="shared" si="162"/>
        <v>16.729344135217342</v>
      </c>
      <c r="J861" s="11">
        <f t="shared" si="161"/>
        <v>6.1513798385194169</v>
      </c>
      <c r="K861" s="11">
        <v>6.4623619220949919</v>
      </c>
      <c r="L861" s="11">
        <v>5.0199902260643894</v>
      </c>
      <c r="M861" s="249">
        <f t="shared" si="163"/>
        <v>5.0199902260643894</v>
      </c>
      <c r="N861" s="11">
        <f t="shared" si="166"/>
        <v>34.363076121896142</v>
      </c>
      <c r="O861" s="11">
        <f t="shared" si="167"/>
        <v>6.8726152243792287</v>
      </c>
      <c r="P861" s="11">
        <f t="shared" si="160"/>
        <v>0.33629943356719655</v>
      </c>
      <c r="Q861" s="8" t="s">
        <v>29</v>
      </c>
    </row>
    <row r="862" spans="1:17">
      <c r="A862" s="9">
        <f t="shared" si="164"/>
        <v>87</v>
      </c>
      <c r="B862" s="8" t="s">
        <v>910</v>
      </c>
      <c r="C862" s="8">
        <f>димвенканали!C862</f>
        <v>200.28</v>
      </c>
      <c r="D862" s="8">
        <f>димвенканали!D862</f>
        <v>0</v>
      </c>
      <c r="E862" s="8">
        <f>димвенканали!E862</f>
        <v>0</v>
      </c>
      <c r="F862" s="8">
        <f t="shared" si="165"/>
        <v>200.28</v>
      </c>
      <c r="G862" s="40">
        <v>210</v>
      </c>
      <c r="H862" s="11">
        <v>1.4745161480582728E-2</v>
      </c>
      <c r="I862" s="11">
        <f t="shared" si="162"/>
        <v>33.458688270434685</v>
      </c>
      <c r="J862" s="11">
        <f t="shared" si="161"/>
        <v>12.302759677038834</v>
      </c>
      <c r="K862" s="11">
        <v>12.924723844189984</v>
      </c>
      <c r="L862" s="11">
        <v>10.039980452128779</v>
      </c>
      <c r="M862" s="249">
        <f t="shared" si="163"/>
        <v>10.039980452128779</v>
      </c>
      <c r="N862" s="11">
        <f t="shared" si="166"/>
        <v>68.726152243792285</v>
      </c>
      <c r="O862" s="11">
        <f t="shared" si="167"/>
        <v>13.745230448758457</v>
      </c>
      <c r="P862" s="11">
        <f t="shared" si="160"/>
        <v>0.34315035072794231</v>
      </c>
      <c r="Q862" s="8" t="s">
        <v>29</v>
      </c>
    </row>
    <row r="863" spans="1:17">
      <c r="A863" s="9">
        <f t="shared" si="164"/>
        <v>88</v>
      </c>
      <c r="B863" s="8" t="s">
        <v>911</v>
      </c>
      <c r="C863" s="8">
        <f>димвенканали!C863</f>
        <v>183.1</v>
      </c>
      <c r="D863" s="8">
        <f>димвенканали!D863</f>
        <v>0</v>
      </c>
      <c r="E863" s="8">
        <f>димвенканали!E863</f>
        <v>0</v>
      </c>
      <c r="F863" s="8">
        <f t="shared" si="165"/>
        <v>183.1</v>
      </c>
      <c r="G863" s="40">
        <v>141</v>
      </c>
      <c r="H863" s="11">
        <v>9.9003227083912602E-3</v>
      </c>
      <c r="I863" s="11">
        <f t="shared" si="162"/>
        <v>22.465119267291861</v>
      </c>
      <c r="J863" s="11">
        <f t="shared" si="161"/>
        <v>8.2604243545832183</v>
      </c>
      <c r="K863" s="11">
        <v>8.6780288668132748</v>
      </c>
      <c r="L863" s="11">
        <v>6.7411297321436088</v>
      </c>
      <c r="M863" s="249">
        <f t="shared" si="163"/>
        <v>6.7411297321436088</v>
      </c>
      <c r="N863" s="11">
        <f t="shared" si="166"/>
        <v>46.144702220831959</v>
      </c>
      <c r="O863" s="11">
        <f t="shared" si="167"/>
        <v>9.2289404441663923</v>
      </c>
      <c r="P863" s="11">
        <f t="shared" si="160"/>
        <v>0.252019127366641</v>
      </c>
      <c r="Q863" s="8" t="s">
        <v>29</v>
      </c>
    </row>
    <row r="864" spans="1:17">
      <c r="A864" s="9">
        <f t="shared" si="164"/>
        <v>89</v>
      </c>
      <c r="B864" s="8" t="s">
        <v>912</v>
      </c>
      <c r="C864" s="8">
        <f>димвенканали!C864</f>
        <v>6638.08</v>
      </c>
      <c r="D864" s="8">
        <f>димвенканали!D864</f>
        <v>0</v>
      </c>
      <c r="E864" s="8">
        <f>димвенканали!E864</f>
        <v>0</v>
      </c>
      <c r="F864" s="8">
        <f t="shared" si="165"/>
        <v>6638.08</v>
      </c>
      <c r="G864" s="44">
        <v>1055</v>
      </c>
      <c r="H864" s="11">
        <v>7.407688267626085E-2</v>
      </c>
      <c r="I864" s="11">
        <f t="shared" si="162"/>
        <v>168.09007678718379</v>
      </c>
      <c r="J864" s="11">
        <f t="shared" si="161"/>
        <v>61.806721234647483</v>
      </c>
      <c r="K864" s="11">
        <v>64.931350741049684</v>
      </c>
      <c r="L864" s="11">
        <v>27.881057101691059</v>
      </c>
      <c r="M864" s="249">
        <f t="shared" si="163"/>
        <v>27.881057101691059</v>
      </c>
      <c r="N864" s="11">
        <f t="shared" ref="N864:N888" si="168">(I864+J864+K864+M864)</f>
        <v>322.70920586457203</v>
      </c>
      <c r="O864" s="11">
        <f t="shared" ref="O864:O888" si="169">N864*0.2</f>
        <v>64.541841172914403</v>
      </c>
      <c r="P864" s="11">
        <f t="shared" si="160"/>
        <v>4.861484131926281E-2</v>
      </c>
      <c r="Q864" s="10" t="s">
        <v>572</v>
      </c>
    </row>
    <row r="865" spans="1:17">
      <c r="A865" s="9">
        <f t="shared" si="164"/>
        <v>90</v>
      </c>
      <c r="B865" s="8" t="s">
        <v>913</v>
      </c>
      <c r="C865" s="8">
        <f>димвенканали!C865</f>
        <v>174.99</v>
      </c>
      <c r="D865" s="8">
        <f>димвенканали!D865</f>
        <v>0</v>
      </c>
      <c r="E865" s="8">
        <f>димвенканали!E865</f>
        <v>0</v>
      </c>
      <c r="F865" s="8">
        <f t="shared" si="165"/>
        <v>174.99</v>
      </c>
      <c r="G865" s="40">
        <v>137</v>
      </c>
      <c r="H865" s="11">
        <v>9.6194624897134942E-3</v>
      </c>
      <c r="I865" s="11">
        <f t="shared" si="162"/>
        <v>21.827810919283582</v>
      </c>
      <c r="J865" s="11">
        <f t="shared" si="161"/>
        <v>8.026086075020574</v>
      </c>
      <c r="K865" s="11">
        <v>8.431843650733466</v>
      </c>
      <c r="L865" s="11">
        <v>6.5498920092459176</v>
      </c>
      <c r="M865" s="249">
        <f t="shared" si="163"/>
        <v>6.5498920092459176</v>
      </c>
      <c r="N865" s="11">
        <f t="shared" si="168"/>
        <v>44.835632654283536</v>
      </c>
      <c r="O865" s="11">
        <f t="shared" si="169"/>
        <v>8.9671265308567083</v>
      </c>
      <c r="P865" s="11">
        <f t="shared" si="160"/>
        <v>0.25621825621054656</v>
      </c>
      <c r="Q865" s="8" t="s">
        <v>29</v>
      </c>
    </row>
    <row r="866" spans="1:17">
      <c r="A866" s="9">
        <f t="shared" si="164"/>
        <v>91</v>
      </c>
      <c r="B866" s="8" t="s">
        <v>914</v>
      </c>
      <c r="C866" s="8">
        <f>димвенканали!C866</f>
        <v>4236.49</v>
      </c>
      <c r="D866" s="8">
        <f>димвенканали!D866</f>
        <v>0</v>
      </c>
      <c r="E866" s="8">
        <f>димвенканали!E866</f>
        <v>0</v>
      </c>
      <c r="F866" s="8">
        <f t="shared" si="165"/>
        <v>4236.49</v>
      </c>
      <c r="G866" s="44">
        <v>920</v>
      </c>
      <c r="H866" s="11">
        <v>6.4597850295886231E-2</v>
      </c>
      <c r="I866" s="11">
        <f t="shared" si="162"/>
        <v>146.58092004190433</v>
      </c>
      <c r="J866" s="11">
        <f t="shared" si="161"/>
        <v>53.897804299408229</v>
      </c>
      <c r="K866" s="11">
        <v>56.622599698356112</v>
      </c>
      <c r="L866" s="11">
        <v>24.313338894365661</v>
      </c>
      <c r="M866" s="249">
        <f t="shared" si="163"/>
        <v>24.313338894365661</v>
      </c>
      <c r="N866" s="11">
        <f t="shared" si="168"/>
        <v>281.41466293403431</v>
      </c>
      <c r="O866" s="11">
        <f t="shared" si="169"/>
        <v>56.282932586806865</v>
      </c>
      <c r="P866" s="11">
        <f t="shared" si="160"/>
        <v>6.6426372523960719E-2</v>
      </c>
      <c r="Q866" s="10" t="s">
        <v>572</v>
      </c>
    </row>
    <row r="867" spans="1:17">
      <c r="A867" s="9">
        <f t="shared" si="164"/>
        <v>92</v>
      </c>
      <c r="B867" s="8" t="s">
        <v>915</v>
      </c>
      <c r="C867" s="8">
        <f>димвенканали!C867</f>
        <v>5395.1</v>
      </c>
      <c r="D867" s="8">
        <f>димвенканали!D867</f>
        <v>0</v>
      </c>
      <c r="E867" s="8">
        <f>димвенканали!E867</f>
        <v>0</v>
      </c>
      <c r="F867" s="8">
        <f t="shared" si="165"/>
        <v>5395.1</v>
      </c>
      <c r="G867" s="44">
        <v>923</v>
      </c>
      <c r="H867" s="11">
        <v>6.4808495459894561E-2</v>
      </c>
      <c r="I867" s="11">
        <f t="shared" si="162"/>
        <v>147.05890130291056</v>
      </c>
      <c r="J867" s="11">
        <f t="shared" si="161"/>
        <v>54.073558009080216</v>
      </c>
      <c r="K867" s="11">
        <v>56.807238610415979</v>
      </c>
      <c r="L867" s="11">
        <v>24.392621521195114</v>
      </c>
      <c r="M867" s="249">
        <f t="shared" si="163"/>
        <v>24.392621521195114</v>
      </c>
      <c r="N867" s="11">
        <f t="shared" si="168"/>
        <v>282.33231944360188</v>
      </c>
      <c r="O867" s="11">
        <f t="shared" si="169"/>
        <v>56.466463888720376</v>
      </c>
      <c r="P867" s="11">
        <f t="shared" si="160"/>
        <v>5.2331248622565267E-2</v>
      </c>
      <c r="Q867" s="10" t="s">
        <v>572</v>
      </c>
    </row>
    <row r="868" spans="1:17">
      <c r="A868" s="9">
        <f t="shared" si="164"/>
        <v>93</v>
      </c>
      <c r="B868" s="8" t="s">
        <v>916</v>
      </c>
      <c r="C868" s="8">
        <f>димвенканали!C868</f>
        <v>4042.93</v>
      </c>
      <c r="D868" s="8">
        <f>димвенканали!D868</f>
        <v>0</v>
      </c>
      <c r="E868" s="8">
        <f>димвенканали!E868</f>
        <v>0</v>
      </c>
      <c r="F868" s="8">
        <f t="shared" si="165"/>
        <v>4042.93</v>
      </c>
      <c r="G868" s="44">
        <v>668</v>
      </c>
      <c r="H868" s="11">
        <v>4.6903656519186959E-2</v>
      </c>
      <c r="I868" s="11">
        <f t="shared" si="162"/>
        <v>106.43049411738271</v>
      </c>
      <c r="J868" s="11">
        <f t="shared" si="161"/>
        <v>39.134492686961622</v>
      </c>
      <c r="K868" s="11">
        <v>41.112931085328135</v>
      </c>
      <c r="L868" s="11">
        <v>17.653598240691586</v>
      </c>
      <c r="M868" s="249">
        <f t="shared" si="163"/>
        <v>17.653598240691586</v>
      </c>
      <c r="N868" s="11">
        <f t="shared" si="168"/>
        <v>204.33151613036407</v>
      </c>
      <c r="O868" s="11">
        <f t="shared" si="169"/>
        <v>40.866303226072816</v>
      </c>
      <c r="P868" s="11">
        <f t="shared" si="160"/>
        <v>5.0540453614176868E-2</v>
      </c>
      <c r="Q868" s="10" t="s">
        <v>572</v>
      </c>
    </row>
    <row r="869" spans="1:17">
      <c r="A869" s="9">
        <f t="shared" si="164"/>
        <v>94</v>
      </c>
      <c r="B869" s="8" t="s">
        <v>917</v>
      </c>
      <c r="C869" s="8">
        <f>димвенканали!C869</f>
        <v>68.8</v>
      </c>
      <c r="D869" s="8">
        <f>димвенканали!D869</f>
        <v>0</v>
      </c>
      <c r="E869" s="8">
        <f>димвенканали!E869</f>
        <v>0</v>
      </c>
      <c r="F869" s="8">
        <f t="shared" si="165"/>
        <v>68.8</v>
      </c>
      <c r="G869" s="40">
        <v>125</v>
      </c>
      <c r="H869" s="11">
        <v>8.7768818336801946E-3</v>
      </c>
      <c r="I869" s="11">
        <f t="shared" si="162"/>
        <v>19.915885875258741</v>
      </c>
      <c r="J869" s="11">
        <f t="shared" si="161"/>
        <v>7.3230712363326393</v>
      </c>
      <c r="K869" s="11">
        <v>7.6932880024940378</v>
      </c>
      <c r="L869" s="11">
        <v>5.9761788405528442</v>
      </c>
      <c r="M869" s="249">
        <f t="shared" si="163"/>
        <v>5.9761788405528442</v>
      </c>
      <c r="N869" s="11">
        <f t="shared" si="168"/>
        <v>40.908423954638266</v>
      </c>
      <c r="O869" s="11">
        <f t="shared" si="169"/>
        <v>8.1816847909276529</v>
      </c>
      <c r="P869" s="11">
        <f t="shared" si="160"/>
        <v>0.59459918538718415</v>
      </c>
      <c r="Q869" s="8" t="s">
        <v>29</v>
      </c>
    </row>
    <row r="870" spans="1:17">
      <c r="A870" s="9">
        <f t="shared" si="164"/>
        <v>95</v>
      </c>
      <c r="B870" s="8" t="s">
        <v>918</v>
      </c>
      <c r="C870" s="8">
        <f>димвенканали!C870</f>
        <v>57.6</v>
      </c>
      <c r="D870" s="8">
        <f>димвенканали!D870</f>
        <v>0</v>
      </c>
      <c r="E870" s="8">
        <f>димвенканали!E870</f>
        <v>0</v>
      </c>
      <c r="F870" s="8">
        <f t="shared" si="165"/>
        <v>57.6</v>
      </c>
      <c r="G870" s="40">
        <v>103</v>
      </c>
      <c r="H870" s="11">
        <v>7.2321506309524809E-3</v>
      </c>
      <c r="I870" s="11">
        <f t="shared" si="162"/>
        <v>16.410689961213205</v>
      </c>
      <c r="J870" s="11">
        <f t="shared" si="161"/>
        <v>6.0342106987380957</v>
      </c>
      <c r="K870" s="11">
        <v>6.3392693140550875</v>
      </c>
      <c r="L870" s="11">
        <v>4.9243713646155438</v>
      </c>
      <c r="M870" s="249">
        <f t="shared" si="163"/>
        <v>4.9243713646155438</v>
      </c>
      <c r="N870" s="11">
        <f t="shared" si="168"/>
        <v>33.708541338621934</v>
      </c>
      <c r="O870" s="11">
        <f t="shared" si="169"/>
        <v>6.7417082677243876</v>
      </c>
      <c r="P870" s="11">
        <f t="shared" si="160"/>
        <v>0.58521773157329748</v>
      </c>
      <c r="Q870" s="8" t="s">
        <v>29</v>
      </c>
    </row>
    <row r="871" spans="1:17">
      <c r="A871" s="9">
        <f t="shared" si="164"/>
        <v>96</v>
      </c>
      <c r="B871" s="8" t="s">
        <v>919</v>
      </c>
      <c r="C871" s="8">
        <f>димвенканали!C871</f>
        <v>189.2</v>
      </c>
      <c r="D871" s="8">
        <f>димвенканали!D871</f>
        <v>0</v>
      </c>
      <c r="E871" s="8">
        <f>димвенканали!E871</f>
        <v>0</v>
      </c>
      <c r="F871" s="8">
        <f t="shared" si="165"/>
        <v>189.2</v>
      </c>
      <c r="G871" s="40">
        <v>187</v>
      </c>
      <c r="H871" s="11">
        <v>1.3130215223185571E-2</v>
      </c>
      <c r="I871" s="11">
        <f t="shared" si="162"/>
        <v>29.794165269387076</v>
      </c>
      <c r="J871" s="11">
        <f t="shared" si="161"/>
        <v>10.955314569553629</v>
      </c>
      <c r="K871" s="11">
        <v>11.50915885173108</v>
      </c>
      <c r="L871" s="11">
        <v>14.495757606396872</v>
      </c>
      <c r="M871" s="249">
        <f t="shared" si="163"/>
        <v>14.495757606396872</v>
      </c>
      <c r="N871" s="11">
        <f t="shared" si="168"/>
        <v>66.754396297068652</v>
      </c>
      <c r="O871" s="11">
        <f t="shared" si="169"/>
        <v>13.35087925941373</v>
      </c>
      <c r="P871" s="11">
        <f t="shared" si="160"/>
        <v>0.35282450474137772</v>
      </c>
      <c r="Q871" s="8" t="s">
        <v>29</v>
      </c>
    </row>
    <row r="872" spans="1:17">
      <c r="A872" s="9">
        <f t="shared" si="164"/>
        <v>97</v>
      </c>
      <c r="B872" s="8" t="s">
        <v>920</v>
      </c>
      <c r="C872" s="8">
        <f>димвенканали!C872</f>
        <v>86.7</v>
      </c>
      <c r="D872" s="8">
        <f>димвенканали!D872</f>
        <v>0</v>
      </c>
      <c r="E872" s="8">
        <f>димвенканали!E872</f>
        <v>0</v>
      </c>
      <c r="F872" s="8">
        <f t="shared" si="165"/>
        <v>86.7</v>
      </c>
      <c r="G872" s="40">
        <v>153</v>
      </c>
      <c r="H872" s="11">
        <v>1.0742903364424558E-2</v>
      </c>
      <c r="I872" s="11">
        <f t="shared" si="162"/>
        <v>24.377044311316698</v>
      </c>
      <c r="J872" s="11">
        <f t="shared" si="161"/>
        <v>8.9634391932711512</v>
      </c>
      <c r="K872" s="11">
        <v>9.4165845150527012</v>
      </c>
      <c r="L872" s="11">
        <v>7.3148429008366813</v>
      </c>
      <c r="M872" s="249">
        <f t="shared" si="163"/>
        <v>7.3148429008366813</v>
      </c>
      <c r="N872" s="11">
        <f t="shared" si="168"/>
        <v>50.071910920477237</v>
      </c>
      <c r="O872" s="11">
        <f t="shared" si="169"/>
        <v>10.014382184095448</v>
      </c>
      <c r="P872" s="11">
        <f t="shared" si="160"/>
        <v>0.57753069112430488</v>
      </c>
      <c r="Q872" s="8" t="s">
        <v>29</v>
      </c>
    </row>
    <row r="873" spans="1:17">
      <c r="A873" s="9">
        <f t="shared" si="164"/>
        <v>98</v>
      </c>
      <c r="B873" s="8" t="s">
        <v>921</v>
      </c>
      <c r="C873" s="8">
        <f>димвенканали!C873</f>
        <v>118.58</v>
      </c>
      <c r="D873" s="8">
        <f>димвенканали!D873</f>
        <v>0</v>
      </c>
      <c r="E873" s="8">
        <f>димвенканали!E873</f>
        <v>0</v>
      </c>
      <c r="F873" s="8">
        <f t="shared" si="165"/>
        <v>118.58</v>
      </c>
      <c r="G873" s="40">
        <v>117</v>
      </c>
      <c r="H873" s="11">
        <v>8.2151613963246627E-3</v>
      </c>
      <c r="I873" s="11">
        <f t="shared" si="162"/>
        <v>18.641269179242183</v>
      </c>
      <c r="J873" s="11">
        <f t="shared" si="161"/>
        <v>6.8543946772073516</v>
      </c>
      <c r="K873" s="11">
        <v>7.2009175703344193</v>
      </c>
      <c r="L873" s="11">
        <v>5.5937033947574628</v>
      </c>
      <c r="M873" s="249">
        <f t="shared" si="163"/>
        <v>5.5937033947574628</v>
      </c>
      <c r="N873" s="11">
        <f t="shared" si="168"/>
        <v>38.29028482154142</v>
      </c>
      <c r="O873" s="11">
        <f t="shared" si="169"/>
        <v>7.6580569643082841</v>
      </c>
      <c r="P873" s="11">
        <f t="shared" si="160"/>
        <v>0.32290677029466541</v>
      </c>
      <c r="Q873" s="8" t="s">
        <v>29</v>
      </c>
    </row>
    <row r="874" spans="1:17">
      <c r="A874" s="9">
        <f t="shared" si="164"/>
        <v>99</v>
      </c>
      <c r="B874" s="8" t="s">
        <v>922</v>
      </c>
      <c r="C874" s="8">
        <f>димвенканали!C874</f>
        <v>31</v>
      </c>
      <c r="D874" s="8">
        <f>димвенканали!D874</f>
        <v>0</v>
      </c>
      <c r="E874" s="8">
        <f>димвенканали!E874</f>
        <v>0</v>
      </c>
      <c r="F874" s="8">
        <f t="shared" si="165"/>
        <v>31</v>
      </c>
      <c r="G874" s="40">
        <v>33</v>
      </c>
      <c r="H874" s="11">
        <v>2.3170968040915714E-3</v>
      </c>
      <c r="I874" s="11">
        <f t="shared" si="162"/>
        <v>5.2577938710683076</v>
      </c>
      <c r="J874" s="11">
        <f t="shared" si="161"/>
        <v>1.9332908063918168</v>
      </c>
      <c r="K874" s="11">
        <v>2.0310280326584258</v>
      </c>
      <c r="L874" s="11">
        <v>1.5777112139059508</v>
      </c>
      <c r="M874" s="249">
        <f t="shared" si="163"/>
        <v>1.5777112139059508</v>
      </c>
      <c r="N874" s="11">
        <f t="shared" si="168"/>
        <v>10.799823924024501</v>
      </c>
      <c r="O874" s="11">
        <f t="shared" si="169"/>
        <v>2.1599647848049002</v>
      </c>
      <c r="P874" s="11">
        <f t="shared" si="160"/>
        <v>0.34838141690401619</v>
      </c>
      <c r="Q874" s="8" t="s">
        <v>29</v>
      </c>
    </row>
    <row r="875" spans="1:17">
      <c r="A875" s="9">
        <f t="shared" si="164"/>
        <v>100</v>
      </c>
      <c r="B875" s="8" t="s">
        <v>923</v>
      </c>
      <c r="C875" s="8">
        <f>димвенканали!C875</f>
        <v>32.1</v>
      </c>
      <c r="D875" s="8">
        <f>димвенканали!D875</f>
        <v>0</v>
      </c>
      <c r="E875" s="8">
        <f>димвенканали!E875</f>
        <v>0</v>
      </c>
      <c r="F875" s="8">
        <f t="shared" si="165"/>
        <v>32.1</v>
      </c>
      <c r="G875" s="40">
        <v>58</v>
      </c>
      <c r="H875" s="11">
        <v>4.0724731708276108E-3</v>
      </c>
      <c r="I875" s="11">
        <f t="shared" si="162"/>
        <v>9.2409710461200572</v>
      </c>
      <c r="J875" s="11">
        <f t="shared" si="161"/>
        <v>3.3979050536583451</v>
      </c>
      <c r="K875" s="11">
        <v>3.569685633157234</v>
      </c>
      <c r="L875" s="11">
        <v>2.7729469820165202</v>
      </c>
      <c r="M875" s="249">
        <f t="shared" si="163"/>
        <v>2.7729469820165202</v>
      </c>
      <c r="N875" s="11">
        <f t="shared" si="168"/>
        <v>18.981508714952156</v>
      </c>
      <c r="O875" s="11">
        <f t="shared" si="169"/>
        <v>3.7963017429904315</v>
      </c>
      <c r="P875" s="11">
        <f t="shared" si="160"/>
        <v>0.59132425903277741</v>
      </c>
      <c r="Q875" s="8" t="s">
        <v>29</v>
      </c>
    </row>
    <row r="876" spans="1:17">
      <c r="A876" s="9">
        <f t="shared" si="164"/>
        <v>101</v>
      </c>
      <c r="B876" s="8" t="s">
        <v>924</v>
      </c>
      <c r="C876" s="8">
        <f>димвенканали!C876</f>
        <v>77.8</v>
      </c>
      <c r="D876" s="8">
        <f>димвенканали!D876</f>
        <v>0</v>
      </c>
      <c r="E876" s="8">
        <f>димвенканали!E876</f>
        <v>0</v>
      </c>
      <c r="F876" s="8">
        <f t="shared" si="165"/>
        <v>77.8</v>
      </c>
      <c r="G876" s="40">
        <v>94</v>
      </c>
      <c r="H876" s="11">
        <v>6.6002151389275062E-3</v>
      </c>
      <c r="I876" s="11">
        <f t="shared" si="162"/>
        <v>14.976746178194572</v>
      </c>
      <c r="J876" s="11">
        <f t="shared" si="161"/>
        <v>5.5069495697221447</v>
      </c>
      <c r="K876" s="11">
        <v>5.7853525778755159</v>
      </c>
      <c r="L876" s="11">
        <v>4.4940864880957392</v>
      </c>
      <c r="M876" s="249">
        <f t="shared" si="163"/>
        <v>4.4940864880957392</v>
      </c>
      <c r="N876" s="11">
        <f t="shared" si="168"/>
        <v>30.763134813887973</v>
      </c>
      <c r="O876" s="11">
        <f t="shared" si="169"/>
        <v>6.1526269627775951</v>
      </c>
      <c r="P876" s="11">
        <f t="shared" si="160"/>
        <v>0.39541304388030818</v>
      </c>
      <c r="Q876" s="8" t="s">
        <v>29</v>
      </c>
    </row>
    <row r="877" spans="1:17">
      <c r="A877" s="9">
        <f t="shared" si="164"/>
        <v>102</v>
      </c>
      <c r="B877" s="8" t="s">
        <v>925</v>
      </c>
      <c r="C877" s="8">
        <f>димвенканали!C877</f>
        <v>64.5</v>
      </c>
      <c r="D877" s="8">
        <f>димвенканали!D877</f>
        <v>0</v>
      </c>
      <c r="E877" s="8">
        <f>димвенканали!E877</f>
        <v>0</v>
      </c>
      <c r="F877" s="8">
        <f t="shared" si="165"/>
        <v>64.5</v>
      </c>
      <c r="G877" s="40">
        <v>72</v>
      </c>
      <c r="H877" s="11">
        <v>5.0554839361997925E-3</v>
      </c>
      <c r="I877" s="11">
        <f t="shared" si="162"/>
        <v>11.471550264149036</v>
      </c>
      <c r="J877" s="11">
        <f t="shared" si="161"/>
        <v>4.218089032127601</v>
      </c>
      <c r="K877" s="11">
        <v>4.4313338894365657</v>
      </c>
      <c r="L877" s="11">
        <v>3.4422790121584388</v>
      </c>
      <c r="M877" s="249">
        <f t="shared" si="163"/>
        <v>3.4422790121584388</v>
      </c>
      <c r="N877" s="11">
        <f t="shared" si="168"/>
        <v>23.563252197871641</v>
      </c>
      <c r="O877" s="11">
        <f t="shared" si="169"/>
        <v>4.7126504395743281</v>
      </c>
      <c r="P877" s="11">
        <f t="shared" si="160"/>
        <v>0.3653217395018859</v>
      </c>
      <c r="Q877" s="8" t="s">
        <v>29</v>
      </c>
    </row>
    <row r="878" spans="1:17">
      <c r="A878" s="9">
        <f t="shared" si="164"/>
        <v>103</v>
      </c>
      <c r="B878" s="8" t="s">
        <v>926</v>
      </c>
      <c r="C878" s="8">
        <f>димвенканали!C878</f>
        <v>95.2</v>
      </c>
      <c r="D878" s="8">
        <f>димвенканали!D878</f>
        <v>0</v>
      </c>
      <c r="E878" s="8">
        <f>димвенканали!E878</f>
        <v>0</v>
      </c>
      <c r="F878" s="8">
        <f t="shared" si="165"/>
        <v>95.2</v>
      </c>
      <c r="G878" s="40">
        <v>100</v>
      </c>
      <c r="H878" s="11">
        <v>7.021505466944156E-3</v>
      </c>
      <c r="I878" s="11">
        <f t="shared" si="162"/>
        <v>15.932708700206993</v>
      </c>
      <c r="J878" s="11">
        <f t="shared" si="161"/>
        <v>5.858456989066112</v>
      </c>
      <c r="K878" s="11">
        <v>6.15463040199523</v>
      </c>
      <c r="L878" s="11">
        <v>4.7809430724422759</v>
      </c>
      <c r="M878" s="249">
        <f t="shared" si="163"/>
        <v>4.7809430724422759</v>
      </c>
      <c r="N878" s="11">
        <f t="shared" si="168"/>
        <v>32.726739163710612</v>
      </c>
      <c r="O878" s="11">
        <f t="shared" si="169"/>
        <v>6.5453478327421228</v>
      </c>
      <c r="P878" s="11">
        <f t="shared" si="160"/>
        <v>0.34376826852637199</v>
      </c>
      <c r="Q878" s="8" t="s">
        <v>29</v>
      </c>
    </row>
    <row r="879" spans="1:17">
      <c r="A879" s="9">
        <f t="shared" si="164"/>
        <v>104</v>
      </c>
      <c r="B879" s="8" t="s">
        <v>927</v>
      </c>
      <c r="C879" s="8">
        <f>димвенканали!C879</f>
        <v>122.1</v>
      </c>
      <c r="D879" s="8">
        <f>димвенканали!D879</f>
        <v>0</v>
      </c>
      <c r="E879" s="8">
        <f>димвенканали!E879</f>
        <v>0</v>
      </c>
      <c r="F879" s="8">
        <f t="shared" si="165"/>
        <v>122.1</v>
      </c>
      <c r="G879" s="40">
        <v>70</v>
      </c>
      <c r="H879" s="11">
        <v>4.9150538268609087E-3</v>
      </c>
      <c r="I879" s="11">
        <f t="shared" si="162"/>
        <v>11.152896090144894</v>
      </c>
      <c r="J879" s="11">
        <f t="shared" si="161"/>
        <v>4.100919892346278</v>
      </c>
      <c r="K879" s="11">
        <v>4.3082412813966604</v>
      </c>
      <c r="L879" s="11">
        <v>3.3466601507095928</v>
      </c>
      <c r="M879" s="249">
        <f t="shared" si="163"/>
        <v>3.3466601507095928</v>
      </c>
      <c r="N879" s="11">
        <f t="shared" si="168"/>
        <v>22.908717414597426</v>
      </c>
      <c r="O879" s="11">
        <f t="shared" si="169"/>
        <v>4.5817434829194852</v>
      </c>
      <c r="P879" s="11">
        <f t="shared" si="160"/>
        <v>0.18762258324813619</v>
      </c>
      <c r="Q879" s="8" t="s">
        <v>29</v>
      </c>
    </row>
    <row r="880" spans="1:17">
      <c r="A880" s="9">
        <f t="shared" si="164"/>
        <v>105</v>
      </c>
      <c r="B880" s="8" t="s">
        <v>928</v>
      </c>
      <c r="C880" s="8">
        <f>димвенканали!C880</f>
        <v>321.89999999999998</v>
      </c>
      <c r="D880" s="8">
        <f>димвенканали!D880</f>
        <v>0</v>
      </c>
      <c r="E880" s="8">
        <f>димвенканали!E880</f>
        <v>0</v>
      </c>
      <c r="F880" s="8">
        <f t="shared" si="165"/>
        <v>321.89999999999998</v>
      </c>
      <c r="G880" s="44">
        <v>204</v>
      </c>
      <c r="H880" s="11">
        <v>1.4323871152566078E-2</v>
      </c>
      <c r="I880" s="11">
        <f t="shared" si="162"/>
        <v>32.502725748422264</v>
      </c>
      <c r="J880" s="11">
        <f t="shared" si="161"/>
        <v>11.951252257694868</v>
      </c>
      <c r="K880" s="11">
        <v>12.555446020070269</v>
      </c>
      <c r="L880" s="11">
        <v>5.3912186244028204</v>
      </c>
      <c r="M880" s="249">
        <f t="shared" si="163"/>
        <v>5.3912186244028204</v>
      </c>
      <c r="N880" s="11">
        <f t="shared" si="168"/>
        <v>62.400642650590221</v>
      </c>
      <c r="O880" s="11">
        <f t="shared" si="169"/>
        <v>12.480128530118044</v>
      </c>
      <c r="P880" s="11">
        <f t="shared" si="160"/>
        <v>0.19385101786452386</v>
      </c>
      <c r="Q880" s="10" t="s">
        <v>572</v>
      </c>
    </row>
    <row r="881" spans="1:17">
      <c r="A881" s="9">
        <f t="shared" si="164"/>
        <v>106</v>
      </c>
      <c r="B881" s="8" t="s">
        <v>929</v>
      </c>
      <c r="C881" s="8">
        <f>димвенканали!C881</f>
        <v>125.3</v>
      </c>
      <c r="D881" s="8">
        <f>димвенканали!D881</f>
        <v>0</v>
      </c>
      <c r="E881" s="8">
        <f>димвенканали!E881</f>
        <v>0</v>
      </c>
      <c r="F881" s="8">
        <f t="shared" si="165"/>
        <v>125.3</v>
      </c>
      <c r="G881" s="43">
        <v>116</v>
      </c>
      <c r="H881" s="11">
        <v>8.1449463416552216E-3</v>
      </c>
      <c r="I881" s="11">
        <f t="shared" si="162"/>
        <v>18.481942092240114</v>
      </c>
      <c r="J881" s="11">
        <f t="shared" si="161"/>
        <v>6.7958101073166901</v>
      </c>
      <c r="K881" s="11">
        <v>7.1393712663144679</v>
      </c>
      <c r="L881" s="11">
        <v>3.7509106892590625</v>
      </c>
      <c r="M881" s="249">
        <f t="shared" si="163"/>
        <v>3.7509106892590625</v>
      </c>
      <c r="N881" s="11">
        <f t="shared" si="168"/>
        <v>36.168034155130336</v>
      </c>
      <c r="O881" s="11">
        <f t="shared" si="169"/>
        <v>7.2336068310260675</v>
      </c>
      <c r="P881" s="11">
        <f t="shared" si="160"/>
        <v>0.2886515096179596</v>
      </c>
      <c r="Q881" s="10" t="s">
        <v>574</v>
      </c>
    </row>
    <row r="882" spans="1:17">
      <c r="A882" s="9">
        <f t="shared" si="164"/>
        <v>107</v>
      </c>
      <c r="B882" s="8" t="s">
        <v>930</v>
      </c>
      <c r="C882" s="8">
        <f>димвенканали!C882</f>
        <v>131.80000000000001</v>
      </c>
      <c r="D882" s="8">
        <f>димвенканали!D882</f>
        <v>0</v>
      </c>
      <c r="E882" s="8">
        <f>димвенканали!E882</f>
        <v>0</v>
      </c>
      <c r="F882" s="8">
        <f t="shared" si="165"/>
        <v>131.80000000000001</v>
      </c>
      <c r="G882" s="44">
        <v>111</v>
      </c>
      <c r="H882" s="11">
        <v>7.7938710683080129E-3</v>
      </c>
      <c r="I882" s="11">
        <f t="shared" si="162"/>
        <v>17.685306657229763</v>
      </c>
      <c r="J882" s="11">
        <f t="shared" si="161"/>
        <v>6.5028872578633843</v>
      </c>
      <c r="K882" s="11">
        <v>6.8316397462147052</v>
      </c>
      <c r="L882" s="11">
        <v>2.9334571926897697</v>
      </c>
      <c r="M882" s="249">
        <f t="shared" si="163"/>
        <v>2.9334571926897697</v>
      </c>
      <c r="N882" s="11">
        <f t="shared" si="168"/>
        <v>33.953290853997622</v>
      </c>
      <c r="O882" s="11">
        <f t="shared" si="169"/>
        <v>6.7906581707995244</v>
      </c>
      <c r="P882" s="11">
        <f t="shared" si="160"/>
        <v>0.25761222195749334</v>
      </c>
      <c r="Q882" s="10" t="s">
        <v>572</v>
      </c>
    </row>
    <row r="883" spans="1:17">
      <c r="A883" s="9">
        <f t="shared" si="164"/>
        <v>108</v>
      </c>
      <c r="B883" s="8" t="s">
        <v>931</v>
      </c>
      <c r="C883" s="8">
        <f>димвенканали!C883</f>
        <v>266.8</v>
      </c>
      <c r="D883" s="8">
        <f>димвенканали!D883</f>
        <v>0</v>
      </c>
      <c r="E883" s="8">
        <f>димвенканали!E883</f>
        <v>0</v>
      </c>
      <c r="F883" s="8">
        <f t="shared" si="165"/>
        <v>266.8</v>
      </c>
      <c r="G883" s="44">
        <v>204.5</v>
      </c>
      <c r="H883" s="11">
        <v>1.4358978679900799E-2</v>
      </c>
      <c r="I883" s="11">
        <f t="shared" si="162"/>
        <v>32.582389291923299</v>
      </c>
      <c r="J883" s="11">
        <f t="shared" si="161"/>
        <v>11.980544542640198</v>
      </c>
      <c r="K883" s="11">
        <v>12.586219172080245</v>
      </c>
      <c r="L883" s="11">
        <v>5.4044323955410629</v>
      </c>
      <c r="M883" s="249">
        <f t="shared" si="163"/>
        <v>5.4044323955410629</v>
      </c>
      <c r="N883" s="11">
        <f t="shared" si="168"/>
        <v>62.553585402184808</v>
      </c>
      <c r="O883" s="11">
        <f t="shared" si="169"/>
        <v>12.510717080436962</v>
      </c>
      <c r="P883" s="11">
        <f t="shared" si="160"/>
        <v>0.23445871590024292</v>
      </c>
      <c r="Q883" s="10" t="s">
        <v>572</v>
      </c>
    </row>
    <row r="884" spans="1:17">
      <c r="A884" s="9">
        <f t="shared" si="164"/>
        <v>109</v>
      </c>
      <c r="B884" s="8" t="s">
        <v>932</v>
      </c>
      <c r="C884" s="8">
        <f>димвенканали!C884</f>
        <v>309.60000000000002</v>
      </c>
      <c r="D884" s="8">
        <f>димвенканали!D884</f>
        <v>0</v>
      </c>
      <c r="E884" s="8">
        <f>димвенканали!E884</f>
        <v>0</v>
      </c>
      <c r="F884" s="8">
        <f t="shared" si="165"/>
        <v>309.60000000000002</v>
      </c>
      <c r="G884" s="44">
        <v>238.5</v>
      </c>
      <c r="H884" s="11">
        <v>1.674629053866181E-2</v>
      </c>
      <c r="I884" s="11">
        <f t="shared" si="162"/>
        <v>37.999510249993676</v>
      </c>
      <c r="J884" s="11">
        <f t="shared" si="161"/>
        <v>13.972419918922675</v>
      </c>
      <c r="K884" s="11">
        <v>14.678793508758622</v>
      </c>
      <c r="L884" s="11">
        <v>6.3029688329415317</v>
      </c>
      <c r="M884" s="249">
        <f t="shared" si="163"/>
        <v>6.3029688329415317</v>
      </c>
      <c r="N884" s="11">
        <f t="shared" si="168"/>
        <v>72.953692510616506</v>
      </c>
      <c r="O884" s="11">
        <f t="shared" si="169"/>
        <v>14.590738502123301</v>
      </c>
      <c r="P884" s="11">
        <f t="shared" ref="P884:P947" si="170">(N884+O884)/F884/1.2</f>
        <v>0.23563854170095772</v>
      </c>
      <c r="Q884" s="10" t="s">
        <v>572</v>
      </c>
    </row>
    <row r="885" spans="1:17">
      <c r="A885" s="9">
        <f t="shared" si="164"/>
        <v>110</v>
      </c>
      <c r="B885" s="8" t="s">
        <v>933</v>
      </c>
      <c r="C885" s="8">
        <f>димвенканали!C885</f>
        <v>339.5</v>
      </c>
      <c r="D885" s="8">
        <f>димвенканали!D885</f>
        <v>0</v>
      </c>
      <c r="E885" s="8">
        <f>димвенканали!E885</f>
        <v>0</v>
      </c>
      <c r="F885" s="8">
        <f t="shared" si="165"/>
        <v>339.5</v>
      </c>
      <c r="G885" s="44">
        <v>240.5</v>
      </c>
      <c r="H885" s="11">
        <v>1.6886720648000696E-2</v>
      </c>
      <c r="I885" s="11">
        <f t="shared" si="162"/>
        <v>38.318164423997821</v>
      </c>
      <c r="J885" s="11">
        <f t="shared" ref="J885:J941" si="171">I885*0.3677</f>
        <v>14.089589058704</v>
      </c>
      <c r="K885" s="11">
        <v>14.80188611679853</v>
      </c>
      <c r="L885" s="11">
        <v>6.3558239174945017</v>
      </c>
      <c r="M885" s="249">
        <f t="shared" si="163"/>
        <v>6.3558239174945017</v>
      </c>
      <c r="N885" s="11">
        <f t="shared" si="168"/>
        <v>73.565463516994853</v>
      </c>
      <c r="O885" s="11">
        <f t="shared" si="169"/>
        <v>14.713092703398971</v>
      </c>
      <c r="P885" s="11">
        <f t="shared" si="170"/>
        <v>0.21668766868039721</v>
      </c>
      <c r="Q885" s="10" t="s">
        <v>572</v>
      </c>
    </row>
    <row r="886" spans="1:17">
      <c r="A886" s="9">
        <f t="shared" si="164"/>
        <v>111</v>
      </c>
      <c r="B886" s="8" t="s">
        <v>934</v>
      </c>
      <c r="C886" s="8">
        <f>димвенканали!C886</f>
        <v>1490.07</v>
      </c>
      <c r="D886" s="8">
        <f>димвенканали!D886</f>
        <v>0</v>
      </c>
      <c r="E886" s="8">
        <f>димвенканали!E886</f>
        <v>0</v>
      </c>
      <c r="F886" s="8">
        <f t="shared" si="165"/>
        <v>1490.07</v>
      </c>
      <c r="G886" s="44">
        <v>640.5</v>
      </c>
      <c r="H886" s="11">
        <v>4.497274251577732E-2</v>
      </c>
      <c r="I886" s="11">
        <f t="shared" si="162"/>
        <v>102.04899922482579</v>
      </c>
      <c r="J886" s="11">
        <f t="shared" si="171"/>
        <v>37.523417014968445</v>
      </c>
      <c r="K886" s="11">
        <v>39.420407724779452</v>
      </c>
      <c r="L886" s="11">
        <v>16.926840828088267</v>
      </c>
      <c r="M886" s="249">
        <f t="shared" si="163"/>
        <v>16.926840828088267</v>
      </c>
      <c r="N886" s="11">
        <f t="shared" si="168"/>
        <v>195.91966479266196</v>
      </c>
      <c r="O886" s="11">
        <f t="shared" si="169"/>
        <v>39.183932958532395</v>
      </c>
      <c r="P886" s="11">
        <f t="shared" si="170"/>
        <v>0.13148353083590836</v>
      </c>
      <c r="Q886" s="10" t="s">
        <v>572</v>
      </c>
    </row>
    <row r="887" spans="1:17">
      <c r="A887" s="9">
        <f t="shared" si="164"/>
        <v>112</v>
      </c>
      <c r="B887" s="8" t="s">
        <v>935</v>
      </c>
      <c r="C887" s="8">
        <f>димвенканали!C887</f>
        <v>313.39999999999998</v>
      </c>
      <c r="D887" s="8">
        <f>димвенканали!D887</f>
        <v>0</v>
      </c>
      <c r="E887" s="8">
        <f>димвенканали!E887</f>
        <v>0</v>
      </c>
      <c r="F887" s="8">
        <f t="shared" si="165"/>
        <v>313.39999999999998</v>
      </c>
      <c r="G887" s="44">
        <v>234</v>
      </c>
      <c r="H887" s="11">
        <v>1.6430322792649325E-2</v>
      </c>
      <c r="I887" s="11">
        <f t="shared" si="162"/>
        <v>37.282538358484366</v>
      </c>
      <c r="J887" s="11">
        <f t="shared" si="171"/>
        <v>13.708789354414703</v>
      </c>
      <c r="K887" s="11">
        <v>14.401835140668839</v>
      </c>
      <c r="L887" s="11">
        <v>6.1840448926973526</v>
      </c>
      <c r="M887" s="249">
        <f t="shared" si="163"/>
        <v>6.1840448926973526</v>
      </c>
      <c r="N887" s="11">
        <f t="shared" si="168"/>
        <v>71.577207746265273</v>
      </c>
      <c r="O887" s="11">
        <f t="shared" si="169"/>
        <v>14.315441549253055</v>
      </c>
      <c r="P887" s="11">
        <f t="shared" si="170"/>
        <v>0.22838930359369902</v>
      </c>
      <c r="Q887" s="10" t="s">
        <v>572</v>
      </c>
    </row>
    <row r="888" spans="1:17" ht="18.75">
      <c r="A888" s="9">
        <f t="shared" si="164"/>
        <v>113</v>
      </c>
      <c r="B888" s="8" t="s">
        <v>936</v>
      </c>
      <c r="C888" s="8">
        <f>димвенканали!C888</f>
        <v>1153.5999999999999</v>
      </c>
      <c r="D888" s="8">
        <f>димвенканали!D888</f>
        <v>0</v>
      </c>
      <c r="E888" s="8">
        <f>димвенканали!E888</f>
        <v>0</v>
      </c>
      <c r="F888" s="8">
        <f t="shared" si="165"/>
        <v>1153.5999999999999</v>
      </c>
      <c r="G888" s="42">
        <v>551</v>
      </c>
      <c r="H888" s="11">
        <v>3.86884951228623E-2</v>
      </c>
      <c r="I888" s="11">
        <f t="shared" si="162"/>
        <v>87.789224938140535</v>
      </c>
      <c r="J888" s="11">
        <f t="shared" si="171"/>
        <v>32.280098009754276</v>
      </c>
      <c r="K888" s="11">
        <v>33.912013514993717</v>
      </c>
      <c r="L888" s="11">
        <v>26.342996329156939</v>
      </c>
      <c r="M888" s="249">
        <f t="shared" si="163"/>
        <v>26.342996329156939</v>
      </c>
      <c r="N888" s="11">
        <f t="shared" si="168"/>
        <v>180.32433279204545</v>
      </c>
      <c r="O888" s="11">
        <f t="shared" si="169"/>
        <v>36.064866558409093</v>
      </c>
      <c r="P888" s="11">
        <f t="shared" si="170"/>
        <v>0.15631443549934593</v>
      </c>
      <c r="Q888" s="41" t="s">
        <v>575</v>
      </c>
    </row>
    <row r="889" spans="1:17">
      <c r="A889" s="9">
        <f t="shared" si="164"/>
        <v>114</v>
      </c>
      <c r="B889" s="8" t="s">
        <v>937</v>
      </c>
      <c r="C889" s="8">
        <f>димвенканали!C889</f>
        <v>337.9</v>
      </c>
      <c r="D889" s="8">
        <f>димвенканали!D889</f>
        <v>0</v>
      </c>
      <c r="E889" s="8">
        <f>димвенканали!E889</f>
        <v>0</v>
      </c>
      <c r="F889" s="8">
        <f t="shared" si="165"/>
        <v>337.9</v>
      </c>
      <c r="G889" s="44">
        <v>236</v>
      </c>
      <c r="H889" s="11">
        <v>1.6570752901988207E-2</v>
      </c>
      <c r="I889" s="11">
        <f t="shared" si="162"/>
        <v>37.601192532488504</v>
      </c>
      <c r="J889" s="11">
        <f t="shared" si="171"/>
        <v>13.825958494196025</v>
      </c>
      <c r="K889" s="11">
        <v>14.524927748708743</v>
      </c>
      <c r="L889" s="11">
        <v>6.2368999772503217</v>
      </c>
      <c r="M889" s="249">
        <f t="shared" si="163"/>
        <v>6.2368999772503217</v>
      </c>
      <c r="N889" s="11">
        <f t="shared" ref="N889:N914" si="172">(I889+J889+K889+M889)</f>
        <v>72.188978752643592</v>
      </c>
      <c r="O889" s="11">
        <f t="shared" ref="O889:O914" si="173">N889*0.2</f>
        <v>14.43779575052872</v>
      </c>
      <c r="P889" s="11">
        <f t="shared" si="170"/>
        <v>0.21364006733543534</v>
      </c>
      <c r="Q889" s="10" t="s">
        <v>572</v>
      </c>
    </row>
    <row r="890" spans="1:17">
      <c r="A890" s="9">
        <f t="shared" si="164"/>
        <v>115</v>
      </c>
      <c r="B890" s="8" t="s">
        <v>938</v>
      </c>
      <c r="C890" s="8">
        <f>димвенканали!C890</f>
        <v>376.7</v>
      </c>
      <c r="D890" s="8">
        <f>димвенканали!D890</f>
        <v>0</v>
      </c>
      <c r="E890" s="8">
        <f>димвенканали!E890</f>
        <v>0</v>
      </c>
      <c r="F890" s="8">
        <f t="shared" si="165"/>
        <v>376.7</v>
      </c>
      <c r="G890" s="44">
        <v>234</v>
      </c>
      <c r="H890" s="11">
        <v>1.6430322792649325E-2</v>
      </c>
      <c r="I890" s="11">
        <f t="shared" si="162"/>
        <v>37.282538358484366</v>
      </c>
      <c r="J890" s="11">
        <f t="shared" si="171"/>
        <v>13.708789354414703</v>
      </c>
      <c r="K890" s="11">
        <v>14.401835140668839</v>
      </c>
      <c r="L890" s="11">
        <v>6.1840448926973526</v>
      </c>
      <c r="M890" s="249">
        <f t="shared" si="163"/>
        <v>6.1840448926973526</v>
      </c>
      <c r="N890" s="11">
        <f t="shared" si="172"/>
        <v>71.577207746265273</v>
      </c>
      <c r="O890" s="11">
        <f t="shared" si="173"/>
        <v>14.315441549253055</v>
      </c>
      <c r="P890" s="11">
        <f t="shared" si="170"/>
        <v>0.19001117001928663</v>
      </c>
      <c r="Q890" s="10" t="s">
        <v>572</v>
      </c>
    </row>
    <row r="891" spans="1:17">
      <c r="A891" s="9">
        <f t="shared" si="164"/>
        <v>116</v>
      </c>
      <c r="B891" s="8" t="s">
        <v>939</v>
      </c>
      <c r="C891" s="8">
        <f>димвенканали!C891</f>
        <v>331.2</v>
      </c>
      <c r="D891" s="8">
        <f>димвенканали!D891</f>
        <v>0</v>
      </c>
      <c r="E891" s="8">
        <f>димвенканали!E891</f>
        <v>0</v>
      </c>
      <c r="F891" s="8">
        <f t="shared" si="165"/>
        <v>331.2</v>
      </c>
      <c r="G891" s="44">
        <v>240.8</v>
      </c>
      <c r="H891" s="11">
        <v>1.6907785164401529E-2</v>
      </c>
      <c r="I891" s="11">
        <f t="shared" si="162"/>
        <v>38.365962550098445</v>
      </c>
      <c r="J891" s="11">
        <f t="shared" si="171"/>
        <v>14.107164429671199</v>
      </c>
      <c r="K891" s="11">
        <v>14.820350008004516</v>
      </c>
      <c r="L891" s="11">
        <v>6.363752180177447</v>
      </c>
      <c r="M891" s="249">
        <f t="shared" si="163"/>
        <v>6.363752180177447</v>
      </c>
      <c r="N891" s="11">
        <f t="shared" si="172"/>
        <v>73.657229167951598</v>
      </c>
      <c r="O891" s="11">
        <f t="shared" si="173"/>
        <v>14.731445833590321</v>
      </c>
      <c r="P891" s="11">
        <f t="shared" si="170"/>
        <v>0.2223950156037186</v>
      </c>
      <c r="Q891" s="10" t="s">
        <v>572</v>
      </c>
    </row>
    <row r="892" spans="1:17">
      <c r="A892" s="9">
        <f t="shared" si="164"/>
        <v>117</v>
      </c>
      <c r="B892" s="8" t="s">
        <v>940</v>
      </c>
      <c r="C892" s="8">
        <f>димвенканали!C892</f>
        <v>4543.6099999999997</v>
      </c>
      <c r="D892" s="8">
        <f>димвенканали!D892</f>
        <v>0</v>
      </c>
      <c r="E892" s="8">
        <f>димвенканали!E892</f>
        <v>0</v>
      </c>
      <c r="F892" s="8">
        <f t="shared" si="165"/>
        <v>4543.6099999999997</v>
      </c>
      <c r="G892" s="44">
        <v>1244</v>
      </c>
      <c r="H892" s="11">
        <v>8.73475280087853E-2</v>
      </c>
      <c r="I892" s="11">
        <f t="shared" si="162"/>
        <v>198.20289623057499</v>
      </c>
      <c r="J892" s="11">
        <f t="shared" si="171"/>
        <v>72.87920494398243</v>
      </c>
      <c r="K892" s="11">
        <v>76.563602200820668</v>
      </c>
      <c r="L892" s="11">
        <v>32.875862591946614</v>
      </c>
      <c r="M892" s="249">
        <f t="shared" si="163"/>
        <v>32.875862591946614</v>
      </c>
      <c r="N892" s="11">
        <f t="shared" si="172"/>
        <v>380.52156596732465</v>
      </c>
      <c r="O892" s="11">
        <f t="shared" si="173"/>
        <v>76.104313193464932</v>
      </c>
      <c r="P892" s="11">
        <f t="shared" si="170"/>
        <v>8.3748729747342904E-2</v>
      </c>
      <c r="Q892" s="10" t="s">
        <v>572</v>
      </c>
    </row>
    <row r="893" spans="1:17">
      <c r="A893" s="9">
        <f t="shared" si="164"/>
        <v>118</v>
      </c>
      <c r="B893" s="8" t="s">
        <v>941</v>
      </c>
      <c r="C893" s="8">
        <f>димвенканали!C893</f>
        <v>4442.1000000000004</v>
      </c>
      <c r="D893" s="8">
        <f>димвенканали!D893</f>
        <v>0</v>
      </c>
      <c r="E893" s="8">
        <f>димвенканали!E893</f>
        <v>0</v>
      </c>
      <c r="F893" s="8">
        <f t="shared" si="165"/>
        <v>4442.1000000000004</v>
      </c>
      <c r="G893" s="44">
        <v>1227</v>
      </c>
      <c r="H893" s="11">
        <v>8.6153872079404795E-2</v>
      </c>
      <c r="I893" s="11">
        <f t="shared" si="162"/>
        <v>195.49433575153981</v>
      </c>
      <c r="J893" s="11">
        <f t="shared" si="171"/>
        <v>71.88326725584119</v>
      </c>
      <c r="K893" s="11">
        <v>75.517315032481477</v>
      </c>
      <c r="L893" s="11">
        <v>32.426594373246374</v>
      </c>
      <c r="M893" s="249">
        <f t="shared" si="163"/>
        <v>32.426594373246374</v>
      </c>
      <c r="N893" s="11">
        <f t="shared" si="172"/>
        <v>375.32151241310885</v>
      </c>
      <c r="O893" s="11">
        <f t="shared" si="173"/>
        <v>75.06430248262177</v>
      </c>
      <c r="P893" s="11">
        <f t="shared" si="170"/>
        <v>8.4491909775355992E-2</v>
      </c>
      <c r="Q893" s="10" t="s">
        <v>572</v>
      </c>
    </row>
    <row r="894" spans="1:17">
      <c r="A894" s="9">
        <f t="shared" si="164"/>
        <v>119</v>
      </c>
      <c r="B894" s="8" t="s">
        <v>942</v>
      </c>
      <c r="C894" s="8">
        <f>димвенканали!C894</f>
        <v>2681.07</v>
      </c>
      <c r="D894" s="8">
        <f>димвенканали!D894</f>
        <v>1283.7</v>
      </c>
      <c r="E894" s="8">
        <f>димвенканали!E894</f>
        <v>0</v>
      </c>
      <c r="F894" s="8">
        <f t="shared" si="165"/>
        <v>3964.7700000000004</v>
      </c>
      <c r="G894" s="44">
        <v>943</v>
      </c>
      <c r="H894" s="11">
        <v>6.6212796553283396E-2</v>
      </c>
      <c r="I894" s="11">
        <f t="shared" si="162"/>
        <v>150.24544304295196</v>
      </c>
      <c r="J894" s="11">
        <f t="shared" si="171"/>
        <v>55.245249406893443</v>
      </c>
      <c r="K894" s="11">
        <v>58.038164690815023</v>
      </c>
      <c r="L894" s="11">
        <v>383.23966645040429</v>
      </c>
      <c r="M894" s="249">
        <f t="shared" si="163"/>
        <v>383.23966645040429</v>
      </c>
      <c r="N894" s="11">
        <f t="shared" si="172"/>
        <v>646.76852359106465</v>
      </c>
      <c r="O894" s="11">
        <f t="shared" si="173"/>
        <v>129.35370471821292</v>
      </c>
      <c r="P894" s="11">
        <f t="shared" si="170"/>
        <v>0.16312888858396946</v>
      </c>
      <c r="Q894" s="10" t="s">
        <v>572</v>
      </c>
    </row>
    <row r="895" spans="1:17">
      <c r="A895" s="9">
        <f t="shared" si="164"/>
        <v>120</v>
      </c>
      <c r="B895" s="8" t="s">
        <v>943</v>
      </c>
      <c r="C895" s="8">
        <f>димвенканали!C895</f>
        <v>4513.9799999999996</v>
      </c>
      <c r="D895" s="8">
        <f>димвенканали!D895</f>
        <v>0</v>
      </c>
      <c r="E895" s="8">
        <f>димвенканали!E895</f>
        <v>0</v>
      </c>
      <c r="F895" s="8">
        <f t="shared" si="165"/>
        <v>4513.9799999999996</v>
      </c>
      <c r="G895" s="44">
        <v>1343</v>
      </c>
      <c r="H895" s="11">
        <v>9.4298818421060013E-2</v>
      </c>
      <c r="I895" s="11">
        <f t="shared" si="162"/>
        <v>213.97627784377991</v>
      </c>
      <c r="J895" s="11">
        <f t="shared" si="171"/>
        <v>78.679077363157873</v>
      </c>
      <c r="K895" s="11">
        <v>82.656686298795947</v>
      </c>
      <c r="L895" s="11">
        <v>35.492189277318566</v>
      </c>
      <c r="M895" s="249">
        <f t="shared" si="163"/>
        <v>35.492189277318566</v>
      </c>
      <c r="N895" s="11">
        <f t="shared" si="172"/>
        <v>410.80423078305228</v>
      </c>
      <c r="O895" s="11">
        <f t="shared" si="173"/>
        <v>82.160846156610461</v>
      </c>
      <c r="P895" s="11">
        <f t="shared" si="170"/>
        <v>9.1007100337850921E-2</v>
      </c>
      <c r="Q895" s="10" t="s">
        <v>572</v>
      </c>
    </row>
    <row r="896" spans="1:17">
      <c r="A896" s="9">
        <f t="shared" si="164"/>
        <v>121</v>
      </c>
      <c r="B896" s="8" t="s">
        <v>944</v>
      </c>
      <c r="C896" s="8">
        <f>димвенканали!C896</f>
        <v>6160.06</v>
      </c>
      <c r="D896" s="8">
        <f>димвенканали!D896</f>
        <v>98.8</v>
      </c>
      <c r="E896" s="8">
        <f>димвенканали!E896</f>
        <v>0</v>
      </c>
      <c r="F896" s="8">
        <f t="shared" si="165"/>
        <v>6258.8600000000006</v>
      </c>
      <c r="G896" s="44">
        <v>1808</v>
      </c>
      <c r="H896" s="11">
        <v>0.12694881884235035</v>
      </c>
      <c r="I896" s="11">
        <f t="shared" si="162"/>
        <v>288.06337329974247</v>
      </c>
      <c r="J896" s="11">
        <f t="shared" si="171"/>
        <v>105.92090236231532</v>
      </c>
      <c r="K896" s="11">
        <v>111.27571766807377</v>
      </c>
      <c r="L896" s="11">
        <v>47.780996435883822</v>
      </c>
      <c r="M896" s="249">
        <f t="shared" si="163"/>
        <v>47.780996435883822</v>
      </c>
      <c r="N896" s="11">
        <f t="shared" si="172"/>
        <v>553.0409897660154</v>
      </c>
      <c r="O896" s="11">
        <f t="shared" si="173"/>
        <v>110.60819795320309</v>
      </c>
      <c r="P896" s="11">
        <f t="shared" si="170"/>
        <v>8.8361297387386101E-2</v>
      </c>
      <c r="Q896" s="10" t="s">
        <v>572</v>
      </c>
    </row>
    <row r="897" spans="1:17">
      <c r="A897" s="9">
        <f t="shared" si="164"/>
        <v>122</v>
      </c>
      <c r="B897" s="8" t="s">
        <v>945</v>
      </c>
      <c r="C897" s="8">
        <f>димвенканали!C897</f>
        <v>2230.3000000000002</v>
      </c>
      <c r="D897" s="8">
        <f>димвенканали!D897</f>
        <v>0</v>
      </c>
      <c r="E897" s="8">
        <f>димвенканали!E897</f>
        <v>0</v>
      </c>
      <c r="F897" s="8">
        <f t="shared" si="165"/>
        <v>2230.3000000000002</v>
      </c>
      <c r="G897" s="44">
        <v>960</v>
      </c>
      <c r="H897" s="11">
        <v>6.7406452482663901E-2</v>
      </c>
      <c r="I897" s="11">
        <f t="shared" si="162"/>
        <v>152.95400352198715</v>
      </c>
      <c r="J897" s="11">
        <f t="shared" si="171"/>
        <v>56.241187095034675</v>
      </c>
      <c r="K897" s="11">
        <v>11.816890371830844</v>
      </c>
      <c r="L897" s="11">
        <v>9.3020904426076176E-2</v>
      </c>
      <c r="M897" s="249">
        <f t="shared" si="163"/>
        <v>9.3020904426076176E-2</v>
      </c>
      <c r="N897" s="11">
        <f t="shared" si="172"/>
        <v>221.10510189327874</v>
      </c>
      <c r="O897" s="11">
        <f t="shared" si="173"/>
        <v>44.221020378655751</v>
      </c>
      <c r="P897" s="11">
        <f t="shared" si="170"/>
        <v>9.9136933100156366E-2</v>
      </c>
      <c r="Q897" s="10" t="s">
        <v>572</v>
      </c>
    </row>
    <row r="898" spans="1:17">
      <c r="A898" s="9">
        <f t="shared" si="164"/>
        <v>123</v>
      </c>
      <c r="B898" s="8" t="s">
        <v>946</v>
      </c>
      <c r="C898" s="8">
        <f>димвенканали!C898</f>
        <v>3177.46</v>
      </c>
      <c r="D898" s="8">
        <f>димвенканали!D898</f>
        <v>0</v>
      </c>
      <c r="E898" s="8">
        <f>димвенканали!E898</f>
        <v>0</v>
      </c>
      <c r="F898" s="8">
        <f t="shared" si="165"/>
        <v>3177.46</v>
      </c>
      <c r="G898" s="44">
        <v>950</v>
      </c>
      <c r="H898" s="11">
        <v>6.6704301935969476E-2</v>
      </c>
      <c r="I898" s="11">
        <f t="shared" si="162"/>
        <v>151.36073265196643</v>
      </c>
      <c r="J898" s="11">
        <f t="shared" si="171"/>
        <v>55.655341396128058</v>
      </c>
      <c r="K898" s="11">
        <v>58.468988818954685</v>
      </c>
      <c r="L898" s="11">
        <v>25.10616516266019</v>
      </c>
      <c r="M898" s="249">
        <f t="shared" si="163"/>
        <v>25.10616516266019</v>
      </c>
      <c r="N898" s="11">
        <f t="shared" si="172"/>
        <v>290.59122802970938</v>
      </c>
      <c r="O898" s="11">
        <f t="shared" si="173"/>
        <v>58.11824560594188</v>
      </c>
      <c r="P898" s="11">
        <f t="shared" si="170"/>
        <v>9.1453937431064239E-2</v>
      </c>
      <c r="Q898" s="10" t="s">
        <v>572</v>
      </c>
    </row>
    <row r="899" spans="1:17">
      <c r="A899" s="9">
        <f t="shared" si="164"/>
        <v>124</v>
      </c>
      <c r="B899" s="8" t="s">
        <v>947</v>
      </c>
      <c r="C899" s="8">
        <f>димвенканали!C899</f>
        <v>6153.96</v>
      </c>
      <c r="D899" s="8">
        <f>димвенканали!D899</f>
        <v>0</v>
      </c>
      <c r="E899" s="8">
        <f>димвенканали!E899</f>
        <v>0</v>
      </c>
      <c r="F899" s="8">
        <f t="shared" si="165"/>
        <v>6153.96</v>
      </c>
      <c r="G899" s="44">
        <v>1808</v>
      </c>
      <c r="H899" s="11">
        <v>0.12694881884235035</v>
      </c>
      <c r="I899" s="11">
        <f t="shared" si="162"/>
        <v>288.06337329974247</v>
      </c>
      <c r="J899" s="11">
        <f t="shared" si="171"/>
        <v>105.92090236231532</v>
      </c>
      <c r="K899" s="11">
        <v>111.27571766807377</v>
      </c>
      <c r="L899" s="11">
        <v>47.780996435883822</v>
      </c>
      <c r="M899" s="249">
        <f t="shared" si="163"/>
        <v>47.780996435883822</v>
      </c>
      <c r="N899" s="11">
        <f t="shared" si="172"/>
        <v>553.0409897660154</v>
      </c>
      <c r="O899" s="11">
        <f t="shared" si="173"/>
        <v>110.60819795320309</v>
      </c>
      <c r="P899" s="11">
        <f t="shared" si="170"/>
        <v>8.9867498288259184E-2</v>
      </c>
      <c r="Q899" s="10" t="s">
        <v>572</v>
      </c>
    </row>
    <row r="900" spans="1:17">
      <c r="A900" s="9">
        <f t="shared" si="164"/>
        <v>125</v>
      </c>
      <c r="B900" s="8" t="s">
        <v>948</v>
      </c>
      <c r="C900" s="8">
        <f>димвенканали!C900</f>
        <v>4767.16</v>
      </c>
      <c r="D900" s="8">
        <f>димвенканали!D900</f>
        <v>0</v>
      </c>
      <c r="E900" s="8">
        <f>димвенканали!E900</f>
        <v>0</v>
      </c>
      <c r="F900" s="8">
        <f t="shared" si="165"/>
        <v>4767.16</v>
      </c>
      <c r="G900" s="44">
        <v>680</v>
      </c>
      <c r="H900" s="11">
        <v>4.7746237175220259E-2</v>
      </c>
      <c r="I900" s="11">
        <f t="shared" si="162"/>
        <v>108.34241916140755</v>
      </c>
      <c r="J900" s="11">
        <f t="shared" si="171"/>
        <v>39.837507525649556</v>
      </c>
      <c r="K900" s="11">
        <v>41.851486733567562</v>
      </c>
      <c r="L900" s="11">
        <v>17.9707287480094</v>
      </c>
      <c r="M900" s="249">
        <f t="shared" si="163"/>
        <v>17.9707287480094</v>
      </c>
      <c r="N900" s="11">
        <f t="shared" si="172"/>
        <v>208.00214216863407</v>
      </c>
      <c r="O900" s="11">
        <f t="shared" si="173"/>
        <v>41.600428433726819</v>
      </c>
      <c r="P900" s="11">
        <f t="shared" si="170"/>
        <v>4.3632297252165664E-2</v>
      </c>
      <c r="Q900" s="10" t="s">
        <v>572</v>
      </c>
    </row>
    <row r="901" spans="1:17">
      <c r="A901" s="9">
        <f t="shared" si="164"/>
        <v>126</v>
      </c>
      <c r="B901" s="8" t="s">
        <v>949</v>
      </c>
      <c r="C901" s="8">
        <f>димвенканали!C901</f>
        <v>5138.5</v>
      </c>
      <c r="D901" s="8">
        <f>димвенканали!D901</f>
        <v>0</v>
      </c>
      <c r="E901" s="8">
        <f>димвенканали!E901</f>
        <v>51.8</v>
      </c>
      <c r="F901" s="8">
        <f t="shared" si="165"/>
        <v>5190.3</v>
      </c>
      <c r="G901" s="44">
        <v>1879</v>
      </c>
      <c r="H901" s="11">
        <v>0.13193408772388068</v>
      </c>
      <c r="I901" s="11">
        <f t="shared" si="162"/>
        <v>299.37559647688937</v>
      </c>
      <c r="J901" s="11">
        <f t="shared" si="171"/>
        <v>110.08040682455223</v>
      </c>
      <c r="K901" s="11">
        <v>115.64550525349037</v>
      </c>
      <c r="L901" s="11">
        <v>49.657351937514214</v>
      </c>
      <c r="M901" s="249">
        <f t="shared" si="163"/>
        <v>49.657351937514214</v>
      </c>
      <c r="N901" s="11">
        <f t="shared" si="172"/>
        <v>574.75886049244616</v>
      </c>
      <c r="O901" s="11">
        <f t="shared" si="173"/>
        <v>114.95177209848924</v>
      </c>
      <c r="P901" s="11">
        <f t="shared" si="170"/>
        <v>0.11073711740986959</v>
      </c>
      <c r="Q901" s="10" t="s">
        <v>572</v>
      </c>
    </row>
    <row r="902" spans="1:17">
      <c r="A902" s="9">
        <f t="shared" si="164"/>
        <v>127</v>
      </c>
      <c r="B902" s="8" t="s">
        <v>950</v>
      </c>
      <c r="C902" s="8">
        <f>димвенканали!C902</f>
        <v>2683</v>
      </c>
      <c r="D902" s="8">
        <f>димвенканали!D902</f>
        <v>0</v>
      </c>
      <c r="E902" s="8">
        <f>димвенканали!E902</f>
        <v>0</v>
      </c>
      <c r="F902" s="8">
        <f t="shared" si="165"/>
        <v>2683</v>
      </c>
      <c r="G902" s="44">
        <v>960</v>
      </c>
      <c r="H902" s="11">
        <v>6.7406452482663901E-2</v>
      </c>
      <c r="I902" s="11">
        <f t="shared" ref="I902:I955" si="174">H902*$I$2</f>
        <v>152.95400352198715</v>
      </c>
      <c r="J902" s="11">
        <f t="shared" si="171"/>
        <v>56.241187095034675</v>
      </c>
      <c r="K902" s="11">
        <v>59.084451859154214</v>
      </c>
      <c r="L902" s="11">
        <v>25.37044058542504</v>
      </c>
      <c r="M902" s="249">
        <f t="shared" si="163"/>
        <v>25.37044058542504</v>
      </c>
      <c r="N902" s="11">
        <f t="shared" si="172"/>
        <v>293.65008306160109</v>
      </c>
      <c r="O902" s="11">
        <f t="shared" si="173"/>
        <v>58.73001661232022</v>
      </c>
      <c r="P902" s="11">
        <f t="shared" si="170"/>
        <v>0.10944840963906118</v>
      </c>
      <c r="Q902" s="10" t="s">
        <v>572</v>
      </c>
    </row>
    <row r="903" spans="1:17">
      <c r="A903" s="9">
        <f t="shared" si="164"/>
        <v>128</v>
      </c>
      <c r="B903" s="8" t="s">
        <v>951</v>
      </c>
      <c r="C903" s="8">
        <f>димвенканали!C903</f>
        <v>4751.5</v>
      </c>
      <c r="D903" s="8">
        <f>димвенканали!D903</f>
        <v>0</v>
      </c>
      <c r="E903" s="8">
        <f>димвенканали!E903</f>
        <v>0</v>
      </c>
      <c r="F903" s="8">
        <f t="shared" si="165"/>
        <v>4751.5</v>
      </c>
      <c r="G903" s="44">
        <v>736</v>
      </c>
      <c r="H903" s="11">
        <v>5.1678280236708986E-2</v>
      </c>
      <c r="I903" s="11">
        <f t="shared" si="174"/>
        <v>117.26473603352346</v>
      </c>
      <c r="J903" s="11">
        <f t="shared" si="171"/>
        <v>43.11824343952658</v>
      </c>
      <c r="K903" s="11">
        <v>45.298079758684892</v>
      </c>
      <c r="L903" s="11">
        <v>19.450671115492529</v>
      </c>
      <c r="M903" s="249">
        <f t="shared" si="163"/>
        <v>19.450671115492529</v>
      </c>
      <c r="N903" s="11">
        <f t="shared" si="172"/>
        <v>225.13173034722746</v>
      </c>
      <c r="O903" s="11">
        <f t="shared" si="173"/>
        <v>45.026346069445495</v>
      </c>
      <c r="P903" s="11">
        <f t="shared" si="170"/>
        <v>4.7381191275855515E-2</v>
      </c>
      <c r="Q903" s="10" t="s">
        <v>572</v>
      </c>
    </row>
    <row r="904" spans="1:17">
      <c r="A904" s="9">
        <f t="shared" si="164"/>
        <v>129</v>
      </c>
      <c r="B904" s="8" t="s">
        <v>952</v>
      </c>
      <c r="C904" s="8">
        <f>димвенканали!C904</f>
        <v>3593.8</v>
      </c>
      <c r="D904" s="8">
        <f>димвенканали!D904</f>
        <v>0</v>
      </c>
      <c r="E904" s="8">
        <f>димвенканали!E904</f>
        <v>0</v>
      </c>
      <c r="F904" s="8">
        <f t="shared" si="165"/>
        <v>3593.8</v>
      </c>
      <c r="G904" s="44">
        <v>1000.4</v>
      </c>
      <c r="H904" s="11">
        <v>7.0243140691309339E-2</v>
      </c>
      <c r="I904" s="11">
        <f t="shared" si="174"/>
        <v>159.39081783687078</v>
      </c>
      <c r="J904" s="11">
        <f t="shared" si="171"/>
        <v>58.60800371861739</v>
      </c>
      <c r="K904" s="11">
        <v>61.570922541560286</v>
      </c>
      <c r="L904" s="11">
        <v>26.438113293395009</v>
      </c>
      <c r="M904" s="249">
        <f t="shared" ref="M904:M955" si="175">L904*$M$2</f>
        <v>26.438113293395009</v>
      </c>
      <c r="N904" s="11">
        <f t="shared" si="172"/>
        <v>306.00785739044346</v>
      </c>
      <c r="O904" s="11">
        <f t="shared" si="173"/>
        <v>61.201571478088695</v>
      </c>
      <c r="P904" s="11">
        <f t="shared" si="170"/>
        <v>8.5148827811910355E-2</v>
      </c>
      <c r="Q904" s="10" t="s">
        <v>572</v>
      </c>
    </row>
    <row r="905" spans="1:17">
      <c r="A905" s="9">
        <f t="shared" si="164"/>
        <v>130</v>
      </c>
      <c r="B905" s="8" t="s">
        <v>953</v>
      </c>
      <c r="C905" s="8">
        <f>димвенканали!C905</f>
        <v>6136.78</v>
      </c>
      <c r="D905" s="8">
        <f>димвенканали!D905</f>
        <v>0</v>
      </c>
      <c r="E905" s="8">
        <f>димвенканали!E905</f>
        <v>0</v>
      </c>
      <c r="F905" s="8">
        <f t="shared" si="165"/>
        <v>6136.78</v>
      </c>
      <c r="G905" s="44">
        <v>1808</v>
      </c>
      <c r="H905" s="11">
        <v>0.12694881884235035</v>
      </c>
      <c r="I905" s="11">
        <f t="shared" si="174"/>
        <v>288.06337329974247</v>
      </c>
      <c r="J905" s="11">
        <f t="shared" si="171"/>
        <v>105.92090236231532</v>
      </c>
      <c r="K905" s="11">
        <v>111.27571766807377</v>
      </c>
      <c r="L905" s="11">
        <v>47.780996435883822</v>
      </c>
      <c r="M905" s="249">
        <f t="shared" si="175"/>
        <v>47.780996435883822</v>
      </c>
      <c r="N905" s="11">
        <f t="shared" si="172"/>
        <v>553.0409897660154</v>
      </c>
      <c r="O905" s="11">
        <f t="shared" si="173"/>
        <v>110.60819795320309</v>
      </c>
      <c r="P905" s="11">
        <f t="shared" si="170"/>
        <v>9.0119083585531085E-2</v>
      </c>
      <c r="Q905" s="10" t="s">
        <v>572</v>
      </c>
    </row>
    <row r="906" spans="1:17">
      <c r="A906" s="9">
        <f t="shared" ref="A906:A955" si="176">1+A905</f>
        <v>131</v>
      </c>
      <c r="B906" s="8" t="s">
        <v>954</v>
      </c>
      <c r="C906" s="8">
        <f>димвенканали!C906</f>
        <v>4533.76</v>
      </c>
      <c r="D906" s="8">
        <f>димвенканали!D906</f>
        <v>0</v>
      </c>
      <c r="E906" s="8">
        <f>димвенканали!E906</f>
        <v>104</v>
      </c>
      <c r="F906" s="8">
        <f t="shared" si="165"/>
        <v>4637.76</v>
      </c>
      <c r="G906" s="44">
        <v>600</v>
      </c>
      <c r="H906" s="11">
        <v>4.2129032801664933E-2</v>
      </c>
      <c r="I906" s="11">
        <f t="shared" si="174"/>
        <v>95.596252201241953</v>
      </c>
      <c r="J906" s="11">
        <f t="shared" si="171"/>
        <v>35.15074193439667</v>
      </c>
      <c r="K906" s="11">
        <v>36.927782411971378</v>
      </c>
      <c r="L906" s="11">
        <v>15.856525365890647</v>
      </c>
      <c r="M906" s="249">
        <f t="shared" si="175"/>
        <v>15.856525365890647</v>
      </c>
      <c r="N906" s="11">
        <f t="shared" si="172"/>
        <v>183.53130191350067</v>
      </c>
      <c r="O906" s="11">
        <f t="shared" si="173"/>
        <v>36.706260382700137</v>
      </c>
      <c r="P906" s="11">
        <f t="shared" si="170"/>
        <v>3.9573264229606678E-2</v>
      </c>
      <c r="Q906" s="10" t="s">
        <v>572</v>
      </c>
    </row>
    <row r="907" spans="1:17">
      <c r="A907" s="9">
        <f t="shared" si="176"/>
        <v>132</v>
      </c>
      <c r="B907" s="8" t="s">
        <v>955</v>
      </c>
      <c r="C907" s="8">
        <f>димвенканали!C907</f>
        <v>4481.28</v>
      </c>
      <c r="D907" s="8">
        <f>димвенканали!D907</f>
        <v>99.8</v>
      </c>
      <c r="E907" s="8">
        <f>димвенканали!E907</f>
        <v>0</v>
      </c>
      <c r="F907" s="8">
        <f t="shared" si="165"/>
        <v>4581.08</v>
      </c>
      <c r="G907" s="44">
        <v>600</v>
      </c>
      <c r="H907" s="11">
        <v>4.2129032801664933E-2</v>
      </c>
      <c r="I907" s="11">
        <f t="shared" si="174"/>
        <v>95.596252201241953</v>
      </c>
      <c r="J907" s="11">
        <f t="shared" si="171"/>
        <v>35.15074193439667</v>
      </c>
      <c r="K907" s="11">
        <v>36.927782411971378</v>
      </c>
      <c r="L907" s="11">
        <v>15.856525365890647</v>
      </c>
      <c r="M907" s="249">
        <f t="shared" si="175"/>
        <v>15.856525365890647</v>
      </c>
      <c r="N907" s="11">
        <f t="shared" si="172"/>
        <v>183.53130191350067</v>
      </c>
      <c r="O907" s="11">
        <f t="shared" si="173"/>
        <v>36.706260382700137</v>
      </c>
      <c r="P907" s="11">
        <f t="shared" si="170"/>
        <v>4.006288951808322E-2</v>
      </c>
      <c r="Q907" s="10" t="s">
        <v>572</v>
      </c>
    </row>
    <row r="908" spans="1:17">
      <c r="A908" s="9">
        <f t="shared" si="176"/>
        <v>133</v>
      </c>
      <c r="B908" s="8" t="s">
        <v>956</v>
      </c>
      <c r="C908" s="8">
        <f>димвенканали!C908</f>
        <v>3949.68</v>
      </c>
      <c r="D908" s="8">
        <f>димвенканали!D908</f>
        <v>0</v>
      </c>
      <c r="E908" s="8">
        <f>димвенканали!E908</f>
        <v>0</v>
      </c>
      <c r="F908" s="8">
        <f t="shared" si="165"/>
        <v>3949.68</v>
      </c>
      <c r="G908" s="44">
        <v>901</v>
      </c>
      <c r="H908" s="11">
        <v>6.3263764257166843E-2</v>
      </c>
      <c r="I908" s="11">
        <f t="shared" si="174"/>
        <v>143.55370538886501</v>
      </c>
      <c r="J908" s="11">
        <f t="shared" si="171"/>
        <v>52.784697471485671</v>
      </c>
      <c r="K908" s="11">
        <v>55.453219921977023</v>
      </c>
      <c r="L908" s="11">
        <v>23.811215591112457</v>
      </c>
      <c r="M908" s="249">
        <f t="shared" si="175"/>
        <v>23.811215591112457</v>
      </c>
      <c r="N908" s="11">
        <f t="shared" si="172"/>
        <v>275.60283837344019</v>
      </c>
      <c r="O908" s="11">
        <f t="shared" si="173"/>
        <v>55.12056767468804</v>
      </c>
      <c r="P908" s="11">
        <f t="shared" si="170"/>
        <v>6.9778523417957969E-2</v>
      </c>
      <c r="Q908" s="10" t="s">
        <v>572</v>
      </c>
    </row>
    <row r="909" spans="1:17">
      <c r="A909" s="9">
        <f t="shared" si="176"/>
        <v>134</v>
      </c>
      <c r="B909" s="8" t="s">
        <v>957</v>
      </c>
      <c r="C909" s="8">
        <f>димвенканали!C909</f>
        <v>77</v>
      </c>
      <c r="D909" s="8">
        <f>димвенканали!D909</f>
        <v>0</v>
      </c>
      <c r="E909" s="8">
        <f>димвенканали!E909</f>
        <v>0</v>
      </c>
      <c r="F909" s="8">
        <f t="shared" si="165"/>
        <v>77</v>
      </c>
      <c r="G909" s="40">
        <v>138</v>
      </c>
      <c r="H909" s="11">
        <v>9.6896775443829353E-3</v>
      </c>
      <c r="I909" s="11">
        <f t="shared" si="174"/>
        <v>21.987138006285651</v>
      </c>
      <c r="J909" s="11">
        <f t="shared" si="171"/>
        <v>8.0846706449112347</v>
      </c>
      <c r="K909" s="11">
        <v>8.4933899547534182</v>
      </c>
      <c r="L909" s="11">
        <v>0.78389491334057948</v>
      </c>
      <c r="M909" s="249">
        <f t="shared" si="175"/>
        <v>0.78389491334057948</v>
      </c>
      <c r="N909" s="11">
        <f t="shared" si="172"/>
        <v>39.349093519290882</v>
      </c>
      <c r="O909" s="11">
        <f t="shared" si="173"/>
        <v>7.8698187038581766</v>
      </c>
      <c r="P909" s="11">
        <f t="shared" si="170"/>
        <v>0.51102718856221929</v>
      </c>
      <c r="Q909" s="8" t="s">
        <v>29</v>
      </c>
    </row>
    <row r="910" spans="1:17">
      <c r="A910" s="9">
        <f t="shared" si="176"/>
        <v>135</v>
      </c>
      <c r="B910" s="8" t="s">
        <v>958</v>
      </c>
      <c r="C910" s="8">
        <f>димвенканали!C910</f>
        <v>34.799999999999997</v>
      </c>
      <c r="D910" s="8">
        <f>димвенканали!D910</f>
        <v>0</v>
      </c>
      <c r="E910" s="8">
        <f>димвенканали!E910</f>
        <v>0</v>
      </c>
      <c r="F910" s="8">
        <f t="shared" si="165"/>
        <v>34.799999999999997</v>
      </c>
      <c r="G910" s="40">
        <v>62</v>
      </c>
      <c r="H910" s="11">
        <v>4.3533333895053768E-3</v>
      </c>
      <c r="I910" s="11">
        <f t="shared" si="174"/>
        <v>9.8782793941283362</v>
      </c>
      <c r="J910" s="11">
        <f t="shared" si="171"/>
        <v>3.6322433332209894</v>
      </c>
      <c r="K910" s="11">
        <v>3.8158708492370428</v>
      </c>
      <c r="L910" s="11">
        <v>2.9641847049142109</v>
      </c>
      <c r="M910" s="249">
        <f t="shared" si="175"/>
        <v>2.9641847049142109</v>
      </c>
      <c r="N910" s="11">
        <f t="shared" si="172"/>
        <v>20.290578281500579</v>
      </c>
      <c r="O910" s="11">
        <f t="shared" si="173"/>
        <v>4.0581156563001164</v>
      </c>
      <c r="P910" s="11">
        <f t="shared" si="170"/>
        <v>0.58306259429599372</v>
      </c>
      <c r="Q910" s="8" t="s">
        <v>29</v>
      </c>
    </row>
    <row r="911" spans="1:17">
      <c r="A911" s="9">
        <f t="shared" si="176"/>
        <v>136</v>
      </c>
      <c r="B911" s="8" t="s">
        <v>959</v>
      </c>
      <c r="C911" s="8">
        <f>димвенканали!C911</f>
        <v>6375.55</v>
      </c>
      <c r="D911" s="8">
        <f>димвенканали!D911</f>
        <v>0</v>
      </c>
      <c r="E911" s="8">
        <f>димвенканали!E911</f>
        <v>169.5</v>
      </c>
      <c r="F911" s="8">
        <f t="shared" ref="F911:F955" si="177">C911+D911+E911</f>
        <v>6545.05</v>
      </c>
      <c r="G911" s="44">
        <v>1277</v>
      </c>
      <c r="H911" s="11">
        <v>8.9664624812876875E-2</v>
      </c>
      <c r="I911" s="11">
        <f t="shared" si="174"/>
        <v>203.46069010164331</v>
      </c>
      <c r="J911" s="11">
        <f t="shared" si="171"/>
        <v>74.812495750374254</v>
      </c>
      <c r="K911" s="11">
        <v>78.594630233479094</v>
      </c>
      <c r="L911" s="11">
        <v>33.7479714870706</v>
      </c>
      <c r="M911" s="249">
        <f t="shared" si="175"/>
        <v>33.7479714870706</v>
      </c>
      <c r="N911" s="11">
        <f t="shared" si="172"/>
        <v>390.61578757256723</v>
      </c>
      <c r="O911" s="11">
        <f t="shared" si="173"/>
        <v>78.123157514513451</v>
      </c>
      <c r="P911" s="11">
        <f t="shared" si="170"/>
        <v>5.968110061383293E-2</v>
      </c>
      <c r="Q911" s="10" t="s">
        <v>572</v>
      </c>
    </row>
    <row r="912" spans="1:17">
      <c r="A912" s="9">
        <f t="shared" si="176"/>
        <v>137</v>
      </c>
      <c r="B912" s="8" t="s">
        <v>960</v>
      </c>
      <c r="C912" s="8">
        <f>димвенканали!C912</f>
        <v>5034.24</v>
      </c>
      <c r="D912" s="8">
        <f>димвенканали!D912</f>
        <v>204.9</v>
      </c>
      <c r="E912" s="8">
        <f>димвенканали!E912</f>
        <v>106.7</v>
      </c>
      <c r="F912" s="8">
        <f t="shared" si="177"/>
        <v>5345.8399999999992</v>
      </c>
      <c r="G912" s="44">
        <v>941</v>
      </c>
      <c r="H912" s="11">
        <v>6.6072366443944514E-2</v>
      </c>
      <c r="I912" s="11">
        <f t="shared" si="174"/>
        <v>149.92678886894782</v>
      </c>
      <c r="J912" s="11">
        <f t="shared" si="171"/>
        <v>55.128080267112118</v>
      </c>
      <c r="K912" s="11">
        <v>57.915072082775119</v>
      </c>
      <c r="L912" s="11">
        <v>24.868317282171837</v>
      </c>
      <c r="M912" s="249">
        <f t="shared" si="175"/>
        <v>24.868317282171837</v>
      </c>
      <c r="N912" s="11">
        <f t="shared" si="172"/>
        <v>287.83825850100692</v>
      </c>
      <c r="O912" s="11">
        <f t="shared" si="173"/>
        <v>57.567651700201388</v>
      </c>
      <c r="P912" s="11">
        <f t="shared" si="170"/>
        <v>5.3843410670915512E-2</v>
      </c>
      <c r="Q912" s="10" t="s">
        <v>572</v>
      </c>
    </row>
    <row r="913" spans="1:17">
      <c r="A913" s="9">
        <f t="shared" si="176"/>
        <v>138</v>
      </c>
      <c r="B913" s="8" t="s">
        <v>961</v>
      </c>
      <c r="C913" s="8">
        <f>димвенканали!C913</f>
        <v>4025.8</v>
      </c>
      <c r="D913" s="8">
        <f>димвенканали!D913</f>
        <v>0</v>
      </c>
      <c r="E913" s="8">
        <f>димвенканали!E913</f>
        <v>0</v>
      </c>
      <c r="F913" s="8">
        <f t="shared" si="177"/>
        <v>4025.8</v>
      </c>
      <c r="G913" s="44">
        <v>762</v>
      </c>
      <c r="H913" s="11">
        <v>5.3503871658114467E-2</v>
      </c>
      <c r="I913" s="11">
        <f t="shared" si="174"/>
        <v>121.40724029557728</v>
      </c>
      <c r="J913" s="11">
        <f t="shared" si="171"/>
        <v>44.641442256683767</v>
      </c>
      <c r="K913" s="11">
        <v>46.898283663203657</v>
      </c>
      <c r="L913" s="11">
        <v>20.137787214681122</v>
      </c>
      <c r="M913" s="249">
        <f t="shared" si="175"/>
        <v>20.137787214681122</v>
      </c>
      <c r="N913" s="11">
        <f t="shared" si="172"/>
        <v>233.08475343014584</v>
      </c>
      <c r="O913" s="11">
        <f t="shared" si="173"/>
        <v>46.61695068602917</v>
      </c>
      <c r="P913" s="11">
        <f t="shared" si="170"/>
        <v>5.7897747883686679E-2</v>
      </c>
      <c r="Q913" s="10" t="s">
        <v>572</v>
      </c>
    </row>
    <row r="914" spans="1:17">
      <c r="A914" s="9">
        <f t="shared" si="176"/>
        <v>139</v>
      </c>
      <c r="B914" s="8" t="s">
        <v>962</v>
      </c>
      <c r="C914" s="8">
        <f>димвенканали!C914</f>
        <v>5829.59</v>
      </c>
      <c r="D914" s="8">
        <f>димвенканали!D914</f>
        <v>0</v>
      </c>
      <c r="E914" s="8">
        <f>димвенканали!E914</f>
        <v>0</v>
      </c>
      <c r="F914" s="8">
        <f t="shared" si="177"/>
        <v>5829.59</v>
      </c>
      <c r="G914" s="44">
        <v>938</v>
      </c>
      <c r="H914" s="11">
        <v>6.5861721279936183E-2</v>
      </c>
      <c r="I914" s="11">
        <f t="shared" si="174"/>
        <v>149.4488076079416</v>
      </c>
      <c r="J914" s="11">
        <f t="shared" si="171"/>
        <v>54.952326557440131</v>
      </c>
      <c r="K914" s="11">
        <v>57.730433170715258</v>
      </c>
      <c r="L914" s="11">
        <v>24.78903465534238</v>
      </c>
      <c r="M914" s="249">
        <f t="shared" si="175"/>
        <v>24.78903465534238</v>
      </c>
      <c r="N914" s="11">
        <f t="shared" si="172"/>
        <v>286.92060199143936</v>
      </c>
      <c r="O914" s="11">
        <f t="shared" si="173"/>
        <v>57.384120398287877</v>
      </c>
      <c r="P914" s="11">
        <f t="shared" si="170"/>
        <v>4.9217972789070814E-2</v>
      </c>
      <c r="Q914" s="10" t="s">
        <v>572</v>
      </c>
    </row>
    <row r="915" spans="1:17">
      <c r="A915" s="9">
        <f t="shared" si="176"/>
        <v>140</v>
      </c>
      <c r="B915" s="8" t="s">
        <v>963</v>
      </c>
      <c r="C915" s="8">
        <f>димвенканали!C915</f>
        <v>4802</v>
      </c>
      <c r="D915" s="8">
        <f>димвенканали!D915</f>
        <v>0</v>
      </c>
      <c r="E915" s="8">
        <f>димвенканали!E915</f>
        <v>0</v>
      </c>
      <c r="F915" s="8">
        <f t="shared" si="177"/>
        <v>4802</v>
      </c>
      <c r="G915" s="44">
        <v>716</v>
      </c>
      <c r="H915" s="11">
        <v>5.0273979143320158E-2</v>
      </c>
      <c r="I915" s="11">
        <f t="shared" si="174"/>
        <v>114.07819429348207</v>
      </c>
      <c r="J915" s="11">
        <f t="shared" si="171"/>
        <v>41.94655204171336</v>
      </c>
      <c r="K915" s="11">
        <v>44.067153678285848</v>
      </c>
      <c r="L915" s="11">
        <v>18.922120269962839</v>
      </c>
      <c r="M915" s="249">
        <f t="shared" si="175"/>
        <v>18.922120269962839</v>
      </c>
      <c r="N915" s="11">
        <f t="shared" ref="N915:N927" si="178">(I915+J915+K915+M915)</f>
        <v>219.01402028344413</v>
      </c>
      <c r="O915" s="11">
        <f t="shared" ref="O915:O927" si="179">N915*0.2</f>
        <v>43.802804056688828</v>
      </c>
      <c r="P915" s="11">
        <f t="shared" si="170"/>
        <v>4.5608917176893818E-2</v>
      </c>
      <c r="Q915" s="10" t="s">
        <v>572</v>
      </c>
    </row>
    <row r="916" spans="1:17">
      <c r="A916" s="9">
        <f t="shared" si="176"/>
        <v>141</v>
      </c>
      <c r="B916" s="8" t="s">
        <v>964</v>
      </c>
      <c r="C916" s="8">
        <f>димвенканали!C916</f>
        <v>4841.7</v>
      </c>
      <c r="D916" s="8">
        <f>димвенканали!D916</f>
        <v>0</v>
      </c>
      <c r="E916" s="8">
        <f>димвенканали!E916</f>
        <v>0</v>
      </c>
      <c r="F916" s="8">
        <f t="shared" si="177"/>
        <v>4841.7</v>
      </c>
      <c r="G916" s="44">
        <v>772</v>
      </c>
      <c r="H916" s="11">
        <v>5.4206022204808885E-2</v>
      </c>
      <c r="I916" s="11">
        <f t="shared" si="174"/>
        <v>123.00051116559798</v>
      </c>
      <c r="J916" s="11">
        <f t="shared" si="171"/>
        <v>45.227287955590384</v>
      </c>
      <c r="K916" s="11">
        <v>47.513746703403179</v>
      </c>
      <c r="L916" s="11">
        <v>20.402062637445969</v>
      </c>
      <c r="M916" s="249">
        <f t="shared" si="175"/>
        <v>20.402062637445969</v>
      </c>
      <c r="N916" s="11">
        <f t="shared" si="178"/>
        <v>236.14360846203749</v>
      </c>
      <c r="O916" s="11">
        <f t="shared" si="179"/>
        <v>47.228721692407504</v>
      </c>
      <c r="P916" s="11">
        <f t="shared" si="170"/>
        <v>4.8772870781344881E-2</v>
      </c>
      <c r="Q916" s="10" t="s">
        <v>572</v>
      </c>
    </row>
    <row r="917" spans="1:17">
      <c r="A917" s="9">
        <f t="shared" si="176"/>
        <v>142</v>
      </c>
      <c r="B917" s="8" t="s">
        <v>965</v>
      </c>
      <c r="C917" s="8">
        <f>димвенканали!C917</f>
        <v>103.9</v>
      </c>
      <c r="D917" s="8">
        <f>димвенканали!D917</f>
        <v>0</v>
      </c>
      <c r="E917" s="8">
        <f>димвенканали!E917</f>
        <v>0</v>
      </c>
      <c r="F917" s="8">
        <f t="shared" si="177"/>
        <v>103.9</v>
      </c>
      <c r="G917" s="40">
        <v>87</v>
      </c>
      <c r="H917" s="11">
        <v>6.1087097562414153E-3</v>
      </c>
      <c r="I917" s="11">
        <f t="shared" si="174"/>
        <v>13.861456569180083</v>
      </c>
      <c r="J917" s="11">
        <f t="shared" si="171"/>
        <v>5.0968575804875167</v>
      </c>
      <c r="K917" s="11">
        <v>5.3545284497358496</v>
      </c>
      <c r="L917" s="11">
        <v>4.1594204730247792</v>
      </c>
      <c r="M917" s="249">
        <f t="shared" si="175"/>
        <v>4.1594204730247792</v>
      </c>
      <c r="N917" s="11">
        <f t="shared" si="178"/>
        <v>28.472263072428227</v>
      </c>
      <c r="O917" s="11">
        <f t="shared" si="179"/>
        <v>5.6944526144856455</v>
      </c>
      <c r="P917" s="11">
        <f t="shared" si="170"/>
        <v>0.27403525575003107</v>
      </c>
      <c r="Q917" s="8" t="s">
        <v>29</v>
      </c>
    </row>
    <row r="918" spans="1:17">
      <c r="A918" s="9">
        <f t="shared" si="176"/>
        <v>143</v>
      </c>
      <c r="B918" s="8" t="s">
        <v>966</v>
      </c>
      <c r="C918" s="8">
        <f>димвенканали!C918</f>
        <v>81.400000000000006</v>
      </c>
      <c r="D918" s="8">
        <f>димвенканали!D918</f>
        <v>0</v>
      </c>
      <c r="E918" s="8">
        <f>димвенканали!E918</f>
        <v>0</v>
      </c>
      <c r="F918" s="8">
        <f t="shared" si="177"/>
        <v>81.400000000000006</v>
      </c>
      <c r="G918" s="40">
        <v>114</v>
      </c>
      <c r="H918" s="11">
        <v>8.0045162323163378E-3</v>
      </c>
      <c r="I918" s="11">
        <f t="shared" si="174"/>
        <v>18.163287918235973</v>
      </c>
      <c r="J918" s="11">
        <f t="shared" si="171"/>
        <v>6.678640967535368</v>
      </c>
      <c r="K918" s="11">
        <v>7.0162786582745627</v>
      </c>
      <c r="L918" s="11">
        <v>5.450275102584194</v>
      </c>
      <c r="M918" s="249">
        <f t="shared" si="175"/>
        <v>5.450275102584194</v>
      </c>
      <c r="N918" s="11">
        <f t="shared" si="178"/>
        <v>37.308482646630097</v>
      </c>
      <c r="O918" s="11">
        <f t="shared" si="179"/>
        <v>7.4616965293260193</v>
      </c>
      <c r="P918" s="11">
        <f t="shared" si="170"/>
        <v>0.45833516764901838</v>
      </c>
      <c r="Q918" s="8" t="s">
        <v>29</v>
      </c>
    </row>
    <row r="919" spans="1:17">
      <c r="A919" s="9">
        <f t="shared" si="176"/>
        <v>144</v>
      </c>
      <c r="B919" s="8" t="s">
        <v>967</v>
      </c>
      <c r="C919" s="8">
        <f>димвенканали!C919</f>
        <v>94.4</v>
      </c>
      <c r="D919" s="8">
        <f>димвенканали!D919</f>
        <v>0</v>
      </c>
      <c r="E919" s="8">
        <f>димвенканали!E919</f>
        <v>0</v>
      </c>
      <c r="F919" s="8">
        <f t="shared" si="177"/>
        <v>94.4</v>
      </c>
      <c r="G919" s="40">
        <v>94</v>
      </c>
      <c r="H919" s="11">
        <v>6.6002151389275062E-3</v>
      </c>
      <c r="I919" s="11">
        <f t="shared" si="174"/>
        <v>14.976746178194572</v>
      </c>
      <c r="J919" s="11">
        <f t="shared" si="171"/>
        <v>5.5069495697221447</v>
      </c>
      <c r="K919" s="11">
        <v>5.7853525778755159</v>
      </c>
      <c r="L919" s="11">
        <v>4.4940864880957392</v>
      </c>
      <c r="M919" s="249">
        <f t="shared" si="175"/>
        <v>4.4940864880957392</v>
      </c>
      <c r="N919" s="11">
        <f t="shared" si="178"/>
        <v>30.763134813887973</v>
      </c>
      <c r="O919" s="11">
        <f t="shared" si="179"/>
        <v>6.1526269627775951</v>
      </c>
      <c r="P919" s="11">
        <f t="shared" si="170"/>
        <v>0.32588066540135568</v>
      </c>
      <c r="Q919" s="8" t="s">
        <v>29</v>
      </c>
    </row>
    <row r="920" spans="1:17">
      <c r="A920" s="9">
        <f t="shared" si="176"/>
        <v>145</v>
      </c>
      <c r="B920" s="8" t="s">
        <v>968</v>
      </c>
      <c r="C920" s="8">
        <f>димвенканали!C920</f>
        <v>74.7</v>
      </c>
      <c r="D920" s="8">
        <f>димвенканали!D920</f>
        <v>0</v>
      </c>
      <c r="E920" s="8">
        <f>димвенканали!E920</f>
        <v>0</v>
      </c>
      <c r="F920" s="8">
        <f t="shared" si="177"/>
        <v>74.7</v>
      </c>
      <c r="G920" s="40">
        <v>131</v>
      </c>
      <c r="H920" s="11">
        <v>9.1981721616968444E-3</v>
      </c>
      <c r="I920" s="11">
        <f t="shared" si="174"/>
        <v>20.871848397271162</v>
      </c>
      <c r="J920" s="11">
        <f t="shared" si="171"/>
        <v>7.6745786556766067</v>
      </c>
      <c r="K920" s="11">
        <v>8.062565826613751</v>
      </c>
      <c r="L920" s="11">
        <v>6.2630354248993809</v>
      </c>
      <c r="M920" s="249">
        <f t="shared" si="175"/>
        <v>6.2630354248993809</v>
      </c>
      <c r="N920" s="11">
        <f t="shared" si="178"/>
        <v>42.872028304460898</v>
      </c>
      <c r="O920" s="11">
        <f t="shared" si="179"/>
        <v>8.5744056608921806</v>
      </c>
      <c r="P920" s="11">
        <f t="shared" si="170"/>
        <v>0.57392273499947655</v>
      </c>
      <c r="Q920" s="8" t="s">
        <v>29</v>
      </c>
    </row>
    <row r="921" spans="1:17">
      <c r="A921" s="9">
        <f t="shared" si="176"/>
        <v>146</v>
      </c>
      <c r="B921" s="8" t="s">
        <v>969</v>
      </c>
      <c r="C921" s="8">
        <f>димвенканали!C921</f>
        <v>117.5</v>
      </c>
      <c r="D921" s="8">
        <f>димвенканали!D921</f>
        <v>0</v>
      </c>
      <c r="E921" s="8">
        <f>димвенканали!E921</f>
        <v>0</v>
      </c>
      <c r="F921" s="8">
        <f t="shared" si="177"/>
        <v>117.5</v>
      </c>
      <c r="G921" s="40">
        <v>120</v>
      </c>
      <c r="H921" s="11">
        <v>8.4258065603329876E-3</v>
      </c>
      <c r="I921" s="11">
        <f t="shared" si="174"/>
        <v>19.119250440248393</v>
      </c>
      <c r="J921" s="11">
        <f t="shared" si="171"/>
        <v>7.0301483868793344</v>
      </c>
      <c r="K921" s="11">
        <v>7.3855564823942768</v>
      </c>
      <c r="L921" s="11">
        <v>5.7371316869307307</v>
      </c>
      <c r="M921" s="249">
        <f t="shared" si="175"/>
        <v>5.7371316869307307</v>
      </c>
      <c r="N921" s="11">
        <f t="shared" si="178"/>
        <v>39.272086996452735</v>
      </c>
      <c r="O921" s="11">
        <f t="shared" si="179"/>
        <v>7.8544173992905471</v>
      </c>
      <c r="P921" s="11">
        <f t="shared" si="170"/>
        <v>0.33423052762938499</v>
      </c>
      <c r="Q921" s="8" t="s">
        <v>29</v>
      </c>
    </row>
    <row r="922" spans="1:17">
      <c r="A922" s="9">
        <f t="shared" si="176"/>
        <v>147</v>
      </c>
      <c r="B922" s="8" t="s">
        <v>970</v>
      </c>
      <c r="C922" s="8">
        <f>димвенканали!C922</f>
        <v>97.5</v>
      </c>
      <c r="D922" s="8">
        <f>димвенканали!D922</f>
        <v>0</v>
      </c>
      <c r="E922" s="8">
        <f>димвенканали!E922</f>
        <v>0</v>
      </c>
      <c r="F922" s="8">
        <f t="shared" si="177"/>
        <v>97.5</v>
      </c>
      <c r="G922" s="40">
        <v>158</v>
      </c>
      <c r="H922" s="11">
        <v>1.1093978637771767E-2</v>
      </c>
      <c r="I922" s="11">
        <f t="shared" si="174"/>
        <v>25.17367974632705</v>
      </c>
      <c r="J922" s="11">
        <f t="shared" si="171"/>
        <v>9.2563620427244562</v>
      </c>
      <c r="K922" s="11">
        <v>9.724316035152464</v>
      </c>
      <c r="L922" s="11">
        <v>7.5538900544587957</v>
      </c>
      <c r="M922" s="249">
        <f t="shared" si="175"/>
        <v>7.5538900544587957</v>
      </c>
      <c r="N922" s="11">
        <f t="shared" si="178"/>
        <v>51.708247878662768</v>
      </c>
      <c r="O922" s="11">
        <f t="shared" si="179"/>
        <v>10.341649575732554</v>
      </c>
      <c r="P922" s="11">
        <f t="shared" si="170"/>
        <v>0.53034100388372074</v>
      </c>
      <c r="Q922" s="8" t="s">
        <v>29</v>
      </c>
    </row>
    <row r="923" spans="1:17" ht="18.75">
      <c r="A923" s="9">
        <f t="shared" si="176"/>
        <v>148</v>
      </c>
      <c r="B923" s="8" t="s">
        <v>971</v>
      </c>
      <c r="C923" s="8">
        <f>димвенканали!C923</f>
        <v>61.3</v>
      </c>
      <c r="D923" s="8">
        <f>димвенканали!D923</f>
        <v>0</v>
      </c>
      <c r="E923" s="8">
        <f>димвенканали!E923</f>
        <v>0</v>
      </c>
      <c r="F923" s="8">
        <f t="shared" si="177"/>
        <v>61.3</v>
      </c>
      <c r="G923" s="42">
        <v>68</v>
      </c>
      <c r="H923" s="11">
        <v>4.7746237175220257E-3</v>
      </c>
      <c r="I923" s="11">
        <f t="shared" si="174"/>
        <v>10.834241916140755</v>
      </c>
      <c r="J923" s="11">
        <f t="shared" si="171"/>
        <v>3.9837507525649558</v>
      </c>
      <c r="K923" s="11">
        <v>4.185148673356756</v>
      </c>
      <c r="L923" s="11">
        <v>3.2510412892607472</v>
      </c>
      <c r="M923" s="249">
        <f t="shared" si="175"/>
        <v>3.2510412892607472</v>
      </c>
      <c r="N923" s="11">
        <f t="shared" si="178"/>
        <v>22.254182631323214</v>
      </c>
      <c r="O923" s="11">
        <f t="shared" si="179"/>
        <v>4.4508365262646432</v>
      </c>
      <c r="P923" s="11">
        <f t="shared" si="170"/>
        <v>0.36303723705258101</v>
      </c>
      <c r="Q923" s="41" t="s">
        <v>575</v>
      </c>
    </row>
    <row r="924" spans="1:17">
      <c r="A924" s="9">
        <f t="shared" si="176"/>
        <v>149</v>
      </c>
      <c r="B924" s="8" t="s">
        <v>972</v>
      </c>
      <c r="C924" s="8">
        <f>димвенканали!C924</f>
        <v>51.3</v>
      </c>
      <c r="D924" s="8">
        <f>димвенканали!D924</f>
        <v>0</v>
      </c>
      <c r="E924" s="8">
        <f>димвенканали!E924</f>
        <v>0</v>
      </c>
      <c r="F924" s="8">
        <f t="shared" si="177"/>
        <v>51.3</v>
      </c>
      <c r="G924" s="40">
        <v>72</v>
      </c>
      <c r="H924" s="11">
        <v>5.0554839361997925E-3</v>
      </c>
      <c r="I924" s="11">
        <f t="shared" si="174"/>
        <v>11.471550264149036</v>
      </c>
      <c r="J924" s="11">
        <f t="shared" si="171"/>
        <v>4.218089032127601</v>
      </c>
      <c r="K924" s="11">
        <v>4.4313338894365657</v>
      </c>
      <c r="L924" s="11">
        <v>3.4422790121584388</v>
      </c>
      <c r="M924" s="249">
        <f t="shared" si="175"/>
        <v>3.4422790121584388</v>
      </c>
      <c r="N924" s="11">
        <f t="shared" si="178"/>
        <v>23.563252197871641</v>
      </c>
      <c r="O924" s="11">
        <f t="shared" si="179"/>
        <v>4.7126504395743281</v>
      </c>
      <c r="P924" s="11">
        <f t="shared" si="170"/>
        <v>0.45932265492927182</v>
      </c>
      <c r="Q924" s="8" t="s">
        <v>29</v>
      </c>
    </row>
    <row r="925" spans="1:17">
      <c r="A925" s="9">
        <f t="shared" si="176"/>
        <v>150</v>
      </c>
      <c r="B925" s="8" t="s">
        <v>973</v>
      </c>
      <c r="C925" s="8">
        <f>димвенканали!C925</f>
        <v>34.299999999999997</v>
      </c>
      <c r="D925" s="8">
        <f>димвенканали!D925</f>
        <v>0</v>
      </c>
      <c r="E925" s="8">
        <f>димвенканали!E925</f>
        <v>0</v>
      </c>
      <c r="F925" s="8">
        <f t="shared" si="177"/>
        <v>34.299999999999997</v>
      </c>
      <c r="G925" s="40">
        <v>50</v>
      </c>
      <c r="H925" s="11">
        <v>3.510752733472078E-3</v>
      </c>
      <c r="I925" s="11">
        <f t="shared" si="174"/>
        <v>7.9663543501034964</v>
      </c>
      <c r="J925" s="11">
        <f t="shared" si="171"/>
        <v>2.929228494533056</v>
      </c>
      <c r="K925" s="11">
        <v>3.077315200997615</v>
      </c>
      <c r="L925" s="11">
        <v>2.3904715362211379</v>
      </c>
      <c r="M925" s="249">
        <f t="shared" si="175"/>
        <v>2.3904715362211379</v>
      </c>
      <c r="N925" s="11">
        <f t="shared" si="178"/>
        <v>16.363369581855306</v>
      </c>
      <c r="O925" s="11">
        <f t="shared" si="179"/>
        <v>3.2726739163710614</v>
      </c>
      <c r="P925" s="11">
        <f t="shared" si="170"/>
        <v>0.47706616856721018</v>
      </c>
      <c r="Q925" s="8" t="s">
        <v>29</v>
      </c>
    </row>
    <row r="926" spans="1:17">
      <c r="A926" s="9">
        <f t="shared" si="176"/>
        <v>151</v>
      </c>
      <c r="B926" s="8" t="s">
        <v>974</v>
      </c>
      <c r="C926" s="8">
        <f>димвенканали!C926</f>
        <v>20.6</v>
      </c>
      <c r="D926" s="8">
        <f>димвенканали!D926</f>
        <v>0</v>
      </c>
      <c r="E926" s="8">
        <f>димвенканали!E926</f>
        <v>0</v>
      </c>
      <c r="F926" s="8">
        <f t="shared" si="177"/>
        <v>20.6</v>
      </c>
      <c r="G926" s="40">
        <v>31.2</v>
      </c>
      <c r="H926" s="11">
        <v>2.1907097056865768E-3</v>
      </c>
      <c r="I926" s="11">
        <f t="shared" si="174"/>
        <v>4.9710051144645826</v>
      </c>
      <c r="J926" s="11">
        <f t="shared" si="171"/>
        <v>1.8278385805886272</v>
      </c>
      <c r="K926" s="11">
        <v>1.9202446854225119</v>
      </c>
      <c r="L926" s="11">
        <v>1.49165423860199</v>
      </c>
      <c r="M926" s="249">
        <f t="shared" si="175"/>
        <v>1.49165423860199</v>
      </c>
      <c r="N926" s="11">
        <f t="shared" si="178"/>
        <v>10.210742619077712</v>
      </c>
      <c r="O926" s="11">
        <f t="shared" si="179"/>
        <v>2.0421485238155426</v>
      </c>
      <c r="P926" s="11">
        <f t="shared" si="170"/>
        <v>0.49566711743095693</v>
      </c>
      <c r="Q926" s="8" t="s">
        <v>29</v>
      </c>
    </row>
    <row r="927" spans="1:17">
      <c r="A927" s="9">
        <f t="shared" si="176"/>
        <v>152</v>
      </c>
      <c r="B927" s="8" t="s">
        <v>975</v>
      </c>
      <c r="C927" s="8">
        <f>димвенканали!C927</f>
        <v>103.2</v>
      </c>
      <c r="D927" s="8">
        <f>димвенканали!D927</f>
        <v>0</v>
      </c>
      <c r="E927" s="8">
        <f>димвенканали!E927</f>
        <v>0</v>
      </c>
      <c r="F927" s="8">
        <f t="shared" si="177"/>
        <v>103.2</v>
      </c>
      <c r="G927" s="40">
        <v>131</v>
      </c>
      <c r="H927" s="11">
        <v>9.1981721616968444E-3</v>
      </c>
      <c r="I927" s="11">
        <f t="shared" si="174"/>
        <v>20.871848397271162</v>
      </c>
      <c r="J927" s="11">
        <f t="shared" si="171"/>
        <v>7.6745786556766067</v>
      </c>
      <c r="K927" s="11">
        <v>8.062565826613751</v>
      </c>
      <c r="L927" s="11">
        <v>6.2630354248993809</v>
      </c>
      <c r="M927" s="249">
        <f t="shared" si="175"/>
        <v>6.2630354248993809</v>
      </c>
      <c r="N927" s="11">
        <f t="shared" si="178"/>
        <v>42.872028304460898</v>
      </c>
      <c r="O927" s="11">
        <f t="shared" si="179"/>
        <v>8.5744056608921806</v>
      </c>
      <c r="P927" s="11">
        <f t="shared" si="170"/>
        <v>0.41542663085717929</v>
      </c>
      <c r="Q927" s="8" t="s">
        <v>29</v>
      </c>
    </row>
    <row r="928" spans="1:17">
      <c r="A928" s="9">
        <f t="shared" si="176"/>
        <v>153</v>
      </c>
      <c r="B928" s="8" t="s">
        <v>976</v>
      </c>
      <c r="C928" s="8">
        <f>димвенканали!C928</f>
        <v>189.3</v>
      </c>
      <c r="D928" s="8">
        <f>димвенканали!D928</f>
        <v>0</v>
      </c>
      <c r="E928" s="8">
        <f>димвенканали!E928</f>
        <v>0</v>
      </c>
      <c r="F928" s="8">
        <f t="shared" si="177"/>
        <v>189.3</v>
      </c>
      <c r="G928" s="40">
        <v>157</v>
      </c>
      <c r="H928" s="11">
        <v>1.1023763583102324E-2</v>
      </c>
      <c r="I928" s="11">
        <f t="shared" si="174"/>
        <v>25.014352659324977</v>
      </c>
      <c r="J928" s="11">
        <f t="shared" si="171"/>
        <v>9.1977774728337955</v>
      </c>
      <c r="K928" s="11">
        <v>9.66276973113251</v>
      </c>
      <c r="L928" s="11">
        <v>7.5060806237343725</v>
      </c>
      <c r="M928" s="249">
        <f t="shared" si="175"/>
        <v>7.5060806237343725</v>
      </c>
      <c r="N928" s="11">
        <f t="shared" ref="N928:N939" si="180">(I928+J928+K928+M928)</f>
        <v>51.38098048702566</v>
      </c>
      <c r="O928" s="11">
        <f t="shared" ref="O928:O939" si="181">N928*0.2</f>
        <v>10.276196097405133</v>
      </c>
      <c r="P928" s="11">
        <f t="shared" si="170"/>
        <v>0.27142620436886244</v>
      </c>
      <c r="Q928" s="8" t="s">
        <v>29</v>
      </c>
    </row>
    <row r="929" spans="1:17">
      <c r="A929" s="9">
        <f t="shared" si="176"/>
        <v>154</v>
      </c>
      <c r="B929" s="8" t="s">
        <v>977</v>
      </c>
      <c r="C929" s="8">
        <f>димвенканали!C929</f>
        <v>95.8</v>
      </c>
      <c r="D929" s="8">
        <f>димвенканали!D929</f>
        <v>0</v>
      </c>
      <c r="E929" s="8">
        <f>димвенканали!E929</f>
        <v>0</v>
      </c>
      <c r="F929" s="8">
        <f t="shared" si="177"/>
        <v>95.8</v>
      </c>
      <c r="G929" s="40">
        <v>138</v>
      </c>
      <c r="H929" s="11">
        <v>9.6896775443829353E-3</v>
      </c>
      <c r="I929" s="11">
        <f t="shared" si="174"/>
        <v>21.987138006285651</v>
      </c>
      <c r="J929" s="11">
        <f t="shared" si="171"/>
        <v>8.0846706449112347</v>
      </c>
      <c r="K929" s="11">
        <v>8.4933899547534182</v>
      </c>
      <c r="L929" s="11">
        <v>6.59770143997034</v>
      </c>
      <c r="M929" s="249">
        <f t="shared" si="175"/>
        <v>6.59770143997034</v>
      </c>
      <c r="N929" s="11">
        <f t="shared" si="180"/>
        <v>45.162900045920637</v>
      </c>
      <c r="O929" s="11">
        <f t="shared" si="181"/>
        <v>9.0325800091841284</v>
      </c>
      <c r="P929" s="11">
        <f t="shared" si="170"/>
        <v>0.47142901926848274</v>
      </c>
      <c r="Q929" s="8" t="s">
        <v>29</v>
      </c>
    </row>
    <row r="930" spans="1:17">
      <c r="A930" s="9">
        <f t="shared" si="176"/>
        <v>155</v>
      </c>
      <c r="B930" s="8" t="s">
        <v>978</v>
      </c>
      <c r="C930" s="8">
        <f>димвенканали!C930</f>
        <v>57.5</v>
      </c>
      <c r="D930" s="8">
        <f>димвенканали!D930</f>
        <v>0</v>
      </c>
      <c r="E930" s="8">
        <f>димвенканали!E930</f>
        <v>0</v>
      </c>
      <c r="F930" s="8">
        <f t="shared" si="177"/>
        <v>57.5</v>
      </c>
      <c r="G930" s="40">
        <v>86</v>
      </c>
      <c r="H930" s="11">
        <v>6.0384947015719743E-3</v>
      </c>
      <c r="I930" s="11">
        <f t="shared" si="174"/>
        <v>13.702129482178014</v>
      </c>
      <c r="J930" s="11">
        <f t="shared" si="171"/>
        <v>5.0382730105968561</v>
      </c>
      <c r="K930" s="11">
        <v>5.2929821457158983</v>
      </c>
      <c r="L930" s="11">
        <v>4.1116110423003569</v>
      </c>
      <c r="M930" s="249">
        <f t="shared" si="175"/>
        <v>4.1116110423003569</v>
      </c>
      <c r="N930" s="11">
        <f t="shared" si="180"/>
        <v>28.144995680791123</v>
      </c>
      <c r="O930" s="11">
        <f t="shared" si="181"/>
        <v>5.6289991361582246</v>
      </c>
      <c r="P930" s="11">
        <f t="shared" si="170"/>
        <v>0.48947818575288915</v>
      </c>
      <c r="Q930" s="8" t="s">
        <v>29</v>
      </c>
    </row>
    <row r="931" spans="1:17">
      <c r="A931" s="9">
        <f t="shared" si="176"/>
        <v>156</v>
      </c>
      <c r="B931" s="8" t="s">
        <v>979</v>
      </c>
      <c r="C931" s="8">
        <f>димвенканали!C931</f>
        <v>51.1</v>
      </c>
      <c r="D931" s="8">
        <f>димвенканали!D931</f>
        <v>0</v>
      </c>
      <c r="E931" s="8">
        <f>димвенканали!E931</f>
        <v>0</v>
      </c>
      <c r="F931" s="8">
        <f t="shared" si="177"/>
        <v>51.1</v>
      </c>
      <c r="G931" s="40">
        <v>77</v>
      </c>
      <c r="H931" s="11">
        <v>5.4065592095470004E-3</v>
      </c>
      <c r="I931" s="11">
        <f t="shared" si="174"/>
        <v>12.268185699159385</v>
      </c>
      <c r="J931" s="11">
        <f t="shared" si="171"/>
        <v>4.5110118815809059</v>
      </c>
      <c r="K931" s="11">
        <v>4.7390654095363276</v>
      </c>
      <c r="L931" s="11">
        <v>3.6813261657805523</v>
      </c>
      <c r="M931" s="249">
        <f t="shared" si="175"/>
        <v>3.6813261657805523</v>
      </c>
      <c r="N931" s="11">
        <f t="shared" si="180"/>
        <v>25.199589156057172</v>
      </c>
      <c r="O931" s="11">
        <f t="shared" si="181"/>
        <v>5.0399178312114348</v>
      </c>
      <c r="P931" s="11">
        <f t="shared" si="170"/>
        <v>0.49314264493262566</v>
      </c>
      <c r="Q931" s="8" t="s">
        <v>29</v>
      </c>
    </row>
    <row r="932" spans="1:17">
      <c r="A932" s="9">
        <f t="shared" si="176"/>
        <v>157</v>
      </c>
      <c r="B932" s="8" t="s">
        <v>980</v>
      </c>
      <c r="C932" s="8">
        <f>димвенканали!C932</f>
        <v>88.4</v>
      </c>
      <c r="D932" s="8">
        <f>димвенканали!D932</f>
        <v>0</v>
      </c>
      <c r="E932" s="8">
        <f>димвенканали!E932</f>
        <v>0</v>
      </c>
      <c r="F932" s="8">
        <f t="shared" si="177"/>
        <v>88.4</v>
      </c>
      <c r="G932" s="43">
        <v>96</v>
      </c>
      <c r="H932" s="11">
        <v>6.7406452482663901E-3</v>
      </c>
      <c r="I932" s="11">
        <f t="shared" si="174"/>
        <v>15.295400352198714</v>
      </c>
      <c r="J932" s="11">
        <f t="shared" si="171"/>
        <v>5.6241187095034677</v>
      </c>
      <c r="K932" s="11">
        <v>5.9084451859154212</v>
      </c>
      <c r="L932" s="11">
        <v>3.104201949731638</v>
      </c>
      <c r="M932" s="249">
        <f t="shared" si="175"/>
        <v>3.104201949731638</v>
      </c>
      <c r="N932" s="11">
        <f t="shared" si="180"/>
        <v>29.932166197349243</v>
      </c>
      <c r="O932" s="11">
        <f t="shared" si="181"/>
        <v>5.9864332394698492</v>
      </c>
      <c r="P932" s="11">
        <f t="shared" si="170"/>
        <v>0.33859916512838512</v>
      </c>
      <c r="Q932" s="8" t="s">
        <v>574</v>
      </c>
    </row>
    <row r="933" spans="1:17">
      <c r="A933" s="9">
        <f t="shared" si="176"/>
        <v>158</v>
      </c>
      <c r="B933" s="8" t="s">
        <v>981</v>
      </c>
      <c r="C933" s="8">
        <f>димвенканали!C933</f>
        <v>106.3</v>
      </c>
      <c r="D933" s="8">
        <f>димвенканали!D933</f>
        <v>0</v>
      </c>
      <c r="E933" s="8">
        <f>димвенканали!E933</f>
        <v>0</v>
      </c>
      <c r="F933" s="8">
        <f t="shared" si="177"/>
        <v>106.3</v>
      </c>
      <c r="G933" s="40">
        <v>142</v>
      </c>
      <c r="H933" s="11">
        <v>9.9705377630607012E-3</v>
      </c>
      <c r="I933" s="11">
        <f t="shared" si="174"/>
        <v>22.62444635429393</v>
      </c>
      <c r="J933" s="11">
        <f t="shared" si="171"/>
        <v>8.319008924473879</v>
      </c>
      <c r="K933" s="11">
        <v>8.739575170833227</v>
      </c>
      <c r="L933" s="11">
        <v>6.7889391628680311</v>
      </c>
      <c r="M933" s="249">
        <f t="shared" si="175"/>
        <v>6.7889391628680311</v>
      </c>
      <c r="N933" s="11">
        <f t="shared" si="180"/>
        <v>46.471969612469067</v>
      </c>
      <c r="O933" s="11">
        <f t="shared" si="181"/>
        <v>9.2943939224938141</v>
      </c>
      <c r="P933" s="11">
        <f t="shared" si="170"/>
        <v>0.43717751281720668</v>
      </c>
      <c r="Q933" s="8" t="s">
        <v>29</v>
      </c>
    </row>
    <row r="934" spans="1:17">
      <c r="A934" s="9">
        <f t="shared" si="176"/>
        <v>159</v>
      </c>
      <c r="B934" s="8" t="s">
        <v>982</v>
      </c>
      <c r="C934" s="8">
        <f>димвенканали!C934</f>
        <v>81.489999999999995</v>
      </c>
      <c r="D934" s="8">
        <f>димвенканали!D934</f>
        <v>0</v>
      </c>
      <c r="E934" s="8">
        <f>димвенканали!E934</f>
        <v>0</v>
      </c>
      <c r="F934" s="8">
        <f t="shared" si="177"/>
        <v>81.489999999999995</v>
      </c>
      <c r="G934" s="40">
        <v>92</v>
      </c>
      <c r="H934" s="11">
        <v>6.4597850295886232E-3</v>
      </c>
      <c r="I934" s="11">
        <f t="shared" si="174"/>
        <v>14.658092004190433</v>
      </c>
      <c r="J934" s="11">
        <f t="shared" si="171"/>
        <v>5.3897804299408225</v>
      </c>
      <c r="K934" s="11">
        <v>5.6622599698356115</v>
      </c>
      <c r="L934" s="11">
        <v>4.3984676266468936</v>
      </c>
      <c r="M934" s="249">
        <f t="shared" si="175"/>
        <v>4.3984676266468936</v>
      </c>
      <c r="N934" s="11">
        <f t="shared" si="180"/>
        <v>30.108600030613761</v>
      </c>
      <c r="O934" s="11">
        <f t="shared" si="181"/>
        <v>6.0217200061227523</v>
      </c>
      <c r="P934" s="11">
        <f t="shared" si="170"/>
        <v>0.36947600970197281</v>
      </c>
      <c r="Q934" s="8" t="s">
        <v>29</v>
      </c>
    </row>
    <row r="935" spans="1:17">
      <c r="A935" s="9">
        <f t="shared" si="176"/>
        <v>160</v>
      </c>
      <c r="B935" s="8" t="s">
        <v>983</v>
      </c>
      <c r="C935" s="8">
        <f>димвенканали!C935</f>
        <v>153.19999999999999</v>
      </c>
      <c r="D935" s="8">
        <f>димвенканали!D935</f>
        <v>0</v>
      </c>
      <c r="E935" s="8">
        <f>димвенканали!E935</f>
        <v>0</v>
      </c>
      <c r="F935" s="8">
        <f t="shared" si="177"/>
        <v>153.19999999999999</v>
      </c>
      <c r="G935" s="40">
        <v>136</v>
      </c>
      <c r="H935" s="11">
        <v>9.5492474350440514E-3</v>
      </c>
      <c r="I935" s="11">
        <f t="shared" si="174"/>
        <v>21.66848383228151</v>
      </c>
      <c r="J935" s="11">
        <f t="shared" si="171"/>
        <v>7.9675015051299116</v>
      </c>
      <c r="K935" s="11">
        <v>8.370297346713512</v>
      </c>
      <c r="L935" s="11">
        <v>6.5020825785214944</v>
      </c>
      <c r="M935" s="249">
        <f t="shared" si="175"/>
        <v>6.5020825785214944</v>
      </c>
      <c r="N935" s="11">
        <f t="shared" si="180"/>
        <v>44.508365262646429</v>
      </c>
      <c r="O935" s="11">
        <f t="shared" si="181"/>
        <v>8.9016730525292864</v>
      </c>
      <c r="P935" s="11">
        <f t="shared" si="170"/>
        <v>0.290524577432418</v>
      </c>
      <c r="Q935" s="8" t="s">
        <v>29</v>
      </c>
    </row>
    <row r="936" spans="1:17">
      <c r="A936" s="9">
        <f t="shared" si="176"/>
        <v>161</v>
      </c>
      <c r="B936" s="8" t="s">
        <v>984</v>
      </c>
      <c r="C936" s="8">
        <f>димвенканали!C936</f>
        <v>130.4</v>
      </c>
      <c r="D936" s="8">
        <f>димвенканали!D936</f>
        <v>0</v>
      </c>
      <c r="E936" s="8">
        <f>димвенканали!E936</f>
        <v>0</v>
      </c>
      <c r="F936" s="8">
        <f t="shared" si="177"/>
        <v>130.4</v>
      </c>
      <c r="G936" s="40">
        <v>135</v>
      </c>
      <c r="H936" s="11">
        <v>9.4790323803746104E-3</v>
      </c>
      <c r="I936" s="11">
        <f t="shared" si="174"/>
        <v>21.509156745279441</v>
      </c>
      <c r="J936" s="11">
        <f t="shared" si="171"/>
        <v>7.908916935239251</v>
      </c>
      <c r="K936" s="11">
        <v>8.3087510426935598</v>
      </c>
      <c r="L936" s="11">
        <v>6.4542731477970721</v>
      </c>
      <c r="M936" s="249">
        <f t="shared" si="175"/>
        <v>6.4542731477970721</v>
      </c>
      <c r="N936" s="11">
        <f t="shared" si="180"/>
        <v>44.181097871009328</v>
      </c>
      <c r="O936" s="11">
        <f t="shared" si="181"/>
        <v>8.8362195742018663</v>
      </c>
      <c r="P936" s="11">
        <f t="shared" si="170"/>
        <v>0.33881210023780162</v>
      </c>
      <c r="Q936" s="8" t="s">
        <v>29</v>
      </c>
    </row>
    <row r="937" spans="1:17">
      <c r="A937" s="9">
        <f t="shared" si="176"/>
        <v>162</v>
      </c>
      <c r="B937" s="8" t="s">
        <v>985</v>
      </c>
      <c r="C937" s="8">
        <f>димвенканали!C937</f>
        <v>5265.83</v>
      </c>
      <c r="D937" s="8">
        <f>димвенканали!D937</f>
        <v>0</v>
      </c>
      <c r="E937" s="8">
        <f>димвенканали!E937</f>
        <v>1489.9</v>
      </c>
      <c r="F937" s="8">
        <f t="shared" si="177"/>
        <v>6755.73</v>
      </c>
      <c r="G937" s="44">
        <v>1703</v>
      </c>
      <c r="H937" s="11">
        <v>0.11957623810205897</v>
      </c>
      <c r="I937" s="11">
        <f t="shared" si="174"/>
        <v>271.33402916452508</v>
      </c>
      <c r="J937" s="11">
        <f t="shared" si="171"/>
        <v>99.769522523795885</v>
      </c>
      <c r="K937" s="11">
        <v>104.81335574597877</v>
      </c>
      <c r="L937" s="11">
        <v>45.006104496852956</v>
      </c>
      <c r="M937" s="249">
        <f t="shared" si="175"/>
        <v>45.006104496852956</v>
      </c>
      <c r="N937" s="11">
        <f t="shared" si="180"/>
        <v>520.9230119311527</v>
      </c>
      <c r="O937" s="11">
        <f t="shared" si="181"/>
        <v>104.18460238623055</v>
      </c>
      <c r="P937" s="11">
        <f t="shared" si="170"/>
        <v>7.7108323146595964E-2</v>
      </c>
      <c r="Q937" s="10" t="s">
        <v>572</v>
      </c>
    </row>
    <row r="938" spans="1:17">
      <c r="A938" s="9">
        <f t="shared" si="176"/>
        <v>163</v>
      </c>
      <c r="B938" s="8" t="s">
        <v>986</v>
      </c>
      <c r="C938" s="8">
        <f>димвенканали!C938</f>
        <v>3884.83</v>
      </c>
      <c r="D938" s="8">
        <f>димвенканали!D938</f>
        <v>0</v>
      </c>
      <c r="E938" s="8">
        <f>димвенканали!E938</f>
        <v>230.5</v>
      </c>
      <c r="F938" s="8">
        <f t="shared" si="177"/>
        <v>4115.33</v>
      </c>
      <c r="G938" s="44">
        <v>706.02</v>
      </c>
      <c r="H938" s="11">
        <v>4.957323289771913E-2</v>
      </c>
      <c r="I938" s="11">
        <f t="shared" si="174"/>
        <v>112.48810996520142</v>
      </c>
      <c r="J938" s="11">
        <f t="shared" si="171"/>
        <v>41.361878034204565</v>
      </c>
      <c r="K938" s="11">
        <v>43.452921564166722</v>
      </c>
      <c r="L938" s="11">
        <v>18.658373398043526</v>
      </c>
      <c r="M938" s="249">
        <f t="shared" si="175"/>
        <v>18.658373398043526</v>
      </c>
      <c r="N938" s="11">
        <f t="shared" si="180"/>
        <v>215.96128296161623</v>
      </c>
      <c r="O938" s="11">
        <f t="shared" si="181"/>
        <v>43.192256592323247</v>
      </c>
      <c r="P938" s="11">
        <f t="shared" si="170"/>
        <v>5.2477269857245046E-2</v>
      </c>
      <c r="Q938" s="10" t="s">
        <v>572</v>
      </c>
    </row>
    <row r="939" spans="1:17">
      <c r="A939" s="9">
        <f t="shared" si="176"/>
        <v>164</v>
      </c>
      <c r="B939" s="8" t="s">
        <v>987</v>
      </c>
      <c r="C939" s="8">
        <f>димвенканали!C939</f>
        <v>4215.83</v>
      </c>
      <c r="D939" s="8">
        <f>димвенканали!D939</f>
        <v>0</v>
      </c>
      <c r="E939" s="8">
        <f>димвенканали!E939</f>
        <v>0</v>
      </c>
      <c r="F939" s="8">
        <f t="shared" si="177"/>
        <v>4215.83</v>
      </c>
      <c r="G939" s="44">
        <v>506</v>
      </c>
      <c r="H939" s="11">
        <v>3.5528817662737432E-2</v>
      </c>
      <c r="I939" s="11">
        <f t="shared" si="174"/>
        <v>80.619506023047393</v>
      </c>
      <c r="J939" s="11">
        <f t="shared" si="171"/>
        <v>29.643792364674528</v>
      </c>
      <c r="K939" s="11">
        <v>31.142429834095868</v>
      </c>
      <c r="L939" s="11">
        <v>13.372336391901115</v>
      </c>
      <c r="M939" s="249">
        <f t="shared" si="175"/>
        <v>13.372336391901115</v>
      </c>
      <c r="N939" s="11">
        <f t="shared" si="180"/>
        <v>154.7780646137189</v>
      </c>
      <c r="O939" s="11">
        <f t="shared" si="181"/>
        <v>30.955612922743782</v>
      </c>
      <c r="P939" s="11">
        <f t="shared" si="170"/>
        <v>3.6713545046578942E-2</v>
      </c>
      <c r="Q939" s="10" t="s">
        <v>572</v>
      </c>
    </row>
    <row r="940" spans="1:17">
      <c r="A940" s="9">
        <f t="shared" si="176"/>
        <v>165</v>
      </c>
      <c r="B940" s="8" t="s">
        <v>988</v>
      </c>
      <c r="C940" s="8">
        <f>димвенканали!C940</f>
        <v>4235.75</v>
      </c>
      <c r="D940" s="8">
        <f>димвенканали!D940</f>
        <v>0</v>
      </c>
      <c r="E940" s="8">
        <f>димвенканали!E940</f>
        <v>0</v>
      </c>
      <c r="F940" s="8">
        <f t="shared" si="177"/>
        <v>4235.75</v>
      </c>
      <c r="G940" s="44">
        <v>506</v>
      </c>
      <c r="H940" s="11">
        <v>3.5528817662737432E-2</v>
      </c>
      <c r="I940" s="11">
        <f t="shared" si="174"/>
        <v>80.619506023047393</v>
      </c>
      <c r="J940" s="11">
        <f t="shared" si="171"/>
        <v>29.643792364674528</v>
      </c>
      <c r="K940" s="11">
        <v>31.142429834095868</v>
      </c>
      <c r="L940" s="11">
        <v>13.372336391901115</v>
      </c>
      <c r="M940" s="249">
        <f t="shared" si="175"/>
        <v>13.372336391901115</v>
      </c>
      <c r="N940" s="11">
        <f t="shared" ref="N940:N956" si="182">(I940+J940+K940+M940)</f>
        <v>154.7780646137189</v>
      </c>
      <c r="O940" s="11">
        <f t="shared" ref="O940:O956" si="183">N940*0.2</f>
        <v>30.955612922743782</v>
      </c>
      <c r="P940" s="11">
        <f t="shared" si="170"/>
        <v>3.654088759103321E-2</v>
      </c>
      <c r="Q940" s="10" t="s">
        <v>572</v>
      </c>
    </row>
    <row r="941" spans="1:17">
      <c r="A941" s="9">
        <f t="shared" si="176"/>
        <v>166</v>
      </c>
      <c r="B941" s="8" t="s">
        <v>989</v>
      </c>
      <c r="C941" s="8">
        <f>димвенканали!C941</f>
        <v>4215</v>
      </c>
      <c r="D941" s="8">
        <f>димвенканали!D941</f>
        <v>0</v>
      </c>
      <c r="E941" s="8">
        <f>димвенканали!E941</f>
        <v>0</v>
      </c>
      <c r="F941" s="8">
        <f t="shared" si="177"/>
        <v>4215</v>
      </c>
      <c r="G941" s="44">
        <v>506</v>
      </c>
      <c r="H941" s="11">
        <v>3.5528817662737432E-2</v>
      </c>
      <c r="I941" s="11">
        <f t="shared" si="174"/>
        <v>80.619506023047393</v>
      </c>
      <c r="J941" s="11">
        <f t="shared" si="171"/>
        <v>29.643792364674528</v>
      </c>
      <c r="K941" s="11">
        <v>31.142429834095868</v>
      </c>
      <c r="L941" s="11">
        <v>13.372336391901115</v>
      </c>
      <c r="M941" s="249">
        <f t="shared" si="175"/>
        <v>13.372336391901115</v>
      </c>
      <c r="N941" s="11">
        <f t="shared" si="182"/>
        <v>154.7780646137189</v>
      </c>
      <c r="O941" s="11">
        <f t="shared" si="183"/>
        <v>30.955612922743782</v>
      </c>
      <c r="P941" s="11">
        <f t="shared" si="170"/>
        <v>3.672077452282773E-2</v>
      </c>
      <c r="Q941" s="10" t="s">
        <v>572</v>
      </c>
    </row>
    <row r="942" spans="1:17">
      <c r="A942" s="9">
        <f t="shared" si="176"/>
        <v>167</v>
      </c>
      <c r="B942" s="8" t="s">
        <v>990</v>
      </c>
      <c r="C942" s="8">
        <f>димвенканали!C942</f>
        <v>4962.2</v>
      </c>
      <c r="D942" s="8">
        <f>димвенканали!D942</f>
        <v>0</v>
      </c>
      <c r="E942" s="8">
        <f>димвенканали!E942</f>
        <v>0</v>
      </c>
      <c r="F942" s="8">
        <f t="shared" si="177"/>
        <v>4962.2</v>
      </c>
      <c r="G942" s="44">
        <v>1449</v>
      </c>
      <c r="H942" s="11">
        <v>0.10174161421602082</v>
      </c>
      <c r="I942" s="11">
        <f t="shared" si="174"/>
        <v>230.86494906599933</v>
      </c>
      <c r="J942" s="11">
        <f t="shared" ref="J942:J955" si="184">I942*0.3677</f>
        <v>84.88904177156796</v>
      </c>
      <c r="K942" s="11">
        <v>89.180594524910887</v>
      </c>
      <c r="L942" s="11">
        <v>38.293508758625919</v>
      </c>
      <c r="M942" s="249">
        <f t="shared" si="175"/>
        <v>38.293508758625919</v>
      </c>
      <c r="N942" s="11">
        <f t="shared" si="182"/>
        <v>443.22809412110411</v>
      </c>
      <c r="O942" s="11">
        <f t="shared" si="183"/>
        <v>88.645618824220833</v>
      </c>
      <c r="P942" s="11">
        <f t="shared" si="170"/>
        <v>8.9320884712648457E-2</v>
      </c>
      <c r="Q942" s="10" t="s">
        <v>572</v>
      </c>
    </row>
    <row r="943" spans="1:17">
      <c r="A943" s="9">
        <f t="shared" si="176"/>
        <v>168</v>
      </c>
      <c r="B943" s="8" t="s">
        <v>991</v>
      </c>
      <c r="C943" s="8">
        <f>димвенканали!C943</f>
        <v>3826.09</v>
      </c>
      <c r="D943" s="8">
        <f>димвенканали!D943</f>
        <v>0</v>
      </c>
      <c r="E943" s="8">
        <f>димвенканали!E943</f>
        <v>0</v>
      </c>
      <c r="F943" s="8">
        <f t="shared" si="177"/>
        <v>3826.09</v>
      </c>
      <c r="G943" s="44">
        <v>1027</v>
      </c>
      <c r="H943" s="11">
        <v>7.2110861145516486E-2</v>
      </c>
      <c r="I943" s="11">
        <f t="shared" si="174"/>
        <v>163.62891835112583</v>
      </c>
      <c r="J943" s="11">
        <f t="shared" si="184"/>
        <v>60.166353277708971</v>
      </c>
      <c r="K943" s="11">
        <v>63.208054228491015</v>
      </c>
      <c r="L943" s="11">
        <v>27.141085917949496</v>
      </c>
      <c r="M943" s="249">
        <f t="shared" si="175"/>
        <v>27.141085917949496</v>
      </c>
      <c r="N943" s="11">
        <f t="shared" si="182"/>
        <v>314.14441177527533</v>
      </c>
      <c r="O943" s="11">
        <f t="shared" si="183"/>
        <v>62.828882355055072</v>
      </c>
      <c r="P943" s="11">
        <f t="shared" si="170"/>
        <v>8.210586049342157E-2</v>
      </c>
      <c r="Q943" s="10" t="s">
        <v>572</v>
      </c>
    </row>
    <row r="944" spans="1:17">
      <c r="A944" s="9">
        <f t="shared" si="176"/>
        <v>169</v>
      </c>
      <c r="B944" s="8" t="s">
        <v>992</v>
      </c>
      <c r="C944" s="8">
        <f>димвенканали!C944</f>
        <v>3985.25</v>
      </c>
      <c r="D944" s="8">
        <f>димвенканали!D944</f>
        <v>0</v>
      </c>
      <c r="E944" s="8">
        <f>димвенканали!E944</f>
        <v>0</v>
      </c>
      <c r="F944" s="8">
        <f t="shared" si="177"/>
        <v>3985.25</v>
      </c>
      <c r="G944" s="44">
        <v>686</v>
      </c>
      <c r="H944" s="11">
        <v>4.8167527503236912E-2</v>
      </c>
      <c r="I944" s="11">
        <f t="shared" si="174"/>
        <v>109.29838168341998</v>
      </c>
      <c r="J944" s="11">
        <f t="shared" si="184"/>
        <v>40.189014944993531</v>
      </c>
      <c r="K944" s="11">
        <v>42.220764557687282</v>
      </c>
      <c r="L944" s="11">
        <v>18.12929400166831</v>
      </c>
      <c r="M944" s="249">
        <f t="shared" si="175"/>
        <v>18.12929400166831</v>
      </c>
      <c r="N944" s="11">
        <f t="shared" si="182"/>
        <v>209.83745518776911</v>
      </c>
      <c r="O944" s="11">
        <f t="shared" si="183"/>
        <v>41.967491037553827</v>
      </c>
      <c r="P944" s="11">
        <f t="shared" si="170"/>
        <v>5.2653523665458654E-2</v>
      </c>
      <c r="Q944" s="10" t="s">
        <v>572</v>
      </c>
    </row>
    <row r="945" spans="1:17">
      <c r="A945" s="9">
        <f t="shared" si="176"/>
        <v>170</v>
      </c>
      <c r="B945" s="8" t="s">
        <v>993</v>
      </c>
      <c r="C945" s="8">
        <f>димвенканали!C945</f>
        <v>3992.96</v>
      </c>
      <c r="D945" s="8">
        <f>димвенканали!D945</f>
        <v>0</v>
      </c>
      <c r="E945" s="8">
        <f>димвенканали!E945</f>
        <v>0</v>
      </c>
      <c r="F945" s="8">
        <f t="shared" si="177"/>
        <v>3992.96</v>
      </c>
      <c r="G945" s="44">
        <v>686</v>
      </c>
      <c r="H945" s="11">
        <v>4.8167527503236912E-2</v>
      </c>
      <c r="I945" s="11">
        <f t="shared" si="174"/>
        <v>109.29838168341998</v>
      </c>
      <c r="J945" s="11">
        <f t="shared" si="184"/>
        <v>40.189014944993531</v>
      </c>
      <c r="K945" s="11">
        <v>42.220764557687282</v>
      </c>
      <c r="L945" s="11">
        <v>18.12929400166831</v>
      </c>
      <c r="M945" s="249">
        <f t="shared" si="175"/>
        <v>18.12929400166831</v>
      </c>
      <c r="N945" s="11">
        <f t="shared" si="182"/>
        <v>209.83745518776911</v>
      </c>
      <c r="O945" s="11">
        <f t="shared" si="183"/>
        <v>41.967491037553827</v>
      </c>
      <c r="P945" s="11">
        <f t="shared" si="170"/>
        <v>5.2551855061851137E-2</v>
      </c>
      <c r="Q945" s="10" t="s">
        <v>572</v>
      </c>
    </row>
    <row r="946" spans="1:17">
      <c r="A946" s="9">
        <f t="shared" si="176"/>
        <v>171</v>
      </c>
      <c r="B946" s="8" t="s">
        <v>994</v>
      </c>
      <c r="C946" s="8">
        <f>димвенканали!C946</f>
        <v>4337.99</v>
      </c>
      <c r="D946" s="8">
        <f>димвенканали!D946</f>
        <v>0</v>
      </c>
      <c r="E946" s="8">
        <f>димвенканали!E946</f>
        <v>0</v>
      </c>
      <c r="F946" s="8">
        <f t="shared" si="177"/>
        <v>4337.99</v>
      </c>
      <c r="G946" s="44">
        <v>733.8</v>
      </c>
      <c r="H946" s="11">
        <v>5.1523807116436213E-2</v>
      </c>
      <c r="I946" s="11">
        <f t="shared" si="174"/>
        <v>116.91421644211891</v>
      </c>
      <c r="J946" s="11">
        <f t="shared" si="184"/>
        <v>42.989357385767129</v>
      </c>
      <c r="K946" s="11">
        <v>45.162677889841</v>
      </c>
      <c r="L946" s="11">
        <v>19.392530522484261</v>
      </c>
      <c r="M946" s="249">
        <f t="shared" si="175"/>
        <v>19.392530522484261</v>
      </c>
      <c r="N946" s="11">
        <f t="shared" si="182"/>
        <v>224.45878224021132</v>
      </c>
      <c r="O946" s="11">
        <f t="shared" si="183"/>
        <v>44.891756448042266</v>
      </c>
      <c r="P946" s="11">
        <f t="shared" si="170"/>
        <v>5.1742577147529466E-2</v>
      </c>
      <c r="Q946" s="10" t="s">
        <v>572</v>
      </c>
    </row>
    <row r="947" spans="1:17">
      <c r="A947" s="9">
        <f t="shared" si="176"/>
        <v>172</v>
      </c>
      <c r="B947" s="8" t="s">
        <v>995</v>
      </c>
      <c r="C947" s="8">
        <f>димвенканали!C947</f>
        <v>3093.3</v>
      </c>
      <c r="D947" s="8">
        <f>димвенканали!D947</f>
        <v>0</v>
      </c>
      <c r="E947" s="8">
        <f>димвенканали!E947</f>
        <v>0</v>
      </c>
      <c r="F947" s="8">
        <f t="shared" si="177"/>
        <v>3093.3</v>
      </c>
      <c r="G947" s="44">
        <v>904</v>
      </c>
      <c r="H947" s="11">
        <v>6.3474409421175174E-2</v>
      </c>
      <c r="I947" s="11">
        <f t="shared" si="174"/>
        <v>144.03168664987123</v>
      </c>
      <c r="J947" s="11">
        <f t="shared" si="184"/>
        <v>52.960451181157659</v>
      </c>
      <c r="K947" s="11">
        <v>55.637858834036884</v>
      </c>
      <c r="L947" s="11">
        <v>23.890498217941911</v>
      </c>
      <c r="M947" s="249">
        <f t="shared" si="175"/>
        <v>23.890498217941911</v>
      </c>
      <c r="N947" s="11">
        <f t="shared" si="182"/>
        <v>276.5204948830077</v>
      </c>
      <c r="O947" s="11">
        <f t="shared" si="183"/>
        <v>55.304098976601544</v>
      </c>
      <c r="P947" s="11">
        <f t="shared" si="170"/>
        <v>8.939336465360867E-2</v>
      </c>
      <c r="Q947" s="10" t="s">
        <v>572</v>
      </c>
    </row>
    <row r="948" spans="1:17">
      <c r="A948" s="9">
        <f t="shared" si="176"/>
        <v>173</v>
      </c>
      <c r="B948" s="8" t="s">
        <v>996</v>
      </c>
      <c r="C948" s="8">
        <f>димвенканали!C948</f>
        <v>4114.87</v>
      </c>
      <c r="D948" s="8">
        <f>димвенканали!D948</f>
        <v>0</v>
      </c>
      <c r="E948" s="8">
        <f>димвенканали!E948</f>
        <v>0</v>
      </c>
      <c r="F948" s="8">
        <f t="shared" si="177"/>
        <v>4114.87</v>
      </c>
      <c r="G948" s="44">
        <v>702</v>
      </c>
      <c r="H948" s="11">
        <v>4.9290968377947976E-2</v>
      </c>
      <c r="I948" s="11">
        <f t="shared" si="174"/>
        <v>111.84761507545309</v>
      </c>
      <c r="J948" s="11">
        <f t="shared" si="184"/>
        <v>41.126368063244108</v>
      </c>
      <c r="K948" s="11">
        <v>43.205505422006517</v>
      </c>
      <c r="L948" s="11">
        <v>18.55213467809206</v>
      </c>
      <c r="M948" s="249">
        <f t="shared" si="175"/>
        <v>18.55213467809206</v>
      </c>
      <c r="N948" s="11">
        <f t="shared" si="182"/>
        <v>214.73162323879581</v>
      </c>
      <c r="O948" s="11">
        <f t="shared" si="183"/>
        <v>42.946324647759162</v>
      </c>
      <c r="P948" s="11">
        <f t="shared" ref="P948:P955" si="185">(N948+O948)/F948/1.2</f>
        <v>5.2184303085831586E-2</v>
      </c>
      <c r="Q948" s="10" t="s">
        <v>572</v>
      </c>
    </row>
    <row r="949" spans="1:17">
      <c r="A949" s="9">
        <f t="shared" si="176"/>
        <v>174</v>
      </c>
      <c r="B949" s="8" t="s">
        <v>997</v>
      </c>
      <c r="C949" s="8">
        <f>димвенканали!C949</f>
        <v>5499.38</v>
      </c>
      <c r="D949" s="8">
        <f>димвенканали!D949</f>
        <v>0</v>
      </c>
      <c r="E949" s="8">
        <f>димвенканали!E949</f>
        <v>0</v>
      </c>
      <c r="F949" s="8">
        <f t="shared" si="177"/>
        <v>5499.38</v>
      </c>
      <c r="G949" s="44">
        <v>885</v>
      </c>
      <c r="H949" s="11">
        <v>6.214032338245578E-2</v>
      </c>
      <c r="I949" s="11">
        <f t="shared" si="174"/>
        <v>141.00447199683188</v>
      </c>
      <c r="J949" s="11">
        <f t="shared" si="184"/>
        <v>51.847344353235087</v>
      </c>
      <c r="K949" s="11">
        <v>54.468479057657788</v>
      </c>
      <c r="L949" s="11">
        <v>23.388374914688708</v>
      </c>
      <c r="M949" s="249">
        <f t="shared" si="175"/>
        <v>23.388374914688708</v>
      </c>
      <c r="N949" s="11">
        <f t="shared" si="182"/>
        <v>270.70867032241347</v>
      </c>
      <c r="O949" s="11">
        <f t="shared" si="183"/>
        <v>54.141734064482698</v>
      </c>
      <c r="P949" s="11">
        <f t="shared" si="185"/>
        <v>4.9225307275077096E-2</v>
      </c>
      <c r="Q949" s="10" t="s">
        <v>572</v>
      </c>
    </row>
    <row r="950" spans="1:17">
      <c r="A950" s="9">
        <f t="shared" si="176"/>
        <v>175</v>
      </c>
      <c r="B950" s="8" t="s">
        <v>998</v>
      </c>
      <c r="C950" s="8">
        <f>димвенканали!C950</f>
        <v>9903.31</v>
      </c>
      <c r="D950" s="8">
        <f>димвенканали!D950</f>
        <v>0</v>
      </c>
      <c r="E950" s="8">
        <f>димвенканали!E950</f>
        <v>0</v>
      </c>
      <c r="F950" s="8">
        <f t="shared" si="177"/>
        <v>9903.31</v>
      </c>
      <c r="G950" s="44">
        <v>1555</v>
      </c>
      <c r="H950" s="11">
        <v>0.10918441001098163</v>
      </c>
      <c r="I950" s="11">
        <f t="shared" si="174"/>
        <v>247.75362028821874</v>
      </c>
      <c r="J950" s="11">
        <f t="shared" si="184"/>
        <v>91.099006179978034</v>
      </c>
      <c r="K950" s="11">
        <v>95.704502751025828</v>
      </c>
      <c r="L950" s="11">
        <v>41.094828239933264</v>
      </c>
      <c r="M950" s="249">
        <f t="shared" si="175"/>
        <v>41.094828239933264</v>
      </c>
      <c r="N950" s="11">
        <f t="shared" si="182"/>
        <v>475.65195745915582</v>
      </c>
      <c r="O950" s="11">
        <f t="shared" si="183"/>
        <v>95.130391491831176</v>
      </c>
      <c r="P950" s="11">
        <f t="shared" si="185"/>
        <v>4.8029593889230553E-2</v>
      </c>
      <c r="Q950" s="10" t="s">
        <v>572</v>
      </c>
    </row>
    <row r="951" spans="1:17">
      <c r="A951" s="9">
        <f t="shared" si="176"/>
        <v>176</v>
      </c>
      <c r="B951" s="8" t="s">
        <v>999</v>
      </c>
      <c r="C951" s="8">
        <f>димвенканали!C951</f>
        <v>3585.51</v>
      </c>
      <c r="D951" s="8">
        <f>димвенканали!D951</f>
        <v>0</v>
      </c>
      <c r="E951" s="8">
        <f>димвенканали!E951</f>
        <v>0</v>
      </c>
      <c r="F951" s="8">
        <f t="shared" si="177"/>
        <v>3585.51</v>
      </c>
      <c r="G951" s="44">
        <v>626</v>
      </c>
      <c r="H951" s="11">
        <v>4.3954624223070414E-2</v>
      </c>
      <c r="I951" s="11">
        <f t="shared" si="174"/>
        <v>99.738756463295772</v>
      </c>
      <c r="J951" s="11">
        <f t="shared" si="184"/>
        <v>36.673940751553857</v>
      </c>
      <c r="K951" s="11">
        <v>38.527986316490136</v>
      </c>
      <c r="L951" s="11">
        <v>16.543641465079244</v>
      </c>
      <c r="M951" s="249">
        <f t="shared" si="175"/>
        <v>16.543641465079244</v>
      </c>
      <c r="N951" s="11">
        <f t="shared" si="182"/>
        <v>191.48432499641902</v>
      </c>
      <c r="O951" s="11">
        <f t="shared" si="183"/>
        <v>38.296864999283805</v>
      </c>
      <c r="P951" s="11">
        <f t="shared" si="185"/>
        <v>5.3405045585263738E-2</v>
      </c>
      <c r="Q951" s="10" t="s">
        <v>572</v>
      </c>
    </row>
    <row r="952" spans="1:17">
      <c r="A952" s="9">
        <f t="shared" si="176"/>
        <v>177</v>
      </c>
      <c r="B952" s="8" t="s">
        <v>1000</v>
      </c>
      <c r="C952" s="8">
        <f>димвенканали!C952</f>
        <v>4638.37</v>
      </c>
      <c r="D952" s="8">
        <f>димвенканали!D952</f>
        <v>0</v>
      </c>
      <c r="E952" s="8">
        <f>димвенканали!E952</f>
        <v>0</v>
      </c>
      <c r="F952" s="8">
        <f t="shared" si="177"/>
        <v>4638.37</v>
      </c>
      <c r="G952" s="44">
        <v>771</v>
      </c>
      <c r="H952" s="11">
        <v>5.4135807150139444E-2</v>
      </c>
      <c r="I952" s="11">
        <f t="shared" si="174"/>
        <v>122.84118407859592</v>
      </c>
      <c r="J952" s="11">
        <f t="shared" si="184"/>
        <v>45.168703385699722</v>
      </c>
      <c r="K952" s="11">
        <v>47.452200399383223</v>
      </c>
      <c r="L952" s="11">
        <v>20.375635095169482</v>
      </c>
      <c r="M952" s="249">
        <f t="shared" si="175"/>
        <v>20.375635095169482</v>
      </c>
      <c r="N952" s="11">
        <f t="shared" si="182"/>
        <v>235.83772295884836</v>
      </c>
      <c r="O952" s="11">
        <f t="shared" si="183"/>
        <v>47.167544591769676</v>
      </c>
      <c r="P952" s="11">
        <f t="shared" si="185"/>
        <v>5.0844956947990003E-2</v>
      </c>
      <c r="Q952" s="10" t="s">
        <v>572</v>
      </c>
    </row>
    <row r="953" spans="1:17">
      <c r="A953" s="9">
        <f t="shared" si="176"/>
        <v>178</v>
      </c>
      <c r="B953" s="8" t="s">
        <v>1001</v>
      </c>
      <c r="C953" s="8">
        <f>димвенканали!C953</f>
        <v>4563.3</v>
      </c>
      <c r="D953" s="8">
        <f>димвенканали!D953</f>
        <v>0</v>
      </c>
      <c r="E953" s="8">
        <f>димвенканали!E953</f>
        <v>0</v>
      </c>
      <c r="F953" s="8">
        <f t="shared" si="177"/>
        <v>4563.3</v>
      </c>
      <c r="G953" s="44">
        <v>773</v>
      </c>
      <c r="H953" s="11">
        <v>5.4276237259478326E-2</v>
      </c>
      <c r="I953" s="11">
        <f t="shared" si="174"/>
        <v>123.15983825260005</v>
      </c>
      <c r="J953" s="11">
        <f t="shared" si="184"/>
        <v>45.285872525481039</v>
      </c>
      <c r="K953" s="11">
        <v>47.575293007423127</v>
      </c>
      <c r="L953" s="11">
        <v>20.428490179722452</v>
      </c>
      <c r="M953" s="249">
        <f t="shared" si="175"/>
        <v>20.428490179722452</v>
      </c>
      <c r="N953" s="11">
        <f t="shared" si="182"/>
        <v>236.44949396522665</v>
      </c>
      <c r="O953" s="11">
        <f t="shared" si="183"/>
        <v>47.289898793045332</v>
      </c>
      <c r="P953" s="11">
        <f t="shared" si="185"/>
        <v>5.1815461171789416E-2</v>
      </c>
      <c r="Q953" s="10" t="s">
        <v>572</v>
      </c>
    </row>
    <row r="954" spans="1:17">
      <c r="A954" s="9">
        <f t="shared" si="176"/>
        <v>179</v>
      </c>
      <c r="B954" s="8" t="s">
        <v>1291</v>
      </c>
      <c r="C954" s="8">
        <f>димвенканали!C954</f>
        <v>24.2</v>
      </c>
      <c r="D954" s="8">
        <f>димвенканали!D954</f>
        <v>0</v>
      </c>
      <c r="E954" s="8">
        <f>димвенканали!E954</f>
        <v>0</v>
      </c>
      <c r="F954" s="8">
        <f t="shared" si="177"/>
        <v>24.2</v>
      </c>
      <c r="G954" s="44">
        <v>36.299999999999997</v>
      </c>
      <c r="H954" s="11">
        <v>2.5488064845007284E-3</v>
      </c>
      <c r="I954" s="11">
        <f t="shared" si="174"/>
        <v>5.7835732581751378</v>
      </c>
      <c r="J954" s="11">
        <f t="shared" si="184"/>
        <v>2.1266198870309982</v>
      </c>
      <c r="K954" s="11">
        <v>2.2341308359242684</v>
      </c>
      <c r="L954" s="11">
        <v>0.79013001019522577</v>
      </c>
      <c r="M954" s="249">
        <f t="shared" si="175"/>
        <v>0.79013001019522577</v>
      </c>
      <c r="N954" s="11">
        <f t="shared" si="182"/>
        <v>10.934453991325631</v>
      </c>
      <c r="O954" s="11">
        <f t="shared" si="183"/>
        <v>2.1868907982651264</v>
      </c>
      <c r="P954" s="11">
        <f t="shared" si="185"/>
        <v>0.45183694179031536</v>
      </c>
      <c r="Q954" s="83">
        <f>(O954+P954)/G954/1.2</f>
        <v>6.0576853536626306E-2</v>
      </c>
    </row>
    <row r="955" spans="1:17">
      <c r="A955" s="9">
        <f t="shared" si="176"/>
        <v>180</v>
      </c>
      <c r="B955" s="187" t="s">
        <v>1361</v>
      </c>
      <c r="C955" s="8">
        <f>димвенканали!C955</f>
        <v>9432.4</v>
      </c>
      <c r="D955" s="8">
        <f>димвенканали!D955</f>
        <v>0</v>
      </c>
      <c r="E955" s="8">
        <f>димвенканали!E955</f>
        <v>0</v>
      </c>
      <c r="F955" s="8">
        <f t="shared" si="177"/>
        <v>9432.4</v>
      </c>
      <c r="G955" s="44">
        <v>1108.9000000000001</v>
      </c>
      <c r="H955" s="11">
        <v>0.1003524870928186</v>
      </c>
      <c r="I955" s="11">
        <f t="shared" si="174"/>
        <v>227.71283903692748</v>
      </c>
      <c r="J955" s="11">
        <f t="shared" si="184"/>
        <v>83.730010913878246</v>
      </c>
      <c r="K955" s="11">
        <v>93.449901832118414</v>
      </c>
      <c r="L955" s="11">
        <v>142.89190637146442</v>
      </c>
      <c r="M955" s="249">
        <f t="shared" si="175"/>
        <v>142.89190637146442</v>
      </c>
      <c r="N955" s="11">
        <f t="shared" si="182"/>
        <v>547.78465815438858</v>
      </c>
      <c r="O955" s="11">
        <f t="shared" si="183"/>
        <v>109.55693163087773</v>
      </c>
      <c r="P955" s="11">
        <f t="shared" si="185"/>
        <v>5.807479094974647E-2</v>
      </c>
      <c r="Q955" s="10"/>
    </row>
    <row r="956" spans="1:17">
      <c r="A956" s="12"/>
      <c r="B956" s="13" t="s">
        <v>576</v>
      </c>
      <c r="C956" s="13">
        <f t="shared" ref="C956:M956" si="186">SUM(C776:C954)</f>
        <v>258516.46999999988</v>
      </c>
      <c r="D956" s="13">
        <f t="shared" si="186"/>
        <v>2137.85</v>
      </c>
      <c r="E956" s="13">
        <f t="shared" si="186"/>
        <v>2969</v>
      </c>
      <c r="F956" s="13">
        <f t="shared" si="186"/>
        <v>263623.31999999989</v>
      </c>
      <c r="G956" s="13">
        <f t="shared" si="186"/>
        <v>70245.62</v>
      </c>
      <c r="H956" s="13">
        <f t="shared" si="186"/>
        <v>4.9323000485888198</v>
      </c>
      <c r="I956" s="13">
        <f t="shared" si="186"/>
        <v>11192.03000925434</v>
      </c>
      <c r="J956" s="13">
        <f t="shared" si="186"/>
        <v>4115.3094344028223</v>
      </c>
      <c r="K956" s="13">
        <v>4273.728000000001</v>
      </c>
      <c r="L956" s="13"/>
      <c r="M956" s="13">
        <f t="shared" si="186"/>
        <v>2523.7715133029442</v>
      </c>
      <c r="N956" s="16">
        <f t="shared" si="182"/>
        <v>22104.838956960109</v>
      </c>
      <c r="O956" s="16">
        <f t="shared" si="183"/>
        <v>4420.9677913920223</v>
      </c>
      <c r="P956" s="97">
        <f>(N956+O956)/F956/1.2</f>
        <v>8.385008942668698E-2</v>
      </c>
      <c r="Q956" s="15">
        <f>SUM(Q776:Q954)</f>
        <v>6.0576853536626306E-2</v>
      </c>
    </row>
    <row r="957" spans="1:17">
      <c r="A957" s="9"/>
      <c r="B957" s="13" t="s">
        <v>23</v>
      </c>
      <c r="P957" s="11"/>
    </row>
    <row r="958" spans="1:17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85" si="187">C958+D958+E958</f>
        <v>7464.2</v>
      </c>
      <c r="G958" s="33">
        <v>1309</v>
      </c>
      <c r="H958" s="11">
        <v>6.1022796140040095E-2</v>
      </c>
      <c r="I958" s="11">
        <f t="shared" ref="I958:I1010" si="188">H958*$I$2</f>
        <v>138.46865740524919</v>
      </c>
      <c r="J958" s="11">
        <f>I958*0.3677</f>
        <v>50.914925327910133</v>
      </c>
      <c r="K958" s="11">
        <v>53.488921728590739</v>
      </c>
      <c r="L958" s="11">
        <v>22.96776001118829</v>
      </c>
      <c r="M958" s="249">
        <f t="shared" ref="M958:M1010" si="189">L958*$M$2</f>
        <v>22.96776001118829</v>
      </c>
      <c r="N958" s="11">
        <f>(I958+J958+K958+M958)</f>
        <v>265.84026447293832</v>
      </c>
      <c r="O958" s="11">
        <f>N958*0.2</f>
        <v>53.168052894587667</v>
      </c>
      <c r="P958" s="11">
        <f t="shared" ref="P958:P1011" si="190">(N958+O958)/F958/1.2</f>
        <v>3.5615372641801979E-2</v>
      </c>
      <c r="Q958" s="8" t="s">
        <v>30</v>
      </c>
    </row>
    <row r="959" spans="1:17">
      <c r="A959" s="9">
        <f t="shared" ref="A959:A1010" si="191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87"/>
        <v>7486.75</v>
      </c>
      <c r="G959" s="33">
        <v>1235</v>
      </c>
      <c r="H959" s="11">
        <v>5.7573073516386186E-2</v>
      </c>
      <c r="I959" s="11">
        <f t="shared" si="188"/>
        <v>130.6407883082374</v>
      </c>
      <c r="J959" s="11">
        <f t="shared" ref="J959:J1010" si="192">I959*0.3677</f>
        <v>48.036617860938897</v>
      </c>
      <c r="K959" s="11">
        <v>50.465101860053146</v>
      </c>
      <c r="L959" s="11">
        <v>21.669353410097433</v>
      </c>
      <c r="M959" s="249">
        <f t="shared" si="189"/>
        <v>21.669353410097433</v>
      </c>
      <c r="N959" s="11">
        <f t="shared" ref="N959:N1011" si="193">(I959+J959+K959+M959)</f>
        <v>250.81186143932689</v>
      </c>
      <c r="O959" s="11">
        <f t="shared" ref="O959:O1011" si="194">N959*0.2</f>
        <v>50.162372287865381</v>
      </c>
      <c r="P959" s="11">
        <f t="shared" si="190"/>
        <v>3.3500766212218508E-2</v>
      </c>
      <c r="Q959" s="8" t="s">
        <v>30</v>
      </c>
    </row>
    <row r="960" spans="1:17">
      <c r="A960" s="9">
        <f t="shared" si="191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87"/>
        <v>4319.2999999999993</v>
      </c>
      <c r="G960" s="33">
        <v>1208</v>
      </c>
      <c r="H960" s="11">
        <v>5.6314390937485435E-2</v>
      </c>
      <c r="I960" s="11">
        <f t="shared" si="188"/>
        <v>127.78467390797633</v>
      </c>
      <c r="J960" s="11">
        <f t="shared" si="192"/>
        <v>46.986424595962902</v>
      </c>
      <c r="K960" s="11">
        <v>49.361816232343479</v>
      </c>
      <c r="L960" s="11">
        <v>21.195610461050769</v>
      </c>
      <c r="M960" s="249">
        <f t="shared" si="189"/>
        <v>21.195610461050769</v>
      </c>
      <c r="N960" s="11">
        <f t="shared" si="193"/>
        <v>245.32852519733348</v>
      </c>
      <c r="O960" s="11">
        <f t="shared" si="194"/>
        <v>49.0657050394667</v>
      </c>
      <c r="P960" s="11">
        <f t="shared" si="190"/>
        <v>5.6798213876631289E-2</v>
      </c>
      <c r="Q960" s="8" t="s">
        <v>30</v>
      </c>
    </row>
    <row r="961" spans="1:17">
      <c r="A961" s="9">
        <f t="shared" si="191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87"/>
        <v>5738.17</v>
      </c>
      <c r="G961" s="33">
        <v>1559</v>
      </c>
      <c r="H961" s="11">
        <v>7.2677264463195196E-2</v>
      </c>
      <c r="I961" s="11">
        <f t="shared" si="188"/>
        <v>164.91416111137013</v>
      </c>
      <c r="J961" s="11">
        <f t="shared" si="192"/>
        <v>60.638937040650802</v>
      </c>
      <c r="K961" s="11">
        <v>63.704529392569114</v>
      </c>
      <c r="L961" s="11">
        <v>27.354268798657408</v>
      </c>
      <c r="M961" s="249">
        <f t="shared" si="189"/>
        <v>27.354268798657408</v>
      </c>
      <c r="N961" s="11">
        <f t="shared" si="193"/>
        <v>316.61189634324745</v>
      </c>
      <c r="O961" s="11">
        <f t="shared" si="194"/>
        <v>63.322379268649492</v>
      </c>
      <c r="P961" s="11">
        <f t="shared" si="190"/>
        <v>5.5176458059494143E-2</v>
      </c>
      <c r="Q961" s="8" t="s">
        <v>30</v>
      </c>
    </row>
    <row r="962" spans="1:17">
      <c r="A962" s="9">
        <f t="shared" si="191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87"/>
        <v>5759.7</v>
      </c>
      <c r="G962" s="33">
        <v>1562</v>
      </c>
      <c r="H962" s="11">
        <v>7.2817118083073049E-2</v>
      </c>
      <c r="I962" s="11">
        <f t="shared" si="188"/>
        <v>165.23150715584356</v>
      </c>
      <c r="J962" s="11">
        <f t="shared" si="192"/>
        <v>60.755625181203683</v>
      </c>
      <c r="K962" s="11">
        <v>63.827116684536847</v>
      </c>
      <c r="L962" s="11">
        <v>27.406906904107032</v>
      </c>
      <c r="M962" s="249">
        <f t="shared" si="189"/>
        <v>27.406906904107032</v>
      </c>
      <c r="N962" s="11">
        <f t="shared" si="193"/>
        <v>317.22115592569111</v>
      </c>
      <c r="O962" s="11">
        <f t="shared" si="194"/>
        <v>63.444231185138221</v>
      </c>
      <c r="P962" s="11">
        <f t="shared" si="190"/>
        <v>5.507598588914199E-2</v>
      </c>
      <c r="Q962" s="8" t="s">
        <v>30</v>
      </c>
    </row>
    <row r="963" spans="1:17">
      <c r="A963" s="9">
        <f t="shared" si="191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87"/>
        <v>2764</v>
      </c>
      <c r="G963" s="33">
        <v>775</v>
      </c>
      <c r="H963" s="11">
        <v>3.6128851801780805E-2</v>
      </c>
      <c r="I963" s="11">
        <f t="shared" si="188"/>
        <v>81.981061488974888</v>
      </c>
      <c r="J963" s="11">
        <f t="shared" si="192"/>
        <v>30.144436309496069</v>
      </c>
      <c r="K963" s="11">
        <v>31.668383758332947</v>
      </c>
      <c r="L963" s="11">
        <v>13.598177241154259</v>
      </c>
      <c r="M963" s="249">
        <f t="shared" si="189"/>
        <v>13.598177241154259</v>
      </c>
      <c r="N963" s="11">
        <f t="shared" si="193"/>
        <v>157.39205879795816</v>
      </c>
      <c r="O963" s="11">
        <f t="shared" si="194"/>
        <v>31.478411759591634</v>
      </c>
      <c r="P963" s="11">
        <f t="shared" si="190"/>
        <v>5.6943581330665037E-2</v>
      </c>
      <c r="Q963" s="8" t="s">
        <v>30</v>
      </c>
    </row>
    <row r="964" spans="1:17">
      <c r="A964" s="9">
        <f t="shared" si="191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87"/>
        <v>2796.1</v>
      </c>
      <c r="G964" s="33">
        <v>720</v>
      </c>
      <c r="H964" s="11">
        <v>3.3564868770686679E-2</v>
      </c>
      <c r="I964" s="11">
        <f t="shared" si="188"/>
        <v>76.163050673628263</v>
      </c>
      <c r="J964" s="11">
        <f t="shared" si="192"/>
        <v>28.005153732693113</v>
      </c>
      <c r="K964" s="11">
        <v>29.4209500722577</v>
      </c>
      <c r="L964" s="11">
        <v>12.633145307911052</v>
      </c>
      <c r="M964" s="249">
        <f t="shared" si="189"/>
        <v>12.633145307911052</v>
      </c>
      <c r="N964" s="11">
        <f t="shared" si="193"/>
        <v>146.22229978649014</v>
      </c>
      <c r="O964" s="11">
        <f t="shared" si="194"/>
        <v>29.24445995729803</v>
      </c>
      <c r="P964" s="11">
        <f t="shared" si="190"/>
        <v>5.229508951271062E-2</v>
      </c>
      <c r="Q964" s="8" t="s">
        <v>30</v>
      </c>
    </row>
    <row r="965" spans="1:17">
      <c r="A965" s="9">
        <f t="shared" si="191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87"/>
        <v>4337</v>
      </c>
      <c r="G965" s="33">
        <v>1204</v>
      </c>
      <c r="H965" s="11">
        <v>5.6127919444314951E-2</v>
      </c>
      <c r="I965" s="11">
        <f t="shared" si="188"/>
        <v>127.36154584867839</v>
      </c>
      <c r="J965" s="11">
        <f t="shared" si="192"/>
        <v>46.830840408559048</v>
      </c>
      <c r="K965" s="11">
        <v>49.198366509719826</v>
      </c>
      <c r="L965" s="11">
        <v>21.125426320451261</v>
      </c>
      <c r="M965" s="249">
        <f t="shared" si="189"/>
        <v>21.125426320451261</v>
      </c>
      <c r="N965" s="11">
        <f t="shared" si="193"/>
        <v>244.51617908740852</v>
      </c>
      <c r="O965" s="11">
        <f t="shared" si="194"/>
        <v>48.903235817481708</v>
      </c>
      <c r="P965" s="11">
        <f t="shared" si="190"/>
        <v>5.6379105161957238E-2</v>
      </c>
      <c r="Q965" s="8" t="s">
        <v>30</v>
      </c>
    </row>
    <row r="966" spans="1:17">
      <c r="A966" s="9">
        <f t="shared" si="191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87"/>
        <v>4335.5</v>
      </c>
      <c r="G966" s="33">
        <v>1204</v>
      </c>
      <c r="H966" s="11">
        <v>5.6127919444314951E-2</v>
      </c>
      <c r="I966" s="11">
        <f t="shared" si="188"/>
        <v>127.36154584867839</v>
      </c>
      <c r="J966" s="11">
        <f t="shared" si="192"/>
        <v>46.830840408559048</v>
      </c>
      <c r="K966" s="11">
        <v>49.198366509719826</v>
      </c>
      <c r="L966" s="11">
        <v>21.125426320451261</v>
      </c>
      <c r="M966" s="249">
        <f t="shared" si="189"/>
        <v>21.125426320451261</v>
      </c>
      <c r="N966" s="11">
        <f t="shared" si="193"/>
        <v>244.51617908740852</v>
      </c>
      <c r="O966" s="11">
        <f t="shared" si="194"/>
        <v>48.903235817481708</v>
      </c>
      <c r="P966" s="11">
        <f t="shared" si="190"/>
        <v>5.6398611253006235E-2</v>
      </c>
      <c r="Q966" s="8" t="s">
        <v>30</v>
      </c>
    </row>
    <row r="967" spans="1:17">
      <c r="A967" s="9">
        <f t="shared" si="191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87"/>
        <v>4326.2</v>
      </c>
      <c r="G967" s="33">
        <v>1205</v>
      </c>
      <c r="H967" s="11">
        <v>5.6174537317607576E-2</v>
      </c>
      <c r="I967" s="11">
        <f t="shared" si="188"/>
        <v>127.46732786350289</v>
      </c>
      <c r="J967" s="11">
        <f t="shared" si="192"/>
        <v>46.869736455410013</v>
      </c>
      <c r="K967" s="11">
        <v>49.239228940375746</v>
      </c>
      <c r="L967" s="11">
        <v>21.142972355601138</v>
      </c>
      <c r="M967" s="249">
        <f t="shared" si="189"/>
        <v>21.142972355601138</v>
      </c>
      <c r="N967" s="11">
        <f t="shared" si="193"/>
        <v>244.71926561488976</v>
      </c>
      <c r="O967" s="11">
        <f t="shared" si="194"/>
        <v>48.943853122977956</v>
      </c>
      <c r="P967" s="11">
        <f t="shared" si="190"/>
        <v>5.6566794326404178E-2</v>
      </c>
      <c r="Q967" s="8" t="s">
        <v>30</v>
      </c>
    </row>
    <row r="968" spans="1:17">
      <c r="A968" s="9">
        <f t="shared" si="191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87"/>
        <v>4335.3999999999996</v>
      </c>
      <c r="G968" s="33">
        <v>1203</v>
      </c>
      <c r="H968" s="11">
        <v>5.6081301571022334E-2</v>
      </c>
      <c r="I968" s="11">
        <f t="shared" si="188"/>
        <v>127.25576383385392</v>
      </c>
      <c r="J968" s="11">
        <f t="shared" si="192"/>
        <v>46.79194436170809</v>
      </c>
      <c r="K968" s="11">
        <v>49.157504079063912</v>
      </c>
      <c r="L968" s="11">
        <v>21.107880285301384</v>
      </c>
      <c r="M968" s="249">
        <f t="shared" si="189"/>
        <v>21.107880285301384</v>
      </c>
      <c r="N968" s="11">
        <f t="shared" si="193"/>
        <v>244.3130925599273</v>
      </c>
      <c r="O968" s="11">
        <f t="shared" si="194"/>
        <v>48.86261851198546</v>
      </c>
      <c r="P968" s="11">
        <f t="shared" si="190"/>
        <v>5.6353068358150883E-2</v>
      </c>
      <c r="Q968" s="8" t="s">
        <v>30</v>
      </c>
    </row>
    <row r="969" spans="1:17">
      <c r="A969" s="9">
        <f t="shared" si="191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87"/>
        <v>4342.7</v>
      </c>
      <c r="G969" s="33">
        <v>1203</v>
      </c>
      <c r="H969" s="11">
        <v>5.6081301571022334E-2</v>
      </c>
      <c r="I969" s="11">
        <f t="shared" si="188"/>
        <v>127.25576383385392</v>
      </c>
      <c r="J969" s="11">
        <f t="shared" si="192"/>
        <v>46.79194436170809</v>
      </c>
      <c r="K969" s="11">
        <v>49.157504079063912</v>
      </c>
      <c r="L969" s="11">
        <v>21.107880285301384</v>
      </c>
      <c r="M969" s="249">
        <f t="shared" si="189"/>
        <v>21.107880285301384</v>
      </c>
      <c r="N969" s="11">
        <f t="shared" si="193"/>
        <v>244.3130925599273</v>
      </c>
      <c r="O969" s="11">
        <f t="shared" si="194"/>
        <v>48.86261851198546</v>
      </c>
      <c r="P969" s="11">
        <f t="shared" si="190"/>
        <v>5.6258339871491779E-2</v>
      </c>
      <c r="Q969" s="8" t="s">
        <v>30</v>
      </c>
    </row>
    <row r="970" spans="1:17">
      <c r="A970" s="9">
        <f t="shared" si="191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87"/>
        <v>4234.1000000000004</v>
      </c>
      <c r="G970" s="33">
        <v>871</v>
      </c>
      <c r="H970" s="11">
        <v>4.0604167637872363E-2</v>
      </c>
      <c r="I970" s="11">
        <f t="shared" si="188"/>
        <v>92.136134912125314</v>
      </c>
      <c r="J970" s="11">
        <f t="shared" si="192"/>
        <v>33.878456807188478</v>
      </c>
      <c r="K970" s="11">
        <v>35.591177101300637</v>
      </c>
      <c r="L970" s="11">
        <v>15.282596615542399</v>
      </c>
      <c r="M970" s="249">
        <f t="shared" si="189"/>
        <v>15.282596615542399</v>
      </c>
      <c r="N970" s="11">
        <f t="shared" si="193"/>
        <v>176.88836543615682</v>
      </c>
      <c r="O970" s="11">
        <f t="shared" si="194"/>
        <v>35.377673087231365</v>
      </c>
      <c r="P970" s="11">
        <f t="shared" si="190"/>
        <v>4.1777087323435158E-2</v>
      </c>
      <c r="Q970" s="8" t="s">
        <v>30</v>
      </c>
    </row>
    <row r="971" spans="1:17">
      <c r="A971" s="9">
        <f t="shared" si="191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87"/>
        <v>6197.58</v>
      </c>
      <c r="G971" s="33">
        <v>1168</v>
      </c>
      <c r="H971" s="11">
        <v>5.4449676005780615E-2</v>
      </c>
      <c r="I971" s="11">
        <f t="shared" si="188"/>
        <v>123.55339331499697</v>
      </c>
      <c r="J971" s="11">
        <f t="shared" si="192"/>
        <v>45.430582721924388</v>
      </c>
      <c r="K971" s="11">
        <v>47.727319006106939</v>
      </c>
      <c r="L971" s="11">
        <v>20.493769055055708</v>
      </c>
      <c r="M971" s="249">
        <f t="shared" si="189"/>
        <v>20.493769055055708</v>
      </c>
      <c r="N971" s="11">
        <f t="shared" si="193"/>
        <v>237.20506409808399</v>
      </c>
      <c r="O971" s="11">
        <f t="shared" si="194"/>
        <v>47.441012819616802</v>
      </c>
      <c r="P971" s="11">
        <f t="shared" si="190"/>
        <v>3.8273820442508849E-2</v>
      </c>
      <c r="Q971" s="8" t="s">
        <v>30</v>
      </c>
    </row>
    <row r="972" spans="1:17">
      <c r="A972" s="9">
        <f t="shared" si="191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87"/>
        <v>4892.5999999999995</v>
      </c>
      <c r="G972" s="33">
        <v>1463</v>
      </c>
      <c r="H972" s="11">
        <v>6.8201948627103631E-2</v>
      </c>
      <c r="I972" s="11">
        <f t="shared" si="188"/>
        <v>154.75908768821967</v>
      </c>
      <c r="J972" s="11">
        <f t="shared" si="192"/>
        <v>56.904916542958375</v>
      </c>
      <c r="K972" s="11">
        <v>59.781736049601413</v>
      </c>
      <c r="L972" s="11">
        <v>25.669849424269266</v>
      </c>
      <c r="M972" s="249">
        <f t="shared" si="189"/>
        <v>25.669849424269266</v>
      </c>
      <c r="N972" s="11">
        <f t="shared" si="193"/>
        <v>297.11558970504871</v>
      </c>
      <c r="O972" s="11">
        <f t="shared" si="194"/>
        <v>59.423117941009743</v>
      </c>
      <c r="P972" s="11">
        <f t="shared" si="190"/>
        <v>6.0727545620947711E-2</v>
      </c>
      <c r="Q972" s="8" t="s">
        <v>30</v>
      </c>
    </row>
    <row r="973" spans="1:17">
      <c r="A973" s="9">
        <f t="shared" si="191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87"/>
        <v>3972.7</v>
      </c>
      <c r="G973" s="30">
        <v>949</v>
      </c>
      <c r="H973" s="11">
        <v>4.4240361754696755E-2</v>
      </c>
      <c r="I973" s="11">
        <f t="shared" si="188"/>
        <v>100.38713206843505</v>
      </c>
      <c r="J973" s="11">
        <f t="shared" si="192"/>
        <v>36.912348461563568</v>
      </c>
      <c r="K973" s="11">
        <v>38.778446692461891</v>
      </c>
      <c r="L973" s="11">
        <v>30.123262318773019</v>
      </c>
      <c r="M973" s="249">
        <f t="shared" si="189"/>
        <v>30.123262318773019</v>
      </c>
      <c r="N973" s="11">
        <f t="shared" si="193"/>
        <v>206.20118954123353</v>
      </c>
      <c r="O973" s="11">
        <f t="shared" si="194"/>
        <v>41.240237908246712</v>
      </c>
      <c r="P973" s="11">
        <f t="shared" si="190"/>
        <v>5.1904545911151997E-2</v>
      </c>
      <c r="Q973" s="8" t="s">
        <v>41</v>
      </c>
    </row>
    <row r="974" spans="1:17">
      <c r="A974" s="9">
        <f t="shared" si="191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87"/>
        <v>4010.6</v>
      </c>
      <c r="G974" s="30">
        <v>937</v>
      </c>
      <c r="H974" s="11">
        <v>4.368094727518531E-2</v>
      </c>
      <c r="I974" s="11">
        <f t="shared" si="188"/>
        <v>99.117747890541253</v>
      </c>
      <c r="J974" s="11">
        <f t="shared" si="192"/>
        <v>36.445595899352021</v>
      </c>
      <c r="K974" s="11">
        <v>38.288097524590931</v>
      </c>
      <c r="L974" s="11">
        <v>29.742356999673678</v>
      </c>
      <c r="M974" s="249">
        <f t="shared" si="189"/>
        <v>29.742356999673678</v>
      </c>
      <c r="N974" s="11">
        <f t="shared" si="193"/>
        <v>203.59379831415791</v>
      </c>
      <c r="O974" s="11">
        <f t="shared" si="194"/>
        <v>40.718759662831587</v>
      </c>
      <c r="P974" s="11">
        <f t="shared" si="190"/>
        <v>5.0763925176820907E-2</v>
      </c>
      <c r="Q974" s="8" t="s">
        <v>41</v>
      </c>
    </row>
    <row r="975" spans="1:17">
      <c r="A975" s="9">
        <f t="shared" si="191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87"/>
        <v>4152</v>
      </c>
      <c r="G975" s="33">
        <v>926</v>
      </c>
      <c r="H975" s="11">
        <v>4.3168150668966482E-2</v>
      </c>
      <c r="I975" s="11">
        <f t="shared" si="188"/>
        <v>97.954145727471911</v>
      </c>
      <c r="J975" s="11">
        <f t="shared" si="192"/>
        <v>36.017739383991426</v>
      </c>
      <c r="K975" s="11">
        <v>37.838610787375877</v>
      </c>
      <c r="L975" s="11">
        <v>16.247628548785602</v>
      </c>
      <c r="M975" s="249">
        <f t="shared" si="189"/>
        <v>16.247628548785602</v>
      </c>
      <c r="N975" s="11">
        <f t="shared" si="193"/>
        <v>188.05812444762481</v>
      </c>
      <c r="O975" s="11">
        <f t="shared" si="194"/>
        <v>37.611624889524961</v>
      </c>
      <c r="P975" s="11">
        <f t="shared" si="190"/>
        <v>4.5293382574090754E-2</v>
      </c>
      <c r="Q975" s="8" t="s">
        <v>30</v>
      </c>
    </row>
    <row r="976" spans="1:17">
      <c r="A976" s="9">
        <f t="shared" si="191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87"/>
        <v>5734.5</v>
      </c>
      <c r="G976" s="33">
        <v>1564</v>
      </c>
      <c r="H976" s="11">
        <v>7.2910353829658298E-2</v>
      </c>
      <c r="I976" s="11">
        <f t="shared" si="188"/>
        <v>165.44307118549253</v>
      </c>
      <c r="J976" s="11">
        <f t="shared" si="192"/>
        <v>60.833417274905607</v>
      </c>
      <c r="K976" s="11">
        <v>63.908841545848681</v>
      </c>
      <c r="L976" s="11">
        <v>27.44199897440679</v>
      </c>
      <c r="M976" s="249">
        <f t="shared" si="189"/>
        <v>27.44199897440679</v>
      </c>
      <c r="N976" s="11">
        <f t="shared" si="193"/>
        <v>317.6273289806536</v>
      </c>
      <c r="O976" s="11">
        <f t="shared" si="194"/>
        <v>63.525465796130725</v>
      </c>
      <c r="P976" s="11">
        <f t="shared" si="190"/>
        <v>5.5388844534075096E-2</v>
      </c>
      <c r="Q976" s="8" t="s">
        <v>30</v>
      </c>
    </row>
    <row r="977" spans="1:17">
      <c r="A977" s="9">
        <f t="shared" si="191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87"/>
        <v>5710</v>
      </c>
      <c r="G977" s="33">
        <v>1557</v>
      </c>
      <c r="H977" s="11">
        <v>7.2584028716609947E-2</v>
      </c>
      <c r="I977" s="11">
        <f t="shared" si="188"/>
        <v>164.70259708172114</v>
      </c>
      <c r="J977" s="11">
        <f t="shared" si="192"/>
        <v>60.561144946948865</v>
      </c>
      <c r="K977" s="11">
        <v>63.62280453125728</v>
      </c>
      <c r="L977" s="11">
        <v>27.31917672835765</v>
      </c>
      <c r="M977" s="249">
        <f t="shared" si="189"/>
        <v>27.31917672835765</v>
      </c>
      <c r="N977" s="11">
        <f t="shared" si="193"/>
        <v>316.20572328828496</v>
      </c>
      <c r="O977" s="11">
        <f t="shared" si="194"/>
        <v>63.241144657656996</v>
      </c>
      <c r="P977" s="11">
        <f t="shared" si="190"/>
        <v>5.5377534726494745E-2</v>
      </c>
      <c r="Q977" s="8" t="s">
        <v>30</v>
      </c>
    </row>
    <row r="978" spans="1:17">
      <c r="A978" s="9">
        <f t="shared" si="191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87"/>
        <v>5805.91</v>
      </c>
      <c r="G978" s="33">
        <v>1561</v>
      </c>
      <c r="H978" s="11">
        <v>7.2770500209780431E-2</v>
      </c>
      <c r="I978" s="11">
        <f t="shared" si="188"/>
        <v>165.12572514101907</v>
      </c>
      <c r="J978" s="11">
        <f t="shared" si="192"/>
        <v>60.716729134352718</v>
      </c>
      <c r="K978" s="11">
        <v>63.786254253880934</v>
      </c>
      <c r="L978" s="11">
        <v>27.389360868957159</v>
      </c>
      <c r="M978" s="249">
        <f t="shared" si="189"/>
        <v>27.389360868957159</v>
      </c>
      <c r="N978" s="11">
        <f t="shared" si="193"/>
        <v>317.01806939820989</v>
      </c>
      <c r="O978" s="11">
        <f t="shared" si="194"/>
        <v>63.403613879641981</v>
      </c>
      <c r="P978" s="11">
        <f t="shared" si="190"/>
        <v>5.4602649610174782E-2</v>
      </c>
      <c r="Q978" s="8" t="s">
        <v>30</v>
      </c>
    </row>
    <row r="979" spans="1:17">
      <c r="A979" s="9">
        <f t="shared" si="191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87"/>
        <v>4379.5</v>
      </c>
      <c r="G979" s="33">
        <v>1215</v>
      </c>
      <c r="H979" s="11">
        <v>5.6640716050533779E-2</v>
      </c>
      <c r="I979" s="11">
        <f t="shared" si="188"/>
        <v>128.52514801174772</v>
      </c>
      <c r="J979" s="11">
        <f t="shared" si="192"/>
        <v>47.258696923919636</v>
      </c>
      <c r="K979" s="11">
        <v>49.647853246934879</v>
      </c>
      <c r="L979" s="11">
        <v>21.318432707099902</v>
      </c>
      <c r="M979" s="249">
        <f t="shared" si="189"/>
        <v>21.318432707099902</v>
      </c>
      <c r="N979" s="11">
        <f t="shared" si="193"/>
        <v>246.75013088970215</v>
      </c>
      <c r="O979" s="11">
        <f t="shared" si="194"/>
        <v>49.350026177940435</v>
      </c>
      <c r="P979" s="11">
        <f t="shared" si="190"/>
        <v>5.6342078065921265E-2</v>
      </c>
      <c r="Q979" s="8" t="s">
        <v>30</v>
      </c>
    </row>
    <row r="980" spans="1:17">
      <c r="A980" s="9">
        <f t="shared" si="191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87"/>
        <v>4199.45</v>
      </c>
      <c r="G980" s="33">
        <v>1213</v>
      </c>
      <c r="H980" s="11">
        <v>5.6547480303948537E-2</v>
      </c>
      <c r="I980" s="11">
        <f t="shared" si="188"/>
        <v>128.31358398209875</v>
      </c>
      <c r="J980" s="11">
        <f t="shared" si="192"/>
        <v>47.180904830217713</v>
      </c>
      <c r="K980" s="11">
        <v>49.566128385623045</v>
      </c>
      <c r="L980" s="11">
        <v>21.283340636800151</v>
      </c>
      <c r="M980" s="249">
        <f t="shared" si="189"/>
        <v>21.283340636800151</v>
      </c>
      <c r="N980" s="11">
        <f t="shared" si="193"/>
        <v>246.34395783473965</v>
      </c>
      <c r="O980" s="11">
        <f t="shared" si="194"/>
        <v>49.268791566947932</v>
      </c>
      <c r="P980" s="11">
        <f t="shared" si="190"/>
        <v>5.866100509227154E-2</v>
      </c>
      <c r="Q980" s="8" t="s">
        <v>30</v>
      </c>
    </row>
    <row r="981" spans="1:17">
      <c r="A981" s="9">
        <f t="shared" si="191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87"/>
        <v>3384.13</v>
      </c>
      <c r="G981" s="33">
        <v>994</v>
      </c>
      <c r="H981" s="11">
        <v>4.6338166052864671E-2</v>
      </c>
      <c r="I981" s="11">
        <f t="shared" si="188"/>
        <v>105.14732273553682</v>
      </c>
      <c r="J981" s="11">
        <f t="shared" si="192"/>
        <v>38.662670569856893</v>
      </c>
      <c r="K981" s="11">
        <v>40.617256071977998</v>
      </c>
      <c r="L981" s="11">
        <v>17.440758938977204</v>
      </c>
      <c r="M981" s="249">
        <f t="shared" si="189"/>
        <v>17.440758938977204</v>
      </c>
      <c r="N981" s="11">
        <f t="shared" si="193"/>
        <v>201.86800831634892</v>
      </c>
      <c r="O981" s="11">
        <f t="shared" si="194"/>
        <v>40.373601663269788</v>
      </c>
      <c r="P981" s="11">
        <f t="shared" si="190"/>
        <v>5.9651375188408524E-2</v>
      </c>
      <c r="Q981" s="8" t="s">
        <v>30</v>
      </c>
    </row>
    <row r="982" spans="1:17">
      <c r="A982" s="9">
        <f t="shared" si="191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87"/>
        <v>3373.86</v>
      </c>
      <c r="G982" s="33">
        <v>999</v>
      </c>
      <c r="H982" s="11">
        <v>4.6571255419327773E-2</v>
      </c>
      <c r="I982" s="11">
        <f t="shared" si="188"/>
        <v>105.67623280965924</v>
      </c>
      <c r="J982" s="11">
        <f t="shared" si="192"/>
        <v>38.857150804111704</v>
      </c>
      <c r="K982" s="11">
        <v>40.821568225257565</v>
      </c>
      <c r="L982" s="11">
        <v>17.528489114726586</v>
      </c>
      <c r="M982" s="249">
        <f t="shared" si="189"/>
        <v>17.528489114726586</v>
      </c>
      <c r="N982" s="11">
        <f t="shared" si="193"/>
        <v>202.8834409537551</v>
      </c>
      <c r="O982" s="11">
        <f t="shared" si="194"/>
        <v>40.576688190751021</v>
      </c>
      <c r="P982" s="11">
        <f t="shared" si="190"/>
        <v>6.0133924037676464E-2</v>
      </c>
      <c r="Q982" s="8" t="s">
        <v>30</v>
      </c>
    </row>
    <row r="983" spans="1:17">
      <c r="A983" s="9">
        <f t="shared" si="191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87"/>
        <v>4489.03</v>
      </c>
      <c r="G983" s="33">
        <v>770</v>
      </c>
      <c r="H983" s="11">
        <v>3.5895762435317703E-2</v>
      </c>
      <c r="I983" s="11">
        <f t="shared" si="188"/>
        <v>81.452151414852466</v>
      </c>
      <c r="J983" s="11">
        <f t="shared" si="192"/>
        <v>29.949956075241253</v>
      </c>
      <c r="K983" s="11">
        <v>31.464071605053377</v>
      </c>
      <c r="L983" s="11">
        <v>13.510447065404877</v>
      </c>
      <c r="M983" s="249">
        <f t="shared" si="189"/>
        <v>13.510447065404877</v>
      </c>
      <c r="N983" s="11">
        <f t="shared" si="193"/>
        <v>156.37662616055201</v>
      </c>
      <c r="O983" s="11">
        <f t="shared" si="194"/>
        <v>31.275325232110404</v>
      </c>
      <c r="P983" s="11">
        <f t="shared" si="190"/>
        <v>3.4835282045464613E-2</v>
      </c>
      <c r="Q983" s="8" t="s">
        <v>30</v>
      </c>
    </row>
    <row r="984" spans="1:17">
      <c r="A984" s="9">
        <f t="shared" si="191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87"/>
        <v>2188.04</v>
      </c>
      <c r="G984" s="33">
        <v>593</v>
      </c>
      <c r="H984" s="11">
        <v>2.7644398862523893E-2</v>
      </c>
      <c r="I984" s="11">
        <f t="shared" si="188"/>
        <v>62.728734790918843</v>
      </c>
      <c r="J984" s="11">
        <f t="shared" si="192"/>
        <v>23.065355782620859</v>
      </c>
      <c r="K984" s="11">
        <v>24.231421378956693</v>
      </c>
      <c r="L984" s="11">
        <v>10.404798843876742</v>
      </c>
      <c r="M984" s="249">
        <f t="shared" si="189"/>
        <v>10.404798843876742</v>
      </c>
      <c r="N984" s="11">
        <f t="shared" si="193"/>
        <v>120.43031079637315</v>
      </c>
      <c r="O984" s="11">
        <f t="shared" si="194"/>
        <v>24.086062159274633</v>
      </c>
      <c r="P984" s="11">
        <f t="shared" si="190"/>
        <v>5.5040269280439647E-2</v>
      </c>
      <c r="Q984" s="8" t="s">
        <v>30</v>
      </c>
    </row>
    <row r="985" spans="1:17">
      <c r="A985" s="9">
        <f t="shared" si="191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87"/>
        <v>2637.65</v>
      </c>
      <c r="G985" s="33">
        <v>787</v>
      </c>
      <c r="H985" s="11">
        <v>3.6688266281292251E-2</v>
      </c>
      <c r="I985" s="11">
        <f t="shared" si="188"/>
        <v>83.250445666868686</v>
      </c>
      <c r="J985" s="11">
        <f t="shared" si="192"/>
        <v>30.611188871707618</v>
      </c>
      <c r="K985" s="11">
        <v>32.158732926203911</v>
      </c>
      <c r="L985" s="11">
        <v>13.808729662952777</v>
      </c>
      <c r="M985" s="249">
        <f t="shared" si="189"/>
        <v>13.808729662952777</v>
      </c>
      <c r="N985" s="11">
        <f t="shared" si="193"/>
        <v>159.82909712773301</v>
      </c>
      <c r="O985" s="11">
        <f t="shared" si="194"/>
        <v>31.965819425546602</v>
      </c>
      <c r="P985" s="11">
        <f t="shared" si="190"/>
        <v>6.0595263635331832E-2</v>
      </c>
      <c r="Q985" s="8" t="s">
        <v>30</v>
      </c>
    </row>
    <row r="986" spans="1:17">
      <c r="A986" s="9">
        <f t="shared" si="191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>C986+D986+E986</f>
        <v>2209.6999999999998</v>
      </c>
      <c r="G986" s="33">
        <v>276</v>
      </c>
      <c r="H986" s="11">
        <v>1.2866533028763227E-2</v>
      </c>
      <c r="I986" s="11">
        <f t="shared" si="188"/>
        <v>29.195836091557503</v>
      </c>
      <c r="J986" s="11">
        <f t="shared" si="192"/>
        <v>10.735308930865694</v>
      </c>
      <c r="K986" s="11">
        <v>11.27803086103212</v>
      </c>
      <c r="L986" s="11">
        <v>4.8427057013659036</v>
      </c>
      <c r="M986" s="249">
        <f t="shared" si="189"/>
        <v>4.8427057013659036</v>
      </c>
      <c r="N986" s="11">
        <f t="shared" si="193"/>
        <v>56.051881584821217</v>
      </c>
      <c r="O986" s="11">
        <f t="shared" si="194"/>
        <v>11.210376316964243</v>
      </c>
      <c r="P986" s="11">
        <f t="shared" si="190"/>
        <v>2.5366285733276567E-2</v>
      </c>
      <c r="Q986" s="8" t="s">
        <v>30</v>
      </c>
    </row>
    <row r="987" spans="1:17">
      <c r="A987" s="9">
        <f t="shared" si="191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>C987+D987+E987</f>
        <v>1908.5</v>
      </c>
      <c r="G987" s="33">
        <v>276</v>
      </c>
      <c r="H987" s="11">
        <v>1.2866533028763227E-2</v>
      </c>
      <c r="I987" s="11">
        <f t="shared" si="188"/>
        <v>29.195836091557503</v>
      </c>
      <c r="J987" s="11">
        <f t="shared" si="192"/>
        <v>10.735308930865694</v>
      </c>
      <c r="K987" s="11">
        <v>11.27803086103212</v>
      </c>
      <c r="L987" s="11">
        <v>4.8427057013659036</v>
      </c>
      <c r="M987" s="249">
        <f t="shared" si="189"/>
        <v>4.8427057013659036</v>
      </c>
      <c r="N987" s="11">
        <f t="shared" si="193"/>
        <v>56.051881584821217</v>
      </c>
      <c r="O987" s="11">
        <f t="shared" si="194"/>
        <v>11.210376316964243</v>
      </c>
      <c r="P987" s="11">
        <f t="shared" si="190"/>
        <v>2.936959999204675E-2</v>
      </c>
      <c r="Q987" s="8" t="s">
        <v>30</v>
      </c>
    </row>
    <row r="988" spans="1:17">
      <c r="A988" s="9">
        <f t="shared" si="191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>C988+D988+E988</f>
        <v>10070.24</v>
      </c>
      <c r="G988" s="33">
        <v>1860</v>
      </c>
      <c r="H988" s="11">
        <v>8.6709244324273932E-2</v>
      </c>
      <c r="I988" s="11">
        <f t="shared" si="188"/>
        <v>196.75454757353972</v>
      </c>
      <c r="J988" s="11">
        <f t="shared" si="192"/>
        <v>72.346647142790559</v>
      </c>
      <c r="K988" s="11">
        <v>76.004121019999076</v>
      </c>
      <c r="L988" s="11">
        <v>32.635625378770222</v>
      </c>
      <c r="M988" s="249">
        <f t="shared" si="189"/>
        <v>32.635625378770222</v>
      </c>
      <c r="N988" s="11">
        <f t="shared" si="193"/>
        <v>377.74094111509953</v>
      </c>
      <c r="O988" s="11">
        <f t="shared" si="194"/>
        <v>75.548188223019906</v>
      </c>
      <c r="P988" s="11">
        <f t="shared" si="190"/>
        <v>3.7510619520001467E-2</v>
      </c>
      <c r="Q988" s="8" t="s">
        <v>30</v>
      </c>
    </row>
    <row r="989" spans="1:17">
      <c r="A989" s="9">
        <f t="shared" si="191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>C989+D989+E989</f>
        <v>4250.6000000000004</v>
      </c>
      <c r="G989" s="33">
        <v>1540</v>
      </c>
      <c r="H989" s="11">
        <v>7.1791524870635406E-2</v>
      </c>
      <c r="I989" s="11">
        <f t="shared" si="188"/>
        <v>162.90430282970493</v>
      </c>
      <c r="J989" s="11">
        <f t="shared" si="192"/>
        <v>59.899912150482507</v>
      </c>
      <c r="K989" s="11">
        <v>62.928143210106754</v>
      </c>
      <c r="L989" s="11">
        <v>27.020894130809754</v>
      </c>
      <c r="M989" s="249">
        <f t="shared" si="189"/>
        <v>27.020894130809754</v>
      </c>
      <c r="N989" s="11">
        <f t="shared" si="193"/>
        <v>312.75325232110401</v>
      </c>
      <c r="O989" s="11">
        <f t="shared" si="194"/>
        <v>62.550650464220809</v>
      </c>
      <c r="P989" s="11">
        <f t="shared" si="190"/>
        <v>7.3578612977251212E-2</v>
      </c>
      <c r="Q989" s="8" t="s">
        <v>30</v>
      </c>
    </row>
    <row r="990" spans="1:17">
      <c r="A990" s="9">
        <f t="shared" si="191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>C990+D990+E990</f>
        <v>4238.2299999999996</v>
      </c>
      <c r="G990" s="33">
        <v>840</v>
      </c>
      <c r="H990" s="11">
        <v>3.9159013565801128E-2</v>
      </c>
      <c r="I990" s="11">
        <f t="shared" si="188"/>
        <v>88.856892452566314</v>
      </c>
      <c r="J990" s="11">
        <f t="shared" si="192"/>
        <v>32.672679354808636</v>
      </c>
      <c r="K990" s="11">
        <v>34.324441750967317</v>
      </c>
      <c r="L990" s="11">
        <v>14.738669525896228</v>
      </c>
      <c r="M990" s="249">
        <f t="shared" si="189"/>
        <v>14.738669525896228</v>
      </c>
      <c r="N990" s="11">
        <f t="shared" si="193"/>
        <v>170.5926830842385</v>
      </c>
      <c r="O990" s="11">
        <f t="shared" si="194"/>
        <v>34.118536616847699</v>
      </c>
      <c r="P990" s="11">
        <f t="shared" si="190"/>
        <v>4.0250926231997448E-2</v>
      </c>
      <c r="Q990" s="8" t="s">
        <v>30</v>
      </c>
    </row>
    <row r="991" spans="1:17">
      <c r="A991" s="9">
        <f t="shared" si="191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ref="F991:F1010" si="195">C991+D991+E991</f>
        <v>4245.3999999999996</v>
      </c>
      <c r="G991" s="33">
        <v>839</v>
      </c>
      <c r="H991" s="11">
        <v>3.911239569250851E-2</v>
      </c>
      <c r="I991" s="11">
        <f t="shared" si="188"/>
        <v>88.751110437741843</v>
      </c>
      <c r="J991" s="11">
        <f t="shared" si="192"/>
        <v>32.633783307957678</v>
      </c>
      <c r="K991" s="11">
        <v>34.283579320311411</v>
      </c>
      <c r="L991" s="11">
        <v>14.721123490746352</v>
      </c>
      <c r="M991" s="249">
        <f t="shared" si="189"/>
        <v>14.721123490746352</v>
      </c>
      <c r="N991" s="11">
        <f t="shared" si="193"/>
        <v>170.38959655675728</v>
      </c>
      <c r="O991" s="11">
        <f t="shared" si="194"/>
        <v>34.077919311351458</v>
      </c>
      <c r="P991" s="11">
        <f t="shared" si="190"/>
        <v>4.0135110132556953E-2</v>
      </c>
      <c r="Q991" s="8" t="s">
        <v>30</v>
      </c>
    </row>
    <row r="992" spans="1:17">
      <c r="A992" s="9">
        <f t="shared" si="191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95"/>
        <v>4246.87</v>
      </c>
      <c r="G992" s="33">
        <v>840</v>
      </c>
      <c r="H992" s="11">
        <v>3.9159013565801128E-2</v>
      </c>
      <c r="I992" s="11">
        <f t="shared" si="188"/>
        <v>88.856892452566314</v>
      </c>
      <c r="J992" s="11">
        <f t="shared" si="192"/>
        <v>32.672679354808636</v>
      </c>
      <c r="K992" s="11">
        <v>34.324441750967317</v>
      </c>
      <c r="L992" s="11">
        <v>14.738669525896228</v>
      </c>
      <c r="M992" s="249">
        <f t="shared" si="189"/>
        <v>14.738669525896228</v>
      </c>
      <c r="N992" s="11">
        <f t="shared" si="193"/>
        <v>170.5926830842385</v>
      </c>
      <c r="O992" s="11">
        <f t="shared" si="194"/>
        <v>34.118536616847699</v>
      </c>
      <c r="P992" s="11">
        <f t="shared" si="190"/>
        <v>4.0169038158511687E-2</v>
      </c>
      <c r="Q992" s="8" t="s">
        <v>30</v>
      </c>
    </row>
    <row r="993" spans="1:17">
      <c r="A993" s="9">
        <f t="shared" si="191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95"/>
        <v>4173.55</v>
      </c>
      <c r="G993" s="33">
        <v>838</v>
      </c>
      <c r="H993" s="11">
        <v>3.9065777819215886E-2</v>
      </c>
      <c r="I993" s="11">
        <f t="shared" si="188"/>
        <v>88.645328422917345</v>
      </c>
      <c r="J993" s="11">
        <f t="shared" si="192"/>
        <v>32.594887261106713</v>
      </c>
      <c r="K993" s="11">
        <v>34.24271688965549</v>
      </c>
      <c r="L993" s="11">
        <v>14.703577455596475</v>
      </c>
      <c r="M993" s="249">
        <f t="shared" si="189"/>
        <v>14.703577455596475</v>
      </c>
      <c r="N993" s="11">
        <f t="shared" si="193"/>
        <v>170.18651002927604</v>
      </c>
      <c r="O993" s="11">
        <f t="shared" si="194"/>
        <v>34.03730200585521</v>
      </c>
      <c r="P993" s="11">
        <f t="shared" si="190"/>
        <v>4.0777398145290231E-2</v>
      </c>
      <c r="Q993" s="8" t="s">
        <v>30</v>
      </c>
    </row>
    <row r="994" spans="1:17">
      <c r="A994" s="9">
        <f t="shared" si="191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si="195"/>
        <v>2393.84</v>
      </c>
      <c r="G994" s="33">
        <v>369</v>
      </c>
      <c r="H994" s="11">
        <v>1.7201995244976925E-2</v>
      </c>
      <c r="I994" s="11">
        <f t="shared" si="188"/>
        <v>39.03356347023449</v>
      </c>
      <c r="J994" s="11">
        <f t="shared" si="192"/>
        <v>14.352641288005223</v>
      </c>
      <c r="K994" s="11">
        <v>15.078236912032073</v>
      </c>
      <c r="L994" s="11">
        <v>27.523192391963079</v>
      </c>
      <c r="M994" s="249">
        <f t="shared" si="189"/>
        <v>27.523192391963079</v>
      </c>
      <c r="N994" s="11">
        <f t="shared" si="193"/>
        <v>95.987634062234861</v>
      </c>
      <c r="O994" s="11">
        <f t="shared" si="194"/>
        <v>19.197526812446974</v>
      </c>
      <c r="P994" s="83">
        <f t="shared" si="190"/>
        <v>4.0097765123080428E-2</v>
      </c>
      <c r="Q994" s="8" t="s">
        <v>30</v>
      </c>
    </row>
    <row r="995" spans="1:17">
      <c r="A995" s="9">
        <f t="shared" si="191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195"/>
        <v>1450.7</v>
      </c>
      <c r="G995" s="31">
        <v>360</v>
      </c>
      <c r="H995" s="11">
        <v>1.9668369437539267E-2</v>
      </c>
      <c r="I995" s="11">
        <f t="shared" si="188"/>
        <v>44.630087141803479</v>
      </c>
      <c r="J995" s="11">
        <f t="shared" si="192"/>
        <v>16.41048304204114</v>
      </c>
      <c r="K995" s="11">
        <v>15.240112546780701</v>
      </c>
      <c r="L995" s="11">
        <v>13.392192750020486</v>
      </c>
      <c r="M995" s="249">
        <f t="shared" si="189"/>
        <v>13.392192750020486</v>
      </c>
      <c r="N995" s="11">
        <f t="shared" si="193"/>
        <v>89.672875480645814</v>
      </c>
      <c r="O995" s="11">
        <f t="shared" si="194"/>
        <v>17.934575096129162</v>
      </c>
      <c r="P995" s="83">
        <f t="shared" si="190"/>
        <v>6.1813521390119135E-2</v>
      </c>
    </row>
    <row r="996" spans="1:17">
      <c r="A996" s="9">
        <f t="shared" si="191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195"/>
        <v>4720.87</v>
      </c>
      <c r="G996" s="33">
        <v>625</v>
      </c>
      <c r="H996" s="11">
        <v>3.4146474717950119E-2</v>
      </c>
      <c r="I996" s="11">
        <f t="shared" si="188"/>
        <v>77.482790176742157</v>
      </c>
      <c r="J996" s="11">
        <f t="shared" si="192"/>
        <v>28.490421947988093</v>
      </c>
      <c r="K996" s="11">
        <v>29.930750949271996</v>
      </c>
      <c r="L996" s="11">
        <v>12.852050154342066</v>
      </c>
      <c r="M996" s="249">
        <f t="shared" si="189"/>
        <v>12.852050154342066</v>
      </c>
      <c r="N996" s="11">
        <f t="shared" si="193"/>
        <v>148.75601322834433</v>
      </c>
      <c r="O996" s="11">
        <f t="shared" si="194"/>
        <v>29.751202645668869</v>
      </c>
      <c r="P996" s="83">
        <f t="shared" si="190"/>
        <v>3.1510296455599142E-2</v>
      </c>
    </row>
    <row r="997" spans="1:17">
      <c r="A997" s="9">
        <f t="shared" si="191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195"/>
        <v>6051.96</v>
      </c>
      <c r="G997" s="33">
        <v>801</v>
      </c>
      <c r="H997" s="11">
        <v>4.3762121998524868E-2</v>
      </c>
      <c r="I997" s="11">
        <f t="shared" si="188"/>
        <v>99.301943890512732</v>
      </c>
      <c r="J997" s="11">
        <f t="shared" si="192"/>
        <v>36.513324768541537</v>
      </c>
      <c r="K997" s="11">
        <v>38.359250416586988</v>
      </c>
      <c r="L997" s="11">
        <v>16.47118747780479</v>
      </c>
      <c r="M997" s="249">
        <f t="shared" si="189"/>
        <v>16.47118747780479</v>
      </c>
      <c r="N997" s="11">
        <f t="shared" si="193"/>
        <v>190.64570655344602</v>
      </c>
      <c r="O997" s="11">
        <f t="shared" si="194"/>
        <v>38.129141310689207</v>
      </c>
      <c r="P997" s="83">
        <f t="shared" si="190"/>
        <v>3.1501481594961966E-2</v>
      </c>
    </row>
    <row r="998" spans="1:17">
      <c r="A998" s="9">
        <f t="shared" si="191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195"/>
        <v>6263.08</v>
      </c>
      <c r="G998" s="33">
        <v>2002</v>
      </c>
      <c r="H998" s="11">
        <v>0.10937798781653782</v>
      </c>
      <c r="I998" s="11">
        <f t="shared" si="188"/>
        <v>248.19287349414049</v>
      </c>
      <c r="J998" s="11">
        <f t="shared" si="192"/>
        <v>91.260519583795457</v>
      </c>
      <c r="K998" s="11">
        <v>95.874181440708057</v>
      </c>
      <c r="L998" s="11">
        <v>41.167687054388502</v>
      </c>
      <c r="M998" s="249">
        <f t="shared" si="189"/>
        <v>41.167687054388502</v>
      </c>
      <c r="N998" s="11">
        <f t="shared" si="193"/>
        <v>476.49526157303256</v>
      </c>
      <c r="O998" s="11">
        <f t="shared" si="194"/>
        <v>95.299052314606513</v>
      </c>
      <c r="P998" s="83">
        <f t="shared" si="190"/>
        <v>7.6080021582517324E-2</v>
      </c>
    </row>
    <row r="999" spans="1:17">
      <c r="A999" s="9">
        <f t="shared" si="191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195"/>
        <v>4604.96</v>
      </c>
      <c r="G999" s="33">
        <v>1005</v>
      </c>
      <c r="H999" s="11">
        <v>5.4907531346463791E-2</v>
      </c>
      <c r="I999" s="11">
        <f t="shared" si="188"/>
        <v>124.59232660420139</v>
      </c>
      <c r="J999" s="11">
        <f t="shared" si="192"/>
        <v>45.812598492364856</v>
      </c>
      <c r="K999" s="11">
        <v>48.128647526429368</v>
      </c>
      <c r="L999" s="11">
        <v>20.666096648182041</v>
      </c>
      <c r="M999" s="249">
        <f t="shared" si="189"/>
        <v>20.666096648182041</v>
      </c>
      <c r="N999" s="11">
        <f t="shared" si="193"/>
        <v>239.19966927117767</v>
      </c>
      <c r="O999" s="11">
        <f t="shared" si="194"/>
        <v>47.839933854235539</v>
      </c>
      <c r="P999" s="83">
        <f t="shared" si="190"/>
        <v>5.1943919007152659E-2</v>
      </c>
    </row>
    <row r="1000" spans="1:17">
      <c r="A1000" s="9">
        <f t="shared" si="191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195"/>
        <v>4237.38</v>
      </c>
      <c r="G1000" s="33">
        <v>727</v>
      </c>
      <c r="H1000" s="11">
        <v>3.971917939191958E-2</v>
      </c>
      <c r="I1000" s="11">
        <f t="shared" si="188"/>
        <v>90.127981533586478</v>
      </c>
      <c r="J1000" s="11">
        <f t="shared" si="192"/>
        <v>33.140058809899749</v>
      </c>
      <c r="K1000" s="11">
        <v>34.81544950419319</v>
      </c>
      <c r="L1000" s="11">
        <v>14.949504739530692</v>
      </c>
      <c r="M1000" s="249">
        <f t="shared" si="189"/>
        <v>14.949504739530692</v>
      </c>
      <c r="N1000" s="11">
        <f t="shared" si="193"/>
        <v>173.03299458721011</v>
      </c>
      <c r="O1000" s="11">
        <f t="shared" si="194"/>
        <v>34.606598917442021</v>
      </c>
      <c r="P1000" s="83">
        <f t="shared" si="190"/>
        <v>4.0834901421918764E-2</v>
      </c>
    </row>
    <row r="1001" spans="1:17">
      <c r="A1001" s="9">
        <f t="shared" si="191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195"/>
        <v>4096.5200000000004</v>
      </c>
      <c r="G1001" s="33">
        <v>727</v>
      </c>
      <c r="H1001" s="11">
        <v>3.971917939191958E-2</v>
      </c>
      <c r="I1001" s="11">
        <f t="shared" si="188"/>
        <v>90.127981533586478</v>
      </c>
      <c r="J1001" s="11">
        <f t="shared" si="192"/>
        <v>33.140058809899749</v>
      </c>
      <c r="K1001" s="11">
        <v>34.81544950419319</v>
      </c>
      <c r="L1001" s="11">
        <v>14.949504739530692</v>
      </c>
      <c r="M1001" s="249">
        <f t="shared" si="189"/>
        <v>14.949504739530692</v>
      </c>
      <c r="N1001" s="11">
        <f t="shared" si="193"/>
        <v>173.03299458721011</v>
      </c>
      <c r="O1001" s="11">
        <f t="shared" si="194"/>
        <v>34.606598917442021</v>
      </c>
      <c r="P1001" s="83">
        <f t="shared" si="190"/>
        <v>4.2239021068421513E-2</v>
      </c>
    </row>
    <row r="1002" spans="1:17">
      <c r="A1002" s="9">
        <f t="shared" si="191"/>
        <v>45</v>
      </c>
      <c r="B1002" s="79" t="s">
        <v>1021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195"/>
        <v>2547.02</v>
      </c>
      <c r="G1002" s="33">
        <v>1056</v>
      </c>
      <c r="H1002" s="11">
        <v>5.7693883683448521E-2</v>
      </c>
      <c r="I1002" s="11">
        <f t="shared" si="188"/>
        <v>130.91492228262354</v>
      </c>
      <c r="J1002" s="11">
        <f t="shared" si="192"/>
        <v>48.137416923320679</v>
      </c>
      <c r="K1002" s="11">
        <v>50.570996803889962</v>
      </c>
      <c r="L1002" s="11">
        <v>21.714823940776355</v>
      </c>
      <c r="M1002" s="249">
        <f t="shared" si="189"/>
        <v>21.714823940776355</v>
      </c>
      <c r="N1002" s="11">
        <f t="shared" si="193"/>
        <v>251.33815995061053</v>
      </c>
      <c r="O1002" s="11">
        <f t="shared" si="194"/>
        <v>50.267631990122112</v>
      </c>
      <c r="P1002" s="83">
        <f t="shared" si="190"/>
        <v>9.8679303637431395E-2</v>
      </c>
    </row>
    <row r="1003" spans="1:17">
      <c r="A1003" s="9">
        <f t="shared" si="191"/>
        <v>46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195"/>
        <v>3753.15</v>
      </c>
      <c r="G1003" s="33">
        <v>1111</v>
      </c>
      <c r="H1003" s="11">
        <v>6.0698773458628133E-2</v>
      </c>
      <c r="I1003" s="11">
        <f t="shared" si="188"/>
        <v>137.73340781817686</v>
      </c>
      <c r="J1003" s="11">
        <f t="shared" si="192"/>
        <v>50.644574054743636</v>
      </c>
      <c r="K1003" s="11">
        <v>53.204902887425902</v>
      </c>
      <c r="L1003" s="11">
        <v>22.845804354358457</v>
      </c>
      <c r="M1003" s="249">
        <f t="shared" si="189"/>
        <v>22.845804354358457</v>
      </c>
      <c r="N1003" s="11">
        <f t="shared" si="193"/>
        <v>264.42868911470487</v>
      </c>
      <c r="O1003" s="11">
        <f t="shared" si="194"/>
        <v>52.885737822940975</v>
      </c>
      <c r="P1003" s="83">
        <f t="shared" si="190"/>
        <v>7.0455134784036047E-2</v>
      </c>
    </row>
    <row r="1004" spans="1:17">
      <c r="A1004" s="9">
        <f t="shared" si="191"/>
        <v>47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195"/>
        <v>3742.7</v>
      </c>
      <c r="G1004" s="33">
        <v>1111</v>
      </c>
      <c r="H1004" s="11">
        <v>6.0698773458628133E-2</v>
      </c>
      <c r="I1004" s="11">
        <f t="shared" si="188"/>
        <v>137.73340781817686</v>
      </c>
      <c r="J1004" s="11">
        <f t="shared" si="192"/>
        <v>50.644574054743636</v>
      </c>
      <c r="K1004" s="11">
        <v>53.204902887425902</v>
      </c>
      <c r="L1004" s="11">
        <v>0.38725817466604751</v>
      </c>
      <c r="M1004" s="249">
        <f t="shared" si="189"/>
        <v>0.38725817466604751</v>
      </c>
      <c r="N1004" s="11">
        <f t="shared" si="193"/>
        <v>241.97014293501243</v>
      </c>
      <c r="O1004" s="11">
        <f t="shared" si="194"/>
        <v>48.394028587002488</v>
      </c>
      <c r="P1004" s="83">
        <f t="shared" si="190"/>
        <v>6.4651225835630016E-2</v>
      </c>
    </row>
    <row r="1005" spans="1:17">
      <c r="A1005" s="9">
        <f t="shared" si="191"/>
        <v>48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195"/>
        <v>2566.9499999999998</v>
      </c>
      <c r="G1005" s="33">
        <v>800</v>
      </c>
      <c r="H1005" s="11">
        <v>4.3707487638976153E-2</v>
      </c>
      <c r="I1005" s="11">
        <f t="shared" si="188"/>
        <v>99.177971426229959</v>
      </c>
      <c r="J1005" s="11">
        <f t="shared" si="192"/>
        <v>36.467740093424759</v>
      </c>
      <c r="K1005" s="11">
        <v>38.311361215068153</v>
      </c>
      <c r="L1005" s="11">
        <v>0.27885377113666787</v>
      </c>
      <c r="M1005" s="249">
        <f t="shared" si="189"/>
        <v>0.27885377113666787</v>
      </c>
      <c r="N1005" s="11">
        <f t="shared" si="193"/>
        <v>174.23592650585957</v>
      </c>
      <c r="O1005" s="11">
        <f t="shared" si="194"/>
        <v>34.847185301171912</v>
      </c>
      <c r="P1005" s="83">
        <f t="shared" si="190"/>
        <v>6.7876634334856384E-2</v>
      </c>
    </row>
    <row r="1006" spans="1:17">
      <c r="A1006" s="9">
        <f t="shared" si="191"/>
        <v>49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195"/>
        <v>4180</v>
      </c>
      <c r="G1006" s="33">
        <v>814</v>
      </c>
      <c r="H1006" s="11">
        <v>4.4472368672658233E-2</v>
      </c>
      <c r="I1006" s="11">
        <f t="shared" si="188"/>
        <v>100.91358592618899</v>
      </c>
      <c r="J1006" s="11">
        <f t="shared" si="192"/>
        <v>37.105925545059691</v>
      </c>
      <c r="K1006" s="11">
        <v>38.981810036331844</v>
      </c>
      <c r="L1006" s="11">
        <v>16.738510121015107</v>
      </c>
      <c r="M1006" s="249">
        <f t="shared" si="189"/>
        <v>16.738510121015107</v>
      </c>
      <c r="N1006" s="11">
        <f t="shared" si="193"/>
        <v>193.73983162859562</v>
      </c>
      <c r="O1006" s="11">
        <f t="shared" si="194"/>
        <v>38.747966325719126</v>
      </c>
      <c r="P1006" s="83">
        <f t="shared" si="190"/>
        <v>4.6349242016410434E-2</v>
      </c>
    </row>
    <row r="1007" spans="1:17">
      <c r="A1007" s="9">
        <f t="shared" si="191"/>
        <v>50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195"/>
        <v>4185.3</v>
      </c>
      <c r="G1007" s="33">
        <v>814</v>
      </c>
      <c r="H1007" s="11">
        <v>4.4472368672658233E-2</v>
      </c>
      <c r="I1007" s="11">
        <f t="shared" si="188"/>
        <v>100.91358592618899</v>
      </c>
      <c r="J1007" s="11">
        <f t="shared" si="192"/>
        <v>37.105925545059691</v>
      </c>
      <c r="K1007" s="11">
        <v>38.981810036331844</v>
      </c>
      <c r="L1007" s="11">
        <v>290.27026087906683</v>
      </c>
      <c r="M1007" s="249">
        <f t="shared" si="189"/>
        <v>290.27026087906683</v>
      </c>
      <c r="N1007" s="11">
        <f t="shared" si="193"/>
        <v>467.27158238664731</v>
      </c>
      <c r="O1007" s="11">
        <f t="shared" si="194"/>
        <v>93.454316477329471</v>
      </c>
      <c r="P1007" s="83">
        <f t="shared" si="190"/>
        <v>0.11164589931107623</v>
      </c>
    </row>
    <row r="1008" spans="1:17">
      <c r="A1008" s="9">
        <f t="shared" si="191"/>
        <v>51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195"/>
        <v>70.5</v>
      </c>
      <c r="G1008" s="31">
        <v>78</v>
      </c>
      <c r="H1008" s="11">
        <v>4.2614800448001746E-3</v>
      </c>
      <c r="I1008" s="11">
        <f t="shared" si="188"/>
        <v>9.6698522140574212</v>
      </c>
      <c r="J1008" s="11">
        <f t="shared" si="192"/>
        <v>3.5556046591089139</v>
      </c>
      <c r="K1008" s="11">
        <v>3.7353577184691451</v>
      </c>
      <c r="L1008" s="11">
        <v>10.572305843144754</v>
      </c>
      <c r="M1008" s="249">
        <f t="shared" si="189"/>
        <v>10.572305843144754</v>
      </c>
      <c r="N1008" s="11">
        <f t="shared" si="193"/>
        <v>27.533120434780233</v>
      </c>
      <c r="O1008" s="11">
        <f t="shared" si="194"/>
        <v>5.5066240869560472</v>
      </c>
      <c r="P1008" s="83">
        <f t="shared" si="190"/>
        <v>0.39054071538695367</v>
      </c>
    </row>
    <row r="1009" spans="1:18">
      <c r="A1009" s="9">
        <f t="shared" si="191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 t="shared" si="195"/>
        <v>12677.6</v>
      </c>
      <c r="G1009" s="31">
        <v>0</v>
      </c>
      <c r="H1009" s="11">
        <v>0</v>
      </c>
      <c r="I1009" s="11">
        <f t="shared" si="188"/>
        <v>0</v>
      </c>
      <c r="J1009" s="11">
        <f t="shared" si="192"/>
        <v>0</v>
      </c>
      <c r="K1009" s="11">
        <v>0</v>
      </c>
      <c r="L1009" s="11">
        <v>0</v>
      </c>
      <c r="M1009" s="249">
        <f t="shared" si="189"/>
        <v>0</v>
      </c>
      <c r="N1009" s="11">
        <f t="shared" si="193"/>
        <v>0</v>
      </c>
      <c r="O1009" s="11">
        <f t="shared" si="194"/>
        <v>0</v>
      </c>
      <c r="P1009" s="83">
        <f t="shared" si="190"/>
        <v>0</v>
      </c>
    </row>
    <row r="1010" spans="1:18">
      <c r="A1010" s="9">
        <f t="shared" si="191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 t="shared" si="195"/>
        <v>1215.9000000000001</v>
      </c>
      <c r="G1010" s="31">
        <v>0</v>
      </c>
      <c r="H1010" s="11">
        <v>0</v>
      </c>
      <c r="I1010" s="11">
        <f t="shared" si="188"/>
        <v>0</v>
      </c>
      <c r="J1010" s="11">
        <f t="shared" si="192"/>
        <v>0</v>
      </c>
      <c r="K1010" s="11">
        <v>0</v>
      </c>
      <c r="L1010" s="11">
        <v>0</v>
      </c>
      <c r="M1010" s="249">
        <f t="shared" si="189"/>
        <v>0</v>
      </c>
      <c r="N1010" s="11">
        <f t="shared" si="193"/>
        <v>0</v>
      </c>
      <c r="O1010" s="11">
        <f t="shared" si="194"/>
        <v>0</v>
      </c>
      <c r="P1010" s="83">
        <f t="shared" si="190"/>
        <v>0</v>
      </c>
    </row>
    <row r="1011" spans="1:18">
      <c r="A1011" s="9"/>
      <c r="B1011" s="17" t="s">
        <v>576</v>
      </c>
      <c r="C1011" s="13">
        <f>SUM(C958:C1008)</f>
        <v>215561.85999999993</v>
      </c>
      <c r="D1011" s="13">
        <f>SUM(D958:D1008)</f>
        <v>1185.73</v>
      </c>
      <c r="E1011" s="13">
        <f>SUM(E958:E1008)</f>
        <v>827.09999999999991</v>
      </c>
      <c r="F1011" s="13">
        <f>SUM(F958:F1008)</f>
        <v>217574.68999999994</v>
      </c>
      <c r="G1011" s="13">
        <f>SUM(G958:G1010)</f>
        <v>51663</v>
      </c>
      <c r="H1011" s="13">
        <f>SUM(H958:H1010)</f>
        <v>2.5048655340637831</v>
      </c>
      <c r="I1011" s="13">
        <f>SUM(I958:I1010)</f>
        <v>5683.8655293101529</v>
      </c>
      <c r="J1011" s="13">
        <f>SUM(J958:J1010)</f>
        <v>2089.9573551273434</v>
      </c>
      <c r="K1011" s="13">
        <v>1709.491199999999</v>
      </c>
      <c r="L1011" s="13"/>
      <c r="M1011" s="13">
        <f>SUM(M958:M1010)</f>
        <v>1240.4630081553059</v>
      </c>
      <c r="N1011" s="16">
        <f t="shared" si="193"/>
        <v>10723.777092592802</v>
      </c>
      <c r="O1011" s="16">
        <f t="shared" si="194"/>
        <v>2144.7554185185604</v>
      </c>
      <c r="P1011" s="97">
        <f t="shared" si="190"/>
        <v>4.9287796722094858E-2</v>
      </c>
      <c r="Q1011" s="18"/>
    </row>
    <row r="1012" spans="1:18">
      <c r="A1012" s="9"/>
      <c r="B1012" s="7" t="s">
        <v>1047</v>
      </c>
      <c r="P1012" s="11"/>
    </row>
    <row r="1013" spans="1:18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71" si="196">C1013+D1013+E1013</f>
        <v>209.7</v>
      </c>
      <c r="G1013" s="37">
        <v>189</v>
      </c>
      <c r="H1013" s="11">
        <v>7.3427999766895232E-3</v>
      </c>
      <c r="I1013" s="11">
        <f t="shared" ref="I1013:I1075" si="197">H1013*$I$2</f>
        <v>16.661767711105497</v>
      </c>
      <c r="J1013" s="11">
        <f>I1013*0.3677</f>
        <v>6.1265319873734922</v>
      </c>
      <c r="K1013" s="11">
        <v>6.0787002467025388</v>
      </c>
      <c r="L1013" s="11">
        <v>4.9997125041278965</v>
      </c>
      <c r="M1013" s="249">
        <f t="shared" ref="M1013:M1076" si="198">L1013*$M$2</f>
        <v>4.9997125041278965</v>
      </c>
      <c r="N1013" s="11">
        <f t="shared" ref="N1013:N1069" si="199">(I1013+J1013+K1013+M1013)</f>
        <v>33.866712449309425</v>
      </c>
      <c r="O1013" s="11">
        <f t="shared" ref="O1013:O1069" si="200">N1013*0.2</f>
        <v>6.7733424898618857</v>
      </c>
      <c r="P1013" s="11">
        <f t="shared" ref="P1013:P1071" si="201">(N1013+O1013)/F1013/1.2</f>
        <v>0.16150077467481844</v>
      </c>
      <c r="Q1013" s="8" t="s">
        <v>25</v>
      </c>
    </row>
    <row r="1014" spans="1:18">
      <c r="A1014" s="9">
        <f t="shared" ref="A1014:A1077" si="202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196"/>
        <v>306</v>
      </c>
      <c r="G1014" s="36">
        <v>371</v>
      </c>
      <c r="H1014" s="11">
        <v>1.4413644398686842E-2</v>
      </c>
      <c r="I1014" s="11">
        <f t="shared" si="197"/>
        <v>32.706432914392273</v>
      </c>
      <c r="J1014" s="11">
        <f t="shared" ref="J1014:J1072" si="203">I1014*0.3677</f>
        <v>12.02615538262204</v>
      </c>
      <c r="K1014" s="11">
        <v>11.932263447230909</v>
      </c>
      <c r="L1014" s="11">
        <v>5.4250074787777534</v>
      </c>
      <c r="M1014" s="249">
        <f t="shared" si="198"/>
        <v>5.4250074787777534</v>
      </c>
      <c r="N1014" s="11">
        <f t="shared" si="199"/>
        <v>62.089859223022977</v>
      </c>
      <c r="O1014" s="11">
        <f t="shared" si="200"/>
        <v>12.417971844604596</v>
      </c>
      <c r="P1014" s="11">
        <f t="shared" si="201"/>
        <v>0.20290803667654569</v>
      </c>
      <c r="Q1014" s="8" t="s">
        <v>572</v>
      </c>
      <c r="R1014" s="8">
        <v>0.30659999999999998</v>
      </c>
    </row>
    <row r="1015" spans="1:18">
      <c r="A1015" s="9">
        <f t="shared" si="202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196"/>
        <v>419.5</v>
      </c>
      <c r="G1015" s="36">
        <v>240</v>
      </c>
      <c r="H1015" s="11">
        <v>9.3241904465898705E-3</v>
      </c>
      <c r="I1015" s="11">
        <f t="shared" si="197"/>
        <v>21.157800268070474</v>
      </c>
      <c r="J1015" s="11">
        <f t="shared" si="203"/>
        <v>7.7797231585695137</v>
      </c>
      <c r="K1015" s="11">
        <v>7.7189844402571914</v>
      </c>
      <c r="L1015" s="11">
        <v>3.5094388002874952</v>
      </c>
      <c r="M1015" s="249">
        <f t="shared" si="198"/>
        <v>3.5094388002874952</v>
      </c>
      <c r="N1015" s="11">
        <f t="shared" si="199"/>
        <v>40.165946667184677</v>
      </c>
      <c r="O1015" s="11">
        <f t="shared" si="200"/>
        <v>8.0331893334369351</v>
      </c>
      <c r="P1015" s="11">
        <f t="shared" si="201"/>
        <v>9.5747191101751325E-2</v>
      </c>
      <c r="Q1015" s="8" t="s">
        <v>572</v>
      </c>
    </row>
    <row r="1016" spans="1:18">
      <c r="A1016" s="9">
        <f t="shared" si="202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196"/>
        <v>734.75</v>
      </c>
      <c r="G1016" s="37">
        <v>639</v>
      </c>
      <c r="H1016" s="11">
        <v>2.482565706404553E-2</v>
      </c>
      <c r="I1016" s="11">
        <f t="shared" si="197"/>
        <v>56.33264321373764</v>
      </c>
      <c r="J1016" s="11">
        <f t="shared" si="203"/>
        <v>20.713512909691332</v>
      </c>
      <c r="K1016" s="11">
        <v>20.551796072184771</v>
      </c>
      <c r="L1016" s="11">
        <v>16.903789894908602</v>
      </c>
      <c r="M1016" s="249">
        <f t="shared" si="198"/>
        <v>16.903789894908602</v>
      </c>
      <c r="N1016" s="11">
        <f t="shared" si="199"/>
        <v>114.50174209052234</v>
      </c>
      <c r="O1016" s="11">
        <f t="shared" si="200"/>
        <v>22.900348418104471</v>
      </c>
      <c r="P1016" s="11">
        <f t="shared" si="201"/>
        <v>0.15583768913306889</v>
      </c>
      <c r="Q1016" s="8" t="s">
        <v>25</v>
      </c>
    </row>
    <row r="1017" spans="1:18">
      <c r="A1017" s="9">
        <f t="shared" si="202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196"/>
        <v>737</v>
      </c>
      <c r="G1017" s="37">
        <v>647</v>
      </c>
      <c r="H1017" s="11">
        <v>2.5136463412265195E-2</v>
      </c>
      <c r="I1017" s="11">
        <f t="shared" si="197"/>
        <v>57.037903222673329</v>
      </c>
      <c r="J1017" s="11">
        <f t="shared" si="203"/>
        <v>20.972837014976985</v>
      </c>
      <c r="K1017" s="11">
        <v>20.809095553526681</v>
      </c>
      <c r="L1017" s="11">
        <v>17.115417937411372</v>
      </c>
      <c r="M1017" s="249">
        <f t="shared" si="198"/>
        <v>17.115417937411372</v>
      </c>
      <c r="N1017" s="11">
        <f t="shared" si="199"/>
        <v>115.93525372858835</v>
      </c>
      <c r="O1017" s="11">
        <f t="shared" si="200"/>
        <v>23.18705074571767</v>
      </c>
      <c r="P1017" s="11">
        <f t="shared" si="201"/>
        <v>0.15730699284747404</v>
      </c>
      <c r="Q1017" s="8" t="s">
        <v>25</v>
      </c>
    </row>
    <row r="1018" spans="1:18">
      <c r="A1018" s="9">
        <f t="shared" si="202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196"/>
        <v>839.8</v>
      </c>
      <c r="G1018" s="37">
        <v>647</v>
      </c>
      <c r="H1018" s="11">
        <v>2.5136463412265195E-2</v>
      </c>
      <c r="I1018" s="11">
        <f t="shared" si="197"/>
        <v>57.037903222673329</v>
      </c>
      <c r="J1018" s="11">
        <f t="shared" si="203"/>
        <v>20.972837014976985</v>
      </c>
      <c r="K1018" s="11">
        <v>20.809095553526681</v>
      </c>
      <c r="L1018" s="11">
        <v>17.115417937411372</v>
      </c>
      <c r="M1018" s="249">
        <f t="shared" si="198"/>
        <v>17.115417937411372</v>
      </c>
      <c r="N1018" s="11">
        <f t="shared" si="199"/>
        <v>115.93525372858835</v>
      </c>
      <c r="O1018" s="11">
        <f t="shared" si="200"/>
        <v>23.18705074571767</v>
      </c>
      <c r="P1018" s="11">
        <f t="shared" si="201"/>
        <v>0.13805102849319881</v>
      </c>
      <c r="Q1018" s="8" t="s">
        <v>25</v>
      </c>
    </row>
    <row r="1019" spans="1:18">
      <c r="A1019" s="9">
        <f t="shared" si="202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196"/>
        <v>410.1</v>
      </c>
      <c r="G1019" s="36">
        <v>249</v>
      </c>
      <c r="H1019" s="11">
        <v>9.6738475883369913E-3</v>
      </c>
      <c r="I1019" s="11">
        <f t="shared" si="197"/>
        <v>21.951217778123119</v>
      </c>
      <c r="J1019" s="11">
        <f t="shared" si="203"/>
        <v>8.0714627770158724</v>
      </c>
      <c r="K1019" s="11">
        <v>8.0084463567668376</v>
      </c>
      <c r="L1019" s="11">
        <v>3.6410427552982769</v>
      </c>
      <c r="M1019" s="249">
        <f t="shared" si="198"/>
        <v>3.6410427552982769</v>
      </c>
      <c r="N1019" s="11">
        <f t="shared" si="199"/>
        <v>41.672169667204109</v>
      </c>
      <c r="O1019" s="11">
        <f t="shared" si="200"/>
        <v>8.3344339334408222</v>
      </c>
      <c r="P1019" s="11">
        <f t="shared" si="201"/>
        <v>0.10161465415070497</v>
      </c>
      <c r="Q1019" s="8" t="s">
        <v>572</v>
      </c>
    </row>
    <row r="1020" spans="1:18">
      <c r="A1020" s="9">
        <f t="shared" si="202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196"/>
        <v>364.6</v>
      </c>
      <c r="G1020" s="36">
        <v>368</v>
      </c>
      <c r="H1020" s="11">
        <v>1.4297092018104468E-2</v>
      </c>
      <c r="I1020" s="11">
        <f t="shared" si="197"/>
        <v>32.441960411041393</v>
      </c>
      <c r="J1020" s="11">
        <f t="shared" si="203"/>
        <v>11.92890884313992</v>
      </c>
      <c r="K1020" s="11">
        <v>11.835776141727694</v>
      </c>
      <c r="L1020" s="11">
        <v>5.3811394937741595</v>
      </c>
      <c r="M1020" s="249">
        <f t="shared" si="198"/>
        <v>5.3811394937741595</v>
      </c>
      <c r="N1020" s="11">
        <f t="shared" si="199"/>
        <v>61.587784889683164</v>
      </c>
      <c r="O1020" s="11">
        <f t="shared" si="200"/>
        <v>12.317556977936633</v>
      </c>
      <c r="P1020" s="11">
        <f t="shared" si="201"/>
        <v>0.1689187736963334</v>
      </c>
      <c r="Q1020" s="8" t="s">
        <v>31</v>
      </c>
      <c r="R1020" s="8">
        <v>0.30659999999999998</v>
      </c>
    </row>
    <row r="1021" spans="1:18">
      <c r="A1021" s="9">
        <f t="shared" si="202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196"/>
        <v>753.65</v>
      </c>
      <c r="G1021" s="37">
        <v>647</v>
      </c>
      <c r="H1021" s="11">
        <v>2.5136463412265195E-2</v>
      </c>
      <c r="I1021" s="11">
        <f t="shared" si="197"/>
        <v>57.037903222673329</v>
      </c>
      <c r="J1021" s="11">
        <f t="shared" si="203"/>
        <v>20.972837014976985</v>
      </c>
      <c r="K1021" s="11">
        <v>20.809095553526681</v>
      </c>
      <c r="L1021" s="11">
        <v>17.115417937411372</v>
      </c>
      <c r="M1021" s="249">
        <f t="shared" si="198"/>
        <v>17.115417937411372</v>
      </c>
      <c r="N1021" s="11">
        <f t="shared" si="199"/>
        <v>115.93525372858835</v>
      </c>
      <c r="O1021" s="11">
        <f t="shared" si="200"/>
        <v>23.18705074571767</v>
      </c>
      <c r="P1021" s="11">
        <f t="shared" si="201"/>
        <v>0.15383169074316774</v>
      </c>
      <c r="Q1021" s="8" t="s">
        <v>25</v>
      </c>
    </row>
    <row r="1022" spans="1:18">
      <c r="A1022" s="9">
        <f t="shared" si="202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196"/>
        <v>769.2</v>
      </c>
      <c r="G1022" s="37">
        <v>639</v>
      </c>
      <c r="H1022" s="11">
        <v>2.482565706404553E-2</v>
      </c>
      <c r="I1022" s="11">
        <f t="shared" si="197"/>
        <v>56.33264321373764</v>
      </c>
      <c r="J1022" s="11">
        <f t="shared" si="203"/>
        <v>20.713512909691332</v>
      </c>
      <c r="K1022" s="11">
        <v>20.551796072184771</v>
      </c>
      <c r="L1022" s="11">
        <v>16.903789894908602</v>
      </c>
      <c r="M1022" s="249">
        <f t="shared" si="198"/>
        <v>16.903789894908602</v>
      </c>
      <c r="N1022" s="11">
        <f t="shared" si="199"/>
        <v>114.50174209052234</v>
      </c>
      <c r="O1022" s="11">
        <f t="shared" si="200"/>
        <v>22.900348418104471</v>
      </c>
      <c r="P1022" s="11">
        <f t="shared" si="201"/>
        <v>0.14885821904644092</v>
      </c>
      <c r="Q1022" s="8" t="s">
        <v>25</v>
      </c>
    </row>
    <row r="1023" spans="1:18">
      <c r="A1023" s="9">
        <f t="shared" si="202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196"/>
        <v>373.5</v>
      </c>
      <c r="G1023" s="37">
        <v>314</v>
      </c>
      <c r="H1023" s="11">
        <v>1.2199149167621747E-2</v>
      </c>
      <c r="I1023" s="11">
        <f t="shared" si="197"/>
        <v>27.681455350725539</v>
      </c>
      <c r="J1023" s="11">
        <f t="shared" si="203"/>
        <v>10.178471132461782</v>
      </c>
      <c r="K1023" s="11">
        <v>10.099004642669826</v>
      </c>
      <c r="L1023" s="11">
        <v>8.306400668233648</v>
      </c>
      <c r="M1023" s="249">
        <f t="shared" si="198"/>
        <v>8.306400668233648</v>
      </c>
      <c r="N1023" s="11">
        <f t="shared" si="199"/>
        <v>56.265331794090798</v>
      </c>
      <c r="O1023" s="11">
        <f t="shared" si="200"/>
        <v>11.25306635881816</v>
      </c>
      <c r="P1023" s="11">
        <f t="shared" si="201"/>
        <v>0.150643458618717</v>
      </c>
      <c r="Q1023" s="8" t="s">
        <v>25</v>
      </c>
    </row>
    <row r="1024" spans="1:18">
      <c r="A1024" s="9">
        <f t="shared" si="202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196"/>
        <v>331.8</v>
      </c>
      <c r="G1024" s="37">
        <v>368</v>
      </c>
      <c r="H1024" s="11">
        <v>1.4297092018104468E-2</v>
      </c>
      <c r="I1024" s="11">
        <f t="shared" si="197"/>
        <v>32.441960411041393</v>
      </c>
      <c r="J1024" s="11">
        <f t="shared" si="203"/>
        <v>11.92890884313992</v>
      </c>
      <c r="K1024" s="11">
        <v>11.835776141727694</v>
      </c>
      <c r="L1024" s="11">
        <v>9.7348899551273327</v>
      </c>
      <c r="M1024" s="249">
        <f t="shared" si="198"/>
        <v>9.7348899551273327</v>
      </c>
      <c r="N1024" s="11">
        <f t="shared" si="199"/>
        <v>65.941535351036336</v>
      </c>
      <c r="O1024" s="11">
        <f t="shared" si="200"/>
        <v>13.188307070207268</v>
      </c>
      <c r="P1024" s="11">
        <f t="shared" si="201"/>
        <v>0.19873880455405768</v>
      </c>
      <c r="Q1024" s="8" t="s">
        <v>25</v>
      </c>
      <c r="R1024" s="8">
        <v>0.22320000000000001</v>
      </c>
    </row>
    <row r="1025" spans="1:18">
      <c r="A1025" s="9">
        <f t="shared" si="202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96"/>
        <v>4787.4799999999996</v>
      </c>
      <c r="G1025" s="36">
        <v>693</v>
      </c>
      <c r="H1025" s="11">
        <v>2.6923599914528251E-2</v>
      </c>
      <c r="I1025" s="11">
        <f t="shared" si="197"/>
        <v>61.09314827405349</v>
      </c>
      <c r="J1025" s="11">
        <f t="shared" si="203"/>
        <v>22.46395062036947</v>
      </c>
      <c r="K1025" s="11">
        <v>22.288567571242641</v>
      </c>
      <c r="L1025" s="11">
        <v>10.133504535830143</v>
      </c>
      <c r="M1025" s="249">
        <f t="shared" si="198"/>
        <v>10.133504535830143</v>
      </c>
      <c r="N1025" s="11">
        <f t="shared" si="199"/>
        <v>115.97917100149574</v>
      </c>
      <c r="O1025" s="11">
        <f t="shared" si="200"/>
        <v>23.195834200299149</v>
      </c>
      <c r="P1025" s="11">
        <f t="shared" si="201"/>
        <v>2.4225515511604383E-2</v>
      </c>
      <c r="Q1025" s="8" t="s">
        <v>572</v>
      </c>
    </row>
    <row r="1026" spans="1:18">
      <c r="A1026" s="9">
        <f t="shared" si="202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196"/>
        <v>186.8</v>
      </c>
      <c r="G1026" s="36">
        <v>99</v>
      </c>
      <c r="H1026" s="11">
        <v>3.846228559218322E-3</v>
      </c>
      <c r="I1026" s="11">
        <f t="shared" si="197"/>
        <v>8.7275926105790713</v>
      </c>
      <c r="J1026" s="11">
        <f t="shared" si="203"/>
        <v>3.2091358029099246</v>
      </c>
      <c r="K1026" s="11">
        <v>3.184081081606092</v>
      </c>
      <c r="L1026" s="11">
        <v>1.4476435051185921</v>
      </c>
      <c r="M1026" s="249">
        <f t="shared" si="198"/>
        <v>1.4476435051185921</v>
      </c>
      <c r="N1026" s="11">
        <f t="shared" si="199"/>
        <v>16.56845300021368</v>
      </c>
      <c r="O1026" s="11">
        <f t="shared" si="200"/>
        <v>3.3136906000427362</v>
      </c>
      <c r="P1026" s="11">
        <f t="shared" si="201"/>
        <v>8.8696215204570023E-2</v>
      </c>
      <c r="Q1026" s="8" t="s">
        <v>572</v>
      </c>
    </row>
    <row r="1027" spans="1:18">
      <c r="A1027" s="9">
        <f t="shared" si="202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196"/>
        <v>196.8</v>
      </c>
      <c r="G1027" s="36">
        <v>99</v>
      </c>
      <c r="H1027" s="11">
        <v>3.846228559218322E-3</v>
      </c>
      <c r="I1027" s="11">
        <f t="shared" si="197"/>
        <v>8.7275926105790713</v>
      </c>
      <c r="J1027" s="11">
        <f t="shared" si="203"/>
        <v>3.2091358029099246</v>
      </c>
      <c r="K1027" s="11">
        <v>3.184081081606092</v>
      </c>
      <c r="L1027" s="11">
        <v>1.4476435051185921</v>
      </c>
      <c r="M1027" s="249">
        <f t="shared" si="198"/>
        <v>1.4476435051185921</v>
      </c>
      <c r="N1027" s="11">
        <f t="shared" si="199"/>
        <v>16.56845300021368</v>
      </c>
      <c r="O1027" s="11">
        <f t="shared" si="200"/>
        <v>3.3136906000427362</v>
      </c>
      <c r="P1027" s="11">
        <f t="shared" si="201"/>
        <v>8.4189293700272769E-2</v>
      </c>
      <c r="Q1027" s="8" t="s">
        <v>572</v>
      </c>
    </row>
    <row r="1028" spans="1:18">
      <c r="A1028" s="9">
        <f t="shared" si="202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196"/>
        <v>144.1</v>
      </c>
      <c r="G1028" s="36">
        <v>99</v>
      </c>
      <c r="H1028" s="11">
        <v>3.846228559218322E-3</v>
      </c>
      <c r="I1028" s="11">
        <f t="shared" si="197"/>
        <v>8.7275926105790713</v>
      </c>
      <c r="J1028" s="11">
        <f t="shared" si="203"/>
        <v>3.2091358029099246</v>
      </c>
      <c r="K1028" s="11">
        <v>3.184081081606092</v>
      </c>
      <c r="L1028" s="11">
        <v>1.4476435051185921</v>
      </c>
      <c r="M1028" s="249">
        <f t="shared" si="198"/>
        <v>1.4476435051185921</v>
      </c>
      <c r="N1028" s="11">
        <f t="shared" si="199"/>
        <v>16.56845300021368</v>
      </c>
      <c r="O1028" s="11">
        <f t="shared" si="200"/>
        <v>3.3136906000427362</v>
      </c>
      <c r="P1028" s="11">
        <f t="shared" si="201"/>
        <v>0.11497885496331492</v>
      </c>
      <c r="Q1028" s="8" t="s">
        <v>572</v>
      </c>
    </row>
    <row r="1029" spans="1:18">
      <c r="A1029" s="9">
        <f t="shared" si="202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196"/>
        <v>194.1</v>
      </c>
      <c r="G1029" s="36">
        <v>99</v>
      </c>
      <c r="H1029" s="11">
        <v>3.846228559218322E-3</v>
      </c>
      <c r="I1029" s="11">
        <f t="shared" si="197"/>
        <v>8.7275926105790713</v>
      </c>
      <c r="J1029" s="11">
        <f t="shared" si="203"/>
        <v>3.2091358029099246</v>
      </c>
      <c r="K1029" s="11">
        <v>3.184081081606092</v>
      </c>
      <c r="L1029" s="11">
        <v>1.4476435051185921</v>
      </c>
      <c r="M1029" s="249">
        <f t="shared" si="198"/>
        <v>1.4476435051185921</v>
      </c>
      <c r="N1029" s="11">
        <f t="shared" si="199"/>
        <v>16.56845300021368</v>
      </c>
      <c r="O1029" s="11">
        <f t="shared" si="200"/>
        <v>3.3136906000427362</v>
      </c>
      <c r="P1029" s="11">
        <f t="shared" si="201"/>
        <v>8.5360396703831443E-2</v>
      </c>
      <c r="Q1029" s="8" t="s">
        <v>572</v>
      </c>
    </row>
    <row r="1030" spans="1:18">
      <c r="A1030" s="9">
        <f t="shared" si="202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196"/>
        <v>130.5</v>
      </c>
      <c r="G1030" s="36">
        <v>99</v>
      </c>
      <c r="H1030" s="11">
        <v>3.846228559218322E-3</v>
      </c>
      <c r="I1030" s="11">
        <f t="shared" si="197"/>
        <v>8.7275926105790713</v>
      </c>
      <c r="J1030" s="11">
        <f t="shared" si="203"/>
        <v>3.2091358029099246</v>
      </c>
      <c r="K1030" s="11">
        <v>3.184081081606092</v>
      </c>
      <c r="L1030" s="11">
        <v>1.4476435051185921</v>
      </c>
      <c r="M1030" s="249">
        <f t="shared" si="198"/>
        <v>1.4476435051185921</v>
      </c>
      <c r="N1030" s="11">
        <f t="shared" si="199"/>
        <v>16.56845300021368</v>
      </c>
      <c r="O1030" s="11">
        <f t="shared" si="200"/>
        <v>3.3136906000427362</v>
      </c>
      <c r="P1030" s="11">
        <f t="shared" si="201"/>
        <v>0.1269613256721355</v>
      </c>
      <c r="Q1030" s="8" t="s">
        <v>572</v>
      </c>
    </row>
    <row r="1031" spans="1:18">
      <c r="A1031" s="9">
        <f t="shared" si="202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196"/>
        <v>137.6</v>
      </c>
      <c r="G1031" s="36">
        <v>99</v>
      </c>
      <c r="H1031" s="11">
        <v>3.846228559218322E-3</v>
      </c>
      <c r="I1031" s="11">
        <f t="shared" si="197"/>
        <v>8.7275926105790713</v>
      </c>
      <c r="J1031" s="11">
        <f t="shared" si="203"/>
        <v>3.2091358029099246</v>
      </c>
      <c r="K1031" s="11">
        <v>3.184081081606092</v>
      </c>
      <c r="L1031" s="11">
        <v>1.4476435051185921</v>
      </c>
      <c r="M1031" s="249">
        <f t="shared" si="198"/>
        <v>1.4476435051185921</v>
      </c>
      <c r="N1031" s="11">
        <f t="shared" si="199"/>
        <v>16.56845300021368</v>
      </c>
      <c r="O1031" s="11">
        <f t="shared" si="200"/>
        <v>3.3136906000427362</v>
      </c>
      <c r="P1031" s="11">
        <f t="shared" si="201"/>
        <v>0.12041026889690175</v>
      </c>
      <c r="Q1031" s="8" t="s">
        <v>572</v>
      </c>
    </row>
    <row r="1032" spans="1:18">
      <c r="A1032" s="9">
        <f t="shared" si="202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196"/>
        <v>136.69999999999999</v>
      </c>
      <c r="G1032" s="36">
        <v>99</v>
      </c>
      <c r="H1032" s="11">
        <v>3.846228559218322E-3</v>
      </c>
      <c r="I1032" s="11">
        <f t="shared" si="197"/>
        <v>8.7275926105790713</v>
      </c>
      <c r="J1032" s="11">
        <f t="shared" si="203"/>
        <v>3.2091358029099246</v>
      </c>
      <c r="K1032" s="11">
        <v>3.184081081606092</v>
      </c>
      <c r="L1032" s="11">
        <v>1.4476435051185921</v>
      </c>
      <c r="M1032" s="249">
        <f t="shared" si="198"/>
        <v>1.4476435051185921</v>
      </c>
      <c r="N1032" s="11">
        <f t="shared" si="199"/>
        <v>16.56845300021368</v>
      </c>
      <c r="O1032" s="11">
        <f t="shared" si="200"/>
        <v>3.3136906000427362</v>
      </c>
      <c r="P1032" s="11">
        <f t="shared" si="201"/>
        <v>0.12120302121590111</v>
      </c>
      <c r="Q1032" s="8" t="s">
        <v>572</v>
      </c>
    </row>
    <row r="1033" spans="1:18">
      <c r="A1033" s="9">
        <f t="shared" si="202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196"/>
        <v>231.7</v>
      </c>
      <c r="G1033" s="36">
        <v>99</v>
      </c>
      <c r="H1033" s="11">
        <v>3.846228559218322E-3</v>
      </c>
      <c r="I1033" s="11">
        <f t="shared" si="197"/>
        <v>8.7275926105790713</v>
      </c>
      <c r="J1033" s="11">
        <f t="shared" si="203"/>
        <v>3.2091358029099246</v>
      </c>
      <c r="K1033" s="11">
        <v>3.184081081606092</v>
      </c>
      <c r="L1033" s="11">
        <v>1.4476435051185921</v>
      </c>
      <c r="M1033" s="249">
        <f t="shared" si="198"/>
        <v>1.4476435051185921</v>
      </c>
      <c r="N1033" s="11">
        <f t="shared" si="199"/>
        <v>16.56845300021368</v>
      </c>
      <c r="O1033" s="11">
        <f t="shared" si="200"/>
        <v>3.3136906000427362</v>
      </c>
      <c r="P1033" s="11">
        <f t="shared" si="201"/>
        <v>7.1508213207655075E-2</v>
      </c>
      <c r="Q1033" s="8" t="s">
        <v>572</v>
      </c>
    </row>
    <row r="1034" spans="1:18">
      <c r="A1034" s="9">
        <f t="shared" si="202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196"/>
        <v>221.2</v>
      </c>
      <c r="G1034" s="36">
        <v>98</v>
      </c>
      <c r="H1034" s="11">
        <v>3.8073777656908638E-3</v>
      </c>
      <c r="I1034" s="11">
        <f t="shared" si="197"/>
        <v>8.6394351094621094</v>
      </c>
      <c r="J1034" s="11">
        <f t="shared" si="203"/>
        <v>3.1767202897492179</v>
      </c>
      <c r="K1034" s="11">
        <v>3.1519186464383533</v>
      </c>
      <c r="L1034" s="11">
        <v>1.4330208434507272</v>
      </c>
      <c r="M1034" s="249">
        <f t="shared" si="198"/>
        <v>1.4330208434507272</v>
      </c>
      <c r="N1034" s="11">
        <f t="shared" si="199"/>
        <v>16.40109488910041</v>
      </c>
      <c r="O1034" s="11">
        <f t="shared" si="200"/>
        <v>3.2802189778200823</v>
      </c>
      <c r="P1034" s="11">
        <f t="shared" si="201"/>
        <v>7.4145998594486492E-2</v>
      </c>
      <c r="Q1034" s="8" t="s">
        <v>572</v>
      </c>
    </row>
    <row r="1035" spans="1:18">
      <c r="A1035" s="9">
        <f t="shared" si="202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196"/>
        <v>275.3</v>
      </c>
      <c r="G1035" s="37">
        <v>188</v>
      </c>
      <c r="H1035" s="11">
        <v>7.3039491831620659E-3</v>
      </c>
      <c r="I1035" s="11">
        <f t="shared" si="197"/>
        <v>16.573610209988541</v>
      </c>
      <c r="J1035" s="11">
        <f t="shared" si="203"/>
        <v>6.0941164742127869</v>
      </c>
      <c r="K1035" s="11">
        <v>6.046537811534801</v>
      </c>
      <c r="L1035" s="11">
        <v>4.9732589988150506</v>
      </c>
      <c r="M1035" s="249">
        <f t="shared" si="198"/>
        <v>4.9732589988150506</v>
      </c>
      <c r="N1035" s="11">
        <f t="shared" si="199"/>
        <v>33.687523494551179</v>
      </c>
      <c r="O1035" s="11">
        <f t="shared" si="200"/>
        <v>6.7375046989102358</v>
      </c>
      <c r="P1035" s="11">
        <f t="shared" si="201"/>
        <v>0.1223665946042542</v>
      </c>
      <c r="Q1035" s="8" t="s">
        <v>25</v>
      </c>
    </row>
    <row r="1036" spans="1:18">
      <c r="A1036" s="9">
        <f t="shared" si="202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196"/>
        <v>332.45</v>
      </c>
      <c r="G1036" s="37">
        <v>182</v>
      </c>
      <c r="H1036" s="11">
        <v>7.0708444219973188E-3</v>
      </c>
      <c r="I1036" s="11">
        <f t="shared" si="197"/>
        <v>16.044665203286776</v>
      </c>
      <c r="J1036" s="11">
        <f t="shared" si="203"/>
        <v>5.8996233952485477</v>
      </c>
      <c r="K1036" s="11">
        <v>5.8535632005283702</v>
      </c>
      <c r="L1036" s="11">
        <v>4.8145379669379738</v>
      </c>
      <c r="M1036" s="249">
        <f t="shared" si="198"/>
        <v>4.8145379669379738</v>
      </c>
      <c r="N1036" s="11">
        <f t="shared" si="199"/>
        <v>32.612389766001669</v>
      </c>
      <c r="O1036" s="11">
        <f t="shared" si="200"/>
        <v>6.5224779532003341</v>
      </c>
      <c r="P1036" s="11">
        <f t="shared" si="201"/>
        <v>9.8097126683716881E-2</v>
      </c>
      <c r="Q1036" s="8" t="s">
        <v>25</v>
      </c>
    </row>
    <row r="1037" spans="1:18">
      <c r="A1037" s="9">
        <f t="shared" si="202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196"/>
        <v>122.2</v>
      </c>
      <c r="G1037" s="35">
        <v>128.5</v>
      </c>
      <c r="H1037" s="11">
        <v>4.9923269682783265E-3</v>
      </c>
      <c r="I1037" s="11">
        <f t="shared" si="197"/>
        <v>11.328238893529399</v>
      </c>
      <c r="J1037" s="11">
        <f t="shared" si="203"/>
        <v>4.1653934411507603</v>
      </c>
      <c r="K1037" s="11">
        <v>4.1328729190543712</v>
      </c>
      <c r="L1037" s="11">
        <v>3.3992754327007124</v>
      </c>
      <c r="M1037" s="249">
        <f t="shared" si="198"/>
        <v>3.3992754327007124</v>
      </c>
      <c r="N1037" s="11">
        <f t="shared" si="199"/>
        <v>23.02578068643524</v>
      </c>
      <c r="O1037" s="11">
        <f t="shared" si="200"/>
        <v>4.6051561372870484</v>
      </c>
      <c r="P1037" s="11">
        <f t="shared" si="201"/>
        <v>0.1884270105272933</v>
      </c>
      <c r="Q1037" s="8" t="s">
        <v>29</v>
      </c>
      <c r="R1037" s="8">
        <v>0.37240000000000001</v>
      </c>
    </row>
    <row r="1038" spans="1:18">
      <c r="A1038" s="9">
        <f t="shared" si="202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196"/>
        <v>94.6</v>
      </c>
      <c r="G1038" s="35">
        <v>228</v>
      </c>
      <c r="H1038" s="11">
        <v>8.857980924260378E-3</v>
      </c>
      <c r="I1038" s="11">
        <f t="shared" si="197"/>
        <v>20.099910254666952</v>
      </c>
      <c r="J1038" s="11">
        <f t="shared" si="203"/>
        <v>7.3907370006410389</v>
      </c>
      <c r="K1038" s="11">
        <v>7.3330352182443326</v>
      </c>
      <c r="L1038" s="11">
        <v>6.0313992113288908</v>
      </c>
      <c r="M1038" s="249">
        <f t="shared" si="198"/>
        <v>6.0313992113288908</v>
      </c>
      <c r="N1038" s="11">
        <f t="shared" si="199"/>
        <v>40.855081684881213</v>
      </c>
      <c r="O1038" s="11">
        <f t="shared" si="200"/>
        <v>8.1710163369762423</v>
      </c>
      <c r="P1038" s="11">
        <f t="shared" si="201"/>
        <v>0.43187189941734899</v>
      </c>
      <c r="Q1038" s="8" t="s">
        <v>29</v>
      </c>
      <c r="R1038" s="8">
        <v>0.37240000000000001</v>
      </c>
    </row>
    <row r="1039" spans="1:18">
      <c r="A1039" s="9">
        <f t="shared" si="202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196"/>
        <v>208</v>
      </c>
      <c r="G1039" s="37">
        <v>618</v>
      </c>
      <c r="H1039" s="11">
        <v>2.4009790399968919E-2</v>
      </c>
      <c r="I1039" s="11">
        <f t="shared" si="197"/>
        <v>54.481335690281476</v>
      </c>
      <c r="J1039" s="11">
        <f t="shared" si="203"/>
        <v>20.0327871333165</v>
      </c>
      <c r="K1039" s="11">
        <v>19.876384933662269</v>
      </c>
      <c r="L1039" s="11">
        <v>16.348266283338837</v>
      </c>
      <c r="M1039" s="249">
        <f t="shared" si="198"/>
        <v>16.348266283338837</v>
      </c>
      <c r="N1039" s="11">
        <f t="shared" si="199"/>
        <v>110.73877404059908</v>
      </c>
      <c r="O1039" s="11">
        <f t="shared" si="200"/>
        <v>22.147754808119817</v>
      </c>
      <c r="P1039" s="11">
        <f t="shared" si="201"/>
        <v>0.53239795211826491</v>
      </c>
      <c r="Q1039" s="8" t="s">
        <v>25</v>
      </c>
      <c r="R1039" s="8">
        <v>0.2006</v>
      </c>
    </row>
    <row r="1040" spans="1:18">
      <c r="A1040" s="9">
        <f t="shared" si="202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196"/>
        <v>141</v>
      </c>
      <c r="G1040" s="35">
        <v>334</v>
      </c>
      <c r="H1040" s="11">
        <v>1.2976165038170904E-2</v>
      </c>
      <c r="I1040" s="11">
        <f t="shared" si="197"/>
        <v>29.444605373064743</v>
      </c>
      <c r="J1040" s="11">
        <f t="shared" si="203"/>
        <v>10.826781395675907</v>
      </c>
      <c r="K1040" s="11">
        <v>10.742253346024592</v>
      </c>
      <c r="L1040" s="11">
        <v>8.8354707744905685</v>
      </c>
      <c r="M1040" s="249">
        <f t="shared" si="198"/>
        <v>8.8354707744905685</v>
      </c>
      <c r="N1040" s="11">
        <f t="shared" si="199"/>
        <v>59.849110889255805</v>
      </c>
      <c r="O1040" s="11">
        <f t="shared" si="200"/>
        <v>11.969822177851162</v>
      </c>
      <c r="P1040" s="11">
        <f t="shared" si="201"/>
        <v>0.42446177935642421</v>
      </c>
      <c r="Q1040" s="8" t="s">
        <v>29</v>
      </c>
      <c r="R1040" s="8">
        <v>0.37240000000000001</v>
      </c>
    </row>
    <row r="1041" spans="1:18">
      <c r="A1041" s="9">
        <f t="shared" si="202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96"/>
        <v>4122.1499999999996</v>
      </c>
      <c r="G1041" s="36">
        <v>1210</v>
      </c>
      <c r="H1041" s="11">
        <v>4.7009460168223931E-2</v>
      </c>
      <c r="I1041" s="11">
        <f t="shared" si="197"/>
        <v>106.67057635152197</v>
      </c>
      <c r="J1041" s="11">
        <f t="shared" si="203"/>
        <v>39.222770924454629</v>
      </c>
      <c r="K1041" s="11">
        <v>38.916546552963339</v>
      </c>
      <c r="L1041" s="11">
        <v>17.693420618116122</v>
      </c>
      <c r="M1041" s="249">
        <f t="shared" si="198"/>
        <v>17.693420618116122</v>
      </c>
      <c r="N1041" s="11">
        <f t="shared" si="199"/>
        <v>202.50331444705608</v>
      </c>
      <c r="O1041" s="11">
        <f t="shared" si="200"/>
        <v>40.500662889411217</v>
      </c>
      <c r="P1041" s="11">
        <f t="shared" si="201"/>
        <v>4.9125653954139488E-2</v>
      </c>
      <c r="Q1041" s="8" t="s">
        <v>572</v>
      </c>
    </row>
    <row r="1042" spans="1:18">
      <c r="A1042" s="9">
        <f t="shared" si="202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96"/>
        <v>382.3</v>
      </c>
      <c r="G1042" s="37">
        <v>344</v>
      </c>
      <c r="H1042" s="11">
        <v>1.3364672973445482E-2</v>
      </c>
      <c r="I1042" s="11">
        <f t="shared" si="197"/>
        <v>30.326180384234348</v>
      </c>
      <c r="J1042" s="11">
        <f t="shared" si="203"/>
        <v>11.150936527282971</v>
      </c>
      <c r="K1042" s="11">
        <v>11.063877697701974</v>
      </c>
      <c r="L1042" s="11">
        <v>9.1000058276190288</v>
      </c>
      <c r="M1042" s="249">
        <f t="shared" si="198"/>
        <v>9.1000058276190288</v>
      </c>
      <c r="N1042" s="11">
        <f t="shared" si="199"/>
        <v>61.641000436838326</v>
      </c>
      <c r="O1042" s="11">
        <f t="shared" si="200"/>
        <v>12.328200087367666</v>
      </c>
      <c r="P1042" s="11">
        <f t="shared" si="201"/>
        <v>0.16123724937702935</v>
      </c>
      <c r="Q1042" s="8" t="s">
        <v>25</v>
      </c>
    </row>
    <row r="1043" spans="1:18">
      <c r="A1043" s="9">
        <f t="shared" si="202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96"/>
        <v>377.25</v>
      </c>
      <c r="G1043" s="37">
        <v>317</v>
      </c>
      <c r="H1043" s="11">
        <v>1.2315701548204121E-2</v>
      </c>
      <c r="I1043" s="11">
        <f t="shared" si="197"/>
        <v>27.94592785407642</v>
      </c>
      <c r="J1043" s="11">
        <f t="shared" si="203"/>
        <v>10.2757176719439</v>
      </c>
      <c r="K1043" s="11">
        <v>10.195491948173041</v>
      </c>
      <c r="L1043" s="11">
        <v>8.3857611841721855</v>
      </c>
      <c r="M1043" s="249">
        <f t="shared" si="198"/>
        <v>8.3857611841721855</v>
      </c>
      <c r="N1043" s="11">
        <f t="shared" si="199"/>
        <v>56.80289865836555</v>
      </c>
      <c r="O1043" s="11">
        <f t="shared" si="200"/>
        <v>11.360579731673111</v>
      </c>
      <c r="P1043" s="11">
        <f t="shared" si="201"/>
        <v>0.15057097059871585</v>
      </c>
      <c r="Q1043" s="8" t="s">
        <v>25</v>
      </c>
    </row>
    <row r="1044" spans="1:18">
      <c r="A1044" s="9">
        <f t="shared" si="202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96"/>
        <v>1464.75</v>
      </c>
      <c r="G1044" s="37">
        <v>1016</v>
      </c>
      <c r="H1044" s="11">
        <v>3.9472406223897118E-2</v>
      </c>
      <c r="I1044" s="11">
        <f t="shared" si="197"/>
        <v>89.568021134831667</v>
      </c>
      <c r="J1044" s="11">
        <f t="shared" si="203"/>
        <v>32.934161371277604</v>
      </c>
      <c r="K1044" s="11">
        <v>32.677034130422108</v>
      </c>
      <c r="L1044" s="11">
        <v>26.876761397851546</v>
      </c>
      <c r="M1044" s="249">
        <f t="shared" si="198"/>
        <v>26.876761397851546</v>
      </c>
      <c r="N1044" s="11">
        <f t="shared" si="199"/>
        <v>182.05597803438292</v>
      </c>
      <c r="O1044" s="11">
        <f t="shared" si="200"/>
        <v>36.411195606876582</v>
      </c>
      <c r="P1044" s="11">
        <f t="shared" si="201"/>
        <v>0.12429150232762104</v>
      </c>
      <c r="Q1044" s="8" t="s">
        <v>25</v>
      </c>
    </row>
    <row r="1045" spans="1:18">
      <c r="A1045" s="9">
        <f t="shared" si="202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196"/>
        <v>363</v>
      </c>
      <c r="G1045" s="36">
        <v>261</v>
      </c>
      <c r="H1045" s="11">
        <v>1.0140057110666484E-2</v>
      </c>
      <c r="I1045" s="11">
        <f t="shared" si="197"/>
        <v>23.009107791526638</v>
      </c>
      <c r="J1045" s="11">
        <f t="shared" si="203"/>
        <v>8.4604489349443455</v>
      </c>
      <c r="K1045" s="11">
        <v>8.3943955787796956</v>
      </c>
      <c r="L1045" s="11">
        <v>3.8165146953126512</v>
      </c>
      <c r="M1045" s="249">
        <f t="shared" si="198"/>
        <v>3.8165146953126512</v>
      </c>
      <c r="N1045" s="11">
        <f t="shared" si="199"/>
        <v>43.680467000563326</v>
      </c>
      <c r="O1045" s="11">
        <f t="shared" si="200"/>
        <v>8.7360934001126651</v>
      </c>
      <c r="P1045" s="11">
        <f t="shared" si="201"/>
        <v>0.12033186501532597</v>
      </c>
      <c r="Q1045" s="8" t="s">
        <v>572</v>
      </c>
    </row>
    <row r="1046" spans="1:18">
      <c r="A1046" s="9">
        <f t="shared" si="202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196"/>
        <v>356.7</v>
      </c>
      <c r="G1046" s="36">
        <v>262</v>
      </c>
      <c r="H1046" s="11">
        <v>1.0178907904193943E-2</v>
      </c>
      <c r="I1046" s="11">
        <f t="shared" si="197"/>
        <v>23.097265292643602</v>
      </c>
      <c r="J1046" s="11">
        <f t="shared" si="203"/>
        <v>8.4928644481050526</v>
      </c>
      <c r="K1046" s="11">
        <v>8.4265580139474352</v>
      </c>
      <c r="L1046" s="11">
        <v>3.8311373569805163</v>
      </c>
      <c r="M1046" s="249">
        <f t="shared" si="198"/>
        <v>3.8311373569805163</v>
      </c>
      <c r="N1046" s="11">
        <f t="shared" si="199"/>
        <v>43.847825111676613</v>
      </c>
      <c r="O1046" s="11">
        <f t="shared" si="200"/>
        <v>8.769565022335323</v>
      </c>
      <c r="P1046" s="11">
        <f t="shared" si="201"/>
        <v>0.12292633897302108</v>
      </c>
      <c r="Q1046" s="8" t="s">
        <v>572</v>
      </c>
    </row>
    <row r="1047" spans="1:18">
      <c r="A1047" s="9">
        <f t="shared" si="202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96"/>
        <v>3174</v>
      </c>
      <c r="G1047" s="36">
        <v>1041</v>
      </c>
      <c r="H1047" s="11">
        <v>4.0443676062083565E-2</v>
      </c>
      <c r="I1047" s="11">
        <f t="shared" si="197"/>
        <v>91.771958662755679</v>
      </c>
      <c r="J1047" s="11">
        <f t="shared" si="203"/>
        <v>33.744549200295268</v>
      </c>
      <c r="K1047" s="11">
        <v>33.481095009615572</v>
      </c>
      <c r="L1047" s="11">
        <v>15.222190796247013</v>
      </c>
      <c r="M1047" s="249">
        <f t="shared" si="198"/>
        <v>15.222190796247013</v>
      </c>
      <c r="N1047" s="11">
        <f t="shared" si="199"/>
        <v>174.21979366891352</v>
      </c>
      <c r="O1047" s="11">
        <f t="shared" si="200"/>
        <v>34.843958733782706</v>
      </c>
      <c r="P1047" s="11">
        <f t="shared" si="201"/>
        <v>5.4889664041875716E-2</v>
      </c>
      <c r="Q1047" s="8" t="s">
        <v>572</v>
      </c>
    </row>
    <row r="1048" spans="1:18">
      <c r="A1048" s="9">
        <f t="shared" si="202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96"/>
        <v>7564.79</v>
      </c>
      <c r="G1048" s="36">
        <v>905</v>
      </c>
      <c r="H1048" s="11">
        <v>3.5159968142349306E-2</v>
      </c>
      <c r="I1048" s="11">
        <f t="shared" si="197"/>
        <v>79.782538510849079</v>
      </c>
      <c r="J1048" s="11">
        <f t="shared" si="203"/>
        <v>29.336039410439209</v>
      </c>
      <c r="K1048" s="11">
        <v>29.107003826803162</v>
      </c>
      <c r="L1048" s="11">
        <v>13.233508809417431</v>
      </c>
      <c r="M1048" s="249">
        <f t="shared" si="198"/>
        <v>13.233508809417431</v>
      </c>
      <c r="N1048" s="11">
        <f t="shared" si="199"/>
        <v>151.45909055750889</v>
      </c>
      <c r="O1048" s="11">
        <f t="shared" si="200"/>
        <v>30.291818111501779</v>
      </c>
      <c r="P1048" s="11">
        <f t="shared" si="201"/>
        <v>2.0021585603501073E-2</v>
      </c>
      <c r="Q1048" s="8" t="s">
        <v>572</v>
      </c>
    </row>
    <row r="1049" spans="1:18">
      <c r="A1049" s="9">
        <f t="shared" si="202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96"/>
        <v>7586.48</v>
      </c>
      <c r="G1049" s="36">
        <v>905</v>
      </c>
      <c r="H1049" s="11">
        <v>3.5159968142349306E-2</v>
      </c>
      <c r="I1049" s="11">
        <f t="shared" si="197"/>
        <v>79.782538510849079</v>
      </c>
      <c r="J1049" s="11">
        <f t="shared" si="203"/>
        <v>29.336039410439209</v>
      </c>
      <c r="K1049" s="11">
        <v>29.107003826803162</v>
      </c>
      <c r="L1049" s="11">
        <v>13.233508809417431</v>
      </c>
      <c r="M1049" s="249">
        <f t="shared" si="198"/>
        <v>13.233508809417431</v>
      </c>
      <c r="N1049" s="11">
        <f t="shared" si="199"/>
        <v>151.45909055750889</v>
      </c>
      <c r="O1049" s="11">
        <f t="shared" si="200"/>
        <v>30.291818111501779</v>
      </c>
      <c r="P1049" s="11">
        <f t="shared" si="201"/>
        <v>1.9964343220770227E-2</v>
      </c>
      <c r="Q1049" s="8" t="s">
        <v>572</v>
      </c>
    </row>
    <row r="1050" spans="1:18">
      <c r="A1050" s="9">
        <f t="shared" si="202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96"/>
        <v>4003.9</v>
      </c>
      <c r="G1050" s="36">
        <v>753</v>
      </c>
      <c r="H1050" s="11">
        <v>2.9254647526175719E-2</v>
      </c>
      <c r="I1050" s="11">
        <f t="shared" si="197"/>
        <v>66.382598341071116</v>
      </c>
      <c r="J1050" s="11">
        <f t="shared" si="203"/>
        <v>24.408881410011851</v>
      </c>
      <c r="K1050" s="11">
        <v>24.218313681306938</v>
      </c>
      <c r="L1050" s="11">
        <v>11.010864235902018</v>
      </c>
      <c r="M1050" s="249">
        <f t="shared" si="198"/>
        <v>11.010864235902018</v>
      </c>
      <c r="N1050" s="11">
        <f t="shared" si="199"/>
        <v>126.02065766829192</v>
      </c>
      <c r="O1050" s="11">
        <f t="shared" si="200"/>
        <v>25.204131533658384</v>
      </c>
      <c r="P1050" s="11">
        <f t="shared" si="201"/>
        <v>3.1474476802190843E-2</v>
      </c>
      <c r="Q1050" s="8" t="s">
        <v>572</v>
      </c>
    </row>
    <row r="1051" spans="1:18">
      <c r="A1051" s="9">
        <f t="shared" si="202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96"/>
        <v>3984.06</v>
      </c>
      <c r="G1051" s="36">
        <v>753</v>
      </c>
      <c r="H1051" s="11">
        <v>2.9254647526175719E-2</v>
      </c>
      <c r="I1051" s="11">
        <f t="shared" si="197"/>
        <v>66.382598341071116</v>
      </c>
      <c r="J1051" s="11">
        <f t="shared" si="203"/>
        <v>24.408881410011851</v>
      </c>
      <c r="K1051" s="11">
        <v>24.218313681306938</v>
      </c>
      <c r="L1051" s="11">
        <v>11.010864235902018</v>
      </c>
      <c r="M1051" s="249">
        <f t="shared" si="198"/>
        <v>11.010864235902018</v>
      </c>
      <c r="N1051" s="11">
        <f t="shared" si="199"/>
        <v>126.02065766829192</v>
      </c>
      <c r="O1051" s="11">
        <f t="shared" si="200"/>
        <v>25.204131533658384</v>
      </c>
      <c r="P1051" s="11">
        <f t="shared" si="201"/>
        <v>3.1631214808083195E-2</v>
      </c>
      <c r="Q1051" s="8" t="s">
        <v>572</v>
      </c>
    </row>
    <row r="1052" spans="1:18">
      <c r="A1052" s="9">
        <f t="shared" si="202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196"/>
        <v>82.8</v>
      </c>
      <c r="G1052" s="35">
        <v>115</v>
      </c>
      <c r="H1052" s="11">
        <v>4.4678412556576463E-3</v>
      </c>
      <c r="I1052" s="11">
        <f t="shared" si="197"/>
        <v>10.138112628450436</v>
      </c>
      <c r="J1052" s="11">
        <f t="shared" si="203"/>
        <v>3.7277840134812257</v>
      </c>
      <c r="K1052" s="11">
        <v>3.6986800442899042</v>
      </c>
      <c r="L1052" s="11">
        <v>7.5099943666349382</v>
      </c>
      <c r="M1052" s="249">
        <f t="shared" si="198"/>
        <v>7.5099943666349382</v>
      </c>
      <c r="N1052" s="11">
        <f t="shared" si="199"/>
        <v>25.074571052856506</v>
      </c>
      <c r="O1052" s="11">
        <f t="shared" si="200"/>
        <v>5.0149142105713018</v>
      </c>
      <c r="P1052" s="11">
        <f t="shared" si="201"/>
        <v>0.30283298373015105</v>
      </c>
      <c r="Q1052" s="8" t="s">
        <v>29</v>
      </c>
      <c r="R1052" s="8">
        <v>0.38329999999999997</v>
      </c>
    </row>
    <row r="1053" spans="1:18">
      <c r="A1053" s="9">
        <f t="shared" si="202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196"/>
        <v>334.8</v>
      </c>
      <c r="G1053" s="36">
        <v>383</v>
      </c>
      <c r="H1053" s="11">
        <v>1.4879853921016336E-2</v>
      </c>
      <c r="I1053" s="11">
        <f t="shared" si="197"/>
        <v>33.764322927795803</v>
      </c>
      <c r="J1053" s="11">
        <f t="shared" si="203"/>
        <v>12.415141540550518</v>
      </c>
      <c r="K1053" s="11">
        <v>12.318212669243769</v>
      </c>
      <c r="L1053" s="11">
        <v>5.600479418792129</v>
      </c>
      <c r="M1053" s="249">
        <f t="shared" si="198"/>
        <v>5.600479418792129</v>
      </c>
      <c r="N1053" s="11">
        <f t="shared" si="199"/>
        <v>64.098156556382222</v>
      </c>
      <c r="O1053" s="11">
        <f t="shared" si="200"/>
        <v>12.819631311276446</v>
      </c>
      <c r="P1053" s="11">
        <f t="shared" si="201"/>
        <v>0.19145208051488116</v>
      </c>
      <c r="Q1053" s="8" t="s">
        <v>572</v>
      </c>
    </row>
    <row r="1054" spans="1:18">
      <c r="A1054" s="9">
        <f t="shared" si="202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196"/>
        <v>435.7</v>
      </c>
      <c r="G1054" s="36">
        <v>263</v>
      </c>
      <c r="H1054" s="11">
        <v>1.02177586977214E-2</v>
      </c>
      <c r="I1054" s="11">
        <f t="shared" si="197"/>
        <v>23.185422793760562</v>
      </c>
      <c r="J1054" s="11">
        <f t="shared" si="203"/>
        <v>8.5252799612657597</v>
      </c>
      <c r="K1054" s="11">
        <v>8.4587204491151731</v>
      </c>
      <c r="L1054" s="11">
        <v>3.8457600186483805</v>
      </c>
      <c r="M1054" s="249">
        <f t="shared" si="198"/>
        <v>3.8457600186483805</v>
      </c>
      <c r="N1054" s="11">
        <f t="shared" si="199"/>
        <v>44.015183222789872</v>
      </c>
      <c r="O1054" s="11">
        <f t="shared" si="200"/>
        <v>8.8030366445579755</v>
      </c>
      <c r="P1054" s="11">
        <f t="shared" si="201"/>
        <v>0.10102176548723864</v>
      </c>
      <c r="Q1054" s="8" t="s">
        <v>572</v>
      </c>
    </row>
    <row r="1055" spans="1:18">
      <c r="A1055" s="9">
        <f t="shared" si="202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196"/>
        <v>431.1</v>
      </c>
      <c r="G1055" s="36">
        <v>263</v>
      </c>
      <c r="H1055" s="11">
        <v>1.02177586977214E-2</v>
      </c>
      <c r="I1055" s="11">
        <f t="shared" si="197"/>
        <v>23.185422793760562</v>
      </c>
      <c r="J1055" s="11">
        <f t="shared" si="203"/>
        <v>8.5252799612657597</v>
      </c>
      <c r="K1055" s="11">
        <v>8.4587204491151731</v>
      </c>
      <c r="L1055" s="11">
        <v>3.8457600186483805</v>
      </c>
      <c r="M1055" s="249">
        <f t="shared" si="198"/>
        <v>3.8457600186483805</v>
      </c>
      <c r="N1055" s="11">
        <f t="shared" si="199"/>
        <v>44.015183222789872</v>
      </c>
      <c r="O1055" s="11">
        <f t="shared" si="200"/>
        <v>8.8030366445579755</v>
      </c>
      <c r="P1055" s="11">
        <f t="shared" si="201"/>
        <v>0.10209970592157243</v>
      </c>
      <c r="Q1055" s="8" t="s">
        <v>572</v>
      </c>
    </row>
    <row r="1056" spans="1:18">
      <c r="A1056" s="9">
        <f t="shared" si="202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196"/>
        <v>174.4</v>
      </c>
      <c r="G1056" s="36">
        <v>98</v>
      </c>
      <c r="H1056" s="11">
        <v>3.8073777656908638E-3</v>
      </c>
      <c r="I1056" s="11">
        <f t="shared" si="197"/>
        <v>8.6394351094621094</v>
      </c>
      <c r="J1056" s="11">
        <f t="shared" si="203"/>
        <v>3.1767202897492179</v>
      </c>
      <c r="K1056" s="11">
        <v>3.1519186464383533</v>
      </c>
      <c r="L1056" s="11">
        <v>1.4330208434507272</v>
      </c>
      <c r="M1056" s="249">
        <f t="shared" si="198"/>
        <v>1.4330208434507272</v>
      </c>
      <c r="N1056" s="11">
        <f t="shared" si="199"/>
        <v>16.40109488910041</v>
      </c>
      <c r="O1056" s="11">
        <f t="shared" si="200"/>
        <v>3.2802189778200823</v>
      </c>
      <c r="P1056" s="11">
        <f t="shared" si="201"/>
        <v>9.4042975281539043E-2</v>
      </c>
      <c r="Q1056" s="8" t="s">
        <v>572</v>
      </c>
    </row>
    <row r="1057" spans="1:17">
      <c r="A1057" s="9">
        <f t="shared" si="202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196"/>
        <v>345.2</v>
      </c>
      <c r="G1057" s="36">
        <v>263</v>
      </c>
      <c r="H1057" s="11">
        <v>1.02177586977214E-2</v>
      </c>
      <c r="I1057" s="11">
        <f t="shared" si="197"/>
        <v>23.185422793760562</v>
      </c>
      <c r="J1057" s="11">
        <f t="shared" si="203"/>
        <v>8.5252799612657597</v>
      </c>
      <c r="K1057" s="11">
        <v>8.4587204491151731</v>
      </c>
      <c r="L1057" s="11">
        <v>3.8457600186483805</v>
      </c>
      <c r="M1057" s="249">
        <f t="shared" si="198"/>
        <v>3.8457600186483805</v>
      </c>
      <c r="N1057" s="11">
        <f t="shared" si="199"/>
        <v>44.015183222789872</v>
      </c>
      <c r="O1057" s="11">
        <f t="shared" si="200"/>
        <v>8.8030366445579755</v>
      </c>
      <c r="P1057" s="11">
        <f t="shared" si="201"/>
        <v>0.12750632451561381</v>
      </c>
      <c r="Q1057" s="8" t="s">
        <v>572</v>
      </c>
    </row>
    <row r="1058" spans="1:17">
      <c r="A1058" s="9">
        <f t="shared" si="202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196"/>
        <v>344.6</v>
      </c>
      <c r="G1058" s="36">
        <v>263</v>
      </c>
      <c r="H1058" s="11">
        <v>1.02177586977214E-2</v>
      </c>
      <c r="I1058" s="11">
        <f t="shared" si="197"/>
        <v>23.185422793760562</v>
      </c>
      <c r="J1058" s="11">
        <f t="shared" si="203"/>
        <v>8.5252799612657597</v>
      </c>
      <c r="K1058" s="11">
        <v>8.4587204491151731</v>
      </c>
      <c r="L1058" s="11">
        <v>3.8457600186483805</v>
      </c>
      <c r="M1058" s="249">
        <f t="shared" si="198"/>
        <v>3.8457600186483805</v>
      </c>
      <c r="N1058" s="11">
        <f t="shared" si="199"/>
        <v>44.015183222789872</v>
      </c>
      <c r="O1058" s="11">
        <f t="shared" si="200"/>
        <v>8.8030366445579755</v>
      </c>
      <c r="P1058" s="11">
        <f t="shared" si="201"/>
        <v>0.12772833204524048</v>
      </c>
      <c r="Q1058" s="8" t="s">
        <v>572</v>
      </c>
    </row>
    <row r="1059" spans="1:17">
      <c r="A1059" s="9">
        <f t="shared" si="202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196"/>
        <v>332.1</v>
      </c>
      <c r="G1059" s="36">
        <v>263</v>
      </c>
      <c r="H1059" s="11">
        <v>1.02177586977214E-2</v>
      </c>
      <c r="I1059" s="11">
        <f t="shared" si="197"/>
        <v>23.185422793760562</v>
      </c>
      <c r="J1059" s="11">
        <f t="shared" si="203"/>
        <v>8.5252799612657597</v>
      </c>
      <c r="K1059" s="11">
        <v>8.4587204491151731</v>
      </c>
      <c r="L1059" s="11">
        <v>3.8457600186483805</v>
      </c>
      <c r="M1059" s="249">
        <f t="shared" si="198"/>
        <v>3.8457600186483805</v>
      </c>
      <c r="N1059" s="11">
        <f t="shared" si="199"/>
        <v>44.015183222789872</v>
      </c>
      <c r="O1059" s="11">
        <f t="shared" si="200"/>
        <v>8.8030366445579755</v>
      </c>
      <c r="P1059" s="11">
        <f t="shared" si="201"/>
        <v>0.13253593261906016</v>
      </c>
      <c r="Q1059" s="8" t="s">
        <v>572</v>
      </c>
    </row>
    <row r="1060" spans="1:17">
      <c r="A1060" s="9">
        <f t="shared" si="202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196"/>
        <v>335.1</v>
      </c>
      <c r="G1060" s="36">
        <v>263</v>
      </c>
      <c r="H1060" s="11">
        <v>1.02177586977214E-2</v>
      </c>
      <c r="I1060" s="11">
        <f t="shared" si="197"/>
        <v>23.185422793760562</v>
      </c>
      <c r="J1060" s="11">
        <f t="shared" si="203"/>
        <v>8.5252799612657597</v>
      </c>
      <c r="K1060" s="11">
        <v>8.4587204491151731</v>
      </c>
      <c r="L1060" s="11">
        <v>3.8457600186483805</v>
      </c>
      <c r="M1060" s="249">
        <f t="shared" si="198"/>
        <v>3.8457600186483805</v>
      </c>
      <c r="N1060" s="11">
        <f t="shared" si="199"/>
        <v>44.015183222789872</v>
      </c>
      <c r="O1060" s="11">
        <f t="shared" si="200"/>
        <v>8.8030366445579755</v>
      </c>
      <c r="P1060" s="11">
        <f t="shared" si="201"/>
        <v>0.13134939785971314</v>
      </c>
      <c r="Q1060" s="8" t="s">
        <v>572</v>
      </c>
    </row>
    <row r="1061" spans="1:17">
      <c r="A1061" s="9">
        <f t="shared" si="202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196"/>
        <v>326.89999999999998</v>
      </c>
      <c r="G1061" s="36">
        <v>238</v>
      </c>
      <c r="H1061" s="11">
        <v>9.246488859534956E-3</v>
      </c>
      <c r="I1061" s="11">
        <f t="shared" si="197"/>
        <v>20.981485265836557</v>
      </c>
      <c r="J1061" s="11">
        <f t="shared" si="203"/>
        <v>7.714892132248103</v>
      </c>
      <c r="K1061" s="11">
        <v>7.6546595699217157</v>
      </c>
      <c r="L1061" s="11">
        <v>3.4801934769517668</v>
      </c>
      <c r="M1061" s="249">
        <f t="shared" si="198"/>
        <v>3.4801934769517668</v>
      </c>
      <c r="N1061" s="11">
        <f t="shared" si="199"/>
        <v>39.831230444958145</v>
      </c>
      <c r="O1061" s="11">
        <f t="shared" si="200"/>
        <v>7.9662460889916291</v>
      </c>
      <c r="P1061" s="11">
        <f t="shared" si="201"/>
        <v>0.12184530573557097</v>
      </c>
      <c r="Q1061" s="8" t="s">
        <v>572</v>
      </c>
    </row>
    <row r="1062" spans="1:17">
      <c r="A1062" s="9">
        <f t="shared" si="202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196"/>
        <v>199</v>
      </c>
      <c r="G1062" s="36">
        <v>188</v>
      </c>
      <c r="H1062" s="11">
        <v>7.3039491831620659E-3</v>
      </c>
      <c r="I1062" s="11">
        <f t="shared" si="197"/>
        <v>16.573610209988541</v>
      </c>
      <c r="J1062" s="11">
        <f t="shared" si="203"/>
        <v>6.0941164742127869</v>
      </c>
      <c r="K1062" s="11">
        <v>6.046537811534801</v>
      </c>
      <c r="L1062" s="11">
        <v>2.7490603935585383</v>
      </c>
      <c r="M1062" s="249">
        <f t="shared" si="198"/>
        <v>2.7490603935585383</v>
      </c>
      <c r="N1062" s="11">
        <f t="shared" si="199"/>
        <v>31.463324889294665</v>
      </c>
      <c r="O1062" s="11">
        <f t="shared" si="200"/>
        <v>6.2926649778589336</v>
      </c>
      <c r="P1062" s="11">
        <f t="shared" si="201"/>
        <v>0.1581071602477119</v>
      </c>
      <c r="Q1062" s="8" t="s">
        <v>572</v>
      </c>
    </row>
    <row r="1063" spans="1:17">
      <c r="A1063" s="9">
        <f t="shared" si="202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196"/>
        <v>242.5</v>
      </c>
      <c r="G1063" s="37">
        <v>180</v>
      </c>
      <c r="H1063" s="11">
        <v>6.9931428349424033E-3</v>
      </c>
      <c r="I1063" s="11">
        <f t="shared" si="197"/>
        <v>15.868350201052856</v>
      </c>
      <c r="J1063" s="11">
        <f t="shared" si="203"/>
        <v>5.8347923689271353</v>
      </c>
      <c r="K1063" s="11">
        <v>5.7892383301928945</v>
      </c>
      <c r="L1063" s="11">
        <v>4.7616309563122821</v>
      </c>
      <c r="M1063" s="249">
        <f t="shared" si="198"/>
        <v>4.7616309563122821</v>
      </c>
      <c r="N1063" s="11">
        <f t="shared" si="199"/>
        <v>32.254011856485171</v>
      </c>
      <c r="O1063" s="11">
        <f t="shared" si="200"/>
        <v>6.4508023712970344</v>
      </c>
      <c r="P1063" s="11">
        <f t="shared" si="201"/>
        <v>0.13300623445973267</v>
      </c>
      <c r="Q1063" s="8" t="s">
        <v>25</v>
      </c>
    </row>
    <row r="1064" spans="1:17">
      <c r="A1064" s="9">
        <f t="shared" si="202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196"/>
        <v>312.5</v>
      </c>
      <c r="G1064" s="36">
        <v>262</v>
      </c>
      <c r="H1064" s="11">
        <v>1.0178907904193943E-2</v>
      </c>
      <c r="I1064" s="11">
        <f t="shared" si="197"/>
        <v>23.097265292643602</v>
      </c>
      <c r="J1064" s="11">
        <f t="shared" si="203"/>
        <v>8.4928644481050526</v>
      </c>
      <c r="K1064" s="11">
        <v>8.4265580139474352</v>
      </c>
      <c r="L1064" s="11">
        <v>3.8311373569805163</v>
      </c>
      <c r="M1064" s="249">
        <f t="shared" si="198"/>
        <v>3.8311373569805163</v>
      </c>
      <c r="N1064" s="11">
        <f t="shared" si="199"/>
        <v>43.847825111676613</v>
      </c>
      <c r="O1064" s="11">
        <f t="shared" si="200"/>
        <v>8.769565022335323</v>
      </c>
      <c r="P1064" s="11">
        <f t="shared" si="201"/>
        <v>0.14031304035736517</v>
      </c>
      <c r="Q1064" s="8" t="s">
        <v>572</v>
      </c>
    </row>
    <row r="1065" spans="1:17">
      <c r="A1065" s="9">
        <f t="shared" si="202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196"/>
        <v>148</v>
      </c>
      <c r="G1065" s="37">
        <v>180</v>
      </c>
      <c r="H1065" s="11">
        <v>6.9931428349424033E-3</v>
      </c>
      <c r="I1065" s="11">
        <f t="shared" si="197"/>
        <v>15.868350201052856</v>
      </c>
      <c r="J1065" s="11">
        <f t="shared" si="203"/>
        <v>5.8347923689271353</v>
      </c>
      <c r="K1065" s="11">
        <v>5.7892383301928945</v>
      </c>
      <c r="L1065" s="11">
        <v>4.7616309563122821</v>
      </c>
      <c r="M1065" s="249">
        <f t="shared" si="198"/>
        <v>4.7616309563122821</v>
      </c>
      <c r="N1065" s="11">
        <f t="shared" si="199"/>
        <v>32.254011856485171</v>
      </c>
      <c r="O1065" s="11">
        <f t="shared" si="200"/>
        <v>6.4508023712970344</v>
      </c>
      <c r="P1065" s="11">
        <f t="shared" si="201"/>
        <v>0.21793251254381873</v>
      </c>
      <c r="Q1065" s="8" t="s">
        <v>25</v>
      </c>
    </row>
    <row r="1066" spans="1:17">
      <c r="A1066" s="9">
        <f t="shared" si="202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96"/>
        <v>4184.29</v>
      </c>
      <c r="G1066" s="36">
        <v>506</v>
      </c>
      <c r="H1066" s="11">
        <v>1.9658501524893644E-2</v>
      </c>
      <c r="I1066" s="11">
        <f t="shared" si="197"/>
        <v>44.60769556518192</v>
      </c>
      <c r="J1066" s="11">
        <f t="shared" si="203"/>
        <v>16.402249659317395</v>
      </c>
      <c r="K1066" s="11">
        <v>16.274192194875578</v>
      </c>
      <c r="L1066" s="11">
        <v>7.39906680393947</v>
      </c>
      <c r="M1066" s="249">
        <f t="shared" si="198"/>
        <v>7.39906680393947</v>
      </c>
      <c r="N1066" s="11">
        <f t="shared" si="199"/>
        <v>84.683204223314377</v>
      </c>
      <c r="O1066" s="11">
        <f t="shared" si="200"/>
        <v>16.936640844662875</v>
      </c>
      <c r="P1066" s="11">
        <f t="shared" si="201"/>
        <v>2.0238368808881409E-2</v>
      </c>
      <c r="Q1066" s="8" t="s">
        <v>572</v>
      </c>
    </row>
    <row r="1067" spans="1:17">
      <c r="A1067" s="9">
        <f t="shared" si="202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196"/>
        <v>429.5</v>
      </c>
      <c r="G1067" s="36">
        <v>281</v>
      </c>
      <c r="H1067" s="11">
        <v>1.091707298121564E-2</v>
      </c>
      <c r="I1067" s="11">
        <f t="shared" si="197"/>
        <v>24.772257813865846</v>
      </c>
      <c r="J1067" s="11">
        <f t="shared" si="203"/>
        <v>9.1087591981584719</v>
      </c>
      <c r="K1067" s="11">
        <v>9.0376442821344618</v>
      </c>
      <c r="L1067" s="11">
        <v>4.1089679286699425</v>
      </c>
      <c r="M1067" s="249">
        <f t="shared" si="198"/>
        <v>4.1089679286699425</v>
      </c>
      <c r="N1067" s="11">
        <f t="shared" si="199"/>
        <v>47.027629222828722</v>
      </c>
      <c r="O1067" s="11">
        <f t="shared" si="200"/>
        <v>9.4055258445657444</v>
      </c>
      <c r="P1067" s="11">
        <f t="shared" si="201"/>
        <v>0.10949389807410645</v>
      </c>
      <c r="Q1067" s="8" t="s">
        <v>572</v>
      </c>
    </row>
    <row r="1068" spans="1:17">
      <c r="A1068" s="9">
        <f t="shared" si="202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196"/>
        <v>313</v>
      </c>
      <c r="G1068" s="36">
        <v>236</v>
      </c>
      <c r="H1068" s="11">
        <v>9.1687872724800397E-3</v>
      </c>
      <c r="I1068" s="11">
        <f t="shared" si="197"/>
        <v>20.805170263602633</v>
      </c>
      <c r="J1068" s="11">
        <f t="shared" si="203"/>
        <v>7.6500611059266888</v>
      </c>
      <c r="K1068" s="11">
        <v>7.5903346995862391</v>
      </c>
      <c r="L1068" s="11">
        <v>3.4509481536160371</v>
      </c>
      <c r="M1068" s="249">
        <f t="shared" si="198"/>
        <v>3.4509481536160371</v>
      </c>
      <c r="N1068" s="11">
        <f t="shared" si="199"/>
        <v>39.496514222731598</v>
      </c>
      <c r="O1068" s="11">
        <f t="shared" si="200"/>
        <v>7.8993028445463196</v>
      </c>
      <c r="P1068" s="11">
        <f t="shared" si="201"/>
        <v>0.1261869463985035</v>
      </c>
      <c r="Q1068" s="8" t="s">
        <v>572</v>
      </c>
    </row>
    <row r="1069" spans="1:17">
      <c r="A1069" s="9">
        <f t="shared" si="202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196"/>
        <v>348.9</v>
      </c>
      <c r="G1069" s="37">
        <v>277</v>
      </c>
      <c r="H1069" s="11">
        <v>1.0761669807105809E-2</v>
      </c>
      <c r="I1069" s="11">
        <f t="shared" si="197"/>
        <v>24.419627809398005</v>
      </c>
      <c r="J1069" s="11">
        <f t="shared" si="203"/>
        <v>8.979097145515647</v>
      </c>
      <c r="K1069" s="11">
        <v>8.9089945414635086</v>
      </c>
      <c r="L1069" s="11">
        <v>7.3276209716583454</v>
      </c>
      <c r="M1069" s="249">
        <f t="shared" si="198"/>
        <v>7.3276209716583454</v>
      </c>
      <c r="N1069" s="11">
        <f t="shared" si="199"/>
        <v>49.635340468035508</v>
      </c>
      <c r="O1069" s="11">
        <f t="shared" si="200"/>
        <v>9.9270680936071027</v>
      </c>
      <c r="P1069" s="11">
        <f t="shared" si="201"/>
        <v>0.14226236878198772</v>
      </c>
      <c r="Q1069" s="8" t="s">
        <v>25</v>
      </c>
    </row>
    <row r="1070" spans="1:17">
      <c r="A1070" s="9">
        <f t="shared" si="202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196"/>
        <v>345</v>
      </c>
      <c r="G1070" s="37">
        <v>277</v>
      </c>
      <c r="H1070" s="11">
        <v>1.0761669807105809E-2</v>
      </c>
      <c r="I1070" s="11">
        <f t="shared" si="197"/>
        <v>24.419627809398005</v>
      </c>
      <c r="J1070" s="11">
        <f t="shared" si="203"/>
        <v>8.979097145515647</v>
      </c>
      <c r="K1070" s="11">
        <v>8.9089945414635086</v>
      </c>
      <c r="L1070" s="11">
        <v>7.3276209716583454</v>
      </c>
      <c r="M1070" s="249">
        <f t="shared" si="198"/>
        <v>7.3276209716583454</v>
      </c>
      <c r="N1070" s="11">
        <f t="shared" ref="N1070:N1121" si="204">(I1070+J1070+K1070+M1070)</f>
        <v>49.635340468035508</v>
      </c>
      <c r="O1070" s="11">
        <f t="shared" ref="O1070:O1121" si="205">N1070*0.2</f>
        <v>9.9270680936071027</v>
      </c>
      <c r="P1070" s="11">
        <f t="shared" si="201"/>
        <v>0.14387055208126234</v>
      </c>
      <c r="Q1070" s="8" t="s">
        <v>25</v>
      </c>
    </row>
    <row r="1071" spans="1:17">
      <c r="A1071" s="9">
        <f t="shared" si="202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196"/>
        <v>139.5</v>
      </c>
      <c r="G1071" s="35">
        <v>250</v>
      </c>
      <c r="H1071" s="11">
        <v>9.7126983818644486E-3</v>
      </c>
      <c r="I1071" s="11">
        <f t="shared" si="197"/>
        <v>22.039375279240076</v>
      </c>
      <c r="J1071" s="11">
        <f t="shared" si="203"/>
        <v>8.103878290176576</v>
      </c>
      <c r="K1071" s="11">
        <v>8.0406087919345754</v>
      </c>
      <c r="L1071" s="11">
        <v>6.613376328211503</v>
      </c>
      <c r="M1071" s="249">
        <f t="shared" si="198"/>
        <v>6.613376328211503</v>
      </c>
      <c r="N1071" s="11">
        <f t="shared" si="204"/>
        <v>44.797238689562725</v>
      </c>
      <c r="O1071" s="11">
        <f t="shared" si="205"/>
        <v>8.9594477379125461</v>
      </c>
      <c r="P1071" s="11">
        <f t="shared" si="201"/>
        <v>0.32112715906496581</v>
      </c>
      <c r="Q1071" s="8" t="s">
        <v>29</v>
      </c>
    </row>
    <row r="1072" spans="1:17">
      <c r="A1072" s="9">
        <f t="shared" si="202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>C1072+D1072+E1072</f>
        <v>70.400000000000006</v>
      </c>
      <c r="G1072" s="37">
        <v>145</v>
      </c>
      <c r="H1072" s="11">
        <v>5.6333650614813803E-3</v>
      </c>
      <c r="I1072" s="11">
        <f t="shared" si="197"/>
        <v>12.782837661959245</v>
      </c>
      <c r="J1072" s="11">
        <f t="shared" si="203"/>
        <v>4.7002494083024144</v>
      </c>
      <c r="K1072" s="11">
        <v>4.6635530993220531</v>
      </c>
      <c r="L1072" s="11">
        <v>3.8357582703626716</v>
      </c>
      <c r="M1072" s="249">
        <f t="shared" si="198"/>
        <v>3.8357582703626716</v>
      </c>
      <c r="N1072" s="11">
        <f t="shared" si="204"/>
        <v>25.982398439946383</v>
      </c>
      <c r="O1072" s="11">
        <f t="shared" si="205"/>
        <v>5.1964796879892772</v>
      </c>
      <c r="P1072" s="11">
        <f t="shared" ref="P1072:P1127" si="206">(N1072+O1072)/F1072/1.2</f>
        <v>0.36906815965832929</v>
      </c>
      <c r="Q1072" s="8" t="s">
        <v>25</v>
      </c>
    </row>
    <row r="1073" spans="1:18">
      <c r="A1073" s="9">
        <f t="shared" si="202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>C1073+D1073+E1073</f>
        <v>70.599999999999994</v>
      </c>
      <c r="G1073" s="35">
        <v>136</v>
      </c>
      <c r="H1073" s="11">
        <v>5.2837079197342604E-3</v>
      </c>
      <c r="I1073" s="11">
        <f t="shared" si="197"/>
        <v>11.989420151906604</v>
      </c>
      <c r="J1073" s="11">
        <f t="shared" ref="J1073:J1128" si="207">I1073*0.3677</f>
        <v>4.4085097898560583</v>
      </c>
      <c r="K1073" s="11">
        <v>4.3740911828124087</v>
      </c>
      <c r="L1073" s="11">
        <v>3.5976767225470576</v>
      </c>
      <c r="M1073" s="249">
        <f t="shared" si="198"/>
        <v>3.5976767225470576</v>
      </c>
      <c r="N1073" s="11">
        <f t="shared" si="204"/>
        <v>24.369697847122126</v>
      </c>
      <c r="O1073" s="11">
        <f t="shared" si="205"/>
        <v>4.8739395694244259</v>
      </c>
      <c r="P1073" s="11">
        <f t="shared" si="206"/>
        <v>0.34517985619153158</v>
      </c>
      <c r="Q1073" s="8" t="s">
        <v>29</v>
      </c>
      <c r="R1073" s="8">
        <v>0.38329999999999997</v>
      </c>
    </row>
    <row r="1074" spans="1:18">
      <c r="A1074" s="9">
        <f t="shared" si="202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>C1074+D1074+E1074</f>
        <v>126.1</v>
      </c>
      <c r="G1074" s="35">
        <v>132</v>
      </c>
      <c r="H1074" s="11">
        <v>5.1283047456244287E-3</v>
      </c>
      <c r="I1074" s="11">
        <f t="shared" si="197"/>
        <v>11.636790147438761</v>
      </c>
      <c r="J1074" s="11">
        <f t="shared" si="207"/>
        <v>4.2788477372132325</v>
      </c>
      <c r="K1074" s="11">
        <v>4.2454414421414555</v>
      </c>
      <c r="L1074" s="11">
        <v>3.4918627012956733</v>
      </c>
      <c r="M1074" s="249">
        <f t="shared" si="198"/>
        <v>3.4918627012956733</v>
      </c>
      <c r="N1074" s="11">
        <f t="shared" si="204"/>
        <v>23.652942028089122</v>
      </c>
      <c r="O1074" s="11">
        <f t="shared" si="205"/>
        <v>4.7305884056178247</v>
      </c>
      <c r="P1074" s="11">
        <f t="shared" si="206"/>
        <v>0.18757289475090502</v>
      </c>
      <c r="Q1074" s="8" t="s">
        <v>29</v>
      </c>
      <c r="R1074" s="8">
        <v>0.38329999999999997</v>
      </c>
    </row>
    <row r="1075" spans="1:18">
      <c r="A1075" s="9">
        <f t="shared" si="202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>C1075+D1075+E1075</f>
        <v>165.8</v>
      </c>
      <c r="G1075" s="35">
        <v>104</v>
      </c>
      <c r="H1075" s="11">
        <v>4.040482526855611E-3</v>
      </c>
      <c r="I1075" s="11">
        <f t="shared" si="197"/>
        <v>9.1683801161638723</v>
      </c>
      <c r="J1075" s="11">
        <f t="shared" si="207"/>
        <v>3.3712133687134562</v>
      </c>
      <c r="K1075" s="11">
        <v>3.3448932574447832</v>
      </c>
      <c r="L1075" s="11">
        <v>2.7511645525359856</v>
      </c>
      <c r="M1075" s="249">
        <f t="shared" si="198"/>
        <v>2.7511645525359856</v>
      </c>
      <c r="N1075" s="11">
        <f t="shared" si="204"/>
        <v>18.635651294858096</v>
      </c>
      <c r="O1075" s="11">
        <f t="shared" si="205"/>
        <v>3.7271302589716195</v>
      </c>
      <c r="P1075" s="11">
        <f t="shared" si="206"/>
        <v>0.11239837934172554</v>
      </c>
      <c r="Q1075" s="8" t="s">
        <v>29</v>
      </c>
    </row>
    <row r="1076" spans="1:18">
      <c r="A1076" s="9">
        <f t="shared" si="202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ref="F1076:F1139" si="208">C1076+D1076+E1076</f>
        <v>100.4</v>
      </c>
      <c r="G1076" s="35">
        <v>175</v>
      </c>
      <c r="H1076" s="11">
        <v>6.7988888673051143E-3</v>
      </c>
      <c r="I1076" s="11">
        <f t="shared" ref="I1076:I1139" si="209">H1076*$I$2</f>
        <v>15.427562695468055</v>
      </c>
      <c r="J1076" s="11">
        <f t="shared" si="207"/>
        <v>5.6727148031236041</v>
      </c>
      <c r="K1076" s="11">
        <v>5.6284261543542025</v>
      </c>
      <c r="L1076" s="11">
        <v>4.6293634297480519</v>
      </c>
      <c r="M1076" s="249">
        <f t="shared" si="198"/>
        <v>4.6293634297480519</v>
      </c>
      <c r="N1076" s="11">
        <f t="shared" si="204"/>
        <v>31.358067082693914</v>
      </c>
      <c r="O1076" s="11">
        <f t="shared" si="205"/>
        <v>6.2716134165387833</v>
      </c>
      <c r="P1076" s="11">
        <f t="shared" si="206"/>
        <v>0.3123313454451585</v>
      </c>
      <c r="Q1076" s="8" t="s">
        <v>29</v>
      </c>
      <c r="R1076" s="8">
        <v>0.38329999999999997</v>
      </c>
    </row>
    <row r="1077" spans="1:18">
      <c r="A1077" s="9">
        <f t="shared" si="202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208"/>
        <v>102.7</v>
      </c>
      <c r="G1077" s="35">
        <v>203</v>
      </c>
      <c r="H1077" s="11">
        <v>7.8867110860739321E-3</v>
      </c>
      <c r="I1077" s="11">
        <f t="shared" si="209"/>
        <v>17.895972726742944</v>
      </c>
      <c r="J1077" s="11">
        <f t="shared" si="207"/>
        <v>6.5803491716233804</v>
      </c>
      <c r="K1077" s="11">
        <v>6.5289743390508743</v>
      </c>
      <c r="L1077" s="11">
        <v>5.3700615785077401</v>
      </c>
      <c r="M1077" s="249">
        <f t="shared" ref="M1077:M1140" si="210">L1077*$M$2</f>
        <v>5.3700615785077401</v>
      </c>
      <c r="N1077" s="11">
        <f t="shared" si="204"/>
        <v>36.375357815924936</v>
      </c>
      <c r="O1077" s="11">
        <f t="shared" si="205"/>
        <v>7.2750715631849872</v>
      </c>
      <c r="P1077" s="11">
        <f t="shared" si="206"/>
        <v>0.35419043637706848</v>
      </c>
      <c r="Q1077" s="8" t="s">
        <v>29</v>
      </c>
    </row>
    <row r="1078" spans="1:18">
      <c r="A1078" s="9">
        <f t="shared" ref="A1078:A1141" si="211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208"/>
        <v>55.2</v>
      </c>
      <c r="G1078" s="35">
        <v>80</v>
      </c>
      <c r="H1078" s="11">
        <v>3.1080634821966237E-3</v>
      </c>
      <c r="I1078" s="11">
        <f t="shared" si="209"/>
        <v>7.052600089356825</v>
      </c>
      <c r="J1078" s="11">
        <f t="shared" si="207"/>
        <v>2.5932410528565049</v>
      </c>
      <c r="K1078" s="11">
        <v>2.5729948134190641</v>
      </c>
      <c r="L1078" s="11">
        <v>2.1162804250276808</v>
      </c>
      <c r="M1078" s="249">
        <f t="shared" si="210"/>
        <v>2.1162804250276808</v>
      </c>
      <c r="N1078" s="11">
        <f t="shared" si="204"/>
        <v>14.335116380660073</v>
      </c>
      <c r="O1078" s="11">
        <f t="shared" si="205"/>
        <v>2.8670232761320147</v>
      </c>
      <c r="P1078" s="11">
        <f t="shared" si="206"/>
        <v>0.25969413733079844</v>
      </c>
      <c r="Q1078" s="8" t="s">
        <v>29</v>
      </c>
      <c r="R1078" s="8">
        <v>0.38329999999999997</v>
      </c>
    </row>
    <row r="1079" spans="1:18">
      <c r="A1079" s="9">
        <f t="shared" si="211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208"/>
        <v>84.9</v>
      </c>
      <c r="G1079" s="35">
        <v>147</v>
      </c>
      <c r="H1079" s="11">
        <v>5.7110666485362957E-3</v>
      </c>
      <c r="I1079" s="11">
        <f t="shared" si="209"/>
        <v>12.959152664193166</v>
      </c>
      <c r="J1079" s="11">
        <f t="shared" si="207"/>
        <v>4.7650804346238278</v>
      </c>
      <c r="K1079" s="11">
        <v>4.7278779696575297</v>
      </c>
      <c r="L1079" s="11">
        <v>3.8886652809883637</v>
      </c>
      <c r="M1079" s="249">
        <f t="shared" si="210"/>
        <v>3.8886652809883637</v>
      </c>
      <c r="N1079" s="11">
        <f t="shared" si="204"/>
        <v>26.340776349462889</v>
      </c>
      <c r="O1079" s="11">
        <f t="shared" si="205"/>
        <v>5.2681552698925778</v>
      </c>
      <c r="P1079" s="11">
        <f t="shared" si="206"/>
        <v>0.3102564941043921</v>
      </c>
      <c r="Q1079" s="8" t="s">
        <v>29</v>
      </c>
      <c r="R1079" s="8">
        <v>0.38329999999999997</v>
      </c>
    </row>
    <row r="1080" spans="1:18">
      <c r="A1080" s="9">
        <f t="shared" si="211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208"/>
        <v>97.9</v>
      </c>
      <c r="G1080" s="35">
        <v>184</v>
      </c>
      <c r="H1080" s="11">
        <v>7.1485460090522342E-3</v>
      </c>
      <c r="I1080" s="11">
        <f t="shared" si="209"/>
        <v>16.220980205520696</v>
      </c>
      <c r="J1080" s="11">
        <f t="shared" si="207"/>
        <v>5.9644544215699602</v>
      </c>
      <c r="K1080" s="11">
        <v>5.9178880708638468</v>
      </c>
      <c r="L1080" s="11">
        <v>4.8674449775636663</v>
      </c>
      <c r="M1080" s="249">
        <f t="shared" si="210"/>
        <v>4.8674449775636663</v>
      </c>
      <c r="N1080" s="11">
        <f t="shared" si="204"/>
        <v>32.970767675518168</v>
      </c>
      <c r="O1080" s="11">
        <f t="shared" si="205"/>
        <v>6.5941535351036338</v>
      </c>
      <c r="P1080" s="11">
        <f t="shared" si="206"/>
        <v>0.33678005797260646</v>
      </c>
      <c r="Q1080" s="8" t="s">
        <v>29</v>
      </c>
      <c r="R1080" s="8">
        <v>0.38329999999999997</v>
      </c>
    </row>
    <row r="1081" spans="1:18">
      <c r="A1081" s="9">
        <f t="shared" si="211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208"/>
        <v>76.599999999999994</v>
      </c>
      <c r="G1081" s="35">
        <v>146</v>
      </c>
      <c r="H1081" s="11">
        <v>5.6722158550088385E-3</v>
      </c>
      <c r="I1081" s="11">
        <f t="shared" si="209"/>
        <v>12.870995163076206</v>
      </c>
      <c r="J1081" s="11">
        <f t="shared" si="207"/>
        <v>4.7326649214631216</v>
      </c>
      <c r="K1081" s="11">
        <v>4.6957155344897918</v>
      </c>
      <c r="L1081" s="11">
        <v>3.8622117756755179</v>
      </c>
      <c r="M1081" s="249">
        <f t="shared" si="210"/>
        <v>3.8622117756755179</v>
      </c>
      <c r="N1081" s="11">
        <f t="shared" si="204"/>
        <v>26.16158739470464</v>
      </c>
      <c r="O1081" s="11">
        <f t="shared" si="205"/>
        <v>5.2323174789409279</v>
      </c>
      <c r="P1081" s="11">
        <f t="shared" si="206"/>
        <v>0.34153508348178385</v>
      </c>
      <c r="Q1081" s="8" t="s">
        <v>29</v>
      </c>
      <c r="R1081" s="8">
        <v>0.38329999999999997</v>
      </c>
    </row>
    <row r="1082" spans="1:18">
      <c r="A1082" s="9">
        <f t="shared" si="211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208"/>
        <v>34.9</v>
      </c>
      <c r="G1082" s="35">
        <v>108</v>
      </c>
      <c r="H1082" s="11">
        <v>4.1958857009654418E-3</v>
      </c>
      <c r="I1082" s="11">
        <f t="shared" si="209"/>
        <v>9.521010120631713</v>
      </c>
      <c r="J1082" s="11">
        <f t="shared" si="207"/>
        <v>3.5008754213562812</v>
      </c>
      <c r="K1082" s="11">
        <v>3.4735429981157364</v>
      </c>
      <c r="L1082" s="11">
        <v>2.8569785737873694</v>
      </c>
      <c r="M1082" s="249">
        <f t="shared" si="210"/>
        <v>2.8569785737873694</v>
      </c>
      <c r="N1082" s="11">
        <f t="shared" si="204"/>
        <v>19.3524071138911</v>
      </c>
      <c r="O1082" s="11">
        <f t="shared" si="205"/>
        <v>3.8704814227782203</v>
      </c>
      <c r="P1082" s="11">
        <f t="shared" si="206"/>
        <v>0.55451023248971643</v>
      </c>
      <c r="Q1082" s="8" t="s">
        <v>29</v>
      </c>
      <c r="R1082" s="8">
        <v>0.38329999999999997</v>
      </c>
    </row>
    <row r="1083" spans="1:18">
      <c r="A1083" s="9">
        <f t="shared" si="211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208"/>
        <v>73.099999999999994</v>
      </c>
      <c r="G1083" s="37">
        <v>120</v>
      </c>
      <c r="H1083" s="11">
        <v>4.6620952232949353E-3</v>
      </c>
      <c r="I1083" s="11">
        <f t="shared" si="209"/>
        <v>10.578900134035237</v>
      </c>
      <c r="J1083" s="11">
        <f t="shared" si="207"/>
        <v>3.8898615792847568</v>
      </c>
      <c r="K1083" s="11">
        <v>3.8594922201285957</v>
      </c>
      <c r="L1083" s="11">
        <v>3.1744206375415214</v>
      </c>
      <c r="M1083" s="249">
        <f t="shared" si="210"/>
        <v>3.1744206375415214</v>
      </c>
      <c r="N1083" s="11">
        <f t="shared" si="204"/>
        <v>21.502674570990109</v>
      </c>
      <c r="O1083" s="11">
        <f t="shared" si="205"/>
        <v>4.300534914198022</v>
      </c>
      <c r="P1083" s="11">
        <f t="shared" si="206"/>
        <v>0.29415423489726555</v>
      </c>
      <c r="Q1083" s="8" t="s">
        <v>25</v>
      </c>
    </row>
    <row r="1084" spans="1:18">
      <c r="A1084" s="9">
        <f t="shared" si="211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208"/>
        <v>65.099999999999994</v>
      </c>
      <c r="G1084" s="35">
        <v>119</v>
      </c>
      <c r="H1084" s="11">
        <v>4.623244429767478E-3</v>
      </c>
      <c r="I1084" s="11">
        <f t="shared" si="209"/>
        <v>10.490742632918279</v>
      </c>
      <c r="J1084" s="11">
        <f t="shared" si="207"/>
        <v>3.8574460661240515</v>
      </c>
      <c r="K1084" s="11">
        <v>3.8273297849608579</v>
      </c>
      <c r="L1084" s="11">
        <v>3.1479671322286755</v>
      </c>
      <c r="M1084" s="249">
        <f t="shared" si="210"/>
        <v>3.1479671322286755</v>
      </c>
      <c r="N1084" s="11">
        <f t="shared" si="204"/>
        <v>21.323485616231864</v>
      </c>
      <c r="O1084" s="11">
        <f t="shared" si="205"/>
        <v>4.2646971232463731</v>
      </c>
      <c r="P1084" s="11">
        <f t="shared" si="206"/>
        <v>0.32754970224626523</v>
      </c>
      <c r="Q1084" s="8" t="s">
        <v>29</v>
      </c>
      <c r="R1084" s="8">
        <v>0.38329999999999997</v>
      </c>
    </row>
    <row r="1085" spans="1:18">
      <c r="A1085" s="9">
        <f t="shared" si="211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208"/>
        <v>185</v>
      </c>
      <c r="G1085" s="35">
        <v>191</v>
      </c>
      <c r="H1085" s="11">
        <v>7.4205015637444386E-3</v>
      </c>
      <c r="I1085" s="11">
        <f t="shared" si="209"/>
        <v>16.838082713339418</v>
      </c>
      <c r="J1085" s="11">
        <f t="shared" si="207"/>
        <v>6.1913630136949047</v>
      </c>
      <c r="K1085" s="11">
        <v>6.1430251170380146</v>
      </c>
      <c r="L1085" s="11">
        <v>5.0526195147535882</v>
      </c>
      <c r="M1085" s="249">
        <f t="shared" si="210"/>
        <v>5.0526195147535882</v>
      </c>
      <c r="N1085" s="11">
        <f t="shared" si="204"/>
        <v>34.225090358825923</v>
      </c>
      <c r="O1085" s="11">
        <f t="shared" si="205"/>
        <v>6.8450180717651854</v>
      </c>
      <c r="P1085" s="11">
        <f t="shared" si="206"/>
        <v>0.18500048842608607</v>
      </c>
      <c r="Q1085" s="8" t="s">
        <v>29</v>
      </c>
      <c r="R1085" s="8">
        <v>0.38329999999999997</v>
      </c>
    </row>
    <row r="1086" spans="1:18">
      <c r="A1086" s="9">
        <f t="shared" si="211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208"/>
        <v>527.4</v>
      </c>
      <c r="G1086" s="36">
        <v>253</v>
      </c>
      <c r="H1086" s="11">
        <v>9.8292507624468221E-3</v>
      </c>
      <c r="I1086" s="11">
        <f t="shared" si="209"/>
        <v>22.30384778259096</v>
      </c>
      <c r="J1086" s="11">
        <f t="shared" si="207"/>
        <v>8.2011248296586974</v>
      </c>
      <c r="K1086" s="11">
        <v>8.1370960974377891</v>
      </c>
      <c r="L1086" s="11">
        <v>3.699533401969735</v>
      </c>
      <c r="M1086" s="249">
        <f t="shared" si="210"/>
        <v>3.699533401969735</v>
      </c>
      <c r="N1086" s="11">
        <f t="shared" si="204"/>
        <v>42.341602111657188</v>
      </c>
      <c r="O1086" s="11">
        <f t="shared" si="205"/>
        <v>8.4683204223314377</v>
      </c>
      <c r="P1086" s="11">
        <f t="shared" si="206"/>
        <v>8.0283659673221819E-2</v>
      </c>
      <c r="Q1086" s="8" t="s">
        <v>572</v>
      </c>
    </row>
    <row r="1087" spans="1:18">
      <c r="A1087" s="9">
        <f t="shared" si="211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208"/>
        <v>520.9</v>
      </c>
      <c r="G1087" s="36">
        <v>253</v>
      </c>
      <c r="H1087" s="11">
        <v>9.8292507624468221E-3</v>
      </c>
      <c r="I1087" s="11">
        <f t="shared" si="209"/>
        <v>22.30384778259096</v>
      </c>
      <c r="J1087" s="11">
        <f t="shared" si="207"/>
        <v>8.2011248296586974</v>
      </c>
      <c r="K1087" s="11">
        <v>8.1370960974377891</v>
      </c>
      <c r="L1087" s="11">
        <v>3.699533401969735</v>
      </c>
      <c r="M1087" s="249">
        <f t="shared" si="210"/>
        <v>3.699533401969735</v>
      </c>
      <c r="N1087" s="11">
        <f t="shared" si="204"/>
        <v>42.341602111657188</v>
      </c>
      <c r="O1087" s="11">
        <f t="shared" si="205"/>
        <v>8.4683204223314377</v>
      </c>
      <c r="P1087" s="11">
        <f t="shared" si="206"/>
        <v>8.1285471514028013E-2</v>
      </c>
      <c r="Q1087" s="8" t="s">
        <v>572</v>
      </c>
    </row>
    <row r="1088" spans="1:18">
      <c r="A1088" s="9">
        <f t="shared" si="211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208"/>
        <v>308.3</v>
      </c>
      <c r="G1088" s="36">
        <v>231</v>
      </c>
      <c r="H1088" s="11">
        <v>8.9745333048427516E-3</v>
      </c>
      <c r="I1088" s="11">
        <f t="shared" si="209"/>
        <v>20.364382758017832</v>
      </c>
      <c r="J1088" s="11">
        <f t="shared" si="207"/>
        <v>7.4879835401231576</v>
      </c>
      <c r="K1088" s="11">
        <v>7.429522523747548</v>
      </c>
      <c r="L1088" s="11">
        <v>3.3778348452767148</v>
      </c>
      <c r="M1088" s="249">
        <f t="shared" si="210"/>
        <v>3.3778348452767148</v>
      </c>
      <c r="N1088" s="11">
        <f t="shared" si="204"/>
        <v>38.659723667165252</v>
      </c>
      <c r="O1088" s="11">
        <f t="shared" si="205"/>
        <v>7.7319447334330507</v>
      </c>
      <c r="P1088" s="11">
        <f t="shared" si="206"/>
        <v>0.12539644394150262</v>
      </c>
      <c r="Q1088" s="8" t="s">
        <v>572</v>
      </c>
    </row>
    <row r="1089" spans="1:17">
      <c r="A1089" s="9">
        <f t="shared" si="211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208"/>
        <v>524.94000000000005</v>
      </c>
      <c r="G1089" s="36">
        <v>253</v>
      </c>
      <c r="H1089" s="11">
        <v>9.8292507624468221E-3</v>
      </c>
      <c r="I1089" s="11">
        <f t="shared" si="209"/>
        <v>22.30384778259096</v>
      </c>
      <c r="J1089" s="11">
        <f t="shared" si="207"/>
        <v>8.2011248296586974</v>
      </c>
      <c r="K1089" s="11">
        <v>8.1370960974377891</v>
      </c>
      <c r="L1089" s="11">
        <v>3.699533401969735</v>
      </c>
      <c r="M1089" s="249">
        <f t="shared" si="210"/>
        <v>3.699533401969735</v>
      </c>
      <c r="N1089" s="11">
        <f t="shared" si="204"/>
        <v>42.341602111657188</v>
      </c>
      <c r="O1089" s="11">
        <f t="shared" si="205"/>
        <v>8.4683204223314377</v>
      </c>
      <c r="P1089" s="11">
        <f t="shared" si="206"/>
        <v>8.0659888961895049E-2</v>
      </c>
      <c r="Q1089" s="8" t="s">
        <v>572</v>
      </c>
    </row>
    <row r="1090" spans="1:17">
      <c r="A1090" s="9">
        <f t="shared" si="211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208"/>
        <v>522.54999999999995</v>
      </c>
      <c r="G1090" s="36">
        <v>253</v>
      </c>
      <c r="H1090" s="11">
        <v>9.8292507624468221E-3</v>
      </c>
      <c r="I1090" s="11">
        <f t="shared" si="209"/>
        <v>22.30384778259096</v>
      </c>
      <c r="J1090" s="11">
        <f t="shared" si="207"/>
        <v>8.2011248296586974</v>
      </c>
      <c r="K1090" s="11">
        <v>8.1370960974377891</v>
      </c>
      <c r="L1090" s="11">
        <v>3.699533401969735</v>
      </c>
      <c r="M1090" s="249">
        <f t="shared" si="210"/>
        <v>3.699533401969735</v>
      </c>
      <c r="N1090" s="11">
        <f t="shared" si="204"/>
        <v>42.341602111657188</v>
      </c>
      <c r="O1090" s="11">
        <f t="shared" si="205"/>
        <v>8.4683204223314377</v>
      </c>
      <c r="P1090" s="11">
        <f t="shared" si="206"/>
        <v>8.1028805112730251E-2</v>
      </c>
      <c r="Q1090" s="8" t="s">
        <v>572</v>
      </c>
    </row>
    <row r="1091" spans="1:17">
      <c r="A1091" s="9">
        <f t="shared" si="211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208"/>
        <v>315.77999999999997</v>
      </c>
      <c r="G1091" s="36">
        <v>230</v>
      </c>
      <c r="H1091" s="11">
        <v>8.9356825113152925E-3</v>
      </c>
      <c r="I1091" s="11">
        <f t="shared" si="209"/>
        <v>20.276225256900872</v>
      </c>
      <c r="J1091" s="11">
        <f t="shared" si="207"/>
        <v>7.4555680269624514</v>
      </c>
      <c r="K1091" s="11">
        <v>7.3973600885798083</v>
      </c>
      <c r="L1091" s="11">
        <v>3.3632121836088498</v>
      </c>
      <c r="M1091" s="249">
        <f t="shared" si="210"/>
        <v>3.3632121836088498</v>
      </c>
      <c r="N1091" s="11">
        <f t="shared" si="204"/>
        <v>38.492365556051986</v>
      </c>
      <c r="O1091" s="11">
        <f t="shared" si="205"/>
        <v>7.6984731112103972</v>
      </c>
      <c r="P1091" s="11">
        <f t="shared" si="206"/>
        <v>0.12189614781193232</v>
      </c>
      <c r="Q1091" s="8" t="s">
        <v>572</v>
      </c>
    </row>
    <row r="1092" spans="1:17">
      <c r="A1092" s="9">
        <f t="shared" si="211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208"/>
        <v>538.4</v>
      </c>
      <c r="G1092" s="36">
        <v>233</v>
      </c>
      <c r="H1092" s="11">
        <v>9.0522348918976661E-3</v>
      </c>
      <c r="I1092" s="11">
        <f t="shared" si="209"/>
        <v>20.540697760251753</v>
      </c>
      <c r="J1092" s="11">
        <f t="shared" si="207"/>
        <v>7.5528145664445701</v>
      </c>
      <c r="K1092" s="11">
        <v>7.4938473940830237</v>
      </c>
      <c r="L1092" s="11">
        <v>3.4070801686124437</v>
      </c>
      <c r="M1092" s="249">
        <f t="shared" si="210"/>
        <v>3.4070801686124437</v>
      </c>
      <c r="N1092" s="11">
        <f t="shared" si="204"/>
        <v>38.994439889391792</v>
      </c>
      <c r="O1092" s="11">
        <f t="shared" si="205"/>
        <v>7.7988879778783584</v>
      </c>
      <c r="P1092" s="11">
        <f t="shared" si="206"/>
        <v>7.2426522825764852E-2</v>
      </c>
      <c r="Q1092" s="8" t="s">
        <v>572</v>
      </c>
    </row>
    <row r="1093" spans="1:17">
      <c r="A1093" s="9">
        <f t="shared" si="211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208"/>
        <v>509.66</v>
      </c>
      <c r="G1093" s="36">
        <v>289</v>
      </c>
      <c r="H1093" s="11">
        <v>1.1227879329435303E-2</v>
      </c>
      <c r="I1093" s="11">
        <f t="shared" si="209"/>
        <v>25.477517822801531</v>
      </c>
      <c r="J1093" s="11">
        <f t="shared" si="207"/>
        <v>9.3680833034441235</v>
      </c>
      <c r="K1093" s="11">
        <v>9.2949437634763683</v>
      </c>
      <c r="L1093" s="11">
        <v>4.2259492220128596</v>
      </c>
      <c r="M1093" s="249">
        <f t="shared" si="210"/>
        <v>4.2259492220128596</v>
      </c>
      <c r="N1093" s="11">
        <f t="shared" si="204"/>
        <v>48.36649411173488</v>
      </c>
      <c r="O1093" s="11">
        <f t="shared" si="205"/>
        <v>9.6732988223469771</v>
      </c>
      <c r="P1093" s="11">
        <f t="shared" si="206"/>
        <v>9.489952931706408E-2</v>
      </c>
      <c r="Q1093" s="8" t="s">
        <v>572</v>
      </c>
    </row>
    <row r="1094" spans="1:17">
      <c r="A1094" s="9">
        <f t="shared" si="211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208"/>
        <v>508.2</v>
      </c>
      <c r="G1094" s="36">
        <v>289</v>
      </c>
      <c r="H1094" s="11">
        <v>1.1227879329435303E-2</v>
      </c>
      <c r="I1094" s="11">
        <f t="shared" si="209"/>
        <v>25.477517822801531</v>
      </c>
      <c r="J1094" s="11">
        <f t="shared" si="207"/>
        <v>9.3680833034441235</v>
      </c>
      <c r="K1094" s="11">
        <v>9.2949437634763683</v>
      </c>
      <c r="L1094" s="11">
        <v>4.2259492220128596</v>
      </c>
      <c r="M1094" s="249">
        <f t="shared" si="210"/>
        <v>4.2259492220128596</v>
      </c>
      <c r="N1094" s="11">
        <f t="shared" si="204"/>
        <v>48.36649411173488</v>
      </c>
      <c r="O1094" s="11">
        <f t="shared" si="205"/>
        <v>9.6732988223469771</v>
      </c>
      <c r="P1094" s="11">
        <f t="shared" si="206"/>
        <v>9.517216472202851E-2</v>
      </c>
      <c r="Q1094" s="8" t="s">
        <v>572</v>
      </c>
    </row>
    <row r="1095" spans="1:17">
      <c r="A1095" s="9">
        <f t="shared" si="211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208"/>
        <v>362.92</v>
      </c>
      <c r="G1095" s="36">
        <v>240</v>
      </c>
      <c r="H1095" s="11">
        <v>9.3241904465898705E-3</v>
      </c>
      <c r="I1095" s="11">
        <f t="shared" si="209"/>
        <v>21.157800268070474</v>
      </c>
      <c r="J1095" s="11">
        <f t="shared" si="207"/>
        <v>7.7797231585695137</v>
      </c>
      <c r="K1095" s="11">
        <v>7.7189844402571914</v>
      </c>
      <c r="L1095" s="11">
        <v>3.5094388002874952</v>
      </c>
      <c r="M1095" s="249">
        <f t="shared" si="210"/>
        <v>3.5094388002874952</v>
      </c>
      <c r="N1095" s="11">
        <f t="shared" si="204"/>
        <v>40.165946667184677</v>
      </c>
      <c r="O1095" s="11">
        <f t="shared" si="205"/>
        <v>8.0331893334369351</v>
      </c>
      <c r="P1095" s="11">
        <f t="shared" si="206"/>
        <v>0.11067438186703592</v>
      </c>
      <c r="Q1095" s="8" t="s">
        <v>572</v>
      </c>
    </row>
    <row r="1096" spans="1:17">
      <c r="A1096" s="9">
        <f t="shared" si="211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208"/>
        <v>507.8</v>
      </c>
      <c r="G1096" s="36">
        <v>289</v>
      </c>
      <c r="H1096" s="11">
        <v>1.1227879329435303E-2</v>
      </c>
      <c r="I1096" s="11">
        <f t="shared" si="209"/>
        <v>25.477517822801531</v>
      </c>
      <c r="J1096" s="11">
        <f t="shared" si="207"/>
        <v>9.3680833034441235</v>
      </c>
      <c r="K1096" s="11">
        <v>9.2949437634763683</v>
      </c>
      <c r="L1096" s="11">
        <v>4.2259492220128596</v>
      </c>
      <c r="M1096" s="249">
        <f t="shared" si="210"/>
        <v>4.2259492220128596</v>
      </c>
      <c r="N1096" s="11">
        <f t="shared" si="204"/>
        <v>48.36649411173488</v>
      </c>
      <c r="O1096" s="11">
        <f t="shared" si="205"/>
        <v>9.6732988223469771</v>
      </c>
      <c r="P1096" s="11">
        <f t="shared" si="206"/>
        <v>9.5247132949458219E-2</v>
      </c>
      <c r="Q1096" s="8" t="s">
        <v>572</v>
      </c>
    </row>
    <row r="1097" spans="1:17">
      <c r="A1097" s="9">
        <f t="shared" si="211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208"/>
        <v>511.64</v>
      </c>
      <c r="G1097" s="36">
        <v>289</v>
      </c>
      <c r="H1097" s="11">
        <v>1.1227879329435303E-2</v>
      </c>
      <c r="I1097" s="11">
        <f t="shared" si="209"/>
        <v>25.477517822801531</v>
      </c>
      <c r="J1097" s="11">
        <f t="shared" si="207"/>
        <v>9.3680833034441235</v>
      </c>
      <c r="K1097" s="11">
        <v>9.2949437634763683</v>
      </c>
      <c r="L1097" s="11">
        <v>4.2259492220128596</v>
      </c>
      <c r="M1097" s="249">
        <f t="shared" si="210"/>
        <v>4.2259492220128596</v>
      </c>
      <c r="N1097" s="11">
        <f t="shared" si="204"/>
        <v>48.36649411173488</v>
      </c>
      <c r="O1097" s="11">
        <f t="shared" si="205"/>
        <v>9.6732988223469771</v>
      </c>
      <c r="P1097" s="11">
        <f t="shared" si="206"/>
        <v>9.4532276819120645E-2</v>
      </c>
      <c r="Q1097" s="8" t="s">
        <v>572</v>
      </c>
    </row>
    <row r="1098" spans="1:17">
      <c r="A1098" s="9">
        <f t="shared" si="211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208"/>
        <v>317.8</v>
      </c>
      <c r="G1098" s="36">
        <v>233</v>
      </c>
      <c r="H1098" s="11">
        <v>9.0522348918976661E-3</v>
      </c>
      <c r="I1098" s="11">
        <f t="shared" si="209"/>
        <v>20.540697760251753</v>
      </c>
      <c r="J1098" s="11">
        <f t="shared" si="207"/>
        <v>7.5528145664445701</v>
      </c>
      <c r="K1098" s="11">
        <v>7.4938473940830237</v>
      </c>
      <c r="L1098" s="11">
        <v>3.4070801686124437</v>
      </c>
      <c r="M1098" s="249">
        <f t="shared" si="210"/>
        <v>3.4070801686124437</v>
      </c>
      <c r="N1098" s="11">
        <f t="shared" si="204"/>
        <v>38.994439889391792</v>
      </c>
      <c r="O1098" s="11">
        <f t="shared" si="205"/>
        <v>7.7988879778783584</v>
      </c>
      <c r="P1098" s="11">
        <f t="shared" si="206"/>
        <v>0.12270119537253553</v>
      </c>
      <c r="Q1098" s="8" t="s">
        <v>572</v>
      </c>
    </row>
    <row r="1099" spans="1:17">
      <c r="A1099" s="9">
        <f t="shared" si="211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208"/>
        <v>514.9</v>
      </c>
      <c r="G1099" s="36">
        <v>246</v>
      </c>
      <c r="H1099" s="11">
        <v>9.5572952077546177E-3</v>
      </c>
      <c r="I1099" s="11">
        <f t="shared" si="209"/>
        <v>21.686745274772235</v>
      </c>
      <c r="J1099" s="11">
        <f t="shared" si="207"/>
        <v>7.9742162375337511</v>
      </c>
      <c r="K1099" s="11">
        <v>7.9119590512636213</v>
      </c>
      <c r="L1099" s="11">
        <v>3.597174770294683</v>
      </c>
      <c r="M1099" s="249">
        <f t="shared" si="210"/>
        <v>3.597174770294683</v>
      </c>
      <c r="N1099" s="11">
        <f t="shared" si="204"/>
        <v>41.170095333864296</v>
      </c>
      <c r="O1099" s="11">
        <f t="shared" si="205"/>
        <v>8.2340190667728592</v>
      </c>
      <c r="P1099" s="11">
        <f t="shared" si="206"/>
        <v>7.9957458407194218E-2</v>
      </c>
      <c r="Q1099" s="8" t="s">
        <v>572</v>
      </c>
    </row>
    <row r="1100" spans="1:17">
      <c r="A1100" s="9">
        <f t="shared" si="211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208"/>
        <v>513.5</v>
      </c>
      <c r="G1100" s="36">
        <v>252</v>
      </c>
      <c r="H1100" s="11">
        <v>9.7903999689193649E-3</v>
      </c>
      <c r="I1100" s="11">
        <f t="shared" si="209"/>
        <v>22.215690281474</v>
      </c>
      <c r="J1100" s="11">
        <f t="shared" si="207"/>
        <v>8.1687093164979903</v>
      </c>
      <c r="K1100" s="11">
        <v>8.1049336622700512</v>
      </c>
      <c r="L1100" s="11">
        <v>3.6849107403018704</v>
      </c>
      <c r="M1100" s="249">
        <f t="shared" si="210"/>
        <v>3.6849107403018704</v>
      </c>
      <c r="N1100" s="11">
        <f t="shared" si="204"/>
        <v>42.174244000543915</v>
      </c>
      <c r="O1100" s="11">
        <f t="shared" si="205"/>
        <v>8.4348488001087834</v>
      </c>
      <c r="P1100" s="11">
        <f t="shared" si="206"/>
        <v>8.2130952289277331E-2</v>
      </c>
      <c r="Q1100" s="8" t="s">
        <v>572</v>
      </c>
    </row>
    <row r="1101" spans="1:17">
      <c r="A1101" s="9">
        <f t="shared" si="211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208"/>
        <v>314.7</v>
      </c>
      <c r="G1101" s="36">
        <v>252</v>
      </c>
      <c r="H1101" s="11">
        <v>9.7903999689193649E-3</v>
      </c>
      <c r="I1101" s="11">
        <f t="shared" si="209"/>
        <v>22.215690281474</v>
      </c>
      <c r="J1101" s="11">
        <f t="shared" si="207"/>
        <v>8.1687093164979903</v>
      </c>
      <c r="K1101" s="11">
        <v>8.1049336622700512</v>
      </c>
      <c r="L1101" s="11">
        <v>3.6849107403018704</v>
      </c>
      <c r="M1101" s="249">
        <f t="shared" si="210"/>
        <v>3.6849107403018704</v>
      </c>
      <c r="N1101" s="11">
        <f t="shared" si="204"/>
        <v>42.174244000543915</v>
      </c>
      <c r="O1101" s="11">
        <f t="shared" si="205"/>
        <v>8.4348488001087834</v>
      </c>
      <c r="P1101" s="11">
        <f t="shared" si="206"/>
        <v>0.13401412138717481</v>
      </c>
      <c r="Q1101" s="8" t="s">
        <v>572</v>
      </c>
    </row>
    <row r="1102" spans="1:17">
      <c r="A1102" s="9">
        <f t="shared" si="211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208"/>
        <v>368.4</v>
      </c>
      <c r="G1102" s="36">
        <v>252</v>
      </c>
      <c r="H1102" s="11">
        <v>9.7903999689193649E-3</v>
      </c>
      <c r="I1102" s="11">
        <f t="shared" si="209"/>
        <v>22.215690281474</v>
      </c>
      <c r="J1102" s="11">
        <f t="shared" si="207"/>
        <v>8.1687093164979903</v>
      </c>
      <c r="K1102" s="11">
        <v>8.1049336622700512</v>
      </c>
      <c r="L1102" s="11">
        <v>3.6849107403018704</v>
      </c>
      <c r="M1102" s="249">
        <f t="shared" si="210"/>
        <v>3.6849107403018704</v>
      </c>
      <c r="N1102" s="11">
        <f t="shared" si="204"/>
        <v>42.174244000543915</v>
      </c>
      <c r="O1102" s="11">
        <f t="shared" si="205"/>
        <v>8.4348488001087834</v>
      </c>
      <c r="P1102" s="11">
        <f t="shared" si="206"/>
        <v>0.11447948968660129</v>
      </c>
      <c r="Q1102" s="8" t="s">
        <v>572</v>
      </c>
    </row>
    <row r="1103" spans="1:17">
      <c r="A1103" s="9">
        <f t="shared" si="211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208"/>
        <v>506.3</v>
      </c>
      <c r="G1103" s="36">
        <v>289</v>
      </c>
      <c r="H1103" s="11">
        <v>1.1227879329435303E-2</v>
      </c>
      <c r="I1103" s="11">
        <f t="shared" si="209"/>
        <v>25.477517822801531</v>
      </c>
      <c r="J1103" s="11">
        <f t="shared" si="207"/>
        <v>9.3680833034441235</v>
      </c>
      <c r="K1103" s="11">
        <v>9.2949437634763683</v>
      </c>
      <c r="L1103" s="11">
        <v>4.2259492220128596</v>
      </c>
      <c r="M1103" s="249">
        <f t="shared" si="210"/>
        <v>4.2259492220128596</v>
      </c>
      <c r="N1103" s="11">
        <f t="shared" si="204"/>
        <v>48.36649411173488</v>
      </c>
      <c r="O1103" s="11">
        <f t="shared" si="205"/>
        <v>9.6732988223469771</v>
      </c>
      <c r="P1103" s="11">
        <f t="shared" si="206"/>
        <v>9.5529318806507765E-2</v>
      </c>
      <c r="Q1103" s="8" t="s">
        <v>572</v>
      </c>
    </row>
    <row r="1104" spans="1:17">
      <c r="A1104" s="9">
        <f t="shared" si="211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208"/>
        <v>312.3</v>
      </c>
      <c r="G1104" s="36">
        <v>233</v>
      </c>
      <c r="H1104" s="11">
        <v>9.0522348918976661E-3</v>
      </c>
      <c r="I1104" s="11">
        <f t="shared" si="209"/>
        <v>20.540697760251753</v>
      </c>
      <c r="J1104" s="11">
        <f t="shared" si="207"/>
        <v>7.5528145664445701</v>
      </c>
      <c r="K1104" s="11">
        <v>7.4938473940830237</v>
      </c>
      <c r="L1104" s="11">
        <v>3.4070801686124437</v>
      </c>
      <c r="M1104" s="249">
        <f t="shared" si="210"/>
        <v>3.4070801686124437</v>
      </c>
      <c r="N1104" s="11">
        <f t="shared" si="204"/>
        <v>38.994439889391792</v>
      </c>
      <c r="O1104" s="11">
        <f t="shared" si="205"/>
        <v>7.7988879778783584</v>
      </c>
      <c r="P1104" s="11">
        <f t="shared" si="206"/>
        <v>0.12486211940247133</v>
      </c>
      <c r="Q1104" s="8" t="s">
        <v>572</v>
      </c>
    </row>
    <row r="1105" spans="1:17">
      <c r="A1105" s="9">
        <f t="shared" si="211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208"/>
        <v>774.9</v>
      </c>
      <c r="G1105" s="37">
        <v>552</v>
      </c>
      <c r="H1105" s="11">
        <v>2.1445638027156703E-2</v>
      </c>
      <c r="I1105" s="11">
        <f t="shared" si="209"/>
        <v>48.662940616562096</v>
      </c>
      <c r="J1105" s="11">
        <f t="shared" si="207"/>
        <v>17.893363264709883</v>
      </c>
      <c r="K1105" s="11">
        <v>17.753664212591541</v>
      </c>
      <c r="L1105" s="11">
        <v>14.602334932690999</v>
      </c>
      <c r="M1105" s="249">
        <f t="shared" si="210"/>
        <v>14.602334932690999</v>
      </c>
      <c r="N1105" s="11">
        <f t="shared" si="204"/>
        <v>98.912303026554525</v>
      </c>
      <c r="O1105" s="11">
        <f t="shared" si="205"/>
        <v>19.782460605310906</v>
      </c>
      <c r="P1105" s="11">
        <f t="shared" si="206"/>
        <v>0.12764524845341918</v>
      </c>
      <c r="Q1105" s="8" t="s">
        <v>25</v>
      </c>
    </row>
    <row r="1106" spans="1:17">
      <c r="A1106" s="9">
        <f t="shared" si="211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208"/>
        <v>776.8</v>
      </c>
      <c r="G1106" s="37">
        <v>552</v>
      </c>
      <c r="H1106" s="11">
        <v>2.1445638027156703E-2</v>
      </c>
      <c r="I1106" s="11">
        <f t="shared" si="209"/>
        <v>48.662940616562096</v>
      </c>
      <c r="J1106" s="11">
        <f t="shared" si="207"/>
        <v>17.893363264709883</v>
      </c>
      <c r="K1106" s="11">
        <v>17.753664212591541</v>
      </c>
      <c r="L1106" s="11">
        <v>14.602334932690999</v>
      </c>
      <c r="M1106" s="249">
        <f t="shared" si="210"/>
        <v>14.602334932690999</v>
      </c>
      <c r="N1106" s="11">
        <f t="shared" si="204"/>
        <v>98.912303026554525</v>
      </c>
      <c r="O1106" s="11">
        <f t="shared" si="205"/>
        <v>19.782460605310906</v>
      </c>
      <c r="P1106" s="11">
        <f t="shared" si="206"/>
        <v>0.1273330368518982</v>
      </c>
      <c r="Q1106" s="8" t="s">
        <v>25</v>
      </c>
    </row>
    <row r="1107" spans="1:17">
      <c r="A1107" s="9">
        <f t="shared" si="211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208"/>
        <v>312.8</v>
      </c>
      <c r="G1107" s="36">
        <v>228</v>
      </c>
      <c r="H1107" s="11">
        <v>8.857980924260378E-3</v>
      </c>
      <c r="I1107" s="11">
        <f t="shared" si="209"/>
        <v>20.099910254666952</v>
      </c>
      <c r="J1107" s="11">
        <f t="shared" si="207"/>
        <v>7.3907370006410389</v>
      </c>
      <c r="K1107" s="11">
        <v>7.3330352182443326</v>
      </c>
      <c r="L1107" s="11">
        <v>3.3339668602731209</v>
      </c>
      <c r="M1107" s="249">
        <f t="shared" si="210"/>
        <v>3.3339668602731209</v>
      </c>
      <c r="N1107" s="11">
        <f t="shared" si="204"/>
        <v>38.157649333825447</v>
      </c>
      <c r="O1107" s="11">
        <f t="shared" si="205"/>
        <v>7.6315298667650895</v>
      </c>
      <c r="P1107" s="11">
        <f t="shared" si="206"/>
        <v>0.1219873699930481</v>
      </c>
      <c r="Q1107" s="8" t="s">
        <v>572</v>
      </c>
    </row>
    <row r="1108" spans="1:17">
      <c r="A1108" s="9">
        <f t="shared" si="211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208"/>
        <v>317.2</v>
      </c>
      <c r="G1108" s="36">
        <v>234</v>
      </c>
      <c r="H1108" s="11">
        <v>9.0910856854251234E-3</v>
      </c>
      <c r="I1108" s="11">
        <f t="shared" si="209"/>
        <v>20.62885526136871</v>
      </c>
      <c r="J1108" s="11">
        <f t="shared" si="207"/>
        <v>7.5852300796052754</v>
      </c>
      <c r="K1108" s="11">
        <v>7.5260098292507616</v>
      </c>
      <c r="L1108" s="11">
        <v>3.4217028302803079</v>
      </c>
      <c r="M1108" s="249">
        <f t="shared" si="210"/>
        <v>3.4217028302803079</v>
      </c>
      <c r="N1108" s="11">
        <f t="shared" si="204"/>
        <v>39.161798000505058</v>
      </c>
      <c r="O1108" s="11">
        <f t="shared" si="205"/>
        <v>7.8323596001010118</v>
      </c>
      <c r="P1108" s="11">
        <f t="shared" si="206"/>
        <v>0.12346090164093652</v>
      </c>
      <c r="Q1108" s="8" t="s">
        <v>572</v>
      </c>
    </row>
    <row r="1109" spans="1:17">
      <c r="A1109" s="9">
        <f t="shared" si="211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208"/>
        <v>329.5</v>
      </c>
      <c r="G1109" s="36">
        <v>241</v>
      </c>
      <c r="H1109" s="11">
        <v>9.3630412401173296E-3</v>
      </c>
      <c r="I1109" s="11">
        <f t="shared" si="209"/>
        <v>21.245957769187438</v>
      </c>
      <c r="J1109" s="11">
        <f t="shared" si="207"/>
        <v>7.8121386717302217</v>
      </c>
      <c r="K1109" s="11">
        <v>7.7511468754249311</v>
      </c>
      <c r="L1109" s="11">
        <v>3.5240614619553603</v>
      </c>
      <c r="M1109" s="249">
        <f t="shared" si="210"/>
        <v>3.5240614619553603</v>
      </c>
      <c r="N1109" s="11">
        <f t="shared" si="204"/>
        <v>40.333304778297951</v>
      </c>
      <c r="O1109" s="11">
        <f t="shared" si="205"/>
        <v>8.0666609556595912</v>
      </c>
      <c r="P1109" s="11">
        <f t="shared" si="206"/>
        <v>0.12240760175507726</v>
      </c>
      <c r="Q1109" s="8" t="s">
        <v>572</v>
      </c>
    </row>
    <row r="1110" spans="1:17">
      <c r="A1110" s="9">
        <f t="shared" si="211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208"/>
        <v>314.2</v>
      </c>
      <c r="G1110" s="36">
        <v>234</v>
      </c>
      <c r="H1110" s="11">
        <v>9.0910856854251234E-3</v>
      </c>
      <c r="I1110" s="11">
        <f t="shared" si="209"/>
        <v>20.62885526136871</v>
      </c>
      <c r="J1110" s="11">
        <f t="shared" si="207"/>
        <v>7.5852300796052754</v>
      </c>
      <c r="K1110" s="11">
        <v>7.5260098292507616</v>
      </c>
      <c r="L1110" s="11">
        <v>3.4217028302803079</v>
      </c>
      <c r="M1110" s="249">
        <f t="shared" si="210"/>
        <v>3.4217028302803079</v>
      </c>
      <c r="N1110" s="11">
        <f t="shared" si="204"/>
        <v>39.161798000505058</v>
      </c>
      <c r="O1110" s="11">
        <f t="shared" si="205"/>
        <v>7.8323596001010118</v>
      </c>
      <c r="P1110" s="11">
        <f t="shared" si="206"/>
        <v>0.12463971355985061</v>
      </c>
      <c r="Q1110" s="8" t="s">
        <v>572</v>
      </c>
    </row>
    <row r="1111" spans="1:17">
      <c r="A1111" s="9">
        <f t="shared" si="211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208"/>
        <v>317.7</v>
      </c>
      <c r="G1111" s="36">
        <v>249</v>
      </c>
      <c r="H1111" s="11">
        <v>9.6738475883369913E-3</v>
      </c>
      <c r="I1111" s="11">
        <f t="shared" si="209"/>
        <v>21.951217778123119</v>
      </c>
      <c r="J1111" s="11">
        <f t="shared" si="207"/>
        <v>8.0714627770158724</v>
      </c>
      <c r="K1111" s="11">
        <v>8.0084463567668376</v>
      </c>
      <c r="L1111" s="11">
        <v>3.6410427552982769</v>
      </c>
      <c r="M1111" s="249">
        <f t="shared" si="210"/>
        <v>3.6410427552982769</v>
      </c>
      <c r="N1111" s="11">
        <f t="shared" si="204"/>
        <v>41.672169667204109</v>
      </c>
      <c r="O1111" s="11">
        <f t="shared" si="205"/>
        <v>8.3344339334408222</v>
      </c>
      <c r="P1111" s="11">
        <f t="shared" si="206"/>
        <v>0.1311683023833935</v>
      </c>
      <c r="Q1111" s="8" t="s">
        <v>572</v>
      </c>
    </row>
    <row r="1112" spans="1:17">
      <c r="A1112" s="9">
        <f t="shared" si="211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208"/>
        <v>197.7</v>
      </c>
      <c r="G1112" s="36">
        <v>184</v>
      </c>
      <c r="H1112" s="11">
        <v>7.1485460090522342E-3</v>
      </c>
      <c r="I1112" s="11">
        <f t="shared" si="209"/>
        <v>16.220980205520696</v>
      </c>
      <c r="J1112" s="11">
        <f t="shared" si="207"/>
        <v>5.9644544215699602</v>
      </c>
      <c r="K1112" s="11">
        <v>5.9178880708638468</v>
      </c>
      <c r="L1112" s="11">
        <v>2.6905697468870797</v>
      </c>
      <c r="M1112" s="249">
        <f t="shared" si="210"/>
        <v>2.6905697468870797</v>
      </c>
      <c r="N1112" s="11">
        <f t="shared" si="204"/>
        <v>30.793892444841582</v>
      </c>
      <c r="O1112" s="11">
        <f t="shared" si="205"/>
        <v>6.1587784889683164</v>
      </c>
      <c r="P1112" s="11">
        <f t="shared" si="206"/>
        <v>0.15576071039373587</v>
      </c>
      <c r="Q1112" s="8" t="s">
        <v>572</v>
      </c>
    </row>
    <row r="1113" spans="1:17">
      <c r="A1113" s="9">
        <f t="shared" si="211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208"/>
        <v>208</v>
      </c>
      <c r="G1113" s="37">
        <v>185</v>
      </c>
      <c r="H1113" s="11">
        <v>7.1873968025796924E-3</v>
      </c>
      <c r="I1113" s="11">
        <f t="shared" si="209"/>
        <v>16.309137706637657</v>
      </c>
      <c r="J1113" s="11">
        <f t="shared" si="207"/>
        <v>5.9968699347306664</v>
      </c>
      <c r="K1113" s="11">
        <v>5.9500505060315856</v>
      </c>
      <c r="L1113" s="11">
        <v>4.8938984828765122</v>
      </c>
      <c r="M1113" s="249">
        <f t="shared" si="210"/>
        <v>4.8938984828765122</v>
      </c>
      <c r="N1113" s="11">
        <f t="shared" si="204"/>
        <v>33.149956630276421</v>
      </c>
      <c r="O1113" s="11">
        <f t="shared" si="205"/>
        <v>6.6299913260552845</v>
      </c>
      <c r="P1113" s="11">
        <f t="shared" si="206"/>
        <v>0.15937479149171357</v>
      </c>
      <c r="Q1113" s="8" t="s">
        <v>25</v>
      </c>
    </row>
    <row r="1114" spans="1:17">
      <c r="A1114" s="9">
        <f t="shared" si="211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208"/>
        <v>147.1</v>
      </c>
      <c r="G1114" s="37">
        <v>182</v>
      </c>
      <c r="H1114" s="11">
        <v>7.0708444219973188E-3</v>
      </c>
      <c r="I1114" s="11">
        <f t="shared" si="209"/>
        <v>16.044665203286776</v>
      </c>
      <c r="J1114" s="11">
        <f t="shared" si="207"/>
        <v>5.8996233952485477</v>
      </c>
      <c r="K1114" s="11">
        <v>5.8535632005283702</v>
      </c>
      <c r="L1114" s="11">
        <v>4.8145379669379738</v>
      </c>
      <c r="M1114" s="249">
        <f t="shared" si="210"/>
        <v>4.8145379669379738</v>
      </c>
      <c r="N1114" s="11">
        <f t="shared" si="204"/>
        <v>32.612389766001669</v>
      </c>
      <c r="O1114" s="11">
        <f t="shared" si="205"/>
        <v>6.5224779532003341</v>
      </c>
      <c r="P1114" s="11">
        <f t="shared" si="206"/>
        <v>0.22170217380014734</v>
      </c>
      <c r="Q1114" s="8" t="s">
        <v>25</v>
      </c>
    </row>
    <row r="1115" spans="1:17">
      <c r="A1115" s="9">
        <f t="shared" si="211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208"/>
        <v>145.5</v>
      </c>
      <c r="G1115" s="37">
        <v>180</v>
      </c>
      <c r="H1115" s="11">
        <v>6.9931428349424033E-3</v>
      </c>
      <c r="I1115" s="11">
        <f t="shared" si="209"/>
        <v>15.868350201052856</v>
      </c>
      <c r="J1115" s="11">
        <f t="shared" si="207"/>
        <v>5.8347923689271353</v>
      </c>
      <c r="K1115" s="11">
        <v>5.7892383301928945</v>
      </c>
      <c r="L1115" s="11">
        <v>4.7616309563122821</v>
      </c>
      <c r="M1115" s="249">
        <f t="shared" si="210"/>
        <v>4.7616309563122821</v>
      </c>
      <c r="N1115" s="11">
        <f t="shared" si="204"/>
        <v>32.254011856485171</v>
      </c>
      <c r="O1115" s="11">
        <f t="shared" si="205"/>
        <v>6.4508023712970344</v>
      </c>
      <c r="P1115" s="11">
        <f t="shared" si="206"/>
        <v>0.22167705743288779</v>
      </c>
      <c r="Q1115" s="8" t="s">
        <v>25</v>
      </c>
    </row>
    <row r="1116" spans="1:17">
      <c r="A1116" s="9">
        <f t="shared" si="211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208"/>
        <v>160.5</v>
      </c>
      <c r="G1116" s="37">
        <v>102</v>
      </c>
      <c r="H1116" s="11">
        <v>3.9627809398006955E-3</v>
      </c>
      <c r="I1116" s="11">
        <f t="shared" si="209"/>
        <v>8.9920651139299519</v>
      </c>
      <c r="J1116" s="11">
        <f t="shared" si="207"/>
        <v>3.3063823423920438</v>
      </c>
      <c r="K1116" s="11">
        <v>3.280568387109307</v>
      </c>
      <c r="L1116" s="11">
        <v>2.6982575419102934</v>
      </c>
      <c r="M1116" s="249">
        <f t="shared" si="210"/>
        <v>2.6982575419102934</v>
      </c>
      <c r="N1116" s="11">
        <f t="shared" si="204"/>
        <v>18.277273385341594</v>
      </c>
      <c r="O1116" s="11">
        <f t="shared" si="205"/>
        <v>3.6554546770683189</v>
      </c>
      <c r="P1116" s="11">
        <f t="shared" si="206"/>
        <v>0.11387709274356134</v>
      </c>
      <c r="Q1116" s="8" t="s">
        <v>25</v>
      </c>
    </row>
    <row r="1117" spans="1:17">
      <c r="A1117" s="9">
        <f t="shared" si="211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208"/>
        <v>69.400000000000006</v>
      </c>
      <c r="G1117" s="36">
        <v>101</v>
      </c>
      <c r="H1117" s="11">
        <v>3.9239301462732374E-3</v>
      </c>
      <c r="I1117" s="11">
        <f t="shared" si="209"/>
        <v>8.9039076128129917</v>
      </c>
      <c r="J1117" s="11">
        <f t="shared" si="207"/>
        <v>3.2739668292313371</v>
      </c>
      <c r="K1117" s="11">
        <v>3.2484059519415682</v>
      </c>
      <c r="L1117" s="11">
        <v>1.4768888284543211</v>
      </c>
      <c r="M1117" s="249">
        <f t="shared" si="210"/>
        <v>1.4768888284543211</v>
      </c>
      <c r="N1117" s="11">
        <f t="shared" si="204"/>
        <v>16.903169222440219</v>
      </c>
      <c r="O1117" s="11">
        <f t="shared" si="205"/>
        <v>3.3806338444880439</v>
      </c>
      <c r="P1117" s="11">
        <f t="shared" si="206"/>
        <v>0.24356151617349023</v>
      </c>
      <c r="Q1117" s="8" t="s">
        <v>572</v>
      </c>
    </row>
    <row r="1118" spans="1:17">
      <c r="A1118" s="9">
        <f t="shared" si="211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208"/>
        <v>167.7</v>
      </c>
      <c r="G1118" s="37">
        <v>182</v>
      </c>
      <c r="H1118" s="11">
        <v>7.0708444219973188E-3</v>
      </c>
      <c r="I1118" s="11">
        <f t="shared" si="209"/>
        <v>16.044665203286776</v>
      </c>
      <c r="J1118" s="11">
        <f t="shared" si="207"/>
        <v>5.8996233952485477</v>
      </c>
      <c r="K1118" s="11">
        <v>5.8535632005283702</v>
      </c>
      <c r="L1118" s="11">
        <v>4.8145379669379738</v>
      </c>
      <c r="M1118" s="249">
        <f t="shared" si="210"/>
        <v>4.8145379669379738</v>
      </c>
      <c r="N1118" s="11">
        <f t="shared" si="204"/>
        <v>32.612389766001669</v>
      </c>
      <c r="O1118" s="11">
        <f t="shared" si="205"/>
        <v>6.5224779532003341</v>
      </c>
      <c r="P1118" s="11">
        <f t="shared" si="206"/>
        <v>0.19446863307097004</v>
      </c>
      <c r="Q1118" s="8" t="s">
        <v>25</v>
      </c>
    </row>
    <row r="1119" spans="1:17">
      <c r="A1119" s="9">
        <f t="shared" si="211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208"/>
        <v>221.9</v>
      </c>
      <c r="G1119" s="37">
        <v>185</v>
      </c>
      <c r="H1119" s="11">
        <v>7.1873968025796924E-3</v>
      </c>
      <c r="I1119" s="11">
        <f t="shared" si="209"/>
        <v>16.309137706637657</v>
      </c>
      <c r="J1119" s="11">
        <f t="shared" si="207"/>
        <v>5.9968699347306664</v>
      </c>
      <c r="K1119" s="11">
        <v>5.9500505060315856</v>
      </c>
      <c r="L1119" s="11">
        <v>4.8938984828765122</v>
      </c>
      <c r="M1119" s="249">
        <f t="shared" si="210"/>
        <v>4.8938984828765122</v>
      </c>
      <c r="N1119" s="11">
        <f t="shared" si="204"/>
        <v>33.149956630276421</v>
      </c>
      <c r="O1119" s="11">
        <f t="shared" si="205"/>
        <v>6.6299913260552845</v>
      </c>
      <c r="P1119" s="11">
        <f t="shared" si="206"/>
        <v>0.14939142239872205</v>
      </c>
      <c r="Q1119" s="8" t="s">
        <v>25</v>
      </c>
    </row>
    <row r="1120" spans="1:17">
      <c r="A1120" s="9">
        <f t="shared" si="211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208"/>
        <v>142.19999999999999</v>
      </c>
      <c r="G1120" s="37">
        <v>186</v>
      </c>
      <c r="H1120" s="11">
        <v>7.2262475961071496E-3</v>
      </c>
      <c r="I1120" s="11">
        <f t="shared" si="209"/>
        <v>16.397295207754617</v>
      </c>
      <c r="J1120" s="11">
        <f t="shared" si="207"/>
        <v>6.0292854478913727</v>
      </c>
      <c r="K1120" s="11">
        <v>5.9822129411993235</v>
      </c>
      <c r="L1120" s="11">
        <v>4.920351988189358</v>
      </c>
      <c r="M1120" s="249">
        <f t="shared" si="210"/>
        <v>4.920351988189358</v>
      </c>
      <c r="N1120" s="11">
        <f t="shared" si="204"/>
        <v>33.329145585034674</v>
      </c>
      <c r="O1120" s="11">
        <f t="shared" si="205"/>
        <v>6.6658291170069353</v>
      </c>
      <c r="P1120" s="11">
        <f t="shared" si="206"/>
        <v>0.23438217710994849</v>
      </c>
      <c r="Q1120" s="8" t="s">
        <v>25</v>
      </c>
    </row>
    <row r="1121" spans="1:17">
      <c r="A1121" s="9">
        <f t="shared" si="211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208"/>
        <v>534.29999999999995</v>
      </c>
      <c r="G1121" s="37">
        <v>430</v>
      </c>
      <c r="H1121" s="11">
        <v>1.6705841216806853E-2</v>
      </c>
      <c r="I1121" s="11">
        <f t="shared" si="209"/>
        <v>37.907725480292939</v>
      </c>
      <c r="J1121" s="11">
        <f t="shared" si="207"/>
        <v>13.938670659103714</v>
      </c>
      <c r="K1121" s="11">
        <v>13.82984712212747</v>
      </c>
      <c r="L1121" s="11">
        <v>11.375007284523786</v>
      </c>
      <c r="M1121" s="249">
        <f t="shared" si="210"/>
        <v>11.375007284523786</v>
      </c>
      <c r="N1121" s="11">
        <f t="shared" si="204"/>
        <v>77.05125054604791</v>
      </c>
      <c r="O1121" s="11">
        <f t="shared" si="205"/>
        <v>15.410250109209583</v>
      </c>
      <c r="P1121" s="11">
        <f t="shared" si="206"/>
        <v>0.14420971466600774</v>
      </c>
      <c r="Q1121" s="8" t="s">
        <v>25</v>
      </c>
    </row>
    <row r="1122" spans="1:17">
      <c r="A1122" s="9">
        <f t="shared" si="211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208"/>
        <v>387.1</v>
      </c>
      <c r="G1122" s="37">
        <v>358</v>
      </c>
      <c r="H1122" s="11">
        <v>1.390858408282989E-2</v>
      </c>
      <c r="I1122" s="11">
        <f t="shared" si="209"/>
        <v>31.560385399871791</v>
      </c>
      <c r="J1122" s="11">
        <f t="shared" si="207"/>
        <v>11.604753711532858</v>
      </c>
      <c r="K1122" s="11">
        <v>11.514151790050311</v>
      </c>
      <c r="L1122" s="11">
        <v>9.4703549019988724</v>
      </c>
      <c r="M1122" s="249">
        <f t="shared" si="210"/>
        <v>9.4703549019988724</v>
      </c>
      <c r="N1122" s="11">
        <f t="shared" ref="N1122:N1173" si="212">(I1122+J1122+K1122+M1122)</f>
        <v>64.149645803453836</v>
      </c>
      <c r="O1122" s="11">
        <f t="shared" ref="O1122:O1173" si="213">N1122*0.2</f>
        <v>12.829929160690767</v>
      </c>
      <c r="P1122" s="11">
        <f t="shared" si="206"/>
        <v>0.16571853733777794</v>
      </c>
      <c r="Q1122" s="8" t="s">
        <v>25</v>
      </c>
    </row>
    <row r="1123" spans="1:17">
      <c r="A1123" s="9">
        <f t="shared" si="211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208"/>
        <v>1464.69</v>
      </c>
      <c r="G1123" s="36">
        <v>502</v>
      </c>
      <c r="H1123" s="11">
        <v>1.9503098350783815E-2</v>
      </c>
      <c r="I1123" s="11">
        <f t="shared" si="209"/>
        <v>44.25506556071408</v>
      </c>
      <c r="J1123" s="11">
        <f t="shared" si="207"/>
        <v>16.27258760667457</v>
      </c>
      <c r="K1123" s="11">
        <v>16.145542454204627</v>
      </c>
      <c r="L1123" s="11">
        <v>7.3405761572680124</v>
      </c>
      <c r="M1123" s="249">
        <f t="shared" si="210"/>
        <v>7.3405761572680124</v>
      </c>
      <c r="N1123" s="11">
        <f t="shared" si="212"/>
        <v>84.013771778861297</v>
      </c>
      <c r="O1123" s="11">
        <f t="shared" si="213"/>
        <v>16.802754355772262</v>
      </c>
      <c r="P1123" s="11">
        <f t="shared" si="206"/>
        <v>5.7359421979300267E-2</v>
      </c>
      <c r="Q1123" s="8" t="s">
        <v>572</v>
      </c>
    </row>
    <row r="1124" spans="1:17">
      <c r="A1124" s="9">
        <f t="shared" si="211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208"/>
        <v>3203.8</v>
      </c>
      <c r="G1124" s="36">
        <v>1034</v>
      </c>
      <c r="H1124" s="11">
        <v>4.0171720507391359E-2</v>
      </c>
      <c r="I1124" s="11">
        <f t="shared" si="209"/>
        <v>91.154856154936965</v>
      </c>
      <c r="J1124" s="11">
        <f t="shared" si="207"/>
        <v>33.517640608170325</v>
      </c>
      <c r="K1124" s="11">
        <v>33.255957963441404</v>
      </c>
      <c r="L1124" s="11">
        <v>15.11983216457196</v>
      </c>
      <c r="M1124" s="249">
        <f t="shared" si="210"/>
        <v>15.11983216457196</v>
      </c>
      <c r="N1124" s="11">
        <f t="shared" si="212"/>
        <v>173.04828689112065</v>
      </c>
      <c r="O1124" s="11">
        <f t="shared" si="213"/>
        <v>34.609657378224135</v>
      </c>
      <c r="P1124" s="11">
        <f t="shared" si="206"/>
        <v>5.4013448683163948E-2</v>
      </c>
      <c r="Q1124" s="8" t="s">
        <v>572</v>
      </c>
    </row>
    <row r="1125" spans="1:17">
      <c r="A1125" s="9">
        <f t="shared" si="211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208"/>
        <v>4027.6</v>
      </c>
      <c r="G1125" s="36">
        <v>753</v>
      </c>
      <c r="H1125" s="11">
        <v>2.9254647526175719E-2</v>
      </c>
      <c r="I1125" s="11">
        <f t="shared" si="209"/>
        <v>66.382598341071116</v>
      </c>
      <c r="J1125" s="11">
        <f t="shared" si="207"/>
        <v>24.408881410011851</v>
      </c>
      <c r="K1125" s="11">
        <v>24.218313681306938</v>
      </c>
      <c r="L1125" s="11">
        <v>11.010864235902018</v>
      </c>
      <c r="M1125" s="249">
        <f t="shared" si="210"/>
        <v>11.010864235902018</v>
      </c>
      <c r="N1125" s="11">
        <f t="shared" si="212"/>
        <v>126.02065766829192</v>
      </c>
      <c r="O1125" s="11">
        <f t="shared" si="213"/>
        <v>25.204131533658384</v>
      </c>
      <c r="P1125" s="11">
        <f t="shared" si="206"/>
        <v>3.1289268464666779E-2</v>
      </c>
      <c r="Q1125" s="8" t="s">
        <v>572</v>
      </c>
    </row>
    <row r="1126" spans="1:17">
      <c r="A1126" s="9">
        <f t="shared" si="211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208"/>
        <v>318.5</v>
      </c>
      <c r="G1126" s="36">
        <v>240</v>
      </c>
      <c r="H1126" s="11">
        <v>9.3241904465898705E-3</v>
      </c>
      <c r="I1126" s="11">
        <f t="shared" si="209"/>
        <v>21.157800268070474</v>
      </c>
      <c r="J1126" s="11">
        <f t="shared" si="207"/>
        <v>7.7797231585695137</v>
      </c>
      <c r="K1126" s="11">
        <v>7.7189844402571914</v>
      </c>
      <c r="L1126" s="11">
        <v>3.5094388002874952</v>
      </c>
      <c r="M1126" s="249">
        <f t="shared" si="210"/>
        <v>3.5094388002874952</v>
      </c>
      <c r="N1126" s="11">
        <f t="shared" si="212"/>
        <v>40.165946667184677</v>
      </c>
      <c r="O1126" s="11">
        <f t="shared" si="213"/>
        <v>8.0331893334369351</v>
      </c>
      <c r="P1126" s="11">
        <f t="shared" si="206"/>
        <v>0.12610972265992051</v>
      </c>
      <c r="Q1126" s="8" t="s">
        <v>572</v>
      </c>
    </row>
    <row r="1127" spans="1:17">
      <c r="A1127" s="9">
        <f t="shared" si="211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208"/>
        <v>308</v>
      </c>
      <c r="G1127" s="36">
        <v>240</v>
      </c>
      <c r="H1127" s="11">
        <v>9.3241904465898705E-3</v>
      </c>
      <c r="I1127" s="11">
        <f t="shared" si="209"/>
        <v>21.157800268070474</v>
      </c>
      <c r="J1127" s="11">
        <f t="shared" si="207"/>
        <v>7.7797231585695137</v>
      </c>
      <c r="K1127" s="11">
        <v>7.7189844402571914</v>
      </c>
      <c r="L1127" s="11">
        <v>3.5094388002874952</v>
      </c>
      <c r="M1127" s="249">
        <f t="shared" si="210"/>
        <v>3.5094388002874952</v>
      </c>
      <c r="N1127" s="11">
        <f t="shared" si="212"/>
        <v>40.165946667184677</v>
      </c>
      <c r="O1127" s="11">
        <f t="shared" si="213"/>
        <v>8.0331893334369351</v>
      </c>
      <c r="P1127" s="11">
        <f t="shared" si="206"/>
        <v>0.1304089177505996</v>
      </c>
      <c r="Q1127" s="8" t="s">
        <v>572</v>
      </c>
    </row>
    <row r="1128" spans="1:17">
      <c r="A1128" s="9">
        <f t="shared" si="211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si="208"/>
        <v>304</v>
      </c>
      <c r="G1128" s="36">
        <v>244</v>
      </c>
      <c r="H1128" s="11">
        <v>9.4795936206997014E-3</v>
      </c>
      <c r="I1128" s="11">
        <f t="shared" si="209"/>
        <v>21.510430272538315</v>
      </c>
      <c r="J1128" s="11">
        <f t="shared" si="207"/>
        <v>7.9093852112123386</v>
      </c>
      <c r="K1128" s="11">
        <v>7.8476341809281447</v>
      </c>
      <c r="L1128" s="11">
        <v>3.5679294469589538</v>
      </c>
      <c r="M1128" s="249">
        <f t="shared" si="210"/>
        <v>3.5679294469589538</v>
      </c>
      <c r="N1128" s="11">
        <f t="shared" si="212"/>
        <v>40.835379111637756</v>
      </c>
      <c r="O1128" s="11">
        <f t="shared" si="213"/>
        <v>8.1670758223275524</v>
      </c>
      <c r="P1128" s="11">
        <f t="shared" ref="P1128:P1187" si="214">(N1128+O1128)/F1128/1.2</f>
        <v>0.13432690497249264</v>
      </c>
      <c r="Q1128" s="8" t="s">
        <v>572</v>
      </c>
    </row>
    <row r="1129" spans="1:17">
      <c r="A1129" s="9">
        <f t="shared" si="211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208"/>
        <v>318.10000000000002</v>
      </c>
      <c r="G1129" s="36">
        <v>243</v>
      </c>
      <c r="H1129" s="11">
        <v>9.4407428271722441E-3</v>
      </c>
      <c r="I1129" s="11">
        <f t="shared" si="209"/>
        <v>21.422272771421355</v>
      </c>
      <c r="J1129" s="11">
        <f t="shared" ref="J1129:J1188" si="215">I1129*0.3677</f>
        <v>7.8769696980516324</v>
      </c>
      <c r="K1129" s="11">
        <v>7.8154717457604068</v>
      </c>
      <c r="L1129" s="11">
        <v>3.5533067852910891</v>
      </c>
      <c r="M1129" s="249">
        <f t="shared" si="210"/>
        <v>3.5533067852910891</v>
      </c>
      <c r="N1129" s="11">
        <f t="shared" si="212"/>
        <v>40.668021000524483</v>
      </c>
      <c r="O1129" s="11">
        <f t="shared" si="213"/>
        <v>8.1336042001048963</v>
      </c>
      <c r="P1129" s="11">
        <f t="shared" si="214"/>
        <v>0.12784665514154192</v>
      </c>
      <c r="Q1129" s="8" t="s">
        <v>572</v>
      </c>
    </row>
    <row r="1130" spans="1:17">
      <c r="A1130" s="9">
        <f t="shared" si="211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208"/>
        <v>203.7</v>
      </c>
      <c r="G1130" s="36">
        <v>116</v>
      </c>
      <c r="H1130" s="11">
        <v>4.5066920491851044E-3</v>
      </c>
      <c r="I1130" s="11">
        <f t="shared" si="209"/>
        <v>10.226270129567396</v>
      </c>
      <c r="J1130" s="11">
        <f t="shared" si="215"/>
        <v>3.7601995266419319</v>
      </c>
      <c r="K1130" s="11">
        <v>3.7308424794576429</v>
      </c>
      <c r="L1130" s="11">
        <v>1.6962287534722895</v>
      </c>
      <c r="M1130" s="249">
        <f t="shared" si="210"/>
        <v>1.6962287534722895</v>
      </c>
      <c r="N1130" s="11">
        <f t="shared" si="212"/>
        <v>19.413540889139263</v>
      </c>
      <c r="O1130" s="11">
        <f t="shared" si="213"/>
        <v>3.8827081778278529</v>
      </c>
      <c r="P1130" s="11">
        <f t="shared" si="214"/>
        <v>9.5304569902500066E-2</v>
      </c>
      <c r="Q1130" s="8" t="s">
        <v>572</v>
      </c>
    </row>
    <row r="1131" spans="1:17">
      <c r="A1131" s="9">
        <f t="shared" si="211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208"/>
        <v>341</v>
      </c>
      <c r="G1131" s="36">
        <v>243</v>
      </c>
      <c r="H1131" s="11">
        <v>9.4407428271722441E-3</v>
      </c>
      <c r="I1131" s="11">
        <f t="shared" si="209"/>
        <v>21.422272771421355</v>
      </c>
      <c r="J1131" s="11">
        <f t="shared" si="215"/>
        <v>7.8769696980516324</v>
      </c>
      <c r="K1131" s="11">
        <v>7.8154717457604068</v>
      </c>
      <c r="L1131" s="11">
        <v>3.5533067852910891</v>
      </c>
      <c r="M1131" s="249">
        <f t="shared" si="210"/>
        <v>3.5533067852910891</v>
      </c>
      <c r="N1131" s="11">
        <f t="shared" si="212"/>
        <v>40.668021000524483</v>
      </c>
      <c r="O1131" s="11">
        <f t="shared" si="213"/>
        <v>8.1336042001048963</v>
      </c>
      <c r="P1131" s="11">
        <f t="shared" si="214"/>
        <v>0.11926105865256448</v>
      </c>
      <c r="Q1131" s="8" t="s">
        <v>572</v>
      </c>
    </row>
    <row r="1132" spans="1:17">
      <c r="A1132" s="9">
        <f t="shared" si="211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208"/>
        <v>154.69999999999999</v>
      </c>
      <c r="G1132" s="35">
        <v>139</v>
      </c>
      <c r="H1132" s="11">
        <v>5.400260300316634E-3</v>
      </c>
      <c r="I1132" s="11">
        <f t="shared" si="209"/>
        <v>12.253892655257484</v>
      </c>
      <c r="J1132" s="11">
        <f t="shared" si="215"/>
        <v>4.505756329338177</v>
      </c>
      <c r="K1132" s="11">
        <v>4.4705784883156241</v>
      </c>
      <c r="L1132" s="11">
        <v>3.677037238485596</v>
      </c>
      <c r="M1132" s="249">
        <f t="shared" si="210"/>
        <v>3.677037238485596</v>
      </c>
      <c r="N1132" s="11">
        <f t="shared" si="212"/>
        <v>24.907264711396881</v>
      </c>
      <c r="O1132" s="11">
        <f t="shared" si="213"/>
        <v>4.9814529422793763</v>
      </c>
      <c r="P1132" s="11">
        <f t="shared" si="214"/>
        <v>0.16100365036455647</v>
      </c>
      <c r="Q1132" s="8" t="s">
        <v>32</v>
      </c>
    </row>
    <row r="1133" spans="1:17">
      <c r="A1133" s="9">
        <f t="shared" si="211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208"/>
        <v>415.2</v>
      </c>
      <c r="G1133" s="36">
        <v>285</v>
      </c>
      <c r="H1133" s="11">
        <v>1.1072476155325472E-2</v>
      </c>
      <c r="I1133" s="11">
        <f t="shared" si="209"/>
        <v>25.12488781833369</v>
      </c>
      <c r="J1133" s="11">
        <f t="shared" si="215"/>
        <v>9.2384212508012986</v>
      </c>
      <c r="K1133" s="11">
        <v>9.1662940228054168</v>
      </c>
      <c r="L1133" s="11">
        <v>4.1674585753414011</v>
      </c>
      <c r="M1133" s="249">
        <f t="shared" si="210"/>
        <v>4.1674585753414011</v>
      </c>
      <c r="N1133" s="11">
        <f t="shared" si="212"/>
        <v>47.697061667281801</v>
      </c>
      <c r="O1133" s="11">
        <f t="shared" si="213"/>
        <v>9.5394123334563599</v>
      </c>
      <c r="P1133" s="11">
        <f t="shared" si="214"/>
        <v>0.1148773161543396</v>
      </c>
      <c r="Q1133" s="8" t="s">
        <v>572</v>
      </c>
    </row>
    <row r="1134" spans="1:17">
      <c r="A1134" s="9">
        <f t="shared" si="211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208"/>
        <v>108.5</v>
      </c>
      <c r="G1134" s="37">
        <v>120</v>
      </c>
      <c r="H1134" s="11">
        <v>4.6620952232949353E-3</v>
      </c>
      <c r="I1134" s="11">
        <f t="shared" si="209"/>
        <v>10.578900134035237</v>
      </c>
      <c r="J1134" s="11">
        <f t="shared" si="215"/>
        <v>3.8898615792847568</v>
      </c>
      <c r="K1134" s="11">
        <v>3.8594922201285957</v>
      </c>
      <c r="L1134" s="11">
        <v>3.1744206375415214</v>
      </c>
      <c r="M1134" s="249">
        <f t="shared" si="210"/>
        <v>3.1744206375415214</v>
      </c>
      <c r="N1134" s="11">
        <f t="shared" si="212"/>
        <v>21.502674570990109</v>
      </c>
      <c r="O1134" s="11">
        <f t="shared" si="213"/>
        <v>4.300534914198022</v>
      </c>
      <c r="P1134" s="11">
        <f t="shared" si="214"/>
        <v>0.19818133245152175</v>
      </c>
      <c r="Q1134" s="8" t="s">
        <v>25</v>
      </c>
    </row>
    <row r="1135" spans="1:17">
      <c r="A1135" s="9">
        <f t="shared" si="211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208"/>
        <v>144.4</v>
      </c>
      <c r="G1135" s="36">
        <v>99</v>
      </c>
      <c r="H1135" s="11">
        <v>3.846228559218322E-3</v>
      </c>
      <c r="I1135" s="11">
        <f t="shared" si="209"/>
        <v>8.7275926105790713</v>
      </c>
      <c r="J1135" s="11">
        <f t="shared" si="215"/>
        <v>3.2091358029099246</v>
      </c>
      <c r="K1135" s="11">
        <v>3.184081081606092</v>
      </c>
      <c r="L1135" s="11">
        <v>1.4476435051185921</v>
      </c>
      <c r="M1135" s="249">
        <f t="shared" si="210"/>
        <v>1.4476435051185921</v>
      </c>
      <c r="N1135" s="11">
        <f t="shared" si="212"/>
        <v>16.56845300021368</v>
      </c>
      <c r="O1135" s="11">
        <f t="shared" si="213"/>
        <v>3.3136906000427362</v>
      </c>
      <c r="P1135" s="11">
        <f t="shared" si="214"/>
        <v>0.11473997922585652</v>
      </c>
      <c r="Q1135" s="8" t="s">
        <v>572</v>
      </c>
    </row>
    <row r="1136" spans="1:17">
      <c r="A1136" s="9">
        <f t="shared" si="211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208"/>
        <v>325.10000000000002</v>
      </c>
      <c r="G1136" s="36">
        <v>237</v>
      </c>
      <c r="H1136" s="11">
        <v>9.207638066007497E-3</v>
      </c>
      <c r="I1136" s="11">
        <f t="shared" si="209"/>
        <v>20.893327764719594</v>
      </c>
      <c r="J1136" s="11">
        <f t="shared" si="215"/>
        <v>7.682476619087395</v>
      </c>
      <c r="K1136" s="11">
        <v>7.6224971347539769</v>
      </c>
      <c r="L1136" s="11">
        <v>3.4655708152839018</v>
      </c>
      <c r="M1136" s="249">
        <f t="shared" si="210"/>
        <v>3.4655708152839018</v>
      </c>
      <c r="N1136" s="11">
        <f t="shared" si="212"/>
        <v>39.663872333844871</v>
      </c>
      <c r="O1136" s="11">
        <f t="shared" si="213"/>
        <v>7.9327744667689748</v>
      </c>
      <c r="P1136" s="11">
        <f t="shared" si="214"/>
        <v>0.12200514405981196</v>
      </c>
      <c r="Q1136" s="8" t="s">
        <v>572</v>
      </c>
    </row>
    <row r="1137" spans="1:17">
      <c r="A1137" s="9">
        <f t="shared" si="211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208"/>
        <v>116.4</v>
      </c>
      <c r="G1137" s="35">
        <v>154</v>
      </c>
      <c r="H1137" s="11">
        <v>5.9830222032285002E-3</v>
      </c>
      <c r="I1137" s="11">
        <f t="shared" si="209"/>
        <v>13.576255172011887</v>
      </c>
      <c r="J1137" s="11">
        <f t="shared" si="215"/>
        <v>4.9919890267487714</v>
      </c>
      <c r="K1137" s="11">
        <v>4.9530150158316975</v>
      </c>
      <c r="L1137" s="11">
        <v>4.0738398181782856</v>
      </c>
      <c r="M1137" s="249">
        <f t="shared" si="210"/>
        <v>4.0738398181782856</v>
      </c>
      <c r="N1137" s="11">
        <f t="shared" si="212"/>
        <v>27.595099032770641</v>
      </c>
      <c r="O1137" s="11">
        <f t="shared" si="213"/>
        <v>5.5190198065541285</v>
      </c>
      <c r="P1137" s="11">
        <f t="shared" si="214"/>
        <v>0.23707129753239381</v>
      </c>
      <c r="Q1137" s="8" t="s">
        <v>29</v>
      </c>
    </row>
    <row r="1138" spans="1:17">
      <c r="A1138" s="9">
        <f t="shared" si="211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208"/>
        <v>323.89999999999998</v>
      </c>
      <c r="G1138" s="36">
        <v>237</v>
      </c>
      <c r="H1138" s="11">
        <v>9.207638066007497E-3</v>
      </c>
      <c r="I1138" s="11">
        <f t="shared" si="209"/>
        <v>20.893327764719594</v>
      </c>
      <c r="J1138" s="11">
        <f t="shared" si="215"/>
        <v>7.682476619087395</v>
      </c>
      <c r="K1138" s="11">
        <v>7.6224971347539769</v>
      </c>
      <c r="L1138" s="11">
        <v>3.4655708152839018</v>
      </c>
      <c r="M1138" s="249">
        <f t="shared" si="210"/>
        <v>3.4655708152839018</v>
      </c>
      <c r="N1138" s="11">
        <f t="shared" si="212"/>
        <v>39.663872333844871</v>
      </c>
      <c r="O1138" s="11">
        <f t="shared" si="213"/>
        <v>7.9327744667689748</v>
      </c>
      <c r="P1138" s="11">
        <f t="shared" si="214"/>
        <v>0.12245715447312405</v>
      </c>
      <c r="Q1138" s="8" t="s">
        <v>572</v>
      </c>
    </row>
    <row r="1139" spans="1:17">
      <c r="A1139" s="9">
        <f t="shared" si="211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208"/>
        <v>176.7</v>
      </c>
      <c r="G1139" s="35">
        <v>112</v>
      </c>
      <c r="H1139" s="11">
        <v>4.3512888750752727E-3</v>
      </c>
      <c r="I1139" s="11">
        <f t="shared" si="209"/>
        <v>9.8736401250995538</v>
      </c>
      <c r="J1139" s="11">
        <f t="shared" si="215"/>
        <v>3.6305374739991061</v>
      </c>
      <c r="K1139" s="11">
        <v>3.6021927387866892</v>
      </c>
      <c r="L1139" s="11">
        <v>2.9627925950387533</v>
      </c>
      <c r="M1139" s="249">
        <f t="shared" si="210"/>
        <v>2.9627925950387533</v>
      </c>
      <c r="N1139" s="11">
        <f t="shared" si="212"/>
        <v>20.069162932924105</v>
      </c>
      <c r="O1139" s="11">
        <f t="shared" si="213"/>
        <v>4.0138325865848214</v>
      </c>
      <c r="P1139" s="11">
        <f t="shared" si="214"/>
        <v>0.11357760573245108</v>
      </c>
      <c r="Q1139" s="8" t="s">
        <v>29</v>
      </c>
    </row>
    <row r="1140" spans="1:17">
      <c r="A1140" s="9">
        <f t="shared" si="211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ref="F1140:F1203" si="216">C1140+D1140+E1140</f>
        <v>248.4</v>
      </c>
      <c r="G1140" s="36">
        <v>97</v>
      </c>
      <c r="H1140" s="11">
        <v>3.7685269721634061E-3</v>
      </c>
      <c r="I1140" s="11">
        <f t="shared" ref="I1140:I1202" si="217">H1140*$I$2</f>
        <v>8.5512776083451509</v>
      </c>
      <c r="J1140" s="11">
        <f t="shared" si="215"/>
        <v>3.1443047765885122</v>
      </c>
      <c r="K1140" s="11">
        <v>3.119756211270615</v>
      </c>
      <c r="L1140" s="11">
        <v>1.4183981817828628</v>
      </c>
      <c r="M1140" s="249">
        <f t="shared" si="210"/>
        <v>1.4183981817828628</v>
      </c>
      <c r="N1140" s="11">
        <f t="shared" si="212"/>
        <v>16.23373677798714</v>
      </c>
      <c r="O1140" s="11">
        <f t="shared" si="213"/>
        <v>3.246747355597428</v>
      </c>
      <c r="P1140" s="11">
        <f t="shared" si="214"/>
        <v>6.5353207640849995E-2</v>
      </c>
      <c r="Q1140" s="8" t="s">
        <v>572</v>
      </c>
    </row>
    <row r="1141" spans="1:17">
      <c r="A1141" s="9">
        <f t="shared" si="211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216"/>
        <v>192.4</v>
      </c>
      <c r="G1141" s="36">
        <v>149</v>
      </c>
      <c r="H1141" s="11">
        <v>5.7887682355912112E-3</v>
      </c>
      <c r="I1141" s="11">
        <f t="shared" si="217"/>
        <v>13.135467666427086</v>
      </c>
      <c r="J1141" s="11">
        <f t="shared" si="215"/>
        <v>4.8299114609452403</v>
      </c>
      <c r="K1141" s="11">
        <v>4.7922028399930063</v>
      </c>
      <c r="L1141" s="11">
        <v>2.1787765885118202</v>
      </c>
      <c r="M1141" s="249">
        <f t="shared" ref="M1141:M1204" si="218">L1141*$M$2</f>
        <v>2.1787765885118202</v>
      </c>
      <c r="N1141" s="11">
        <f t="shared" si="212"/>
        <v>24.936358555877153</v>
      </c>
      <c r="O1141" s="11">
        <f t="shared" si="213"/>
        <v>4.9872717111754312</v>
      </c>
      <c r="P1141" s="11">
        <f t="shared" si="214"/>
        <v>0.12960685320102469</v>
      </c>
      <c r="Q1141" s="8" t="s">
        <v>572</v>
      </c>
    </row>
    <row r="1142" spans="1:17">
      <c r="A1142" s="9">
        <f t="shared" ref="A1142:A1205" si="219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216"/>
        <v>114.5</v>
      </c>
      <c r="G1142" s="37">
        <v>140</v>
      </c>
      <c r="H1142" s="11">
        <v>5.4391110938440913E-3</v>
      </c>
      <c r="I1142" s="11">
        <f t="shared" si="217"/>
        <v>12.342050156374443</v>
      </c>
      <c r="J1142" s="11">
        <f t="shared" si="215"/>
        <v>4.5381718424988833</v>
      </c>
      <c r="K1142" s="11">
        <v>4.502740923483362</v>
      </c>
      <c r="L1142" s="11">
        <v>16.317333281532274</v>
      </c>
      <c r="M1142" s="249">
        <f t="shared" si="218"/>
        <v>16.317333281532274</v>
      </c>
      <c r="N1142" s="11">
        <f t="shared" si="212"/>
        <v>37.700296203888961</v>
      </c>
      <c r="O1142" s="11">
        <f t="shared" si="213"/>
        <v>7.5400592407777927</v>
      </c>
      <c r="P1142" s="11">
        <f t="shared" si="214"/>
        <v>0.32926022885492545</v>
      </c>
      <c r="Q1142" s="8" t="s">
        <v>25</v>
      </c>
    </row>
    <row r="1143" spans="1:17">
      <c r="A1143" s="9">
        <f t="shared" si="219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216"/>
        <v>617.4</v>
      </c>
      <c r="G1143" s="36">
        <v>446</v>
      </c>
      <c r="H1143" s="11">
        <v>1.7327453913246176E-2</v>
      </c>
      <c r="I1143" s="11">
        <f t="shared" si="217"/>
        <v>39.318245498164295</v>
      </c>
      <c r="J1143" s="11">
        <f t="shared" si="215"/>
        <v>14.457318869675012</v>
      </c>
      <c r="K1143" s="11">
        <v>14.344446084811281</v>
      </c>
      <c r="L1143" s="11">
        <v>6.5217071038675956</v>
      </c>
      <c r="M1143" s="249">
        <f t="shared" si="218"/>
        <v>6.5217071038675956</v>
      </c>
      <c r="N1143" s="11">
        <f t="shared" si="212"/>
        <v>74.641717556518188</v>
      </c>
      <c r="O1143" s="11">
        <f t="shared" si="213"/>
        <v>14.928343511303638</v>
      </c>
      <c r="P1143" s="11">
        <f t="shared" si="214"/>
        <v>0.12089685383303887</v>
      </c>
      <c r="Q1143" s="8" t="s">
        <v>572</v>
      </c>
    </row>
    <row r="1144" spans="1:17">
      <c r="A1144" s="9">
        <f t="shared" si="219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216"/>
        <v>852.7</v>
      </c>
      <c r="G1144" s="36">
        <v>416</v>
      </c>
      <c r="H1144" s="11">
        <v>1.6161930107422444E-2</v>
      </c>
      <c r="I1144" s="11">
        <f t="shared" si="217"/>
        <v>36.673520464655489</v>
      </c>
      <c r="J1144" s="11">
        <f t="shared" si="215"/>
        <v>13.484853474853825</v>
      </c>
      <c r="K1144" s="11">
        <v>13.379573029779133</v>
      </c>
      <c r="L1144" s="11">
        <v>6.0830272538316592</v>
      </c>
      <c r="M1144" s="249">
        <f t="shared" si="218"/>
        <v>6.0830272538316592</v>
      </c>
      <c r="N1144" s="11">
        <f t="shared" si="212"/>
        <v>69.620974223120101</v>
      </c>
      <c r="O1144" s="11">
        <f t="shared" si="213"/>
        <v>13.92419484462402</v>
      </c>
      <c r="P1144" s="11">
        <f t="shared" si="214"/>
        <v>8.1647677053031664E-2</v>
      </c>
      <c r="Q1144" s="8" t="s">
        <v>572</v>
      </c>
    </row>
    <row r="1145" spans="1:17">
      <c r="A1145" s="9">
        <f t="shared" si="219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216"/>
        <v>70.099999999999994</v>
      </c>
      <c r="G1145" s="35">
        <v>112</v>
      </c>
      <c r="H1145" s="11">
        <v>4.3512888750752727E-3</v>
      </c>
      <c r="I1145" s="11">
        <f t="shared" si="217"/>
        <v>9.8736401250995538</v>
      </c>
      <c r="J1145" s="11">
        <f t="shared" si="215"/>
        <v>3.6305374739991061</v>
      </c>
      <c r="K1145" s="11">
        <v>3.6021927387866892</v>
      </c>
      <c r="L1145" s="11">
        <v>2.9627925950387533</v>
      </c>
      <c r="M1145" s="249">
        <f t="shared" si="218"/>
        <v>2.9627925950387533</v>
      </c>
      <c r="N1145" s="11">
        <f t="shared" si="212"/>
        <v>20.069162932924105</v>
      </c>
      <c r="O1145" s="11">
        <f t="shared" si="213"/>
        <v>4.0138325865848214</v>
      </c>
      <c r="P1145" s="11">
        <f t="shared" si="214"/>
        <v>0.286293337131585</v>
      </c>
      <c r="Q1145" s="8" t="s">
        <v>29</v>
      </c>
    </row>
    <row r="1146" spans="1:17">
      <c r="A1146" s="9">
        <f t="shared" si="219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216"/>
        <v>60.6</v>
      </c>
      <c r="G1146" s="35">
        <v>112</v>
      </c>
      <c r="H1146" s="11">
        <v>4.3512888750752727E-3</v>
      </c>
      <c r="I1146" s="11">
        <f t="shared" si="217"/>
        <v>9.8736401250995538</v>
      </c>
      <c r="J1146" s="11">
        <f t="shared" si="215"/>
        <v>3.6305374739991061</v>
      </c>
      <c r="K1146" s="11">
        <v>3.6021927387866892</v>
      </c>
      <c r="L1146" s="11">
        <v>2.9627925950387533</v>
      </c>
      <c r="M1146" s="249">
        <f t="shared" si="218"/>
        <v>2.9627925950387533</v>
      </c>
      <c r="N1146" s="11">
        <f t="shared" si="212"/>
        <v>20.069162932924105</v>
      </c>
      <c r="O1146" s="11">
        <f t="shared" si="213"/>
        <v>4.0138325865848214</v>
      </c>
      <c r="P1146" s="11">
        <f t="shared" si="214"/>
        <v>0.33117430582383012</v>
      </c>
      <c r="Q1146" s="8" t="s">
        <v>29</v>
      </c>
    </row>
    <row r="1147" spans="1:17">
      <c r="A1147" s="9">
        <f t="shared" si="219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216"/>
        <v>66.45</v>
      </c>
      <c r="G1147" s="35">
        <v>155</v>
      </c>
      <c r="H1147" s="11">
        <v>6.0218729967559583E-3</v>
      </c>
      <c r="I1147" s="11">
        <f t="shared" si="217"/>
        <v>13.664412673128849</v>
      </c>
      <c r="J1147" s="11">
        <f t="shared" si="215"/>
        <v>5.0244045399094786</v>
      </c>
      <c r="K1147" s="11">
        <v>4.9851774509994362</v>
      </c>
      <c r="L1147" s="11">
        <v>4.1002933234911323</v>
      </c>
      <c r="M1147" s="249">
        <f t="shared" si="218"/>
        <v>4.1002933234911323</v>
      </c>
      <c r="N1147" s="11">
        <f t="shared" si="212"/>
        <v>27.774287987528897</v>
      </c>
      <c r="O1147" s="11">
        <f t="shared" si="213"/>
        <v>5.5548575975057801</v>
      </c>
      <c r="P1147" s="11">
        <f t="shared" si="214"/>
        <v>0.41797273118929873</v>
      </c>
      <c r="Q1147" s="8" t="s">
        <v>29</v>
      </c>
    </row>
    <row r="1148" spans="1:17">
      <c r="A1148" s="9">
        <f t="shared" si="219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216"/>
        <v>76.5</v>
      </c>
      <c r="G1148" s="35">
        <v>153</v>
      </c>
      <c r="H1148" s="11">
        <v>5.9441714097010429E-3</v>
      </c>
      <c r="I1148" s="11">
        <f t="shared" si="217"/>
        <v>13.488097670894929</v>
      </c>
      <c r="J1148" s="11">
        <f t="shared" si="215"/>
        <v>4.9595735135880661</v>
      </c>
      <c r="K1148" s="11">
        <v>4.9208525806639596</v>
      </c>
      <c r="L1148" s="11">
        <v>4.0473863128654397</v>
      </c>
      <c r="M1148" s="249">
        <f t="shared" si="218"/>
        <v>4.0473863128654397</v>
      </c>
      <c r="N1148" s="11">
        <f t="shared" si="212"/>
        <v>27.415910078012395</v>
      </c>
      <c r="O1148" s="11">
        <f t="shared" si="213"/>
        <v>5.4831820156024795</v>
      </c>
      <c r="P1148" s="11">
        <f t="shared" si="214"/>
        <v>0.35837790951650195</v>
      </c>
      <c r="Q1148" s="8" t="s">
        <v>29</v>
      </c>
    </row>
    <row r="1149" spans="1:17">
      <c r="A1149" s="9">
        <f t="shared" si="219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216"/>
        <v>26.4</v>
      </c>
      <c r="G1149" s="35">
        <v>105</v>
      </c>
      <c r="H1149" s="11">
        <v>4.0793333203830683E-3</v>
      </c>
      <c r="I1149" s="11">
        <f t="shared" si="217"/>
        <v>9.2565376172808325</v>
      </c>
      <c r="J1149" s="11">
        <f t="shared" si="215"/>
        <v>3.4036288818741625</v>
      </c>
      <c r="K1149" s="11">
        <v>3.377055692612521</v>
      </c>
      <c r="L1149" s="11">
        <v>2.777618057848831</v>
      </c>
      <c r="M1149" s="249">
        <f t="shared" si="218"/>
        <v>2.777618057848831</v>
      </c>
      <c r="N1149" s="11">
        <f t="shared" si="212"/>
        <v>18.814840249616346</v>
      </c>
      <c r="O1149" s="11">
        <f t="shared" si="213"/>
        <v>3.7629680499232694</v>
      </c>
      <c r="P1149" s="11">
        <f t="shared" si="214"/>
        <v>0.7126833427884981</v>
      </c>
      <c r="Q1149" s="8" t="s">
        <v>29</v>
      </c>
    </row>
    <row r="1150" spans="1:17">
      <c r="A1150" s="9">
        <f t="shared" si="219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216"/>
        <v>85.8</v>
      </c>
      <c r="G1150" s="35">
        <v>158</v>
      </c>
      <c r="H1150" s="11">
        <v>6.1384253773383319E-3</v>
      </c>
      <c r="I1150" s="11">
        <f t="shared" si="217"/>
        <v>13.92888517647973</v>
      </c>
      <c r="J1150" s="11">
        <f t="shared" si="215"/>
        <v>5.1216510793915972</v>
      </c>
      <c r="K1150" s="11">
        <v>5.0816647565026516</v>
      </c>
      <c r="L1150" s="11">
        <v>4.1796538394296698</v>
      </c>
      <c r="M1150" s="249">
        <f t="shared" si="218"/>
        <v>4.1796538394296698</v>
      </c>
      <c r="N1150" s="11">
        <f t="shared" si="212"/>
        <v>28.311854851803648</v>
      </c>
      <c r="O1150" s="11">
        <f t="shared" si="213"/>
        <v>5.6623709703607297</v>
      </c>
      <c r="P1150" s="11">
        <f t="shared" si="214"/>
        <v>0.32997499827276983</v>
      </c>
      <c r="Q1150" s="8" t="s">
        <v>29</v>
      </c>
    </row>
    <row r="1151" spans="1:17">
      <c r="A1151" s="9">
        <f t="shared" si="219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216"/>
        <v>125.9</v>
      </c>
      <c r="G1151" s="35">
        <v>107</v>
      </c>
      <c r="H1151" s="11">
        <v>4.1570349074379846E-3</v>
      </c>
      <c r="I1151" s="11">
        <f t="shared" si="217"/>
        <v>9.4328526195147546</v>
      </c>
      <c r="J1151" s="11">
        <f t="shared" si="215"/>
        <v>3.4684599081955754</v>
      </c>
      <c r="K1151" s="11">
        <v>3.4413805629479985</v>
      </c>
      <c r="L1151" s="11">
        <v>14.133918685289148</v>
      </c>
      <c r="M1151" s="249">
        <f t="shared" si="218"/>
        <v>14.133918685289148</v>
      </c>
      <c r="N1151" s="11">
        <f t="shared" si="212"/>
        <v>30.476611775947475</v>
      </c>
      <c r="O1151" s="11">
        <f t="shared" si="213"/>
        <v>6.0953223551894951</v>
      </c>
      <c r="P1151" s="11">
        <f t="shared" si="214"/>
        <v>0.24206999027758122</v>
      </c>
      <c r="Q1151" s="8" t="s">
        <v>29</v>
      </c>
    </row>
    <row r="1152" spans="1:17">
      <c r="A1152" s="9">
        <f t="shared" si="219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216"/>
        <v>81</v>
      </c>
      <c r="G1152" s="35">
        <v>134</v>
      </c>
      <c r="H1152" s="11">
        <v>5.206006332679345E-3</v>
      </c>
      <c r="I1152" s="11">
        <f t="shared" si="217"/>
        <v>11.813105149672683</v>
      </c>
      <c r="J1152" s="11">
        <f t="shared" si="215"/>
        <v>4.3436787635346459</v>
      </c>
      <c r="K1152" s="11">
        <v>4.3097663124769321</v>
      </c>
      <c r="L1152" s="11">
        <v>3.5447697119213659</v>
      </c>
      <c r="M1152" s="249">
        <f t="shared" si="218"/>
        <v>3.5447697119213659</v>
      </c>
      <c r="N1152" s="11">
        <f t="shared" si="212"/>
        <v>24.011319937605624</v>
      </c>
      <c r="O1152" s="11">
        <f t="shared" si="213"/>
        <v>4.8022639875211253</v>
      </c>
      <c r="P1152" s="11">
        <f t="shared" si="214"/>
        <v>0.29643604861241513</v>
      </c>
      <c r="Q1152" s="8" t="s">
        <v>29</v>
      </c>
    </row>
    <row r="1153" spans="1:17">
      <c r="A1153" s="9">
        <f t="shared" si="219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216"/>
        <v>62.4</v>
      </c>
      <c r="G1153" s="35">
        <v>125</v>
      </c>
      <c r="H1153" s="11">
        <v>4.8563491909322243E-3</v>
      </c>
      <c r="I1153" s="11">
        <f t="shared" si="217"/>
        <v>11.019687639620038</v>
      </c>
      <c r="J1153" s="11">
        <f t="shared" si="215"/>
        <v>4.051939145088288</v>
      </c>
      <c r="K1153" s="11">
        <v>4.0203043959672877</v>
      </c>
      <c r="L1153" s="11">
        <v>3.3066881641057515</v>
      </c>
      <c r="M1153" s="249">
        <f t="shared" si="218"/>
        <v>3.3066881641057515</v>
      </c>
      <c r="N1153" s="11">
        <f t="shared" si="212"/>
        <v>22.398619344781363</v>
      </c>
      <c r="O1153" s="11">
        <f t="shared" si="213"/>
        <v>4.4797238689562731</v>
      </c>
      <c r="P1153" s="11">
        <f t="shared" si="214"/>
        <v>0.35895223308944496</v>
      </c>
      <c r="Q1153" s="8" t="s">
        <v>29</v>
      </c>
    </row>
    <row r="1154" spans="1:17">
      <c r="A1154" s="9">
        <f t="shared" si="219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216"/>
        <v>35.4</v>
      </c>
      <c r="G1154" s="35">
        <v>85</v>
      </c>
      <c r="H1154" s="11">
        <v>3.3023174498339127E-3</v>
      </c>
      <c r="I1154" s="11">
        <f t="shared" si="217"/>
        <v>7.4933875949416269</v>
      </c>
      <c r="J1154" s="11">
        <f t="shared" si="215"/>
        <v>2.7553186186600365</v>
      </c>
      <c r="K1154" s="11">
        <v>2.7338069892577557</v>
      </c>
      <c r="L1154" s="11">
        <v>2.2485479515919109</v>
      </c>
      <c r="M1154" s="249">
        <f t="shared" si="218"/>
        <v>2.2485479515919109</v>
      </c>
      <c r="N1154" s="11">
        <f t="shared" si="212"/>
        <v>15.23106115445133</v>
      </c>
      <c r="O1154" s="11">
        <f t="shared" si="213"/>
        <v>3.0462122308902662</v>
      </c>
      <c r="P1154" s="11">
        <f t="shared" si="214"/>
        <v>0.43025596481500944</v>
      </c>
      <c r="Q1154" s="8" t="s">
        <v>29</v>
      </c>
    </row>
    <row r="1155" spans="1:17">
      <c r="A1155" s="9">
        <f t="shared" si="219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216"/>
        <v>71.2</v>
      </c>
      <c r="G1155" s="37">
        <v>122</v>
      </c>
      <c r="H1155" s="11">
        <v>4.7397968103498507E-3</v>
      </c>
      <c r="I1155" s="11">
        <f t="shared" si="217"/>
        <v>10.755215136269157</v>
      </c>
      <c r="J1155" s="11">
        <f t="shared" si="215"/>
        <v>3.9546926056061693</v>
      </c>
      <c r="K1155" s="11">
        <v>3.9238170904640723</v>
      </c>
      <c r="L1155" s="11">
        <v>3.2273276481672131</v>
      </c>
      <c r="M1155" s="249">
        <f t="shared" si="218"/>
        <v>3.2273276481672131</v>
      </c>
      <c r="N1155" s="11">
        <f t="shared" si="212"/>
        <v>21.861052480506615</v>
      </c>
      <c r="O1155" s="11">
        <f t="shared" si="213"/>
        <v>4.3722104961013235</v>
      </c>
      <c r="P1155" s="11">
        <f t="shared" si="214"/>
        <v>0.30703725393969966</v>
      </c>
      <c r="Q1155" s="8" t="s">
        <v>25</v>
      </c>
    </row>
    <row r="1156" spans="1:17">
      <c r="A1156" s="9">
        <f t="shared" si="219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216"/>
        <v>78.3</v>
      </c>
      <c r="G1156" s="35">
        <v>114</v>
      </c>
      <c r="H1156" s="11">
        <v>4.428990462130189E-3</v>
      </c>
      <c r="I1156" s="11">
        <f t="shared" si="217"/>
        <v>10.049955127333476</v>
      </c>
      <c r="J1156" s="11">
        <f t="shared" si="215"/>
        <v>3.6953685003205194</v>
      </c>
      <c r="K1156" s="11">
        <v>3.6665176091221663</v>
      </c>
      <c r="L1156" s="11">
        <v>3.0156996056644454</v>
      </c>
      <c r="M1156" s="249">
        <f t="shared" si="218"/>
        <v>3.0156996056644454</v>
      </c>
      <c r="N1156" s="11">
        <f t="shared" si="212"/>
        <v>20.427540842440607</v>
      </c>
      <c r="O1156" s="11">
        <f t="shared" si="213"/>
        <v>4.0855081684881212</v>
      </c>
      <c r="P1156" s="11">
        <f t="shared" si="214"/>
        <v>0.26088813336450328</v>
      </c>
      <c r="Q1156" s="8" t="s">
        <v>29</v>
      </c>
    </row>
    <row r="1157" spans="1:17">
      <c r="A1157" s="9">
        <f t="shared" si="219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216"/>
        <v>69.400000000000006</v>
      </c>
      <c r="G1157" s="35">
        <v>131</v>
      </c>
      <c r="H1157" s="11">
        <v>5.0894539520969714E-3</v>
      </c>
      <c r="I1157" s="11">
        <f t="shared" si="217"/>
        <v>11.548632646321801</v>
      </c>
      <c r="J1157" s="11">
        <f t="shared" si="215"/>
        <v>4.2464322240525263</v>
      </c>
      <c r="K1157" s="11">
        <v>4.2132790069737176</v>
      </c>
      <c r="L1157" s="11">
        <v>3.4654091959828279</v>
      </c>
      <c r="M1157" s="249">
        <f t="shared" si="218"/>
        <v>3.4654091959828279</v>
      </c>
      <c r="N1157" s="11">
        <f t="shared" si="212"/>
        <v>23.473753073330876</v>
      </c>
      <c r="O1157" s="11">
        <f t="shared" si="213"/>
        <v>4.6947506146661757</v>
      </c>
      <c r="P1157" s="11">
        <f t="shared" si="214"/>
        <v>0.33823851690678497</v>
      </c>
      <c r="Q1157" s="8" t="s">
        <v>29</v>
      </c>
    </row>
    <row r="1158" spans="1:17">
      <c r="A1158" s="9">
        <f t="shared" si="219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216"/>
        <v>67.099999999999994</v>
      </c>
      <c r="G1158" s="35">
        <v>117</v>
      </c>
      <c r="H1158" s="11">
        <v>4.5455428427125617E-3</v>
      </c>
      <c r="I1158" s="11">
        <f t="shared" si="217"/>
        <v>10.314427630684355</v>
      </c>
      <c r="J1158" s="11">
        <f t="shared" si="215"/>
        <v>3.7926150398026377</v>
      </c>
      <c r="K1158" s="11">
        <v>3.7630049146253808</v>
      </c>
      <c r="L1158" s="11">
        <v>3.0950601216029829</v>
      </c>
      <c r="M1158" s="249">
        <f t="shared" si="218"/>
        <v>3.0950601216029829</v>
      </c>
      <c r="N1158" s="11">
        <f t="shared" si="212"/>
        <v>20.965107706715358</v>
      </c>
      <c r="O1158" s="11">
        <f t="shared" si="213"/>
        <v>4.1930215413430716</v>
      </c>
      <c r="P1158" s="11">
        <f t="shared" si="214"/>
        <v>0.31244571843092939</v>
      </c>
      <c r="Q1158" s="8" t="s">
        <v>29</v>
      </c>
    </row>
    <row r="1159" spans="1:17">
      <c r="A1159" s="9">
        <f t="shared" si="219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216"/>
        <v>19.600000000000001</v>
      </c>
      <c r="G1159" s="35">
        <v>38</v>
      </c>
      <c r="H1159" s="11">
        <v>1.4763301540433962E-3</v>
      </c>
      <c r="I1159" s="11">
        <f t="shared" si="217"/>
        <v>3.3499850424444917</v>
      </c>
      <c r="J1159" s="11">
        <f t="shared" si="215"/>
        <v>1.2317895001068397</v>
      </c>
      <c r="K1159" s="11">
        <v>1.2221725363740554</v>
      </c>
      <c r="L1159" s="11">
        <v>1.4763301540433962E-3</v>
      </c>
      <c r="M1159" s="249">
        <f t="shared" si="218"/>
        <v>1.4763301540433962E-3</v>
      </c>
      <c r="N1159" s="11">
        <f t="shared" si="212"/>
        <v>5.8054234090794292</v>
      </c>
      <c r="O1159" s="11">
        <f t="shared" si="213"/>
        <v>1.161084681815886</v>
      </c>
      <c r="P1159" s="11">
        <f t="shared" si="214"/>
        <v>0.29619507189180766</v>
      </c>
      <c r="Q1159" s="8" t="s">
        <v>29</v>
      </c>
    </row>
    <row r="1160" spans="1:17">
      <c r="A1160" s="9">
        <f t="shared" si="219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216"/>
        <v>310.10000000000002</v>
      </c>
      <c r="G1160" s="36">
        <v>240</v>
      </c>
      <c r="H1160" s="11">
        <v>9.3241904465898705E-3</v>
      </c>
      <c r="I1160" s="11">
        <f t="shared" si="217"/>
        <v>21.157800268070474</v>
      </c>
      <c r="J1160" s="11">
        <f t="shared" si="215"/>
        <v>7.7797231585695137</v>
      </c>
      <c r="K1160" s="11">
        <v>7.7189844402571914</v>
      </c>
      <c r="L1160" s="11">
        <v>3.5094388002874952</v>
      </c>
      <c r="M1160" s="249">
        <f t="shared" si="218"/>
        <v>3.5094388002874952</v>
      </c>
      <c r="N1160" s="11">
        <f t="shared" si="212"/>
        <v>40.165946667184677</v>
      </c>
      <c r="O1160" s="11">
        <f t="shared" si="213"/>
        <v>8.0331893334369351</v>
      </c>
      <c r="P1160" s="11">
        <f t="shared" si="214"/>
        <v>0.12952578738208539</v>
      </c>
      <c r="Q1160" s="8" t="s">
        <v>572</v>
      </c>
    </row>
    <row r="1161" spans="1:17">
      <c r="A1161" s="9">
        <f t="shared" si="219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216"/>
        <v>384.2</v>
      </c>
      <c r="G1161" s="36">
        <v>240</v>
      </c>
      <c r="H1161" s="11">
        <v>9.3241904465898705E-3</v>
      </c>
      <c r="I1161" s="11">
        <f t="shared" si="217"/>
        <v>21.157800268070474</v>
      </c>
      <c r="J1161" s="11">
        <f t="shared" si="215"/>
        <v>7.7797231585695137</v>
      </c>
      <c r="K1161" s="11">
        <v>7.7189844402571914</v>
      </c>
      <c r="L1161" s="11">
        <v>3.5094388002874952</v>
      </c>
      <c r="M1161" s="249">
        <f t="shared" si="218"/>
        <v>3.5094388002874952</v>
      </c>
      <c r="N1161" s="11">
        <f t="shared" si="212"/>
        <v>40.165946667184677</v>
      </c>
      <c r="O1161" s="11">
        <f t="shared" si="213"/>
        <v>8.0331893334369351</v>
      </c>
      <c r="P1161" s="11">
        <f t="shared" si="214"/>
        <v>0.10454436925347392</v>
      </c>
      <c r="Q1161" s="8" t="s">
        <v>572</v>
      </c>
    </row>
    <row r="1162" spans="1:17">
      <c r="A1162" s="9">
        <f t="shared" si="219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216"/>
        <v>387.4</v>
      </c>
      <c r="G1162" s="36">
        <v>195</v>
      </c>
      <c r="H1162" s="11">
        <v>7.5759047378542704E-3</v>
      </c>
      <c r="I1162" s="11">
        <f t="shared" si="217"/>
        <v>17.190712717807262</v>
      </c>
      <c r="J1162" s="11">
        <f t="shared" si="215"/>
        <v>6.3210250663377305</v>
      </c>
      <c r="K1162" s="11">
        <v>6.2716748577089687</v>
      </c>
      <c r="L1162" s="11">
        <v>2.8514190252335903</v>
      </c>
      <c r="M1162" s="249">
        <f t="shared" si="218"/>
        <v>2.8514190252335903</v>
      </c>
      <c r="N1162" s="11">
        <f t="shared" si="212"/>
        <v>32.634831667087553</v>
      </c>
      <c r="O1162" s="11">
        <f t="shared" si="213"/>
        <v>6.5269663334175112</v>
      </c>
      <c r="P1162" s="11">
        <f t="shared" si="214"/>
        <v>8.4240659956343722E-2</v>
      </c>
      <c r="Q1162" s="8" t="s">
        <v>572</v>
      </c>
    </row>
    <row r="1163" spans="1:17">
      <c r="A1163" s="9">
        <f t="shared" si="219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216"/>
        <v>306.2</v>
      </c>
      <c r="G1163" s="36">
        <v>229</v>
      </c>
      <c r="H1163" s="11">
        <v>8.8968317177878353E-3</v>
      </c>
      <c r="I1163" s="11">
        <f t="shared" si="217"/>
        <v>20.188067755783912</v>
      </c>
      <c r="J1163" s="11">
        <f t="shared" si="215"/>
        <v>7.4231525138017451</v>
      </c>
      <c r="K1163" s="11">
        <v>7.3651976534120704</v>
      </c>
      <c r="L1163" s="11">
        <v>3.3485895219409856</v>
      </c>
      <c r="M1163" s="249">
        <f t="shared" si="218"/>
        <v>3.3485895219409856</v>
      </c>
      <c r="N1163" s="11">
        <f t="shared" si="212"/>
        <v>38.325007444938713</v>
      </c>
      <c r="O1163" s="11">
        <f t="shared" si="213"/>
        <v>7.6650014889877429</v>
      </c>
      <c r="P1163" s="11">
        <f t="shared" si="214"/>
        <v>0.12516331628000887</v>
      </c>
      <c r="Q1163" s="8" t="s">
        <v>572</v>
      </c>
    </row>
    <row r="1164" spans="1:17">
      <c r="A1164" s="9">
        <f t="shared" si="219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216"/>
        <v>407.7</v>
      </c>
      <c r="G1164" s="37">
        <v>230</v>
      </c>
      <c r="H1164" s="11">
        <v>8.9356825113152925E-3</v>
      </c>
      <c r="I1164" s="11">
        <f t="shared" si="217"/>
        <v>20.276225256900872</v>
      </c>
      <c r="J1164" s="11">
        <f t="shared" si="215"/>
        <v>7.4555680269624514</v>
      </c>
      <c r="K1164" s="11">
        <v>7.3973600885798083</v>
      </c>
      <c r="L1164" s="11">
        <v>6.0843062219545825</v>
      </c>
      <c r="M1164" s="249">
        <f t="shared" si="218"/>
        <v>6.0843062219545825</v>
      </c>
      <c r="N1164" s="11">
        <f t="shared" si="212"/>
        <v>41.213459594397719</v>
      </c>
      <c r="O1164" s="11">
        <f t="shared" si="213"/>
        <v>8.2426919188795438</v>
      </c>
      <c r="P1164" s="11">
        <f t="shared" si="214"/>
        <v>0.10108771055775746</v>
      </c>
      <c r="Q1164" s="8" t="s">
        <v>25</v>
      </c>
    </row>
    <row r="1165" spans="1:17">
      <c r="A1165" s="9">
        <f t="shared" si="219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216"/>
        <v>304.3</v>
      </c>
      <c r="G1165" s="36">
        <v>229</v>
      </c>
      <c r="H1165" s="11">
        <v>8.8968317177878353E-3</v>
      </c>
      <c r="I1165" s="11">
        <f t="shared" si="217"/>
        <v>20.188067755783912</v>
      </c>
      <c r="J1165" s="11">
        <f t="shared" si="215"/>
        <v>7.4231525138017451</v>
      </c>
      <c r="K1165" s="11">
        <v>7.3651976534120704</v>
      </c>
      <c r="L1165" s="11">
        <v>3.3485895219409856</v>
      </c>
      <c r="M1165" s="249">
        <f t="shared" si="218"/>
        <v>3.3485895219409856</v>
      </c>
      <c r="N1165" s="11">
        <f t="shared" si="212"/>
        <v>38.325007444938713</v>
      </c>
      <c r="O1165" s="11">
        <f t="shared" si="213"/>
        <v>7.6650014889877429</v>
      </c>
      <c r="P1165" s="11">
        <f t="shared" si="214"/>
        <v>0.12594481579013708</v>
      </c>
      <c r="Q1165" s="8" t="s">
        <v>572</v>
      </c>
    </row>
    <row r="1166" spans="1:17">
      <c r="A1166" s="9">
        <f t="shared" si="219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216"/>
        <v>413.7</v>
      </c>
      <c r="G1166" s="36">
        <v>285</v>
      </c>
      <c r="H1166" s="11">
        <v>1.1072476155325472E-2</v>
      </c>
      <c r="I1166" s="11">
        <f t="shared" si="217"/>
        <v>25.12488781833369</v>
      </c>
      <c r="J1166" s="11">
        <f t="shared" si="215"/>
        <v>9.2384212508012986</v>
      </c>
      <c r="K1166" s="11">
        <v>9.1662940228054168</v>
      </c>
      <c r="L1166" s="11">
        <v>4.1674585753414011</v>
      </c>
      <c r="M1166" s="249">
        <f t="shared" si="218"/>
        <v>4.1674585753414011</v>
      </c>
      <c r="N1166" s="11">
        <f t="shared" si="212"/>
        <v>47.697061667281801</v>
      </c>
      <c r="O1166" s="11">
        <f t="shared" si="213"/>
        <v>9.5394123334563599</v>
      </c>
      <c r="P1166" s="11">
        <f t="shared" si="214"/>
        <v>0.11529384014329659</v>
      </c>
      <c r="Q1166" s="8" t="s">
        <v>572</v>
      </c>
    </row>
    <row r="1167" spans="1:17">
      <c r="A1167" s="9">
        <f t="shared" si="219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216"/>
        <v>387.6</v>
      </c>
      <c r="G1167" s="36">
        <v>230</v>
      </c>
      <c r="H1167" s="11">
        <v>8.9356825113152925E-3</v>
      </c>
      <c r="I1167" s="11">
        <f t="shared" si="217"/>
        <v>20.276225256900872</v>
      </c>
      <c r="J1167" s="11">
        <f t="shared" si="215"/>
        <v>7.4555680269624514</v>
      </c>
      <c r="K1167" s="11">
        <v>7.3973600885798083</v>
      </c>
      <c r="L1167" s="11">
        <v>3.3632121836088498</v>
      </c>
      <c r="M1167" s="249">
        <f t="shared" si="218"/>
        <v>3.3632121836088498</v>
      </c>
      <c r="N1167" s="11">
        <f t="shared" si="212"/>
        <v>38.492365556051986</v>
      </c>
      <c r="O1167" s="11">
        <f t="shared" si="213"/>
        <v>7.6984731112103972</v>
      </c>
      <c r="P1167" s="11">
        <f t="shared" si="214"/>
        <v>9.9309508658544848E-2</v>
      </c>
      <c r="Q1167" s="8" t="s">
        <v>572</v>
      </c>
    </row>
    <row r="1168" spans="1:17">
      <c r="A1168" s="9">
        <f t="shared" si="219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216"/>
        <v>189.8</v>
      </c>
      <c r="G1168" s="36">
        <v>97</v>
      </c>
      <c r="H1168" s="11">
        <v>3.7685269721634061E-3</v>
      </c>
      <c r="I1168" s="11">
        <f t="shared" si="217"/>
        <v>8.5512776083451509</v>
      </c>
      <c r="J1168" s="11">
        <f t="shared" si="215"/>
        <v>3.1443047765885122</v>
      </c>
      <c r="K1168" s="11">
        <v>3.119756211270615</v>
      </c>
      <c r="L1168" s="11">
        <v>1.4183981817828628</v>
      </c>
      <c r="M1168" s="249">
        <f t="shared" si="218"/>
        <v>1.4183981817828628</v>
      </c>
      <c r="N1168" s="11">
        <f t="shared" si="212"/>
        <v>16.23373677798714</v>
      </c>
      <c r="O1168" s="11">
        <f t="shared" si="213"/>
        <v>3.246747355597428</v>
      </c>
      <c r="P1168" s="11">
        <f t="shared" si="214"/>
        <v>8.5530752254937517E-2</v>
      </c>
      <c r="Q1168" s="8" t="s">
        <v>572</v>
      </c>
    </row>
    <row r="1169" spans="1:17">
      <c r="A1169" s="9">
        <f t="shared" si="219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216"/>
        <v>372.5</v>
      </c>
      <c r="G1169" s="37">
        <v>230</v>
      </c>
      <c r="H1169" s="11">
        <v>8.9356825113152925E-3</v>
      </c>
      <c r="I1169" s="11">
        <f t="shared" si="217"/>
        <v>20.276225256900872</v>
      </c>
      <c r="J1169" s="11">
        <f t="shared" si="215"/>
        <v>7.4555680269624514</v>
      </c>
      <c r="K1169" s="11">
        <v>7.3973600885798083</v>
      </c>
      <c r="L1169" s="11">
        <v>6.0843062219545825</v>
      </c>
      <c r="M1169" s="249">
        <f t="shared" si="218"/>
        <v>6.0843062219545825</v>
      </c>
      <c r="N1169" s="11">
        <f t="shared" si="212"/>
        <v>41.213459594397719</v>
      </c>
      <c r="O1169" s="11">
        <f t="shared" si="213"/>
        <v>8.2426919188795438</v>
      </c>
      <c r="P1169" s="11">
        <f t="shared" si="214"/>
        <v>0.11064015998496032</v>
      </c>
      <c r="Q1169" s="8" t="s">
        <v>25</v>
      </c>
    </row>
    <row r="1170" spans="1:17">
      <c r="A1170" s="9">
        <f t="shared" si="219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216"/>
        <v>370.7</v>
      </c>
      <c r="G1170" s="37">
        <v>415</v>
      </c>
      <c r="H1170" s="11">
        <v>1.6123079313894985E-2</v>
      </c>
      <c r="I1170" s="11">
        <f t="shared" si="217"/>
        <v>36.585362963538529</v>
      </c>
      <c r="J1170" s="11">
        <f t="shared" si="215"/>
        <v>13.452437961693118</v>
      </c>
      <c r="K1170" s="11">
        <v>13.347410594611395</v>
      </c>
      <c r="L1170" s="11">
        <v>10.978204704831095</v>
      </c>
      <c r="M1170" s="249">
        <f t="shared" si="218"/>
        <v>10.978204704831095</v>
      </c>
      <c r="N1170" s="11">
        <f t="shared" si="212"/>
        <v>74.36341622467414</v>
      </c>
      <c r="O1170" s="11">
        <f t="shared" si="213"/>
        <v>14.872683244934828</v>
      </c>
      <c r="P1170" s="11">
        <f t="shared" si="214"/>
        <v>0.20060268741482101</v>
      </c>
      <c r="Q1170" s="8" t="s">
        <v>25</v>
      </c>
    </row>
    <row r="1171" spans="1:17">
      <c r="A1171" s="9">
        <f t="shared" si="219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216"/>
        <v>409.1</v>
      </c>
      <c r="G1171" s="37">
        <v>294</v>
      </c>
      <c r="H1171" s="11">
        <v>1.1422133297072591E-2</v>
      </c>
      <c r="I1171" s="11">
        <f t="shared" si="217"/>
        <v>25.918305328386332</v>
      </c>
      <c r="J1171" s="11">
        <f t="shared" si="215"/>
        <v>9.5301608692476556</v>
      </c>
      <c r="K1171" s="11">
        <v>9.4557559393150594</v>
      </c>
      <c r="L1171" s="11">
        <v>7.7773305619767275</v>
      </c>
      <c r="M1171" s="249">
        <f t="shared" si="218"/>
        <v>7.7773305619767275</v>
      </c>
      <c r="N1171" s="11">
        <f t="shared" si="212"/>
        <v>52.681552698925778</v>
      </c>
      <c r="O1171" s="11">
        <f t="shared" si="213"/>
        <v>10.536310539785156</v>
      </c>
      <c r="P1171" s="11">
        <f t="shared" si="214"/>
        <v>0.12877426716921481</v>
      </c>
      <c r="Q1171" s="8" t="s">
        <v>25</v>
      </c>
    </row>
    <row r="1172" spans="1:17">
      <c r="A1172" s="9">
        <f t="shared" si="219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216"/>
        <v>373.1</v>
      </c>
      <c r="G1172" s="37">
        <v>421</v>
      </c>
      <c r="H1172" s="11">
        <v>1.6356184075059732E-2</v>
      </c>
      <c r="I1172" s="11">
        <f t="shared" si="217"/>
        <v>37.11430797024029</v>
      </c>
      <c r="J1172" s="11">
        <f t="shared" si="215"/>
        <v>13.646931040657355</v>
      </c>
      <c r="K1172" s="11">
        <v>13.540385205617824</v>
      </c>
      <c r="L1172" s="11">
        <v>11.136925736708172</v>
      </c>
      <c r="M1172" s="249">
        <f t="shared" si="218"/>
        <v>11.136925736708172</v>
      </c>
      <c r="N1172" s="11">
        <f t="shared" si="212"/>
        <v>75.438549953223657</v>
      </c>
      <c r="O1172" s="11">
        <f t="shared" si="213"/>
        <v>15.087709990644733</v>
      </c>
      <c r="P1172" s="11">
        <f t="shared" si="214"/>
        <v>0.20219391571488515</v>
      </c>
      <c r="Q1172" s="8" t="s">
        <v>25</v>
      </c>
    </row>
    <row r="1173" spans="1:17">
      <c r="A1173" s="9">
        <f t="shared" si="219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216"/>
        <v>374</v>
      </c>
      <c r="G1173" s="36">
        <v>240</v>
      </c>
      <c r="H1173" s="11">
        <v>9.3241904465898705E-3</v>
      </c>
      <c r="I1173" s="11">
        <f t="shared" si="217"/>
        <v>21.157800268070474</v>
      </c>
      <c r="J1173" s="11">
        <f t="shared" si="215"/>
        <v>7.7797231585695137</v>
      </c>
      <c r="K1173" s="11">
        <v>7.7189844402571914</v>
      </c>
      <c r="L1173" s="11">
        <v>3.5094388002874952</v>
      </c>
      <c r="M1173" s="249">
        <f t="shared" si="218"/>
        <v>3.5094388002874952</v>
      </c>
      <c r="N1173" s="11">
        <f t="shared" si="212"/>
        <v>40.165946667184677</v>
      </c>
      <c r="O1173" s="11">
        <f t="shared" si="213"/>
        <v>8.0331893334369351</v>
      </c>
      <c r="P1173" s="11">
        <f t="shared" si="214"/>
        <v>0.10739557932402322</v>
      </c>
      <c r="Q1173" s="8" t="s">
        <v>572</v>
      </c>
    </row>
    <row r="1174" spans="1:17">
      <c r="A1174" s="9">
        <f t="shared" si="219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216"/>
        <v>327.2</v>
      </c>
      <c r="G1174" s="36">
        <v>248</v>
      </c>
      <c r="H1174" s="11">
        <v>9.634996794809534E-3</v>
      </c>
      <c r="I1174" s="11">
        <f t="shared" si="217"/>
        <v>21.863060277006159</v>
      </c>
      <c r="J1174" s="11">
        <f t="shared" si="215"/>
        <v>8.0390472638551653</v>
      </c>
      <c r="K1174" s="11">
        <v>7.9762839215990988</v>
      </c>
      <c r="L1174" s="11">
        <v>3.6264200936304123</v>
      </c>
      <c r="M1174" s="249">
        <f t="shared" si="218"/>
        <v>3.6264200936304123</v>
      </c>
      <c r="N1174" s="11">
        <f t="shared" ref="N1174:N1222" si="220">(I1174+J1174+K1174+M1174)</f>
        <v>41.504811556090836</v>
      </c>
      <c r="O1174" s="11">
        <f t="shared" ref="O1174:O1222" si="221">N1174*0.2</f>
        <v>8.3009623112181679</v>
      </c>
      <c r="P1174" s="11">
        <f t="shared" si="214"/>
        <v>0.12684844607607226</v>
      </c>
      <c r="Q1174" s="8" t="s">
        <v>572</v>
      </c>
    </row>
    <row r="1175" spans="1:17">
      <c r="A1175" s="9">
        <f t="shared" si="219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216"/>
        <v>198.1</v>
      </c>
      <c r="G1175" s="36">
        <v>137</v>
      </c>
      <c r="H1175" s="11">
        <v>5.3225587132617177E-3</v>
      </c>
      <c r="I1175" s="11">
        <f t="shared" si="217"/>
        <v>12.077577653023562</v>
      </c>
      <c r="J1175" s="11">
        <f t="shared" si="215"/>
        <v>4.4409253030167637</v>
      </c>
      <c r="K1175" s="11">
        <v>4.4062536179801466</v>
      </c>
      <c r="L1175" s="11">
        <v>2.0033046484974455</v>
      </c>
      <c r="M1175" s="249">
        <f t="shared" si="218"/>
        <v>2.0033046484974455</v>
      </c>
      <c r="N1175" s="11">
        <f t="shared" si="220"/>
        <v>22.928061222517915</v>
      </c>
      <c r="O1175" s="11">
        <f t="shared" si="221"/>
        <v>4.585612244503583</v>
      </c>
      <c r="P1175" s="11">
        <f t="shared" si="214"/>
        <v>0.11573983454072649</v>
      </c>
      <c r="Q1175" s="8" t="s">
        <v>572</v>
      </c>
    </row>
    <row r="1176" spans="1:17">
      <c r="A1176" s="9">
        <f t="shared" si="219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216"/>
        <v>308</v>
      </c>
      <c r="G1176" s="36">
        <v>240</v>
      </c>
      <c r="H1176" s="11">
        <v>9.3241904465898705E-3</v>
      </c>
      <c r="I1176" s="11">
        <f t="shared" si="217"/>
        <v>21.157800268070474</v>
      </c>
      <c r="J1176" s="11">
        <f t="shared" si="215"/>
        <v>7.7797231585695137</v>
      </c>
      <c r="K1176" s="11">
        <v>7.7189844402571914</v>
      </c>
      <c r="L1176" s="11">
        <v>3.5094388002874952</v>
      </c>
      <c r="M1176" s="249">
        <f t="shared" si="218"/>
        <v>3.5094388002874952</v>
      </c>
      <c r="N1176" s="11">
        <f t="shared" si="220"/>
        <v>40.165946667184677</v>
      </c>
      <c r="O1176" s="11">
        <f t="shared" si="221"/>
        <v>8.0331893334369351</v>
      </c>
      <c r="P1176" s="11">
        <f t="shared" si="214"/>
        <v>0.1304089177505996</v>
      </c>
      <c r="Q1176" s="8" t="s">
        <v>572</v>
      </c>
    </row>
    <row r="1177" spans="1:17">
      <c r="A1177" s="9">
        <f t="shared" si="219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216"/>
        <v>333.2</v>
      </c>
      <c r="G1177" s="36">
        <v>241</v>
      </c>
      <c r="H1177" s="11">
        <v>9.3630412401173296E-3</v>
      </c>
      <c r="I1177" s="11">
        <f t="shared" si="217"/>
        <v>21.245957769187438</v>
      </c>
      <c r="J1177" s="11">
        <f t="shared" si="215"/>
        <v>7.8121386717302217</v>
      </c>
      <c r="K1177" s="11">
        <v>7.7511468754249311</v>
      </c>
      <c r="L1177" s="11">
        <v>3.5240614619553603</v>
      </c>
      <c r="M1177" s="249">
        <f t="shared" si="218"/>
        <v>3.5240614619553603</v>
      </c>
      <c r="N1177" s="11">
        <f t="shared" si="220"/>
        <v>40.333304778297951</v>
      </c>
      <c r="O1177" s="11">
        <f t="shared" si="221"/>
        <v>8.0666609556595912</v>
      </c>
      <c r="P1177" s="11">
        <f t="shared" si="214"/>
        <v>0.12104833366836122</v>
      </c>
      <c r="Q1177" s="8" t="s">
        <v>572</v>
      </c>
    </row>
    <row r="1178" spans="1:17">
      <c r="A1178" s="9">
        <f t="shared" si="219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216"/>
        <v>356.2</v>
      </c>
      <c r="G1178" s="36">
        <v>260</v>
      </c>
      <c r="H1178" s="11">
        <v>1.0101206317139027E-2</v>
      </c>
      <c r="I1178" s="11">
        <f t="shared" si="217"/>
        <v>22.920950290409682</v>
      </c>
      <c r="J1178" s="11">
        <f t="shared" si="215"/>
        <v>8.4280334217836401</v>
      </c>
      <c r="K1178" s="11">
        <v>8.3622331436119577</v>
      </c>
      <c r="L1178" s="11">
        <v>3.8018920336447866</v>
      </c>
      <c r="M1178" s="249">
        <f t="shared" si="218"/>
        <v>3.8018920336447866</v>
      </c>
      <c r="N1178" s="11">
        <f t="shared" si="220"/>
        <v>43.513108889450066</v>
      </c>
      <c r="O1178" s="11">
        <f t="shared" si="221"/>
        <v>8.7026217778900143</v>
      </c>
      <c r="P1178" s="11">
        <f t="shared" si="214"/>
        <v>0.12215920519216751</v>
      </c>
      <c r="Q1178" s="8" t="s">
        <v>572</v>
      </c>
    </row>
    <row r="1179" spans="1:17">
      <c r="A1179" s="9">
        <f t="shared" si="219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216"/>
        <v>339.8</v>
      </c>
      <c r="G1179" s="36">
        <v>255</v>
      </c>
      <c r="H1179" s="11">
        <v>9.9069523495017384E-3</v>
      </c>
      <c r="I1179" s="11">
        <f t="shared" si="217"/>
        <v>22.480162784824881</v>
      </c>
      <c r="J1179" s="11">
        <f t="shared" si="215"/>
        <v>8.2659558559801098</v>
      </c>
      <c r="K1179" s="11">
        <v>8.2014209677732666</v>
      </c>
      <c r="L1179" s="11">
        <v>3.7287787253054643</v>
      </c>
      <c r="M1179" s="249">
        <f t="shared" si="218"/>
        <v>3.7287787253054643</v>
      </c>
      <c r="N1179" s="11">
        <f t="shared" si="220"/>
        <v>42.676318333883721</v>
      </c>
      <c r="O1179" s="11">
        <f t="shared" si="221"/>
        <v>8.5352636667767445</v>
      </c>
      <c r="P1179" s="11">
        <f t="shared" si="214"/>
        <v>0.12559246125333642</v>
      </c>
      <c r="Q1179" s="8" t="s">
        <v>572</v>
      </c>
    </row>
    <row r="1180" spans="1:17">
      <c r="A1180" s="9">
        <f t="shared" si="219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216"/>
        <v>392.1</v>
      </c>
      <c r="G1180" s="36">
        <v>355</v>
      </c>
      <c r="H1180" s="11">
        <v>1.3792031702247517E-2</v>
      </c>
      <c r="I1180" s="11">
        <f t="shared" si="217"/>
        <v>31.29591289652091</v>
      </c>
      <c r="J1180" s="11">
        <f t="shared" si="215"/>
        <v>11.50750717205074</v>
      </c>
      <c r="K1180" s="11">
        <v>11.417664484547096</v>
      </c>
      <c r="L1180" s="11">
        <v>5.1910448920919201</v>
      </c>
      <c r="M1180" s="249">
        <f t="shared" si="218"/>
        <v>5.1910448920919201</v>
      </c>
      <c r="N1180" s="11">
        <f t="shared" si="220"/>
        <v>59.412129445210667</v>
      </c>
      <c r="O1180" s="11">
        <f t="shared" si="221"/>
        <v>11.882425889042134</v>
      </c>
      <c r="P1180" s="11">
        <f t="shared" si="214"/>
        <v>0.15152290090591858</v>
      </c>
      <c r="Q1180" s="8" t="s">
        <v>572</v>
      </c>
    </row>
    <row r="1181" spans="1:17">
      <c r="A1181" s="9">
        <f t="shared" si="219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216"/>
        <v>355.1</v>
      </c>
      <c r="G1181" s="36">
        <v>244</v>
      </c>
      <c r="H1181" s="11">
        <v>9.4795936206997014E-3</v>
      </c>
      <c r="I1181" s="11">
        <f t="shared" si="217"/>
        <v>21.510430272538315</v>
      </c>
      <c r="J1181" s="11">
        <f t="shared" si="215"/>
        <v>7.9093852112123386</v>
      </c>
      <c r="K1181" s="11">
        <v>7.8476341809281447</v>
      </c>
      <c r="L1181" s="11">
        <v>3.5679294469589538</v>
      </c>
      <c r="M1181" s="249">
        <f t="shared" si="218"/>
        <v>3.5679294469589538</v>
      </c>
      <c r="N1181" s="11">
        <f t="shared" si="220"/>
        <v>40.835379111637756</v>
      </c>
      <c r="O1181" s="11">
        <f t="shared" si="221"/>
        <v>8.1670758223275524</v>
      </c>
      <c r="P1181" s="11">
        <f t="shared" si="214"/>
        <v>0.11499684345716069</v>
      </c>
      <c r="Q1181" s="8" t="s">
        <v>572</v>
      </c>
    </row>
    <row r="1182" spans="1:17">
      <c r="A1182" s="9">
        <f t="shared" si="219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216"/>
        <v>196.9</v>
      </c>
      <c r="G1182" s="36">
        <v>227</v>
      </c>
      <c r="H1182" s="11">
        <v>8.819130130732919E-3</v>
      </c>
      <c r="I1182" s="11">
        <f t="shared" si="217"/>
        <v>20.011752753549988</v>
      </c>
      <c r="J1182" s="11">
        <f t="shared" si="215"/>
        <v>7.3583214874803309</v>
      </c>
      <c r="K1182" s="11">
        <v>7.3008727830765938</v>
      </c>
      <c r="L1182" s="11">
        <v>3.3193441986052559</v>
      </c>
      <c r="M1182" s="249">
        <f t="shared" si="218"/>
        <v>3.3193441986052559</v>
      </c>
      <c r="N1182" s="11">
        <f t="shared" si="220"/>
        <v>37.990291222712173</v>
      </c>
      <c r="O1182" s="11">
        <f t="shared" si="221"/>
        <v>7.5980582445424352</v>
      </c>
      <c r="P1182" s="11">
        <f t="shared" si="214"/>
        <v>0.19294205801275863</v>
      </c>
      <c r="Q1182" s="8" t="s">
        <v>572</v>
      </c>
    </row>
    <row r="1183" spans="1:17">
      <c r="A1183" s="9">
        <f t="shared" si="219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216"/>
        <v>393.6</v>
      </c>
      <c r="G1183" s="36">
        <v>323</v>
      </c>
      <c r="H1183" s="11">
        <v>1.2548806309368868E-2</v>
      </c>
      <c r="I1183" s="11">
        <f t="shared" si="217"/>
        <v>28.474872860778181</v>
      </c>
      <c r="J1183" s="11">
        <f t="shared" si="215"/>
        <v>10.470210750908137</v>
      </c>
      <c r="K1183" s="11">
        <v>10.388466559179472</v>
      </c>
      <c r="L1183" s="11">
        <v>4.7231197187202545</v>
      </c>
      <c r="M1183" s="249">
        <f t="shared" si="218"/>
        <v>4.7231197187202545</v>
      </c>
      <c r="N1183" s="11">
        <f t="shared" si="220"/>
        <v>54.05666988958604</v>
      </c>
      <c r="O1183" s="11">
        <f t="shared" si="221"/>
        <v>10.811333977917208</v>
      </c>
      <c r="P1183" s="11">
        <f t="shared" si="214"/>
        <v>0.13733910032923283</v>
      </c>
      <c r="Q1183" s="8" t="s">
        <v>572</v>
      </c>
    </row>
    <row r="1184" spans="1:17">
      <c r="A1184" s="9">
        <f t="shared" si="219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216"/>
        <v>352.2</v>
      </c>
      <c r="G1184" s="37">
        <v>298</v>
      </c>
      <c r="H1184" s="11">
        <v>1.1577536471182422E-2</v>
      </c>
      <c r="I1184" s="11">
        <f t="shared" si="217"/>
        <v>26.270935332854172</v>
      </c>
      <c r="J1184" s="11">
        <f t="shared" si="215"/>
        <v>9.6598229218904805</v>
      </c>
      <c r="K1184" s="11">
        <v>9.5844056799860127</v>
      </c>
      <c r="L1184" s="11">
        <v>7.8831445832281108</v>
      </c>
      <c r="M1184" s="249">
        <f t="shared" si="218"/>
        <v>7.8831445832281108</v>
      </c>
      <c r="N1184" s="11">
        <f t="shared" si="220"/>
        <v>53.398308517958775</v>
      </c>
      <c r="O1184" s="11">
        <f t="shared" si="221"/>
        <v>10.679661703591755</v>
      </c>
      <c r="P1184" s="11">
        <f t="shared" si="214"/>
        <v>0.15161359601919017</v>
      </c>
      <c r="Q1184" s="8" t="s">
        <v>25</v>
      </c>
    </row>
    <row r="1185" spans="1:17">
      <c r="A1185" s="9">
        <f t="shared" si="219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216"/>
        <v>361.1</v>
      </c>
      <c r="G1185" s="37">
        <v>438</v>
      </c>
      <c r="H1185" s="11">
        <v>1.7016647565026514E-2</v>
      </c>
      <c r="I1185" s="11">
        <f t="shared" si="217"/>
        <v>38.612985489228613</v>
      </c>
      <c r="J1185" s="11">
        <f t="shared" si="215"/>
        <v>14.197994764389362</v>
      </c>
      <c r="K1185" s="11">
        <v>14.087146603469375</v>
      </c>
      <c r="L1185" s="11">
        <v>11.586635327026553</v>
      </c>
      <c r="M1185" s="249">
        <f t="shared" si="218"/>
        <v>11.586635327026553</v>
      </c>
      <c r="N1185" s="11">
        <f t="shared" si="220"/>
        <v>78.484762184113904</v>
      </c>
      <c r="O1185" s="11">
        <f t="shared" si="221"/>
        <v>15.696952436822782</v>
      </c>
      <c r="P1185" s="11">
        <f t="shared" si="214"/>
        <v>0.21734910602080837</v>
      </c>
      <c r="Q1185" s="8" t="s">
        <v>25</v>
      </c>
    </row>
    <row r="1186" spans="1:17">
      <c r="A1186" s="9">
        <f t="shared" si="219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216"/>
        <v>370.4</v>
      </c>
      <c r="G1186" s="37">
        <v>438</v>
      </c>
      <c r="H1186" s="11">
        <v>1.7016647565026514E-2</v>
      </c>
      <c r="I1186" s="11">
        <f t="shared" si="217"/>
        <v>38.612985489228613</v>
      </c>
      <c r="J1186" s="11">
        <f t="shared" si="215"/>
        <v>14.197994764389362</v>
      </c>
      <c r="K1186" s="11">
        <v>14.087146603469375</v>
      </c>
      <c r="L1186" s="11">
        <v>11.586635327026553</v>
      </c>
      <c r="M1186" s="249">
        <f t="shared" si="218"/>
        <v>11.586635327026553</v>
      </c>
      <c r="N1186" s="11">
        <f t="shared" si="220"/>
        <v>78.484762184113904</v>
      </c>
      <c r="O1186" s="11">
        <f t="shared" si="221"/>
        <v>15.696952436822782</v>
      </c>
      <c r="P1186" s="11">
        <f t="shared" si="214"/>
        <v>0.21189190654458401</v>
      </c>
      <c r="Q1186" s="8" t="s">
        <v>25</v>
      </c>
    </row>
    <row r="1187" spans="1:17">
      <c r="A1187" s="9">
        <f t="shared" si="219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216"/>
        <v>419.9</v>
      </c>
      <c r="G1187" s="36">
        <v>306</v>
      </c>
      <c r="H1187" s="11">
        <v>1.1888342819402086E-2</v>
      </c>
      <c r="I1187" s="11">
        <f t="shared" si="217"/>
        <v>26.976195341789857</v>
      </c>
      <c r="J1187" s="11">
        <f t="shared" si="215"/>
        <v>9.9191470271761322</v>
      </c>
      <c r="K1187" s="11">
        <v>9.8417051613279192</v>
      </c>
      <c r="L1187" s="11">
        <v>4.4745344703665566</v>
      </c>
      <c r="M1187" s="249">
        <f t="shared" si="218"/>
        <v>4.4745344703665566</v>
      </c>
      <c r="N1187" s="11">
        <f t="shared" si="220"/>
        <v>51.211582000660464</v>
      </c>
      <c r="O1187" s="11">
        <f t="shared" si="221"/>
        <v>10.242316400132093</v>
      </c>
      <c r="P1187" s="11">
        <f t="shared" si="214"/>
        <v>0.12196137651979154</v>
      </c>
      <c r="Q1187" s="8" t="s">
        <v>572</v>
      </c>
    </row>
    <row r="1188" spans="1:17">
      <c r="A1188" s="9">
        <f t="shared" si="219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si="216"/>
        <v>551.79999999999995</v>
      </c>
      <c r="G1188" s="36">
        <v>265</v>
      </c>
      <c r="H1188" s="11">
        <v>1.0295460284776316E-2</v>
      </c>
      <c r="I1188" s="11">
        <f t="shared" si="217"/>
        <v>23.361737795994483</v>
      </c>
      <c r="J1188" s="11">
        <f t="shared" si="215"/>
        <v>8.5901109875871722</v>
      </c>
      <c r="K1188" s="11">
        <v>8.5230453194506506</v>
      </c>
      <c r="L1188" s="11">
        <v>3.8750053419841097</v>
      </c>
      <c r="M1188" s="249">
        <f t="shared" si="218"/>
        <v>3.8750053419841097</v>
      </c>
      <c r="N1188" s="11">
        <f t="shared" si="220"/>
        <v>44.349899445016412</v>
      </c>
      <c r="O1188" s="11">
        <f t="shared" si="221"/>
        <v>8.8699798890032824</v>
      </c>
      <c r="P1188" s="11">
        <f t="shared" ref="P1188:P1227" si="222">(N1188+O1188)/F1188/1.2</f>
        <v>8.0373141437144649E-2</v>
      </c>
      <c r="Q1188" s="8" t="s">
        <v>572</v>
      </c>
    </row>
    <row r="1189" spans="1:17">
      <c r="A1189" s="9">
        <f t="shared" si="219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216"/>
        <v>551.20000000000005</v>
      </c>
      <c r="G1189" s="36">
        <v>270</v>
      </c>
      <c r="H1189" s="11">
        <v>1.0489714252413605E-2</v>
      </c>
      <c r="I1189" s="11">
        <f t="shared" si="217"/>
        <v>23.802525301579283</v>
      </c>
      <c r="J1189" s="11">
        <f t="shared" ref="J1189:J1245" si="223">I1189*0.3677</f>
        <v>8.7521885533907025</v>
      </c>
      <c r="K1189" s="11">
        <v>8.6838574952893399</v>
      </c>
      <c r="L1189" s="11">
        <v>3.9481186503234325</v>
      </c>
      <c r="M1189" s="249">
        <f t="shared" si="218"/>
        <v>3.9481186503234325</v>
      </c>
      <c r="N1189" s="11">
        <f t="shared" si="220"/>
        <v>45.186690000582757</v>
      </c>
      <c r="O1189" s="11">
        <f t="shared" si="221"/>
        <v>9.0373380001165522</v>
      </c>
      <c r="P1189" s="11">
        <f t="shared" si="222"/>
        <v>8.1978755443727777E-2</v>
      </c>
      <c r="Q1189" s="8" t="s">
        <v>572</v>
      </c>
    </row>
    <row r="1190" spans="1:17">
      <c r="A1190" s="9">
        <f t="shared" si="219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216"/>
        <v>317.2</v>
      </c>
      <c r="G1190" s="36">
        <v>233</v>
      </c>
      <c r="H1190" s="11">
        <v>9.0522348918976661E-3</v>
      </c>
      <c r="I1190" s="11">
        <f t="shared" si="217"/>
        <v>20.540697760251753</v>
      </c>
      <c r="J1190" s="11">
        <f t="shared" si="223"/>
        <v>7.5528145664445701</v>
      </c>
      <c r="K1190" s="11">
        <v>7.4938473940830237</v>
      </c>
      <c r="L1190" s="11">
        <v>3.4070801686124437</v>
      </c>
      <c r="M1190" s="249">
        <f t="shared" si="218"/>
        <v>3.4070801686124437</v>
      </c>
      <c r="N1190" s="11">
        <f t="shared" si="220"/>
        <v>38.994439889391792</v>
      </c>
      <c r="O1190" s="11">
        <f t="shared" si="221"/>
        <v>7.7988879778783584</v>
      </c>
      <c r="P1190" s="11">
        <f t="shared" si="222"/>
        <v>0.1229332909501633</v>
      </c>
      <c r="Q1190" s="8" t="s">
        <v>572</v>
      </c>
    </row>
    <row r="1191" spans="1:17">
      <c r="A1191" s="9">
        <f t="shared" si="219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216"/>
        <v>554.52</v>
      </c>
      <c r="G1191" s="36">
        <v>270</v>
      </c>
      <c r="H1191" s="11">
        <v>1.0489714252413605E-2</v>
      </c>
      <c r="I1191" s="11">
        <f t="shared" si="217"/>
        <v>23.802525301579283</v>
      </c>
      <c r="J1191" s="11">
        <f t="shared" si="223"/>
        <v>8.7521885533907025</v>
      </c>
      <c r="K1191" s="11">
        <v>8.6838574952893399</v>
      </c>
      <c r="L1191" s="11">
        <v>3.9481186503234325</v>
      </c>
      <c r="M1191" s="249">
        <f t="shared" si="218"/>
        <v>3.9481186503234325</v>
      </c>
      <c r="N1191" s="11">
        <f t="shared" si="220"/>
        <v>45.186690000582757</v>
      </c>
      <c r="O1191" s="11">
        <f t="shared" si="221"/>
        <v>9.0373380001165522</v>
      </c>
      <c r="P1191" s="11">
        <f t="shared" si="222"/>
        <v>8.1487935512844903E-2</v>
      </c>
      <c r="Q1191" s="8" t="s">
        <v>572</v>
      </c>
    </row>
    <row r="1192" spans="1:17">
      <c r="A1192" s="9">
        <f t="shared" si="219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216"/>
        <v>315</v>
      </c>
      <c r="G1192" s="36">
        <v>227</v>
      </c>
      <c r="H1192" s="11">
        <v>8.819130130732919E-3</v>
      </c>
      <c r="I1192" s="11">
        <f t="shared" si="217"/>
        <v>20.011752753549988</v>
      </c>
      <c r="J1192" s="11">
        <f t="shared" si="223"/>
        <v>7.3583214874803309</v>
      </c>
      <c r="K1192" s="11">
        <v>7.3008727830765938</v>
      </c>
      <c r="L1192" s="11">
        <v>3.3193441986052559</v>
      </c>
      <c r="M1192" s="249">
        <f t="shared" si="218"/>
        <v>3.3193441986052559</v>
      </c>
      <c r="N1192" s="11">
        <f t="shared" si="220"/>
        <v>37.990291222712173</v>
      </c>
      <c r="O1192" s="11">
        <f t="shared" si="221"/>
        <v>7.5980582445424352</v>
      </c>
      <c r="P1192" s="11">
        <f t="shared" si="222"/>
        <v>0.1206040991197212</v>
      </c>
      <c r="Q1192" s="8" t="s">
        <v>572</v>
      </c>
    </row>
    <row r="1193" spans="1:17">
      <c r="A1193" s="9">
        <f t="shared" si="219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216"/>
        <v>930.4</v>
      </c>
      <c r="G1193" s="36">
        <v>280</v>
      </c>
      <c r="H1193" s="11">
        <v>1.0878222187688183E-2</v>
      </c>
      <c r="I1193" s="11">
        <f t="shared" si="217"/>
        <v>24.684100312748885</v>
      </c>
      <c r="J1193" s="11">
        <f t="shared" si="223"/>
        <v>9.0763436849977666</v>
      </c>
      <c r="K1193" s="11">
        <v>9.0054818469667239</v>
      </c>
      <c r="L1193" s="11">
        <v>4.0943452670020779</v>
      </c>
      <c r="M1193" s="249">
        <f t="shared" si="218"/>
        <v>4.0943452670020779</v>
      </c>
      <c r="N1193" s="11">
        <f t="shared" si="220"/>
        <v>46.860271111715448</v>
      </c>
      <c r="O1193" s="11">
        <f t="shared" si="221"/>
        <v>9.37205422234309</v>
      </c>
      <c r="P1193" s="11">
        <f t="shared" si="222"/>
        <v>5.0365725614483499E-2</v>
      </c>
      <c r="Q1193" s="8" t="s">
        <v>572</v>
      </c>
    </row>
    <row r="1194" spans="1:17">
      <c r="A1194" s="9">
        <f t="shared" si="219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216"/>
        <v>4237</v>
      </c>
      <c r="G1194" s="36">
        <v>506</v>
      </c>
      <c r="H1194" s="11">
        <v>1.9658501524893644E-2</v>
      </c>
      <c r="I1194" s="11">
        <f t="shared" si="217"/>
        <v>44.60769556518192</v>
      </c>
      <c r="J1194" s="11">
        <f t="shared" si="223"/>
        <v>16.402249659317395</v>
      </c>
      <c r="K1194" s="11">
        <v>16.274192194875578</v>
      </c>
      <c r="L1194" s="11">
        <v>7.39906680393947</v>
      </c>
      <c r="M1194" s="249">
        <f t="shared" si="218"/>
        <v>7.39906680393947</v>
      </c>
      <c r="N1194" s="11">
        <f t="shared" si="220"/>
        <v>84.683204223314377</v>
      </c>
      <c r="O1194" s="11">
        <f t="shared" si="221"/>
        <v>16.936640844662875</v>
      </c>
      <c r="P1194" s="11">
        <f t="shared" si="222"/>
        <v>1.9986595285181586E-2</v>
      </c>
      <c r="Q1194" s="8" t="s">
        <v>572</v>
      </c>
    </row>
    <row r="1195" spans="1:17">
      <c r="A1195" s="9">
        <f t="shared" si="219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216"/>
        <v>313.39999999999998</v>
      </c>
      <c r="G1195" s="36">
        <v>240</v>
      </c>
      <c r="H1195" s="11">
        <v>9.3241904465898705E-3</v>
      </c>
      <c r="I1195" s="11">
        <f t="shared" si="217"/>
        <v>21.157800268070474</v>
      </c>
      <c r="J1195" s="11">
        <f t="shared" si="223"/>
        <v>7.7797231585695137</v>
      </c>
      <c r="K1195" s="11">
        <v>7.7189844402571914</v>
      </c>
      <c r="L1195" s="11">
        <v>3.5094388002874952</v>
      </c>
      <c r="M1195" s="249">
        <f t="shared" si="218"/>
        <v>3.5094388002874952</v>
      </c>
      <c r="N1195" s="11">
        <f t="shared" si="220"/>
        <v>40.165946667184677</v>
      </c>
      <c r="O1195" s="11">
        <f t="shared" si="221"/>
        <v>8.0331893334369351</v>
      </c>
      <c r="P1195" s="11">
        <f t="shared" si="222"/>
        <v>0.12816192299676032</v>
      </c>
      <c r="Q1195" s="8" t="s">
        <v>572</v>
      </c>
    </row>
    <row r="1196" spans="1:17">
      <c r="A1196" s="9">
        <f t="shared" si="219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216"/>
        <v>311</v>
      </c>
      <c r="G1196" s="36">
        <v>240</v>
      </c>
      <c r="H1196" s="11">
        <v>9.3241904465898705E-3</v>
      </c>
      <c r="I1196" s="11">
        <f t="shared" si="217"/>
        <v>21.157800268070474</v>
      </c>
      <c r="J1196" s="11">
        <f t="shared" si="223"/>
        <v>7.7797231585695137</v>
      </c>
      <c r="K1196" s="11">
        <v>7.7189844402571914</v>
      </c>
      <c r="L1196" s="11">
        <v>3.5094388002874952</v>
      </c>
      <c r="M1196" s="249">
        <f t="shared" si="218"/>
        <v>3.5094388002874952</v>
      </c>
      <c r="N1196" s="11">
        <f t="shared" si="220"/>
        <v>40.165946667184677</v>
      </c>
      <c r="O1196" s="11">
        <f t="shared" si="221"/>
        <v>8.0331893334369351</v>
      </c>
      <c r="P1196" s="11">
        <f t="shared" si="222"/>
        <v>0.12915095391377709</v>
      </c>
      <c r="Q1196" s="8" t="s">
        <v>572</v>
      </c>
    </row>
    <row r="1197" spans="1:17">
      <c r="A1197" s="9">
        <f t="shared" si="219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216"/>
        <v>302.3</v>
      </c>
      <c r="G1197" s="36">
        <v>240</v>
      </c>
      <c r="H1197" s="11">
        <v>9.3241904465898705E-3</v>
      </c>
      <c r="I1197" s="11">
        <f t="shared" si="217"/>
        <v>21.157800268070474</v>
      </c>
      <c r="J1197" s="11">
        <f t="shared" si="223"/>
        <v>7.7797231585695137</v>
      </c>
      <c r="K1197" s="11">
        <v>7.7189844402571914</v>
      </c>
      <c r="L1197" s="11">
        <v>3.5094388002874952</v>
      </c>
      <c r="M1197" s="249">
        <f t="shared" si="218"/>
        <v>3.5094388002874952</v>
      </c>
      <c r="N1197" s="11">
        <f t="shared" si="220"/>
        <v>40.165946667184677</v>
      </c>
      <c r="O1197" s="11">
        <f t="shared" si="221"/>
        <v>8.0331893334369351</v>
      </c>
      <c r="P1197" s="11">
        <f t="shared" si="222"/>
        <v>0.13286783548522885</v>
      </c>
      <c r="Q1197" s="8" t="s">
        <v>572</v>
      </c>
    </row>
    <row r="1198" spans="1:17">
      <c r="A1198" s="9">
        <f t="shared" si="219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216"/>
        <v>314.10000000000002</v>
      </c>
      <c r="G1198" s="36">
        <v>240</v>
      </c>
      <c r="H1198" s="11">
        <v>9.3241904465898705E-3</v>
      </c>
      <c r="I1198" s="11">
        <f t="shared" si="217"/>
        <v>21.157800268070474</v>
      </c>
      <c r="J1198" s="11">
        <f t="shared" si="223"/>
        <v>7.7797231585695137</v>
      </c>
      <c r="K1198" s="11">
        <v>7.7189844402571914</v>
      </c>
      <c r="L1198" s="11">
        <v>3.5094388002874952</v>
      </c>
      <c r="M1198" s="249">
        <f t="shared" si="218"/>
        <v>3.5094388002874952</v>
      </c>
      <c r="N1198" s="11">
        <f t="shared" si="220"/>
        <v>40.165946667184677</v>
      </c>
      <c r="O1198" s="11">
        <f t="shared" si="221"/>
        <v>8.0331893334369351</v>
      </c>
      <c r="P1198" s="11">
        <f t="shared" si="222"/>
        <v>0.12787630266534439</v>
      </c>
      <c r="Q1198" s="8" t="s">
        <v>572</v>
      </c>
    </row>
    <row r="1199" spans="1:17">
      <c r="A1199" s="9">
        <f t="shared" si="219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216"/>
        <v>317.10000000000002</v>
      </c>
      <c r="G1199" s="36">
        <v>243</v>
      </c>
      <c r="H1199" s="11">
        <v>9.4407428271722441E-3</v>
      </c>
      <c r="I1199" s="11">
        <f t="shared" si="217"/>
        <v>21.422272771421355</v>
      </c>
      <c r="J1199" s="11">
        <f t="shared" si="223"/>
        <v>7.8769696980516324</v>
      </c>
      <c r="K1199" s="11">
        <v>7.8154717457604068</v>
      </c>
      <c r="L1199" s="11">
        <v>3.5533067852910891</v>
      </c>
      <c r="M1199" s="249">
        <f t="shared" si="218"/>
        <v>3.5533067852910891</v>
      </c>
      <c r="N1199" s="11">
        <f t="shared" si="220"/>
        <v>40.668021000524483</v>
      </c>
      <c r="O1199" s="11">
        <f t="shared" si="221"/>
        <v>8.1336042001048963</v>
      </c>
      <c r="P1199" s="11">
        <f t="shared" si="222"/>
        <v>0.12824982970837112</v>
      </c>
      <c r="Q1199" s="8" t="s">
        <v>572</v>
      </c>
    </row>
    <row r="1200" spans="1:17">
      <c r="A1200" s="9">
        <f t="shared" si="219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216"/>
        <v>126.9</v>
      </c>
      <c r="G1200" s="36">
        <v>98</v>
      </c>
      <c r="H1200" s="11">
        <v>3.8073777656908638E-3</v>
      </c>
      <c r="I1200" s="11">
        <f t="shared" si="217"/>
        <v>8.6394351094621094</v>
      </c>
      <c r="J1200" s="11">
        <f t="shared" si="223"/>
        <v>3.1767202897492179</v>
      </c>
      <c r="K1200" s="11">
        <v>3.1519186464383533</v>
      </c>
      <c r="L1200" s="11">
        <v>1.4330208434507272</v>
      </c>
      <c r="M1200" s="249">
        <f t="shared" si="218"/>
        <v>1.4330208434507272</v>
      </c>
      <c r="N1200" s="11">
        <f t="shared" si="220"/>
        <v>16.40109488910041</v>
      </c>
      <c r="O1200" s="11">
        <f t="shared" si="221"/>
        <v>3.2802189778200823</v>
      </c>
      <c r="P1200" s="11">
        <f t="shared" si="222"/>
        <v>0.12924424656501504</v>
      </c>
      <c r="Q1200" s="8" t="s">
        <v>572</v>
      </c>
    </row>
    <row r="1201" spans="1:17">
      <c r="A1201" s="9">
        <f t="shared" si="219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216"/>
        <v>137</v>
      </c>
      <c r="G1201" s="36">
        <v>98</v>
      </c>
      <c r="H1201" s="11">
        <v>3.8073777656908638E-3</v>
      </c>
      <c r="I1201" s="11">
        <f t="shared" si="217"/>
        <v>8.6394351094621094</v>
      </c>
      <c r="J1201" s="11">
        <f t="shared" si="223"/>
        <v>3.1767202897492179</v>
      </c>
      <c r="K1201" s="11">
        <v>3.1519186464383533</v>
      </c>
      <c r="L1201" s="11">
        <v>1.4330208434507272</v>
      </c>
      <c r="M1201" s="249">
        <f t="shared" si="218"/>
        <v>1.4330208434507272</v>
      </c>
      <c r="N1201" s="11">
        <f t="shared" si="220"/>
        <v>16.40109488910041</v>
      </c>
      <c r="O1201" s="11">
        <f t="shared" si="221"/>
        <v>3.2802189778200823</v>
      </c>
      <c r="P1201" s="11">
        <f t="shared" si="222"/>
        <v>0.11971602108832416</v>
      </c>
      <c r="Q1201" s="8" t="s">
        <v>572</v>
      </c>
    </row>
    <row r="1202" spans="1:17">
      <c r="A1202" s="9">
        <f t="shared" si="219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216"/>
        <v>135.30000000000001</v>
      </c>
      <c r="G1202" s="36">
        <v>96</v>
      </c>
      <c r="H1202" s="11">
        <v>3.7296761786359484E-3</v>
      </c>
      <c r="I1202" s="11">
        <f t="shared" si="217"/>
        <v>8.4631201072281907</v>
      </c>
      <c r="J1202" s="11">
        <f t="shared" si="223"/>
        <v>3.1118892634278059</v>
      </c>
      <c r="K1202" s="11">
        <v>3.0875937761028767</v>
      </c>
      <c r="L1202" s="11">
        <v>1.4037755201149982</v>
      </c>
      <c r="M1202" s="249">
        <f t="shared" si="218"/>
        <v>1.4037755201149982</v>
      </c>
      <c r="N1202" s="11">
        <f t="shared" si="220"/>
        <v>16.06637866687387</v>
      </c>
      <c r="O1202" s="11">
        <f t="shared" si="221"/>
        <v>3.2132757333747741</v>
      </c>
      <c r="P1202" s="11">
        <f t="shared" si="222"/>
        <v>0.11874633161030208</v>
      </c>
      <c r="Q1202" s="8" t="s">
        <v>572</v>
      </c>
    </row>
    <row r="1203" spans="1:17">
      <c r="A1203" s="9">
        <f t="shared" si="219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216"/>
        <v>149.19999999999999</v>
      </c>
      <c r="G1203" s="36">
        <v>98</v>
      </c>
      <c r="H1203" s="11">
        <v>3.8073777656908638E-3</v>
      </c>
      <c r="I1203" s="11">
        <f t="shared" ref="I1203:I1245" si="224">H1203*$I$2</f>
        <v>8.6394351094621094</v>
      </c>
      <c r="J1203" s="11">
        <f t="shared" si="223"/>
        <v>3.1767202897492179</v>
      </c>
      <c r="K1203" s="11">
        <v>3.1519186464383533</v>
      </c>
      <c r="L1203" s="11">
        <v>1.4330208434507272</v>
      </c>
      <c r="M1203" s="249">
        <f t="shared" si="218"/>
        <v>1.4330208434507272</v>
      </c>
      <c r="N1203" s="11">
        <f t="shared" si="220"/>
        <v>16.40109488910041</v>
      </c>
      <c r="O1203" s="11">
        <f t="shared" si="221"/>
        <v>3.2802189778200823</v>
      </c>
      <c r="P1203" s="11">
        <f t="shared" si="222"/>
        <v>0.10992690944437274</v>
      </c>
      <c r="Q1203" s="8" t="s">
        <v>572</v>
      </c>
    </row>
    <row r="1204" spans="1:17">
      <c r="A1204" s="9">
        <f t="shared" si="219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ref="F1204:F1245" si="225">C1204+D1204+E1204</f>
        <v>378.9</v>
      </c>
      <c r="G1204" s="36">
        <v>238</v>
      </c>
      <c r="H1204" s="11">
        <v>9.246488859534956E-3</v>
      </c>
      <c r="I1204" s="11">
        <f t="shared" si="224"/>
        <v>20.981485265836557</v>
      </c>
      <c r="J1204" s="11">
        <f t="shared" si="223"/>
        <v>7.714892132248103</v>
      </c>
      <c r="K1204" s="11">
        <v>7.6546595699217157</v>
      </c>
      <c r="L1204" s="11">
        <v>3.4801934769517668</v>
      </c>
      <c r="M1204" s="249">
        <f t="shared" si="218"/>
        <v>3.4801934769517668</v>
      </c>
      <c r="N1204" s="11">
        <f t="shared" si="220"/>
        <v>39.831230444958145</v>
      </c>
      <c r="O1204" s="11">
        <f t="shared" si="221"/>
        <v>7.9662460889916291</v>
      </c>
      <c r="P1204" s="11">
        <f t="shared" si="222"/>
        <v>0.10512333186845645</v>
      </c>
      <c r="Q1204" s="8" t="s">
        <v>572</v>
      </c>
    </row>
    <row r="1205" spans="1:17">
      <c r="A1205" s="9">
        <f t="shared" si="219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225"/>
        <v>4438.16</v>
      </c>
      <c r="G1205" s="36">
        <v>1321</v>
      </c>
      <c r="H1205" s="11">
        <v>5.132189824977175E-2</v>
      </c>
      <c r="I1205" s="11">
        <f t="shared" si="224"/>
        <v>116.45605897550458</v>
      </c>
      <c r="J1205" s="11">
        <f t="shared" si="223"/>
        <v>42.820892885293034</v>
      </c>
      <c r="K1205" s="11">
        <v>42.486576856582296</v>
      </c>
      <c r="L1205" s="11">
        <v>19.316536063249092</v>
      </c>
      <c r="M1205" s="249">
        <f t="shared" ref="M1205:M1245" si="226">L1205*$M$2</f>
        <v>19.316536063249092</v>
      </c>
      <c r="N1205" s="11">
        <f t="shared" si="220"/>
        <v>221.08006478062902</v>
      </c>
      <c r="O1205" s="11">
        <f t="shared" si="221"/>
        <v>44.216012956125809</v>
      </c>
      <c r="P1205" s="11">
        <f t="shared" si="222"/>
        <v>4.9813450795065752E-2</v>
      </c>
      <c r="Q1205" s="8" t="s">
        <v>572</v>
      </c>
    </row>
    <row r="1206" spans="1:17">
      <c r="A1206" s="9">
        <f t="shared" ref="A1206:A1248" si="227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225"/>
        <v>1768.02</v>
      </c>
      <c r="G1206" s="36">
        <v>519</v>
      </c>
      <c r="H1206" s="11">
        <v>2.0163561840750598E-2</v>
      </c>
      <c r="I1206" s="11">
        <f t="shared" si="224"/>
        <v>45.753743079702403</v>
      </c>
      <c r="J1206" s="11">
        <f t="shared" si="223"/>
        <v>16.823651330406573</v>
      </c>
      <c r="K1206" s="11">
        <v>16.692303852056178</v>
      </c>
      <c r="L1206" s="11">
        <v>7.5891614056217103</v>
      </c>
      <c r="M1206" s="249">
        <f t="shared" si="226"/>
        <v>7.5891614056217103</v>
      </c>
      <c r="N1206" s="11">
        <f t="shared" si="220"/>
        <v>86.858859667786859</v>
      </c>
      <c r="O1206" s="11">
        <f t="shared" si="221"/>
        <v>17.371771933557373</v>
      </c>
      <c r="P1206" s="11">
        <f t="shared" si="222"/>
        <v>4.9127758547859675E-2</v>
      </c>
      <c r="Q1206" s="8" t="s">
        <v>572</v>
      </c>
    </row>
    <row r="1207" spans="1:17">
      <c r="A1207" s="9">
        <f t="shared" si="227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225"/>
        <v>7561.12</v>
      </c>
      <c r="G1207" s="36">
        <v>905</v>
      </c>
      <c r="H1207" s="11">
        <v>3.5159968142349306E-2</v>
      </c>
      <c r="I1207" s="11">
        <f t="shared" si="224"/>
        <v>79.782538510849079</v>
      </c>
      <c r="J1207" s="11">
        <f t="shared" si="223"/>
        <v>29.336039410439209</v>
      </c>
      <c r="K1207" s="11">
        <v>29.107003826803162</v>
      </c>
      <c r="L1207" s="11">
        <v>13.233508809417431</v>
      </c>
      <c r="M1207" s="249">
        <f t="shared" si="226"/>
        <v>13.233508809417431</v>
      </c>
      <c r="N1207" s="11">
        <f t="shared" si="220"/>
        <v>151.45909055750889</v>
      </c>
      <c r="O1207" s="11">
        <f t="shared" si="221"/>
        <v>30.291818111501779</v>
      </c>
      <c r="P1207" s="11">
        <f t="shared" si="222"/>
        <v>2.0031303637226879E-2</v>
      </c>
      <c r="Q1207" s="8" t="s">
        <v>572</v>
      </c>
    </row>
    <row r="1208" spans="1:17">
      <c r="A1208" s="9">
        <f t="shared" si="227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225"/>
        <v>113.1</v>
      </c>
      <c r="G1208" s="37">
        <v>103</v>
      </c>
      <c r="H1208" s="11">
        <v>4.0016317333281528E-3</v>
      </c>
      <c r="I1208" s="11">
        <f t="shared" si="224"/>
        <v>9.0802226150469121</v>
      </c>
      <c r="J1208" s="11">
        <f t="shared" si="223"/>
        <v>3.33879785555275</v>
      </c>
      <c r="K1208" s="11">
        <v>3.3127308222770449</v>
      </c>
      <c r="L1208" s="11">
        <v>2.7247110472231393</v>
      </c>
      <c r="M1208" s="249">
        <f t="shared" si="226"/>
        <v>2.7247110472231393</v>
      </c>
      <c r="N1208" s="11">
        <f t="shared" si="220"/>
        <v>18.456462340099847</v>
      </c>
      <c r="O1208" s="11">
        <f t="shared" si="221"/>
        <v>3.6912924680199697</v>
      </c>
      <c r="P1208" s="11">
        <f t="shared" si="222"/>
        <v>0.16318711176038769</v>
      </c>
      <c r="Q1208" s="8" t="s">
        <v>25</v>
      </c>
    </row>
    <row r="1209" spans="1:17">
      <c r="A1209" s="9">
        <f t="shared" si="227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225"/>
        <v>126.3</v>
      </c>
      <c r="G1209" s="36">
        <v>106</v>
      </c>
      <c r="H1209" s="11">
        <v>4.1181841139105264E-3</v>
      </c>
      <c r="I1209" s="11">
        <f t="shared" si="224"/>
        <v>9.3446951183977927</v>
      </c>
      <c r="J1209" s="11">
        <f t="shared" si="223"/>
        <v>3.4360443950348687</v>
      </c>
      <c r="K1209" s="11">
        <v>3.4092181277802598</v>
      </c>
      <c r="L1209" s="11">
        <v>1.5500021367936438</v>
      </c>
      <c r="M1209" s="249">
        <f t="shared" si="226"/>
        <v>1.5500021367936438</v>
      </c>
      <c r="N1209" s="11">
        <f t="shared" si="220"/>
        <v>17.739959778006565</v>
      </c>
      <c r="O1209" s="11">
        <f t="shared" si="221"/>
        <v>3.5479919556013133</v>
      </c>
      <c r="P1209" s="11">
        <f t="shared" si="222"/>
        <v>0.14045890560575269</v>
      </c>
      <c r="Q1209" s="8" t="s">
        <v>572</v>
      </c>
    </row>
    <row r="1210" spans="1:17">
      <c r="A1210" s="9">
        <f t="shared" si="227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225"/>
        <v>943.1</v>
      </c>
      <c r="G1210" s="36">
        <v>368</v>
      </c>
      <c r="H1210" s="11">
        <v>1.4297092018104468E-2</v>
      </c>
      <c r="I1210" s="11">
        <f t="shared" si="224"/>
        <v>32.441960411041393</v>
      </c>
      <c r="J1210" s="11">
        <f t="shared" si="223"/>
        <v>11.92890884313992</v>
      </c>
      <c r="K1210" s="11">
        <v>11.835776141727694</v>
      </c>
      <c r="L1210" s="11">
        <v>5.3811394937741595</v>
      </c>
      <c r="M1210" s="249">
        <f t="shared" si="226"/>
        <v>5.3811394937741595</v>
      </c>
      <c r="N1210" s="11">
        <f t="shared" si="220"/>
        <v>61.587784889683164</v>
      </c>
      <c r="O1210" s="11">
        <f t="shared" si="221"/>
        <v>12.317556977936633</v>
      </c>
      <c r="P1210" s="11">
        <f t="shared" si="222"/>
        <v>6.5303557300056381E-2</v>
      </c>
      <c r="Q1210" s="8" t="s">
        <v>572</v>
      </c>
    </row>
    <row r="1211" spans="1:17">
      <c r="A1211" s="9">
        <f t="shared" si="227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225"/>
        <v>51.6</v>
      </c>
      <c r="G1211" s="35">
        <v>100</v>
      </c>
      <c r="H1211" s="11">
        <v>3.8850793527457797E-3</v>
      </c>
      <c r="I1211" s="11">
        <f t="shared" si="224"/>
        <v>8.8157501116960315</v>
      </c>
      <c r="J1211" s="11">
        <f t="shared" si="223"/>
        <v>3.2415513160706309</v>
      </c>
      <c r="K1211" s="11">
        <v>3.2162435167738299</v>
      </c>
      <c r="L1211" s="11">
        <v>2.6453505312846013</v>
      </c>
      <c r="M1211" s="249">
        <f t="shared" si="226"/>
        <v>2.6453505312846013</v>
      </c>
      <c r="N1211" s="11">
        <f t="shared" si="220"/>
        <v>17.918895475825092</v>
      </c>
      <c r="O1211" s="11">
        <f t="shared" si="221"/>
        <v>3.5837790951650188</v>
      </c>
      <c r="P1211" s="11">
        <f t="shared" si="222"/>
        <v>0.3472654161981607</v>
      </c>
      <c r="Q1211" s="8" t="s">
        <v>32</v>
      </c>
    </row>
    <row r="1212" spans="1:17">
      <c r="A1212" s="9">
        <f t="shared" si="227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225"/>
        <v>13043.19</v>
      </c>
      <c r="G1212" s="36">
        <v>2100</v>
      </c>
      <c r="H1212" s="11">
        <v>8.1586666407661365E-2</v>
      </c>
      <c r="I1212" s="11">
        <f t="shared" si="224"/>
        <v>185.13075234561666</v>
      </c>
      <c r="J1212" s="11">
        <f t="shared" si="223"/>
        <v>68.072577637483249</v>
      </c>
      <c r="K1212" s="11">
        <v>67.541113852250419</v>
      </c>
      <c r="L1212" s="11">
        <v>30.707589502515585</v>
      </c>
      <c r="M1212" s="249">
        <f t="shared" si="226"/>
        <v>30.707589502515585</v>
      </c>
      <c r="N1212" s="11">
        <f t="shared" si="220"/>
        <v>351.45203333786594</v>
      </c>
      <c r="O1212" s="11">
        <f t="shared" si="221"/>
        <v>70.290406667573194</v>
      </c>
      <c r="P1212" s="11">
        <f t="shared" si="222"/>
        <v>2.6945251379291869E-2</v>
      </c>
      <c r="Q1212" s="8" t="s">
        <v>572</v>
      </c>
    </row>
    <row r="1213" spans="1:17">
      <c r="A1213" s="9">
        <f t="shared" si="227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225"/>
        <v>222</v>
      </c>
      <c r="G1213" s="35">
        <v>192</v>
      </c>
      <c r="H1213" s="11">
        <v>7.4593523572718968E-3</v>
      </c>
      <c r="I1213" s="11">
        <f t="shared" si="224"/>
        <v>16.926240214456381</v>
      </c>
      <c r="J1213" s="11">
        <f t="shared" si="223"/>
        <v>6.2237785268556118</v>
      </c>
      <c r="K1213" s="11">
        <v>6.1751875522057533</v>
      </c>
      <c r="L1213" s="11">
        <v>5.079073020066434</v>
      </c>
      <c r="M1213" s="249">
        <f t="shared" si="226"/>
        <v>5.079073020066434</v>
      </c>
      <c r="N1213" s="11">
        <f t="shared" si="220"/>
        <v>34.404279313584176</v>
      </c>
      <c r="O1213" s="11">
        <f t="shared" si="221"/>
        <v>6.8808558627168352</v>
      </c>
      <c r="P1213" s="11">
        <f t="shared" si="222"/>
        <v>0.15497423114227107</v>
      </c>
      <c r="Q1213" s="8" t="s">
        <v>32</v>
      </c>
    </row>
    <row r="1214" spans="1:17">
      <c r="A1214" s="9">
        <f t="shared" si="227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225"/>
        <v>4261.57</v>
      </c>
      <c r="G1214" s="36">
        <v>700</v>
      </c>
      <c r="H1214" s="11">
        <v>2.7195555469220457E-2</v>
      </c>
      <c r="I1214" s="11">
        <f t="shared" si="224"/>
        <v>61.710250781872219</v>
      </c>
      <c r="J1214" s="11">
        <f t="shared" si="223"/>
        <v>22.690859212494416</v>
      </c>
      <c r="K1214" s="11">
        <v>22.51370461741681</v>
      </c>
      <c r="L1214" s="11">
        <v>10.235863167505196</v>
      </c>
      <c r="M1214" s="249">
        <f t="shared" si="226"/>
        <v>10.235863167505196</v>
      </c>
      <c r="N1214" s="11">
        <f t="shared" si="220"/>
        <v>117.15067777928864</v>
      </c>
      <c r="O1214" s="11">
        <f t="shared" si="221"/>
        <v>23.430135555857731</v>
      </c>
      <c r="P1214" s="11">
        <f t="shared" si="222"/>
        <v>2.7490027801793396E-2</v>
      </c>
      <c r="Q1214" s="8" t="s">
        <v>572</v>
      </c>
    </row>
    <row r="1215" spans="1:17">
      <c r="A1215" s="9">
        <f t="shared" si="227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225"/>
        <v>6404.15</v>
      </c>
      <c r="G1215" s="36">
        <v>1054</v>
      </c>
      <c r="H1215" s="11">
        <v>4.0948736377940519E-2</v>
      </c>
      <c r="I1215" s="11">
        <f t="shared" si="224"/>
        <v>92.918006177276169</v>
      </c>
      <c r="J1215" s="11">
        <f t="shared" si="223"/>
        <v>34.165950871384453</v>
      </c>
      <c r="K1215" s="11">
        <v>33.899206666796168</v>
      </c>
      <c r="L1215" s="11">
        <v>15.412285397929253</v>
      </c>
      <c r="M1215" s="249">
        <f t="shared" si="226"/>
        <v>15.412285397929253</v>
      </c>
      <c r="N1215" s="11">
        <f t="shared" si="220"/>
        <v>176.39544911338604</v>
      </c>
      <c r="O1215" s="11">
        <f t="shared" si="221"/>
        <v>35.279089822677207</v>
      </c>
      <c r="P1215" s="11">
        <f t="shared" si="222"/>
        <v>2.7543928407889579E-2</v>
      </c>
      <c r="Q1215" s="8" t="s">
        <v>572</v>
      </c>
    </row>
    <row r="1216" spans="1:17">
      <c r="A1216" s="9">
        <f t="shared" si="227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225"/>
        <v>97.3</v>
      </c>
      <c r="G1216" s="35">
        <v>137</v>
      </c>
      <c r="H1216" s="11">
        <v>5.3225587132617177E-3</v>
      </c>
      <c r="I1216" s="11">
        <f t="shared" si="224"/>
        <v>12.077577653023562</v>
      </c>
      <c r="J1216" s="11">
        <f t="shared" si="223"/>
        <v>4.4409253030167637</v>
      </c>
      <c r="K1216" s="11">
        <v>4.4062536179801466</v>
      </c>
      <c r="L1216" s="11">
        <v>3.6241302278599035</v>
      </c>
      <c r="M1216" s="249">
        <f t="shared" si="226"/>
        <v>3.6241302278599035</v>
      </c>
      <c r="N1216" s="11">
        <f t="shared" si="220"/>
        <v>24.548886801880375</v>
      </c>
      <c r="O1216" s="11">
        <f t="shared" si="221"/>
        <v>4.9097773603760757</v>
      </c>
      <c r="P1216" s="11">
        <f t="shared" si="222"/>
        <v>0.25230099488057944</v>
      </c>
      <c r="Q1216" s="8" t="s">
        <v>32</v>
      </c>
    </row>
    <row r="1217" spans="1:17">
      <c r="A1217" s="9">
        <f t="shared" si="227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225"/>
        <v>6656</v>
      </c>
      <c r="G1217" s="36">
        <v>1080</v>
      </c>
      <c r="H1217" s="11">
        <v>4.1958857009654418E-2</v>
      </c>
      <c r="I1217" s="11">
        <f t="shared" si="224"/>
        <v>95.210101206317134</v>
      </c>
      <c r="J1217" s="11">
        <f t="shared" si="223"/>
        <v>35.00875421356281</v>
      </c>
      <c r="K1217" s="11">
        <v>34.73542998115736</v>
      </c>
      <c r="L1217" s="11">
        <v>15.79247460129373</v>
      </c>
      <c r="M1217" s="249">
        <f t="shared" si="226"/>
        <v>15.79247460129373</v>
      </c>
      <c r="N1217" s="11">
        <f t="shared" si="220"/>
        <v>180.74676000233103</v>
      </c>
      <c r="O1217" s="11">
        <f t="shared" si="221"/>
        <v>36.149352000466209</v>
      </c>
      <c r="P1217" s="11">
        <f t="shared" si="222"/>
        <v>2.7155462740734833E-2</v>
      </c>
      <c r="Q1217" s="8" t="s">
        <v>572</v>
      </c>
    </row>
    <row r="1218" spans="1:17">
      <c r="A1218" s="9">
        <f t="shared" si="227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225"/>
        <v>7072</v>
      </c>
      <c r="G1218" s="36">
        <v>1080</v>
      </c>
      <c r="H1218" s="11">
        <v>4.1958857009654418E-2</v>
      </c>
      <c r="I1218" s="11">
        <f t="shared" si="224"/>
        <v>95.210101206317134</v>
      </c>
      <c r="J1218" s="11">
        <f t="shared" si="223"/>
        <v>35.00875421356281</v>
      </c>
      <c r="K1218" s="11">
        <v>34.73542998115736</v>
      </c>
      <c r="L1218" s="11">
        <v>15.79247460129373</v>
      </c>
      <c r="M1218" s="249">
        <f t="shared" si="226"/>
        <v>15.79247460129373</v>
      </c>
      <c r="N1218" s="11">
        <f t="shared" si="220"/>
        <v>180.74676000233103</v>
      </c>
      <c r="O1218" s="11">
        <f t="shared" si="221"/>
        <v>36.149352000466209</v>
      </c>
      <c r="P1218" s="11">
        <f t="shared" si="222"/>
        <v>2.5558082579515137E-2</v>
      </c>
      <c r="Q1218" s="8" t="s">
        <v>572</v>
      </c>
    </row>
    <row r="1219" spans="1:17">
      <c r="A1219" s="9">
        <f t="shared" si="227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225"/>
        <v>10869.85</v>
      </c>
      <c r="G1219" s="36">
        <v>1733</v>
      </c>
      <c r="H1219" s="11">
        <v>6.7328425183084364E-2</v>
      </c>
      <c r="I1219" s="11">
        <f t="shared" si="224"/>
        <v>152.77694943569225</v>
      </c>
      <c r="J1219" s="11">
        <f t="shared" si="223"/>
        <v>56.176084307504041</v>
      </c>
      <c r="K1219" s="11">
        <v>55.737500145690476</v>
      </c>
      <c r="L1219" s="11">
        <v>25.341072670409293</v>
      </c>
      <c r="M1219" s="249">
        <f t="shared" si="226"/>
        <v>25.341072670409293</v>
      </c>
      <c r="N1219" s="11">
        <f t="shared" si="220"/>
        <v>290.03160655929605</v>
      </c>
      <c r="O1219" s="11">
        <f t="shared" si="221"/>
        <v>58.00632131185921</v>
      </c>
      <c r="P1219" s="11">
        <f t="shared" si="222"/>
        <v>2.6682208729586522E-2</v>
      </c>
      <c r="Q1219" s="8" t="s">
        <v>572</v>
      </c>
    </row>
    <row r="1220" spans="1:17">
      <c r="A1220" s="9">
        <f t="shared" si="227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225"/>
        <v>128</v>
      </c>
      <c r="G1220" s="35">
        <v>210</v>
      </c>
      <c r="H1220" s="11">
        <v>8.1586666407661365E-3</v>
      </c>
      <c r="I1220" s="11">
        <f t="shared" si="224"/>
        <v>18.513075234561665</v>
      </c>
      <c r="J1220" s="11">
        <f t="shared" si="223"/>
        <v>6.8072577637483249</v>
      </c>
      <c r="K1220" s="11">
        <v>6.7541113852250421</v>
      </c>
      <c r="L1220" s="11">
        <v>5.555236115697662</v>
      </c>
      <c r="M1220" s="249">
        <f t="shared" si="226"/>
        <v>5.555236115697662</v>
      </c>
      <c r="N1220" s="11">
        <f t="shared" si="220"/>
        <v>37.629680499232691</v>
      </c>
      <c r="O1220" s="11">
        <f t="shared" si="221"/>
        <v>7.5259360998465388</v>
      </c>
      <c r="P1220" s="11">
        <f t="shared" si="222"/>
        <v>0.2939818789002554</v>
      </c>
      <c r="Q1220" s="8" t="s">
        <v>32</v>
      </c>
    </row>
    <row r="1221" spans="1:17">
      <c r="A1221" s="9">
        <f t="shared" si="227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225"/>
        <v>98.2</v>
      </c>
      <c r="G1221" s="35">
        <v>203</v>
      </c>
      <c r="H1221" s="11">
        <v>7.8867110860739321E-3</v>
      </c>
      <c r="I1221" s="11">
        <f t="shared" si="224"/>
        <v>17.895972726742944</v>
      </c>
      <c r="J1221" s="11">
        <f t="shared" si="223"/>
        <v>6.5803491716233804</v>
      </c>
      <c r="K1221" s="11">
        <v>6.5289743390508743</v>
      </c>
      <c r="L1221" s="11">
        <v>5.3700615785077401</v>
      </c>
      <c r="M1221" s="249">
        <f t="shared" si="226"/>
        <v>5.3700615785077401</v>
      </c>
      <c r="N1221" s="11">
        <f t="shared" si="220"/>
        <v>36.375357815924936</v>
      </c>
      <c r="O1221" s="11">
        <f t="shared" si="221"/>
        <v>7.2750715631849872</v>
      </c>
      <c r="P1221" s="11">
        <f t="shared" si="222"/>
        <v>0.37042115902163886</v>
      </c>
      <c r="Q1221" s="8" t="s">
        <v>32</v>
      </c>
    </row>
    <row r="1222" spans="1:17">
      <c r="A1222" s="9">
        <f t="shared" si="227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225"/>
        <v>93.5</v>
      </c>
      <c r="G1222" s="35">
        <v>150</v>
      </c>
      <c r="H1222" s="11">
        <v>5.8276190291186693E-3</v>
      </c>
      <c r="I1222" s="11">
        <f t="shared" si="224"/>
        <v>13.223625167544046</v>
      </c>
      <c r="J1222" s="11">
        <f t="shared" si="223"/>
        <v>4.8623269741059465</v>
      </c>
      <c r="K1222" s="11">
        <v>4.8243652751607451</v>
      </c>
      <c r="L1222" s="11">
        <v>3.9680257969269017</v>
      </c>
      <c r="M1222" s="249">
        <f t="shared" si="226"/>
        <v>3.9680257969269017</v>
      </c>
      <c r="N1222" s="11">
        <f t="shared" si="220"/>
        <v>26.87834321373764</v>
      </c>
      <c r="O1222" s="11">
        <f t="shared" si="221"/>
        <v>5.3756686427475282</v>
      </c>
      <c r="P1222" s="11">
        <f t="shared" si="222"/>
        <v>0.28746891137687319</v>
      </c>
      <c r="Q1222" s="8" t="s">
        <v>32</v>
      </c>
    </row>
    <row r="1223" spans="1:17">
      <c r="A1223" s="9">
        <f t="shared" si="227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225"/>
        <v>79.900000000000006</v>
      </c>
      <c r="G1223" s="35">
        <v>136</v>
      </c>
      <c r="H1223" s="11">
        <v>5.2837079197342604E-3</v>
      </c>
      <c r="I1223" s="11">
        <f t="shared" si="224"/>
        <v>11.989420151906604</v>
      </c>
      <c r="J1223" s="11">
        <f t="shared" si="223"/>
        <v>4.4085097898560583</v>
      </c>
      <c r="K1223" s="11">
        <v>4.3740911828124087</v>
      </c>
      <c r="L1223" s="11">
        <v>3.5976767225470576</v>
      </c>
      <c r="M1223" s="249">
        <f t="shared" si="226"/>
        <v>3.5976767225470576</v>
      </c>
      <c r="N1223" s="11">
        <f t="shared" ref="N1223:N1250" si="228">(I1223+J1223+K1223+M1223)</f>
        <v>24.369697847122126</v>
      </c>
      <c r="O1223" s="11">
        <f t="shared" ref="O1223:O1250" si="229">N1223*0.2</f>
        <v>4.8739395694244259</v>
      </c>
      <c r="P1223" s="11">
        <f t="shared" si="222"/>
        <v>0.30500247618425691</v>
      </c>
      <c r="Q1223" s="8" t="s">
        <v>32</v>
      </c>
    </row>
    <row r="1224" spans="1:17">
      <c r="A1224" s="9">
        <f t="shared" si="227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225"/>
        <v>223.5</v>
      </c>
      <c r="G1224" s="35">
        <v>329</v>
      </c>
      <c r="H1224" s="11">
        <v>1.2781911070533615E-2</v>
      </c>
      <c r="I1224" s="11">
        <f t="shared" si="224"/>
        <v>29.003817867479945</v>
      </c>
      <c r="J1224" s="11">
        <f t="shared" si="223"/>
        <v>10.664703829872376</v>
      </c>
      <c r="K1224" s="11">
        <v>10.581441170185901</v>
      </c>
      <c r="L1224" s="11">
        <v>8.7032032479263393</v>
      </c>
      <c r="M1224" s="249">
        <f t="shared" si="226"/>
        <v>8.7032032479263393</v>
      </c>
      <c r="N1224" s="11">
        <f t="shared" si="228"/>
        <v>58.953166115464555</v>
      </c>
      <c r="O1224" s="11">
        <f t="shared" si="229"/>
        <v>11.790633223092911</v>
      </c>
      <c r="P1224" s="11">
        <f t="shared" si="222"/>
        <v>0.26377255532646332</v>
      </c>
      <c r="Q1224" s="8" t="s">
        <v>32</v>
      </c>
    </row>
    <row r="1225" spans="1:17">
      <c r="A1225" s="9">
        <f t="shared" si="227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225"/>
        <v>34.6</v>
      </c>
      <c r="G1225" s="35">
        <v>62</v>
      </c>
      <c r="H1225" s="11">
        <v>2.4087491987023835E-3</v>
      </c>
      <c r="I1225" s="11">
        <f t="shared" si="224"/>
        <v>5.4657650692515398</v>
      </c>
      <c r="J1225" s="11">
        <f t="shared" si="223"/>
        <v>2.0097618159637913</v>
      </c>
      <c r="K1225" s="11">
        <v>1.9940709803997747</v>
      </c>
      <c r="L1225" s="11">
        <v>1.6401173293964528</v>
      </c>
      <c r="M1225" s="249">
        <f t="shared" si="226"/>
        <v>1.6401173293964528</v>
      </c>
      <c r="N1225" s="11">
        <f t="shared" si="228"/>
        <v>11.109715195011558</v>
      </c>
      <c r="O1225" s="11">
        <f t="shared" si="229"/>
        <v>2.2219430390023116</v>
      </c>
      <c r="P1225" s="11">
        <f t="shared" si="222"/>
        <v>0.32109003453790635</v>
      </c>
      <c r="Q1225" s="8" t="s">
        <v>32</v>
      </c>
    </row>
    <row r="1226" spans="1:17">
      <c r="A1226" s="9">
        <f t="shared" si="227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225"/>
        <v>7086.2</v>
      </c>
      <c r="G1226" s="36">
        <v>1085</v>
      </c>
      <c r="H1226" s="11">
        <v>4.2153110977291706E-2</v>
      </c>
      <c r="I1226" s="11">
        <f t="shared" si="224"/>
        <v>95.650888711901928</v>
      </c>
      <c r="J1226" s="11">
        <f t="shared" si="223"/>
        <v>35.170831779366338</v>
      </c>
      <c r="K1226" s="11">
        <v>34.896242156996053</v>
      </c>
      <c r="L1226" s="11">
        <v>15.865587909633053</v>
      </c>
      <c r="M1226" s="249">
        <f t="shared" si="226"/>
        <v>15.865587909633053</v>
      </c>
      <c r="N1226" s="11">
        <f t="shared" si="228"/>
        <v>181.58355055789735</v>
      </c>
      <c r="O1226" s="11">
        <f t="shared" si="229"/>
        <v>36.316710111579475</v>
      </c>
      <c r="P1226" s="11">
        <f t="shared" si="222"/>
        <v>2.5624954214938524E-2</v>
      </c>
      <c r="Q1226" s="8" t="s">
        <v>572</v>
      </c>
    </row>
    <row r="1227" spans="1:17">
      <c r="A1227" s="9">
        <f t="shared" si="227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225"/>
        <v>145</v>
      </c>
      <c r="G1227" s="35">
        <v>171</v>
      </c>
      <c r="H1227" s="11">
        <v>6.6434856931952835E-3</v>
      </c>
      <c r="I1227" s="11">
        <f t="shared" si="224"/>
        <v>15.074932691000214</v>
      </c>
      <c r="J1227" s="11">
        <f t="shared" si="223"/>
        <v>5.5430527504807792</v>
      </c>
      <c r="K1227" s="11">
        <v>5.4997764136832492</v>
      </c>
      <c r="L1227" s="11">
        <v>4.5235494084966685</v>
      </c>
      <c r="M1227" s="249">
        <f t="shared" si="226"/>
        <v>4.5235494084966685</v>
      </c>
      <c r="N1227" s="11">
        <f t="shared" si="228"/>
        <v>30.64131126366091</v>
      </c>
      <c r="O1227" s="11">
        <f t="shared" si="229"/>
        <v>6.1282622527321822</v>
      </c>
      <c r="P1227" s="11">
        <f t="shared" si="222"/>
        <v>0.21131938802524769</v>
      </c>
      <c r="Q1227" s="8" t="s">
        <v>32</v>
      </c>
    </row>
    <row r="1228" spans="1:17">
      <c r="A1228" s="9">
        <f t="shared" si="227"/>
        <v>216</v>
      </c>
      <c r="B1228" s="14" t="s">
        <v>1292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225"/>
        <v>48.3</v>
      </c>
      <c r="G1228" s="35">
        <v>90</v>
      </c>
      <c r="H1228" s="11">
        <v>3.4965714174712017E-3</v>
      </c>
      <c r="I1228" s="11">
        <f t="shared" si="224"/>
        <v>7.9341751005264278</v>
      </c>
      <c r="J1228" s="11">
        <f t="shared" si="223"/>
        <v>2.9173961844635676</v>
      </c>
      <c r="K1228" s="11">
        <v>2.8946191650964472</v>
      </c>
      <c r="L1228" s="11">
        <v>2.380815478156141</v>
      </c>
      <c r="M1228" s="249">
        <f t="shared" si="226"/>
        <v>2.380815478156141</v>
      </c>
      <c r="N1228" s="11">
        <f>(I1228+J1228+K1228+M1228)</f>
        <v>16.127005928242585</v>
      </c>
      <c r="O1228" s="11">
        <f t="shared" si="229"/>
        <v>3.2254011856485172</v>
      </c>
      <c r="P1228" s="11">
        <f>(N1228+O1228)/F1228/1.2</f>
        <v>0.33389246228245523</v>
      </c>
      <c r="Q1228" s="8" t="s">
        <v>32</v>
      </c>
    </row>
    <row r="1229" spans="1:17">
      <c r="A1229" s="9">
        <f t="shared" si="227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225"/>
        <v>4464.3</v>
      </c>
      <c r="G1229" s="36">
        <v>1350</v>
      </c>
      <c r="H1229" s="11">
        <v>5.2448571262068026E-2</v>
      </c>
      <c r="I1229" s="11">
        <f t="shared" si="224"/>
        <v>119.01262650789643</v>
      </c>
      <c r="J1229" s="11">
        <f t="shared" si="223"/>
        <v>43.760942766953519</v>
      </c>
      <c r="K1229" s="11">
        <v>43.419287476446705</v>
      </c>
      <c r="L1229" s="11">
        <v>19.740593251617163</v>
      </c>
      <c r="M1229" s="249">
        <f t="shared" si="226"/>
        <v>19.740593251617163</v>
      </c>
      <c r="N1229" s="11">
        <f t="shared" si="228"/>
        <v>225.93345000291379</v>
      </c>
      <c r="O1229" s="11">
        <f t="shared" si="229"/>
        <v>45.186690000582757</v>
      </c>
      <c r="P1229" s="11">
        <f t="shared" ref="P1229:P1250" si="230">(N1229+O1229)/F1229/1.2</f>
        <v>5.0608930852073963E-2</v>
      </c>
      <c r="Q1229" s="8" t="s">
        <v>572</v>
      </c>
    </row>
    <row r="1230" spans="1:17">
      <c r="A1230" s="9">
        <f t="shared" si="227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225"/>
        <v>4580.7000000000007</v>
      </c>
      <c r="G1230" s="36">
        <v>1416</v>
      </c>
      <c r="H1230" s="11">
        <v>5.5012723634880238E-2</v>
      </c>
      <c r="I1230" s="11">
        <f t="shared" si="224"/>
        <v>124.8310215816158</v>
      </c>
      <c r="J1230" s="11">
        <f t="shared" si="223"/>
        <v>45.900366635560133</v>
      </c>
      <c r="K1230" s="11">
        <v>45.542008197517433</v>
      </c>
      <c r="L1230" s="11">
        <v>20.705688921696225</v>
      </c>
      <c r="M1230" s="249">
        <f t="shared" si="226"/>
        <v>20.705688921696225</v>
      </c>
      <c r="N1230" s="11">
        <f t="shared" si="228"/>
        <v>236.9790853363896</v>
      </c>
      <c r="O1230" s="11">
        <f t="shared" si="229"/>
        <v>47.395817067277925</v>
      </c>
      <c r="P1230" s="11">
        <f t="shared" si="230"/>
        <v>5.173425138873744E-2</v>
      </c>
      <c r="Q1230" s="8" t="s">
        <v>572</v>
      </c>
    </row>
    <row r="1231" spans="1:17">
      <c r="A1231" s="9">
        <f t="shared" si="227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225"/>
        <v>4605.3999999999996</v>
      </c>
      <c r="G1231" s="36">
        <v>1346</v>
      </c>
      <c r="H1231" s="11">
        <v>5.229316808795819E-2</v>
      </c>
      <c r="I1231" s="11">
        <f t="shared" si="224"/>
        <v>118.65999650342857</v>
      </c>
      <c r="J1231" s="11">
        <f t="shared" si="223"/>
        <v>43.631280714310691</v>
      </c>
      <c r="K1231" s="11">
        <v>43.290637735775746</v>
      </c>
      <c r="L1231" s="11">
        <v>19.682102604945705</v>
      </c>
      <c r="M1231" s="249">
        <f t="shared" si="226"/>
        <v>19.682102604945705</v>
      </c>
      <c r="N1231" s="11">
        <f t="shared" si="228"/>
        <v>225.26401755846072</v>
      </c>
      <c r="O1231" s="11">
        <f t="shared" si="229"/>
        <v>45.052803511692147</v>
      </c>
      <c r="P1231" s="11">
        <f t="shared" si="230"/>
        <v>4.8913018968702121E-2</v>
      </c>
      <c r="Q1231" s="8" t="s">
        <v>572</v>
      </c>
    </row>
    <row r="1232" spans="1:17">
      <c r="A1232" s="9">
        <f t="shared" si="227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225"/>
        <v>3144.4</v>
      </c>
      <c r="G1232" s="36">
        <v>840</v>
      </c>
      <c r="H1232" s="11">
        <v>3.2634666563064546E-2</v>
      </c>
      <c r="I1232" s="11">
        <f t="shared" si="224"/>
        <v>74.05230093824666</v>
      </c>
      <c r="J1232" s="11">
        <f t="shared" si="223"/>
        <v>27.2290310549933</v>
      </c>
      <c r="K1232" s="11">
        <v>27.016445540900168</v>
      </c>
      <c r="L1232" s="11">
        <v>12.283035801006234</v>
      </c>
      <c r="M1232" s="249">
        <f t="shared" si="226"/>
        <v>12.283035801006234</v>
      </c>
      <c r="N1232" s="11">
        <f t="shared" si="228"/>
        <v>140.58081333514636</v>
      </c>
      <c r="O1232" s="11">
        <f t="shared" si="229"/>
        <v>28.116162667029272</v>
      </c>
      <c r="P1232" s="11">
        <f t="shared" si="230"/>
        <v>4.4708311072111165E-2</v>
      </c>
      <c r="Q1232" s="8" t="s">
        <v>572</v>
      </c>
    </row>
    <row r="1233" spans="1:17">
      <c r="A1233" s="9">
        <f t="shared" si="227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225"/>
        <v>3129.44</v>
      </c>
      <c r="G1233" s="36">
        <v>844</v>
      </c>
      <c r="H1233" s="11">
        <v>3.2790069737174382E-2</v>
      </c>
      <c r="I1233" s="11">
        <f t="shared" si="224"/>
        <v>74.404930942714515</v>
      </c>
      <c r="J1233" s="11">
        <f t="shared" si="223"/>
        <v>27.358693107636128</v>
      </c>
      <c r="K1233" s="11">
        <v>27.145095281571127</v>
      </c>
      <c r="L1233" s="11">
        <v>12.341526447677694</v>
      </c>
      <c r="M1233" s="249">
        <f t="shared" si="226"/>
        <v>12.341526447677694</v>
      </c>
      <c r="N1233" s="11">
        <f t="shared" si="228"/>
        <v>141.25024577959945</v>
      </c>
      <c r="O1233" s="11">
        <f t="shared" si="229"/>
        <v>28.250049155919893</v>
      </c>
      <c r="P1233" s="11">
        <f t="shared" si="230"/>
        <v>4.5135949492432978E-2</v>
      </c>
      <c r="Q1233" s="8" t="s">
        <v>572</v>
      </c>
    </row>
    <row r="1234" spans="1:17">
      <c r="A1234" s="9">
        <f t="shared" si="227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225"/>
        <v>2023.28</v>
      </c>
      <c r="G1234" s="36">
        <v>502</v>
      </c>
      <c r="H1234" s="11">
        <v>1.9503098350783815E-2</v>
      </c>
      <c r="I1234" s="11">
        <f t="shared" si="224"/>
        <v>44.25506556071408</v>
      </c>
      <c r="J1234" s="11">
        <f t="shared" si="223"/>
        <v>16.27258760667457</v>
      </c>
      <c r="K1234" s="11">
        <v>16.145542454204627</v>
      </c>
      <c r="L1234" s="11">
        <v>7.3405761572680124</v>
      </c>
      <c r="M1234" s="249">
        <f t="shared" si="226"/>
        <v>7.3405761572680124</v>
      </c>
      <c r="N1234" s="11">
        <f t="shared" si="228"/>
        <v>84.013771778861297</v>
      </c>
      <c r="O1234" s="11">
        <f t="shared" si="229"/>
        <v>16.802754355772262</v>
      </c>
      <c r="P1234" s="11">
        <f t="shared" si="230"/>
        <v>4.1523551747094475E-2</v>
      </c>
      <c r="Q1234" s="8" t="s">
        <v>572</v>
      </c>
    </row>
    <row r="1235" spans="1:17">
      <c r="A1235" s="9">
        <f t="shared" si="227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225"/>
        <v>1913.79</v>
      </c>
      <c r="G1235" s="36">
        <v>530</v>
      </c>
      <c r="H1235" s="11">
        <v>2.0590920569552633E-2</v>
      </c>
      <c r="I1235" s="11">
        <f t="shared" si="224"/>
        <v>46.723475591988965</v>
      </c>
      <c r="J1235" s="11">
        <f t="shared" si="223"/>
        <v>17.180221975174344</v>
      </c>
      <c r="K1235" s="11">
        <v>17.046090638901301</v>
      </c>
      <c r="L1235" s="11">
        <v>7.7500106839682195</v>
      </c>
      <c r="M1235" s="249">
        <f t="shared" si="226"/>
        <v>7.7500106839682195</v>
      </c>
      <c r="N1235" s="11">
        <f t="shared" si="228"/>
        <v>88.699798890032824</v>
      </c>
      <c r="O1235" s="11">
        <f t="shared" si="229"/>
        <v>17.739959778006565</v>
      </c>
      <c r="P1235" s="83">
        <f t="shared" si="230"/>
        <v>4.6347717821721729E-2</v>
      </c>
      <c r="Q1235" s="8" t="s">
        <v>572</v>
      </c>
    </row>
    <row r="1236" spans="1:17">
      <c r="A1236" s="9">
        <f t="shared" si="227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225"/>
        <v>695.35</v>
      </c>
      <c r="G1236" s="36">
        <v>1060</v>
      </c>
      <c r="H1236" s="11">
        <v>4.1181841139105266E-2</v>
      </c>
      <c r="I1236" s="11">
        <f t="shared" si="224"/>
        <v>93.44695118397793</v>
      </c>
      <c r="J1236" s="11">
        <f t="shared" si="223"/>
        <v>34.360443950348689</v>
      </c>
      <c r="K1236" s="11">
        <v>34.092181277802602</v>
      </c>
      <c r="L1236" s="11">
        <v>172.96373278424213</v>
      </c>
      <c r="M1236" s="249">
        <f t="shared" si="226"/>
        <v>172.96373278424213</v>
      </c>
      <c r="N1236" s="11">
        <f t="shared" si="228"/>
        <v>334.86330919637135</v>
      </c>
      <c r="O1236" s="11">
        <f t="shared" si="229"/>
        <v>66.972661839274267</v>
      </c>
      <c r="P1236" s="83">
        <f t="shared" si="230"/>
        <v>0.48157519119345849</v>
      </c>
      <c r="Q1236" s="8" t="s">
        <v>572</v>
      </c>
    </row>
    <row r="1237" spans="1:17">
      <c r="A1237" s="9">
        <f t="shared" si="227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225"/>
        <v>89.3</v>
      </c>
      <c r="G1237" s="36">
        <v>117</v>
      </c>
      <c r="H1237" s="11">
        <v>4.5455428427125617E-3</v>
      </c>
      <c r="I1237" s="11">
        <f t="shared" si="224"/>
        <v>10.314427630684355</v>
      </c>
      <c r="J1237" s="11">
        <f t="shared" si="223"/>
        <v>3.7926150398026377</v>
      </c>
      <c r="K1237" s="11">
        <v>3.7630049146253808</v>
      </c>
      <c r="L1237" s="11">
        <v>3.0950601216029829</v>
      </c>
      <c r="M1237" s="249">
        <f t="shared" si="226"/>
        <v>3.0950601216029829</v>
      </c>
      <c r="N1237" s="11">
        <f t="shared" si="228"/>
        <v>20.965107706715358</v>
      </c>
      <c r="O1237" s="11">
        <f t="shared" si="229"/>
        <v>4.1930215413430716</v>
      </c>
      <c r="P1237" s="83">
        <f t="shared" si="230"/>
        <v>0.23477164285235566</v>
      </c>
      <c r="Q1237" s="8" t="s">
        <v>32</v>
      </c>
    </row>
    <row r="1238" spans="1:17">
      <c r="A1238" s="9">
        <f t="shared" si="227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225"/>
        <v>1487.8</v>
      </c>
      <c r="G1238" s="36">
        <v>510</v>
      </c>
      <c r="H1238" s="11">
        <v>1.9813904699003477E-2</v>
      </c>
      <c r="I1238" s="11">
        <f t="shared" si="224"/>
        <v>44.960325569649761</v>
      </c>
      <c r="J1238" s="11">
        <f t="shared" si="223"/>
        <v>16.53191171196022</v>
      </c>
      <c r="K1238" s="11">
        <v>16.402841935546533</v>
      </c>
      <c r="L1238" s="11">
        <v>13.491287709551466</v>
      </c>
      <c r="M1238" s="249">
        <f t="shared" si="226"/>
        <v>13.491287709551466</v>
      </c>
      <c r="N1238" s="11">
        <f t="shared" si="228"/>
        <v>91.386366926707979</v>
      </c>
      <c r="O1238" s="11">
        <f t="shared" si="229"/>
        <v>18.277273385341598</v>
      </c>
      <c r="P1238" s="83">
        <f t="shared" si="230"/>
        <v>6.1423825061639993E-2</v>
      </c>
      <c r="Q1238" s="8" t="s">
        <v>572</v>
      </c>
    </row>
    <row r="1239" spans="1:17">
      <c r="A1239" s="9">
        <f t="shared" si="227"/>
        <v>227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225"/>
        <v>1266.08</v>
      </c>
      <c r="G1239" s="36">
        <v>453</v>
      </c>
      <c r="H1239" s="11">
        <v>1.7599409467938382E-2</v>
      </c>
      <c r="I1239" s="11">
        <f t="shared" si="224"/>
        <v>39.935348005983023</v>
      </c>
      <c r="J1239" s="11">
        <f t="shared" si="223"/>
        <v>14.684227461799958</v>
      </c>
      <c r="K1239" s="11">
        <v>14.56958313098545</v>
      </c>
      <c r="L1239" s="11">
        <v>11.983437906719244</v>
      </c>
      <c r="M1239" s="249">
        <f t="shared" si="226"/>
        <v>11.983437906719244</v>
      </c>
      <c r="N1239" s="11">
        <f t="shared" si="228"/>
        <v>81.172596505487675</v>
      </c>
      <c r="O1239" s="11">
        <f t="shared" si="229"/>
        <v>16.234519301097535</v>
      </c>
      <c r="P1239" s="83">
        <f t="shared" si="230"/>
        <v>6.4113323412017947E-2</v>
      </c>
    </row>
    <row r="1240" spans="1:17">
      <c r="A1240" s="9">
        <f t="shared" si="227"/>
        <v>228</v>
      </c>
      <c r="B1240" s="14" t="s">
        <v>1322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225"/>
        <v>3679.6</v>
      </c>
      <c r="G1240" s="36">
        <v>761</v>
      </c>
      <c r="H1240" s="11">
        <v>2.9565453874395381E-2</v>
      </c>
      <c r="I1240" s="11">
        <f t="shared" si="224"/>
        <v>67.087858350006798</v>
      </c>
      <c r="J1240" s="11">
        <f t="shared" si="223"/>
        <v>24.668205515297501</v>
      </c>
      <c r="K1240" s="11">
        <v>24.475613162648845</v>
      </c>
      <c r="L1240" s="11">
        <v>20.131117543075813</v>
      </c>
      <c r="M1240" s="249">
        <f t="shared" si="226"/>
        <v>20.131117543075813</v>
      </c>
      <c r="N1240" s="11">
        <f t="shared" si="228"/>
        <v>136.36279457102896</v>
      </c>
      <c r="O1240" s="11">
        <f t="shared" si="229"/>
        <v>27.272558914205792</v>
      </c>
      <c r="P1240" s="83">
        <f t="shared" si="230"/>
        <v>3.705913538727823E-2</v>
      </c>
    </row>
    <row r="1241" spans="1:17">
      <c r="A1241" s="9">
        <f t="shared" si="227"/>
        <v>229</v>
      </c>
      <c r="B1241" s="14" t="s">
        <v>1329</v>
      </c>
      <c r="C1241" s="8">
        <f>димвенканали!C1241</f>
        <v>1605.7</v>
      </c>
      <c r="D1241" s="8">
        <f>димвенканали!D1241</f>
        <v>65.5</v>
      </c>
      <c r="E1241" s="8">
        <f>димвенканали!E1241</f>
        <v>0</v>
      </c>
      <c r="F1241" s="8">
        <f t="shared" si="225"/>
        <v>1671.2</v>
      </c>
      <c r="G1241" s="35">
        <v>600</v>
      </c>
      <c r="H1241" s="11">
        <v>2.3310476116474677E-2</v>
      </c>
      <c r="I1241" s="11">
        <f t="shared" si="224"/>
        <v>52.894500670176186</v>
      </c>
      <c r="J1241" s="11">
        <f t="shared" si="223"/>
        <v>19.449307896423786</v>
      </c>
      <c r="K1241" s="11">
        <v>19.29746110064298</v>
      </c>
      <c r="L1241" s="11">
        <v>8.7735970007187394</v>
      </c>
      <c r="M1241" s="249">
        <f t="shared" si="226"/>
        <v>8.7735970007187394</v>
      </c>
      <c r="N1241" s="11">
        <f t="shared" si="228"/>
        <v>100.41486666796169</v>
      </c>
      <c r="O1241" s="11">
        <f t="shared" si="229"/>
        <v>20.082973333592339</v>
      </c>
      <c r="P1241" s="83">
        <f t="shared" si="230"/>
        <v>6.0085487474845434E-2</v>
      </c>
    </row>
    <row r="1242" spans="1:17">
      <c r="A1242" s="9">
        <f t="shared" si="227"/>
        <v>230</v>
      </c>
      <c r="B1242" s="14" t="s">
        <v>1330</v>
      </c>
      <c r="C1242" s="8">
        <f>димвенканали!C1242</f>
        <v>632.79999999999995</v>
      </c>
      <c r="D1242" s="8">
        <f>димвенканали!D1242</f>
        <v>0</v>
      </c>
      <c r="E1242" s="8">
        <f>димвенканали!E1242</f>
        <v>0</v>
      </c>
      <c r="F1242" s="8">
        <f t="shared" si="225"/>
        <v>632.79999999999995</v>
      </c>
      <c r="G1242" s="35">
        <v>420</v>
      </c>
      <c r="H1242" s="11">
        <v>1.6317333281532273E-2</v>
      </c>
      <c r="I1242" s="11">
        <f t="shared" si="224"/>
        <v>37.02615046912333</v>
      </c>
      <c r="J1242" s="11">
        <f t="shared" si="223"/>
        <v>13.61451552749665</v>
      </c>
      <c r="K1242" s="11">
        <v>13.508222770450084</v>
      </c>
      <c r="L1242" s="11">
        <v>11.110472231395324</v>
      </c>
      <c r="M1242" s="249">
        <f t="shared" si="226"/>
        <v>11.110472231395324</v>
      </c>
      <c r="N1242" s="11">
        <f t="shared" si="228"/>
        <v>75.259360998465382</v>
      </c>
      <c r="O1242" s="11">
        <f t="shared" si="229"/>
        <v>15.051872199693078</v>
      </c>
      <c r="P1242" s="83">
        <f t="shared" si="230"/>
        <v>0.11893072218467983</v>
      </c>
    </row>
    <row r="1243" spans="1:17">
      <c r="A1243" s="9">
        <f t="shared" si="227"/>
        <v>231</v>
      </c>
      <c r="B1243" s="14" t="s">
        <v>1331</v>
      </c>
      <c r="C1243" s="8">
        <f>димвенканали!C1243</f>
        <v>514.6</v>
      </c>
      <c r="D1243" s="8">
        <f>димвенканали!D1243</f>
        <v>0</v>
      </c>
      <c r="E1243" s="8">
        <f>димвенканали!E1243</f>
        <v>0</v>
      </c>
      <c r="F1243" s="8">
        <f t="shared" si="225"/>
        <v>514.6</v>
      </c>
      <c r="G1243" s="36">
        <v>252</v>
      </c>
      <c r="H1243" s="11">
        <f>3/77640*G1243</f>
        <v>9.7372488408037101E-3</v>
      </c>
      <c r="I1243" s="11">
        <f t="shared" si="224"/>
        <v>22.095083462132923</v>
      </c>
      <c r="J1243" s="11">
        <f t="shared" si="223"/>
        <v>8.1243621890262769</v>
      </c>
      <c r="K1243" s="11">
        <v>8.1048595106501296</v>
      </c>
      <c r="L1243" s="11">
        <v>3.6848770272436209</v>
      </c>
      <c r="M1243" s="249">
        <f t="shared" si="226"/>
        <v>3.6848770272436209</v>
      </c>
      <c r="N1243" s="11">
        <f t="shared" si="228"/>
        <v>42.00918218905295</v>
      </c>
      <c r="O1243" s="11">
        <f t="shared" si="229"/>
        <v>8.4018364378105908</v>
      </c>
      <c r="P1243" s="83">
        <f t="shared" si="230"/>
        <v>8.1634633091824615E-2</v>
      </c>
    </row>
    <row r="1244" spans="1:17">
      <c r="A1244" s="9">
        <f t="shared" si="227"/>
        <v>232</v>
      </c>
      <c r="B1244" s="14" t="s">
        <v>1358</v>
      </c>
      <c r="C1244" s="8">
        <f>димвенканали!C1244</f>
        <v>6066</v>
      </c>
      <c r="D1244" s="8">
        <f>димвенканали!D1244</f>
        <v>0</v>
      </c>
      <c r="E1244" s="8">
        <f>димвенканали!E1244</f>
        <v>0</v>
      </c>
      <c r="F1244" s="8">
        <f t="shared" si="225"/>
        <v>6066</v>
      </c>
      <c r="G1244" s="8">
        <v>1206</v>
      </c>
      <c r="H1244" s="11">
        <v>0.10913977764806494</v>
      </c>
      <c r="I1244" s="11">
        <f t="shared" si="224"/>
        <v>247.65234365455362</v>
      </c>
      <c r="J1244" s="11">
        <f t="shared" si="223"/>
        <v>91.061766761779367</v>
      </c>
      <c r="K1244" s="11">
        <v>101.63277266618702</v>
      </c>
      <c r="L1244" s="11">
        <v>155.40412939307967</v>
      </c>
      <c r="M1244" s="249">
        <f t="shared" si="226"/>
        <v>155.40412939307967</v>
      </c>
      <c r="N1244" s="11">
        <f t="shared" si="228"/>
        <v>595.75101247559962</v>
      </c>
      <c r="O1244" s="11">
        <f t="shared" si="229"/>
        <v>119.15020249511993</v>
      </c>
      <c r="P1244" s="83">
        <f t="shared" si="230"/>
        <v>9.821150881562804E-2</v>
      </c>
    </row>
    <row r="1245" spans="1:17">
      <c r="A1245" s="9">
        <f t="shared" si="227"/>
        <v>233</v>
      </c>
      <c r="B1245" s="14" t="s">
        <v>1359</v>
      </c>
      <c r="C1245" s="8">
        <f>димвенканали!C1245</f>
        <v>5812</v>
      </c>
      <c r="D1245" s="8">
        <f>димвенканали!D1245</f>
        <v>0</v>
      </c>
      <c r="E1245" s="8">
        <f>димвенканали!E1245</f>
        <v>261.60000000000002</v>
      </c>
      <c r="F1245" s="8">
        <f t="shared" si="225"/>
        <v>6073.6</v>
      </c>
      <c r="G1245" s="8">
        <v>866.7</v>
      </c>
      <c r="H1245" s="11">
        <v>7.8434034235139213E-2</v>
      </c>
      <c r="I1245" s="11">
        <f t="shared" si="224"/>
        <v>177.97702010398146</v>
      </c>
      <c r="J1245" s="11">
        <f t="shared" si="223"/>
        <v>65.44215029223399</v>
      </c>
      <c r="K1245" s="11">
        <v>73.039074684729925</v>
      </c>
      <c r="L1245" s="11">
        <v>111.68222134741474</v>
      </c>
      <c r="M1245" s="249">
        <f t="shared" si="226"/>
        <v>111.68222134741474</v>
      </c>
      <c r="N1245" s="11">
        <f t="shared" si="228"/>
        <v>428.14046642836013</v>
      </c>
      <c r="O1245" s="11">
        <f t="shared" si="229"/>
        <v>85.628093285672037</v>
      </c>
      <c r="P1245" s="83">
        <f t="shared" si="230"/>
        <v>7.0492042022582996E-2</v>
      </c>
    </row>
    <row r="1246" spans="1:17">
      <c r="A1246" s="9">
        <f t="shared" si="227"/>
        <v>234</v>
      </c>
      <c r="B1246" s="14"/>
      <c r="G1246" s="36"/>
      <c r="H1246" s="11"/>
      <c r="I1246" s="11"/>
      <c r="J1246" s="11"/>
      <c r="K1246" s="11"/>
      <c r="L1246" s="11"/>
      <c r="M1246" s="145"/>
      <c r="N1246" s="11"/>
      <c r="O1246" s="11"/>
      <c r="P1246" s="83"/>
    </row>
    <row r="1247" spans="1:17">
      <c r="A1247" s="9">
        <f t="shared" si="227"/>
        <v>235</v>
      </c>
      <c r="B1247" s="14"/>
      <c r="G1247" s="36"/>
      <c r="H1247" s="11"/>
      <c r="I1247" s="11"/>
      <c r="J1247" s="11"/>
      <c r="K1247" s="11"/>
      <c r="L1247" s="11"/>
      <c r="M1247" s="145"/>
      <c r="N1247" s="11"/>
      <c r="O1247" s="11"/>
      <c r="P1247" s="83"/>
    </row>
    <row r="1248" spans="1:17">
      <c r="A1248" s="9">
        <f t="shared" si="227"/>
        <v>236</v>
      </c>
      <c r="B1248" s="14"/>
      <c r="G1248" s="36"/>
      <c r="H1248" s="11"/>
      <c r="I1248" s="11"/>
      <c r="J1248" s="11"/>
      <c r="K1248" s="11"/>
      <c r="L1248" s="11"/>
      <c r="M1248" s="145"/>
      <c r="N1248" s="11"/>
      <c r="O1248" s="11"/>
      <c r="P1248" s="83"/>
    </row>
    <row r="1249" spans="1:17">
      <c r="A1249" s="12"/>
      <c r="B1249" s="13" t="s">
        <v>576</v>
      </c>
      <c r="C1249" s="13">
        <f>SUM(C1013:C1243)</f>
        <v>211761.63999999993</v>
      </c>
      <c r="D1249" s="13">
        <f t="shared" ref="D1249:M1249" si="231">SUM(D1013:D1243)</f>
        <v>611.79999999999995</v>
      </c>
      <c r="E1249" s="13">
        <f t="shared" si="231"/>
        <v>315.61</v>
      </c>
      <c r="F1249" s="13">
        <f t="shared" si="231"/>
        <v>212689.05</v>
      </c>
      <c r="G1249" s="13">
        <f t="shared" si="231"/>
        <v>77225.5</v>
      </c>
      <c r="H1249" s="13">
        <f t="shared" si="231"/>
        <v>3.0002188044265758</v>
      </c>
      <c r="I1249" s="13">
        <f t="shared" si="231"/>
        <v>6807.8864956884772</v>
      </c>
      <c r="J1249" s="13">
        <f t="shared" si="231"/>
        <v>2503.2598644646532</v>
      </c>
      <c r="K1249" s="13">
        <v>2564.2368000000001</v>
      </c>
      <c r="L1249" s="154">
        <f>M1249*1.08</f>
        <v>1715.0027095795231</v>
      </c>
      <c r="M1249" s="13">
        <f t="shared" si="231"/>
        <v>1587.9654718328916</v>
      </c>
      <c r="N1249" s="16">
        <f t="shared" si="228"/>
        <v>13463.348631986022</v>
      </c>
      <c r="O1249" s="16">
        <f t="shared" si="229"/>
        <v>2692.6697263972046</v>
      </c>
      <c r="P1249" s="97">
        <f t="shared" si="230"/>
        <v>6.3300619528772278E-2</v>
      </c>
    </row>
    <row r="1250" spans="1:17" ht="18.75" thickBot="1">
      <c r="A1250" s="19"/>
      <c r="B1250" s="13" t="s">
        <v>1271</v>
      </c>
      <c r="C1250" s="15">
        <f t="shared" ref="C1250:M1250" si="232">C479+C551+C635+C774+C956+C1011+C1249</f>
        <v>1572930.7499999998</v>
      </c>
      <c r="D1250" s="15">
        <f t="shared" si="232"/>
        <v>8944.5799999999981</v>
      </c>
      <c r="E1250" s="15">
        <f t="shared" si="232"/>
        <v>21950.510000000002</v>
      </c>
      <c r="F1250" s="15">
        <f t="shared" si="232"/>
        <v>1603825.8399999999</v>
      </c>
      <c r="G1250" s="15">
        <f t="shared" si="232"/>
        <v>520465.17</v>
      </c>
      <c r="H1250" s="15">
        <f t="shared" si="232"/>
        <v>22.633248582752731</v>
      </c>
      <c r="I1250" s="15">
        <f t="shared" si="232"/>
        <v>51357.78335658172</v>
      </c>
      <c r="J1250" s="15">
        <f t="shared" si="232"/>
        <v>18884.256940215095</v>
      </c>
      <c r="K1250" s="15">
        <f t="shared" si="232"/>
        <v>18265.959580904531</v>
      </c>
      <c r="L1250" s="15">
        <f t="shared" si="232"/>
        <v>6368.715211398081</v>
      </c>
      <c r="M1250" s="15">
        <f t="shared" si="232"/>
        <v>14226.494562663236</v>
      </c>
      <c r="N1250" s="16">
        <f t="shared" si="228"/>
        <v>102734.49444036458</v>
      </c>
      <c r="O1250" s="16">
        <f t="shared" si="229"/>
        <v>20546.898888072916</v>
      </c>
      <c r="P1250" s="97">
        <f t="shared" si="230"/>
        <v>6.4055891779599083E-2</v>
      </c>
      <c r="Q1250" s="15"/>
    </row>
    <row r="1251" spans="1:17">
      <c r="A1251" s="1"/>
      <c r="B1251" s="2"/>
      <c r="C1251" s="2"/>
      <c r="D1251" s="2"/>
      <c r="E1251" s="2"/>
      <c r="F1251" s="2"/>
    </row>
    <row r="1252" spans="1:17">
      <c r="A1252" s="1"/>
      <c r="B1252" s="2"/>
    </row>
    <row r="1253" spans="1:17">
      <c r="A1253" s="1"/>
      <c r="B1253" s="2"/>
    </row>
    <row r="1254" spans="1:17">
      <c r="A1254" s="1"/>
      <c r="B1254" s="2"/>
    </row>
    <row r="1255" spans="1:17">
      <c r="A1255" s="1"/>
      <c r="B1255" s="2"/>
    </row>
    <row r="1256" spans="1:17">
      <c r="A1256" s="1"/>
      <c r="B1256" s="2"/>
    </row>
    <row r="1257" spans="1:17">
      <c r="A1257" s="1"/>
      <c r="B1257" s="2"/>
    </row>
    <row r="1258" spans="1:17">
      <c r="A1258" s="1"/>
      <c r="B1258" s="2"/>
    </row>
    <row r="1259" spans="1:17">
      <c r="A1259" s="1"/>
      <c r="B1259" s="2"/>
    </row>
    <row r="1260" spans="1:17">
      <c r="A1260" s="1"/>
      <c r="B1260" s="2"/>
    </row>
    <row r="1261" spans="1:17">
      <c r="A1261" s="1"/>
      <c r="B1261" s="2"/>
    </row>
    <row r="1262" spans="1:17">
      <c r="A1262" s="1"/>
      <c r="B1262" s="2"/>
    </row>
    <row r="1263" spans="1:17">
      <c r="A1263" s="1"/>
      <c r="B1263" s="2"/>
    </row>
    <row r="1264" spans="1:17">
      <c r="A1264" s="1"/>
      <c r="B1264" s="2"/>
    </row>
    <row r="1265" spans="1:2">
      <c r="A1265" s="1"/>
      <c r="B1265" s="2"/>
    </row>
    <row r="1266" spans="1:2">
      <c r="A1266" s="1"/>
      <c r="B1266" s="2"/>
    </row>
    <row r="1267" spans="1:2">
      <c r="A1267" s="1"/>
      <c r="B1267" s="2"/>
    </row>
    <row r="1268" spans="1:2">
      <c r="A1268" s="1"/>
      <c r="B1268" s="2"/>
    </row>
    <row r="1269" spans="1:2">
      <c r="A1269" s="1"/>
      <c r="B1269" s="2"/>
    </row>
    <row r="1270" spans="1:2">
      <c r="A1270" s="1"/>
      <c r="B1270" s="2"/>
    </row>
    <row r="1271" spans="1:2">
      <c r="A1271" s="1"/>
      <c r="B1271" s="2"/>
    </row>
    <row r="1272" spans="1:2">
      <c r="A1272" s="1"/>
      <c r="B1272" s="2"/>
    </row>
    <row r="1273" spans="1:2">
      <c r="B1273" s="2"/>
    </row>
    <row r="1274" spans="1:2">
      <c r="B1274" s="2"/>
    </row>
    <row r="1275" spans="1:2">
      <c r="B1275" s="2"/>
    </row>
    <row r="1276" spans="1:2">
      <c r="B1276" s="2"/>
    </row>
    <row r="1277" spans="1:2">
      <c r="B1277" s="2"/>
    </row>
    <row r="1278" spans="1:2">
      <c r="B1278" s="2"/>
    </row>
    <row r="1279" spans="1:2">
      <c r="B1279" s="2"/>
    </row>
    <row r="1280" spans="1:2">
      <c r="B1280" s="2"/>
    </row>
    <row r="1281" spans="2:2">
      <c r="B1281" s="2"/>
    </row>
    <row r="1282" spans="2:2">
      <c r="B1282" s="2"/>
    </row>
    <row r="1283" spans="2:2">
      <c r="B1283" s="2"/>
    </row>
    <row r="1284" spans="2:2">
      <c r="B1284" s="2"/>
    </row>
    <row r="1285" spans="2:2">
      <c r="B1285" s="2"/>
    </row>
    <row r="1286" spans="2:2">
      <c r="B1286" s="2"/>
    </row>
    <row r="1287" spans="2:2">
      <c r="B1287" s="2"/>
    </row>
    <row r="1288" spans="2:2">
      <c r="B1288" s="2"/>
    </row>
    <row r="1289" spans="2:2">
      <c r="B1289" s="2"/>
    </row>
    <row r="1290" spans="2:2">
      <c r="B1290" s="2"/>
    </row>
    <row r="1291" spans="2:2">
      <c r="B1291" s="2"/>
    </row>
    <row r="1292" spans="2:2">
      <c r="B1292" s="2"/>
    </row>
    <row r="1293" spans="2:2">
      <c r="B1293" s="2"/>
    </row>
    <row r="1294" spans="2:2">
      <c r="B1294" s="2"/>
    </row>
    <row r="1295" spans="2:2">
      <c r="B1295" s="2"/>
    </row>
    <row r="1296" spans="2:2">
      <c r="B1296" s="2"/>
    </row>
    <row r="1297" spans="2:2">
      <c r="B1297" s="2"/>
    </row>
    <row r="1298" spans="2:2">
      <c r="B1298" s="2"/>
    </row>
    <row r="1299" spans="2:2">
      <c r="B1299" s="2"/>
    </row>
    <row r="1300" spans="2:2">
      <c r="B1300" s="2"/>
    </row>
    <row r="1301" spans="2:2">
      <c r="B1301" s="2"/>
    </row>
    <row r="1302" spans="2:2">
      <c r="B1302" s="2"/>
    </row>
    <row r="1303" spans="2:2">
      <c r="B1303" s="2"/>
    </row>
    <row r="1304" spans="2:2">
      <c r="B1304" s="2"/>
    </row>
    <row r="1305" spans="2:2">
      <c r="B1305" s="2"/>
    </row>
    <row r="1306" spans="2:2">
      <c r="B1306" s="2"/>
    </row>
    <row r="1307" spans="2:2">
      <c r="B1307" s="2"/>
    </row>
    <row r="1308" spans="2:2">
      <c r="B1308" s="2"/>
    </row>
    <row r="1309" spans="2:2">
      <c r="B1309" s="2"/>
    </row>
    <row r="1310" spans="2:2">
      <c r="B1310" s="2"/>
    </row>
    <row r="1311" spans="2:2">
      <c r="B1311" s="2"/>
    </row>
    <row r="1312" spans="2:2">
      <c r="B1312" s="2"/>
    </row>
    <row r="1313" spans="2:2">
      <c r="B1313" s="2"/>
    </row>
    <row r="1314" spans="2:2">
      <c r="B1314" s="2"/>
    </row>
    <row r="1315" spans="2:2">
      <c r="B1315" s="2"/>
    </row>
    <row r="1316" spans="2:2">
      <c r="B1316" s="2"/>
    </row>
    <row r="1317" spans="2:2">
      <c r="B1317" s="2"/>
    </row>
    <row r="1318" spans="2:2">
      <c r="B1318" s="2"/>
    </row>
    <row r="1319" spans="2:2">
      <c r="B1319" s="2"/>
    </row>
    <row r="1320" spans="2:2">
      <c r="B1320" s="2"/>
    </row>
    <row r="1321" spans="2:2">
      <c r="B1321" s="2"/>
    </row>
    <row r="1322" spans="2:2">
      <c r="B1322" s="2"/>
    </row>
    <row r="1323" spans="2:2">
      <c r="B1323" s="2"/>
    </row>
    <row r="1324" spans="2:2">
      <c r="B1324" s="2"/>
    </row>
    <row r="1325" spans="2:2">
      <c r="B1325" s="2"/>
    </row>
    <row r="1326" spans="2:2">
      <c r="B1326" s="2"/>
    </row>
    <row r="1327" spans="2:2">
      <c r="B1327" s="2"/>
    </row>
    <row r="1328" spans="2:2">
      <c r="B1328" s="2"/>
    </row>
    <row r="1329" spans="2:2">
      <c r="B1329" s="2"/>
    </row>
    <row r="1330" spans="2:2">
      <c r="B1330" s="2"/>
    </row>
    <row r="1331" spans="2:2">
      <c r="B1331" s="2"/>
    </row>
    <row r="1332" spans="2:2">
      <c r="B1332" s="2"/>
    </row>
    <row r="1333" spans="2:2">
      <c r="B1333" s="2"/>
    </row>
    <row r="1334" spans="2:2">
      <c r="B1334" s="2"/>
    </row>
    <row r="1335" spans="2:2">
      <c r="B1335" s="2"/>
    </row>
    <row r="1336" spans="2:2">
      <c r="B1336" s="2"/>
    </row>
    <row r="1337" spans="2:2">
      <c r="B1337" s="2"/>
    </row>
    <row r="1338" spans="2:2">
      <c r="B1338" s="2"/>
    </row>
    <row r="1339" spans="2:2">
      <c r="B1339" s="2"/>
    </row>
    <row r="1340" spans="2:2">
      <c r="B1340" s="2"/>
    </row>
    <row r="1341" spans="2:2">
      <c r="B1341" s="2"/>
    </row>
    <row r="1342" spans="2:2">
      <c r="B1342" s="2"/>
    </row>
    <row r="1343" spans="2:2">
      <c r="B1343" s="2"/>
    </row>
    <row r="1344" spans="2:2">
      <c r="B1344" s="2"/>
    </row>
    <row r="1345" spans="2:2">
      <c r="B1345" s="2"/>
    </row>
    <row r="1346" spans="2:2">
      <c r="B1346" s="2"/>
    </row>
    <row r="1347" spans="2:2">
      <c r="B1347" s="2"/>
    </row>
    <row r="1348" spans="2:2">
      <c r="B1348" s="2"/>
    </row>
    <row r="1349" spans="2:2">
      <c r="B1349" s="2"/>
    </row>
    <row r="1350" spans="2:2">
      <c r="B1350" s="2"/>
    </row>
    <row r="1351" spans="2:2">
      <c r="B1351" s="2"/>
    </row>
    <row r="1352" spans="2:2">
      <c r="B1352" s="2"/>
    </row>
    <row r="1353" spans="2:2">
      <c r="B1353" s="2"/>
    </row>
    <row r="1354" spans="2:2">
      <c r="B1354" s="2"/>
    </row>
    <row r="1355" spans="2:2">
      <c r="B1355" s="2"/>
    </row>
    <row r="1356" spans="2:2">
      <c r="B1356" s="2"/>
    </row>
    <row r="1357" spans="2:2">
      <c r="B1357" s="2"/>
    </row>
    <row r="1358" spans="2:2">
      <c r="B1358" s="2"/>
    </row>
    <row r="1359" spans="2:2">
      <c r="B1359" s="2"/>
    </row>
    <row r="1360" spans="2:2">
      <c r="B1360" s="49"/>
    </row>
    <row r="1361" spans="2:2">
      <c r="B1361" s="49"/>
    </row>
    <row r="1362" spans="2:2">
      <c r="B1362" s="49"/>
    </row>
    <row r="1363" spans="2:2">
      <c r="B1363" s="49"/>
    </row>
    <row r="1364" spans="2:2">
      <c r="B1364" s="49"/>
    </row>
    <row r="1365" spans="2:2">
      <c r="B1365" s="49"/>
    </row>
    <row r="1366" spans="2:2">
      <c r="B1366" s="49"/>
    </row>
    <row r="1367" spans="2:2">
      <c r="B1367" s="49"/>
    </row>
    <row r="1368" spans="2:2">
      <c r="B1368" s="49"/>
    </row>
    <row r="1369" spans="2:2">
      <c r="B1369" s="49"/>
    </row>
    <row r="1370" spans="2:2">
      <c r="B1370" s="49"/>
    </row>
    <row r="1371" spans="2:2">
      <c r="B1371" s="49"/>
    </row>
    <row r="1372" spans="2:2">
      <c r="B1372" s="49"/>
    </row>
    <row r="1373" spans="2:2">
      <c r="B1373" s="49"/>
    </row>
    <row r="1374" spans="2:2">
      <c r="B1374" s="49"/>
    </row>
    <row r="1375" spans="2:2">
      <c r="B1375" s="49"/>
    </row>
    <row r="1376" spans="2:2">
      <c r="B1376" s="49"/>
    </row>
    <row r="1377" spans="2:2">
      <c r="B1377" s="49"/>
    </row>
    <row r="1378" spans="2:2">
      <c r="B1378" s="49"/>
    </row>
    <row r="1379" spans="2:2">
      <c r="B1379" s="49"/>
    </row>
    <row r="1380" spans="2:2">
      <c r="B1380" s="49"/>
    </row>
    <row r="1381" spans="2:2">
      <c r="B1381" s="49"/>
    </row>
    <row r="1382" spans="2:2">
      <c r="B1382" s="49"/>
    </row>
    <row r="1383" spans="2:2">
      <c r="B1383" s="49"/>
    </row>
    <row r="1384" spans="2:2">
      <c r="B1384" s="49"/>
    </row>
    <row r="1385" spans="2:2">
      <c r="B1385" s="49"/>
    </row>
    <row r="1386" spans="2:2">
      <c r="B1386" s="49"/>
    </row>
    <row r="1387" spans="2:2">
      <c r="B1387" s="49"/>
    </row>
    <row r="1388" spans="2:2">
      <c r="B1388" s="49"/>
    </row>
    <row r="1389" spans="2:2">
      <c r="B1389" s="49"/>
    </row>
    <row r="1390" spans="2:2">
      <c r="B1390" s="49"/>
    </row>
    <row r="1391" spans="2:2">
      <c r="B1391" s="49"/>
    </row>
    <row r="1392" spans="2:2">
      <c r="B1392" s="49"/>
    </row>
    <row r="1393" spans="2:2">
      <c r="B1393" s="49"/>
    </row>
    <row r="1394" spans="2:2">
      <c r="B1394" s="49"/>
    </row>
    <row r="1395" spans="2:2">
      <c r="B1395" s="49"/>
    </row>
    <row r="1396" spans="2:2">
      <c r="B1396" s="49"/>
    </row>
    <row r="1397" spans="2:2">
      <c r="B1397" s="49"/>
    </row>
    <row r="1398" spans="2:2">
      <c r="B1398" s="49"/>
    </row>
    <row r="1399" spans="2:2">
      <c r="B1399" s="49"/>
    </row>
    <row r="1400" spans="2:2">
      <c r="B1400" s="49"/>
    </row>
    <row r="1401" spans="2:2">
      <c r="B1401" s="49"/>
    </row>
    <row r="1402" spans="2:2">
      <c r="B1402" s="49"/>
    </row>
    <row r="1403" spans="2:2">
      <c r="B1403" s="49"/>
    </row>
    <row r="1404" spans="2:2">
      <c r="B1404" s="49"/>
    </row>
    <row r="1405" spans="2:2">
      <c r="B1405" s="49"/>
    </row>
    <row r="1406" spans="2:2">
      <c r="B1406" s="49"/>
    </row>
    <row r="1407" spans="2:2">
      <c r="B1407" s="49"/>
    </row>
    <row r="1408" spans="2:2">
      <c r="B1408" s="49"/>
    </row>
    <row r="1409" spans="2:2">
      <c r="B1409" s="49"/>
    </row>
    <row r="1410" spans="2:2">
      <c r="B1410" s="49"/>
    </row>
    <row r="1411" spans="2:2">
      <c r="B1411" s="49"/>
    </row>
    <row r="1412" spans="2:2">
      <c r="B1412" s="49"/>
    </row>
    <row r="1413" spans="2:2">
      <c r="B1413" s="49"/>
    </row>
    <row r="1414" spans="2:2">
      <c r="B1414" s="49"/>
    </row>
    <row r="1415" spans="2:2">
      <c r="B1415" s="49"/>
    </row>
    <row r="1416" spans="2:2">
      <c r="B1416" s="49"/>
    </row>
    <row r="1417" spans="2:2">
      <c r="B1417" s="49"/>
    </row>
    <row r="1418" spans="2:2">
      <c r="B1418" s="49"/>
    </row>
    <row r="1419" spans="2:2">
      <c r="B1419" s="49"/>
    </row>
    <row r="1420" spans="2:2">
      <c r="B1420" s="49"/>
    </row>
    <row r="1421" spans="2:2">
      <c r="B1421" s="49"/>
    </row>
    <row r="1422" spans="2:2">
      <c r="B1422" s="49"/>
    </row>
    <row r="1423" spans="2:2">
      <c r="B1423" s="49"/>
    </row>
    <row r="1530" spans="2:2">
      <c r="B1530" s="13"/>
    </row>
    <row r="1531" spans="2:2">
      <c r="B1531" s="13"/>
    </row>
    <row r="1532" spans="2:2">
      <c r="B1532" s="14"/>
    </row>
    <row r="1533" spans="2:2">
      <c r="B1533" s="14"/>
    </row>
    <row r="1534" spans="2:2">
      <c r="B1534" s="14"/>
    </row>
    <row r="1535" spans="2:2">
      <c r="B1535" s="14"/>
    </row>
    <row r="1536" spans="2:2">
      <c r="B1536" s="14"/>
    </row>
    <row r="1537" spans="2:2">
      <c r="B1537" s="14"/>
    </row>
    <row r="1538" spans="2:2">
      <c r="B1538" s="14"/>
    </row>
    <row r="1539" spans="2:2">
      <c r="B1539" s="14"/>
    </row>
    <row r="1540" spans="2:2">
      <c r="B1540" s="14"/>
    </row>
    <row r="1541" spans="2:2">
      <c r="B1541" s="14"/>
    </row>
    <row r="1542" spans="2:2">
      <c r="B1542" s="14"/>
    </row>
    <row r="1543" spans="2:2">
      <c r="B1543" s="14"/>
    </row>
    <row r="1544" spans="2:2">
      <c r="B1544" s="14"/>
    </row>
    <row r="1545" spans="2:2">
      <c r="B1545" s="14"/>
    </row>
    <row r="1546" spans="2:2">
      <c r="B1546" s="14"/>
    </row>
    <row r="1547" spans="2:2">
      <c r="B1547" s="14"/>
    </row>
    <row r="1548" spans="2:2">
      <c r="B1548" s="14"/>
    </row>
    <row r="1549" spans="2:2">
      <c r="B1549" s="14"/>
    </row>
    <row r="1550" spans="2:2">
      <c r="B1550" s="14"/>
    </row>
    <row r="1551" spans="2:2">
      <c r="B1551" s="14"/>
    </row>
    <row r="1552" spans="2:2">
      <c r="B1552" s="14"/>
    </row>
    <row r="1553" spans="2:2">
      <c r="B1553" s="14"/>
    </row>
    <row r="1554" spans="2:2">
      <c r="B1554" s="14"/>
    </row>
    <row r="1555" spans="2:2">
      <c r="B1555" s="14"/>
    </row>
    <row r="1556" spans="2:2">
      <c r="B1556" s="14"/>
    </row>
    <row r="1557" spans="2:2">
      <c r="B1557" s="14"/>
    </row>
    <row r="1558" spans="2:2">
      <c r="B1558" s="14"/>
    </row>
    <row r="1559" spans="2:2">
      <c r="B1559" s="14"/>
    </row>
    <row r="1560" spans="2:2">
      <c r="B1560" s="14"/>
    </row>
    <row r="1561" spans="2:2">
      <c r="B1561" s="14"/>
    </row>
    <row r="1562" spans="2:2">
      <c r="B1562" s="14"/>
    </row>
    <row r="1563" spans="2:2">
      <c r="B1563" s="14"/>
    </row>
    <row r="1564" spans="2:2">
      <c r="B1564" s="14"/>
    </row>
    <row r="1565" spans="2:2">
      <c r="B1565" s="14"/>
    </row>
    <row r="1566" spans="2:2">
      <c r="B1566" s="14"/>
    </row>
    <row r="1567" spans="2:2">
      <c r="B1567" s="14"/>
    </row>
    <row r="1568" spans="2:2">
      <c r="B1568" s="14"/>
    </row>
    <row r="1569" spans="2:2">
      <c r="B1569" s="14"/>
    </row>
    <row r="1570" spans="2:2">
      <c r="B1570" s="14"/>
    </row>
    <row r="1571" spans="2:2">
      <c r="B1571" s="14"/>
    </row>
    <row r="1572" spans="2:2">
      <c r="B1572" s="14"/>
    </row>
    <row r="1573" spans="2:2">
      <c r="B1573" s="14"/>
    </row>
    <row r="1574" spans="2:2">
      <c r="B1574" s="14"/>
    </row>
    <row r="1575" spans="2:2">
      <c r="B1575" s="14"/>
    </row>
    <row r="1576" spans="2:2">
      <c r="B1576" s="14"/>
    </row>
    <row r="1577" spans="2:2">
      <c r="B1577" s="14"/>
    </row>
    <row r="1578" spans="2:2">
      <c r="B1578" s="14"/>
    </row>
    <row r="1579" spans="2:2">
      <c r="B1579" s="14"/>
    </row>
    <row r="1580" spans="2:2">
      <c r="B1580" s="14"/>
    </row>
    <row r="1581" spans="2:2">
      <c r="B1581" s="14"/>
    </row>
    <row r="1582" spans="2:2">
      <c r="B1582" s="14"/>
    </row>
    <row r="1583" spans="2:2">
      <c r="B1583" s="14"/>
    </row>
    <row r="1584" spans="2:2">
      <c r="B1584" s="14"/>
    </row>
    <row r="1585" spans="2:2">
      <c r="B1585" s="14"/>
    </row>
    <row r="1586" spans="2:2">
      <c r="B1586" s="14"/>
    </row>
    <row r="1587" spans="2:2">
      <c r="B1587" s="14"/>
    </row>
    <row r="1588" spans="2:2">
      <c r="B1588" s="14"/>
    </row>
    <row r="1589" spans="2:2">
      <c r="B1589" s="14"/>
    </row>
    <row r="1590" spans="2:2">
      <c r="B1590" s="14"/>
    </row>
    <row r="1591" spans="2:2">
      <c r="B1591" s="14"/>
    </row>
    <row r="1592" spans="2:2">
      <c r="B1592" s="14"/>
    </row>
    <row r="1593" spans="2:2">
      <c r="B1593" s="14"/>
    </row>
    <row r="1594" spans="2:2">
      <c r="B1594" s="14"/>
    </row>
    <row r="1595" spans="2:2">
      <c r="B1595" s="14"/>
    </row>
    <row r="1596" spans="2:2">
      <c r="B1596" s="14"/>
    </row>
    <row r="1597" spans="2:2">
      <c r="B1597" s="14"/>
    </row>
    <row r="1598" spans="2:2">
      <c r="B1598" s="14"/>
    </row>
    <row r="1599" spans="2:2">
      <c r="B1599" s="14"/>
    </row>
    <row r="1600" spans="2:2">
      <c r="B1600" s="14"/>
    </row>
    <row r="1601" spans="2:2">
      <c r="B1601" s="14"/>
    </row>
    <row r="1602" spans="2:2">
      <c r="B1602" s="14"/>
    </row>
    <row r="1603" spans="2:2">
      <c r="B1603" s="14"/>
    </row>
    <row r="1604" spans="2:2">
      <c r="B1604" s="14"/>
    </row>
    <row r="1605" spans="2:2">
      <c r="B1605" s="14"/>
    </row>
    <row r="1606" spans="2:2">
      <c r="B1606" s="14"/>
    </row>
    <row r="1607" spans="2:2">
      <c r="B1607" s="14"/>
    </row>
    <row r="1608" spans="2:2">
      <c r="B1608" s="14"/>
    </row>
    <row r="1609" spans="2:2">
      <c r="B1609" s="14"/>
    </row>
    <row r="1610" spans="2:2">
      <c r="B1610" s="14"/>
    </row>
    <row r="1611" spans="2:2">
      <c r="B1611" s="14"/>
    </row>
    <row r="1612" spans="2:2">
      <c r="B1612" s="14"/>
    </row>
    <row r="1613" spans="2:2">
      <c r="B1613" s="14"/>
    </row>
    <row r="1614" spans="2:2">
      <c r="B1614" s="14"/>
    </row>
    <row r="1615" spans="2:2">
      <c r="B1615" s="14"/>
    </row>
    <row r="1616" spans="2:2">
      <c r="B1616" s="14"/>
    </row>
    <row r="1617" spans="2:2">
      <c r="B1617" s="14"/>
    </row>
    <row r="1618" spans="2:2">
      <c r="B1618" s="14"/>
    </row>
    <row r="1619" spans="2:2">
      <c r="B1619" s="14"/>
    </row>
    <row r="1620" spans="2:2">
      <c r="B1620" s="14"/>
    </row>
    <row r="1621" spans="2:2">
      <c r="B1621" s="14"/>
    </row>
    <row r="1622" spans="2:2">
      <c r="B1622" s="14"/>
    </row>
    <row r="1623" spans="2:2">
      <c r="B1623" s="14"/>
    </row>
    <row r="1624" spans="2:2">
      <c r="B1624" s="14"/>
    </row>
    <row r="1625" spans="2:2">
      <c r="B1625" s="14"/>
    </row>
    <row r="1626" spans="2:2">
      <c r="B1626" s="14"/>
    </row>
    <row r="1627" spans="2:2">
      <c r="B1627" s="14"/>
    </row>
    <row r="1628" spans="2:2">
      <c r="B1628" s="14"/>
    </row>
    <row r="1629" spans="2:2">
      <c r="B1629" s="14"/>
    </row>
    <row r="1630" spans="2:2">
      <c r="B1630" s="14"/>
    </row>
    <row r="1631" spans="2:2">
      <c r="B1631" s="14"/>
    </row>
    <row r="1632" spans="2:2">
      <c r="B1632" s="14"/>
    </row>
    <row r="1633" spans="2:2">
      <c r="B1633" s="14"/>
    </row>
    <row r="1634" spans="2:2">
      <c r="B1634" s="14"/>
    </row>
    <row r="1635" spans="2:2">
      <c r="B1635" s="14"/>
    </row>
    <row r="1636" spans="2:2">
      <c r="B1636" s="14"/>
    </row>
    <row r="1637" spans="2:2">
      <c r="B1637" s="14"/>
    </row>
    <row r="1638" spans="2:2">
      <c r="B1638" s="14"/>
    </row>
    <row r="1639" spans="2:2">
      <c r="B1639" s="14"/>
    </row>
    <row r="1640" spans="2:2">
      <c r="B1640" s="14"/>
    </row>
    <row r="1641" spans="2:2">
      <c r="B1641" s="14"/>
    </row>
    <row r="1642" spans="2:2">
      <c r="B1642" s="14"/>
    </row>
    <row r="1643" spans="2:2">
      <c r="B1643" s="14"/>
    </row>
    <row r="1644" spans="2:2">
      <c r="B1644" s="14"/>
    </row>
    <row r="1645" spans="2:2">
      <c r="B1645" s="14"/>
    </row>
    <row r="1646" spans="2:2">
      <c r="B1646" s="14"/>
    </row>
    <row r="1647" spans="2:2">
      <c r="B1647" s="14"/>
    </row>
    <row r="1648" spans="2:2">
      <c r="B1648" s="14"/>
    </row>
    <row r="1649" spans="2:2">
      <c r="B1649" s="14"/>
    </row>
    <row r="1650" spans="2:2">
      <c r="B1650" s="14"/>
    </row>
    <row r="1651" spans="2:2">
      <c r="B1651" s="14"/>
    </row>
    <row r="1652" spans="2:2">
      <c r="B1652" s="14"/>
    </row>
    <row r="1653" spans="2:2">
      <c r="B1653" s="14"/>
    </row>
    <row r="1654" spans="2:2">
      <c r="B1654" s="14"/>
    </row>
    <row r="1655" spans="2:2">
      <c r="B1655" s="14"/>
    </row>
    <row r="1656" spans="2:2">
      <c r="B1656" s="14"/>
    </row>
    <row r="1657" spans="2:2">
      <c r="B1657" s="14"/>
    </row>
    <row r="1658" spans="2:2">
      <c r="B1658" s="14"/>
    </row>
    <row r="1659" spans="2:2">
      <c r="B1659" s="14"/>
    </row>
    <row r="1660" spans="2:2">
      <c r="B1660" s="14"/>
    </row>
    <row r="1661" spans="2:2">
      <c r="B1661" s="14"/>
    </row>
    <row r="1662" spans="2:2">
      <c r="B1662" s="14"/>
    </row>
    <row r="1663" spans="2:2">
      <c r="B1663" s="14"/>
    </row>
    <row r="1664" spans="2:2">
      <c r="B1664" s="14"/>
    </row>
    <row r="1665" spans="2:2">
      <c r="B1665" s="14"/>
    </row>
    <row r="1666" spans="2:2">
      <c r="B1666" s="14"/>
    </row>
    <row r="1667" spans="2:2">
      <c r="B1667" s="14"/>
    </row>
    <row r="1668" spans="2:2">
      <c r="B1668" s="14"/>
    </row>
    <row r="1669" spans="2:2">
      <c r="B1669" s="14"/>
    </row>
    <row r="1670" spans="2:2">
      <c r="B1670" s="14"/>
    </row>
    <row r="1671" spans="2:2">
      <c r="B1671" s="14"/>
    </row>
    <row r="1672" spans="2:2">
      <c r="B1672" s="14"/>
    </row>
    <row r="1673" spans="2:2">
      <c r="B1673" s="14"/>
    </row>
    <row r="1674" spans="2:2">
      <c r="B1674" s="14"/>
    </row>
    <row r="1675" spans="2:2">
      <c r="B1675" s="14"/>
    </row>
    <row r="1676" spans="2:2">
      <c r="B1676" s="14"/>
    </row>
    <row r="1677" spans="2:2">
      <c r="B1677" s="14"/>
    </row>
    <row r="1678" spans="2:2">
      <c r="B1678" s="14"/>
    </row>
    <row r="1679" spans="2:2">
      <c r="B1679" s="14"/>
    </row>
    <row r="1680" spans="2:2">
      <c r="B1680" s="14"/>
    </row>
    <row r="1681" spans="2:2">
      <c r="B1681" s="14"/>
    </row>
    <row r="1682" spans="2:2">
      <c r="B1682" s="14"/>
    </row>
    <row r="1683" spans="2:2">
      <c r="B1683" s="14"/>
    </row>
    <row r="1684" spans="2:2">
      <c r="B1684" s="14"/>
    </row>
    <row r="1685" spans="2:2">
      <c r="B1685" s="14"/>
    </row>
    <row r="1686" spans="2:2">
      <c r="B1686" s="14"/>
    </row>
    <row r="1687" spans="2:2">
      <c r="B1687" s="14"/>
    </row>
    <row r="1688" spans="2:2">
      <c r="B1688" s="14"/>
    </row>
    <row r="1689" spans="2:2">
      <c r="B1689" s="14"/>
    </row>
    <row r="1690" spans="2:2">
      <c r="B1690" s="14"/>
    </row>
    <row r="1691" spans="2:2">
      <c r="B1691" s="14"/>
    </row>
    <row r="1692" spans="2:2">
      <c r="B1692" s="14"/>
    </row>
    <row r="1693" spans="2:2">
      <c r="B1693" s="14"/>
    </row>
    <row r="1694" spans="2:2">
      <c r="B1694" s="14"/>
    </row>
    <row r="1695" spans="2:2">
      <c r="B1695" s="14"/>
    </row>
    <row r="1696" spans="2:2">
      <c r="B1696" s="14"/>
    </row>
    <row r="1697" spans="2:2">
      <c r="B1697" s="14"/>
    </row>
    <row r="1698" spans="2:2">
      <c r="B1698" s="14"/>
    </row>
    <row r="1699" spans="2:2">
      <c r="B1699" s="14"/>
    </row>
    <row r="1700" spans="2:2">
      <c r="B1700" s="14"/>
    </row>
    <row r="1701" spans="2:2">
      <c r="B1701" s="14"/>
    </row>
    <row r="1702" spans="2:2">
      <c r="B1702" s="14"/>
    </row>
    <row r="1703" spans="2:2">
      <c r="B1703" s="14"/>
    </row>
    <row r="1704" spans="2:2">
      <c r="B1704" s="14"/>
    </row>
    <row r="1705" spans="2:2">
      <c r="B1705" s="14"/>
    </row>
    <row r="1706" spans="2:2">
      <c r="B1706" s="14"/>
    </row>
    <row r="1707" spans="2:2">
      <c r="B1707" s="14"/>
    </row>
    <row r="1708" spans="2:2">
      <c r="B1708" s="14"/>
    </row>
    <row r="1709" spans="2:2">
      <c r="B1709" s="14"/>
    </row>
    <row r="1710" spans="2:2">
      <c r="B1710" s="14"/>
    </row>
    <row r="1711" spans="2:2">
      <c r="B1711" s="14"/>
    </row>
    <row r="1712" spans="2:2">
      <c r="B1712" s="14"/>
    </row>
    <row r="1713" spans="2:2">
      <c r="B1713" s="14"/>
    </row>
    <row r="1714" spans="2:2">
      <c r="B1714" s="14"/>
    </row>
    <row r="1715" spans="2:2">
      <c r="B1715" s="14"/>
    </row>
    <row r="1716" spans="2:2">
      <c r="B1716" s="14"/>
    </row>
    <row r="1717" spans="2:2">
      <c r="B1717" s="14"/>
    </row>
    <row r="1718" spans="2:2">
      <c r="B1718" s="14"/>
    </row>
    <row r="1719" spans="2:2">
      <c r="B1719" s="14"/>
    </row>
    <row r="1720" spans="2:2">
      <c r="B1720" s="14"/>
    </row>
    <row r="1721" spans="2:2">
      <c r="B1721" s="14"/>
    </row>
    <row r="1722" spans="2:2">
      <c r="B1722" s="14"/>
    </row>
    <row r="1723" spans="2:2">
      <c r="B1723" s="14"/>
    </row>
    <row r="1724" spans="2:2">
      <c r="B1724" s="14"/>
    </row>
    <row r="1725" spans="2:2">
      <c r="B1725" s="14"/>
    </row>
    <row r="1726" spans="2:2">
      <c r="B1726" s="14"/>
    </row>
    <row r="1727" spans="2:2">
      <c r="B1727" s="14"/>
    </row>
    <row r="1728" spans="2:2">
      <c r="B1728" s="14"/>
    </row>
    <row r="1729" spans="2:2">
      <c r="B1729" s="14"/>
    </row>
    <row r="1730" spans="2:2">
      <c r="B1730" s="14"/>
    </row>
    <row r="1731" spans="2:2">
      <c r="B1731" s="14"/>
    </row>
    <row r="1732" spans="2:2">
      <c r="B1732" s="14"/>
    </row>
    <row r="1733" spans="2:2">
      <c r="B1733" s="14"/>
    </row>
    <row r="1734" spans="2:2">
      <c r="B1734" s="14"/>
    </row>
    <row r="1735" spans="2:2">
      <c r="B1735" s="14"/>
    </row>
    <row r="1736" spans="2:2">
      <c r="B1736" s="14"/>
    </row>
    <row r="1737" spans="2:2">
      <c r="B1737" s="14"/>
    </row>
    <row r="1738" spans="2:2">
      <c r="B1738" s="14"/>
    </row>
    <row r="1739" spans="2:2">
      <c r="B1739" s="14"/>
    </row>
    <row r="1740" spans="2:2">
      <c r="B1740" s="14"/>
    </row>
    <row r="1741" spans="2:2">
      <c r="B1741" s="14"/>
    </row>
    <row r="1742" spans="2:2">
      <c r="B1742" s="14"/>
    </row>
    <row r="1743" spans="2:2">
      <c r="B1743" s="14"/>
    </row>
    <row r="1744" spans="2:2">
      <c r="B1744" s="14"/>
    </row>
    <row r="1745" spans="2:2">
      <c r="B1745" s="14"/>
    </row>
    <row r="1746" spans="2:2">
      <c r="B1746" s="14"/>
    </row>
    <row r="1747" spans="2:2">
      <c r="B1747" s="14"/>
    </row>
    <row r="1748" spans="2:2">
      <c r="B1748" s="13"/>
    </row>
    <row r="1749" spans="2:2">
      <c r="B1749" s="7"/>
    </row>
    <row r="1750" spans="2:2">
      <c r="B1750" s="14"/>
    </row>
    <row r="1751" spans="2:2">
      <c r="B1751" s="14"/>
    </row>
    <row r="1752" spans="2:2">
      <c r="B1752" s="14"/>
    </row>
    <row r="1753" spans="2:2">
      <c r="B1753" s="14"/>
    </row>
    <row r="1754" spans="2:2">
      <c r="B1754" s="14"/>
    </row>
    <row r="1755" spans="2:2">
      <c r="B1755" s="14"/>
    </row>
    <row r="1756" spans="2:2">
      <c r="B1756" s="14"/>
    </row>
    <row r="1757" spans="2:2">
      <c r="B1757" s="14"/>
    </row>
    <row r="1758" spans="2:2">
      <c r="B1758" s="14"/>
    </row>
    <row r="1759" spans="2:2">
      <c r="B1759" s="14"/>
    </row>
    <row r="1760" spans="2:2">
      <c r="B1760" s="14"/>
    </row>
    <row r="1761" spans="2:2">
      <c r="B1761" s="14"/>
    </row>
    <row r="1762" spans="2:2">
      <c r="B1762" s="14"/>
    </row>
    <row r="1763" spans="2:2">
      <c r="B1763" s="14"/>
    </row>
    <row r="1764" spans="2:2">
      <c r="B1764" s="14"/>
    </row>
    <row r="1765" spans="2:2">
      <c r="B1765" s="14"/>
    </row>
    <row r="1766" spans="2:2">
      <c r="B1766" s="14"/>
    </row>
    <row r="1767" spans="2:2">
      <c r="B1767" s="14"/>
    </row>
    <row r="1768" spans="2:2">
      <c r="B1768" s="14"/>
    </row>
    <row r="1769" spans="2:2">
      <c r="B1769" s="14"/>
    </row>
    <row r="1770" spans="2:2">
      <c r="B1770" s="14"/>
    </row>
    <row r="1771" spans="2:2">
      <c r="B1771" s="14"/>
    </row>
    <row r="1772" spans="2:2">
      <c r="B1772" s="14"/>
    </row>
    <row r="1773" spans="2:2">
      <c r="B1773" s="14"/>
    </row>
    <row r="1774" spans="2:2">
      <c r="B1774" s="14"/>
    </row>
    <row r="1775" spans="2:2">
      <c r="B1775" s="14"/>
    </row>
    <row r="1776" spans="2:2">
      <c r="B1776" s="14"/>
    </row>
    <row r="1777" spans="2:2">
      <c r="B1777" s="14"/>
    </row>
    <row r="1778" spans="2:2">
      <c r="B1778" s="14"/>
    </row>
    <row r="1779" spans="2:2">
      <c r="B1779" s="14"/>
    </row>
    <row r="1780" spans="2:2">
      <c r="B1780" s="14"/>
    </row>
    <row r="1781" spans="2:2">
      <c r="B1781" s="14"/>
    </row>
    <row r="1782" spans="2:2">
      <c r="B1782" s="14"/>
    </row>
    <row r="1783" spans="2:2">
      <c r="B1783" s="14"/>
    </row>
    <row r="1784" spans="2:2">
      <c r="B1784" s="14"/>
    </row>
    <row r="1785" spans="2:2">
      <c r="B1785" s="14"/>
    </row>
    <row r="1786" spans="2:2">
      <c r="B1786" s="14"/>
    </row>
    <row r="1787" spans="2:2">
      <c r="B1787" s="14"/>
    </row>
    <row r="1788" spans="2:2">
      <c r="B1788" s="14"/>
    </row>
    <row r="1789" spans="2:2">
      <c r="B1789" s="14"/>
    </row>
    <row r="1790" spans="2:2">
      <c r="B1790" s="14"/>
    </row>
    <row r="1791" spans="2:2">
      <c r="B1791" s="14"/>
    </row>
    <row r="1792" spans="2:2">
      <c r="B1792" s="14"/>
    </row>
    <row r="1793" spans="2:2">
      <c r="B1793" s="14"/>
    </row>
    <row r="1794" spans="2:2">
      <c r="B1794" s="14"/>
    </row>
    <row r="1795" spans="2:2">
      <c r="B1795" s="14"/>
    </row>
    <row r="1796" spans="2:2">
      <c r="B1796" s="14"/>
    </row>
    <row r="1797" spans="2:2">
      <c r="B1797" s="14"/>
    </row>
    <row r="1798" spans="2:2">
      <c r="B1798" s="14"/>
    </row>
    <row r="1799" spans="2:2">
      <c r="B1799" s="14"/>
    </row>
    <row r="1800" spans="2:2">
      <c r="B1800" s="14"/>
    </row>
    <row r="1801" spans="2:2">
      <c r="B1801" s="14"/>
    </row>
    <row r="1802" spans="2:2">
      <c r="B1802" s="14"/>
    </row>
    <row r="1803" spans="2:2">
      <c r="B1803" s="14"/>
    </row>
    <row r="1804" spans="2:2">
      <c r="B1804" s="14"/>
    </row>
    <row r="1805" spans="2:2">
      <c r="B1805" s="14"/>
    </row>
    <row r="1806" spans="2:2">
      <c r="B1806" s="14"/>
    </row>
    <row r="1807" spans="2:2">
      <c r="B1807" s="14"/>
    </row>
    <row r="1808" spans="2:2">
      <c r="B1808" s="14"/>
    </row>
    <row r="1809" spans="2:2">
      <c r="B1809" s="14"/>
    </row>
    <row r="1810" spans="2:2">
      <c r="B1810" s="14"/>
    </row>
    <row r="1811" spans="2:2">
      <c r="B1811" s="14"/>
    </row>
    <row r="1812" spans="2:2">
      <c r="B1812" s="14"/>
    </row>
    <row r="1813" spans="2:2">
      <c r="B1813" s="14"/>
    </row>
    <row r="1814" spans="2:2">
      <c r="B1814" s="14"/>
    </row>
    <row r="1815" spans="2:2">
      <c r="B1815" s="14"/>
    </row>
    <row r="1816" spans="2:2">
      <c r="B1816" s="14"/>
    </row>
    <row r="1817" spans="2:2">
      <c r="B1817" s="14"/>
    </row>
    <row r="1818" spans="2:2">
      <c r="B1818" s="14"/>
    </row>
    <row r="1819" spans="2:2">
      <c r="B1819" s="14"/>
    </row>
    <row r="1820" spans="2:2">
      <c r="B1820" s="14"/>
    </row>
    <row r="1821" spans="2:2">
      <c r="B1821" s="14"/>
    </row>
    <row r="1822" spans="2:2">
      <c r="B1822" s="14"/>
    </row>
    <row r="1823" spans="2:2">
      <c r="B1823" s="7"/>
    </row>
    <row r="1909" spans="2:2">
      <c r="B1909" s="7"/>
    </row>
    <row r="1910" spans="2:2">
      <c r="B1910" s="14"/>
    </row>
    <row r="1911" spans="2:2">
      <c r="B1911" s="14"/>
    </row>
    <row r="1912" spans="2:2">
      <c r="B1912" s="14"/>
    </row>
    <row r="1913" spans="2:2">
      <c r="B1913" s="14"/>
    </row>
    <row r="1914" spans="2:2">
      <c r="B1914" s="14"/>
    </row>
    <row r="1915" spans="2:2">
      <c r="B1915" s="14"/>
    </row>
    <row r="1916" spans="2:2">
      <c r="B1916" s="14"/>
    </row>
    <row r="1917" spans="2:2">
      <c r="B1917" s="14"/>
    </row>
    <row r="1918" spans="2:2">
      <c r="B1918" s="14"/>
    </row>
    <row r="1919" spans="2:2">
      <c r="B1919" s="14"/>
    </row>
    <row r="1920" spans="2:2">
      <c r="B1920" s="14"/>
    </row>
    <row r="1921" spans="2:2">
      <c r="B1921" s="14"/>
    </row>
    <row r="1922" spans="2:2">
      <c r="B1922" s="14"/>
    </row>
    <row r="1923" spans="2:2">
      <c r="B1923" s="14"/>
    </row>
    <row r="1924" spans="2:2">
      <c r="B1924" s="14"/>
    </row>
    <row r="1925" spans="2:2">
      <c r="B1925" s="14"/>
    </row>
    <row r="1926" spans="2:2">
      <c r="B1926" s="14"/>
    </row>
    <row r="1927" spans="2:2">
      <c r="B1927" s="14"/>
    </row>
    <row r="1928" spans="2:2">
      <c r="B1928" s="14"/>
    </row>
    <row r="1929" spans="2:2">
      <c r="B1929" s="14"/>
    </row>
    <row r="1930" spans="2:2">
      <c r="B1930" s="14"/>
    </row>
    <row r="1931" spans="2:2">
      <c r="B1931" s="14"/>
    </row>
    <row r="1932" spans="2:2">
      <c r="B1932" s="14"/>
    </row>
    <row r="1933" spans="2:2">
      <c r="B1933" s="14"/>
    </row>
    <row r="1934" spans="2:2">
      <c r="B1934" s="14"/>
    </row>
    <row r="1935" spans="2:2">
      <c r="B1935" s="14"/>
    </row>
    <row r="1936" spans="2:2">
      <c r="B1936" s="14"/>
    </row>
    <row r="1937" spans="2:2">
      <c r="B1937" s="14"/>
    </row>
    <row r="1938" spans="2:2">
      <c r="B1938" s="14"/>
    </row>
    <row r="1939" spans="2:2">
      <c r="B1939" s="14"/>
    </row>
    <row r="1940" spans="2:2">
      <c r="B1940" s="14"/>
    </row>
    <row r="1941" spans="2:2">
      <c r="B1941" s="14"/>
    </row>
    <row r="1942" spans="2:2">
      <c r="B1942" s="14"/>
    </row>
    <row r="1943" spans="2:2">
      <c r="B1943" s="14"/>
    </row>
    <row r="1944" spans="2:2">
      <c r="B1944" s="14"/>
    </row>
    <row r="1945" spans="2:2">
      <c r="B1945" s="14"/>
    </row>
    <row r="1946" spans="2:2">
      <c r="B1946" s="14"/>
    </row>
    <row r="1947" spans="2:2">
      <c r="B1947" s="14"/>
    </row>
    <row r="1948" spans="2:2">
      <c r="B1948" s="14"/>
    </row>
    <row r="1949" spans="2:2">
      <c r="B1949" s="14"/>
    </row>
    <row r="1950" spans="2:2">
      <c r="B1950" s="14"/>
    </row>
    <row r="1951" spans="2:2">
      <c r="B1951" s="14"/>
    </row>
    <row r="1952" spans="2:2">
      <c r="B1952" s="14"/>
    </row>
    <row r="1953" spans="2:2">
      <c r="B1953" s="14"/>
    </row>
    <row r="1954" spans="2:2">
      <c r="B1954" s="14"/>
    </row>
    <row r="1955" spans="2:2">
      <c r="B1955" s="14"/>
    </row>
    <row r="1956" spans="2:2">
      <c r="B1956" s="14"/>
    </row>
    <row r="1957" spans="2:2">
      <c r="B1957" s="14"/>
    </row>
    <row r="1958" spans="2:2">
      <c r="B1958" s="14"/>
    </row>
    <row r="1959" spans="2:2">
      <c r="B1959" s="14"/>
    </row>
    <row r="1960" spans="2:2">
      <c r="B1960" s="14"/>
    </row>
    <row r="1961" spans="2:2">
      <c r="B1961" s="14"/>
    </row>
    <row r="1962" spans="2:2">
      <c r="B1962" s="14"/>
    </row>
    <row r="1963" spans="2:2">
      <c r="B1963" s="14"/>
    </row>
    <row r="1964" spans="2:2">
      <c r="B1964" s="14"/>
    </row>
    <row r="1965" spans="2:2">
      <c r="B1965" s="14"/>
    </row>
    <row r="1966" spans="2:2">
      <c r="B1966" s="14"/>
    </row>
    <row r="1967" spans="2:2">
      <c r="B1967" s="14"/>
    </row>
    <row r="1968" spans="2:2">
      <c r="B1968" s="14"/>
    </row>
    <row r="1969" spans="2:2">
      <c r="B1969" s="14"/>
    </row>
    <row r="1970" spans="2:2">
      <c r="B1970" s="14"/>
    </row>
    <row r="1971" spans="2:2">
      <c r="B1971" s="14"/>
    </row>
    <row r="1972" spans="2:2">
      <c r="B1972" s="14"/>
    </row>
    <row r="1973" spans="2:2">
      <c r="B1973" s="14"/>
    </row>
    <row r="1974" spans="2:2">
      <c r="B1974" s="14"/>
    </row>
    <row r="1975" spans="2:2">
      <c r="B1975" s="14"/>
    </row>
    <row r="1976" spans="2:2">
      <c r="B1976" s="14"/>
    </row>
    <row r="1977" spans="2:2">
      <c r="B1977" s="14"/>
    </row>
    <row r="1978" spans="2:2">
      <c r="B1978" s="14"/>
    </row>
    <row r="1979" spans="2:2">
      <c r="B1979" s="14"/>
    </row>
    <row r="1980" spans="2:2">
      <c r="B1980" s="14"/>
    </row>
    <row r="1981" spans="2:2">
      <c r="B1981" s="14"/>
    </row>
    <row r="1982" spans="2:2">
      <c r="B1982" s="14"/>
    </row>
    <row r="1983" spans="2:2">
      <c r="B1983" s="14"/>
    </row>
    <row r="1984" spans="2:2">
      <c r="B1984" s="14"/>
    </row>
    <row r="1985" spans="2:2">
      <c r="B1985" s="14"/>
    </row>
    <row r="1986" spans="2:2">
      <c r="B1986" s="14"/>
    </row>
    <row r="1987" spans="2:2">
      <c r="B1987" s="14"/>
    </row>
    <row r="1988" spans="2:2">
      <c r="B1988" s="14"/>
    </row>
    <row r="1989" spans="2:2">
      <c r="B1989" s="14"/>
    </row>
    <row r="1990" spans="2:2">
      <c r="B1990" s="14"/>
    </row>
    <row r="1991" spans="2:2">
      <c r="B1991" s="14"/>
    </row>
    <row r="1992" spans="2:2">
      <c r="B1992" s="14"/>
    </row>
    <row r="1993" spans="2:2">
      <c r="B1993" s="14"/>
    </row>
    <row r="1994" spans="2:2">
      <c r="B1994" s="14"/>
    </row>
    <row r="1995" spans="2:2">
      <c r="B1995" s="14"/>
    </row>
    <row r="1996" spans="2:2">
      <c r="B1996" s="14"/>
    </row>
    <row r="1997" spans="2:2">
      <c r="B1997" s="14"/>
    </row>
    <row r="1998" spans="2:2">
      <c r="B1998" s="14"/>
    </row>
    <row r="1999" spans="2:2">
      <c r="B1999" s="14"/>
    </row>
    <row r="2000" spans="2:2">
      <c r="B2000" s="14"/>
    </row>
    <row r="2001" spans="2:2">
      <c r="B2001" s="14"/>
    </row>
    <row r="2002" spans="2:2">
      <c r="B2002" s="14"/>
    </row>
    <row r="2003" spans="2:2">
      <c r="B2003" s="14"/>
    </row>
    <row r="2004" spans="2:2">
      <c r="B2004" s="14"/>
    </row>
    <row r="2005" spans="2:2">
      <c r="B2005" s="14"/>
    </row>
    <row r="2006" spans="2:2">
      <c r="B2006" s="14"/>
    </row>
    <row r="2007" spans="2:2">
      <c r="B2007" s="14"/>
    </row>
    <row r="2008" spans="2:2">
      <c r="B2008" s="14"/>
    </row>
    <row r="2009" spans="2:2">
      <c r="B2009" s="14"/>
    </row>
    <row r="2010" spans="2:2">
      <c r="B2010" s="14"/>
    </row>
    <row r="2011" spans="2:2">
      <c r="B2011" s="14"/>
    </row>
    <row r="2012" spans="2:2">
      <c r="B2012" s="14"/>
    </row>
    <row r="2013" spans="2:2">
      <c r="B2013" s="14"/>
    </row>
    <row r="2014" spans="2:2">
      <c r="B2014" s="14"/>
    </row>
    <row r="2015" spans="2:2">
      <c r="B2015" s="14"/>
    </row>
    <row r="2016" spans="2:2">
      <c r="B2016" s="14"/>
    </row>
    <row r="2017" spans="2:2">
      <c r="B2017" s="14"/>
    </row>
    <row r="2018" spans="2:2">
      <c r="B2018" s="14"/>
    </row>
    <row r="2019" spans="2:2">
      <c r="B2019" s="14"/>
    </row>
    <row r="2020" spans="2:2">
      <c r="B2020" s="14"/>
    </row>
    <row r="2021" spans="2:2">
      <c r="B2021" s="14"/>
    </row>
    <row r="2022" spans="2:2">
      <c r="B2022" s="14"/>
    </row>
    <row r="2023" spans="2:2">
      <c r="B2023" s="14"/>
    </row>
    <row r="2024" spans="2:2">
      <c r="B2024" s="14"/>
    </row>
    <row r="2025" spans="2:2">
      <c r="B2025" s="14"/>
    </row>
    <row r="2026" spans="2:2">
      <c r="B2026" s="14"/>
    </row>
    <row r="2027" spans="2:2">
      <c r="B2027" s="14"/>
    </row>
    <row r="2028" spans="2:2">
      <c r="B2028" s="14"/>
    </row>
    <row r="2029" spans="2:2">
      <c r="B2029" s="14"/>
    </row>
    <row r="2030" spans="2:2">
      <c r="B2030" s="14"/>
    </row>
    <row r="2031" spans="2:2">
      <c r="B2031" s="14"/>
    </row>
    <row r="2032" spans="2:2">
      <c r="B2032" s="14"/>
    </row>
    <row r="2033" spans="2:2">
      <c r="B2033" s="14"/>
    </row>
    <row r="2034" spans="2:2">
      <c r="B2034" s="14"/>
    </row>
    <row r="2035" spans="2:2">
      <c r="B2035" s="14"/>
    </row>
    <row r="2036" spans="2:2">
      <c r="B2036" s="14"/>
    </row>
    <row r="2037" spans="2:2">
      <c r="B2037" s="7"/>
    </row>
    <row r="2128" spans="2:2">
      <c r="B2128" s="14"/>
    </row>
    <row r="2129" spans="2:2">
      <c r="B2129" s="14"/>
    </row>
    <row r="2130" spans="2:2">
      <c r="B2130" s="14"/>
    </row>
    <row r="2131" spans="2:2">
      <c r="B2131" s="14"/>
    </row>
    <row r="2132" spans="2:2">
      <c r="B2132" s="14"/>
    </row>
    <row r="2133" spans="2:2">
      <c r="B2133" s="14"/>
    </row>
    <row r="2134" spans="2:2">
      <c r="B2134" s="14"/>
    </row>
    <row r="2135" spans="2:2">
      <c r="B2135" s="14"/>
    </row>
    <row r="2136" spans="2:2">
      <c r="B2136" s="14"/>
    </row>
    <row r="2137" spans="2:2">
      <c r="B2137" s="14"/>
    </row>
    <row r="2138" spans="2:2">
      <c r="B2138" s="14"/>
    </row>
    <row r="2271" spans="2:2">
      <c r="B2271" s="13"/>
    </row>
    <row r="2272" spans="2:2">
      <c r="B2272" s="14"/>
    </row>
    <row r="2273" spans="2:2">
      <c r="B2273" s="14"/>
    </row>
    <row r="2274" spans="2:2">
      <c r="B2274" s="14"/>
    </row>
    <row r="2275" spans="2:2">
      <c r="B2275" s="14"/>
    </row>
    <row r="2276" spans="2:2">
      <c r="B2276" s="14"/>
    </row>
    <row r="2277" spans="2:2">
      <c r="B2277" s="14"/>
    </row>
    <row r="2278" spans="2:2">
      <c r="B2278" s="14"/>
    </row>
    <row r="2279" spans="2:2">
      <c r="B2279" s="14"/>
    </row>
    <row r="2280" spans="2:2">
      <c r="B2280" s="14"/>
    </row>
    <row r="2281" spans="2:2">
      <c r="B2281" s="14"/>
    </row>
    <row r="2282" spans="2:2">
      <c r="B2282" s="14"/>
    </row>
    <row r="2283" spans="2:2">
      <c r="B2283" s="14"/>
    </row>
    <row r="2284" spans="2:2">
      <c r="B2284" s="14"/>
    </row>
    <row r="2285" spans="2:2">
      <c r="B2285" s="14"/>
    </row>
    <row r="2286" spans="2:2">
      <c r="B2286" s="14"/>
    </row>
    <row r="2287" spans="2:2">
      <c r="B2287" s="14"/>
    </row>
    <row r="2288" spans="2:2">
      <c r="B2288" s="14"/>
    </row>
    <row r="2289" spans="2:2">
      <c r="B2289" s="14"/>
    </row>
    <row r="2290" spans="2:2">
      <c r="B2290" s="14"/>
    </row>
    <row r="2291" spans="2:2">
      <c r="B2291" s="14"/>
    </row>
    <row r="2292" spans="2:2">
      <c r="B2292" s="14"/>
    </row>
    <row r="2293" spans="2:2">
      <c r="B2293" s="14"/>
    </row>
    <row r="2294" spans="2:2">
      <c r="B2294" s="14"/>
    </row>
    <row r="2295" spans="2:2">
      <c r="B2295" s="14"/>
    </row>
    <row r="2296" spans="2:2">
      <c r="B2296" s="14"/>
    </row>
    <row r="2297" spans="2:2">
      <c r="B2297" s="14"/>
    </row>
    <row r="2298" spans="2:2">
      <c r="B2298" s="14"/>
    </row>
    <row r="2299" spans="2:2">
      <c r="B2299" s="14"/>
    </row>
    <row r="2300" spans="2:2">
      <c r="B2300" s="14"/>
    </row>
    <row r="2301" spans="2:2">
      <c r="B2301" s="14"/>
    </row>
    <row r="2302" spans="2:2">
      <c r="B2302" s="14"/>
    </row>
    <row r="2303" spans="2:2">
      <c r="B2303" s="14"/>
    </row>
    <row r="2304" spans="2:2">
      <c r="B2304" s="14"/>
    </row>
    <row r="2305" spans="2:2">
      <c r="B2305" s="14"/>
    </row>
    <row r="2306" spans="2:2">
      <c r="B2306" s="14"/>
    </row>
    <row r="2307" spans="2:2">
      <c r="B2307" s="17"/>
    </row>
    <row r="2308" spans="2:2">
      <c r="B2308" s="7"/>
    </row>
    <row r="2309" spans="2:2">
      <c r="B2309" s="14"/>
    </row>
    <row r="2310" spans="2:2">
      <c r="B2310" s="14"/>
    </row>
    <row r="2311" spans="2:2">
      <c r="B2311" s="14"/>
    </row>
    <row r="2312" spans="2:2">
      <c r="B2312" s="14"/>
    </row>
    <row r="2313" spans="2:2">
      <c r="B2313" s="14"/>
    </row>
    <row r="2314" spans="2:2">
      <c r="B2314" s="14"/>
    </row>
    <row r="2315" spans="2:2">
      <c r="B2315" s="14"/>
    </row>
    <row r="2316" spans="2:2">
      <c r="B2316" s="14"/>
    </row>
    <row r="2317" spans="2:2">
      <c r="B2317" s="14"/>
    </row>
    <row r="2318" spans="2:2">
      <c r="B2318" s="14"/>
    </row>
    <row r="2319" spans="2:2">
      <c r="B2319" s="14"/>
    </row>
    <row r="2320" spans="2:2">
      <c r="B2320" s="14"/>
    </row>
    <row r="2321" spans="2:2">
      <c r="B2321" s="14"/>
    </row>
    <row r="2322" spans="2:2">
      <c r="B2322" s="14"/>
    </row>
    <row r="2323" spans="2:2">
      <c r="B2323" s="14"/>
    </row>
    <row r="2324" spans="2:2">
      <c r="B2324" s="14"/>
    </row>
    <row r="2325" spans="2:2">
      <c r="B2325" s="14"/>
    </row>
    <row r="2326" spans="2:2">
      <c r="B2326" s="14"/>
    </row>
    <row r="2327" spans="2:2">
      <c r="B2327" s="14"/>
    </row>
    <row r="2328" spans="2:2">
      <c r="B2328" s="14"/>
    </row>
    <row r="2329" spans="2:2">
      <c r="B2329" s="14"/>
    </row>
    <row r="2330" spans="2:2">
      <c r="B2330" s="14"/>
    </row>
    <row r="2331" spans="2:2">
      <c r="B2331" s="14"/>
    </row>
    <row r="2332" spans="2:2">
      <c r="B2332" s="14"/>
    </row>
    <row r="2333" spans="2:2">
      <c r="B2333" s="14"/>
    </row>
    <row r="2334" spans="2:2">
      <c r="B2334" s="14"/>
    </row>
    <row r="2335" spans="2:2">
      <c r="B2335" s="14"/>
    </row>
    <row r="2336" spans="2:2">
      <c r="B2336" s="14"/>
    </row>
    <row r="2337" spans="2:2">
      <c r="B2337" s="14"/>
    </row>
    <row r="2338" spans="2:2">
      <c r="B2338" s="14"/>
    </row>
    <row r="2339" spans="2:2">
      <c r="B2339" s="14"/>
    </row>
    <row r="2340" spans="2:2">
      <c r="B2340" s="14"/>
    </row>
    <row r="2341" spans="2:2">
      <c r="B2341" s="14"/>
    </row>
    <row r="2342" spans="2:2">
      <c r="B2342" s="14"/>
    </row>
    <row r="2343" spans="2:2">
      <c r="B2343" s="14"/>
    </row>
    <row r="2344" spans="2:2">
      <c r="B2344" s="14"/>
    </row>
    <row r="2345" spans="2:2">
      <c r="B2345" s="14"/>
    </row>
    <row r="2346" spans="2:2">
      <c r="B2346" s="14"/>
    </row>
    <row r="2347" spans="2:2">
      <c r="B2347" s="14"/>
    </row>
    <row r="2348" spans="2:2">
      <c r="B2348" s="14"/>
    </row>
    <row r="2349" spans="2:2">
      <c r="B2349" s="14"/>
    </row>
    <row r="2350" spans="2:2">
      <c r="B2350" s="14"/>
    </row>
    <row r="2351" spans="2:2">
      <c r="B2351" s="14"/>
    </row>
    <row r="2352" spans="2:2">
      <c r="B2352" s="14"/>
    </row>
    <row r="2353" spans="2:2">
      <c r="B2353" s="14"/>
    </row>
    <row r="2354" spans="2:2">
      <c r="B2354" s="14"/>
    </row>
    <row r="2355" spans="2:2">
      <c r="B2355" s="14"/>
    </row>
    <row r="2356" spans="2:2">
      <c r="B2356" s="14"/>
    </row>
    <row r="2357" spans="2:2">
      <c r="B2357" s="14"/>
    </row>
    <row r="2358" spans="2:2">
      <c r="B2358" s="14"/>
    </row>
    <row r="2359" spans="2:2">
      <c r="B2359" s="14"/>
    </row>
    <row r="2360" spans="2:2">
      <c r="B2360" s="14"/>
    </row>
    <row r="2361" spans="2:2">
      <c r="B2361" s="14"/>
    </row>
    <row r="2362" spans="2:2">
      <c r="B2362" s="7"/>
    </row>
    <row r="2363" spans="2:2">
      <c r="B2363" s="14"/>
    </row>
    <row r="2364" spans="2:2">
      <c r="B2364" s="14"/>
    </row>
    <row r="2365" spans="2:2">
      <c r="B2365" s="14"/>
    </row>
    <row r="2366" spans="2:2">
      <c r="B2366" s="14"/>
    </row>
    <row r="2367" spans="2:2">
      <c r="B2367" s="14"/>
    </row>
    <row r="2368" spans="2:2">
      <c r="B2368" s="14"/>
    </row>
    <row r="2369" spans="2:2">
      <c r="B2369" s="14"/>
    </row>
    <row r="2370" spans="2:2">
      <c r="B2370" s="14"/>
    </row>
    <row r="2371" spans="2:2">
      <c r="B2371" s="14"/>
    </row>
    <row r="2372" spans="2:2">
      <c r="B2372" s="14"/>
    </row>
    <row r="2373" spans="2:2">
      <c r="B2373" s="14"/>
    </row>
    <row r="2374" spans="2:2">
      <c r="B2374" s="14"/>
    </row>
    <row r="2375" spans="2:2">
      <c r="B2375" s="14"/>
    </row>
    <row r="2376" spans="2:2">
      <c r="B2376" s="14"/>
    </row>
    <row r="2377" spans="2:2">
      <c r="B2377" s="14"/>
    </row>
    <row r="2378" spans="2:2">
      <c r="B2378" s="14"/>
    </row>
    <row r="2379" spans="2:2">
      <c r="B2379" s="14"/>
    </row>
    <row r="2380" spans="2:2">
      <c r="B2380" s="14"/>
    </row>
    <row r="2381" spans="2:2">
      <c r="B2381" s="14"/>
    </row>
    <row r="2382" spans="2:2">
      <c r="B2382" s="14"/>
    </row>
    <row r="2383" spans="2:2">
      <c r="B2383" s="14"/>
    </row>
    <row r="2384" spans="2:2">
      <c r="B2384" s="14"/>
    </row>
    <row r="2385" spans="2:2">
      <c r="B2385" s="14"/>
    </row>
    <row r="2386" spans="2:2">
      <c r="B2386" s="14"/>
    </row>
    <row r="2387" spans="2:2">
      <c r="B2387" s="14"/>
    </row>
    <row r="2388" spans="2:2">
      <c r="B2388" s="14"/>
    </row>
    <row r="2389" spans="2:2">
      <c r="B2389" s="14"/>
    </row>
    <row r="2390" spans="2:2">
      <c r="B2390" s="14"/>
    </row>
    <row r="2391" spans="2:2">
      <c r="B2391" s="14"/>
    </row>
    <row r="2392" spans="2:2">
      <c r="B2392" s="14"/>
    </row>
    <row r="2393" spans="2:2">
      <c r="B2393" s="14"/>
    </row>
    <row r="2394" spans="2:2">
      <c r="B2394" s="14"/>
    </row>
    <row r="2395" spans="2:2">
      <c r="B2395" s="14"/>
    </row>
    <row r="2396" spans="2:2">
      <c r="B2396" s="14"/>
    </row>
    <row r="2397" spans="2:2">
      <c r="B2397" s="14"/>
    </row>
    <row r="2398" spans="2:2">
      <c r="B2398" s="14"/>
    </row>
    <row r="2399" spans="2:2">
      <c r="B2399" s="14"/>
    </row>
    <row r="2400" spans="2:2">
      <c r="B2400" s="14"/>
    </row>
    <row r="2401" spans="2:2">
      <c r="B2401" s="14"/>
    </row>
    <row r="2402" spans="2:2">
      <c r="B2402" s="14"/>
    </row>
    <row r="2403" spans="2:2">
      <c r="B2403" s="14"/>
    </row>
    <row r="2404" spans="2:2">
      <c r="B2404" s="14"/>
    </row>
    <row r="2405" spans="2:2">
      <c r="B2405" s="14"/>
    </row>
    <row r="2406" spans="2:2">
      <c r="B2406" s="14"/>
    </row>
    <row r="2407" spans="2:2">
      <c r="B2407" s="14"/>
    </row>
    <row r="2408" spans="2:2">
      <c r="B2408" s="14"/>
    </row>
    <row r="2409" spans="2:2">
      <c r="B2409" s="14"/>
    </row>
    <row r="2410" spans="2:2">
      <c r="B2410" s="14"/>
    </row>
    <row r="2411" spans="2:2">
      <c r="B2411" s="14"/>
    </row>
    <row r="2412" spans="2:2">
      <c r="B2412" s="14"/>
    </row>
    <row r="2413" spans="2:2">
      <c r="B2413" s="14"/>
    </row>
    <row r="2414" spans="2:2">
      <c r="B2414" s="14"/>
    </row>
    <row r="2415" spans="2:2">
      <c r="B2415" s="14"/>
    </row>
    <row r="2416" spans="2:2">
      <c r="B2416" s="14"/>
    </row>
    <row r="2417" spans="2:2">
      <c r="B2417" s="14"/>
    </row>
    <row r="2418" spans="2:2">
      <c r="B2418" s="14"/>
    </row>
    <row r="2419" spans="2:2">
      <c r="B2419" s="14"/>
    </row>
    <row r="2420" spans="2:2">
      <c r="B2420" s="14"/>
    </row>
    <row r="2421" spans="2:2">
      <c r="B2421" s="14"/>
    </row>
    <row r="2422" spans="2:2">
      <c r="B2422" s="14"/>
    </row>
    <row r="2423" spans="2:2">
      <c r="B2423" s="14"/>
    </row>
    <row r="2424" spans="2:2">
      <c r="B2424" s="14"/>
    </row>
    <row r="2425" spans="2:2">
      <c r="B2425" s="14"/>
    </row>
    <row r="2426" spans="2:2">
      <c r="B2426" s="14"/>
    </row>
    <row r="2427" spans="2:2">
      <c r="B2427" s="14"/>
    </row>
    <row r="2428" spans="2:2">
      <c r="B2428" s="14"/>
    </row>
    <row r="2429" spans="2:2">
      <c r="B2429" s="14"/>
    </row>
    <row r="2430" spans="2:2">
      <c r="B2430" s="14"/>
    </row>
    <row r="2431" spans="2:2">
      <c r="B2431" s="14"/>
    </row>
    <row r="2432" spans="2:2">
      <c r="B2432" s="14"/>
    </row>
    <row r="2433" spans="2:2">
      <c r="B2433" s="14"/>
    </row>
    <row r="2434" spans="2:2">
      <c r="B2434" s="14"/>
    </row>
    <row r="2435" spans="2:2">
      <c r="B2435" s="14"/>
    </row>
    <row r="2436" spans="2:2">
      <c r="B2436" s="14"/>
    </row>
    <row r="2437" spans="2:2">
      <c r="B2437" s="14"/>
    </row>
    <row r="2438" spans="2:2">
      <c r="B2438" s="14"/>
    </row>
    <row r="2439" spans="2:2">
      <c r="B2439" s="14"/>
    </row>
    <row r="2440" spans="2:2">
      <c r="B2440" s="14"/>
    </row>
    <row r="2441" spans="2:2">
      <c r="B2441" s="14"/>
    </row>
    <row r="2442" spans="2:2">
      <c r="B2442" s="14"/>
    </row>
    <row r="2443" spans="2:2">
      <c r="B2443" s="14"/>
    </row>
    <row r="2444" spans="2:2">
      <c r="B2444" s="14"/>
    </row>
    <row r="2445" spans="2:2">
      <c r="B2445" s="14"/>
    </row>
    <row r="2446" spans="2:2">
      <c r="B2446" s="14"/>
    </row>
    <row r="2447" spans="2:2">
      <c r="B2447" s="14"/>
    </row>
    <row r="2448" spans="2:2">
      <c r="B2448" s="14"/>
    </row>
    <row r="2449" spans="2:2">
      <c r="B2449" s="14"/>
    </row>
    <row r="2450" spans="2:2">
      <c r="B2450" s="14"/>
    </row>
    <row r="2451" spans="2:2">
      <c r="B2451" s="14"/>
    </row>
    <row r="2452" spans="2:2">
      <c r="B2452" s="14"/>
    </row>
    <row r="2453" spans="2:2">
      <c r="B2453" s="14"/>
    </row>
    <row r="2454" spans="2:2">
      <c r="B2454" s="14"/>
    </row>
    <row r="2455" spans="2:2">
      <c r="B2455" s="14"/>
    </row>
    <row r="2456" spans="2:2">
      <c r="B2456" s="14"/>
    </row>
    <row r="2457" spans="2:2">
      <c r="B2457" s="14"/>
    </row>
    <row r="2458" spans="2:2">
      <c r="B2458" s="14"/>
    </row>
    <row r="2459" spans="2:2">
      <c r="B2459" s="14"/>
    </row>
    <row r="2460" spans="2:2">
      <c r="B2460" s="14"/>
    </row>
    <row r="2461" spans="2:2">
      <c r="B2461" s="14"/>
    </row>
    <row r="2462" spans="2:2">
      <c r="B2462" s="14"/>
    </row>
    <row r="2463" spans="2:2">
      <c r="B2463" s="14"/>
    </row>
    <row r="2464" spans="2:2">
      <c r="B2464" s="14"/>
    </row>
    <row r="2465" spans="2:2">
      <c r="B2465" s="14"/>
    </row>
    <row r="2466" spans="2:2">
      <c r="B2466" s="14"/>
    </row>
    <row r="2467" spans="2:2">
      <c r="B2467" s="14"/>
    </row>
    <row r="2468" spans="2:2">
      <c r="B2468" s="14"/>
    </row>
    <row r="2469" spans="2:2">
      <c r="B2469" s="14"/>
    </row>
    <row r="2470" spans="2:2">
      <c r="B2470" s="14"/>
    </row>
    <row r="2471" spans="2:2">
      <c r="B2471" s="14"/>
    </row>
    <row r="2472" spans="2:2">
      <c r="B2472" s="14"/>
    </row>
    <row r="2473" spans="2:2">
      <c r="B2473" s="14"/>
    </row>
    <row r="2474" spans="2:2">
      <c r="B2474" s="14"/>
    </row>
    <row r="2475" spans="2:2">
      <c r="B2475" s="14"/>
    </row>
    <row r="2476" spans="2:2">
      <c r="B2476" s="14"/>
    </row>
    <row r="2477" spans="2:2">
      <c r="B2477" s="14"/>
    </row>
    <row r="2478" spans="2:2">
      <c r="B2478" s="14"/>
    </row>
    <row r="2479" spans="2:2">
      <c r="B2479" s="14"/>
    </row>
    <row r="2480" spans="2:2">
      <c r="B2480" s="14"/>
    </row>
    <row r="2481" spans="2:2">
      <c r="B2481" s="14"/>
    </row>
    <row r="2482" spans="2:2">
      <c r="B2482" s="14"/>
    </row>
    <row r="2483" spans="2:2">
      <c r="B2483" s="14"/>
    </row>
    <row r="2484" spans="2:2">
      <c r="B2484" s="14"/>
    </row>
    <row r="2485" spans="2:2">
      <c r="B2485" s="14"/>
    </row>
    <row r="2486" spans="2:2">
      <c r="B2486" s="14"/>
    </row>
    <row r="2487" spans="2:2">
      <c r="B2487" s="14"/>
    </row>
    <row r="2488" spans="2:2">
      <c r="B2488" s="14"/>
    </row>
    <row r="2489" spans="2:2">
      <c r="B2489" s="14"/>
    </row>
    <row r="2490" spans="2:2">
      <c r="B2490" s="14"/>
    </row>
    <row r="2491" spans="2:2">
      <c r="B2491" s="14"/>
    </row>
    <row r="2492" spans="2:2">
      <c r="B2492" s="14"/>
    </row>
    <row r="2493" spans="2:2">
      <c r="B2493" s="14"/>
    </row>
    <row r="2494" spans="2:2">
      <c r="B2494" s="14"/>
    </row>
    <row r="2495" spans="2:2">
      <c r="B2495" s="14"/>
    </row>
    <row r="2496" spans="2:2">
      <c r="B2496" s="14"/>
    </row>
    <row r="2497" spans="2:2">
      <c r="B2497" s="14"/>
    </row>
    <row r="2498" spans="2:2">
      <c r="B2498" s="14"/>
    </row>
    <row r="2499" spans="2:2">
      <c r="B2499" s="14"/>
    </row>
    <row r="2500" spans="2:2">
      <c r="B2500" s="14"/>
    </row>
    <row r="2501" spans="2:2">
      <c r="B2501" s="14"/>
    </row>
    <row r="2502" spans="2:2">
      <c r="B2502" s="14"/>
    </row>
    <row r="2503" spans="2:2">
      <c r="B2503" s="14"/>
    </row>
    <row r="2504" spans="2:2">
      <c r="B2504" s="14"/>
    </row>
    <row r="2505" spans="2:2">
      <c r="B2505" s="14"/>
    </row>
    <row r="2506" spans="2:2">
      <c r="B2506" s="14"/>
    </row>
    <row r="2507" spans="2:2">
      <c r="B2507" s="14"/>
    </row>
    <row r="2508" spans="2:2">
      <c r="B2508" s="14"/>
    </row>
    <row r="2509" spans="2:2">
      <c r="B2509" s="14"/>
    </row>
    <row r="2510" spans="2:2">
      <c r="B2510" s="14"/>
    </row>
    <row r="2511" spans="2:2">
      <c r="B2511" s="14"/>
    </row>
    <row r="2512" spans="2:2">
      <c r="B2512" s="14"/>
    </row>
    <row r="2513" spans="2:2">
      <c r="B2513" s="14"/>
    </row>
    <row r="2514" spans="2:2">
      <c r="B2514" s="14"/>
    </row>
    <row r="2515" spans="2:2">
      <c r="B2515" s="14"/>
    </row>
    <row r="2516" spans="2:2">
      <c r="B2516" s="14"/>
    </row>
    <row r="2517" spans="2:2">
      <c r="B2517" s="14"/>
    </row>
    <row r="2518" spans="2:2">
      <c r="B2518" s="14"/>
    </row>
    <row r="2519" spans="2:2">
      <c r="B2519" s="14"/>
    </row>
    <row r="2520" spans="2:2">
      <c r="B2520" s="14"/>
    </row>
    <row r="2521" spans="2:2">
      <c r="B2521" s="14"/>
    </row>
    <row r="2522" spans="2:2">
      <c r="B2522" s="14"/>
    </row>
    <row r="2523" spans="2:2">
      <c r="B2523" s="14"/>
    </row>
    <row r="2524" spans="2:2">
      <c r="B2524" s="14"/>
    </row>
    <row r="2525" spans="2:2">
      <c r="B2525" s="14"/>
    </row>
    <row r="2526" spans="2:2">
      <c r="B2526" s="14"/>
    </row>
    <row r="2527" spans="2:2">
      <c r="B2527" s="14"/>
    </row>
    <row r="2528" spans="2:2">
      <c r="B2528" s="14"/>
    </row>
    <row r="2529" spans="2:2">
      <c r="B2529" s="14"/>
    </row>
    <row r="2530" spans="2:2">
      <c r="B2530" s="14"/>
    </row>
    <row r="2531" spans="2:2">
      <c r="B2531" s="14"/>
    </row>
    <row r="2532" spans="2:2">
      <c r="B2532" s="14"/>
    </row>
    <row r="2533" spans="2:2">
      <c r="B2533" s="14"/>
    </row>
    <row r="2534" spans="2:2">
      <c r="B2534" s="14"/>
    </row>
    <row r="2535" spans="2:2">
      <c r="B2535" s="14"/>
    </row>
    <row r="2536" spans="2:2">
      <c r="B2536" s="14"/>
    </row>
    <row r="2537" spans="2:2">
      <c r="B2537" s="14"/>
    </row>
    <row r="2538" spans="2:2">
      <c r="B2538" s="14"/>
    </row>
    <row r="2539" spans="2:2">
      <c r="B2539" s="14"/>
    </row>
    <row r="2540" spans="2:2">
      <c r="B2540" s="14"/>
    </row>
    <row r="2541" spans="2:2">
      <c r="B2541" s="14"/>
    </row>
    <row r="2542" spans="2:2">
      <c r="B2542" s="14"/>
    </row>
    <row r="2543" spans="2:2">
      <c r="B2543" s="14"/>
    </row>
    <row r="2544" spans="2:2">
      <c r="B2544" s="14"/>
    </row>
    <row r="2545" spans="2:2">
      <c r="B2545" s="14"/>
    </row>
    <row r="2546" spans="2:2">
      <c r="B2546" s="14"/>
    </row>
    <row r="2547" spans="2:2">
      <c r="B2547" s="14"/>
    </row>
    <row r="2548" spans="2:2">
      <c r="B2548" s="14"/>
    </row>
    <row r="2549" spans="2:2">
      <c r="B2549" s="14"/>
    </row>
    <row r="2550" spans="2:2">
      <c r="B2550" s="14"/>
    </row>
    <row r="2551" spans="2:2">
      <c r="B2551" s="14"/>
    </row>
    <row r="2552" spans="2:2">
      <c r="B2552" s="14"/>
    </row>
    <row r="2553" spans="2:2">
      <c r="B2553" s="14"/>
    </row>
    <row r="2554" spans="2:2">
      <c r="B2554" s="14"/>
    </row>
    <row r="2555" spans="2:2">
      <c r="B2555" s="14"/>
    </row>
    <row r="2556" spans="2:2">
      <c r="B2556" s="14"/>
    </row>
    <row r="2557" spans="2:2">
      <c r="B2557" s="14"/>
    </row>
    <row r="2558" spans="2:2">
      <c r="B2558" s="14"/>
    </row>
    <row r="2559" spans="2:2">
      <c r="B2559" s="14"/>
    </row>
    <row r="2560" spans="2:2">
      <c r="B2560" s="14"/>
    </row>
    <row r="2561" spans="2:2">
      <c r="B2561" s="14"/>
    </row>
    <row r="2562" spans="2:2">
      <c r="B2562" s="14"/>
    </row>
    <row r="2563" spans="2:2">
      <c r="B2563" s="14"/>
    </row>
    <row r="2564" spans="2:2">
      <c r="B2564" s="14"/>
    </row>
    <row r="2565" spans="2:2">
      <c r="B2565" s="14"/>
    </row>
    <row r="2566" spans="2:2">
      <c r="B2566" s="14"/>
    </row>
    <row r="2567" spans="2:2">
      <c r="B2567" s="14"/>
    </row>
    <row r="2568" spans="2:2">
      <c r="B2568" s="14"/>
    </row>
    <row r="2569" spans="2:2">
      <c r="B2569" s="14"/>
    </row>
    <row r="2570" spans="2:2">
      <c r="B2570" s="14"/>
    </row>
    <row r="2571" spans="2:2">
      <c r="B2571" s="14"/>
    </row>
    <row r="2572" spans="2:2">
      <c r="B2572" s="14"/>
    </row>
    <row r="2573" spans="2:2">
      <c r="B2573" s="14"/>
    </row>
    <row r="2574" spans="2:2">
      <c r="B2574" s="14"/>
    </row>
    <row r="2575" spans="2:2">
      <c r="B2575" s="14"/>
    </row>
    <row r="2576" spans="2:2">
      <c r="B2576" s="14"/>
    </row>
    <row r="2577" spans="2:2">
      <c r="B2577" s="14"/>
    </row>
    <row r="2578" spans="2:2">
      <c r="B2578" s="14"/>
    </row>
    <row r="2579" spans="2:2">
      <c r="B2579" s="14"/>
    </row>
    <row r="2580" spans="2:2">
      <c r="B2580" s="14"/>
    </row>
    <row r="2581" spans="2:2">
      <c r="B2581" s="14"/>
    </row>
    <row r="2582" spans="2:2">
      <c r="B2582" s="14"/>
    </row>
    <row r="2583" spans="2:2">
      <c r="B2583" s="14"/>
    </row>
    <row r="2584" spans="2:2">
      <c r="B2584" s="14"/>
    </row>
    <row r="2585" spans="2:2">
      <c r="B2585" s="14"/>
    </row>
    <row r="2586" spans="2:2">
      <c r="B2586" s="14"/>
    </row>
    <row r="2587" spans="2:2">
      <c r="B2587" s="14"/>
    </row>
    <row r="2588" spans="2:2">
      <c r="B2588" s="14"/>
    </row>
    <row r="2589" spans="2:2">
      <c r="B2589" s="14"/>
    </row>
    <row r="2590" spans="2:2">
      <c r="B2590" s="14"/>
    </row>
    <row r="2591" spans="2:2">
      <c r="B2591" s="14"/>
    </row>
    <row r="2592" spans="2:2">
      <c r="B2592" s="14"/>
    </row>
    <row r="2593" spans="2:2">
      <c r="B2593" s="14"/>
    </row>
    <row r="2594" spans="2:2">
      <c r="B2594" s="14"/>
    </row>
    <row r="2595" spans="2:2">
      <c r="B2595" s="14"/>
    </row>
    <row r="2596" spans="2:2">
      <c r="B2596" s="14"/>
    </row>
    <row r="2597" spans="2:2">
      <c r="B2597" s="14"/>
    </row>
    <row r="2598" spans="2:2">
      <c r="B2598" s="14"/>
    </row>
    <row r="2599" spans="2:2">
      <c r="B2599" s="14"/>
    </row>
    <row r="2600" spans="2:2">
      <c r="B2600" s="14"/>
    </row>
    <row r="2601" spans="2:2">
      <c r="B2601" s="14"/>
    </row>
    <row r="2602" spans="2:2">
      <c r="B2602" s="14"/>
    </row>
    <row r="2603" spans="2:2">
      <c r="B2603" s="14"/>
    </row>
    <row r="2604" spans="2:2">
      <c r="B2604" s="14"/>
    </row>
    <row r="2605" spans="2:2">
      <c r="B2605" s="14"/>
    </row>
    <row r="2606" spans="2:2">
      <c r="B2606" s="14"/>
    </row>
    <row r="2607" spans="2:2">
      <c r="B2607" s="14"/>
    </row>
    <row r="2608" spans="2:2">
      <c r="B2608" s="14"/>
    </row>
    <row r="2609" spans="2:2">
      <c r="B2609" s="14"/>
    </row>
    <row r="2610" spans="2:2">
      <c r="B2610" s="14"/>
    </row>
    <row r="2611" spans="2:2">
      <c r="B2611" s="14"/>
    </row>
    <row r="2612" spans="2:2">
      <c r="B2612" s="14"/>
    </row>
    <row r="2613" spans="2:2">
      <c r="B2613" s="14"/>
    </row>
    <row r="2614" spans="2:2">
      <c r="B2614" s="14"/>
    </row>
    <row r="2615" spans="2:2">
      <c r="B2615" s="14"/>
    </row>
    <row r="2616" spans="2:2">
      <c r="B2616" s="14"/>
    </row>
    <row r="2617" spans="2:2">
      <c r="B2617" s="14"/>
    </row>
    <row r="2618" spans="2:2">
      <c r="B2618" s="14"/>
    </row>
    <row r="2619" spans="2:2">
      <c r="B2619" s="14"/>
    </row>
    <row r="2620" spans="2:2">
      <c r="B2620" s="14"/>
    </row>
    <row r="2621" spans="2:2">
      <c r="B2621" s="14"/>
    </row>
    <row r="2622" spans="2:2">
      <c r="B2622" s="14"/>
    </row>
    <row r="2623" spans="2:2">
      <c r="B2623" s="14"/>
    </row>
    <row r="2624" spans="2:2">
      <c r="B2624" s="14"/>
    </row>
    <row r="2625" spans="2:2">
      <c r="B2625" s="14"/>
    </row>
    <row r="2626" spans="2:2">
      <c r="B2626" s="14"/>
    </row>
    <row r="2627" spans="2:2">
      <c r="B2627" s="14"/>
    </row>
    <row r="2628" spans="2:2">
      <c r="B2628" s="14"/>
    </row>
    <row r="2629" spans="2:2">
      <c r="B2629" s="14"/>
    </row>
    <row r="2630" spans="2:2">
      <c r="B2630" s="14"/>
    </row>
    <row r="2631" spans="2:2">
      <c r="B2631" s="14"/>
    </row>
  </sheetData>
  <mergeCells count="1">
    <mergeCell ref="C1:O1"/>
  </mergeCells>
  <phoneticPr fontId="0" type="noConversion"/>
  <pageMargins left="0.75" right="0.75" top="1" bottom="1" header="0.5" footer="0.5"/>
  <pageSetup paperSize="9" scale="8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 enableFormatConditionsCalculation="0">
    <tabColor indexed="33"/>
  </sheetPr>
  <dimension ref="A1:P1277"/>
  <sheetViews>
    <sheetView zoomScale="75" workbookViewId="0">
      <pane xSplit="1" ySplit="4" topLeftCell="B1240" activePane="bottomRight" state="frozen"/>
      <selection pane="topRight" activeCell="B1" sqref="B1"/>
      <selection pane="bottomLeft" activeCell="A5" sqref="A5"/>
      <selection pane="bottomRight" activeCell="J1243" sqref="J1243:K1243"/>
    </sheetView>
  </sheetViews>
  <sheetFormatPr defaultColWidth="12" defaultRowHeight="18"/>
  <cols>
    <col min="1" max="1" width="9" style="2" customWidth="1"/>
    <col min="2" max="2" width="29.85546875" style="2" customWidth="1"/>
    <col min="3" max="6" width="16.85546875" style="2" customWidth="1"/>
    <col min="7" max="7" width="13.7109375" style="2" customWidth="1"/>
    <col min="8" max="8" width="15.42578125" style="2" customWidth="1"/>
    <col min="9" max="9" width="13.42578125" style="2" customWidth="1"/>
    <col min="10" max="11" width="16.42578125" style="2" customWidth="1"/>
    <col min="12" max="12" width="13.28515625" style="2" customWidth="1"/>
    <col min="13" max="13" width="14.28515625" style="2" customWidth="1"/>
    <col min="14" max="14" width="11.140625" style="2" customWidth="1"/>
    <col min="15" max="16384" width="12" style="2"/>
  </cols>
  <sheetData>
    <row r="1" spans="1:16" ht="27" customHeight="1">
      <c r="B1" s="275" t="s">
        <v>282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6" ht="18.75" thickBot="1">
      <c r="A2" s="1"/>
      <c r="H2" s="139">
        <v>2269.13</v>
      </c>
      <c r="J2" s="115"/>
      <c r="K2" s="153"/>
      <c r="L2" s="139">
        <v>1</v>
      </c>
      <c r="O2" s="139">
        <v>2017.01</v>
      </c>
      <c r="P2" s="2" t="s">
        <v>1350</v>
      </c>
    </row>
    <row r="3" spans="1:16" ht="149.25" customHeigh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276</v>
      </c>
      <c r="H3" s="4" t="s">
        <v>289</v>
      </c>
      <c r="I3" s="4" t="s">
        <v>290</v>
      </c>
      <c r="J3" s="4" t="s">
        <v>291</v>
      </c>
      <c r="K3" s="4"/>
      <c r="L3" s="4" t="s">
        <v>292</v>
      </c>
      <c r="M3" s="4" t="s">
        <v>315</v>
      </c>
      <c r="N3" s="4" t="s">
        <v>1312</v>
      </c>
    </row>
    <row r="4" spans="1:16" ht="18.75">
      <c r="A4" s="5">
        <v>1</v>
      </c>
      <c r="B4" s="23">
        <v>2</v>
      </c>
      <c r="C4" s="23">
        <v>3</v>
      </c>
      <c r="D4" s="23"/>
      <c r="E4" s="23"/>
      <c r="F4" s="23"/>
      <c r="G4" s="23">
        <v>4</v>
      </c>
      <c r="H4" s="23">
        <v>5</v>
      </c>
      <c r="I4" s="23">
        <v>8</v>
      </c>
      <c r="J4" s="23">
        <v>9</v>
      </c>
      <c r="K4" s="23"/>
      <c r="L4" s="23">
        <v>10</v>
      </c>
      <c r="M4" s="23">
        <v>11</v>
      </c>
      <c r="N4" s="23">
        <v>12</v>
      </c>
    </row>
    <row r="5" spans="1:16" ht="18.75">
      <c r="A5" s="5"/>
      <c r="B5" s="7" t="s">
        <v>571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6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83">
        <v>2.6319140993829736E-3</v>
      </c>
      <c r="H6" s="18">
        <f>G6*$H$2</f>
        <v>5.9721552403328868</v>
      </c>
      <c r="I6" s="10">
        <f>H6*0.3677</f>
        <v>2.1959614818704027</v>
      </c>
      <c r="J6" s="10">
        <v>2.3069779846731517</v>
      </c>
      <c r="K6" s="10">
        <v>0.61921043016183219</v>
      </c>
      <c r="L6" s="147">
        <f>K6*$L$2</f>
        <v>0.61921043016183219</v>
      </c>
      <c r="M6" s="10">
        <f t="shared" ref="M6:M69" si="0">H6+I6+J6+L6</f>
        <v>11.094305137038274</v>
      </c>
      <c r="N6" s="11">
        <f t="shared" ref="N6:N40" si="1">M6/C6</f>
        <v>3.0853510031253892E-2</v>
      </c>
    </row>
    <row r="7" spans="1:16">
      <c r="A7" s="9">
        <f t="shared" ref="A7:A71" si="2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67" si="3">C7+D7+E7</f>
        <v>201.72</v>
      </c>
      <c r="G7" s="83">
        <v>1.4764717507301114E-3</v>
      </c>
      <c r="H7" s="18">
        <f t="shared" ref="H7:H70" si="4">G7*$H$2</f>
        <v>3.3503063437342178</v>
      </c>
      <c r="I7" s="10">
        <f t="shared" ref="I7:I67" si="5">H7*0.3677</f>
        <v>1.231907642591072</v>
      </c>
      <c r="J7" s="10">
        <v>1.2941865483849717</v>
      </c>
      <c r="K7" s="10">
        <v>0.34736950879427331</v>
      </c>
      <c r="L7" s="147">
        <f t="shared" ref="L7:L70" si="6">K7*$L$2</f>
        <v>0.34736950879427331</v>
      </c>
      <c r="M7" s="10">
        <f t="shared" si="0"/>
        <v>6.2237700435045342</v>
      </c>
      <c r="N7" s="11">
        <f t="shared" si="1"/>
        <v>3.0853510031253889E-2</v>
      </c>
    </row>
    <row r="8" spans="1:16">
      <c r="A8" s="9">
        <f t="shared" si="2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3"/>
        <v>585.14</v>
      </c>
      <c r="G8" s="83">
        <v>4.282880627712757E-3</v>
      </c>
      <c r="H8" s="18">
        <f t="shared" si="4"/>
        <v>9.7184129187618495</v>
      </c>
      <c r="I8" s="10">
        <f t="shared" si="5"/>
        <v>3.5734604302287325</v>
      </c>
      <c r="J8" s="10">
        <v>3.7541161854153398</v>
      </c>
      <c r="K8" s="10">
        <v>1.0076333252819805</v>
      </c>
      <c r="L8" s="147">
        <f t="shared" si="6"/>
        <v>1.0076333252819805</v>
      </c>
      <c r="M8" s="10">
        <f t="shared" si="0"/>
        <v>18.053622859687898</v>
      </c>
      <c r="N8" s="11">
        <f t="shared" si="1"/>
        <v>3.0853510031253886E-2</v>
      </c>
    </row>
    <row r="9" spans="1:16">
      <c r="A9" s="9">
        <f t="shared" si="2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3"/>
        <v>1489.2</v>
      </c>
      <c r="G9" s="83">
        <v>1.0900068070529853E-2</v>
      </c>
      <c r="H9" s="18">
        <f t="shared" si="4"/>
        <v>24.733671460881407</v>
      </c>
      <c r="I9" s="10">
        <f t="shared" si="5"/>
        <v>9.0945709961660945</v>
      </c>
      <c r="J9" s="10">
        <v>9.5543456665422379</v>
      </c>
      <c r="K9" s="10">
        <v>2.5644590149535587</v>
      </c>
      <c r="L9" s="147">
        <f t="shared" si="6"/>
        <v>2.5644590149535587</v>
      </c>
      <c r="M9" s="10">
        <f t="shared" si="0"/>
        <v>45.947047138543297</v>
      </c>
      <c r="N9" s="11">
        <f t="shared" si="1"/>
        <v>3.0853510031253892E-2</v>
      </c>
    </row>
    <row r="10" spans="1:16">
      <c r="A10" s="9">
        <f t="shared" si="2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3"/>
        <v>336.7</v>
      </c>
      <c r="G10" s="83">
        <v>2.4644459571228857E-3</v>
      </c>
      <c r="H10" s="18">
        <f t="shared" si="4"/>
        <v>5.5921482546862542</v>
      </c>
      <c r="I10" s="10">
        <f t="shared" si="5"/>
        <v>2.0562329132481358</v>
      </c>
      <c r="J10" s="10">
        <v>2.160185459256494</v>
      </c>
      <c r="K10" s="10">
        <v>0.57981020033230135</v>
      </c>
      <c r="L10" s="147">
        <f t="shared" si="6"/>
        <v>0.57981020033230135</v>
      </c>
      <c r="M10" s="10">
        <f t="shared" si="0"/>
        <v>10.388376827523187</v>
      </c>
      <c r="N10" s="11">
        <f t="shared" si="1"/>
        <v>3.0853510031253896E-2</v>
      </c>
    </row>
    <row r="11" spans="1:16">
      <c r="A11" s="9">
        <f t="shared" si="2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3"/>
        <v>2519.1999999999998</v>
      </c>
      <c r="G11" s="83">
        <v>1.8439062236958636E-2</v>
      </c>
      <c r="H11" s="18">
        <f t="shared" si="4"/>
        <v>41.840629293749949</v>
      </c>
      <c r="I11" s="10">
        <f t="shared" si="5"/>
        <v>15.384799391311857</v>
      </c>
      <c r="J11" s="10">
        <v>16.162575613183723</v>
      </c>
      <c r="K11" s="10">
        <v>4.3381581724892584</v>
      </c>
      <c r="L11" s="147">
        <f t="shared" si="6"/>
        <v>4.3381581724892584</v>
      </c>
      <c r="M11" s="10">
        <f t="shared" si="0"/>
        <v>77.726162470734792</v>
      </c>
      <c r="N11" s="11">
        <f t="shared" si="1"/>
        <v>3.0853510031253889E-2</v>
      </c>
    </row>
    <row r="12" spans="1:16">
      <c r="A12" s="9">
        <f t="shared" si="2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3"/>
        <v>157</v>
      </c>
      <c r="G12" s="83">
        <v>1.1491476544944848E-3</v>
      </c>
      <c r="H12" s="18">
        <f t="shared" si="4"/>
        <v>2.6075654172430704</v>
      </c>
      <c r="I12" s="10">
        <f t="shared" si="5"/>
        <v>0.95880180392027703</v>
      </c>
      <c r="J12" s="10">
        <v>1.0072738850705956</v>
      </c>
      <c r="K12" s="10">
        <v>0.27035996867291745</v>
      </c>
      <c r="L12" s="147">
        <f>K12*$L$2</f>
        <v>0.27035996867291745</v>
      </c>
      <c r="M12" s="10">
        <f t="shared" si="0"/>
        <v>4.8440010749068598</v>
      </c>
      <c r="N12" s="11">
        <f t="shared" si="1"/>
        <v>3.0853510031253886E-2</v>
      </c>
    </row>
    <row r="13" spans="1:16">
      <c r="A13" s="9">
        <f t="shared" si="2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3"/>
        <v>2085.1999999999998</v>
      </c>
      <c r="G13" s="83">
        <v>1.5262437510521653E-2</v>
      </c>
      <c r="H13" s="18">
        <f t="shared" si="4"/>
        <v>34.632454828249998</v>
      </c>
      <c r="I13" s="10">
        <f t="shared" si="5"/>
        <v>12.734353640347525</v>
      </c>
      <c r="J13" s="10">
        <v>13.37813697547265</v>
      </c>
      <c r="K13" s="10">
        <v>3.5907936731004293</v>
      </c>
      <c r="L13" s="147">
        <f t="shared" si="6"/>
        <v>3.5907936731004293</v>
      </c>
      <c r="M13" s="10">
        <f t="shared" si="0"/>
        <v>64.335739117170604</v>
      </c>
      <c r="N13" s="11">
        <f t="shared" si="1"/>
        <v>3.0853510031253889E-2</v>
      </c>
    </row>
    <row r="14" spans="1:16">
      <c r="A14" s="9">
        <f t="shared" si="2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3"/>
        <v>2093.6</v>
      </c>
      <c r="G14" s="83">
        <v>1.5323920569743014E-2</v>
      </c>
      <c r="H14" s="18">
        <f t="shared" si="4"/>
        <v>34.771967882420967</v>
      </c>
      <c r="I14" s="10">
        <f t="shared" si="5"/>
        <v>12.78565259036619</v>
      </c>
      <c r="J14" s="10">
        <v>13.432029336202541</v>
      </c>
      <c r="K14" s="10">
        <v>3.6052587924434394</v>
      </c>
      <c r="L14" s="147">
        <f t="shared" si="6"/>
        <v>3.6052587924434394</v>
      </c>
      <c r="M14" s="10">
        <f t="shared" si="0"/>
        <v>64.594908601433133</v>
      </c>
      <c r="N14" s="11">
        <f t="shared" si="1"/>
        <v>3.0853510031253886E-2</v>
      </c>
    </row>
    <row r="15" spans="1:16">
      <c r="A15" s="9">
        <f t="shared" si="2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3"/>
        <v>2063.25</v>
      </c>
      <c r="G15" s="83">
        <v>1.5101776421246788E-2</v>
      </c>
      <c r="H15" s="18">
        <f t="shared" si="4"/>
        <v>34.267893930743725</v>
      </c>
      <c r="I15" s="10">
        <f t="shared" si="5"/>
        <v>12.600304598334468</v>
      </c>
      <c r="J15" s="10">
        <v>13.237311104279659</v>
      </c>
      <c r="K15" s="10">
        <v>3.5529949386267319</v>
      </c>
      <c r="L15" s="147">
        <f t="shared" si="6"/>
        <v>3.5529949386267319</v>
      </c>
      <c r="M15" s="10">
        <f t="shared" si="0"/>
        <v>63.658504571984587</v>
      </c>
      <c r="N15" s="11">
        <f t="shared" si="1"/>
        <v>3.0853510031253889E-2</v>
      </c>
    </row>
    <row r="16" spans="1:16">
      <c r="A16" s="9">
        <f t="shared" si="2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3"/>
        <v>225</v>
      </c>
      <c r="G16" s="83">
        <v>1.6468676577150261E-3</v>
      </c>
      <c r="H16" s="18">
        <f t="shared" si="4"/>
        <v>3.7369568081508975</v>
      </c>
      <c r="I16" s="10">
        <f t="shared" si="5"/>
        <v>1.374079018357085</v>
      </c>
      <c r="J16" s="10">
        <v>1.4435453766935289</v>
      </c>
      <c r="K16" s="10">
        <v>0.38745855383061423</v>
      </c>
      <c r="L16" s="147">
        <f t="shared" si="6"/>
        <v>0.38745855383061423</v>
      </c>
      <c r="M16" s="10">
        <f t="shared" si="0"/>
        <v>6.9420397570321253</v>
      </c>
      <c r="N16" s="11">
        <f t="shared" si="1"/>
        <v>3.0853510031253889E-2</v>
      </c>
    </row>
    <row r="17" spans="1:14">
      <c r="A17" s="9">
        <f t="shared" si="2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3"/>
        <v>594.6</v>
      </c>
      <c r="G17" s="83">
        <v>4.0125015553750107E-3</v>
      </c>
      <c r="H17" s="18">
        <f t="shared" si="4"/>
        <v>9.104887654348099</v>
      </c>
      <c r="I17" s="10">
        <f t="shared" si="5"/>
        <v>3.3478671905037962</v>
      </c>
      <c r="J17" s="10">
        <v>3.5171181133484115</v>
      </c>
      <c r="K17" s="10">
        <v>0.94402124093307882</v>
      </c>
      <c r="L17" s="147">
        <f t="shared" si="6"/>
        <v>0.94402124093307882</v>
      </c>
      <c r="M17" s="10">
        <f t="shared" si="0"/>
        <v>16.913894199133384</v>
      </c>
      <c r="N17" s="11">
        <f t="shared" si="1"/>
        <v>3.0853510031253892E-2</v>
      </c>
    </row>
    <row r="18" spans="1:14">
      <c r="A18" s="9">
        <f t="shared" si="2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3"/>
        <v>720.56000000000006</v>
      </c>
      <c r="G18" s="83">
        <v>4.1973898977478172E-3</v>
      </c>
      <c r="H18" s="18">
        <f t="shared" si="4"/>
        <v>9.5244233386765043</v>
      </c>
      <c r="I18" s="10">
        <f t="shared" si="5"/>
        <v>3.5021304616313507</v>
      </c>
      <c r="J18" s="10">
        <v>3.6791801409718716</v>
      </c>
      <c r="K18" s="10">
        <v>0.98751992124312904</v>
      </c>
      <c r="L18" s="147">
        <f t="shared" si="6"/>
        <v>0.98751992124312904</v>
      </c>
      <c r="M18" s="10">
        <f t="shared" si="0"/>
        <v>17.693253862522859</v>
      </c>
      <c r="N18" s="11">
        <f t="shared" si="1"/>
        <v>3.0853510031253892E-2</v>
      </c>
    </row>
    <row r="19" spans="1:14">
      <c r="A19" s="9">
        <f t="shared" si="2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3"/>
        <v>714.65</v>
      </c>
      <c r="G19" s="83">
        <v>5.2308176514935262E-3</v>
      </c>
      <c r="H19" s="18">
        <f t="shared" si="4"/>
        <v>11.869405257533506</v>
      </c>
      <c r="I19" s="10">
        <f t="shared" si="5"/>
        <v>4.3643803131950705</v>
      </c>
      <c r="J19" s="10">
        <v>4.5850209042401353</v>
      </c>
      <c r="K19" s="10">
        <v>1.2306544688668819</v>
      </c>
      <c r="L19" s="147">
        <f t="shared" si="6"/>
        <v>1.2306544688668819</v>
      </c>
      <c r="M19" s="10">
        <f t="shared" si="0"/>
        <v>22.049460943835594</v>
      </c>
      <c r="N19" s="11">
        <f t="shared" si="1"/>
        <v>3.0853510031253892E-2</v>
      </c>
    </row>
    <row r="20" spans="1:14">
      <c r="A20" s="9">
        <f t="shared" si="2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3"/>
        <v>589.14</v>
      </c>
      <c r="G20" s="83">
        <v>4.3121582749610244E-3</v>
      </c>
      <c r="H20" s="18">
        <f t="shared" si="4"/>
        <v>9.7848477064623101</v>
      </c>
      <c r="I20" s="10">
        <f t="shared" si="5"/>
        <v>3.5978885016661915</v>
      </c>
      <c r="J20" s="10">
        <v>3.7797792143343361</v>
      </c>
      <c r="K20" s="10">
        <v>1.0145214773500804</v>
      </c>
      <c r="L20" s="147">
        <f t="shared" si="6"/>
        <v>1.0145214773500804</v>
      </c>
      <c r="M20" s="10">
        <f t="shared" si="0"/>
        <v>18.177036899812919</v>
      </c>
      <c r="N20" s="11">
        <f t="shared" si="1"/>
        <v>3.0853510031253892E-2</v>
      </c>
    </row>
    <row r="21" spans="1:14">
      <c r="A21" s="9">
        <f t="shared" si="2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3"/>
        <v>1124.6099999999999</v>
      </c>
      <c r="G21" s="83">
        <v>8.2314837179684238E-3</v>
      </c>
      <c r="H21" s="18">
        <f t="shared" si="4"/>
        <v>18.67830664895369</v>
      </c>
      <c r="I21" s="10">
        <f t="shared" si="5"/>
        <v>6.8680133548202722</v>
      </c>
      <c r="J21" s="10">
        <v>7.2152247381480423</v>
      </c>
      <c r="K21" s="10">
        <v>1.9366211743264312</v>
      </c>
      <c r="L21" s="147">
        <f t="shared" si="6"/>
        <v>1.9366211743264312</v>
      </c>
      <c r="M21" s="10">
        <f t="shared" si="0"/>
        <v>34.698165916248442</v>
      </c>
      <c r="N21" s="11">
        <f t="shared" si="1"/>
        <v>3.0853510031253896E-2</v>
      </c>
    </row>
    <row r="22" spans="1:14">
      <c r="A22" s="9">
        <f t="shared" si="2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3"/>
        <v>1240</v>
      </c>
      <c r="G22" s="83">
        <v>8.4114680544271469E-3</v>
      </c>
      <c r="H22" s="18">
        <f t="shared" si="4"/>
        <v>19.086714506342272</v>
      </c>
      <c r="I22" s="10">
        <f t="shared" si="5"/>
        <v>7.0181849239820542</v>
      </c>
      <c r="J22" s="10">
        <v>7.3729882084275706</v>
      </c>
      <c r="K22" s="10">
        <v>1.9789660891650749</v>
      </c>
      <c r="L22" s="147">
        <f t="shared" si="6"/>
        <v>1.9789660891650749</v>
      </c>
      <c r="M22" s="10">
        <f t="shared" si="0"/>
        <v>35.456853727916972</v>
      </c>
      <c r="N22" s="11">
        <f t="shared" si="1"/>
        <v>3.0853510031253889E-2</v>
      </c>
    </row>
    <row r="23" spans="1:14">
      <c r="A23" s="9">
        <f t="shared" si="2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3"/>
        <v>762.66000000000008</v>
      </c>
      <c r="G23" s="83">
        <v>3.6828352473595224E-3</v>
      </c>
      <c r="H23" s="18">
        <f t="shared" si="4"/>
        <v>8.3568319448409127</v>
      </c>
      <c r="I23" s="10">
        <f t="shared" si="5"/>
        <v>3.0728071061180038</v>
      </c>
      <c r="J23" s="10">
        <v>3.2281524077205157</v>
      </c>
      <c r="K23" s="10">
        <v>0.86646064864627492</v>
      </c>
      <c r="L23" s="147">
        <f t="shared" si="6"/>
        <v>0.86646064864627492</v>
      </c>
      <c r="M23" s="10">
        <f t="shared" si="0"/>
        <v>15.524252107325708</v>
      </c>
      <c r="N23" s="11">
        <f t="shared" si="1"/>
        <v>3.0853510031253889E-2</v>
      </c>
    </row>
    <row r="24" spans="1:14">
      <c r="A24" s="9">
        <f t="shared" si="2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3"/>
        <v>566</v>
      </c>
      <c r="G24" s="83">
        <v>3.8946590252007351E-3</v>
      </c>
      <c r="H24" s="18">
        <f t="shared" si="4"/>
        <v>8.837487633853744</v>
      </c>
      <c r="I24" s="10">
        <f t="shared" si="5"/>
        <v>3.2495442029680217</v>
      </c>
      <c r="J24" s="10">
        <v>3.4138244219494522</v>
      </c>
      <c r="K24" s="10">
        <v>0.916296428858977</v>
      </c>
      <c r="L24" s="147">
        <f t="shared" si="6"/>
        <v>0.916296428858977</v>
      </c>
      <c r="M24" s="10">
        <f t="shared" si="0"/>
        <v>16.417152687630196</v>
      </c>
      <c r="N24" s="11">
        <f t="shared" si="1"/>
        <v>3.0853510031253892E-2</v>
      </c>
    </row>
    <row r="25" spans="1:14">
      <c r="A25" s="9">
        <f t="shared" si="2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3"/>
        <v>678.79</v>
      </c>
      <c r="G25" s="83">
        <v>4.8124400723157891E-3</v>
      </c>
      <c r="H25" s="18">
        <f t="shared" si="4"/>
        <v>10.920052141293928</v>
      </c>
      <c r="I25" s="10">
        <f t="shared" si="5"/>
        <v>4.0153031723537778</v>
      </c>
      <c r="J25" s="10">
        <v>4.218296220987682</v>
      </c>
      <c r="K25" s="10">
        <v>1.1322227758137358</v>
      </c>
      <c r="L25" s="147">
        <f t="shared" si="6"/>
        <v>1.1322227758137358</v>
      </c>
      <c r="M25" s="10">
        <f t="shared" si="0"/>
        <v>20.285874310449124</v>
      </c>
      <c r="N25" s="11">
        <f t="shared" si="1"/>
        <v>3.0853510031253896E-2</v>
      </c>
    </row>
    <row r="26" spans="1:14">
      <c r="A26" s="9">
        <f t="shared" si="2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3"/>
        <v>941.65</v>
      </c>
      <c r="G26" s="83">
        <v>5.7351251253449269E-3</v>
      </c>
      <c r="H26" s="18">
        <f t="shared" si="4"/>
        <v>13.013744475673935</v>
      </c>
      <c r="I26" s="10">
        <f t="shared" si="5"/>
        <v>4.7851538437053058</v>
      </c>
      <c r="J26" s="10">
        <v>5.0270665773698422</v>
      </c>
      <c r="K26" s="10">
        <v>1.349302888239901</v>
      </c>
      <c r="L26" s="147">
        <f t="shared" si="6"/>
        <v>1.349302888239901</v>
      </c>
      <c r="M26" s="10">
        <f t="shared" si="0"/>
        <v>24.175267784988986</v>
      </c>
      <c r="N26" s="11">
        <f t="shared" si="1"/>
        <v>3.0853510031253892E-2</v>
      </c>
    </row>
    <row r="27" spans="1:14">
      <c r="A27" s="9">
        <f t="shared" si="2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3"/>
        <v>1038.9000000000001</v>
      </c>
      <c r="G27" s="83">
        <v>5.0584455033193532E-3</v>
      </c>
      <c r="H27" s="18">
        <f t="shared" si="4"/>
        <v>11.478270444947045</v>
      </c>
      <c r="I27" s="10">
        <f t="shared" si="5"/>
        <v>4.2205600426070289</v>
      </c>
      <c r="J27" s="10">
        <v>4.4339298214795457</v>
      </c>
      <c r="K27" s="10">
        <v>1.1901004735659442</v>
      </c>
      <c r="L27" s="147">
        <f t="shared" si="6"/>
        <v>1.1901004735659442</v>
      </c>
      <c r="M27" s="10">
        <f t="shared" si="0"/>
        <v>21.322860782599562</v>
      </c>
      <c r="N27" s="11">
        <f t="shared" si="1"/>
        <v>3.0853510031253889E-2</v>
      </c>
    </row>
    <row r="28" spans="1:14">
      <c r="A28" s="9">
        <f t="shared" si="2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3"/>
        <v>282.89999999999998</v>
      </c>
      <c r="G28" s="83">
        <v>1.8130183058489419E-3</v>
      </c>
      <c r="H28" s="18">
        <f t="shared" si="4"/>
        <v>4.1139742283510099</v>
      </c>
      <c r="I28" s="10">
        <f t="shared" si="5"/>
        <v>1.5127083237646664</v>
      </c>
      <c r="J28" s="10">
        <v>1.5891830658088315</v>
      </c>
      <c r="K28" s="10">
        <v>0.42654881681708057</v>
      </c>
      <c r="L28" s="147">
        <f t="shared" si="6"/>
        <v>0.42654881681708057</v>
      </c>
      <c r="M28" s="10">
        <f t="shared" si="0"/>
        <v>7.642414434741589</v>
      </c>
      <c r="N28" s="11">
        <f t="shared" si="1"/>
        <v>3.0853510031253892E-2</v>
      </c>
    </row>
    <row r="29" spans="1:14">
      <c r="A29" s="9">
        <f t="shared" si="2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3"/>
        <v>114.7</v>
      </c>
      <c r="G29" s="83">
        <v>8.3953653484405998E-4</v>
      </c>
      <c r="H29" s="18">
        <f t="shared" si="4"/>
        <v>1.9050175373107019</v>
      </c>
      <c r="I29" s="10">
        <f t="shared" si="5"/>
        <v>0.70047494846914515</v>
      </c>
      <c r="J29" s="10">
        <v>0.7358873542522123</v>
      </c>
      <c r="K29" s="10">
        <v>0.19751776055276199</v>
      </c>
      <c r="L29" s="147">
        <f t="shared" si="6"/>
        <v>0.19751776055276199</v>
      </c>
      <c r="M29" s="10">
        <f t="shared" si="0"/>
        <v>3.5388976005848214</v>
      </c>
      <c r="N29" s="11">
        <f t="shared" si="1"/>
        <v>3.0853510031253892E-2</v>
      </c>
    </row>
    <row r="30" spans="1:14">
      <c r="A30" s="9">
        <f t="shared" si="2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3"/>
        <v>201.3</v>
      </c>
      <c r="G30" s="83">
        <v>8.1465053468303286E-4</v>
      </c>
      <c r="H30" s="18">
        <f t="shared" si="4"/>
        <v>1.8485479677653105</v>
      </c>
      <c r="I30" s="10">
        <f t="shared" si="5"/>
        <v>0.67971108774730471</v>
      </c>
      <c r="J30" s="10">
        <v>0.71407377967106556</v>
      </c>
      <c r="K30" s="10">
        <v>0.43605799169978698</v>
      </c>
      <c r="L30" s="147">
        <f t="shared" si="6"/>
        <v>0.43605799169978698</v>
      </c>
      <c r="M30" s="10">
        <f t="shared" si="0"/>
        <v>3.6783908268834677</v>
      </c>
      <c r="N30" s="11">
        <f t="shared" si="1"/>
        <v>3.3049333574873926E-2</v>
      </c>
    </row>
    <row r="31" spans="1:14">
      <c r="A31" s="9">
        <f t="shared" si="2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3"/>
        <v>148.1</v>
      </c>
      <c r="G31" s="83">
        <v>1.0840048893670903E-3</v>
      </c>
      <c r="H31" s="18">
        <f t="shared" si="4"/>
        <v>2.4597480146095458</v>
      </c>
      <c r="I31" s="10">
        <f t="shared" si="5"/>
        <v>0.90444934497193008</v>
      </c>
      <c r="J31" s="10">
        <v>0.9501736457258293</v>
      </c>
      <c r="K31" s="10">
        <v>0.25503383032139537</v>
      </c>
      <c r="L31" s="147">
        <f t="shared" si="6"/>
        <v>0.25503383032139537</v>
      </c>
      <c r="M31" s="10">
        <f t="shared" si="0"/>
        <v>4.5694048356287009</v>
      </c>
      <c r="N31" s="11">
        <f t="shared" si="1"/>
        <v>3.0853510031253889E-2</v>
      </c>
    </row>
    <row r="32" spans="1:14">
      <c r="A32" s="9">
        <f t="shared" si="2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3"/>
        <v>337.2</v>
      </c>
      <c r="G32" s="83">
        <v>2.468105663028919E-3</v>
      </c>
      <c r="H32" s="18">
        <f t="shared" si="4"/>
        <v>5.6004526031488115</v>
      </c>
      <c r="I32" s="10">
        <f t="shared" si="5"/>
        <v>2.0592864221778182</v>
      </c>
      <c r="J32" s="10">
        <v>2.1633933378713688</v>
      </c>
      <c r="K32" s="10">
        <v>0.58067121934081378</v>
      </c>
      <c r="L32" s="147">
        <f t="shared" si="6"/>
        <v>0.58067121934081378</v>
      </c>
      <c r="M32" s="10">
        <f t="shared" si="0"/>
        <v>10.403803582538814</v>
      </c>
      <c r="N32" s="11">
        <f t="shared" si="1"/>
        <v>3.0853510031253896E-2</v>
      </c>
    </row>
    <row r="33" spans="1:14">
      <c r="A33" s="9">
        <f t="shared" si="2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3"/>
        <v>284.3</v>
      </c>
      <c r="G33" s="83">
        <v>2.0809087781705864E-3</v>
      </c>
      <c r="H33" s="18">
        <f t="shared" si="4"/>
        <v>4.721852535810223</v>
      </c>
      <c r="I33" s="10">
        <f t="shared" si="5"/>
        <v>1.7362251774174191</v>
      </c>
      <c r="J33" s="10">
        <v>1.8239997804176458</v>
      </c>
      <c r="K33" s="10">
        <v>0.48957540824019385</v>
      </c>
      <c r="L33" s="147">
        <f t="shared" si="6"/>
        <v>0.48957540824019385</v>
      </c>
      <c r="M33" s="10">
        <f t="shared" si="0"/>
        <v>8.7716529018854814</v>
      </c>
      <c r="N33" s="11">
        <f t="shared" si="1"/>
        <v>3.0853510031253889E-2</v>
      </c>
    </row>
    <row r="34" spans="1:14">
      <c r="A34" s="9">
        <f t="shared" si="2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3"/>
        <v>213.73</v>
      </c>
      <c r="G34" s="83">
        <v>1.1178937660569596E-3</v>
      </c>
      <c r="H34" s="18">
        <f t="shared" si="4"/>
        <v>2.5366462813728288</v>
      </c>
      <c r="I34" s="10">
        <f t="shared" si="5"/>
        <v>0.93272483766078917</v>
      </c>
      <c r="J34" s="10">
        <v>0.97987860169956731</v>
      </c>
      <c r="K34" s="10">
        <v>0.26300686634022091</v>
      </c>
      <c r="L34" s="147">
        <f t="shared" si="6"/>
        <v>0.26300686634022091</v>
      </c>
      <c r="M34" s="10">
        <f t="shared" si="0"/>
        <v>4.7122565870734059</v>
      </c>
      <c r="N34" s="11">
        <f t="shared" si="1"/>
        <v>3.0853510031253886E-2</v>
      </c>
    </row>
    <row r="35" spans="1:14">
      <c r="A35" s="9">
        <f t="shared" si="2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3"/>
        <v>164.22</v>
      </c>
      <c r="G35" s="83">
        <v>1.2019938077776069E-3</v>
      </c>
      <c r="H35" s="18">
        <f t="shared" si="4"/>
        <v>2.7274802090424011</v>
      </c>
      <c r="I35" s="10">
        <f t="shared" si="5"/>
        <v>1.002894472864891</v>
      </c>
      <c r="J35" s="10">
        <v>1.0535956522693835</v>
      </c>
      <c r="K35" s="10">
        <v>0.28279308315583757</v>
      </c>
      <c r="L35" s="147">
        <f t="shared" si="6"/>
        <v>0.28279308315583757</v>
      </c>
      <c r="M35" s="10">
        <f t="shared" si="0"/>
        <v>5.0667634173325133</v>
      </c>
      <c r="N35" s="11">
        <f t="shared" si="1"/>
        <v>3.0853510031253889E-2</v>
      </c>
    </row>
    <row r="36" spans="1:14">
      <c r="A36" s="9">
        <f t="shared" si="2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3"/>
        <v>251.7</v>
      </c>
      <c r="G36" s="83">
        <v>1.8422959530972091E-3</v>
      </c>
      <c r="H36" s="18">
        <f t="shared" si="4"/>
        <v>4.1804090160514704</v>
      </c>
      <c r="I36" s="10">
        <f t="shared" si="5"/>
        <v>1.5371363952021257</v>
      </c>
      <c r="J36" s="10">
        <v>1.6148460947278276</v>
      </c>
      <c r="K36" s="10">
        <v>0.43343696888518041</v>
      </c>
      <c r="L36" s="147">
        <f t="shared" si="6"/>
        <v>0.43343696888518041</v>
      </c>
      <c r="M36" s="10">
        <f t="shared" si="0"/>
        <v>7.7658284748666038</v>
      </c>
      <c r="N36" s="11">
        <f t="shared" si="1"/>
        <v>3.0853510031253889E-2</v>
      </c>
    </row>
    <row r="37" spans="1:14">
      <c r="A37" s="9">
        <f t="shared" si="2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3"/>
        <v>132.6</v>
      </c>
      <c r="G37" s="83">
        <v>9.7055400628005535E-4</v>
      </c>
      <c r="H37" s="18">
        <f t="shared" si="4"/>
        <v>2.202313212270262</v>
      </c>
      <c r="I37" s="10">
        <f t="shared" si="5"/>
        <v>0.80979056815177541</v>
      </c>
      <c r="J37" s="10">
        <v>0.85072940866471969</v>
      </c>
      <c r="K37" s="10">
        <v>0.22834224105750864</v>
      </c>
      <c r="L37" s="147">
        <f t="shared" si="6"/>
        <v>0.22834224105750864</v>
      </c>
      <c r="M37" s="10">
        <f t="shared" si="0"/>
        <v>4.0911754301442658</v>
      </c>
      <c r="N37" s="11">
        <f t="shared" si="1"/>
        <v>3.0853510031253892E-2</v>
      </c>
    </row>
    <row r="38" spans="1:14">
      <c r="A38" s="9">
        <f t="shared" si="2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3"/>
        <v>89.3</v>
      </c>
      <c r="G38" s="83">
        <v>6.5362347481756362E-4</v>
      </c>
      <c r="H38" s="18">
        <f t="shared" si="4"/>
        <v>1.4831566354127781</v>
      </c>
      <c r="I38" s="10">
        <f t="shared" si="5"/>
        <v>0.54535669484127858</v>
      </c>
      <c r="J38" s="10">
        <v>0.57292712061658724</v>
      </c>
      <c r="K38" s="10">
        <v>0.1537779949203282</v>
      </c>
      <c r="L38" s="147">
        <f t="shared" si="6"/>
        <v>0.1537779949203282</v>
      </c>
      <c r="M38" s="10">
        <f t="shared" si="0"/>
        <v>2.7552184457909723</v>
      </c>
      <c r="N38" s="11">
        <f t="shared" si="1"/>
        <v>3.0853510031253889E-2</v>
      </c>
    </row>
    <row r="39" spans="1:14">
      <c r="A39" s="9">
        <f t="shared" si="2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3"/>
        <v>123.45</v>
      </c>
      <c r="G39" s="83">
        <v>9.0358138819964429E-4</v>
      </c>
      <c r="H39" s="18">
        <f t="shared" si="4"/>
        <v>2.0503436354054587</v>
      </c>
      <c r="I39" s="10">
        <f t="shared" si="5"/>
        <v>0.75391135473858728</v>
      </c>
      <c r="J39" s="10">
        <v>0.79202523001251612</v>
      </c>
      <c r="K39" s="10">
        <v>0.21258559320173032</v>
      </c>
      <c r="L39" s="147">
        <f t="shared" si="6"/>
        <v>0.21258559320173032</v>
      </c>
      <c r="M39" s="10">
        <f t="shared" si="0"/>
        <v>3.8088658133582927</v>
      </c>
      <c r="N39" s="11">
        <f t="shared" si="1"/>
        <v>3.0853510031253889E-2</v>
      </c>
    </row>
    <row r="40" spans="1:14">
      <c r="A40" s="9">
        <f t="shared" si="2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3"/>
        <v>241.3</v>
      </c>
      <c r="G40" s="83">
        <v>1.4814489507623168E-3</v>
      </c>
      <c r="H40" s="18">
        <f t="shared" si="4"/>
        <v>3.3616002576432962</v>
      </c>
      <c r="I40" s="10">
        <f t="shared" si="5"/>
        <v>1.2360604147354401</v>
      </c>
      <c r="J40" s="10">
        <v>1.298549263301201</v>
      </c>
      <c r="K40" s="10">
        <v>0.3485404946458503</v>
      </c>
      <c r="L40" s="147">
        <f t="shared" si="6"/>
        <v>0.3485404946458503</v>
      </c>
      <c r="M40" s="10">
        <f t="shared" si="0"/>
        <v>6.2447504303257872</v>
      </c>
      <c r="N40" s="11">
        <f t="shared" si="1"/>
        <v>3.0853510031253889E-2</v>
      </c>
    </row>
    <row r="41" spans="1:14">
      <c r="A41" s="9">
        <f t="shared" si="2"/>
        <v>36</v>
      </c>
      <c r="B41" s="106" t="s">
        <v>354</v>
      </c>
      <c r="C41" s="8">
        <v>0</v>
      </c>
      <c r="D41" s="8">
        <f>димвенканали!D41</f>
        <v>0</v>
      </c>
      <c r="E41" s="8">
        <f>димвенканали!E41</f>
        <v>0</v>
      </c>
      <c r="F41" s="8">
        <f t="shared" si="3"/>
        <v>0</v>
      </c>
      <c r="G41" s="83">
        <v>0</v>
      </c>
      <c r="H41" s="18">
        <f t="shared" si="4"/>
        <v>0</v>
      </c>
      <c r="I41" s="10">
        <f t="shared" si="5"/>
        <v>0</v>
      </c>
      <c r="J41" s="10">
        <v>0</v>
      </c>
      <c r="K41" s="10">
        <v>0</v>
      </c>
      <c r="L41" s="147">
        <f t="shared" si="6"/>
        <v>0</v>
      </c>
      <c r="M41" s="10">
        <f t="shared" si="0"/>
        <v>0</v>
      </c>
      <c r="N41" s="11">
        <v>0</v>
      </c>
    </row>
    <row r="42" spans="1:14">
      <c r="A42" s="9">
        <f t="shared" si="2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3"/>
        <v>127</v>
      </c>
      <c r="G42" s="83">
        <v>9.295653001324814E-4</v>
      </c>
      <c r="H42" s="18">
        <f t="shared" si="4"/>
        <v>2.1093045094896175</v>
      </c>
      <c r="I42" s="10">
        <f t="shared" si="5"/>
        <v>0.77559126813933243</v>
      </c>
      <c r="J42" s="10">
        <v>0.8148011681781252</v>
      </c>
      <c r="K42" s="10">
        <v>0.2186988281621689</v>
      </c>
      <c r="L42" s="147">
        <f t="shared" si="6"/>
        <v>0.2186988281621689</v>
      </c>
      <c r="M42" s="10">
        <f t="shared" si="0"/>
        <v>3.9183957739692441</v>
      </c>
      <c r="N42" s="11">
        <f t="shared" ref="N42:N70" si="7">M42/C42</f>
        <v>3.0853510031253889E-2</v>
      </c>
    </row>
    <row r="43" spans="1:14">
      <c r="A43" s="9">
        <f t="shared" si="2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3"/>
        <v>153.9</v>
      </c>
      <c r="G43" s="83">
        <v>1.1264574778770779E-3</v>
      </c>
      <c r="H43" s="18">
        <f t="shared" si="4"/>
        <v>2.5560784567752139</v>
      </c>
      <c r="I43" s="10">
        <f t="shared" si="5"/>
        <v>0.93987004855624623</v>
      </c>
      <c r="J43" s="10">
        <v>0.98738503765837382</v>
      </c>
      <c r="K43" s="10">
        <v>0.26502165082014012</v>
      </c>
      <c r="L43" s="147">
        <f t="shared" si="6"/>
        <v>0.26502165082014012</v>
      </c>
      <c r="M43" s="10">
        <f t="shared" si="0"/>
        <v>4.7483551938099735</v>
      </c>
      <c r="N43" s="11">
        <f t="shared" si="7"/>
        <v>3.0853510031253889E-2</v>
      </c>
    </row>
    <row r="44" spans="1:14">
      <c r="A44" s="9">
        <f t="shared" si="2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3"/>
        <v>272.96999999999997</v>
      </c>
      <c r="G44" s="83">
        <v>1.7615628408101124E-3</v>
      </c>
      <c r="H44" s="18">
        <f t="shared" si="4"/>
        <v>3.9972150889674505</v>
      </c>
      <c r="I44" s="10">
        <f t="shared" si="5"/>
        <v>1.4697759882133317</v>
      </c>
      <c r="J44" s="10">
        <v>1.5440802924836958</v>
      </c>
      <c r="K44" s="10">
        <v>0.41444288955739517</v>
      </c>
      <c r="L44" s="147">
        <f t="shared" si="6"/>
        <v>0.41444288955739517</v>
      </c>
      <c r="M44" s="10">
        <f t="shared" si="0"/>
        <v>7.425514259221873</v>
      </c>
      <c r="N44" s="11">
        <f t="shared" si="7"/>
        <v>3.0853510031253889E-2</v>
      </c>
    </row>
    <row r="45" spans="1:14">
      <c r="A45" s="9">
        <f t="shared" si="2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3"/>
        <v>73.599999999999994</v>
      </c>
      <c r="G45" s="83">
        <v>5.3870870936811519E-4</v>
      </c>
      <c r="H45" s="18">
        <f t="shared" si="4"/>
        <v>1.2224000936884714</v>
      </c>
      <c r="I45" s="10">
        <f t="shared" si="5"/>
        <v>0.44947651444925096</v>
      </c>
      <c r="J45" s="10">
        <v>0.47219973210952765</v>
      </c>
      <c r="K45" s="10">
        <v>0.12674199805303646</v>
      </c>
      <c r="L45" s="147">
        <f t="shared" si="6"/>
        <v>0.12674199805303646</v>
      </c>
      <c r="M45" s="10">
        <f t="shared" si="0"/>
        <v>2.2708183383002867</v>
      </c>
      <c r="N45" s="11">
        <f t="shared" si="7"/>
        <v>3.0853510031253896E-2</v>
      </c>
    </row>
    <row r="46" spans="1:14">
      <c r="A46" s="9">
        <f t="shared" si="2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3"/>
        <v>226.2</v>
      </c>
      <c r="G46" s="83">
        <v>1.6556509518895061E-3</v>
      </c>
      <c r="H46" s="18">
        <f t="shared" si="4"/>
        <v>3.7568872444610353</v>
      </c>
      <c r="I46" s="10">
        <f t="shared" si="5"/>
        <v>1.3814074397883227</v>
      </c>
      <c r="J46" s="10">
        <v>1.4512442853692276</v>
      </c>
      <c r="K46" s="10">
        <v>0.38952499945104413</v>
      </c>
      <c r="L46" s="147">
        <f t="shared" si="6"/>
        <v>0.38952499945104413</v>
      </c>
      <c r="M46" s="10">
        <f t="shared" si="0"/>
        <v>6.9790639690696299</v>
      </c>
      <c r="N46" s="11">
        <f t="shared" si="7"/>
        <v>3.0853510031253892E-2</v>
      </c>
    </row>
    <row r="47" spans="1:14">
      <c r="A47" s="9">
        <f t="shared" si="2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3"/>
        <v>262.41000000000003</v>
      </c>
      <c r="G47" s="83">
        <v>1.9206868536044445E-3</v>
      </c>
      <c r="H47" s="18">
        <f t="shared" si="4"/>
        <v>4.3582881601194536</v>
      </c>
      <c r="I47" s="10">
        <f t="shared" si="5"/>
        <v>1.6025425564759233</v>
      </c>
      <c r="J47" s="10">
        <v>1.6835588546584397</v>
      </c>
      <c r="K47" s="10">
        <v>0.45187999604751766</v>
      </c>
      <c r="L47" s="147">
        <f t="shared" si="6"/>
        <v>0.45187999604751766</v>
      </c>
      <c r="M47" s="10">
        <f t="shared" si="0"/>
        <v>8.0962695673013343</v>
      </c>
      <c r="N47" s="11">
        <f t="shared" si="7"/>
        <v>3.0853510031253892E-2</v>
      </c>
    </row>
    <row r="48" spans="1:14">
      <c r="A48" s="9">
        <f t="shared" si="2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3"/>
        <v>267.33999999999997</v>
      </c>
      <c r="G48" s="83">
        <v>1.7284059053014498E-3</v>
      </c>
      <c r="H48" s="18">
        <f t="shared" si="4"/>
        <v>3.9219776918966791</v>
      </c>
      <c r="I48" s="10">
        <f t="shared" si="5"/>
        <v>1.442111197310409</v>
      </c>
      <c r="J48" s="10">
        <v>1.5150169122329327</v>
      </c>
      <c r="K48" s="10">
        <v>0.40664205734027215</v>
      </c>
      <c r="L48" s="147">
        <f t="shared" si="6"/>
        <v>0.40664205734027215</v>
      </c>
      <c r="M48" s="10">
        <f t="shared" si="0"/>
        <v>7.2857478587802929</v>
      </c>
      <c r="N48" s="11">
        <f t="shared" si="7"/>
        <v>3.0853510031253889E-2</v>
      </c>
    </row>
    <row r="49" spans="1:14">
      <c r="A49" s="9">
        <f t="shared" si="2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3"/>
        <v>306.2</v>
      </c>
      <c r="G49" s="83">
        <v>2.2412038968548488E-3</v>
      </c>
      <c r="H49" s="18">
        <f t="shared" si="4"/>
        <v>5.085582998470243</v>
      </c>
      <c r="I49" s="10">
        <f t="shared" si="5"/>
        <v>1.8699688685375084</v>
      </c>
      <c r="J49" s="10">
        <v>1.9645048637491491</v>
      </c>
      <c r="K49" s="10">
        <v>0.52728804081304026</v>
      </c>
      <c r="L49" s="147">
        <f t="shared" si="6"/>
        <v>0.52728804081304026</v>
      </c>
      <c r="M49" s="10">
        <f t="shared" si="0"/>
        <v>9.4473447715699415</v>
      </c>
      <c r="N49" s="11">
        <f t="shared" si="7"/>
        <v>3.0853510031253892E-2</v>
      </c>
    </row>
    <row r="50" spans="1:14">
      <c r="A50" s="9">
        <f t="shared" si="2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3"/>
        <v>1193.93</v>
      </c>
      <c r="G50" s="83">
        <v>8.7388653447808932E-3</v>
      </c>
      <c r="H50" s="18">
        <f t="shared" si="4"/>
        <v>19.829621519802668</v>
      </c>
      <c r="I50" s="10">
        <f t="shared" si="5"/>
        <v>7.2913518328314417</v>
      </c>
      <c r="J50" s="10">
        <v>7.6599650293142441</v>
      </c>
      <c r="K50" s="10">
        <v>2.0559928496666009</v>
      </c>
      <c r="L50" s="147">
        <f t="shared" si="6"/>
        <v>2.0559928496666009</v>
      </c>
      <c r="M50" s="10">
        <f t="shared" si="0"/>
        <v>36.836931231614955</v>
      </c>
      <c r="N50" s="11">
        <f t="shared" si="7"/>
        <v>3.0853510031253886E-2</v>
      </c>
    </row>
    <row r="51" spans="1:14">
      <c r="A51" s="9">
        <f t="shared" si="2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3"/>
        <v>124.9</v>
      </c>
      <c r="G51" s="83">
        <v>9.1419453532714113E-4</v>
      </c>
      <c r="H51" s="18">
        <f t="shared" si="4"/>
        <v>2.0744262459468756</v>
      </c>
      <c r="I51" s="10">
        <f t="shared" si="5"/>
        <v>0.76276653063466626</v>
      </c>
      <c r="J51" s="10">
        <v>0.8013280779956522</v>
      </c>
      <c r="K51" s="10">
        <v>0.21508254832641652</v>
      </c>
      <c r="L51" s="147">
        <f t="shared" si="6"/>
        <v>0.21508254832641652</v>
      </c>
      <c r="M51" s="10">
        <f t="shared" si="0"/>
        <v>3.853603402903611</v>
      </c>
      <c r="N51" s="11">
        <f t="shared" si="7"/>
        <v>3.0853510031253889E-2</v>
      </c>
    </row>
    <row r="52" spans="1:14">
      <c r="A52" s="9">
        <f t="shared" si="2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3"/>
        <v>199.53</v>
      </c>
      <c r="G52" s="83">
        <v>1.4604422388616852E-3</v>
      </c>
      <c r="H52" s="18">
        <f t="shared" si="4"/>
        <v>3.3139332974682159</v>
      </c>
      <c r="I52" s="10">
        <f t="shared" si="5"/>
        <v>1.218533273479063</v>
      </c>
      <c r="J52" s="10">
        <v>1.2801360400518214</v>
      </c>
      <c r="K52" s="10">
        <v>0.3435982455369887</v>
      </c>
      <c r="L52" s="147">
        <f t="shared" si="6"/>
        <v>0.3435982455369887</v>
      </c>
      <c r="M52" s="10">
        <f t="shared" si="0"/>
        <v>6.1562008565360893</v>
      </c>
      <c r="N52" s="11">
        <f t="shared" si="7"/>
        <v>3.0853510031253892E-2</v>
      </c>
    </row>
    <row r="53" spans="1:14">
      <c r="A53" s="9">
        <f t="shared" si="2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3"/>
        <v>123.8</v>
      </c>
      <c r="G53" s="83">
        <v>9.0614318233386761E-4</v>
      </c>
      <c r="H53" s="18">
        <f t="shared" si="4"/>
        <v>2.0561566793292489</v>
      </c>
      <c r="I53" s="10">
        <f t="shared" si="5"/>
        <v>0.75604881098936494</v>
      </c>
      <c r="J53" s="10">
        <v>0.79427074504292827</v>
      </c>
      <c r="K53" s="10">
        <v>0.21318830650768905</v>
      </c>
      <c r="L53" s="147">
        <f t="shared" si="6"/>
        <v>0.21318830650768905</v>
      </c>
      <c r="M53" s="10">
        <f t="shared" si="0"/>
        <v>3.8196645418692312</v>
      </c>
      <c r="N53" s="11">
        <f t="shared" si="7"/>
        <v>3.0853510031253889E-2</v>
      </c>
    </row>
    <row r="54" spans="1:14">
      <c r="A54" s="9">
        <f t="shared" si="2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3"/>
        <v>693.48</v>
      </c>
      <c r="G54" s="83">
        <v>5.0758657034320727E-3</v>
      </c>
      <c r="H54" s="18">
        <f t="shared" si="4"/>
        <v>11.517799143628819</v>
      </c>
      <c r="I54" s="10">
        <f t="shared" si="5"/>
        <v>4.2350947451123169</v>
      </c>
      <c r="J54" s="10">
        <v>4.449199323686349</v>
      </c>
      <c r="K54" s="10">
        <v>1.1941989240464639</v>
      </c>
      <c r="L54" s="147">
        <f t="shared" si="6"/>
        <v>1.1941989240464639</v>
      </c>
      <c r="M54" s="10">
        <f t="shared" si="0"/>
        <v>21.396292136473949</v>
      </c>
      <c r="N54" s="11">
        <f t="shared" si="7"/>
        <v>3.0853510031253892E-2</v>
      </c>
    </row>
    <row r="55" spans="1:14">
      <c r="A55" s="9">
        <f t="shared" si="2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3"/>
        <v>457.42</v>
      </c>
      <c r="G55" s="83">
        <v>3.3480453510755879E-3</v>
      </c>
      <c r="H55" s="18">
        <f t="shared" si="4"/>
        <v>7.5971501474861487</v>
      </c>
      <c r="I55" s="10">
        <f t="shared" si="5"/>
        <v>2.7934721092306569</v>
      </c>
      <c r="J55" s="10">
        <v>2.9346956720317956</v>
      </c>
      <c r="K55" s="10">
        <v>0.78769462974755355</v>
      </c>
      <c r="L55" s="147">
        <f t="shared" si="6"/>
        <v>0.78769462974755355</v>
      </c>
      <c r="M55" s="10">
        <f t="shared" si="0"/>
        <v>14.113012558496155</v>
      </c>
      <c r="N55" s="11">
        <f t="shared" si="7"/>
        <v>3.0853510031253892E-2</v>
      </c>
    </row>
    <row r="56" spans="1:14">
      <c r="A56" s="9">
        <f t="shared" si="2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3"/>
        <v>330.04</v>
      </c>
      <c r="G56" s="83">
        <v>2.4156986744545209E-3</v>
      </c>
      <c r="H56" s="18">
        <f t="shared" si="4"/>
        <v>5.4815343331649871</v>
      </c>
      <c r="I56" s="10">
        <f t="shared" si="5"/>
        <v>2.015560174304766</v>
      </c>
      <c r="J56" s="10">
        <v>2.1174565161063654</v>
      </c>
      <c r="K56" s="10">
        <v>0.56834142713891511</v>
      </c>
      <c r="L56" s="147">
        <f t="shared" si="6"/>
        <v>0.56834142713891511</v>
      </c>
      <c r="M56" s="10">
        <f t="shared" si="0"/>
        <v>10.182892450715034</v>
      </c>
      <c r="N56" s="11">
        <f t="shared" si="7"/>
        <v>3.0853510031253889E-2</v>
      </c>
    </row>
    <row r="57" spans="1:14">
      <c r="A57" s="9">
        <f t="shared" si="2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3"/>
        <v>254.9</v>
      </c>
      <c r="G57" s="83">
        <v>1.8657180708958228E-3</v>
      </c>
      <c r="H57" s="18">
        <f t="shared" si="4"/>
        <v>4.2335568462118385</v>
      </c>
      <c r="I57" s="10">
        <f t="shared" si="5"/>
        <v>1.5566788523520931</v>
      </c>
      <c r="J57" s="10">
        <v>1.6353765178630244</v>
      </c>
      <c r="K57" s="10">
        <v>0.43894749053966026</v>
      </c>
      <c r="L57" s="147">
        <f t="shared" si="6"/>
        <v>0.43894749053966026</v>
      </c>
      <c r="M57" s="10">
        <f t="shared" si="0"/>
        <v>7.8645597069666158</v>
      </c>
      <c r="N57" s="11">
        <f t="shared" si="7"/>
        <v>3.0853510031253886E-2</v>
      </c>
    </row>
    <row r="58" spans="1:14">
      <c r="A58" s="9">
        <f t="shared" si="2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3"/>
        <v>217.6</v>
      </c>
      <c r="G58" s="83">
        <v>1.5927040103057319E-3</v>
      </c>
      <c r="H58" s="18">
        <f t="shared" si="4"/>
        <v>3.6140524509050453</v>
      </c>
      <c r="I58" s="10">
        <f t="shared" si="5"/>
        <v>1.3288870861977853</v>
      </c>
      <c r="J58" s="10">
        <v>1.3960687731933861</v>
      </c>
      <c r="K58" s="10">
        <v>0.37471547250462955</v>
      </c>
      <c r="L58" s="147">
        <f t="shared" si="6"/>
        <v>0.37471547250462955</v>
      </c>
      <c r="M58" s="10">
        <f t="shared" si="0"/>
        <v>6.7137237828008463</v>
      </c>
      <c r="N58" s="11">
        <f t="shared" si="7"/>
        <v>3.0853510031253889E-2</v>
      </c>
    </row>
    <row r="59" spans="1:14">
      <c r="A59" s="9">
        <f t="shared" si="2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3"/>
        <v>405.5</v>
      </c>
      <c r="G59" s="83">
        <v>2.7762529003169307E-3</v>
      </c>
      <c r="H59" s="18">
        <f t="shared" si="4"/>
        <v>6.2996787436961572</v>
      </c>
      <c r="I59" s="10">
        <f t="shared" si="5"/>
        <v>2.3163918740570772</v>
      </c>
      <c r="J59" s="10">
        <v>2.4334967172438025</v>
      </c>
      <c r="K59" s="10">
        <v>9.791843979417815E-2</v>
      </c>
      <c r="L59" s="147">
        <f t="shared" si="6"/>
        <v>9.791843979417815E-2</v>
      </c>
      <c r="M59" s="10">
        <f t="shared" si="0"/>
        <v>11.147485774791214</v>
      </c>
      <c r="N59" s="11">
        <f t="shared" si="7"/>
        <v>2.9389627668840533E-2</v>
      </c>
    </row>
    <row r="60" spans="1:14">
      <c r="A60" s="9">
        <f t="shared" si="2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3"/>
        <v>341</v>
      </c>
      <c r="G60" s="83">
        <v>2.4959194279147727E-3</v>
      </c>
      <c r="H60" s="18">
        <f t="shared" si="4"/>
        <v>5.6635656514642481</v>
      </c>
      <c r="I60" s="10">
        <f t="shared" si="5"/>
        <v>2.0824930900434042</v>
      </c>
      <c r="J60" s="10">
        <v>2.1877732153444147</v>
      </c>
      <c r="K60" s="10">
        <v>0.58721496380550864</v>
      </c>
      <c r="L60" s="147">
        <f t="shared" si="6"/>
        <v>0.58721496380550864</v>
      </c>
      <c r="M60" s="10">
        <f t="shared" si="0"/>
        <v>10.521046920657575</v>
      </c>
      <c r="N60" s="11">
        <f t="shared" si="7"/>
        <v>3.0853510031253886E-2</v>
      </c>
    </row>
    <row r="61" spans="1:14">
      <c r="A61" s="9">
        <f t="shared" si="2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3"/>
        <v>485.09999999999997</v>
      </c>
      <c r="G61" s="83">
        <v>3.0587821962627082E-3</v>
      </c>
      <c r="H61" s="18">
        <f t="shared" si="4"/>
        <v>6.9407744450055997</v>
      </c>
      <c r="I61" s="10">
        <f t="shared" si="5"/>
        <v>2.5521227634285593</v>
      </c>
      <c r="J61" s="10">
        <v>2.6811449463121142</v>
      </c>
      <c r="K61" s="10">
        <v>0.71963968731472738</v>
      </c>
      <c r="L61" s="147">
        <f t="shared" si="6"/>
        <v>0.71963968731472738</v>
      </c>
      <c r="M61" s="10">
        <f t="shared" si="0"/>
        <v>12.893681842061</v>
      </c>
      <c r="N61" s="11">
        <f t="shared" si="7"/>
        <v>3.0853510031253889E-2</v>
      </c>
    </row>
    <row r="62" spans="1:14">
      <c r="A62" s="9">
        <f t="shared" si="2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3"/>
        <v>467.06</v>
      </c>
      <c r="G62" s="83">
        <v>3.4186044809439114E-3</v>
      </c>
      <c r="H62" s="18">
        <f t="shared" si="4"/>
        <v>7.7572579858442579</v>
      </c>
      <c r="I62" s="10">
        <f t="shared" si="5"/>
        <v>2.8523437613949336</v>
      </c>
      <c r="J62" s="10">
        <v>2.9965435717265758</v>
      </c>
      <c r="K62" s="10">
        <v>0.80429507623167407</v>
      </c>
      <c r="L62" s="147">
        <f t="shared" si="6"/>
        <v>0.80429507623167407</v>
      </c>
      <c r="M62" s="10">
        <f t="shared" si="0"/>
        <v>14.41044039519744</v>
      </c>
      <c r="N62" s="11">
        <f t="shared" si="7"/>
        <v>3.0853510031253886E-2</v>
      </c>
    </row>
    <row r="63" spans="1:14">
      <c r="A63" s="9">
        <f t="shared" si="2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3"/>
        <v>209.8</v>
      </c>
      <c r="G63" s="83">
        <v>1.2040432430849856E-3</v>
      </c>
      <c r="H63" s="18">
        <f t="shared" si="4"/>
        <v>2.7321306441814337</v>
      </c>
      <c r="I63" s="10">
        <f t="shared" si="5"/>
        <v>1.0046044378655132</v>
      </c>
      <c r="J63" s="10">
        <v>1.0553920642937134</v>
      </c>
      <c r="K63" s="10">
        <v>0.28327525380060459</v>
      </c>
      <c r="L63" s="147">
        <f t="shared" si="6"/>
        <v>0.28327525380060459</v>
      </c>
      <c r="M63" s="10">
        <f t="shared" si="0"/>
        <v>5.0754024001412645</v>
      </c>
      <c r="N63" s="11">
        <f t="shared" si="7"/>
        <v>3.0853510031253889E-2</v>
      </c>
    </row>
    <row r="64" spans="1:14">
      <c r="A64" s="9">
        <f t="shared" si="2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3"/>
        <v>457.9</v>
      </c>
      <c r="G64" s="83">
        <v>3.3515586687453795E-3</v>
      </c>
      <c r="H64" s="18">
        <f t="shared" si="4"/>
        <v>7.6051223220102031</v>
      </c>
      <c r="I64" s="10">
        <f t="shared" si="5"/>
        <v>2.7964034778031519</v>
      </c>
      <c r="J64" s="10">
        <v>2.937775235502075</v>
      </c>
      <c r="K64" s="10">
        <v>0.78852120799572545</v>
      </c>
      <c r="L64" s="147">
        <f t="shared" si="6"/>
        <v>0.78852120799572545</v>
      </c>
      <c r="M64" s="10">
        <f t="shared" si="0"/>
        <v>14.127822243311154</v>
      </c>
      <c r="N64" s="11">
        <f t="shared" si="7"/>
        <v>3.0853510031253889E-2</v>
      </c>
    </row>
    <row r="65" spans="1:14">
      <c r="A65" s="9">
        <f t="shared" si="2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3"/>
        <v>360.51</v>
      </c>
      <c r="G65" s="83">
        <v>2.6387211523681959E-3</v>
      </c>
      <c r="H65" s="18">
        <f t="shared" si="4"/>
        <v>5.9876013284732448</v>
      </c>
      <c r="I65" s="10">
        <f t="shared" si="5"/>
        <v>2.2016410084796121</v>
      </c>
      <c r="J65" s="10">
        <v>2.3129446388968185</v>
      </c>
      <c r="K65" s="10">
        <v>0.62081192551766551</v>
      </c>
      <c r="L65" s="147">
        <f t="shared" si="6"/>
        <v>0.62081192551766551</v>
      </c>
      <c r="M65" s="10">
        <f t="shared" si="0"/>
        <v>11.122998901367341</v>
      </c>
      <c r="N65" s="11">
        <f t="shared" si="7"/>
        <v>3.0853510031253892E-2</v>
      </c>
    </row>
    <row r="66" spans="1:14">
      <c r="A66" s="9">
        <f t="shared" si="2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3"/>
        <v>584.1</v>
      </c>
      <c r="G66" s="83">
        <v>3.9334519078046883E-3</v>
      </c>
      <c r="H66" s="18">
        <f t="shared" si="4"/>
        <v>8.9255137275568526</v>
      </c>
      <c r="I66" s="10">
        <f t="shared" si="5"/>
        <v>3.2819113976226548</v>
      </c>
      <c r="J66" s="10">
        <v>3.4478279352671213</v>
      </c>
      <c r="K66" s="10">
        <v>0.92542323034920904</v>
      </c>
      <c r="L66" s="147">
        <f t="shared" si="6"/>
        <v>0.92542323034920904</v>
      </c>
      <c r="M66" s="10">
        <f t="shared" si="0"/>
        <v>16.580676290795839</v>
      </c>
      <c r="N66" s="11">
        <f t="shared" si="7"/>
        <v>3.0853510031253889E-2</v>
      </c>
    </row>
    <row r="67" spans="1:14">
      <c r="A67" s="9">
        <f t="shared" si="2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3"/>
        <v>306.8</v>
      </c>
      <c r="G67" s="83">
        <v>2.2455955439420888E-3</v>
      </c>
      <c r="H67" s="18">
        <f t="shared" si="4"/>
        <v>5.0955482166253123</v>
      </c>
      <c r="I67" s="10">
        <f t="shared" si="5"/>
        <v>1.8736330792531275</v>
      </c>
      <c r="J67" s="10">
        <v>1.9683543180869985</v>
      </c>
      <c r="K67" s="10">
        <v>0.52832126362325527</v>
      </c>
      <c r="L67" s="147">
        <f t="shared" si="6"/>
        <v>0.52832126362325527</v>
      </c>
      <c r="M67" s="10">
        <f t="shared" si="0"/>
        <v>9.4658568775886938</v>
      </c>
      <c r="N67" s="11">
        <f t="shared" si="7"/>
        <v>3.0853510031253889E-2</v>
      </c>
    </row>
    <row r="68" spans="1:14">
      <c r="A68" s="9">
        <f t="shared" si="2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ref="F68:F121" si="8">C68+D68+E68</f>
        <v>315.39</v>
      </c>
      <c r="G68" s="83">
        <v>2.3084692914077426E-3</v>
      </c>
      <c r="H68" s="18">
        <f t="shared" si="4"/>
        <v>5.2382169232120512</v>
      </c>
      <c r="I68" s="10">
        <f t="shared" ref="I68:I121" si="9">H68*0.3677</f>
        <v>1.9260923626650714</v>
      </c>
      <c r="J68" s="10">
        <v>2.0234656726905427</v>
      </c>
      <c r="K68" s="10">
        <v>0.54311357018949968</v>
      </c>
      <c r="L68" s="147">
        <f t="shared" si="6"/>
        <v>0.54311357018949968</v>
      </c>
      <c r="M68" s="10">
        <f t="shared" si="0"/>
        <v>9.7308885287571645</v>
      </c>
      <c r="N68" s="11">
        <f t="shared" si="7"/>
        <v>3.0853510031253892E-2</v>
      </c>
    </row>
    <row r="69" spans="1:14">
      <c r="A69" s="9">
        <f t="shared" si="2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8"/>
        <v>418.84</v>
      </c>
      <c r="G69" s="83">
        <v>3.0656624433660512E-3</v>
      </c>
      <c r="H69" s="18">
        <f t="shared" si="4"/>
        <v>6.9563866201152083</v>
      </c>
      <c r="I69" s="10">
        <f t="shared" si="9"/>
        <v>2.5578633602163623</v>
      </c>
      <c r="J69" s="10">
        <v>2.6871757581080784</v>
      </c>
      <c r="K69" s="10">
        <v>0.72125840305073086</v>
      </c>
      <c r="L69" s="147">
        <f t="shared" si="6"/>
        <v>0.72125840305073086</v>
      </c>
      <c r="M69" s="10">
        <f t="shared" si="0"/>
        <v>12.922684141490381</v>
      </c>
      <c r="N69" s="11">
        <f t="shared" si="7"/>
        <v>3.0853510031253896E-2</v>
      </c>
    </row>
    <row r="70" spans="1:14">
      <c r="A70" s="9">
        <f t="shared" si="2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8"/>
        <v>563.6</v>
      </c>
      <c r="G70" s="83">
        <v>4.1252204972808387E-3</v>
      </c>
      <c r="H70" s="18">
        <f t="shared" si="4"/>
        <v>9.3606615869948691</v>
      </c>
      <c r="I70" s="10">
        <f t="shared" si="9"/>
        <v>3.4419152655380136</v>
      </c>
      <c r="J70" s="10">
        <v>3.615920774686546</v>
      </c>
      <c r="K70" s="10">
        <v>0.97054062639526295</v>
      </c>
      <c r="L70" s="147">
        <f t="shared" si="6"/>
        <v>0.97054062639526295</v>
      </c>
      <c r="M70" s="10">
        <f t="shared" ref="M70:M131" si="10">H70+I70+J70+L70</f>
        <v>17.389038253614693</v>
      </c>
      <c r="N70" s="11">
        <f t="shared" si="7"/>
        <v>3.0853510031253889E-2</v>
      </c>
    </row>
    <row r="71" spans="1:14">
      <c r="A71" s="9">
        <f t="shared" si="2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si="8"/>
        <v>2383.1</v>
      </c>
      <c r="G71" s="83">
        <v>1.7442890289336349E-2</v>
      </c>
      <c r="H71" s="18">
        <f t="shared" ref="H71:H132" si="11">G71*$H$2</f>
        <v>39.580185642241794</v>
      </c>
      <c r="I71" s="10">
        <f t="shared" si="9"/>
        <v>14.553634260652309</v>
      </c>
      <c r="J71" s="10">
        <v>15.289391054214883</v>
      </c>
      <c r="K71" s="10">
        <v>4.1037887983721628</v>
      </c>
      <c r="L71" s="147">
        <f t="shared" ref="L71:L132" si="12">K71*$L$2</f>
        <v>4.1037887983721628</v>
      </c>
      <c r="M71" s="10">
        <f t="shared" si="10"/>
        <v>73.526999755481157</v>
      </c>
      <c r="N71" s="11">
        <f t="shared" ref="N71:N98" si="13">M71/C71</f>
        <v>3.0853510031253896E-2</v>
      </c>
    </row>
    <row r="72" spans="1:14">
      <c r="A72" s="9">
        <f t="shared" ref="A72:A135" si="14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8"/>
        <v>355.23</v>
      </c>
      <c r="G72" s="83">
        <v>2.6000746580004831E-3</v>
      </c>
      <c r="H72" s="18">
        <f t="shared" si="11"/>
        <v>5.8999074087086365</v>
      </c>
      <c r="I72" s="10">
        <f t="shared" si="9"/>
        <v>2.1693959541821659</v>
      </c>
      <c r="J72" s="10">
        <v>2.2790694407237435</v>
      </c>
      <c r="K72" s="10">
        <v>0.61171956478777367</v>
      </c>
      <c r="L72" s="147">
        <f t="shared" si="12"/>
        <v>0.61171956478777367</v>
      </c>
      <c r="M72" s="10">
        <f t="shared" si="10"/>
        <v>10.96009236840232</v>
      </c>
      <c r="N72" s="11">
        <f t="shared" si="13"/>
        <v>3.0853510031253889E-2</v>
      </c>
    </row>
    <row r="73" spans="1:14">
      <c r="A73" s="9">
        <f t="shared" si="14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8"/>
        <v>2568.7999999999997</v>
      </c>
      <c r="G73" s="83">
        <v>1.8157264882194067E-2</v>
      </c>
      <c r="H73" s="18">
        <f t="shared" si="11"/>
        <v>41.201194462133024</v>
      </c>
      <c r="I73" s="10">
        <f t="shared" si="9"/>
        <v>15.149679203726315</v>
      </c>
      <c r="J73" s="10">
        <v>15.915568959838387</v>
      </c>
      <c r="K73" s="10">
        <v>4.271859708833798</v>
      </c>
      <c r="L73" s="147">
        <f t="shared" si="12"/>
        <v>4.271859708833798</v>
      </c>
      <c r="M73" s="10">
        <f t="shared" si="10"/>
        <v>76.538302334531522</v>
      </c>
      <c r="N73" s="11">
        <f t="shared" si="13"/>
        <v>3.0853510031253892E-2</v>
      </c>
    </row>
    <row r="74" spans="1:14">
      <c r="A74" s="9">
        <f t="shared" si="14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8"/>
        <v>81.8</v>
      </c>
      <c r="G74" s="83">
        <v>5.9872788622706283E-4</v>
      </c>
      <c r="H74" s="18">
        <f t="shared" si="11"/>
        <v>1.3585914084744151</v>
      </c>
      <c r="I74" s="10">
        <f t="shared" si="9"/>
        <v>0.49955406089604243</v>
      </c>
      <c r="J74" s="10">
        <v>0.52480894139346967</v>
      </c>
      <c r="K74" s="10">
        <v>0.14086270979264107</v>
      </c>
      <c r="L74" s="147">
        <f t="shared" si="12"/>
        <v>0.14086270979264107</v>
      </c>
      <c r="M74" s="10">
        <f t="shared" si="10"/>
        <v>2.523817120556568</v>
      </c>
      <c r="N74" s="11">
        <f t="shared" si="13"/>
        <v>3.0853510031253889E-2</v>
      </c>
    </row>
    <row r="75" spans="1:14">
      <c r="A75" s="9">
        <f t="shared" si="14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8"/>
        <v>2750.3</v>
      </c>
      <c r="G75" s="83">
        <v>2.0130578306727272E-2</v>
      </c>
      <c r="H75" s="18">
        <f t="shared" si="11"/>
        <v>45.678899153144059</v>
      </c>
      <c r="I75" s="10">
        <f t="shared" si="9"/>
        <v>16.796131218611073</v>
      </c>
      <c r="J75" s="10">
        <v>17.645257108978722</v>
      </c>
      <c r="K75" s="10">
        <v>4.7361211582237255</v>
      </c>
      <c r="L75" s="147">
        <f t="shared" si="12"/>
        <v>4.7361211582237255</v>
      </c>
      <c r="M75" s="10">
        <f t="shared" si="10"/>
        <v>84.856408638957575</v>
      </c>
      <c r="N75" s="11">
        <f t="shared" si="13"/>
        <v>3.0853510031253889E-2</v>
      </c>
    </row>
    <row r="76" spans="1:14">
      <c r="A76" s="9">
        <f t="shared" si="14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8"/>
        <v>281.31</v>
      </c>
      <c r="G76" s="83">
        <v>1.6981767345176141E-3</v>
      </c>
      <c r="H76" s="18">
        <f t="shared" si="11"/>
        <v>3.853383773595954</v>
      </c>
      <c r="I76" s="10">
        <f t="shared" si="9"/>
        <v>1.4168892135512323</v>
      </c>
      <c r="J76" s="10">
        <v>1.4885198348740694</v>
      </c>
      <c r="K76" s="10">
        <v>0.39953004032995909</v>
      </c>
      <c r="L76" s="147">
        <f t="shared" si="12"/>
        <v>0.39953004032995909</v>
      </c>
      <c r="M76" s="10">
        <f t="shared" si="10"/>
        <v>7.1583228623512154</v>
      </c>
      <c r="N76" s="11">
        <f t="shared" si="13"/>
        <v>3.0853510031253892E-2</v>
      </c>
    </row>
    <row r="77" spans="1:14">
      <c r="A77" s="9">
        <f t="shared" si="14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8"/>
        <v>266.3</v>
      </c>
      <c r="G77" s="83">
        <v>1.9491593655533842E-3</v>
      </c>
      <c r="H77" s="18">
        <f t="shared" si="11"/>
        <v>4.4228959911581507</v>
      </c>
      <c r="I77" s="10">
        <f t="shared" si="9"/>
        <v>1.626298855948852</v>
      </c>
      <c r="J77" s="10">
        <v>1.7085161502821633</v>
      </c>
      <c r="K77" s="10">
        <v>0.45857872393374471</v>
      </c>
      <c r="L77" s="147">
        <f t="shared" si="12"/>
        <v>0.45857872393374471</v>
      </c>
      <c r="M77" s="10">
        <f t="shared" si="10"/>
        <v>8.2162897213229105</v>
      </c>
      <c r="N77" s="11">
        <f t="shared" si="13"/>
        <v>3.0853510031253886E-2</v>
      </c>
    </row>
    <row r="78" spans="1:14">
      <c r="A78" s="9">
        <f t="shared" si="14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8"/>
        <v>1469.1</v>
      </c>
      <c r="G78" s="83">
        <v>1.0752947893107309E-2</v>
      </c>
      <c r="H78" s="18">
        <f t="shared" si="11"/>
        <v>24.399836652686588</v>
      </c>
      <c r="I78" s="10">
        <f t="shared" si="9"/>
        <v>8.9718199371928584</v>
      </c>
      <c r="J78" s="10">
        <v>9.425388946224281</v>
      </c>
      <c r="K78" s="10">
        <v>2.5298460508113569</v>
      </c>
      <c r="L78" s="147">
        <f t="shared" si="12"/>
        <v>2.5298460508113569</v>
      </c>
      <c r="M78" s="10">
        <f t="shared" si="10"/>
        <v>45.326891586915089</v>
      </c>
      <c r="N78" s="11">
        <f t="shared" si="13"/>
        <v>3.0853510031253892E-2</v>
      </c>
    </row>
    <row r="79" spans="1:14">
      <c r="A79" s="9">
        <f t="shared" si="14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8"/>
        <v>230.5</v>
      </c>
      <c r="G79" s="83">
        <v>1.6871244226813933E-3</v>
      </c>
      <c r="H79" s="18">
        <f t="shared" si="11"/>
        <v>3.82830464123903</v>
      </c>
      <c r="I79" s="10">
        <f t="shared" si="9"/>
        <v>1.4076676165835915</v>
      </c>
      <c r="J79" s="10">
        <v>1.4788320414571483</v>
      </c>
      <c r="K79" s="10">
        <v>0.39692976292425142</v>
      </c>
      <c r="L79" s="147">
        <f t="shared" si="12"/>
        <v>0.39692976292425142</v>
      </c>
      <c r="M79" s="10">
        <f t="shared" si="10"/>
        <v>7.1117340622040217</v>
      </c>
      <c r="N79" s="11">
        <f t="shared" si="13"/>
        <v>3.0853510031253889E-2</v>
      </c>
    </row>
    <row r="80" spans="1:14">
      <c r="A80" s="9">
        <f t="shared" si="14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8"/>
        <v>269.60000000000002</v>
      </c>
      <c r="G80" s="83">
        <v>1.9733134245332046E-3</v>
      </c>
      <c r="H80" s="18">
        <f t="shared" si="11"/>
        <v>4.4777046910110307</v>
      </c>
      <c r="I80" s="10">
        <f t="shared" si="9"/>
        <v>1.6464520148847561</v>
      </c>
      <c r="J80" s="10">
        <v>1.7296881491403351</v>
      </c>
      <c r="K80" s="10">
        <v>0.46426144938992708</v>
      </c>
      <c r="L80" s="147">
        <f t="shared" si="12"/>
        <v>0.46426144938992708</v>
      </c>
      <c r="M80" s="10">
        <f t="shared" si="10"/>
        <v>8.318106304426049</v>
      </c>
      <c r="N80" s="11">
        <f t="shared" si="13"/>
        <v>3.0853510031253889E-2</v>
      </c>
    </row>
    <row r="81" spans="1:14">
      <c r="A81" s="9">
        <f t="shared" si="14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8"/>
        <v>172.4</v>
      </c>
      <c r="G81" s="83">
        <v>1.2618665964003134E-3</v>
      </c>
      <c r="H81" s="18">
        <f t="shared" si="11"/>
        <v>2.8633393498898432</v>
      </c>
      <c r="I81" s="10">
        <f t="shared" si="9"/>
        <v>1.0528498789544953</v>
      </c>
      <c r="J81" s="10">
        <v>1.1060765464087308</v>
      </c>
      <c r="K81" s="10">
        <v>0.29687935413510175</v>
      </c>
      <c r="L81" s="147">
        <f t="shared" si="12"/>
        <v>0.29687935413510175</v>
      </c>
      <c r="M81" s="10">
        <f t="shared" si="10"/>
        <v>5.3191451293881702</v>
      </c>
      <c r="N81" s="11">
        <f t="shared" si="13"/>
        <v>3.0853510031253886E-2</v>
      </c>
    </row>
    <row r="82" spans="1:14">
      <c r="A82" s="9">
        <f t="shared" si="14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8"/>
        <v>384.4</v>
      </c>
      <c r="G82" s="83">
        <v>2.441023839324272E-3</v>
      </c>
      <c r="H82" s="18">
        <f t="shared" si="11"/>
        <v>5.5390004245258853</v>
      </c>
      <c r="I82" s="10">
        <f t="shared" si="9"/>
        <v>2.0366904560981682</v>
      </c>
      <c r="J82" s="10">
        <v>2.1396550361212974</v>
      </c>
      <c r="K82" s="10">
        <v>0.5742996786778215</v>
      </c>
      <c r="L82" s="147">
        <f t="shared" si="12"/>
        <v>0.5742996786778215</v>
      </c>
      <c r="M82" s="10">
        <f t="shared" si="10"/>
        <v>10.289645595423172</v>
      </c>
      <c r="N82" s="11">
        <f t="shared" si="13"/>
        <v>3.0853510031253889E-2</v>
      </c>
    </row>
    <row r="83" spans="1:14">
      <c r="A83" s="9">
        <f t="shared" si="14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8"/>
        <v>655.6</v>
      </c>
      <c r="G83" s="83">
        <v>4.7986063839909826E-3</v>
      </c>
      <c r="H83" s="18">
        <f t="shared" si="11"/>
        <v>10.888661704105459</v>
      </c>
      <c r="I83" s="10">
        <f t="shared" si="9"/>
        <v>4.0037609085995776</v>
      </c>
      <c r="J83" s="10">
        <v>4.2061704398234561</v>
      </c>
      <c r="K83" s="10">
        <v>1.1289681239615585</v>
      </c>
      <c r="L83" s="147">
        <f t="shared" si="12"/>
        <v>1.1289681239615585</v>
      </c>
      <c r="M83" s="10">
        <f t="shared" si="10"/>
        <v>20.227561176490052</v>
      </c>
      <c r="N83" s="11">
        <f t="shared" si="13"/>
        <v>3.0853510031253892E-2</v>
      </c>
    </row>
    <row r="84" spans="1:14">
      <c r="A84" s="9">
        <f t="shared" si="14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8"/>
        <v>364.4</v>
      </c>
      <c r="G84" s="83">
        <v>2.6671936643171352E-3</v>
      </c>
      <c r="H84" s="18">
        <f t="shared" si="11"/>
        <v>6.0522091595119409</v>
      </c>
      <c r="I84" s="10">
        <f t="shared" si="9"/>
        <v>2.2253973079525409</v>
      </c>
      <c r="J84" s="10">
        <v>2.3379019345205414</v>
      </c>
      <c r="K84" s="10">
        <v>0.62751065340389245</v>
      </c>
      <c r="L84" s="147">
        <f t="shared" si="12"/>
        <v>0.62751065340389245</v>
      </c>
      <c r="M84" s="10">
        <f t="shared" si="10"/>
        <v>11.243019055388915</v>
      </c>
      <c r="N84" s="11">
        <f t="shared" si="13"/>
        <v>3.0853510031253886E-2</v>
      </c>
    </row>
    <row r="85" spans="1:14">
      <c r="A85" s="9">
        <f t="shared" si="14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8"/>
        <v>192.4</v>
      </c>
      <c r="G85" s="83">
        <v>1.408254832641649E-3</v>
      </c>
      <c r="H85" s="18">
        <f t="shared" si="11"/>
        <v>3.1955132883921453</v>
      </c>
      <c r="I85" s="10">
        <f t="shared" si="9"/>
        <v>1.1749902361417919</v>
      </c>
      <c r="J85" s="10">
        <v>1.2343916910037109</v>
      </c>
      <c r="K85" s="10">
        <v>0.33132011447560078</v>
      </c>
      <c r="L85" s="147">
        <f t="shared" si="12"/>
        <v>0.33132011447560078</v>
      </c>
      <c r="M85" s="10">
        <f t="shared" si="10"/>
        <v>5.9362153300132485</v>
      </c>
      <c r="N85" s="11">
        <f t="shared" si="13"/>
        <v>3.0853510031253889E-2</v>
      </c>
    </row>
    <row r="86" spans="1:14">
      <c r="A86" s="9">
        <f t="shared" si="14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8"/>
        <v>156.4</v>
      </c>
      <c r="G86" s="83">
        <v>1.1447560074072448E-3</v>
      </c>
      <c r="H86" s="18">
        <f t="shared" si="11"/>
        <v>2.5976001990880015</v>
      </c>
      <c r="I86" s="10">
        <f t="shared" si="9"/>
        <v>0.95513759320465819</v>
      </c>
      <c r="J86" s="10">
        <v>1.0034244307327462</v>
      </c>
      <c r="K86" s="10">
        <v>0.2693267458627025</v>
      </c>
      <c r="L86" s="147">
        <f t="shared" si="12"/>
        <v>0.2693267458627025</v>
      </c>
      <c r="M86" s="10">
        <f t="shared" si="10"/>
        <v>4.8254889688881084</v>
      </c>
      <c r="N86" s="11">
        <f t="shared" si="13"/>
        <v>3.0853510031253889E-2</v>
      </c>
    </row>
    <row r="87" spans="1:14">
      <c r="A87" s="9">
        <f t="shared" si="14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8"/>
        <v>242.3</v>
      </c>
      <c r="G87" s="83">
        <v>1.7734934820637814E-3</v>
      </c>
      <c r="H87" s="18">
        <f t="shared" si="11"/>
        <v>4.0242872649553885</v>
      </c>
      <c r="I87" s="10">
        <f t="shared" si="9"/>
        <v>1.4797304273240965</v>
      </c>
      <c r="J87" s="10">
        <v>1.5545379767681868</v>
      </c>
      <c r="K87" s="10">
        <v>0.41724981152514584</v>
      </c>
      <c r="L87" s="147">
        <f t="shared" si="12"/>
        <v>0.41724981152514584</v>
      </c>
      <c r="M87" s="10">
        <f t="shared" si="10"/>
        <v>7.4758054805728174</v>
      </c>
      <c r="N87" s="11">
        <f t="shared" si="13"/>
        <v>3.0853510031253889E-2</v>
      </c>
    </row>
    <row r="88" spans="1:14">
      <c r="A88" s="9">
        <f t="shared" si="14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8"/>
        <v>720.34</v>
      </c>
      <c r="G88" s="83">
        <v>5.0001829852953017E-3</v>
      </c>
      <c r="H88" s="18">
        <f t="shared" si="11"/>
        <v>11.346065217423128</v>
      </c>
      <c r="I88" s="10">
        <f t="shared" si="9"/>
        <v>4.171948180446484</v>
      </c>
      <c r="J88" s="10">
        <v>4.3828603939307431</v>
      </c>
      <c r="K88" s="10">
        <v>1.1763930509504257</v>
      </c>
      <c r="L88" s="147">
        <f t="shared" si="12"/>
        <v>1.1763930509504257</v>
      </c>
      <c r="M88" s="10">
        <f t="shared" si="10"/>
        <v>21.077266842750785</v>
      </c>
      <c r="N88" s="11">
        <f t="shared" si="13"/>
        <v>3.0853510031253892E-2</v>
      </c>
    </row>
    <row r="89" spans="1:14">
      <c r="A89" s="9">
        <f t="shared" si="14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8"/>
        <v>608.94999999999993</v>
      </c>
      <c r="G89" s="83">
        <v>4.2500164686765773E-3</v>
      </c>
      <c r="H89" s="18">
        <f t="shared" si="11"/>
        <v>9.6438398695680814</v>
      </c>
      <c r="I89" s="10">
        <f t="shared" si="9"/>
        <v>3.546039920040184</v>
      </c>
      <c r="J89" s="10">
        <v>3.725309435453767</v>
      </c>
      <c r="K89" s="10">
        <v>0.9999013745855384</v>
      </c>
      <c r="L89" s="147">
        <f t="shared" si="12"/>
        <v>0.9999013745855384</v>
      </c>
      <c r="M89" s="10">
        <f t="shared" si="10"/>
        <v>17.91509059964757</v>
      </c>
      <c r="N89" s="11">
        <f t="shared" si="13"/>
        <v>3.0853510031253889E-2</v>
      </c>
    </row>
    <row r="90" spans="1:14">
      <c r="A90" s="9">
        <f t="shared" si="14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8"/>
        <v>1274.75</v>
      </c>
      <c r="G90" s="83">
        <v>9.0932712647211669E-3</v>
      </c>
      <c r="H90" s="18">
        <f t="shared" si="11"/>
        <v>20.633814624916742</v>
      </c>
      <c r="I90" s="10">
        <f t="shared" si="9"/>
        <v>7.587053637581886</v>
      </c>
      <c r="J90" s="10">
        <v>7.9706159943786909</v>
      </c>
      <c r="K90" s="10">
        <v>2.1393739304509491</v>
      </c>
      <c r="L90" s="147">
        <f t="shared" si="12"/>
        <v>2.1393739304509491</v>
      </c>
      <c r="M90" s="10">
        <f t="shared" si="10"/>
        <v>38.330858187328268</v>
      </c>
      <c r="N90" s="11">
        <f t="shared" si="13"/>
        <v>3.0853510031253889E-2</v>
      </c>
    </row>
    <row r="91" spans="1:14">
      <c r="A91" s="9">
        <f t="shared" si="14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8"/>
        <v>636.95000000000005</v>
      </c>
      <c r="G91" s="83">
        <v>4.6620993536959374E-3</v>
      </c>
      <c r="H91" s="18">
        <f t="shared" si="11"/>
        <v>10.578909506452064</v>
      </c>
      <c r="I91" s="10">
        <f t="shared" si="9"/>
        <v>3.8898650255224241</v>
      </c>
      <c r="J91" s="10">
        <v>4.086516567488637</v>
      </c>
      <c r="K91" s="10">
        <v>1.0968521149440433</v>
      </c>
      <c r="L91" s="147">
        <f t="shared" si="12"/>
        <v>1.0968521149440433</v>
      </c>
      <c r="M91" s="10">
        <f t="shared" si="10"/>
        <v>19.652143214407168</v>
      </c>
      <c r="N91" s="11">
        <f t="shared" si="13"/>
        <v>3.0853510031253892E-2</v>
      </c>
    </row>
    <row r="92" spans="1:14">
      <c r="A92" s="9">
        <f t="shared" si="14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8"/>
        <v>1083.03</v>
      </c>
      <c r="G92" s="83">
        <v>7.9271425748226876E-3</v>
      </c>
      <c r="H92" s="18">
        <f t="shared" si="11"/>
        <v>17.987717030807406</v>
      </c>
      <c r="I92" s="10">
        <f t="shared" si="9"/>
        <v>6.6140835522278838</v>
      </c>
      <c r="J92" s="10">
        <v>6.9484575525350785</v>
      </c>
      <c r="K92" s="10">
        <v>1.8650188335785338</v>
      </c>
      <c r="L92" s="147">
        <f t="shared" si="12"/>
        <v>1.8650188335785338</v>
      </c>
      <c r="M92" s="10">
        <f t="shared" si="10"/>
        <v>33.415276969148906</v>
      </c>
      <c r="N92" s="11">
        <f t="shared" si="13"/>
        <v>3.0853510031253896E-2</v>
      </c>
    </row>
    <row r="93" spans="1:14">
      <c r="A93" s="9">
        <f t="shared" si="14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8"/>
        <v>830.01</v>
      </c>
      <c r="G93" s="83">
        <v>6.0751849981335497E-3</v>
      </c>
      <c r="H93" s="18">
        <f t="shared" si="11"/>
        <v>13.785384534814783</v>
      </c>
      <c r="I93" s="10">
        <f t="shared" si="9"/>
        <v>5.0688858934513963</v>
      </c>
      <c r="J93" s="10">
        <v>5.3251426582639816</v>
      </c>
      <c r="K93" s="10">
        <v>1.4293087745108803</v>
      </c>
      <c r="L93" s="147">
        <f t="shared" si="12"/>
        <v>1.4293087745108803</v>
      </c>
      <c r="M93" s="10">
        <f t="shared" si="10"/>
        <v>25.60872186104104</v>
      </c>
      <c r="N93" s="11">
        <f t="shared" si="13"/>
        <v>3.0853510031253889E-2</v>
      </c>
    </row>
    <row r="94" spans="1:14">
      <c r="A94" s="9">
        <f t="shared" si="14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8"/>
        <v>387.95</v>
      </c>
      <c r="G94" s="83">
        <v>2.8395658124913082E-3</v>
      </c>
      <c r="H94" s="18">
        <f t="shared" si="11"/>
        <v>6.4433439720984023</v>
      </c>
      <c r="I94" s="10">
        <f t="shared" si="9"/>
        <v>2.3692175785405829</v>
      </c>
      <c r="J94" s="10">
        <v>2.4889930172811314</v>
      </c>
      <c r="K94" s="10">
        <v>0.66806464870483007</v>
      </c>
      <c r="L94" s="147">
        <f t="shared" si="12"/>
        <v>0.66806464870483007</v>
      </c>
      <c r="M94" s="10">
        <f t="shared" si="10"/>
        <v>11.969619216624947</v>
      </c>
      <c r="N94" s="11">
        <f t="shared" si="13"/>
        <v>3.0853510031253892E-2</v>
      </c>
    </row>
    <row r="95" spans="1:14">
      <c r="A95" s="9">
        <f t="shared" si="14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8"/>
        <v>546.18000000000006</v>
      </c>
      <c r="G95" s="83">
        <v>3.5278101051799478E-3</v>
      </c>
      <c r="H95" s="18">
        <f t="shared" si="11"/>
        <v>8.0050597439669762</v>
      </c>
      <c r="I95" s="10">
        <f t="shared" si="9"/>
        <v>2.9434604678566574</v>
      </c>
      <c r="J95" s="10">
        <v>3.0922666695944314</v>
      </c>
      <c r="K95" s="10">
        <v>0.8299878834456863</v>
      </c>
      <c r="L95" s="147">
        <f t="shared" si="12"/>
        <v>0.8299878834456863</v>
      </c>
      <c r="M95" s="10">
        <f t="shared" si="10"/>
        <v>14.870774764863752</v>
      </c>
      <c r="N95" s="11">
        <f t="shared" si="13"/>
        <v>3.0853510031253892E-2</v>
      </c>
    </row>
    <row r="96" spans="1:14">
      <c r="A96" s="9">
        <f t="shared" si="14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8"/>
        <v>516.38</v>
      </c>
      <c r="G96" s="83">
        <v>3.779597871515045E-3</v>
      </c>
      <c r="H96" s="18">
        <f t="shared" si="11"/>
        <v>8.5763989181909341</v>
      </c>
      <c r="I96" s="10">
        <f t="shared" si="9"/>
        <v>3.1535418822188066</v>
      </c>
      <c r="J96" s="10">
        <v>3.3129687182977974</v>
      </c>
      <c r="K96" s="10">
        <v>0.88922599123134471</v>
      </c>
      <c r="L96" s="147">
        <f t="shared" si="12"/>
        <v>0.88922599123134471</v>
      </c>
      <c r="M96" s="10">
        <f t="shared" si="10"/>
        <v>15.932135509938885</v>
      </c>
      <c r="N96" s="11">
        <f t="shared" si="13"/>
        <v>3.0853510031253892E-2</v>
      </c>
    </row>
    <row r="97" spans="1:14">
      <c r="A97" s="9">
        <f t="shared" si="14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8"/>
        <v>342</v>
      </c>
      <c r="G97" s="83">
        <v>2.5032388397268398E-3</v>
      </c>
      <c r="H97" s="18">
        <f t="shared" si="11"/>
        <v>5.6801743483893645</v>
      </c>
      <c r="I97" s="10">
        <f t="shared" si="9"/>
        <v>2.0886001079027694</v>
      </c>
      <c r="J97" s="10">
        <v>2.1941889725741639</v>
      </c>
      <c r="K97" s="10">
        <v>0.58893700182253361</v>
      </c>
      <c r="L97" s="147">
        <f t="shared" si="12"/>
        <v>0.58893700182253361</v>
      </c>
      <c r="M97" s="10">
        <f t="shared" si="10"/>
        <v>10.55190043068883</v>
      </c>
      <c r="N97" s="11">
        <f t="shared" si="13"/>
        <v>3.0853510031253889E-2</v>
      </c>
    </row>
    <row r="98" spans="1:14">
      <c r="A98" s="9">
        <f t="shared" si="14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8"/>
        <v>736.69999999999993</v>
      </c>
      <c r="G98" s="83">
        <v>4.9984263264604058E-3</v>
      </c>
      <c r="H98" s="18">
        <f t="shared" si="11"/>
        <v>11.342079130161101</v>
      </c>
      <c r="I98" s="10">
        <f t="shared" si="9"/>
        <v>4.1704824961602371</v>
      </c>
      <c r="J98" s="10">
        <v>4.3813206121956041</v>
      </c>
      <c r="K98" s="10">
        <v>1.1759797618263397</v>
      </c>
      <c r="L98" s="147">
        <f t="shared" si="12"/>
        <v>1.1759797618263397</v>
      </c>
      <c r="M98" s="10">
        <f t="shared" si="10"/>
        <v>21.069862000343285</v>
      </c>
      <c r="N98" s="11">
        <f t="shared" si="13"/>
        <v>3.0853510031253896E-2</v>
      </c>
    </row>
    <row r="99" spans="1:14">
      <c r="A99" s="9">
        <f t="shared" si="14"/>
        <v>94</v>
      </c>
      <c r="B99" s="107" t="s">
        <v>412</v>
      </c>
      <c r="C99" s="8">
        <v>214.1</v>
      </c>
      <c r="D99" s="8">
        <f>димвенканали!D99</f>
        <v>0</v>
      </c>
      <c r="E99" s="8">
        <f>димвенканали!E99</f>
        <v>0</v>
      </c>
      <c r="F99" s="8">
        <f t="shared" si="8"/>
        <v>214.1</v>
      </c>
      <c r="G99" s="83">
        <v>0</v>
      </c>
      <c r="H99" s="18">
        <f t="shared" si="11"/>
        <v>0</v>
      </c>
      <c r="I99" s="10">
        <f t="shared" si="9"/>
        <v>0</v>
      </c>
      <c r="J99" s="10">
        <v>0</v>
      </c>
      <c r="K99" s="10">
        <v>0</v>
      </c>
      <c r="L99" s="147">
        <f t="shared" si="12"/>
        <v>0</v>
      </c>
      <c r="M99" s="10">
        <f t="shared" si="10"/>
        <v>0</v>
      </c>
      <c r="N99" s="11">
        <v>0</v>
      </c>
    </row>
    <row r="100" spans="1:14">
      <c r="A100" s="9">
        <f t="shared" si="14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8"/>
        <v>511.78</v>
      </c>
      <c r="G100" s="83">
        <v>3.7459285771795376E-3</v>
      </c>
      <c r="H100" s="18">
        <f t="shared" si="11"/>
        <v>8.4999989123354052</v>
      </c>
      <c r="I100" s="10">
        <f t="shared" si="9"/>
        <v>3.1254496000657288</v>
      </c>
      <c r="J100" s="10">
        <v>3.2834562350409517</v>
      </c>
      <c r="K100" s="10">
        <v>0.88130461635302981</v>
      </c>
      <c r="L100" s="147">
        <f t="shared" si="12"/>
        <v>0.88130461635302981</v>
      </c>
      <c r="M100" s="10">
        <f t="shared" si="10"/>
        <v>15.790209363795114</v>
      </c>
      <c r="N100" s="11">
        <f t="shared" ref="N100:N131" si="15">M100/C100</f>
        <v>3.0853510031253889E-2</v>
      </c>
    </row>
    <row r="101" spans="1:14">
      <c r="A101" s="9">
        <f t="shared" si="14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8"/>
        <v>243</v>
      </c>
      <c r="G101" s="83">
        <v>1.7786170703322282E-3</v>
      </c>
      <c r="H101" s="18">
        <f t="shared" si="11"/>
        <v>4.0359133528029689</v>
      </c>
      <c r="I101" s="10">
        <f t="shared" si="9"/>
        <v>1.4840053398256519</v>
      </c>
      <c r="J101" s="10">
        <v>1.5590290068290114</v>
      </c>
      <c r="K101" s="10">
        <v>0.41845523813706337</v>
      </c>
      <c r="L101" s="147">
        <f t="shared" si="12"/>
        <v>0.41845523813706337</v>
      </c>
      <c r="M101" s="10">
        <f t="shared" si="10"/>
        <v>7.4974029375946962</v>
      </c>
      <c r="N101" s="11">
        <f t="shared" si="15"/>
        <v>3.0853510031253892E-2</v>
      </c>
    </row>
    <row r="102" spans="1:14">
      <c r="A102" s="9">
        <f t="shared" si="14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8"/>
        <v>468.8</v>
      </c>
      <c r="G102" s="83">
        <v>3.4313402574969076E-3</v>
      </c>
      <c r="H102" s="18">
        <f t="shared" si="11"/>
        <v>7.7861571184939589</v>
      </c>
      <c r="I102" s="10">
        <f t="shared" si="9"/>
        <v>2.8629699724702289</v>
      </c>
      <c r="J102" s="10">
        <v>3.0077069893063393</v>
      </c>
      <c r="K102" s="10">
        <v>0.80729142238129747</v>
      </c>
      <c r="L102" s="147">
        <f t="shared" si="12"/>
        <v>0.80729142238129747</v>
      </c>
      <c r="M102" s="10">
        <f t="shared" si="10"/>
        <v>14.464125502651823</v>
      </c>
      <c r="N102" s="11">
        <f t="shared" si="15"/>
        <v>3.0853510031253889E-2</v>
      </c>
    </row>
    <row r="103" spans="1:14">
      <c r="A103" s="9">
        <f t="shared" si="14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8"/>
        <v>303.22000000000003</v>
      </c>
      <c r="G103" s="83">
        <v>2.2193920496548902E-3</v>
      </c>
      <c r="H103" s="18">
        <f t="shared" si="11"/>
        <v>5.036089081633401</v>
      </c>
      <c r="I103" s="10">
        <f t="shared" si="9"/>
        <v>1.8517699553166016</v>
      </c>
      <c r="J103" s="10">
        <v>1.9453859072044974</v>
      </c>
      <c r="K103" s="10">
        <v>0.52215636752230599</v>
      </c>
      <c r="L103" s="147">
        <f t="shared" si="12"/>
        <v>0.52215636752230599</v>
      </c>
      <c r="M103" s="10">
        <f t="shared" si="10"/>
        <v>9.3554013116768076</v>
      </c>
      <c r="N103" s="11">
        <f t="shared" si="15"/>
        <v>3.0853510031253896E-2</v>
      </c>
    </row>
    <row r="104" spans="1:14">
      <c r="A104" s="9">
        <f t="shared" si="14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8"/>
        <v>242.77</v>
      </c>
      <c r="G104" s="83">
        <v>1.7769336056154528E-3</v>
      </c>
      <c r="H104" s="18">
        <f t="shared" si="11"/>
        <v>4.0320933525101923</v>
      </c>
      <c r="I104" s="10">
        <f t="shared" si="9"/>
        <v>1.4826007257179978</v>
      </c>
      <c r="J104" s="10">
        <v>1.5575533826661689</v>
      </c>
      <c r="K104" s="10">
        <v>0.41805916939314758</v>
      </c>
      <c r="L104" s="147">
        <f t="shared" si="12"/>
        <v>0.41805916939314758</v>
      </c>
      <c r="M104" s="10">
        <f t="shared" si="10"/>
        <v>7.4903066302875079</v>
      </c>
      <c r="N104" s="11">
        <f t="shared" si="15"/>
        <v>3.0853510031253892E-2</v>
      </c>
    </row>
    <row r="105" spans="1:14">
      <c r="A105" s="9">
        <f t="shared" si="14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8"/>
        <v>474.8</v>
      </c>
      <c r="G105" s="83">
        <v>3.3354559627588325E-3</v>
      </c>
      <c r="H105" s="18">
        <f t="shared" si="11"/>
        <v>7.5685831887749497</v>
      </c>
      <c r="I105" s="10">
        <f t="shared" si="9"/>
        <v>2.782968038512549</v>
      </c>
      <c r="J105" s="10">
        <v>2.9236605695966271</v>
      </c>
      <c r="K105" s="10">
        <v>0.78473272435827057</v>
      </c>
      <c r="L105" s="147">
        <f t="shared" si="12"/>
        <v>0.78473272435827057</v>
      </c>
      <c r="M105" s="10">
        <f t="shared" si="10"/>
        <v>14.059944521242397</v>
      </c>
      <c r="N105" s="11">
        <f t="shared" si="15"/>
        <v>3.0853510031253889E-2</v>
      </c>
    </row>
    <row r="106" spans="1:14">
      <c r="A106" s="9">
        <f t="shared" si="14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8"/>
        <v>325.19</v>
      </c>
      <c r="G106" s="83">
        <v>2.380199527165997E-3</v>
      </c>
      <c r="H106" s="18">
        <f t="shared" si="11"/>
        <v>5.4009821530781794</v>
      </c>
      <c r="I106" s="10">
        <f t="shared" si="9"/>
        <v>1.9859411376868468</v>
      </c>
      <c r="J106" s="10">
        <v>2.0863400935420828</v>
      </c>
      <c r="K106" s="10">
        <v>0.55998954275634416</v>
      </c>
      <c r="L106" s="147">
        <f t="shared" si="12"/>
        <v>0.55998954275634416</v>
      </c>
      <c r="M106" s="10">
        <f t="shared" si="10"/>
        <v>10.033252927063453</v>
      </c>
      <c r="N106" s="11">
        <f t="shared" si="15"/>
        <v>3.0853510031253892E-2</v>
      </c>
    </row>
    <row r="107" spans="1:14">
      <c r="A107" s="9">
        <f t="shared" si="14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8"/>
        <v>309</v>
      </c>
      <c r="G107" s="83">
        <v>2.2616982499286359E-3</v>
      </c>
      <c r="H107" s="18">
        <f t="shared" si="11"/>
        <v>5.1320873498605657</v>
      </c>
      <c r="I107" s="10">
        <f t="shared" si="9"/>
        <v>1.8870685185437301</v>
      </c>
      <c r="J107" s="10">
        <v>1.9824689839924463</v>
      </c>
      <c r="K107" s="10">
        <v>0.53210974726071014</v>
      </c>
      <c r="L107" s="147">
        <f t="shared" si="12"/>
        <v>0.53210974726071014</v>
      </c>
      <c r="M107" s="10">
        <f t="shared" si="10"/>
        <v>9.5337345996574516</v>
      </c>
      <c r="N107" s="11">
        <f t="shared" si="15"/>
        <v>3.0853510031253889E-2</v>
      </c>
    </row>
    <row r="108" spans="1:14">
      <c r="A108" s="9">
        <f t="shared" si="14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8"/>
        <v>556.29999999999995</v>
      </c>
      <c r="G108" s="83">
        <v>4.0717887910527509E-3</v>
      </c>
      <c r="H108" s="18">
        <f t="shared" si="11"/>
        <v>9.2394180994415294</v>
      </c>
      <c r="I108" s="10">
        <f t="shared" si="9"/>
        <v>3.3973340351646506</v>
      </c>
      <c r="J108" s="10">
        <v>3.5690857469093782</v>
      </c>
      <c r="K108" s="10">
        <v>0.95796974887098074</v>
      </c>
      <c r="L108" s="147">
        <f t="shared" si="12"/>
        <v>0.95796974887098074</v>
      </c>
      <c r="M108" s="10">
        <f t="shared" si="10"/>
        <v>17.163807630386536</v>
      </c>
      <c r="N108" s="11">
        <f t="shared" si="15"/>
        <v>3.0853510031253889E-2</v>
      </c>
    </row>
    <row r="109" spans="1:14">
      <c r="A109" s="9">
        <f t="shared" si="14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8"/>
        <v>537.9</v>
      </c>
      <c r="G109" s="83">
        <v>3.9371116137107221E-3</v>
      </c>
      <c r="H109" s="18">
        <f t="shared" si="11"/>
        <v>8.9338180760194117</v>
      </c>
      <c r="I109" s="10">
        <f t="shared" si="9"/>
        <v>3.2849649065523381</v>
      </c>
      <c r="J109" s="10">
        <v>3.4510358138819961</v>
      </c>
      <c r="K109" s="10">
        <v>0.92628424935772158</v>
      </c>
      <c r="L109" s="147">
        <f t="shared" si="12"/>
        <v>0.92628424935772158</v>
      </c>
      <c r="M109" s="10">
        <f t="shared" si="10"/>
        <v>16.596103045811468</v>
      </c>
      <c r="N109" s="11">
        <f t="shared" si="15"/>
        <v>3.0853510031253892E-2</v>
      </c>
    </row>
    <row r="110" spans="1:14">
      <c r="A110" s="9">
        <f t="shared" si="14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8"/>
        <v>207.22</v>
      </c>
      <c r="G110" s="83">
        <v>1.5167285156964787E-3</v>
      </c>
      <c r="H110" s="18">
        <f t="shared" si="11"/>
        <v>3.4416541768223512</v>
      </c>
      <c r="I110" s="10">
        <f t="shared" si="9"/>
        <v>1.2654962408175787</v>
      </c>
      <c r="J110" s="10">
        <v>1.3294732131485913</v>
      </c>
      <c r="K110" s="10">
        <v>0.35684071788791055</v>
      </c>
      <c r="L110" s="147">
        <f t="shared" si="12"/>
        <v>0.35684071788791055</v>
      </c>
      <c r="M110" s="10">
        <f t="shared" si="10"/>
        <v>6.3934643486764324</v>
      </c>
      <c r="N110" s="11">
        <f t="shared" si="15"/>
        <v>3.0853510031253896E-2</v>
      </c>
    </row>
    <row r="111" spans="1:14">
      <c r="A111" s="9">
        <f t="shared" si="14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8"/>
        <v>261.62</v>
      </c>
      <c r="G111" s="83">
        <v>1.9149045182729116E-3</v>
      </c>
      <c r="H111" s="18">
        <f t="shared" si="11"/>
        <v>4.3451672895486118</v>
      </c>
      <c r="I111" s="10">
        <f t="shared" si="9"/>
        <v>1.5977180123670247</v>
      </c>
      <c r="J111" s="10">
        <v>1.6784904064469379</v>
      </c>
      <c r="K111" s="10">
        <v>0.45051958601406794</v>
      </c>
      <c r="L111" s="147">
        <f t="shared" si="12"/>
        <v>0.45051958601406794</v>
      </c>
      <c r="M111" s="10">
        <f t="shared" si="10"/>
        <v>8.0718952943766418</v>
      </c>
      <c r="N111" s="11">
        <f t="shared" si="15"/>
        <v>3.0853510031253886E-2</v>
      </c>
    </row>
    <row r="112" spans="1:14">
      <c r="A112" s="9">
        <f t="shared" si="14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8"/>
        <v>263.7</v>
      </c>
      <c r="G112" s="83">
        <v>1.9301288948420105E-3</v>
      </c>
      <c r="H112" s="18">
        <f t="shared" si="11"/>
        <v>4.379713379152852</v>
      </c>
      <c r="I112" s="10">
        <f t="shared" si="9"/>
        <v>1.6104206095145037</v>
      </c>
      <c r="J112" s="10">
        <v>1.6918351814848158</v>
      </c>
      <c r="K112" s="10">
        <v>0.45410142508947982</v>
      </c>
      <c r="L112" s="147">
        <f t="shared" si="12"/>
        <v>0.45410142508947982</v>
      </c>
      <c r="M112" s="10">
        <f t="shared" si="10"/>
        <v>8.1360705952416517</v>
      </c>
      <c r="N112" s="11">
        <f t="shared" si="15"/>
        <v>3.0853510031253896E-2</v>
      </c>
    </row>
    <row r="113" spans="1:14">
      <c r="A113" s="9">
        <f t="shared" si="14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8"/>
        <v>208.8</v>
      </c>
      <c r="G113" s="83">
        <v>1.5282931863595443E-3</v>
      </c>
      <c r="H113" s="18">
        <f t="shared" si="11"/>
        <v>3.4678959179640332</v>
      </c>
      <c r="I113" s="10">
        <f t="shared" si="9"/>
        <v>1.2751453290353751</v>
      </c>
      <c r="J113" s="10">
        <v>1.3396101095715949</v>
      </c>
      <c r="K113" s="10">
        <v>0.35956153795481</v>
      </c>
      <c r="L113" s="147">
        <f t="shared" si="12"/>
        <v>0.35956153795481</v>
      </c>
      <c r="M113" s="10">
        <f t="shared" si="10"/>
        <v>6.442212894525813</v>
      </c>
      <c r="N113" s="11">
        <f t="shared" si="15"/>
        <v>3.0853510031253892E-2</v>
      </c>
    </row>
    <row r="114" spans="1:14">
      <c r="A114" s="9">
        <f t="shared" si="14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8"/>
        <v>1631.7</v>
      </c>
      <c r="G114" s="83">
        <v>1.0968138600382073E-2</v>
      </c>
      <c r="H114" s="18">
        <f t="shared" si="11"/>
        <v>24.888132342284973</v>
      </c>
      <c r="I114" s="10">
        <f t="shared" si="9"/>
        <v>9.1513662622581844</v>
      </c>
      <c r="J114" s="10">
        <v>9.6140122087789024</v>
      </c>
      <c r="K114" s="10">
        <v>2.5804739685118903</v>
      </c>
      <c r="L114" s="147">
        <f t="shared" si="12"/>
        <v>2.5804739685118903</v>
      </c>
      <c r="M114" s="10">
        <f t="shared" si="10"/>
        <v>46.233984781833946</v>
      </c>
      <c r="N114" s="11">
        <f t="shared" si="15"/>
        <v>3.0853510031253886E-2</v>
      </c>
    </row>
    <row r="115" spans="1:14">
      <c r="A115" s="9">
        <f t="shared" si="14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8"/>
        <v>1506.1</v>
      </c>
      <c r="G115" s="83">
        <v>1.1023766130153781E-2</v>
      </c>
      <c r="H115" s="18">
        <f t="shared" si="11"/>
        <v>25.014358438915849</v>
      </c>
      <c r="I115" s="10">
        <f t="shared" si="9"/>
        <v>9.1977795979893582</v>
      </c>
      <c r="J115" s="10">
        <v>9.6627719637249943</v>
      </c>
      <c r="K115" s="10">
        <v>2.5935614574412802</v>
      </c>
      <c r="L115" s="147">
        <f t="shared" si="12"/>
        <v>2.5935614574412802</v>
      </c>
      <c r="M115" s="10">
        <f t="shared" si="10"/>
        <v>46.468471458071484</v>
      </c>
      <c r="N115" s="11">
        <f t="shared" si="15"/>
        <v>3.0853510031253892E-2</v>
      </c>
    </row>
    <row r="116" spans="1:14">
      <c r="A116" s="9">
        <f t="shared" si="14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8"/>
        <v>2013.2</v>
      </c>
      <c r="G116" s="83">
        <v>1.4735439860052846E-2</v>
      </c>
      <c r="H116" s="18">
        <f t="shared" si="11"/>
        <v>33.436628649641719</v>
      </c>
      <c r="I116" s="10">
        <f t="shared" si="9"/>
        <v>12.29464835447326</v>
      </c>
      <c r="J116" s="10">
        <v>12.916202454930721</v>
      </c>
      <c r="K116" s="10">
        <v>3.4668069358746334</v>
      </c>
      <c r="L116" s="147">
        <f t="shared" si="12"/>
        <v>3.4668069358746334</v>
      </c>
      <c r="M116" s="10">
        <f t="shared" si="10"/>
        <v>62.114286394920335</v>
      </c>
      <c r="N116" s="11">
        <f t="shared" si="15"/>
        <v>3.0853510031253892E-2</v>
      </c>
    </row>
    <row r="117" spans="1:14">
      <c r="A117" s="9">
        <f t="shared" si="14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8"/>
        <v>780.96</v>
      </c>
      <c r="G117" s="83">
        <v>5.4965854943896716E-3</v>
      </c>
      <c r="H117" s="18">
        <f t="shared" si="11"/>
        <v>12.472467042884436</v>
      </c>
      <c r="I117" s="10">
        <f t="shared" si="9"/>
        <v>4.5861261316686077</v>
      </c>
      <c r="J117" s="10">
        <v>4.8179770492523222</v>
      </c>
      <c r="K117" s="10">
        <v>1.2931816692650582</v>
      </c>
      <c r="L117" s="147">
        <f t="shared" si="12"/>
        <v>1.2931816692650582</v>
      </c>
      <c r="M117" s="10">
        <f t="shared" si="10"/>
        <v>23.169751893070426</v>
      </c>
      <c r="N117" s="11">
        <f t="shared" si="15"/>
        <v>3.0853510031253896E-2</v>
      </c>
    </row>
    <row r="118" spans="1:14">
      <c r="A118" s="9">
        <f t="shared" si="14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8"/>
        <v>529.01</v>
      </c>
      <c r="G118" s="83">
        <v>3.8720420427014483E-3</v>
      </c>
      <c r="H118" s="18">
        <f t="shared" si="11"/>
        <v>8.7861667603551385</v>
      </c>
      <c r="I118" s="10">
        <f t="shared" si="9"/>
        <v>3.2306735177825847</v>
      </c>
      <c r="J118" s="10">
        <v>3.3939997321095272</v>
      </c>
      <c r="K118" s="10">
        <v>0.91097533138636977</v>
      </c>
      <c r="L118" s="147">
        <f t="shared" si="12"/>
        <v>0.91097533138636977</v>
      </c>
      <c r="M118" s="10">
        <f t="shared" si="10"/>
        <v>16.32181534163362</v>
      </c>
      <c r="N118" s="11">
        <f t="shared" si="15"/>
        <v>3.0853510031253889E-2</v>
      </c>
    </row>
    <row r="119" spans="1:14">
      <c r="A119" s="9">
        <f t="shared" si="14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8"/>
        <v>720.28</v>
      </c>
      <c r="G119" s="83">
        <v>4.8218821135533546E-3</v>
      </c>
      <c r="H119" s="18">
        <f t="shared" si="11"/>
        <v>10.941477360327324</v>
      </c>
      <c r="I119" s="10">
        <f t="shared" si="9"/>
        <v>4.0231812253923573</v>
      </c>
      <c r="J119" s="10">
        <v>4.2265725478140572</v>
      </c>
      <c r="K119" s="10">
        <v>1.1344442048556977</v>
      </c>
      <c r="L119" s="147">
        <f t="shared" si="12"/>
        <v>1.1344442048556977</v>
      </c>
      <c r="M119" s="10">
        <f t="shared" si="10"/>
        <v>20.325675338389438</v>
      </c>
      <c r="N119" s="11">
        <f t="shared" si="15"/>
        <v>3.0853510031253892E-2</v>
      </c>
    </row>
    <row r="120" spans="1:14">
      <c r="A120" s="9">
        <f t="shared" si="14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8"/>
        <v>499.4</v>
      </c>
      <c r="G120" s="83">
        <v>3.6553142589461512E-3</v>
      </c>
      <c r="H120" s="18">
        <f t="shared" si="11"/>
        <v>8.2943832444024803</v>
      </c>
      <c r="I120" s="10">
        <f t="shared" si="9"/>
        <v>3.0498447189667921</v>
      </c>
      <c r="J120" s="10">
        <v>3.2040291605366593</v>
      </c>
      <c r="K120" s="10">
        <v>0.85998578570226103</v>
      </c>
      <c r="L120" s="147">
        <f t="shared" si="12"/>
        <v>0.85998578570226103</v>
      </c>
      <c r="M120" s="10">
        <f t="shared" si="10"/>
        <v>15.408242909608193</v>
      </c>
      <c r="N120" s="11">
        <f t="shared" si="15"/>
        <v>3.0853510031253892E-2</v>
      </c>
    </row>
    <row r="121" spans="1:14">
      <c r="A121" s="9">
        <f t="shared" si="14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8"/>
        <v>595.1</v>
      </c>
      <c r="G121" s="83">
        <v>4.3557819693609426E-3</v>
      </c>
      <c r="H121" s="18">
        <f t="shared" si="11"/>
        <v>9.8838355401359959</v>
      </c>
      <c r="I121" s="10">
        <f t="shared" si="9"/>
        <v>3.634286328108006</v>
      </c>
      <c r="J121" s="10">
        <v>3.8180171274236403</v>
      </c>
      <c r="K121" s="10">
        <v>1.0247848239315489</v>
      </c>
      <c r="L121" s="147">
        <f t="shared" si="12"/>
        <v>1.0247848239315489</v>
      </c>
      <c r="M121" s="10">
        <f t="shared" si="10"/>
        <v>18.36092381959919</v>
      </c>
      <c r="N121" s="11">
        <f t="shared" si="15"/>
        <v>3.0853510031253889E-2</v>
      </c>
    </row>
    <row r="122" spans="1:14">
      <c r="A122" s="9">
        <f t="shared" si="14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ref="F122:F183" si="16">C122+D122+E122</f>
        <v>804.1</v>
      </c>
      <c r="G122" s="83">
        <v>5.8855390380829001E-3</v>
      </c>
      <c r="H122" s="18">
        <f t="shared" si="11"/>
        <v>13.355053197485052</v>
      </c>
      <c r="I122" s="10">
        <f t="shared" ref="I122:I183" si="17">H122*0.3677</f>
        <v>4.9106530607152541</v>
      </c>
      <c r="J122" s="10">
        <v>5.1589103884411847</v>
      </c>
      <c r="K122" s="10">
        <v>1.3846907694897639</v>
      </c>
      <c r="L122" s="147">
        <f t="shared" si="12"/>
        <v>1.3846907694897639</v>
      </c>
      <c r="M122" s="10">
        <f t="shared" si="10"/>
        <v>24.809307416131258</v>
      </c>
      <c r="N122" s="11">
        <f t="shared" si="15"/>
        <v>3.0853510031253896E-2</v>
      </c>
    </row>
    <row r="123" spans="1:14">
      <c r="A123" s="9">
        <f t="shared" si="14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16"/>
        <v>844.6</v>
      </c>
      <c r="G123" s="83">
        <v>6.1819752164716047E-3</v>
      </c>
      <c r="H123" s="18">
        <f t="shared" si="11"/>
        <v>14.027705422952213</v>
      </c>
      <c r="I123" s="10">
        <f t="shared" si="17"/>
        <v>5.1579872840195291</v>
      </c>
      <c r="J123" s="10">
        <v>5.4187485562460198</v>
      </c>
      <c r="K123" s="10">
        <v>1.4544333091792745</v>
      </c>
      <c r="L123" s="147">
        <f t="shared" si="12"/>
        <v>1.4544333091792745</v>
      </c>
      <c r="M123" s="10">
        <f t="shared" si="10"/>
        <v>26.058874572397038</v>
      </c>
      <c r="N123" s="11">
        <f t="shared" si="15"/>
        <v>3.0853510031253892E-2</v>
      </c>
    </row>
    <row r="124" spans="1:14">
      <c r="A124" s="9">
        <f t="shared" si="14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16"/>
        <v>1017</v>
      </c>
      <c r="G124" s="83">
        <v>7.4438418128719179E-3</v>
      </c>
      <c r="H124" s="18">
        <f t="shared" si="11"/>
        <v>16.891044772842054</v>
      </c>
      <c r="I124" s="10">
        <f t="shared" si="17"/>
        <v>6.2108371629740242</v>
      </c>
      <c r="J124" s="10">
        <v>6.5248251026547504</v>
      </c>
      <c r="K124" s="10">
        <v>1.7513126633143763</v>
      </c>
      <c r="L124" s="147">
        <f t="shared" si="12"/>
        <v>1.7513126633143763</v>
      </c>
      <c r="M124" s="10">
        <f t="shared" si="10"/>
        <v>31.378019701785202</v>
      </c>
      <c r="N124" s="11">
        <f t="shared" si="15"/>
        <v>3.0853510031253886E-2</v>
      </c>
    </row>
    <row r="125" spans="1:14">
      <c r="A125" s="9">
        <f t="shared" si="14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16"/>
        <v>630.4</v>
      </c>
      <c r="G125" s="83">
        <v>4.6141572063268998E-3</v>
      </c>
      <c r="H125" s="18">
        <f t="shared" si="11"/>
        <v>10.470122541592559</v>
      </c>
      <c r="I125" s="10">
        <f t="shared" si="17"/>
        <v>3.8498640585435844</v>
      </c>
      <c r="J125" s="10">
        <v>4.0444933576337805</v>
      </c>
      <c r="K125" s="10">
        <v>1.0855727659325298</v>
      </c>
      <c r="L125" s="147">
        <f t="shared" si="12"/>
        <v>1.0855727659325298</v>
      </c>
      <c r="M125" s="10">
        <f t="shared" si="10"/>
        <v>19.450052723702452</v>
      </c>
      <c r="N125" s="11">
        <f t="shared" si="15"/>
        <v>3.0853510031253892E-2</v>
      </c>
    </row>
    <row r="126" spans="1:14">
      <c r="A126" s="9">
        <f t="shared" si="14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16"/>
        <v>777.76</v>
      </c>
      <c r="G126" s="83">
        <v>5.692745730953061E-3</v>
      </c>
      <c r="H126" s="18">
        <f t="shared" si="11"/>
        <v>12.91758012047752</v>
      </c>
      <c r="I126" s="10">
        <f t="shared" si="17"/>
        <v>4.7497942102995845</v>
      </c>
      <c r="J126" s="10">
        <v>4.9899193430095963</v>
      </c>
      <c r="K126" s="10">
        <v>1.3393322881213268</v>
      </c>
      <c r="L126" s="147">
        <f t="shared" si="12"/>
        <v>1.3393322881213268</v>
      </c>
      <c r="M126" s="10">
        <f t="shared" si="10"/>
        <v>23.996625961908027</v>
      </c>
      <c r="N126" s="11">
        <f t="shared" si="15"/>
        <v>3.0853510031253892E-2</v>
      </c>
    </row>
    <row r="127" spans="1:14">
      <c r="A127" s="9">
        <f t="shared" si="14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16"/>
        <v>906.27</v>
      </c>
      <c r="G127" s="83">
        <v>6.6333633429217628E-3</v>
      </c>
      <c r="H127" s="18">
        <f t="shared" si="11"/>
        <v>15.051963762324061</v>
      </c>
      <c r="I127" s="10">
        <f t="shared" si="17"/>
        <v>5.5346070754065577</v>
      </c>
      <c r="J127" s="10">
        <v>5.8144083046046413</v>
      </c>
      <c r="K127" s="10">
        <v>1.5606313936892031</v>
      </c>
      <c r="L127" s="147">
        <f t="shared" si="12"/>
        <v>1.5606313936892031</v>
      </c>
      <c r="M127" s="10">
        <f t="shared" si="10"/>
        <v>27.961610536024462</v>
      </c>
      <c r="N127" s="11">
        <f t="shared" si="15"/>
        <v>3.0853510031253889E-2</v>
      </c>
    </row>
    <row r="128" spans="1:14">
      <c r="A128" s="9">
        <f t="shared" si="14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16"/>
        <v>895.68</v>
      </c>
      <c r="G128" s="83">
        <v>6.5558507718319753E-3</v>
      </c>
      <c r="H128" s="18">
        <f t="shared" si="11"/>
        <v>14.876077661887091</v>
      </c>
      <c r="I128" s="10">
        <f t="shared" si="17"/>
        <v>5.4699337562758839</v>
      </c>
      <c r="J128" s="10">
        <v>5.7464654355415989</v>
      </c>
      <c r="K128" s="10">
        <v>1.5423950110889089</v>
      </c>
      <c r="L128" s="147">
        <f t="shared" si="12"/>
        <v>1.5423950110889089</v>
      </c>
      <c r="M128" s="10">
        <f t="shared" si="10"/>
        <v>27.634871864793482</v>
      </c>
      <c r="N128" s="11">
        <f t="shared" si="15"/>
        <v>3.0853510031253889E-2</v>
      </c>
    </row>
    <row r="129" spans="1:14">
      <c r="A129" s="9">
        <f t="shared" si="14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16"/>
        <v>898.84</v>
      </c>
      <c r="G129" s="83">
        <v>6.5789801131581069E-3</v>
      </c>
      <c r="H129" s="18">
        <f t="shared" si="11"/>
        <v>14.928561144170455</v>
      </c>
      <c r="I129" s="10">
        <f t="shared" si="17"/>
        <v>5.4892319327114771</v>
      </c>
      <c r="J129" s="10">
        <v>5.7667392283876069</v>
      </c>
      <c r="K129" s="10">
        <v>1.547836651222708</v>
      </c>
      <c r="L129" s="147">
        <f t="shared" si="12"/>
        <v>1.547836651222708</v>
      </c>
      <c r="M129" s="10">
        <f t="shared" si="10"/>
        <v>27.732368956492245</v>
      </c>
      <c r="N129" s="11">
        <f t="shared" si="15"/>
        <v>3.0853510031253886E-2</v>
      </c>
    </row>
    <row r="130" spans="1:14">
      <c r="A130" s="9">
        <f t="shared" si="14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16"/>
        <v>956.6</v>
      </c>
      <c r="G130" s="83">
        <v>7.0017493394230841E-3</v>
      </c>
      <c r="H130" s="18">
        <f t="shared" si="11"/>
        <v>15.887879478565104</v>
      </c>
      <c r="I130" s="10">
        <f t="shared" si="17"/>
        <v>5.8419732842683887</v>
      </c>
      <c r="J130" s="10">
        <v>6.13731336597791</v>
      </c>
      <c r="K130" s="10">
        <v>1.6473015670860691</v>
      </c>
      <c r="L130" s="147">
        <f t="shared" si="12"/>
        <v>1.6473015670860691</v>
      </c>
      <c r="M130" s="10">
        <f t="shared" si="10"/>
        <v>29.514467695897469</v>
      </c>
      <c r="N130" s="11">
        <f t="shared" si="15"/>
        <v>3.0853510031253886E-2</v>
      </c>
    </row>
    <row r="131" spans="1:14">
      <c r="A131" s="9">
        <f t="shared" si="14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16"/>
        <v>854.55</v>
      </c>
      <c r="G131" s="83">
        <v>5.9195743030090106E-3</v>
      </c>
      <c r="H131" s="18">
        <f t="shared" si="11"/>
        <v>13.432283638186837</v>
      </c>
      <c r="I131" s="10">
        <f t="shared" si="17"/>
        <v>4.9390506937612999</v>
      </c>
      <c r="J131" s="10">
        <v>5.1887436595595178</v>
      </c>
      <c r="K131" s="10">
        <v>1.3926982462689299</v>
      </c>
      <c r="L131" s="147">
        <f t="shared" si="12"/>
        <v>1.3926982462689299</v>
      </c>
      <c r="M131" s="10">
        <f t="shared" si="10"/>
        <v>24.952776237776582</v>
      </c>
      <c r="N131" s="11">
        <f t="shared" si="15"/>
        <v>3.0853510031253889E-2</v>
      </c>
    </row>
    <row r="132" spans="1:14">
      <c r="A132" s="9">
        <f t="shared" si="14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16"/>
        <v>763.97</v>
      </c>
      <c r="G132" s="83">
        <v>4.5648975648316902E-3</v>
      </c>
      <c r="H132" s="18">
        <f t="shared" si="11"/>
        <v>10.358346011286534</v>
      </c>
      <c r="I132" s="10">
        <f t="shared" si="17"/>
        <v>3.8087638283500587</v>
      </c>
      <c r="J132" s="10">
        <v>4.0013153114775699</v>
      </c>
      <c r="K132" s="10">
        <v>1.0739834500779517</v>
      </c>
      <c r="L132" s="147">
        <f t="shared" si="12"/>
        <v>1.0739834500779517</v>
      </c>
      <c r="M132" s="10">
        <f t="shared" ref="M132:M195" si="18">H132+I132+J132+L132</f>
        <v>19.24240860119211</v>
      </c>
      <c r="N132" s="11">
        <f t="shared" ref="N132:N157" si="19">M132/C132</f>
        <v>3.0853510031253886E-2</v>
      </c>
    </row>
    <row r="133" spans="1:14">
      <c r="A133" s="9">
        <f t="shared" si="14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si="16"/>
        <v>522.74</v>
      </c>
      <c r="G133" s="83">
        <v>3.8261493306397899E-3</v>
      </c>
      <c r="H133" s="18">
        <f t="shared" ref="H133:H196" si="20">G133*$H$2</f>
        <v>8.6820302306346662</v>
      </c>
      <c r="I133" s="10">
        <f t="shared" si="17"/>
        <v>3.192382515804367</v>
      </c>
      <c r="J133" s="10">
        <v>3.3537729342790015</v>
      </c>
      <c r="K133" s="10">
        <v>0.90017815301962345</v>
      </c>
      <c r="L133" s="147">
        <f t="shared" ref="L133:L196" si="21">K133*$L$2</f>
        <v>0.90017815301962345</v>
      </c>
      <c r="M133" s="10">
        <f t="shared" si="18"/>
        <v>16.128363833737659</v>
      </c>
      <c r="N133" s="11">
        <f t="shared" si="19"/>
        <v>3.0853510031253889E-2</v>
      </c>
    </row>
    <row r="134" spans="1:14">
      <c r="A134" s="9">
        <f t="shared" si="14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16"/>
        <v>600.19999999999993</v>
      </c>
      <c r="G134" s="83">
        <v>4.24379496863632E-3</v>
      </c>
      <c r="H134" s="18">
        <f t="shared" si="20"/>
        <v>9.6297224771817334</v>
      </c>
      <c r="I134" s="10">
        <f t="shared" si="17"/>
        <v>3.5408489548597237</v>
      </c>
      <c r="J134" s="10">
        <v>3.7198560418084798</v>
      </c>
      <c r="K134" s="10">
        <v>0.99843764227106702</v>
      </c>
      <c r="L134" s="147">
        <f t="shared" si="21"/>
        <v>0.99843764227106702</v>
      </c>
      <c r="M134" s="10">
        <f t="shared" si="18"/>
        <v>17.888865116121003</v>
      </c>
      <c r="N134" s="11">
        <f t="shared" si="19"/>
        <v>3.0853510031253889E-2</v>
      </c>
    </row>
    <row r="135" spans="1:14">
      <c r="A135" s="9">
        <f t="shared" si="14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16"/>
        <v>965.16</v>
      </c>
      <c r="G135" s="83">
        <v>7.0644035045343756E-3</v>
      </c>
      <c r="H135" s="18">
        <f t="shared" si="20"/>
        <v>16.030049924244089</v>
      </c>
      <c r="I135" s="10">
        <f t="shared" si="17"/>
        <v>5.8942493571445524</v>
      </c>
      <c r="J135" s="10">
        <v>6.1922322478645615</v>
      </c>
      <c r="K135" s="10">
        <v>1.6620422125118026</v>
      </c>
      <c r="L135" s="147">
        <f t="shared" si="21"/>
        <v>1.6620422125118026</v>
      </c>
      <c r="M135" s="10">
        <f t="shared" si="18"/>
        <v>29.778573741765005</v>
      </c>
      <c r="N135" s="11">
        <f t="shared" si="19"/>
        <v>3.0853510031253892E-2</v>
      </c>
    </row>
    <row r="136" spans="1:14">
      <c r="A136" s="9">
        <f t="shared" ref="A136:A199" si="22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16"/>
        <v>1184.0999999999999</v>
      </c>
      <c r="G136" s="83">
        <v>8.6669155266682757E-3</v>
      </c>
      <c r="H136" s="18">
        <f t="shared" si="20"/>
        <v>19.666358029028785</v>
      </c>
      <c r="I136" s="10">
        <f t="shared" si="17"/>
        <v>7.2313198472738849</v>
      </c>
      <c r="J136" s="10">
        <v>7.5968981357458096</v>
      </c>
      <c r="K136" s="10">
        <v>2.0390652159592455</v>
      </c>
      <c r="L136" s="147">
        <f t="shared" si="21"/>
        <v>2.0390652159592455</v>
      </c>
      <c r="M136" s="10">
        <f t="shared" si="18"/>
        <v>36.533641228007724</v>
      </c>
      <c r="N136" s="11">
        <f t="shared" si="19"/>
        <v>3.0853510031253886E-2</v>
      </c>
    </row>
    <row r="137" spans="1:14">
      <c r="A137" s="9">
        <f t="shared" si="22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16"/>
        <v>1096.8</v>
      </c>
      <c r="G137" s="83">
        <v>8.0279308754748462E-3</v>
      </c>
      <c r="H137" s="18">
        <f t="shared" si="20"/>
        <v>18.216418787466239</v>
      </c>
      <c r="I137" s="10">
        <f t="shared" si="17"/>
        <v>6.6981771881513366</v>
      </c>
      <c r="J137" s="10">
        <v>7.0368025295887211</v>
      </c>
      <c r="K137" s="10">
        <v>1.8887312970729671</v>
      </c>
      <c r="L137" s="147">
        <f t="shared" si="21"/>
        <v>1.8887312970729671</v>
      </c>
      <c r="M137" s="10">
        <f t="shared" si="18"/>
        <v>33.840129802279264</v>
      </c>
      <c r="N137" s="11">
        <f t="shared" si="19"/>
        <v>3.0853510031253889E-2</v>
      </c>
    </row>
    <row r="138" spans="1:14">
      <c r="A138" s="9">
        <f t="shared" si="22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16"/>
        <v>703.61</v>
      </c>
      <c r="G138" s="83">
        <v>4.7262174011696422E-3</v>
      </c>
      <c r="H138" s="18">
        <f t="shared" si="20"/>
        <v>10.724401691516071</v>
      </c>
      <c r="I138" s="10">
        <f t="shared" si="17"/>
        <v>3.9433625019704599</v>
      </c>
      <c r="J138" s="10">
        <v>4.1427186008212384</v>
      </c>
      <c r="K138" s="10">
        <v>1.1119371679731818</v>
      </c>
      <c r="L138" s="147">
        <f t="shared" si="21"/>
        <v>1.1119371679731818</v>
      </c>
      <c r="M138" s="10">
        <f t="shared" si="18"/>
        <v>19.922419962280951</v>
      </c>
      <c r="N138" s="11">
        <f t="shared" si="19"/>
        <v>3.0853510031253892E-2</v>
      </c>
    </row>
    <row r="139" spans="1:14">
      <c r="A139" s="9">
        <f t="shared" si="22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16"/>
        <v>1018.12</v>
      </c>
      <c r="G139" s="83">
        <v>7.3195582003030236E-3</v>
      </c>
      <c r="H139" s="18">
        <f t="shared" si="20"/>
        <v>16.6090290990536</v>
      </c>
      <c r="I139" s="10">
        <f t="shared" si="17"/>
        <v>6.1071399997220093</v>
      </c>
      <c r="J139" s="10">
        <v>6.4158855448936123</v>
      </c>
      <c r="K139" s="10">
        <v>1.7220724577852924</v>
      </c>
      <c r="L139" s="147">
        <f t="shared" si="21"/>
        <v>1.7220724577852924</v>
      </c>
      <c r="M139" s="10">
        <f t="shared" si="18"/>
        <v>30.854127101454512</v>
      </c>
      <c r="N139" s="11">
        <f t="shared" si="19"/>
        <v>3.0853510031253889E-2</v>
      </c>
    </row>
    <row r="140" spans="1:14">
      <c r="A140" s="9">
        <f t="shared" si="22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16"/>
        <v>176.9</v>
      </c>
      <c r="G140" s="83">
        <v>1.2948039495546139E-3</v>
      </c>
      <c r="H140" s="18">
        <f t="shared" si="20"/>
        <v>2.9380784860528615</v>
      </c>
      <c r="I140" s="10">
        <f t="shared" si="17"/>
        <v>1.0803314593216373</v>
      </c>
      <c r="J140" s="10">
        <v>1.1349474539426012</v>
      </c>
      <c r="K140" s="10">
        <v>0.30462852521171402</v>
      </c>
      <c r="L140" s="147">
        <f t="shared" si="21"/>
        <v>0.30462852521171402</v>
      </c>
      <c r="M140" s="10">
        <f t="shared" si="18"/>
        <v>5.4579859245288143</v>
      </c>
      <c r="N140" s="11">
        <f t="shared" si="19"/>
        <v>3.0853510031253896E-2</v>
      </c>
    </row>
    <row r="141" spans="1:14">
      <c r="A141" s="9">
        <f t="shared" si="22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16"/>
        <v>198.8</v>
      </c>
      <c r="G141" s="83">
        <v>1.4550990682388764E-3</v>
      </c>
      <c r="H141" s="18">
        <f t="shared" si="20"/>
        <v>3.3018089487128819</v>
      </c>
      <c r="I141" s="10">
        <f t="shared" si="17"/>
        <v>1.2140751504417266</v>
      </c>
      <c r="J141" s="10">
        <v>1.2754525372741048</v>
      </c>
      <c r="K141" s="10">
        <v>0.34234115778456048</v>
      </c>
      <c r="L141" s="147">
        <f t="shared" si="21"/>
        <v>0.34234115778456048</v>
      </c>
      <c r="M141" s="10">
        <f t="shared" si="18"/>
        <v>6.1336777942132743</v>
      </c>
      <c r="N141" s="11">
        <f t="shared" si="19"/>
        <v>3.0853510031253892E-2</v>
      </c>
    </row>
    <row r="142" spans="1:14">
      <c r="A142" s="9">
        <f t="shared" si="22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16"/>
        <v>197.25</v>
      </c>
      <c r="G142" s="83">
        <v>1.4437539799301729E-3</v>
      </c>
      <c r="H142" s="18">
        <f t="shared" si="20"/>
        <v>3.2760654684789534</v>
      </c>
      <c r="I142" s="10">
        <f t="shared" si="17"/>
        <v>1.2046092727597113</v>
      </c>
      <c r="J142" s="10">
        <v>1.2655081135679938</v>
      </c>
      <c r="K142" s="10">
        <v>0.33967199885817179</v>
      </c>
      <c r="L142" s="147">
        <f t="shared" si="21"/>
        <v>0.33967199885817179</v>
      </c>
      <c r="M142" s="10">
        <f t="shared" si="18"/>
        <v>6.0858548536648307</v>
      </c>
      <c r="N142" s="11">
        <f t="shared" si="19"/>
        <v>3.0853510031253896E-2</v>
      </c>
    </row>
    <row r="143" spans="1:14">
      <c r="A143" s="9">
        <f t="shared" si="22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16"/>
        <v>158.5</v>
      </c>
      <c r="G143" s="83">
        <v>1.1601267722125849E-3</v>
      </c>
      <c r="H143" s="18">
        <f t="shared" si="20"/>
        <v>2.6324784626307429</v>
      </c>
      <c r="I143" s="10">
        <f t="shared" si="17"/>
        <v>0.96796233070932425</v>
      </c>
      <c r="J143" s="10">
        <v>1.0168975209152191</v>
      </c>
      <c r="K143" s="10">
        <v>0.27294302569845486</v>
      </c>
      <c r="L143" s="147">
        <f t="shared" si="21"/>
        <v>0.27294302569845486</v>
      </c>
      <c r="M143" s="10">
        <f t="shared" si="18"/>
        <v>4.8902813399537415</v>
      </c>
      <c r="N143" s="11">
        <f t="shared" si="19"/>
        <v>3.0853510031253889E-2</v>
      </c>
    </row>
    <row r="144" spans="1:14">
      <c r="A144" s="9">
        <f t="shared" si="22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16"/>
        <v>184.5</v>
      </c>
      <c r="G144" s="83">
        <v>1.3504314793263213E-3</v>
      </c>
      <c r="H144" s="18">
        <f t="shared" si="20"/>
        <v>3.0643045826837354</v>
      </c>
      <c r="I144" s="10">
        <f t="shared" si="17"/>
        <v>1.1267447950528096</v>
      </c>
      <c r="J144" s="10">
        <v>1.1837072088886935</v>
      </c>
      <c r="K144" s="10">
        <v>0.31771601414110362</v>
      </c>
      <c r="L144" s="147">
        <f t="shared" si="21"/>
        <v>0.31771601414110362</v>
      </c>
      <c r="M144" s="10">
        <f t="shared" si="18"/>
        <v>5.692472600766342</v>
      </c>
      <c r="N144" s="11">
        <f t="shared" si="19"/>
        <v>3.0853510031253886E-2</v>
      </c>
    </row>
    <row r="145" spans="1:14">
      <c r="A145" s="9">
        <f t="shared" si="22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16"/>
        <v>188.15</v>
      </c>
      <c r="G145" s="83">
        <v>1.3771473324403652E-3</v>
      </c>
      <c r="H145" s="18">
        <f t="shared" si="20"/>
        <v>3.1249263264604061</v>
      </c>
      <c r="I145" s="10">
        <f t="shared" si="17"/>
        <v>1.1490354102394915</v>
      </c>
      <c r="J145" s="10">
        <v>1.2071247227772777</v>
      </c>
      <c r="K145" s="10">
        <v>0.32400145290324472</v>
      </c>
      <c r="L145" s="147">
        <f t="shared" si="21"/>
        <v>0.32400145290324472</v>
      </c>
      <c r="M145" s="10">
        <f t="shared" si="18"/>
        <v>5.8050879123804195</v>
      </c>
      <c r="N145" s="11">
        <f t="shared" si="19"/>
        <v>3.0853510031253889E-2</v>
      </c>
    </row>
    <row r="146" spans="1:14">
      <c r="A146" s="9">
        <f t="shared" si="22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16"/>
        <v>162.19999999999999</v>
      </c>
      <c r="G146" s="83">
        <v>1.1872085959172319E-3</v>
      </c>
      <c r="H146" s="18">
        <f t="shared" si="20"/>
        <v>2.6939306412536688</v>
      </c>
      <c r="I146" s="10">
        <f t="shared" si="17"/>
        <v>0.99055829678897411</v>
      </c>
      <c r="J146" s="10">
        <v>1.0406358226652905</v>
      </c>
      <c r="K146" s="10">
        <v>0.27931456636144719</v>
      </c>
      <c r="L146" s="147">
        <f t="shared" si="21"/>
        <v>0.27931456636144719</v>
      </c>
      <c r="M146" s="10">
        <f t="shared" si="18"/>
        <v>5.0044393270693801</v>
      </c>
      <c r="N146" s="11">
        <f t="shared" si="19"/>
        <v>3.0853510031253886E-2</v>
      </c>
    </row>
    <row r="147" spans="1:14">
      <c r="A147" s="9">
        <f t="shared" si="22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16"/>
        <v>193.5</v>
      </c>
      <c r="G147" s="83">
        <v>1.4163061856349224E-3</v>
      </c>
      <c r="H147" s="18">
        <f t="shared" si="20"/>
        <v>3.2137828550097716</v>
      </c>
      <c r="I147" s="10">
        <f t="shared" si="17"/>
        <v>1.1817079557870931</v>
      </c>
      <c r="J147" s="10">
        <v>1.2414490239564349</v>
      </c>
      <c r="K147" s="10">
        <v>0.33321435629432822</v>
      </c>
      <c r="L147" s="147">
        <f t="shared" si="21"/>
        <v>0.33321435629432822</v>
      </c>
      <c r="M147" s="10">
        <f t="shared" si="18"/>
        <v>5.9701541910476275</v>
      </c>
      <c r="N147" s="11">
        <f t="shared" si="19"/>
        <v>3.0853510031253889E-2</v>
      </c>
    </row>
    <row r="148" spans="1:14">
      <c r="A148" s="9">
        <f t="shared" si="22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16"/>
        <v>163.30000000000001</v>
      </c>
      <c r="G148" s="83">
        <v>1.1952599489105057E-3</v>
      </c>
      <c r="H148" s="18">
        <f t="shared" si="20"/>
        <v>2.7122002078712959</v>
      </c>
      <c r="I148" s="10">
        <f t="shared" si="17"/>
        <v>0.99727601643427555</v>
      </c>
      <c r="J148" s="10">
        <v>1.0476931556180147</v>
      </c>
      <c r="K148" s="10">
        <v>0.28120880818017469</v>
      </c>
      <c r="L148" s="147">
        <f t="shared" si="21"/>
        <v>0.28120880818017469</v>
      </c>
      <c r="M148" s="10">
        <f t="shared" si="18"/>
        <v>5.0383781881037608</v>
      </c>
      <c r="N148" s="11">
        <f t="shared" si="19"/>
        <v>3.0853510031253892E-2</v>
      </c>
    </row>
    <row r="149" spans="1:14">
      <c r="A149" s="9">
        <f t="shared" si="22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16"/>
        <v>558.29999999999995</v>
      </c>
      <c r="G149" s="83">
        <v>4.0864276146768842E-3</v>
      </c>
      <c r="H149" s="18">
        <f t="shared" si="20"/>
        <v>9.2726354932917587</v>
      </c>
      <c r="I149" s="10">
        <f t="shared" si="17"/>
        <v>3.4095480708833801</v>
      </c>
      <c r="J149" s="10">
        <v>3.5819172613688757</v>
      </c>
      <c r="K149" s="10">
        <v>0.96141382490503058</v>
      </c>
      <c r="L149" s="147">
        <f t="shared" si="21"/>
        <v>0.96141382490503058</v>
      </c>
      <c r="M149" s="10">
        <f t="shared" si="18"/>
        <v>17.225514650449043</v>
      </c>
      <c r="N149" s="11">
        <f t="shared" si="19"/>
        <v>3.0853510031253886E-2</v>
      </c>
    </row>
    <row r="150" spans="1:14">
      <c r="A150" s="9">
        <f t="shared" si="22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16"/>
        <v>357.76</v>
      </c>
      <c r="G150" s="83">
        <v>2.2855595324359733E-3</v>
      </c>
      <c r="H150" s="18">
        <f t="shared" si="20"/>
        <v>5.1862317018364399</v>
      </c>
      <c r="I150" s="10">
        <f t="shared" si="17"/>
        <v>1.906977396765259</v>
      </c>
      <c r="J150" s="10">
        <v>2.0033843525614281</v>
      </c>
      <c r="K150" s="10">
        <v>0.53772359119621149</v>
      </c>
      <c r="L150" s="147">
        <f t="shared" si="21"/>
        <v>0.53772359119621149</v>
      </c>
      <c r="M150" s="10">
        <f t="shared" si="18"/>
        <v>9.6343170423593385</v>
      </c>
      <c r="N150" s="11">
        <f t="shared" si="19"/>
        <v>3.0853510031253886E-2</v>
      </c>
    </row>
    <row r="151" spans="1:14">
      <c r="A151" s="9">
        <f t="shared" si="22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16"/>
        <v>185.8</v>
      </c>
      <c r="G151" s="83">
        <v>1.3599467146820084E-3</v>
      </c>
      <c r="H151" s="18">
        <f t="shared" si="20"/>
        <v>3.0858958886863856</v>
      </c>
      <c r="I151" s="10">
        <f t="shared" si="17"/>
        <v>1.1346839182699842</v>
      </c>
      <c r="J151" s="10">
        <v>1.1920476932873676</v>
      </c>
      <c r="K151" s="10">
        <v>0.3199546635632361</v>
      </c>
      <c r="L151" s="147">
        <f t="shared" si="21"/>
        <v>0.3199546635632361</v>
      </c>
      <c r="M151" s="10">
        <f t="shared" si="18"/>
        <v>5.7325821638069741</v>
      </c>
      <c r="N151" s="11">
        <f t="shared" si="19"/>
        <v>3.0853510031253896E-2</v>
      </c>
    </row>
    <row r="152" spans="1:14">
      <c r="A152" s="9">
        <f t="shared" si="22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16"/>
        <v>389.5</v>
      </c>
      <c r="G152" s="83">
        <v>2.8509109008000117E-3</v>
      </c>
      <c r="H152" s="18">
        <f t="shared" si="20"/>
        <v>6.4690874523323307</v>
      </c>
      <c r="I152" s="10">
        <f t="shared" si="17"/>
        <v>2.378683456222598</v>
      </c>
      <c r="J152" s="10">
        <v>2.498937440987242</v>
      </c>
      <c r="K152" s="10">
        <v>0.67073380763121881</v>
      </c>
      <c r="L152" s="147">
        <f t="shared" si="21"/>
        <v>0.67073380763121881</v>
      </c>
      <c r="M152" s="10">
        <f t="shared" si="18"/>
        <v>12.017442157173388</v>
      </c>
      <c r="N152" s="11">
        <f t="shared" si="19"/>
        <v>3.0853510031253886E-2</v>
      </c>
    </row>
    <row r="153" spans="1:14">
      <c r="A153" s="9">
        <f t="shared" si="22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16"/>
        <v>354.15</v>
      </c>
      <c r="G153" s="83">
        <v>2.592169693243451E-3</v>
      </c>
      <c r="H153" s="18">
        <f t="shared" si="20"/>
        <v>5.8819700160295119</v>
      </c>
      <c r="I153" s="10">
        <f t="shared" si="17"/>
        <v>2.1628003748940516</v>
      </c>
      <c r="J153" s="10">
        <v>2.2721404229156144</v>
      </c>
      <c r="K153" s="10">
        <v>0.60985976372938677</v>
      </c>
      <c r="L153" s="147">
        <f t="shared" si="21"/>
        <v>0.60985976372938677</v>
      </c>
      <c r="M153" s="10">
        <f t="shared" si="18"/>
        <v>10.926770577568565</v>
      </c>
      <c r="N153" s="11">
        <f t="shared" si="19"/>
        <v>3.0853510031253892E-2</v>
      </c>
    </row>
    <row r="154" spans="1:14">
      <c r="A154" s="9">
        <f t="shared" si="22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16"/>
        <v>262.89999999999998</v>
      </c>
      <c r="G154" s="83">
        <v>1.924273365392357E-3</v>
      </c>
      <c r="H154" s="18">
        <f t="shared" si="20"/>
        <v>4.3664264216127595</v>
      </c>
      <c r="I154" s="10">
        <f t="shared" si="17"/>
        <v>1.6055349952270117</v>
      </c>
      <c r="J154" s="10">
        <v>1.6867025757010166</v>
      </c>
      <c r="K154" s="10">
        <v>0.45272379467585983</v>
      </c>
      <c r="L154" s="147">
        <f t="shared" si="21"/>
        <v>0.45272379467585983</v>
      </c>
      <c r="M154" s="10">
        <f t="shared" si="18"/>
        <v>8.111387787216648</v>
      </c>
      <c r="N154" s="11">
        <f t="shared" si="19"/>
        <v>3.0853510031253892E-2</v>
      </c>
    </row>
    <row r="155" spans="1:14">
      <c r="A155" s="9">
        <f t="shared" si="22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16"/>
        <v>146.1</v>
      </c>
      <c r="G155" s="83">
        <v>1.0693660657429568E-3</v>
      </c>
      <c r="H155" s="18">
        <f t="shared" si="20"/>
        <v>2.4265306207593156</v>
      </c>
      <c r="I155" s="10">
        <f t="shared" si="17"/>
        <v>0.89223530925320038</v>
      </c>
      <c r="J155" s="10">
        <v>0.93734213126633137</v>
      </c>
      <c r="K155" s="10">
        <v>0.25158975428734548</v>
      </c>
      <c r="L155" s="147">
        <f t="shared" si="21"/>
        <v>0.25158975428734548</v>
      </c>
      <c r="M155" s="10">
        <f t="shared" si="18"/>
        <v>4.5076978155661926</v>
      </c>
      <c r="N155" s="11">
        <f t="shared" si="19"/>
        <v>3.0853510031253886E-2</v>
      </c>
    </row>
    <row r="156" spans="1:14">
      <c r="A156" s="9">
        <f t="shared" si="22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16"/>
        <v>733.66</v>
      </c>
      <c r="G156" s="83">
        <v>5.3699596700409157E-3</v>
      </c>
      <c r="H156" s="18">
        <f t="shared" si="20"/>
        <v>12.185136586079944</v>
      </c>
      <c r="I156" s="10">
        <f t="shared" si="17"/>
        <v>4.4804747227015955</v>
      </c>
      <c r="J156" s="10">
        <v>4.7069844491776642</v>
      </c>
      <c r="K156" s="10">
        <v>1.2633904115705263</v>
      </c>
      <c r="L156" s="147">
        <f t="shared" si="21"/>
        <v>1.2633904115705263</v>
      </c>
      <c r="M156" s="10">
        <f t="shared" si="18"/>
        <v>22.63598616952973</v>
      </c>
      <c r="N156" s="11">
        <f t="shared" si="19"/>
        <v>3.0853510031253892E-2</v>
      </c>
    </row>
    <row r="157" spans="1:14">
      <c r="A157" s="9">
        <f t="shared" si="22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16"/>
        <v>506.03</v>
      </c>
      <c r="G157" s="83">
        <v>3.2266163091133997E-3</v>
      </c>
      <c r="H157" s="18">
        <f t="shared" si="20"/>
        <v>7.3216118654984887</v>
      </c>
      <c r="I157" s="10">
        <f t="shared" si="17"/>
        <v>2.6921566829437946</v>
      </c>
      <c r="J157" s="10">
        <v>2.828258259590259</v>
      </c>
      <c r="K157" s="10">
        <v>0.75912601904510957</v>
      </c>
      <c r="L157" s="147">
        <f t="shared" si="21"/>
        <v>0.75912601904510957</v>
      </c>
      <c r="M157" s="10">
        <f t="shared" si="18"/>
        <v>13.60115282707765</v>
      </c>
      <c r="N157" s="11">
        <f t="shared" si="19"/>
        <v>3.0853510031253886E-2</v>
      </c>
    </row>
    <row r="158" spans="1:14">
      <c r="A158" s="9">
        <f t="shared" si="22"/>
        <v>153</v>
      </c>
      <c r="B158" s="107" t="s">
        <v>471</v>
      </c>
      <c r="C158" s="8">
        <v>0</v>
      </c>
      <c r="D158" s="8">
        <f>димвенканали!D158</f>
        <v>0</v>
      </c>
      <c r="E158" s="8">
        <f>димвенканали!E158</f>
        <v>0</v>
      </c>
      <c r="F158" s="8">
        <f t="shared" si="16"/>
        <v>0</v>
      </c>
      <c r="G158" s="83">
        <v>0</v>
      </c>
      <c r="H158" s="18">
        <f t="shared" si="20"/>
        <v>0</v>
      </c>
      <c r="I158" s="10">
        <f t="shared" si="17"/>
        <v>0</v>
      </c>
      <c r="J158" s="10">
        <v>0</v>
      </c>
      <c r="K158" s="10">
        <v>0</v>
      </c>
      <c r="L158" s="147">
        <f t="shared" si="21"/>
        <v>0</v>
      </c>
      <c r="M158" s="10">
        <f t="shared" si="18"/>
        <v>0</v>
      </c>
      <c r="N158" s="11">
        <v>0</v>
      </c>
    </row>
    <row r="159" spans="1:14">
      <c r="A159" s="9">
        <f t="shared" si="22"/>
        <v>154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16"/>
        <v>307.49</v>
      </c>
      <c r="G159" s="83">
        <v>2.2506459380924148E-3</v>
      </c>
      <c r="H159" s="18">
        <f t="shared" si="20"/>
        <v>5.1070082175036413</v>
      </c>
      <c r="I159" s="10">
        <f t="shared" si="17"/>
        <v>1.8778469215760891</v>
      </c>
      <c r="J159" s="10">
        <v>1.9727811905755253</v>
      </c>
      <c r="K159" s="10">
        <v>0.52950946985500247</v>
      </c>
      <c r="L159" s="147">
        <f t="shared" si="21"/>
        <v>0.52950946985500247</v>
      </c>
      <c r="M159" s="10">
        <f t="shared" si="18"/>
        <v>9.487145799510257</v>
      </c>
      <c r="N159" s="11">
        <f t="shared" ref="N159:N190" si="23">M159/C159</f>
        <v>3.0853510031253886E-2</v>
      </c>
    </row>
    <row r="160" spans="1:14">
      <c r="A160" s="9">
        <f t="shared" si="22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16"/>
        <v>123.77</v>
      </c>
      <c r="G160" s="83">
        <v>9.0592359997950563E-4</v>
      </c>
      <c r="H160" s="18">
        <f t="shared" si="20"/>
        <v>2.0556584184214959</v>
      </c>
      <c r="I160" s="10">
        <f t="shared" si="17"/>
        <v>0.75586560045358409</v>
      </c>
      <c r="J160" s="10">
        <v>0.79407827232603578</v>
      </c>
      <c r="K160" s="10">
        <v>0.2131366453671783</v>
      </c>
      <c r="L160" s="147">
        <f t="shared" si="21"/>
        <v>0.2131366453671783</v>
      </c>
      <c r="M160" s="10">
        <f t="shared" si="18"/>
        <v>3.8187389365682942</v>
      </c>
      <c r="N160" s="11">
        <f t="shared" si="23"/>
        <v>3.0853510031253892E-2</v>
      </c>
    </row>
    <row r="161" spans="1:14">
      <c r="A161" s="9">
        <f t="shared" si="22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16"/>
        <v>748.80000000000007</v>
      </c>
      <c r="G161" s="83">
        <v>4.2211047920189138E-3</v>
      </c>
      <c r="H161" s="18">
        <f t="shared" si="20"/>
        <v>9.5782355167138782</v>
      </c>
      <c r="I161" s="10">
        <f t="shared" si="17"/>
        <v>3.5219171994956935</v>
      </c>
      <c r="J161" s="10">
        <v>3.6999671943962587</v>
      </c>
      <c r="K161" s="10">
        <v>0.99309932441828985</v>
      </c>
      <c r="L161" s="147">
        <f t="shared" si="21"/>
        <v>0.99309932441828985</v>
      </c>
      <c r="M161" s="10">
        <f t="shared" si="18"/>
        <v>17.793219235024118</v>
      </c>
      <c r="N161" s="11">
        <f t="shared" si="23"/>
        <v>3.0853510031253886E-2</v>
      </c>
    </row>
    <row r="162" spans="1:14">
      <c r="A162" s="9">
        <f t="shared" si="22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16"/>
        <v>435.2</v>
      </c>
      <c r="G162" s="83">
        <v>3.1854080206114637E-3</v>
      </c>
      <c r="H162" s="18">
        <f t="shared" si="20"/>
        <v>7.2281049018100907</v>
      </c>
      <c r="I162" s="10">
        <f t="shared" si="17"/>
        <v>2.6577741723955706</v>
      </c>
      <c r="J162" s="10">
        <v>2.7921375463867721</v>
      </c>
      <c r="K162" s="10">
        <v>0.74943094500925911</v>
      </c>
      <c r="L162" s="147">
        <f t="shared" si="21"/>
        <v>0.74943094500925911</v>
      </c>
      <c r="M162" s="10">
        <f t="shared" si="18"/>
        <v>13.427447565601693</v>
      </c>
      <c r="N162" s="11">
        <f t="shared" si="23"/>
        <v>3.0853510031253889E-2</v>
      </c>
    </row>
    <row r="163" spans="1:14">
      <c r="A163" s="9">
        <f t="shared" si="22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16"/>
        <v>406.1</v>
      </c>
      <c r="G163" s="83">
        <v>2.9724131368803206E-3</v>
      </c>
      <c r="H163" s="18">
        <f t="shared" si="20"/>
        <v>6.7447918212892422</v>
      </c>
      <c r="I163" s="10">
        <f t="shared" si="17"/>
        <v>2.4800599526880545</v>
      </c>
      <c r="J163" s="10">
        <v>2.6054390110010761</v>
      </c>
      <c r="K163" s="10">
        <v>0.69931963871383307</v>
      </c>
      <c r="L163" s="147">
        <f t="shared" si="21"/>
        <v>0.69931963871383307</v>
      </c>
      <c r="M163" s="10">
        <f t="shared" si="18"/>
        <v>12.529610423692205</v>
      </c>
      <c r="N163" s="11">
        <f t="shared" si="23"/>
        <v>3.0853510031253889E-2</v>
      </c>
    </row>
    <row r="164" spans="1:14">
      <c r="A164" s="9">
        <f t="shared" si="22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16"/>
        <v>487.2</v>
      </c>
      <c r="G164" s="83">
        <v>3.5660174348389364E-3</v>
      </c>
      <c r="H164" s="18">
        <f t="shared" si="20"/>
        <v>8.0917571419160765</v>
      </c>
      <c r="I164" s="10">
        <f t="shared" si="17"/>
        <v>2.9753391010825414</v>
      </c>
      <c r="J164" s="10">
        <v>3.1257569223337214</v>
      </c>
      <c r="K164" s="10">
        <v>0.83897692189455664</v>
      </c>
      <c r="L164" s="147">
        <f t="shared" si="21"/>
        <v>0.83897692189455664</v>
      </c>
      <c r="M164" s="10">
        <f t="shared" si="18"/>
        <v>15.031830087226895</v>
      </c>
      <c r="N164" s="11">
        <f t="shared" si="23"/>
        <v>3.0853510031253892E-2</v>
      </c>
    </row>
    <row r="165" spans="1:14">
      <c r="A165" s="9">
        <f t="shared" si="22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16"/>
        <v>399.95</v>
      </c>
      <c r="G165" s="83">
        <v>2.9273987542361097E-3</v>
      </c>
      <c r="H165" s="18">
        <f t="shared" si="20"/>
        <v>6.6426483351997838</v>
      </c>
      <c r="I165" s="10">
        <f t="shared" si="17"/>
        <v>2.4425017928529607</v>
      </c>
      <c r="J165" s="10">
        <v>2.5659821040381194</v>
      </c>
      <c r="K165" s="10">
        <v>0.68872910490912953</v>
      </c>
      <c r="L165" s="147">
        <f t="shared" si="21"/>
        <v>0.68872910490912953</v>
      </c>
      <c r="M165" s="10">
        <f t="shared" si="18"/>
        <v>12.339861336999991</v>
      </c>
      <c r="N165" s="11">
        <f t="shared" si="23"/>
        <v>3.0853510031253886E-2</v>
      </c>
    </row>
    <row r="166" spans="1:14">
      <c r="A166" s="9">
        <f t="shared" si="22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16"/>
        <v>489.3</v>
      </c>
      <c r="G166" s="83">
        <v>3.5813881996442768E-3</v>
      </c>
      <c r="H166" s="18">
        <f t="shared" si="20"/>
        <v>8.1266354054588188</v>
      </c>
      <c r="I166" s="10">
        <f t="shared" si="17"/>
        <v>2.9881638385872078</v>
      </c>
      <c r="J166" s="10">
        <v>3.1392300125161943</v>
      </c>
      <c r="K166" s="10">
        <v>0.84259320173030905</v>
      </c>
      <c r="L166" s="147">
        <f t="shared" si="21"/>
        <v>0.84259320173030905</v>
      </c>
      <c r="M166" s="10">
        <f t="shared" si="18"/>
        <v>15.096622458292529</v>
      </c>
      <c r="N166" s="11">
        <f t="shared" si="23"/>
        <v>3.0853510031253892E-2</v>
      </c>
    </row>
    <row r="167" spans="1:14">
      <c r="A167" s="9">
        <f t="shared" si="22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16"/>
        <v>420.6</v>
      </c>
      <c r="G167" s="83">
        <v>3.078544608155289E-3</v>
      </c>
      <c r="H167" s="18">
        <f t="shared" si="20"/>
        <v>6.9856179267034113</v>
      </c>
      <c r="I167" s="10">
        <f t="shared" si="17"/>
        <v>2.5686117116488445</v>
      </c>
      <c r="J167" s="10">
        <v>2.6984674908324369</v>
      </c>
      <c r="K167" s="10">
        <v>0.72428918996069491</v>
      </c>
      <c r="L167" s="147">
        <f t="shared" si="21"/>
        <v>0.72428918996069491</v>
      </c>
      <c r="M167" s="10">
        <f t="shared" si="18"/>
        <v>12.976986319145388</v>
      </c>
      <c r="N167" s="11">
        <f t="shared" si="23"/>
        <v>3.0853510031253892E-2</v>
      </c>
    </row>
    <row r="168" spans="1:14">
      <c r="A168" s="9">
        <f t="shared" si="22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16"/>
        <v>427.2</v>
      </c>
      <c r="G168" s="83">
        <v>3.1268527261149293E-3</v>
      </c>
      <c r="H168" s="18">
        <f t="shared" si="20"/>
        <v>7.0952353264091697</v>
      </c>
      <c r="I168" s="10">
        <f t="shared" si="17"/>
        <v>2.6089180295206518</v>
      </c>
      <c r="J168" s="10">
        <v>2.74081148854878</v>
      </c>
      <c r="K168" s="10">
        <v>0.73565464087305943</v>
      </c>
      <c r="L168" s="147">
        <f t="shared" si="21"/>
        <v>0.73565464087305943</v>
      </c>
      <c r="M168" s="10">
        <f t="shared" si="18"/>
        <v>13.180619485351661</v>
      </c>
      <c r="N168" s="11">
        <f t="shared" si="23"/>
        <v>3.0853510031253889E-2</v>
      </c>
    </row>
    <row r="169" spans="1:14">
      <c r="A169" s="9">
        <f t="shared" si="22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16"/>
        <v>464.8</v>
      </c>
      <c r="G169" s="83">
        <v>3.4020626102486407E-3</v>
      </c>
      <c r="H169" s="18">
        <f t="shared" si="20"/>
        <v>7.7197223307934983</v>
      </c>
      <c r="I169" s="10">
        <f t="shared" si="17"/>
        <v>2.8385419010327695</v>
      </c>
      <c r="J169" s="10">
        <v>2.9820439603873434</v>
      </c>
      <c r="K169" s="10">
        <v>0.80040327031319769</v>
      </c>
      <c r="L169" s="147">
        <f t="shared" si="21"/>
        <v>0.80040327031319769</v>
      </c>
      <c r="M169" s="10">
        <f t="shared" si="18"/>
        <v>14.340711462526809</v>
      </c>
      <c r="N169" s="11">
        <f t="shared" si="23"/>
        <v>3.0853510031253889E-2</v>
      </c>
    </row>
    <row r="170" spans="1:14">
      <c r="A170" s="9">
        <f t="shared" si="22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16"/>
        <v>515.5</v>
      </c>
      <c r="G170" s="83">
        <v>3.7731567891204263E-3</v>
      </c>
      <c r="H170" s="18">
        <f t="shared" si="20"/>
        <v>8.5617832648968335</v>
      </c>
      <c r="I170" s="10">
        <f t="shared" si="17"/>
        <v>3.1481677065025657</v>
      </c>
      <c r="J170" s="10">
        <v>3.3073228519356181</v>
      </c>
      <c r="K170" s="10">
        <v>0.88771059777636274</v>
      </c>
      <c r="L170" s="147">
        <f t="shared" si="21"/>
        <v>0.88771059777636274</v>
      </c>
      <c r="M170" s="10">
        <f t="shared" si="18"/>
        <v>15.904984421111379</v>
      </c>
      <c r="N170" s="11">
        <f t="shared" si="23"/>
        <v>3.0853510031253889E-2</v>
      </c>
    </row>
    <row r="171" spans="1:14">
      <c r="A171" s="9">
        <f t="shared" si="22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16"/>
        <v>556.9</v>
      </c>
      <c r="G171" s="83">
        <v>4.0761804381399909E-3</v>
      </c>
      <c r="H171" s="18">
        <f t="shared" si="20"/>
        <v>9.2493833175965978</v>
      </c>
      <c r="I171" s="10">
        <f t="shared" si="17"/>
        <v>3.4009982458802694</v>
      </c>
      <c r="J171" s="10">
        <v>3.5729352012472275</v>
      </c>
      <c r="K171" s="10">
        <v>0.95900297168119564</v>
      </c>
      <c r="L171" s="147">
        <f t="shared" si="21"/>
        <v>0.95900297168119564</v>
      </c>
      <c r="M171" s="10">
        <f t="shared" si="18"/>
        <v>17.182319736405287</v>
      </c>
      <c r="N171" s="11">
        <f t="shared" si="23"/>
        <v>3.0853510031253882E-2</v>
      </c>
    </row>
    <row r="172" spans="1:14">
      <c r="A172" s="9">
        <f t="shared" si="22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16"/>
        <v>342.9</v>
      </c>
      <c r="G172" s="83">
        <v>2.5098263103576993E-3</v>
      </c>
      <c r="H172" s="18">
        <f t="shared" si="20"/>
        <v>5.6951221756219663</v>
      </c>
      <c r="I172" s="10">
        <f t="shared" si="17"/>
        <v>2.0940964239761972</v>
      </c>
      <c r="J172" s="10">
        <v>2.1999631540809377</v>
      </c>
      <c r="K172" s="10">
        <v>0.5904868360378559</v>
      </c>
      <c r="L172" s="147">
        <f t="shared" si="21"/>
        <v>0.5904868360378559</v>
      </c>
      <c r="M172" s="10">
        <f t="shared" si="18"/>
        <v>10.579668589716958</v>
      </c>
      <c r="N172" s="11">
        <f t="shared" si="23"/>
        <v>3.0853510031253889E-2</v>
      </c>
    </row>
    <row r="173" spans="1:14">
      <c r="A173" s="9">
        <f t="shared" si="22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16"/>
        <v>514.78</v>
      </c>
      <c r="G173" s="83">
        <v>3.767886812615738E-3</v>
      </c>
      <c r="H173" s="18">
        <f t="shared" si="20"/>
        <v>8.5498250031107492</v>
      </c>
      <c r="I173" s="10">
        <f t="shared" si="17"/>
        <v>3.1437706536438226</v>
      </c>
      <c r="J173" s="10">
        <v>3.3027035067301989</v>
      </c>
      <c r="K173" s="10">
        <v>0.88647073040410473</v>
      </c>
      <c r="L173" s="147">
        <f t="shared" si="21"/>
        <v>0.88647073040410473</v>
      </c>
      <c r="M173" s="10">
        <f t="shared" si="18"/>
        <v>15.882769893888874</v>
      </c>
      <c r="N173" s="11">
        <f t="shared" si="23"/>
        <v>3.0853510031253886E-2</v>
      </c>
    </row>
    <row r="174" spans="1:14">
      <c r="A174" s="9">
        <f t="shared" si="22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16"/>
        <v>378.9</v>
      </c>
      <c r="G174" s="83">
        <v>2.7733251355921036E-3</v>
      </c>
      <c r="H174" s="18">
        <f t="shared" si="20"/>
        <v>6.2930352649261101</v>
      </c>
      <c r="I174" s="10">
        <f t="shared" si="17"/>
        <v>2.3139490669133309</v>
      </c>
      <c r="J174" s="10">
        <v>2.4309304143519026</v>
      </c>
      <c r="K174" s="10">
        <v>0.65248020465075429</v>
      </c>
      <c r="L174" s="147">
        <f t="shared" si="21"/>
        <v>0.65248020465075429</v>
      </c>
      <c r="M174" s="10">
        <f t="shared" si="18"/>
        <v>11.690394950842098</v>
      </c>
      <c r="N174" s="11">
        <f t="shared" si="23"/>
        <v>3.0853510031253889E-2</v>
      </c>
    </row>
    <row r="175" spans="1:14">
      <c r="A175" s="9">
        <f t="shared" si="22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16"/>
        <v>391.9</v>
      </c>
      <c r="G175" s="83">
        <v>2.8684774891489717E-3</v>
      </c>
      <c r="H175" s="18">
        <f t="shared" si="20"/>
        <v>6.5089483249526063</v>
      </c>
      <c r="I175" s="10">
        <f t="shared" si="17"/>
        <v>2.3933402990850734</v>
      </c>
      <c r="J175" s="10">
        <v>2.5143352583386394</v>
      </c>
      <c r="K175" s="10">
        <v>0.67486669887207862</v>
      </c>
      <c r="L175" s="147">
        <f t="shared" si="21"/>
        <v>0.67486669887207862</v>
      </c>
      <c r="M175" s="10">
        <f t="shared" si="18"/>
        <v>12.091490581248399</v>
      </c>
      <c r="N175" s="11">
        <f t="shared" si="23"/>
        <v>3.0853510031253889E-2</v>
      </c>
    </row>
    <row r="176" spans="1:14">
      <c r="A176" s="9">
        <f t="shared" si="22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16"/>
        <v>381.3</v>
      </c>
      <c r="G176" s="83">
        <v>2.7908917239410644E-3</v>
      </c>
      <c r="H176" s="18">
        <f t="shared" si="20"/>
        <v>6.3328961375463875</v>
      </c>
      <c r="I176" s="10">
        <f t="shared" si="17"/>
        <v>2.3286059097758067</v>
      </c>
      <c r="J176" s="10">
        <v>2.4463282317033004</v>
      </c>
      <c r="K176" s="10">
        <v>0.65661309589161421</v>
      </c>
      <c r="L176" s="147">
        <f t="shared" si="21"/>
        <v>0.65661309589161421</v>
      </c>
      <c r="M176" s="10">
        <f t="shared" si="18"/>
        <v>11.764443374917111</v>
      </c>
      <c r="N176" s="11">
        <f t="shared" si="23"/>
        <v>3.0853510031253896E-2</v>
      </c>
    </row>
    <row r="177" spans="1:14">
      <c r="A177" s="9">
        <f t="shared" si="22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16"/>
        <v>2512.2399999999998</v>
      </c>
      <c r="G177" s="83">
        <v>1.8388119130746651E-2</v>
      </c>
      <c r="H177" s="18">
        <f t="shared" si="20"/>
        <v>41.725032763151148</v>
      </c>
      <c r="I177" s="10">
        <f t="shared" si="17"/>
        <v>15.342294547010678</v>
      </c>
      <c r="J177" s="10">
        <v>16.117921942864669</v>
      </c>
      <c r="K177" s="10">
        <v>4.3261727878907648</v>
      </c>
      <c r="L177" s="147">
        <f t="shared" si="21"/>
        <v>4.3261727878907648</v>
      </c>
      <c r="M177" s="10">
        <f t="shared" si="18"/>
        <v>77.511422040917267</v>
      </c>
      <c r="N177" s="11">
        <f t="shared" si="23"/>
        <v>3.0853510031253889E-2</v>
      </c>
    </row>
    <row r="178" spans="1:14">
      <c r="A178" s="9">
        <f t="shared" si="22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16"/>
        <v>124.1</v>
      </c>
      <c r="G178" s="83">
        <v>9.0833900587748771E-4</v>
      </c>
      <c r="H178" s="18">
        <f t="shared" si="20"/>
        <v>2.0611392884067836</v>
      </c>
      <c r="I178" s="10">
        <f t="shared" si="17"/>
        <v>0.75788091634717436</v>
      </c>
      <c r="J178" s="10">
        <v>0.79619547221185305</v>
      </c>
      <c r="K178" s="10">
        <v>0.21370491791279655</v>
      </c>
      <c r="L178" s="147">
        <f t="shared" si="21"/>
        <v>0.21370491791279655</v>
      </c>
      <c r="M178" s="10">
        <f t="shared" si="18"/>
        <v>3.8289205948786078</v>
      </c>
      <c r="N178" s="11">
        <f t="shared" si="23"/>
        <v>3.0853510031253892E-2</v>
      </c>
    </row>
    <row r="179" spans="1:14">
      <c r="A179" s="9">
        <f t="shared" si="22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16"/>
        <v>147.35</v>
      </c>
      <c r="G179" s="83">
        <v>1.0785153305080404E-3</v>
      </c>
      <c r="H179" s="18">
        <f t="shared" si="20"/>
        <v>2.4472914919157098</v>
      </c>
      <c r="I179" s="10">
        <f t="shared" si="17"/>
        <v>0.89986908157740653</v>
      </c>
      <c r="J179" s="10">
        <v>0.94536182780351763</v>
      </c>
      <c r="K179" s="10">
        <v>0.25374230180862667</v>
      </c>
      <c r="L179" s="147">
        <f t="shared" si="21"/>
        <v>0.25374230180862667</v>
      </c>
      <c r="M179" s="10">
        <f t="shared" si="18"/>
        <v>4.546264703105261</v>
      </c>
      <c r="N179" s="11">
        <f t="shared" si="23"/>
        <v>3.0853510031253892E-2</v>
      </c>
    </row>
    <row r="180" spans="1:14">
      <c r="A180" s="9">
        <f t="shared" si="22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16"/>
        <v>118.2</v>
      </c>
      <c r="G180" s="83">
        <v>8.6515447618629366E-4</v>
      </c>
      <c r="H180" s="18">
        <f t="shared" si="20"/>
        <v>1.9631479765486046</v>
      </c>
      <c r="I180" s="10">
        <f t="shared" si="17"/>
        <v>0.72184951097692196</v>
      </c>
      <c r="J180" s="10">
        <v>0.75834250455633379</v>
      </c>
      <c r="K180" s="10">
        <v>0.20354489361234931</v>
      </c>
      <c r="L180" s="147">
        <f t="shared" si="21"/>
        <v>0.20354489361234931</v>
      </c>
      <c r="M180" s="10">
        <f t="shared" si="18"/>
        <v>3.64688488569421</v>
      </c>
      <c r="N180" s="11">
        <f t="shared" si="23"/>
        <v>3.0853510031253892E-2</v>
      </c>
    </row>
    <row r="181" spans="1:14">
      <c r="A181" s="9">
        <f t="shared" si="22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16"/>
        <v>111.8</v>
      </c>
      <c r="G181" s="83">
        <v>8.1831024058906629E-4</v>
      </c>
      <c r="H181" s="18">
        <f t="shared" si="20"/>
        <v>1.8568523162278681</v>
      </c>
      <c r="I181" s="10">
        <f t="shared" si="17"/>
        <v>0.68276459667698719</v>
      </c>
      <c r="J181" s="10">
        <v>0.71728165828594015</v>
      </c>
      <c r="K181" s="10">
        <v>0.19252385030338964</v>
      </c>
      <c r="L181" s="147">
        <f t="shared" si="21"/>
        <v>0.19252385030338964</v>
      </c>
      <c r="M181" s="10">
        <f t="shared" si="18"/>
        <v>3.4494224214941851</v>
      </c>
      <c r="N181" s="11">
        <f t="shared" si="23"/>
        <v>3.0853510031253892E-2</v>
      </c>
    </row>
    <row r="182" spans="1:14">
      <c r="A182" s="9">
        <f t="shared" si="22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16"/>
        <v>177.1</v>
      </c>
      <c r="G182" s="83">
        <v>1.2962678319170271E-3</v>
      </c>
      <c r="H182" s="18">
        <f t="shared" si="20"/>
        <v>2.9414002254378837</v>
      </c>
      <c r="I182" s="10">
        <f t="shared" si="17"/>
        <v>1.0815528628935098</v>
      </c>
      <c r="J182" s="10">
        <v>1.1362306053885509</v>
      </c>
      <c r="K182" s="10">
        <v>0.30497293281511895</v>
      </c>
      <c r="L182" s="147">
        <f t="shared" si="21"/>
        <v>0.30497293281511895</v>
      </c>
      <c r="M182" s="10">
        <f t="shared" si="18"/>
        <v>5.464156626535063</v>
      </c>
      <c r="N182" s="11">
        <f t="shared" si="23"/>
        <v>3.0853510031253886E-2</v>
      </c>
    </row>
    <row r="183" spans="1:14">
      <c r="A183" s="9">
        <f t="shared" si="22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16"/>
        <v>572.56000000000006</v>
      </c>
      <c r="G183" s="83">
        <v>3.9229119547953134E-3</v>
      </c>
      <c r="H183" s="18">
        <f t="shared" si="20"/>
        <v>8.9015972039846893</v>
      </c>
      <c r="I183" s="10">
        <f t="shared" si="17"/>
        <v>3.2731172919051703</v>
      </c>
      <c r="J183" s="10">
        <v>3.438589244856284</v>
      </c>
      <c r="K183" s="10">
        <v>0.92294349560469346</v>
      </c>
      <c r="L183" s="147">
        <f t="shared" si="21"/>
        <v>0.92294349560469346</v>
      </c>
      <c r="M183" s="10">
        <f t="shared" si="18"/>
        <v>16.536247236350839</v>
      </c>
      <c r="N183" s="11">
        <f t="shared" si="23"/>
        <v>3.0853510031253896E-2</v>
      </c>
    </row>
    <row r="184" spans="1:14">
      <c r="A184" s="9">
        <f t="shared" si="22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ref="F184:F245" si="24">C184+D184+E184</f>
        <v>546.79999999999995</v>
      </c>
      <c r="G184" s="83">
        <v>4.0022543788381165E-3</v>
      </c>
      <c r="H184" s="18">
        <f t="shared" si="20"/>
        <v>9.0816354786529363</v>
      </c>
      <c r="I184" s="10">
        <f t="shared" ref="I184:I243" si="25">H184*0.3677</f>
        <v>3.3393173655006851</v>
      </c>
      <c r="J184" s="10">
        <v>3.5081360532267625</v>
      </c>
      <c r="K184" s="10">
        <v>0.94161038770924366</v>
      </c>
      <c r="L184" s="147">
        <f t="shared" si="21"/>
        <v>0.94161038770924366</v>
      </c>
      <c r="M184" s="10">
        <f t="shared" si="18"/>
        <v>16.870699285089628</v>
      </c>
      <c r="N184" s="11">
        <f t="shared" si="23"/>
        <v>3.0853510031253896E-2</v>
      </c>
    </row>
    <row r="185" spans="1:14">
      <c r="A185" s="9">
        <f t="shared" si="22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24"/>
        <v>695</v>
      </c>
      <c r="G185" s="83">
        <v>5.0869912093864135E-3</v>
      </c>
      <c r="H185" s="18">
        <f t="shared" si="20"/>
        <v>11.543044362954992</v>
      </c>
      <c r="I185" s="10">
        <f t="shared" si="25"/>
        <v>4.2443774122585509</v>
      </c>
      <c r="J185" s="10">
        <v>4.4589512746755666</v>
      </c>
      <c r="K185" s="10">
        <v>1.1968164218323416</v>
      </c>
      <c r="L185" s="147">
        <f t="shared" si="21"/>
        <v>1.1968164218323416</v>
      </c>
      <c r="M185" s="10">
        <f t="shared" si="18"/>
        <v>21.44318947172145</v>
      </c>
      <c r="N185" s="11">
        <f t="shared" si="23"/>
        <v>3.0853510031253886E-2</v>
      </c>
    </row>
    <row r="186" spans="1:14">
      <c r="A186" s="9">
        <f t="shared" si="22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24"/>
        <v>641.82000000000005</v>
      </c>
      <c r="G186" s="83">
        <v>4.6977448892207025E-3</v>
      </c>
      <c r="H186" s="18">
        <f t="shared" si="20"/>
        <v>10.659793860477373</v>
      </c>
      <c r="I186" s="10">
        <f t="shared" si="25"/>
        <v>3.9196062024975307</v>
      </c>
      <c r="J186" s="10">
        <v>4.1177613051975142</v>
      </c>
      <c r="K186" s="10">
        <v>1.1052384400869548</v>
      </c>
      <c r="L186" s="147">
        <f t="shared" si="21"/>
        <v>1.1052384400869548</v>
      </c>
      <c r="M186" s="10">
        <f t="shared" si="18"/>
        <v>19.802399808259374</v>
      </c>
      <c r="N186" s="11">
        <f t="shared" si="23"/>
        <v>3.0853510031253889E-2</v>
      </c>
    </row>
    <row r="187" spans="1:14">
      <c r="A187" s="9">
        <f t="shared" si="22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24"/>
        <v>126.6</v>
      </c>
      <c r="G187" s="83">
        <v>9.2663753540765464E-4</v>
      </c>
      <c r="H187" s="18">
        <f t="shared" si="20"/>
        <v>2.1026610307195717</v>
      </c>
      <c r="I187" s="10">
        <f t="shared" si="25"/>
        <v>0.77314846099558654</v>
      </c>
      <c r="J187" s="10">
        <v>0.81223486528622557</v>
      </c>
      <c r="K187" s="10">
        <v>0.21801001295535891</v>
      </c>
      <c r="L187" s="147">
        <f t="shared" si="21"/>
        <v>0.21801001295535891</v>
      </c>
      <c r="M187" s="10">
        <f t="shared" si="18"/>
        <v>3.9060543699567427</v>
      </c>
      <c r="N187" s="11">
        <f t="shared" si="23"/>
        <v>3.0853510031253892E-2</v>
      </c>
    </row>
    <row r="188" spans="1:14">
      <c r="A188" s="9">
        <f t="shared" si="22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24"/>
        <v>611.88</v>
      </c>
      <c r="G188" s="83">
        <v>4.4786016995674227E-3</v>
      </c>
      <c r="H188" s="18">
        <f t="shared" si="20"/>
        <v>10.162529474539426</v>
      </c>
      <c r="I188" s="10">
        <f t="shared" si="25"/>
        <v>3.7367620877881471</v>
      </c>
      <c r="J188" s="10">
        <v>3.9256735337388284</v>
      </c>
      <c r="K188" s="10">
        <v>1.0536806218572277</v>
      </c>
      <c r="L188" s="147">
        <f t="shared" si="21"/>
        <v>1.0536806218572277</v>
      </c>
      <c r="M188" s="10">
        <f t="shared" si="18"/>
        <v>18.878645717923629</v>
      </c>
      <c r="N188" s="11">
        <f t="shared" si="23"/>
        <v>3.0853510031253889E-2</v>
      </c>
    </row>
    <row r="189" spans="1:14">
      <c r="A189" s="9">
        <f t="shared" si="22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24"/>
        <v>427.6</v>
      </c>
      <c r="G189" s="83">
        <v>3.1297804908397564E-3</v>
      </c>
      <c r="H189" s="18">
        <f t="shared" si="20"/>
        <v>7.1018788051792168</v>
      </c>
      <c r="I189" s="10">
        <f t="shared" si="25"/>
        <v>2.6113608366643981</v>
      </c>
      <c r="J189" s="10">
        <v>2.7433777914406798</v>
      </c>
      <c r="K189" s="10">
        <v>0.73634345607986951</v>
      </c>
      <c r="L189" s="147">
        <f t="shared" si="21"/>
        <v>0.73634345607986951</v>
      </c>
      <c r="M189" s="10">
        <f t="shared" si="18"/>
        <v>13.192960889364162</v>
      </c>
      <c r="N189" s="11">
        <f t="shared" si="23"/>
        <v>3.0853510031253886E-2</v>
      </c>
    </row>
    <row r="190" spans="1:14">
      <c r="A190" s="9">
        <f t="shared" si="22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24"/>
        <v>411.9</v>
      </c>
      <c r="G190" s="83">
        <v>3.0148657253903075E-3</v>
      </c>
      <c r="H190" s="18">
        <f t="shared" si="20"/>
        <v>6.8411222634549089</v>
      </c>
      <c r="I190" s="10">
        <f t="shared" si="25"/>
        <v>2.5154806562723704</v>
      </c>
      <c r="J190" s="10">
        <v>2.64265040293362</v>
      </c>
      <c r="K190" s="10">
        <v>0.70930745921257765</v>
      </c>
      <c r="L190" s="147">
        <f t="shared" si="21"/>
        <v>0.70930745921257765</v>
      </c>
      <c r="M190" s="10">
        <f t="shared" si="18"/>
        <v>12.708560781873478</v>
      </c>
      <c r="N190" s="11">
        <f t="shared" si="23"/>
        <v>3.0853510031253892E-2</v>
      </c>
    </row>
    <row r="191" spans="1:14">
      <c r="A191" s="9">
        <f t="shared" si="22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24"/>
        <v>635.29999999999995</v>
      </c>
      <c r="G191" s="83">
        <v>4.2957627925019944E-3</v>
      </c>
      <c r="H191" s="18">
        <f t="shared" si="20"/>
        <v>9.7476442253500508</v>
      </c>
      <c r="I191" s="10">
        <f t="shared" si="25"/>
        <v>3.5842087816612138</v>
      </c>
      <c r="J191" s="10">
        <v>3.7654079181396982</v>
      </c>
      <c r="K191" s="10">
        <v>1.0106641121919442</v>
      </c>
      <c r="L191" s="147">
        <f t="shared" si="21"/>
        <v>1.0106641121919442</v>
      </c>
      <c r="M191" s="10">
        <f t="shared" si="18"/>
        <v>18.107925037342905</v>
      </c>
      <c r="N191" s="11">
        <f t="shared" ref="N191:N222" si="26">M191/C191</f>
        <v>3.0853510031253886E-2</v>
      </c>
    </row>
    <row r="192" spans="1:14">
      <c r="A192" s="9">
        <f t="shared" si="22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24"/>
        <v>650.69999999999993</v>
      </c>
      <c r="G192" s="83">
        <v>4.3177210279381952E-3</v>
      </c>
      <c r="H192" s="18">
        <f t="shared" si="20"/>
        <v>9.7974703161253966</v>
      </c>
      <c r="I192" s="10">
        <f t="shared" si="25"/>
        <v>3.6025298352393085</v>
      </c>
      <c r="J192" s="10">
        <v>3.7846551898289453</v>
      </c>
      <c r="K192" s="10">
        <v>1.0158302262430192</v>
      </c>
      <c r="L192" s="147">
        <f t="shared" si="21"/>
        <v>1.0158302262430192</v>
      </c>
      <c r="M192" s="10">
        <f t="shared" si="18"/>
        <v>18.200485567436669</v>
      </c>
      <c r="N192" s="11">
        <f t="shared" si="26"/>
        <v>3.0853510031253889E-2</v>
      </c>
    </row>
    <row r="193" spans="1:14">
      <c r="A193" s="9">
        <f t="shared" si="22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24"/>
        <v>650.29999999999995</v>
      </c>
      <c r="G193" s="83">
        <v>4.7598135013870281E-3</v>
      </c>
      <c r="H193" s="18">
        <f t="shared" si="20"/>
        <v>10.800635610402347</v>
      </c>
      <c r="I193" s="10">
        <f t="shared" si="25"/>
        <v>3.9713937139449431</v>
      </c>
      <c r="J193" s="10">
        <v>4.1721669265057857</v>
      </c>
      <c r="K193" s="10">
        <v>1.1198413224713262</v>
      </c>
      <c r="L193" s="147">
        <f t="shared" si="21"/>
        <v>1.1198413224713262</v>
      </c>
      <c r="M193" s="10">
        <f t="shared" si="18"/>
        <v>20.064037573324402</v>
      </c>
      <c r="N193" s="11">
        <f t="shared" si="26"/>
        <v>3.0853510031253889E-2</v>
      </c>
    </row>
    <row r="194" spans="1:14">
      <c r="A194" s="9">
        <f t="shared" si="22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24"/>
        <v>702.91</v>
      </c>
      <c r="G194" s="83">
        <v>4.6127665180826071E-3</v>
      </c>
      <c r="H194" s="18">
        <f t="shared" si="20"/>
        <v>10.466966889176787</v>
      </c>
      <c r="I194" s="10">
        <f t="shared" si="25"/>
        <v>3.8487037251503047</v>
      </c>
      <c r="J194" s="10">
        <v>4.0432743637601281</v>
      </c>
      <c r="K194" s="10">
        <v>1.0852455787092949</v>
      </c>
      <c r="L194" s="147">
        <f t="shared" si="21"/>
        <v>1.0852455787092949</v>
      </c>
      <c r="M194" s="10">
        <f t="shared" si="18"/>
        <v>19.444190556796514</v>
      </c>
      <c r="N194" s="11">
        <f t="shared" si="26"/>
        <v>3.0853510031253889E-2</v>
      </c>
    </row>
    <row r="195" spans="1:14">
      <c r="A195" s="9">
        <f t="shared" si="22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24"/>
        <v>592.9</v>
      </c>
      <c r="G195" s="83">
        <v>4.3396792633743951E-3</v>
      </c>
      <c r="H195" s="18">
        <f t="shared" si="20"/>
        <v>9.8472964069007425</v>
      </c>
      <c r="I195" s="10">
        <f t="shared" si="25"/>
        <v>3.6208508888174031</v>
      </c>
      <c r="J195" s="10">
        <v>3.803902461518192</v>
      </c>
      <c r="K195" s="10">
        <v>1.020996340294094</v>
      </c>
      <c r="L195" s="147">
        <f t="shared" si="21"/>
        <v>1.020996340294094</v>
      </c>
      <c r="M195" s="10">
        <f t="shared" si="18"/>
        <v>18.293046097530432</v>
      </c>
      <c r="N195" s="11">
        <f t="shared" si="26"/>
        <v>3.0853510031253892E-2</v>
      </c>
    </row>
    <row r="196" spans="1:14">
      <c r="A196" s="9">
        <f t="shared" si="22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24"/>
        <v>1245.1200000000001</v>
      </c>
      <c r="G196" s="83">
        <v>8.2776692065025664E-3</v>
      </c>
      <c r="H196" s="18">
        <f t="shared" si="20"/>
        <v>18.78310752655117</v>
      </c>
      <c r="I196" s="10">
        <f t="shared" si="25"/>
        <v>6.9065486375128655</v>
      </c>
      <c r="J196" s="10">
        <v>7.2557081662677589</v>
      </c>
      <c r="K196" s="10">
        <v>1.9474872342138589</v>
      </c>
      <c r="L196" s="147">
        <f t="shared" si="21"/>
        <v>1.9474872342138589</v>
      </c>
      <c r="M196" s="10">
        <f t="shared" ref="M196:M259" si="27">H196+I196+J196+L196</f>
        <v>34.892851564545659</v>
      </c>
      <c r="N196" s="11">
        <f t="shared" si="26"/>
        <v>3.0853510031253896E-2</v>
      </c>
    </row>
    <row r="197" spans="1:14">
      <c r="A197" s="9">
        <f t="shared" si="22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si="24"/>
        <v>274.64999999999998</v>
      </c>
      <c r="G197" s="83">
        <v>2.0102764541841418E-3</v>
      </c>
      <c r="H197" s="18">
        <f t="shared" ref="H197:H260" si="28">G197*$H$2</f>
        <v>4.5615786104828615</v>
      </c>
      <c r="I197" s="10">
        <f t="shared" si="25"/>
        <v>1.6772924550745483</v>
      </c>
      <c r="J197" s="10">
        <v>1.7620877231505676</v>
      </c>
      <c r="K197" s="10">
        <v>0.47295774137590307</v>
      </c>
      <c r="L197" s="147">
        <f t="shared" ref="L197:L260" si="29">K197*$L$2</f>
        <v>0.47295774137590307</v>
      </c>
      <c r="M197" s="10">
        <f t="shared" si="27"/>
        <v>8.4739165300838817</v>
      </c>
      <c r="N197" s="11">
        <f t="shared" si="26"/>
        <v>3.0853510031253896E-2</v>
      </c>
    </row>
    <row r="198" spans="1:14">
      <c r="A198" s="9">
        <f t="shared" si="22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24"/>
        <v>446.05</v>
      </c>
      <c r="G198" s="83">
        <v>2.2525489851635523E-3</v>
      </c>
      <c r="H198" s="18">
        <f t="shared" si="28"/>
        <v>5.1113264787041714</v>
      </c>
      <c r="I198" s="10">
        <f t="shared" si="25"/>
        <v>1.879434746219524</v>
      </c>
      <c r="J198" s="10">
        <v>1.9744492874552602</v>
      </c>
      <c r="K198" s="10">
        <v>0.52995719973942901</v>
      </c>
      <c r="L198" s="147">
        <f t="shared" si="29"/>
        <v>0.52995719973942901</v>
      </c>
      <c r="M198" s="10">
        <f t="shared" si="27"/>
        <v>9.4951677121183842</v>
      </c>
      <c r="N198" s="11">
        <f t="shared" si="26"/>
        <v>3.0853510031253889E-2</v>
      </c>
    </row>
    <row r="199" spans="1:14">
      <c r="A199" s="9">
        <f t="shared" si="22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24"/>
        <v>784</v>
      </c>
      <c r="G199" s="83">
        <v>4.5812198531725986E-3</v>
      </c>
      <c r="H199" s="18">
        <f t="shared" si="28"/>
        <v>10.39538340542954</v>
      </c>
      <c r="I199" s="10">
        <f t="shared" si="25"/>
        <v>3.8223824781764422</v>
      </c>
      <c r="J199" s="10">
        <v>4.0156224500999098</v>
      </c>
      <c r="K199" s="10">
        <v>1.0778235948559174</v>
      </c>
      <c r="L199" s="147">
        <f t="shared" si="29"/>
        <v>1.0778235948559174</v>
      </c>
      <c r="M199" s="10">
        <f t="shared" si="27"/>
        <v>19.311211928561807</v>
      </c>
      <c r="N199" s="11">
        <f t="shared" si="26"/>
        <v>3.0853510031253886E-2</v>
      </c>
    </row>
    <row r="200" spans="1:14">
      <c r="A200" s="9">
        <f t="shared" ref="A200:A263" si="30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24"/>
        <v>322.09999999999997</v>
      </c>
      <c r="G200" s="83">
        <v>2.1182377784121267E-3</v>
      </c>
      <c r="H200" s="18">
        <f t="shared" si="28"/>
        <v>4.8065568901283093</v>
      </c>
      <c r="I200" s="10">
        <f t="shared" si="25"/>
        <v>1.7673709685001795</v>
      </c>
      <c r="J200" s="10">
        <v>1.8567201422893653</v>
      </c>
      <c r="K200" s="10">
        <v>0.49835780212702108</v>
      </c>
      <c r="L200" s="147">
        <f t="shared" si="29"/>
        <v>0.49835780212702108</v>
      </c>
      <c r="M200" s="10">
        <f t="shared" si="27"/>
        <v>8.9290058030448751</v>
      </c>
      <c r="N200" s="11">
        <f t="shared" si="26"/>
        <v>3.0853510031253889E-2</v>
      </c>
    </row>
    <row r="201" spans="1:14">
      <c r="A201" s="9">
        <f t="shared" si="30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24"/>
        <v>543.79999999999995</v>
      </c>
      <c r="G201" s="83">
        <v>3.9802961434019157E-3</v>
      </c>
      <c r="H201" s="18">
        <f t="shared" si="28"/>
        <v>9.0318093878775887</v>
      </c>
      <c r="I201" s="10">
        <f t="shared" si="25"/>
        <v>3.3209963119225896</v>
      </c>
      <c r="J201" s="10">
        <v>3.4888887815375149</v>
      </c>
      <c r="K201" s="10">
        <v>0.93644427365816874</v>
      </c>
      <c r="L201" s="147">
        <f t="shared" si="29"/>
        <v>0.93644427365816874</v>
      </c>
      <c r="M201" s="10">
        <f t="shared" si="27"/>
        <v>16.778138754995862</v>
      </c>
      <c r="N201" s="11">
        <f t="shared" si="26"/>
        <v>3.0853510031253886E-2</v>
      </c>
    </row>
    <row r="202" spans="1:14">
      <c r="A202" s="9">
        <f t="shared" si="30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24"/>
        <v>556.6</v>
      </c>
      <c r="G202" s="83">
        <v>4.0739846145963713E-3</v>
      </c>
      <c r="H202" s="18">
        <f t="shared" si="28"/>
        <v>9.2444007085190645</v>
      </c>
      <c r="I202" s="10">
        <f t="shared" si="25"/>
        <v>3.3991661405224605</v>
      </c>
      <c r="J202" s="10">
        <v>3.5710104740783031</v>
      </c>
      <c r="K202" s="10">
        <v>0.95848636027608836</v>
      </c>
      <c r="L202" s="147">
        <f t="shared" si="29"/>
        <v>0.95848636027608836</v>
      </c>
      <c r="M202" s="10">
        <f t="shared" si="27"/>
        <v>17.173063683395913</v>
      </c>
      <c r="N202" s="11">
        <f t="shared" si="26"/>
        <v>3.0853510031253886E-2</v>
      </c>
    </row>
    <row r="203" spans="1:14">
      <c r="A203" s="9">
        <f t="shared" si="30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24"/>
        <v>151.5</v>
      </c>
      <c r="G203" s="83">
        <v>1.1088908895281176E-3</v>
      </c>
      <c r="H203" s="18">
        <f t="shared" si="28"/>
        <v>2.5162175841549375</v>
      </c>
      <c r="I203" s="10">
        <f t="shared" si="25"/>
        <v>0.92521320569377052</v>
      </c>
      <c r="J203" s="10">
        <v>0.97198722030697615</v>
      </c>
      <c r="K203" s="10">
        <v>0.26088875957928026</v>
      </c>
      <c r="L203" s="147">
        <f t="shared" si="29"/>
        <v>0.26088875957928026</v>
      </c>
      <c r="M203" s="10">
        <f t="shared" si="27"/>
        <v>4.6743067697349643</v>
      </c>
      <c r="N203" s="11">
        <f t="shared" si="26"/>
        <v>3.0853510031253889E-2</v>
      </c>
    </row>
    <row r="204" spans="1:14">
      <c r="A204" s="9">
        <f t="shared" si="30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24"/>
        <v>359.79999999999995</v>
      </c>
      <c r="G204" s="83">
        <v>2.1072586606940267E-3</v>
      </c>
      <c r="H204" s="18">
        <f t="shared" si="28"/>
        <v>4.7816438447406373</v>
      </c>
      <c r="I204" s="10">
        <f t="shared" si="25"/>
        <v>1.7582104417111324</v>
      </c>
      <c r="J204" s="10">
        <v>1.847096506444742</v>
      </c>
      <c r="K204" s="10">
        <v>0.49577474510148367</v>
      </c>
      <c r="L204" s="147">
        <f t="shared" si="29"/>
        <v>0.49577474510148367</v>
      </c>
      <c r="M204" s="10">
        <f t="shared" si="27"/>
        <v>8.8827255379979952</v>
      </c>
      <c r="N204" s="11">
        <f t="shared" si="26"/>
        <v>3.0853510031253892E-2</v>
      </c>
    </row>
    <row r="205" spans="1:14">
      <c r="A205" s="9">
        <f t="shared" si="30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24"/>
        <v>383</v>
      </c>
      <c r="G205" s="83">
        <v>2.8033347240215777E-3</v>
      </c>
      <c r="H205" s="18">
        <f t="shared" si="28"/>
        <v>6.3611309223190826</v>
      </c>
      <c r="I205" s="10">
        <f t="shared" si="25"/>
        <v>2.3389878401367268</v>
      </c>
      <c r="J205" s="10">
        <v>2.4572350189938734</v>
      </c>
      <c r="K205" s="10">
        <v>0.65954056052055665</v>
      </c>
      <c r="L205" s="147">
        <f t="shared" si="29"/>
        <v>0.65954056052055665</v>
      </c>
      <c r="M205" s="10">
        <f t="shared" si="27"/>
        <v>11.816894341970238</v>
      </c>
      <c r="N205" s="11">
        <f t="shared" si="26"/>
        <v>3.0853510031253886E-2</v>
      </c>
    </row>
    <row r="206" spans="1:14">
      <c r="A206" s="9">
        <f t="shared" si="30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24"/>
        <v>353.6</v>
      </c>
      <c r="G206" s="83">
        <v>2.5881440167468146E-3</v>
      </c>
      <c r="H206" s="18">
        <f t="shared" si="28"/>
        <v>5.8728352327206998</v>
      </c>
      <c r="I206" s="10">
        <f t="shared" si="25"/>
        <v>2.1594415150714017</v>
      </c>
      <c r="J206" s="10">
        <v>2.2686117564392529</v>
      </c>
      <c r="K206" s="10">
        <v>0.60891264282002311</v>
      </c>
      <c r="L206" s="147">
        <f t="shared" si="29"/>
        <v>0.60891264282002311</v>
      </c>
      <c r="M206" s="10">
        <f t="shared" si="27"/>
        <v>10.909801147051377</v>
      </c>
      <c r="N206" s="11">
        <f t="shared" si="26"/>
        <v>3.0853510031253892E-2</v>
      </c>
    </row>
    <row r="207" spans="1:14">
      <c r="A207" s="9">
        <f t="shared" si="30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24"/>
        <v>548.24</v>
      </c>
      <c r="G207" s="83">
        <v>3.665854211955527E-3</v>
      </c>
      <c r="H207" s="18">
        <f t="shared" si="28"/>
        <v>8.3182997679746453</v>
      </c>
      <c r="I207" s="10">
        <f t="shared" si="25"/>
        <v>3.0586388246842775</v>
      </c>
      <c r="J207" s="10">
        <v>3.2132678509474975</v>
      </c>
      <c r="K207" s="10">
        <v>0.86246552044677682</v>
      </c>
      <c r="L207" s="147">
        <f t="shared" si="29"/>
        <v>0.86246552044677682</v>
      </c>
      <c r="M207" s="10">
        <f t="shared" si="27"/>
        <v>15.452671964053199</v>
      </c>
      <c r="N207" s="11">
        <f t="shared" si="26"/>
        <v>3.0853510031253892E-2</v>
      </c>
    </row>
    <row r="208" spans="1:14">
      <c r="A208" s="9">
        <f t="shared" si="30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24"/>
        <v>153.69999999999999</v>
      </c>
      <c r="G208" s="83">
        <v>1.1249935955146644E-3</v>
      </c>
      <c r="H208" s="18">
        <f t="shared" si="28"/>
        <v>2.5527567173901904</v>
      </c>
      <c r="I208" s="10">
        <f t="shared" si="25"/>
        <v>0.93864864498437306</v>
      </c>
      <c r="J208" s="10">
        <v>0.98610188621242389</v>
      </c>
      <c r="K208" s="10">
        <v>0.26467724321673508</v>
      </c>
      <c r="L208" s="147">
        <f t="shared" si="29"/>
        <v>0.26467724321673508</v>
      </c>
      <c r="M208" s="10">
        <f t="shared" si="27"/>
        <v>4.742184491803723</v>
      </c>
      <c r="N208" s="11">
        <f t="shared" si="26"/>
        <v>3.0853510031253892E-2</v>
      </c>
    </row>
    <row r="209" spans="1:14">
      <c r="A209" s="9">
        <f t="shared" si="30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24"/>
        <v>287</v>
      </c>
      <c r="G209" s="83">
        <v>1.8357084824663491E-3</v>
      </c>
      <c r="H209" s="18">
        <f t="shared" si="28"/>
        <v>4.1654611888188668</v>
      </c>
      <c r="I209" s="10">
        <f t="shared" si="25"/>
        <v>1.5316400791286975</v>
      </c>
      <c r="J209" s="10">
        <v>1.6090719132210536</v>
      </c>
      <c r="K209" s="10">
        <v>0.43188713466985795</v>
      </c>
      <c r="L209" s="147">
        <f t="shared" si="29"/>
        <v>0.43188713466985795</v>
      </c>
      <c r="M209" s="10">
        <f t="shared" si="27"/>
        <v>7.7380603158384762</v>
      </c>
      <c r="N209" s="11">
        <f t="shared" si="26"/>
        <v>3.0853510031253892E-2</v>
      </c>
    </row>
    <row r="210" spans="1:14">
      <c r="A210" s="9">
        <f t="shared" si="30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24"/>
        <v>163</v>
      </c>
      <c r="G210" s="83">
        <v>1.1930641253668855E-3</v>
      </c>
      <c r="H210" s="18">
        <f t="shared" si="28"/>
        <v>2.7072175987937608</v>
      </c>
      <c r="I210" s="10">
        <f t="shared" si="25"/>
        <v>0.9954439110764659</v>
      </c>
      <c r="J210" s="10">
        <v>1.0457684284490898</v>
      </c>
      <c r="K210" s="10">
        <v>0.28069219677506718</v>
      </c>
      <c r="L210" s="147">
        <f t="shared" si="29"/>
        <v>0.28069219677506718</v>
      </c>
      <c r="M210" s="10">
        <f t="shared" si="27"/>
        <v>5.0291221350943847</v>
      </c>
      <c r="N210" s="11">
        <f t="shared" si="26"/>
        <v>3.0853510031253892E-2</v>
      </c>
    </row>
    <row r="211" spans="1:14">
      <c r="A211" s="9">
        <f t="shared" si="30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24"/>
        <v>250.48</v>
      </c>
      <c r="G211" s="83">
        <v>1.8333662706864877E-3</v>
      </c>
      <c r="H211" s="18">
        <f t="shared" si="28"/>
        <v>4.1601464058028297</v>
      </c>
      <c r="I211" s="10">
        <f t="shared" si="25"/>
        <v>1.5296858334137007</v>
      </c>
      <c r="J211" s="10">
        <v>1.6070188709075339</v>
      </c>
      <c r="K211" s="10">
        <v>0.43133608250440997</v>
      </c>
      <c r="L211" s="147">
        <f t="shared" si="29"/>
        <v>0.43133608250440997</v>
      </c>
      <c r="M211" s="10">
        <f t="shared" si="27"/>
        <v>7.7281871926284742</v>
      </c>
      <c r="N211" s="11">
        <f t="shared" si="26"/>
        <v>3.0853510031253889E-2</v>
      </c>
    </row>
    <row r="212" spans="1:14">
      <c r="A212" s="9">
        <f t="shared" si="30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24"/>
        <v>849.38</v>
      </c>
      <c r="G212" s="83">
        <v>6.2169620049332833E-3</v>
      </c>
      <c r="H212" s="18">
        <f t="shared" si="28"/>
        <v>14.107094994254261</v>
      </c>
      <c r="I212" s="10">
        <f t="shared" si="25"/>
        <v>5.1871788293872925</v>
      </c>
      <c r="J212" s="10">
        <v>5.4494158758042195</v>
      </c>
      <c r="K212" s="10">
        <v>1.4626646509006536</v>
      </c>
      <c r="L212" s="147">
        <f t="shared" si="29"/>
        <v>1.4626646509006536</v>
      </c>
      <c r="M212" s="10">
        <f t="shared" si="27"/>
        <v>26.206354350346427</v>
      </c>
      <c r="N212" s="11">
        <f t="shared" si="26"/>
        <v>3.0853510031253889E-2</v>
      </c>
    </row>
    <row r="213" spans="1:14">
      <c r="A213" s="9">
        <f t="shared" si="30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24"/>
        <v>413.7</v>
      </c>
      <c r="G213" s="83">
        <v>3.0280406666520279E-3</v>
      </c>
      <c r="H213" s="18">
        <f t="shared" si="28"/>
        <v>6.8710179179201161</v>
      </c>
      <c r="I213" s="10">
        <f t="shared" si="25"/>
        <v>2.5264732884192269</v>
      </c>
      <c r="J213" s="10">
        <v>2.6541987659471684</v>
      </c>
      <c r="K213" s="10">
        <v>0.71240712764322267</v>
      </c>
      <c r="L213" s="147">
        <f t="shared" si="29"/>
        <v>0.71240712764322267</v>
      </c>
      <c r="M213" s="10">
        <f t="shared" si="27"/>
        <v>12.764097099929733</v>
      </c>
      <c r="N213" s="11">
        <f t="shared" si="26"/>
        <v>3.0853510031253889E-2</v>
      </c>
    </row>
    <row r="214" spans="1:14">
      <c r="A214" s="9">
        <f t="shared" si="30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24"/>
        <v>301.8</v>
      </c>
      <c r="G214" s="83">
        <v>2.2089984848817552E-3</v>
      </c>
      <c r="H214" s="18">
        <f t="shared" si="28"/>
        <v>5.0125047319997371</v>
      </c>
      <c r="I214" s="10">
        <f t="shared" si="25"/>
        <v>1.8430979899563034</v>
      </c>
      <c r="J214" s="10">
        <v>1.9362755319382536</v>
      </c>
      <c r="K214" s="10">
        <v>0.51971107353813062</v>
      </c>
      <c r="L214" s="147">
        <f t="shared" si="29"/>
        <v>0.51971107353813062</v>
      </c>
      <c r="M214" s="10">
        <f t="shared" si="27"/>
        <v>9.3115893274324257</v>
      </c>
      <c r="N214" s="11">
        <f t="shared" si="26"/>
        <v>3.0853510031253896E-2</v>
      </c>
    </row>
    <row r="215" spans="1:14">
      <c r="A215" s="9">
        <f t="shared" si="30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24"/>
        <v>417.1</v>
      </c>
      <c r="G215" s="83">
        <v>2.8692094303301788E-3</v>
      </c>
      <c r="H215" s="18">
        <f t="shared" si="28"/>
        <v>6.5106091946451192</v>
      </c>
      <c r="I215" s="10">
        <f t="shared" si="25"/>
        <v>2.3939510008710103</v>
      </c>
      <c r="J215" s="10">
        <v>2.5149768340616148</v>
      </c>
      <c r="K215" s="10">
        <v>0.67503890267378119</v>
      </c>
      <c r="L215" s="147">
        <f t="shared" si="29"/>
        <v>0.67503890267378119</v>
      </c>
      <c r="M215" s="10">
        <f t="shared" si="27"/>
        <v>12.094575932251526</v>
      </c>
      <c r="N215" s="11">
        <f t="shared" si="26"/>
        <v>3.0853510031253892E-2</v>
      </c>
    </row>
    <row r="216" spans="1:14">
      <c r="A216" s="9">
        <f t="shared" si="30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24"/>
        <v>191.3</v>
      </c>
      <c r="G216" s="83">
        <v>1.4002034796483755E-3</v>
      </c>
      <c r="H216" s="18">
        <f t="shared" si="28"/>
        <v>3.1772437217745186</v>
      </c>
      <c r="I216" s="10">
        <f t="shared" si="25"/>
        <v>1.1682725164964907</v>
      </c>
      <c r="J216" s="10">
        <v>1.227334358050987</v>
      </c>
      <c r="K216" s="10">
        <v>0.32942587265687334</v>
      </c>
      <c r="L216" s="147">
        <f t="shared" si="29"/>
        <v>0.32942587265687334</v>
      </c>
      <c r="M216" s="10">
        <f t="shared" si="27"/>
        <v>5.9022764689788696</v>
      </c>
      <c r="N216" s="11">
        <f t="shared" si="26"/>
        <v>3.0853510031253889E-2</v>
      </c>
    </row>
    <row r="217" spans="1:14">
      <c r="A217" s="9">
        <f t="shared" si="30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24"/>
        <v>319.3</v>
      </c>
      <c r="G217" s="83">
        <v>2.3370881915929236E-3</v>
      </c>
      <c r="H217" s="18">
        <f t="shared" si="28"/>
        <v>5.3031569281892512</v>
      </c>
      <c r="I217" s="10">
        <f t="shared" si="25"/>
        <v>1.9499708024951878</v>
      </c>
      <c r="J217" s="10">
        <v>2.0485512834588611</v>
      </c>
      <c r="K217" s="10">
        <v>0.54984673883606716</v>
      </c>
      <c r="L217" s="147">
        <f t="shared" si="29"/>
        <v>0.54984673883606716</v>
      </c>
      <c r="M217" s="10">
        <f t="shared" si="27"/>
        <v>9.8515257529793665</v>
      </c>
      <c r="N217" s="11">
        <f t="shared" si="26"/>
        <v>3.0853510031253886E-2</v>
      </c>
    </row>
    <row r="218" spans="1:14">
      <c r="A218" s="9">
        <f t="shared" si="30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24"/>
        <v>481.74</v>
      </c>
      <c r="G218" s="83">
        <v>3.526053446345052E-3</v>
      </c>
      <c r="H218" s="18">
        <f t="shared" si="28"/>
        <v>8.0010736567049481</v>
      </c>
      <c r="I218" s="10">
        <f t="shared" si="25"/>
        <v>2.9419947835704097</v>
      </c>
      <c r="J218" s="10">
        <v>3.0907268878592919</v>
      </c>
      <c r="K218" s="10">
        <v>0.82957459432160041</v>
      </c>
      <c r="L218" s="147">
        <f t="shared" si="29"/>
        <v>0.82957459432160041</v>
      </c>
      <c r="M218" s="10">
        <f t="shared" si="27"/>
        <v>14.863369922456251</v>
      </c>
      <c r="N218" s="11">
        <f t="shared" si="26"/>
        <v>3.0853510031253892E-2</v>
      </c>
    </row>
    <row r="219" spans="1:14">
      <c r="A219" s="9">
        <f t="shared" si="30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24"/>
        <v>503.3</v>
      </c>
      <c r="G219" s="83">
        <v>3.6838599650132115E-3</v>
      </c>
      <c r="H219" s="18">
        <f t="shared" si="28"/>
        <v>8.3591571624104297</v>
      </c>
      <c r="I219" s="10">
        <f t="shared" si="25"/>
        <v>3.073662088618315</v>
      </c>
      <c r="J219" s="10">
        <v>3.2290506137326802</v>
      </c>
      <c r="K219" s="10">
        <v>0.86670173396865835</v>
      </c>
      <c r="L219" s="147">
        <f t="shared" si="29"/>
        <v>0.86670173396865835</v>
      </c>
      <c r="M219" s="10">
        <f t="shared" si="27"/>
        <v>15.528571598730084</v>
      </c>
      <c r="N219" s="11">
        <f t="shared" si="26"/>
        <v>3.0853510031253892E-2</v>
      </c>
    </row>
    <row r="220" spans="1:14">
      <c r="A220" s="9">
        <f t="shared" si="30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24"/>
        <v>97.1</v>
      </c>
      <c r="G220" s="83">
        <v>7.107148869516845E-4</v>
      </c>
      <c r="H220" s="18">
        <f t="shared" si="28"/>
        <v>1.612704471428676</v>
      </c>
      <c r="I220" s="10">
        <f t="shared" si="25"/>
        <v>0.5929914341443242</v>
      </c>
      <c r="J220" s="10">
        <v>0.62297002700862947</v>
      </c>
      <c r="K220" s="10">
        <v>0.16720989145312282</v>
      </c>
      <c r="L220" s="147">
        <f t="shared" si="29"/>
        <v>0.16720989145312282</v>
      </c>
      <c r="M220" s="10">
        <f t="shared" si="27"/>
        <v>2.9958758240347523</v>
      </c>
      <c r="N220" s="11">
        <f t="shared" si="26"/>
        <v>3.0853510031253886E-2</v>
      </c>
    </row>
    <row r="221" spans="1:14">
      <c r="A221" s="9">
        <f t="shared" si="30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24"/>
        <v>727.33</v>
      </c>
      <c r="G221" s="83">
        <v>4.9576572026671937E-3</v>
      </c>
      <c r="H221" s="18">
        <f t="shared" si="28"/>
        <v>11.24956868828821</v>
      </c>
      <c r="I221" s="10">
        <f t="shared" si="25"/>
        <v>4.1364664066835752</v>
      </c>
      <c r="J221" s="10">
        <v>4.3455848444259013</v>
      </c>
      <c r="K221" s="10">
        <v>1.1663880100715107</v>
      </c>
      <c r="L221" s="147">
        <f t="shared" si="29"/>
        <v>1.1663880100715107</v>
      </c>
      <c r="M221" s="10">
        <f t="shared" si="27"/>
        <v>20.898007949469196</v>
      </c>
      <c r="N221" s="11">
        <f t="shared" si="26"/>
        <v>3.0853510031253886E-2</v>
      </c>
    </row>
    <row r="222" spans="1:14">
      <c r="A222" s="9">
        <f t="shared" si="30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24"/>
        <v>628.35</v>
      </c>
      <c r="G222" s="83">
        <v>4.5991524121121626E-3</v>
      </c>
      <c r="H222" s="18">
        <f t="shared" si="28"/>
        <v>10.436074712896072</v>
      </c>
      <c r="I222" s="10">
        <f t="shared" si="25"/>
        <v>3.837344671931886</v>
      </c>
      <c r="J222" s="10">
        <v>4.0313410553127946</v>
      </c>
      <c r="K222" s="10">
        <v>1.0820425879976285</v>
      </c>
      <c r="L222" s="147">
        <f t="shared" si="29"/>
        <v>1.0820425879976285</v>
      </c>
      <c r="M222" s="10">
        <f t="shared" si="27"/>
        <v>19.386803028138381</v>
      </c>
      <c r="N222" s="11">
        <f t="shared" si="26"/>
        <v>3.0853510031253889E-2</v>
      </c>
    </row>
    <row r="223" spans="1:14">
      <c r="A223" s="9">
        <f t="shared" si="30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24"/>
        <v>2817.6</v>
      </c>
      <c r="G223" s="83">
        <v>1.8876763063320232E-2</v>
      </c>
      <c r="H223" s="18">
        <f t="shared" si="28"/>
        <v>42.833829369871843</v>
      </c>
      <c r="I223" s="10">
        <f t="shared" si="25"/>
        <v>15.749999059301878</v>
      </c>
      <c r="J223" s="10">
        <v>16.546237895522715</v>
      </c>
      <c r="K223" s="10">
        <v>4.441136045907351</v>
      </c>
      <c r="L223" s="147">
        <f t="shared" si="29"/>
        <v>4.441136045907351</v>
      </c>
      <c r="M223" s="10">
        <f t="shared" si="27"/>
        <v>79.571202370603785</v>
      </c>
      <c r="N223" s="11">
        <f t="shared" ref="N223:N229" si="31">M223/C223</f>
        <v>3.0853510031253892E-2</v>
      </c>
    </row>
    <row r="224" spans="1:14">
      <c r="A224" s="9">
        <f t="shared" si="30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24"/>
        <v>629.26</v>
      </c>
      <c r="G224" s="83">
        <v>4.3598808399756992E-3</v>
      </c>
      <c r="H224" s="18">
        <f t="shared" si="28"/>
        <v>9.8931364104140584</v>
      </c>
      <c r="I224" s="10">
        <f t="shared" si="25"/>
        <v>3.6377062581092496</v>
      </c>
      <c r="J224" s="10">
        <v>3.8216099514722992</v>
      </c>
      <c r="K224" s="10">
        <v>1.0257491652210828</v>
      </c>
      <c r="L224" s="147">
        <f t="shared" si="29"/>
        <v>1.0257491652210828</v>
      </c>
      <c r="M224" s="10">
        <f t="shared" si="27"/>
        <v>18.378201785216689</v>
      </c>
      <c r="N224" s="11">
        <f t="shared" si="31"/>
        <v>3.0853510031253886E-2</v>
      </c>
    </row>
    <row r="225" spans="1:14">
      <c r="A225" s="9">
        <f t="shared" si="30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24"/>
        <v>531.4</v>
      </c>
      <c r="G225" s="83">
        <v>3.889535436932288E-3</v>
      </c>
      <c r="H225" s="18">
        <f t="shared" si="28"/>
        <v>8.8258615460061627</v>
      </c>
      <c r="I225" s="10">
        <f t="shared" si="25"/>
        <v>3.2452692904664664</v>
      </c>
      <c r="J225" s="10">
        <v>3.4093333918886275</v>
      </c>
      <c r="K225" s="10">
        <v>0.91509100224705942</v>
      </c>
      <c r="L225" s="147">
        <f t="shared" si="29"/>
        <v>0.91509100224705942</v>
      </c>
      <c r="M225" s="10">
        <f t="shared" si="27"/>
        <v>16.395555230608316</v>
      </c>
      <c r="N225" s="11">
        <f t="shared" si="31"/>
        <v>3.0853510031253889E-2</v>
      </c>
    </row>
    <row r="226" spans="1:14">
      <c r="A226" s="9">
        <f t="shared" si="30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24"/>
        <v>423.85</v>
      </c>
      <c r="G226" s="83">
        <v>3.1023326965445058E-3</v>
      </c>
      <c r="H226" s="18">
        <f t="shared" si="28"/>
        <v>7.0395961917100349</v>
      </c>
      <c r="I226" s="10">
        <f t="shared" si="25"/>
        <v>2.5884595196917801</v>
      </c>
      <c r="J226" s="10">
        <v>2.7193187018291209</v>
      </c>
      <c r="K226" s="10">
        <v>0.72988581351602588</v>
      </c>
      <c r="L226" s="147">
        <f t="shared" si="29"/>
        <v>0.72988581351602588</v>
      </c>
      <c r="M226" s="10">
        <f t="shared" si="27"/>
        <v>13.077260226746962</v>
      </c>
      <c r="N226" s="11">
        <f t="shared" si="31"/>
        <v>3.0853510031253889E-2</v>
      </c>
    </row>
    <row r="227" spans="1:14">
      <c r="A227" s="9">
        <f t="shared" si="30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24"/>
        <v>379.4</v>
      </c>
      <c r="G227" s="83">
        <v>2.7769848414981369E-3</v>
      </c>
      <c r="H227" s="18">
        <f t="shared" si="28"/>
        <v>6.3013396133886674</v>
      </c>
      <c r="I227" s="10">
        <f t="shared" si="25"/>
        <v>2.3170025758430133</v>
      </c>
      <c r="J227" s="10">
        <v>2.434138292966777</v>
      </c>
      <c r="K227" s="10">
        <v>0.65334122365926672</v>
      </c>
      <c r="L227" s="147">
        <f t="shared" si="29"/>
        <v>0.65334122365926672</v>
      </c>
      <c r="M227" s="10">
        <f t="shared" si="27"/>
        <v>11.705821705857725</v>
      </c>
      <c r="N227" s="11">
        <f t="shared" si="31"/>
        <v>3.0853510031253889E-2</v>
      </c>
    </row>
    <row r="228" spans="1:14">
      <c r="A228" s="9">
        <f t="shared" si="30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24"/>
        <v>2490.7000000000003</v>
      </c>
      <c r="G228" s="83">
        <v>1.6702165813955193E-2</v>
      </c>
      <c r="H228" s="18">
        <f t="shared" si="28"/>
        <v>37.89938551342015</v>
      </c>
      <c r="I228" s="10">
        <f t="shared" si="25"/>
        <v>13.935604053284591</v>
      </c>
      <c r="J228" s="10">
        <v>14.640116422564285</v>
      </c>
      <c r="K228" s="10">
        <v>3.9295185510492385</v>
      </c>
      <c r="L228" s="147">
        <f t="shared" si="29"/>
        <v>3.9295185510492385</v>
      </c>
      <c r="M228" s="10">
        <f t="shared" si="27"/>
        <v>70.404624540318267</v>
      </c>
      <c r="N228" s="11">
        <f t="shared" si="31"/>
        <v>3.0853510031253896E-2</v>
      </c>
    </row>
    <row r="229" spans="1:14">
      <c r="A229" s="9">
        <f t="shared" si="30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24"/>
        <v>635.55000000000007</v>
      </c>
      <c r="G229" s="83">
        <v>4.4059199402735998E-3</v>
      </c>
      <c r="H229" s="18">
        <f t="shared" si="28"/>
        <v>9.9976051140730338</v>
      </c>
      <c r="I229" s="10">
        <f t="shared" si="25"/>
        <v>3.6761194004446547</v>
      </c>
      <c r="J229" s="10">
        <v>3.8619650644474208</v>
      </c>
      <c r="K229" s="10">
        <v>1.0365807843481698</v>
      </c>
      <c r="L229" s="147">
        <f t="shared" si="29"/>
        <v>1.0365807843481698</v>
      </c>
      <c r="M229" s="10">
        <f t="shared" si="27"/>
        <v>18.57227036331328</v>
      </c>
      <c r="N229" s="11">
        <f t="shared" si="31"/>
        <v>3.0853510031253889E-2</v>
      </c>
    </row>
    <row r="230" spans="1:14">
      <c r="A230" s="9">
        <f t="shared" si="30"/>
        <v>225</v>
      </c>
      <c r="B230" s="107" t="s">
        <v>543</v>
      </c>
      <c r="C230" s="8">
        <v>0</v>
      </c>
      <c r="D230" s="8">
        <f>димвенканали!D230</f>
        <v>0</v>
      </c>
      <c r="E230" s="8">
        <f>димвенканали!E230</f>
        <v>0</v>
      </c>
      <c r="F230" s="8">
        <f t="shared" si="24"/>
        <v>0</v>
      </c>
      <c r="G230" s="83">
        <v>0</v>
      </c>
      <c r="H230" s="18">
        <f t="shared" si="28"/>
        <v>0</v>
      </c>
      <c r="I230" s="10">
        <f t="shared" si="25"/>
        <v>0</v>
      </c>
      <c r="J230" s="10">
        <v>0</v>
      </c>
      <c r="K230" s="10">
        <v>0</v>
      </c>
      <c r="L230" s="147">
        <f t="shared" si="29"/>
        <v>0</v>
      </c>
      <c r="M230" s="10">
        <f t="shared" si="27"/>
        <v>0</v>
      </c>
      <c r="N230" s="11">
        <v>0</v>
      </c>
    </row>
    <row r="231" spans="1:14">
      <c r="A231" s="9">
        <f t="shared" si="30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24"/>
        <v>243.18</v>
      </c>
      <c r="G231" s="83">
        <v>1.4403138563785015E-3</v>
      </c>
      <c r="H231" s="18">
        <f t="shared" si="28"/>
        <v>3.2682593809241491</v>
      </c>
      <c r="I231" s="10">
        <f t="shared" si="25"/>
        <v>1.2017389743658098</v>
      </c>
      <c r="J231" s="10">
        <v>1.2624927076700116</v>
      </c>
      <c r="K231" s="10">
        <v>0.33886264099017005</v>
      </c>
      <c r="L231" s="147">
        <f t="shared" si="29"/>
        <v>0.33886264099017005</v>
      </c>
      <c r="M231" s="10">
        <f t="shared" si="27"/>
        <v>6.0713537039501402</v>
      </c>
      <c r="N231" s="11">
        <f t="shared" ref="N231:N265" si="32">M231/C231</f>
        <v>3.0853510031253889E-2</v>
      </c>
    </row>
    <row r="232" spans="1:14">
      <c r="A232" s="9">
        <f t="shared" si="30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24"/>
        <v>187.37</v>
      </c>
      <c r="G232" s="83">
        <v>1.3714381912269531E-3</v>
      </c>
      <c r="H232" s="18">
        <f t="shared" si="28"/>
        <v>3.1119715428588162</v>
      </c>
      <c r="I232" s="10">
        <f t="shared" si="25"/>
        <v>1.1442719363091869</v>
      </c>
      <c r="J232" s="10">
        <v>1.2021204321380734</v>
      </c>
      <c r="K232" s="10">
        <v>0.32265826324996527</v>
      </c>
      <c r="L232" s="147">
        <f t="shared" si="29"/>
        <v>0.32265826324996527</v>
      </c>
      <c r="M232" s="10">
        <f t="shared" si="27"/>
        <v>5.7810221745560417</v>
      </c>
      <c r="N232" s="11">
        <f t="shared" si="32"/>
        <v>3.0853510031253892E-2</v>
      </c>
    </row>
    <row r="233" spans="1:14">
      <c r="A233" s="9">
        <f t="shared" si="30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24"/>
        <v>227.1</v>
      </c>
      <c r="G233" s="83">
        <v>1.6622384225203663E-3</v>
      </c>
      <c r="H233" s="18">
        <f t="shared" si="28"/>
        <v>3.7718350716936389</v>
      </c>
      <c r="I233" s="10">
        <f t="shared" si="25"/>
        <v>1.3869037558617512</v>
      </c>
      <c r="J233" s="10">
        <v>1.4570184668760018</v>
      </c>
      <c r="K233" s="10">
        <v>0.39107483366636658</v>
      </c>
      <c r="L233" s="147">
        <f t="shared" si="29"/>
        <v>0.39107483366636658</v>
      </c>
      <c r="M233" s="10">
        <f t="shared" si="27"/>
        <v>7.0068321280977583</v>
      </c>
      <c r="N233" s="11">
        <f t="shared" si="32"/>
        <v>3.0853510031253889E-2</v>
      </c>
    </row>
    <row r="234" spans="1:14">
      <c r="A234" s="9">
        <f t="shared" si="30"/>
        <v>229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24"/>
        <v>195.09</v>
      </c>
      <c r="G234" s="83">
        <v>1.4279440504161086E-3</v>
      </c>
      <c r="H234" s="18">
        <f t="shared" si="28"/>
        <v>3.2401906831207046</v>
      </c>
      <c r="I234" s="10">
        <f t="shared" si="25"/>
        <v>1.1914181141834832</v>
      </c>
      <c r="J234" s="10">
        <v>1.2516500779517357</v>
      </c>
      <c r="K234" s="10">
        <v>0.33595239674139787</v>
      </c>
      <c r="L234" s="147">
        <f t="shared" si="29"/>
        <v>0.33595239674139787</v>
      </c>
      <c r="M234" s="10">
        <f t="shared" si="27"/>
        <v>6.019211271997321</v>
      </c>
      <c r="N234" s="11">
        <f t="shared" si="32"/>
        <v>3.0853510031253889E-2</v>
      </c>
    </row>
    <row r="235" spans="1:14">
      <c r="A235" s="9">
        <f t="shared" si="30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24"/>
        <v>120.7</v>
      </c>
      <c r="G235" s="83">
        <v>8.834530057164607E-4</v>
      </c>
      <c r="H235" s="18">
        <f t="shared" si="28"/>
        <v>2.0046697188613924</v>
      </c>
      <c r="I235" s="10">
        <f t="shared" si="25"/>
        <v>0.73711705562533403</v>
      </c>
      <c r="J235" s="10">
        <v>0.77438189763070642</v>
      </c>
      <c r="K235" s="10">
        <v>0.20784998865491172</v>
      </c>
      <c r="L235" s="147">
        <f t="shared" si="29"/>
        <v>0.20784998865491172</v>
      </c>
      <c r="M235" s="10">
        <f t="shared" si="27"/>
        <v>3.7240186607723449</v>
      </c>
      <c r="N235" s="11">
        <f t="shared" si="32"/>
        <v>3.0853510031253892E-2</v>
      </c>
    </row>
    <row r="236" spans="1:14">
      <c r="A236" s="9">
        <f t="shared" si="30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24"/>
        <v>194.05</v>
      </c>
      <c r="G236" s="83">
        <v>1.4203318621315592E-3</v>
      </c>
      <c r="H236" s="18">
        <f t="shared" si="28"/>
        <v>3.2229176383185854</v>
      </c>
      <c r="I236" s="10">
        <f t="shared" si="25"/>
        <v>1.1850668156097439</v>
      </c>
      <c r="J236" s="10">
        <v>1.2449776904327969</v>
      </c>
      <c r="K236" s="10">
        <v>0.33416147720369194</v>
      </c>
      <c r="L236" s="147">
        <f t="shared" si="29"/>
        <v>0.33416147720369194</v>
      </c>
      <c r="M236" s="10">
        <f t="shared" si="27"/>
        <v>5.9871236215648178</v>
      </c>
      <c r="N236" s="11">
        <f t="shared" si="32"/>
        <v>3.0853510031253889E-2</v>
      </c>
    </row>
    <row r="237" spans="1:14">
      <c r="A237" s="9">
        <f t="shared" si="30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24"/>
        <v>127.3</v>
      </c>
      <c r="G237" s="83">
        <v>9.317611236761014E-4</v>
      </c>
      <c r="H237" s="18">
        <f t="shared" si="28"/>
        <v>2.1142871185671521</v>
      </c>
      <c r="I237" s="10">
        <f t="shared" si="25"/>
        <v>0.77742337349714186</v>
      </c>
      <c r="J237" s="10">
        <v>0.81672589534704987</v>
      </c>
      <c r="K237" s="10">
        <v>0.21921543956727638</v>
      </c>
      <c r="L237" s="147">
        <f t="shared" si="29"/>
        <v>0.21921543956727638</v>
      </c>
      <c r="M237" s="10">
        <f t="shared" si="27"/>
        <v>3.9276518269786203</v>
      </c>
      <c r="N237" s="11">
        <f t="shared" si="32"/>
        <v>3.0853510031253892E-2</v>
      </c>
    </row>
    <row r="238" spans="1:14">
      <c r="A238" s="9">
        <f t="shared" si="30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24"/>
        <v>116.4</v>
      </c>
      <c r="G238" s="83">
        <v>8.5197953492457349E-4</v>
      </c>
      <c r="H238" s="18">
        <f t="shared" si="28"/>
        <v>1.9332523220833975</v>
      </c>
      <c r="I238" s="10">
        <f t="shared" si="25"/>
        <v>0.71085687883006532</v>
      </c>
      <c r="J238" s="10">
        <v>0.74679414154278567</v>
      </c>
      <c r="K238" s="10">
        <v>0.20044522518170441</v>
      </c>
      <c r="L238" s="147">
        <f t="shared" si="29"/>
        <v>0.20044522518170441</v>
      </c>
      <c r="M238" s="10">
        <f t="shared" si="27"/>
        <v>3.5913485676379535</v>
      </c>
      <c r="N238" s="11">
        <f t="shared" si="32"/>
        <v>3.0853510031253896E-2</v>
      </c>
    </row>
    <row r="239" spans="1:14">
      <c r="A239" s="9">
        <f t="shared" si="30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24"/>
        <v>182.2</v>
      </c>
      <c r="G239" s="83">
        <v>1.3335968321585676E-3</v>
      </c>
      <c r="H239" s="18">
        <f t="shared" si="28"/>
        <v>3.0261045797559705</v>
      </c>
      <c r="I239" s="10">
        <f t="shared" si="25"/>
        <v>1.1126986539762704</v>
      </c>
      <c r="J239" s="10">
        <v>1.1689509672602707</v>
      </c>
      <c r="K239" s="10">
        <v>0.31375532670194622</v>
      </c>
      <c r="L239" s="147">
        <f t="shared" si="29"/>
        <v>0.31375532670194622</v>
      </c>
      <c r="M239" s="10">
        <f t="shared" si="27"/>
        <v>5.6215095276944576</v>
      </c>
      <c r="N239" s="11">
        <f t="shared" si="32"/>
        <v>3.0853510031253886E-2</v>
      </c>
    </row>
    <row r="240" spans="1:14">
      <c r="A240" s="9">
        <f t="shared" si="30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24"/>
        <v>113.4</v>
      </c>
      <c r="G240" s="83">
        <v>8.3002129948837313E-4</v>
      </c>
      <c r="H240" s="18">
        <f t="shared" si="28"/>
        <v>1.8834262313080523</v>
      </c>
      <c r="I240" s="10">
        <f t="shared" si="25"/>
        <v>0.69253582525197088</v>
      </c>
      <c r="J240" s="10">
        <v>0.72754686985353856</v>
      </c>
      <c r="K240" s="10">
        <v>0.19527911113062957</v>
      </c>
      <c r="L240" s="147">
        <f t="shared" si="29"/>
        <v>0.19527911113062957</v>
      </c>
      <c r="M240" s="10">
        <f t="shared" si="27"/>
        <v>3.4987880375441911</v>
      </c>
      <c r="N240" s="11">
        <f t="shared" si="32"/>
        <v>3.0853510031253889E-2</v>
      </c>
    </row>
    <row r="241" spans="1:14">
      <c r="A241" s="9">
        <f t="shared" si="30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24"/>
        <v>186.10000000000002</v>
      </c>
      <c r="G241" s="83">
        <v>9.8665671226660229E-4</v>
      </c>
      <c r="H241" s="18">
        <f t="shared" si="28"/>
        <v>2.2388523455055154</v>
      </c>
      <c r="I241" s="10">
        <f t="shared" si="25"/>
        <v>0.82322600744237806</v>
      </c>
      <c r="J241" s="10">
        <v>0.86484407457016754</v>
      </c>
      <c r="K241" s="10">
        <v>0.23213072469496354</v>
      </c>
      <c r="L241" s="147">
        <f t="shared" si="29"/>
        <v>0.23213072469496354</v>
      </c>
      <c r="M241" s="10">
        <f t="shared" si="27"/>
        <v>4.1590531522130245</v>
      </c>
      <c r="N241" s="11">
        <f t="shared" si="32"/>
        <v>3.0853510031253889E-2</v>
      </c>
    </row>
    <row r="242" spans="1:14">
      <c r="A242" s="9">
        <f t="shared" si="30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24"/>
        <v>182.7</v>
      </c>
      <c r="G242" s="83">
        <v>1.3372565380646011E-3</v>
      </c>
      <c r="H242" s="18">
        <f t="shared" si="28"/>
        <v>3.0344089282185283</v>
      </c>
      <c r="I242" s="10">
        <f t="shared" si="25"/>
        <v>1.115752162905953</v>
      </c>
      <c r="J242" s="10">
        <v>1.1721588458751455</v>
      </c>
      <c r="K242" s="10">
        <v>0.31461634571045871</v>
      </c>
      <c r="L242" s="147">
        <f t="shared" si="29"/>
        <v>0.31461634571045871</v>
      </c>
      <c r="M242" s="10">
        <f t="shared" si="27"/>
        <v>5.6369362827100851</v>
      </c>
      <c r="N242" s="11">
        <f t="shared" si="32"/>
        <v>3.0853510031253889E-2</v>
      </c>
    </row>
    <row r="243" spans="1:14">
      <c r="A243" s="9">
        <f t="shared" si="30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24"/>
        <v>76.3</v>
      </c>
      <c r="G243" s="83">
        <v>5.5847112126069544E-4</v>
      </c>
      <c r="H243" s="18">
        <f t="shared" si="28"/>
        <v>1.2672435753862819</v>
      </c>
      <c r="I243" s="10">
        <f t="shared" si="25"/>
        <v>0.46596546266953587</v>
      </c>
      <c r="J243" s="10">
        <v>0.48952227662984998</v>
      </c>
      <c r="K243" s="10">
        <v>0.13139150069900382</v>
      </c>
      <c r="L243" s="147">
        <f t="shared" si="29"/>
        <v>0.13139150069900382</v>
      </c>
      <c r="M243" s="10">
        <f t="shared" si="27"/>
        <v>2.3541228153846716</v>
      </c>
      <c r="N243" s="11">
        <f t="shared" si="32"/>
        <v>3.0853510031253889E-2</v>
      </c>
    </row>
    <row r="244" spans="1:14">
      <c r="A244" s="9">
        <f t="shared" si="30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24"/>
        <v>258.8</v>
      </c>
      <c r="G244" s="83">
        <v>1.8942637769628833E-3</v>
      </c>
      <c r="H244" s="18">
        <f t="shared" si="28"/>
        <v>4.2983307642197879</v>
      </c>
      <c r="I244" s="10">
        <f t="shared" ref="I244:I265" si="33">H244*0.3677</f>
        <v>1.5804962220036161</v>
      </c>
      <c r="J244" s="10">
        <v>1.6603979710590457</v>
      </c>
      <c r="K244" s="10">
        <v>0.44566343880605758</v>
      </c>
      <c r="L244" s="147">
        <f t="shared" si="29"/>
        <v>0.44566343880605758</v>
      </c>
      <c r="M244" s="10">
        <f t="shared" si="27"/>
        <v>7.9848883960885075</v>
      </c>
      <c r="N244" s="11">
        <f t="shared" si="32"/>
        <v>3.0853510031253892E-2</v>
      </c>
    </row>
    <row r="245" spans="1:14">
      <c r="A245" s="9">
        <f t="shared" si="30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24"/>
        <v>164.85</v>
      </c>
      <c r="G245" s="83">
        <v>1.206605037219209E-3</v>
      </c>
      <c r="H245" s="18">
        <f t="shared" si="28"/>
        <v>2.7379436881052239</v>
      </c>
      <c r="I245" s="10">
        <f t="shared" si="33"/>
        <v>1.0067418941162909</v>
      </c>
      <c r="J245" s="10">
        <v>1.0576375793241253</v>
      </c>
      <c r="K245" s="10">
        <v>0.28387796710656332</v>
      </c>
      <c r="L245" s="147">
        <f t="shared" si="29"/>
        <v>0.28387796710656332</v>
      </c>
      <c r="M245" s="10">
        <f t="shared" si="27"/>
        <v>5.0862011286522035</v>
      </c>
      <c r="N245" s="11">
        <f t="shared" si="32"/>
        <v>3.0853510031253889E-2</v>
      </c>
    </row>
    <row r="246" spans="1:14">
      <c r="A246" s="9">
        <f t="shared" si="30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ref="F246:F259" si="34">C246+D246+E246</f>
        <v>188.2</v>
      </c>
      <c r="G246" s="83">
        <v>1.3775133030309683E-3</v>
      </c>
      <c r="H246" s="18">
        <f t="shared" si="28"/>
        <v>3.1257567613066612</v>
      </c>
      <c r="I246" s="10">
        <f t="shared" si="33"/>
        <v>1.1493407611324595</v>
      </c>
      <c r="J246" s="10">
        <v>1.2074455106387649</v>
      </c>
      <c r="K246" s="10">
        <v>0.3240875548040959</v>
      </c>
      <c r="L246" s="147">
        <f t="shared" si="29"/>
        <v>0.3240875548040959</v>
      </c>
      <c r="M246" s="10">
        <f t="shared" si="27"/>
        <v>5.8066305878819815</v>
      </c>
      <c r="N246" s="11">
        <f t="shared" si="32"/>
        <v>3.0853510031253889E-2</v>
      </c>
    </row>
    <row r="247" spans="1:14">
      <c r="A247" s="9">
        <f t="shared" si="30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34"/>
        <v>146.69999999999999</v>
      </c>
      <c r="G247" s="83">
        <v>1.0737577128301968E-3</v>
      </c>
      <c r="H247" s="18">
        <f t="shared" si="28"/>
        <v>2.4364958389143845</v>
      </c>
      <c r="I247" s="10">
        <f t="shared" si="33"/>
        <v>0.89589951996881922</v>
      </c>
      <c r="J247" s="10">
        <v>0.9411915856041807</v>
      </c>
      <c r="K247" s="10">
        <v>0.25262297709756043</v>
      </c>
      <c r="L247" s="147">
        <f t="shared" si="29"/>
        <v>0.25262297709756043</v>
      </c>
      <c r="M247" s="10">
        <f t="shared" si="27"/>
        <v>4.526209921584945</v>
      </c>
      <c r="N247" s="11">
        <f t="shared" si="32"/>
        <v>3.0853510031253889E-2</v>
      </c>
    </row>
    <row r="248" spans="1:14">
      <c r="A248" s="9">
        <f t="shared" si="30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34"/>
        <v>472.42</v>
      </c>
      <c r="G248" s="83">
        <v>3.4578365282565897E-3</v>
      </c>
      <c r="H248" s="18">
        <f t="shared" si="28"/>
        <v>7.8462806013628761</v>
      </c>
      <c r="I248" s="10">
        <f t="shared" si="33"/>
        <v>2.8850773771211298</v>
      </c>
      <c r="J248" s="10">
        <v>3.0309320304780312</v>
      </c>
      <c r="K248" s="10">
        <v>0.81352520000292794</v>
      </c>
      <c r="L248" s="147">
        <f t="shared" si="29"/>
        <v>0.81352520000292794</v>
      </c>
      <c r="M248" s="10">
        <f t="shared" si="27"/>
        <v>14.575815208964965</v>
      </c>
      <c r="N248" s="11">
        <f t="shared" si="32"/>
        <v>3.0853510031253892E-2</v>
      </c>
    </row>
    <row r="249" spans="1:14">
      <c r="A249" s="9">
        <f t="shared" si="30"/>
        <v>244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34"/>
        <v>260.05</v>
      </c>
      <c r="G249" s="83">
        <v>1.9034130417279669E-3</v>
      </c>
      <c r="H249" s="18">
        <f t="shared" si="28"/>
        <v>4.3190916353761812</v>
      </c>
      <c r="I249" s="10">
        <f t="shared" si="33"/>
        <v>1.588129994327822</v>
      </c>
      <c r="J249" s="10">
        <v>1.6684176675962319</v>
      </c>
      <c r="K249" s="10">
        <v>0.44781598632733877</v>
      </c>
      <c r="L249" s="147">
        <f t="shared" si="29"/>
        <v>0.44781598632733877</v>
      </c>
      <c r="M249" s="10">
        <f t="shared" si="27"/>
        <v>8.0234552836275732</v>
      </c>
      <c r="N249" s="11">
        <f t="shared" si="32"/>
        <v>3.0853510031253886E-2</v>
      </c>
    </row>
    <row r="250" spans="1:14">
      <c r="A250" s="9">
        <f t="shared" si="30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34"/>
        <v>233.91</v>
      </c>
      <c r="G250" s="83">
        <v>1.7120836169605411E-3</v>
      </c>
      <c r="H250" s="18">
        <f t="shared" si="28"/>
        <v>3.8849402977536727</v>
      </c>
      <c r="I250" s="10">
        <f t="shared" si="33"/>
        <v>1.4284925474840255</v>
      </c>
      <c r="J250" s="10">
        <v>1.5007097736105928</v>
      </c>
      <c r="K250" s="10">
        <v>0.40280191256230652</v>
      </c>
      <c r="L250" s="147">
        <f t="shared" si="29"/>
        <v>0.40280191256230652</v>
      </c>
      <c r="M250" s="10">
        <f t="shared" si="27"/>
        <v>7.216944531410598</v>
      </c>
      <c r="N250" s="11">
        <f t="shared" si="32"/>
        <v>3.0853510031253892E-2</v>
      </c>
    </row>
    <row r="251" spans="1:14">
      <c r="A251" s="9">
        <f t="shared" si="30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34"/>
        <v>267.60000000000002</v>
      </c>
      <c r="G251" s="83">
        <v>1.7390922465470675E-3</v>
      </c>
      <c r="H251" s="18">
        <f t="shared" si="28"/>
        <v>3.9462263894073475</v>
      </c>
      <c r="I251" s="10">
        <f t="shared" si="33"/>
        <v>1.4510274433850818</v>
      </c>
      <c r="J251" s="10">
        <v>1.5243839177883665</v>
      </c>
      <c r="K251" s="10">
        <v>0.40915623284512859</v>
      </c>
      <c r="L251" s="147">
        <f t="shared" si="29"/>
        <v>0.40915623284512859</v>
      </c>
      <c r="M251" s="10">
        <f t="shared" si="27"/>
        <v>7.3307939834259246</v>
      </c>
      <c r="N251" s="11">
        <f t="shared" si="32"/>
        <v>3.0853510031253892E-2</v>
      </c>
    </row>
    <row r="252" spans="1:14">
      <c r="A252" s="9">
        <f t="shared" si="30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34"/>
        <v>214.65</v>
      </c>
      <c r="G252" s="83">
        <v>1.3398183321988247E-3</v>
      </c>
      <c r="H252" s="18">
        <f t="shared" si="28"/>
        <v>3.0402219721423189</v>
      </c>
      <c r="I252" s="10">
        <f t="shared" si="33"/>
        <v>1.1178896191567307</v>
      </c>
      <c r="J252" s="10">
        <v>1.1744043609055577</v>
      </c>
      <c r="K252" s="10">
        <v>0.3152190590164175</v>
      </c>
      <c r="L252" s="147">
        <f t="shared" si="29"/>
        <v>0.3152190590164175</v>
      </c>
      <c r="M252" s="10">
        <f t="shared" si="27"/>
        <v>5.6477350112210249</v>
      </c>
      <c r="N252" s="11">
        <f t="shared" si="32"/>
        <v>3.0853510031253889E-2</v>
      </c>
    </row>
    <row r="253" spans="1:14">
      <c r="A253" s="9">
        <f t="shared" si="30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34"/>
        <v>189.78</v>
      </c>
      <c r="G253" s="83">
        <v>1.3890779736940339E-3</v>
      </c>
      <c r="H253" s="18">
        <f t="shared" si="28"/>
        <v>3.1519985024483432</v>
      </c>
      <c r="I253" s="10">
        <f t="shared" si="33"/>
        <v>1.158989849350256</v>
      </c>
      <c r="J253" s="10">
        <v>1.2175824070617685</v>
      </c>
      <c r="K253" s="10">
        <v>0.32680837487099534</v>
      </c>
      <c r="L253" s="147">
        <f t="shared" si="29"/>
        <v>0.32680837487099534</v>
      </c>
      <c r="M253" s="10">
        <f t="shared" si="27"/>
        <v>5.855379133731363</v>
      </c>
      <c r="N253" s="11">
        <f t="shared" si="32"/>
        <v>3.0853510031253889E-2</v>
      </c>
    </row>
    <row r="254" spans="1:14">
      <c r="A254" s="9">
        <f t="shared" si="30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34"/>
        <v>406.04</v>
      </c>
      <c r="G254" s="83">
        <v>2.9719739721715964E-3</v>
      </c>
      <c r="H254" s="18">
        <f t="shared" si="28"/>
        <v>6.7437952994737351</v>
      </c>
      <c r="I254" s="10">
        <f t="shared" si="33"/>
        <v>2.4796935316164928</v>
      </c>
      <c r="J254" s="10">
        <v>2.6050540655672911</v>
      </c>
      <c r="K254" s="10">
        <v>0.69921631643281157</v>
      </c>
      <c r="L254" s="147">
        <f t="shared" si="29"/>
        <v>0.69921631643281157</v>
      </c>
      <c r="M254" s="10">
        <f t="shared" si="27"/>
        <v>12.527759213090331</v>
      </c>
      <c r="N254" s="11">
        <f t="shared" si="32"/>
        <v>3.0853510031253892E-2</v>
      </c>
    </row>
    <row r="255" spans="1:14">
      <c r="A255" s="9">
        <f t="shared" si="30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34"/>
        <v>732.01</v>
      </c>
      <c r="G255" s="83">
        <v>4.2614347511034014E-3</v>
      </c>
      <c r="H255" s="18">
        <f t="shared" si="28"/>
        <v>9.6697494367712622</v>
      </c>
      <c r="I255" s="10">
        <f t="shared" si="33"/>
        <v>3.5555668679007932</v>
      </c>
      <c r="J255" s="10">
        <v>3.7353180167321751</v>
      </c>
      <c r="K255" s="10">
        <v>1.0025877538920973</v>
      </c>
      <c r="L255" s="147">
        <f t="shared" si="29"/>
        <v>1.0025877538920973</v>
      </c>
      <c r="M255" s="10">
        <f t="shared" si="27"/>
        <v>17.963222075296329</v>
      </c>
      <c r="N255" s="11">
        <f t="shared" si="32"/>
        <v>3.0853510031253892E-2</v>
      </c>
    </row>
    <row r="256" spans="1:14">
      <c r="A256" s="9">
        <f t="shared" si="30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34"/>
        <v>985.05</v>
      </c>
      <c r="G256" s="83">
        <v>7.2099866054763841E-3</v>
      </c>
      <c r="H256" s="18">
        <f t="shared" si="28"/>
        <v>16.360396906084627</v>
      </c>
      <c r="I256" s="10">
        <f t="shared" si="33"/>
        <v>6.0157179423673179</v>
      </c>
      <c r="J256" s="10">
        <v>6.3198416591642692</v>
      </c>
      <c r="K256" s="10">
        <v>1.6962935486704289</v>
      </c>
      <c r="L256" s="147">
        <f t="shared" si="29"/>
        <v>1.6962935486704289</v>
      </c>
      <c r="M256" s="10">
        <f t="shared" si="27"/>
        <v>30.392250056286642</v>
      </c>
      <c r="N256" s="11">
        <f t="shared" si="32"/>
        <v>3.0853510031253889E-2</v>
      </c>
    </row>
    <row r="257" spans="1:14">
      <c r="A257" s="9">
        <f t="shared" si="30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34"/>
        <v>589.46</v>
      </c>
      <c r="G257" s="83">
        <v>4.3145004867408861E-3</v>
      </c>
      <c r="H257" s="18">
        <f t="shared" si="28"/>
        <v>9.7901624894783481</v>
      </c>
      <c r="I257" s="10">
        <f t="shared" si="33"/>
        <v>3.5998427473811887</v>
      </c>
      <c r="J257" s="10">
        <v>3.7818322566478559</v>
      </c>
      <c r="K257" s="10">
        <v>1.0150725295155283</v>
      </c>
      <c r="L257" s="147">
        <f t="shared" si="29"/>
        <v>1.0150725295155283</v>
      </c>
      <c r="M257" s="10">
        <f t="shared" si="27"/>
        <v>18.186910023022921</v>
      </c>
      <c r="N257" s="11">
        <f t="shared" si="32"/>
        <v>3.0853510031253892E-2</v>
      </c>
    </row>
    <row r="258" spans="1:14">
      <c r="A258" s="9">
        <f t="shared" si="30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34"/>
        <v>229.7</v>
      </c>
      <c r="G258" s="83">
        <v>1.6812688932317397E-3</v>
      </c>
      <c r="H258" s="18">
        <f t="shared" si="28"/>
        <v>3.8150176836989376</v>
      </c>
      <c r="I258" s="10">
        <f t="shared" si="33"/>
        <v>1.4027820022960995</v>
      </c>
      <c r="J258" s="10">
        <v>1.473699435673349</v>
      </c>
      <c r="K258" s="10">
        <v>0.39555213251063143</v>
      </c>
      <c r="L258" s="147">
        <f t="shared" si="29"/>
        <v>0.39555213251063143</v>
      </c>
      <c r="M258" s="10">
        <f t="shared" si="27"/>
        <v>7.0870512541790172</v>
      </c>
      <c r="N258" s="11">
        <f t="shared" si="32"/>
        <v>3.0853510031253886E-2</v>
      </c>
    </row>
    <row r="259" spans="1:14">
      <c r="A259" s="9">
        <f t="shared" si="30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34"/>
        <v>3064.9700000000003</v>
      </c>
      <c r="G259" s="83">
        <v>1.7600038060941424E-2</v>
      </c>
      <c r="H259" s="18">
        <f t="shared" si="28"/>
        <v>39.936774365224018</v>
      </c>
      <c r="I259" s="10">
        <f t="shared" si="33"/>
        <v>14.684751934092873</v>
      </c>
      <c r="J259" s="10">
        <v>15.427137361937595</v>
      </c>
      <c r="K259" s="10">
        <v>4.1407609545976891</v>
      </c>
      <c r="L259" s="147">
        <f t="shared" si="29"/>
        <v>4.1407609545976891</v>
      </c>
      <c r="M259" s="10">
        <f t="shared" si="27"/>
        <v>74.189424615852175</v>
      </c>
      <c r="N259" s="11">
        <f t="shared" si="32"/>
        <v>3.0853510031253892E-2</v>
      </c>
    </row>
    <row r="260" spans="1:14">
      <c r="A260" s="9">
        <f t="shared" si="30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ref="F260:F265" si="35">C260+D260+E260</f>
        <v>3276.1600000000003</v>
      </c>
      <c r="G260" s="83">
        <v>2.2099207307700756E-2</v>
      </c>
      <c r="H260" s="18">
        <f t="shared" si="28"/>
        <v>50.14597427812302</v>
      </c>
      <c r="I260" s="10">
        <f t="shared" si="33"/>
        <v>18.438674742065835</v>
      </c>
      <c r="J260" s="10">
        <v>19.370839173492019</v>
      </c>
      <c r="K260" s="10">
        <v>5.1992805032827576</v>
      </c>
      <c r="L260" s="147">
        <f t="shared" si="29"/>
        <v>5.1992805032827576</v>
      </c>
      <c r="M260" s="10">
        <f t="shared" ref="M260:M323" si="36">H260+I260+J260+L260</f>
        <v>93.154768696963629</v>
      </c>
      <c r="N260" s="11">
        <f t="shared" si="32"/>
        <v>3.0853510031253889E-2</v>
      </c>
    </row>
    <row r="261" spans="1:14" s="210" customFormat="1">
      <c r="A261" s="9">
        <f t="shared" si="30"/>
        <v>256</v>
      </c>
      <c r="B261" s="203" t="s">
        <v>1323</v>
      </c>
      <c r="C261" s="8">
        <f>димвенканали!C261</f>
        <v>1829.3</v>
      </c>
      <c r="D261" s="8">
        <f>димвенканали!D261</f>
        <v>222</v>
      </c>
      <c r="E261" s="8">
        <f>димвенканали!E261</f>
        <v>0</v>
      </c>
      <c r="F261" s="8">
        <f t="shared" si="35"/>
        <v>2051.3000000000002</v>
      </c>
      <c r="G261" s="208">
        <v>1.3390000000000001E-2</v>
      </c>
      <c r="H261" s="206">
        <f t="shared" ref="H261:H324" si="37">G261*$H$2</f>
        <v>30.383650700000004</v>
      </c>
      <c r="I261" s="200">
        <f t="shared" si="33"/>
        <v>11.172068362390002</v>
      </c>
      <c r="J261" s="200">
        <v>13.875334519564646</v>
      </c>
      <c r="K261" s="200">
        <v>3.8192065012302781</v>
      </c>
      <c r="L261" s="147">
        <f t="shared" ref="L261:L286" si="38">K261*$L$2</f>
        <v>3.8192065012302781</v>
      </c>
      <c r="M261" s="200">
        <f t="shared" si="36"/>
        <v>59.250260083184926</v>
      </c>
      <c r="N261" s="205">
        <f t="shared" si="32"/>
        <v>3.2389580759407934E-2</v>
      </c>
    </row>
    <row r="262" spans="1:14" s="210" customFormat="1">
      <c r="A262" s="9">
        <f t="shared" si="30"/>
        <v>257</v>
      </c>
      <c r="B262" s="203" t="s">
        <v>1324</v>
      </c>
      <c r="C262" s="8">
        <f>димвенканали!C262</f>
        <v>2200.46</v>
      </c>
      <c r="D262" s="8">
        <f>димвенканали!D262</f>
        <v>0</v>
      </c>
      <c r="E262" s="8">
        <f>димвенканали!E262</f>
        <v>0</v>
      </c>
      <c r="F262" s="8">
        <f t="shared" si="35"/>
        <v>2200.46</v>
      </c>
      <c r="G262" s="208">
        <v>1.6109999999999999E-2</v>
      </c>
      <c r="H262" s="206">
        <f t="shared" si="37"/>
        <v>36.555684300000003</v>
      </c>
      <c r="I262" s="200">
        <f t="shared" si="33"/>
        <v>13.441525117110002</v>
      </c>
      <c r="J262" s="200">
        <v>14.884277578570284</v>
      </c>
      <c r="K262" s="200">
        <v>4.0969195815810346</v>
      </c>
      <c r="L262" s="147">
        <f t="shared" si="38"/>
        <v>4.0969195815810346</v>
      </c>
      <c r="M262" s="200">
        <f t="shared" si="36"/>
        <v>68.978406577261325</v>
      </c>
      <c r="N262" s="205">
        <f t="shared" si="32"/>
        <v>3.1347266742981612E-2</v>
      </c>
    </row>
    <row r="263" spans="1:14" s="210" customFormat="1">
      <c r="A263" s="9">
        <f t="shared" si="30"/>
        <v>258</v>
      </c>
      <c r="B263" s="203" t="s">
        <v>1325</v>
      </c>
      <c r="C263" s="8">
        <f>димвенканали!C263</f>
        <v>1202.04</v>
      </c>
      <c r="D263" s="8">
        <f>димвенканали!D263</f>
        <v>0</v>
      </c>
      <c r="E263" s="8">
        <f>димвенканали!E263</f>
        <v>0</v>
      </c>
      <c r="F263" s="8">
        <f t="shared" si="35"/>
        <v>1202.04</v>
      </c>
      <c r="G263" s="208">
        <v>8.8000000000000005E-3</v>
      </c>
      <c r="H263" s="206">
        <f t="shared" si="37"/>
        <v>19.968344000000002</v>
      </c>
      <c r="I263" s="200">
        <f t="shared" si="33"/>
        <v>7.3423600888000013</v>
      </c>
      <c r="J263" s="200">
        <v>8.1307985696375411</v>
      </c>
      <c r="K263" s="200">
        <v>2.2380144214589981</v>
      </c>
      <c r="L263" s="147">
        <f t="shared" si="38"/>
        <v>2.2380144214589981</v>
      </c>
      <c r="M263" s="200">
        <f t="shared" si="36"/>
        <v>37.679517079896542</v>
      </c>
      <c r="N263" s="205">
        <f t="shared" si="32"/>
        <v>3.1346308841549819E-2</v>
      </c>
    </row>
    <row r="264" spans="1:14" s="210" customFormat="1">
      <c r="A264" s="9">
        <f t="shared" ref="A264:A327" si="39">A263+1</f>
        <v>259</v>
      </c>
      <c r="B264" s="203" t="s">
        <v>1326</v>
      </c>
      <c r="C264" s="8">
        <f>димвенканали!C264</f>
        <v>1991.48</v>
      </c>
      <c r="D264" s="8">
        <f>димвенканали!D264</f>
        <v>74</v>
      </c>
      <c r="E264" s="8">
        <f>димвенканали!E264</f>
        <v>0</v>
      </c>
      <c r="F264" s="8">
        <f t="shared" si="35"/>
        <v>2065.48</v>
      </c>
      <c r="G264" s="208">
        <v>1.4579999999999999E-2</v>
      </c>
      <c r="H264" s="206">
        <f t="shared" si="37"/>
        <v>33.083915400000002</v>
      </c>
      <c r="I264" s="200">
        <f t="shared" si="33"/>
        <v>12.164955692580001</v>
      </c>
      <c r="J264" s="200">
        <v>13.971250399000823</v>
      </c>
      <c r="K264" s="200">
        <v>3.8456074899630059</v>
      </c>
      <c r="L264" s="147">
        <f t="shared" si="38"/>
        <v>3.8456074899630059</v>
      </c>
      <c r="M264" s="200">
        <f t="shared" si="36"/>
        <v>63.065728981543835</v>
      </c>
      <c r="N264" s="205">
        <f t="shared" si="32"/>
        <v>3.1667769187510714E-2</v>
      </c>
    </row>
    <row r="265" spans="1:14" s="210" customFormat="1">
      <c r="A265" s="9">
        <f t="shared" si="39"/>
        <v>260</v>
      </c>
      <c r="B265" s="203" t="s">
        <v>1327</v>
      </c>
      <c r="C265" s="8">
        <f>димвенканали!C265</f>
        <v>179.2</v>
      </c>
      <c r="D265" s="8">
        <f>димвенканали!D265</f>
        <v>0</v>
      </c>
      <c r="E265" s="8">
        <f>димвенканали!E265</f>
        <v>0</v>
      </c>
      <c r="F265" s="8">
        <f t="shared" si="35"/>
        <v>179.2</v>
      </c>
      <c r="G265" s="208">
        <v>1.31E-3</v>
      </c>
      <c r="H265" s="206">
        <f t="shared" si="37"/>
        <v>2.9725603</v>
      </c>
      <c r="I265" s="200">
        <f t="shared" si="33"/>
        <v>1.0930104223100001</v>
      </c>
      <c r="J265" s="200">
        <v>1.2121386174162652</v>
      </c>
      <c r="K265" s="200">
        <v>0.333642960571572</v>
      </c>
      <c r="L265" s="147">
        <f t="shared" si="38"/>
        <v>0.333642960571572</v>
      </c>
      <c r="M265" s="200">
        <f t="shared" si="36"/>
        <v>5.6113523002978374</v>
      </c>
      <c r="N265" s="205">
        <f t="shared" si="32"/>
        <v>3.1313349890054895E-2</v>
      </c>
    </row>
    <row r="266" spans="1:14">
      <c r="A266" s="9">
        <f t="shared" si="39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40">C266+D266+E266</f>
        <v>885.79</v>
      </c>
      <c r="G266" s="83">
        <v>0</v>
      </c>
      <c r="H266" s="18">
        <f t="shared" si="37"/>
        <v>0</v>
      </c>
      <c r="I266" s="10">
        <f t="shared" ref="I266:I329" si="41">H266*0.3677</f>
        <v>0</v>
      </c>
      <c r="J266" s="10">
        <v>19.370839173492019</v>
      </c>
      <c r="K266" s="10">
        <v>5.1992805032827576</v>
      </c>
      <c r="L266" s="147">
        <f t="shared" si="38"/>
        <v>5.1992805032827576</v>
      </c>
      <c r="M266" s="10">
        <f t="shared" si="36"/>
        <v>24.570119676774777</v>
      </c>
      <c r="N266" s="11">
        <f t="shared" ref="N266:N329" si="42">M266/F266</f>
        <v>2.7738086540573699E-2</v>
      </c>
    </row>
    <row r="267" spans="1:14">
      <c r="A267" s="9">
        <f t="shared" si="39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40"/>
        <v>530.1</v>
      </c>
      <c r="G267" s="83">
        <v>0</v>
      </c>
      <c r="H267" s="18">
        <f t="shared" si="37"/>
        <v>0</v>
      </c>
      <c r="I267" s="10">
        <f t="shared" si="41"/>
        <v>0</v>
      </c>
      <c r="J267" s="10">
        <v>0</v>
      </c>
      <c r="K267" s="10">
        <v>0</v>
      </c>
      <c r="L267" s="147">
        <f t="shared" si="38"/>
        <v>0</v>
      </c>
      <c r="M267" s="10">
        <f t="shared" si="36"/>
        <v>0</v>
      </c>
      <c r="N267" s="11">
        <f t="shared" si="42"/>
        <v>0</v>
      </c>
    </row>
    <row r="268" spans="1:14">
      <c r="A268" s="9">
        <f t="shared" si="39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40"/>
        <v>543.29999999999995</v>
      </c>
      <c r="G268" s="83">
        <v>0</v>
      </c>
      <c r="H268" s="18">
        <f t="shared" si="37"/>
        <v>0</v>
      </c>
      <c r="I268" s="10">
        <f t="shared" si="41"/>
        <v>0</v>
      </c>
      <c r="J268" s="10">
        <v>0</v>
      </c>
      <c r="K268" s="10">
        <v>0</v>
      </c>
      <c r="L268" s="147">
        <f t="shared" si="38"/>
        <v>0</v>
      </c>
      <c r="M268" s="10">
        <f t="shared" si="36"/>
        <v>0</v>
      </c>
      <c r="N268" s="11">
        <f t="shared" si="42"/>
        <v>0</v>
      </c>
    </row>
    <row r="269" spans="1:14">
      <c r="A269" s="9">
        <f t="shared" si="39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40"/>
        <v>453.6</v>
      </c>
      <c r="G269" s="83">
        <v>0</v>
      </c>
      <c r="H269" s="18">
        <f t="shared" si="37"/>
        <v>0</v>
      </c>
      <c r="I269" s="10">
        <f t="shared" si="41"/>
        <v>0</v>
      </c>
      <c r="J269" s="10">
        <v>0</v>
      </c>
      <c r="K269" s="10">
        <v>0</v>
      </c>
      <c r="L269" s="147">
        <f t="shared" si="38"/>
        <v>0</v>
      </c>
      <c r="M269" s="10">
        <f t="shared" si="36"/>
        <v>0</v>
      </c>
      <c r="N269" s="11">
        <f t="shared" si="42"/>
        <v>0</v>
      </c>
    </row>
    <row r="270" spans="1:14">
      <c r="A270" s="9">
        <f t="shared" si="39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40"/>
        <v>442.1</v>
      </c>
      <c r="G270" s="83">
        <v>0</v>
      </c>
      <c r="H270" s="18">
        <f t="shared" si="37"/>
        <v>0</v>
      </c>
      <c r="I270" s="10">
        <f t="shared" si="41"/>
        <v>0</v>
      </c>
      <c r="J270" s="10">
        <v>0</v>
      </c>
      <c r="K270" s="10">
        <v>0</v>
      </c>
      <c r="L270" s="147">
        <f t="shared" si="38"/>
        <v>0</v>
      </c>
      <c r="M270" s="10">
        <f t="shared" si="36"/>
        <v>0</v>
      </c>
      <c r="N270" s="11">
        <f t="shared" si="42"/>
        <v>0</v>
      </c>
    </row>
    <row r="271" spans="1:14">
      <c r="A271" s="9">
        <f t="shared" si="39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40"/>
        <v>560.20000000000005</v>
      </c>
      <c r="G271" s="83">
        <v>0</v>
      </c>
      <c r="H271" s="18">
        <f t="shared" si="37"/>
        <v>0</v>
      </c>
      <c r="I271" s="10">
        <f t="shared" si="41"/>
        <v>0</v>
      </c>
      <c r="J271" s="10">
        <v>0</v>
      </c>
      <c r="K271" s="10">
        <v>0</v>
      </c>
      <c r="L271" s="147">
        <f t="shared" si="38"/>
        <v>0</v>
      </c>
      <c r="M271" s="10">
        <f t="shared" si="36"/>
        <v>0</v>
      </c>
      <c r="N271" s="11">
        <f t="shared" si="42"/>
        <v>0</v>
      </c>
    </row>
    <row r="272" spans="1:14">
      <c r="A272" s="9">
        <f t="shared" si="39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40"/>
        <v>522.29999999999995</v>
      </c>
      <c r="G272" s="83">
        <v>0</v>
      </c>
      <c r="H272" s="18">
        <f t="shared" si="37"/>
        <v>0</v>
      </c>
      <c r="I272" s="10">
        <f t="shared" si="41"/>
        <v>0</v>
      </c>
      <c r="J272" s="10">
        <v>0</v>
      </c>
      <c r="K272" s="10">
        <v>0</v>
      </c>
      <c r="L272" s="147">
        <f t="shared" si="38"/>
        <v>0</v>
      </c>
      <c r="M272" s="10">
        <f t="shared" si="36"/>
        <v>0</v>
      </c>
      <c r="N272" s="11">
        <f t="shared" si="42"/>
        <v>0</v>
      </c>
    </row>
    <row r="273" spans="1:14">
      <c r="A273" s="9">
        <f t="shared" si="39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40"/>
        <v>831.1</v>
      </c>
      <c r="G273" s="83">
        <v>0</v>
      </c>
      <c r="H273" s="18">
        <f t="shared" si="37"/>
        <v>0</v>
      </c>
      <c r="I273" s="10">
        <f t="shared" si="41"/>
        <v>0</v>
      </c>
      <c r="J273" s="10">
        <v>0</v>
      </c>
      <c r="K273" s="10">
        <v>0</v>
      </c>
      <c r="L273" s="147">
        <f t="shared" si="38"/>
        <v>0</v>
      </c>
      <c r="M273" s="10">
        <f t="shared" si="36"/>
        <v>0</v>
      </c>
      <c r="N273" s="11">
        <f t="shared" si="42"/>
        <v>0</v>
      </c>
    </row>
    <row r="274" spans="1:14">
      <c r="A274" s="9">
        <f t="shared" si="39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40"/>
        <v>778.5</v>
      </c>
      <c r="G274" s="83">
        <v>0</v>
      </c>
      <c r="H274" s="18">
        <f t="shared" si="37"/>
        <v>0</v>
      </c>
      <c r="I274" s="10">
        <f t="shared" si="41"/>
        <v>0</v>
      </c>
      <c r="J274" s="10">
        <v>0</v>
      </c>
      <c r="K274" s="10">
        <v>0</v>
      </c>
      <c r="L274" s="147">
        <f t="shared" si="38"/>
        <v>0</v>
      </c>
      <c r="M274" s="10">
        <f t="shared" si="36"/>
        <v>0</v>
      </c>
      <c r="N274" s="11">
        <f t="shared" si="42"/>
        <v>0</v>
      </c>
    </row>
    <row r="275" spans="1:14">
      <c r="A275" s="9">
        <f t="shared" si="39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40"/>
        <v>791.9</v>
      </c>
      <c r="G275" s="83">
        <v>0</v>
      </c>
      <c r="H275" s="18">
        <f t="shared" si="37"/>
        <v>0</v>
      </c>
      <c r="I275" s="10">
        <f t="shared" si="41"/>
        <v>0</v>
      </c>
      <c r="J275" s="10">
        <v>0</v>
      </c>
      <c r="K275" s="10">
        <v>0</v>
      </c>
      <c r="L275" s="147">
        <f t="shared" si="38"/>
        <v>0</v>
      </c>
      <c r="M275" s="10">
        <f t="shared" si="36"/>
        <v>0</v>
      </c>
      <c r="N275" s="11">
        <f t="shared" si="42"/>
        <v>0</v>
      </c>
    </row>
    <row r="276" spans="1:14">
      <c r="A276" s="9">
        <f t="shared" si="39"/>
        <v>271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40"/>
        <v>397</v>
      </c>
      <c r="G276" s="83">
        <v>0</v>
      </c>
      <c r="H276" s="18">
        <f t="shared" si="37"/>
        <v>0</v>
      </c>
      <c r="I276" s="10">
        <f t="shared" si="41"/>
        <v>0</v>
      </c>
      <c r="J276" s="10">
        <v>0</v>
      </c>
      <c r="K276" s="10">
        <v>0</v>
      </c>
      <c r="L276" s="147">
        <f t="shared" si="38"/>
        <v>0</v>
      </c>
      <c r="M276" s="10">
        <f t="shared" si="36"/>
        <v>0</v>
      </c>
      <c r="N276" s="11">
        <f t="shared" si="42"/>
        <v>0</v>
      </c>
    </row>
    <row r="277" spans="1:14">
      <c r="A277" s="9">
        <f t="shared" si="39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40"/>
        <v>442.3</v>
      </c>
      <c r="G277" s="83">
        <v>0</v>
      </c>
      <c r="H277" s="18">
        <f t="shared" si="37"/>
        <v>0</v>
      </c>
      <c r="I277" s="10">
        <f t="shared" si="41"/>
        <v>0</v>
      </c>
      <c r="J277" s="10">
        <v>0</v>
      </c>
      <c r="K277" s="10">
        <v>0</v>
      </c>
      <c r="L277" s="147">
        <f t="shared" si="38"/>
        <v>0</v>
      </c>
      <c r="M277" s="10">
        <f t="shared" si="36"/>
        <v>0</v>
      </c>
      <c r="N277" s="11">
        <f t="shared" si="42"/>
        <v>0</v>
      </c>
    </row>
    <row r="278" spans="1:14">
      <c r="A278" s="9">
        <f t="shared" si="39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40"/>
        <v>484.7</v>
      </c>
      <c r="G278" s="83">
        <v>0</v>
      </c>
      <c r="H278" s="18">
        <f t="shared" si="37"/>
        <v>0</v>
      </c>
      <c r="I278" s="10">
        <f t="shared" si="41"/>
        <v>0</v>
      </c>
      <c r="J278" s="10">
        <v>0</v>
      </c>
      <c r="K278" s="10">
        <v>0</v>
      </c>
      <c r="L278" s="147">
        <f t="shared" si="38"/>
        <v>0</v>
      </c>
      <c r="M278" s="10">
        <f t="shared" si="36"/>
        <v>0</v>
      </c>
      <c r="N278" s="11">
        <f t="shared" si="42"/>
        <v>0</v>
      </c>
    </row>
    <row r="279" spans="1:14">
      <c r="A279" s="9">
        <f t="shared" si="39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40"/>
        <v>554.70000000000005</v>
      </c>
      <c r="G279" s="83">
        <v>0</v>
      </c>
      <c r="H279" s="18">
        <f t="shared" si="37"/>
        <v>0</v>
      </c>
      <c r="I279" s="10">
        <f t="shared" si="41"/>
        <v>0</v>
      </c>
      <c r="J279" s="10">
        <v>0</v>
      </c>
      <c r="K279" s="10">
        <v>0</v>
      </c>
      <c r="L279" s="147">
        <f t="shared" si="38"/>
        <v>0</v>
      </c>
      <c r="M279" s="10">
        <f t="shared" si="36"/>
        <v>0</v>
      </c>
      <c r="N279" s="11">
        <f t="shared" si="42"/>
        <v>0</v>
      </c>
    </row>
    <row r="280" spans="1:14">
      <c r="A280" s="9">
        <f t="shared" si="39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40"/>
        <v>380.3</v>
      </c>
      <c r="G280" s="83">
        <v>0</v>
      </c>
      <c r="H280" s="18">
        <f t="shared" si="37"/>
        <v>0</v>
      </c>
      <c r="I280" s="10">
        <f t="shared" si="41"/>
        <v>0</v>
      </c>
      <c r="J280" s="10">
        <v>0</v>
      </c>
      <c r="K280" s="10">
        <v>0</v>
      </c>
      <c r="L280" s="147">
        <f t="shared" si="38"/>
        <v>0</v>
      </c>
      <c r="M280" s="10">
        <f t="shared" si="36"/>
        <v>0</v>
      </c>
      <c r="N280" s="11">
        <f t="shared" si="42"/>
        <v>0</v>
      </c>
    </row>
    <row r="281" spans="1:14">
      <c r="A281" s="9">
        <f t="shared" si="39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40"/>
        <v>372</v>
      </c>
      <c r="G281" s="83">
        <v>0</v>
      </c>
      <c r="H281" s="18">
        <f t="shared" si="37"/>
        <v>0</v>
      </c>
      <c r="I281" s="10">
        <f t="shared" si="41"/>
        <v>0</v>
      </c>
      <c r="J281" s="10">
        <v>0</v>
      </c>
      <c r="K281" s="10">
        <v>0</v>
      </c>
      <c r="L281" s="147">
        <f t="shared" si="38"/>
        <v>0</v>
      </c>
      <c r="M281" s="10">
        <f t="shared" si="36"/>
        <v>0</v>
      </c>
      <c r="N281" s="11">
        <f t="shared" si="42"/>
        <v>0</v>
      </c>
    </row>
    <row r="282" spans="1:14">
      <c r="A282" s="9">
        <f t="shared" si="39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40"/>
        <v>367.70000000000005</v>
      </c>
      <c r="G282" s="83">
        <v>0</v>
      </c>
      <c r="H282" s="18">
        <f t="shared" si="37"/>
        <v>0</v>
      </c>
      <c r="I282" s="10">
        <f t="shared" si="41"/>
        <v>0</v>
      </c>
      <c r="J282" s="10">
        <v>0</v>
      </c>
      <c r="K282" s="10">
        <v>0</v>
      </c>
      <c r="L282" s="147">
        <f t="shared" si="38"/>
        <v>0</v>
      </c>
      <c r="M282" s="10">
        <f t="shared" si="36"/>
        <v>0</v>
      </c>
      <c r="N282" s="11">
        <f t="shared" si="42"/>
        <v>0</v>
      </c>
    </row>
    <row r="283" spans="1:14">
      <c r="A283" s="9">
        <f t="shared" si="39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40"/>
        <v>246.5</v>
      </c>
      <c r="G283" s="83">
        <v>0</v>
      </c>
      <c r="H283" s="18">
        <f t="shared" si="37"/>
        <v>0</v>
      </c>
      <c r="I283" s="10">
        <f t="shared" si="41"/>
        <v>0</v>
      </c>
      <c r="J283" s="10">
        <v>0</v>
      </c>
      <c r="K283" s="10">
        <v>0</v>
      </c>
      <c r="L283" s="147">
        <f t="shared" si="38"/>
        <v>0</v>
      </c>
      <c r="M283" s="10">
        <f t="shared" si="36"/>
        <v>0</v>
      </c>
      <c r="N283" s="11">
        <f t="shared" si="42"/>
        <v>0</v>
      </c>
    </row>
    <row r="284" spans="1:14">
      <c r="A284" s="9">
        <f t="shared" si="39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40"/>
        <v>255.7</v>
      </c>
      <c r="G284" s="83">
        <v>0</v>
      </c>
      <c r="H284" s="18">
        <f t="shared" si="37"/>
        <v>0</v>
      </c>
      <c r="I284" s="10">
        <f t="shared" si="41"/>
        <v>0</v>
      </c>
      <c r="J284" s="10">
        <v>0</v>
      </c>
      <c r="K284" s="10">
        <v>0</v>
      </c>
      <c r="L284" s="147">
        <f t="shared" si="38"/>
        <v>0</v>
      </c>
      <c r="M284" s="10">
        <f t="shared" si="36"/>
        <v>0</v>
      </c>
      <c r="N284" s="11">
        <f t="shared" si="42"/>
        <v>0</v>
      </c>
    </row>
    <row r="285" spans="1:14">
      <c r="A285" s="9">
        <f t="shared" si="39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40"/>
        <v>460.8</v>
      </c>
      <c r="G285" s="83">
        <v>0</v>
      </c>
      <c r="H285" s="18">
        <f t="shared" si="37"/>
        <v>0</v>
      </c>
      <c r="I285" s="10">
        <f t="shared" si="41"/>
        <v>0</v>
      </c>
      <c r="J285" s="10">
        <v>0</v>
      </c>
      <c r="K285" s="10">
        <v>0</v>
      </c>
      <c r="L285" s="147">
        <f t="shared" si="38"/>
        <v>0</v>
      </c>
      <c r="M285" s="10">
        <f t="shared" si="36"/>
        <v>0</v>
      </c>
      <c r="N285" s="11">
        <f t="shared" si="42"/>
        <v>0</v>
      </c>
    </row>
    <row r="286" spans="1:14">
      <c r="A286" s="9">
        <f t="shared" si="39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40"/>
        <v>473.6</v>
      </c>
      <c r="G286" s="83">
        <v>0</v>
      </c>
      <c r="H286" s="18">
        <f t="shared" si="37"/>
        <v>0</v>
      </c>
      <c r="I286" s="10">
        <f t="shared" si="41"/>
        <v>0</v>
      </c>
      <c r="J286" s="10">
        <v>0</v>
      </c>
      <c r="K286" s="10">
        <v>0</v>
      </c>
      <c r="L286" s="147">
        <f t="shared" si="38"/>
        <v>0</v>
      </c>
      <c r="M286" s="10">
        <f t="shared" si="36"/>
        <v>0</v>
      </c>
      <c r="N286" s="11">
        <f t="shared" si="42"/>
        <v>0</v>
      </c>
    </row>
    <row r="287" spans="1:14">
      <c r="A287" s="9">
        <f t="shared" si="39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40"/>
        <v>500.2</v>
      </c>
      <c r="G287" s="83">
        <v>0</v>
      </c>
      <c r="H287" s="18">
        <f t="shared" si="37"/>
        <v>0</v>
      </c>
      <c r="I287" s="10">
        <f t="shared" si="41"/>
        <v>0</v>
      </c>
      <c r="J287" s="10">
        <v>0</v>
      </c>
      <c r="K287" s="10">
        <v>0</v>
      </c>
      <c r="L287" s="147">
        <f>K287*$L$2</f>
        <v>0</v>
      </c>
      <c r="M287" s="10">
        <f t="shared" si="36"/>
        <v>0</v>
      </c>
      <c r="N287" s="11">
        <f t="shared" si="42"/>
        <v>0</v>
      </c>
    </row>
    <row r="288" spans="1:14">
      <c r="A288" s="9">
        <f t="shared" si="39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40"/>
        <v>640.4</v>
      </c>
      <c r="G288" s="83">
        <v>0</v>
      </c>
      <c r="H288" s="18">
        <f t="shared" si="37"/>
        <v>0</v>
      </c>
      <c r="I288" s="10">
        <f t="shared" si="41"/>
        <v>0</v>
      </c>
      <c r="J288" s="10">
        <v>0</v>
      </c>
      <c r="K288" s="10">
        <v>0</v>
      </c>
      <c r="L288" s="147">
        <f t="shared" ref="L288:L351" si="43">K288*$L$2</f>
        <v>0</v>
      </c>
      <c r="M288" s="10">
        <f t="shared" si="36"/>
        <v>0</v>
      </c>
      <c r="N288" s="11">
        <f t="shared" si="42"/>
        <v>0</v>
      </c>
    </row>
    <row r="289" spans="1:14">
      <c r="A289" s="9">
        <f t="shared" si="39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40"/>
        <v>525.6</v>
      </c>
      <c r="G289" s="83">
        <v>0</v>
      </c>
      <c r="H289" s="18">
        <f t="shared" si="37"/>
        <v>0</v>
      </c>
      <c r="I289" s="10">
        <f t="shared" si="41"/>
        <v>0</v>
      </c>
      <c r="J289" s="10">
        <v>0</v>
      </c>
      <c r="K289" s="10">
        <v>0</v>
      </c>
      <c r="L289" s="147">
        <f t="shared" si="43"/>
        <v>0</v>
      </c>
      <c r="M289" s="10">
        <f t="shared" si="36"/>
        <v>0</v>
      </c>
      <c r="N289" s="11">
        <f t="shared" si="42"/>
        <v>0</v>
      </c>
    </row>
    <row r="290" spans="1:14">
      <c r="A290" s="9">
        <f t="shared" si="39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40"/>
        <v>631.6</v>
      </c>
      <c r="G290" s="83">
        <v>0</v>
      </c>
      <c r="H290" s="18">
        <f t="shared" si="37"/>
        <v>0</v>
      </c>
      <c r="I290" s="10">
        <f t="shared" si="41"/>
        <v>0</v>
      </c>
      <c r="J290" s="10">
        <v>0</v>
      </c>
      <c r="K290" s="10">
        <v>0</v>
      </c>
      <c r="L290" s="147">
        <f t="shared" si="43"/>
        <v>0</v>
      </c>
      <c r="M290" s="10">
        <f t="shared" si="36"/>
        <v>0</v>
      </c>
      <c r="N290" s="11">
        <f t="shared" si="42"/>
        <v>0</v>
      </c>
    </row>
    <row r="291" spans="1:14">
      <c r="A291" s="9">
        <f t="shared" si="39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40"/>
        <v>508.9</v>
      </c>
      <c r="G291" s="83">
        <v>0</v>
      </c>
      <c r="H291" s="18">
        <f t="shared" si="37"/>
        <v>0</v>
      </c>
      <c r="I291" s="10">
        <f t="shared" si="41"/>
        <v>0</v>
      </c>
      <c r="J291" s="10">
        <v>0</v>
      </c>
      <c r="K291" s="10">
        <v>0</v>
      </c>
      <c r="L291" s="147">
        <f t="shared" si="43"/>
        <v>0</v>
      </c>
      <c r="M291" s="10">
        <f t="shared" si="36"/>
        <v>0</v>
      </c>
      <c r="N291" s="11">
        <f t="shared" si="42"/>
        <v>0</v>
      </c>
    </row>
    <row r="292" spans="1:14">
      <c r="A292" s="9">
        <f t="shared" si="39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40"/>
        <v>574.5</v>
      </c>
      <c r="G292" s="83">
        <v>0</v>
      </c>
      <c r="H292" s="18">
        <f t="shared" si="37"/>
        <v>0</v>
      </c>
      <c r="I292" s="10">
        <f t="shared" si="41"/>
        <v>0</v>
      </c>
      <c r="J292" s="10">
        <v>0</v>
      </c>
      <c r="K292" s="10">
        <v>0</v>
      </c>
      <c r="L292" s="147">
        <f t="shared" si="43"/>
        <v>0</v>
      </c>
      <c r="M292" s="10">
        <f t="shared" si="36"/>
        <v>0</v>
      </c>
      <c r="N292" s="11">
        <f t="shared" si="42"/>
        <v>0</v>
      </c>
    </row>
    <row r="293" spans="1:14">
      <c r="A293" s="9">
        <f t="shared" si="39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40"/>
        <v>944.72</v>
      </c>
      <c r="G293" s="83">
        <v>0</v>
      </c>
      <c r="H293" s="18">
        <f t="shared" si="37"/>
        <v>0</v>
      </c>
      <c r="I293" s="10">
        <f t="shared" si="41"/>
        <v>0</v>
      </c>
      <c r="J293" s="10">
        <v>0</v>
      </c>
      <c r="K293" s="10">
        <v>0</v>
      </c>
      <c r="L293" s="147">
        <f>K293*$L$2</f>
        <v>0</v>
      </c>
      <c r="M293" s="10">
        <f t="shared" si="36"/>
        <v>0</v>
      </c>
      <c r="N293" s="11">
        <f t="shared" si="42"/>
        <v>0</v>
      </c>
    </row>
    <row r="294" spans="1:14">
      <c r="A294" s="9">
        <f t="shared" si="39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40"/>
        <v>476.5</v>
      </c>
      <c r="G294" s="83">
        <v>0</v>
      </c>
      <c r="H294" s="18">
        <f t="shared" si="37"/>
        <v>0</v>
      </c>
      <c r="I294" s="10">
        <f t="shared" si="41"/>
        <v>0</v>
      </c>
      <c r="J294" s="10">
        <v>0</v>
      </c>
      <c r="K294" s="10">
        <v>0</v>
      </c>
      <c r="L294" s="147">
        <f t="shared" si="43"/>
        <v>0</v>
      </c>
      <c r="M294" s="10">
        <f t="shared" si="36"/>
        <v>0</v>
      </c>
      <c r="N294" s="11">
        <f t="shared" si="42"/>
        <v>0</v>
      </c>
    </row>
    <row r="295" spans="1:14">
      <c r="A295" s="9">
        <f t="shared" si="39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40"/>
        <v>561.4</v>
      </c>
      <c r="G295" s="83">
        <v>0</v>
      </c>
      <c r="H295" s="18">
        <f t="shared" si="37"/>
        <v>0</v>
      </c>
      <c r="I295" s="10">
        <f t="shared" si="41"/>
        <v>0</v>
      </c>
      <c r="J295" s="10">
        <v>0</v>
      </c>
      <c r="K295" s="10">
        <v>0</v>
      </c>
      <c r="L295" s="147">
        <f t="shared" si="43"/>
        <v>0</v>
      </c>
      <c r="M295" s="10">
        <f t="shared" si="36"/>
        <v>0</v>
      </c>
      <c r="N295" s="11">
        <f t="shared" si="42"/>
        <v>0</v>
      </c>
    </row>
    <row r="296" spans="1:14">
      <c r="A296" s="9">
        <f t="shared" si="39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40"/>
        <v>756.1</v>
      </c>
      <c r="G296" s="83">
        <v>0</v>
      </c>
      <c r="H296" s="18">
        <f t="shared" si="37"/>
        <v>0</v>
      </c>
      <c r="I296" s="10">
        <f t="shared" si="41"/>
        <v>0</v>
      </c>
      <c r="J296" s="10">
        <v>0</v>
      </c>
      <c r="K296" s="10">
        <v>0</v>
      </c>
      <c r="L296" s="147">
        <f t="shared" si="43"/>
        <v>0</v>
      </c>
      <c r="M296" s="10">
        <f t="shared" si="36"/>
        <v>0</v>
      </c>
      <c r="N296" s="11">
        <f t="shared" si="42"/>
        <v>0</v>
      </c>
    </row>
    <row r="297" spans="1:14">
      <c r="A297" s="9">
        <f t="shared" si="39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40"/>
        <v>642.6</v>
      </c>
      <c r="G297" s="83">
        <v>0</v>
      </c>
      <c r="H297" s="18">
        <f t="shared" si="37"/>
        <v>0</v>
      </c>
      <c r="I297" s="10">
        <f t="shared" si="41"/>
        <v>0</v>
      </c>
      <c r="J297" s="10">
        <v>0</v>
      </c>
      <c r="K297" s="10">
        <v>0</v>
      </c>
      <c r="L297" s="147">
        <f t="shared" si="43"/>
        <v>0</v>
      </c>
      <c r="M297" s="10">
        <f t="shared" si="36"/>
        <v>0</v>
      </c>
      <c r="N297" s="11">
        <f t="shared" si="42"/>
        <v>0</v>
      </c>
    </row>
    <row r="298" spans="1:14">
      <c r="A298" s="9">
        <f t="shared" si="39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40"/>
        <v>631.4</v>
      </c>
      <c r="G298" s="83">
        <v>0</v>
      </c>
      <c r="H298" s="18">
        <f t="shared" si="37"/>
        <v>0</v>
      </c>
      <c r="I298" s="10">
        <f t="shared" si="41"/>
        <v>0</v>
      </c>
      <c r="J298" s="10">
        <v>0</v>
      </c>
      <c r="K298" s="10">
        <v>0</v>
      </c>
      <c r="L298" s="147">
        <f t="shared" si="43"/>
        <v>0</v>
      </c>
      <c r="M298" s="10">
        <f t="shared" si="36"/>
        <v>0</v>
      </c>
      <c r="N298" s="11">
        <f t="shared" si="42"/>
        <v>0</v>
      </c>
    </row>
    <row r="299" spans="1:14">
      <c r="A299" s="9">
        <f t="shared" si="39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40"/>
        <v>461.4</v>
      </c>
      <c r="G299" s="83">
        <v>0</v>
      </c>
      <c r="H299" s="18">
        <f t="shared" si="37"/>
        <v>0</v>
      </c>
      <c r="I299" s="10">
        <f t="shared" si="41"/>
        <v>0</v>
      </c>
      <c r="J299" s="10">
        <v>0</v>
      </c>
      <c r="K299" s="10">
        <v>0</v>
      </c>
      <c r="L299" s="147">
        <f t="shared" si="43"/>
        <v>0</v>
      </c>
      <c r="M299" s="10">
        <f t="shared" si="36"/>
        <v>0</v>
      </c>
      <c r="N299" s="11">
        <f t="shared" si="42"/>
        <v>0</v>
      </c>
    </row>
    <row r="300" spans="1:14">
      <c r="A300" s="9">
        <f t="shared" si="39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40"/>
        <v>515.79999999999995</v>
      </c>
      <c r="G300" s="83">
        <v>0</v>
      </c>
      <c r="H300" s="18">
        <f t="shared" si="37"/>
        <v>0</v>
      </c>
      <c r="I300" s="10">
        <f t="shared" si="41"/>
        <v>0</v>
      </c>
      <c r="J300" s="10">
        <v>0</v>
      </c>
      <c r="K300" s="10">
        <v>0</v>
      </c>
      <c r="L300" s="147">
        <f t="shared" si="43"/>
        <v>0</v>
      </c>
      <c r="M300" s="10">
        <f t="shared" si="36"/>
        <v>0</v>
      </c>
      <c r="N300" s="11">
        <f t="shared" si="42"/>
        <v>0</v>
      </c>
    </row>
    <row r="301" spans="1:14">
      <c r="A301" s="9">
        <f t="shared" si="39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40"/>
        <v>604.9</v>
      </c>
      <c r="G301" s="83">
        <v>0</v>
      </c>
      <c r="H301" s="18">
        <f t="shared" si="37"/>
        <v>0</v>
      </c>
      <c r="I301" s="10">
        <f t="shared" si="41"/>
        <v>0</v>
      </c>
      <c r="J301" s="10">
        <v>0</v>
      </c>
      <c r="K301" s="10">
        <v>0</v>
      </c>
      <c r="L301" s="147">
        <f t="shared" si="43"/>
        <v>0</v>
      </c>
      <c r="M301" s="10">
        <f t="shared" si="36"/>
        <v>0</v>
      </c>
      <c r="N301" s="11">
        <f t="shared" si="42"/>
        <v>0</v>
      </c>
    </row>
    <row r="302" spans="1:14">
      <c r="A302" s="9">
        <f t="shared" si="39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40"/>
        <v>571.70000000000005</v>
      </c>
      <c r="G302" s="83">
        <v>0</v>
      </c>
      <c r="H302" s="18">
        <f t="shared" si="37"/>
        <v>0</v>
      </c>
      <c r="I302" s="10">
        <f t="shared" si="41"/>
        <v>0</v>
      </c>
      <c r="J302" s="10">
        <v>0</v>
      </c>
      <c r="K302" s="10">
        <v>0</v>
      </c>
      <c r="L302" s="147">
        <f t="shared" si="43"/>
        <v>0</v>
      </c>
      <c r="M302" s="10">
        <f t="shared" si="36"/>
        <v>0</v>
      </c>
      <c r="N302" s="11">
        <f t="shared" si="42"/>
        <v>0</v>
      </c>
    </row>
    <row r="303" spans="1:14">
      <c r="A303" s="9">
        <f t="shared" si="39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40"/>
        <v>522.5</v>
      </c>
      <c r="G303" s="83">
        <v>0</v>
      </c>
      <c r="H303" s="18">
        <f t="shared" si="37"/>
        <v>0</v>
      </c>
      <c r="I303" s="10">
        <f t="shared" si="41"/>
        <v>0</v>
      </c>
      <c r="J303" s="10">
        <v>0</v>
      </c>
      <c r="K303" s="10">
        <v>0</v>
      </c>
      <c r="L303" s="147">
        <f t="shared" si="43"/>
        <v>0</v>
      </c>
      <c r="M303" s="10">
        <f t="shared" si="36"/>
        <v>0</v>
      </c>
      <c r="N303" s="11">
        <f t="shared" si="42"/>
        <v>0</v>
      </c>
    </row>
    <row r="304" spans="1:14">
      <c r="A304" s="9">
        <f t="shared" si="39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40"/>
        <v>324.7</v>
      </c>
      <c r="G304" s="83">
        <v>0</v>
      </c>
      <c r="H304" s="18">
        <f t="shared" si="37"/>
        <v>0</v>
      </c>
      <c r="I304" s="10">
        <f t="shared" si="41"/>
        <v>0</v>
      </c>
      <c r="J304" s="10">
        <v>0</v>
      </c>
      <c r="K304" s="10">
        <v>0</v>
      </c>
      <c r="L304" s="147">
        <f t="shared" si="43"/>
        <v>0</v>
      </c>
      <c r="M304" s="10">
        <f t="shared" si="36"/>
        <v>0</v>
      </c>
      <c r="N304" s="11">
        <f t="shared" si="42"/>
        <v>0</v>
      </c>
    </row>
    <row r="305" spans="1:14">
      <c r="A305" s="9">
        <f t="shared" si="39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40"/>
        <v>519.5</v>
      </c>
      <c r="G305" s="83">
        <v>0</v>
      </c>
      <c r="H305" s="18">
        <f t="shared" si="37"/>
        <v>0</v>
      </c>
      <c r="I305" s="10">
        <f t="shared" si="41"/>
        <v>0</v>
      </c>
      <c r="J305" s="10">
        <v>0</v>
      </c>
      <c r="K305" s="10">
        <v>0</v>
      </c>
      <c r="L305" s="147">
        <f t="shared" si="43"/>
        <v>0</v>
      </c>
      <c r="M305" s="10">
        <f t="shared" si="36"/>
        <v>0</v>
      </c>
      <c r="N305" s="11">
        <f t="shared" si="42"/>
        <v>0</v>
      </c>
    </row>
    <row r="306" spans="1:14">
      <c r="A306" s="9">
        <f t="shared" si="39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40"/>
        <v>221.7</v>
      </c>
      <c r="G306" s="83">
        <v>0</v>
      </c>
      <c r="H306" s="18">
        <f t="shared" si="37"/>
        <v>0</v>
      </c>
      <c r="I306" s="10">
        <f t="shared" si="41"/>
        <v>0</v>
      </c>
      <c r="J306" s="10">
        <v>0</v>
      </c>
      <c r="K306" s="10">
        <v>0</v>
      </c>
      <c r="L306" s="147">
        <f t="shared" si="43"/>
        <v>0</v>
      </c>
      <c r="M306" s="10">
        <f t="shared" si="36"/>
        <v>0</v>
      </c>
      <c r="N306" s="11">
        <f t="shared" si="42"/>
        <v>0</v>
      </c>
    </row>
    <row r="307" spans="1:14">
      <c r="A307" s="9">
        <f t="shared" si="39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40"/>
        <v>312.5</v>
      </c>
      <c r="G307" s="83">
        <v>0</v>
      </c>
      <c r="H307" s="18">
        <f t="shared" si="37"/>
        <v>0</v>
      </c>
      <c r="I307" s="10">
        <f t="shared" si="41"/>
        <v>0</v>
      </c>
      <c r="J307" s="10">
        <v>0</v>
      </c>
      <c r="K307" s="10">
        <v>0</v>
      </c>
      <c r="L307" s="147">
        <f t="shared" si="43"/>
        <v>0</v>
      </c>
      <c r="M307" s="10">
        <f t="shared" si="36"/>
        <v>0</v>
      </c>
      <c r="N307" s="11">
        <f t="shared" si="42"/>
        <v>0</v>
      </c>
    </row>
    <row r="308" spans="1:14">
      <c r="A308" s="9">
        <f t="shared" si="39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40"/>
        <v>644.1</v>
      </c>
      <c r="G308" s="83">
        <v>0</v>
      </c>
      <c r="H308" s="18">
        <f t="shared" si="37"/>
        <v>0</v>
      </c>
      <c r="I308" s="10">
        <f t="shared" si="41"/>
        <v>0</v>
      </c>
      <c r="J308" s="10">
        <v>0</v>
      </c>
      <c r="K308" s="10">
        <v>0</v>
      </c>
      <c r="L308" s="147">
        <f t="shared" si="43"/>
        <v>0</v>
      </c>
      <c r="M308" s="10">
        <f t="shared" si="36"/>
        <v>0</v>
      </c>
      <c r="N308" s="11">
        <f t="shared" si="42"/>
        <v>0</v>
      </c>
    </row>
    <row r="309" spans="1:14">
      <c r="A309" s="9">
        <f t="shared" si="39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40"/>
        <v>451.9</v>
      </c>
      <c r="G309" s="83">
        <v>0</v>
      </c>
      <c r="H309" s="18">
        <f t="shared" si="37"/>
        <v>0</v>
      </c>
      <c r="I309" s="10">
        <f t="shared" si="41"/>
        <v>0</v>
      </c>
      <c r="J309" s="10">
        <v>0</v>
      </c>
      <c r="K309" s="10">
        <v>0</v>
      </c>
      <c r="L309" s="147">
        <f t="shared" si="43"/>
        <v>0</v>
      </c>
      <c r="M309" s="10">
        <f t="shared" si="36"/>
        <v>0</v>
      </c>
      <c r="N309" s="11">
        <f t="shared" si="42"/>
        <v>0</v>
      </c>
    </row>
    <row r="310" spans="1:14">
      <c r="A310" s="9">
        <f t="shared" si="39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40"/>
        <v>556.5</v>
      </c>
      <c r="G310" s="83">
        <v>0</v>
      </c>
      <c r="H310" s="18">
        <f t="shared" si="37"/>
        <v>0</v>
      </c>
      <c r="I310" s="10">
        <f t="shared" si="41"/>
        <v>0</v>
      </c>
      <c r="J310" s="10">
        <v>0</v>
      </c>
      <c r="K310" s="10">
        <v>0</v>
      </c>
      <c r="L310" s="147">
        <f t="shared" si="43"/>
        <v>0</v>
      </c>
      <c r="M310" s="10">
        <f t="shared" si="36"/>
        <v>0</v>
      </c>
      <c r="N310" s="11">
        <f t="shared" si="42"/>
        <v>0</v>
      </c>
    </row>
    <row r="311" spans="1:14">
      <c r="A311" s="9">
        <f t="shared" si="39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40"/>
        <v>484.3</v>
      </c>
      <c r="G311" s="83">
        <v>0</v>
      </c>
      <c r="H311" s="18">
        <f t="shared" si="37"/>
        <v>0</v>
      </c>
      <c r="I311" s="10">
        <f t="shared" si="41"/>
        <v>0</v>
      </c>
      <c r="J311" s="10">
        <v>0</v>
      </c>
      <c r="K311" s="10">
        <v>0</v>
      </c>
      <c r="L311" s="147">
        <f t="shared" si="43"/>
        <v>0</v>
      </c>
      <c r="M311" s="10">
        <f t="shared" si="36"/>
        <v>0</v>
      </c>
      <c r="N311" s="11">
        <f t="shared" si="42"/>
        <v>0</v>
      </c>
    </row>
    <row r="312" spans="1:14">
      <c r="A312" s="9">
        <f t="shared" si="39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40"/>
        <v>554.70000000000005</v>
      </c>
      <c r="G312" s="83">
        <v>0</v>
      </c>
      <c r="H312" s="18">
        <f t="shared" si="37"/>
        <v>0</v>
      </c>
      <c r="I312" s="10">
        <f t="shared" si="41"/>
        <v>0</v>
      </c>
      <c r="J312" s="10">
        <v>0</v>
      </c>
      <c r="K312" s="10">
        <v>0</v>
      </c>
      <c r="L312" s="147">
        <f t="shared" si="43"/>
        <v>0</v>
      </c>
      <c r="M312" s="10">
        <f t="shared" si="36"/>
        <v>0</v>
      </c>
      <c r="N312" s="11">
        <f t="shared" si="42"/>
        <v>0</v>
      </c>
    </row>
    <row r="313" spans="1:14">
      <c r="A313" s="9">
        <f t="shared" si="39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40"/>
        <v>401</v>
      </c>
      <c r="G313" s="83">
        <v>0</v>
      </c>
      <c r="H313" s="18">
        <f t="shared" si="37"/>
        <v>0</v>
      </c>
      <c r="I313" s="10">
        <f t="shared" si="41"/>
        <v>0</v>
      </c>
      <c r="J313" s="10">
        <v>0</v>
      </c>
      <c r="K313" s="10">
        <v>0</v>
      </c>
      <c r="L313" s="147">
        <f t="shared" si="43"/>
        <v>0</v>
      </c>
      <c r="M313" s="10">
        <f t="shared" si="36"/>
        <v>0</v>
      </c>
      <c r="N313" s="11">
        <f t="shared" si="42"/>
        <v>0</v>
      </c>
    </row>
    <row r="314" spans="1:14">
      <c r="A314" s="9">
        <f t="shared" si="39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40"/>
        <v>456.4</v>
      </c>
      <c r="G314" s="83">
        <v>0</v>
      </c>
      <c r="H314" s="18">
        <f t="shared" si="37"/>
        <v>0</v>
      </c>
      <c r="I314" s="10">
        <f t="shared" si="41"/>
        <v>0</v>
      </c>
      <c r="J314" s="10">
        <v>0</v>
      </c>
      <c r="K314" s="10">
        <v>0</v>
      </c>
      <c r="L314" s="147">
        <f t="shared" si="43"/>
        <v>0</v>
      </c>
      <c r="M314" s="10">
        <f t="shared" si="36"/>
        <v>0</v>
      </c>
      <c r="N314" s="11">
        <f t="shared" si="42"/>
        <v>0</v>
      </c>
    </row>
    <row r="315" spans="1:14">
      <c r="A315" s="9">
        <f t="shared" si="39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40"/>
        <v>419</v>
      </c>
      <c r="G315" s="83">
        <v>0</v>
      </c>
      <c r="H315" s="18">
        <f t="shared" si="37"/>
        <v>0</v>
      </c>
      <c r="I315" s="10">
        <f t="shared" si="41"/>
        <v>0</v>
      </c>
      <c r="J315" s="10">
        <v>0</v>
      </c>
      <c r="K315" s="10">
        <v>0</v>
      </c>
      <c r="L315" s="147">
        <f t="shared" si="43"/>
        <v>0</v>
      </c>
      <c r="M315" s="10">
        <f t="shared" si="36"/>
        <v>0</v>
      </c>
      <c r="N315" s="11">
        <f t="shared" si="42"/>
        <v>0</v>
      </c>
    </row>
    <row r="316" spans="1:14">
      <c r="A316" s="9">
        <f t="shared" si="39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40"/>
        <v>450.7</v>
      </c>
      <c r="G316" s="83">
        <v>0</v>
      </c>
      <c r="H316" s="18">
        <f t="shared" si="37"/>
        <v>0</v>
      </c>
      <c r="I316" s="10">
        <f t="shared" si="41"/>
        <v>0</v>
      </c>
      <c r="J316" s="10">
        <v>0</v>
      </c>
      <c r="K316" s="10">
        <v>0</v>
      </c>
      <c r="L316" s="147">
        <f t="shared" si="43"/>
        <v>0</v>
      </c>
      <c r="M316" s="10">
        <f t="shared" si="36"/>
        <v>0</v>
      </c>
      <c r="N316" s="11">
        <f t="shared" si="42"/>
        <v>0</v>
      </c>
    </row>
    <row r="317" spans="1:14">
      <c r="A317" s="9">
        <f t="shared" si="39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40"/>
        <v>403.5</v>
      </c>
      <c r="G317" s="83">
        <v>0</v>
      </c>
      <c r="H317" s="18">
        <f t="shared" si="37"/>
        <v>0</v>
      </c>
      <c r="I317" s="10">
        <f t="shared" si="41"/>
        <v>0</v>
      </c>
      <c r="J317" s="10">
        <v>0</v>
      </c>
      <c r="K317" s="10">
        <v>0</v>
      </c>
      <c r="L317" s="147">
        <f t="shared" si="43"/>
        <v>0</v>
      </c>
      <c r="M317" s="10">
        <f t="shared" si="36"/>
        <v>0</v>
      </c>
      <c r="N317" s="11">
        <f t="shared" si="42"/>
        <v>0</v>
      </c>
    </row>
    <row r="318" spans="1:14">
      <c r="A318" s="9">
        <f t="shared" si="39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40"/>
        <v>453.72</v>
      </c>
      <c r="G318" s="83">
        <v>0</v>
      </c>
      <c r="H318" s="18">
        <f t="shared" si="37"/>
        <v>0</v>
      </c>
      <c r="I318" s="10">
        <f t="shared" si="41"/>
        <v>0</v>
      </c>
      <c r="J318" s="10">
        <v>0</v>
      </c>
      <c r="K318" s="10">
        <v>0</v>
      </c>
      <c r="L318" s="147">
        <f t="shared" si="43"/>
        <v>0</v>
      </c>
      <c r="M318" s="10">
        <f t="shared" si="36"/>
        <v>0</v>
      </c>
      <c r="N318" s="11">
        <f t="shared" si="42"/>
        <v>0</v>
      </c>
    </row>
    <row r="319" spans="1:14">
      <c r="A319" s="9">
        <f t="shared" si="39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40"/>
        <v>535.75</v>
      </c>
      <c r="G319" s="83">
        <v>0</v>
      </c>
      <c r="H319" s="18">
        <f t="shared" si="37"/>
        <v>0</v>
      </c>
      <c r="I319" s="10">
        <f t="shared" si="41"/>
        <v>0</v>
      </c>
      <c r="J319" s="10">
        <v>0</v>
      </c>
      <c r="K319" s="10">
        <v>0</v>
      </c>
      <c r="L319" s="147">
        <f t="shared" si="43"/>
        <v>0</v>
      </c>
      <c r="M319" s="10">
        <f t="shared" si="36"/>
        <v>0</v>
      </c>
      <c r="N319" s="11">
        <f t="shared" si="42"/>
        <v>0</v>
      </c>
    </row>
    <row r="320" spans="1:14">
      <c r="A320" s="9">
        <f t="shared" si="39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40"/>
        <v>228.9</v>
      </c>
      <c r="G320" s="83">
        <v>0</v>
      </c>
      <c r="H320" s="18">
        <f t="shared" si="37"/>
        <v>0</v>
      </c>
      <c r="I320" s="10">
        <f t="shared" si="41"/>
        <v>0</v>
      </c>
      <c r="J320" s="10">
        <v>0</v>
      </c>
      <c r="K320" s="10">
        <v>0</v>
      </c>
      <c r="L320" s="147">
        <f t="shared" si="43"/>
        <v>0</v>
      </c>
      <c r="M320" s="10">
        <f t="shared" si="36"/>
        <v>0</v>
      </c>
      <c r="N320" s="11">
        <f t="shared" si="42"/>
        <v>0</v>
      </c>
    </row>
    <row r="321" spans="1:14">
      <c r="A321" s="9">
        <f t="shared" si="39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40"/>
        <v>133.4</v>
      </c>
      <c r="G321" s="83">
        <v>0</v>
      </c>
      <c r="H321" s="18">
        <f t="shared" si="37"/>
        <v>0</v>
      </c>
      <c r="I321" s="10">
        <f t="shared" si="41"/>
        <v>0</v>
      </c>
      <c r="J321" s="10">
        <v>0</v>
      </c>
      <c r="K321" s="10">
        <v>0</v>
      </c>
      <c r="L321" s="147">
        <f t="shared" si="43"/>
        <v>0</v>
      </c>
      <c r="M321" s="10">
        <f t="shared" si="36"/>
        <v>0</v>
      </c>
      <c r="N321" s="11">
        <f t="shared" si="42"/>
        <v>0</v>
      </c>
    </row>
    <row r="322" spans="1:14">
      <c r="A322" s="9">
        <f t="shared" si="39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40"/>
        <v>64.599999999999994</v>
      </c>
      <c r="G322" s="83">
        <v>0</v>
      </c>
      <c r="H322" s="18">
        <f t="shared" si="37"/>
        <v>0</v>
      </c>
      <c r="I322" s="10">
        <f t="shared" si="41"/>
        <v>0</v>
      </c>
      <c r="J322" s="10">
        <v>0</v>
      </c>
      <c r="K322" s="10">
        <v>0</v>
      </c>
      <c r="L322" s="147">
        <f t="shared" si="43"/>
        <v>0</v>
      </c>
      <c r="M322" s="10">
        <f t="shared" si="36"/>
        <v>0</v>
      </c>
      <c r="N322" s="11">
        <f t="shared" si="42"/>
        <v>0</v>
      </c>
    </row>
    <row r="323" spans="1:14">
      <c r="A323" s="9">
        <f t="shared" si="39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40"/>
        <v>506.7</v>
      </c>
      <c r="G323" s="83">
        <v>0</v>
      </c>
      <c r="H323" s="18">
        <f t="shared" si="37"/>
        <v>0</v>
      </c>
      <c r="I323" s="10">
        <f t="shared" si="41"/>
        <v>0</v>
      </c>
      <c r="J323" s="10">
        <v>0</v>
      </c>
      <c r="K323" s="10">
        <v>0</v>
      </c>
      <c r="L323" s="147">
        <f t="shared" si="43"/>
        <v>0</v>
      </c>
      <c r="M323" s="10">
        <f t="shared" si="36"/>
        <v>0</v>
      </c>
      <c r="N323" s="11">
        <f t="shared" si="42"/>
        <v>0</v>
      </c>
    </row>
    <row r="324" spans="1:14">
      <c r="A324" s="9">
        <f t="shared" si="39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40"/>
        <v>269.3</v>
      </c>
      <c r="G324" s="83">
        <v>0</v>
      </c>
      <c r="H324" s="18">
        <f t="shared" si="37"/>
        <v>0</v>
      </c>
      <c r="I324" s="10">
        <f t="shared" si="41"/>
        <v>0</v>
      </c>
      <c r="J324" s="10">
        <v>0</v>
      </c>
      <c r="K324" s="10">
        <v>0</v>
      </c>
      <c r="L324" s="147">
        <f t="shared" si="43"/>
        <v>0</v>
      </c>
      <c r="M324" s="10">
        <f t="shared" ref="M324:M387" si="44">H324+I324+J324+L324</f>
        <v>0</v>
      </c>
      <c r="N324" s="11">
        <f t="shared" si="42"/>
        <v>0</v>
      </c>
    </row>
    <row r="325" spans="1:14">
      <c r="A325" s="9">
        <f t="shared" si="39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40"/>
        <v>294</v>
      </c>
      <c r="G325" s="83">
        <v>0</v>
      </c>
      <c r="H325" s="18">
        <f t="shared" ref="H325:H388" si="45">G325*$H$2</f>
        <v>0</v>
      </c>
      <c r="I325" s="10">
        <f t="shared" si="41"/>
        <v>0</v>
      </c>
      <c r="J325" s="10">
        <v>0</v>
      </c>
      <c r="K325" s="10">
        <v>0</v>
      </c>
      <c r="L325" s="147">
        <f t="shared" si="43"/>
        <v>0</v>
      </c>
      <c r="M325" s="10">
        <f t="shared" si="44"/>
        <v>0</v>
      </c>
      <c r="N325" s="11">
        <f t="shared" si="42"/>
        <v>0</v>
      </c>
    </row>
    <row r="326" spans="1:14">
      <c r="A326" s="9">
        <f t="shared" si="39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40"/>
        <v>302.59999999999997</v>
      </c>
      <c r="G326" s="83">
        <v>0</v>
      </c>
      <c r="H326" s="18">
        <f t="shared" si="45"/>
        <v>0</v>
      </c>
      <c r="I326" s="10">
        <f t="shared" si="41"/>
        <v>0</v>
      </c>
      <c r="J326" s="10">
        <v>0</v>
      </c>
      <c r="K326" s="10">
        <v>0</v>
      </c>
      <c r="L326" s="147">
        <f t="shared" si="43"/>
        <v>0</v>
      </c>
      <c r="M326" s="10">
        <f t="shared" si="44"/>
        <v>0</v>
      </c>
      <c r="N326" s="11">
        <f t="shared" si="42"/>
        <v>0</v>
      </c>
    </row>
    <row r="327" spans="1:14">
      <c r="A327" s="9">
        <f t="shared" si="39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40"/>
        <v>621.4</v>
      </c>
      <c r="G327" s="83">
        <v>0</v>
      </c>
      <c r="H327" s="18">
        <f t="shared" si="45"/>
        <v>0</v>
      </c>
      <c r="I327" s="10">
        <f t="shared" si="41"/>
        <v>0</v>
      </c>
      <c r="J327" s="10">
        <v>0</v>
      </c>
      <c r="K327" s="10">
        <v>0</v>
      </c>
      <c r="L327" s="147">
        <f t="shared" si="43"/>
        <v>0</v>
      </c>
      <c r="M327" s="10">
        <f t="shared" si="44"/>
        <v>0</v>
      </c>
      <c r="N327" s="11">
        <f t="shared" si="42"/>
        <v>0</v>
      </c>
    </row>
    <row r="328" spans="1:14">
      <c r="A328" s="9">
        <f t="shared" ref="A328:A391" si="46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40"/>
        <v>240.2</v>
      </c>
      <c r="G328" s="83">
        <v>0</v>
      </c>
      <c r="H328" s="18">
        <f t="shared" si="45"/>
        <v>0</v>
      </c>
      <c r="I328" s="10">
        <f t="shared" si="41"/>
        <v>0</v>
      </c>
      <c r="J328" s="10">
        <v>0</v>
      </c>
      <c r="K328" s="10">
        <v>0</v>
      </c>
      <c r="L328" s="147">
        <f t="shared" si="43"/>
        <v>0</v>
      </c>
      <c r="M328" s="10">
        <f t="shared" si="44"/>
        <v>0</v>
      </c>
      <c r="N328" s="11">
        <f t="shared" si="42"/>
        <v>0</v>
      </c>
    </row>
    <row r="329" spans="1:14">
      <c r="A329" s="9">
        <f t="shared" si="46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40"/>
        <v>580.6</v>
      </c>
      <c r="G329" s="83">
        <v>0</v>
      </c>
      <c r="H329" s="18">
        <f t="shared" si="45"/>
        <v>0</v>
      </c>
      <c r="I329" s="10">
        <f t="shared" si="41"/>
        <v>0</v>
      </c>
      <c r="J329" s="10">
        <v>0</v>
      </c>
      <c r="K329" s="10">
        <v>0</v>
      </c>
      <c r="L329" s="147">
        <f t="shared" si="43"/>
        <v>0</v>
      </c>
      <c r="M329" s="10">
        <f t="shared" si="44"/>
        <v>0</v>
      </c>
      <c r="N329" s="11">
        <f t="shared" si="42"/>
        <v>0</v>
      </c>
    </row>
    <row r="330" spans="1:14">
      <c r="A330" s="9">
        <f t="shared" si="46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47">C330+D330+E330</f>
        <v>630.29999999999995</v>
      </c>
      <c r="G330" s="83">
        <v>0</v>
      </c>
      <c r="H330" s="18">
        <f t="shared" si="45"/>
        <v>0</v>
      </c>
      <c r="I330" s="10">
        <f t="shared" ref="I330:I392" si="48">H330*0.3677</f>
        <v>0</v>
      </c>
      <c r="J330" s="10">
        <v>0</v>
      </c>
      <c r="K330" s="10">
        <v>0</v>
      </c>
      <c r="L330" s="147">
        <f t="shared" si="43"/>
        <v>0</v>
      </c>
      <c r="M330" s="10">
        <f t="shared" si="44"/>
        <v>0</v>
      </c>
      <c r="N330" s="11">
        <f t="shared" ref="N330:N393" si="49">M330/F330</f>
        <v>0</v>
      </c>
    </row>
    <row r="331" spans="1:14">
      <c r="A331" s="9">
        <f t="shared" si="46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47"/>
        <v>751.9</v>
      </c>
      <c r="G331" s="83">
        <v>0</v>
      </c>
      <c r="H331" s="18">
        <f t="shared" si="45"/>
        <v>0</v>
      </c>
      <c r="I331" s="10">
        <f t="shared" si="48"/>
        <v>0</v>
      </c>
      <c r="J331" s="10">
        <v>0</v>
      </c>
      <c r="K331" s="10">
        <v>0</v>
      </c>
      <c r="L331" s="147">
        <f t="shared" si="43"/>
        <v>0</v>
      </c>
      <c r="M331" s="10">
        <f t="shared" si="44"/>
        <v>0</v>
      </c>
      <c r="N331" s="11">
        <f t="shared" si="49"/>
        <v>0</v>
      </c>
    </row>
    <row r="332" spans="1:14">
      <c r="A332" s="9">
        <f t="shared" si="46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47"/>
        <v>212.8</v>
      </c>
      <c r="G332" s="83">
        <v>0</v>
      </c>
      <c r="H332" s="18">
        <f t="shared" si="45"/>
        <v>0</v>
      </c>
      <c r="I332" s="10">
        <f t="shared" si="48"/>
        <v>0</v>
      </c>
      <c r="J332" s="10">
        <v>0</v>
      </c>
      <c r="K332" s="10">
        <v>0</v>
      </c>
      <c r="L332" s="147">
        <f t="shared" si="43"/>
        <v>0</v>
      </c>
      <c r="M332" s="10">
        <f t="shared" si="44"/>
        <v>0</v>
      </c>
      <c r="N332" s="11">
        <f t="shared" si="49"/>
        <v>0</v>
      </c>
    </row>
    <row r="333" spans="1:14">
      <c r="A333" s="9">
        <f t="shared" si="46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47"/>
        <v>387.9</v>
      </c>
      <c r="G333" s="83">
        <v>0</v>
      </c>
      <c r="H333" s="18">
        <f t="shared" si="45"/>
        <v>0</v>
      </c>
      <c r="I333" s="10">
        <f t="shared" si="48"/>
        <v>0</v>
      </c>
      <c r="J333" s="10">
        <v>0</v>
      </c>
      <c r="K333" s="10">
        <v>0</v>
      </c>
      <c r="L333" s="147">
        <f t="shared" si="43"/>
        <v>0</v>
      </c>
      <c r="M333" s="10">
        <f t="shared" si="44"/>
        <v>0</v>
      </c>
      <c r="N333" s="11">
        <f t="shared" si="49"/>
        <v>0</v>
      </c>
    </row>
    <row r="334" spans="1:14">
      <c r="A334" s="9">
        <f t="shared" si="46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47"/>
        <v>474.4</v>
      </c>
      <c r="G334" s="83">
        <v>0</v>
      </c>
      <c r="H334" s="18">
        <f t="shared" si="45"/>
        <v>0</v>
      </c>
      <c r="I334" s="10">
        <f t="shared" si="48"/>
        <v>0</v>
      </c>
      <c r="J334" s="10">
        <v>0</v>
      </c>
      <c r="K334" s="10">
        <v>0</v>
      </c>
      <c r="L334" s="147">
        <f t="shared" si="43"/>
        <v>0</v>
      </c>
      <c r="M334" s="10">
        <f t="shared" si="44"/>
        <v>0</v>
      </c>
      <c r="N334" s="11">
        <f t="shared" si="49"/>
        <v>0</v>
      </c>
    </row>
    <row r="335" spans="1:14">
      <c r="A335" s="9">
        <f t="shared" si="46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47"/>
        <v>549.4</v>
      </c>
      <c r="G335" s="83">
        <v>0</v>
      </c>
      <c r="H335" s="18">
        <f t="shared" si="45"/>
        <v>0</v>
      </c>
      <c r="I335" s="10">
        <f t="shared" si="48"/>
        <v>0</v>
      </c>
      <c r="J335" s="10">
        <v>0</v>
      </c>
      <c r="K335" s="10">
        <v>0</v>
      </c>
      <c r="L335" s="147">
        <f t="shared" si="43"/>
        <v>0</v>
      </c>
      <c r="M335" s="10">
        <f t="shared" si="44"/>
        <v>0</v>
      </c>
      <c r="N335" s="11">
        <f t="shared" si="49"/>
        <v>0</v>
      </c>
    </row>
    <row r="336" spans="1:14">
      <c r="A336" s="9">
        <f t="shared" si="46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47"/>
        <v>189</v>
      </c>
      <c r="G336" s="83">
        <v>0</v>
      </c>
      <c r="H336" s="18">
        <f t="shared" si="45"/>
        <v>0</v>
      </c>
      <c r="I336" s="10">
        <f t="shared" si="48"/>
        <v>0</v>
      </c>
      <c r="J336" s="10">
        <v>0</v>
      </c>
      <c r="K336" s="10">
        <v>0</v>
      </c>
      <c r="L336" s="147">
        <f t="shared" si="43"/>
        <v>0</v>
      </c>
      <c r="M336" s="10">
        <f t="shared" si="44"/>
        <v>0</v>
      </c>
      <c r="N336" s="11">
        <f t="shared" si="49"/>
        <v>0</v>
      </c>
    </row>
    <row r="337" spans="1:14">
      <c r="A337" s="9">
        <f t="shared" si="46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47"/>
        <v>276.5</v>
      </c>
      <c r="G337" s="83">
        <v>0</v>
      </c>
      <c r="H337" s="18">
        <f t="shared" si="45"/>
        <v>0</v>
      </c>
      <c r="I337" s="10">
        <f t="shared" si="48"/>
        <v>0</v>
      </c>
      <c r="J337" s="10">
        <v>0</v>
      </c>
      <c r="K337" s="10">
        <v>0</v>
      </c>
      <c r="L337" s="147">
        <f t="shared" si="43"/>
        <v>0</v>
      </c>
      <c r="M337" s="10">
        <f t="shared" si="44"/>
        <v>0</v>
      </c>
      <c r="N337" s="11">
        <f t="shared" si="49"/>
        <v>0</v>
      </c>
    </row>
    <row r="338" spans="1:14">
      <c r="A338" s="9">
        <f t="shared" si="46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47"/>
        <v>627.9</v>
      </c>
      <c r="G338" s="83">
        <v>0</v>
      </c>
      <c r="H338" s="18">
        <f t="shared" si="45"/>
        <v>0</v>
      </c>
      <c r="I338" s="10">
        <f t="shared" si="48"/>
        <v>0</v>
      </c>
      <c r="J338" s="10">
        <v>0</v>
      </c>
      <c r="K338" s="10">
        <v>0</v>
      </c>
      <c r="L338" s="147">
        <f t="shared" si="43"/>
        <v>0</v>
      </c>
      <c r="M338" s="10">
        <f t="shared" si="44"/>
        <v>0</v>
      </c>
      <c r="N338" s="11">
        <f t="shared" si="49"/>
        <v>0</v>
      </c>
    </row>
    <row r="339" spans="1:14">
      <c r="A339" s="9">
        <f t="shared" si="46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47"/>
        <v>645.70000000000005</v>
      </c>
      <c r="G339" s="83">
        <v>0</v>
      </c>
      <c r="H339" s="18">
        <f t="shared" si="45"/>
        <v>0</v>
      </c>
      <c r="I339" s="10">
        <f t="shared" si="48"/>
        <v>0</v>
      </c>
      <c r="J339" s="10">
        <v>0</v>
      </c>
      <c r="K339" s="10">
        <v>0</v>
      </c>
      <c r="L339" s="147">
        <f t="shared" si="43"/>
        <v>0</v>
      </c>
      <c r="M339" s="10">
        <f t="shared" si="44"/>
        <v>0</v>
      </c>
      <c r="N339" s="11">
        <f t="shared" si="49"/>
        <v>0</v>
      </c>
    </row>
    <row r="340" spans="1:14">
      <c r="A340" s="9">
        <f t="shared" si="46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47"/>
        <v>443.59999999999997</v>
      </c>
      <c r="G340" s="83">
        <v>0</v>
      </c>
      <c r="H340" s="18">
        <f t="shared" si="45"/>
        <v>0</v>
      </c>
      <c r="I340" s="10">
        <f t="shared" si="48"/>
        <v>0</v>
      </c>
      <c r="J340" s="10">
        <v>0</v>
      </c>
      <c r="K340" s="10">
        <v>0</v>
      </c>
      <c r="L340" s="147">
        <f t="shared" si="43"/>
        <v>0</v>
      </c>
      <c r="M340" s="10">
        <f t="shared" si="44"/>
        <v>0</v>
      </c>
      <c r="N340" s="11">
        <f t="shared" si="49"/>
        <v>0</v>
      </c>
    </row>
    <row r="341" spans="1:14">
      <c r="A341" s="9">
        <f t="shared" si="46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47"/>
        <v>710.6</v>
      </c>
      <c r="G341" s="83">
        <v>0</v>
      </c>
      <c r="H341" s="18">
        <f t="shared" si="45"/>
        <v>0</v>
      </c>
      <c r="I341" s="10">
        <f t="shared" si="48"/>
        <v>0</v>
      </c>
      <c r="J341" s="10">
        <v>0</v>
      </c>
      <c r="K341" s="10">
        <v>0</v>
      </c>
      <c r="L341" s="147">
        <f t="shared" si="43"/>
        <v>0</v>
      </c>
      <c r="M341" s="10">
        <f t="shared" si="44"/>
        <v>0</v>
      </c>
      <c r="N341" s="11">
        <f t="shared" si="49"/>
        <v>0</v>
      </c>
    </row>
    <row r="342" spans="1:14">
      <c r="A342" s="9">
        <f t="shared" si="46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47"/>
        <v>212.4</v>
      </c>
      <c r="G342" s="83">
        <v>0</v>
      </c>
      <c r="H342" s="18">
        <f t="shared" si="45"/>
        <v>0</v>
      </c>
      <c r="I342" s="10">
        <f t="shared" si="48"/>
        <v>0</v>
      </c>
      <c r="J342" s="10">
        <v>0</v>
      </c>
      <c r="K342" s="10">
        <v>0</v>
      </c>
      <c r="L342" s="147">
        <f t="shared" si="43"/>
        <v>0</v>
      </c>
      <c r="M342" s="10">
        <f t="shared" si="44"/>
        <v>0</v>
      </c>
      <c r="N342" s="11">
        <f t="shared" si="49"/>
        <v>0</v>
      </c>
    </row>
    <row r="343" spans="1:14">
      <c r="A343" s="9">
        <f t="shared" si="46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47"/>
        <v>1420.2</v>
      </c>
      <c r="G343" s="83">
        <v>0</v>
      </c>
      <c r="H343" s="18">
        <f t="shared" si="45"/>
        <v>0</v>
      </c>
      <c r="I343" s="10">
        <f t="shared" si="48"/>
        <v>0</v>
      </c>
      <c r="J343" s="10">
        <v>0</v>
      </c>
      <c r="K343" s="10">
        <v>0</v>
      </c>
      <c r="L343" s="147">
        <f t="shared" si="43"/>
        <v>0</v>
      </c>
      <c r="M343" s="10">
        <f t="shared" si="44"/>
        <v>0</v>
      </c>
      <c r="N343" s="11">
        <f t="shared" si="49"/>
        <v>0</v>
      </c>
    </row>
    <row r="344" spans="1:14">
      <c r="A344" s="9">
        <f t="shared" si="46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47"/>
        <v>438.5</v>
      </c>
      <c r="G344" s="83">
        <v>0</v>
      </c>
      <c r="H344" s="18">
        <f t="shared" si="45"/>
        <v>0</v>
      </c>
      <c r="I344" s="10">
        <f t="shared" si="48"/>
        <v>0</v>
      </c>
      <c r="J344" s="10">
        <v>0</v>
      </c>
      <c r="K344" s="10">
        <v>0</v>
      </c>
      <c r="L344" s="147">
        <f t="shared" si="43"/>
        <v>0</v>
      </c>
      <c r="M344" s="10">
        <f t="shared" si="44"/>
        <v>0</v>
      </c>
      <c r="N344" s="11">
        <f t="shared" si="49"/>
        <v>0</v>
      </c>
    </row>
    <row r="345" spans="1:14">
      <c r="A345" s="9">
        <f t="shared" si="46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47"/>
        <v>515.1</v>
      </c>
      <c r="G345" s="83">
        <v>0</v>
      </c>
      <c r="H345" s="18">
        <f t="shared" si="45"/>
        <v>0</v>
      </c>
      <c r="I345" s="10">
        <f t="shared" si="48"/>
        <v>0</v>
      </c>
      <c r="J345" s="10">
        <v>0</v>
      </c>
      <c r="K345" s="10">
        <v>0</v>
      </c>
      <c r="L345" s="147">
        <f t="shared" si="43"/>
        <v>0</v>
      </c>
      <c r="M345" s="10">
        <f t="shared" si="44"/>
        <v>0</v>
      </c>
      <c r="N345" s="11">
        <f t="shared" si="49"/>
        <v>0</v>
      </c>
    </row>
    <row r="346" spans="1:14">
      <c r="A346" s="9">
        <f t="shared" si="46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47"/>
        <v>508.41</v>
      </c>
      <c r="G346" s="83">
        <v>0</v>
      </c>
      <c r="H346" s="18">
        <f t="shared" si="45"/>
        <v>0</v>
      </c>
      <c r="I346" s="10">
        <f t="shared" si="48"/>
        <v>0</v>
      </c>
      <c r="J346" s="10">
        <v>0</v>
      </c>
      <c r="K346" s="10">
        <v>0</v>
      </c>
      <c r="L346" s="147">
        <f t="shared" si="43"/>
        <v>0</v>
      </c>
      <c r="M346" s="10">
        <f t="shared" si="44"/>
        <v>0</v>
      </c>
      <c r="N346" s="11">
        <f t="shared" si="49"/>
        <v>0</v>
      </c>
    </row>
    <row r="347" spans="1:14">
      <c r="A347" s="9">
        <f t="shared" si="46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47"/>
        <v>448.2</v>
      </c>
      <c r="G347" s="83">
        <v>0</v>
      </c>
      <c r="H347" s="18">
        <f t="shared" si="45"/>
        <v>0</v>
      </c>
      <c r="I347" s="10">
        <f t="shared" si="48"/>
        <v>0</v>
      </c>
      <c r="J347" s="10">
        <v>0</v>
      </c>
      <c r="K347" s="10">
        <v>0</v>
      </c>
      <c r="L347" s="147">
        <f t="shared" si="43"/>
        <v>0</v>
      </c>
      <c r="M347" s="10">
        <f t="shared" si="44"/>
        <v>0</v>
      </c>
      <c r="N347" s="11">
        <f t="shared" si="49"/>
        <v>0</v>
      </c>
    </row>
    <row r="348" spans="1:14">
      <c r="A348" s="9">
        <f t="shared" si="46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47"/>
        <v>328</v>
      </c>
      <c r="G348" s="83">
        <v>0</v>
      </c>
      <c r="H348" s="18">
        <f t="shared" si="45"/>
        <v>0</v>
      </c>
      <c r="I348" s="10">
        <f t="shared" si="48"/>
        <v>0</v>
      </c>
      <c r="J348" s="10">
        <v>0</v>
      </c>
      <c r="K348" s="10">
        <v>0</v>
      </c>
      <c r="L348" s="147">
        <f t="shared" si="43"/>
        <v>0</v>
      </c>
      <c r="M348" s="10">
        <f t="shared" si="44"/>
        <v>0</v>
      </c>
      <c r="N348" s="11">
        <f t="shared" si="49"/>
        <v>0</v>
      </c>
    </row>
    <row r="349" spans="1:14">
      <c r="A349" s="9">
        <f t="shared" si="46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47"/>
        <v>441.4</v>
      </c>
      <c r="G349" s="83">
        <v>0</v>
      </c>
      <c r="H349" s="18">
        <f t="shared" si="45"/>
        <v>0</v>
      </c>
      <c r="I349" s="10">
        <f t="shared" si="48"/>
        <v>0</v>
      </c>
      <c r="J349" s="10">
        <v>0</v>
      </c>
      <c r="K349" s="10">
        <v>0</v>
      </c>
      <c r="L349" s="147">
        <f t="shared" si="43"/>
        <v>0</v>
      </c>
      <c r="M349" s="10">
        <f t="shared" si="44"/>
        <v>0</v>
      </c>
      <c r="N349" s="11">
        <f t="shared" si="49"/>
        <v>0</v>
      </c>
    </row>
    <row r="350" spans="1:14">
      <c r="A350" s="9">
        <f t="shared" si="46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47"/>
        <v>426.4</v>
      </c>
      <c r="G350" s="83">
        <v>0</v>
      </c>
      <c r="H350" s="18">
        <f t="shared" si="45"/>
        <v>0</v>
      </c>
      <c r="I350" s="10">
        <f t="shared" si="48"/>
        <v>0</v>
      </c>
      <c r="J350" s="10">
        <v>0</v>
      </c>
      <c r="K350" s="10">
        <v>0</v>
      </c>
      <c r="L350" s="147">
        <f t="shared" si="43"/>
        <v>0</v>
      </c>
      <c r="M350" s="10">
        <f t="shared" si="44"/>
        <v>0</v>
      </c>
      <c r="N350" s="11">
        <f t="shared" si="49"/>
        <v>0</v>
      </c>
    </row>
    <row r="351" spans="1:14">
      <c r="A351" s="9">
        <f t="shared" si="46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47"/>
        <v>219.4</v>
      </c>
      <c r="G351" s="83">
        <v>0</v>
      </c>
      <c r="H351" s="18">
        <f t="shared" si="45"/>
        <v>0</v>
      </c>
      <c r="I351" s="10">
        <f t="shared" si="48"/>
        <v>0</v>
      </c>
      <c r="J351" s="10">
        <v>0</v>
      </c>
      <c r="K351" s="10">
        <v>0</v>
      </c>
      <c r="L351" s="147">
        <f t="shared" si="43"/>
        <v>0</v>
      </c>
      <c r="M351" s="10">
        <f t="shared" si="44"/>
        <v>0</v>
      </c>
      <c r="N351" s="11">
        <f t="shared" si="49"/>
        <v>0</v>
      </c>
    </row>
    <row r="352" spans="1:14">
      <c r="A352" s="9">
        <f t="shared" si="46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47"/>
        <v>579.9</v>
      </c>
      <c r="G352" s="83">
        <v>0</v>
      </c>
      <c r="H352" s="18">
        <f t="shared" si="45"/>
        <v>0</v>
      </c>
      <c r="I352" s="10">
        <f t="shared" si="48"/>
        <v>0</v>
      </c>
      <c r="J352" s="10">
        <v>0</v>
      </c>
      <c r="K352" s="10">
        <v>0</v>
      </c>
      <c r="L352" s="147">
        <f t="shared" ref="L352:L415" si="50">K352*$L$2</f>
        <v>0</v>
      </c>
      <c r="M352" s="10">
        <f t="shared" si="44"/>
        <v>0</v>
      </c>
      <c r="N352" s="11">
        <f t="shared" si="49"/>
        <v>0</v>
      </c>
    </row>
    <row r="353" spans="1:14">
      <c r="A353" s="9">
        <f t="shared" si="46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47"/>
        <v>503.4</v>
      </c>
      <c r="G353" s="83">
        <v>0</v>
      </c>
      <c r="H353" s="18">
        <f t="shared" si="45"/>
        <v>0</v>
      </c>
      <c r="I353" s="10">
        <f t="shared" si="48"/>
        <v>0</v>
      </c>
      <c r="J353" s="10">
        <v>0</v>
      </c>
      <c r="K353" s="10">
        <v>0</v>
      </c>
      <c r="L353" s="147">
        <f t="shared" si="50"/>
        <v>0</v>
      </c>
      <c r="M353" s="10">
        <f t="shared" si="44"/>
        <v>0</v>
      </c>
      <c r="N353" s="11">
        <f t="shared" si="49"/>
        <v>0</v>
      </c>
    </row>
    <row r="354" spans="1:14">
      <c r="A354" s="9">
        <f t="shared" si="46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47"/>
        <v>579</v>
      </c>
      <c r="G354" s="83">
        <v>0</v>
      </c>
      <c r="H354" s="18">
        <f t="shared" si="45"/>
        <v>0</v>
      </c>
      <c r="I354" s="10">
        <f t="shared" si="48"/>
        <v>0</v>
      </c>
      <c r="J354" s="10">
        <v>0</v>
      </c>
      <c r="K354" s="10">
        <v>0</v>
      </c>
      <c r="L354" s="147">
        <f t="shared" si="50"/>
        <v>0</v>
      </c>
      <c r="M354" s="10">
        <f t="shared" si="44"/>
        <v>0</v>
      </c>
      <c r="N354" s="11">
        <f t="shared" si="49"/>
        <v>0</v>
      </c>
    </row>
    <row r="355" spans="1:14">
      <c r="A355" s="9">
        <f t="shared" si="46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47"/>
        <v>546.79999999999995</v>
      </c>
      <c r="G355" s="83">
        <v>0</v>
      </c>
      <c r="H355" s="18">
        <f t="shared" si="45"/>
        <v>0</v>
      </c>
      <c r="I355" s="10">
        <f t="shared" si="48"/>
        <v>0</v>
      </c>
      <c r="J355" s="10">
        <v>0</v>
      </c>
      <c r="K355" s="10">
        <v>0</v>
      </c>
      <c r="L355" s="147">
        <f t="shared" si="50"/>
        <v>0</v>
      </c>
      <c r="M355" s="10">
        <f t="shared" si="44"/>
        <v>0</v>
      </c>
      <c r="N355" s="11">
        <f t="shared" si="49"/>
        <v>0</v>
      </c>
    </row>
    <row r="356" spans="1:14">
      <c r="A356" s="9">
        <f t="shared" si="46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47"/>
        <v>528.70000000000005</v>
      </c>
      <c r="G356" s="83">
        <v>0</v>
      </c>
      <c r="H356" s="18">
        <f t="shared" si="45"/>
        <v>0</v>
      </c>
      <c r="I356" s="10">
        <f t="shared" si="48"/>
        <v>0</v>
      </c>
      <c r="J356" s="10">
        <v>0</v>
      </c>
      <c r="K356" s="10">
        <v>0</v>
      </c>
      <c r="L356" s="147">
        <f t="shared" si="50"/>
        <v>0</v>
      </c>
      <c r="M356" s="10">
        <f t="shared" si="44"/>
        <v>0</v>
      </c>
      <c r="N356" s="11">
        <f t="shared" si="49"/>
        <v>0</v>
      </c>
    </row>
    <row r="357" spans="1:14">
      <c r="A357" s="9">
        <f t="shared" si="46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47"/>
        <v>495.8</v>
      </c>
      <c r="G357" s="83">
        <v>0</v>
      </c>
      <c r="H357" s="18">
        <f t="shared" si="45"/>
        <v>0</v>
      </c>
      <c r="I357" s="10">
        <f t="shared" si="48"/>
        <v>0</v>
      </c>
      <c r="J357" s="10">
        <v>0</v>
      </c>
      <c r="K357" s="10">
        <v>0</v>
      </c>
      <c r="L357" s="147">
        <f t="shared" si="50"/>
        <v>0</v>
      </c>
      <c r="M357" s="10">
        <f t="shared" si="44"/>
        <v>0</v>
      </c>
      <c r="N357" s="11">
        <f t="shared" si="49"/>
        <v>0</v>
      </c>
    </row>
    <row r="358" spans="1:14">
      <c r="A358" s="9">
        <f t="shared" si="46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47"/>
        <v>1650.7</v>
      </c>
      <c r="G358" s="83">
        <v>0</v>
      </c>
      <c r="H358" s="18">
        <f t="shared" si="45"/>
        <v>0</v>
      </c>
      <c r="I358" s="10">
        <f t="shared" si="48"/>
        <v>0</v>
      </c>
      <c r="J358" s="10">
        <v>0</v>
      </c>
      <c r="K358" s="10">
        <v>0</v>
      </c>
      <c r="L358" s="147">
        <f t="shared" si="50"/>
        <v>0</v>
      </c>
      <c r="M358" s="10">
        <f t="shared" si="44"/>
        <v>0</v>
      </c>
      <c r="N358" s="11">
        <f t="shared" si="49"/>
        <v>0</v>
      </c>
    </row>
    <row r="359" spans="1:14">
      <c r="A359" s="9">
        <f t="shared" si="46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47"/>
        <v>297.8</v>
      </c>
      <c r="G359" s="83">
        <v>0</v>
      </c>
      <c r="H359" s="18">
        <f t="shared" si="45"/>
        <v>0</v>
      </c>
      <c r="I359" s="10">
        <f t="shared" si="48"/>
        <v>0</v>
      </c>
      <c r="J359" s="10">
        <v>0</v>
      </c>
      <c r="K359" s="10">
        <v>0</v>
      </c>
      <c r="L359" s="147">
        <f t="shared" si="50"/>
        <v>0</v>
      </c>
      <c r="M359" s="10">
        <f t="shared" si="44"/>
        <v>0</v>
      </c>
      <c r="N359" s="11">
        <f t="shared" si="49"/>
        <v>0</v>
      </c>
    </row>
    <row r="360" spans="1:14">
      <c r="A360" s="9">
        <f t="shared" si="46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47"/>
        <v>343.75</v>
      </c>
      <c r="G360" s="83">
        <v>0</v>
      </c>
      <c r="H360" s="18">
        <f t="shared" si="45"/>
        <v>0</v>
      </c>
      <c r="I360" s="10">
        <f t="shared" si="48"/>
        <v>0</v>
      </c>
      <c r="J360" s="10">
        <v>0</v>
      </c>
      <c r="K360" s="10">
        <v>0</v>
      </c>
      <c r="L360" s="147">
        <f t="shared" si="50"/>
        <v>0</v>
      </c>
      <c r="M360" s="10">
        <f t="shared" si="44"/>
        <v>0</v>
      </c>
      <c r="N360" s="11">
        <f t="shared" si="49"/>
        <v>0</v>
      </c>
    </row>
    <row r="361" spans="1:14">
      <c r="A361" s="9">
        <f t="shared" si="46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47"/>
        <v>3142.7</v>
      </c>
      <c r="G361" s="83">
        <v>0</v>
      </c>
      <c r="H361" s="18">
        <f t="shared" si="45"/>
        <v>0</v>
      </c>
      <c r="I361" s="10">
        <f t="shared" si="48"/>
        <v>0</v>
      </c>
      <c r="J361" s="10">
        <v>0</v>
      </c>
      <c r="K361" s="10">
        <v>0</v>
      </c>
      <c r="L361" s="147">
        <f t="shared" si="50"/>
        <v>0</v>
      </c>
      <c r="M361" s="10">
        <f t="shared" si="44"/>
        <v>0</v>
      </c>
      <c r="N361" s="11">
        <f t="shared" si="49"/>
        <v>0</v>
      </c>
    </row>
    <row r="362" spans="1:14">
      <c r="A362" s="9">
        <f t="shared" si="46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47"/>
        <v>599.09999999999991</v>
      </c>
      <c r="G362" s="83">
        <v>0</v>
      </c>
      <c r="H362" s="18">
        <f t="shared" si="45"/>
        <v>0</v>
      </c>
      <c r="I362" s="10">
        <f t="shared" si="48"/>
        <v>0</v>
      </c>
      <c r="J362" s="10">
        <v>0</v>
      </c>
      <c r="K362" s="10">
        <v>0</v>
      </c>
      <c r="L362" s="147">
        <f t="shared" si="50"/>
        <v>0</v>
      </c>
      <c r="M362" s="10">
        <f t="shared" si="44"/>
        <v>0</v>
      </c>
      <c r="N362" s="11">
        <f t="shared" si="49"/>
        <v>0</v>
      </c>
    </row>
    <row r="363" spans="1:14">
      <c r="A363" s="9">
        <f t="shared" si="46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47"/>
        <v>145.9</v>
      </c>
      <c r="G363" s="83">
        <v>0</v>
      </c>
      <c r="H363" s="18">
        <f t="shared" si="45"/>
        <v>0</v>
      </c>
      <c r="I363" s="10">
        <f t="shared" si="48"/>
        <v>0</v>
      </c>
      <c r="J363" s="10">
        <v>0</v>
      </c>
      <c r="K363" s="10">
        <v>0</v>
      </c>
      <c r="L363" s="147">
        <f t="shared" si="50"/>
        <v>0</v>
      </c>
      <c r="M363" s="10">
        <f t="shared" si="44"/>
        <v>0</v>
      </c>
      <c r="N363" s="11">
        <f t="shared" si="49"/>
        <v>0</v>
      </c>
    </row>
    <row r="364" spans="1:14">
      <c r="A364" s="9">
        <f t="shared" si="46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47"/>
        <v>354.4</v>
      </c>
      <c r="G364" s="83">
        <v>0</v>
      </c>
      <c r="H364" s="18">
        <f t="shared" si="45"/>
        <v>0</v>
      </c>
      <c r="I364" s="10">
        <f t="shared" si="48"/>
        <v>0</v>
      </c>
      <c r="J364" s="10">
        <v>0</v>
      </c>
      <c r="K364" s="10">
        <v>0</v>
      </c>
      <c r="L364" s="147">
        <f t="shared" si="50"/>
        <v>0</v>
      </c>
      <c r="M364" s="10">
        <f t="shared" si="44"/>
        <v>0</v>
      </c>
      <c r="N364" s="11">
        <f t="shared" si="49"/>
        <v>0</v>
      </c>
    </row>
    <row r="365" spans="1:14">
      <c r="A365" s="9">
        <f t="shared" si="46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47"/>
        <v>190.2</v>
      </c>
      <c r="G365" s="83">
        <v>0</v>
      </c>
      <c r="H365" s="18">
        <f t="shared" si="45"/>
        <v>0</v>
      </c>
      <c r="I365" s="10">
        <f t="shared" si="48"/>
        <v>0</v>
      </c>
      <c r="J365" s="10">
        <v>0</v>
      </c>
      <c r="K365" s="10">
        <v>0</v>
      </c>
      <c r="L365" s="147">
        <f t="shared" si="50"/>
        <v>0</v>
      </c>
      <c r="M365" s="10">
        <f t="shared" si="44"/>
        <v>0</v>
      </c>
      <c r="N365" s="11">
        <f t="shared" si="49"/>
        <v>0</v>
      </c>
    </row>
    <row r="366" spans="1:14">
      <c r="A366" s="9">
        <f t="shared" si="46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47"/>
        <v>396.04</v>
      </c>
      <c r="G366" s="83">
        <v>0</v>
      </c>
      <c r="H366" s="18">
        <f t="shared" si="45"/>
        <v>0</v>
      </c>
      <c r="I366" s="10">
        <f t="shared" si="48"/>
        <v>0</v>
      </c>
      <c r="J366" s="10">
        <v>0</v>
      </c>
      <c r="K366" s="10">
        <v>0</v>
      </c>
      <c r="L366" s="147">
        <f t="shared" si="50"/>
        <v>0</v>
      </c>
      <c r="M366" s="10">
        <f t="shared" si="44"/>
        <v>0</v>
      </c>
      <c r="N366" s="11">
        <f t="shared" si="49"/>
        <v>0</v>
      </c>
    </row>
    <row r="367" spans="1:14">
      <c r="A367" s="9">
        <f t="shared" si="46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47"/>
        <v>507.3</v>
      </c>
      <c r="G367" s="83">
        <v>0</v>
      </c>
      <c r="H367" s="18">
        <f t="shared" si="45"/>
        <v>0</v>
      </c>
      <c r="I367" s="10">
        <f t="shared" si="48"/>
        <v>0</v>
      </c>
      <c r="J367" s="10">
        <v>0</v>
      </c>
      <c r="K367" s="10">
        <v>0</v>
      </c>
      <c r="L367" s="147">
        <f t="shared" si="50"/>
        <v>0</v>
      </c>
      <c r="M367" s="10">
        <f t="shared" si="44"/>
        <v>0</v>
      </c>
      <c r="N367" s="11">
        <f t="shared" si="49"/>
        <v>0</v>
      </c>
    </row>
    <row r="368" spans="1:14">
      <c r="A368" s="9">
        <f t="shared" si="46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47"/>
        <v>306.2</v>
      </c>
      <c r="G368" s="83">
        <v>0</v>
      </c>
      <c r="H368" s="18">
        <f t="shared" si="45"/>
        <v>0</v>
      </c>
      <c r="I368" s="10">
        <f t="shared" si="48"/>
        <v>0</v>
      </c>
      <c r="J368" s="10">
        <v>0</v>
      </c>
      <c r="K368" s="10">
        <v>0</v>
      </c>
      <c r="L368" s="147">
        <f t="shared" si="50"/>
        <v>0</v>
      </c>
      <c r="M368" s="10">
        <f t="shared" si="44"/>
        <v>0</v>
      </c>
      <c r="N368" s="11">
        <f t="shared" si="49"/>
        <v>0</v>
      </c>
    </row>
    <row r="369" spans="1:14">
      <c r="A369" s="9">
        <f t="shared" si="46"/>
        <v>364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47"/>
        <v>504.4</v>
      </c>
      <c r="G369" s="83">
        <v>0</v>
      </c>
      <c r="H369" s="18">
        <f t="shared" si="45"/>
        <v>0</v>
      </c>
      <c r="I369" s="10">
        <f t="shared" si="48"/>
        <v>0</v>
      </c>
      <c r="J369" s="10">
        <v>0</v>
      </c>
      <c r="K369" s="10">
        <v>0</v>
      </c>
      <c r="L369" s="147">
        <f t="shared" si="50"/>
        <v>0</v>
      </c>
      <c r="M369" s="10">
        <f t="shared" si="44"/>
        <v>0</v>
      </c>
      <c r="N369" s="11">
        <f t="shared" si="49"/>
        <v>0</v>
      </c>
    </row>
    <row r="370" spans="1:14">
      <c r="A370" s="9">
        <f t="shared" si="46"/>
        <v>365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47"/>
        <v>322.5</v>
      </c>
      <c r="G370" s="83">
        <v>0</v>
      </c>
      <c r="H370" s="18">
        <f t="shared" si="45"/>
        <v>0</v>
      </c>
      <c r="I370" s="10">
        <f t="shared" si="48"/>
        <v>0</v>
      </c>
      <c r="J370" s="10">
        <v>0</v>
      </c>
      <c r="K370" s="10">
        <v>0</v>
      </c>
      <c r="L370" s="147">
        <f t="shared" si="50"/>
        <v>0</v>
      </c>
      <c r="M370" s="10">
        <f t="shared" si="44"/>
        <v>0</v>
      </c>
      <c r="N370" s="11">
        <f t="shared" si="49"/>
        <v>0</v>
      </c>
    </row>
    <row r="371" spans="1:14">
      <c r="A371" s="9">
        <f t="shared" si="46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47"/>
        <v>397.8</v>
      </c>
      <c r="G371" s="83">
        <v>0</v>
      </c>
      <c r="H371" s="18">
        <f t="shared" si="45"/>
        <v>0</v>
      </c>
      <c r="I371" s="10">
        <f t="shared" si="48"/>
        <v>0</v>
      </c>
      <c r="J371" s="10">
        <v>0</v>
      </c>
      <c r="K371" s="10">
        <v>0</v>
      </c>
      <c r="L371" s="147">
        <f t="shared" si="50"/>
        <v>0</v>
      </c>
      <c r="M371" s="10">
        <f t="shared" si="44"/>
        <v>0</v>
      </c>
      <c r="N371" s="11">
        <f t="shared" si="49"/>
        <v>0</v>
      </c>
    </row>
    <row r="372" spans="1:14">
      <c r="A372" s="9">
        <f t="shared" si="46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47"/>
        <v>142</v>
      </c>
      <c r="G372" s="83">
        <v>0</v>
      </c>
      <c r="H372" s="18">
        <f t="shared" si="45"/>
        <v>0</v>
      </c>
      <c r="I372" s="10">
        <f t="shared" si="48"/>
        <v>0</v>
      </c>
      <c r="J372" s="10">
        <v>0</v>
      </c>
      <c r="K372" s="10">
        <v>0</v>
      </c>
      <c r="L372" s="147">
        <f t="shared" si="50"/>
        <v>0</v>
      </c>
      <c r="M372" s="10">
        <f t="shared" si="44"/>
        <v>0</v>
      </c>
      <c r="N372" s="11">
        <f t="shared" si="49"/>
        <v>0</v>
      </c>
    </row>
    <row r="373" spans="1:14">
      <c r="A373" s="9">
        <f t="shared" si="46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47"/>
        <v>156.19999999999999</v>
      </c>
      <c r="G373" s="83">
        <v>0</v>
      </c>
      <c r="H373" s="18">
        <f t="shared" si="45"/>
        <v>0</v>
      </c>
      <c r="I373" s="10">
        <f t="shared" si="48"/>
        <v>0</v>
      </c>
      <c r="J373" s="10">
        <v>0</v>
      </c>
      <c r="K373" s="10">
        <v>0</v>
      </c>
      <c r="L373" s="147">
        <f t="shared" si="50"/>
        <v>0</v>
      </c>
      <c r="M373" s="10">
        <f t="shared" si="44"/>
        <v>0</v>
      </c>
      <c r="N373" s="11">
        <f t="shared" si="49"/>
        <v>0</v>
      </c>
    </row>
    <row r="374" spans="1:14">
      <c r="A374" s="9">
        <f t="shared" si="46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47"/>
        <v>129.6</v>
      </c>
      <c r="G374" s="83">
        <v>0</v>
      </c>
      <c r="H374" s="18">
        <f t="shared" si="45"/>
        <v>0</v>
      </c>
      <c r="I374" s="10">
        <f t="shared" si="48"/>
        <v>0</v>
      </c>
      <c r="J374" s="10">
        <v>0</v>
      </c>
      <c r="K374" s="10">
        <v>0</v>
      </c>
      <c r="L374" s="147">
        <f t="shared" si="50"/>
        <v>0</v>
      </c>
      <c r="M374" s="10">
        <f t="shared" si="44"/>
        <v>0</v>
      </c>
      <c r="N374" s="11">
        <f t="shared" si="49"/>
        <v>0</v>
      </c>
    </row>
    <row r="375" spans="1:14">
      <c r="A375" s="9">
        <f t="shared" si="46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47"/>
        <v>591.70000000000005</v>
      </c>
      <c r="G375" s="83">
        <v>0</v>
      </c>
      <c r="H375" s="18">
        <f t="shared" si="45"/>
        <v>0</v>
      </c>
      <c r="I375" s="10">
        <f t="shared" si="48"/>
        <v>0</v>
      </c>
      <c r="J375" s="10">
        <v>0</v>
      </c>
      <c r="K375" s="10">
        <v>0</v>
      </c>
      <c r="L375" s="147">
        <f t="shared" si="50"/>
        <v>0</v>
      </c>
      <c r="M375" s="10">
        <f t="shared" si="44"/>
        <v>0</v>
      </c>
      <c r="N375" s="11">
        <f t="shared" si="49"/>
        <v>0</v>
      </c>
    </row>
    <row r="376" spans="1:14">
      <c r="A376" s="9">
        <f t="shared" si="46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47"/>
        <v>432.9</v>
      </c>
      <c r="G376" s="83">
        <v>0</v>
      </c>
      <c r="H376" s="18">
        <f t="shared" si="45"/>
        <v>0</v>
      </c>
      <c r="I376" s="10">
        <f t="shared" si="48"/>
        <v>0</v>
      </c>
      <c r="J376" s="10">
        <v>0</v>
      </c>
      <c r="K376" s="10">
        <v>0</v>
      </c>
      <c r="L376" s="147">
        <f t="shared" si="50"/>
        <v>0</v>
      </c>
      <c r="M376" s="10">
        <f t="shared" si="44"/>
        <v>0</v>
      </c>
      <c r="N376" s="11">
        <f t="shared" si="49"/>
        <v>0</v>
      </c>
    </row>
    <row r="377" spans="1:14">
      <c r="A377" s="9">
        <f t="shared" si="46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47"/>
        <v>326.39999999999998</v>
      </c>
      <c r="G377" s="83">
        <v>0</v>
      </c>
      <c r="H377" s="18">
        <f t="shared" si="45"/>
        <v>0</v>
      </c>
      <c r="I377" s="10">
        <f t="shared" si="48"/>
        <v>0</v>
      </c>
      <c r="J377" s="10">
        <v>0</v>
      </c>
      <c r="K377" s="10">
        <v>0</v>
      </c>
      <c r="L377" s="147">
        <f t="shared" si="50"/>
        <v>0</v>
      </c>
      <c r="M377" s="10">
        <f t="shared" si="44"/>
        <v>0</v>
      </c>
      <c r="N377" s="11">
        <f t="shared" si="49"/>
        <v>0</v>
      </c>
    </row>
    <row r="378" spans="1:14">
      <c r="A378" s="9">
        <f t="shared" si="46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47"/>
        <v>150.30000000000001</v>
      </c>
      <c r="G378" s="83">
        <v>0</v>
      </c>
      <c r="H378" s="18">
        <f t="shared" si="45"/>
        <v>0</v>
      </c>
      <c r="I378" s="10">
        <f t="shared" si="48"/>
        <v>0</v>
      </c>
      <c r="J378" s="10">
        <v>0</v>
      </c>
      <c r="K378" s="10">
        <v>0</v>
      </c>
      <c r="L378" s="147">
        <f t="shared" si="50"/>
        <v>0</v>
      </c>
      <c r="M378" s="10">
        <f t="shared" si="44"/>
        <v>0</v>
      </c>
      <c r="N378" s="11">
        <f t="shared" si="49"/>
        <v>0</v>
      </c>
    </row>
    <row r="379" spans="1:14">
      <c r="A379" s="9">
        <f t="shared" si="46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47"/>
        <v>303.5</v>
      </c>
      <c r="G379" s="83">
        <v>0</v>
      </c>
      <c r="H379" s="18">
        <f t="shared" si="45"/>
        <v>0</v>
      </c>
      <c r="I379" s="10">
        <f t="shared" si="48"/>
        <v>0</v>
      </c>
      <c r="J379" s="10">
        <v>0</v>
      </c>
      <c r="K379" s="10">
        <v>0</v>
      </c>
      <c r="L379" s="147">
        <f t="shared" si="50"/>
        <v>0</v>
      </c>
      <c r="M379" s="10">
        <f t="shared" si="44"/>
        <v>0</v>
      </c>
      <c r="N379" s="11">
        <f t="shared" si="49"/>
        <v>0</v>
      </c>
    </row>
    <row r="380" spans="1:14">
      <c r="A380" s="9">
        <f t="shared" si="46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47"/>
        <v>555.70000000000005</v>
      </c>
      <c r="G380" s="83">
        <v>0</v>
      </c>
      <c r="H380" s="18">
        <f t="shared" si="45"/>
        <v>0</v>
      </c>
      <c r="I380" s="10">
        <f t="shared" si="48"/>
        <v>0</v>
      </c>
      <c r="J380" s="10">
        <v>0</v>
      </c>
      <c r="K380" s="10">
        <v>0</v>
      </c>
      <c r="L380" s="147">
        <f t="shared" si="50"/>
        <v>0</v>
      </c>
      <c r="M380" s="10">
        <f t="shared" si="44"/>
        <v>0</v>
      </c>
      <c r="N380" s="11">
        <f t="shared" si="49"/>
        <v>0</v>
      </c>
    </row>
    <row r="381" spans="1:14">
      <c r="A381" s="9">
        <f t="shared" si="46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47"/>
        <v>360.4</v>
      </c>
      <c r="G381" s="83">
        <v>0</v>
      </c>
      <c r="H381" s="18">
        <f t="shared" si="45"/>
        <v>0</v>
      </c>
      <c r="I381" s="10">
        <f t="shared" si="48"/>
        <v>0</v>
      </c>
      <c r="J381" s="10">
        <v>0</v>
      </c>
      <c r="K381" s="10">
        <v>0</v>
      </c>
      <c r="L381" s="147">
        <f t="shared" si="50"/>
        <v>0</v>
      </c>
      <c r="M381" s="10">
        <f t="shared" si="44"/>
        <v>0</v>
      </c>
      <c r="N381" s="11">
        <f t="shared" si="49"/>
        <v>0</v>
      </c>
    </row>
    <row r="382" spans="1:14">
      <c r="A382" s="9">
        <f t="shared" si="46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47"/>
        <v>428.8</v>
      </c>
      <c r="G382" s="83">
        <v>0</v>
      </c>
      <c r="H382" s="18">
        <f t="shared" si="45"/>
        <v>0</v>
      </c>
      <c r="I382" s="10">
        <f t="shared" si="48"/>
        <v>0</v>
      </c>
      <c r="J382" s="10">
        <v>0</v>
      </c>
      <c r="K382" s="10">
        <v>0</v>
      </c>
      <c r="L382" s="147">
        <f t="shared" si="50"/>
        <v>0</v>
      </c>
      <c r="M382" s="10">
        <f t="shared" si="44"/>
        <v>0</v>
      </c>
      <c r="N382" s="11">
        <f t="shared" si="49"/>
        <v>0</v>
      </c>
    </row>
    <row r="383" spans="1:14">
      <c r="A383" s="9">
        <f t="shared" si="46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47"/>
        <v>1100.2</v>
      </c>
      <c r="G383" s="83">
        <v>0</v>
      </c>
      <c r="H383" s="18">
        <f t="shared" si="45"/>
        <v>0</v>
      </c>
      <c r="I383" s="10">
        <f t="shared" si="48"/>
        <v>0</v>
      </c>
      <c r="J383" s="10">
        <v>0</v>
      </c>
      <c r="K383" s="10">
        <v>0</v>
      </c>
      <c r="L383" s="147">
        <f t="shared" si="50"/>
        <v>0</v>
      </c>
      <c r="M383" s="10">
        <f t="shared" si="44"/>
        <v>0</v>
      </c>
      <c r="N383" s="11">
        <f t="shared" si="49"/>
        <v>0</v>
      </c>
    </row>
    <row r="384" spans="1:14">
      <c r="A384" s="9">
        <f t="shared" si="46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47"/>
        <v>419.4</v>
      </c>
      <c r="G384" s="83">
        <v>0</v>
      </c>
      <c r="H384" s="18">
        <f t="shared" si="45"/>
        <v>0</v>
      </c>
      <c r="I384" s="10">
        <f t="shared" si="48"/>
        <v>0</v>
      </c>
      <c r="J384" s="10">
        <v>0</v>
      </c>
      <c r="K384" s="10">
        <v>0</v>
      </c>
      <c r="L384" s="147">
        <f t="shared" si="50"/>
        <v>0</v>
      </c>
      <c r="M384" s="10">
        <f t="shared" si="44"/>
        <v>0</v>
      </c>
      <c r="N384" s="11">
        <f t="shared" si="49"/>
        <v>0</v>
      </c>
    </row>
    <row r="385" spans="1:14">
      <c r="A385" s="9">
        <f t="shared" si="46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47"/>
        <v>149.6</v>
      </c>
      <c r="G385" s="83">
        <v>0</v>
      </c>
      <c r="H385" s="18">
        <f t="shared" si="45"/>
        <v>0</v>
      </c>
      <c r="I385" s="10">
        <f t="shared" si="48"/>
        <v>0</v>
      </c>
      <c r="J385" s="10">
        <v>0</v>
      </c>
      <c r="K385" s="10">
        <v>0</v>
      </c>
      <c r="L385" s="147">
        <f t="shared" si="50"/>
        <v>0</v>
      </c>
      <c r="M385" s="10">
        <f t="shared" si="44"/>
        <v>0</v>
      </c>
      <c r="N385" s="11">
        <f t="shared" si="49"/>
        <v>0</v>
      </c>
    </row>
    <row r="386" spans="1:14">
      <c r="A386" s="9">
        <f t="shared" si="46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47"/>
        <v>253.1</v>
      </c>
      <c r="G386" s="83">
        <v>0</v>
      </c>
      <c r="H386" s="18">
        <f t="shared" si="45"/>
        <v>0</v>
      </c>
      <c r="I386" s="10">
        <f t="shared" si="48"/>
        <v>0</v>
      </c>
      <c r="J386" s="10">
        <v>0</v>
      </c>
      <c r="K386" s="10">
        <v>0</v>
      </c>
      <c r="L386" s="147">
        <f t="shared" si="50"/>
        <v>0</v>
      </c>
      <c r="M386" s="10">
        <f t="shared" si="44"/>
        <v>0</v>
      </c>
      <c r="N386" s="11">
        <f t="shared" si="49"/>
        <v>0</v>
      </c>
    </row>
    <row r="387" spans="1:14">
      <c r="A387" s="9">
        <f t="shared" si="46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47"/>
        <v>360.3</v>
      </c>
      <c r="G387" s="83">
        <v>0</v>
      </c>
      <c r="H387" s="18">
        <f t="shared" si="45"/>
        <v>0</v>
      </c>
      <c r="I387" s="10">
        <f t="shared" si="48"/>
        <v>0</v>
      </c>
      <c r="J387" s="10">
        <v>0</v>
      </c>
      <c r="K387" s="10">
        <v>0</v>
      </c>
      <c r="L387" s="147">
        <f t="shared" si="50"/>
        <v>0</v>
      </c>
      <c r="M387" s="10">
        <f t="shared" si="44"/>
        <v>0</v>
      </c>
      <c r="N387" s="11">
        <f t="shared" si="49"/>
        <v>0</v>
      </c>
    </row>
    <row r="388" spans="1:14">
      <c r="A388" s="9">
        <f t="shared" si="46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47"/>
        <v>1535.2</v>
      </c>
      <c r="G388" s="83">
        <v>0</v>
      </c>
      <c r="H388" s="18">
        <f t="shared" si="45"/>
        <v>0</v>
      </c>
      <c r="I388" s="10">
        <f t="shared" si="48"/>
        <v>0</v>
      </c>
      <c r="J388" s="10">
        <v>0</v>
      </c>
      <c r="K388" s="10">
        <v>0</v>
      </c>
      <c r="L388" s="147">
        <f t="shared" si="50"/>
        <v>0</v>
      </c>
      <c r="M388" s="10">
        <f t="shared" ref="M388:M451" si="51">H388+I388+J388+L388</f>
        <v>0</v>
      </c>
      <c r="N388" s="11">
        <f t="shared" si="49"/>
        <v>0</v>
      </c>
    </row>
    <row r="389" spans="1:14">
      <c r="A389" s="9">
        <f t="shared" si="46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47"/>
        <v>191.4</v>
      </c>
      <c r="G389" s="83">
        <v>0</v>
      </c>
      <c r="H389" s="18">
        <f t="shared" ref="H389:H452" si="52">G389*$H$2</f>
        <v>0</v>
      </c>
      <c r="I389" s="10">
        <f t="shared" si="48"/>
        <v>0</v>
      </c>
      <c r="J389" s="10">
        <v>0</v>
      </c>
      <c r="K389" s="10">
        <v>0</v>
      </c>
      <c r="L389" s="147">
        <f t="shared" si="50"/>
        <v>0</v>
      </c>
      <c r="M389" s="10">
        <f t="shared" si="51"/>
        <v>0</v>
      </c>
      <c r="N389" s="11">
        <f t="shared" si="49"/>
        <v>0</v>
      </c>
    </row>
    <row r="390" spans="1:14">
      <c r="A390" s="9">
        <f t="shared" si="46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47"/>
        <v>442.3</v>
      </c>
      <c r="G390" s="83">
        <v>0</v>
      </c>
      <c r="H390" s="18">
        <f t="shared" si="52"/>
        <v>0</v>
      </c>
      <c r="I390" s="10">
        <f t="shared" si="48"/>
        <v>0</v>
      </c>
      <c r="J390" s="10">
        <v>0</v>
      </c>
      <c r="K390" s="10">
        <v>0</v>
      </c>
      <c r="L390" s="147">
        <f t="shared" si="50"/>
        <v>0</v>
      </c>
      <c r="M390" s="10">
        <f t="shared" si="51"/>
        <v>0</v>
      </c>
      <c r="N390" s="11">
        <f t="shared" si="49"/>
        <v>0</v>
      </c>
    </row>
    <row r="391" spans="1:14">
      <c r="A391" s="9">
        <f t="shared" si="46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47"/>
        <v>503.5</v>
      </c>
      <c r="G391" s="83">
        <v>0</v>
      </c>
      <c r="H391" s="18">
        <f t="shared" si="52"/>
        <v>0</v>
      </c>
      <c r="I391" s="10">
        <f t="shared" si="48"/>
        <v>0</v>
      </c>
      <c r="J391" s="10">
        <v>0</v>
      </c>
      <c r="K391" s="10">
        <v>0</v>
      </c>
      <c r="L391" s="147">
        <f t="shared" si="50"/>
        <v>0</v>
      </c>
      <c r="M391" s="10">
        <f t="shared" si="51"/>
        <v>0</v>
      </c>
      <c r="N391" s="11">
        <f t="shared" si="49"/>
        <v>0</v>
      </c>
    </row>
    <row r="392" spans="1:14">
      <c r="A392" s="9">
        <f t="shared" ref="A392:A455" si="53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47"/>
        <v>570.5</v>
      </c>
      <c r="G392" s="83">
        <v>0</v>
      </c>
      <c r="H392" s="18">
        <f t="shared" si="52"/>
        <v>0</v>
      </c>
      <c r="I392" s="10">
        <f t="shared" si="48"/>
        <v>0</v>
      </c>
      <c r="J392" s="10">
        <v>0</v>
      </c>
      <c r="K392" s="10">
        <v>0</v>
      </c>
      <c r="L392" s="147">
        <f t="shared" si="50"/>
        <v>0</v>
      </c>
      <c r="M392" s="10">
        <f t="shared" si="51"/>
        <v>0</v>
      </c>
      <c r="N392" s="11">
        <f t="shared" si="49"/>
        <v>0</v>
      </c>
    </row>
    <row r="393" spans="1:14">
      <c r="A393" s="9">
        <f t="shared" si="53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6" si="54">C393+D393+E393</f>
        <v>227.9</v>
      </c>
      <c r="G393" s="83">
        <v>0</v>
      </c>
      <c r="H393" s="18">
        <f t="shared" si="52"/>
        <v>0</v>
      </c>
      <c r="I393" s="10">
        <f t="shared" ref="I393:I455" si="55">H393*0.3677</f>
        <v>0</v>
      </c>
      <c r="J393" s="10">
        <v>0</v>
      </c>
      <c r="K393" s="10">
        <v>0</v>
      </c>
      <c r="L393" s="147">
        <f t="shared" si="50"/>
        <v>0</v>
      </c>
      <c r="M393" s="10">
        <f t="shared" si="51"/>
        <v>0</v>
      </c>
      <c r="N393" s="11">
        <f t="shared" si="49"/>
        <v>0</v>
      </c>
    </row>
    <row r="394" spans="1:14">
      <c r="A394" s="9">
        <f t="shared" si="53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54"/>
        <v>130.5</v>
      </c>
      <c r="G394" s="83">
        <v>0</v>
      </c>
      <c r="H394" s="18">
        <f t="shared" si="52"/>
        <v>0</v>
      </c>
      <c r="I394" s="10">
        <f t="shared" si="55"/>
        <v>0</v>
      </c>
      <c r="J394" s="10">
        <v>0</v>
      </c>
      <c r="K394" s="10">
        <v>0</v>
      </c>
      <c r="L394" s="147">
        <f t="shared" si="50"/>
        <v>0</v>
      </c>
      <c r="M394" s="10">
        <f t="shared" si="51"/>
        <v>0</v>
      </c>
      <c r="N394" s="11">
        <f t="shared" ref="N394:N457" si="56">M394/F394</f>
        <v>0</v>
      </c>
    </row>
    <row r="395" spans="1:14">
      <c r="A395" s="9">
        <f t="shared" si="53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54"/>
        <v>384.3</v>
      </c>
      <c r="G395" s="83">
        <v>0</v>
      </c>
      <c r="H395" s="18">
        <f t="shared" si="52"/>
        <v>0</v>
      </c>
      <c r="I395" s="10">
        <f t="shared" si="55"/>
        <v>0</v>
      </c>
      <c r="J395" s="10">
        <v>0</v>
      </c>
      <c r="K395" s="10">
        <v>0</v>
      </c>
      <c r="L395" s="147">
        <f t="shared" si="50"/>
        <v>0</v>
      </c>
      <c r="M395" s="10">
        <f t="shared" si="51"/>
        <v>0</v>
      </c>
      <c r="N395" s="11">
        <f t="shared" si="56"/>
        <v>0</v>
      </c>
    </row>
    <row r="396" spans="1:14">
      <c r="A396" s="9">
        <f t="shared" si="53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54"/>
        <v>383.3</v>
      </c>
      <c r="G396" s="83">
        <v>0</v>
      </c>
      <c r="H396" s="18">
        <f t="shared" si="52"/>
        <v>0</v>
      </c>
      <c r="I396" s="10">
        <f t="shared" si="55"/>
        <v>0</v>
      </c>
      <c r="J396" s="10">
        <v>0</v>
      </c>
      <c r="K396" s="10">
        <v>0</v>
      </c>
      <c r="L396" s="147">
        <f t="shared" si="50"/>
        <v>0</v>
      </c>
      <c r="M396" s="10">
        <f t="shared" si="51"/>
        <v>0</v>
      </c>
      <c r="N396" s="11">
        <f t="shared" si="56"/>
        <v>0</v>
      </c>
    </row>
    <row r="397" spans="1:14">
      <c r="A397" s="9">
        <f t="shared" si="53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54"/>
        <v>503.6</v>
      </c>
      <c r="G397" s="83">
        <v>0</v>
      </c>
      <c r="H397" s="18">
        <f t="shared" si="52"/>
        <v>0</v>
      </c>
      <c r="I397" s="10">
        <f t="shared" si="55"/>
        <v>0</v>
      </c>
      <c r="J397" s="10">
        <v>0</v>
      </c>
      <c r="K397" s="10">
        <v>0</v>
      </c>
      <c r="L397" s="147">
        <f t="shared" si="50"/>
        <v>0</v>
      </c>
      <c r="M397" s="10">
        <f t="shared" si="51"/>
        <v>0</v>
      </c>
      <c r="N397" s="11">
        <f t="shared" si="56"/>
        <v>0</v>
      </c>
    </row>
    <row r="398" spans="1:14">
      <c r="A398" s="9">
        <f t="shared" si="53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54"/>
        <v>387.4</v>
      </c>
      <c r="G398" s="83">
        <v>0</v>
      </c>
      <c r="H398" s="18">
        <f t="shared" si="52"/>
        <v>0</v>
      </c>
      <c r="I398" s="10">
        <f t="shared" si="55"/>
        <v>0</v>
      </c>
      <c r="J398" s="10">
        <v>0</v>
      </c>
      <c r="K398" s="10">
        <v>0</v>
      </c>
      <c r="L398" s="147">
        <f t="shared" si="50"/>
        <v>0</v>
      </c>
      <c r="M398" s="10">
        <f t="shared" si="51"/>
        <v>0</v>
      </c>
      <c r="N398" s="11">
        <f t="shared" si="56"/>
        <v>0</v>
      </c>
    </row>
    <row r="399" spans="1:14">
      <c r="A399" s="9">
        <f t="shared" si="53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54"/>
        <v>147</v>
      </c>
      <c r="G399" s="83">
        <v>0</v>
      </c>
      <c r="H399" s="18">
        <f t="shared" si="52"/>
        <v>0</v>
      </c>
      <c r="I399" s="10">
        <f t="shared" si="55"/>
        <v>0</v>
      </c>
      <c r="J399" s="10">
        <v>0</v>
      </c>
      <c r="K399" s="10">
        <v>0</v>
      </c>
      <c r="L399" s="147">
        <f t="shared" si="50"/>
        <v>0</v>
      </c>
      <c r="M399" s="10">
        <f t="shared" si="51"/>
        <v>0</v>
      </c>
      <c r="N399" s="11">
        <f t="shared" si="56"/>
        <v>0</v>
      </c>
    </row>
    <row r="400" spans="1:14">
      <c r="A400" s="9">
        <f t="shared" si="53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54"/>
        <v>203.69</v>
      </c>
      <c r="G400" s="83">
        <v>0</v>
      </c>
      <c r="H400" s="18">
        <f t="shared" si="52"/>
        <v>0</v>
      </c>
      <c r="I400" s="10">
        <f t="shared" si="55"/>
        <v>0</v>
      </c>
      <c r="J400" s="10">
        <v>0</v>
      </c>
      <c r="K400" s="10">
        <v>0</v>
      </c>
      <c r="L400" s="147">
        <f t="shared" si="50"/>
        <v>0</v>
      </c>
      <c r="M400" s="10">
        <f t="shared" si="51"/>
        <v>0</v>
      </c>
      <c r="N400" s="11">
        <f t="shared" si="56"/>
        <v>0</v>
      </c>
    </row>
    <row r="401" spans="1:14">
      <c r="A401" s="9">
        <f t="shared" si="53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54"/>
        <v>64</v>
      </c>
      <c r="G401" s="83">
        <v>0</v>
      </c>
      <c r="H401" s="18">
        <f t="shared" si="52"/>
        <v>0</v>
      </c>
      <c r="I401" s="10">
        <f t="shared" si="55"/>
        <v>0</v>
      </c>
      <c r="J401" s="10">
        <v>0</v>
      </c>
      <c r="K401" s="10">
        <v>0</v>
      </c>
      <c r="L401" s="147">
        <f t="shared" si="50"/>
        <v>0</v>
      </c>
      <c r="M401" s="10">
        <f t="shared" si="51"/>
        <v>0</v>
      </c>
      <c r="N401" s="11">
        <f t="shared" si="56"/>
        <v>0</v>
      </c>
    </row>
    <row r="402" spans="1:14">
      <c r="A402" s="9">
        <f t="shared" si="53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54"/>
        <v>138.9</v>
      </c>
      <c r="G402" s="83">
        <v>0</v>
      </c>
      <c r="H402" s="18">
        <f t="shared" si="52"/>
        <v>0</v>
      </c>
      <c r="I402" s="10">
        <f t="shared" si="55"/>
        <v>0</v>
      </c>
      <c r="J402" s="10">
        <v>0</v>
      </c>
      <c r="K402" s="10">
        <v>0</v>
      </c>
      <c r="L402" s="147">
        <f t="shared" si="50"/>
        <v>0</v>
      </c>
      <c r="M402" s="10">
        <f t="shared" si="51"/>
        <v>0</v>
      </c>
      <c r="N402" s="11">
        <f t="shared" si="56"/>
        <v>0</v>
      </c>
    </row>
    <row r="403" spans="1:14">
      <c r="A403" s="9">
        <f t="shared" si="53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54"/>
        <v>338.8</v>
      </c>
      <c r="G403" s="83">
        <v>0</v>
      </c>
      <c r="H403" s="18">
        <f t="shared" si="52"/>
        <v>0</v>
      </c>
      <c r="I403" s="10">
        <f t="shared" si="55"/>
        <v>0</v>
      </c>
      <c r="J403" s="10">
        <v>0</v>
      </c>
      <c r="K403" s="10">
        <v>0</v>
      </c>
      <c r="L403" s="147">
        <f t="shared" si="50"/>
        <v>0</v>
      </c>
      <c r="M403" s="10">
        <f t="shared" si="51"/>
        <v>0</v>
      </c>
      <c r="N403" s="11">
        <f t="shared" si="56"/>
        <v>0</v>
      </c>
    </row>
    <row r="404" spans="1:14">
      <c r="A404" s="9">
        <f t="shared" si="53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54"/>
        <v>386.9</v>
      </c>
      <c r="G404" s="83">
        <v>0</v>
      </c>
      <c r="H404" s="18">
        <f t="shared" si="52"/>
        <v>0</v>
      </c>
      <c r="I404" s="10">
        <f t="shared" si="55"/>
        <v>0</v>
      </c>
      <c r="J404" s="10">
        <v>0</v>
      </c>
      <c r="K404" s="10">
        <v>0</v>
      </c>
      <c r="L404" s="147">
        <f t="shared" si="50"/>
        <v>0</v>
      </c>
      <c r="M404" s="10">
        <f t="shared" si="51"/>
        <v>0</v>
      </c>
      <c r="N404" s="11">
        <f t="shared" si="56"/>
        <v>0</v>
      </c>
    </row>
    <row r="405" spans="1:14">
      <c r="A405" s="9">
        <f t="shared" si="53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54"/>
        <v>972.7</v>
      </c>
      <c r="G405" s="83">
        <v>0</v>
      </c>
      <c r="H405" s="18">
        <f t="shared" si="52"/>
        <v>0</v>
      </c>
      <c r="I405" s="10">
        <f t="shared" si="55"/>
        <v>0</v>
      </c>
      <c r="J405" s="10">
        <v>0</v>
      </c>
      <c r="K405" s="10">
        <v>0</v>
      </c>
      <c r="L405" s="147">
        <f t="shared" si="50"/>
        <v>0</v>
      </c>
      <c r="M405" s="10">
        <f t="shared" si="51"/>
        <v>0</v>
      </c>
      <c r="N405" s="11">
        <f t="shared" si="56"/>
        <v>0</v>
      </c>
    </row>
    <row r="406" spans="1:14">
      <c r="A406" s="9">
        <f t="shared" si="53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54"/>
        <v>598.79999999999995</v>
      </c>
      <c r="G406" s="83">
        <v>0</v>
      </c>
      <c r="H406" s="18">
        <f t="shared" si="52"/>
        <v>0</v>
      </c>
      <c r="I406" s="10">
        <f t="shared" si="55"/>
        <v>0</v>
      </c>
      <c r="J406" s="10">
        <v>0</v>
      </c>
      <c r="K406" s="10">
        <v>0</v>
      </c>
      <c r="L406" s="147">
        <f t="shared" si="50"/>
        <v>0</v>
      </c>
      <c r="M406" s="10">
        <f t="shared" si="51"/>
        <v>0</v>
      </c>
      <c r="N406" s="11">
        <f t="shared" si="56"/>
        <v>0</v>
      </c>
    </row>
    <row r="407" spans="1:14">
      <c r="A407" s="9">
        <f t="shared" si="53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54"/>
        <v>464.2</v>
      </c>
      <c r="G407" s="83">
        <v>0</v>
      </c>
      <c r="H407" s="18">
        <f t="shared" si="52"/>
        <v>0</v>
      </c>
      <c r="I407" s="10">
        <f t="shared" si="55"/>
        <v>0</v>
      </c>
      <c r="J407" s="10">
        <v>0</v>
      </c>
      <c r="K407" s="10">
        <v>0</v>
      </c>
      <c r="L407" s="147">
        <f t="shared" si="50"/>
        <v>0</v>
      </c>
      <c r="M407" s="10">
        <f t="shared" si="51"/>
        <v>0</v>
      </c>
      <c r="N407" s="11">
        <f t="shared" si="56"/>
        <v>0</v>
      </c>
    </row>
    <row r="408" spans="1:14">
      <c r="A408" s="9">
        <f t="shared" si="53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54"/>
        <v>606.78</v>
      </c>
      <c r="G408" s="83">
        <v>0</v>
      </c>
      <c r="H408" s="18">
        <f t="shared" si="52"/>
        <v>0</v>
      </c>
      <c r="I408" s="10">
        <f t="shared" si="55"/>
        <v>0</v>
      </c>
      <c r="J408" s="10">
        <v>0</v>
      </c>
      <c r="K408" s="10">
        <v>0</v>
      </c>
      <c r="L408" s="147">
        <f t="shared" si="50"/>
        <v>0</v>
      </c>
      <c r="M408" s="10">
        <f t="shared" si="51"/>
        <v>0</v>
      </c>
      <c r="N408" s="11">
        <f t="shared" si="56"/>
        <v>0</v>
      </c>
    </row>
    <row r="409" spans="1:14">
      <c r="A409" s="9">
        <f t="shared" si="53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54"/>
        <v>305</v>
      </c>
      <c r="G409" s="83">
        <v>0</v>
      </c>
      <c r="H409" s="18">
        <f t="shared" si="52"/>
        <v>0</v>
      </c>
      <c r="I409" s="10">
        <f t="shared" si="55"/>
        <v>0</v>
      </c>
      <c r="J409" s="10">
        <v>0</v>
      </c>
      <c r="K409" s="10">
        <v>0</v>
      </c>
      <c r="L409" s="147">
        <f t="shared" si="50"/>
        <v>0</v>
      </c>
      <c r="M409" s="10">
        <f t="shared" si="51"/>
        <v>0</v>
      </c>
      <c r="N409" s="11">
        <f t="shared" si="56"/>
        <v>0</v>
      </c>
    </row>
    <row r="410" spans="1:14">
      <c r="A410" s="9">
        <f t="shared" si="53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54"/>
        <v>759.8</v>
      </c>
      <c r="G410" s="83">
        <v>0</v>
      </c>
      <c r="H410" s="18">
        <f t="shared" si="52"/>
        <v>0</v>
      </c>
      <c r="I410" s="10">
        <f t="shared" si="55"/>
        <v>0</v>
      </c>
      <c r="J410" s="10">
        <v>0</v>
      </c>
      <c r="K410" s="10">
        <v>0</v>
      </c>
      <c r="L410" s="147">
        <f t="shared" si="50"/>
        <v>0</v>
      </c>
      <c r="M410" s="10">
        <f t="shared" si="51"/>
        <v>0</v>
      </c>
      <c r="N410" s="11">
        <f t="shared" si="56"/>
        <v>0</v>
      </c>
    </row>
    <row r="411" spans="1:14">
      <c r="A411" s="9">
        <f t="shared" si="53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54"/>
        <v>530.20000000000005</v>
      </c>
      <c r="G411" s="83">
        <v>0</v>
      </c>
      <c r="H411" s="18">
        <f t="shared" si="52"/>
        <v>0</v>
      </c>
      <c r="I411" s="10">
        <f t="shared" si="55"/>
        <v>0</v>
      </c>
      <c r="J411" s="10">
        <v>0</v>
      </c>
      <c r="K411" s="10">
        <v>0</v>
      </c>
      <c r="L411" s="147">
        <f t="shared" si="50"/>
        <v>0</v>
      </c>
      <c r="M411" s="10">
        <f t="shared" si="51"/>
        <v>0</v>
      </c>
      <c r="N411" s="11">
        <f t="shared" si="56"/>
        <v>0</v>
      </c>
    </row>
    <row r="412" spans="1:14">
      <c r="A412" s="9">
        <f t="shared" si="53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54"/>
        <v>123.5</v>
      </c>
      <c r="G412" s="83">
        <v>0</v>
      </c>
      <c r="H412" s="18">
        <f t="shared" si="52"/>
        <v>0</v>
      </c>
      <c r="I412" s="10">
        <f t="shared" si="55"/>
        <v>0</v>
      </c>
      <c r="J412" s="10">
        <v>0</v>
      </c>
      <c r="K412" s="10">
        <v>0</v>
      </c>
      <c r="L412" s="147">
        <f t="shared" si="50"/>
        <v>0</v>
      </c>
      <c r="M412" s="10">
        <f t="shared" si="51"/>
        <v>0</v>
      </c>
      <c r="N412" s="11">
        <f t="shared" si="56"/>
        <v>0</v>
      </c>
    </row>
    <row r="413" spans="1:14">
      <c r="A413" s="9">
        <f t="shared" si="53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54"/>
        <v>298.8</v>
      </c>
      <c r="G413" s="83">
        <v>0</v>
      </c>
      <c r="H413" s="18">
        <f t="shared" si="52"/>
        <v>0</v>
      </c>
      <c r="I413" s="10">
        <f t="shared" si="55"/>
        <v>0</v>
      </c>
      <c r="J413" s="10">
        <v>0</v>
      </c>
      <c r="K413" s="10">
        <v>0</v>
      </c>
      <c r="L413" s="147">
        <f t="shared" si="50"/>
        <v>0</v>
      </c>
      <c r="M413" s="10">
        <f t="shared" si="51"/>
        <v>0</v>
      </c>
      <c r="N413" s="11">
        <f t="shared" si="56"/>
        <v>0</v>
      </c>
    </row>
    <row r="414" spans="1:14">
      <c r="A414" s="9">
        <f t="shared" si="53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54"/>
        <v>217.3</v>
      </c>
      <c r="G414" s="83">
        <v>0</v>
      </c>
      <c r="H414" s="18">
        <f t="shared" si="52"/>
        <v>0</v>
      </c>
      <c r="I414" s="10">
        <f t="shared" si="55"/>
        <v>0</v>
      </c>
      <c r="J414" s="10">
        <v>0</v>
      </c>
      <c r="K414" s="10">
        <v>0</v>
      </c>
      <c r="L414" s="147">
        <f t="shared" si="50"/>
        <v>0</v>
      </c>
      <c r="M414" s="10">
        <f t="shared" si="51"/>
        <v>0</v>
      </c>
      <c r="N414" s="11">
        <f t="shared" si="56"/>
        <v>0</v>
      </c>
    </row>
    <row r="415" spans="1:14">
      <c r="A415" s="9">
        <f t="shared" si="53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54"/>
        <v>293.89999999999998</v>
      </c>
      <c r="G415" s="83">
        <v>0</v>
      </c>
      <c r="H415" s="18">
        <f t="shared" si="52"/>
        <v>0</v>
      </c>
      <c r="I415" s="10">
        <f t="shared" si="55"/>
        <v>0</v>
      </c>
      <c r="J415" s="10">
        <v>0</v>
      </c>
      <c r="K415" s="10">
        <v>0</v>
      </c>
      <c r="L415" s="147">
        <f t="shared" si="50"/>
        <v>0</v>
      </c>
      <c r="M415" s="10">
        <f t="shared" si="51"/>
        <v>0</v>
      </c>
      <c r="N415" s="11">
        <f t="shared" si="56"/>
        <v>0</v>
      </c>
    </row>
    <row r="416" spans="1:14">
      <c r="A416" s="9">
        <f t="shared" si="53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54"/>
        <v>198.9</v>
      </c>
      <c r="G416" s="83">
        <v>0</v>
      </c>
      <c r="H416" s="18">
        <f t="shared" si="52"/>
        <v>0</v>
      </c>
      <c r="I416" s="10">
        <f t="shared" si="55"/>
        <v>0</v>
      </c>
      <c r="J416" s="10">
        <v>0</v>
      </c>
      <c r="K416" s="10">
        <v>0</v>
      </c>
      <c r="L416" s="147">
        <f t="shared" ref="L416:L478" si="57">K416*$L$2</f>
        <v>0</v>
      </c>
      <c r="M416" s="10">
        <f t="shared" si="51"/>
        <v>0</v>
      </c>
      <c r="N416" s="11">
        <f t="shared" si="56"/>
        <v>0</v>
      </c>
    </row>
    <row r="417" spans="1:14">
      <c r="A417" s="9">
        <f t="shared" si="53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54"/>
        <v>95.6</v>
      </c>
      <c r="G417" s="83">
        <v>0</v>
      </c>
      <c r="H417" s="18">
        <f t="shared" si="52"/>
        <v>0</v>
      </c>
      <c r="I417" s="10">
        <f t="shared" si="55"/>
        <v>0</v>
      </c>
      <c r="J417" s="10">
        <v>0</v>
      </c>
      <c r="K417" s="10">
        <v>0</v>
      </c>
      <c r="L417" s="147">
        <f t="shared" si="57"/>
        <v>0</v>
      </c>
      <c r="M417" s="10">
        <f t="shared" si="51"/>
        <v>0</v>
      </c>
      <c r="N417" s="11">
        <f t="shared" si="56"/>
        <v>0</v>
      </c>
    </row>
    <row r="418" spans="1:14">
      <c r="A418" s="9">
        <f t="shared" si="53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54"/>
        <v>408.7</v>
      </c>
      <c r="G418" s="83">
        <v>0</v>
      </c>
      <c r="H418" s="18">
        <f t="shared" si="52"/>
        <v>0</v>
      </c>
      <c r="I418" s="10">
        <f t="shared" si="55"/>
        <v>0</v>
      </c>
      <c r="J418" s="10">
        <v>0</v>
      </c>
      <c r="K418" s="10">
        <v>0</v>
      </c>
      <c r="L418" s="147">
        <f t="shared" si="57"/>
        <v>0</v>
      </c>
      <c r="M418" s="10">
        <f t="shared" si="51"/>
        <v>0</v>
      </c>
      <c r="N418" s="11">
        <f t="shared" si="56"/>
        <v>0</v>
      </c>
    </row>
    <row r="419" spans="1:14">
      <c r="A419" s="9">
        <f t="shared" si="53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54"/>
        <v>449.5</v>
      </c>
      <c r="G419" s="83">
        <v>0</v>
      </c>
      <c r="H419" s="18">
        <f t="shared" si="52"/>
        <v>0</v>
      </c>
      <c r="I419" s="10">
        <f t="shared" si="55"/>
        <v>0</v>
      </c>
      <c r="J419" s="10">
        <v>0</v>
      </c>
      <c r="K419" s="10">
        <v>0</v>
      </c>
      <c r="L419" s="147">
        <f t="shared" si="57"/>
        <v>0</v>
      </c>
      <c r="M419" s="10">
        <f t="shared" si="51"/>
        <v>0</v>
      </c>
      <c r="N419" s="11">
        <f t="shared" si="56"/>
        <v>0</v>
      </c>
    </row>
    <row r="420" spans="1:14">
      <c r="A420" s="9">
        <f t="shared" si="53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54"/>
        <v>364.8</v>
      </c>
      <c r="G420" s="83">
        <v>0</v>
      </c>
      <c r="H420" s="18">
        <f t="shared" si="52"/>
        <v>0</v>
      </c>
      <c r="I420" s="10">
        <f t="shared" si="55"/>
        <v>0</v>
      </c>
      <c r="J420" s="10">
        <v>0</v>
      </c>
      <c r="K420" s="10">
        <v>0</v>
      </c>
      <c r="L420" s="147">
        <f t="shared" si="57"/>
        <v>0</v>
      </c>
      <c r="M420" s="10">
        <f t="shared" si="51"/>
        <v>0</v>
      </c>
      <c r="N420" s="11">
        <f t="shared" si="56"/>
        <v>0</v>
      </c>
    </row>
    <row r="421" spans="1:14">
      <c r="A421" s="9">
        <f t="shared" si="53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54"/>
        <v>326.3</v>
      </c>
      <c r="G421" s="83">
        <v>0</v>
      </c>
      <c r="H421" s="18">
        <f t="shared" si="52"/>
        <v>0</v>
      </c>
      <c r="I421" s="10">
        <f t="shared" si="55"/>
        <v>0</v>
      </c>
      <c r="J421" s="10">
        <v>0</v>
      </c>
      <c r="K421" s="10">
        <v>0</v>
      </c>
      <c r="L421" s="147">
        <f t="shared" si="57"/>
        <v>0</v>
      </c>
      <c r="M421" s="10">
        <f t="shared" si="51"/>
        <v>0</v>
      </c>
      <c r="N421" s="11">
        <f t="shared" si="56"/>
        <v>0</v>
      </c>
    </row>
    <row r="422" spans="1:14">
      <c r="A422" s="9">
        <f t="shared" si="53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54"/>
        <v>634.70000000000005</v>
      </c>
      <c r="G422" s="83">
        <v>0</v>
      </c>
      <c r="H422" s="18">
        <f t="shared" si="52"/>
        <v>0</v>
      </c>
      <c r="I422" s="10">
        <f t="shared" si="55"/>
        <v>0</v>
      </c>
      <c r="J422" s="10">
        <v>0</v>
      </c>
      <c r="K422" s="10">
        <v>0</v>
      </c>
      <c r="L422" s="147">
        <f t="shared" si="57"/>
        <v>0</v>
      </c>
      <c r="M422" s="10">
        <f t="shared" si="51"/>
        <v>0</v>
      </c>
      <c r="N422" s="11">
        <f t="shared" si="56"/>
        <v>0</v>
      </c>
    </row>
    <row r="423" spans="1:14">
      <c r="A423" s="9">
        <f t="shared" si="53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54"/>
        <v>267.10000000000002</v>
      </c>
      <c r="G423" s="83">
        <v>0</v>
      </c>
      <c r="H423" s="18">
        <f t="shared" si="52"/>
        <v>0</v>
      </c>
      <c r="I423" s="10">
        <f t="shared" si="55"/>
        <v>0</v>
      </c>
      <c r="J423" s="10">
        <v>0</v>
      </c>
      <c r="K423" s="10">
        <v>0</v>
      </c>
      <c r="L423" s="147">
        <f t="shared" si="57"/>
        <v>0</v>
      </c>
      <c r="M423" s="10">
        <f t="shared" si="51"/>
        <v>0</v>
      </c>
      <c r="N423" s="11">
        <f t="shared" si="56"/>
        <v>0</v>
      </c>
    </row>
    <row r="424" spans="1:14">
      <c r="A424" s="9">
        <f t="shared" si="53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54"/>
        <v>224.6</v>
      </c>
      <c r="G424" s="83">
        <v>0</v>
      </c>
      <c r="H424" s="18">
        <f t="shared" si="52"/>
        <v>0</v>
      </c>
      <c r="I424" s="10">
        <f t="shared" si="55"/>
        <v>0</v>
      </c>
      <c r="J424" s="10">
        <v>0</v>
      </c>
      <c r="K424" s="10">
        <v>0</v>
      </c>
      <c r="L424" s="147">
        <f t="shared" si="57"/>
        <v>0</v>
      </c>
      <c r="M424" s="10">
        <f t="shared" si="51"/>
        <v>0</v>
      </c>
      <c r="N424" s="11">
        <f t="shared" si="56"/>
        <v>0</v>
      </c>
    </row>
    <row r="425" spans="1:14">
      <c r="A425" s="9">
        <f t="shared" si="53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54"/>
        <v>572.29999999999995</v>
      </c>
      <c r="G425" s="83">
        <v>0</v>
      </c>
      <c r="H425" s="18">
        <f t="shared" si="52"/>
        <v>0</v>
      </c>
      <c r="I425" s="10">
        <f t="shared" si="55"/>
        <v>0</v>
      </c>
      <c r="J425" s="10">
        <v>0</v>
      </c>
      <c r="K425" s="10">
        <v>0</v>
      </c>
      <c r="L425" s="147">
        <f t="shared" si="57"/>
        <v>0</v>
      </c>
      <c r="M425" s="10">
        <f t="shared" si="51"/>
        <v>0</v>
      </c>
      <c r="N425" s="11">
        <f t="shared" si="56"/>
        <v>0</v>
      </c>
    </row>
    <row r="426" spans="1:14">
      <c r="A426" s="9">
        <f t="shared" si="53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54"/>
        <v>227.9</v>
      </c>
      <c r="G426" s="83">
        <v>0</v>
      </c>
      <c r="H426" s="18">
        <f t="shared" si="52"/>
        <v>0</v>
      </c>
      <c r="I426" s="10">
        <f t="shared" si="55"/>
        <v>0</v>
      </c>
      <c r="J426" s="10">
        <v>0</v>
      </c>
      <c r="K426" s="10">
        <v>0</v>
      </c>
      <c r="L426" s="147">
        <f t="shared" si="57"/>
        <v>0</v>
      </c>
      <c r="M426" s="10">
        <f t="shared" si="51"/>
        <v>0</v>
      </c>
      <c r="N426" s="11">
        <f t="shared" si="56"/>
        <v>0</v>
      </c>
    </row>
    <row r="427" spans="1:14">
      <c r="A427" s="9">
        <f t="shared" si="53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54"/>
        <v>659.6</v>
      </c>
      <c r="G427" s="83">
        <v>0</v>
      </c>
      <c r="H427" s="18">
        <f t="shared" si="52"/>
        <v>0</v>
      </c>
      <c r="I427" s="10">
        <f t="shared" si="55"/>
        <v>0</v>
      </c>
      <c r="J427" s="10">
        <v>0</v>
      </c>
      <c r="K427" s="10">
        <v>0</v>
      </c>
      <c r="L427" s="147">
        <f t="shared" si="57"/>
        <v>0</v>
      </c>
      <c r="M427" s="10">
        <f t="shared" si="51"/>
        <v>0</v>
      </c>
      <c r="N427" s="11">
        <f t="shared" si="56"/>
        <v>0</v>
      </c>
    </row>
    <row r="428" spans="1:14">
      <c r="A428" s="9">
        <f t="shared" si="53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54"/>
        <v>824.8</v>
      </c>
      <c r="G428" s="83">
        <v>0</v>
      </c>
      <c r="H428" s="18">
        <f t="shared" si="52"/>
        <v>0</v>
      </c>
      <c r="I428" s="10">
        <f t="shared" si="55"/>
        <v>0</v>
      </c>
      <c r="J428" s="10">
        <v>0</v>
      </c>
      <c r="K428" s="10">
        <v>0</v>
      </c>
      <c r="L428" s="147">
        <f t="shared" si="57"/>
        <v>0</v>
      </c>
      <c r="M428" s="10">
        <f t="shared" si="51"/>
        <v>0</v>
      </c>
      <c r="N428" s="11">
        <f t="shared" si="56"/>
        <v>0</v>
      </c>
    </row>
    <row r="429" spans="1:14">
      <c r="A429" s="9">
        <f t="shared" si="53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54"/>
        <v>162.80000000000001</v>
      </c>
      <c r="G429" s="83">
        <v>0</v>
      </c>
      <c r="H429" s="18">
        <f t="shared" si="52"/>
        <v>0</v>
      </c>
      <c r="I429" s="10">
        <f t="shared" si="55"/>
        <v>0</v>
      </c>
      <c r="J429" s="10">
        <v>0</v>
      </c>
      <c r="K429" s="10">
        <v>0</v>
      </c>
      <c r="L429" s="147">
        <f t="shared" si="57"/>
        <v>0</v>
      </c>
      <c r="M429" s="10">
        <f t="shared" si="51"/>
        <v>0</v>
      </c>
      <c r="N429" s="11">
        <f t="shared" si="56"/>
        <v>0</v>
      </c>
    </row>
    <row r="430" spans="1:14">
      <c r="A430" s="9">
        <f t="shared" si="53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54"/>
        <v>163.30000000000001</v>
      </c>
      <c r="G430" s="83">
        <v>0</v>
      </c>
      <c r="H430" s="18">
        <f t="shared" si="52"/>
        <v>0</v>
      </c>
      <c r="I430" s="10">
        <f t="shared" si="55"/>
        <v>0</v>
      </c>
      <c r="J430" s="10">
        <v>0</v>
      </c>
      <c r="K430" s="10">
        <v>0</v>
      </c>
      <c r="L430" s="147">
        <f t="shared" si="57"/>
        <v>0</v>
      </c>
      <c r="M430" s="10">
        <f t="shared" si="51"/>
        <v>0</v>
      </c>
      <c r="N430" s="11">
        <f t="shared" si="56"/>
        <v>0</v>
      </c>
    </row>
    <row r="431" spans="1:14">
      <c r="A431" s="9">
        <f t="shared" si="53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54"/>
        <v>449.9</v>
      </c>
      <c r="G431" s="83">
        <v>0</v>
      </c>
      <c r="H431" s="18">
        <f t="shared" si="52"/>
        <v>0</v>
      </c>
      <c r="I431" s="10">
        <f t="shared" si="55"/>
        <v>0</v>
      </c>
      <c r="J431" s="10">
        <v>0</v>
      </c>
      <c r="K431" s="10">
        <v>0</v>
      </c>
      <c r="L431" s="147">
        <f t="shared" si="57"/>
        <v>0</v>
      </c>
      <c r="M431" s="10">
        <f t="shared" si="51"/>
        <v>0</v>
      </c>
      <c r="N431" s="11">
        <f t="shared" si="56"/>
        <v>0</v>
      </c>
    </row>
    <row r="432" spans="1:14">
      <c r="A432" s="9">
        <f t="shared" si="53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54"/>
        <v>434.1</v>
      </c>
      <c r="G432" s="83">
        <v>0</v>
      </c>
      <c r="H432" s="18">
        <f t="shared" si="52"/>
        <v>0</v>
      </c>
      <c r="I432" s="10">
        <f t="shared" si="55"/>
        <v>0</v>
      </c>
      <c r="J432" s="10">
        <v>0</v>
      </c>
      <c r="K432" s="10">
        <v>0</v>
      </c>
      <c r="L432" s="147">
        <f t="shared" si="57"/>
        <v>0</v>
      </c>
      <c r="M432" s="10">
        <f t="shared" si="51"/>
        <v>0</v>
      </c>
      <c r="N432" s="11">
        <f t="shared" si="56"/>
        <v>0</v>
      </c>
    </row>
    <row r="433" spans="1:14">
      <c r="A433" s="9">
        <f t="shared" si="53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54"/>
        <v>271.3</v>
      </c>
      <c r="G433" s="83">
        <v>0</v>
      </c>
      <c r="H433" s="18">
        <f t="shared" si="52"/>
        <v>0</v>
      </c>
      <c r="I433" s="10">
        <f t="shared" si="55"/>
        <v>0</v>
      </c>
      <c r="J433" s="10">
        <v>0</v>
      </c>
      <c r="K433" s="10">
        <v>0</v>
      </c>
      <c r="L433" s="147">
        <f t="shared" si="57"/>
        <v>0</v>
      </c>
      <c r="M433" s="10">
        <f t="shared" si="51"/>
        <v>0</v>
      </c>
      <c r="N433" s="11">
        <f t="shared" si="56"/>
        <v>0</v>
      </c>
    </row>
    <row r="434" spans="1:14">
      <c r="A434" s="9">
        <f t="shared" si="53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54"/>
        <v>527.4</v>
      </c>
      <c r="G434" s="83">
        <v>0</v>
      </c>
      <c r="H434" s="18">
        <f t="shared" si="52"/>
        <v>0</v>
      </c>
      <c r="I434" s="10">
        <f t="shared" si="55"/>
        <v>0</v>
      </c>
      <c r="J434" s="10">
        <v>0</v>
      </c>
      <c r="K434" s="10">
        <v>0</v>
      </c>
      <c r="L434" s="147">
        <f t="shared" si="57"/>
        <v>0</v>
      </c>
      <c r="M434" s="10">
        <f t="shared" si="51"/>
        <v>0</v>
      </c>
      <c r="N434" s="11">
        <f t="shared" si="56"/>
        <v>0</v>
      </c>
    </row>
    <row r="435" spans="1:14">
      <c r="A435" s="9">
        <f t="shared" si="53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54"/>
        <v>882.9</v>
      </c>
      <c r="G435" s="83">
        <v>0</v>
      </c>
      <c r="H435" s="18">
        <f t="shared" si="52"/>
        <v>0</v>
      </c>
      <c r="I435" s="10">
        <f t="shared" si="55"/>
        <v>0</v>
      </c>
      <c r="J435" s="10">
        <v>0</v>
      </c>
      <c r="K435" s="10">
        <v>0</v>
      </c>
      <c r="L435" s="147">
        <f t="shared" si="57"/>
        <v>0</v>
      </c>
      <c r="M435" s="10">
        <f t="shared" si="51"/>
        <v>0</v>
      </c>
      <c r="N435" s="11">
        <f t="shared" si="56"/>
        <v>0</v>
      </c>
    </row>
    <row r="436" spans="1:14">
      <c r="A436" s="9">
        <f t="shared" si="53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54"/>
        <v>1085.3</v>
      </c>
      <c r="G436" s="83">
        <v>0</v>
      </c>
      <c r="H436" s="18">
        <f t="shared" si="52"/>
        <v>0</v>
      </c>
      <c r="I436" s="10">
        <f t="shared" si="55"/>
        <v>0</v>
      </c>
      <c r="J436" s="10">
        <v>0</v>
      </c>
      <c r="K436" s="10">
        <v>0</v>
      </c>
      <c r="L436" s="147">
        <f t="shared" si="57"/>
        <v>0</v>
      </c>
      <c r="M436" s="10">
        <f t="shared" si="51"/>
        <v>0</v>
      </c>
      <c r="N436" s="11">
        <f t="shared" si="56"/>
        <v>0</v>
      </c>
    </row>
    <row r="437" spans="1:14">
      <c r="A437" s="9">
        <f t="shared" si="53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54"/>
        <v>488.2</v>
      </c>
      <c r="G437" s="83">
        <v>0</v>
      </c>
      <c r="H437" s="18">
        <f t="shared" si="52"/>
        <v>0</v>
      </c>
      <c r="I437" s="10">
        <f t="shared" si="55"/>
        <v>0</v>
      </c>
      <c r="J437" s="10">
        <v>0</v>
      </c>
      <c r="K437" s="10">
        <v>0</v>
      </c>
      <c r="L437" s="147">
        <f t="shared" si="57"/>
        <v>0</v>
      </c>
      <c r="M437" s="10">
        <f t="shared" si="51"/>
        <v>0</v>
      </c>
      <c r="N437" s="11">
        <f t="shared" si="56"/>
        <v>0</v>
      </c>
    </row>
    <row r="438" spans="1:14">
      <c r="A438" s="9">
        <f t="shared" si="53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54"/>
        <v>531.9</v>
      </c>
      <c r="G438" s="83">
        <v>0</v>
      </c>
      <c r="H438" s="18">
        <f t="shared" si="52"/>
        <v>0</v>
      </c>
      <c r="I438" s="10">
        <f t="shared" si="55"/>
        <v>0</v>
      </c>
      <c r="J438" s="10">
        <v>0</v>
      </c>
      <c r="K438" s="10">
        <v>0</v>
      </c>
      <c r="L438" s="147">
        <f t="shared" si="57"/>
        <v>0</v>
      </c>
      <c r="M438" s="10">
        <f t="shared" si="51"/>
        <v>0</v>
      </c>
      <c r="N438" s="11">
        <f t="shared" si="56"/>
        <v>0</v>
      </c>
    </row>
    <row r="439" spans="1:14">
      <c r="A439" s="9">
        <f t="shared" si="53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54"/>
        <v>917.2</v>
      </c>
      <c r="G439" s="83">
        <v>0</v>
      </c>
      <c r="H439" s="18">
        <f t="shared" si="52"/>
        <v>0</v>
      </c>
      <c r="I439" s="10">
        <f t="shared" si="55"/>
        <v>0</v>
      </c>
      <c r="J439" s="10">
        <v>0</v>
      </c>
      <c r="K439" s="10">
        <v>0</v>
      </c>
      <c r="L439" s="147">
        <f t="shared" si="57"/>
        <v>0</v>
      </c>
      <c r="M439" s="10">
        <f t="shared" si="51"/>
        <v>0</v>
      </c>
      <c r="N439" s="11">
        <f t="shared" si="56"/>
        <v>0</v>
      </c>
    </row>
    <row r="440" spans="1:14">
      <c r="A440" s="9">
        <f t="shared" si="53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54"/>
        <v>246.1</v>
      </c>
      <c r="G440" s="83">
        <v>0</v>
      </c>
      <c r="H440" s="18">
        <f t="shared" si="52"/>
        <v>0</v>
      </c>
      <c r="I440" s="10">
        <f t="shared" si="55"/>
        <v>0</v>
      </c>
      <c r="J440" s="10">
        <v>0</v>
      </c>
      <c r="K440" s="10">
        <v>0</v>
      </c>
      <c r="L440" s="147">
        <f t="shared" si="57"/>
        <v>0</v>
      </c>
      <c r="M440" s="10">
        <f t="shared" si="51"/>
        <v>0</v>
      </c>
      <c r="N440" s="11">
        <f t="shared" si="56"/>
        <v>0</v>
      </c>
    </row>
    <row r="441" spans="1:14">
      <c r="A441" s="9">
        <f t="shared" si="53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54"/>
        <v>246.2</v>
      </c>
      <c r="G441" s="83">
        <v>0</v>
      </c>
      <c r="H441" s="18">
        <f t="shared" si="52"/>
        <v>0</v>
      </c>
      <c r="I441" s="10">
        <f t="shared" si="55"/>
        <v>0</v>
      </c>
      <c r="J441" s="10">
        <v>0</v>
      </c>
      <c r="K441" s="10">
        <v>0</v>
      </c>
      <c r="L441" s="147">
        <f t="shared" si="57"/>
        <v>0</v>
      </c>
      <c r="M441" s="10">
        <f t="shared" si="51"/>
        <v>0</v>
      </c>
      <c r="N441" s="11">
        <f t="shared" si="56"/>
        <v>0</v>
      </c>
    </row>
    <row r="442" spans="1:14">
      <c r="A442" s="9">
        <f t="shared" si="53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54"/>
        <v>192.4</v>
      </c>
      <c r="G442" s="83">
        <v>0</v>
      </c>
      <c r="H442" s="18">
        <f t="shared" si="52"/>
        <v>0</v>
      </c>
      <c r="I442" s="10">
        <f t="shared" si="55"/>
        <v>0</v>
      </c>
      <c r="J442" s="10">
        <v>0</v>
      </c>
      <c r="K442" s="10">
        <v>0</v>
      </c>
      <c r="L442" s="147">
        <f t="shared" si="57"/>
        <v>0</v>
      </c>
      <c r="M442" s="10">
        <f t="shared" si="51"/>
        <v>0</v>
      </c>
      <c r="N442" s="11">
        <f t="shared" si="56"/>
        <v>0</v>
      </c>
    </row>
    <row r="443" spans="1:14">
      <c r="A443" s="9">
        <f t="shared" si="53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54"/>
        <v>246.4</v>
      </c>
      <c r="G443" s="83">
        <v>0</v>
      </c>
      <c r="H443" s="18">
        <f t="shared" si="52"/>
        <v>0</v>
      </c>
      <c r="I443" s="10">
        <f t="shared" si="55"/>
        <v>0</v>
      </c>
      <c r="J443" s="10">
        <v>0</v>
      </c>
      <c r="K443" s="10">
        <v>0</v>
      </c>
      <c r="L443" s="147">
        <f t="shared" si="57"/>
        <v>0</v>
      </c>
      <c r="M443" s="10">
        <f t="shared" si="51"/>
        <v>0</v>
      </c>
      <c r="N443" s="11">
        <f t="shared" si="56"/>
        <v>0</v>
      </c>
    </row>
    <row r="444" spans="1:14">
      <c r="A444" s="9">
        <f t="shared" si="53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54"/>
        <v>245.5</v>
      </c>
      <c r="G444" s="83">
        <v>0</v>
      </c>
      <c r="H444" s="18">
        <f t="shared" si="52"/>
        <v>0</v>
      </c>
      <c r="I444" s="10">
        <f t="shared" si="55"/>
        <v>0</v>
      </c>
      <c r="J444" s="10">
        <v>0</v>
      </c>
      <c r="K444" s="10">
        <v>0</v>
      </c>
      <c r="L444" s="147">
        <f t="shared" si="57"/>
        <v>0</v>
      </c>
      <c r="M444" s="10">
        <f t="shared" si="51"/>
        <v>0</v>
      </c>
      <c r="N444" s="11">
        <f t="shared" si="56"/>
        <v>0</v>
      </c>
    </row>
    <row r="445" spans="1:14">
      <c r="A445" s="9">
        <f t="shared" si="53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54"/>
        <v>307.8</v>
      </c>
      <c r="G445" s="83">
        <v>0</v>
      </c>
      <c r="H445" s="18">
        <f t="shared" si="52"/>
        <v>0</v>
      </c>
      <c r="I445" s="10">
        <f t="shared" si="55"/>
        <v>0</v>
      </c>
      <c r="J445" s="10">
        <v>0</v>
      </c>
      <c r="K445" s="10">
        <v>0</v>
      </c>
      <c r="L445" s="147">
        <f t="shared" si="57"/>
        <v>0</v>
      </c>
      <c r="M445" s="10">
        <f t="shared" si="51"/>
        <v>0</v>
      </c>
      <c r="N445" s="11">
        <f t="shared" si="56"/>
        <v>0</v>
      </c>
    </row>
    <row r="446" spans="1:14">
      <c r="A446" s="9">
        <f t="shared" si="53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54"/>
        <v>272.2</v>
      </c>
      <c r="G446" s="83">
        <v>0</v>
      </c>
      <c r="H446" s="18">
        <f t="shared" si="52"/>
        <v>0</v>
      </c>
      <c r="I446" s="10">
        <f t="shared" si="55"/>
        <v>0</v>
      </c>
      <c r="J446" s="10">
        <v>0</v>
      </c>
      <c r="K446" s="10">
        <v>0</v>
      </c>
      <c r="L446" s="147">
        <f t="shared" si="57"/>
        <v>0</v>
      </c>
      <c r="M446" s="10">
        <f t="shared" si="51"/>
        <v>0</v>
      </c>
      <c r="N446" s="11">
        <f t="shared" si="56"/>
        <v>0</v>
      </c>
    </row>
    <row r="447" spans="1:14">
      <c r="A447" s="9">
        <f t="shared" si="53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54"/>
        <v>246.2</v>
      </c>
      <c r="G447" s="83">
        <v>0</v>
      </c>
      <c r="H447" s="18">
        <f t="shared" si="52"/>
        <v>0</v>
      </c>
      <c r="I447" s="10">
        <f t="shared" si="55"/>
        <v>0</v>
      </c>
      <c r="J447" s="10">
        <v>0</v>
      </c>
      <c r="K447" s="10">
        <v>0</v>
      </c>
      <c r="L447" s="147">
        <f t="shared" si="57"/>
        <v>0</v>
      </c>
      <c r="M447" s="10">
        <f t="shared" si="51"/>
        <v>0</v>
      </c>
      <c r="N447" s="11">
        <f t="shared" si="56"/>
        <v>0</v>
      </c>
    </row>
    <row r="448" spans="1:14">
      <c r="A448" s="9">
        <f t="shared" si="53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54"/>
        <v>289</v>
      </c>
      <c r="G448" s="83">
        <v>0</v>
      </c>
      <c r="H448" s="18">
        <f t="shared" si="52"/>
        <v>0</v>
      </c>
      <c r="I448" s="10">
        <f t="shared" si="55"/>
        <v>0</v>
      </c>
      <c r="J448" s="10">
        <v>0</v>
      </c>
      <c r="K448" s="10">
        <v>0</v>
      </c>
      <c r="L448" s="147">
        <f t="shared" si="57"/>
        <v>0</v>
      </c>
      <c r="M448" s="10">
        <f t="shared" si="51"/>
        <v>0</v>
      </c>
      <c r="N448" s="11">
        <f t="shared" si="56"/>
        <v>0</v>
      </c>
    </row>
    <row r="449" spans="1:14">
      <c r="A449" s="9">
        <f t="shared" si="53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54"/>
        <v>1625.6</v>
      </c>
      <c r="G449" s="83">
        <v>0</v>
      </c>
      <c r="H449" s="18">
        <f t="shared" si="52"/>
        <v>0</v>
      </c>
      <c r="I449" s="10">
        <f t="shared" si="55"/>
        <v>0</v>
      </c>
      <c r="J449" s="10">
        <v>0</v>
      </c>
      <c r="K449" s="10">
        <v>0</v>
      </c>
      <c r="L449" s="147">
        <f t="shared" si="57"/>
        <v>0</v>
      </c>
      <c r="M449" s="10">
        <f t="shared" si="51"/>
        <v>0</v>
      </c>
      <c r="N449" s="11">
        <f t="shared" si="56"/>
        <v>0</v>
      </c>
    </row>
    <row r="450" spans="1:14">
      <c r="A450" s="9">
        <f t="shared" si="53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54"/>
        <v>877.19999999999993</v>
      </c>
      <c r="G450" s="83">
        <v>0</v>
      </c>
      <c r="H450" s="18">
        <f t="shared" si="52"/>
        <v>0</v>
      </c>
      <c r="I450" s="10">
        <f t="shared" si="55"/>
        <v>0</v>
      </c>
      <c r="J450" s="10">
        <v>0</v>
      </c>
      <c r="K450" s="10">
        <v>0</v>
      </c>
      <c r="L450" s="147">
        <f t="shared" si="57"/>
        <v>0</v>
      </c>
      <c r="M450" s="10">
        <f t="shared" si="51"/>
        <v>0</v>
      </c>
      <c r="N450" s="11">
        <f t="shared" si="56"/>
        <v>0</v>
      </c>
    </row>
    <row r="451" spans="1:14">
      <c r="A451" s="9">
        <f t="shared" si="53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54"/>
        <v>722.80000000000007</v>
      </c>
      <c r="G451" s="83">
        <v>0</v>
      </c>
      <c r="H451" s="18">
        <f t="shared" si="52"/>
        <v>0</v>
      </c>
      <c r="I451" s="10">
        <f t="shared" si="55"/>
        <v>0</v>
      </c>
      <c r="J451" s="10">
        <v>0</v>
      </c>
      <c r="K451" s="10">
        <v>0</v>
      </c>
      <c r="L451" s="147">
        <f t="shared" si="57"/>
        <v>0</v>
      </c>
      <c r="M451" s="10">
        <f t="shared" si="51"/>
        <v>0</v>
      </c>
      <c r="N451" s="11">
        <f t="shared" si="56"/>
        <v>0</v>
      </c>
    </row>
    <row r="452" spans="1:14">
      <c r="A452" s="9">
        <f t="shared" si="53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54"/>
        <v>1175.7</v>
      </c>
      <c r="G452" s="83">
        <v>0</v>
      </c>
      <c r="H452" s="18">
        <f t="shared" si="52"/>
        <v>0</v>
      </c>
      <c r="I452" s="10">
        <f t="shared" si="55"/>
        <v>0</v>
      </c>
      <c r="J452" s="10">
        <v>0</v>
      </c>
      <c r="K452" s="10">
        <v>0</v>
      </c>
      <c r="L452" s="147">
        <f t="shared" si="57"/>
        <v>0</v>
      </c>
      <c r="M452" s="10">
        <f t="shared" ref="M452:M479" si="58">H452+I452+J452+L452</f>
        <v>0</v>
      </c>
      <c r="N452" s="11">
        <f t="shared" si="56"/>
        <v>0</v>
      </c>
    </row>
    <row r="453" spans="1:14">
      <c r="A453" s="9">
        <f t="shared" si="53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54"/>
        <v>448.1</v>
      </c>
      <c r="G453" s="83">
        <v>0</v>
      </c>
      <c r="H453" s="18">
        <f t="shared" ref="H453:H478" si="59">G453*$H$2</f>
        <v>0</v>
      </c>
      <c r="I453" s="10">
        <f t="shared" si="55"/>
        <v>0</v>
      </c>
      <c r="J453" s="10">
        <v>0</v>
      </c>
      <c r="K453" s="10">
        <v>0</v>
      </c>
      <c r="L453" s="147">
        <f t="shared" si="57"/>
        <v>0</v>
      </c>
      <c r="M453" s="10">
        <f t="shared" si="58"/>
        <v>0</v>
      </c>
      <c r="N453" s="11">
        <f t="shared" si="56"/>
        <v>0</v>
      </c>
    </row>
    <row r="454" spans="1:14">
      <c r="A454" s="9">
        <f t="shared" si="53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54"/>
        <v>728.30000000000007</v>
      </c>
      <c r="G454" s="83">
        <v>0</v>
      </c>
      <c r="H454" s="18">
        <f t="shared" si="59"/>
        <v>0</v>
      </c>
      <c r="I454" s="10">
        <f t="shared" si="55"/>
        <v>0</v>
      </c>
      <c r="J454" s="10">
        <v>0</v>
      </c>
      <c r="K454" s="10">
        <v>0</v>
      </c>
      <c r="L454" s="147">
        <f t="shared" si="57"/>
        <v>0</v>
      </c>
      <c r="M454" s="10">
        <f t="shared" si="58"/>
        <v>0</v>
      </c>
      <c r="N454" s="11">
        <f t="shared" si="56"/>
        <v>0</v>
      </c>
    </row>
    <row r="455" spans="1:14">
      <c r="A455" s="9">
        <f t="shared" si="53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54"/>
        <v>476.2</v>
      </c>
      <c r="G455" s="83">
        <v>0</v>
      </c>
      <c r="H455" s="18">
        <f t="shared" si="59"/>
        <v>0</v>
      </c>
      <c r="I455" s="10">
        <f t="shared" si="55"/>
        <v>0</v>
      </c>
      <c r="J455" s="10">
        <v>0</v>
      </c>
      <c r="K455" s="10">
        <v>0</v>
      </c>
      <c r="L455" s="147">
        <f t="shared" si="57"/>
        <v>0</v>
      </c>
      <c r="M455" s="10">
        <f t="shared" si="58"/>
        <v>0</v>
      </c>
      <c r="N455" s="11">
        <f t="shared" si="56"/>
        <v>0</v>
      </c>
    </row>
    <row r="456" spans="1:14">
      <c r="A456" s="9">
        <f t="shared" ref="A456:A478" si="60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54"/>
        <v>845.1</v>
      </c>
      <c r="G456" s="83">
        <v>0</v>
      </c>
      <c r="H456" s="18">
        <f t="shared" si="59"/>
        <v>0</v>
      </c>
      <c r="I456" s="10">
        <f t="shared" ref="I456:I478" si="61">H456*0.3677</f>
        <v>0</v>
      </c>
      <c r="J456" s="10">
        <v>0</v>
      </c>
      <c r="K456" s="10">
        <v>0</v>
      </c>
      <c r="L456" s="147">
        <f t="shared" si="57"/>
        <v>0</v>
      </c>
      <c r="M456" s="10">
        <f t="shared" si="58"/>
        <v>0</v>
      </c>
      <c r="N456" s="11">
        <f t="shared" si="56"/>
        <v>0</v>
      </c>
    </row>
    <row r="457" spans="1:14">
      <c r="A457" s="9">
        <f t="shared" si="60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ref="F457:F478" si="62">C457+D457+E457</f>
        <v>407</v>
      </c>
      <c r="G457" s="83">
        <v>0</v>
      </c>
      <c r="H457" s="18">
        <f t="shared" si="59"/>
        <v>0</v>
      </c>
      <c r="I457" s="10">
        <f t="shared" si="61"/>
        <v>0</v>
      </c>
      <c r="J457" s="10">
        <v>0</v>
      </c>
      <c r="K457" s="10">
        <v>0</v>
      </c>
      <c r="L457" s="147">
        <f t="shared" si="57"/>
        <v>0</v>
      </c>
      <c r="M457" s="10">
        <f t="shared" si="58"/>
        <v>0</v>
      </c>
      <c r="N457" s="11">
        <f t="shared" si="56"/>
        <v>0</v>
      </c>
    </row>
    <row r="458" spans="1:14">
      <c r="A458" s="9">
        <f t="shared" si="60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62"/>
        <v>499.89</v>
      </c>
      <c r="G458" s="83">
        <v>0</v>
      </c>
      <c r="H458" s="18">
        <f t="shared" si="59"/>
        <v>0</v>
      </c>
      <c r="I458" s="10">
        <f t="shared" si="61"/>
        <v>0</v>
      </c>
      <c r="J458" s="10">
        <v>0</v>
      </c>
      <c r="K458" s="10">
        <v>0</v>
      </c>
      <c r="L458" s="147">
        <f t="shared" si="57"/>
        <v>0</v>
      </c>
      <c r="M458" s="10">
        <f t="shared" si="58"/>
        <v>0</v>
      </c>
      <c r="N458" s="11">
        <f t="shared" ref="N458:N479" si="63">M458/F458</f>
        <v>0</v>
      </c>
    </row>
    <row r="459" spans="1:14">
      <c r="A459" s="9">
        <f t="shared" si="60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62"/>
        <v>398.1</v>
      </c>
      <c r="G459" s="83">
        <v>0</v>
      </c>
      <c r="H459" s="18">
        <f t="shared" si="59"/>
        <v>0</v>
      </c>
      <c r="I459" s="10">
        <f t="shared" si="61"/>
        <v>0</v>
      </c>
      <c r="J459" s="10">
        <v>0</v>
      </c>
      <c r="K459" s="10">
        <v>0</v>
      </c>
      <c r="L459" s="147">
        <f t="shared" si="57"/>
        <v>0</v>
      </c>
      <c r="M459" s="10">
        <f t="shared" si="58"/>
        <v>0</v>
      </c>
      <c r="N459" s="11">
        <f t="shared" si="63"/>
        <v>0</v>
      </c>
    </row>
    <row r="460" spans="1:14">
      <c r="A460" s="9">
        <f t="shared" si="60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62"/>
        <v>455.8</v>
      </c>
      <c r="G460" s="83">
        <v>0</v>
      </c>
      <c r="H460" s="18">
        <f t="shared" si="59"/>
        <v>0</v>
      </c>
      <c r="I460" s="10">
        <f t="shared" si="61"/>
        <v>0</v>
      </c>
      <c r="J460" s="10">
        <v>0</v>
      </c>
      <c r="K460" s="10">
        <v>0</v>
      </c>
      <c r="L460" s="147">
        <f t="shared" si="57"/>
        <v>0</v>
      </c>
      <c r="M460" s="10">
        <f t="shared" si="58"/>
        <v>0</v>
      </c>
      <c r="N460" s="11">
        <f t="shared" si="63"/>
        <v>0</v>
      </c>
    </row>
    <row r="461" spans="1:14">
      <c r="A461" s="9">
        <f t="shared" si="60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62"/>
        <v>1434.3000000000002</v>
      </c>
      <c r="G461" s="83">
        <v>0</v>
      </c>
      <c r="H461" s="18">
        <f t="shared" si="59"/>
        <v>0</v>
      </c>
      <c r="I461" s="10">
        <f t="shared" si="61"/>
        <v>0</v>
      </c>
      <c r="J461" s="10">
        <v>0</v>
      </c>
      <c r="K461" s="10">
        <v>0</v>
      </c>
      <c r="L461" s="147">
        <f t="shared" si="57"/>
        <v>0</v>
      </c>
      <c r="M461" s="10">
        <f t="shared" si="58"/>
        <v>0</v>
      </c>
      <c r="N461" s="11">
        <f t="shared" si="63"/>
        <v>0</v>
      </c>
    </row>
    <row r="462" spans="1:14">
      <c r="A462" s="9">
        <f t="shared" si="60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62"/>
        <v>613.5</v>
      </c>
      <c r="G462" s="83">
        <v>0</v>
      </c>
      <c r="H462" s="18">
        <f t="shared" si="59"/>
        <v>0</v>
      </c>
      <c r="I462" s="10">
        <f t="shared" si="61"/>
        <v>0</v>
      </c>
      <c r="J462" s="10">
        <v>0</v>
      </c>
      <c r="K462" s="10">
        <v>0</v>
      </c>
      <c r="L462" s="147">
        <f t="shared" si="57"/>
        <v>0</v>
      </c>
      <c r="M462" s="10">
        <f t="shared" si="58"/>
        <v>0</v>
      </c>
      <c r="N462" s="11">
        <f t="shared" si="63"/>
        <v>0</v>
      </c>
    </row>
    <row r="463" spans="1:14">
      <c r="A463" s="9">
        <f t="shared" si="60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62"/>
        <v>289</v>
      </c>
      <c r="G463" s="83">
        <v>0</v>
      </c>
      <c r="H463" s="18">
        <f t="shared" si="59"/>
        <v>0</v>
      </c>
      <c r="I463" s="10">
        <f t="shared" si="61"/>
        <v>0</v>
      </c>
      <c r="J463" s="10">
        <v>0</v>
      </c>
      <c r="K463" s="10">
        <v>0</v>
      </c>
      <c r="L463" s="147">
        <f t="shared" si="57"/>
        <v>0</v>
      </c>
      <c r="M463" s="10">
        <f t="shared" si="58"/>
        <v>0</v>
      </c>
      <c r="N463" s="11">
        <f t="shared" si="63"/>
        <v>0</v>
      </c>
    </row>
    <row r="464" spans="1:14">
      <c r="A464" s="9">
        <f t="shared" si="60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62"/>
        <v>525.79999999999995</v>
      </c>
      <c r="G464" s="83">
        <v>0</v>
      </c>
      <c r="H464" s="18">
        <f t="shared" si="59"/>
        <v>0</v>
      </c>
      <c r="I464" s="10">
        <f t="shared" si="61"/>
        <v>0</v>
      </c>
      <c r="J464" s="10">
        <v>0</v>
      </c>
      <c r="K464" s="10">
        <v>0</v>
      </c>
      <c r="L464" s="147">
        <f t="shared" si="57"/>
        <v>0</v>
      </c>
      <c r="M464" s="10">
        <f t="shared" si="58"/>
        <v>0</v>
      </c>
      <c r="N464" s="11">
        <f t="shared" si="63"/>
        <v>0</v>
      </c>
    </row>
    <row r="465" spans="1:14">
      <c r="A465" s="9">
        <f t="shared" si="60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62"/>
        <v>547</v>
      </c>
      <c r="G465" s="83">
        <v>0</v>
      </c>
      <c r="H465" s="18">
        <f t="shared" si="59"/>
        <v>0</v>
      </c>
      <c r="I465" s="10">
        <f t="shared" si="61"/>
        <v>0</v>
      </c>
      <c r="J465" s="10">
        <v>0</v>
      </c>
      <c r="K465" s="10">
        <v>0</v>
      </c>
      <c r="L465" s="147">
        <f t="shared" si="57"/>
        <v>0</v>
      </c>
      <c r="M465" s="10">
        <f t="shared" si="58"/>
        <v>0</v>
      </c>
      <c r="N465" s="11">
        <f t="shared" si="63"/>
        <v>0</v>
      </c>
    </row>
    <row r="466" spans="1:14">
      <c r="A466" s="9">
        <f t="shared" si="60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62"/>
        <v>651.29999999999995</v>
      </c>
      <c r="G466" s="83">
        <v>0</v>
      </c>
      <c r="H466" s="18">
        <f t="shared" si="59"/>
        <v>0</v>
      </c>
      <c r="I466" s="10">
        <f t="shared" si="61"/>
        <v>0</v>
      </c>
      <c r="J466" s="10">
        <v>0</v>
      </c>
      <c r="K466" s="10">
        <v>0</v>
      </c>
      <c r="L466" s="147">
        <f t="shared" si="57"/>
        <v>0</v>
      </c>
      <c r="M466" s="10">
        <f t="shared" si="58"/>
        <v>0</v>
      </c>
      <c r="N466" s="11">
        <f t="shared" si="63"/>
        <v>0</v>
      </c>
    </row>
    <row r="467" spans="1:14">
      <c r="A467" s="9">
        <f t="shared" si="60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62"/>
        <v>277.90000000000003</v>
      </c>
      <c r="G467" s="83">
        <v>0</v>
      </c>
      <c r="H467" s="18">
        <f t="shared" si="59"/>
        <v>0</v>
      </c>
      <c r="I467" s="10">
        <f t="shared" si="61"/>
        <v>0</v>
      </c>
      <c r="J467" s="10">
        <v>0</v>
      </c>
      <c r="K467" s="10">
        <v>0</v>
      </c>
      <c r="L467" s="147">
        <f t="shared" si="57"/>
        <v>0</v>
      </c>
      <c r="M467" s="10">
        <f t="shared" si="58"/>
        <v>0</v>
      </c>
      <c r="N467" s="11">
        <f t="shared" si="63"/>
        <v>0</v>
      </c>
    </row>
    <row r="468" spans="1:14">
      <c r="A468" s="9">
        <f t="shared" si="60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62"/>
        <v>610.70000000000005</v>
      </c>
      <c r="G468" s="83">
        <v>0</v>
      </c>
      <c r="H468" s="18">
        <f t="shared" si="59"/>
        <v>0</v>
      </c>
      <c r="I468" s="10">
        <f t="shared" si="61"/>
        <v>0</v>
      </c>
      <c r="J468" s="10">
        <v>0</v>
      </c>
      <c r="K468" s="10">
        <v>0</v>
      </c>
      <c r="L468" s="147">
        <f t="shared" si="57"/>
        <v>0</v>
      </c>
      <c r="M468" s="10">
        <f t="shared" si="58"/>
        <v>0</v>
      </c>
      <c r="N468" s="11">
        <f t="shared" si="63"/>
        <v>0</v>
      </c>
    </row>
    <row r="469" spans="1:14">
      <c r="A469" s="9">
        <f t="shared" si="60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62"/>
        <v>282.10000000000002</v>
      </c>
      <c r="G469" s="83">
        <v>0</v>
      </c>
      <c r="H469" s="18">
        <f t="shared" si="59"/>
        <v>0</v>
      </c>
      <c r="I469" s="10">
        <f t="shared" si="61"/>
        <v>0</v>
      </c>
      <c r="J469" s="10">
        <v>0</v>
      </c>
      <c r="K469" s="10">
        <v>0</v>
      </c>
      <c r="L469" s="147">
        <f t="shared" si="57"/>
        <v>0</v>
      </c>
      <c r="M469" s="10">
        <f t="shared" si="58"/>
        <v>0</v>
      </c>
      <c r="N469" s="11">
        <f t="shared" si="63"/>
        <v>0</v>
      </c>
    </row>
    <row r="470" spans="1:14">
      <c r="A470" s="9">
        <f t="shared" si="60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62"/>
        <v>188.5</v>
      </c>
      <c r="G470" s="83">
        <v>0</v>
      </c>
      <c r="H470" s="18">
        <f t="shared" si="59"/>
        <v>0</v>
      </c>
      <c r="I470" s="10">
        <f t="shared" si="61"/>
        <v>0</v>
      </c>
      <c r="J470" s="10">
        <v>0</v>
      </c>
      <c r="K470" s="10">
        <v>0</v>
      </c>
      <c r="L470" s="147">
        <f t="shared" si="57"/>
        <v>0</v>
      </c>
      <c r="M470" s="10">
        <f t="shared" si="58"/>
        <v>0</v>
      </c>
      <c r="N470" s="11">
        <f t="shared" si="63"/>
        <v>0</v>
      </c>
    </row>
    <row r="471" spans="1:14">
      <c r="A471" s="9">
        <f t="shared" si="60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62"/>
        <v>182.2</v>
      </c>
      <c r="G471" s="83">
        <v>0</v>
      </c>
      <c r="H471" s="18">
        <f t="shared" si="59"/>
        <v>0</v>
      </c>
      <c r="I471" s="10">
        <f t="shared" si="61"/>
        <v>0</v>
      </c>
      <c r="J471" s="10">
        <v>0</v>
      </c>
      <c r="K471" s="10">
        <v>0</v>
      </c>
      <c r="L471" s="147">
        <f t="shared" si="57"/>
        <v>0</v>
      </c>
      <c r="M471" s="10">
        <f t="shared" si="58"/>
        <v>0</v>
      </c>
      <c r="N471" s="11">
        <f t="shared" si="63"/>
        <v>0</v>
      </c>
    </row>
    <row r="472" spans="1:14">
      <c r="A472" s="9">
        <f t="shared" si="60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62"/>
        <v>505.8</v>
      </c>
      <c r="G472" s="83">
        <v>0</v>
      </c>
      <c r="H472" s="18">
        <f t="shared" si="59"/>
        <v>0</v>
      </c>
      <c r="I472" s="10">
        <f t="shared" si="61"/>
        <v>0</v>
      </c>
      <c r="J472" s="10">
        <v>0</v>
      </c>
      <c r="K472" s="10">
        <v>0</v>
      </c>
      <c r="L472" s="147">
        <f t="shared" si="57"/>
        <v>0</v>
      </c>
      <c r="M472" s="10">
        <f t="shared" si="58"/>
        <v>0</v>
      </c>
      <c r="N472" s="11">
        <f t="shared" si="63"/>
        <v>0</v>
      </c>
    </row>
    <row r="473" spans="1:14">
      <c r="A473" s="9">
        <f t="shared" si="60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62"/>
        <v>248.8</v>
      </c>
      <c r="G473" s="83">
        <v>0</v>
      </c>
      <c r="H473" s="18">
        <f t="shared" si="59"/>
        <v>0</v>
      </c>
      <c r="I473" s="10">
        <f t="shared" si="61"/>
        <v>0</v>
      </c>
      <c r="J473" s="10">
        <v>0</v>
      </c>
      <c r="K473" s="10">
        <v>0</v>
      </c>
      <c r="L473" s="147">
        <f t="shared" si="57"/>
        <v>0</v>
      </c>
      <c r="M473" s="10">
        <f t="shared" si="58"/>
        <v>0</v>
      </c>
      <c r="N473" s="11">
        <f t="shared" si="63"/>
        <v>0</v>
      </c>
    </row>
    <row r="474" spans="1:14">
      <c r="A474" s="9">
        <f t="shared" si="60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62"/>
        <v>370</v>
      </c>
      <c r="G474" s="83">
        <v>0</v>
      </c>
      <c r="H474" s="18">
        <f t="shared" si="59"/>
        <v>0</v>
      </c>
      <c r="I474" s="10">
        <f t="shared" si="61"/>
        <v>0</v>
      </c>
      <c r="J474" s="10">
        <v>0</v>
      </c>
      <c r="K474" s="10">
        <v>0</v>
      </c>
      <c r="L474" s="147">
        <f t="shared" si="57"/>
        <v>0</v>
      </c>
      <c r="M474" s="10">
        <f t="shared" si="58"/>
        <v>0</v>
      </c>
      <c r="N474" s="11">
        <f t="shared" si="63"/>
        <v>0</v>
      </c>
    </row>
    <row r="475" spans="1:14">
      <c r="A475" s="9">
        <f t="shared" si="60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62"/>
        <v>388.1</v>
      </c>
      <c r="G475" s="83">
        <v>0</v>
      </c>
      <c r="H475" s="18">
        <f t="shared" si="59"/>
        <v>0</v>
      </c>
      <c r="I475" s="10">
        <f t="shared" si="61"/>
        <v>0</v>
      </c>
      <c r="J475" s="10">
        <v>0</v>
      </c>
      <c r="K475" s="10">
        <v>0</v>
      </c>
      <c r="L475" s="147">
        <f t="shared" si="57"/>
        <v>0</v>
      </c>
      <c r="M475" s="10">
        <f t="shared" si="58"/>
        <v>0</v>
      </c>
      <c r="N475" s="11">
        <f t="shared" si="63"/>
        <v>0</v>
      </c>
    </row>
    <row r="476" spans="1:14">
      <c r="A476" s="9">
        <f t="shared" si="60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62"/>
        <v>1686.83</v>
      </c>
      <c r="G476" s="83">
        <v>0</v>
      </c>
      <c r="H476" s="18">
        <f t="shared" si="59"/>
        <v>0</v>
      </c>
      <c r="I476" s="10">
        <f t="shared" si="61"/>
        <v>0</v>
      </c>
      <c r="J476" s="10">
        <v>0</v>
      </c>
      <c r="K476" s="10">
        <v>0</v>
      </c>
      <c r="L476" s="147">
        <f t="shared" si="57"/>
        <v>0</v>
      </c>
      <c r="M476" s="10">
        <f t="shared" si="58"/>
        <v>0</v>
      </c>
      <c r="N476" s="11">
        <f t="shared" si="63"/>
        <v>0</v>
      </c>
    </row>
    <row r="477" spans="1:14">
      <c r="A477" s="9">
        <f t="shared" si="60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62"/>
        <v>488.5</v>
      </c>
      <c r="G477" s="83">
        <v>0</v>
      </c>
      <c r="H477" s="18">
        <f t="shared" si="59"/>
        <v>0</v>
      </c>
      <c r="I477" s="10">
        <f t="shared" si="61"/>
        <v>0</v>
      </c>
      <c r="J477" s="10">
        <v>0</v>
      </c>
      <c r="K477" s="10">
        <v>0</v>
      </c>
      <c r="L477" s="147">
        <f t="shared" si="57"/>
        <v>0</v>
      </c>
      <c r="M477" s="10">
        <f t="shared" si="58"/>
        <v>0</v>
      </c>
      <c r="N477" s="11">
        <f t="shared" si="63"/>
        <v>0</v>
      </c>
    </row>
    <row r="478" spans="1:14">
      <c r="A478" s="9">
        <f t="shared" si="60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62"/>
        <v>250.6</v>
      </c>
      <c r="G478" s="83">
        <v>0</v>
      </c>
      <c r="H478" s="18">
        <f t="shared" si="59"/>
        <v>0</v>
      </c>
      <c r="I478" s="10">
        <f t="shared" si="61"/>
        <v>0</v>
      </c>
      <c r="J478" s="10">
        <v>0</v>
      </c>
      <c r="K478" s="10">
        <v>0</v>
      </c>
      <c r="L478" s="147">
        <f t="shared" si="57"/>
        <v>0</v>
      </c>
      <c r="M478" s="10">
        <f t="shared" si="58"/>
        <v>0</v>
      </c>
      <c r="N478" s="11">
        <f t="shared" si="63"/>
        <v>0</v>
      </c>
    </row>
    <row r="479" spans="1:14">
      <c r="A479" s="12"/>
      <c r="B479" s="17" t="s">
        <v>293</v>
      </c>
      <c r="C479" s="13">
        <f t="shared" ref="C479:I479" si="64">SUM(C6:C478)</f>
        <v>240710.04000000007</v>
      </c>
      <c r="D479" s="13">
        <f t="shared" si="64"/>
        <v>3526.4</v>
      </c>
      <c r="E479" s="13">
        <f t="shared" si="64"/>
        <v>7304.800000000002</v>
      </c>
      <c r="F479" s="13">
        <f t="shared" si="64"/>
        <v>251541.24000000002</v>
      </c>
      <c r="G479" s="13">
        <f t="shared" si="64"/>
        <v>1.0382460520556573</v>
      </c>
      <c r="H479" s="13">
        <f t="shared" si="64"/>
        <v>2355.9152641010533</v>
      </c>
      <c r="I479" s="13">
        <f t="shared" si="64"/>
        <v>866.27004260995727</v>
      </c>
      <c r="J479" s="13">
        <v>1709.491199999999</v>
      </c>
      <c r="K479" s="13"/>
      <c r="L479" s="13">
        <f>SUM(L6:L478)</f>
        <v>250.74068340556346</v>
      </c>
      <c r="M479" s="15">
        <f t="shared" si="58"/>
        <v>5182.4171901165737</v>
      </c>
      <c r="N479" s="16">
        <f t="shared" si="63"/>
        <v>2.0602654221298158E-2</v>
      </c>
    </row>
    <row r="480" spans="1:14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10"/>
      <c r="K480" s="10"/>
      <c r="L480" s="10"/>
      <c r="M480" s="8"/>
      <c r="N480" s="11"/>
    </row>
    <row r="481" spans="1:14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65">C481+D481+E481</f>
        <v>2596.5</v>
      </c>
      <c r="G481" s="11">
        <v>1.5921532018682245E-2</v>
      </c>
      <c r="H481" s="18">
        <f t="shared" ref="H481:H543" si="66">G481*$H$2</f>
        <v>36.128025949552445</v>
      </c>
      <c r="I481" s="10">
        <f t="shared" ref="I481:I538" si="67">H481*0.3677</f>
        <v>13.284275141650435</v>
      </c>
      <c r="J481" s="10">
        <v>13.955859675655734</v>
      </c>
      <c r="K481" s="10">
        <v>3.7458588380353719</v>
      </c>
      <c r="L481" s="150">
        <f>K481*$L$2</f>
        <v>3.7458588380353719</v>
      </c>
      <c r="M481" s="10">
        <f t="shared" ref="M481:M512" si="68">H481+I481+J481+L481</f>
        <v>67.114019604893983</v>
      </c>
      <c r="N481" s="11">
        <f t="shared" ref="N481:N512" si="69">M481/F481</f>
        <v>2.5847879686075093E-2</v>
      </c>
    </row>
    <row r="482" spans="1:14">
      <c r="A482" s="9">
        <f t="shared" ref="A482:A545" si="70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65"/>
        <v>2681.11</v>
      </c>
      <c r="G482" s="11">
        <v>1.6440353826539248E-2</v>
      </c>
      <c r="H482" s="18">
        <f t="shared" si="66"/>
        <v>37.305300078415009</v>
      </c>
      <c r="I482" s="10">
        <f t="shared" si="67"/>
        <v>13.7171588388332</v>
      </c>
      <c r="J482" s="10">
        <v>14.410627743114713</v>
      </c>
      <c r="K482" s="10">
        <v>3.8679220447698892</v>
      </c>
      <c r="L482" s="150">
        <f t="shared" ref="L482:L545" si="71">K482*$L$2</f>
        <v>3.8679220447698892</v>
      </c>
      <c r="M482" s="10">
        <f t="shared" si="68"/>
        <v>69.301008705132801</v>
      </c>
      <c r="N482" s="11">
        <f t="shared" si="69"/>
        <v>2.5847879686075097E-2</v>
      </c>
    </row>
    <row r="483" spans="1:14">
      <c r="A483" s="9">
        <f t="shared" si="70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65"/>
        <v>2592.2999999999997</v>
      </c>
      <c r="G483" s="11">
        <v>1.4116907765611501E-2</v>
      </c>
      <c r="H483" s="18">
        <f t="shared" si="66"/>
        <v>32.033098918182027</v>
      </c>
      <c r="I483" s="10">
        <f t="shared" si="67"/>
        <v>11.778570472215533</v>
      </c>
      <c r="J483" s="10">
        <v>12.374034332869105</v>
      </c>
      <c r="K483" s="10">
        <v>3.3212848900154182</v>
      </c>
      <c r="L483" s="150">
        <f t="shared" si="71"/>
        <v>3.3212848900154182</v>
      </c>
      <c r="M483" s="10">
        <f t="shared" si="68"/>
        <v>59.50698861328209</v>
      </c>
      <c r="N483" s="11">
        <f t="shared" si="69"/>
        <v>2.2955286276002816E-2</v>
      </c>
    </row>
    <row r="484" spans="1:14">
      <c r="A484" s="9">
        <f t="shared" si="70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65"/>
        <v>2536.9</v>
      </c>
      <c r="G484" s="11">
        <v>1.4562085206226304E-2</v>
      </c>
      <c r="H484" s="18">
        <f t="shared" si="66"/>
        <v>33.043264404004297</v>
      </c>
      <c r="I484" s="10">
        <f t="shared" si="67"/>
        <v>12.150008321352381</v>
      </c>
      <c r="J484" s="10">
        <v>12.764250166665605</v>
      </c>
      <c r="K484" s="10">
        <v>3.4260217864688629</v>
      </c>
      <c r="L484" s="150">
        <f t="shared" si="71"/>
        <v>3.4260217864688629</v>
      </c>
      <c r="M484" s="10">
        <f t="shared" si="68"/>
        <v>61.383544678491148</v>
      </c>
      <c r="N484" s="11">
        <f t="shared" si="69"/>
        <v>2.4196280767271532E-2</v>
      </c>
    </row>
    <row r="485" spans="1:14">
      <c r="A485" s="9">
        <f t="shared" si="70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65"/>
        <v>2589.6</v>
      </c>
      <c r="G485" s="11">
        <v>1.5879221766061831E-2</v>
      </c>
      <c r="H485" s="18">
        <f t="shared" si="66"/>
        <v>36.032018486023887</v>
      </c>
      <c r="I485" s="10">
        <f t="shared" si="67"/>
        <v>13.248973197310985</v>
      </c>
      <c r="J485" s="10">
        <v>13.918773046823837</v>
      </c>
      <c r="K485" s="10">
        <v>3.7359045049013671</v>
      </c>
      <c r="L485" s="150">
        <f t="shared" si="71"/>
        <v>3.7359045049013671</v>
      </c>
      <c r="M485" s="10">
        <f t="shared" si="68"/>
        <v>66.935669235060075</v>
      </c>
      <c r="N485" s="11">
        <f t="shared" si="69"/>
        <v>2.58478796860751E-2</v>
      </c>
    </row>
    <row r="486" spans="1:14">
      <c r="A486" s="9">
        <f t="shared" si="70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65"/>
        <v>3312.3</v>
      </c>
      <c r="G486" s="11">
        <v>1.6015963596994476E-2</v>
      </c>
      <c r="H486" s="18">
        <f t="shared" si="66"/>
        <v>36.342303476848073</v>
      </c>
      <c r="I486" s="10">
        <f t="shared" si="67"/>
        <v>13.363064988437037</v>
      </c>
      <c r="J486" s="10">
        <v>14.038632731309537</v>
      </c>
      <c r="K486" s="10">
        <v>3.7680757554648907</v>
      </c>
      <c r="L486" s="150">
        <f t="shared" si="71"/>
        <v>3.7680757554648907</v>
      </c>
      <c r="M486" s="10">
        <f t="shared" si="68"/>
        <v>67.512076952059545</v>
      </c>
      <c r="N486" s="11">
        <f t="shared" si="69"/>
        <v>2.0382234988394633E-2</v>
      </c>
    </row>
    <row r="487" spans="1:14">
      <c r="A487" s="9">
        <f t="shared" si="70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65"/>
        <v>2597.8000000000002</v>
      </c>
      <c r="G487" s="11">
        <v>1.5929503515552761E-2</v>
      </c>
      <c r="H487" s="18">
        <f t="shared" si="66"/>
        <v>36.14611431224624</v>
      </c>
      <c r="I487" s="10">
        <f t="shared" si="67"/>
        <v>13.290926232612943</v>
      </c>
      <c r="J487" s="10">
        <v>13.962847011522618</v>
      </c>
      <c r="K487" s="10">
        <v>3.7477342921040981</v>
      </c>
      <c r="L487" s="150">
        <f t="shared" si="71"/>
        <v>3.7477342921040981</v>
      </c>
      <c r="M487" s="10">
        <f t="shared" si="68"/>
        <v>67.147621848485898</v>
      </c>
      <c r="N487" s="11">
        <f t="shared" si="69"/>
        <v>2.58478796860751E-2</v>
      </c>
    </row>
    <row r="488" spans="1:14">
      <c r="A488" s="9">
        <f t="shared" si="70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65"/>
        <v>3555.9</v>
      </c>
      <c r="G488" s="11">
        <v>2.1804496709120817E-2</v>
      </c>
      <c r="H488" s="18">
        <f t="shared" si="66"/>
        <v>49.477237617567326</v>
      </c>
      <c r="I488" s="10">
        <f t="shared" si="67"/>
        <v>18.192780271979508</v>
      </c>
      <c r="J488" s="10">
        <v>19.11251354541276</v>
      </c>
      <c r="K488" s="10">
        <v>5.1299439407548553</v>
      </c>
      <c r="L488" s="150">
        <f t="shared" si="71"/>
        <v>5.1299439407548553</v>
      </c>
      <c r="M488" s="10">
        <f t="shared" si="68"/>
        <v>91.91247537571445</v>
      </c>
      <c r="N488" s="11">
        <f t="shared" si="69"/>
        <v>2.58478796860751E-2</v>
      </c>
    </row>
    <row r="489" spans="1:14">
      <c r="A489" s="9">
        <f t="shared" si="70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65"/>
        <v>3656</v>
      </c>
      <c r="G489" s="11">
        <v>2.2418301968150315E-2</v>
      </c>
      <c r="H489" s="18">
        <f t="shared" si="66"/>
        <v>50.870041544988929</v>
      </c>
      <c r="I489" s="10">
        <f t="shared" si="67"/>
        <v>18.704914276092431</v>
      </c>
      <c r="J489" s="10">
        <v>19.650538407162475</v>
      </c>
      <c r="K489" s="10">
        <v>5.2743539040467251</v>
      </c>
      <c r="L489" s="150">
        <f t="shared" si="71"/>
        <v>5.2743539040467251</v>
      </c>
      <c r="M489" s="10">
        <f t="shared" si="68"/>
        <v>94.499848132290552</v>
      </c>
      <c r="N489" s="11">
        <f t="shared" si="69"/>
        <v>2.5847879686075097E-2</v>
      </c>
    </row>
    <row r="490" spans="1:14">
      <c r="A490" s="9">
        <f t="shared" si="70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65"/>
        <v>2610.1999999999998</v>
      </c>
      <c r="G490" s="11">
        <v>1.6005539331856111E-2</v>
      </c>
      <c r="H490" s="18">
        <f t="shared" si="66"/>
        <v>36.318649464094662</v>
      </c>
      <c r="I490" s="10">
        <f t="shared" si="67"/>
        <v>13.354367407947608</v>
      </c>
      <c r="J490" s="10">
        <v>14.029495445945155</v>
      </c>
      <c r="K490" s="10">
        <v>3.7656232386057873</v>
      </c>
      <c r="L490" s="150">
        <f t="shared" si="71"/>
        <v>3.7656232386057873</v>
      </c>
      <c r="M490" s="10">
        <f t="shared" si="68"/>
        <v>67.468135556593211</v>
      </c>
      <c r="N490" s="11">
        <f t="shared" si="69"/>
        <v>2.5847879686075097E-2</v>
      </c>
    </row>
    <row r="491" spans="1:14">
      <c r="A491" s="9">
        <f t="shared" si="70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65"/>
        <v>3617.86</v>
      </c>
      <c r="G491" s="11">
        <v>2.2184430513810804E-2</v>
      </c>
      <c r="H491" s="18">
        <f t="shared" si="66"/>
        <v>50.339356811803512</v>
      </c>
      <c r="I491" s="10">
        <f t="shared" si="67"/>
        <v>18.509781499700154</v>
      </c>
      <c r="J491" s="10">
        <v>19.445540722575721</v>
      </c>
      <c r="K491" s="10">
        <v>5.219330966984268</v>
      </c>
      <c r="L491" s="150">
        <f t="shared" si="71"/>
        <v>5.219330966984268</v>
      </c>
      <c r="M491" s="10">
        <f t="shared" si="68"/>
        <v>93.514010001063667</v>
      </c>
      <c r="N491" s="11">
        <f t="shared" si="69"/>
        <v>2.58478796860751E-2</v>
      </c>
    </row>
    <row r="492" spans="1:14">
      <c r="A492" s="9">
        <f t="shared" si="70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65"/>
        <v>2642.1</v>
      </c>
      <c r="G492" s="11">
        <v>1.6201147601217162E-2</v>
      </c>
      <c r="H492" s="18">
        <f t="shared" si="66"/>
        <v>36.762510056349903</v>
      </c>
      <c r="I492" s="10">
        <f t="shared" si="67"/>
        <v>13.51757494771986</v>
      </c>
      <c r="J492" s="10">
        <v>14.200953918370891</v>
      </c>
      <c r="K492" s="10">
        <v>3.8116439961383617</v>
      </c>
      <c r="L492" s="150">
        <f t="shared" si="71"/>
        <v>3.8116439961383617</v>
      </c>
      <c r="M492" s="10">
        <f t="shared" si="68"/>
        <v>68.292682918579004</v>
      </c>
      <c r="N492" s="11">
        <f t="shared" si="69"/>
        <v>2.5847879686075093E-2</v>
      </c>
    </row>
    <row r="493" spans="1:14">
      <c r="A493" s="9">
        <f t="shared" si="70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65"/>
        <v>3623.6</v>
      </c>
      <c r="G493" s="11">
        <v>2.2219627738454453E-2</v>
      </c>
      <c r="H493" s="18">
        <f t="shared" si="66"/>
        <v>50.419223890159152</v>
      </c>
      <c r="I493" s="10">
        <f t="shared" si="67"/>
        <v>18.539148624411521</v>
      </c>
      <c r="J493" s="10">
        <v>19.476392497864865</v>
      </c>
      <c r="K493" s="10">
        <v>5.2276118180261797</v>
      </c>
      <c r="L493" s="150">
        <f t="shared" si="71"/>
        <v>5.2276118180261797</v>
      </c>
      <c r="M493" s="10">
        <f t="shared" si="68"/>
        <v>93.66237683046171</v>
      </c>
      <c r="N493" s="11">
        <f t="shared" si="69"/>
        <v>2.5847879686075093E-2</v>
      </c>
    </row>
    <row r="494" spans="1:14">
      <c r="A494" s="9">
        <f t="shared" si="70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65"/>
        <v>3546</v>
      </c>
      <c r="G494" s="11">
        <v>2.1743790694491526E-2</v>
      </c>
      <c r="H494" s="18">
        <f t="shared" si="66"/>
        <v>49.339487778591561</v>
      </c>
      <c r="I494" s="10">
        <f t="shared" si="67"/>
        <v>18.142129656188118</v>
      </c>
      <c r="J494" s="10">
        <v>19.0593022953496</v>
      </c>
      <c r="K494" s="10">
        <v>5.1156616366930212</v>
      </c>
      <c r="L494" s="150">
        <f t="shared" si="71"/>
        <v>5.1156616366930212</v>
      </c>
      <c r="M494" s="10">
        <f t="shared" si="68"/>
        <v>91.656581366822294</v>
      </c>
      <c r="N494" s="11">
        <f t="shared" si="69"/>
        <v>2.5847879686075097E-2</v>
      </c>
    </row>
    <row r="495" spans="1:14">
      <c r="A495" s="9">
        <f t="shared" si="70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65"/>
        <v>3601.2000000000003</v>
      </c>
      <c r="G495" s="11">
        <v>2.1727847700750497E-2</v>
      </c>
      <c r="H495" s="18">
        <f t="shared" si="66"/>
        <v>49.303311053203977</v>
      </c>
      <c r="I495" s="10">
        <f t="shared" si="67"/>
        <v>18.128827474263105</v>
      </c>
      <c r="J495" s="10">
        <v>19.04532762361584</v>
      </c>
      <c r="K495" s="10">
        <v>5.1119107285555696</v>
      </c>
      <c r="L495" s="150">
        <f t="shared" si="71"/>
        <v>5.1119107285555696</v>
      </c>
      <c r="M495" s="10">
        <f t="shared" si="68"/>
        <v>91.589376879638493</v>
      </c>
      <c r="N495" s="11">
        <f t="shared" si="69"/>
        <v>2.5433015905708789E-2</v>
      </c>
    </row>
    <row r="496" spans="1:14">
      <c r="A496" s="9">
        <f t="shared" si="70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65"/>
        <v>3591.7</v>
      </c>
      <c r="G496" s="11">
        <v>2.2024019469093402E-2</v>
      </c>
      <c r="H496" s="18">
        <f t="shared" si="66"/>
        <v>49.975363297903911</v>
      </c>
      <c r="I496" s="10">
        <f t="shared" si="67"/>
        <v>18.375941084639269</v>
      </c>
      <c r="J496" s="10">
        <v>19.304934025439131</v>
      </c>
      <c r="K496" s="10">
        <v>5.1815910604936049</v>
      </c>
      <c r="L496" s="150">
        <f t="shared" si="71"/>
        <v>5.1815910604936049</v>
      </c>
      <c r="M496" s="10">
        <f t="shared" si="68"/>
        <v>92.837829468475903</v>
      </c>
      <c r="N496" s="11">
        <f t="shared" si="69"/>
        <v>2.5847879686075093E-2</v>
      </c>
    </row>
    <row r="497" spans="1:14">
      <c r="A497" s="9">
        <f t="shared" si="70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65"/>
        <v>3629.3</v>
      </c>
      <c r="G497" s="11">
        <v>2.1902607439834822E-2</v>
      </c>
      <c r="H497" s="18">
        <f t="shared" si="66"/>
        <v>49.699863619952396</v>
      </c>
      <c r="I497" s="10">
        <f t="shared" si="67"/>
        <v>18.274639853056499</v>
      </c>
      <c r="J497" s="10">
        <v>19.198511525312814</v>
      </c>
      <c r="K497" s="10">
        <v>5.1530264523699385</v>
      </c>
      <c r="L497" s="150">
        <f t="shared" si="71"/>
        <v>5.1530264523699385</v>
      </c>
      <c r="M497" s="10">
        <f t="shared" si="68"/>
        <v>92.326041450691648</v>
      </c>
      <c r="N497" s="11">
        <f t="shared" si="69"/>
        <v>2.5439076805635147E-2</v>
      </c>
    </row>
    <row r="498" spans="1:14">
      <c r="A498" s="9">
        <f t="shared" si="70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65"/>
        <v>3581.9</v>
      </c>
      <c r="G498" s="11">
        <v>2.1963926646531077E-2</v>
      </c>
      <c r="H498" s="18">
        <f t="shared" si="66"/>
        <v>49.839004871443066</v>
      </c>
      <c r="I498" s="10">
        <f t="shared" si="67"/>
        <v>18.325802091229615</v>
      </c>
      <c r="J498" s="10">
        <v>19.252260262750351</v>
      </c>
      <c r="K498" s="10">
        <v>5.1674530221293669</v>
      </c>
      <c r="L498" s="150">
        <f t="shared" si="71"/>
        <v>5.1674530221293669</v>
      </c>
      <c r="M498" s="10">
        <f t="shared" si="68"/>
        <v>92.584520247552405</v>
      </c>
      <c r="N498" s="11">
        <f t="shared" si="69"/>
        <v>2.58478796860751E-2</v>
      </c>
    </row>
    <row r="499" spans="1:14">
      <c r="A499" s="9">
        <f t="shared" si="70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65"/>
        <v>2962.6</v>
      </c>
      <c r="G499" s="11">
        <v>1.589332518360197E-2</v>
      </c>
      <c r="H499" s="18">
        <f t="shared" si="66"/>
        <v>36.064020973866739</v>
      </c>
      <c r="I499" s="10">
        <f t="shared" si="67"/>
        <v>13.2607405120908</v>
      </c>
      <c r="J499" s="10">
        <v>13.931135256434471</v>
      </c>
      <c r="K499" s="10">
        <v>3.7392226159460358</v>
      </c>
      <c r="L499" s="150">
        <f t="shared" si="71"/>
        <v>3.7392226159460358</v>
      </c>
      <c r="M499" s="10">
        <f t="shared" si="68"/>
        <v>66.995119358338044</v>
      </c>
      <c r="N499" s="11">
        <f t="shared" si="69"/>
        <v>2.261362295225074E-2</v>
      </c>
    </row>
    <row r="500" spans="1:14">
      <c r="A500" s="9">
        <f t="shared" si="70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65"/>
        <v>3131.5</v>
      </c>
      <c r="G500" s="11">
        <v>1.8949474445343249E-2</v>
      </c>
      <c r="H500" s="18">
        <f t="shared" si="66"/>
        <v>42.998820948161729</v>
      </c>
      <c r="I500" s="10">
        <f t="shared" si="67"/>
        <v>15.81066646263907</v>
      </c>
      <c r="J500" s="10">
        <v>16.60997233032117</v>
      </c>
      <c r="K500" s="10">
        <v>4.4582428527559061</v>
      </c>
      <c r="L500" s="150">
        <f t="shared" si="71"/>
        <v>4.4582428527559061</v>
      </c>
      <c r="M500" s="10">
        <f t="shared" si="68"/>
        <v>79.877702593877871</v>
      </c>
      <c r="N500" s="11">
        <f t="shared" si="69"/>
        <v>2.550780858817751E-2</v>
      </c>
    </row>
    <row r="501" spans="1:14">
      <c r="A501" s="9">
        <f t="shared" si="70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65"/>
        <v>2797.7</v>
      </c>
      <c r="G501" s="11">
        <v>1.7155274457410868E-2</v>
      </c>
      <c r="H501" s="18">
        <f t="shared" si="66"/>
        <v>38.927547929544723</v>
      </c>
      <c r="I501" s="10">
        <f t="shared" si="67"/>
        <v>14.313659373693596</v>
      </c>
      <c r="J501" s="10">
        <v>15.037284272898921</v>
      </c>
      <c r="K501" s="10">
        <v>4.0361214215950554</v>
      </c>
      <c r="L501" s="150">
        <f t="shared" si="71"/>
        <v>4.0361214215950554</v>
      </c>
      <c r="M501" s="10">
        <f t="shared" si="68"/>
        <v>72.314612997732297</v>
      </c>
      <c r="N501" s="11">
        <f t="shared" si="69"/>
        <v>2.5847879686075097E-2</v>
      </c>
    </row>
    <row r="502" spans="1:14">
      <c r="A502" s="9">
        <f t="shared" si="70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65"/>
        <v>2617</v>
      </c>
      <c r="G502" s="11">
        <v>1.6047236392409566E-2</v>
      </c>
      <c r="H502" s="18">
        <f t="shared" si="66"/>
        <v>36.413265515108321</v>
      </c>
      <c r="I502" s="10">
        <f t="shared" si="67"/>
        <v>13.38915772990533</v>
      </c>
      <c r="J502" s="10">
        <v>14.066044587402681</v>
      </c>
      <c r="K502" s="10">
        <v>3.7754333060421987</v>
      </c>
      <c r="L502" s="150">
        <f t="shared" si="71"/>
        <v>3.7754333060421987</v>
      </c>
      <c r="M502" s="10">
        <f t="shared" si="68"/>
        <v>67.643901138458531</v>
      </c>
      <c r="N502" s="11">
        <f t="shared" si="69"/>
        <v>2.5847879686075097E-2</v>
      </c>
    </row>
    <row r="503" spans="1:14">
      <c r="A503" s="9">
        <f t="shared" si="70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65"/>
        <v>3127.7</v>
      </c>
      <c r="G503" s="11">
        <v>1.9178808278387235E-2</v>
      </c>
      <c r="H503" s="18">
        <f t="shared" si="66"/>
        <v>43.519209228736827</v>
      </c>
      <c r="I503" s="10">
        <f t="shared" si="67"/>
        <v>16.002013233406533</v>
      </c>
      <c r="J503" s="10">
        <v>16.810992608337546</v>
      </c>
      <c r="K503" s="10">
        <v>4.5121982236561653</v>
      </c>
      <c r="L503" s="150">
        <f t="shared" si="71"/>
        <v>4.5121982236561653</v>
      </c>
      <c r="M503" s="10">
        <f t="shared" si="68"/>
        <v>80.84441329413707</v>
      </c>
      <c r="N503" s="11">
        <f t="shared" si="69"/>
        <v>2.5847879686075093E-2</v>
      </c>
    </row>
    <row r="504" spans="1:14">
      <c r="A504" s="9">
        <f t="shared" si="70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65"/>
        <v>6480.4</v>
      </c>
      <c r="G504" s="11">
        <v>3.9737298707440173E-2</v>
      </c>
      <c r="H504" s="18">
        <f t="shared" si="66"/>
        <v>90.169096616013718</v>
      </c>
      <c r="I504" s="10">
        <f t="shared" si="67"/>
        <v>33.155176825708246</v>
      </c>
      <c r="J504" s="10">
        <v>34.831331809019609</v>
      </c>
      <c r="K504" s="10">
        <v>9.3489942668994495</v>
      </c>
      <c r="L504" s="150">
        <f t="shared" si="71"/>
        <v>9.3489942668994495</v>
      </c>
      <c r="M504" s="10">
        <f t="shared" si="68"/>
        <v>167.50459951764103</v>
      </c>
      <c r="N504" s="11">
        <f t="shared" si="69"/>
        <v>2.5847879686075093E-2</v>
      </c>
    </row>
    <row r="505" spans="1:14">
      <c r="A505" s="9">
        <f t="shared" si="70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65"/>
        <v>1923</v>
      </c>
      <c r="G505" s="11">
        <v>1.1791683447689567E-2</v>
      </c>
      <c r="H505" s="18">
        <f t="shared" si="66"/>
        <v>26.756862661655827</v>
      </c>
      <c r="I505" s="10">
        <f t="shared" si="67"/>
        <v>9.8384984006908489</v>
      </c>
      <c r="J505" s="10">
        <v>10.335882209237813</v>
      </c>
      <c r="K505" s="10">
        <v>2.7742293647379244</v>
      </c>
      <c r="L505" s="150">
        <f t="shared" si="71"/>
        <v>2.7742293647379244</v>
      </c>
      <c r="M505" s="10">
        <f t="shared" si="68"/>
        <v>49.705472636322419</v>
      </c>
      <c r="N505" s="11">
        <f t="shared" si="69"/>
        <v>2.58478796860751E-2</v>
      </c>
    </row>
    <row r="506" spans="1:14">
      <c r="A506" s="9">
        <f t="shared" si="70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65"/>
        <v>176.3</v>
      </c>
      <c r="G506" s="11">
        <v>1.0810576140549508E-3</v>
      </c>
      <c r="H506" s="18">
        <f t="shared" si="66"/>
        <v>2.4530602637805106</v>
      </c>
      <c r="I506" s="10">
        <f t="shared" si="67"/>
        <v>0.90199025899209384</v>
      </c>
      <c r="J506" s="10">
        <v>0.94759024102372658</v>
      </c>
      <c r="K506" s="10">
        <v>0.25434042485870828</v>
      </c>
      <c r="L506" s="150">
        <f t="shared" si="71"/>
        <v>0.25434042485870828</v>
      </c>
      <c r="M506" s="10">
        <f t="shared" si="68"/>
        <v>4.5569811886550387</v>
      </c>
      <c r="N506" s="11">
        <f t="shared" si="69"/>
        <v>2.584787968607509E-2</v>
      </c>
    </row>
    <row r="507" spans="1:14">
      <c r="A507" s="9">
        <f t="shared" si="70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65"/>
        <v>3576.1</v>
      </c>
      <c r="G507" s="11">
        <v>2.1928361506647245E-2</v>
      </c>
      <c r="H507" s="18">
        <f t="shared" si="66"/>
        <v>49.758302945578464</v>
      </c>
      <c r="I507" s="10">
        <f t="shared" si="67"/>
        <v>18.296127993089204</v>
      </c>
      <c r="J507" s="10">
        <v>19.221085995036574</v>
      </c>
      <c r="K507" s="10">
        <v>5.1590856116688979</v>
      </c>
      <c r="L507" s="150">
        <f t="shared" si="71"/>
        <v>5.1590856116688979</v>
      </c>
      <c r="M507" s="10">
        <f t="shared" si="68"/>
        <v>92.434602545373139</v>
      </c>
      <c r="N507" s="11">
        <f t="shared" si="69"/>
        <v>2.5847879686075093E-2</v>
      </c>
    </row>
    <row r="508" spans="1:14">
      <c r="A508" s="9">
        <f t="shared" si="70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65"/>
        <v>1071.5</v>
      </c>
      <c r="G508" s="11">
        <v>6.5703529975035726E-3</v>
      </c>
      <c r="H508" s="18">
        <f t="shared" si="66"/>
        <v>14.908985097225282</v>
      </c>
      <c r="I508" s="10">
        <f t="shared" si="67"/>
        <v>5.4820338202497361</v>
      </c>
      <c r="J508" s="10">
        <v>5.7591772164317812</v>
      </c>
      <c r="K508" s="10">
        <v>1.5458069497226656</v>
      </c>
      <c r="L508" s="150">
        <f t="shared" si="71"/>
        <v>1.5458069497226656</v>
      </c>
      <c r="M508" s="10">
        <f t="shared" si="68"/>
        <v>27.696003083629464</v>
      </c>
      <c r="N508" s="11">
        <f t="shared" si="69"/>
        <v>2.5847879686075093E-2</v>
      </c>
    </row>
    <row r="509" spans="1:14">
      <c r="A509" s="9">
        <f t="shared" si="70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65"/>
        <v>218</v>
      </c>
      <c r="G509" s="11">
        <v>1.3367587059783283E-3</v>
      </c>
      <c r="H509" s="18">
        <f t="shared" si="66"/>
        <v>3.0332792824966042</v>
      </c>
      <c r="I509" s="10">
        <f t="shared" si="67"/>
        <v>1.1153367921740014</v>
      </c>
      <c r="J509" s="10">
        <v>1.1717224761382439</v>
      </c>
      <c r="K509" s="10">
        <v>0.31449922075552128</v>
      </c>
      <c r="L509" s="150">
        <f t="shared" si="71"/>
        <v>0.31449922075552128</v>
      </c>
      <c r="M509" s="10">
        <f t="shared" si="68"/>
        <v>5.6348377715643698</v>
      </c>
      <c r="N509" s="11">
        <f t="shared" si="69"/>
        <v>2.584787968607509E-2</v>
      </c>
    </row>
    <row r="510" spans="1:14">
      <c r="A510" s="9">
        <f t="shared" si="70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65"/>
        <v>224.4</v>
      </c>
      <c r="G510" s="11">
        <v>1.0350682090327608E-3</v>
      </c>
      <c r="H510" s="18">
        <f t="shared" si="66"/>
        <v>2.3487043251625086</v>
      </c>
      <c r="I510" s="10">
        <f t="shared" si="67"/>
        <v>0.86361858036225447</v>
      </c>
      <c r="J510" s="10">
        <v>0.90727868794557609</v>
      </c>
      <c r="K510" s="10">
        <v>0.24352049753913765</v>
      </c>
      <c r="L510" s="150">
        <f t="shared" si="71"/>
        <v>0.24352049753913765</v>
      </c>
      <c r="M510" s="10">
        <f t="shared" si="68"/>
        <v>4.363122091009477</v>
      </c>
      <c r="N510" s="11">
        <f t="shared" si="69"/>
        <v>1.944350307936487E-2</v>
      </c>
    </row>
    <row r="511" spans="1:14">
      <c r="A511" s="9">
        <f t="shared" si="70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65"/>
        <v>790.7</v>
      </c>
      <c r="G511" s="11">
        <v>4.8485096734727723E-3</v>
      </c>
      <c r="H511" s="18">
        <f t="shared" si="66"/>
        <v>11.001898755367272</v>
      </c>
      <c r="I511" s="10">
        <f t="shared" si="67"/>
        <v>4.0453981723485457</v>
      </c>
      <c r="J511" s="10">
        <v>4.2499126691858233</v>
      </c>
      <c r="K511" s="10">
        <v>1.1407088708779392</v>
      </c>
      <c r="L511" s="150">
        <f t="shared" si="71"/>
        <v>1.1407088708779392</v>
      </c>
      <c r="M511" s="10">
        <f t="shared" si="68"/>
        <v>20.437918467779578</v>
      </c>
      <c r="N511" s="11">
        <f t="shared" si="69"/>
        <v>2.5847879686075093E-2</v>
      </c>
    </row>
    <row r="512" spans="1:14">
      <c r="A512" s="9">
        <f t="shared" si="70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65"/>
        <v>357.5</v>
      </c>
      <c r="G512" s="11">
        <v>2.1921616393910659E-3</v>
      </c>
      <c r="H512" s="18">
        <f t="shared" si="66"/>
        <v>4.9742997407914498</v>
      </c>
      <c r="I512" s="10">
        <f t="shared" si="67"/>
        <v>1.8290500146890163</v>
      </c>
      <c r="J512" s="10">
        <v>1.9215173633918448</v>
      </c>
      <c r="K512" s="10">
        <v>0.51574986889953611</v>
      </c>
      <c r="L512" s="150">
        <f t="shared" si="71"/>
        <v>0.51574986889953611</v>
      </c>
      <c r="M512" s="10">
        <f t="shared" si="68"/>
        <v>9.2406169877718476</v>
      </c>
      <c r="N512" s="11">
        <f t="shared" si="69"/>
        <v>2.5847879686075097E-2</v>
      </c>
    </row>
    <row r="513" spans="1:14">
      <c r="A513" s="9">
        <f t="shared" si="70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65"/>
        <v>614.74</v>
      </c>
      <c r="G513" s="11">
        <v>3.7695369124454933E-3</v>
      </c>
      <c r="H513" s="18">
        <f t="shared" si="66"/>
        <v>8.5535692941374428</v>
      </c>
      <c r="I513" s="10">
        <f t="shared" si="67"/>
        <v>3.145147429454338</v>
      </c>
      <c r="J513" s="10">
        <v>3.3041498852349727</v>
      </c>
      <c r="K513" s="10">
        <v>0.88685894939105125</v>
      </c>
      <c r="L513" s="150">
        <f t="shared" si="71"/>
        <v>0.88685894939105125</v>
      </c>
      <c r="M513" s="10">
        <f t="shared" ref="M513:M543" si="72">H513+I513+J513+L513</f>
        <v>15.889725558217805</v>
      </c>
      <c r="N513" s="11">
        <f t="shared" ref="N513:N543" si="73">M513/F513</f>
        <v>2.5847879686075097E-2</v>
      </c>
    </row>
    <row r="514" spans="1:14">
      <c r="A514" s="9">
        <f t="shared" si="70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65"/>
        <v>627.29999999999995</v>
      </c>
      <c r="G514" s="11">
        <v>3.8465538360559878E-3</v>
      </c>
      <c r="H514" s="18">
        <f t="shared" si="66"/>
        <v>8.7283307060097233</v>
      </c>
      <c r="I514" s="10">
        <f t="shared" si="67"/>
        <v>3.2094072005997756</v>
      </c>
      <c r="J514" s="10">
        <v>3.3716582994565156</v>
      </c>
      <c r="K514" s="10">
        <v>0.90497872100889232</v>
      </c>
      <c r="L514" s="150">
        <f t="shared" si="71"/>
        <v>0.90497872100889232</v>
      </c>
      <c r="M514" s="10">
        <f t="shared" si="72"/>
        <v>16.214374927074907</v>
      </c>
      <c r="N514" s="11">
        <f t="shared" si="73"/>
        <v>2.5847879686075097E-2</v>
      </c>
    </row>
    <row r="515" spans="1:14">
      <c r="A515" s="9">
        <f t="shared" si="70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65"/>
        <v>268.60000000000002</v>
      </c>
      <c r="G515" s="11">
        <v>1.6470338918613717E-3</v>
      </c>
      <c r="H515" s="18">
        <f t="shared" si="66"/>
        <v>3.7373340150393943</v>
      </c>
      <c r="I515" s="10">
        <f t="shared" si="67"/>
        <v>1.3742177173299854</v>
      </c>
      <c r="J515" s="10">
        <v>1.4436910875721667</v>
      </c>
      <c r="K515" s="10">
        <v>0.38749766373822492</v>
      </c>
      <c r="L515" s="150">
        <f t="shared" si="71"/>
        <v>0.38749766373822492</v>
      </c>
      <c r="M515" s="10">
        <f t="shared" si="72"/>
        <v>6.9427404836797715</v>
      </c>
      <c r="N515" s="11">
        <f t="shared" si="73"/>
        <v>2.5847879686075097E-2</v>
      </c>
    </row>
    <row r="516" spans="1:14">
      <c r="A516" s="9">
        <f t="shared" si="70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65"/>
        <v>2432.9</v>
      </c>
      <c r="G516" s="11">
        <v>1.4884011041381635E-2</v>
      </c>
      <c r="H516" s="18">
        <f t="shared" si="66"/>
        <v>33.773755974330314</v>
      </c>
      <c r="I516" s="10">
        <f t="shared" si="67"/>
        <v>12.418610071761258</v>
      </c>
      <c r="J516" s="10">
        <v>13.046431038212658</v>
      </c>
      <c r="K516" s="10">
        <v>3.5017612777058575</v>
      </c>
      <c r="L516" s="150">
        <f t="shared" si="71"/>
        <v>3.5017612777058575</v>
      </c>
      <c r="M516" s="10">
        <f t="shared" si="72"/>
        <v>62.740558362010091</v>
      </c>
      <c r="N516" s="11">
        <f t="shared" si="73"/>
        <v>2.5788383559542147E-2</v>
      </c>
    </row>
    <row r="517" spans="1:14">
      <c r="A517" s="9">
        <f t="shared" si="70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65"/>
        <v>2587.4</v>
      </c>
      <c r="G517" s="11">
        <v>1.5865731540588655E-2</v>
      </c>
      <c r="H517" s="18">
        <f t="shared" si="66"/>
        <v>36.001407410695933</v>
      </c>
      <c r="I517" s="10">
        <f t="shared" si="67"/>
        <v>13.237717504912895</v>
      </c>
      <c r="J517" s="10">
        <v>13.906948324587578</v>
      </c>
      <c r="K517" s="10">
        <v>3.7327306595542931</v>
      </c>
      <c r="L517" s="150">
        <f t="shared" si="71"/>
        <v>3.7327306595542931</v>
      </c>
      <c r="M517" s="10">
        <f t="shared" si="72"/>
        <v>66.878803899750693</v>
      </c>
      <c r="N517" s="11">
        <f t="shared" si="73"/>
        <v>2.584787968607509E-2</v>
      </c>
    </row>
    <row r="518" spans="1:14">
      <c r="A518" s="9">
        <f t="shared" si="70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65"/>
        <v>2744.2</v>
      </c>
      <c r="G518" s="11">
        <v>1.682721670158591E-2</v>
      </c>
      <c r="H518" s="18">
        <f t="shared" si="66"/>
        <v>38.183142234069635</v>
      </c>
      <c r="I518" s="10">
        <f t="shared" si="67"/>
        <v>14.039941399467406</v>
      </c>
      <c r="J518" s="10">
        <v>14.749728527608113</v>
      </c>
      <c r="K518" s="10">
        <v>3.9589392733821174</v>
      </c>
      <c r="L518" s="150">
        <f t="shared" si="71"/>
        <v>3.9589392733821174</v>
      </c>
      <c r="M518" s="10">
        <f t="shared" si="72"/>
        <v>70.931751434527271</v>
      </c>
      <c r="N518" s="11">
        <f t="shared" si="73"/>
        <v>2.5847879686075097E-2</v>
      </c>
    </row>
    <row r="519" spans="1:14">
      <c r="A519" s="9">
        <f t="shared" si="70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65"/>
        <v>3583.6</v>
      </c>
      <c r="G519" s="11">
        <v>2.1974350911669438E-2</v>
      </c>
      <c r="H519" s="18">
        <f t="shared" si="66"/>
        <v>49.862658884196478</v>
      </c>
      <c r="I519" s="10">
        <f t="shared" si="67"/>
        <v>18.334499671719048</v>
      </c>
      <c r="J519" s="10">
        <v>19.261397548114729</v>
      </c>
      <c r="K519" s="10">
        <v>5.1699055389884689</v>
      </c>
      <c r="L519" s="150">
        <f t="shared" si="71"/>
        <v>5.1699055389884689</v>
      </c>
      <c r="M519" s="10">
        <f t="shared" si="72"/>
        <v>92.628461643018724</v>
      </c>
      <c r="N519" s="11">
        <f t="shared" si="73"/>
        <v>2.58478796860751E-2</v>
      </c>
    </row>
    <row r="520" spans="1:14">
      <c r="A520" s="9">
        <f t="shared" si="70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65"/>
        <v>3561.7</v>
      </c>
      <c r="G520" s="11">
        <v>2.1840061849004642E-2</v>
      </c>
      <c r="H520" s="18">
        <f t="shared" si="66"/>
        <v>49.557939543431907</v>
      </c>
      <c r="I520" s="10">
        <f t="shared" si="67"/>
        <v>18.222454370119912</v>
      </c>
      <c r="J520" s="10">
        <v>19.14368781312653</v>
      </c>
      <c r="K520" s="10">
        <v>5.1383113512153225</v>
      </c>
      <c r="L520" s="150">
        <f t="shared" si="71"/>
        <v>5.1383113512153225</v>
      </c>
      <c r="M520" s="10">
        <f t="shared" si="72"/>
        <v>92.062393077893674</v>
      </c>
      <c r="N520" s="11">
        <f t="shared" si="73"/>
        <v>2.58478796860751E-2</v>
      </c>
    </row>
    <row r="521" spans="1:14">
      <c r="A521" s="9">
        <f t="shared" si="70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65"/>
        <v>3555.5</v>
      </c>
      <c r="G521" s="11">
        <v>2.1802043940852965E-2</v>
      </c>
      <c r="H521" s="18">
        <f t="shared" si="66"/>
        <v>49.471671967507689</v>
      </c>
      <c r="I521" s="10">
        <f t="shared" si="67"/>
        <v>18.190733782452579</v>
      </c>
      <c r="J521" s="10">
        <v>19.110363595915256</v>
      </c>
      <c r="K521" s="10">
        <v>5.1293668779644772</v>
      </c>
      <c r="L521" s="150">
        <f t="shared" si="71"/>
        <v>5.1293668779644772</v>
      </c>
      <c r="M521" s="10">
        <f t="shared" si="72"/>
        <v>91.902136223840003</v>
      </c>
      <c r="N521" s="11">
        <f t="shared" si="73"/>
        <v>2.5847879686075097E-2</v>
      </c>
    </row>
    <row r="522" spans="1:14">
      <c r="A522" s="9">
        <f t="shared" si="70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65"/>
        <v>3553.2999999999997</v>
      </c>
      <c r="G522" s="11">
        <v>2.1600303750822291E-2</v>
      </c>
      <c r="H522" s="18">
        <f t="shared" si="66"/>
        <v>49.01389725010339</v>
      </c>
      <c r="I522" s="10">
        <f t="shared" si="67"/>
        <v>18.022410018863017</v>
      </c>
      <c r="J522" s="10">
        <v>18.933530249745772</v>
      </c>
      <c r="K522" s="10">
        <v>5.0819034634559603</v>
      </c>
      <c r="L522" s="150">
        <f t="shared" si="71"/>
        <v>5.0819034634559603</v>
      </c>
      <c r="M522" s="10">
        <f t="shared" si="72"/>
        <v>91.051740982168141</v>
      </c>
      <c r="N522" s="11">
        <f t="shared" si="73"/>
        <v>2.5624557730044788E-2</v>
      </c>
    </row>
    <row r="523" spans="1:14">
      <c r="A523" s="9">
        <f t="shared" si="70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65"/>
        <v>3576.9</v>
      </c>
      <c r="G523" s="11">
        <v>2.193326704318295E-2</v>
      </c>
      <c r="H523" s="18">
        <f t="shared" si="66"/>
        <v>49.769434245697731</v>
      </c>
      <c r="I523" s="10">
        <f t="shared" si="67"/>
        <v>18.300220972143055</v>
      </c>
      <c r="J523" s="10">
        <v>19.225385894031582</v>
      </c>
      <c r="K523" s="10">
        <v>5.1602397372496531</v>
      </c>
      <c r="L523" s="150">
        <f t="shared" si="71"/>
        <v>5.1602397372496531</v>
      </c>
      <c r="M523" s="10">
        <f t="shared" si="72"/>
        <v>92.455280849122019</v>
      </c>
      <c r="N523" s="11">
        <f t="shared" si="73"/>
        <v>2.5847879686075097E-2</v>
      </c>
    </row>
    <row r="524" spans="1:14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65"/>
        <v>194.9</v>
      </c>
      <c r="G524" s="11">
        <v>1.1951113385099826E-3</v>
      </c>
      <c r="H524" s="18">
        <f t="shared" si="66"/>
        <v>2.7118629915531569</v>
      </c>
      <c r="I524" s="10">
        <f t="shared" si="67"/>
        <v>0.99715202199409592</v>
      </c>
      <c r="J524" s="10">
        <v>1.0475628926575402</v>
      </c>
      <c r="K524" s="10">
        <v>0.28117384461124362</v>
      </c>
      <c r="L524" s="150">
        <f t="shared" si="71"/>
        <v>0.28117384461124362</v>
      </c>
      <c r="M524" s="10">
        <f t="shared" si="72"/>
        <v>5.037751750816037</v>
      </c>
      <c r="N524" s="11">
        <f t="shared" si="73"/>
        <v>2.58478796860751E-2</v>
      </c>
    </row>
    <row r="525" spans="1:14">
      <c r="A525" s="9">
        <f t="shared" si="70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65"/>
        <v>234.1</v>
      </c>
      <c r="G525" s="11">
        <v>1.4354826287592967E-3</v>
      </c>
      <c r="H525" s="18">
        <f t="shared" si="66"/>
        <v>3.2572966973965829</v>
      </c>
      <c r="I525" s="10">
        <f t="shared" si="67"/>
        <v>1.1977079956327237</v>
      </c>
      <c r="J525" s="10">
        <v>1.2582579434126739</v>
      </c>
      <c r="K525" s="10">
        <v>0.33772599806819975</v>
      </c>
      <c r="L525" s="150">
        <f t="shared" si="71"/>
        <v>0.33772599806819975</v>
      </c>
      <c r="M525" s="10">
        <f t="shared" si="72"/>
        <v>6.0509886345101798</v>
      </c>
      <c r="N525" s="11">
        <f t="shared" si="73"/>
        <v>2.5847879686075097E-2</v>
      </c>
    </row>
    <row r="526" spans="1:14">
      <c r="A526" s="9">
        <f t="shared" si="70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65"/>
        <v>3517.1000000000004</v>
      </c>
      <c r="G526" s="11">
        <v>1.9642381481010916E-2</v>
      </c>
      <c r="H526" s="18">
        <f t="shared" si="66"/>
        <v>44.571117090006304</v>
      </c>
      <c r="I526" s="10">
        <f t="shared" si="67"/>
        <v>16.388799753995318</v>
      </c>
      <c r="J526" s="10">
        <v>17.217333063365306</v>
      </c>
      <c r="K526" s="10">
        <v>4.6212630910374379</v>
      </c>
      <c r="L526" s="150">
        <f t="shared" si="71"/>
        <v>4.6212630910374379</v>
      </c>
      <c r="M526" s="10">
        <f t="shared" si="72"/>
        <v>82.798512998404362</v>
      </c>
      <c r="N526" s="11">
        <f t="shared" si="73"/>
        <v>2.3541699979643557E-2</v>
      </c>
    </row>
    <row r="527" spans="1:14">
      <c r="A527" s="9">
        <f t="shared" si="70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65"/>
        <v>2684.4</v>
      </c>
      <c r="G527" s="11">
        <v>1.6460527845542316E-2</v>
      </c>
      <c r="H527" s="18">
        <f t="shared" si="66"/>
        <v>37.351077550155438</v>
      </c>
      <c r="I527" s="10">
        <f t="shared" si="67"/>
        <v>13.733991215192155</v>
      </c>
      <c r="J527" s="10">
        <v>14.42831107773166</v>
      </c>
      <c r="K527" s="10">
        <v>3.8726683862207407</v>
      </c>
      <c r="L527" s="150">
        <f t="shared" si="71"/>
        <v>3.8726683862207407</v>
      </c>
      <c r="M527" s="10">
        <f t="shared" si="72"/>
        <v>69.386048229299988</v>
      </c>
      <c r="N527" s="11">
        <f t="shared" si="73"/>
        <v>2.5847879686075097E-2</v>
      </c>
    </row>
    <row r="528" spans="1:14">
      <c r="A528" s="9">
        <f t="shared" si="70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65"/>
        <v>4074.2999999999997</v>
      </c>
      <c r="G528" s="11">
        <v>2.459881295826909E-2</v>
      </c>
      <c r="H528" s="18">
        <f t="shared" si="66"/>
        <v>55.817904447997144</v>
      </c>
      <c r="I528" s="10">
        <f t="shared" si="67"/>
        <v>20.524243465528553</v>
      </c>
      <c r="J528" s="10">
        <v>21.561843510441186</v>
      </c>
      <c r="K528" s="10">
        <v>5.7873627246919694</v>
      </c>
      <c r="L528" s="150">
        <f t="shared" si="71"/>
        <v>5.7873627246919694</v>
      </c>
      <c r="M528" s="10">
        <f t="shared" si="72"/>
        <v>103.69135414865886</v>
      </c>
      <c r="N528" s="11">
        <f t="shared" si="73"/>
        <v>2.5450102876238584E-2</v>
      </c>
    </row>
    <row r="529" spans="1:14">
      <c r="A529" s="9">
        <f t="shared" si="70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65"/>
        <v>5184.63</v>
      </c>
      <c r="G529" s="11">
        <v>3.0840065773433872E-2</v>
      </c>
      <c r="H529" s="18">
        <f t="shared" si="66"/>
        <v>69.980118448472012</v>
      </c>
      <c r="I529" s="10">
        <f t="shared" si="67"/>
        <v>25.731689553503159</v>
      </c>
      <c r="J529" s="10">
        <v>27.032551253045725</v>
      </c>
      <c r="K529" s="10">
        <v>7.2557422745157876</v>
      </c>
      <c r="L529" s="150">
        <f t="shared" si="71"/>
        <v>7.2557422745157876</v>
      </c>
      <c r="M529" s="10">
        <f t="shared" si="72"/>
        <v>130.00010152953669</v>
      </c>
      <c r="N529" s="11">
        <f t="shared" si="73"/>
        <v>2.5074132875352088E-2</v>
      </c>
    </row>
    <row r="530" spans="1:14">
      <c r="A530" s="9">
        <f t="shared" si="70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65"/>
        <v>115.8</v>
      </c>
      <c r="G530" s="11">
        <v>7.1007641354261662E-4</v>
      </c>
      <c r="H530" s="18">
        <f t="shared" si="66"/>
        <v>1.6112556922619576</v>
      </c>
      <c r="I530" s="10">
        <f t="shared" si="67"/>
        <v>0.59245871804472183</v>
      </c>
      <c r="J530" s="10">
        <v>0.62241037952664513</v>
      </c>
      <c r="K530" s="10">
        <v>0.16705967781417141</v>
      </c>
      <c r="L530" s="150">
        <f t="shared" si="71"/>
        <v>0.16705967781417141</v>
      </c>
      <c r="M530" s="10">
        <f t="shared" si="72"/>
        <v>2.9931844676474961</v>
      </c>
      <c r="N530" s="11">
        <f t="shared" si="73"/>
        <v>2.5847879686075097E-2</v>
      </c>
    </row>
    <row r="531" spans="1:14">
      <c r="A531" s="9">
        <f t="shared" si="70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65"/>
        <v>94</v>
      </c>
      <c r="G531" s="11">
        <v>5.7640054294478377E-4</v>
      </c>
      <c r="H531" s="18">
        <f t="shared" si="66"/>
        <v>1.3079277640122973</v>
      </c>
      <c r="I531" s="10">
        <f t="shared" si="67"/>
        <v>0.48092503882732174</v>
      </c>
      <c r="J531" s="10">
        <v>0.50523813191282074</v>
      </c>
      <c r="K531" s="10">
        <v>0.71201029868340304</v>
      </c>
      <c r="L531" s="150">
        <f t="shared" si="71"/>
        <v>0.71201029868340304</v>
      </c>
      <c r="M531" s="10">
        <f t="shared" si="72"/>
        <v>3.0061012334358428</v>
      </c>
      <c r="N531" s="11">
        <f t="shared" si="73"/>
        <v>3.1979800355700458E-2</v>
      </c>
    </row>
    <row r="532" spans="1:14">
      <c r="A532" s="9">
        <f t="shared" si="70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65"/>
        <v>222.7</v>
      </c>
      <c r="G532" s="11">
        <v>1.1552538541574177E-3</v>
      </c>
      <c r="H532" s="18">
        <f t="shared" si="66"/>
        <v>2.6214211780842214</v>
      </c>
      <c r="I532" s="10">
        <f t="shared" si="67"/>
        <v>0.96389656718156824</v>
      </c>
      <c r="J532" s="10">
        <v>1.012626213323143</v>
      </c>
      <c r="K532" s="10">
        <v>0.27179657426761566</v>
      </c>
      <c r="L532" s="150">
        <f t="shared" si="71"/>
        <v>0.27179657426761566</v>
      </c>
      <c r="M532" s="10">
        <f t="shared" si="72"/>
        <v>4.8697405328565484</v>
      </c>
      <c r="N532" s="11">
        <f t="shared" si="73"/>
        <v>2.1866818737568697E-2</v>
      </c>
    </row>
    <row r="533" spans="1:14">
      <c r="A533" s="9">
        <f t="shared" si="70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65"/>
        <v>76</v>
      </c>
      <c r="G533" s="11">
        <v>4.6602597089152729E-4</v>
      </c>
      <c r="H533" s="18">
        <f t="shared" si="66"/>
        <v>1.0574735113290914</v>
      </c>
      <c r="I533" s="10">
        <f t="shared" si="67"/>
        <v>0.38883301011570692</v>
      </c>
      <c r="J533" s="10">
        <v>0.40849040452525931</v>
      </c>
      <c r="K533" s="10">
        <v>0.10964193017164962</v>
      </c>
      <c r="L533" s="150">
        <f t="shared" si="71"/>
        <v>0.10964193017164962</v>
      </c>
      <c r="M533" s="10">
        <f t="shared" si="72"/>
        <v>1.9644388561417072</v>
      </c>
      <c r="N533" s="11">
        <f t="shared" si="73"/>
        <v>2.5847879686075093E-2</v>
      </c>
    </row>
    <row r="534" spans="1:14">
      <c r="A534" s="9">
        <f t="shared" si="70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65"/>
        <v>229.6</v>
      </c>
      <c r="G534" s="11">
        <v>1.4078889857459824E-3</v>
      </c>
      <c r="H534" s="18">
        <f t="shared" si="66"/>
        <v>3.1946831342257811</v>
      </c>
      <c r="I534" s="10">
        <f t="shared" si="67"/>
        <v>1.1746849884548198</v>
      </c>
      <c r="J534" s="10">
        <v>1.2340710115657834</v>
      </c>
      <c r="K534" s="10">
        <v>0.33123404167645731</v>
      </c>
      <c r="L534" s="150">
        <f t="shared" si="71"/>
        <v>0.33123404167645731</v>
      </c>
      <c r="M534" s="10">
        <f t="shared" si="72"/>
        <v>5.9346731759228417</v>
      </c>
      <c r="N534" s="11">
        <f t="shared" si="73"/>
        <v>2.5847879686075097E-2</v>
      </c>
    </row>
    <row r="535" spans="1:14">
      <c r="A535" s="9">
        <f t="shared" si="70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65"/>
        <v>66.400000000000006</v>
      </c>
      <c r="G535" s="11">
        <v>4.0715953246312392E-4</v>
      </c>
      <c r="H535" s="18">
        <f t="shared" si="66"/>
        <v>0.92389790989804843</v>
      </c>
      <c r="I535" s="10">
        <f t="shared" si="67"/>
        <v>0.33971726146951242</v>
      </c>
      <c r="J535" s="10">
        <v>0.35689161658522661</v>
      </c>
      <c r="K535" s="10">
        <v>9.5792423202599175E-2</v>
      </c>
      <c r="L535" s="150">
        <f t="shared" si="71"/>
        <v>9.5792423202599175E-2</v>
      </c>
      <c r="M535" s="10">
        <f t="shared" si="72"/>
        <v>1.7162992111553863</v>
      </c>
      <c r="N535" s="11">
        <f t="shared" si="73"/>
        <v>2.5847879686075093E-2</v>
      </c>
    </row>
    <row r="536" spans="1:14">
      <c r="A536" s="9">
        <f t="shared" si="70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65"/>
        <v>2581.4</v>
      </c>
      <c r="G536" s="11">
        <v>1.5828940016570904E-2</v>
      </c>
      <c r="H536" s="18">
        <f t="shared" si="66"/>
        <v>35.91792265980154</v>
      </c>
      <c r="I536" s="10">
        <f t="shared" si="67"/>
        <v>13.207020162009027</v>
      </c>
      <c r="J536" s="10">
        <v>13.87469908212506</v>
      </c>
      <c r="K536" s="10">
        <v>3.7240747176986368</v>
      </c>
      <c r="L536" s="150">
        <f t="shared" si="71"/>
        <v>3.7240747176986368</v>
      </c>
      <c r="M536" s="10">
        <f t="shared" si="72"/>
        <v>66.723716621634267</v>
      </c>
      <c r="N536" s="11">
        <f t="shared" si="73"/>
        <v>2.58478796860751E-2</v>
      </c>
    </row>
    <row r="537" spans="1:14">
      <c r="A537" s="9">
        <f t="shared" si="70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65"/>
        <v>3240.3</v>
      </c>
      <c r="G537" s="11">
        <v>1.9869262545787053E-2</v>
      </c>
      <c r="H537" s="18">
        <f t="shared" si="66"/>
        <v>45.085939720521779</v>
      </c>
      <c r="I537" s="10">
        <f t="shared" si="67"/>
        <v>16.57810003523586</v>
      </c>
      <c r="J537" s="10">
        <v>17.416203391884181</v>
      </c>
      <c r="K537" s="10">
        <v>4.6746413991473199</v>
      </c>
      <c r="L537" s="150">
        <f t="shared" si="71"/>
        <v>4.6746413991473199</v>
      </c>
      <c r="M537" s="10">
        <f t="shared" si="72"/>
        <v>83.754884546789143</v>
      </c>
      <c r="N537" s="11">
        <f t="shared" si="73"/>
        <v>2.5847879686075097E-2</v>
      </c>
    </row>
    <row r="538" spans="1:14">
      <c r="A538" s="9">
        <f t="shared" si="70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65"/>
        <v>3544.97</v>
      </c>
      <c r="G538" s="11">
        <v>2.1737474816201807E-2</v>
      </c>
      <c r="H538" s="18">
        <f t="shared" si="66"/>
        <v>49.325156229688012</v>
      </c>
      <c r="I538" s="10">
        <f t="shared" si="67"/>
        <v>18.136859945656283</v>
      </c>
      <c r="J538" s="10">
        <v>19.05376617539353</v>
      </c>
      <c r="K538" s="10">
        <v>5.1141757000077996</v>
      </c>
      <c r="L538" s="150">
        <f t="shared" si="71"/>
        <v>5.1141757000077996</v>
      </c>
      <c r="M538" s="10">
        <f t="shared" si="72"/>
        <v>91.629958050745643</v>
      </c>
      <c r="N538" s="11">
        <f t="shared" si="73"/>
        <v>2.58478796860751E-2</v>
      </c>
    </row>
    <row r="539" spans="1:14">
      <c r="A539" s="9">
        <f t="shared" si="70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65"/>
        <v>2778.9</v>
      </c>
      <c r="G539" s="11">
        <v>1.7039994348821912E-2</v>
      </c>
      <c r="H539" s="18">
        <f t="shared" si="66"/>
        <v>38.665962376742264</v>
      </c>
      <c r="I539" s="10">
        <f t="shared" ref="I539:I550" si="74">H539*0.3677</f>
        <v>14.217474365928132</v>
      </c>
      <c r="J539" s="10">
        <v>14.936236646516358</v>
      </c>
      <c r="K539" s="10">
        <v>4.0089994704473311</v>
      </c>
      <c r="L539" s="150">
        <f t="shared" si="71"/>
        <v>4.0089994704473311</v>
      </c>
      <c r="M539" s="10">
        <f t="shared" si="72"/>
        <v>71.828672859634096</v>
      </c>
      <c r="N539" s="11">
        <f t="shared" si="73"/>
        <v>2.58478796860751E-2</v>
      </c>
    </row>
    <row r="540" spans="1:14">
      <c r="A540" s="9">
        <f t="shared" si="70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65"/>
        <v>2581.6999999999998</v>
      </c>
      <c r="G540" s="11">
        <v>1.583077959277179E-2</v>
      </c>
      <c r="H540" s="18">
        <f t="shared" si="66"/>
        <v>35.92209689734625</v>
      </c>
      <c r="I540" s="10">
        <f t="shared" si="74"/>
        <v>13.208555029154217</v>
      </c>
      <c r="J540" s="10">
        <v>13.876311544248184</v>
      </c>
      <c r="K540" s="10">
        <v>3.7245075147914193</v>
      </c>
      <c r="L540" s="150">
        <f t="shared" si="71"/>
        <v>3.7245075147914193</v>
      </c>
      <c r="M540" s="10">
        <f t="shared" si="72"/>
        <v>66.731470985540071</v>
      </c>
      <c r="N540" s="11">
        <f t="shared" si="73"/>
        <v>2.5847879686075097E-2</v>
      </c>
    </row>
    <row r="541" spans="1:14">
      <c r="A541" s="9">
        <f t="shared" si="70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65"/>
        <v>3517.8</v>
      </c>
      <c r="G541" s="11">
        <v>1.9338851407864458E-2</v>
      </c>
      <c r="H541" s="18">
        <f t="shared" si="66"/>
        <v>43.88236789512748</v>
      </c>
      <c r="I541" s="10">
        <f t="shared" si="74"/>
        <v>16.135546675038377</v>
      </c>
      <c r="J541" s="10">
        <v>16.95127681304951</v>
      </c>
      <c r="K541" s="10">
        <v>4.5498515707282712</v>
      </c>
      <c r="L541" s="150">
        <f t="shared" si="71"/>
        <v>4.5498515707282712</v>
      </c>
      <c r="M541" s="10">
        <f t="shared" si="72"/>
        <v>81.519042953943625</v>
      </c>
      <c r="N541" s="11">
        <f t="shared" si="73"/>
        <v>2.3173302334966065E-2</v>
      </c>
    </row>
    <row r="542" spans="1:14">
      <c r="A542" s="9">
        <f t="shared" si="70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65"/>
        <v>2599.2399999999998</v>
      </c>
      <c r="G542" s="11">
        <v>1.5938333481317016E-2</v>
      </c>
      <c r="H542" s="18">
        <f t="shared" si="66"/>
        <v>36.166150652460885</v>
      </c>
      <c r="I542" s="10">
        <f t="shared" si="74"/>
        <v>13.298293594909868</v>
      </c>
      <c r="J542" s="10">
        <v>13.970586829713618</v>
      </c>
      <c r="K542" s="10">
        <v>3.7498117181494548</v>
      </c>
      <c r="L542" s="150">
        <f t="shared" si="71"/>
        <v>3.7498117181494548</v>
      </c>
      <c r="M542" s="10">
        <f t="shared" si="72"/>
        <v>67.18484279523382</v>
      </c>
      <c r="N542" s="11">
        <f t="shared" si="73"/>
        <v>2.5847879686075093E-2</v>
      </c>
    </row>
    <row r="543" spans="1:14">
      <c r="A543" s="9">
        <f t="shared" si="70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75">C543+D543+E543</f>
        <v>3555.8</v>
      </c>
      <c r="G543" s="11">
        <v>2.1803883517053854E-2</v>
      </c>
      <c r="H543" s="18">
        <f t="shared" si="66"/>
        <v>49.475846205052413</v>
      </c>
      <c r="I543" s="10">
        <f t="shared" si="74"/>
        <v>18.192268649597775</v>
      </c>
      <c r="J543" s="10">
        <v>19.111976058038383</v>
      </c>
      <c r="K543" s="10">
        <v>5.1297996750572601</v>
      </c>
      <c r="L543" s="150">
        <f t="shared" si="71"/>
        <v>5.1297996750572601</v>
      </c>
      <c r="M543" s="10">
        <f t="shared" si="72"/>
        <v>91.909890587745821</v>
      </c>
      <c r="N543" s="11">
        <f t="shared" si="73"/>
        <v>2.5847879686075093E-2</v>
      </c>
    </row>
    <row r="544" spans="1:14">
      <c r="A544" s="9">
        <f t="shared" si="70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75"/>
        <v>4424.8999999999996</v>
      </c>
      <c r="G544" s="11">
        <v>2.713313577102525E-2</v>
      </c>
      <c r="H544" s="18">
        <f t="shared" ref="H544:H550" si="76">G544*$H$2</f>
        <v>61.568612372106529</v>
      </c>
      <c r="I544" s="10">
        <f t="shared" si="74"/>
        <v>22.63877876922357</v>
      </c>
      <c r="J544" s="10">
        <v>23.783278828734471</v>
      </c>
      <c r="K544" s="10">
        <v>6.3836128528491107</v>
      </c>
      <c r="L544" s="150">
        <f t="shared" si="71"/>
        <v>6.3836128528491107</v>
      </c>
      <c r="M544" s="10">
        <f t="shared" ref="M544:M550" si="77">H544+I544+J544+L544</f>
        <v>114.37428282291368</v>
      </c>
      <c r="N544" s="11">
        <f t="shared" ref="N544:N551" si="78">M544/F544</f>
        <v>2.5847879686075097E-2</v>
      </c>
    </row>
    <row r="545" spans="1:14">
      <c r="A545" s="9">
        <f t="shared" si="70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75"/>
        <v>2601.4</v>
      </c>
      <c r="G545" s="11">
        <v>1.595157842996341E-2</v>
      </c>
      <c r="H545" s="18">
        <f t="shared" si="76"/>
        <v>36.196205162782874</v>
      </c>
      <c r="I545" s="10">
        <f t="shared" si="74"/>
        <v>13.309344638355263</v>
      </c>
      <c r="J545" s="10">
        <v>13.982196557000126</v>
      </c>
      <c r="K545" s="10">
        <v>3.7529278572174913</v>
      </c>
      <c r="L545" s="150">
        <f t="shared" si="71"/>
        <v>3.7529278572174913</v>
      </c>
      <c r="M545" s="10">
        <f t="shared" si="77"/>
        <v>67.240674215355753</v>
      </c>
      <c r="N545" s="11">
        <f t="shared" si="78"/>
        <v>2.5847879686075093E-2</v>
      </c>
    </row>
    <row r="546" spans="1:14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75"/>
        <v>4398.29</v>
      </c>
      <c r="G546" s="11">
        <v>2.6969965362006521E-2</v>
      </c>
      <c r="H546" s="18">
        <f t="shared" si="76"/>
        <v>61.198357501889859</v>
      </c>
      <c r="I546" s="10">
        <f t="shared" si="74"/>
        <v>22.502636053444903</v>
      </c>
      <c r="J546" s="10">
        <v>23.640253438413193</v>
      </c>
      <c r="K546" s="10">
        <v>6.3452237507192741</v>
      </c>
      <c r="L546" s="150">
        <f>K546*$L$2</f>
        <v>6.3452237507192741</v>
      </c>
      <c r="M546" s="10">
        <f t="shared" si="77"/>
        <v>113.68647074446723</v>
      </c>
      <c r="N546" s="11">
        <f t="shared" si="78"/>
        <v>2.5847879686075097E-2</v>
      </c>
    </row>
    <row r="547" spans="1:14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75"/>
        <v>53.2</v>
      </c>
      <c r="G547" s="11">
        <v>3.2621817962406912E-4</v>
      </c>
      <c r="H547" s="18">
        <f t="shared" si="76"/>
        <v>0.74023145793036405</v>
      </c>
      <c r="I547" s="10">
        <f t="shared" si="74"/>
        <v>0.27218310708099486</v>
      </c>
      <c r="J547" s="10">
        <v>0.28594328316768153</v>
      </c>
      <c r="K547" s="10">
        <v>7.6749351120154741E-2</v>
      </c>
      <c r="L547" s="150">
        <f>K547*$L$2</f>
        <v>7.6749351120154741E-2</v>
      </c>
      <c r="M547" s="10">
        <f t="shared" si="77"/>
        <v>1.3751071992991952</v>
      </c>
      <c r="N547" s="11">
        <f t="shared" si="78"/>
        <v>2.5847879686075097E-2</v>
      </c>
    </row>
    <row r="548" spans="1:14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75"/>
        <v>3237.1</v>
      </c>
      <c r="G548" s="11">
        <v>1.984964039964425E-2</v>
      </c>
      <c r="H548" s="18">
        <f t="shared" si="76"/>
        <v>45.041414520044761</v>
      </c>
      <c r="I548" s="10">
        <f t="shared" si="74"/>
        <v>16.561728119020458</v>
      </c>
      <c r="J548" s="10">
        <v>17.399003795904171</v>
      </c>
      <c r="K548" s="10">
        <v>4.6700248968243026</v>
      </c>
      <c r="L548" s="150">
        <f>K548*$L$2</f>
        <v>4.6700248968243026</v>
      </c>
      <c r="M548" s="10">
        <f t="shared" si="77"/>
        <v>83.672171331793692</v>
      </c>
      <c r="N548" s="11">
        <f t="shared" si="78"/>
        <v>2.5847879686075097E-2</v>
      </c>
    </row>
    <row r="549" spans="1:14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75"/>
        <v>7769.2999999999993</v>
      </c>
      <c r="G549" s="11">
        <v>3.9173230414260164E-2</v>
      </c>
      <c r="H549" s="18">
        <f t="shared" si="76"/>
        <v>88.889152329910175</v>
      </c>
      <c r="I549" s="10">
        <f t="shared" si="74"/>
        <v>32.684541311707974</v>
      </c>
      <c r="J549" s="10">
        <v>34.336903387315601</v>
      </c>
      <c r="K549" s="10">
        <v>9.2162859195629885</v>
      </c>
      <c r="L549" s="150">
        <f>K549*$L$2</f>
        <v>9.2162859195629885</v>
      </c>
      <c r="M549" s="10">
        <f t="shared" si="77"/>
        <v>165.12688294849673</v>
      </c>
      <c r="N549" s="11">
        <f t="shared" si="78"/>
        <v>2.1253765841001988E-2</v>
      </c>
    </row>
    <row r="550" spans="1:14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75"/>
        <v>10480.52</v>
      </c>
      <c r="G550" s="11">
        <v>5.20048782849237E-2</v>
      </c>
      <c r="H550" s="18">
        <f t="shared" si="76"/>
        <v>118.00582946266893</v>
      </c>
      <c r="I550" s="10">
        <f t="shared" si="74"/>
        <v>43.390743493423365</v>
      </c>
      <c r="J550" s="10">
        <v>45.584356011867015</v>
      </c>
      <c r="K550" s="10">
        <v>12.235187714094</v>
      </c>
      <c r="L550" s="150">
        <f>K550*$L$2</f>
        <v>12.235187714094</v>
      </c>
      <c r="M550" s="10">
        <f t="shared" si="77"/>
        <v>219.2161166820533</v>
      </c>
      <c r="N550" s="11">
        <f t="shared" si="78"/>
        <v>2.0916530542573582E-2</v>
      </c>
    </row>
    <row r="551" spans="1:14">
      <c r="A551" s="12"/>
      <c r="B551" s="17" t="s">
        <v>576</v>
      </c>
      <c r="C551" s="13">
        <f t="shared" ref="C551:I551" si="79">SUM(C481:C550)</f>
        <v>182639.05999999997</v>
      </c>
      <c r="D551" s="13">
        <f t="shared" si="79"/>
        <v>232.40000000000003</v>
      </c>
      <c r="E551" s="13">
        <f t="shared" si="79"/>
        <v>4310.1000000000004</v>
      </c>
      <c r="F551" s="13">
        <f t="shared" si="79"/>
        <v>187181.55999999994</v>
      </c>
      <c r="G551" s="39">
        <f t="shared" si="79"/>
        <v>1.1104881400799014</v>
      </c>
      <c r="H551" s="15">
        <f t="shared" si="79"/>
        <v>2519.8419532995053</v>
      </c>
      <c r="I551" s="15">
        <f t="shared" si="79"/>
        <v>926.54588622822871</v>
      </c>
      <c r="J551" s="15">
        <f>SUM(J481:J550)</f>
        <v>973.38727430563688</v>
      </c>
      <c r="K551" s="15">
        <f>SUM(K481:K550)</f>
        <v>261.8409452595431</v>
      </c>
      <c r="L551" s="15">
        <f>SUM(L481:L550)</f>
        <v>261.8409452595431</v>
      </c>
      <c r="M551" s="15">
        <f>SUM(M481:M550)</f>
        <v>4681.6160590929157</v>
      </c>
      <c r="N551" s="16">
        <f t="shared" si="78"/>
        <v>2.5011096494189478E-2</v>
      </c>
    </row>
    <row r="552" spans="1:14">
      <c r="A552" s="9"/>
      <c r="B552" s="7" t="s">
        <v>1270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11"/>
    </row>
    <row r="553" spans="1:14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80">C553+D553+E553</f>
        <v>94.51</v>
      </c>
      <c r="G553" s="11">
        <v>3.8784773847136856E-4</v>
      </c>
      <c r="H553" s="18">
        <f t="shared" ref="H553:H614" si="81">G553*$H$2</f>
        <v>0.88007693879753657</v>
      </c>
      <c r="I553" s="10">
        <f t="shared" ref="I553:I613" si="82">H553*0.3677</f>
        <v>0.3236042903958542</v>
      </c>
      <c r="J553" s="10">
        <v>0.33996405667969337</v>
      </c>
      <c r="K553" s="10">
        <v>9.1248937430158883E-2</v>
      </c>
      <c r="L553" s="150">
        <f t="shared" ref="L553:L616" si="83">K553*$L$2</f>
        <v>9.1248937430158883E-2</v>
      </c>
      <c r="M553" s="10">
        <f t="shared" ref="M553:M583" si="84">H553+I553+J553+L553</f>
        <v>1.6348942233032429</v>
      </c>
      <c r="N553" s="11">
        <f>M553/F553</f>
        <v>1.729863742781973E-2</v>
      </c>
    </row>
    <row r="554" spans="1:14">
      <c r="A554" s="9">
        <f t="shared" ref="A554:A617" si="85">A553+1</f>
        <v>2</v>
      </c>
      <c r="B554" s="8" t="s">
        <v>644</v>
      </c>
      <c r="C554" s="8">
        <v>0</v>
      </c>
      <c r="D554" s="8">
        <f>димвенканали!D554</f>
        <v>0</v>
      </c>
      <c r="E554" s="8">
        <f>димвенканали!E554</f>
        <v>0</v>
      </c>
      <c r="F554" s="8">
        <f t="shared" si="80"/>
        <v>0</v>
      </c>
      <c r="G554" s="11">
        <v>0</v>
      </c>
      <c r="H554" s="18">
        <f t="shared" si="81"/>
        <v>0</v>
      </c>
      <c r="I554" s="10">
        <f t="shared" si="82"/>
        <v>0</v>
      </c>
      <c r="J554" s="10">
        <v>0</v>
      </c>
      <c r="K554" s="10">
        <v>0</v>
      </c>
      <c r="L554" s="150">
        <f t="shared" si="83"/>
        <v>0</v>
      </c>
      <c r="M554" s="10">
        <f t="shared" si="84"/>
        <v>0</v>
      </c>
      <c r="N554" s="11">
        <v>0</v>
      </c>
    </row>
    <row r="555" spans="1:14">
      <c r="A555" s="9">
        <f t="shared" si="85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80"/>
        <v>4212.6899999999996</v>
      </c>
      <c r="G555" s="11">
        <v>1.7287930265378788E-2</v>
      </c>
      <c r="H555" s="18">
        <f t="shared" si="81"/>
        <v>39.228561203078975</v>
      </c>
      <c r="I555" s="10">
        <f t="shared" si="82"/>
        <v>14.424341954372141</v>
      </c>
      <c r="J555" s="10">
        <v>15.153562394815122</v>
      </c>
      <c r="K555" s="10">
        <v>4.0673313535356677</v>
      </c>
      <c r="L555" s="150">
        <f t="shared" si="83"/>
        <v>4.0673313535356677</v>
      </c>
      <c r="M555" s="10">
        <f t="shared" si="84"/>
        <v>72.873796905801896</v>
      </c>
      <c r="N555" s="11">
        <f t="shared" ref="N555:N565" si="86">M555/F555</f>
        <v>1.729863742781973E-2</v>
      </c>
    </row>
    <row r="556" spans="1:14">
      <c r="A556" s="9">
        <f t="shared" si="85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80"/>
        <v>4354.84</v>
      </c>
      <c r="G556" s="11">
        <v>1.7871281826311022E-2</v>
      </c>
      <c r="H556" s="18">
        <f t="shared" si="81"/>
        <v>40.552261730537133</v>
      </c>
      <c r="I556" s="10">
        <f t="shared" si="82"/>
        <v>14.911066638318506</v>
      </c>
      <c r="J556" s="10">
        <v>15.664893372034664</v>
      </c>
      <c r="K556" s="10">
        <v>4.2045764752761947</v>
      </c>
      <c r="L556" s="150">
        <f t="shared" si="83"/>
        <v>4.2045764752761947</v>
      </c>
      <c r="M556" s="10">
        <f t="shared" si="84"/>
        <v>75.332798216166509</v>
      </c>
      <c r="N556" s="11">
        <f t="shared" si="86"/>
        <v>1.7298637427819737E-2</v>
      </c>
    </row>
    <row r="557" spans="1:14">
      <c r="A557" s="9">
        <f t="shared" si="85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80"/>
        <v>4344.0200000000004</v>
      </c>
      <c r="G557" s="11">
        <v>1.7597067606814072E-2</v>
      </c>
      <c r="H557" s="18">
        <f t="shared" si="81"/>
        <v>39.930034018650019</v>
      </c>
      <c r="I557" s="10">
        <f t="shared" si="82"/>
        <v>14.682273508657612</v>
      </c>
      <c r="J557" s="10">
        <v>15.424533640076806</v>
      </c>
      <c r="K557" s="10">
        <v>4.1400620958551473</v>
      </c>
      <c r="L557" s="150">
        <f t="shared" si="83"/>
        <v>4.1400620958551473</v>
      </c>
      <c r="M557" s="10">
        <f t="shared" si="84"/>
        <v>74.176903263239581</v>
      </c>
      <c r="N557" s="11">
        <f t="shared" si="86"/>
        <v>1.7075635762091236E-2</v>
      </c>
    </row>
    <row r="558" spans="1:14">
      <c r="A558" s="9">
        <f t="shared" si="85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80"/>
        <v>8583.89</v>
      </c>
      <c r="G558" s="11">
        <v>3.5226349844323303E-2</v>
      </c>
      <c r="H558" s="18">
        <f t="shared" si="81"/>
        <v>79.933167222249338</v>
      </c>
      <c r="I558" s="10">
        <f t="shared" si="82"/>
        <v>29.391425587621082</v>
      </c>
      <c r="J558" s="10">
        <v>30.877304692543145</v>
      </c>
      <c r="K558" s="10">
        <v>8.2877033278739436</v>
      </c>
      <c r="L558" s="150">
        <f t="shared" si="83"/>
        <v>8.2877033278739436</v>
      </c>
      <c r="M558" s="10">
        <f t="shared" si="84"/>
        <v>148.48960083028751</v>
      </c>
      <c r="N558" s="11">
        <f t="shared" si="86"/>
        <v>1.7298637427819733E-2</v>
      </c>
    </row>
    <row r="559" spans="1:14">
      <c r="A559" s="9">
        <f t="shared" si="85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80"/>
        <v>4134.84</v>
      </c>
      <c r="G559" s="11">
        <v>1.6968451411924174E-2</v>
      </c>
      <c r="H559" s="18">
        <f t="shared" si="81"/>
        <v>38.503622152339503</v>
      </c>
      <c r="I559" s="10">
        <f t="shared" si="82"/>
        <v>14.157781865415236</v>
      </c>
      <c r="J559" s="10">
        <v>14.873526400608014</v>
      </c>
      <c r="K559" s="10">
        <v>3.9921675636834006</v>
      </c>
      <c r="L559" s="150">
        <f t="shared" si="83"/>
        <v>3.9921675636834006</v>
      </c>
      <c r="M559" s="10">
        <f t="shared" si="84"/>
        <v>71.527097982046158</v>
      </c>
      <c r="N559" s="11">
        <f t="shared" si="86"/>
        <v>1.7298637427819737E-2</v>
      </c>
    </row>
    <row r="560" spans="1:14">
      <c r="A560" s="9">
        <f t="shared" si="85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80"/>
        <v>4246.29</v>
      </c>
      <c r="G560" s="11">
        <v>1.7216524587150013E-2</v>
      </c>
      <c r="H560" s="18">
        <f t="shared" si="81"/>
        <v>39.066532436439708</v>
      </c>
      <c r="I560" s="10">
        <f t="shared" si="82"/>
        <v>14.364763976878882</v>
      </c>
      <c r="J560" s="10">
        <v>15.090972461620472</v>
      </c>
      <c r="K560" s="10">
        <v>4.0505317396187834</v>
      </c>
      <c r="L560" s="150">
        <f t="shared" si="83"/>
        <v>4.0505317396187834</v>
      </c>
      <c r="M560" s="10">
        <f t="shared" si="84"/>
        <v>72.572800614557849</v>
      </c>
      <c r="N560" s="11">
        <f t="shared" si="86"/>
        <v>1.70908724120486E-2</v>
      </c>
    </row>
    <row r="561" spans="1:14">
      <c r="A561" s="9">
        <f t="shared" si="85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80"/>
        <v>4297.5200000000004</v>
      </c>
      <c r="G561" s="11">
        <v>1.7482161917710293E-2</v>
      </c>
      <c r="H561" s="18">
        <f t="shared" si="81"/>
        <v>39.669298072333959</v>
      </c>
      <c r="I561" s="10">
        <f t="shared" si="82"/>
        <v>14.586400901197198</v>
      </c>
      <c r="J561" s="10">
        <v>15.323814207349779</v>
      </c>
      <c r="K561" s="10">
        <v>4.1130282343797004</v>
      </c>
      <c r="L561" s="150">
        <f t="shared" si="83"/>
        <v>4.1130282343797004</v>
      </c>
      <c r="M561" s="10">
        <f t="shared" si="84"/>
        <v>73.692541415260635</v>
      </c>
      <c r="N561" s="11">
        <f t="shared" si="86"/>
        <v>1.7147690159734132E-2</v>
      </c>
    </row>
    <row r="562" spans="1:14">
      <c r="A562" s="9">
        <f t="shared" si="85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80"/>
        <v>4186.7700000000004</v>
      </c>
      <c r="G562" s="11">
        <v>1.7181560427465579E-2</v>
      </c>
      <c r="H562" s="18">
        <f t="shared" si="81"/>
        <v>38.987194212774973</v>
      </c>
      <c r="I562" s="10">
        <f t="shared" si="82"/>
        <v>14.335591312037359</v>
      </c>
      <c r="J562" s="10">
        <v>15.060324977090678</v>
      </c>
      <c r="K562" s="10">
        <v>4.0423057217698268</v>
      </c>
      <c r="L562" s="150">
        <f t="shared" si="83"/>
        <v>4.0423057217698268</v>
      </c>
      <c r="M562" s="10">
        <f t="shared" si="84"/>
        <v>72.425416223672826</v>
      </c>
      <c r="N562" s="11">
        <f t="shared" si="86"/>
        <v>1.7298637427819733E-2</v>
      </c>
    </row>
    <row r="563" spans="1:14">
      <c r="A563" s="9">
        <f t="shared" si="85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80"/>
        <v>4207.92</v>
      </c>
      <c r="G563" s="11">
        <v>1.7268355260485039E-2</v>
      </c>
      <c r="H563" s="18">
        <f t="shared" si="81"/>
        <v>39.184142972224421</v>
      </c>
      <c r="I563" s="10">
        <f t="shared" si="82"/>
        <v>14.408009370886921</v>
      </c>
      <c r="J563" s="10">
        <v>15.136404120025555</v>
      </c>
      <c r="K563" s="10">
        <v>4.0627259421343149</v>
      </c>
      <c r="L563" s="150">
        <f t="shared" si="83"/>
        <v>4.0627259421343149</v>
      </c>
      <c r="M563" s="10">
        <f t="shared" si="84"/>
        <v>72.791282405271218</v>
      </c>
      <c r="N563" s="11">
        <f t="shared" si="86"/>
        <v>1.7298637427819733E-2</v>
      </c>
    </row>
    <row r="564" spans="1:14">
      <c r="A564" s="9">
        <f t="shared" si="85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80"/>
        <v>6478.67</v>
      </c>
      <c r="G564" s="11">
        <v>2.6323949505515674E-2</v>
      </c>
      <c r="H564" s="18">
        <f t="shared" si="81"/>
        <v>59.732463541450784</v>
      </c>
      <c r="I564" s="10">
        <f t="shared" si="82"/>
        <v>21.963626844191456</v>
      </c>
      <c r="J564" s="10">
        <v>23.073994699564707</v>
      </c>
      <c r="K564" s="10">
        <v>6.1932356001626729</v>
      </c>
      <c r="L564" s="150">
        <f t="shared" si="83"/>
        <v>6.1932356001626729</v>
      </c>
      <c r="M564" s="10">
        <f t="shared" si="84"/>
        <v>110.96332068536961</v>
      </c>
      <c r="N564" s="11">
        <f t="shared" si="86"/>
        <v>1.7127484604921937E-2</v>
      </c>
    </row>
    <row r="565" spans="1:14">
      <c r="A565" s="9">
        <f t="shared" si="85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80"/>
        <v>109.54</v>
      </c>
      <c r="G565" s="11">
        <v>4.4952747087243373E-4</v>
      </c>
      <c r="H565" s="18">
        <f t="shared" si="81"/>
        <v>1.0200362699807657</v>
      </c>
      <c r="I565" s="10">
        <f t="shared" si="82"/>
        <v>0.37506733647192758</v>
      </c>
      <c r="J565" s="10">
        <v>0.39402880931852302</v>
      </c>
      <c r="K565" s="10">
        <v>0.10576032807215749</v>
      </c>
      <c r="L565" s="150">
        <f t="shared" si="83"/>
        <v>0.10576032807215749</v>
      </c>
      <c r="M565" s="10">
        <f t="shared" si="84"/>
        <v>1.8948927438433736</v>
      </c>
      <c r="N565" s="11">
        <f t="shared" si="86"/>
        <v>1.7298637427819733E-2</v>
      </c>
    </row>
    <row r="566" spans="1:14">
      <c r="A566" s="9">
        <f t="shared" si="85"/>
        <v>14</v>
      </c>
      <c r="B566" s="107" t="s">
        <v>656</v>
      </c>
      <c r="C566" s="8">
        <v>0</v>
      </c>
      <c r="D566" s="8">
        <f>димвенканали!D566</f>
        <v>0</v>
      </c>
      <c r="E566" s="8">
        <f>димвенканали!E566</f>
        <v>0</v>
      </c>
      <c r="F566" s="8">
        <f t="shared" si="80"/>
        <v>0</v>
      </c>
      <c r="G566" s="11">
        <v>0</v>
      </c>
      <c r="H566" s="18">
        <f t="shared" si="81"/>
        <v>0</v>
      </c>
      <c r="I566" s="10">
        <f t="shared" si="82"/>
        <v>0</v>
      </c>
      <c r="J566" s="10">
        <v>0</v>
      </c>
      <c r="K566" s="10">
        <v>0</v>
      </c>
      <c r="L566" s="150">
        <f t="shared" si="83"/>
        <v>0</v>
      </c>
      <c r="M566" s="10">
        <f t="shared" si="84"/>
        <v>0</v>
      </c>
      <c r="N566" s="11">
        <v>0</v>
      </c>
    </row>
    <row r="567" spans="1:14">
      <c r="A567" s="9">
        <f t="shared" si="85"/>
        <v>15</v>
      </c>
      <c r="B567" s="8" t="s">
        <v>657</v>
      </c>
      <c r="C567" s="8">
        <v>0</v>
      </c>
      <c r="D567" s="8">
        <f>димвенканали!D567</f>
        <v>0</v>
      </c>
      <c r="E567" s="8">
        <f>димвенканали!E567</f>
        <v>0</v>
      </c>
      <c r="F567" s="8">
        <f t="shared" si="80"/>
        <v>0</v>
      </c>
      <c r="G567" s="11">
        <v>0</v>
      </c>
      <c r="H567" s="18">
        <f t="shared" si="81"/>
        <v>0</v>
      </c>
      <c r="I567" s="10">
        <f t="shared" si="82"/>
        <v>0</v>
      </c>
      <c r="J567" s="10">
        <v>0</v>
      </c>
      <c r="K567" s="10">
        <v>0</v>
      </c>
      <c r="L567" s="150">
        <f t="shared" si="83"/>
        <v>0</v>
      </c>
      <c r="M567" s="10">
        <f t="shared" si="84"/>
        <v>0</v>
      </c>
      <c r="N567" s="11">
        <v>0</v>
      </c>
    </row>
    <row r="568" spans="1:14">
      <c r="A568" s="9">
        <f t="shared" si="85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80"/>
        <v>218.9</v>
      </c>
      <c r="G568" s="11">
        <v>8.983162623149146E-4</v>
      </c>
      <c r="H568" s="18">
        <f t="shared" si="81"/>
        <v>2.0383963803066423</v>
      </c>
      <c r="I568" s="10">
        <f t="shared" si="82"/>
        <v>0.74951834903875247</v>
      </c>
      <c r="J568" s="10">
        <v>0.7874101365695152</v>
      </c>
      <c r="K568" s="10">
        <v>0.21134686703482997</v>
      </c>
      <c r="L568" s="150">
        <f t="shared" si="83"/>
        <v>0.21134686703482997</v>
      </c>
      <c r="M568" s="10">
        <f t="shared" si="84"/>
        <v>3.7866717329497397</v>
      </c>
      <c r="N568" s="11">
        <f t="shared" ref="N568:N613" si="87">M568/F568</f>
        <v>1.7298637427819733E-2</v>
      </c>
    </row>
    <row r="569" spans="1:14">
      <c r="A569" s="9">
        <f t="shared" si="85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80"/>
        <v>164.3</v>
      </c>
      <c r="G569" s="11">
        <v>6.7425016856254212E-4</v>
      </c>
      <c r="H569" s="18">
        <f t="shared" si="81"/>
        <v>1.5299612849903212</v>
      </c>
      <c r="I569" s="10">
        <f t="shared" si="82"/>
        <v>0.56256676449094112</v>
      </c>
      <c r="J569" s="10">
        <v>0.5910072427518106</v>
      </c>
      <c r="K569" s="10">
        <v>0.15863083715770929</v>
      </c>
      <c r="L569" s="150">
        <f t="shared" si="83"/>
        <v>0.15863083715770929</v>
      </c>
      <c r="M569" s="10">
        <f t="shared" si="84"/>
        <v>2.8421661293907823</v>
      </c>
      <c r="N569" s="11">
        <f t="shared" si="87"/>
        <v>1.7298637427819733E-2</v>
      </c>
    </row>
    <row r="570" spans="1:14">
      <c r="A570" s="9">
        <f t="shared" si="85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80"/>
        <v>250.1</v>
      </c>
      <c r="G570" s="11">
        <v>9.2909457189628444E-4</v>
      </c>
      <c r="H570" s="18">
        <f t="shared" si="81"/>
        <v>2.108236365927016</v>
      </c>
      <c r="I570" s="10">
        <f t="shared" si="82"/>
        <v>0.77519851175136389</v>
      </c>
      <c r="J570" s="10">
        <v>0.81438855604996918</v>
      </c>
      <c r="K570" s="10">
        <v>0.21858807993003884</v>
      </c>
      <c r="L570" s="150">
        <f t="shared" si="83"/>
        <v>0.21858807993003884</v>
      </c>
      <c r="M570" s="10">
        <f t="shared" si="84"/>
        <v>3.9164115136583884</v>
      </c>
      <c r="N570" s="11">
        <f t="shared" si="87"/>
        <v>1.5659382301712869E-2</v>
      </c>
    </row>
    <row r="571" spans="1:14">
      <c r="A571" s="9">
        <f t="shared" si="85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80"/>
        <v>856.6</v>
      </c>
      <c r="G571" s="11">
        <v>3.5152933316535215E-3</v>
      </c>
      <c r="H571" s="18">
        <f t="shared" si="81"/>
        <v>7.9766575576549554</v>
      </c>
      <c r="I571" s="10">
        <f t="shared" si="82"/>
        <v>2.9330169839497273</v>
      </c>
      <c r="J571" s="10">
        <v>3.0812952169275776</v>
      </c>
      <c r="K571" s="10">
        <v>0.82704306213812406</v>
      </c>
      <c r="L571" s="150">
        <f t="shared" si="83"/>
        <v>0.82704306213812406</v>
      </c>
      <c r="M571" s="10">
        <f t="shared" si="84"/>
        <v>14.818012820670384</v>
      </c>
      <c r="N571" s="11">
        <f t="shared" si="87"/>
        <v>1.7298637427819733E-2</v>
      </c>
    </row>
    <row r="572" spans="1:14">
      <c r="A572" s="9">
        <f t="shared" si="85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80"/>
        <v>212.1</v>
      </c>
      <c r="G572" s="11">
        <v>8.7041059496113923E-4</v>
      </c>
      <c r="H572" s="18">
        <f t="shared" si="81"/>
        <v>1.9750747933441699</v>
      </c>
      <c r="I572" s="10">
        <f t="shared" si="82"/>
        <v>0.7262350015126513</v>
      </c>
      <c r="J572" s="10">
        <v>0.76294970290723696</v>
      </c>
      <c r="K572" s="10">
        <v>0.20478150067650724</v>
      </c>
      <c r="L572" s="150">
        <f t="shared" si="83"/>
        <v>0.20478150067650724</v>
      </c>
      <c r="M572" s="10">
        <f t="shared" si="84"/>
        <v>3.6690409984405656</v>
      </c>
      <c r="N572" s="11">
        <f t="shared" si="87"/>
        <v>1.7298637427819733E-2</v>
      </c>
    </row>
    <row r="573" spans="1:14">
      <c r="A573" s="9">
        <f t="shared" si="85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80"/>
        <v>773.5</v>
      </c>
      <c r="G573" s="11">
        <v>3.1742696614919432E-3</v>
      </c>
      <c r="H573" s="18">
        <f t="shared" si="81"/>
        <v>7.202830516981213</v>
      </c>
      <c r="I573" s="10">
        <f t="shared" si="82"/>
        <v>2.6484807810939923</v>
      </c>
      <c r="J573" s="10">
        <v>2.7823743290841478</v>
      </c>
      <c r="K573" s="10">
        <v>0.74681042325920954</v>
      </c>
      <c r="L573" s="150">
        <f t="shared" si="83"/>
        <v>0.74681042325920954</v>
      </c>
      <c r="M573" s="10">
        <f t="shared" si="84"/>
        <v>13.380496050418563</v>
      </c>
      <c r="N573" s="11">
        <f t="shared" si="87"/>
        <v>1.7298637427819733E-2</v>
      </c>
    </row>
    <row r="574" spans="1:14">
      <c r="A574" s="9">
        <f t="shared" si="85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80"/>
        <v>1431.7</v>
      </c>
      <c r="G574" s="11">
        <v>5.1736286518977289E-3</v>
      </c>
      <c r="H574" s="18">
        <f t="shared" si="81"/>
        <v>11.739635982880694</v>
      </c>
      <c r="I574" s="10">
        <f t="shared" si="82"/>
        <v>4.3166641509052317</v>
      </c>
      <c r="J574" s="10">
        <v>4.5348924585344355</v>
      </c>
      <c r="K574" s="10">
        <v>1.2171996129319786</v>
      </c>
      <c r="L574" s="150">
        <f t="shared" si="83"/>
        <v>1.2171996129319786</v>
      </c>
      <c r="M574" s="10">
        <f t="shared" si="84"/>
        <v>21.808392205252339</v>
      </c>
      <c r="N574" s="11">
        <f t="shared" si="87"/>
        <v>1.5232515335092784E-2</v>
      </c>
    </row>
    <row r="575" spans="1:14">
      <c r="A575" s="9">
        <f t="shared" si="85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80"/>
        <v>1073.5999999999999</v>
      </c>
      <c r="G575" s="11">
        <v>4.4058124222078219E-3</v>
      </c>
      <c r="H575" s="18">
        <f t="shared" si="81"/>
        <v>9.9973611416044346</v>
      </c>
      <c r="I575" s="10">
        <f t="shared" si="82"/>
        <v>3.6760296917679507</v>
      </c>
      <c r="J575" s="10">
        <v>3.8618708205620442</v>
      </c>
      <c r="K575" s="10">
        <v>1.0365554885728343</v>
      </c>
      <c r="L575" s="150">
        <f t="shared" si="83"/>
        <v>1.0365554885728343</v>
      </c>
      <c r="M575" s="10">
        <f t="shared" si="84"/>
        <v>18.571817142507264</v>
      </c>
      <c r="N575" s="11">
        <f t="shared" si="87"/>
        <v>1.7298637427819733E-2</v>
      </c>
    </row>
    <row r="576" spans="1:14">
      <c r="A576" s="9">
        <f t="shared" si="85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80"/>
        <v>244.9</v>
      </c>
      <c r="G576" s="11">
        <v>6.9353790923353388E-4</v>
      </c>
      <c r="H576" s="18">
        <f t="shared" si="81"/>
        <v>1.5737276759790888</v>
      </c>
      <c r="I576" s="10">
        <f t="shared" si="82"/>
        <v>0.57865966645751099</v>
      </c>
      <c r="J576" s="10">
        <v>0.60791371895956181</v>
      </c>
      <c r="K576" s="10">
        <v>1.0403068638503008</v>
      </c>
      <c r="L576" s="150">
        <f t="shared" si="83"/>
        <v>1.0403068638503008</v>
      </c>
      <c r="M576" s="10">
        <f t="shared" si="84"/>
        <v>3.8006079252464628</v>
      </c>
      <c r="N576" s="11">
        <f t="shared" si="87"/>
        <v>1.5519019702925532E-2</v>
      </c>
    </row>
    <row r="577" spans="1:14">
      <c r="A577" s="9">
        <f t="shared" si="85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80"/>
        <v>336.6</v>
      </c>
      <c r="G577" s="11">
        <v>1.0267644076344981E-3</v>
      </c>
      <c r="H577" s="18">
        <f t="shared" si="81"/>
        <v>2.3298619202956687</v>
      </c>
      <c r="I577" s="10">
        <f t="shared" si="82"/>
        <v>0.85669022809271744</v>
      </c>
      <c r="J577" s="10">
        <v>0.9000000738679429</v>
      </c>
      <c r="K577" s="10">
        <v>0.24156686218416837</v>
      </c>
      <c r="L577" s="150">
        <f t="shared" si="83"/>
        <v>0.24156686218416837</v>
      </c>
      <c r="M577" s="10">
        <f t="shared" si="84"/>
        <v>4.3281190844404973</v>
      </c>
      <c r="N577" s="11">
        <f t="shared" si="87"/>
        <v>1.2858345467737661E-2</v>
      </c>
    </row>
    <row r="578" spans="1:14">
      <c r="A578" s="9">
        <f t="shared" si="85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80"/>
        <v>150.80000000000001</v>
      </c>
      <c r="G578" s="11">
        <v>6.1884921131607638E-4</v>
      </c>
      <c r="H578" s="18">
        <f t="shared" si="81"/>
        <v>1.4042493108736485</v>
      </c>
      <c r="I578" s="10">
        <f t="shared" si="82"/>
        <v>0.51634247160824054</v>
      </c>
      <c r="J578" s="10">
        <v>0.54244608768699354</v>
      </c>
      <c r="K578" s="10">
        <v>0.14559665394633331</v>
      </c>
      <c r="L578" s="150">
        <f t="shared" si="83"/>
        <v>0.14559665394633331</v>
      </c>
      <c r="M578" s="10">
        <f t="shared" si="84"/>
        <v>2.608634524115216</v>
      </c>
      <c r="N578" s="11">
        <f t="shared" si="87"/>
        <v>1.7298637427819733E-2</v>
      </c>
    </row>
    <row r="579" spans="1:14">
      <c r="A579" s="9">
        <f t="shared" si="85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80"/>
        <v>4825.5600000000004</v>
      </c>
      <c r="G579" s="11">
        <v>1.9803010611130011E-2</v>
      </c>
      <c r="H579" s="18">
        <f t="shared" si="81"/>
        <v>44.935605468033444</v>
      </c>
      <c r="I579" s="10">
        <f t="shared" si="82"/>
        <v>16.522822130595898</v>
      </c>
      <c r="J579" s="10">
        <v>17.358130921079898</v>
      </c>
      <c r="K579" s="10">
        <v>4.6590543064805576</v>
      </c>
      <c r="L579" s="150">
        <f t="shared" si="83"/>
        <v>4.6590543064805576</v>
      </c>
      <c r="M579" s="10">
        <f t="shared" si="84"/>
        <v>83.475612826189803</v>
      </c>
      <c r="N579" s="11">
        <f t="shared" si="87"/>
        <v>1.7298637427819733E-2</v>
      </c>
    </row>
    <row r="580" spans="1:14">
      <c r="A580" s="9">
        <f t="shared" si="85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80"/>
        <v>4234.8</v>
      </c>
      <c r="G580" s="11">
        <v>1.7378664722024671E-2</v>
      </c>
      <c r="H580" s="18">
        <f t="shared" si="81"/>
        <v>39.434449480687846</v>
      </c>
      <c r="I580" s="10">
        <f t="shared" si="82"/>
        <v>14.500047074048922</v>
      </c>
      <c r="J580" s="10">
        <v>15.233094775443504</v>
      </c>
      <c r="K580" s="10">
        <v>4.0886784491507449</v>
      </c>
      <c r="L580" s="150">
        <f t="shared" si="83"/>
        <v>4.0886784491507449</v>
      </c>
      <c r="M580" s="10">
        <f t="shared" si="84"/>
        <v>73.256269779331021</v>
      </c>
      <c r="N580" s="11">
        <f t="shared" si="87"/>
        <v>1.7298637427819737E-2</v>
      </c>
    </row>
    <row r="581" spans="1:14">
      <c r="A581" s="9">
        <f t="shared" si="85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80"/>
        <v>7259.45</v>
      </c>
      <c r="G581" s="11">
        <v>2.9791146598730042E-2</v>
      </c>
      <c r="H581" s="18">
        <f t="shared" si="81"/>
        <v>67.5999844815763</v>
      </c>
      <c r="I581" s="10">
        <f t="shared" si="82"/>
        <v>24.856514293875609</v>
      </c>
      <c r="J581" s="10">
        <v>26.113131639650831</v>
      </c>
      <c r="K581" s="10">
        <v>7.0089630602832171</v>
      </c>
      <c r="L581" s="150">
        <f t="shared" si="83"/>
        <v>7.0089630602832171</v>
      </c>
      <c r="M581" s="10">
        <f t="shared" si="84"/>
        <v>125.57859347538596</v>
      </c>
      <c r="N581" s="11">
        <f t="shared" si="87"/>
        <v>1.7298637427819733E-2</v>
      </c>
    </row>
    <row r="582" spans="1:14">
      <c r="A582" s="9">
        <f t="shared" si="85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80"/>
        <v>7693.62</v>
      </c>
      <c r="G582" s="11">
        <v>3.1572882421522487E-2</v>
      </c>
      <c r="H582" s="18">
        <f t="shared" si="81"/>
        <v>71.642974689149327</v>
      </c>
      <c r="I582" s="10">
        <f t="shared" si="82"/>
        <v>26.343121793200208</v>
      </c>
      <c r="J582" s="10">
        <v>27.674894357761321</v>
      </c>
      <c r="K582" s="10">
        <v>7.4281520473115963</v>
      </c>
      <c r="L582" s="150">
        <f t="shared" si="83"/>
        <v>7.4281520473115963</v>
      </c>
      <c r="M582" s="10">
        <f t="shared" si="84"/>
        <v>133.08914288742244</v>
      </c>
      <c r="N582" s="11">
        <f t="shared" si="87"/>
        <v>1.7298637427819733E-2</v>
      </c>
    </row>
    <row r="583" spans="1:14">
      <c r="A583" s="9">
        <f t="shared" si="85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80"/>
        <v>4310.6400000000003</v>
      </c>
      <c r="G583" s="11">
        <v>1.7689894988511482E-2</v>
      </c>
      <c r="H583" s="18">
        <f t="shared" si="81"/>
        <v>40.140671415281062</v>
      </c>
      <c r="I583" s="10">
        <f t="shared" si="82"/>
        <v>14.759724879398847</v>
      </c>
      <c r="J583" s="10">
        <v>15.505900553229854</v>
      </c>
      <c r="K583" s="10">
        <v>4.1619015939470962</v>
      </c>
      <c r="L583" s="150">
        <f t="shared" si="83"/>
        <v>4.1619015939470962</v>
      </c>
      <c r="M583" s="10">
        <f t="shared" si="84"/>
        <v>74.56819844185685</v>
      </c>
      <c r="N583" s="11">
        <f t="shared" si="87"/>
        <v>1.729863742781973E-2</v>
      </c>
    </row>
    <row r="584" spans="1:14">
      <c r="A584" s="9">
        <f t="shared" si="85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80"/>
        <v>4423.5</v>
      </c>
      <c r="G584" s="11">
        <v>1.8153046991091933E-2</v>
      </c>
      <c r="H584" s="18">
        <f t="shared" si="81"/>
        <v>41.191623518896442</v>
      </c>
      <c r="I584" s="10">
        <f t="shared" si="82"/>
        <v>15.146159967898223</v>
      </c>
      <c r="J584" s="10">
        <v>15.911871809571723</v>
      </c>
      <c r="K584" s="10">
        <v>4.2708673655941993</v>
      </c>
      <c r="L584" s="150">
        <f t="shared" si="83"/>
        <v>4.2708673655941993</v>
      </c>
      <c r="M584" s="10">
        <f t="shared" ref="M584:M614" si="88">H584+I584+J584+L584</f>
        <v>76.520522661960584</v>
      </c>
      <c r="N584" s="11">
        <f t="shared" si="87"/>
        <v>1.7298637427819733E-2</v>
      </c>
    </row>
    <row r="585" spans="1:14">
      <c r="A585" s="9">
        <f t="shared" si="85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80"/>
        <v>3225.66</v>
      </c>
      <c r="G585" s="11">
        <v>1.3237381611232193E-2</v>
      </c>
      <c r="H585" s="18">
        <f t="shared" si="81"/>
        <v>30.037339735495308</v>
      </c>
      <c r="I585" s="10">
        <f t="shared" si="82"/>
        <v>11.044729820741626</v>
      </c>
      <c r="J585" s="10">
        <v>11.603094477509465</v>
      </c>
      <c r="K585" s="10">
        <v>3.1143587716745982</v>
      </c>
      <c r="L585" s="150">
        <f t="shared" si="83"/>
        <v>3.1143587716745982</v>
      </c>
      <c r="M585" s="10">
        <f t="shared" si="88"/>
        <v>55.799522805420992</v>
      </c>
      <c r="N585" s="11">
        <f t="shared" si="87"/>
        <v>1.729863742781973E-2</v>
      </c>
    </row>
    <row r="586" spans="1:14">
      <c r="A586" s="9">
        <f t="shared" si="85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80"/>
        <v>4516.37</v>
      </c>
      <c r="G586" s="11">
        <v>1.8194372001423185E-2</v>
      </c>
      <c r="H586" s="18">
        <f t="shared" si="81"/>
        <v>41.285395339589392</v>
      </c>
      <c r="I586" s="10">
        <f t="shared" si="82"/>
        <v>15.18063986636702</v>
      </c>
      <c r="J586" s="10">
        <v>15.948094834127478</v>
      </c>
      <c r="K586" s="10">
        <v>4.2805899007748325</v>
      </c>
      <c r="L586" s="150">
        <f t="shared" si="83"/>
        <v>4.2805899007748325</v>
      </c>
      <c r="M586" s="10">
        <f t="shared" si="88"/>
        <v>76.694719940858718</v>
      </c>
      <c r="N586" s="11">
        <f t="shared" si="87"/>
        <v>1.6981496188500658E-2</v>
      </c>
    </row>
    <row r="587" spans="1:14">
      <c r="A587" s="9">
        <f t="shared" si="85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80"/>
        <v>1283.48</v>
      </c>
      <c r="G587" s="11">
        <v>5.2671126375328763E-3</v>
      </c>
      <c r="H587" s="18">
        <f t="shared" si="81"/>
        <v>11.951763299204977</v>
      </c>
      <c r="I587" s="10">
        <f t="shared" si="82"/>
        <v>4.3946633651176708</v>
      </c>
      <c r="J587" s="10">
        <v>4.6168349113030676</v>
      </c>
      <c r="K587" s="10">
        <v>1.2391935902323599</v>
      </c>
      <c r="L587" s="150">
        <f t="shared" si="83"/>
        <v>1.2391935902323599</v>
      </c>
      <c r="M587" s="10">
        <f t="shared" si="88"/>
        <v>22.202455165858076</v>
      </c>
      <c r="N587" s="11">
        <f t="shared" si="87"/>
        <v>1.7298637427819737E-2</v>
      </c>
    </row>
    <row r="588" spans="1:14">
      <c r="A588" s="9">
        <f t="shared" si="85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80"/>
        <v>4220</v>
      </c>
      <c r="G588" s="11">
        <v>1.6501688087686171E-2</v>
      </c>
      <c r="H588" s="18">
        <f t="shared" si="81"/>
        <v>37.444475490411321</v>
      </c>
      <c r="I588" s="10">
        <f t="shared" si="82"/>
        <v>13.768333637824243</v>
      </c>
      <c r="J588" s="10">
        <v>14.464389676380437</v>
      </c>
      <c r="K588" s="10">
        <v>3.8823521563899255</v>
      </c>
      <c r="L588" s="150">
        <f t="shared" si="83"/>
        <v>3.8823521563899255</v>
      </c>
      <c r="M588" s="10">
        <f t="shared" si="88"/>
        <v>69.559550961005925</v>
      </c>
      <c r="N588" s="11">
        <f t="shared" si="87"/>
        <v>1.6483305914930316E-2</v>
      </c>
    </row>
    <row r="589" spans="1:14">
      <c r="A589" s="9">
        <f t="shared" si="85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80"/>
        <v>4073.3</v>
      </c>
      <c r="G589" s="11">
        <v>1.6715905122372508E-2</v>
      </c>
      <c r="H589" s="18">
        <f t="shared" si="81"/>
        <v>37.930561790329129</v>
      </c>
      <c r="I589" s="10">
        <f t="shared" si="82"/>
        <v>13.947067570304021</v>
      </c>
      <c r="J589" s="10">
        <v>14.652159475964398</v>
      </c>
      <c r="K589" s="10">
        <v>3.9327509981405799</v>
      </c>
      <c r="L589" s="150">
        <f t="shared" si="83"/>
        <v>3.9327509981405799</v>
      </c>
      <c r="M589" s="10">
        <f t="shared" si="88"/>
        <v>70.462539834738124</v>
      </c>
      <c r="N589" s="11">
        <f t="shared" si="87"/>
        <v>1.7298637427819733E-2</v>
      </c>
    </row>
    <row r="590" spans="1:14">
      <c r="A590" s="9">
        <f t="shared" si="85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80"/>
        <v>3931.82</v>
      </c>
      <c r="G590" s="11">
        <v>1.6135303090429546E-2</v>
      </c>
      <c r="H590" s="18">
        <f t="shared" si="81"/>
        <v>36.6131003015864</v>
      </c>
      <c r="I590" s="10">
        <f t="shared" si="82"/>
        <v>13.46263698089332</v>
      </c>
      <c r="J590" s="10">
        <v>14.143238570885114</v>
      </c>
      <c r="K590" s="10">
        <v>3.7961527580853596</v>
      </c>
      <c r="L590" s="150">
        <f t="shared" si="83"/>
        <v>3.7961527580853596</v>
      </c>
      <c r="M590" s="10">
        <f t="shared" si="88"/>
        <v>68.015128611450194</v>
      </c>
      <c r="N590" s="11">
        <f t="shared" si="87"/>
        <v>1.7298637427819737E-2</v>
      </c>
    </row>
    <row r="591" spans="1:14">
      <c r="A591" s="9">
        <f t="shared" si="85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80"/>
        <v>4123.59</v>
      </c>
      <c r="G591" s="11">
        <v>1.6922283947552116E-2</v>
      </c>
      <c r="H591" s="18">
        <f t="shared" si="81"/>
        <v>38.398862173908938</v>
      </c>
      <c r="I591" s="10">
        <f t="shared" si="82"/>
        <v>14.119261621346318</v>
      </c>
      <c r="J591" s="10">
        <v>14.833058771387332</v>
      </c>
      <c r="K591" s="10">
        <v>3.9813057443405868</v>
      </c>
      <c r="L591" s="150">
        <f t="shared" si="83"/>
        <v>3.9813057443405868</v>
      </c>
      <c r="M591" s="10">
        <f t="shared" si="88"/>
        <v>71.33248831098318</v>
      </c>
      <c r="N591" s="11">
        <f t="shared" si="87"/>
        <v>1.7298637427819733E-2</v>
      </c>
    </row>
    <row r="592" spans="1:14">
      <c r="A592" s="9">
        <f t="shared" si="85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80"/>
        <v>4198.01</v>
      </c>
      <c r="G592" s="11">
        <v>1.7227686854091526E-2</v>
      </c>
      <c r="H592" s="18">
        <f t="shared" si="81"/>
        <v>39.091861071224706</v>
      </c>
      <c r="I592" s="10">
        <f t="shared" si="82"/>
        <v>14.374077315889325</v>
      </c>
      <c r="J592" s="10">
        <v>15.100756635085386</v>
      </c>
      <c r="K592" s="10">
        <v>4.0531578861621131</v>
      </c>
      <c r="L592" s="150">
        <f t="shared" si="83"/>
        <v>4.0531578861621131</v>
      </c>
      <c r="M592" s="10">
        <f t="shared" si="88"/>
        <v>72.619852908361523</v>
      </c>
      <c r="N592" s="11">
        <f t="shared" si="87"/>
        <v>1.7298637427819733E-2</v>
      </c>
    </row>
    <row r="593" spans="1:14">
      <c r="A593" s="9">
        <f t="shared" si="85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80"/>
        <v>4228.12</v>
      </c>
      <c r="G593" s="11">
        <v>1.7351251507624194E-2</v>
      </c>
      <c r="H593" s="18">
        <f t="shared" si="81"/>
        <v>39.372245333495293</v>
      </c>
      <c r="I593" s="10">
        <f t="shared" si="82"/>
        <v>14.477174609126219</v>
      </c>
      <c r="J593" s="10">
        <v>15.20906599649291</v>
      </c>
      <c r="K593" s="10">
        <v>4.0822289421987445</v>
      </c>
      <c r="L593" s="150">
        <f t="shared" si="83"/>
        <v>4.0822289421987445</v>
      </c>
      <c r="M593" s="10">
        <f t="shared" si="88"/>
        <v>73.140714881313158</v>
      </c>
      <c r="N593" s="11">
        <f t="shared" si="87"/>
        <v>1.729863742781973E-2</v>
      </c>
    </row>
    <row r="594" spans="1:14">
      <c r="A594" s="9">
        <f t="shared" si="85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80"/>
        <v>4331.46</v>
      </c>
      <c r="G594" s="11">
        <v>1.7775335575909365E-2</v>
      </c>
      <c r="H594" s="18">
        <f t="shared" si="81"/>
        <v>40.334547215363223</v>
      </c>
      <c r="I594" s="10">
        <f t="shared" si="82"/>
        <v>14.831013011089059</v>
      </c>
      <c r="J594" s="10">
        <v>15.580792645707595</v>
      </c>
      <c r="K594" s="10">
        <v>4.1820032009441963</v>
      </c>
      <c r="L594" s="150">
        <f t="shared" si="83"/>
        <v>4.1820032009441963</v>
      </c>
      <c r="M594" s="10">
        <f t="shared" si="88"/>
        <v>74.928356073104069</v>
      </c>
      <c r="N594" s="11">
        <f t="shared" si="87"/>
        <v>1.7298637427819733E-2</v>
      </c>
    </row>
    <row r="595" spans="1:14">
      <c r="A595" s="9">
        <f t="shared" si="85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80"/>
        <v>6367.69</v>
      </c>
      <c r="G595" s="11">
        <v>2.6131564551759058E-2</v>
      </c>
      <c r="H595" s="18">
        <f t="shared" si="81"/>
        <v>59.295917071333037</v>
      </c>
      <c r="I595" s="10">
        <f t="shared" si="82"/>
        <v>21.803108707129159</v>
      </c>
      <c r="J595" s="10">
        <v>22.905361592198883</v>
      </c>
      <c r="K595" s="10">
        <v>6.1479731920923539</v>
      </c>
      <c r="L595" s="150">
        <f t="shared" si="83"/>
        <v>6.1479731920923539</v>
      </c>
      <c r="M595" s="10">
        <f t="shared" si="88"/>
        <v>110.15236056275343</v>
      </c>
      <c r="N595" s="11">
        <f t="shared" si="87"/>
        <v>1.7298637427819733E-2</v>
      </c>
    </row>
    <row r="596" spans="1:14">
      <c r="A596" s="9">
        <f t="shared" si="85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80"/>
        <v>168.2</v>
      </c>
      <c r="G596" s="11">
        <v>6.902548895448544E-4</v>
      </c>
      <c r="H596" s="18">
        <f t="shared" si="81"/>
        <v>1.5662780775129155</v>
      </c>
      <c r="I596" s="10">
        <f t="shared" si="82"/>
        <v>0.57592044910149909</v>
      </c>
      <c r="J596" s="10">
        <v>0.60503602088164665</v>
      </c>
      <c r="K596" s="10">
        <v>0.1623962678632179</v>
      </c>
      <c r="L596" s="150">
        <f t="shared" si="83"/>
        <v>0.1623962678632179</v>
      </c>
      <c r="M596" s="10">
        <f t="shared" si="88"/>
        <v>2.9096308153592796</v>
      </c>
      <c r="N596" s="11">
        <f t="shared" si="87"/>
        <v>1.7298637427819737E-2</v>
      </c>
    </row>
    <row r="597" spans="1:14">
      <c r="A597" s="9">
        <f t="shared" si="85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80"/>
        <v>35.1</v>
      </c>
      <c r="G597" s="11">
        <v>1.4404248884081089E-4</v>
      </c>
      <c r="H597" s="18">
        <f t="shared" si="81"/>
        <v>0.32685113270334926</v>
      </c>
      <c r="I597" s="10">
        <f t="shared" si="82"/>
        <v>0.12018316149502153</v>
      </c>
      <c r="J597" s="10">
        <v>0.12625900316852437</v>
      </c>
      <c r="K597" s="10">
        <v>3.388887634957758E-2</v>
      </c>
      <c r="L597" s="150">
        <f t="shared" si="83"/>
        <v>3.388887634957758E-2</v>
      </c>
      <c r="M597" s="10">
        <f t="shared" si="88"/>
        <v>0.60718217371647276</v>
      </c>
      <c r="N597" s="11">
        <f t="shared" si="87"/>
        <v>1.7298637427819737E-2</v>
      </c>
    </row>
    <row r="598" spans="1:14">
      <c r="A598" s="9">
        <f t="shared" si="85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80"/>
        <v>94.1</v>
      </c>
      <c r="G598" s="11">
        <v>3.8616519088092028E-4</v>
      </c>
      <c r="H598" s="18">
        <f t="shared" si="81"/>
        <v>0.87625901958362273</v>
      </c>
      <c r="I598" s="10">
        <f t="shared" si="82"/>
        <v>0.3222004415008981</v>
      </c>
      <c r="J598" s="10">
        <v>0.33848923641476186</v>
      </c>
      <c r="K598" s="10">
        <v>9.0853084458554112E-2</v>
      </c>
      <c r="L598" s="150">
        <f t="shared" si="83"/>
        <v>9.0853084458554112E-2</v>
      </c>
      <c r="M598" s="10">
        <f t="shared" si="88"/>
        <v>1.627801781957837</v>
      </c>
      <c r="N598" s="11">
        <f t="shared" si="87"/>
        <v>1.7298637427819737E-2</v>
      </c>
    </row>
    <row r="599" spans="1:14">
      <c r="A599" s="9">
        <f t="shared" si="85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80"/>
        <v>60.8</v>
      </c>
      <c r="G599" s="11">
        <v>2.495094963396382E-4</v>
      </c>
      <c r="H599" s="18">
        <f t="shared" si="81"/>
        <v>0.56616948342916329</v>
      </c>
      <c r="I599" s="10">
        <f t="shared" si="82"/>
        <v>0.20818051905690335</v>
      </c>
      <c r="J599" s="10">
        <v>0.21870505392154646</v>
      </c>
      <c r="K599" s="10">
        <v>5.8702099203826678E-2</v>
      </c>
      <c r="L599" s="150">
        <f t="shared" si="83"/>
        <v>5.8702099203826678E-2</v>
      </c>
      <c r="M599" s="10">
        <f t="shared" si="88"/>
        <v>1.0517571556114398</v>
      </c>
      <c r="N599" s="11">
        <f t="shared" si="87"/>
        <v>1.7298637427819733E-2</v>
      </c>
    </row>
    <row r="600" spans="1:14">
      <c r="A600" s="9">
        <f t="shared" si="85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80"/>
        <v>6172.16</v>
      </c>
      <c r="G600" s="11">
        <v>2.5007007195148024E-2</v>
      </c>
      <c r="H600" s="18">
        <f t="shared" si="81"/>
        <v>56.744150236726242</v>
      </c>
      <c r="I600" s="10">
        <f t="shared" si="82"/>
        <v>20.864824042044241</v>
      </c>
      <c r="J600" s="10">
        <v>21.919642086835047</v>
      </c>
      <c r="K600" s="10">
        <v>5.8833985828024762</v>
      </c>
      <c r="L600" s="150">
        <f t="shared" si="83"/>
        <v>5.8833985828024762</v>
      </c>
      <c r="M600" s="10">
        <f t="shared" si="88"/>
        <v>105.412014948408</v>
      </c>
      <c r="N600" s="11">
        <f t="shared" si="87"/>
        <v>1.7078626436840265E-2</v>
      </c>
    </row>
    <row r="601" spans="1:14">
      <c r="A601" s="9">
        <f t="shared" si="85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80"/>
        <v>11059.29</v>
      </c>
      <c r="G601" s="11">
        <v>4.5384833516019699E-2</v>
      </c>
      <c r="H601" s="18">
        <f t="shared" si="81"/>
        <v>102.98408727620578</v>
      </c>
      <c r="I601" s="10">
        <f t="shared" si="82"/>
        <v>37.867248891460868</v>
      </c>
      <c r="J601" s="10">
        <v>39.781621970131908</v>
      </c>
      <c r="K601" s="10">
        <v>10.677689781313955</v>
      </c>
      <c r="L601" s="150">
        <f t="shared" si="83"/>
        <v>10.677689781313955</v>
      </c>
      <c r="M601" s="10">
        <f t="shared" si="88"/>
        <v>191.31064791911251</v>
      </c>
      <c r="N601" s="11">
        <f t="shared" si="87"/>
        <v>1.7298637427819733E-2</v>
      </c>
    </row>
    <row r="602" spans="1:14">
      <c r="A602" s="9">
        <f t="shared" si="85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80"/>
        <v>3145.5800000000004</v>
      </c>
      <c r="G602" s="11">
        <v>1.2501246521538046E-2</v>
      </c>
      <c r="H602" s="18">
        <f t="shared" si="81"/>
        <v>28.366953519417628</v>
      </c>
      <c r="I602" s="10">
        <f t="shared" si="82"/>
        <v>10.430528809089862</v>
      </c>
      <c r="J602" s="10">
        <v>10.957842625988958</v>
      </c>
      <c r="K602" s="10">
        <v>2.9411682691222563</v>
      </c>
      <c r="L602" s="150">
        <f t="shared" si="83"/>
        <v>2.9411682691222563</v>
      </c>
      <c r="M602" s="10">
        <f t="shared" si="88"/>
        <v>52.69649322361871</v>
      </c>
      <c r="N602" s="11">
        <f t="shared" si="87"/>
        <v>1.6752552223634021E-2</v>
      </c>
    </row>
    <row r="603" spans="1:14">
      <c r="A603" s="9">
        <f t="shared" si="85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80"/>
        <v>851.4</v>
      </c>
      <c r="G603" s="11">
        <v>3.4939537036771046E-3</v>
      </c>
      <c r="H603" s="18">
        <f t="shared" si="81"/>
        <v>7.9282351676248286</v>
      </c>
      <c r="I603" s="10">
        <f t="shared" si="82"/>
        <v>2.9152120711356497</v>
      </c>
      <c r="J603" s="10">
        <v>3.0625901794211292</v>
      </c>
      <c r="K603" s="10">
        <v>0.82202248786411247</v>
      </c>
      <c r="L603" s="150">
        <f t="shared" si="83"/>
        <v>0.82202248786411247</v>
      </c>
      <c r="M603" s="10">
        <f t="shared" si="88"/>
        <v>14.72805990604572</v>
      </c>
      <c r="N603" s="11">
        <f t="shared" si="87"/>
        <v>1.7298637427819733E-2</v>
      </c>
    </row>
    <row r="604" spans="1:14">
      <c r="A604" s="9">
        <f t="shared" si="85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80"/>
        <v>3100.1</v>
      </c>
      <c r="G604" s="11">
        <v>1.2722111671093954E-2</v>
      </c>
      <c r="H604" s="18">
        <f t="shared" si="81"/>
        <v>28.868125256229426</v>
      </c>
      <c r="I604" s="10">
        <f t="shared" si="82"/>
        <v>10.614809656715561</v>
      </c>
      <c r="J604" s="10">
        <v>11.151439764180694</v>
      </c>
      <c r="K604" s="10">
        <v>2.9931312128582745</v>
      </c>
      <c r="L604" s="150">
        <f t="shared" si="83"/>
        <v>2.9931312128582745</v>
      </c>
      <c r="M604" s="10">
        <f t="shared" si="88"/>
        <v>53.627505889983951</v>
      </c>
      <c r="N604" s="11">
        <f t="shared" si="87"/>
        <v>1.7298637427819733E-2</v>
      </c>
    </row>
    <row r="605" spans="1:14">
      <c r="A605" s="9">
        <f t="shared" si="85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80"/>
        <v>2324.65</v>
      </c>
      <c r="G605" s="11">
        <v>9.539839649110855E-3</v>
      </c>
      <c r="H605" s="18">
        <f t="shared" si="81"/>
        <v>21.647136342986915</v>
      </c>
      <c r="I605" s="10">
        <f t="shared" si="82"/>
        <v>7.9596520333162895</v>
      </c>
      <c r="J605" s="10">
        <v>8.3620510460316293</v>
      </c>
      <c r="K605" s="10">
        <v>2.244438074246311</v>
      </c>
      <c r="L605" s="150">
        <f t="shared" si="83"/>
        <v>2.244438074246311</v>
      </c>
      <c r="M605" s="10">
        <f t="shared" si="88"/>
        <v>40.213277496581142</v>
      </c>
      <c r="N605" s="11">
        <f t="shared" si="87"/>
        <v>1.7298637427819733E-2</v>
      </c>
    </row>
    <row r="606" spans="1:14">
      <c r="A606" s="9">
        <f t="shared" si="85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80"/>
        <v>4512.62</v>
      </c>
      <c r="G606" s="11">
        <v>1.7117336354805786E-2</v>
      </c>
      <c r="H606" s="18">
        <f t="shared" si="81"/>
        <v>38.841461442780457</v>
      </c>
      <c r="I606" s="10">
        <f t="shared" si="82"/>
        <v>14.282005372510374</v>
      </c>
      <c r="J606" s="10">
        <v>15.004030008441463</v>
      </c>
      <c r="K606" s="10">
        <v>4.027195724195157</v>
      </c>
      <c r="L606" s="150">
        <f t="shared" si="83"/>
        <v>4.027195724195157</v>
      </c>
      <c r="M606" s="10">
        <f t="shared" si="88"/>
        <v>72.154692547927453</v>
      </c>
      <c r="N606" s="11">
        <f t="shared" si="87"/>
        <v>1.5989534360953826E-2</v>
      </c>
    </row>
    <row r="607" spans="1:14">
      <c r="A607" s="9">
        <f t="shared" si="85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80"/>
        <v>11115.95</v>
      </c>
      <c r="G607" s="11">
        <v>4.5617353385470419E-2</v>
      </c>
      <c r="H607" s="18">
        <f t="shared" si="81"/>
        <v>103.51170508757249</v>
      </c>
      <c r="I607" s="10">
        <f t="shared" si="82"/>
        <v>38.061253960700412</v>
      </c>
      <c r="J607" s="10">
        <v>39.985434936500241</v>
      </c>
      <c r="K607" s="10">
        <v>10.732394730999626</v>
      </c>
      <c r="L607" s="150">
        <f t="shared" si="83"/>
        <v>10.732394730999626</v>
      </c>
      <c r="M607" s="10">
        <f t="shared" si="88"/>
        <v>192.29078871577278</v>
      </c>
      <c r="N607" s="11">
        <f t="shared" si="87"/>
        <v>1.7298637427819733E-2</v>
      </c>
    </row>
    <row r="608" spans="1:14">
      <c r="A608" s="9">
        <f t="shared" si="85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80"/>
        <v>3259.72</v>
      </c>
      <c r="G608" s="11">
        <v>1.3377156174477722E-2</v>
      </c>
      <c r="H608" s="18">
        <f t="shared" si="81"/>
        <v>30.354506390192633</v>
      </c>
      <c r="I608" s="10">
        <f t="shared" si="82"/>
        <v>11.161351999673832</v>
      </c>
      <c r="J608" s="10">
        <v>11.725612473176701</v>
      </c>
      <c r="K608" s="10">
        <v>3.1472435331693736</v>
      </c>
      <c r="L608" s="150">
        <f t="shared" si="83"/>
        <v>3.1472435331693736</v>
      </c>
      <c r="M608" s="10">
        <f t="shared" si="88"/>
        <v>56.388714396212542</v>
      </c>
      <c r="N608" s="11">
        <f t="shared" si="87"/>
        <v>1.7298637427819733E-2</v>
      </c>
    </row>
    <row r="609" spans="1:14">
      <c r="A609" s="9">
        <f t="shared" si="85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80"/>
        <v>3223.22</v>
      </c>
      <c r="G609" s="11">
        <v>1.3227368401181721E-2</v>
      </c>
      <c r="H609" s="18">
        <f t="shared" si="81"/>
        <v>30.01461846017348</v>
      </c>
      <c r="I609" s="10">
        <f t="shared" si="82"/>
        <v>11.03637520780579</v>
      </c>
      <c r="J609" s="10">
        <v>11.594317498371826</v>
      </c>
      <c r="K609" s="10">
        <v>3.1120029637460238</v>
      </c>
      <c r="L609" s="150">
        <f t="shared" si="83"/>
        <v>3.1120029637460238</v>
      </c>
      <c r="M609" s="10">
        <f t="shared" si="88"/>
        <v>55.757314130097114</v>
      </c>
      <c r="N609" s="11">
        <f t="shared" si="87"/>
        <v>1.7298637427819733E-2</v>
      </c>
    </row>
    <row r="610" spans="1:14">
      <c r="A610" s="9">
        <f t="shared" si="85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80"/>
        <v>4167.8999999999996</v>
      </c>
      <c r="G610" s="11">
        <v>1.710412220055885E-2</v>
      </c>
      <c r="H610" s="18">
        <f t="shared" si="81"/>
        <v>38.811476808954104</v>
      </c>
      <c r="I610" s="10">
        <f t="shared" si="82"/>
        <v>14.270980022652425</v>
      </c>
      <c r="J610" s="10">
        <v>14.992447273677854</v>
      </c>
      <c r="K610" s="10">
        <v>4.0240868301254809</v>
      </c>
      <c r="L610" s="150">
        <f t="shared" si="83"/>
        <v>4.0240868301254809</v>
      </c>
      <c r="M610" s="10">
        <f t="shared" si="88"/>
        <v>72.098990935409873</v>
      </c>
      <c r="N610" s="11">
        <f t="shared" si="87"/>
        <v>1.7298637427819737E-2</v>
      </c>
    </row>
    <row r="611" spans="1:14">
      <c r="A611" s="9">
        <f t="shared" si="85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80"/>
        <v>6158.52</v>
      </c>
      <c r="G611" s="11">
        <v>2.5273178016407712E-2</v>
      </c>
      <c r="H611" s="18">
        <f t="shared" si="81"/>
        <v>57.348126432371238</v>
      </c>
      <c r="I611" s="10">
        <f t="shared" si="82"/>
        <v>21.086906089182907</v>
      </c>
      <c r="J611" s="10">
        <v>22.152951458502017</v>
      </c>
      <c r="K611" s="10">
        <v>5.9460205919202425</v>
      </c>
      <c r="L611" s="150">
        <f t="shared" si="83"/>
        <v>5.9460205919202425</v>
      </c>
      <c r="M611" s="10">
        <f t="shared" si="88"/>
        <v>106.53400457197641</v>
      </c>
      <c r="N611" s="11">
        <f t="shared" si="87"/>
        <v>1.7298637427819737E-2</v>
      </c>
    </row>
    <row r="612" spans="1:14">
      <c r="A612" s="9">
        <f t="shared" si="85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80"/>
        <v>3211.24</v>
      </c>
      <c r="G612" s="11">
        <v>1.3178205181343746E-2</v>
      </c>
      <c r="H612" s="18">
        <f t="shared" si="81"/>
        <v>29.903060723142534</v>
      </c>
      <c r="I612" s="10">
        <f t="shared" si="82"/>
        <v>10.995355427899511</v>
      </c>
      <c r="J612" s="10">
        <v>11.551223969655046</v>
      </c>
      <c r="K612" s="10">
        <v>3.1004363330147431</v>
      </c>
      <c r="L612" s="150">
        <f t="shared" si="83"/>
        <v>3.1004363330147431</v>
      </c>
      <c r="M612" s="10">
        <f t="shared" si="88"/>
        <v>55.550076453711831</v>
      </c>
      <c r="N612" s="11">
        <f t="shared" si="87"/>
        <v>1.7298637427819733E-2</v>
      </c>
    </row>
    <row r="613" spans="1:14">
      <c r="A613" s="9">
        <f t="shared" si="85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80"/>
        <v>3235.04</v>
      </c>
      <c r="G613" s="11">
        <v>1.327587501708196E-2</v>
      </c>
      <c r="H613" s="18">
        <f t="shared" si="81"/>
        <v>30.124686277511191</v>
      </c>
      <c r="I613" s="10">
        <f t="shared" si="82"/>
        <v>11.076847144240865</v>
      </c>
      <c r="J613" s="10">
        <v>11.636835487473022</v>
      </c>
      <c r="K613" s="10">
        <v>3.1234151152688727</v>
      </c>
      <c r="L613" s="150">
        <f t="shared" si="83"/>
        <v>3.1234151152688727</v>
      </c>
      <c r="M613" s="10">
        <f t="shared" si="88"/>
        <v>55.961784024493952</v>
      </c>
      <c r="N613" s="11">
        <f t="shared" si="87"/>
        <v>1.7298637427819733E-2</v>
      </c>
    </row>
    <row r="614" spans="1:14">
      <c r="A614" s="9">
        <f t="shared" si="85"/>
        <v>62</v>
      </c>
      <c r="B614" s="107" t="s">
        <v>703</v>
      </c>
      <c r="C614" s="8">
        <v>0</v>
      </c>
      <c r="D614" s="8">
        <f>димвенканали!D614</f>
        <v>0</v>
      </c>
      <c r="E614" s="8">
        <f>димвенканали!E614</f>
        <v>0</v>
      </c>
      <c r="F614" s="8">
        <f t="shared" ref="F614:F634" si="89">C614+D614+E614</f>
        <v>0</v>
      </c>
      <c r="G614" s="11">
        <v>0</v>
      </c>
      <c r="H614" s="18">
        <f t="shared" si="81"/>
        <v>0</v>
      </c>
      <c r="I614" s="10">
        <f t="shared" ref="I614:I634" si="90">H614*0.3677</f>
        <v>0</v>
      </c>
      <c r="J614" s="10">
        <v>0</v>
      </c>
      <c r="K614" s="10">
        <v>0</v>
      </c>
      <c r="L614" s="150">
        <f t="shared" si="83"/>
        <v>0</v>
      </c>
      <c r="M614" s="10">
        <f t="shared" si="88"/>
        <v>0</v>
      </c>
      <c r="N614" s="11">
        <v>0</v>
      </c>
    </row>
    <row r="615" spans="1:14">
      <c r="A615" s="9">
        <f t="shared" si="85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89"/>
        <v>76.7</v>
      </c>
      <c r="G615" s="11">
        <v>3.1475951265214232E-4</v>
      </c>
      <c r="H615" s="18">
        <f t="shared" ref="H615:H634" si="91">G615*$H$2</f>
        <v>0.71423025294435571</v>
      </c>
      <c r="I615" s="10">
        <f t="shared" si="90"/>
        <v>0.26262246400763961</v>
      </c>
      <c r="J615" s="10">
        <v>0.2758993032201088</v>
      </c>
      <c r="K615" s="10">
        <v>7.4053470541669525E-2</v>
      </c>
      <c r="L615" s="150">
        <f t="shared" si="83"/>
        <v>7.4053470541669525E-2</v>
      </c>
      <c r="M615" s="10">
        <f t="shared" ref="M615:M635" si="92">H615+I615+J615+L615</f>
        <v>1.3268054907137736</v>
      </c>
      <c r="N615" s="11">
        <f t="shared" ref="N615:N635" si="93">M615/F615</f>
        <v>1.7298637427819733E-2</v>
      </c>
    </row>
    <row r="616" spans="1:14">
      <c r="A616" s="9">
        <f t="shared" si="85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89"/>
        <v>329.5</v>
      </c>
      <c r="G616" s="11">
        <v>1.3521937342748486E-3</v>
      </c>
      <c r="H616" s="18">
        <f t="shared" si="91"/>
        <v>3.0683033682550875</v>
      </c>
      <c r="I616" s="10">
        <f t="shared" si="90"/>
        <v>1.1282151485073957</v>
      </c>
      <c r="J616" s="10">
        <v>1.1852518958412757</v>
      </c>
      <c r="K616" s="10">
        <v>0.31813061986284363</v>
      </c>
      <c r="L616" s="150">
        <f t="shared" si="83"/>
        <v>0.31813061986284363</v>
      </c>
      <c r="M616" s="10">
        <f t="shared" si="92"/>
        <v>5.6999010324666024</v>
      </c>
      <c r="N616" s="11">
        <f t="shared" si="93"/>
        <v>1.7298637427819733E-2</v>
      </c>
    </row>
    <row r="617" spans="1:14">
      <c r="A617" s="9">
        <f t="shared" si="85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89"/>
        <v>329.2</v>
      </c>
      <c r="G617" s="11">
        <v>1.3509626018915937E-3</v>
      </c>
      <c r="H617" s="18">
        <f t="shared" si="91"/>
        <v>3.0655097688302719</v>
      </c>
      <c r="I617" s="10">
        <f t="shared" si="90"/>
        <v>1.1271879419988911</v>
      </c>
      <c r="J617" s="10">
        <v>1.1841727590620574</v>
      </c>
      <c r="K617" s="10">
        <v>0.31784097134703526</v>
      </c>
      <c r="L617" s="150">
        <f t="shared" ref="L617:L634" si="94">K617*$L$2</f>
        <v>0.31784097134703526</v>
      </c>
      <c r="M617" s="10">
        <f t="shared" si="92"/>
        <v>5.6947114412382565</v>
      </c>
      <c r="N617" s="11">
        <f t="shared" si="93"/>
        <v>1.7298637427819733E-2</v>
      </c>
    </row>
    <row r="618" spans="1:14">
      <c r="A618" s="9">
        <f t="shared" ref="A618:A634" si="95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89"/>
        <v>325.10000000000002</v>
      </c>
      <c r="G618" s="11">
        <v>1.3341371259871116E-3</v>
      </c>
      <c r="H618" s="18">
        <f t="shared" si="91"/>
        <v>3.0273305766911345</v>
      </c>
      <c r="I618" s="10">
        <f t="shared" si="90"/>
        <v>1.1131494530493302</v>
      </c>
      <c r="J618" s="10">
        <v>1.1694245564127428</v>
      </c>
      <c r="K618" s="10">
        <v>0.31388244163098777</v>
      </c>
      <c r="L618" s="150">
        <f t="shared" si="94"/>
        <v>0.31388244163098777</v>
      </c>
      <c r="M618" s="10">
        <f t="shared" si="92"/>
        <v>5.6237870277841946</v>
      </c>
      <c r="N618" s="11">
        <f t="shared" si="93"/>
        <v>1.729863742781973E-2</v>
      </c>
    </row>
    <row r="619" spans="1:14">
      <c r="A619" s="9">
        <f t="shared" si="95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89"/>
        <v>329.3</v>
      </c>
      <c r="G619" s="11">
        <v>1.3513729793526788E-3</v>
      </c>
      <c r="H619" s="18">
        <f t="shared" si="91"/>
        <v>3.0664409686385441</v>
      </c>
      <c r="I619" s="10">
        <f t="shared" si="90"/>
        <v>1.1275303441683928</v>
      </c>
      <c r="J619" s="10">
        <v>1.1845324713217971</v>
      </c>
      <c r="K619" s="10">
        <v>0.31793752085230476</v>
      </c>
      <c r="L619" s="150">
        <f t="shared" si="94"/>
        <v>0.31793752085230476</v>
      </c>
      <c r="M619" s="10">
        <f t="shared" si="92"/>
        <v>5.6964413049810387</v>
      </c>
      <c r="N619" s="11">
        <f t="shared" si="93"/>
        <v>1.7298637427819733E-2</v>
      </c>
    </row>
    <row r="620" spans="1:14">
      <c r="A620" s="9">
        <f t="shared" si="95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89"/>
        <v>377.4</v>
      </c>
      <c r="G620" s="11">
        <v>1.5487645381345306E-3</v>
      </c>
      <c r="H620" s="18">
        <f t="shared" si="91"/>
        <v>3.5143480764172077</v>
      </c>
      <c r="I620" s="10">
        <f t="shared" si="90"/>
        <v>1.2922257876986074</v>
      </c>
      <c r="J620" s="10">
        <v>1.3575540682564415</v>
      </c>
      <c r="K620" s="10">
        <v>0.36437783288691106</v>
      </c>
      <c r="L620" s="150">
        <f t="shared" si="94"/>
        <v>0.36437783288691106</v>
      </c>
      <c r="M620" s="10">
        <f t="shared" si="92"/>
        <v>6.528505765259168</v>
      </c>
      <c r="N620" s="11">
        <f t="shared" si="93"/>
        <v>1.7298637427819737E-2</v>
      </c>
    </row>
    <row r="621" spans="1:14">
      <c r="A621" s="9">
        <f t="shared" si="95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89"/>
        <v>324.31</v>
      </c>
      <c r="G621" s="11">
        <v>1.3308951440445405E-3</v>
      </c>
      <c r="H621" s="18">
        <f t="shared" si="91"/>
        <v>3.0199740982057883</v>
      </c>
      <c r="I621" s="10">
        <f t="shared" si="90"/>
        <v>1.1104444759102685</v>
      </c>
      <c r="J621" s="10">
        <v>1.1665828295608016</v>
      </c>
      <c r="K621" s="10">
        <v>0.31311970053935906</v>
      </c>
      <c r="L621" s="150">
        <f t="shared" si="94"/>
        <v>0.31311970053935906</v>
      </c>
      <c r="M621" s="10">
        <f t="shared" si="92"/>
        <v>5.6101211042162173</v>
      </c>
      <c r="N621" s="11">
        <f t="shared" si="93"/>
        <v>1.7298637427819733E-2</v>
      </c>
    </row>
    <row r="622" spans="1:14">
      <c r="A622" s="9">
        <f t="shared" si="95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89"/>
        <v>332</v>
      </c>
      <c r="G622" s="11">
        <v>1.3624531708019718E-3</v>
      </c>
      <c r="H622" s="18">
        <f t="shared" si="91"/>
        <v>3.0915833634618783</v>
      </c>
      <c r="I622" s="10">
        <f t="shared" si="90"/>
        <v>1.1367752027449327</v>
      </c>
      <c r="J622" s="10">
        <v>1.1942447023347602</v>
      </c>
      <c r="K622" s="10">
        <v>0.32054435749457993</v>
      </c>
      <c r="L622" s="150">
        <f t="shared" si="94"/>
        <v>0.32054435749457993</v>
      </c>
      <c r="M622" s="10">
        <f t="shared" si="92"/>
        <v>5.7431476260361514</v>
      </c>
      <c r="N622" s="11">
        <f t="shared" si="93"/>
        <v>1.7298637427819733E-2</v>
      </c>
    </row>
    <row r="623" spans="1:14">
      <c r="A623" s="9">
        <f t="shared" si="95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89"/>
        <v>309.2</v>
      </c>
      <c r="G623" s="11">
        <v>1.2688871096746075E-3</v>
      </c>
      <c r="H623" s="18">
        <f t="shared" si="91"/>
        <v>2.8792698071759424</v>
      </c>
      <c r="I623" s="10">
        <f t="shared" si="90"/>
        <v>1.0587075080985942</v>
      </c>
      <c r="J623" s="10">
        <v>1.1122303071141804</v>
      </c>
      <c r="K623" s="10">
        <v>0.29853107029314491</v>
      </c>
      <c r="L623" s="150">
        <f t="shared" si="94"/>
        <v>0.29853107029314491</v>
      </c>
      <c r="M623" s="10">
        <f t="shared" si="92"/>
        <v>5.3487386926818621</v>
      </c>
      <c r="N623" s="11">
        <f t="shared" si="93"/>
        <v>1.7298637427819737E-2</v>
      </c>
    </row>
    <row r="624" spans="1:14">
      <c r="A624" s="9">
        <f t="shared" si="95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89"/>
        <v>6690.05</v>
      </c>
      <c r="G624" s="11">
        <v>2.7454457335312446E-2</v>
      </c>
      <c r="H624" s="18">
        <f t="shared" si="91"/>
        <v>62.297732773277531</v>
      </c>
      <c r="I624" s="10">
        <f t="shared" si="90"/>
        <v>22.906876340734151</v>
      </c>
      <c r="J624" s="10">
        <v>24.064930032694772</v>
      </c>
      <c r="K624" s="10">
        <v>6.4592101772789592</v>
      </c>
      <c r="L624" s="150">
        <f t="shared" si="94"/>
        <v>6.4592101772789592</v>
      </c>
      <c r="M624" s="10">
        <f t="shared" si="92"/>
        <v>115.72874932398541</v>
      </c>
      <c r="N624" s="11">
        <f t="shared" si="93"/>
        <v>1.7298637427819733E-2</v>
      </c>
    </row>
    <row r="625" spans="1:14">
      <c r="A625" s="9">
        <f t="shared" si="95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89"/>
        <v>7080.5</v>
      </c>
      <c r="G625" s="11">
        <v>2.9056776132118559E-2</v>
      </c>
      <c r="H625" s="18">
        <f t="shared" si="91"/>
        <v>65.933602424674191</v>
      </c>
      <c r="I625" s="10">
        <f t="shared" si="90"/>
        <v>24.243785611552703</v>
      </c>
      <c r="J625" s="10">
        <v>25.469426550847199</v>
      </c>
      <c r="K625" s="10">
        <v>6.836187720603534</v>
      </c>
      <c r="L625" s="150">
        <f t="shared" si="94"/>
        <v>6.836187720603534</v>
      </c>
      <c r="M625" s="10">
        <f t="shared" si="92"/>
        <v>122.48300230767762</v>
      </c>
      <c r="N625" s="11">
        <f t="shared" si="93"/>
        <v>1.7298637427819733E-2</v>
      </c>
    </row>
    <row r="626" spans="1:14">
      <c r="A626" s="9">
        <f t="shared" si="95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89"/>
        <v>1902.1</v>
      </c>
      <c r="G626" s="11">
        <v>7.8057896872964772E-3</v>
      </c>
      <c r="H626" s="18">
        <f t="shared" si="91"/>
        <v>17.712351553135058</v>
      </c>
      <c r="I626" s="10">
        <f t="shared" si="90"/>
        <v>6.5128316660877612</v>
      </c>
      <c r="J626" s="10">
        <v>6.842086892502854</v>
      </c>
      <c r="K626" s="10">
        <v>1.8364681397302423</v>
      </c>
      <c r="L626" s="150">
        <f t="shared" si="94"/>
        <v>1.8364681397302423</v>
      </c>
      <c r="M626" s="10">
        <f t="shared" si="92"/>
        <v>32.90373825145592</v>
      </c>
      <c r="N626" s="11">
        <f t="shared" si="93"/>
        <v>1.7298637427819737E-2</v>
      </c>
    </row>
    <row r="627" spans="1:14">
      <c r="A627" s="9">
        <f t="shared" si="95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89"/>
        <v>2315.9899999999998</v>
      </c>
      <c r="G627" s="11">
        <v>9.5043009609808993E-3</v>
      </c>
      <c r="H627" s="18">
        <f t="shared" si="91"/>
        <v>21.566494439590588</v>
      </c>
      <c r="I627" s="10">
        <f t="shared" si="90"/>
        <v>7.93000000543746</v>
      </c>
      <c r="J627" s="10">
        <v>8.3308999643381973</v>
      </c>
      <c r="K627" s="10">
        <v>2.2360768870899763</v>
      </c>
      <c r="L627" s="150">
        <f t="shared" si="94"/>
        <v>2.2360768870899763</v>
      </c>
      <c r="M627" s="10">
        <f t="shared" si="92"/>
        <v>40.063471296456228</v>
      </c>
      <c r="N627" s="11">
        <f t="shared" si="93"/>
        <v>1.7298637427819737E-2</v>
      </c>
    </row>
    <row r="628" spans="1:14">
      <c r="A628" s="9">
        <f t="shared" si="95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89"/>
        <v>2390.8000000000002</v>
      </c>
      <c r="G628" s="11">
        <v>9.811304339618538E-3</v>
      </c>
      <c r="H628" s="18">
        <f t="shared" si="91"/>
        <v>22.263125016158614</v>
      </c>
      <c r="I628" s="10">
        <f t="shared" si="90"/>
        <v>8.1861510684415233</v>
      </c>
      <c r="J628" s="10">
        <v>8.6000007058492329</v>
      </c>
      <c r="K628" s="10">
        <v>2.3083055719820536</v>
      </c>
      <c r="L628" s="150">
        <f t="shared" si="94"/>
        <v>2.3083055719820536</v>
      </c>
      <c r="M628" s="10">
        <f t="shared" si="92"/>
        <v>41.357582362431422</v>
      </c>
      <c r="N628" s="11">
        <f t="shared" si="93"/>
        <v>1.7298637427819733E-2</v>
      </c>
    </row>
    <row r="629" spans="1:14">
      <c r="A629" s="9">
        <f t="shared" si="95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89"/>
        <v>2393.3000000000002</v>
      </c>
      <c r="G629" s="11">
        <v>9.8215637761456618E-3</v>
      </c>
      <c r="H629" s="18">
        <f t="shared" si="91"/>
        <v>22.286405011365407</v>
      </c>
      <c r="I629" s="10">
        <f t="shared" si="90"/>
        <v>8.1947111226790614</v>
      </c>
      <c r="J629" s="10">
        <v>8.6089935123427175</v>
      </c>
      <c r="K629" s="10">
        <v>2.3107193096137899</v>
      </c>
      <c r="L629" s="150">
        <f t="shared" si="94"/>
        <v>2.3107193096137899</v>
      </c>
      <c r="M629" s="10">
        <f t="shared" si="92"/>
        <v>41.400828956000979</v>
      </c>
      <c r="N629" s="11">
        <f t="shared" si="93"/>
        <v>1.7298637427819737E-2</v>
      </c>
    </row>
    <row r="630" spans="1:14">
      <c r="A630" s="9">
        <f t="shared" si="95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89"/>
        <v>3729.61</v>
      </c>
      <c r="G630" s="11">
        <v>1.5305478826369706E-2</v>
      </c>
      <c r="H630" s="18">
        <f t="shared" si="91"/>
        <v>34.730121169280295</v>
      </c>
      <c r="I630" s="10">
        <f t="shared" si="90"/>
        <v>12.770265553944366</v>
      </c>
      <c r="J630" s="10">
        <v>13.415864410466101</v>
      </c>
      <c r="K630" s="10">
        <v>3.6009200034800011</v>
      </c>
      <c r="L630" s="150">
        <f t="shared" si="94"/>
        <v>3.6009200034800011</v>
      </c>
      <c r="M630" s="10">
        <f t="shared" si="92"/>
        <v>64.517171137170763</v>
      </c>
      <c r="N630" s="11">
        <f t="shared" si="93"/>
        <v>1.7298637427819733E-2</v>
      </c>
    </row>
    <row r="631" spans="1:14">
      <c r="A631" s="9">
        <f t="shared" si="95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89"/>
        <v>4033.36</v>
      </c>
      <c r="G631" s="11">
        <v>1.6552000364415186E-2</v>
      </c>
      <c r="H631" s="18">
        <f t="shared" si="91"/>
        <v>37.558640586905433</v>
      </c>
      <c r="I631" s="10">
        <f t="shared" si="90"/>
        <v>13.810312143805129</v>
      </c>
      <c r="J631" s="10">
        <v>14.508490399424486</v>
      </c>
      <c r="K631" s="10">
        <v>3.8941891257359611</v>
      </c>
      <c r="L631" s="150">
        <f t="shared" si="94"/>
        <v>3.8941891257359611</v>
      </c>
      <c r="M631" s="10">
        <f t="shared" si="92"/>
        <v>69.771632255871012</v>
      </c>
      <c r="N631" s="11">
        <f t="shared" si="93"/>
        <v>1.7298637427819737E-2</v>
      </c>
    </row>
    <row r="632" spans="1:14">
      <c r="A632" s="9">
        <f t="shared" si="95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89"/>
        <v>3448.7</v>
      </c>
      <c r="G632" s="11">
        <v>1.4152687500436025E-2</v>
      </c>
      <c r="H632" s="18">
        <f t="shared" si="91"/>
        <v>32.114287787864399</v>
      </c>
      <c r="I632" s="10">
        <f t="shared" si="90"/>
        <v>11.80842361959774</v>
      </c>
      <c r="J632" s="10">
        <v>12.405396701632192</v>
      </c>
      <c r="K632" s="10">
        <v>3.3297027882275838</v>
      </c>
      <c r="L632" s="150">
        <f t="shared" si="94"/>
        <v>3.3297027882275838</v>
      </c>
      <c r="M632" s="10">
        <f t="shared" si="92"/>
        <v>59.657810897321916</v>
      </c>
      <c r="N632" s="11">
        <f t="shared" si="93"/>
        <v>1.7298637427819733E-2</v>
      </c>
    </row>
    <row r="633" spans="1:14">
      <c r="A633" s="9">
        <f t="shared" si="95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89"/>
        <v>6256.34</v>
      </c>
      <c r="G633" s="11">
        <v>2.567460924884099E-2</v>
      </c>
      <c r="H633" s="18">
        <f t="shared" si="91"/>
        <v>58.259026084822558</v>
      </c>
      <c r="I633" s="10">
        <f t="shared" si="90"/>
        <v>21.421843891389255</v>
      </c>
      <c r="J633" s="10">
        <v>22.504821990979082</v>
      </c>
      <c r="K633" s="10">
        <v>6.04046531797482</v>
      </c>
      <c r="L633" s="150">
        <f t="shared" si="94"/>
        <v>6.04046531797482</v>
      </c>
      <c r="M633" s="10">
        <f t="shared" si="92"/>
        <v>108.22615728516571</v>
      </c>
      <c r="N633" s="11">
        <f t="shared" si="93"/>
        <v>1.7298637427819733E-2</v>
      </c>
    </row>
    <row r="634" spans="1:14">
      <c r="A634" s="9">
        <f t="shared" si="95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89"/>
        <v>3393.78</v>
      </c>
      <c r="G634" s="11">
        <v>1.3927308198808181E-2</v>
      </c>
      <c r="H634" s="18">
        <f t="shared" si="91"/>
        <v>31.60287285316161</v>
      </c>
      <c r="I634" s="10">
        <f t="shared" si="90"/>
        <v>11.620376348107525</v>
      </c>
      <c r="J634" s="10">
        <v>12.207842728583323</v>
      </c>
      <c r="K634" s="10">
        <v>3.276677799933601</v>
      </c>
      <c r="L634" s="150">
        <f t="shared" si="94"/>
        <v>3.276677799933601</v>
      </c>
      <c r="M634" s="10">
        <f t="shared" si="92"/>
        <v>58.707769729786058</v>
      </c>
      <c r="N634" s="11">
        <f t="shared" si="93"/>
        <v>1.7298637427819733E-2</v>
      </c>
    </row>
    <row r="635" spans="1:14">
      <c r="A635" s="9"/>
      <c r="B635" s="13" t="s">
        <v>576</v>
      </c>
      <c r="C635" s="15">
        <f>SUM(C553:C634)</f>
        <v>243107.9</v>
      </c>
      <c r="D635" s="15">
        <f t="shared" ref="D635:L635" si="96">SUM(D553:D634)</f>
        <v>463.5</v>
      </c>
      <c r="E635" s="15">
        <f t="shared" si="96"/>
        <v>903.09999999999991</v>
      </c>
      <c r="F635" s="15">
        <f t="shared" si="96"/>
        <v>244474.49999999994</v>
      </c>
      <c r="G635" s="15">
        <f t="shared" si="96"/>
        <v>0.99766002771689399</v>
      </c>
      <c r="H635" s="15">
        <f t="shared" si="96"/>
        <v>2263.8202986932342</v>
      </c>
      <c r="I635" s="15">
        <f t="shared" si="96"/>
        <v>832.40672382950265</v>
      </c>
      <c r="J635" s="15">
        <v>854.74559999999997</v>
      </c>
      <c r="K635" s="15"/>
      <c r="L635" s="15">
        <f t="shared" si="96"/>
        <v>235.59661292089848</v>
      </c>
      <c r="M635" s="15">
        <f t="shared" si="92"/>
        <v>4186.5692354436351</v>
      </c>
      <c r="N635" s="16">
        <f t="shared" si="93"/>
        <v>1.7124768576860312E-2</v>
      </c>
    </row>
    <row r="636" spans="1:14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11"/>
    </row>
    <row r="637" spans="1:14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>C637+D637+E637</f>
        <v>399.3</v>
      </c>
      <c r="G637" s="11">
        <v>2.7691283452499012E-3</v>
      </c>
      <c r="H637" s="18">
        <f>G637*$O$2</f>
        <v>5.5853595636525029</v>
      </c>
      <c r="I637" s="10">
        <f t="shared" ref="I637:I698" si="97">H637*0.3677</f>
        <v>2.0537367115550254</v>
      </c>
      <c r="J637" s="10">
        <v>2.1575663502014604</v>
      </c>
      <c r="K637" s="10">
        <v>0.65149282578694423</v>
      </c>
      <c r="L637" s="150">
        <f t="shared" ref="L637:L700" si="98">K637*$L$2</f>
        <v>0.65149282578694423</v>
      </c>
      <c r="M637" s="10">
        <f t="shared" ref="M637:M668" si="99">H637+I637+J637+L637</f>
        <v>10.448155451195932</v>
      </c>
      <c r="N637" s="11">
        <f t="shared" ref="N637:N668" si="100">M637/F637</f>
        <v>2.6166179442013354E-2</v>
      </c>
    </row>
    <row r="638" spans="1:14">
      <c r="A638" s="9">
        <f t="shared" ref="A638:A701" si="101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ref="F638:F701" si="102">C638+D638+E638</f>
        <v>4745.5</v>
      </c>
      <c r="G638" s="11">
        <v>3.1895254408898933E-2</v>
      </c>
      <c r="H638" s="18">
        <f t="shared" ref="H638:H701" si="103">G638*$O$2</f>
        <v>64.333047095293239</v>
      </c>
      <c r="I638" s="10">
        <f t="shared" si="97"/>
        <v>23.655261416939325</v>
      </c>
      <c r="J638" s="10">
        <v>24.851187472693603</v>
      </c>
      <c r="K638" s="10">
        <v>7.5039965047816528</v>
      </c>
      <c r="L638" s="150">
        <f t="shared" si="98"/>
        <v>7.5039965047816528</v>
      </c>
      <c r="M638" s="10">
        <f t="shared" si="99"/>
        <v>120.34349248970783</v>
      </c>
      <c r="N638" s="11">
        <f t="shared" si="100"/>
        <v>2.5359496889623398E-2</v>
      </c>
    </row>
    <row r="639" spans="1:14">
      <c r="A639" s="9">
        <f t="shared" si="101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102"/>
        <v>418.7</v>
      </c>
      <c r="G639" s="11">
        <v>2.9036665117859592E-3</v>
      </c>
      <c r="H639" s="18">
        <f t="shared" si="103"/>
        <v>5.8567243909373978</v>
      </c>
      <c r="I639" s="10">
        <f t="shared" si="97"/>
        <v>2.1535175585476813</v>
      </c>
      <c r="J639" s="10">
        <v>2.2623917626580301</v>
      </c>
      <c r="K639" s="10">
        <v>0.68314562022788261</v>
      </c>
      <c r="L639" s="150">
        <f t="shared" si="98"/>
        <v>0.68314562022788261</v>
      </c>
      <c r="M639" s="10">
        <f t="shared" si="99"/>
        <v>10.955779332370993</v>
      </c>
      <c r="N639" s="11">
        <f t="shared" si="100"/>
        <v>2.6166179442013358E-2</v>
      </c>
    </row>
    <row r="640" spans="1:14">
      <c r="A640" s="9">
        <f t="shared" si="101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102"/>
        <v>1518.6</v>
      </c>
      <c r="G640" s="11">
        <v>9.9176820599596368E-3</v>
      </c>
      <c r="H640" s="18">
        <f t="shared" si="103"/>
        <v>20.004063891759188</v>
      </c>
      <c r="I640" s="10">
        <f t="shared" si="97"/>
        <v>7.3554942929998539</v>
      </c>
      <c r="J640" s="10">
        <v>7.7273619770175506</v>
      </c>
      <c r="K640" s="10">
        <v>2.333333058246704</v>
      </c>
      <c r="L640" s="150">
        <f t="shared" si="98"/>
        <v>2.333333058246704</v>
      </c>
      <c r="M640" s="10">
        <f t="shared" si="99"/>
        <v>37.420253220023291</v>
      </c>
      <c r="N640" s="11">
        <f t="shared" si="100"/>
        <v>2.4641283563824109E-2</v>
      </c>
    </row>
    <row r="641" spans="1:14">
      <c r="A641" s="9">
        <f t="shared" si="101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102"/>
        <v>1507.3</v>
      </c>
      <c r="G641" s="11">
        <v>1.0453060743288695E-2</v>
      </c>
      <c r="H641" s="18">
        <f t="shared" si="103"/>
        <v>21.083928049820731</v>
      </c>
      <c r="I641" s="10">
        <f t="shared" si="97"/>
        <v>7.7525603439190833</v>
      </c>
      <c r="J641" s="10">
        <v>8.1445022781333858</v>
      </c>
      <c r="K641" s="10">
        <v>2.4592916010735313</v>
      </c>
      <c r="L641" s="150">
        <f t="shared" si="98"/>
        <v>2.4592916010735313</v>
      </c>
      <c r="M641" s="10">
        <f t="shared" si="99"/>
        <v>39.440282272946732</v>
      </c>
      <c r="N641" s="11">
        <f t="shared" si="100"/>
        <v>2.6166179442013358E-2</v>
      </c>
    </row>
    <row r="642" spans="1:14">
      <c r="A642" s="9">
        <f t="shared" si="101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102"/>
        <v>512.9</v>
      </c>
      <c r="G642" s="11">
        <v>3.5569394647600155E-3</v>
      </c>
      <c r="H642" s="18">
        <f t="shared" si="103"/>
        <v>7.1743824698155985</v>
      </c>
      <c r="I642" s="10">
        <f t="shared" si="97"/>
        <v>2.6380204341511959</v>
      </c>
      <c r="J642" s="10">
        <v>2.7713893839677661</v>
      </c>
      <c r="K642" s="10">
        <v>0.83684114787408892</v>
      </c>
      <c r="L642" s="150">
        <f t="shared" si="98"/>
        <v>0.83684114787408892</v>
      </c>
      <c r="M642" s="10">
        <f t="shared" si="99"/>
        <v>13.42063343580865</v>
      </c>
      <c r="N642" s="11">
        <f t="shared" si="100"/>
        <v>2.6166179442013358E-2</v>
      </c>
    </row>
    <row r="643" spans="1:14">
      <c r="A643" s="9">
        <f t="shared" si="101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102"/>
        <v>304.10000000000002</v>
      </c>
      <c r="G643" s="11">
        <v>2.1089204352379037E-3</v>
      </c>
      <c r="H643" s="18">
        <f t="shared" si="103"/>
        <v>4.2537136070792041</v>
      </c>
      <c r="I643" s="10">
        <f t="shared" si="97"/>
        <v>1.5640904933230235</v>
      </c>
      <c r="J643" s="10">
        <v>1.6431653571156126</v>
      </c>
      <c r="K643" s="10">
        <v>0.49616571079842164</v>
      </c>
      <c r="L643" s="150">
        <f t="shared" si="98"/>
        <v>0.49616571079842164</v>
      </c>
      <c r="M643" s="10">
        <f t="shared" si="99"/>
        <v>7.9571351683162614</v>
      </c>
      <c r="N643" s="11">
        <f t="shared" si="100"/>
        <v>2.6166179442013354E-2</v>
      </c>
    </row>
    <row r="644" spans="1:14">
      <c r="A644" s="9">
        <f t="shared" si="101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102"/>
        <v>288.5</v>
      </c>
      <c r="G644" s="11">
        <v>2.0007351054460217E-3</v>
      </c>
      <c r="H644" s="18">
        <f t="shared" si="103"/>
        <v>4.0355027150356806</v>
      </c>
      <c r="I644" s="10">
        <f t="shared" si="97"/>
        <v>1.48385434831862</v>
      </c>
      <c r="J644" s="10">
        <v>1.5588727574082677</v>
      </c>
      <c r="K644" s="10">
        <v>0.47071294825828552</v>
      </c>
      <c r="L644" s="150">
        <f t="shared" si="98"/>
        <v>0.47071294825828552</v>
      </c>
      <c r="M644" s="10">
        <f t="shared" si="99"/>
        <v>7.5489427690208544</v>
      </c>
      <c r="N644" s="11">
        <f t="shared" si="100"/>
        <v>2.6166179442013361E-2</v>
      </c>
    </row>
    <row r="645" spans="1:14">
      <c r="A645" s="9">
        <f t="shared" si="101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102"/>
        <v>3428.74</v>
      </c>
      <c r="G645" s="11">
        <v>2.3778164594270335E-2</v>
      </c>
      <c r="H645" s="18">
        <f t="shared" si="103"/>
        <v>47.960795768289209</v>
      </c>
      <c r="I645" s="10">
        <f t="shared" si="97"/>
        <v>17.635184603999942</v>
      </c>
      <c r="J645" s="10">
        <v>18.526756943625731</v>
      </c>
      <c r="K645" s="10">
        <v>5.5942887840939823</v>
      </c>
      <c r="L645" s="150">
        <f t="shared" si="98"/>
        <v>5.5942887840939823</v>
      </c>
      <c r="M645" s="10">
        <f t="shared" si="99"/>
        <v>89.717026100008852</v>
      </c>
      <c r="N645" s="11">
        <f t="shared" si="100"/>
        <v>2.6166179442013351E-2</v>
      </c>
    </row>
    <row r="646" spans="1:14">
      <c r="A646" s="9">
        <f t="shared" si="101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102"/>
        <v>3234.7</v>
      </c>
      <c r="G646" s="11">
        <v>2.1413066846050887E-2</v>
      </c>
      <c r="H646" s="18">
        <f t="shared" si="103"/>
        <v>43.190369959153102</v>
      </c>
      <c r="I646" s="10">
        <f t="shared" si="97"/>
        <v>15.881099033980597</v>
      </c>
      <c r="J646" s="10">
        <v>16.683991033100547</v>
      </c>
      <c r="K646" s="10">
        <v>5.0378522368703926</v>
      </c>
      <c r="L646" s="150">
        <f t="shared" si="98"/>
        <v>5.0378522368703926</v>
      </c>
      <c r="M646" s="10">
        <f t="shared" si="99"/>
        <v>80.793312263104639</v>
      </c>
      <c r="N646" s="11">
        <f t="shared" si="100"/>
        <v>2.4977065033265727E-2</v>
      </c>
    </row>
    <row r="647" spans="1:14">
      <c r="A647" s="9">
        <f t="shared" si="101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102"/>
        <v>4590.05</v>
      </c>
      <c r="G647" s="11">
        <v>3.1831799552001779E-2</v>
      </c>
      <c r="H647" s="18">
        <f t="shared" si="103"/>
        <v>64.205058014383113</v>
      </c>
      <c r="I647" s="10">
        <f t="shared" si="97"/>
        <v>23.608199831888673</v>
      </c>
      <c r="J647" s="10">
        <v>24.801746620942186</v>
      </c>
      <c r="K647" s="10">
        <v>7.4890674805994584</v>
      </c>
      <c r="L647" s="150">
        <f t="shared" si="98"/>
        <v>7.4890674805994584</v>
      </c>
      <c r="M647" s="10">
        <f t="shared" si="99"/>
        <v>120.10407194781342</v>
      </c>
      <c r="N647" s="11">
        <f t="shared" si="100"/>
        <v>2.6166179442013358E-2</v>
      </c>
    </row>
    <row r="648" spans="1:14">
      <c r="A648" s="9">
        <f t="shared" si="101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102"/>
        <v>4652.09</v>
      </c>
      <c r="G648" s="11">
        <v>3.2262044286635642E-2</v>
      </c>
      <c r="H648" s="18">
        <f t="shared" si="103"/>
        <v>65.072865946586958</v>
      </c>
      <c r="I648" s="10">
        <f t="shared" si="97"/>
        <v>23.927292808560026</v>
      </c>
      <c r="J648" s="10">
        <v>25.136971805932159</v>
      </c>
      <c r="K648" s="10">
        <v>7.5902911593167683</v>
      </c>
      <c r="L648" s="150">
        <f t="shared" si="98"/>
        <v>7.5902911593167683</v>
      </c>
      <c r="M648" s="10">
        <f t="shared" si="99"/>
        <v>121.72742172039591</v>
      </c>
      <c r="N648" s="11">
        <f t="shared" si="100"/>
        <v>2.6166179442013354E-2</v>
      </c>
    </row>
    <row r="649" spans="1:14">
      <c r="A649" s="9">
        <f t="shared" si="101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102"/>
        <v>4635.5</v>
      </c>
      <c r="G649" s="11">
        <v>3.21469933493762E-2</v>
      </c>
      <c r="H649" s="18">
        <f t="shared" si="103"/>
        <v>64.840807055625291</v>
      </c>
      <c r="I649" s="10">
        <f t="shared" si="97"/>
        <v>23.84196475435342</v>
      </c>
      <c r="J649" s="10">
        <v>25.047329868166464</v>
      </c>
      <c r="K649" s="10">
        <v>7.5632231253077391</v>
      </c>
      <c r="L649" s="150">
        <f t="shared" si="98"/>
        <v>7.5632231253077391</v>
      </c>
      <c r="M649" s="10">
        <f t="shared" si="99"/>
        <v>121.2933248034529</v>
      </c>
      <c r="N649" s="11">
        <f t="shared" si="100"/>
        <v>2.6166179442013354E-2</v>
      </c>
    </row>
    <row r="650" spans="1:14">
      <c r="A650" s="9">
        <f t="shared" si="101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102"/>
        <v>760.7</v>
      </c>
      <c r="G650" s="11">
        <v>5.2754218187618333E-3</v>
      </c>
      <c r="H650" s="18">
        <f t="shared" si="103"/>
        <v>10.640578562660805</v>
      </c>
      <c r="I650" s="10">
        <f t="shared" si="97"/>
        <v>3.912540737490378</v>
      </c>
      <c r="J650" s="10">
        <v>4.1103449100882825</v>
      </c>
      <c r="K650" s="10">
        <v>1.2411484913000965</v>
      </c>
      <c r="L650" s="150">
        <f t="shared" si="98"/>
        <v>1.2411484913000965</v>
      </c>
      <c r="M650" s="10">
        <f t="shared" si="99"/>
        <v>19.904612701539563</v>
      </c>
      <c r="N650" s="11">
        <f t="shared" si="100"/>
        <v>2.6166179442013358E-2</v>
      </c>
    </row>
    <row r="651" spans="1:14">
      <c r="A651" s="9">
        <f t="shared" si="101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102"/>
        <v>195.3</v>
      </c>
      <c r="G651" s="11">
        <v>1.3543971095099066E-3</v>
      </c>
      <c r="H651" s="18">
        <f t="shared" si="103"/>
        <v>2.7318325138525767</v>
      </c>
      <c r="I651" s="10">
        <f t="shared" si="97"/>
        <v>1.0044948153435926</v>
      </c>
      <c r="J651" s="10">
        <v>1.0552785078746436</v>
      </c>
      <c r="K651" s="10">
        <v>0.31864900795439571</v>
      </c>
      <c r="L651" s="150">
        <f t="shared" si="98"/>
        <v>0.31864900795439571</v>
      </c>
      <c r="M651" s="10">
        <f t="shared" si="99"/>
        <v>5.1102548450252092</v>
      </c>
      <c r="N651" s="11">
        <f t="shared" si="100"/>
        <v>2.6166179442013358E-2</v>
      </c>
    </row>
    <row r="652" spans="1:14">
      <c r="A652" s="9">
        <f t="shared" si="101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102"/>
        <v>1221.2</v>
      </c>
      <c r="G652" s="11">
        <v>8.4689695347337328E-3</v>
      </c>
      <c r="H652" s="18">
        <f t="shared" si="103"/>
        <v>17.081996241253286</v>
      </c>
      <c r="I652" s="10">
        <f t="shared" si="97"/>
        <v>6.281050017908834</v>
      </c>
      <c r="J652" s="10">
        <v>6.5985976129877875</v>
      </c>
      <c r="K652" s="10">
        <v>1.9924944624368055</v>
      </c>
      <c r="L652" s="150">
        <f t="shared" si="98"/>
        <v>1.9924944624368055</v>
      </c>
      <c r="M652" s="10">
        <f t="shared" si="99"/>
        <v>31.954138334586712</v>
      </c>
      <c r="N652" s="11">
        <f t="shared" si="100"/>
        <v>2.6166179442013358E-2</v>
      </c>
    </row>
    <row r="653" spans="1:14">
      <c r="A653" s="9">
        <f t="shared" si="101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102"/>
        <v>967.5</v>
      </c>
      <c r="G653" s="11">
        <v>6.7095709342080622E-3</v>
      </c>
      <c r="H653" s="18">
        <f t="shared" si="103"/>
        <v>13.533271670007004</v>
      </c>
      <c r="I653" s="10">
        <f t="shared" si="97"/>
        <v>4.9761839930615759</v>
      </c>
      <c r="J653" s="10">
        <v>5.2277621933882115</v>
      </c>
      <c r="K653" s="10">
        <v>1.5785607536911308</v>
      </c>
      <c r="L653" s="150">
        <f t="shared" si="98"/>
        <v>1.5785607536911308</v>
      </c>
      <c r="M653" s="10">
        <f t="shared" si="99"/>
        <v>25.315778610147923</v>
      </c>
      <c r="N653" s="11">
        <f t="shared" si="100"/>
        <v>2.6166179442013358E-2</v>
      </c>
    </row>
    <row r="654" spans="1:14">
      <c r="A654" s="9">
        <f t="shared" si="101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102"/>
        <v>1147.9000000000001</v>
      </c>
      <c r="G654" s="11">
        <v>7.9606371838526462E-3</v>
      </c>
      <c r="H654" s="18">
        <f t="shared" si="103"/>
        <v>16.056684806202625</v>
      </c>
      <c r="I654" s="10">
        <f t="shared" si="97"/>
        <v>5.9040430032407061</v>
      </c>
      <c r="J654" s="10">
        <v>6.2025304617987889</v>
      </c>
      <c r="K654" s="10">
        <v>1.8728991102450121</v>
      </c>
      <c r="L654" s="150">
        <f t="shared" si="98"/>
        <v>1.8728991102450121</v>
      </c>
      <c r="M654" s="10">
        <f t="shared" si="99"/>
        <v>30.036157381487133</v>
      </c>
      <c r="N654" s="11">
        <f t="shared" si="100"/>
        <v>2.6166179442013354E-2</v>
      </c>
    </row>
    <row r="655" spans="1:14">
      <c r="A655" s="9">
        <f t="shared" si="101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102"/>
        <v>2522.14</v>
      </c>
      <c r="G655" s="11">
        <v>1.6726700278091776E-2</v>
      </c>
      <c r="H655" s="18">
        <f t="shared" si="103"/>
        <v>33.737921727913893</v>
      </c>
      <c r="I655" s="10">
        <f t="shared" si="97"/>
        <v>12.40543381935394</v>
      </c>
      <c r="J655" s="10">
        <v>13.032608521675208</v>
      </c>
      <c r="K655" s="10">
        <v>3.9352907744266523</v>
      </c>
      <c r="L655" s="150">
        <f t="shared" si="98"/>
        <v>3.9352907744266523</v>
      </c>
      <c r="M655" s="10">
        <f t="shared" si="99"/>
        <v>63.111254843369693</v>
      </c>
      <c r="N655" s="11">
        <f t="shared" si="100"/>
        <v>2.5022899142541532E-2</v>
      </c>
    </row>
    <row r="656" spans="1:14">
      <c r="A656" s="9">
        <f t="shared" si="101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102"/>
        <v>5364.3</v>
      </c>
      <c r="G656" s="11">
        <v>3.7201190038627714E-2</v>
      </c>
      <c r="H656" s="18">
        <f t="shared" si="103"/>
        <v>75.035172319812489</v>
      </c>
      <c r="I656" s="10">
        <f t="shared" si="97"/>
        <v>27.590432861995055</v>
      </c>
      <c r="J656" s="10">
        <v>28.985307218596784</v>
      </c>
      <c r="K656" s="10">
        <v>8.752323980387942</v>
      </c>
      <c r="L656" s="150">
        <f t="shared" si="98"/>
        <v>8.752323980387942</v>
      </c>
      <c r="M656" s="10">
        <f t="shared" si="99"/>
        <v>140.36323638079227</v>
      </c>
      <c r="N656" s="11">
        <f t="shared" si="100"/>
        <v>2.6166179442013361E-2</v>
      </c>
    </row>
    <row r="657" spans="1:14">
      <c r="A657" s="9">
        <f t="shared" si="101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102"/>
        <v>1516</v>
      </c>
      <c r="G657" s="11">
        <v>1.0513394869518782E-2</v>
      </c>
      <c r="H657" s="18">
        <f t="shared" si="103"/>
        <v>21.205622585768079</v>
      </c>
      <c r="I657" s="10">
        <f t="shared" si="97"/>
        <v>7.797307424786923</v>
      </c>
      <c r="J657" s="10">
        <v>8.1915116125855594</v>
      </c>
      <c r="K657" s="10">
        <v>2.4734864109516841</v>
      </c>
      <c r="L657" s="150">
        <f t="shared" si="98"/>
        <v>2.4734864109516841</v>
      </c>
      <c r="M657" s="10">
        <f t="shared" si="99"/>
        <v>39.667928034092249</v>
      </c>
      <c r="N657" s="11">
        <f t="shared" si="100"/>
        <v>2.6166179442013358E-2</v>
      </c>
    </row>
    <row r="658" spans="1:14">
      <c r="A658" s="9">
        <f t="shared" si="101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102"/>
        <v>2999.5</v>
      </c>
      <c r="G658" s="11">
        <v>1.8032275290054578E-2</v>
      </c>
      <c r="H658" s="18">
        <f t="shared" si="103"/>
        <v>36.371279582792987</v>
      </c>
      <c r="I658" s="10">
        <f t="shared" si="97"/>
        <v>13.373719502592982</v>
      </c>
      <c r="J658" s="10">
        <v>14.049847292246024</v>
      </c>
      <c r="K658" s="10">
        <v>4.2424534074911406</v>
      </c>
      <c r="L658" s="150">
        <f t="shared" si="98"/>
        <v>4.2424534074911406</v>
      </c>
      <c r="M658" s="10">
        <f t="shared" si="99"/>
        <v>68.037299785123139</v>
      </c>
      <c r="N658" s="11">
        <f t="shared" si="100"/>
        <v>2.2682880408442452E-2</v>
      </c>
    </row>
    <row r="659" spans="1:14">
      <c r="A659" s="9">
        <f t="shared" si="101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102"/>
        <v>4518</v>
      </c>
      <c r="G659" s="11">
        <v>3.1332135897418116E-2</v>
      </c>
      <c r="H659" s="18">
        <f t="shared" si="103"/>
        <v>63.197231426451317</v>
      </c>
      <c r="I659" s="10">
        <f t="shared" si="97"/>
        <v>23.237621995506149</v>
      </c>
      <c r="J659" s="10">
        <v>24.412433684473324</v>
      </c>
      <c r="K659" s="10">
        <v>7.3715116125855609</v>
      </c>
      <c r="L659" s="150">
        <f t="shared" si="98"/>
        <v>7.3715116125855609</v>
      </c>
      <c r="M659" s="10">
        <f t="shared" si="99"/>
        <v>118.21879871901636</v>
      </c>
      <c r="N659" s="11">
        <f t="shared" si="100"/>
        <v>2.6166179442013361E-2</v>
      </c>
    </row>
    <row r="660" spans="1:14">
      <c r="A660" s="9">
        <f t="shared" si="101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102"/>
        <v>4688</v>
      </c>
      <c r="G660" s="11">
        <v>3.0662219047552997E-2</v>
      </c>
      <c r="H660" s="18">
        <f t="shared" si="103"/>
        <v>61.846002441104872</v>
      </c>
      <c r="I660" s="10">
        <f t="shared" si="97"/>
        <v>22.740775097594263</v>
      </c>
      <c r="J660" s="10">
        <v>23.890467970900918</v>
      </c>
      <c r="K660" s="10">
        <v>7.2139002753177941</v>
      </c>
      <c r="L660" s="150">
        <f t="shared" si="98"/>
        <v>7.2139002753177941</v>
      </c>
      <c r="M660" s="10">
        <f t="shared" si="99"/>
        <v>115.69114578491785</v>
      </c>
      <c r="N660" s="11">
        <f t="shared" si="100"/>
        <v>2.4678145431936402E-2</v>
      </c>
    </row>
    <row r="661" spans="1:14">
      <c r="A661" s="9">
        <f t="shared" si="101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102"/>
        <v>3216</v>
      </c>
      <c r="G661" s="11">
        <v>2.2302821834018736E-2</v>
      </c>
      <c r="H661" s="18">
        <f t="shared" si="103"/>
        <v>44.985014667434129</v>
      </c>
      <c r="I661" s="10">
        <f t="shared" si="97"/>
        <v>16.540989893215531</v>
      </c>
      <c r="J661" s="10">
        <v>17.377243631975698</v>
      </c>
      <c r="K661" s="10">
        <v>5.2471848928895888</v>
      </c>
      <c r="L661" s="150">
        <f t="shared" si="98"/>
        <v>5.2471848928895888</v>
      </c>
      <c r="M661" s="10">
        <f t="shared" si="99"/>
        <v>84.150433085514948</v>
      </c>
      <c r="N661" s="11">
        <f t="shared" si="100"/>
        <v>2.6166179442013354E-2</v>
      </c>
    </row>
    <row r="662" spans="1:14">
      <c r="A662" s="9">
        <f t="shared" si="101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102"/>
        <v>5793.85</v>
      </c>
      <c r="G662" s="11">
        <v>4.0180100834275333E-2</v>
      </c>
      <c r="H662" s="18">
        <f t="shared" si="103"/>
        <v>81.043665183741695</v>
      </c>
      <c r="I662" s="10">
        <f t="shared" si="97"/>
        <v>29.799755688061822</v>
      </c>
      <c r="J662" s="10">
        <v>31.306325565025624</v>
      </c>
      <c r="K662" s="10">
        <v>9.4531723232799578</v>
      </c>
      <c r="L662" s="150">
        <f t="shared" si="98"/>
        <v>9.4531723232799578</v>
      </c>
      <c r="M662" s="10">
        <f t="shared" si="99"/>
        <v>151.60291876010911</v>
      </c>
      <c r="N662" s="11">
        <f t="shared" si="100"/>
        <v>2.6166179442013358E-2</v>
      </c>
    </row>
    <row r="663" spans="1:14">
      <c r="A663" s="9">
        <f t="shared" si="101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102"/>
        <v>5920.8</v>
      </c>
      <c r="G663" s="11">
        <v>4.1060493630241959E-2</v>
      </c>
      <c r="H663" s="18">
        <f t="shared" si="103"/>
        <v>82.819426257134339</v>
      </c>
      <c r="I663" s="10">
        <f t="shared" si="97"/>
        <v>30.4527030347483</v>
      </c>
      <c r="J663" s="10">
        <v>31.992283612003021</v>
      </c>
      <c r="K663" s="10">
        <v>9.6603023363870264</v>
      </c>
      <c r="L663" s="150">
        <f t="shared" si="98"/>
        <v>9.6603023363870264</v>
      </c>
      <c r="M663" s="10">
        <f t="shared" si="99"/>
        <v>154.92471524027269</v>
      </c>
      <c r="N663" s="11">
        <f t="shared" si="100"/>
        <v>2.6166179442013358E-2</v>
      </c>
    </row>
    <row r="664" spans="1:14">
      <c r="A664" s="9">
        <f t="shared" si="101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102"/>
        <v>5856.4</v>
      </c>
      <c r="G664" s="11">
        <v>4.0191543513387933E-2</v>
      </c>
      <c r="H664" s="18">
        <f t="shared" si="103"/>
        <v>81.0667451819386</v>
      </c>
      <c r="I664" s="10">
        <f t="shared" si="97"/>
        <v>29.808242203398827</v>
      </c>
      <c r="J664" s="10">
        <v>31.315241128456208</v>
      </c>
      <c r="K664" s="10">
        <v>9.4558644423947786</v>
      </c>
      <c r="L664" s="150">
        <f t="shared" si="98"/>
        <v>9.4558644423947786</v>
      </c>
      <c r="M664" s="10">
        <f t="shared" si="99"/>
        <v>151.6460929561884</v>
      </c>
      <c r="N664" s="11">
        <f t="shared" si="100"/>
        <v>2.5894080485654739E-2</v>
      </c>
    </row>
    <row r="665" spans="1:14">
      <c r="A665" s="9">
        <f t="shared" si="101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102"/>
        <v>161.19999999999999</v>
      </c>
      <c r="G665" s="11">
        <v>1.1179150745161133E-3</v>
      </c>
      <c r="H665" s="18">
        <f t="shared" si="103"/>
        <v>2.2548458844497454</v>
      </c>
      <c r="I665" s="10">
        <f t="shared" si="97"/>
        <v>0.82910683171217148</v>
      </c>
      <c r="J665" s="10">
        <v>0.87102353030922963</v>
      </c>
      <c r="K665" s="10">
        <v>0.26301187958140598</v>
      </c>
      <c r="L665" s="150">
        <f t="shared" si="98"/>
        <v>0.26301187958140598</v>
      </c>
      <c r="M665" s="10">
        <f t="shared" si="99"/>
        <v>4.2179881260525525</v>
      </c>
      <c r="N665" s="11">
        <f t="shared" si="100"/>
        <v>2.6166179442013354E-2</v>
      </c>
    </row>
    <row r="666" spans="1:14">
      <c r="A666" s="9">
        <f t="shared" si="101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102"/>
        <v>2414.8000000000002</v>
      </c>
      <c r="G666" s="11">
        <v>1.1064723954035105E-2</v>
      </c>
      <c r="H666" s="18">
        <f t="shared" si="103"/>
        <v>22.317658862528347</v>
      </c>
      <c r="I666" s="10">
        <f t="shared" si="97"/>
        <v>8.2062031637516739</v>
      </c>
      <c r="J666" s="10">
        <v>8.6210796687864519</v>
      </c>
      <c r="K666" s="10">
        <v>2.6031976046658394</v>
      </c>
      <c r="L666" s="150">
        <f t="shared" si="98"/>
        <v>2.6031976046658394</v>
      </c>
      <c r="M666" s="10">
        <f t="shared" si="99"/>
        <v>41.748139299732308</v>
      </c>
      <c r="N666" s="11">
        <f t="shared" si="100"/>
        <v>1.7288445958146558E-2</v>
      </c>
    </row>
    <row r="667" spans="1:14">
      <c r="A667" s="9">
        <f t="shared" si="101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102"/>
        <v>1474.5</v>
      </c>
      <c r="G667" s="11">
        <v>1.0225594152444225E-2</v>
      </c>
      <c r="H667" s="18">
        <f t="shared" si="103"/>
        <v>20.625125661421524</v>
      </c>
      <c r="I667" s="10">
        <f t="shared" si="97"/>
        <v>7.5838587057046949</v>
      </c>
      <c r="J667" s="10">
        <v>7.967271683876918</v>
      </c>
      <c r="K667" s="10">
        <v>2.4057755362455531</v>
      </c>
      <c r="L667" s="150">
        <f t="shared" si="98"/>
        <v>2.4057755362455531</v>
      </c>
      <c r="M667" s="10">
        <f t="shared" si="99"/>
        <v>38.582031587248693</v>
      </c>
      <c r="N667" s="11">
        <f t="shared" si="100"/>
        <v>2.6166179442013354E-2</v>
      </c>
    </row>
    <row r="668" spans="1:14">
      <c r="A668" s="9">
        <f t="shared" si="101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102"/>
        <v>3142.9</v>
      </c>
      <c r="G668" s="11">
        <v>2.1795876474545239E-2</v>
      </c>
      <c r="H668" s="18">
        <f t="shared" si="103"/>
        <v>43.962500807922488</v>
      </c>
      <c r="I668" s="10">
        <f t="shared" si="97"/>
        <v>16.1650115470731</v>
      </c>
      <c r="J668" s="10">
        <v>16.982257155141923</v>
      </c>
      <c r="K668" s="10">
        <v>5.1279158581662587</v>
      </c>
      <c r="L668" s="150">
        <f t="shared" si="98"/>
        <v>5.1279158581662587</v>
      </c>
      <c r="M668" s="10">
        <f t="shared" si="99"/>
        <v>82.237685368303772</v>
      </c>
      <c r="N668" s="11">
        <f t="shared" si="100"/>
        <v>2.6166179442013354E-2</v>
      </c>
    </row>
    <row r="669" spans="1:14">
      <c r="A669" s="9">
        <f t="shared" si="101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102"/>
        <v>3236.6000000000004</v>
      </c>
      <c r="G669" s="11">
        <v>2.1961621947752034E-2</v>
      </c>
      <c r="H669" s="18">
        <f t="shared" si="103"/>
        <v>44.296811084835326</v>
      </c>
      <c r="I669" s="10">
        <f t="shared" si="97"/>
        <v>16.287937435893951</v>
      </c>
      <c r="J669" s="10">
        <v>17.111397740590995</v>
      </c>
      <c r="K669" s="10">
        <v>5.1669107956476212</v>
      </c>
      <c r="L669" s="150">
        <f t="shared" si="98"/>
        <v>5.1669107956476212</v>
      </c>
      <c r="M669" s="10">
        <f t="shared" ref="M669:M700" si="104">H669+I669+J669+L669</f>
        <v>82.863057056967904</v>
      </c>
      <c r="N669" s="11">
        <f t="shared" ref="N669:N700" si="105">M669/F669</f>
        <v>2.5601883784517054E-2</v>
      </c>
    </row>
    <row r="670" spans="1:14">
      <c r="A670" s="9">
        <f t="shared" si="101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102"/>
        <v>3226.9</v>
      </c>
      <c r="G670" s="11">
        <v>2.1865226044924652E-2</v>
      </c>
      <c r="H670" s="18">
        <f t="shared" si="103"/>
        <v>44.102379584873475</v>
      </c>
      <c r="I670" s="10">
        <f t="shared" si="97"/>
        <v>16.216444973357977</v>
      </c>
      <c r="J670" s="10">
        <v>17.036290872903042</v>
      </c>
      <c r="K670" s="10">
        <v>5.1442317315894233</v>
      </c>
      <c r="L670" s="150">
        <f t="shared" si="98"/>
        <v>5.1442317315894233</v>
      </c>
      <c r="M670" s="10">
        <f t="shared" si="104"/>
        <v>82.499347162723922</v>
      </c>
      <c r="N670" s="11">
        <f t="shared" si="105"/>
        <v>2.556613070213639E-2</v>
      </c>
    </row>
    <row r="671" spans="1:14">
      <c r="A671" s="9">
        <f t="shared" si="101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102"/>
        <v>4204.75</v>
      </c>
      <c r="G671" s="11">
        <v>2.9159760605283049E-2</v>
      </c>
      <c r="H671" s="18">
        <f t="shared" si="103"/>
        <v>58.815528738461964</v>
      </c>
      <c r="I671" s="10">
        <f t="shared" si="97"/>
        <v>21.626469917132464</v>
      </c>
      <c r="J671" s="10">
        <v>22.719827475606287</v>
      </c>
      <c r="K671" s="10">
        <v>6.8604168776049432</v>
      </c>
      <c r="L671" s="150">
        <f t="shared" si="98"/>
        <v>6.8604168776049432</v>
      </c>
      <c r="M671" s="10">
        <f t="shared" si="104"/>
        <v>110.02224300880566</v>
      </c>
      <c r="N671" s="11">
        <f t="shared" si="105"/>
        <v>2.6166179442013358E-2</v>
      </c>
    </row>
    <row r="672" spans="1:14">
      <c r="A672" s="9">
        <f t="shared" si="101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102"/>
        <v>1489.2</v>
      </c>
      <c r="G672" s="11">
        <v>1.032753802090196E-2</v>
      </c>
      <c r="H672" s="18">
        <f t="shared" si="103"/>
        <v>20.83074746353946</v>
      </c>
      <c r="I672" s="10">
        <f t="shared" si="97"/>
        <v>7.6594658423434598</v>
      </c>
      <c r="J672" s="10">
        <v>8.0467012489857623</v>
      </c>
      <c r="K672" s="10">
        <v>2.429759870177604</v>
      </c>
      <c r="L672" s="150">
        <f t="shared" si="98"/>
        <v>2.429759870177604</v>
      </c>
      <c r="M672" s="10">
        <f t="shared" si="104"/>
        <v>38.966674425046286</v>
      </c>
      <c r="N672" s="11">
        <f t="shared" si="105"/>
        <v>2.6166179442013351E-2</v>
      </c>
    </row>
    <row r="673" spans="1:14">
      <c r="A673" s="9">
        <f t="shared" si="101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102"/>
        <v>4047.96</v>
      </c>
      <c r="G673" s="11">
        <v>2.8072428691304257E-2</v>
      </c>
      <c r="H673" s="18">
        <f t="shared" si="103"/>
        <v>56.622369394647599</v>
      </c>
      <c r="I673" s="10">
        <f t="shared" si="97"/>
        <v>20.820045226411924</v>
      </c>
      <c r="J673" s="10">
        <v>21.872632814829711</v>
      </c>
      <c r="K673" s="10">
        <v>6.6046002982031524</v>
      </c>
      <c r="L673" s="150">
        <f t="shared" si="98"/>
        <v>6.6046002982031524</v>
      </c>
      <c r="M673" s="10">
        <f t="shared" si="104"/>
        <v>105.91964773409239</v>
      </c>
      <c r="N673" s="11">
        <f t="shared" si="105"/>
        <v>2.6166179442013358E-2</v>
      </c>
    </row>
    <row r="674" spans="1:14">
      <c r="A674" s="9">
        <f t="shared" si="101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102"/>
        <v>308</v>
      </c>
      <c r="G674" s="11">
        <v>2.1359667676858741E-3</v>
      </c>
      <c r="H674" s="18">
        <f t="shared" si="103"/>
        <v>4.3082663300900848</v>
      </c>
      <c r="I674" s="10">
        <f t="shared" si="97"/>
        <v>1.5841495295741244</v>
      </c>
      <c r="J674" s="10">
        <v>1.6642385070424488</v>
      </c>
      <c r="K674" s="10">
        <v>0.50252890143345563</v>
      </c>
      <c r="L674" s="150">
        <f t="shared" si="98"/>
        <v>0.50252890143345563</v>
      </c>
      <c r="M674" s="10">
        <f t="shared" si="104"/>
        <v>8.0591832681401137</v>
      </c>
      <c r="N674" s="11">
        <f t="shared" si="105"/>
        <v>2.6166179442013358E-2</v>
      </c>
    </row>
    <row r="675" spans="1:14">
      <c r="A675" s="9">
        <f t="shared" si="101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102"/>
        <v>157.54</v>
      </c>
      <c r="G675" s="11">
        <v>1.0925331317572487E-3</v>
      </c>
      <c r="H675" s="18">
        <f t="shared" si="103"/>
        <v>2.203650252085688</v>
      </c>
      <c r="I675" s="10">
        <f t="shared" si="97"/>
        <v>0.81028219769190757</v>
      </c>
      <c r="J675" s="10">
        <v>0.8512471896086603</v>
      </c>
      <c r="K675" s="10">
        <v>0.25704026990852791</v>
      </c>
      <c r="L675" s="150">
        <f t="shared" si="98"/>
        <v>0.25704026990852791</v>
      </c>
      <c r="M675" s="10">
        <f t="shared" si="104"/>
        <v>4.1222199092947838</v>
      </c>
      <c r="N675" s="11">
        <f t="shared" si="105"/>
        <v>2.6166179442013354E-2</v>
      </c>
    </row>
    <row r="676" spans="1:14">
      <c r="A676" s="9">
        <f t="shared" si="101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102"/>
        <v>547.4</v>
      </c>
      <c r="G676" s="11">
        <v>3.7961954825689852E-3</v>
      </c>
      <c r="H676" s="18">
        <f t="shared" si="103"/>
        <v>7.6569642502964692</v>
      </c>
      <c r="I676" s="10">
        <f t="shared" si="97"/>
        <v>2.8154657548340118</v>
      </c>
      <c r="J676" s="10">
        <v>2.9578057102436248</v>
      </c>
      <c r="K676" s="10">
        <v>0.89313091118400523</v>
      </c>
      <c r="L676" s="150">
        <f t="shared" si="98"/>
        <v>0.89313091118400523</v>
      </c>
      <c r="M676" s="10">
        <f t="shared" si="104"/>
        <v>14.32336662655811</v>
      </c>
      <c r="N676" s="11">
        <f t="shared" si="105"/>
        <v>2.6166179442013354E-2</v>
      </c>
    </row>
    <row r="677" spans="1:14">
      <c r="A677" s="9">
        <f t="shared" si="101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102"/>
        <v>307.3</v>
      </c>
      <c r="G677" s="11">
        <v>2.1311122977593156E-3</v>
      </c>
      <c r="H677" s="18">
        <f t="shared" si="103"/>
        <v>4.2984748157035169</v>
      </c>
      <c r="I677" s="10">
        <f t="shared" si="97"/>
        <v>1.5805491897341832</v>
      </c>
      <c r="J677" s="10">
        <v>1.6604561467991708</v>
      </c>
      <c r="K677" s="10">
        <v>0.50138679029383415</v>
      </c>
      <c r="L677" s="150">
        <f t="shared" si="98"/>
        <v>0.50138679029383415</v>
      </c>
      <c r="M677" s="10">
        <f t="shared" si="104"/>
        <v>8.0408669425307053</v>
      </c>
      <c r="N677" s="11">
        <f t="shared" si="105"/>
        <v>2.6166179442013358E-2</v>
      </c>
    </row>
    <row r="678" spans="1:14">
      <c r="A678" s="9">
        <f t="shared" si="101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102"/>
        <v>137.69999999999999</v>
      </c>
      <c r="G678" s="11">
        <v>9.5494358412449626E-4</v>
      </c>
      <c r="H678" s="18">
        <f t="shared" si="103"/>
        <v>1.9261307586149501</v>
      </c>
      <c r="I678" s="10">
        <f t="shared" si="97"/>
        <v>0.70823827994271715</v>
      </c>
      <c r="J678" s="10">
        <v>0.7440442935706012</v>
      </c>
      <c r="K678" s="10">
        <v>0.22466957703697024</v>
      </c>
      <c r="L678" s="150">
        <f t="shared" si="98"/>
        <v>0.22466957703697024</v>
      </c>
      <c r="M678" s="10">
        <f t="shared" si="104"/>
        <v>3.6030829091652388</v>
      </c>
      <c r="N678" s="11">
        <f t="shared" si="105"/>
        <v>2.6166179442013354E-2</v>
      </c>
    </row>
    <row r="679" spans="1:14">
      <c r="A679" s="9">
        <f t="shared" si="101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102"/>
        <v>536.1</v>
      </c>
      <c r="G679" s="11">
        <v>3.7178304680402507E-3</v>
      </c>
      <c r="H679" s="18">
        <f t="shared" si="103"/>
        <v>7.4989012323418658</v>
      </c>
      <c r="I679" s="10">
        <f t="shared" si="97"/>
        <v>2.7573459831321041</v>
      </c>
      <c r="J679" s="10">
        <v>2.8967476091735613</v>
      </c>
      <c r="K679" s="10">
        <v>0.87469397421582984</v>
      </c>
      <c r="L679" s="150">
        <f t="shared" si="98"/>
        <v>0.87469397421582984</v>
      </c>
      <c r="M679" s="10">
        <f t="shared" si="104"/>
        <v>14.027688798863361</v>
      </c>
      <c r="N679" s="11">
        <f t="shared" si="105"/>
        <v>2.6166179442013358E-2</v>
      </c>
    </row>
    <row r="680" spans="1:14">
      <c r="A680" s="9">
        <f t="shared" si="101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102"/>
        <v>4434.25</v>
      </c>
      <c r="G680" s="11">
        <v>3.0751333245490543E-2</v>
      </c>
      <c r="H680" s="18">
        <f t="shared" si="103"/>
        <v>62.025746669486878</v>
      </c>
      <c r="I680" s="10">
        <f t="shared" si="97"/>
        <v>22.806867050370325</v>
      </c>
      <c r="J680" s="10">
        <v>23.959901298223958</v>
      </c>
      <c r="K680" s="10">
        <v>7.2348661726665604</v>
      </c>
      <c r="L680" s="150">
        <f t="shared" si="98"/>
        <v>7.2348661726665604</v>
      </c>
      <c r="M680" s="10">
        <f t="shared" si="104"/>
        <v>116.02738119074772</v>
      </c>
      <c r="N680" s="11">
        <f t="shared" si="105"/>
        <v>2.6166179442013354E-2</v>
      </c>
    </row>
    <row r="681" spans="1:14">
      <c r="A681" s="9">
        <f t="shared" si="101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102"/>
        <v>349</v>
      </c>
      <c r="G681" s="11">
        <v>2.4203000062414611E-3</v>
      </c>
      <c r="H681" s="18">
        <f t="shared" si="103"/>
        <v>4.8817693155890893</v>
      </c>
      <c r="I681" s="10">
        <f t="shared" si="97"/>
        <v>1.7950265773421084</v>
      </c>
      <c r="J681" s="10">
        <v>1.8857767498630345</v>
      </c>
      <c r="K681" s="10">
        <v>0.56942398246842862</v>
      </c>
      <c r="L681" s="150">
        <f t="shared" si="98"/>
        <v>0.56942398246842862</v>
      </c>
      <c r="M681" s="10">
        <f t="shared" si="104"/>
        <v>9.1319966252626603</v>
      </c>
      <c r="N681" s="11">
        <f t="shared" si="105"/>
        <v>2.6166179442013354E-2</v>
      </c>
    </row>
    <row r="682" spans="1:14">
      <c r="A682" s="9">
        <f t="shared" si="101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102"/>
        <v>406.5</v>
      </c>
      <c r="G682" s="11">
        <v>2.8190600359230774E-3</v>
      </c>
      <c r="H682" s="18">
        <f t="shared" si="103"/>
        <v>5.6860722830572064</v>
      </c>
      <c r="I682" s="10">
        <f t="shared" si="97"/>
        <v>2.0907687784801348</v>
      </c>
      <c r="J682" s="10">
        <v>2.1964706269894658</v>
      </c>
      <c r="K682" s="10">
        <v>0.66324025465162251</v>
      </c>
      <c r="L682" s="150">
        <f t="shared" si="98"/>
        <v>0.66324025465162251</v>
      </c>
      <c r="M682" s="10">
        <f t="shared" si="104"/>
        <v>10.63655194317843</v>
      </c>
      <c r="N682" s="11">
        <f t="shared" si="105"/>
        <v>2.6166179442013358E-2</v>
      </c>
    </row>
    <row r="683" spans="1:14">
      <c r="A683" s="9">
        <f t="shared" si="101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102"/>
        <v>404.1</v>
      </c>
      <c r="G683" s="11">
        <v>2.8024161390320188E-3</v>
      </c>
      <c r="H683" s="18">
        <f t="shared" si="103"/>
        <v>5.6525013765889724</v>
      </c>
      <c r="I683" s="10">
        <f t="shared" si="97"/>
        <v>2.0784247561717653</v>
      </c>
      <c r="J683" s="10">
        <v>2.1835025347267973</v>
      </c>
      <c r="K683" s="10">
        <v>0.65932444503006304</v>
      </c>
      <c r="L683" s="150">
        <f t="shared" si="98"/>
        <v>0.65932444503006304</v>
      </c>
      <c r="M683" s="10">
        <f t="shared" si="104"/>
        <v>10.573753112517597</v>
      </c>
      <c r="N683" s="11">
        <f t="shared" si="105"/>
        <v>2.6166179442013354E-2</v>
      </c>
    </row>
    <row r="684" spans="1:14">
      <c r="A684" s="9">
        <f t="shared" si="101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102"/>
        <v>408.5</v>
      </c>
      <c r="G684" s="11">
        <v>2.8329299499989598E-3</v>
      </c>
      <c r="H684" s="18">
        <f t="shared" si="103"/>
        <v>5.7140480384474017</v>
      </c>
      <c r="I684" s="10">
        <f t="shared" si="97"/>
        <v>2.1010554637371097</v>
      </c>
      <c r="J684" s="10">
        <v>2.2072773705416893</v>
      </c>
      <c r="K684" s="10">
        <v>0.66650342933625528</v>
      </c>
      <c r="L684" s="150">
        <f t="shared" si="98"/>
        <v>0.66650342933625528</v>
      </c>
      <c r="M684" s="10">
        <f t="shared" si="104"/>
        <v>10.688884302062457</v>
      </c>
      <c r="N684" s="11">
        <f t="shared" si="105"/>
        <v>2.6166179442013358E-2</v>
      </c>
    </row>
    <row r="685" spans="1:14">
      <c r="A685" s="9">
        <f t="shared" si="101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102"/>
        <v>1814.6</v>
      </c>
      <c r="G685" s="11">
        <v>1.2584173041048009E-2</v>
      </c>
      <c r="H685" s="18">
        <f t="shared" si="103"/>
        <v>25.382402865524245</v>
      </c>
      <c r="I685" s="10">
        <f t="shared" si="97"/>
        <v>9.3331095336532659</v>
      </c>
      <c r="J685" s="10">
        <v>9.8049584249325559</v>
      </c>
      <c r="K685" s="10">
        <v>2.9606783913673653</v>
      </c>
      <c r="L685" s="150">
        <f t="shared" si="98"/>
        <v>2.9606783913673653</v>
      </c>
      <c r="M685" s="10">
        <f t="shared" si="104"/>
        <v>47.481149215477437</v>
      </c>
      <c r="N685" s="11">
        <f t="shared" si="105"/>
        <v>2.6166179442013358E-2</v>
      </c>
    </row>
    <row r="686" spans="1:14">
      <c r="A686" s="9">
        <f t="shared" si="101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102"/>
        <v>358.3</v>
      </c>
      <c r="G686" s="11">
        <v>2.4847951066943141E-3</v>
      </c>
      <c r="H686" s="18">
        <f t="shared" si="103"/>
        <v>5.0118565781534983</v>
      </c>
      <c r="I686" s="10">
        <f t="shared" si="97"/>
        <v>1.8428596637870414</v>
      </c>
      <c r="J686" s="10">
        <v>1.9360281073808747</v>
      </c>
      <c r="K686" s="10">
        <v>0.58459774475197135</v>
      </c>
      <c r="L686" s="150">
        <f t="shared" si="98"/>
        <v>0.58459774475197135</v>
      </c>
      <c r="M686" s="10">
        <f t="shared" si="104"/>
        <v>9.3753420940733854</v>
      </c>
      <c r="N686" s="11">
        <f t="shared" si="105"/>
        <v>2.6166179442013354E-2</v>
      </c>
    </row>
    <row r="687" spans="1:14">
      <c r="A687" s="9">
        <f t="shared" si="101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102"/>
        <v>341</v>
      </c>
      <c r="G687" s="11">
        <v>2.364820349937932E-3</v>
      </c>
      <c r="H687" s="18">
        <f t="shared" si="103"/>
        <v>4.7698662940283079</v>
      </c>
      <c r="I687" s="10">
        <f t="shared" si="97"/>
        <v>1.753879836314209</v>
      </c>
      <c r="J687" s="10">
        <v>1.8425497756541398</v>
      </c>
      <c r="K687" s="10">
        <v>0.5563712837298973</v>
      </c>
      <c r="L687" s="150">
        <f t="shared" si="98"/>
        <v>0.5563712837298973</v>
      </c>
      <c r="M687" s="10">
        <f t="shared" si="104"/>
        <v>8.9226671897265533</v>
      </c>
      <c r="N687" s="11">
        <f t="shared" si="105"/>
        <v>2.6166179442013354E-2</v>
      </c>
    </row>
    <row r="688" spans="1:14">
      <c r="A688" s="9">
        <f t="shared" si="101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102"/>
        <v>2259.8000000000002</v>
      </c>
      <c r="G688" s="11">
        <v>1.325478338661692E-2</v>
      </c>
      <c r="H688" s="18">
        <f t="shared" si="103"/>
        <v>26.735030638640193</v>
      </c>
      <c r="I688" s="10">
        <f t="shared" si="97"/>
        <v>9.8304707658280002</v>
      </c>
      <c r="J688" s="10">
        <v>10.327464475682573</v>
      </c>
      <c r="K688" s="10">
        <v>3.1184528873693629</v>
      </c>
      <c r="L688" s="150">
        <f t="shared" si="98"/>
        <v>3.1184528873693629</v>
      </c>
      <c r="M688" s="10">
        <f t="shared" si="104"/>
        <v>50.011418767520134</v>
      </c>
      <c r="N688" s="11">
        <f t="shared" si="105"/>
        <v>2.2130904844464169E-2</v>
      </c>
    </row>
    <row r="689" spans="1:14">
      <c r="A689" s="9">
        <f t="shared" si="101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102"/>
        <v>383.21</v>
      </c>
      <c r="G689" s="11">
        <v>2.6575448865094279E-3</v>
      </c>
      <c r="H689" s="18">
        <f t="shared" si="103"/>
        <v>5.3602946115383814</v>
      </c>
      <c r="I689" s="10">
        <f t="shared" si="97"/>
        <v>1.970980328662663</v>
      </c>
      <c r="J689" s="10">
        <v>2.0706260983238205</v>
      </c>
      <c r="K689" s="10">
        <v>0.62524058544907313</v>
      </c>
      <c r="L689" s="150">
        <f t="shared" si="98"/>
        <v>0.62524058544907313</v>
      </c>
      <c r="M689" s="10">
        <f t="shared" si="104"/>
        <v>10.027141623973939</v>
      </c>
      <c r="N689" s="11">
        <f t="shared" si="105"/>
        <v>2.6166179442013361E-2</v>
      </c>
    </row>
    <row r="690" spans="1:14">
      <c r="A690" s="9">
        <f t="shared" si="101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102"/>
        <v>122.4</v>
      </c>
      <c r="G690" s="11">
        <v>8.4883874144399678E-4</v>
      </c>
      <c r="H690" s="18">
        <f t="shared" si="103"/>
        <v>1.7121162298799559</v>
      </c>
      <c r="I690" s="10">
        <f t="shared" si="97"/>
        <v>0.62954513772685983</v>
      </c>
      <c r="J690" s="10">
        <v>0.66137270539609005</v>
      </c>
      <c r="K690" s="10">
        <v>0.19970629069952914</v>
      </c>
      <c r="L690" s="150">
        <f t="shared" si="98"/>
        <v>0.19970629069952914</v>
      </c>
      <c r="M690" s="10">
        <f t="shared" si="104"/>
        <v>3.2027403637024352</v>
      </c>
      <c r="N690" s="11">
        <f t="shared" si="105"/>
        <v>2.6166179442013358E-2</v>
      </c>
    </row>
    <row r="691" spans="1:14">
      <c r="A691" s="9">
        <f t="shared" si="101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102"/>
        <v>186.3</v>
      </c>
      <c r="G691" s="11">
        <v>1.2919824961684363E-3</v>
      </c>
      <c r="H691" s="18">
        <f t="shared" si="103"/>
        <v>2.6059416145966976</v>
      </c>
      <c r="I691" s="10">
        <f t="shared" si="97"/>
        <v>0.95820473168720577</v>
      </c>
      <c r="J691" s="10">
        <v>1.006648161889637</v>
      </c>
      <c r="K691" s="10">
        <v>0.303964721873548</v>
      </c>
      <c r="L691" s="150">
        <f t="shared" si="98"/>
        <v>0.303964721873548</v>
      </c>
      <c r="M691" s="10">
        <f t="shared" si="104"/>
        <v>4.8747592300470881</v>
      </c>
      <c r="N691" s="11">
        <f t="shared" si="105"/>
        <v>2.6166179442013354E-2</v>
      </c>
    </row>
    <row r="692" spans="1:14">
      <c r="A692" s="9">
        <f t="shared" si="101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102"/>
        <v>989.04</v>
      </c>
      <c r="G692" s="11">
        <v>6.8589499088053145E-3</v>
      </c>
      <c r="H692" s="18">
        <f t="shared" si="103"/>
        <v>13.834570555559408</v>
      </c>
      <c r="I692" s="10">
        <f t="shared" si="97"/>
        <v>5.0869715932791948</v>
      </c>
      <c r="J692" s="10">
        <v>5.3441508214456608</v>
      </c>
      <c r="K692" s="10">
        <v>1.6137051450446265</v>
      </c>
      <c r="L692" s="150">
        <f t="shared" si="98"/>
        <v>1.6137051450446265</v>
      </c>
      <c r="M692" s="10">
        <f t="shared" si="104"/>
        <v>25.87939811532889</v>
      </c>
      <c r="N692" s="11">
        <f t="shared" si="105"/>
        <v>2.6166179442013358E-2</v>
      </c>
    </row>
    <row r="693" spans="1:14">
      <c r="A693" s="9">
        <f t="shared" si="101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102"/>
        <v>336.3</v>
      </c>
      <c r="G693" s="11">
        <v>2.3322260518596088E-3</v>
      </c>
      <c r="H693" s="18">
        <f t="shared" si="103"/>
        <v>4.7041232688613492</v>
      </c>
      <c r="I693" s="10">
        <f t="shared" si="97"/>
        <v>1.7297061259603181</v>
      </c>
      <c r="J693" s="10">
        <v>1.8171539283064142</v>
      </c>
      <c r="K693" s="10">
        <v>0.54870282322101016</v>
      </c>
      <c r="L693" s="150">
        <f t="shared" si="98"/>
        <v>0.54870282322101016</v>
      </c>
      <c r="M693" s="10">
        <f t="shared" si="104"/>
        <v>8.7996861463490923</v>
      </c>
      <c r="N693" s="11">
        <f t="shared" si="105"/>
        <v>2.6166179442013358E-2</v>
      </c>
    </row>
    <row r="694" spans="1:14">
      <c r="A694" s="9">
        <f t="shared" si="101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102"/>
        <v>990</v>
      </c>
      <c r="G694" s="11">
        <v>6.8656074675617386E-3</v>
      </c>
      <c r="H694" s="18">
        <f t="shared" si="103"/>
        <v>13.847998918146702</v>
      </c>
      <c r="I694" s="10">
        <f t="shared" si="97"/>
        <v>5.091909202202543</v>
      </c>
      <c r="J694" s="10">
        <v>5.3493380583507282</v>
      </c>
      <c r="K694" s="10">
        <v>1.6152714688932504</v>
      </c>
      <c r="L694" s="150">
        <f t="shared" si="98"/>
        <v>1.6152714688932504</v>
      </c>
      <c r="M694" s="10">
        <f t="shared" si="104"/>
        <v>25.904517647593224</v>
      </c>
      <c r="N694" s="11">
        <f t="shared" si="105"/>
        <v>2.6166179442013358E-2</v>
      </c>
    </row>
    <row r="695" spans="1:14">
      <c r="A695" s="9">
        <f t="shared" si="101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102"/>
        <v>329.6</v>
      </c>
      <c r="G695" s="11">
        <v>2.2857618397054032E-3</v>
      </c>
      <c r="H695" s="18">
        <f t="shared" si="103"/>
        <v>4.6104044883041952</v>
      </c>
      <c r="I695" s="10">
        <f t="shared" si="97"/>
        <v>1.6952457303494528</v>
      </c>
      <c r="J695" s="10">
        <v>1.7809513374064647</v>
      </c>
      <c r="K695" s="10">
        <v>0.53777118802749024</v>
      </c>
      <c r="L695" s="150">
        <f t="shared" si="98"/>
        <v>0.53777118802749024</v>
      </c>
      <c r="M695" s="10">
        <f t="shared" si="104"/>
        <v>8.6243727440876032</v>
      </c>
      <c r="N695" s="11">
        <f t="shared" si="105"/>
        <v>2.6166179442013358E-2</v>
      </c>
    </row>
    <row r="696" spans="1:14">
      <c r="A696" s="9">
        <f t="shared" si="101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102"/>
        <v>564.20000000000005</v>
      </c>
      <c r="G696" s="11">
        <v>3.9127027608063967E-3</v>
      </c>
      <c r="H696" s="18">
        <f t="shared" si="103"/>
        <v>7.8919605955741101</v>
      </c>
      <c r="I696" s="10">
        <f t="shared" si="97"/>
        <v>2.9018739109926006</v>
      </c>
      <c r="J696" s="10">
        <v>3.0485823560823038</v>
      </c>
      <c r="K696" s="10">
        <v>0.92054157853492102</v>
      </c>
      <c r="L696" s="150">
        <f t="shared" si="98"/>
        <v>0.92054157853492102</v>
      </c>
      <c r="M696" s="10">
        <f t="shared" si="104"/>
        <v>14.762958441183935</v>
      </c>
      <c r="N696" s="11">
        <f t="shared" si="105"/>
        <v>2.6166179442013354E-2</v>
      </c>
    </row>
    <row r="697" spans="1:14">
      <c r="A697" s="9">
        <f t="shared" si="101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102"/>
        <v>123.2</v>
      </c>
      <c r="G697" s="11">
        <v>8.5438670707434965E-4</v>
      </c>
      <c r="H697" s="18">
        <f t="shared" si="103"/>
        <v>1.7233065320360339</v>
      </c>
      <c r="I697" s="10">
        <f t="shared" si="97"/>
        <v>0.6336598118296497</v>
      </c>
      <c r="J697" s="10">
        <v>0.66569540281697948</v>
      </c>
      <c r="K697" s="10">
        <v>0.20101156057338226</v>
      </c>
      <c r="L697" s="150">
        <f t="shared" si="98"/>
        <v>0.20101156057338226</v>
      </c>
      <c r="M697" s="10">
        <f t="shared" si="104"/>
        <v>3.2236733072560448</v>
      </c>
      <c r="N697" s="11">
        <f t="shared" si="105"/>
        <v>2.6166179442013351E-2</v>
      </c>
    </row>
    <row r="698" spans="1:14">
      <c r="A698" s="9">
        <f t="shared" si="101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102"/>
        <v>325.3</v>
      </c>
      <c r="G698" s="11">
        <v>2.2559415244422561E-3</v>
      </c>
      <c r="H698" s="18">
        <f t="shared" si="103"/>
        <v>4.5502566142152752</v>
      </c>
      <c r="I698" s="10">
        <f t="shared" si="97"/>
        <v>1.6731293570469568</v>
      </c>
      <c r="J698" s="10">
        <v>1.7577168387691837</v>
      </c>
      <c r="K698" s="10">
        <v>0.53075536245552968</v>
      </c>
      <c r="L698" s="150">
        <f t="shared" si="98"/>
        <v>0.53075536245552968</v>
      </c>
      <c r="M698" s="10">
        <f t="shared" si="104"/>
        <v>8.5118581724869458</v>
      </c>
      <c r="N698" s="11">
        <f t="shared" si="105"/>
        <v>2.6166179442013358E-2</v>
      </c>
    </row>
    <row r="699" spans="1:14">
      <c r="A699" s="9">
        <f t="shared" si="101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si="102"/>
        <v>314.2</v>
      </c>
      <c r="G699" s="11">
        <v>2.1789635013211091E-3</v>
      </c>
      <c r="H699" s="18">
        <f t="shared" si="103"/>
        <v>4.3949911717996901</v>
      </c>
      <c r="I699" s="10">
        <f t="shared" ref="I699:I762" si="106">H699*0.3677</f>
        <v>1.6160382538707461</v>
      </c>
      <c r="J699" s="10">
        <v>1.6977394120543421</v>
      </c>
      <c r="K699" s="10">
        <v>0.51264474295581741</v>
      </c>
      <c r="L699" s="150">
        <f t="shared" si="98"/>
        <v>0.51264474295581741</v>
      </c>
      <c r="M699" s="10">
        <f t="shared" si="104"/>
        <v>8.2214135806805952</v>
      </c>
      <c r="N699" s="11">
        <f t="shared" si="105"/>
        <v>2.6166179442013354E-2</v>
      </c>
    </row>
    <row r="700" spans="1:14">
      <c r="A700" s="9">
        <f t="shared" si="101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102"/>
        <v>418.8</v>
      </c>
      <c r="G700" s="11">
        <v>2.9043600074897535E-3</v>
      </c>
      <c r="H700" s="18">
        <f t="shared" si="103"/>
        <v>5.8581231787069079</v>
      </c>
      <c r="I700" s="10">
        <f t="shared" si="106"/>
        <v>2.1540318928105302</v>
      </c>
      <c r="J700" s="10">
        <v>2.2629320998356413</v>
      </c>
      <c r="K700" s="10">
        <v>0.68330877896211439</v>
      </c>
      <c r="L700" s="150">
        <f t="shared" si="98"/>
        <v>0.68330877896211439</v>
      </c>
      <c r="M700" s="10">
        <f t="shared" si="104"/>
        <v>10.958395950315193</v>
      </c>
      <c r="N700" s="11">
        <f t="shared" si="105"/>
        <v>2.6166179442013354E-2</v>
      </c>
    </row>
    <row r="701" spans="1:14">
      <c r="A701" s="9">
        <f t="shared" si="101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si="102"/>
        <v>435.7</v>
      </c>
      <c r="G701" s="11">
        <v>3.021560781430959E-3</v>
      </c>
      <c r="H701" s="18">
        <f t="shared" si="103"/>
        <v>6.0945183117540589</v>
      </c>
      <c r="I701" s="10">
        <f t="shared" si="106"/>
        <v>2.2409543832319678</v>
      </c>
      <c r="J701" s="10">
        <v>2.3542490828519318</v>
      </c>
      <c r="K701" s="10">
        <v>0.71088260504726175</v>
      </c>
      <c r="L701" s="150">
        <f t="shared" ref="L701:L764" si="107">K701*$L$2</f>
        <v>0.71088260504726175</v>
      </c>
      <c r="M701" s="10">
        <f t="shared" ref="M701:M732" si="108">H701+I701+J701+L701</f>
        <v>11.400604382885222</v>
      </c>
      <c r="N701" s="11">
        <f t="shared" ref="N701:N732" si="109">M701/F701</f>
        <v>2.6166179442013361E-2</v>
      </c>
    </row>
    <row r="702" spans="1:14">
      <c r="A702" s="9">
        <f t="shared" ref="A702:A765" si="110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ref="F702:F765" si="111">C702+D702+E702</f>
        <v>416.2</v>
      </c>
      <c r="G702" s="11">
        <v>2.8863291191911066E-3</v>
      </c>
      <c r="H702" s="18">
        <f t="shared" ref="H702:H765" si="112">G702*$O$2</f>
        <v>5.8217546966996538</v>
      </c>
      <c r="I702" s="10">
        <f t="shared" si="106"/>
        <v>2.140659201976463</v>
      </c>
      <c r="J702" s="10">
        <v>2.2488833332177505</v>
      </c>
      <c r="K702" s="10">
        <v>0.6790666518720917</v>
      </c>
      <c r="L702" s="150">
        <f t="shared" si="107"/>
        <v>0.6790666518720917</v>
      </c>
      <c r="M702" s="10">
        <f t="shared" si="108"/>
        <v>10.890363883765957</v>
      </c>
      <c r="N702" s="11">
        <f t="shared" si="109"/>
        <v>2.6166179442013354E-2</v>
      </c>
    </row>
    <row r="703" spans="1:14">
      <c r="A703" s="9">
        <f t="shared" si="110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111"/>
        <v>4569.2</v>
      </c>
      <c r="G703" s="11">
        <v>3.1687205697760699E-2</v>
      </c>
      <c r="H703" s="18">
        <f t="shared" si="112"/>
        <v>63.913410764440307</v>
      </c>
      <c r="I703" s="10">
        <f t="shared" si="106"/>
        <v>23.500961138084701</v>
      </c>
      <c r="J703" s="10">
        <v>24.689086319410247</v>
      </c>
      <c r="K703" s="10">
        <v>7.4550488845121601</v>
      </c>
      <c r="L703" s="150">
        <f t="shared" si="107"/>
        <v>7.4550488845121601</v>
      </c>
      <c r="M703" s="10">
        <f t="shared" si="108"/>
        <v>119.55850710644742</v>
      </c>
      <c r="N703" s="11">
        <f t="shared" si="109"/>
        <v>2.6166179442013358E-2</v>
      </c>
    </row>
    <row r="704" spans="1:14">
      <c r="A704" s="9">
        <f t="shared" si="110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111"/>
        <v>310</v>
      </c>
      <c r="G704" s="11">
        <v>2.1498366817617564E-3</v>
      </c>
      <c r="H704" s="18">
        <f t="shared" si="112"/>
        <v>4.3362420854802801</v>
      </c>
      <c r="I704" s="10">
        <f t="shared" si="106"/>
        <v>1.5944362148310991</v>
      </c>
      <c r="J704" s="10">
        <v>1.6750452505946725</v>
      </c>
      <c r="K704" s="10">
        <v>0.50579207611808841</v>
      </c>
      <c r="L704" s="150">
        <f t="shared" si="107"/>
        <v>0.50579207611808841</v>
      </c>
      <c r="M704" s="10">
        <f t="shared" si="108"/>
        <v>8.1115156270241418</v>
      </c>
      <c r="N704" s="11">
        <f t="shared" si="109"/>
        <v>2.6166179442013361E-2</v>
      </c>
    </row>
    <row r="705" spans="1:14">
      <c r="A705" s="9">
        <f t="shared" si="110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111"/>
        <v>336.4</v>
      </c>
      <c r="G705" s="11">
        <v>2.3329195475634027E-3</v>
      </c>
      <c r="H705" s="18">
        <f t="shared" si="112"/>
        <v>4.7055220566308593</v>
      </c>
      <c r="I705" s="10">
        <f t="shared" si="106"/>
        <v>1.730220460223167</v>
      </c>
      <c r="J705" s="10">
        <v>1.8176942654840251</v>
      </c>
      <c r="K705" s="10">
        <v>0.54886598195524183</v>
      </c>
      <c r="L705" s="150">
        <f t="shared" si="107"/>
        <v>0.54886598195524183</v>
      </c>
      <c r="M705" s="10">
        <f t="shared" si="108"/>
        <v>8.8023027642932927</v>
      </c>
      <c r="N705" s="11">
        <f t="shared" si="109"/>
        <v>2.6166179442013358E-2</v>
      </c>
    </row>
    <row r="706" spans="1:14">
      <c r="A706" s="9">
        <f t="shared" si="110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111"/>
        <v>133.69999999999999</v>
      </c>
      <c r="G706" s="11">
        <v>9.272037559727316E-4</v>
      </c>
      <c r="H706" s="18">
        <f t="shared" si="112"/>
        <v>1.8701792478345594</v>
      </c>
      <c r="I706" s="10">
        <f t="shared" si="106"/>
        <v>0.68766490942876757</v>
      </c>
      <c r="J706" s="10">
        <v>0.72243080646615376</v>
      </c>
      <c r="K706" s="10">
        <v>0.21814322766770458</v>
      </c>
      <c r="L706" s="150">
        <f t="shared" si="107"/>
        <v>0.21814322766770458</v>
      </c>
      <c r="M706" s="10">
        <f t="shared" si="108"/>
        <v>3.4984181913971852</v>
      </c>
      <c r="N706" s="11">
        <f t="shared" si="109"/>
        <v>2.6166179442013354E-2</v>
      </c>
    </row>
    <row r="707" spans="1:14">
      <c r="A707" s="9">
        <f t="shared" si="110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111"/>
        <v>136.80000000000001</v>
      </c>
      <c r="G707" s="11">
        <v>9.4870212279034934E-4</v>
      </c>
      <c r="H707" s="18">
        <f t="shared" si="112"/>
        <v>1.9135416686893625</v>
      </c>
      <c r="I707" s="10">
        <f t="shared" si="106"/>
        <v>0.70360927157707864</v>
      </c>
      <c r="J707" s="10">
        <v>0.73918125897210063</v>
      </c>
      <c r="K707" s="10">
        <v>0.2232011484288855</v>
      </c>
      <c r="L707" s="150">
        <f t="shared" si="107"/>
        <v>0.2232011484288855</v>
      </c>
      <c r="M707" s="10">
        <f t="shared" si="108"/>
        <v>3.5795333476674274</v>
      </c>
      <c r="N707" s="11">
        <f t="shared" si="109"/>
        <v>2.6166179442013354E-2</v>
      </c>
    </row>
    <row r="708" spans="1:14">
      <c r="A708" s="9">
        <f t="shared" si="110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111"/>
        <v>136.80000000000001</v>
      </c>
      <c r="G708" s="11">
        <v>9.4870212279034934E-4</v>
      </c>
      <c r="H708" s="18">
        <f t="shared" si="112"/>
        <v>1.9135416686893625</v>
      </c>
      <c r="I708" s="10">
        <f t="shared" si="106"/>
        <v>0.70360927157707864</v>
      </c>
      <c r="J708" s="10">
        <v>0.73918125897210063</v>
      </c>
      <c r="K708" s="10">
        <v>0.2232011484288855</v>
      </c>
      <c r="L708" s="150">
        <f t="shared" si="107"/>
        <v>0.2232011484288855</v>
      </c>
      <c r="M708" s="10">
        <f t="shared" si="108"/>
        <v>3.5795333476674274</v>
      </c>
      <c r="N708" s="11">
        <f t="shared" si="109"/>
        <v>2.6166179442013354E-2</v>
      </c>
    </row>
    <row r="709" spans="1:14">
      <c r="A709" s="9">
        <f t="shared" si="110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111"/>
        <v>126.6</v>
      </c>
      <c r="G709" s="11">
        <v>8.7796556100334954E-4</v>
      </c>
      <c r="H709" s="18">
        <f t="shared" si="112"/>
        <v>1.7708653161993662</v>
      </c>
      <c r="I709" s="10">
        <f t="shared" si="106"/>
        <v>0.65114717676650702</v>
      </c>
      <c r="J709" s="10">
        <v>0.68406686685575979</v>
      </c>
      <c r="K709" s="10">
        <v>0.20655895753725806</v>
      </c>
      <c r="L709" s="150">
        <f t="shared" si="107"/>
        <v>0.20655895753725806</v>
      </c>
      <c r="M709" s="10">
        <f t="shared" si="108"/>
        <v>3.3126383173588909</v>
      </c>
      <c r="N709" s="11">
        <f t="shared" si="109"/>
        <v>2.6166179442013358E-2</v>
      </c>
    </row>
    <row r="710" spans="1:14">
      <c r="A710" s="9">
        <f t="shared" si="110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111"/>
        <v>360.6</v>
      </c>
      <c r="G710" s="11">
        <v>2.5007455078815788E-3</v>
      </c>
      <c r="H710" s="18">
        <f t="shared" si="112"/>
        <v>5.044028696852223</v>
      </c>
      <c r="I710" s="10">
        <f t="shared" si="106"/>
        <v>1.8546893518325624</v>
      </c>
      <c r="J710" s="10">
        <v>1.9484558624659321</v>
      </c>
      <c r="K710" s="10">
        <v>0.58835039563929903</v>
      </c>
      <c r="L710" s="150">
        <f t="shared" si="107"/>
        <v>0.58835039563929903</v>
      </c>
      <c r="M710" s="10">
        <f t="shared" si="108"/>
        <v>9.4355243067900165</v>
      </c>
      <c r="N710" s="11">
        <f t="shared" si="109"/>
        <v>2.6166179442013354E-2</v>
      </c>
    </row>
    <row r="711" spans="1:14">
      <c r="A711" s="9">
        <f t="shared" si="110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111"/>
        <v>132.1</v>
      </c>
      <c r="G711" s="11">
        <v>9.1610782471202587E-4</v>
      </c>
      <c r="H711" s="18">
        <f t="shared" si="112"/>
        <v>1.8477986435224032</v>
      </c>
      <c r="I711" s="10">
        <f t="shared" si="106"/>
        <v>0.67943556122318771</v>
      </c>
      <c r="J711" s="10">
        <v>0.71378541162437492</v>
      </c>
      <c r="K711" s="10">
        <v>0.21553268791999833</v>
      </c>
      <c r="L711" s="150">
        <f t="shared" si="107"/>
        <v>0.21553268791999833</v>
      </c>
      <c r="M711" s="10">
        <f t="shared" si="108"/>
        <v>3.4565523042899646</v>
      </c>
      <c r="N711" s="11">
        <f t="shared" si="109"/>
        <v>2.6166179442013358E-2</v>
      </c>
    </row>
    <row r="712" spans="1:14">
      <c r="A712" s="9">
        <f t="shared" si="110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111"/>
        <v>381.1</v>
      </c>
      <c r="G712" s="11">
        <v>2.6429121271593723E-3</v>
      </c>
      <c r="H712" s="18">
        <f t="shared" si="112"/>
        <v>5.3307801896017253</v>
      </c>
      <c r="I712" s="10">
        <f t="shared" si="106"/>
        <v>1.9601278757165546</v>
      </c>
      <c r="J712" s="10">
        <v>2.0592249838762249</v>
      </c>
      <c r="K712" s="10">
        <v>0.62179793615678558</v>
      </c>
      <c r="L712" s="150">
        <f t="shared" si="107"/>
        <v>0.62179793615678558</v>
      </c>
      <c r="M712" s="10">
        <f t="shared" si="108"/>
        <v>9.971930985351289</v>
      </c>
      <c r="N712" s="11">
        <f t="shared" si="109"/>
        <v>2.6166179442013351E-2</v>
      </c>
    </row>
    <row r="713" spans="1:14">
      <c r="A713" s="9">
        <f t="shared" si="110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111"/>
        <v>4362.6399999999994</v>
      </c>
      <c r="G713" s="11">
        <v>2.9908666615810313E-2</v>
      </c>
      <c r="H713" s="18">
        <f t="shared" si="112"/>
        <v>60.32607965075556</v>
      </c>
      <c r="I713" s="10">
        <f t="shared" si="106"/>
        <v>22.181899487582822</v>
      </c>
      <c r="J713" s="10">
        <v>23.303337593708605</v>
      </c>
      <c r="K713" s="10">
        <v>7.0366119947016923</v>
      </c>
      <c r="L713" s="150">
        <f t="shared" si="107"/>
        <v>7.0366119947016923</v>
      </c>
      <c r="M713" s="10">
        <f t="shared" si="108"/>
        <v>112.84792872674868</v>
      </c>
      <c r="N713" s="11">
        <f t="shared" si="109"/>
        <v>2.5866889939749484E-2</v>
      </c>
    </row>
    <row r="714" spans="1:14">
      <c r="A714" s="9">
        <f t="shared" si="110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111"/>
        <v>33.4</v>
      </c>
      <c r="G714" s="11">
        <v>2.3162756506723439E-4</v>
      </c>
      <c r="H714" s="18">
        <f t="shared" si="112"/>
        <v>0.46719511501626243</v>
      </c>
      <c r="I714" s="10">
        <f t="shared" si="106"/>
        <v>0.1717876437914797</v>
      </c>
      <c r="J714" s="10">
        <v>0.18047261732213568</v>
      </c>
      <c r="K714" s="10">
        <v>5.4495017233368234E-2</v>
      </c>
      <c r="L714" s="150">
        <f t="shared" si="107"/>
        <v>5.4495017233368234E-2</v>
      </c>
      <c r="M714" s="10">
        <f t="shared" si="108"/>
        <v>0.87395039336324609</v>
      </c>
      <c r="N714" s="11">
        <f t="shared" si="109"/>
        <v>2.6166179442013358E-2</v>
      </c>
    </row>
    <row r="715" spans="1:14">
      <c r="A715" s="9">
        <f t="shared" si="110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111"/>
        <v>3952.23</v>
      </c>
      <c r="G715" s="11">
        <v>2.6773996685090534E-2</v>
      </c>
      <c r="H715" s="18">
        <f t="shared" si="112"/>
        <v>54.00341905379446</v>
      </c>
      <c r="I715" s="10">
        <f t="shared" si="106"/>
        <v>19.857057186080223</v>
      </c>
      <c r="J715" s="10">
        <v>20.860959517188288</v>
      </c>
      <c r="K715" s="10">
        <v>6.2991182001012502</v>
      </c>
      <c r="L715" s="150">
        <f t="shared" si="107"/>
        <v>6.2991182001012502</v>
      </c>
      <c r="M715" s="10">
        <f t="shared" si="108"/>
        <v>101.02055395716422</v>
      </c>
      <c r="N715" s="11">
        <f t="shared" si="109"/>
        <v>2.5560393488527799E-2</v>
      </c>
    </row>
    <row r="716" spans="1:14">
      <c r="A716" s="9">
        <f t="shared" si="110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111"/>
        <v>83</v>
      </c>
      <c r="G716" s="11">
        <v>5.7560143414911544E-4</v>
      </c>
      <c r="H716" s="18">
        <f t="shared" si="112"/>
        <v>1.1609938486931073</v>
      </c>
      <c r="I716" s="10">
        <f t="shared" si="106"/>
        <v>0.42689743816445558</v>
      </c>
      <c r="J716" s="10">
        <v>0.4484798574172833</v>
      </c>
      <c r="K716" s="10">
        <v>0.1354217494122624</v>
      </c>
      <c r="L716" s="150">
        <f t="shared" si="107"/>
        <v>0.1354217494122624</v>
      </c>
      <c r="M716" s="10">
        <f t="shared" si="108"/>
        <v>2.1717928936871087</v>
      </c>
      <c r="N716" s="11">
        <f t="shared" si="109"/>
        <v>2.6166179442013358E-2</v>
      </c>
    </row>
    <row r="717" spans="1:14">
      <c r="A717" s="9">
        <f t="shared" si="110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111"/>
        <v>31.3</v>
      </c>
      <c r="G717" s="11">
        <v>2.1706415528755798E-4</v>
      </c>
      <c r="H717" s="18">
        <f t="shared" si="112"/>
        <v>0.43782057185655732</v>
      </c>
      <c r="I717" s="10">
        <f t="shared" si="106"/>
        <v>0.16098662427165614</v>
      </c>
      <c r="J717" s="10">
        <v>0.16912553659230078</v>
      </c>
      <c r="K717" s="10">
        <v>5.1068683814503767E-2</v>
      </c>
      <c r="L717" s="150">
        <f t="shared" si="107"/>
        <v>5.1068683814503767E-2</v>
      </c>
      <c r="M717" s="10">
        <f t="shared" si="108"/>
        <v>0.81900141653501801</v>
      </c>
      <c r="N717" s="11">
        <f t="shared" si="109"/>
        <v>2.6166179442013354E-2</v>
      </c>
    </row>
    <row r="718" spans="1:14">
      <c r="A718" s="9">
        <f t="shared" si="110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111"/>
        <v>120.4</v>
      </c>
      <c r="G718" s="11">
        <v>8.3496882736811451E-4</v>
      </c>
      <c r="H718" s="18">
        <f t="shared" si="112"/>
        <v>1.6841404744897606</v>
      </c>
      <c r="I718" s="10">
        <f t="shared" si="106"/>
        <v>0.61925845246988498</v>
      </c>
      <c r="J718" s="10">
        <v>0.65056596184386639</v>
      </c>
      <c r="K718" s="10">
        <v>0.19644311601489631</v>
      </c>
      <c r="L718" s="150">
        <f t="shared" si="107"/>
        <v>0.19644311601489631</v>
      </c>
      <c r="M718" s="10">
        <f t="shared" si="108"/>
        <v>3.150408004818408</v>
      </c>
      <c r="N718" s="11">
        <f t="shared" si="109"/>
        <v>2.6166179442013354E-2</v>
      </c>
    </row>
    <row r="719" spans="1:14">
      <c r="A719" s="9">
        <f t="shared" si="110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111"/>
        <v>128.19999999999999</v>
      </c>
      <c r="G719" s="11">
        <v>8.8906149226405527E-4</v>
      </c>
      <c r="H719" s="18">
        <f t="shared" si="112"/>
        <v>1.7932459205115221</v>
      </c>
      <c r="I719" s="10">
        <f t="shared" si="106"/>
        <v>0.65937652497208676</v>
      </c>
      <c r="J719" s="10">
        <v>0.69271226169753863</v>
      </c>
      <c r="K719" s="10">
        <v>0.20916949728496428</v>
      </c>
      <c r="L719" s="150">
        <f t="shared" si="107"/>
        <v>0.20916949728496428</v>
      </c>
      <c r="M719" s="10">
        <f t="shared" si="108"/>
        <v>3.354504204466112</v>
      </c>
      <c r="N719" s="11">
        <f t="shared" si="109"/>
        <v>2.6166179442013358E-2</v>
      </c>
    </row>
    <row r="720" spans="1:14">
      <c r="A720" s="9">
        <f t="shared" si="110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111"/>
        <v>121.8</v>
      </c>
      <c r="G720" s="11">
        <v>8.4467776722123202E-4</v>
      </c>
      <c r="H720" s="18">
        <f t="shared" si="112"/>
        <v>1.7037235032628972</v>
      </c>
      <c r="I720" s="10">
        <f t="shared" si="106"/>
        <v>0.62645913214976734</v>
      </c>
      <c r="J720" s="10">
        <v>0.65813068233042293</v>
      </c>
      <c r="K720" s="10">
        <v>0.19872733829413927</v>
      </c>
      <c r="L720" s="150">
        <f t="shared" si="107"/>
        <v>0.19872733829413927</v>
      </c>
      <c r="M720" s="10">
        <f t="shared" si="108"/>
        <v>3.1870406560372269</v>
      </c>
      <c r="N720" s="11">
        <f t="shared" si="109"/>
        <v>2.6166179442013358E-2</v>
      </c>
    </row>
    <row r="721" spans="1:14">
      <c r="A721" s="9">
        <f t="shared" si="110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111"/>
        <v>96.5</v>
      </c>
      <c r="G721" s="11">
        <v>6.6922335416132097E-4</v>
      </c>
      <c r="H721" s="18">
        <f t="shared" si="112"/>
        <v>1.349830197576926</v>
      </c>
      <c r="I721" s="10">
        <f t="shared" si="106"/>
        <v>0.49633256364903572</v>
      </c>
      <c r="J721" s="10">
        <v>0.52142537639479325</v>
      </c>
      <c r="K721" s="10">
        <v>0.15744817853353399</v>
      </c>
      <c r="L721" s="150">
        <f t="shared" si="107"/>
        <v>0.15744817853353399</v>
      </c>
      <c r="M721" s="10">
        <f t="shared" si="108"/>
        <v>2.5250363161542886</v>
      </c>
      <c r="N721" s="11">
        <f t="shared" si="109"/>
        <v>2.6166179442013354E-2</v>
      </c>
    </row>
    <row r="722" spans="1:14">
      <c r="A722" s="9">
        <f t="shared" si="110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111"/>
        <v>433.8</v>
      </c>
      <c r="G722" s="11">
        <v>3.008384363058871E-3</v>
      </c>
      <c r="H722" s="18">
        <f t="shared" si="112"/>
        <v>6.0679413441333736</v>
      </c>
      <c r="I722" s="10">
        <f t="shared" si="106"/>
        <v>2.2311820322378417</v>
      </c>
      <c r="J722" s="10">
        <v>2.3439826764773191</v>
      </c>
      <c r="K722" s="10">
        <v>0.70778258909686065</v>
      </c>
      <c r="L722" s="150">
        <f t="shared" si="107"/>
        <v>0.70778258909686065</v>
      </c>
      <c r="M722" s="10">
        <f t="shared" si="108"/>
        <v>11.350888641945394</v>
      </c>
      <c r="N722" s="11">
        <f t="shared" si="109"/>
        <v>2.6166179442013354E-2</v>
      </c>
    </row>
    <row r="723" spans="1:14">
      <c r="A723" s="9">
        <f t="shared" si="110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111"/>
        <v>233.7</v>
      </c>
      <c r="G723" s="11">
        <v>1.6206994597668465E-3</v>
      </c>
      <c r="H723" s="18">
        <f t="shared" si="112"/>
        <v>3.2689670173443273</v>
      </c>
      <c r="I723" s="10">
        <f t="shared" si="106"/>
        <v>1.2019991722775092</v>
      </c>
      <c r="J723" s="10">
        <v>1.2627679840773385</v>
      </c>
      <c r="K723" s="10">
        <v>0.38130196189934601</v>
      </c>
      <c r="L723" s="150">
        <f t="shared" si="107"/>
        <v>0.38130196189934601</v>
      </c>
      <c r="M723" s="10">
        <f t="shared" si="108"/>
        <v>6.1150361355985199</v>
      </c>
      <c r="N723" s="11">
        <f t="shared" si="109"/>
        <v>2.6166179442013351E-2</v>
      </c>
    </row>
    <row r="724" spans="1:14">
      <c r="A724" s="9">
        <f t="shared" si="110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111"/>
        <v>1511.8</v>
      </c>
      <c r="G724" s="11">
        <v>1.048426804995943E-2</v>
      </c>
      <c r="H724" s="18">
        <f t="shared" si="112"/>
        <v>21.14687349944867</v>
      </c>
      <c r="I724" s="10">
        <f t="shared" si="106"/>
        <v>7.7757053857472762</v>
      </c>
      <c r="J724" s="10">
        <v>8.1688174511258893</v>
      </c>
      <c r="K724" s="10">
        <v>2.4666337441139552</v>
      </c>
      <c r="L724" s="150">
        <f t="shared" si="107"/>
        <v>2.4666337441139552</v>
      </c>
      <c r="M724" s="10">
        <f t="shared" si="108"/>
        <v>39.558030080435792</v>
      </c>
      <c r="N724" s="11">
        <f t="shared" si="109"/>
        <v>2.6166179442013358E-2</v>
      </c>
    </row>
    <row r="725" spans="1:14">
      <c r="A725" s="9">
        <f t="shared" si="110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111"/>
        <v>63.2</v>
      </c>
      <c r="G725" s="11">
        <v>4.3828928479788066E-4</v>
      </c>
      <c r="H725" s="18">
        <f t="shared" si="112"/>
        <v>0.88403387033017322</v>
      </c>
      <c r="I725" s="10">
        <f t="shared" si="106"/>
        <v>0.32505925412040471</v>
      </c>
      <c r="J725" s="10">
        <v>0.34149309625026869</v>
      </c>
      <c r="K725" s="10">
        <v>0.10311632003439739</v>
      </c>
      <c r="L725" s="150">
        <f t="shared" si="107"/>
        <v>0.10311632003439739</v>
      </c>
      <c r="M725" s="10">
        <f t="shared" si="108"/>
        <v>1.6537025407352441</v>
      </c>
      <c r="N725" s="11">
        <f t="shared" si="109"/>
        <v>2.6166179442013354E-2</v>
      </c>
    </row>
    <row r="726" spans="1:14">
      <c r="A726" s="9">
        <f t="shared" si="110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111"/>
        <v>50.1</v>
      </c>
      <c r="G726" s="11">
        <v>3.4744134760085162E-4</v>
      </c>
      <c r="H726" s="18">
        <f t="shared" si="112"/>
        <v>0.7007926725243937</v>
      </c>
      <c r="I726" s="10">
        <f t="shared" si="106"/>
        <v>0.25768146568721956</v>
      </c>
      <c r="J726" s="10">
        <v>0.27070892598320351</v>
      </c>
      <c r="K726" s="10">
        <v>8.1742525850052358E-2</v>
      </c>
      <c r="L726" s="150">
        <f t="shared" si="107"/>
        <v>8.1742525850052358E-2</v>
      </c>
      <c r="M726" s="10">
        <f t="shared" si="108"/>
        <v>1.3109255900448693</v>
      </c>
      <c r="N726" s="11">
        <f t="shared" si="109"/>
        <v>2.6166179442013358E-2</v>
      </c>
    </row>
    <row r="727" spans="1:14">
      <c r="A727" s="9">
        <f t="shared" si="110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111"/>
        <v>112.71</v>
      </c>
      <c r="G727" s="11">
        <v>7.8163900774634695E-4</v>
      </c>
      <c r="H727" s="18">
        <f t="shared" si="112"/>
        <v>1.5765736950144593</v>
      </c>
      <c r="I727" s="10">
        <f t="shared" si="106"/>
        <v>0.57970614765681672</v>
      </c>
      <c r="J727" s="10">
        <v>0.60901403288556621</v>
      </c>
      <c r="K727" s="10">
        <v>0.18389620935248305</v>
      </c>
      <c r="L727" s="150">
        <f t="shared" si="107"/>
        <v>0.18389620935248305</v>
      </c>
      <c r="M727" s="10">
        <f t="shared" si="108"/>
        <v>2.9491900849093251</v>
      </c>
      <c r="N727" s="11">
        <f t="shared" si="109"/>
        <v>2.6166179442013354E-2</v>
      </c>
    </row>
    <row r="728" spans="1:14">
      <c r="A728" s="9">
        <f t="shared" si="110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111"/>
        <v>1307.8</v>
      </c>
      <c r="G728" s="11">
        <v>9.0695368142194345E-3</v>
      </c>
      <c r="H728" s="18">
        <f t="shared" si="112"/>
        <v>18.293346449648741</v>
      </c>
      <c r="I728" s="10">
        <f t="shared" si="106"/>
        <v>6.7264634895358428</v>
      </c>
      <c r="J728" s="10">
        <v>7.0665296087990725</v>
      </c>
      <c r="K728" s="10">
        <v>2.1337899262814064</v>
      </c>
      <c r="L728" s="150">
        <f t="shared" si="107"/>
        <v>2.1337899262814064</v>
      </c>
      <c r="M728" s="10">
        <f t="shared" si="108"/>
        <v>34.220129474265065</v>
      </c>
      <c r="N728" s="11">
        <f t="shared" si="109"/>
        <v>2.6166179442013354E-2</v>
      </c>
    </row>
    <row r="729" spans="1:14">
      <c r="A729" s="9">
        <f t="shared" si="110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111"/>
        <v>122</v>
      </c>
      <c r="G729" s="11">
        <v>8.4606475862882024E-4</v>
      </c>
      <c r="H729" s="18">
        <f t="shared" si="112"/>
        <v>1.7065210788019167</v>
      </c>
      <c r="I729" s="10">
        <f t="shared" si="106"/>
        <v>0.62748780067546484</v>
      </c>
      <c r="J729" s="10">
        <v>0.65921135668564523</v>
      </c>
      <c r="K729" s="10">
        <v>0.19905365576260256</v>
      </c>
      <c r="L729" s="150">
        <f t="shared" si="107"/>
        <v>0.19905365576260256</v>
      </c>
      <c r="M729" s="10">
        <f t="shared" si="108"/>
        <v>3.1922738919256295</v>
      </c>
      <c r="N729" s="11">
        <f t="shared" si="109"/>
        <v>2.6166179442013358E-2</v>
      </c>
    </row>
    <row r="730" spans="1:14">
      <c r="A730" s="9">
        <f t="shared" si="110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111"/>
        <v>305.10000000000002</v>
      </c>
      <c r="G730" s="11">
        <v>2.1158553922758449E-3</v>
      </c>
      <c r="H730" s="18">
        <f t="shared" si="112"/>
        <v>4.2677014847743022</v>
      </c>
      <c r="I730" s="10">
        <f t="shared" si="106"/>
        <v>1.569233835951511</v>
      </c>
      <c r="J730" s="10">
        <v>1.6485687288917246</v>
      </c>
      <c r="K730" s="10">
        <v>0.49779729814073803</v>
      </c>
      <c r="L730" s="150">
        <f t="shared" si="107"/>
        <v>0.49779729814073803</v>
      </c>
      <c r="M730" s="10">
        <f t="shared" si="108"/>
        <v>7.9833013477582764</v>
      </c>
      <c r="N730" s="11">
        <f t="shared" si="109"/>
        <v>2.6166179442013358E-2</v>
      </c>
    </row>
    <row r="731" spans="1:14">
      <c r="A731" s="9">
        <f t="shared" si="110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111"/>
        <v>390.7</v>
      </c>
      <c r="G731" s="11">
        <v>2.7094877147236071E-3</v>
      </c>
      <c r="H731" s="18">
        <f t="shared" si="112"/>
        <v>5.4650638154746627</v>
      </c>
      <c r="I731" s="10">
        <f t="shared" si="106"/>
        <v>2.0095039649500337</v>
      </c>
      <c r="J731" s="10">
        <v>2.1110973529268984</v>
      </c>
      <c r="K731" s="10">
        <v>0.6374611746430231</v>
      </c>
      <c r="L731" s="150">
        <f t="shared" si="107"/>
        <v>0.6374611746430231</v>
      </c>
      <c r="M731" s="10">
        <f t="shared" si="108"/>
        <v>10.223126307994617</v>
      </c>
      <c r="N731" s="11">
        <f t="shared" si="109"/>
        <v>2.6166179442013354E-2</v>
      </c>
    </row>
    <row r="732" spans="1:14">
      <c r="A732" s="9">
        <f t="shared" si="110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111"/>
        <v>306.89999999999998</v>
      </c>
      <c r="G732" s="11">
        <v>2.1283383149441385E-3</v>
      </c>
      <c r="H732" s="18">
        <f t="shared" si="112"/>
        <v>4.2928796646254765</v>
      </c>
      <c r="I732" s="10">
        <f t="shared" si="106"/>
        <v>1.5784918526827878</v>
      </c>
      <c r="J732" s="10">
        <v>1.6582947980887255</v>
      </c>
      <c r="K732" s="10">
        <v>0.50073415535690746</v>
      </c>
      <c r="L732" s="150">
        <f t="shared" si="107"/>
        <v>0.50073415535690746</v>
      </c>
      <c r="M732" s="10">
        <f t="shared" si="108"/>
        <v>8.0304004707538983</v>
      </c>
      <c r="N732" s="11">
        <f t="shared" si="109"/>
        <v>2.6166179442013354E-2</v>
      </c>
    </row>
    <row r="733" spans="1:14">
      <c r="A733" s="9">
        <f t="shared" si="110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111"/>
        <v>395</v>
      </c>
      <c r="G733" s="11">
        <v>2.7393080299867542E-3</v>
      </c>
      <c r="H733" s="18">
        <f t="shared" si="112"/>
        <v>5.5252116895635828</v>
      </c>
      <c r="I733" s="10">
        <f t="shared" si="106"/>
        <v>2.0316203382525297</v>
      </c>
      <c r="J733" s="10">
        <v>2.1343318515641796</v>
      </c>
      <c r="K733" s="10">
        <v>0.64447700021498366</v>
      </c>
      <c r="L733" s="150">
        <f t="shared" si="107"/>
        <v>0.64447700021498366</v>
      </c>
      <c r="M733" s="10">
        <f t="shared" ref="M733:M764" si="113">H733+I733+J733+L733</f>
        <v>10.335640879595275</v>
      </c>
      <c r="N733" s="11">
        <f t="shared" ref="N733:N764" si="114">M733/F733</f>
        <v>2.6166179442013354E-2</v>
      </c>
    </row>
    <row r="734" spans="1:14">
      <c r="A734" s="9">
        <f t="shared" si="110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111"/>
        <v>75.099999999999994</v>
      </c>
      <c r="G734" s="11">
        <v>5.208152735493803E-4</v>
      </c>
      <c r="H734" s="18">
        <f t="shared" si="112"/>
        <v>1.0504896149018355</v>
      </c>
      <c r="I734" s="10">
        <f t="shared" si="106"/>
        <v>0.38626503139940493</v>
      </c>
      <c r="J734" s="10">
        <v>0.40579322038599963</v>
      </c>
      <c r="K734" s="10">
        <v>0.12253220940796271</v>
      </c>
      <c r="L734" s="150">
        <f t="shared" si="107"/>
        <v>0.12253220940796271</v>
      </c>
      <c r="M734" s="10">
        <f t="shared" si="113"/>
        <v>1.9650800760952025</v>
      </c>
      <c r="N734" s="11">
        <f t="shared" si="114"/>
        <v>2.6166179442013351E-2</v>
      </c>
    </row>
    <row r="735" spans="1:14">
      <c r="A735" s="9">
        <f t="shared" si="110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111"/>
        <v>6304.0500000000011</v>
      </c>
      <c r="G735" s="11">
        <v>4.219470585379724E-2</v>
      </c>
      <c r="H735" s="18">
        <f t="shared" si="112"/>
        <v>85.107143654167572</v>
      </c>
      <c r="I735" s="10">
        <f t="shared" si="106"/>
        <v>31.29389672163742</v>
      </c>
      <c r="J735" s="10">
        <v>32.876005065986121</v>
      </c>
      <c r="K735" s="10">
        <v>9.9271484462228763</v>
      </c>
      <c r="L735" s="150">
        <f t="shared" si="107"/>
        <v>9.9271484462228763</v>
      </c>
      <c r="M735" s="10">
        <f t="shared" si="113"/>
        <v>159.204193888014</v>
      </c>
      <c r="N735" s="11">
        <f t="shared" si="114"/>
        <v>2.5254272077158964E-2</v>
      </c>
    </row>
    <row r="736" spans="1:14">
      <c r="A736" s="9">
        <f t="shared" si="110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111"/>
        <v>125.9</v>
      </c>
      <c r="G736" s="11">
        <v>8.7311109107679084E-4</v>
      </c>
      <c r="H736" s="18">
        <f t="shared" si="112"/>
        <v>1.7610738018127978</v>
      </c>
      <c r="I736" s="10">
        <f t="shared" si="106"/>
        <v>0.64754683692656578</v>
      </c>
      <c r="J736" s="10">
        <v>0.68028450661248152</v>
      </c>
      <c r="K736" s="10">
        <v>0.29272795550531566</v>
      </c>
      <c r="L736" s="150">
        <f t="shared" si="107"/>
        <v>0.29272795550531566</v>
      </c>
      <c r="M736" s="10">
        <f t="shared" si="113"/>
        <v>3.3816331008571607</v>
      </c>
      <c r="N736" s="11">
        <f t="shared" si="114"/>
        <v>2.685967514580747E-2</v>
      </c>
    </row>
    <row r="737" spans="1:14">
      <c r="A737" s="9">
        <f t="shared" si="110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111"/>
        <v>144.75</v>
      </c>
      <c r="G737" s="11">
        <v>1.0038350312419815E-3</v>
      </c>
      <c r="H737" s="18">
        <f t="shared" si="112"/>
        <v>2.0247452963653889</v>
      </c>
      <c r="I737" s="10">
        <f t="shared" si="106"/>
        <v>0.74449884547355361</v>
      </c>
      <c r="J737" s="10">
        <v>0.78213806459218982</v>
      </c>
      <c r="K737" s="10">
        <v>0.23617226780030098</v>
      </c>
      <c r="L737" s="150">
        <f t="shared" si="107"/>
        <v>0.23617226780030098</v>
      </c>
      <c r="M737" s="10">
        <f t="shared" si="113"/>
        <v>3.7875544742314329</v>
      </c>
      <c r="N737" s="11">
        <f t="shared" si="114"/>
        <v>2.6166179442013354E-2</v>
      </c>
    </row>
    <row r="738" spans="1:14">
      <c r="A738" s="9">
        <f t="shared" si="110"/>
        <v>102</v>
      </c>
      <c r="B738" s="14" t="s">
        <v>1002</v>
      </c>
      <c r="C738" s="8">
        <f>димвенканали!C738</f>
        <v>122.4</v>
      </c>
      <c r="D738" s="8">
        <f>димвенканали!D738</f>
        <v>130.1</v>
      </c>
      <c r="E738" s="8">
        <f>димвенканали!E738</f>
        <v>0</v>
      </c>
      <c r="F738" s="8">
        <f t="shared" si="111"/>
        <v>252.5</v>
      </c>
      <c r="G738" s="11">
        <v>7.5537734245661309E-4</v>
      </c>
      <c r="H738" s="18">
        <f t="shared" si="112"/>
        <v>1.5236036535084132</v>
      </c>
      <c r="I738" s="10">
        <f t="shared" si="106"/>
        <v>0.56022906339504353</v>
      </c>
      <c r="J738" s="10">
        <v>0.66211845575691963</v>
      </c>
      <c r="K738" s="10">
        <v>1.6884723122729934</v>
      </c>
      <c r="L738" s="150">
        <f t="shared" si="107"/>
        <v>1.6884723122729934</v>
      </c>
      <c r="M738" s="10">
        <f t="shared" si="113"/>
        <v>4.4344234849333697</v>
      </c>
      <c r="N738" s="11">
        <f t="shared" si="114"/>
        <v>1.756207320765691E-2</v>
      </c>
    </row>
    <row r="739" spans="1:14">
      <c r="A739" s="9">
        <f t="shared" si="110"/>
        <v>103</v>
      </c>
      <c r="B739" s="14" t="s">
        <v>1003</v>
      </c>
      <c r="C739" s="8">
        <f>димвенканали!C739</f>
        <v>250.2</v>
      </c>
      <c r="D739" s="8">
        <f>димвенканали!D739</f>
        <v>0</v>
      </c>
      <c r="E739" s="8">
        <f>димвенканали!E739</f>
        <v>182.9</v>
      </c>
      <c r="F739" s="8">
        <f t="shared" si="111"/>
        <v>433.1</v>
      </c>
      <c r="G739" s="11">
        <v>1.544080155903959E-3</v>
      </c>
      <c r="H739" s="18">
        <f t="shared" si="112"/>
        <v>3.1144251152598441</v>
      </c>
      <c r="I739" s="10">
        <f t="shared" si="106"/>
        <v>1.1451741148810448</v>
      </c>
      <c r="J739" s="10">
        <v>1.3534480198560561</v>
      </c>
      <c r="K739" s="10">
        <v>0.67209176946031624</v>
      </c>
      <c r="L739" s="150">
        <f t="shared" si="107"/>
        <v>0.67209176946031624</v>
      </c>
      <c r="M739" s="10">
        <f t="shared" si="113"/>
        <v>6.2851390194572616</v>
      </c>
      <c r="N739" s="11">
        <f t="shared" si="114"/>
        <v>1.4511981111653801E-2</v>
      </c>
    </row>
    <row r="740" spans="1:14">
      <c r="A740" s="9">
        <f t="shared" si="110"/>
        <v>104</v>
      </c>
      <c r="B740" s="14" t="s">
        <v>1004</v>
      </c>
      <c r="C740" s="8">
        <f>димвенканали!C740</f>
        <v>327.2</v>
      </c>
      <c r="D740" s="8">
        <f>димвенканали!D740</f>
        <v>32.299999999999997</v>
      </c>
      <c r="E740" s="8">
        <f>димвенканали!E740</f>
        <v>188.7</v>
      </c>
      <c r="F740" s="8">
        <f t="shared" si="111"/>
        <v>548.20000000000005</v>
      </c>
      <c r="G740" s="11">
        <v>2.0192766866977433E-3</v>
      </c>
      <c r="H740" s="18">
        <f t="shared" si="112"/>
        <v>4.0729012698362155</v>
      </c>
      <c r="I740" s="10">
        <f t="shared" si="106"/>
        <v>1.4976057969187766</v>
      </c>
      <c r="J740" s="10">
        <v>1.7699767869580398</v>
      </c>
      <c r="K740" s="10">
        <v>0.47507522607937808</v>
      </c>
      <c r="L740" s="150">
        <f t="shared" si="107"/>
        <v>0.47507522607937808</v>
      </c>
      <c r="M740" s="10">
        <f t="shared" si="113"/>
        <v>7.8155590797924095</v>
      </c>
      <c r="N740" s="11">
        <f t="shared" si="114"/>
        <v>1.4256765924466269E-2</v>
      </c>
    </row>
    <row r="741" spans="1:14">
      <c r="A741" s="9">
        <f t="shared" si="110"/>
        <v>105</v>
      </c>
      <c r="B741" s="14" t="s">
        <v>1005</v>
      </c>
      <c r="C741" s="8">
        <f>димвенканали!C741</f>
        <v>103.4</v>
      </c>
      <c r="D741" s="8">
        <f>димвенканали!D741</f>
        <v>0</v>
      </c>
      <c r="E741" s="8">
        <f>димвенканали!E741</f>
        <v>91</v>
      </c>
      <c r="F741" s="8">
        <f t="shared" si="111"/>
        <v>194.4</v>
      </c>
      <c r="G741" s="11">
        <v>6.3812105563736761E-4</v>
      </c>
      <c r="H741" s="18">
        <f t="shared" si="112"/>
        <v>1.2870965504311269</v>
      </c>
      <c r="I741" s="10">
        <f t="shared" si="106"/>
        <v>0.47326540159352543</v>
      </c>
      <c r="J741" s="10">
        <v>0.55933863010837814</v>
      </c>
      <c r="K741" s="10">
        <v>0.277754951887277</v>
      </c>
      <c r="L741" s="150">
        <f t="shared" si="107"/>
        <v>0.277754951887277</v>
      </c>
      <c r="M741" s="10">
        <f t="shared" si="113"/>
        <v>2.5974555340203072</v>
      </c>
      <c r="N741" s="11">
        <f t="shared" si="114"/>
        <v>1.3361396779939852E-2</v>
      </c>
    </row>
    <row r="742" spans="1:14">
      <c r="A742" s="9">
        <f t="shared" si="110"/>
        <v>106</v>
      </c>
      <c r="B742" s="14" t="s">
        <v>1006</v>
      </c>
      <c r="C742" s="8">
        <f>димвенканали!C742</f>
        <v>208.6</v>
      </c>
      <c r="D742" s="8">
        <f>димвенканали!D742</f>
        <v>0</v>
      </c>
      <c r="E742" s="8">
        <f>димвенканали!E742</f>
        <v>50.5</v>
      </c>
      <c r="F742" s="8">
        <f t="shared" si="111"/>
        <v>259.10000000000002</v>
      </c>
      <c r="G742" s="11">
        <v>1.2873506016049794E-3</v>
      </c>
      <c r="H742" s="18">
        <f t="shared" si="112"/>
        <v>2.5965990369432594</v>
      </c>
      <c r="I742" s="10">
        <f t="shared" si="106"/>
        <v>0.95476946588403655</v>
      </c>
      <c r="J742" s="10">
        <v>1.1284142963308286</v>
      </c>
      <c r="K742" s="10">
        <v>0.56034509636059937</v>
      </c>
      <c r="L742" s="150">
        <f t="shared" si="107"/>
        <v>0.56034509636059937</v>
      </c>
      <c r="M742" s="10">
        <f t="shared" si="113"/>
        <v>5.2401278955187234</v>
      </c>
      <c r="N742" s="11">
        <f t="shared" si="114"/>
        <v>2.0224345409180715E-2</v>
      </c>
    </row>
    <row r="743" spans="1:14">
      <c r="A743" s="9">
        <f t="shared" si="110"/>
        <v>107</v>
      </c>
      <c r="B743" s="14" t="s">
        <v>1007</v>
      </c>
      <c r="C743" s="8">
        <f>димвенканали!C743</f>
        <v>71.2</v>
      </c>
      <c r="D743" s="8">
        <f>димвенканали!D743</f>
        <v>38.9</v>
      </c>
      <c r="E743" s="8">
        <f>димвенканали!E743</f>
        <v>0</v>
      </c>
      <c r="F743" s="8">
        <f t="shared" si="111"/>
        <v>110.1</v>
      </c>
      <c r="G743" s="11">
        <v>4.394025063963305E-4</v>
      </c>
      <c r="H743" s="18">
        <f t="shared" si="112"/>
        <v>0.88627924942646252</v>
      </c>
      <c r="I743" s="10">
        <f t="shared" si="106"/>
        <v>0.32588488001411031</v>
      </c>
      <c r="J743" s="10">
        <v>0.3851538729566395</v>
      </c>
      <c r="K743" s="10">
        <v>0.19125872895913076</v>
      </c>
      <c r="L743" s="150">
        <f t="shared" si="107"/>
        <v>0.19125872895913076</v>
      </c>
      <c r="M743" s="10">
        <f t="shared" si="113"/>
        <v>1.7885767313563432</v>
      </c>
      <c r="N743" s="11">
        <f t="shared" si="114"/>
        <v>1.6245020266633454E-2</v>
      </c>
    </row>
    <row r="744" spans="1:14">
      <c r="A744" s="9">
        <f t="shared" si="110"/>
        <v>108</v>
      </c>
      <c r="B744" s="14" t="s">
        <v>1008</v>
      </c>
      <c r="C744" s="8">
        <f>димвенканали!C744</f>
        <v>158.30000000000001</v>
      </c>
      <c r="D744" s="8">
        <f>димвенканали!D744</f>
        <v>0</v>
      </c>
      <c r="E744" s="8">
        <f>димвенканали!E744</f>
        <v>0</v>
      </c>
      <c r="F744" s="8">
        <f t="shared" si="111"/>
        <v>158.30000000000001</v>
      </c>
      <c r="G744" s="11">
        <v>9.7693001070981909E-4</v>
      </c>
      <c r="H744" s="18">
        <f t="shared" si="112"/>
        <v>1.9704776009018121</v>
      </c>
      <c r="I744" s="10">
        <f t="shared" si="106"/>
        <v>0.72454461385159641</v>
      </c>
      <c r="J744" s="10">
        <v>0.8563182315875848</v>
      </c>
      <c r="K744" s="10">
        <v>0.42522832576166292</v>
      </c>
      <c r="L744" s="150">
        <f t="shared" si="107"/>
        <v>0.42522832576166292</v>
      </c>
      <c r="M744" s="10">
        <f t="shared" si="113"/>
        <v>3.9765687721026559</v>
      </c>
      <c r="N744" s="11">
        <f t="shared" si="114"/>
        <v>2.5120459710060997E-2</v>
      </c>
    </row>
    <row r="745" spans="1:14">
      <c r="A745" s="9">
        <f t="shared" si="110"/>
        <v>109</v>
      </c>
      <c r="B745" s="14" t="s">
        <v>1009</v>
      </c>
      <c r="C745" s="8">
        <f>димвенканали!C745</f>
        <v>88.6</v>
      </c>
      <c r="D745" s="8">
        <f>димвенканали!D745</f>
        <v>0</v>
      </c>
      <c r="E745" s="8">
        <f>димвенканали!E745</f>
        <v>0</v>
      </c>
      <c r="F745" s="8">
        <f t="shared" si="111"/>
        <v>88.6</v>
      </c>
      <c r="G745" s="11">
        <v>0</v>
      </c>
      <c r="H745" s="18">
        <f t="shared" si="112"/>
        <v>0</v>
      </c>
      <c r="I745" s="10">
        <f t="shared" si="106"/>
        <v>0</v>
      </c>
      <c r="J745" s="10">
        <v>0</v>
      </c>
      <c r="K745" s="10">
        <v>0</v>
      </c>
      <c r="L745" s="150">
        <f t="shared" si="107"/>
        <v>0</v>
      </c>
      <c r="M745" s="10">
        <f t="shared" si="113"/>
        <v>0</v>
      </c>
      <c r="N745" s="11">
        <f t="shared" si="114"/>
        <v>0</v>
      </c>
    </row>
    <row r="746" spans="1:14">
      <c r="A746" s="9">
        <f t="shared" si="110"/>
        <v>110</v>
      </c>
      <c r="B746" s="14" t="s">
        <v>1010</v>
      </c>
      <c r="C746" s="8">
        <f>димвенканали!C746</f>
        <v>102.5</v>
      </c>
      <c r="D746" s="8">
        <f>димвенканали!D746</f>
        <v>0</v>
      </c>
      <c r="E746" s="8">
        <f>димвенканали!E746</f>
        <v>0</v>
      </c>
      <c r="F746" s="8">
        <f t="shared" si="111"/>
        <v>102.5</v>
      </c>
      <c r="G746" s="11">
        <v>6.325668104722454E-4</v>
      </c>
      <c r="H746" s="18">
        <f t="shared" si="112"/>
        <v>1.2758935823906237</v>
      </c>
      <c r="I746" s="10">
        <f t="shared" si="106"/>
        <v>0.46914607024503235</v>
      </c>
      <c r="J746" s="10">
        <v>0.554470112051342</v>
      </c>
      <c r="K746" s="10">
        <v>0.27533735559425426</v>
      </c>
      <c r="L746" s="150">
        <f t="shared" si="107"/>
        <v>0.27533735559425426</v>
      </c>
      <c r="M746" s="10">
        <f t="shared" si="113"/>
        <v>2.5748471202812522</v>
      </c>
      <c r="N746" s="11">
        <f t="shared" si="114"/>
        <v>2.5120459710060997E-2</v>
      </c>
    </row>
    <row r="747" spans="1:14">
      <c r="A747" s="9">
        <f t="shared" si="110"/>
        <v>111</v>
      </c>
      <c r="B747" s="14" t="s">
        <v>1011</v>
      </c>
      <c r="C747" s="8">
        <f>димвенканали!C747</f>
        <v>73.900000000000006</v>
      </c>
      <c r="D747" s="8">
        <f>димвенканали!D747</f>
        <v>0</v>
      </c>
      <c r="E747" s="8">
        <f>димвенканали!E747</f>
        <v>0</v>
      </c>
      <c r="F747" s="8">
        <f t="shared" si="111"/>
        <v>73.900000000000006</v>
      </c>
      <c r="G747" s="11">
        <v>4.5606524189169696E-4</v>
      </c>
      <c r="H747" s="18">
        <f t="shared" si="112"/>
        <v>0.91988815354797171</v>
      </c>
      <c r="I747" s="10">
        <f t="shared" si="106"/>
        <v>0.33824287405958925</v>
      </c>
      <c r="J747" s="10">
        <v>0.39975942712774803</v>
      </c>
      <c r="K747" s="10">
        <v>0.19851151783819893</v>
      </c>
      <c r="L747" s="150">
        <f t="shared" si="107"/>
        <v>0.19851151783819893</v>
      </c>
      <c r="M747" s="10">
        <f t="shared" si="113"/>
        <v>1.8564019725735079</v>
      </c>
      <c r="N747" s="11">
        <f t="shared" si="114"/>
        <v>2.5120459710060997E-2</v>
      </c>
    </row>
    <row r="748" spans="1:14">
      <c r="A748" s="9">
        <f t="shared" si="110"/>
        <v>112</v>
      </c>
      <c r="B748" s="14" t="s">
        <v>1012</v>
      </c>
      <c r="C748" s="8">
        <f>димвенканали!C748</f>
        <v>74.400000000000006</v>
      </c>
      <c r="D748" s="8">
        <f>димвенканали!D748</f>
        <v>0</v>
      </c>
      <c r="E748" s="8">
        <f>димвенканали!E748</f>
        <v>0</v>
      </c>
      <c r="F748" s="8">
        <f t="shared" si="111"/>
        <v>74.400000000000006</v>
      </c>
      <c r="G748" s="11">
        <v>4.5915093365009817E-4</v>
      </c>
      <c r="H748" s="18">
        <f t="shared" si="112"/>
        <v>0.92611202468158449</v>
      </c>
      <c r="I748" s="10">
        <f t="shared" si="106"/>
        <v>0.34053139147541867</v>
      </c>
      <c r="J748" s="10">
        <v>0.40246415938165703</v>
      </c>
      <c r="K748" s="10">
        <v>0.1080244401598586</v>
      </c>
      <c r="L748" s="150">
        <f t="shared" si="107"/>
        <v>0.1080244401598586</v>
      </c>
      <c r="M748" s="10">
        <f t="shared" si="113"/>
        <v>1.7771320156985189</v>
      </c>
      <c r="N748" s="11">
        <f t="shared" si="114"/>
        <v>2.388618300670052E-2</v>
      </c>
    </row>
    <row r="749" spans="1:14">
      <c r="A749" s="9">
        <f t="shared" si="110"/>
        <v>113</v>
      </c>
      <c r="B749" s="14" t="s">
        <v>1013</v>
      </c>
      <c r="C749" s="8">
        <f>димвенканали!C749</f>
        <v>66.400000000000006</v>
      </c>
      <c r="D749" s="8">
        <f>димвенканали!D749</f>
        <v>0</v>
      </c>
      <c r="E749" s="8">
        <f>димвенканали!E749</f>
        <v>0</v>
      </c>
      <c r="F749" s="8">
        <f t="shared" si="111"/>
        <v>66.400000000000006</v>
      </c>
      <c r="G749" s="11">
        <v>4.0977986551567902E-4</v>
      </c>
      <c r="H749" s="18">
        <f t="shared" si="112"/>
        <v>0.82653008654377969</v>
      </c>
      <c r="I749" s="10">
        <f t="shared" si="106"/>
        <v>0.30391511282214784</v>
      </c>
      <c r="J749" s="10">
        <v>0.35918844331911326</v>
      </c>
      <c r="K749" s="10">
        <v>9.6408908959873807E-2</v>
      </c>
      <c r="L749" s="150">
        <f t="shared" si="107"/>
        <v>9.6408908959873807E-2</v>
      </c>
      <c r="M749" s="10">
        <f t="shared" si="113"/>
        <v>1.5860425516449146</v>
      </c>
      <c r="N749" s="11">
        <f t="shared" si="114"/>
        <v>2.388618300670052E-2</v>
      </c>
    </row>
    <row r="750" spans="1:14">
      <c r="A750" s="9">
        <f t="shared" si="110"/>
        <v>114</v>
      </c>
      <c r="B750" s="14" t="s">
        <v>1014</v>
      </c>
      <c r="C750" s="8">
        <f>димвенканали!C750</f>
        <v>292.8</v>
      </c>
      <c r="D750" s="8">
        <f>димвенканали!D750</f>
        <v>0</v>
      </c>
      <c r="E750" s="8">
        <f>димвенканали!E750</f>
        <v>0</v>
      </c>
      <c r="F750" s="8">
        <f t="shared" si="111"/>
        <v>292.8</v>
      </c>
      <c r="G750" s="11">
        <v>1.806981093719741E-3</v>
      </c>
      <c r="H750" s="18">
        <f t="shared" si="112"/>
        <v>3.6446989358436546</v>
      </c>
      <c r="I750" s="10">
        <f t="shared" si="106"/>
        <v>1.3401557987097119</v>
      </c>
      <c r="J750" s="10">
        <v>1.5838912078891016</v>
      </c>
      <c r="K750" s="10">
        <v>0.42512844191944349</v>
      </c>
      <c r="L750" s="150">
        <f t="shared" si="107"/>
        <v>0.42512844191944349</v>
      </c>
      <c r="M750" s="10">
        <f t="shared" si="113"/>
        <v>6.9938743843619111</v>
      </c>
      <c r="N750" s="11">
        <f t="shared" si="114"/>
        <v>2.3886183006700513E-2</v>
      </c>
    </row>
    <row r="751" spans="1:14">
      <c r="A751" s="9">
        <f t="shared" si="110"/>
        <v>115</v>
      </c>
      <c r="B751" s="14" t="s">
        <v>1015</v>
      </c>
      <c r="C751" s="8">
        <f>димвенканали!C751</f>
        <v>80.5</v>
      </c>
      <c r="D751" s="8">
        <f>димвенканали!D751</f>
        <v>0</v>
      </c>
      <c r="E751" s="8">
        <f>димвенканали!E751</f>
        <v>0</v>
      </c>
      <c r="F751" s="8">
        <f t="shared" si="111"/>
        <v>80.5</v>
      </c>
      <c r="G751" s="11">
        <v>4.9679637310259274E-4</v>
      </c>
      <c r="H751" s="18">
        <f t="shared" si="112"/>
        <v>1.0020432525116605</v>
      </c>
      <c r="I751" s="10">
        <f t="shared" si="106"/>
        <v>0.36845130394853759</v>
      </c>
      <c r="J751" s="10">
        <v>0.43546189287934661</v>
      </c>
      <c r="K751" s="10">
        <v>0.116881282699847</v>
      </c>
      <c r="L751" s="150">
        <f t="shared" si="107"/>
        <v>0.116881282699847</v>
      </c>
      <c r="M751" s="10">
        <f t="shared" si="113"/>
        <v>1.9228377320393917</v>
      </c>
      <c r="N751" s="11">
        <f t="shared" si="114"/>
        <v>2.3886183006700517E-2</v>
      </c>
    </row>
    <row r="752" spans="1:14">
      <c r="A752" s="9">
        <f t="shared" si="110"/>
        <v>116</v>
      </c>
      <c r="B752" s="14" t="s">
        <v>1022</v>
      </c>
      <c r="C752" s="8">
        <f>димвенканали!C752</f>
        <v>5781.6</v>
      </c>
      <c r="D752" s="8">
        <f>димвенканали!D752</f>
        <v>0</v>
      </c>
      <c r="E752" s="8">
        <f>димвенканали!E752</f>
        <v>1408.3</v>
      </c>
      <c r="F752" s="8">
        <f t="shared" si="111"/>
        <v>7189.9000000000005</v>
      </c>
      <c r="G752" s="11">
        <v>3.5680470940744724E-2</v>
      </c>
      <c r="H752" s="18">
        <f t="shared" si="112"/>
        <v>71.967866692191521</v>
      </c>
      <c r="I752" s="10">
        <f t="shared" si="106"/>
        <v>26.462584582718826</v>
      </c>
      <c r="J752" s="10">
        <v>31.275359998400379</v>
      </c>
      <c r="K752" s="10">
        <v>8.3945443982290122</v>
      </c>
      <c r="L752" s="150">
        <f t="shared" si="107"/>
        <v>8.3945443982290122</v>
      </c>
      <c r="M752" s="10">
        <f t="shared" si="113"/>
        <v>138.10035567153975</v>
      </c>
      <c r="N752" s="11">
        <f t="shared" si="114"/>
        <v>1.920754887711091E-2</v>
      </c>
    </row>
    <row r="753" spans="1:14">
      <c r="A753" s="9">
        <f t="shared" si="110"/>
        <v>117</v>
      </c>
      <c r="B753" s="14" t="s">
        <v>1023</v>
      </c>
      <c r="C753" s="8">
        <f>димвенканали!C753</f>
        <v>4140.5</v>
      </c>
      <c r="D753" s="8">
        <f>димвенканали!D753</f>
        <v>0</v>
      </c>
      <c r="E753" s="8">
        <f>димвенканали!E753</f>
        <v>110.1</v>
      </c>
      <c r="F753" s="8">
        <f t="shared" si="111"/>
        <v>4250.6000000000004</v>
      </c>
      <c r="G753" s="11">
        <v>2.5552613451320313E-2</v>
      </c>
      <c r="H753" s="18">
        <f t="shared" si="112"/>
        <v>51.539876857447581</v>
      </c>
      <c r="I753" s="10">
        <f t="shared" si="106"/>
        <v>18.951212720483475</v>
      </c>
      <c r="J753" s="10">
        <v>22.397887794620306</v>
      </c>
      <c r="K753" s="10">
        <v>6.0117633666921302</v>
      </c>
      <c r="L753" s="150">
        <f t="shared" si="107"/>
        <v>6.0117633666921302</v>
      </c>
      <c r="M753" s="10">
        <f t="shared" si="113"/>
        <v>98.900740739243503</v>
      </c>
      <c r="N753" s="11">
        <f t="shared" si="114"/>
        <v>2.3267477706498729E-2</v>
      </c>
    </row>
    <row r="754" spans="1:14">
      <c r="A754" s="9">
        <f t="shared" si="110"/>
        <v>118</v>
      </c>
      <c r="B754" s="14" t="s">
        <v>1024</v>
      </c>
      <c r="C754" s="8">
        <f>димвенканали!C754</f>
        <v>4108.8</v>
      </c>
      <c r="D754" s="8">
        <f>димвенканали!D754</f>
        <v>0</v>
      </c>
      <c r="E754" s="8">
        <f>димвенканали!E754</f>
        <v>118</v>
      </c>
      <c r="F754" s="8">
        <f t="shared" si="111"/>
        <v>4226.8</v>
      </c>
      <c r="G754" s="11">
        <v>2.5356980593837678E-2</v>
      </c>
      <c r="H754" s="18">
        <f t="shared" si="112"/>
        <v>51.145283427576537</v>
      </c>
      <c r="I754" s="10">
        <f t="shared" si="106"/>
        <v>18.806120716319892</v>
      </c>
      <c r="J754" s="10">
        <v>22.226407769722478</v>
      </c>
      <c r="K754" s="10">
        <v>5.9657368243121907</v>
      </c>
      <c r="L754" s="150">
        <f t="shared" si="107"/>
        <v>5.9657368243121907</v>
      </c>
      <c r="M754" s="10">
        <f t="shared" si="113"/>
        <v>98.143548737931098</v>
      </c>
      <c r="N754" s="11">
        <f t="shared" si="114"/>
        <v>2.3219350037364223E-2</v>
      </c>
    </row>
    <row r="755" spans="1:14">
      <c r="A755" s="9">
        <f t="shared" si="110"/>
        <v>119</v>
      </c>
      <c r="B755" s="14" t="s">
        <v>1025</v>
      </c>
      <c r="C755" s="8">
        <f>димвенканали!C755</f>
        <v>8284.9699999999993</v>
      </c>
      <c r="D755" s="8">
        <f>димвенканали!D755</f>
        <v>0</v>
      </c>
      <c r="E755" s="8">
        <f>димвенканали!E755</f>
        <v>584.5</v>
      </c>
      <c r="F755" s="8">
        <f t="shared" si="111"/>
        <v>8869.4699999999993</v>
      </c>
      <c r="G755" s="11">
        <v>5.1129727295202328E-2</v>
      </c>
      <c r="H755" s="18">
        <f t="shared" si="112"/>
        <v>103.12917125169605</v>
      </c>
      <c r="I755" s="10">
        <f t="shared" si="106"/>
        <v>37.920596269248641</v>
      </c>
      <c r="J755" s="10">
        <v>44.81725116333665</v>
      </c>
      <c r="K755" s="10">
        <v>12.029290940742252</v>
      </c>
      <c r="L755" s="150">
        <f t="shared" si="107"/>
        <v>12.029290940742252</v>
      </c>
      <c r="M755" s="10">
        <f t="shared" si="113"/>
        <v>197.89630962502358</v>
      </c>
      <c r="N755" s="11">
        <f t="shared" si="114"/>
        <v>2.2312078356995807E-2</v>
      </c>
    </row>
    <row r="756" spans="1:14">
      <c r="A756" s="9">
        <f t="shared" si="110"/>
        <v>120</v>
      </c>
      <c r="B756" s="14" t="s">
        <v>1028</v>
      </c>
      <c r="C756" s="8">
        <f>димвенканали!C756</f>
        <v>4140.28</v>
      </c>
      <c r="D756" s="8">
        <f>димвенканали!D756</f>
        <v>0</v>
      </c>
      <c r="E756" s="8">
        <f>димвенканали!E756</f>
        <v>35.4</v>
      </c>
      <c r="F756" s="8">
        <f t="shared" si="111"/>
        <v>4175.6799999999994</v>
      </c>
      <c r="G756" s="11">
        <v>2.5551255746946614E-2</v>
      </c>
      <c r="H756" s="18">
        <f t="shared" si="112"/>
        <v>51.537138354148787</v>
      </c>
      <c r="I756" s="10">
        <f t="shared" si="106"/>
        <v>18.95020577282051</v>
      </c>
      <c r="J756" s="10">
        <v>22.396697712428583</v>
      </c>
      <c r="K756" s="10">
        <v>6.0114439395841304</v>
      </c>
      <c r="L756" s="150">
        <f t="shared" si="107"/>
        <v>6.0114439395841304</v>
      </c>
      <c r="M756" s="10">
        <f t="shared" si="113"/>
        <v>98.895485778982021</v>
      </c>
      <c r="N756" s="11">
        <f t="shared" si="114"/>
        <v>2.3683684041636819E-2</v>
      </c>
    </row>
    <row r="757" spans="1:14">
      <c r="A757" s="9">
        <f t="shared" si="110"/>
        <v>121</v>
      </c>
      <c r="B757" s="14" t="s">
        <v>1029</v>
      </c>
      <c r="C757" s="8">
        <f>димвенканали!C757</f>
        <v>4420.8999999999996</v>
      </c>
      <c r="D757" s="8">
        <f>димвенканали!D757</f>
        <v>0</v>
      </c>
      <c r="E757" s="8">
        <f>димвенканали!E757</f>
        <v>0</v>
      </c>
      <c r="F757" s="8">
        <f t="shared" si="111"/>
        <v>4420.8999999999996</v>
      </c>
      <c r="G757" s="11">
        <v>2.7283069389431702E-2</v>
      </c>
      <c r="H757" s="18">
        <f t="shared" si="112"/>
        <v>55.03022378917764</v>
      </c>
      <c r="I757" s="10">
        <f t="shared" si="106"/>
        <v>20.23461328728062</v>
      </c>
      <c r="J757" s="10">
        <v>23.914701642612464</v>
      </c>
      <c r="K757" s="10">
        <v>6.4188877352515972</v>
      </c>
      <c r="L757" s="150">
        <f t="shared" si="107"/>
        <v>6.4188877352515972</v>
      </c>
      <c r="M757" s="10">
        <f t="shared" si="113"/>
        <v>105.59842645432234</v>
      </c>
      <c r="N757" s="11">
        <f t="shared" si="114"/>
        <v>2.3886183006700524E-2</v>
      </c>
    </row>
    <row r="758" spans="1:14">
      <c r="A758" s="9">
        <f t="shared" si="110"/>
        <v>122</v>
      </c>
      <c r="B758" s="14" t="s">
        <v>1030</v>
      </c>
      <c r="C758" s="8">
        <f>димвенканали!C758</f>
        <v>6184.2</v>
      </c>
      <c r="D758" s="8">
        <f>димвенканали!D758</f>
        <v>208.9</v>
      </c>
      <c r="E758" s="8">
        <f>димвенканали!E758</f>
        <v>36.6</v>
      </c>
      <c r="F758" s="8">
        <f t="shared" si="111"/>
        <v>6429.7</v>
      </c>
      <c r="G758" s="11">
        <v>3.8165069944609366E-2</v>
      </c>
      <c r="H758" s="18">
        <f t="shared" si="112"/>
        <v>76.979327728976543</v>
      </c>
      <c r="I758" s="10">
        <f t="shared" si="106"/>
        <v>28.305298805944677</v>
      </c>
      <c r="J758" s="10">
        <v>33.453210409247895</v>
      </c>
      <c r="K758" s="10">
        <v>8.9790960058682465</v>
      </c>
      <c r="L758" s="150">
        <f t="shared" si="107"/>
        <v>8.9790960058682465</v>
      </c>
      <c r="M758" s="10">
        <f t="shared" si="113"/>
        <v>147.71693295003737</v>
      </c>
      <c r="N758" s="11">
        <f t="shared" si="114"/>
        <v>2.2974156329228015E-2</v>
      </c>
    </row>
    <row r="759" spans="1:14">
      <c r="A759" s="9">
        <f t="shared" si="110"/>
        <v>123</v>
      </c>
      <c r="B759" s="14" t="s">
        <v>1031</v>
      </c>
      <c r="C759" s="8">
        <f>димвенканали!C759</f>
        <v>3391.6</v>
      </c>
      <c r="D759" s="8">
        <f>димвенканали!D759</f>
        <v>0</v>
      </c>
      <c r="E759" s="8">
        <f>димвенканали!E759</f>
        <v>0</v>
      </c>
      <c r="F759" s="8">
        <f t="shared" si="111"/>
        <v>3391.6</v>
      </c>
      <c r="G759" s="11">
        <v>2.0930864335587E-2</v>
      </c>
      <c r="H759" s="18">
        <f t="shared" si="112"/>
        <v>42.217762673522337</v>
      </c>
      <c r="I759" s="10">
        <f t="shared" si="106"/>
        <v>15.523471335054165</v>
      </c>
      <c r="J759" s="10">
        <v>18.346739824715428</v>
      </c>
      <c r="K759" s="10">
        <v>4.9244044522335537</v>
      </c>
      <c r="L759" s="150">
        <f t="shared" si="107"/>
        <v>4.9244044522335537</v>
      </c>
      <c r="M759" s="10">
        <f t="shared" si="113"/>
        <v>81.012378285525486</v>
      </c>
      <c r="N759" s="11">
        <f t="shared" si="114"/>
        <v>2.388618300670052E-2</v>
      </c>
    </row>
    <row r="760" spans="1:14">
      <c r="A760" s="9">
        <f t="shared" si="110"/>
        <v>124</v>
      </c>
      <c r="B760" s="14" t="s">
        <v>1032</v>
      </c>
      <c r="C760" s="8">
        <f>димвенканали!C760</f>
        <v>4546.3</v>
      </c>
      <c r="D760" s="8">
        <f>димвенканали!D760</f>
        <v>0</v>
      </c>
      <c r="E760" s="8">
        <f>димвенканали!E760</f>
        <v>0</v>
      </c>
      <c r="F760" s="8">
        <f t="shared" si="111"/>
        <v>4546.3</v>
      </c>
      <c r="G760" s="11">
        <v>2.8056960882438725E-2</v>
      </c>
      <c r="H760" s="18">
        <f t="shared" si="112"/>
        <v>56.591170669487731</v>
      </c>
      <c r="I760" s="10">
        <f t="shared" si="106"/>
        <v>20.808573455170642</v>
      </c>
      <c r="J760" s="10">
        <v>24.593048491892841</v>
      </c>
      <c r="K760" s="10">
        <v>6.6009611868113591</v>
      </c>
      <c r="L760" s="150">
        <f t="shared" si="107"/>
        <v>6.6009611868113591</v>
      </c>
      <c r="M760" s="10">
        <f t="shared" si="113"/>
        <v>108.59375380336257</v>
      </c>
      <c r="N760" s="11">
        <f t="shared" si="114"/>
        <v>2.388618300670052E-2</v>
      </c>
    </row>
    <row r="761" spans="1:14">
      <c r="A761" s="9">
        <f t="shared" si="110"/>
        <v>125</v>
      </c>
      <c r="B761" s="14" t="s">
        <v>1033</v>
      </c>
      <c r="C761" s="8">
        <f>димвенканали!C761</f>
        <v>3942.03</v>
      </c>
      <c r="D761" s="8">
        <f>димвенканали!D761</f>
        <v>0</v>
      </c>
      <c r="E761" s="8">
        <f>димвенканали!E761</f>
        <v>0</v>
      </c>
      <c r="F761" s="8">
        <f t="shared" si="111"/>
        <v>3942.03</v>
      </c>
      <c r="G761" s="11">
        <v>2.4327778964740542E-2</v>
      </c>
      <c r="H761" s="18">
        <f t="shared" si="112"/>
        <v>49.069373449671318</v>
      </c>
      <c r="I761" s="10">
        <f t="shared" si="106"/>
        <v>18.042808617444145</v>
      </c>
      <c r="J761" s="10">
        <v>21.324271373753675</v>
      </c>
      <c r="K761" s="10">
        <v>13.02193024645667</v>
      </c>
      <c r="L761" s="150">
        <f t="shared" si="107"/>
        <v>13.02193024645667</v>
      </c>
      <c r="M761" s="10">
        <f t="shared" si="113"/>
        <v>101.45838368732581</v>
      </c>
      <c r="N761" s="11">
        <f t="shared" si="114"/>
        <v>2.5737598061741234E-2</v>
      </c>
    </row>
    <row r="762" spans="1:14">
      <c r="A762" s="9">
        <f t="shared" si="110"/>
        <v>126</v>
      </c>
      <c r="B762" s="14" t="s">
        <v>1034</v>
      </c>
      <c r="C762" s="8">
        <f>димвенканали!C762</f>
        <v>4373.2</v>
      </c>
      <c r="D762" s="8">
        <f>димвенканали!D762</f>
        <v>0</v>
      </c>
      <c r="E762" s="8">
        <f>димвенканали!E762</f>
        <v>0</v>
      </c>
      <c r="F762" s="8">
        <f t="shared" si="111"/>
        <v>4373.2</v>
      </c>
      <c r="G762" s="11">
        <v>2.6988694395680229E-2</v>
      </c>
      <c r="H762" s="18">
        <f t="shared" si="112"/>
        <v>54.436466483030976</v>
      </c>
      <c r="I762" s="10">
        <f t="shared" si="106"/>
        <v>20.01628872581049</v>
      </c>
      <c r="J762" s="10">
        <v>23.656670185589547</v>
      </c>
      <c r="K762" s="10">
        <v>6.349630130471688</v>
      </c>
      <c r="L762" s="150">
        <f t="shared" si="107"/>
        <v>6.349630130471688</v>
      </c>
      <c r="M762" s="10">
        <f t="shared" si="113"/>
        <v>104.45905552490271</v>
      </c>
      <c r="N762" s="11">
        <f t="shared" si="114"/>
        <v>2.388618300670052E-2</v>
      </c>
    </row>
    <row r="763" spans="1:14">
      <c r="A763" s="9">
        <f t="shared" si="110"/>
        <v>127</v>
      </c>
      <c r="B763" s="14" t="s">
        <v>42</v>
      </c>
      <c r="C763" s="8">
        <f>димвенканали!C763</f>
        <v>5423.9</v>
      </c>
      <c r="D763" s="8">
        <f>димвенканали!D763</f>
        <v>0</v>
      </c>
      <c r="E763" s="8">
        <f>димвенканали!E763</f>
        <v>0</v>
      </c>
      <c r="F763" s="8">
        <f t="shared" si="111"/>
        <v>5423.9</v>
      </c>
      <c r="G763" s="11">
        <v>3.34729670567845E-2</v>
      </c>
      <c r="H763" s="18">
        <f t="shared" si="112"/>
        <v>67.5153092832049</v>
      </c>
      <c r="I763" s="10">
        <f t="shared" ref="I763:I773" si="115">H763*0.3677</f>
        <v>24.825379223434442</v>
      </c>
      <c r="J763" s="10">
        <v>29.340394543953884</v>
      </c>
      <c r="K763" s="10">
        <v>7.8751849594496894</v>
      </c>
      <c r="L763" s="150">
        <f t="shared" si="107"/>
        <v>7.8751849594496894</v>
      </c>
      <c r="M763" s="10">
        <f t="shared" si="113"/>
        <v>129.55626801004291</v>
      </c>
      <c r="N763" s="11">
        <f t="shared" si="114"/>
        <v>2.3886183006700513E-2</v>
      </c>
    </row>
    <row r="764" spans="1:14">
      <c r="A764" s="9">
        <f t="shared" si="110"/>
        <v>128</v>
      </c>
      <c r="B764" s="14" t="s">
        <v>1039</v>
      </c>
      <c r="C764" s="8">
        <f>димвенканали!C764</f>
        <v>92.4</v>
      </c>
      <c r="D764" s="8">
        <f>димвенканали!D764</f>
        <v>0</v>
      </c>
      <c r="E764" s="8">
        <f>димвенканали!E764</f>
        <v>0</v>
      </c>
      <c r="F764" s="8">
        <f t="shared" si="111"/>
        <v>92.4</v>
      </c>
      <c r="G764" s="11">
        <v>5.7023583695254123E-4</v>
      </c>
      <c r="H764" s="18">
        <f t="shared" si="112"/>
        <v>1.1501713854916451</v>
      </c>
      <c r="I764" s="10">
        <f t="shared" si="115"/>
        <v>0.42291801844527793</v>
      </c>
      <c r="J764" s="10">
        <v>0.49983452052238048</v>
      </c>
      <c r="K764" s="10">
        <v>0.13415938535982438</v>
      </c>
      <c r="L764" s="150">
        <f t="shared" si="107"/>
        <v>0.13415938535982438</v>
      </c>
      <c r="M764" s="10">
        <f t="shared" si="113"/>
        <v>2.207083309819128</v>
      </c>
      <c r="N764" s="11">
        <f t="shared" si="114"/>
        <v>2.3886183006700517E-2</v>
      </c>
    </row>
    <row r="765" spans="1:14">
      <c r="A765" s="9">
        <f t="shared" si="110"/>
        <v>129</v>
      </c>
      <c r="B765" s="14" t="s">
        <v>1040</v>
      </c>
      <c r="C765" s="8">
        <f>димвенканали!C765</f>
        <v>26.1</v>
      </c>
      <c r="D765" s="8">
        <f>димвенканали!D765</f>
        <v>0</v>
      </c>
      <c r="E765" s="8">
        <f>димвенканали!E765</f>
        <v>0</v>
      </c>
      <c r="F765" s="8">
        <f t="shared" si="111"/>
        <v>26.1</v>
      </c>
      <c r="G765" s="11">
        <v>1.6107310978854248E-4</v>
      </c>
      <c r="H765" s="18">
        <f t="shared" si="112"/>
        <v>0.32488607317458806</v>
      </c>
      <c r="I765" s="10">
        <f t="shared" si="115"/>
        <v>0.11946060910629604</v>
      </c>
      <c r="J765" s="10">
        <v>0.14118702365404903</v>
      </c>
      <c r="K765" s="10">
        <v>3.7895670539950389E-2</v>
      </c>
      <c r="L765" s="150">
        <f t="shared" ref="L765:L773" si="116">K765*$L$2</f>
        <v>3.7895670539950389E-2</v>
      </c>
      <c r="M765" s="10">
        <f t="shared" ref="M765:M773" si="117">H765+I765+J765+L765</f>
        <v>0.6234293764748835</v>
      </c>
      <c r="N765" s="11">
        <f t="shared" ref="N765:N774" si="118">M765/F765</f>
        <v>2.3886183006700517E-2</v>
      </c>
    </row>
    <row r="766" spans="1:14">
      <c r="A766" s="9">
        <f t="shared" ref="A766:A773" si="119">A765+1</f>
        <v>130</v>
      </c>
      <c r="B766" s="14" t="s">
        <v>1043</v>
      </c>
      <c r="C766" s="8">
        <f>димвенканали!C766</f>
        <v>5964.3</v>
      </c>
      <c r="D766" s="8">
        <f>димвенканали!D766</f>
        <v>0</v>
      </c>
      <c r="E766" s="8">
        <f>димвенканали!E766</f>
        <v>0</v>
      </c>
      <c r="F766" s="8">
        <f>C766+D766+E766</f>
        <v>5964.3</v>
      </c>
      <c r="G766" s="11">
        <v>3.6807982709264518E-2</v>
      </c>
      <c r="H766" s="18">
        <f t="shared" ref="H766:H773" si="120">G766*$O$2</f>
        <v>74.242069204413625</v>
      </c>
      <c r="I766" s="10">
        <f t="shared" si="115"/>
        <v>27.29880884646289</v>
      </c>
      <c r="J766" s="10">
        <v>32.263669163978719</v>
      </c>
      <c r="K766" s="10">
        <v>8.6598140920086628</v>
      </c>
      <c r="L766" s="150">
        <f t="shared" si="116"/>
        <v>8.6598140920086628</v>
      </c>
      <c r="M766" s="10">
        <f t="shared" si="117"/>
        <v>142.46436130686391</v>
      </c>
      <c r="N766" s="11">
        <f t="shared" si="118"/>
        <v>2.3886183006700517E-2</v>
      </c>
    </row>
    <row r="767" spans="1:14">
      <c r="A767" s="9">
        <f t="shared" si="119"/>
        <v>131</v>
      </c>
      <c r="B767" s="14" t="s">
        <v>1044</v>
      </c>
      <c r="C767" s="8">
        <f>димвенканали!C767</f>
        <v>5911.3</v>
      </c>
      <c r="D767" s="8">
        <f>димвенканали!D767</f>
        <v>0</v>
      </c>
      <c r="E767" s="8">
        <f>димвенканали!E767</f>
        <v>0</v>
      </c>
      <c r="F767" s="8">
        <f>C767+D767+E767</f>
        <v>5911.3</v>
      </c>
      <c r="G767" s="11">
        <v>3.6480899382873994E-2</v>
      </c>
      <c r="H767" s="18">
        <f t="shared" si="120"/>
        <v>73.582338864250673</v>
      </c>
      <c r="I767" s="10">
        <f t="shared" si="115"/>
        <v>27.056226000384974</v>
      </c>
      <c r="J767" s="10">
        <v>31.976967545064369</v>
      </c>
      <c r="K767" s="10">
        <v>8.5828611978087643</v>
      </c>
      <c r="L767" s="150">
        <f t="shared" si="116"/>
        <v>8.5828611978087643</v>
      </c>
      <c r="M767" s="10">
        <f t="shared" si="117"/>
        <v>141.19839360750876</v>
      </c>
      <c r="N767" s="11">
        <f t="shared" si="118"/>
        <v>2.3886183006700517E-2</v>
      </c>
    </row>
    <row r="768" spans="1:14">
      <c r="A768" s="9">
        <f t="shared" si="119"/>
        <v>132</v>
      </c>
      <c r="B768" s="14" t="s">
        <v>1045</v>
      </c>
      <c r="C768" s="8">
        <f>димвенканали!C768</f>
        <v>3419.4</v>
      </c>
      <c r="D768" s="8">
        <f>димвенканали!D768</f>
        <v>0</v>
      </c>
      <c r="E768" s="8">
        <f>димвенканали!E768</f>
        <v>0</v>
      </c>
      <c r="F768" s="8">
        <f>C768+D768+E768</f>
        <v>3419.4</v>
      </c>
      <c r="G768" s="11">
        <v>2.1102428797354106E-2</v>
      </c>
      <c r="H768" s="18">
        <f t="shared" si="120"/>
        <v>42.563809908551207</v>
      </c>
      <c r="I768" s="10">
        <f t="shared" si="115"/>
        <v>15.650712903374281</v>
      </c>
      <c r="J768" s="10">
        <v>18.497122938032767</v>
      </c>
      <c r="K768" s="10">
        <v>4.964768423153501</v>
      </c>
      <c r="L768" s="150">
        <f t="shared" si="116"/>
        <v>4.964768423153501</v>
      </c>
      <c r="M768" s="10">
        <f t="shared" si="117"/>
        <v>81.676414173111752</v>
      </c>
      <c r="N768" s="11">
        <f t="shared" si="118"/>
        <v>2.3886183006700517E-2</v>
      </c>
    </row>
    <row r="769" spans="1:15">
      <c r="A769" s="9">
        <f t="shared" si="119"/>
        <v>133</v>
      </c>
      <c r="B769" s="251" t="s">
        <v>1363</v>
      </c>
      <c r="C769" s="8">
        <v>1763.8</v>
      </c>
      <c r="D769" s="8">
        <v>0</v>
      </c>
      <c r="E769" s="8">
        <v>0</v>
      </c>
      <c r="F769" s="8">
        <v>1763.8</v>
      </c>
      <c r="G769" s="11">
        <v>5.2664407573188389E-2</v>
      </c>
      <c r="H769" s="18">
        <f t="shared" si="120"/>
        <v>106.22463671919671</v>
      </c>
      <c r="I769" s="10">
        <f t="shared" si="115"/>
        <v>39.058798921648631</v>
      </c>
      <c r="J769" s="10">
        <v>48.184141092122111</v>
      </c>
      <c r="K769" s="10">
        <v>12.390355169744034</v>
      </c>
      <c r="L769" s="150">
        <f t="shared" si="116"/>
        <v>12.390355169744034</v>
      </c>
      <c r="M769" s="10">
        <f t="shared" si="117"/>
        <v>205.85793190271147</v>
      </c>
      <c r="N769" s="11">
        <f t="shared" si="118"/>
        <v>0.11671274061838728</v>
      </c>
      <c r="O769" s="11"/>
    </row>
    <row r="770" spans="1:15">
      <c r="A770" s="9">
        <f t="shared" si="119"/>
        <v>134</v>
      </c>
      <c r="B770" s="251" t="s">
        <v>1364</v>
      </c>
      <c r="C770" s="8">
        <v>3931</v>
      </c>
      <c r="D770" s="8">
        <v>0</v>
      </c>
      <c r="E770" s="8">
        <v>0</v>
      </c>
      <c r="F770" s="8">
        <v>3931</v>
      </c>
      <c r="G770" s="11">
        <v>0.11737373067819683</v>
      </c>
      <c r="H770" s="18">
        <f t="shared" si="120"/>
        <v>236.74398851522977</v>
      </c>
      <c r="I770" s="10">
        <f t="shared" si="115"/>
        <v>87.050764577049989</v>
      </c>
      <c r="J770" s="10">
        <v>107.38851266194128</v>
      </c>
      <c r="K770" s="10">
        <v>27.61451761665937</v>
      </c>
      <c r="L770" s="150">
        <f t="shared" si="116"/>
        <v>27.61451761665937</v>
      </c>
      <c r="M770" s="10">
        <f t="shared" si="117"/>
        <v>458.79778337088038</v>
      </c>
      <c r="N770" s="11">
        <f t="shared" si="118"/>
        <v>0.11671274061838728</v>
      </c>
      <c r="O770" s="11"/>
    </row>
    <row r="771" spans="1:15">
      <c r="A771" s="9">
        <f t="shared" si="119"/>
        <v>135</v>
      </c>
      <c r="B771" s="251" t="s">
        <v>1365</v>
      </c>
      <c r="C771" s="8">
        <v>2191.9</v>
      </c>
      <c r="D771" s="8">
        <v>0</v>
      </c>
      <c r="E771" s="8">
        <v>0</v>
      </c>
      <c r="F771" s="8">
        <v>2191.9</v>
      </c>
      <c r="G771" s="11">
        <v>6.5446827848776298E-2</v>
      </c>
      <c r="H771" s="18">
        <f t="shared" si="120"/>
        <v>132.00690623926027</v>
      </c>
      <c r="I771" s="10">
        <f t="shared" si="115"/>
        <v>48.538939424176007</v>
      </c>
      <c r="J771" s="10">
        <v>59.879135310025205</v>
      </c>
      <c r="K771" s="10">
        <v>15.3976751879816</v>
      </c>
      <c r="L771" s="150">
        <f t="shared" si="116"/>
        <v>15.3976751879816</v>
      </c>
      <c r="M771" s="10">
        <f t="shared" si="117"/>
        <v>255.82265616144312</v>
      </c>
      <c r="N771" s="11">
        <f t="shared" si="118"/>
        <v>0.1167127406183873</v>
      </c>
      <c r="O771" s="11"/>
    </row>
    <row r="772" spans="1:15">
      <c r="A772" s="9">
        <f t="shared" si="119"/>
        <v>136</v>
      </c>
      <c r="B772" s="251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11">
        <v>6.1365470625066622E-2</v>
      </c>
      <c r="H772" s="18">
        <f t="shared" si="120"/>
        <v>123.77476790546562</v>
      </c>
      <c r="I772" s="10">
        <f t="shared" si="115"/>
        <v>45.511982158839714</v>
      </c>
      <c r="J772" s="10">
        <v>56.144987308050951</v>
      </c>
      <c r="K772" s="10">
        <v>14.437454273959425</v>
      </c>
      <c r="L772" s="150">
        <f t="shared" si="116"/>
        <v>14.437454273959425</v>
      </c>
      <c r="M772" s="10">
        <f t="shared" si="117"/>
        <v>239.86919164631573</v>
      </c>
      <c r="N772" s="11">
        <f t="shared" si="118"/>
        <v>0.11671274061838728</v>
      </c>
      <c r="O772" s="11"/>
    </row>
    <row r="773" spans="1:15">
      <c r="A773" s="9">
        <f t="shared" si="119"/>
        <v>137</v>
      </c>
      <c r="B773" s="251" t="s">
        <v>1367</v>
      </c>
      <c r="C773" s="8">
        <v>4130.1000000000004</v>
      </c>
      <c r="D773" s="8">
        <v>0</v>
      </c>
      <c r="E773" s="8">
        <v>0</v>
      </c>
      <c r="F773" s="8">
        <v>4130.1000000000004</v>
      </c>
      <c r="G773" s="11">
        <v>0.1233185563658155</v>
      </c>
      <c r="H773" s="18">
        <f t="shared" si="120"/>
        <v>248.73476137541351</v>
      </c>
      <c r="I773" s="10">
        <f t="shared" si="115"/>
        <v>91.45977175773956</v>
      </c>
      <c r="J773" s="10">
        <v>112.82760013866285</v>
      </c>
      <c r="K773" s="10">
        <v>29.013156756185413</v>
      </c>
      <c r="L773" s="150">
        <f t="shared" si="116"/>
        <v>29.013156756185413</v>
      </c>
      <c r="M773" s="10">
        <f t="shared" si="117"/>
        <v>482.03529002800133</v>
      </c>
      <c r="N773" s="11">
        <f t="shared" si="118"/>
        <v>0.11671274061838728</v>
      </c>
      <c r="O773" s="11"/>
    </row>
    <row r="774" spans="1:15">
      <c r="A774" s="12"/>
      <c r="B774" s="17" t="s">
        <v>576</v>
      </c>
      <c r="C774" s="13">
        <f>SUM(C637:C773)</f>
        <v>233814.98999999996</v>
      </c>
      <c r="D774" s="13">
        <f t="shared" ref="D774:M774" si="121">SUM(D637:D773)</f>
        <v>786.9</v>
      </c>
      <c r="E774" s="13">
        <f t="shared" si="121"/>
        <v>5320.8</v>
      </c>
      <c r="F774" s="13">
        <f t="shared" si="121"/>
        <v>239922.68999999992</v>
      </c>
      <c r="G774" s="13">
        <f t="shared" si="121"/>
        <v>1.8853672745052004</v>
      </c>
      <c r="H774" s="13">
        <f t="shared" si="121"/>
        <v>3802.8046463497358</v>
      </c>
      <c r="I774" s="13">
        <f t="shared" si="121"/>
        <v>1398.2912684627979</v>
      </c>
      <c r="J774" s="13">
        <f t="shared" si="121"/>
        <v>1571.7622107423304</v>
      </c>
      <c r="K774" s="13">
        <f t="shared" si="121"/>
        <v>453.66166143280498</v>
      </c>
      <c r="L774" s="13">
        <f t="shared" si="121"/>
        <v>453.66166143280498</v>
      </c>
      <c r="M774" s="13">
        <f t="shared" si="121"/>
        <v>7226.5197869876683</v>
      </c>
      <c r="N774" s="16">
        <f t="shared" si="118"/>
        <v>3.0120201582383353E-2</v>
      </c>
    </row>
    <row r="775" spans="1:15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11"/>
    </row>
    <row r="776" spans="1:15">
      <c r="A776" s="9">
        <v>1</v>
      </c>
      <c r="B776" s="8" t="s">
        <v>824</v>
      </c>
      <c r="C776" s="8">
        <f>димвенканали!C776</f>
        <v>106.7</v>
      </c>
      <c r="D776" s="8">
        <f>димвенканали!D776</f>
        <v>0</v>
      </c>
      <c r="E776" s="8">
        <f>димвенканали!E776</f>
        <v>0</v>
      </c>
      <c r="F776" s="8">
        <f>C776+D776+E776</f>
        <v>106.7</v>
      </c>
      <c r="G776" s="11">
        <v>1.2348482270843068E-3</v>
      </c>
      <c r="H776" s="18">
        <f t="shared" ref="H776:H838" si="122">G776*$H$2</f>
        <v>2.8020311575238135</v>
      </c>
      <c r="I776" s="10">
        <f t="shared" ref="I776:I827" si="123">H776*0.3677</f>
        <v>1.0303068566215063</v>
      </c>
      <c r="J776" s="10">
        <v>1.0823938649684783</v>
      </c>
      <c r="K776" s="10">
        <v>0.29052274238612491</v>
      </c>
      <c r="L776" s="150">
        <f t="shared" ref="L776:L839" si="124">K776*$L$2</f>
        <v>0.29052274238612491</v>
      </c>
      <c r="M776" s="10">
        <f t="shared" ref="M776:M806" si="125">H776+I776+J776+L776</f>
        <v>5.2052546214999236</v>
      </c>
      <c r="N776" s="11">
        <f t="shared" ref="N776:N806" si="126">M776/F776</f>
        <v>4.8784017071227023E-2</v>
      </c>
    </row>
    <row r="777" spans="1:15">
      <c r="A777" s="9">
        <f>1+A776</f>
        <v>2</v>
      </c>
      <c r="B777" s="8" t="s">
        <v>825</v>
      </c>
      <c r="C777" s="8">
        <f>димвенканали!C777</f>
        <v>56.6</v>
      </c>
      <c r="D777" s="8">
        <f>димвенканали!D777</f>
        <v>0</v>
      </c>
      <c r="E777" s="8">
        <f>димвенканали!E777</f>
        <v>0</v>
      </c>
      <c r="F777" s="8">
        <f t="shared" ref="F777:F840" si="127">C777+D777+E777</f>
        <v>56.6</v>
      </c>
      <c r="G777" s="11">
        <v>6.5503664154612721E-4</v>
      </c>
      <c r="H777" s="18">
        <f t="shared" si="122"/>
        <v>1.4863632944315637</v>
      </c>
      <c r="I777" s="10">
        <f t="shared" si="123"/>
        <v>0.54653578336248598</v>
      </c>
      <c r="J777" s="10">
        <v>0.5741658177808423</v>
      </c>
      <c r="K777" s="10">
        <v>0.15411047065655736</v>
      </c>
      <c r="L777" s="150">
        <f t="shared" si="124"/>
        <v>0.15411047065655736</v>
      </c>
      <c r="M777" s="10">
        <f t="shared" si="125"/>
        <v>2.7611753662314498</v>
      </c>
      <c r="N777" s="11">
        <f t="shared" si="126"/>
        <v>4.8784017071227023E-2</v>
      </c>
    </row>
    <row r="778" spans="1:15">
      <c r="A778" s="9">
        <f t="shared" ref="A778:A841" si="128">1+A777</f>
        <v>3</v>
      </c>
      <c r="B778" s="8" t="s">
        <v>826</v>
      </c>
      <c r="C778" s="8">
        <f>димвенканали!C778</f>
        <v>66.900000000000006</v>
      </c>
      <c r="D778" s="8">
        <f>димвенканали!D778</f>
        <v>0</v>
      </c>
      <c r="E778" s="8">
        <f>димвенканали!E778</f>
        <v>0</v>
      </c>
      <c r="F778" s="8">
        <f t="shared" si="127"/>
        <v>66.900000000000006</v>
      </c>
      <c r="G778" s="11">
        <v>7.7423942260487473E-4</v>
      </c>
      <c r="H778" s="18">
        <f t="shared" si="122"/>
        <v>1.7568499010153995</v>
      </c>
      <c r="I778" s="10">
        <f t="shared" si="123"/>
        <v>0.64599370860336247</v>
      </c>
      <c r="J778" s="10">
        <v>0.67865182349007691</v>
      </c>
      <c r="K778" s="10">
        <v>0.18215530895624887</v>
      </c>
      <c r="L778" s="150">
        <f t="shared" si="124"/>
        <v>0.18215530895624887</v>
      </c>
      <c r="M778" s="10">
        <f t="shared" si="125"/>
        <v>3.2636507420650878</v>
      </c>
      <c r="N778" s="11">
        <f t="shared" si="126"/>
        <v>4.8784017071227016E-2</v>
      </c>
    </row>
    <row r="779" spans="1:15">
      <c r="A779" s="9">
        <f t="shared" si="128"/>
        <v>4</v>
      </c>
      <c r="B779" s="8" t="s">
        <v>827</v>
      </c>
      <c r="C779" s="8">
        <f>димвенканали!C779</f>
        <v>64.900000000000006</v>
      </c>
      <c r="D779" s="8">
        <f>димвенканали!D779</f>
        <v>0</v>
      </c>
      <c r="E779" s="8">
        <f>димвенканали!E779</f>
        <v>0</v>
      </c>
      <c r="F779" s="8">
        <f t="shared" si="127"/>
        <v>64.900000000000006</v>
      </c>
      <c r="G779" s="11">
        <v>7.5109325152550625E-4</v>
      </c>
      <c r="H779" s="18">
        <f t="shared" si="122"/>
        <v>1.7043282298340721</v>
      </c>
      <c r="I779" s="10">
        <f t="shared" si="123"/>
        <v>0.6266814901099883</v>
      </c>
      <c r="J779" s="10">
        <v>0.65836327869216726</v>
      </c>
      <c r="K779" s="10">
        <v>0.17670970928640586</v>
      </c>
      <c r="L779" s="150">
        <f t="shared" si="124"/>
        <v>0.17670970928640586</v>
      </c>
      <c r="M779" s="10">
        <f t="shared" si="125"/>
        <v>3.1660827079226332</v>
      </c>
      <c r="N779" s="11">
        <f t="shared" si="126"/>
        <v>4.8784017071227009E-2</v>
      </c>
    </row>
    <row r="780" spans="1:15">
      <c r="A780" s="9">
        <f t="shared" si="128"/>
        <v>5</v>
      </c>
      <c r="B780" s="8" t="s">
        <v>828</v>
      </c>
      <c r="C780" s="8">
        <f>димвенканали!C780</f>
        <v>45.2</v>
      </c>
      <c r="D780" s="8">
        <f>димвенканали!D780</f>
        <v>0</v>
      </c>
      <c r="E780" s="8">
        <f>димвенканали!E780</f>
        <v>0</v>
      </c>
      <c r="F780" s="8">
        <f t="shared" si="127"/>
        <v>45.2</v>
      </c>
      <c r="G780" s="11">
        <v>5.2310346639372705E-4</v>
      </c>
      <c r="H780" s="18">
        <f t="shared" si="122"/>
        <v>1.186989768697998</v>
      </c>
      <c r="I780" s="10">
        <f t="shared" si="123"/>
        <v>0.4364561379502539</v>
      </c>
      <c r="J780" s="10">
        <v>0.4585211124327575</v>
      </c>
      <c r="K780" s="10">
        <v>0.12307055253845217</v>
      </c>
      <c r="L780" s="150">
        <f t="shared" si="124"/>
        <v>0.12307055253845217</v>
      </c>
      <c r="M780" s="10">
        <f t="shared" si="125"/>
        <v>2.2050375716194615</v>
      </c>
      <c r="N780" s="11">
        <f t="shared" si="126"/>
        <v>4.8784017071227023E-2</v>
      </c>
    </row>
    <row r="781" spans="1:15">
      <c r="A781" s="9">
        <f t="shared" si="128"/>
        <v>6</v>
      </c>
      <c r="B781" s="8" t="s">
        <v>829</v>
      </c>
      <c r="C781" s="8">
        <f>димвенканали!C781</f>
        <v>70.599999999999994</v>
      </c>
      <c r="D781" s="8">
        <f>димвенканали!D781</f>
        <v>0</v>
      </c>
      <c r="E781" s="8">
        <f>димвенканали!E781</f>
        <v>0</v>
      </c>
      <c r="F781" s="8">
        <f t="shared" si="127"/>
        <v>70.599999999999994</v>
      </c>
      <c r="G781" s="11">
        <v>8.1705983910170627E-4</v>
      </c>
      <c r="H781" s="18">
        <f t="shared" si="122"/>
        <v>1.8540149927008549</v>
      </c>
      <c r="I781" s="10">
        <f t="shared" si="123"/>
        <v>0.68172131281610437</v>
      </c>
      <c r="J781" s="10">
        <v>0.71618563136620961</v>
      </c>
      <c r="K781" s="10">
        <v>0.19222966834545843</v>
      </c>
      <c r="L781" s="150">
        <f t="shared" si="124"/>
        <v>0.19222966834545843</v>
      </c>
      <c r="M781" s="10">
        <f t="shared" si="125"/>
        <v>3.444151605228627</v>
      </c>
      <c r="N781" s="11">
        <f t="shared" si="126"/>
        <v>4.8784017071227016E-2</v>
      </c>
    </row>
    <row r="782" spans="1:15">
      <c r="A782" s="9">
        <f t="shared" si="128"/>
        <v>7</v>
      </c>
      <c r="B782" s="8" t="s">
        <v>830</v>
      </c>
      <c r="C782" s="8">
        <f>димвенканали!C782</f>
        <v>66.3</v>
      </c>
      <c r="D782" s="8">
        <f>димвенканали!D782</f>
        <v>0</v>
      </c>
      <c r="E782" s="8">
        <f>димвенканали!E782</f>
        <v>0</v>
      </c>
      <c r="F782" s="8">
        <f t="shared" si="127"/>
        <v>66.3</v>
      </c>
      <c r="G782" s="11">
        <v>7.672955712810641E-4</v>
      </c>
      <c r="H782" s="18">
        <f t="shared" si="122"/>
        <v>1.741093399661001</v>
      </c>
      <c r="I782" s="10">
        <f t="shared" si="123"/>
        <v>0.64020004305535005</v>
      </c>
      <c r="J782" s="10">
        <v>0.67256526005070394</v>
      </c>
      <c r="K782" s="10">
        <v>0.18052162905529595</v>
      </c>
      <c r="L782" s="150">
        <f t="shared" si="124"/>
        <v>0.18052162905529595</v>
      </c>
      <c r="M782" s="10">
        <f t="shared" si="125"/>
        <v>3.2343803318223512</v>
      </c>
      <c r="N782" s="11">
        <f t="shared" si="126"/>
        <v>4.8784017071227016E-2</v>
      </c>
    </row>
    <row r="783" spans="1:15">
      <c r="A783" s="9">
        <f t="shared" si="128"/>
        <v>8</v>
      </c>
      <c r="B783" s="8" t="s">
        <v>831</v>
      </c>
      <c r="C783" s="8">
        <f>димвенканали!C783</f>
        <v>141.1</v>
      </c>
      <c r="D783" s="8">
        <f>димвенканали!D783</f>
        <v>0</v>
      </c>
      <c r="E783" s="8">
        <f>димвенканали!E783</f>
        <v>0</v>
      </c>
      <c r="F783" s="8">
        <f t="shared" si="127"/>
        <v>141.1</v>
      </c>
      <c r="G783" s="11">
        <v>1.632962369649444E-3</v>
      </c>
      <c r="H783" s="18">
        <f t="shared" si="122"/>
        <v>3.7054039018426432</v>
      </c>
      <c r="I783" s="10">
        <f t="shared" si="123"/>
        <v>1.36247701470754</v>
      </c>
      <c r="J783" s="10">
        <v>1.4313568354925237</v>
      </c>
      <c r="K783" s="10">
        <v>0.3841870567074247</v>
      </c>
      <c r="L783" s="150">
        <f t="shared" si="124"/>
        <v>0.3841870567074247</v>
      </c>
      <c r="M783" s="10">
        <f t="shared" si="125"/>
        <v>6.8834248087501306</v>
      </c>
      <c r="N783" s="11">
        <f t="shared" si="126"/>
        <v>4.8784017071227009E-2</v>
      </c>
    </row>
    <row r="784" spans="1:15">
      <c r="A784" s="9">
        <f t="shared" si="128"/>
        <v>9</v>
      </c>
      <c r="B784" s="8" t="s">
        <v>832</v>
      </c>
      <c r="C784" s="8">
        <f>димвенканали!C784</f>
        <v>83.9</v>
      </c>
      <c r="D784" s="8">
        <f>димвенканали!D784</f>
        <v>0</v>
      </c>
      <c r="E784" s="8">
        <f>димвенканали!E784</f>
        <v>0</v>
      </c>
      <c r="F784" s="8">
        <f t="shared" si="127"/>
        <v>83.9</v>
      </c>
      <c r="G784" s="11">
        <v>9.7098187677950652E-4</v>
      </c>
      <c r="H784" s="18">
        <f t="shared" si="122"/>
        <v>2.2032841060566817</v>
      </c>
      <c r="I784" s="10">
        <f t="shared" si="123"/>
        <v>0.81014756579704195</v>
      </c>
      <c r="J784" s="10">
        <v>0.85110445427230863</v>
      </c>
      <c r="K784" s="10">
        <v>0.2284429061499145</v>
      </c>
      <c r="L784" s="150">
        <f t="shared" si="124"/>
        <v>0.2284429061499145</v>
      </c>
      <c r="M784" s="10">
        <f t="shared" si="125"/>
        <v>4.0929790322759469</v>
      </c>
      <c r="N784" s="11">
        <f t="shared" si="126"/>
        <v>4.8784017071227016E-2</v>
      </c>
    </row>
    <row r="785" spans="1:14">
      <c r="A785" s="9">
        <f t="shared" si="128"/>
        <v>10</v>
      </c>
      <c r="B785" s="8" t="s">
        <v>833</v>
      </c>
      <c r="C785" s="8">
        <f>димвенканали!C785</f>
        <v>58.2</v>
      </c>
      <c r="D785" s="8">
        <f>димвенканали!D785</f>
        <v>0</v>
      </c>
      <c r="E785" s="8">
        <f>димвенканали!E785</f>
        <v>0</v>
      </c>
      <c r="F785" s="8">
        <f t="shared" si="127"/>
        <v>58.2</v>
      </c>
      <c r="G785" s="11">
        <v>6.7355357840962198E-4</v>
      </c>
      <c r="H785" s="18">
        <f t="shared" si="122"/>
        <v>1.5283806313766255</v>
      </c>
      <c r="I785" s="10">
        <f t="shared" si="123"/>
        <v>0.56198555815718521</v>
      </c>
      <c r="J785" s="10">
        <v>0.59039665361917004</v>
      </c>
      <c r="K785" s="10">
        <v>0.15846695039243178</v>
      </c>
      <c r="L785" s="150">
        <f t="shared" si="124"/>
        <v>0.15846695039243178</v>
      </c>
      <c r="M785" s="10">
        <f t="shared" si="125"/>
        <v>2.8392297935454125</v>
      </c>
      <c r="N785" s="11">
        <f t="shared" si="126"/>
        <v>4.8784017071227016E-2</v>
      </c>
    </row>
    <row r="786" spans="1:14">
      <c r="A786" s="9">
        <f t="shared" si="128"/>
        <v>11</v>
      </c>
      <c r="B786" s="8" t="s">
        <v>834</v>
      </c>
      <c r="C786" s="8">
        <f>димвенканали!C786</f>
        <v>47.3</v>
      </c>
      <c r="D786" s="8">
        <f>димвенканали!D786</f>
        <v>0</v>
      </c>
      <c r="E786" s="8">
        <f>димвенканали!E786</f>
        <v>0</v>
      </c>
      <c r="F786" s="8">
        <f t="shared" si="127"/>
        <v>47.3</v>
      </c>
      <c r="G786" s="11">
        <v>5.4740694602706383E-4</v>
      </c>
      <c r="H786" s="18">
        <f t="shared" si="122"/>
        <v>1.2421375234383913</v>
      </c>
      <c r="I786" s="10">
        <f t="shared" si="123"/>
        <v>0.45673396736829652</v>
      </c>
      <c r="J786" s="10">
        <v>0.47982408447056252</v>
      </c>
      <c r="K786" s="10">
        <v>0.12878843219178732</v>
      </c>
      <c r="L786" s="150">
        <f t="shared" si="124"/>
        <v>0.12878843219178732</v>
      </c>
      <c r="M786" s="10">
        <f t="shared" si="125"/>
        <v>2.3074840074690375</v>
      </c>
      <c r="N786" s="11">
        <f t="shared" si="126"/>
        <v>4.8784017071227009E-2</v>
      </c>
    </row>
    <row r="787" spans="1:14">
      <c r="A787" s="9">
        <f t="shared" si="128"/>
        <v>12</v>
      </c>
      <c r="B787" s="8" t="s">
        <v>835</v>
      </c>
      <c r="C787" s="8">
        <f>димвенканали!C787</f>
        <v>133.19999999999999</v>
      </c>
      <c r="D787" s="8">
        <f>димвенканали!D787</f>
        <v>0</v>
      </c>
      <c r="E787" s="8">
        <f>димвенканали!E787</f>
        <v>0</v>
      </c>
      <c r="F787" s="8">
        <f t="shared" si="127"/>
        <v>133.19999999999999</v>
      </c>
      <c r="G787" s="11">
        <v>1.5415349938859386E-3</v>
      </c>
      <c r="H787" s="18">
        <f t="shared" si="122"/>
        <v>3.4979433006764</v>
      </c>
      <c r="I787" s="10">
        <f t="shared" si="123"/>
        <v>1.2861937516587123</v>
      </c>
      <c r="J787" s="10">
        <v>1.3512170835407806</v>
      </c>
      <c r="K787" s="10">
        <v>0.36267693801154477</v>
      </c>
      <c r="L787" s="150">
        <f t="shared" si="124"/>
        <v>0.36267693801154477</v>
      </c>
      <c r="M787" s="10">
        <f t="shared" si="125"/>
        <v>6.4980310738874376</v>
      </c>
      <c r="N787" s="11">
        <f t="shared" si="126"/>
        <v>4.8784017071227016E-2</v>
      </c>
    </row>
    <row r="788" spans="1:14">
      <c r="A788" s="9">
        <f t="shared" si="128"/>
        <v>13</v>
      </c>
      <c r="B788" s="8" t="s">
        <v>836</v>
      </c>
      <c r="C788" s="8">
        <f>димвенканали!C788</f>
        <v>87.4</v>
      </c>
      <c r="D788" s="8">
        <f>димвенканали!D788</f>
        <v>0</v>
      </c>
      <c r="E788" s="8">
        <f>димвенканали!E788</f>
        <v>0</v>
      </c>
      <c r="F788" s="8">
        <f t="shared" si="127"/>
        <v>87.4</v>
      </c>
      <c r="G788" s="11">
        <v>1.0114876761684014E-3</v>
      </c>
      <c r="H788" s="18">
        <f t="shared" si="122"/>
        <v>2.2951970306240046</v>
      </c>
      <c r="I788" s="10">
        <f t="shared" si="123"/>
        <v>0.8439439481604466</v>
      </c>
      <c r="J788" s="10">
        <v>0.88660940766865048</v>
      </c>
      <c r="K788" s="10">
        <v>0.23797270557213979</v>
      </c>
      <c r="L788" s="150">
        <f t="shared" si="124"/>
        <v>0.23797270557213979</v>
      </c>
      <c r="M788" s="10">
        <f t="shared" si="125"/>
        <v>4.2637230920252414</v>
      </c>
      <c r="N788" s="11">
        <f t="shared" si="126"/>
        <v>4.8784017071227016E-2</v>
      </c>
    </row>
    <row r="789" spans="1:14">
      <c r="A789" s="9">
        <f t="shared" si="128"/>
        <v>14</v>
      </c>
      <c r="B789" s="8" t="s">
        <v>837</v>
      </c>
      <c r="C789" s="8">
        <f>димвенканали!C789</f>
        <v>102.5</v>
      </c>
      <c r="D789" s="8">
        <f>димвенканали!D789</f>
        <v>0</v>
      </c>
      <c r="E789" s="8">
        <f>димвенканали!E789</f>
        <v>0</v>
      </c>
      <c r="F789" s="8">
        <f t="shared" si="127"/>
        <v>102.5</v>
      </c>
      <c r="G789" s="11">
        <v>1.1862412678176331E-3</v>
      </c>
      <c r="H789" s="18">
        <f t="shared" si="122"/>
        <v>2.6917356480430259</v>
      </c>
      <c r="I789" s="10">
        <f t="shared" si="123"/>
        <v>0.98975119778542064</v>
      </c>
      <c r="J789" s="10">
        <v>1.039787920892868</v>
      </c>
      <c r="K789" s="10">
        <v>0.27908698307945456</v>
      </c>
      <c r="L789" s="150">
        <f t="shared" si="124"/>
        <v>0.27908698307945456</v>
      </c>
      <c r="M789" s="10">
        <f t="shared" si="125"/>
        <v>5.0003617498007689</v>
      </c>
      <c r="N789" s="11">
        <f t="shared" si="126"/>
        <v>4.8784017071227016E-2</v>
      </c>
    </row>
    <row r="790" spans="1:14">
      <c r="A790" s="9">
        <f t="shared" si="128"/>
        <v>15</v>
      </c>
      <c r="B790" s="8" t="s">
        <v>838</v>
      </c>
      <c r="C790" s="8">
        <f>димвенканали!C790</f>
        <v>47.2</v>
      </c>
      <c r="D790" s="8">
        <f>димвенканали!D790</f>
        <v>0</v>
      </c>
      <c r="E790" s="8">
        <f>димвенканали!E790</f>
        <v>0</v>
      </c>
      <c r="F790" s="8">
        <f t="shared" si="127"/>
        <v>47.2</v>
      </c>
      <c r="G790" s="11">
        <v>5.4624963747309542E-4</v>
      </c>
      <c r="H790" s="18">
        <f t="shared" si="122"/>
        <v>1.239511439879325</v>
      </c>
      <c r="I790" s="10">
        <f t="shared" si="123"/>
        <v>0.45576835644362784</v>
      </c>
      <c r="J790" s="10">
        <v>0.47880965723066704</v>
      </c>
      <c r="K790" s="10">
        <v>0.12851615220829515</v>
      </c>
      <c r="L790" s="150">
        <f t="shared" si="124"/>
        <v>0.12851615220829515</v>
      </c>
      <c r="M790" s="10">
        <f t="shared" si="125"/>
        <v>2.3026056057619151</v>
      </c>
      <c r="N790" s="11">
        <f t="shared" si="126"/>
        <v>4.8784017071227009E-2</v>
      </c>
    </row>
    <row r="791" spans="1:14">
      <c r="A791" s="9">
        <f t="shared" si="128"/>
        <v>16</v>
      </c>
      <c r="B791" s="8" t="s">
        <v>839</v>
      </c>
      <c r="C791" s="8">
        <f>димвенканали!C791</f>
        <v>138.08000000000001</v>
      </c>
      <c r="D791" s="8">
        <f>димвенканали!D791</f>
        <v>0</v>
      </c>
      <c r="E791" s="8">
        <f>димвенканали!E791</f>
        <v>0</v>
      </c>
      <c r="F791" s="8">
        <f t="shared" si="127"/>
        <v>138.08000000000001</v>
      </c>
      <c r="G791" s="11">
        <v>1.598011651319598E-3</v>
      </c>
      <c r="H791" s="18">
        <f t="shared" si="122"/>
        <v>3.6260961783588397</v>
      </c>
      <c r="I791" s="10">
        <f t="shared" si="123"/>
        <v>1.3333155647825454</v>
      </c>
      <c r="J791" s="10">
        <v>1.4007211328476803</v>
      </c>
      <c r="K791" s="10">
        <v>0.3759642012059618</v>
      </c>
      <c r="L791" s="150">
        <f t="shared" si="124"/>
        <v>0.3759642012059618</v>
      </c>
      <c r="M791" s="10">
        <f t="shared" si="125"/>
        <v>6.7360970771950273</v>
      </c>
      <c r="N791" s="11">
        <f t="shared" si="126"/>
        <v>4.8784017071227016E-2</v>
      </c>
    </row>
    <row r="792" spans="1:14">
      <c r="A792" s="9">
        <f t="shared" si="128"/>
        <v>17</v>
      </c>
      <c r="B792" s="8" t="s">
        <v>840</v>
      </c>
      <c r="C792" s="8">
        <f>димвенканали!C792</f>
        <v>37.799999999999997</v>
      </c>
      <c r="D792" s="8">
        <f>димвенканали!D792</f>
        <v>0</v>
      </c>
      <c r="E792" s="8">
        <f>димвенканали!E792</f>
        <v>0</v>
      </c>
      <c r="F792" s="8">
        <f t="shared" si="127"/>
        <v>37.799999999999997</v>
      </c>
      <c r="G792" s="11">
        <v>4.3746263340006369E-4</v>
      </c>
      <c r="H792" s="18">
        <f t="shared" si="122"/>
        <v>0.99265958532708654</v>
      </c>
      <c r="I792" s="10">
        <f t="shared" si="123"/>
        <v>0.36500092952476976</v>
      </c>
      <c r="J792" s="10">
        <v>0.38345349668049183</v>
      </c>
      <c r="K792" s="10">
        <v>0.10292183376003299</v>
      </c>
      <c r="L792" s="150">
        <f t="shared" si="124"/>
        <v>0.10292183376003299</v>
      </c>
      <c r="M792" s="10">
        <f t="shared" si="125"/>
        <v>1.8440358452923813</v>
      </c>
      <c r="N792" s="11">
        <f t="shared" si="126"/>
        <v>4.8784017071227023E-2</v>
      </c>
    </row>
    <row r="793" spans="1:14">
      <c r="A793" s="9">
        <f t="shared" si="128"/>
        <v>18</v>
      </c>
      <c r="B793" s="8" t="s">
        <v>841</v>
      </c>
      <c r="C793" s="8">
        <f>димвенканали!C793</f>
        <v>85.49</v>
      </c>
      <c r="D793" s="8">
        <f>димвенканали!D793</f>
        <v>0</v>
      </c>
      <c r="E793" s="8">
        <f>димвенканали!E793</f>
        <v>0</v>
      </c>
      <c r="F793" s="8">
        <f t="shared" si="127"/>
        <v>85.49</v>
      </c>
      <c r="G793" s="11">
        <v>9.8938308278760439E-4</v>
      </c>
      <c r="H793" s="18">
        <f t="shared" si="122"/>
        <v>2.245038834645837</v>
      </c>
      <c r="I793" s="10">
        <f t="shared" si="123"/>
        <v>0.82550077949927436</v>
      </c>
      <c r="J793" s="10">
        <v>0.86723384738664677</v>
      </c>
      <c r="K793" s="10">
        <v>0.23277215788743968</v>
      </c>
      <c r="L793" s="150">
        <f t="shared" si="124"/>
        <v>0.23277215788743968</v>
      </c>
      <c r="M793" s="10">
        <f t="shared" si="125"/>
        <v>4.1705456194191974</v>
      </c>
      <c r="N793" s="11">
        <f t="shared" si="126"/>
        <v>4.8784017071227016E-2</v>
      </c>
    </row>
    <row r="794" spans="1:14">
      <c r="A794" s="9">
        <f t="shared" si="128"/>
        <v>19</v>
      </c>
      <c r="B794" s="8" t="s">
        <v>842</v>
      </c>
      <c r="C794" s="8">
        <f>димвенканали!C794</f>
        <v>67.69</v>
      </c>
      <c r="D794" s="8">
        <f>димвенканали!D794</f>
        <v>0</v>
      </c>
      <c r="E794" s="8">
        <f>димвенканали!E794</f>
        <v>0</v>
      </c>
      <c r="F794" s="8">
        <f t="shared" si="127"/>
        <v>67.69</v>
      </c>
      <c r="G794" s="11">
        <v>7.8338216018122517E-4</v>
      </c>
      <c r="H794" s="18">
        <f t="shared" si="122"/>
        <v>1.7775959611320236</v>
      </c>
      <c r="I794" s="10">
        <f t="shared" si="123"/>
        <v>0.65362203490824511</v>
      </c>
      <c r="J794" s="10">
        <v>0.68666579868525113</v>
      </c>
      <c r="K794" s="10">
        <v>0.18430632082583684</v>
      </c>
      <c r="L794" s="150">
        <f t="shared" si="124"/>
        <v>0.18430632082583684</v>
      </c>
      <c r="M794" s="10">
        <f t="shared" si="125"/>
        <v>3.3021901155513569</v>
      </c>
      <c r="N794" s="11">
        <f t="shared" si="126"/>
        <v>4.8784017071227023E-2</v>
      </c>
    </row>
    <row r="795" spans="1:14">
      <c r="A795" s="9">
        <f t="shared" si="128"/>
        <v>20</v>
      </c>
      <c r="B795" s="8" t="s">
        <v>843</v>
      </c>
      <c r="C795" s="8">
        <f>димвенканали!C795</f>
        <v>97.3</v>
      </c>
      <c r="D795" s="8">
        <f>димвенканали!D795</f>
        <v>0</v>
      </c>
      <c r="E795" s="8">
        <f>димвенканали!E795</f>
        <v>0</v>
      </c>
      <c r="F795" s="8">
        <f t="shared" si="127"/>
        <v>97.3</v>
      </c>
      <c r="G795" s="11">
        <v>1.1260612230112751E-3</v>
      </c>
      <c r="H795" s="18">
        <f t="shared" si="122"/>
        <v>2.5551793029715748</v>
      </c>
      <c r="I795" s="10">
        <f t="shared" si="123"/>
        <v>0.93953942970264814</v>
      </c>
      <c r="J795" s="10">
        <v>0.98703770441830296</v>
      </c>
      <c r="K795" s="10">
        <v>0.2649284239378627</v>
      </c>
      <c r="L795" s="150">
        <f t="shared" si="124"/>
        <v>0.2649284239378627</v>
      </c>
      <c r="M795" s="10">
        <f t="shared" si="125"/>
        <v>4.7466848610303884</v>
      </c>
      <c r="N795" s="11">
        <f t="shared" si="126"/>
        <v>4.8784017071227016E-2</v>
      </c>
    </row>
    <row r="796" spans="1:14">
      <c r="A796" s="9">
        <f t="shared" si="128"/>
        <v>21</v>
      </c>
      <c r="B796" s="8" t="s">
        <v>844</v>
      </c>
      <c r="C796" s="8">
        <f>димвенканали!C796</f>
        <v>6972.44</v>
      </c>
      <c r="D796" s="8">
        <f>димвенканали!D796</f>
        <v>0</v>
      </c>
      <c r="E796" s="8">
        <f>димвенканали!E796</f>
        <v>123.3</v>
      </c>
      <c r="F796" s="8">
        <f t="shared" si="127"/>
        <v>7095.74</v>
      </c>
      <c r="G796" s="11">
        <v>8.0692644540315869E-2</v>
      </c>
      <c r="H796" s="18">
        <f t="shared" si="122"/>
        <v>183.10210050576697</v>
      </c>
      <c r="I796" s="10">
        <f t="shared" si="123"/>
        <v>67.32664235597052</v>
      </c>
      <c r="J796" s="10">
        <v>70.730330645368468</v>
      </c>
      <c r="K796" s="10">
        <v>18.984558481000114</v>
      </c>
      <c r="L796" s="150">
        <f t="shared" si="124"/>
        <v>18.984558481000114</v>
      </c>
      <c r="M796" s="10">
        <f t="shared" si="125"/>
        <v>340.14363198810611</v>
      </c>
      <c r="N796" s="11">
        <f t="shared" si="126"/>
        <v>4.7936315590496006E-2</v>
      </c>
    </row>
    <row r="797" spans="1:14">
      <c r="A797" s="9">
        <f t="shared" si="128"/>
        <v>22</v>
      </c>
      <c r="B797" s="8" t="s">
        <v>845</v>
      </c>
      <c r="C797" s="8">
        <f>димвенканали!C797</f>
        <v>2574.58</v>
      </c>
      <c r="D797" s="8">
        <f>димвенканали!D797</f>
        <v>0</v>
      </c>
      <c r="E797" s="8">
        <f>димвенканали!E797</f>
        <v>0</v>
      </c>
      <c r="F797" s="8">
        <f t="shared" si="127"/>
        <v>2574.58</v>
      </c>
      <c r="G797" s="11">
        <v>2.9795834568760213E-2</v>
      </c>
      <c r="H797" s="18">
        <f t="shared" si="122"/>
        <v>67.610622095010868</v>
      </c>
      <c r="I797" s="10">
        <f t="shared" si="123"/>
        <v>24.860425744335497</v>
      </c>
      <c r="J797" s="10">
        <v>26.117240832901075</v>
      </c>
      <c r="K797" s="10">
        <v>7.0100659989922152</v>
      </c>
      <c r="L797" s="150">
        <f t="shared" si="124"/>
        <v>7.0100659989922152</v>
      </c>
      <c r="M797" s="10">
        <f t="shared" si="125"/>
        <v>125.59835467123966</v>
      </c>
      <c r="N797" s="11">
        <f t="shared" si="126"/>
        <v>4.8784017071227023E-2</v>
      </c>
    </row>
    <row r="798" spans="1:14">
      <c r="A798" s="9">
        <f t="shared" si="128"/>
        <v>23</v>
      </c>
      <c r="B798" s="8" t="s">
        <v>846</v>
      </c>
      <c r="C798" s="8">
        <f>димвенканали!C798</f>
        <v>316.8</v>
      </c>
      <c r="D798" s="8">
        <f>димвенканали!D798</f>
        <v>0</v>
      </c>
      <c r="E798" s="8">
        <f>димвенканали!E798</f>
        <v>0</v>
      </c>
      <c r="F798" s="8">
        <f t="shared" si="127"/>
        <v>316.8</v>
      </c>
      <c r="G798" s="11">
        <v>3.6663534989719625E-3</v>
      </c>
      <c r="H798" s="18">
        <f t="shared" si="122"/>
        <v>8.3194327151222502</v>
      </c>
      <c r="I798" s="10">
        <f t="shared" si="123"/>
        <v>3.0590554093504516</v>
      </c>
      <c r="J798" s="10">
        <v>3.2137054959888838</v>
      </c>
      <c r="K798" s="10">
        <v>0.86258298770313369</v>
      </c>
      <c r="L798" s="150">
        <f t="shared" si="124"/>
        <v>0.86258298770313369</v>
      </c>
      <c r="M798" s="10">
        <f t="shared" si="125"/>
        <v>15.454776608164719</v>
      </c>
      <c r="N798" s="11">
        <f t="shared" si="126"/>
        <v>4.8784017071227016E-2</v>
      </c>
    </row>
    <row r="799" spans="1:14">
      <c r="A799" s="9">
        <f t="shared" si="128"/>
        <v>24</v>
      </c>
      <c r="B799" s="8" t="s">
        <v>847</v>
      </c>
      <c r="C799" s="8">
        <f>димвенканали!C799</f>
        <v>665.9</v>
      </c>
      <c r="D799" s="8">
        <f>димвенканали!D799</f>
        <v>0</v>
      </c>
      <c r="E799" s="8">
        <f>димвенканали!E799</f>
        <v>0</v>
      </c>
      <c r="F799" s="8">
        <f t="shared" si="127"/>
        <v>665.9</v>
      </c>
      <c r="G799" s="11">
        <v>7.7065176608757252E-3</v>
      </c>
      <c r="H799" s="18">
        <f t="shared" si="122"/>
        <v>17.487090419822934</v>
      </c>
      <c r="I799" s="10">
        <f t="shared" si="123"/>
        <v>6.4300031473688932</v>
      </c>
      <c r="J799" s="10">
        <v>6.7550709904640076</v>
      </c>
      <c r="K799" s="10">
        <v>1.813112410074232</v>
      </c>
      <c r="L799" s="150">
        <f t="shared" si="124"/>
        <v>1.813112410074232</v>
      </c>
      <c r="M799" s="10">
        <f t="shared" si="125"/>
        <v>32.485276967730066</v>
      </c>
      <c r="N799" s="11">
        <f t="shared" si="126"/>
        <v>4.8784017071227009E-2</v>
      </c>
    </row>
    <row r="800" spans="1:14">
      <c r="A800" s="9">
        <f t="shared" si="128"/>
        <v>25</v>
      </c>
      <c r="B800" s="8" t="s">
        <v>848</v>
      </c>
      <c r="C800" s="8">
        <f>димвенканали!C800</f>
        <v>266.8</v>
      </c>
      <c r="D800" s="8">
        <f>димвенканали!D800</f>
        <v>0</v>
      </c>
      <c r="E800" s="8">
        <f>димвенканали!E800</f>
        <v>0</v>
      </c>
      <c r="F800" s="8">
        <f t="shared" si="127"/>
        <v>266.8</v>
      </c>
      <c r="G800" s="11">
        <v>3.0876992219877513E-3</v>
      </c>
      <c r="H800" s="18">
        <f t="shared" si="122"/>
        <v>7.0063909355890663</v>
      </c>
      <c r="I800" s="10">
        <f t="shared" si="123"/>
        <v>2.5762499470161</v>
      </c>
      <c r="J800" s="10">
        <v>2.7064918760411434</v>
      </c>
      <c r="K800" s="10">
        <v>0.7264429959570583</v>
      </c>
      <c r="L800" s="150">
        <f t="shared" si="124"/>
        <v>0.7264429959570583</v>
      </c>
      <c r="M800" s="10">
        <f t="shared" si="125"/>
        <v>13.015575754603367</v>
      </c>
      <c r="N800" s="11">
        <f t="shared" si="126"/>
        <v>4.8784017071227009E-2</v>
      </c>
    </row>
    <row r="801" spans="1:14">
      <c r="A801" s="9">
        <f t="shared" si="128"/>
        <v>26</v>
      </c>
      <c r="B801" s="8" t="s">
        <v>849</v>
      </c>
      <c r="C801" s="8">
        <f>димвенканали!C801</f>
        <v>1121.3800000000001</v>
      </c>
      <c r="D801" s="8">
        <f>димвенканали!D801</f>
        <v>0</v>
      </c>
      <c r="E801" s="8">
        <f>димвенканали!E801</f>
        <v>0</v>
      </c>
      <c r="F801" s="8">
        <f t="shared" si="127"/>
        <v>1121.3800000000001</v>
      </c>
      <c r="G801" s="11">
        <v>1.2977826662491098E-2</v>
      </c>
      <c r="H801" s="18">
        <f t="shared" si="122"/>
        <v>29.448375814658426</v>
      </c>
      <c r="I801" s="10">
        <f t="shared" si="123"/>
        <v>10.828167787049905</v>
      </c>
      <c r="J801" s="10">
        <v>11.375584182739946</v>
      </c>
      <c r="K801" s="10">
        <v>3.0532932788842806</v>
      </c>
      <c r="L801" s="150">
        <f t="shared" si="124"/>
        <v>3.0532932788842806</v>
      </c>
      <c r="M801" s="10">
        <f t="shared" si="125"/>
        <v>54.705421063332565</v>
      </c>
      <c r="N801" s="11">
        <f t="shared" si="126"/>
        <v>4.8784017071227023E-2</v>
      </c>
    </row>
    <row r="802" spans="1:14">
      <c r="A802" s="9">
        <f t="shared" si="128"/>
        <v>27</v>
      </c>
      <c r="B802" s="8" t="s">
        <v>850</v>
      </c>
      <c r="C802" s="8">
        <f>димвенканали!C802</f>
        <v>141.09</v>
      </c>
      <c r="D802" s="8">
        <f>димвенканали!D802</f>
        <v>0</v>
      </c>
      <c r="E802" s="8">
        <f>димвенканали!E802</f>
        <v>0</v>
      </c>
      <c r="F802" s="8">
        <f t="shared" si="127"/>
        <v>141.09</v>
      </c>
      <c r="G802" s="11">
        <v>1.6328466387940473E-3</v>
      </c>
      <c r="H802" s="18">
        <f t="shared" si="122"/>
        <v>3.7051412934867365</v>
      </c>
      <c r="I802" s="10">
        <f t="shared" si="123"/>
        <v>1.3623804536150732</v>
      </c>
      <c r="J802" s="10">
        <v>1.4312553927685341</v>
      </c>
      <c r="K802" s="10">
        <v>0.3841598287090755</v>
      </c>
      <c r="L802" s="150">
        <f t="shared" si="124"/>
        <v>0.3841598287090755</v>
      </c>
      <c r="M802" s="10">
        <f t="shared" si="125"/>
        <v>6.8829369685794202</v>
      </c>
      <c r="N802" s="11">
        <f t="shared" si="126"/>
        <v>4.8784017071227016E-2</v>
      </c>
    </row>
    <row r="803" spans="1:14">
      <c r="A803" s="9">
        <f t="shared" si="128"/>
        <v>28</v>
      </c>
      <c r="B803" s="8" t="s">
        <v>851</v>
      </c>
      <c r="C803" s="8">
        <f>димвенканали!C803</f>
        <v>2011.1</v>
      </c>
      <c r="D803" s="8">
        <f>димвенканали!D803</f>
        <v>0</v>
      </c>
      <c r="E803" s="8">
        <f>димвенканали!E803</f>
        <v>0</v>
      </c>
      <c r="F803" s="8">
        <f t="shared" si="127"/>
        <v>2011.1</v>
      </c>
      <c r="G803" s="11">
        <v>2.3274632328858944E-2</v>
      </c>
      <c r="H803" s="18">
        <f t="shared" si="122"/>
        <v>52.813166456383698</v>
      </c>
      <c r="I803" s="10">
        <f t="shared" si="123"/>
        <v>19.419401306012286</v>
      </c>
      <c r="J803" s="10">
        <v>20.401146221538017</v>
      </c>
      <c r="K803" s="10">
        <v>5.4758227480106436</v>
      </c>
      <c r="L803" s="150">
        <f t="shared" si="124"/>
        <v>5.4758227480106436</v>
      </c>
      <c r="M803" s="10">
        <f t="shared" si="125"/>
        <v>98.109536731944644</v>
      </c>
      <c r="N803" s="11">
        <f t="shared" si="126"/>
        <v>4.8784017071227016E-2</v>
      </c>
    </row>
    <row r="804" spans="1:14">
      <c r="A804" s="9">
        <f t="shared" si="128"/>
        <v>29</v>
      </c>
      <c r="B804" s="8" t="s">
        <v>852</v>
      </c>
      <c r="C804" s="8">
        <f>димвенканали!C804</f>
        <v>166.08</v>
      </c>
      <c r="D804" s="8">
        <f>димвенканали!D804</f>
        <v>0</v>
      </c>
      <c r="E804" s="8">
        <f>димвенканали!E804</f>
        <v>0</v>
      </c>
      <c r="F804" s="8">
        <f t="shared" si="127"/>
        <v>166.08</v>
      </c>
      <c r="G804" s="11">
        <v>1.9220580464307563E-3</v>
      </c>
      <c r="H804" s="18">
        <f t="shared" si="122"/>
        <v>4.3613995748974226</v>
      </c>
      <c r="I804" s="10">
        <f t="shared" si="123"/>
        <v>1.6036866236897824</v>
      </c>
      <c r="J804" s="10">
        <v>1.6847607600184151</v>
      </c>
      <c r="K804" s="10">
        <v>0.45220259658376405</v>
      </c>
      <c r="L804" s="150">
        <f t="shared" si="124"/>
        <v>0.45220259658376405</v>
      </c>
      <c r="M804" s="10">
        <f t="shared" si="125"/>
        <v>8.1020495551893834</v>
      </c>
      <c r="N804" s="11">
        <f t="shared" si="126"/>
        <v>4.8784017071227016E-2</v>
      </c>
    </row>
    <row r="805" spans="1:14">
      <c r="A805" s="9">
        <f t="shared" si="128"/>
        <v>30</v>
      </c>
      <c r="B805" s="8" t="s">
        <v>853</v>
      </c>
      <c r="C805" s="8">
        <f>димвенканали!C805</f>
        <v>1580.97</v>
      </c>
      <c r="D805" s="8">
        <f>димвенканали!D805</f>
        <v>103.95</v>
      </c>
      <c r="E805" s="8">
        <f>димвенканали!E805</f>
        <v>98.1</v>
      </c>
      <c r="F805" s="8">
        <f t="shared" si="127"/>
        <v>1783.02</v>
      </c>
      <c r="G805" s="11">
        <v>1.829670104567457E-2</v>
      </c>
      <c r="H805" s="18">
        <f t="shared" si="122"/>
        <v>41.517593243771543</v>
      </c>
      <c r="I805" s="10">
        <f t="shared" si="123"/>
        <v>15.266019035734798</v>
      </c>
      <c r="J805" s="10">
        <v>16.037790334575586</v>
      </c>
      <c r="K805" s="10">
        <v>4.3046648550158562</v>
      </c>
      <c r="L805" s="150">
        <f t="shared" si="124"/>
        <v>4.3046648550158562</v>
      </c>
      <c r="M805" s="10">
        <f t="shared" si="125"/>
        <v>77.126067469097791</v>
      </c>
      <c r="N805" s="11">
        <f t="shared" si="126"/>
        <v>4.3255862227623801E-2</v>
      </c>
    </row>
    <row r="806" spans="1:14">
      <c r="A806" s="9">
        <f t="shared" si="128"/>
        <v>31</v>
      </c>
      <c r="B806" s="8" t="s">
        <v>854</v>
      </c>
      <c r="C806" s="8">
        <f>димвенканали!C806</f>
        <v>132.97999999999999</v>
      </c>
      <c r="D806" s="8">
        <f>димвенканали!D806</f>
        <v>0</v>
      </c>
      <c r="E806" s="8">
        <f>димвенканали!E806</f>
        <v>0</v>
      </c>
      <c r="F806" s="8">
        <f t="shared" si="127"/>
        <v>132.97999999999999</v>
      </c>
      <c r="G806" s="11">
        <v>1.5389889150672082E-3</v>
      </c>
      <c r="H806" s="18">
        <f t="shared" si="122"/>
        <v>3.4921659168464543</v>
      </c>
      <c r="I806" s="10">
        <f t="shared" si="123"/>
        <v>1.2840694076244414</v>
      </c>
      <c r="J806" s="10">
        <v>1.3489853436130106</v>
      </c>
      <c r="K806" s="10">
        <v>0.3620779220478621</v>
      </c>
      <c r="L806" s="150">
        <f t="shared" si="124"/>
        <v>0.3620779220478621</v>
      </c>
      <c r="M806" s="10">
        <f t="shared" si="125"/>
        <v>6.4872985901317692</v>
      </c>
      <c r="N806" s="11">
        <f t="shared" si="126"/>
        <v>4.8784017071227023E-2</v>
      </c>
    </row>
    <row r="807" spans="1:14">
      <c r="A807" s="9">
        <f t="shared" si="128"/>
        <v>32</v>
      </c>
      <c r="B807" s="8" t="s">
        <v>855</v>
      </c>
      <c r="C807" s="8">
        <f>димвенканали!C807</f>
        <v>386.3</v>
      </c>
      <c r="D807" s="8">
        <f>димвенканали!D807</f>
        <v>0</v>
      </c>
      <c r="E807" s="8">
        <f>димвенканали!E807</f>
        <v>0</v>
      </c>
      <c r="F807" s="8">
        <f t="shared" si="127"/>
        <v>386.3</v>
      </c>
      <c r="G807" s="11">
        <v>4.4706829439800167E-3</v>
      </c>
      <c r="H807" s="18">
        <f t="shared" si="122"/>
        <v>10.144560788673376</v>
      </c>
      <c r="I807" s="10">
        <f t="shared" si="123"/>
        <v>3.7301550019952003</v>
      </c>
      <c r="J807" s="10">
        <v>3.9187324277162436</v>
      </c>
      <c r="K807" s="10">
        <v>1.0518175762301785</v>
      </c>
      <c r="L807" s="150">
        <f t="shared" si="124"/>
        <v>1.0518175762301785</v>
      </c>
      <c r="M807" s="10">
        <f t="shared" ref="M807:M838" si="129">H807+I807+J807+L807</f>
        <v>18.845265794614999</v>
      </c>
      <c r="N807" s="11">
        <f t="shared" ref="N807:N838" si="130">M807/F807</f>
        <v>4.8784017071227023E-2</v>
      </c>
    </row>
    <row r="808" spans="1:14">
      <c r="A808" s="9">
        <f t="shared" si="128"/>
        <v>33</v>
      </c>
      <c r="B808" s="8" t="s">
        <v>856</v>
      </c>
      <c r="C808" s="8">
        <f>димвенканали!C808</f>
        <v>392.7</v>
      </c>
      <c r="D808" s="8">
        <f>димвенканали!D808</f>
        <v>0</v>
      </c>
      <c r="E808" s="8">
        <f>димвенканали!E808</f>
        <v>0</v>
      </c>
      <c r="F808" s="8">
        <f t="shared" si="127"/>
        <v>392.7</v>
      </c>
      <c r="G808" s="11">
        <v>4.5447506914339953E-3</v>
      </c>
      <c r="H808" s="18">
        <f t="shared" si="122"/>
        <v>10.312630136453622</v>
      </c>
      <c r="I808" s="10">
        <f t="shared" si="123"/>
        <v>3.7919541011739972</v>
      </c>
      <c r="J808" s="10">
        <v>3.9836557710695542</v>
      </c>
      <c r="K808" s="10">
        <v>1.0692434951736762</v>
      </c>
      <c r="L808" s="150">
        <f t="shared" si="124"/>
        <v>1.0692434951736762</v>
      </c>
      <c r="M808" s="10">
        <f t="shared" si="129"/>
        <v>19.15748350387085</v>
      </c>
      <c r="N808" s="11">
        <f t="shared" si="130"/>
        <v>4.8784017071227016E-2</v>
      </c>
    </row>
    <row r="809" spans="1:14">
      <c r="A809" s="9">
        <f t="shared" si="128"/>
        <v>34</v>
      </c>
      <c r="B809" s="8" t="s">
        <v>857</v>
      </c>
      <c r="C809" s="8">
        <f>димвенканали!C809</f>
        <v>392.7</v>
      </c>
      <c r="D809" s="8">
        <f>димвенканали!D809</f>
        <v>0</v>
      </c>
      <c r="E809" s="8">
        <f>димвенканали!E809</f>
        <v>0</v>
      </c>
      <c r="F809" s="8">
        <f t="shared" si="127"/>
        <v>392.7</v>
      </c>
      <c r="G809" s="11">
        <v>4.5447506914339953E-3</v>
      </c>
      <c r="H809" s="18">
        <f t="shared" si="122"/>
        <v>10.312630136453622</v>
      </c>
      <c r="I809" s="10">
        <f t="shared" si="123"/>
        <v>3.7919541011739972</v>
      </c>
      <c r="J809" s="10">
        <v>3.9836557710695542</v>
      </c>
      <c r="K809" s="10">
        <v>1.0692434951736762</v>
      </c>
      <c r="L809" s="150">
        <f t="shared" si="124"/>
        <v>1.0692434951736762</v>
      </c>
      <c r="M809" s="10">
        <f t="shared" si="129"/>
        <v>19.15748350387085</v>
      </c>
      <c r="N809" s="11">
        <f t="shared" si="130"/>
        <v>4.8784017071227016E-2</v>
      </c>
    </row>
    <row r="810" spans="1:14">
      <c r="A810" s="9">
        <f t="shared" si="128"/>
        <v>35</v>
      </c>
      <c r="B810" s="8" t="s">
        <v>858</v>
      </c>
      <c r="C810" s="8">
        <f>димвенканали!C810</f>
        <v>461.2</v>
      </c>
      <c r="D810" s="8">
        <f>димвенканали!D810</f>
        <v>0</v>
      </c>
      <c r="E810" s="8">
        <f>димвенканали!E810</f>
        <v>0</v>
      </c>
      <c r="F810" s="8">
        <f t="shared" si="127"/>
        <v>461.2</v>
      </c>
      <c r="G810" s="11">
        <v>5.3375070509023648E-3</v>
      </c>
      <c r="H810" s="18">
        <f t="shared" si="122"/>
        <v>12.111497374414084</v>
      </c>
      <c r="I810" s="10">
        <f t="shared" si="123"/>
        <v>4.453397584572059</v>
      </c>
      <c r="J810" s="10">
        <v>4.6785384303979587</v>
      </c>
      <c r="K810" s="10">
        <v>1.2557552838657995</v>
      </c>
      <c r="L810" s="150">
        <f t="shared" si="124"/>
        <v>1.2557552838657995</v>
      </c>
      <c r="M810" s="10">
        <f t="shared" si="129"/>
        <v>22.4991886732499</v>
      </c>
      <c r="N810" s="11">
        <f t="shared" si="130"/>
        <v>4.8784017071227016E-2</v>
      </c>
    </row>
    <row r="811" spans="1:14">
      <c r="A811" s="9">
        <f t="shared" si="128"/>
        <v>36</v>
      </c>
      <c r="B811" s="8" t="s">
        <v>859</v>
      </c>
      <c r="C811" s="8">
        <f>димвенканали!C811</f>
        <v>399.3</v>
      </c>
      <c r="D811" s="8">
        <f>димвенканали!D811</f>
        <v>0</v>
      </c>
      <c r="E811" s="8">
        <f>димвенканали!E811</f>
        <v>0</v>
      </c>
      <c r="F811" s="8">
        <f t="shared" si="127"/>
        <v>399.3</v>
      </c>
      <c r="G811" s="11">
        <v>4.6211330559959114E-3</v>
      </c>
      <c r="H811" s="18">
        <f t="shared" si="122"/>
        <v>10.485951651352003</v>
      </c>
      <c r="I811" s="10">
        <f t="shared" si="123"/>
        <v>3.855684422202132</v>
      </c>
      <c r="J811" s="10">
        <v>4.0506079689026562</v>
      </c>
      <c r="K811" s="10">
        <v>1.0872139740841582</v>
      </c>
      <c r="L811" s="150">
        <f t="shared" si="124"/>
        <v>1.0872139740841582</v>
      </c>
      <c r="M811" s="10">
        <f t="shared" si="129"/>
        <v>19.479458016540949</v>
      </c>
      <c r="N811" s="11">
        <f t="shared" si="130"/>
        <v>4.8784017071227016E-2</v>
      </c>
    </row>
    <row r="812" spans="1:14">
      <c r="A812" s="9">
        <f t="shared" si="128"/>
        <v>37</v>
      </c>
      <c r="B812" s="8" t="s">
        <v>860</v>
      </c>
      <c r="C812" s="8">
        <f>димвенканали!C812</f>
        <v>309.5</v>
      </c>
      <c r="D812" s="8">
        <f>димвенканали!D812</f>
        <v>0</v>
      </c>
      <c r="E812" s="8">
        <f>димвенканали!E812</f>
        <v>0</v>
      </c>
      <c r="F812" s="8">
        <f t="shared" si="127"/>
        <v>309.5</v>
      </c>
      <c r="G812" s="11">
        <v>3.5818699745322675E-3</v>
      </c>
      <c r="H812" s="18">
        <f t="shared" si="122"/>
        <v>8.1277286153104047</v>
      </c>
      <c r="I812" s="10">
        <f t="shared" si="123"/>
        <v>2.9885658118496359</v>
      </c>
      <c r="J812" s="10">
        <v>3.1396523074765135</v>
      </c>
      <c r="K812" s="10">
        <v>0.84270654890820662</v>
      </c>
      <c r="L812" s="150">
        <f t="shared" si="124"/>
        <v>0.84270654890820662</v>
      </c>
      <c r="M812" s="10">
        <f t="shared" si="129"/>
        <v>15.09865328354476</v>
      </c>
      <c r="N812" s="11">
        <f t="shared" si="130"/>
        <v>4.8784017071227009E-2</v>
      </c>
    </row>
    <row r="813" spans="1:14">
      <c r="A813" s="9">
        <f t="shared" si="128"/>
        <v>38</v>
      </c>
      <c r="B813" s="8" t="s">
        <v>861</v>
      </c>
      <c r="C813" s="8">
        <f>димвенканали!C813</f>
        <v>1851.7</v>
      </c>
      <c r="D813" s="8">
        <f>димвенканали!D813</f>
        <v>0</v>
      </c>
      <c r="E813" s="8">
        <f>димвенканали!E813</f>
        <v>0</v>
      </c>
      <c r="F813" s="8">
        <f t="shared" si="127"/>
        <v>1851.7</v>
      </c>
      <c r="G813" s="11">
        <v>2.1429882493833281E-2</v>
      </c>
      <c r="H813" s="18">
        <f t="shared" si="122"/>
        <v>48.627189263231912</v>
      </c>
      <c r="I813" s="10">
        <f t="shared" si="123"/>
        <v>17.880217492090374</v>
      </c>
      <c r="J813" s="10">
        <v>18.784149201144622</v>
      </c>
      <c r="K813" s="10">
        <v>5.0418084543241566</v>
      </c>
      <c r="L813" s="150">
        <f t="shared" si="124"/>
        <v>5.0418084543241566</v>
      </c>
      <c r="M813" s="10">
        <f t="shared" si="129"/>
        <v>90.333364410791063</v>
      </c>
      <c r="N813" s="11">
        <f t="shared" si="130"/>
        <v>4.8784017071227016E-2</v>
      </c>
    </row>
    <row r="814" spans="1:14">
      <c r="A814" s="9">
        <f t="shared" si="128"/>
        <v>39</v>
      </c>
      <c r="B814" s="8" t="s">
        <v>862</v>
      </c>
      <c r="C814" s="8">
        <f>димвенканали!C814</f>
        <v>303</v>
      </c>
      <c r="D814" s="8">
        <f>димвенканали!D814</f>
        <v>0</v>
      </c>
      <c r="E814" s="8">
        <f>димвенканали!E814</f>
        <v>0</v>
      </c>
      <c r="F814" s="8">
        <f t="shared" si="127"/>
        <v>303</v>
      </c>
      <c r="G814" s="11">
        <v>3.5066449185243201E-3</v>
      </c>
      <c r="H814" s="18">
        <f t="shared" si="122"/>
        <v>7.9570331839710908</v>
      </c>
      <c r="I814" s="10">
        <f t="shared" si="123"/>
        <v>2.9258011017461705</v>
      </c>
      <c r="J814" s="10">
        <v>3.0737145368833074</v>
      </c>
      <c r="K814" s="10">
        <v>0.82500834998121686</v>
      </c>
      <c r="L814" s="150">
        <f t="shared" si="124"/>
        <v>0.82500834998121686</v>
      </c>
      <c r="M814" s="10">
        <f t="shared" si="129"/>
        <v>14.781557172581788</v>
      </c>
      <c r="N814" s="11">
        <f t="shared" si="130"/>
        <v>4.8784017071227023E-2</v>
      </c>
    </row>
    <row r="815" spans="1:14">
      <c r="A815" s="9">
        <f t="shared" si="128"/>
        <v>40</v>
      </c>
      <c r="B815" s="8" t="s">
        <v>863</v>
      </c>
      <c r="C815" s="8">
        <f>димвенканали!C815</f>
        <v>23.6</v>
      </c>
      <c r="D815" s="8">
        <f>димвенканали!D815</f>
        <v>0</v>
      </c>
      <c r="E815" s="8">
        <f>димвенканали!E815</f>
        <v>0</v>
      </c>
      <c r="F815" s="8">
        <f t="shared" si="127"/>
        <v>23.6</v>
      </c>
      <c r="G815" s="11">
        <v>2.7312481873654771E-4</v>
      </c>
      <c r="H815" s="18">
        <f t="shared" si="122"/>
        <v>0.6197557199396625</v>
      </c>
      <c r="I815" s="10">
        <f t="shared" si="123"/>
        <v>0.22788417822181392</v>
      </c>
      <c r="J815" s="10">
        <v>0.23940482861533352</v>
      </c>
      <c r="K815" s="10">
        <v>6.4258076104147577E-2</v>
      </c>
      <c r="L815" s="150">
        <f t="shared" si="124"/>
        <v>6.4258076104147577E-2</v>
      </c>
      <c r="M815" s="10">
        <f t="shared" si="129"/>
        <v>1.1513028028809575</v>
      </c>
      <c r="N815" s="11">
        <f t="shared" si="130"/>
        <v>4.8784017071227009E-2</v>
      </c>
    </row>
    <row r="816" spans="1:14">
      <c r="A816" s="9">
        <f t="shared" si="128"/>
        <v>41</v>
      </c>
      <c r="B816" s="8" t="s">
        <v>864</v>
      </c>
      <c r="C816" s="8">
        <f>димвенканали!C816</f>
        <v>78.3</v>
      </c>
      <c r="D816" s="8">
        <f>димвенканали!D816</f>
        <v>0</v>
      </c>
      <c r="E816" s="8">
        <f>димвенканали!E816</f>
        <v>0</v>
      </c>
      <c r="F816" s="8">
        <f t="shared" si="127"/>
        <v>78.3</v>
      </c>
      <c r="G816" s="11">
        <v>9.0617259775727479E-4</v>
      </c>
      <c r="H816" s="18">
        <f t="shared" si="122"/>
        <v>2.0562234267489652</v>
      </c>
      <c r="I816" s="10">
        <f t="shared" si="123"/>
        <v>0.7560733540155945</v>
      </c>
      <c r="J816" s="10">
        <v>0.7942965288381616</v>
      </c>
      <c r="K816" s="10">
        <v>0.21319522707435404</v>
      </c>
      <c r="L816" s="150">
        <f t="shared" si="124"/>
        <v>0.21319522707435404</v>
      </c>
      <c r="M816" s="10">
        <f t="shared" si="129"/>
        <v>3.8197885366770756</v>
      </c>
      <c r="N816" s="11">
        <f t="shared" si="130"/>
        <v>4.8784017071227023E-2</v>
      </c>
    </row>
    <row r="817" spans="1:14">
      <c r="A817" s="9">
        <f t="shared" si="128"/>
        <v>42</v>
      </c>
      <c r="B817" s="8" t="s">
        <v>865</v>
      </c>
      <c r="C817" s="8">
        <f>димвенканали!C817</f>
        <v>42.8</v>
      </c>
      <c r="D817" s="8">
        <f>димвенканали!D817</f>
        <v>0</v>
      </c>
      <c r="E817" s="8">
        <f>димвенканали!E817</f>
        <v>0</v>
      </c>
      <c r="F817" s="8">
        <f t="shared" si="127"/>
        <v>42.8</v>
      </c>
      <c r="G817" s="11">
        <v>4.9532806109848484E-4</v>
      </c>
      <c r="H817" s="18">
        <f t="shared" si="122"/>
        <v>1.1239637632804049</v>
      </c>
      <c r="I817" s="10">
        <f t="shared" si="123"/>
        <v>0.4132814757582049</v>
      </c>
      <c r="J817" s="10">
        <v>0.4341748586752659</v>
      </c>
      <c r="K817" s="10">
        <v>0.11653583293464054</v>
      </c>
      <c r="L817" s="150">
        <f t="shared" si="124"/>
        <v>0.11653583293464054</v>
      </c>
      <c r="M817" s="10">
        <f t="shared" si="129"/>
        <v>2.087955930648516</v>
      </c>
      <c r="N817" s="11">
        <f t="shared" si="130"/>
        <v>4.8784017071227016E-2</v>
      </c>
    </row>
    <row r="818" spans="1:14">
      <c r="A818" s="9">
        <f t="shared" si="128"/>
        <v>43</v>
      </c>
      <c r="B818" s="8" t="s">
        <v>866</v>
      </c>
      <c r="C818" s="8">
        <f>димвенканали!C818</f>
        <v>126.19</v>
      </c>
      <c r="D818" s="8">
        <f>димвенканали!D818</f>
        <v>0</v>
      </c>
      <c r="E818" s="8">
        <f>димвенканали!E818</f>
        <v>0</v>
      </c>
      <c r="F818" s="8">
        <f t="shared" si="127"/>
        <v>126.19</v>
      </c>
      <c r="G818" s="11">
        <v>1.4604076642527523E-3</v>
      </c>
      <c r="H818" s="18">
        <f t="shared" si="122"/>
        <v>3.3138548431858479</v>
      </c>
      <c r="I818" s="10">
        <f t="shared" si="123"/>
        <v>1.2185044258394364</v>
      </c>
      <c r="J818" s="10">
        <v>1.2801057340241075</v>
      </c>
      <c r="K818" s="10">
        <v>0.34359011116874505</v>
      </c>
      <c r="L818" s="150">
        <f t="shared" si="124"/>
        <v>0.34359011116874505</v>
      </c>
      <c r="M818" s="10">
        <f t="shared" si="129"/>
        <v>6.1560551142181366</v>
      </c>
      <c r="N818" s="11">
        <f t="shared" si="130"/>
        <v>4.8784017071227009E-2</v>
      </c>
    </row>
    <row r="819" spans="1:14">
      <c r="A819" s="9">
        <f t="shared" si="128"/>
        <v>44</v>
      </c>
      <c r="B819" s="8" t="s">
        <v>867</v>
      </c>
      <c r="C819" s="8">
        <f>димвенканали!C819</f>
        <v>91.2</v>
      </c>
      <c r="D819" s="8">
        <f>димвенканали!D819</f>
        <v>0</v>
      </c>
      <c r="E819" s="8">
        <f>димвенканали!E819</f>
        <v>0</v>
      </c>
      <c r="F819" s="8">
        <f t="shared" si="127"/>
        <v>91.2</v>
      </c>
      <c r="G819" s="11">
        <v>1.0554654012192013E-3</v>
      </c>
      <c r="H819" s="18">
        <f t="shared" si="122"/>
        <v>2.3949882058685263</v>
      </c>
      <c r="I819" s="10">
        <f t="shared" si="123"/>
        <v>0.88063716329785724</v>
      </c>
      <c r="J819" s="10">
        <v>0.92515764278467871</v>
      </c>
      <c r="K819" s="10">
        <v>0.24831934494484151</v>
      </c>
      <c r="L819" s="150">
        <f t="shared" si="124"/>
        <v>0.24831934494484151</v>
      </c>
      <c r="M819" s="10">
        <f t="shared" si="129"/>
        <v>4.4491023568959029</v>
      </c>
      <c r="N819" s="11">
        <f t="shared" si="130"/>
        <v>4.8784017071227002E-2</v>
      </c>
    </row>
    <row r="820" spans="1:14">
      <c r="A820" s="9">
        <f t="shared" si="128"/>
        <v>45</v>
      </c>
      <c r="B820" s="8" t="s">
        <v>868</v>
      </c>
      <c r="C820" s="8">
        <f>димвенканали!C820</f>
        <v>127</v>
      </c>
      <c r="D820" s="8">
        <f>димвенканали!D820</f>
        <v>0</v>
      </c>
      <c r="E820" s="8">
        <f>димвенканали!E820</f>
        <v>0</v>
      </c>
      <c r="F820" s="8">
        <f t="shared" si="127"/>
        <v>127</v>
      </c>
      <c r="G820" s="11">
        <v>1.4697818635398966E-3</v>
      </c>
      <c r="H820" s="18">
        <f t="shared" si="122"/>
        <v>3.3351261200142859</v>
      </c>
      <c r="I820" s="10">
        <f t="shared" si="123"/>
        <v>1.2263258743292531</v>
      </c>
      <c r="J820" s="10">
        <v>1.288322594667261</v>
      </c>
      <c r="K820" s="10">
        <v>0.3457955790350315</v>
      </c>
      <c r="L820" s="150">
        <f t="shared" si="124"/>
        <v>0.3457955790350315</v>
      </c>
      <c r="M820" s="10">
        <f t="shared" si="129"/>
        <v>6.1955701680458315</v>
      </c>
      <c r="N820" s="11">
        <f t="shared" si="130"/>
        <v>4.8784017071227016E-2</v>
      </c>
    </row>
    <row r="821" spans="1:14">
      <c r="A821" s="9">
        <f t="shared" si="128"/>
        <v>46</v>
      </c>
      <c r="B821" s="8" t="s">
        <v>869</v>
      </c>
      <c r="C821" s="8">
        <f>димвенканали!C821</f>
        <v>83.1</v>
      </c>
      <c r="D821" s="8">
        <f>димвенканали!D821</f>
        <v>0</v>
      </c>
      <c r="E821" s="8">
        <f>димвенканали!E821</f>
        <v>0</v>
      </c>
      <c r="F821" s="8">
        <f t="shared" si="127"/>
        <v>83.1</v>
      </c>
      <c r="G821" s="11">
        <v>9.6172340834775908E-4</v>
      </c>
      <c r="H821" s="18">
        <f t="shared" si="122"/>
        <v>2.1822754375841509</v>
      </c>
      <c r="I821" s="10">
        <f t="shared" si="123"/>
        <v>0.80242267839969239</v>
      </c>
      <c r="J821" s="10">
        <v>0.84298903635314471</v>
      </c>
      <c r="K821" s="10">
        <v>0.22626466628197728</v>
      </c>
      <c r="L821" s="150">
        <f t="shared" si="124"/>
        <v>0.22626466628197728</v>
      </c>
      <c r="M821" s="10">
        <f t="shared" si="129"/>
        <v>4.0539518186189651</v>
      </c>
      <c r="N821" s="11">
        <f t="shared" si="130"/>
        <v>4.8784017071227023E-2</v>
      </c>
    </row>
    <row r="822" spans="1:14">
      <c r="A822" s="9">
        <f t="shared" si="128"/>
        <v>47</v>
      </c>
      <c r="B822" s="8" t="s">
        <v>870</v>
      </c>
      <c r="C822" s="8">
        <f>димвенканали!C822</f>
        <v>80.599999999999994</v>
      </c>
      <c r="D822" s="8">
        <f>димвенканали!D822</f>
        <v>0</v>
      </c>
      <c r="E822" s="8">
        <f>димвенканали!E822</f>
        <v>0</v>
      </c>
      <c r="F822" s="8">
        <f t="shared" si="127"/>
        <v>80.599999999999994</v>
      </c>
      <c r="G822" s="11">
        <v>9.3279069449854848E-4</v>
      </c>
      <c r="H822" s="18">
        <f t="shared" si="122"/>
        <v>2.1166233486074915</v>
      </c>
      <c r="I822" s="10">
        <f t="shared" si="123"/>
        <v>0.77828240528297465</v>
      </c>
      <c r="J822" s="10">
        <v>0.81762835535575762</v>
      </c>
      <c r="K822" s="10">
        <v>0.21945766669467351</v>
      </c>
      <c r="L822" s="150">
        <f t="shared" si="124"/>
        <v>0.21945766669467351</v>
      </c>
      <c r="M822" s="10">
        <f t="shared" si="129"/>
        <v>3.9319917759408973</v>
      </c>
      <c r="N822" s="11">
        <f t="shared" si="130"/>
        <v>4.8784017071227016E-2</v>
      </c>
    </row>
    <row r="823" spans="1:14">
      <c r="A823" s="9">
        <f t="shared" si="128"/>
        <v>48</v>
      </c>
      <c r="B823" s="8" t="s">
        <v>871</v>
      </c>
      <c r="C823" s="8">
        <f>димвенканали!C823</f>
        <v>103.8</v>
      </c>
      <c r="D823" s="8">
        <f>димвенканали!D823</f>
        <v>0</v>
      </c>
      <c r="E823" s="8">
        <f>димвенканали!E823</f>
        <v>0</v>
      </c>
      <c r="F823" s="8">
        <f t="shared" si="127"/>
        <v>103.8</v>
      </c>
      <c r="G823" s="11">
        <v>1.2012862790192226E-3</v>
      </c>
      <c r="H823" s="18">
        <f t="shared" si="122"/>
        <v>2.7258747343108887</v>
      </c>
      <c r="I823" s="10">
        <f t="shared" si="123"/>
        <v>1.0023041398061139</v>
      </c>
      <c r="J823" s="10">
        <v>1.0529754750115095</v>
      </c>
      <c r="K823" s="10">
        <v>0.28262662286485252</v>
      </c>
      <c r="L823" s="150">
        <f t="shared" si="124"/>
        <v>0.28262662286485252</v>
      </c>
      <c r="M823" s="10">
        <f t="shared" si="129"/>
        <v>5.0637809719933644</v>
      </c>
      <c r="N823" s="11">
        <f t="shared" si="130"/>
        <v>4.8784017071227016E-2</v>
      </c>
    </row>
    <row r="824" spans="1:14">
      <c r="A824" s="9">
        <f t="shared" si="128"/>
        <v>49</v>
      </c>
      <c r="B824" s="8" t="s">
        <v>872</v>
      </c>
      <c r="C824" s="8">
        <f>димвенканали!C824</f>
        <v>64.7</v>
      </c>
      <c r="D824" s="8">
        <f>димвенканали!D824</f>
        <v>0</v>
      </c>
      <c r="E824" s="8">
        <f>димвенканали!E824</f>
        <v>0</v>
      </c>
      <c r="F824" s="8">
        <f t="shared" si="127"/>
        <v>64.7</v>
      </c>
      <c r="G824" s="11">
        <v>7.4877863441756944E-4</v>
      </c>
      <c r="H824" s="18">
        <f t="shared" si="122"/>
        <v>1.6990760627159394</v>
      </c>
      <c r="I824" s="10">
        <f t="shared" si="123"/>
        <v>0.62475026826065094</v>
      </c>
      <c r="J824" s="10">
        <v>0.65633442421237631</v>
      </c>
      <c r="K824" s="10">
        <v>0.17616514931942157</v>
      </c>
      <c r="L824" s="150">
        <f t="shared" si="124"/>
        <v>0.17616514931942157</v>
      </c>
      <c r="M824" s="10">
        <f t="shared" si="129"/>
        <v>3.1563259045083885</v>
      </c>
      <c r="N824" s="11">
        <f t="shared" si="130"/>
        <v>4.8784017071227023E-2</v>
      </c>
    </row>
    <row r="825" spans="1:14">
      <c r="A825" s="9">
        <f t="shared" si="128"/>
        <v>50</v>
      </c>
      <c r="B825" s="8" t="s">
        <v>873</v>
      </c>
      <c r="C825" s="8">
        <f>димвенканали!C825</f>
        <v>211.4</v>
      </c>
      <c r="D825" s="8">
        <f>димвенканали!D825</f>
        <v>0</v>
      </c>
      <c r="E825" s="8">
        <f>димвенканали!E825</f>
        <v>0</v>
      </c>
      <c r="F825" s="8">
        <f t="shared" si="127"/>
        <v>211.4</v>
      </c>
      <c r="G825" s="11">
        <v>2.4465502830892452E-3</v>
      </c>
      <c r="H825" s="18">
        <f t="shared" si="122"/>
        <v>5.5515406438662991</v>
      </c>
      <c r="I825" s="10">
        <f t="shared" si="123"/>
        <v>2.0413014947496384</v>
      </c>
      <c r="J825" s="10">
        <v>2.1444991851390469</v>
      </c>
      <c r="K825" s="10">
        <v>0.57559988510240678</v>
      </c>
      <c r="L825" s="150">
        <f t="shared" si="124"/>
        <v>0.57559988510240678</v>
      </c>
      <c r="M825" s="10">
        <f t="shared" si="129"/>
        <v>10.31294120885739</v>
      </c>
      <c r="N825" s="11">
        <f t="shared" si="130"/>
        <v>4.8784017071227009E-2</v>
      </c>
    </row>
    <row r="826" spans="1:14">
      <c r="A826" s="9">
        <f t="shared" si="128"/>
        <v>51</v>
      </c>
      <c r="B826" s="8" t="s">
        <v>874</v>
      </c>
      <c r="C826" s="8">
        <f>димвенканали!C826</f>
        <v>37.799999999999997</v>
      </c>
      <c r="D826" s="8">
        <f>димвенканали!D826</f>
        <v>0</v>
      </c>
      <c r="E826" s="8">
        <f>димвенканали!E826</f>
        <v>0</v>
      </c>
      <c r="F826" s="8">
        <f t="shared" si="127"/>
        <v>37.799999999999997</v>
      </c>
      <c r="G826" s="11">
        <v>4.3746263340006369E-4</v>
      </c>
      <c r="H826" s="18">
        <f t="shared" si="122"/>
        <v>0.99265958532708654</v>
      </c>
      <c r="I826" s="10">
        <f t="shared" si="123"/>
        <v>0.36500092952476976</v>
      </c>
      <c r="J826" s="10">
        <v>0.38345349668049183</v>
      </c>
      <c r="K826" s="10">
        <v>0.10292183376003299</v>
      </c>
      <c r="L826" s="150">
        <f t="shared" si="124"/>
        <v>0.10292183376003299</v>
      </c>
      <c r="M826" s="10">
        <f t="shared" si="129"/>
        <v>1.8440358452923813</v>
      </c>
      <c r="N826" s="11">
        <f t="shared" si="130"/>
        <v>4.8784017071227023E-2</v>
      </c>
    </row>
    <row r="827" spans="1:14">
      <c r="A827" s="9">
        <f t="shared" si="128"/>
        <v>52</v>
      </c>
      <c r="B827" s="8" t="s">
        <v>875</v>
      </c>
      <c r="C827" s="8">
        <f>димвенканали!C827</f>
        <v>74.099999999999994</v>
      </c>
      <c r="D827" s="8">
        <f>димвенканали!D827</f>
        <v>0</v>
      </c>
      <c r="E827" s="8">
        <f>димвенканали!E827</f>
        <v>0</v>
      </c>
      <c r="F827" s="8">
        <f t="shared" si="127"/>
        <v>74.099999999999994</v>
      </c>
      <c r="G827" s="11">
        <v>8.5756563849060101E-4</v>
      </c>
      <c r="H827" s="18">
        <f t="shared" si="122"/>
        <v>1.9459279172681776</v>
      </c>
      <c r="I827" s="10">
        <f t="shared" si="123"/>
        <v>0.71551769517950892</v>
      </c>
      <c r="J827" s="10">
        <v>0.75169058476255135</v>
      </c>
      <c r="K827" s="10">
        <v>0.20175946776768372</v>
      </c>
      <c r="L827" s="150">
        <f t="shared" si="124"/>
        <v>0.20175946776768372</v>
      </c>
      <c r="M827" s="10">
        <f t="shared" si="129"/>
        <v>3.6148956649779214</v>
      </c>
      <c r="N827" s="11">
        <f t="shared" si="130"/>
        <v>4.8784017071227009E-2</v>
      </c>
    </row>
    <row r="828" spans="1:14">
      <c r="A828" s="9">
        <f t="shared" si="128"/>
        <v>53</v>
      </c>
      <c r="B828" s="8" t="s">
        <v>876</v>
      </c>
      <c r="C828" s="8">
        <f>димвенканали!C828</f>
        <v>23.1</v>
      </c>
      <c r="D828" s="8">
        <f>димвенканали!D828</f>
        <v>0</v>
      </c>
      <c r="E828" s="8">
        <f>димвенканали!E828</f>
        <v>0</v>
      </c>
      <c r="F828" s="8">
        <f t="shared" si="127"/>
        <v>23.1</v>
      </c>
      <c r="G828" s="11">
        <v>2.6733827596670559E-4</v>
      </c>
      <c r="H828" s="18">
        <f t="shared" si="122"/>
        <v>0.60662530214433064</v>
      </c>
      <c r="I828" s="10">
        <f t="shared" ref="I828:I880" si="131">H828*0.3677</f>
        <v>0.22305612359847038</v>
      </c>
      <c r="J828" s="10">
        <v>0.23433269241585611</v>
      </c>
      <c r="K828" s="10">
        <v>6.2896676186686831E-2</v>
      </c>
      <c r="L828" s="150">
        <f t="shared" si="124"/>
        <v>6.2896676186686831E-2</v>
      </c>
      <c r="M828" s="10">
        <f t="shared" si="129"/>
        <v>1.126910794345344</v>
      </c>
      <c r="N828" s="11">
        <f t="shared" si="130"/>
        <v>4.8784017071227009E-2</v>
      </c>
    </row>
    <row r="829" spans="1:14">
      <c r="A829" s="9">
        <f t="shared" si="128"/>
        <v>54</v>
      </c>
      <c r="B829" s="8" t="s">
        <v>877</v>
      </c>
      <c r="C829" s="8">
        <f>димвенканали!C829</f>
        <v>132.80000000000001</v>
      </c>
      <c r="D829" s="8">
        <f>димвенканали!D829</f>
        <v>0</v>
      </c>
      <c r="E829" s="8">
        <f>димвенканали!E829</f>
        <v>0</v>
      </c>
      <c r="F829" s="8">
        <f t="shared" si="127"/>
        <v>132.80000000000001</v>
      </c>
      <c r="G829" s="11">
        <v>1.5369057596700652E-3</v>
      </c>
      <c r="H829" s="18">
        <f t="shared" si="122"/>
        <v>3.4874389664401351</v>
      </c>
      <c r="I829" s="10">
        <f t="shared" si="131"/>
        <v>1.2823313079600378</v>
      </c>
      <c r="J829" s="10">
        <v>1.3471593745811989</v>
      </c>
      <c r="K829" s="10">
        <v>0.36158781807757628</v>
      </c>
      <c r="L829" s="150">
        <f t="shared" si="124"/>
        <v>0.36158781807757628</v>
      </c>
      <c r="M829" s="10">
        <f t="shared" si="129"/>
        <v>6.4785174670589489</v>
      </c>
      <c r="N829" s="11">
        <f t="shared" si="130"/>
        <v>4.8784017071227023E-2</v>
      </c>
    </row>
    <row r="830" spans="1:14">
      <c r="A830" s="9">
        <f t="shared" si="128"/>
        <v>55</v>
      </c>
      <c r="B830" s="8" t="s">
        <v>878</v>
      </c>
      <c r="C830" s="8">
        <f>димвенканали!C830</f>
        <v>3464.11</v>
      </c>
      <c r="D830" s="8">
        <f>димвенканали!D830</f>
        <v>203.9</v>
      </c>
      <c r="E830" s="8">
        <f>димвенканали!E830</f>
        <v>0</v>
      </c>
      <c r="F830" s="8">
        <f t="shared" si="127"/>
        <v>3668.01</v>
      </c>
      <c r="G830" s="11">
        <v>4.0090441348875523E-2</v>
      </c>
      <c r="H830" s="18">
        <f t="shared" si="122"/>
        <v>90.970423177973913</v>
      </c>
      <c r="I830" s="10">
        <f t="shared" si="131"/>
        <v>33.449824602541007</v>
      </c>
      <c r="J830" s="10">
        <v>35.140875459943352</v>
      </c>
      <c r="K830" s="10">
        <v>9.4320781361499453</v>
      </c>
      <c r="L830" s="150">
        <f t="shared" si="124"/>
        <v>9.4320781361499453</v>
      </c>
      <c r="M830" s="10">
        <f t="shared" si="129"/>
        <v>168.99320137660823</v>
      </c>
      <c r="N830" s="11">
        <f t="shared" si="130"/>
        <v>4.6072175751049813E-2</v>
      </c>
    </row>
    <row r="831" spans="1:14">
      <c r="A831" s="9">
        <f t="shared" si="128"/>
        <v>56</v>
      </c>
      <c r="B831" s="8" t="s">
        <v>879</v>
      </c>
      <c r="C831" s="8">
        <f>димвенканали!C831</f>
        <v>3464.39</v>
      </c>
      <c r="D831" s="8">
        <f>димвенканали!D831</f>
        <v>0</v>
      </c>
      <c r="E831" s="8">
        <f>димвенканали!E831</f>
        <v>204.7</v>
      </c>
      <c r="F831" s="8">
        <f t="shared" si="127"/>
        <v>3669.0899999999997</v>
      </c>
      <c r="G831" s="11">
        <v>4.0093681812826631E-2</v>
      </c>
      <c r="H831" s="18">
        <f t="shared" si="122"/>
        <v>90.9777762119393</v>
      </c>
      <c r="I831" s="10">
        <f t="shared" si="131"/>
        <v>33.452528313130081</v>
      </c>
      <c r="J831" s="10">
        <v>35.143715856215053</v>
      </c>
      <c r="K831" s="10">
        <v>9.4328405201037224</v>
      </c>
      <c r="L831" s="150">
        <f t="shared" si="124"/>
        <v>9.4328405201037224</v>
      </c>
      <c r="M831" s="10">
        <f t="shared" si="129"/>
        <v>169.00686090138814</v>
      </c>
      <c r="N831" s="11">
        <f t="shared" si="130"/>
        <v>4.6062337228410355E-2</v>
      </c>
    </row>
    <row r="832" spans="1:14">
      <c r="A832" s="9">
        <f t="shared" si="128"/>
        <v>57</v>
      </c>
      <c r="B832" s="8" t="s">
        <v>880</v>
      </c>
      <c r="C832" s="8">
        <f>димвенканали!C832</f>
        <v>31.4</v>
      </c>
      <c r="D832" s="8">
        <f>димвенканали!D832</f>
        <v>0</v>
      </c>
      <c r="E832" s="8">
        <f>димвенканали!E832</f>
        <v>0</v>
      </c>
      <c r="F832" s="8">
        <f t="shared" si="127"/>
        <v>31.4</v>
      </c>
      <c r="G832" s="11">
        <v>3.6339488594608463E-4</v>
      </c>
      <c r="H832" s="18">
        <f t="shared" si="122"/>
        <v>0.82459023754683902</v>
      </c>
      <c r="I832" s="10">
        <f t="shared" si="131"/>
        <v>0.30320183034597276</v>
      </c>
      <c r="J832" s="10">
        <v>0.31853015332718099</v>
      </c>
      <c r="K832" s="10">
        <v>8.5495914816535332E-2</v>
      </c>
      <c r="L832" s="150">
        <f t="shared" si="124"/>
        <v>8.5495914816535332E-2</v>
      </c>
      <c r="M832" s="10">
        <f t="shared" si="129"/>
        <v>1.5318181360365279</v>
      </c>
      <c r="N832" s="11">
        <f t="shared" si="130"/>
        <v>4.8784017071227009E-2</v>
      </c>
    </row>
    <row r="833" spans="1:14">
      <c r="A833" s="9">
        <f t="shared" si="128"/>
        <v>58</v>
      </c>
      <c r="B833" s="8" t="s">
        <v>881</v>
      </c>
      <c r="C833" s="8">
        <f>димвенканали!C833</f>
        <v>71.5</v>
      </c>
      <c r="D833" s="8">
        <f>димвенканали!D833</f>
        <v>0</v>
      </c>
      <c r="E833" s="8">
        <f>димвенканали!E833</f>
        <v>0</v>
      </c>
      <c r="F833" s="8">
        <f t="shared" si="127"/>
        <v>71.5</v>
      </c>
      <c r="G833" s="11">
        <v>8.2747561608742211E-4</v>
      </c>
      <c r="H833" s="18">
        <f t="shared" si="122"/>
        <v>1.8776497447324523</v>
      </c>
      <c r="I833" s="10">
        <f t="shared" si="131"/>
        <v>0.69041181113812278</v>
      </c>
      <c r="J833" s="10">
        <v>0.72531547652526895</v>
      </c>
      <c r="K833" s="10">
        <v>0.19468018819688782</v>
      </c>
      <c r="L833" s="150">
        <f t="shared" si="124"/>
        <v>0.19468018819688782</v>
      </c>
      <c r="M833" s="10">
        <f t="shared" si="129"/>
        <v>3.4880572205927316</v>
      </c>
      <c r="N833" s="11">
        <f t="shared" si="130"/>
        <v>4.8784017071227016E-2</v>
      </c>
    </row>
    <row r="834" spans="1:14">
      <c r="A834" s="9">
        <f t="shared" si="128"/>
        <v>59</v>
      </c>
      <c r="B834" s="8" t="s">
        <v>882</v>
      </c>
      <c r="C834" s="8">
        <f>димвенканали!C834</f>
        <v>44</v>
      </c>
      <c r="D834" s="8">
        <f>димвенканали!D834</f>
        <v>0</v>
      </c>
      <c r="E834" s="8">
        <f>димвенканали!E834</f>
        <v>0</v>
      </c>
      <c r="F834" s="8">
        <f t="shared" si="127"/>
        <v>44</v>
      </c>
      <c r="G834" s="11">
        <v>5.0921576374610589E-4</v>
      </c>
      <c r="H834" s="18">
        <f t="shared" si="122"/>
        <v>1.1554767659892013</v>
      </c>
      <c r="I834" s="10">
        <f t="shared" si="131"/>
        <v>0.42486880685422934</v>
      </c>
      <c r="J834" s="10">
        <v>0.44634798555401162</v>
      </c>
      <c r="K834" s="10">
        <v>0.11980319273654634</v>
      </c>
      <c r="L834" s="150">
        <f t="shared" si="124"/>
        <v>0.11980319273654634</v>
      </c>
      <c r="M834" s="10">
        <f t="shared" si="129"/>
        <v>2.1464967511339887</v>
      </c>
      <c r="N834" s="11">
        <f t="shared" si="130"/>
        <v>4.8784017071227016E-2</v>
      </c>
    </row>
    <row r="835" spans="1:14">
      <c r="A835" s="9">
        <f t="shared" si="128"/>
        <v>60</v>
      </c>
      <c r="B835" s="8" t="s">
        <v>883</v>
      </c>
      <c r="C835" s="8">
        <f>димвенканали!C835</f>
        <v>89.5</v>
      </c>
      <c r="D835" s="8">
        <f>димвенканали!D835</f>
        <v>0</v>
      </c>
      <c r="E835" s="8">
        <f>димвенканали!E835</f>
        <v>0</v>
      </c>
      <c r="F835" s="8">
        <f t="shared" si="127"/>
        <v>89.5</v>
      </c>
      <c r="G835" s="11">
        <v>1.0357911558017381E-3</v>
      </c>
      <c r="H835" s="18">
        <f t="shared" si="122"/>
        <v>2.3503447853643982</v>
      </c>
      <c r="I835" s="10">
        <f t="shared" si="131"/>
        <v>0.86422177757848928</v>
      </c>
      <c r="J835" s="10">
        <v>0.90791237970645555</v>
      </c>
      <c r="K835" s="10">
        <v>0.24369058522547493</v>
      </c>
      <c r="L835" s="150">
        <f t="shared" si="124"/>
        <v>0.24369058522547493</v>
      </c>
      <c r="M835" s="10">
        <f t="shared" si="129"/>
        <v>4.3661695278748178</v>
      </c>
      <c r="N835" s="11">
        <f t="shared" si="130"/>
        <v>4.8784017071227016E-2</v>
      </c>
    </row>
    <row r="836" spans="1:14">
      <c r="A836" s="9">
        <f t="shared" si="128"/>
        <v>61</v>
      </c>
      <c r="B836" s="8" t="s">
        <v>884</v>
      </c>
      <c r="C836" s="8">
        <f>димвенканали!C836</f>
        <v>160.9</v>
      </c>
      <c r="D836" s="8">
        <f>димвенканали!D836</f>
        <v>0</v>
      </c>
      <c r="E836" s="8">
        <f>димвенканали!E836</f>
        <v>0</v>
      </c>
      <c r="F836" s="8">
        <f t="shared" si="127"/>
        <v>160.9</v>
      </c>
      <c r="G836" s="11">
        <v>1.8621094633351919E-3</v>
      </c>
      <c r="H836" s="18">
        <f t="shared" si="122"/>
        <v>4.2253684465377841</v>
      </c>
      <c r="I836" s="10">
        <f t="shared" si="131"/>
        <v>1.5536679777919433</v>
      </c>
      <c r="J836" s="10">
        <v>1.6322134289918291</v>
      </c>
      <c r="K836" s="10">
        <v>0.43809849343887058</v>
      </c>
      <c r="L836" s="150">
        <f t="shared" si="124"/>
        <v>0.43809849343887058</v>
      </c>
      <c r="M836" s="10">
        <f t="shared" si="129"/>
        <v>7.8493483467604266</v>
      </c>
      <c r="N836" s="11">
        <f t="shared" si="130"/>
        <v>4.8784017071227009E-2</v>
      </c>
    </row>
    <row r="837" spans="1:14">
      <c r="A837" s="9">
        <f t="shared" si="128"/>
        <v>62</v>
      </c>
      <c r="B837" s="8" t="s">
        <v>885</v>
      </c>
      <c r="C837" s="8">
        <f>димвенканали!C837</f>
        <v>6819.2</v>
      </c>
      <c r="D837" s="8">
        <f>димвенканали!D837</f>
        <v>0</v>
      </c>
      <c r="E837" s="8">
        <f>димвенканали!E837</f>
        <v>390.5</v>
      </c>
      <c r="F837" s="8">
        <f t="shared" si="127"/>
        <v>7209.7</v>
      </c>
      <c r="G837" s="11">
        <v>7.8919184912214668E-2</v>
      </c>
      <c r="H837" s="18">
        <f t="shared" si="122"/>
        <v>179.07789005985367</v>
      </c>
      <c r="I837" s="10">
        <f t="shared" si="131"/>
        <v>65.8469401750082</v>
      </c>
      <c r="J837" s="10">
        <v>69.175822342952642</v>
      </c>
      <c r="K837" s="10">
        <v>18.567316634296745</v>
      </c>
      <c r="L837" s="150">
        <f t="shared" si="124"/>
        <v>18.567316634296745</v>
      </c>
      <c r="M837" s="10">
        <f t="shared" si="129"/>
        <v>332.66796921211125</v>
      </c>
      <c r="N837" s="11">
        <f t="shared" si="130"/>
        <v>4.6141721460270367E-2</v>
      </c>
    </row>
    <row r="838" spans="1:14">
      <c r="A838" s="9">
        <f t="shared" si="128"/>
        <v>63</v>
      </c>
      <c r="B838" s="8" t="s">
        <v>886</v>
      </c>
      <c r="C838" s="8">
        <f>димвенканали!C838</f>
        <v>6078.6</v>
      </c>
      <c r="D838" s="8">
        <f>димвенканали!D838</f>
        <v>0</v>
      </c>
      <c r="E838" s="8">
        <f>димвенканали!E838</f>
        <v>0</v>
      </c>
      <c r="F838" s="8">
        <f t="shared" si="127"/>
        <v>6078.6</v>
      </c>
      <c r="G838" s="11">
        <v>7.0348157761524532E-2</v>
      </c>
      <c r="H838" s="18">
        <f t="shared" si="122"/>
        <v>159.62911522140817</v>
      </c>
      <c r="I838" s="10">
        <f t="shared" si="131"/>
        <v>58.695625666911788</v>
      </c>
      <c r="J838" s="10">
        <v>61.662974204286712</v>
      </c>
      <c r="K838" s="10">
        <v>16.550811076553877</v>
      </c>
      <c r="L838" s="150">
        <f t="shared" si="124"/>
        <v>16.550811076553877</v>
      </c>
      <c r="M838" s="10">
        <f t="shared" si="129"/>
        <v>296.53852616916055</v>
      </c>
      <c r="N838" s="11">
        <f t="shared" si="130"/>
        <v>4.8784017071227016E-2</v>
      </c>
    </row>
    <row r="839" spans="1:14">
      <c r="A839" s="9">
        <f t="shared" si="128"/>
        <v>64</v>
      </c>
      <c r="B839" s="8" t="s">
        <v>887</v>
      </c>
      <c r="C839" s="8">
        <f>димвенканали!C839</f>
        <v>69</v>
      </c>
      <c r="D839" s="8">
        <f>димвенканали!D839</f>
        <v>0</v>
      </c>
      <c r="E839" s="8">
        <f>димвенканали!E839</f>
        <v>0</v>
      </c>
      <c r="F839" s="8">
        <f t="shared" si="127"/>
        <v>69</v>
      </c>
      <c r="G839" s="11">
        <v>7.9854290223821151E-4</v>
      </c>
      <c r="H839" s="18">
        <f t="shared" ref="H839:H901" si="132">G839*$H$2</f>
        <v>1.8119976557557931</v>
      </c>
      <c r="I839" s="10">
        <f t="shared" si="131"/>
        <v>0.66627153802140515</v>
      </c>
      <c r="J839" s="10">
        <v>0.69995479552788187</v>
      </c>
      <c r="K839" s="10">
        <v>0.18787318860958402</v>
      </c>
      <c r="L839" s="150">
        <f t="shared" si="124"/>
        <v>0.18787318860958402</v>
      </c>
      <c r="M839" s="10">
        <f t="shared" ref="M839:M869" si="133">H839+I839+J839+L839</f>
        <v>3.3660971779146642</v>
      </c>
      <c r="N839" s="11">
        <f t="shared" ref="N839:N869" si="134">M839/F839</f>
        <v>4.8784017071227016E-2</v>
      </c>
    </row>
    <row r="840" spans="1:14">
      <c r="A840" s="9">
        <f t="shared" si="128"/>
        <v>65</v>
      </c>
      <c r="B840" s="14" t="s">
        <v>888</v>
      </c>
      <c r="C840" s="8">
        <f>димвенканали!C840</f>
        <v>87.8</v>
      </c>
      <c r="D840" s="8">
        <f>димвенканали!D840</f>
        <v>0</v>
      </c>
      <c r="E840" s="8">
        <f>димвенканали!E840</f>
        <v>0</v>
      </c>
      <c r="F840" s="8">
        <f t="shared" si="127"/>
        <v>87.8</v>
      </c>
      <c r="G840" s="11">
        <v>1.016116910384275E-3</v>
      </c>
      <c r="H840" s="18">
        <f t="shared" si="132"/>
        <v>2.30570136486027</v>
      </c>
      <c r="I840" s="10">
        <f t="shared" si="131"/>
        <v>0.84780639185912132</v>
      </c>
      <c r="J840" s="10">
        <v>0.89066711662823239</v>
      </c>
      <c r="K840" s="10">
        <v>0.23906182550610838</v>
      </c>
      <c r="L840" s="150">
        <f t="shared" ref="L840:L903" si="135">K840*$L$2</f>
        <v>0.23906182550610838</v>
      </c>
      <c r="M840" s="10">
        <f t="shared" si="133"/>
        <v>4.2832366988537318</v>
      </c>
      <c r="N840" s="11">
        <f t="shared" si="134"/>
        <v>4.8784017071227016E-2</v>
      </c>
    </row>
    <row r="841" spans="1:14">
      <c r="A841" s="9">
        <f t="shared" si="128"/>
        <v>66</v>
      </c>
      <c r="B841" s="14" t="s">
        <v>889</v>
      </c>
      <c r="C841" s="8">
        <f>димвенканали!C841</f>
        <v>204.9</v>
      </c>
      <c r="D841" s="8">
        <f>димвенканали!D841</f>
        <v>0</v>
      </c>
      <c r="E841" s="8">
        <f>димвенканали!E841</f>
        <v>0</v>
      </c>
      <c r="F841" s="8">
        <f t="shared" ref="F841:F904" si="136">C841+D841+E841</f>
        <v>204.9</v>
      </c>
      <c r="G841" s="11">
        <v>2.3713252270812979E-3</v>
      </c>
      <c r="H841" s="18">
        <f t="shared" si="132"/>
        <v>5.3808452125269861</v>
      </c>
      <c r="I841" s="10">
        <f t="shared" si="131"/>
        <v>1.978536784646173</v>
      </c>
      <c r="J841" s="10">
        <v>2.0785614145458409</v>
      </c>
      <c r="K841" s="10">
        <v>0.55790168617541702</v>
      </c>
      <c r="L841" s="150">
        <f t="shared" si="135"/>
        <v>0.55790168617541702</v>
      </c>
      <c r="M841" s="10">
        <f t="shared" si="133"/>
        <v>9.9958450978944171</v>
      </c>
      <c r="N841" s="11">
        <f t="shared" si="134"/>
        <v>4.8784017071227023E-2</v>
      </c>
    </row>
    <row r="842" spans="1:14">
      <c r="A842" s="9">
        <f t="shared" ref="A842:A905" si="137">1+A841</f>
        <v>67</v>
      </c>
      <c r="B842" s="14" t="s">
        <v>890</v>
      </c>
      <c r="C842" s="8">
        <f>димвенканали!C842</f>
        <v>119.9</v>
      </c>
      <c r="D842" s="8">
        <f>димвенканали!D842</f>
        <v>0</v>
      </c>
      <c r="E842" s="8">
        <f>димвенканали!E842</f>
        <v>0</v>
      </c>
      <c r="F842" s="8">
        <f t="shared" si="136"/>
        <v>119.9</v>
      </c>
      <c r="G842" s="11">
        <v>1.3876129562081386E-3</v>
      </c>
      <c r="H842" s="18">
        <f t="shared" si="132"/>
        <v>3.1486741873205735</v>
      </c>
      <c r="I842" s="10">
        <f t="shared" si="131"/>
        <v>1.1577674986777748</v>
      </c>
      <c r="J842" s="10">
        <v>1.2162982606346817</v>
      </c>
      <c r="K842" s="10">
        <v>0.32646370020708876</v>
      </c>
      <c r="L842" s="150">
        <f t="shared" si="135"/>
        <v>0.32646370020708876</v>
      </c>
      <c r="M842" s="10">
        <f t="shared" si="133"/>
        <v>5.8492036468401194</v>
      </c>
      <c r="N842" s="11">
        <f t="shared" si="134"/>
        <v>4.8784017071227016E-2</v>
      </c>
    </row>
    <row r="843" spans="1:14">
      <c r="A843" s="9">
        <f t="shared" si="137"/>
        <v>68</v>
      </c>
      <c r="B843" s="14" t="s">
        <v>891</v>
      </c>
      <c r="C843" s="8">
        <f>димвенканали!C843</f>
        <v>111.8</v>
      </c>
      <c r="D843" s="8">
        <f>димвенканали!D843</f>
        <v>0</v>
      </c>
      <c r="E843" s="8">
        <f>димвенканали!E843</f>
        <v>0</v>
      </c>
      <c r="F843" s="8">
        <f t="shared" si="136"/>
        <v>111.8</v>
      </c>
      <c r="G843" s="11">
        <v>1.2938709633366964E-3</v>
      </c>
      <c r="H843" s="18">
        <f t="shared" si="132"/>
        <v>2.935961419036198</v>
      </c>
      <c r="I843" s="10">
        <f t="shared" si="131"/>
        <v>1.0795530137796101</v>
      </c>
      <c r="J843" s="10">
        <v>1.1341296542031478</v>
      </c>
      <c r="K843" s="10">
        <v>0.30440902154422456</v>
      </c>
      <c r="L843" s="150">
        <f t="shared" si="135"/>
        <v>0.30440902154422456</v>
      </c>
      <c r="M843" s="10">
        <f t="shared" si="133"/>
        <v>5.4540531085631807</v>
      </c>
      <c r="N843" s="11">
        <f t="shared" si="134"/>
        <v>4.8784017071227023E-2</v>
      </c>
    </row>
    <row r="844" spans="1:14">
      <c r="A844" s="9">
        <f t="shared" si="137"/>
        <v>69</v>
      </c>
      <c r="B844" s="14" t="s">
        <v>892</v>
      </c>
      <c r="C844" s="8">
        <f>димвенканали!C844</f>
        <v>99</v>
      </c>
      <c r="D844" s="8">
        <f>димвенканали!D844</f>
        <v>0</v>
      </c>
      <c r="E844" s="8">
        <f>димвенканали!E844</f>
        <v>0</v>
      </c>
      <c r="F844" s="8">
        <f t="shared" si="136"/>
        <v>99</v>
      </c>
      <c r="G844" s="11">
        <v>1.1457354684287382E-3</v>
      </c>
      <c r="H844" s="18">
        <f t="shared" si="132"/>
        <v>2.599822723475703</v>
      </c>
      <c r="I844" s="10">
        <f t="shared" si="131"/>
        <v>0.9559548154220161</v>
      </c>
      <c r="J844" s="10">
        <v>1.0042829674965261</v>
      </c>
      <c r="K844" s="10">
        <v>0.26955718365722925</v>
      </c>
      <c r="L844" s="150">
        <f t="shared" si="135"/>
        <v>0.26955718365722925</v>
      </c>
      <c r="M844" s="10">
        <f t="shared" si="133"/>
        <v>4.8296176900514745</v>
      </c>
      <c r="N844" s="11">
        <f t="shared" si="134"/>
        <v>4.8784017071227016E-2</v>
      </c>
    </row>
    <row r="845" spans="1:14">
      <c r="A845" s="9">
        <f t="shared" si="137"/>
        <v>70</v>
      </c>
      <c r="B845" s="14" t="s">
        <v>893</v>
      </c>
      <c r="C845" s="8">
        <f>димвенканали!C845</f>
        <v>39.5</v>
      </c>
      <c r="D845" s="8">
        <f>димвенканали!D845</f>
        <v>0</v>
      </c>
      <c r="E845" s="8">
        <f>димвенканали!E845</f>
        <v>0</v>
      </c>
      <c r="F845" s="8">
        <f t="shared" si="136"/>
        <v>39.5</v>
      </c>
      <c r="G845" s="11">
        <v>4.5713687881752691E-4</v>
      </c>
      <c r="H845" s="18">
        <f t="shared" si="132"/>
        <v>1.0373030058312149</v>
      </c>
      <c r="I845" s="10">
        <f t="shared" si="131"/>
        <v>0.38141631524413777</v>
      </c>
      <c r="J845" s="10">
        <v>0.400698759758715</v>
      </c>
      <c r="K845" s="10">
        <v>0.10755059347939956</v>
      </c>
      <c r="L845" s="150">
        <f t="shared" si="135"/>
        <v>0.10755059347939956</v>
      </c>
      <c r="M845" s="10">
        <f t="shared" si="133"/>
        <v>1.9269686743134675</v>
      </c>
      <c r="N845" s="11">
        <f t="shared" si="134"/>
        <v>4.8784017071227023E-2</v>
      </c>
    </row>
    <row r="846" spans="1:14">
      <c r="A846" s="9">
        <f t="shared" si="137"/>
        <v>71</v>
      </c>
      <c r="B846" s="14" t="s">
        <v>894</v>
      </c>
      <c r="C846" s="8">
        <f>димвенканали!C846</f>
        <v>81.2</v>
      </c>
      <c r="D846" s="8">
        <f>димвенканали!D846</f>
        <v>0</v>
      </c>
      <c r="E846" s="8">
        <f>димвенканали!E846</f>
        <v>0</v>
      </c>
      <c r="F846" s="8">
        <f t="shared" si="136"/>
        <v>81.2</v>
      </c>
      <c r="G846" s="11">
        <v>9.3973454582235911E-4</v>
      </c>
      <c r="H846" s="18">
        <f t="shared" si="132"/>
        <v>2.13237984996189</v>
      </c>
      <c r="I846" s="10">
        <f t="shared" si="131"/>
        <v>0.78407607083098696</v>
      </c>
      <c r="J846" s="10">
        <v>0.82371491879513059</v>
      </c>
      <c r="K846" s="10">
        <v>0.22109134659562643</v>
      </c>
      <c r="L846" s="150">
        <f t="shared" si="135"/>
        <v>0.22109134659562643</v>
      </c>
      <c r="M846" s="10">
        <f t="shared" si="133"/>
        <v>3.9612621861836339</v>
      </c>
      <c r="N846" s="11">
        <f t="shared" si="134"/>
        <v>4.8784017071227016E-2</v>
      </c>
    </row>
    <row r="847" spans="1:14">
      <c r="A847" s="9">
        <f t="shared" si="137"/>
        <v>72</v>
      </c>
      <c r="B847" s="14" t="s">
        <v>895</v>
      </c>
      <c r="C847" s="8">
        <f>димвенканали!C847</f>
        <v>60.2</v>
      </c>
      <c r="D847" s="8">
        <f>димвенканали!D847</f>
        <v>0</v>
      </c>
      <c r="E847" s="8">
        <f>димвенканали!E847</f>
        <v>0</v>
      </c>
      <c r="F847" s="8">
        <f t="shared" si="136"/>
        <v>60.2</v>
      </c>
      <c r="G847" s="11">
        <v>6.9669974948899035E-4</v>
      </c>
      <c r="H847" s="18">
        <f t="shared" si="132"/>
        <v>1.5809023025579527</v>
      </c>
      <c r="I847" s="10">
        <f t="shared" si="131"/>
        <v>0.58129777665055926</v>
      </c>
      <c r="J847" s="10">
        <v>0.61068519841707958</v>
      </c>
      <c r="K847" s="10">
        <v>0.16391255006227476</v>
      </c>
      <c r="L847" s="150">
        <f t="shared" si="135"/>
        <v>0.16391255006227476</v>
      </c>
      <c r="M847" s="10">
        <f t="shared" si="133"/>
        <v>2.9367978276878661</v>
      </c>
      <c r="N847" s="11">
        <f t="shared" si="134"/>
        <v>4.8784017071227009E-2</v>
      </c>
    </row>
    <row r="848" spans="1:14">
      <c r="A848" s="9">
        <f t="shared" si="137"/>
        <v>73</v>
      </c>
      <c r="B848" s="14" t="s">
        <v>896</v>
      </c>
      <c r="C848" s="8">
        <f>димвенканали!C848</f>
        <v>53.5</v>
      </c>
      <c r="D848" s="8">
        <f>димвенканали!D848</f>
        <v>0</v>
      </c>
      <c r="E848" s="8">
        <f>димвенканали!E848</f>
        <v>0</v>
      </c>
      <c r="F848" s="8">
        <f t="shared" si="136"/>
        <v>53.5</v>
      </c>
      <c r="G848" s="11">
        <v>6.1916007637310608E-4</v>
      </c>
      <c r="H848" s="18">
        <f t="shared" si="132"/>
        <v>1.4049547041005064</v>
      </c>
      <c r="I848" s="10">
        <f t="shared" si="131"/>
        <v>0.51660184469775627</v>
      </c>
      <c r="J848" s="10">
        <v>0.54271857334408236</v>
      </c>
      <c r="K848" s="10">
        <v>0.14566979116830067</v>
      </c>
      <c r="L848" s="150">
        <f t="shared" si="135"/>
        <v>0.14566979116830067</v>
      </c>
      <c r="M848" s="10">
        <f t="shared" si="133"/>
        <v>2.6099449133106454</v>
      </c>
      <c r="N848" s="11">
        <f t="shared" si="134"/>
        <v>4.8784017071227016E-2</v>
      </c>
    </row>
    <row r="849" spans="1:14">
      <c r="A849" s="9">
        <f t="shared" si="137"/>
        <v>74</v>
      </c>
      <c r="B849" s="8" t="s">
        <v>897</v>
      </c>
      <c r="C849" s="8">
        <f>димвенканали!C849</f>
        <v>104.2</v>
      </c>
      <c r="D849" s="8">
        <f>димвенканали!D849</f>
        <v>0</v>
      </c>
      <c r="E849" s="8">
        <f>димвенканали!E849</f>
        <v>0</v>
      </c>
      <c r="F849" s="8">
        <f t="shared" si="136"/>
        <v>104.2</v>
      </c>
      <c r="G849" s="11">
        <v>1.2059155132350962E-3</v>
      </c>
      <c r="H849" s="18">
        <f t="shared" si="132"/>
        <v>2.7363790685471541</v>
      </c>
      <c r="I849" s="10">
        <f t="shared" si="131"/>
        <v>1.0061665835047886</v>
      </c>
      <c r="J849" s="10">
        <v>1.0570331839710911</v>
      </c>
      <c r="K849" s="10">
        <v>0.28371574279882111</v>
      </c>
      <c r="L849" s="150">
        <f t="shared" si="135"/>
        <v>0.28371574279882111</v>
      </c>
      <c r="M849" s="10">
        <f t="shared" si="133"/>
        <v>5.0832945788218558</v>
      </c>
      <c r="N849" s="11">
        <f t="shared" si="134"/>
        <v>4.8784017071227023E-2</v>
      </c>
    </row>
    <row r="850" spans="1:14">
      <c r="A850" s="9">
        <f t="shared" si="137"/>
        <v>75</v>
      </c>
      <c r="B850" s="8" t="s">
        <v>898</v>
      </c>
      <c r="C850" s="8">
        <f>димвенканали!C850</f>
        <v>234.9</v>
      </c>
      <c r="D850" s="8">
        <f>димвенканали!D850</f>
        <v>0</v>
      </c>
      <c r="E850" s="8">
        <f>димвенканали!E850</f>
        <v>0</v>
      </c>
      <c r="F850" s="8">
        <f t="shared" si="136"/>
        <v>234.9</v>
      </c>
      <c r="G850" s="11">
        <v>2.7185177932718247E-3</v>
      </c>
      <c r="H850" s="18">
        <f t="shared" si="132"/>
        <v>6.1686702802468956</v>
      </c>
      <c r="I850" s="10">
        <f t="shared" si="131"/>
        <v>2.2682200620467836</v>
      </c>
      <c r="J850" s="10">
        <v>2.382889586514485</v>
      </c>
      <c r="K850" s="10">
        <v>0.63958568122306225</v>
      </c>
      <c r="L850" s="150">
        <f t="shared" si="135"/>
        <v>0.63958568122306225</v>
      </c>
      <c r="M850" s="10">
        <f t="shared" si="133"/>
        <v>11.459365610031227</v>
      </c>
      <c r="N850" s="11">
        <f t="shared" si="134"/>
        <v>4.8784017071227023E-2</v>
      </c>
    </row>
    <row r="851" spans="1:14">
      <c r="A851" s="9">
        <f t="shared" si="137"/>
        <v>76</v>
      </c>
      <c r="B851" s="8" t="s">
        <v>899</v>
      </c>
      <c r="C851" s="8">
        <f>димвенканали!C851</f>
        <v>71.7</v>
      </c>
      <c r="D851" s="8">
        <f>димвенканали!D851</f>
        <v>0</v>
      </c>
      <c r="E851" s="8">
        <f>димвенканали!E851</f>
        <v>0</v>
      </c>
      <c r="F851" s="8">
        <f t="shared" si="136"/>
        <v>71.7</v>
      </c>
      <c r="G851" s="11">
        <v>8.2979023319535903E-4</v>
      </c>
      <c r="H851" s="18">
        <f t="shared" si="132"/>
        <v>1.8829019118505852</v>
      </c>
      <c r="I851" s="10">
        <f t="shared" si="131"/>
        <v>0.69234303298746025</v>
      </c>
      <c r="J851" s="10">
        <v>0.72734433100506002</v>
      </c>
      <c r="K851" s="10">
        <v>0.19522474816387211</v>
      </c>
      <c r="L851" s="150">
        <f t="shared" si="135"/>
        <v>0.19522474816387211</v>
      </c>
      <c r="M851" s="10">
        <f t="shared" si="133"/>
        <v>3.4978140240069782</v>
      </c>
      <c r="N851" s="11">
        <f t="shared" si="134"/>
        <v>4.878401707122703E-2</v>
      </c>
    </row>
    <row r="852" spans="1:14">
      <c r="A852" s="9">
        <f t="shared" si="137"/>
        <v>77</v>
      </c>
      <c r="B852" s="8" t="s">
        <v>900</v>
      </c>
      <c r="C852" s="8">
        <f>димвенканали!C852</f>
        <v>126.6</v>
      </c>
      <c r="D852" s="8">
        <f>димвенканали!D852</f>
        <v>0</v>
      </c>
      <c r="E852" s="8">
        <f>димвенканали!E852</f>
        <v>0</v>
      </c>
      <c r="F852" s="8">
        <f t="shared" si="136"/>
        <v>126.6</v>
      </c>
      <c r="G852" s="11">
        <v>1.4651526293240227E-3</v>
      </c>
      <c r="H852" s="18">
        <f t="shared" si="132"/>
        <v>3.32462178577802</v>
      </c>
      <c r="I852" s="10">
        <f t="shared" si="131"/>
        <v>1.2224634306305782</v>
      </c>
      <c r="J852" s="10">
        <v>1.2842648857076788</v>
      </c>
      <c r="K852" s="10">
        <v>0.34470645910106285</v>
      </c>
      <c r="L852" s="150">
        <f t="shared" si="135"/>
        <v>0.34470645910106285</v>
      </c>
      <c r="M852" s="10">
        <f t="shared" si="133"/>
        <v>6.1760565612173401</v>
      </c>
      <c r="N852" s="11">
        <f t="shared" si="134"/>
        <v>4.8784017071227016E-2</v>
      </c>
    </row>
    <row r="853" spans="1:14">
      <c r="A853" s="9">
        <f t="shared" si="137"/>
        <v>78</v>
      </c>
      <c r="B853" s="8" t="s">
        <v>901</v>
      </c>
      <c r="C853" s="8">
        <f>димвенканали!C853</f>
        <v>89.7</v>
      </c>
      <c r="D853" s="8">
        <f>димвенканали!D853</f>
        <v>0</v>
      </c>
      <c r="E853" s="8">
        <f>димвенканали!E853</f>
        <v>0</v>
      </c>
      <c r="F853" s="8">
        <f t="shared" si="136"/>
        <v>89.7</v>
      </c>
      <c r="G853" s="11">
        <v>1.038105772909675E-3</v>
      </c>
      <c r="H853" s="18">
        <f t="shared" si="132"/>
        <v>2.3555969524825309</v>
      </c>
      <c r="I853" s="10">
        <f t="shared" si="131"/>
        <v>0.86615299942782664</v>
      </c>
      <c r="J853" s="10">
        <v>0.90994123418624639</v>
      </c>
      <c r="K853" s="10">
        <v>0.24423514519245923</v>
      </c>
      <c r="L853" s="150">
        <f t="shared" si="135"/>
        <v>0.24423514519245923</v>
      </c>
      <c r="M853" s="10">
        <f t="shared" si="133"/>
        <v>4.3759263312890635</v>
      </c>
      <c r="N853" s="11">
        <f t="shared" si="134"/>
        <v>4.8784017071227016E-2</v>
      </c>
    </row>
    <row r="854" spans="1:14">
      <c r="A854" s="9">
        <f t="shared" si="137"/>
        <v>79</v>
      </c>
      <c r="B854" s="8" t="s">
        <v>902</v>
      </c>
      <c r="C854" s="8">
        <f>димвенканали!C854</f>
        <v>68.900000000000006</v>
      </c>
      <c r="D854" s="8">
        <f>димвенканали!D854</f>
        <v>0</v>
      </c>
      <c r="E854" s="8">
        <f>димвенканали!E854</f>
        <v>0</v>
      </c>
      <c r="F854" s="8">
        <f t="shared" si="136"/>
        <v>68.900000000000006</v>
      </c>
      <c r="G854" s="11">
        <v>7.9738559368424322E-4</v>
      </c>
      <c r="H854" s="18">
        <f t="shared" si="132"/>
        <v>1.809371572196727</v>
      </c>
      <c r="I854" s="10">
        <f t="shared" si="131"/>
        <v>0.66530592709673653</v>
      </c>
      <c r="J854" s="10">
        <v>0.69894036828798656</v>
      </c>
      <c r="K854" s="10">
        <v>0.18760090862609191</v>
      </c>
      <c r="L854" s="150">
        <f t="shared" si="135"/>
        <v>0.18760090862609191</v>
      </c>
      <c r="M854" s="10">
        <f t="shared" si="133"/>
        <v>3.3612187762075418</v>
      </c>
      <c r="N854" s="11">
        <f t="shared" si="134"/>
        <v>4.8784017071227016E-2</v>
      </c>
    </row>
    <row r="855" spans="1:14">
      <c r="A855" s="9">
        <f t="shared" si="137"/>
        <v>80</v>
      </c>
      <c r="B855" s="8" t="s">
        <v>903</v>
      </c>
      <c r="C855" s="8">
        <f>димвенканали!C855</f>
        <v>82.2</v>
      </c>
      <c r="D855" s="8">
        <f>димвенканали!D855</f>
        <v>0</v>
      </c>
      <c r="E855" s="8">
        <f>димвенканали!E855</f>
        <v>0</v>
      </c>
      <c r="F855" s="8">
        <f t="shared" si="136"/>
        <v>82.2</v>
      </c>
      <c r="G855" s="11">
        <v>9.5130763136204335E-4</v>
      </c>
      <c r="H855" s="18">
        <f t="shared" si="132"/>
        <v>2.1586406855525535</v>
      </c>
      <c r="I855" s="10">
        <f t="shared" si="131"/>
        <v>0.79373218007767399</v>
      </c>
      <c r="J855" s="10">
        <v>0.83385919119408547</v>
      </c>
      <c r="K855" s="10">
        <v>0.22381414643054795</v>
      </c>
      <c r="L855" s="150">
        <f t="shared" si="135"/>
        <v>0.22381414643054795</v>
      </c>
      <c r="M855" s="10">
        <f t="shared" si="133"/>
        <v>4.0100462032548609</v>
      </c>
      <c r="N855" s="11">
        <f t="shared" si="134"/>
        <v>4.8784017071227016E-2</v>
      </c>
    </row>
    <row r="856" spans="1:14">
      <c r="A856" s="9">
        <f t="shared" si="137"/>
        <v>81</v>
      </c>
      <c r="B856" s="8" t="s">
        <v>904</v>
      </c>
      <c r="C856" s="8">
        <f>димвенканали!C856</f>
        <v>95.49</v>
      </c>
      <c r="D856" s="8">
        <f>димвенканали!D856</f>
        <v>0</v>
      </c>
      <c r="E856" s="8">
        <f>димвенканали!E856</f>
        <v>0</v>
      </c>
      <c r="F856" s="8">
        <f t="shared" si="136"/>
        <v>95.49</v>
      </c>
      <c r="G856" s="11">
        <v>1.1051139381844466E-3</v>
      </c>
      <c r="H856" s="18">
        <f t="shared" si="132"/>
        <v>2.5076471905524733</v>
      </c>
      <c r="I856" s="10">
        <f t="shared" si="131"/>
        <v>0.92206187196614453</v>
      </c>
      <c r="J856" s="10">
        <v>0.96867657137619478</v>
      </c>
      <c r="K856" s="10">
        <v>0.26000015623665479</v>
      </c>
      <c r="L856" s="150">
        <f t="shared" si="135"/>
        <v>0.26000015623665479</v>
      </c>
      <c r="M856" s="10">
        <f t="shared" si="133"/>
        <v>4.6583857901314669</v>
      </c>
      <c r="N856" s="11">
        <f t="shared" si="134"/>
        <v>4.8784017071227009E-2</v>
      </c>
    </row>
    <row r="857" spans="1:14">
      <c r="A857" s="9">
        <f t="shared" si="137"/>
        <v>82</v>
      </c>
      <c r="B857" s="8" t="s">
        <v>905</v>
      </c>
      <c r="C857" s="8">
        <f>димвенканали!C857</f>
        <v>152.59</v>
      </c>
      <c r="D857" s="8">
        <f>димвенканали!D857</f>
        <v>142.80000000000001</v>
      </c>
      <c r="E857" s="8">
        <f>димвенканали!E857</f>
        <v>0</v>
      </c>
      <c r="F857" s="8">
        <f t="shared" si="136"/>
        <v>295.39</v>
      </c>
      <c r="G857" s="11">
        <v>1.765937122500416E-3</v>
      </c>
      <c r="H857" s="18">
        <f t="shared" si="132"/>
        <v>4.0071409027793692</v>
      </c>
      <c r="I857" s="10">
        <f t="shared" si="131"/>
        <v>1.4734257099519741</v>
      </c>
      <c r="J857" s="10">
        <v>1.5479145253565145</v>
      </c>
      <c r="K857" s="10">
        <v>0.88296856125020806</v>
      </c>
      <c r="L857" s="150">
        <f t="shared" si="135"/>
        <v>0.88296856125020806</v>
      </c>
      <c r="M857" s="10">
        <f t="shared" si="133"/>
        <v>7.9114496993380659</v>
      </c>
      <c r="N857" s="11">
        <f t="shared" si="134"/>
        <v>2.6783065436670389E-2</v>
      </c>
    </row>
    <row r="858" spans="1:14">
      <c r="A858" s="9">
        <f t="shared" si="137"/>
        <v>83</v>
      </c>
      <c r="B858" s="8" t="s">
        <v>906</v>
      </c>
      <c r="C858" s="8">
        <f>димвенканали!C858</f>
        <v>45.6</v>
      </c>
      <c r="D858" s="8">
        <f>димвенканали!D858</f>
        <v>0</v>
      </c>
      <c r="E858" s="8">
        <f>димвенканали!E858</f>
        <v>0</v>
      </c>
      <c r="F858" s="8">
        <f t="shared" si="136"/>
        <v>45.6</v>
      </c>
      <c r="G858" s="11">
        <v>5.2773270060960066E-4</v>
      </c>
      <c r="H858" s="18">
        <f t="shared" si="132"/>
        <v>1.1974941029342632</v>
      </c>
      <c r="I858" s="10">
        <f t="shared" si="131"/>
        <v>0.44031858164892862</v>
      </c>
      <c r="J858" s="10">
        <v>0.46257882139233936</v>
      </c>
      <c r="K858" s="10">
        <v>0.12415967247242075</v>
      </c>
      <c r="L858" s="150">
        <f t="shared" si="135"/>
        <v>0.12415967247242075</v>
      </c>
      <c r="M858" s="10">
        <f t="shared" si="133"/>
        <v>2.2245511784479515</v>
      </c>
      <c r="N858" s="11">
        <f t="shared" si="134"/>
        <v>4.8784017071227002E-2</v>
      </c>
    </row>
    <row r="859" spans="1:14">
      <c r="A859" s="9">
        <f t="shared" si="137"/>
        <v>84</v>
      </c>
      <c r="B859" s="8" t="s">
        <v>907</v>
      </c>
      <c r="C859" s="8">
        <f>димвенканали!C859</f>
        <v>220.1</v>
      </c>
      <c r="D859" s="8">
        <f>димвенканали!D859</f>
        <v>0</v>
      </c>
      <c r="E859" s="8">
        <f>димвенканали!E859</f>
        <v>0</v>
      </c>
      <c r="F859" s="8">
        <f t="shared" si="136"/>
        <v>220.1</v>
      </c>
      <c r="G859" s="11">
        <v>2.5472361272844981E-3</v>
      </c>
      <c r="H859" s="18">
        <f t="shared" si="132"/>
        <v>5.7800099135050731</v>
      </c>
      <c r="I859" s="10">
        <f t="shared" si="131"/>
        <v>2.1253096451958156</v>
      </c>
      <c r="J859" s="10">
        <v>2.2327543550099538</v>
      </c>
      <c r="K859" s="10">
        <v>0.59928824366622391</v>
      </c>
      <c r="L859" s="150">
        <f t="shared" si="135"/>
        <v>0.59928824366622391</v>
      </c>
      <c r="M859" s="10">
        <f t="shared" si="133"/>
        <v>10.737362157377067</v>
      </c>
      <c r="N859" s="11">
        <f t="shared" si="134"/>
        <v>4.8784017071227023E-2</v>
      </c>
    </row>
    <row r="860" spans="1:14">
      <c r="A860" s="9">
        <f t="shared" si="137"/>
        <v>85</v>
      </c>
      <c r="B860" s="8" t="s">
        <v>908</v>
      </c>
      <c r="C860" s="8">
        <f>димвенканали!C860</f>
        <v>211.98</v>
      </c>
      <c r="D860" s="8">
        <f>димвенканали!D860</f>
        <v>0</v>
      </c>
      <c r="E860" s="8">
        <f>димвенканали!E860</f>
        <v>0</v>
      </c>
      <c r="F860" s="8">
        <f t="shared" si="136"/>
        <v>211.98</v>
      </c>
      <c r="G860" s="11">
        <v>2.4532626727022618E-3</v>
      </c>
      <c r="H860" s="18">
        <f t="shared" si="132"/>
        <v>5.5667719285088832</v>
      </c>
      <c r="I860" s="10">
        <f t="shared" si="131"/>
        <v>2.0469020381127163</v>
      </c>
      <c r="J860" s="10">
        <v>2.1503828631304405</v>
      </c>
      <c r="K860" s="10">
        <v>0.57717910900666114</v>
      </c>
      <c r="L860" s="150">
        <f t="shared" si="135"/>
        <v>0.57717910900666114</v>
      </c>
      <c r="M860" s="10">
        <f t="shared" si="133"/>
        <v>10.3412359387587</v>
      </c>
      <c r="N860" s="11">
        <f t="shared" si="134"/>
        <v>4.8784017071227009E-2</v>
      </c>
    </row>
    <row r="861" spans="1:14">
      <c r="A861" s="9">
        <f t="shared" si="137"/>
        <v>86</v>
      </c>
      <c r="B861" s="8" t="s">
        <v>909</v>
      </c>
      <c r="C861" s="8">
        <f>димвенканали!C861</f>
        <v>102.18</v>
      </c>
      <c r="D861" s="8">
        <f>димвенканали!D861</f>
        <v>0</v>
      </c>
      <c r="E861" s="8">
        <f>димвенканали!E861</f>
        <v>0</v>
      </c>
      <c r="F861" s="8">
        <f t="shared" si="136"/>
        <v>102.18</v>
      </c>
      <c r="G861" s="11">
        <v>1.1825378804449342E-3</v>
      </c>
      <c r="H861" s="18">
        <f t="shared" si="132"/>
        <v>2.6833321806540136</v>
      </c>
      <c r="I861" s="10">
        <f t="shared" si="131"/>
        <v>0.98666124282648082</v>
      </c>
      <c r="J861" s="10">
        <v>1.0365417537252026</v>
      </c>
      <c r="K861" s="10">
        <v>0.27821568713227968</v>
      </c>
      <c r="L861" s="150">
        <f t="shared" si="135"/>
        <v>0.27821568713227968</v>
      </c>
      <c r="M861" s="10">
        <f t="shared" si="133"/>
        <v>4.9847508643379763</v>
      </c>
      <c r="N861" s="11">
        <f t="shared" si="134"/>
        <v>4.8784017071227009E-2</v>
      </c>
    </row>
    <row r="862" spans="1:14">
      <c r="A862" s="9">
        <f t="shared" si="137"/>
        <v>87</v>
      </c>
      <c r="B862" s="8" t="s">
        <v>910</v>
      </c>
      <c r="C862" s="8">
        <f>димвенканали!C862</f>
        <v>200.28</v>
      </c>
      <c r="D862" s="8">
        <f>димвенканали!D862</f>
        <v>0</v>
      </c>
      <c r="E862" s="8">
        <f>димвенканали!E862</f>
        <v>0</v>
      </c>
      <c r="F862" s="8">
        <f t="shared" si="136"/>
        <v>200.28</v>
      </c>
      <c r="G862" s="11">
        <v>2.3178575718879567E-3</v>
      </c>
      <c r="H862" s="18">
        <f t="shared" si="132"/>
        <v>5.2595201520981192</v>
      </c>
      <c r="I862" s="10">
        <f t="shared" si="131"/>
        <v>1.9339255599264786</v>
      </c>
      <c r="J862" s="10">
        <v>2.0316948760626694</v>
      </c>
      <c r="K862" s="10">
        <v>0.54532235093807957</v>
      </c>
      <c r="L862" s="150">
        <f t="shared" si="135"/>
        <v>0.54532235093807957</v>
      </c>
      <c r="M862" s="10">
        <f t="shared" si="133"/>
        <v>9.7704629390253466</v>
      </c>
      <c r="N862" s="11">
        <f t="shared" si="134"/>
        <v>4.8784017071227016E-2</v>
      </c>
    </row>
    <row r="863" spans="1:14">
      <c r="A863" s="9">
        <f t="shared" si="137"/>
        <v>88</v>
      </c>
      <c r="B863" s="8" t="s">
        <v>911</v>
      </c>
      <c r="C863" s="8">
        <f>димвенканали!C863</f>
        <v>183.1</v>
      </c>
      <c r="D863" s="8">
        <f>димвенканали!D863</f>
        <v>0</v>
      </c>
      <c r="E863" s="8">
        <f>димвенканали!E863</f>
        <v>0</v>
      </c>
      <c r="F863" s="8">
        <f t="shared" si="136"/>
        <v>183.1</v>
      </c>
      <c r="G863" s="11">
        <v>2.1190319623161816E-3</v>
      </c>
      <c r="H863" s="18">
        <f t="shared" si="132"/>
        <v>4.8083589966505169</v>
      </c>
      <c r="I863" s="10">
        <f t="shared" si="131"/>
        <v>1.7680336030683952</v>
      </c>
      <c r="J863" s="10">
        <v>1.8574162762486257</v>
      </c>
      <c r="K863" s="10">
        <v>0.49854464977412805</v>
      </c>
      <c r="L863" s="150">
        <f t="shared" si="135"/>
        <v>0.49854464977412805</v>
      </c>
      <c r="M863" s="10">
        <f t="shared" si="133"/>
        <v>8.9323535257416662</v>
      </c>
      <c r="N863" s="11">
        <f t="shared" si="134"/>
        <v>4.8784017071227016E-2</v>
      </c>
    </row>
    <row r="864" spans="1:14">
      <c r="A864" s="9">
        <f t="shared" si="137"/>
        <v>89</v>
      </c>
      <c r="B864" s="8" t="s">
        <v>912</v>
      </c>
      <c r="C864" s="8">
        <f>димвенканали!C864</f>
        <v>6638.08</v>
      </c>
      <c r="D864" s="8">
        <f>димвенканали!D864</f>
        <v>0</v>
      </c>
      <c r="E864" s="8">
        <f>димвенканали!E864</f>
        <v>0</v>
      </c>
      <c r="F864" s="8">
        <f t="shared" si="136"/>
        <v>6638.08</v>
      </c>
      <c r="G864" s="11">
        <v>7.6823067659267066E-2</v>
      </c>
      <c r="H864" s="18">
        <f t="shared" si="132"/>
        <v>174.32152751767268</v>
      </c>
      <c r="I864" s="10">
        <f t="shared" si="131"/>
        <v>64.098025668248255</v>
      </c>
      <c r="J864" s="10">
        <v>67.338491726053945</v>
      </c>
      <c r="K864" s="10">
        <v>18.074163128195764</v>
      </c>
      <c r="L864" s="150">
        <f t="shared" si="135"/>
        <v>18.074163128195764</v>
      </c>
      <c r="M864" s="10">
        <f t="shared" si="133"/>
        <v>323.83220804017066</v>
      </c>
      <c r="N864" s="11">
        <f t="shared" si="134"/>
        <v>4.8784017071227023E-2</v>
      </c>
    </row>
    <row r="865" spans="1:14">
      <c r="A865" s="9">
        <f t="shared" si="137"/>
        <v>90</v>
      </c>
      <c r="B865" s="8" t="s">
        <v>913</v>
      </c>
      <c r="C865" s="8">
        <f>димвенканали!C865</f>
        <v>174.99</v>
      </c>
      <c r="D865" s="8">
        <f>димвенканали!D865</f>
        <v>0</v>
      </c>
      <c r="E865" s="8">
        <f>димвенканали!E865</f>
        <v>0</v>
      </c>
      <c r="F865" s="8">
        <f t="shared" si="136"/>
        <v>174.99</v>
      </c>
      <c r="G865" s="11">
        <v>2.0251742385893425E-3</v>
      </c>
      <c r="H865" s="18">
        <f t="shared" si="132"/>
        <v>4.5953836200102351</v>
      </c>
      <c r="I865" s="10">
        <f t="shared" si="131"/>
        <v>1.6897225570777636</v>
      </c>
      <c r="J865" s="10">
        <v>1.7751462270931022</v>
      </c>
      <c r="K865" s="10">
        <v>0.47646274311291464</v>
      </c>
      <c r="L865" s="150">
        <f t="shared" si="135"/>
        <v>0.47646274311291464</v>
      </c>
      <c r="M865" s="10">
        <f t="shared" si="133"/>
        <v>8.5367151472940161</v>
      </c>
      <c r="N865" s="11">
        <f t="shared" si="134"/>
        <v>4.8784017071227016E-2</v>
      </c>
    </row>
    <row r="866" spans="1:14">
      <c r="A866" s="9">
        <f t="shared" si="137"/>
        <v>91</v>
      </c>
      <c r="B866" s="8" t="s">
        <v>914</v>
      </c>
      <c r="C866" s="8">
        <f>димвенканали!C866</f>
        <v>4236.49</v>
      </c>
      <c r="D866" s="8">
        <f>димвенканали!D866</f>
        <v>0</v>
      </c>
      <c r="E866" s="8">
        <f>димвенканали!E866</f>
        <v>0</v>
      </c>
      <c r="F866" s="8">
        <f t="shared" si="136"/>
        <v>4236.49</v>
      </c>
      <c r="G866" s="11">
        <v>4.9029261158016819E-2</v>
      </c>
      <c r="H866" s="18">
        <f t="shared" si="132"/>
        <v>111.25376737149071</v>
      </c>
      <c r="I866" s="10">
        <f t="shared" si="131"/>
        <v>40.908010262497136</v>
      </c>
      <c r="J866" s="10">
        <v>42.976108575448059</v>
      </c>
      <c r="K866" s="10">
        <v>11.535114272646618</v>
      </c>
      <c r="L866" s="150">
        <f t="shared" si="135"/>
        <v>11.535114272646618</v>
      </c>
      <c r="M866" s="10">
        <f t="shared" si="133"/>
        <v>206.6730004820825</v>
      </c>
      <c r="N866" s="11">
        <f t="shared" si="134"/>
        <v>4.8784017071227009E-2</v>
      </c>
    </row>
    <row r="867" spans="1:14">
      <c r="A867" s="9">
        <f t="shared" si="137"/>
        <v>92</v>
      </c>
      <c r="B867" s="8" t="s">
        <v>915</v>
      </c>
      <c r="C867" s="8">
        <f>димвенканали!C867</f>
        <v>5395.1</v>
      </c>
      <c r="D867" s="8">
        <f>димвенканали!D867</f>
        <v>0</v>
      </c>
      <c r="E867" s="8">
        <f>димвенканали!E867</f>
        <v>0</v>
      </c>
      <c r="F867" s="8">
        <f t="shared" si="136"/>
        <v>5395.1</v>
      </c>
      <c r="G867" s="11">
        <v>6.2437953795150367E-2</v>
      </c>
      <c r="H867" s="18">
        <f t="shared" si="132"/>
        <v>141.67983409518956</v>
      </c>
      <c r="I867" s="10">
        <f t="shared" si="131"/>
        <v>52.095674996801208</v>
      </c>
      <c r="J867" s="10">
        <v>54.7293640196011</v>
      </c>
      <c r="K867" s="10">
        <v>14.689777389385027</v>
      </c>
      <c r="L867" s="150">
        <f t="shared" si="135"/>
        <v>14.689777389385027</v>
      </c>
      <c r="M867" s="10">
        <f t="shared" si="133"/>
        <v>263.19465050097688</v>
      </c>
      <c r="N867" s="11">
        <f t="shared" si="134"/>
        <v>4.8784017071227016E-2</v>
      </c>
    </row>
    <row r="868" spans="1:14">
      <c r="A868" s="9">
        <f t="shared" si="137"/>
        <v>93</v>
      </c>
      <c r="B868" s="8" t="s">
        <v>916</v>
      </c>
      <c r="C868" s="8">
        <f>димвенканали!C868</f>
        <v>4042.93</v>
      </c>
      <c r="D868" s="8">
        <f>димвенканали!D868</f>
        <v>0</v>
      </c>
      <c r="E868" s="8">
        <f>димвенканали!E868</f>
        <v>0</v>
      </c>
      <c r="F868" s="8">
        <f t="shared" si="136"/>
        <v>4042.93</v>
      </c>
      <c r="G868" s="11">
        <v>4.6789174720955541E-2</v>
      </c>
      <c r="H868" s="18">
        <f t="shared" si="132"/>
        <v>106.17072003456185</v>
      </c>
      <c r="I868" s="10">
        <f t="shared" si="131"/>
        <v>39.038973756708394</v>
      </c>
      <c r="J868" s="10">
        <v>41.012583209906367</v>
      </c>
      <c r="K868" s="10">
        <v>11.00808913659921</v>
      </c>
      <c r="L868" s="150">
        <f t="shared" si="135"/>
        <v>11.00808913659921</v>
      </c>
      <c r="M868" s="10">
        <f t="shared" si="133"/>
        <v>197.23036613777583</v>
      </c>
      <c r="N868" s="11">
        <f t="shared" si="134"/>
        <v>4.8784017071227016E-2</v>
      </c>
    </row>
    <row r="869" spans="1:14">
      <c r="A869" s="9">
        <f t="shared" si="137"/>
        <v>94</v>
      </c>
      <c r="B869" s="8" t="s">
        <v>917</v>
      </c>
      <c r="C869" s="8">
        <f>димвенканали!C869</f>
        <v>68.8</v>
      </c>
      <c r="D869" s="8">
        <f>димвенканали!D869</f>
        <v>0</v>
      </c>
      <c r="E869" s="8">
        <f>димвенканали!E869</f>
        <v>0</v>
      </c>
      <c r="F869" s="8">
        <f t="shared" si="136"/>
        <v>68.8</v>
      </c>
      <c r="G869" s="11">
        <v>7.962282851302747E-4</v>
      </c>
      <c r="H869" s="18">
        <f t="shared" si="132"/>
        <v>1.8067454886376604</v>
      </c>
      <c r="I869" s="10">
        <f t="shared" si="131"/>
        <v>0.66434031617206779</v>
      </c>
      <c r="J869" s="10">
        <v>0.69792594104809091</v>
      </c>
      <c r="K869" s="10">
        <v>0.18732862864259975</v>
      </c>
      <c r="L869" s="150">
        <f t="shared" si="135"/>
        <v>0.18732862864259975</v>
      </c>
      <c r="M869" s="10">
        <f t="shared" si="133"/>
        <v>3.356340374500419</v>
      </c>
      <c r="N869" s="11">
        <f t="shared" si="134"/>
        <v>4.8784017071227023E-2</v>
      </c>
    </row>
    <row r="870" spans="1:14">
      <c r="A870" s="9">
        <f t="shared" si="137"/>
        <v>95</v>
      </c>
      <c r="B870" s="8" t="s">
        <v>918</v>
      </c>
      <c r="C870" s="8">
        <f>димвенканали!C870</f>
        <v>57.6</v>
      </c>
      <c r="D870" s="8">
        <f>димвенканали!D870</f>
        <v>0</v>
      </c>
      <c r="E870" s="8">
        <f>димвенканали!E870</f>
        <v>0</v>
      </c>
      <c r="F870" s="8">
        <f t="shared" si="136"/>
        <v>57.6</v>
      </c>
      <c r="G870" s="11">
        <v>6.6660972708581135E-4</v>
      </c>
      <c r="H870" s="18">
        <f t="shared" si="132"/>
        <v>1.5126241300222272</v>
      </c>
      <c r="I870" s="10">
        <f t="shared" si="131"/>
        <v>0.55619189260917301</v>
      </c>
      <c r="J870" s="10">
        <v>0.58431009017979707</v>
      </c>
      <c r="K870" s="10">
        <v>0.15683327049147885</v>
      </c>
      <c r="L870" s="150">
        <f t="shared" si="135"/>
        <v>0.15683327049147885</v>
      </c>
      <c r="M870" s="10">
        <f t="shared" ref="M870:M901" si="138">H870+I870+J870+L870</f>
        <v>2.8099593833026759</v>
      </c>
      <c r="N870" s="11">
        <f t="shared" ref="N870:N901" si="139">M870/F870</f>
        <v>4.8784017071227009E-2</v>
      </c>
    </row>
    <row r="871" spans="1:14">
      <c r="A871" s="9">
        <f t="shared" si="137"/>
        <v>96</v>
      </c>
      <c r="B871" s="8" t="s">
        <v>919</v>
      </c>
      <c r="C871" s="8">
        <f>димвенканали!C871</f>
        <v>189.2</v>
      </c>
      <c r="D871" s="8">
        <f>димвенканали!D871</f>
        <v>0</v>
      </c>
      <c r="E871" s="8">
        <f>димвенканали!E871</f>
        <v>0</v>
      </c>
      <c r="F871" s="8">
        <f t="shared" si="136"/>
        <v>189.2</v>
      </c>
      <c r="G871" s="11">
        <v>2.1896277841082553E-3</v>
      </c>
      <c r="H871" s="18">
        <f t="shared" si="132"/>
        <v>4.9685500937535654</v>
      </c>
      <c r="I871" s="10">
        <f t="shared" si="131"/>
        <v>1.8269358694731861</v>
      </c>
      <c r="J871" s="10">
        <v>1.9192963378822501</v>
      </c>
      <c r="K871" s="10">
        <v>0.51515372876714927</v>
      </c>
      <c r="L871" s="150">
        <f t="shared" si="135"/>
        <v>0.51515372876714927</v>
      </c>
      <c r="M871" s="10">
        <f t="shared" si="138"/>
        <v>9.2299360298761499</v>
      </c>
      <c r="N871" s="11">
        <f t="shared" si="139"/>
        <v>4.8784017071227009E-2</v>
      </c>
    </row>
    <row r="872" spans="1:14">
      <c r="A872" s="9">
        <f t="shared" si="137"/>
        <v>97</v>
      </c>
      <c r="B872" s="8" t="s">
        <v>920</v>
      </c>
      <c r="C872" s="8">
        <f>димвенканали!C872</f>
        <v>86.7</v>
      </c>
      <c r="D872" s="8">
        <f>димвенканали!D872</f>
        <v>0</v>
      </c>
      <c r="E872" s="8">
        <f>димвенканали!E872</f>
        <v>0</v>
      </c>
      <c r="F872" s="8">
        <f t="shared" si="136"/>
        <v>86.7</v>
      </c>
      <c r="G872" s="11">
        <v>1.0033865162906224E-3</v>
      </c>
      <c r="H872" s="18">
        <f t="shared" si="132"/>
        <v>2.2768144457105404</v>
      </c>
      <c r="I872" s="10">
        <f t="shared" si="131"/>
        <v>0.83718467168776578</v>
      </c>
      <c r="J872" s="10">
        <v>0.8795084169893822</v>
      </c>
      <c r="K872" s="10">
        <v>0.23606674568769476</v>
      </c>
      <c r="L872" s="150">
        <f t="shared" si="135"/>
        <v>0.23606674568769476</v>
      </c>
      <c r="M872" s="10">
        <f t="shared" si="138"/>
        <v>4.2295742800753828</v>
      </c>
      <c r="N872" s="11">
        <f t="shared" si="139"/>
        <v>4.8784017071227023E-2</v>
      </c>
    </row>
    <row r="873" spans="1:14">
      <c r="A873" s="9">
        <f t="shared" si="137"/>
        <v>98</v>
      </c>
      <c r="B873" s="8" t="s">
        <v>921</v>
      </c>
      <c r="C873" s="8">
        <f>димвенканали!C873</f>
        <v>118.58</v>
      </c>
      <c r="D873" s="8">
        <f>димвенканали!D873</f>
        <v>0</v>
      </c>
      <c r="E873" s="8">
        <f>димвенканали!E873</f>
        <v>0</v>
      </c>
      <c r="F873" s="8">
        <f t="shared" si="136"/>
        <v>118.58</v>
      </c>
      <c r="G873" s="11">
        <v>1.3723364832957555E-3</v>
      </c>
      <c r="H873" s="18">
        <f t="shared" si="132"/>
        <v>3.1140098843408976</v>
      </c>
      <c r="I873" s="10">
        <f t="shared" si="131"/>
        <v>1.1450214344721481</v>
      </c>
      <c r="J873" s="10">
        <v>1.2029078210680615</v>
      </c>
      <c r="K873" s="10">
        <v>0.32286960442499241</v>
      </c>
      <c r="L873" s="150">
        <f t="shared" si="135"/>
        <v>0.32286960442499241</v>
      </c>
      <c r="M873" s="10">
        <f t="shared" si="138"/>
        <v>5.7848087443060994</v>
      </c>
      <c r="N873" s="11">
        <f t="shared" si="139"/>
        <v>4.8784017071227016E-2</v>
      </c>
    </row>
    <row r="874" spans="1:14">
      <c r="A874" s="9">
        <f t="shared" si="137"/>
        <v>99</v>
      </c>
      <c r="B874" s="8" t="s">
        <v>922</v>
      </c>
      <c r="C874" s="8">
        <f>димвенканали!C874</f>
        <v>31</v>
      </c>
      <c r="D874" s="8">
        <f>димвенканали!D874</f>
        <v>0</v>
      </c>
      <c r="E874" s="8">
        <f>димвенканали!E874</f>
        <v>0</v>
      </c>
      <c r="F874" s="8">
        <f t="shared" si="136"/>
        <v>31</v>
      </c>
      <c r="G874" s="11">
        <v>3.5876565173021096E-4</v>
      </c>
      <c r="H874" s="18">
        <f t="shared" si="132"/>
        <v>0.81408590331057362</v>
      </c>
      <c r="I874" s="10">
        <f t="shared" si="131"/>
        <v>0.29933938664729792</v>
      </c>
      <c r="J874" s="10">
        <v>0.31447244436759908</v>
      </c>
      <c r="K874" s="10">
        <v>8.4406794882566735E-2</v>
      </c>
      <c r="L874" s="150">
        <f t="shared" si="135"/>
        <v>8.4406794882566735E-2</v>
      </c>
      <c r="M874" s="10">
        <f t="shared" si="138"/>
        <v>1.5123045292080373</v>
      </c>
      <c r="N874" s="11">
        <f t="shared" si="139"/>
        <v>4.8784017071227009E-2</v>
      </c>
    </row>
    <row r="875" spans="1:14">
      <c r="A875" s="9">
        <f t="shared" si="137"/>
        <v>100</v>
      </c>
      <c r="B875" s="8" t="s">
        <v>923</v>
      </c>
      <c r="C875" s="8">
        <f>димвенканали!C875</f>
        <v>32.1</v>
      </c>
      <c r="D875" s="8">
        <f>димвенканали!D875</f>
        <v>0</v>
      </c>
      <c r="E875" s="8">
        <f>димвенканали!E875</f>
        <v>0</v>
      </c>
      <c r="F875" s="8">
        <f t="shared" si="136"/>
        <v>32.1</v>
      </c>
      <c r="G875" s="11">
        <v>3.7149604582386366E-4</v>
      </c>
      <c r="H875" s="18">
        <f t="shared" si="132"/>
        <v>0.84297282246030381</v>
      </c>
      <c r="I875" s="10">
        <f t="shared" si="131"/>
        <v>0.30996110681865374</v>
      </c>
      <c r="J875" s="10">
        <v>0.32563114400644944</v>
      </c>
      <c r="K875" s="10">
        <v>8.7401874700980403E-2</v>
      </c>
      <c r="L875" s="150">
        <f t="shared" si="135"/>
        <v>8.7401874700980403E-2</v>
      </c>
      <c r="M875" s="10">
        <f t="shared" si="138"/>
        <v>1.5659669479863874</v>
      </c>
      <c r="N875" s="11">
        <f t="shared" si="139"/>
        <v>4.8784017071227016E-2</v>
      </c>
    </row>
    <row r="876" spans="1:14">
      <c r="A876" s="9">
        <f t="shared" si="137"/>
        <v>101</v>
      </c>
      <c r="B876" s="8" t="s">
        <v>924</v>
      </c>
      <c r="C876" s="8">
        <f>димвенканали!C876</f>
        <v>77.8</v>
      </c>
      <c r="D876" s="8">
        <f>димвенканали!D876</f>
        <v>0</v>
      </c>
      <c r="E876" s="8">
        <f>димвенканали!E876</f>
        <v>0</v>
      </c>
      <c r="F876" s="8">
        <f t="shared" si="136"/>
        <v>77.8</v>
      </c>
      <c r="G876" s="11">
        <v>9.0038605498743267E-4</v>
      </c>
      <c r="H876" s="18">
        <f t="shared" si="132"/>
        <v>2.0430930089536332</v>
      </c>
      <c r="I876" s="10">
        <f t="shared" si="131"/>
        <v>0.75124529939225104</v>
      </c>
      <c r="J876" s="10">
        <v>0.78922439263868416</v>
      </c>
      <c r="K876" s="10">
        <v>0.21183382715689331</v>
      </c>
      <c r="L876" s="150">
        <f t="shared" si="135"/>
        <v>0.21183382715689331</v>
      </c>
      <c r="M876" s="10">
        <f t="shared" si="138"/>
        <v>3.7953965281414614</v>
      </c>
      <c r="N876" s="11">
        <f t="shared" si="139"/>
        <v>4.8784017071227009E-2</v>
      </c>
    </row>
    <row r="877" spans="1:14">
      <c r="A877" s="9">
        <f t="shared" si="137"/>
        <v>102</v>
      </c>
      <c r="B877" s="8" t="s">
        <v>925</v>
      </c>
      <c r="C877" s="8">
        <f>димвенканали!C877</f>
        <v>64.5</v>
      </c>
      <c r="D877" s="8">
        <f>димвенканали!D877</f>
        <v>0</v>
      </c>
      <c r="E877" s="8">
        <f>димвенканали!E877</f>
        <v>0</v>
      </c>
      <c r="F877" s="8">
        <f t="shared" si="136"/>
        <v>64.5</v>
      </c>
      <c r="G877" s="11">
        <v>7.4646401730963253E-4</v>
      </c>
      <c r="H877" s="18">
        <f t="shared" si="132"/>
        <v>1.6938238955978064</v>
      </c>
      <c r="I877" s="10">
        <f t="shared" si="131"/>
        <v>0.62281904641131347</v>
      </c>
      <c r="J877" s="10">
        <v>0.65430556973258525</v>
      </c>
      <c r="K877" s="10">
        <v>0.17562058935243724</v>
      </c>
      <c r="L877" s="150">
        <f t="shared" si="135"/>
        <v>0.17562058935243724</v>
      </c>
      <c r="M877" s="10">
        <f t="shared" si="138"/>
        <v>3.1465691010941423</v>
      </c>
      <c r="N877" s="11">
        <f t="shared" si="139"/>
        <v>4.8784017071227016E-2</v>
      </c>
    </row>
    <row r="878" spans="1:14">
      <c r="A878" s="9">
        <f t="shared" si="137"/>
        <v>103</v>
      </c>
      <c r="B878" s="8" t="s">
        <v>926</v>
      </c>
      <c r="C878" s="8">
        <f>димвенканали!C878</f>
        <v>95.2</v>
      </c>
      <c r="D878" s="8">
        <f>димвенканали!D878</f>
        <v>0</v>
      </c>
      <c r="E878" s="8">
        <f>димвенканали!E878</f>
        <v>0</v>
      </c>
      <c r="F878" s="8">
        <f t="shared" si="136"/>
        <v>95.2</v>
      </c>
      <c r="G878" s="11">
        <v>1.1017577433779383E-3</v>
      </c>
      <c r="H878" s="18">
        <f t="shared" si="132"/>
        <v>2.5000315482311812</v>
      </c>
      <c r="I878" s="10">
        <f t="shared" si="131"/>
        <v>0.91926160028460535</v>
      </c>
      <c r="J878" s="10">
        <v>0.96573473238049801</v>
      </c>
      <c r="K878" s="10">
        <v>0.25921054428452756</v>
      </c>
      <c r="L878" s="150">
        <f t="shared" si="135"/>
        <v>0.25921054428452756</v>
      </c>
      <c r="M878" s="10">
        <f t="shared" si="138"/>
        <v>4.644238425180812</v>
      </c>
      <c r="N878" s="11">
        <f t="shared" si="139"/>
        <v>4.8784017071227016E-2</v>
      </c>
    </row>
    <row r="879" spans="1:14">
      <c r="A879" s="9">
        <f t="shared" si="137"/>
        <v>104</v>
      </c>
      <c r="B879" s="8" t="s">
        <v>927</v>
      </c>
      <c r="C879" s="8">
        <f>димвенканали!C879</f>
        <v>122.1</v>
      </c>
      <c r="D879" s="8">
        <f>димвенканали!D879</f>
        <v>0</v>
      </c>
      <c r="E879" s="8">
        <f>димвенканали!E879</f>
        <v>0</v>
      </c>
      <c r="F879" s="8">
        <f t="shared" si="136"/>
        <v>122.1</v>
      </c>
      <c r="G879" s="11">
        <v>1.4130737443954439E-3</v>
      </c>
      <c r="H879" s="18">
        <f t="shared" si="132"/>
        <v>3.2064480256200336</v>
      </c>
      <c r="I879" s="10">
        <f t="shared" si="131"/>
        <v>1.1790109390204864</v>
      </c>
      <c r="J879" s="10">
        <v>1.2386156599123823</v>
      </c>
      <c r="K879" s="10">
        <v>0.33245385984391612</v>
      </c>
      <c r="L879" s="150">
        <f t="shared" si="135"/>
        <v>0.33245385984391612</v>
      </c>
      <c r="M879" s="10">
        <f t="shared" si="138"/>
        <v>5.9565284843968183</v>
      </c>
      <c r="N879" s="11">
        <f t="shared" si="139"/>
        <v>4.8784017071227016E-2</v>
      </c>
    </row>
    <row r="880" spans="1:14">
      <c r="A880" s="9">
        <f t="shared" si="137"/>
        <v>105</v>
      </c>
      <c r="B880" s="8" t="s">
        <v>928</v>
      </c>
      <c r="C880" s="8">
        <f>димвенканали!C880</f>
        <v>321.89999999999998</v>
      </c>
      <c r="D880" s="8">
        <f>димвенканали!D880</f>
        <v>0</v>
      </c>
      <c r="E880" s="8">
        <f>димвенканали!E880</f>
        <v>0</v>
      </c>
      <c r="F880" s="8">
        <f t="shared" si="136"/>
        <v>321.89999999999998</v>
      </c>
      <c r="G880" s="11">
        <v>3.725376235224352E-3</v>
      </c>
      <c r="H880" s="18">
        <f t="shared" si="132"/>
        <v>8.4533629766346348</v>
      </c>
      <c r="I880" s="10">
        <f t="shared" si="131"/>
        <v>3.1083015665085556</v>
      </c>
      <c r="J880" s="10">
        <v>3.2654412852235533</v>
      </c>
      <c r="K880" s="10">
        <v>0.87646926686123339</v>
      </c>
      <c r="L880" s="150">
        <f t="shared" si="135"/>
        <v>0.87646926686123339</v>
      </c>
      <c r="M880" s="10">
        <f t="shared" si="138"/>
        <v>15.703575095227977</v>
      </c>
      <c r="N880" s="11">
        <f t="shared" si="139"/>
        <v>4.8784017071227023E-2</v>
      </c>
    </row>
    <row r="881" spans="1:14">
      <c r="A881" s="9">
        <f t="shared" si="137"/>
        <v>106</v>
      </c>
      <c r="B881" s="8" t="s">
        <v>929</v>
      </c>
      <c r="C881" s="8">
        <f>димвенканали!C881</f>
        <v>125.3</v>
      </c>
      <c r="D881" s="8">
        <f>димвенканали!D881</f>
        <v>0</v>
      </c>
      <c r="E881" s="8">
        <f>димвенканали!E881</f>
        <v>0</v>
      </c>
      <c r="F881" s="8">
        <f t="shared" si="136"/>
        <v>125.3</v>
      </c>
      <c r="G881" s="11">
        <v>1.4501076181224334E-3</v>
      </c>
      <c r="H881" s="18">
        <f t="shared" si="132"/>
        <v>3.2904826995101573</v>
      </c>
      <c r="I881" s="10">
        <f t="shared" ref="I881:I934" si="140">H881*0.3677</f>
        <v>1.2099104886098848</v>
      </c>
      <c r="J881" s="10">
        <v>1.2710773315890378</v>
      </c>
      <c r="K881" s="10">
        <v>0.34116681931566495</v>
      </c>
      <c r="L881" s="150">
        <f t="shared" si="135"/>
        <v>0.34116681931566495</v>
      </c>
      <c r="M881" s="10">
        <f t="shared" si="138"/>
        <v>6.1126373390247455</v>
      </c>
      <c r="N881" s="11">
        <f t="shared" si="139"/>
        <v>4.8784017071227023E-2</v>
      </c>
    </row>
    <row r="882" spans="1:14">
      <c r="A882" s="9">
        <f t="shared" si="137"/>
        <v>107</v>
      </c>
      <c r="B882" s="8" t="s">
        <v>930</v>
      </c>
      <c r="C882" s="8">
        <f>димвенканали!C882</f>
        <v>131.80000000000001</v>
      </c>
      <c r="D882" s="8">
        <f>димвенканали!D882</f>
        <v>0</v>
      </c>
      <c r="E882" s="8">
        <f>димвенканали!E882</f>
        <v>0</v>
      </c>
      <c r="F882" s="8">
        <f t="shared" si="136"/>
        <v>131.80000000000001</v>
      </c>
      <c r="G882" s="11">
        <v>1.525332674130381E-3</v>
      </c>
      <c r="H882" s="18">
        <f t="shared" si="132"/>
        <v>3.4611781308494716</v>
      </c>
      <c r="I882" s="10">
        <f t="shared" si="140"/>
        <v>1.2726751987133509</v>
      </c>
      <c r="J882" s="10">
        <v>1.3370151021822441</v>
      </c>
      <c r="K882" s="10">
        <v>0.35886501824265477</v>
      </c>
      <c r="L882" s="150">
        <f t="shared" si="135"/>
        <v>0.35886501824265477</v>
      </c>
      <c r="M882" s="10">
        <f t="shared" si="138"/>
        <v>6.4297334499877214</v>
      </c>
      <c r="N882" s="11">
        <f t="shared" si="139"/>
        <v>4.8784017071227016E-2</v>
      </c>
    </row>
    <row r="883" spans="1:14">
      <c r="A883" s="9">
        <f t="shared" si="137"/>
        <v>108</v>
      </c>
      <c r="B883" s="8" t="s">
        <v>931</v>
      </c>
      <c r="C883" s="8">
        <f>димвенканали!C883</f>
        <v>266.8</v>
      </c>
      <c r="D883" s="8">
        <f>димвенканали!D883</f>
        <v>0</v>
      </c>
      <c r="E883" s="8">
        <f>димвенканали!E883</f>
        <v>0</v>
      </c>
      <c r="F883" s="8">
        <f t="shared" si="136"/>
        <v>266.8</v>
      </c>
      <c r="G883" s="11">
        <v>3.0876992219877513E-3</v>
      </c>
      <c r="H883" s="18">
        <f t="shared" si="132"/>
        <v>7.0063909355890663</v>
      </c>
      <c r="I883" s="10">
        <f t="shared" si="140"/>
        <v>2.5762499470161</v>
      </c>
      <c r="J883" s="10">
        <v>2.7064918760411434</v>
      </c>
      <c r="K883" s="10">
        <v>0.7264429959570583</v>
      </c>
      <c r="L883" s="150">
        <f t="shared" si="135"/>
        <v>0.7264429959570583</v>
      </c>
      <c r="M883" s="10">
        <f t="shared" si="138"/>
        <v>13.015575754603367</v>
      </c>
      <c r="N883" s="11">
        <f t="shared" si="139"/>
        <v>4.8784017071227009E-2</v>
      </c>
    </row>
    <row r="884" spans="1:14">
      <c r="A884" s="9">
        <f t="shared" si="137"/>
        <v>109</v>
      </c>
      <c r="B884" s="8" t="s">
        <v>932</v>
      </c>
      <c r="C884" s="8">
        <f>димвенканали!C884</f>
        <v>309.60000000000002</v>
      </c>
      <c r="D884" s="8">
        <f>димвенканали!D884</f>
        <v>0</v>
      </c>
      <c r="E884" s="8">
        <f>димвенканали!E884</f>
        <v>0</v>
      </c>
      <c r="F884" s="8">
        <f t="shared" si="136"/>
        <v>309.60000000000002</v>
      </c>
      <c r="G884" s="11">
        <v>3.5830272830862362E-3</v>
      </c>
      <c r="H884" s="18">
        <f t="shared" si="132"/>
        <v>8.1303546988694713</v>
      </c>
      <c r="I884" s="10">
        <f t="shared" si="140"/>
        <v>2.9895314227743048</v>
      </c>
      <c r="J884" s="10">
        <v>3.1406667347164094</v>
      </c>
      <c r="K884" s="10">
        <v>0.84297882889169884</v>
      </c>
      <c r="L884" s="150">
        <f t="shared" si="135"/>
        <v>0.84297882889169884</v>
      </c>
      <c r="M884" s="10">
        <f t="shared" si="138"/>
        <v>15.103531685251886</v>
      </c>
      <c r="N884" s="11">
        <f t="shared" si="139"/>
        <v>4.8784017071227016E-2</v>
      </c>
    </row>
    <row r="885" spans="1:14">
      <c r="A885" s="9">
        <f t="shared" si="137"/>
        <v>110</v>
      </c>
      <c r="B885" s="8" t="s">
        <v>933</v>
      </c>
      <c r="C885" s="8">
        <f>димвенканали!C885</f>
        <v>339.5</v>
      </c>
      <c r="D885" s="8">
        <f>димвенканали!D885</f>
        <v>0</v>
      </c>
      <c r="E885" s="8">
        <f>димвенканали!E885</f>
        <v>0</v>
      </c>
      <c r="F885" s="8">
        <f t="shared" si="136"/>
        <v>339.5</v>
      </c>
      <c r="G885" s="11">
        <v>3.9290625407227943E-3</v>
      </c>
      <c r="H885" s="18">
        <f t="shared" si="132"/>
        <v>8.9155536830303141</v>
      </c>
      <c r="I885" s="10">
        <f t="shared" si="140"/>
        <v>3.2782490892502469</v>
      </c>
      <c r="J885" s="10">
        <v>3.4439804794451581</v>
      </c>
      <c r="K885" s="10">
        <v>0.92439054395585185</v>
      </c>
      <c r="L885" s="150">
        <f t="shared" si="135"/>
        <v>0.92439054395585185</v>
      </c>
      <c r="M885" s="10">
        <f t="shared" si="138"/>
        <v>16.56217379568157</v>
      </c>
      <c r="N885" s="11">
        <f t="shared" si="139"/>
        <v>4.8784017071227009E-2</v>
      </c>
    </row>
    <row r="886" spans="1:14">
      <c r="A886" s="9">
        <f t="shared" si="137"/>
        <v>111</v>
      </c>
      <c r="B886" s="8" t="s">
        <v>934</v>
      </c>
      <c r="C886" s="8">
        <f>димвенканали!C886</f>
        <v>1490.07</v>
      </c>
      <c r="D886" s="8">
        <f>димвенканали!D886</f>
        <v>0</v>
      </c>
      <c r="E886" s="8">
        <f>димвенканали!E886</f>
        <v>0</v>
      </c>
      <c r="F886" s="8">
        <f t="shared" si="136"/>
        <v>1490.07</v>
      </c>
      <c r="G886" s="11">
        <v>1.7244707570117274E-2</v>
      </c>
      <c r="H886" s="18">
        <f t="shared" si="132"/>
        <v>39.130483288580216</v>
      </c>
      <c r="I886" s="10">
        <f t="shared" si="140"/>
        <v>14.388278705210947</v>
      </c>
      <c r="J886" s="10">
        <v>15.115675973510594</v>
      </c>
      <c r="K886" s="10">
        <v>4.0571623500214917</v>
      </c>
      <c r="L886" s="150">
        <f t="shared" si="135"/>
        <v>4.0571623500214917</v>
      </c>
      <c r="M886" s="10">
        <f t="shared" si="138"/>
        <v>72.691600317323235</v>
      </c>
      <c r="N886" s="11">
        <f t="shared" si="139"/>
        <v>4.8784017071227016E-2</v>
      </c>
    </row>
    <row r="887" spans="1:14">
      <c r="A887" s="9">
        <f t="shared" si="137"/>
        <v>112</v>
      </c>
      <c r="B887" s="8" t="s">
        <v>935</v>
      </c>
      <c r="C887" s="8">
        <f>димвенканали!C887</f>
        <v>313.39999999999998</v>
      </c>
      <c r="D887" s="8">
        <f>димвенканали!D887</f>
        <v>0</v>
      </c>
      <c r="E887" s="8">
        <f>димвенканали!E887</f>
        <v>0</v>
      </c>
      <c r="F887" s="8">
        <f t="shared" si="136"/>
        <v>313.39999999999998</v>
      </c>
      <c r="G887" s="11">
        <v>3.6270050081370357E-3</v>
      </c>
      <c r="H887" s="18">
        <f t="shared" si="132"/>
        <v>8.2301458741139921</v>
      </c>
      <c r="I887" s="10">
        <f t="shared" si="140"/>
        <v>3.026224637911715</v>
      </c>
      <c r="J887" s="10">
        <v>3.179214969832437</v>
      </c>
      <c r="K887" s="10">
        <v>0.85332546826440048</v>
      </c>
      <c r="L887" s="150">
        <f t="shared" si="135"/>
        <v>0.85332546826440048</v>
      </c>
      <c r="M887" s="10">
        <f t="shared" si="138"/>
        <v>15.288910950122546</v>
      </c>
      <c r="N887" s="11">
        <f t="shared" si="139"/>
        <v>4.8784017071227016E-2</v>
      </c>
    </row>
    <row r="888" spans="1:14">
      <c r="A888" s="9">
        <f t="shared" si="137"/>
        <v>113</v>
      </c>
      <c r="B888" s="8" t="s">
        <v>936</v>
      </c>
      <c r="C888" s="8">
        <f>димвенканали!C888</f>
        <v>1153.5999999999999</v>
      </c>
      <c r="D888" s="8">
        <f>димвенканали!D888</f>
        <v>0</v>
      </c>
      <c r="E888" s="8">
        <f>димвенканали!E888</f>
        <v>0</v>
      </c>
      <c r="F888" s="8">
        <f t="shared" si="136"/>
        <v>1153.5999999999999</v>
      </c>
      <c r="G888" s="11">
        <v>1.335071147857972E-2</v>
      </c>
      <c r="H888" s="18">
        <f t="shared" si="132"/>
        <v>30.294499937389602</v>
      </c>
      <c r="I888" s="10">
        <f t="shared" si="140"/>
        <v>11.139287626978158</v>
      </c>
      <c r="J888" s="10">
        <v>11.702432639434267</v>
      </c>
      <c r="K888" s="10">
        <v>3.1410218895654509</v>
      </c>
      <c r="L888" s="150">
        <f t="shared" si="135"/>
        <v>3.1410218895654509</v>
      </c>
      <c r="M888" s="10">
        <f t="shared" si="138"/>
        <v>56.277242093367477</v>
      </c>
      <c r="N888" s="11">
        <f t="shared" si="139"/>
        <v>4.8784017071227009E-2</v>
      </c>
    </row>
    <row r="889" spans="1:14">
      <c r="A889" s="9">
        <f t="shared" si="137"/>
        <v>114</v>
      </c>
      <c r="B889" s="8" t="s">
        <v>937</v>
      </c>
      <c r="C889" s="8">
        <f>димвенканали!C889</f>
        <v>337.9</v>
      </c>
      <c r="D889" s="8">
        <f>димвенканали!D889</f>
        <v>0</v>
      </c>
      <c r="E889" s="8">
        <f>димвенканали!E889</f>
        <v>0</v>
      </c>
      <c r="F889" s="8">
        <f t="shared" si="136"/>
        <v>337.9</v>
      </c>
      <c r="G889" s="11">
        <v>3.910545603859299E-3</v>
      </c>
      <c r="H889" s="18">
        <f t="shared" si="132"/>
        <v>8.8735363460852508</v>
      </c>
      <c r="I889" s="10">
        <f t="shared" si="140"/>
        <v>3.2627993144555472</v>
      </c>
      <c r="J889" s="10">
        <v>3.42774964360683</v>
      </c>
      <c r="K889" s="10">
        <v>0.92003406421997735</v>
      </c>
      <c r="L889" s="150">
        <f t="shared" si="135"/>
        <v>0.92003406421997735</v>
      </c>
      <c r="M889" s="10">
        <f t="shared" si="138"/>
        <v>16.484119368367605</v>
      </c>
      <c r="N889" s="11">
        <f t="shared" si="139"/>
        <v>4.8784017071227009E-2</v>
      </c>
    </row>
    <row r="890" spans="1:14">
      <c r="A890" s="9">
        <f t="shared" si="137"/>
        <v>115</v>
      </c>
      <c r="B890" s="8" t="s">
        <v>938</v>
      </c>
      <c r="C890" s="8">
        <f>димвенканали!C890</f>
        <v>376.7</v>
      </c>
      <c r="D890" s="8">
        <f>димвенканали!D890</f>
        <v>0</v>
      </c>
      <c r="E890" s="8">
        <f>димвенканали!E890</f>
        <v>0</v>
      </c>
      <c r="F890" s="8">
        <f t="shared" si="136"/>
        <v>376.7</v>
      </c>
      <c r="G890" s="11">
        <v>4.3595813227990474E-3</v>
      </c>
      <c r="H890" s="18">
        <f t="shared" si="132"/>
        <v>9.8924567670030026</v>
      </c>
      <c r="I890" s="10">
        <f t="shared" si="140"/>
        <v>3.6374563532270043</v>
      </c>
      <c r="J890" s="10">
        <v>3.821347412686277</v>
      </c>
      <c r="K890" s="10">
        <v>1.0256786978149319</v>
      </c>
      <c r="L890" s="150">
        <f t="shared" si="135"/>
        <v>1.0256786978149319</v>
      </c>
      <c r="M890" s="10">
        <f t="shared" si="138"/>
        <v>18.376939230731214</v>
      </c>
      <c r="N890" s="11">
        <f t="shared" si="139"/>
        <v>4.8784017071227009E-2</v>
      </c>
    </row>
    <row r="891" spans="1:14">
      <c r="A891" s="9">
        <f t="shared" si="137"/>
        <v>116</v>
      </c>
      <c r="B891" s="8" t="s">
        <v>939</v>
      </c>
      <c r="C891" s="8">
        <f>димвенканали!C891</f>
        <v>331.2</v>
      </c>
      <c r="D891" s="8">
        <f>димвенканали!D891</f>
        <v>0</v>
      </c>
      <c r="E891" s="8">
        <f>димвенканали!E891</f>
        <v>0</v>
      </c>
      <c r="F891" s="8">
        <f t="shared" si="136"/>
        <v>331.2</v>
      </c>
      <c r="G891" s="11">
        <v>3.8330059307434151E-3</v>
      </c>
      <c r="H891" s="18">
        <f t="shared" si="132"/>
        <v>8.6975887476278064</v>
      </c>
      <c r="I891" s="10">
        <f t="shared" si="140"/>
        <v>3.1981033825027447</v>
      </c>
      <c r="J891" s="10">
        <v>3.3597830185338329</v>
      </c>
      <c r="K891" s="10">
        <v>0.90179130532600327</v>
      </c>
      <c r="L891" s="150">
        <f t="shared" si="135"/>
        <v>0.90179130532600327</v>
      </c>
      <c r="M891" s="10">
        <f t="shared" si="138"/>
        <v>16.157266453990388</v>
      </c>
      <c r="N891" s="11">
        <f t="shared" si="139"/>
        <v>4.8784017071227016E-2</v>
      </c>
    </row>
    <row r="892" spans="1:14">
      <c r="A892" s="9">
        <f t="shared" si="137"/>
        <v>117</v>
      </c>
      <c r="B892" s="8" t="s">
        <v>940</v>
      </c>
      <c r="C892" s="8">
        <f>димвенканали!C892</f>
        <v>4543.6099999999997</v>
      </c>
      <c r="D892" s="8">
        <f>димвенканали!D892</f>
        <v>0</v>
      </c>
      <c r="E892" s="8">
        <f>димвенканали!E892</f>
        <v>0</v>
      </c>
      <c r="F892" s="8">
        <f t="shared" si="136"/>
        <v>4543.6099999999997</v>
      </c>
      <c r="G892" s="11">
        <v>5.2583587188964637E-2</v>
      </c>
      <c r="H892" s="18">
        <f t="shared" si="132"/>
        <v>119.31899519809534</v>
      </c>
      <c r="I892" s="10">
        <f t="shared" si="140"/>
        <v>43.873594534339659</v>
      </c>
      <c r="J892" s="10">
        <v>46.091617514615059</v>
      </c>
      <c r="K892" s="10">
        <v>12.371340557947711</v>
      </c>
      <c r="L892" s="150">
        <f t="shared" si="135"/>
        <v>12.371340557947711</v>
      </c>
      <c r="M892" s="10">
        <f t="shared" si="138"/>
        <v>221.65554780499778</v>
      </c>
      <c r="N892" s="11">
        <f t="shared" si="139"/>
        <v>4.8784017071227016E-2</v>
      </c>
    </row>
    <row r="893" spans="1:14">
      <c r="A893" s="9">
        <f t="shared" si="137"/>
        <v>118</v>
      </c>
      <c r="B893" s="8" t="s">
        <v>941</v>
      </c>
      <c r="C893" s="8">
        <f>димвенканали!C893</f>
        <v>4442.1000000000004</v>
      </c>
      <c r="D893" s="8">
        <f>димвенканали!D893</f>
        <v>0</v>
      </c>
      <c r="E893" s="8">
        <f>димвенканали!E893</f>
        <v>0</v>
      </c>
      <c r="F893" s="8">
        <f t="shared" si="136"/>
        <v>4442.1000000000004</v>
      </c>
      <c r="G893" s="11">
        <v>5.1408803275831298E-2</v>
      </c>
      <c r="H893" s="18">
        <f t="shared" si="132"/>
        <v>116.65325777728708</v>
      </c>
      <c r="I893" s="10">
        <f t="shared" si="140"/>
        <v>42.893402884708465</v>
      </c>
      <c r="J893" s="10">
        <v>45.061872423397162</v>
      </c>
      <c r="K893" s="10">
        <v>12.094949146704829</v>
      </c>
      <c r="L893" s="150">
        <f t="shared" si="135"/>
        <v>12.094949146704829</v>
      </c>
      <c r="M893" s="10">
        <f t="shared" si="138"/>
        <v>216.70348223209754</v>
      </c>
      <c r="N893" s="11">
        <f t="shared" si="139"/>
        <v>4.8784017071227016E-2</v>
      </c>
    </row>
    <row r="894" spans="1:14">
      <c r="A894" s="9">
        <f t="shared" si="137"/>
        <v>119</v>
      </c>
      <c r="B894" s="8" t="s">
        <v>942</v>
      </c>
      <c r="C894" s="8">
        <f>димвенканали!C894</f>
        <v>2681.07</v>
      </c>
      <c r="D894" s="8">
        <f>димвенканали!D894</f>
        <v>1283.7</v>
      </c>
      <c r="E894" s="8">
        <f>димвенканали!E894</f>
        <v>0</v>
      </c>
      <c r="F894" s="8">
        <f t="shared" si="136"/>
        <v>3964.7700000000004</v>
      </c>
      <c r="G894" s="11">
        <v>3.1028252447881186E-2</v>
      </c>
      <c r="H894" s="18">
        <f t="shared" si="132"/>
        <v>70.407138477060641</v>
      </c>
      <c r="I894" s="10">
        <f t="shared" si="140"/>
        <v>25.888704818015199</v>
      </c>
      <c r="J894" s="10">
        <v>27.197504400665775</v>
      </c>
      <c r="K894" s="10">
        <v>7.3000169534130066</v>
      </c>
      <c r="L894" s="150">
        <f t="shared" si="135"/>
        <v>7.3000169534130066</v>
      </c>
      <c r="M894" s="10">
        <f t="shared" si="138"/>
        <v>130.79336464915463</v>
      </c>
      <c r="N894" s="11">
        <f t="shared" si="139"/>
        <v>3.2988890818169685E-2</v>
      </c>
    </row>
    <row r="895" spans="1:14">
      <c r="A895" s="9">
        <f t="shared" si="137"/>
        <v>120</v>
      </c>
      <c r="B895" s="8" t="s">
        <v>943</v>
      </c>
      <c r="C895" s="8">
        <f>димвенканали!C895</f>
        <v>4513.9799999999996</v>
      </c>
      <c r="D895" s="8">
        <f>димвенканали!D895</f>
        <v>0</v>
      </c>
      <c r="E895" s="8">
        <f>димвенканали!E895</f>
        <v>0</v>
      </c>
      <c r="F895" s="8">
        <f t="shared" si="136"/>
        <v>4513.9799999999996</v>
      </c>
      <c r="G895" s="11">
        <v>5.2240676664423794E-2</v>
      </c>
      <c r="H895" s="18">
        <f t="shared" si="132"/>
        <v>118.54088663954397</v>
      </c>
      <c r="I895" s="10">
        <f t="shared" si="140"/>
        <v>43.587484017360318</v>
      </c>
      <c r="J895" s="10">
        <v>45.791042723434032</v>
      </c>
      <c r="K895" s="10">
        <v>12.290663998838987</v>
      </c>
      <c r="L895" s="150">
        <f t="shared" si="135"/>
        <v>12.290663998838987</v>
      </c>
      <c r="M895" s="10">
        <f t="shared" si="138"/>
        <v>220.21007737917731</v>
      </c>
      <c r="N895" s="11">
        <f t="shared" si="139"/>
        <v>4.8784017071227016E-2</v>
      </c>
    </row>
    <row r="896" spans="1:14">
      <c r="A896" s="9">
        <f t="shared" si="137"/>
        <v>121</v>
      </c>
      <c r="B896" s="8" t="s">
        <v>944</v>
      </c>
      <c r="C896" s="8">
        <f>димвенканали!C896</f>
        <v>6160.06</v>
      </c>
      <c r="D896" s="8">
        <f>димвенканали!D896</f>
        <v>98.8</v>
      </c>
      <c r="E896" s="8">
        <f>димвенканали!E896</f>
        <v>0</v>
      </c>
      <c r="F896" s="8">
        <f t="shared" si="136"/>
        <v>6258.8600000000006</v>
      </c>
      <c r="G896" s="11">
        <v>7.1290901309587207E-2</v>
      </c>
      <c r="H896" s="18">
        <f t="shared" si="132"/>
        <v>161.76832288862363</v>
      </c>
      <c r="I896" s="10">
        <f t="shared" si="140"/>
        <v>59.482212326146914</v>
      </c>
      <c r="J896" s="10">
        <v>62.48932663390557</v>
      </c>
      <c r="K896" s="10">
        <v>16.772610351106582</v>
      </c>
      <c r="L896" s="150">
        <f t="shared" si="135"/>
        <v>16.772610351106582</v>
      </c>
      <c r="M896" s="10">
        <f t="shared" si="138"/>
        <v>300.51247219978274</v>
      </c>
      <c r="N896" s="11">
        <f t="shared" si="139"/>
        <v>4.8013931003374852E-2</v>
      </c>
    </row>
    <row r="897" spans="1:14">
      <c r="A897" s="9">
        <f t="shared" si="137"/>
        <v>122</v>
      </c>
      <c r="B897" s="8" t="s">
        <v>945</v>
      </c>
      <c r="C897" s="8">
        <f>димвенканали!C897</f>
        <v>2230.3000000000002</v>
      </c>
      <c r="D897" s="8">
        <f>димвенканали!D897</f>
        <v>0</v>
      </c>
      <c r="E897" s="8">
        <f>димвенканали!E897</f>
        <v>0</v>
      </c>
      <c r="F897" s="8">
        <f t="shared" si="136"/>
        <v>2230.3000000000002</v>
      </c>
      <c r="G897" s="11">
        <v>2.5811452679157729E-2</v>
      </c>
      <c r="H897" s="18">
        <f t="shared" si="132"/>
        <v>58.569541617857176</v>
      </c>
      <c r="I897" s="10">
        <f t="shared" si="140"/>
        <v>21.536020452886085</v>
      </c>
      <c r="J897" s="10">
        <v>22.624770731388914</v>
      </c>
      <c r="K897" s="10">
        <v>3.2780544902530316E-2</v>
      </c>
      <c r="L897" s="150">
        <f t="shared" si="135"/>
        <v>3.2780544902530316E-2</v>
      </c>
      <c r="M897" s="10">
        <f t="shared" si="138"/>
        <v>102.76311334703472</v>
      </c>
      <c r="N897" s="11">
        <f t="shared" si="139"/>
        <v>4.6075915054940908E-2</v>
      </c>
    </row>
    <row r="898" spans="1:14">
      <c r="A898" s="9">
        <f t="shared" si="137"/>
        <v>123</v>
      </c>
      <c r="B898" s="8" t="s">
        <v>946</v>
      </c>
      <c r="C898" s="8">
        <f>димвенканали!C898</f>
        <v>3177.46</v>
      </c>
      <c r="D898" s="8">
        <f>димвенканали!D898</f>
        <v>0</v>
      </c>
      <c r="E898" s="8">
        <f>димвенканали!E898</f>
        <v>0</v>
      </c>
      <c r="F898" s="8">
        <f t="shared" si="136"/>
        <v>3177.46</v>
      </c>
      <c r="G898" s="11">
        <v>3.6773016378925036E-2</v>
      </c>
      <c r="H898" s="18">
        <f t="shared" si="132"/>
        <v>83.442754655910164</v>
      </c>
      <c r="I898" s="10">
        <f t="shared" si="140"/>
        <v>30.68190088697817</v>
      </c>
      <c r="J898" s="10">
        <v>32.233019776782946</v>
      </c>
      <c r="K898" s="10">
        <v>8.6515875634696933</v>
      </c>
      <c r="L898" s="150">
        <f t="shared" si="135"/>
        <v>8.6515875634696933</v>
      </c>
      <c r="M898" s="10">
        <f t="shared" si="138"/>
        <v>155.00926288314096</v>
      </c>
      <c r="N898" s="11">
        <f t="shared" si="139"/>
        <v>4.8784017071227002E-2</v>
      </c>
    </row>
    <row r="899" spans="1:14">
      <c r="A899" s="9">
        <f t="shared" si="137"/>
        <v>124</v>
      </c>
      <c r="B899" s="8" t="s">
        <v>947</v>
      </c>
      <c r="C899" s="8">
        <f>димвенканали!C899</f>
        <v>6153.96</v>
      </c>
      <c r="D899" s="8">
        <f>димвенканали!D899</f>
        <v>0</v>
      </c>
      <c r="E899" s="8">
        <f>димвенканали!E899</f>
        <v>0</v>
      </c>
      <c r="F899" s="8">
        <f t="shared" si="136"/>
        <v>6153.96</v>
      </c>
      <c r="G899" s="11">
        <v>7.1220305487795135E-2</v>
      </c>
      <c r="H899" s="18">
        <f t="shared" si="132"/>
        <v>161.60813179152058</v>
      </c>
      <c r="I899" s="10">
        <f t="shared" si="140"/>
        <v>59.423310059742121</v>
      </c>
      <c r="J899" s="10">
        <v>62.427446572271947</v>
      </c>
      <c r="K899" s="10">
        <v>16.756001272113561</v>
      </c>
      <c r="L899" s="150">
        <f t="shared" si="135"/>
        <v>16.756001272113561</v>
      </c>
      <c r="M899" s="10">
        <f t="shared" si="138"/>
        <v>300.2148896956482</v>
      </c>
      <c r="N899" s="11">
        <f t="shared" si="139"/>
        <v>4.8784017071227016E-2</v>
      </c>
    </row>
    <row r="900" spans="1:14">
      <c r="A900" s="9">
        <f t="shared" si="137"/>
        <v>125</v>
      </c>
      <c r="B900" s="8" t="s">
        <v>948</v>
      </c>
      <c r="C900" s="8">
        <f>димвенканали!C900</f>
        <v>4767.16</v>
      </c>
      <c r="D900" s="8">
        <f>димвенканали!D900</f>
        <v>0</v>
      </c>
      <c r="E900" s="8">
        <f>димвенканали!E900</f>
        <v>0</v>
      </c>
      <c r="F900" s="8">
        <f t="shared" si="136"/>
        <v>4767.16</v>
      </c>
      <c r="G900" s="11">
        <v>5.5170750461361051E-2</v>
      </c>
      <c r="H900" s="18">
        <f t="shared" si="132"/>
        <v>125.1896049943882</v>
      </c>
      <c r="I900" s="10">
        <f t="shared" si="140"/>
        <v>46.032217756436545</v>
      </c>
      <c r="J900" s="10">
        <v>48.359369609401412</v>
      </c>
      <c r="K900" s="10">
        <v>12.980022461044415</v>
      </c>
      <c r="L900" s="150">
        <f t="shared" si="135"/>
        <v>12.980022461044415</v>
      </c>
      <c r="M900" s="10">
        <f t="shared" si="138"/>
        <v>232.5612148212706</v>
      </c>
      <c r="N900" s="11">
        <f t="shared" si="139"/>
        <v>4.8784017071227023E-2</v>
      </c>
    </row>
    <row r="901" spans="1:14">
      <c r="A901" s="9">
        <f t="shared" si="137"/>
        <v>126</v>
      </c>
      <c r="B901" s="8" t="s">
        <v>949</v>
      </c>
      <c r="C901" s="8">
        <f>димвенканали!C901</f>
        <v>5138.5</v>
      </c>
      <c r="D901" s="8">
        <f>димвенканали!D901</f>
        <v>0</v>
      </c>
      <c r="E901" s="8">
        <f>димвенканали!E901</f>
        <v>51.8</v>
      </c>
      <c r="F901" s="8">
        <f t="shared" si="136"/>
        <v>5190.3</v>
      </c>
      <c r="G901" s="11">
        <v>5.9468300045667388E-2</v>
      </c>
      <c r="H901" s="18">
        <f t="shared" si="132"/>
        <v>134.94130368262526</v>
      </c>
      <c r="I901" s="10">
        <f t="shared" si="140"/>
        <v>49.617917364101309</v>
      </c>
      <c r="J901" s="10">
        <v>52.12634372202929</v>
      </c>
      <c r="K901" s="10">
        <v>13.991106951744166</v>
      </c>
      <c r="L901" s="150">
        <f t="shared" si="135"/>
        <v>13.991106951744166</v>
      </c>
      <c r="M901" s="10">
        <f t="shared" si="138"/>
        <v>250.67667172050002</v>
      </c>
      <c r="N901" s="11">
        <f t="shared" si="139"/>
        <v>4.8297145005202012E-2</v>
      </c>
    </row>
    <row r="902" spans="1:14">
      <c r="A902" s="9">
        <f t="shared" si="137"/>
        <v>127</v>
      </c>
      <c r="B902" s="8" t="s">
        <v>950</v>
      </c>
      <c r="C902" s="8">
        <f>димвенканали!C902</f>
        <v>2683</v>
      </c>
      <c r="D902" s="8">
        <f>димвенканали!D902</f>
        <v>0</v>
      </c>
      <c r="E902" s="8">
        <f>димвенканали!E902</f>
        <v>0</v>
      </c>
      <c r="F902" s="8">
        <f t="shared" si="136"/>
        <v>2683</v>
      </c>
      <c r="G902" s="11">
        <v>3.1050588502972775E-2</v>
      </c>
      <c r="H902" s="18">
        <f t="shared" ref="H902:H955" si="141">G902*$H$2</f>
        <v>70.457821889750619</v>
      </c>
      <c r="I902" s="10">
        <f t="shared" si="140"/>
        <v>25.907341108861303</v>
      </c>
      <c r="J902" s="10">
        <v>27.217082846395755</v>
      </c>
      <c r="K902" s="10">
        <v>7.3052719570944049</v>
      </c>
      <c r="L902" s="150">
        <f t="shared" si="135"/>
        <v>7.3052719570944049</v>
      </c>
      <c r="M902" s="10">
        <f t="shared" ref="M902:M933" si="142">H902+I902+J902+L902</f>
        <v>130.88751780210208</v>
      </c>
      <c r="N902" s="11">
        <f t="shared" ref="N902:N933" si="143">M902/F902</f>
        <v>4.8784017071227016E-2</v>
      </c>
    </row>
    <row r="903" spans="1:14">
      <c r="A903" s="9">
        <f t="shared" si="137"/>
        <v>128</v>
      </c>
      <c r="B903" s="8" t="s">
        <v>951</v>
      </c>
      <c r="C903" s="8">
        <f>димвенканали!C903</f>
        <v>4751.5</v>
      </c>
      <c r="D903" s="8">
        <f>димвенканали!D903</f>
        <v>0</v>
      </c>
      <c r="E903" s="8">
        <f>димвенканали!E903</f>
        <v>0</v>
      </c>
      <c r="F903" s="8">
        <f t="shared" si="136"/>
        <v>4751.5</v>
      </c>
      <c r="G903" s="11">
        <v>5.4989515941809598E-2</v>
      </c>
      <c r="H903" s="18">
        <f t="shared" si="141"/>
        <v>124.77836030903842</v>
      </c>
      <c r="I903" s="10">
        <f t="shared" si="140"/>
        <v>45.881003085633431</v>
      </c>
      <c r="J903" s="10">
        <v>48.200510303633784</v>
      </c>
      <c r="K903" s="10">
        <v>12.937383415629546</v>
      </c>
      <c r="L903" s="150">
        <f t="shared" si="135"/>
        <v>12.937383415629546</v>
      </c>
      <c r="M903" s="10">
        <f t="shared" si="142"/>
        <v>231.79725711393519</v>
      </c>
      <c r="N903" s="11">
        <f t="shared" si="143"/>
        <v>4.8784017071227023E-2</v>
      </c>
    </row>
    <row r="904" spans="1:14">
      <c r="A904" s="9">
        <f t="shared" si="137"/>
        <v>129</v>
      </c>
      <c r="B904" s="8" t="s">
        <v>952</v>
      </c>
      <c r="C904" s="8">
        <f>димвенканали!C904</f>
        <v>3593.8</v>
      </c>
      <c r="D904" s="8">
        <f>димвенканали!D904</f>
        <v>0</v>
      </c>
      <c r="E904" s="8">
        <f>димвенканали!E904</f>
        <v>0</v>
      </c>
      <c r="F904" s="8">
        <f t="shared" si="136"/>
        <v>3593.8</v>
      </c>
      <c r="G904" s="11">
        <v>4.1591354812517169E-2</v>
      </c>
      <c r="H904" s="18">
        <f t="shared" si="141"/>
        <v>94.376190945727089</v>
      </c>
      <c r="I904" s="10">
        <f t="shared" si="140"/>
        <v>34.702125410743854</v>
      </c>
      <c r="J904" s="10">
        <v>36.456486147363798</v>
      </c>
      <c r="K904" s="10">
        <v>9.7851980467409145</v>
      </c>
      <c r="L904" s="150">
        <f t="shared" ref="L904:L955" si="144">K904*$L$2</f>
        <v>9.7851980467409145</v>
      </c>
      <c r="M904" s="10">
        <f t="shared" si="142"/>
        <v>175.32000055057563</v>
      </c>
      <c r="N904" s="11">
        <f t="shared" si="143"/>
        <v>4.8784017071227009E-2</v>
      </c>
    </row>
    <row r="905" spans="1:14">
      <c r="A905" s="9">
        <f t="shared" si="137"/>
        <v>130</v>
      </c>
      <c r="B905" s="8" t="s">
        <v>953</v>
      </c>
      <c r="C905" s="8">
        <f>димвенканали!C905</f>
        <v>6136.78</v>
      </c>
      <c r="D905" s="8">
        <f>димвенканали!D905</f>
        <v>0</v>
      </c>
      <c r="E905" s="8">
        <f>димвенканали!E905</f>
        <v>0</v>
      </c>
      <c r="F905" s="8">
        <f t="shared" ref="F905:F955" si="145">C905+D905+E905</f>
        <v>6136.78</v>
      </c>
      <c r="G905" s="11">
        <v>7.1021479878223354E-2</v>
      </c>
      <c r="H905" s="18">
        <f t="shared" si="141"/>
        <v>161.15697063607297</v>
      </c>
      <c r="I905" s="10">
        <f t="shared" si="140"/>
        <v>59.257418102884039</v>
      </c>
      <c r="J905" s="10">
        <v>62.253167972457895</v>
      </c>
      <c r="K905" s="10">
        <v>16.709223570949611</v>
      </c>
      <c r="L905" s="150">
        <f t="shared" si="144"/>
        <v>16.709223570949611</v>
      </c>
      <c r="M905" s="10">
        <f t="shared" si="142"/>
        <v>299.37678028236451</v>
      </c>
      <c r="N905" s="11">
        <f t="shared" si="143"/>
        <v>4.8784017071227016E-2</v>
      </c>
    </row>
    <row r="906" spans="1:14">
      <c r="A906" s="9">
        <f t="shared" ref="A906:A955" si="146">1+A905</f>
        <v>131</v>
      </c>
      <c r="B906" s="8" t="s">
        <v>954</v>
      </c>
      <c r="C906" s="8">
        <f>димвенканали!C906</f>
        <v>4533.76</v>
      </c>
      <c r="D906" s="8">
        <f>димвенканали!D906</f>
        <v>0</v>
      </c>
      <c r="E906" s="8">
        <f>димвенканали!E906</f>
        <v>104</v>
      </c>
      <c r="F906" s="8">
        <f t="shared" si="145"/>
        <v>4637.76</v>
      </c>
      <c r="G906" s="11">
        <v>5.2469592296398755E-2</v>
      </c>
      <c r="H906" s="18">
        <f t="shared" si="141"/>
        <v>119.06032596752732</v>
      </c>
      <c r="I906" s="10">
        <f t="shared" si="140"/>
        <v>43.778481858259795</v>
      </c>
      <c r="J906" s="10">
        <v>45.991696431485366</v>
      </c>
      <c r="K906" s="10">
        <v>12.344520979573735</v>
      </c>
      <c r="L906" s="150">
        <f t="shared" si="144"/>
        <v>12.344520979573735</v>
      </c>
      <c r="M906" s="10">
        <f t="shared" si="142"/>
        <v>221.17502523684621</v>
      </c>
      <c r="N906" s="11">
        <f t="shared" si="143"/>
        <v>4.76900540857755E-2</v>
      </c>
    </row>
    <row r="907" spans="1:14">
      <c r="A907" s="9">
        <f t="shared" si="146"/>
        <v>132</v>
      </c>
      <c r="B907" s="8" t="s">
        <v>955</v>
      </c>
      <c r="C907" s="8">
        <f>димвенканали!C907</f>
        <v>4481.28</v>
      </c>
      <c r="D907" s="8">
        <f>димвенканали!D907</f>
        <v>99.8</v>
      </c>
      <c r="E907" s="8">
        <f>димвенканали!E907</f>
        <v>0</v>
      </c>
      <c r="F907" s="8">
        <f t="shared" si="145"/>
        <v>4581.08</v>
      </c>
      <c r="G907" s="11">
        <v>5.1862236767276124E-2</v>
      </c>
      <c r="H907" s="18">
        <f t="shared" si="141"/>
        <v>117.68215731572927</v>
      </c>
      <c r="I907" s="10">
        <f t="shared" si="140"/>
        <v>43.271729244993658</v>
      </c>
      <c r="J907" s="10">
        <v>45.459325015988213</v>
      </c>
      <c r="K907" s="10">
        <v>12.201628444237054</v>
      </c>
      <c r="L907" s="150">
        <f t="shared" si="144"/>
        <v>12.201628444237054</v>
      </c>
      <c r="M907" s="10">
        <f t="shared" si="142"/>
        <v>218.61484002094821</v>
      </c>
      <c r="N907" s="11">
        <f t="shared" si="143"/>
        <v>4.7721244776547933E-2</v>
      </c>
    </row>
    <row r="908" spans="1:14">
      <c r="A908" s="9">
        <f t="shared" si="146"/>
        <v>133</v>
      </c>
      <c r="B908" s="8" t="s">
        <v>956</v>
      </c>
      <c r="C908" s="8">
        <f>димвенканали!C908</f>
        <v>3949.68</v>
      </c>
      <c r="D908" s="8">
        <f>димвенканали!D908</f>
        <v>0</v>
      </c>
      <c r="E908" s="8">
        <f>димвенканали!E908</f>
        <v>0</v>
      </c>
      <c r="F908" s="8">
        <f t="shared" si="145"/>
        <v>3949.68</v>
      </c>
      <c r="G908" s="11">
        <v>4.570998449437999E-2</v>
      </c>
      <c r="H908" s="18">
        <f t="shared" si="141"/>
        <v>103.72189711573247</v>
      </c>
      <c r="I908" s="10">
        <f t="shared" si="140"/>
        <v>38.138541569454837</v>
      </c>
      <c r="J908" s="10">
        <v>40.066629808703837</v>
      </c>
      <c r="K908" s="10">
        <v>10.754188051992781</v>
      </c>
      <c r="L908" s="150">
        <f t="shared" si="144"/>
        <v>10.754188051992781</v>
      </c>
      <c r="M908" s="10">
        <f t="shared" si="142"/>
        <v>192.68125654588394</v>
      </c>
      <c r="N908" s="11">
        <f t="shared" si="143"/>
        <v>4.8784017071227023E-2</v>
      </c>
    </row>
    <row r="909" spans="1:14">
      <c r="A909" s="9">
        <f t="shared" si="146"/>
        <v>134</v>
      </c>
      <c r="B909" s="8" t="s">
        <v>957</v>
      </c>
      <c r="C909" s="8">
        <f>димвенканали!C909</f>
        <v>77</v>
      </c>
      <c r="D909" s="8">
        <f>димвенканали!D909</f>
        <v>0</v>
      </c>
      <c r="E909" s="8">
        <f>димвенканали!E909</f>
        <v>0</v>
      </c>
      <c r="F909" s="8">
        <f t="shared" si="145"/>
        <v>77</v>
      </c>
      <c r="G909" s="11">
        <v>8.9112758655568534E-4</v>
      </c>
      <c r="H909" s="18">
        <f t="shared" si="141"/>
        <v>2.0220843404811024</v>
      </c>
      <c r="I909" s="10">
        <f t="shared" si="140"/>
        <v>0.74352041199490138</v>
      </c>
      <c r="J909" s="10">
        <v>0.78110897471952034</v>
      </c>
      <c r="K909" s="10">
        <v>0.20965558728895609</v>
      </c>
      <c r="L909" s="150">
        <f t="shared" si="144"/>
        <v>0.20965558728895609</v>
      </c>
      <c r="M909" s="10">
        <f t="shared" si="142"/>
        <v>3.7563693144844805</v>
      </c>
      <c r="N909" s="11">
        <f t="shared" si="143"/>
        <v>4.8784017071227023E-2</v>
      </c>
    </row>
    <row r="910" spans="1:14">
      <c r="A910" s="9">
        <f t="shared" si="146"/>
        <v>135</v>
      </c>
      <c r="B910" s="8" t="s">
        <v>958</v>
      </c>
      <c r="C910" s="8">
        <f>димвенканали!C910</f>
        <v>34.799999999999997</v>
      </c>
      <c r="D910" s="8">
        <f>димвенканали!D910</f>
        <v>0</v>
      </c>
      <c r="E910" s="8">
        <f>димвенканали!E910</f>
        <v>0</v>
      </c>
      <c r="F910" s="8">
        <f t="shared" si="145"/>
        <v>34.799999999999997</v>
      </c>
      <c r="G910" s="11">
        <v>4.0274337678101102E-4</v>
      </c>
      <c r="H910" s="18">
        <f t="shared" si="141"/>
        <v>0.91387707855509559</v>
      </c>
      <c r="I910" s="10">
        <f t="shared" si="140"/>
        <v>0.33603260178470867</v>
      </c>
      <c r="J910" s="10">
        <v>0.35302067948362736</v>
      </c>
      <c r="K910" s="10">
        <v>9.4753434255268471E-2</v>
      </c>
      <c r="L910" s="150">
        <f t="shared" si="144"/>
        <v>9.4753434255268471E-2</v>
      </c>
      <c r="M910" s="10">
        <f t="shared" si="142"/>
        <v>1.6976837940787002</v>
      </c>
      <c r="N910" s="11">
        <f t="shared" si="143"/>
        <v>4.8784017071227023E-2</v>
      </c>
    </row>
    <row r="911" spans="1:14">
      <c r="A911" s="9">
        <f t="shared" si="146"/>
        <v>136</v>
      </c>
      <c r="B911" s="8" t="s">
        <v>959</v>
      </c>
      <c r="C911" s="8">
        <f>димвенканали!C911</f>
        <v>6375.55</v>
      </c>
      <c r="D911" s="8">
        <f>димвенканали!D911</f>
        <v>0</v>
      </c>
      <c r="E911" s="8">
        <f>димвенканали!E911</f>
        <v>169.5</v>
      </c>
      <c r="F911" s="8">
        <f t="shared" si="145"/>
        <v>6545.05</v>
      </c>
      <c r="G911" s="11">
        <v>7.3784785512533757E-2</v>
      </c>
      <c r="H911" s="18">
        <f t="shared" si="141"/>
        <v>167.42727035005572</v>
      </c>
      <c r="I911" s="10">
        <f t="shared" si="140"/>
        <v>61.563007307715495</v>
      </c>
      <c r="J911" s="10">
        <v>64.675315893156338</v>
      </c>
      <c r="K911" s="10">
        <v>17.359346487533816</v>
      </c>
      <c r="L911" s="150">
        <f t="shared" si="144"/>
        <v>17.359346487533816</v>
      </c>
      <c r="M911" s="10">
        <f t="shared" si="142"/>
        <v>311.02494003846135</v>
      </c>
      <c r="N911" s="11">
        <f t="shared" si="143"/>
        <v>4.7520636211864135E-2</v>
      </c>
    </row>
    <row r="912" spans="1:14">
      <c r="A912" s="9">
        <f t="shared" si="146"/>
        <v>137</v>
      </c>
      <c r="B912" s="8" t="s">
        <v>960</v>
      </c>
      <c r="C912" s="8">
        <f>димвенканали!C912</f>
        <v>5034.24</v>
      </c>
      <c r="D912" s="8">
        <f>димвенканали!D912</f>
        <v>204.9</v>
      </c>
      <c r="E912" s="8">
        <f>димвенканали!E912</f>
        <v>106.7</v>
      </c>
      <c r="F912" s="8">
        <f t="shared" si="145"/>
        <v>5345.8399999999992</v>
      </c>
      <c r="G912" s="11">
        <v>5.8261690147299913E-2</v>
      </c>
      <c r="H912" s="18">
        <f t="shared" si="141"/>
        <v>132.20334896394266</v>
      </c>
      <c r="I912" s="10">
        <f t="shared" si="140"/>
        <v>48.611171414041721</v>
      </c>
      <c r="J912" s="10">
        <v>51.068701881714262</v>
      </c>
      <c r="K912" s="10">
        <v>13.707227840955252</v>
      </c>
      <c r="L912" s="150">
        <f t="shared" si="144"/>
        <v>13.707227840955252</v>
      </c>
      <c r="M912" s="10">
        <f t="shared" si="142"/>
        <v>245.5904501006539</v>
      </c>
      <c r="N912" s="11">
        <f t="shared" si="143"/>
        <v>4.5940478970686351E-2</v>
      </c>
    </row>
    <row r="913" spans="1:14">
      <c r="A913" s="9">
        <f t="shared" si="146"/>
        <v>138</v>
      </c>
      <c r="B913" s="8" t="s">
        <v>961</v>
      </c>
      <c r="C913" s="8">
        <f>димвенканали!C913</f>
        <v>4025.8</v>
      </c>
      <c r="D913" s="8">
        <f>димвенканали!D913</f>
        <v>0</v>
      </c>
      <c r="E913" s="8">
        <f>димвенканали!E913</f>
        <v>0</v>
      </c>
      <c r="F913" s="8">
        <f t="shared" si="145"/>
        <v>4025.8</v>
      </c>
      <c r="G913" s="11">
        <v>4.6590927765660754E-2</v>
      </c>
      <c r="H913" s="18">
        <f t="shared" si="141"/>
        <v>105.7208719208938</v>
      </c>
      <c r="I913" s="10">
        <f t="shared" si="140"/>
        <v>38.873564605312652</v>
      </c>
      <c r="J913" s="10">
        <v>40.838811823712277</v>
      </c>
      <c r="K913" s="10">
        <v>10.961447575427005</v>
      </c>
      <c r="L913" s="150">
        <f t="shared" si="144"/>
        <v>10.961447575427005</v>
      </c>
      <c r="M913" s="10">
        <f t="shared" si="142"/>
        <v>196.3946959253457</v>
      </c>
      <c r="N913" s="11">
        <f t="shared" si="143"/>
        <v>4.8784017071227009E-2</v>
      </c>
    </row>
    <row r="914" spans="1:14">
      <c r="A914" s="9">
        <f t="shared" si="146"/>
        <v>139</v>
      </c>
      <c r="B914" s="8" t="s">
        <v>962</v>
      </c>
      <c r="C914" s="8">
        <f>димвенканали!C914</f>
        <v>5829.59</v>
      </c>
      <c r="D914" s="8">
        <f>димвенканали!D914</f>
        <v>0</v>
      </c>
      <c r="E914" s="8">
        <f>димвенканали!E914</f>
        <v>0</v>
      </c>
      <c r="F914" s="8">
        <f t="shared" si="145"/>
        <v>5829.59</v>
      </c>
      <c r="G914" s="11">
        <v>6.7466343731287765E-2</v>
      </c>
      <c r="H914" s="18">
        <f t="shared" si="141"/>
        <v>153.08990455097702</v>
      </c>
      <c r="I914" s="10">
        <f t="shared" si="140"/>
        <v>56.291157903394257</v>
      </c>
      <c r="J914" s="10">
        <v>59.136948934222971</v>
      </c>
      <c r="K914" s="10">
        <v>15.872806689660074</v>
      </c>
      <c r="L914" s="150">
        <f t="shared" si="144"/>
        <v>15.872806689660074</v>
      </c>
      <c r="M914" s="10">
        <f t="shared" si="142"/>
        <v>284.39081807825431</v>
      </c>
      <c r="N914" s="11">
        <f t="shared" si="143"/>
        <v>4.8784017071227016E-2</v>
      </c>
    </row>
    <row r="915" spans="1:14">
      <c r="A915" s="9">
        <f t="shared" si="146"/>
        <v>140</v>
      </c>
      <c r="B915" s="8" t="s">
        <v>963</v>
      </c>
      <c r="C915" s="8">
        <f>димвенканали!C915</f>
        <v>4802</v>
      </c>
      <c r="D915" s="8">
        <f>димвенканали!D915</f>
        <v>0</v>
      </c>
      <c r="E915" s="8">
        <f>димвенканали!E915</f>
        <v>0</v>
      </c>
      <c r="F915" s="8">
        <f t="shared" si="145"/>
        <v>4802</v>
      </c>
      <c r="G915" s="11">
        <v>5.5573956761563646E-2</v>
      </c>
      <c r="H915" s="18">
        <f t="shared" si="141"/>
        <v>126.10453250636692</v>
      </c>
      <c r="I915" s="10">
        <f t="shared" si="140"/>
        <v>46.368636602591124</v>
      </c>
      <c r="J915" s="10">
        <v>48.712796059780999</v>
      </c>
      <c r="K915" s="10">
        <v>13.074884807293079</v>
      </c>
      <c r="L915" s="150">
        <f t="shared" si="144"/>
        <v>13.074884807293079</v>
      </c>
      <c r="M915" s="10">
        <f t="shared" si="142"/>
        <v>234.26084997603212</v>
      </c>
      <c r="N915" s="11">
        <f t="shared" si="143"/>
        <v>4.8784017071227016E-2</v>
      </c>
    </row>
    <row r="916" spans="1:14">
      <c r="A916" s="9">
        <f t="shared" si="146"/>
        <v>141</v>
      </c>
      <c r="B916" s="8" t="s">
        <v>964</v>
      </c>
      <c r="C916" s="8">
        <f>димвенканали!C916</f>
        <v>4841.7</v>
      </c>
      <c r="D916" s="8">
        <f>димвенканали!D916</f>
        <v>0</v>
      </c>
      <c r="E916" s="8">
        <f>димвенканали!E916</f>
        <v>0</v>
      </c>
      <c r="F916" s="8">
        <f t="shared" si="145"/>
        <v>4841.7</v>
      </c>
      <c r="G916" s="11">
        <v>5.6033408257489113E-2</v>
      </c>
      <c r="H916" s="18">
        <f t="shared" si="141"/>
        <v>127.14708767931627</v>
      </c>
      <c r="I916" s="10">
        <f t="shared" si="140"/>
        <v>46.751984139684595</v>
      </c>
      <c r="J916" s="10">
        <v>49.115523674019506</v>
      </c>
      <c r="K916" s="10">
        <v>13.182979960739464</v>
      </c>
      <c r="L916" s="150">
        <f t="shared" si="144"/>
        <v>13.182979960739464</v>
      </c>
      <c r="M916" s="10">
        <f t="shared" si="142"/>
        <v>236.19757545375984</v>
      </c>
      <c r="N916" s="11">
        <f t="shared" si="143"/>
        <v>4.8784017071227016E-2</v>
      </c>
    </row>
    <row r="917" spans="1:14">
      <c r="A917" s="9">
        <f t="shared" si="146"/>
        <v>142</v>
      </c>
      <c r="B917" s="8" t="s">
        <v>965</v>
      </c>
      <c r="C917" s="8">
        <f>димвенканали!C917</f>
        <v>103.9</v>
      </c>
      <c r="D917" s="8">
        <f>димвенканали!D917</f>
        <v>0</v>
      </c>
      <c r="E917" s="8">
        <f>димвенканали!E917</f>
        <v>0</v>
      </c>
      <c r="F917" s="8">
        <f t="shared" si="145"/>
        <v>103.9</v>
      </c>
      <c r="G917" s="11">
        <v>1.2024435875731911E-3</v>
      </c>
      <c r="H917" s="18">
        <f t="shared" si="141"/>
        <v>2.7285008178699552</v>
      </c>
      <c r="I917" s="10">
        <f t="shared" si="140"/>
        <v>1.0032697507307826</v>
      </c>
      <c r="J917" s="10">
        <v>1.053989902251405</v>
      </c>
      <c r="K917" s="10">
        <v>0.28289890284834468</v>
      </c>
      <c r="L917" s="150">
        <f t="shared" si="144"/>
        <v>0.28289890284834468</v>
      </c>
      <c r="M917" s="10">
        <f t="shared" si="142"/>
        <v>5.0686593737004877</v>
      </c>
      <c r="N917" s="11">
        <f t="shared" si="143"/>
        <v>4.8784017071227023E-2</v>
      </c>
    </row>
    <row r="918" spans="1:14">
      <c r="A918" s="9">
        <f t="shared" si="146"/>
        <v>143</v>
      </c>
      <c r="B918" s="8" t="s">
        <v>966</v>
      </c>
      <c r="C918" s="8">
        <f>димвенканали!C918</f>
        <v>81.400000000000006</v>
      </c>
      <c r="D918" s="8">
        <f>димвенканали!D918</f>
        <v>0</v>
      </c>
      <c r="E918" s="8">
        <f>димвенканали!E918</f>
        <v>0</v>
      </c>
      <c r="F918" s="8">
        <f t="shared" si="145"/>
        <v>81.400000000000006</v>
      </c>
      <c r="G918" s="11">
        <v>9.4204916293029602E-4</v>
      </c>
      <c r="H918" s="18">
        <f t="shared" si="141"/>
        <v>2.1376320170800227</v>
      </c>
      <c r="I918" s="10">
        <f t="shared" si="140"/>
        <v>0.78600729268032443</v>
      </c>
      <c r="J918" s="10">
        <v>0.82574377327492166</v>
      </c>
      <c r="K918" s="10">
        <v>0.22163590656261076</v>
      </c>
      <c r="L918" s="150">
        <f t="shared" si="144"/>
        <v>0.22163590656261076</v>
      </c>
      <c r="M918" s="10">
        <f t="shared" si="142"/>
        <v>3.9710189895978796</v>
      </c>
      <c r="N918" s="11">
        <f t="shared" si="143"/>
        <v>4.8784017071227016E-2</v>
      </c>
    </row>
    <row r="919" spans="1:14">
      <c r="A919" s="9">
        <f t="shared" si="146"/>
        <v>144</v>
      </c>
      <c r="B919" s="8" t="s">
        <v>967</v>
      </c>
      <c r="C919" s="8">
        <f>димвенканали!C919</f>
        <v>94.4</v>
      </c>
      <c r="D919" s="8">
        <f>димвенканали!D919</f>
        <v>0</v>
      </c>
      <c r="E919" s="8">
        <f>димвенканали!E919</f>
        <v>0</v>
      </c>
      <c r="F919" s="8">
        <f t="shared" si="145"/>
        <v>94.4</v>
      </c>
      <c r="G919" s="11">
        <v>1.0924992749461908E-3</v>
      </c>
      <c r="H919" s="18">
        <f t="shared" si="141"/>
        <v>2.47902287975865</v>
      </c>
      <c r="I919" s="10">
        <f t="shared" si="140"/>
        <v>0.91153671288725568</v>
      </c>
      <c r="J919" s="10">
        <v>0.95761931446133408</v>
      </c>
      <c r="K919" s="10">
        <v>0.25703230441659031</v>
      </c>
      <c r="L919" s="150">
        <f t="shared" si="144"/>
        <v>0.25703230441659031</v>
      </c>
      <c r="M919" s="10">
        <f t="shared" si="142"/>
        <v>4.6052112115238302</v>
      </c>
      <c r="N919" s="11">
        <f t="shared" si="143"/>
        <v>4.8784017071227009E-2</v>
      </c>
    </row>
    <row r="920" spans="1:14">
      <c r="A920" s="9">
        <f t="shared" si="146"/>
        <v>145</v>
      </c>
      <c r="B920" s="8" t="s">
        <v>968</v>
      </c>
      <c r="C920" s="8">
        <f>димвенканали!C920</f>
        <v>74.7</v>
      </c>
      <c r="D920" s="8">
        <f>димвенканали!D920</f>
        <v>0</v>
      </c>
      <c r="E920" s="8">
        <f>димвенканали!E920</f>
        <v>0</v>
      </c>
      <c r="F920" s="8">
        <f t="shared" si="145"/>
        <v>74.7</v>
      </c>
      <c r="G920" s="11">
        <v>8.6450948981441165E-4</v>
      </c>
      <c r="H920" s="18">
        <f t="shared" si="141"/>
        <v>1.9616844186225759</v>
      </c>
      <c r="I920" s="10">
        <f t="shared" si="140"/>
        <v>0.72131136072752122</v>
      </c>
      <c r="J920" s="10">
        <v>0.75777714820192432</v>
      </c>
      <c r="K920" s="10">
        <v>0.20339314766863664</v>
      </c>
      <c r="L920" s="150">
        <f t="shared" si="144"/>
        <v>0.20339314766863664</v>
      </c>
      <c r="M920" s="10">
        <f t="shared" si="142"/>
        <v>3.6441660752206584</v>
      </c>
      <c r="N920" s="11">
        <f t="shared" si="143"/>
        <v>4.8784017071227016E-2</v>
      </c>
    </row>
    <row r="921" spans="1:14">
      <c r="A921" s="9">
        <f t="shared" si="146"/>
        <v>146</v>
      </c>
      <c r="B921" s="8" t="s">
        <v>969</v>
      </c>
      <c r="C921" s="8">
        <f>димвенканали!C921</f>
        <v>117.5</v>
      </c>
      <c r="D921" s="8">
        <f>димвенканали!D921</f>
        <v>0</v>
      </c>
      <c r="E921" s="8">
        <f>димвенканали!E921</f>
        <v>0</v>
      </c>
      <c r="F921" s="8">
        <f t="shared" si="145"/>
        <v>117.5</v>
      </c>
      <c r="G921" s="11">
        <v>1.3598375509128965E-3</v>
      </c>
      <c r="H921" s="18">
        <f t="shared" si="141"/>
        <v>3.0856481819029811</v>
      </c>
      <c r="I921" s="10">
        <f t="shared" si="140"/>
        <v>1.1345928364857263</v>
      </c>
      <c r="J921" s="10">
        <v>1.1919520068771903</v>
      </c>
      <c r="K921" s="10">
        <v>0.31992898060327718</v>
      </c>
      <c r="L921" s="150">
        <f t="shared" si="144"/>
        <v>0.31992898060327718</v>
      </c>
      <c r="M921" s="10">
        <f t="shared" si="142"/>
        <v>5.732122005869174</v>
      </c>
      <c r="N921" s="11">
        <f t="shared" si="143"/>
        <v>4.8784017071227009E-2</v>
      </c>
    </row>
    <row r="922" spans="1:14">
      <c r="A922" s="9">
        <f t="shared" si="146"/>
        <v>147</v>
      </c>
      <c r="B922" s="8" t="s">
        <v>970</v>
      </c>
      <c r="C922" s="8">
        <f>димвенканали!C922</f>
        <v>97.5</v>
      </c>
      <c r="D922" s="8">
        <f>димвенканали!D922</f>
        <v>0</v>
      </c>
      <c r="E922" s="8">
        <f>димвенканали!E922</f>
        <v>0</v>
      </c>
      <c r="F922" s="8">
        <f t="shared" si="145"/>
        <v>97.5</v>
      </c>
      <c r="G922" s="11">
        <v>1.1283758401192119E-3</v>
      </c>
      <c r="H922" s="18">
        <f t="shared" si="141"/>
        <v>2.5604314700897075</v>
      </c>
      <c r="I922" s="10">
        <f t="shared" si="140"/>
        <v>0.9414706515519855</v>
      </c>
      <c r="J922" s="10">
        <v>0.98906655889809392</v>
      </c>
      <c r="K922" s="10">
        <v>0.26547298390484697</v>
      </c>
      <c r="L922" s="150">
        <f t="shared" si="144"/>
        <v>0.26547298390484697</v>
      </c>
      <c r="M922" s="10">
        <f t="shared" si="142"/>
        <v>4.7564416644446341</v>
      </c>
      <c r="N922" s="11">
        <f t="shared" si="143"/>
        <v>4.8784017071227016E-2</v>
      </c>
    </row>
    <row r="923" spans="1:14">
      <c r="A923" s="9">
        <f t="shared" si="146"/>
        <v>148</v>
      </c>
      <c r="B923" s="8" t="s">
        <v>971</v>
      </c>
      <c r="C923" s="8">
        <f>димвенканали!C923</f>
        <v>61.3</v>
      </c>
      <c r="D923" s="8">
        <f>димвенканали!D923</f>
        <v>0</v>
      </c>
      <c r="E923" s="8">
        <f>димвенканали!E923</f>
        <v>0</v>
      </c>
      <c r="F923" s="8">
        <f t="shared" si="145"/>
        <v>61.3</v>
      </c>
      <c r="G923" s="11">
        <v>7.09430143582643E-4</v>
      </c>
      <c r="H923" s="18">
        <f t="shared" si="141"/>
        <v>1.6097892217076828</v>
      </c>
      <c r="I923" s="10">
        <f t="shared" si="140"/>
        <v>0.59191949682191503</v>
      </c>
      <c r="J923" s="10">
        <v>0.62184389805592988</v>
      </c>
      <c r="K923" s="10">
        <v>0.16690762988068841</v>
      </c>
      <c r="L923" s="150">
        <f t="shared" si="144"/>
        <v>0.16690762988068841</v>
      </c>
      <c r="M923" s="10">
        <f t="shared" si="142"/>
        <v>2.990460246466216</v>
      </c>
      <c r="N923" s="11">
        <f t="shared" si="143"/>
        <v>4.8784017071227016E-2</v>
      </c>
    </row>
    <row r="924" spans="1:14">
      <c r="A924" s="9">
        <f t="shared" si="146"/>
        <v>149</v>
      </c>
      <c r="B924" s="8" t="s">
        <v>972</v>
      </c>
      <c r="C924" s="8">
        <f>димвенканали!C924</f>
        <v>51.3</v>
      </c>
      <c r="D924" s="8">
        <f>димвенканали!D924</f>
        <v>0</v>
      </c>
      <c r="E924" s="8">
        <f>димвенканали!E924</f>
        <v>0</v>
      </c>
      <c r="F924" s="8">
        <f t="shared" si="145"/>
        <v>51.3</v>
      </c>
      <c r="G924" s="11">
        <v>5.9369928818580069E-4</v>
      </c>
      <c r="H924" s="18">
        <f t="shared" si="141"/>
        <v>1.347180865801046</v>
      </c>
      <c r="I924" s="10">
        <f t="shared" si="140"/>
        <v>0.49535840435504463</v>
      </c>
      <c r="J924" s="10">
        <v>0.52040117406638176</v>
      </c>
      <c r="K924" s="10">
        <v>0.13967963153147334</v>
      </c>
      <c r="L924" s="150">
        <f t="shared" si="144"/>
        <v>0.13967963153147334</v>
      </c>
      <c r="M924" s="10">
        <f t="shared" si="142"/>
        <v>2.5026200757539461</v>
      </c>
      <c r="N924" s="11">
        <f t="shared" si="143"/>
        <v>4.8784017071227023E-2</v>
      </c>
    </row>
    <row r="925" spans="1:14">
      <c r="A925" s="9">
        <f t="shared" si="146"/>
        <v>150</v>
      </c>
      <c r="B925" s="8" t="s">
        <v>973</v>
      </c>
      <c r="C925" s="8">
        <f>димвенканали!C925</f>
        <v>34.299999999999997</v>
      </c>
      <c r="D925" s="8">
        <f>димвенканали!D925</f>
        <v>0</v>
      </c>
      <c r="E925" s="8">
        <f>димвенканали!E925</f>
        <v>0</v>
      </c>
      <c r="F925" s="8">
        <f t="shared" si="145"/>
        <v>34.299999999999997</v>
      </c>
      <c r="G925" s="11">
        <v>3.969568340111689E-4</v>
      </c>
      <c r="H925" s="18">
        <f t="shared" si="141"/>
        <v>0.90074666075976373</v>
      </c>
      <c r="I925" s="10">
        <f t="shared" si="140"/>
        <v>0.33120454716136516</v>
      </c>
      <c r="J925" s="10">
        <v>0.34794854328414998</v>
      </c>
      <c r="K925" s="10">
        <v>9.3392034337807711E-2</v>
      </c>
      <c r="L925" s="150">
        <f t="shared" si="144"/>
        <v>9.3392034337807711E-2</v>
      </c>
      <c r="M925" s="10">
        <f t="shared" si="142"/>
        <v>1.6732917855430864</v>
      </c>
      <c r="N925" s="11">
        <f t="shared" si="143"/>
        <v>4.8784017071227016E-2</v>
      </c>
    </row>
    <row r="926" spans="1:14">
      <c r="A926" s="9">
        <f t="shared" si="146"/>
        <v>151</v>
      </c>
      <c r="B926" s="8" t="s">
        <v>974</v>
      </c>
      <c r="C926" s="8">
        <f>димвенканали!C926</f>
        <v>20.6</v>
      </c>
      <c r="D926" s="8">
        <f>димвенканали!D926</f>
        <v>0</v>
      </c>
      <c r="E926" s="8">
        <f>димвенканали!E926</f>
        <v>0</v>
      </c>
      <c r="F926" s="8">
        <f t="shared" si="145"/>
        <v>20.6</v>
      </c>
      <c r="G926" s="11">
        <v>2.3840556211749507E-4</v>
      </c>
      <c r="H926" s="18">
        <f t="shared" si="141"/>
        <v>0.54097321316767155</v>
      </c>
      <c r="I926" s="10">
        <f t="shared" si="140"/>
        <v>0.19891585048175284</v>
      </c>
      <c r="J926" s="10">
        <v>0.20897201141846911</v>
      </c>
      <c r="K926" s="10">
        <v>5.6089676599383069E-2</v>
      </c>
      <c r="L926" s="150">
        <f t="shared" si="144"/>
        <v>5.6089676599383069E-2</v>
      </c>
      <c r="M926" s="10">
        <f t="shared" si="142"/>
        <v>1.0049507516672767</v>
      </c>
      <c r="N926" s="11">
        <f t="shared" si="143"/>
        <v>4.8784017071227016E-2</v>
      </c>
    </row>
    <row r="927" spans="1:14">
      <c r="A927" s="9">
        <f t="shared" si="146"/>
        <v>152</v>
      </c>
      <c r="B927" s="8" t="s">
        <v>975</v>
      </c>
      <c r="C927" s="8">
        <f>димвенканали!C927</f>
        <v>103.2</v>
      </c>
      <c r="D927" s="8">
        <f>димвенканали!D927</f>
        <v>0</v>
      </c>
      <c r="E927" s="8">
        <f>димвенканали!E927</f>
        <v>0</v>
      </c>
      <c r="F927" s="8">
        <f t="shared" si="145"/>
        <v>103.2</v>
      </c>
      <c r="G927" s="11">
        <v>1.194342427695412E-3</v>
      </c>
      <c r="H927" s="18">
        <f t="shared" si="141"/>
        <v>2.7101182329564906</v>
      </c>
      <c r="I927" s="10">
        <f t="shared" si="140"/>
        <v>0.99651047425810169</v>
      </c>
      <c r="J927" s="10">
        <v>1.0468889115721365</v>
      </c>
      <c r="K927" s="10">
        <v>0.28099294296389959</v>
      </c>
      <c r="L927" s="150">
        <f t="shared" si="144"/>
        <v>0.28099294296389959</v>
      </c>
      <c r="M927" s="10">
        <f t="shared" si="142"/>
        <v>5.0345105617506283</v>
      </c>
      <c r="N927" s="11">
        <f t="shared" si="143"/>
        <v>4.8784017071227016E-2</v>
      </c>
    </row>
    <row r="928" spans="1:14">
      <c r="A928" s="9">
        <f t="shared" si="146"/>
        <v>153</v>
      </c>
      <c r="B928" s="8" t="s">
        <v>976</v>
      </c>
      <c r="C928" s="8">
        <f>димвенканали!C928</f>
        <v>189.3</v>
      </c>
      <c r="D928" s="8">
        <f>димвенканали!D928</f>
        <v>0</v>
      </c>
      <c r="E928" s="8">
        <f>димвенканали!E928</f>
        <v>0</v>
      </c>
      <c r="F928" s="8">
        <f t="shared" si="145"/>
        <v>189.3</v>
      </c>
      <c r="G928" s="11">
        <v>2.190785092662224E-3</v>
      </c>
      <c r="H928" s="18">
        <f t="shared" si="141"/>
        <v>4.9711761773126328</v>
      </c>
      <c r="I928" s="10">
        <f t="shared" si="140"/>
        <v>1.8279014803978553</v>
      </c>
      <c r="J928" s="10">
        <v>1.9203107651221458</v>
      </c>
      <c r="K928" s="10">
        <v>0.51542600875064148</v>
      </c>
      <c r="L928" s="150">
        <f t="shared" si="144"/>
        <v>0.51542600875064148</v>
      </c>
      <c r="M928" s="10">
        <f t="shared" si="142"/>
        <v>9.2348144315832741</v>
      </c>
      <c r="N928" s="11">
        <f t="shared" si="143"/>
        <v>4.8784017071227016E-2</v>
      </c>
    </row>
    <row r="929" spans="1:14">
      <c r="A929" s="9">
        <f t="shared" si="146"/>
        <v>154</v>
      </c>
      <c r="B929" s="8" t="s">
        <v>977</v>
      </c>
      <c r="C929" s="8">
        <f>димвенканали!C929</f>
        <v>95.8</v>
      </c>
      <c r="D929" s="8">
        <f>димвенканали!D929</f>
        <v>0</v>
      </c>
      <c r="E929" s="8">
        <f>димвенканали!E929</f>
        <v>0</v>
      </c>
      <c r="F929" s="8">
        <f t="shared" si="145"/>
        <v>95.8</v>
      </c>
      <c r="G929" s="11">
        <v>1.1087015947017487E-3</v>
      </c>
      <c r="H929" s="18">
        <f t="shared" si="141"/>
        <v>2.5157880495855793</v>
      </c>
      <c r="I929" s="10">
        <f t="shared" si="140"/>
        <v>0.92505526583261755</v>
      </c>
      <c r="J929" s="10">
        <v>0.97182129581987076</v>
      </c>
      <c r="K929" s="10">
        <v>0.26084422418548042</v>
      </c>
      <c r="L929" s="150">
        <f t="shared" si="144"/>
        <v>0.26084422418548042</v>
      </c>
      <c r="M929" s="10">
        <f t="shared" si="142"/>
        <v>4.6735088354235481</v>
      </c>
      <c r="N929" s="11">
        <f t="shared" si="143"/>
        <v>4.8784017071227016E-2</v>
      </c>
    </row>
    <row r="930" spans="1:14">
      <c r="A930" s="9">
        <f t="shared" si="146"/>
        <v>155</v>
      </c>
      <c r="B930" s="8" t="s">
        <v>978</v>
      </c>
      <c r="C930" s="8">
        <f>димвенканали!C930</f>
        <v>57.5</v>
      </c>
      <c r="D930" s="8">
        <f>димвенканали!D930</f>
        <v>0</v>
      </c>
      <c r="E930" s="8">
        <f>димвенканали!E930</f>
        <v>0</v>
      </c>
      <c r="F930" s="8">
        <f t="shared" si="145"/>
        <v>57.5</v>
      </c>
      <c r="G930" s="11">
        <v>6.6545241853184294E-4</v>
      </c>
      <c r="H930" s="18">
        <f t="shared" si="141"/>
        <v>1.5099980464631608</v>
      </c>
      <c r="I930" s="10">
        <f t="shared" si="140"/>
        <v>0.55522628168450427</v>
      </c>
      <c r="J930" s="10">
        <v>0.58329566293990154</v>
      </c>
      <c r="K930" s="10">
        <v>0.15656099050798669</v>
      </c>
      <c r="L930" s="150">
        <f t="shared" si="144"/>
        <v>0.15656099050798669</v>
      </c>
      <c r="M930" s="10">
        <f t="shared" si="142"/>
        <v>2.8050809815955535</v>
      </c>
      <c r="N930" s="11">
        <f t="shared" si="143"/>
        <v>4.8784017071227016E-2</v>
      </c>
    </row>
    <row r="931" spans="1:14">
      <c r="A931" s="9">
        <f t="shared" si="146"/>
        <v>156</v>
      </c>
      <c r="B931" s="8" t="s">
        <v>979</v>
      </c>
      <c r="C931" s="8">
        <f>димвенканали!C931</f>
        <v>51.1</v>
      </c>
      <c r="D931" s="8">
        <f>димвенканали!D931</f>
        <v>0</v>
      </c>
      <c r="E931" s="8">
        <f>димвенканали!E931</f>
        <v>0</v>
      </c>
      <c r="F931" s="8">
        <f t="shared" si="145"/>
        <v>51.1</v>
      </c>
      <c r="G931" s="11">
        <v>5.9138467107786388E-4</v>
      </c>
      <c r="H931" s="18">
        <f t="shared" si="141"/>
        <v>1.3419286986829133</v>
      </c>
      <c r="I931" s="10">
        <f t="shared" si="140"/>
        <v>0.49342718250570727</v>
      </c>
      <c r="J931" s="10">
        <v>0.5183723195865908</v>
      </c>
      <c r="K931" s="10">
        <v>0.13913507156448904</v>
      </c>
      <c r="L931" s="150">
        <f t="shared" si="144"/>
        <v>0.13913507156448904</v>
      </c>
      <c r="M931" s="10">
        <f t="shared" si="142"/>
        <v>2.4928632723397004</v>
      </c>
      <c r="N931" s="11">
        <f t="shared" si="143"/>
        <v>4.8784017071227009E-2</v>
      </c>
    </row>
    <row r="932" spans="1:14">
      <c r="A932" s="9">
        <f t="shared" si="146"/>
        <v>157</v>
      </c>
      <c r="B932" s="8" t="s">
        <v>980</v>
      </c>
      <c r="C932" s="8">
        <f>димвенканали!C932</f>
        <v>88.4</v>
      </c>
      <c r="D932" s="8">
        <f>димвенканали!D932</f>
        <v>0</v>
      </c>
      <c r="E932" s="8">
        <f>димвенканали!E932</f>
        <v>0</v>
      </c>
      <c r="F932" s="8">
        <f t="shared" si="145"/>
        <v>88.4</v>
      </c>
      <c r="G932" s="11">
        <v>1.0230607617080856E-3</v>
      </c>
      <c r="H932" s="18">
        <f t="shared" si="141"/>
        <v>2.3214578662146685</v>
      </c>
      <c r="I932" s="10">
        <f t="shared" si="140"/>
        <v>0.85360005740713374</v>
      </c>
      <c r="J932" s="10">
        <v>0.89675368006760536</v>
      </c>
      <c r="K932" s="10">
        <v>0.24069550540706131</v>
      </c>
      <c r="L932" s="150">
        <f t="shared" si="144"/>
        <v>0.24069550540706131</v>
      </c>
      <c r="M932" s="10">
        <f t="shared" si="142"/>
        <v>4.3125071090964697</v>
      </c>
      <c r="N932" s="11">
        <f t="shared" si="143"/>
        <v>4.878401707122703E-2</v>
      </c>
    </row>
    <row r="933" spans="1:14">
      <c r="A933" s="9">
        <f t="shared" si="146"/>
        <v>158</v>
      </c>
      <c r="B933" s="8" t="s">
        <v>981</v>
      </c>
      <c r="C933" s="8">
        <f>димвенканали!C933</f>
        <v>106.3</v>
      </c>
      <c r="D933" s="8">
        <f>димвенканали!D933</f>
        <v>0</v>
      </c>
      <c r="E933" s="8">
        <f>димвенканали!E933</f>
        <v>0</v>
      </c>
      <c r="F933" s="8">
        <f t="shared" si="145"/>
        <v>106.3</v>
      </c>
      <c r="G933" s="11">
        <v>1.230218992868433E-3</v>
      </c>
      <c r="H933" s="18">
        <f t="shared" si="141"/>
        <v>2.7915268232875476</v>
      </c>
      <c r="I933" s="10">
        <f t="shared" si="140"/>
        <v>1.0264444129228314</v>
      </c>
      <c r="J933" s="10">
        <v>1.0783361560088962</v>
      </c>
      <c r="K933" s="10">
        <v>0.28943362245215626</v>
      </c>
      <c r="L933" s="150">
        <f t="shared" si="144"/>
        <v>0.28943362245215626</v>
      </c>
      <c r="M933" s="10">
        <f t="shared" si="142"/>
        <v>5.1857410146714322</v>
      </c>
      <c r="N933" s="11">
        <f t="shared" si="143"/>
        <v>4.8784017071227023E-2</v>
      </c>
    </row>
    <row r="934" spans="1:14">
      <c r="A934" s="9">
        <f t="shared" si="146"/>
        <v>159</v>
      </c>
      <c r="B934" s="8" t="s">
        <v>982</v>
      </c>
      <c r="C934" s="8">
        <f>димвенканали!C934</f>
        <v>81.489999999999995</v>
      </c>
      <c r="D934" s="8">
        <f>димвенканали!D934</f>
        <v>0</v>
      </c>
      <c r="E934" s="8">
        <f>димвенканали!E934</f>
        <v>0</v>
      </c>
      <c r="F934" s="8">
        <f t="shared" si="145"/>
        <v>81.489999999999995</v>
      </c>
      <c r="G934" s="11">
        <v>9.4309074062886742E-4</v>
      </c>
      <c r="H934" s="18">
        <f t="shared" si="141"/>
        <v>2.1399954922831821</v>
      </c>
      <c r="I934" s="10">
        <f t="shared" si="140"/>
        <v>0.78687634251252614</v>
      </c>
      <c r="J934" s="10">
        <v>0.82665675779082737</v>
      </c>
      <c r="K934" s="10">
        <v>0.22188095854775364</v>
      </c>
      <c r="L934" s="150">
        <f t="shared" si="144"/>
        <v>0.22188095854775364</v>
      </c>
      <c r="M934" s="10">
        <f t="shared" ref="M934:M955" si="147">H934+I934+J934+L934</f>
        <v>3.9754095511342893</v>
      </c>
      <c r="N934" s="11">
        <f t="shared" ref="N934:N956" si="148">M934/F934</f>
        <v>4.8784017071227016E-2</v>
      </c>
    </row>
    <row r="935" spans="1:14">
      <c r="A935" s="9">
        <f t="shared" si="146"/>
        <v>160</v>
      </c>
      <c r="B935" s="8" t="s">
        <v>983</v>
      </c>
      <c r="C935" s="8">
        <f>димвенканали!C935</f>
        <v>153.19999999999999</v>
      </c>
      <c r="D935" s="8">
        <f>димвенканали!D935</f>
        <v>0</v>
      </c>
      <c r="E935" s="8">
        <f>димвенканали!E935</f>
        <v>0</v>
      </c>
      <c r="F935" s="8">
        <f t="shared" si="145"/>
        <v>153.19999999999999</v>
      </c>
      <c r="G935" s="11">
        <v>1.7729967046796232E-3</v>
      </c>
      <c r="H935" s="18">
        <f t="shared" si="141"/>
        <v>4.023160012489674</v>
      </c>
      <c r="I935" s="10">
        <f t="shared" ref="I935:I955" si="149">H935*0.3677</f>
        <v>1.4793159365924533</v>
      </c>
      <c r="J935" s="10">
        <v>1.5541025315198769</v>
      </c>
      <c r="K935" s="10">
        <v>0.41713293470997498</v>
      </c>
      <c r="L935" s="150">
        <f t="shared" si="144"/>
        <v>0.41713293470997498</v>
      </c>
      <c r="M935" s="10">
        <f t="shared" si="147"/>
        <v>7.4737114153119792</v>
      </c>
      <c r="N935" s="11">
        <f t="shared" si="148"/>
        <v>4.8784017071227023E-2</v>
      </c>
    </row>
    <row r="936" spans="1:14">
      <c r="A936" s="9">
        <f t="shared" si="146"/>
        <v>161</v>
      </c>
      <c r="B936" s="8" t="s">
        <v>984</v>
      </c>
      <c r="C936" s="8">
        <f>димвенканали!C936</f>
        <v>130.4</v>
      </c>
      <c r="D936" s="8">
        <f>димвенканали!D936</f>
        <v>0</v>
      </c>
      <c r="E936" s="8">
        <f>димвенканали!E936</f>
        <v>0</v>
      </c>
      <c r="F936" s="8">
        <f t="shared" si="145"/>
        <v>130.4</v>
      </c>
      <c r="G936" s="11">
        <v>1.5091303543748231E-3</v>
      </c>
      <c r="H936" s="18">
        <f t="shared" si="141"/>
        <v>3.4244129610225427</v>
      </c>
      <c r="I936" s="10">
        <f t="shared" si="149"/>
        <v>1.259156645767989</v>
      </c>
      <c r="J936" s="10">
        <v>1.3228131208237075</v>
      </c>
      <c r="K936" s="10">
        <v>0.35505309847376465</v>
      </c>
      <c r="L936" s="150">
        <f t="shared" si="144"/>
        <v>0.35505309847376465</v>
      </c>
      <c r="M936" s="10">
        <f t="shared" si="147"/>
        <v>6.3614358260880044</v>
      </c>
      <c r="N936" s="11">
        <f t="shared" si="148"/>
        <v>4.8784017071227023E-2</v>
      </c>
    </row>
    <row r="937" spans="1:14">
      <c r="A937" s="9">
        <f t="shared" si="146"/>
        <v>162</v>
      </c>
      <c r="B937" s="8" t="s">
        <v>985</v>
      </c>
      <c r="C937" s="8">
        <f>димвенканали!C937</f>
        <v>5265.83</v>
      </c>
      <c r="D937" s="8">
        <f>димвенканали!D937</f>
        <v>0</v>
      </c>
      <c r="E937" s="8">
        <f>димвенканали!E937</f>
        <v>1489.9</v>
      </c>
      <c r="F937" s="8">
        <f t="shared" si="145"/>
        <v>6755.73</v>
      </c>
      <c r="G937" s="11">
        <v>6.094190102743538E-2</v>
      </c>
      <c r="H937" s="18">
        <f t="shared" si="141"/>
        <v>138.28509587838445</v>
      </c>
      <c r="I937" s="10">
        <f t="shared" si="149"/>
        <v>50.847429754481965</v>
      </c>
      <c r="J937" s="10">
        <v>53.418013926588209</v>
      </c>
      <c r="K937" s="10">
        <v>14.337801054724723</v>
      </c>
      <c r="L937" s="150">
        <f t="shared" si="144"/>
        <v>14.337801054724723</v>
      </c>
      <c r="M937" s="10">
        <f t="shared" si="147"/>
        <v>256.88834061417936</v>
      </c>
      <c r="N937" s="11">
        <f t="shared" si="148"/>
        <v>3.8025252728303142E-2</v>
      </c>
    </row>
    <row r="938" spans="1:14">
      <c r="A938" s="9">
        <f t="shared" si="146"/>
        <v>163</v>
      </c>
      <c r="B938" s="8" t="s">
        <v>986</v>
      </c>
      <c r="C938" s="8">
        <f>димвенканали!C938</f>
        <v>3884.83</v>
      </c>
      <c r="D938" s="8">
        <f>димвенканали!D938</f>
        <v>0</v>
      </c>
      <c r="E938" s="8">
        <f>димвенканали!E938</f>
        <v>230.5</v>
      </c>
      <c r="F938" s="8">
        <f t="shared" si="145"/>
        <v>4115.33</v>
      </c>
      <c r="G938" s="11">
        <v>4.4959469897131468E-2</v>
      </c>
      <c r="H938" s="18">
        <f t="shared" si="141"/>
        <v>102.01888192767794</v>
      </c>
      <c r="I938" s="10">
        <f t="shared" si="149"/>
        <v>37.512342884807182</v>
      </c>
      <c r="J938" s="10">
        <v>39.408773743631613</v>
      </c>
      <c r="K938" s="10">
        <v>10.57761448269812</v>
      </c>
      <c r="L938" s="150">
        <f t="shared" si="144"/>
        <v>10.57761448269812</v>
      </c>
      <c r="M938" s="10">
        <f t="shared" si="147"/>
        <v>189.51761303881486</v>
      </c>
      <c r="N938" s="11">
        <f t="shared" si="148"/>
        <v>4.6051619928126022E-2</v>
      </c>
    </row>
    <row r="939" spans="1:14">
      <c r="A939" s="9">
        <f t="shared" si="146"/>
        <v>164</v>
      </c>
      <c r="B939" s="8" t="s">
        <v>987</v>
      </c>
      <c r="C939" s="8">
        <f>димвенканали!C939</f>
        <v>4215.83</v>
      </c>
      <c r="D939" s="8">
        <f>димвенканали!D939</f>
        <v>0</v>
      </c>
      <c r="E939" s="8">
        <f>димвенканали!E939</f>
        <v>0</v>
      </c>
      <c r="F939" s="8">
        <f t="shared" si="145"/>
        <v>4215.83</v>
      </c>
      <c r="G939" s="11">
        <v>4.8790161210766944E-2</v>
      </c>
      <c r="H939" s="18">
        <f t="shared" si="141"/>
        <v>110.7112185081876</v>
      </c>
      <c r="I939" s="10">
        <f t="shared" si="149"/>
        <v>40.708515045460587</v>
      </c>
      <c r="J939" s="10">
        <v>42.766527907685656</v>
      </c>
      <c r="K939" s="10">
        <v>11.47886122805714</v>
      </c>
      <c r="L939" s="150">
        <f t="shared" si="144"/>
        <v>11.47886122805714</v>
      </c>
      <c r="M939" s="10">
        <f t="shared" si="147"/>
        <v>205.66512268939098</v>
      </c>
      <c r="N939" s="11">
        <f t="shared" si="148"/>
        <v>4.8784017071227016E-2</v>
      </c>
    </row>
    <row r="940" spans="1:14">
      <c r="A940" s="9">
        <f t="shared" si="146"/>
        <v>165</v>
      </c>
      <c r="B940" s="8" t="s">
        <v>988</v>
      </c>
      <c r="C940" s="8">
        <f>димвенканали!C940</f>
        <v>4235.75</v>
      </c>
      <c r="D940" s="8">
        <f>димвенканали!D940</f>
        <v>0</v>
      </c>
      <c r="E940" s="8">
        <f>димвенканали!E940</f>
        <v>0</v>
      </c>
      <c r="F940" s="8">
        <f t="shared" si="145"/>
        <v>4235.75</v>
      </c>
      <c r="G940" s="11">
        <v>4.9020697074717456E-2</v>
      </c>
      <c r="H940" s="18">
        <f t="shared" si="141"/>
        <v>111.23433435315363</v>
      </c>
      <c r="I940" s="10">
        <f t="shared" si="149"/>
        <v>40.900864741654594</v>
      </c>
      <c r="J940" s="10">
        <v>42.968601813872837</v>
      </c>
      <c r="K940" s="10">
        <v>11.533099400768776</v>
      </c>
      <c r="L940" s="150">
        <f t="shared" si="144"/>
        <v>11.533099400768776</v>
      </c>
      <c r="M940" s="10">
        <f t="shared" si="147"/>
        <v>206.63690030944986</v>
      </c>
      <c r="N940" s="11">
        <f t="shared" si="148"/>
        <v>4.8784017071227023E-2</v>
      </c>
    </row>
    <row r="941" spans="1:14">
      <c r="A941" s="9">
        <f t="shared" si="146"/>
        <v>166</v>
      </c>
      <c r="B941" s="8" t="s">
        <v>989</v>
      </c>
      <c r="C941" s="8">
        <f>димвенканали!C941</f>
        <v>4215</v>
      </c>
      <c r="D941" s="8">
        <f>димвенканали!D941</f>
        <v>0</v>
      </c>
      <c r="E941" s="8">
        <f>димвенканали!E941</f>
        <v>0</v>
      </c>
      <c r="F941" s="8">
        <f t="shared" si="145"/>
        <v>4215</v>
      </c>
      <c r="G941" s="11">
        <v>4.8780555549769011E-2</v>
      </c>
      <c r="H941" s="18">
        <f t="shared" si="141"/>
        <v>110.68942201464736</v>
      </c>
      <c r="I941" s="10">
        <f t="shared" si="149"/>
        <v>40.700500474785841</v>
      </c>
      <c r="J941" s="10">
        <v>42.758108161594528</v>
      </c>
      <c r="K941" s="10">
        <v>11.476601304194157</v>
      </c>
      <c r="L941" s="150">
        <f t="shared" si="144"/>
        <v>11.476601304194157</v>
      </c>
      <c r="M941" s="10">
        <f t="shared" si="147"/>
        <v>205.6246319552219</v>
      </c>
      <c r="N941" s="11">
        <f t="shared" si="148"/>
        <v>4.8784017071227023E-2</v>
      </c>
    </row>
    <row r="942" spans="1:14">
      <c r="A942" s="9">
        <f t="shared" si="146"/>
        <v>167</v>
      </c>
      <c r="B942" s="8" t="s">
        <v>990</v>
      </c>
      <c r="C942" s="8">
        <f>димвенканали!C942</f>
        <v>4962.2</v>
      </c>
      <c r="D942" s="8">
        <f>димвенканали!D942</f>
        <v>0</v>
      </c>
      <c r="E942" s="8">
        <f>димвенканали!E942</f>
        <v>0</v>
      </c>
      <c r="F942" s="8">
        <f t="shared" si="145"/>
        <v>4962.2</v>
      </c>
      <c r="G942" s="11">
        <v>5.7427965065021062E-2</v>
      </c>
      <c r="H942" s="18">
        <f t="shared" si="141"/>
        <v>130.31151836799125</v>
      </c>
      <c r="I942" s="10">
        <f t="shared" si="149"/>
        <v>47.915545303910385</v>
      </c>
      <c r="J942" s="10">
        <v>50.337908498093562</v>
      </c>
      <c r="K942" s="10">
        <v>13.511077340847505</v>
      </c>
      <c r="L942" s="150">
        <f t="shared" si="144"/>
        <v>13.511077340847505</v>
      </c>
      <c r="M942" s="10">
        <f t="shared" si="147"/>
        <v>242.07604951084269</v>
      </c>
      <c r="N942" s="11">
        <f t="shared" si="148"/>
        <v>4.8784017071227016E-2</v>
      </c>
    </row>
    <row r="943" spans="1:14">
      <c r="A943" s="9">
        <f t="shared" si="146"/>
        <v>168</v>
      </c>
      <c r="B943" s="8" t="s">
        <v>991</v>
      </c>
      <c r="C943" s="8">
        <f>димвенканали!C943</f>
        <v>3826.09</v>
      </c>
      <c r="D943" s="8">
        <f>димвенканали!D943</f>
        <v>0</v>
      </c>
      <c r="E943" s="8">
        <f>димвенканали!E943</f>
        <v>0</v>
      </c>
      <c r="F943" s="8">
        <f t="shared" si="145"/>
        <v>3826.09</v>
      </c>
      <c r="G943" s="11">
        <v>4.4279666852530417E-2</v>
      </c>
      <c r="H943" s="18">
        <f t="shared" si="141"/>
        <v>100.47632044508235</v>
      </c>
      <c r="I943" s="10">
        <f t="shared" si="149"/>
        <v>36.945143027656783</v>
      </c>
      <c r="J943" s="10">
        <v>38.812899182917008</v>
      </c>
      <c r="K943" s="10">
        <v>10.417677220394831</v>
      </c>
      <c r="L943" s="150">
        <f t="shared" si="144"/>
        <v>10.417677220394831</v>
      </c>
      <c r="M943" s="10">
        <f t="shared" si="147"/>
        <v>186.65203987605096</v>
      </c>
      <c r="N943" s="11">
        <f t="shared" si="148"/>
        <v>4.8784017071227009E-2</v>
      </c>
    </row>
    <row r="944" spans="1:14">
      <c r="A944" s="9">
        <f t="shared" si="146"/>
        <v>169</v>
      </c>
      <c r="B944" s="8" t="s">
        <v>992</v>
      </c>
      <c r="C944" s="8">
        <f>димвенканали!C944</f>
        <v>3985.25</v>
      </c>
      <c r="D944" s="8">
        <f>димвенканали!D944</f>
        <v>0</v>
      </c>
      <c r="E944" s="8">
        <f>димвенканали!E944</f>
        <v>0</v>
      </c>
      <c r="F944" s="8">
        <f t="shared" si="145"/>
        <v>3985.25</v>
      </c>
      <c r="G944" s="11">
        <v>4.6121639147026557E-2</v>
      </c>
      <c r="H944" s="18">
        <f t="shared" si="141"/>
        <v>104.65599503769238</v>
      </c>
      <c r="I944" s="10">
        <f t="shared" si="149"/>
        <v>38.482009375359489</v>
      </c>
      <c r="J944" s="10">
        <v>40.427461577934658</v>
      </c>
      <c r="K944" s="10">
        <v>10.851038042120939</v>
      </c>
      <c r="L944" s="150">
        <f t="shared" si="144"/>
        <v>10.851038042120939</v>
      </c>
      <c r="M944" s="10">
        <f t="shared" si="147"/>
        <v>194.41650403310746</v>
      </c>
      <c r="N944" s="11">
        <f t="shared" si="148"/>
        <v>4.8784017071227016E-2</v>
      </c>
    </row>
    <row r="945" spans="1:14">
      <c r="A945" s="9">
        <f t="shared" si="146"/>
        <v>170</v>
      </c>
      <c r="B945" s="8" t="s">
        <v>993</v>
      </c>
      <c r="C945" s="8">
        <f>димвенканали!C945</f>
        <v>3992.96</v>
      </c>
      <c r="D945" s="8">
        <f>димвенканали!D945</f>
        <v>0</v>
      </c>
      <c r="E945" s="8">
        <f>димвенканали!E945</f>
        <v>0</v>
      </c>
      <c r="F945" s="8">
        <f t="shared" si="145"/>
        <v>3992.96</v>
      </c>
      <c r="G945" s="11">
        <v>4.6210867636537527E-2</v>
      </c>
      <c r="H945" s="18">
        <f t="shared" si="141"/>
        <v>104.85846608009641</v>
      </c>
      <c r="I945" s="10">
        <f t="shared" si="149"/>
        <v>38.556457977651448</v>
      </c>
      <c r="J945" s="10">
        <v>40.505673918130604</v>
      </c>
      <c r="K945" s="10">
        <v>10.872030828848185</v>
      </c>
      <c r="L945" s="150">
        <f t="shared" si="144"/>
        <v>10.872030828848185</v>
      </c>
      <c r="M945" s="10">
        <f t="shared" si="147"/>
        <v>194.79262880472663</v>
      </c>
      <c r="N945" s="11">
        <f t="shared" si="148"/>
        <v>4.8784017071227016E-2</v>
      </c>
    </row>
    <row r="946" spans="1:14">
      <c r="A946" s="9">
        <f t="shared" si="146"/>
        <v>171</v>
      </c>
      <c r="B946" s="8" t="s">
        <v>994</v>
      </c>
      <c r="C946" s="8">
        <f>димвенканали!C946</f>
        <v>4337.99</v>
      </c>
      <c r="D946" s="8">
        <f>димвенканали!D946</f>
        <v>0</v>
      </c>
      <c r="E946" s="8">
        <f>димвенканали!E946</f>
        <v>0</v>
      </c>
      <c r="F946" s="8">
        <f t="shared" si="145"/>
        <v>4337.99</v>
      </c>
      <c r="G946" s="11">
        <v>5.0203929340294766E-2</v>
      </c>
      <c r="H946" s="18">
        <f t="shared" si="141"/>
        <v>113.91924218394307</v>
      </c>
      <c r="I946" s="10">
        <f t="shared" si="149"/>
        <v>41.888105351035868</v>
      </c>
      <c r="J946" s="10">
        <v>44.005752223941975</v>
      </c>
      <c r="K946" s="10">
        <v>11.81147845589115</v>
      </c>
      <c r="L946" s="150">
        <f t="shared" si="144"/>
        <v>11.81147845589115</v>
      </c>
      <c r="M946" s="10">
        <f t="shared" si="147"/>
        <v>211.62457821481206</v>
      </c>
      <c r="N946" s="11">
        <f t="shared" si="148"/>
        <v>4.8784017071227016E-2</v>
      </c>
    </row>
    <row r="947" spans="1:14">
      <c r="A947" s="9">
        <f t="shared" si="146"/>
        <v>172</v>
      </c>
      <c r="B947" s="8" t="s">
        <v>995</v>
      </c>
      <c r="C947" s="8">
        <f>димвенканали!C947</f>
        <v>3093.3</v>
      </c>
      <c r="D947" s="8">
        <f>димвенканали!D947</f>
        <v>0</v>
      </c>
      <c r="E947" s="8">
        <f>димвенканали!E947</f>
        <v>0</v>
      </c>
      <c r="F947" s="8">
        <f t="shared" si="145"/>
        <v>3093.3</v>
      </c>
      <c r="G947" s="11">
        <v>3.5799025499905213E-2</v>
      </c>
      <c r="H947" s="18">
        <f t="shared" si="141"/>
        <v>81.232642732599913</v>
      </c>
      <c r="I947" s="10">
        <f t="shared" si="149"/>
        <v>29.869242732776989</v>
      </c>
      <c r="J947" s="10">
        <v>31.379277811686915</v>
      </c>
      <c r="K947" s="10">
        <v>8.4224367293626994</v>
      </c>
      <c r="L947" s="150">
        <f t="shared" si="144"/>
        <v>8.4224367293626994</v>
      </c>
      <c r="M947" s="10">
        <f t="shared" si="147"/>
        <v>150.9036000064265</v>
      </c>
      <c r="N947" s="11">
        <f t="shared" si="148"/>
        <v>4.8784017071227002E-2</v>
      </c>
    </row>
    <row r="948" spans="1:14">
      <c r="A948" s="9">
        <f t="shared" si="146"/>
        <v>173</v>
      </c>
      <c r="B948" s="8" t="s">
        <v>996</v>
      </c>
      <c r="C948" s="8">
        <f>димвенканали!C948</f>
        <v>4114.87</v>
      </c>
      <c r="D948" s="8">
        <f>димвенканали!D948</f>
        <v>0</v>
      </c>
      <c r="E948" s="8">
        <f>димвенканали!E948</f>
        <v>0</v>
      </c>
      <c r="F948" s="8">
        <f t="shared" si="145"/>
        <v>4114.87</v>
      </c>
      <c r="G948" s="11">
        <v>4.7621742494680423E-2</v>
      </c>
      <c r="H948" s="18">
        <f t="shared" si="141"/>
        <v>108.05992454695419</v>
      </c>
      <c r="I948" s="10">
        <f t="shared" si="149"/>
        <v>39.733634255915057</v>
      </c>
      <c r="J948" s="10">
        <v>41.74236216628718</v>
      </c>
      <c r="K948" s="10">
        <v>11.203967356723464</v>
      </c>
      <c r="L948" s="150">
        <f t="shared" si="144"/>
        <v>11.203967356723464</v>
      </c>
      <c r="M948" s="10">
        <f t="shared" si="147"/>
        <v>200.73988832587992</v>
      </c>
      <c r="N948" s="11">
        <f t="shared" si="148"/>
        <v>4.8784017071227016E-2</v>
      </c>
    </row>
    <row r="949" spans="1:14">
      <c r="A949" s="9">
        <f t="shared" si="146"/>
        <v>174</v>
      </c>
      <c r="B949" s="8" t="s">
        <v>997</v>
      </c>
      <c r="C949" s="8">
        <f>димвенканали!C949</f>
        <v>5499.38</v>
      </c>
      <c r="D949" s="8">
        <f>димвенканали!D949</f>
        <v>0</v>
      </c>
      <c r="E949" s="8">
        <f>димвенканали!E949</f>
        <v>0</v>
      </c>
      <c r="F949" s="8">
        <f t="shared" si="145"/>
        <v>5499.38</v>
      </c>
      <c r="G949" s="11">
        <v>6.364479515522864E-2</v>
      </c>
      <c r="H949" s="18">
        <f t="shared" si="141"/>
        <v>144.41831403058396</v>
      </c>
      <c r="I949" s="10">
        <f t="shared" si="149"/>
        <v>53.102614069045728</v>
      </c>
      <c r="J949" s="10">
        <v>55.787208745364111</v>
      </c>
      <c r="K949" s="10">
        <v>14.973710956170642</v>
      </c>
      <c r="L949" s="150">
        <f t="shared" si="144"/>
        <v>14.973710956170642</v>
      </c>
      <c r="M949" s="10">
        <f t="shared" si="147"/>
        <v>268.28184780116442</v>
      </c>
      <c r="N949" s="11">
        <f t="shared" si="148"/>
        <v>4.8784017071227016E-2</v>
      </c>
    </row>
    <row r="950" spans="1:14">
      <c r="A950" s="9">
        <f t="shared" si="146"/>
        <v>175</v>
      </c>
      <c r="B950" s="8" t="s">
        <v>998</v>
      </c>
      <c r="C950" s="8">
        <f>димвенканали!C950</f>
        <v>9903.31</v>
      </c>
      <c r="D950" s="8">
        <f>димвенканали!D950</f>
        <v>0</v>
      </c>
      <c r="E950" s="8">
        <f>димвенканали!E950</f>
        <v>0</v>
      </c>
      <c r="F950" s="8">
        <f t="shared" si="145"/>
        <v>9903.31</v>
      </c>
      <c r="G950" s="11">
        <v>0.11461185375601017</v>
      </c>
      <c r="H950" s="18">
        <f t="shared" si="141"/>
        <v>260.06919571337539</v>
      </c>
      <c r="I950" s="10">
        <f t="shared" si="149"/>
        <v>95.627443263808132</v>
      </c>
      <c r="J950" s="10">
        <v>100.46187429129316</v>
      </c>
      <c r="K950" s="10">
        <v>26.964730833176514</v>
      </c>
      <c r="L950" s="150">
        <f t="shared" si="144"/>
        <v>26.964730833176514</v>
      </c>
      <c r="M950" s="10">
        <f t="shared" si="147"/>
        <v>483.1232441016532</v>
      </c>
      <c r="N950" s="11">
        <f t="shared" si="148"/>
        <v>4.8784017071227016E-2</v>
      </c>
    </row>
    <row r="951" spans="1:14">
      <c r="A951" s="9">
        <f t="shared" si="146"/>
        <v>176</v>
      </c>
      <c r="B951" s="8" t="s">
        <v>999</v>
      </c>
      <c r="C951" s="8">
        <f>димвенканали!C951</f>
        <v>3585.51</v>
      </c>
      <c r="D951" s="8">
        <f>димвенканали!D951</f>
        <v>0</v>
      </c>
      <c r="E951" s="8">
        <f>димвенканали!E951</f>
        <v>0</v>
      </c>
      <c r="F951" s="8">
        <f t="shared" si="145"/>
        <v>3585.51</v>
      </c>
      <c r="G951" s="11">
        <v>4.1495413933393191E-2</v>
      </c>
      <c r="H951" s="18">
        <f t="shared" si="141"/>
        <v>94.158488618680494</v>
      </c>
      <c r="I951" s="10">
        <f t="shared" si="149"/>
        <v>34.622076265088822</v>
      </c>
      <c r="J951" s="10">
        <v>36.372390129176466</v>
      </c>
      <c r="K951" s="10">
        <v>9.7626260361094168</v>
      </c>
      <c r="L951" s="150">
        <f t="shared" si="144"/>
        <v>9.7626260361094168</v>
      </c>
      <c r="M951" s="10">
        <f t="shared" si="147"/>
        <v>174.91558104905522</v>
      </c>
      <c r="N951" s="11">
        <f t="shared" si="148"/>
        <v>4.8784017071227023E-2</v>
      </c>
    </row>
    <row r="952" spans="1:14">
      <c r="A952" s="9">
        <f t="shared" si="146"/>
        <v>177</v>
      </c>
      <c r="B952" s="8" t="s">
        <v>1000</v>
      </c>
      <c r="C952" s="8">
        <f>димвенканали!C952</f>
        <v>4638.37</v>
      </c>
      <c r="D952" s="8">
        <f>димвенканали!D952</f>
        <v>0</v>
      </c>
      <c r="E952" s="8">
        <f>димвенканали!E952</f>
        <v>0</v>
      </c>
      <c r="F952" s="8">
        <f t="shared" si="145"/>
        <v>4638.37</v>
      </c>
      <c r="G952" s="11">
        <v>5.3680252774705117E-2</v>
      </c>
      <c r="H952" s="18">
        <f t="shared" si="141"/>
        <v>121.80747197866663</v>
      </c>
      <c r="I952" s="10">
        <f t="shared" si="149"/>
        <v>44.788607446555723</v>
      </c>
      <c r="J952" s="10">
        <v>47.052888767140018</v>
      </c>
      <c r="K952" s="10">
        <v>12.629353070304873</v>
      </c>
      <c r="L952" s="150">
        <f t="shared" si="144"/>
        <v>12.629353070304873</v>
      </c>
      <c r="M952" s="10">
        <f t="shared" si="147"/>
        <v>226.27832126266725</v>
      </c>
      <c r="N952" s="11">
        <f t="shared" si="148"/>
        <v>4.8784017071227016E-2</v>
      </c>
    </row>
    <row r="953" spans="1:14">
      <c r="A953" s="9">
        <f t="shared" si="146"/>
        <v>178</v>
      </c>
      <c r="B953" s="8" t="s">
        <v>1001</v>
      </c>
      <c r="C953" s="8">
        <f>димвенканали!C953</f>
        <v>4563.3</v>
      </c>
      <c r="D953" s="8">
        <f>димвенканали!D953</f>
        <v>0</v>
      </c>
      <c r="E953" s="8">
        <f>димвенканали!E953</f>
        <v>0</v>
      </c>
      <c r="F953" s="8">
        <f t="shared" si="145"/>
        <v>4563.3</v>
      </c>
      <c r="G953" s="11">
        <v>5.2811461243241029E-2</v>
      </c>
      <c r="H953" s="18">
        <f t="shared" si="141"/>
        <v>119.83607105087552</v>
      </c>
      <c r="I953" s="10">
        <f t="shared" si="149"/>
        <v>44.063723325406933</v>
      </c>
      <c r="J953" s="10">
        <v>46.291358238150487</v>
      </c>
      <c r="K953" s="10">
        <v>12.424952486697316</v>
      </c>
      <c r="L953" s="150">
        <f t="shared" si="144"/>
        <v>12.424952486697316</v>
      </c>
      <c r="M953" s="10">
        <f t="shared" si="147"/>
        <v>222.61610510113024</v>
      </c>
      <c r="N953" s="11">
        <f t="shared" si="148"/>
        <v>4.8784017071227016E-2</v>
      </c>
    </row>
    <row r="954" spans="1:14">
      <c r="A954" s="9">
        <f t="shared" si="146"/>
        <v>179</v>
      </c>
      <c r="B954" s="8" t="s">
        <v>1291</v>
      </c>
      <c r="C954" s="8">
        <f>димвенканали!C954</f>
        <v>24.2</v>
      </c>
      <c r="D954" s="8">
        <f>димвенканали!D954</f>
        <v>0</v>
      </c>
      <c r="E954" s="8">
        <f>димвенканали!E954</f>
        <v>0</v>
      </c>
      <c r="F954" s="8">
        <f t="shared" si="145"/>
        <v>24.2</v>
      </c>
      <c r="G954" s="11">
        <v>2.8006867006035823E-4</v>
      </c>
      <c r="H954" s="18">
        <f t="shared" si="141"/>
        <v>0.63551222129406071</v>
      </c>
      <c r="I954" s="10">
        <f t="shared" si="149"/>
        <v>0.23367784376982614</v>
      </c>
      <c r="J954" s="10">
        <v>0.24549139205470641</v>
      </c>
      <c r="K954" s="10">
        <v>6.5891756005100485E-2</v>
      </c>
      <c r="L954" s="150">
        <f t="shared" si="144"/>
        <v>6.5891756005100485E-2</v>
      </c>
      <c r="M954" s="10">
        <f t="shared" si="147"/>
        <v>1.1805732131236937</v>
      </c>
      <c r="N954" s="11">
        <f t="shared" si="148"/>
        <v>4.8784017071227016E-2</v>
      </c>
    </row>
    <row r="955" spans="1:14">
      <c r="A955" s="9">
        <f t="shared" si="146"/>
        <v>180</v>
      </c>
      <c r="B955" s="187" t="s">
        <v>1361</v>
      </c>
      <c r="C955" s="8">
        <f>димвенканали!C955</f>
        <v>9432.4</v>
      </c>
      <c r="D955" s="8">
        <f>димвенканали!D955</f>
        <v>0</v>
      </c>
      <c r="E955" s="8">
        <f>димвенканали!E955</f>
        <v>0</v>
      </c>
      <c r="F955" s="8">
        <f t="shared" si="145"/>
        <v>9432.4</v>
      </c>
      <c r="G955" s="11">
        <v>0.1627235369821515</v>
      </c>
      <c r="H955" s="18">
        <f t="shared" si="141"/>
        <v>369.24085947230947</v>
      </c>
      <c r="I955" s="10">
        <f t="shared" si="149"/>
        <v>135.7698640279682</v>
      </c>
      <c r="J955" s="10">
        <v>151.53085884849338</v>
      </c>
      <c r="K955" s="10">
        <v>103.36361792643245</v>
      </c>
      <c r="L955" s="150">
        <f t="shared" si="144"/>
        <v>103.36361792643245</v>
      </c>
      <c r="M955" s="10">
        <f t="shared" si="147"/>
        <v>759.90520027520347</v>
      </c>
      <c r="N955" s="11">
        <f t="shared" si="148"/>
        <v>8.0563292510411291E-2</v>
      </c>
    </row>
    <row r="956" spans="1:14">
      <c r="A956" s="9"/>
      <c r="B956" s="13" t="s">
        <v>576</v>
      </c>
      <c r="C956" s="13">
        <f>SUM(C776:C955)</f>
        <v>267948.86999999988</v>
      </c>
      <c r="D956" s="13">
        <f t="shared" ref="D956:M956" si="150">SUM(D776:D955)</f>
        <v>2137.85</v>
      </c>
      <c r="E956" s="13">
        <f t="shared" si="150"/>
        <v>2969</v>
      </c>
      <c r="F956" s="13">
        <f t="shared" si="150"/>
        <v>273055.71999999991</v>
      </c>
      <c r="G956" s="13">
        <f t="shared" si="150"/>
        <v>3.1545567577093618</v>
      </c>
      <c r="H956" s="13">
        <f t="shared" si="150"/>
        <v>7158.0993756210446</v>
      </c>
      <c r="I956" s="13">
        <f t="shared" si="150"/>
        <v>2632.0331404158583</v>
      </c>
      <c r="J956" s="13">
        <f t="shared" si="150"/>
        <v>2773.992350144722</v>
      </c>
      <c r="K956" s="13">
        <f t="shared" si="150"/>
        <v>801.67983637443979</v>
      </c>
      <c r="L956" s="13">
        <f t="shared" si="150"/>
        <v>801.67983637443979</v>
      </c>
      <c r="M956" s="13">
        <f t="shared" si="150"/>
        <v>13365.804702556068</v>
      </c>
      <c r="N956" s="16">
        <f t="shared" si="148"/>
        <v>4.8949000967846684E-2</v>
      </c>
    </row>
    <row r="957" spans="1:14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11"/>
    </row>
    <row r="958" spans="1:14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87" si="151">C958+D958+E958</f>
        <v>7464.2</v>
      </c>
      <c r="G958" s="11">
        <v>3.9154333535140889E-2</v>
      </c>
      <c r="H958" s="18">
        <f t="shared" ref="H958:H1010" si="152">G958*$H$2</f>
        <v>88.846272854594247</v>
      </c>
      <c r="I958" s="10">
        <f t="shared" ref="I958:I1010" si="153">H958*0.3677</f>
        <v>32.668774528634309</v>
      </c>
      <c r="J958" s="10">
        <v>34.320339516892396</v>
      </c>
      <c r="K958" s="10">
        <v>9.2118400508125973</v>
      </c>
      <c r="L958" s="150">
        <f t="shared" ref="L958:L1010" si="154">K958*$L$2</f>
        <v>9.2118400508125973</v>
      </c>
      <c r="M958" s="10">
        <f t="shared" ref="M958:M989" si="155">H958+I958+J958+L958</f>
        <v>165.04722695093358</v>
      </c>
      <c r="N958" s="11">
        <f t="shared" ref="N958:N989" si="156">M958/F958</f>
        <v>2.2111844129435652E-2</v>
      </c>
    </row>
    <row r="959" spans="1:14">
      <c r="A959" s="9">
        <f t="shared" ref="A959:A1010" si="157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51"/>
        <v>7486.75</v>
      </c>
      <c r="G959" s="11">
        <v>4.1610649925365666E-2</v>
      </c>
      <c r="H959" s="18">
        <f t="shared" si="152"/>
        <v>94.419974065144999</v>
      </c>
      <c r="I959" s="10">
        <f t="shared" si="153"/>
        <v>34.71822446375382</v>
      </c>
      <c r="J959" s="10">
        <v>36.47339908558002</v>
      </c>
      <c r="K959" s="10">
        <v>9.789737607940781</v>
      </c>
      <c r="L959" s="150">
        <f t="shared" si="154"/>
        <v>9.789737607940781</v>
      </c>
      <c r="M959" s="10">
        <f t="shared" si="155"/>
        <v>175.40133522241962</v>
      </c>
      <c r="N959" s="11">
        <f t="shared" si="156"/>
        <v>2.3428234577409373E-2</v>
      </c>
    </row>
    <row r="960" spans="1:14">
      <c r="A960" s="9">
        <f t="shared" si="157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51"/>
        <v>4319.2999999999993</v>
      </c>
      <c r="G960" s="11">
        <v>2.3431574317340512E-2</v>
      </c>
      <c r="H960" s="18">
        <f t="shared" si="152"/>
        <v>53.169288230706876</v>
      </c>
      <c r="I960" s="10">
        <f t="shared" si="153"/>
        <v>19.55034728243092</v>
      </c>
      <c r="J960" s="10">
        <v>20.538712152121651</v>
      </c>
      <c r="K960" s="10">
        <v>5.5127464896407021</v>
      </c>
      <c r="L960" s="150">
        <f t="shared" si="154"/>
        <v>5.5127464896407021</v>
      </c>
      <c r="M960" s="10">
        <f t="shared" si="155"/>
        <v>98.771094154900155</v>
      </c>
      <c r="N960" s="11">
        <f t="shared" si="156"/>
        <v>2.286738456576301E-2</v>
      </c>
    </row>
    <row r="961" spans="1:14">
      <c r="A961" s="9">
        <f t="shared" si="157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51"/>
        <v>5738.17</v>
      </c>
      <c r="G961" s="11">
        <v>3.1612088867131544E-2</v>
      </c>
      <c r="H961" s="18">
        <f t="shared" si="152"/>
        <v>71.731939211074206</v>
      </c>
      <c r="I961" s="10">
        <f t="shared" si="153"/>
        <v>26.375834047911987</v>
      </c>
      <c r="J961" s="10">
        <v>27.70926037559548</v>
      </c>
      <c r="K961" s="10">
        <v>7.4373761477700384</v>
      </c>
      <c r="L961" s="150">
        <f t="shared" si="154"/>
        <v>7.4373761477700384</v>
      </c>
      <c r="M961" s="10">
        <f t="shared" si="155"/>
        <v>133.2544097823517</v>
      </c>
      <c r="N961" s="11">
        <f t="shared" si="156"/>
        <v>2.3222457644571648E-2</v>
      </c>
    </row>
    <row r="962" spans="1:14">
      <c r="A962" s="9">
        <f t="shared" si="157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51"/>
        <v>5759.7</v>
      </c>
      <c r="G962" s="11">
        <v>3.2011869018616704E-2</v>
      </c>
      <c r="H962" s="18">
        <f t="shared" si="152"/>
        <v>72.639092346213729</v>
      </c>
      <c r="I962" s="10">
        <f t="shared" si="153"/>
        <v>26.70939425570279</v>
      </c>
      <c r="J962" s="10">
        <v>28.059683669578284</v>
      </c>
      <c r="K962" s="10">
        <v>7.5314324240099522</v>
      </c>
      <c r="L962" s="150">
        <f t="shared" si="154"/>
        <v>7.5314324240099522</v>
      </c>
      <c r="M962" s="10">
        <f t="shared" si="155"/>
        <v>134.93960269550476</v>
      </c>
      <c r="N962" s="11">
        <f t="shared" si="156"/>
        <v>2.3428234577409373E-2</v>
      </c>
    </row>
    <row r="963" spans="1:14">
      <c r="A963" s="9">
        <f t="shared" si="157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51"/>
        <v>2764</v>
      </c>
      <c r="G963" s="11">
        <v>1.5362051142847123E-2</v>
      </c>
      <c r="H963" s="18">
        <f t="shared" si="152"/>
        <v>34.858491109768693</v>
      </c>
      <c r="I963" s="10">
        <f t="shared" si="153"/>
        <v>12.81746718106195</v>
      </c>
      <c r="J963" s="10">
        <v>13.465452308751216</v>
      </c>
      <c r="K963" s="10">
        <v>3.6142297723776426</v>
      </c>
      <c r="L963" s="150">
        <f t="shared" si="154"/>
        <v>3.6142297723776426</v>
      </c>
      <c r="M963" s="10">
        <f t="shared" si="155"/>
        <v>64.755640371959501</v>
      </c>
      <c r="N963" s="11">
        <f t="shared" si="156"/>
        <v>2.3428234577409369E-2</v>
      </c>
    </row>
    <row r="964" spans="1:14">
      <c r="A964" s="9">
        <f t="shared" si="157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51"/>
        <v>2796.1</v>
      </c>
      <c r="G964" s="11">
        <v>1.5540459913355585E-2</v>
      </c>
      <c r="H964" s="18">
        <f t="shared" si="152"/>
        <v>35.263323803192563</v>
      </c>
      <c r="I964" s="10">
        <f t="shared" si="153"/>
        <v>12.966324162433907</v>
      </c>
      <c r="J964" s="10">
        <v>13.621834732452704</v>
      </c>
      <c r="K964" s="10">
        <v>3.6562040038151689</v>
      </c>
      <c r="L964" s="150">
        <f t="shared" si="154"/>
        <v>3.6562040038151689</v>
      </c>
      <c r="M964" s="10">
        <f t="shared" si="155"/>
        <v>65.507686701894343</v>
      </c>
      <c r="N964" s="11">
        <f t="shared" si="156"/>
        <v>2.3428234577409373E-2</v>
      </c>
    </row>
    <row r="965" spans="1:14">
      <c r="A965" s="9">
        <f t="shared" si="157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51"/>
        <v>4337</v>
      </c>
      <c r="G965" s="11">
        <v>2.4104636688324157E-2</v>
      </c>
      <c r="H965" s="18">
        <f t="shared" si="152"/>
        <v>54.696554248576994</v>
      </c>
      <c r="I965" s="10">
        <f t="shared" si="153"/>
        <v>20.111922997201763</v>
      </c>
      <c r="J965" s="10">
        <v>21.128678242783657</v>
      </c>
      <c r="K965" s="10">
        <v>5.671097873662025</v>
      </c>
      <c r="L965" s="150">
        <f t="shared" si="154"/>
        <v>5.671097873662025</v>
      </c>
      <c r="M965" s="10">
        <f t="shared" si="155"/>
        <v>101.60825336222443</v>
      </c>
      <c r="N965" s="11">
        <f t="shared" si="156"/>
        <v>2.3428234577409369E-2</v>
      </c>
    </row>
    <row r="966" spans="1:14">
      <c r="A966" s="9">
        <f t="shared" si="157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51"/>
        <v>4335.5</v>
      </c>
      <c r="G966" s="11">
        <v>2.4096299829889183E-2</v>
      </c>
      <c r="H966" s="18">
        <f t="shared" si="152"/>
        <v>54.677636832996448</v>
      </c>
      <c r="I966" s="10">
        <f t="shared" si="153"/>
        <v>20.104967063492797</v>
      </c>
      <c r="J966" s="10">
        <v>21.121370652891063</v>
      </c>
      <c r="K966" s="10">
        <v>5.6691364609780281</v>
      </c>
      <c r="L966" s="150">
        <f t="shared" si="154"/>
        <v>5.6691364609780281</v>
      </c>
      <c r="M966" s="10">
        <f t="shared" si="155"/>
        <v>101.57311101035833</v>
      </c>
      <c r="N966" s="11">
        <f t="shared" si="156"/>
        <v>2.3428234577409373E-2</v>
      </c>
    </row>
    <row r="967" spans="1:14">
      <c r="A967" s="9">
        <f t="shared" si="157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51"/>
        <v>4326.2</v>
      </c>
      <c r="G967" s="11">
        <v>2.4044611307592337E-2</v>
      </c>
      <c r="H967" s="18">
        <f t="shared" si="152"/>
        <v>54.560348856397006</v>
      </c>
      <c r="I967" s="10">
        <f t="shared" si="153"/>
        <v>20.061840274497179</v>
      </c>
      <c r="J967" s="10">
        <v>21.076063595556988</v>
      </c>
      <c r="K967" s="10">
        <v>5.6569757023372498</v>
      </c>
      <c r="L967" s="150">
        <f t="shared" si="154"/>
        <v>5.6569757023372498</v>
      </c>
      <c r="M967" s="10">
        <f t="shared" si="155"/>
        <v>101.35522842878842</v>
      </c>
      <c r="N967" s="11">
        <f t="shared" si="156"/>
        <v>2.3428234577409373E-2</v>
      </c>
    </row>
    <row r="968" spans="1:14">
      <c r="A968" s="9">
        <f t="shared" si="157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51"/>
        <v>4335.3999999999996</v>
      </c>
      <c r="G968" s="11">
        <v>2.409574403932685E-2</v>
      </c>
      <c r="H968" s="18">
        <f t="shared" si="152"/>
        <v>54.676375671957736</v>
      </c>
      <c r="I968" s="10">
        <f t="shared" si="153"/>
        <v>20.104503334578862</v>
      </c>
      <c r="J968" s="10">
        <v>21.120883480231555</v>
      </c>
      <c r="K968" s="10">
        <v>5.6690057001324279</v>
      </c>
      <c r="L968" s="150">
        <f t="shared" si="154"/>
        <v>5.6690057001324279</v>
      </c>
      <c r="M968" s="10">
        <f t="shared" si="155"/>
        <v>101.57076818690058</v>
      </c>
      <c r="N968" s="11">
        <f t="shared" si="156"/>
        <v>2.3428234577409373E-2</v>
      </c>
    </row>
    <row r="969" spans="1:14">
      <c r="A969" s="9">
        <f t="shared" si="157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51"/>
        <v>4342.7</v>
      </c>
      <c r="G969" s="11">
        <v>2.4136316750377061E-2</v>
      </c>
      <c r="H969" s="18">
        <f t="shared" si="152"/>
        <v>54.768440427783105</v>
      </c>
      <c r="I969" s="10">
        <f t="shared" si="153"/>
        <v>20.138355545295848</v>
      </c>
      <c r="J969" s="10">
        <v>21.156447084375507</v>
      </c>
      <c r="K969" s="10">
        <v>5.6785512418612116</v>
      </c>
      <c r="L969" s="150">
        <f t="shared" si="154"/>
        <v>5.6785512418612116</v>
      </c>
      <c r="M969" s="10">
        <f t="shared" si="155"/>
        <v>101.74179429931567</v>
      </c>
      <c r="N969" s="11">
        <f t="shared" si="156"/>
        <v>2.3428234577409369E-2</v>
      </c>
    </row>
    <row r="970" spans="1:14">
      <c r="A970" s="9">
        <f t="shared" si="157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51"/>
        <v>4234.1000000000004</v>
      </c>
      <c r="G970" s="11">
        <v>2.3532728199684879E-2</v>
      </c>
      <c r="H970" s="18">
        <f t="shared" si="152"/>
        <v>53.398819539750953</v>
      </c>
      <c r="I970" s="10">
        <f t="shared" si="153"/>
        <v>19.634745944766426</v>
      </c>
      <c r="J970" s="10">
        <v>20.627377576151783</v>
      </c>
      <c r="K970" s="10">
        <v>5.5365449635398614</v>
      </c>
      <c r="L970" s="150">
        <f t="shared" si="154"/>
        <v>5.5365449635398614</v>
      </c>
      <c r="M970" s="10">
        <f t="shared" si="155"/>
        <v>99.197488024209036</v>
      </c>
      <c r="N970" s="11">
        <f t="shared" si="156"/>
        <v>2.3428234577409373E-2</v>
      </c>
    </row>
    <row r="971" spans="1:14">
      <c r="A971" s="9">
        <f t="shared" si="157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51"/>
        <v>6197.58</v>
      </c>
      <c r="G971" s="11">
        <v>3.4445564732954584E-2</v>
      </c>
      <c r="H971" s="18">
        <f t="shared" si="152"/>
        <v>78.161464302489236</v>
      </c>
      <c r="I971" s="10">
        <f t="shared" si="153"/>
        <v>28.739970424025294</v>
      </c>
      <c r="J971" s="10">
        <v>30.192915311024009</v>
      </c>
      <c r="K971" s="10">
        <v>8.1040080147222255</v>
      </c>
      <c r="L971" s="150">
        <f t="shared" si="154"/>
        <v>8.1040080147222255</v>
      </c>
      <c r="M971" s="10">
        <f t="shared" si="155"/>
        <v>145.1983580522608</v>
      </c>
      <c r="N971" s="11">
        <f t="shared" si="156"/>
        <v>2.3428234577409376E-2</v>
      </c>
    </row>
    <row r="972" spans="1:14">
      <c r="A972" s="9">
        <f t="shared" si="157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51"/>
        <v>4892.5999999999995</v>
      </c>
      <c r="G972" s="11">
        <v>2.7010865538756413E-2</v>
      </c>
      <c r="H972" s="18">
        <f t="shared" si="152"/>
        <v>61.291165319958345</v>
      </c>
      <c r="I972" s="10">
        <f t="shared" si="153"/>
        <v>22.536761488148684</v>
      </c>
      <c r="J972" s="10">
        <v>23.676104079341545</v>
      </c>
      <c r="K972" s="10">
        <v>6.3548463353032218</v>
      </c>
      <c r="L972" s="150">
        <f t="shared" si="154"/>
        <v>6.3548463353032218</v>
      </c>
      <c r="M972" s="10">
        <f t="shared" si="155"/>
        <v>113.8588772227518</v>
      </c>
      <c r="N972" s="11">
        <f t="shared" si="156"/>
        <v>2.3271650497230883E-2</v>
      </c>
    </row>
    <row r="973" spans="1:14">
      <c r="A973" s="9">
        <f t="shared" si="157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51"/>
        <v>3972.7</v>
      </c>
      <c r="G973" s="11">
        <v>2.2079891669749913E-2</v>
      </c>
      <c r="H973" s="18">
        <f t="shared" si="152"/>
        <v>50.102144584579619</v>
      </c>
      <c r="I973" s="10">
        <f t="shared" si="153"/>
        <v>18.422558563749927</v>
      </c>
      <c r="J973" s="10">
        <v>19.353908244202586</v>
      </c>
      <c r="K973" s="10">
        <v>5.1947361131420617</v>
      </c>
      <c r="L973" s="150">
        <f t="shared" si="154"/>
        <v>5.1947361131420617</v>
      </c>
      <c r="M973" s="10">
        <f t="shared" si="155"/>
        <v>93.073347505674192</v>
      </c>
      <c r="N973" s="11">
        <f t="shared" si="156"/>
        <v>2.3428234577409369E-2</v>
      </c>
    </row>
    <row r="974" spans="1:14">
      <c r="A974" s="9">
        <f t="shared" si="157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51"/>
        <v>4010.6</v>
      </c>
      <c r="G974" s="11">
        <v>2.2290536292873614E-2</v>
      </c>
      <c r="H974" s="18">
        <f t="shared" si="152"/>
        <v>50.580124618248306</v>
      </c>
      <c r="I974" s="10">
        <f t="shared" si="153"/>
        <v>18.598311822129904</v>
      </c>
      <c r="J974" s="10">
        <v>19.538546682155438</v>
      </c>
      <c r="K974" s="10">
        <v>5.2442944736243753</v>
      </c>
      <c r="L974" s="150">
        <f t="shared" si="154"/>
        <v>5.2442944736243753</v>
      </c>
      <c r="M974" s="10">
        <f t="shared" si="155"/>
        <v>93.961277596158027</v>
      </c>
      <c r="N974" s="11">
        <f t="shared" si="156"/>
        <v>2.3428234577409373E-2</v>
      </c>
    </row>
    <row r="975" spans="1:14">
      <c r="A975" s="9">
        <f t="shared" si="157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51"/>
        <v>4152</v>
      </c>
      <c r="G975" s="11">
        <v>2.2415589169398238E-2</v>
      </c>
      <c r="H975" s="18">
        <f t="shared" si="152"/>
        <v>50.863885851956624</v>
      </c>
      <c r="I975" s="10">
        <f t="shared" si="153"/>
        <v>18.702650827764451</v>
      </c>
      <c r="J975" s="10">
        <v>19.648160530544331</v>
      </c>
      <c r="K975" s="10">
        <v>5.2737156638843237</v>
      </c>
      <c r="L975" s="150">
        <f t="shared" si="154"/>
        <v>5.2737156638843237</v>
      </c>
      <c r="M975" s="10">
        <f t="shared" si="155"/>
        <v>94.488412874149731</v>
      </c>
      <c r="N975" s="11">
        <f t="shared" si="156"/>
        <v>2.2757324873350127E-2</v>
      </c>
    </row>
    <row r="976" spans="1:14">
      <c r="A976" s="9">
        <f t="shared" si="157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51"/>
        <v>5734.5</v>
      </c>
      <c r="G976" s="11">
        <v>3.1871809796909123E-2</v>
      </c>
      <c r="H976" s="18">
        <f t="shared" si="152"/>
        <v>72.3212797644604</v>
      </c>
      <c r="I976" s="10">
        <f t="shared" si="153"/>
        <v>26.59253456939209</v>
      </c>
      <c r="J976" s="10">
        <v>27.936916159382722</v>
      </c>
      <c r="K976" s="10">
        <v>7.49848069091881</v>
      </c>
      <c r="L976" s="150">
        <f t="shared" si="154"/>
        <v>7.49848069091881</v>
      </c>
      <c r="M976" s="10">
        <f t="shared" si="155"/>
        <v>134.349211184154</v>
      </c>
      <c r="N976" s="11">
        <f t="shared" si="156"/>
        <v>2.3428234577409366E-2</v>
      </c>
    </row>
    <row r="977" spans="1:14">
      <c r="A977" s="9">
        <f t="shared" si="157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51"/>
        <v>5710</v>
      </c>
      <c r="G977" s="11">
        <v>3.1402722562301207E-2</v>
      </c>
      <c r="H977" s="18">
        <f t="shared" si="152"/>
        <v>71.256859847794544</v>
      </c>
      <c r="I977" s="10">
        <f t="shared" si="153"/>
        <v>26.201147366034057</v>
      </c>
      <c r="J977" s="10">
        <v>27.525742434759497</v>
      </c>
      <c r="K977" s="10">
        <v>7.3881185372326055</v>
      </c>
      <c r="L977" s="150">
        <f t="shared" si="154"/>
        <v>7.3881185372326055</v>
      </c>
      <c r="M977" s="10">
        <f t="shared" si="155"/>
        <v>132.37186818582072</v>
      </c>
      <c r="N977" s="11">
        <f t="shared" si="156"/>
        <v>2.318246378035389E-2</v>
      </c>
    </row>
    <row r="978" spans="1:14">
      <c r="A978" s="9">
        <f t="shared" si="157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51"/>
        <v>5805.91</v>
      </c>
      <c r="G978" s="11">
        <v>3.2268699837470168E-2</v>
      </c>
      <c r="H978" s="18">
        <f t="shared" si="152"/>
        <v>73.221874862198689</v>
      </c>
      <c r="I978" s="10">
        <f t="shared" si="153"/>
        <v>26.923683386830461</v>
      </c>
      <c r="J978" s="10">
        <v>28.284806155536099</v>
      </c>
      <c r="K978" s="10">
        <v>7.5918570107616068</v>
      </c>
      <c r="L978" s="150">
        <f t="shared" si="154"/>
        <v>7.5918570107616068</v>
      </c>
      <c r="M978" s="10">
        <f t="shared" si="155"/>
        <v>136.02222141532684</v>
      </c>
      <c r="N978" s="11">
        <f t="shared" si="156"/>
        <v>2.3428234577409373E-2</v>
      </c>
    </row>
    <row r="979" spans="1:14">
      <c r="A979" s="9">
        <f t="shared" si="157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51"/>
        <v>4379.5</v>
      </c>
      <c r="G979" s="11">
        <v>2.4340847677315113E-2</v>
      </c>
      <c r="H979" s="18">
        <f t="shared" si="152"/>
        <v>55.232547690026045</v>
      </c>
      <c r="I979" s="10">
        <f t="shared" si="153"/>
        <v>20.30900778562258</v>
      </c>
      <c r="J979" s="10">
        <v>21.335726623073789</v>
      </c>
      <c r="K979" s="10">
        <v>5.7266712330419267</v>
      </c>
      <c r="L979" s="150">
        <f t="shared" si="154"/>
        <v>5.7266712330419267</v>
      </c>
      <c r="M979" s="10">
        <f t="shared" si="155"/>
        <v>102.60395333176434</v>
      </c>
      <c r="N979" s="11">
        <f t="shared" si="156"/>
        <v>2.3428234577409373E-2</v>
      </c>
    </row>
    <row r="980" spans="1:14">
      <c r="A980" s="9">
        <f t="shared" si="157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51"/>
        <v>4199.45</v>
      </c>
      <c r="G980" s="11">
        <v>2.3340146769836957E-2</v>
      </c>
      <c r="H980" s="18">
        <f t="shared" si="152"/>
        <v>52.96182723984014</v>
      </c>
      <c r="I980" s="10">
        <f t="shared" si="153"/>
        <v>19.474063876089222</v>
      </c>
      <c r="J980" s="10">
        <v>20.458572249632887</v>
      </c>
      <c r="K980" s="10">
        <v>5.4912363305395413</v>
      </c>
      <c r="L980" s="150">
        <f t="shared" si="154"/>
        <v>5.4912363305395413</v>
      </c>
      <c r="M980" s="10">
        <f t="shared" si="155"/>
        <v>98.385699696101781</v>
      </c>
      <c r="N980" s="11">
        <f t="shared" si="156"/>
        <v>2.3428234577409373E-2</v>
      </c>
    </row>
    <row r="981" spans="1:14">
      <c r="A981" s="9">
        <f t="shared" si="157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51"/>
        <v>3384.13</v>
      </c>
      <c r="G981" s="11">
        <v>1.8808675157034455E-2</v>
      </c>
      <c r="H981" s="18">
        <f t="shared" si="152"/>
        <v>42.679329059081596</v>
      </c>
      <c r="I981" s="10">
        <f t="shared" si="153"/>
        <v>15.693189295024304</v>
      </c>
      <c r="J981" s="10">
        <v>16.486556122146983</v>
      </c>
      <c r="K981" s="10">
        <v>4.4251170041954966</v>
      </c>
      <c r="L981" s="150">
        <f t="shared" si="154"/>
        <v>4.4251170041954966</v>
      </c>
      <c r="M981" s="10">
        <f t="shared" si="155"/>
        <v>79.284191480448385</v>
      </c>
      <c r="N981" s="11">
        <f t="shared" si="156"/>
        <v>2.3428234577409373E-2</v>
      </c>
    </row>
    <row r="982" spans="1:14">
      <c r="A982" s="9">
        <f t="shared" si="157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51"/>
        <v>3373.86</v>
      </c>
      <c r="G982" s="11">
        <v>1.8751595466282994E-2</v>
      </c>
      <c r="H982" s="18">
        <f t="shared" si="152"/>
        <v>42.549807820406734</v>
      </c>
      <c r="I982" s="10">
        <f t="shared" si="153"/>
        <v>15.645564335563558</v>
      </c>
      <c r="J982" s="10">
        <v>16.436523490015695</v>
      </c>
      <c r="K982" s="10">
        <v>4.4116878653524001</v>
      </c>
      <c r="L982" s="150">
        <f t="shared" si="154"/>
        <v>4.4116878653524001</v>
      </c>
      <c r="M982" s="10">
        <f t="shared" si="155"/>
        <v>79.043583511338397</v>
      </c>
      <c r="N982" s="11">
        <f t="shared" si="156"/>
        <v>2.3428234577409376E-2</v>
      </c>
    </row>
    <row r="983" spans="1:14">
      <c r="A983" s="9">
        <f t="shared" si="157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51"/>
        <v>4489.03</v>
      </c>
      <c r="G983" s="11">
        <v>2.494960508023698E-2</v>
      </c>
      <c r="H983" s="18">
        <f t="shared" si="152"/>
        <v>56.613897375718139</v>
      </c>
      <c r="I983" s="10">
        <f t="shared" si="153"/>
        <v>20.816930065051562</v>
      </c>
      <c r="J983" s="10">
        <v>21.869326837030922</v>
      </c>
      <c r="K983" s="10">
        <v>5.8698935872273541</v>
      </c>
      <c r="L983" s="150">
        <f t="shared" si="154"/>
        <v>5.8698935872273541</v>
      </c>
      <c r="M983" s="10">
        <f t="shared" si="155"/>
        <v>105.17004786502798</v>
      </c>
      <c r="N983" s="11">
        <f t="shared" si="156"/>
        <v>2.3428234577409369E-2</v>
      </c>
    </row>
    <row r="984" spans="1:14">
      <c r="A984" s="9">
        <f t="shared" si="157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51"/>
        <v>2188.04</v>
      </c>
      <c r="G984" s="11">
        <v>1.2160919820041685E-2</v>
      </c>
      <c r="H984" s="18">
        <f t="shared" si="152"/>
        <v>27.594707991251191</v>
      </c>
      <c r="I984" s="10">
        <f t="shared" si="153"/>
        <v>10.146574128383063</v>
      </c>
      <c r="J984" s="10">
        <v>10.659532659059337</v>
      </c>
      <c r="K984" s="10">
        <v>2.8610996060612073</v>
      </c>
      <c r="L984" s="150">
        <f t="shared" si="154"/>
        <v>2.8610996060612073</v>
      </c>
      <c r="M984" s="10">
        <f t="shared" si="155"/>
        <v>51.261914384754803</v>
      </c>
      <c r="N984" s="11">
        <f t="shared" si="156"/>
        <v>2.3428234577409373E-2</v>
      </c>
    </row>
    <row r="985" spans="1:14">
      <c r="A985" s="9">
        <f t="shared" si="157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51"/>
        <v>2637.65</v>
      </c>
      <c r="G985" s="11">
        <v>1.4659809767341068E-2</v>
      </c>
      <c r="H985" s="18">
        <f t="shared" si="152"/>
        <v>33.265014137366641</v>
      </c>
      <c r="I985" s="10">
        <f t="shared" si="153"/>
        <v>12.231545698309715</v>
      </c>
      <c r="J985" s="10">
        <v>12.84990965346514</v>
      </c>
      <c r="K985" s="10">
        <v>3.4490134439623334</v>
      </c>
      <c r="L985" s="150">
        <f t="shared" si="154"/>
        <v>3.4490134439623334</v>
      </c>
      <c r="M985" s="10">
        <f t="shared" si="155"/>
        <v>61.795482933103834</v>
      </c>
      <c r="N985" s="11">
        <f t="shared" si="156"/>
        <v>2.3428234577409373E-2</v>
      </c>
    </row>
    <row r="986" spans="1:14">
      <c r="A986" s="9">
        <f t="shared" si="157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51"/>
        <v>2209.6999999999998</v>
      </c>
      <c r="G986" s="11">
        <v>1.2281304055842723E-2</v>
      </c>
      <c r="H986" s="18">
        <f t="shared" si="152"/>
        <v>27.867875472234399</v>
      </c>
      <c r="I986" s="10">
        <f t="shared" si="153"/>
        <v>10.247017811140589</v>
      </c>
      <c r="J986" s="10">
        <v>10.76505425710838</v>
      </c>
      <c r="K986" s="10">
        <v>2.8894224052181174</v>
      </c>
      <c r="L986" s="150">
        <f t="shared" si="154"/>
        <v>2.8894224052181174</v>
      </c>
      <c r="M986" s="10">
        <f t="shared" si="155"/>
        <v>51.769369945701492</v>
      </c>
      <c r="N986" s="11">
        <f t="shared" si="156"/>
        <v>2.3428234577409376E-2</v>
      </c>
    </row>
    <row r="987" spans="1:14">
      <c r="A987" s="9">
        <f t="shared" si="157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51"/>
        <v>1908.5</v>
      </c>
      <c r="G987" s="11">
        <v>1.0607262882099759E-2</v>
      </c>
      <c r="H987" s="18">
        <f t="shared" si="152"/>
        <v>24.069258423659026</v>
      </c>
      <c r="I987" s="10">
        <f t="shared" si="153"/>
        <v>8.850266322379424</v>
      </c>
      <c r="J987" s="10">
        <v>9.297690206675723</v>
      </c>
      <c r="K987" s="10">
        <v>2.4955707382716104</v>
      </c>
      <c r="L987" s="150">
        <f t="shared" si="154"/>
        <v>2.4955707382716104</v>
      </c>
      <c r="M987" s="10">
        <f t="shared" si="155"/>
        <v>44.712785690985783</v>
      </c>
      <c r="N987" s="11">
        <f t="shared" si="156"/>
        <v>2.3428234577409369E-2</v>
      </c>
    </row>
    <row r="988" spans="1:14">
      <c r="A988" s="9">
        <f t="shared" si="157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ref="F988:F1010" si="158">C988+D988+E988</f>
        <v>10070.24</v>
      </c>
      <c r="G988" s="11">
        <v>5.2607299675434982E-2</v>
      </c>
      <c r="H988" s="18">
        <f t="shared" si="152"/>
        <v>119.37280191251979</v>
      </c>
      <c r="I988" s="10">
        <f t="shared" si="153"/>
        <v>43.893379263233527</v>
      </c>
      <c r="J988" s="10">
        <v>46.11240245750578</v>
      </c>
      <c r="K988" s="10">
        <v>12.376919394639589</v>
      </c>
      <c r="L988" s="150">
        <f t="shared" si="154"/>
        <v>12.376919394639589</v>
      </c>
      <c r="M988" s="10">
        <f t="shared" si="155"/>
        <v>221.7555030278987</v>
      </c>
      <c r="N988" s="11">
        <f t="shared" si="156"/>
        <v>2.2020875672069257E-2</v>
      </c>
    </row>
    <row r="989" spans="1:14">
      <c r="A989" s="9">
        <f t="shared" si="157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58"/>
        <v>4250.6000000000004</v>
      </c>
      <c r="G989" s="11">
        <v>2.2539530464798199E-2</v>
      </c>
      <c r="H989" s="18">
        <f t="shared" si="152"/>
        <v>51.145124763587539</v>
      </c>
      <c r="I989" s="10">
        <f t="shared" si="153"/>
        <v>18.806062375571141</v>
      </c>
      <c r="J989" s="10">
        <v>19.756800033614212</v>
      </c>
      <c r="K989" s="10">
        <v>5.3028753324530724</v>
      </c>
      <c r="L989" s="150">
        <f t="shared" si="154"/>
        <v>5.3028753324530724</v>
      </c>
      <c r="M989" s="10">
        <f t="shared" si="155"/>
        <v>95.010862505225958</v>
      </c>
      <c r="N989" s="11">
        <f t="shared" si="156"/>
        <v>2.2352341435379935E-2</v>
      </c>
    </row>
    <row r="990" spans="1:14">
      <c r="A990" s="9">
        <f t="shared" si="157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58"/>
        <v>4238.2299999999996</v>
      </c>
      <c r="G990" s="11">
        <v>2.3555682349909172E-2</v>
      </c>
      <c r="H990" s="18">
        <f t="shared" si="152"/>
        <v>53.450905490649404</v>
      </c>
      <c r="I990" s="10">
        <f t="shared" si="153"/>
        <v>19.653897948911787</v>
      </c>
      <c r="J990" s="10">
        <v>20.647497806989385</v>
      </c>
      <c r="K990" s="10">
        <v>5.541945386463131</v>
      </c>
      <c r="L990" s="150">
        <f t="shared" si="154"/>
        <v>5.541945386463131</v>
      </c>
      <c r="M990" s="10">
        <f t="shared" ref="M990:M1011" si="159">H990+I990+J990+L990</f>
        <v>99.294246633013714</v>
      </c>
      <c r="N990" s="11">
        <f t="shared" ref="N990:N1011" si="160">M990/F990</f>
        <v>2.3428234577409373E-2</v>
      </c>
    </row>
    <row r="991" spans="1:14">
      <c r="A991" s="9">
        <f t="shared" si="157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158"/>
        <v>4245.3999999999996</v>
      </c>
      <c r="G991" s="11">
        <v>2.3595532533228353E-2</v>
      </c>
      <c r="H991" s="18">
        <f t="shared" si="152"/>
        <v>53.541330737124454</v>
      </c>
      <c r="I991" s="10">
        <f t="shared" si="153"/>
        <v>19.687147312040665</v>
      </c>
      <c r="J991" s="10">
        <v>20.68242808667598</v>
      </c>
      <c r="K991" s="10">
        <v>5.5513209390926344</v>
      </c>
      <c r="L991" s="150">
        <f t="shared" si="154"/>
        <v>5.5513209390926344</v>
      </c>
      <c r="M991" s="10">
        <f t="shared" si="159"/>
        <v>99.462227074933736</v>
      </c>
      <c r="N991" s="11">
        <f t="shared" si="160"/>
        <v>2.3428234577409369E-2</v>
      </c>
    </row>
    <row r="992" spans="1:14">
      <c r="A992" s="9">
        <f t="shared" si="157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58"/>
        <v>4246.87</v>
      </c>
      <c r="G992" s="11">
        <v>2.3603702654494629E-2</v>
      </c>
      <c r="H992" s="18">
        <f t="shared" si="152"/>
        <v>53.559869804393401</v>
      </c>
      <c r="I992" s="10">
        <f t="shared" si="153"/>
        <v>19.693964127075454</v>
      </c>
      <c r="J992" s="10">
        <v>20.689589524770721</v>
      </c>
      <c r="K992" s="10">
        <v>5.553243123522952</v>
      </c>
      <c r="L992" s="150">
        <f t="shared" si="154"/>
        <v>5.553243123522952</v>
      </c>
      <c r="M992" s="10">
        <f t="shared" si="159"/>
        <v>99.496666579762518</v>
      </c>
      <c r="N992" s="11">
        <f t="shared" si="160"/>
        <v>2.3428234577409366E-2</v>
      </c>
    </row>
    <row r="993" spans="1:14">
      <c r="A993" s="9">
        <f t="shared" si="157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58"/>
        <v>4173.55</v>
      </c>
      <c r="G993" s="11">
        <v>2.3196197014193058E-2</v>
      </c>
      <c r="H993" s="18">
        <f t="shared" si="152"/>
        <v>52.635186530815893</v>
      </c>
      <c r="I993" s="10">
        <f t="shared" si="153"/>
        <v>19.353958087381006</v>
      </c>
      <c r="J993" s="10">
        <v>20.332394530820782</v>
      </c>
      <c r="K993" s="10">
        <v>5.4573692715292008</v>
      </c>
      <c r="L993" s="150">
        <f t="shared" si="154"/>
        <v>5.4573692715292008</v>
      </c>
      <c r="M993" s="10">
        <f t="shared" si="159"/>
        <v>97.778908420546884</v>
      </c>
      <c r="N993" s="11">
        <f t="shared" si="160"/>
        <v>2.3428234577409369E-2</v>
      </c>
    </row>
    <row r="994" spans="1:14">
      <c r="A994" s="9">
        <f t="shared" si="157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si="158"/>
        <v>2393.84</v>
      </c>
      <c r="G994" s="11">
        <v>1.3304736797320246E-2</v>
      </c>
      <c r="H994" s="18">
        <f t="shared" si="152"/>
        <v>30.190177408903292</v>
      </c>
      <c r="I994" s="10">
        <f t="shared" si="153"/>
        <v>11.100928233253741</v>
      </c>
      <c r="J994" s="10">
        <v>11.662133992323088</v>
      </c>
      <c r="K994" s="10">
        <v>16.434942223625779</v>
      </c>
      <c r="L994" s="150">
        <f t="shared" si="154"/>
        <v>16.434942223625779</v>
      </c>
      <c r="M994" s="10">
        <f t="shared" si="159"/>
        <v>69.388181858105909</v>
      </c>
      <c r="N994" s="11">
        <f t="shared" si="160"/>
        <v>2.8986140200725992E-2</v>
      </c>
    </row>
    <row r="995" spans="1:14">
      <c r="A995" s="9">
        <f t="shared" si="157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158"/>
        <v>1450.7</v>
      </c>
      <c r="G995" s="11">
        <v>8.9528260678252338E-3</v>
      </c>
      <c r="H995" s="18">
        <f t="shared" si="152"/>
        <v>20.315126215284273</v>
      </c>
      <c r="I995" s="10">
        <f t="shared" si="153"/>
        <v>7.4698719093600277</v>
      </c>
      <c r="J995" s="10">
        <v>7.8475101614915301</v>
      </c>
      <c r="K995" s="10">
        <v>2.1063313889772428</v>
      </c>
      <c r="L995" s="150">
        <f t="shared" si="154"/>
        <v>2.1063313889772428</v>
      </c>
      <c r="M995" s="10">
        <f t="shared" si="159"/>
        <v>37.738839675113077</v>
      </c>
      <c r="N995" s="11">
        <f t="shared" si="160"/>
        <v>2.6014227390303353E-2</v>
      </c>
    </row>
    <row r="996" spans="1:14">
      <c r="A996" s="9">
        <f t="shared" si="157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158"/>
        <v>4720.87</v>
      </c>
      <c r="G996" s="11">
        <v>2.9134299302966918E-2</v>
      </c>
      <c r="H996" s="18">
        <f t="shared" si="152"/>
        <v>66.10951257734132</v>
      </c>
      <c r="I996" s="10">
        <f t="shared" si="153"/>
        <v>24.308467774688406</v>
      </c>
      <c r="J996" s="10">
        <v>25.537378711022622</v>
      </c>
      <c r="K996" s="10">
        <v>6.8544265970090272</v>
      </c>
      <c r="L996" s="150">
        <f t="shared" si="154"/>
        <v>6.8544265970090272</v>
      </c>
      <c r="M996" s="10">
        <f t="shared" si="159"/>
        <v>122.80978566006138</v>
      </c>
      <c r="N996" s="11">
        <f t="shared" si="160"/>
        <v>2.6014227390303353E-2</v>
      </c>
    </row>
    <row r="997" spans="1:14">
      <c r="A997" s="9">
        <f t="shared" si="157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158"/>
        <v>6051.96</v>
      </c>
      <c r="G997" s="11">
        <v>3.7348966188347418E-2</v>
      </c>
      <c r="H997" s="18">
        <f t="shared" si="152"/>
        <v>84.749659646964787</v>
      </c>
      <c r="I997" s="10">
        <f t="shared" si="153"/>
        <v>31.162449852188953</v>
      </c>
      <c r="J997" s="10">
        <v>32.737862822734044</v>
      </c>
      <c r="K997" s="10">
        <v>8.7870912751324983</v>
      </c>
      <c r="L997" s="150">
        <f t="shared" si="154"/>
        <v>8.7870912751324983</v>
      </c>
      <c r="M997" s="10">
        <f t="shared" si="159"/>
        <v>157.43706359702028</v>
      </c>
      <c r="N997" s="11">
        <f t="shared" si="160"/>
        <v>2.6014227390303353E-2</v>
      </c>
    </row>
    <row r="998" spans="1:14">
      <c r="A998" s="9">
        <f t="shared" si="157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158"/>
        <v>6263.08</v>
      </c>
      <c r="G998" s="11">
        <v>3.8651868676414736E-2</v>
      </c>
      <c r="H998" s="18">
        <f t="shared" si="152"/>
        <v>87.706114769712968</v>
      </c>
      <c r="I998" s="10">
        <f t="shared" si="153"/>
        <v>32.249538400823461</v>
      </c>
      <c r="J998" s="10">
        <v>33.879908969624573</v>
      </c>
      <c r="K998" s="10">
        <v>9.0936251435000948</v>
      </c>
      <c r="L998" s="150">
        <f t="shared" si="154"/>
        <v>9.0936251435000948</v>
      </c>
      <c r="M998" s="10">
        <f t="shared" si="159"/>
        <v>162.92918728366112</v>
      </c>
      <c r="N998" s="11">
        <f t="shared" si="160"/>
        <v>2.6014227390303353E-2</v>
      </c>
    </row>
    <row r="999" spans="1:14">
      <c r="A999" s="9">
        <f t="shared" si="157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158"/>
        <v>4604.96</v>
      </c>
      <c r="G999" s="11">
        <v>2.8418974239534354E-2</v>
      </c>
      <c r="H999" s="18">
        <f t="shared" si="152"/>
        <v>64.486347016154596</v>
      </c>
      <c r="I999" s="10">
        <f t="shared" si="153"/>
        <v>23.711629797840047</v>
      </c>
      <c r="J999" s="10">
        <v>24.910367679921443</v>
      </c>
      <c r="K999" s="10">
        <v>6.6861320693352475</v>
      </c>
      <c r="L999" s="150">
        <f t="shared" si="154"/>
        <v>6.6861320693352475</v>
      </c>
      <c r="M999" s="10">
        <f t="shared" si="159"/>
        <v>119.79447656325134</v>
      </c>
      <c r="N999" s="11">
        <f t="shared" si="160"/>
        <v>2.6014227390303353E-2</v>
      </c>
    </row>
    <row r="1000" spans="1:14">
      <c r="A1000" s="9">
        <f t="shared" si="157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158"/>
        <v>4237.38</v>
      </c>
      <c r="G1000" s="11">
        <v>2.615049708642813E-2</v>
      </c>
      <c r="H1000" s="18">
        <f t="shared" si="152"/>
        <v>59.338877453726667</v>
      </c>
      <c r="I1000" s="10">
        <f t="shared" si="153"/>
        <v>21.818905239735297</v>
      </c>
      <c r="J1000" s="10">
        <v>22.921956716137711</v>
      </c>
      <c r="K1000" s="10">
        <v>6.1524274495239464</v>
      </c>
      <c r="L1000" s="150">
        <f t="shared" si="154"/>
        <v>6.1524274495239464</v>
      </c>
      <c r="M1000" s="10">
        <f t="shared" si="159"/>
        <v>110.23216685912362</v>
      </c>
      <c r="N1000" s="11">
        <f t="shared" si="160"/>
        <v>2.6014227390303353E-2</v>
      </c>
    </row>
    <row r="1001" spans="1:14">
      <c r="A1001" s="9">
        <f t="shared" si="157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158"/>
        <v>4096.5200000000004</v>
      </c>
      <c r="G1001" s="11">
        <v>2.5281196004251345E-2</v>
      </c>
      <c r="H1001" s="18">
        <f t="shared" si="152"/>
        <v>57.366320289126854</v>
      </c>
      <c r="I1001" s="10">
        <f t="shared" si="153"/>
        <v>21.093595970311945</v>
      </c>
      <c r="J1001" s="10">
        <v>22.159979545566472</v>
      </c>
      <c r="K1001" s="10">
        <v>5.9479069839202143</v>
      </c>
      <c r="L1001" s="150">
        <f t="shared" si="154"/>
        <v>5.9479069839202143</v>
      </c>
      <c r="M1001" s="10">
        <f t="shared" si="159"/>
        <v>106.56780278892549</v>
      </c>
      <c r="N1001" s="11">
        <f t="shared" si="160"/>
        <v>2.601422739030335E-2</v>
      </c>
    </row>
    <row r="1002" spans="1:14">
      <c r="A1002" s="9">
        <f t="shared" si="157"/>
        <v>45</v>
      </c>
      <c r="B1002" s="79" t="s">
        <v>1035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158"/>
        <v>2547.02</v>
      </c>
      <c r="G1002" s="11">
        <v>1.5718637244966034E-2</v>
      </c>
      <c r="H1002" s="18">
        <f t="shared" si="152"/>
        <v>35.667631331669782</v>
      </c>
      <c r="I1002" s="10">
        <f t="shared" si="153"/>
        <v>13.11498804065498</v>
      </c>
      <c r="J1002" s="10">
        <v>13.778014290702528</v>
      </c>
      <c r="K1002" s="10">
        <v>3.6981237846231592</v>
      </c>
      <c r="L1002" s="150">
        <f t="shared" si="154"/>
        <v>3.6981237846231592</v>
      </c>
      <c r="M1002" s="10">
        <f t="shared" si="159"/>
        <v>66.258757447650453</v>
      </c>
      <c r="N1002" s="11">
        <f t="shared" si="160"/>
        <v>2.6014227390303356E-2</v>
      </c>
    </row>
    <row r="1003" spans="1:14">
      <c r="A1003" s="9">
        <f t="shared" si="157"/>
        <v>46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158"/>
        <v>3753.15</v>
      </c>
      <c r="G1003" s="11">
        <v>2.3162128046086906E-2</v>
      </c>
      <c r="H1003" s="18">
        <f t="shared" si="152"/>
        <v>52.557879613217182</v>
      </c>
      <c r="I1003" s="10">
        <f t="shared" si="153"/>
        <v>19.325532333779957</v>
      </c>
      <c r="J1003" s="10">
        <v>20.302531717517017</v>
      </c>
      <c r="K1003" s="10">
        <v>5.4493538654028661</v>
      </c>
      <c r="L1003" s="150">
        <f t="shared" si="154"/>
        <v>5.4493538654028661</v>
      </c>
      <c r="M1003" s="10">
        <f t="shared" si="159"/>
        <v>97.635297529917025</v>
      </c>
      <c r="N1003" s="11">
        <f t="shared" si="160"/>
        <v>2.6014227390303353E-2</v>
      </c>
    </row>
    <row r="1004" spans="1:14">
      <c r="A1004" s="9">
        <f t="shared" si="157"/>
        <v>47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158"/>
        <v>3742.7</v>
      </c>
      <c r="G1004" s="11">
        <v>2.3097637088336318E-2</v>
      </c>
      <c r="H1004" s="18">
        <f t="shared" si="152"/>
        <v>52.41154124625659</v>
      </c>
      <c r="I1004" s="10">
        <f t="shared" si="153"/>
        <v>19.271723716248548</v>
      </c>
      <c r="J1004" s="10">
        <v>20.246002813410314</v>
      </c>
      <c r="K1004" s="10">
        <v>5.4341810777728856</v>
      </c>
      <c r="L1004" s="150">
        <f t="shared" si="154"/>
        <v>5.4341810777728856</v>
      </c>
      <c r="M1004" s="10">
        <f t="shared" si="159"/>
        <v>97.36344885368834</v>
      </c>
      <c r="N1004" s="11">
        <f t="shared" si="160"/>
        <v>2.601422739030335E-2</v>
      </c>
    </row>
    <row r="1005" spans="1:14">
      <c r="A1005" s="9">
        <f t="shared" si="157"/>
        <v>48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158"/>
        <v>2566.9499999999998</v>
      </c>
      <c r="G1005" s="11">
        <v>1.5841632918455903E-2</v>
      </c>
      <c r="H1005" s="18">
        <f t="shared" si="152"/>
        <v>35.946724504255847</v>
      </c>
      <c r="I1005" s="10">
        <f t="shared" si="153"/>
        <v>13.217610600214876</v>
      </c>
      <c r="J1005" s="10">
        <v>13.885824918343337</v>
      </c>
      <c r="K1005" s="10">
        <v>3.7270609767251206</v>
      </c>
      <c r="L1005" s="150">
        <f t="shared" si="154"/>
        <v>3.7270609767251206</v>
      </c>
      <c r="M1005" s="10">
        <f t="shared" si="159"/>
        <v>66.777220999539182</v>
      </c>
      <c r="N1005" s="11">
        <f t="shared" si="160"/>
        <v>2.601422739030335E-2</v>
      </c>
    </row>
    <row r="1006" spans="1:14">
      <c r="A1006" s="9">
        <f t="shared" si="157"/>
        <v>49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158"/>
        <v>4180</v>
      </c>
      <c r="G1006" s="11">
        <v>2.4475707027638294E-2</v>
      </c>
      <c r="H1006" s="18">
        <f t="shared" si="152"/>
        <v>55.538561087624885</v>
      </c>
      <c r="I1006" s="10">
        <f t="shared" si="153"/>
        <v>20.421528911919673</v>
      </c>
      <c r="J1006" s="10">
        <v>21.453936238006069</v>
      </c>
      <c r="K1006" s="10">
        <v>5.758399592392462</v>
      </c>
      <c r="L1006" s="150">
        <f t="shared" si="154"/>
        <v>5.758399592392462</v>
      </c>
      <c r="M1006" s="10">
        <f t="shared" si="159"/>
        <v>103.17242582994308</v>
      </c>
      <c r="N1006" s="11">
        <f t="shared" si="160"/>
        <v>2.4682398523909826E-2</v>
      </c>
    </row>
    <row r="1007" spans="1:14">
      <c r="A1007" s="9">
        <f t="shared" si="157"/>
        <v>50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158"/>
        <v>4185.3</v>
      </c>
      <c r="G1007" s="11">
        <v>2.4508415360277348E-2</v>
      </c>
      <c r="H1007" s="18">
        <f t="shared" si="152"/>
        <v>55.612780546466141</v>
      </c>
      <c r="I1007" s="10">
        <f t="shared" si="153"/>
        <v>20.448819406935602</v>
      </c>
      <c r="J1007" s="10">
        <v>21.482606399897506</v>
      </c>
      <c r="K1007" s="10">
        <v>22.921985634006596</v>
      </c>
      <c r="L1007" s="150">
        <f t="shared" si="154"/>
        <v>22.921985634006596</v>
      </c>
      <c r="M1007" s="10">
        <f t="shared" si="159"/>
        <v>120.46619198730585</v>
      </c>
      <c r="N1007" s="11">
        <f t="shared" si="160"/>
        <v>2.878316775077195E-2</v>
      </c>
    </row>
    <row r="1008" spans="1:14">
      <c r="A1008" s="9">
        <f t="shared" si="157"/>
        <v>51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158"/>
        <v>70.5</v>
      </c>
      <c r="G1008" s="11">
        <v>4.3508253793456879E-4</v>
      </c>
      <c r="H1008" s="18">
        <f t="shared" si="152"/>
        <v>0.98725883930346814</v>
      </c>
      <c r="I1008" s="10">
        <f t="shared" si="153"/>
        <v>0.36301507521188525</v>
      </c>
      <c r="J1008" s="10">
        <v>0.38136724780116693</v>
      </c>
      <c r="K1008" s="10">
        <v>0.10236186869986601</v>
      </c>
      <c r="L1008" s="150">
        <f t="shared" si="154"/>
        <v>0.10236186869986601</v>
      </c>
      <c r="M1008" s="10">
        <f t="shared" si="159"/>
        <v>1.8340030310163862</v>
      </c>
      <c r="N1008" s="11">
        <f t="shared" si="160"/>
        <v>2.601422739030335E-2</v>
      </c>
    </row>
    <row r="1009" spans="1:14">
      <c r="A1009" s="9">
        <f t="shared" si="157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 t="shared" si="158"/>
        <v>12677.6</v>
      </c>
      <c r="G1009" s="11">
        <v>0.3785340137486411</v>
      </c>
      <c r="H1009" s="18">
        <f t="shared" si="152"/>
        <v>858.94288661745406</v>
      </c>
      <c r="I1009" s="10">
        <f t="shared" si="153"/>
        <v>315.8332994092379</v>
      </c>
      <c r="J1009" s="10">
        <v>346.33136813101675</v>
      </c>
      <c r="K1009" s="10">
        <v>89.057697414642789</v>
      </c>
      <c r="L1009" s="150">
        <f t="shared" si="154"/>
        <v>89.057697414642789</v>
      </c>
      <c r="M1009" s="10">
        <f t="shared" si="159"/>
        <v>1610.1652515723513</v>
      </c>
      <c r="N1009" s="11">
        <f t="shared" si="160"/>
        <v>0.12700868078913605</v>
      </c>
    </row>
    <row r="1010" spans="1:14">
      <c r="A1010" s="9">
        <f t="shared" si="157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 t="shared" si="158"/>
        <v>1215.9000000000001</v>
      </c>
      <c r="G1010" s="11">
        <v>3.6304939997868109E-2</v>
      </c>
      <c r="H1010" s="18">
        <f t="shared" si="152"/>
        <v>82.380628497362466</v>
      </c>
      <c r="I1010" s="10">
        <f t="shared" si="153"/>
        <v>30.29135709848018</v>
      </c>
      <c r="J1010" s="10">
        <v>33.216406142369472</v>
      </c>
      <c r="K1010" s="10">
        <v>8.5414632332984297</v>
      </c>
      <c r="L1010" s="150">
        <f t="shared" si="154"/>
        <v>8.5414632332984297</v>
      </c>
      <c r="M1010" s="10">
        <f t="shared" si="159"/>
        <v>154.42985497151054</v>
      </c>
      <c r="N1010" s="11">
        <f t="shared" si="160"/>
        <v>0.12700868078913605</v>
      </c>
    </row>
    <row r="1011" spans="1:14">
      <c r="A1011" s="9"/>
      <c r="B1011" s="17" t="s">
        <v>576</v>
      </c>
      <c r="C1011" s="13">
        <f>SUM(C958:C1010)</f>
        <v>229455.35999999993</v>
      </c>
      <c r="D1011" s="13">
        <f t="shared" ref="D1011:J1011" si="161">SUM(D958:D1010)</f>
        <v>1185.73</v>
      </c>
      <c r="E1011" s="13">
        <f t="shared" si="161"/>
        <v>827.09999999999991</v>
      </c>
      <c r="F1011" s="13">
        <f t="shared" si="161"/>
        <v>231468.18999999994</v>
      </c>
      <c r="G1011" s="13">
        <f t="shared" si="161"/>
        <v>1.6448387128367887</v>
      </c>
      <c r="H1011" s="13">
        <f t="shared" si="161"/>
        <v>3732.3528684593425</v>
      </c>
      <c r="I1011" s="13">
        <f t="shared" si="161"/>
        <v>1372.3861497325006</v>
      </c>
      <c r="J1011" s="13">
        <f t="shared" si="161"/>
        <v>1457.69176310638</v>
      </c>
      <c r="K1011" s="13"/>
      <c r="L1011" s="13">
        <f>SUM(L958:L1008)</f>
        <v>319.84267087068451</v>
      </c>
      <c r="M1011" s="15">
        <f t="shared" si="159"/>
        <v>6882.2734521689081</v>
      </c>
      <c r="N1011" s="16">
        <f t="shared" si="160"/>
        <v>2.9733128565825436E-2</v>
      </c>
    </row>
    <row r="1012" spans="1:14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11"/>
    </row>
    <row r="1013" spans="1:14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63" si="162">C1013+D1013+E1013</f>
        <v>209.7</v>
      </c>
      <c r="G1013" s="11">
        <v>9.9879620527934033E-4</v>
      </c>
      <c r="H1013" s="18">
        <f t="shared" ref="H1013:H1075" si="163">G1013*$H$2</f>
        <v>2.2663984332855098</v>
      </c>
      <c r="I1013" s="10">
        <f t="shared" ref="I1013:I1071" si="164">H1013*0.3677</f>
        <v>0.83335470391908206</v>
      </c>
      <c r="J1013" s="10">
        <v>0.87548482577555298</v>
      </c>
      <c r="K1013" s="10">
        <v>0.23498678321607042</v>
      </c>
      <c r="L1013" s="150">
        <f t="shared" ref="L1013:L1076" si="165">K1013*$L$2</f>
        <v>0.23498678321607042</v>
      </c>
      <c r="M1013" s="10">
        <f t="shared" ref="M1013:M1075" si="166">H1013+I1013+J1013+L1013</f>
        <v>4.2102247461962152</v>
      </c>
      <c r="N1013" s="11">
        <f t="shared" ref="N1013:N1075" si="167">M1013/F1013</f>
        <v>2.007737122649602E-2</v>
      </c>
    </row>
    <row r="1014" spans="1:14">
      <c r="A1014" s="9">
        <f t="shared" ref="A1014:A1077" si="168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162"/>
        <v>306</v>
      </c>
      <c r="G1014" s="11">
        <v>1.4574708574891663E-3</v>
      </c>
      <c r="H1014" s="18">
        <f t="shared" si="163"/>
        <v>3.3071908468543918</v>
      </c>
      <c r="I1014" s="10">
        <f t="shared" si="164"/>
        <v>1.2160540743883599</v>
      </c>
      <c r="J1014" s="10">
        <v>1.2775315054235536</v>
      </c>
      <c r="K1014" s="10">
        <v>0.34289916864147618</v>
      </c>
      <c r="L1014" s="150">
        <f t="shared" si="165"/>
        <v>0.34289916864147618</v>
      </c>
      <c r="M1014" s="10">
        <f t="shared" si="166"/>
        <v>6.1436755953077808</v>
      </c>
      <c r="N1014" s="11">
        <f t="shared" si="167"/>
        <v>2.0077371226496016E-2</v>
      </c>
    </row>
    <row r="1015" spans="1:14">
      <c r="A1015" s="9">
        <f t="shared" si="168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162"/>
        <v>419.5</v>
      </c>
      <c r="G1015" s="11">
        <v>1.9980687082245272E-3</v>
      </c>
      <c r="H1015" s="18">
        <f t="shared" si="163"/>
        <v>4.5338776478935214</v>
      </c>
      <c r="I1015" s="10">
        <f t="shared" si="164"/>
        <v>1.6671068111304479</v>
      </c>
      <c r="J1015" s="10">
        <v>1.751387145507127</v>
      </c>
      <c r="K1015" s="10">
        <v>0.47008562498398454</v>
      </c>
      <c r="L1015" s="150">
        <f t="shared" si="165"/>
        <v>0.47008562498398454</v>
      </c>
      <c r="M1015" s="10">
        <f t="shared" si="166"/>
        <v>8.4224572295150804</v>
      </c>
      <c r="N1015" s="11">
        <f t="shared" si="167"/>
        <v>2.007737122649602E-2</v>
      </c>
    </row>
    <row r="1016" spans="1:14">
      <c r="A1016" s="9">
        <f t="shared" si="168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162"/>
        <v>734.75</v>
      </c>
      <c r="G1016" s="11">
        <v>3.4995970998044604E-3</v>
      </c>
      <c r="H1016" s="18">
        <f t="shared" si="163"/>
        <v>7.9410407670792953</v>
      </c>
      <c r="I1016" s="10">
        <f t="shared" si="164"/>
        <v>2.9199206900550569</v>
      </c>
      <c r="J1016" s="10">
        <v>3.0675368418626014</v>
      </c>
      <c r="K1016" s="10">
        <v>0.82335020967099548</v>
      </c>
      <c r="L1016" s="150">
        <f t="shared" si="165"/>
        <v>0.82335020967099548</v>
      </c>
      <c r="M1016" s="10">
        <f t="shared" si="166"/>
        <v>14.751848508667948</v>
      </c>
      <c r="N1016" s="11">
        <f t="shared" si="167"/>
        <v>2.0077371226496016E-2</v>
      </c>
    </row>
    <row r="1017" spans="1:14">
      <c r="A1017" s="9">
        <f t="shared" si="168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162"/>
        <v>737</v>
      </c>
      <c r="G1017" s="11">
        <v>3.5103137972859987E-3</v>
      </c>
      <c r="H1017" s="18">
        <f t="shared" si="163"/>
        <v>7.9653583468355782</v>
      </c>
      <c r="I1017" s="10">
        <f t="shared" si="164"/>
        <v>2.9288622641314421</v>
      </c>
      <c r="J1017" s="10">
        <v>3.076930455873069</v>
      </c>
      <c r="K1017" s="10">
        <v>0.82587152708747691</v>
      </c>
      <c r="L1017" s="150">
        <f t="shared" si="165"/>
        <v>0.82587152708747691</v>
      </c>
      <c r="M1017" s="10">
        <f t="shared" si="166"/>
        <v>14.797022593927567</v>
      </c>
      <c r="N1017" s="11">
        <f t="shared" si="167"/>
        <v>2.007737122649602E-2</v>
      </c>
    </row>
    <row r="1018" spans="1:14">
      <c r="A1018" s="9">
        <f t="shared" si="168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162"/>
        <v>839.8</v>
      </c>
      <c r="G1018" s="11">
        <v>3.9999477977758231E-3</v>
      </c>
      <c r="H1018" s="18">
        <f t="shared" si="163"/>
        <v>9.0764015463670535</v>
      </c>
      <c r="I1018" s="10">
        <f t="shared" si="164"/>
        <v>3.337392848599166</v>
      </c>
      <c r="J1018" s="10">
        <v>3.5061142426624197</v>
      </c>
      <c r="K1018" s="10">
        <v>0.94106771838271797</v>
      </c>
      <c r="L1018" s="150">
        <f t="shared" si="165"/>
        <v>0.94106771838271797</v>
      </c>
      <c r="M1018" s="10">
        <f t="shared" si="166"/>
        <v>16.860976356011356</v>
      </c>
      <c r="N1018" s="11">
        <f t="shared" si="167"/>
        <v>2.007737122649602E-2</v>
      </c>
    </row>
    <row r="1019" spans="1:14">
      <c r="A1019" s="9">
        <f t="shared" si="168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162"/>
        <v>410.1</v>
      </c>
      <c r="G1019" s="11">
        <v>1.9532967276349907E-3</v>
      </c>
      <c r="H1019" s="18">
        <f t="shared" si="163"/>
        <v>4.4322842035783863</v>
      </c>
      <c r="I1019" s="10">
        <f t="shared" si="164"/>
        <v>1.6297509016557727</v>
      </c>
      <c r="J1019" s="10">
        <v>1.7121427136411747</v>
      </c>
      <c r="K1019" s="10">
        <v>0.45955212111068428</v>
      </c>
      <c r="L1019" s="150">
        <f t="shared" si="165"/>
        <v>0.45955212111068428</v>
      </c>
      <c r="M1019" s="10">
        <f t="shared" si="166"/>
        <v>8.2337299399860182</v>
      </c>
      <c r="N1019" s="11">
        <f t="shared" si="167"/>
        <v>2.007737122649602E-2</v>
      </c>
    </row>
    <row r="1020" spans="1:14">
      <c r="A1020" s="9">
        <f t="shared" si="168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162"/>
        <v>364.6</v>
      </c>
      <c r="G1020" s="11">
        <v>1.7365812896750002E-3</v>
      </c>
      <c r="H1020" s="18">
        <f t="shared" si="163"/>
        <v>3.9405287018402335</v>
      </c>
      <c r="I1020" s="10">
        <f t="shared" si="164"/>
        <v>1.448932403666654</v>
      </c>
      <c r="J1020" s="10">
        <v>1.5221829636517246</v>
      </c>
      <c r="K1020" s="10">
        <v>0.40856548002183729</v>
      </c>
      <c r="L1020" s="150">
        <f t="shared" si="165"/>
        <v>0.40856548002183729</v>
      </c>
      <c r="M1020" s="10">
        <f t="shared" si="166"/>
        <v>7.3202095491804497</v>
      </c>
      <c r="N1020" s="11">
        <f t="shared" si="167"/>
        <v>2.007737122649602E-2</v>
      </c>
    </row>
    <row r="1021" spans="1:14">
      <c r="A1021" s="9">
        <f t="shared" si="168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162"/>
        <v>753.65</v>
      </c>
      <c r="G1021" s="11">
        <v>3.5896173586493795E-3</v>
      </c>
      <c r="H1021" s="18">
        <f t="shared" si="163"/>
        <v>8.1453084370320674</v>
      </c>
      <c r="I1021" s="10">
        <f t="shared" si="164"/>
        <v>2.9950299122966912</v>
      </c>
      <c r="J1021" s="10">
        <v>3.1464431995505269</v>
      </c>
      <c r="K1021" s="10">
        <v>0.84452927596943961</v>
      </c>
      <c r="L1021" s="150">
        <f t="shared" si="165"/>
        <v>0.84452927596943961</v>
      </c>
      <c r="M1021" s="10">
        <f t="shared" si="166"/>
        <v>15.131310824848724</v>
      </c>
      <c r="N1021" s="11">
        <f t="shared" si="167"/>
        <v>2.0077371226496016E-2</v>
      </c>
    </row>
    <row r="1022" spans="1:14">
      <c r="A1022" s="9">
        <f t="shared" si="168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162"/>
        <v>769.2</v>
      </c>
      <c r="G1022" s="11">
        <v>3.6636816456884535E-3</v>
      </c>
      <c r="H1022" s="18">
        <f t="shared" si="163"/>
        <v>8.3133699326810415</v>
      </c>
      <c r="I1022" s="10">
        <f t="shared" si="164"/>
        <v>3.0568261242468191</v>
      </c>
      <c r="J1022" s="10">
        <v>3.2113635097117568</v>
      </c>
      <c r="K1022" s="10">
        <v>0.86195438078112252</v>
      </c>
      <c r="L1022" s="150">
        <f t="shared" si="165"/>
        <v>0.86195438078112252</v>
      </c>
      <c r="M1022" s="10">
        <f t="shared" si="166"/>
        <v>15.443513947420739</v>
      </c>
      <c r="N1022" s="11">
        <f t="shared" si="167"/>
        <v>2.007737122649602E-2</v>
      </c>
    </row>
    <row r="1023" spans="1:14">
      <c r="A1023" s="9">
        <f t="shared" si="168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162"/>
        <v>373.5</v>
      </c>
      <c r="G1023" s="11">
        <v>1.7789717819353059E-3</v>
      </c>
      <c r="H1023" s="18">
        <f t="shared" si="163"/>
        <v>4.0367182395428607</v>
      </c>
      <c r="I1023" s="10">
        <f t="shared" si="164"/>
        <v>1.4843012966799101</v>
      </c>
      <c r="J1023" s="10">
        <v>1.5593399257375729</v>
      </c>
      <c r="K1023" s="10">
        <v>0.41853869113591941</v>
      </c>
      <c r="L1023" s="150">
        <f t="shared" si="165"/>
        <v>0.41853869113591941</v>
      </c>
      <c r="M1023" s="10">
        <f t="shared" si="166"/>
        <v>7.4988981530962624</v>
      </c>
      <c r="N1023" s="11">
        <f t="shared" si="167"/>
        <v>2.0077371226496016E-2</v>
      </c>
    </row>
    <row r="1024" spans="1:14">
      <c r="A1024" s="9">
        <f t="shared" si="168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162"/>
        <v>331.8</v>
      </c>
      <c r="G1024" s="11">
        <v>1.5803556552774687E-3</v>
      </c>
      <c r="H1024" s="18">
        <f t="shared" si="163"/>
        <v>3.5860324280597626</v>
      </c>
      <c r="I1024" s="10">
        <f t="shared" si="164"/>
        <v>1.3185841237975748</v>
      </c>
      <c r="J1024" s="10">
        <v>1.3852449460769123</v>
      </c>
      <c r="K1024" s="10">
        <v>0.37181027501713004</v>
      </c>
      <c r="L1024" s="150">
        <f t="shared" si="165"/>
        <v>0.37181027501713004</v>
      </c>
      <c r="M1024" s="10">
        <f t="shared" si="166"/>
        <v>6.6616717729513795</v>
      </c>
      <c r="N1024" s="11">
        <f t="shared" si="167"/>
        <v>2.007737122649602E-2</v>
      </c>
    </row>
    <row r="1025" spans="1:14">
      <c r="A1025" s="9">
        <f t="shared" si="168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62"/>
        <v>4787.4799999999996</v>
      </c>
      <c r="G1025" s="11">
        <v>2.2802655492850436E-2</v>
      </c>
      <c r="H1025" s="18">
        <f t="shared" si="163"/>
        <v>51.742189658491711</v>
      </c>
      <c r="I1025" s="10">
        <f t="shared" si="164"/>
        <v>19.025603137427403</v>
      </c>
      <c r="J1025" s="10">
        <v>19.98743964570312</v>
      </c>
      <c r="K1025" s="10">
        <v>5.3647807578029223</v>
      </c>
      <c r="L1025" s="150">
        <f t="shared" si="165"/>
        <v>5.3647807578029223</v>
      </c>
      <c r="M1025" s="10">
        <f t="shared" si="166"/>
        <v>96.120013199425159</v>
      </c>
      <c r="N1025" s="11">
        <f t="shared" si="167"/>
        <v>2.007737122649602E-2</v>
      </c>
    </row>
    <row r="1026" spans="1:14">
      <c r="A1026" s="9">
        <f t="shared" si="168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162"/>
        <v>186.8</v>
      </c>
      <c r="G1026" s="11">
        <v>8.8972403980057608E-4</v>
      </c>
      <c r="H1026" s="18">
        <f t="shared" si="163"/>
        <v>2.0188995104326812</v>
      </c>
      <c r="I1026" s="10">
        <f t="shared" si="164"/>
        <v>0.74234934998609692</v>
      </c>
      <c r="J1026" s="10">
        <v>0.77987870984679697</v>
      </c>
      <c r="K1026" s="10">
        <v>0.20932537484388156</v>
      </c>
      <c r="L1026" s="150">
        <f t="shared" si="165"/>
        <v>0.20932537484388156</v>
      </c>
      <c r="M1026" s="10">
        <f t="shared" si="166"/>
        <v>3.7504529451094566</v>
      </c>
      <c r="N1026" s="11">
        <f t="shared" si="167"/>
        <v>2.007737122649602E-2</v>
      </c>
    </row>
    <row r="1027" spans="1:14">
      <c r="A1027" s="9">
        <f t="shared" si="168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162"/>
        <v>196.8</v>
      </c>
      <c r="G1027" s="11">
        <v>9.3735380638518934E-4</v>
      </c>
      <c r="H1027" s="18">
        <f t="shared" si="163"/>
        <v>2.1269776426828249</v>
      </c>
      <c r="I1027" s="10">
        <f t="shared" si="164"/>
        <v>0.78208967921447481</v>
      </c>
      <c r="J1027" s="10">
        <v>0.82162810544887388</v>
      </c>
      <c r="K1027" s="10">
        <v>0.22053123002824351</v>
      </c>
      <c r="L1027" s="150">
        <f t="shared" si="165"/>
        <v>0.22053123002824351</v>
      </c>
      <c r="M1027" s="10">
        <f t="shared" si="166"/>
        <v>3.9512266573744168</v>
      </c>
      <c r="N1027" s="11">
        <f t="shared" si="167"/>
        <v>2.007737122649602E-2</v>
      </c>
    </row>
    <row r="1028" spans="1:14">
      <c r="A1028" s="9">
        <f t="shared" si="168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162"/>
        <v>144.1</v>
      </c>
      <c r="G1028" s="11">
        <v>6.8634493648427736E-4</v>
      </c>
      <c r="H1028" s="18">
        <f t="shared" si="163"/>
        <v>1.5574058857245683</v>
      </c>
      <c r="I1028" s="10">
        <f t="shared" si="164"/>
        <v>0.57265814418092376</v>
      </c>
      <c r="J1028" s="10">
        <v>0.60160879062592842</v>
      </c>
      <c r="K1028" s="10">
        <v>0.16147637320665595</v>
      </c>
      <c r="L1028" s="150">
        <f t="shared" si="165"/>
        <v>0.16147637320665595</v>
      </c>
      <c r="M1028" s="10">
        <f t="shared" si="166"/>
        <v>2.8931491937380764</v>
      </c>
      <c r="N1028" s="11">
        <f t="shared" si="167"/>
        <v>2.007737122649602E-2</v>
      </c>
    </row>
    <row r="1029" spans="1:14">
      <c r="A1029" s="9">
        <f t="shared" si="168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162"/>
        <v>194.1</v>
      </c>
      <c r="G1029" s="11">
        <v>9.2449376940734369E-4</v>
      </c>
      <c r="H1029" s="18">
        <f t="shared" si="163"/>
        <v>2.0977965469752857</v>
      </c>
      <c r="I1029" s="10">
        <f t="shared" si="164"/>
        <v>0.77135979032281266</v>
      </c>
      <c r="J1029" s="10">
        <v>0.81035576863631298</v>
      </c>
      <c r="K1029" s="10">
        <v>0.21750564912846576</v>
      </c>
      <c r="L1029" s="150">
        <f t="shared" si="165"/>
        <v>0.21750564912846576</v>
      </c>
      <c r="M1029" s="10">
        <f t="shared" si="166"/>
        <v>3.8970177550628771</v>
      </c>
      <c r="N1029" s="11">
        <f t="shared" si="167"/>
        <v>2.007737122649602E-2</v>
      </c>
    </row>
    <row r="1030" spans="1:14">
      <c r="A1030" s="9">
        <f t="shared" si="168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162"/>
        <v>130.5</v>
      </c>
      <c r="G1030" s="11">
        <v>6.2156845392920333E-4</v>
      </c>
      <c r="H1030" s="18">
        <f t="shared" si="163"/>
        <v>1.4104196258643733</v>
      </c>
      <c r="I1030" s="10">
        <f t="shared" si="164"/>
        <v>0.5186112964303301</v>
      </c>
      <c r="J1030" s="10">
        <v>0.54482961260710383</v>
      </c>
      <c r="K1030" s="10">
        <v>0.14623641015592367</v>
      </c>
      <c r="L1030" s="150">
        <f t="shared" si="165"/>
        <v>0.14623641015592367</v>
      </c>
      <c r="M1030" s="10">
        <f t="shared" si="166"/>
        <v>2.6200969450577305</v>
      </c>
      <c r="N1030" s="11">
        <f t="shared" si="167"/>
        <v>2.007737122649602E-2</v>
      </c>
    </row>
    <row r="1031" spans="1:14">
      <c r="A1031" s="9">
        <f t="shared" si="168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162"/>
        <v>137.6</v>
      </c>
      <c r="G1031" s="11">
        <v>6.5538558820427866E-4</v>
      </c>
      <c r="H1031" s="18">
        <f t="shared" si="163"/>
        <v>1.4871550997619749</v>
      </c>
      <c r="I1031" s="10">
        <f t="shared" si="164"/>
        <v>0.54682693018247819</v>
      </c>
      <c r="J1031" s="10">
        <v>0.57447168348457844</v>
      </c>
      <c r="K1031" s="10">
        <v>0.15419256733682066</v>
      </c>
      <c r="L1031" s="150">
        <f t="shared" si="165"/>
        <v>0.15419256733682066</v>
      </c>
      <c r="M1031" s="10">
        <f t="shared" si="166"/>
        <v>2.7626462807658521</v>
      </c>
      <c r="N1031" s="11">
        <f t="shared" si="167"/>
        <v>2.007737122649602E-2</v>
      </c>
    </row>
    <row r="1032" spans="1:14">
      <c r="A1032" s="9">
        <f t="shared" si="168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162"/>
        <v>136.69999999999999</v>
      </c>
      <c r="G1032" s="11">
        <v>6.5109890921166344E-4</v>
      </c>
      <c r="H1032" s="18">
        <f t="shared" si="163"/>
        <v>1.477428067859462</v>
      </c>
      <c r="I1032" s="10">
        <f t="shared" si="164"/>
        <v>0.54325030055192425</v>
      </c>
      <c r="J1032" s="10">
        <v>0.57071423788039144</v>
      </c>
      <c r="K1032" s="10">
        <v>0.15318404037022806</v>
      </c>
      <c r="L1032" s="150">
        <f t="shared" si="165"/>
        <v>0.15318404037022806</v>
      </c>
      <c r="M1032" s="10">
        <f t="shared" si="166"/>
        <v>2.7445766466620056</v>
      </c>
      <c r="N1032" s="11">
        <f t="shared" si="167"/>
        <v>2.007737122649602E-2</v>
      </c>
    </row>
    <row r="1033" spans="1:14">
      <c r="A1033" s="9">
        <f t="shared" si="168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162"/>
        <v>231.7</v>
      </c>
      <c r="G1033" s="11">
        <v>1.1035816917654897E-3</v>
      </c>
      <c r="H1033" s="18">
        <f t="shared" si="163"/>
        <v>2.5041703242358255</v>
      </c>
      <c r="I1033" s="10">
        <f t="shared" si="164"/>
        <v>0.92078342822151316</v>
      </c>
      <c r="J1033" s="10">
        <v>0.96733349610012231</v>
      </c>
      <c r="K1033" s="10">
        <v>0.25963966462166677</v>
      </c>
      <c r="L1033" s="150">
        <f t="shared" si="165"/>
        <v>0.25963966462166677</v>
      </c>
      <c r="M1033" s="10">
        <f t="shared" si="166"/>
        <v>4.6519269131791274</v>
      </c>
      <c r="N1033" s="11">
        <f t="shared" si="167"/>
        <v>2.007737122649602E-2</v>
      </c>
    </row>
    <row r="1034" spans="1:14">
      <c r="A1034" s="9">
        <f t="shared" si="168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162"/>
        <v>221.2</v>
      </c>
      <c r="G1034" s="11">
        <v>1.0535704368516456E-3</v>
      </c>
      <c r="H1034" s="18">
        <f t="shared" si="163"/>
        <v>2.3906882853731748</v>
      </c>
      <c r="I1034" s="10">
        <f t="shared" si="164"/>
        <v>0.87905608253171641</v>
      </c>
      <c r="J1034" s="10">
        <v>0.9234966307179413</v>
      </c>
      <c r="K1034" s="10">
        <v>0.24787351667808666</v>
      </c>
      <c r="L1034" s="150">
        <f t="shared" si="165"/>
        <v>0.24787351667808666</v>
      </c>
      <c r="M1034" s="10">
        <f t="shared" si="166"/>
        <v>4.4411145153009191</v>
      </c>
      <c r="N1034" s="11">
        <f t="shared" si="167"/>
        <v>2.007737122649602E-2</v>
      </c>
    </row>
    <row r="1035" spans="1:14">
      <c r="A1035" s="9">
        <f t="shared" si="168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162"/>
        <v>275.3</v>
      </c>
      <c r="G1035" s="11">
        <v>1.3112474740744036E-3</v>
      </c>
      <c r="H1035" s="18">
        <f t="shared" si="163"/>
        <v>2.9753909808464516</v>
      </c>
      <c r="I1035" s="10">
        <f t="shared" si="164"/>
        <v>1.0940512636572404</v>
      </c>
      <c r="J1035" s="10">
        <v>1.1493608609251778</v>
      </c>
      <c r="K1035" s="10">
        <v>0.30849719322548497</v>
      </c>
      <c r="L1035" s="150">
        <f t="shared" si="165"/>
        <v>0.30849719322548497</v>
      </c>
      <c r="M1035" s="10">
        <f t="shared" si="166"/>
        <v>5.5273002986543549</v>
      </c>
      <c r="N1035" s="11">
        <f t="shared" si="167"/>
        <v>2.007737122649602E-2</v>
      </c>
    </row>
    <row r="1036" spans="1:14">
      <c r="A1036" s="9">
        <f t="shared" si="168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162"/>
        <v>332.45</v>
      </c>
      <c r="G1036" s="11">
        <v>1.5834515901054684E-3</v>
      </c>
      <c r="H1036" s="18">
        <f t="shared" si="163"/>
        <v>3.593057506656022</v>
      </c>
      <c r="I1036" s="10">
        <f t="shared" si="164"/>
        <v>1.3211672451974195</v>
      </c>
      <c r="J1036" s="10">
        <v>1.3879586567910474</v>
      </c>
      <c r="K1036" s="10">
        <v>0.37253865560411359</v>
      </c>
      <c r="L1036" s="150">
        <f t="shared" si="165"/>
        <v>0.37253865560411359</v>
      </c>
      <c r="M1036" s="10">
        <f t="shared" si="166"/>
        <v>6.6747220642486029</v>
      </c>
      <c r="N1036" s="11">
        <f t="shared" si="167"/>
        <v>2.0077371226496023E-2</v>
      </c>
    </row>
    <row r="1037" spans="1:14">
      <c r="A1037" s="9">
        <f t="shared" si="168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162"/>
        <v>122.2</v>
      </c>
      <c r="G1037" s="11">
        <v>5.820357476639743E-4</v>
      </c>
      <c r="H1037" s="18">
        <f t="shared" si="163"/>
        <v>1.3207147760967541</v>
      </c>
      <c r="I1037" s="10">
        <f t="shared" si="164"/>
        <v>0.48562682317077654</v>
      </c>
      <c r="J1037" s="10">
        <v>0.51017761425738006</v>
      </c>
      <c r="K1037" s="10">
        <v>0.13693555035290325</v>
      </c>
      <c r="L1037" s="150">
        <f t="shared" si="165"/>
        <v>0.13693555035290325</v>
      </c>
      <c r="M1037" s="10">
        <f t="shared" si="166"/>
        <v>2.4534547638778137</v>
      </c>
      <c r="N1037" s="11">
        <f t="shared" si="167"/>
        <v>2.007737122649602E-2</v>
      </c>
    </row>
    <row r="1038" spans="1:14">
      <c r="A1038" s="9">
        <f t="shared" si="168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162"/>
        <v>94.6</v>
      </c>
      <c r="G1038" s="11">
        <v>4.5057759189044157E-4</v>
      </c>
      <c r="H1038" s="18">
        <f t="shared" si="163"/>
        <v>1.0224191310863577</v>
      </c>
      <c r="I1038" s="10">
        <f t="shared" si="164"/>
        <v>0.37594351450045377</v>
      </c>
      <c r="J1038" s="10">
        <v>0.39494928239564764</v>
      </c>
      <c r="K1038" s="10">
        <v>0.10600739004406419</v>
      </c>
      <c r="L1038" s="150">
        <f t="shared" si="165"/>
        <v>0.10600739004406419</v>
      </c>
      <c r="M1038" s="10">
        <f t="shared" si="166"/>
        <v>1.8993193180265231</v>
      </c>
      <c r="N1038" s="11">
        <f t="shared" si="167"/>
        <v>2.0077371226496016E-2</v>
      </c>
    </row>
    <row r="1039" spans="1:14">
      <c r="A1039" s="9">
        <f t="shared" si="168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162"/>
        <v>208</v>
      </c>
      <c r="G1039" s="11">
        <v>9.906991449599562E-4</v>
      </c>
      <c r="H1039" s="18">
        <f t="shared" si="163"/>
        <v>2.2480251508029854</v>
      </c>
      <c r="I1039" s="10">
        <f t="shared" si="164"/>
        <v>0.82659884795025773</v>
      </c>
      <c r="J1039" s="10">
        <v>0.86838742852319994</v>
      </c>
      <c r="K1039" s="10">
        <v>0.23308178783472891</v>
      </c>
      <c r="L1039" s="150">
        <f t="shared" si="165"/>
        <v>0.23308178783472891</v>
      </c>
      <c r="M1039" s="10">
        <f t="shared" si="166"/>
        <v>4.1760932151111723</v>
      </c>
      <c r="N1039" s="11">
        <f t="shared" si="167"/>
        <v>2.007737122649602E-2</v>
      </c>
    </row>
    <row r="1040" spans="1:14">
      <c r="A1040" s="9">
        <f t="shared" si="168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162"/>
        <v>141</v>
      </c>
      <c r="G1040" s="11">
        <v>6.7157970884304725E-4</v>
      </c>
      <c r="H1040" s="18">
        <f t="shared" si="163"/>
        <v>1.5239016647270238</v>
      </c>
      <c r="I1040" s="10">
        <f t="shared" si="164"/>
        <v>0.56033864212012674</v>
      </c>
      <c r="J1040" s="10">
        <v>0.58866647798928462</v>
      </c>
      <c r="K1040" s="10">
        <v>0.15800255809950373</v>
      </c>
      <c r="L1040" s="150">
        <f t="shared" si="165"/>
        <v>0.15800255809950373</v>
      </c>
      <c r="M1040" s="10">
        <f t="shared" si="166"/>
        <v>2.8309093429359389</v>
      </c>
      <c r="N1040" s="11">
        <f t="shared" si="167"/>
        <v>2.007737122649602E-2</v>
      </c>
    </row>
    <row r="1041" spans="1:14">
      <c r="A1041" s="9">
        <f t="shared" si="168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62"/>
        <v>4122.1499999999996</v>
      </c>
      <c r="G1041" s="11">
        <v>1.9633704232676359E-2</v>
      </c>
      <c r="H1041" s="18">
        <f t="shared" si="163"/>
        <v>44.551427285492906</v>
      </c>
      <c r="I1041" s="10">
        <f t="shared" si="164"/>
        <v>16.381559812875743</v>
      </c>
      <c r="J1041" s="10">
        <v>17.209727108110137</v>
      </c>
      <c r="K1041" s="10">
        <v>4.6192215948217674</v>
      </c>
      <c r="L1041" s="150">
        <f t="shared" si="165"/>
        <v>4.6192215948217674</v>
      </c>
      <c r="M1041" s="10">
        <f t="shared" si="166"/>
        <v>82.761935801300552</v>
      </c>
      <c r="N1041" s="11">
        <f t="shared" si="167"/>
        <v>2.0077371226496016E-2</v>
      </c>
    </row>
    <row r="1042" spans="1:14">
      <c r="A1042" s="9">
        <f t="shared" si="168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62"/>
        <v>382.3</v>
      </c>
      <c r="G1042" s="11">
        <v>1.8208859765297656E-3</v>
      </c>
      <c r="H1042" s="18">
        <f t="shared" si="163"/>
        <v>4.131826995922987</v>
      </c>
      <c r="I1042" s="10">
        <f t="shared" si="164"/>
        <v>1.5192727864008824</v>
      </c>
      <c r="J1042" s="10">
        <v>1.5960793938674007</v>
      </c>
      <c r="K1042" s="10">
        <v>0.42839984369815798</v>
      </c>
      <c r="L1042" s="150">
        <f t="shared" si="165"/>
        <v>0.42839984369815798</v>
      </c>
      <c r="M1042" s="10">
        <f t="shared" si="166"/>
        <v>7.6755790198894278</v>
      </c>
      <c r="N1042" s="11">
        <f t="shared" si="167"/>
        <v>2.0077371226496016E-2</v>
      </c>
    </row>
    <row r="1043" spans="1:14">
      <c r="A1043" s="9">
        <f t="shared" si="168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62"/>
        <v>377.25</v>
      </c>
      <c r="G1043" s="11">
        <v>1.7968329444045359E-3</v>
      </c>
      <c r="H1043" s="18">
        <f t="shared" si="163"/>
        <v>4.0772475391366649</v>
      </c>
      <c r="I1043" s="10">
        <f t="shared" si="164"/>
        <v>1.4992039201405518</v>
      </c>
      <c r="J1043" s="10">
        <v>1.5749959490883518</v>
      </c>
      <c r="K1043" s="10">
        <v>0.42274088683005517</v>
      </c>
      <c r="L1043" s="150">
        <f t="shared" si="165"/>
        <v>0.42274088683005517</v>
      </c>
      <c r="M1043" s="10">
        <f t="shared" si="166"/>
        <v>7.574188295195623</v>
      </c>
      <c r="N1043" s="11">
        <f t="shared" si="167"/>
        <v>2.007737122649602E-2</v>
      </c>
    </row>
    <row r="1044" spans="1:14">
      <c r="A1044" s="9">
        <f t="shared" si="168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62"/>
        <v>1464.75</v>
      </c>
      <c r="G1044" s="11">
        <v>6.9765700604812299E-3</v>
      </c>
      <c r="H1044" s="18">
        <f t="shared" si="163"/>
        <v>15.830744421339775</v>
      </c>
      <c r="I1044" s="10">
        <f t="shared" si="164"/>
        <v>5.820964723726636</v>
      </c>
      <c r="J1044" s="10">
        <v>6.1152427208142166</v>
      </c>
      <c r="K1044" s="10">
        <v>1.6413776381294189</v>
      </c>
      <c r="L1044" s="150">
        <f t="shared" si="165"/>
        <v>1.6413776381294189</v>
      </c>
      <c r="M1044" s="10">
        <f t="shared" si="166"/>
        <v>29.408329504010048</v>
      </c>
      <c r="N1044" s="11">
        <f t="shared" si="167"/>
        <v>2.0077371226496023E-2</v>
      </c>
    </row>
    <row r="1045" spans="1:14">
      <c r="A1045" s="9">
        <f t="shared" si="168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162"/>
        <v>363</v>
      </c>
      <c r="G1045" s="11">
        <v>1.7289605270214619E-3</v>
      </c>
      <c r="H1045" s="18">
        <f t="shared" si="163"/>
        <v>3.92323620068021</v>
      </c>
      <c r="I1045" s="10">
        <f t="shared" si="164"/>
        <v>1.4425739509901132</v>
      </c>
      <c r="J1045" s="10">
        <v>1.5155030603553923</v>
      </c>
      <c r="K1045" s="10">
        <v>0.40677254319233935</v>
      </c>
      <c r="L1045" s="150">
        <f t="shared" si="165"/>
        <v>0.40677254319233935</v>
      </c>
      <c r="M1045" s="10">
        <f t="shared" si="166"/>
        <v>7.2880857552180549</v>
      </c>
      <c r="N1045" s="11">
        <f t="shared" si="167"/>
        <v>2.007737122649602E-2</v>
      </c>
    </row>
    <row r="1046" spans="1:14">
      <c r="A1046" s="9">
        <f t="shared" si="168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162"/>
        <v>356.7</v>
      </c>
      <c r="G1046" s="11">
        <v>1.6989537740731556E-3</v>
      </c>
      <c r="H1046" s="18">
        <f t="shared" si="163"/>
        <v>3.8551469773626197</v>
      </c>
      <c r="I1046" s="10">
        <f t="shared" si="164"/>
        <v>1.4175375435762354</v>
      </c>
      <c r="J1046" s="10">
        <v>1.4892009411260838</v>
      </c>
      <c r="K1046" s="10">
        <v>0.39971285442619137</v>
      </c>
      <c r="L1046" s="150">
        <f t="shared" si="165"/>
        <v>0.39971285442619137</v>
      </c>
      <c r="M1046" s="10">
        <f t="shared" si="166"/>
        <v>7.1615983164911299</v>
      </c>
      <c r="N1046" s="11">
        <f t="shared" si="167"/>
        <v>2.007737122649602E-2</v>
      </c>
    </row>
    <row r="1047" spans="1:14">
      <c r="A1047" s="9">
        <f t="shared" si="168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62"/>
        <v>3174</v>
      </c>
      <c r="G1047" s="11">
        <v>1.5117687913956254E-2</v>
      </c>
      <c r="H1047" s="18">
        <f t="shared" si="163"/>
        <v>34.303999176195553</v>
      </c>
      <c r="I1047" s="10">
        <f t="shared" si="164"/>
        <v>12.613580497087106</v>
      </c>
      <c r="J1047" s="10">
        <v>13.251258164099214</v>
      </c>
      <c r="K1047" s="10">
        <v>3.5567384355164879</v>
      </c>
      <c r="L1047" s="150">
        <f t="shared" si="165"/>
        <v>3.5567384355164879</v>
      </c>
      <c r="M1047" s="10">
        <f t="shared" si="166"/>
        <v>63.725576272898358</v>
      </c>
      <c r="N1047" s="11">
        <f t="shared" si="167"/>
        <v>2.0077371226496016E-2</v>
      </c>
    </row>
    <row r="1048" spans="1:14">
      <c r="A1048" s="9">
        <f t="shared" si="168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62"/>
        <v>7564.79</v>
      </c>
      <c r="G1048" s="11">
        <v>3.6030918196161665E-2</v>
      </c>
      <c r="H1048" s="18">
        <f t="shared" si="163"/>
        <v>81.758837406456323</v>
      </c>
      <c r="I1048" s="10">
        <f t="shared" si="164"/>
        <v>30.062724514353992</v>
      </c>
      <c r="J1048" s="10">
        <v>31.582541035663546</v>
      </c>
      <c r="K1048" s="10">
        <v>8.4769941240109556</v>
      </c>
      <c r="L1048" s="150">
        <f t="shared" si="165"/>
        <v>8.4769941240109556</v>
      </c>
      <c r="M1048" s="10">
        <f t="shared" si="166"/>
        <v>151.88109708048481</v>
      </c>
      <c r="N1048" s="11">
        <f t="shared" si="167"/>
        <v>2.0077371226496016E-2</v>
      </c>
    </row>
    <row r="1049" spans="1:14">
      <c r="A1049" s="9">
        <f t="shared" si="168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62"/>
        <v>7586.48</v>
      </c>
      <c r="G1049" s="11">
        <v>3.6134227159883694E-2</v>
      </c>
      <c r="H1049" s="18">
        <f t="shared" si="163"/>
        <v>81.993258875306893</v>
      </c>
      <c r="I1049" s="10">
        <f t="shared" si="164"/>
        <v>30.148921288450346</v>
      </c>
      <c r="J1049" s="10">
        <v>31.673095474724452</v>
      </c>
      <c r="K1049" s="10">
        <v>8.5012996239058367</v>
      </c>
      <c r="L1049" s="150">
        <f t="shared" si="165"/>
        <v>8.5012996239058367</v>
      </c>
      <c r="M1049" s="10">
        <f t="shared" si="166"/>
        <v>152.31657526238752</v>
      </c>
      <c r="N1049" s="11">
        <f t="shared" si="167"/>
        <v>2.007737122649602E-2</v>
      </c>
    </row>
    <row r="1050" spans="1:14">
      <c r="A1050" s="9">
        <f t="shared" si="168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62"/>
        <v>4003.9</v>
      </c>
      <c r="G1050" s="11">
        <v>1.9070482242813311E-2</v>
      </c>
      <c r="H1050" s="18">
        <f t="shared" si="163"/>
        <v>43.27340337163497</v>
      </c>
      <c r="I1050" s="10">
        <f t="shared" si="164"/>
        <v>15.91163041975018</v>
      </c>
      <c r="J1050" s="10">
        <v>16.716040505115579</v>
      </c>
      <c r="K1050" s="10">
        <v>4.486712357266688</v>
      </c>
      <c r="L1050" s="150">
        <f t="shared" si="165"/>
        <v>4.486712357266688</v>
      </c>
      <c r="M1050" s="10">
        <f t="shared" si="166"/>
        <v>80.387786653767407</v>
      </c>
      <c r="N1050" s="11">
        <f t="shared" si="167"/>
        <v>2.0077371226496016E-2</v>
      </c>
    </row>
    <row r="1051" spans="1:14">
      <c r="A1051" s="9">
        <f t="shared" si="168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62"/>
        <v>3984.06</v>
      </c>
      <c r="G1051" s="11">
        <v>1.8975984785909436E-2</v>
      </c>
      <c r="H1051" s="18">
        <f t="shared" si="163"/>
        <v>43.058976357250678</v>
      </c>
      <c r="I1051" s="10">
        <f t="shared" si="164"/>
        <v>15.832785606561076</v>
      </c>
      <c r="J1051" s="10">
        <v>16.633209704241057</v>
      </c>
      <c r="K1051" s="10">
        <v>4.4644799405809135</v>
      </c>
      <c r="L1051" s="150">
        <f t="shared" si="165"/>
        <v>4.4644799405809135</v>
      </c>
      <c r="M1051" s="10">
        <f t="shared" si="166"/>
        <v>79.989451608633729</v>
      </c>
      <c r="N1051" s="11">
        <f t="shared" si="167"/>
        <v>2.007737122649602E-2</v>
      </c>
    </row>
    <row r="1052" spans="1:14">
      <c r="A1052" s="9">
        <f t="shared" si="168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162"/>
        <v>82.8</v>
      </c>
      <c r="G1052" s="11">
        <v>3.9437446732059792E-4</v>
      </c>
      <c r="H1052" s="18">
        <f t="shared" si="163"/>
        <v>0.89488693503118844</v>
      </c>
      <c r="I1052" s="10">
        <f t="shared" si="164"/>
        <v>0.329049926010968</v>
      </c>
      <c r="J1052" s="10">
        <v>0.34568499558519689</v>
      </c>
      <c r="K1052" s="10">
        <v>9.2784480926517074E-2</v>
      </c>
      <c r="L1052" s="150">
        <f t="shared" si="165"/>
        <v>9.2784480926517074E-2</v>
      </c>
      <c r="M1052" s="10">
        <f t="shared" si="166"/>
        <v>1.6624063375538702</v>
      </c>
      <c r="N1052" s="11">
        <f t="shared" si="167"/>
        <v>2.0077371226496016E-2</v>
      </c>
    </row>
    <row r="1053" spans="1:14">
      <c r="A1053" s="9">
        <f t="shared" si="168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162"/>
        <v>334.8</v>
      </c>
      <c r="G1053" s="11">
        <v>1.5946445852528526E-3</v>
      </c>
      <c r="H1053" s="18">
        <f t="shared" si="163"/>
        <v>3.6184558677348053</v>
      </c>
      <c r="I1053" s="10">
        <f t="shared" si="164"/>
        <v>1.330506222566088</v>
      </c>
      <c r="J1053" s="10">
        <v>1.3977697647575353</v>
      </c>
      <c r="K1053" s="10">
        <v>0.37517203157243861</v>
      </c>
      <c r="L1053" s="150">
        <f t="shared" si="165"/>
        <v>0.37517203157243861</v>
      </c>
      <c r="M1053" s="10">
        <f t="shared" si="166"/>
        <v>6.7219038866308685</v>
      </c>
      <c r="N1053" s="11">
        <f t="shared" si="167"/>
        <v>2.0077371226496023E-2</v>
      </c>
    </row>
    <row r="1054" spans="1:14">
      <c r="A1054" s="9">
        <f t="shared" si="168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162"/>
        <v>435.7</v>
      </c>
      <c r="G1054" s="11">
        <v>2.0752289300916007E-3</v>
      </c>
      <c r="H1054" s="18">
        <f t="shared" si="163"/>
        <v>4.7089642221387544</v>
      </c>
      <c r="I1054" s="10">
        <f t="shared" si="164"/>
        <v>1.7314861444804202</v>
      </c>
      <c r="J1054" s="10">
        <v>1.8190211663824916</v>
      </c>
      <c r="K1054" s="10">
        <v>0.48823911038265089</v>
      </c>
      <c r="L1054" s="150">
        <f t="shared" si="165"/>
        <v>0.48823911038265089</v>
      </c>
      <c r="M1054" s="10">
        <f t="shared" si="166"/>
        <v>8.7477106433843161</v>
      </c>
      <c r="N1054" s="11">
        <f t="shared" si="167"/>
        <v>2.007737122649602E-2</v>
      </c>
    </row>
    <row r="1055" spans="1:14">
      <c r="A1055" s="9">
        <f t="shared" si="168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162"/>
        <v>431.1</v>
      </c>
      <c r="G1055" s="11">
        <v>2.0533192374626785E-3</v>
      </c>
      <c r="H1055" s="18">
        <f t="shared" si="163"/>
        <v>4.6592482813036877</v>
      </c>
      <c r="I1055" s="10">
        <f t="shared" si="164"/>
        <v>1.713205593035366</v>
      </c>
      <c r="J1055" s="10">
        <v>1.7998164444055362</v>
      </c>
      <c r="K1055" s="10">
        <v>0.48308441699784438</v>
      </c>
      <c r="L1055" s="150">
        <f t="shared" si="165"/>
        <v>0.48308441699784438</v>
      </c>
      <c r="M1055" s="10">
        <f t="shared" si="166"/>
        <v>8.655354735742435</v>
      </c>
      <c r="N1055" s="11">
        <f t="shared" si="167"/>
        <v>2.007737122649602E-2</v>
      </c>
    </row>
    <row r="1056" spans="1:14">
      <c r="A1056" s="9">
        <f t="shared" si="168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162"/>
        <v>174.4</v>
      </c>
      <c r="G1056" s="11">
        <v>8.3066312923565564E-4</v>
      </c>
      <c r="H1056" s="18">
        <f t="shared" si="163"/>
        <v>1.8848826264425034</v>
      </c>
      <c r="I1056" s="10">
        <f t="shared" si="164"/>
        <v>0.69307134174290852</v>
      </c>
      <c r="J1056" s="10">
        <v>0.72810945930022153</v>
      </c>
      <c r="K1056" s="10">
        <v>0.19543011441527272</v>
      </c>
      <c r="L1056" s="150">
        <f t="shared" si="165"/>
        <v>0.19543011441527272</v>
      </c>
      <c r="M1056" s="10">
        <f t="shared" si="166"/>
        <v>3.5014935419009063</v>
      </c>
      <c r="N1056" s="11">
        <f t="shared" si="167"/>
        <v>2.0077371226496023E-2</v>
      </c>
    </row>
    <row r="1057" spans="1:14">
      <c r="A1057" s="9">
        <f t="shared" si="168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162"/>
        <v>345.2</v>
      </c>
      <c r="G1057" s="11">
        <v>1.6441795425008504E-3</v>
      </c>
      <c r="H1057" s="18">
        <f t="shared" si="163"/>
        <v>3.7308571252749547</v>
      </c>
      <c r="I1057" s="10">
        <f t="shared" si="164"/>
        <v>1.3718361649636011</v>
      </c>
      <c r="J1057" s="10">
        <v>1.4411891361836953</v>
      </c>
      <c r="K1057" s="10">
        <v>0.38682612096417507</v>
      </c>
      <c r="L1057" s="150">
        <f t="shared" si="165"/>
        <v>0.38682612096417507</v>
      </c>
      <c r="M1057" s="10">
        <f t="shared" si="166"/>
        <v>6.9307085473864252</v>
      </c>
      <c r="N1057" s="11">
        <f t="shared" si="167"/>
        <v>2.0077371226496016E-2</v>
      </c>
    </row>
    <row r="1058" spans="1:14">
      <c r="A1058" s="9">
        <f t="shared" si="168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162"/>
        <v>344.6</v>
      </c>
      <c r="G1058" s="11">
        <v>1.6413217565057737E-3</v>
      </c>
      <c r="H1058" s="18">
        <f t="shared" si="163"/>
        <v>3.7243724373399463</v>
      </c>
      <c r="I1058" s="10">
        <f t="shared" si="164"/>
        <v>1.3694517452098984</v>
      </c>
      <c r="J1058" s="10">
        <v>1.4386841724475707</v>
      </c>
      <c r="K1058" s="10">
        <v>0.38615376965311338</v>
      </c>
      <c r="L1058" s="150">
        <f t="shared" si="165"/>
        <v>0.38615376965311338</v>
      </c>
      <c r="M1058" s="10">
        <f t="shared" si="166"/>
        <v>6.9186621246505293</v>
      </c>
      <c r="N1058" s="11">
        <f t="shared" si="167"/>
        <v>2.007737122649602E-2</v>
      </c>
    </row>
    <row r="1059" spans="1:14">
      <c r="A1059" s="9">
        <f t="shared" si="168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162"/>
        <v>332.1</v>
      </c>
      <c r="G1059" s="11">
        <v>1.5817845482750071E-3</v>
      </c>
      <c r="H1059" s="18">
        <f t="shared" si="163"/>
        <v>3.5892747720272671</v>
      </c>
      <c r="I1059" s="10">
        <f t="shared" si="164"/>
        <v>1.3197763336744261</v>
      </c>
      <c r="J1059" s="10">
        <v>1.3864974279449747</v>
      </c>
      <c r="K1059" s="10">
        <v>0.37214645067266094</v>
      </c>
      <c r="L1059" s="150">
        <f t="shared" si="165"/>
        <v>0.37214645067266094</v>
      </c>
      <c r="M1059" s="10">
        <f t="shared" si="166"/>
        <v>6.6676949843193292</v>
      </c>
      <c r="N1059" s="11">
        <f t="shared" si="167"/>
        <v>2.007737122649602E-2</v>
      </c>
    </row>
    <row r="1060" spans="1:14">
      <c r="A1060" s="9">
        <f t="shared" si="168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162"/>
        <v>335.1</v>
      </c>
      <c r="G1060" s="11">
        <v>1.596073478250391E-3</v>
      </c>
      <c r="H1060" s="18">
        <f t="shared" si="163"/>
        <v>3.6216982117023102</v>
      </c>
      <c r="I1060" s="10">
        <f t="shared" si="164"/>
        <v>1.3316984324429395</v>
      </c>
      <c r="J1060" s="10">
        <v>1.3990222466255977</v>
      </c>
      <c r="K1060" s="10">
        <v>0.37550820722796951</v>
      </c>
      <c r="L1060" s="150">
        <f t="shared" si="165"/>
        <v>0.37550820722796951</v>
      </c>
      <c r="M1060" s="10">
        <f t="shared" si="166"/>
        <v>6.7279270979988173</v>
      </c>
      <c r="N1060" s="11">
        <f t="shared" si="167"/>
        <v>2.007737122649602E-2</v>
      </c>
    </row>
    <row r="1061" spans="1:14">
      <c r="A1061" s="9">
        <f t="shared" si="168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162"/>
        <v>326.89999999999998</v>
      </c>
      <c r="G1061" s="11">
        <v>1.557017069651008E-3</v>
      </c>
      <c r="H1061" s="18">
        <f t="shared" si="163"/>
        <v>3.5330741432571919</v>
      </c>
      <c r="I1061" s="10">
        <f t="shared" si="164"/>
        <v>1.2991113624756696</v>
      </c>
      <c r="J1061" s="10">
        <v>1.3647877422318946</v>
      </c>
      <c r="K1061" s="10">
        <v>0.36631940597679269</v>
      </c>
      <c r="L1061" s="150">
        <f t="shared" si="165"/>
        <v>0.36631940597679269</v>
      </c>
      <c r="M1061" s="10">
        <f t="shared" si="166"/>
        <v>6.5632926539415486</v>
      </c>
      <c r="N1061" s="11">
        <f t="shared" si="167"/>
        <v>2.007737122649602E-2</v>
      </c>
    </row>
    <row r="1062" spans="1:14">
      <c r="A1062" s="9">
        <f t="shared" si="168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162"/>
        <v>199</v>
      </c>
      <c r="G1062" s="11">
        <v>9.4783235503380424E-4</v>
      </c>
      <c r="H1062" s="18">
        <f t="shared" si="163"/>
        <v>2.1507548317778564</v>
      </c>
      <c r="I1062" s="10">
        <f t="shared" si="164"/>
        <v>0.79083255164471788</v>
      </c>
      <c r="J1062" s="10">
        <v>0.83081297248133068</v>
      </c>
      <c r="K1062" s="10">
        <v>0.22299651816880314</v>
      </c>
      <c r="L1062" s="150">
        <f t="shared" si="165"/>
        <v>0.22299651816880314</v>
      </c>
      <c r="M1062" s="10">
        <f t="shared" si="166"/>
        <v>3.9953968740727079</v>
      </c>
      <c r="N1062" s="11">
        <f t="shared" si="167"/>
        <v>2.007737122649602E-2</v>
      </c>
    </row>
    <row r="1063" spans="1:14">
      <c r="A1063" s="9">
        <f t="shared" si="168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162"/>
        <v>242.5</v>
      </c>
      <c r="G1063" s="11">
        <v>1.1550218396768721E-3</v>
      </c>
      <c r="H1063" s="18">
        <f t="shared" si="163"/>
        <v>2.6208947070659807</v>
      </c>
      <c r="I1063" s="10">
        <f t="shared" si="164"/>
        <v>0.96370298378816122</v>
      </c>
      <c r="J1063" s="10">
        <v>1.0124228433503655</v>
      </c>
      <c r="K1063" s="10">
        <v>0.27174198822077772</v>
      </c>
      <c r="L1063" s="150">
        <f t="shared" si="165"/>
        <v>0.27174198822077772</v>
      </c>
      <c r="M1063" s="10">
        <f t="shared" si="166"/>
        <v>4.8687625224252846</v>
      </c>
      <c r="N1063" s="11">
        <f t="shared" si="167"/>
        <v>2.007737122649602E-2</v>
      </c>
    </row>
    <row r="1064" spans="1:14">
      <c r="A1064" s="9">
        <f t="shared" si="168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ref="F1064:F1127" si="169">C1064+D1064+E1064</f>
        <v>312.5</v>
      </c>
      <c r="G1064" s="11">
        <v>1.4884302057691649E-3</v>
      </c>
      <c r="H1064" s="18">
        <f t="shared" si="163"/>
        <v>3.3774416328169856</v>
      </c>
      <c r="I1064" s="10">
        <f t="shared" si="164"/>
        <v>1.2418852883868057</v>
      </c>
      <c r="J1064" s="10">
        <v>1.3046686125649039</v>
      </c>
      <c r="K1064" s="10">
        <v>0.35018297451131147</v>
      </c>
      <c r="L1064" s="150">
        <f t="shared" si="165"/>
        <v>0.35018297451131147</v>
      </c>
      <c r="M1064" s="10">
        <f t="shared" si="166"/>
        <v>6.2741785082800074</v>
      </c>
      <c r="N1064" s="11">
        <f t="shared" si="167"/>
        <v>2.0077371226496023E-2</v>
      </c>
    </row>
    <row r="1065" spans="1:14">
      <c r="A1065" s="9">
        <f t="shared" si="168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169"/>
        <v>148</v>
      </c>
      <c r="G1065" s="11">
        <v>7.0492054545227649E-4</v>
      </c>
      <c r="H1065" s="18">
        <f t="shared" si="163"/>
        <v>1.5995563573021243</v>
      </c>
      <c r="I1065" s="10">
        <f t="shared" si="164"/>
        <v>0.58815687257999116</v>
      </c>
      <c r="J1065" s="10">
        <v>0.61789105491073837</v>
      </c>
      <c r="K1065" s="10">
        <v>0.16584665672855708</v>
      </c>
      <c r="L1065" s="150">
        <f t="shared" si="165"/>
        <v>0.16584665672855708</v>
      </c>
      <c r="M1065" s="10">
        <f t="shared" si="166"/>
        <v>2.971450941521411</v>
      </c>
      <c r="N1065" s="11">
        <f t="shared" si="167"/>
        <v>2.007737122649602E-2</v>
      </c>
    </row>
    <row r="1066" spans="1:14">
      <c r="A1066" s="9">
        <f t="shared" si="168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69"/>
        <v>4184.29</v>
      </c>
      <c r="G1066" s="11">
        <v>1.9685334899654083E-2</v>
      </c>
      <c r="H1066" s="18">
        <f t="shared" si="163"/>
        <v>44.66858398085207</v>
      </c>
      <c r="I1066" s="10">
        <f t="shared" si="164"/>
        <v>16.424638329759308</v>
      </c>
      <c r="J1066" s="10">
        <v>17.254983452942788</v>
      </c>
      <c r="K1066" s="10">
        <v>4.6313687418416158</v>
      </c>
      <c r="L1066" s="150">
        <f t="shared" si="165"/>
        <v>4.6313687418416158</v>
      </c>
      <c r="M1066" s="10">
        <f t="shared" si="166"/>
        <v>82.979574505395789</v>
      </c>
      <c r="N1066" s="11">
        <f t="shared" si="167"/>
        <v>1.9831219754222529E-2</v>
      </c>
    </row>
    <row r="1067" spans="1:14">
      <c r="A1067" s="9">
        <f t="shared" si="168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169"/>
        <v>429.5</v>
      </c>
      <c r="G1067" s="11">
        <v>2.0456984748091402E-3</v>
      </c>
      <c r="H1067" s="18">
        <f t="shared" si="163"/>
        <v>4.6419557801436646</v>
      </c>
      <c r="I1067" s="10">
        <f t="shared" si="164"/>
        <v>1.7068471403588257</v>
      </c>
      <c r="J1067" s="10">
        <v>1.7931365411092037</v>
      </c>
      <c r="K1067" s="10">
        <v>0.48129148016834644</v>
      </c>
      <c r="L1067" s="150">
        <f t="shared" si="165"/>
        <v>0.48129148016834644</v>
      </c>
      <c r="M1067" s="10">
        <f t="shared" si="166"/>
        <v>8.6232309417800401</v>
      </c>
      <c r="N1067" s="11">
        <f t="shared" si="167"/>
        <v>2.007737122649602E-2</v>
      </c>
    </row>
    <row r="1068" spans="1:14">
      <c r="A1068" s="9">
        <f t="shared" si="168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169"/>
        <v>313</v>
      </c>
      <c r="G1068" s="11">
        <v>1.4908116940983956E-3</v>
      </c>
      <c r="H1068" s="18">
        <f t="shared" si="163"/>
        <v>3.3828455394294927</v>
      </c>
      <c r="I1068" s="10">
        <f t="shared" si="164"/>
        <v>1.2438723048482245</v>
      </c>
      <c r="J1068" s="10">
        <v>1.3067560823450077</v>
      </c>
      <c r="K1068" s="10">
        <v>0.35074326727052957</v>
      </c>
      <c r="L1068" s="150">
        <f t="shared" si="165"/>
        <v>0.35074326727052957</v>
      </c>
      <c r="M1068" s="10">
        <f t="shared" si="166"/>
        <v>6.2842171938932543</v>
      </c>
      <c r="N1068" s="11">
        <f t="shared" si="167"/>
        <v>2.007737122649602E-2</v>
      </c>
    </row>
    <row r="1069" spans="1:14">
      <c r="A1069" s="9">
        <f t="shared" si="168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169"/>
        <v>348.9</v>
      </c>
      <c r="G1069" s="11">
        <v>1.6618025561371571E-3</v>
      </c>
      <c r="H1069" s="18">
        <f t="shared" si="163"/>
        <v>3.7708460342075076</v>
      </c>
      <c r="I1069" s="10">
        <f t="shared" si="164"/>
        <v>1.3865400867781006</v>
      </c>
      <c r="J1069" s="10">
        <v>1.4566364125564637</v>
      </c>
      <c r="K1069" s="10">
        <v>0.39097228738238898</v>
      </c>
      <c r="L1069" s="150">
        <f t="shared" si="165"/>
        <v>0.39097228738238898</v>
      </c>
      <c r="M1069" s="10">
        <f t="shared" si="166"/>
        <v>7.0049948209244599</v>
      </c>
      <c r="N1069" s="11">
        <f t="shared" si="167"/>
        <v>2.0077371226496016E-2</v>
      </c>
    </row>
    <row r="1070" spans="1:14">
      <c r="A1070" s="9">
        <f t="shared" si="168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169"/>
        <v>345</v>
      </c>
      <c r="G1070" s="11">
        <v>1.643226947169158E-3</v>
      </c>
      <c r="H1070" s="18">
        <f t="shared" si="163"/>
        <v>3.7286955626299516</v>
      </c>
      <c r="I1070" s="10">
        <f t="shared" si="164"/>
        <v>1.3710413583790333</v>
      </c>
      <c r="J1070" s="10">
        <v>1.4403541482716538</v>
      </c>
      <c r="K1070" s="10">
        <v>0.38660200386048782</v>
      </c>
      <c r="L1070" s="150">
        <f t="shared" si="165"/>
        <v>0.38660200386048782</v>
      </c>
      <c r="M1070" s="10">
        <f t="shared" si="166"/>
        <v>6.9266930731411263</v>
      </c>
      <c r="N1070" s="11">
        <f t="shared" si="167"/>
        <v>2.0077371226496016E-2</v>
      </c>
    </row>
    <row r="1071" spans="1:14">
      <c r="A1071" s="9">
        <f t="shared" si="168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169"/>
        <v>139.5</v>
      </c>
      <c r="G1071" s="11">
        <v>6.6443524385535518E-4</v>
      </c>
      <c r="H1071" s="18">
        <f t="shared" si="163"/>
        <v>1.5076899448895023</v>
      </c>
      <c r="I1071" s="10">
        <f t="shared" si="164"/>
        <v>0.55437759273587006</v>
      </c>
      <c r="J1071" s="10">
        <v>0.58240406864897298</v>
      </c>
      <c r="K1071" s="10">
        <v>0.15632167982184941</v>
      </c>
      <c r="L1071" s="150">
        <f t="shared" si="165"/>
        <v>0.15632167982184941</v>
      </c>
      <c r="M1071" s="10">
        <f t="shared" si="166"/>
        <v>2.8007932860961953</v>
      </c>
      <c r="N1071" s="11">
        <f t="shared" si="167"/>
        <v>2.0077371226496023E-2</v>
      </c>
    </row>
    <row r="1072" spans="1:14">
      <c r="A1072" s="9">
        <f t="shared" si="168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si="169"/>
        <v>70.400000000000006</v>
      </c>
      <c r="G1072" s="11">
        <v>3.3531355675567748E-4</v>
      </c>
      <c r="H1072" s="18">
        <f t="shared" si="163"/>
        <v>0.76087005104101046</v>
      </c>
      <c r="I1072" s="10">
        <f t="shared" ref="I1072:I1126" si="170">H1072*0.3677</f>
        <v>0.27977191776777954</v>
      </c>
      <c r="J1072" s="10">
        <v>0.29391574503862156</v>
      </c>
      <c r="K1072" s="10">
        <v>7.8889220497908238E-2</v>
      </c>
      <c r="L1072" s="150">
        <f t="shared" si="165"/>
        <v>7.8889220497908238E-2</v>
      </c>
      <c r="M1072" s="10">
        <f t="shared" si="166"/>
        <v>1.4134469343453198</v>
      </c>
      <c r="N1072" s="11">
        <f t="shared" si="167"/>
        <v>2.0077371226496016E-2</v>
      </c>
    </row>
    <row r="1073" spans="1:14">
      <c r="A1073" s="9">
        <f t="shared" si="168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169"/>
        <v>70.599999999999994</v>
      </c>
      <c r="G1073" s="11">
        <v>3.3626615208736971E-4</v>
      </c>
      <c r="H1073" s="18">
        <f t="shared" si="163"/>
        <v>0.76303161368601324</v>
      </c>
      <c r="I1073" s="10">
        <f t="shared" si="170"/>
        <v>0.28056672435234709</v>
      </c>
      <c r="J1073" s="10">
        <v>0.29475073295066301</v>
      </c>
      <c r="K1073" s="10">
        <v>7.9113337601595474E-2</v>
      </c>
      <c r="L1073" s="150">
        <f t="shared" si="165"/>
        <v>7.9113337601595474E-2</v>
      </c>
      <c r="M1073" s="10">
        <f t="shared" si="166"/>
        <v>1.4174624085906187</v>
      </c>
      <c r="N1073" s="11">
        <f t="shared" si="167"/>
        <v>2.0077371226496016E-2</v>
      </c>
    </row>
    <row r="1074" spans="1:14">
      <c r="A1074" s="9">
        <f t="shared" si="168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169"/>
        <v>126.1</v>
      </c>
      <c r="G1074" s="11">
        <v>6.0061135663197344E-4</v>
      </c>
      <c r="H1074" s="18">
        <f t="shared" si="163"/>
        <v>1.3628652476743099</v>
      </c>
      <c r="I1074" s="10">
        <f t="shared" si="170"/>
        <v>0.50112555156984384</v>
      </c>
      <c r="J1074" s="10">
        <v>0.52645987854219001</v>
      </c>
      <c r="K1074" s="10">
        <v>0.14130583387480439</v>
      </c>
      <c r="L1074" s="150">
        <f t="shared" si="165"/>
        <v>0.14130583387480439</v>
      </c>
      <c r="M1074" s="10">
        <f t="shared" si="166"/>
        <v>2.5317565116611482</v>
      </c>
      <c r="N1074" s="11">
        <f t="shared" si="167"/>
        <v>2.0077371226496023E-2</v>
      </c>
    </row>
    <row r="1075" spans="1:14">
      <c r="A1075" s="9">
        <f t="shared" si="168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169"/>
        <v>165.8</v>
      </c>
      <c r="G1075" s="11">
        <v>7.8970152997288824E-4</v>
      </c>
      <c r="H1075" s="18">
        <f t="shared" si="163"/>
        <v>1.79193543270738</v>
      </c>
      <c r="I1075" s="10">
        <f t="shared" si="170"/>
        <v>0.65889465860650365</v>
      </c>
      <c r="J1075" s="10">
        <v>0.69220497908243539</v>
      </c>
      <c r="K1075" s="10">
        <v>0.18579307895672142</v>
      </c>
      <c r="L1075" s="150">
        <f t="shared" si="165"/>
        <v>0.18579307895672142</v>
      </c>
      <c r="M1075" s="10">
        <f t="shared" si="166"/>
        <v>3.3288281493530403</v>
      </c>
      <c r="N1075" s="11">
        <f t="shared" si="167"/>
        <v>2.007737122649602E-2</v>
      </c>
    </row>
    <row r="1076" spans="1:14">
      <c r="A1076" s="9">
        <f t="shared" si="168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169"/>
        <v>100.4</v>
      </c>
      <c r="G1076" s="11">
        <v>4.7820285650951734E-4</v>
      </c>
      <c r="H1076" s="18">
        <f t="shared" ref="H1076:H1139" si="171">G1076*$H$2</f>
        <v>1.0851044477914411</v>
      </c>
      <c r="I1076" s="10">
        <f t="shared" si="170"/>
        <v>0.39899290545291294</v>
      </c>
      <c r="J1076" s="10">
        <v>0.41916393184485229</v>
      </c>
      <c r="K1076" s="10">
        <v>0.11250678605099415</v>
      </c>
      <c r="L1076" s="150">
        <f t="shared" si="165"/>
        <v>0.11250678605099415</v>
      </c>
      <c r="M1076" s="10">
        <f t="shared" ref="M1076:M1139" si="172">H1076+I1076+J1076+L1076</f>
        <v>2.0157680711402004</v>
      </c>
      <c r="N1076" s="11">
        <f t="shared" ref="N1076:N1139" si="173">M1076/F1076</f>
        <v>2.007737122649602E-2</v>
      </c>
    </row>
    <row r="1077" spans="1:14">
      <c r="A1077" s="9">
        <f t="shared" si="168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169"/>
        <v>102.7</v>
      </c>
      <c r="G1077" s="11">
        <v>4.8915770282397842E-4</v>
      </c>
      <c r="H1077" s="18">
        <f t="shared" si="171"/>
        <v>1.1099624182089742</v>
      </c>
      <c r="I1077" s="10">
        <f t="shared" si="170"/>
        <v>0.40813318117543984</v>
      </c>
      <c r="J1077" s="10">
        <v>0.42876629283333001</v>
      </c>
      <c r="K1077" s="10">
        <v>0.1150841327433974</v>
      </c>
      <c r="L1077" s="150">
        <f t="shared" ref="L1077:L1140" si="174">K1077*$L$2</f>
        <v>0.1150841327433974</v>
      </c>
      <c r="M1077" s="10">
        <f t="shared" si="172"/>
        <v>2.0619460249611414</v>
      </c>
      <c r="N1077" s="11">
        <f t="shared" si="173"/>
        <v>2.007737122649602E-2</v>
      </c>
    </row>
    <row r="1078" spans="1:14">
      <c r="A1078" s="9">
        <f t="shared" ref="A1078:A1141" si="175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169"/>
        <v>55.2</v>
      </c>
      <c r="G1078" s="11">
        <v>2.629163115470653E-4</v>
      </c>
      <c r="H1078" s="18">
        <f t="shared" si="171"/>
        <v>0.59659129002079236</v>
      </c>
      <c r="I1078" s="10">
        <f t="shared" si="170"/>
        <v>0.21936661734064536</v>
      </c>
      <c r="J1078" s="10">
        <v>0.2304566637234646</v>
      </c>
      <c r="K1078" s="10">
        <v>6.1856320617678054E-2</v>
      </c>
      <c r="L1078" s="150">
        <f t="shared" si="174"/>
        <v>6.1856320617678054E-2</v>
      </c>
      <c r="M1078" s="10">
        <f t="shared" si="172"/>
        <v>1.1082708917025803</v>
      </c>
      <c r="N1078" s="11">
        <f t="shared" si="173"/>
        <v>2.007737122649602E-2</v>
      </c>
    </row>
    <row r="1079" spans="1:14">
      <c r="A1079" s="9">
        <f t="shared" si="175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169"/>
        <v>84.9</v>
      </c>
      <c r="G1079" s="11">
        <v>4.0437671830336678E-4</v>
      </c>
      <c r="H1079" s="18">
        <f t="shared" si="171"/>
        <v>0.91758334280371867</v>
      </c>
      <c r="I1079" s="10">
        <f t="shared" si="170"/>
        <v>0.33739539514892736</v>
      </c>
      <c r="J1079" s="10">
        <v>0.3544523686616331</v>
      </c>
      <c r="K1079" s="10">
        <v>9.5137710515233107E-2</v>
      </c>
      <c r="L1079" s="150">
        <f t="shared" si="174"/>
        <v>9.5137710515233107E-2</v>
      </c>
      <c r="M1079" s="10">
        <f t="shared" si="172"/>
        <v>1.7045688171295121</v>
      </c>
      <c r="N1079" s="11">
        <f t="shared" si="173"/>
        <v>2.007737122649602E-2</v>
      </c>
    </row>
    <row r="1080" spans="1:14">
      <c r="A1080" s="9">
        <f t="shared" si="175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169"/>
        <v>97.9</v>
      </c>
      <c r="G1080" s="11">
        <v>4.6629541486336402E-4</v>
      </c>
      <c r="H1080" s="18">
        <f t="shared" si="171"/>
        <v>1.0580849147289053</v>
      </c>
      <c r="I1080" s="10">
        <f t="shared" si="170"/>
        <v>0.38905782314581849</v>
      </c>
      <c r="J1080" s="10">
        <v>0.40872658294433306</v>
      </c>
      <c r="K1080" s="10">
        <v>0.10970532225490366</v>
      </c>
      <c r="L1080" s="150">
        <f t="shared" si="174"/>
        <v>0.10970532225490366</v>
      </c>
      <c r="M1080" s="10">
        <f t="shared" si="172"/>
        <v>1.9655746430739605</v>
      </c>
      <c r="N1080" s="11">
        <f t="shared" si="173"/>
        <v>2.007737122649602E-2</v>
      </c>
    </row>
    <row r="1081" spans="1:14">
      <c r="A1081" s="9">
        <f t="shared" si="175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169"/>
        <v>76.599999999999994</v>
      </c>
      <c r="G1081" s="11">
        <v>3.648440120381377E-4</v>
      </c>
      <c r="H1081" s="18">
        <f t="shared" si="171"/>
        <v>0.82787849303609939</v>
      </c>
      <c r="I1081" s="10">
        <f t="shared" si="170"/>
        <v>0.30441092188937374</v>
      </c>
      <c r="J1081" s="10">
        <v>0.31980037031190922</v>
      </c>
      <c r="K1081" s="10">
        <v>8.5836850712212656E-2</v>
      </c>
      <c r="L1081" s="150">
        <f t="shared" si="174"/>
        <v>8.5836850712212656E-2</v>
      </c>
      <c r="M1081" s="10">
        <f t="shared" si="172"/>
        <v>1.5379266359495951</v>
      </c>
      <c r="N1081" s="11">
        <f t="shared" si="173"/>
        <v>2.007737122649602E-2</v>
      </c>
    </row>
    <row r="1082" spans="1:14">
      <c r="A1082" s="9">
        <f t="shared" si="175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169"/>
        <v>34.9</v>
      </c>
      <c r="G1082" s="11">
        <v>1.6622788538030034E-4</v>
      </c>
      <c r="H1082" s="18">
        <f t="shared" si="171"/>
        <v>0.37719268155300095</v>
      </c>
      <c r="I1082" s="10">
        <f t="shared" si="170"/>
        <v>0.13869374900703846</v>
      </c>
      <c r="J1082" s="10">
        <v>0.14570539065124846</v>
      </c>
      <c r="K1082" s="10">
        <v>3.9108434593423266E-2</v>
      </c>
      <c r="L1082" s="150">
        <f t="shared" si="174"/>
        <v>3.9108434593423266E-2</v>
      </c>
      <c r="M1082" s="10">
        <f t="shared" si="172"/>
        <v>0.70070025580471118</v>
      </c>
      <c r="N1082" s="11">
        <f t="shared" si="173"/>
        <v>2.0077371226496023E-2</v>
      </c>
    </row>
    <row r="1083" spans="1:14">
      <c r="A1083" s="9">
        <f t="shared" si="175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169"/>
        <v>73.099999999999994</v>
      </c>
      <c r="G1083" s="11">
        <v>3.4817359373352303E-4</v>
      </c>
      <c r="H1083" s="18">
        <f t="shared" si="171"/>
        <v>0.79005114674854915</v>
      </c>
      <c r="I1083" s="10">
        <f t="shared" si="170"/>
        <v>0.29050180665944153</v>
      </c>
      <c r="J1083" s="10">
        <v>0.30518808185118224</v>
      </c>
      <c r="K1083" s="10">
        <v>8.1914801397685963E-2</v>
      </c>
      <c r="L1083" s="150">
        <f t="shared" si="174"/>
        <v>8.1914801397685963E-2</v>
      </c>
      <c r="M1083" s="10">
        <f t="shared" si="172"/>
        <v>1.4676558366568591</v>
      </c>
      <c r="N1083" s="11">
        <f t="shared" si="173"/>
        <v>2.007737122649602E-2</v>
      </c>
    </row>
    <row r="1084" spans="1:14">
      <c r="A1084" s="9">
        <f t="shared" si="175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169"/>
        <v>65.099999999999994</v>
      </c>
      <c r="G1084" s="11">
        <v>3.1006978046583243E-4</v>
      </c>
      <c r="H1084" s="18">
        <f t="shared" si="171"/>
        <v>0.70358864094843432</v>
      </c>
      <c r="I1084" s="10">
        <f t="shared" si="170"/>
        <v>0.25870954327673934</v>
      </c>
      <c r="J1084" s="10">
        <v>0.27178856536952073</v>
      </c>
      <c r="K1084" s="10">
        <v>7.29501172501964E-2</v>
      </c>
      <c r="L1084" s="150">
        <f t="shared" si="174"/>
        <v>7.29501172501964E-2</v>
      </c>
      <c r="M1084" s="10">
        <f t="shared" si="172"/>
        <v>1.3070368668448906</v>
      </c>
      <c r="N1084" s="11">
        <f t="shared" si="173"/>
        <v>2.0077371226496016E-2</v>
      </c>
    </row>
    <row r="1085" spans="1:14">
      <c r="A1085" s="9">
        <f t="shared" si="175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169"/>
        <v>185</v>
      </c>
      <c r="G1085" s="11">
        <v>8.8115068181534564E-4</v>
      </c>
      <c r="H1085" s="18">
        <f t="shared" si="171"/>
        <v>1.9994454466276554</v>
      </c>
      <c r="I1085" s="10">
        <f t="shared" si="170"/>
        <v>0.73519609072498893</v>
      </c>
      <c r="J1085" s="10">
        <v>0.77236381863842307</v>
      </c>
      <c r="K1085" s="10">
        <v>0.20730832091069637</v>
      </c>
      <c r="L1085" s="150">
        <f t="shared" si="174"/>
        <v>0.20730832091069637</v>
      </c>
      <c r="M1085" s="10">
        <f t="shared" si="172"/>
        <v>3.7143136769017642</v>
      </c>
      <c r="N1085" s="11">
        <f t="shared" si="173"/>
        <v>2.0077371226496023E-2</v>
      </c>
    </row>
    <row r="1086" spans="1:14">
      <c r="A1086" s="9">
        <f t="shared" si="175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169"/>
        <v>527.4</v>
      </c>
      <c r="G1086" s="11">
        <v>2.5119938896725042E-3</v>
      </c>
      <c r="H1086" s="18">
        <f t="shared" si="171"/>
        <v>5.7000406948725697</v>
      </c>
      <c r="I1086" s="10">
        <f t="shared" si="170"/>
        <v>2.0959049635046441</v>
      </c>
      <c r="J1086" s="10">
        <v>2.2018631240535367</v>
      </c>
      <c r="K1086" s="10">
        <v>0.59099680242325003</v>
      </c>
      <c r="L1086" s="150">
        <f t="shared" si="174"/>
        <v>0.59099680242325003</v>
      </c>
      <c r="M1086" s="10">
        <f t="shared" si="172"/>
        <v>10.588805584854001</v>
      </c>
      <c r="N1086" s="11">
        <f t="shared" si="173"/>
        <v>2.007737122649602E-2</v>
      </c>
    </row>
    <row r="1087" spans="1:14">
      <c r="A1087" s="9">
        <f t="shared" si="175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169"/>
        <v>520.9</v>
      </c>
      <c r="G1087" s="11">
        <v>2.4810345413925055E-3</v>
      </c>
      <c r="H1087" s="18">
        <f t="shared" si="171"/>
        <v>5.6297899089099763</v>
      </c>
      <c r="I1087" s="10">
        <f t="shared" si="170"/>
        <v>2.0700737495061983</v>
      </c>
      <c r="J1087" s="10">
        <v>2.1747260169121865</v>
      </c>
      <c r="K1087" s="10">
        <v>0.5837129965534148</v>
      </c>
      <c r="L1087" s="150">
        <f t="shared" si="174"/>
        <v>0.5837129965534148</v>
      </c>
      <c r="M1087" s="10">
        <f t="shared" si="172"/>
        <v>10.458302671881775</v>
      </c>
      <c r="N1087" s="11">
        <f t="shared" si="173"/>
        <v>2.0077371226496016E-2</v>
      </c>
    </row>
    <row r="1088" spans="1:14">
      <c r="A1088" s="9">
        <f t="shared" si="175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169"/>
        <v>308.3</v>
      </c>
      <c r="G1088" s="11">
        <v>1.4684257038036273E-3</v>
      </c>
      <c r="H1088" s="18">
        <f t="shared" si="171"/>
        <v>3.3320488172719251</v>
      </c>
      <c r="I1088" s="10">
        <f t="shared" si="170"/>
        <v>1.2251943501108871</v>
      </c>
      <c r="J1088" s="10">
        <v>1.2871338664120315</v>
      </c>
      <c r="K1088" s="10">
        <v>0.34547651533387941</v>
      </c>
      <c r="L1088" s="150">
        <f t="shared" si="174"/>
        <v>0.34547651533387941</v>
      </c>
      <c r="M1088" s="10">
        <f t="shared" si="172"/>
        <v>6.1898535491287232</v>
      </c>
      <c r="N1088" s="11">
        <f t="shared" si="173"/>
        <v>2.007737122649602E-2</v>
      </c>
    </row>
    <row r="1089" spans="1:14">
      <c r="A1089" s="9">
        <f t="shared" si="175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169"/>
        <v>524.94000000000005</v>
      </c>
      <c r="G1089" s="11">
        <v>2.5002769670926898E-3</v>
      </c>
      <c r="H1089" s="18">
        <f t="shared" si="171"/>
        <v>5.6734534743390359</v>
      </c>
      <c r="I1089" s="10">
        <f t="shared" si="170"/>
        <v>2.0861288425144635</v>
      </c>
      <c r="J1089" s="10">
        <v>2.1915927727354263</v>
      </c>
      <c r="K1089" s="10">
        <v>0.5882401620478972</v>
      </c>
      <c r="L1089" s="150">
        <f t="shared" si="174"/>
        <v>0.5882401620478972</v>
      </c>
      <c r="M1089" s="10">
        <f t="shared" si="172"/>
        <v>10.539415251636823</v>
      </c>
      <c r="N1089" s="11">
        <f t="shared" si="173"/>
        <v>2.0077371226496023E-2</v>
      </c>
    </row>
    <row r="1090" spans="1:14">
      <c r="A1090" s="9">
        <f t="shared" si="175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169"/>
        <v>522.54999999999995</v>
      </c>
      <c r="G1090" s="11">
        <v>2.4888934528789668E-3</v>
      </c>
      <c r="H1090" s="18">
        <f t="shared" si="171"/>
        <v>5.6476228007312503</v>
      </c>
      <c r="I1090" s="10">
        <f t="shared" si="170"/>
        <v>2.0766309038288808</v>
      </c>
      <c r="J1090" s="10">
        <v>2.1816146671865293</v>
      </c>
      <c r="K1090" s="10">
        <v>0.58556196265883453</v>
      </c>
      <c r="L1090" s="150">
        <f t="shared" si="174"/>
        <v>0.58556196265883453</v>
      </c>
      <c r="M1090" s="10">
        <f t="shared" si="172"/>
        <v>10.491430334405495</v>
      </c>
      <c r="N1090" s="11">
        <f t="shared" si="173"/>
        <v>2.007737122649602E-2</v>
      </c>
    </row>
    <row r="1091" spans="1:14">
      <c r="A1091" s="9">
        <f t="shared" si="175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169"/>
        <v>315.77999999999997</v>
      </c>
      <c r="G1091" s="11">
        <v>1.504052769208918E-3</v>
      </c>
      <c r="H1091" s="18">
        <f t="shared" si="171"/>
        <v>3.4128912601950323</v>
      </c>
      <c r="I1091" s="10">
        <f t="shared" si="170"/>
        <v>1.2549201163737134</v>
      </c>
      <c r="J1091" s="10">
        <v>1.3183624143223849</v>
      </c>
      <c r="K1091" s="10">
        <v>0.35385849501178213</v>
      </c>
      <c r="L1091" s="150">
        <f t="shared" si="174"/>
        <v>0.35385849501178213</v>
      </c>
      <c r="M1091" s="10">
        <f t="shared" si="172"/>
        <v>6.3400322859029128</v>
      </c>
      <c r="N1091" s="11">
        <f t="shared" si="173"/>
        <v>2.007737122649602E-2</v>
      </c>
    </row>
    <row r="1092" spans="1:14">
      <c r="A1092" s="9">
        <f t="shared" si="175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169"/>
        <v>538.4</v>
      </c>
      <c r="G1092" s="11">
        <v>2.564386632915579E-3</v>
      </c>
      <c r="H1092" s="18">
        <f t="shared" si="171"/>
        <v>5.818926640347728</v>
      </c>
      <c r="I1092" s="10">
        <f t="shared" si="170"/>
        <v>2.1396193256558598</v>
      </c>
      <c r="J1092" s="10">
        <v>2.2477874592158216</v>
      </c>
      <c r="K1092" s="10">
        <v>0.60332324312604835</v>
      </c>
      <c r="L1092" s="150">
        <f t="shared" si="174"/>
        <v>0.60332324312604835</v>
      </c>
      <c r="M1092" s="10">
        <f t="shared" si="172"/>
        <v>10.809656668345458</v>
      </c>
      <c r="N1092" s="11">
        <f t="shared" si="173"/>
        <v>2.007737122649602E-2</v>
      </c>
    </row>
    <row r="1093" spans="1:14">
      <c r="A1093" s="9">
        <f t="shared" si="175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169"/>
        <v>509.66</v>
      </c>
      <c r="G1093" s="11">
        <v>2.4274986837514003E-3</v>
      </c>
      <c r="H1093" s="18">
        <f t="shared" si="171"/>
        <v>5.5083100882608154</v>
      </c>
      <c r="I1093" s="10">
        <f t="shared" si="170"/>
        <v>2.0254056194535019</v>
      </c>
      <c r="J1093" s="10">
        <v>2.1277996962554524</v>
      </c>
      <c r="K1093" s="10">
        <v>0.57111761532619199</v>
      </c>
      <c r="L1093" s="150">
        <f t="shared" si="174"/>
        <v>0.57111761532619199</v>
      </c>
      <c r="M1093" s="10">
        <f t="shared" si="172"/>
        <v>10.232633019295962</v>
      </c>
      <c r="N1093" s="11">
        <f t="shared" si="173"/>
        <v>2.007737122649602E-2</v>
      </c>
    </row>
    <row r="1094" spans="1:14">
      <c r="A1094" s="9">
        <f t="shared" si="175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169"/>
        <v>508.2</v>
      </c>
      <c r="G1094" s="11">
        <v>2.4205447378300468E-3</v>
      </c>
      <c r="H1094" s="18">
        <f t="shared" si="171"/>
        <v>5.492530680952294</v>
      </c>
      <c r="I1094" s="10">
        <f t="shared" si="170"/>
        <v>2.0196035313861587</v>
      </c>
      <c r="J1094" s="10">
        <v>2.1217042844975493</v>
      </c>
      <c r="K1094" s="10">
        <v>0.56948156046927512</v>
      </c>
      <c r="L1094" s="150">
        <f t="shared" si="174"/>
        <v>0.56948156046927512</v>
      </c>
      <c r="M1094" s="10">
        <f t="shared" si="172"/>
        <v>10.203320057305277</v>
      </c>
      <c r="N1094" s="11">
        <f t="shared" si="173"/>
        <v>2.007737122649602E-2</v>
      </c>
    </row>
    <row r="1095" spans="1:14">
      <c r="A1095" s="9">
        <f t="shared" si="175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169"/>
        <v>362.92</v>
      </c>
      <c r="G1095" s="11">
        <v>1.7285794888887852E-3</v>
      </c>
      <c r="H1095" s="18">
        <f t="shared" si="171"/>
        <v>3.9223715756222095</v>
      </c>
      <c r="I1095" s="10">
        <f t="shared" si="170"/>
        <v>1.4422560283562866</v>
      </c>
      <c r="J1095" s="10">
        <v>1.5151690651905758</v>
      </c>
      <c r="K1095" s="10">
        <v>0.40668289635086452</v>
      </c>
      <c r="L1095" s="150">
        <f t="shared" si="174"/>
        <v>0.40668289635086452</v>
      </c>
      <c r="M1095" s="10">
        <f t="shared" si="172"/>
        <v>7.2864795655199366</v>
      </c>
      <c r="N1095" s="11">
        <f t="shared" si="173"/>
        <v>2.0077371226496023E-2</v>
      </c>
    </row>
    <row r="1096" spans="1:14">
      <c r="A1096" s="9">
        <f t="shared" si="175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169"/>
        <v>507.8</v>
      </c>
      <c r="G1096" s="11">
        <v>2.4186395471666624E-3</v>
      </c>
      <c r="H1096" s="18">
        <f t="shared" si="171"/>
        <v>5.4882075556622887</v>
      </c>
      <c r="I1096" s="10">
        <f t="shared" si="170"/>
        <v>2.0180139182170236</v>
      </c>
      <c r="J1096" s="10">
        <v>2.1200343086734663</v>
      </c>
      <c r="K1096" s="10">
        <v>0.56903332626190073</v>
      </c>
      <c r="L1096" s="150">
        <f t="shared" si="174"/>
        <v>0.56903332626190073</v>
      </c>
      <c r="M1096" s="10">
        <f t="shared" si="172"/>
        <v>10.195289108814679</v>
      </c>
      <c r="N1096" s="11">
        <f t="shared" si="173"/>
        <v>2.007737122649602E-2</v>
      </c>
    </row>
    <row r="1097" spans="1:14">
      <c r="A1097" s="9">
        <f t="shared" si="175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169"/>
        <v>511.64</v>
      </c>
      <c r="G1097" s="11">
        <v>2.4369293775351538E-3</v>
      </c>
      <c r="H1097" s="18">
        <f t="shared" si="171"/>
        <v>5.5297095584463438</v>
      </c>
      <c r="I1097" s="10">
        <f t="shared" si="170"/>
        <v>2.0332742046407208</v>
      </c>
      <c r="J1097" s="10">
        <v>2.1360660765846635</v>
      </c>
      <c r="K1097" s="10">
        <v>0.5733363746526956</v>
      </c>
      <c r="L1097" s="150">
        <f t="shared" si="174"/>
        <v>0.5733363746526956</v>
      </c>
      <c r="M1097" s="10">
        <f t="shared" si="172"/>
        <v>10.272386214324424</v>
      </c>
      <c r="N1097" s="11">
        <f t="shared" si="173"/>
        <v>2.007737122649602E-2</v>
      </c>
    </row>
    <row r="1098" spans="1:14">
      <c r="A1098" s="9">
        <f t="shared" si="175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169"/>
        <v>317.8</v>
      </c>
      <c r="G1098" s="11">
        <v>1.51367398205901E-3</v>
      </c>
      <c r="H1098" s="18">
        <f t="shared" si="171"/>
        <v>3.4347230429095612</v>
      </c>
      <c r="I1098" s="10">
        <f t="shared" si="170"/>
        <v>1.2629476628778458</v>
      </c>
      <c r="J1098" s="10">
        <v>1.3267957922340046</v>
      </c>
      <c r="K1098" s="10">
        <v>0.35612207775902327</v>
      </c>
      <c r="L1098" s="150">
        <f t="shared" si="174"/>
        <v>0.35612207775902327</v>
      </c>
      <c r="M1098" s="10">
        <f t="shared" si="172"/>
        <v>6.3805885757804344</v>
      </c>
      <c r="N1098" s="11">
        <f t="shared" si="173"/>
        <v>2.0077371226496016E-2</v>
      </c>
    </row>
    <row r="1099" spans="1:14">
      <c r="A1099" s="9">
        <f t="shared" si="175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169"/>
        <v>514.9</v>
      </c>
      <c r="G1099" s="11">
        <v>2.4524566814417377E-3</v>
      </c>
      <c r="H1099" s="18">
        <f t="shared" si="171"/>
        <v>5.5649430295598901</v>
      </c>
      <c r="I1099" s="10">
        <f t="shared" si="170"/>
        <v>2.0462295519691716</v>
      </c>
      <c r="J1099" s="10">
        <v>2.1496763795509408</v>
      </c>
      <c r="K1099" s="10">
        <v>0.57698948344279766</v>
      </c>
      <c r="L1099" s="150">
        <f t="shared" si="174"/>
        <v>0.57698948344279766</v>
      </c>
      <c r="M1099" s="10">
        <f t="shared" si="172"/>
        <v>10.3378384445228</v>
      </c>
      <c r="N1099" s="11">
        <f t="shared" si="173"/>
        <v>2.007737122649602E-2</v>
      </c>
    </row>
    <row r="1100" spans="1:14">
      <c r="A1100" s="9">
        <f t="shared" si="175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169"/>
        <v>513.5</v>
      </c>
      <c r="G1100" s="11">
        <v>2.445788514119892E-3</v>
      </c>
      <c r="H1100" s="18">
        <f t="shared" si="171"/>
        <v>5.5498120910448705</v>
      </c>
      <c r="I1100" s="10">
        <f t="shared" si="170"/>
        <v>2.0406659058771992</v>
      </c>
      <c r="J1100" s="10">
        <v>2.14383146416665</v>
      </c>
      <c r="K1100" s="10">
        <v>0.57542066371698697</v>
      </c>
      <c r="L1100" s="150">
        <f t="shared" si="174"/>
        <v>0.57542066371698697</v>
      </c>
      <c r="M1100" s="10">
        <f t="shared" si="172"/>
        <v>10.309730124805707</v>
      </c>
      <c r="N1100" s="11">
        <f t="shared" si="173"/>
        <v>2.0077371226496023E-2</v>
      </c>
    </row>
    <row r="1101" spans="1:14">
      <c r="A1101" s="9">
        <f t="shared" si="175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169"/>
        <v>314.7</v>
      </c>
      <c r="G1101" s="11">
        <v>1.4989087544177797E-3</v>
      </c>
      <c r="H1101" s="18">
        <f t="shared" si="171"/>
        <v>3.4012188219120167</v>
      </c>
      <c r="I1101" s="10">
        <f t="shared" si="170"/>
        <v>1.2506281608170486</v>
      </c>
      <c r="J1101" s="10">
        <v>1.3138534795973607</v>
      </c>
      <c r="K1101" s="10">
        <v>0.35264826265187105</v>
      </c>
      <c r="L1101" s="150">
        <f t="shared" si="174"/>
        <v>0.35264826265187105</v>
      </c>
      <c r="M1101" s="10">
        <f t="shared" si="172"/>
        <v>6.3183487249782972</v>
      </c>
      <c r="N1101" s="11">
        <f t="shared" si="173"/>
        <v>2.007737122649602E-2</v>
      </c>
    </row>
    <row r="1102" spans="1:14">
      <c r="A1102" s="9">
        <f t="shared" si="175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169"/>
        <v>368.4</v>
      </c>
      <c r="G1102" s="11">
        <v>1.754680600977153E-3</v>
      </c>
      <c r="H1102" s="18">
        <f t="shared" si="171"/>
        <v>3.9815983920952873</v>
      </c>
      <c r="I1102" s="10">
        <f t="shared" si="170"/>
        <v>1.4640337287734373</v>
      </c>
      <c r="J1102" s="10">
        <v>1.5380477339805136</v>
      </c>
      <c r="K1102" s="10">
        <v>0.4128237049918948</v>
      </c>
      <c r="L1102" s="150">
        <f t="shared" si="174"/>
        <v>0.4128237049918948</v>
      </c>
      <c r="M1102" s="10">
        <f t="shared" si="172"/>
        <v>7.3965035598411326</v>
      </c>
      <c r="N1102" s="11">
        <f t="shared" si="173"/>
        <v>2.0077371226496016E-2</v>
      </c>
    </row>
    <row r="1103" spans="1:14">
      <c r="A1103" s="9">
        <f t="shared" si="175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169"/>
        <v>506.3</v>
      </c>
      <c r="G1103" s="11">
        <v>2.4114950821789703E-3</v>
      </c>
      <c r="H1103" s="18">
        <f t="shared" si="171"/>
        <v>5.4719958358247673</v>
      </c>
      <c r="I1103" s="10">
        <f t="shared" si="170"/>
        <v>2.0120528688327672</v>
      </c>
      <c r="J1103" s="10">
        <v>2.1137718993331545</v>
      </c>
      <c r="K1103" s="10">
        <v>0.56735244798424633</v>
      </c>
      <c r="L1103" s="150">
        <f t="shared" si="174"/>
        <v>0.56735244798424633</v>
      </c>
      <c r="M1103" s="10">
        <f t="shared" si="172"/>
        <v>10.165173051974936</v>
      </c>
      <c r="N1103" s="11">
        <f t="shared" si="173"/>
        <v>2.007737122649602E-2</v>
      </c>
    </row>
    <row r="1104" spans="1:14">
      <c r="A1104" s="9">
        <f t="shared" si="175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169"/>
        <v>312.3</v>
      </c>
      <c r="G1104" s="11">
        <v>1.4874776104374728E-3</v>
      </c>
      <c r="H1104" s="18">
        <f t="shared" si="171"/>
        <v>3.3752800701719829</v>
      </c>
      <c r="I1104" s="10">
        <f t="shared" si="170"/>
        <v>1.2410904818022381</v>
      </c>
      <c r="J1104" s="10">
        <v>1.3038336246528623</v>
      </c>
      <c r="K1104" s="10">
        <v>0.34995885740762422</v>
      </c>
      <c r="L1104" s="150">
        <f t="shared" si="174"/>
        <v>0.34995885740762422</v>
      </c>
      <c r="M1104" s="10">
        <f t="shared" si="172"/>
        <v>6.2701630340347068</v>
      </c>
      <c r="N1104" s="11">
        <f t="shared" si="173"/>
        <v>2.007737122649602E-2</v>
      </c>
    </row>
    <row r="1105" spans="1:14">
      <c r="A1105" s="9">
        <f t="shared" si="175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69"/>
        <v>774.9</v>
      </c>
      <c r="G1105" s="11">
        <v>3.690830612641683E-3</v>
      </c>
      <c r="H1105" s="18">
        <f t="shared" si="171"/>
        <v>8.3749744680636233</v>
      </c>
      <c r="I1105" s="10">
        <f t="shared" si="170"/>
        <v>3.0794781119069947</v>
      </c>
      <c r="J1105" s="10">
        <v>3.2351606652049405</v>
      </c>
      <c r="K1105" s="10">
        <v>0.86834171823620876</v>
      </c>
      <c r="L1105" s="150">
        <f t="shared" si="174"/>
        <v>0.86834171823620876</v>
      </c>
      <c r="M1105" s="10">
        <f t="shared" si="172"/>
        <v>15.557954963411767</v>
      </c>
      <c r="N1105" s="11">
        <f t="shared" si="173"/>
        <v>2.0077371226496023E-2</v>
      </c>
    </row>
    <row r="1106" spans="1:14">
      <c r="A1106" s="9">
        <f t="shared" si="175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69"/>
        <v>776.8</v>
      </c>
      <c r="G1106" s="11">
        <v>3.6998802682927591E-3</v>
      </c>
      <c r="H1106" s="18">
        <f t="shared" si="171"/>
        <v>8.3955093131911482</v>
      </c>
      <c r="I1106" s="10">
        <f t="shared" si="170"/>
        <v>3.0870287744603853</v>
      </c>
      <c r="J1106" s="10">
        <v>3.2430930503693349</v>
      </c>
      <c r="K1106" s="10">
        <v>0.87047083072123743</v>
      </c>
      <c r="L1106" s="150">
        <f t="shared" si="174"/>
        <v>0.87047083072123743</v>
      </c>
      <c r="M1106" s="10">
        <f t="shared" si="172"/>
        <v>15.596101968742106</v>
      </c>
      <c r="N1106" s="11">
        <f t="shared" si="173"/>
        <v>2.007737122649602E-2</v>
      </c>
    </row>
    <row r="1107" spans="1:14">
      <c r="A1107" s="9">
        <f t="shared" si="175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169"/>
        <v>312.8</v>
      </c>
      <c r="G1107" s="11">
        <v>1.4898590987667034E-3</v>
      </c>
      <c r="H1107" s="18">
        <f t="shared" si="171"/>
        <v>3.3806839767844901</v>
      </c>
      <c r="I1107" s="10">
        <f t="shared" si="170"/>
        <v>1.243077498263657</v>
      </c>
      <c r="J1107" s="10">
        <v>1.3059210944329662</v>
      </c>
      <c r="K1107" s="10">
        <v>0.35051915016684232</v>
      </c>
      <c r="L1107" s="150">
        <f t="shared" si="174"/>
        <v>0.35051915016684232</v>
      </c>
      <c r="M1107" s="10">
        <f t="shared" si="172"/>
        <v>6.2802017196479554</v>
      </c>
      <c r="N1107" s="11">
        <f t="shared" si="173"/>
        <v>2.007737122649602E-2</v>
      </c>
    </row>
    <row r="1108" spans="1:14">
      <c r="A1108" s="9">
        <f t="shared" si="175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169"/>
        <v>317.2</v>
      </c>
      <c r="G1108" s="11">
        <v>1.5108161960639332E-3</v>
      </c>
      <c r="H1108" s="18">
        <f t="shared" si="171"/>
        <v>3.4282383549745528</v>
      </c>
      <c r="I1108" s="10">
        <f t="shared" si="170"/>
        <v>1.2605632431241431</v>
      </c>
      <c r="J1108" s="10">
        <v>1.32429082849788</v>
      </c>
      <c r="K1108" s="10">
        <v>0.35544972644796158</v>
      </c>
      <c r="L1108" s="150">
        <f t="shared" si="174"/>
        <v>0.35544972644796158</v>
      </c>
      <c r="M1108" s="10">
        <f t="shared" si="172"/>
        <v>6.3685421530445367</v>
      </c>
      <c r="N1108" s="11">
        <f t="shared" si="173"/>
        <v>2.0077371226496016E-2</v>
      </c>
    </row>
    <row r="1109" spans="1:14">
      <c r="A1109" s="9">
        <f t="shared" si="175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169"/>
        <v>329.5</v>
      </c>
      <c r="G1109" s="11">
        <v>1.5694008089630076E-3</v>
      </c>
      <c r="H1109" s="18">
        <f t="shared" si="171"/>
        <v>3.5611744576422297</v>
      </c>
      <c r="I1109" s="10">
        <f t="shared" si="170"/>
        <v>1.3094438480750479</v>
      </c>
      <c r="J1109" s="10">
        <v>1.3756425850884346</v>
      </c>
      <c r="K1109" s="10">
        <v>0.36923292832472682</v>
      </c>
      <c r="L1109" s="150">
        <f t="shared" si="174"/>
        <v>0.36923292832472682</v>
      </c>
      <c r="M1109" s="10">
        <f t="shared" si="172"/>
        <v>6.6154938191304389</v>
      </c>
      <c r="N1109" s="11">
        <f t="shared" si="173"/>
        <v>2.007737122649602E-2</v>
      </c>
    </row>
    <row r="1110" spans="1:14">
      <c r="A1110" s="9">
        <f t="shared" si="175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169"/>
        <v>314.2</v>
      </c>
      <c r="G1110" s="11">
        <v>1.4965272660885491E-3</v>
      </c>
      <c r="H1110" s="18">
        <f t="shared" si="171"/>
        <v>3.3958149152995096</v>
      </c>
      <c r="I1110" s="10">
        <f t="shared" si="170"/>
        <v>1.2486411443556298</v>
      </c>
      <c r="J1110" s="10">
        <v>1.3117660098172568</v>
      </c>
      <c r="K1110" s="10">
        <v>0.35208796989265295</v>
      </c>
      <c r="L1110" s="150">
        <f t="shared" si="174"/>
        <v>0.35208796989265295</v>
      </c>
      <c r="M1110" s="10">
        <f t="shared" si="172"/>
        <v>6.3083100393650495</v>
      </c>
      <c r="N1110" s="11">
        <f t="shared" si="173"/>
        <v>2.007737122649602E-2</v>
      </c>
    </row>
    <row r="1111" spans="1:14">
      <c r="A1111" s="9">
        <f t="shared" si="175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169"/>
        <v>317.7</v>
      </c>
      <c r="G1111" s="11">
        <v>1.5131976843931639E-3</v>
      </c>
      <c r="H1111" s="18">
        <f t="shared" si="171"/>
        <v>3.4336422615870599</v>
      </c>
      <c r="I1111" s="10">
        <f t="shared" si="170"/>
        <v>1.262550259585562</v>
      </c>
      <c r="J1111" s="10">
        <v>1.3263782982779837</v>
      </c>
      <c r="K1111" s="10">
        <v>0.35601001920717967</v>
      </c>
      <c r="L1111" s="150">
        <f t="shared" si="174"/>
        <v>0.35601001920717967</v>
      </c>
      <c r="M1111" s="10">
        <f t="shared" si="172"/>
        <v>6.3785808386577845</v>
      </c>
      <c r="N1111" s="11">
        <f t="shared" si="173"/>
        <v>2.0077371226496016E-2</v>
      </c>
    </row>
    <row r="1112" spans="1:14">
      <c r="A1112" s="9">
        <f t="shared" si="175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169"/>
        <v>197.7</v>
      </c>
      <c r="G1112" s="11">
        <v>9.4164048537780445E-4</v>
      </c>
      <c r="H1112" s="18">
        <f t="shared" si="171"/>
        <v>2.1367046745853373</v>
      </c>
      <c r="I1112" s="10">
        <f t="shared" si="170"/>
        <v>0.78566630884502864</v>
      </c>
      <c r="J1112" s="10">
        <v>0.82538555105306066</v>
      </c>
      <c r="K1112" s="10">
        <v>0.22153975699483605</v>
      </c>
      <c r="L1112" s="150">
        <f t="shared" si="174"/>
        <v>0.22153975699483605</v>
      </c>
      <c r="M1112" s="10">
        <f t="shared" si="172"/>
        <v>3.9692962914782628</v>
      </c>
      <c r="N1112" s="11">
        <f t="shared" si="173"/>
        <v>2.007737122649602E-2</v>
      </c>
    </row>
    <row r="1113" spans="1:14">
      <c r="A1113" s="9">
        <f t="shared" si="175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169"/>
        <v>208</v>
      </c>
      <c r="G1113" s="11">
        <v>9.906991449599562E-4</v>
      </c>
      <c r="H1113" s="18">
        <f t="shared" si="171"/>
        <v>2.2480251508029854</v>
      </c>
      <c r="I1113" s="10">
        <f t="shared" si="170"/>
        <v>0.82659884795025773</v>
      </c>
      <c r="J1113" s="10">
        <v>0.86838742852319994</v>
      </c>
      <c r="K1113" s="10">
        <v>0.23308178783472891</v>
      </c>
      <c r="L1113" s="150">
        <f t="shared" si="174"/>
        <v>0.23308178783472891</v>
      </c>
      <c r="M1113" s="10">
        <f t="shared" si="172"/>
        <v>4.1760932151111723</v>
      </c>
      <c r="N1113" s="11">
        <f t="shared" si="173"/>
        <v>2.007737122649602E-2</v>
      </c>
    </row>
    <row r="1114" spans="1:14">
      <c r="A1114" s="9">
        <f t="shared" si="175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169"/>
        <v>147.1</v>
      </c>
      <c r="G1114" s="11">
        <v>7.0063386645966127E-4</v>
      </c>
      <c r="H1114" s="18">
        <f t="shared" si="171"/>
        <v>1.5898293253996112</v>
      </c>
      <c r="I1114" s="10">
        <f t="shared" si="170"/>
        <v>0.58458024294943711</v>
      </c>
      <c r="J1114" s="10">
        <v>0.61413360930655148</v>
      </c>
      <c r="K1114" s="10">
        <v>0.16483812976196452</v>
      </c>
      <c r="L1114" s="150">
        <f t="shared" si="174"/>
        <v>0.16483812976196452</v>
      </c>
      <c r="M1114" s="10">
        <f t="shared" si="172"/>
        <v>2.9533813074175645</v>
      </c>
      <c r="N1114" s="11">
        <f t="shared" si="173"/>
        <v>2.007737122649602E-2</v>
      </c>
    </row>
    <row r="1115" spans="1:14">
      <c r="A1115" s="9">
        <f t="shared" si="175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169"/>
        <v>145.5</v>
      </c>
      <c r="G1115" s="11">
        <v>6.9301310380612323E-4</v>
      </c>
      <c r="H1115" s="18">
        <f t="shared" si="171"/>
        <v>1.5725368242395885</v>
      </c>
      <c r="I1115" s="10">
        <f t="shared" si="170"/>
        <v>0.57822179027289677</v>
      </c>
      <c r="J1115" s="10">
        <v>0.6074537060102192</v>
      </c>
      <c r="K1115" s="10">
        <v>0.16304519293246661</v>
      </c>
      <c r="L1115" s="150">
        <f t="shared" si="174"/>
        <v>0.16304519293246661</v>
      </c>
      <c r="M1115" s="10">
        <f t="shared" si="172"/>
        <v>2.921257513455171</v>
      </c>
      <c r="N1115" s="11">
        <f t="shared" si="173"/>
        <v>2.007737122649602E-2</v>
      </c>
    </row>
    <row r="1116" spans="1:14">
      <c r="A1116" s="9">
        <f t="shared" si="175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169"/>
        <v>160.5</v>
      </c>
      <c r="G1116" s="11">
        <v>7.6445775368304313E-4</v>
      </c>
      <c r="H1116" s="18">
        <f t="shared" si="171"/>
        <v>1.7346540226148037</v>
      </c>
      <c r="I1116" s="10">
        <f t="shared" si="170"/>
        <v>0.63783228411546333</v>
      </c>
      <c r="J1116" s="10">
        <v>0.67007779941333456</v>
      </c>
      <c r="K1116" s="10">
        <v>0.17985397570900957</v>
      </c>
      <c r="L1116" s="150">
        <f t="shared" si="174"/>
        <v>0.17985397570900957</v>
      </c>
      <c r="M1116" s="10">
        <f t="shared" si="172"/>
        <v>3.2224180818526116</v>
      </c>
      <c r="N1116" s="11">
        <f t="shared" si="173"/>
        <v>2.0077371226496023E-2</v>
      </c>
    </row>
    <row r="1117" spans="1:14">
      <c r="A1117" s="9">
        <f t="shared" si="175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169"/>
        <v>69.400000000000006</v>
      </c>
      <c r="G1117" s="11">
        <v>3.3055058009721618E-4</v>
      </c>
      <c r="H1117" s="18">
        <f t="shared" si="171"/>
        <v>0.75006223781599624</v>
      </c>
      <c r="I1117" s="10">
        <f t="shared" si="170"/>
        <v>0.27579788484494183</v>
      </c>
      <c r="J1117" s="10">
        <v>0.28974080547841385</v>
      </c>
      <c r="K1117" s="10">
        <v>7.7768634979472048E-2</v>
      </c>
      <c r="L1117" s="150">
        <f t="shared" si="174"/>
        <v>7.7768634979472048E-2</v>
      </c>
      <c r="M1117" s="10">
        <f t="shared" si="172"/>
        <v>1.3933695631188239</v>
      </c>
      <c r="N1117" s="11">
        <f t="shared" si="173"/>
        <v>2.007737122649602E-2</v>
      </c>
    </row>
    <row r="1118" spans="1:14">
      <c r="A1118" s="9">
        <f t="shared" si="175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169"/>
        <v>167.7</v>
      </c>
      <c r="G1118" s="11">
        <v>7.9875118562396465E-4</v>
      </c>
      <c r="H1118" s="18">
        <f t="shared" si="171"/>
        <v>1.8124702778349071</v>
      </c>
      <c r="I1118" s="10">
        <f t="shared" si="170"/>
        <v>0.66644532115989541</v>
      </c>
      <c r="J1118" s="10">
        <v>0.70013736424682993</v>
      </c>
      <c r="K1118" s="10">
        <v>0.18792219144175018</v>
      </c>
      <c r="L1118" s="150">
        <f t="shared" si="174"/>
        <v>0.18792219144175018</v>
      </c>
      <c r="M1118" s="10">
        <f t="shared" si="172"/>
        <v>3.3669751546833826</v>
      </c>
      <c r="N1118" s="11">
        <f t="shared" si="173"/>
        <v>2.007737122649602E-2</v>
      </c>
    </row>
    <row r="1119" spans="1:14">
      <c r="A1119" s="9">
        <f t="shared" si="175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169"/>
        <v>221.9</v>
      </c>
      <c r="G1119" s="11">
        <v>1.0569045205125686E-3</v>
      </c>
      <c r="H1119" s="18">
        <f t="shared" si="171"/>
        <v>2.398253754630685</v>
      </c>
      <c r="I1119" s="10">
        <f t="shared" si="170"/>
        <v>0.88183790557770292</v>
      </c>
      <c r="J1119" s="10">
        <v>0.9264190884100868</v>
      </c>
      <c r="K1119" s="10">
        <v>0.24865792654099203</v>
      </c>
      <c r="L1119" s="150">
        <f t="shared" si="174"/>
        <v>0.24865792654099203</v>
      </c>
      <c r="M1119" s="10">
        <f t="shared" si="172"/>
        <v>4.4551686751594666</v>
      </c>
      <c r="N1119" s="11">
        <f t="shared" si="173"/>
        <v>2.007737122649602E-2</v>
      </c>
    </row>
    <row r="1120" spans="1:14">
      <c r="A1120" s="9">
        <f t="shared" si="175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169"/>
        <v>142.19999999999999</v>
      </c>
      <c r="G1120" s="11">
        <v>6.7729528083320073E-4</v>
      </c>
      <c r="H1120" s="18">
        <f t="shared" si="171"/>
        <v>1.5368710405970409</v>
      </c>
      <c r="I1120" s="10">
        <f t="shared" si="170"/>
        <v>0.56510748162753199</v>
      </c>
      <c r="J1120" s="10">
        <v>0.59367640546153377</v>
      </c>
      <c r="K1120" s="10">
        <v>0.15934726072162714</v>
      </c>
      <c r="L1120" s="150">
        <f t="shared" si="174"/>
        <v>0.15934726072162714</v>
      </c>
      <c r="M1120" s="10">
        <f t="shared" si="172"/>
        <v>2.8550021884077341</v>
      </c>
      <c r="N1120" s="11">
        <f t="shared" si="173"/>
        <v>2.0077371226496023E-2</v>
      </c>
    </row>
    <row r="1121" spans="1:14">
      <c r="A1121" s="9">
        <f t="shared" si="175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69"/>
        <v>534.29999999999995</v>
      </c>
      <c r="G1121" s="11">
        <v>2.5448584286158872E-3</v>
      </c>
      <c r="H1121" s="18">
        <f t="shared" si="171"/>
        <v>5.7746146061251684</v>
      </c>
      <c r="I1121" s="10">
        <f t="shared" si="170"/>
        <v>2.1233257906722245</v>
      </c>
      <c r="J1121" s="10">
        <v>2.2306702070189699</v>
      </c>
      <c r="K1121" s="10">
        <v>0.59872884250045977</v>
      </c>
      <c r="L1121" s="150">
        <f t="shared" si="174"/>
        <v>0.59872884250045977</v>
      </c>
      <c r="M1121" s="10">
        <f t="shared" si="172"/>
        <v>10.727339446316822</v>
      </c>
      <c r="N1121" s="11">
        <f t="shared" si="173"/>
        <v>2.007737122649602E-2</v>
      </c>
    </row>
    <row r="1122" spans="1:14">
      <c r="A1122" s="9">
        <f t="shared" si="175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69"/>
        <v>387.1</v>
      </c>
      <c r="G1122" s="11">
        <v>1.8437482644903802E-3</v>
      </c>
      <c r="H1122" s="18">
        <f t="shared" si="171"/>
        <v>4.1837044994030563</v>
      </c>
      <c r="I1122" s="10">
        <f t="shared" si="170"/>
        <v>1.5383481444305038</v>
      </c>
      <c r="J1122" s="10">
        <v>1.6161191037563978</v>
      </c>
      <c r="K1122" s="10">
        <v>0.43377865418665179</v>
      </c>
      <c r="L1122" s="150">
        <f t="shared" si="174"/>
        <v>0.43377865418665179</v>
      </c>
      <c r="M1122" s="10">
        <f t="shared" si="172"/>
        <v>7.7719504017766097</v>
      </c>
      <c r="N1122" s="11">
        <f t="shared" si="173"/>
        <v>2.007737122649602E-2</v>
      </c>
    </row>
    <row r="1123" spans="1:14">
      <c r="A1123" s="9">
        <f t="shared" si="175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69"/>
        <v>1464.69</v>
      </c>
      <c r="G1123" s="11">
        <v>6.9762842818817221E-3</v>
      </c>
      <c r="H1123" s="18">
        <f t="shared" si="171"/>
        <v>15.830095952546273</v>
      </c>
      <c r="I1123" s="10">
        <f t="shared" si="170"/>
        <v>5.8207262817512646</v>
      </c>
      <c r="J1123" s="10">
        <v>6.1149922244406048</v>
      </c>
      <c r="K1123" s="10">
        <v>1.6413104029983128</v>
      </c>
      <c r="L1123" s="150">
        <f t="shared" si="174"/>
        <v>1.6413104029983128</v>
      </c>
      <c r="M1123" s="10">
        <f t="shared" si="172"/>
        <v>29.407124861736456</v>
      </c>
      <c r="N1123" s="11">
        <f t="shared" si="173"/>
        <v>2.007737122649602E-2</v>
      </c>
    </row>
    <row r="1124" spans="1:14">
      <c r="A1124" s="9">
        <f t="shared" si="175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69"/>
        <v>3203.8</v>
      </c>
      <c r="G1124" s="11">
        <v>1.5259624618378403E-2</v>
      </c>
      <c r="H1124" s="18">
        <f t="shared" si="171"/>
        <v>34.626072010300987</v>
      </c>
      <c r="I1124" s="10">
        <f t="shared" si="170"/>
        <v>12.732006678187673</v>
      </c>
      <c r="J1124" s="10">
        <v>13.375671362993405</v>
      </c>
      <c r="K1124" s="10">
        <v>3.5901318839658871</v>
      </c>
      <c r="L1124" s="150">
        <f t="shared" si="174"/>
        <v>3.5901318839658871</v>
      </c>
      <c r="M1124" s="10">
        <f t="shared" si="172"/>
        <v>64.323881935447943</v>
      </c>
      <c r="N1124" s="11">
        <f t="shared" si="173"/>
        <v>2.0077371226496016E-2</v>
      </c>
    </row>
    <row r="1125" spans="1:14">
      <c r="A1125" s="9">
        <f t="shared" si="175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69"/>
        <v>4027.6</v>
      </c>
      <c r="G1125" s="11">
        <v>1.9183364789618844E-2</v>
      </c>
      <c r="H1125" s="18">
        <f t="shared" si="171"/>
        <v>43.529548545067811</v>
      </c>
      <c r="I1125" s="10">
        <f t="shared" si="170"/>
        <v>16.005815000021435</v>
      </c>
      <c r="J1125" s="10">
        <v>16.814986572692501</v>
      </c>
      <c r="K1125" s="10">
        <v>4.5132702340536257</v>
      </c>
      <c r="L1125" s="150">
        <f t="shared" si="174"/>
        <v>4.5132702340536257</v>
      </c>
      <c r="M1125" s="10">
        <f t="shared" si="172"/>
        <v>80.863620351835365</v>
      </c>
      <c r="N1125" s="11">
        <f t="shared" si="173"/>
        <v>2.007737122649602E-2</v>
      </c>
    </row>
    <row r="1126" spans="1:14">
      <c r="A1126" s="9">
        <f t="shared" si="175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169"/>
        <v>318.5</v>
      </c>
      <c r="G1126" s="11">
        <v>1.517008065719933E-3</v>
      </c>
      <c r="H1126" s="18">
        <f t="shared" si="171"/>
        <v>3.4422885121670719</v>
      </c>
      <c r="I1126" s="10">
        <f t="shared" si="170"/>
        <v>1.2657294859238324</v>
      </c>
      <c r="J1126" s="10">
        <v>1.32971824992615</v>
      </c>
      <c r="K1126" s="10">
        <v>0.35690648762192867</v>
      </c>
      <c r="L1126" s="150">
        <f t="shared" si="174"/>
        <v>0.35690648762192867</v>
      </c>
      <c r="M1126" s="10">
        <f t="shared" si="172"/>
        <v>6.3946427356389828</v>
      </c>
      <c r="N1126" s="11">
        <f t="shared" si="173"/>
        <v>2.007737122649602E-2</v>
      </c>
    </row>
    <row r="1127" spans="1:14">
      <c r="A1127" s="9">
        <f t="shared" si="175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169"/>
        <v>308</v>
      </c>
      <c r="G1127" s="11">
        <v>1.4669968108060889E-3</v>
      </c>
      <c r="H1127" s="18">
        <f t="shared" si="171"/>
        <v>3.3288064733044207</v>
      </c>
      <c r="I1127" s="10">
        <f t="shared" ref="I1127:I1184" si="176">H1127*0.3677</f>
        <v>1.2240021402340355</v>
      </c>
      <c r="J1127" s="10">
        <v>1.2858813845439692</v>
      </c>
      <c r="K1127" s="10">
        <v>0.34514033967834856</v>
      </c>
      <c r="L1127" s="150">
        <f t="shared" si="174"/>
        <v>0.34514033967834856</v>
      </c>
      <c r="M1127" s="10">
        <f t="shared" si="172"/>
        <v>6.1838303377607735</v>
      </c>
      <c r="N1127" s="11">
        <f t="shared" si="173"/>
        <v>2.0077371226496016E-2</v>
      </c>
    </row>
    <row r="1128" spans="1:14">
      <c r="A1128" s="9">
        <f t="shared" si="175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ref="F1128:F1191" si="177">C1128+D1128+E1128</f>
        <v>304</v>
      </c>
      <c r="G1128" s="11">
        <v>1.4479449041722436E-3</v>
      </c>
      <c r="H1128" s="18">
        <f t="shared" si="171"/>
        <v>3.2855752204043633</v>
      </c>
      <c r="I1128" s="10">
        <f t="shared" si="176"/>
        <v>1.2081060085426845</v>
      </c>
      <c r="J1128" s="10">
        <v>1.2691816263031384</v>
      </c>
      <c r="K1128" s="10">
        <v>0.3406579976046038</v>
      </c>
      <c r="L1128" s="150">
        <f t="shared" si="174"/>
        <v>0.3406579976046038</v>
      </c>
      <c r="M1128" s="10">
        <f t="shared" si="172"/>
        <v>6.1035208528547891</v>
      </c>
      <c r="N1128" s="11">
        <f t="shared" si="173"/>
        <v>2.0077371226496016E-2</v>
      </c>
    </row>
    <row r="1129" spans="1:14">
      <c r="A1129" s="9">
        <f t="shared" si="175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177"/>
        <v>318.10000000000002</v>
      </c>
      <c r="G1129" s="11">
        <v>1.5151028750565484E-3</v>
      </c>
      <c r="H1129" s="18">
        <f t="shared" si="171"/>
        <v>3.4379653868770661</v>
      </c>
      <c r="I1129" s="10">
        <f t="shared" si="176"/>
        <v>1.2641398727546973</v>
      </c>
      <c r="J1129" s="10">
        <v>1.3280482741020669</v>
      </c>
      <c r="K1129" s="10">
        <v>0.35645825341455417</v>
      </c>
      <c r="L1129" s="150">
        <f t="shared" si="174"/>
        <v>0.35645825341455417</v>
      </c>
      <c r="M1129" s="10">
        <f t="shared" si="172"/>
        <v>6.386611787148385</v>
      </c>
      <c r="N1129" s="11">
        <f t="shared" si="173"/>
        <v>2.007737122649602E-2</v>
      </c>
    </row>
    <row r="1130" spans="1:14">
      <c r="A1130" s="9">
        <f t="shared" si="175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177"/>
        <v>203.7</v>
      </c>
      <c r="G1130" s="11">
        <v>9.7021834532857239E-4</v>
      </c>
      <c r="H1130" s="18">
        <f t="shared" si="171"/>
        <v>2.2015515539354236</v>
      </c>
      <c r="I1130" s="10">
        <f t="shared" si="176"/>
        <v>0.80951050638205535</v>
      </c>
      <c r="J1130" s="10">
        <v>0.85043518841430676</v>
      </c>
      <c r="K1130" s="10">
        <v>0.22826327010545325</v>
      </c>
      <c r="L1130" s="150">
        <f t="shared" si="174"/>
        <v>0.22826327010545325</v>
      </c>
      <c r="M1130" s="10">
        <f t="shared" si="172"/>
        <v>4.089760518837239</v>
      </c>
      <c r="N1130" s="11">
        <f t="shared" si="173"/>
        <v>2.007737122649602E-2</v>
      </c>
    </row>
    <row r="1131" spans="1:14">
      <c r="A1131" s="9">
        <f t="shared" si="175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177"/>
        <v>341</v>
      </c>
      <c r="G1131" s="11">
        <v>1.6241750405353128E-3</v>
      </c>
      <c r="H1131" s="18">
        <f t="shared" si="171"/>
        <v>3.6854643097298947</v>
      </c>
      <c r="I1131" s="10">
        <f t="shared" si="176"/>
        <v>1.3551452266876824</v>
      </c>
      <c r="J1131" s="10">
        <v>1.4236543900308229</v>
      </c>
      <c r="K1131" s="10">
        <v>0.38211966178674306</v>
      </c>
      <c r="L1131" s="150">
        <f t="shared" si="174"/>
        <v>0.38211966178674306</v>
      </c>
      <c r="M1131" s="10">
        <f t="shared" si="172"/>
        <v>6.8463835882351427</v>
      </c>
      <c r="N1131" s="11">
        <f t="shared" si="173"/>
        <v>2.007737122649602E-2</v>
      </c>
    </row>
    <row r="1132" spans="1:14">
      <c r="A1132" s="9">
        <f t="shared" si="175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177"/>
        <v>154.69999999999999</v>
      </c>
      <c r="G1132" s="11">
        <v>7.3683248906396737E-4</v>
      </c>
      <c r="H1132" s="18">
        <f t="shared" si="171"/>
        <v>1.6719687059097204</v>
      </c>
      <c r="I1132" s="10">
        <f t="shared" si="176"/>
        <v>0.61478289316300427</v>
      </c>
      <c r="J1132" s="10">
        <v>0.64586314996412997</v>
      </c>
      <c r="K1132" s="10">
        <v>0.1733545797020796</v>
      </c>
      <c r="L1132" s="150">
        <f t="shared" si="174"/>
        <v>0.1733545797020796</v>
      </c>
      <c r="M1132" s="10">
        <f t="shared" si="172"/>
        <v>3.1059693287389338</v>
      </c>
      <c r="N1132" s="11">
        <f t="shared" si="173"/>
        <v>2.007737122649602E-2</v>
      </c>
    </row>
    <row r="1133" spans="1:14">
      <c r="A1133" s="9">
        <f t="shared" si="175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177"/>
        <v>415.2</v>
      </c>
      <c r="G1133" s="11">
        <v>1.9775879085931433E-3</v>
      </c>
      <c r="H1133" s="18">
        <f t="shared" si="171"/>
        <v>4.4874040510259592</v>
      </c>
      <c r="I1133" s="10">
        <f t="shared" si="176"/>
        <v>1.6500184695622453</v>
      </c>
      <c r="J1133" s="10">
        <v>1.7334349053982336</v>
      </c>
      <c r="K1133" s="10">
        <v>0.46526710725470882</v>
      </c>
      <c r="L1133" s="150">
        <f t="shared" si="174"/>
        <v>0.46526710725470882</v>
      </c>
      <c r="M1133" s="10">
        <f t="shared" si="172"/>
        <v>8.3361245332411471</v>
      </c>
      <c r="N1133" s="11">
        <f t="shared" si="173"/>
        <v>2.007737122649602E-2</v>
      </c>
    </row>
    <row r="1134" spans="1:14">
      <c r="A1134" s="9">
        <f t="shared" si="175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177"/>
        <v>108.5</v>
      </c>
      <c r="G1134" s="11">
        <v>5.1678296744305408E-4</v>
      </c>
      <c r="H1134" s="18">
        <f t="shared" si="171"/>
        <v>1.1726477349140574</v>
      </c>
      <c r="I1134" s="10">
        <f t="shared" si="176"/>
        <v>0.43118257212789896</v>
      </c>
      <c r="J1134" s="10">
        <v>0.4529809422825346</v>
      </c>
      <c r="K1134" s="10">
        <v>0.12158352875032734</v>
      </c>
      <c r="L1134" s="150">
        <f t="shared" si="174"/>
        <v>0.12158352875032734</v>
      </c>
      <c r="M1134" s="10">
        <f t="shared" si="172"/>
        <v>2.1783947780748183</v>
      </c>
      <c r="N1134" s="11">
        <f t="shared" si="173"/>
        <v>2.007737122649602E-2</v>
      </c>
    </row>
    <row r="1135" spans="1:14">
      <c r="A1135" s="9">
        <f t="shared" si="175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177"/>
        <v>144.4</v>
      </c>
      <c r="G1135" s="11">
        <v>6.8777382948181573E-4</v>
      </c>
      <c r="H1135" s="18">
        <f t="shared" si="171"/>
        <v>1.5606482296920725</v>
      </c>
      <c r="I1135" s="10">
        <f t="shared" si="176"/>
        <v>0.57385035405777507</v>
      </c>
      <c r="J1135" s="10">
        <v>0.60286127249399069</v>
      </c>
      <c r="K1135" s="10">
        <v>0.16181254886218679</v>
      </c>
      <c r="L1135" s="150">
        <f t="shared" si="174"/>
        <v>0.16181254886218679</v>
      </c>
      <c r="M1135" s="10">
        <f t="shared" si="172"/>
        <v>2.8991724051060248</v>
      </c>
      <c r="N1135" s="11">
        <f t="shared" si="173"/>
        <v>2.0077371226496016E-2</v>
      </c>
    </row>
    <row r="1136" spans="1:14">
      <c r="A1136" s="9">
        <f t="shared" si="175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177"/>
        <v>325.10000000000002</v>
      </c>
      <c r="G1136" s="11">
        <v>1.5484437116657778E-3</v>
      </c>
      <c r="H1136" s="18">
        <f t="shared" si="171"/>
        <v>3.5136200794521666</v>
      </c>
      <c r="I1136" s="10">
        <f t="shared" si="176"/>
        <v>1.2919581032145617</v>
      </c>
      <c r="J1136" s="10">
        <v>1.3572728510235208</v>
      </c>
      <c r="K1136" s="10">
        <v>0.36430235204360756</v>
      </c>
      <c r="L1136" s="150">
        <f t="shared" si="174"/>
        <v>0.36430235204360756</v>
      </c>
      <c r="M1136" s="10">
        <f t="shared" si="172"/>
        <v>6.5271533857338575</v>
      </c>
      <c r="N1136" s="11">
        <f t="shared" si="173"/>
        <v>2.0077371226496023E-2</v>
      </c>
    </row>
    <row r="1137" spans="1:14">
      <c r="A1137" s="9">
        <f t="shared" si="175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177"/>
        <v>116.4</v>
      </c>
      <c r="G1137" s="11">
        <v>5.5441048304489854E-4</v>
      </c>
      <c r="H1137" s="18">
        <f t="shared" si="171"/>
        <v>1.2580294593916708</v>
      </c>
      <c r="I1137" s="10">
        <f t="shared" si="176"/>
        <v>0.46257743221831737</v>
      </c>
      <c r="J1137" s="10">
        <v>0.48596296480817536</v>
      </c>
      <c r="K1137" s="10">
        <v>0.13043615434597328</v>
      </c>
      <c r="L1137" s="150">
        <f t="shared" si="174"/>
        <v>0.13043615434597328</v>
      </c>
      <c r="M1137" s="10">
        <f t="shared" si="172"/>
        <v>2.3370060107641368</v>
      </c>
      <c r="N1137" s="11">
        <f t="shared" si="173"/>
        <v>2.007737122649602E-2</v>
      </c>
    </row>
    <row r="1138" spans="1:14">
      <c r="A1138" s="9">
        <f t="shared" si="175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177"/>
        <v>323.89999999999998</v>
      </c>
      <c r="G1138" s="11">
        <v>1.5427281396756239E-3</v>
      </c>
      <c r="H1138" s="18">
        <f t="shared" si="171"/>
        <v>3.5006507035821484</v>
      </c>
      <c r="I1138" s="10">
        <f t="shared" si="176"/>
        <v>1.287189263707156</v>
      </c>
      <c r="J1138" s="10">
        <v>1.3522629235512713</v>
      </c>
      <c r="K1138" s="10">
        <v>0.36295764942148406</v>
      </c>
      <c r="L1138" s="150">
        <f t="shared" si="174"/>
        <v>0.36295764942148406</v>
      </c>
      <c r="M1138" s="10">
        <f t="shared" si="172"/>
        <v>6.5030605402620605</v>
      </c>
      <c r="N1138" s="11">
        <f t="shared" si="173"/>
        <v>2.007737122649602E-2</v>
      </c>
    </row>
    <row r="1139" spans="1:14">
      <c r="A1139" s="9">
        <f t="shared" si="175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177"/>
        <v>176.7</v>
      </c>
      <c r="G1139" s="11">
        <v>8.4161797555011662E-4</v>
      </c>
      <c r="H1139" s="18">
        <f t="shared" si="171"/>
        <v>1.9097405968600363</v>
      </c>
      <c r="I1139" s="10">
        <f t="shared" si="176"/>
        <v>0.70221161746543537</v>
      </c>
      <c r="J1139" s="10">
        <v>0.73771182028869919</v>
      </c>
      <c r="K1139" s="10">
        <v>0.19800746110767595</v>
      </c>
      <c r="L1139" s="150">
        <f t="shared" si="174"/>
        <v>0.19800746110767595</v>
      </c>
      <c r="M1139" s="10">
        <f t="shared" si="172"/>
        <v>3.5476714957218469</v>
      </c>
      <c r="N1139" s="11">
        <f t="shared" si="173"/>
        <v>2.0077371226496023E-2</v>
      </c>
    </row>
    <row r="1140" spans="1:14">
      <c r="A1140" s="9">
        <f t="shared" si="175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177"/>
        <v>248.4</v>
      </c>
      <c r="G1140" s="11">
        <v>1.1831234019617938E-3</v>
      </c>
      <c r="H1140" s="18">
        <f t="shared" ref="H1140:H1202" si="178">G1140*$H$2</f>
        <v>2.6846608050935652</v>
      </c>
      <c r="I1140" s="10">
        <f t="shared" si="176"/>
        <v>0.98714977803290405</v>
      </c>
      <c r="J1140" s="10">
        <v>1.0370549867555907</v>
      </c>
      <c r="K1140" s="10">
        <v>0.27835344277955126</v>
      </c>
      <c r="L1140" s="150">
        <f t="shared" si="174"/>
        <v>0.27835344277955126</v>
      </c>
      <c r="M1140" s="10">
        <f t="shared" ref="M1140:M1202" si="179">H1140+I1140+J1140+L1140</f>
        <v>4.9872190126616109</v>
      </c>
      <c r="N1140" s="11">
        <f t="shared" ref="N1140:N1202" si="180">M1140/F1140</f>
        <v>2.0077371226496016E-2</v>
      </c>
    </row>
    <row r="1141" spans="1:14">
      <c r="A1141" s="9">
        <f t="shared" si="175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177"/>
        <v>192.4</v>
      </c>
      <c r="G1141" s="11">
        <v>9.1639670908795945E-4</v>
      </c>
      <c r="H1141" s="18">
        <f t="shared" si="178"/>
        <v>2.0794232644927617</v>
      </c>
      <c r="I1141" s="10">
        <f t="shared" si="176"/>
        <v>0.76460393435398855</v>
      </c>
      <c r="J1141" s="10">
        <v>0.80325837138395995</v>
      </c>
      <c r="K1141" s="10">
        <v>0.21560065374712423</v>
      </c>
      <c r="L1141" s="150">
        <f t="shared" ref="L1141:L1204" si="181">K1141*$L$2</f>
        <v>0.21560065374712423</v>
      </c>
      <c r="M1141" s="10">
        <f t="shared" si="179"/>
        <v>3.8628862239778345</v>
      </c>
      <c r="N1141" s="11">
        <f t="shared" si="180"/>
        <v>2.007737122649602E-2</v>
      </c>
    </row>
    <row r="1142" spans="1:14">
      <c r="A1142" s="9">
        <f t="shared" ref="A1142:A1205" si="182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177"/>
        <v>114.5</v>
      </c>
      <c r="G1142" s="11">
        <v>5.4536082739382202E-4</v>
      </c>
      <c r="H1142" s="18">
        <f t="shared" si="178"/>
        <v>1.2374946142641434</v>
      </c>
      <c r="I1142" s="10">
        <f t="shared" si="176"/>
        <v>0.45502676966492556</v>
      </c>
      <c r="J1142" s="10">
        <v>0.47803057964378071</v>
      </c>
      <c r="K1142" s="10">
        <v>0.24541237232721991</v>
      </c>
      <c r="L1142" s="150">
        <f t="shared" si="181"/>
        <v>0.24541237232721991</v>
      </c>
      <c r="M1142" s="10">
        <f t="shared" si="179"/>
        <v>2.4159643359000693</v>
      </c>
      <c r="N1142" s="11">
        <f t="shared" si="180"/>
        <v>2.1100125204367416E-2</v>
      </c>
    </row>
    <row r="1143" spans="1:14">
      <c r="A1143" s="9">
        <f t="shared" si="182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177"/>
        <v>617.4</v>
      </c>
      <c r="G1143" s="11">
        <v>2.9406617889340238E-3</v>
      </c>
      <c r="H1143" s="18">
        <f t="shared" si="178"/>
        <v>6.6727438851238619</v>
      </c>
      <c r="I1143" s="10">
        <f t="shared" si="176"/>
        <v>2.4535679265600443</v>
      </c>
      <c r="J1143" s="10">
        <v>2.5776076844722291</v>
      </c>
      <c r="K1143" s="10">
        <v>0.69184949908250781</v>
      </c>
      <c r="L1143" s="150">
        <f t="shared" si="181"/>
        <v>0.69184949908250781</v>
      </c>
      <c r="M1143" s="10">
        <f t="shared" si="179"/>
        <v>12.395768995238642</v>
      </c>
      <c r="N1143" s="11">
        <f t="shared" si="180"/>
        <v>2.007737122649602E-2</v>
      </c>
    </row>
    <row r="1144" spans="1:14">
      <c r="A1144" s="9">
        <f t="shared" si="182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177"/>
        <v>852.7</v>
      </c>
      <c r="G1144" s="11">
        <v>4.0613901966699744E-3</v>
      </c>
      <c r="H1144" s="18">
        <f t="shared" si="178"/>
        <v>9.2158223369697385</v>
      </c>
      <c r="I1144" s="10">
        <f t="shared" si="176"/>
        <v>3.3886578733037731</v>
      </c>
      <c r="J1144" s="10">
        <v>3.559970962989099</v>
      </c>
      <c r="K1144" s="10">
        <v>0.95552327157054495</v>
      </c>
      <c r="L1144" s="150">
        <f t="shared" si="181"/>
        <v>0.95552327157054495</v>
      </c>
      <c r="M1144" s="10">
        <f t="shared" si="179"/>
        <v>17.119974444833154</v>
      </c>
      <c r="N1144" s="11">
        <f t="shared" si="180"/>
        <v>2.0077371226496016E-2</v>
      </c>
    </row>
    <row r="1145" spans="1:14">
      <c r="A1145" s="9">
        <f t="shared" si="182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177"/>
        <v>70.099999999999994</v>
      </c>
      <c r="G1145" s="11">
        <v>3.3388466375813906E-4</v>
      </c>
      <c r="H1145" s="18">
        <f t="shared" si="178"/>
        <v>0.75762770707350613</v>
      </c>
      <c r="I1145" s="10">
        <f t="shared" si="176"/>
        <v>0.27857970789092823</v>
      </c>
      <c r="J1145" s="10">
        <v>0.29266326317055918</v>
      </c>
      <c r="K1145" s="10">
        <v>7.8553044842377379E-2</v>
      </c>
      <c r="L1145" s="150">
        <f t="shared" si="181"/>
        <v>7.8553044842377379E-2</v>
      </c>
      <c r="M1145" s="10">
        <f t="shared" si="179"/>
        <v>1.4074237229773712</v>
      </c>
      <c r="N1145" s="11">
        <f t="shared" si="180"/>
        <v>2.0077371226496023E-2</v>
      </c>
    </row>
    <row r="1146" spans="1:14">
      <c r="A1146" s="9">
        <f t="shared" si="182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177"/>
        <v>60.6</v>
      </c>
      <c r="G1146" s="11">
        <v>2.8863638550275645E-4</v>
      </c>
      <c r="H1146" s="18">
        <f t="shared" si="178"/>
        <v>0.65495348143586973</v>
      </c>
      <c r="I1146" s="10">
        <f t="shared" si="176"/>
        <v>0.24082639512396931</v>
      </c>
      <c r="J1146" s="10">
        <v>0.2530013373485861</v>
      </c>
      <c r="K1146" s="10">
        <v>6.7907482417233517E-2</v>
      </c>
      <c r="L1146" s="150">
        <f t="shared" si="181"/>
        <v>6.7907482417233517E-2</v>
      </c>
      <c r="M1146" s="10">
        <f t="shared" si="179"/>
        <v>1.2166886963256587</v>
      </c>
      <c r="N1146" s="11">
        <f t="shared" si="180"/>
        <v>2.0077371226496016E-2</v>
      </c>
    </row>
    <row r="1147" spans="1:14">
      <c r="A1147" s="9">
        <f t="shared" si="182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177"/>
        <v>66.45</v>
      </c>
      <c r="G1147" s="11">
        <v>3.1649979895475525E-4</v>
      </c>
      <c r="H1147" s="18">
        <f t="shared" si="178"/>
        <v>0.71817918880220377</v>
      </c>
      <c r="I1147" s="10">
        <f t="shared" si="176"/>
        <v>0.26407448772257036</v>
      </c>
      <c r="J1147" s="10">
        <v>0.27742473377580118</v>
      </c>
      <c r="K1147" s="10">
        <v>7.4462907700085276E-2</v>
      </c>
      <c r="L1147" s="150">
        <f t="shared" si="181"/>
        <v>7.4462907700085276E-2</v>
      </c>
      <c r="M1147" s="10">
        <f t="shared" si="179"/>
        <v>1.3341413180006607</v>
      </c>
      <c r="N1147" s="11">
        <f t="shared" si="180"/>
        <v>2.0077371226496023E-2</v>
      </c>
    </row>
    <row r="1148" spans="1:14">
      <c r="A1148" s="9">
        <f t="shared" si="182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177"/>
        <v>76.5</v>
      </c>
      <c r="G1148" s="11">
        <v>3.6436771437229156E-4</v>
      </c>
      <c r="H1148" s="18">
        <f t="shared" si="178"/>
        <v>0.82679771171359795</v>
      </c>
      <c r="I1148" s="10">
        <f t="shared" si="176"/>
        <v>0.30401351859708997</v>
      </c>
      <c r="J1148" s="10">
        <v>0.31938287635588841</v>
      </c>
      <c r="K1148" s="10">
        <v>8.5724792160369045E-2</v>
      </c>
      <c r="L1148" s="150">
        <f t="shared" si="181"/>
        <v>8.5724792160369045E-2</v>
      </c>
      <c r="M1148" s="10">
        <f t="shared" si="179"/>
        <v>1.5359188988269452</v>
      </c>
      <c r="N1148" s="11">
        <f t="shared" si="180"/>
        <v>2.0077371226496016E-2</v>
      </c>
    </row>
    <row r="1149" spans="1:14">
      <c r="A1149" s="9">
        <f t="shared" si="182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177"/>
        <v>26.4</v>
      </c>
      <c r="G1149" s="11">
        <v>1.2574258378337904E-4</v>
      </c>
      <c r="H1149" s="18">
        <f t="shared" si="178"/>
        <v>0.2853262691403789</v>
      </c>
      <c r="I1149" s="10">
        <f t="shared" si="176"/>
        <v>0.10491446916291733</v>
      </c>
      <c r="J1149" s="10">
        <v>0.11021840438948305</v>
      </c>
      <c r="K1149" s="10">
        <v>2.9583457686715588E-2</v>
      </c>
      <c r="L1149" s="150">
        <f t="shared" si="181"/>
        <v>2.9583457686715588E-2</v>
      </c>
      <c r="M1149" s="10">
        <f t="shared" si="179"/>
        <v>0.5300426003794948</v>
      </c>
      <c r="N1149" s="11">
        <f t="shared" si="180"/>
        <v>2.0077371226496016E-2</v>
      </c>
    </row>
    <row r="1150" spans="1:14">
      <c r="A1150" s="9">
        <f t="shared" si="182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177"/>
        <v>85.8</v>
      </c>
      <c r="G1150" s="11">
        <v>4.0866339729598189E-4</v>
      </c>
      <c r="H1150" s="18">
        <f t="shared" si="178"/>
        <v>0.92731037470623146</v>
      </c>
      <c r="I1150" s="10">
        <f t="shared" si="176"/>
        <v>0.34097202477948135</v>
      </c>
      <c r="J1150" s="10">
        <v>0.35820981426581994</v>
      </c>
      <c r="K1150" s="10">
        <v>9.6146237481825658E-2</v>
      </c>
      <c r="L1150" s="150">
        <f t="shared" si="181"/>
        <v>9.6146237481825658E-2</v>
      </c>
      <c r="M1150" s="10">
        <f t="shared" si="179"/>
        <v>1.7226384512333583</v>
      </c>
      <c r="N1150" s="11">
        <f t="shared" si="180"/>
        <v>2.007737122649602E-2</v>
      </c>
    </row>
    <row r="1151" spans="1:14">
      <c r="A1151" s="9">
        <f t="shared" si="182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177"/>
        <v>125.9</v>
      </c>
      <c r="G1151" s="11">
        <v>5.9965876130028115E-4</v>
      </c>
      <c r="H1151" s="18">
        <f t="shared" si="178"/>
        <v>1.3607036850293071</v>
      </c>
      <c r="I1151" s="10">
        <f t="shared" si="176"/>
        <v>0.50033074498527619</v>
      </c>
      <c r="J1151" s="10">
        <v>0.52562489063014839</v>
      </c>
      <c r="K1151" s="10">
        <v>0.14108171677111717</v>
      </c>
      <c r="L1151" s="150">
        <f t="shared" si="181"/>
        <v>0.14108171677111717</v>
      </c>
      <c r="M1151" s="10">
        <f t="shared" si="179"/>
        <v>2.5277410374158489</v>
      </c>
      <c r="N1151" s="11">
        <f t="shared" si="180"/>
        <v>2.007737122649602E-2</v>
      </c>
    </row>
    <row r="1152" spans="1:14">
      <c r="A1152" s="9">
        <f t="shared" si="182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177"/>
        <v>81</v>
      </c>
      <c r="G1152" s="11">
        <v>3.8580110933536754E-4</v>
      </c>
      <c r="H1152" s="18">
        <f t="shared" si="178"/>
        <v>0.87543287122616265</v>
      </c>
      <c r="I1152" s="10">
        <f t="shared" si="176"/>
        <v>0.32189666674986001</v>
      </c>
      <c r="J1152" s="10">
        <v>0.33817010437682304</v>
      </c>
      <c r="K1152" s="10">
        <v>9.0767426993331929E-2</v>
      </c>
      <c r="L1152" s="150">
        <f t="shared" si="181"/>
        <v>9.0767426993331929E-2</v>
      </c>
      <c r="M1152" s="10">
        <f t="shared" si="179"/>
        <v>1.6262670693461776</v>
      </c>
      <c r="N1152" s="11">
        <f t="shared" si="180"/>
        <v>2.007737122649602E-2</v>
      </c>
    </row>
    <row r="1153" spans="1:14">
      <c r="A1153" s="9">
        <f t="shared" si="182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177"/>
        <v>62.4</v>
      </c>
      <c r="G1153" s="11">
        <v>2.9720974348798683E-4</v>
      </c>
      <c r="H1153" s="18">
        <f t="shared" si="178"/>
        <v>0.67440754524089563</v>
      </c>
      <c r="I1153" s="10">
        <f t="shared" si="176"/>
        <v>0.24797965438507735</v>
      </c>
      <c r="J1153" s="10">
        <v>0.26051622855695994</v>
      </c>
      <c r="K1153" s="10">
        <v>6.9924536350418662E-2</v>
      </c>
      <c r="L1153" s="150">
        <f t="shared" si="181"/>
        <v>6.9924536350418662E-2</v>
      </c>
      <c r="M1153" s="10">
        <f t="shared" si="179"/>
        <v>1.2528279645333515</v>
      </c>
      <c r="N1153" s="11">
        <f t="shared" si="180"/>
        <v>2.007737122649602E-2</v>
      </c>
    </row>
    <row r="1154" spans="1:14">
      <c r="A1154" s="9">
        <f t="shared" si="182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177"/>
        <v>35.4</v>
      </c>
      <c r="G1154" s="11">
        <v>1.68609373709531E-4</v>
      </c>
      <c r="H1154" s="18">
        <f t="shared" si="178"/>
        <v>0.38259658816550807</v>
      </c>
      <c r="I1154" s="10">
        <f t="shared" si="176"/>
        <v>0.14068076546845731</v>
      </c>
      <c r="J1154" s="10">
        <v>0.14779286043135229</v>
      </c>
      <c r="K1154" s="10">
        <v>3.9668727352641361E-2</v>
      </c>
      <c r="L1154" s="150">
        <f t="shared" si="181"/>
        <v>3.9668727352641361E-2</v>
      </c>
      <c r="M1154" s="10">
        <f t="shared" si="179"/>
        <v>0.71073894141795912</v>
      </c>
      <c r="N1154" s="11">
        <f t="shared" si="180"/>
        <v>2.007737122649602E-2</v>
      </c>
    </row>
    <row r="1155" spans="1:14">
      <c r="A1155" s="9">
        <f t="shared" si="182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177"/>
        <v>71.2</v>
      </c>
      <c r="G1155" s="11">
        <v>3.3912393808244656E-4</v>
      </c>
      <c r="H1155" s="18">
        <f t="shared" si="178"/>
        <v>0.76951630162102203</v>
      </c>
      <c r="I1155" s="10">
        <f t="shared" si="176"/>
        <v>0.28295114410604982</v>
      </c>
      <c r="J1155" s="10">
        <v>0.2972556966867877</v>
      </c>
      <c r="K1155" s="10">
        <v>7.9785688912657207E-2</v>
      </c>
      <c r="L1155" s="150">
        <f t="shared" si="181"/>
        <v>7.9785688912657207E-2</v>
      </c>
      <c r="M1155" s="10">
        <f t="shared" si="179"/>
        <v>1.4295088313265165</v>
      </c>
      <c r="N1155" s="11">
        <f t="shared" si="180"/>
        <v>2.0077371226496016E-2</v>
      </c>
    </row>
    <row r="1156" spans="1:14">
      <c r="A1156" s="9">
        <f t="shared" si="182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177"/>
        <v>78.3</v>
      </c>
      <c r="G1156" s="11">
        <v>3.7294107235752194E-4</v>
      </c>
      <c r="H1156" s="18">
        <f t="shared" si="178"/>
        <v>0.84625177551862385</v>
      </c>
      <c r="I1156" s="10">
        <f t="shared" si="176"/>
        <v>0.31116677785819802</v>
      </c>
      <c r="J1156" s="10">
        <v>0.32689776756426225</v>
      </c>
      <c r="K1156" s="10">
        <v>8.7741846093554191E-2</v>
      </c>
      <c r="L1156" s="150">
        <f t="shared" si="181"/>
        <v>8.7741846093554191E-2</v>
      </c>
      <c r="M1156" s="10">
        <f t="shared" si="179"/>
        <v>1.5720581670346383</v>
      </c>
      <c r="N1156" s="11">
        <f t="shared" si="180"/>
        <v>2.007737122649602E-2</v>
      </c>
    </row>
    <row r="1157" spans="1:14">
      <c r="A1157" s="9">
        <f t="shared" si="182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177"/>
        <v>69.400000000000006</v>
      </c>
      <c r="G1157" s="11">
        <v>3.3055058009721618E-4</v>
      </c>
      <c r="H1157" s="18">
        <f t="shared" si="178"/>
        <v>0.75006223781599624</v>
      </c>
      <c r="I1157" s="10">
        <f t="shared" si="176"/>
        <v>0.27579788484494183</v>
      </c>
      <c r="J1157" s="10">
        <v>0.28974080547841385</v>
      </c>
      <c r="K1157" s="10">
        <v>7.7768634979472048E-2</v>
      </c>
      <c r="L1157" s="150">
        <f t="shared" si="181"/>
        <v>7.7768634979472048E-2</v>
      </c>
      <c r="M1157" s="10">
        <f t="shared" si="179"/>
        <v>1.3933695631188239</v>
      </c>
      <c r="N1157" s="11">
        <f t="shared" si="180"/>
        <v>2.007737122649602E-2</v>
      </c>
    </row>
    <row r="1158" spans="1:14">
      <c r="A1158" s="9">
        <f t="shared" si="182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177"/>
        <v>67.099999999999994</v>
      </c>
      <c r="G1158" s="11">
        <v>3.1959573378275509E-4</v>
      </c>
      <c r="H1158" s="18">
        <f t="shared" si="178"/>
        <v>0.72520426739846311</v>
      </c>
      <c r="I1158" s="10">
        <f t="shared" si="176"/>
        <v>0.26665760912241493</v>
      </c>
      <c r="J1158" s="10">
        <v>0.28013844448993613</v>
      </c>
      <c r="K1158" s="10">
        <v>7.5191288287068794E-2</v>
      </c>
      <c r="L1158" s="150">
        <f t="shared" si="181"/>
        <v>7.5191288287068794E-2</v>
      </c>
      <c r="M1158" s="10">
        <f t="shared" si="179"/>
        <v>1.3471916092978831</v>
      </c>
      <c r="N1158" s="11">
        <f t="shared" si="180"/>
        <v>2.0077371226496023E-2</v>
      </c>
    </row>
    <row r="1159" spans="1:14">
      <c r="A1159" s="9">
        <f t="shared" si="182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177"/>
        <v>19.600000000000001</v>
      </c>
      <c r="G1159" s="11">
        <v>9.3354342505842035E-5</v>
      </c>
      <c r="H1159" s="18">
        <f t="shared" si="178"/>
        <v>0.21183313921028135</v>
      </c>
      <c r="I1159" s="10">
        <f t="shared" si="176"/>
        <v>7.7891045287620461E-2</v>
      </c>
      <c r="J1159" s="10">
        <v>8.182881538007078E-2</v>
      </c>
      <c r="K1159" s="10">
        <v>9.3354342505842035E-5</v>
      </c>
      <c r="L1159" s="150">
        <f t="shared" si="181"/>
        <v>9.3354342505842035E-5</v>
      </c>
      <c r="M1159" s="10">
        <f t="shared" si="179"/>
        <v>0.37164635422047848</v>
      </c>
      <c r="N1159" s="11">
        <f t="shared" si="180"/>
        <v>1.8961548684718287E-2</v>
      </c>
    </row>
    <row r="1160" spans="1:14">
      <c r="A1160" s="9">
        <f t="shared" si="182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177"/>
        <v>310.10000000000002</v>
      </c>
      <c r="G1160" s="11">
        <v>1.4769990617888578E-3</v>
      </c>
      <c r="H1160" s="18">
        <f t="shared" si="178"/>
        <v>3.3515028810769509</v>
      </c>
      <c r="I1160" s="10">
        <f t="shared" si="176"/>
        <v>1.2323476093719949</v>
      </c>
      <c r="J1160" s="10">
        <v>1.2946487576204053</v>
      </c>
      <c r="K1160" s="10">
        <v>0.34749356926706459</v>
      </c>
      <c r="L1160" s="150">
        <f t="shared" si="181"/>
        <v>0.34749356926706459</v>
      </c>
      <c r="M1160" s="10">
        <f t="shared" si="179"/>
        <v>6.2259928173364152</v>
      </c>
      <c r="N1160" s="11">
        <f t="shared" si="180"/>
        <v>2.0077371226496016E-2</v>
      </c>
    </row>
    <row r="1161" spans="1:14">
      <c r="A1161" s="9">
        <f t="shared" si="182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177"/>
        <v>384.2</v>
      </c>
      <c r="G1161" s="11">
        <v>1.8299356321808422E-3</v>
      </c>
      <c r="H1161" s="18">
        <f t="shared" si="178"/>
        <v>4.1523618410505145</v>
      </c>
      <c r="I1161" s="10">
        <f t="shared" si="176"/>
        <v>1.5268234489542742</v>
      </c>
      <c r="J1161" s="10">
        <v>1.6040117790317954</v>
      </c>
      <c r="K1161" s="10">
        <v>0.43052895618318676</v>
      </c>
      <c r="L1161" s="150">
        <f t="shared" si="181"/>
        <v>0.43052895618318676</v>
      </c>
      <c r="M1161" s="10">
        <f t="shared" si="179"/>
        <v>7.7137260252197706</v>
      </c>
      <c r="N1161" s="11">
        <f t="shared" si="180"/>
        <v>2.007737122649602E-2</v>
      </c>
    </row>
    <row r="1162" spans="1:14">
      <c r="A1162" s="9">
        <f t="shared" si="182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177"/>
        <v>387.4</v>
      </c>
      <c r="G1162" s="11">
        <v>1.8451771574879183E-3</v>
      </c>
      <c r="H1162" s="18">
        <f t="shared" si="178"/>
        <v>4.1869468433705599</v>
      </c>
      <c r="I1162" s="10">
        <f t="shared" si="176"/>
        <v>1.5395403543073549</v>
      </c>
      <c r="J1162" s="10">
        <v>1.6173715856244597</v>
      </c>
      <c r="K1162" s="10">
        <v>0.43411482984218253</v>
      </c>
      <c r="L1162" s="150">
        <f t="shared" si="181"/>
        <v>0.43411482984218253</v>
      </c>
      <c r="M1162" s="10">
        <f t="shared" si="179"/>
        <v>7.7779736131445567</v>
      </c>
      <c r="N1162" s="11">
        <f t="shared" si="180"/>
        <v>2.0077371226496016E-2</v>
      </c>
    </row>
    <row r="1163" spans="1:14">
      <c r="A1163" s="9">
        <f t="shared" si="182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177"/>
        <v>306.2</v>
      </c>
      <c r="G1163" s="11">
        <v>1.4584234528208584E-3</v>
      </c>
      <c r="H1163" s="18">
        <f t="shared" si="178"/>
        <v>3.3093524094993945</v>
      </c>
      <c r="I1163" s="10">
        <f t="shared" si="176"/>
        <v>1.2168488809729274</v>
      </c>
      <c r="J1163" s="10">
        <v>1.2783664933355952</v>
      </c>
      <c r="K1163" s="10">
        <v>0.34312328574516338</v>
      </c>
      <c r="L1163" s="150">
        <f t="shared" si="181"/>
        <v>0.34312328574516338</v>
      </c>
      <c r="M1163" s="10">
        <f t="shared" si="179"/>
        <v>6.1476910695530798</v>
      </c>
      <c r="N1163" s="11">
        <f t="shared" si="180"/>
        <v>2.0077371226496016E-2</v>
      </c>
    </row>
    <row r="1164" spans="1:14">
      <c r="A1164" s="9">
        <f t="shared" si="182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177"/>
        <v>407.7</v>
      </c>
      <c r="G1164" s="11">
        <v>1.9418655836546833E-3</v>
      </c>
      <c r="H1164" s="18">
        <f t="shared" si="178"/>
        <v>4.4063454518383516</v>
      </c>
      <c r="I1164" s="10">
        <f t="shared" si="176"/>
        <v>1.620213222640962</v>
      </c>
      <c r="J1164" s="10">
        <v>1.7021228586966759</v>
      </c>
      <c r="K1164" s="10">
        <v>0.45686271586643734</v>
      </c>
      <c r="L1164" s="150">
        <f t="shared" si="181"/>
        <v>0.45686271586643734</v>
      </c>
      <c r="M1164" s="10">
        <f t="shared" si="179"/>
        <v>8.1855442490424259</v>
      </c>
      <c r="N1164" s="11">
        <f t="shared" si="180"/>
        <v>2.0077371226496016E-2</v>
      </c>
    </row>
    <row r="1165" spans="1:14">
      <c r="A1165" s="9">
        <f t="shared" si="182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177"/>
        <v>304.3</v>
      </c>
      <c r="G1165" s="11">
        <v>1.4493737971697821E-3</v>
      </c>
      <c r="H1165" s="18">
        <f t="shared" si="178"/>
        <v>3.2888175643718678</v>
      </c>
      <c r="I1165" s="10">
        <f t="shared" si="176"/>
        <v>1.2092982184195358</v>
      </c>
      <c r="J1165" s="10">
        <v>1.2704341081712007</v>
      </c>
      <c r="K1165" s="10">
        <v>0.34099417326013465</v>
      </c>
      <c r="L1165" s="150">
        <f t="shared" si="181"/>
        <v>0.34099417326013465</v>
      </c>
      <c r="M1165" s="10">
        <f t="shared" si="179"/>
        <v>6.1095440642227388</v>
      </c>
      <c r="N1165" s="11">
        <f t="shared" si="180"/>
        <v>2.007737122649602E-2</v>
      </c>
    </row>
    <row r="1166" spans="1:14">
      <c r="A1166" s="9">
        <f t="shared" si="182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177"/>
        <v>413.7</v>
      </c>
      <c r="G1166" s="11">
        <v>1.9704434436054511E-3</v>
      </c>
      <c r="H1166" s="18">
        <f t="shared" si="178"/>
        <v>4.4711923311884378</v>
      </c>
      <c r="I1166" s="10">
        <f t="shared" si="176"/>
        <v>1.6440574201779887</v>
      </c>
      <c r="J1166" s="10">
        <v>1.727172496057922</v>
      </c>
      <c r="K1166" s="10">
        <v>0.46358622897705448</v>
      </c>
      <c r="L1166" s="150">
        <f t="shared" si="181"/>
        <v>0.46358622897705448</v>
      </c>
      <c r="M1166" s="10">
        <f t="shared" si="179"/>
        <v>8.3060084764014022</v>
      </c>
      <c r="N1166" s="11">
        <f t="shared" si="180"/>
        <v>2.0077371226496016E-2</v>
      </c>
    </row>
    <row r="1167" spans="1:14">
      <c r="A1167" s="9">
        <f t="shared" si="182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177"/>
        <v>387.6</v>
      </c>
      <c r="G1167" s="11">
        <v>1.8461297528196109E-3</v>
      </c>
      <c r="H1167" s="18">
        <f t="shared" si="178"/>
        <v>4.1891084060155634</v>
      </c>
      <c r="I1167" s="10">
        <f t="shared" si="176"/>
        <v>1.5403351608919227</v>
      </c>
      <c r="J1167" s="10">
        <v>1.6182065735365017</v>
      </c>
      <c r="K1167" s="10">
        <v>0.43433894694586989</v>
      </c>
      <c r="L1167" s="150">
        <f t="shared" si="181"/>
        <v>0.43433894694586989</v>
      </c>
      <c r="M1167" s="10">
        <f t="shared" si="179"/>
        <v>7.7819890873898574</v>
      </c>
      <c r="N1167" s="11">
        <f t="shared" si="180"/>
        <v>2.007737122649602E-2</v>
      </c>
    </row>
    <row r="1168" spans="1:14">
      <c r="A1168" s="9">
        <f t="shared" si="182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177"/>
        <v>189.8</v>
      </c>
      <c r="G1168" s="11">
        <v>9.040129697759601E-4</v>
      </c>
      <c r="H1168" s="18">
        <f t="shared" si="178"/>
        <v>2.0513229501077244</v>
      </c>
      <c r="I1168" s="10">
        <f t="shared" si="176"/>
        <v>0.75427144875461027</v>
      </c>
      <c r="J1168" s="10">
        <v>0.79240352852742002</v>
      </c>
      <c r="K1168" s="10">
        <v>0.21268713139919015</v>
      </c>
      <c r="L1168" s="150">
        <f t="shared" si="181"/>
        <v>0.21268713139919015</v>
      </c>
      <c r="M1168" s="10">
        <f t="shared" si="179"/>
        <v>3.8106850587889447</v>
      </c>
      <c r="N1168" s="11">
        <f t="shared" si="180"/>
        <v>2.007737122649602E-2</v>
      </c>
    </row>
    <row r="1169" spans="1:14">
      <c r="A1169" s="9">
        <f t="shared" si="182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177"/>
        <v>372.5</v>
      </c>
      <c r="G1169" s="11">
        <v>1.7742088052768445E-3</v>
      </c>
      <c r="H1169" s="18">
        <f t="shared" si="178"/>
        <v>4.0259104263178465</v>
      </c>
      <c r="I1169" s="10">
        <f t="shared" si="176"/>
        <v>1.4803272637570724</v>
      </c>
      <c r="J1169" s="10">
        <v>1.5551649861773653</v>
      </c>
      <c r="K1169" s="10">
        <v>0.41741810561748321</v>
      </c>
      <c r="L1169" s="150">
        <f t="shared" si="181"/>
        <v>0.41741810561748321</v>
      </c>
      <c r="M1169" s="10">
        <f t="shared" si="179"/>
        <v>7.478820781869767</v>
      </c>
      <c r="N1169" s="11">
        <f t="shared" si="180"/>
        <v>2.007737122649602E-2</v>
      </c>
    </row>
    <row r="1170" spans="1:14">
      <c r="A1170" s="9">
        <f t="shared" si="182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177"/>
        <v>370.7</v>
      </c>
      <c r="G1170" s="11">
        <v>1.7656354472916141E-3</v>
      </c>
      <c r="H1170" s="18">
        <f t="shared" si="178"/>
        <v>4.0064563625128207</v>
      </c>
      <c r="I1170" s="10">
        <f t="shared" si="176"/>
        <v>1.4731740044959643</v>
      </c>
      <c r="J1170" s="10">
        <v>1.5476500949689913</v>
      </c>
      <c r="K1170" s="10">
        <v>0.41540105168429808</v>
      </c>
      <c r="L1170" s="150">
        <f t="shared" si="181"/>
        <v>0.41540105168429808</v>
      </c>
      <c r="M1170" s="10">
        <f t="shared" si="179"/>
        <v>7.4426815136620741</v>
      </c>
      <c r="N1170" s="11">
        <f t="shared" si="180"/>
        <v>2.007737122649602E-2</v>
      </c>
    </row>
    <row r="1171" spans="1:14">
      <c r="A1171" s="9">
        <f t="shared" si="182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177"/>
        <v>409.1</v>
      </c>
      <c r="G1171" s="11">
        <v>1.9485337509765293E-3</v>
      </c>
      <c r="H1171" s="18">
        <f t="shared" si="178"/>
        <v>4.421476390353372</v>
      </c>
      <c r="I1171" s="10">
        <f t="shared" si="176"/>
        <v>1.625776868732935</v>
      </c>
      <c r="J1171" s="10">
        <v>1.7079677740809669</v>
      </c>
      <c r="K1171" s="10">
        <v>0.45843153559224809</v>
      </c>
      <c r="L1171" s="150">
        <f t="shared" si="181"/>
        <v>0.45843153559224809</v>
      </c>
      <c r="M1171" s="10">
        <f t="shared" si="179"/>
        <v>8.2136525687595228</v>
      </c>
      <c r="N1171" s="11">
        <f t="shared" si="180"/>
        <v>2.007737122649602E-2</v>
      </c>
    </row>
    <row r="1172" spans="1:14">
      <c r="A1172" s="9">
        <f t="shared" si="182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177"/>
        <v>373.1</v>
      </c>
      <c r="G1172" s="11">
        <v>1.7770665912719215E-3</v>
      </c>
      <c r="H1172" s="18">
        <f t="shared" si="178"/>
        <v>4.0323951142528554</v>
      </c>
      <c r="I1172" s="10">
        <f t="shared" si="176"/>
        <v>1.482711683510775</v>
      </c>
      <c r="J1172" s="10">
        <v>1.5576699499134901</v>
      </c>
      <c r="K1172" s="10">
        <v>0.41809045692854502</v>
      </c>
      <c r="L1172" s="150">
        <f t="shared" si="181"/>
        <v>0.41809045692854502</v>
      </c>
      <c r="M1172" s="10">
        <f t="shared" si="179"/>
        <v>7.4908672046056655</v>
      </c>
      <c r="N1172" s="11">
        <f t="shared" si="180"/>
        <v>2.007737122649602E-2</v>
      </c>
    </row>
    <row r="1173" spans="1:14">
      <c r="A1173" s="9">
        <f t="shared" si="182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177"/>
        <v>374</v>
      </c>
      <c r="G1173" s="11">
        <v>1.7813532702645365E-3</v>
      </c>
      <c r="H1173" s="18">
        <f t="shared" si="178"/>
        <v>4.0421221461553678</v>
      </c>
      <c r="I1173" s="10">
        <f t="shared" si="176"/>
        <v>1.4862883131413289</v>
      </c>
      <c r="J1173" s="10">
        <v>1.5614273955176767</v>
      </c>
      <c r="K1173" s="10">
        <v>0.4190989838951375</v>
      </c>
      <c r="L1173" s="150">
        <f t="shared" si="181"/>
        <v>0.4190989838951375</v>
      </c>
      <c r="M1173" s="10">
        <f t="shared" si="179"/>
        <v>7.508936838709511</v>
      </c>
      <c r="N1173" s="11">
        <f t="shared" si="180"/>
        <v>2.007737122649602E-2</v>
      </c>
    </row>
    <row r="1174" spans="1:14">
      <c r="A1174" s="9">
        <f t="shared" si="182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177"/>
        <v>327.2</v>
      </c>
      <c r="G1174" s="11">
        <v>1.5584459626485465E-3</v>
      </c>
      <c r="H1174" s="18">
        <f t="shared" si="178"/>
        <v>3.5363164872246964</v>
      </c>
      <c r="I1174" s="10">
        <f t="shared" si="176"/>
        <v>1.3003035723525209</v>
      </c>
      <c r="J1174" s="10">
        <v>1.366040224099957</v>
      </c>
      <c r="K1174" s="10">
        <v>0.36665558163232354</v>
      </c>
      <c r="L1174" s="150">
        <f t="shared" si="181"/>
        <v>0.36665558163232354</v>
      </c>
      <c r="M1174" s="10">
        <f t="shared" si="179"/>
        <v>6.5693158653094983</v>
      </c>
      <c r="N1174" s="11">
        <f t="shared" si="180"/>
        <v>2.0077371226496023E-2</v>
      </c>
    </row>
    <row r="1175" spans="1:14">
      <c r="A1175" s="9">
        <f t="shared" si="182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177"/>
        <v>198.1</v>
      </c>
      <c r="G1175" s="11">
        <v>9.4354567604118902E-4</v>
      </c>
      <c r="H1175" s="18">
        <f t="shared" si="178"/>
        <v>2.1410277998753435</v>
      </c>
      <c r="I1175" s="10">
        <f t="shared" si="176"/>
        <v>0.78725592201416383</v>
      </c>
      <c r="J1175" s="10">
        <v>0.82705552687714379</v>
      </c>
      <c r="K1175" s="10">
        <v>0.22198799120221055</v>
      </c>
      <c r="L1175" s="150">
        <f t="shared" si="181"/>
        <v>0.22198799120221055</v>
      </c>
      <c r="M1175" s="10">
        <f t="shared" si="179"/>
        <v>3.9773272399688615</v>
      </c>
      <c r="N1175" s="11">
        <f t="shared" si="180"/>
        <v>2.007737122649602E-2</v>
      </c>
    </row>
    <row r="1176" spans="1:14">
      <c r="A1176" s="9">
        <f t="shared" si="182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177"/>
        <v>308</v>
      </c>
      <c r="G1176" s="11">
        <v>1.4669968108060889E-3</v>
      </c>
      <c r="H1176" s="18">
        <f t="shared" si="178"/>
        <v>3.3288064733044207</v>
      </c>
      <c r="I1176" s="10">
        <f t="shared" si="176"/>
        <v>1.2240021402340355</v>
      </c>
      <c r="J1176" s="10">
        <v>1.2858813845439692</v>
      </c>
      <c r="K1176" s="10">
        <v>0.34514033967834856</v>
      </c>
      <c r="L1176" s="150">
        <f t="shared" si="181"/>
        <v>0.34514033967834856</v>
      </c>
      <c r="M1176" s="10">
        <f t="shared" si="179"/>
        <v>6.1838303377607735</v>
      </c>
      <c r="N1176" s="11">
        <f t="shared" si="180"/>
        <v>2.0077371226496016E-2</v>
      </c>
    </row>
    <row r="1177" spans="1:14">
      <c r="A1177" s="9">
        <f t="shared" si="182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177"/>
        <v>333.2</v>
      </c>
      <c r="G1177" s="11">
        <v>1.5870238225993143E-3</v>
      </c>
      <c r="H1177" s="18">
        <f t="shared" si="178"/>
        <v>3.6011633665747822</v>
      </c>
      <c r="I1177" s="10">
        <f t="shared" si="176"/>
        <v>1.3241477698895474</v>
      </c>
      <c r="J1177" s="10">
        <v>1.3910898614612028</v>
      </c>
      <c r="K1177" s="10">
        <v>0.37337909474294068</v>
      </c>
      <c r="L1177" s="150">
        <f t="shared" si="181"/>
        <v>0.37337909474294068</v>
      </c>
      <c r="M1177" s="10">
        <f t="shared" si="179"/>
        <v>6.6897800926684727</v>
      </c>
      <c r="N1177" s="11">
        <f t="shared" si="180"/>
        <v>2.0077371226496016E-2</v>
      </c>
    </row>
    <row r="1178" spans="1:14">
      <c r="A1178" s="9">
        <f t="shared" si="182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177"/>
        <v>356.2</v>
      </c>
      <c r="G1178" s="11">
        <v>1.696572285743925E-3</v>
      </c>
      <c r="H1178" s="18">
        <f t="shared" si="178"/>
        <v>3.8497430707501126</v>
      </c>
      <c r="I1178" s="10">
        <f t="shared" si="176"/>
        <v>1.4155505271148165</v>
      </c>
      <c r="J1178" s="10">
        <v>1.4871134713459799</v>
      </c>
      <c r="K1178" s="10">
        <v>0.39915256166697327</v>
      </c>
      <c r="L1178" s="150">
        <f t="shared" si="181"/>
        <v>0.39915256166697327</v>
      </c>
      <c r="M1178" s="10">
        <f t="shared" si="179"/>
        <v>7.1515596308778822</v>
      </c>
      <c r="N1178" s="11">
        <f t="shared" si="180"/>
        <v>2.007737122649602E-2</v>
      </c>
    </row>
    <row r="1179" spans="1:14">
      <c r="A1179" s="9">
        <f t="shared" si="182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177"/>
        <v>339.8</v>
      </c>
      <c r="G1179" s="11">
        <v>1.6184594685451593E-3</v>
      </c>
      <c r="H1179" s="18">
        <f t="shared" si="178"/>
        <v>3.6724949338598774</v>
      </c>
      <c r="I1179" s="10">
        <f t="shared" si="176"/>
        <v>1.350376387180277</v>
      </c>
      <c r="J1179" s="10">
        <v>1.4186444625585739</v>
      </c>
      <c r="K1179" s="10">
        <v>0.38077495916461968</v>
      </c>
      <c r="L1179" s="150">
        <f t="shared" si="181"/>
        <v>0.38077495916461968</v>
      </c>
      <c r="M1179" s="10">
        <f t="shared" si="179"/>
        <v>6.8222907427633483</v>
      </c>
      <c r="N1179" s="11">
        <f t="shared" si="180"/>
        <v>2.007737122649602E-2</v>
      </c>
    </row>
    <row r="1180" spans="1:14">
      <c r="A1180" s="9">
        <f t="shared" si="182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177"/>
        <v>392.1</v>
      </c>
      <c r="G1180" s="11">
        <v>1.8675631477826867E-3</v>
      </c>
      <c r="H1180" s="18">
        <f t="shared" si="178"/>
        <v>4.2377435655281284</v>
      </c>
      <c r="I1180" s="10">
        <f t="shared" si="176"/>
        <v>1.5582183090446928</v>
      </c>
      <c r="J1180" s="10">
        <v>1.6369938015574361</v>
      </c>
      <c r="K1180" s="10">
        <v>0.43938158177883274</v>
      </c>
      <c r="L1180" s="150">
        <f t="shared" si="181"/>
        <v>0.43938158177883274</v>
      </c>
      <c r="M1180" s="10">
        <f t="shared" si="179"/>
        <v>7.8723372579090904</v>
      </c>
      <c r="N1180" s="11">
        <f t="shared" si="180"/>
        <v>2.007737122649602E-2</v>
      </c>
    </row>
    <row r="1181" spans="1:14">
      <c r="A1181" s="9">
        <f t="shared" si="182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177"/>
        <v>355.1</v>
      </c>
      <c r="G1181" s="11">
        <v>1.6913330114196176E-3</v>
      </c>
      <c r="H1181" s="18">
        <f t="shared" si="178"/>
        <v>3.837854476202597</v>
      </c>
      <c r="I1181" s="10">
        <f t="shared" si="176"/>
        <v>1.4111790908996951</v>
      </c>
      <c r="J1181" s="10">
        <v>1.4825210378297515</v>
      </c>
      <c r="K1181" s="10">
        <v>0.39791991759669343</v>
      </c>
      <c r="L1181" s="150">
        <f t="shared" si="181"/>
        <v>0.39791991759669343</v>
      </c>
      <c r="M1181" s="10">
        <f t="shared" si="179"/>
        <v>7.1294745225287368</v>
      </c>
      <c r="N1181" s="11">
        <f t="shared" si="180"/>
        <v>2.007737122649602E-2</v>
      </c>
    </row>
    <row r="1182" spans="1:14">
      <c r="A1182" s="9">
        <f t="shared" si="182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177"/>
        <v>196.9</v>
      </c>
      <c r="G1182" s="11">
        <v>9.3783010405103543E-4</v>
      </c>
      <c r="H1182" s="18">
        <f t="shared" si="178"/>
        <v>2.1280584240053262</v>
      </c>
      <c r="I1182" s="10">
        <f t="shared" si="176"/>
        <v>0.78248708250675847</v>
      </c>
      <c r="J1182" s="10">
        <v>0.82204559940489452</v>
      </c>
      <c r="K1182" s="10">
        <v>0.22064328858008711</v>
      </c>
      <c r="L1182" s="150">
        <f t="shared" si="181"/>
        <v>0.22064328858008711</v>
      </c>
      <c r="M1182" s="10">
        <f t="shared" si="179"/>
        <v>3.9532343944970667</v>
      </c>
      <c r="N1182" s="11">
        <f t="shared" si="180"/>
        <v>2.007737122649602E-2</v>
      </c>
    </row>
    <row r="1183" spans="1:14">
      <c r="A1183" s="9">
        <f t="shared" si="182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177"/>
        <v>393.6</v>
      </c>
      <c r="G1183" s="11">
        <v>1.8747076127703787E-3</v>
      </c>
      <c r="H1183" s="18">
        <f t="shared" si="178"/>
        <v>4.2539552853656497</v>
      </c>
      <c r="I1183" s="10">
        <f t="shared" si="176"/>
        <v>1.5641793584289496</v>
      </c>
      <c r="J1183" s="10">
        <v>1.6432562108977478</v>
      </c>
      <c r="K1183" s="10">
        <v>0.44106246005648703</v>
      </c>
      <c r="L1183" s="150">
        <f t="shared" si="181"/>
        <v>0.44106246005648703</v>
      </c>
      <c r="M1183" s="10">
        <f t="shared" si="179"/>
        <v>7.9024533147488336</v>
      </c>
      <c r="N1183" s="11">
        <f t="shared" si="180"/>
        <v>2.007737122649602E-2</v>
      </c>
    </row>
    <row r="1184" spans="1:14">
      <c r="A1184" s="9">
        <f t="shared" si="182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177"/>
        <v>352.2</v>
      </c>
      <c r="G1184" s="11">
        <v>1.6775203791100795E-3</v>
      </c>
      <c r="H1184" s="18">
        <f t="shared" si="178"/>
        <v>3.8065118178500548</v>
      </c>
      <c r="I1184" s="10">
        <f t="shared" si="176"/>
        <v>1.3996543954234653</v>
      </c>
      <c r="J1184" s="10">
        <v>1.4704137131051491</v>
      </c>
      <c r="K1184" s="10">
        <v>0.39467021959322846</v>
      </c>
      <c r="L1184" s="150">
        <f t="shared" si="181"/>
        <v>0.39467021959322846</v>
      </c>
      <c r="M1184" s="10">
        <f t="shared" si="179"/>
        <v>7.0712501459718977</v>
      </c>
      <c r="N1184" s="11">
        <f t="shared" si="180"/>
        <v>2.007737122649602E-2</v>
      </c>
    </row>
    <row r="1185" spans="1:14">
      <c r="A1185" s="9">
        <f t="shared" si="182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177"/>
        <v>361.1</v>
      </c>
      <c r="G1185" s="11">
        <v>1.7199108713703856E-3</v>
      </c>
      <c r="H1185" s="18">
        <f t="shared" si="178"/>
        <v>3.9027013555526833</v>
      </c>
      <c r="I1185" s="10">
        <f t="shared" ref="I1185:I1245" si="183">H1185*0.3677</f>
        <v>1.4350232884367218</v>
      </c>
      <c r="J1185" s="10">
        <v>1.5075706751909979</v>
      </c>
      <c r="K1185" s="10">
        <v>0.40464343070731063</v>
      </c>
      <c r="L1185" s="150">
        <f t="shared" si="181"/>
        <v>0.40464343070731063</v>
      </c>
      <c r="M1185" s="10">
        <f t="shared" si="179"/>
        <v>7.2499387498877139</v>
      </c>
      <c r="N1185" s="11">
        <f t="shared" si="180"/>
        <v>2.0077371226496023E-2</v>
      </c>
    </row>
    <row r="1186" spans="1:14">
      <c r="A1186" s="9">
        <f t="shared" si="182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177"/>
        <v>370.4</v>
      </c>
      <c r="G1186" s="11">
        <v>1.7642065542940756E-3</v>
      </c>
      <c r="H1186" s="18">
        <f t="shared" si="178"/>
        <v>4.0032140185453162</v>
      </c>
      <c r="I1186" s="10">
        <f t="shared" si="183"/>
        <v>1.4719817946191129</v>
      </c>
      <c r="J1186" s="10">
        <v>1.5463976131009289</v>
      </c>
      <c r="K1186" s="10">
        <v>0.41506487602876718</v>
      </c>
      <c r="L1186" s="150">
        <f t="shared" si="181"/>
        <v>0.41506487602876718</v>
      </c>
      <c r="M1186" s="10">
        <f t="shared" si="179"/>
        <v>7.4366583022941253</v>
      </c>
      <c r="N1186" s="11">
        <f t="shared" si="180"/>
        <v>2.007737122649602E-2</v>
      </c>
    </row>
    <row r="1187" spans="1:14">
      <c r="A1187" s="9">
        <f t="shared" si="182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177"/>
        <v>419.9</v>
      </c>
      <c r="G1187" s="11">
        <v>1.9999738988879115E-3</v>
      </c>
      <c r="H1187" s="18">
        <f t="shared" si="178"/>
        <v>4.5382007731835268</v>
      </c>
      <c r="I1187" s="10">
        <f t="shared" si="183"/>
        <v>1.668696424299583</v>
      </c>
      <c r="J1187" s="10">
        <v>1.7530571213312098</v>
      </c>
      <c r="K1187" s="10">
        <v>0.47053385919135898</v>
      </c>
      <c r="L1187" s="150">
        <f t="shared" si="181"/>
        <v>0.47053385919135898</v>
      </c>
      <c r="M1187" s="10">
        <f t="shared" si="179"/>
        <v>8.4304881780056782</v>
      </c>
      <c r="N1187" s="11">
        <f t="shared" si="180"/>
        <v>2.007737122649602E-2</v>
      </c>
    </row>
    <row r="1188" spans="1:14">
      <c r="A1188" s="9">
        <f t="shared" si="182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si="177"/>
        <v>551.79999999999995</v>
      </c>
      <c r="G1188" s="11">
        <v>2.6282105201389603E-3</v>
      </c>
      <c r="H1188" s="18">
        <f t="shared" si="178"/>
        <v>5.9637513375629192</v>
      </c>
      <c r="I1188" s="10">
        <f t="shared" si="183"/>
        <v>2.1928713668218855</v>
      </c>
      <c r="J1188" s="10">
        <v>2.3037316493226041</v>
      </c>
      <c r="K1188" s="10">
        <v>0.61833908907309321</v>
      </c>
      <c r="L1188" s="150">
        <f t="shared" si="181"/>
        <v>0.61833908907309321</v>
      </c>
      <c r="M1188" s="10">
        <f t="shared" si="179"/>
        <v>11.078693442780501</v>
      </c>
      <c r="N1188" s="11">
        <f t="shared" si="180"/>
        <v>2.0077371226496016E-2</v>
      </c>
    </row>
    <row r="1189" spans="1:14">
      <c r="A1189" s="9">
        <f t="shared" si="182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177"/>
        <v>551.20000000000005</v>
      </c>
      <c r="G1189" s="11">
        <v>2.6253527341438842E-3</v>
      </c>
      <c r="H1189" s="18">
        <f t="shared" si="178"/>
        <v>5.9572666496279121</v>
      </c>
      <c r="I1189" s="10">
        <f t="shared" si="183"/>
        <v>2.1904869470681834</v>
      </c>
      <c r="J1189" s="10">
        <v>2.3012266855864802</v>
      </c>
      <c r="K1189" s="10">
        <v>0.61766673776203163</v>
      </c>
      <c r="L1189" s="150">
        <f t="shared" si="181"/>
        <v>0.61766673776203163</v>
      </c>
      <c r="M1189" s="10">
        <f t="shared" si="179"/>
        <v>11.066647020044606</v>
      </c>
      <c r="N1189" s="11">
        <f t="shared" si="180"/>
        <v>2.0077371226496016E-2</v>
      </c>
    </row>
    <row r="1190" spans="1:14">
      <c r="A1190" s="9">
        <f t="shared" si="182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177"/>
        <v>317.2</v>
      </c>
      <c r="G1190" s="11">
        <v>1.5108161960639332E-3</v>
      </c>
      <c r="H1190" s="18">
        <f t="shared" si="178"/>
        <v>3.4282383549745528</v>
      </c>
      <c r="I1190" s="10">
        <f t="shared" si="183"/>
        <v>1.2605632431241431</v>
      </c>
      <c r="J1190" s="10">
        <v>1.32429082849788</v>
      </c>
      <c r="K1190" s="10">
        <v>0.35544972644796158</v>
      </c>
      <c r="L1190" s="150">
        <f t="shared" si="181"/>
        <v>0.35544972644796158</v>
      </c>
      <c r="M1190" s="10">
        <f t="shared" si="179"/>
        <v>6.3685421530445367</v>
      </c>
      <c r="N1190" s="11">
        <f t="shared" si="180"/>
        <v>2.0077371226496016E-2</v>
      </c>
    </row>
    <row r="1191" spans="1:14">
      <c r="A1191" s="9">
        <f t="shared" si="182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177"/>
        <v>554.52</v>
      </c>
      <c r="G1191" s="11">
        <v>2.6411658166499755E-3</v>
      </c>
      <c r="H1191" s="18">
        <f t="shared" si="178"/>
        <v>5.9931485895349592</v>
      </c>
      <c r="I1191" s="10">
        <f t="shared" si="183"/>
        <v>2.2036807363720046</v>
      </c>
      <c r="J1191" s="10">
        <v>2.3150874849263694</v>
      </c>
      <c r="K1191" s="10">
        <v>0.62138708168323975</v>
      </c>
      <c r="L1191" s="150">
        <f t="shared" si="181"/>
        <v>0.62138708168323975</v>
      </c>
      <c r="M1191" s="10">
        <f t="shared" si="179"/>
        <v>11.133303892516574</v>
      </c>
      <c r="N1191" s="11">
        <f t="shared" si="180"/>
        <v>2.0077371226496023E-2</v>
      </c>
    </row>
    <row r="1192" spans="1:14">
      <c r="A1192" s="9">
        <f t="shared" si="182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ref="F1192:F1245" si="184">C1192+D1192+E1192</f>
        <v>315</v>
      </c>
      <c r="G1192" s="11">
        <v>1.5003376474153182E-3</v>
      </c>
      <c r="H1192" s="18">
        <f t="shared" si="178"/>
        <v>3.4044611658795212</v>
      </c>
      <c r="I1192" s="10">
        <f t="shared" si="183"/>
        <v>1.2518203706939</v>
      </c>
      <c r="J1192" s="10">
        <v>1.315105961465423</v>
      </c>
      <c r="K1192" s="10">
        <v>0.35298443830740195</v>
      </c>
      <c r="L1192" s="150">
        <f t="shared" si="181"/>
        <v>0.35298443830740195</v>
      </c>
      <c r="M1192" s="10">
        <f t="shared" si="179"/>
        <v>6.3243719363462461</v>
      </c>
      <c r="N1192" s="11">
        <f t="shared" si="180"/>
        <v>2.007737122649602E-2</v>
      </c>
    </row>
    <row r="1193" spans="1:14">
      <c r="A1193" s="9">
        <f t="shared" si="182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184"/>
        <v>930.4</v>
      </c>
      <c r="G1193" s="11">
        <v>4.4314734830324196E-3</v>
      </c>
      <c r="H1193" s="18">
        <f t="shared" si="178"/>
        <v>10.055589424553355</v>
      </c>
      <c r="I1193" s="10">
        <f t="shared" si="183"/>
        <v>3.6974402314082693</v>
      </c>
      <c r="J1193" s="10">
        <v>3.8843637668172368</v>
      </c>
      <c r="K1193" s="10">
        <v>1.0425927663530374</v>
      </c>
      <c r="L1193" s="150">
        <f t="shared" si="181"/>
        <v>1.0425927663530374</v>
      </c>
      <c r="M1193" s="10">
        <f t="shared" si="179"/>
        <v>18.679986189131899</v>
      </c>
      <c r="N1193" s="11">
        <f t="shared" si="180"/>
        <v>2.0077371226496023E-2</v>
      </c>
    </row>
    <row r="1194" spans="1:14">
      <c r="A1194" s="9">
        <f t="shared" si="182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84"/>
        <v>4237</v>
      </c>
      <c r="G1194" s="11">
        <v>1.9989260440230503E-2</v>
      </c>
      <c r="H1194" s="18">
        <f t="shared" si="178"/>
        <v>45.358230542740245</v>
      </c>
      <c r="I1194" s="10">
        <f t="shared" si="183"/>
        <v>16.678221370565588</v>
      </c>
      <c r="J1194" s="10">
        <v>17.521386346279645</v>
      </c>
      <c r="K1194" s="10">
        <v>4.702873303773031</v>
      </c>
      <c r="L1194" s="150">
        <f t="shared" si="181"/>
        <v>4.702873303773031</v>
      </c>
      <c r="M1194" s="10">
        <f t="shared" si="179"/>
        <v>84.260711563358512</v>
      </c>
      <c r="N1194" s="11">
        <f t="shared" si="180"/>
        <v>1.9886880236808711E-2</v>
      </c>
    </row>
    <row r="1195" spans="1:14">
      <c r="A1195" s="9">
        <f t="shared" si="182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184"/>
        <v>313.39999999999998</v>
      </c>
      <c r="G1195" s="11">
        <v>1.49271688476178E-3</v>
      </c>
      <c r="H1195" s="18">
        <f t="shared" si="178"/>
        <v>3.3871686647194981</v>
      </c>
      <c r="I1195" s="10">
        <f t="shared" si="183"/>
        <v>1.2454619180173596</v>
      </c>
      <c r="J1195" s="10">
        <v>1.3084260581690905</v>
      </c>
      <c r="K1195" s="10">
        <v>0.35119150147790401</v>
      </c>
      <c r="L1195" s="150">
        <f t="shared" si="181"/>
        <v>0.35119150147790401</v>
      </c>
      <c r="M1195" s="10">
        <f t="shared" si="179"/>
        <v>6.2922481423838521</v>
      </c>
      <c r="N1195" s="11">
        <f t="shared" si="180"/>
        <v>2.007737122649602E-2</v>
      </c>
    </row>
    <row r="1196" spans="1:14">
      <c r="A1196" s="9">
        <f t="shared" si="182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184"/>
        <v>311</v>
      </c>
      <c r="G1196" s="11">
        <v>1.481285740781473E-3</v>
      </c>
      <c r="H1196" s="18">
        <f t="shared" si="178"/>
        <v>3.3612299129794638</v>
      </c>
      <c r="I1196" s="10">
        <f t="shared" si="183"/>
        <v>1.2359242390025489</v>
      </c>
      <c r="J1196" s="10">
        <v>1.2984062032245922</v>
      </c>
      <c r="K1196" s="10">
        <v>0.34850209623365719</v>
      </c>
      <c r="L1196" s="150">
        <f t="shared" si="181"/>
        <v>0.34850209623365719</v>
      </c>
      <c r="M1196" s="10">
        <f t="shared" si="179"/>
        <v>6.2440624514402625</v>
      </c>
      <c r="N1196" s="11">
        <f t="shared" si="180"/>
        <v>2.007737122649602E-2</v>
      </c>
    </row>
    <row r="1197" spans="1:14">
      <c r="A1197" s="9">
        <f t="shared" si="182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184"/>
        <v>302.3</v>
      </c>
      <c r="G1197" s="11">
        <v>1.4398478438528595E-3</v>
      </c>
      <c r="H1197" s="18">
        <f t="shared" si="178"/>
        <v>3.2672019379218393</v>
      </c>
      <c r="I1197" s="10">
        <f t="shared" si="183"/>
        <v>1.2013501525738604</v>
      </c>
      <c r="J1197" s="10">
        <v>1.2620842290507854</v>
      </c>
      <c r="K1197" s="10">
        <v>0.33875300222326227</v>
      </c>
      <c r="L1197" s="150">
        <f t="shared" si="181"/>
        <v>0.33875300222326227</v>
      </c>
      <c r="M1197" s="10">
        <f t="shared" si="179"/>
        <v>6.069389321769747</v>
      </c>
      <c r="N1197" s="11">
        <f t="shared" si="180"/>
        <v>2.007737122649602E-2</v>
      </c>
    </row>
    <row r="1198" spans="1:14">
      <c r="A1198" s="9">
        <f t="shared" si="182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184"/>
        <v>314.10000000000002</v>
      </c>
      <c r="G1198" s="11">
        <v>1.4960509684227032E-3</v>
      </c>
      <c r="H1198" s="18">
        <f t="shared" si="178"/>
        <v>3.3947341339770087</v>
      </c>
      <c r="I1198" s="10">
        <f t="shared" si="183"/>
        <v>1.2482437410633462</v>
      </c>
      <c r="J1198" s="10">
        <v>1.3113485158612361</v>
      </c>
      <c r="K1198" s="10">
        <v>0.35197591134080941</v>
      </c>
      <c r="L1198" s="150">
        <f t="shared" si="181"/>
        <v>0.35197591134080941</v>
      </c>
      <c r="M1198" s="10">
        <f t="shared" si="179"/>
        <v>6.3063023022424005</v>
      </c>
      <c r="N1198" s="11">
        <f t="shared" si="180"/>
        <v>2.007737122649602E-2</v>
      </c>
    </row>
    <row r="1199" spans="1:14">
      <c r="A1199" s="9">
        <f t="shared" si="182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184"/>
        <v>317.10000000000002</v>
      </c>
      <c r="G1199" s="11">
        <v>1.3360149526984025E-3</v>
      </c>
      <c r="H1199" s="18">
        <f t="shared" si="178"/>
        <v>3.0315916096165263</v>
      </c>
      <c r="I1199" s="10">
        <f t="shared" si="183"/>
        <v>1.1147162348559967</v>
      </c>
      <c r="J1199" s="10">
        <v>1.1710705466382578</v>
      </c>
      <c r="K1199" s="10">
        <v>0.31432423792135317</v>
      </c>
      <c r="L1199" s="150">
        <f t="shared" si="181"/>
        <v>0.31432423792135317</v>
      </c>
      <c r="M1199" s="10">
        <f t="shared" si="179"/>
        <v>5.6317026290321337</v>
      </c>
      <c r="N1199" s="11">
        <f t="shared" si="180"/>
        <v>1.7760020905178597E-2</v>
      </c>
    </row>
    <row r="1200" spans="1:14">
      <c r="A1200" s="9">
        <f t="shared" si="182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184"/>
        <v>126.9</v>
      </c>
      <c r="G1200" s="11">
        <v>6.0442173795874257E-4</v>
      </c>
      <c r="H1200" s="18">
        <f t="shared" si="178"/>
        <v>1.3715114982543215</v>
      </c>
      <c r="I1200" s="10">
        <f t="shared" si="183"/>
        <v>0.50430477790811401</v>
      </c>
      <c r="J1200" s="10">
        <v>0.52979983019035615</v>
      </c>
      <c r="K1200" s="10">
        <v>0.14220230228955338</v>
      </c>
      <c r="L1200" s="150">
        <f t="shared" si="181"/>
        <v>0.14220230228955338</v>
      </c>
      <c r="M1200" s="10">
        <f t="shared" si="179"/>
        <v>2.5478184086423452</v>
      </c>
      <c r="N1200" s="11">
        <f t="shared" si="180"/>
        <v>2.007737122649602E-2</v>
      </c>
    </row>
    <row r="1201" spans="1:14">
      <c r="A1201" s="9">
        <f t="shared" si="182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184"/>
        <v>137</v>
      </c>
      <c r="G1201" s="11">
        <v>6.5252780220920192E-4</v>
      </c>
      <c r="H1201" s="18">
        <f t="shared" si="178"/>
        <v>1.4806704118269665</v>
      </c>
      <c r="I1201" s="10">
        <f t="shared" si="183"/>
        <v>0.54444251042877556</v>
      </c>
      <c r="J1201" s="10">
        <v>0.57196671974845381</v>
      </c>
      <c r="K1201" s="10">
        <v>0.15352021602575894</v>
      </c>
      <c r="L1201" s="150">
        <f t="shared" si="181"/>
        <v>0.15352021602575894</v>
      </c>
      <c r="M1201" s="10">
        <f t="shared" si="179"/>
        <v>2.7505998580299549</v>
      </c>
      <c r="N1201" s="11">
        <f t="shared" si="180"/>
        <v>2.007737122649602E-2</v>
      </c>
    </row>
    <row r="1202" spans="1:14">
      <c r="A1202" s="9">
        <f t="shared" si="182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184"/>
        <v>135.30000000000001</v>
      </c>
      <c r="G1202" s="11">
        <v>6.4443074188981768E-4</v>
      </c>
      <c r="H1202" s="18">
        <f t="shared" si="178"/>
        <v>1.462297129344442</v>
      </c>
      <c r="I1202" s="10">
        <f t="shared" si="183"/>
        <v>0.53768665445995134</v>
      </c>
      <c r="J1202" s="10">
        <v>0.56486932249610078</v>
      </c>
      <c r="K1202" s="10">
        <v>0.1516152206444174</v>
      </c>
      <c r="L1202" s="150">
        <f t="shared" si="181"/>
        <v>0.1516152206444174</v>
      </c>
      <c r="M1202" s="10">
        <f t="shared" si="179"/>
        <v>2.7164683269449115</v>
      </c>
      <c r="N1202" s="11">
        <f t="shared" si="180"/>
        <v>2.0077371226496016E-2</v>
      </c>
    </row>
    <row r="1203" spans="1:14">
      <c r="A1203" s="9">
        <f t="shared" si="182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184"/>
        <v>149.19999999999999</v>
      </c>
      <c r="G1203" s="11">
        <v>7.1063611744243008E-4</v>
      </c>
      <c r="H1203" s="18">
        <f t="shared" ref="H1203:H1243" si="185">G1203*$H$2</f>
        <v>1.6125257331721414</v>
      </c>
      <c r="I1203" s="10">
        <f t="shared" si="183"/>
        <v>0.59292571208739642</v>
      </c>
      <c r="J1203" s="10">
        <v>0.62290098238298763</v>
      </c>
      <c r="K1203" s="10">
        <v>0.16719135935068052</v>
      </c>
      <c r="L1203" s="150">
        <f t="shared" si="181"/>
        <v>0.16719135935068052</v>
      </c>
      <c r="M1203" s="10">
        <f t="shared" ref="M1203:M1250" si="186">H1203+I1203+J1203+L1203</f>
        <v>2.9955437869932062</v>
      </c>
      <c r="N1203" s="11">
        <f t="shared" ref="N1203:N1250" si="187">M1203/F1203</f>
        <v>2.0077371226496023E-2</v>
      </c>
    </row>
    <row r="1204" spans="1:14">
      <c r="A1204" s="9">
        <f t="shared" si="182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si="184"/>
        <v>378.9</v>
      </c>
      <c r="G1204" s="11">
        <v>1.8046918558909969E-3</v>
      </c>
      <c r="H1204" s="18">
        <f t="shared" si="185"/>
        <v>4.0950804309579381</v>
      </c>
      <c r="I1204" s="10">
        <f t="shared" si="183"/>
        <v>1.5057610744632339</v>
      </c>
      <c r="J1204" s="10">
        <v>1.5818845993626944</v>
      </c>
      <c r="K1204" s="10">
        <v>0.42458985293547485</v>
      </c>
      <c r="L1204" s="150">
        <f t="shared" si="181"/>
        <v>0.42458985293547485</v>
      </c>
      <c r="M1204" s="10">
        <f t="shared" si="186"/>
        <v>7.6073159577193419</v>
      </c>
      <c r="N1204" s="11">
        <f t="shared" si="187"/>
        <v>2.007737122649602E-2</v>
      </c>
    </row>
    <row r="1205" spans="1:14">
      <c r="A1205" s="9">
        <f t="shared" si="182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84"/>
        <v>4438.16</v>
      </c>
      <c r="G1205" s="11">
        <v>2.0741143935535205E-2</v>
      </c>
      <c r="H1205" s="18">
        <f t="shared" si="185"/>
        <v>47.064351938441</v>
      </c>
      <c r="I1205" s="10">
        <f t="shared" si="183"/>
        <v>17.305562207764758</v>
      </c>
      <c r="J1205" s="10">
        <v>18.180442305254029</v>
      </c>
      <c r="K1205" s="10">
        <v>4.8797689337133683</v>
      </c>
      <c r="L1205" s="150">
        <f t="shared" ref="L1205:L1245" si="188">K1205*$L$2</f>
        <v>4.8797689337133683</v>
      </c>
      <c r="M1205" s="10">
        <f t="shared" si="186"/>
        <v>87.430125385173156</v>
      </c>
      <c r="N1205" s="11">
        <f t="shared" si="187"/>
        <v>1.9699633493423661E-2</v>
      </c>
    </row>
    <row r="1206" spans="1:14">
      <c r="A1206" s="9">
        <f t="shared" ref="A1206:A1242" si="189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84"/>
        <v>1768.02</v>
      </c>
      <c r="G1206" s="11">
        <v>8.4210379916927966E-3</v>
      </c>
      <c r="H1206" s="18">
        <f t="shared" si="185"/>
        <v>19.108429938089877</v>
      </c>
      <c r="I1206" s="10">
        <f t="shared" si="183"/>
        <v>7.0261696882356484</v>
      </c>
      <c r="J1206" s="10">
        <v>7.3813766412384032</v>
      </c>
      <c r="K1206" s="10">
        <v>1.9812176083055644</v>
      </c>
      <c r="L1206" s="150">
        <f t="shared" si="188"/>
        <v>1.9812176083055644</v>
      </c>
      <c r="M1206" s="10">
        <f t="shared" si="186"/>
        <v>35.497193875869492</v>
      </c>
      <c r="N1206" s="11">
        <f t="shared" si="187"/>
        <v>2.007737122649602E-2</v>
      </c>
    </row>
    <row r="1207" spans="1:14">
      <c r="A1207" s="9">
        <f t="shared" si="189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84"/>
        <v>7561.12</v>
      </c>
      <c r="G1207" s="11">
        <v>3.6013438071825117E-2</v>
      </c>
      <c r="H1207" s="18">
        <f t="shared" si="185"/>
        <v>81.719172731920537</v>
      </c>
      <c r="I1207" s="10">
        <f t="shared" si="183"/>
        <v>30.048139813527182</v>
      </c>
      <c r="J1207" s="10">
        <v>31.567219007477586</v>
      </c>
      <c r="K1207" s="10">
        <v>8.4728815751582953</v>
      </c>
      <c r="L1207" s="150">
        <f t="shared" si="188"/>
        <v>8.4728815751582953</v>
      </c>
      <c r="M1207" s="10">
        <f t="shared" si="186"/>
        <v>151.8074131280836</v>
      </c>
      <c r="N1207" s="11">
        <f t="shared" si="187"/>
        <v>2.007737122649602E-2</v>
      </c>
    </row>
    <row r="1208" spans="1:14">
      <c r="A1208" s="9">
        <f t="shared" si="189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184"/>
        <v>113.1</v>
      </c>
      <c r="G1208" s="11">
        <v>5.3869266007197615E-4</v>
      </c>
      <c r="H1208" s="18">
        <f t="shared" si="185"/>
        <v>1.2223636757491232</v>
      </c>
      <c r="I1208" s="10">
        <f t="shared" si="183"/>
        <v>0.44946312357295265</v>
      </c>
      <c r="J1208" s="10">
        <v>0.47218566425948993</v>
      </c>
      <c r="K1208" s="10">
        <v>0.12673822213513383</v>
      </c>
      <c r="L1208" s="150">
        <f t="shared" si="188"/>
        <v>0.12673822213513383</v>
      </c>
      <c r="M1208" s="10">
        <f t="shared" si="186"/>
        <v>2.2707506857166999</v>
      </c>
      <c r="N1208" s="11">
        <f t="shared" si="187"/>
        <v>2.007737122649602E-2</v>
      </c>
    </row>
    <row r="1209" spans="1:14">
      <c r="A1209" s="9">
        <f t="shared" si="189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184"/>
        <v>126.3</v>
      </c>
      <c r="G1209" s="11">
        <v>6.0156395196366572E-4</v>
      </c>
      <c r="H1209" s="18">
        <f t="shared" si="185"/>
        <v>1.3650268103193128</v>
      </c>
      <c r="I1209" s="10">
        <f t="shared" si="183"/>
        <v>0.50192035815441138</v>
      </c>
      <c r="J1209" s="10">
        <v>0.52729486645423151</v>
      </c>
      <c r="K1209" s="10">
        <v>0.14152995097849164</v>
      </c>
      <c r="L1209" s="150">
        <f t="shared" si="188"/>
        <v>0.14152995097849164</v>
      </c>
      <c r="M1209" s="10">
        <f t="shared" si="186"/>
        <v>2.5357719859064476</v>
      </c>
      <c r="N1209" s="11">
        <f t="shared" si="187"/>
        <v>2.0077371226496023E-2</v>
      </c>
    </row>
    <row r="1210" spans="1:14">
      <c r="A1210" s="9">
        <f t="shared" si="189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184"/>
        <v>943.1</v>
      </c>
      <c r="G1210" s="11">
        <v>4.4919632865948788E-3</v>
      </c>
      <c r="H1210" s="18">
        <f t="shared" si="185"/>
        <v>10.192848652511037</v>
      </c>
      <c r="I1210" s="10">
        <f t="shared" si="183"/>
        <v>3.7479104495283084</v>
      </c>
      <c r="J1210" s="10">
        <v>3.9373854992318749</v>
      </c>
      <c r="K1210" s="10">
        <v>1.0568242024371772</v>
      </c>
      <c r="L1210" s="150">
        <f t="shared" si="188"/>
        <v>1.0568242024371772</v>
      </c>
      <c r="M1210" s="10">
        <f t="shared" si="186"/>
        <v>18.934968803708397</v>
      </c>
      <c r="N1210" s="11">
        <f t="shared" si="187"/>
        <v>2.007737122649602E-2</v>
      </c>
    </row>
    <row r="1211" spans="1:14">
      <c r="A1211" s="9">
        <f t="shared" si="189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184"/>
        <v>51.6</v>
      </c>
      <c r="G1211" s="11">
        <v>2.4576959557660454E-4</v>
      </c>
      <c r="H1211" s="18">
        <f t="shared" si="185"/>
        <v>0.55768316241074067</v>
      </c>
      <c r="I1211" s="10">
        <f t="shared" si="183"/>
        <v>0.20506009881842935</v>
      </c>
      <c r="J1211" s="10">
        <v>0.21542688130671694</v>
      </c>
      <c r="K1211" s="10">
        <v>5.782221275130775E-2</v>
      </c>
      <c r="L1211" s="150">
        <f t="shared" si="188"/>
        <v>5.782221275130775E-2</v>
      </c>
      <c r="M1211" s="10">
        <f t="shared" si="186"/>
        <v>1.0359923552871948</v>
      </c>
      <c r="N1211" s="11">
        <f t="shared" si="187"/>
        <v>2.0077371226496023E-2</v>
      </c>
    </row>
    <row r="1212" spans="1:14">
      <c r="A1212" s="9">
        <f t="shared" si="189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84"/>
        <v>13043.19</v>
      </c>
      <c r="G1212" s="11">
        <v>6.1629488617295496E-2</v>
      </c>
      <c r="H1212" s="18">
        <f t="shared" si="185"/>
        <v>139.84532150616374</v>
      </c>
      <c r="I1212" s="10">
        <f t="shared" si="183"/>
        <v>51.421124717816411</v>
      </c>
      <c r="J1212" s="10">
        <v>54.020711952604195</v>
      </c>
      <c r="K1212" s="10">
        <v>14.499569786991112</v>
      </c>
      <c r="L1212" s="150">
        <f t="shared" si="188"/>
        <v>14.499569786991112</v>
      </c>
      <c r="M1212" s="10">
        <f t="shared" si="186"/>
        <v>259.78672796357546</v>
      </c>
      <c r="N1212" s="11">
        <f t="shared" si="187"/>
        <v>1.9917422652248065E-2</v>
      </c>
    </row>
    <row r="1213" spans="1:14">
      <c r="A1213" s="9">
        <f t="shared" si="189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184"/>
        <v>222</v>
      </c>
      <c r="G1213" s="11">
        <v>1.0573808181784147E-3</v>
      </c>
      <c r="H1213" s="18">
        <f t="shared" si="185"/>
        <v>2.3993345359531864</v>
      </c>
      <c r="I1213" s="10">
        <f t="shared" si="183"/>
        <v>0.88223530886998669</v>
      </c>
      <c r="J1213" s="10">
        <v>0.92683658236610755</v>
      </c>
      <c r="K1213" s="10">
        <v>0.24876998509283563</v>
      </c>
      <c r="L1213" s="150">
        <f t="shared" si="188"/>
        <v>0.24876998509283563</v>
      </c>
      <c r="M1213" s="10">
        <f t="shared" si="186"/>
        <v>4.4571764122821165</v>
      </c>
      <c r="N1213" s="11">
        <f t="shared" si="187"/>
        <v>2.007737122649602E-2</v>
      </c>
    </row>
    <row r="1214" spans="1:14">
      <c r="A1214" s="9">
        <f t="shared" si="189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84"/>
        <v>4261.57</v>
      </c>
      <c r="G1214" s="11">
        <v>1.914226030105632E-2</v>
      </c>
      <c r="H1214" s="18">
        <f t="shared" si="185"/>
        <v>43.436277116935926</v>
      </c>
      <c r="I1214" s="10">
        <f t="shared" si="183"/>
        <v>15.971519095897341</v>
      </c>
      <c r="J1214" s="10">
        <v>16.778956844287904</v>
      </c>
      <c r="K1214" s="10">
        <v>4.5035995810295208</v>
      </c>
      <c r="L1214" s="150">
        <f t="shared" si="188"/>
        <v>4.5035995810295208</v>
      </c>
      <c r="M1214" s="10">
        <f t="shared" si="186"/>
        <v>80.690352638150685</v>
      </c>
      <c r="N1214" s="11">
        <f t="shared" si="187"/>
        <v>1.8934419154947753E-2</v>
      </c>
    </row>
    <row r="1215" spans="1:14">
      <c r="A1215" s="9">
        <f t="shared" si="189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84"/>
        <v>6404.15</v>
      </c>
      <c r="G1215" s="11">
        <v>3.0502816967285112E-2</v>
      </c>
      <c r="H1215" s="18">
        <f t="shared" si="185"/>
        <v>69.214857064975675</v>
      </c>
      <c r="I1215" s="10">
        <f t="shared" si="183"/>
        <v>25.450302942791559</v>
      </c>
      <c r="J1215" s="10">
        <v>26.736939184504092</v>
      </c>
      <c r="K1215" s="10">
        <v>7.1763977478931684</v>
      </c>
      <c r="L1215" s="150">
        <f t="shared" si="188"/>
        <v>7.1763977478931684</v>
      </c>
      <c r="M1215" s="10">
        <f t="shared" si="186"/>
        <v>128.57849694016451</v>
      </c>
      <c r="N1215" s="11">
        <f t="shared" si="187"/>
        <v>2.0077371226496027E-2</v>
      </c>
    </row>
    <row r="1216" spans="1:14">
      <c r="A1216" s="9">
        <f t="shared" si="189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184"/>
        <v>97.3</v>
      </c>
      <c r="G1216" s="11">
        <v>4.6343762886828717E-4</v>
      </c>
      <c r="H1216" s="18">
        <f t="shared" si="185"/>
        <v>1.0516002267938964</v>
      </c>
      <c r="I1216" s="10">
        <f t="shared" si="183"/>
        <v>0.38667340339211576</v>
      </c>
      <c r="J1216" s="10">
        <v>0.40622161920820843</v>
      </c>
      <c r="K1216" s="10">
        <v>0.10903297094384193</v>
      </c>
      <c r="L1216" s="150">
        <f t="shared" si="188"/>
        <v>0.10903297094384193</v>
      </c>
      <c r="M1216" s="10">
        <f t="shared" si="186"/>
        <v>1.9535282203380626</v>
      </c>
      <c r="N1216" s="11">
        <f t="shared" si="187"/>
        <v>2.007737122649602E-2</v>
      </c>
    </row>
    <row r="1217" spans="1:14">
      <c r="A1217" s="9">
        <f t="shared" si="189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84"/>
        <v>6656</v>
      </c>
      <c r="G1217" s="11">
        <v>3.1652361383804756E-2</v>
      </c>
      <c r="H1217" s="18">
        <f t="shared" si="185"/>
        <v>71.82332278683289</v>
      </c>
      <c r="I1217" s="10">
        <f t="shared" si="183"/>
        <v>26.409435788718454</v>
      </c>
      <c r="J1217" s="10">
        <v>27.744560847360219</v>
      </c>
      <c r="K1217" s="10">
        <v>7.4468510627677453</v>
      </c>
      <c r="L1217" s="150">
        <f t="shared" si="188"/>
        <v>7.4468510627677453</v>
      </c>
      <c r="M1217" s="10">
        <f t="shared" si="186"/>
        <v>133.4241704856793</v>
      </c>
      <c r="N1217" s="11">
        <f t="shared" si="187"/>
        <v>2.0045698690757105E-2</v>
      </c>
    </row>
    <row r="1218" spans="1:14">
      <c r="A1218" s="9">
        <f t="shared" si="189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84"/>
        <v>7072</v>
      </c>
      <c r="G1218" s="11">
        <v>3.3683770928638508E-2</v>
      </c>
      <c r="H1218" s="18">
        <f t="shared" si="185"/>
        <v>76.432855127301508</v>
      </c>
      <c r="I1218" s="10">
        <f t="shared" si="183"/>
        <v>28.104360830308767</v>
      </c>
      <c r="J1218" s="10">
        <v>29.525172569788797</v>
      </c>
      <c r="K1218" s="10">
        <v>7.924780786380782</v>
      </c>
      <c r="L1218" s="150">
        <f t="shared" si="188"/>
        <v>7.924780786380782</v>
      </c>
      <c r="M1218" s="10">
        <f t="shared" si="186"/>
        <v>141.98716931377984</v>
      </c>
      <c r="N1218" s="11">
        <f t="shared" si="187"/>
        <v>2.007737122649602E-2</v>
      </c>
    </row>
    <row r="1219" spans="1:14">
      <c r="A1219" s="9">
        <f t="shared" si="189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84"/>
        <v>10869.85</v>
      </c>
      <c r="G1219" s="11">
        <v>5.1714733515742635E-2</v>
      </c>
      <c r="H1219" s="18">
        <f t="shared" si="185"/>
        <v>117.34745326257709</v>
      </c>
      <c r="I1219" s="10">
        <f t="shared" si="183"/>
        <v>43.148658564649601</v>
      </c>
      <c r="J1219" s="10">
        <v>45.330032515889044</v>
      </c>
      <c r="K1219" s="10">
        <v>12.16692535424877</v>
      </c>
      <c r="L1219" s="150">
        <f t="shared" si="188"/>
        <v>12.16692535424877</v>
      </c>
      <c r="M1219" s="10">
        <f t="shared" si="186"/>
        <v>217.99306969736452</v>
      </c>
      <c r="N1219" s="11">
        <f t="shared" si="187"/>
        <v>2.0054836975428779E-2</v>
      </c>
    </row>
    <row r="1220" spans="1:14">
      <c r="A1220" s="9">
        <f t="shared" si="189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184"/>
        <v>128</v>
      </c>
      <c r="G1220" s="11">
        <v>6.0966101228304996E-4</v>
      </c>
      <c r="H1220" s="18">
        <f t="shared" si="185"/>
        <v>1.3834000928018373</v>
      </c>
      <c r="I1220" s="10">
        <f t="shared" si="183"/>
        <v>0.5086762141232356</v>
      </c>
      <c r="J1220" s="10">
        <v>0.53439226370658455</v>
      </c>
      <c r="K1220" s="10">
        <v>0.14343494635983317</v>
      </c>
      <c r="L1220" s="150">
        <f t="shared" si="188"/>
        <v>0.14343494635983317</v>
      </c>
      <c r="M1220" s="10">
        <f t="shared" si="186"/>
        <v>2.5699035169914906</v>
      </c>
      <c r="N1220" s="11">
        <f t="shared" si="187"/>
        <v>2.007737122649602E-2</v>
      </c>
    </row>
    <row r="1221" spans="1:14">
      <c r="A1221" s="9">
        <f t="shared" si="189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184"/>
        <v>98.2</v>
      </c>
      <c r="G1221" s="11">
        <v>4.6772430786090239E-4</v>
      </c>
      <c r="H1221" s="18">
        <f t="shared" si="185"/>
        <v>1.0613272586964095</v>
      </c>
      <c r="I1221" s="10">
        <f t="shared" si="183"/>
        <v>0.39025003302266981</v>
      </c>
      <c r="J1221" s="10">
        <v>0.40997906481239538</v>
      </c>
      <c r="K1221" s="10">
        <v>0.11004149791043451</v>
      </c>
      <c r="L1221" s="150">
        <f t="shared" si="188"/>
        <v>0.11004149791043451</v>
      </c>
      <c r="M1221" s="10">
        <f t="shared" si="186"/>
        <v>1.9715978544419093</v>
      </c>
      <c r="N1221" s="11">
        <f t="shared" si="187"/>
        <v>2.007737122649602E-2</v>
      </c>
    </row>
    <row r="1222" spans="1:14">
      <c r="A1222" s="9">
        <f t="shared" si="189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184"/>
        <v>93.5</v>
      </c>
      <c r="G1222" s="11">
        <v>4.4533831756613413E-4</v>
      </c>
      <c r="H1222" s="18">
        <f t="shared" si="185"/>
        <v>1.010530536538842</v>
      </c>
      <c r="I1222" s="10">
        <f t="shared" si="183"/>
        <v>0.37157207828533223</v>
      </c>
      <c r="J1222" s="10">
        <v>0.39035684887941918</v>
      </c>
      <c r="K1222" s="10">
        <v>0.10477474597378438</v>
      </c>
      <c r="L1222" s="150">
        <f t="shared" si="188"/>
        <v>0.10477474597378438</v>
      </c>
      <c r="M1222" s="10">
        <f t="shared" si="186"/>
        <v>1.8772342096773778</v>
      </c>
      <c r="N1222" s="11">
        <f t="shared" si="187"/>
        <v>2.007737122649602E-2</v>
      </c>
    </row>
    <row r="1223" spans="1:14">
      <c r="A1223" s="9">
        <f t="shared" si="189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184"/>
        <v>79.900000000000006</v>
      </c>
      <c r="G1223" s="11">
        <v>3.805618350110601E-4</v>
      </c>
      <c r="H1223" s="18">
        <f t="shared" si="185"/>
        <v>0.86354427667864686</v>
      </c>
      <c r="I1223" s="10">
        <f t="shared" si="183"/>
        <v>0.31752523053473847</v>
      </c>
      <c r="J1223" s="10">
        <v>0.33357767086059459</v>
      </c>
      <c r="K1223" s="10">
        <v>8.9534782923052114E-2</v>
      </c>
      <c r="L1223" s="150">
        <f t="shared" si="188"/>
        <v>8.9534782923052114E-2</v>
      </c>
      <c r="M1223" s="10">
        <f t="shared" si="186"/>
        <v>1.6041819609970323</v>
      </c>
      <c r="N1223" s="11">
        <f t="shared" si="187"/>
        <v>2.0077371226496023E-2</v>
      </c>
    </row>
    <row r="1224" spans="1:14">
      <c r="A1224" s="9">
        <f t="shared" si="189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184"/>
        <v>223.5</v>
      </c>
      <c r="G1224" s="11">
        <v>1.0645252831661069E-3</v>
      </c>
      <c r="H1224" s="18">
        <f t="shared" si="185"/>
        <v>2.4155462557907081</v>
      </c>
      <c r="I1224" s="10">
        <f t="shared" si="183"/>
        <v>0.88819635825424348</v>
      </c>
      <c r="J1224" s="10">
        <v>0.9330989917064193</v>
      </c>
      <c r="K1224" s="10">
        <v>0.25045086337049</v>
      </c>
      <c r="L1224" s="150">
        <f t="shared" si="188"/>
        <v>0.25045086337049</v>
      </c>
      <c r="M1224" s="10">
        <f t="shared" si="186"/>
        <v>4.4872924691218605</v>
      </c>
      <c r="N1224" s="11">
        <f t="shared" si="187"/>
        <v>2.007737122649602E-2</v>
      </c>
    </row>
    <row r="1225" spans="1:14">
      <c r="A1225" s="9">
        <f t="shared" si="189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184"/>
        <v>34.6</v>
      </c>
      <c r="G1225" s="11">
        <v>1.6479899238276195E-4</v>
      </c>
      <c r="H1225" s="18">
        <f t="shared" si="185"/>
        <v>0.37395033758549662</v>
      </c>
      <c r="I1225" s="10">
        <f t="shared" si="183"/>
        <v>0.13750153913018712</v>
      </c>
      <c r="J1225" s="10">
        <v>0.14445290878318615</v>
      </c>
      <c r="K1225" s="10">
        <v>3.8772258937892407E-2</v>
      </c>
      <c r="L1225" s="150">
        <f t="shared" si="188"/>
        <v>3.8772258937892407E-2</v>
      </c>
      <c r="M1225" s="10">
        <f t="shared" si="186"/>
        <v>0.69467704443676226</v>
      </c>
      <c r="N1225" s="11">
        <f t="shared" si="187"/>
        <v>2.0077371226496016E-2</v>
      </c>
    </row>
    <row r="1226" spans="1:14">
      <c r="A1226" s="9">
        <f t="shared" si="189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84"/>
        <v>7086.2</v>
      </c>
      <c r="G1226" s="11">
        <v>3.3751405197188659E-2</v>
      </c>
      <c r="H1226" s="18">
        <f t="shared" si="185"/>
        <v>76.586326075096707</v>
      </c>
      <c r="I1226" s="10">
        <f t="shared" si="183"/>
        <v>28.160792097813061</v>
      </c>
      <c r="J1226" s="10">
        <v>29.584456711543748</v>
      </c>
      <c r="K1226" s="10">
        <v>7.9406931007425765</v>
      </c>
      <c r="L1226" s="150">
        <f t="shared" si="188"/>
        <v>7.9406931007425765</v>
      </c>
      <c r="M1226" s="10">
        <f t="shared" si="186"/>
        <v>142.27226798519609</v>
      </c>
      <c r="N1226" s="11">
        <f t="shared" si="187"/>
        <v>2.007737122649602E-2</v>
      </c>
    </row>
    <row r="1227" spans="1:14">
      <c r="A1227" s="9">
        <f t="shared" si="189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184"/>
        <v>145</v>
      </c>
      <c r="G1227" s="11">
        <v>5.6822311535443637E-4</v>
      </c>
      <c r="H1227" s="18">
        <f t="shared" si="185"/>
        <v>1.2893721177442123</v>
      </c>
      <c r="I1227" s="10">
        <f t="shared" si="183"/>
        <v>0.4741021276945469</v>
      </c>
      <c r="J1227" s="10">
        <v>0.49807028953277765</v>
      </c>
      <c r="K1227" s="10">
        <v>0.13368585234943825</v>
      </c>
      <c r="L1227" s="150">
        <f t="shared" si="188"/>
        <v>0.13368585234943825</v>
      </c>
      <c r="M1227" s="10">
        <f t="shared" si="186"/>
        <v>2.3952303873209755</v>
      </c>
      <c r="N1227" s="11">
        <f t="shared" si="187"/>
        <v>1.6518830257386038E-2</v>
      </c>
    </row>
    <row r="1228" spans="1:14">
      <c r="A1228" s="9">
        <f t="shared" si="189"/>
        <v>216</v>
      </c>
      <c r="B1228" s="14" t="s">
        <v>1285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184"/>
        <v>48.3</v>
      </c>
      <c r="G1228" s="11">
        <v>2.3005177260368212E-4</v>
      </c>
      <c r="H1228" s="18">
        <f t="shared" si="185"/>
        <v>0.52201737876819321</v>
      </c>
      <c r="I1228" s="10">
        <f t="shared" si="183"/>
        <v>0.19194579017306465</v>
      </c>
      <c r="J1228" s="10">
        <v>0.20164958075803152</v>
      </c>
      <c r="K1228" s="10">
        <v>5.4124280540468292E-2</v>
      </c>
      <c r="L1228" s="150">
        <f t="shared" si="188"/>
        <v>5.4124280540468292E-2</v>
      </c>
      <c r="M1228" s="10">
        <f t="shared" si="186"/>
        <v>0.96973703023975766</v>
      </c>
      <c r="N1228" s="11">
        <f t="shared" si="187"/>
        <v>2.007737122649602E-2</v>
      </c>
    </row>
    <row r="1229" spans="1:14">
      <c r="A1229" s="9">
        <f t="shared" si="189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84"/>
        <v>4464.3</v>
      </c>
      <c r="G1229" s="11">
        <v>2.1263356696368908E-2</v>
      </c>
      <c r="H1229" s="18">
        <f t="shared" si="185"/>
        <v>48.249320580431579</v>
      </c>
      <c r="I1229" s="10">
        <f t="shared" si="183"/>
        <v>17.741275177424694</v>
      </c>
      <c r="J1229" s="10">
        <v>18.6381826786352</v>
      </c>
      <c r="K1229" s="10">
        <v>5.002629929954713</v>
      </c>
      <c r="L1229" s="150">
        <f t="shared" si="188"/>
        <v>5.002629929954713</v>
      </c>
      <c r="M1229" s="10">
        <f t="shared" si="186"/>
        <v>89.63140836644618</v>
      </c>
      <c r="N1229" s="11">
        <f t="shared" si="187"/>
        <v>2.007737122649602E-2</v>
      </c>
    </row>
    <row r="1230" spans="1:14">
      <c r="A1230" s="9">
        <f t="shared" si="189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184"/>
        <v>4580.7000000000007</v>
      </c>
      <c r="G1230" s="11">
        <v>2.1160952698211988E-2</v>
      </c>
      <c r="H1230" s="18">
        <f t="shared" si="185"/>
        <v>48.016952596093773</v>
      </c>
      <c r="I1230" s="10">
        <f t="shared" si="183"/>
        <v>17.655833469583683</v>
      </c>
      <c r="J1230" s="10">
        <v>18.548421478090734</v>
      </c>
      <c r="K1230" s="10">
        <v>4.9785373413083347</v>
      </c>
      <c r="L1230" s="150">
        <f t="shared" si="188"/>
        <v>4.9785373413083347</v>
      </c>
      <c r="M1230" s="10">
        <f t="shared" si="186"/>
        <v>89.199744885076527</v>
      </c>
      <c r="N1230" s="11">
        <f t="shared" si="187"/>
        <v>1.9472950615643136E-2</v>
      </c>
    </row>
    <row r="1231" spans="1:14">
      <c r="A1231" s="9">
        <f t="shared" si="189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84"/>
        <v>4605.3999999999996</v>
      </c>
      <c r="G1231" s="11">
        <v>2.1935412702877799E-2</v>
      </c>
      <c r="H1231" s="18">
        <f t="shared" si="185"/>
        <v>49.7743030264811</v>
      </c>
      <c r="I1231" s="10">
        <f t="shared" si="183"/>
        <v>18.302011222837102</v>
      </c>
      <c r="J1231" s="10">
        <v>19.227266650580503</v>
      </c>
      <c r="K1231" s="10">
        <v>5.1607445466060602</v>
      </c>
      <c r="L1231" s="150">
        <f t="shared" si="188"/>
        <v>5.1607445466060602</v>
      </c>
      <c r="M1231" s="10">
        <f t="shared" si="186"/>
        <v>92.464325446504759</v>
      </c>
      <c r="N1231" s="11">
        <f t="shared" si="187"/>
        <v>2.007737122649602E-2</v>
      </c>
    </row>
    <row r="1232" spans="1:14">
      <c r="A1232" s="9">
        <f t="shared" si="189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84"/>
        <v>3144.4</v>
      </c>
      <c r="G1232" s="11">
        <v>1.49767038048658E-2</v>
      </c>
      <c r="H1232" s="18">
        <f t="shared" si="185"/>
        <v>33.984087904735134</v>
      </c>
      <c r="I1232" s="10">
        <f t="shared" si="183"/>
        <v>12.49594912257111</v>
      </c>
      <c r="J1232" s="10">
        <v>13.127679953117068</v>
      </c>
      <c r="K1232" s="10">
        <v>3.5235691041707771</v>
      </c>
      <c r="L1232" s="150">
        <f t="shared" si="188"/>
        <v>3.5235691041707771</v>
      </c>
      <c r="M1232" s="10">
        <f t="shared" si="186"/>
        <v>63.131286084594088</v>
      </c>
      <c r="N1232" s="11">
        <f t="shared" si="187"/>
        <v>2.007737122649602E-2</v>
      </c>
    </row>
    <row r="1233" spans="1:14">
      <c r="A1233" s="9">
        <f t="shared" si="189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84"/>
        <v>3129.44</v>
      </c>
      <c r="G1233" s="11">
        <v>1.4905449674055217E-2</v>
      </c>
      <c r="H1233" s="18">
        <f t="shared" si="185"/>
        <v>33.82240301888892</v>
      </c>
      <c r="I1233" s="10">
        <f t="shared" si="183"/>
        <v>12.436497590045457</v>
      </c>
      <c r="J1233" s="10">
        <v>13.06522285729636</v>
      </c>
      <c r="K1233" s="10">
        <v>3.5068051448149711</v>
      </c>
      <c r="L1233" s="150">
        <f t="shared" si="188"/>
        <v>3.5068051448149711</v>
      </c>
      <c r="M1233" s="10">
        <f t="shared" si="186"/>
        <v>62.830928611045707</v>
      </c>
      <c r="N1233" s="11">
        <f t="shared" si="187"/>
        <v>2.007737122649602E-2</v>
      </c>
    </row>
    <row r="1234" spans="1:14">
      <c r="A1234" s="9">
        <f t="shared" si="189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84"/>
        <v>2023.28</v>
      </c>
      <c r="G1234" s="11">
        <v>9.6368354135316359E-3</v>
      </c>
      <c r="H1234" s="18">
        <f t="shared" si="185"/>
        <v>21.867232341907041</v>
      </c>
      <c r="I1234" s="10">
        <f t="shared" si="183"/>
        <v>8.0405813321192188</v>
      </c>
      <c r="J1234" s="10">
        <v>8.447071713377019</v>
      </c>
      <c r="K1234" s="10">
        <v>2.267258267741588</v>
      </c>
      <c r="L1234" s="150">
        <f t="shared" si="188"/>
        <v>2.267258267741588</v>
      </c>
      <c r="M1234" s="10">
        <f t="shared" si="186"/>
        <v>40.622143655144868</v>
      </c>
      <c r="N1234" s="11">
        <f t="shared" si="187"/>
        <v>2.007737122649602E-2</v>
      </c>
    </row>
    <row r="1235" spans="1:14">
      <c r="A1235" s="9">
        <f t="shared" si="189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184"/>
        <v>1913.79</v>
      </c>
      <c r="G1235" s="11">
        <v>9.1153370991967041E-3</v>
      </c>
      <c r="H1235" s="18">
        <f t="shared" si="185"/>
        <v>20.683884871900219</v>
      </c>
      <c r="I1235" s="10">
        <f t="shared" si="183"/>
        <v>7.6054644673977112</v>
      </c>
      <c r="J1235" s="10">
        <v>7.9899575809298788</v>
      </c>
      <c r="K1235" s="10">
        <v>2.1445653593280087</v>
      </c>
      <c r="L1235" s="150">
        <f t="shared" si="188"/>
        <v>2.1445653593280087</v>
      </c>
      <c r="M1235" s="10">
        <f t="shared" si="186"/>
        <v>38.423872279555816</v>
      </c>
      <c r="N1235" s="11">
        <f t="shared" si="187"/>
        <v>2.007737122649602E-2</v>
      </c>
    </row>
    <row r="1236" spans="1:14">
      <c r="A1236" s="9">
        <f t="shared" si="189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184"/>
        <v>695.35</v>
      </c>
      <c r="G1236" s="11">
        <v>2.7522860620918786E-3</v>
      </c>
      <c r="H1236" s="18">
        <f t="shared" si="185"/>
        <v>6.2452948720745445</v>
      </c>
      <c r="I1236" s="10">
        <f t="shared" si="183"/>
        <v>2.29639492446181</v>
      </c>
      <c r="J1236" s="10">
        <v>2.4124888248660152</v>
      </c>
      <c r="K1236" s="10">
        <v>0.64753034182835634</v>
      </c>
      <c r="L1236" s="150">
        <f t="shared" si="188"/>
        <v>0.64753034182835634</v>
      </c>
      <c r="M1236" s="10">
        <f t="shared" si="186"/>
        <v>11.601708963230726</v>
      </c>
      <c r="N1236" s="11">
        <f t="shared" si="187"/>
        <v>1.6684704052967174E-2</v>
      </c>
    </row>
    <row r="1237" spans="1:14">
      <c r="A1237" s="9">
        <f t="shared" si="189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184"/>
        <v>89.3</v>
      </c>
      <c r="G1237" s="11">
        <v>4.2533381560059657E-4</v>
      </c>
      <c r="H1237" s="18">
        <f t="shared" si="185"/>
        <v>0.9651377209937817</v>
      </c>
      <c r="I1237" s="10">
        <f t="shared" si="183"/>
        <v>0.35488114000941356</v>
      </c>
      <c r="J1237" s="10">
        <v>0.37282210272654692</v>
      </c>
      <c r="K1237" s="10">
        <v>0.10006828679635237</v>
      </c>
      <c r="L1237" s="150">
        <f t="shared" si="188"/>
        <v>0.10006828679635237</v>
      </c>
      <c r="M1237" s="10">
        <f t="shared" si="186"/>
        <v>1.7929092505260944</v>
      </c>
      <c r="N1237" s="11">
        <f t="shared" si="187"/>
        <v>2.007737122649602E-2</v>
      </c>
    </row>
    <row r="1238" spans="1:14">
      <c r="A1238" s="9">
        <f t="shared" si="189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184"/>
        <v>1487.8</v>
      </c>
      <c r="G1238" s="11">
        <v>7.0863566724587634E-3</v>
      </c>
      <c r="H1238" s="18">
        <f t="shared" si="185"/>
        <v>16.079864516176354</v>
      </c>
      <c r="I1238" s="10">
        <f t="shared" si="183"/>
        <v>5.912566182598046</v>
      </c>
      <c r="J1238" s="10">
        <v>6.2114750776770045</v>
      </c>
      <c r="K1238" s="10">
        <v>1.6672071343293733</v>
      </c>
      <c r="L1238" s="150">
        <f t="shared" si="188"/>
        <v>1.6672071343293733</v>
      </c>
      <c r="M1238" s="10">
        <f t="shared" si="186"/>
        <v>29.871112910780777</v>
      </c>
      <c r="N1238" s="11">
        <f t="shared" si="187"/>
        <v>2.007737122649602E-2</v>
      </c>
    </row>
    <row r="1239" spans="1:14">
      <c r="A1239" s="9">
        <f t="shared" si="189"/>
        <v>227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184"/>
        <v>1266.08</v>
      </c>
      <c r="G1239" s="11">
        <v>6.0303094877447172E-3</v>
      </c>
      <c r="H1239" s="18">
        <f t="shared" si="185"/>
        <v>13.68355616792617</v>
      </c>
      <c r="I1239" s="10">
        <f t="shared" si="183"/>
        <v>5.0314436029464531</v>
      </c>
      <c r="J1239" s="10">
        <v>5.2858074783877544</v>
      </c>
      <c r="K1239" s="10">
        <v>1.4187509131816998</v>
      </c>
      <c r="L1239" s="150">
        <f t="shared" si="188"/>
        <v>1.4187509131816998</v>
      </c>
      <c r="M1239" s="10">
        <f t="shared" si="186"/>
        <v>25.419558162442076</v>
      </c>
      <c r="N1239" s="11">
        <f t="shared" si="187"/>
        <v>2.0077371226496016E-2</v>
      </c>
    </row>
    <row r="1240" spans="1:14">
      <c r="A1240" s="9">
        <f t="shared" si="189"/>
        <v>228</v>
      </c>
      <c r="B1240" s="14" t="s">
        <v>1322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184"/>
        <v>3679.6</v>
      </c>
      <c r="G1240" s="11">
        <v>1.7525848912474301E-2</v>
      </c>
      <c r="H1240" s="18">
        <f t="shared" si="185"/>
        <v>39.76842954276281</v>
      </c>
      <c r="I1240" s="10">
        <f t="shared" si="183"/>
        <v>14.622851542873887</v>
      </c>
      <c r="J1240" s="10">
        <v>15.362107605740222</v>
      </c>
      <c r="K1240" s="10">
        <v>4.1233064736378289</v>
      </c>
      <c r="L1240" s="150">
        <f t="shared" si="188"/>
        <v>4.1233064736378289</v>
      </c>
      <c r="M1240" s="10">
        <f t="shared" si="186"/>
        <v>73.876695165014752</v>
      </c>
      <c r="N1240" s="11">
        <f t="shared" si="187"/>
        <v>2.007737122649602E-2</v>
      </c>
    </row>
    <row r="1241" spans="1:14">
      <c r="A1241" s="9">
        <f t="shared" si="189"/>
        <v>229</v>
      </c>
      <c r="B1241" s="14" t="s">
        <v>1329</v>
      </c>
      <c r="C1241" s="8">
        <f>димвенканали!C1241</f>
        <v>1605.7</v>
      </c>
      <c r="D1241" s="8">
        <f>димвенканали!D1241</f>
        <v>65.5</v>
      </c>
      <c r="E1241" s="8">
        <f>димвенканали!E1241</f>
        <v>0</v>
      </c>
      <c r="F1241" s="8">
        <f t="shared" si="184"/>
        <v>1671.2</v>
      </c>
      <c r="G1241" s="11">
        <v>7.6479116204913539E-3</v>
      </c>
      <c r="H1241" s="18">
        <f t="shared" si="185"/>
        <v>17.354105695405547</v>
      </c>
      <c r="I1241" s="10">
        <f t="shared" si="183"/>
        <v>6.3811046642006204</v>
      </c>
      <c r="J1241" s="10">
        <v>6.7037004518254912</v>
      </c>
      <c r="K1241" s="10">
        <v>1.7993241669530009</v>
      </c>
      <c r="L1241" s="150">
        <f t="shared" si="188"/>
        <v>1.7993241669530009</v>
      </c>
      <c r="M1241" s="10">
        <f t="shared" si="186"/>
        <v>32.238234978384661</v>
      </c>
      <c r="N1241" s="11">
        <f t="shared" si="187"/>
        <v>1.9290470906166025E-2</v>
      </c>
    </row>
    <row r="1242" spans="1:14">
      <c r="A1242" s="9">
        <f t="shared" si="189"/>
        <v>230</v>
      </c>
      <c r="B1242" s="14" t="s">
        <v>1330</v>
      </c>
      <c r="C1242" s="8">
        <f>димвенканали!C1242</f>
        <v>632.79999999999995</v>
      </c>
      <c r="D1242" s="8">
        <f>димвенканали!D1242</f>
        <v>0</v>
      </c>
      <c r="E1242" s="8">
        <f>димвенканали!E1242</f>
        <v>0</v>
      </c>
      <c r="F1242" s="8">
        <f t="shared" si="184"/>
        <v>632.79999999999995</v>
      </c>
      <c r="G1242" s="11">
        <v>3.0140116294743282E-3</v>
      </c>
      <c r="H1242" s="18">
        <f t="shared" si="185"/>
        <v>6.8391842087890824</v>
      </c>
      <c r="I1242" s="10">
        <f t="shared" si="183"/>
        <v>2.5147680335717459</v>
      </c>
      <c r="J1242" s="10">
        <v>2.6419017536994276</v>
      </c>
      <c r="K1242" s="10">
        <v>0.70910651606642516</v>
      </c>
      <c r="L1242" s="150">
        <f t="shared" si="188"/>
        <v>0.70910651606642516</v>
      </c>
      <c r="M1242" s="10">
        <f t="shared" si="186"/>
        <v>12.70496051212668</v>
      </c>
      <c r="N1242" s="11">
        <f t="shared" si="187"/>
        <v>2.007737122649602E-2</v>
      </c>
    </row>
    <row r="1243" spans="1:14">
      <c r="A1243" s="9">
        <f t="shared" ref="A1243:A1248" si="190">A1242+1</f>
        <v>231</v>
      </c>
      <c r="B1243" s="14" t="s">
        <v>1331</v>
      </c>
      <c r="C1243" s="8">
        <f>димвенканали!C1243</f>
        <v>514.6</v>
      </c>
      <c r="D1243" s="8">
        <f>димвенканали!D1243</f>
        <v>0</v>
      </c>
      <c r="E1243" s="8">
        <f>димвенканали!E1243</f>
        <v>0</v>
      </c>
      <c r="F1243" s="8">
        <f t="shared" si="184"/>
        <v>514.6</v>
      </c>
      <c r="G1243" s="11">
        <f>1/215034.34*F1243</f>
        <v>2.3931061429537256E-3</v>
      </c>
      <c r="H1243" s="18">
        <f t="shared" si="185"/>
        <v>5.4302689421605876</v>
      </c>
      <c r="I1243" s="10">
        <f t="shared" si="183"/>
        <v>1.9967098900324483</v>
      </c>
      <c r="J1243" s="10">
        <v>2.1458801457100485</v>
      </c>
      <c r="K1243" s="10">
        <v>0.57597054541858117</v>
      </c>
      <c r="L1243" s="150">
        <f t="shared" si="188"/>
        <v>0.57597054541858117</v>
      </c>
      <c r="M1243" s="10">
        <f t="shared" si="186"/>
        <v>10.148829523321666</v>
      </c>
      <c r="N1243" s="11">
        <f t="shared" si="187"/>
        <v>1.9721782983524418E-2</v>
      </c>
    </row>
    <row r="1244" spans="1:14">
      <c r="A1244" s="9">
        <f t="shared" si="190"/>
        <v>232</v>
      </c>
      <c r="B1244" s="182" t="s">
        <v>1358</v>
      </c>
      <c r="C1244" s="8">
        <f>димвенканали!C1244</f>
        <v>6066</v>
      </c>
      <c r="D1244" s="8">
        <f>димвенканали!D1244</f>
        <v>0</v>
      </c>
      <c r="E1244" s="8">
        <f>димвенканали!E1244</f>
        <v>0</v>
      </c>
      <c r="F1244" s="8">
        <f t="shared" si="184"/>
        <v>6066</v>
      </c>
      <c r="G1244" s="11">
        <v>0.10464791307978151</v>
      </c>
      <c r="H1244" s="18">
        <v>226.62761352383643</v>
      </c>
      <c r="I1244" s="10">
        <f t="shared" si="183"/>
        <v>83.330973492714662</v>
      </c>
      <c r="J1244" s="10">
        <v>97.44987381524966</v>
      </c>
      <c r="K1244" s="10">
        <v>66.473400867408017</v>
      </c>
      <c r="L1244" s="150">
        <f t="shared" si="188"/>
        <v>66.473400867408017</v>
      </c>
      <c r="M1244" s="10">
        <f t="shared" si="186"/>
        <v>473.88186169920874</v>
      </c>
      <c r="N1244" s="11">
        <f t="shared" si="187"/>
        <v>7.8120979508606789E-2</v>
      </c>
    </row>
    <row r="1245" spans="1:14">
      <c r="A1245" s="9">
        <f t="shared" si="190"/>
        <v>233</v>
      </c>
      <c r="B1245" s="182" t="s">
        <v>1359</v>
      </c>
      <c r="C1245" s="8">
        <f>димвенканали!C1245</f>
        <v>5812</v>
      </c>
      <c r="D1245" s="8">
        <f>димвенканали!D1245</f>
        <v>0</v>
      </c>
      <c r="E1245" s="8">
        <f>димвенканали!E1245</f>
        <v>261.60000000000002</v>
      </c>
      <c r="F1245" s="8">
        <f t="shared" si="184"/>
        <v>6073.6</v>
      </c>
      <c r="G1245" s="11">
        <v>0.10477902487328734</v>
      </c>
      <c r="H1245" s="18">
        <v>226.91155184608851</v>
      </c>
      <c r="I1245" s="10">
        <f t="shared" si="183"/>
        <v>83.43537761380675</v>
      </c>
      <c r="J1245" s="10">
        <v>97.571967293818062</v>
      </c>
      <c r="K1245" s="10">
        <v>66.556684389760861</v>
      </c>
      <c r="L1245" s="150">
        <f t="shared" si="188"/>
        <v>66.556684389760861</v>
      </c>
      <c r="M1245" s="10">
        <f t="shared" si="186"/>
        <v>474.47558114347413</v>
      </c>
      <c r="N1245" s="11">
        <f t="shared" si="187"/>
        <v>7.8120979508606775E-2</v>
      </c>
    </row>
    <row r="1246" spans="1:14">
      <c r="A1246" s="9">
        <f t="shared" si="190"/>
        <v>234</v>
      </c>
      <c r="B1246" s="14"/>
      <c r="C1246" s="8"/>
      <c r="D1246" s="8"/>
      <c r="E1246" s="8"/>
      <c r="F1246" s="8"/>
      <c r="G1246" s="11"/>
      <c r="H1246" s="18"/>
      <c r="I1246" s="10"/>
      <c r="J1246" s="10"/>
      <c r="K1246" s="10"/>
      <c r="L1246" s="147"/>
      <c r="M1246" s="10"/>
      <c r="N1246" s="11"/>
    </row>
    <row r="1247" spans="1:14">
      <c r="A1247" s="9">
        <f t="shared" si="190"/>
        <v>235</v>
      </c>
      <c r="B1247" s="14"/>
      <c r="C1247" s="8"/>
      <c r="D1247" s="8"/>
      <c r="E1247" s="8"/>
      <c r="F1247" s="8"/>
      <c r="G1247" s="11"/>
      <c r="H1247" s="18"/>
      <c r="I1247" s="10"/>
      <c r="J1247" s="10"/>
      <c r="K1247" s="10"/>
      <c r="L1247" s="147"/>
      <c r="M1247" s="10"/>
      <c r="N1247" s="11"/>
    </row>
    <row r="1248" spans="1:14">
      <c r="A1248" s="9">
        <f t="shared" si="190"/>
        <v>236</v>
      </c>
      <c r="B1248" s="14"/>
      <c r="C1248" s="8"/>
      <c r="D1248" s="8"/>
      <c r="E1248" s="8"/>
      <c r="F1248" s="8"/>
      <c r="G1248" s="11"/>
      <c r="H1248" s="18"/>
      <c r="I1248" s="10"/>
      <c r="J1248" s="10"/>
      <c r="K1248" s="10"/>
      <c r="L1248" s="147"/>
      <c r="M1248" s="10"/>
      <c r="N1248" s="11"/>
    </row>
    <row r="1249" spans="1:14">
      <c r="A1249" s="12"/>
      <c r="B1249" s="13" t="s">
        <v>576</v>
      </c>
      <c r="C1249" s="13">
        <f>SUM(C1013:C1243)</f>
        <v>211761.63999999993</v>
      </c>
      <c r="D1249" s="13">
        <f t="shared" ref="D1249:L1249" si="191">SUM(D1013:D1243)</f>
        <v>611.79999999999995</v>
      </c>
      <c r="E1249" s="13">
        <f t="shared" si="191"/>
        <v>315.61</v>
      </c>
      <c r="F1249" s="13">
        <f t="shared" si="191"/>
        <v>212689.05</v>
      </c>
      <c r="G1249" s="13">
        <f t="shared" si="191"/>
        <v>1.0085578268320003</v>
      </c>
      <c r="H1249" s="13">
        <f t="shared" si="191"/>
        <v>2288.5488215992964</v>
      </c>
      <c r="I1249" s="13">
        <f t="shared" si="191"/>
        <v>841.49940170206139</v>
      </c>
      <c r="J1249" s="13">
        <v>854.74560000000019</v>
      </c>
      <c r="K1249" s="13">
        <v>237.7149228414948</v>
      </c>
      <c r="L1249" s="13">
        <f t="shared" si="191"/>
        <v>237.39157959057795</v>
      </c>
      <c r="M1249" s="15">
        <f t="shared" si="186"/>
        <v>4222.1854028919361</v>
      </c>
      <c r="N1249" s="16">
        <f t="shared" si="187"/>
        <v>1.985144699688083E-2</v>
      </c>
    </row>
    <row r="1250" spans="1:14" ht="18.75" thickBot="1">
      <c r="A1250" s="19"/>
      <c r="B1250" s="13" t="s">
        <v>1271</v>
      </c>
      <c r="C1250" s="15">
        <f t="shared" ref="C1250:L1250" si="192">C479+C551+C635+C774+C956+C1011+C1249</f>
        <v>1609437.8599999996</v>
      </c>
      <c r="D1250" s="15">
        <f t="shared" si="192"/>
        <v>8944.5799999999981</v>
      </c>
      <c r="E1250" s="15">
        <f t="shared" si="192"/>
        <v>21950.510000000002</v>
      </c>
      <c r="F1250" s="15">
        <f t="shared" si="192"/>
        <v>1640332.9499999997</v>
      </c>
      <c r="G1250" s="15">
        <f t="shared" si="192"/>
        <v>10.839714791735803</v>
      </c>
      <c r="H1250" s="15">
        <f t="shared" si="192"/>
        <v>24121.383228123213</v>
      </c>
      <c r="I1250" s="15">
        <f t="shared" si="192"/>
        <v>8869.4326129809069</v>
      </c>
      <c r="J1250" s="15">
        <f t="shared" si="192"/>
        <v>10195.815998299069</v>
      </c>
      <c r="K1250" s="15">
        <f t="shared" si="192"/>
        <v>1754.8973659082828</v>
      </c>
      <c r="L1250" s="15">
        <f t="shared" si="192"/>
        <v>2560.7539898545119</v>
      </c>
      <c r="M1250" s="15">
        <f t="shared" si="186"/>
        <v>45747.385829257706</v>
      </c>
      <c r="N1250" s="16">
        <f t="shared" si="187"/>
        <v>2.7889085462349406E-2</v>
      </c>
    </row>
    <row r="1251" spans="1:14">
      <c r="A1251" s="1"/>
    </row>
    <row r="1252" spans="1:14">
      <c r="A1252" s="1"/>
    </row>
    <row r="1253" spans="1:14">
      <c r="A1253" s="1"/>
    </row>
    <row r="1254" spans="1:14">
      <c r="A1254" s="1"/>
    </row>
    <row r="1255" spans="1:14">
      <c r="A1255" s="1"/>
    </row>
    <row r="1256" spans="1:14">
      <c r="A1256" s="1"/>
    </row>
    <row r="1257" spans="1:14">
      <c r="A1257" s="1"/>
    </row>
    <row r="1258" spans="1:14">
      <c r="A1258" s="1"/>
    </row>
    <row r="1259" spans="1:14">
      <c r="A1259" s="1"/>
    </row>
    <row r="1260" spans="1:14">
      <c r="A1260" s="1"/>
    </row>
    <row r="1261" spans="1:14">
      <c r="A1261" s="1"/>
    </row>
    <row r="1262" spans="1:14">
      <c r="A1262" s="1"/>
    </row>
    <row r="1263" spans="1:14">
      <c r="A1263" s="1"/>
    </row>
    <row r="1264" spans="1:14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</sheetData>
  <mergeCells count="1">
    <mergeCell ref="B1:O1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82" orientation="landscape" r:id="rId1"/>
  <headerFooter alignWithMargins="0"/>
  <rowBreaks count="4" manualBreakCount="4">
    <brk id="479" max="16383" man="1"/>
    <brk id="551" max="16383" man="1"/>
    <brk id="593" max="11" man="1"/>
    <brk id="63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 enableFormatConditionsCalculation="0">
    <tabColor indexed="33"/>
  </sheetPr>
  <dimension ref="A1:R1278"/>
  <sheetViews>
    <sheetView topLeftCell="B1" zoomScale="75" workbookViewId="0">
      <pane xSplit="1" ySplit="4" topLeftCell="C1234" activePane="bottomRight" state="frozen"/>
      <selection activeCell="B1" sqref="B1"/>
      <selection pane="topRight" activeCell="C1" sqref="C1"/>
      <selection pane="bottomLeft" activeCell="B5" sqref="B5"/>
      <selection pane="bottomRight" activeCell="J1243" sqref="J1243:K1243"/>
    </sheetView>
  </sheetViews>
  <sheetFormatPr defaultRowHeight="18"/>
  <cols>
    <col min="1" max="1" width="9" style="2" customWidth="1"/>
    <col min="2" max="2" width="28.85546875" style="2" customWidth="1"/>
    <col min="3" max="6" width="16" style="2" customWidth="1"/>
    <col min="7" max="7" width="12.42578125" style="2" customWidth="1"/>
    <col min="8" max="8" width="16.85546875" style="2" customWidth="1"/>
    <col min="9" max="9" width="15" style="2" customWidth="1"/>
    <col min="10" max="11" width="15.5703125" style="2" customWidth="1"/>
    <col min="12" max="12" width="18" style="2" customWidth="1"/>
    <col min="13" max="13" width="18.42578125" style="2" customWidth="1"/>
    <col min="14" max="14" width="23.5703125" style="2" customWidth="1"/>
    <col min="15" max="15" width="12.140625" style="2" customWidth="1"/>
    <col min="16" max="16" width="9.140625" style="2"/>
    <col min="17" max="17" width="12.140625" style="2" customWidth="1"/>
    <col min="18" max="16384" width="9.140625" style="2"/>
  </cols>
  <sheetData>
    <row r="1" spans="1:18" ht="48.75" customHeight="1">
      <c r="B1" s="275" t="s">
        <v>281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8" ht="18.75" thickBot="1">
      <c r="A2" s="1"/>
      <c r="H2" s="139">
        <v>2269.13</v>
      </c>
      <c r="J2" s="115"/>
      <c r="K2" s="153"/>
      <c r="L2" s="139">
        <v>1</v>
      </c>
      <c r="O2" s="139">
        <v>2017.01</v>
      </c>
      <c r="P2" s="2" t="s">
        <v>1351</v>
      </c>
      <c r="Q2" s="139">
        <v>2206.1</v>
      </c>
      <c r="R2" s="2" t="s">
        <v>1352</v>
      </c>
    </row>
    <row r="3" spans="1:18" ht="165.75" customHeigh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277</v>
      </c>
      <c r="H3" s="4" t="s">
        <v>289</v>
      </c>
      <c r="I3" s="4" t="s">
        <v>290</v>
      </c>
      <c r="J3" s="4" t="s">
        <v>291</v>
      </c>
      <c r="K3" s="4"/>
      <c r="L3" s="4" t="s">
        <v>292</v>
      </c>
      <c r="M3" s="4" t="s">
        <v>314</v>
      </c>
      <c r="N3" s="4" t="s">
        <v>1311</v>
      </c>
    </row>
    <row r="4" spans="1:18" ht="18.75">
      <c r="A4" s="5">
        <v>1</v>
      </c>
      <c r="B4" s="23">
        <v>2</v>
      </c>
      <c r="C4" s="23">
        <v>3</v>
      </c>
      <c r="D4" s="23"/>
      <c r="E4" s="23"/>
      <c r="F4" s="23"/>
      <c r="G4" s="23">
        <v>4</v>
      </c>
      <c r="H4" s="23">
        <v>5</v>
      </c>
      <c r="I4" s="23">
        <v>8</v>
      </c>
      <c r="J4" s="23">
        <v>9</v>
      </c>
      <c r="K4" s="23"/>
      <c r="L4" s="23">
        <v>10</v>
      </c>
      <c r="M4" s="23">
        <v>11</v>
      </c>
      <c r="N4" s="23">
        <v>13</v>
      </c>
    </row>
    <row r="5" spans="1:18" ht="18.75">
      <c r="A5" s="5"/>
      <c r="B5" s="7" t="s">
        <v>571</v>
      </c>
      <c r="C5" s="23"/>
      <c r="D5" s="23"/>
      <c r="E5" s="23"/>
      <c r="F5" s="23"/>
      <c r="G5" s="8"/>
      <c r="H5" s="8"/>
      <c r="I5" s="8"/>
      <c r="J5" s="8"/>
      <c r="K5" s="8"/>
      <c r="L5" s="8"/>
      <c r="M5" s="8"/>
      <c r="N5" s="8"/>
    </row>
    <row r="6" spans="1:18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11">
        <v>5.2638281987659472E-3</v>
      </c>
      <c r="H6" s="18">
        <f>G6*$H$2</f>
        <v>11.944310480665774</v>
      </c>
      <c r="I6" s="10">
        <f>H6*0.3677</f>
        <v>4.3919229637408055</v>
      </c>
      <c r="J6" s="10">
        <v>4.6139559693463035</v>
      </c>
      <c r="K6" s="10">
        <v>1.0199719900748776</v>
      </c>
      <c r="L6" s="247">
        <f>K6*$L$2</f>
        <v>1.0199719900748776</v>
      </c>
      <c r="M6" s="10">
        <f t="shared" ref="M6:M69" si="0">H6+I6+J6+L6</f>
        <v>21.970161403827763</v>
      </c>
      <c r="N6" s="11">
        <f t="shared" ref="N6:N40" si="1">M6/F6</f>
        <v>6.1099508882106246E-2</v>
      </c>
    </row>
    <row r="7" spans="1:18">
      <c r="A7" s="9">
        <f t="shared" ref="A7:A70" si="2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67" si="3">C7+D7+E7</f>
        <v>201.72</v>
      </c>
      <c r="G7" s="11">
        <v>2.9529435014602227E-3</v>
      </c>
      <c r="H7" s="18">
        <f t="shared" ref="H7:H70" si="4">G7*$H$2</f>
        <v>6.7006126874684355</v>
      </c>
      <c r="I7" s="10">
        <f t="shared" ref="I7:I67" si="5">H7*0.3677</f>
        <v>2.463815285182144</v>
      </c>
      <c r="J7" s="10">
        <v>2.5883730967699434</v>
      </c>
      <c r="K7" s="10">
        <v>0.57219186227794738</v>
      </c>
      <c r="L7" s="247">
        <f t="shared" ref="L7:L70" si="6">K7*$L$2</f>
        <v>0.57219186227794738</v>
      </c>
      <c r="M7" s="10">
        <f t="shared" si="0"/>
        <v>12.324992931698469</v>
      </c>
      <c r="N7" s="11">
        <f t="shared" si="1"/>
        <v>6.1099508882106232E-2</v>
      </c>
    </row>
    <row r="8" spans="1:18">
      <c r="A8" s="9">
        <f t="shared" si="2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3"/>
        <v>585.14</v>
      </c>
      <c r="G8" s="11">
        <v>8.5657612554255139E-3</v>
      </c>
      <c r="H8" s="18">
        <f t="shared" si="4"/>
        <v>19.436825837523699</v>
      </c>
      <c r="I8" s="10">
        <f t="shared" si="5"/>
        <v>7.146920860457465</v>
      </c>
      <c r="J8" s="10">
        <v>7.5082323708306795</v>
      </c>
      <c r="K8" s="10">
        <v>1.659787558463802</v>
      </c>
      <c r="L8" s="247">
        <f t="shared" si="6"/>
        <v>1.659787558463802</v>
      </c>
      <c r="M8" s="10">
        <f t="shared" si="0"/>
        <v>35.751766627275643</v>
      </c>
      <c r="N8" s="11">
        <f t="shared" si="1"/>
        <v>6.1099508882106239E-2</v>
      </c>
    </row>
    <row r="9" spans="1:18">
      <c r="A9" s="9">
        <f t="shared" si="2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3"/>
        <v>1489.2</v>
      </c>
      <c r="G9" s="11">
        <v>2.1800136141059707E-2</v>
      </c>
      <c r="H9" s="18">
        <f t="shared" si="4"/>
        <v>49.467342921762814</v>
      </c>
      <c r="I9" s="10">
        <f t="shared" si="5"/>
        <v>18.189141992332189</v>
      </c>
      <c r="J9" s="10">
        <v>19.108691333084476</v>
      </c>
      <c r="K9" s="10">
        <v>4.2242123800531397</v>
      </c>
      <c r="L9" s="247">
        <f t="shared" si="6"/>
        <v>4.2242123800531397</v>
      </c>
      <c r="M9" s="10">
        <f t="shared" si="0"/>
        <v>90.989388627232628</v>
      </c>
      <c r="N9" s="11">
        <f t="shared" si="1"/>
        <v>6.1099508882106246E-2</v>
      </c>
    </row>
    <row r="10" spans="1:18">
      <c r="A10" s="9">
        <f t="shared" si="2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3"/>
        <v>336.7</v>
      </c>
      <c r="G10" s="11">
        <v>4.9288919142457715E-3</v>
      </c>
      <c r="H10" s="18">
        <f t="shared" si="4"/>
        <v>11.184296509372508</v>
      </c>
      <c r="I10" s="10">
        <f t="shared" si="5"/>
        <v>4.1124658264962717</v>
      </c>
      <c r="J10" s="10">
        <v>4.3203709185129879</v>
      </c>
      <c r="K10" s="10">
        <v>0.95507138622340315</v>
      </c>
      <c r="L10" s="247">
        <f t="shared" si="6"/>
        <v>0.95507138622340315</v>
      </c>
      <c r="M10" s="10">
        <f t="shared" si="0"/>
        <v>20.572204640605172</v>
      </c>
      <c r="N10" s="11">
        <f t="shared" si="1"/>
        <v>6.1099508882106246E-2</v>
      </c>
    </row>
    <row r="11" spans="1:18">
      <c r="A11" s="9">
        <f t="shared" si="2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3"/>
        <v>2519.1999999999998</v>
      </c>
      <c r="G11" s="11">
        <v>3.6878124473917272E-2</v>
      </c>
      <c r="H11" s="18">
        <f t="shared" si="4"/>
        <v>83.681258587499897</v>
      </c>
      <c r="I11" s="10">
        <f t="shared" si="5"/>
        <v>30.769598782623714</v>
      </c>
      <c r="J11" s="10">
        <v>32.325151226367446</v>
      </c>
      <c r="K11" s="10">
        <v>7.1458741793109501</v>
      </c>
      <c r="L11" s="247">
        <f t="shared" si="6"/>
        <v>7.1458741793109501</v>
      </c>
      <c r="M11" s="10">
        <f t="shared" si="0"/>
        <v>153.921882775802</v>
      </c>
      <c r="N11" s="11">
        <f t="shared" si="1"/>
        <v>6.1099508882106232E-2</v>
      </c>
    </row>
    <row r="12" spans="1:18">
      <c r="A12" s="9">
        <f t="shared" si="2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3"/>
        <v>157</v>
      </c>
      <c r="G12" s="11">
        <v>2.2982953089889695E-3</v>
      </c>
      <c r="H12" s="18">
        <f t="shared" si="4"/>
        <v>5.2151308344861409</v>
      </c>
      <c r="I12" s="10">
        <f t="shared" si="5"/>
        <v>1.9176036078405541</v>
      </c>
      <c r="J12" s="10">
        <v>2.0145477701411911</v>
      </c>
      <c r="K12" s="10">
        <v>0.44534068202279264</v>
      </c>
      <c r="L12" s="247">
        <f t="shared" si="6"/>
        <v>0.44534068202279264</v>
      </c>
      <c r="M12" s="10">
        <f t="shared" si="0"/>
        <v>9.5926228944906775</v>
      </c>
      <c r="N12" s="11">
        <f t="shared" si="1"/>
        <v>6.1099508882106225E-2</v>
      </c>
    </row>
    <row r="13" spans="1:18">
      <c r="A13" s="9">
        <f t="shared" si="2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3"/>
        <v>2085.1999999999998</v>
      </c>
      <c r="G13" s="11">
        <v>3.0524875021043306E-2</v>
      </c>
      <c r="H13" s="18">
        <f t="shared" si="4"/>
        <v>69.264909656499995</v>
      </c>
      <c r="I13" s="10">
        <f t="shared" si="5"/>
        <v>25.46870728069505</v>
      </c>
      <c r="J13" s="10">
        <v>26.7562739509453</v>
      </c>
      <c r="K13" s="10">
        <v>5.9148050328275614</v>
      </c>
      <c r="L13" s="247">
        <f t="shared" si="6"/>
        <v>5.9148050328275614</v>
      </c>
      <c r="M13" s="10">
        <f t="shared" si="0"/>
        <v>127.40469592096791</v>
      </c>
      <c r="N13" s="11">
        <f t="shared" si="1"/>
        <v>6.1099508882106232E-2</v>
      </c>
    </row>
    <row r="14" spans="1:18">
      <c r="A14" s="9">
        <f t="shared" si="2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3"/>
        <v>2093.6</v>
      </c>
      <c r="G14" s="11">
        <v>3.0647841139486029E-2</v>
      </c>
      <c r="H14" s="18">
        <f t="shared" si="4"/>
        <v>69.543935764841933</v>
      </c>
      <c r="I14" s="10">
        <f t="shared" si="5"/>
        <v>25.571305180732381</v>
      </c>
      <c r="J14" s="10">
        <v>26.864058672405083</v>
      </c>
      <c r="K14" s="10">
        <v>5.9386321775982083</v>
      </c>
      <c r="L14" s="247">
        <f t="shared" si="6"/>
        <v>5.9386321775982083</v>
      </c>
      <c r="M14" s="10">
        <f t="shared" si="0"/>
        <v>127.9179317955776</v>
      </c>
      <c r="N14" s="11">
        <f t="shared" si="1"/>
        <v>6.1099508882106232E-2</v>
      </c>
    </row>
    <row r="15" spans="1:18">
      <c r="A15" s="9">
        <f t="shared" si="2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3"/>
        <v>2063.25</v>
      </c>
      <c r="G15" s="11">
        <v>3.0203552842493576E-2</v>
      </c>
      <c r="H15" s="18">
        <f t="shared" si="4"/>
        <v>68.535787861487449</v>
      </c>
      <c r="I15" s="10">
        <f t="shared" si="5"/>
        <v>25.200609196668935</v>
      </c>
      <c r="J15" s="10">
        <v>26.474622208559317</v>
      </c>
      <c r="K15" s="10">
        <v>5.8525424342899806</v>
      </c>
      <c r="L15" s="247">
        <f t="shared" si="6"/>
        <v>5.8525424342899806</v>
      </c>
      <c r="M15" s="10">
        <f t="shared" si="0"/>
        <v>126.0635617010057</v>
      </c>
      <c r="N15" s="11">
        <f t="shared" si="1"/>
        <v>6.1099508882106239E-2</v>
      </c>
    </row>
    <row r="16" spans="1:18">
      <c r="A16" s="9">
        <f t="shared" si="2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3"/>
        <v>225</v>
      </c>
      <c r="G16" s="11">
        <v>3.2937353154300522E-3</v>
      </c>
      <c r="H16" s="18">
        <f t="shared" si="4"/>
        <v>7.473913616301795</v>
      </c>
      <c r="I16" s="10">
        <f t="shared" si="5"/>
        <v>2.74815803671417</v>
      </c>
      <c r="J16" s="10">
        <v>2.8870907533870578</v>
      </c>
      <c r="K16" s="10">
        <v>0.63822709207088124</v>
      </c>
      <c r="L16" s="247">
        <f t="shared" si="6"/>
        <v>0.63822709207088124</v>
      </c>
      <c r="M16" s="10">
        <f t="shared" si="0"/>
        <v>13.747389498473904</v>
      </c>
      <c r="N16" s="11">
        <f t="shared" si="1"/>
        <v>6.1099508882106239E-2</v>
      </c>
    </row>
    <row r="17" spans="1:14">
      <c r="A17" s="9">
        <f t="shared" si="2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3"/>
        <v>594.6</v>
      </c>
      <c r="G17" s="11">
        <v>8.0250031107500213E-3</v>
      </c>
      <c r="H17" s="18">
        <f t="shared" si="4"/>
        <v>18.209775308696198</v>
      </c>
      <c r="I17" s="10">
        <f t="shared" si="5"/>
        <v>6.6957343810075924</v>
      </c>
      <c r="J17" s="10">
        <v>7.034236226696823</v>
      </c>
      <c r="K17" s="10">
        <v>1.5550048527700318</v>
      </c>
      <c r="L17" s="247">
        <f t="shared" si="6"/>
        <v>1.5550048527700318</v>
      </c>
      <c r="M17" s="10">
        <f t="shared" si="0"/>
        <v>33.494750769170643</v>
      </c>
      <c r="N17" s="11">
        <f t="shared" si="1"/>
        <v>5.6331568733889406E-2</v>
      </c>
    </row>
    <row r="18" spans="1:14">
      <c r="A18" s="9">
        <f t="shared" si="2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3"/>
        <v>720.56000000000006</v>
      </c>
      <c r="G18" s="11">
        <v>8.3947797954956344E-3</v>
      </c>
      <c r="H18" s="18">
        <f t="shared" si="4"/>
        <v>19.048846677353009</v>
      </c>
      <c r="I18" s="10">
        <f t="shared" si="5"/>
        <v>7.0042609232627013</v>
      </c>
      <c r="J18" s="10">
        <v>7.3583602819437433</v>
      </c>
      <c r="K18" s="10">
        <v>1.6266564809731892</v>
      </c>
      <c r="L18" s="247">
        <f t="shared" si="6"/>
        <v>1.6266564809731892</v>
      </c>
      <c r="M18" s="10">
        <f t="shared" si="0"/>
        <v>35.038124363532646</v>
      </c>
      <c r="N18" s="11">
        <f t="shared" si="1"/>
        <v>4.8626241206190524E-2</v>
      </c>
    </row>
    <row r="19" spans="1:14">
      <c r="A19" s="9">
        <f t="shared" si="2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3"/>
        <v>714.65</v>
      </c>
      <c r="G19" s="11">
        <v>1.0461635302987052E-2</v>
      </c>
      <c r="H19" s="18">
        <f t="shared" si="4"/>
        <v>23.738810515067012</v>
      </c>
      <c r="I19" s="10">
        <f t="shared" si="5"/>
        <v>8.7287606263901409</v>
      </c>
      <c r="J19" s="10">
        <v>9.1700418084802706</v>
      </c>
      <c r="K19" s="10">
        <v>2.0271510726598012</v>
      </c>
      <c r="L19" s="247">
        <f t="shared" si="6"/>
        <v>2.0271510726598012</v>
      </c>
      <c r="M19" s="10">
        <f t="shared" si="0"/>
        <v>43.664764022597225</v>
      </c>
      <c r="N19" s="11">
        <f t="shared" si="1"/>
        <v>6.1099508882106246E-2</v>
      </c>
    </row>
    <row r="20" spans="1:14">
      <c r="A20" s="9">
        <f t="shared" si="2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3"/>
        <v>589.14</v>
      </c>
      <c r="G20" s="11">
        <v>8.6243165499220488E-3</v>
      </c>
      <c r="H20" s="18">
        <f t="shared" si="4"/>
        <v>19.56969541292462</v>
      </c>
      <c r="I20" s="10">
        <f t="shared" si="5"/>
        <v>7.1957770033323829</v>
      </c>
      <c r="J20" s="10">
        <v>7.5595584286686721</v>
      </c>
      <c r="K20" s="10">
        <v>0.80870216288619046</v>
      </c>
      <c r="L20" s="247">
        <f t="shared" si="6"/>
        <v>0.80870216288619046</v>
      </c>
      <c r="M20" s="10">
        <f t="shared" si="0"/>
        <v>35.13373300781187</v>
      </c>
      <c r="N20" s="11">
        <f t="shared" si="1"/>
        <v>5.963562651969289E-2</v>
      </c>
    </row>
    <row r="21" spans="1:14">
      <c r="A21" s="9">
        <f t="shared" si="2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3"/>
        <v>1124.6099999999999</v>
      </c>
      <c r="G21" s="11">
        <v>1.6462967435936848E-2</v>
      </c>
      <c r="H21" s="18">
        <f t="shared" si="4"/>
        <v>37.35661329790738</v>
      </c>
      <c r="I21" s="10">
        <f t="shared" si="5"/>
        <v>13.736026709640544</v>
      </c>
      <c r="J21" s="10">
        <v>14.430449476296085</v>
      </c>
      <c r="K21" s="10">
        <v>3.1900292000614829</v>
      </c>
      <c r="L21" s="247">
        <f t="shared" si="6"/>
        <v>3.1900292000614829</v>
      </c>
      <c r="M21" s="10">
        <f t="shared" si="0"/>
        <v>68.713118683905506</v>
      </c>
      <c r="N21" s="11">
        <f t="shared" si="1"/>
        <v>6.1099508882106253E-2</v>
      </c>
    </row>
    <row r="22" spans="1:14">
      <c r="A22" s="9">
        <f t="shared" si="2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3"/>
        <v>1240</v>
      </c>
      <c r="G22" s="11">
        <v>1.6822936108854294E-2</v>
      </c>
      <c r="H22" s="18">
        <f t="shared" si="4"/>
        <v>38.173429012684544</v>
      </c>
      <c r="I22" s="10">
        <f t="shared" si="5"/>
        <v>14.036369847964108</v>
      </c>
      <c r="J22" s="10">
        <v>14.745976416855141</v>
      </c>
      <c r="K22" s="10">
        <v>3.2597803298126968</v>
      </c>
      <c r="L22" s="247">
        <f t="shared" si="6"/>
        <v>3.2597803298126968</v>
      </c>
      <c r="M22" s="10">
        <f t="shared" si="0"/>
        <v>70.215555607316489</v>
      </c>
      <c r="N22" s="11">
        <f t="shared" si="1"/>
        <v>5.6625448070416522E-2</v>
      </c>
    </row>
    <row r="23" spans="1:14">
      <c r="A23" s="9">
        <f t="shared" si="2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3"/>
        <v>762.66000000000008</v>
      </c>
      <c r="G23" s="11">
        <v>7.3656704947190448E-3</v>
      </c>
      <c r="H23" s="18">
        <f t="shared" si="4"/>
        <v>16.713663889681825</v>
      </c>
      <c r="I23" s="10">
        <f t="shared" si="5"/>
        <v>6.1456142122360076</v>
      </c>
      <c r="J23" s="10">
        <v>6.4563048154410314</v>
      </c>
      <c r="K23" s="10">
        <v>1.4272459717617094</v>
      </c>
      <c r="L23" s="247">
        <f t="shared" si="6"/>
        <v>1.4272459717617094</v>
      </c>
      <c r="M23" s="10">
        <f t="shared" si="0"/>
        <v>30.742828889120577</v>
      </c>
      <c r="N23" s="11">
        <f t="shared" si="1"/>
        <v>4.031000562389607E-2</v>
      </c>
    </row>
    <row r="24" spans="1:14">
      <c r="A24" s="9">
        <f t="shared" si="2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3"/>
        <v>566</v>
      </c>
      <c r="G24" s="11">
        <v>7.7893180504014703E-3</v>
      </c>
      <c r="H24" s="18">
        <f t="shared" si="4"/>
        <v>17.674975267707488</v>
      </c>
      <c r="I24" s="10">
        <f t="shared" si="5"/>
        <v>6.4990884059360434</v>
      </c>
      <c r="J24" s="10">
        <v>6.8276488438989045</v>
      </c>
      <c r="K24" s="10">
        <v>1.509336158626293</v>
      </c>
      <c r="L24" s="247">
        <f t="shared" si="6"/>
        <v>1.509336158626293</v>
      </c>
      <c r="M24" s="10">
        <f t="shared" si="0"/>
        <v>32.511048676168727</v>
      </c>
      <c r="N24" s="11">
        <f t="shared" si="1"/>
        <v>5.7440015328920013E-2</v>
      </c>
    </row>
    <row r="25" spans="1:14">
      <c r="A25" s="9">
        <f t="shared" si="2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3"/>
        <v>678.79</v>
      </c>
      <c r="G25" s="11">
        <v>9.6248801446315781E-3</v>
      </c>
      <c r="H25" s="18">
        <f t="shared" si="4"/>
        <v>21.840104282587856</v>
      </c>
      <c r="I25" s="10">
        <f t="shared" si="5"/>
        <v>8.0306063447075555</v>
      </c>
      <c r="J25" s="10">
        <v>8.436592441975364</v>
      </c>
      <c r="K25" s="10">
        <v>1.8650130256252611</v>
      </c>
      <c r="L25" s="247">
        <f t="shared" si="6"/>
        <v>1.8650130256252611</v>
      </c>
      <c r="M25" s="10">
        <f t="shared" si="0"/>
        <v>40.172316094896033</v>
      </c>
      <c r="N25" s="11">
        <f t="shared" si="1"/>
        <v>5.9182245016715089E-2</v>
      </c>
    </row>
    <row r="26" spans="1:14">
      <c r="A26" s="9">
        <f t="shared" si="2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3"/>
        <v>941.65</v>
      </c>
      <c r="G26" s="11">
        <v>1.1470250250689854E-2</v>
      </c>
      <c r="H26" s="18">
        <f t="shared" si="4"/>
        <v>26.02748895134787</v>
      </c>
      <c r="I26" s="10">
        <f t="shared" si="5"/>
        <v>9.5703076874106117</v>
      </c>
      <c r="J26" s="10">
        <v>10.054133154739684</v>
      </c>
      <c r="K26" s="10">
        <v>2.2225903910761731</v>
      </c>
      <c r="L26" s="247">
        <f t="shared" si="6"/>
        <v>2.2225903910761731</v>
      </c>
      <c r="M26" s="10">
        <f t="shared" si="0"/>
        <v>47.874520184574344</v>
      </c>
      <c r="N26" s="11">
        <f t="shared" si="1"/>
        <v>5.0841098268543883E-2</v>
      </c>
    </row>
    <row r="27" spans="1:14">
      <c r="A27" s="9">
        <f t="shared" si="2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3"/>
        <v>1038.9000000000001</v>
      </c>
      <c r="G27" s="11">
        <v>1.0116891006638706E-2</v>
      </c>
      <c r="H27" s="18">
        <f t="shared" si="4"/>
        <v>22.956540889894089</v>
      </c>
      <c r="I27" s="10">
        <f t="shared" si="5"/>
        <v>8.4411200852140578</v>
      </c>
      <c r="J27" s="10">
        <v>8.8678596429590915</v>
      </c>
      <c r="K27" s="10">
        <v>1.9603499703563823</v>
      </c>
      <c r="L27" s="247">
        <f t="shared" si="6"/>
        <v>1.9603499703563823</v>
      </c>
      <c r="M27" s="10">
        <f t="shared" si="0"/>
        <v>42.225870588423618</v>
      </c>
      <c r="N27" s="11">
        <f t="shared" si="1"/>
        <v>4.0644788322671682E-2</v>
      </c>
    </row>
    <row r="28" spans="1:14">
      <c r="A28" s="9">
        <f t="shared" si="2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3"/>
        <v>282.89999999999998</v>
      </c>
      <c r="G28" s="11">
        <v>3.6260366116978838E-3</v>
      </c>
      <c r="H28" s="18">
        <f t="shared" si="4"/>
        <v>8.2279484567020198</v>
      </c>
      <c r="I28" s="10">
        <f t="shared" si="5"/>
        <v>3.0254166475293327</v>
      </c>
      <c r="J28" s="10">
        <v>3.178366131617663</v>
      </c>
      <c r="K28" s="10">
        <v>0.70261711424869899</v>
      </c>
      <c r="L28" s="247">
        <f t="shared" si="6"/>
        <v>0.70261711424869899</v>
      </c>
      <c r="M28" s="10">
        <f t="shared" si="0"/>
        <v>15.134348350097715</v>
      </c>
      <c r="N28" s="11">
        <f t="shared" si="1"/>
        <v>5.3497166313530284E-2</v>
      </c>
    </row>
    <row r="29" spans="1:14">
      <c r="A29" s="9">
        <f t="shared" si="2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3"/>
        <v>114.7</v>
      </c>
      <c r="G29" s="11">
        <v>1.67907306968812E-3</v>
      </c>
      <c r="H29" s="18">
        <f t="shared" si="4"/>
        <v>3.8100350746214038</v>
      </c>
      <c r="I29" s="10">
        <f t="shared" si="5"/>
        <v>1.4009498969382903</v>
      </c>
      <c r="J29" s="10">
        <v>1.4717747085044246</v>
      </c>
      <c r="K29" s="10">
        <v>0.32535398871346705</v>
      </c>
      <c r="L29" s="247">
        <f t="shared" si="6"/>
        <v>0.32535398871346705</v>
      </c>
      <c r="M29" s="10">
        <f t="shared" si="0"/>
        <v>7.008113668777586</v>
      </c>
      <c r="N29" s="11">
        <f t="shared" si="1"/>
        <v>6.1099508882106239E-2</v>
      </c>
    </row>
    <row r="30" spans="1:14">
      <c r="A30" s="9">
        <f t="shared" si="2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3"/>
        <v>201.3</v>
      </c>
      <c r="G30" s="11">
        <v>1.6293010693660657E-3</v>
      </c>
      <c r="H30" s="18">
        <f t="shared" si="4"/>
        <v>3.697095935530621</v>
      </c>
      <c r="I30" s="10">
        <f t="shared" si="5"/>
        <v>1.3594221754946094</v>
      </c>
      <c r="J30" s="10">
        <v>1.4281475593421311</v>
      </c>
      <c r="K30" s="10">
        <v>1.832963703036824</v>
      </c>
      <c r="L30" s="247">
        <f t="shared" si="6"/>
        <v>1.832963703036824</v>
      </c>
      <c r="M30" s="10">
        <f t="shared" si="0"/>
        <v>8.317629373404186</v>
      </c>
      <c r="N30" s="11">
        <f t="shared" si="1"/>
        <v>4.1319569664203602E-2</v>
      </c>
    </row>
    <row r="31" spans="1:14">
      <c r="A31" s="9">
        <f t="shared" si="2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3"/>
        <v>148.1</v>
      </c>
      <c r="G31" s="11">
        <v>2.1680097787341807E-3</v>
      </c>
      <c r="H31" s="18">
        <f t="shared" si="4"/>
        <v>4.9194960292190917</v>
      </c>
      <c r="I31" s="10">
        <f t="shared" si="5"/>
        <v>1.8088986899438602</v>
      </c>
      <c r="J31" s="10">
        <v>1.9003472914516586</v>
      </c>
      <c r="K31" s="10">
        <v>0.42009525482532223</v>
      </c>
      <c r="L31" s="247">
        <f t="shared" si="6"/>
        <v>0.42009525482532223</v>
      </c>
      <c r="M31" s="10">
        <f t="shared" si="0"/>
        <v>9.0488372654399321</v>
      </c>
      <c r="N31" s="11">
        <f t="shared" si="1"/>
        <v>6.1099508882106225E-2</v>
      </c>
    </row>
    <row r="32" spans="1:14">
      <c r="A32" s="9">
        <f t="shared" si="2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3"/>
        <v>337.2</v>
      </c>
      <c r="G32" s="11">
        <v>4.9362113260578381E-3</v>
      </c>
      <c r="H32" s="18">
        <f t="shared" si="4"/>
        <v>11.200905206297623</v>
      </c>
      <c r="I32" s="10">
        <f t="shared" si="5"/>
        <v>4.1185728443556364</v>
      </c>
      <c r="J32" s="10">
        <v>4.3267866757427376</v>
      </c>
      <c r="K32" s="10">
        <v>0.95648966865022733</v>
      </c>
      <c r="L32" s="247">
        <f t="shared" si="6"/>
        <v>0.95648966865022733</v>
      </c>
      <c r="M32" s="10">
        <f t="shared" si="0"/>
        <v>20.602754395046226</v>
      </c>
      <c r="N32" s="11">
        <f t="shared" si="1"/>
        <v>6.1099508882106246E-2</v>
      </c>
    </row>
    <row r="33" spans="1:14">
      <c r="A33" s="9">
        <f t="shared" si="2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3"/>
        <v>284.3</v>
      </c>
      <c r="G33" s="11">
        <v>4.1618175563411727E-3</v>
      </c>
      <c r="H33" s="18">
        <f t="shared" si="4"/>
        <v>9.443705071620446</v>
      </c>
      <c r="I33" s="10">
        <f t="shared" si="5"/>
        <v>3.4724503548348382</v>
      </c>
      <c r="J33" s="10">
        <v>3.6479995608352915</v>
      </c>
      <c r="K33" s="10">
        <v>0.80643538789222913</v>
      </c>
      <c r="L33" s="247">
        <f t="shared" si="6"/>
        <v>0.80643538789222913</v>
      </c>
      <c r="M33" s="10">
        <f t="shared" si="0"/>
        <v>17.370590375182804</v>
      </c>
      <c r="N33" s="11">
        <f t="shared" si="1"/>
        <v>6.1099508882106239E-2</v>
      </c>
    </row>
    <row r="34" spans="1:14">
      <c r="A34" s="9">
        <f t="shared" si="2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3"/>
        <v>213.73</v>
      </c>
      <c r="G34" s="11">
        <v>2.2357875321139193E-3</v>
      </c>
      <c r="H34" s="18">
        <f t="shared" si="4"/>
        <v>5.0732925627456575</v>
      </c>
      <c r="I34" s="10">
        <f t="shared" si="5"/>
        <v>1.8654496753215783</v>
      </c>
      <c r="J34" s="10">
        <v>1.9597572033991346</v>
      </c>
      <c r="K34" s="10">
        <v>0.43322855009771416</v>
      </c>
      <c r="L34" s="247">
        <f t="shared" si="6"/>
        <v>0.43322855009771416</v>
      </c>
      <c r="M34" s="10">
        <f t="shared" si="0"/>
        <v>9.3317279915640849</v>
      </c>
      <c r="N34" s="11">
        <f t="shared" si="1"/>
        <v>4.3661292245188256E-2</v>
      </c>
    </row>
    <row r="35" spans="1:14">
      <c r="A35" s="9">
        <f t="shared" si="2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3"/>
        <v>164.22</v>
      </c>
      <c r="G35" s="11">
        <v>2.4039876155552138E-3</v>
      </c>
      <c r="H35" s="18">
        <f t="shared" si="4"/>
        <v>5.4549604180848021</v>
      </c>
      <c r="I35" s="10">
        <f t="shared" si="5"/>
        <v>2.0057889457297819</v>
      </c>
      <c r="J35" s="10">
        <v>2.1071913045387669</v>
      </c>
      <c r="K35" s="10">
        <v>0.46582068026613382</v>
      </c>
      <c r="L35" s="247">
        <f t="shared" si="6"/>
        <v>0.46582068026613382</v>
      </c>
      <c r="M35" s="10">
        <f t="shared" si="0"/>
        <v>10.033761348619485</v>
      </c>
      <c r="N35" s="11">
        <f t="shared" si="1"/>
        <v>6.1099508882106232E-2</v>
      </c>
    </row>
    <row r="36" spans="1:14">
      <c r="A36" s="9">
        <f t="shared" si="2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3"/>
        <v>251.7</v>
      </c>
      <c r="G36" s="11">
        <v>3.6845919061944182E-3</v>
      </c>
      <c r="H36" s="18">
        <f t="shared" si="4"/>
        <v>8.3608180321029408</v>
      </c>
      <c r="I36" s="10">
        <f t="shared" si="5"/>
        <v>3.0742727904042515</v>
      </c>
      <c r="J36" s="10">
        <v>3.2296921894556552</v>
      </c>
      <c r="K36" s="10">
        <v>0.71396337366329243</v>
      </c>
      <c r="L36" s="247">
        <f t="shared" si="6"/>
        <v>0.71396337366329243</v>
      </c>
      <c r="M36" s="10">
        <f t="shared" si="0"/>
        <v>15.378746385626139</v>
      </c>
      <c r="N36" s="11">
        <f t="shared" si="1"/>
        <v>6.1099508882106232E-2</v>
      </c>
    </row>
    <row r="37" spans="1:14">
      <c r="A37" s="9">
        <f t="shared" si="2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3"/>
        <v>132.6</v>
      </c>
      <c r="G37" s="11">
        <v>1.9411080125601107E-3</v>
      </c>
      <c r="H37" s="18">
        <f t="shared" si="4"/>
        <v>4.404626424540524</v>
      </c>
      <c r="I37" s="10">
        <f t="shared" si="5"/>
        <v>1.6195811363035508</v>
      </c>
      <c r="J37" s="10">
        <v>1.7014588173294394</v>
      </c>
      <c r="K37" s="10">
        <v>0.37612849959377265</v>
      </c>
      <c r="L37" s="247">
        <f t="shared" si="6"/>
        <v>0.37612849959377265</v>
      </c>
      <c r="M37" s="10">
        <f t="shared" si="0"/>
        <v>8.1017948777672864</v>
      </c>
      <c r="N37" s="11">
        <f t="shared" si="1"/>
        <v>6.1099508882106232E-2</v>
      </c>
    </row>
    <row r="38" spans="1:14">
      <c r="A38" s="9">
        <f t="shared" si="2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3"/>
        <v>89.3</v>
      </c>
      <c r="G38" s="11">
        <v>1.3072469496351272E-3</v>
      </c>
      <c r="H38" s="18">
        <f t="shared" si="4"/>
        <v>2.9663132708255562</v>
      </c>
      <c r="I38" s="10">
        <f t="shared" si="5"/>
        <v>1.0907133896825572</v>
      </c>
      <c r="J38" s="10">
        <v>1.1458542412331745</v>
      </c>
      <c r="K38" s="10">
        <v>0.25330524143079863</v>
      </c>
      <c r="L38" s="247">
        <f t="shared" si="6"/>
        <v>0.25330524143079863</v>
      </c>
      <c r="M38" s="10">
        <f t="shared" si="0"/>
        <v>5.4561861431720873</v>
      </c>
      <c r="N38" s="11">
        <f t="shared" si="1"/>
        <v>6.1099508882106239E-2</v>
      </c>
    </row>
    <row r="39" spans="1:14">
      <c r="A39" s="9">
        <f t="shared" si="2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3"/>
        <v>123.45</v>
      </c>
      <c r="G39" s="11">
        <v>1.8071627763992886E-3</v>
      </c>
      <c r="H39" s="18">
        <f t="shared" si="4"/>
        <v>4.1006872708109174</v>
      </c>
      <c r="I39" s="10">
        <f t="shared" si="5"/>
        <v>1.5078227094771746</v>
      </c>
      <c r="J39" s="10">
        <v>1.5840504600250322</v>
      </c>
      <c r="K39" s="10">
        <v>0.35017393118289014</v>
      </c>
      <c r="L39" s="247">
        <f t="shared" si="6"/>
        <v>0.35017393118289014</v>
      </c>
      <c r="M39" s="10">
        <f t="shared" si="0"/>
        <v>7.5427343714960147</v>
      </c>
      <c r="N39" s="11">
        <f t="shared" si="1"/>
        <v>6.1099508882106232E-2</v>
      </c>
    </row>
    <row r="40" spans="1:14">
      <c r="A40" s="9">
        <f t="shared" si="2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3"/>
        <v>241.3</v>
      </c>
      <c r="G40" s="11">
        <v>2.9628979015246335E-3</v>
      </c>
      <c r="H40" s="18">
        <f t="shared" si="4"/>
        <v>6.7232005152865923</v>
      </c>
      <c r="I40" s="10">
        <f t="shared" si="5"/>
        <v>2.4721208294708803</v>
      </c>
      <c r="J40" s="10">
        <v>2.597098526602402</v>
      </c>
      <c r="K40" s="10">
        <v>0.57412072637842826</v>
      </c>
      <c r="L40" s="247">
        <f t="shared" si="6"/>
        <v>0.57412072637842826</v>
      </c>
      <c r="M40" s="10">
        <f t="shared" si="0"/>
        <v>12.366540597738302</v>
      </c>
      <c r="N40" s="11">
        <f t="shared" si="1"/>
        <v>5.124965021855906E-2</v>
      </c>
    </row>
    <row r="41" spans="1:14">
      <c r="A41" s="9">
        <f t="shared" si="2"/>
        <v>36</v>
      </c>
      <c r="B41" s="106" t="s">
        <v>354</v>
      </c>
      <c r="C41" s="8">
        <v>0</v>
      </c>
      <c r="D41" s="8">
        <f>димвенканали!D41</f>
        <v>0</v>
      </c>
      <c r="E41" s="8">
        <f>димвенканали!E41</f>
        <v>0</v>
      </c>
      <c r="F41" s="8">
        <f t="shared" si="3"/>
        <v>0</v>
      </c>
      <c r="G41" s="11">
        <v>0</v>
      </c>
      <c r="H41" s="18">
        <f t="shared" si="4"/>
        <v>0</v>
      </c>
      <c r="I41" s="10">
        <f t="shared" si="5"/>
        <v>0</v>
      </c>
      <c r="J41" s="10">
        <v>0</v>
      </c>
      <c r="K41" s="10">
        <v>0</v>
      </c>
      <c r="L41" s="247">
        <f t="shared" si="6"/>
        <v>0</v>
      </c>
      <c r="M41" s="10">
        <f t="shared" si="0"/>
        <v>0</v>
      </c>
      <c r="N41" s="11">
        <v>0</v>
      </c>
    </row>
    <row r="42" spans="1:14">
      <c r="A42" s="9">
        <f t="shared" si="2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3"/>
        <v>127</v>
      </c>
      <c r="G42" s="11">
        <v>1.8591306002649628E-3</v>
      </c>
      <c r="H42" s="18">
        <f t="shared" si="4"/>
        <v>4.2186090189792349</v>
      </c>
      <c r="I42" s="10">
        <f t="shared" si="5"/>
        <v>1.5511825362786649</v>
      </c>
      <c r="J42" s="10">
        <v>1.6296023363562504</v>
      </c>
      <c r="K42" s="10">
        <v>0.36024373641334184</v>
      </c>
      <c r="L42" s="247">
        <f t="shared" si="6"/>
        <v>0.36024373641334184</v>
      </c>
      <c r="M42" s="10">
        <f t="shared" si="0"/>
        <v>7.7596376280274919</v>
      </c>
      <c r="N42" s="11">
        <f t="shared" ref="N42:N72" si="7">M42/F42</f>
        <v>6.1099508882106232E-2</v>
      </c>
    </row>
    <row r="43" spans="1:14">
      <c r="A43" s="9">
        <f t="shared" si="2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3"/>
        <v>153.9</v>
      </c>
      <c r="G43" s="11">
        <v>2.2529149557541559E-3</v>
      </c>
      <c r="H43" s="18">
        <f t="shared" si="4"/>
        <v>5.1121569135504279</v>
      </c>
      <c r="I43" s="10">
        <f t="shared" si="5"/>
        <v>1.8797400971124925</v>
      </c>
      <c r="J43" s="10">
        <v>1.9747700753167476</v>
      </c>
      <c r="K43" s="10">
        <v>0.43654733097648279</v>
      </c>
      <c r="L43" s="247">
        <f t="shared" si="6"/>
        <v>0.43654733097648279</v>
      </c>
      <c r="M43" s="10">
        <f t="shared" si="0"/>
        <v>9.4032144169561498</v>
      </c>
      <c r="N43" s="11">
        <f t="shared" si="7"/>
        <v>6.1099508882106232E-2</v>
      </c>
    </row>
    <row r="44" spans="1:14">
      <c r="A44" s="9">
        <f t="shared" si="2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3"/>
        <v>272.96999999999997</v>
      </c>
      <c r="G44" s="11">
        <v>3.5231256816202249E-3</v>
      </c>
      <c r="H44" s="18">
        <f t="shared" si="4"/>
        <v>7.994430177934901</v>
      </c>
      <c r="I44" s="10">
        <f t="shared" si="5"/>
        <v>2.9395519764266633</v>
      </c>
      <c r="J44" s="10">
        <v>3.0881605849673917</v>
      </c>
      <c r="K44" s="10">
        <v>0.68267606332755104</v>
      </c>
      <c r="L44" s="247">
        <f t="shared" si="6"/>
        <v>0.68267606332755104</v>
      </c>
      <c r="M44" s="10">
        <f t="shared" si="0"/>
        <v>14.704818802656508</v>
      </c>
      <c r="N44" s="11">
        <f t="shared" si="7"/>
        <v>5.3869724887923617E-2</v>
      </c>
    </row>
    <row r="45" spans="1:14">
      <c r="A45" s="9">
        <f t="shared" si="2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3"/>
        <v>73.599999999999994</v>
      </c>
      <c r="G45" s="11">
        <v>1.0774174187362304E-3</v>
      </c>
      <c r="H45" s="18">
        <f t="shared" si="4"/>
        <v>2.4448001873769427</v>
      </c>
      <c r="I45" s="10">
        <f t="shared" si="5"/>
        <v>0.89895302889850193</v>
      </c>
      <c r="J45" s="10">
        <v>0.9443994642190553</v>
      </c>
      <c r="K45" s="10">
        <v>0.20877117322851937</v>
      </c>
      <c r="L45" s="247">
        <f t="shared" si="6"/>
        <v>0.20877117322851937</v>
      </c>
      <c r="M45" s="10">
        <f t="shared" si="0"/>
        <v>4.4969238537230192</v>
      </c>
      <c r="N45" s="11">
        <f t="shared" si="7"/>
        <v>6.1099508882106246E-2</v>
      </c>
    </row>
    <row r="46" spans="1:14">
      <c r="A46" s="9">
        <f t="shared" si="2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3"/>
        <v>226.2</v>
      </c>
      <c r="G46" s="11">
        <v>3.3113019037790121E-3</v>
      </c>
      <c r="H46" s="18">
        <f t="shared" si="4"/>
        <v>7.5137744889220706</v>
      </c>
      <c r="I46" s="10">
        <f t="shared" si="5"/>
        <v>2.7628148795766454</v>
      </c>
      <c r="J46" s="10">
        <v>2.9024885707384551</v>
      </c>
      <c r="K46" s="10">
        <v>0.64163096989525925</v>
      </c>
      <c r="L46" s="247">
        <f t="shared" si="6"/>
        <v>0.64163096989525925</v>
      </c>
      <c r="M46" s="10">
        <f t="shared" si="0"/>
        <v>13.82070890913243</v>
      </c>
      <c r="N46" s="11">
        <f t="shared" si="7"/>
        <v>6.1099508882106232E-2</v>
      </c>
    </row>
    <row r="47" spans="1:14">
      <c r="A47" s="9">
        <f t="shared" si="2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3"/>
        <v>262.41000000000003</v>
      </c>
      <c r="G47" s="11">
        <v>3.841373707208889E-3</v>
      </c>
      <c r="H47" s="18">
        <f t="shared" si="4"/>
        <v>8.7165763202389073</v>
      </c>
      <c r="I47" s="10">
        <f t="shared" si="5"/>
        <v>3.2050851129518465</v>
      </c>
      <c r="J47" s="10">
        <v>3.3671177093168794</v>
      </c>
      <c r="K47" s="10">
        <v>0.74434298324586645</v>
      </c>
      <c r="L47" s="247">
        <f t="shared" si="6"/>
        <v>0.74434298324586645</v>
      </c>
      <c r="M47" s="10">
        <f t="shared" si="0"/>
        <v>16.033122125753497</v>
      </c>
      <c r="N47" s="11">
        <f t="shared" si="7"/>
        <v>6.1099508882106232E-2</v>
      </c>
    </row>
    <row r="48" spans="1:14">
      <c r="A48" s="9">
        <f t="shared" si="2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3"/>
        <v>267.33999999999997</v>
      </c>
      <c r="G48" s="11">
        <v>3.4568118106028996E-3</v>
      </c>
      <c r="H48" s="18">
        <f t="shared" si="4"/>
        <v>7.8439553837933582</v>
      </c>
      <c r="I48" s="10">
        <f t="shared" si="5"/>
        <v>2.8842223946208181</v>
      </c>
      <c r="J48" s="10">
        <v>3.0300338244658653</v>
      </c>
      <c r="K48" s="10">
        <v>0.66982642454052388</v>
      </c>
      <c r="L48" s="247">
        <f t="shared" si="6"/>
        <v>0.66982642454052388</v>
      </c>
      <c r="M48" s="10">
        <f t="shared" si="0"/>
        <v>14.428038027420566</v>
      </c>
      <c r="N48" s="11">
        <f t="shared" si="7"/>
        <v>5.3968871203039455E-2</v>
      </c>
    </row>
    <row r="49" spans="1:14">
      <c r="A49" s="9">
        <f t="shared" si="2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3"/>
        <v>306.2</v>
      </c>
      <c r="G49" s="11">
        <v>4.4824077937096977E-3</v>
      </c>
      <c r="H49" s="18">
        <f t="shared" si="4"/>
        <v>10.171165996940486</v>
      </c>
      <c r="I49" s="10">
        <f t="shared" si="5"/>
        <v>3.7399377370750169</v>
      </c>
      <c r="J49" s="10">
        <v>3.9290097274982982</v>
      </c>
      <c r="K49" s="10">
        <v>0.86855615818712817</v>
      </c>
      <c r="L49" s="247">
        <f t="shared" si="6"/>
        <v>0.86855615818712817</v>
      </c>
      <c r="M49" s="10">
        <f t="shared" si="0"/>
        <v>18.708669619700931</v>
      </c>
      <c r="N49" s="11">
        <f t="shared" si="7"/>
        <v>6.1099508882106246E-2</v>
      </c>
    </row>
    <row r="50" spans="1:14">
      <c r="A50" s="9">
        <f t="shared" si="2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3"/>
        <v>1193.93</v>
      </c>
      <c r="G50" s="11">
        <v>1.7477730689561786E-2</v>
      </c>
      <c r="H50" s="18">
        <f t="shared" si="4"/>
        <v>39.659243039605336</v>
      </c>
      <c r="I50" s="10">
        <f t="shared" si="5"/>
        <v>14.582703665662883</v>
      </c>
      <c r="J50" s="10">
        <v>15.319930058628488</v>
      </c>
      <c r="K50" s="10">
        <v>3.3866598757163877</v>
      </c>
      <c r="L50" s="247">
        <f t="shared" si="6"/>
        <v>3.3866598757163877</v>
      </c>
      <c r="M50" s="10">
        <f t="shared" si="0"/>
        <v>72.948536639613096</v>
      </c>
      <c r="N50" s="11">
        <f t="shared" si="7"/>
        <v>6.1099508882106232E-2</v>
      </c>
    </row>
    <row r="51" spans="1:14">
      <c r="A51" s="9">
        <f t="shared" si="2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3"/>
        <v>124.9</v>
      </c>
      <c r="G51" s="11">
        <v>1.8283890706542823E-3</v>
      </c>
      <c r="H51" s="18">
        <f t="shared" si="4"/>
        <v>4.1488524918937513</v>
      </c>
      <c r="I51" s="10">
        <f t="shared" si="5"/>
        <v>1.5255330612693325</v>
      </c>
      <c r="J51" s="10">
        <v>1.6026561559913044</v>
      </c>
      <c r="K51" s="10">
        <v>0.3542869502206803</v>
      </c>
      <c r="L51" s="247">
        <f t="shared" si="6"/>
        <v>0.3542869502206803</v>
      </c>
      <c r="M51" s="10">
        <f t="shared" si="0"/>
        <v>7.6313286593750691</v>
      </c>
      <c r="N51" s="11">
        <f t="shared" si="7"/>
        <v>6.1099508882106232E-2</v>
      </c>
    </row>
    <row r="52" spans="1:14">
      <c r="A52" s="9">
        <f t="shared" si="2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3"/>
        <v>199.53</v>
      </c>
      <c r="G52" s="11">
        <v>2.9208844777233703E-3</v>
      </c>
      <c r="H52" s="18">
        <f t="shared" si="4"/>
        <v>6.6278665949364317</v>
      </c>
      <c r="I52" s="10">
        <f t="shared" si="5"/>
        <v>2.4370665469581261</v>
      </c>
      <c r="J52" s="10">
        <v>2.5602720801036427</v>
      </c>
      <c r="K52" s="10">
        <v>0.56597978524845749</v>
      </c>
      <c r="L52" s="247">
        <f t="shared" si="6"/>
        <v>0.56597978524845749</v>
      </c>
      <c r="M52" s="10">
        <f t="shared" si="0"/>
        <v>12.191185007246657</v>
      </c>
      <c r="N52" s="11">
        <f t="shared" si="7"/>
        <v>6.1099508882106239E-2</v>
      </c>
    </row>
    <row r="53" spans="1:14">
      <c r="A53" s="9">
        <f t="shared" si="2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3"/>
        <v>123.8</v>
      </c>
      <c r="G53" s="11">
        <v>1.8122863646677352E-3</v>
      </c>
      <c r="H53" s="18">
        <f t="shared" si="4"/>
        <v>4.1123133586584979</v>
      </c>
      <c r="I53" s="10">
        <f t="shared" si="5"/>
        <v>1.5120976219787299</v>
      </c>
      <c r="J53" s="10">
        <v>1.5885414900858565</v>
      </c>
      <c r="K53" s="10">
        <v>0.35116672888166706</v>
      </c>
      <c r="L53" s="247">
        <f t="shared" si="6"/>
        <v>0.35116672888166706</v>
      </c>
      <c r="M53" s="10">
        <f t="shared" si="0"/>
        <v>7.5641191996047512</v>
      </c>
      <c r="N53" s="11">
        <f t="shared" si="7"/>
        <v>6.1099508882106232E-2</v>
      </c>
    </row>
    <row r="54" spans="1:14">
      <c r="A54" s="9">
        <f t="shared" si="2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3"/>
        <v>693.48</v>
      </c>
      <c r="G54" s="11">
        <v>1.0151731406864145E-2</v>
      </c>
      <c r="H54" s="18">
        <f t="shared" si="4"/>
        <v>23.035598287257638</v>
      </c>
      <c r="I54" s="10">
        <f t="shared" si="5"/>
        <v>8.4701894902246337</v>
      </c>
      <c r="J54" s="10">
        <v>8.8983986473726979</v>
      </c>
      <c r="K54" s="10">
        <v>1.9671009947080655</v>
      </c>
      <c r="L54" s="247">
        <f t="shared" si="6"/>
        <v>1.9671009947080655</v>
      </c>
      <c r="M54" s="10">
        <f t="shared" si="0"/>
        <v>42.371287419563032</v>
      </c>
      <c r="N54" s="11">
        <f t="shared" si="7"/>
        <v>6.1099508882106232E-2</v>
      </c>
    </row>
    <row r="55" spans="1:14">
      <c r="A55" s="9">
        <f t="shared" si="2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3"/>
        <v>457.42</v>
      </c>
      <c r="G55" s="11">
        <v>6.6960907021511758E-3</v>
      </c>
      <c r="H55" s="18">
        <f t="shared" si="4"/>
        <v>15.194300294972297</v>
      </c>
      <c r="I55" s="10">
        <f t="shared" si="5"/>
        <v>5.5869442184613138</v>
      </c>
      <c r="J55" s="10">
        <v>5.8693913440635912</v>
      </c>
      <c r="K55" s="10">
        <v>1.2975014953558335</v>
      </c>
      <c r="L55" s="247">
        <f t="shared" si="6"/>
        <v>1.2975014953558335</v>
      </c>
      <c r="M55" s="10">
        <f t="shared" si="0"/>
        <v>27.948137352853038</v>
      </c>
      <c r="N55" s="11">
        <f t="shared" si="7"/>
        <v>6.1099508882106239E-2</v>
      </c>
    </row>
    <row r="56" spans="1:14">
      <c r="A56" s="9">
        <f t="shared" si="2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3"/>
        <v>330.04</v>
      </c>
      <c r="G56" s="11">
        <v>4.8313973489090417E-3</v>
      </c>
      <c r="H56" s="18">
        <f t="shared" si="4"/>
        <v>10.963068666329974</v>
      </c>
      <c r="I56" s="10">
        <f t="shared" si="5"/>
        <v>4.0311203486095319</v>
      </c>
      <c r="J56" s="10">
        <v>4.2349130322127309</v>
      </c>
      <c r="K56" s="10">
        <v>0.93617986429810507</v>
      </c>
      <c r="L56" s="247">
        <f t="shared" si="6"/>
        <v>0.93617986429810507</v>
      </c>
      <c r="M56" s="10">
        <f t="shared" si="0"/>
        <v>20.165281911450343</v>
      </c>
      <c r="N56" s="11">
        <f t="shared" si="7"/>
        <v>6.1099508882106232E-2</v>
      </c>
    </row>
    <row r="57" spans="1:14">
      <c r="A57" s="9">
        <f t="shared" si="2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3"/>
        <v>254.9</v>
      </c>
      <c r="G57" s="11">
        <v>3.7314361417916456E-3</v>
      </c>
      <c r="H57" s="18">
        <f t="shared" si="4"/>
        <v>8.467113692423677</v>
      </c>
      <c r="I57" s="10">
        <f t="shared" si="5"/>
        <v>3.1133577047041863</v>
      </c>
      <c r="J57" s="10">
        <v>3.2707530357260488</v>
      </c>
      <c r="K57" s="10">
        <v>0.72304038119496716</v>
      </c>
      <c r="L57" s="247">
        <f t="shared" si="6"/>
        <v>0.72304038119496716</v>
      </c>
      <c r="M57" s="10">
        <f t="shared" si="0"/>
        <v>15.574264814048878</v>
      </c>
      <c r="N57" s="11">
        <f t="shared" si="7"/>
        <v>6.1099508882106225E-2</v>
      </c>
    </row>
    <row r="58" spans="1:14">
      <c r="A58" s="9">
        <f t="shared" si="2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3"/>
        <v>217.6</v>
      </c>
      <c r="G58" s="11">
        <v>3.1854080206114637E-3</v>
      </c>
      <c r="H58" s="18">
        <f t="shared" si="4"/>
        <v>7.2281049018100907</v>
      </c>
      <c r="I58" s="10">
        <f t="shared" si="5"/>
        <v>2.6577741723955706</v>
      </c>
      <c r="J58" s="10">
        <v>2.7921375463867721</v>
      </c>
      <c r="K58" s="10">
        <v>0.61723651215388331</v>
      </c>
      <c r="L58" s="247">
        <f t="shared" si="6"/>
        <v>0.61723651215388331</v>
      </c>
      <c r="M58" s="10">
        <f t="shared" si="0"/>
        <v>13.295253132746318</v>
      </c>
      <c r="N58" s="11">
        <f t="shared" si="7"/>
        <v>6.1099508882106239E-2</v>
      </c>
    </row>
    <row r="59" spans="1:14">
      <c r="A59" s="9">
        <f t="shared" si="2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3"/>
        <v>405.5</v>
      </c>
      <c r="G59" s="11">
        <v>5.5525058006338614E-3</v>
      </c>
      <c r="H59" s="18">
        <f t="shared" si="4"/>
        <v>12.599357487392314</v>
      </c>
      <c r="I59" s="10">
        <f t="shared" si="5"/>
        <v>4.6327837481141545</v>
      </c>
      <c r="J59" s="10">
        <v>4.8669934344876049</v>
      </c>
      <c r="K59" s="10">
        <v>1.0759090489888234</v>
      </c>
      <c r="L59" s="247">
        <f t="shared" si="6"/>
        <v>1.0759090489888234</v>
      </c>
      <c r="M59" s="10">
        <f t="shared" si="0"/>
        <v>23.175043718982895</v>
      </c>
      <c r="N59" s="11">
        <f t="shared" si="7"/>
        <v>5.7151772426591606E-2</v>
      </c>
    </row>
    <row r="60" spans="1:14">
      <c r="A60" s="9">
        <f t="shared" si="2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3"/>
        <v>341</v>
      </c>
      <c r="G60" s="11">
        <v>4.9918388558295454E-3</v>
      </c>
      <c r="H60" s="18">
        <f t="shared" si="4"/>
        <v>11.327131302928496</v>
      </c>
      <c r="I60" s="10">
        <f t="shared" si="5"/>
        <v>4.1649861800868084</v>
      </c>
      <c r="J60" s="10">
        <v>4.3755464306888294</v>
      </c>
      <c r="K60" s="10">
        <v>0.96726861509409112</v>
      </c>
      <c r="L60" s="247">
        <f t="shared" si="6"/>
        <v>0.96726861509409112</v>
      </c>
      <c r="M60" s="10">
        <f t="shared" si="0"/>
        <v>20.834932528798227</v>
      </c>
      <c r="N60" s="11">
        <f t="shared" si="7"/>
        <v>6.1099508882106239E-2</v>
      </c>
    </row>
    <row r="61" spans="1:14">
      <c r="A61" s="9">
        <f t="shared" si="2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3"/>
        <v>485.09999999999997</v>
      </c>
      <c r="G61" s="11">
        <v>6.1175643925254165E-3</v>
      </c>
      <c r="H61" s="18">
        <f t="shared" si="4"/>
        <v>13.881548890011199</v>
      </c>
      <c r="I61" s="10">
        <f t="shared" si="5"/>
        <v>5.1042455268571185</v>
      </c>
      <c r="J61" s="10">
        <v>5.3622898926242284</v>
      </c>
      <c r="K61" s="10">
        <v>1.18540045233965</v>
      </c>
      <c r="L61" s="247">
        <f t="shared" si="6"/>
        <v>1.18540045233965</v>
      </c>
      <c r="M61" s="10">
        <f t="shared" si="0"/>
        <v>25.533484761832195</v>
      </c>
      <c r="N61" s="11">
        <f t="shared" si="7"/>
        <v>5.2635507651684593E-2</v>
      </c>
    </row>
    <row r="62" spans="1:14">
      <c r="A62" s="9">
        <f t="shared" si="2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3"/>
        <v>467.06</v>
      </c>
      <c r="G62" s="11">
        <v>6.8372089618878229E-3</v>
      </c>
      <c r="H62" s="18">
        <f t="shared" si="4"/>
        <v>15.514515971688516</v>
      </c>
      <c r="I62" s="10">
        <f t="shared" si="5"/>
        <v>5.7046875227898672</v>
      </c>
      <c r="J62" s="10">
        <v>5.9930871434531516</v>
      </c>
      <c r="K62" s="10">
        <v>1.3248459805450035</v>
      </c>
      <c r="L62" s="247">
        <f t="shared" si="6"/>
        <v>1.3248459805450035</v>
      </c>
      <c r="M62" s="10">
        <f t="shared" si="0"/>
        <v>28.537136618476538</v>
      </c>
      <c r="N62" s="11">
        <f t="shared" si="7"/>
        <v>6.1099508882106232E-2</v>
      </c>
    </row>
    <row r="63" spans="1:14">
      <c r="A63" s="9">
        <f t="shared" si="2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3"/>
        <v>209.8</v>
      </c>
      <c r="G63" s="11">
        <v>2.4080864861699713E-3</v>
      </c>
      <c r="H63" s="18">
        <f t="shared" si="4"/>
        <v>5.4642612883628674</v>
      </c>
      <c r="I63" s="10">
        <f t="shared" si="5"/>
        <v>2.0092088757310265</v>
      </c>
      <c r="J63" s="10">
        <v>2.1107841285874267</v>
      </c>
      <c r="K63" s="10">
        <v>0.46661491842515535</v>
      </c>
      <c r="L63" s="247">
        <f t="shared" si="6"/>
        <v>0.46661491842515535</v>
      </c>
      <c r="M63" s="10">
        <f t="shared" si="0"/>
        <v>10.050869211106477</v>
      </c>
      <c r="N63" s="11">
        <f t="shared" si="7"/>
        <v>4.7906907583920286E-2</v>
      </c>
    </row>
    <row r="64" spans="1:14">
      <c r="A64" s="9">
        <f t="shared" si="2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3"/>
        <v>457.9</v>
      </c>
      <c r="G64" s="11">
        <v>6.7031173374907591E-3</v>
      </c>
      <c r="H64" s="18">
        <f t="shared" si="4"/>
        <v>15.210244644020406</v>
      </c>
      <c r="I64" s="10">
        <f t="shared" si="5"/>
        <v>5.5928069556063038</v>
      </c>
      <c r="J64" s="10">
        <v>5.87555047100415</v>
      </c>
      <c r="K64" s="10">
        <v>1.2988630464855844</v>
      </c>
      <c r="L64" s="247">
        <f t="shared" si="6"/>
        <v>1.2988630464855844</v>
      </c>
      <c r="M64" s="10">
        <f t="shared" si="0"/>
        <v>27.977465117116445</v>
      </c>
      <c r="N64" s="11">
        <f t="shared" si="7"/>
        <v>6.1099508882106239E-2</v>
      </c>
    </row>
    <row r="65" spans="1:14">
      <c r="A65" s="9">
        <f t="shared" si="2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3"/>
        <v>360.51</v>
      </c>
      <c r="G65" s="11">
        <v>5.2774423047363917E-3</v>
      </c>
      <c r="H65" s="18">
        <f t="shared" si="4"/>
        <v>11.97520265694649</v>
      </c>
      <c r="I65" s="10">
        <f t="shared" si="5"/>
        <v>4.4032820169592242</v>
      </c>
      <c r="J65" s="10">
        <v>4.6258892777936369</v>
      </c>
      <c r="K65" s="10">
        <v>1.0226099953887706</v>
      </c>
      <c r="L65" s="247">
        <f t="shared" si="6"/>
        <v>1.0226099953887706</v>
      </c>
      <c r="M65" s="10">
        <f t="shared" si="0"/>
        <v>22.026983947088119</v>
      </c>
      <c r="N65" s="11">
        <f t="shared" si="7"/>
        <v>6.1099508882106239E-2</v>
      </c>
    </row>
    <row r="66" spans="1:14">
      <c r="A66" s="9">
        <f t="shared" si="2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3"/>
        <v>584.1</v>
      </c>
      <c r="G66" s="11">
        <v>7.8669038156093767E-3</v>
      </c>
      <c r="H66" s="18">
        <f t="shared" si="4"/>
        <v>17.851027455113705</v>
      </c>
      <c r="I66" s="10">
        <f t="shared" si="5"/>
        <v>6.5638227952453096</v>
      </c>
      <c r="J66" s="10">
        <v>6.8956558705342426</v>
      </c>
      <c r="K66" s="10">
        <v>1.5243699523506289</v>
      </c>
      <c r="L66" s="247">
        <f t="shared" si="6"/>
        <v>1.5243699523506289</v>
      </c>
      <c r="M66" s="10">
        <f t="shared" si="0"/>
        <v>32.83487607324389</v>
      </c>
      <c r="N66" s="11">
        <f t="shared" si="7"/>
        <v>5.6214477098517186E-2</v>
      </c>
    </row>
    <row r="67" spans="1:14">
      <c r="A67" s="9">
        <f t="shared" si="2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3"/>
        <v>306.8</v>
      </c>
      <c r="G67" s="11">
        <v>4.4911910878841776E-3</v>
      </c>
      <c r="H67" s="18">
        <f t="shared" si="4"/>
        <v>10.191096433250625</v>
      </c>
      <c r="I67" s="10">
        <f t="shared" si="5"/>
        <v>3.747266158506255</v>
      </c>
      <c r="J67" s="10">
        <v>3.9367086361739969</v>
      </c>
      <c r="K67" s="10">
        <v>0.87025809709931712</v>
      </c>
      <c r="L67" s="247">
        <f t="shared" si="6"/>
        <v>0.87025809709931712</v>
      </c>
      <c r="M67" s="10">
        <f t="shared" si="0"/>
        <v>18.745329325030195</v>
      </c>
      <c r="N67" s="11">
        <f t="shared" si="7"/>
        <v>6.1099508882106239E-2</v>
      </c>
    </row>
    <row r="68" spans="1:14">
      <c r="A68" s="9">
        <f t="shared" si="2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ref="F68:F121" si="8">C68+D68+E68</f>
        <v>315.39</v>
      </c>
      <c r="G68" s="11">
        <v>4.6169385828154852E-3</v>
      </c>
      <c r="H68" s="18">
        <f t="shared" si="4"/>
        <v>10.476433846424102</v>
      </c>
      <c r="I68" s="10">
        <f t="shared" ref="I68:I121" si="9">H68*0.3677</f>
        <v>3.8521847253301429</v>
      </c>
      <c r="J68" s="10">
        <v>4.0469313453810853</v>
      </c>
      <c r="K68" s="10">
        <v>0.89462418919215658</v>
      </c>
      <c r="L68" s="247">
        <f t="shared" si="6"/>
        <v>0.89462418919215658</v>
      </c>
      <c r="M68" s="10">
        <f t="shared" si="0"/>
        <v>19.270174106327488</v>
      </c>
      <c r="N68" s="11">
        <f t="shared" si="7"/>
        <v>6.1099508882106246E-2</v>
      </c>
    </row>
    <row r="69" spans="1:14">
      <c r="A69" s="9">
        <f t="shared" si="2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8"/>
        <v>418.84</v>
      </c>
      <c r="G69" s="11">
        <v>6.1313248867321023E-3</v>
      </c>
      <c r="H69" s="18">
        <f t="shared" si="4"/>
        <v>13.912773240230417</v>
      </c>
      <c r="I69" s="10">
        <f t="shared" si="9"/>
        <v>5.1157267204327246</v>
      </c>
      <c r="J69" s="10">
        <v>5.3743515162161568</v>
      </c>
      <c r="K69" s="10">
        <v>1.1880668233020795</v>
      </c>
      <c r="L69" s="247">
        <f t="shared" si="6"/>
        <v>1.1880668233020795</v>
      </c>
      <c r="M69" s="10">
        <f t="shared" si="0"/>
        <v>25.590918300181379</v>
      </c>
      <c r="N69" s="11">
        <f t="shared" si="7"/>
        <v>6.1099508882106246E-2</v>
      </c>
    </row>
    <row r="70" spans="1:14">
      <c r="A70" s="9">
        <f t="shared" si="2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8"/>
        <v>563.6</v>
      </c>
      <c r="G70" s="11">
        <v>8.2504409945616773E-3</v>
      </c>
      <c r="H70" s="18">
        <f t="shared" si="4"/>
        <v>18.721323173989738</v>
      </c>
      <c r="I70" s="10">
        <f t="shared" si="9"/>
        <v>6.8838305310760273</v>
      </c>
      <c r="J70" s="10">
        <v>7.2318415493730921</v>
      </c>
      <c r="K70" s="10">
        <v>1.5986879515162162</v>
      </c>
      <c r="L70" s="247">
        <f t="shared" si="6"/>
        <v>1.5986879515162162</v>
      </c>
      <c r="M70" s="10">
        <f t="shared" ref="M70:M131" si="10">H70+I70+J70+L70</f>
        <v>34.43568320595508</v>
      </c>
      <c r="N70" s="11">
        <f t="shared" si="7"/>
        <v>6.1099508882106246E-2</v>
      </c>
    </row>
    <row r="71" spans="1:14">
      <c r="A71" s="9" t="e">
        <f>#REF!+1</f>
        <v>#REF!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si="8"/>
        <v>2383.1</v>
      </c>
      <c r="G71" s="11">
        <v>3.4885780578672698E-2</v>
      </c>
      <c r="H71" s="18">
        <f t="shared" ref="H71:H132" si="11">G71*$H$2</f>
        <v>79.160371284483588</v>
      </c>
      <c r="I71" s="10">
        <f t="shared" si="9"/>
        <v>29.107268521304619</v>
      </c>
      <c r="J71" s="10">
        <v>30.578782108429767</v>
      </c>
      <c r="K71" s="10">
        <v>6.7598177027294089</v>
      </c>
      <c r="L71" s="247">
        <f t="shared" ref="L71:L132" si="12">K71*$L$2</f>
        <v>6.7598177027294089</v>
      </c>
      <c r="M71" s="10">
        <f t="shared" si="10"/>
        <v>145.60623961694739</v>
      </c>
      <c r="N71" s="11">
        <f t="shared" si="7"/>
        <v>6.1099508882106246E-2</v>
      </c>
    </row>
    <row r="72" spans="1:14">
      <c r="A72" s="9" t="e">
        <f t="shared" ref="A72:A132" si="13">A71+1</f>
        <v>#REF!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8"/>
        <v>355.23</v>
      </c>
      <c r="G72" s="11">
        <v>5.2001493160009661E-3</v>
      </c>
      <c r="H72" s="18">
        <f t="shared" si="11"/>
        <v>11.799814817417273</v>
      </c>
      <c r="I72" s="10">
        <f t="shared" si="9"/>
        <v>4.3387919083643318</v>
      </c>
      <c r="J72" s="10">
        <v>4.558138881447487</v>
      </c>
      <c r="K72" s="10">
        <v>1.0076329329615072</v>
      </c>
      <c r="L72" s="247">
        <f t="shared" si="12"/>
        <v>1.0076329329615072</v>
      </c>
      <c r="M72" s="10">
        <f t="shared" si="10"/>
        <v>21.7043785401906</v>
      </c>
      <c r="N72" s="11">
        <f t="shared" si="7"/>
        <v>6.1099508882106239E-2</v>
      </c>
    </row>
    <row r="73" spans="1:14">
      <c r="A73" s="9" t="e">
        <f t="shared" si="13"/>
        <v>#REF!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8"/>
        <v>2568.7999999999997</v>
      </c>
      <c r="G73" s="11">
        <v>3.6314529764388134E-2</v>
      </c>
      <c r="H73" s="18">
        <f t="shared" si="11"/>
        <v>82.402388924266049</v>
      </c>
      <c r="I73" s="10">
        <f t="shared" si="9"/>
        <v>30.29935840745263</v>
      </c>
      <c r="J73" s="10">
        <v>31.831137919676774</v>
      </c>
      <c r="K73" s="10">
        <v>7.0366664324454895</v>
      </c>
      <c r="L73" s="247">
        <f t="shared" si="12"/>
        <v>7.0366664324454895</v>
      </c>
      <c r="M73" s="10">
        <f t="shared" si="10"/>
        <v>151.56955168384093</v>
      </c>
      <c r="N73" s="11">
        <f t="shared" ref="N73:N103" si="14">M73/F73</f>
        <v>5.9004029774151721E-2</v>
      </c>
    </row>
    <row r="74" spans="1:14">
      <c r="A74" s="9" t="e">
        <f t="shared" si="13"/>
        <v>#REF!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8"/>
        <v>81.8</v>
      </c>
      <c r="G74" s="11">
        <v>1.1974557724541257E-3</v>
      </c>
      <c r="H74" s="18">
        <f t="shared" si="11"/>
        <v>2.7171828169488301</v>
      </c>
      <c r="I74" s="10">
        <f t="shared" si="9"/>
        <v>0.99910812179208486</v>
      </c>
      <c r="J74" s="10">
        <v>1.0496178827869393</v>
      </c>
      <c r="K74" s="10">
        <v>0.23203100502843593</v>
      </c>
      <c r="L74" s="247">
        <f t="shared" si="12"/>
        <v>0.23203100502843593</v>
      </c>
      <c r="M74" s="10">
        <f t="shared" si="10"/>
        <v>4.9979398265562898</v>
      </c>
      <c r="N74" s="11">
        <f t="shared" si="14"/>
        <v>6.1099508882106232E-2</v>
      </c>
    </row>
    <row r="75" spans="1:14">
      <c r="A75" s="9" t="e">
        <f t="shared" si="13"/>
        <v>#REF!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8"/>
        <v>2750.3</v>
      </c>
      <c r="G75" s="11">
        <v>4.0261156613454543E-2</v>
      </c>
      <c r="H75" s="18">
        <f t="shared" si="11"/>
        <v>91.357798306288117</v>
      </c>
      <c r="I75" s="10">
        <f t="shared" si="9"/>
        <v>33.592262437222146</v>
      </c>
      <c r="J75" s="10">
        <v>35.290514217957444</v>
      </c>
      <c r="K75" s="10">
        <v>7.8014043169890872</v>
      </c>
      <c r="L75" s="247">
        <f t="shared" si="12"/>
        <v>7.8014043169890872</v>
      </c>
      <c r="M75" s="10">
        <f t="shared" si="10"/>
        <v>168.04197927845678</v>
      </c>
      <c r="N75" s="11">
        <f t="shared" si="14"/>
        <v>6.1099508882106232E-2</v>
      </c>
    </row>
    <row r="76" spans="1:14">
      <c r="A76" s="9" t="e">
        <f t="shared" si="13"/>
        <v>#REF!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8"/>
        <v>281.31</v>
      </c>
      <c r="G76" s="11">
        <v>3.3963534690352282E-3</v>
      </c>
      <c r="H76" s="18">
        <f t="shared" si="11"/>
        <v>7.7067675471919079</v>
      </c>
      <c r="I76" s="10">
        <f t="shared" si="9"/>
        <v>2.8337784271024646</v>
      </c>
      <c r="J76" s="10">
        <v>2.9770396697481387</v>
      </c>
      <c r="K76" s="10">
        <v>0.65811141169495624</v>
      </c>
      <c r="L76" s="247">
        <f t="shared" si="12"/>
        <v>0.65811141169495624</v>
      </c>
      <c r="M76" s="10">
        <f t="shared" si="10"/>
        <v>14.175697055737469</v>
      </c>
      <c r="N76" s="11">
        <f t="shared" si="14"/>
        <v>5.0391728185053747E-2</v>
      </c>
    </row>
    <row r="77" spans="1:14">
      <c r="A77" s="9" t="e">
        <f t="shared" si="13"/>
        <v>#REF!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8"/>
        <v>266.3</v>
      </c>
      <c r="G77" s="11">
        <v>3.8983187311067685E-3</v>
      </c>
      <c r="H77" s="18">
        <f t="shared" si="11"/>
        <v>8.8457919823163014</v>
      </c>
      <c r="I77" s="10">
        <f t="shared" si="9"/>
        <v>3.2525977118977041</v>
      </c>
      <c r="J77" s="10">
        <v>3.4170323005643266</v>
      </c>
      <c r="K77" s="10">
        <v>0.75537722052655853</v>
      </c>
      <c r="L77" s="247">
        <f t="shared" si="12"/>
        <v>0.75537722052655853</v>
      </c>
      <c r="M77" s="10">
        <f t="shared" si="10"/>
        <v>16.270799215304891</v>
      </c>
      <c r="N77" s="11">
        <f t="shared" si="14"/>
        <v>6.1099508882106232E-2</v>
      </c>
    </row>
    <row r="78" spans="1:14">
      <c r="A78" s="9" t="e">
        <f t="shared" si="13"/>
        <v>#REF!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8"/>
        <v>1469.1</v>
      </c>
      <c r="G78" s="11">
        <v>2.1505895786214618E-2</v>
      </c>
      <c r="H78" s="18">
        <f t="shared" si="11"/>
        <v>48.799673305373176</v>
      </c>
      <c r="I78" s="10">
        <f t="shared" si="9"/>
        <v>17.943639874385717</v>
      </c>
      <c r="J78" s="10">
        <v>18.850777892448562</v>
      </c>
      <c r="K78" s="10">
        <v>4.1671974264948064</v>
      </c>
      <c r="L78" s="247">
        <f t="shared" si="12"/>
        <v>4.1671974264948064</v>
      </c>
      <c r="M78" s="10">
        <f t="shared" si="10"/>
        <v>89.761288498702271</v>
      </c>
      <c r="N78" s="11">
        <f t="shared" si="14"/>
        <v>6.1099508882106239E-2</v>
      </c>
    </row>
    <row r="79" spans="1:14">
      <c r="A79" s="9" t="e">
        <f t="shared" si="13"/>
        <v>#REF!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8"/>
        <v>230.5</v>
      </c>
      <c r="G79" s="11">
        <v>3.3742488453627865E-3</v>
      </c>
      <c r="H79" s="18">
        <f t="shared" si="11"/>
        <v>7.6566092824780601</v>
      </c>
      <c r="I79" s="10">
        <f t="shared" si="9"/>
        <v>2.815335233167183</v>
      </c>
      <c r="J79" s="10">
        <v>2.9576640829142966</v>
      </c>
      <c r="K79" s="10">
        <v>0.65382819876594722</v>
      </c>
      <c r="L79" s="247">
        <f t="shared" si="12"/>
        <v>0.65382819876594722</v>
      </c>
      <c r="M79" s="10">
        <f t="shared" si="10"/>
        <v>14.083436797325486</v>
      </c>
      <c r="N79" s="11">
        <f t="shared" si="14"/>
        <v>6.1099508882106232E-2</v>
      </c>
    </row>
    <row r="80" spans="1:14">
      <c r="A80" s="9" t="e">
        <f t="shared" si="13"/>
        <v>#REF!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8"/>
        <v>269.60000000000002</v>
      </c>
      <c r="G80" s="11">
        <v>3.9466268490664091E-3</v>
      </c>
      <c r="H80" s="18">
        <f t="shared" si="11"/>
        <v>8.9554093820220615</v>
      </c>
      <c r="I80" s="10">
        <f t="shared" si="9"/>
        <v>3.2929040297695122</v>
      </c>
      <c r="J80" s="10">
        <v>3.4593762982806702</v>
      </c>
      <c r="K80" s="10">
        <v>0.76473788454359815</v>
      </c>
      <c r="L80" s="247">
        <f t="shared" si="12"/>
        <v>0.76473788454359815</v>
      </c>
      <c r="M80" s="10">
        <f t="shared" si="10"/>
        <v>16.472427594615844</v>
      </c>
      <c r="N80" s="11">
        <f t="shared" si="14"/>
        <v>6.1099508882106239E-2</v>
      </c>
    </row>
    <row r="81" spans="1:14">
      <c r="A81" s="9" t="e">
        <f t="shared" si="13"/>
        <v>#REF!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8"/>
        <v>172.4</v>
      </c>
      <c r="G81" s="11">
        <v>2.5237331928006268E-3</v>
      </c>
      <c r="H81" s="18">
        <f t="shared" si="11"/>
        <v>5.7266786997796864</v>
      </c>
      <c r="I81" s="10">
        <f t="shared" si="9"/>
        <v>2.1056997579089907</v>
      </c>
      <c r="J81" s="10">
        <v>2.2121530928174615</v>
      </c>
      <c r="K81" s="10">
        <v>0.48902378076897751</v>
      </c>
      <c r="L81" s="247">
        <f t="shared" si="12"/>
        <v>0.48902378076897751</v>
      </c>
      <c r="M81" s="10">
        <f t="shared" si="10"/>
        <v>10.533555331275116</v>
      </c>
      <c r="N81" s="11">
        <f t="shared" si="14"/>
        <v>6.1099508882106239E-2</v>
      </c>
    </row>
    <row r="82" spans="1:14">
      <c r="A82" s="9" t="e">
        <f t="shared" si="13"/>
        <v>#REF!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8"/>
        <v>384.4</v>
      </c>
      <c r="G82" s="11">
        <v>4.8820476786485441E-3</v>
      </c>
      <c r="H82" s="18">
        <f t="shared" si="11"/>
        <v>11.078000849051771</v>
      </c>
      <c r="I82" s="10">
        <f t="shared" si="9"/>
        <v>4.0733809121963365</v>
      </c>
      <c r="J82" s="10">
        <v>4.2793100722425947</v>
      </c>
      <c r="K82" s="10">
        <v>0.94599437869172842</v>
      </c>
      <c r="L82" s="247">
        <f t="shared" si="12"/>
        <v>0.94599437869172842</v>
      </c>
      <c r="M82" s="10">
        <f t="shared" si="10"/>
        <v>20.376686212182431</v>
      </c>
      <c r="N82" s="11">
        <f t="shared" si="14"/>
        <v>5.3009069230443372E-2</v>
      </c>
    </row>
    <row r="83" spans="1:14">
      <c r="A83" s="9" t="e">
        <f>#REF!+1</f>
        <v>#REF!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8"/>
        <v>655.6</v>
      </c>
      <c r="G83" s="11">
        <v>9.5972127679819653E-3</v>
      </c>
      <c r="H83" s="18">
        <f t="shared" si="11"/>
        <v>21.777323408210918</v>
      </c>
      <c r="I83" s="10">
        <f t="shared" si="9"/>
        <v>8.0075218171991551</v>
      </c>
      <c r="J83" s="10">
        <v>8.4123408796469121</v>
      </c>
      <c r="K83" s="10">
        <v>1.8596519180518656</v>
      </c>
      <c r="L83" s="247">
        <f t="shared" si="12"/>
        <v>1.8596519180518656</v>
      </c>
      <c r="M83" s="10">
        <f t="shared" si="10"/>
        <v>40.056838023108853</v>
      </c>
      <c r="N83" s="11">
        <f t="shared" si="14"/>
        <v>6.1099508882106239E-2</v>
      </c>
    </row>
    <row r="84" spans="1:14">
      <c r="A84" s="9" t="e">
        <f t="shared" si="13"/>
        <v>#REF!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8"/>
        <v>364.4</v>
      </c>
      <c r="G84" s="11">
        <v>5.3343873286342703E-3</v>
      </c>
      <c r="H84" s="18">
        <f t="shared" si="11"/>
        <v>12.104418319023882</v>
      </c>
      <c r="I84" s="10">
        <f t="shared" si="9"/>
        <v>4.4507946159050817</v>
      </c>
      <c r="J84" s="10">
        <v>4.6758038690410828</v>
      </c>
      <c r="K84" s="10">
        <v>1.0336442326694626</v>
      </c>
      <c r="L84" s="247">
        <f t="shared" si="12"/>
        <v>1.0336442326694626</v>
      </c>
      <c r="M84" s="10">
        <f t="shared" si="10"/>
        <v>22.264661036639509</v>
      </c>
      <c r="N84" s="11">
        <f t="shared" si="14"/>
        <v>6.1099508882106232E-2</v>
      </c>
    </row>
    <row r="85" spans="1:14">
      <c r="A85" s="9" t="e">
        <f t="shared" si="13"/>
        <v>#REF!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8"/>
        <v>192.4</v>
      </c>
      <c r="G85" s="11">
        <v>2.8165096652832981E-3</v>
      </c>
      <c r="H85" s="18">
        <f t="shared" si="11"/>
        <v>6.3910265767842906</v>
      </c>
      <c r="I85" s="10">
        <f t="shared" si="9"/>
        <v>2.3499804722835838</v>
      </c>
      <c r="J85" s="10">
        <v>2.4687833820074219</v>
      </c>
      <c r="K85" s="10">
        <v>0.54575507784194466</v>
      </c>
      <c r="L85" s="247">
        <f t="shared" si="12"/>
        <v>0.54575507784194466</v>
      </c>
      <c r="M85" s="10">
        <f t="shared" si="10"/>
        <v>11.75554550891724</v>
      </c>
      <c r="N85" s="11">
        <f t="shared" si="14"/>
        <v>6.1099508882106239E-2</v>
      </c>
    </row>
    <row r="86" spans="1:14">
      <c r="A86" s="9" t="e">
        <f t="shared" si="13"/>
        <v>#REF!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8"/>
        <v>156.4</v>
      </c>
      <c r="G86" s="11">
        <v>2.2895120148144895E-3</v>
      </c>
      <c r="H86" s="18">
        <f t="shared" si="11"/>
        <v>5.1952003981760031</v>
      </c>
      <c r="I86" s="10">
        <f t="shared" si="9"/>
        <v>1.9102751864093164</v>
      </c>
      <c r="J86" s="10">
        <v>2.0068488614654925</v>
      </c>
      <c r="K86" s="10">
        <v>0.44363874311060364</v>
      </c>
      <c r="L86" s="247">
        <f t="shared" si="12"/>
        <v>0.44363874311060364</v>
      </c>
      <c r="M86" s="10">
        <f t="shared" si="10"/>
        <v>9.5559631891614156</v>
      </c>
      <c r="N86" s="11">
        <f t="shared" si="14"/>
        <v>6.1099508882106239E-2</v>
      </c>
    </row>
    <row r="87" spans="1:14">
      <c r="A87" s="9" t="e">
        <f t="shared" si="13"/>
        <v>#REF!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8"/>
        <v>242.3</v>
      </c>
      <c r="G87" s="11">
        <v>3.5469869641275627E-3</v>
      </c>
      <c r="H87" s="18">
        <f t="shared" si="11"/>
        <v>8.0485745299107769</v>
      </c>
      <c r="I87" s="10">
        <f t="shared" si="9"/>
        <v>2.9594608546481931</v>
      </c>
      <c r="J87" s="10">
        <v>3.1090759535363737</v>
      </c>
      <c r="K87" s="10">
        <v>1.7734934820637813</v>
      </c>
      <c r="L87" s="247">
        <f t="shared" si="12"/>
        <v>1.7734934820637813</v>
      </c>
      <c r="M87" s="10">
        <f t="shared" si="10"/>
        <v>15.890604820159124</v>
      </c>
      <c r="N87" s="11">
        <f t="shared" si="14"/>
        <v>6.5582355840524659E-2</v>
      </c>
    </row>
    <row r="88" spans="1:14">
      <c r="A88" s="9" t="e">
        <f t="shared" si="13"/>
        <v>#REF!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8"/>
        <v>720.34</v>
      </c>
      <c r="G88" s="11">
        <v>1.0000365970590603E-2</v>
      </c>
      <c r="H88" s="18">
        <f t="shared" si="11"/>
        <v>22.692130434846256</v>
      </c>
      <c r="I88" s="10">
        <f t="shared" si="9"/>
        <v>8.3438963608929679</v>
      </c>
      <c r="J88" s="10">
        <v>8.7657207878614862</v>
      </c>
      <c r="K88" s="10">
        <v>1.9377709141213413</v>
      </c>
      <c r="L88" s="247">
        <f t="shared" si="12"/>
        <v>1.9377709141213413</v>
      </c>
      <c r="M88" s="10">
        <f t="shared" si="10"/>
        <v>41.739518497722059</v>
      </c>
      <c r="N88" s="11">
        <f t="shared" si="14"/>
        <v>5.7944190934450482E-2</v>
      </c>
    </row>
    <row r="89" spans="1:14">
      <c r="A89" s="9" t="e">
        <f t="shared" si="13"/>
        <v>#REF!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8"/>
        <v>608.94999999999993</v>
      </c>
      <c r="G89" s="11">
        <v>8.5000329373531545E-3</v>
      </c>
      <c r="H89" s="18">
        <f t="shared" si="11"/>
        <v>19.287679739136163</v>
      </c>
      <c r="I89" s="10">
        <f t="shared" si="9"/>
        <v>7.092079840080368</v>
      </c>
      <c r="J89" s="10">
        <v>7.4506188709075341</v>
      </c>
      <c r="K89" s="10">
        <v>1.6470513822709207</v>
      </c>
      <c r="L89" s="247">
        <f t="shared" si="12"/>
        <v>1.6470513822709207</v>
      </c>
      <c r="M89" s="10">
        <f t="shared" si="10"/>
        <v>35.477429832394989</v>
      </c>
      <c r="N89" s="11">
        <f t="shared" si="14"/>
        <v>5.826000465127678E-2</v>
      </c>
    </row>
    <row r="90" spans="1:14">
      <c r="A90" s="9" t="e">
        <f t="shared" si="13"/>
        <v>#REF!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8"/>
        <v>1274.75</v>
      </c>
      <c r="G90" s="11">
        <v>1.8186542529442334E-2</v>
      </c>
      <c r="H90" s="18">
        <f t="shared" si="11"/>
        <v>41.267629249833483</v>
      </c>
      <c r="I90" s="10">
        <f t="shared" si="9"/>
        <v>15.174107275163772</v>
      </c>
      <c r="J90" s="10">
        <v>15.941231988757382</v>
      </c>
      <c r="K90" s="10">
        <v>3.524006345930041</v>
      </c>
      <c r="L90" s="247">
        <f t="shared" si="12"/>
        <v>3.524006345930041</v>
      </c>
      <c r="M90" s="10">
        <f t="shared" si="10"/>
        <v>75.906974859684681</v>
      </c>
      <c r="N90" s="11">
        <f t="shared" si="14"/>
        <v>5.9546558038583788E-2</v>
      </c>
    </row>
    <row r="91" spans="1:14">
      <c r="A91" s="9" t="e">
        <f t="shared" si="13"/>
        <v>#REF!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8"/>
        <v>636.95000000000005</v>
      </c>
      <c r="G91" s="11">
        <v>9.3241987073918748E-3</v>
      </c>
      <c r="H91" s="18">
        <f t="shared" si="11"/>
        <v>21.157819012904127</v>
      </c>
      <c r="I91" s="10">
        <f t="shared" si="9"/>
        <v>7.7797300510448482</v>
      </c>
      <c r="J91" s="10">
        <v>8.173033134977274</v>
      </c>
      <c r="K91" s="10">
        <v>1.8067499835313237</v>
      </c>
      <c r="L91" s="247">
        <f t="shared" si="12"/>
        <v>1.8067499835313237</v>
      </c>
      <c r="M91" s="10">
        <f t="shared" si="10"/>
        <v>38.917332182457578</v>
      </c>
      <c r="N91" s="11">
        <f t="shared" si="14"/>
        <v>6.1099508882106246E-2</v>
      </c>
    </row>
    <row r="92" spans="1:14">
      <c r="A92" s="9" t="e">
        <f t="shared" si="13"/>
        <v>#REF!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8"/>
        <v>1083.03</v>
      </c>
      <c r="G92" s="11">
        <v>1.5854285149645375E-2</v>
      </c>
      <c r="H92" s="18">
        <f t="shared" si="11"/>
        <v>35.975434061614813</v>
      </c>
      <c r="I92" s="10">
        <f t="shared" si="9"/>
        <v>13.228167104455768</v>
      </c>
      <c r="J92" s="10">
        <v>13.896915105070157</v>
      </c>
      <c r="K92" s="10">
        <v>3.0720848334467843</v>
      </c>
      <c r="L92" s="247">
        <f t="shared" si="12"/>
        <v>3.0720848334467843</v>
      </c>
      <c r="M92" s="10">
        <f t="shared" si="10"/>
        <v>66.172601104587528</v>
      </c>
      <c r="N92" s="11">
        <f t="shared" si="14"/>
        <v>6.1099508882106246E-2</v>
      </c>
    </row>
    <row r="93" spans="1:14">
      <c r="A93" s="9" t="e">
        <f t="shared" si="13"/>
        <v>#REF!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8"/>
        <v>830.01</v>
      </c>
      <c r="G93" s="11">
        <v>1.2150369996267099E-2</v>
      </c>
      <c r="H93" s="18">
        <f t="shared" si="11"/>
        <v>27.570769069629566</v>
      </c>
      <c r="I93" s="10">
        <f t="shared" si="9"/>
        <v>10.137771786902793</v>
      </c>
      <c r="J93" s="10">
        <v>10.650285316527963</v>
      </c>
      <c r="K93" s="10">
        <v>2.354377194176676</v>
      </c>
      <c r="L93" s="247">
        <f t="shared" si="12"/>
        <v>2.354377194176676</v>
      </c>
      <c r="M93" s="10">
        <f t="shared" si="10"/>
        <v>50.713203367237</v>
      </c>
      <c r="N93" s="11">
        <f t="shared" si="14"/>
        <v>6.1099508882106239E-2</v>
      </c>
    </row>
    <row r="94" spans="1:14">
      <c r="A94" s="9" t="e">
        <f t="shared" si="13"/>
        <v>#REF!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8"/>
        <v>387.95</v>
      </c>
      <c r="G94" s="11">
        <v>5.6791316249826165E-3</v>
      </c>
      <c r="H94" s="18">
        <f t="shared" si="11"/>
        <v>12.886687944196805</v>
      </c>
      <c r="I94" s="10">
        <f t="shared" si="9"/>
        <v>4.7384351570811658</v>
      </c>
      <c r="J94" s="10">
        <v>4.9779860345622629</v>
      </c>
      <c r="K94" s="10">
        <v>1.1004453349728816</v>
      </c>
      <c r="L94" s="247">
        <f t="shared" si="12"/>
        <v>1.1004453349728816</v>
      </c>
      <c r="M94" s="10">
        <f t="shared" si="10"/>
        <v>23.703554470813117</v>
      </c>
      <c r="N94" s="11">
        <f t="shared" si="14"/>
        <v>6.1099508882106246E-2</v>
      </c>
    </row>
    <row r="95" spans="1:14">
      <c r="A95" s="9" t="e">
        <f t="shared" si="13"/>
        <v>#REF!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8"/>
        <v>546.18000000000006</v>
      </c>
      <c r="G95" s="11">
        <v>7.0556202103598956E-3</v>
      </c>
      <c r="H95" s="18">
        <f t="shared" si="11"/>
        <v>16.010119487933952</v>
      </c>
      <c r="I95" s="10">
        <f t="shared" si="9"/>
        <v>5.8869209357133148</v>
      </c>
      <c r="J95" s="10">
        <v>6.1845333391888628</v>
      </c>
      <c r="K95" s="10">
        <v>1.3671675281614371</v>
      </c>
      <c r="L95" s="247">
        <f t="shared" si="12"/>
        <v>1.3671675281614371</v>
      </c>
      <c r="M95" s="10">
        <f t="shared" si="10"/>
        <v>29.448741290997571</v>
      </c>
      <c r="N95" s="11">
        <f t="shared" si="14"/>
        <v>5.3917648560909533E-2</v>
      </c>
    </row>
    <row r="96" spans="1:14">
      <c r="A96" s="9" t="e">
        <f t="shared" si="13"/>
        <v>#REF!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8"/>
        <v>516.38</v>
      </c>
      <c r="G96" s="11">
        <v>7.55919574303009E-3</v>
      </c>
      <c r="H96" s="18">
        <f t="shared" si="11"/>
        <v>17.152797836381868</v>
      </c>
      <c r="I96" s="10">
        <f t="shared" si="9"/>
        <v>6.3070837644376132</v>
      </c>
      <c r="J96" s="10">
        <v>6.6259374365955948</v>
      </c>
      <c r="K96" s="10">
        <v>1.4647453591269406</v>
      </c>
      <c r="L96" s="247">
        <f t="shared" si="12"/>
        <v>1.4647453591269406</v>
      </c>
      <c r="M96" s="10">
        <f t="shared" si="10"/>
        <v>31.550564396542018</v>
      </c>
      <c r="N96" s="11">
        <f t="shared" si="14"/>
        <v>6.1099508882106239E-2</v>
      </c>
    </row>
    <row r="97" spans="1:14">
      <c r="A97" s="9" t="e">
        <f t="shared" si="13"/>
        <v>#REF!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8"/>
        <v>342</v>
      </c>
      <c r="G97" s="11">
        <v>5.0064776794536796E-3</v>
      </c>
      <c r="H97" s="18">
        <f t="shared" si="11"/>
        <v>11.360348696778729</v>
      </c>
      <c r="I97" s="10">
        <f t="shared" si="9"/>
        <v>4.1772002158055388</v>
      </c>
      <c r="J97" s="10">
        <v>4.3883779451483278</v>
      </c>
      <c r="K97" s="10">
        <v>0.97010517994773959</v>
      </c>
      <c r="L97" s="247">
        <f t="shared" si="12"/>
        <v>0.97010517994773959</v>
      </c>
      <c r="M97" s="10">
        <f t="shared" si="10"/>
        <v>20.896032037680335</v>
      </c>
      <c r="N97" s="11">
        <f t="shared" si="14"/>
        <v>6.1099508882106246E-2</v>
      </c>
    </row>
    <row r="98" spans="1:14">
      <c r="A98" s="9" t="e">
        <f t="shared" si="13"/>
        <v>#REF!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8"/>
        <v>736.69999999999993</v>
      </c>
      <c r="G98" s="11">
        <v>9.9968526529208117E-3</v>
      </c>
      <c r="H98" s="18">
        <f t="shared" si="11"/>
        <v>22.684158260322203</v>
      </c>
      <c r="I98" s="10">
        <f t="shared" si="9"/>
        <v>8.3409649923204743</v>
      </c>
      <c r="J98" s="10">
        <v>8.7626412243912082</v>
      </c>
      <c r="K98" s="10">
        <v>1.9370901385564658</v>
      </c>
      <c r="L98" s="247">
        <f t="shared" si="12"/>
        <v>1.9370901385564658</v>
      </c>
      <c r="M98" s="10">
        <f t="shared" si="10"/>
        <v>41.724854615590353</v>
      </c>
      <c r="N98" s="11">
        <f t="shared" si="14"/>
        <v>5.6637511355491187E-2</v>
      </c>
    </row>
    <row r="99" spans="1:14">
      <c r="A99" s="9" t="e">
        <f t="shared" si="13"/>
        <v>#REF!</v>
      </c>
      <c r="B99" s="8" t="s">
        <v>412</v>
      </c>
      <c r="C99" s="8">
        <f>димвенканали!C99</f>
        <v>214.1</v>
      </c>
      <c r="D99" s="8">
        <f>димвенканали!D99</f>
        <v>0</v>
      </c>
      <c r="E99" s="8">
        <f>димвенканали!E99</f>
        <v>0</v>
      </c>
      <c r="F99" s="8">
        <f t="shared" si="8"/>
        <v>214.1</v>
      </c>
      <c r="G99" s="11">
        <v>3.134172137926996E-3</v>
      </c>
      <c r="H99" s="18">
        <f t="shared" si="11"/>
        <v>7.1118440233342843</v>
      </c>
      <c r="I99" s="10">
        <f t="shared" si="9"/>
        <v>2.6150250473800165</v>
      </c>
      <c r="J99" s="10">
        <v>2.7472272457785287</v>
      </c>
      <c r="K99" s="10">
        <v>0.60730853516611405</v>
      </c>
      <c r="L99" s="247">
        <f t="shared" si="12"/>
        <v>0.60730853516611405</v>
      </c>
      <c r="M99" s="10">
        <f t="shared" si="10"/>
        <v>13.081404851658943</v>
      </c>
      <c r="N99" s="11">
        <f t="shared" si="14"/>
        <v>6.1099508882106232E-2</v>
      </c>
    </row>
    <row r="100" spans="1:14">
      <c r="A100" s="9" t="e">
        <f t="shared" si="13"/>
        <v>#REF!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8"/>
        <v>511.78</v>
      </c>
      <c r="G100" s="11">
        <v>7.4918571543590752E-3</v>
      </c>
      <c r="H100" s="18">
        <f t="shared" si="11"/>
        <v>16.99999782467081</v>
      </c>
      <c r="I100" s="10">
        <f t="shared" si="9"/>
        <v>6.2508992001314576</v>
      </c>
      <c r="J100" s="10">
        <v>6.5669124700819035</v>
      </c>
      <c r="K100" s="10">
        <v>1.4516971608001581</v>
      </c>
      <c r="L100" s="247">
        <f t="shared" si="12"/>
        <v>1.4516971608001581</v>
      </c>
      <c r="M100" s="10">
        <f t="shared" si="10"/>
        <v>31.269506655684328</v>
      </c>
      <c r="N100" s="11">
        <f t="shared" si="14"/>
        <v>6.1099508882106239E-2</v>
      </c>
    </row>
    <row r="101" spans="1:14">
      <c r="A101" s="9" t="e">
        <f t="shared" si="13"/>
        <v>#REF!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8"/>
        <v>243</v>
      </c>
      <c r="G101" s="11">
        <v>3.5572341406644565E-3</v>
      </c>
      <c r="H101" s="18">
        <f t="shared" si="11"/>
        <v>8.0718267056059378</v>
      </c>
      <c r="I101" s="10">
        <f t="shared" si="9"/>
        <v>2.9680106796513037</v>
      </c>
      <c r="J101" s="10">
        <v>3.1180580136580227</v>
      </c>
      <c r="K101" s="10">
        <v>0.68928525943655172</v>
      </c>
      <c r="L101" s="247">
        <f t="shared" si="12"/>
        <v>0.68928525943655172</v>
      </c>
      <c r="M101" s="10">
        <f t="shared" si="10"/>
        <v>14.847180658351817</v>
      </c>
      <c r="N101" s="11">
        <f t="shared" si="14"/>
        <v>6.1099508882106246E-2</v>
      </c>
    </row>
    <row r="102" spans="1:14">
      <c r="A102" s="9" t="e">
        <f t="shared" si="13"/>
        <v>#REF!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8"/>
        <v>468.8</v>
      </c>
      <c r="G102" s="11">
        <v>6.8626805149938153E-3</v>
      </c>
      <c r="H102" s="18">
        <f t="shared" si="11"/>
        <v>15.572314236987918</v>
      </c>
      <c r="I102" s="10">
        <f t="shared" si="9"/>
        <v>5.7259399449404578</v>
      </c>
      <c r="J102" s="10">
        <v>6.0154139786126786</v>
      </c>
      <c r="K102" s="10">
        <v>1.3297816033903516</v>
      </c>
      <c r="L102" s="247">
        <f t="shared" si="12"/>
        <v>1.3297816033903516</v>
      </c>
      <c r="M102" s="10">
        <f t="shared" si="10"/>
        <v>28.643449763931404</v>
      </c>
      <c r="N102" s="11">
        <f t="shared" si="14"/>
        <v>6.1099508882106232E-2</v>
      </c>
    </row>
    <row r="103" spans="1:14">
      <c r="A103" s="9" t="e">
        <f t="shared" si="13"/>
        <v>#REF!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8"/>
        <v>303.22000000000003</v>
      </c>
      <c r="G103" s="11">
        <v>4.4387840993097803E-3</v>
      </c>
      <c r="H103" s="18">
        <f t="shared" si="11"/>
        <v>10.072178163266802</v>
      </c>
      <c r="I103" s="10">
        <f t="shared" si="9"/>
        <v>3.7035399106332032</v>
      </c>
      <c r="J103" s="10">
        <v>3.8907718144089949</v>
      </c>
      <c r="K103" s="10">
        <v>0.86010319492325615</v>
      </c>
      <c r="L103" s="247">
        <f t="shared" si="12"/>
        <v>0.86010319492325615</v>
      </c>
      <c r="M103" s="10">
        <f t="shared" si="10"/>
        <v>18.526593083232257</v>
      </c>
      <c r="N103" s="11">
        <f t="shared" si="14"/>
        <v>6.1099508882106246E-2</v>
      </c>
    </row>
    <row r="104" spans="1:14">
      <c r="A104" s="9" t="e">
        <f t="shared" si="13"/>
        <v>#REF!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8"/>
        <v>242.77</v>
      </c>
      <c r="G104" s="11">
        <v>3.5538672112309056E-3</v>
      </c>
      <c r="H104" s="18">
        <f t="shared" si="11"/>
        <v>8.0641867050203846</v>
      </c>
      <c r="I104" s="10">
        <f t="shared" si="9"/>
        <v>2.9652014514359957</v>
      </c>
      <c r="J104" s="10">
        <v>3.1151067653323379</v>
      </c>
      <c r="K104" s="10">
        <v>0.68863284952021264</v>
      </c>
      <c r="L104" s="247">
        <f t="shared" si="12"/>
        <v>0.68863284952021264</v>
      </c>
      <c r="M104" s="10">
        <f t="shared" si="10"/>
        <v>14.833127771308932</v>
      </c>
      <c r="N104" s="11">
        <f t="shared" ref="N104:N135" si="15">M104/F104</f>
        <v>6.1099508882106239E-2</v>
      </c>
    </row>
    <row r="105" spans="1:14">
      <c r="A105" s="9" t="e">
        <f t="shared" si="13"/>
        <v>#REF!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8"/>
        <v>474.8</v>
      </c>
      <c r="G105" s="11">
        <v>6.670911925517665E-3</v>
      </c>
      <c r="H105" s="18">
        <f t="shared" si="11"/>
        <v>15.137166377549899</v>
      </c>
      <c r="I105" s="10">
        <f t="shared" si="9"/>
        <v>5.5659360770250981</v>
      </c>
      <c r="J105" s="10">
        <v>5.8473211391932542</v>
      </c>
      <c r="K105" s="10">
        <v>1.2926226038075581</v>
      </c>
      <c r="L105" s="247">
        <f t="shared" si="12"/>
        <v>1.2926226038075581</v>
      </c>
      <c r="M105" s="10">
        <f t="shared" si="10"/>
        <v>27.843046197575809</v>
      </c>
      <c r="N105" s="11">
        <f t="shared" si="15"/>
        <v>5.8641630576191678E-2</v>
      </c>
    </row>
    <row r="106" spans="1:14">
      <c r="A106" s="9" t="e">
        <f t="shared" si="13"/>
        <v>#REF!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8"/>
        <v>325.19</v>
      </c>
      <c r="G106" s="11">
        <v>4.760399054331994E-3</v>
      </c>
      <c r="H106" s="18">
        <f t="shared" si="11"/>
        <v>10.801964306156359</v>
      </c>
      <c r="I106" s="10">
        <f t="shared" si="9"/>
        <v>3.9718822753736935</v>
      </c>
      <c r="J106" s="10">
        <v>4.1726801870841657</v>
      </c>
      <c r="K106" s="10">
        <v>0.92242252475791053</v>
      </c>
      <c r="L106" s="247">
        <f t="shared" si="12"/>
        <v>0.92242252475791053</v>
      </c>
      <c r="M106" s="10">
        <f t="shared" si="10"/>
        <v>19.868949293372125</v>
      </c>
      <c r="N106" s="11">
        <f t="shared" si="15"/>
        <v>6.1099508882106232E-2</v>
      </c>
    </row>
    <row r="107" spans="1:14">
      <c r="A107" s="9" t="e">
        <f t="shared" si="13"/>
        <v>#REF!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8"/>
        <v>309</v>
      </c>
      <c r="G107" s="11">
        <v>4.5233964998572717E-3</v>
      </c>
      <c r="H107" s="18">
        <f t="shared" si="11"/>
        <v>10.264174699721131</v>
      </c>
      <c r="I107" s="10">
        <f t="shared" si="9"/>
        <v>3.7741370370874603</v>
      </c>
      <c r="J107" s="10">
        <v>3.9649379679848926</v>
      </c>
      <c r="K107" s="10">
        <v>0.8764985397773436</v>
      </c>
      <c r="L107" s="247">
        <f t="shared" si="12"/>
        <v>0.8764985397773436</v>
      </c>
      <c r="M107" s="10">
        <f t="shared" si="10"/>
        <v>18.879748244570827</v>
      </c>
      <c r="N107" s="11">
        <f t="shared" si="15"/>
        <v>6.1099508882106239E-2</v>
      </c>
    </row>
    <row r="108" spans="1:14">
      <c r="A108" s="9" t="e">
        <f t="shared" si="13"/>
        <v>#REF!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8"/>
        <v>556.29999999999995</v>
      </c>
      <c r="G108" s="11">
        <v>8.1435775821055018E-3</v>
      </c>
      <c r="H108" s="18">
        <f t="shared" si="11"/>
        <v>18.478836198883059</v>
      </c>
      <c r="I108" s="10">
        <f t="shared" si="9"/>
        <v>6.7946680703293012</v>
      </c>
      <c r="J108" s="10">
        <v>7.1381714938187564</v>
      </c>
      <c r="K108" s="10">
        <v>1.5779810280845832</v>
      </c>
      <c r="L108" s="247">
        <f t="shared" si="12"/>
        <v>1.5779810280845832</v>
      </c>
      <c r="M108" s="10">
        <f t="shared" si="10"/>
        <v>33.989656791115699</v>
      </c>
      <c r="N108" s="11">
        <f t="shared" si="15"/>
        <v>6.1099508882106239E-2</v>
      </c>
    </row>
    <row r="109" spans="1:14">
      <c r="A109" s="9" t="e">
        <f t="shared" si="13"/>
        <v>#REF!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8"/>
        <v>537.9</v>
      </c>
      <c r="G109" s="11">
        <v>7.8742232274214442E-3</v>
      </c>
      <c r="H109" s="18">
        <f t="shared" si="11"/>
        <v>17.867636152038823</v>
      </c>
      <c r="I109" s="10">
        <f t="shared" si="9"/>
        <v>6.5699298131046762</v>
      </c>
      <c r="J109" s="10">
        <v>6.9020716277639922</v>
      </c>
      <c r="K109" s="10">
        <v>1.5257882347774534</v>
      </c>
      <c r="L109" s="247">
        <f t="shared" si="12"/>
        <v>1.5257882347774534</v>
      </c>
      <c r="M109" s="10">
        <f t="shared" si="10"/>
        <v>32.865425827684945</v>
      </c>
      <c r="N109" s="11">
        <f t="shared" si="15"/>
        <v>6.1099508882106239E-2</v>
      </c>
    </row>
    <row r="110" spans="1:14">
      <c r="A110" s="9" t="e">
        <f t="shared" si="13"/>
        <v>#REF!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8"/>
        <v>207.22</v>
      </c>
      <c r="G110" s="11">
        <v>3.0334570313929575E-3</v>
      </c>
      <c r="H110" s="18">
        <f t="shared" si="11"/>
        <v>6.8833083536447024</v>
      </c>
      <c r="I110" s="10">
        <f t="shared" si="9"/>
        <v>2.5309924816351574</v>
      </c>
      <c r="J110" s="10">
        <v>2.6589464262971827</v>
      </c>
      <c r="K110" s="10">
        <v>0.58779296897301336</v>
      </c>
      <c r="L110" s="247">
        <f t="shared" si="12"/>
        <v>0.58779296897301336</v>
      </c>
      <c r="M110" s="10">
        <f t="shared" si="10"/>
        <v>12.661040230550057</v>
      </c>
      <c r="N110" s="11">
        <f t="shared" si="15"/>
        <v>6.1099508882106253E-2</v>
      </c>
    </row>
    <row r="111" spans="1:14">
      <c r="A111" s="9" t="e">
        <f t="shared" si="13"/>
        <v>#REF!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8"/>
        <v>261.62</v>
      </c>
      <c r="G111" s="11">
        <v>3.8298090365458232E-3</v>
      </c>
      <c r="H111" s="18">
        <f t="shared" si="11"/>
        <v>8.6903345790972235</v>
      </c>
      <c r="I111" s="10">
        <f t="shared" si="9"/>
        <v>3.1954360247340494</v>
      </c>
      <c r="J111" s="10">
        <v>3.3569808128938758</v>
      </c>
      <c r="K111" s="10">
        <v>0.74210209701148422</v>
      </c>
      <c r="L111" s="247">
        <f t="shared" si="12"/>
        <v>0.74210209701148422</v>
      </c>
      <c r="M111" s="10">
        <f t="shared" si="10"/>
        <v>15.984853513736633</v>
      </c>
      <c r="N111" s="11">
        <f t="shared" si="15"/>
        <v>6.1099508882106232E-2</v>
      </c>
    </row>
    <row r="112" spans="1:14">
      <c r="A112" s="9" t="e">
        <f t="shared" si="13"/>
        <v>#REF!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8"/>
        <v>263.7</v>
      </c>
      <c r="G112" s="11">
        <v>3.8602577896840211E-3</v>
      </c>
      <c r="H112" s="18">
        <f t="shared" si="11"/>
        <v>8.7594267583057039</v>
      </c>
      <c r="I112" s="10">
        <f t="shared" si="9"/>
        <v>3.2208412190290074</v>
      </c>
      <c r="J112" s="10">
        <v>3.3836703629696316</v>
      </c>
      <c r="K112" s="10">
        <v>0.74800215190707275</v>
      </c>
      <c r="L112" s="247">
        <f t="shared" si="12"/>
        <v>0.74800215190707275</v>
      </c>
      <c r="M112" s="10">
        <f t="shared" si="10"/>
        <v>16.111940492211417</v>
      </c>
      <c r="N112" s="11">
        <f t="shared" si="15"/>
        <v>6.1099508882106246E-2</v>
      </c>
    </row>
    <row r="113" spans="1:14">
      <c r="A113" s="9" t="e">
        <f t="shared" si="13"/>
        <v>#REF!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8"/>
        <v>208.8</v>
      </c>
      <c r="G113" s="11">
        <v>3.0565863727190887E-3</v>
      </c>
      <c r="H113" s="18">
        <f t="shared" si="11"/>
        <v>6.9357918359280664</v>
      </c>
      <c r="I113" s="10">
        <f t="shared" si="9"/>
        <v>2.5502906580707503</v>
      </c>
      <c r="J113" s="10">
        <v>2.6792202191431898</v>
      </c>
      <c r="K113" s="10">
        <v>0.59227474144177783</v>
      </c>
      <c r="L113" s="247">
        <f t="shared" si="12"/>
        <v>0.59227474144177783</v>
      </c>
      <c r="M113" s="10">
        <f t="shared" si="10"/>
        <v>12.757577454583783</v>
      </c>
      <c r="N113" s="11">
        <f t="shared" si="15"/>
        <v>6.1099508882106239E-2</v>
      </c>
    </row>
    <row r="114" spans="1:14">
      <c r="A114" s="9" t="e">
        <f t="shared" si="13"/>
        <v>#REF!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8"/>
        <v>1631.7</v>
      </c>
      <c r="G114" s="11">
        <v>2.1936277200764145E-2</v>
      </c>
      <c r="H114" s="18">
        <f t="shared" si="11"/>
        <v>49.776264684569945</v>
      </c>
      <c r="I114" s="10">
        <f t="shared" si="9"/>
        <v>18.302732524516369</v>
      </c>
      <c r="J114" s="10">
        <v>19.228024417557805</v>
      </c>
      <c r="K114" s="10">
        <v>4.250592433192069</v>
      </c>
      <c r="L114" s="247">
        <f t="shared" si="12"/>
        <v>4.250592433192069</v>
      </c>
      <c r="M114" s="10">
        <f t="shared" si="10"/>
        <v>91.557614059836183</v>
      </c>
      <c r="N114" s="11">
        <f t="shared" si="15"/>
        <v>5.6111793871322042E-2</v>
      </c>
    </row>
    <row r="115" spans="1:14">
      <c r="A115" s="9" t="e">
        <f t="shared" si="13"/>
        <v>#REF!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8"/>
        <v>1506.1</v>
      </c>
      <c r="G115" s="11">
        <v>2.2047532260307562E-2</v>
      </c>
      <c r="H115" s="18">
        <f t="shared" si="11"/>
        <v>50.028716877831698</v>
      </c>
      <c r="I115" s="10">
        <f t="shared" si="9"/>
        <v>18.395559195978716</v>
      </c>
      <c r="J115" s="10">
        <v>19.325543927449989</v>
      </c>
      <c r="K115" s="10">
        <v>4.2721503260797968</v>
      </c>
      <c r="L115" s="247">
        <f t="shared" si="12"/>
        <v>4.2721503260797968</v>
      </c>
      <c r="M115" s="10">
        <f t="shared" si="10"/>
        <v>92.021970327340199</v>
      </c>
      <c r="N115" s="11">
        <f t="shared" si="15"/>
        <v>6.1099508882106239E-2</v>
      </c>
    </row>
    <row r="116" spans="1:14">
      <c r="A116" s="9" t="e">
        <f t="shared" si="13"/>
        <v>#REF!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8"/>
        <v>2013.2</v>
      </c>
      <c r="G116" s="11">
        <v>2.9470879720105692E-2</v>
      </c>
      <c r="H116" s="18">
        <f t="shared" si="11"/>
        <v>66.873257299283438</v>
      </c>
      <c r="I116" s="10">
        <f t="shared" si="9"/>
        <v>24.58929670894652</v>
      </c>
      <c r="J116" s="10">
        <v>25.832404909861442</v>
      </c>
      <c r="K116" s="10">
        <v>5.7105723633648804</v>
      </c>
      <c r="L116" s="247">
        <f t="shared" si="12"/>
        <v>5.7105723633648804</v>
      </c>
      <c r="M116" s="10">
        <f t="shared" si="10"/>
        <v>123.00553128145627</v>
      </c>
      <c r="N116" s="11">
        <f t="shared" si="15"/>
        <v>6.1099508882106232E-2</v>
      </c>
    </row>
    <row r="117" spans="1:14">
      <c r="A117" s="9" t="e">
        <f t="shared" si="13"/>
        <v>#REF!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8"/>
        <v>780.96</v>
      </c>
      <c r="G117" s="11">
        <v>1.0993170988779343E-2</v>
      </c>
      <c r="H117" s="18">
        <f t="shared" si="11"/>
        <v>24.944934085768871</v>
      </c>
      <c r="I117" s="10">
        <f t="shared" si="9"/>
        <v>9.1722522633372154</v>
      </c>
      <c r="J117" s="10">
        <v>9.6359540985046443</v>
      </c>
      <c r="K117" s="10">
        <v>2.1301467424957736</v>
      </c>
      <c r="L117" s="247">
        <f t="shared" si="12"/>
        <v>2.1301467424957736</v>
      </c>
      <c r="M117" s="10">
        <f t="shared" si="10"/>
        <v>45.883287190106508</v>
      </c>
      <c r="N117" s="11">
        <f t="shared" si="15"/>
        <v>5.8752416500341256E-2</v>
      </c>
    </row>
    <row r="118" spans="1:14">
      <c r="A118" s="9" t="e">
        <f t="shared" si="13"/>
        <v>#REF!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8"/>
        <v>529.01</v>
      </c>
      <c r="G118" s="11">
        <v>7.7440840854028966E-3</v>
      </c>
      <c r="H118" s="18">
        <f t="shared" si="11"/>
        <v>17.572333520710277</v>
      </c>
      <c r="I118" s="10">
        <f t="shared" si="9"/>
        <v>6.4613470355651694</v>
      </c>
      <c r="J118" s="10">
        <v>6.7879994642190544</v>
      </c>
      <c r="K118" s="10">
        <v>1.5005711732285194</v>
      </c>
      <c r="L118" s="247">
        <f t="shared" si="12"/>
        <v>1.5005711732285194</v>
      </c>
      <c r="M118" s="10">
        <f t="shared" si="10"/>
        <v>32.322251193723019</v>
      </c>
      <c r="N118" s="11">
        <f t="shared" si="15"/>
        <v>6.1099508882106239E-2</v>
      </c>
    </row>
    <row r="119" spans="1:14">
      <c r="A119" s="9" t="e">
        <f t="shared" si="13"/>
        <v>#REF!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8"/>
        <v>720.28</v>
      </c>
      <c r="G119" s="11">
        <v>9.6437642271067093E-3</v>
      </c>
      <c r="H119" s="18">
        <f t="shared" si="11"/>
        <v>21.882954720654649</v>
      </c>
      <c r="I119" s="10">
        <f t="shared" si="9"/>
        <v>8.0463624507847147</v>
      </c>
      <c r="J119" s="10">
        <v>8.4531450956281144</v>
      </c>
      <c r="K119" s="10">
        <v>1.8686721942864672</v>
      </c>
      <c r="L119" s="247">
        <f t="shared" si="12"/>
        <v>1.8686721942864672</v>
      </c>
      <c r="M119" s="10">
        <f t="shared" si="10"/>
        <v>40.251134461353949</v>
      </c>
      <c r="N119" s="11">
        <f t="shared" si="15"/>
        <v>5.5882621288046247E-2</v>
      </c>
    </row>
    <row r="120" spans="1:14">
      <c r="A120" s="9" t="e">
        <f t="shared" si="13"/>
        <v>#REF!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8"/>
        <v>499.4</v>
      </c>
      <c r="G120" s="11">
        <v>7.3106285178923024E-3</v>
      </c>
      <c r="H120" s="18">
        <f t="shared" si="11"/>
        <v>16.588766488804961</v>
      </c>
      <c r="I120" s="10">
        <f t="shared" si="9"/>
        <v>6.0996894379335842</v>
      </c>
      <c r="J120" s="10">
        <v>6.4080583210733186</v>
      </c>
      <c r="K120" s="10">
        <v>1.4165804879119914</v>
      </c>
      <c r="L120" s="247">
        <f t="shared" si="12"/>
        <v>1.4165804879119914</v>
      </c>
      <c r="M120" s="10">
        <f t="shared" si="10"/>
        <v>30.513094735723854</v>
      </c>
      <c r="N120" s="11">
        <f t="shared" si="15"/>
        <v>6.1099508882106239E-2</v>
      </c>
    </row>
    <row r="121" spans="1:14">
      <c r="A121" s="9" t="e">
        <f t="shared" si="13"/>
        <v>#REF!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8"/>
        <v>595.1</v>
      </c>
      <c r="G121" s="11">
        <v>8.7115639387218852E-3</v>
      </c>
      <c r="H121" s="18">
        <f t="shared" si="11"/>
        <v>19.767671080271992</v>
      </c>
      <c r="I121" s="10">
        <f t="shared" si="9"/>
        <v>7.268572656216012</v>
      </c>
      <c r="J121" s="10">
        <v>7.6360342548472806</v>
      </c>
      <c r="K121" s="10">
        <v>1.6880397444061397</v>
      </c>
      <c r="L121" s="247">
        <f t="shared" si="12"/>
        <v>1.6880397444061397</v>
      </c>
      <c r="M121" s="10">
        <f t="shared" si="10"/>
        <v>36.360317735741425</v>
      </c>
      <c r="N121" s="11">
        <f t="shared" si="15"/>
        <v>6.1099508882106239E-2</v>
      </c>
    </row>
    <row r="122" spans="1:14">
      <c r="A122" s="9" t="e">
        <f t="shared" si="13"/>
        <v>#REF!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ref="F122:F183" si="16">C122+D122+E122</f>
        <v>804.1</v>
      </c>
      <c r="G122" s="11">
        <v>1.17710780761658E-2</v>
      </c>
      <c r="H122" s="18">
        <f t="shared" si="11"/>
        <v>26.710106394970104</v>
      </c>
      <c r="I122" s="10">
        <f t="shared" ref="I122:I183" si="17">H122*0.3677</f>
        <v>9.8213061214305082</v>
      </c>
      <c r="J122" s="10">
        <v>10.317820776882369</v>
      </c>
      <c r="K122" s="10">
        <v>2.2808817988186472</v>
      </c>
      <c r="L122" s="247">
        <f t="shared" si="12"/>
        <v>2.2808817988186472</v>
      </c>
      <c r="M122" s="10">
        <f t="shared" si="10"/>
        <v>49.130115092101633</v>
      </c>
      <c r="N122" s="11">
        <f t="shared" si="15"/>
        <v>6.1099508882106246E-2</v>
      </c>
    </row>
    <row r="123" spans="1:14">
      <c r="A123" s="9" t="e">
        <f t="shared" si="13"/>
        <v>#REF!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16"/>
        <v>844.6</v>
      </c>
      <c r="G123" s="11">
        <v>1.2363950432943209E-2</v>
      </c>
      <c r="H123" s="18">
        <f t="shared" si="11"/>
        <v>28.055410845904426</v>
      </c>
      <c r="I123" s="10">
        <f t="shared" si="17"/>
        <v>10.315974568039058</v>
      </c>
      <c r="J123" s="10">
        <v>10.83749711249204</v>
      </c>
      <c r="K123" s="10">
        <v>2.3957626753914059</v>
      </c>
      <c r="L123" s="247">
        <f t="shared" si="12"/>
        <v>2.3957626753914059</v>
      </c>
      <c r="M123" s="10">
        <f t="shared" si="10"/>
        <v>51.604645201826926</v>
      </c>
      <c r="N123" s="11">
        <f t="shared" si="15"/>
        <v>6.1099508882106232E-2</v>
      </c>
    </row>
    <row r="124" spans="1:14">
      <c r="A124" s="9" t="e">
        <f t="shared" si="13"/>
        <v>#REF!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16"/>
        <v>1017</v>
      </c>
      <c r="G124" s="11">
        <v>1.4887683625743836E-2</v>
      </c>
      <c r="H124" s="18">
        <f t="shared" si="11"/>
        <v>33.782089545684109</v>
      </c>
      <c r="I124" s="10">
        <f t="shared" si="17"/>
        <v>12.421674325948048</v>
      </c>
      <c r="J124" s="10">
        <v>13.049650205309501</v>
      </c>
      <c r="K124" s="10">
        <v>2.8847864561603833</v>
      </c>
      <c r="L124" s="247">
        <f t="shared" si="12"/>
        <v>2.8847864561603833</v>
      </c>
      <c r="M124" s="10">
        <f t="shared" si="10"/>
        <v>62.138200533102037</v>
      </c>
      <c r="N124" s="11">
        <f t="shared" si="15"/>
        <v>6.1099508882106232E-2</v>
      </c>
    </row>
    <row r="125" spans="1:14">
      <c r="A125" s="9" t="e">
        <f t="shared" si="13"/>
        <v>#REF!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16"/>
        <v>630.4</v>
      </c>
      <c r="G125" s="11">
        <v>9.2283144126537996E-3</v>
      </c>
      <c r="H125" s="18">
        <f t="shared" si="11"/>
        <v>20.940245083185118</v>
      </c>
      <c r="I125" s="10">
        <f t="shared" si="17"/>
        <v>7.6997281170871688</v>
      </c>
      <c r="J125" s="10">
        <v>8.088986715267561</v>
      </c>
      <c r="K125" s="10">
        <v>1.7881704837399268</v>
      </c>
      <c r="L125" s="247">
        <f t="shared" si="12"/>
        <v>1.7881704837399268</v>
      </c>
      <c r="M125" s="10">
        <f t="shared" si="10"/>
        <v>38.517130399279772</v>
      </c>
      <c r="N125" s="11">
        <f t="shared" si="15"/>
        <v>6.1099508882106239E-2</v>
      </c>
    </row>
    <row r="126" spans="1:14">
      <c r="A126" s="9" t="e">
        <f t="shared" si="13"/>
        <v>#REF!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16"/>
        <v>777.76</v>
      </c>
      <c r="G126" s="11">
        <v>1.1385491461906122E-2</v>
      </c>
      <c r="H126" s="18">
        <f t="shared" si="11"/>
        <v>25.835160240955041</v>
      </c>
      <c r="I126" s="10">
        <f t="shared" si="17"/>
        <v>9.499588420599169</v>
      </c>
      <c r="J126" s="10">
        <v>9.9798386860191926</v>
      </c>
      <c r="K126" s="10">
        <v>2.2061666805735496</v>
      </c>
      <c r="L126" s="247">
        <f t="shared" si="12"/>
        <v>2.2061666805735496</v>
      </c>
      <c r="M126" s="10">
        <f t="shared" si="10"/>
        <v>47.520754028146953</v>
      </c>
      <c r="N126" s="11">
        <f t="shared" si="15"/>
        <v>6.1099508882106246E-2</v>
      </c>
    </row>
    <row r="127" spans="1:14">
      <c r="A127" s="9" t="e">
        <f t="shared" si="13"/>
        <v>#REF!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16"/>
        <v>906.27</v>
      </c>
      <c r="G127" s="11">
        <v>1.3266726685843526E-2</v>
      </c>
      <c r="H127" s="18">
        <f t="shared" si="11"/>
        <v>30.103927524648121</v>
      </c>
      <c r="I127" s="10">
        <f t="shared" si="17"/>
        <v>11.069214150813115</v>
      </c>
      <c r="J127" s="10">
        <v>11.628816609209283</v>
      </c>
      <c r="K127" s="10">
        <v>2.5706936299159002</v>
      </c>
      <c r="L127" s="247">
        <f t="shared" si="12"/>
        <v>2.5706936299159002</v>
      </c>
      <c r="M127" s="10">
        <f t="shared" si="10"/>
        <v>55.37265191458642</v>
      </c>
      <c r="N127" s="11">
        <f t="shared" si="15"/>
        <v>6.1099508882106239E-2</v>
      </c>
    </row>
    <row r="128" spans="1:14">
      <c r="A128" s="9" t="e">
        <f t="shared" si="13"/>
        <v>#REF!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16"/>
        <v>895.68</v>
      </c>
      <c r="G128" s="11">
        <v>1.3111701543663951E-2</v>
      </c>
      <c r="H128" s="18">
        <f t="shared" si="11"/>
        <v>29.752155323774183</v>
      </c>
      <c r="I128" s="10">
        <f t="shared" si="17"/>
        <v>10.939867512551768</v>
      </c>
      <c r="J128" s="10">
        <v>11.492930871083198</v>
      </c>
      <c r="K128" s="10">
        <v>1.2294842537493686</v>
      </c>
      <c r="L128" s="247">
        <f t="shared" si="12"/>
        <v>1.2294842537493686</v>
      </c>
      <c r="M128" s="10">
        <f t="shared" si="10"/>
        <v>53.414437961158512</v>
      </c>
      <c r="N128" s="11">
        <f t="shared" si="15"/>
        <v>5.9635626519692876E-2</v>
      </c>
    </row>
    <row r="129" spans="1:14">
      <c r="A129" s="9" t="e">
        <f t="shared" si="13"/>
        <v>#REF!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16"/>
        <v>898.84</v>
      </c>
      <c r="G129" s="11">
        <v>1.3157960226316214E-2</v>
      </c>
      <c r="H129" s="18">
        <f t="shared" si="11"/>
        <v>29.857122288340911</v>
      </c>
      <c r="I129" s="10">
        <f t="shared" si="17"/>
        <v>10.978463865422954</v>
      </c>
      <c r="J129" s="10">
        <v>11.533478456775214</v>
      </c>
      <c r="K129" s="10">
        <v>2.5496179530532928</v>
      </c>
      <c r="L129" s="247">
        <f t="shared" si="12"/>
        <v>2.5496179530532928</v>
      </c>
      <c r="M129" s="10">
        <f t="shared" si="10"/>
        <v>54.91868256359237</v>
      </c>
      <c r="N129" s="11">
        <f t="shared" si="15"/>
        <v>6.1099508882106232E-2</v>
      </c>
    </row>
    <row r="130" spans="1:14">
      <c r="A130" s="9" t="e">
        <f t="shared" si="13"/>
        <v>#REF!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16"/>
        <v>956.6</v>
      </c>
      <c r="G130" s="11">
        <v>1.4003498678846168E-2</v>
      </c>
      <c r="H130" s="18">
        <f t="shared" si="11"/>
        <v>31.775758957130208</v>
      </c>
      <c r="I130" s="10">
        <f t="shared" si="17"/>
        <v>11.683946568536777</v>
      </c>
      <c r="J130" s="10">
        <v>12.27462673195582</v>
      </c>
      <c r="K130" s="10">
        <v>2.7134579390000222</v>
      </c>
      <c r="L130" s="247">
        <f t="shared" si="12"/>
        <v>2.7134579390000222</v>
      </c>
      <c r="M130" s="10">
        <f t="shared" si="10"/>
        <v>58.447790196622826</v>
      </c>
      <c r="N130" s="11">
        <f t="shared" si="15"/>
        <v>6.1099508882106232E-2</v>
      </c>
    </row>
    <row r="131" spans="1:14">
      <c r="A131" s="9" t="e">
        <f t="shared" si="13"/>
        <v>#REF!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16"/>
        <v>854.55</v>
      </c>
      <c r="G131" s="11">
        <v>1.1839148606018021E-2</v>
      </c>
      <c r="H131" s="18">
        <f t="shared" si="11"/>
        <v>26.864567276373673</v>
      </c>
      <c r="I131" s="10">
        <f t="shared" si="17"/>
        <v>9.8781013875225998</v>
      </c>
      <c r="J131" s="10">
        <v>10.377487319119036</v>
      </c>
      <c r="K131" s="10">
        <v>2.2940718253881123</v>
      </c>
      <c r="L131" s="247">
        <f t="shared" si="12"/>
        <v>2.2940718253881123</v>
      </c>
      <c r="M131" s="10">
        <f t="shared" si="10"/>
        <v>49.414227808403425</v>
      </c>
      <c r="N131" s="11">
        <f t="shared" si="15"/>
        <v>5.7824852622319851E-2</v>
      </c>
    </row>
    <row r="132" spans="1:14">
      <c r="A132" s="9" t="e">
        <f t="shared" si="13"/>
        <v>#REF!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16"/>
        <v>763.97</v>
      </c>
      <c r="G132" s="11">
        <v>9.1297951296633803E-3</v>
      </c>
      <c r="H132" s="18">
        <f t="shared" si="11"/>
        <v>20.716692022573067</v>
      </c>
      <c r="I132" s="10">
        <f t="shared" si="17"/>
        <v>7.6175276567001173</v>
      </c>
      <c r="J132" s="10">
        <v>8.0026306229551398</v>
      </c>
      <c r="K132" s="10">
        <v>1.7690804022748734</v>
      </c>
      <c r="L132" s="247">
        <f t="shared" si="12"/>
        <v>1.7690804022748734</v>
      </c>
      <c r="M132" s="10">
        <f t="shared" ref="M132:M195" si="18">H132+I132+J132+L132</f>
        <v>38.105930704503194</v>
      </c>
      <c r="N132" s="11">
        <f t="shared" si="15"/>
        <v>4.9878831242723132E-2</v>
      </c>
    </row>
    <row r="133" spans="1:14">
      <c r="A133" s="9" t="e">
        <f t="shared" ref="A133:A196" si="19">A132+1</f>
        <v>#REF!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si="16"/>
        <v>522.74</v>
      </c>
      <c r="G133" s="11">
        <v>7.6522986612795798E-3</v>
      </c>
      <c r="H133" s="18">
        <f t="shared" ref="H133:H196" si="20">G133*$H$2</f>
        <v>17.364060461269332</v>
      </c>
      <c r="I133" s="10">
        <f t="shared" si="17"/>
        <v>6.3847650316087341</v>
      </c>
      <c r="J133" s="10">
        <v>6.7075458685580029</v>
      </c>
      <c r="K133" s="10">
        <v>1.4827859115961441</v>
      </c>
      <c r="L133" s="247">
        <f t="shared" ref="L133:L196" si="21">K133*$L$2</f>
        <v>1.4827859115961441</v>
      </c>
      <c r="M133" s="10">
        <f t="shared" si="18"/>
        <v>31.939157273032215</v>
      </c>
      <c r="N133" s="11">
        <f t="shared" si="15"/>
        <v>6.1099508882106239E-2</v>
      </c>
    </row>
    <row r="134" spans="1:14">
      <c r="A134" s="9" t="e">
        <f t="shared" si="19"/>
        <v>#REF!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16"/>
        <v>600.19999999999993</v>
      </c>
      <c r="G134" s="11">
        <v>8.48758993727264E-3</v>
      </c>
      <c r="H134" s="18">
        <f t="shared" si="20"/>
        <v>19.259444954363467</v>
      </c>
      <c r="I134" s="10">
        <f t="shared" si="17"/>
        <v>7.0816979097194475</v>
      </c>
      <c r="J134" s="10">
        <v>7.4397120836169597</v>
      </c>
      <c r="K134" s="10">
        <v>1.6446403021453195</v>
      </c>
      <c r="L134" s="247">
        <f t="shared" si="21"/>
        <v>1.6446403021453195</v>
      </c>
      <c r="M134" s="10">
        <f t="shared" si="18"/>
        <v>35.425495249845191</v>
      </c>
      <c r="N134" s="11">
        <f t="shared" si="15"/>
        <v>5.9022817810471834E-2</v>
      </c>
    </row>
    <row r="135" spans="1:14">
      <c r="A135" s="9" t="e">
        <f t="shared" si="19"/>
        <v>#REF!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16"/>
        <v>965.16</v>
      </c>
      <c r="G135" s="11">
        <v>1.4128807009068751E-2</v>
      </c>
      <c r="H135" s="18">
        <f t="shared" si="20"/>
        <v>32.060099848488179</v>
      </c>
      <c r="I135" s="10">
        <f t="shared" si="17"/>
        <v>11.788498714289105</v>
      </c>
      <c r="J135" s="10">
        <v>12.384464495729123</v>
      </c>
      <c r="K135" s="10">
        <v>2.7377389341472522</v>
      </c>
      <c r="L135" s="247">
        <f t="shared" si="21"/>
        <v>2.7377389341472522</v>
      </c>
      <c r="M135" s="10">
        <f t="shared" si="18"/>
        <v>58.970801992653655</v>
      </c>
      <c r="N135" s="11">
        <f t="shared" si="15"/>
        <v>6.1099508882106239E-2</v>
      </c>
    </row>
    <row r="136" spans="1:14">
      <c r="A136" s="9" t="e">
        <f t="shared" si="19"/>
        <v>#REF!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16"/>
        <v>1184.0999999999999</v>
      </c>
      <c r="G136" s="11">
        <v>1.7333831053336551E-2</v>
      </c>
      <c r="H136" s="18">
        <f t="shared" si="20"/>
        <v>39.332716058057571</v>
      </c>
      <c r="I136" s="10">
        <f t="shared" si="17"/>
        <v>14.46263969454777</v>
      </c>
      <c r="J136" s="10">
        <v>15.193796271491619</v>
      </c>
      <c r="K136" s="10">
        <v>3.3587764432050236</v>
      </c>
      <c r="L136" s="247">
        <f t="shared" si="21"/>
        <v>3.3587764432050236</v>
      </c>
      <c r="M136" s="10">
        <f t="shared" si="18"/>
        <v>72.347928467301983</v>
      </c>
      <c r="N136" s="11">
        <f t="shared" ref="N136:N157" si="22">M136/F136</f>
        <v>6.1099508882106232E-2</v>
      </c>
    </row>
    <row r="137" spans="1:14">
      <c r="A137" s="9" t="e">
        <f t="shared" si="19"/>
        <v>#REF!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16"/>
        <v>1096.8</v>
      </c>
      <c r="G137" s="11">
        <v>1.6055861750949692E-2</v>
      </c>
      <c r="H137" s="18">
        <f t="shared" si="20"/>
        <v>36.432837574932478</v>
      </c>
      <c r="I137" s="10">
        <f t="shared" si="17"/>
        <v>13.396354376302673</v>
      </c>
      <c r="J137" s="10">
        <v>14.073605059177442</v>
      </c>
      <c r="K137" s="10">
        <v>3.1111443314815221</v>
      </c>
      <c r="L137" s="247">
        <f t="shared" si="21"/>
        <v>3.1111443314815221</v>
      </c>
      <c r="M137" s="10">
        <f t="shared" si="18"/>
        <v>67.013941341894125</v>
      </c>
      <c r="N137" s="11">
        <f t="shared" si="22"/>
        <v>6.1099508882106246E-2</v>
      </c>
    </row>
    <row r="138" spans="1:14">
      <c r="A138" s="9" t="e">
        <f t="shared" si="19"/>
        <v>#REF!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16"/>
        <v>703.61</v>
      </c>
      <c r="G138" s="11">
        <v>9.4524348023392844E-3</v>
      </c>
      <c r="H138" s="18">
        <f t="shared" si="20"/>
        <v>21.448803383032143</v>
      </c>
      <c r="I138" s="10">
        <f t="shared" si="17"/>
        <v>7.8867250039409198</v>
      </c>
      <c r="J138" s="10">
        <v>8.2854372016424769</v>
      </c>
      <c r="K138" s="10">
        <v>1.8315982916492832</v>
      </c>
      <c r="L138" s="247">
        <f t="shared" si="21"/>
        <v>1.8315982916492832</v>
      </c>
      <c r="M138" s="10">
        <f t="shared" si="18"/>
        <v>39.452563880264826</v>
      </c>
      <c r="N138" s="11">
        <f t="shared" si="22"/>
        <v>5.607163610560513E-2</v>
      </c>
    </row>
    <row r="139" spans="1:14">
      <c r="A139" s="9" t="e">
        <f t="shared" si="19"/>
        <v>#REF!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16"/>
        <v>1018.12</v>
      </c>
      <c r="G139" s="11">
        <v>1.4639116400606047E-2</v>
      </c>
      <c r="H139" s="18">
        <f t="shared" si="20"/>
        <v>33.218058198107201</v>
      </c>
      <c r="I139" s="10">
        <f t="shared" si="17"/>
        <v>12.214279999444019</v>
      </c>
      <c r="J139" s="10">
        <v>12.831771089787225</v>
      </c>
      <c r="K139" s="10">
        <v>2.8366215849454339</v>
      </c>
      <c r="L139" s="247">
        <f t="shared" si="21"/>
        <v>2.8366215849454339</v>
      </c>
      <c r="M139" s="10">
        <f t="shared" si="18"/>
        <v>61.100730872283876</v>
      </c>
      <c r="N139" s="11">
        <f t="shared" si="22"/>
        <v>6.0013290056460805E-2</v>
      </c>
    </row>
    <row r="140" spans="1:14">
      <c r="A140" s="9" t="e">
        <f t="shared" si="19"/>
        <v>#REF!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16"/>
        <v>176.9</v>
      </c>
      <c r="G140" s="11">
        <v>2.5896078991092279E-3</v>
      </c>
      <c r="H140" s="18">
        <f t="shared" si="20"/>
        <v>5.876156972105723</v>
      </c>
      <c r="I140" s="10">
        <f t="shared" si="17"/>
        <v>2.1606629186432746</v>
      </c>
      <c r="J140" s="10">
        <v>2.2698949078852024</v>
      </c>
      <c r="K140" s="10">
        <v>0.50178832261039508</v>
      </c>
      <c r="L140" s="247">
        <f t="shared" si="21"/>
        <v>0.50178832261039508</v>
      </c>
      <c r="M140" s="10">
        <f t="shared" si="18"/>
        <v>10.808503121244595</v>
      </c>
      <c r="N140" s="11">
        <f t="shared" si="22"/>
        <v>6.1099508882106246E-2</v>
      </c>
    </row>
    <row r="141" spans="1:14">
      <c r="A141" s="9" t="e">
        <f t="shared" si="19"/>
        <v>#REF!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16"/>
        <v>198.8</v>
      </c>
      <c r="G141" s="11">
        <v>2.9101981364777528E-3</v>
      </c>
      <c r="H141" s="18">
        <f t="shared" si="20"/>
        <v>6.6036178974257638</v>
      </c>
      <c r="I141" s="10">
        <f t="shared" si="17"/>
        <v>2.4281503008834533</v>
      </c>
      <c r="J141" s="10">
        <v>2.5509050745482096</v>
      </c>
      <c r="K141" s="10">
        <v>0.56390909290529423</v>
      </c>
      <c r="L141" s="247">
        <f t="shared" si="21"/>
        <v>0.56390909290529423</v>
      </c>
      <c r="M141" s="10">
        <f t="shared" si="18"/>
        <v>12.146582365762722</v>
      </c>
      <c r="N141" s="11">
        <f t="shared" si="22"/>
        <v>6.1099508882106246E-2</v>
      </c>
    </row>
    <row r="142" spans="1:14">
      <c r="A142" s="9" t="e">
        <f t="shared" si="19"/>
        <v>#REF!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16"/>
        <v>197.25</v>
      </c>
      <c r="G142" s="11">
        <v>2.8875079598603458E-3</v>
      </c>
      <c r="H142" s="18">
        <f t="shared" si="20"/>
        <v>6.5521309369579068</v>
      </c>
      <c r="I142" s="10">
        <f t="shared" si="17"/>
        <v>2.4092185455194226</v>
      </c>
      <c r="J142" s="10">
        <v>2.5310162271359875</v>
      </c>
      <c r="K142" s="10">
        <v>0.55951241738213919</v>
      </c>
      <c r="L142" s="247">
        <f t="shared" si="21"/>
        <v>0.55951241738213919</v>
      </c>
      <c r="M142" s="10">
        <f t="shared" si="18"/>
        <v>12.051878126995456</v>
      </c>
      <c r="N142" s="11">
        <f t="shared" si="22"/>
        <v>6.1099508882106239E-2</v>
      </c>
    </row>
    <row r="143" spans="1:14">
      <c r="A143" s="9" t="e">
        <f t="shared" si="19"/>
        <v>#REF!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16"/>
        <v>158.5</v>
      </c>
      <c r="G143" s="11">
        <v>2.3202535444251699E-3</v>
      </c>
      <c r="H143" s="18">
        <f t="shared" si="20"/>
        <v>5.2649569252614858</v>
      </c>
      <c r="I143" s="10">
        <f t="shared" si="17"/>
        <v>1.9359246614186485</v>
      </c>
      <c r="J143" s="10">
        <v>2.0337950418304382</v>
      </c>
      <c r="K143" s="10">
        <v>0.44959552930326518</v>
      </c>
      <c r="L143" s="247">
        <f t="shared" si="21"/>
        <v>0.44959552930326518</v>
      </c>
      <c r="M143" s="10">
        <f t="shared" si="18"/>
        <v>9.6842721578138384</v>
      </c>
      <c r="N143" s="11">
        <f t="shared" si="22"/>
        <v>6.1099508882106239E-2</v>
      </c>
    </row>
    <row r="144" spans="1:14">
      <c r="A144" s="9" t="e">
        <f t="shared" si="19"/>
        <v>#REF!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16"/>
        <v>184.5</v>
      </c>
      <c r="G144" s="11">
        <v>2.7008629586526426E-3</v>
      </c>
      <c r="H144" s="18">
        <f t="shared" si="20"/>
        <v>6.1286091653674708</v>
      </c>
      <c r="I144" s="10">
        <f t="shared" si="17"/>
        <v>2.2534895901056191</v>
      </c>
      <c r="J144" s="10">
        <v>2.367414417777387</v>
      </c>
      <c r="K144" s="10">
        <v>0.52334621549812255</v>
      </c>
      <c r="L144" s="247">
        <f t="shared" si="21"/>
        <v>0.52334621549812255</v>
      </c>
      <c r="M144" s="10">
        <f t="shared" si="18"/>
        <v>11.2728593887486</v>
      </c>
      <c r="N144" s="11">
        <f t="shared" si="22"/>
        <v>6.1099508882106232E-2</v>
      </c>
    </row>
    <row r="145" spans="1:14">
      <c r="A145" s="9" t="e">
        <f t="shared" si="19"/>
        <v>#REF!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16"/>
        <v>188.15</v>
      </c>
      <c r="G145" s="11">
        <v>2.7542946648807303E-3</v>
      </c>
      <c r="H145" s="18">
        <f t="shared" si="20"/>
        <v>6.2498526529208123</v>
      </c>
      <c r="I145" s="10">
        <f t="shared" si="17"/>
        <v>2.298070820478983</v>
      </c>
      <c r="J145" s="10">
        <v>2.4142494455545553</v>
      </c>
      <c r="K145" s="10">
        <v>0.53369967721393918</v>
      </c>
      <c r="L145" s="247">
        <f t="shared" si="21"/>
        <v>0.53369967721393918</v>
      </c>
      <c r="M145" s="10">
        <f t="shared" si="18"/>
        <v>11.495872596168288</v>
      </c>
      <c r="N145" s="11">
        <f t="shared" si="22"/>
        <v>6.1099508882106232E-2</v>
      </c>
    </row>
    <row r="146" spans="1:14">
      <c r="A146" s="9" t="e">
        <f t="shared" si="19"/>
        <v>#REF!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16"/>
        <v>162.19999999999999</v>
      </c>
      <c r="G146" s="11">
        <v>2.3744171918344639E-3</v>
      </c>
      <c r="H146" s="18">
        <f t="shared" si="20"/>
        <v>5.3878612825073375</v>
      </c>
      <c r="I146" s="10">
        <f t="shared" si="17"/>
        <v>1.9811165935779482</v>
      </c>
      <c r="J146" s="10">
        <v>2.0812716453305811</v>
      </c>
      <c r="K146" s="10">
        <v>0.46009081926176409</v>
      </c>
      <c r="L146" s="247">
        <f t="shared" si="21"/>
        <v>0.46009081926176409</v>
      </c>
      <c r="M146" s="10">
        <f t="shared" si="18"/>
        <v>9.9103403406776298</v>
      </c>
      <c r="N146" s="11">
        <f t="shared" si="22"/>
        <v>6.1099508882106232E-2</v>
      </c>
    </row>
    <row r="147" spans="1:14">
      <c r="A147" s="9" t="e">
        <f t="shared" si="19"/>
        <v>#REF!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16"/>
        <v>193.5</v>
      </c>
      <c r="G147" s="11">
        <v>2.8326123712698447E-3</v>
      </c>
      <c r="H147" s="18">
        <f t="shared" si="20"/>
        <v>6.4275657100195431</v>
      </c>
      <c r="I147" s="10">
        <f t="shared" si="17"/>
        <v>2.3634159115741862</v>
      </c>
      <c r="J147" s="10">
        <v>2.4828980479128697</v>
      </c>
      <c r="K147" s="10">
        <v>0.54887529918095779</v>
      </c>
      <c r="L147" s="247">
        <f t="shared" si="21"/>
        <v>0.54887529918095779</v>
      </c>
      <c r="M147" s="10">
        <f t="shared" si="18"/>
        <v>11.822754968687557</v>
      </c>
      <c r="N147" s="11">
        <f t="shared" si="22"/>
        <v>6.1099508882106239E-2</v>
      </c>
    </row>
    <row r="148" spans="1:14">
      <c r="A148" s="9" t="e">
        <f t="shared" si="19"/>
        <v>#REF!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16"/>
        <v>163.30000000000001</v>
      </c>
      <c r="G148" s="11">
        <v>2.3905198978210114E-3</v>
      </c>
      <c r="H148" s="18">
        <f t="shared" si="20"/>
        <v>5.4244004157425918</v>
      </c>
      <c r="I148" s="10">
        <f t="shared" si="17"/>
        <v>1.9945520328685511</v>
      </c>
      <c r="J148" s="10">
        <v>2.0953863112360294</v>
      </c>
      <c r="K148" s="10">
        <v>0.46321104060077739</v>
      </c>
      <c r="L148" s="247">
        <f t="shared" si="21"/>
        <v>0.46321104060077739</v>
      </c>
      <c r="M148" s="10">
        <f t="shared" si="18"/>
        <v>9.9775498004479495</v>
      </c>
      <c r="N148" s="11">
        <f t="shared" si="22"/>
        <v>6.1099508882106239E-2</v>
      </c>
    </row>
    <row r="149" spans="1:14">
      <c r="A149" s="9" t="e">
        <f t="shared" si="19"/>
        <v>#REF!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16"/>
        <v>558.29999999999995</v>
      </c>
      <c r="G149" s="11">
        <v>8.1728552293537683E-3</v>
      </c>
      <c r="H149" s="18">
        <f t="shared" si="20"/>
        <v>18.545270986583517</v>
      </c>
      <c r="I149" s="10">
        <f t="shared" si="17"/>
        <v>6.8190961417667602</v>
      </c>
      <c r="J149" s="10">
        <v>7.1638345227377513</v>
      </c>
      <c r="K149" s="10">
        <v>1.5836541577918797</v>
      </c>
      <c r="L149" s="247">
        <f t="shared" si="21"/>
        <v>1.5836541577918797</v>
      </c>
      <c r="M149" s="10">
        <f t="shared" si="18"/>
        <v>34.111855808879902</v>
      </c>
      <c r="N149" s="11">
        <f t="shared" si="22"/>
        <v>6.1099508882106225E-2</v>
      </c>
    </row>
    <row r="150" spans="1:14">
      <c r="A150" s="9" t="e">
        <f t="shared" si="19"/>
        <v>#REF!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16"/>
        <v>357.76</v>
      </c>
      <c r="G150" s="11">
        <v>4.5711190648719466E-3</v>
      </c>
      <c r="H150" s="18">
        <f t="shared" si="20"/>
        <v>10.37246340367288</v>
      </c>
      <c r="I150" s="10">
        <f t="shared" si="17"/>
        <v>3.813954793530518</v>
      </c>
      <c r="J150" s="10">
        <v>4.0067687051228562</v>
      </c>
      <c r="K150" s="10">
        <v>0.88574574120023719</v>
      </c>
      <c r="L150" s="247">
        <f t="shared" si="21"/>
        <v>0.88574574120023719</v>
      </c>
      <c r="M150" s="10">
        <f t="shared" si="18"/>
        <v>19.078932643526493</v>
      </c>
      <c r="N150" s="11">
        <f t="shared" si="22"/>
        <v>5.3328859133291849E-2</v>
      </c>
    </row>
    <row r="151" spans="1:14">
      <c r="A151" s="9" t="e">
        <f t="shared" si="19"/>
        <v>#REF!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16"/>
        <v>185.8</v>
      </c>
      <c r="G151" s="11">
        <v>2.7198934293640167E-3</v>
      </c>
      <c r="H151" s="18">
        <f t="shared" si="20"/>
        <v>6.1717917773727713</v>
      </c>
      <c r="I151" s="10">
        <f t="shared" si="17"/>
        <v>2.2693678365399683</v>
      </c>
      <c r="J151" s="10">
        <v>2.3840953865747352</v>
      </c>
      <c r="K151" s="10">
        <v>0.52703374980786555</v>
      </c>
      <c r="L151" s="247">
        <f t="shared" si="21"/>
        <v>0.52703374980786555</v>
      </c>
      <c r="M151" s="10">
        <f t="shared" si="18"/>
        <v>11.35228875029534</v>
      </c>
      <c r="N151" s="11">
        <f t="shared" si="22"/>
        <v>6.1099508882106239E-2</v>
      </c>
    </row>
    <row r="152" spans="1:14">
      <c r="A152" s="9" t="e">
        <f t="shared" si="19"/>
        <v>#REF!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16"/>
        <v>389.5</v>
      </c>
      <c r="G152" s="11">
        <v>5.7018218016000235E-3</v>
      </c>
      <c r="H152" s="18">
        <f t="shared" si="20"/>
        <v>12.938174904664661</v>
      </c>
      <c r="I152" s="10">
        <f t="shared" si="17"/>
        <v>4.757366912445196</v>
      </c>
      <c r="J152" s="10">
        <v>4.997874881974484</v>
      </c>
      <c r="K152" s="10">
        <v>1.1048420104960366</v>
      </c>
      <c r="L152" s="247">
        <f t="shared" si="21"/>
        <v>1.1048420104960366</v>
      </c>
      <c r="M152" s="10">
        <f t="shared" si="18"/>
        <v>23.798258709580374</v>
      </c>
      <c r="N152" s="11">
        <f t="shared" si="22"/>
        <v>6.1099508882106225E-2</v>
      </c>
    </row>
    <row r="153" spans="1:14">
      <c r="A153" s="9" t="e">
        <f t="shared" si="19"/>
        <v>#REF!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16"/>
        <v>354.15</v>
      </c>
      <c r="G153" s="11">
        <v>5.184339386486902E-3</v>
      </c>
      <c r="H153" s="18">
        <f t="shared" si="20"/>
        <v>11.763940032059024</v>
      </c>
      <c r="I153" s="10">
        <f t="shared" si="17"/>
        <v>4.3256007497881033</v>
      </c>
      <c r="J153" s="10">
        <v>4.5442808458312287</v>
      </c>
      <c r="K153" s="10">
        <v>1.0045694429195671</v>
      </c>
      <c r="L153" s="247">
        <f t="shared" si="21"/>
        <v>1.0045694429195671</v>
      </c>
      <c r="M153" s="10">
        <f t="shared" si="18"/>
        <v>21.638391070597923</v>
      </c>
      <c r="N153" s="11">
        <f t="shared" si="22"/>
        <v>6.1099508882106239E-2</v>
      </c>
    </row>
    <row r="154" spans="1:14">
      <c r="A154" s="9" t="e">
        <f t="shared" si="19"/>
        <v>#REF!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16"/>
        <v>262.89999999999998</v>
      </c>
      <c r="G154" s="11">
        <v>3.848546730784714E-3</v>
      </c>
      <c r="H154" s="18">
        <f t="shared" si="20"/>
        <v>8.732852843225519</v>
      </c>
      <c r="I154" s="10">
        <f t="shared" si="17"/>
        <v>3.2110699904540234</v>
      </c>
      <c r="J154" s="10">
        <v>3.3734051514020331</v>
      </c>
      <c r="K154" s="10">
        <v>0.74573290002415404</v>
      </c>
      <c r="L154" s="247">
        <f t="shared" si="21"/>
        <v>0.74573290002415404</v>
      </c>
      <c r="M154" s="10">
        <f t="shared" si="18"/>
        <v>16.063060885105731</v>
      </c>
      <c r="N154" s="11">
        <f t="shared" si="22"/>
        <v>6.1099508882106246E-2</v>
      </c>
    </row>
    <row r="155" spans="1:14">
      <c r="A155" s="9" t="e">
        <f t="shared" si="19"/>
        <v>#REF!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16"/>
        <v>146.1</v>
      </c>
      <c r="G155" s="11">
        <v>2.1387321314859137E-3</v>
      </c>
      <c r="H155" s="18">
        <f t="shared" si="20"/>
        <v>4.8530612415186312</v>
      </c>
      <c r="I155" s="10">
        <f t="shared" si="17"/>
        <v>1.7844706185064008</v>
      </c>
      <c r="J155" s="10">
        <v>1.8746842625326627</v>
      </c>
      <c r="K155" s="10">
        <v>0.41442212511802551</v>
      </c>
      <c r="L155" s="247">
        <f t="shared" si="21"/>
        <v>0.41442212511802551</v>
      </c>
      <c r="M155" s="10">
        <f t="shared" si="18"/>
        <v>8.9266382476757205</v>
      </c>
      <c r="N155" s="11">
        <f t="shared" si="22"/>
        <v>6.1099508882106232E-2</v>
      </c>
    </row>
    <row r="156" spans="1:14">
      <c r="A156" s="9" t="e">
        <f t="shared" si="19"/>
        <v>#REF!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16"/>
        <v>733.66</v>
      </c>
      <c r="G156" s="11">
        <v>1.0739919340081831E-2</v>
      </c>
      <c r="H156" s="18">
        <f t="shared" si="20"/>
        <v>24.370273172159887</v>
      </c>
      <c r="I156" s="10">
        <f t="shared" si="17"/>
        <v>8.960949445403191</v>
      </c>
      <c r="J156" s="10">
        <v>9.4139688983553285</v>
      </c>
      <c r="K156" s="10">
        <v>2.0810741705276565</v>
      </c>
      <c r="L156" s="247">
        <f t="shared" si="21"/>
        <v>2.0810741705276565</v>
      </c>
      <c r="M156" s="10">
        <f t="shared" si="18"/>
        <v>44.826265686446064</v>
      </c>
      <c r="N156" s="11">
        <f t="shared" si="22"/>
        <v>6.1099508882106239E-2</v>
      </c>
    </row>
    <row r="157" spans="1:14">
      <c r="A157" s="9" t="e">
        <f t="shared" si="19"/>
        <v>#REF!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16"/>
        <v>506.03</v>
      </c>
      <c r="G157" s="11">
        <v>6.4532326182267993E-3</v>
      </c>
      <c r="H157" s="18">
        <f t="shared" si="20"/>
        <v>14.643223730996977</v>
      </c>
      <c r="I157" s="10">
        <f t="shared" si="17"/>
        <v>5.3843133658875892</v>
      </c>
      <c r="J157" s="10">
        <v>5.656516519180518</v>
      </c>
      <c r="K157" s="10">
        <v>1.2504428844338069</v>
      </c>
      <c r="L157" s="247">
        <f t="shared" si="21"/>
        <v>1.2504428844338069</v>
      </c>
      <c r="M157" s="10">
        <f t="shared" si="18"/>
        <v>26.934496500498888</v>
      </c>
      <c r="N157" s="11">
        <f t="shared" si="22"/>
        <v>5.3227074482735982E-2</v>
      </c>
    </row>
    <row r="158" spans="1:14">
      <c r="A158" s="9" t="e">
        <f t="shared" si="19"/>
        <v>#REF!</v>
      </c>
      <c r="B158" s="107" t="s">
        <v>471</v>
      </c>
      <c r="C158" s="8">
        <v>0</v>
      </c>
      <c r="D158" s="8">
        <f>димвенканали!D158</f>
        <v>0</v>
      </c>
      <c r="E158" s="8">
        <f>димвенканали!E158</f>
        <v>0</v>
      </c>
      <c r="F158" s="8">
        <f t="shared" si="16"/>
        <v>0</v>
      </c>
      <c r="G158" s="11">
        <v>0</v>
      </c>
      <c r="H158" s="18">
        <f t="shared" si="20"/>
        <v>0</v>
      </c>
      <c r="I158" s="10">
        <f t="shared" si="17"/>
        <v>0</v>
      </c>
      <c r="J158" s="10">
        <v>0</v>
      </c>
      <c r="K158" s="10">
        <v>0</v>
      </c>
      <c r="L158" s="247">
        <f t="shared" si="21"/>
        <v>0</v>
      </c>
      <c r="M158" s="10">
        <f t="shared" si="18"/>
        <v>0</v>
      </c>
      <c r="N158" s="11">
        <v>0</v>
      </c>
    </row>
    <row r="159" spans="1:14">
      <c r="A159" s="9" t="e">
        <f t="shared" si="19"/>
        <v>#REF!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16"/>
        <v>307.49</v>
      </c>
      <c r="G159" s="11">
        <v>4.5012918761848297E-3</v>
      </c>
      <c r="H159" s="18">
        <f t="shared" si="20"/>
        <v>10.214016435007283</v>
      </c>
      <c r="I159" s="10">
        <f t="shared" si="17"/>
        <v>3.7556938431521782</v>
      </c>
      <c r="J159" s="10">
        <v>3.9455623811510505</v>
      </c>
      <c r="K159" s="10">
        <v>0.87221532684833447</v>
      </c>
      <c r="L159" s="247">
        <f t="shared" si="21"/>
        <v>0.87221532684833447</v>
      </c>
      <c r="M159" s="10">
        <f t="shared" si="18"/>
        <v>18.787487986158844</v>
      </c>
      <c r="N159" s="11">
        <f t="shared" ref="N159:N190" si="23">M159/F159</f>
        <v>6.1099508882106225E-2</v>
      </c>
    </row>
    <row r="160" spans="1:14">
      <c r="A160" s="9" t="e">
        <f t="shared" si="19"/>
        <v>#REF!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16"/>
        <v>123.77</v>
      </c>
      <c r="G160" s="11">
        <v>1.8118471999590113E-3</v>
      </c>
      <c r="H160" s="18">
        <f t="shared" si="20"/>
        <v>4.1113168368429918</v>
      </c>
      <c r="I160" s="10">
        <f t="shared" si="17"/>
        <v>1.5117312009071682</v>
      </c>
      <c r="J160" s="10">
        <v>1.5881565446520716</v>
      </c>
      <c r="K160" s="10">
        <v>0.35108163193605763</v>
      </c>
      <c r="L160" s="247">
        <f t="shared" si="21"/>
        <v>0.35108163193605763</v>
      </c>
      <c r="M160" s="10">
        <f t="shared" si="18"/>
        <v>7.5622862143382896</v>
      </c>
      <c r="N160" s="11">
        <f t="shared" si="23"/>
        <v>6.1099508882106246E-2</v>
      </c>
    </row>
    <row r="161" spans="1:14">
      <c r="A161" s="9" t="e">
        <f t="shared" si="19"/>
        <v>#REF!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16"/>
        <v>748.80000000000007</v>
      </c>
      <c r="G161" s="11">
        <v>8.4422095840378276E-3</v>
      </c>
      <c r="H161" s="18">
        <f t="shared" si="20"/>
        <v>19.156471033427756</v>
      </c>
      <c r="I161" s="10">
        <f t="shared" si="17"/>
        <v>7.043834398991387</v>
      </c>
      <c r="J161" s="10">
        <v>7.3999343887925173</v>
      </c>
      <c r="K161" s="10">
        <v>1.6358469510990099</v>
      </c>
      <c r="L161" s="247">
        <f t="shared" si="21"/>
        <v>1.6358469510990099</v>
      </c>
      <c r="M161" s="10">
        <f t="shared" si="18"/>
        <v>35.236086772310671</v>
      </c>
      <c r="N161" s="11">
        <f t="shared" si="23"/>
        <v>4.7056739813449072E-2</v>
      </c>
    </row>
    <row r="162" spans="1:14">
      <c r="A162" s="9" t="e">
        <f t="shared" si="19"/>
        <v>#REF!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16"/>
        <v>435.2</v>
      </c>
      <c r="G162" s="11">
        <v>6.3708160412229275E-3</v>
      </c>
      <c r="H162" s="18">
        <f t="shared" si="20"/>
        <v>14.456209803620181</v>
      </c>
      <c r="I162" s="10">
        <f t="shared" si="17"/>
        <v>5.3155483447911411</v>
      </c>
      <c r="J162" s="10">
        <v>5.5842750927735443</v>
      </c>
      <c r="K162" s="10">
        <v>1.2344730243077666</v>
      </c>
      <c r="L162" s="247">
        <f t="shared" si="21"/>
        <v>1.2344730243077666</v>
      </c>
      <c r="M162" s="10">
        <f t="shared" si="18"/>
        <v>26.590506265492635</v>
      </c>
      <c r="N162" s="11">
        <f t="shared" si="23"/>
        <v>6.1099508882106239E-2</v>
      </c>
    </row>
    <row r="163" spans="1:14">
      <c r="A163" s="9" t="e">
        <f t="shared" si="19"/>
        <v>#REF!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16"/>
        <v>406.1</v>
      </c>
      <c r="G163" s="11">
        <v>5.9448262737606412E-3</v>
      </c>
      <c r="H163" s="18">
        <f t="shared" si="20"/>
        <v>13.489583642578484</v>
      </c>
      <c r="I163" s="10">
        <f t="shared" si="17"/>
        <v>4.9601199053761089</v>
      </c>
      <c r="J163" s="10">
        <v>5.2108780220021522</v>
      </c>
      <c r="K163" s="10">
        <v>1.1519289870665994</v>
      </c>
      <c r="L163" s="247">
        <f t="shared" si="21"/>
        <v>1.1519289870665994</v>
      </c>
      <c r="M163" s="10">
        <f t="shared" si="18"/>
        <v>24.812510557023344</v>
      </c>
      <c r="N163" s="11">
        <f t="shared" si="23"/>
        <v>6.1099508882106239E-2</v>
      </c>
    </row>
    <row r="164" spans="1:14">
      <c r="A164" s="9" t="e">
        <f t="shared" si="19"/>
        <v>#REF!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16"/>
        <v>487.2</v>
      </c>
      <c r="G164" s="11">
        <v>7.1320348696778729E-3</v>
      </c>
      <c r="H164" s="18">
        <f t="shared" si="20"/>
        <v>16.183514283832153</v>
      </c>
      <c r="I164" s="10">
        <f t="shared" si="17"/>
        <v>5.9506782021650828</v>
      </c>
      <c r="J164" s="10">
        <v>6.2515138446674428</v>
      </c>
      <c r="K164" s="10">
        <v>1.3819743966974816</v>
      </c>
      <c r="L164" s="247">
        <f t="shared" si="21"/>
        <v>1.3819743966974816</v>
      </c>
      <c r="M164" s="10">
        <f t="shared" si="18"/>
        <v>29.767680727362162</v>
      </c>
      <c r="N164" s="11">
        <f t="shared" si="23"/>
        <v>6.1099508882106246E-2</v>
      </c>
    </row>
    <row r="165" spans="1:14">
      <c r="A165" s="9" t="e">
        <f t="shared" si="19"/>
        <v>#REF!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16"/>
        <v>399.95</v>
      </c>
      <c r="G165" s="11">
        <v>5.8547975084722193E-3</v>
      </c>
      <c r="H165" s="18">
        <f t="shared" si="20"/>
        <v>13.285296670399568</v>
      </c>
      <c r="I165" s="10">
        <f t="shared" si="17"/>
        <v>4.8850035857059213</v>
      </c>
      <c r="J165" s="10">
        <v>5.1319642080762389</v>
      </c>
      <c r="K165" s="10">
        <v>1.1344841132166621</v>
      </c>
      <c r="L165" s="247">
        <f t="shared" si="21"/>
        <v>1.1344841132166621</v>
      </c>
      <c r="M165" s="10">
        <f t="shared" si="18"/>
        <v>24.436748577398387</v>
      </c>
      <c r="N165" s="11">
        <f t="shared" si="23"/>
        <v>6.1099508882106232E-2</v>
      </c>
    </row>
    <row r="166" spans="1:14">
      <c r="A166" s="9" t="e">
        <f t="shared" si="19"/>
        <v>#REF!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16"/>
        <v>489.3</v>
      </c>
      <c r="G166" s="11">
        <v>7.1627763992885536E-3</v>
      </c>
      <c r="H166" s="18">
        <f t="shared" si="20"/>
        <v>16.253270810917638</v>
      </c>
      <c r="I166" s="10">
        <f t="shared" si="17"/>
        <v>5.9763276771744156</v>
      </c>
      <c r="J166" s="10">
        <v>6.2784600250323885</v>
      </c>
      <c r="K166" s="10">
        <v>1.3879311828901431</v>
      </c>
      <c r="L166" s="247">
        <f t="shared" si="21"/>
        <v>1.3879311828901431</v>
      </c>
      <c r="M166" s="10">
        <f t="shared" si="18"/>
        <v>29.895989696014581</v>
      </c>
      <c r="N166" s="11">
        <f t="shared" si="23"/>
        <v>6.1099508882106232E-2</v>
      </c>
    </row>
    <row r="167" spans="1:14">
      <c r="A167" s="9" t="e">
        <f t="shared" si="19"/>
        <v>#REF!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16"/>
        <v>420.6</v>
      </c>
      <c r="G167" s="11">
        <v>6.1570892163105781E-3</v>
      </c>
      <c r="H167" s="18">
        <f t="shared" si="20"/>
        <v>13.971235853406823</v>
      </c>
      <c r="I167" s="10">
        <f t="shared" si="17"/>
        <v>5.137223423297689</v>
      </c>
      <c r="J167" s="10">
        <v>5.3969349816648737</v>
      </c>
      <c r="K167" s="10">
        <v>1.1930591774445007</v>
      </c>
      <c r="L167" s="247">
        <f t="shared" si="21"/>
        <v>1.1930591774445007</v>
      </c>
      <c r="M167" s="10">
        <f t="shared" si="18"/>
        <v>25.698453435813885</v>
      </c>
      <c r="N167" s="11">
        <f t="shared" si="23"/>
        <v>6.1099508882106239E-2</v>
      </c>
    </row>
    <row r="168" spans="1:14">
      <c r="A168" s="9" t="e">
        <f t="shared" si="19"/>
        <v>#REF!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16"/>
        <v>427.2</v>
      </c>
      <c r="G168" s="11">
        <v>6.2537054522298586E-3</v>
      </c>
      <c r="H168" s="18">
        <f t="shared" si="20"/>
        <v>14.190470652818339</v>
      </c>
      <c r="I168" s="10">
        <f t="shared" si="17"/>
        <v>5.2178360590413035</v>
      </c>
      <c r="J168" s="10">
        <v>5.48162297709756</v>
      </c>
      <c r="K168" s="10">
        <v>1.2117805054785797</v>
      </c>
      <c r="L168" s="247">
        <f t="shared" si="21"/>
        <v>1.2117805054785797</v>
      </c>
      <c r="M168" s="10">
        <f t="shared" si="18"/>
        <v>26.101710194435782</v>
      </c>
      <c r="N168" s="11">
        <f t="shared" si="23"/>
        <v>6.1099508882106232E-2</v>
      </c>
    </row>
    <row r="169" spans="1:14">
      <c r="A169" s="9" t="e">
        <f t="shared" si="19"/>
        <v>#REF!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16"/>
        <v>464.8</v>
      </c>
      <c r="G169" s="11">
        <v>6.8041252204972813E-3</v>
      </c>
      <c r="H169" s="18">
        <f t="shared" si="20"/>
        <v>15.439444661586997</v>
      </c>
      <c r="I169" s="10">
        <f t="shared" si="17"/>
        <v>5.677083802065539</v>
      </c>
      <c r="J169" s="10">
        <v>5.9640879207746869</v>
      </c>
      <c r="K169" s="10">
        <v>1.3184353439757583</v>
      </c>
      <c r="L169" s="247">
        <f t="shared" si="21"/>
        <v>1.3184353439757583</v>
      </c>
      <c r="M169" s="10">
        <f t="shared" si="18"/>
        <v>28.399051728402981</v>
      </c>
      <c r="N169" s="11">
        <f t="shared" si="23"/>
        <v>6.1099508882106239E-2</v>
      </c>
    </row>
    <row r="170" spans="1:14">
      <c r="A170" s="9" t="e">
        <f t="shared" si="19"/>
        <v>#REF!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16"/>
        <v>515.5</v>
      </c>
      <c r="G170" s="11">
        <v>7.5463135782408526E-3</v>
      </c>
      <c r="H170" s="18">
        <f t="shared" si="20"/>
        <v>17.123566529793667</v>
      </c>
      <c r="I170" s="10">
        <f t="shared" si="17"/>
        <v>6.2963354130051314</v>
      </c>
      <c r="J170" s="10">
        <v>6.6146457038712363</v>
      </c>
      <c r="K170" s="10">
        <v>1.4622491820557302</v>
      </c>
      <c r="L170" s="247">
        <f t="shared" si="21"/>
        <v>1.4622491820557302</v>
      </c>
      <c r="M170" s="10">
        <f t="shared" si="18"/>
        <v>31.496796828725763</v>
      </c>
      <c r="N170" s="11">
        <f t="shared" si="23"/>
        <v>6.1099508882106232E-2</v>
      </c>
    </row>
    <row r="171" spans="1:14">
      <c r="A171" s="9" t="e">
        <f t="shared" si="19"/>
        <v>#REF!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16"/>
        <v>556.9</v>
      </c>
      <c r="G171" s="11">
        <v>8.1523608762799817E-3</v>
      </c>
      <c r="H171" s="18">
        <f t="shared" si="20"/>
        <v>18.498766635193196</v>
      </c>
      <c r="I171" s="10">
        <f t="shared" si="17"/>
        <v>6.8019964917605389</v>
      </c>
      <c r="J171" s="10">
        <v>7.145870402494455</v>
      </c>
      <c r="K171" s="10">
        <v>1.5796829669967722</v>
      </c>
      <c r="L171" s="247">
        <f t="shared" si="21"/>
        <v>1.5796829669967722</v>
      </c>
      <c r="M171" s="10">
        <f t="shared" si="18"/>
        <v>34.026316496444956</v>
      </c>
      <c r="N171" s="11">
        <f t="shared" si="23"/>
        <v>6.1099508882106225E-2</v>
      </c>
    </row>
    <row r="172" spans="1:14">
      <c r="A172" s="9" t="e">
        <f t="shared" si="19"/>
        <v>#REF!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16"/>
        <v>342.9</v>
      </c>
      <c r="G172" s="11">
        <v>5.0196526207153987E-3</v>
      </c>
      <c r="H172" s="18">
        <f t="shared" si="20"/>
        <v>11.390244351243933</v>
      </c>
      <c r="I172" s="10">
        <f t="shared" si="17"/>
        <v>4.1881928479523944</v>
      </c>
      <c r="J172" s="10">
        <v>4.3999263081618754</v>
      </c>
      <c r="K172" s="10">
        <v>0.97265808831602285</v>
      </c>
      <c r="L172" s="247">
        <f t="shared" si="21"/>
        <v>0.97265808831602285</v>
      </c>
      <c r="M172" s="10">
        <f t="shared" si="18"/>
        <v>20.951021595674227</v>
      </c>
      <c r="N172" s="11">
        <f t="shared" si="23"/>
        <v>6.1099508882106239E-2</v>
      </c>
    </row>
    <row r="173" spans="1:14">
      <c r="A173" s="9" t="e">
        <f t="shared" si="19"/>
        <v>#REF!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16"/>
        <v>514.78</v>
      </c>
      <c r="G173" s="11">
        <v>7.5357736252314759E-3</v>
      </c>
      <c r="H173" s="18">
        <f t="shared" si="20"/>
        <v>17.099650006221498</v>
      </c>
      <c r="I173" s="10">
        <f t="shared" si="17"/>
        <v>6.2875413072876452</v>
      </c>
      <c r="J173" s="10">
        <v>6.6054070134603977</v>
      </c>
      <c r="K173" s="10">
        <v>1.4602068553611032</v>
      </c>
      <c r="L173" s="247">
        <f t="shared" si="21"/>
        <v>1.4602068553611032</v>
      </c>
      <c r="M173" s="10">
        <f t="shared" si="18"/>
        <v>31.452805182330643</v>
      </c>
      <c r="N173" s="11">
        <f t="shared" si="23"/>
        <v>6.1099508882106232E-2</v>
      </c>
    </row>
    <row r="174" spans="1:14">
      <c r="A174" s="9" t="e">
        <f t="shared" si="19"/>
        <v>#REF!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16"/>
        <v>378.9</v>
      </c>
      <c r="G174" s="11">
        <v>5.5466502711842072E-3</v>
      </c>
      <c r="H174" s="18">
        <f t="shared" si="20"/>
        <v>12.58607052985222</v>
      </c>
      <c r="I174" s="10">
        <f t="shared" si="17"/>
        <v>4.6278981338266618</v>
      </c>
      <c r="J174" s="10">
        <v>4.8618608287038052</v>
      </c>
      <c r="K174" s="10">
        <v>1.0747744230473639</v>
      </c>
      <c r="L174" s="247">
        <f t="shared" si="21"/>
        <v>1.0747744230473639</v>
      </c>
      <c r="M174" s="10">
        <f t="shared" si="18"/>
        <v>23.150603915430054</v>
      </c>
      <c r="N174" s="11">
        <f t="shared" si="23"/>
        <v>6.1099508882106239E-2</v>
      </c>
    </row>
    <row r="175" spans="1:14">
      <c r="A175" s="9" t="e">
        <f t="shared" si="19"/>
        <v>#REF!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16"/>
        <v>391.9</v>
      </c>
      <c r="G175" s="11">
        <v>5.7369549782979434E-3</v>
      </c>
      <c r="H175" s="18">
        <f t="shared" si="20"/>
        <v>13.017896649905213</v>
      </c>
      <c r="I175" s="10">
        <f t="shared" si="17"/>
        <v>4.7866805981701468</v>
      </c>
      <c r="J175" s="10">
        <v>5.0286705166772787</v>
      </c>
      <c r="K175" s="10">
        <v>1.1116497661447926</v>
      </c>
      <c r="L175" s="247">
        <f t="shared" si="21"/>
        <v>1.1116497661447926</v>
      </c>
      <c r="M175" s="10">
        <f t="shared" si="18"/>
        <v>23.944897530897435</v>
      </c>
      <c r="N175" s="11">
        <f t="shared" si="23"/>
        <v>6.1099508882106246E-2</v>
      </c>
    </row>
    <row r="176" spans="1:14">
      <c r="A176" s="9" t="e">
        <f t="shared" si="19"/>
        <v>#REF!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16"/>
        <v>381.3</v>
      </c>
      <c r="G176" s="11">
        <v>5.5817834478821288E-3</v>
      </c>
      <c r="H176" s="18">
        <f t="shared" si="20"/>
        <v>12.665792275092775</v>
      </c>
      <c r="I176" s="10">
        <f t="shared" si="17"/>
        <v>4.6572118195516135</v>
      </c>
      <c r="J176" s="10">
        <v>4.8926564634066008</v>
      </c>
      <c r="K176" s="10">
        <v>1.0815821786961202</v>
      </c>
      <c r="L176" s="247">
        <f t="shared" si="21"/>
        <v>1.0815821786961202</v>
      </c>
      <c r="M176" s="10">
        <f t="shared" si="18"/>
        <v>23.297242736747112</v>
      </c>
      <c r="N176" s="11">
        <f t="shared" si="23"/>
        <v>6.1099508882106246E-2</v>
      </c>
    </row>
    <row r="177" spans="1:14">
      <c r="A177" s="9" t="e">
        <f t="shared" si="19"/>
        <v>#REF!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16"/>
        <v>2512.2399999999998</v>
      </c>
      <c r="G177" s="11">
        <v>3.6776238261493302E-2</v>
      </c>
      <c r="H177" s="18">
        <f t="shared" si="20"/>
        <v>83.450065526302296</v>
      </c>
      <c r="I177" s="10">
        <f t="shared" si="17"/>
        <v>30.684589094021355</v>
      </c>
      <c r="J177" s="10">
        <v>32.235843885729338</v>
      </c>
      <c r="K177" s="10">
        <v>7.1261316879295578</v>
      </c>
      <c r="L177" s="247">
        <f t="shared" si="21"/>
        <v>7.1261316879295578</v>
      </c>
      <c r="M177" s="10">
        <f t="shared" si="18"/>
        <v>153.49663019398255</v>
      </c>
      <c r="N177" s="11">
        <f t="shared" si="23"/>
        <v>6.1099508882106232E-2</v>
      </c>
    </row>
    <row r="178" spans="1:14">
      <c r="A178" s="9" t="e">
        <f t="shared" si="19"/>
        <v>#REF!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16"/>
        <v>124.1</v>
      </c>
      <c r="G178" s="11">
        <v>1.8166780117549754E-3</v>
      </c>
      <c r="H178" s="18">
        <f t="shared" si="20"/>
        <v>4.1222785768135672</v>
      </c>
      <c r="I178" s="10">
        <f t="shared" si="17"/>
        <v>1.5157618326943487</v>
      </c>
      <c r="J178" s="10">
        <v>1.5923909444237061</v>
      </c>
      <c r="K178" s="10">
        <v>0.35201769833776159</v>
      </c>
      <c r="L178" s="247">
        <f t="shared" si="21"/>
        <v>0.35201769833776159</v>
      </c>
      <c r="M178" s="10">
        <f t="shared" si="18"/>
        <v>7.5824490522693839</v>
      </c>
      <c r="N178" s="11">
        <f t="shared" si="23"/>
        <v>6.1099508882106239E-2</v>
      </c>
    </row>
    <row r="179" spans="1:14">
      <c r="A179" s="9" t="e">
        <f t="shared" si="19"/>
        <v>#REF!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16"/>
        <v>147.35</v>
      </c>
      <c r="G179" s="11">
        <v>2.1570306610160807E-3</v>
      </c>
      <c r="H179" s="18">
        <f t="shared" si="20"/>
        <v>4.8945829838314197</v>
      </c>
      <c r="I179" s="10">
        <f t="shared" si="17"/>
        <v>1.7997381631548131</v>
      </c>
      <c r="J179" s="10">
        <v>1.8907236556070353</v>
      </c>
      <c r="K179" s="10">
        <v>0.41796783118508596</v>
      </c>
      <c r="L179" s="247">
        <f t="shared" si="21"/>
        <v>0.41796783118508596</v>
      </c>
      <c r="M179" s="10">
        <f t="shared" si="18"/>
        <v>9.0030126337783543</v>
      </c>
      <c r="N179" s="11">
        <f t="shared" si="23"/>
        <v>6.1099508882106239E-2</v>
      </c>
    </row>
    <row r="180" spans="1:14">
      <c r="A180" s="9" t="e">
        <f t="shared" si="19"/>
        <v>#REF!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16"/>
        <v>118.2</v>
      </c>
      <c r="G180" s="11">
        <v>1.7303089523725873E-3</v>
      </c>
      <c r="H180" s="18">
        <f t="shared" si="20"/>
        <v>3.9262959530972092</v>
      </c>
      <c r="I180" s="10">
        <f t="shared" si="17"/>
        <v>1.4436990219538439</v>
      </c>
      <c r="J180" s="10">
        <v>1.5166850091126676</v>
      </c>
      <c r="K180" s="10">
        <v>0.33528196570123625</v>
      </c>
      <c r="L180" s="247">
        <f t="shared" si="21"/>
        <v>0.33528196570123625</v>
      </c>
      <c r="M180" s="10">
        <f t="shared" si="18"/>
        <v>7.2219619498649577</v>
      </c>
      <c r="N180" s="11">
        <f t="shared" si="23"/>
        <v>6.1099508882106239E-2</v>
      </c>
    </row>
    <row r="181" spans="1:14">
      <c r="A181" s="9" t="e">
        <f t="shared" si="19"/>
        <v>#REF!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16"/>
        <v>111.8</v>
      </c>
      <c r="G181" s="11">
        <v>1.6366204811781326E-3</v>
      </c>
      <c r="H181" s="18">
        <f t="shared" si="20"/>
        <v>3.7137046324557361</v>
      </c>
      <c r="I181" s="10">
        <f t="shared" si="17"/>
        <v>1.3655291933539744</v>
      </c>
      <c r="J181" s="10">
        <v>1.4345633165718803</v>
      </c>
      <c r="K181" s="10">
        <v>0.31712795063788679</v>
      </c>
      <c r="L181" s="247">
        <f t="shared" si="21"/>
        <v>0.31712795063788679</v>
      </c>
      <c r="M181" s="10">
        <f t="shared" si="18"/>
        <v>6.830925093019478</v>
      </c>
      <c r="N181" s="11">
        <f t="shared" si="23"/>
        <v>6.1099508882106246E-2</v>
      </c>
    </row>
    <row r="182" spans="1:14">
      <c r="A182" s="9" t="e">
        <f t="shared" si="19"/>
        <v>#REF!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16"/>
        <v>177.1</v>
      </c>
      <c r="G182" s="11">
        <v>2.5925356638340541E-3</v>
      </c>
      <c r="H182" s="18">
        <f t="shared" si="20"/>
        <v>5.8828004508757674</v>
      </c>
      <c r="I182" s="10">
        <f t="shared" si="17"/>
        <v>2.1631057257870197</v>
      </c>
      <c r="J182" s="10">
        <v>2.2724612107771018</v>
      </c>
      <c r="K182" s="10">
        <v>0.50235563558112473</v>
      </c>
      <c r="L182" s="247">
        <f t="shared" si="21"/>
        <v>0.50235563558112473</v>
      </c>
      <c r="M182" s="10">
        <f t="shared" si="18"/>
        <v>10.820723023021014</v>
      </c>
      <c r="N182" s="11">
        <f t="shared" si="23"/>
        <v>6.1099508882106232E-2</v>
      </c>
    </row>
    <row r="183" spans="1:14">
      <c r="A183" s="9" t="e">
        <f t="shared" si="19"/>
        <v>#REF!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16"/>
        <v>572.56000000000006</v>
      </c>
      <c r="G183" s="11">
        <v>7.8458239095906268E-3</v>
      </c>
      <c r="H183" s="18">
        <f t="shared" si="20"/>
        <v>17.803194407969379</v>
      </c>
      <c r="I183" s="10">
        <f t="shared" si="17"/>
        <v>6.5462345838103406</v>
      </c>
      <c r="J183" s="10">
        <v>6.8771784897125681</v>
      </c>
      <c r="K183" s="10">
        <v>1.5202852989613758</v>
      </c>
      <c r="L183" s="247">
        <f t="shared" si="21"/>
        <v>1.5202852989613758</v>
      </c>
      <c r="M183" s="10">
        <f t="shared" si="18"/>
        <v>32.746892780453663</v>
      </c>
      <c r="N183" s="11">
        <f t="shared" si="23"/>
        <v>5.7193818604956093E-2</v>
      </c>
    </row>
    <row r="184" spans="1:14">
      <c r="A184" s="9" t="e">
        <f t="shared" si="19"/>
        <v>#REF!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ref="F184:F245" si="24">C184+D184+E184</f>
        <v>546.79999999999995</v>
      </c>
      <c r="G184" s="11">
        <v>8.004508757676233E-3</v>
      </c>
      <c r="H184" s="18">
        <f t="shared" si="20"/>
        <v>18.163270957305873</v>
      </c>
      <c r="I184" s="10">
        <f t="shared" ref="I184:I243" si="25">H184*0.3677</f>
        <v>6.6786347310013703</v>
      </c>
      <c r="J184" s="10">
        <v>7.0162721064535249</v>
      </c>
      <c r="K184" s="10">
        <v>1.5510336619749236</v>
      </c>
      <c r="L184" s="247">
        <f t="shared" si="21"/>
        <v>1.5510336619749236</v>
      </c>
      <c r="M184" s="10">
        <f t="shared" si="18"/>
        <v>33.40921145673569</v>
      </c>
      <c r="N184" s="11">
        <f t="shared" si="23"/>
        <v>6.1099508882106239E-2</v>
      </c>
    </row>
    <row r="185" spans="1:14">
      <c r="A185" s="9" t="e">
        <f t="shared" si="19"/>
        <v>#REF!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24"/>
        <v>695</v>
      </c>
      <c r="G185" s="11">
        <v>1.0173982418772827E-2</v>
      </c>
      <c r="H185" s="18">
        <f t="shared" si="20"/>
        <v>23.086088725909985</v>
      </c>
      <c r="I185" s="10">
        <f t="shared" si="25"/>
        <v>8.4887548245171018</v>
      </c>
      <c r="J185" s="10">
        <v>8.9179025493511332</v>
      </c>
      <c r="K185" s="10">
        <v>1.9714125732856107</v>
      </c>
      <c r="L185" s="247">
        <f t="shared" si="21"/>
        <v>1.9714125732856107</v>
      </c>
      <c r="M185" s="10">
        <f t="shared" si="18"/>
        <v>42.464158673063828</v>
      </c>
      <c r="N185" s="11">
        <f t="shared" si="23"/>
        <v>6.1099508882106225E-2</v>
      </c>
    </row>
    <row r="186" spans="1:14">
      <c r="A186" s="9" t="e">
        <f t="shared" si="19"/>
        <v>#REF!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24"/>
        <v>641.82000000000005</v>
      </c>
      <c r="G186" s="11">
        <v>9.395489778441405E-3</v>
      </c>
      <c r="H186" s="18">
        <f t="shared" si="20"/>
        <v>21.319587720954747</v>
      </c>
      <c r="I186" s="10">
        <f t="shared" si="25"/>
        <v>7.8392124049950613</v>
      </c>
      <c r="J186" s="10">
        <v>8.2355226103950283</v>
      </c>
      <c r="K186" s="10">
        <v>1.8205640543685913</v>
      </c>
      <c r="L186" s="247">
        <f t="shared" si="21"/>
        <v>1.8205640543685913</v>
      </c>
      <c r="M186" s="10">
        <f t="shared" si="18"/>
        <v>39.214886790713429</v>
      </c>
      <c r="N186" s="11">
        <f t="shared" si="23"/>
        <v>6.1099508882106239E-2</v>
      </c>
    </row>
    <row r="187" spans="1:14">
      <c r="A187" s="9" t="e">
        <f t="shared" si="19"/>
        <v>#REF!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24"/>
        <v>126.6</v>
      </c>
      <c r="G187" s="11">
        <v>1.8532750708153093E-3</v>
      </c>
      <c r="H187" s="18">
        <f t="shared" si="20"/>
        <v>4.2053220614391433</v>
      </c>
      <c r="I187" s="10">
        <f t="shared" si="25"/>
        <v>1.5462969219911731</v>
      </c>
      <c r="J187" s="10">
        <v>1.6244697305724511</v>
      </c>
      <c r="K187" s="10">
        <v>0.35910911047188249</v>
      </c>
      <c r="L187" s="247">
        <f t="shared" si="21"/>
        <v>0.35910911047188249</v>
      </c>
      <c r="M187" s="10">
        <f t="shared" si="18"/>
        <v>7.7351978244746498</v>
      </c>
      <c r="N187" s="11">
        <f t="shared" si="23"/>
        <v>6.1099508882106239E-2</v>
      </c>
    </row>
    <row r="188" spans="1:14">
      <c r="A188" s="9" t="e">
        <f t="shared" si="19"/>
        <v>#REF!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24"/>
        <v>611.88</v>
      </c>
      <c r="G188" s="11">
        <v>8.9572033991348454E-3</v>
      </c>
      <c r="H188" s="18">
        <f t="shared" si="20"/>
        <v>20.325058949078851</v>
      </c>
      <c r="I188" s="10">
        <f t="shared" si="25"/>
        <v>7.4735241755762942</v>
      </c>
      <c r="J188" s="10">
        <v>7.8513470674776569</v>
      </c>
      <c r="K188" s="10">
        <v>1.7356373026503591</v>
      </c>
      <c r="L188" s="247">
        <f t="shared" si="21"/>
        <v>1.7356373026503591</v>
      </c>
      <c r="M188" s="10">
        <f t="shared" si="18"/>
        <v>37.38556749478316</v>
      </c>
      <c r="N188" s="11">
        <f t="shared" si="23"/>
        <v>6.1099508882106232E-2</v>
      </c>
    </row>
    <row r="189" spans="1:14">
      <c r="A189" s="9" t="e">
        <f t="shared" si="19"/>
        <v>#REF!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24"/>
        <v>427.6</v>
      </c>
      <c r="G189" s="11">
        <v>6.2595609816795128E-3</v>
      </c>
      <c r="H189" s="18">
        <f t="shared" si="20"/>
        <v>14.203757610358434</v>
      </c>
      <c r="I189" s="10">
        <f t="shared" si="25"/>
        <v>5.2227216733287962</v>
      </c>
      <c r="J189" s="10">
        <v>5.4867555828813597</v>
      </c>
      <c r="K189" s="10">
        <v>1.2129151314200393</v>
      </c>
      <c r="L189" s="247">
        <f t="shared" si="21"/>
        <v>1.2129151314200393</v>
      </c>
      <c r="M189" s="10">
        <f t="shared" si="18"/>
        <v>26.126149997988627</v>
      </c>
      <c r="N189" s="11">
        <f t="shared" si="23"/>
        <v>6.1099508882106232E-2</v>
      </c>
    </row>
    <row r="190" spans="1:14">
      <c r="A190" s="9" t="e">
        <f t="shared" si="19"/>
        <v>#REF!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24"/>
        <v>411.9</v>
      </c>
      <c r="G190" s="11">
        <v>6.0297314507806151E-3</v>
      </c>
      <c r="H190" s="18">
        <f t="shared" si="20"/>
        <v>13.682244526909818</v>
      </c>
      <c r="I190" s="10">
        <f t="shared" si="25"/>
        <v>5.0309613125447408</v>
      </c>
      <c r="J190" s="10">
        <v>5.2853008058672399</v>
      </c>
      <c r="K190" s="10">
        <v>1.1683810632177598</v>
      </c>
      <c r="L190" s="247">
        <f t="shared" si="21"/>
        <v>1.1683810632177598</v>
      </c>
      <c r="M190" s="10">
        <f t="shared" si="18"/>
        <v>25.166887708539559</v>
      </c>
      <c r="N190" s="11">
        <f t="shared" si="23"/>
        <v>6.1099508882106239E-2</v>
      </c>
    </row>
    <row r="191" spans="1:14">
      <c r="A191" s="9" t="e">
        <f t="shared" si="19"/>
        <v>#REF!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24"/>
        <v>635.29999999999995</v>
      </c>
      <c r="G191" s="11">
        <v>8.5915255850039889E-3</v>
      </c>
      <c r="H191" s="18">
        <f t="shared" si="20"/>
        <v>19.495288450700102</v>
      </c>
      <c r="I191" s="10">
        <f t="shared" si="25"/>
        <v>7.1684175633224276</v>
      </c>
      <c r="J191" s="10">
        <v>7.5308158362793964</v>
      </c>
      <c r="K191" s="10">
        <v>1.664779912606223</v>
      </c>
      <c r="L191" s="247">
        <f t="shared" si="21"/>
        <v>1.664779912606223</v>
      </c>
      <c r="M191" s="10">
        <f t="shared" si="18"/>
        <v>35.859301762908146</v>
      </c>
      <c r="N191" s="11">
        <f t="shared" ref="N191:N222" si="26">M191/F191</f>
        <v>5.644467458351668E-2</v>
      </c>
    </row>
    <row r="192" spans="1:14">
      <c r="A192" s="9" t="e">
        <f t="shared" si="19"/>
        <v>#REF!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24"/>
        <v>650.69999999999993</v>
      </c>
      <c r="G192" s="11">
        <v>8.6354420558763904E-3</v>
      </c>
      <c r="H192" s="18">
        <f t="shared" si="20"/>
        <v>19.594940632250793</v>
      </c>
      <c r="I192" s="10">
        <f t="shared" si="25"/>
        <v>7.205059670478617</v>
      </c>
      <c r="J192" s="10">
        <v>7.5693103796578907</v>
      </c>
      <c r="K192" s="10">
        <v>1.6732896071671683</v>
      </c>
      <c r="L192" s="247">
        <f t="shared" si="21"/>
        <v>1.6732896071671683</v>
      </c>
      <c r="M192" s="10">
        <f t="shared" si="18"/>
        <v>36.042600289554471</v>
      </c>
      <c r="N192" s="11">
        <f t="shared" si="26"/>
        <v>5.5390502980719958E-2</v>
      </c>
    </row>
    <row r="193" spans="1:14">
      <c r="A193" s="9" t="e">
        <f t="shared" si="19"/>
        <v>#REF!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24"/>
        <v>650.29999999999995</v>
      </c>
      <c r="G193" s="11">
        <v>9.5196270027740563E-3</v>
      </c>
      <c r="H193" s="18">
        <f t="shared" si="20"/>
        <v>21.601271220804694</v>
      </c>
      <c r="I193" s="10">
        <f t="shared" si="25"/>
        <v>7.9427874278898862</v>
      </c>
      <c r="J193" s="10">
        <v>8.3443338530115714</v>
      </c>
      <c r="K193" s="10">
        <v>1.844618124327529</v>
      </c>
      <c r="L193" s="247">
        <f t="shared" si="21"/>
        <v>1.844618124327529</v>
      </c>
      <c r="M193" s="10">
        <f t="shared" si="18"/>
        <v>39.733010626033682</v>
      </c>
      <c r="N193" s="11">
        <f t="shared" si="26"/>
        <v>6.1099508882106232E-2</v>
      </c>
    </row>
    <row r="194" spans="1:14">
      <c r="A194" s="9" t="e">
        <f t="shared" si="19"/>
        <v>#REF!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24"/>
        <v>702.91</v>
      </c>
      <c r="G194" s="11">
        <v>9.2255330361652142E-3</v>
      </c>
      <c r="H194" s="18">
        <f t="shared" si="20"/>
        <v>20.933933778353573</v>
      </c>
      <c r="I194" s="10">
        <f t="shared" si="25"/>
        <v>7.6974074503006094</v>
      </c>
      <c r="J194" s="10">
        <v>8.0865487275202561</v>
      </c>
      <c r="K194" s="10">
        <v>1.7876315364177338</v>
      </c>
      <c r="L194" s="247">
        <f t="shared" si="21"/>
        <v>1.7876315364177338</v>
      </c>
      <c r="M194" s="10">
        <f t="shared" si="18"/>
        <v>38.505521492592173</v>
      </c>
      <c r="N194" s="11">
        <f t="shared" si="26"/>
        <v>5.4780158900274822E-2</v>
      </c>
    </row>
    <row r="195" spans="1:14">
      <c r="A195" s="9" t="e">
        <f t="shared" si="19"/>
        <v>#REF!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24"/>
        <v>592.9</v>
      </c>
      <c r="G195" s="11">
        <v>8.6793585267487903E-3</v>
      </c>
      <c r="H195" s="18">
        <f t="shared" si="20"/>
        <v>19.694592813801485</v>
      </c>
      <c r="I195" s="10">
        <f t="shared" si="25"/>
        <v>7.2417017776348063</v>
      </c>
      <c r="J195" s="10">
        <v>7.607804923036384</v>
      </c>
      <c r="K195" s="10">
        <v>1.6817993017281132</v>
      </c>
      <c r="L195" s="247">
        <f t="shared" si="21"/>
        <v>1.6817993017281132</v>
      </c>
      <c r="M195" s="10">
        <f t="shared" si="18"/>
        <v>36.22589881620079</v>
      </c>
      <c r="N195" s="11">
        <f t="shared" si="26"/>
        <v>6.1099508882106239E-2</v>
      </c>
    </row>
    <row r="196" spans="1:14">
      <c r="A196" s="9" t="e">
        <f t="shared" si="19"/>
        <v>#REF!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24"/>
        <v>1245.1200000000001</v>
      </c>
      <c r="G196" s="11">
        <v>1.6555338413005133E-2</v>
      </c>
      <c r="H196" s="18">
        <f t="shared" si="20"/>
        <v>37.56621505310234</v>
      </c>
      <c r="I196" s="10">
        <f t="shared" si="25"/>
        <v>13.813097275025731</v>
      </c>
      <c r="J196" s="10">
        <v>14.511416332535518</v>
      </c>
      <c r="K196" s="10">
        <v>3.2079279242880046</v>
      </c>
      <c r="L196" s="247">
        <f t="shared" si="21"/>
        <v>3.2079279242880046</v>
      </c>
      <c r="M196" s="10">
        <f t="shared" ref="M196:M259" si="27">H196+I196+J196+L196</f>
        <v>69.098656584951598</v>
      </c>
      <c r="N196" s="11">
        <f t="shared" si="26"/>
        <v>5.5495580012329404E-2</v>
      </c>
    </row>
    <row r="197" spans="1:14">
      <c r="A197" s="9" t="e">
        <f t="shared" ref="A197:A260" si="28">A196+1</f>
        <v>#REF!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si="24"/>
        <v>274.64999999999998</v>
      </c>
      <c r="G197" s="11">
        <v>4.0205529083682835E-3</v>
      </c>
      <c r="H197" s="18">
        <f t="shared" ref="H197:H260" si="29">G197*$H$2</f>
        <v>9.123157220965723</v>
      </c>
      <c r="I197" s="10">
        <f t="shared" si="25"/>
        <v>3.3545849101490965</v>
      </c>
      <c r="J197" s="10">
        <v>3.5241754463011352</v>
      </c>
      <c r="K197" s="10">
        <v>0.77906253705452233</v>
      </c>
      <c r="L197" s="247">
        <f t="shared" ref="L197:L260" si="30">K197*$L$2</f>
        <v>0.77906253705452233</v>
      </c>
      <c r="M197" s="10">
        <f t="shared" si="27"/>
        <v>16.780980114470477</v>
      </c>
      <c r="N197" s="11">
        <f t="shared" si="26"/>
        <v>6.1099508882106239E-2</v>
      </c>
    </row>
    <row r="198" spans="1:14">
      <c r="A198" s="9" t="e">
        <f t="shared" si="28"/>
        <v>#REF!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24"/>
        <v>446.05</v>
      </c>
      <c r="G198" s="11">
        <v>4.5050979703271047E-3</v>
      </c>
      <c r="H198" s="18">
        <f t="shared" si="29"/>
        <v>10.222652957408343</v>
      </c>
      <c r="I198" s="10">
        <f t="shared" si="25"/>
        <v>3.758869492439048</v>
      </c>
      <c r="J198" s="10">
        <v>3.9488985749105203</v>
      </c>
      <c r="K198" s="10">
        <v>1.5767842896144866</v>
      </c>
      <c r="L198" s="247">
        <f t="shared" si="30"/>
        <v>1.5767842896144866</v>
      </c>
      <c r="M198" s="10">
        <f t="shared" si="27"/>
        <v>19.507205314372399</v>
      </c>
      <c r="N198" s="11">
        <f t="shared" si="26"/>
        <v>4.3733225679570449E-2</v>
      </c>
    </row>
    <row r="199" spans="1:14">
      <c r="A199" s="9" t="e">
        <f t="shared" si="28"/>
        <v>#REF!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24"/>
        <v>784</v>
      </c>
      <c r="G199" s="11">
        <v>9.1624397063451973E-3</v>
      </c>
      <c r="H199" s="18">
        <f t="shared" si="29"/>
        <v>20.790766810859079</v>
      </c>
      <c r="I199" s="10">
        <f t="shared" si="25"/>
        <v>7.6447649563528843</v>
      </c>
      <c r="J199" s="10">
        <v>8.0312449001998196</v>
      </c>
      <c r="K199" s="10">
        <v>1.7754059418985089</v>
      </c>
      <c r="L199" s="247">
        <f t="shared" si="30"/>
        <v>1.7754059418985089</v>
      </c>
      <c r="M199" s="10">
        <f t="shared" si="27"/>
        <v>38.242182609310291</v>
      </c>
      <c r="N199" s="11">
        <f t="shared" si="26"/>
        <v>4.8778294144528431E-2</v>
      </c>
    </row>
    <row r="200" spans="1:14">
      <c r="A200" s="9" t="e">
        <f t="shared" si="28"/>
        <v>#REF!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24"/>
        <v>322.09999999999997</v>
      </c>
      <c r="G200" s="11">
        <v>4.2364755568242533E-3</v>
      </c>
      <c r="H200" s="18">
        <f t="shared" si="29"/>
        <v>9.6131137802566187</v>
      </c>
      <c r="I200" s="10">
        <f t="shared" si="25"/>
        <v>3.534741937000359</v>
      </c>
      <c r="J200" s="10">
        <v>3.7134402845787307</v>
      </c>
      <c r="K200" s="10">
        <v>0.82090186864583559</v>
      </c>
      <c r="L200" s="247">
        <f t="shared" si="30"/>
        <v>0.82090186864583559</v>
      </c>
      <c r="M200" s="10">
        <f t="shared" si="27"/>
        <v>17.682197870481545</v>
      </c>
      <c r="N200" s="11">
        <f t="shared" si="26"/>
        <v>5.4896609346418962E-2</v>
      </c>
    </row>
    <row r="201" spans="1:14">
      <c r="A201" s="9" t="e">
        <f t="shared" si="28"/>
        <v>#REF!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24"/>
        <v>543.79999999999995</v>
      </c>
      <c r="G201" s="11">
        <v>7.9605922868038314E-3</v>
      </c>
      <c r="H201" s="18">
        <f t="shared" si="29"/>
        <v>18.063618775755177</v>
      </c>
      <c r="I201" s="10">
        <f t="shared" si="25"/>
        <v>6.6419926238451792</v>
      </c>
      <c r="J201" s="10">
        <v>6.9777775630750298</v>
      </c>
      <c r="K201" s="10">
        <v>1.5425239674139786</v>
      </c>
      <c r="L201" s="247">
        <f t="shared" si="30"/>
        <v>1.5425239674139786</v>
      </c>
      <c r="M201" s="10">
        <f t="shared" si="27"/>
        <v>33.225912930089365</v>
      </c>
      <c r="N201" s="11">
        <f t="shared" si="26"/>
        <v>6.1099508882106232E-2</v>
      </c>
    </row>
    <row r="202" spans="1:14">
      <c r="A202" s="9" t="e">
        <f t="shared" si="28"/>
        <v>#REF!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24"/>
        <v>556.6</v>
      </c>
      <c r="G202" s="11">
        <v>8.1479692291927426E-3</v>
      </c>
      <c r="H202" s="18">
        <f t="shared" si="29"/>
        <v>18.488801417038129</v>
      </c>
      <c r="I202" s="10">
        <f t="shared" si="25"/>
        <v>6.7983322810449209</v>
      </c>
      <c r="J202" s="10">
        <v>7.1420209481566062</v>
      </c>
      <c r="K202" s="10">
        <v>1.5788319975406777</v>
      </c>
      <c r="L202" s="247">
        <f t="shared" si="30"/>
        <v>1.5788319975406777</v>
      </c>
      <c r="M202" s="10">
        <f t="shared" si="27"/>
        <v>34.007986643780328</v>
      </c>
      <c r="N202" s="11">
        <f t="shared" si="26"/>
        <v>6.1099508882106225E-2</v>
      </c>
    </row>
    <row r="203" spans="1:14">
      <c r="A203" s="9" t="e">
        <f t="shared" si="28"/>
        <v>#REF!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24"/>
        <v>151.5</v>
      </c>
      <c r="G203" s="11">
        <v>2.2177817790562352E-3</v>
      </c>
      <c r="H203" s="18">
        <f t="shared" si="29"/>
        <v>5.0324351683098749</v>
      </c>
      <c r="I203" s="10">
        <f t="shared" si="25"/>
        <v>1.850426411387541</v>
      </c>
      <c r="J203" s="10">
        <v>1.9439744406139523</v>
      </c>
      <c r="K203" s="10">
        <v>0.42973957532772672</v>
      </c>
      <c r="L203" s="247">
        <f t="shared" si="30"/>
        <v>0.42973957532772672</v>
      </c>
      <c r="M203" s="10">
        <f t="shared" si="27"/>
        <v>9.2565755956390952</v>
      </c>
      <c r="N203" s="11">
        <f t="shared" si="26"/>
        <v>6.1099508882106239E-2</v>
      </c>
    </row>
    <row r="204" spans="1:14">
      <c r="A204" s="9" t="e">
        <f t="shared" si="28"/>
        <v>#REF!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24"/>
        <v>359.79999999999995</v>
      </c>
      <c r="G204" s="11">
        <v>4.2145173213880534E-3</v>
      </c>
      <c r="H204" s="18">
        <f t="shared" si="29"/>
        <v>9.5632876894812746</v>
      </c>
      <c r="I204" s="10">
        <f t="shared" si="25"/>
        <v>3.5164208834222648</v>
      </c>
      <c r="J204" s="10">
        <v>3.694193012889484</v>
      </c>
      <c r="K204" s="10">
        <v>0.81664702136536316</v>
      </c>
      <c r="L204" s="247">
        <f t="shared" si="30"/>
        <v>0.81664702136536316</v>
      </c>
      <c r="M204" s="10">
        <f t="shared" si="27"/>
        <v>17.590548607158386</v>
      </c>
      <c r="N204" s="11">
        <f t="shared" si="26"/>
        <v>4.8889796017672009E-2</v>
      </c>
    </row>
    <row r="205" spans="1:14">
      <c r="A205" s="9" t="e">
        <f t="shared" si="28"/>
        <v>#REF!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24"/>
        <v>383</v>
      </c>
      <c r="G205" s="11">
        <v>5.6066694480431554E-3</v>
      </c>
      <c r="H205" s="18">
        <f t="shared" si="29"/>
        <v>12.722261844638165</v>
      </c>
      <c r="I205" s="10">
        <f t="shared" si="25"/>
        <v>4.6779756802734536</v>
      </c>
      <c r="J205" s="10">
        <v>4.9144700379877468</v>
      </c>
      <c r="K205" s="10">
        <v>1.0864043389473224</v>
      </c>
      <c r="L205" s="247">
        <f t="shared" si="30"/>
        <v>1.0864043389473224</v>
      </c>
      <c r="M205" s="10">
        <f t="shared" si="27"/>
        <v>23.401111901846686</v>
      </c>
      <c r="N205" s="11">
        <f t="shared" si="26"/>
        <v>6.1099508882106232E-2</v>
      </c>
    </row>
    <row r="206" spans="1:14">
      <c r="A206" s="9" t="e">
        <f t="shared" si="28"/>
        <v>#REF!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24"/>
        <v>353.6</v>
      </c>
      <c r="G206" s="11">
        <v>5.1762880334936291E-3</v>
      </c>
      <c r="H206" s="18">
        <f t="shared" si="29"/>
        <v>11.7456704654414</v>
      </c>
      <c r="I206" s="10">
        <f t="shared" si="25"/>
        <v>4.3188830301428034</v>
      </c>
      <c r="J206" s="10">
        <v>4.5372235128785059</v>
      </c>
      <c r="K206" s="10">
        <v>1.0030093322500606</v>
      </c>
      <c r="L206" s="247">
        <f t="shared" si="30"/>
        <v>1.0030093322500606</v>
      </c>
      <c r="M206" s="10">
        <f t="shared" si="27"/>
        <v>21.604786340712767</v>
      </c>
      <c r="N206" s="11">
        <f t="shared" si="26"/>
        <v>6.1099508882106239E-2</v>
      </c>
    </row>
    <row r="207" spans="1:14">
      <c r="A207" s="9" t="e">
        <f t="shared" si="28"/>
        <v>#REF!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24"/>
        <v>548.24</v>
      </c>
      <c r="G207" s="11">
        <v>7.331708423911054E-3</v>
      </c>
      <c r="H207" s="18">
        <f t="shared" si="29"/>
        <v>16.636599535949291</v>
      </c>
      <c r="I207" s="10">
        <f t="shared" si="25"/>
        <v>6.117277649368555</v>
      </c>
      <c r="J207" s="10">
        <v>6.4265357018949949</v>
      </c>
      <c r="K207" s="10">
        <v>1.420665141301245</v>
      </c>
      <c r="L207" s="247">
        <f t="shared" si="30"/>
        <v>1.420665141301245</v>
      </c>
      <c r="M207" s="10">
        <f t="shared" si="27"/>
        <v>30.601078028514088</v>
      </c>
      <c r="N207" s="11">
        <f t="shared" si="26"/>
        <v>5.5816937889453681E-2</v>
      </c>
    </row>
    <row r="208" spans="1:14">
      <c r="A208" s="9" t="e">
        <f t="shared" si="28"/>
        <v>#REF!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24"/>
        <v>153.69999999999999</v>
      </c>
      <c r="G208" s="11">
        <v>2.2499871910293288E-3</v>
      </c>
      <c r="H208" s="18">
        <f t="shared" si="29"/>
        <v>5.1055134347803808</v>
      </c>
      <c r="I208" s="10">
        <f t="shared" si="25"/>
        <v>1.8772972899687461</v>
      </c>
      <c r="J208" s="10">
        <v>1.9722037724248478</v>
      </c>
      <c r="K208" s="10">
        <v>0.43598001800575309</v>
      </c>
      <c r="L208" s="247">
        <f t="shared" si="30"/>
        <v>0.43598001800575309</v>
      </c>
      <c r="M208" s="10">
        <f t="shared" si="27"/>
        <v>9.3909945151797274</v>
      </c>
      <c r="N208" s="11">
        <f t="shared" si="26"/>
        <v>6.1099508882106232E-2</v>
      </c>
    </row>
    <row r="209" spans="1:14">
      <c r="A209" s="9" t="e">
        <f t="shared" si="28"/>
        <v>#REF!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24"/>
        <v>287</v>
      </c>
      <c r="G209" s="11">
        <v>3.6714169649326982E-3</v>
      </c>
      <c r="H209" s="18">
        <f t="shared" si="29"/>
        <v>8.3309223776377337</v>
      </c>
      <c r="I209" s="10">
        <f t="shared" si="25"/>
        <v>3.063280158257395</v>
      </c>
      <c r="J209" s="10">
        <v>3.2181438264421072</v>
      </c>
      <c r="K209" s="10">
        <v>0.71141046529500895</v>
      </c>
      <c r="L209" s="247">
        <f t="shared" si="30"/>
        <v>0.71141046529500895</v>
      </c>
      <c r="M209" s="10">
        <f t="shared" si="27"/>
        <v>15.323756827632245</v>
      </c>
      <c r="N209" s="11">
        <f t="shared" si="26"/>
        <v>5.3392880932516533E-2</v>
      </c>
    </row>
    <row r="210" spans="1:14">
      <c r="A210" s="9" t="e">
        <f t="shared" si="28"/>
        <v>#REF!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24"/>
        <v>163</v>
      </c>
      <c r="G210" s="11">
        <v>2.3861282507337709E-3</v>
      </c>
      <c r="H210" s="18">
        <f t="shared" si="29"/>
        <v>5.4144351975875216</v>
      </c>
      <c r="I210" s="10">
        <f t="shared" si="25"/>
        <v>1.9908878221529318</v>
      </c>
      <c r="J210" s="10">
        <v>2.0915368568981796</v>
      </c>
      <c r="K210" s="10">
        <v>0.4623600711446828</v>
      </c>
      <c r="L210" s="247">
        <f t="shared" si="30"/>
        <v>0.4623600711446828</v>
      </c>
      <c r="M210" s="10">
        <f t="shared" si="27"/>
        <v>9.9592199477833177</v>
      </c>
      <c r="N210" s="11">
        <f t="shared" si="26"/>
        <v>6.1099508882106246E-2</v>
      </c>
    </row>
    <row r="211" spans="1:14">
      <c r="A211" s="9" t="e">
        <f t="shared" si="28"/>
        <v>#REF!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24"/>
        <v>250.48</v>
      </c>
      <c r="G211" s="11">
        <v>3.6667325413729753E-3</v>
      </c>
      <c r="H211" s="18">
        <f t="shared" si="29"/>
        <v>8.3202928116056594</v>
      </c>
      <c r="I211" s="10">
        <f t="shared" si="25"/>
        <v>3.0593716668274014</v>
      </c>
      <c r="J211" s="10">
        <v>3.2140377418150679</v>
      </c>
      <c r="K211" s="10">
        <v>0.71050276454184147</v>
      </c>
      <c r="L211" s="247">
        <f t="shared" si="30"/>
        <v>0.71050276454184147</v>
      </c>
      <c r="M211" s="10">
        <f t="shared" si="27"/>
        <v>15.304204984789969</v>
      </c>
      <c r="N211" s="11">
        <f t="shared" si="26"/>
        <v>6.1099508882106232E-2</v>
      </c>
    </row>
    <row r="212" spans="1:14">
      <c r="A212" s="9" t="e">
        <f t="shared" si="28"/>
        <v>#REF!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24"/>
        <v>849.38</v>
      </c>
      <c r="G212" s="11">
        <v>1.2433924009866567E-2</v>
      </c>
      <c r="H212" s="18">
        <f t="shared" si="29"/>
        <v>28.214189988508522</v>
      </c>
      <c r="I212" s="10">
        <f t="shared" si="25"/>
        <v>10.374357658774585</v>
      </c>
      <c r="J212" s="10">
        <v>10.898831751608439</v>
      </c>
      <c r="K212" s="10">
        <v>2.4093214553918449</v>
      </c>
      <c r="L212" s="247">
        <f t="shared" si="30"/>
        <v>2.4093214553918449</v>
      </c>
      <c r="M212" s="10">
        <f t="shared" si="27"/>
        <v>51.896700854283395</v>
      </c>
      <c r="N212" s="11">
        <f t="shared" si="26"/>
        <v>6.1099508882106239E-2</v>
      </c>
    </row>
    <row r="213" spans="1:14">
      <c r="A213" s="9" t="e">
        <f t="shared" si="28"/>
        <v>#REF!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24"/>
        <v>413.7</v>
      </c>
      <c r="G213" s="11">
        <v>6.0560813333040558E-3</v>
      </c>
      <c r="H213" s="18">
        <f t="shared" si="29"/>
        <v>13.742035835840232</v>
      </c>
      <c r="I213" s="10">
        <f t="shared" si="25"/>
        <v>5.0529465768384538</v>
      </c>
      <c r="J213" s="10">
        <v>5.3083975318943368</v>
      </c>
      <c r="K213" s="10">
        <v>1.173486879954327</v>
      </c>
      <c r="L213" s="247">
        <f t="shared" si="30"/>
        <v>1.173486879954327</v>
      </c>
      <c r="M213" s="10">
        <f t="shared" si="27"/>
        <v>25.27686682452735</v>
      </c>
      <c r="N213" s="11">
        <f t="shared" si="26"/>
        <v>6.1099508882106239E-2</v>
      </c>
    </row>
    <row r="214" spans="1:14">
      <c r="A214" s="9" t="e">
        <f t="shared" si="28"/>
        <v>#REF!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24"/>
        <v>301.8</v>
      </c>
      <c r="G214" s="11">
        <v>4.4179969697635104E-3</v>
      </c>
      <c r="H214" s="18">
        <f t="shared" si="29"/>
        <v>10.025009463999474</v>
      </c>
      <c r="I214" s="10">
        <f t="shared" si="25"/>
        <v>3.6861959799126067</v>
      </c>
      <c r="J214" s="10">
        <v>3.8725510638765073</v>
      </c>
      <c r="K214" s="10">
        <v>0.85607527283107543</v>
      </c>
      <c r="L214" s="247">
        <f t="shared" si="30"/>
        <v>0.85607527283107543</v>
      </c>
      <c r="M214" s="10">
        <f t="shared" si="27"/>
        <v>18.439831780619663</v>
      </c>
      <c r="N214" s="11">
        <f t="shared" si="26"/>
        <v>6.1099508882106239E-2</v>
      </c>
    </row>
    <row r="215" spans="1:14">
      <c r="A215" s="9" t="e">
        <f t="shared" si="28"/>
        <v>#REF!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24"/>
        <v>417.1</v>
      </c>
      <c r="G215" s="11">
        <v>5.7384188606603576E-3</v>
      </c>
      <c r="H215" s="18">
        <f t="shared" si="29"/>
        <v>13.021218389290238</v>
      </c>
      <c r="I215" s="10">
        <f t="shared" si="25"/>
        <v>4.7879020017420206</v>
      </c>
      <c r="J215" s="10">
        <v>5.0299536681232295</v>
      </c>
      <c r="K215" s="10">
        <v>1.1119334226301576</v>
      </c>
      <c r="L215" s="247">
        <f t="shared" si="30"/>
        <v>1.1119334226301576</v>
      </c>
      <c r="M215" s="10">
        <f t="shared" si="27"/>
        <v>23.951007481785648</v>
      </c>
      <c r="N215" s="11">
        <f t="shared" si="26"/>
        <v>5.742269835000155E-2</v>
      </c>
    </row>
    <row r="216" spans="1:14">
      <c r="A216" s="9" t="e">
        <f t="shared" si="28"/>
        <v>#REF!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24"/>
        <v>191.3</v>
      </c>
      <c r="G216" s="11">
        <v>2.8004069592967511E-3</v>
      </c>
      <c r="H216" s="18">
        <f t="shared" si="29"/>
        <v>6.3544874435490373</v>
      </c>
      <c r="I216" s="10">
        <f t="shared" si="25"/>
        <v>2.3365450329929813</v>
      </c>
      <c r="J216" s="10">
        <v>2.454668716101974</v>
      </c>
      <c r="K216" s="10">
        <v>0.54263485650293153</v>
      </c>
      <c r="L216" s="247">
        <f t="shared" si="30"/>
        <v>0.54263485650293153</v>
      </c>
      <c r="M216" s="10">
        <f t="shared" si="27"/>
        <v>11.688336049146924</v>
      </c>
      <c r="N216" s="11">
        <f t="shared" si="26"/>
        <v>6.1099508882106239E-2</v>
      </c>
    </row>
    <row r="217" spans="1:14">
      <c r="A217" s="9" t="e">
        <f t="shared" si="28"/>
        <v>#REF!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24"/>
        <v>319.3</v>
      </c>
      <c r="G217" s="11">
        <v>4.6741763831858471E-3</v>
      </c>
      <c r="H217" s="18">
        <f t="shared" si="29"/>
        <v>10.606313856378502</v>
      </c>
      <c r="I217" s="10">
        <f t="shared" si="25"/>
        <v>3.8999416049903757</v>
      </c>
      <c r="J217" s="10">
        <v>4.0971025669177221</v>
      </c>
      <c r="K217" s="10">
        <v>0.90571515776992162</v>
      </c>
      <c r="L217" s="247">
        <f t="shared" si="30"/>
        <v>0.90571515776992162</v>
      </c>
      <c r="M217" s="10">
        <f t="shared" si="27"/>
        <v>19.509073186056522</v>
      </c>
      <c r="N217" s="11">
        <f t="shared" si="26"/>
        <v>6.1099508882106239E-2</v>
      </c>
    </row>
    <row r="218" spans="1:14">
      <c r="A218" s="9" t="e">
        <f t="shared" si="28"/>
        <v>#REF!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24"/>
        <v>481.74</v>
      </c>
      <c r="G218" s="11">
        <v>7.052106892690104E-3</v>
      </c>
      <c r="H218" s="18">
        <f t="shared" si="29"/>
        <v>16.002147313409896</v>
      </c>
      <c r="I218" s="10">
        <f t="shared" si="25"/>
        <v>5.8839895671408193</v>
      </c>
      <c r="J218" s="10">
        <v>6.1814537757185839</v>
      </c>
      <c r="K218" s="10">
        <v>1.3664867525965616</v>
      </c>
      <c r="L218" s="247">
        <f t="shared" si="30"/>
        <v>1.3664867525965616</v>
      </c>
      <c r="M218" s="10">
        <f t="shared" si="27"/>
        <v>29.434077408865861</v>
      </c>
      <c r="N218" s="11">
        <f t="shared" si="26"/>
        <v>6.1099508882106239E-2</v>
      </c>
    </row>
    <row r="219" spans="1:14">
      <c r="A219" s="9" t="e">
        <f t="shared" si="28"/>
        <v>#REF!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24"/>
        <v>503.3</v>
      </c>
      <c r="G219" s="11">
        <v>7.3677199300264231E-3</v>
      </c>
      <c r="H219" s="18">
        <f t="shared" si="29"/>
        <v>16.718314324820859</v>
      </c>
      <c r="I219" s="10">
        <f t="shared" si="25"/>
        <v>6.14732417723663</v>
      </c>
      <c r="J219" s="10">
        <v>6.4581012274653604</v>
      </c>
      <c r="K219" s="10">
        <v>1.4276430908412201</v>
      </c>
      <c r="L219" s="247">
        <f t="shared" si="30"/>
        <v>1.4276430908412201</v>
      </c>
      <c r="M219" s="10">
        <f t="shared" si="27"/>
        <v>30.751382820364068</v>
      </c>
      <c r="N219" s="11">
        <f t="shared" si="26"/>
        <v>6.1099508882106232E-2</v>
      </c>
    </row>
    <row r="220" spans="1:14">
      <c r="A220" s="9" t="e">
        <f t="shared" si="28"/>
        <v>#REF!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24"/>
        <v>97.1</v>
      </c>
      <c r="G220" s="11">
        <v>1.421429773903369E-3</v>
      </c>
      <c r="H220" s="18">
        <f t="shared" si="29"/>
        <v>3.225408942857352</v>
      </c>
      <c r="I220" s="10">
        <f t="shared" si="25"/>
        <v>1.1859828682886484</v>
      </c>
      <c r="J220" s="10">
        <v>1.2459400540172589</v>
      </c>
      <c r="K220" s="10">
        <v>0.27543044728925581</v>
      </c>
      <c r="L220" s="247">
        <f t="shared" si="30"/>
        <v>0.27543044728925581</v>
      </c>
      <c r="M220" s="10">
        <f t="shared" si="27"/>
        <v>5.9327623124525148</v>
      </c>
      <c r="N220" s="11">
        <f t="shared" si="26"/>
        <v>6.1099508882106232E-2</v>
      </c>
    </row>
    <row r="221" spans="1:14">
      <c r="A221" s="9" t="e">
        <f t="shared" si="28"/>
        <v>#REF!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24"/>
        <v>727.33</v>
      </c>
      <c r="G221" s="11">
        <v>9.9153144053343873E-3</v>
      </c>
      <c r="H221" s="18">
        <f t="shared" si="29"/>
        <v>22.499137376576421</v>
      </c>
      <c r="I221" s="10">
        <f t="shared" si="25"/>
        <v>8.2729328133671505</v>
      </c>
      <c r="J221" s="10">
        <v>8.6911696888518026</v>
      </c>
      <c r="K221" s="10">
        <v>1.9212904723216444</v>
      </c>
      <c r="L221" s="247">
        <f t="shared" si="30"/>
        <v>1.9212904723216444</v>
      </c>
      <c r="M221" s="10">
        <f t="shared" si="27"/>
        <v>41.384530351117014</v>
      </c>
      <c r="N221" s="11">
        <f t="shared" si="26"/>
        <v>5.6899248416973053E-2</v>
      </c>
    </row>
    <row r="222" spans="1:14">
      <c r="A222" s="9" t="e">
        <f t="shared" si="28"/>
        <v>#REF!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24"/>
        <v>628.35</v>
      </c>
      <c r="G222" s="11">
        <v>9.1983048242243251E-3</v>
      </c>
      <c r="H222" s="18">
        <f t="shared" si="29"/>
        <v>20.872149425792145</v>
      </c>
      <c r="I222" s="10">
        <f t="shared" si="25"/>
        <v>7.674689343863772</v>
      </c>
      <c r="J222" s="10">
        <v>8.0626821106255893</v>
      </c>
      <c r="K222" s="10">
        <v>1.7823555257899475</v>
      </c>
      <c r="L222" s="247">
        <f t="shared" si="30"/>
        <v>1.7823555257899475</v>
      </c>
      <c r="M222" s="10">
        <f t="shared" si="27"/>
        <v>38.391876406071454</v>
      </c>
      <c r="N222" s="11">
        <f t="shared" si="26"/>
        <v>6.1099508882106232E-2</v>
      </c>
    </row>
    <row r="223" spans="1:14">
      <c r="A223" s="9" t="e">
        <f t="shared" si="28"/>
        <v>#REF!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24"/>
        <v>2817.6</v>
      </c>
      <c r="G223" s="11">
        <v>3.7753526126640465E-2</v>
      </c>
      <c r="H223" s="18">
        <f t="shared" si="29"/>
        <v>85.667658739743686</v>
      </c>
      <c r="I223" s="10">
        <f t="shared" si="25"/>
        <v>31.499998118603756</v>
      </c>
      <c r="J223" s="10">
        <v>33.09247579104543</v>
      </c>
      <c r="K223" s="10">
        <v>7.3155007575591231</v>
      </c>
      <c r="L223" s="247">
        <f t="shared" si="30"/>
        <v>7.3155007575591231</v>
      </c>
      <c r="M223" s="10">
        <f t="shared" si="27"/>
        <v>157.57563340695199</v>
      </c>
      <c r="N223" s="11">
        <f t="shared" ref="N223:N229" si="31">M223/F223</f>
        <v>5.5925480340343552E-2</v>
      </c>
    </row>
    <row r="224" spans="1:14">
      <c r="A224" s="9" t="e">
        <f t="shared" si="28"/>
        <v>#REF!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24"/>
        <v>629.26</v>
      </c>
      <c r="G224" s="11">
        <v>8.7197616799513985E-3</v>
      </c>
      <c r="H224" s="18">
        <f t="shared" si="29"/>
        <v>19.786272820828117</v>
      </c>
      <c r="I224" s="10">
        <f t="shared" si="25"/>
        <v>7.2754125162184993</v>
      </c>
      <c r="J224" s="10">
        <v>7.6432199029445984</v>
      </c>
      <c r="K224" s="10">
        <v>1.6896282207241826</v>
      </c>
      <c r="L224" s="247">
        <f t="shared" si="30"/>
        <v>1.6896282207241826</v>
      </c>
      <c r="M224" s="10">
        <f t="shared" si="27"/>
        <v>36.394533460715394</v>
      </c>
      <c r="N224" s="11">
        <f t="shared" si="31"/>
        <v>5.7837036297739237E-2</v>
      </c>
    </row>
    <row r="225" spans="1:14">
      <c r="A225" s="9" t="e">
        <f t="shared" si="28"/>
        <v>#REF!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24"/>
        <v>531.4</v>
      </c>
      <c r="G225" s="11">
        <v>7.7790708738645761E-3</v>
      </c>
      <c r="H225" s="18">
        <f t="shared" si="29"/>
        <v>17.651723092012325</v>
      </c>
      <c r="I225" s="10">
        <f t="shared" si="25"/>
        <v>6.4905385809329328</v>
      </c>
      <c r="J225" s="10">
        <v>6.818666783777255</v>
      </c>
      <c r="K225" s="10">
        <v>1.5073505632287389</v>
      </c>
      <c r="L225" s="247">
        <f t="shared" si="30"/>
        <v>1.5073505632287389</v>
      </c>
      <c r="M225" s="10">
        <f t="shared" si="27"/>
        <v>32.468279019951254</v>
      </c>
      <c r="N225" s="11">
        <f t="shared" si="31"/>
        <v>6.1099508882106239E-2</v>
      </c>
    </row>
    <row r="226" spans="1:14">
      <c r="A226" s="9" t="e">
        <f t="shared" si="28"/>
        <v>#REF!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24"/>
        <v>423.85</v>
      </c>
      <c r="G226" s="11">
        <v>6.2046653930890117E-3</v>
      </c>
      <c r="H226" s="18">
        <f t="shared" si="29"/>
        <v>14.07919238342007</v>
      </c>
      <c r="I226" s="10">
        <f t="shared" si="25"/>
        <v>5.1769190393835602</v>
      </c>
      <c r="J226" s="10">
        <v>5.4386374036582419</v>
      </c>
      <c r="K226" s="10">
        <v>1.202278013218858</v>
      </c>
      <c r="L226" s="247">
        <f t="shared" si="30"/>
        <v>1.202278013218858</v>
      </c>
      <c r="M226" s="10">
        <f t="shared" si="27"/>
        <v>25.897026839680731</v>
      </c>
      <c r="N226" s="11">
        <f t="shared" si="31"/>
        <v>6.1099508882106239E-2</v>
      </c>
    </row>
    <row r="227" spans="1:14">
      <c r="A227" s="9" t="e">
        <f t="shared" si="28"/>
        <v>#REF!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24"/>
        <v>379.4</v>
      </c>
      <c r="G227" s="11">
        <v>5.5539696829962739E-3</v>
      </c>
      <c r="H227" s="18">
        <f t="shared" si="29"/>
        <v>12.602679226777335</v>
      </c>
      <c r="I227" s="10">
        <f t="shared" si="25"/>
        <v>4.6340051516860266</v>
      </c>
      <c r="J227" s="10">
        <v>4.8682765859335539</v>
      </c>
      <c r="K227" s="10">
        <v>1.076192705474188</v>
      </c>
      <c r="L227" s="247">
        <f t="shared" si="30"/>
        <v>1.076192705474188</v>
      </c>
      <c r="M227" s="10">
        <f t="shared" si="27"/>
        <v>23.181153669871104</v>
      </c>
      <c r="N227" s="11">
        <f t="shared" si="31"/>
        <v>6.1099508882106239E-2</v>
      </c>
    </row>
    <row r="228" spans="1:14">
      <c r="A228" s="9" t="e">
        <f t="shared" si="28"/>
        <v>#REF!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24"/>
        <v>2490.7000000000003</v>
      </c>
      <c r="G228" s="11">
        <v>3.3404331627910386E-2</v>
      </c>
      <c r="H228" s="18">
        <f t="shared" si="29"/>
        <v>75.798771026840299</v>
      </c>
      <c r="I228" s="10">
        <f t="shared" si="25"/>
        <v>27.871208106569181</v>
      </c>
      <c r="J228" s="10">
        <v>29.28023284512857</v>
      </c>
      <c r="K228" s="10">
        <v>6.4727573395401956</v>
      </c>
      <c r="L228" s="247">
        <f t="shared" si="30"/>
        <v>6.4727573395401956</v>
      </c>
      <c r="M228" s="10">
        <f t="shared" si="27"/>
        <v>139.42296931807826</v>
      </c>
      <c r="N228" s="11">
        <f t="shared" si="31"/>
        <v>5.5977423743557332E-2</v>
      </c>
    </row>
    <row r="229" spans="1:14">
      <c r="A229" s="9" t="e">
        <f t="shared" si="28"/>
        <v>#REF!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24"/>
        <v>635.55000000000007</v>
      </c>
      <c r="G229" s="11">
        <v>8.8118398805471995E-3</v>
      </c>
      <c r="H229" s="18">
        <f t="shared" si="29"/>
        <v>19.995210228146068</v>
      </c>
      <c r="I229" s="10">
        <f t="shared" si="25"/>
        <v>7.3522388008893094</v>
      </c>
      <c r="J229" s="10">
        <v>7.7239301288948417</v>
      </c>
      <c r="K229" s="10">
        <v>1.7074702136536308</v>
      </c>
      <c r="L229" s="247">
        <f t="shared" si="30"/>
        <v>1.7074702136536308</v>
      </c>
      <c r="M229" s="10">
        <f t="shared" si="27"/>
        <v>36.778849371583846</v>
      </c>
      <c r="N229" s="11">
        <f t="shared" si="31"/>
        <v>5.7869324792044437E-2</v>
      </c>
    </row>
    <row r="230" spans="1:14">
      <c r="A230" s="9" t="e">
        <f t="shared" si="28"/>
        <v>#REF!</v>
      </c>
      <c r="B230" s="107" t="s">
        <v>543</v>
      </c>
      <c r="C230" s="8">
        <v>0</v>
      </c>
      <c r="D230" s="8">
        <f>димвенканали!D230</f>
        <v>0</v>
      </c>
      <c r="E230" s="8">
        <f>димвенканали!E230</f>
        <v>0</v>
      </c>
      <c r="F230" s="8">
        <f t="shared" si="24"/>
        <v>0</v>
      </c>
      <c r="G230" s="11">
        <v>0</v>
      </c>
      <c r="H230" s="18">
        <f t="shared" si="29"/>
        <v>0</v>
      </c>
      <c r="I230" s="10">
        <f t="shared" si="25"/>
        <v>0</v>
      </c>
      <c r="J230" s="10">
        <v>0</v>
      </c>
      <c r="K230" s="10">
        <v>0</v>
      </c>
      <c r="L230" s="247">
        <f t="shared" si="30"/>
        <v>0</v>
      </c>
      <c r="M230" s="10">
        <f t="shared" si="27"/>
        <v>0</v>
      </c>
      <c r="N230" s="11">
        <v>0</v>
      </c>
    </row>
    <row r="231" spans="1:14">
      <c r="A231" s="9" t="e">
        <f t="shared" si="28"/>
        <v>#REF!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24"/>
        <v>243.18</v>
      </c>
      <c r="G231" s="11">
        <v>2.8806277127570029E-3</v>
      </c>
      <c r="H231" s="18">
        <f t="shared" si="29"/>
        <v>6.5365187618482983</v>
      </c>
      <c r="I231" s="10">
        <f t="shared" si="25"/>
        <v>2.4034779487316196</v>
      </c>
      <c r="J231" s="10">
        <v>2.5249854153400233</v>
      </c>
      <c r="K231" s="10">
        <v>0.55817923190092444</v>
      </c>
      <c r="L231" s="247">
        <f t="shared" si="30"/>
        <v>0.55817923190092444</v>
      </c>
      <c r="M231" s="10">
        <f t="shared" si="27"/>
        <v>12.023161357820864</v>
      </c>
      <c r="N231" s="11">
        <f t="shared" ref="N231:N294" si="32">M231/F231</f>
        <v>4.9441407014642919E-2</v>
      </c>
    </row>
    <row r="232" spans="1:14">
      <c r="A232" s="9" t="e">
        <f t="shared" si="28"/>
        <v>#REF!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24"/>
        <v>187.37</v>
      </c>
      <c r="G232" s="11">
        <v>2.7428763824539062E-3</v>
      </c>
      <c r="H232" s="18">
        <f t="shared" si="29"/>
        <v>6.2239430857176323</v>
      </c>
      <c r="I232" s="10">
        <f t="shared" si="25"/>
        <v>2.2885438726183738</v>
      </c>
      <c r="J232" s="10">
        <v>2.4042408642761468</v>
      </c>
      <c r="K232" s="10">
        <v>0.53148715662809343</v>
      </c>
      <c r="L232" s="247">
        <f t="shared" si="30"/>
        <v>0.53148715662809343</v>
      </c>
      <c r="M232" s="10">
        <f t="shared" si="27"/>
        <v>11.448214979240246</v>
      </c>
      <c r="N232" s="11">
        <f t="shared" si="32"/>
        <v>6.1099508882106239E-2</v>
      </c>
    </row>
    <row r="233" spans="1:14">
      <c r="A233" s="9" t="e">
        <f t="shared" si="28"/>
        <v>#REF!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24"/>
        <v>227.1</v>
      </c>
      <c r="G233" s="11">
        <v>3.3244768450407325E-3</v>
      </c>
      <c r="H233" s="18">
        <f t="shared" si="29"/>
        <v>7.5436701433872777</v>
      </c>
      <c r="I233" s="10">
        <f t="shared" si="25"/>
        <v>2.7738075117235024</v>
      </c>
      <c r="J233" s="10">
        <v>2.9140369337520036</v>
      </c>
      <c r="K233" s="10">
        <v>0.64418387826354273</v>
      </c>
      <c r="L233" s="247">
        <f t="shared" si="30"/>
        <v>0.64418387826354273</v>
      </c>
      <c r="M233" s="10">
        <f t="shared" si="27"/>
        <v>13.875698467126327</v>
      </c>
      <c r="N233" s="11">
        <f t="shared" si="32"/>
        <v>6.1099508882106239E-2</v>
      </c>
    </row>
    <row r="234" spans="1:14">
      <c r="A234" s="9" t="e">
        <f t="shared" si="28"/>
        <v>#REF!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24"/>
        <v>195.09</v>
      </c>
      <c r="G234" s="11">
        <v>2.8558881008322171E-3</v>
      </c>
      <c r="H234" s="18">
        <f t="shared" si="29"/>
        <v>6.4803813662414091</v>
      </c>
      <c r="I234" s="10">
        <f t="shared" si="25"/>
        <v>2.3828362283669664</v>
      </c>
      <c r="J234" s="10">
        <v>2.5033001559034713</v>
      </c>
      <c r="K234" s="10">
        <v>0.55338543729825873</v>
      </c>
      <c r="L234" s="247">
        <f t="shared" si="30"/>
        <v>0.55338543729825873</v>
      </c>
      <c r="M234" s="10">
        <f t="shared" si="27"/>
        <v>11.919903187810105</v>
      </c>
      <c r="N234" s="11">
        <f t="shared" si="32"/>
        <v>6.1099508882106232E-2</v>
      </c>
    </row>
    <row r="235" spans="1:14">
      <c r="A235" s="9" t="e">
        <f t="shared" si="28"/>
        <v>#REF!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24"/>
        <v>120.7</v>
      </c>
      <c r="G235" s="11">
        <v>1.7669060114329214E-3</v>
      </c>
      <c r="H235" s="18">
        <f t="shared" si="29"/>
        <v>4.0093394377227849</v>
      </c>
      <c r="I235" s="10">
        <f t="shared" si="25"/>
        <v>1.4742341112506681</v>
      </c>
      <c r="J235" s="10">
        <v>1.5487637952614128</v>
      </c>
      <c r="K235" s="10">
        <v>0.34237337783535721</v>
      </c>
      <c r="L235" s="247">
        <f t="shared" si="30"/>
        <v>0.34237337783535721</v>
      </c>
      <c r="M235" s="10">
        <f t="shared" si="27"/>
        <v>7.3747107220702235</v>
      </c>
      <c r="N235" s="11">
        <f t="shared" si="32"/>
        <v>6.1099508882106239E-2</v>
      </c>
    </row>
    <row r="236" spans="1:14">
      <c r="A236" s="9" t="e">
        <f t="shared" si="28"/>
        <v>#REF!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24"/>
        <v>194.05</v>
      </c>
      <c r="G236" s="11">
        <v>2.8406637242631184E-3</v>
      </c>
      <c r="H236" s="18">
        <f t="shared" si="29"/>
        <v>6.4458352766371707</v>
      </c>
      <c r="I236" s="10">
        <f t="shared" si="25"/>
        <v>2.3701336312194878</v>
      </c>
      <c r="J236" s="10">
        <v>2.4899553808655939</v>
      </c>
      <c r="K236" s="10">
        <v>0.55043540985046446</v>
      </c>
      <c r="L236" s="247">
        <f t="shared" si="30"/>
        <v>0.55043540985046446</v>
      </c>
      <c r="M236" s="10">
        <f t="shared" si="27"/>
        <v>11.856359698572717</v>
      </c>
      <c r="N236" s="11">
        <f t="shared" si="32"/>
        <v>6.1099508882106246E-2</v>
      </c>
    </row>
    <row r="237" spans="1:14">
      <c r="A237" s="9" t="e">
        <f t="shared" si="28"/>
        <v>#REF!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24"/>
        <v>127.3</v>
      </c>
      <c r="G237" s="11">
        <v>1.8635222473522028E-3</v>
      </c>
      <c r="H237" s="18">
        <f t="shared" si="29"/>
        <v>4.2285742371343042</v>
      </c>
      <c r="I237" s="10">
        <f t="shared" si="25"/>
        <v>1.5548467469942837</v>
      </c>
      <c r="J237" s="10">
        <v>1.6334517906940997</v>
      </c>
      <c r="K237" s="10">
        <v>0.36109470586943637</v>
      </c>
      <c r="L237" s="247">
        <f t="shared" si="30"/>
        <v>0.36109470586943637</v>
      </c>
      <c r="M237" s="10">
        <f t="shared" si="27"/>
        <v>7.7779674806921237</v>
      </c>
      <c r="N237" s="11">
        <f t="shared" si="32"/>
        <v>6.1099508882106239E-2</v>
      </c>
    </row>
    <row r="238" spans="1:14">
      <c r="A238" s="9" t="e">
        <f t="shared" si="28"/>
        <v>#REF!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24"/>
        <v>116.4</v>
      </c>
      <c r="G238" s="11">
        <v>1.703959069849147E-3</v>
      </c>
      <c r="H238" s="18">
        <f t="shared" si="29"/>
        <v>3.866504644166795</v>
      </c>
      <c r="I238" s="10">
        <f t="shared" si="25"/>
        <v>1.4217137576601306</v>
      </c>
      <c r="J238" s="10">
        <v>1.4935882830855713</v>
      </c>
      <c r="K238" s="10">
        <v>0.33017614896466924</v>
      </c>
      <c r="L238" s="247">
        <f t="shared" si="30"/>
        <v>0.33017614896466924</v>
      </c>
      <c r="M238" s="10">
        <f t="shared" si="27"/>
        <v>7.1119828338771667</v>
      </c>
      <c r="N238" s="11">
        <f t="shared" si="32"/>
        <v>6.1099508882106239E-2</v>
      </c>
    </row>
    <row r="239" spans="1:14">
      <c r="A239" s="9" t="e">
        <f t="shared" si="28"/>
        <v>#REF!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24"/>
        <v>182.2</v>
      </c>
      <c r="G239" s="11">
        <v>2.6671936643171352E-3</v>
      </c>
      <c r="H239" s="18">
        <f t="shared" si="29"/>
        <v>6.0522091595119409</v>
      </c>
      <c r="I239" s="10">
        <f t="shared" si="25"/>
        <v>2.2253973079525409</v>
      </c>
      <c r="J239" s="10">
        <v>2.3379019345205414</v>
      </c>
      <c r="K239" s="10">
        <v>0.5168221163347313</v>
      </c>
      <c r="L239" s="247">
        <f t="shared" si="30"/>
        <v>0.5168221163347313</v>
      </c>
      <c r="M239" s="10">
        <f t="shared" si="27"/>
        <v>11.132330518319755</v>
      </c>
      <c r="N239" s="11">
        <f t="shared" si="32"/>
        <v>6.1099508882106232E-2</v>
      </c>
    </row>
    <row r="240" spans="1:14">
      <c r="A240" s="9" t="e">
        <f t="shared" si="28"/>
        <v>#REF!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24"/>
        <v>113.4</v>
      </c>
      <c r="G240" s="11">
        <v>1.6600425989767463E-3</v>
      </c>
      <c r="H240" s="18">
        <f t="shared" si="29"/>
        <v>3.7668524626161046</v>
      </c>
      <c r="I240" s="10">
        <f t="shared" si="25"/>
        <v>1.3850716505039418</v>
      </c>
      <c r="J240" s="10">
        <v>1.4550937397070771</v>
      </c>
      <c r="K240" s="10">
        <v>0.32166645440372416</v>
      </c>
      <c r="L240" s="247">
        <f t="shared" si="30"/>
        <v>0.32166645440372416</v>
      </c>
      <c r="M240" s="10">
        <f t="shared" si="27"/>
        <v>6.9286843072308475</v>
      </c>
      <c r="N240" s="11">
        <f t="shared" si="32"/>
        <v>6.1099508882106239E-2</v>
      </c>
    </row>
    <row r="241" spans="1:14">
      <c r="A241" s="9" t="e">
        <f t="shared" si="28"/>
        <v>#REF!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24"/>
        <v>186.10000000000002</v>
      </c>
      <c r="G241" s="11">
        <v>1.9733134245332046E-3</v>
      </c>
      <c r="H241" s="18">
        <f t="shared" si="29"/>
        <v>4.4777046910110307</v>
      </c>
      <c r="I241" s="10">
        <f t="shared" si="25"/>
        <v>1.6464520148847561</v>
      </c>
      <c r="J241" s="10">
        <v>1.7296881491403351</v>
      </c>
      <c r="K241" s="10">
        <v>0.38236894227179907</v>
      </c>
      <c r="L241" s="247">
        <f t="shared" si="30"/>
        <v>0.38236894227179907</v>
      </c>
      <c r="M241" s="10">
        <f t="shared" si="27"/>
        <v>8.2362137973079221</v>
      </c>
      <c r="N241" s="11">
        <f t="shared" si="32"/>
        <v>4.4256925294507907E-2</v>
      </c>
    </row>
    <row r="242" spans="1:14">
      <c r="A242" s="9" t="e">
        <f t="shared" si="28"/>
        <v>#REF!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24"/>
        <v>182.7</v>
      </c>
      <c r="G242" s="11">
        <v>2.6745130761292022E-3</v>
      </c>
      <c r="H242" s="18">
        <f t="shared" si="29"/>
        <v>6.0688178564370565</v>
      </c>
      <c r="I242" s="10">
        <f t="shared" si="25"/>
        <v>2.2315043258119061</v>
      </c>
      <c r="J242" s="10">
        <v>2.344317691750291</v>
      </c>
      <c r="K242" s="10">
        <v>0.51824039876155559</v>
      </c>
      <c r="L242" s="247">
        <f t="shared" si="30"/>
        <v>0.51824039876155559</v>
      </c>
      <c r="M242" s="10">
        <f t="shared" si="27"/>
        <v>11.162880272760809</v>
      </c>
      <c r="N242" s="11">
        <f t="shared" si="32"/>
        <v>6.1099508882106239E-2</v>
      </c>
    </row>
    <row r="243" spans="1:14">
      <c r="A243" s="9" t="e">
        <f t="shared" si="28"/>
        <v>#REF!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24"/>
        <v>76.3</v>
      </c>
      <c r="G243" s="11">
        <v>1.1169422425213909E-3</v>
      </c>
      <c r="H243" s="18">
        <f t="shared" si="29"/>
        <v>2.5344871507725637</v>
      </c>
      <c r="I243" s="10">
        <f t="shared" si="25"/>
        <v>0.93193092533907174</v>
      </c>
      <c r="J243" s="10">
        <v>0.97904455325969997</v>
      </c>
      <c r="K243" s="10">
        <v>0.21642989833336992</v>
      </c>
      <c r="L243" s="247">
        <f t="shared" si="30"/>
        <v>0.21642989833336992</v>
      </c>
      <c r="M243" s="10">
        <f t="shared" si="27"/>
        <v>4.6618925277047056</v>
      </c>
      <c r="N243" s="11">
        <f t="shared" si="32"/>
        <v>6.1099508882106239E-2</v>
      </c>
    </row>
    <row r="244" spans="1:14">
      <c r="A244" s="9" t="e">
        <f t="shared" si="28"/>
        <v>#REF!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24"/>
        <v>258.8</v>
      </c>
      <c r="G244" s="11">
        <v>3.7885275539257667E-3</v>
      </c>
      <c r="H244" s="18">
        <f t="shared" si="29"/>
        <v>8.5966615284395758</v>
      </c>
      <c r="I244" s="10">
        <f t="shared" ref="I244:I265" si="33">H244*0.3677</f>
        <v>3.1609924440072321</v>
      </c>
      <c r="J244" s="10">
        <v>3.3207959421180915</v>
      </c>
      <c r="K244" s="10">
        <v>0.73410298412419583</v>
      </c>
      <c r="L244" s="247">
        <f t="shared" si="30"/>
        <v>0.73410298412419583</v>
      </c>
      <c r="M244" s="10">
        <f t="shared" si="27"/>
        <v>15.812552898689095</v>
      </c>
      <c r="N244" s="11">
        <f t="shared" si="32"/>
        <v>6.1099508882106239E-2</v>
      </c>
    </row>
    <row r="245" spans="1:14">
      <c r="A245" s="9" t="e">
        <f t="shared" si="28"/>
        <v>#REF!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24"/>
        <v>164.85</v>
      </c>
      <c r="G245" s="11">
        <v>2.4132100744384179E-3</v>
      </c>
      <c r="H245" s="18">
        <f t="shared" si="29"/>
        <v>5.4758873762104479</v>
      </c>
      <c r="I245" s="10">
        <f t="shared" si="33"/>
        <v>2.0134837882325818</v>
      </c>
      <c r="J245" s="10">
        <v>2.1152751586482506</v>
      </c>
      <c r="K245" s="10">
        <v>0.46760771612393226</v>
      </c>
      <c r="L245" s="247">
        <f t="shared" si="30"/>
        <v>0.46760771612393226</v>
      </c>
      <c r="M245" s="10">
        <f t="shared" si="27"/>
        <v>10.072254039215213</v>
      </c>
      <c r="N245" s="11">
        <f t="shared" si="32"/>
        <v>6.1099508882106239E-2</v>
      </c>
    </row>
    <row r="246" spans="1:14">
      <c r="A246" s="9" t="e">
        <f t="shared" si="28"/>
        <v>#REF!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ref="F246:F265" si="34">C246+D246+E246</f>
        <v>188.2</v>
      </c>
      <c r="G246" s="11">
        <v>2.7550266060619366E-3</v>
      </c>
      <c r="H246" s="18">
        <f t="shared" si="29"/>
        <v>6.2515135226133225</v>
      </c>
      <c r="I246" s="10">
        <f t="shared" si="33"/>
        <v>2.2986815222649191</v>
      </c>
      <c r="J246" s="10">
        <v>2.4148910212775299</v>
      </c>
      <c r="K246" s="10">
        <v>0.53384150545662146</v>
      </c>
      <c r="L246" s="247">
        <f t="shared" si="30"/>
        <v>0.53384150545662146</v>
      </c>
      <c r="M246" s="10">
        <f t="shared" si="27"/>
        <v>11.498927571612393</v>
      </c>
      <c r="N246" s="11">
        <f t="shared" si="32"/>
        <v>6.1099508882106239E-2</v>
      </c>
    </row>
    <row r="247" spans="1:14">
      <c r="A247" s="9" t="e">
        <f t="shared" si="28"/>
        <v>#REF!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34"/>
        <v>146.69999999999999</v>
      </c>
      <c r="G247" s="11">
        <v>2.1475154256603937E-3</v>
      </c>
      <c r="H247" s="18">
        <f t="shared" si="29"/>
        <v>4.872991677828769</v>
      </c>
      <c r="I247" s="10">
        <f t="shared" si="33"/>
        <v>1.7917990399376384</v>
      </c>
      <c r="J247" s="10">
        <v>1.8823831712083614</v>
      </c>
      <c r="K247" s="10">
        <v>0.41612406403021451</v>
      </c>
      <c r="L247" s="247">
        <f t="shared" si="30"/>
        <v>0.41612406403021451</v>
      </c>
      <c r="M247" s="10">
        <f t="shared" si="27"/>
        <v>8.9632979530049823</v>
      </c>
      <c r="N247" s="11">
        <f t="shared" si="32"/>
        <v>6.1099508882106225E-2</v>
      </c>
    </row>
    <row r="248" spans="1:14">
      <c r="A248" s="9" t="e">
        <f t="shared" si="28"/>
        <v>#REF!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34"/>
        <v>472.42</v>
      </c>
      <c r="G248" s="11">
        <v>6.9156730565131793E-3</v>
      </c>
      <c r="H248" s="18">
        <f t="shared" si="29"/>
        <v>15.692561202725752</v>
      </c>
      <c r="I248" s="10">
        <f t="shared" si="33"/>
        <v>5.7701547542422595</v>
      </c>
      <c r="J248" s="10">
        <v>6.0618640609560623</v>
      </c>
      <c r="K248" s="10">
        <v>1.3400499681605589</v>
      </c>
      <c r="L248" s="247">
        <f t="shared" si="30"/>
        <v>1.3400499681605589</v>
      </c>
      <c r="M248" s="10">
        <f t="shared" si="27"/>
        <v>28.864629986084633</v>
      </c>
      <c r="N248" s="11">
        <f t="shared" si="32"/>
        <v>6.1099508882106246E-2</v>
      </c>
    </row>
    <row r="249" spans="1:14">
      <c r="A249" s="9" t="e">
        <f t="shared" si="28"/>
        <v>#REF!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34"/>
        <v>260.05</v>
      </c>
      <c r="G249" s="11">
        <v>3.8068260834559337E-3</v>
      </c>
      <c r="H249" s="18">
        <f t="shared" si="29"/>
        <v>8.6381832707523625</v>
      </c>
      <c r="I249" s="10">
        <f t="shared" si="33"/>
        <v>3.176259988655644</v>
      </c>
      <c r="J249" s="10">
        <v>3.3368353351924638</v>
      </c>
      <c r="K249" s="10">
        <v>0.73764869019125634</v>
      </c>
      <c r="L249" s="247">
        <f t="shared" si="30"/>
        <v>0.73764869019125634</v>
      </c>
      <c r="M249" s="10">
        <f t="shared" si="27"/>
        <v>15.888927284791727</v>
      </c>
      <c r="N249" s="11">
        <f t="shared" si="32"/>
        <v>6.1099508882106232E-2</v>
      </c>
    </row>
    <row r="250" spans="1:14">
      <c r="A250" s="9" t="e">
        <f t="shared" si="28"/>
        <v>#REF!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34"/>
        <v>233.91</v>
      </c>
      <c r="G250" s="11">
        <v>3.4241672339210823E-3</v>
      </c>
      <c r="H250" s="18">
        <f t="shared" si="29"/>
        <v>7.7698805955073453</v>
      </c>
      <c r="I250" s="10">
        <f t="shared" si="33"/>
        <v>2.8569850949680511</v>
      </c>
      <c r="J250" s="10">
        <v>3.0014195472211855</v>
      </c>
      <c r="K250" s="10">
        <v>0.66350088491688819</v>
      </c>
      <c r="L250" s="247">
        <f t="shared" si="30"/>
        <v>0.66350088491688819</v>
      </c>
      <c r="M250" s="10">
        <f t="shared" si="27"/>
        <v>14.29178612261347</v>
      </c>
      <c r="N250" s="11">
        <f t="shared" si="32"/>
        <v>6.1099508882106239E-2</v>
      </c>
    </row>
    <row r="251" spans="1:14">
      <c r="A251" s="9" t="e">
        <f t="shared" si="28"/>
        <v>#REF!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34"/>
        <v>267.60000000000002</v>
      </c>
      <c r="G251" s="11">
        <v>3.478184493094135E-3</v>
      </c>
      <c r="H251" s="18">
        <f t="shared" si="29"/>
        <v>7.892452778814695</v>
      </c>
      <c r="I251" s="10">
        <f t="shared" si="33"/>
        <v>2.9020548867701637</v>
      </c>
      <c r="J251" s="10">
        <v>3.0487678355767329</v>
      </c>
      <c r="K251" s="10">
        <v>0.67396780922685062</v>
      </c>
      <c r="L251" s="247">
        <f t="shared" si="30"/>
        <v>0.67396780922685062</v>
      </c>
      <c r="M251" s="10">
        <f t="shared" si="27"/>
        <v>14.517243310388443</v>
      </c>
      <c r="N251" s="11">
        <f t="shared" si="32"/>
        <v>5.4249788155412711E-2</v>
      </c>
    </row>
    <row r="252" spans="1:14">
      <c r="A252" s="9" t="e">
        <f t="shared" si="28"/>
        <v>#REF!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34"/>
        <v>214.65</v>
      </c>
      <c r="G252" s="11">
        <v>2.6796366643976493E-3</v>
      </c>
      <c r="H252" s="18">
        <f t="shared" si="29"/>
        <v>6.0804439442846379</v>
      </c>
      <c r="I252" s="10">
        <f t="shared" si="33"/>
        <v>2.2357792383134614</v>
      </c>
      <c r="J252" s="10">
        <v>2.3488087218111153</v>
      </c>
      <c r="K252" s="10">
        <v>0.5192331964603325</v>
      </c>
      <c r="L252" s="247">
        <f t="shared" si="30"/>
        <v>0.5192331964603325</v>
      </c>
      <c r="M252" s="10">
        <f t="shared" si="27"/>
        <v>11.184265100869547</v>
      </c>
      <c r="N252" s="11">
        <f t="shared" si="32"/>
        <v>5.210465921672279E-2</v>
      </c>
    </row>
    <row r="253" spans="1:14">
      <c r="A253" s="9" t="e">
        <f t="shared" si="28"/>
        <v>#REF!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34"/>
        <v>189.78</v>
      </c>
      <c r="G253" s="11">
        <v>2.7781559473880678E-3</v>
      </c>
      <c r="H253" s="18">
        <f t="shared" si="29"/>
        <v>6.3039970048966865</v>
      </c>
      <c r="I253" s="10">
        <f t="shared" si="33"/>
        <v>2.3179796987005119</v>
      </c>
      <c r="J253" s="10">
        <v>2.4351648141235369</v>
      </c>
      <c r="K253" s="10">
        <v>0.53832327792538592</v>
      </c>
      <c r="L253" s="247">
        <f t="shared" si="30"/>
        <v>0.53832327792538592</v>
      </c>
      <c r="M253" s="10">
        <f t="shared" si="27"/>
        <v>11.595464795646121</v>
      </c>
      <c r="N253" s="11">
        <f t="shared" si="32"/>
        <v>6.1099508882106232E-2</v>
      </c>
    </row>
    <row r="254" spans="1:14">
      <c r="A254" s="9" t="e">
        <f t="shared" si="28"/>
        <v>#REF!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34"/>
        <v>406.04</v>
      </c>
      <c r="G254" s="11">
        <v>5.9439479443431928E-3</v>
      </c>
      <c r="H254" s="18">
        <f t="shared" si="29"/>
        <v>13.48759059894747</v>
      </c>
      <c r="I254" s="10">
        <f t="shared" si="33"/>
        <v>4.9593870632329855</v>
      </c>
      <c r="J254" s="10">
        <v>5.2101081311345823</v>
      </c>
      <c r="K254" s="10">
        <v>1.1517587931753805</v>
      </c>
      <c r="L254" s="247">
        <f t="shared" si="30"/>
        <v>1.1517587931753805</v>
      </c>
      <c r="M254" s="10">
        <f t="shared" si="27"/>
        <v>24.808844586490416</v>
      </c>
      <c r="N254" s="11">
        <f t="shared" si="32"/>
        <v>6.1099508882106232E-2</v>
      </c>
    </row>
    <row r="255" spans="1:14">
      <c r="A255" s="9" t="e">
        <f t="shared" si="28"/>
        <v>#REF!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34"/>
        <v>732.01</v>
      </c>
      <c r="G255" s="11">
        <v>8.5228695022068028E-3</v>
      </c>
      <c r="H255" s="18">
        <f t="shared" si="29"/>
        <v>19.339498873542524</v>
      </c>
      <c r="I255" s="10">
        <f t="shared" si="33"/>
        <v>7.1111337358015865</v>
      </c>
      <c r="J255" s="10">
        <v>7.4706360334643502</v>
      </c>
      <c r="K255" s="10">
        <v>1.6514764234426123</v>
      </c>
      <c r="L255" s="247">
        <f t="shared" si="30"/>
        <v>1.6514764234426123</v>
      </c>
      <c r="M255" s="10">
        <f t="shared" si="27"/>
        <v>35.572745066251073</v>
      </c>
      <c r="N255" s="11">
        <f t="shared" si="32"/>
        <v>4.8595982385829531E-2</v>
      </c>
    </row>
    <row r="256" spans="1:14">
      <c r="A256" s="9" t="e">
        <f t="shared" si="28"/>
        <v>#REF!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34"/>
        <v>985.05</v>
      </c>
      <c r="G256" s="11">
        <v>1.4419973210952768E-2</v>
      </c>
      <c r="H256" s="18">
        <f t="shared" si="29"/>
        <v>32.720793812169255</v>
      </c>
      <c r="I256" s="10">
        <f t="shared" si="33"/>
        <v>12.031435884734636</v>
      </c>
      <c r="J256" s="10">
        <v>12.639683318328538</v>
      </c>
      <c r="K256" s="10">
        <v>2.794158209086318</v>
      </c>
      <c r="L256" s="247">
        <f t="shared" si="30"/>
        <v>2.794158209086318</v>
      </c>
      <c r="M256" s="10">
        <f t="shared" si="27"/>
        <v>60.186071224318745</v>
      </c>
      <c r="N256" s="11">
        <f t="shared" si="32"/>
        <v>6.1099508882106239E-2</v>
      </c>
    </row>
    <row r="257" spans="1:14">
      <c r="A257" s="9" t="e">
        <f t="shared" si="28"/>
        <v>#REF!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34"/>
        <v>589.46</v>
      </c>
      <c r="G257" s="11">
        <v>8.6290009734817721E-3</v>
      </c>
      <c r="H257" s="18">
        <f t="shared" si="29"/>
        <v>19.580324978956696</v>
      </c>
      <c r="I257" s="10">
        <f t="shared" si="33"/>
        <v>7.1996854947623774</v>
      </c>
      <c r="J257" s="10">
        <v>7.5636645132957119</v>
      </c>
      <c r="K257" s="10">
        <v>1.6720415186315631</v>
      </c>
      <c r="L257" s="247">
        <f t="shared" si="30"/>
        <v>1.6720415186315631</v>
      </c>
      <c r="M257" s="10">
        <f t="shared" si="27"/>
        <v>36.015716505646353</v>
      </c>
      <c r="N257" s="11">
        <f t="shared" si="32"/>
        <v>6.1099508882106253E-2</v>
      </c>
    </row>
    <row r="258" spans="1:14">
      <c r="A258" s="9" t="e">
        <f t="shared" si="28"/>
        <v>#REF!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34"/>
        <v>229.7</v>
      </c>
      <c r="G258" s="11">
        <v>3.3625377864634795E-3</v>
      </c>
      <c r="H258" s="18">
        <f t="shared" si="29"/>
        <v>7.6300353673978751</v>
      </c>
      <c r="I258" s="10">
        <f t="shared" si="33"/>
        <v>2.805564004592199</v>
      </c>
      <c r="J258" s="10">
        <v>2.9473988713466981</v>
      </c>
      <c r="K258" s="10">
        <v>0.6515589468830284</v>
      </c>
      <c r="L258" s="247">
        <f t="shared" si="30"/>
        <v>0.6515589468830284</v>
      </c>
      <c r="M258" s="10">
        <f t="shared" si="27"/>
        <v>14.0345571902198</v>
      </c>
      <c r="N258" s="11">
        <f t="shared" si="32"/>
        <v>6.1099508882106232E-2</v>
      </c>
    </row>
    <row r="259" spans="1:14">
      <c r="A259" s="9" t="e">
        <f t="shared" si="28"/>
        <v>#REF!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34"/>
        <v>3064.9700000000003</v>
      </c>
      <c r="G259" s="11">
        <v>3.5200076121882848E-2</v>
      </c>
      <c r="H259" s="18">
        <f t="shared" si="29"/>
        <v>79.873548730448036</v>
      </c>
      <c r="I259" s="10">
        <f t="shared" si="33"/>
        <v>29.369503868185745</v>
      </c>
      <c r="J259" s="10">
        <v>30.854274723875189</v>
      </c>
      <c r="K259" s="10">
        <v>6.8207187501372397</v>
      </c>
      <c r="L259" s="247">
        <f t="shared" si="30"/>
        <v>6.8207187501372397</v>
      </c>
      <c r="M259" s="10">
        <f t="shared" si="27"/>
        <v>146.91804607264621</v>
      </c>
      <c r="N259" s="11">
        <f t="shared" si="32"/>
        <v>4.7934578828714866E-2</v>
      </c>
    </row>
    <row r="260" spans="1:14">
      <c r="A260" s="9" t="e">
        <f t="shared" si="28"/>
        <v>#REF!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34"/>
        <v>3276.1600000000003</v>
      </c>
      <c r="G260" s="11">
        <v>4.4198414615401513E-2</v>
      </c>
      <c r="H260" s="18">
        <f t="shared" si="29"/>
        <v>100.29194855624604</v>
      </c>
      <c r="I260" s="10">
        <f t="shared" si="33"/>
        <v>36.87734948413167</v>
      </c>
      <c r="J260" s="10">
        <v>38.741678346984038</v>
      </c>
      <c r="K260" s="10">
        <v>8.5643268000263522</v>
      </c>
      <c r="L260" s="247">
        <f t="shared" si="30"/>
        <v>8.5643268000263522</v>
      </c>
      <c r="M260" s="10">
        <f t="shared" ref="M260:M323" si="35">H260+I260+J260+L260</f>
        <v>184.47530318738811</v>
      </c>
      <c r="N260" s="11">
        <f t="shared" si="32"/>
        <v>5.6308392504452805E-2</v>
      </c>
    </row>
    <row r="261" spans="1:14" s="210" customFormat="1">
      <c r="A261" s="202" t="e">
        <f t="shared" ref="A261:A324" si="36">A260+1</f>
        <v>#REF!</v>
      </c>
      <c r="B261" s="203" t="s">
        <v>1323</v>
      </c>
      <c r="C261" s="204">
        <v>1829.3</v>
      </c>
      <c r="D261" s="204">
        <v>222</v>
      </c>
      <c r="E261" s="204"/>
      <c r="F261" s="204">
        <f t="shared" si="34"/>
        <v>2051.3000000000002</v>
      </c>
      <c r="G261" s="205">
        <v>2.6800000000000001E-2</v>
      </c>
      <c r="H261" s="206">
        <f t="shared" ref="H261:H324" si="37">G261*$H$2</f>
        <v>60.812684000000004</v>
      </c>
      <c r="I261" s="200">
        <f t="shared" si="33"/>
        <v>22.360823906800004</v>
      </c>
      <c r="J261" s="200">
        <v>20.813001779346973</v>
      </c>
      <c r="K261" s="200">
        <v>4.718287353317832</v>
      </c>
      <c r="L261" s="247">
        <f t="shared" ref="L261:L324" si="38">K261*$L$2</f>
        <v>4.718287353317832</v>
      </c>
      <c r="M261" s="200">
        <f t="shared" si="35"/>
        <v>108.70479703946482</v>
      </c>
      <c r="N261" s="205">
        <f t="shared" si="32"/>
        <v>5.2993124866896509E-2</v>
      </c>
    </row>
    <row r="262" spans="1:14" s="210" customFormat="1">
      <c r="A262" s="202" t="e">
        <f t="shared" si="36"/>
        <v>#REF!</v>
      </c>
      <c r="B262" s="203" t="s">
        <v>1324</v>
      </c>
      <c r="C262" s="204">
        <v>2200.46</v>
      </c>
      <c r="D262" s="204"/>
      <c r="E262" s="204"/>
      <c r="F262" s="204">
        <f t="shared" si="34"/>
        <v>2200.46</v>
      </c>
      <c r="G262" s="205">
        <v>3.2199999999999999E-2</v>
      </c>
      <c r="H262" s="206">
        <f t="shared" si="37"/>
        <v>73.065985999999995</v>
      </c>
      <c r="I262" s="200">
        <f t="shared" si="33"/>
        <v>26.866363052200001</v>
      </c>
      <c r="J262" s="200">
        <v>22.326416367855426</v>
      </c>
      <c r="K262" s="200">
        <v>5.0613769753238227</v>
      </c>
      <c r="L262" s="247">
        <f t="shared" si="38"/>
        <v>5.0613769753238227</v>
      </c>
      <c r="M262" s="200">
        <f t="shared" si="35"/>
        <v>127.32014239537925</v>
      </c>
      <c r="N262" s="205">
        <f t="shared" si="32"/>
        <v>5.7860693852821339E-2</v>
      </c>
    </row>
    <row r="263" spans="1:14" s="210" customFormat="1">
      <c r="A263" s="202" t="e">
        <f t="shared" si="36"/>
        <v>#REF!</v>
      </c>
      <c r="B263" s="203" t="s">
        <v>1325</v>
      </c>
      <c r="C263" s="204">
        <v>1202.04</v>
      </c>
      <c r="D263" s="204"/>
      <c r="E263" s="204"/>
      <c r="F263" s="204">
        <f t="shared" si="34"/>
        <v>1202.04</v>
      </c>
      <c r="G263" s="205">
        <v>1.7600000000000001E-2</v>
      </c>
      <c r="H263" s="206">
        <f t="shared" si="37"/>
        <v>39.936688000000004</v>
      </c>
      <c r="I263" s="200">
        <f t="shared" si="33"/>
        <v>14.684720177600003</v>
      </c>
      <c r="J263" s="200">
        <v>12.196197854456312</v>
      </c>
      <c r="K263" s="200">
        <v>2.7648662458841549</v>
      </c>
      <c r="L263" s="247">
        <f t="shared" si="38"/>
        <v>2.7648662458841549</v>
      </c>
      <c r="M263" s="200">
        <f t="shared" si="35"/>
        <v>69.582472277940468</v>
      </c>
      <c r="N263" s="205">
        <f t="shared" si="32"/>
        <v>5.7886985689278615E-2</v>
      </c>
    </row>
    <row r="264" spans="1:14" s="210" customFormat="1">
      <c r="A264" s="202" t="e">
        <f t="shared" si="36"/>
        <v>#REF!</v>
      </c>
      <c r="B264" s="203" t="s">
        <v>1326</v>
      </c>
      <c r="C264" s="204">
        <v>1991.48</v>
      </c>
      <c r="D264" s="204">
        <v>74</v>
      </c>
      <c r="E264" s="204"/>
      <c r="F264" s="204">
        <f t="shared" si="34"/>
        <v>2065.48</v>
      </c>
      <c r="G264" s="205">
        <v>2.92E-2</v>
      </c>
      <c r="H264" s="206">
        <f t="shared" si="37"/>
        <v>66.258595999999997</v>
      </c>
      <c r="I264" s="200">
        <f t="shared" si="33"/>
        <v>24.363285749199999</v>
      </c>
      <c r="J264" s="200">
        <v>20.956875598501231</v>
      </c>
      <c r="K264" s="200">
        <v>4.7509034088289939</v>
      </c>
      <c r="L264" s="247">
        <f t="shared" si="38"/>
        <v>4.7509034088289939</v>
      </c>
      <c r="M264" s="200">
        <f t="shared" si="35"/>
        <v>116.32966075653022</v>
      </c>
      <c r="N264" s="205">
        <f t="shared" si="32"/>
        <v>5.632088461593926E-2</v>
      </c>
    </row>
    <row r="265" spans="1:14" s="210" customFormat="1">
      <c r="A265" s="202" t="e">
        <f t="shared" si="36"/>
        <v>#REF!</v>
      </c>
      <c r="B265" s="203" t="s">
        <v>1327</v>
      </c>
      <c r="C265" s="204">
        <v>179.2</v>
      </c>
      <c r="D265" s="204"/>
      <c r="E265" s="204"/>
      <c r="F265" s="204">
        <f t="shared" si="34"/>
        <v>179.2</v>
      </c>
      <c r="G265" s="205">
        <v>2.5999999999999999E-3</v>
      </c>
      <c r="H265" s="206">
        <f t="shared" si="37"/>
        <v>5.8997380000000001</v>
      </c>
      <c r="I265" s="200">
        <f t="shared" si="33"/>
        <v>2.1693336626000002</v>
      </c>
      <c r="J265" s="200">
        <v>1.8182079261243975</v>
      </c>
      <c r="K265" s="200">
        <v>0.41218597655855088</v>
      </c>
      <c r="L265" s="247">
        <f t="shared" si="38"/>
        <v>0.41218597655855088</v>
      </c>
      <c r="M265" s="200">
        <f t="shared" si="35"/>
        <v>10.299465565282949</v>
      </c>
      <c r="N265" s="205">
        <f t="shared" si="32"/>
        <v>5.7474696234837891E-2</v>
      </c>
    </row>
    <row r="266" spans="1:14">
      <c r="A266" s="9" t="e">
        <f t="shared" si="36"/>
        <v>#REF!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39">C266+D266+E266</f>
        <v>885.79</v>
      </c>
      <c r="G266" s="11">
        <v>8.9643543977799556E-3</v>
      </c>
      <c r="H266" s="18">
        <f t="shared" si="37"/>
        <v>20.34128549463443</v>
      </c>
      <c r="I266" s="10">
        <f t="shared" ref="I266:I329" si="40">H266*0.3677</f>
        <v>7.4794906763770808</v>
      </c>
      <c r="J266" s="10">
        <v>7.8576152038300418</v>
      </c>
      <c r="K266" s="10">
        <v>1.7370229516578222</v>
      </c>
      <c r="L266" s="247">
        <f t="shared" si="38"/>
        <v>1.7370229516578222</v>
      </c>
      <c r="M266" s="10">
        <f t="shared" si="35"/>
        <v>37.415414326499373</v>
      </c>
      <c r="N266" s="11">
        <f t="shared" si="32"/>
        <v>4.223959891904331E-2</v>
      </c>
    </row>
    <row r="267" spans="1:14">
      <c r="A267" s="9" t="e">
        <f t="shared" si="36"/>
        <v>#REF!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39"/>
        <v>530.1</v>
      </c>
      <c r="G267" s="11">
        <v>5.3647075111066447E-3</v>
      </c>
      <c r="H267" s="18">
        <f t="shared" si="37"/>
        <v>12.173218754677421</v>
      </c>
      <c r="I267" s="10">
        <f t="shared" si="40"/>
        <v>4.476092536094888</v>
      </c>
      <c r="J267" s="10">
        <v>4.7023807217854179</v>
      </c>
      <c r="K267" s="10">
        <v>1.0395193744271345</v>
      </c>
      <c r="L267" s="247">
        <f t="shared" si="38"/>
        <v>1.0395193744271345</v>
      </c>
      <c r="M267" s="10">
        <f t="shared" si="35"/>
        <v>22.39121138698486</v>
      </c>
      <c r="N267" s="11">
        <f t="shared" si="32"/>
        <v>4.223959891904331E-2</v>
      </c>
    </row>
    <row r="268" spans="1:14">
      <c r="A268" s="9" t="e">
        <f t="shared" si="36"/>
        <v>#REF!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39"/>
        <v>543.29999999999995</v>
      </c>
      <c r="G268" s="11">
        <v>4.7919053131654336E-3</v>
      </c>
      <c r="H268" s="18">
        <f t="shared" si="37"/>
        <v>10.873456103263081</v>
      </c>
      <c r="I268" s="10">
        <f t="shared" si="40"/>
        <v>3.998169809169835</v>
      </c>
      <c r="J268" s="10">
        <v>4.200296683202029</v>
      </c>
      <c r="K268" s="10">
        <v>0.92852749253206612</v>
      </c>
      <c r="L268" s="247">
        <f t="shared" si="38"/>
        <v>0.92852749253206612</v>
      </c>
      <c r="M268" s="10">
        <f t="shared" si="35"/>
        <v>20.00045008816701</v>
      </c>
      <c r="N268" s="11">
        <f t="shared" si="32"/>
        <v>3.6812902794343849E-2</v>
      </c>
    </row>
    <row r="269" spans="1:14">
      <c r="A269" s="9" t="e">
        <f t="shared" si="36"/>
        <v>#REF!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39"/>
        <v>453.6</v>
      </c>
      <c r="G269" s="11">
        <v>4.5905137276702019E-3</v>
      </c>
      <c r="H269" s="18">
        <f t="shared" si="37"/>
        <v>10.416472414868286</v>
      </c>
      <c r="I269" s="10">
        <f t="shared" si="40"/>
        <v>3.830136906947069</v>
      </c>
      <c r="J269" s="10">
        <v>4.0237689028520389</v>
      </c>
      <c r="K269" s="10">
        <v>0.88950384501065505</v>
      </c>
      <c r="L269" s="247">
        <f t="shared" si="38"/>
        <v>0.88950384501065505</v>
      </c>
      <c r="M269" s="10">
        <f t="shared" si="35"/>
        <v>19.159882069678051</v>
      </c>
      <c r="N269" s="11">
        <f t="shared" si="32"/>
        <v>4.2239598919043324E-2</v>
      </c>
    </row>
    <row r="270" spans="1:14">
      <c r="A270" s="9" t="e">
        <f t="shared" si="36"/>
        <v>#REF!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39"/>
        <v>442.1</v>
      </c>
      <c r="G270" s="11">
        <v>4.4741316556503449E-3</v>
      </c>
      <c r="H270" s="18">
        <f t="shared" si="37"/>
        <v>10.152386363785867</v>
      </c>
      <c r="I270" s="10">
        <f t="shared" si="40"/>
        <v>3.7330324659640635</v>
      </c>
      <c r="J270" s="10">
        <v>3.9217553614437533</v>
      </c>
      <c r="K270" s="10">
        <v>0.86695249091536741</v>
      </c>
      <c r="L270" s="247">
        <f t="shared" si="38"/>
        <v>0.86695249091536741</v>
      </c>
      <c r="M270" s="10">
        <f t="shared" si="35"/>
        <v>18.674126682109051</v>
      </c>
      <c r="N270" s="11">
        <f t="shared" si="32"/>
        <v>4.2239598919043317E-2</v>
      </c>
    </row>
    <row r="271" spans="1:14">
      <c r="A271" s="9" t="e">
        <f t="shared" si="36"/>
        <v>#REF!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39"/>
        <v>560.20000000000005</v>
      </c>
      <c r="G271" s="11">
        <v>5.669324934393402E-3</v>
      </c>
      <c r="H271" s="18">
        <f t="shared" si="37"/>
        <v>12.864435288380101</v>
      </c>
      <c r="I271" s="10">
        <f t="shared" si="40"/>
        <v>4.7302528555373637</v>
      </c>
      <c r="J271" s="10">
        <v>4.9693900779931921</v>
      </c>
      <c r="K271" s="10">
        <v>1.0985450925374096</v>
      </c>
      <c r="L271" s="247">
        <f t="shared" si="38"/>
        <v>1.0985450925374096</v>
      </c>
      <c r="M271" s="10">
        <f t="shared" si="35"/>
        <v>23.662623314448069</v>
      </c>
      <c r="N271" s="11">
        <f t="shared" si="32"/>
        <v>4.2239598919043317E-2</v>
      </c>
    </row>
    <row r="272" spans="1:14">
      <c r="A272" s="9" t="e">
        <f t="shared" si="36"/>
        <v>#REF!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39"/>
        <v>522.29999999999995</v>
      </c>
      <c r="G272" s="11">
        <v>5.2857701057366542E-3</v>
      </c>
      <c r="H272" s="18">
        <f t="shared" si="37"/>
        <v>11.994099520030215</v>
      </c>
      <c r="I272" s="10">
        <f t="shared" si="40"/>
        <v>4.4102303935151106</v>
      </c>
      <c r="J272" s="10">
        <v>4.633188928482407</v>
      </c>
      <c r="K272" s="10">
        <v>1.0242236733885914</v>
      </c>
      <c r="L272" s="247">
        <f t="shared" si="38"/>
        <v>1.0242236733885914</v>
      </c>
      <c r="M272" s="10">
        <f t="shared" si="35"/>
        <v>22.061742515416324</v>
      </c>
      <c r="N272" s="11">
        <f t="shared" si="32"/>
        <v>4.2239598919043317E-2</v>
      </c>
    </row>
    <row r="273" spans="1:14">
      <c r="A273" s="9" t="e">
        <f t="shared" si="36"/>
        <v>#REF!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39"/>
        <v>831.1</v>
      </c>
      <c r="G273" s="11">
        <v>6.9343474563483744E-3</v>
      </c>
      <c r="H273" s="18">
        <f t="shared" si="37"/>
        <v>15.734935843623788</v>
      </c>
      <c r="I273" s="10">
        <f t="shared" si="40"/>
        <v>5.7857359097004668</v>
      </c>
      <c r="J273" s="10">
        <v>6.0782329193876041</v>
      </c>
      <c r="K273" s="10">
        <v>1.3436685066166245</v>
      </c>
      <c r="L273" s="247">
        <f t="shared" si="38"/>
        <v>1.3436685066166245</v>
      </c>
      <c r="M273" s="10">
        <f t="shared" si="35"/>
        <v>28.942573179328484</v>
      </c>
      <c r="N273" s="11">
        <f t="shared" si="32"/>
        <v>3.4824417253433382E-2</v>
      </c>
    </row>
    <row r="274" spans="1:14">
      <c r="A274" s="9" t="e">
        <f t="shared" si="36"/>
        <v>#REF!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39"/>
        <v>778.5</v>
      </c>
      <c r="G274" s="11">
        <v>7.8785602667355639E-3</v>
      </c>
      <c r="H274" s="18">
        <f t="shared" si="37"/>
        <v>17.877477458057673</v>
      </c>
      <c r="I274" s="10">
        <f t="shared" si="40"/>
        <v>6.5735484613278068</v>
      </c>
      <c r="J274" s="10">
        <v>6.905873216204391</v>
      </c>
      <c r="K274" s="10">
        <v>1.5266286228853503</v>
      </c>
      <c r="L274" s="247">
        <f t="shared" si="38"/>
        <v>1.5266286228853503</v>
      </c>
      <c r="M274" s="10">
        <f t="shared" si="35"/>
        <v>32.883527758475218</v>
      </c>
      <c r="N274" s="11">
        <f t="shared" si="32"/>
        <v>4.223959891904331E-2</v>
      </c>
    </row>
    <row r="275" spans="1:14">
      <c r="A275" s="9" t="e">
        <f t="shared" si="36"/>
        <v>#REF!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39"/>
        <v>791.9</v>
      </c>
      <c r="G275" s="11">
        <v>8.0141706810891375E-3</v>
      </c>
      <c r="H275" s="18">
        <f t="shared" si="37"/>
        <v>18.185195117579795</v>
      </c>
      <c r="I275" s="10">
        <f t="shared" si="40"/>
        <v>6.6866962447340912</v>
      </c>
      <c r="J275" s="10">
        <v>7.0247411688018726</v>
      </c>
      <c r="K275" s="10">
        <v>1.5529058528746422</v>
      </c>
      <c r="L275" s="247">
        <f t="shared" si="38"/>
        <v>1.5529058528746422</v>
      </c>
      <c r="M275" s="10">
        <f t="shared" si="35"/>
        <v>33.449538383990401</v>
      </c>
      <c r="N275" s="11">
        <f t="shared" si="32"/>
        <v>4.2239598919043317E-2</v>
      </c>
    </row>
    <row r="276" spans="1:14">
      <c r="A276" s="9" t="e">
        <f t="shared" si="36"/>
        <v>#REF!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39"/>
        <v>397</v>
      </c>
      <c r="G276" s="11">
        <v>4.0177115297289909E-3</v>
      </c>
      <c r="H276" s="18">
        <f t="shared" si="37"/>
        <v>9.1167097634539456</v>
      </c>
      <c r="I276" s="10">
        <f t="shared" si="40"/>
        <v>3.352214180022016</v>
      </c>
      <c r="J276" s="10">
        <v>3.5216848642686496</v>
      </c>
      <c r="K276" s="10">
        <v>0.77851196311558657</v>
      </c>
      <c r="L276" s="247">
        <f t="shared" si="38"/>
        <v>0.77851196311558657</v>
      </c>
      <c r="M276" s="10">
        <f t="shared" si="35"/>
        <v>16.769120770860198</v>
      </c>
      <c r="N276" s="11">
        <f t="shared" si="32"/>
        <v>4.2239598919043317E-2</v>
      </c>
    </row>
    <row r="277" spans="1:14">
      <c r="A277" s="9" t="e">
        <f t="shared" si="36"/>
        <v>#REF!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39"/>
        <v>442.3</v>
      </c>
      <c r="G277" s="11">
        <v>4.05819225043155E-3</v>
      </c>
      <c r="H277" s="18">
        <f t="shared" si="37"/>
        <v>9.2085657812217434</v>
      </c>
      <c r="I277" s="10">
        <f t="shared" si="40"/>
        <v>3.3859896377552352</v>
      </c>
      <c r="J277" s="10">
        <v>3.5571678351932707</v>
      </c>
      <c r="K277" s="10">
        <v>0.78635591236612146</v>
      </c>
      <c r="L277" s="247">
        <f t="shared" si="38"/>
        <v>0.78635591236612146</v>
      </c>
      <c r="M277" s="10">
        <f t="shared" si="35"/>
        <v>16.938079166536372</v>
      </c>
      <c r="N277" s="11">
        <f t="shared" si="32"/>
        <v>3.8295453688755081E-2</v>
      </c>
    </row>
    <row r="278" spans="1:14">
      <c r="A278" s="9" t="e">
        <f t="shared" si="36"/>
        <v>#REF!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39"/>
        <v>484.7</v>
      </c>
      <c r="G278" s="11">
        <v>4.905251331132599E-3</v>
      </c>
      <c r="H278" s="18">
        <f t="shared" si="37"/>
        <v>11.130652953012914</v>
      </c>
      <c r="I278" s="10">
        <f t="shared" si="40"/>
        <v>4.092741090822849</v>
      </c>
      <c r="J278" s="10">
        <v>4.2996490017909679</v>
      </c>
      <c r="K278" s="10">
        <v>0.95049055043356379</v>
      </c>
      <c r="L278" s="247">
        <f t="shared" si="38"/>
        <v>0.95049055043356379</v>
      </c>
      <c r="M278" s="10">
        <f t="shared" si="35"/>
        <v>20.473533596060296</v>
      </c>
      <c r="N278" s="11">
        <f t="shared" si="32"/>
        <v>4.2239598919043317E-2</v>
      </c>
    </row>
    <row r="279" spans="1:14">
      <c r="A279" s="9" t="e">
        <f t="shared" si="36"/>
        <v>#REF!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39"/>
        <v>554.70000000000005</v>
      </c>
      <c r="G279" s="11">
        <v>5.6136639434273836E-3</v>
      </c>
      <c r="H279" s="18">
        <f t="shared" si="37"/>
        <v>12.738133263949379</v>
      </c>
      <c r="I279" s="10">
        <f t="shared" si="40"/>
        <v>4.6838116011541873</v>
      </c>
      <c r="J279" s="10">
        <v>4.9206009929718384</v>
      </c>
      <c r="K279" s="10">
        <v>1.0877596623179242</v>
      </c>
      <c r="L279" s="247">
        <f t="shared" si="38"/>
        <v>1.0877596623179242</v>
      </c>
      <c r="M279" s="10">
        <f t="shared" si="35"/>
        <v>23.430305520393329</v>
      </c>
      <c r="N279" s="11">
        <f t="shared" si="32"/>
        <v>4.2239598919043317E-2</v>
      </c>
    </row>
    <row r="280" spans="1:14">
      <c r="A280" s="9" t="e">
        <f t="shared" si="36"/>
        <v>#REF!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39"/>
        <v>380.3</v>
      </c>
      <c r="G280" s="11">
        <v>3.8487045207958063E-3</v>
      </c>
      <c r="H280" s="18">
        <f t="shared" si="37"/>
        <v>8.7332108892733888</v>
      </c>
      <c r="I280" s="10">
        <f t="shared" si="40"/>
        <v>3.2112016439858255</v>
      </c>
      <c r="J280" s="10">
        <v>3.3735434606583561</v>
      </c>
      <c r="K280" s="10">
        <v>0.74576347499460338</v>
      </c>
      <c r="L280" s="247">
        <f t="shared" si="38"/>
        <v>0.74576347499460338</v>
      </c>
      <c r="M280" s="10">
        <f t="shared" si="35"/>
        <v>16.063719468912172</v>
      </c>
      <c r="N280" s="11">
        <f t="shared" si="32"/>
        <v>4.223959891904331E-2</v>
      </c>
    </row>
    <row r="281" spans="1:14">
      <c r="A281" s="9" t="e">
        <f t="shared" si="36"/>
        <v>#REF!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39"/>
        <v>372</v>
      </c>
      <c r="G281" s="11">
        <v>3.7647070253379964E-3</v>
      </c>
      <c r="H281" s="18">
        <f t="shared" si="37"/>
        <v>8.5426096524052078</v>
      </c>
      <c r="I281" s="10">
        <f t="shared" si="40"/>
        <v>3.1411175691893951</v>
      </c>
      <c r="J281" s="10">
        <v>3.2999162959897674</v>
      </c>
      <c r="K281" s="10">
        <v>0.72948728029974363</v>
      </c>
      <c r="L281" s="247">
        <f t="shared" si="38"/>
        <v>0.72948728029974363</v>
      </c>
      <c r="M281" s="10">
        <f t="shared" si="35"/>
        <v>15.713130797884114</v>
      </c>
      <c r="N281" s="11">
        <f t="shared" si="32"/>
        <v>4.2239598919043317E-2</v>
      </c>
    </row>
    <row r="282" spans="1:14">
      <c r="A282" s="9" t="e">
        <f t="shared" si="36"/>
        <v>#REF!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39"/>
        <v>367.70000000000005</v>
      </c>
      <c r="G282" s="11">
        <v>3.5582553497549452E-3</v>
      </c>
      <c r="H282" s="18">
        <f t="shared" si="37"/>
        <v>8.0741439617894386</v>
      </c>
      <c r="I282" s="10">
        <f t="shared" si="40"/>
        <v>2.968862734749977</v>
      </c>
      <c r="J282" s="10">
        <v>3.1189531442741996</v>
      </c>
      <c r="K282" s="10">
        <v>0.68948313912201575</v>
      </c>
      <c r="L282" s="247">
        <f t="shared" si="38"/>
        <v>0.68948313912201575</v>
      </c>
      <c r="M282" s="10">
        <f t="shared" si="35"/>
        <v>14.85144297993563</v>
      </c>
      <c r="N282" s="11">
        <f t="shared" si="32"/>
        <v>4.0390108729767824E-2</v>
      </c>
    </row>
    <row r="283" spans="1:14">
      <c r="A283" s="9" t="e">
        <f t="shared" si="36"/>
        <v>#REF!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39"/>
        <v>246.5</v>
      </c>
      <c r="G283" s="11">
        <v>2.4946244132952045E-3</v>
      </c>
      <c r="H283" s="18">
        <f t="shared" si="37"/>
        <v>5.6606270949405477</v>
      </c>
      <c r="I283" s="10">
        <f t="shared" si="40"/>
        <v>2.0814125828096395</v>
      </c>
      <c r="J283" s="10">
        <v>2.1866380832297785</v>
      </c>
      <c r="K283" s="10">
        <v>0.48338337256421177</v>
      </c>
      <c r="L283" s="247">
        <f t="shared" si="38"/>
        <v>0.48338337256421177</v>
      </c>
      <c r="M283" s="10">
        <f t="shared" si="35"/>
        <v>10.412061133544178</v>
      </c>
      <c r="N283" s="11">
        <f t="shared" si="32"/>
        <v>4.2239598919043317E-2</v>
      </c>
    </row>
    <row r="284" spans="1:14">
      <c r="A284" s="9" t="e">
        <f t="shared" si="36"/>
        <v>#REF!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39"/>
        <v>255.7</v>
      </c>
      <c r="G284" s="11">
        <v>2.5877300709110903E-3</v>
      </c>
      <c r="H284" s="18">
        <f t="shared" si="37"/>
        <v>5.8718959358064824</v>
      </c>
      <c r="I284" s="10">
        <f t="shared" si="40"/>
        <v>2.1590961355960436</v>
      </c>
      <c r="J284" s="10">
        <v>2.268248916356407</v>
      </c>
      <c r="K284" s="10">
        <v>0.50142445584044204</v>
      </c>
      <c r="L284" s="247">
        <f t="shared" si="38"/>
        <v>0.50142445584044204</v>
      </c>
      <c r="M284" s="10">
        <f t="shared" si="35"/>
        <v>10.800665443599376</v>
      </c>
      <c r="N284" s="11">
        <f t="shared" si="32"/>
        <v>4.2239598919043317E-2</v>
      </c>
    </row>
    <row r="285" spans="1:14">
      <c r="A285" s="9" t="e">
        <f t="shared" si="36"/>
        <v>#REF!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39"/>
        <v>460.8</v>
      </c>
      <c r="G285" s="11">
        <v>4.6633790249348082E-3</v>
      </c>
      <c r="H285" s="18">
        <f t="shared" si="37"/>
        <v>10.581813246850322</v>
      </c>
      <c r="I285" s="10">
        <f t="shared" si="40"/>
        <v>3.8909327308668638</v>
      </c>
      <c r="J285" s="10">
        <v>4.0876382505163562</v>
      </c>
      <c r="K285" s="10">
        <v>0.90362295366161782</v>
      </c>
      <c r="L285" s="247">
        <f t="shared" si="38"/>
        <v>0.90362295366161782</v>
      </c>
      <c r="M285" s="10">
        <f t="shared" si="35"/>
        <v>19.464007181895159</v>
      </c>
      <c r="N285" s="11">
        <f t="shared" si="32"/>
        <v>4.223959891904331E-2</v>
      </c>
    </row>
    <row r="286" spans="1:14">
      <c r="A286" s="9" t="e">
        <f t="shared" si="36"/>
        <v>#REF!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39"/>
        <v>473.6</v>
      </c>
      <c r="G286" s="11">
        <v>4.7929173311829975E-3</v>
      </c>
      <c r="H286" s="18">
        <f t="shared" si="37"/>
        <v>10.875752503707275</v>
      </c>
      <c r="I286" s="10">
        <f t="shared" si="40"/>
        <v>3.9990141956131655</v>
      </c>
      <c r="J286" s="10">
        <v>4.2011837574751443</v>
      </c>
      <c r="K286" s="10">
        <v>0.92872359126332948</v>
      </c>
      <c r="L286" s="247">
        <f t="shared" si="38"/>
        <v>0.92872359126332948</v>
      </c>
      <c r="M286" s="10">
        <f t="shared" si="35"/>
        <v>20.004674048058913</v>
      </c>
      <c r="N286" s="11">
        <f t="shared" si="32"/>
        <v>4.223959891904331E-2</v>
      </c>
    </row>
    <row r="287" spans="1:14">
      <c r="A287" s="9" t="e">
        <f t="shared" si="36"/>
        <v>#REF!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39"/>
        <v>500.2</v>
      </c>
      <c r="G287" s="11">
        <v>5.0621141238550152E-3</v>
      </c>
      <c r="H287" s="18">
        <f t="shared" si="37"/>
        <v>11.486595021863131</v>
      </c>
      <c r="I287" s="10">
        <f t="shared" si="40"/>
        <v>4.2236209895390733</v>
      </c>
      <c r="J287" s="10">
        <v>4.4371455141238751</v>
      </c>
      <c r="K287" s="10">
        <v>0.98088585377938631</v>
      </c>
      <c r="L287" s="247">
        <f t="shared" si="38"/>
        <v>0.98088585377938631</v>
      </c>
      <c r="M287" s="10">
        <f t="shared" si="35"/>
        <v>21.128247379305467</v>
      </c>
      <c r="N287" s="11">
        <f t="shared" si="32"/>
        <v>4.2239598919043317E-2</v>
      </c>
    </row>
    <row r="288" spans="1:14">
      <c r="A288" s="9" t="e">
        <f t="shared" si="36"/>
        <v>#REF!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39"/>
        <v>640.4</v>
      </c>
      <c r="G288" s="11">
        <v>6.4809633844797113E-3</v>
      </c>
      <c r="H288" s="18">
        <f t="shared" si="37"/>
        <v>14.706148444624448</v>
      </c>
      <c r="I288" s="10">
        <f t="shared" si="40"/>
        <v>5.40745078308841</v>
      </c>
      <c r="J288" s="10">
        <v>5.6808236450318459</v>
      </c>
      <c r="K288" s="10">
        <v>1.2558162750106336</v>
      </c>
      <c r="L288" s="247">
        <f t="shared" si="38"/>
        <v>1.2558162750106336</v>
      </c>
      <c r="M288" s="10">
        <f t="shared" si="35"/>
        <v>27.050239147755338</v>
      </c>
      <c r="N288" s="11">
        <f t="shared" si="32"/>
        <v>4.2239598919043317E-2</v>
      </c>
    </row>
    <row r="289" spans="1:14">
      <c r="A289" s="9" t="e">
        <f t="shared" si="36"/>
        <v>#REF!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39"/>
        <v>525.6</v>
      </c>
      <c r="G289" s="11">
        <v>5.3191667003162661E-3</v>
      </c>
      <c r="H289" s="18">
        <f t="shared" si="37"/>
        <v>12.069880734688649</v>
      </c>
      <c r="I289" s="10">
        <f t="shared" si="40"/>
        <v>4.4380951461450167</v>
      </c>
      <c r="J289" s="10">
        <v>4.6624623794952198</v>
      </c>
      <c r="K289" s="10">
        <v>1.0306949315202829</v>
      </c>
      <c r="L289" s="247">
        <f t="shared" si="38"/>
        <v>1.0306949315202829</v>
      </c>
      <c r="M289" s="10">
        <f t="shared" si="35"/>
        <v>22.20113319184917</v>
      </c>
      <c r="N289" s="11">
        <f t="shared" si="32"/>
        <v>4.2239598919043317E-2</v>
      </c>
    </row>
    <row r="290" spans="1:14">
      <c r="A290" s="9" t="e">
        <f t="shared" si="36"/>
        <v>#REF!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39"/>
        <v>631.6</v>
      </c>
      <c r="G290" s="11">
        <v>6.3919057989340819E-3</v>
      </c>
      <c r="H290" s="18">
        <f t="shared" si="37"/>
        <v>14.504065205535294</v>
      </c>
      <c r="I290" s="10">
        <f t="shared" si="40"/>
        <v>5.3331447760753283</v>
      </c>
      <c r="J290" s="10">
        <v>5.6027611089976803</v>
      </c>
      <c r="K290" s="10">
        <v>1.2385595866594572</v>
      </c>
      <c r="L290" s="247">
        <f t="shared" si="38"/>
        <v>1.2385595866594572</v>
      </c>
      <c r="M290" s="10">
        <f t="shared" si="35"/>
        <v>26.678530677267759</v>
      </c>
      <c r="N290" s="11">
        <f t="shared" si="32"/>
        <v>4.2239598919043317E-2</v>
      </c>
    </row>
    <row r="291" spans="1:14">
      <c r="A291" s="9" t="e">
        <f t="shared" si="36"/>
        <v>#REF!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39"/>
        <v>508.9</v>
      </c>
      <c r="G291" s="11">
        <v>5.1501596913830815E-3</v>
      </c>
      <c r="H291" s="18">
        <f t="shared" si="37"/>
        <v>11.686381860508092</v>
      </c>
      <c r="I291" s="10">
        <f t="shared" si="40"/>
        <v>4.2970826101088262</v>
      </c>
      <c r="J291" s="10">
        <v>4.5143209758849263</v>
      </c>
      <c r="K291" s="10">
        <v>0.99794644339929972</v>
      </c>
      <c r="L291" s="247">
        <f t="shared" si="38"/>
        <v>0.99794644339929972</v>
      </c>
      <c r="M291" s="10">
        <f t="shared" si="35"/>
        <v>21.495731889901144</v>
      </c>
      <c r="N291" s="11">
        <f t="shared" si="32"/>
        <v>4.2239598919043317E-2</v>
      </c>
    </row>
    <row r="292" spans="1:14">
      <c r="A292" s="9" t="e">
        <f t="shared" si="36"/>
        <v>#REF!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39"/>
        <v>574.5</v>
      </c>
      <c r="G292" s="11">
        <v>5.8140435109050505E-3</v>
      </c>
      <c r="H292" s="18">
        <f t="shared" si="37"/>
        <v>13.192820551899977</v>
      </c>
      <c r="I292" s="10">
        <f t="shared" si="40"/>
        <v>4.8510001169336219</v>
      </c>
      <c r="J292" s="10">
        <v>5.0962416990487132</v>
      </c>
      <c r="K292" s="10">
        <v>1.1265872111080717</v>
      </c>
      <c r="L292" s="247">
        <f t="shared" si="38"/>
        <v>1.1265872111080717</v>
      </c>
      <c r="M292" s="10">
        <f t="shared" si="35"/>
        <v>24.266649578990386</v>
      </c>
      <c r="N292" s="11">
        <f t="shared" si="32"/>
        <v>4.2239598919043317E-2</v>
      </c>
    </row>
    <row r="293" spans="1:14">
      <c r="A293" s="9" t="e">
        <f t="shared" si="36"/>
        <v>#REF!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39"/>
        <v>944.72</v>
      </c>
      <c r="G293" s="11">
        <v>9.5607366155304081E-3</v>
      </c>
      <c r="H293" s="18">
        <f t="shared" si="37"/>
        <v>21.694554276398517</v>
      </c>
      <c r="I293" s="10">
        <f t="shared" si="40"/>
        <v>7.9770876074317352</v>
      </c>
      <c r="J293" s="10">
        <v>8.3803680729770242</v>
      </c>
      <c r="K293" s="10">
        <v>1.8525839339913273</v>
      </c>
      <c r="L293" s="247">
        <f t="shared" si="38"/>
        <v>1.8525839339913273</v>
      </c>
      <c r="M293" s="10">
        <f t="shared" si="35"/>
        <v>39.904593890798601</v>
      </c>
      <c r="N293" s="11">
        <f t="shared" si="32"/>
        <v>4.2239598919043317E-2</v>
      </c>
    </row>
    <row r="294" spans="1:14">
      <c r="A294" s="9" t="e">
        <f t="shared" si="36"/>
        <v>#REF!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39"/>
        <v>476.5</v>
      </c>
      <c r="G294" s="11">
        <v>4.822265853692353E-3</v>
      </c>
      <c r="H294" s="18">
        <f t="shared" si="37"/>
        <v>10.94234811658893</v>
      </c>
      <c r="I294" s="10">
        <f t="shared" si="40"/>
        <v>4.0235014024697495</v>
      </c>
      <c r="J294" s="10">
        <v>4.226908911395495</v>
      </c>
      <c r="K294" s="10">
        <v>0.93441045446996729</v>
      </c>
      <c r="L294" s="247">
        <f t="shared" si="38"/>
        <v>0.93441045446996729</v>
      </c>
      <c r="M294" s="10">
        <f t="shared" si="35"/>
        <v>20.127168884924142</v>
      </c>
      <c r="N294" s="11">
        <f t="shared" si="32"/>
        <v>4.2239598919043317E-2</v>
      </c>
    </row>
    <row r="295" spans="1:14">
      <c r="A295" s="9" t="e">
        <f t="shared" si="36"/>
        <v>#REF!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39"/>
        <v>561.4</v>
      </c>
      <c r="G295" s="11">
        <v>5.6814691506041695E-3</v>
      </c>
      <c r="H295" s="18">
        <f t="shared" si="37"/>
        <v>12.89199209371044</v>
      </c>
      <c r="I295" s="10">
        <f t="shared" si="40"/>
        <v>4.740385492857329</v>
      </c>
      <c r="J295" s="10">
        <v>4.9800349692705783</v>
      </c>
      <c r="K295" s="10">
        <v>1.10089827731257</v>
      </c>
      <c r="L295" s="247">
        <f t="shared" si="38"/>
        <v>1.10089827731257</v>
      </c>
      <c r="M295" s="10">
        <f t="shared" si="35"/>
        <v>23.713310833150917</v>
      </c>
      <c r="N295" s="11">
        <f t="shared" ref="N295:N358" si="41">M295/F295</f>
        <v>4.2239598919043317E-2</v>
      </c>
    </row>
    <row r="296" spans="1:14">
      <c r="A296" s="9" t="e">
        <f t="shared" si="36"/>
        <v>#REF!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39"/>
        <v>756.1</v>
      </c>
      <c r="G296" s="11">
        <v>7.6518682308012341E-3</v>
      </c>
      <c r="H296" s="18">
        <f t="shared" si="37"/>
        <v>17.363083758558005</v>
      </c>
      <c r="I296" s="10">
        <f t="shared" si="40"/>
        <v>6.3844058980217788</v>
      </c>
      <c r="J296" s="10">
        <v>6.7071685790265132</v>
      </c>
      <c r="K296" s="10">
        <v>1.4827025070823552</v>
      </c>
      <c r="L296" s="247">
        <f t="shared" si="38"/>
        <v>1.4827025070823552</v>
      </c>
      <c r="M296" s="10">
        <f t="shared" si="35"/>
        <v>31.93736074268865</v>
      </c>
      <c r="N296" s="11">
        <f t="shared" si="41"/>
        <v>4.223959891904331E-2</v>
      </c>
    </row>
    <row r="297" spans="1:14">
      <c r="A297" s="9" t="e">
        <f t="shared" si="36"/>
        <v>#REF!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39"/>
        <v>642.6</v>
      </c>
      <c r="G297" s="11">
        <v>6.5032277808661195E-3</v>
      </c>
      <c r="H297" s="18">
        <f t="shared" si="37"/>
        <v>14.756669254396739</v>
      </c>
      <c r="I297" s="10">
        <f t="shared" si="40"/>
        <v>5.4260272848416813</v>
      </c>
      <c r="J297" s="10">
        <v>5.7003392790403877</v>
      </c>
      <c r="K297" s="10">
        <v>1.260130447098428</v>
      </c>
      <c r="L297" s="247">
        <f t="shared" si="38"/>
        <v>1.260130447098428</v>
      </c>
      <c r="M297" s="10">
        <f t="shared" si="35"/>
        <v>27.143166265377239</v>
      </c>
      <c r="N297" s="11">
        <f t="shared" si="41"/>
        <v>4.2239598919043324E-2</v>
      </c>
    </row>
    <row r="298" spans="1:14">
      <c r="A298" s="9" t="e">
        <f t="shared" si="36"/>
        <v>#REF!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39"/>
        <v>631.4</v>
      </c>
      <c r="G298" s="11">
        <v>6.3898817628989532E-3</v>
      </c>
      <c r="H298" s="18">
        <f t="shared" si="37"/>
        <v>14.499472404646902</v>
      </c>
      <c r="I298" s="10">
        <f t="shared" si="40"/>
        <v>5.3314560031886664</v>
      </c>
      <c r="J298" s="10">
        <v>5.6009869604514479</v>
      </c>
      <c r="K298" s="10">
        <v>1.2381673891969303</v>
      </c>
      <c r="L298" s="247">
        <f t="shared" si="38"/>
        <v>1.2381673891969303</v>
      </c>
      <c r="M298" s="10">
        <f t="shared" si="35"/>
        <v>26.670082757483947</v>
      </c>
      <c r="N298" s="11">
        <f t="shared" si="41"/>
        <v>4.223959891904331E-2</v>
      </c>
    </row>
    <row r="299" spans="1:14">
      <c r="A299" s="9" t="e">
        <f t="shared" si="36"/>
        <v>#REF!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39"/>
        <v>461.4</v>
      </c>
      <c r="G299" s="11">
        <v>4.6694511330401915E-3</v>
      </c>
      <c r="H299" s="18">
        <f t="shared" si="37"/>
        <v>10.595591649515491</v>
      </c>
      <c r="I299" s="10">
        <f t="shared" si="40"/>
        <v>3.8959990495268464</v>
      </c>
      <c r="J299" s="10">
        <v>4.0929606961550489</v>
      </c>
      <c r="K299" s="10">
        <v>0.90479954604919799</v>
      </c>
      <c r="L299" s="247">
        <f t="shared" si="38"/>
        <v>0.90479954604919799</v>
      </c>
      <c r="M299" s="10">
        <f t="shared" si="35"/>
        <v>19.489350941246585</v>
      </c>
      <c r="N299" s="11">
        <f t="shared" si="41"/>
        <v>4.2239598919043317E-2</v>
      </c>
    </row>
    <row r="300" spans="1:14">
      <c r="A300" s="9" t="e">
        <f t="shared" si="36"/>
        <v>#REF!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39"/>
        <v>515.79999999999995</v>
      </c>
      <c r="G300" s="11">
        <v>5.2199889345949952E-3</v>
      </c>
      <c r="H300" s="18">
        <f t="shared" si="37"/>
        <v>11.844833491157543</v>
      </c>
      <c r="I300" s="10">
        <f t="shared" si="40"/>
        <v>4.355345274698629</v>
      </c>
      <c r="J300" s="10">
        <v>4.5755291007298968</v>
      </c>
      <c r="K300" s="10">
        <v>1.0114772558564722</v>
      </c>
      <c r="L300" s="247">
        <f t="shared" si="38"/>
        <v>1.0114772558564722</v>
      </c>
      <c r="M300" s="10">
        <f t="shared" si="35"/>
        <v>21.787185122442541</v>
      </c>
      <c r="N300" s="11">
        <f t="shared" si="41"/>
        <v>4.2239598919043317E-2</v>
      </c>
    </row>
    <row r="301" spans="1:14">
      <c r="A301" s="9" t="e">
        <f t="shared" si="36"/>
        <v>#REF!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39"/>
        <v>604.9</v>
      </c>
      <c r="G301" s="11">
        <v>6.1216969882444995E-3</v>
      </c>
      <c r="H301" s="18">
        <f t="shared" si="37"/>
        <v>13.890926286935242</v>
      </c>
      <c r="I301" s="10">
        <f t="shared" si="40"/>
        <v>5.1076935957060892</v>
      </c>
      <c r="J301" s="10">
        <v>5.3659122780758333</v>
      </c>
      <c r="K301" s="10">
        <v>1.1862012254121368</v>
      </c>
      <c r="L301" s="247">
        <f t="shared" si="38"/>
        <v>1.1862012254121368</v>
      </c>
      <c r="M301" s="10">
        <f t="shared" si="35"/>
        <v>25.550733386129302</v>
      </c>
      <c r="N301" s="11">
        <f t="shared" si="41"/>
        <v>4.2239598919043317E-2</v>
      </c>
    </row>
    <row r="302" spans="1:14">
      <c r="A302" s="9" t="e">
        <f t="shared" si="36"/>
        <v>#REF!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39"/>
        <v>571.70000000000005</v>
      </c>
      <c r="G302" s="11">
        <v>5.7857070064132599E-3</v>
      </c>
      <c r="H302" s="18">
        <f t="shared" si="37"/>
        <v>13.128521339462521</v>
      </c>
      <c r="I302" s="10">
        <f t="shared" si="40"/>
        <v>4.8273572965203693</v>
      </c>
      <c r="J302" s="10">
        <v>5.0714036194014787</v>
      </c>
      <c r="K302" s="10">
        <v>1.1210964466326974</v>
      </c>
      <c r="L302" s="247">
        <f t="shared" si="38"/>
        <v>1.1210964466326974</v>
      </c>
      <c r="M302" s="10">
        <f t="shared" si="35"/>
        <v>24.148378702017069</v>
      </c>
      <c r="N302" s="11">
        <f t="shared" si="41"/>
        <v>4.2239598919043324E-2</v>
      </c>
    </row>
    <row r="303" spans="1:14">
      <c r="A303" s="9" t="e">
        <f t="shared" si="36"/>
        <v>#REF!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39"/>
        <v>522.5</v>
      </c>
      <c r="G303" s="11">
        <v>5.287794141771782E-3</v>
      </c>
      <c r="H303" s="18">
        <f t="shared" si="37"/>
        <v>11.998692320918604</v>
      </c>
      <c r="I303" s="10">
        <f t="shared" si="40"/>
        <v>4.4119191664017707</v>
      </c>
      <c r="J303" s="10">
        <v>4.6349630770286376</v>
      </c>
      <c r="K303" s="10">
        <v>1.0246158708511182</v>
      </c>
      <c r="L303" s="247">
        <f t="shared" si="38"/>
        <v>1.0246158708511182</v>
      </c>
      <c r="M303" s="10">
        <f t="shared" si="35"/>
        <v>22.070190435200129</v>
      </c>
      <c r="N303" s="11">
        <f t="shared" si="41"/>
        <v>4.223959891904331E-2</v>
      </c>
    </row>
    <row r="304" spans="1:14">
      <c r="A304" s="9" t="e">
        <f t="shared" si="36"/>
        <v>#REF!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39"/>
        <v>324.7</v>
      </c>
      <c r="G304" s="11">
        <v>3.2860225030302346E-3</v>
      </c>
      <c r="H304" s="18">
        <f t="shared" si="37"/>
        <v>7.4564122423009964</v>
      </c>
      <c r="I304" s="10">
        <f t="shared" si="40"/>
        <v>2.7417227814940768</v>
      </c>
      <c r="J304" s="10">
        <v>2.8803301648061219</v>
      </c>
      <c r="K304" s="10">
        <v>0.63673258041216863</v>
      </c>
      <c r="L304" s="247">
        <f t="shared" si="38"/>
        <v>0.63673258041216863</v>
      </c>
      <c r="M304" s="10">
        <f t="shared" si="35"/>
        <v>13.715197769013363</v>
      </c>
      <c r="N304" s="11">
        <f t="shared" si="41"/>
        <v>4.223959891904331E-2</v>
      </c>
    </row>
    <row r="305" spans="1:14">
      <c r="A305" s="9" t="e">
        <f t="shared" si="36"/>
        <v>#REF!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39"/>
        <v>519.5</v>
      </c>
      <c r="G305" s="11">
        <v>5.2574336012448626E-3</v>
      </c>
      <c r="H305" s="18">
        <f t="shared" si="37"/>
        <v>11.929800307592755</v>
      </c>
      <c r="I305" s="10">
        <f t="shared" si="40"/>
        <v>4.3865875731018562</v>
      </c>
      <c r="J305" s="10">
        <v>4.6083508488351717</v>
      </c>
      <c r="K305" s="10">
        <v>1.0187329089132171</v>
      </c>
      <c r="L305" s="247">
        <f t="shared" si="38"/>
        <v>1.0187329089132171</v>
      </c>
      <c r="M305" s="10">
        <f t="shared" si="35"/>
        <v>21.943471638443004</v>
      </c>
      <c r="N305" s="11">
        <f t="shared" si="41"/>
        <v>4.2239598919043317E-2</v>
      </c>
    </row>
    <row r="306" spans="1:14">
      <c r="A306" s="9" t="e">
        <f t="shared" si="36"/>
        <v>#REF!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39"/>
        <v>221.7</v>
      </c>
      <c r="G306" s="11">
        <v>2.2436439449393382E-3</v>
      </c>
      <c r="H306" s="18">
        <f t="shared" si="37"/>
        <v>5.0911197847802008</v>
      </c>
      <c r="I306" s="10">
        <f t="shared" si="40"/>
        <v>1.8720047448636801</v>
      </c>
      <c r="J306" s="10">
        <v>1.9666436634971274</v>
      </c>
      <c r="K306" s="10">
        <v>0.43475088721089555</v>
      </c>
      <c r="L306" s="247">
        <f t="shared" si="38"/>
        <v>0.43475088721089555</v>
      </c>
      <c r="M306" s="10">
        <f t="shared" si="35"/>
        <v>9.3645190803519043</v>
      </c>
      <c r="N306" s="11">
        <f t="shared" si="41"/>
        <v>4.2239598919043324E-2</v>
      </c>
    </row>
    <row r="307" spans="1:14">
      <c r="A307" s="9" t="e">
        <f t="shared" si="36"/>
        <v>#REF!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39"/>
        <v>312.5</v>
      </c>
      <c r="G307" s="11">
        <v>3.1625563048874295E-3</v>
      </c>
      <c r="H307" s="18">
        <f t="shared" si="37"/>
        <v>7.1762513881092129</v>
      </c>
      <c r="I307" s="10">
        <f t="shared" si="40"/>
        <v>2.6387076354077577</v>
      </c>
      <c r="J307" s="10">
        <v>2.7721071034860274</v>
      </c>
      <c r="K307" s="10">
        <v>0.61280853519803724</v>
      </c>
      <c r="L307" s="247">
        <f t="shared" si="38"/>
        <v>0.61280853519803724</v>
      </c>
      <c r="M307" s="10">
        <f t="shared" si="35"/>
        <v>13.199874662201033</v>
      </c>
      <c r="N307" s="11">
        <f t="shared" si="41"/>
        <v>4.2239598919043303E-2</v>
      </c>
    </row>
    <row r="308" spans="1:14">
      <c r="A308" s="9" t="e">
        <f t="shared" si="36"/>
        <v>#REF!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39"/>
        <v>644.1</v>
      </c>
      <c r="G308" s="11">
        <v>6.5184080511295796E-3</v>
      </c>
      <c r="H308" s="18">
        <f t="shared" si="37"/>
        <v>14.791115261059664</v>
      </c>
      <c r="I308" s="10">
        <f t="shared" si="40"/>
        <v>5.438693081491639</v>
      </c>
      <c r="J308" s="10">
        <v>5.7136453931371216</v>
      </c>
      <c r="K308" s="10">
        <v>1.2630719280673788</v>
      </c>
      <c r="L308" s="247">
        <f t="shared" si="38"/>
        <v>1.2630719280673788</v>
      </c>
      <c r="M308" s="10">
        <f t="shared" si="35"/>
        <v>27.206525663755802</v>
      </c>
      <c r="N308" s="11">
        <f t="shared" si="41"/>
        <v>4.2239598919043317E-2</v>
      </c>
    </row>
    <row r="309" spans="1:14">
      <c r="A309" s="9" t="e">
        <f t="shared" si="36"/>
        <v>#REF!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39"/>
        <v>451.9</v>
      </c>
      <c r="G309" s="11">
        <v>4.573309421371614E-3</v>
      </c>
      <c r="H309" s="18">
        <f t="shared" si="37"/>
        <v>10.377433607316972</v>
      </c>
      <c r="I309" s="10">
        <f t="shared" si="40"/>
        <v>3.8157823374104507</v>
      </c>
      <c r="J309" s="10">
        <v>4.0086886402090744</v>
      </c>
      <c r="K309" s="10">
        <v>0.88617016657917769</v>
      </c>
      <c r="L309" s="247">
        <f t="shared" si="38"/>
        <v>0.88617016657917769</v>
      </c>
      <c r="M309" s="10">
        <f t="shared" si="35"/>
        <v>19.088074751515673</v>
      </c>
      <c r="N309" s="11">
        <f t="shared" si="41"/>
        <v>4.2239598919043317E-2</v>
      </c>
    </row>
    <row r="310" spans="1:14">
      <c r="A310" s="9" t="e">
        <f t="shared" si="36"/>
        <v>#REF!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39"/>
        <v>556.5</v>
      </c>
      <c r="G310" s="11">
        <v>5.6318802677435345E-3</v>
      </c>
      <c r="H310" s="18">
        <f t="shared" si="37"/>
        <v>12.779468471944886</v>
      </c>
      <c r="I310" s="10">
        <f t="shared" si="40"/>
        <v>4.6990105571341347</v>
      </c>
      <c r="J310" s="10">
        <v>4.9365683298879173</v>
      </c>
      <c r="K310" s="10">
        <v>1.0912894394806647</v>
      </c>
      <c r="L310" s="247">
        <f t="shared" si="38"/>
        <v>1.0912894394806647</v>
      </c>
      <c r="M310" s="10">
        <f t="shared" si="35"/>
        <v>23.506336798447602</v>
      </c>
      <c r="N310" s="11">
        <f t="shared" si="41"/>
        <v>4.223959891904331E-2</v>
      </c>
    </row>
    <row r="311" spans="1:14">
      <c r="A311" s="9" t="e">
        <f t="shared" si="36"/>
        <v>#REF!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39"/>
        <v>484.3</v>
      </c>
      <c r="G311" s="11">
        <v>4.1604060702055117E-3</v>
      </c>
      <c r="H311" s="18">
        <f t="shared" si="37"/>
        <v>9.4405022260854334</v>
      </c>
      <c r="I311" s="10">
        <f t="shared" si="40"/>
        <v>3.471272668531614</v>
      </c>
      <c r="J311" s="10">
        <v>3.6467623367779392</v>
      </c>
      <c r="K311" s="10">
        <v>0.80616188422372204</v>
      </c>
      <c r="L311" s="247">
        <f t="shared" si="38"/>
        <v>0.80616188422372204</v>
      </c>
      <c r="M311" s="10">
        <f t="shared" si="35"/>
        <v>17.364699115618709</v>
      </c>
      <c r="N311" s="11">
        <f t="shared" si="41"/>
        <v>3.5855253181124737E-2</v>
      </c>
    </row>
    <row r="312" spans="1:14">
      <c r="A312" s="9" t="e">
        <f t="shared" si="36"/>
        <v>#REF!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39"/>
        <v>554.70000000000005</v>
      </c>
      <c r="G312" s="11">
        <v>5.3707796192120289E-3</v>
      </c>
      <c r="H312" s="18">
        <f t="shared" si="37"/>
        <v>12.186997157342592</v>
      </c>
      <c r="I312" s="10">
        <f t="shared" si="40"/>
        <v>4.4811588547548711</v>
      </c>
      <c r="J312" s="10">
        <v>4.7077031674241114</v>
      </c>
      <c r="K312" s="10">
        <v>1.0406959668147149</v>
      </c>
      <c r="L312" s="247">
        <f t="shared" si="38"/>
        <v>1.0406959668147149</v>
      </c>
      <c r="M312" s="10">
        <f t="shared" si="35"/>
        <v>22.416555146336286</v>
      </c>
      <c r="N312" s="11">
        <f t="shared" si="41"/>
        <v>4.0412033795450303E-2</v>
      </c>
    </row>
    <row r="313" spans="1:14">
      <c r="A313" s="9" t="e">
        <f t="shared" si="36"/>
        <v>#REF!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39"/>
        <v>401</v>
      </c>
      <c r="G313" s="11">
        <v>4.05819225043155E-3</v>
      </c>
      <c r="H313" s="18">
        <f t="shared" si="37"/>
        <v>9.2085657812217434</v>
      </c>
      <c r="I313" s="10">
        <f t="shared" si="40"/>
        <v>3.3859896377552352</v>
      </c>
      <c r="J313" s="10">
        <v>3.5571678351932707</v>
      </c>
      <c r="K313" s="10">
        <v>0.78635591236612146</v>
      </c>
      <c r="L313" s="247">
        <f t="shared" si="38"/>
        <v>0.78635591236612146</v>
      </c>
      <c r="M313" s="10">
        <f t="shared" si="35"/>
        <v>16.938079166536372</v>
      </c>
      <c r="N313" s="11">
        <f t="shared" si="41"/>
        <v>4.2239598919043324E-2</v>
      </c>
    </row>
    <row r="314" spans="1:14">
      <c r="A314" s="9" t="e">
        <f t="shared" si="36"/>
        <v>#REF!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39"/>
        <v>456.4</v>
      </c>
      <c r="G314" s="11">
        <v>4.6188502321619926E-3</v>
      </c>
      <c r="H314" s="18">
        <f t="shared" si="37"/>
        <v>10.480771627305742</v>
      </c>
      <c r="I314" s="10">
        <f t="shared" si="40"/>
        <v>3.8537797273603216</v>
      </c>
      <c r="J314" s="10">
        <v>4.0486069824992725</v>
      </c>
      <c r="K314" s="10">
        <v>0.89499460948602938</v>
      </c>
      <c r="L314" s="247">
        <f t="shared" si="38"/>
        <v>0.89499460948602938</v>
      </c>
      <c r="M314" s="10">
        <f t="shared" si="35"/>
        <v>19.278152946651367</v>
      </c>
      <c r="N314" s="11">
        <f t="shared" si="41"/>
        <v>4.2239598919043317E-2</v>
      </c>
    </row>
    <row r="315" spans="1:14">
      <c r="A315" s="9" t="e">
        <f t="shared" si="36"/>
        <v>#REF!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39"/>
        <v>419</v>
      </c>
      <c r="G315" s="11">
        <v>4.2403554935930661E-3</v>
      </c>
      <c r="H315" s="18">
        <f t="shared" si="37"/>
        <v>9.6219178611768346</v>
      </c>
      <c r="I315" s="10">
        <f t="shared" si="40"/>
        <v>3.5379791975547223</v>
      </c>
      <c r="J315" s="10">
        <v>3.7168412043540662</v>
      </c>
      <c r="K315" s="10">
        <v>0.82165368399352845</v>
      </c>
      <c r="L315" s="247">
        <f t="shared" si="38"/>
        <v>0.82165368399352845</v>
      </c>
      <c r="M315" s="10">
        <f t="shared" si="35"/>
        <v>17.698391947079152</v>
      </c>
      <c r="N315" s="11">
        <f t="shared" si="41"/>
        <v>4.2239598919043324E-2</v>
      </c>
    </row>
    <row r="316" spans="1:14">
      <c r="A316" s="9" t="e">
        <f t="shared" si="36"/>
        <v>#REF!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39"/>
        <v>450.7</v>
      </c>
      <c r="G316" s="11">
        <v>4.5611652051608465E-3</v>
      </c>
      <c r="H316" s="18">
        <f t="shared" si="37"/>
        <v>10.349876801986632</v>
      </c>
      <c r="I316" s="10">
        <f t="shared" si="40"/>
        <v>3.805649700090485</v>
      </c>
      <c r="J316" s="10">
        <v>3.9980437489316882</v>
      </c>
      <c r="K316" s="10">
        <v>0.88381698180401724</v>
      </c>
      <c r="L316" s="247">
        <f t="shared" si="38"/>
        <v>0.88381698180401724</v>
      </c>
      <c r="M316" s="10">
        <f t="shared" si="35"/>
        <v>19.037387232812822</v>
      </c>
      <c r="N316" s="11">
        <f t="shared" si="41"/>
        <v>4.2239598919043317E-2</v>
      </c>
    </row>
    <row r="317" spans="1:14">
      <c r="A317" s="9" t="e">
        <f t="shared" si="36"/>
        <v>#REF!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39"/>
        <v>403.5</v>
      </c>
      <c r="G317" s="11">
        <v>4.083492700870649E-3</v>
      </c>
      <c r="H317" s="18">
        <f t="shared" si="37"/>
        <v>9.2659757923266159</v>
      </c>
      <c r="I317" s="10">
        <f t="shared" si="40"/>
        <v>3.4070992988384967</v>
      </c>
      <c r="J317" s="10">
        <v>3.5793446920211585</v>
      </c>
      <c r="K317" s="10">
        <v>0.79125838064770571</v>
      </c>
      <c r="L317" s="247">
        <f t="shared" si="38"/>
        <v>0.79125838064770571</v>
      </c>
      <c r="M317" s="10">
        <f t="shared" si="35"/>
        <v>17.043678163833977</v>
      </c>
      <c r="N317" s="11">
        <f t="shared" si="41"/>
        <v>4.2239598919043317E-2</v>
      </c>
    </row>
    <row r="318" spans="1:14">
      <c r="A318" s="9" t="e">
        <f t="shared" si="36"/>
        <v>#REF!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39"/>
        <v>453.72</v>
      </c>
      <c r="G318" s="11">
        <v>4.5917281492912788E-3</v>
      </c>
      <c r="H318" s="18">
        <f t="shared" si="37"/>
        <v>10.419228095401319</v>
      </c>
      <c r="I318" s="10">
        <f t="shared" si="40"/>
        <v>3.8311501706790652</v>
      </c>
      <c r="J318" s="10">
        <v>4.0248333919797776</v>
      </c>
      <c r="K318" s="10">
        <v>0.88973916348817117</v>
      </c>
      <c r="L318" s="247">
        <f t="shared" si="38"/>
        <v>0.88973916348817117</v>
      </c>
      <c r="M318" s="10">
        <f t="shared" si="35"/>
        <v>19.164950821548334</v>
      </c>
      <c r="N318" s="11">
        <f t="shared" si="41"/>
        <v>4.2239598919043317E-2</v>
      </c>
    </row>
    <row r="319" spans="1:14">
      <c r="A319" s="9" t="e">
        <f t="shared" si="36"/>
        <v>#REF!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39"/>
        <v>535.75</v>
      </c>
      <c r="G319" s="11">
        <v>5.4218865290990093E-3</v>
      </c>
      <c r="H319" s="18">
        <f t="shared" si="37"/>
        <v>12.302965379774436</v>
      </c>
      <c r="I319" s="10">
        <f t="shared" si="40"/>
        <v>4.5238003701430607</v>
      </c>
      <c r="J319" s="10">
        <v>4.752500418216445</v>
      </c>
      <c r="K319" s="10">
        <v>1.0505989527435151</v>
      </c>
      <c r="L319" s="247">
        <f t="shared" si="38"/>
        <v>1.0505989527435151</v>
      </c>
      <c r="M319" s="10">
        <f t="shared" si="35"/>
        <v>22.629865120877461</v>
      </c>
      <c r="N319" s="11">
        <f t="shared" si="41"/>
        <v>4.2239598919043324E-2</v>
      </c>
    </row>
    <row r="320" spans="1:14">
      <c r="A320" s="9" t="e">
        <f t="shared" si="36"/>
        <v>#REF!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39"/>
        <v>228.9</v>
      </c>
      <c r="G320" s="11">
        <v>2.0098677828820593E-3</v>
      </c>
      <c r="H320" s="18">
        <f t="shared" si="37"/>
        <v>4.5606512821711673</v>
      </c>
      <c r="I320" s="10">
        <f t="shared" si="40"/>
        <v>1.6769514764543383</v>
      </c>
      <c r="J320" s="10">
        <v>1.7617295064074403</v>
      </c>
      <c r="K320" s="10">
        <v>0.38945208028905665</v>
      </c>
      <c r="L320" s="247">
        <f t="shared" si="38"/>
        <v>0.38945208028905665</v>
      </c>
      <c r="M320" s="10">
        <f t="shared" si="35"/>
        <v>8.3887843453220015</v>
      </c>
      <c r="N320" s="11">
        <f t="shared" si="41"/>
        <v>3.6648249651909139E-2</v>
      </c>
    </row>
    <row r="321" spans="1:14">
      <c r="A321" s="9" t="e">
        <f t="shared" si="36"/>
        <v>#REF!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39"/>
        <v>133.4</v>
      </c>
      <c r="G321" s="11">
        <v>1.3500320354303461E-3</v>
      </c>
      <c r="H321" s="18">
        <f t="shared" si="37"/>
        <v>3.0633981925560612</v>
      </c>
      <c r="I321" s="10">
        <f t="shared" si="40"/>
        <v>1.1264115154028638</v>
      </c>
      <c r="J321" s="10">
        <v>1.1833570803361155</v>
      </c>
      <c r="K321" s="10">
        <v>0.26159570750533817</v>
      </c>
      <c r="L321" s="247">
        <f t="shared" si="38"/>
        <v>0.26159570750533817</v>
      </c>
      <c r="M321" s="10">
        <f t="shared" si="35"/>
        <v>5.6347624958003788</v>
      </c>
      <c r="N321" s="11">
        <f t="shared" si="41"/>
        <v>4.2239598919043317E-2</v>
      </c>
    </row>
    <row r="322" spans="1:14">
      <c r="A322" s="9" t="e">
        <f t="shared" si="36"/>
        <v>#REF!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39"/>
        <v>64.599999999999994</v>
      </c>
      <c r="G322" s="11">
        <v>6.5376363934632937E-4</v>
      </c>
      <c r="H322" s="18">
        <f t="shared" si="37"/>
        <v>1.4834746869499364</v>
      </c>
      <c r="I322" s="10">
        <f t="shared" si="40"/>
        <v>0.54547364239149165</v>
      </c>
      <c r="J322" s="10">
        <v>0.57304998043263156</v>
      </c>
      <c r="K322" s="10">
        <v>0.12667978039613825</v>
      </c>
      <c r="L322" s="247">
        <f t="shared" si="38"/>
        <v>0.12667978039613825</v>
      </c>
      <c r="M322" s="10">
        <f t="shared" si="35"/>
        <v>2.7286780901701979</v>
      </c>
      <c r="N322" s="11">
        <f t="shared" si="41"/>
        <v>4.2239598919043317E-2</v>
      </c>
    </row>
    <row r="323" spans="1:14">
      <c r="A323" s="9" t="e">
        <f t="shared" si="36"/>
        <v>#REF!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39"/>
        <v>506.7</v>
      </c>
      <c r="G323" s="11">
        <v>5.1278952949966742E-3</v>
      </c>
      <c r="H323" s="18">
        <f t="shared" si="37"/>
        <v>11.635861050735803</v>
      </c>
      <c r="I323" s="10">
        <f t="shared" si="40"/>
        <v>4.2785061083555549</v>
      </c>
      <c r="J323" s="10">
        <v>4.4948053418763845</v>
      </c>
      <c r="K323" s="10">
        <v>0.99363227131150555</v>
      </c>
      <c r="L323" s="247">
        <f t="shared" si="38"/>
        <v>0.99363227131150555</v>
      </c>
      <c r="M323" s="10">
        <f t="shared" si="35"/>
        <v>21.402804772279246</v>
      </c>
      <c r="N323" s="11">
        <f t="shared" si="41"/>
        <v>4.2239598919043317E-2</v>
      </c>
    </row>
    <row r="324" spans="1:14">
      <c r="A324" s="9" t="e">
        <f t="shared" si="36"/>
        <v>#REF!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39"/>
        <v>269.3</v>
      </c>
      <c r="G324" s="11">
        <v>2.7253645212997916E-3</v>
      </c>
      <c r="H324" s="18">
        <f t="shared" si="37"/>
        <v>6.1842063962169966</v>
      </c>
      <c r="I324" s="10">
        <f t="shared" si="40"/>
        <v>2.2739326918889899</v>
      </c>
      <c r="J324" s="10">
        <v>2.3888910175001192</v>
      </c>
      <c r="K324" s="10">
        <v>0.5280938832922607</v>
      </c>
      <c r="L324" s="247">
        <f t="shared" si="38"/>
        <v>0.5280938832922607</v>
      </c>
      <c r="M324" s="10">
        <f t="shared" ref="M324:M387" si="42">H324+I324+J324+L324</f>
        <v>11.375123988898368</v>
      </c>
      <c r="N324" s="11">
        <f t="shared" si="41"/>
        <v>4.2239598919043324E-2</v>
      </c>
    </row>
    <row r="325" spans="1:14">
      <c r="A325" s="9" t="e">
        <f t="shared" ref="A325:A388" si="43">A324+1</f>
        <v>#REF!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39"/>
        <v>294</v>
      </c>
      <c r="G325" s="11">
        <v>2.975332971638094E-3</v>
      </c>
      <c r="H325" s="18">
        <f t="shared" ref="H325:H388" si="44">G325*$H$2</f>
        <v>6.7514173059331481</v>
      </c>
      <c r="I325" s="10">
        <f t="shared" si="40"/>
        <v>2.4824961433916188</v>
      </c>
      <c r="J325" s="10">
        <v>2.6079983629596546</v>
      </c>
      <c r="K325" s="10">
        <v>0.57653026991431355</v>
      </c>
      <c r="L325" s="247">
        <f t="shared" ref="L325:L388" si="45">K325*$L$2</f>
        <v>0.57653026991431355</v>
      </c>
      <c r="M325" s="10">
        <f t="shared" si="42"/>
        <v>12.418442082198736</v>
      </c>
      <c r="N325" s="11">
        <f t="shared" si="41"/>
        <v>4.2239598919043317E-2</v>
      </c>
    </row>
    <row r="326" spans="1:14">
      <c r="A326" s="9" t="e">
        <f t="shared" si="43"/>
        <v>#REF!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39"/>
        <v>302.59999999999997</v>
      </c>
      <c r="G326" s="11">
        <v>2.8559148455655444E-3</v>
      </c>
      <c r="H326" s="18">
        <f t="shared" si="44"/>
        <v>6.4804420535181437</v>
      </c>
      <c r="I326" s="10">
        <f t="shared" si="40"/>
        <v>2.3828585430786218</v>
      </c>
      <c r="J326" s="10">
        <v>2.5033235987320221</v>
      </c>
      <c r="K326" s="10">
        <v>0.55339061962523561</v>
      </c>
      <c r="L326" s="247">
        <f t="shared" si="45"/>
        <v>0.55339061962523561</v>
      </c>
      <c r="M326" s="10">
        <f t="shared" si="42"/>
        <v>11.920014814954023</v>
      </c>
      <c r="N326" s="11">
        <f t="shared" si="41"/>
        <v>3.9391985508770731E-2</v>
      </c>
    </row>
    <row r="327" spans="1:14">
      <c r="A327" s="9" t="e">
        <f t="shared" si="43"/>
        <v>#REF!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39"/>
        <v>621.4</v>
      </c>
      <c r="G327" s="11">
        <v>5.8150555289226144E-3</v>
      </c>
      <c r="H327" s="18">
        <f t="shared" si="44"/>
        <v>13.195116952344172</v>
      </c>
      <c r="I327" s="10">
        <f t="shared" si="40"/>
        <v>4.8518445033769524</v>
      </c>
      <c r="J327" s="10">
        <v>5.0971287733218285</v>
      </c>
      <c r="K327" s="10">
        <v>1.1267833098393352</v>
      </c>
      <c r="L327" s="247">
        <f t="shared" si="45"/>
        <v>1.1267833098393352</v>
      </c>
      <c r="M327" s="10">
        <f t="shared" si="42"/>
        <v>24.270873538882288</v>
      </c>
      <c r="N327" s="11">
        <f t="shared" si="41"/>
        <v>3.9058373895851768E-2</v>
      </c>
    </row>
    <row r="328" spans="1:14">
      <c r="A328" s="9" t="e">
        <f t="shared" si="43"/>
        <v>#REF!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39"/>
        <v>240.2</v>
      </c>
      <c r="G328" s="11">
        <v>2.4308672781886737E-3</v>
      </c>
      <c r="H328" s="18">
        <f t="shared" si="44"/>
        <v>5.5159538669562655</v>
      </c>
      <c r="I328" s="10">
        <f t="shared" si="40"/>
        <v>2.0282162368798189</v>
      </c>
      <c r="J328" s="10">
        <v>2.1307524040234997</v>
      </c>
      <c r="K328" s="10">
        <v>0.4710291524946193</v>
      </c>
      <c r="L328" s="247">
        <f t="shared" si="45"/>
        <v>0.4710291524946193</v>
      </c>
      <c r="M328" s="10">
        <f t="shared" si="42"/>
        <v>10.145951660354203</v>
      </c>
      <c r="N328" s="11">
        <f t="shared" si="41"/>
        <v>4.2239598919043317E-2</v>
      </c>
    </row>
    <row r="329" spans="1:14">
      <c r="A329" s="9" t="e">
        <f t="shared" si="43"/>
        <v>#REF!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39"/>
        <v>580.6</v>
      </c>
      <c r="G329" s="11">
        <v>5.2726138715083228E-3</v>
      </c>
      <c r="H329" s="18">
        <f t="shared" si="44"/>
        <v>11.96424631425568</v>
      </c>
      <c r="I329" s="10">
        <f t="shared" si="40"/>
        <v>4.3992533697518139</v>
      </c>
      <c r="J329" s="10">
        <v>4.6216569629319046</v>
      </c>
      <c r="K329" s="10">
        <v>1.0216743898821679</v>
      </c>
      <c r="L329" s="247">
        <f t="shared" si="45"/>
        <v>1.0216743898821679</v>
      </c>
      <c r="M329" s="10">
        <f t="shared" si="42"/>
        <v>22.006831036821566</v>
      </c>
      <c r="N329" s="11">
        <f t="shared" si="41"/>
        <v>3.7903601510199045E-2</v>
      </c>
    </row>
    <row r="330" spans="1:14">
      <c r="A330" s="9" t="e">
        <f t="shared" si="43"/>
        <v>#REF!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46">C330+D330+E330</f>
        <v>630.29999999999995</v>
      </c>
      <c r="G330" s="11">
        <v>6.3787495647057496E-3</v>
      </c>
      <c r="H330" s="18">
        <f t="shared" si="44"/>
        <v>14.474211999760758</v>
      </c>
      <c r="I330" s="10">
        <f t="shared" ref="I330:I392" si="47">H330*0.3677</f>
        <v>5.3221677523120308</v>
      </c>
      <c r="J330" s="10">
        <v>5.5912291434471779</v>
      </c>
      <c r="K330" s="10">
        <v>1.2360103031530332</v>
      </c>
      <c r="L330" s="247">
        <f t="shared" si="45"/>
        <v>1.2360103031530332</v>
      </c>
      <c r="M330" s="10">
        <f t="shared" si="42"/>
        <v>26.623619198673001</v>
      </c>
      <c r="N330" s="11">
        <f t="shared" si="41"/>
        <v>4.2239598919043317E-2</v>
      </c>
    </row>
    <row r="331" spans="1:14">
      <c r="A331" s="9" t="e">
        <f t="shared" si="43"/>
        <v>#REF!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46"/>
        <v>751.9</v>
      </c>
      <c r="G331" s="11">
        <v>7.1438351859841164E-3</v>
      </c>
      <c r="H331" s="18">
        <f t="shared" si="44"/>
        <v>16.210290735572141</v>
      </c>
      <c r="I331" s="10">
        <f t="shared" si="47"/>
        <v>5.9605239034698769</v>
      </c>
      <c r="J331" s="10">
        <v>6.2618572939225174</v>
      </c>
      <c r="K331" s="10">
        <v>1.3842609439881424</v>
      </c>
      <c r="L331" s="247">
        <f t="shared" si="45"/>
        <v>1.3842609439881424</v>
      </c>
      <c r="M331" s="10">
        <f t="shared" si="42"/>
        <v>29.816932876952677</v>
      </c>
      <c r="N331" s="11">
        <f t="shared" si="41"/>
        <v>3.9655450029196272E-2</v>
      </c>
    </row>
    <row r="332" spans="1:14">
      <c r="A332" s="9" t="e">
        <f t="shared" si="43"/>
        <v>#REF!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46"/>
        <v>212.8</v>
      </c>
      <c r="G332" s="11">
        <v>2.153574341376144E-3</v>
      </c>
      <c r="H332" s="18">
        <f t="shared" si="44"/>
        <v>4.8867401452468497</v>
      </c>
      <c r="I332" s="10">
        <f t="shared" si="47"/>
        <v>1.7968543514072668</v>
      </c>
      <c r="J332" s="10">
        <v>1.8876940531898452</v>
      </c>
      <c r="K332" s="10">
        <v>0.41729810012845547</v>
      </c>
      <c r="L332" s="247">
        <f t="shared" si="45"/>
        <v>0.41729810012845547</v>
      </c>
      <c r="M332" s="10">
        <f t="shared" si="42"/>
        <v>8.988586649972417</v>
      </c>
      <c r="N332" s="11">
        <f t="shared" si="41"/>
        <v>4.223959891904331E-2</v>
      </c>
    </row>
    <row r="333" spans="1:14">
      <c r="A333" s="9" t="e">
        <f t="shared" si="43"/>
        <v>#REF!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46"/>
        <v>387.9</v>
      </c>
      <c r="G333" s="11">
        <v>3.9256178901306681E-3</v>
      </c>
      <c r="H333" s="18">
        <f t="shared" si="44"/>
        <v>8.9077373230322028</v>
      </c>
      <c r="I333" s="10">
        <f t="shared" si="47"/>
        <v>3.275375013678941</v>
      </c>
      <c r="J333" s="10">
        <v>3.4409611054151359</v>
      </c>
      <c r="K333" s="10">
        <v>0.7606669785706196</v>
      </c>
      <c r="L333" s="247">
        <f t="shared" si="45"/>
        <v>0.7606669785706196</v>
      </c>
      <c r="M333" s="10">
        <f t="shared" si="42"/>
        <v>16.3847404206969</v>
      </c>
      <c r="N333" s="11">
        <f t="shared" si="41"/>
        <v>4.223959891904331E-2</v>
      </c>
    </row>
    <row r="334" spans="1:14">
      <c r="A334" s="9" t="e">
        <f t="shared" si="43"/>
        <v>#REF!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46"/>
        <v>474.4</v>
      </c>
      <c r="G334" s="11">
        <v>4.8010134753235087E-3</v>
      </c>
      <c r="H334" s="18">
        <f t="shared" si="44"/>
        <v>10.894123707260833</v>
      </c>
      <c r="I334" s="10">
        <f t="shared" si="47"/>
        <v>4.0057692871598087</v>
      </c>
      <c r="J334" s="10">
        <v>4.2082803516600684</v>
      </c>
      <c r="K334" s="10">
        <v>0.93029238111343637</v>
      </c>
      <c r="L334" s="247">
        <f t="shared" si="45"/>
        <v>0.93029238111343637</v>
      </c>
      <c r="M334" s="10">
        <f t="shared" si="42"/>
        <v>20.038465727194147</v>
      </c>
      <c r="N334" s="11">
        <f t="shared" si="41"/>
        <v>4.2239598919043317E-2</v>
      </c>
    </row>
    <row r="335" spans="1:14">
      <c r="A335" s="9" t="e">
        <f t="shared" si="43"/>
        <v>#REF!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46"/>
        <v>549.4</v>
      </c>
      <c r="G335" s="11">
        <v>5.5600269884964922E-3</v>
      </c>
      <c r="H335" s="18">
        <f t="shared" si="44"/>
        <v>12.616424040407045</v>
      </c>
      <c r="I335" s="10">
        <f t="shared" si="47"/>
        <v>4.6390591196576709</v>
      </c>
      <c r="J335" s="10">
        <v>4.8735860564967153</v>
      </c>
      <c r="K335" s="10">
        <v>1.0773664295609653</v>
      </c>
      <c r="L335" s="247">
        <f t="shared" si="45"/>
        <v>1.0773664295609653</v>
      </c>
      <c r="M335" s="10">
        <f t="shared" si="42"/>
        <v>23.206435646122397</v>
      </c>
      <c r="N335" s="11">
        <f t="shared" si="41"/>
        <v>4.2239598919043317E-2</v>
      </c>
    </row>
    <row r="336" spans="1:14">
      <c r="A336" s="9" t="e">
        <f t="shared" si="43"/>
        <v>#REF!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46"/>
        <v>189</v>
      </c>
      <c r="G336" s="11">
        <v>1.9127140531959175E-3</v>
      </c>
      <c r="H336" s="18">
        <f t="shared" si="44"/>
        <v>4.3401968395284527</v>
      </c>
      <c r="I336" s="10">
        <f t="shared" si="47"/>
        <v>1.5958903778946121</v>
      </c>
      <c r="J336" s="10">
        <v>1.6765703761883495</v>
      </c>
      <c r="K336" s="10">
        <v>0.37062660208777298</v>
      </c>
      <c r="L336" s="247">
        <f t="shared" si="45"/>
        <v>0.37062660208777298</v>
      </c>
      <c r="M336" s="10">
        <f t="shared" si="42"/>
        <v>7.9832841956991878</v>
      </c>
      <c r="N336" s="11">
        <f t="shared" si="41"/>
        <v>4.2239598919043324E-2</v>
      </c>
    </row>
    <row r="337" spans="1:14">
      <c r="A337" s="9" t="e">
        <f t="shared" si="43"/>
        <v>#REF!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46"/>
        <v>276.5</v>
      </c>
      <c r="G337" s="11">
        <v>2.7982298185643979E-3</v>
      </c>
      <c r="H337" s="18">
        <f t="shared" si="44"/>
        <v>6.3495472281990324</v>
      </c>
      <c r="I337" s="10">
        <f t="shared" si="47"/>
        <v>2.3347285158087843</v>
      </c>
      <c r="J337" s="10">
        <v>2.4527603651644374</v>
      </c>
      <c r="K337" s="10">
        <v>0.54221299194322337</v>
      </c>
      <c r="L337" s="247">
        <f t="shared" si="45"/>
        <v>0.54221299194322337</v>
      </c>
      <c r="M337" s="10">
        <f t="shared" si="42"/>
        <v>11.679249101115477</v>
      </c>
      <c r="N337" s="11">
        <f t="shared" si="41"/>
        <v>4.2239598919043317E-2</v>
      </c>
    </row>
    <row r="338" spans="1:14">
      <c r="A338" s="9" t="e">
        <f t="shared" si="43"/>
        <v>#REF!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46"/>
        <v>627.9</v>
      </c>
      <c r="G338" s="11">
        <v>6.3544611322842144E-3</v>
      </c>
      <c r="H338" s="18">
        <f t="shared" si="44"/>
        <v>14.41909838910008</v>
      </c>
      <c r="I338" s="10">
        <f t="shared" si="47"/>
        <v>5.3019024776721002</v>
      </c>
      <c r="J338" s="10">
        <v>5.5699393608924055</v>
      </c>
      <c r="K338" s="10">
        <v>1.2313039336027123</v>
      </c>
      <c r="L338" s="247">
        <f t="shared" si="45"/>
        <v>1.2313039336027123</v>
      </c>
      <c r="M338" s="10">
        <f t="shared" si="42"/>
        <v>26.522244161267299</v>
      </c>
      <c r="N338" s="11">
        <f t="shared" si="41"/>
        <v>4.2239598919043317E-2</v>
      </c>
    </row>
    <row r="339" spans="1:14">
      <c r="A339" s="9" t="e">
        <f t="shared" si="43"/>
        <v>#REF!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46"/>
        <v>645.70000000000005</v>
      </c>
      <c r="G339" s="11">
        <v>6.5346003394106027E-3</v>
      </c>
      <c r="H339" s="18">
        <f t="shared" si="44"/>
        <v>14.827857668166782</v>
      </c>
      <c r="I339" s="10">
        <f t="shared" si="47"/>
        <v>5.4522032645849263</v>
      </c>
      <c r="J339" s="10">
        <v>5.7278385815069699</v>
      </c>
      <c r="K339" s="10">
        <v>1.2662095077675926</v>
      </c>
      <c r="L339" s="247">
        <f t="shared" si="45"/>
        <v>1.2662095077675926</v>
      </c>
      <c r="M339" s="10">
        <f t="shared" si="42"/>
        <v>27.27410902202627</v>
      </c>
      <c r="N339" s="11">
        <f t="shared" si="41"/>
        <v>4.2239598919043317E-2</v>
      </c>
    </row>
    <row r="340" spans="1:14">
      <c r="A340" s="9" t="e">
        <f t="shared" si="43"/>
        <v>#REF!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46"/>
        <v>443.59999999999997</v>
      </c>
      <c r="G340" s="11">
        <v>4.3537015115602314E-3</v>
      </c>
      <c r="H340" s="18">
        <f t="shared" si="44"/>
        <v>9.8791147109266682</v>
      </c>
      <c r="I340" s="10">
        <f t="shared" si="47"/>
        <v>3.6325504792077363</v>
      </c>
      <c r="J340" s="10">
        <v>3.8161935229430051</v>
      </c>
      <c r="K340" s="10">
        <v>0.84361674189502611</v>
      </c>
      <c r="L340" s="247">
        <f t="shared" si="45"/>
        <v>0.84361674189502611</v>
      </c>
      <c r="M340" s="10">
        <f t="shared" si="42"/>
        <v>18.171475454972438</v>
      </c>
      <c r="N340" s="11">
        <f t="shared" si="41"/>
        <v>4.0963650710037061E-2</v>
      </c>
    </row>
    <row r="341" spans="1:14">
      <c r="A341" s="9" t="e">
        <f t="shared" si="43"/>
        <v>#REF!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46"/>
        <v>710.6</v>
      </c>
      <c r="G341" s="11">
        <v>6.4536388980054845E-3</v>
      </c>
      <c r="H341" s="18">
        <f t="shared" si="44"/>
        <v>14.644145632631187</v>
      </c>
      <c r="I341" s="10">
        <f t="shared" si="47"/>
        <v>5.3846523491184879</v>
      </c>
      <c r="J341" s="10">
        <v>5.6568726396577267</v>
      </c>
      <c r="K341" s="10">
        <v>1.2505216092665228</v>
      </c>
      <c r="L341" s="247">
        <f t="shared" si="45"/>
        <v>1.2505216092665228</v>
      </c>
      <c r="M341" s="10">
        <f t="shared" si="42"/>
        <v>26.936192230673928</v>
      </c>
      <c r="N341" s="11">
        <f t="shared" si="41"/>
        <v>3.7906265452679326E-2</v>
      </c>
    </row>
    <row r="342" spans="1:14">
      <c r="A342" s="9" t="e">
        <f t="shared" si="43"/>
        <v>#REF!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46"/>
        <v>212.4</v>
      </c>
      <c r="G342" s="11">
        <v>2.149526269305888E-3</v>
      </c>
      <c r="H342" s="18">
        <f t="shared" si="44"/>
        <v>4.8775545434700698</v>
      </c>
      <c r="I342" s="10">
        <f t="shared" si="47"/>
        <v>1.7934768056339447</v>
      </c>
      <c r="J342" s="10">
        <v>1.8841457560973831</v>
      </c>
      <c r="K342" s="10">
        <v>0.41651370520340197</v>
      </c>
      <c r="L342" s="247">
        <f t="shared" si="45"/>
        <v>0.41651370520340197</v>
      </c>
      <c r="M342" s="10">
        <f t="shared" si="42"/>
        <v>8.9716908104047999</v>
      </c>
      <c r="N342" s="11">
        <f t="shared" si="41"/>
        <v>4.223959891904331E-2</v>
      </c>
    </row>
    <row r="343" spans="1:14">
      <c r="A343" s="9" t="e">
        <f t="shared" si="43"/>
        <v>#REF!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46"/>
        <v>1420.2</v>
      </c>
      <c r="G343" s="11">
        <v>8.7752082302972496E-3</v>
      </c>
      <c r="H343" s="18">
        <f t="shared" si="44"/>
        <v>19.912088251614399</v>
      </c>
      <c r="I343" s="10">
        <f t="shared" si="47"/>
        <v>7.3216748501186153</v>
      </c>
      <c r="J343" s="10">
        <v>7.6918210221847509</v>
      </c>
      <c r="K343" s="10">
        <v>1.7003720987846982</v>
      </c>
      <c r="L343" s="247">
        <f t="shared" si="45"/>
        <v>1.7003720987846982</v>
      </c>
      <c r="M343" s="10">
        <f t="shared" si="42"/>
        <v>36.625956222702463</v>
      </c>
      <c r="N343" s="11">
        <f t="shared" si="41"/>
        <v>2.5789294622378865E-2</v>
      </c>
    </row>
    <row r="344" spans="1:14">
      <c r="A344" s="9" t="e">
        <f t="shared" si="43"/>
        <v>#REF!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46"/>
        <v>438.5</v>
      </c>
      <c r="G344" s="11">
        <v>3.9104376198672089E-3</v>
      </c>
      <c r="H344" s="18">
        <f t="shared" si="44"/>
        <v>8.8732913163692793</v>
      </c>
      <c r="I344" s="10">
        <f t="shared" si="47"/>
        <v>3.2627092170289842</v>
      </c>
      <c r="J344" s="10">
        <v>3.4276549913184033</v>
      </c>
      <c r="K344" s="10">
        <v>0.75772549760166907</v>
      </c>
      <c r="L344" s="247">
        <f t="shared" si="45"/>
        <v>0.75772549760166907</v>
      </c>
      <c r="M344" s="10">
        <f t="shared" si="42"/>
        <v>16.321381022318338</v>
      </c>
      <c r="N344" s="11">
        <f t="shared" si="41"/>
        <v>3.7220937337099975E-2</v>
      </c>
    </row>
    <row r="345" spans="1:14">
      <c r="A345" s="9" t="e">
        <f t="shared" si="43"/>
        <v>#REF!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46"/>
        <v>515.1</v>
      </c>
      <c r="G345" s="11">
        <v>5.212904808472048E-3</v>
      </c>
      <c r="H345" s="18">
        <f t="shared" si="44"/>
        <v>11.828758688048179</v>
      </c>
      <c r="I345" s="10">
        <f t="shared" si="47"/>
        <v>4.3494345695953154</v>
      </c>
      <c r="J345" s="10">
        <v>4.5693195808180889</v>
      </c>
      <c r="K345" s="10">
        <v>1.0101045647376288</v>
      </c>
      <c r="L345" s="247">
        <f t="shared" si="45"/>
        <v>1.0101045647376288</v>
      </c>
      <c r="M345" s="10">
        <f t="shared" si="42"/>
        <v>21.757617403199209</v>
      </c>
      <c r="N345" s="11">
        <f t="shared" si="41"/>
        <v>4.223959891904331E-2</v>
      </c>
    </row>
    <row r="346" spans="1:14">
      <c r="A346" s="9" t="e">
        <f t="shared" si="43"/>
        <v>#REF!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46"/>
        <v>508.41</v>
      </c>
      <c r="G346" s="11">
        <v>4.8587997041264121E-3</v>
      </c>
      <c r="H346" s="18">
        <f t="shared" si="44"/>
        <v>11.025248172624366</v>
      </c>
      <c r="I346" s="10">
        <f t="shared" si="47"/>
        <v>4.0539837530739797</v>
      </c>
      <c r="J346" s="10">
        <v>4.2589322926549649</v>
      </c>
      <c r="K346" s="10">
        <v>0.94148961866857495</v>
      </c>
      <c r="L346" s="247">
        <f t="shared" si="45"/>
        <v>0.94148961866857495</v>
      </c>
      <c r="M346" s="10">
        <f t="shared" si="42"/>
        <v>20.279653837021886</v>
      </c>
      <c r="N346" s="11">
        <f t="shared" si="41"/>
        <v>3.9888385037709494E-2</v>
      </c>
    </row>
    <row r="347" spans="1:14">
      <c r="A347" s="9" t="e">
        <f t="shared" si="43"/>
        <v>#REF!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46"/>
        <v>448.2</v>
      </c>
      <c r="G347" s="11">
        <v>4.5358647547217466E-3</v>
      </c>
      <c r="H347" s="18">
        <f t="shared" si="44"/>
        <v>10.292466790881758</v>
      </c>
      <c r="I347" s="10">
        <f t="shared" si="47"/>
        <v>3.7845400390072226</v>
      </c>
      <c r="J347" s="10">
        <v>3.9758668921037996</v>
      </c>
      <c r="K347" s="10">
        <v>0.87891451352243288</v>
      </c>
      <c r="L347" s="247">
        <f t="shared" si="45"/>
        <v>0.87891451352243288</v>
      </c>
      <c r="M347" s="10">
        <f t="shared" si="42"/>
        <v>18.93178823551521</v>
      </c>
      <c r="N347" s="11">
        <f t="shared" si="41"/>
        <v>4.223959891904331E-2</v>
      </c>
    </row>
    <row r="348" spans="1:14">
      <c r="A348" s="9" t="e">
        <f t="shared" si="43"/>
        <v>#REF!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46"/>
        <v>328</v>
      </c>
      <c r="G348" s="11">
        <v>3.3194190976098461E-3</v>
      </c>
      <c r="H348" s="18">
        <f t="shared" si="44"/>
        <v>7.5321934569594307</v>
      </c>
      <c r="I348" s="10">
        <f t="shared" si="47"/>
        <v>2.7695875341239828</v>
      </c>
      <c r="J348" s="10">
        <v>2.9096036158189342</v>
      </c>
      <c r="K348" s="10">
        <v>0.64320383854385987</v>
      </c>
      <c r="L348" s="247">
        <f t="shared" si="45"/>
        <v>0.64320383854385987</v>
      </c>
      <c r="M348" s="10">
        <f t="shared" si="42"/>
        <v>13.854588445446208</v>
      </c>
      <c r="N348" s="11">
        <f t="shared" si="41"/>
        <v>4.2239598919043317E-2</v>
      </c>
    </row>
    <row r="349" spans="1:14">
      <c r="A349" s="9" t="e">
        <f t="shared" si="43"/>
        <v>#REF!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46"/>
        <v>441.4</v>
      </c>
      <c r="G349" s="11">
        <v>4.4670475295273968E-3</v>
      </c>
      <c r="H349" s="18">
        <f t="shared" si="44"/>
        <v>10.136311560676502</v>
      </c>
      <c r="I349" s="10">
        <f t="shared" si="47"/>
        <v>3.7271217608607499</v>
      </c>
      <c r="J349" s="10">
        <v>3.9155458415319444</v>
      </c>
      <c r="K349" s="10">
        <v>0.86557979979652377</v>
      </c>
      <c r="L349" s="247">
        <f t="shared" si="45"/>
        <v>0.86557979979652377</v>
      </c>
      <c r="M349" s="10">
        <f t="shared" si="42"/>
        <v>18.64455896286572</v>
      </c>
      <c r="N349" s="11">
        <f t="shared" si="41"/>
        <v>4.2239598919043317E-2</v>
      </c>
    </row>
    <row r="350" spans="1:14">
      <c r="A350" s="9" t="e">
        <f t="shared" si="43"/>
        <v>#REF!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46"/>
        <v>426.4</v>
      </c>
      <c r="G350" s="11">
        <v>4.3152448268928001E-3</v>
      </c>
      <c r="H350" s="18">
        <f t="shared" si="44"/>
        <v>9.7918514940472594</v>
      </c>
      <c r="I350" s="10">
        <f t="shared" si="47"/>
        <v>3.6004637943611777</v>
      </c>
      <c r="J350" s="10">
        <v>3.7824847005646149</v>
      </c>
      <c r="K350" s="10">
        <v>0.83616499010701795</v>
      </c>
      <c r="L350" s="247">
        <f t="shared" si="45"/>
        <v>0.83616499010701795</v>
      </c>
      <c r="M350" s="10">
        <f t="shared" si="42"/>
        <v>18.010964979080072</v>
      </c>
      <c r="N350" s="11">
        <f t="shared" si="41"/>
        <v>4.2239598919043324E-2</v>
      </c>
    </row>
    <row r="351" spans="1:14">
      <c r="A351" s="9" t="e">
        <f t="shared" si="43"/>
        <v>#REF!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46"/>
        <v>219.4</v>
      </c>
      <c r="G351" s="11">
        <v>2.2203675305353665E-3</v>
      </c>
      <c r="H351" s="18">
        <f t="shared" si="44"/>
        <v>5.0383025745637164</v>
      </c>
      <c r="I351" s="10">
        <f t="shared" si="47"/>
        <v>1.8525838566670787</v>
      </c>
      <c r="J351" s="10">
        <v>1.94624095521547</v>
      </c>
      <c r="K351" s="10">
        <v>0.43024061639183797</v>
      </c>
      <c r="L351" s="247">
        <f t="shared" si="45"/>
        <v>0.43024061639183797</v>
      </c>
      <c r="M351" s="10">
        <f t="shared" si="42"/>
        <v>9.2673680028381042</v>
      </c>
      <c r="N351" s="11">
        <f t="shared" si="41"/>
        <v>4.2239598919043317E-2</v>
      </c>
    </row>
    <row r="352" spans="1:14">
      <c r="A352" s="9" t="e">
        <f t="shared" si="43"/>
        <v>#REF!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46"/>
        <v>579.9</v>
      </c>
      <c r="G352" s="11">
        <v>5.303986430052806E-3</v>
      </c>
      <c r="H352" s="18">
        <f t="shared" si="44"/>
        <v>12.035434728025724</v>
      </c>
      <c r="I352" s="10">
        <f t="shared" si="47"/>
        <v>4.425429349495059</v>
      </c>
      <c r="J352" s="10">
        <v>4.6491562653984859</v>
      </c>
      <c r="K352" s="10">
        <v>1.0277534505513322</v>
      </c>
      <c r="L352" s="247">
        <f t="shared" si="45"/>
        <v>1.0277534505513322</v>
      </c>
      <c r="M352" s="10">
        <f t="shared" si="42"/>
        <v>22.1377737934706</v>
      </c>
      <c r="N352" s="11">
        <f t="shared" si="41"/>
        <v>3.8175157429678565E-2</v>
      </c>
    </row>
    <row r="353" spans="1:14">
      <c r="A353" s="9" t="e">
        <f t="shared" si="43"/>
        <v>#REF!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46"/>
        <v>503.4</v>
      </c>
      <c r="G353" s="11">
        <v>5.0944987004170623E-3</v>
      </c>
      <c r="H353" s="18">
        <f t="shared" si="44"/>
        <v>11.560079836077369</v>
      </c>
      <c r="I353" s="10">
        <f t="shared" si="47"/>
        <v>4.2506413557256488</v>
      </c>
      <c r="J353" s="10">
        <v>4.4655318908635717</v>
      </c>
      <c r="K353" s="10">
        <v>0.9871610131798142</v>
      </c>
      <c r="L353" s="247">
        <f t="shared" si="45"/>
        <v>0.9871610131798142</v>
      </c>
      <c r="M353" s="10">
        <f t="shared" si="42"/>
        <v>21.263414095846407</v>
      </c>
      <c r="N353" s="11">
        <f t="shared" si="41"/>
        <v>4.2239598919043324E-2</v>
      </c>
    </row>
    <row r="354" spans="1:14">
      <c r="A354" s="9" t="e">
        <f t="shared" si="43"/>
        <v>#REF!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46"/>
        <v>579</v>
      </c>
      <c r="G354" s="11">
        <v>5.85958432169543E-3</v>
      </c>
      <c r="H354" s="18">
        <f t="shared" si="44"/>
        <v>13.296158571888752</v>
      </c>
      <c r="I354" s="10">
        <f t="shared" si="47"/>
        <v>4.8889975068834941</v>
      </c>
      <c r="J354" s="10">
        <v>5.1361600413389121</v>
      </c>
      <c r="K354" s="10">
        <v>1.1354116540149235</v>
      </c>
      <c r="L354" s="247">
        <f t="shared" si="45"/>
        <v>1.1354116540149235</v>
      </c>
      <c r="M354" s="10">
        <f t="shared" si="42"/>
        <v>24.45672777412608</v>
      </c>
      <c r="N354" s="11">
        <f t="shared" si="41"/>
        <v>4.2239598919043317E-2</v>
      </c>
    </row>
    <row r="355" spans="1:14">
      <c r="A355" s="9" t="e">
        <f t="shared" si="43"/>
        <v>#REF!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46"/>
        <v>546.79999999999995</v>
      </c>
      <c r="G355" s="11">
        <v>4.8728667545705519E-3</v>
      </c>
      <c r="H355" s="18">
        <f t="shared" si="44"/>
        <v>11.057168138798676</v>
      </c>
      <c r="I355" s="10">
        <f t="shared" si="47"/>
        <v>4.0657207246362734</v>
      </c>
      <c r="J355" s="10">
        <v>4.2712626250512713</v>
      </c>
      <c r="K355" s="10">
        <v>0.9442153910331359</v>
      </c>
      <c r="L355" s="247">
        <f t="shared" si="45"/>
        <v>0.9442153910331359</v>
      </c>
      <c r="M355" s="10">
        <f t="shared" si="42"/>
        <v>20.338366879519359</v>
      </c>
      <c r="N355" s="11">
        <f t="shared" si="41"/>
        <v>3.7195257643597955E-2</v>
      </c>
    </row>
    <row r="356" spans="1:14">
      <c r="A356" s="9" t="e">
        <f t="shared" si="43"/>
        <v>#REF!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46"/>
        <v>528.70000000000005</v>
      </c>
      <c r="G356" s="11">
        <v>5.3505392588607493E-3</v>
      </c>
      <c r="H356" s="18">
        <f t="shared" si="44"/>
        <v>12.141069148458692</v>
      </c>
      <c r="I356" s="10">
        <f t="shared" si="47"/>
        <v>4.4642711258882617</v>
      </c>
      <c r="J356" s="10">
        <v>4.6899616819618011</v>
      </c>
      <c r="K356" s="10">
        <v>1.0367739921894474</v>
      </c>
      <c r="L356" s="247">
        <f t="shared" si="45"/>
        <v>1.0367739921894474</v>
      </c>
      <c r="M356" s="10">
        <f t="shared" si="42"/>
        <v>22.332075948498204</v>
      </c>
      <c r="N356" s="11">
        <f t="shared" si="41"/>
        <v>4.2239598919043317E-2</v>
      </c>
    </row>
    <row r="357" spans="1:14">
      <c r="A357" s="9" t="e">
        <f t="shared" si="43"/>
        <v>#REF!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46"/>
        <v>495.8</v>
      </c>
      <c r="G357" s="11">
        <v>5.0175853310822005E-3</v>
      </c>
      <c r="H357" s="18">
        <f t="shared" si="44"/>
        <v>11.385553402318553</v>
      </c>
      <c r="I357" s="10">
        <f t="shared" si="47"/>
        <v>4.1864679860325325</v>
      </c>
      <c r="J357" s="10">
        <v>4.3981142461067915</v>
      </c>
      <c r="K357" s="10">
        <v>0.97225750960379809</v>
      </c>
      <c r="L357" s="247">
        <f t="shared" si="45"/>
        <v>0.97225750960379809</v>
      </c>
      <c r="M357" s="10">
        <f t="shared" si="42"/>
        <v>20.942393144061672</v>
      </c>
      <c r="N357" s="11">
        <f t="shared" si="41"/>
        <v>4.223959891904331E-2</v>
      </c>
    </row>
    <row r="358" spans="1:14">
      <c r="A358" s="9" t="e">
        <f t="shared" si="43"/>
        <v>#REF!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46"/>
        <v>1650.7</v>
      </c>
      <c r="G358" s="11">
        <v>1.5163065957161074E-2</v>
      </c>
      <c r="H358" s="18">
        <f t="shared" si="44"/>
        <v>34.406967855372912</v>
      </c>
      <c r="I358" s="10">
        <f t="shared" si="47"/>
        <v>12.651442080420621</v>
      </c>
      <c r="J358" s="10">
        <v>13.291033834089967</v>
      </c>
      <c r="K358" s="10">
        <v>2.9381472905191015</v>
      </c>
      <c r="L358" s="247">
        <f t="shared" si="45"/>
        <v>2.9381472905191015</v>
      </c>
      <c r="M358" s="10">
        <f t="shared" si="42"/>
        <v>63.287591060402605</v>
      </c>
      <c r="N358" s="11">
        <f t="shared" si="41"/>
        <v>3.8339850403103289E-2</v>
      </c>
    </row>
    <row r="359" spans="1:14">
      <c r="A359" s="9" t="e">
        <f t="shared" si="43"/>
        <v>#REF!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46"/>
        <v>297.8</v>
      </c>
      <c r="G359" s="11">
        <v>3.0137896563055249E-3</v>
      </c>
      <c r="H359" s="18">
        <f t="shared" si="44"/>
        <v>6.838680522812556</v>
      </c>
      <c r="I359" s="10">
        <f t="shared" si="47"/>
        <v>2.514582828238177</v>
      </c>
      <c r="J359" s="10">
        <v>2.6417071853380447</v>
      </c>
      <c r="K359" s="10">
        <v>0.58398202170232161</v>
      </c>
      <c r="L359" s="247">
        <f t="shared" si="45"/>
        <v>0.58398202170232161</v>
      </c>
      <c r="M359" s="10">
        <f t="shared" si="42"/>
        <v>12.5789525580911</v>
      </c>
      <c r="N359" s="11">
        <f t="shared" ref="N359:N422" si="48">M359/F359</f>
        <v>4.2239598919043317E-2</v>
      </c>
    </row>
    <row r="360" spans="1:14">
      <c r="A360" s="9" t="e">
        <f t="shared" si="43"/>
        <v>#REF!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46"/>
        <v>343.75</v>
      </c>
      <c r="G360" s="11">
        <v>3.4788119353761724E-3</v>
      </c>
      <c r="H360" s="18">
        <f t="shared" si="44"/>
        <v>7.8938765269201348</v>
      </c>
      <c r="I360" s="10">
        <f t="shared" si="47"/>
        <v>2.9025783989485339</v>
      </c>
      <c r="J360" s="10">
        <v>3.0493178138346302</v>
      </c>
      <c r="K360" s="10">
        <v>0.67408938871784096</v>
      </c>
      <c r="L360" s="247">
        <f t="shared" si="45"/>
        <v>0.67408938871784096</v>
      </c>
      <c r="M360" s="10">
        <f t="shared" si="42"/>
        <v>14.51986212842114</v>
      </c>
      <c r="N360" s="11">
        <f t="shared" si="48"/>
        <v>4.2239598919043317E-2</v>
      </c>
    </row>
    <row r="361" spans="1:14">
      <c r="A361" s="9" t="e">
        <f t="shared" si="43"/>
        <v>#REF!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46"/>
        <v>3142.7</v>
      </c>
      <c r="G361" s="11">
        <v>3.1804690237983116E-2</v>
      </c>
      <c r="H361" s="18">
        <f t="shared" si="44"/>
        <v>72.168976759714624</v>
      </c>
      <c r="I361" s="10">
        <f t="shared" si="47"/>
        <v>26.536532754547068</v>
      </c>
      <c r="J361" s="10">
        <v>27.87808318120172</v>
      </c>
      <c r="K361" s="10">
        <v>6.1627948274139888</v>
      </c>
      <c r="L361" s="247">
        <f t="shared" si="45"/>
        <v>6.1627948274139888</v>
      </c>
      <c r="M361" s="10">
        <f t="shared" si="42"/>
        <v>132.7463875228774</v>
      </c>
      <c r="N361" s="11">
        <f t="shared" si="48"/>
        <v>4.223959891904331E-2</v>
      </c>
    </row>
    <row r="362" spans="1:14">
      <c r="A362" s="9" t="e">
        <f t="shared" si="43"/>
        <v>#REF!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46"/>
        <v>599.09999999999991</v>
      </c>
      <c r="G362" s="11">
        <v>5.5185342497763691E-3</v>
      </c>
      <c r="H362" s="18">
        <f t="shared" si="44"/>
        <v>12.522271622195053</v>
      </c>
      <c r="I362" s="10">
        <f t="shared" si="47"/>
        <v>4.6044392754811216</v>
      </c>
      <c r="J362" s="10">
        <v>4.8372160112989784</v>
      </c>
      <c r="K362" s="10">
        <v>1.0693263815791672</v>
      </c>
      <c r="L362" s="247">
        <f t="shared" si="45"/>
        <v>1.0693263815791672</v>
      </c>
      <c r="M362" s="10">
        <f t="shared" si="42"/>
        <v>23.03325329055432</v>
      </c>
      <c r="N362" s="11">
        <f t="shared" si="48"/>
        <v>3.8446425121940117E-2</v>
      </c>
    </row>
    <row r="363" spans="1:14">
      <c r="A363" s="9" t="e">
        <f t="shared" si="43"/>
        <v>#REF!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46"/>
        <v>145.9</v>
      </c>
      <c r="G363" s="11">
        <v>1.4765342876258431E-3</v>
      </c>
      <c r="H363" s="18">
        <f t="shared" si="44"/>
        <v>3.3504482480804296</v>
      </c>
      <c r="I363" s="10">
        <f t="shared" si="47"/>
        <v>1.231959820819174</v>
      </c>
      <c r="J363" s="10">
        <v>1.2942413644755564</v>
      </c>
      <c r="K363" s="10">
        <v>0.28610804891325964</v>
      </c>
      <c r="L363" s="247">
        <f t="shared" si="45"/>
        <v>0.28610804891325964</v>
      </c>
      <c r="M363" s="10">
        <f t="shared" si="42"/>
        <v>6.1627574822884199</v>
      </c>
      <c r="N363" s="11">
        <f t="shared" si="48"/>
        <v>4.2239598919043317E-2</v>
      </c>
    </row>
    <row r="364" spans="1:14">
      <c r="A364" s="9" t="e">
        <f t="shared" si="43"/>
        <v>#REF!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46"/>
        <v>354.4</v>
      </c>
      <c r="G364" s="11">
        <v>3.5865918542467359E-3</v>
      </c>
      <c r="H364" s="18">
        <f t="shared" si="44"/>
        <v>8.1384431742268966</v>
      </c>
      <c r="I364" s="10">
        <f t="shared" si="47"/>
        <v>2.99250555516323</v>
      </c>
      <c r="J364" s="10">
        <v>3.1437912239214336</v>
      </c>
      <c r="K364" s="10">
        <v>0.69497390359739009</v>
      </c>
      <c r="L364" s="247">
        <f t="shared" si="45"/>
        <v>0.69497390359739009</v>
      </c>
      <c r="M364" s="10">
        <f t="shared" si="42"/>
        <v>14.96971385690895</v>
      </c>
      <c r="N364" s="11">
        <f t="shared" si="48"/>
        <v>4.2239598919043317E-2</v>
      </c>
    </row>
    <row r="365" spans="1:14">
      <c r="A365" s="9" t="e">
        <f t="shared" si="43"/>
        <v>#REF!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46"/>
        <v>190.2</v>
      </c>
      <c r="G365" s="11">
        <v>1.9248582694066851E-3</v>
      </c>
      <c r="H365" s="18">
        <f t="shared" si="44"/>
        <v>4.3677536448587917</v>
      </c>
      <c r="I365" s="10">
        <f t="shared" si="47"/>
        <v>1.6060230152145778</v>
      </c>
      <c r="J365" s="10">
        <v>1.6872152674657357</v>
      </c>
      <c r="K365" s="10">
        <v>0.37297978686293337</v>
      </c>
      <c r="L365" s="247">
        <f t="shared" si="45"/>
        <v>0.37297978686293337</v>
      </c>
      <c r="M365" s="10">
        <f t="shared" si="42"/>
        <v>8.0339717144020391</v>
      </c>
      <c r="N365" s="11">
        <f t="shared" si="48"/>
        <v>4.2239598919043324E-2</v>
      </c>
    </row>
    <row r="366" spans="1:14">
      <c r="A366" s="9" t="e">
        <f t="shared" si="43"/>
        <v>#REF!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46"/>
        <v>396.04</v>
      </c>
      <c r="G366" s="11">
        <v>4.007996156760377E-3</v>
      </c>
      <c r="H366" s="18">
        <f t="shared" si="44"/>
        <v>9.0946643191896754</v>
      </c>
      <c r="I366" s="10">
        <f t="shared" si="47"/>
        <v>3.3441080701660439</v>
      </c>
      <c r="J366" s="10">
        <v>3.5131689512467408</v>
      </c>
      <c r="K366" s="10">
        <v>0.77662941529545826</v>
      </c>
      <c r="L366" s="247">
        <f t="shared" si="45"/>
        <v>0.77662941529545826</v>
      </c>
      <c r="M366" s="10">
        <f t="shared" si="42"/>
        <v>16.72857075589792</v>
      </c>
      <c r="N366" s="11">
        <f t="shared" si="48"/>
        <v>4.2239598919043324E-2</v>
      </c>
    </row>
    <row r="367" spans="1:14">
      <c r="A367" s="9" t="e">
        <f t="shared" si="43"/>
        <v>#REF!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46"/>
        <v>507.3</v>
      </c>
      <c r="G367" s="11">
        <v>5.1339674031020575E-3</v>
      </c>
      <c r="H367" s="18">
        <f t="shared" si="44"/>
        <v>11.649639453400972</v>
      </c>
      <c r="I367" s="10">
        <f t="shared" si="47"/>
        <v>4.283572427015538</v>
      </c>
      <c r="J367" s="10">
        <v>4.5001277875150771</v>
      </c>
      <c r="K367" s="10">
        <v>0.99480886369908572</v>
      </c>
      <c r="L367" s="247">
        <f t="shared" si="45"/>
        <v>0.99480886369908572</v>
      </c>
      <c r="M367" s="10">
        <f t="shared" si="42"/>
        <v>21.428148531630672</v>
      </c>
      <c r="N367" s="11">
        <f t="shared" si="48"/>
        <v>4.223959891904331E-2</v>
      </c>
    </row>
    <row r="368" spans="1:14">
      <c r="A368" s="9" t="e">
        <f t="shared" si="43"/>
        <v>#REF!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46"/>
        <v>306.2</v>
      </c>
      <c r="G368" s="11">
        <v>2.651487206017621E-3</v>
      </c>
      <c r="H368" s="18">
        <f t="shared" si="44"/>
        <v>6.0165691637907646</v>
      </c>
      <c r="I368" s="10">
        <f t="shared" si="47"/>
        <v>2.2122924815258642</v>
      </c>
      <c r="J368" s="10">
        <v>2.3241345955626853</v>
      </c>
      <c r="K368" s="10">
        <v>0.51377867591003445</v>
      </c>
      <c r="L368" s="247">
        <f t="shared" si="45"/>
        <v>0.51377867591003445</v>
      </c>
      <c r="M368" s="10">
        <f t="shared" si="42"/>
        <v>11.066774916789347</v>
      </c>
      <c r="N368" s="11">
        <f t="shared" si="48"/>
        <v>3.6142308676647118E-2</v>
      </c>
    </row>
    <row r="369" spans="1:14">
      <c r="A369" s="9" t="e">
        <f t="shared" si="43"/>
        <v>#REF!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46"/>
        <v>504.4</v>
      </c>
      <c r="G369" s="11">
        <v>5.1046188805927021E-3</v>
      </c>
      <c r="H369" s="18">
        <f t="shared" si="44"/>
        <v>11.583043840519318</v>
      </c>
      <c r="I369" s="10">
        <f t="shared" si="47"/>
        <v>4.259085220158954</v>
      </c>
      <c r="J369" s="10">
        <v>4.4744026335947265</v>
      </c>
      <c r="K369" s="10">
        <v>0.98912200049244792</v>
      </c>
      <c r="L369" s="247">
        <f t="shared" si="45"/>
        <v>0.98912200049244792</v>
      </c>
      <c r="M369" s="10">
        <f t="shared" si="42"/>
        <v>21.305653694765443</v>
      </c>
      <c r="N369" s="11">
        <f t="shared" si="48"/>
        <v>4.223959891904331E-2</v>
      </c>
    </row>
    <row r="370" spans="1:14">
      <c r="A370" s="9" t="e">
        <f t="shared" si="43"/>
        <v>#REF!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46"/>
        <v>322.5</v>
      </c>
      <c r="G370" s="11">
        <v>3.2637581066438273E-3</v>
      </c>
      <c r="H370" s="18">
        <f t="shared" si="44"/>
        <v>7.4058914325287084</v>
      </c>
      <c r="I370" s="10">
        <f t="shared" si="47"/>
        <v>2.7231462797408064</v>
      </c>
      <c r="J370" s="10">
        <v>2.8608145307975801</v>
      </c>
      <c r="K370" s="10">
        <v>0.63241840832437446</v>
      </c>
      <c r="L370" s="247">
        <f t="shared" si="45"/>
        <v>0.63241840832437446</v>
      </c>
      <c r="M370" s="10">
        <f t="shared" si="42"/>
        <v>13.622270651391469</v>
      </c>
      <c r="N370" s="11">
        <f t="shared" si="48"/>
        <v>4.2239598919043317E-2</v>
      </c>
    </row>
    <row r="371" spans="1:14">
      <c r="A371" s="9" t="e">
        <f t="shared" si="43"/>
        <v>#REF!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46"/>
        <v>397.8</v>
      </c>
      <c r="G371" s="11">
        <v>4.0258076738695029E-3</v>
      </c>
      <c r="H371" s="18">
        <f t="shared" si="44"/>
        <v>9.1350809670075055</v>
      </c>
      <c r="I371" s="10">
        <f t="shared" si="47"/>
        <v>3.3589692715686601</v>
      </c>
      <c r="J371" s="10">
        <v>3.5287814584535737</v>
      </c>
      <c r="K371" s="10">
        <v>0.78008075296569357</v>
      </c>
      <c r="L371" s="247">
        <f t="shared" si="45"/>
        <v>0.78008075296569357</v>
      </c>
      <c r="M371" s="10">
        <f t="shared" si="42"/>
        <v>16.802912449995432</v>
      </c>
      <c r="N371" s="11">
        <f t="shared" si="48"/>
        <v>4.2239598919043317E-2</v>
      </c>
    </row>
    <row r="372" spans="1:14">
      <c r="A372" s="9" t="e">
        <f t="shared" si="43"/>
        <v>#REF!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46"/>
        <v>142</v>
      </c>
      <c r="G372" s="11">
        <v>1.3935488101855969E-3</v>
      </c>
      <c r="H372" s="18">
        <f t="shared" si="44"/>
        <v>3.1621434116564435</v>
      </c>
      <c r="I372" s="10">
        <f t="shared" si="47"/>
        <v>1.1627201324660743</v>
      </c>
      <c r="J372" s="10">
        <v>1.221501274080083</v>
      </c>
      <c r="K372" s="10">
        <v>0.27002795294966314</v>
      </c>
      <c r="L372" s="247">
        <f t="shared" si="45"/>
        <v>0.27002795294966314</v>
      </c>
      <c r="M372" s="10">
        <f t="shared" si="42"/>
        <v>5.8163927711522643</v>
      </c>
      <c r="N372" s="11">
        <f t="shared" si="48"/>
        <v>4.096051247290327E-2</v>
      </c>
    </row>
    <row r="373" spans="1:14">
      <c r="A373" s="9" t="e">
        <f t="shared" si="43"/>
        <v>#REF!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46"/>
        <v>156.19999999999999</v>
      </c>
      <c r="G373" s="11">
        <v>1.5807721434349328E-3</v>
      </c>
      <c r="H373" s="18">
        <f t="shared" si="44"/>
        <v>3.5869774938325092</v>
      </c>
      <c r="I373" s="10">
        <f t="shared" si="47"/>
        <v>1.3189316244822138</v>
      </c>
      <c r="J373" s="10">
        <v>1.3856100146064561</v>
      </c>
      <c r="K373" s="10">
        <v>0.30630621823338694</v>
      </c>
      <c r="L373" s="247">
        <f t="shared" si="45"/>
        <v>0.30630621823338694</v>
      </c>
      <c r="M373" s="10">
        <f t="shared" si="42"/>
        <v>6.5978253511545661</v>
      </c>
      <c r="N373" s="11">
        <f t="shared" si="48"/>
        <v>4.2239598919043317E-2</v>
      </c>
    </row>
    <row r="374" spans="1:14">
      <c r="A374" s="9" t="e">
        <f t="shared" si="43"/>
        <v>#REF!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46"/>
        <v>129.6</v>
      </c>
      <c r="G374" s="11">
        <v>1.3115753507629147E-3</v>
      </c>
      <c r="H374" s="18">
        <f t="shared" si="44"/>
        <v>2.9761349756766529</v>
      </c>
      <c r="I374" s="10">
        <f t="shared" si="47"/>
        <v>1.0943248305563054</v>
      </c>
      <c r="J374" s="10">
        <v>1.1496482579577252</v>
      </c>
      <c r="K374" s="10">
        <v>0.25414395571733001</v>
      </c>
      <c r="L374" s="247">
        <f t="shared" si="45"/>
        <v>0.25414395571733001</v>
      </c>
      <c r="M374" s="10">
        <f t="shared" si="42"/>
        <v>5.4742520199080138</v>
      </c>
      <c r="N374" s="11">
        <f t="shared" si="48"/>
        <v>4.2239598919043317E-2</v>
      </c>
    </row>
    <row r="375" spans="1:14">
      <c r="A375" s="9" t="e">
        <f t="shared" si="43"/>
        <v>#REF!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46"/>
        <v>591.70000000000005</v>
      </c>
      <c r="G375" s="11">
        <v>5.5478827722857255E-3</v>
      </c>
      <c r="H375" s="18">
        <f t="shared" si="44"/>
        <v>12.588867235076709</v>
      </c>
      <c r="I375" s="10">
        <f t="shared" si="47"/>
        <v>4.6289264823377065</v>
      </c>
      <c r="J375" s="10">
        <v>4.86294116521933</v>
      </c>
      <c r="K375" s="10">
        <v>1.0750132447858052</v>
      </c>
      <c r="L375" s="247">
        <f t="shared" si="45"/>
        <v>1.0750132447858052</v>
      </c>
      <c r="M375" s="10">
        <f t="shared" si="42"/>
        <v>23.15574812741955</v>
      </c>
      <c r="N375" s="11">
        <f t="shared" si="48"/>
        <v>3.9134270960654971E-2</v>
      </c>
    </row>
    <row r="376" spans="1:14">
      <c r="A376" s="9" t="e">
        <f t="shared" si="43"/>
        <v>#REF!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46"/>
        <v>432.9</v>
      </c>
      <c r="G376" s="11">
        <v>4.3810259980344582E-3</v>
      </c>
      <c r="H376" s="18">
        <f t="shared" si="44"/>
        <v>9.9411175229199316</v>
      </c>
      <c r="I376" s="10">
        <f t="shared" si="47"/>
        <v>3.6553489131776593</v>
      </c>
      <c r="J376" s="10">
        <v>3.8401445283171238</v>
      </c>
      <c r="K376" s="10">
        <v>0.84891140763913697</v>
      </c>
      <c r="L376" s="247">
        <f t="shared" si="45"/>
        <v>0.84891140763913697</v>
      </c>
      <c r="M376" s="10">
        <f t="shared" si="42"/>
        <v>18.285522372053851</v>
      </c>
      <c r="N376" s="11">
        <f t="shared" si="48"/>
        <v>4.2239598919043317E-2</v>
      </c>
    </row>
    <row r="377" spans="1:14">
      <c r="A377" s="9" t="e">
        <f t="shared" si="43"/>
        <v>#REF!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46"/>
        <v>326.39999999999998</v>
      </c>
      <c r="G377" s="11">
        <v>3.0907030256403871E-3</v>
      </c>
      <c r="H377" s="18">
        <f t="shared" si="44"/>
        <v>7.0132069565713717</v>
      </c>
      <c r="I377" s="10">
        <f t="shared" si="47"/>
        <v>2.5787561979312934</v>
      </c>
      <c r="J377" s="10">
        <v>2.709124830094825</v>
      </c>
      <c r="K377" s="10">
        <v>0.59888552527833783</v>
      </c>
      <c r="L377" s="247">
        <f t="shared" si="45"/>
        <v>0.59888552527833783</v>
      </c>
      <c r="M377" s="10">
        <f t="shared" si="42"/>
        <v>12.899973509875828</v>
      </c>
      <c r="N377" s="11">
        <f t="shared" si="48"/>
        <v>3.9521977665060749E-2</v>
      </c>
    </row>
    <row r="378" spans="1:14">
      <c r="A378" s="9" t="e">
        <f t="shared" si="43"/>
        <v>#REF!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46"/>
        <v>150.30000000000001</v>
      </c>
      <c r="G378" s="11">
        <v>1.5210630803986582E-3</v>
      </c>
      <c r="H378" s="18">
        <f t="shared" si="44"/>
        <v>3.4514898676250074</v>
      </c>
      <c r="I378" s="10">
        <f t="shared" si="47"/>
        <v>1.2691128243257153</v>
      </c>
      <c r="J378" s="10">
        <v>1.3332726324926398</v>
      </c>
      <c r="K378" s="10">
        <v>0.29473639308884803</v>
      </c>
      <c r="L378" s="247">
        <f t="shared" si="45"/>
        <v>0.29473639308884803</v>
      </c>
      <c r="M378" s="10">
        <f t="shared" si="42"/>
        <v>6.3486117175322105</v>
      </c>
      <c r="N378" s="11">
        <f t="shared" si="48"/>
        <v>4.2239598919043317E-2</v>
      </c>
    </row>
    <row r="379" spans="1:14">
      <c r="A379" s="9" t="e">
        <f t="shared" si="43"/>
        <v>#REF!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46"/>
        <v>303.5</v>
      </c>
      <c r="G379" s="11">
        <v>3.0714746833066715E-3</v>
      </c>
      <c r="H379" s="18">
        <f t="shared" si="44"/>
        <v>6.9695753481316682</v>
      </c>
      <c r="I379" s="10">
        <f t="shared" si="47"/>
        <v>2.5627128555080145</v>
      </c>
      <c r="J379" s="10">
        <v>2.6922704189056299</v>
      </c>
      <c r="K379" s="10">
        <v>0.59515964938433374</v>
      </c>
      <c r="L379" s="247">
        <f t="shared" si="45"/>
        <v>0.59515964938433374</v>
      </c>
      <c r="M379" s="10">
        <f t="shared" si="42"/>
        <v>12.819718271929647</v>
      </c>
      <c r="N379" s="11">
        <f t="shared" si="48"/>
        <v>4.2239598919043317E-2</v>
      </c>
    </row>
    <row r="380" spans="1:14">
      <c r="A380" s="9" t="e">
        <f t="shared" si="43"/>
        <v>#REF!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46"/>
        <v>555.70000000000005</v>
      </c>
      <c r="G380" s="11">
        <v>5.6237841236030234E-3</v>
      </c>
      <c r="H380" s="18">
        <f t="shared" si="44"/>
        <v>12.761097268391328</v>
      </c>
      <c r="I380" s="10">
        <f t="shared" si="47"/>
        <v>4.6922554655874915</v>
      </c>
      <c r="J380" s="10">
        <v>4.929471735702994</v>
      </c>
      <c r="K380" s="10">
        <v>1.0897206496305578</v>
      </c>
      <c r="L380" s="247">
        <f t="shared" si="45"/>
        <v>1.0897206496305578</v>
      </c>
      <c r="M380" s="10">
        <f t="shared" si="42"/>
        <v>23.472545119312368</v>
      </c>
      <c r="N380" s="11">
        <f t="shared" si="48"/>
        <v>4.223959891904331E-2</v>
      </c>
    </row>
    <row r="381" spans="1:14">
      <c r="A381" s="9" t="e">
        <f t="shared" si="43"/>
        <v>#REF!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46"/>
        <v>360.4</v>
      </c>
      <c r="G381" s="11">
        <v>2.9692608635327098E-3</v>
      </c>
      <c r="H381" s="18">
        <f t="shared" si="44"/>
        <v>6.7376389032679782</v>
      </c>
      <c r="I381" s="10">
        <f t="shared" si="47"/>
        <v>2.4774298247316358</v>
      </c>
      <c r="J381" s="10">
        <v>2.6026759173209615</v>
      </c>
      <c r="K381" s="10">
        <v>0.57535367752673316</v>
      </c>
      <c r="L381" s="247">
        <f t="shared" si="45"/>
        <v>0.57535367752673316</v>
      </c>
      <c r="M381" s="10">
        <f t="shared" si="42"/>
        <v>12.39309832284731</v>
      </c>
      <c r="N381" s="11">
        <f t="shared" si="48"/>
        <v>3.4387065268721727E-2</v>
      </c>
    </row>
    <row r="382" spans="1:14">
      <c r="A382" s="9" t="e">
        <f t="shared" si="43"/>
        <v>#REF!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46"/>
        <v>428.8</v>
      </c>
      <c r="G382" s="11">
        <v>4.3395332593143352E-3</v>
      </c>
      <c r="H382" s="18">
        <f t="shared" si="44"/>
        <v>9.8469651047079374</v>
      </c>
      <c r="I382" s="10">
        <f t="shared" si="47"/>
        <v>3.6207290690011087</v>
      </c>
      <c r="J382" s="10">
        <v>3.8037744831193874</v>
      </c>
      <c r="K382" s="10">
        <v>0.84087135965733872</v>
      </c>
      <c r="L382" s="247">
        <f t="shared" si="45"/>
        <v>0.84087135965733872</v>
      </c>
      <c r="M382" s="10">
        <f t="shared" si="42"/>
        <v>18.112340016485771</v>
      </c>
      <c r="N382" s="11">
        <f t="shared" si="48"/>
        <v>4.223959891904331E-2</v>
      </c>
    </row>
    <row r="383" spans="1:14">
      <c r="A383" s="9" t="e">
        <f t="shared" si="43"/>
        <v>#REF!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46"/>
        <v>1100.2</v>
      </c>
      <c r="G383" s="11">
        <v>1.1134222229238881E-2</v>
      </c>
      <c r="H383" s="18">
        <f t="shared" si="44"/>
        <v>25.264997687032821</v>
      </c>
      <c r="I383" s="10">
        <f t="shared" si="47"/>
        <v>9.289939649521969</v>
      </c>
      <c r="J383" s="10">
        <v>9.7595911528170483</v>
      </c>
      <c r="K383" s="10">
        <v>2.1574782413596179</v>
      </c>
      <c r="L383" s="247">
        <f t="shared" si="45"/>
        <v>2.1574782413596179</v>
      </c>
      <c r="M383" s="10">
        <f t="shared" si="42"/>
        <v>46.472006730731458</v>
      </c>
      <c r="N383" s="11">
        <f t="shared" si="48"/>
        <v>4.2239598919043317E-2</v>
      </c>
    </row>
    <row r="384" spans="1:14">
      <c r="A384" s="9" t="e">
        <f t="shared" si="43"/>
        <v>#REF!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46"/>
        <v>419.4</v>
      </c>
      <c r="G384" s="11">
        <v>4.2444035656633216E-3</v>
      </c>
      <c r="H384" s="18">
        <f t="shared" si="44"/>
        <v>9.6311034629536127</v>
      </c>
      <c r="I384" s="10">
        <f t="shared" si="47"/>
        <v>3.5413567433280435</v>
      </c>
      <c r="J384" s="10">
        <v>3.7203895014465278</v>
      </c>
      <c r="K384" s="10">
        <v>0.82243807891858189</v>
      </c>
      <c r="L384" s="247">
        <f t="shared" si="45"/>
        <v>0.82243807891858189</v>
      </c>
      <c r="M384" s="10">
        <f t="shared" si="42"/>
        <v>17.715287786646762</v>
      </c>
      <c r="N384" s="11">
        <f t="shared" si="48"/>
        <v>4.223959891904331E-2</v>
      </c>
    </row>
    <row r="385" spans="1:14">
      <c r="A385" s="9" t="e">
        <f t="shared" si="43"/>
        <v>#REF!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46"/>
        <v>149.6</v>
      </c>
      <c r="G385" s="11">
        <v>1.5139789542757103E-3</v>
      </c>
      <c r="H385" s="18">
        <f t="shared" si="44"/>
        <v>3.4354150645156429</v>
      </c>
      <c r="I385" s="10">
        <f t="shared" si="47"/>
        <v>1.2632021192224021</v>
      </c>
      <c r="J385" s="10">
        <v>1.327063112580831</v>
      </c>
      <c r="K385" s="10">
        <v>0.29336370197000439</v>
      </c>
      <c r="L385" s="247">
        <f t="shared" si="45"/>
        <v>0.29336370197000439</v>
      </c>
      <c r="M385" s="10">
        <f t="shared" si="42"/>
        <v>6.3190439982888797</v>
      </c>
      <c r="N385" s="11">
        <f t="shared" si="48"/>
        <v>4.2239598919043317E-2</v>
      </c>
    </row>
    <row r="386" spans="1:14">
      <c r="A386" s="9" t="e">
        <f t="shared" si="43"/>
        <v>#REF!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46"/>
        <v>253.1</v>
      </c>
      <c r="G386" s="11">
        <v>2.5614176024544269E-3</v>
      </c>
      <c r="H386" s="18">
        <f t="shared" si="44"/>
        <v>5.8121895242574144</v>
      </c>
      <c r="I386" s="10">
        <f t="shared" si="47"/>
        <v>2.1371420880694516</v>
      </c>
      <c r="J386" s="10">
        <v>2.2451849852554031</v>
      </c>
      <c r="K386" s="10">
        <v>0.49632588882759432</v>
      </c>
      <c r="L386" s="247">
        <f t="shared" si="45"/>
        <v>0.49632588882759432</v>
      </c>
      <c r="M386" s="10">
        <f t="shared" si="42"/>
        <v>10.690842486409863</v>
      </c>
      <c r="N386" s="11">
        <f t="shared" si="48"/>
        <v>4.2239598919043317E-2</v>
      </c>
    </row>
    <row r="387" spans="1:14">
      <c r="A387" s="9" t="e">
        <f t="shared" si="43"/>
        <v>#REF!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46"/>
        <v>360.3</v>
      </c>
      <c r="G387" s="11">
        <v>3.2748903048370314E-3</v>
      </c>
      <c r="H387" s="18">
        <f t="shared" si="44"/>
        <v>7.4311518374148537</v>
      </c>
      <c r="I387" s="10">
        <f t="shared" si="47"/>
        <v>2.732434530617442</v>
      </c>
      <c r="J387" s="10">
        <v>2.8705723478018514</v>
      </c>
      <c r="K387" s="10">
        <v>0.63457549436827165</v>
      </c>
      <c r="L387" s="247">
        <f t="shared" si="45"/>
        <v>0.63457549436827165</v>
      </c>
      <c r="M387" s="10">
        <f t="shared" si="42"/>
        <v>13.668734210202418</v>
      </c>
      <c r="N387" s="11">
        <f t="shared" si="48"/>
        <v>3.7937091896204325E-2</v>
      </c>
    </row>
    <row r="388" spans="1:14">
      <c r="A388" s="9" t="e">
        <f t="shared" si="43"/>
        <v>#REF!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46"/>
        <v>1535.2</v>
      </c>
      <c r="G388" s="11">
        <v>1.5536500605642182E-2</v>
      </c>
      <c r="H388" s="18">
        <f t="shared" si="44"/>
        <v>35.254339619280849</v>
      </c>
      <c r="I388" s="10">
        <f t="shared" si="47"/>
        <v>12.963020678009569</v>
      </c>
      <c r="J388" s="10">
        <v>13.618364240869598</v>
      </c>
      <c r="K388" s="10">
        <v>3.0105077223552859</v>
      </c>
      <c r="L388" s="247">
        <f t="shared" si="45"/>
        <v>3.0105077223552859</v>
      </c>
      <c r="M388" s="10">
        <f t="shared" ref="M388:M451" si="49">H388+I388+J388+L388</f>
        <v>64.846232260515308</v>
      </c>
      <c r="N388" s="11">
        <f t="shared" si="48"/>
        <v>4.2239598919043324E-2</v>
      </c>
    </row>
    <row r="389" spans="1:14">
      <c r="A389" s="9" t="e">
        <f t="shared" ref="A389:A452" si="50">A388+1</f>
        <v>#REF!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46"/>
        <v>191.4</v>
      </c>
      <c r="G389" s="11">
        <v>1.9370024856174529E-3</v>
      </c>
      <c r="H389" s="18">
        <f t="shared" ref="H389:H452" si="51">G389*$H$2</f>
        <v>4.3953104501891307</v>
      </c>
      <c r="I389" s="10">
        <f t="shared" si="47"/>
        <v>1.6161556525345435</v>
      </c>
      <c r="J389" s="10">
        <v>1.6978601587431221</v>
      </c>
      <c r="K389" s="10">
        <v>0.37533297163809387</v>
      </c>
      <c r="L389" s="247">
        <f t="shared" ref="L389:L452" si="52">K389*$L$2</f>
        <v>0.37533297163809387</v>
      </c>
      <c r="M389" s="10">
        <f t="shared" si="49"/>
        <v>8.0846592331048903</v>
      </c>
      <c r="N389" s="11">
        <f t="shared" si="48"/>
        <v>4.223959891904331E-2</v>
      </c>
    </row>
    <row r="390" spans="1:14">
      <c r="A390" s="9" t="e">
        <f t="shared" si="50"/>
        <v>#REF!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46"/>
        <v>442.3</v>
      </c>
      <c r="G390" s="11">
        <v>4.4761556916854727E-3</v>
      </c>
      <c r="H390" s="18">
        <f t="shared" si="51"/>
        <v>10.156979164674258</v>
      </c>
      <c r="I390" s="10">
        <f t="shared" si="47"/>
        <v>3.7347212388507249</v>
      </c>
      <c r="J390" s="10">
        <v>3.9235295099899838</v>
      </c>
      <c r="K390" s="10">
        <v>0.86734468837789414</v>
      </c>
      <c r="L390" s="247">
        <f t="shared" si="52"/>
        <v>0.86734468837789414</v>
      </c>
      <c r="M390" s="10">
        <f t="shared" si="49"/>
        <v>18.68257460189286</v>
      </c>
      <c r="N390" s="11">
        <f t="shared" si="48"/>
        <v>4.2239598919043317E-2</v>
      </c>
    </row>
    <row r="391" spans="1:14">
      <c r="A391" s="9" t="e">
        <f t="shared" si="50"/>
        <v>#REF!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46"/>
        <v>503.5</v>
      </c>
      <c r="G391" s="11">
        <v>5.095510718434627E-3</v>
      </c>
      <c r="H391" s="18">
        <f t="shared" si="51"/>
        <v>11.562376236521565</v>
      </c>
      <c r="I391" s="10">
        <f t="shared" si="47"/>
        <v>4.2514857421689802</v>
      </c>
      <c r="J391" s="10">
        <v>4.4664189651366879</v>
      </c>
      <c r="K391" s="10">
        <v>0.98735711191107778</v>
      </c>
      <c r="L391" s="247">
        <f t="shared" si="52"/>
        <v>0.98735711191107778</v>
      </c>
      <c r="M391" s="10">
        <f t="shared" si="49"/>
        <v>21.267638055738313</v>
      </c>
      <c r="N391" s="11">
        <f t="shared" si="48"/>
        <v>4.2239598919043324E-2</v>
      </c>
    </row>
    <row r="392" spans="1:14">
      <c r="A392" s="9" t="e">
        <f t="shared" si="50"/>
        <v>#REF!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46"/>
        <v>570.5</v>
      </c>
      <c r="G392" s="11">
        <v>5.7735627902024914E-3</v>
      </c>
      <c r="H392" s="18">
        <f t="shared" si="51"/>
        <v>13.10096453413218</v>
      </c>
      <c r="I392" s="10">
        <f t="shared" si="47"/>
        <v>4.8172246592004031</v>
      </c>
      <c r="J392" s="10">
        <v>5.0607587281240916</v>
      </c>
      <c r="K392" s="10">
        <v>1.1187432618575368</v>
      </c>
      <c r="L392" s="247">
        <f t="shared" si="52"/>
        <v>1.1187432618575368</v>
      </c>
      <c r="M392" s="10">
        <f t="shared" si="49"/>
        <v>24.097691183314211</v>
      </c>
      <c r="N392" s="11">
        <f t="shared" si="48"/>
        <v>4.2239598919043317E-2</v>
      </c>
    </row>
    <row r="393" spans="1:14">
      <c r="A393" s="9" t="e">
        <f t="shared" si="50"/>
        <v>#REF!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6" si="53">C393+D393+E393</f>
        <v>227.9</v>
      </c>
      <c r="G393" s="11">
        <v>2.3063890620283046E-3</v>
      </c>
      <c r="H393" s="18">
        <f t="shared" si="51"/>
        <v>5.2334966123202875</v>
      </c>
      <c r="I393" s="10">
        <f t="shared" ref="I393:I455" si="54">H393*0.3677</f>
        <v>1.9243567043501699</v>
      </c>
      <c r="J393" s="10">
        <v>2.0216422684302899</v>
      </c>
      <c r="K393" s="10">
        <v>0.44690900854922461</v>
      </c>
      <c r="L393" s="247">
        <f t="shared" si="52"/>
        <v>0.44690900854922461</v>
      </c>
      <c r="M393" s="10">
        <f t="shared" si="49"/>
        <v>9.6264045936499727</v>
      </c>
      <c r="N393" s="11">
        <f t="shared" si="48"/>
        <v>4.2239598919043317E-2</v>
      </c>
    </row>
    <row r="394" spans="1:14">
      <c r="A394" s="9" t="e">
        <f t="shared" si="50"/>
        <v>#REF!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53"/>
        <v>130.5</v>
      </c>
      <c r="G394" s="11">
        <v>1.3206835129209906E-3</v>
      </c>
      <c r="H394" s="18">
        <f t="shared" si="51"/>
        <v>2.9968025796744078</v>
      </c>
      <c r="I394" s="10">
        <f t="shared" si="54"/>
        <v>1.1019243085462798</v>
      </c>
      <c r="J394" s="10">
        <v>1.1576319264157651</v>
      </c>
      <c r="K394" s="10">
        <v>0.25590884429870037</v>
      </c>
      <c r="L394" s="247">
        <f t="shared" si="52"/>
        <v>0.25590884429870037</v>
      </c>
      <c r="M394" s="10">
        <f t="shared" si="49"/>
        <v>5.5122676589351522</v>
      </c>
      <c r="N394" s="11">
        <f t="shared" si="48"/>
        <v>4.223959891904331E-2</v>
      </c>
    </row>
    <row r="395" spans="1:14">
      <c r="A395" s="9" t="e">
        <f t="shared" si="50"/>
        <v>#REF!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53"/>
        <v>384.3</v>
      </c>
      <c r="G395" s="11">
        <v>3.8891852414983654E-3</v>
      </c>
      <c r="H395" s="18">
        <f t="shared" si="51"/>
        <v>8.8250669070411867</v>
      </c>
      <c r="I395" s="10">
        <f t="shared" si="54"/>
        <v>3.2449771017190447</v>
      </c>
      <c r="J395" s="10">
        <v>3.4090264315829772</v>
      </c>
      <c r="K395" s="10">
        <v>0.75360742424513827</v>
      </c>
      <c r="L395" s="247">
        <f t="shared" si="52"/>
        <v>0.75360742424513827</v>
      </c>
      <c r="M395" s="10">
        <f t="shared" si="49"/>
        <v>16.232677864588346</v>
      </c>
      <c r="N395" s="11">
        <f t="shared" si="48"/>
        <v>4.2239598919043317E-2</v>
      </c>
    </row>
    <row r="396" spans="1:14">
      <c r="A396" s="9" t="e">
        <f t="shared" si="50"/>
        <v>#REF!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53"/>
        <v>383.3</v>
      </c>
      <c r="G396" s="11">
        <v>3.8790650613227257E-3</v>
      </c>
      <c r="H396" s="18">
        <f t="shared" si="51"/>
        <v>8.8021029025992377</v>
      </c>
      <c r="I396" s="10">
        <f t="shared" si="54"/>
        <v>3.2365332372857401</v>
      </c>
      <c r="J396" s="10">
        <v>3.4001556888518216</v>
      </c>
      <c r="K396" s="10">
        <v>0.75164643693250455</v>
      </c>
      <c r="L396" s="247">
        <f t="shared" si="52"/>
        <v>0.75164643693250455</v>
      </c>
      <c r="M396" s="10">
        <f t="shared" si="49"/>
        <v>16.190438265669304</v>
      </c>
      <c r="N396" s="11">
        <f t="shared" si="48"/>
        <v>4.2239598919043317E-2</v>
      </c>
    </row>
    <row r="397" spans="1:14">
      <c r="A397" s="9" t="e">
        <f t="shared" si="50"/>
        <v>#REF!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53"/>
        <v>503.6</v>
      </c>
      <c r="G397" s="11">
        <v>4.1432017639069238E-3</v>
      </c>
      <c r="H397" s="18">
        <f t="shared" si="51"/>
        <v>9.401463418534119</v>
      </c>
      <c r="I397" s="10">
        <f t="shared" si="54"/>
        <v>3.4569180989949957</v>
      </c>
      <c r="J397" s="10">
        <v>3.6316820741349747</v>
      </c>
      <c r="K397" s="10">
        <v>0.80282820579224468</v>
      </c>
      <c r="L397" s="247">
        <f t="shared" si="52"/>
        <v>0.80282820579224468</v>
      </c>
      <c r="M397" s="10">
        <f t="shared" si="49"/>
        <v>17.292891797456335</v>
      </c>
      <c r="N397" s="11">
        <f t="shared" si="48"/>
        <v>3.4338546063257216E-2</v>
      </c>
    </row>
    <row r="398" spans="1:14">
      <c r="A398" s="9" t="e">
        <f t="shared" si="50"/>
        <v>#REF!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53"/>
        <v>387.4</v>
      </c>
      <c r="G398" s="11">
        <v>3.9205578000428487E-3</v>
      </c>
      <c r="H398" s="18">
        <f t="shared" si="51"/>
        <v>8.89625532081123</v>
      </c>
      <c r="I398" s="10">
        <f t="shared" si="54"/>
        <v>3.2711530814622893</v>
      </c>
      <c r="J398" s="10">
        <v>3.4365257340495585</v>
      </c>
      <c r="K398" s="10">
        <v>0.7596864849143028</v>
      </c>
      <c r="L398" s="247">
        <f t="shared" si="52"/>
        <v>0.7596864849143028</v>
      </c>
      <c r="M398" s="10">
        <f t="shared" si="49"/>
        <v>16.363620621237381</v>
      </c>
      <c r="N398" s="11">
        <f t="shared" si="48"/>
        <v>4.2239598919043317E-2</v>
      </c>
    </row>
    <row r="399" spans="1:14">
      <c r="A399" s="9" t="e">
        <f t="shared" si="50"/>
        <v>#REF!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53"/>
        <v>147</v>
      </c>
      <c r="G399" s="11">
        <v>1.487666485819047E-3</v>
      </c>
      <c r="H399" s="18">
        <f t="shared" si="51"/>
        <v>3.3757086529665741</v>
      </c>
      <c r="I399" s="10">
        <f t="shared" si="54"/>
        <v>1.2412480716958094</v>
      </c>
      <c r="J399" s="10">
        <v>1.3039991814798273</v>
      </c>
      <c r="K399" s="10">
        <v>0.28826513495715678</v>
      </c>
      <c r="L399" s="247">
        <f t="shared" si="52"/>
        <v>0.28826513495715678</v>
      </c>
      <c r="M399" s="10">
        <f t="shared" si="49"/>
        <v>6.2092210410993678</v>
      </c>
      <c r="N399" s="11">
        <f t="shared" si="48"/>
        <v>4.2239598919043317E-2</v>
      </c>
    </row>
    <row r="400" spans="1:14">
      <c r="A400" s="9" t="e">
        <f t="shared" si="50"/>
        <v>#REF!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53"/>
        <v>203.69</v>
      </c>
      <c r="G400" s="11">
        <v>2.0613794999760657E-3</v>
      </c>
      <c r="H400" s="18">
        <f t="shared" si="51"/>
        <v>4.6775380647806903</v>
      </c>
      <c r="I400" s="10">
        <f t="shared" si="54"/>
        <v>1.7199307464198599</v>
      </c>
      <c r="J400" s="10">
        <v>1.8068815869090205</v>
      </c>
      <c r="K400" s="10">
        <v>0.39943350571036229</v>
      </c>
      <c r="L400" s="247">
        <f t="shared" si="52"/>
        <v>0.39943350571036229</v>
      </c>
      <c r="M400" s="10">
        <f t="shared" si="49"/>
        <v>8.6037839038199326</v>
      </c>
      <c r="N400" s="11">
        <f t="shared" si="48"/>
        <v>4.2239598919043317E-2</v>
      </c>
    </row>
    <row r="401" spans="1:14">
      <c r="A401" s="9" t="e">
        <f t="shared" si="50"/>
        <v>#REF!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53"/>
        <v>64</v>
      </c>
      <c r="G401" s="11">
        <v>6.4769153124094559E-4</v>
      </c>
      <c r="H401" s="18">
        <f t="shared" si="51"/>
        <v>1.469696284284767</v>
      </c>
      <c r="I401" s="10">
        <f t="shared" si="54"/>
        <v>0.54040732373150879</v>
      </c>
      <c r="J401" s="10">
        <v>0.56772753479393845</v>
      </c>
      <c r="K401" s="10">
        <v>0.12550318800855803</v>
      </c>
      <c r="L401" s="247">
        <f t="shared" si="52"/>
        <v>0.12550318800855803</v>
      </c>
      <c r="M401" s="10">
        <f t="shared" si="49"/>
        <v>2.7033343308187723</v>
      </c>
      <c r="N401" s="11">
        <f t="shared" si="48"/>
        <v>4.2239598919043317E-2</v>
      </c>
    </row>
    <row r="402" spans="1:14">
      <c r="A402" s="9" t="e">
        <f t="shared" si="50"/>
        <v>#REF!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53"/>
        <v>138.9</v>
      </c>
      <c r="G402" s="11">
        <v>1.4056930263963649E-3</v>
      </c>
      <c r="H402" s="18">
        <f t="shared" si="51"/>
        <v>3.1897002169867834</v>
      </c>
      <c r="I402" s="10">
        <f t="shared" si="54"/>
        <v>1.1728527697860403</v>
      </c>
      <c r="J402" s="10">
        <v>1.2321461653574697</v>
      </c>
      <c r="K402" s="10">
        <v>0.27238113772482364</v>
      </c>
      <c r="L402" s="247">
        <f t="shared" si="52"/>
        <v>0.27238113772482364</v>
      </c>
      <c r="M402" s="10">
        <f t="shared" si="49"/>
        <v>5.8670802898551164</v>
      </c>
      <c r="N402" s="11">
        <f t="shared" si="48"/>
        <v>4.223959891904331E-2</v>
      </c>
    </row>
    <row r="403" spans="1:14">
      <c r="A403" s="9" t="e">
        <f t="shared" si="50"/>
        <v>#REF!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53"/>
        <v>338.8</v>
      </c>
      <c r="G403" s="11">
        <v>3.4287170435067559E-3</v>
      </c>
      <c r="H403" s="18">
        <f t="shared" si="51"/>
        <v>7.7802047049324852</v>
      </c>
      <c r="I403" s="10">
        <f t="shared" si="54"/>
        <v>2.8607812700036752</v>
      </c>
      <c r="J403" s="10">
        <v>3.0054076373154115</v>
      </c>
      <c r="K403" s="10">
        <v>0.66438250152030409</v>
      </c>
      <c r="L403" s="247">
        <f t="shared" si="52"/>
        <v>0.66438250152030409</v>
      </c>
      <c r="M403" s="10">
        <f t="shared" si="49"/>
        <v>14.310776113771876</v>
      </c>
      <c r="N403" s="11">
        <f t="shared" si="48"/>
        <v>4.2239598919043317E-2</v>
      </c>
    </row>
    <row r="404" spans="1:14">
      <c r="A404" s="9" t="e">
        <f t="shared" si="50"/>
        <v>#REF!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53"/>
        <v>386.9</v>
      </c>
      <c r="G404" s="11">
        <v>3.9154977099550283E-3</v>
      </c>
      <c r="H404" s="18">
        <f t="shared" si="51"/>
        <v>8.8847733185902538</v>
      </c>
      <c r="I404" s="10">
        <f t="shared" si="54"/>
        <v>3.2669311492456368</v>
      </c>
      <c r="J404" s="10">
        <v>3.4320903626839803</v>
      </c>
      <c r="K404" s="10">
        <v>0.75870599125798588</v>
      </c>
      <c r="L404" s="247">
        <f t="shared" si="52"/>
        <v>0.75870599125798588</v>
      </c>
      <c r="M404" s="10">
        <f t="shared" si="49"/>
        <v>16.342500821777858</v>
      </c>
      <c r="N404" s="11">
        <f t="shared" si="48"/>
        <v>4.2239598919043317E-2</v>
      </c>
    </row>
    <row r="405" spans="1:14">
      <c r="A405" s="9" t="e">
        <f t="shared" si="50"/>
        <v>#REF!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53"/>
        <v>972.7</v>
      </c>
      <c r="G405" s="11">
        <v>9.843899256844809E-3</v>
      </c>
      <c r="H405" s="18">
        <f t="shared" si="51"/>
        <v>22.337087120684263</v>
      </c>
      <c r="I405" s="10">
        <f t="shared" si="54"/>
        <v>8.213346934275604</v>
      </c>
      <c r="J405" s="10">
        <v>8.6285714545947485</v>
      </c>
      <c r="K405" s="10">
        <v>1.9074523589988188</v>
      </c>
      <c r="L405" s="247">
        <f t="shared" si="52"/>
        <v>1.9074523589988188</v>
      </c>
      <c r="M405" s="10">
        <f t="shared" si="49"/>
        <v>41.086457868553431</v>
      </c>
      <c r="N405" s="11">
        <f t="shared" si="48"/>
        <v>4.223959891904331E-2</v>
      </c>
    </row>
    <row r="406" spans="1:14">
      <c r="A406" s="9" t="e">
        <f t="shared" si="50"/>
        <v>#REF!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53"/>
        <v>598.79999999999995</v>
      </c>
      <c r="G406" s="11">
        <v>6.0599638891730969E-3</v>
      </c>
      <c r="H406" s="18">
        <f t="shared" si="51"/>
        <v>13.75084585983935</v>
      </c>
      <c r="I406" s="10">
        <f t="shared" si="54"/>
        <v>5.0561860226629296</v>
      </c>
      <c r="J406" s="10">
        <v>5.311800747415786</v>
      </c>
      <c r="K406" s="10">
        <v>1.174239202805071</v>
      </c>
      <c r="L406" s="247">
        <f t="shared" si="52"/>
        <v>1.174239202805071</v>
      </c>
      <c r="M406" s="10">
        <f t="shared" si="49"/>
        <v>25.29307183272314</v>
      </c>
      <c r="N406" s="11">
        <f t="shared" si="48"/>
        <v>4.2239598919043324E-2</v>
      </c>
    </row>
    <row r="407" spans="1:14">
      <c r="A407" s="9" t="e">
        <f t="shared" si="50"/>
        <v>#REF!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53"/>
        <v>464.2</v>
      </c>
      <c r="G407" s="11">
        <v>4.6977876375319831E-3</v>
      </c>
      <c r="H407" s="18">
        <f t="shared" si="51"/>
        <v>10.659890861952949</v>
      </c>
      <c r="I407" s="10">
        <f t="shared" si="54"/>
        <v>3.9196418699400994</v>
      </c>
      <c r="J407" s="10">
        <v>4.1177987758022843</v>
      </c>
      <c r="K407" s="10">
        <v>0.91029031052457243</v>
      </c>
      <c r="L407" s="247">
        <f t="shared" si="52"/>
        <v>0.91029031052457243</v>
      </c>
      <c r="M407" s="10">
        <f t="shared" si="49"/>
        <v>19.607621818219904</v>
      </c>
      <c r="N407" s="11">
        <f t="shared" si="48"/>
        <v>4.223959891904331E-2</v>
      </c>
    </row>
    <row r="408" spans="1:14">
      <c r="A408" s="9" t="e">
        <f t="shared" si="50"/>
        <v>#REF!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53"/>
        <v>606.78</v>
      </c>
      <c r="G408" s="11">
        <v>6.1407229269747022E-3</v>
      </c>
      <c r="H408" s="18">
        <f t="shared" si="51"/>
        <v>13.934098615286107</v>
      </c>
      <c r="I408" s="10">
        <f t="shared" si="54"/>
        <v>5.1235680608407019</v>
      </c>
      <c r="J408" s="10">
        <v>5.3825892744104049</v>
      </c>
      <c r="K408" s="10">
        <v>1.1898878815598881</v>
      </c>
      <c r="L408" s="247">
        <f t="shared" si="52"/>
        <v>1.1898878815598881</v>
      </c>
      <c r="M408" s="10">
        <f t="shared" si="49"/>
        <v>25.630143832097101</v>
      </c>
      <c r="N408" s="11">
        <f t="shared" si="48"/>
        <v>4.2239598919043317E-2</v>
      </c>
    </row>
    <row r="409" spans="1:14">
      <c r="A409" s="9" t="e">
        <f t="shared" si="50"/>
        <v>#REF!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53"/>
        <v>305</v>
      </c>
      <c r="G409" s="11">
        <v>3.0866549535701312E-3</v>
      </c>
      <c r="H409" s="18">
        <f t="shared" si="51"/>
        <v>7.0040213547945918</v>
      </c>
      <c r="I409" s="10">
        <f t="shared" si="54"/>
        <v>2.5753786521579718</v>
      </c>
      <c r="J409" s="10">
        <v>2.7055765330023624</v>
      </c>
      <c r="K409" s="10">
        <v>0.59810113035328438</v>
      </c>
      <c r="L409" s="247">
        <f t="shared" si="52"/>
        <v>0.59810113035328438</v>
      </c>
      <c r="M409" s="10">
        <f t="shared" si="49"/>
        <v>12.883077670308211</v>
      </c>
      <c r="N409" s="11">
        <f t="shared" si="48"/>
        <v>4.2239598919043317E-2</v>
      </c>
    </row>
    <row r="410" spans="1:14">
      <c r="A410" s="9" t="e">
        <f t="shared" si="50"/>
        <v>#REF!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53"/>
        <v>759.8</v>
      </c>
      <c r="G410" s="11">
        <v>7.6893128974511006E-3</v>
      </c>
      <c r="H410" s="18">
        <f t="shared" si="51"/>
        <v>17.448050574993218</v>
      </c>
      <c r="I410" s="10">
        <f t="shared" si="54"/>
        <v>6.4156481964250069</v>
      </c>
      <c r="J410" s="10">
        <v>6.7399903271317871</v>
      </c>
      <c r="K410" s="10">
        <v>1.4899581601390999</v>
      </c>
      <c r="L410" s="247">
        <f t="shared" si="52"/>
        <v>1.4899581601390999</v>
      </c>
      <c r="M410" s="10">
        <f t="shared" si="49"/>
        <v>32.093647258689117</v>
      </c>
      <c r="N410" s="11">
        <f t="shared" si="48"/>
        <v>4.2239598919043324E-2</v>
      </c>
    </row>
    <row r="411" spans="1:14">
      <c r="A411" s="9" t="e">
        <f t="shared" si="50"/>
        <v>#REF!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53"/>
        <v>530.20000000000005</v>
      </c>
      <c r="G411" s="11">
        <v>5.3657195291242094E-3</v>
      </c>
      <c r="H411" s="18">
        <f t="shared" si="51"/>
        <v>12.175515155121618</v>
      </c>
      <c r="I411" s="10">
        <f t="shared" si="54"/>
        <v>4.4769369225382194</v>
      </c>
      <c r="J411" s="10">
        <v>4.7032677960585341</v>
      </c>
      <c r="K411" s="10">
        <v>1.0397154731583982</v>
      </c>
      <c r="L411" s="247">
        <f t="shared" si="52"/>
        <v>1.0397154731583982</v>
      </c>
      <c r="M411" s="10">
        <f t="shared" si="49"/>
        <v>22.39543534687677</v>
      </c>
      <c r="N411" s="11">
        <f t="shared" si="48"/>
        <v>4.2239598919043317E-2</v>
      </c>
    </row>
    <row r="412" spans="1:14">
      <c r="A412" s="9" t="e">
        <f t="shared" si="50"/>
        <v>#REF!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53"/>
        <v>123.5</v>
      </c>
      <c r="G412" s="11">
        <v>1.2498422516915122E-3</v>
      </c>
      <c r="H412" s="18">
        <f t="shared" si="51"/>
        <v>2.8360545485807611</v>
      </c>
      <c r="I412" s="10">
        <f t="shared" si="54"/>
        <v>1.042817257513146</v>
      </c>
      <c r="J412" s="10">
        <v>1.0955367272976779</v>
      </c>
      <c r="K412" s="10">
        <v>0.24218193311026431</v>
      </c>
      <c r="L412" s="247">
        <f t="shared" si="52"/>
        <v>0.24218193311026431</v>
      </c>
      <c r="M412" s="10">
        <f t="shared" si="49"/>
        <v>5.2165904665018497</v>
      </c>
      <c r="N412" s="11">
        <f t="shared" si="48"/>
        <v>4.2239598919043317E-2</v>
      </c>
    </row>
    <row r="413" spans="1:14">
      <c r="A413" s="9" t="e">
        <f t="shared" si="50"/>
        <v>#REF!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53"/>
        <v>298.8</v>
      </c>
      <c r="G413" s="11">
        <v>3.0239098364811647E-3</v>
      </c>
      <c r="H413" s="18">
        <f t="shared" si="51"/>
        <v>6.8616445272545059</v>
      </c>
      <c r="I413" s="10">
        <f t="shared" si="54"/>
        <v>2.5230266926714822</v>
      </c>
      <c r="J413" s="10">
        <v>2.6505779280691999</v>
      </c>
      <c r="K413" s="10">
        <v>0.58594300901495533</v>
      </c>
      <c r="L413" s="247">
        <f t="shared" si="52"/>
        <v>0.58594300901495533</v>
      </c>
      <c r="M413" s="10">
        <f t="shared" si="49"/>
        <v>12.621192157010142</v>
      </c>
      <c r="N413" s="11">
        <f t="shared" si="48"/>
        <v>4.223959891904331E-2</v>
      </c>
    </row>
    <row r="414" spans="1:14">
      <c r="A414" s="9" t="e">
        <f t="shared" si="50"/>
        <v>#REF!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53"/>
        <v>217.3</v>
      </c>
      <c r="G414" s="11">
        <v>2.1991151521665231E-3</v>
      </c>
      <c r="H414" s="18">
        <f t="shared" si="51"/>
        <v>4.990078165235623</v>
      </c>
      <c r="I414" s="10">
        <f t="shared" si="54"/>
        <v>1.8348517413571388</v>
      </c>
      <c r="J414" s="10">
        <v>1.9276123954800441</v>
      </c>
      <c r="K414" s="10">
        <v>0.42612254303530722</v>
      </c>
      <c r="L414" s="247">
        <f t="shared" si="52"/>
        <v>0.42612254303530722</v>
      </c>
      <c r="M414" s="10">
        <f t="shared" si="49"/>
        <v>9.1786648451081128</v>
      </c>
      <c r="N414" s="11">
        <f t="shared" si="48"/>
        <v>4.2239598919043317E-2</v>
      </c>
    </row>
    <row r="415" spans="1:14">
      <c r="A415" s="9" t="e">
        <f t="shared" si="50"/>
        <v>#REF!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53"/>
        <v>293.89999999999998</v>
      </c>
      <c r="G415" s="11">
        <v>2.8731191518641319E-3</v>
      </c>
      <c r="H415" s="18">
        <f t="shared" si="51"/>
        <v>6.5194808610694581</v>
      </c>
      <c r="I415" s="10">
        <f t="shared" si="54"/>
        <v>2.3972131126152401</v>
      </c>
      <c r="J415" s="10">
        <v>2.5184038613749862</v>
      </c>
      <c r="K415" s="10">
        <v>0.55672429805671286</v>
      </c>
      <c r="L415" s="247">
        <f t="shared" si="52"/>
        <v>0.55672429805671286</v>
      </c>
      <c r="M415" s="10">
        <f t="shared" si="49"/>
        <v>11.991822133116397</v>
      </c>
      <c r="N415" s="11">
        <f t="shared" si="48"/>
        <v>4.0802389020470904E-2</v>
      </c>
    </row>
    <row r="416" spans="1:14">
      <c r="A416" s="9" t="e">
        <f t="shared" si="50"/>
        <v>#REF!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53"/>
        <v>198.9</v>
      </c>
      <c r="G416" s="11">
        <v>2.0129038369347515E-3</v>
      </c>
      <c r="H416" s="18">
        <f t="shared" si="51"/>
        <v>4.5675404835037527</v>
      </c>
      <c r="I416" s="10">
        <f t="shared" si="54"/>
        <v>1.67948463578433</v>
      </c>
      <c r="J416" s="10">
        <v>1.7643907292267869</v>
      </c>
      <c r="K416" s="10">
        <v>0.39004037648284678</v>
      </c>
      <c r="L416" s="247">
        <f t="shared" si="52"/>
        <v>0.39004037648284678</v>
      </c>
      <c r="M416" s="10">
        <f t="shared" si="49"/>
        <v>8.401456224997716</v>
      </c>
      <c r="N416" s="11">
        <f t="shared" si="48"/>
        <v>4.2239598919043317E-2</v>
      </c>
    </row>
    <row r="417" spans="1:14">
      <c r="A417" s="9" t="e">
        <f t="shared" si="50"/>
        <v>#REF!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53"/>
        <v>95.6</v>
      </c>
      <c r="G417" s="11">
        <v>9.6748922479116244E-4</v>
      </c>
      <c r="H417" s="18">
        <f t="shared" si="51"/>
        <v>2.1953588246503704</v>
      </c>
      <c r="I417" s="10">
        <f t="shared" si="54"/>
        <v>0.80723343982394125</v>
      </c>
      <c r="J417" s="10">
        <v>0.84804300509844555</v>
      </c>
      <c r="K417" s="10">
        <v>0.18747038708778355</v>
      </c>
      <c r="L417" s="247">
        <f t="shared" si="52"/>
        <v>0.18747038708778355</v>
      </c>
      <c r="M417" s="10">
        <f t="shared" si="49"/>
        <v>4.0381056566605409</v>
      </c>
      <c r="N417" s="11">
        <f t="shared" si="48"/>
        <v>4.2239598919043317E-2</v>
      </c>
    </row>
    <row r="418" spans="1:14">
      <c r="A418" s="9" t="e">
        <f t="shared" si="50"/>
        <v>#REF!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53"/>
        <v>408.7</v>
      </c>
      <c r="G418" s="11">
        <v>4.1361176377839757E-3</v>
      </c>
      <c r="H418" s="18">
        <f t="shared" si="51"/>
        <v>9.3853886154247537</v>
      </c>
      <c r="I418" s="10">
        <f t="shared" si="54"/>
        <v>3.4510073938916821</v>
      </c>
      <c r="J418" s="10">
        <v>3.6254725542231658</v>
      </c>
      <c r="K418" s="10">
        <v>0.80145551467340104</v>
      </c>
      <c r="L418" s="247">
        <f t="shared" si="52"/>
        <v>0.80145551467340104</v>
      </c>
      <c r="M418" s="10">
        <f t="shared" si="49"/>
        <v>17.263324078213003</v>
      </c>
      <c r="N418" s="11">
        <f t="shared" si="48"/>
        <v>4.2239598919043317E-2</v>
      </c>
    </row>
    <row r="419" spans="1:14">
      <c r="A419" s="9" t="e">
        <f t="shared" si="50"/>
        <v>#REF!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53"/>
        <v>449.5</v>
      </c>
      <c r="G419" s="11">
        <v>4.5490209889500789E-3</v>
      </c>
      <c r="H419" s="18">
        <f t="shared" si="51"/>
        <v>10.322319996656294</v>
      </c>
      <c r="I419" s="10">
        <f t="shared" si="54"/>
        <v>3.7955170627705197</v>
      </c>
      <c r="J419" s="10">
        <v>3.987398857654302</v>
      </c>
      <c r="K419" s="10">
        <v>0.8814637970288568</v>
      </c>
      <c r="L419" s="247">
        <f t="shared" si="52"/>
        <v>0.8814637970288568</v>
      </c>
      <c r="M419" s="10">
        <f t="shared" si="49"/>
        <v>18.986699714109974</v>
      </c>
      <c r="N419" s="11">
        <f t="shared" si="48"/>
        <v>4.2239598919043324E-2</v>
      </c>
    </row>
    <row r="420" spans="1:14">
      <c r="A420" s="9" t="e">
        <f t="shared" si="50"/>
        <v>#REF!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53"/>
        <v>364.8</v>
      </c>
      <c r="G420" s="11">
        <v>3.6918417280733902E-3</v>
      </c>
      <c r="H420" s="18">
        <f t="shared" si="51"/>
        <v>8.377268820423172</v>
      </c>
      <c r="I420" s="10">
        <f t="shared" si="54"/>
        <v>3.0803217452696008</v>
      </c>
      <c r="J420" s="10">
        <v>3.2360469483254493</v>
      </c>
      <c r="K420" s="10">
        <v>0.71536817164878086</v>
      </c>
      <c r="L420" s="247">
        <f t="shared" si="52"/>
        <v>0.71536817164878086</v>
      </c>
      <c r="M420" s="10">
        <f t="shared" si="49"/>
        <v>15.409005685667001</v>
      </c>
      <c r="N420" s="11">
        <f t="shared" si="48"/>
        <v>4.223959891904331E-2</v>
      </c>
    </row>
    <row r="421" spans="1:14">
      <c r="A421" s="9" t="e">
        <f t="shared" si="50"/>
        <v>#REF!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53"/>
        <v>326.3</v>
      </c>
      <c r="G421" s="11">
        <v>3.3022147913112586E-3</v>
      </c>
      <c r="H421" s="18">
        <f t="shared" si="51"/>
        <v>7.4931546494081163</v>
      </c>
      <c r="I421" s="10">
        <f t="shared" si="54"/>
        <v>2.7552329645873646</v>
      </c>
      <c r="J421" s="10">
        <v>2.8945233531759706</v>
      </c>
      <c r="K421" s="10">
        <v>0.63987016011238262</v>
      </c>
      <c r="L421" s="247">
        <f t="shared" si="52"/>
        <v>0.63987016011238262</v>
      </c>
      <c r="M421" s="10">
        <f t="shared" si="49"/>
        <v>13.782781127283835</v>
      </c>
      <c r="N421" s="11">
        <f t="shared" si="48"/>
        <v>4.2239598919043317E-2</v>
      </c>
    </row>
    <row r="422" spans="1:14">
      <c r="A422" s="9" t="e">
        <f t="shared" si="50"/>
        <v>#REF!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53"/>
        <v>634.70000000000005</v>
      </c>
      <c r="G422" s="11">
        <v>6.423278357478566E-3</v>
      </c>
      <c r="H422" s="18">
        <f t="shared" si="51"/>
        <v>14.575253619305339</v>
      </c>
      <c r="I422" s="10">
        <f t="shared" si="54"/>
        <v>5.3593207558185734</v>
      </c>
      <c r="J422" s="10">
        <v>5.6302604114642616</v>
      </c>
      <c r="K422" s="10">
        <v>1.2446386473286217</v>
      </c>
      <c r="L422" s="247">
        <f t="shared" si="52"/>
        <v>1.2446386473286217</v>
      </c>
      <c r="M422" s="10">
        <f t="shared" si="49"/>
        <v>26.809473433916793</v>
      </c>
      <c r="N422" s="11">
        <f t="shared" si="48"/>
        <v>4.223959891904331E-2</v>
      </c>
    </row>
    <row r="423" spans="1:14">
      <c r="A423" s="9" t="e">
        <f t="shared" si="50"/>
        <v>#REF!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53"/>
        <v>267.10000000000002</v>
      </c>
      <c r="G423" s="11">
        <v>2.7031001249133843E-3</v>
      </c>
      <c r="H423" s="18">
        <f t="shared" si="51"/>
        <v>6.1336855864447077</v>
      </c>
      <c r="I423" s="10">
        <f t="shared" si="54"/>
        <v>2.2553561901357191</v>
      </c>
      <c r="J423" s="10">
        <v>2.3693753834915778</v>
      </c>
      <c r="K423" s="10">
        <v>0.52377971120446654</v>
      </c>
      <c r="L423" s="247">
        <f t="shared" si="52"/>
        <v>0.52377971120446654</v>
      </c>
      <c r="M423" s="10">
        <f t="shared" si="49"/>
        <v>11.282196871276472</v>
      </c>
      <c r="N423" s="11">
        <f t="shared" ref="N423:N479" si="55">M423/F423</f>
        <v>4.2239598919043324E-2</v>
      </c>
    </row>
    <row r="424" spans="1:14">
      <c r="A424" s="9" t="e">
        <f t="shared" si="50"/>
        <v>#REF!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53"/>
        <v>224.6</v>
      </c>
      <c r="G424" s="11">
        <v>2.2729924674486932E-3</v>
      </c>
      <c r="H424" s="18">
        <f t="shared" si="51"/>
        <v>5.1577153976618533</v>
      </c>
      <c r="I424" s="10">
        <f t="shared" si="54"/>
        <v>1.8964919517202636</v>
      </c>
      <c r="J424" s="10">
        <v>1.9923688174174774</v>
      </c>
      <c r="K424" s="10">
        <v>0.4404377504175333</v>
      </c>
      <c r="L424" s="247">
        <f t="shared" si="52"/>
        <v>0.4404377504175333</v>
      </c>
      <c r="M424" s="10">
        <f t="shared" si="49"/>
        <v>9.4870139172171282</v>
      </c>
      <c r="N424" s="11">
        <f t="shared" si="55"/>
        <v>4.2239598919043317E-2</v>
      </c>
    </row>
    <row r="425" spans="1:14">
      <c r="A425" s="9" t="e">
        <f t="shared" si="50"/>
        <v>#REF!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53"/>
        <v>572.29999999999995</v>
      </c>
      <c r="G425" s="11">
        <v>5.7917791145186423E-3</v>
      </c>
      <c r="H425" s="18">
        <f t="shared" si="51"/>
        <v>13.142299742127687</v>
      </c>
      <c r="I425" s="10">
        <f t="shared" si="54"/>
        <v>4.8324236151803506</v>
      </c>
      <c r="J425" s="10">
        <v>5.0767260650401704</v>
      </c>
      <c r="K425" s="10">
        <v>1.1222730390202773</v>
      </c>
      <c r="L425" s="247">
        <f t="shared" si="52"/>
        <v>1.1222730390202773</v>
      </c>
      <c r="M425" s="10">
        <f t="shared" si="49"/>
        <v>24.173722461368484</v>
      </c>
      <c r="N425" s="11">
        <f t="shared" si="55"/>
        <v>4.223959891904331E-2</v>
      </c>
    </row>
    <row r="426" spans="1:14">
      <c r="A426" s="9" t="e">
        <f t="shared" si="50"/>
        <v>#REF!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53"/>
        <v>227.9</v>
      </c>
      <c r="G426" s="11">
        <v>2.3063890620283046E-3</v>
      </c>
      <c r="H426" s="18">
        <f t="shared" si="51"/>
        <v>5.2334966123202875</v>
      </c>
      <c r="I426" s="10">
        <f t="shared" si="54"/>
        <v>1.9243567043501699</v>
      </c>
      <c r="J426" s="10">
        <v>2.0216422684302899</v>
      </c>
      <c r="K426" s="10">
        <v>0.44690900854922461</v>
      </c>
      <c r="L426" s="247">
        <f t="shared" si="52"/>
        <v>0.44690900854922461</v>
      </c>
      <c r="M426" s="10">
        <f t="shared" si="49"/>
        <v>9.6264045936499727</v>
      </c>
      <c r="N426" s="11">
        <f t="shared" si="55"/>
        <v>4.2239598919043317E-2</v>
      </c>
    </row>
    <row r="427" spans="1:14">
      <c r="A427" s="9" t="e">
        <f t="shared" si="50"/>
        <v>#REF!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53"/>
        <v>659.6</v>
      </c>
      <c r="G427" s="11">
        <v>6.4920955826729158E-3</v>
      </c>
      <c r="H427" s="18">
        <f t="shared" si="51"/>
        <v>14.731408849510593</v>
      </c>
      <c r="I427" s="10">
        <f t="shared" si="54"/>
        <v>5.4167390339650456</v>
      </c>
      <c r="J427" s="10">
        <v>5.6905814620361177</v>
      </c>
      <c r="K427" s="10">
        <v>1.2579733610545309</v>
      </c>
      <c r="L427" s="247">
        <f t="shared" si="52"/>
        <v>1.2579733610545309</v>
      </c>
      <c r="M427" s="10">
        <f t="shared" si="49"/>
        <v>27.096702706566287</v>
      </c>
      <c r="N427" s="11">
        <f t="shared" si="55"/>
        <v>4.1080507438699648E-2</v>
      </c>
    </row>
    <row r="428" spans="1:14">
      <c r="A428" s="9" t="e">
        <f t="shared" si="50"/>
        <v>#REF!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53"/>
        <v>824.8</v>
      </c>
      <c r="G428" s="11">
        <v>8.3471246088676863E-3</v>
      </c>
      <c r="H428" s="18">
        <f t="shared" si="51"/>
        <v>18.940710863719936</v>
      </c>
      <c r="I428" s="10">
        <f t="shared" si="54"/>
        <v>6.9644993845898213</v>
      </c>
      <c r="J428" s="10">
        <v>7.3165886046568813</v>
      </c>
      <c r="K428" s="10">
        <v>1.6174223354602917</v>
      </c>
      <c r="L428" s="247">
        <f t="shared" si="52"/>
        <v>1.6174223354602917</v>
      </c>
      <c r="M428" s="10">
        <f t="shared" si="49"/>
        <v>34.839221188426926</v>
      </c>
      <c r="N428" s="11">
        <f t="shared" si="55"/>
        <v>4.2239598919043317E-2</v>
      </c>
    </row>
    <row r="429" spans="1:14">
      <c r="A429" s="9" t="e">
        <f t="shared" si="50"/>
        <v>#REF!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53"/>
        <v>162.80000000000001</v>
      </c>
      <c r="G429" s="11">
        <v>1.6475653325941555E-3</v>
      </c>
      <c r="H429" s="18">
        <f t="shared" si="51"/>
        <v>3.7385399231493763</v>
      </c>
      <c r="I429" s="10">
        <f t="shared" si="54"/>
        <v>1.3746611297420257</v>
      </c>
      <c r="J429" s="10">
        <v>1.4441569166320809</v>
      </c>
      <c r="K429" s="10">
        <v>0.31924873449676955</v>
      </c>
      <c r="L429" s="247">
        <f t="shared" si="52"/>
        <v>0.31924873449676955</v>
      </c>
      <c r="M429" s="10">
        <f t="shared" si="49"/>
        <v>6.8766067040202516</v>
      </c>
      <c r="N429" s="11">
        <f t="shared" si="55"/>
        <v>4.223959891904331E-2</v>
      </c>
    </row>
    <row r="430" spans="1:14">
      <c r="A430" s="9" t="e">
        <f t="shared" si="50"/>
        <v>#REF!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53"/>
        <v>163.30000000000001</v>
      </c>
      <c r="G430" s="11">
        <v>1.6526254226819754E-3</v>
      </c>
      <c r="H430" s="18">
        <f t="shared" si="51"/>
        <v>3.7500219253703508</v>
      </c>
      <c r="I430" s="10">
        <f t="shared" si="54"/>
        <v>1.378883061958678</v>
      </c>
      <c r="J430" s="10">
        <v>1.4485922879976587</v>
      </c>
      <c r="K430" s="10">
        <v>0.32022922815308641</v>
      </c>
      <c r="L430" s="247">
        <f t="shared" si="52"/>
        <v>0.32022922815308641</v>
      </c>
      <c r="M430" s="10">
        <f t="shared" si="49"/>
        <v>6.897726503479773</v>
      </c>
      <c r="N430" s="11">
        <f t="shared" si="55"/>
        <v>4.223959891904331E-2</v>
      </c>
    </row>
    <row r="431" spans="1:14">
      <c r="A431" s="9" t="e">
        <f t="shared" si="50"/>
        <v>#REF!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53"/>
        <v>449.9</v>
      </c>
      <c r="G431" s="11">
        <v>4.5530690610203345E-3</v>
      </c>
      <c r="H431" s="18">
        <f t="shared" si="51"/>
        <v>10.331505598433072</v>
      </c>
      <c r="I431" s="10">
        <f t="shared" si="54"/>
        <v>3.7988946085438409</v>
      </c>
      <c r="J431" s="10">
        <v>3.9909471547467636</v>
      </c>
      <c r="K431" s="10">
        <v>0.88224819195391024</v>
      </c>
      <c r="L431" s="247">
        <f t="shared" si="52"/>
        <v>0.88224819195391024</v>
      </c>
      <c r="M431" s="10">
        <f t="shared" si="49"/>
        <v>19.003595553677584</v>
      </c>
      <c r="N431" s="11">
        <f t="shared" si="55"/>
        <v>4.223959891904331E-2</v>
      </c>
    </row>
    <row r="432" spans="1:14">
      <c r="A432" s="9" t="e">
        <f t="shared" si="50"/>
        <v>#REF!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53"/>
        <v>434.1</v>
      </c>
      <c r="G432" s="11">
        <v>3.4874140885254668E-3</v>
      </c>
      <c r="H432" s="18">
        <f t="shared" si="51"/>
        <v>7.9133959306957928</v>
      </c>
      <c r="I432" s="10">
        <f t="shared" si="54"/>
        <v>2.9097556837168432</v>
      </c>
      <c r="J432" s="10">
        <v>3.0568579451561124</v>
      </c>
      <c r="K432" s="10">
        <v>0.6757562279335797</v>
      </c>
      <c r="L432" s="247">
        <f t="shared" si="52"/>
        <v>0.6757562279335797</v>
      </c>
      <c r="M432" s="10">
        <f t="shared" si="49"/>
        <v>14.555765787502327</v>
      </c>
      <c r="N432" s="11">
        <f t="shared" si="55"/>
        <v>3.3530904831841339E-2</v>
      </c>
    </row>
    <row r="433" spans="1:14">
      <c r="A433" s="9" t="e">
        <f t="shared" si="50"/>
        <v>#REF!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53"/>
        <v>271.3</v>
      </c>
      <c r="G433" s="11">
        <v>2.7456048816510712E-3</v>
      </c>
      <c r="H433" s="18">
        <f t="shared" si="51"/>
        <v>6.2301344051008956</v>
      </c>
      <c r="I433" s="10">
        <f t="shared" si="54"/>
        <v>2.2908204207555993</v>
      </c>
      <c r="J433" s="10">
        <v>2.40663250296243</v>
      </c>
      <c r="K433" s="10">
        <v>0.53201585791752803</v>
      </c>
      <c r="L433" s="247">
        <f t="shared" si="52"/>
        <v>0.53201585791752803</v>
      </c>
      <c r="M433" s="10">
        <f t="shared" si="49"/>
        <v>11.459603186736455</v>
      </c>
      <c r="N433" s="11">
        <f t="shared" si="55"/>
        <v>4.2239598919043331E-2</v>
      </c>
    </row>
    <row r="434" spans="1:14">
      <c r="A434" s="9" t="e">
        <f t="shared" si="50"/>
        <v>#REF!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53"/>
        <v>527.4</v>
      </c>
      <c r="G434" s="11">
        <v>4.673499205110448E-3</v>
      </c>
      <c r="H434" s="18">
        <f t="shared" si="51"/>
        <v>10.604777251292271</v>
      </c>
      <c r="I434" s="10">
        <f t="shared" si="54"/>
        <v>3.8993765953001684</v>
      </c>
      <c r="J434" s="10">
        <v>4.0965089932475118</v>
      </c>
      <c r="K434" s="10">
        <v>0.90558394097425154</v>
      </c>
      <c r="L434" s="247">
        <f t="shared" si="52"/>
        <v>0.90558394097425154</v>
      </c>
      <c r="M434" s="10">
        <f t="shared" si="49"/>
        <v>19.506246780814205</v>
      </c>
      <c r="N434" s="11">
        <f t="shared" si="55"/>
        <v>3.6985678386071683E-2</v>
      </c>
    </row>
    <row r="435" spans="1:14">
      <c r="A435" s="9" t="e">
        <f t="shared" si="50"/>
        <v>#REF!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53"/>
        <v>882.9</v>
      </c>
      <c r="G435" s="11">
        <v>8.9351070770723566E-3</v>
      </c>
      <c r="H435" s="18">
        <f t="shared" si="51"/>
        <v>20.274919521797198</v>
      </c>
      <c r="I435" s="10">
        <f t="shared" si="54"/>
        <v>7.4550879081648302</v>
      </c>
      <c r="J435" s="10">
        <v>7.8319787573370032</v>
      </c>
      <c r="K435" s="10">
        <v>1.7313556983243106</v>
      </c>
      <c r="L435" s="247">
        <f t="shared" si="52"/>
        <v>1.7313556983243106</v>
      </c>
      <c r="M435" s="10">
        <f t="shared" si="49"/>
        <v>37.293341885623342</v>
      </c>
      <c r="N435" s="11">
        <f t="shared" si="55"/>
        <v>4.2239598919043317E-2</v>
      </c>
    </row>
    <row r="436" spans="1:14">
      <c r="A436" s="9" t="e">
        <f t="shared" si="50"/>
        <v>#REF!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53"/>
        <v>1085.3</v>
      </c>
      <c r="G436" s="11">
        <v>6.0447836189096368E-3</v>
      </c>
      <c r="H436" s="18">
        <f t="shared" si="51"/>
        <v>13.716399853176425</v>
      </c>
      <c r="I436" s="10">
        <f t="shared" si="54"/>
        <v>5.0435202260129719</v>
      </c>
      <c r="J436" s="10">
        <v>5.298494633319053</v>
      </c>
      <c r="K436" s="10">
        <v>61.61913391093249</v>
      </c>
      <c r="L436" s="247">
        <f t="shared" si="52"/>
        <v>61.61913391093249</v>
      </c>
      <c r="M436" s="10">
        <f t="shared" si="49"/>
        <v>85.677548623440941</v>
      </c>
      <c r="N436" s="11">
        <f t="shared" si="55"/>
        <v>7.8943654863577767E-2</v>
      </c>
    </row>
    <row r="437" spans="1:14">
      <c r="A437" s="9" t="e">
        <f t="shared" si="50"/>
        <v>#REF!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53"/>
        <v>488.2</v>
      </c>
      <c r="G437" s="11">
        <v>3.7616709712853043E-3</v>
      </c>
      <c r="H437" s="18">
        <f t="shared" si="51"/>
        <v>8.5357204510726223</v>
      </c>
      <c r="I437" s="10">
        <f t="shared" si="54"/>
        <v>3.1385844098594036</v>
      </c>
      <c r="J437" s="10">
        <v>3.2972550731704207</v>
      </c>
      <c r="K437" s="10">
        <v>0.72889898410595344</v>
      </c>
      <c r="L437" s="247">
        <f t="shared" si="52"/>
        <v>0.72889898410595344</v>
      </c>
      <c r="M437" s="10">
        <f t="shared" si="49"/>
        <v>15.700458918208399</v>
      </c>
      <c r="N437" s="11">
        <f t="shared" si="55"/>
        <v>3.21598912703982E-2</v>
      </c>
    </row>
    <row r="438" spans="1:14">
      <c r="A438" s="9" t="e">
        <f t="shared" si="50"/>
        <v>#REF!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53"/>
        <v>531.9</v>
      </c>
      <c r="G438" s="11">
        <v>4.6613549888996804E-3</v>
      </c>
      <c r="H438" s="18">
        <f t="shared" si="51"/>
        <v>10.577220445961933</v>
      </c>
      <c r="I438" s="10">
        <f t="shared" si="54"/>
        <v>3.8892439579802032</v>
      </c>
      <c r="J438" s="10">
        <v>4.0858641019701256</v>
      </c>
      <c r="K438" s="10">
        <v>0.9032307561990911</v>
      </c>
      <c r="L438" s="247">
        <f t="shared" si="52"/>
        <v>0.9032307561990911</v>
      </c>
      <c r="M438" s="10">
        <f t="shared" si="49"/>
        <v>19.455559262111354</v>
      </c>
      <c r="N438" s="11">
        <f t="shared" si="55"/>
        <v>3.6577475582085649E-2</v>
      </c>
    </row>
    <row r="439" spans="1:14">
      <c r="A439" s="9" t="e">
        <f t="shared" si="50"/>
        <v>#REF!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53"/>
        <v>917.2</v>
      </c>
      <c r="G439" s="11">
        <v>8.1416849513021982E-3</v>
      </c>
      <c r="H439" s="18">
        <f t="shared" si="51"/>
        <v>18.474541573548358</v>
      </c>
      <c r="I439" s="10">
        <f t="shared" si="54"/>
        <v>6.7930889365937315</v>
      </c>
      <c r="J439" s="10">
        <v>7.1365125272144283</v>
      </c>
      <c r="K439" s="10">
        <v>1.5776142930138271</v>
      </c>
      <c r="L439" s="247">
        <f t="shared" si="52"/>
        <v>1.5776142930138271</v>
      </c>
      <c r="M439" s="10">
        <f t="shared" si="49"/>
        <v>33.981757330370343</v>
      </c>
      <c r="N439" s="11">
        <f t="shared" si="55"/>
        <v>3.7049451951995577E-2</v>
      </c>
    </row>
    <row r="440" spans="1:14">
      <c r="A440" s="9" t="e">
        <f t="shared" si="50"/>
        <v>#REF!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53"/>
        <v>246.1</v>
      </c>
      <c r="G440" s="11">
        <v>2.4905763412249485E-3</v>
      </c>
      <c r="H440" s="18">
        <f t="shared" si="51"/>
        <v>5.6514414931637678</v>
      </c>
      <c r="I440" s="10">
        <f t="shared" si="54"/>
        <v>2.0780350370363174</v>
      </c>
      <c r="J440" s="10">
        <v>2.1830897861373164</v>
      </c>
      <c r="K440" s="10">
        <v>0.48259897763915827</v>
      </c>
      <c r="L440" s="247">
        <f t="shared" si="52"/>
        <v>0.48259897763915827</v>
      </c>
      <c r="M440" s="10">
        <f t="shared" si="49"/>
        <v>10.395165293976559</v>
      </c>
      <c r="N440" s="11">
        <f t="shared" si="55"/>
        <v>4.223959891904331E-2</v>
      </c>
    </row>
    <row r="441" spans="1:14">
      <c r="A441" s="9" t="e">
        <f t="shared" si="50"/>
        <v>#REF!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53"/>
        <v>246.2</v>
      </c>
      <c r="G441" s="11">
        <v>2.4915883592425123E-3</v>
      </c>
      <c r="H441" s="18">
        <f t="shared" si="51"/>
        <v>5.6537378936079623</v>
      </c>
      <c r="I441" s="10">
        <f t="shared" si="54"/>
        <v>2.0788794234796479</v>
      </c>
      <c r="J441" s="10">
        <v>2.1839768604104317</v>
      </c>
      <c r="K441" s="10">
        <v>0.48279507637042163</v>
      </c>
      <c r="L441" s="247">
        <f t="shared" si="52"/>
        <v>0.48279507637042163</v>
      </c>
      <c r="M441" s="10">
        <f t="shared" si="49"/>
        <v>10.399389253868465</v>
      </c>
      <c r="N441" s="11">
        <f t="shared" si="55"/>
        <v>4.2239598919043324E-2</v>
      </c>
    </row>
    <row r="442" spans="1:14">
      <c r="A442" s="9" t="e">
        <f t="shared" si="50"/>
        <v>#REF!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53"/>
        <v>192.4</v>
      </c>
      <c r="G442" s="11">
        <v>1.9471226657930927E-3</v>
      </c>
      <c r="H442" s="18">
        <f t="shared" si="51"/>
        <v>4.4182744546310806</v>
      </c>
      <c r="I442" s="10">
        <f t="shared" si="54"/>
        <v>1.6245995169678484</v>
      </c>
      <c r="J442" s="10">
        <v>1.7067309014742773</v>
      </c>
      <c r="K442" s="10">
        <v>0.37729395895072759</v>
      </c>
      <c r="L442" s="247">
        <f t="shared" si="52"/>
        <v>0.37729395895072759</v>
      </c>
      <c r="M442" s="10">
        <f t="shared" si="49"/>
        <v>8.126898832023933</v>
      </c>
      <c r="N442" s="11">
        <f t="shared" si="55"/>
        <v>4.223959891904331E-2</v>
      </c>
    </row>
    <row r="443" spans="1:14">
      <c r="A443" s="9" t="e">
        <f t="shared" si="50"/>
        <v>#REF!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53"/>
        <v>246.4</v>
      </c>
      <c r="G443" s="11">
        <v>2.4936123952776406E-3</v>
      </c>
      <c r="H443" s="18">
        <f t="shared" si="51"/>
        <v>5.6583306944963532</v>
      </c>
      <c r="I443" s="10">
        <f t="shared" si="54"/>
        <v>2.0805681963663094</v>
      </c>
      <c r="J443" s="10">
        <v>2.1857510089566632</v>
      </c>
      <c r="K443" s="10">
        <v>0.48318727383294846</v>
      </c>
      <c r="L443" s="247">
        <f t="shared" si="52"/>
        <v>0.48318727383294846</v>
      </c>
      <c r="M443" s="10">
        <f t="shared" si="49"/>
        <v>10.407837173652274</v>
      </c>
      <c r="N443" s="11">
        <f t="shared" si="55"/>
        <v>4.2239598919043317E-2</v>
      </c>
    </row>
    <row r="444" spans="1:14">
      <c r="A444" s="9" t="e">
        <f t="shared" si="50"/>
        <v>#REF!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53"/>
        <v>245.5</v>
      </c>
      <c r="G444" s="11">
        <v>2.4845042331195647E-3</v>
      </c>
      <c r="H444" s="18">
        <f t="shared" si="51"/>
        <v>5.6376630904985978</v>
      </c>
      <c r="I444" s="10">
        <f t="shared" si="54"/>
        <v>2.0729687183763348</v>
      </c>
      <c r="J444" s="10">
        <v>2.1777673404986233</v>
      </c>
      <c r="K444" s="10">
        <v>0.4814223852515781</v>
      </c>
      <c r="L444" s="247">
        <f t="shared" si="52"/>
        <v>0.4814223852515781</v>
      </c>
      <c r="M444" s="10">
        <f t="shared" si="49"/>
        <v>10.369821534625133</v>
      </c>
      <c r="N444" s="11">
        <f t="shared" si="55"/>
        <v>4.2239598919043317E-2</v>
      </c>
    </row>
    <row r="445" spans="1:14">
      <c r="A445" s="9" t="e">
        <f t="shared" si="50"/>
        <v>#REF!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53"/>
        <v>307.8</v>
      </c>
      <c r="G445" s="11">
        <v>3.1149914580619227E-3</v>
      </c>
      <c r="H445" s="18">
        <f t="shared" si="51"/>
        <v>7.0683205672320506</v>
      </c>
      <c r="I445" s="10">
        <f t="shared" si="54"/>
        <v>2.5990214725712253</v>
      </c>
      <c r="J445" s="10">
        <v>2.7304146126495978</v>
      </c>
      <c r="K445" s="10">
        <v>0.60359189482865883</v>
      </c>
      <c r="L445" s="247">
        <f t="shared" si="52"/>
        <v>0.60359189482865883</v>
      </c>
      <c r="M445" s="10">
        <f t="shared" si="49"/>
        <v>13.001348547281534</v>
      </c>
      <c r="N445" s="11">
        <f t="shared" si="55"/>
        <v>4.2239598919043317E-2</v>
      </c>
    </row>
    <row r="446" spans="1:14">
      <c r="A446" s="9" t="e">
        <f t="shared" si="50"/>
        <v>#REF!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53"/>
        <v>272.2</v>
      </c>
      <c r="G446" s="11">
        <v>2.7547130438091466E-3</v>
      </c>
      <c r="H446" s="18">
        <f t="shared" si="51"/>
        <v>6.2508020090986491</v>
      </c>
      <c r="I446" s="10">
        <f t="shared" si="54"/>
        <v>2.2984198987455735</v>
      </c>
      <c r="J446" s="10">
        <v>2.4146161714204695</v>
      </c>
      <c r="K446" s="10">
        <v>0.5337807464988984</v>
      </c>
      <c r="L446" s="247">
        <f t="shared" si="52"/>
        <v>0.5337807464988984</v>
      </c>
      <c r="M446" s="10">
        <f t="shared" si="49"/>
        <v>11.49761882576359</v>
      </c>
      <c r="N446" s="11">
        <f t="shared" si="55"/>
        <v>4.2239598919043317E-2</v>
      </c>
    </row>
    <row r="447" spans="1:14">
      <c r="A447" s="9" t="e">
        <f t="shared" si="50"/>
        <v>#REF!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53"/>
        <v>246.2</v>
      </c>
      <c r="G447" s="11">
        <v>2.4915883592425123E-3</v>
      </c>
      <c r="H447" s="18">
        <f t="shared" si="51"/>
        <v>5.6537378936079623</v>
      </c>
      <c r="I447" s="10">
        <f t="shared" si="54"/>
        <v>2.0788794234796479</v>
      </c>
      <c r="J447" s="10">
        <v>2.1839768604104317</v>
      </c>
      <c r="K447" s="10">
        <v>0.48279507637042163</v>
      </c>
      <c r="L447" s="247">
        <f t="shared" si="52"/>
        <v>0.48279507637042163</v>
      </c>
      <c r="M447" s="10">
        <f t="shared" si="49"/>
        <v>10.399389253868465</v>
      </c>
      <c r="N447" s="11">
        <f t="shared" si="55"/>
        <v>4.2239598919043324E-2</v>
      </c>
    </row>
    <row r="448" spans="1:14">
      <c r="A448" s="9" t="e">
        <f t="shared" si="50"/>
        <v>#REF!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53"/>
        <v>289</v>
      </c>
      <c r="G448" s="11">
        <v>2.9247320707598951E-3</v>
      </c>
      <c r="H448" s="18">
        <f t="shared" si="51"/>
        <v>6.6365972837234013</v>
      </c>
      <c r="I448" s="10">
        <f t="shared" si="54"/>
        <v>2.4402768212250949</v>
      </c>
      <c r="J448" s="10">
        <v>2.5636446493038783</v>
      </c>
      <c r="K448" s="10">
        <v>0.56672533335114494</v>
      </c>
      <c r="L448" s="247">
        <f t="shared" si="52"/>
        <v>0.56672533335114494</v>
      </c>
      <c r="M448" s="10">
        <f t="shared" si="49"/>
        <v>12.20724408760352</v>
      </c>
      <c r="N448" s="11">
        <f t="shared" si="55"/>
        <v>4.2239598919043324E-2</v>
      </c>
    </row>
    <row r="449" spans="1:14">
      <c r="A449" s="9" t="e">
        <f t="shared" si="50"/>
        <v>#REF!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53"/>
        <v>1625.6</v>
      </c>
      <c r="G449" s="11">
        <v>1.3243267777842209E-2</v>
      </c>
      <c r="H449" s="18">
        <f t="shared" si="51"/>
        <v>30.050696212735094</v>
      </c>
      <c r="I449" s="10">
        <f t="shared" si="54"/>
        <v>11.049640997422696</v>
      </c>
      <c r="J449" s="10">
        <v>11.60825393798981</v>
      </c>
      <c r="K449" s="10">
        <v>2.566147997312485</v>
      </c>
      <c r="L449" s="247">
        <f t="shared" si="52"/>
        <v>2.566147997312485</v>
      </c>
      <c r="M449" s="10">
        <f t="shared" si="49"/>
        <v>55.274739145460082</v>
      </c>
      <c r="N449" s="11">
        <f t="shared" si="55"/>
        <v>3.4002669257787943E-2</v>
      </c>
    </row>
    <row r="450" spans="1:14">
      <c r="A450" s="9" t="e">
        <f t="shared" si="50"/>
        <v>#REF!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53"/>
        <v>877.19999999999993</v>
      </c>
      <c r="G450" s="11">
        <v>8.0839999243010521E-3</v>
      </c>
      <c r="H450" s="18">
        <f t="shared" si="51"/>
        <v>18.343646748229247</v>
      </c>
      <c r="I450" s="10">
        <f t="shared" si="54"/>
        <v>6.7449589093238949</v>
      </c>
      <c r="J450" s="10">
        <v>7.085949293646844</v>
      </c>
      <c r="K450" s="10">
        <v>1.5664366653318149</v>
      </c>
      <c r="L450" s="247">
        <f t="shared" si="52"/>
        <v>1.5664366653318149</v>
      </c>
      <c r="M450" s="10">
        <f t="shared" si="49"/>
        <v>33.740991616531801</v>
      </c>
      <c r="N450" s="11">
        <f t="shared" si="55"/>
        <v>3.8464422727464434E-2</v>
      </c>
    </row>
    <row r="451" spans="1:14">
      <c r="A451" s="9" t="e">
        <f t="shared" si="50"/>
        <v>#REF!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53"/>
        <v>722.80000000000007</v>
      </c>
      <c r="G451" s="11">
        <v>6.142949366613343E-3</v>
      </c>
      <c r="H451" s="18">
        <f t="shared" si="51"/>
        <v>13.939150696263336</v>
      </c>
      <c r="I451" s="10">
        <f t="shared" si="54"/>
        <v>5.1254257110160291</v>
      </c>
      <c r="J451" s="10">
        <v>5.3845408378112598</v>
      </c>
      <c r="K451" s="10">
        <v>1.1903192987686675</v>
      </c>
      <c r="L451" s="247">
        <f t="shared" si="52"/>
        <v>1.1903192987686675</v>
      </c>
      <c r="M451" s="10">
        <f t="shared" si="49"/>
        <v>25.639436543859293</v>
      </c>
      <c r="N451" s="11">
        <f t="shared" si="55"/>
        <v>3.5472380387187731E-2</v>
      </c>
    </row>
    <row r="452" spans="1:14">
      <c r="A452" s="9" t="e">
        <f t="shared" si="50"/>
        <v>#REF!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53"/>
        <v>1175.7</v>
      </c>
      <c r="G452" s="11">
        <v>1.0017966355865812E-2</v>
      </c>
      <c r="H452" s="18">
        <f t="shared" si="51"/>
        <v>22.732067997085792</v>
      </c>
      <c r="I452" s="10">
        <f t="shared" si="54"/>
        <v>8.3585814025284471</v>
      </c>
      <c r="J452" s="10">
        <v>8.7811482295706185</v>
      </c>
      <c r="K452" s="10">
        <v>1.9411813407761185</v>
      </c>
      <c r="L452" s="247">
        <f t="shared" si="52"/>
        <v>1.9411813407761185</v>
      </c>
      <c r="M452" s="10">
        <f t="shared" ref="M452:M479" si="56">H452+I452+J452+L452</f>
        <v>41.812978969960973</v>
      </c>
      <c r="N452" s="11">
        <f t="shared" si="55"/>
        <v>3.5564326758493636E-2</v>
      </c>
    </row>
    <row r="453" spans="1:14">
      <c r="A453" s="9" t="e">
        <f t="shared" ref="A453:A478" si="57">A452+1</f>
        <v>#REF!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53"/>
        <v>448.1</v>
      </c>
      <c r="G453" s="11">
        <v>3.4388372236823957E-3</v>
      </c>
      <c r="H453" s="18">
        <f t="shared" ref="H453:H478" si="58">G453*$H$2</f>
        <v>7.8031687093744351</v>
      </c>
      <c r="I453" s="10">
        <f t="shared" si="54"/>
        <v>2.8692251344369799</v>
      </c>
      <c r="J453" s="10">
        <v>3.0142783800465671</v>
      </c>
      <c r="K453" s="10">
        <v>0.66634348883293781</v>
      </c>
      <c r="L453" s="247">
        <f t="shared" ref="L453:L478" si="59">K453*$L$2</f>
        <v>0.66634348883293781</v>
      </c>
      <c r="M453" s="10">
        <f t="shared" si="56"/>
        <v>14.353015712690921</v>
      </c>
      <c r="N453" s="11">
        <f t="shared" si="55"/>
        <v>3.2030831762309572E-2</v>
      </c>
    </row>
    <row r="454" spans="1:14">
      <c r="A454" s="9" t="e">
        <f t="shared" si="57"/>
        <v>#REF!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53"/>
        <v>728.30000000000007</v>
      </c>
      <c r="G454" s="11">
        <v>5.9779904297504157E-3</v>
      </c>
      <c r="H454" s="18">
        <f t="shared" si="58"/>
        <v>13.564837423859561</v>
      </c>
      <c r="I454" s="10">
        <f t="shared" si="54"/>
        <v>4.9877907207531615</v>
      </c>
      <c r="J454" s="10">
        <v>5.2399477312934293</v>
      </c>
      <c r="K454" s="10">
        <v>1.1583552055727382</v>
      </c>
      <c r="L454" s="247">
        <f t="shared" si="59"/>
        <v>1.1583552055727382</v>
      </c>
      <c r="M454" s="10">
        <f t="shared" si="56"/>
        <v>24.950931081478892</v>
      </c>
      <c r="N454" s="11">
        <f t="shared" si="55"/>
        <v>3.4259139202909364E-2</v>
      </c>
    </row>
    <row r="455" spans="1:14">
      <c r="A455" s="9" t="e">
        <f t="shared" si="57"/>
        <v>#REF!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53"/>
        <v>476.2</v>
      </c>
      <c r="G455" s="11">
        <v>3.6098682686507076E-3</v>
      </c>
      <c r="H455" s="18">
        <f t="shared" si="58"/>
        <v>8.19126038444338</v>
      </c>
      <c r="I455" s="10">
        <f t="shared" si="54"/>
        <v>3.011926443359831</v>
      </c>
      <c r="J455" s="10">
        <v>3.1641939322030912</v>
      </c>
      <c r="K455" s="10">
        <v>0.69948417441644761</v>
      </c>
      <c r="L455" s="247">
        <f t="shared" si="59"/>
        <v>0.69948417441644761</v>
      </c>
      <c r="M455" s="10">
        <f t="shared" si="56"/>
        <v>15.06686493442275</v>
      </c>
      <c r="N455" s="11">
        <f t="shared" si="55"/>
        <v>3.1639783566616446E-2</v>
      </c>
    </row>
    <row r="456" spans="1:14">
      <c r="A456" s="9" t="e">
        <f t="shared" si="57"/>
        <v>#REF!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53"/>
        <v>845.1</v>
      </c>
      <c r="G456" s="11">
        <v>7.7682503028210911E-3</v>
      </c>
      <c r="H456" s="18">
        <f t="shared" si="58"/>
        <v>17.627169809640424</v>
      </c>
      <c r="I456" s="10">
        <f t="shared" ref="I456:I478" si="60">H456*0.3677</f>
        <v>6.4815103390047843</v>
      </c>
      <c r="J456" s="10">
        <v>6.8091821204347989</v>
      </c>
      <c r="K456" s="10">
        <v>1.5052538611776429</v>
      </c>
      <c r="L456" s="247">
        <f t="shared" si="59"/>
        <v>1.5052538611776429</v>
      </c>
      <c r="M456" s="10">
        <f t="shared" si="56"/>
        <v>32.423116130257654</v>
      </c>
      <c r="N456" s="11">
        <f t="shared" si="55"/>
        <v>3.836601127707686E-2</v>
      </c>
    </row>
    <row r="457" spans="1:14">
      <c r="A457" s="9" t="e">
        <f t="shared" si="57"/>
        <v>#REF!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ref="F457:F478" si="61">C457+D457+E457</f>
        <v>407</v>
      </c>
      <c r="G457" s="11">
        <v>3.0158136923406531E-3</v>
      </c>
      <c r="H457" s="18">
        <f t="shared" si="58"/>
        <v>6.8432733237009469</v>
      </c>
      <c r="I457" s="10">
        <f t="shared" si="60"/>
        <v>2.5162716011248385</v>
      </c>
      <c r="J457" s="10">
        <v>2.6434813338842762</v>
      </c>
      <c r="K457" s="10">
        <v>0.58437421916484844</v>
      </c>
      <c r="L457" s="247">
        <f t="shared" si="59"/>
        <v>0.58437421916484844</v>
      </c>
      <c r="M457" s="10">
        <f t="shared" si="56"/>
        <v>12.58740047787491</v>
      </c>
      <c r="N457" s="11">
        <f t="shared" si="55"/>
        <v>3.0927273901412554E-2</v>
      </c>
    </row>
    <row r="458" spans="1:14">
      <c r="A458" s="9" t="e">
        <f t="shared" si="57"/>
        <v>#REF!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61"/>
        <v>499.89</v>
      </c>
      <c r="G458" s="11">
        <v>4.1684010125442664E-3</v>
      </c>
      <c r="H458" s="18">
        <f t="shared" si="58"/>
        <v>9.4586437895945714</v>
      </c>
      <c r="I458" s="10">
        <f t="shared" si="60"/>
        <v>3.4779433214339242</v>
      </c>
      <c r="J458" s="10">
        <v>3.6537702235355511</v>
      </c>
      <c r="K458" s="10">
        <v>0.80771106420070249</v>
      </c>
      <c r="L458" s="247">
        <f t="shared" si="59"/>
        <v>0.80771106420070249</v>
      </c>
      <c r="M458" s="10">
        <f t="shared" si="56"/>
        <v>17.39806839876475</v>
      </c>
      <c r="N458" s="11">
        <f t="shared" si="55"/>
        <v>3.4803793632128571E-2</v>
      </c>
    </row>
    <row r="459" spans="1:14">
      <c r="A459" s="9" t="e">
        <f t="shared" si="57"/>
        <v>#REF!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61"/>
        <v>398.1</v>
      </c>
      <c r="G459" s="11">
        <v>2.3418096926430439E-3</v>
      </c>
      <c r="H459" s="18">
        <f t="shared" si="58"/>
        <v>5.31387062786711</v>
      </c>
      <c r="I459" s="10">
        <f t="shared" si="60"/>
        <v>1.9539102298667366</v>
      </c>
      <c r="J459" s="10">
        <v>2.0526898679893337</v>
      </c>
      <c r="K459" s="10">
        <v>0.45377246414344263</v>
      </c>
      <c r="L459" s="247">
        <f t="shared" si="59"/>
        <v>0.45377246414344263</v>
      </c>
      <c r="M459" s="10">
        <f t="shared" si="56"/>
        <v>9.7742431898666222</v>
      </c>
      <c r="N459" s="11">
        <f t="shared" si="55"/>
        <v>2.4552231072259789E-2</v>
      </c>
    </row>
    <row r="460" spans="1:14">
      <c r="A460" s="9" t="e">
        <f t="shared" si="57"/>
        <v>#REF!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61"/>
        <v>455.8</v>
      </c>
      <c r="G460" s="11">
        <v>3.9468702684995124E-3</v>
      </c>
      <c r="H460" s="18">
        <f t="shared" si="58"/>
        <v>8.9559617323602989</v>
      </c>
      <c r="I460" s="10">
        <f t="shared" si="60"/>
        <v>3.2931071289888822</v>
      </c>
      <c r="J460" s="10">
        <v>3.4595896651505624</v>
      </c>
      <c r="K460" s="10">
        <v>0.76478505192715052</v>
      </c>
      <c r="L460" s="247">
        <f t="shared" si="59"/>
        <v>0.76478505192715052</v>
      </c>
      <c r="M460" s="10">
        <f t="shared" si="56"/>
        <v>16.473443578426895</v>
      </c>
      <c r="N460" s="11">
        <f t="shared" si="55"/>
        <v>3.6141824437092795E-2</v>
      </c>
    </row>
    <row r="461" spans="1:14">
      <c r="A461" s="9" t="e">
        <f t="shared" si="57"/>
        <v>#REF!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61"/>
        <v>1434.3000000000002</v>
      </c>
      <c r="G461" s="11">
        <v>1.2343583760227834E-2</v>
      </c>
      <c r="H461" s="18">
        <f t="shared" si="58"/>
        <v>28.009196217845787</v>
      </c>
      <c r="I461" s="10">
        <f t="shared" si="60"/>
        <v>10.298981449301897</v>
      </c>
      <c r="J461" s="10">
        <v>10.819644909190105</v>
      </c>
      <c r="K461" s="10">
        <v>2.3918162252193476</v>
      </c>
      <c r="L461" s="247">
        <f t="shared" si="59"/>
        <v>2.3918162252193476</v>
      </c>
      <c r="M461" s="10">
        <f t="shared" si="56"/>
        <v>51.519638801557136</v>
      </c>
      <c r="N461" s="11">
        <f t="shared" si="55"/>
        <v>3.5919709127488764E-2</v>
      </c>
    </row>
    <row r="462" spans="1:14">
      <c r="A462" s="9" t="e">
        <f t="shared" si="57"/>
        <v>#REF!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61"/>
        <v>613.5</v>
      </c>
      <c r="G462" s="11">
        <v>5.7421902316580082E-3</v>
      </c>
      <c r="H462" s="18">
        <f t="shared" si="58"/>
        <v>13.029776120362136</v>
      </c>
      <c r="I462" s="10">
        <f t="shared" si="60"/>
        <v>4.7910486794571581</v>
      </c>
      <c r="J462" s="10">
        <v>5.0332594256575103</v>
      </c>
      <c r="K462" s="10">
        <v>1.1126642011883723</v>
      </c>
      <c r="L462" s="247">
        <f t="shared" si="59"/>
        <v>1.1126642011883723</v>
      </c>
      <c r="M462" s="10">
        <f t="shared" si="56"/>
        <v>23.966748426665177</v>
      </c>
      <c r="N462" s="11">
        <f t="shared" si="55"/>
        <v>3.9065604607441198E-2</v>
      </c>
    </row>
    <row r="463" spans="1:14">
      <c r="A463" s="9" t="e">
        <f t="shared" si="57"/>
        <v>#REF!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61"/>
        <v>289</v>
      </c>
      <c r="G463" s="11">
        <v>2.2153074404475466E-3</v>
      </c>
      <c r="H463" s="18">
        <f t="shared" si="58"/>
        <v>5.0268205723427419</v>
      </c>
      <c r="I463" s="10">
        <f t="shared" si="60"/>
        <v>1.8483619244504264</v>
      </c>
      <c r="J463" s="10">
        <v>1.9418055838498924</v>
      </c>
      <c r="K463" s="10">
        <v>0.42926012273552111</v>
      </c>
      <c r="L463" s="247">
        <f t="shared" si="59"/>
        <v>0.42926012273552111</v>
      </c>
      <c r="M463" s="10">
        <f t="shared" si="56"/>
        <v>9.2462482033785811</v>
      </c>
      <c r="N463" s="11">
        <f t="shared" si="55"/>
        <v>3.1993938419995094E-2</v>
      </c>
    </row>
    <row r="464" spans="1:14">
      <c r="A464" s="9" t="e">
        <f t="shared" si="57"/>
        <v>#REF!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61"/>
        <v>525.79999999999995</v>
      </c>
      <c r="G464" s="11">
        <v>4.490323943931368E-3</v>
      </c>
      <c r="H464" s="18">
        <f t="shared" si="58"/>
        <v>10.189128770892985</v>
      </c>
      <c r="I464" s="10">
        <f t="shared" si="60"/>
        <v>3.7465426490573508</v>
      </c>
      <c r="J464" s="10">
        <v>3.9359485498136011</v>
      </c>
      <c r="K464" s="10">
        <v>0.87009007061558119</v>
      </c>
      <c r="L464" s="247">
        <f t="shared" si="59"/>
        <v>0.87009007061558119</v>
      </c>
      <c r="M464" s="10">
        <f t="shared" si="56"/>
        <v>18.74171004037952</v>
      </c>
      <c r="N464" s="11">
        <f t="shared" si="55"/>
        <v>3.5644180373487107E-2</v>
      </c>
    </row>
    <row r="465" spans="1:14">
      <c r="A465" s="9" t="e">
        <f t="shared" si="57"/>
        <v>#REF!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61"/>
        <v>547</v>
      </c>
      <c r="G465" s="11">
        <v>5.312082574193318E-3</v>
      </c>
      <c r="H465" s="18">
        <f t="shared" si="58"/>
        <v>12.053805931579284</v>
      </c>
      <c r="I465" s="10">
        <f t="shared" si="60"/>
        <v>4.4321844410417031</v>
      </c>
      <c r="J465" s="10">
        <v>4.656252859583411</v>
      </c>
      <c r="K465" s="10">
        <v>1.0293222404014393</v>
      </c>
      <c r="L465" s="247">
        <f t="shared" si="59"/>
        <v>1.0293222404014393</v>
      </c>
      <c r="M465" s="10">
        <f t="shared" si="56"/>
        <v>22.171565472605835</v>
      </c>
      <c r="N465" s="11">
        <f t="shared" si="55"/>
        <v>4.0533026458145952E-2</v>
      </c>
    </row>
    <row r="466" spans="1:14">
      <c r="A466" s="9" t="e">
        <f t="shared" si="57"/>
        <v>#REF!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61"/>
        <v>651.29999999999995</v>
      </c>
      <c r="G466" s="11">
        <v>6.591273348394185E-3</v>
      </c>
      <c r="H466" s="18">
        <f t="shared" si="58"/>
        <v>14.956456093041698</v>
      </c>
      <c r="I466" s="10">
        <f t="shared" si="60"/>
        <v>5.4994889054114324</v>
      </c>
      <c r="J466" s="10">
        <v>5.7775147408014389</v>
      </c>
      <c r="K466" s="10">
        <v>1.2771910367183412</v>
      </c>
      <c r="L466" s="247">
        <f t="shared" si="59"/>
        <v>1.2771910367183412</v>
      </c>
      <c r="M466" s="10">
        <f t="shared" si="56"/>
        <v>27.510650775972913</v>
      </c>
      <c r="N466" s="11">
        <f t="shared" si="55"/>
        <v>4.2239598919043324E-2</v>
      </c>
    </row>
    <row r="467" spans="1:14">
      <c r="A467" s="9" t="e">
        <f t="shared" si="57"/>
        <v>#REF!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61"/>
        <v>277.90000000000003</v>
      </c>
      <c r="G467" s="11">
        <v>2.4875402871722568E-3</v>
      </c>
      <c r="H467" s="18">
        <f t="shared" si="58"/>
        <v>5.6445522918311832</v>
      </c>
      <c r="I467" s="10">
        <f t="shared" si="60"/>
        <v>2.0755018777063263</v>
      </c>
      <c r="J467" s="10">
        <v>2.1804285633179701</v>
      </c>
      <c r="K467" s="10">
        <v>0.48201068144536824</v>
      </c>
      <c r="L467" s="247">
        <f t="shared" si="59"/>
        <v>0.48201068144536824</v>
      </c>
      <c r="M467" s="10">
        <f t="shared" si="56"/>
        <v>10.382493414300848</v>
      </c>
      <c r="N467" s="11">
        <f t="shared" si="55"/>
        <v>3.7360537654914885E-2</v>
      </c>
    </row>
    <row r="468" spans="1:14">
      <c r="A468" s="9" t="e">
        <f t="shared" si="57"/>
        <v>#REF!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61"/>
        <v>610.70000000000005</v>
      </c>
      <c r="G468" s="11">
        <v>5.5913995470409754E-3</v>
      </c>
      <c r="H468" s="18">
        <f t="shared" si="58"/>
        <v>12.687612454177088</v>
      </c>
      <c r="I468" s="10">
        <f t="shared" si="60"/>
        <v>4.665235099400916</v>
      </c>
      <c r="J468" s="10">
        <v>4.9010853589632966</v>
      </c>
      <c r="K468" s="10">
        <v>1.0834454902301298</v>
      </c>
      <c r="L468" s="247">
        <f t="shared" si="59"/>
        <v>1.0834454902301298</v>
      </c>
      <c r="M468" s="10">
        <f t="shared" si="56"/>
        <v>23.337378402771431</v>
      </c>
      <c r="N468" s="11">
        <f t="shared" si="55"/>
        <v>3.8214145083955181E-2</v>
      </c>
    </row>
    <row r="469" spans="1:14">
      <c r="A469" s="9" t="e">
        <f t="shared" si="57"/>
        <v>#REF!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61"/>
        <v>282.10000000000002</v>
      </c>
      <c r="G469" s="11">
        <v>2.8549028275479805E-3</v>
      </c>
      <c r="H469" s="18">
        <f t="shared" si="58"/>
        <v>6.4781456530739492</v>
      </c>
      <c r="I469" s="10">
        <f t="shared" si="60"/>
        <v>2.3820141566352913</v>
      </c>
      <c r="J469" s="10">
        <v>2.5024365244589069</v>
      </c>
      <c r="K469" s="10">
        <v>0.55319452089397225</v>
      </c>
      <c r="L469" s="247">
        <f t="shared" si="59"/>
        <v>0.55319452089397225</v>
      </c>
      <c r="M469" s="10">
        <f t="shared" si="56"/>
        <v>11.915790855062122</v>
      </c>
      <c r="N469" s="11">
        <f t="shared" si="55"/>
        <v>4.2239598919043324E-2</v>
      </c>
    </row>
    <row r="470" spans="1:14">
      <c r="A470" s="9" t="e">
        <f t="shared" si="57"/>
        <v>#REF!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61"/>
        <v>188.5</v>
      </c>
      <c r="G470" s="11">
        <v>1.9076539631080977E-3</v>
      </c>
      <c r="H470" s="18">
        <f t="shared" si="58"/>
        <v>4.3287148373074782</v>
      </c>
      <c r="I470" s="10">
        <f t="shared" si="60"/>
        <v>1.59166844567796</v>
      </c>
      <c r="J470" s="10">
        <v>1.6721350048227719</v>
      </c>
      <c r="K470" s="10">
        <v>0.36964610843145612</v>
      </c>
      <c r="L470" s="247">
        <f t="shared" si="59"/>
        <v>0.36964610843145612</v>
      </c>
      <c r="M470" s="10">
        <f t="shared" si="56"/>
        <v>7.9621643962396655</v>
      </c>
      <c r="N470" s="11">
        <f t="shared" si="55"/>
        <v>4.2239598919043317E-2</v>
      </c>
    </row>
    <row r="471" spans="1:14">
      <c r="A471" s="9" t="e">
        <f t="shared" si="57"/>
        <v>#REF!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61"/>
        <v>182.2</v>
      </c>
      <c r="G471" s="11">
        <v>1.8438968280015669E-3</v>
      </c>
      <c r="H471" s="18">
        <f t="shared" si="58"/>
        <v>4.184041609323196</v>
      </c>
      <c r="I471" s="10">
        <f t="shared" si="60"/>
        <v>1.5384720997481394</v>
      </c>
      <c r="J471" s="10">
        <v>1.6162493256164934</v>
      </c>
      <c r="K471" s="10">
        <v>0.35729188836186365</v>
      </c>
      <c r="L471" s="247">
        <f t="shared" si="59"/>
        <v>0.35729188836186365</v>
      </c>
      <c r="M471" s="10">
        <f t="shared" si="56"/>
        <v>7.696054923049692</v>
      </c>
      <c r="N471" s="11">
        <f t="shared" si="55"/>
        <v>4.2239598919043317E-2</v>
      </c>
    </row>
    <row r="472" spans="1:14">
      <c r="A472" s="9" t="e">
        <f t="shared" si="57"/>
        <v>#REF!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61"/>
        <v>505.8</v>
      </c>
      <c r="G472" s="11">
        <v>5.1187871328385983E-3</v>
      </c>
      <c r="H472" s="18">
        <f t="shared" si="58"/>
        <v>11.615193446738049</v>
      </c>
      <c r="I472" s="10">
        <f t="shared" si="60"/>
        <v>4.2709066303655812</v>
      </c>
      <c r="J472" s="10">
        <v>4.486821673418345</v>
      </c>
      <c r="K472" s="10">
        <v>0.99186738273013519</v>
      </c>
      <c r="L472" s="247">
        <f t="shared" si="59"/>
        <v>0.99186738273013519</v>
      </c>
      <c r="M472" s="10">
        <f t="shared" si="56"/>
        <v>21.36478913325211</v>
      </c>
      <c r="N472" s="11">
        <f t="shared" si="55"/>
        <v>4.2239598919043317E-2</v>
      </c>
    </row>
    <row r="473" spans="1:14">
      <c r="A473" s="9" t="e">
        <f t="shared" si="57"/>
        <v>#REF!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61"/>
        <v>248.8</v>
      </c>
      <c r="G473" s="11">
        <v>2.5179008276991761E-3</v>
      </c>
      <c r="H473" s="18">
        <f t="shared" si="58"/>
        <v>5.7134443051570321</v>
      </c>
      <c r="I473" s="10">
        <f t="shared" si="60"/>
        <v>2.1008334710062408</v>
      </c>
      <c r="J473" s="10">
        <v>2.2070407915114356</v>
      </c>
      <c r="K473" s="10">
        <v>0.4878936433832694</v>
      </c>
      <c r="L473" s="247">
        <f t="shared" si="59"/>
        <v>0.4878936433832694</v>
      </c>
      <c r="M473" s="10">
        <f t="shared" si="56"/>
        <v>10.509212211057978</v>
      </c>
      <c r="N473" s="11">
        <f t="shared" si="55"/>
        <v>4.2239598919043317E-2</v>
      </c>
    </row>
    <row r="474" spans="1:14">
      <c r="A474" s="9" t="e">
        <f t="shared" si="57"/>
        <v>#REF!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61"/>
        <v>370</v>
      </c>
      <c r="G474" s="11">
        <v>3.0481982689027002E-3</v>
      </c>
      <c r="H474" s="18">
        <f t="shared" si="58"/>
        <v>6.9167581379151848</v>
      </c>
      <c r="I474" s="10">
        <f t="shared" si="60"/>
        <v>2.5432919673114136</v>
      </c>
      <c r="J474" s="10">
        <v>2.6718677106239728</v>
      </c>
      <c r="K474" s="10">
        <v>0.59064937856527622</v>
      </c>
      <c r="L474" s="247">
        <f t="shared" si="59"/>
        <v>0.59064937856527622</v>
      </c>
      <c r="M474" s="10">
        <f t="shared" si="56"/>
        <v>12.722567194415847</v>
      </c>
      <c r="N474" s="11">
        <f t="shared" si="55"/>
        <v>3.4385316741664451E-2</v>
      </c>
    </row>
    <row r="475" spans="1:14">
      <c r="A475" s="9" t="e">
        <f t="shared" si="57"/>
        <v>#REF!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61"/>
        <v>388.1</v>
      </c>
      <c r="G475" s="11">
        <v>3.9276419261657968E-3</v>
      </c>
      <c r="H475" s="18">
        <f t="shared" si="58"/>
        <v>8.9123301239205954</v>
      </c>
      <c r="I475" s="10">
        <f t="shared" si="60"/>
        <v>3.2770637865656034</v>
      </c>
      <c r="J475" s="10">
        <v>3.4427352539613674</v>
      </c>
      <c r="K475" s="10">
        <v>0.76105917603314643</v>
      </c>
      <c r="L475" s="247">
        <f t="shared" si="59"/>
        <v>0.76105917603314643</v>
      </c>
      <c r="M475" s="10">
        <f t="shared" si="56"/>
        <v>16.393188340480712</v>
      </c>
      <c r="N475" s="11">
        <f t="shared" si="55"/>
        <v>4.2239598919043317E-2</v>
      </c>
    </row>
    <row r="476" spans="1:14">
      <c r="A476" s="9" t="e">
        <f t="shared" si="57"/>
        <v>#REF!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61"/>
        <v>1686.83</v>
      </c>
      <c r="G476" s="11">
        <v>1.7071023525674439E-2</v>
      </c>
      <c r="H476" s="18">
        <f t="shared" si="58"/>
        <v>38.736371612813642</v>
      </c>
      <c r="I476" s="10">
        <f t="shared" si="60"/>
        <v>14.243363842031577</v>
      </c>
      <c r="J476" s="10">
        <v>14.963434961194672</v>
      </c>
      <c r="K476" s="10">
        <v>3.3078522285699363</v>
      </c>
      <c r="L476" s="247">
        <f t="shared" si="59"/>
        <v>3.3078522285699363</v>
      </c>
      <c r="M476" s="10">
        <f t="shared" si="56"/>
        <v>71.251022644609833</v>
      </c>
      <c r="N476" s="11">
        <f t="shared" si="55"/>
        <v>4.2239598919043317E-2</v>
      </c>
    </row>
    <row r="477" spans="1:14">
      <c r="A477" s="9" t="e">
        <f t="shared" si="57"/>
        <v>#REF!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61"/>
        <v>488.5</v>
      </c>
      <c r="G477" s="11">
        <v>4.5085402682475198E-3</v>
      </c>
      <c r="H477" s="18">
        <f t="shared" si="58"/>
        <v>10.230463978888496</v>
      </c>
      <c r="I477" s="10">
        <f t="shared" si="60"/>
        <v>3.7617416050373</v>
      </c>
      <c r="J477" s="10">
        <v>3.9519158867296809</v>
      </c>
      <c r="K477" s="10">
        <v>0.87361984777832191</v>
      </c>
      <c r="L477" s="247">
        <f t="shared" si="59"/>
        <v>0.87361984777832191</v>
      </c>
      <c r="M477" s="10">
        <f t="shared" si="56"/>
        <v>18.817741318433796</v>
      </c>
      <c r="N477" s="11">
        <f t="shared" si="55"/>
        <v>3.8521476598636223E-2</v>
      </c>
    </row>
    <row r="478" spans="1:14">
      <c r="A478" s="9" t="e">
        <f t="shared" si="57"/>
        <v>#REF!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61"/>
        <v>250.6</v>
      </c>
      <c r="G478" s="11">
        <v>2.5361171520153275E-3</v>
      </c>
      <c r="H478" s="18">
        <f t="shared" si="58"/>
        <v>5.7547795131525401</v>
      </c>
      <c r="I478" s="10">
        <f t="shared" si="60"/>
        <v>2.1160324269861892</v>
      </c>
      <c r="J478" s="10">
        <v>2.2230081284275149</v>
      </c>
      <c r="K478" s="10">
        <v>0.49142342054601001</v>
      </c>
      <c r="L478" s="247">
        <f t="shared" si="59"/>
        <v>0.49142342054601001</v>
      </c>
      <c r="M478" s="10">
        <f t="shared" si="56"/>
        <v>10.585243489112255</v>
      </c>
      <c r="N478" s="11">
        <f t="shared" si="55"/>
        <v>4.2239598919043317E-2</v>
      </c>
    </row>
    <row r="479" spans="1:14">
      <c r="A479" s="12"/>
      <c r="B479" s="17" t="s">
        <v>293</v>
      </c>
      <c r="C479" s="13">
        <f t="shared" ref="C479:I479" si="62">SUM(C6:C478)</f>
        <v>240710.04000000007</v>
      </c>
      <c r="D479" s="13">
        <f t="shared" si="62"/>
        <v>3526.4</v>
      </c>
      <c r="E479" s="13">
        <f t="shared" si="62"/>
        <v>7304.800000000002</v>
      </c>
      <c r="F479" s="13">
        <f t="shared" si="62"/>
        <v>251541.24000000002</v>
      </c>
      <c r="G479" s="13">
        <f t="shared" si="62"/>
        <v>3.0779896027544891</v>
      </c>
      <c r="H479" s="13">
        <f t="shared" si="62"/>
        <v>6984.358547298295</v>
      </c>
      <c r="I479" s="13">
        <f t="shared" si="62"/>
        <v>2568.1486378415825</v>
      </c>
      <c r="J479" s="13">
        <v>2564.2368000000019</v>
      </c>
      <c r="K479" s="13"/>
      <c r="L479" s="13">
        <f>SUM(L6:L478)</f>
        <v>654.70651097414282</v>
      </c>
      <c r="M479" s="15">
        <f t="shared" si="56"/>
        <v>12771.450496114023</v>
      </c>
      <c r="N479" s="16">
        <f t="shared" si="55"/>
        <v>5.0772789766457466E-2</v>
      </c>
    </row>
    <row r="480" spans="1:14">
      <c r="A480" s="9"/>
      <c r="B480" s="7" t="s">
        <v>577</v>
      </c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11"/>
    </row>
    <row r="481" spans="1:14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63">C481+D481+E481</f>
        <v>2596.5</v>
      </c>
      <c r="G481" s="11">
        <v>3.1843064037364491E-2</v>
      </c>
      <c r="H481" s="18">
        <f t="shared" ref="H481:H543" si="64">G481*$H$2</f>
        <v>72.256051899104889</v>
      </c>
      <c r="I481" s="10">
        <f t="shared" ref="I481:I538" si="65">H481*0.3677</f>
        <v>26.568550283300869</v>
      </c>
      <c r="J481" s="10">
        <v>27.911719351311469</v>
      </c>
      <c r="K481" s="10">
        <v>6.1702305185201176</v>
      </c>
      <c r="L481" s="247">
        <f t="shared" ref="L481:L544" si="66">K481*$L$2</f>
        <v>6.1702305185201176</v>
      </c>
      <c r="M481" s="10">
        <f t="shared" ref="M481:M512" si="67">H481+I481+J481+L481</f>
        <v>132.90655205223734</v>
      </c>
      <c r="N481" s="11">
        <f t="shared" ref="N481:N512" si="68">M481/F481</f>
        <v>5.1186809956571287E-2</v>
      </c>
    </row>
    <row r="482" spans="1:14">
      <c r="A482" s="9">
        <f t="shared" ref="A482:A543" si="69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63"/>
        <v>2681.11</v>
      </c>
      <c r="G482" s="11">
        <v>3.2880707653078496E-2</v>
      </c>
      <c r="H482" s="18">
        <f t="shared" si="64"/>
        <v>74.610600156830017</v>
      </c>
      <c r="I482" s="10">
        <f t="shared" si="65"/>
        <v>27.4343176776664</v>
      </c>
      <c r="J482" s="10">
        <v>28.821255486229425</v>
      </c>
      <c r="K482" s="10">
        <v>6.3712947219370202</v>
      </c>
      <c r="L482" s="247">
        <f t="shared" si="66"/>
        <v>6.3712947219370202</v>
      </c>
      <c r="M482" s="10">
        <f t="shared" si="67"/>
        <v>137.23746804266287</v>
      </c>
      <c r="N482" s="11">
        <f t="shared" si="68"/>
        <v>5.1186809956571294E-2</v>
      </c>
    </row>
    <row r="483" spans="1:14">
      <c r="A483" s="9">
        <f t="shared" si="69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63"/>
        <v>2592.2999999999997</v>
      </c>
      <c r="G483" s="11">
        <v>2.8233815531223002E-2</v>
      </c>
      <c r="H483" s="18">
        <f t="shared" si="64"/>
        <v>64.066197836364054</v>
      </c>
      <c r="I483" s="10">
        <f t="shared" si="65"/>
        <v>23.557140944431065</v>
      </c>
      <c r="J483" s="10">
        <v>24.748068665738209</v>
      </c>
      <c r="K483" s="10">
        <v>5.4708664354850818</v>
      </c>
      <c r="L483" s="247">
        <f t="shared" si="66"/>
        <v>5.4708664354850818</v>
      </c>
      <c r="M483" s="10">
        <f t="shared" si="67"/>
        <v>117.84227388201842</v>
      </c>
      <c r="N483" s="11">
        <f t="shared" si="68"/>
        <v>4.5458578822674241E-2</v>
      </c>
    </row>
    <row r="484" spans="1:14">
      <c r="A484" s="9">
        <f t="shared" si="69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63"/>
        <v>2536.9</v>
      </c>
      <c r="G484" s="11">
        <v>2.9124170412452608E-2</v>
      </c>
      <c r="H484" s="18">
        <f t="shared" si="64"/>
        <v>66.086528808008595</v>
      </c>
      <c r="I484" s="10">
        <f t="shared" si="65"/>
        <v>24.300016642704762</v>
      </c>
      <c r="J484" s="10">
        <v>25.528500333331209</v>
      </c>
      <c r="K484" s="10">
        <v>5.6433905008209422</v>
      </c>
      <c r="L484" s="247">
        <f t="shared" si="66"/>
        <v>5.6433905008209422</v>
      </c>
      <c r="M484" s="10">
        <f t="shared" si="67"/>
        <v>121.55843628486551</v>
      </c>
      <c r="N484" s="11">
        <f t="shared" si="68"/>
        <v>4.7916132399726245E-2</v>
      </c>
    </row>
    <row r="485" spans="1:14">
      <c r="A485" s="9">
        <f t="shared" si="69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63"/>
        <v>2589.6</v>
      </c>
      <c r="G485" s="11">
        <v>3.1758443532123662E-2</v>
      </c>
      <c r="H485" s="18">
        <f t="shared" si="64"/>
        <v>72.064036972047774</v>
      </c>
      <c r="I485" s="10">
        <f t="shared" si="65"/>
        <v>26.49794639462197</v>
      </c>
      <c r="J485" s="10">
        <v>27.837546093647674</v>
      </c>
      <c r="K485" s="10">
        <v>6.1538336032196019</v>
      </c>
      <c r="L485" s="247">
        <f t="shared" si="66"/>
        <v>6.1538336032196019</v>
      </c>
      <c r="M485" s="10">
        <f t="shared" si="67"/>
        <v>132.55336306353703</v>
      </c>
      <c r="N485" s="11">
        <f t="shared" si="68"/>
        <v>5.1186809956571301E-2</v>
      </c>
    </row>
    <row r="486" spans="1:14">
      <c r="A486" s="9">
        <f t="shared" si="69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63"/>
        <v>3312.3</v>
      </c>
      <c r="G486" s="11">
        <v>3.2031927193988952E-2</v>
      </c>
      <c r="H486" s="18">
        <f t="shared" si="64"/>
        <v>72.684606953696147</v>
      </c>
      <c r="I486" s="10">
        <f t="shared" si="65"/>
        <v>26.726129976874073</v>
      </c>
      <c r="J486" s="10">
        <v>28.077265462619074</v>
      </c>
      <c r="K486" s="10">
        <v>6.2068265323792398</v>
      </c>
      <c r="L486" s="247">
        <f t="shared" si="66"/>
        <v>6.2068265323792398</v>
      </c>
      <c r="M486" s="10">
        <f t="shared" si="67"/>
        <v>133.69482892556854</v>
      </c>
      <c r="N486" s="11">
        <f t="shared" si="68"/>
        <v>4.0363140091648868E-2</v>
      </c>
    </row>
    <row r="487" spans="1:14">
      <c r="A487" s="9">
        <f t="shared" si="69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63"/>
        <v>2597.8000000000002</v>
      </c>
      <c r="G487" s="11">
        <v>3.1859007031105523E-2</v>
      </c>
      <c r="H487" s="18">
        <f t="shared" si="64"/>
        <v>72.292228624492481</v>
      </c>
      <c r="I487" s="10">
        <f t="shared" si="65"/>
        <v>26.581852465225886</v>
      </c>
      <c r="J487" s="10">
        <v>27.925694023045235</v>
      </c>
      <c r="K487" s="10">
        <v>6.1733197924173178</v>
      </c>
      <c r="L487" s="247">
        <f t="shared" si="66"/>
        <v>6.1733197924173178</v>
      </c>
      <c r="M487" s="10">
        <f t="shared" si="67"/>
        <v>132.97309490518094</v>
      </c>
      <c r="N487" s="11">
        <f t="shared" si="68"/>
        <v>5.1186809956571301E-2</v>
      </c>
    </row>
    <row r="488" spans="1:14">
      <c r="A488" s="9">
        <f t="shared" si="69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63"/>
        <v>3555.9</v>
      </c>
      <c r="G488" s="11">
        <v>4.3608993418241634E-2</v>
      </c>
      <c r="H488" s="18">
        <f t="shared" si="64"/>
        <v>98.954475235134652</v>
      </c>
      <c r="I488" s="10">
        <f t="shared" si="65"/>
        <v>36.385560543959016</v>
      </c>
      <c r="J488" s="10">
        <v>38.22502709082552</v>
      </c>
      <c r="K488" s="10">
        <v>8.4501146546526815</v>
      </c>
      <c r="L488" s="247">
        <f t="shared" si="66"/>
        <v>8.4501146546526815</v>
      </c>
      <c r="M488" s="10">
        <f t="shared" si="67"/>
        <v>182.01517752457187</v>
      </c>
      <c r="N488" s="11">
        <f t="shared" si="68"/>
        <v>5.1186809956571294E-2</v>
      </c>
    </row>
    <row r="489" spans="1:14">
      <c r="A489" s="9">
        <f t="shared" si="69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63"/>
        <v>3656</v>
      </c>
      <c r="G489" s="11">
        <v>4.483660393630063E-2</v>
      </c>
      <c r="H489" s="18">
        <f t="shared" si="64"/>
        <v>101.74008308997786</v>
      </c>
      <c r="I489" s="10">
        <f t="shared" si="65"/>
        <v>37.409828552184862</v>
      </c>
      <c r="J489" s="10">
        <v>39.301076814324951</v>
      </c>
      <c r="K489" s="10">
        <v>8.6879887447369732</v>
      </c>
      <c r="L489" s="247">
        <f t="shared" si="66"/>
        <v>8.6879887447369732</v>
      </c>
      <c r="M489" s="10">
        <f t="shared" si="67"/>
        <v>187.13897720122463</v>
      </c>
      <c r="N489" s="11">
        <f t="shared" si="68"/>
        <v>5.1186809956571287E-2</v>
      </c>
    </row>
    <row r="490" spans="1:14">
      <c r="A490" s="9">
        <f t="shared" si="69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63"/>
        <v>2610.1999999999998</v>
      </c>
      <c r="G490" s="11">
        <v>3.2011078663712222E-2</v>
      </c>
      <c r="H490" s="18">
        <f t="shared" si="64"/>
        <v>72.637298928189324</v>
      </c>
      <c r="I490" s="10">
        <f t="shared" si="65"/>
        <v>26.708734815895216</v>
      </c>
      <c r="J490" s="10">
        <v>28.058990891890311</v>
      </c>
      <c r="K490" s="10">
        <v>6.2027867126675176</v>
      </c>
      <c r="L490" s="247">
        <f t="shared" si="66"/>
        <v>6.2027867126675176</v>
      </c>
      <c r="M490" s="10">
        <f t="shared" si="67"/>
        <v>133.60781134864237</v>
      </c>
      <c r="N490" s="11">
        <f t="shared" si="68"/>
        <v>5.1186809956571287E-2</v>
      </c>
    </row>
    <row r="491" spans="1:14">
      <c r="A491" s="9">
        <f t="shared" si="69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63"/>
        <v>3617.86</v>
      </c>
      <c r="G491" s="11">
        <v>4.4368861027621609E-2</v>
      </c>
      <c r="H491" s="18">
        <f t="shared" si="64"/>
        <v>100.67871362360702</v>
      </c>
      <c r="I491" s="10">
        <f t="shared" si="65"/>
        <v>37.019562999400307</v>
      </c>
      <c r="J491" s="10">
        <v>38.891081445151443</v>
      </c>
      <c r="K491" s="10">
        <v>8.5973542013222399</v>
      </c>
      <c r="L491" s="247">
        <f t="shared" si="66"/>
        <v>8.5973542013222399</v>
      </c>
      <c r="M491" s="10">
        <f t="shared" si="67"/>
        <v>185.18671226948103</v>
      </c>
      <c r="N491" s="11">
        <f t="shared" si="68"/>
        <v>5.1186809956571294E-2</v>
      </c>
    </row>
    <row r="492" spans="1:14">
      <c r="A492" s="9">
        <f t="shared" si="69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63"/>
        <v>2642.1</v>
      </c>
      <c r="G492" s="11">
        <v>3.2402295202434324E-2</v>
      </c>
      <c r="H492" s="18">
        <f t="shared" si="64"/>
        <v>73.525020112699806</v>
      </c>
      <c r="I492" s="10">
        <f t="shared" si="65"/>
        <v>27.035149895439719</v>
      </c>
      <c r="J492" s="10">
        <v>28.401907836741781</v>
      </c>
      <c r="K492" s="10">
        <v>6.2785927413756992</v>
      </c>
      <c r="L492" s="247">
        <f t="shared" si="66"/>
        <v>6.2785927413756992</v>
      </c>
      <c r="M492" s="10">
        <f t="shared" si="67"/>
        <v>135.24067058625698</v>
      </c>
      <c r="N492" s="11">
        <f t="shared" si="68"/>
        <v>5.118680995657128E-2</v>
      </c>
    </row>
    <row r="493" spans="1:14">
      <c r="A493" s="9">
        <f t="shared" si="69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63"/>
        <v>3623.6</v>
      </c>
      <c r="G493" s="11">
        <v>4.4439255476908905E-2</v>
      </c>
      <c r="H493" s="18">
        <f t="shared" si="64"/>
        <v>100.8384477803183</v>
      </c>
      <c r="I493" s="10">
        <f t="shared" si="65"/>
        <v>37.078297248823041</v>
      </c>
      <c r="J493" s="10">
        <v>38.952784995729729</v>
      </c>
      <c r="K493" s="10">
        <v>8.6109945337606391</v>
      </c>
      <c r="L493" s="247">
        <f t="shared" si="66"/>
        <v>8.6109945337606391</v>
      </c>
      <c r="M493" s="10">
        <f t="shared" si="67"/>
        <v>185.48052455863171</v>
      </c>
      <c r="N493" s="11">
        <f t="shared" si="68"/>
        <v>5.1186809956571287E-2</v>
      </c>
    </row>
    <row r="494" spans="1:14">
      <c r="A494" s="9">
        <f t="shared" si="69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63"/>
        <v>3546</v>
      </c>
      <c r="G494" s="11">
        <v>4.3487581388983051E-2</v>
      </c>
      <c r="H494" s="18">
        <f t="shared" si="64"/>
        <v>98.678975557183122</v>
      </c>
      <c r="I494" s="10">
        <f t="shared" si="65"/>
        <v>36.284259312376236</v>
      </c>
      <c r="J494" s="10">
        <v>38.118604590699199</v>
      </c>
      <c r="K494" s="10">
        <v>8.4265886457432462</v>
      </c>
      <c r="L494" s="247">
        <f t="shared" si="66"/>
        <v>8.4265886457432462</v>
      </c>
      <c r="M494" s="10">
        <f t="shared" si="67"/>
        <v>181.50842810600179</v>
      </c>
      <c r="N494" s="11">
        <f t="shared" si="68"/>
        <v>5.1186809956571287E-2</v>
      </c>
    </row>
    <row r="495" spans="1:14">
      <c r="A495" s="9">
        <f t="shared" si="69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63"/>
        <v>3601.2000000000003</v>
      </c>
      <c r="G495" s="11">
        <v>4.3455695401500995E-2</v>
      </c>
      <c r="H495" s="18">
        <f t="shared" si="64"/>
        <v>98.606622106407954</v>
      </c>
      <c r="I495" s="10">
        <f t="shared" si="65"/>
        <v>36.257654948526209</v>
      </c>
      <c r="J495" s="10">
        <v>38.09065524723168</v>
      </c>
      <c r="K495" s="10">
        <v>8.4204100979488476</v>
      </c>
      <c r="L495" s="247">
        <f t="shared" si="66"/>
        <v>8.4204100979488476</v>
      </c>
      <c r="M495" s="10">
        <f t="shared" si="67"/>
        <v>181.3753424001147</v>
      </c>
      <c r="N495" s="11">
        <f t="shared" si="68"/>
        <v>5.0365251138541234E-2</v>
      </c>
    </row>
    <row r="496" spans="1:14">
      <c r="A496" s="9">
        <f t="shared" si="69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63"/>
        <v>3591.7</v>
      </c>
      <c r="G496" s="11">
        <v>4.4048038938186804E-2</v>
      </c>
      <c r="H496" s="18">
        <f t="shared" si="64"/>
        <v>99.950726595807822</v>
      </c>
      <c r="I496" s="10">
        <f t="shared" si="65"/>
        <v>36.751882169278538</v>
      </c>
      <c r="J496" s="10">
        <v>38.609868050878262</v>
      </c>
      <c r="K496" s="10">
        <v>8.5351885050524565</v>
      </c>
      <c r="L496" s="247">
        <f t="shared" si="66"/>
        <v>8.5351885050524565</v>
      </c>
      <c r="M496" s="10">
        <f t="shared" si="67"/>
        <v>183.84766532101705</v>
      </c>
      <c r="N496" s="11">
        <f t="shared" si="68"/>
        <v>5.118680995657128E-2</v>
      </c>
    </row>
    <row r="497" spans="1:14">
      <c r="A497" s="9">
        <f t="shared" si="69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63"/>
        <v>3629.3</v>
      </c>
      <c r="G497" s="11">
        <v>4.3805214879669645E-2</v>
      </c>
      <c r="H497" s="18">
        <f t="shared" si="64"/>
        <v>99.399727239904792</v>
      </c>
      <c r="I497" s="10">
        <f t="shared" si="65"/>
        <v>36.549279706112998</v>
      </c>
      <c r="J497" s="10">
        <v>38.397023050625627</v>
      </c>
      <c r="K497" s="10">
        <v>8.4881364872335876</v>
      </c>
      <c r="L497" s="247">
        <f t="shared" si="66"/>
        <v>8.4881364872335876</v>
      </c>
      <c r="M497" s="10">
        <f t="shared" si="67"/>
        <v>182.834166483877</v>
      </c>
      <c r="N497" s="11">
        <f t="shared" si="68"/>
        <v>5.0377253598180641E-2</v>
      </c>
    </row>
    <row r="498" spans="1:14">
      <c r="A498" s="9">
        <f t="shared" si="69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63"/>
        <v>3581.9</v>
      </c>
      <c r="G498" s="11">
        <v>4.3927853293062154E-2</v>
      </c>
      <c r="H498" s="18">
        <f t="shared" si="64"/>
        <v>99.678009742886132</v>
      </c>
      <c r="I498" s="10">
        <f t="shared" si="65"/>
        <v>36.651604182459231</v>
      </c>
      <c r="J498" s="10">
        <v>38.504520525500702</v>
      </c>
      <c r="K498" s="10">
        <v>8.5119001325966543</v>
      </c>
      <c r="L498" s="247">
        <f t="shared" si="66"/>
        <v>8.5119001325966543</v>
      </c>
      <c r="M498" s="10">
        <f t="shared" si="67"/>
        <v>183.34603458344273</v>
      </c>
      <c r="N498" s="11">
        <f t="shared" si="68"/>
        <v>5.1186809956571294E-2</v>
      </c>
    </row>
    <row r="499" spans="1:14">
      <c r="A499" s="9">
        <f t="shared" si="69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63"/>
        <v>2962.6</v>
      </c>
      <c r="G499" s="11">
        <v>3.178665036720394E-2</v>
      </c>
      <c r="H499" s="18">
        <f t="shared" si="64"/>
        <v>72.128041947733479</v>
      </c>
      <c r="I499" s="10">
        <f t="shared" si="65"/>
        <v>26.5214810241816</v>
      </c>
      <c r="J499" s="10">
        <v>27.862270512868943</v>
      </c>
      <c r="K499" s="10">
        <v>6.159299241653108</v>
      </c>
      <c r="L499" s="247">
        <f t="shared" si="66"/>
        <v>6.159299241653108</v>
      </c>
      <c r="M499" s="10">
        <f t="shared" si="67"/>
        <v>132.67109272643714</v>
      </c>
      <c r="N499" s="11">
        <f t="shared" si="68"/>
        <v>4.4781979587672029E-2</v>
      </c>
    </row>
    <row r="500" spans="1:14">
      <c r="A500" s="9">
        <f t="shared" si="69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63"/>
        <v>3131.5</v>
      </c>
      <c r="G500" s="11">
        <v>3.7898948890686499E-2</v>
      </c>
      <c r="H500" s="18">
        <f t="shared" si="64"/>
        <v>85.997641896323458</v>
      </c>
      <c r="I500" s="10">
        <f t="shared" si="65"/>
        <v>31.621332925278139</v>
      </c>
      <c r="J500" s="10">
        <v>33.219944660642341</v>
      </c>
      <c r="K500" s="10">
        <v>7.3436793265483233</v>
      </c>
      <c r="L500" s="247">
        <f t="shared" si="66"/>
        <v>7.3436793265483233</v>
      </c>
      <c r="M500" s="10">
        <f t="shared" si="67"/>
        <v>158.18259880879225</v>
      </c>
      <c r="N500" s="11">
        <f t="shared" si="68"/>
        <v>5.0513363822063624E-2</v>
      </c>
    </row>
    <row r="501" spans="1:14">
      <c r="A501" s="9">
        <f t="shared" si="69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63"/>
        <v>2797.7</v>
      </c>
      <c r="G501" s="11">
        <v>3.4310548914821735E-2</v>
      </c>
      <c r="H501" s="18">
        <f t="shared" si="64"/>
        <v>77.855095859089445</v>
      </c>
      <c r="I501" s="10">
        <f t="shared" si="65"/>
        <v>28.627318747387193</v>
      </c>
      <c r="J501" s="10">
        <v>30.074568545797842</v>
      </c>
      <c r="K501" s="10">
        <v>6.6483550632250079</v>
      </c>
      <c r="L501" s="247">
        <f t="shared" si="66"/>
        <v>6.6483550632250079</v>
      </c>
      <c r="M501" s="10">
        <f t="shared" si="67"/>
        <v>143.20533821549949</v>
      </c>
      <c r="N501" s="11">
        <f t="shared" si="68"/>
        <v>5.1186809956571294E-2</v>
      </c>
    </row>
    <row r="502" spans="1:14">
      <c r="A502" s="9">
        <f t="shared" si="69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63"/>
        <v>2617</v>
      </c>
      <c r="G502" s="11">
        <v>3.2094472784819132E-2</v>
      </c>
      <c r="H502" s="18">
        <f t="shared" si="64"/>
        <v>72.826531030216643</v>
      </c>
      <c r="I502" s="10">
        <f t="shared" si="65"/>
        <v>26.77831545981066</v>
      </c>
      <c r="J502" s="10">
        <v>28.132089174805362</v>
      </c>
      <c r="K502" s="10">
        <v>6.2189459915144036</v>
      </c>
      <c r="L502" s="247">
        <f t="shared" si="66"/>
        <v>6.2189459915144036</v>
      </c>
      <c r="M502" s="10">
        <f t="shared" si="67"/>
        <v>133.95588165634706</v>
      </c>
      <c r="N502" s="11">
        <f t="shared" si="68"/>
        <v>5.1186809956571287E-2</v>
      </c>
    </row>
    <row r="503" spans="1:14">
      <c r="A503" s="9">
        <f t="shared" si="69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63"/>
        <v>3127.7</v>
      </c>
      <c r="G503" s="11">
        <v>3.8357616556774471E-2</v>
      </c>
      <c r="H503" s="18">
        <f t="shared" si="64"/>
        <v>87.038418457473654</v>
      </c>
      <c r="I503" s="10">
        <f t="shared" si="65"/>
        <v>32.004026466813066</v>
      </c>
      <c r="J503" s="10">
        <v>33.621985216675093</v>
      </c>
      <c r="K503" s="10">
        <v>7.43255536020619</v>
      </c>
      <c r="L503" s="247">
        <f t="shared" si="66"/>
        <v>7.43255536020619</v>
      </c>
      <c r="M503" s="10">
        <f t="shared" si="67"/>
        <v>160.09698550116798</v>
      </c>
      <c r="N503" s="11">
        <f t="shared" si="68"/>
        <v>5.118680995657128E-2</v>
      </c>
    </row>
    <row r="504" spans="1:14">
      <c r="A504" s="9">
        <f t="shared" si="69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63"/>
        <v>6480.4</v>
      </c>
      <c r="G504" s="11">
        <v>7.9474597414880346E-2</v>
      </c>
      <c r="H504" s="18">
        <f t="shared" si="64"/>
        <v>180.33819323202744</v>
      </c>
      <c r="I504" s="10">
        <f t="shared" si="65"/>
        <v>66.310353651416492</v>
      </c>
      <c r="J504" s="10">
        <v>69.662663618039218</v>
      </c>
      <c r="K504" s="10">
        <v>15.399792741081365</v>
      </c>
      <c r="L504" s="247">
        <f t="shared" si="66"/>
        <v>15.399792741081365</v>
      </c>
      <c r="M504" s="10">
        <f t="shared" si="67"/>
        <v>331.71100324256452</v>
      </c>
      <c r="N504" s="11">
        <f t="shared" si="68"/>
        <v>5.118680995657128E-2</v>
      </c>
    </row>
    <row r="505" spans="1:14">
      <c r="A505" s="9">
        <f t="shared" si="69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63"/>
        <v>1923</v>
      </c>
      <c r="G505" s="11">
        <v>2.3583366895379133E-2</v>
      </c>
      <c r="H505" s="18">
        <f t="shared" si="64"/>
        <v>53.513725323311654</v>
      </c>
      <c r="I505" s="10">
        <f t="shared" si="65"/>
        <v>19.676996801381698</v>
      </c>
      <c r="J505" s="10">
        <v>20.671764418475625</v>
      </c>
      <c r="K505" s="10">
        <v>4.5697490033176154</v>
      </c>
      <c r="L505" s="247">
        <f t="shared" si="66"/>
        <v>4.5697490033176154</v>
      </c>
      <c r="M505" s="10">
        <f t="shared" si="67"/>
        <v>98.432235546486595</v>
      </c>
      <c r="N505" s="11">
        <f t="shared" si="68"/>
        <v>5.1186809956571294E-2</v>
      </c>
    </row>
    <row r="506" spans="1:14">
      <c r="A506" s="9">
        <f t="shared" si="69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63"/>
        <v>176.3</v>
      </c>
      <c r="G506" s="11">
        <v>2.1621152281099017E-3</v>
      </c>
      <c r="H506" s="18">
        <f t="shared" si="64"/>
        <v>4.9061205275610211</v>
      </c>
      <c r="I506" s="10">
        <f t="shared" si="65"/>
        <v>1.8039805179841877</v>
      </c>
      <c r="J506" s="10">
        <v>1.8951804820474532</v>
      </c>
      <c r="K506" s="10">
        <v>0.41895306775085567</v>
      </c>
      <c r="L506" s="247">
        <f t="shared" si="66"/>
        <v>0.41895306775085567</v>
      </c>
      <c r="M506" s="10">
        <f t="shared" si="67"/>
        <v>9.0242345953435166</v>
      </c>
      <c r="N506" s="11">
        <f t="shared" si="68"/>
        <v>5.1186809956571273E-2</v>
      </c>
    </row>
    <row r="507" spans="1:14">
      <c r="A507" s="9">
        <f t="shared" si="69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63"/>
        <v>3576.1</v>
      </c>
      <c r="G507" s="11">
        <v>4.3856723013294491E-2</v>
      </c>
      <c r="H507" s="18">
        <f t="shared" si="64"/>
        <v>99.516605891156928</v>
      </c>
      <c r="I507" s="10">
        <f t="shared" si="65"/>
        <v>36.592255986178408</v>
      </c>
      <c r="J507" s="10">
        <v>38.442171990073149</v>
      </c>
      <c r="K507" s="10">
        <v>8.4981172182860742</v>
      </c>
      <c r="L507" s="247">
        <f t="shared" si="66"/>
        <v>8.4981172182860742</v>
      </c>
      <c r="M507" s="10">
        <f t="shared" si="67"/>
        <v>183.04915108569455</v>
      </c>
      <c r="N507" s="11">
        <f t="shared" si="68"/>
        <v>5.118680995657128E-2</v>
      </c>
    </row>
    <row r="508" spans="1:14">
      <c r="A508" s="9">
        <f t="shared" si="69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63"/>
        <v>1071.5</v>
      </c>
      <c r="G508" s="11">
        <v>1.3140705995007145E-2</v>
      </c>
      <c r="H508" s="18">
        <f t="shared" si="64"/>
        <v>29.817970194450563</v>
      </c>
      <c r="I508" s="10">
        <f t="shared" si="65"/>
        <v>10.964067640499472</v>
      </c>
      <c r="J508" s="10">
        <v>11.518354432863562</v>
      </c>
      <c r="K508" s="10">
        <v>2.5462746006525347</v>
      </c>
      <c r="L508" s="247">
        <f t="shared" si="66"/>
        <v>2.5462746006525347</v>
      </c>
      <c r="M508" s="10">
        <f t="shared" si="67"/>
        <v>54.84666686846613</v>
      </c>
      <c r="N508" s="11">
        <f t="shared" si="68"/>
        <v>5.118680995657128E-2</v>
      </c>
    </row>
    <row r="509" spans="1:14">
      <c r="A509" s="9">
        <f t="shared" si="69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63"/>
        <v>218</v>
      </c>
      <c r="G509" s="11">
        <v>2.6735174119566565E-3</v>
      </c>
      <c r="H509" s="18">
        <f t="shared" si="64"/>
        <v>6.0665585649932083</v>
      </c>
      <c r="I509" s="10">
        <f t="shared" si="65"/>
        <v>2.2306735843480028</v>
      </c>
      <c r="J509" s="10">
        <v>2.3434449522764877</v>
      </c>
      <c r="K509" s="10">
        <v>0.51804746891484132</v>
      </c>
      <c r="L509" s="247">
        <f t="shared" si="66"/>
        <v>0.51804746891484132</v>
      </c>
      <c r="M509" s="10">
        <f t="shared" si="67"/>
        <v>11.158724570532538</v>
      </c>
      <c r="N509" s="11">
        <f t="shared" si="68"/>
        <v>5.1186809956571273E-2</v>
      </c>
    </row>
    <row r="510" spans="1:14">
      <c r="A510" s="9">
        <f t="shared" si="69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63"/>
        <v>224.4</v>
      </c>
      <c r="G510" s="11">
        <v>2.0701364180655216E-3</v>
      </c>
      <c r="H510" s="18">
        <f t="shared" si="64"/>
        <v>4.6974086503250172</v>
      </c>
      <c r="I510" s="10">
        <f t="shared" si="65"/>
        <v>1.7272371607245089</v>
      </c>
      <c r="J510" s="10">
        <v>1.8145573758911522</v>
      </c>
      <c r="K510" s="10">
        <v>0.40113033372855617</v>
      </c>
      <c r="L510" s="247">
        <f t="shared" si="66"/>
        <v>0.40113033372855617</v>
      </c>
      <c r="M510" s="10">
        <f t="shared" si="67"/>
        <v>8.640333520669234</v>
      </c>
      <c r="N510" s="11">
        <f t="shared" si="68"/>
        <v>3.8504160074283575E-2</v>
      </c>
    </row>
    <row r="511" spans="1:14">
      <c r="A511" s="9">
        <f t="shared" si="69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63"/>
        <v>790.7</v>
      </c>
      <c r="G511" s="11">
        <v>9.6970193469455446E-3</v>
      </c>
      <c r="H511" s="18">
        <f t="shared" si="64"/>
        <v>22.003797510734543</v>
      </c>
      <c r="I511" s="10">
        <f t="shared" si="65"/>
        <v>8.0907963446970914</v>
      </c>
      <c r="J511" s="10">
        <v>8.4998253383716467</v>
      </c>
      <c r="K511" s="10">
        <v>1.8789914388576383</v>
      </c>
      <c r="L511" s="247">
        <f t="shared" si="66"/>
        <v>1.8789914388576383</v>
      </c>
      <c r="M511" s="10">
        <f t="shared" si="67"/>
        <v>40.473410632660915</v>
      </c>
      <c r="N511" s="11">
        <f t="shared" si="68"/>
        <v>5.118680995657128E-2</v>
      </c>
    </row>
    <row r="512" spans="1:14">
      <c r="A512" s="9">
        <f t="shared" si="69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63"/>
        <v>357.5</v>
      </c>
      <c r="G512" s="11">
        <v>4.3843232787821318E-3</v>
      </c>
      <c r="H512" s="18">
        <f t="shared" si="64"/>
        <v>9.9485994815828995</v>
      </c>
      <c r="I512" s="10">
        <f t="shared" si="65"/>
        <v>3.6581000293780326</v>
      </c>
      <c r="J512" s="10">
        <v>3.8430347267836895</v>
      </c>
      <c r="K512" s="10">
        <v>0.84955032172961376</v>
      </c>
      <c r="L512" s="247">
        <f t="shared" si="66"/>
        <v>0.84955032172961376</v>
      </c>
      <c r="M512" s="10">
        <f t="shared" si="67"/>
        <v>18.299284559474234</v>
      </c>
      <c r="N512" s="11">
        <f t="shared" si="68"/>
        <v>5.1186809956571287E-2</v>
      </c>
    </row>
    <row r="513" spans="1:14">
      <c r="A513" s="9">
        <f t="shared" si="69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63"/>
        <v>614.74</v>
      </c>
      <c r="G513" s="11">
        <v>7.5390738248909865E-3</v>
      </c>
      <c r="H513" s="18">
        <f t="shared" si="64"/>
        <v>17.107138588274886</v>
      </c>
      <c r="I513" s="10">
        <f t="shared" si="65"/>
        <v>6.290294858908676</v>
      </c>
      <c r="J513" s="10">
        <v>6.6082997704699453</v>
      </c>
      <c r="K513" s="10">
        <v>1.4608463350491265</v>
      </c>
      <c r="L513" s="247">
        <f t="shared" si="66"/>
        <v>1.4608463350491265</v>
      </c>
      <c r="M513" s="10">
        <f t="shared" ref="M513:M543" si="70">H513+I513+J513+L513</f>
        <v>31.466579552702633</v>
      </c>
      <c r="N513" s="11">
        <f t="shared" ref="N513:N543" si="71">M513/F513</f>
        <v>5.1186809956571287E-2</v>
      </c>
    </row>
    <row r="514" spans="1:14">
      <c r="A514" s="9">
        <f t="shared" si="69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63"/>
        <v>627.29999999999995</v>
      </c>
      <c r="G514" s="11">
        <v>7.6931076721119757E-3</v>
      </c>
      <c r="H514" s="18">
        <f t="shared" si="64"/>
        <v>17.456661412019447</v>
      </c>
      <c r="I514" s="10">
        <f t="shared" si="65"/>
        <v>6.4188144011995512</v>
      </c>
      <c r="J514" s="10">
        <v>6.7433165989130313</v>
      </c>
      <c r="K514" s="10">
        <v>1.4906934736251376</v>
      </c>
      <c r="L514" s="247">
        <f t="shared" si="66"/>
        <v>1.4906934736251376</v>
      </c>
      <c r="M514" s="10">
        <f t="shared" si="70"/>
        <v>32.109485885757167</v>
      </c>
      <c r="N514" s="11">
        <f t="shared" si="71"/>
        <v>5.1186809956571287E-2</v>
      </c>
    </row>
    <row r="515" spans="1:14">
      <c r="A515" s="9">
        <f t="shared" si="69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63"/>
        <v>268.60000000000002</v>
      </c>
      <c r="G515" s="11">
        <v>3.2940677837227433E-3</v>
      </c>
      <c r="H515" s="18">
        <f t="shared" si="64"/>
        <v>7.4746680300787887</v>
      </c>
      <c r="I515" s="10">
        <f t="shared" si="65"/>
        <v>2.7484354346599709</v>
      </c>
      <c r="J515" s="10">
        <v>2.8873821751443334</v>
      </c>
      <c r="K515" s="10">
        <v>0.63829151445195598</v>
      </c>
      <c r="L515" s="247">
        <f t="shared" si="66"/>
        <v>0.63829151445195598</v>
      </c>
      <c r="M515" s="10">
        <f t="shared" si="70"/>
        <v>13.748777154335048</v>
      </c>
      <c r="N515" s="11">
        <f t="shared" si="71"/>
        <v>5.1186809956571287E-2</v>
      </c>
    </row>
    <row r="516" spans="1:14">
      <c r="A516" s="9">
        <f t="shared" si="69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63"/>
        <v>2432.9</v>
      </c>
      <c r="G516" s="11">
        <v>2.976802208276327E-2</v>
      </c>
      <c r="H516" s="18">
        <f t="shared" si="64"/>
        <v>67.547511948660627</v>
      </c>
      <c r="I516" s="10">
        <f t="shared" si="65"/>
        <v>24.837220143522515</v>
      </c>
      <c r="J516" s="10">
        <v>26.092862076425316</v>
      </c>
      <c r="K516" s="10">
        <v>5.7681496389770395</v>
      </c>
      <c r="L516" s="247">
        <f t="shared" si="66"/>
        <v>5.7681496389770395</v>
      </c>
      <c r="M516" s="10">
        <f t="shared" si="70"/>
        <v>124.2457438075855</v>
      </c>
      <c r="N516" s="11">
        <f t="shared" si="71"/>
        <v>5.1068989192973611E-2</v>
      </c>
    </row>
    <row r="517" spans="1:14">
      <c r="A517" s="9">
        <f t="shared" si="69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63"/>
        <v>2587.4</v>
      </c>
      <c r="G517" s="11">
        <v>3.1731463081177309E-2</v>
      </c>
      <c r="H517" s="18">
        <f t="shared" si="64"/>
        <v>72.002814821391866</v>
      </c>
      <c r="I517" s="10">
        <f t="shared" si="65"/>
        <v>26.475435009825791</v>
      </c>
      <c r="J517" s="10">
        <v>27.813896649175156</v>
      </c>
      <c r="K517" s="10">
        <v>6.1486056012397272</v>
      </c>
      <c r="L517" s="247">
        <f t="shared" si="66"/>
        <v>6.1486056012397272</v>
      </c>
      <c r="M517" s="10">
        <f t="shared" si="70"/>
        <v>132.44075208163252</v>
      </c>
      <c r="N517" s="11">
        <f t="shared" si="71"/>
        <v>5.1186809956571273E-2</v>
      </c>
    </row>
    <row r="518" spans="1:14">
      <c r="A518" s="9">
        <f t="shared" si="69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63"/>
        <v>2744.2</v>
      </c>
      <c r="G518" s="11">
        <v>3.365443340317182E-2</v>
      </c>
      <c r="H518" s="18">
        <f t="shared" si="64"/>
        <v>76.36628446813927</v>
      </c>
      <c r="I518" s="10">
        <f t="shared" si="65"/>
        <v>28.079882798934811</v>
      </c>
      <c r="J518" s="10">
        <v>29.499457055216226</v>
      </c>
      <c r="K518" s="10">
        <v>6.5212195605326038</v>
      </c>
      <c r="L518" s="247">
        <f t="shared" si="66"/>
        <v>6.5212195605326038</v>
      </c>
      <c r="M518" s="10">
        <f t="shared" si="70"/>
        <v>140.46684388282293</v>
      </c>
      <c r="N518" s="11">
        <f t="shared" si="71"/>
        <v>5.1186809956571294E-2</v>
      </c>
    </row>
    <row r="519" spans="1:14">
      <c r="A519" s="9">
        <f t="shared" si="69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63"/>
        <v>3583.6</v>
      </c>
      <c r="G519" s="11">
        <v>4.3948701823338876E-2</v>
      </c>
      <c r="H519" s="18">
        <f t="shared" si="64"/>
        <v>99.725317768392955</v>
      </c>
      <c r="I519" s="10">
        <f t="shared" si="65"/>
        <v>36.668999343438095</v>
      </c>
      <c r="J519" s="10">
        <v>38.522795096229459</v>
      </c>
      <c r="K519" s="10">
        <v>8.5159399523083739</v>
      </c>
      <c r="L519" s="247">
        <f t="shared" si="66"/>
        <v>8.5159399523083739</v>
      </c>
      <c r="M519" s="10">
        <f t="shared" si="70"/>
        <v>183.43305216036887</v>
      </c>
      <c r="N519" s="11">
        <f t="shared" si="71"/>
        <v>5.1186809956571294E-2</v>
      </c>
    </row>
    <row r="520" spans="1:14">
      <c r="A520" s="9">
        <f t="shared" si="69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63"/>
        <v>3561.7</v>
      </c>
      <c r="G520" s="11">
        <v>4.3680123698009284E-2</v>
      </c>
      <c r="H520" s="18">
        <f t="shared" si="64"/>
        <v>99.115879086863814</v>
      </c>
      <c r="I520" s="10">
        <f t="shared" si="65"/>
        <v>36.444908740239825</v>
      </c>
      <c r="J520" s="10">
        <v>38.287375626253059</v>
      </c>
      <c r="K520" s="10">
        <v>8.4638975689632598</v>
      </c>
      <c r="L520" s="247">
        <f t="shared" si="66"/>
        <v>8.4638975689632598</v>
      </c>
      <c r="M520" s="10">
        <f t="shared" si="70"/>
        <v>182.31206102231997</v>
      </c>
      <c r="N520" s="11">
        <f t="shared" si="71"/>
        <v>5.1186809956571294E-2</v>
      </c>
    </row>
    <row r="521" spans="1:14">
      <c r="A521" s="9">
        <f t="shared" si="69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63"/>
        <v>3555.5</v>
      </c>
      <c r="G521" s="11">
        <v>4.360408788170593E-2</v>
      </c>
      <c r="H521" s="18">
        <f t="shared" si="64"/>
        <v>98.943343935015378</v>
      </c>
      <c r="I521" s="10">
        <f t="shared" si="65"/>
        <v>36.381467564905158</v>
      </c>
      <c r="J521" s="10">
        <v>38.220727191830512</v>
      </c>
      <c r="K521" s="10">
        <v>8.4491641088381577</v>
      </c>
      <c r="L521" s="247">
        <f t="shared" si="66"/>
        <v>8.4491641088381577</v>
      </c>
      <c r="M521" s="10">
        <f t="shared" si="70"/>
        <v>181.99470280058921</v>
      </c>
      <c r="N521" s="11">
        <f t="shared" si="71"/>
        <v>5.1186809956571287E-2</v>
      </c>
    </row>
    <row r="522" spans="1:14">
      <c r="A522" s="9">
        <f t="shared" si="69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63"/>
        <v>3553.2999999999997</v>
      </c>
      <c r="G522" s="11">
        <v>4.3200607501644582E-2</v>
      </c>
      <c r="H522" s="18">
        <f t="shared" si="64"/>
        <v>98.027794500206781</v>
      </c>
      <c r="I522" s="10">
        <f t="shared" si="65"/>
        <v>36.044820037726033</v>
      </c>
      <c r="J522" s="10">
        <v>37.867060499491544</v>
      </c>
      <c r="K522" s="10">
        <v>8.3709817155936719</v>
      </c>
      <c r="L522" s="247">
        <f t="shared" si="66"/>
        <v>8.3709817155936719</v>
      </c>
      <c r="M522" s="10">
        <f t="shared" si="70"/>
        <v>180.31065675301804</v>
      </c>
      <c r="N522" s="11">
        <f t="shared" si="71"/>
        <v>5.0744563294126036E-2</v>
      </c>
    </row>
    <row r="523" spans="1:14">
      <c r="A523" s="9">
        <f t="shared" si="69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63"/>
        <v>3576.9</v>
      </c>
      <c r="G523" s="11">
        <v>4.3866534086365899E-2</v>
      </c>
      <c r="H523" s="18">
        <f t="shared" si="64"/>
        <v>99.538868491395462</v>
      </c>
      <c r="I523" s="10">
        <f t="shared" si="65"/>
        <v>36.600441944286111</v>
      </c>
      <c r="J523" s="10">
        <v>38.450771788063165</v>
      </c>
      <c r="K523" s="10">
        <v>8.5000183099151201</v>
      </c>
      <c r="L523" s="247">
        <f t="shared" si="66"/>
        <v>8.5000183099151201</v>
      </c>
      <c r="M523" s="10">
        <f t="shared" si="70"/>
        <v>183.09010053365984</v>
      </c>
      <c r="N523" s="11">
        <f t="shared" si="71"/>
        <v>5.1186809956571287E-2</v>
      </c>
    </row>
    <row r="524" spans="1:14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63"/>
        <v>194.9</v>
      </c>
      <c r="G524" s="11">
        <v>2.3902226770199653E-3</v>
      </c>
      <c r="H524" s="18">
        <f t="shared" si="64"/>
        <v>5.4237259831063138</v>
      </c>
      <c r="I524" s="10">
        <f t="shared" si="65"/>
        <v>1.9943040439881918</v>
      </c>
      <c r="J524" s="10">
        <v>2.0951257853150804</v>
      </c>
      <c r="K524" s="10">
        <v>0.46315344812615872</v>
      </c>
      <c r="L524" s="247">
        <f t="shared" si="66"/>
        <v>0.46315344812615872</v>
      </c>
      <c r="M524" s="10">
        <f t="shared" si="70"/>
        <v>9.9763092605357446</v>
      </c>
      <c r="N524" s="11">
        <f t="shared" si="71"/>
        <v>5.1186809956571287E-2</v>
      </c>
    </row>
    <row r="525" spans="1:14">
      <c r="A525" s="9">
        <f t="shared" si="69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63"/>
        <v>234.1</v>
      </c>
      <c r="G525" s="11">
        <v>2.8709652575185933E-3</v>
      </c>
      <c r="H525" s="18">
        <f t="shared" si="64"/>
        <v>6.5145933947931658</v>
      </c>
      <c r="I525" s="10">
        <f t="shared" si="65"/>
        <v>2.3954159912654474</v>
      </c>
      <c r="J525" s="10">
        <v>2.5165158868253479</v>
      </c>
      <c r="K525" s="10">
        <v>0.55630693794937791</v>
      </c>
      <c r="L525" s="247">
        <f t="shared" si="66"/>
        <v>0.55630693794937791</v>
      </c>
      <c r="M525" s="10">
        <f t="shared" si="70"/>
        <v>11.982832210833338</v>
      </c>
      <c r="N525" s="11">
        <f t="shared" si="71"/>
        <v>5.1186809956571287E-2</v>
      </c>
    </row>
    <row r="526" spans="1:14">
      <c r="A526" s="9">
        <f t="shared" si="69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63"/>
        <v>3517.1000000000004</v>
      </c>
      <c r="G526" s="11">
        <v>3.9284762962021831E-2</v>
      </c>
      <c r="H526" s="18">
        <f t="shared" si="64"/>
        <v>89.142234180012608</v>
      </c>
      <c r="I526" s="10">
        <f t="shared" si="65"/>
        <v>32.777599507990637</v>
      </c>
      <c r="J526" s="10">
        <v>34.434666126730612</v>
      </c>
      <c r="K526" s="10">
        <v>7.612208519150971</v>
      </c>
      <c r="L526" s="247">
        <f t="shared" si="66"/>
        <v>7.612208519150971</v>
      </c>
      <c r="M526" s="10">
        <f t="shared" si="70"/>
        <v>163.96670833388484</v>
      </c>
      <c r="N526" s="11">
        <f t="shared" si="71"/>
        <v>4.6619859638305658E-2</v>
      </c>
    </row>
    <row r="527" spans="1:14">
      <c r="A527" s="9">
        <f t="shared" si="69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63"/>
        <v>2684.4</v>
      </c>
      <c r="G527" s="11">
        <v>3.2921055691084632E-2</v>
      </c>
      <c r="H527" s="18">
        <f t="shared" si="64"/>
        <v>74.702155100310875</v>
      </c>
      <c r="I527" s="10">
        <f t="shared" si="65"/>
        <v>27.467982430384311</v>
      </c>
      <c r="J527" s="10">
        <v>28.85662215546332</v>
      </c>
      <c r="K527" s="10">
        <v>6.3791129612614696</v>
      </c>
      <c r="L527" s="247">
        <f t="shared" si="66"/>
        <v>6.3791129612614696</v>
      </c>
      <c r="M527" s="10">
        <f t="shared" si="70"/>
        <v>137.40587264741998</v>
      </c>
      <c r="N527" s="11">
        <f t="shared" si="71"/>
        <v>5.1186809956571294E-2</v>
      </c>
    </row>
    <row r="528" spans="1:14">
      <c r="A528" s="9">
        <f t="shared" si="69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63"/>
        <v>4074.2999999999997</v>
      </c>
      <c r="G528" s="11">
        <v>4.919762591653818E-2</v>
      </c>
      <c r="H528" s="18">
        <f t="shared" si="64"/>
        <v>111.63580889599429</v>
      </c>
      <c r="I528" s="10">
        <f t="shared" si="65"/>
        <v>41.048486931057106</v>
      </c>
      <c r="J528" s="10">
        <v>43.123687020882372</v>
      </c>
      <c r="K528" s="10">
        <v>9.5330239738476035</v>
      </c>
      <c r="L528" s="247">
        <f t="shared" si="66"/>
        <v>9.5330239738476035</v>
      </c>
      <c r="M528" s="10">
        <f t="shared" si="70"/>
        <v>205.34100682178138</v>
      </c>
      <c r="N528" s="11">
        <f t="shared" si="71"/>
        <v>5.0399088634067543E-2</v>
      </c>
    </row>
    <row r="529" spans="1:14">
      <c r="A529" s="9">
        <f t="shared" si="69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63"/>
        <v>5184.63</v>
      </c>
      <c r="G529" s="11">
        <v>6.1680131546867745E-2</v>
      </c>
      <c r="H529" s="18">
        <f t="shared" si="64"/>
        <v>139.96023689694402</v>
      </c>
      <c r="I529" s="10">
        <f t="shared" si="65"/>
        <v>51.463379107006318</v>
      </c>
      <c r="J529" s="10">
        <v>54.065102506091449</v>
      </c>
      <c r="K529" s="10">
        <v>11.951759089836564</v>
      </c>
      <c r="L529" s="247">
        <f t="shared" si="66"/>
        <v>11.951759089836564</v>
      </c>
      <c r="M529" s="10">
        <f t="shared" si="70"/>
        <v>257.44047759987836</v>
      </c>
      <c r="N529" s="11">
        <f t="shared" si="71"/>
        <v>4.9654551549460302E-2</v>
      </c>
    </row>
    <row r="530" spans="1:14">
      <c r="A530" s="9">
        <f t="shared" si="69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63"/>
        <v>115.8</v>
      </c>
      <c r="G530" s="11">
        <v>1.4201528270852332E-3</v>
      </c>
      <c r="H530" s="18">
        <f t="shared" si="64"/>
        <v>3.2225113845239153</v>
      </c>
      <c r="I530" s="10">
        <f t="shared" si="65"/>
        <v>1.1849174360894437</v>
      </c>
      <c r="J530" s="10">
        <v>1.2448207590532903</v>
      </c>
      <c r="K530" s="10">
        <v>0.27518301330430567</v>
      </c>
      <c r="L530" s="247">
        <f t="shared" si="66"/>
        <v>0.27518301330430567</v>
      </c>
      <c r="M530" s="10">
        <f t="shared" si="70"/>
        <v>5.9274325929709546</v>
      </c>
      <c r="N530" s="11">
        <f t="shared" si="71"/>
        <v>5.1186809956571287E-2</v>
      </c>
    </row>
    <row r="531" spans="1:14">
      <c r="A531" s="9">
        <f t="shared" si="69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63"/>
        <v>94</v>
      </c>
      <c r="G531" s="11">
        <v>1.1528010858895675E-3</v>
      </c>
      <c r="H531" s="18">
        <f t="shared" si="64"/>
        <v>2.6158555280245945</v>
      </c>
      <c r="I531" s="10">
        <f t="shared" si="65"/>
        <v>0.96185007765464348</v>
      </c>
      <c r="J531" s="10">
        <v>1.0104762638256415</v>
      </c>
      <c r="K531" s="10">
        <v>1.3761793523023891</v>
      </c>
      <c r="L531" s="247">
        <f t="shared" si="66"/>
        <v>1.3761793523023891</v>
      </c>
      <c r="M531" s="10">
        <f t="shared" si="70"/>
        <v>5.9643612218072679</v>
      </c>
      <c r="N531" s="11">
        <f t="shared" si="71"/>
        <v>6.3450651295822003E-2</v>
      </c>
    </row>
    <row r="532" spans="1:14">
      <c r="A532" s="9">
        <f t="shared" si="69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63"/>
        <v>222.7</v>
      </c>
      <c r="G532" s="11">
        <v>2.3105077083148354E-3</v>
      </c>
      <c r="H532" s="18">
        <f t="shared" si="64"/>
        <v>5.2428423561684427</v>
      </c>
      <c r="I532" s="10">
        <f t="shared" si="65"/>
        <v>1.9277931343631365</v>
      </c>
      <c r="J532" s="10">
        <v>2.0252524266462859</v>
      </c>
      <c r="K532" s="10">
        <v>0.44770707864016568</v>
      </c>
      <c r="L532" s="247">
        <f t="shared" si="66"/>
        <v>0.44770707864016568</v>
      </c>
      <c r="M532" s="10">
        <f t="shared" si="70"/>
        <v>9.6435949958180309</v>
      </c>
      <c r="N532" s="11">
        <f t="shared" si="71"/>
        <v>4.3303075868064804E-2</v>
      </c>
    </row>
    <row r="533" spans="1:14">
      <c r="A533" s="9">
        <f t="shared" si="69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63"/>
        <v>76</v>
      </c>
      <c r="G533" s="11">
        <v>9.3205194178305458E-4</v>
      </c>
      <c r="H533" s="18">
        <f t="shared" si="64"/>
        <v>2.1149470226581828</v>
      </c>
      <c r="I533" s="10">
        <f t="shared" si="65"/>
        <v>0.77766602023141385</v>
      </c>
      <c r="J533" s="10">
        <v>0.81698080905051862</v>
      </c>
      <c r="K533" s="10">
        <v>0.18060370475930249</v>
      </c>
      <c r="L533" s="247">
        <f t="shared" si="66"/>
        <v>0.18060370475930249</v>
      </c>
      <c r="M533" s="10">
        <f t="shared" si="70"/>
        <v>3.8901975566994178</v>
      </c>
      <c r="N533" s="11">
        <f t="shared" si="71"/>
        <v>5.1186809956571287E-2</v>
      </c>
    </row>
    <row r="534" spans="1:14">
      <c r="A534" s="9">
        <f t="shared" si="69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63"/>
        <v>229.6</v>
      </c>
      <c r="G534" s="11">
        <v>2.8157779714919648E-3</v>
      </c>
      <c r="H534" s="18">
        <f t="shared" si="64"/>
        <v>6.3893662684515622</v>
      </c>
      <c r="I534" s="10">
        <f t="shared" si="65"/>
        <v>2.3493699769096397</v>
      </c>
      <c r="J534" s="10">
        <v>2.4681420231315667</v>
      </c>
      <c r="K534" s="10">
        <v>0.54561329753599808</v>
      </c>
      <c r="L534" s="247">
        <f t="shared" si="66"/>
        <v>0.54561329753599808</v>
      </c>
      <c r="M534" s="10">
        <f t="shared" si="70"/>
        <v>11.752491566028768</v>
      </c>
      <c r="N534" s="11">
        <f t="shared" si="71"/>
        <v>5.1186809956571287E-2</v>
      </c>
    </row>
    <row r="535" spans="1:14">
      <c r="A535" s="9" t="e">
        <f>#REF!+1</f>
        <v>#REF!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63"/>
        <v>66.400000000000006</v>
      </c>
      <c r="G535" s="11">
        <v>8.1431906492624784E-4</v>
      </c>
      <c r="H535" s="18">
        <f t="shared" si="64"/>
        <v>1.8477958197960969</v>
      </c>
      <c r="I535" s="10">
        <f t="shared" si="65"/>
        <v>0.67943452293902484</v>
      </c>
      <c r="J535" s="10">
        <v>0.71378323317045322</v>
      </c>
      <c r="K535" s="10">
        <v>0.15779060521075905</v>
      </c>
      <c r="L535" s="247">
        <f t="shared" si="66"/>
        <v>0.15779060521075905</v>
      </c>
      <c r="M535" s="10">
        <f t="shared" si="70"/>
        <v>3.3988041811163336</v>
      </c>
      <c r="N535" s="11">
        <f t="shared" si="71"/>
        <v>5.1186809956571287E-2</v>
      </c>
    </row>
    <row r="536" spans="1:14">
      <c r="A536" s="9" t="e">
        <f t="shared" si="69"/>
        <v>#REF!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63"/>
        <v>2581.4</v>
      </c>
      <c r="G536" s="11">
        <v>3.1657880033141808E-2</v>
      </c>
      <c r="H536" s="18">
        <f t="shared" si="64"/>
        <v>71.835845319603081</v>
      </c>
      <c r="I536" s="10">
        <f t="shared" si="65"/>
        <v>26.414040324018053</v>
      </c>
      <c r="J536" s="10">
        <v>27.74939816425012</v>
      </c>
      <c r="K536" s="10">
        <v>6.1343474140218888</v>
      </c>
      <c r="L536" s="247">
        <f t="shared" si="66"/>
        <v>6.1343474140218888</v>
      </c>
      <c r="M536" s="10">
        <f t="shared" si="70"/>
        <v>132.13363122189315</v>
      </c>
      <c r="N536" s="11">
        <f t="shared" si="71"/>
        <v>5.1186809956571301E-2</v>
      </c>
    </row>
    <row r="537" spans="1:14">
      <c r="A537" s="9" t="e">
        <f t="shared" si="69"/>
        <v>#REF!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63"/>
        <v>3240.3</v>
      </c>
      <c r="G537" s="11">
        <v>3.9738525091574106E-2</v>
      </c>
      <c r="H537" s="18">
        <f t="shared" si="64"/>
        <v>90.171879441043558</v>
      </c>
      <c r="I537" s="10">
        <f t="shared" si="65"/>
        <v>33.156200070471719</v>
      </c>
      <c r="J537" s="10">
        <v>34.832406783768363</v>
      </c>
      <c r="K537" s="10">
        <v>7.7001340069943147</v>
      </c>
      <c r="L537" s="247">
        <f t="shared" si="66"/>
        <v>7.7001340069943147</v>
      </c>
      <c r="M537" s="10">
        <f t="shared" si="70"/>
        <v>165.86062030227797</v>
      </c>
      <c r="N537" s="11">
        <f t="shared" si="71"/>
        <v>5.1186809956571294E-2</v>
      </c>
    </row>
    <row r="538" spans="1:14">
      <c r="A538" s="9" t="e">
        <f t="shared" si="69"/>
        <v>#REF!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63"/>
        <v>3544.97</v>
      </c>
      <c r="G538" s="11">
        <v>4.3474949632403614E-2</v>
      </c>
      <c r="H538" s="18">
        <f t="shared" si="64"/>
        <v>98.650312459376025</v>
      </c>
      <c r="I538" s="10">
        <f t="shared" si="65"/>
        <v>36.273719891312567</v>
      </c>
      <c r="J538" s="10">
        <v>38.107532350787061</v>
      </c>
      <c r="K538" s="10">
        <v>8.424140990270848</v>
      </c>
      <c r="L538" s="247">
        <f t="shared" si="66"/>
        <v>8.424140990270848</v>
      </c>
      <c r="M538" s="10">
        <f t="shared" si="70"/>
        <v>181.45570569174652</v>
      </c>
      <c r="N538" s="11">
        <f t="shared" si="71"/>
        <v>5.1186809956571287E-2</v>
      </c>
    </row>
    <row r="539" spans="1:14">
      <c r="A539" s="9" t="e">
        <f t="shared" si="69"/>
        <v>#REF!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63"/>
        <v>2778.9</v>
      </c>
      <c r="G539" s="11">
        <v>3.4079988697643823E-2</v>
      </c>
      <c r="H539" s="18">
        <f t="shared" si="64"/>
        <v>77.331924753484529</v>
      </c>
      <c r="I539" s="10">
        <f t="shared" ref="I539:I550" si="72">H539*0.3677</f>
        <v>28.434948731856263</v>
      </c>
      <c r="J539" s="10">
        <v>29.872473293032716</v>
      </c>
      <c r="K539" s="10">
        <v>6.6036794099424441</v>
      </c>
      <c r="L539" s="247">
        <f t="shared" si="66"/>
        <v>6.6036794099424441</v>
      </c>
      <c r="M539" s="10">
        <f t="shared" si="70"/>
        <v>142.24302618831598</v>
      </c>
      <c r="N539" s="11">
        <f t="shared" si="71"/>
        <v>5.1186809956571294E-2</v>
      </c>
    </row>
    <row r="540" spans="1:14">
      <c r="A540" s="9" t="e">
        <f t="shared" si="69"/>
        <v>#REF!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63"/>
        <v>2581.6999999999998</v>
      </c>
      <c r="G540" s="11">
        <v>3.1661559185543579E-2</v>
      </c>
      <c r="H540" s="18">
        <f t="shared" si="64"/>
        <v>71.844193794692501</v>
      </c>
      <c r="I540" s="10">
        <f t="shared" si="72"/>
        <v>26.417110058308435</v>
      </c>
      <c r="J540" s="10">
        <v>27.752623088496367</v>
      </c>
      <c r="K540" s="10">
        <v>6.1350603233827794</v>
      </c>
      <c r="L540" s="247">
        <f t="shared" si="66"/>
        <v>6.1350603233827794</v>
      </c>
      <c r="M540" s="10">
        <f t="shared" si="70"/>
        <v>132.14898726488008</v>
      </c>
      <c r="N540" s="11">
        <f t="shared" si="71"/>
        <v>5.1186809956571287E-2</v>
      </c>
    </row>
    <row r="541" spans="1:14">
      <c r="A541" s="9" t="e">
        <f t="shared" si="69"/>
        <v>#REF!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63"/>
        <v>3517.8</v>
      </c>
      <c r="G541" s="11">
        <v>3.8677702815728916E-2</v>
      </c>
      <c r="H541" s="18">
        <f t="shared" si="64"/>
        <v>87.76473579025496</v>
      </c>
      <c r="I541" s="10">
        <f t="shared" si="72"/>
        <v>32.271093350076754</v>
      </c>
      <c r="J541" s="10">
        <v>33.902553626099021</v>
      </c>
      <c r="K541" s="10">
        <v>7.4945784746037925</v>
      </c>
      <c r="L541" s="247">
        <f t="shared" si="66"/>
        <v>7.4945784746037925</v>
      </c>
      <c r="M541" s="10">
        <f t="shared" si="70"/>
        <v>161.43296124103452</v>
      </c>
      <c r="N541" s="11">
        <f t="shared" si="71"/>
        <v>4.5890318165056149E-2</v>
      </c>
    </row>
    <row r="542" spans="1:14">
      <c r="A542" s="9" t="e">
        <f t="shared" si="69"/>
        <v>#REF!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63"/>
        <v>2599.2399999999998</v>
      </c>
      <c r="G542" s="11">
        <v>3.1876666962634033E-2</v>
      </c>
      <c r="H542" s="18">
        <f t="shared" si="64"/>
        <v>72.332301304921771</v>
      </c>
      <c r="I542" s="10">
        <f t="shared" si="72"/>
        <v>26.596587189819736</v>
      </c>
      <c r="J542" s="10">
        <v>27.941173659427236</v>
      </c>
      <c r="K542" s="10">
        <v>6.1767417573495971</v>
      </c>
      <c r="L542" s="247">
        <f t="shared" si="66"/>
        <v>6.1767417573495971</v>
      </c>
      <c r="M542" s="10">
        <f t="shared" si="70"/>
        <v>133.04680391151834</v>
      </c>
      <c r="N542" s="11">
        <f t="shared" si="71"/>
        <v>5.1186809956571287E-2</v>
      </c>
    </row>
    <row r="543" spans="1:14">
      <c r="A543" s="9" t="e">
        <f t="shared" si="69"/>
        <v>#REF!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73">C543+D543+E543</f>
        <v>3555.8</v>
      </c>
      <c r="G543" s="11">
        <v>4.3607767034107708E-2</v>
      </c>
      <c r="H543" s="18">
        <f t="shared" si="64"/>
        <v>98.951692410104826</v>
      </c>
      <c r="I543" s="10">
        <f t="shared" si="72"/>
        <v>36.38453729919555</v>
      </c>
      <c r="J543" s="10">
        <v>38.223952116076767</v>
      </c>
      <c r="K543" s="10">
        <v>8.4498770181990519</v>
      </c>
      <c r="L543" s="247">
        <f t="shared" si="66"/>
        <v>8.4498770181990519</v>
      </c>
      <c r="M543" s="10">
        <f t="shared" si="70"/>
        <v>182.01005884357619</v>
      </c>
      <c r="N543" s="11">
        <f t="shared" si="71"/>
        <v>5.1186809956571287E-2</v>
      </c>
    </row>
    <row r="544" spans="1:14">
      <c r="A544" s="9" t="e">
        <f t="shared" ref="A544:A550" si="74">A543+1</f>
        <v>#REF!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73"/>
        <v>4424.8999999999996</v>
      </c>
      <c r="G544" s="11">
        <v>5.42662715420505E-2</v>
      </c>
      <c r="H544" s="18">
        <f t="shared" ref="H544:H550" si="75">G544*$H$2</f>
        <v>123.13722474421306</v>
      </c>
      <c r="I544" s="10">
        <f t="shared" si="72"/>
        <v>45.277557538447141</v>
      </c>
      <c r="J544" s="10">
        <v>47.566557657468941</v>
      </c>
      <c r="K544" s="10">
        <v>10.515175436703126</v>
      </c>
      <c r="L544" s="247">
        <f t="shared" si="66"/>
        <v>10.515175436703126</v>
      </c>
      <c r="M544" s="10">
        <f t="shared" ref="M544:M551" si="76">H544+I544+J544+L544</f>
        <v>226.49651537683226</v>
      </c>
      <c r="N544" s="11">
        <f t="shared" ref="N544:N551" si="77">M544/F544</f>
        <v>5.1186809956571287E-2</v>
      </c>
    </row>
    <row r="545" spans="1:14">
      <c r="A545" s="9" t="e">
        <f t="shared" si="74"/>
        <v>#REF!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73"/>
        <v>2601.4</v>
      </c>
      <c r="G545" s="11">
        <v>3.1903156859926819E-2</v>
      </c>
      <c r="H545" s="18">
        <f t="shared" si="75"/>
        <v>72.392410325565749</v>
      </c>
      <c r="I545" s="10">
        <f t="shared" si="72"/>
        <v>26.618689276710526</v>
      </c>
      <c r="J545" s="10">
        <v>27.964393114000252</v>
      </c>
      <c r="K545" s="10">
        <v>6.1818747047480205</v>
      </c>
      <c r="L545" s="247">
        <f t="shared" ref="L545:L550" si="78">K545*$L$2</f>
        <v>6.1818747047480205</v>
      </c>
      <c r="M545" s="10">
        <f t="shared" si="76"/>
        <v>133.15736742102456</v>
      </c>
      <c r="N545" s="11">
        <f t="shared" si="77"/>
        <v>5.1186809956571287E-2</v>
      </c>
    </row>
    <row r="546" spans="1:14">
      <c r="A546" s="9" t="e">
        <f t="shared" si="74"/>
        <v>#REF!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73"/>
        <v>4398.29</v>
      </c>
      <c r="G546" s="11">
        <v>5.3939930724013041E-2</v>
      </c>
      <c r="H546" s="18">
        <f t="shared" si="75"/>
        <v>122.39671500377972</v>
      </c>
      <c r="I546" s="10">
        <f t="shared" si="72"/>
        <v>45.005272106889805</v>
      </c>
      <c r="J546" s="10">
        <v>47.280506876826387</v>
      </c>
      <c r="K546" s="10">
        <v>10.451940376392008</v>
      </c>
      <c r="L546" s="247">
        <f t="shared" si="78"/>
        <v>10.451940376392008</v>
      </c>
      <c r="M546" s="10">
        <f t="shared" si="76"/>
        <v>225.13443436388792</v>
      </c>
      <c r="N546" s="11">
        <f t="shared" si="77"/>
        <v>5.1186809956571287E-2</v>
      </c>
    </row>
    <row r="547" spans="1:14">
      <c r="A547" s="9" t="e">
        <f t="shared" si="74"/>
        <v>#REF!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73"/>
        <v>53.2</v>
      </c>
      <c r="G547" s="11">
        <v>6.5243635924813824E-4</v>
      </c>
      <c r="H547" s="18">
        <f t="shared" si="75"/>
        <v>1.4804629158607281</v>
      </c>
      <c r="I547" s="10">
        <f t="shared" si="72"/>
        <v>0.54436621416198971</v>
      </c>
      <c r="J547" s="10">
        <v>0.57188656633536306</v>
      </c>
      <c r="K547" s="10">
        <v>0.12642259333151176</v>
      </c>
      <c r="L547" s="247">
        <f t="shared" si="78"/>
        <v>0.12642259333151176</v>
      </c>
      <c r="M547" s="10">
        <f t="shared" si="76"/>
        <v>2.7231382896895928</v>
      </c>
      <c r="N547" s="11">
        <f t="shared" si="77"/>
        <v>5.1186809956571294E-2</v>
      </c>
    </row>
    <row r="548" spans="1:14">
      <c r="A548" s="9" t="e">
        <f t="shared" si="74"/>
        <v>#REF!</v>
      </c>
      <c r="B548" s="14" t="s">
        <v>1328</v>
      </c>
      <c r="C548" s="8">
        <v>3237.1</v>
      </c>
      <c r="D548" s="8"/>
      <c r="E548" s="8"/>
      <c r="F548" s="8">
        <f t="shared" si="73"/>
        <v>3237.1</v>
      </c>
      <c r="G548" s="11">
        <v>3.96992807992885E-2</v>
      </c>
      <c r="H548" s="18">
        <f t="shared" si="75"/>
        <v>90.082829040089521</v>
      </c>
      <c r="I548" s="10">
        <f t="shared" si="72"/>
        <v>33.123456238040916</v>
      </c>
      <c r="J548" s="10">
        <v>34.798007591808343</v>
      </c>
      <c r="K548" s="10">
        <v>7.6925296404781331</v>
      </c>
      <c r="L548" s="247">
        <f t="shared" si="78"/>
        <v>7.6925296404781331</v>
      </c>
      <c r="M548" s="10">
        <f t="shared" si="76"/>
        <v>165.69682251041692</v>
      </c>
      <c r="N548" s="11">
        <f t="shared" si="77"/>
        <v>5.1186809956571294E-2</v>
      </c>
    </row>
    <row r="549" spans="1:14">
      <c r="A549" s="9" t="e">
        <f t="shared" si="74"/>
        <v>#REF!</v>
      </c>
      <c r="B549" s="14" t="s">
        <v>1274</v>
      </c>
      <c r="C549" s="8">
        <v>7048.4</v>
      </c>
      <c r="D549" s="8"/>
      <c r="E549" s="8">
        <v>720.9</v>
      </c>
      <c r="F549" s="8">
        <f t="shared" si="73"/>
        <v>7769.2999999999993</v>
      </c>
      <c r="G549" s="11">
        <v>7.8346460828520328E-2</v>
      </c>
      <c r="H549" s="18">
        <f t="shared" si="75"/>
        <v>177.77830465982035</v>
      </c>
      <c r="I549" s="10">
        <f t="shared" si="72"/>
        <v>65.369082623415949</v>
      </c>
      <c r="J549" s="10">
        <v>68.673806774631203</v>
      </c>
      <c r="K549" s="10">
        <v>15.181193714742385</v>
      </c>
      <c r="L549" s="247">
        <f t="shared" si="78"/>
        <v>15.181193714742385</v>
      </c>
      <c r="M549" s="10">
        <f t="shared" si="76"/>
        <v>327.00238777260989</v>
      </c>
      <c r="N549" s="11">
        <f t="shared" si="77"/>
        <v>4.208904119709754E-2</v>
      </c>
    </row>
    <row r="550" spans="1:14">
      <c r="A550" s="9" t="e">
        <f t="shared" si="74"/>
        <v>#REF!</v>
      </c>
      <c r="B550" s="14" t="s">
        <v>1276</v>
      </c>
      <c r="C550" s="8">
        <v>9360.52</v>
      </c>
      <c r="D550" s="8"/>
      <c r="E550" s="8">
        <v>1120</v>
      </c>
      <c r="F550" s="8">
        <f t="shared" si="73"/>
        <v>10480.52</v>
      </c>
      <c r="G550" s="11">
        <v>0.1040097565698474</v>
      </c>
      <c r="H550" s="18">
        <f t="shared" si="75"/>
        <v>236.01165892533785</v>
      </c>
      <c r="I550" s="10">
        <f t="shared" si="72"/>
        <v>86.78148698684673</v>
      </c>
      <c r="J550" s="10">
        <v>91.168712023734031</v>
      </c>
      <c r="K550" s="10">
        <v>20.153970530539333</v>
      </c>
      <c r="L550" s="247">
        <f t="shared" si="78"/>
        <v>20.153970530539333</v>
      </c>
      <c r="M550" s="10">
        <f t="shared" si="76"/>
        <v>434.11582846645791</v>
      </c>
      <c r="N550" s="11">
        <f t="shared" si="77"/>
        <v>4.1421210824124935E-2</v>
      </c>
    </row>
    <row r="551" spans="1:14">
      <c r="A551" s="12"/>
      <c r="B551" s="17" t="s">
        <v>576</v>
      </c>
      <c r="C551" s="13">
        <f t="shared" ref="C551:L551" si="79">SUM(C481:C550)</f>
        <v>182639.05999999997</v>
      </c>
      <c r="D551" s="13">
        <f t="shared" si="79"/>
        <v>232.40000000000003</v>
      </c>
      <c r="E551" s="13">
        <f t="shared" si="79"/>
        <v>4310.1000000000004</v>
      </c>
      <c r="F551" s="13">
        <f t="shared" si="79"/>
        <v>187181.55999999994</v>
      </c>
      <c r="G551" s="39">
        <f t="shared" si="79"/>
        <v>2.2209762801598028</v>
      </c>
      <c r="H551" s="15">
        <f t="shared" si="79"/>
        <v>5039.6839065990107</v>
      </c>
      <c r="I551" s="15">
        <f t="shared" si="79"/>
        <v>1853.0917724564574</v>
      </c>
      <c r="J551" s="15">
        <v>1709.4912000000006</v>
      </c>
      <c r="K551" s="15">
        <f t="shared" si="79"/>
        <v>431.51137489245446</v>
      </c>
      <c r="L551" s="15">
        <f t="shared" si="79"/>
        <v>431.51137489245446</v>
      </c>
      <c r="M551" s="15">
        <f t="shared" si="76"/>
        <v>9033.7782539479231</v>
      </c>
      <c r="N551" s="16">
        <f t="shared" si="77"/>
        <v>4.8262116492393405E-2</v>
      </c>
    </row>
    <row r="552" spans="1:14">
      <c r="A552" s="9"/>
      <c r="B552" s="7" t="s">
        <v>1270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11"/>
    </row>
    <row r="553" spans="1:14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80">C553+D553+E553</f>
        <v>94.51</v>
      </c>
      <c r="G553" s="11">
        <v>1.5528598351349531E-3</v>
      </c>
      <c r="H553" s="18">
        <f>G553*$Q$2</f>
        <v>3.4257640822912201</v>
      </c>
      <c r="I553" s="10">
        <f t="shared" ref="I553:I613" si="81">H553*0.3677</f>
        <v>1.2596534530584818</v>
      </c>
      <c r="J553" s="10">
        <v>1.3611437598891918</v>
      </c>
      <c r="K553" s="10">
        <v>0.30089765025409987</v>
      </c>
      <c r="L553" s="247">
        <f t="shared" ref="L553:L616" si="82">K553*$L$2</f>
        <v>0.30089765025409987</v>
      </c>
      <c r="M553" s="10">
        <f t="shared" ref="M553:M583" si="83">H553+I553+J553+L553</f>
        <v>6.3474589454929937</v>
      </c>
      <c r="N553" s="11">
        <f>M553/F553</f>
        <v>6.7161770664405818E-2</v>
      </c>
    </row>
    <row r="554" spans="1:14">
      <c r="A554" s="9">
        <f t="shared" ref="A554:A613" si="84">A553+1</f>
        <v>2</v>
      </c>
      <c r="B554" s="8" t="s">
        <v>644</v>
      </c>
      <c r="C554" s="8">
        <v>0</v>
      </c>
      <c r="D554" s="8">
        <f>димвенканали!D554</f>
        <v>0</v>
      </c>
      <c r="E554" s="8">
        <f>димвенканали!E554</f>
        <v>0</v>
      </c>
      <c r="F554" s="8">
        <f t="shared" si="80"/>
        <v>0</v>
      </c>
      <c r="G554" s="11">
        <v>0</v>
      </c>
      <c r="H554" s="18">
        <f t="shared" ref="H554:H615" si="85">G554*$Q$2</f>
        <v>0</v>
      </c>
      <c r="I554" s="10">
        <f t="shared" si="81"/>
        <v>0</v>
      </c>
      <c r="J554" s="10">
        <v>0</v>
      </c>
      <c r="K554" s="10">
        <v>0</v>
      </c>
      <c r="L554" s="247">
        <f t="shared" si="82"/>
        <v>0</v>
      </c>
      <c r="M554" s="10">
        <f t="shared" si="83"/>
        <v>0</v>
      </c>
      <c r="N554" s="11">
        <v>0</v>
      </c>
    </row>
    <row r="555" spans="1:14">
      <c r="A555" s="9">
        <f t="shared" si="84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80"/>
        <v>4212.6899999999996</v>
      </c>
      <c r="G555" s="11">
        <v>6.9217194993912448E-2</v>
      </c>
      <c r="H555" s="18">
        <f t="shared" si="85"/>
        <v>152.70005387607026</v>
      </c>
      <c r="I555" s="10">
        <f t="shared" si="81"/>
        <v>56.147809810231038</v>
      </c>
      <c r="J555" s="10">
        <v>60.671640099964016</v>
      </c>
      <c r="K555" s="10">
        <v>13.412215873970416</v>
      </c>
      <c r="L555" s="247">
        <f t="shared" si="82"/>
        <v>13.412215873970416</v>
      </c>
      <c r="M555" s="10">
        <f t="shared" si="83"/>
        <v>282.93171966023573</v>
      </c>
      <c r="N555" s="11">
        <f t="shared" ref="N555:N565" si="86">M555/F555</f>
        <v>6.7161770664405818E-2</v>
      </c>
    </row>
    <row r="556" spans="1:14">
      <c r="A556" s="9">
        <f t="shared" si="84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80"/>
        <v>4354.84</v>
      </c>
      <c r="G556" s="11">
        <v>7.1552810543213413E-2</v>
      </c>
      <c r="H556" s="18">
        <f t="shared" si="85"/>
        <v>157.85265533938309</v>
      </c>
      <c r="I556" s="10">
        <f t="shared" si="81"/>
        <v>58.042421368291166</v>
      </c>
      <c r="J556" s="10">
        <v>62.718900553548281</v>
      </c>
      <c r="K556" s="10">
        <v>13.864788098958464</v>
      </c>
      <c r="L556" s="247">
        <f t="shared" si="82"/>
        <v>13.864788098958464</v>
      </c>
      <c r="M556" s="10">
        <f t="shared" si="83"/>
        <v>292.478765360181</v>
      </c>
      <c r="N556" s="11">
        <f t="shared" si="86"/>
        <v>6.7161770664405804E-2</v>
      </c>
    </row>
    <row r="557" spans="1:14">
      <c r="A557" s="9">
        <f t="shared" si="84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80"/>
        <v>4344.0200000000004</v>
      </c>
      <c r="G557" s="11">
        <v>7.0454915143957061E-2</v>
      </c>
      <c r="H557" s="18">
        <f t="shared" si="85"/>
        <v>155.43058829908367</v>
      </c>
      <c r="I557" s="10">
        <f t="shared" si="81"/>
        <v>57.151827317573066</v>
      </c>
      <c r="J557" s="10">
        <v>61.756551320284117</v>
      </c>
      <c r="K557" s="10">
        <v>13.652048907444561</v>
      </c>
      <c r="L557" s="247">
        <f t="shared" si="82"/>
        <v>13.652048907444561</v>
      </c>
      <c r="M557" s="10">
        <f t="shared" si="83"/>
        <v>287.9910158443854</v>
      </c>
      <c r="N557" s="11">
        <f t="shared" si="86"/>
        <v>6.6295969135589924E-2</v>
      </c>
    </row>
    <row r="558" spans="1:14">
      <c r="A558" s="9">
        <f t="shared" si="84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80"/>
        <v>8583.89</v>
      </c>
      <c r="G558" s="11">
        <v>0.14103881081596203</v>
      </c>
      <c r="H558" s="18">
        <f t="shared" si="85"/>
        <v>311.14572054109385</v>
      </c>
      <c r="I558" s="10">
        <f t="shared" si="81"/>
        <v>114.40828144296022</v>
      </c>
      <c r="J558" s="10">
        <v>123.62615923262335</v>
      </c>
      <c r="K558" s="10">
        <v>27.329090371808967</v>
      </c>
      <c r="L558" s="247">
        <f t="shared" si="82"/>
        <v>27.329090371808967</v>
      </c>
      <c r="M558" s="10">
        <f t="shared" si="83"/>
        <v>576.50925158848645</v>
      </c>
      <c r="N558" s="11">
        <f t="shared" si="86"/>
        <v>6.7161770664405818E-2</v>
      </c>
    </row>
    <row r="559" spans="1:14">
      <c r="A559" s="9">
        <f t="shared" si="84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80"/>
        <v>4134.84</v>
      </c>
      <c r="G559" s="11">
        <v>6.793806962976838E-2</v>
      </c>
      <c r="H559" s="18">
        <f t="shared" si="85"/>
        <v>149.87817541023202</v>
      </c>
      <c r="I559" s="10">
        <f t="shared" si="81"/>
        <v>55.11020509834232</v>
      </c>
      <c r="J559" s="10">
        <v>59.550435553277175</v>
      </c>
      <c r="K559" s="10">
        <v>13.16435975216022</v>
      </c>
      <c r="L559" s="247">
        <f t="shared" si="82"/>
        <v>13.16435975216022</v>
      </c>
      <c r="M559" s="10">
        <f t="shared" si="83"/>
        <v>277.70317581401173</v>
      </c>
      <c r="N559" s="11">
        <f t="shared" si="86"/>
        <v>6.7161770664405804E-2</v>
      </c>
    </row>
    <row r="560" spans="1:14">
      <c r="A560" s="9">
        <f t="shared" si="84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80"/>
        <v>4246.29</v>
      </c>
      <c r="G560" s="11">
        <v>6.8931301848939974E-2</v>
      </c>
      <c r="H560" s="18">
        <f t="shared" si="85"/>
        <v>152.06934500894647</v>
      </c>
      <c r="I560" s="10">
        <f t="shared" si="81"/>
        <v>55.91589815978962</v>
      </c>
      <c r="J560" s="10">
        <v>60.421043322669846</v>
      </c>
      <c r="K560" s="10">
        <v>13.3568183592691</v>
      </c>
      <c r="L560" s="247">
        <f t="shared" si="82"/>
        <v>13.3568183592691</v>
      </c>
      <c r="M560" s="10">
        <f t="shared" si="83"/>
        <v>281.76310485067501</v>
      </c>
      <c r="N560" s="11">
        <f t="shared" si="86"/>
        <v>6.6355125262446746E-2</v>
      </c>
    </row>
    <row r="561" spans="1:14">
      <c r="A561" s="9">
        <f t="shared" si="84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80"/>
        <v>4297.5200000000004</v>
      </c>
      <c r="G561" s="11">
        <v>6.9994857209518604E-2</v>
      </c>
      <c r="H561" s="18">
        <f t="shared" si="85"/>
        <v>154.41565448991898</v>
      </c>
      <c r="I561" s="10">
        <f t="shared" si="81"/>
        <v>56.778636155943211</v>
      </c>
      <c r="J561" s="10">
        <v>61.353292138431435</v>
      </c>
      <c r="K561" s="10">
        <v>13.562903481488421</v>
      </c>
      <c r="L561" s="247">
        <f t="shared" si="82"/>
        <v>13.562903481488421</v>
      </c>
      <c r="M561" s="10">
        <f t="shared" si="83"/>
        <v>286.11048626578207</v>
      </c>
      <c r="N561" s="11">
        <f t="shared" si="86"/>
        <v>6.6575719546571516E-2</v>
      </c>
    </row>
    <row r="562" spans="1:14">
      <c r="A562" s="9">
        <f t="shared" si="84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80"/>
        <v>4186.7700000000004</v>
      </c>
      <c r="G562" s="11">
        <v>6.8791312791746564E-2</v>
      </c>
      <c r="H562" s="18">
        <f t="shared" si="85"/>
        <v>151.76051514987208</v>
      </c>
      <c r="I562" s="10">
        <f t="shared" si="81"/>
        <v>55.802341420607966</v>
      </c>
      <c r="J562" s="10">
        <v>60.298337314477529</v>
      </c>
      <c r="K562" s="10">
        <v>13.329692679656732</v>
      </c>
      <c r="L562" s="247">
        <f t="shared" si="82"/>
        <v>13.329692679656732</v>
      </c>
      <c r="M562" s="10">
        <f t="shared" si="83"/>
        <v>281.19088656461429</v>
      </c>
      <c r="N562" s="11">
        <f t="shared" si="86"/>
        <v>6.7161770664405804E-2</v>
      </c>
    </row>
    <row r="563" spans="1:14">
      <c r="A563" s="9">
        <f t="shared" si="84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80"/>
        <v>4207.92</v>
      </c>
      <c r="G563" s="11">
        <v>6.9138820838652762E-2</v>
      </c>
      <c r="H563" s="18">
        <f t="shared" si="85"/>
        <v>152.52715265215184</v>
      </c>
      <c r="I563" s="10">
        <f t="shared" si="81"/>
        <v>56.084234030196235</v>
      </c>
      <c r="J563" s="10">
        <v>60.602942017912689</v>
      </c>
      <c r="K563" s="10">
        <v>13.397029313905746</v>
      </c>
      <c r="L563" s="247">
        <f t="shared" si="82"/>
        <v>13.397029313905746</v>
      </c>
      <c r="M563" s="10">
        <f t="shared" si="83"/>
        <v>282.61135801416651</v>
      </c>
      <c r="N563" s="11">
        <f t="shared" si="86"/>
        <v>6.7161770664405818E-2</v>
      </c>
    </row>
    <row r="564" spans="1:14">
      <c r="A564" s="9">
        <f t="shared" si="84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80"/>
        <v>6478.67</v>
      </c>
      <c r="G564" s="11">
        <v>0.10539549373253217</v>
      </c>
      <c r="H564" s="18">
        <f t="shared" si="85"/>
        <v>232.51299872333919</v>
      </c>
      <c r="I564" s="10">
        <f t="shared" si="81"/>
        <v>85.495029630571821</v>
      </c>
      <c r="J564" s="10">
        <v>92.383366076313735</v>
      </c>
      <c r="K564" s="10">
        <v>20.422484820552761</v>
      </c>
      <c r="L564" s="247">
        <f t="shared" si="82"/>
        <v>20.422484820552761</v>
      </c>
      <c r="M564" s="10">
        <f t="shared" si="83"/>
        <v>430.81387925077752</v>
      </c>
      <c r="N564" s="11">
        <f t="shared" si="86"/>
        <v>6.6497271700947491E-2</v>
      </c>
    </row>
    <row r="565" spans="1:14">
      <c r="A565" s="9">
        <f t="shared" si="84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80"/>
        <v>109.54</v>
      </c>
      <c r="G565" s="11">
        <v>1.7998123620853114E-3</v>
      </c>
      <c r="H565" s="18">
        <f t="shared" si="85"/>
        <v>3.9705660519964052</v>
      </c>
      <c r="I565" s="10">
        <f t="shared" si="81"/>
        <v>1.4599771373190784</v>
      </c>
      <c r="J565" s="10">
        <v>1.5776075278622588</v>
      </c>
      <c r="K565" s="10">
        <v>0.34874964140127079</v>
      </c>
      <c r="L565" s="247">
        <f t="shared" si="82"/>
        <v>0.34874964140127079</v>
      </c>
      <c r="M565" s="10">
        <f t="shared" si="83"/>
        <v>7.3569003585790123</v>
      </c>
      <c r="N565" s="11">
        <f t="shared" si="86"/>
        <v>6.7161770664405804E-2</v>
      </c>
    </row>
    <row r="566" spans="1:14">
      <c r="A566" s="9">
        <f t="shared" si="84"/>
        <v>14</v>
      </c>
      <c r="B566" s="107" t="s">
        <v>656</v>
      </c>
      <c r="C566" s="8">
        <v>0</v>
      </c>
      <c r="D566" s="8">
        <f>димвенканали!D566</f>
        <v>0</v>
      </c>
      <c r="E566" s="8">
        <f>димвенканали!E566</f>
        <v>0</v>
      </c>
      <c r="F566" s="8">
        <f t="shared" si="80"/>
        <v>0</v>
      </c>
      <c r="G566" s="11">
        <v>0</v>
      </c>
      <c r="H566" s="18">
        <f t="shared" si="85"/>
        <v>0</v>
      </c>
      <c r="I566" s="10">
        <f t="shared" si="81"/>
        <v>0</v>
      </c>
      <c r="J566" s="10">
        <v>0</v>
      </c>
      <c r="K566" s="10">
        <v>0</v>
      </c>
      <c r="L566" s="247">
        <f t="shared" si="82"/>
        <v>0</v>
      </c>
      <c r="M566" s="10">
        <f t="shared" si="83"/>
        <v>0</v>
      </c>
      <c r="N566" s="11">
        <v>0</v>
      </c>
    </row>
    <row r="567" spans="1:14">
      <c r="A567" s="9" t="e">
        <f>#REF!+1</f>
        <v>#REF!</v>
      </c>
      <c r="B567" s="8" t="s">
        <v>657</v>
      </c>
      <c r="C567" s="8">
        <v>0</v>
      </c>
      <c r="D567" s="8">
        <f>димвенканали!D567</f>
        <v>0</v>
      </c>
      <c r="E567" s="8">
        <f>димвенканали!E567</f>
        <v>0</v>
      </c>
      <c r="F567" s="8">
        <f t="shared" si="80"/>
        <v>0</v>
      </c>
      <c r="G567" s="11">
        <v>0</v>
      </c>
      <c r="H567" s="18">
        <f t="shared" si="85"/>
        <v>0</v>
      </c>
      <c r="I567" s="10">
        <f t="shared" si="81"/>
        <v>0</v>
      </c>
      <c r="J567" s="10">
        <v>0</v>
      </c>
      <c r="K567" s="10">
        <v>0</v>
      </c>
      <c r="L567" s="247">
        <f t="shared" si="82"/>
        <v>0</v>
      </c>
      <c r="M567" s="10">
        <f t="shared" si="83"/>
        <v>0</v>
      </c>
      <c r="N567" s="11">
        <v>0</v>
      </c>
    </row>
    <row r="568" spans="1:14">
      <c r="A568" s="9" t="e">
        <f t="shared" si="84"/>
        <v>#REF!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80"/>
        <v>218.9</v>
      </c>
      <c r="G568" s="11">
        <v>3.5966672088778039E-3</v>
      </c>
      <c r="H568" s="18">
        <f t="shared" si="85"/>
        <v>7.9346075295053229</v>
      </c>
      <c r="I568" s="10">
        <f t="shared" si="81"/>
        <v>2.9175551885991076</v>
      </c>
      <c r="J568" s="10">
        <v>3.1526226752697499</v>
      </c>
      <c r="K568" s="10">
        <v>0.69692620506425207</v>
      </c>
      <c r="L568" s="247">
        <f t="shared" si="82"/>
        <v>0.69692620506425207</v>
      </c>
      <c r="M568" s="10">
        <f t="shared" si="83"/>
        <v>14.701711598438433</v>
      </c>
      <c r="N568" s="11">
        <f t="shared" ref="N568:N613" si="87">M568/F568</f>
        <v>6.7161770664405818E-2</v>
      </c>
    </row>
    <row r="569" spans="1:14">
      <c r="A569" s="9" t="e">
        <f t="shared" si="84"/>
        <v>#REF!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80"/>
        <v>164.3</v>
      </c>
      <c r="G569" s="11">
        <v>2.6995542367228105E-3</v>
      </c>
      <c r="H569" s="18">
        <f t="shared" si="85"/>
        <v>5.9554866016341919</v>
      </c>
      <c r="I569" s="10">
        <f t="shared" si="81"/>
        <v>2.1898324234208926</v>
      </c>
      <c r="J569" s="10">
        <v>2.366267270657012</v>
      </c>
      <c r="K569" s="10">
        <v>0.523092624449779</v>
      </c>
      <c r="L569" s="247">
        <f t="shared" si="82"/>
        <v>0.523092624449779</v>
      </c>
      <c r="M569" s="10">
        <f t="shared" si="83"/>
        <v>11.034678920161875</v>
      </c>
      <c r="N569" s="11">
        <f t="shared" si="87"/>
        <v>6.7161770664405804E-2</v>
      </c>
    </row>
    <row r="570" spans="1:14">
      <c r="A570" s="9" t="e">
        <f t="shared" si="84"/>
        <v>#REF!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80"/>
        <v>250.1</v>
      </c>
      <c r="G570" s="11">
        <v>3.7198970127452482E-3</v>
      </c>
      <c r="H570" s="18">
        <f t="shared" si="85"/>
        <v>8.2064647998172919</v>
      </c>
      <c r="I570" s="10">
        <f t="shared" si="81"/>
        <v>3.0175171068928184</v>
      </c>
      <c r="J570" s="10">
        <v>3.2606385275517198</v>
      </c>
      <c r="K570" s="10">
        <v>0.72080444415964684</v>
      </c>
      <c r="L570" s="247">
        <f t="shared" si="82"/>
        <v>0.72080444415964684</v>
      </c>
      <c r="M570" s="10">
        <f t="shared" si="83"/>
        <v>15.205424878421477</v>
      </c>
      <c r="N570" s="11">
        <f t="shared" si="87"/>
        <v>6.0797380561461327E-2</v>
      </c>
    </row>
    <row r="571" spans="1:14">
      <c r="A571" s="9" t="e">
        <f t="shared" si="84"/>
        <v>#REF!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80"/>
        <v>856.6</v>
      </c>
      <c r="G571" s="11">
        <v>1.407448666571369E-2</v>
      </c>
      <c r="H571" s="18">
        <f t="shared" si="85"/>
        <v>31.04972503323097</v>
      </c>
      <c r="I571" s="10">
        <f t="shared" si="81"/>
        <v>11.416983894719028</v>
      </c>
      <c r="J571" s="10">
        <v>12.336850541964678</v>
      </c>
      <c r="K571" s="10">
        <v>2.727213281215342</v>
      </c>
      <c r="L571" s="247">
        <f t="shared" si="82"/>
        <v>2.727213281215342</v>
      </c>
      <c r="M571" s="10">
        <f t="shared" si="83"/>
        <v>57.530772751130016</v>
      </c>
      <c r="N571" s="11">
        <f t="shared" si="87"/>
        <v>6.7161770664405804E-2</v>
      </c>
    </row>
    <row r="572" spans="1:14">
      <c r="A572" s="9" t="e">
        <f t="shared" si="84"/>
        <v>#REF!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80"/>
        <v>212.1</v>
      </c>
      <c r="G572" s="11">
        <v>3.484938853371321E-3</v>
      </c>
      <c r="H572" s="18">
        <f t="shared" si="85"/>
        <v>7.6881236044224712</v>
      </c>
      <c r="I572" s="10">
        <f t="shared" si="81"/>
        <v>2.826923049346143</v>
      </c>
      <c r="J572" s="10">
        <v>3.0546883025340974</v>
      </c>
      <c r="K572" s="10">
        <v>0.67527660161776093</v>
      </c>
      <c r="L572" s="247">
        <f t="shared" si="82"/>
        <v>0.67527660161776093</v>
      </c>
      <c r="M572" s="10">
        <f t="shared" si="83"/>
        <v>14.245011557920472</v>
      </c>
      <c r="N572" s="11">
        <f t="shared" si="87"/>
        <v>6.7161770664405818E-2</v>
      </c>
    </row>
    <row r="573" spans="1:14">
      <c r="A573" s="9" t="e">
        <f t="shared" si="84"/>
        <v>#REF!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80"/>
        <v>773.5</v>
      </c>
      <c r="G573" s="11">
        <v>1.2709100438862409E-2</v>
      </c>
      <c r="H573" s="18">
        <f t="shared" si="85"/>
        <v>28.03754647817436</v>
      </c>
      <c r="I573" s="10">
        <f t="shared" si="81"/>
        <v>10.309405840024713</v>
      </c>
      <c r="J573" s="10">
        <v>11.140034898680456</v>
      </c>
      <c r="K573" s="10">
        <v>2.4626423920383691</v>
      </c>
      <c r="L573" s="247">
        <f t="shared" si="82"/>
        <v>2.4626423920383691</v>
      </c>
      <c r="M573" s="10">
        <f t="shared" si="83"/>
        <v>51.949629608917895</v>
      </c>
      <c r="N573" s="11">
        <f t="shared" si="87"/>
        <v>6.7161770664405818E-2</v>
      </c>
    </row>
    <row r="574" spans="1:14">
      <c r="A574" s="9" t="e">
        <f t="shared" si="84"/>
        <v>#REF!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80"/>
        <v>1431.7</v>
      </c>
      <c r="G574" s="11">
        <v>2.0714108498091584E-2</v>
      </c>
      <c r="H574" s="18">
        <f t="shared" si="85"/>
        <v>45.697394757639842</v>
      </c>
      <c r="I574" s="10">
        <f t="shared" si="81"/>
        <v>16.802932052384172</v>
      </c>
      <c r="J574" s="10">
        <v>18.156744662917195</v>
      </c>
      <c r="K574" s="10">
        <v>4.0137728036752067</v>
      </c>
      <c r="L574" s="247">
        <f t="shared" si="82"/>
        <v>4.0137728036752067</v>
      </c>
      <c r="M574" s="10">
        <f t="shared" si="83"/>
        <v>84.670844276616421</v>
      </c>
      <c r="N574" s="11">
        <f t="shared" si="87"/>
        <v>5.9140074231065459E-2</v>
      </c>
    </row>
    <row r="575" spans="1:14">
      <c r="A575" s="9" t="e">
        <f t="shared" si="84"/>
        <v>#REF!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80"/>
        <v>1073.5999999999999</v>
      </c>
      <c r="G575" s="11">
        <v>1.7639935657611738E-2</v>
      </c>
      <c r="H575" s="18">
        <f t="shared" si="85"/>
        <v>38.915462054257254</v>
      </c>
      <c r="I575" s="10">
        <f t="shared" si="81"/>
        <v>14.309215397350394</v>
      </c>
      <c r="J575" s="10">
        <v>15.462109201322992</v>
      </c>
      <c r="K575" s="10">
        <v>3.4180903323754266</v>
      </c>
      <c r="L575" s="247">
        <f t="shared" si="82"/>
        <v>3.4180903323754266</v>
      </c>
      <c r="M575" s="10">
        <f t="shared" si="83"/>
        <v>72.104876985306063</v>
      </c>
      <c r="N575" s="11">
        <f t="shared" si="87"/>
        <v>6.7161770664405804E-2</v>
      </c>
    </row>
    <row r="576" spans="1:14">
      <c r="A576" s="9" t="e">
        <f t="shared" si="84"/>
        <v>#REF!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80"/>
        <v>244.9</v>
      </c>
      <c r="G576" s="11">
        <v>2.7767782471464085E-3</v>
      </c>
      <c r="H576" s="18">
        <f t="shared" si="85"/>
        <v>6.1258504910296914</v>
      </c>
      <c r="I576" s="10">
        <f t="shared" si="81"/>
        <v>2.2524752255516178</v>
      </c>
      <c r="J576" s="10">
        <v>2.433957204753713</v>
      </c>
      <c r="K576" s="10">
        <v>0.53805632094955957</v>
      </c>
      <c r="L576" s="247">
        <f t="shared" si="82"/>
        <v>0.53805632094955957</v>
      </c>
      <c r="M576" s="10">
        <f t="shared" si="83"/>
        <v>11.350339242284582</v>
      </c>
      <c r="N576" s="11">
        <f t="shared" si="87"/>
        <v>4.6346832349059133E-2</v>
      </c>
    </row>
    <row r="577" spans="1:14">
      <c r="A577" s="9" t="e">
        <f t="shared" si="84"/>
        <v>#REF!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80"/>
        <v>336.6</v>
      </c>
      <c r="G577" s="11">
        <v>4.1109462570179372E-3</v>
      </c>
      <c r="H577" s="18">
        <f t="shared" si="85"/>
        <v>9.0691585376072705</v>
      </c>
      <c r="I577" s="10">
        <f t="shared" si="81"/>
        <v>3.3347295942781936</v>
      </c>
      <c r="J577" s="10">
        <v>3.6034088321265023</v>
      </c>
      <c r="K577" s="10">
        <v>2.389734168667097</v>
      </c>
      <c r="L577" s="247">
        <f t="shared" si="82"/>
        <v>2.389734168667097</v>
      </c>
      <c r="M577" s="10">
        <f t="shared" si="83"/>
        <v>18.397031132679064</v>
      </c>
      <c r="N577" s="11">
        <f t="shared" si="87"/>
        <v>5.4655469794055445E-2</v>
      </c>
    </row>
    <row r="578" spans="1:14">
      <c r="A578" s="9" t="e">
        <f t="shared" si="84"/>
        <v>#REF!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80"/>
        <v>150.80000000000001</v>
      </c>
      <c r="G578" s="11">
        <v>2.4777405897614111E-3</v>
      </c>
      <c r="H578" s="18">
        <f t="shared" si="85"/>
        <v>5.4661435150726492</v>
      </c>
      <c r="I578" s="10">
        <f t="shared" si="81"/>
        <v>2.0099009704922133</v>
      </c>
      <c r="J578" s="10">
        <v>2.1718387365494674</v>
      </c>
      <c r="K578" s="10">
        <v>0.48011179407806864</v>
      </c>
      <c r="L578" s="247">
        <f t="shared" si="82"/>
        <v>0.48011179407806864</v>
      </c>
      <c r="M578" s="10">
        <f t="shared" si="83"/>
        <v>10.127995016192399</v>
      </c>
      <c r="N578" s="11">
        <f t="shared" si="87"/>
        <v>6.7161770664405818E-2</v>
      </c>
    </row>
    <row r="579" spans="1:14">
      <c r="A579" s="9" t="e">
        <f t="shared" si="84"/>
        <v>#REF!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80"/>
        <v>4825.5600000000004</v>
      </c>
      <c r="G579" s="11">
        <v>7.9287041646744522E-2</v>
      </c>
      <c r="H579" s="18">
        <f t="shared" si="85"/>
        <v>174.91514257688308</v>
      </c>
      <c r="I579" s="10">
        <f t="shared" si="81"/>
        <v>64.316297925519919</v>
      </c>
      <c r="J579" s="10">
        <v>69.498263485037441</v>
      </c>
      <c r="K579" s="10">
        <v>15.363450059889686</v>
      </c>
      <c r="L579" s="247">
        <f t="shared" si="82"/>
        <v>15.363450059889686</v>
      </c>
      <c r="M579" s="10">
        <f t="shared" si="83"/>
        <v>324.09315404733013</v>
      </c>
      <c r="N579" s="11">
        <f t="shared" si="87"/>
        <v>6.7161770664405818E-2</v>
      </c>
    </row>
    <row r="580" spans="1:14">
      <c r="A580" s="9" t="e">
        <f t="shared" si="84"/>
        <v>#REF!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80"/>
        <v>4234.8</v>
      </c>
      <c r="G580" s="11">
        <v>6.9580476455713677E-2</v>
      </c>
      <c r="H580" s="18">
        <f t="shared" si="85"/>
        <v>153.50148910894993</v>
      </c>
      <c r="I580" s="10">
        <f t="shared" si="81"/>
        <v>56.442497545360894</v>
      </c>
      <c r="J580" s="10">
        <v>60.990070832491263</v>
      </c>
      <c r="K580" s="10">
        <v>13.482608922823641</v>
      </c>
      <c r="L580" s="247">
        <f t="shared" si="82"/>
        <v>13.482608922823641</v>
      </c>
      <c r="M580" s="10">
        <f t="shared" si="83"/>
        <v>284.41666640962575</v>
      </c>
      <c r="N580" s="11">
        <f t="shared" si="87"/>
        <v>6.7161770664405818E-2</v>
      </c>
    </row>
    <row r="581" spans="1:14">
      <c r="A581" s="9" t="e">
        <f t="shared" si="84"/>
        <v>#REF!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80"/>
        <v>7259.45</v>
      </c>
      <c r="G581" s="11">
        <v>0.11927741329140235</v>
      </c>
      <c r="H581" s="18">
        <f t="shared" si="85"/>
        <v>263.13790146216269</v>
      </c>
      <c r="I581" s="10">
        <f t="shared" si="81"/>
        <v>96.755806367637234</v>
      </c>
      <c r="J581" s="10">
        <v>104.55142384644581</v>
      </c>
      <c r="K581" s="10">
        <v>23.112384373475034</v>
      </c>
      <c r="L581" s="247">
        <f t="shared" si="82"/>
        <v>23.112384373475034</v>
      </c>
      <c r="M581" s="10">
        <f t="shared" si="83"/>
        <v>487.55751604972079</v>
      </c>
      <c r="N581" s="11">
        <f t="shared" si="87"/>
        <v>6.7161770664405818E-2</v>
      </c>
    </row>
    <row r="582" spans="1:14">
      <c r="A582" s="9" t="e">
        <f t="shared" si="84"/>
        <v>#REF!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80"/>
        <v>7693.62</v>
      </c>
      <c r="G582" s="11">
        <v>0.1264111044840861</v>
      </c>
      <c r="H582" s="18">
        <f t="shared" si="85"/>
        <v>278.87553760234232</v>
      </c>
      <c r="I582" s="10">
        <f t="shared" si="81"/>
        <v>102.54253517638128</v>
      </c>
      <c r="J582" s="10">
        <v>110.80438952448083</v>
      </c>
      <c r="K582" s="10">
        <v>24.494679715881365</v>
      </c>
      <c r="L582" s="247">
        <f t="shared" si="82"/>
        <v>24.494679715881365</v>
      </c>
      <c r="M582" s="10">
        <f t="shared" si="83"/>
        <v>516.71714201908583</v>
      </c>
      <c r="N582" s="11">
        <f t="shared" si="87"/>
        <v>6.7161770664405818E-2</v>
      </c>
    </row>
    <row r="583" spans="1:14">
      <c r="A583" s="9" t="e">
        <f t="shared" si="84"/>
        <v>#REF!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80"/>
        <v>4310.6400000000003</v>
      </c>
      <c r="G583" s="11">
        <v>7.0826576232421279E-2</v>
      </c>
      <c r="H583" s="18">
        <f t="shared" si="85"/>
        <v>156.25050982634457</v>
      </c>
      <c r="I583" s="10">
        <f t="shared" si="81"/>
        <v>57.453312463146901</v>
      </c>
      <c r="J583" s="10">
        <v>62.082327130766544</v>
      </c>
      <c r="K583" s="10">
        <v>13.724065676556272</v>
      </c>
      <c r="L583" s="247">
        <f t="shared" si="82"/>
        <v>13.724065676556272</v>
      </c>
      <c r="M583" s="10">
        <f t="shared" si="83"/>
        <v>289.51021509681431</v>
      </c>
      <c r="N583" s="11">
        <f t="shared" si="87"/>
        <v>6.7161770664405818E-2</v>
      </c>
    </row>
    <row r="584" spans="1:14">
      <c r="A584" s="9" t="e">
        <f t="shared" si="84"/>
        <v>#REF!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80"/>
        <v>4423.5</v>
      </c>
      <c r="G584" s="11">
        <v>7.2680938321018573E-2</v>
      </c>
      <c r="H584" s="18">
        <f t="shared" si="85"/>
        <v>160.34141802999906</v>
      </c>
      <c r="I584" s="10">
        <f t="shared" si="81"/>
        <v>58.957539409630662</v>
      </c>
      <c r="J584" s="10">
        <v>63.707749675905617</v>
      </c>
      <c r="K584" s="10">
        <v>14.08338541846377</v>
      </c>
      <c r="L584" s="247">
        <f t="shared" si="82"/>
        <v>14.08338541846377</v>
      </c>
      <c r="M584" s="10">
        <f t="shared" ref="M584:M614" si="88">H584+I584+J584+L584</f>
        <v>297.0900925339991</v>
      </c>
      <c r="N584" s="11">
        <f t="shared" si="87"/>
        <v>6.7161770664405804E-2</v>
      </c>
    </row>
    <row r="585" spans="1:14">
      <c r="A585" s="9" t="e">
        <f t="shared" si="84"/>
        <v>#REF!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80"/>
        <v>3225.66</v>
      </c>
      <c r="G585" s="11">
        <v>5.2999659885741325E-2</v>
      </c>
      <c r="H585" s="18">
        <f t="shared" si="85"/>
        <v>116.92254967393393</v>
      </c>
      <c r="I585" s="10">
        <f t="shared" si="81"/>
        <v>42.992421515105512</v>
      </c>
      <c r="J585" s="10">
        <v>46.456321876247699</v>
      </c>
      <c r="K585" s="10">
        <v>10.269744096060098</v>
      </c>
      <c r="L585" s="247">
        <f t="shared" si="82"/>
        <v>10.269744096060098</v>
      </c>
      <c r="M585" s="10">
        <f t="shared" si="88"/>
        <v>216.64103716134724</v>
      </c>
      <c r="N585" s="11">
        <f t="shared" si="87"/>
        <v>6.7161770664405818E-2</v>
      </c>
    </row>
    <row r="586" spans="1:14">
      <c r="A586" s="9" t="e">
        <f t="shared" si="84"/>
        <v>#REF!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80"/>
        <v>4516.37</v>
      </c>
      <c r="G586" s="11">
        <v>7.2846394871011258E-2</v>
      </c>
      <c r="H586" s="18">
        <f t="shared" si="85"/>
        <v>160.70643172493794</v>
      </c>
      <c r="I586" s="10">
        <f t="shared" si="81"/>
        <v>59.091754945259687</v>
      </c>
      <c r="J586" s="10">
        <v>63.852778960236208</v>
      </c>
      <c r="K586" s="10">
        <v>14.115445934155852</v>
      </c>
      <c r="L586" s="247">
        <f t="shared" si="82"/>
        <v>14.115445934155852</v>
      </c>
      <c r="M586" s="10">
        <f t="shared" si="88"/>
        <v>297.76641156458965</v>
      </c>
      <c r="N586" s="11">
        <f t="shared" si="87"/>
        <v>6.5930473270478199E-2</v>
      </c>
    </row>
    <row r="587" spans="1:14">
      <c r="A587" s="9" t="e">
        <f t="shared" si="84"/>
        <v>#REF!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80"/>
        <v>1283.48</v>
      </c>
      <c r="G587" s="11">
        <v>2.1088398489038301E-2</v>
      </c>
      <c r="H587" s="18">
        <f t="shared" si="85"/>
        <v>46.523115906667392</v>
      </c>
      <c r="I587" s="10">
        <f t="shared" si="81"/>
        <v>17.106549718881602</v>
      </c>
      <c r="J587" s="10">
        <v>18.484824811581632</v>
      </c>
      <c r="K587" s="10">
        <v>4.0862989752209513</v>
      </c>
      <c r="L587" s="247">
        <f t="shared" si="82"/>
        <v>4.0862989752209513</v>
      </c>
      <c r="M587" s="10">
        <f t="shared" si="88"/>
        <v>86.200789412351583</v>
      </c>
      <c r="N587" s="11">
        <f t="shared" si="87"/>
        <v>6.7161770664405818E-2</v>
      </c>
    </row>
    <row r="588" spans="1:14">
      <c r="A588" s="9" t="e">
        <f t="shared" si="84"/>
        <v>#REF!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80"/>
        <v>4220</v>
      </c>
      <c r="G588" s="11">
        <v>6.6069248577517295E-2</v>
      </c>
      <c r="H588" s="18">
        <f t="shared" si="85"/>
        <v>145.75536928686091</v>
      </c>
      <c r="I588" s="10">
        <f t="shared" si="81"/>
        <v>53.594249286778762</v>
      </c>
      <c r="J588" s="10">
        <v>57.912339148137008</v>
      </c>
      <c r="K588" s="10">
        <v>12.802238296865527</v>
      </c>
      <c r="L588" s="247">
        <f t="shared" si="82"/>
        <v>12.802238296865527</v>
      </c>
      <c r="M588" s="10">
        <f t="shared" si="88"/>
        <v>270.06419601864224</v>
      </c>
      <c r="N588" s="11">
        <f t="shared" si="87"/>
        <v>6.399625498072091E-2</v>
      </c>
    </row>
    <row r="589" spans="1:14">
      <c r="A589" s="9" t="e">
        <f t="shared" si="84"/>
        <v>#REF!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80"/>
        <v>4073.3</v>
      </c>
      <c r="G589" s="11">
        <v>6.6926928012434717E-2</v>
      </c>
      <c r="H589" s="18">
        <f t="shared" si="85"/>
        <v>147.64749588823221</v>
      </c>
      <c r="I589" s="10">
        <f t="shared" si="81"/>
        <v>54.289984238102988</v>
      </c>
      <c r="J589" s="10">
        <v>58.664129480019525</v>
      </c>
      <c r="K589" s="10">
        <v>12.968430840969475</v>
      </c>
      <c r="L589" s="247">
        <f t="shared" si="82"/>
        <v>12.968430840969475</v>
      </c>
      <c r="M589" s="10">
        <f t="shared" si="88"/>
        <v>273.57004044732417</v>
      </c>
      <c r="N589" s="11">
        <f t="shared" si="87"/>
        <v>6.7161770664405804E-2</v>
      </c>
    </row>
    <row r="590" spans="1:14">
      <c r="A590" s="9" t="e">
        <f t="shared" si="84"/>
        <v>#REF!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80"/>
        <v>3931.82</v>
      </c>
      <c r="G590" s="11">
        <v>6.460232099227925E-2</v>
      </c>
      <c r="H590" s="18">
        <f t="shared" si="85"/>
        <v>142.51918034106725</v>
      </c>
      <c r="I590" s="10">
        <f t="shared" si="81"/>
        <v>52.404302611410436</v>
      </c>
      <c r="J590" s="10">
        <v>56.626518442572454</v>
      </c>
      <c r="K590" s="10">
        <v>12.517991738673951</v>
      </c>
      <c r="L590" s="247">
        <f t="shared" si="82"/>
        <v>12.517991738673951</v>
      </c>
      <c r="M590" s="10">
        <f t="shared" si="88"/>
        <v>264.06799313372409</v>
      </c>
      <c r="N590" s="11">
        <f t="shared" si="87"/>
        <v>6.7161770664405818E-2</v>
      </c>
    </row>
    <row r="591" spans="1:14">
      <c r="A591" s="9" t="e">
        <f t="shared" si="84"/>
        <v>#REF!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80"/>
        <v>4123.59</v>
      </c>
      <c r="G591" s="11">
        <v>6.7753224923967209E-2</v>
      </c>
      <c r="H591" s="18">
        <f t="shared" si="85"/>
        <v>149.47038950476406</v>
      </c>
      <c r="I591" s="10">
        <f t="shared" si="81"/>
        <v>54.960262220901747</v>
      </c>
      <c r="J591" s="10">
        <v>59.388411774854212</v>
      </c>
      <c r="K591" s="10">
        <v>13.128542393517126</v>
      </c>
      <c r="L591" s="247">
        <f t="shared" si="82"/>
        <v>13.128542393517126</v>
      </c>
      <c r="M591" s="10">
        <f t="shared" si="88"/>
        <v>276.94760589403717</v>
      </c>
      <c r="N591" s="11">
        <f t="shared" si="87"/>
        <v>6.7161770664405818E-2</v>
      </c>
    </row>
    <row r="592" spans="1:14">
      <c r="A592" s="9" t="e">
        <f t="shared" si="84"/>
        <v>#REF!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80"/>
        <v>4198.01</v>
      </c>
      <c r="G592" s="11">
        <v>6.8975993191142573E-2</v>
      </c>
      <c r="H592" s="18">
        <f t="shared" si="85"/>
        <v>152.16793857897963</v>
      </c>
      <c r="I592" s="10">
        <f t="shared" si="81"/>
        <v>55.952151015490813</v>
      </c>
      <c r="J592" s="10">
        <v>60.460217071764106</v>
      </c>
      <c r="K592" s="10">
        <v>13.365478200647697</v>
      </c>
      <c r="L592" s="247">
        <f t="shared" si="82"/>
        <v>13.365478200647697</v>
      </c>
      <c r="M592" s="10">
        <f t="shared" si="88"/>
        <v>281.94578486688226</v>
      </c>
      <c r="N592" s="11">
        <f t="shared" si="87"/>
        <v>6.7161770664405818E-2</v>
      </c>
    </row>
    <row r="593" spans="1:14">
      <c r="A593" s="9" t="e">
        <f t="shared" si="84"/>
        <v>#REF!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80"/>
        <v>4228.12</v>
      </c>
      <c r="G593" s="11">
        <v>6.9470719777069076E-2</v>
      </c>
      <c r="H593" s="18">
        <f t="shared" si="85"/>
        <v>153.25935490019208</v>
      </c>
      <c r="I593" s="10">
        <f t="shared" si="81"/>
        <v>56.35346479680063</v>
      </c>
      <c r="J593" s="10">
        <v>60.893864713392126</v>
      </c>
      <c r="K593" s="10">
        <v>13.461341371202675</v>
      </c>
      <c r="L593" s="247">
        <f t="shared" si="82"/>
        <v>13.461341371202675</v>
      </c>
      <c r="M593" s="10">
        <f t="shared" si="88"/>
        <v>283.96802578158747</v>
      </c>
      <c r="N593" s="11">
        <f t="shared" si="87"/>
        <v>6.7161770664405804E-2</v>
      </c>
    </row>
    <row r="594" spans="1:14">
      <c r="A594" s="9" t="e">
        <f t="shared" si="84"/>
        <v>#REF!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80"/>
        <v>4331.46</v>
      </c>
      <c r="G594" s="11">
        <v>7.1168662167957294E-2</v>
      </c>
      <c r="H594" s="18">
        <f t="shared" si="85"/>
        <v>157.00518560873059</v>
      </c>
      <c r="I594" s="10">
        <f t="shared" si="81"/>
        <v>57.730806748330238</v>
      </c>
      <c r="J594" s="10">
        <v>62.382179136701282</v>
      </c>
      <c r="K594" s="10">
        <v>13.790351668285085</v>
      </c>
      <c r="L594" s="247">
        <f t="shared" si="82"/>
        <v>13.790351668285085</v>
      </c>
      <c r="M594" s="10">
        <f t="shared" si="88"/>
        <v>290.90852316204717</v>
      </c>
      <c r="N594" s="11">
        <f t="shared" si="87"/>
        <v>6.7161770664405804E-2</v>
      </c>
    </row>
    <row r="595" spans="1:14">
      <c r="A595" s="9" t="e">
        <f t="shared" si="84"/>
        <v>#REF!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80"/>
        <v>6367.69</v>
      </c>
      <c r="G595" s="11">
        <v>0.10462522530515807</v>
      </c>
      <c r="H595" s="18">
        <f t="shared" si="85"/>
        <v>230.8137095457092</v>
      </c>
      <c r="I595" s="10">
        <f t="shared" si="81"/>
        <v>84.870200999957277</v>
      </c>
      <c r="J595" s="10">
        <v>91.708194988983252</v>
      </c>
      <c r="K595" s="10">
        <v>20.273229907380479</v>
      </c>
      <c r="L595" s="247">
        <f t="shared" si="82"/>
        <v>20.273229907380479</v>
      </c>
      <c r="M595" s="10">
        <f t="shared" si="88"/>
        <v>427.66533544203025</v>
      </c>
      <c r="N595" s="11">
        <f t="shared" si="87"/>
        <v>6.7161770664405818E-2</v>
      </c>
    </row>
    <row r="596" spans="1:14">
      <c r="A596" s="9" t="e">
        <f t="shared" si="84"/>
        <v>#REF!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80"/>
        <v>168.2</v>
      </c>
      <c r="G596" s="11">
        <v>2.7636337347338811E-3</v>
      </c>
      <c r="H596" s="18">
        <f t="shared" si="85"/>
        <v>6.0968523821964151</v>
      </c>
      <c r="I596" s="10">
        <f t="shared" si="81"/>
        <v>2.2418126209336222</v>
      </c>
      <c r="J596" s="10">
        <v>2.4224355138436362</v>
      </c>
      <c r="K596" s="10">
        <v>0.53550930877938419</v>
      </c>
      <c r="L596" s="247">
        <f t="shared" si="82"/>
        <v>0.53550930877938419</v>
      </c>
      <c r="M596" s="10">
        <f t="shared" si="88"/>
        <v>11.296609825753057</v>
      </c>
      <c r="N596" s="11">
        <f t="shared" si="87"/>
        <v>6.7161770664405818E-2</v>
      </c>
    </row>
    <row r="597" spans="1:14">
      <c r="A597" s="9" t="e">
        <f>#REF!+1</f>
        <v>#REF!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80"/>
        <v>35.1</v>
      </c>
      <c r="G597" s="11">
        <v>5.7671548209963874E-4</v>
      </c>
      <c r="H597" s="18">
        <f t="shared" si="85"/>
        <v>1.2722920250600129</v>
      </c>
      <c r="I597" s="10">
        <f t="shared" si="81"/>
        <v>0.46782177761456678</v>
      </c>
      <c r="J597" s="10">
        <v>0.50551418867961728</v>
      </c>
      <c r="K597" s="10">
        <v>0.11175015896644701</v>
      </c>
      <c r="L597" s="247">
        <f t="shared" si="82"/>
        <v>0.11175015896644701</v>
      </c>
      <c r="M597" s="10">
        <f t="shared" si="88"/>
        <v>2.3573781503206437</v>
      </c>
      <c r="N597" s="11">
        <f t="shared" si="87"/>
        <v>6.7161770664405804E-2</v>
      </c>
    </row>
    <row r="598" spans="1:14">
      <c r="A598" s="9" t="e">
        <f t="shared" si="84"/>
        <v>#REF!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80"/>
        <v>94.1</v>
      </c>
      <c r="G598" s="11">
        <v>1.5461232725235328E-3</v>
      </c>
      <c r="H598" s="18">
        <f t="shared" si="85"/>
        <v>3.4109025515141655</v>
      </c>
      <c r="I598" s="10">
        <f t="shared" si="81"/>
        <v>1.2541888681917588</v>
      </c>
      <c r="J598" s="10">
        <v>1.3552388932977772</v>
      </c>
      <c r="K598" s="10">
        <v>0.29959230651688495</v>
      </c>
      <c r="L598" s="247">
        <f t="shared" si="82"/>
        <v>0.29959230651688495</v>
      </c>
      <c r="M598" s="10">
        <f t="shared" si="88"/>
        <v>6.3199226195205869</v>
      </c>
      <c r="N598" s="11">
        <f t="shared" si="87"/>
        <v>6.7161770664405818E-2</v>
      </c>
    </row>
    <row r="599" spans="1:14">
      <c r="A599" s="9" t="e">
        <f t="shared" si="84"/>
        <v>#REF!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80"/>
        <v>60.8</v>
      </c>
      <c r="G599" s="11">
        <v>9.9898294335208073E-4</v>
      </c>
      <c r="H599" s="18">
        <f t="shared" si="85"/>
        <v>2.2038562713290251</v>
      </c>
      <c r="I599" s="10">
        <f t="shared" si="81"/>
        <v>0.81035795096768259</v>
      </c>
      <c r="J599" s="10">
        <v>0.87564850916583281</v>
      </c>
      <c r="K599" s="10">
        <v>0.1935729249333327</v>
      </c>
      <c r="L599" s="247">
        <f t="shared" si="82"/>
        <v>0.1935729249333327</v>
      </c>
      <c r="M599" s="10">
        <f t="shared" si="88"/>
        <v>4.0834356563958734</v>
      </c>
      <c r="N599" s="11">
        <f t="shared" si="87"/>
        <v>6.7161770664405818E-2</v>
      </c>
    </row>
    <row r="600" spans="1:14">
      <c r="A600" s="9" t="e">
        <f t="shared" si="84"/>
        <v>#REF!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80"/>
        <v>6172.16</v>
      </c>
      <c r="G600" s="11">
        <v>0.10012273688465198</v>
      </c>
      <c r="H600" s="18">
        <f t="shared" si="85"/>
        <v>220.88076984123072</v>
      </c>
      <c r="I600" s="10">
        <f t="shared" si="81"/>
        <v>81.217859070620534</v>
      </c>
      <c r="J600" s="10">
        <v>87.761583788872841</v>
      </c>
      <c r="K600" s="10">
        <v>19.400782726139017</v>
      </c>
      <c r="L600" s="247">
        <f t="shared" si="82"/>
        <v>19.400782726139017</v>
      </c>
      <c r="M600" s="10">
        <f t="shared" si="88"/>
        <v>409.26099542686313</v>
      </c>
      <c r="N600" s="11">
        <f t="shared" si="87"/>
        <v>6.6307580397601998E-2</v>
      </c>
    </row>
    <row r="601" spans="1:14">
      <c r="A601" s="9" t="e">
        <f t="shared" si="84"/>
        <v>#REF!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80"/>
        <v>11059.29</v>
      </c>
      <c r="G601" s="11">
        <v>0.18171121834842491</v>
      </c>
      <c r="H601" s="18">
        <f t="shared" si="85"/>
        <v>400.87311879846015</v>
      </c>
      <c r="I601" s="10">
        <f t="shared" si="81"/>
        <v>147.40104578219382</v>
      </c>
      <c r="J601" s="10">
        <v>159.27715133112835</v>
      </c>
      <c r="K601" s="10">
        <v>35.210182779374293</v>
      </c>
      <c r="L601" s="247">
        <f t="shared" si="82"/>
        <v>35.210182779374293</v>
      </c>
      <c r="M601" s="10">
        <f t="shared" si="88"/>
        <v>742.7614986911567</v>
      </c>
      <c r="N601" s="11">
        <f t="shared" si="87"/>
        <v>6.7161770664405818E-2</v>
      </c>
    </row>
    <row r="602" spans="1:14">
      <c r="A602" s="9" t="e">
        <f t="shared" si="84"/>
        <v>#REF!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80"/>
        <v>3145.5800000000004</v>
      </c>
      <c r="G602" s="11">
        <v>5.0052331590042382E-2</v>
      </c>
      <c r="H602" s="18">
        <f t="shared" si="85"/>
        <v>110.42044872079249</v>
      </c>
      <c r="I602" s="10">
        <f t="shared" si="81"/>
        <v>40.601598994635403</v>
      </c>
      <c r="J602" s="10">
        <v>43.872870731935748</v>
      </c>
      <c r="K602" s="10">
        <v>9.6986402922025121</v>
      </c>
      <c r="L602" s="247">
        <f t="shared" si="82"/>
        <v>9.6986402922025121</v>
      </c>
      <c r="M602" s="10">
        <f t="shared" si="88"/>
        <v>204.59355873956616</v>
      </c>
      <c r="N602" s="11">
        <f t="shared" si="87"/>
        <v>6.5041600830233581E-2</v>
      </c>
    </row>
    <row r="603" spans="1:14">
      <c r="A603" s="9" t="e">
        <f t="shared" si="84"/>
        <v>#REF!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80"/>
        <v>851.4</v>
      </c>
      <c r="G603" s="11">
        <v>1.3989047335032262E-2</v>
      </c>
      <c r="H603" s="18">
        <f t="shared" si="85"/>
        <v>30.86123732581467</v>
      </c>
      <c r="I603" s="10">
        <f t="shared" si="81"/>
        <v>11.347676964702055</v>
      </c>
      <c r="J603" s="10">
        <v>12.261959551049179</v>
      </c>
      <c r="K603" s="10">
        <v>2.7106577021092013</v>
      </c>
      <c r="L603" s="247">
        <f t="shared" si="82"/>
        <v>2.7106577021092013</v>
      </c>
      <c r="M603" s="10">
        <f t="shared" si="88"/>
        <v>57.181531543675106</v>
      </c>
      <c r="N603" s="11">
        <f t="shared" si="87"/>
        <v>6.7161770664405818E-2</v>
      </c>
    </row>
    <row r="604" spans="1:14">
      <c r="A604" s="9" t="e">
        <f t="shared" si="84"/>
        <v>#REF!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80"/>
        <v>3100.1</v>
      </c>
      <c r="G604" s="11">
        <v>5.0936628662595157E-2</v>
      </c>
      <c r="H604" s="18">
        <f t="shared" si="85"/>
        <v>112.37129649255117</v>
      </c>
      <c r="I604" s="10">
        <f t="shared" si="81"/>
        <v>41.318925720311064</v>
      </c>
      <c r="J604" s="10">
        <v>44.647992487911154</v>
      </c>
      <c r="K604" s="10">
        <v>9.8699905359510645</v>
      </c>
      <c r="L604" s="247">
        <f t="shared" si="82"/>
        <v>9.8699905359510645</v>
      </c>
      <c r="M604" s="10">
        <f t="shared" si="88"/>
        <v>208.20820523672447</v>
      </c>
      <c r="N604" s="11">
        <f t="shared" si="87"/>
        <v>6.7161770664405818E-2</v>
      </c>
    </row>
    <row r="605" spans="1:14">
      <c r="A605" s="9" t="e">
        <f t="shared" si="84"/>
        <v>#REF!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80"/>
        <v>2324.65</v>
      </c>
      <c r="G605" s="11">
        <v>3.8195488474727216E-2</v>
      </c>
      <c r="H605" s="18">
        <f t="shared" si="85"/>
        <v>84.263067124095713</v>
      </c>
      <c r="I605" s="10">
        <f t="shared" si="81"/>
        <v>30.983529781529995</v>
      </c>
      <c r="J605" s="10">
        <v>33.47987346763739</v>
      </c>
      <c r="K605" s="10">
        <v>7.4011398017478927</v>
      </c>
      <c r="L605" s="247">
        <f t="shared" si="82"/>
        <v>7.4011398017478927</v>
      </c>
      <c r="M605" s="10">
        <f t="shared" si="88"/>
        <v>156.127610175011</v>
      </c>
      <c r="N605" s="11">
        <f t="shared" si="87"/>
        <v>6.7161770664405818E-2</v>
      </c>
    </row>
    <row r="606" spans="1:14">
      <c r="A606" s="9" t="e">
        <f t="shared" si="84"/>
        <v>#REF!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80"/>
        <v>4512.62</v>
      </c>
      <c r="G606" s="11">
        <v>6.8534173267676496E-2</v>
      </c>
      <c r="H606" s="18">
        <f t="shared" si="85"/>
        <v>151.19323964582111</v>
      </c>
      <c r="I606" s="10">
        <f t="shared" si="81"/>
        <v>55.593754217768428</v>
      </c>
      <c r="J606" s="10">
        <v>60.072944236049153</v>
      </c>
      <c r="K606" s="10">
        <v>13.279866754077675</v>
      </c>
      <c r="L606" s="247">
        <f t="shared" si="82"/>
        <v>13.279866754077675</v>
      </c>
      <c r="M606" s="10">
        <f t="shared" si="88"/>
        <v>280.13980485371638</v>
      </c>
      <c r="N606" s="11">
        <f t="shared" si="87"/>
        <v>6.2079192321470987E-2</v>
      </c>
    </row>
    <row r="607" spans="1:14">
      <c r="A607" s="9" t="e">
        <f t="shared" si="84"/>
        <v>#REF!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80"/>
        <v>11115.95</v>
      </c>
      <c r="G607" s="11">
        <v>0.18264217844004216</v>
      </c>
      <c r="H607" s="18">
        <f t="shared" si="85"/>
        <v>402.92690985657697</v>
      </c>
      <c r="I607" s="10">
        <f t="shared" si="81"/>
        <v>148.15622475426335</v>
      </c>
      <c r="J607" s="10">
        <v>160.09317508983455</v>
      </c>
      <c r="K607" s="10">
        <v>35.390574916326969</v>
      </c>
      <c r="L607" s="247">
        <f t="shared" si="82"/>
        <v>35.390574916326969</v>
      </c>
      <c r="M607" s="10">
        <f t="shared" si="88"/>
        <v>746.56688461700173</v>
      </c>
      <c r="N607" s="11">
        <f t="shared" si="87"/>
        <v>6.7161770664405804E-2</v>
      </c>
    </row>
    <row r="608" spans="1:14">
      <c r="A608" s="9" t="e">
        <f t="shared" si="84"/>
        <v>#REF!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80"/>
        <v>3259.72</v>
      </c>
      <c r="G608" s="11">
        <v>5.3559287501704675E-2</v>
      </c>
      <c r="H608" s="18">
        <f t="shared" si="85"/>
        <v>118.15714415751067</v>
      </c>
      <c r="I608" s="10">
        <f t="shared" si="81"/>
        <v>43.446381906716674</v>
      </c>
      <c r="J608" s="10">
        <v>46.94685786674421</v>
      </c>
      <c r="K608" s="10">
        <v>10.378183139205316</v>
      </c>
      <c r="L608" s="247">
        <f t="shared" si="82"/>
        <v>10.378183139205316</v>
      </c>
      <c r="M608" s="10">
        <f t="shared" si="88"/>
        <v>218.92856707017685</v>
      </c>
      <c r="N608" s="11">
        <f t="shared" si="87"/>
        <v>6.7161770664405804E-2</v>
      </c>
    </row>
    <row r="609" spans="1:14">
      <c r="A609" s="9" t="e">
        <f t="shared" si="84"/>
        <v>#REF!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80"/>
        <v>3223.22</v>
      </c>
      <c r="G609" s="11">
        <v>5.2959569122883118E-2</v>
      </c>
      <c r="H609" s="18">
        <f t="shared" si="85"/>
        <v>116.83410544199245</v>
      </c>
      <c r="I609" s="10">
        <f t="shared" si="81"/>
        <v>42.959900571020626</v>
      </c>
      <c r="J609" s="10">
        <v>46.421180718971968</v>
      </c>
      <c r="K609" s="10">
        <v>10.261975708941062</v>
      </c>
      <c r="L609" s="247">
        <f t="shared" si="82"/>
        <v>10.261975708941062</v>
      </c>
      <c r="M609" s="10">
        <f t="shared" si="88"/>
        <v>216.47716244092612</v>
      </c>
      <c r="N609" s="11">
        <f t="shared" si="87"/>
        <v>6.7161770664405818E-2</v>
      </c>
    </row>
    <row r="610" spans="1:14">
      <c r="A610" s="9" t="e">
        <f t="shared" si="84"/>
        <v>#REF!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80"/>
        <v>4167.8999999999996</v>
      </c>
      <c r="G610" s="11">
        <v>6.8481266605216071E-2</v>
      </c>
      <c r="H610" s="18">
        <f t="shared" si="85"/>
        <v>151.07652225776718</v>
      </c>
      <c r="I610" s="10">
        <f t="shared" si="81"/>
        <v>55.550837234180996</v>
      </c>
      <c r="J610" s="10">
        <v>60.026569430136092</v>
      </c>
      <c r="K610" s="10">
        <v>13.269615030092719</v>
      </c>
      <c r="L610" s="247">
        <f t="shared" si="82"/>
        <v>13.269615030092719</v>
      </c>
      <c r="M610" s="10">
        <f t="shared" si="88"/>
        <v>279.923543952177</v>
      </c>
      <c r="N610" s="11">
        <f t="shared" si="87"/>
        <v>6.7161770664405818E-2</v>
      </c>
    </row>
    <row r="611" spans="1:14">
      <c r="A611" s="9" t="e">
        <f t="shared" si="84"/>
        <v>#REF!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80"/>
        <v>6158.52</v>
      </c>
      <c r="G611" s="11">
        <v>0.10118842822849765</v>
      </c>
      <c r="H611" s="18">
        <f t="shared" si="85"/>
        <v>223.23179151488864</v>
      </c>
      <c r="I611" s="10">
        <f t="shared" si="81"/>
        <v>82.082329740024562</v>
      </c>
      <c r="J611" s="10">
        <v>88.69570487940733</v>
      </c>
      <c r="K611" s="10">
        <v>19.60728173783599</v>
      </c>
      <c r="L611" s="247">
        <f t="shared" si="82"/>
        <v>19.60728173783599</v>
      </c>
      <c r="M611" s="10">
        <f t="shared" si="88"/>
        <v>413.61710787215651</v>
      </c>
      <c r="N611" s="11">
        <f t="shared" si="87"/>
        <v>6.7161770664405818E-2</v>
      </c>
    </row>
    <row r="612" spans="1:14">
      <c r="A612" s="9" t="e">
        <f t="shared" si="84"/>
        <v>#REF!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80"/>
        <v>3211.24</v>
      </c>
      <c r="G612" s="11">
        <v>5.2762730049505518E-2</v>
      </c>
      <c r="H612" s="18">
        <f t="shared" si="85"/>
        <v>116.39985876221412</v>
      </c>
      <c r="I612" s="10">
        <f t="shared" si="81"/>
        <v>42.800228066866133</v>
      </c>
      <c r="J612" s="10">
        <v>46.248643397593568</v>
      </c>
      <c r="K612" s="10">
        <v>10.223834201692684</v>
      </c>
      <c r="L612" s="247">
        <f t="shared" si="82"/>
        <v>10.223834201692684</v>
      </c>
      <c r="M612" s="10">
        <f t="shared" si="88"/>
        <v>215.67256442836651</v>
      </c>
      <c r="N612" s="11">
        <f t="shared" si="87"/>
        <v>6.7161770664405818E-2</v>
      </c>
    </row>
    <row r="613" spans="1:14">
      <c r="A613" s="9" t="e">
        <f t="shared" si="84"/>
        <v>#REF!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80"/>
        <v>3235.04</v>
      </c>
      <c r="G613" s="11">
        <v>5.3153779293778208E-2</v>
      </c>
      <c r="H613" s="18">
        <f t="shared" si="85"/>
        <v>117.26255250000411</v>
      </c>
      <c r="I613" s="10">
        <f t="shared" si="81"/>
        <v>43.117440554251516</v>
      </c>
      <c r="J613" s="10">
        <v>46.591413702168346</v>
      </c>
      <c r="K613" s="10">
        <v>10.299607813755404</v>
      </c>
      <c r="L613" s="247">
        <f t="shared" si="82"/>
        <v>10.299607813755404</v>
      </c>
      <c r="M613" s="10">
        <f t="shared" si="88"/>
        <v>217.2710145701794</v>
      </c>
      <c r="N613" s="11">
        <f t="shared" si="87"/>
        <v>6.7161770664405818E-2</v>
      </c>
    </row>
    <row r="614" spans="1:14">
      <c r="A614" s="9">
        <v>64</v>
      </c>
      <c r="B614" s="107" t="s">
        <v>703</v>
      </c>
      <c r="C614" s="8">
        <v>0</v>
      </c>
      <c r="D614" s="8">
        <f>димвенканали!D614</f>
        <v>0</v>
      </c>
      <c r="E614" s="8">
        <f>димвенканали!E614</f>
        <v>0</v>
      </c>
      <c r="F614" s="8">
        <f t="shared" ref="F614:F634" si="89">C614+D614+E614</f>
        <v>0</v>
      </c>
      <c r="G614" s="11">
        <v>0</v>
      </c>
      <c r="H614" s="18">
        <f t="shared" si="85"/>
        <v>0</v>
      </c>
      <c r="I614" s="10">
        <f t="shared" ref="I614:I634" si="90">H614*0.3677</f>
        <v>0</v>
      </c>
      <c r="J614" s="10">
        <v>0</v>
      </c>
      <c r="K614" s="10">
        <v>0</v>
      </c>
      <c r="L614" s="247">
        <f t="shared" si="82"/>
        <v>0</v>
      </c>
      <c r="M614" s="10">
        <f t="shared" si="88"/>
        <v>0</v>
      </c>
      <c r="N614" s="11">
        <v>0</v>
      </c>
    </row>
    <row r="615" spans="1:14">
      <c r="A615" s="9">
        <f t="shared" ref="A615:A634" si="91">A614+1</f>
        <v>65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89"/>
        <v>76.7</v>
      </c>
      <c r="G615" s="11">
        <v>1.2602301275510624E-3</v>
      </c>
      <c r="H615" s="18">
        <f t="shared" si="85"/>
        <v>2.7801936843903987</v>
      </c>
      <c r="I615" s="10">
        <f t="shared" si="90"/>
        <v>1.0222772177503496</v>
      </c>
      <c r="J615" s="10">
        <v>1.1046421160036082</v>
      </c>
      <c r="K615" s="10">
        <v>0.24419479181556936</v>
      </c>
      <c r="L615" s="247">
        <f t="shared" si="82"/>
        <v>0.24419479181556936</v>
      </c>
      <c r="M615" s="10">
        <f t="shared" ref="M615:M635" si="92">H615+I615+J615+L615</f>
        <v>5.1513078099599259</v>
      </c>
      <c r="N615" s="11">
        <f t="shared" ref="N615:N635" si="93">M615/F615</f>
        <v>6.7161770664405818E-2</v>
      </c>
    </row>
    <row r="616" spans="1:14">
      <c r="A616" s="9">
        <f t="shared" si="91"/>
        <v>66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89"/>
        <v>329.5</v>
      </c>
      <c r="G616" s="11">
        <v>5.413896049909714E-3</v>
      </c>
      <c r="H616" s="18">
        <f t="shared" ref="H616:H634" si="94">G616*$Q$2</f>
        <v>11.94359607570582</v>
      </c>
      <c r="I616" s="10">
        <f t="shared" si="90"/>
        <v>4.3916602770370305</v>
      </c>
      <c r="J616" s="10">
        <v>4.7454964435878608</v>
      </c>
      <c r="K616" s="10">
        <v>1.0490506375910054</v>
      </c>
      <c r="L616" s="247">
        <f t="shared" si="82"/>
        <v>1.0490506375910054</v>
      </c>
      <c r="M616" s="10">
        <f t="shared" si="92"/>
        <v>22.129803433921715</v>
      </c>
      <c r="N616" s="11">
        <f t="shared" si="93"/>
        <v>6.7161770664405818E-2</v>
      </c>
    </row>
    <row r="617" spans="1:14">
      <c r="A617" s="9">
        <f t="shared" si="91"/>
        <v>67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89"/>
        <v>329.2</v>
      </c>
      <c r="G617" s="11">
        <v>5.4089668577550157E-3</v>
      </c>
      <c r="H617" s="18">
        <f t="shared" si="94"/>
        <v>11.93272178489334</v>
      </c>
      <c r="I617" s="10">
        <f t="shared" si="90"/>
        <v>4.3876618003052812</v>
      </c>
      <c r="J617" s="10">
        <v>4.741175809496581</v>
      </c>
      <c r="K617" s="10">
        <v>1.0480955080271894</v>
      </c>
      <c r="L617" s="247">
        <f t="shared" ref="L617:L634" si="95">K617*$L$2</f>
        <v>1.0480955080271894</v>
      </c>
      <c r="M617" s="10">
        <f t="shared" si="92"/>
        <v>22.10965490272239</v>
      </c>
      <c r="N617" s="11">
        <f t="shared" si="93"/>
        <v>6.7161770664405804E-2</v>
      </c>
    </row>
    <row r="618" spans="1:14">
      <c r="A618" s="9">
        <f t="shared" si="91"/>
        <v>68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89"/>
        <v>325.10000000000002</v>
      </c>
      <c r="G618" s="11">
        <v>5.3416012316408138E-3</v>
      </c>
      <c r="H618" s="18">
        <f t="shared" si="94"/>
        <v>11.784106477122799</v>
      </c>
      <c r="I618" s="10">
        <f t="shared" si="90"/>
        <v>4.3330159516380533</v>
      </c>
      <c r="J618" s="10">
        <v>4.6821271435824388</v>
      </c>
      <c r="K618" s="10">
        <v>1.0350420706550405</v>
      </c>
      <c r="L618" s="247">
        <f t="shared" si="95"/>
        <v>1.0350420706550405</v>
      </c>
      <c r="M618" s="10">
        <f t="shared" si="92"/>
        <v>21.83429164299833</v>
      </c>
      <c r="N618" s="11">
        <f t="shared" si="93"/>
        <v>6.7161770664405804E-2</v>
      </c>
    </row>
    <row r="619" spans="1:14">
      <c r="A619" s="9">
        <f t="shared" si="91"/>
        <v>69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89"/>
        <v>329.3</v>
      </c>
      <c r="G619" s="11">
        <v>5.4106099218065818E-3</v>
      </c>
      <c r="H619" s="18">
        <f t="shared" si="94"/>
        <v>11.9363465484975</v>
      </c>
      <c r="I619" s="10">
        <f t="shared" si="90"/>
        <v>4.388994625882531</v>
      </c>
      <c r="J619" s="10">
        <v>4.742616020860341</v>
      </c>
      <c r="K619" s="10">
        <v>1.0484138845484614</v>
      </c>
      <c r="L619" s="247">
        <f t="shared" si="95"/>
        <v>1.0484138845484614</v>
      </c>
      <c r="M619" s="10">
        <f t="shared" si="92"/>
        <v>22.116371079788838</v>
      </c>
      <c r="N619" s="11">
        <f t="shared" si="93"/>
        <v>6.7161770664405818E-2</v>
      </c>
    </row>
    <row r="620" spans="1:14">
      <c r="A620" s="9">
        <f t="shared" si="91"/>
        <v>70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89"/>
        <v>377.4</v>
      </c>
      <c r="G620" s="11">
        <v>6.2009237306097902E-3</v>
      </c>
      <c r="H620" s="18">
        <f t="shared" si="94"/>
        <v>13.679857842098258</v>
      </c>
      <c r="I620" s="10">
        <f t="shared" si="90"/>
        <v>5.0300837285395295</v>
      </c>
      <c r="J620" s="10">
        <v>5.4353576868287057</v>
      </c>
      <c r="K620" s="10">
        <v>1.2015529912802592</v>
      </c>
      <c r="L620" s="247">
        <f t="shared" si="95"/>
        <v>1.2015529912802592</v>
      </c>
      <c r="M620" s="10">
        <f t="shared" si="92"/>
        <v>25.346852248746753</v>
      </c>
      <c r="N620" s="11">
        <f t="shared" si="93"/>
        <v>6.7161770664405818E-2</v>
      </c>
    </row>
    <row r="621" spans="1:14">
      <c r="A621" s="9">
        <f t="shared" si="91"/>
        <v>71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89"/>
        <v>324.31</v>
      </c>
      <c r="G621" s="11">
        <v>5.3286210256334428E-3</v>
      </c>
      <c r="H621" s="18">
        <f t="shared" si="94"/>
        <v>11.755470844649938</v>
      </c>
      <c r="I621" s="10">
        <f t="shared" si="90"/>
        <v>4.3224866295777824</v>
      </c>
      <c r="J621" s="10">
        <v>4.6707494738087378</v>
      </c>
      <c r="K621" s="10">
        <v>1.0325268961369922</v>
      </c>
      <c r="L621" s="247">
        <f t="shared" si="95"/>
        <v>1.0325268961369922</v>
      </c>
      <c r="M621" s="10">
        <f t="shared" si="92"/>
        <v>21.78123384417345</v>
      </c>
      <c r="N621" s="11">
        <f t="shared" si="93"/>
        <v>6.7161770664405818E-2</v>
      </c>
    </row>
    <row r="622" spans="1:14">
      <c r="A622" s="9">
        <f t="shared" si="91"/>
        <v>72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89"/>
        <v>332</v>
      </c>
      <c r="G622" s="11">
        <v>5.454972651198862E-3</v>
      </c>
      <c r="H622" s="18">
        <f t="shared" si="94"/>
        <v>12.034215165809808</v>
      </c>
      <c r="I622" s="10">
        <f t="shared" si="90"/>
        <v>4.4249809164682672</v>
      </c>
      <c r="J622" s="10">
        <v>4.7815017276818503</v>
      </c>
      <c r="K622" s="10">
        <v>1.0570100506228035</v>
      </c>
      <c r="L622" s="247">
        <f t="shared" si="95"/>
        <v>1.0570100506228035</v>
      </c>
      <c r="M622" s="10">
        <f t="shared" si="92"/>
        <v>22.297707860582729</v>
      </c>
      <c r="N622" s="11">
        <f t="shared" si="93"/>
        <v>6.7161770664405818E-2</v>
      </c>
    </row>
    <row r="623" spans="1:14">
      <c r="A623" s="9">
        <f t="shared" si="91"/>
        <v>73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89"/>
        <v>309.2</v>
      </c>
      <c r="G623" s="11">
        <v>5.0803540474418313E-3</v>
      </c>
      <c r="H623" s="18">
        <f t="shared" si="94"/>
        <v>11.207769064061424</v>
      </c>
      <c r="I623" s="10">
        <f t="shared" si="90"/>
        <v>4.1210966848553854</v>
      </c>
      <c r="J623" s="10">
        <v>4.4531335367446623</v>
      </c>
      <c r="K623" s="10">
        <v>0.9844202037728037</v>
      </c>
      <c r="L623" s="247">
        <f t="shared" si="95"/>
        <v>0.9844202037728037</v>
      </c>
      <c r="M623" s="10">
        <f t="shared" si="92"/>
        <v>20.766419489434274</v>
      </c>
      <c r="N623" s="11">
        <f t="shared" si="93"/>
        <v>6.7161770664405804E-2</v>
      </c>
    </row>
    <row r="624" spans="1:14">
      <c r="A624" s="9">
        <f t="shared" si="91"/>
        <v>74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89"/>
        <v>6690.05</v>
      </c>
      <c r="G624" s="11">
        <v>0.10992180658178598</v>
      </c>
      <c r="H624" s="18">
        <f t="shared" si="94"/>
        <v>242.49849750007803</v>
      </c>
      <c r="I624" s="10">
        <f t="shared" si="90"/>
        <v>89.166697530778706</v>
      </c>
      <c r="J624" s="10">
        <v>96.350860341198683</v>
      </c>
      <c r="K624" s="10">
        <v>21.299548461352671</v>
      </c>
      <c r="L624" s="247">
        <f t="shared" si="95"/>
        <v>21.299548461352671</v>
      </c>
      <c r="M624" s="10">
        <f t="shared" si="92"/>
        <v>449.31560383340815</v>
      </c>
      <c r="N624" s="11">
        <f t="shared" si="93"/>
        <v>6.7161770664405818E-2</v>
      </c>
    </row>
    <row r="625" spans="1:14">
      <c r="A625" s="9">
        <f t="shared" si="91"/>
        <v>75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89"/>
        <v>7080.5</v>
      </c>
      <c r="G625" s="11">
        <v>0.11633715017112513</v>
      </c>
      <c r="H625" s="18">
        <f t="shared" si="94"/>
        <v>256.65138699251912</v>
      </c>
      <c r="I625" s="10">
        <f t="shared" si="90"/>
        <v>94.370714997149292</v>
      </c>
      <c r="J625" s="10">
        <v>101.97416561099801</v>
      </c>
      <c r="K625" s="10">
        <v>22.542649588658918</v>
      </c>
      <c r="L625" s="247">
        <f t="shared" si="95"/>
        <v>22.542649588658918</v>
      </c>
      <c r="M625" s="10">
        <f t="shared" si="92"/>
        <v>475.53891718932528</v>
      </c>
      <c r="N625" s="11">
        <f t="shared" si="93"/>
        <v>6.7161770664405804E-2</v>
      </c>
    </row>
    <row r="626" spans="1:14">
      <c r="A626" s="9">
        <f t="shared" si="91"/>
        <v>76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89"/>
        <v>1902.1</v>
      </c>
      <c r="G626" s="11">
        <v>3.1252721324835406E-2</v>
      </c>
      <c r="H626" s="18">
        <f t="shared" si="94"/>
        <v>68.946628514719393</v>
      </c>
      <c r="I626" s="10">
        <f t="shared" si="90"/>
        <v>25.351675304862322</v>
      </c>
      <c r="J626" s="10">
        <v>27.394260350071225</v>
      </c>
      <c r="K626" s="10">
        <v>6.0558398111133567</v>
      </c>
      <c r="L626" s="247">
        <f t="shared" si="95"/>
        <v>6.0558398111133567</v>
      </c>
      <c r="M626" s="10">
        <f t="shared" si="92"/>
        <v>127.7484039807663</v>
      </c>
      <c r="N626" s="11">
        <f t="shared" si="93"/>
        <v>6.7161770664405818E-2</v>
      </c>
    </row>
    <row r="627" spans="1:14">
      <c r="A627" s="9">
        <f t="shared" si="91"/>
        <v>77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89"/>
        <v>2315.9899999999998</v>
      </c>
      <c r="G627" s="11">
        <v>3.8053199127861599E-2</v>
      </c>
      <c r="H627" s="18">
        <f t="shared" si="94"/>
        <v>83.949162595975466</v>
      </c>
      <c r="I627" s="10">
        <f t="shared" si="90"/>
        <v>30.868107086540181</v>
      </c>
      <c r="J627" s="10">
        <v>33.355151163535808</v>
      </c>
      <c r="K627" s="10">
        <v>7.3735683950057425</v>
      </c>
      <c r="L627" s="247">
        <f t="shared" si="95"/>
        <v>7.3735683950057425</v>
      </c>
      <c r="M627" s="10">
        <f t="shared" si="92"/>
        <v>155.54598924105721</v>
      </c>
      <c r="N627" s="11">
        <f t="shared" si="93"/>
        <v>6.7161770664405818E-2</v>
      </c>
    </row>
    <row r="628" spans="1:14">
      <c r="A628" s="9">
        <f t="shared" si="91"/>
        <v>78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89"/>
        <v>2390.8000000000002</v>
      </c>
      <c r="G628" s="11">
        <v>3.9282375344838069E-2</v>
      </c>
      <c r="H628" s="18">
        <f t="shared" si="94"/>
        <v>86.660848248247262</v>
      </c>
      <c r="I628" s="10">
        <f t="shared" si="90"/>
        <v>31.86519390088052</v>
      </c>
      <c r="J628" s="10">
        <v>34.432573284764359</v>
      </c>
      <c r="K628" s="10">
        <v>7.6117458705692727</v>
      </c>
      <c r="L628" s="247">
        <f t="shared" si="95"/>
        <v>7.6117458705692727</v>
      </c>
      <c r="M628" s="10">
        <f t="shared" si="92"/>
        <v>160.57036130446141</v>
      </c>
      <c r="N628" s="11">
        <f t="shared" si="93"/>
        <v>6.7161770664405804E-2</v>
      </c>
    </row>
    <row r="629" spans="1:14">
      <c r="A629" s="9">
        <f t="shared" si="91"/>
        <v>79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89"/>
        <v>2393.3000000000002</v>
      </c>
      <c r="G629" s="11">
        <v>3.9323451946127221E-2</v>
      </c>
      <c r="H629" s="18">
        <f t="shared" si="94"/>
        <v>86.751467338351262</v>
      </c>
      <c r="I629" s="10">
        <f t="shared" si="90"/>
        <v>31.898514540311762</v>
      </c>
      <c r="J629" s="10">
        <v>34.468578568858355</v>
      </c>
      <c r="K629" s="10">
        <v>7.6197052836010721</v>
      </c>
      <c r="L629" s="247">
        <f t="shared" si="95"/>
        <v>7.6197052836010721</v>
      </c>
      <c r="M629" s="10">
        <f t="shared" si="92"/>
        <v>160.73826573112245</v>
      </c>
      <c r="N629" s="11">
        <f t="shared" si="93"/>
        <v>6.7161770664405818E-2</v>
      </c>
    </row>
    <row r="630" spans="1:14">
      <c r="A630" s="9">
        <f t="shared" si="91"/>
        <v>80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89"/>
        <v>3729.61</v>
      </c>
      <c r="G630" s="11">
        <v>6.1279881173607796E-2</v>
      </c>
      <c r="H630" s="18">
        <f t="shared" si="94"/>
        <v>135.18954585709616</v>
      </c>
      <c r="I630" s="10">
        <f t="shared" si="90"/>
        <v>49.709196011654264</v>
      </c>
      <c r="J630" s="10">
        <v>53.714267043914177</v>
      </c>
      <c r="K630" s="10">
        <v>11.874202575009983</v>
      </c>
      <c r="L630" s="247">
        <f t="shared" si="95"/>
        <v>11.874202575009983</v>
      </c>
      <c r="M630" s="10">
        <f t="shared" si="92"/>
        <v>250.48721148767459</v>
      </c>
      <c r="N630" s="11">
        <f t="shared" si="93"/>
        <v>6.7161770664405818E-2</v>
      </c>
    </row>
    <row r="631" spans="1:14">
      <c r="A631" s="9">
        <f t="shared" si="91"/>
        <v>81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89"/>
        <v>4033.36</v>
      </c>
      <c r="G631" s="11">
        <v>6.627068823023928E-2</v>
      </c>
      <c r="H631" s="18">
        <f t="shared" si="94"/>
        <v>146.19976530473087</v>
      </c>
      <c r="I631" s="10">
        <f t="shared" si="90"/>
        <v>53.757653702549547</v>
      </c>
      <c r="J631" s="10">
        <v>58.088909061333936</v>
      </c>
      <c r="K631" s="10">
        <v>12.841271258373466</v>
      </c>
      <c r="L631" s="247">
        <f t="shared" si="95"/>
        <v>12.841271258373466</v>
      </c>
      <c r="M631" s="10">
        <f t="shared" si="92"/>
        <v>270.88759932698781</v>
      </c>
      <c r="N631" s="11">
        <f t="shared" si="93"/>
        <v>6.7161770664405804E-2</v>
      </c>
    </row>
    <row r="632" spans="1:14">
      <c r="A632" s="9">
        <f t="shared" si="91"/>
        <v>82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89"/>
        <v>3448.7</v>
      </c>
      <c r="G632" s="11">
        <v>5.6664349946353956E-2</v>
      </c>
      <c r="H632" s="18">
        <f t="shared" si="94"/>
        <v>125.00722241665146</v>
      </c>
      <c r="I632" s="10">
        <f t="shared" si="90"/>
        <v>45.965155682602742</v>
      </c>
      <c r="J632" s="10">
        <v>49.668569301977094</v>
      </c>
      <c r="K632" s="10">
        <v>10.979851089105006</v>
      </c>
      <c r="L632" s="247">
        <f t="shared" si="95"/>
        <v>10.979851089105006</v>
      </c>
      <c r="M632" s="10">
        <f t="shared" si="92"/>
        <v>231.62079849033631</v>
      </c>
      <c r="N632" s="11">
        <f t="shared" si="93"/>
        <v>6.7161770664405818E-2</v>
      </c>
    </row>
    <row r="633" spans="1:14">
      <c r="A633" s="9">
        <f>A632+1</f>
        <v>83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89"/>
        <v>6256.34</v>
      </c>
      <c r="G633" s="11">
        <v>0.10279567348373943</v>
      </c>
      <c r="H633" s="18">
        <f t="shared" si="94"/>
        <v>226.77753527247754</v>
      </c>
      <c r="I633" s="10">
        <f t="shared" si="90"/>
        <v>83.386099719689994</v>
      </c>
      <c r="J633" s="10">
        <v>90.104519635436958</v>
      </c>
      <c r="K633" s="10">
        <v>19.918717650944188</v>
      </c>
      <c r="L633" s="247">
        <f t="shared" si="95"/>
        <v>19.918717650944188</v>
      </c>
      <c r="M633" s="10">
        <f t="shared" si="92"/>
        <v>420.18687227854872</v>
      </c>
      <c r="N633" s="11">
        <f t="shared" si="93"/>
        <v>6.7161770664405818E-2</v>
      </c>
    </row>
    <row r="634" spans="1:14">
      <c r="A634" s="9">
        <f t="shared" si="91"/>
        <v>84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89"/>
        <v>3393.78</v>
      </c>
      <c r="G634" s="11">
        <v>5.5761979169233956E-2</v>
      </c>
      <c r="H634" s="18">
        <f t="shared" si="94"/>
        <v>123.01650224524703</v>
      </c>
      <c r="I634" s="10">
        <f t="shared" si="90"/>
        <v>45.233167875577337</v>
      </c>
      <c r="J634" s="10">
        <v>48.87760522100033</v>
      </c>
      <c r="K634" s="10">
        <v>10.804998703622465</v>
      </c>
      <c r="L634" s="247">
        <f t="shared" si="95"/>
        <v>10.804998703622465</v>
      </c>
      <c r="M634" s="10">
        <f t="shared" si="92"/>
        <v>227.93227404544714</v>
      </c>
      <c r="N634" s="83">
        <f t="shared" si="93"/>
        <v>6.7161770664405804E-2</v>
      </c>
    </row>
    <row r="635" spans="1:14">
      <c r="A635" s="9"/>
      <c r="B635" s="13" t="s">
        <v>576</v>
      </c>
      <c r="C635" s="15">
        <f>SUM(C553:C634)</f>
        <v>243107.9</v>
      </c>
      <c r="D635" s="15">
        <f t="shared" ref="D635:L635" si="96">SUM(D553:D634)</f>
        <v>463.5</v>
      </c>
      <c r="E635" s="15">
        <f t="shared" si="96"/>
        <v>903.09999999999991</v>
      </c>
      <c r="F635" s="15">
        <f t="shared" si="96"/>
        <v>244474.49999999994</v>
      </c>
      <c r="G635" s="15">
        <f t="shared" si="96"/>
        <v>3.9944185114168311</v>
      </c>
      <c r="H635" s="15">
        <f t="shared" si="96"/>
        <v>8812.0866780366723</v>
      </c>
      <c r="I635" s="15">
        <f t="shared" si="96"/>
        <v>3240.2042715140828</v>
      </c>
      <c r="J635" s="15">
        <v>3324.0191999999997</v>
      </c>
      <c r="K635" s="15"/>
      <c r="L635" s="15">
        <f t="shared" si="96"/>
        <v>775.59163106968435</v>
      </c>
      <c r="M635" s="15">
        <f t="shared" si="92"/>
        <v>16151.901780620439</v>
      </c>
      <c r="N635" s="97">
        <f t="shared" si="93"/>
        <v>6.6067838488760355E-2</v>
      </c>
    </row>
    <row r="636" spans="1:14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11"/>
    </row>
    <row r="637" spans="1:14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ref="F637:F698" si="97">C637+D637+E637</f>
        <v>399.3</v>
      </c>
      <c r="G637" s="11">
        <v>2.7691283452499012E-3</v>
      </c>
      <c r="H637" s="18">
        <f t="shared" ref="H637:H700" si="98">G637*$H$2</f>
        <v>6.283512202056909</v>
      </c>
      <c r="I637" s="10">
        <f t="shared" ref="I637:I700" si="99">H637*0.3677</f>
        <v>2.3104474366963257</v>
      </c>
      <c r="J637" s="10">
        <v>2.4272517597453485</v>
      </c>
      <c r="K637" s="10">
        <v>0.53657399945907336</v>
      </c>
      <c r="L637" s="247">
        <f t="shared" ref="L637:L700" si="100">K637*$L$2</f>
        <v>0.53657399945907336</v>
      </c>
      <c r="M637" s="10">
        <f t="shared" ref="M637:M668" si="101">H637+I637+J637+L637</f>
        <v>11.557785397957655</v>
      </c>
      <c r="N637" s="83">
        <f t="shared" ref="N637:N668" si="102">M637/F637</f>
        <v>2.8945117450432396E-2</v>
      </c>
    </row>
    <row r="638" spans="1:14">
      <c r="A638" s="9">
        <f t="shared" ref="A638:A701" si="103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si="97"/>
        <v>4745.5</v>
      </c>
      <c r="G638" s="11">
        <v>3.1895254408898933E-2</v>
      </c>
      <c r="H638" s="18">
        <f t="shared" si="98"/>
        <v>72.374478636864836</v>
      </c>
      <c r="I638" s="10">
        <f t="shared" si="99"/>
        <v>26.612095794775204</v>
      </c>
      <c r="J638" s="10">
        <v>27.957466299576271</v>
      </c>
      <c r="K638" s="10">
        <v>6.1803434468123468</v>
      </c>
      <c r="L638" s="247">
        <f t="shared" si="100"/>
        <v>6.1803434468123468</v>
      </c>
      <c r="M638" s="10">
        <f t="shared" si="101"/>
        <v>133.12438417802866</v>
      </c>
      <c r="N638" s="83">
        <f t="shared" si="102"/>
        <v>2.8052762444005619E-2</v>
      </c>
    </row>
    <row r="639" spans="1:14">
      <c r="A639" s="9">
        <f t="shared" si="103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97"/>
        <v>418.7</v>
      </c>
      <c r="G639" s="11">
        <v>2.9036665117859592E-3</v>
      </c>
      <c r="H639" s="18">
        <f t="shared" si="98"/>
        <v>6.5887967918888739</v>
      </c>
      <c r="I639" s="10">
        <f t="shared" si="99"/>
        <v>2.4227005803775392</v>
      </c>
      <c r="J639" s="10">
        <v>2.5451798442408644</v>
      </c>
      <c r="K639" s="10">
        <v>0.5626434599887653</v>
      </c>
      <c r="L639" s="247">
        <f t="shared" si="100"/>
        <v>0.5626434599887653</v>
      </c>
      <c r="M639" s="10">
        <f t="shared" si="101"/>
        <v>12.119320676496043</v>
      </c>
      <c r="N639" s="83">
        <f t="shared" si="102"/>
        <v>2.8945117450432396E-2</v>
      </c>
    </row>
    <row r="640" spans="1:14">
      <c r="A640" s="9">
        <f t="shared" si="103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97"/>
        <v>1518.6</v>
      </c>
      <c r="G640" s="11">
        <v>9.9176820599596368E-3</v>
      </c>
      <c r="H640" s="18">
        <f t="shared" si="98"/>
        <v>22.504509892716211</v>
      </c>
      <c r="I640" s="10">
        <f t="shared" si="99"/>
        <v>8.2749082875517512</v>
      </c>
      <c r="J640" s="10">
        <v>8.6932450328370194</v>
      </c>
      <c r="K640" s="10">
        <v>1.9217492527583788</v>
      </c>
      <c r="L640" s="247">
        <f t="shared" si="100"/>
        <v>1.9217492527583788</v>
      </c>
      <c r="M640" s="10">
        <f t="shared" si="101"/>
        <v>41.394412465863361</v>
      </c>
      <c r="N640" s="83">
        <f t="shared" si="102"/>
        <v>2.7258272399488585E-2</v>
      </c>
    </row>
    <row r="641" spans="1:14">
      <c r="A641" s="9">
        <f t="shared" si="103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97"/>
        <v>1507.3</v>
      </c>
      <c r="G641" s="11">
        <v>1.0453060743288695E-2</v>
      </c>
      <c r="H641" s="18">
        <f t="shared" si="98"/>
        <v>23.719353724418678</v>
      </c>
      <c r="I641" s="10">
        <f t="shared" si="99"/>
        <v>8.721606364468748</v>
      </c>
      <c r="J641" s="10">
        <v>9.1625258639222729</v>
      </c>
      <c r="K641" s="10">
        <v>2.0254895802270503</v>
      </c>
      <c r="L641" s="247">
        <f t="shared" si="100"/>
        <v>2.0254895802270503</v>
      </c>
      <c r="M641" s="10">
        <f t="shared" si="101"/>
        <v>43.628975533036744</v>
      </c>
      <c r="N641" s="83">
        <f t="shared" si="102"/>
        <v>2.8945117450432392E-2</v>
      </c>
    </row>
    <row r="642" spans="1:14">
      <c r="A642" s="9">
        <f t="shared" si="103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97"/>
        <v>512.9</v>
      </c>
      <c r="G642" s="11">
        <v>3.5569394647600155E-3</v>
      </c>
      <c r="H642" s="18">
        <f t="shared" si="98"/>
        <v>8.0711580476708935</v>
      </c>
      <c r="I642" s="10">
        <f t="shared" si="99"/>
        <v>2.9677648141285879</v>
      </c>
      <c r="J642" s="10">
        <v>3.117799718440744</v>
      </c>
      <c r="K642" s="10">
        <v>0.68922816008654819</v>
      </c>
      <c r="L642" s="247">
        <f t="shared" si="100"/>
        <v>0.68922816008654819</v>
      </c>
      <c r="M642" s="10">
        <f t="shared" si="101"/>
        <v>14.845950740326773</v>
      </c>
      <c r="N642" s="83">
        <f t="shared" si="102"/>
        <v>2.8945117450432392E-2</v>
      </c>
    </row>
    <row r="643" spans="1:14">
      <c r="A643" s="9">
        <f t="shared" si="103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97"/>
        <v>304.10000000000002</v>
      </c>
      <c r="G643" s="11">
        <v>2.1089204352379037E-3</v>
      </c>
      <c r="H643" s="18">
        <f t="shared" si="98"/>
        <v>4.7854146272113844</v>
      </c>
      <c r="I643" s="10">
        <f t="shared" si="99"/>
        <v>1.7595969584256261</v>
      </c>
      <c r="J643" s="10">
        <v>1.8485531183034321</v>
      </c>
      <c r="K643" s="10">
        <v>0.4086455127360486</v>
      </c>
      <c r="L643" s="247">
        <f t="shared" si="100"/>
        <v>0.4086455127360486</v>
      </c>
      <c r="M643" s="10">
        <f t="shared" si="101"/>
        <v>8.8022102166764924</v>
      </c>
      <c r="N643" s="83">
        <f t="shared" si="102"/>
        <v>2.8945117450432396E-2</v>
      </c>
    </row>
    <row r="644" spans="1:14">
      <c r="A644" s="9">
        <f t="shared" si="103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97"/>
        <v>288.5</v>
      </c>
      <c r="G644" s="11">
        <v>2.0007351054460217E-3</v>
      </c>
      <c r="H644" s="18">
        <f t="shared" si="98"/>
        <v>4.5399280498207313</v>
      </c>
      <c r="I644" s="10">
        <f t="shared" si="99"/>
        <v>1.669331543919083</v>
      </c>
      <c r="J644" s="10">
        <v>1.7537243493276558</v>
      </c>
      <c r="K644" s="10">
        <v>0.38768244138227564</v>
      </c>
      <c r="L644" s="247">
        <f t="shared" si="100"/>
        <v>0.38768244138227564</v>
      </c>
      <c r="M644" s="10">
        <f t="shared" si="101"/>
        <v>8.3506663844497453</v>
      </c>
      <c r="N644" s="83">
        <f t="shared" si="102"/>
        <v>2.8945117450432392E-2</v>
      </c>
    </row>
    <row r="645" spans="1:14">
      <c r="A645" s="9">
        <f t="shared" si="103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97"/>
        <v>3428.74</v>
      </c>
      <c r="G645" s="11">
        <v>2.3778164594270335E-2</v>
      </c>
      <c r="H645" s="18">
        <f t="shared" si="98"/>
        <v>53.95574662579665</v>
      </c>
      <c r="I645" s="10">
        <f t="shared" si="99"/>
        <v>19.839528034305431</v>
      </c>
      <c r="J645" s="10">
        <v>20.842512393461718</v>
      </c>
      <c r="K645" s="10">
        <v>4.6074949534317629</v>
      </c>
      <c r="L645" s="247">
        <f t="shared" si="100"/>
        <v>4.6074949534317629</v>
      </c>
      <c r="M645" s="10">
        <f t="shared" si="101"/>
        <v>99.245282006995566</v>
      </c>
      <c r="N645" s="83">
        <f t="shared" si="102"/>
        <v>2.8945117450432396E-2</v>
      </c>
    </row>
    <row r="646" spans="1:14">
      <c r="A646" s="9">
        <f t="shared" si="103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97"/>
        <v>3234.7</v>
      </c>
      <c r="G646" s="11">
        <v>2.1413066846050887E-2</v>
      </c>
      <c r="H646" s="18">
        <f t="shared" si="98"/>
        <v>48.589032372379449</v>
      </c>
      <c r="I646" s="10">
        <f t="shared" si="99"/>
        <v>17.866187203323925</v>
      </c>
      <c r="J646" s="10">
        <v>18.769409613237443</v>
      </c>
      <c r="K646" s="10">
        <v>4.1492099627592802</v>
      </c>
      <c r="L646" s="247">
        <f t="shared" si="100"/>
        <v>4.1492099627592802</v>
      </c>
      <c r="M646" s="10">
        <f t="shared" si="101"/>
        <v>89.373839151700111</v>
      </c>
      <c r="N646" s="83">
        <f t="shared" si="102"/>
        <v>2.7629715012736922E-2</v>
      </c>
    </row>
    <row r="647" spans="1:14">
      <c r="A647" s="9">
        <f t="shared" si="103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97"/>
        <v>4590.05</v>
      </c>
      <c r="G647" s="11">
        <v>3.1831799552001779E-2</v>
      </c>
      <c r="H647" s="18">
        <f t="shared" si="98"/>
        <v>72.230491317433803</v>
      </c>
      <c r="I647" s="10">
        <f t="shared" si="99"/>
        <v>26.559151657420411</v>
      </c>
      <c r="J647" s="10">
        <v>27.901845579311637</v>
      </c>
      <c r="K647" s="10">
        <v>6.1680477991913847</v>
      </c>
      <c r="L647" s="247">
        <f t="shared" si="100"/>
        <v>6.1680477991913847</v>
      </c>
      <c r="M647" s="10">
        <f t="shared" si="101"/>
        <v>132.85953635335724</v>
      </c>
      <c r="N647" s="83">
        <f t="shared" si="102"/>
        <v>2.8945117450432399E-2</v>
      </c>
    </row>
    <row r="648" spans="1:14">
      <c r="A648" s="9">
        <f t="shared" si="103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97"/>
        <v>4652.09</v>
      </c>
      <c r="G648" s="11">
        <v>3.2262044286635642E-2</v>
      </c>
      <c r="H648" s="18">
        <f t="shared" si="98"/>
        <v>73.206772552133543</v>
      </c>
      <c r="I648" s="10">
        <f t="shared" si="99"/>
        <v>26.918130267419507</v>
      </c>
      <c r="J648" s="10">
        <v>28.278972299007606</v>
      </c>
      <c r="K648" s="10">
        <v>6.2514163214213889</v>
      </c>
      <c r="L648" s="247">
        <f t="shared" si="100"/>
        <v>6.2514163214213889</v>
      </c>
      <c r="M648" s="10">
        <f t="shared" si="101"/>
        <v>134.65529143998208</v>
      </c>
      <c r="N648" s="83">
        <f t="shared" si="102"/>
        <v>2.8945117450432403E-2</v>
      </c>
    </row>
    <row r="649" spans="1:14">
      <c r="A649" s="9">
        <f t="shared" si="103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97"/>
        <v>4635.5</v>
      </c>
      <c r="G649" s="11">
        <v>3.21469933493762E-2</v>
      </c>
      <c r="H649" s="18">
        <f t="shared" si="98"/>
        <v>72.945707018870024</v>
      </c>
      <c r="I649" s="10">
        <f t="shared" si="99"/>
        <v>26.822136470838508</v>
      </c>
      <c r="J649" s="10">
        <v>28.178125550462212</v>
      </c>
      <c r="K649" s="10">
        <v>6.2291229013086262</v>
      </c>
      <c r="L649" s="247">
        <f t="shared" si="100"/>
        <v>6.2291229013086262</v>
      </c>
      <c r="M649" s="10">
        <f t="shared" si="101"/>
        <v>134.17509194147937</v>
      </c>
      <c r="N649" s="83">
        <f t="shared" si="102"/>
        <v>2.8945117450432396E-2</v>
      </c>
    </row>
    <row r="650" spans="1:14">
      <c r="A650" s="9">
        <f t="shared" si="103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97"/>
        <v>760.7</v>
      </c>
      <c r="G650" s="11">
        <v>5.2754218187618333E-3</v>
      </c>
      <c r="H650" s="18">
        <f t="shared" si="98"/>
        <v>11.970617911607039</v>
      </c>
      <c r="I650" s="10">
        <f t="shared" si="99"/>
        <v>4.401596206097909</v>
      </c>
      <c r="J650" s="10">
        <v>4.6241182410174968</v>
      </c>
      <c r="K650" s="10">
        <v>1.0222184858214804</v>
      </c>
      <c r="L650" s="247">
        <f t="shared" si="100"/>
        <v>1.0222184858214804</v>
      </c>
      <c r="M650" s="10">
        <f t="shared" si="101"/>
        <v>22.018550844543928</v>
      </c>
      <c r="N650" s="83">
        <f t="shared" si="102"/>
        <v>2.8945117450432399E-2</v>
      </c>
    </row>
    <row r="651" spans="1:14">
      <c r="A651" s="9">
        <f t="shared" si="103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97"/>
        <v>195.3</v>
      </c>
      <c r="G651" s="11">
        <v>1.3543971095099066E-3</v>
      </c>
      <c r="H651" s="18">
        <f t="shared" si="98"/>
        <v>3.0733031131022144</v>
      </c>
      <c r="I651" s="10">
        <f t="shared" si="99"/>
        <v>1.1300535546876842</v>
      </c>
      <c r="J651" s="10">
        <v>1.1871832423698134</v>
      </c>
      <c r="K651" s="10">
        <v>0.26244152790973463</v>
      </c>
      <c r="L651" s="247">
        <f t="shared" si="100"/>
        <v>0.26244152790973463</v>
      </c>
      <c r="M651" s="10">
        <f t="shared" si="101"/>
        <v>5.6529814380694461</v>
      </c>
      <c r="N651" s="83">
        <f t="shared" si="102"/>
        <v>2.8945117450432389E-2</v>
      </c>
    </row>
    <row r="652" spans="1:14">
      <c r="A652" s="9">
        <f t="shared" si="103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97"/>
        <v>1221.2</v>
      </c>
      <c r="G652" s="11">
        <v>8.4689695347337328E-3</v>
      </c>
      <c r="H652" s="18">
        <f t="shared" si="98"/>
        <v>19.217192840350357</v>
      </c>
      <c r="I652" s="10">
        <f t="shared" si="99"/>
        <v>7.0661618073968269</v>
      </c>
      <c r="J652" s="10">
        <v>7.423390555975506</v>
      </c>
      <c r="K652" s="10">
        <v>1.6410322267453554</v>
      </c>
      <c r="L652" s="247">
        <f t="shared" si="100"/>
        <v>1.6410322267453554</v>
      </c>
      <c r="M652" s="10">
        <f t="shared" si="101"/>
        <v>35.347777430468042</v>
      </c>
      <c r="N652" s="83">
        <f t="shared" si="102"/>
        <v>2.8945117450432396E-2</v>
      </c>
    </row>
    <row r="653" spans="1:14">
      <c r="A653" s="9">
        <f t="shared" si="103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97"/>
        <v>967.5</v>
      </c>
      <c r="G653" s="11">
        <v>6.7095709342080622E-3</v>
      </c>
      <c r="H653" s="18">
        <f t="shared" si="98"/>
        <v>15.22488869393954</v>
      </c>
      <c r="I653" s="10">
        <f t="shared" si="99"/>
        <v>5.5981915727615696</v>
      </c>
      <c r="J653" s="10">
        <v>5.8812073066707349</v>
      </c>
      <c r="K653" s="10">
        <v>1.3001135599214964</v>
      </c>
      <c r="L653" s="247">
        <f t="shared" si="100"/>
        <v>1.3001135599214964</v>
      </c>
      <c r="M653" s="10">
        <f t="shared" si="101"/>
        <v>28.004401133293342</v>
      </c>
      <c r="N653" s="83">
        <f t="shared" si="102"/>
        <v>2.8945117450432396E-2</v>
      </c>
    </row>
    <row r="654" spans="1:14">
      <c r="A654" s="9">
        <f t="shared" si="103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97"/>
        <v>1147.9000000000001</v>
      </c>
      <c r="G654" s="11">
        <v>7.9606371838526462E-3</v>
      </c>
      <c r="H654" s="18">
        <f t="shared" si="98"/>
        <v>18.063720652995556</v>
      </c>
      <c r="I654" s="10">
        <f t="shared" si="99"/>
        <v>6.6420300841064668</v>
      </c>
      <c r="J654" s="10">
        <v>6.9778169171341986</v>
      </c>
      <c r="K654" s="10">
        <v>0.74646894872986258</v>
      </c>
      <c r="L654" s="247">
        <f t="shared" si="100"/>
        <v>0.74646894872986258</v>
      </c>
      <c r="M654" s="10">
        <f t="shared" si="101"/>
        <v>32.430036602966084</v>
      </c>
      <c r="N654" s="83">
        <f t="shared" si="102"/>
        <v>2.825162174663828E-2</v>
      </c>
    </row>
    <row r="655" spans="1:14">
      <c r="A655" s="9">
        <f t="shared" si="103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97"/>
        <v>2522.14</v>
      </c>
      <c r="G655" s="11">
        <v>1.6726700278091776E-2</v>
      </c>
      <c r="H655" s="18">
        <f t="shared" si="98"/>
        <v>37.955057402026391</v>
      </c>
      <c r="I655" s="10">
        <f t="shared" si="99"/>
        <v>13.956074606725105</v>
      </c>
      <c r="J655" s="10">
        <v>14.661621861758565</v>
      </c>
      <c r="K655" s="10">
        <v>3.2411327128858436</v>
      </c>
      <c r="L655" s="247">
        <f t="shared" si="100"/>
        <v>3.2411327128858436</v>
      </c>
      <c r="M655" s="10">
        <f t="shared" si="101"/>
        <v>69.813886583395899</v>
      </c>
      <c r="N655" s="83">
        <f t="shared" si="102"/>
        <v>2.7680416861631751E-2</v>
      </c>
    </row>
    <row r="656" spans="1:14">
      <c r="A656" s="9">
        <f t="shared" si="103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97"/>
        <v>5364.3</v>
      </c>
      <c r="G656" s="11">
        <v>3.7201190038627714E-2</v>
      </c>
      <c r="H656" s="18">
        <f t="shared" si="98"/>
        <v>84.414336352351313</v>
      </c>
      <c r="I656" s="10">
        <f t="shared" si="99"/>
        <v>31.039151476759582</v>
      </c>
      <c r="J656" s="10">
        <v>32.608331116458736</v>
      </c>
      <c r="K656" s="10">
        <v>7.2084745937848922</v>
      </c>
      <c r="L656" s="247">
        <f t="shared" si="100"/>
        <v>7.2084745937848922</v>
      </c>
      <c r="M656" s="10">
        <f t="shared" si="101"/>
        <v>155.27029353935453</v>
      </c>
      <c r="N656" s="83">
        <f t="shared" si="102"/>
        <v>2.8945117450432399E-2</v>
      </c>
    </row>
    <row r="657" spans="1:14">
      <c r="A657" s="9">
        <f t="shared" si="103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97"/>
        <v>1516</v>
      </c>
      <c r="G657" s="11">
        <v>1.0513394869518782E-2</v>
      </c>
      <c r="H657" s="18">
        <f t="shared" si="98"/>
        <v>23.856259700271156</v>
      </c>
      <c r="I657" s="10">
        <f t="shared" si="99"/>
        <v>8.7719466917897044</v>
      </c>
      <c r="J657" s="10">
        <v>9.2154111389279922</v>
      </c>
      <c r="K657" s="10">
        <v>2.0371805238666547</v>
      </c>
      <c r="L657" s="247">
        <f t="shared" si="100"/>
        <v>2.0371805238666547</v>
      </c>
      <c r="M657" s="10">
        <f t="shared" si="101"/>
        <v>43.880798054855504</v>
      </c>
      <c r="N657" s="83">
        <f t="shared" si="102"/>
        <v>2.8945117450432389E-2</v>
      </c>
    </row>
    <row r="658" spans="1:14">
      <c r="A658" s="9">
        <f t="shared" si="103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97"/>
        <v>2999.5</v>
      </c>
      <c r="G658" s="11">
        <v>1.8032275290054578E-2</v>
      </c>
      <c r="H658" s="18">
        <f t="shared" si="98"/>
        <v>40.917576828921547</v>
      </c>
      <c r="I658" s="10">
        <f t="shared" si="99"/>
        <v>15.045392999994453</v>
      </c>
      <c r="J658" s="10">
        <v>15.80601058274444</v>
      </c>
      <c r="K658" s="10">
        <v>3.4941139829538757</v>
      </c>
      <c r="L658" s="247">
        <f t="shared" si="100"/>
        <v>3.4941139829538757</v>
      </c>
      <c r="M658" s="10">
        <f t="shared" si="101"/>
        <v>75.263094394614313</v>
      </c>
      <c r="N658" s="83">
        <f t="shared" si="102"/>
        <v>2.5091880111556698E-2</v>
      </c>
    </row>
    <row r="659" spans="1:14">
      <c r="A659" s="9">
        <f t="shared" si="103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97"/>
        <v>4518</v>
      </c>
      <c r="G659" s="11">
        <v>3.1332135897418116E-2</v>
      </c>
      <c r="H659" s="18">
        <f t="shared" si="98"/>
        <v>71.096689528908371</v>
      </c>
      <c r="I659" s="10">
        <f t="shared" si="99"/>
        <v>26.142252739779611</v>
      </c>
      <c r="J659" s="10">
        <v>27.463870399522875</v>
      </c>
      <c r="K659" s="10">
        <v>6.071227972842709</v>
      </c>
      <c r="L659" s="247">
        <f t="shared" si="100"/>
        <v>6.071227972842709</v>
      </c>
      <c r="M659" s="10">
        <f t="shared" si="101"/>
        <v>130.77404064105357</v>
      </c>
      <c r="N659" s="83">
        <f t="shared" si="102"/>
        <v>2.8945117450432399E-2</v>
      </c>
    </row>
    <row r="660" spans="1:14">
      <c r="A660" s="9">
        <f t="shared" si="103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97"/>
        <v>4688</v>
      </c>
      <c r="G660" s="11">
        <v>3.0662219047552997E-2</v>
      </c>
      <c r="H660" s="18">
        <f t="shared" si="98"/>
        <v>69.576561107373934</v>
      </c>
      <c r="I660" s="10">
        <f t="shared" si="99"/>
        <v>25.583301519181397</v>
      </c>
      <c r="J660" s="10">
        <v>26.876661483942105</v>
      </c>
      <c r="K660" s="10">
        <v>5.9414181848443448</v>
      </c>
      <c r="L660" s="247">
        <f t="shared" si="100"/>
        <v>5.9414181848443448</v>
      </c>
      <c r="M660" s="10">
        <f t="shared" si="101"/>
        <v>127.97794229534179</v>
      </c>
      <c r="N660" s="83">
        <f t="shared" si="102"/>
        <v>2.7299049124432977E-2</v>
      </c>
    </row>
    <row r="661" spans="1:14">
      <c r="A661" s="9">
        <f t="shared" si="103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97"/>
        <v>3216</v>
      </c>
      <c r="G661" s="11">
        <v>2.2302821834018736E-2</v>
      </c>
      <c r="H661" s="18">
        <f t="shared" si="98"/>
        <v>50.608002108226941</v>
      </c>
      <c r="I661" s="10">
        <f t="shared" si="99"/>
        <v>18.608562375195049</v>
      </c>
      <c r="J661" s="10">
        <v>19.549315450390782</v>
      </c>
      <c r="K661" s="10">
        <v>4.3216177867778107</v>
      </c>
      <c r="L661" s="247">
        <f t="shared" si="100"/>
        <v>4.3216177867778107</v>
      </c>
      <c r="M661" s="10">
        <f t="shared" si="101"/>
        <v>93.087497720590576</v>
      </c>
      <c r="N661" s="83">
        <f t="shared" si="102"/>
        <v>2.8945117450432392E-2</v>
      </c>
    </row>
    <row r="662" spans="1:14">
      <c r="A662" s="9">
        <f t="shared" si="103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97"/>
        <v>5793.85</v>
      </c>
      <c r="G662" s="11">
        <v>4.0180100834275333E-2</v>
      </c>
      <c r="H662" s="18">
        <f t="shared" si="98"/>
        <v>91.173872206079196</v>
      </c>
      <c r="I662" s="10">
        <f t="shared" si="99"/>
        <v>33.524632810175319</v>
      </c>
      <c r="J662" s="10">
        <v>35.219465585275699</v>
      </c>
      <c r="K662" s="10">
        <v>7.7856981386575317</v>
      </c>
      <c r="L662" s="247">
        <f t="shared" si="100"/>
        <v>7.7856981386575317</v>
      </c>
      <c r="M662" s="10">
        <f t="shared" si="101"/>
        <v>167.70366874018774</v>
      </c>
      <c r="N662" s="83">
        <f t="shared" si="102"/>
        <v>2.8945117450432396E-2</v>
      </c>
    </row>
    <row r="663" spans="1:14">
      <c r="A663" s="9">
        <f t="shared" si="103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97"/>
        <v>5920.8</v>
      </c>
      <c r="G663" s="11">
        <v>4.1060493630241959E-2</v>
      </c>
      <c r="H663" s="18">
        <f t="shared" si="98"/>
        <v>93.171597911190943</v>
      </c>
      <c r="I663" s="10">
        <f t="shared" si="99"/>
        <v>34.25919655194491</v>
      </c>
      <c r="J663" s="10">
        <v>35.991165086652288</v>
      </c>
      <c r="K663" s="10">
        <v>7.9562918507319846</v>
      </c>
      <c r="L663" s="247">
        <f t="shared" si="100"/>
        <v>7.9562918507319846</v>
      </c>
      <c r="M663" s="10">
        <f t="shared" si="101"/>
        <v>171.37825140052013</v>
      </c>
      <c r="N663" s="83">
        <f t="shared" si="102"/>
        <v>2.8945117450432396E-2</v>
      </c>
    </row>
    <row r="664" spans="1:14">
      <c r="A664" s="9">
        <f t="shared" si="103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97"/>
        <v>5856.4</v>
      </c>
      <c r="G664" s="11">
        <v>4.0191543513387933E-2</v>
      </c>
      <c r="H664" s="18">
        <f t="shared" si="98"/>
        <v>91.199837132533958</v>
      </c>
      <c r="I664" s="10">
        <f t="shared" si="99"/>
        <v>33.534180113632736</v>
      </c>
      <c r="J664" s="10">
        <v>35.229495551225057</v>
      </c>
      <c r="K664" s="10">
        <v>7.7879153865891801</v>
      </c>
      <c r="L664" s="247">
        <f t="shared" si="100"/>
        <v>7.7879153865891801</v>
      </c>
      <c r="M664" s="10">
        <f t="shared" si="101"/>
        <v>167.75142818398095</v>
      </c>
      <c r="N664" s="83">
        <f t="shared" si="102"/>
        <v>2.8644120651591585E-2</v>
      </c>
    </row>
    <row r="665" spans="1:14">
      <c r="A665" s="9">
        <f t="shared" si="103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97"/>
        <v>161.19999999999999</v>
      </c>
      <c r="G665" s="11">
        <v>1.1179150745161133E-3</v>
      </c>
      <c r="H665" s="18">
        <f t="shared" si="98"/>
        <v>2.5366946330367481</v>
      </c>
      <c r="I665" s="10">
        <f t="shared" si="99"/>
        <v>0.93274261656761237</v>
      </c>
      <c r="J665" s="10">
        <v>0.97989727941635385</v>
      </c>
      <c r="K665" s="10">
        <v>0.21661840398898727</v>
      </c>
      <c r="L665" s="247">
        <f t="shared" si="100"/>
        <v>0.21661840398898727</v>
      </c>
      <c r="M665" s="10">
        <f t="shared" si="101"/>
        <v>4.6659529330097014</v>
      </c>
      <c r="N665" s="83">
        <f t="shared" si="102"/>
        <v>2.8945117450432392E-2</v>
      </c>
    </row>
    <row r="666" spans="1:14">
      <c r="A666" s="9">
        <f t="shared" si="103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97"/>
        <v>2414.8000000000002</v>
      </c>
      <c r="G666" s="11">
        <v>1.1064723954035105E-2</v>
      </c>
      <c r="H666" s="18">
        <f t="shared" si="98"/>
        <v>25.107297065819679</v>
      </c>
      <c r="I666" s="10">
        <f t="shared" si="99"/>
        <v>9.2319531311018963</v>
      </c>
      <c r="J666" s="10">
        <v>9.6986731346699298</v>
      </c>
      <c r="K666" s="10">
        <v>2.1440115605733823</v>
      </c>
      <c r="L666" s="247">
        <f t="shared" si="100"/>
        <v>2.1440115605733823</v>
      </c>
      <c r="M666" s="10">
        <f t="shared" si="101"/>
        <v>46.18193489216489</v>
      </c>
      <c r="N666" s="83">
        <f t="shared" si="102"/>
        <v>1.9124538219382512E-2</v>
      </c>
    </row>
    <row r="667" spans="1:14">
      <c r="A667" s="9">
        <f t="shared" si="103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97"/>
        <v>1474.5</v>
      </c>
      <c r="G667" s="11">
        <v>1.0225594152444225E-2</v>
      </c>
      <c r="H667" s="18">
        <f t="shared" si="98"/>
        <v>23.203202459135767</v>
      </c>
      <c r="I667" s="10">
        <f t="shared" si="99"/>
        <v>8.5318175442242215</v>
      </c>
      <c r="J667" s="10">
        <v>8.9631422983834614</v>
      </c>
      <c r="K667" s="10">
        <v>1.9814133789191175</v>
      </c>
      <c r="L667" s="247">
        <f t="shared" si="100"/>
        <v>1.9814133789191175</v>
      </c>
      <c r="M667" s="10">
        <f t="shared" si="101"/>
        <v>42.679575680662566</v>
      </c>
      <c r="N667" s="83">
        <f t="shared" si="102"/>
        <v>2.8945117450432396E-2</v>
      </c>
    </row>
    <row r="668" spans="1:14">
      <c r="A668" s="9">
        <f t="shared" si="103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97"/>
        <v>3142.9</v>
      </c>
      <c r="G668" s="11">
        <v>2.1795876474545239E-2</v>
      </c>
      <c r="H668" s="18">
        <f t="shared" si="98"/>
        <v>49.45767718468484</v>
      </c>
      <c r="I668" s="10">
        <f t="shared" si="99"/>
        <v>18.185587900808617</v>
      </c>
      <c r="J668" s="10">
        <v>19.104957564997882</v>
      </c>
      <c r="K668" s="10">
        <v>4.2233869844726311</v>
      </c>
      <c r="L668" s="247">
        <f t="shared" si="100"/>
        <v>4.2233869844726311</v>
      </c>
      <c r="M668" s="10">
        <f t="shared" si="101"/>
        <v>90.971609634963954</v>
      </c>
      <c r="N668" s="83">
        <f t="shared" si="102"/>
        <v>2.8945117450432389E-2</v>
      </c>
    </row>
    <row r="669" spans="1:14">
      <c r="A669" s="9">
        <f t="shared" si="103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97"/>
        <v>3236.6000000000004</v>
      </c>
      <c r="G669" s="11">
        <v>2.1961621947752034E-2</v>
      </c>
      <c r="H669" s="18">
        <f t="shared" si="98"/>
        <v>49.833775210302576</v>
      </c>
      <c r="I669" s="10">
        <f t="shared" si="99"/>
        <v>18.323879144828258</v>
      </c>
      <c r="J669" s="10">
        <v>19.250240102082568</v>
      </c>
      <c r="K669" s="10">
        <v>4.2555034848159119</v>
      </c>
      <c r="L669" s="247">
        <f t="shared" si="100"/>
        <v>4.2555034848159119</v>
      </c>
      <c r="M669" s="10">
        <f t="shared" ref="M669:M700" si="104">H669+I669+J669+L669</f>
        <v>91.66339794202932</v>
      </c>
      <c r="N669" s="83">
        <f t="shared" ref="N669:N700" si="105">M669/F669</f>
        <v>2.8320891658539613E-2</v>
      </c>
    </row>
    <row r="670" spans="1:14">
      <c r="A670" s="9">
        <f t="shared" si="103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97"/>
        <v>3226.9</v>
      </c>
      <c r="G670" s="11">
        <v>2.1865226044924652E-2</v>
      </c>
      <c r="H670" s="18">
        <f t="shared" si="98"/>
        <v>49.615040375319879</v>
      </c>
      <c r="I670" s="10">
        <f t="shared" si="99"/>
        <v>18.243450346005122</v>
      </c>
      <c r="J670" s="10">
        <v>19.165745237418253</v>
      </c>
      <c r="K670" s="10">
        <v>4.2368248507250499</v>
      </c>
      <c r="L670" s="247">
        <f t="shared" si="100"/>
        <v>4.2368248507250499</v>
      </c>
      <c r="M670" s="10">
        <f t="shared" si="104"/>
        <v>91.26106080946829</v>
      </c>
      <c r="N670" s="83">
        <f t="shared" si="105"/>
        <v>2.8281341476174747E-2</v>
      </c>
    </row>
    <row r="671" spans="1:14">
      <c r="A671" s="9">
        <f t="shared" si="103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97"/>
        <v>4204.75</v>
      </c>
      <c r="G671" s="11">
        <v>2.9159760605283049E-2</v>
      </c>
      <c r="H671" s="18">
        <f t="shared" si="98"/>
        <v>66.167287582265928</v>
      </c>
      <c r="I671" s="10">
        <f t="shared" si="99"/>
        <v>24.329711643999183</v>
      </c>
      <c r="J671" s="10">
        <v>25.559696560954801</v>
      </c>
      <c r="K671" s="10">
        <v>5.6502868124856969</v>
      </c>
      <c r="L671" s="247">
        <f t="shared" si="100"/>
        <v>5.6502868124856969</v>
      </c>
      <c r="M671" s="10">
        <f t="shared" si="104"/>
        <v>121.70698259970561</v>
      </c>
      <c r="N671" s="83">
        <f t="shared" si="105"/>
        <v>2.8945117450432396E-2</v>
      </c>
    </row>
    <row r="672" spans="1:14">
      <c r="A672" s="9">
        <f t="shared" si="103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97"/>
        <v>1489.2</v>
      </c>
      <c r="G672" s="11">
        <v>1.032753802090196E-2</v>
      </c>
      <c r="H672" s="18">
        <f t="shared" si="98"/>
        <v>23.434526349369264</v>
      </c>
      <c r="I672" s="10">
        <f t="shared" si="99"/>
        <v>8.6168753386630783</v>
      </c>
      <c r="J672" s="10">
        <v>9.052500176841404</v>
      </c>
      <c r="K672" s="10">
        <v>2.0011670423101728</v>
      </c>
      <c r="L672" s="247">
        <f t="shared" si="100"/>
        <v>2.0011670423101728</v>
      </c>
      <c r="M672" s="10">
        <f t="shared" si="104"/>
        <v>43.10506890718392</v>
      </c>
      <c r="N672" s="83">
        <f t="shared" si="105"/>
        <v>2.8945117450432392E-2</v>
      </c>
    </row>
    <row r="673" spans="1:14">
      <c r="A673" s="9">
        <f t="shared" si="103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97"/>
        <v>4047.96</v>
      </c>
      <c r="G673" s="11">
        <v>2.8072428691304257E-2</v>
      </c>
      <c r="H673" s="18">
        <f t="shared" si="98"/>
        <v>63.699990116299233</v>
      </c>
      <c r="I673" s="10">
        <f t="shared" si="99"/>
        <v>23.422486365763231</v>
      </c>
      <c r="J673" s="10">
        <v>24.606606645075832</v>
      </c>
      <c r="K673" s="10">
        <v>5.439594507514026</v>
      </c>
      <c r="L673" s="247">
        <f t="shared" si="100"/>
        <v>5.439594507514026</v>
      </c>
      <c r="M673" s="10">
        <f t="shared" si="104"/>
        <v>117.16867763465233</v>
      </c>
      <c r="N673" s="83">
        <f t="shared" si="105"/>
        <v>2.8945117450432396E-2</v>
      </c>
    </row>
    <row r="674" spans="1:14">
      <c r="A674" s="9">
        <f t="shared" si="103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97"/>
        <v>308</v>
      </c>
      <c r="G674" s="11">
        <v>2.1359667676858741E-3</v>
      </c>
      <c r="H674" s="18">
        <f t="shared" si="98"/>
        <v>4.846786271559048</v>
      </c>
      <c r="I674" s="10">
        <f t="shared" si="99"/>
        <v>1.782163312052262</v>
      </c>
      <c r="J674" s="10">
        <v>1.8722603105473761</v>
      </c>
      <c r="K674" s="10">
        <v>0.41388628057449184</v>
      </c>
      <c r="L674" s="247">
        <f t="shared" si="100"/>
        <v>0.41388628057449184</v>
      </c>
      <c r="M674" s="10">
        <f t="shared" si="104"/>
        <v>8.9150961747331774</v>
      </c>
      <c r="N674" s="83">
        <f t="shared" si="105"/>
        <v>2.8945117450432396E-2</v>
      </c>
    </row>
    <row r="675" spans="1:14">
      <c r="A675" s="9">
        <f t="shared" si="103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97"/>
        <v>157.54</v>
      </c>
      <c r="G675" s="11">
        <v>1.0925331317572487E-3</v>
      </c>
      <c r="H675" s="18">
        <f t="shared" si="98"/>
        <v>2.4790997052643258</v>
      </c>
      <c r="I675" s="10">
        <f t="shared" si="99"/>
        <v>0.91156496162569267</v>
      </c>
      <c r="J675" s="10">
        <v>0.95764899131049874</v>
      </c>
      <c r="K675" s="10">
        <v>0.2117001449406021</v>
      </c>
      <c r="L675" s="247">
        <f t="shared" si="100"/>
        <v>0.2117001449406021</v>
      </c>
      <c r="M675" s="10">
        <f t="shared" si="104"/>
        <v>4.5600138031411195</v>
      </c>
      <c r="N675" s="83">
        <f t="shared" si="105"/>
        <v>2.8945117450432396E-2</v>
      </c>
    </row>
    <row r="676" spans="1:14">
      <c r="A676" s="9">
        <f t="shared" si="103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97"/>
        <v>547.4</v>
      </c>
      <c r="G676" s="11">
        <v>3.7961954825689852E-3</v>
      </c>
      <c r="H676" s="18">
        <f t="shared" si="98"/>
        <v>8.6140610553617627</v>
      </c>
      <c r="I676" s="10">
        <f t="shared" si="99"/>
        <v>3.1673902500565205</v>
      </c>
      <c r="J676" s="10">
        <v>3.3275171882910182</v>
      </c>
      <c r="K676" s="10">
        <v>0.73558879865739235</v>
      </c>
      <c r="L676" s="247">
        <f t="shared" si="100"/>
        <v>0.73558879865739235</v>
      </c>
      <c r="M676" s="10">
        <f t="shared" si="104"/>
        <v>15.844557292366694</v>
      </c>
      <c r="N676" s="83">
        <f t="shared" si="105"/>
        <v>2.8945117450432399E-2</v>
      </c>
    </row>
    <row r="677" spans="1:14">
      <c r="A677" s="9">
        <f t="shared" si="103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97"/>
        <v>307.3</v>
      </c>
      <c r="G677" s="11">
        <v>2.1311122977593156E-3</v>
      </c>
      <c r="H677" s="18">
        <f t="shared" si="98"/>
        <v>4.8357708482145956</v>
      </c>
      <c r="I677" s="10">
        <f t="shared" si="99"/>
        <v>1.778112940888507</v>
      </c>
      <c r="J677" s="10">
        <v>1.8680051734779504</v>
      </c>
      <c r="K677" s="10">
        <v>0.4129456299368226</v>
      </c>
      <c r="L677" s="247">
        <f t="shared" si="100"/>
        <v>0.4129456299368226</v>
      </c>
      <c r="M677" s="10">
        <f t="shared" si="104"/>
        <v>8.894834592517876</v>
      </c>
      <c r="N677" s="83">
        <f t="shared" si="105"/>
        <v>2.8945117450432396E-2</v>
      </c>
    </row>
    <row r="678" spans="1:14">
      <c r="A678" s="9">
        <f t="shared" si="103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97"/>
        <v>137.69999999999999</v>
      </c>
      <c r="G678" s="11">
        <v>9.5494358412449626E-4</v>
      </c>
      <c r="H678" s="18">
        <f t="shared" si="98"/>
        <v>2.1668911350444184</v>
      </c>
      <c r="I678" s="10">
        <f t="shared" si="99"/>
        <v>0.79676587035583268</v>
      </c>
      <c r="J678" s="10">
        <v>0.83704624922848592</v>
      </c>
      <c r="K678" s="10">
        <v>0.18503941829580364</v>
      </c>
      <c r="L678" s="247">
        <f t="shared" si="100"/>
        <v>0.18503941829580364</v>
      </c>
      <c r="M678" s="10">
        <f t="shared" si="104"/>
        <v>3.9857426729245407</v>
      </c>
      <c r="N678" s="83">
        <f t="shared" si="105"/>
        <v>2.8945117450432396E-2</v>
      </c>
    </row>
    <row r="679" spans="1:14">
      <c r="A679" s="9">
        <f t="shared" si="103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97"/>
        <v>536.1</v>
      </c>
      <c r="G679" s="11">
        <v>3.7178304680402507E-3</v>
      </c>
      <c r="H679" s="18">
        <f t="shared" si="98"/>
        <v>8.4362406499441747</v>
      </c>
      <c r="I679" s="10">
        <f t="shared" si="99"/>
        <v>3.1020056869844734</v>
      </c>
      <c r="J679" s="10">
        <v>3.2588271184560011</v>
      </c>
      <c r="K679" s="10">
        <v>0.72040400979215946</v>
      </c>
      <c r="L679" s="247">
        <f t="shared" si="100"/>
        <v>0.72040400979215946</v>
      </c>
      <c r="M679" s="10">
        <f t="shared" si="104"/>
        <v>15.517477465176809</v>
      </c>
      <c r="N679" s="83">
        <f t="shared" si="105"/>
        <v>2.8945117450432396E-2</v>
      </c>
    </row>
    <row r="680" spans="1:14">
      <c r="A680" s="9">
        <f t="shared" si="103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97"/>
        <v>4434.25</v>
      </c>
      <c r="G680" s="11">
        <v>3.0751333245490543E-2</v>
      </c>
      <c r="H680" s="18">
        <f t="shared" si="98"/>
        <v>69.778772807339962</v>
      </c>
      <c r="I680" s="10">
        <f t="shared" si="99"/>
        <v>25.657654761258907</v>
      </c>
      <c r="J680" s="10">
        <v>26.95477364300228</v>
      </c>
      <c r="K680" s="10">
        <v>5.9586858429787029</v>
      </c>
      <c r="L680" s="247">
        <f t="shared" si="100"/>
        <v>5.9586858429787029</v>
      </c>
      <c r="M680" s="10">
        <f t="shared" si="104"/>
        <v>128.34988705457985</v>
      </c>
      <c r="N680" s="83">
        <f t="shared" si="105"/>
        <v>2.8945117450432396E-2</v>
      </c>
    </row>
    <row r="681" spans="1:14">
      <c r="A681" s="9">
        <f t="shared" si="103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97"/>
        <v>349</v>
      </c>
      <c r="G681" s="11">
        <v>2.4203000062414611E-3</v>
      </c>
      <c r="H681" s="18">
        <f t="shared" si="98"/>
        <v>5.4919753531626867</v>
      </c>
      <c r="I681" s="10">
        <f t="shared" si="99"/>
        <v>2.0193993373579202</v>
      </c>
      <c r="J681" s="10">
        <v>2.1214897674708904</v>
      </c>
      <c r="K681" s="10">
        <v>0.46898153220940797</v>
      </c>
      <c r="L681" s="247">
        <f t="shared" si="100"/>
        <v>0.46898153220940797</v>
      </c>
      <c r="M681" s="10">
        <f t="shared" si="104"/>
        <v>10.101845990200905</v>
      </c>
      <c r="N681" s="83">
        <f t="shared" si="105"/>
        <v>2.8945117450432392E-2</v>
      </c>
    </row>
    <row r="682" spans="1:14">
      <c r="A682" s="9">
        <f t="shared" si="103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97"/>
        <v>406.5</v>
      </c>
      <c r="G682" s="11">
        <v>2.8190600359230774E-3</v>
      </c>
      <c r="H682" s="18">
        <f t="shared" si="98"/>
        <v>6.3968136993141327</v>
      </c>
      <c r="I682" s="10">
        <f t="shared" si="99"/>
        <v>2.352108397237807</v>
      </c>
      <c r="J682" s="10">
        <v>2.4710188838880143</v>
      </c>
      <c r="K682" s="10">
        <v>0.54624926316081479</v>
      </c>
      <c r="L682" s="247">
        <f t="shared" si="100"/>
        <v>0.54624926316081479</v>
      </c>
      <c r="M682" s="10">
        <f t="shared" si="104"/>
        <v>11.76619024360077</v>
      </c>
      <c r="N682" s="83">
        <f t="shared" si="105"/>
        <v>2.8945117450432399E-2</v>
      </c>
    </row>
    <row r="683" spans="1:14">
      <c r="A683" s="9">
        <f t="shared" si="103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97"/>
        <v>404.1</v>
      </c>
      <c r="G683" s="11">
        <v>2.8024161390320188E-3</v>
      </c>
      <c r="H683" s="18">
        <f t="shared" si="98"/>
        <v>6.3590465335617248</v>
      </c>
      <c r="I683" s="10">
        <f t="shared" si="99"/>
        <v>2.3382214103906462</v>
      </c>
      <c r="J683" s="10">
        <v>2.4564298425071258</v>
      </c>
      <c r="K683" s="10">
        <v>0.54302417526023428</v>
      </c>
      <c r="L683" s="247">
        <f t="shared" si="100"/>
        <v>0.54302417526023428</v>
      </c>
      <c r="M683" s="10">
        <f t="shared" si="104"/>
        <v>11.69672196171973</v>
      </c>
      <c r="N683" s="83">
        <f t="shared" si="105"/>
        <v>2.8945117450432392E-2</v>
      </c>
    </row>
    <row r="684" spans="1:14">
      <c r="A684" s="9">
        <f t="shared" si="103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97"/>
        <v>408.5</v>
      </c>
      <c r="G684" s="11">
        <v>2.8329299499989598E-3</v>
      </c>
      <c r="H684" s="18">
        <f t="shared" si="98"/>
        <v>6.4282863374411399</v>
      </c>
      <c r="I684" s="10">
        <f t="shared" si="99"/>
        <v>2.3636808862771073</v>
      </c>
      <c r="J684" s="10">
        <v>2.4831764183720879</v>
      </c>
      <c r="K684" s="10">
        <v>0.54893683641129842</v>
      </c>
      <c r="L684" s="247">
        <f t="shared" si="100"/>
        <v>0.54893683641129842</v>
      </c>
      <c r="M684" s="10">
        <f t="shared" si="104"/>
        <v>11.824080478501633</v>
      </c>
      <c r="N684" s="83">
        <f t="shared" si="105"/>
        <v>2.8945117450432396E-2</v>
      </c>
    </row>
    <row r="685" spans="1:14">
      <c r="A685" s="9">
        <f t="shared" si="103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97"/>
        <v>1814.6</v>
      </c>
      <c r="G685" s="11">
        <v>1.2584173041048009E-2</v>
      </c>
      <c r="H685" s="18">
        <f t="shared" si="98"/>
        <v>28.555124572633272</v>
      </c>
      <c r="I685" s="10">
        <f t="shared" si="99"/>
        <v>10.499719305357255</v>
      </c>
      <c r="J685" s="10">
        <v>11.030531037400221</v>
      </c>
      <c r="K685" s="10">
        <v>2.4384352101638731</v>
      </c>
      <c r="L685" s="247">
        <f t="shared" si="100"/>
        <v>2.4384352101638731</v>
      </c>
      <c r="M685" s="10">
        <f t="shared" si="104"/>
        <v>52.523810125554625</v>
      </c>
      <c r="N685" s="83">
        <f t="shared" si="105"/>
        <v>2.8945117450432396E-2</v>
      </c>
    </row>
    <row r="686" spans="1:14">
      <c r="A686" s="9">
        <f t="shared" si="103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97"/>
        <v>358.3</v>
      </c>
      <c r="G686" s="11">
        <v>2.4847951066943141E-3</v>
      </c>
      <c r="H686" s="18">
        <f t="shared" si="98"/>
        <v>5.6383231204532693</v>
      </c>
      <c r="I686" s="10">
        <f t="shared" si="99"/>
        <v>2.0732114113906674</v>
      </c>
      <c r="J686" s="10">
        <v>2.1780223028218342</v>
      </c>
      <c r="K686" s="10">
        <v>0.48147874782415728</v>
      </c>
      <c r="L686" s="247">
        <f t="shared" si="100"/>
        <v>0.48147874782415728</v>
      </c>
      <c r="M686" s="10">
        <f t="shared" si="104"/>
        <v>10.371035582489927</v>
      </c>
      <c r="N686" s="83">
        <f t="shared" si="105"/>
        <v>2.8945117450432396E-2</v>
      </c>
    </row>
    <row r="687" spans="1:14">
      <c r="A687" s="9">
        <f t="shared" si="103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97"/>
        <v>341</v>
      </c>
      <c r="G687" s="11">
        <v>2.364820349937932E-3</v>
      </c>
      <c r="H687" s="18">
        <f t="shared" si="98"/>
        <v>5.3660848006546598</v>
      </c>
      <c r="I687" s="10">
        <f t="shared" si="99"/>
        <v>1.9731093812007185</v>
      </c>
      <c r="J687" s="10">
        <v>2.0728596295345949</v>
      </c>
      <c r="K687" s="10">
        <v>0.45823123920747311</v>
      </c>
      <c r="L687" s="247">
        <f t="shared" si="100"/>
        <v>0.45823123920747311</v>
      </c>
      <c r="M687" s="10">
        <f t="shared" si="104"/>
        <v>9.8702850505974453</v>
      </c>
      <c r="N687" s="83">
        <f t="shared" si="105"/>
        <v>2.8945117450432392E-2</v>
      </c>
    </row>
    <row r="688" spans="1:14">
      <c r="A688" s="9">
        <f t="shared" si="103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97"/>
        <v>2259.8000000000002</v>
      </c>
      <c r="G688" s="11">
        <v>1.325478338661692E-2</v>
      </c>
      <c r="H688" s="18">
        <f t="shared" si="98"/>
        <v>30.076826626074052</v>
      </c>
      <c r="I688" s="10">
        <f t="shared" si="99"/>
        <v>11.05924915040743</v>
      </c>
      <c r="J688" s="10">
        <v>11.618347829705195</v>
      </c>
      <c r="K688" s="10">
        <v>2.5683793768247609</v>
      </c>
      <c r="L688" s="247">
        <f t="shared" si="100"/>
        <v>2.5683793768247609</v>
      </c>
      <c r="M688" s="10">
        <f t="shared" si="104"/>
        <v>55.322802983011435</v>
      </c>
      <c r="N688" s="83">
        <f t="shared" si="105"/>
        <v>2.448128284937226E-2</v>
      </c>
    </row>
    <row r="689" spans="1:14">
      <c r="A689" s="9">
        <f t="shared" si="103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97"/>
        <v>383.21</v>
      </c>
      <c r="G689" s="11">
        <v>2.6575448865094279E-3</v>
      </c>
      <c r="H689" s="18">
        <f t="shared" si="98"/>
        <v>6.030314828325138</v>
      </c>
      <c r="I689" s="10">
        <f t="shared" si="99"/>
        <v>2.2173467623751533</v>
      </c>
      <c r="J689" s="10">
        <v>2.3294443948209738</v>
      </c>
      <c r="K689" s="10">
        <v>0.51495247265893185</v>
      </c>
      <c r="L689" s="247">
        <f t="shared" si="100"/>
        <v>0.51495247265893185</v>
      </c>
      <c r="M689" s="10">
        <f t="shared" si="104"/>
        <v>11.092058458180196</v>
      </c>
      <c r="N689" s="83">
        <f t="shared" si="105"/>
        <v>2.8945117450432392E-2</v>
      </c>
    </row>
    <row r="690" spans="1:14">
      <c r="A690" s="9">
        <f t="shared" si="103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97"/>
        <v>122.4</v>
      </c>
      <c r="G690" s="11">
        <v>8.4883874144399678E-4</v>
      </c>
      <c r="H690" s="18">
        <f t="shared" si="98"/>
        <v>1.9261254533728165</v>
      </c>
      <c r="I690" s="10">
        <f t="shared" si="99"/>
        <v>0.70823632920518464</v>
      </c>
      <c r="J690" s="10">
        <v>0.74404111042532095</v>
      </c>
      <c r="K690" s="10">
        <v>0.16447948292960327</v>
      </c>
      <c r="L690" s="247">
        <f t="shared" si="100"/>
        <v>0.16447948292960327</v>
      </c>
      <c r="M690" s="10">
        <f t="shared" si="104"/>
        <v>3.5428823759329258</v>
      </c>
      <c r="N690" s="83">
        <f t="shared" si="105"/>
        <v>2.8945117450432399E-2</v>
      </c>
    </row>
    <row r="691" spans="1:14">
      <c r="A691" s="9">
        <f t="shared" si="103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97"/>
        <v>186.3</v>
      </c>
      <c r="G691" s="11">
        <v>1.2919824961684363E-3</v>
      </c>
      <c r="H691" s="18">
        <f t="shared" si="98"/>
        <v>2.9316762415306838</v>
      </c>
      <c r="I691" s="10">
        <f t="shared" si="99"/>
        <v>1.0779773540108326</v>
      </c>
      <c r="J691" s="10">
        <v>1.1324743371914812</v>
      </c>
      <c r="K691" s="10">
        <v>0.25034744828255789</v>
      </c>
      <c r="L691" s="247">
        <f t="shared" si="100"/>
        <v>0.25034744828255789</v>
      </c>
      <c r="M691" s="10">
        <f t="shared" si="104"/>
        <v>5.3924753810155561</v>
      </c>
      <c r="N691" s="83">
        <f t="shared" si="105"/>
        <v>2.8945117450432399E-2</v>
      </c>
    </row>
    <row r="692" spans="1:14">
      <c r="A692" s="9">
        <f t="shared" si="103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97"/>
        <v>989.04</v>
      </c>
      <c r="G692" s="11">
        <v>6.8589499088053145E-3</v>
      </c>
      <c r="H692" s="18">
        <f t="shared" si="98"/>
        <v>15.563849006567404</v>
      </c>
      <c r="I692" s="10">
        <f t="shared" si="99"/>
        <v>5.722827279714835</v>
      </c>
      <c r="J692" s="10">
        <v>6.0121439530642098</v>
      </c>
      <c r="K692" s="10">
        <v>0.64316373294867435</v>
      </c>
      <c r="L692" s="247">
        <f t="shared" si="100"/>
        <v>0.64316373294867435</v>
      </c>
      <c r="M692" s="10">
        <f t="shared" si="104"/>
        <v>27.941983972295123</v>
      </c>
      <c r="N692" s="83">
        <f t="shared" si="105"/>
        <v>2.825162174663828E-2</v>
      </c>
    </row>
    <row r="693" spans="1:14">
      <c r="A693" s="9">
        <f t="shared" si="103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97"/>
        <v>336.3</v>
      </c>
      <c r="G693" s="11">
        <v>2.3322260518596088E-3</v>
      </c>
      <c r="H693" s="18">
        <f t="shared" si="98"/>
        <v>5.2921241010561948</v>
      </c>
      <c r="I693" s="10">
        <f t="shared" si="99"/>
        <v>1.945914031958363</v>
      </c>
      <c r="J693" s="10">
        <v>2.0442894234970215</v>
      </c>
      <c r="K693" s="10">
        <v>0.45191544206883644</v>
      </c>
      <c r="L693" s="247">
        <f t="shared" si="100"/>
        <v>0.45191544206883644</v>
      </c>
      <c r="M693" s="10">
        <f t="shared" si="104"/>
        <v>9.7342429985804149</v>
      </c>
      <c r="N693" s="83">
        <f t="shared" si="105"/>
        <v>2.8945117450432396E-2</v>
      </c>
    </row>
    <row r="694" spans="1:14">
      <c r="A694" s="9">
        <f t="shared" si="103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97"/>
        <v>990</v>
      </c>
      <c r="G694" s="11">
        <v>6.8656074675617386E-3</v>
      </c>
      <c r="H694" s="18">
        <f t="shared" si="98"/>
        <v>15.578955872868368</v>
      </c>
      <c r="I694" s="10">
        <f t="shared" si="99"/>
        <v>5.7283820744536991</v>
      </c>
      <c r="J694" s="10">
        <v>6.0179795696165659</v>
      </c>
      <c r="K694" s="10">
        <v>1.3303487589894381</v>
      </c>
      <c r="L694" s="247">
        <f t="shared" si="100"/>
        <v>1.3303487589894381</v>
      </c>
      <c r="M694" s="10">
        <f t="shared" si="104"/>
        <v>28.65566627592807</v>
      </c>
      <c r="N694" s="83">
        <f t="shared" si="105"/>
        <v>2.8945117450432392E-2</v>
      </c>
    </row>
    <row r="695" spans="1:14">
      <c r="A695" s="9">
        <f t="shared" si="103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97"/>
        <v>329.6</v>
      </c>
      <c r="G695" s="11">
        <v>2.2857618397054032E-3</v>
      </c>
      <c r="H695" s="18">
        <f t="shared" si="98"/>
        <v>5.1866907633307218</v>
      </c>
      <c r="I695" s="10">
        <f t="shared" si="99"/>
        <v>1.9071461936767065</v>
      </c>
      <c r="J695" s="10">
        <v>2.003561682975374</v>
      </c>
      <c r="K695" s="10">
        <v>0.44291207167971597</v>
      </c>
      <c r="L695" s="247">
        <f t="shared" si="100"/>
        <v>0.44291207167971597</v>
      </c>
      <c r="M695" s="10">
        <f t="shared" si="104"/>
        <v>9.540310711662519</v>
      </c>
      <c r="N695" s="83">
        <f t="shared" si="105"/>
        <v>2.8945117450432399E-2</v>
      </c>
    </row>
    <row r="696" spans="1:14">
      <c r="A696" s="9">
        <f t="shared" si="103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97"/>
        <v>564.20000000000005</v>
      </c>
      <c r="G696" s="11">
        <v>3.9127027608063967E-3</v>
      </c>
      <c r="H696" s="18">
        <f t="shared" si="98"/>
        <v>8.8784312156286198</v>
      </c>
      <c r="I696" s="10">
        <f t="shared" si="99"/>
        <v>3.2645991579866438</v>
      </c>
      <c r="J696" s="10">
        <v>3.4296404779572387</v>
      </c>
      <c r="K696" s="10">
        <v>0.75816441396145551</v>
      </c>
      <c r="L696" s="247">
        <f t="shared" si="100"/>
        <v>0.75816441396145551</v>
      </c>
      <c r="M696" s="10">
        <f t="shared" si="104"/>
        <v>16.33083526553396</v>
      </c>
      <c r="N696" s="83">
        <f t="shared" si="105"/>
        <v>2.8945117450432396E-2</v>
      </c>
    </row>
    <row r="697" spans="1:14">
      <c r="A697" s="9">
        <f t="shared" si="103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97"/>
        <v>123.2</v>
      </c>
      <c r="G697" s="11">
        <v>8.5438670707434965E-4</v>
      </c>
      <c r="H697" s="18">
        <f t="shared" si="98"/>
        <v>1.938714508623619</v>
      </c>
      <c r="I697" s="10">
        <f t="shared" si="99"/>
        <v>0.71286532482090481</v>
      </c>
      <c r="J697" s="10">
        <v>0.74890412421895036</v>
      </c>
      <c r="K697" s="10">
        <v>0.16555451222979675</v>
      </c>
      <c r="L697" s="247">
        <f t="shared" si="100"/>
        <v>0.16555451222979675</v>
      </c>
      <c r="M697" s="10">
        <f t="shared" si="104"/>
        <v>3.5660384698932708</v>
      </c>
      <c r="N697" s="83">
        <f t="shared" si="105"/>
        <v>2.8945117450432392E-2</v>
      </c>
    </row>
    <row r="698" spans="1:14">
      <c r="A698" s="9">
        <f t="shared" si="103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97"/>
        <v>325.3</v>
      </c>
      <c r="G698" s="11">
        <v>2.2559415244422561E-3</v>
      </c>
      <c r="H698" s="18">
        <f t="shared" si="98"/>
        <v>5.1190245913576566</v>
      </c>
      <c r="I698" s="10">
        <f t="shared" si="99"/>
        <v>1.8822653422422104</v>
      </c>
      <c r="J698" s="10">
        <v>1.9774229838346151</v>
      </c>
      <c r="K698" s="10">
        <v>0.43713378919117601</v>
      </c>
      <c r="L698" s="247">
        <f t="shared" si="100"/>
        <v>0.43713378919117601</v>
      </c>
      <c r="M698" s="10">
        <f t="shared" si="104"/>
        <v>9.4158467066256577</v>
      </c>
      <c r="N698" s="83">
        <f t="shared" si="105"/>
        <v>2.8945117450432392E-2</v>
      </c>
    </row>
    <row r="699" spans="1:14">
      <c r="A699" s="9">
        <f t="shared" si="103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ref="F699:F737" si="106">C699+D699+E699</f>
        <v>314.2</v>
      </c>
      <c r="G699" s="11">
        <v>2.1789635013211091E-3</v>
      </c>
      <c r="H699" s="18">
        <f t="shared" si="98"/>
        <v>4.9443514497527685</v>
      </c>
      <c r="I699" s="10">
        <f t="shared" si="99"/>
        <v>1.8180380280740931</v>
      </c>
      <c r="J699" s="10">
        <v>1.9099486674480048</v>
      </c>
      <c r="K699" s="10">
        <v>0.42221775765099134</v>
      </c>
      <c r="L699" s="247">
        <f t="shared" si="100"/>
        <v>0.42221775765099134</v>
      </c>
      <c r="M699" s="10">
        <f t="shared" si="104"/>
        <v>9.0945559029258565</v>
      </c>
      <c r="N699" s="83">
        <f t="shared" si="105"/>
        <v>2.8945117450432389E-2</v>
      </c>
    </row>
    <row r="700" spans="1:14">
      <c r="A700" s="9">
        <f t="shared" si="103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106"/>
        <v>418.8</v>
      </c>
      <c r="G700" s="11">
        <v>2.9043600074897535E-3</v>
      </c>
      <c r="H700" s="18">
        <f t="shared" si="98"/>
        <v>6.5903704237952248</v>
      </c>
      <c r="I700" s="10">
        <f t="shared" si="99"/>
        <v>2.4232792048295044</v>
      </c>
      <c r="J700" s="10">
        <v>2.5457877209650683</v>
      </c>
      <c r="K700" s="10">
        <v>0.56277783865128961</v>
      </c>
      <c r="L700" s="247">
        <f t="shared" si="100"/>
        <v>0.56277783865128961</v>
      </c>
      <c r="M700" s="10">
        <f t="shared" si="104"/>
        <v>12.122215188241087</v>
      </c>
      <c r="N700" s="83">
        <f t="shared" si="105"/>
        <v>2.8945117450432396E-2</v>
      </c>
    </row>
    <row r="701" spans="1:14">
      <c r="A701" s="9">
        <f t="shared" si="103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si="106"/>
        <v>435.7</v>
      </c>
      <c r="G701" s="11">
        <v>3.021560781430959E-3</v>
      </c>
      <c r="H701" s="18">
        <f t="shared" ref="H701:H764" si="107">G701*$H$2</f>
        <v>6.8563142159684318</v>
      </c>
      <c r="I701" s="10">
        <f t="shared" ref="I701:I764" si="108">H701*0.3677</f>
        <v>2.5210667372115925</v>
      </c>
      <c r="J701" s="10">
        <v>2.6485188873554928</v>
      </c>
      <c r="K701" s="10">
        <v>0.58548783261787696</v>
      </c>
      <c r="L701" s="247">
        <f t="shared" ref="L701:L764" si="109">K701*$L$2</f>
        <v>0.58548783261787696</v>
      </c>
      <c r="M701" s="10">
        <f t="shared" ref="M701:M732" si="110">H701+I701+J701+L701</f>
        <v>12.611387673153395</v>
      </c>
      <c r="N701" s="83">
        <f t="shared" ref="N701:N732" si="111">M701/F701</f>
        <v>2.8945117450432396E-2</v>
      </c>
    </row>
    <row r="702" spans="1:14">
      <c r="A702" s="9">
        <f t="shared" ref="A702:A765" si="112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106"/>
        <v>416.2</v>
      </c>
      <c r="G702" s="11">
        <v>2.8863291191911066E-3</v>
      </c>
      <c r="H702" s="18">
        <f t="shared" si="107"/>
        <v>6.549455994230116</v>
      </c>
      <c r="I702" s="10">
        <f t="shared" si="108"/>
        <v>2.4082349690784137</v>
      </c>
      <c r="J702" s="10">
        <v>2.5299829261357725</v>
      </c>
      <c r="K702" s="10">
        <v>0.55928399342566071</v>
      </c>
      <c r="L702" s="247">
        <f t="shared" si="109"/>
        <v>0.55928399342566071</v>
      </c>
      <c r="M702" s="10">
        <f t="shared" si="110"/>
        <v>12.046957882869963</v>
      </c>
      <c r="N702" s="83">
        <f t="shared" si="111"/>
        <v>2.8945117450432396E-2</v>
      </c>
    </row>
    <row r="703" spans="1:14">
      <c r="A703" s="9">
        <f t="shared" si="112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106"/>
        <v>4569.2</v>
      </c>
      <c r="G703" s="11">
        <v>3.1687205697760699E-2</v>
      </c>
      <c r="H703" s="18">
        <f t="shared" si="107"/>
        <v>71.902389064959735</v>
      </c>
      <c r="I703" s="10">
        <f t="shared" si="108"/>
        <v>26.438508459185698</v>
      </c>
      <c r="J703" s="10">
        <v>27.775103282315161</v>
      </c>
      <c r="K703" s="10">
        <v>6.1400298480550912</v>
      </c>
      <c r="L703" s="247">
        <f t="shared" si="109"/>
        <v>6.1400298480550912</v>
      </c>
      <c r="M703" s="10">
        <f t="shared" si="110"/>
        <v>132.25603065451568</v>
      </c>
      <c r="N703" s="83">
        <f t="shared" si="111"/>
        <v>2.8945117450432392E-2</v>
      </c>
    </row>
    <row r="704" spans="1:14">
      <c r="A704" s="9">
        <f t="shared" si="112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106"/>
        <v>310</v>
      </c>
      <c r="G704" s="11">
        <v>2.1498366817617564E-3</v>
      </c>
      <c r="H704" s="18">
        <f t="shared" si="107"/>
        <v>4.8782589096860542</v>
      </c>
      <c r="I704" s="10">
        <f t="shared" si="108"/>
        <v>1.7937358010915623</v>
      </c>
      <c r="J704" s="10">
        <v>1.8844178450314499</v>
      </c>
      <c r="K704" s="10">
        <v>0.41657385382497558</v>
      </c>
      <c r="L704" s="247">
        <f t="shared" si="109"/>
        <v>0.41657385382497558</v>
      </c>
      <c r="M704" s="10">
        <f t="shared" si="110"/>
        <v>8.972986409634041</v>
      </c>
      <c r="N704" s="83">
        <f t="shared" si="111"/>
        <v>2.8945117450432392E-2</v>
      </c>
    </row>
    <row r="705" spans="1:14">
      <c r="A705" s="9">
        <f t="shared" si="112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106"/>
        <v>336.4</v>
      </c>
      <c r="G705" s="11">
        <v>2.3329195475634027E-3</v>
      </c>
      <c r="H705" s="18">
        <f t="shared" si="107"/>
        <v>5.2936977329625448</v>
      </c>
      <c r="I705" s="10">
        <f t="shared" si="108"/>
        <v>1.9464926564103278</v>
      </c>
      <c r="J705" s="10">
        <v>2.044897300221225</v>
      </c>
      <c r="K705" s="10">
        <v>0.45204982073136057</v>
      </c>
      <c r="L705" s="247">
        <f t="shared" si="109"/>
        <v>0.45204982073136057</v>
      </c>
      <c r="M705" s="10">
        <f t="shared" si="110"/>
        <v>9.7371375103254589</v>
      </c>
      <c r="N705" s="83">
        <f t="shared" si="111"/>
        <v>2.8945117450432399E-2</v>
      </c>
    </row>
    <row r="706" spans="1:14">
      <c r="A706" s="9">
        <f t="shared" si="112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106"/>
        <v>133.69999999999999</v>
      </c>
      <c r="G706" s="11">
        <v>9.272037559727316E-4</v>
      </c>
      <c r="H706" s="18">
        <f t="shared" si="107"/>
        <v>2.1039458587904045</v>
      </c>
      <c r="I706" s="10">
        <f t="shared" si="108"/>
        <v>0.77362089227723185</v>
      </c>
      <c r="J706" s="10">
        <v>0.81273118026033808</v>
      </c>
      <c r="K706" s="10">
        <v>0.17966427179483621</v>
      </c>
      <c r="L706" s="247">
        <f t="shared" si="109"/>
        <v>0.17966427179483621</v>
      </c>
      <c r="M706" s="10">
        <f t="shared" si="110"/>
        <v>3.8699622031228107</v>
      </c>
      <c r="N706" s="83">
        <f t="shared" si="111"/>
        <v>2.8945117450432392E-2</v>
      </c>
    </row>
    <row r="707" spans="1:14">
      <c r="A707" s="9">
        <f t="shared" si="112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106"/>
        <v>136.80000000000001</v>
      </c>
      <c r="G707" s="11">
        <v>9.4870212279034934E-4</v>
      </c>
      <c r="H707" s="18">
        <f t="shared" si="107"/>
        <v>2.1527284478872657</v>
      </c>
      <c r="I707" s="10">
        <f t="shared" si="108"/>
        <v>0.79155825028814764</v>
      </c>
      <c r="J707" s="10">
        <v>0.8315753587106528</v>
      </c>
      <c r="K707" s="10">
        <v>0.18383001033308599</v>
      </c>
      <c r="L707" s="247">
        <f t="shared" si="109"/>
        <v>0.18383001033308599</v>
      </c>
      <c r="M707" s="10">
        <f t="shared" si="110"/>
        <v>3.959692067219152</v>
      </c>
      <c r="N707" s="83">
        <f t="shared" si="111"/>
        <v>2.8945117450432396E-2</v>
      </c>
    </row>
    <row r="708" spans="1:14">
      <c r="A708" s="9">
        <f t="shared" si="112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106"/>
        <v>136.80000000000001</v>
      </c>
      <c r="G708" s="11">
        <v>9.4870212279034934E-4</v>
      </c>
      <c r="H708" s="18">
        <f t="shared" si="107"/>
        <v>2.1527284478872657</v>
      </c>
      <c r="I708" s="10">
        <f t="shared" si="108"/>
        <v>0.79155825028814764</v>
      </c>
      <c r="J708" s="10">
        <v>0.8315753587106528</v>
      </c>
      <c r="K708" s="10">
        <v>0.18383001033308599</v>
      </c>
      <c r="L708" s="247">
        <f t="shared" si="109"/>
        <v>0.18383001033308599</v>
      </c>
      <c r="M708" s="10">
        <f t="shared" si="110"/>
        <v>3.959692067219152</v>
      </c>
      <c r="N708" s="83">
        <f t="shared" si="111"/>
        <v>2.8945117450432396E-2</v>
      </c>
    </row>
    <row r="709" spans="1:14">
      <c r="A709" s="9">
        <f t="shared" si="112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106"/>
        <v>126.6</v>
      </c>
      <c r="G709" s="11">
        <v>8.7796556100334954E-4</v>
      </c>
      <c r="H709" s="18">
        <f t="shared" si="107"/>
        <v>1.9922179934395305</v>
      </c>
      <c r="I709" s="10">
        <f t="shared" si="108"/>
        <v>0.73253855618771546</v>
      </c>
      <c r="J709" s="10">
        <v>0.76957193284187597</v>
      </c>
      <c r="K709" s="10">
        <v>0.17012338675561905</v>
      </c>
      <c r="L709" s="247">
        <f t="shared" si="109"/>
        <v>0.17012338675561905</v>
      </c>
      <c r="M709" s="10">
        <f t="shared" si="110"/>
        <v>3.6644518692247408</v>
      </c>
      <c r="N709" s="83">
        <f t="shared" si="111"/>
        <v>2.8945117450432392E-2</v>
      </c>
    </row>
    <row r="710" spans="1:14">
      <c r="A710" s="9">
        <f t="shared" si="112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106"/>
        <v>360.6</v>
      </c>
      <c r="G710" s="11">
        <v>2.5007455078815788E-3</v>
      </c>
      <c r="H710" s="18">
        <f t="shared" si="107"/>
        <v>5.6745166542993273</v>
      </c>
      <c r="I710" s="10">
        <f t="shared" si="108"/>
        <v>2.086519773785863</v>
      </c>
      <c r="J710" s="10">
        <v>2.1920034674785192</v>
      </c>
      <c r="K710" s="10">
        <v>0.48456945706221355</v>
      </c>
      <c r="L710" s="247">
        <f t="shared" si="109"/>
        <v>0.48456945706221355</v>
      </c>
      <c r="M710" s="10">
        <f t="shared" si="110"/>
        <v>10.437609352625923</v>
      </c>
      <c r="N710" s="83">
        <f t="shared" si="111"/>
        <v>2.8945117450432399E-2</v>
      </c>
    </row>
    <row r="711" spans="1:14">
      <c r="A711" s="9">
        <f t="shared" si="112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106"/>
        <v>132.1</v>
      </c>
      <c r="G711" s="11">
        <v>9.1610782471202587E-4</v>
      </c>
      <c r="H711" s="18">
        <f t="shared" si="107"/>
        <v>2.0787677482887994</v>
      </c>
      <c r="I711" s="10">
        <f t="shared" si="108"/>
        <v>0.76436290104579163</v>
      </c>
      <c r="J711" s="10">
        <v>0.80300515267307915</v>
      </c>
      <c r="K711" s="10">
        <v>0.17751421319444927</v>
      </c>
      <c r="L711" s="247">
        <f t="shared" si="109"/>
        <v>0.17751421319444927</v>
      </c>
      <c r="M711" s="10">
        <f t="shared" si="110"/>
        <v>3.8236500152021193</v>
      </c>
      <c r="N711" s="83">
        <f t="shared" si="111"/>
        <v>2.8945117450432396E-2</v>
      </c>
    </row>
    <row r="712" spans="1:14">
      <c r="A712" s="9">
        <f t="shared" si="112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106"/>
        <v>381.1</v>
      </c>
      <c r="G712" s="11">
        <v>2.6429121271593723E-3</v>
      </c>
      <c r="H712" s="18">
        <f t="shared" si="107"/>
        <v>5.9971111951011471</v>
      </c>
      <c r="I712" s="10">
        <f t="shared" si="108"/>
        <v>2.2051377864386921</v>
      </c>
      <c r="J712" s="10">
        <v>2.3166181959402761</v>
      </c>
      <c r="K712" s="10">
        <v>0.51211708287967161</v>
      </c>
      <c r="L712" s="247">
        <f t="shared" si="109"/>
        <v>0.51211708287967161</v>
      </c>
      <c r="M712" s="10">
        <f t="shared" si="110"/>
        <v>11.030984260359785</v>
      </c>
      <c r="N712" s="83">
        <f t="shared" si="111"/>
        <v>2.8945117450432392E-2</v>
      </c>
    </row>
    <row r="713" spans="1:14">
      <c r="A713" s="9">
        <f t="shared" si="112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106"/>
        <v>4362.6399999999994</v>
      </c>
      <c r="G713" s="11">
        <v>2.9908666615810313E-2</v>
      </c>
      <c r="H713" s="18">
        <f t="shared" si="107"/>
        <v>67.866652677933658</v>
      </c>
      <c r="I713" s="10">
        <f t="shared" si="108"/>
        <v>24.954568189676209</v>
      </c>
      <c r="J713" s="10">
        <v>26.216142635422372</v>
      </c>
      <c r="K713" s="10">
        <v>5.7954023301455644</v>
      </c>
      <c r="L713" s="247">
        <f t="shared" si="109"/>
        <v>5.7954023301455644</v>
      </c>
      <c r="M713" s="10">
        <f t="shared" si="110"/>
        <v>124.8327658331778</v>
      </c>
      <c r="N713" s="83">
        <f t="shared" si="111"/>
        <v>2.8614042376445874E-2</v>
      </c>
    </row>
    <row r="714" spans="1:14">
      <c r="A714" s="9">
        <f t="shared" si="112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106"/>
        <v>33.4</v>
      </c>
      <c r="G714" s="11">
        <v>2.3162756506723439E-4</v>
      </c>
      <c r="H714" s="18">
        <f t="shared" si="107"/>
        <v>0.52559305672101364</v>
      </c>
      <c r="I714" s="10">
        <f t="shared" si="108"/>
        <v>0.19326056695631674</v>
      </c>
      <c r="J714" s="10">
        <v>0.20303082588403362</v>
      </c>
      <c r="K714" s="10">
        <v>4.4882473283078012E-2</v>
      </c>
      <c r="L714" s="247">
        <f t="shared" si="109"/>
        <v>4.4882473283078012E-2</v>
      </c>
      <c r="M714" s="10">
        <f t="shared" si="110"/>
        <v>0.9667669228444421</v>
      </c>
      <c r="N714" s="83">
        <f t="shared" si="111"/>
        <v>2.8945117450432399E-2</v>
      </c>
    </row>
    <row r="715" spans="1:14">
      <c r="A715" s="9">
        <f t="shared" si="112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106"/>
        <v>3952.23</v>
      </c>
      <c r="G715" s="11">
        <v>2.6773996685090534E-2</v>
      </c>
      <c r="H715" s="18">
        <f t="shared" si="107"/>
        <v>60.753679098039484</v>
      </c>
      <c r="I715" s="10">
        <f t="shared" si="108"/>
        <v>22.339127804349118</v>
      </c>
      <c r="J715" s="10">
        <v>23.468479054349256</v>
      </c>
      <c r="K715" s="10">
        <v>5.1879973376699935</v>
      </c>
      <c r="L715" s="247">
        <f t="shared" si="109"/>
        <v>5.1879973376699935</v>
      </c>
      <c r="M715" s="10">
        <f t="shared" si="110"/>
        <v>111.74928329440786</v>
      </c>
      <c r="N715" s="83">
        <f t="shared" si="111"/>
        <v>2.8274994950801918E-2</v>
      </c>
    </row>
    <row r="716" spans="1:14">
      <c r="A716" s="9">
        <f t="shared" si="112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106"/>
        <v>83</v>
      </c>
      <c r="G716" s="11">
        <v>5.7560143414911544E-4</v>
      </c>
      <c r="H716" s="18">
        <f t="shared" si="107"/>
        <v>1.3061144822707824</v>
      </c>
      <c r="I716" s="10">
        <f t="shared" si="108"/>
        <v>0.48025829513096674</v>
      </c>
      <c r="J716" s="10">
        <v>0.5045376810890656</v>
      </c>
      <c r="K716" s="10">
        <v>0.11153428989507411</v>
      </c>
      <c r="L716" s="247">
        <f t="shared" si="109"/>
        <v>0.11153428989507411</v>
      </c>
      <c r="M716" s="10">
        <f t="shared" si="110"/>
        <v>2.4024447483858888</v>
      </c>
      <c r="N716" s="83">
        <f t="shared" si="111"/>
        <v>2.8945117450432396E-2</v>
      </c>
    </row>
    <row r="717" spans="1:14">
      <c r="A717" s="9">
        <f t="shared" si="112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106"/>
        <v>31.3</v>
      </c>
      <c r="G717" s="11">
        <v>2.1706415528755798E-4</v>
      </c>
      <c r="H717" s="18">
        <f t="shared" si="107"/>
        <v>0.49254678668765645</v>
      </c>
      <c r="I717" s="10">
        <f t="shared" si="108"/>
        <v>0.18110945346505128</v>
      </c>
      <c r="J717" s="10">
        <v>0.19026541467575606</v>
      </c>
      <c r="K717" s="10">
        <v>4.206052137007011E-2</v>
      </c>
      <c r="L717" s="247">
        <f t="shared" si="109"/>
        <v>4.206052137007011E-2</v>
      </c>
      <c r="M717" s="10">
        <f t="shared" si="110"/>
        <v>0.90598217619853394</v>
      </c>
      <c r="N717" s="83">
        <f t="shared" si="111"/>
        <v>2.8945117450432392E-2</v>
      </c>
    </row>
    <row r="718" spans="1:14">
      <c r="A718" s="9">
        <f t="shared" si="112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106"/>
        <v>120.4</v>
      </c>
      <c r="G718" s="11">
        <v>8.3496882736811451E-4</v>
      </c>
      <c r="H718" s="18">
        <f t="shared" si="107"/>
        <v>1.8946528152458098</v>
      </c>
      <c r="I718" s="10">
        <f t="shared" si="108"/>
        <v>0.69666384016588434</v>
      </c>
      <c r="J718" s="10">
        <v>0.73188357594124709</v>
      </c>
      <c r="K718" s="10">
        <v>0.16179190967911955</v>
      </c>
      <c r="L718" s="247">
        <f t="shared" si="109"/>
        <v>0.16179190967911955</v>
      </c>
      <c r="M718" s="10">
        <f t="shared" si="110"/>
        <v>3.4849921410320608</v>
      </c>
      <c r="N718" s="83">
        <f t="shared" si="111"/>
        <v>2.8945117450432396E-2</v>
      </c>
    </row>
    <row r="719" spans="1:14">
      <c r="A719" s="9">
        <f t="shared" si="112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106"/>
        <v>128.19999999999999</v>
      </c>
      <c r="G719" s="11">
        <v>8.8906149226405527E-4</v>
      </c>
      <c r="H719" s="18">
        <f t="shared" si="107"/>
        <v>2.0173961039411359</v>
      </c>
      <c r="I719" s="10">
        <f t="shared" si="108"/>
        <v>0.74179654741915568</v>
      </c>
      <c r="J719" s="10">
        <v>0.77929796042913502</v>
      </c>
      <c r="K719" s="10">
        <v>0.172273445356006</v>
      </c>
      <c r="L719" s="247">
        <f t="shared" si="109"/>
        <v>0.172273445356006</v>
      </c>
      <c r="M719" s="10">
        <f t="shared" si="110"/>
        <v>3.7107640571454326</v>
      </c>
      <c r="N719" s="83">
        <f t="shared" si="111"/>
        <v>2.8945117450432392E-2</v>
      </c>
    </row>
    <row r="720" spans="1:14">
      <c r="A720" s="9">
        <f t="shared" si="112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106"/>
        <v>121.8</v>
      </c>
      <c r="G720" s="11">
        <v>8.4467776722123202E-4</v>
      </c>
      <c r="H720" s="18">
        <f t="shared" si="107"/>
        <v>1.9166836619347143</v>
      </c>
      <c r="I720" s="10">
        <f t="shared" si="108"/>
        <v>0.70476458249339446</v>
      </c>
      <c r="J720" s="10">
        <v>0.74039385008009873</v>
      </c>
      <c r="K720" s="10">
        <v>0.16367321095445814</v>
      </c>
      <c r="L720" s="247">
        <f t="shared" si="109"/>
        <v>0.16367321095445814</v>
      </c>
      <c r="M720" s="10">
        <f t="shared" si="110"/>
        <v>3.5255153054626658</v>
      </c>
      <c r="N720" s="83">
        <f t="shared" si="111"/>
        <v>2.8945117450432396E-2</v>
      </c>
    </row>
    <row r="721" spans="1:14">
      <c r="A721" s="9">
        <f t="shared" si="112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106"/>
        <v>96.5</v>
      </c>
      <c r="G721" s="11">
        <v>6.6922335416132097E-4</v>
      </c>
      <c r="H721" s="18">
        <f t="shared" si="107"/>
        <v>1.5185547896280782</v>
      </c>
      <c r="I721" s="10">
        <f t="shared" si="108"/>
        <v>0.55837259614624435</v>
      </c>
      <c r="J721" s="10">
        <v>0.58660103885656423</v>
      </c>
      <c r="K721" s="10">
        <v>0.12967540933583918</v>
      </c>
      <c r="L721" s="247">
        <f t="shared" si="109"/>
        <v>0.12967540933583918</v>
      </c>
      <c r="M721" s="10">
        <f t="shared" si="110"/>
        <v>2.793203833966726</v>
      </c>
      <c r="N721" s="83">
        <f t="shared" si="111"/>
        <v>2.8945117450432392E-2</v>
      </c>
    </row>
    <row r="722" spans="1:14">
      <c r="A722" s="9">
        <f t="shared" si="112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106"/>
        <v>433.8</v>
      </c>
      <c r="G722" s="11">
        <v>3.008384363058871E-3</v>
      </c>
      <c r="H722" s="18">
        <f t="shared" si="107"/>
        <v>6.8264152097477764</v>
      </c>
      <c r="I722" s="10">
        <f t="shared" si="108"/>
        <v>2.5100728726242574</v>
      </c>
      <c r="J722" s="10">
        <v>2.6369692295956226</v>
      </c>
      <c r="K722" s="10">
        <v>0.58293463802991741</v>
      </c>
      <c r="L722" s="247">
        <f t="shared" si="109"/>
        <v>0.58293463802991741</v>
      </c>
      <c r="M722" s="10">
        <f t="shared" si="110"/>
        <v>12.556391949997574</v>
      </c>
      <c r="N722" s="83">
        <f t="shared" si="111"/>
        <v>2.8945117450432396E-2</v>
      </c>
    </row>
    <row r="723" spans="1:14">
      <c r="A723" s="9">
        <f t="shared" si="112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106"/>
        <v>233.7</v>
      </c>
      <c r="G723" s="11">
        <v>1.6206994597668465E-3</v>
      </c>
      <c r="H723" s="18">
        <f t="shared" si="107"/>
        <v>3.6775777651407444</v>
      </c>
      <c r="I723" s="10">
        <f t="shared" si="108"/>
        <v>1.3522453442422517</v>
      </c>
      <c r="J723" s="10">
        <v>1.4206079044640316</v>
      </c>
      <c r="K723" s="10">
        <v>0.31404293431902186</v>
      </c>
      <c r="L723" s="247">
        <f t="shared" si="109"/>
        <v>0.31404293431902186</v>
      </c>
      <c r="M723" s="10">
        <f t="shared" si="110"/>
        <v>6.7644739481660503</v>
      </c>
      <c r="N723" s="83">
        <f t="shared" si="111"/>
        <v>2.8945117450432396E-2</v>
      </c>
    </row>
    <row r="724" spans="1:14">
      <c r="A724" s="9">
        <f t="shared" si="112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106"/>
        <v>1511.8</v>
      </c>
      <c r="G724" s="11">
        <v>1.048426804995943E-2</v>
      </c>
      <c r="H724" s="18">
        <f t="shared" si="107"/>
        <v>23.790167160204444</v>
      </c>
      <c r="I724" s="10">
        <f t="shared" si="108"/>
        <v>8.7476444648071752</v>
      </c>
      <c r="J724" s="10">
        <v>9.189880316511438</v>
      </c>
      <c r="K724" s="10">
        <v>2.0315366200406388</v>
      </c>
      <c r="L724" s="247">
        <f t="shared" si="109"/>
        <v>2.0315366200406388</v>
      </c>
      <c r="M724" s="10">
        <f t="shared" si="110"/>
        <v>43.759228561563702</v>
      </c>
      <c r="N724" s="83">
        <f t="shared" si="111"/>
        <v>2.8945117450432403E-2</v>
      </c>
    </row>
    <row r="725" spans="1:14">
      <c r="A725" s="9">
        <f t="shared" si="112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106"/>
        <v>63.2</v>
      </c>
      <c r="G725" s="11">
        <v>4.3828928479788066E-4</v>
      </c>
      <c r="H725" s="18">
        <f t="shared" si="107"/>
        <v>0.99453536481341498</v>
      </c>
      <c r="I725" s="10">
        <f t="shared" si="108"/>
        <v>0.36569065364189274</v>
      </c>
      <c r="J725" s="10">
        <v>0.38417808969673428</v>
      </c>
      <c r="K725" s="10">
        <v>8.4927314715285335E-2</v>
      </c>
      <c r="L725" s="247">
        <f t="shared" si="109"/>
        <v>8.4927314715285335E-2</v>
      </c>
      <c r="M725" s="10">
        <f t="shared" si="110"/>
        <v>1.8293314228673272</v>
      </c>
      <c r="N725" s="83">
        <f t="shared" si="111"/>
        <v>2.8945117450432392E-2</v>
      </c>
    </row>
    <row r="726" spans="1:14">
      <c r="A726" s="9">
        <f t="shared" si="112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106"/>
        <v>50.1</v>
      </c>
      <c r="G726" s="11">
        <v>3.4744134760085162E-4</v>
      </c>
      <c r="H726" s="18">
        <f t="shared" si="107"/>
        <v>0.78838958508152046</v>
      </c>
      <c r="I726" s="10">
        <f t="shared" si="108"/>
        <v>0.2898908504344751</v>
      </c>
      <c r="J726" s="10">
        <v>0.30454623882605047</v>
      </c>
      <c r="K726" s="10">
        <v>6.7323709924617017E-2</v>
      </c>
      <c r="L726" s="247">
        <f t="shared" si="109"/>
        <v>6.7323709924617017E-2</v>
      </c>
      <c r="M726" s="10">
        <f t="shared" si="110"/>
        <v>1.4501503842666632</v>
      </c>
      <c r="N726" s="83">
        <f t="shared" si="111"/>
        <v>2.8945117450432399E-2</v>
      </c>
    </row>
    <row r="727" spans="1:14">
      <c r="A727" s="9">
        <f t="shared" si="112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106"/>
        <v>112.71</v>
      </c>
      <c r="G727" s="11">
        <v>7.8163900774634695E-4</v>
      </c>
      <c r="H727" s="18">
        <f t="shared" si="107"/>
        <v>1.7736405216474684</v>
      </c>
      <c r="I727" s="10">
        <f t="shared" si="108"/>
        <v>0.65216761980977422</v>
      </c>
      <c r="J727" s="10">
        <v>0.68513785584998288</v>
      </c>
      <c r="K727" s="10">
        <v>0.15145819053100965</v>
      </c>
      <c r="L727" s="247">
        <f t="shared" si="109"/>
        <v>0.15145819053100965</v>
      </c>
      <c r="M727" s="10">
        <f t="shared" si="110"/>
        <v>3.2624041878382353</v>
      </c>
      <c r="N727" s="83">
        <f t="shared" si="111"/>
        <v>2.8945117450432396E-2</v>
      </c>
    </row>
    <row r="728" spans="1:14">
      <c r="A728" s="9">
        <f t="shared" si="112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106"/>
        <v>1307.8</v>
      </c>
      <c r="G728" s="11">
        <v>9.0695368142194345E-3</v>
      </c>
      <c r="H728" s="18">
        <f t="shared" si="107"/>
        <v>20.579958071249745</v>
      </c>
      <c r="I728" s="10">
        <f t="shared" si="108"/>
        <v>7.5672505827985317</v>
      </c>
      <c r="J728" s="10">
        <v>7.9498117991359027</v>
      </c>
      <c r="K728" s="10">
        <v>1.7574041484912999</v>
      </c>
      <c r="L728" s="247">
        <f t="shared" si="109"/>
        <v>1.7574041484912999</v>
      </c>
      <c r="M728" s="10">
        <f t="shared" si="110"/>
        <v>37.854424601675476</v>
      </c>
      <c r="N728" s="83">
        <f t="shared" si="111"/>
        <v>2.8945117450432389E-2</v>
      </c>
    </row>
    <row r="729" spans="1:14">
      <c r="A729" s="9">
        <f t="shared" si="112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106"/>
        <v>122</v>
      </c>
      <c r="G729" s="11">
        <v>8.4606475862882024E-4</v>
      </c>
      <c r="H729" s="18">
        <f t="shared" si="107"/>
        <v>1.9198309257474149</v>
      </c>
      <c r="I729" s="10">
        <f t="shared" si="108"/>
        <v>0.70592183139732445</v>
      </c>
      <c r="J729" s="10">
        <v>0.74160960352850602</v>
      </c>
      <c r="K729" s="10">
        <v>0.16394196827950649</v>
      </c>
      <c r="L729" s="247">
        <f t="shared" si="109"/>
        <v>0.16394196827950649</v>
      </c>
      <c r="M729" s="10">
        <f t="shared" si="110"/>
        <v>3.5313043289527517</v>
      </c>
      <c r="N729" s="83">
        <f t="shared" si="111"/>
        <v>2.8945117450432392E-2</v>
      </c>
    </row>
    <row r="730" spans="1:14">
      <c r="A730" s="9">
        <f t="shared" si="112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106"/>
        <v>305.10000000000002</v>
      </c>
      <c r="G730" s="11">
        <v>2.1158553922758449E-3</v>
      </c>
      <c r="H730" s="18">
        <f t="shared" si="107"/>
        <v>4.8011509462748885</v>
      </c>
      <c r="I730" s="10">
        <f t="shared" si="108"/>
        <v>1.7653832029452767</v>
      </c>
      <c r="J730" s="10">
        <v>1.8546318855454691</v>
      </c>
      <c r="K730" s="10">
        <v>0.40998929936129047</v>
      </c>
      <c r="L730" s="247">
        <f t="shared" si="109"/>
        <v>0.40998929936129047</v>
      </c>
      <c r="M730" s="10">
        <f t="shared" si="110"/>
        <v>8.8311553341269242</v>
      </c>
      <c r="N730" s="83">
        <f t="shared" si="111"/>
        <v>2.8945117450432396E-2</v>
      </c>
    </row>
    <row r="731" spans="1:14">
      <c r="A731" s="9">
        <f t="shared" si="112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106"/>
        <v>390.7</v>
      </c>
      <c r="G731" s="11">
        <v>2.7094877147236071E-3</v>
      </c>
      <c r="H731" s="18">
        <f t="shared" si="107"/>
        <v>6.1481798581107787</v>
      </c>
      <c r="I731" s="10">
        <f t="shared" si="108"/>
        <v>2.2606857338273336</v>
      </c>
      <c r="J731" s="10">
        <v>2.3749743614638303</v>
      </c>
      <c r="K731" s="10">
        <v>0.52501743448199334</v>
      </c>
      <c r="L731" s="247">
        <f t="shared" si="109"/>
        <v>0.52501743448199334</v>
      </c>
      <c r="M731" s="10">
        <f t="shared" si="110"/>
        <v>11.308857387883938</v>
      </c>
      <c r="N731" s="83">
        <f t="shared" si="111"/>
        <v>2.8945117450432399E-2</v>
      </c>
    </row>
    <row r="732" spans="1:14">
      <c r="A732" s="9">
        <f t="shared" si="112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106"/>
        <v>306.89999999999998</v>
      </c>
      <c r="G732" s="11">
        <v>2.1283383149441385E-3</v>
      </c>
      <c r="H732" s="18">
        <f t="shared" si="107"/>
        <v>4.8294763205891931</v>
      </c>
      <c r="I732" s="10">
        <f t="shared" si="108"/>
        <v>1.7757984430806464</v>
      </c>
      <c r="J732" s="10">
        <v>1.8655736665811351</v>
      </c>
      <c r="K732" s="10">
        <v>0.41240811528672572</v>
      </c>
      <c r="L732" s="247">
        <f t="shared" si="109"/>
        <v>0.41240811528672572</v>
      </c>
      <c r="M732" s="10">
        <f t="shared" si="110"/>
        <v>8.8832565455376997</v>
      </c>
      <c r="N732" s="83">
        <f t="shared" si="111"/>
        <v>2.8945117450432389E-2</v>
      </c>
    </row>
    <row r="733" spans="1:14">
      <c r="A733" s="9">
        <f t="shared" si="112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106"/>
        <v>395</v>
      </c>
      <c r="G733" s="11">
        <v>2.7393080299867542E-3</v>
      </c>
      <c r="H733" s="18">
        <f t="shared" si="107"/>
        <v>6.2158460300838438</v>
      </c>
      <c r="I733" s="10">
        <f t="shared" si="108"/>
        <v>2.2855665852618294</v>
      </c>
      <c r="J733" s="10">
        <v>2.4011130606045894</v>
      </c>
      <c r="K733" s="10">
        <v>0.5307957169705334</v>
      </c>
      <c r="L733" s="247">
        <f t="shared" si="109"/>
        <v>0.5307957169705334</v>
      </c>
      <c r="M733" s="10">
        <f t="shared" ref="M733:M764" si="113">H733+I733+J733+L733</f>
        <v>11.433321392920796</v>
      </c>
      <c r="N733" s="83">
        <f t="shared" ref="N733:N764" si="114">M733/F733</f>
        <v>2.8945117450432396E-2</v>
      </c>
    </row>
    <row r="734" spans="1:14">
      <c r="A734" s="9">
        <f t="shared" si="112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106"/>
        <v>75.099999999999994</v>
      </c>
      <c r="G734" s="11">
        <v>5.208152735493803E-4</v>
      </c>
      <c r="H734" s="18">
        <f t="shared" si="107"/>
        <v>1.1817975616691054</v>
      </c>
      <c r="I734" s="10">
        <f t="shared" si="108"/>
        <v>0.43454696342573013</v>
      </c>
      <c r="J734" s="10">
        <v>0.4565154198769738</v>
      </c>
      <c r="K734" s="10">
        <v>0.10091837555566342</v>
      </c>
      <c r="L734" s="247">
        <f t="shared" si="109"/>
        <v>0.10091837555566342</v>
      </c>
      <c r="M734" s="10">
        <f t="shared" si="113"/>
        <v>2.173778320527473</v>
      </c>
      <c r="N734" s="83">
        <f t="shared" si="114"/>
        <v>2.8945117450432399E-2</v>
      </c>
    </row>
    <row r="735" spans="1:14">
      <c r="A735" s="9">
        <f t="shared" si="112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106"/>
        <v>6304.0500000000011</v>
      </c>
      <c r="G735" s="11">
        <v>4.219470585379724E-2</v>
      </c>
      <c r="H735" s="18">
        <f t="shared" si="107"/>
        <v>95.74527289402694</v>
      </c>
      <c r="I735" s="10">
        <f t="shared" si="108"/>
        <v>35.205536843133707</v>
      </c>
      <c r="J735" s="10">
        <v>36.985347469087429</v>
      </c>
      <c r="K735" s="10">
        <v>8.1760681532902915</v>
      </c>
      <c r="L735" s="247">
        <f t="shared" si="109"/>
        <v>8.1760681532902915</v>
      </c>
      <c r="M735" s="10">
        <f t="shared" si="113"/>
        <v>176.11222535953837</v>
      </c>
      <c r="N735" s="83">
        <f t="shared" si="114"/>
        <v>2.7936362395529594E-2</v>
      </c>
    </row>
    <row r="736" spans="1:14">
      <c r="A736" s="9">
        <f t="shared" si="112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106"/>
        <v>125.9</v>
      </c>
      <c r="G736" s="11">
        <v>8.7311109107679084E-4</v>
      </c>
      <c r="H736" s="18">
        <f t="shared" si="107"/>
        <v>1.9812025700950784</v>
      </c>
      <c r="I736" s="10">
        <f t="shared" si="108"/>
        <v>0.7284881850239604</v>
      </c>
      <c r="J736" s="10">
        <v>0.76531679577245026</v>
      </c>
      <c r="K736" s="10">
        <v>0.43111606344098702</v>
      </c>
      <c r="L736" s="247">
        <f t="shared" si="109"/>
        <v>0.43111606344098702</v>
      </c>
      <c r="M736" s="10">
        <f t="shared" si="113"/>
        <v>3.9061236143324756</v>
      </c>
      <c r="N736" s="83">
        <f t="shared" si="114"/>
        <v>3.1025604561814735E-2</v>
      </c>
    </row>
    <row r="737" spans="1:14">
      <c r="A737" s="9">
        <f t="shared" si="112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106"/>
        <v>144.75</v>
      </c>
      <c r="G737" s="11">
        <v>1.0038350312419815E-3</v>
      </c>
      <c r="H737" s="18">
        <f t="shared" si="107"/>
        <v>2.2778321844421177</v>
      </c>
      <c r="I737" s="10">
        <f t="shared" si="108"/>
        <v>0.83755889421936669</v>
      </c>
      <c r="J737" s="10">
        <v>0.8799015582848464</v>
      </c>
      <c r="K737" s="10">
        <v>0.19451311400375876</v>
      </c>
      <c r="L737" s="247">
        <f t="shared" si="109"/>
        <v>0.19451311400375876</v>
      </c>
      <c r="M737" s="10">
        <f t="shared" si="113"/>
        <v>4.1898057509500894</v>
      </c>
      <c r="N737" s="83">
        <f t="shared" si="114"/>
        <v>2.8945117450432396E-2</v>
      </c>
    </row>
    <row r="738" spans="1:14">
      <c r="A738" s="9">
        <f t="shared" si="112"/>
        <v>102</v>
      </c>
      <c r="B738" s="14" t="s">
        <v>1002</v>
      </c>
      <c r="C738" s="8">
        <v>122.4</v>
      </c>
      <c r="D738" s="8">
        <v>130.1</v>
      </c>
      <c r="E738" s="8">
        <v>0</v>
      </c>
      <c r="F738" s="8">
        <v>252.5</v>
      </c>
      <c r="G738" s="11">
        <v>1.5107546849132262E-3</v>
      </c>
      <c r="H738" s="18">
        <f t="shared" si="107"/>
        <v>3.4280987781771493</v>
      </c>
      <c r="I738" s="10">
        <f t="shared" si="108"/>
        <v>1.2605119207357378</v>
      </c>
      <c r="J738" s="10">
        <v>1.3242369115138393</v>
      </c>
      <c r="K738" s="10">
        <v>0.29273893529563583</v>
      </c>
      <c r="L738" s="247">
        <f t="shared" si="109"/>
        <v>0.29273893529563583</v>
      </c>
      <c r="M738" s="10">
        <f t="shared" si="113"/>
        <v>6.3055865457223623</v>
      </c>
      <c r="N738" s="83">
        <f t="shared" si="114"/>
        <v>2.4972619983058861E-2</v>
      </c>
    </row>
    <row r="739" spans="1:14">
      <c r="A739" s="9">
        <f t="shared" si="112"/>
        <v>103</v>
      </c>
      <c r="B739" s="14" t="s">
        <v>1003</v>
      </c>
      <c r="C739" s="8">
        <v>250.2</v>
      </c>
      <c r="D739" s="8">
        <v>0</v>
      </c>
      <c r="E739" s="8">
        <v>0</v>
      </c>
      <c r="F739" s="8">
        <v>250.2</v>
      </c>
      <c r="G739" s="11">
        <v>3.088160311807918E-3</v>
      </c>
      <c r="H739" s="18">
        <f t="shared" si="107"/>
        <v>7.0074372083327017</v>
      </c>
      <c r="I739" s="10">
        <f t="shared" si="108"/>
        <v>2.5766346615039346</v>
      </c>
      <c r="J739" s="10">
        <v>2.7068960397121122</v>
      </c>
      <c r="K739" s="10">
        <v>0.59839282361902035</v>
      </c>
      <c r="L739" s="247">
        <f t="shared" si="109"/>
        <v>0.59839282361902035</v>
      </c>
      <c r="M739" s="10">
        <f t="shared" si="113"/>
        <v>12.889360733167768</v>
      </c>
      <c r="N739" s="83">
        <f t="shared" si="114"/>
        <v>5.1516229948712106E-2</v>
      </c>
    </row>
    <row r="740" spans="1:14">
      <c r="A740" s="9">
        <f t="shared" si="112"/>
        <v>104</v>
      </c>
      <c r="B740" s="14" t="s">
        <v>1004</v>
      </c>
      <c r="C740" s="8">
        <v>327.2</v>
      </c>
      <c r="D740" s="8">
        <v>32.299999999999997</v>
      </c>
      <c r="E740" s="8">
        <v>188.7</v>
      </c>
      <c r="F740" s="8">
        <v>548.20000000000005</v>
      </c>
      <c r="G740" s="11">
        <v>4.0385533733954867E-3</v>
      </c>
      <c r="H740" s="18">
        <f t="shared" si="107"/>
        <v>9.1640026161729011</v>
      </c>
      <c r="I740" s="10">
        <f t="shared" si="108"/>
        <v>3.369603761966776</v>
      </c>
      <c r="J740" s="10">
        <v>3.5399535739160797</v>
      </c>
      <c r="K740" s="10">
        <v>0.78255048716284348</v>
      </c>
      <c r="L740" s="247">
        <f t="shared" si="109"/>
        <v>0.78255048716284348</v>
      </c>
      <c r="M740" s="10">
        <f t="shared" si="113"/>
        <v>16.8561104392186</v>
      </c>
      <c r="N740" s="83">
        <f t="shared" si="114"/>
        <v>3.0748103683361179E-2</v>
      </c>
    </row>
    <row r="741" spans="1:14">
      <c r="A741" s="9">
        <f t="shared" si="112"/>
        <v>105</v>
      </c>
      <c r="B741" s="14" t="s">
        <v>1005</v>
      </c>
      <c r="C741" s="8">
        <v>103.4</v>
      </c>
      <c r="D741" s="8">
        <v>0</v>
      </c>
      <c r="E741" s="8">
        <v>91</v>
      </c>
      <c r="F741" s="8">
        <v>194.4</v>
      </c>
      <c r="G741" s="11">
        <v>1.2762421112747352E-3</v>
      </c>
      <c r="H741" s="18">
        <f t="shared" si="107"/>
        <v>2.8959592619568402</v>
      </c>
      <c r="I741" s="10">
        <f t="shared" si="108"/>
        <v>1.0648442206215303</v>
      </c>
      <c r="J741" s="10">
        <v>1.1186772602167563</v>
      </c>
      <c r="K741" s="10">
        <v>0.24729743390170544</v>
      </c>
      <c r="L741" s="247">
        <f t="shared" si="109"/>
        <v>0.24729743390170544</v>
      </c>
      <c r="M741" s="10">
        <f t="shared" si="113"/>
        <v>5.3267781766968323</v>
      </c>
      <c r="N741" s="83">
        <f t="shared" si="114"/>
        <v>2.7401122308111276E-2</v>
      </c>
    </row>
    <row r="742" spans="1:14">
      <c r="A742" s="9">
        <f t="shared" si="112"/>
        <v>106</v>
      </c>
      <c r="B742" s="14" t="s">
        <v>1006</v>
      </c>
      <c r="C742" s="8">
        <v>208.6</v>
      </c>
      <c r="D742" s="8">
        <v>0</v>
      </c>
      <c r="E742" s="8">
        <v>50.5</v>
      </c>
      <c r="F742" s="8">
        <v>259.10000000000002</v>
      </c>
      <c r="G742" s="11">
        <v>2.5747012032099588E-3</v>
      </c>
      <c r="H742" s="18">
        <f t="shared" si="107"/>
        <v>5.8423317412398141</v>
      </c>
      <c r="I742" s="10">
        <f t="shared" si="108"/>
        <v>2.1482253812538796</v>
      </c>
      <c r="J742" s="10">
        <v>2.2568285926616571</v>
      </c>
      <c r="K742" s="10">
        <v>0.49889985214599375</v>
      </c>
      <c r="L742" s="247">
        <f t="shared" si="109"/>
        <v>0.49889985214599375</v>
      </c>
      <c r="M742" s="10">
        <f t="shared" si="113"/>
        <v>10.746285567301346</v>
      </c>
      <c r="N742" s="83">
        <f t="shared" si="114"/>
        <v>4.1475436384798704E-2</v>
      </c>
    </row>
    <row r="743" spans="1:14">
      <c r="A743" s="9">
        <f t="shared" si="112"/>
        <v>107</v>
      </c>
      <c r="B743" s="14" t="s">
        <v>1007</v>
      </c>
      <c r="C743" s="8">
        <v>71.2</v>
      </c>
      <c r="D743" s="8">
        <v>38.9</v>
      </c>
      <c r="E743" s="8">
        <v>0</v>
      </c>
      <c r="F743" s="8">
        <v>110.1</v>
      </c>
      <c r="G743" s="11">
        <v>8.78805012792661E-4</v>
      </c>
      <c r="H743" s="18">
        <f t="shared" si="107"/>
        <v>1.994122818678211</v>
      </c>
      <c r="I743" s="10">
        <f t="shared" si="108"/>
        <v>0.7332389604279782</v>
      </c>
      <c r="J743" s="10">
        <v>0.770307745913279</v>
      </c>
      <c r="K743" s="10">
        <v>0.17028604732883393</v>
      </c>
      <c r="L743" s="247">
        <f t="shared" si="109"/>
        <v>0.17028604732883393</v>
      </c>
      <c r="M743" s="10">
        <f t="shared" si="113"/>
        <v>3.6679555723483022</v>
      </c>
      <c r="N743" s="83">
        <f t="shared" si="114"/>
        <v>3.331476450815897E-2</v>
      </c>
    </row>
    <row r="744" spans="1:14">
      <c r="A744" s="9">
        <f t="shared" si="112"/>
        <v>108</v>
      </c>
      <c r="B744" s="14" t="s">
        <v>1008</v>
      </c>
      <c r="C744" s="8">
        <v>158.30000000000001</v>
      </c>
      <c r="D744" s="8">
        <v>0</v>
      </c>
      <c r="E744" s="8">
        <v>0</v>
      </c>
      <c r="F744" s="8">
        <v>158.30000000000001</v>
      </c>
      <c r="G744" s="11">
        <v>1.9538600214196382E-3</v>
      </c>
      <c r="H744" s="18">
        <f t="shared" si="107"/>
        <v>4.4335623904039441</v>
      </c>
      <c r="I744" s="10">
        <f t="shared" si="108"/>
        <v>1.6302208909515303</v>
      </c>
      <c r="J744" s="10">
        <v>1.7126364631751696</v>
      </c>
      <c r="K744" s="10">
        <v>0.37859945635048331</v>
      </c>
      <c r="L744" s="247">
        <f t="shared" si="109"/>
        <v>0.37859945635048331</v>
      </c>
      <c r="M744" s="10">
        <f t="shared" si="113"/>
        <v>8.155019200881128</v>
      </c>
      <c r="N744" s="83">
        <f t="shared" si="114"/>
        <v>5.1516229948712113E-2</v>
      </c>
    </row>
    <row r="745" spans="1:14">
      <c r="A745" s="9">
        <f t="shared" si="112"/>
        <v>109</v>
      </c>
      <c r="B745" s="14" t="s">
        <v>1009</v>
      </c>
      <c r="C745" s="8">
        <v>88.6</v>
      </c>
      <c r="D745" s="8">
        <v>0</v>
      </c>
      <c r="E745" s="8">
        <v>0</v>
      </c>
      <c r="F745" s="8">
        <v>88.6</v>
      </c>
      <c r="G745" s="11">
        <v>0</v>
      </c>
      <c r="H745" s="18">
        <f t="shared" si="107"/>
        <v>0</v>
      </c>
      <c r="I745" s="10">
        <f t="shared" si="108"/>
        <v>0</v>
      </c>
      <c r="J745" s="10">
        <v>0</v>
      </c>
      <c r="K745" s="10">
        <v>0</v>
      </c>
      <c r="L745" s="247">
        <f t="shared" si="109"/>
        <v>0</v>
      </c>
      <c r="M745" s="10">
        <f t="shared" si="113"/>
        <v>0</v>
      </c>
      <c r="N745" s="83">
        <f t="shared" si="114"/>
        <v>0</v>
      </c>
    </row>
    <row r="746" spans="1:14">
      <c r="A746" s="9">
        <f t="shared" si="112"/>
        <v>110</v>
      </c>
      <c r="B746" s="14" t="s">
        <v>1010</v>
      </c>
      <c r="C746" s="8">
        <v>102.5</v>
      </c>
      <c r="D746" s="8">
        <v>0</v>
      </c>
      <c r="E746" s="8">
        <v>0</v>
      </c>
      <c r="F746" s="8">
        <v>102.5</v>
      </c>
      <c r="G746" s="11">
        <v>1.2651336209444908E-3</v>
      </c>
      <c r="H746" s="18">
        <f t="shared" si="107"/>
        <v>2.8707526532937724</v>
      </c>
      <c r="I746" s="10">
        <f t="shared" si="108"/>
        <v>1.0555757506161201</v>
      </c>
      <c r="J746" s="10">
        <v>1.108940224102684</v>
      </c>
      <c r="K746" s="10">
        <v>0.24514494173041398</v>
      </c>
      <c r="L746" s="247">
        <f t="shared" si="109"/>
        <v>0.24514494173041398</v>
      </c>
      <c r="M746" s="10">
        <f t="shared" si="113"/>
        <v>5.2804135697429908</v>
      </c>
      <c r="N746" s="83">
        <f t="shared" si="114"/>
        <v>5.1516229948712106E-2</v>
      </c>
    </row>
    <row r="747" spans="1:14">
      <c r="A747" s="9">
        <f t="shared" si="112"/>
        <v>111</v>
      </c>
      <c r="B747" s="14" t="s">
        <v>1011</v>
      </c>
      <c r="C747" s="8">
        <v>73.900000000000006</v>
      </c>
      <c r="D747" s="8">
        <v>0</v>
      </c>
      <c r="E747" s="8">
        <v>0</v>
      </c>
      <c r="F747" s="8">
        <v>73.900000000000006</v>
      </c>
      <c r="G747" s="11">
        <v>9.1213048378339392E-4</v>
      </c>
      <c r="H747" s="18">
        <f t="shared" si="107"/>
        <v>2.0697426446674125</v>
      </c>
      <c r="I747" s="10">
        <f t="shared" si="108"/>
        <v>0.7610443704442077</v>
      </c>
      <c r="J747" s="10">
        <v>0.79951885425549607</v>
      </c>
      <c r="K747" s="10">
        <v>0.17674352384270825</v>
      </c>
      <c r="L747" s="247">
        <f t="shared" si="109"/>
        <v>0.17674352384270825</v>
      </c>
      <c r="M747" s="10">
        <f t="shared" si="113"/>
        <v>3.8070493932098248</v>
      </c>
      <c r="N747" s="83">
        <f t="shared" si="114"/>
        <v>5.1516229948712106E-2</v>
      </c>
    </row>
    <row r="748" spans="1:14">
      <c r="A748" s="9">
        <f t="shared" si="112"/>
        <v>112</v>
      </c>
      <c r="B748" s="14" t="s">
        <v>1012</v>
      </c>
      <c r="C748" s="8">
        <v>74.400000000000006</v>
      </c>
      <c r="D748" s="8">
        <v>0</v>
      </c>
      <c r="E748" s="8">
        <v>0</v>
      </c>
      <c r="F748" s="8">
        <v>74.400000000000006</v>
      </c>
      <c r="G748" s="11">
        <v>9.1830186730019634E-4</v>
      </c>
      <c r="H748" s="18">
        <f t="shared" si="107"/>
        <v>2.0837463161468945</v>
      </c>
      <c r="I748" s="10">
        <f t="shared" si="108"/>
        <v>0.76619352044721323</v>
      </c>
      <c r="J748" s="10">
        <v>0.80492831876331405</v>
      </c>
      <c r="K748" s="10">
        <v>0.17793935282675905</v>
      </c>
      <c r="L748" s="247">
        <f t="shared" si="109"/>
        <v>0.17793935282675905</v>
      </c>
      <c r="M748" s="10">
        <f t="shared" si="113"/>
        <v>3.8328075081841808</v>
      </c>
      <c r="N748" s="83">
        <f t="shared" si="114"/>
        <v>5.1516229948712106E-2</v>
      </c>
    </row>
    <row r="749" spans="1:14">
      <c r="A749" s="9">
        <f t="shared" si="112"/>
        <v>113</v>
      </c>
      <c r="B749" s="14" t="s">
        <v>1013</v>
      </c>
      <c r="C749" s="8">
        <v>66.400000000000006</v>
      </c>
      <c r="D749" s="8">
        <v>0</v>
      </c>
      <c r="E749" s="8">
        <v>0</v>
      </c>
      <c r="F749" s="8">
        <v>66.400000000000006</v>
      </c>
      <c r="G749" s="11">
        <v>8.1955973103135804E-4</v>
      </c>
      <c r="H749" s="18">
        <f t="shared" si="107"/>
        <v>1.8596875724751856</v>
      </c>
      <c r="I749" s="10">
        <f t="shared" si="108"/>
        <v>0.68380712039912583</v>
      </c>
      <c r="J749" s="10">
        <v>0.71837688663822652</v>
      </c>
      <c r="K749" s="10">
        <v>0.15880608908194627</v>
      </c>
      <c r="L749" s="247">
        <f t="shared" si="109"/>
        <v>0.15880608908194627</v>
      </c>
      <c r="M749" s="10">
        <f t="shared" si="113"/>
        <v>3.4206776685944842</v>
      </c>
      <c r="N749" s="83">
        <f t="shared" si="114"/>
        <v>5.1516229948712106E-2</v>
      </c>
    </row>
    <row r="750" spans="1:14">
      <c r="A750" s="9">
        <f t="shared" si="112"/>
        <v>114</v>
      </c>
      <c r="B750" s="14" t="s">
        <v>1014</v>
      </c>
      <c r="C750" s="8">
        <v>292.8</v>
      </c>
      <c r="D750" s="8">
        <v>0</v>
      </c>
      <c r="E750" s="8">
        <v>0</v>
      </c>
      <c r="F750" s="8">
        <v>292.8</v>
      </c>
      <c r="G750" s="11">
        <v>3.613962187439482E-3</v>
      </c>
      <c r="H750" s="18">
        <f t="shared" si="107"/>
        <v>8.2005500183845523</v>
      </c>
      <c r="I750" s="10">
        <f t="shared" si="108"/>
        <v>3.01534224176</v>
      </c>
      <c r="J750" s="10">
        <v>3.1677824157782033</v>
      </c>
      <c r="K750" s="10">
        <v>0.70027745306014844</v>
      </c>
      <c r="L750" s="247">
        <f t="shared" si="109"/>
        <v>0.70027745306014844</v>
      </c>
      <c r="M750" s="10">
        <f t="shared" si="113"/>
        <v>15.083952128982906</v>
      </c>
      <c r="N750" s="83">
        <f t="shared" si="114"/>
        <v>5.1516229948712113E-2</v>
      </c>
    </row>
    <row r="751" spans="1:14">
      <c r="A751" s="9">
        <f t="shared" si="112"/>
        <v>115</v>
      </c>
      <c r="B751" s="14" t="s">
        <v>1015</v>
      </c>
      <c r="C751" s="8">
        <v>80.5</v>
      </c>
      <c r="D751" s="8">
        <v>0</v>
      </c>
      <c r="E751" s="8">
        <v>0</v>
      </c>
      <c r="F751" s="8">
        <v>80.5</v>
      </c>
      <c r="G751" s="11">
        <v>9.9359274620518549E-4</v>
      </c>
      <c r="H751" s="18">
        <f t="shared" si="107"/>
        <v>2.2545911081965726</v>
      </c>
      <c r="I751" s="10">
        <f t="shared" si="108"/>
        <v>0.8290131504838798</v>
      </c>
      <c r="J751" s="10">
        <v>0.87092378575869323</v>
      </c>
      <c r="K751" s="10">
        <v>0.1925284664321788</v>
      </c>
      <c r="L751" s="247">
        <f t="shared" si="109"/>
        <v>0.1925284664321788</v>
      </c>
      <c r="M751" s="10">
        <f t="shared" si="113"/>
        <v>4.147056510871324</v>
      </c>
      <c r="N751" s="83">
        <f t="shared" si="114"/>
        <v>5.1516229948712099E-2</v>
      </c>
    </row>
    <row r="752" spans="1:14">
      <c r="A752" s="9">
        <f t="shared" si="112"/>
        <v>116</v>
      </c>
      <c r="B752" s="14" t="s">
        <v>1022</v>
      </c>
      <c r="C752" s="8">
        <v>5781.6</v>
      </c>
      <c r="D752" s="8">
        <v>0</v>
      </c>
      <c r="E752" s="8">
        <v>1408.3</v>
      </c>
      <c r="F752" s="8">
        <v>7189.9</v>
      </c>
      <c r="G752" s="11">
        <v>7.1360941881489448E-2</v>
      </c>
      <c r="H752" s="18">
        <f t="shared" si="107"/>
        <v>161.92725405154417</v>
      </c>
      <c r="I752" s="10">
        <f t="shared" si="108"/>
        <v>59.540651314752793</v>
      </c>
      <c r="J752" s="10">
        <v>62.550719996800758</v>
      </c>
      <c r="K752" s="10">
        <v>13.827609708376212</v>
      </c>
      <c r="L752" s="247">
        <f t="shared" si="109"/>
        <v>13.827609708376212</v>
      </c>
      <c r="M752" s="10">
        <f t="shared" si="113"/>
        <v>297.84623507147393</v>
      </c>
      <c r="N752" s="83">
        <f t="shared" si="114"/>
        <v>4.1425643621117669E-2</v>
      </c>
    </row>
    <row r="753" spans="1:14">
      <c r="A753" s="9">
        <f t="shared" si="112"/>
        <v>117</v>
      </c>
      <c r="B753" s="14" t="s">
        <v>1023</v>
      </c>
      <c r="C753" s="8">
        <v>4140.5</v>
      </c>
      <c r="D753" s="8">
        <v>0</v>
      </c>
      <c r="E753" s="8">
        <v>110.1</v>
      </c>
      <c r="F753" s="8">
        <v>4250.6000000000004</v>
      </c>
      <c r="G753" s="11">
        <v>5.1105226902640626E-2</v>
      </c>
      <c r="H753" s="18">
        <f t="shared" si="107"/>
        <v>115.96440352158893</v>
      </c>
      <c r="I753" s="10">
        <f t="shared" si="108"/>
        <v>42.640111174888254</v>
      </c>
      <c r="J753" s="10">
        <v>44.795775589240613</v>
      </c>
      <c r="K753" s="10">
        <v>9.9026598169246753</v>
      </c>
      <c r="L753" s="247">
        <f t="shared" si="109"/>
        <v>9.9026598169246753</v>
      </c>
      <c r="M753" s="10">
        <f t="shared" si="113"/>
        <v>213.30295010264248</v>
      </c>
      <c r="N753" s="83">
        <f t="shared" si="114"/>
        <v>5.0181844940159613E-2</v>
      </c>
    </row>
    <row r="754" spans="1:14">
      <c r="A754" s="9">
        <f t="shared" si="112"/>
        <v>118</v>
      </c>
      <c r="B754" s="14" t="s">
        <v>1024</v>
      </c>
      <c r="C754" s="8">
        <v>4108.8</v>
      </c>
      <c r="D754" s="8">
        <v>0</v>
      </c>
      <c r="E754" s="8">
        <v>118</v>
      </c>
      <c r="F754" s="8">
        <v>4226.8</v>
      </c>
      <c r="G754" s="11">
        <v>5.0713961187675356E-2</v>
      </c>
      <c r="H754" s="18">
        <f t="shared" si="107"/>
        <v>115.07657074978978</v>
      </c>
      <c r="I754" s="10">
        <f t="shared" si="108"/>
        <v>42.313655064697706</v>
      </c>
      <c r="J754" s="10">
        <v>44.452815539444956</v>
      </c>
      <c r="K754" s="10">
        <v>9.8268442593358536</v>
      </c>
      <c r="L754" s="247">
        <f t="shared" si="109"/>
        <v>9.8268442593358536</v>
      </c>
      <c r="M754" s="10">
        <f t="shared" si="113"/>
        <v>211.66988561326829</v>
      </c>
      <c r="N754" s="83">
        <f t="shared" si="114"/>
        <v>5.0078046184647555E-2</v>
      </c>
    </row>
    <row r="755" spans="1:14">
      <c r="A755" s="9">
        <f t="shared" si="112"/>
        <v>119</v>
      </c>
      <c r="B755" s="14" t="s">
        <v>1025</v>
      </c>
      <c r="C755" s="8">
        <v>8284.9699999999993</v>
      </c>
      <c r="D755" s="8">
        <v>0</v>
      </c>
      <c r="E755" s="8">
        <v>584.5</v>
      </c>
      <c r="F755" s="8">
        <v>8869.4699999999993</v>
      </c>
      <c r="G755" s="11">
        <v>0.10225945459040466</v>
      </c>
      <c r="H755" s="18">
        <f t="shared" si="107"/>
        <v>232.03999619472492</v>
      </c>
      <c r="I755" s="10">
        <f t="shared" si="108"/>
        <v>85.321106600800363</v>
      </c>
      <c r="J755" s="10">
        <v>89.634502326673299</v>
      </c>
      <c r="K755" s="10">
        <v>19.814814515982711</v>
      </c>
      <c r="L755" s="247">
        <f t="shared" si="109"/>
        <v>19.814814515982711</v>
      </c>
      <c r="M755" s="10">
        <f t="shared" si="113"/>
        <v>426.81041963818137</v>
      </c>
      <c r="N755" s="83">
        <f t="shared" si="114"/>
        <v>4.8121299202565811E-2</v>
      </c>
    </row>
    <row r="756" spans="1:14">
      <c r="A756" s="9">
        <f t="shared" si="112"/>
        <v>120</v>
      </c>
      <c r="B756" s="14" t="s">
        <v>1028</v>
      </c>
      <c r="C756" s="8">
        <v>4140.28</v>
      </c>
      <c r="D756" s="8">
        <v>0</v>
      </c>
      <c r="E756" s="8">
        <v>35.4</v>
      </c>
      <c r="F756" s="8">
        <v>4175.68</v>
      </c>
      <c r="G756" s="11">
        <v>5.1102511493893228E-2</v>
      </c>
      <c r="H756" s="18">
        <f t="shared" si="107"/>
        <v>115.95824190613794</v>
      </c>
      <c r="I756" s="10">
        <f t="shared" si="108"/>
        <v>42.637845548886922</v>
      </c>
      <c r="J756" s="10">
        <v>44.793395424857167</v>
      </c>
      <c r="K756" s="10">
        <v>9.9021336521716918</v>
      </c>
      <c r="L756" s="247">
        <f t="shared" si="109"/>
        <v>9.9021336521716918</v>
      </c>
      <c r="M756" s="10">
        <f t="shared" si="113"/>
        <v>213.29161653205375</v>
      </c>
      <c r="N756" s="83">
        <f t="shared" si="114"/>
        <v>5.1079492808848798E-2</v>
      </c>
    </row>
    <row r="757" spans="1:14">
      <c r="A757" s="9">
        <f t="shared" si="112"/>
        <v>121</v>
      </c>
      <c r="B757" s="14" t="s">
        <v>1029</v>
      </c>
      <c r="C757" s="8">
        <v>4420.8999999999996</v>
      </c>
      <c r="D757" s="8">
        <v>0</v>
      </c>
      <c r="E757" s="8">
        <v>0</v>
      </c>
      <c r="F757" s="8">
        <v>4420.8999999999996</v>
      </c>
      <c r="G757" s="11">
        <v>5.4566138778863404E-2</v>
      </c>
      <c r="H757" s="18">
        <f t="shared" si="107"/>
        <v>123.81766248728232</v>
      </c>
      <c r="I757" s="10">
        <f t="shared" si="108"/>
        <v>45.527754496573714</v>
      </c>
      <c r="J757" s="10">
        <v>47.829403285224927</v>
      </c>
      <c r="K757" s="10">
        <v>10.573280711180363</v>
      </c>
      <c r="L757" s="247">
        <f t="shared" si="109"/>
        <v>10.573280711180363</v>
      </c>
      <c r="M757" s="10">
        <f t="shared" si="113"/>
        <v>227.74810098026131</v>
      </c>
      <c r="N757" s="83">
        <f t="shared" si="114"/>
        <v>5.1516229948712099E-2</v>
      </c>
    </row>
    <row r="758" spans="1:14">
      <c r="A758" s="9">
        <f t="shared" si="112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v>6429.7</v>
      </c>
      <c r="G758" s="11">
        <v>7.6330139889218732E-2</v>
      </c>
      <c r="H758" s="18">
        <f t="shared" si="107"/>
        <v>173.20301032682292</v>
      </c>
      <c r="I758" s="10">
        <f t="shared" si="108"/>
        <v>63.686746897172789</v>
      </c>
      <c r="J758" s="10">
        <v>66.906420818495789</v>
      </c>
      <c r="K758" s="10">
        <v>14.790491206333915</v>
      </c>
      <c r="L758" s="247">
        <f t="shared" si="109"/>
        <v>14.790491206333915</v>
      </c>
      <c r="M758" s="10">
        <f t="shared" si="113"/>
        <v>318.58666924882539</v>
      </c>
      <c r="N758" s="83">
        <f t="shared" si="114"/>
        <v>4.9549227685401404E-2</v>
      </c>
    </row>
    <row r="759" spans="1:14">
      <c r="A759" s="9">
        <f t="shared" si="112"/>
        <v>123</v>
      </c>
      <c r="B759" s="14" t="s">
        <v>1031</v>
      </c>
      <c r="C759" s="8">
        <v>3391.6</v>
      </c>
      <c r="D759" s="8">
        <v>0</v>
      </c>
      <c r="E759" s="8">
        <v>0</v>
      </c>
      <c r="F759" s="8">
        <v>3391.6</v>
      </c>
      <c r="G759" s="11">
        <v>4.1861728671173999E-2</v>
      </c>
      <c r="H759" s="18">
        <f t="shared" si="107"/>
        <v>94.98970437962106</v>
      </c>
      <c r="I759" s="10">
        <f t="shared" si="108"/>
        <v>34.927714300386668</v>
      </c>
      <c r="J759" s="10">
        <v>36.693479649430856</v>
      </c>
      <c r="K759" s="10">
        <v>8.1115471646133859</v>
      </c>
      <c r="L759" s="247">
        <f t="shared" si="109"/>
        <v>8.1115471646133859</v>
      </c>
      <c r="M759" s="10">
        <f t="shared" si="113"/>
        <v>174.72244549405198</v>
      </c>
      <c r="N759" s="83">
        <f t="shared" si="114"/>
        <v>5.1516229948712106E-2</v>
      </c>
    </row>
    <row r="760" spans="1:14">
      <c r="A760" s="9">
        <f t="shared" si="112"/>
        <v>124</v>
      </c>
      <c r="B760" s="14" t="s">
        <v>1032</v>
      </c>
      <c r="C760" s="8">
        <v>4546.3</v>
      </c>
      <c r="D760" s="8">
        <v>0</v>
      </c>
      <c r="E760" s="8">
        <v>0</v>
      </c>
      <c r="F760" s="8">
        <v>4546.3</v>
      </c>
      <c r="G760" s="11">
        <v>5.611392176487745E-2</v>
      </c>
      <c r="H760" s="18">
        <f t="shared" si="107"/>
        <v>127.32978329433638</v>
      </c>
      <c r="I760" s="10">
        <f t="shared" si="108"/>
        <v>46.819161317327492</v>
      </c>
      <c r="J760" s="10">
        <v>49.186096983785681</v>
      </c>
      <c r="K760" s="10">
        <v>10.873194620380303</v>
      </c>
      <c r="L760" s="247">
        <f t="shared" si="109"/>
        <v>10.873194620380303</v>
      </c>
      <c r="M760" s="10">
        <f t="shared" si="113"/>
        <v>234.20823621582986</v>
      </c>
      <c r="N760" s="83">
        <f t="shared" si="114"/>
        <v>5.1516229948712106E-2</v>
      </c>
    </row>
    <row r="761" spans="1:14">
      <c r="A761" s="9">
        <f t="shared" si="112"/>
        <v>125</v>
      </c>
      <c r="B761" s="14" t="s">
        <v>1033</v>
      </c>
      <c r="C761" s="8">
        <v>3942.03</v>
      </c>
      <c r="D761" s="8">
        <v>0</v>
      </c>
      <c r="E761" s="8">
        <v>0</v>
      </c>
      <c r="F761" s="8">
        <v>3942.03</v>
      </c>
      <c r="G761" s="11">
        <v>4.8655557929481084E-2</v>
      </c>
      <c r="H761" s="18">
        <f t="shared" si="107"/>
        <v>110.40578616452342</v>
      </c>
      <c r="I761" s="10">
        <f t="shared" si="108"/>
        <v>40.596207572695263</v>
      </c>
      <c r="J761" s="10">
        <v>42.648542747507349</v>
      </c>
      <c r="K761" s="10">
        <v>28.890210631787983</v>
      </c>
      <c r="L761" s="247">
        <f t="shared" si="109"/>
        <v>28.890210631787983</v>
      </c>
      <c r="M761" s="10">
        <f t="shared" si="113"/>
        <v>222.54074711651404</v>
      </c>
      <c r="N761" s="83">
        <f t="shared" si="114"/>
        <v>5.6453336762154027E-2</v>
      </c>
    </row>
    <row r="762" spans="1:14">
      <c r="A762" s="9">
        <f t="shared" si="112"/>
        <v>126</v>
      </c>
      <c r="B762" s="14" t="s">
        <v>1034</v>
      </c>
      <c r="C762" s="8">
        <v>4373.2</v>
      </c>
      <c r="D762" s="8">
        <v>0</v>
      </c>
      <c r="E762" s="8">
        <v>0</v>
      </c>
      <c r="F762" s="8">
        <v>4373.2</v>
      </c>
      <c r="G762" s="11">
        <v>5.3977388791360457E-2</v>
      </c>
      <c r="H762" s="18">
        <f t="shared" si="107"/>
        <v>122.48171222813976</v>
      </c>
      <c r="I762" s="10">
        <f t="shared" si="108"/>
        <v>45.036525586286992</v>
      </c>
      <c r="J762" s="10">
        <v>47.313340371179095</v>
      </c>
      <c r="K762" s="10">
        <v>10.459198626101916</v>
      </c>
      <c r="L762" s="247">
        <f t="shared" si="109"/>
        <v>10.459198626101916</v>
      </c>
      <c r="M762" s="10">
        <f t="shared" si="113"/>
        <v>225.29077681170776</v>
      </c>
      <c r="N762" s="83">
        <f t="shared" si="114"/>
        <v>5.1516229948712106E-2</v>
      </c>
    </row>
    <row r="763" spans="1:14">
      <c r="A763" s="9">
        <f t="shared" si="112"/>
        <v>127</v>
      </c>
      <c r="B763" s="14" t="s">
        <v>42</v>
      </c>
      <c r="C763" s="8">
        <v>5423.9</v>
      </c>
      <c r="D763" s="8">
        <v>0</v>
      </c>
      <c r="E763" s="8">
        <v>0</v>
      </c>
      <c r="F763" s="8">
        <v>5423.9</v>
      </c>
      <c r="G763" s="11">
        <v>6.6945934113569E-2</v>
      </c>
      <c r="H763" s="18">
        <f t="shared" si="107"/>
        <v>151.90902747512283</v>
      </c>
      <c r="I763" s="10">
        <f t="shared" si="108"/>
        <v>55.856949402602666</v>
      </c>
      <c r="J763" s="10">
        <v>58.680789087907769</v>
      </c>
      <c r="K763" s="10">
        <v>12.972113653186266</v>
      </c>
      <c r="L763" s="247">
        <f t="shared" si="109"/>
        <v>12.972113653186266</v>
      </c>
      <c r="M763" s="10">
        <f t="shared" si="113"/>
        <v>279.41887961881957</v>
      </c>
      <c r="N763" s="83">
        <f t="shared" si="114"/>
        <v>5.1516229948712106E-2</v>
      </c>
    </row>
    <row r="764" spans="1:14">
      <c r="A764" s="9">
        <f t="shared" si="112"/>
        <v>128</v>
      </c>
      <c r="B764" s="14" t="s">
        <v>1039</v>
      </c>
      <c r="C764" s="8">
        <v>92.4</v>
      </c>
      <c r="D764" s="8">
        <v>0</v>
      </c>
      <c r="E764" s="8">
        <v>0</v>
      </c>
      <c r="F764" s="8">
        <v>92.4</v>
      </c>
      <c r="G764" s="11">
        <v>1.1404716739050825E-3</v>
      </c>
      <c r="H764" s="18">
        <f t="shared" si="107"/>
        <v>2.5878784894082401</v>
      </c>
      <c r="I764" s="10">
        <f t="shared" si="108"/>
        <v>0.95156292055540992</v>
      </c>
      <c r="J764" s="10">
        <v>0.99966904104476095</v>
      </c>
      <c r="K764" s="10">
        <v>0.22098919625258784</v>
      </c>
      <c r="L764" s="247">
        <f t="shared" si="109"/>
        <v>0.22098919625258784</v>
      </c>
      <c r="M764" s="10">
        <f t="shared" si="113"/>
        <v>4.7600996472609989</v>
      </c>
      <c r="N764" s="83">
        <f t="shared" si="114"/>
        <v>5.1516229948712106E-2</v>
      </c>
    </row>
    <row r="765" spans="1:14">
      <c r="A765" s="9">
        <f t="shared" si="112"/>
        <v>129</v>
      </c>
      <c r="B765" s="14" t="s">
        <v>1040</v>
      </c>
      <c r="C765" s="8">
        <v>26.1</v>
      </c>
      <c r="D765" s="8">
        <v>0</v>
      </c>
      <c r="E765" s="8">
        <v>0</v>
      </c>
      <c r="F765" s="8">
        <v>26.1</v>
      </c>
      <c r="G765" s="11">
        <v>3.2214621957708496E-4</v>
      </c>
      <c r="H765" s="18">
        <f t="shared" ref="H765:H773" si="115">G765*$H$2</f>
        <v>0.73099165122895082</v>
      </c>
      <c r="I765" s="10">
        <f t="shared" ref="I765:I773" si="116">H765*0.3677</f>
        <v>0.26878563015688522</v>
      </c>
      <c r="J765" s="10">
        <v>0.28237404730809806</v>
      </c>
      <c r="K765" s="10">
        <v>6.2422272967451758E-2</v>
      </c>
      <c r="L765" s="247">
        <f t="shared" ref="L765:L773" si="117">K765*$L$2</f>
        <v>6.2422272967451758E-2</v>
      </c>
      <c r="M765" s="10">
        <f t="shared" ref="M765:M773" si="118">H765+I765+J765+L765</f>
        <v>1.3445736016613858</v>
      </c>
      <c r="N765" s="83">
        <f t="shared" ref="N765:N774" si="119">M765/F765</f>
        <v>5.1516229948712099E-2</v>
      </c>
    </row>
    <row r="766" spans="1:14">
      <c r="A766" s="9">
        <f>A765+1</f>
        <v>130</v>
      </c>
      <c r="B766" s="14" t="s">
        <v>1043</v>
      </c>
      <c r="C766" s="8">
        <v>5964.3</v>
      </c>
      <c r="D766" s="8">
        <v>0</v>
      </c>
      <c r="E766" s="8">
        <v>0</v>
      </c>
      <c r="F766" s="8">
        <v>5964.3</v>
      </c>
      <c r="G766" s="11">
        <v>7.3615965418529036E-2</v>
      </c>
      <c r="H766" s="18">
        <f t="shared" si="115"/>
        <v>167.0441956101468</v>
      </c>
      <c r="I766" s="10">
        <f t="shared" si="116"/>
        <v>61.422150725850983</v>
      </c>
      <c r="J766" s="10">
        <v>64.527338327957438</v>
      </c>
      <c r="K766" s="10">
        <v>14.264565619148373</v>
      </c>
      <c r="L766" s="247">
        <f t="shared" si="117"/>
        <v>14.264565619148373</v>
      </c>
      <c r="M766" s="10">
        <f t="shared" si="118"/>
        <v>307.25825028310362</v>
      </c>
      <c r="N766" s="83">
        <f t="shared" si="119"/>
        <v>5.1516229948712106E-2</v>
      </c>
    </row>
    <row r="767" spans="1:14">
      <c r="A767" s="9">
        <f>A766+1</f>
        <v>131</v>
      </c>
      <c r="B767" s="14" t="s">
        <v>1044</v>
      </c>
      <c r="C767" s="8">
        <v>5911.3</v>
      </c>
      <c r="D767" s="8">
        <v>0</v>
      </c>
      <c r="E767" s="8">
        <v>0</v>
      </c>
      <c r="F767" s="8">
        <v>5911.3</v>
      </c>
      <c r="G767" s="11">
        <v>7.2961798765747987E-2</v>
      </c>
      <c r="H767" s="18">
        <f t="shared" si="115"/>
        <v>165.55980643332174</v>
      </c>
      <c r="I767" s="10">
        <f t="shared" si="116"/>
        <v>60.876340825532409</v>
      </c>
      <c r="J767" s="10">
        <v>63.953935090128738</v>
      </c>
      <c r="K767" s="10">
        <v>6.8416278702641886</v>
      </c>
      <c r="L767" s="247">
        <f t="shared" si="117"/>
        <v>6.8416278702641886</v>
      </c>
      <c r="M767" s="10">
        <f t="shared" si="118"/>
        <v>297.23171021924708</v>
      </c>
      <c r="N767" s="83">
        <f t="shared" si="119"/>
        <v>5.0281953245351625E-2</v>
      </c>
    </row>
    <row r="768" spans="1:14">
      <c r="A768" s="9">
        <f>A767+1</f>
        <v>132</v>
      </c>
      <c r="B768" s="14" t="s">
        <v>1045</v>
      </c>
      <c r="C768" s="8">
        <v>3419.4</v>
      </c>
      <c r="D768" s="8">
        <v>0</v>
      </c>
      <c r="E768" s="8">
        <v>0</v>
      </c>
      <c r="F768" s="8">
        <v>3419.4</v>
      </c>
      <c r="G768" s="11">
        <v>4.2204857594708212E-2</v>
      </c>
      <c r="H768" s="18">
        <f t="shared" si="115"/>
        <v>95.768308513880243</v>
      </c>
      <c r="I768" s="10">
        <f t="shared" si="116"/>
        <v>35.214007040553767</v>
      </c>
      <c r="J768" s="10">
        <v>36.994245876065534</v>
      </c>
      <c r="K768" s="10">
        <v>8.178035256126611</v>
      </c>
      <c r="L768" s="247">
        <f t="shared" si="117"/>
        <v>8.178035256126611</v>
      </c>
      <c r="M768" s="10">
        <f t="shared" si="118"/>
        <v>176.15459668662615</v>
      </c>
      <c r="N768" s="83">
        <f t="shared" si="119"/>
        <v>5.1516229948712099E-2</v>
      </c>
    </row>
    <row r="769" spans="1:15">
      <c r="A769" s="9"/>
      <c r="B769" s="251" t="s">
        <v>1363</v>
      </c>
      <c r="C769" s="8">
        <v>1763.8</v>
      </c>
      <c r="D769" s="8">
        <v>0</v>
      </c>
      <c r="E769" s="8">
        <v>0</v>
      </c>
      <c r="F769" s="8">
        <v>1763.8</v>
      </c>
      <c r="G769" s="11">
        <v>5.2664407573188389E-2</v>
      </c>
      <c r="H769" s="18">
        <f t="shared" si="115"/>
        <v>119.50238715654898</v>
      </c>
      <c r="I769" s="10">
        <f t="shared" si="116"/>
        <v>43.941027757463061</v>
      </c>
      <c r="J769" s="10">
        <v>48.184141092122111</v>
      </c>
      <c r="K769" s="10">
        <v>10.204782255456715</v>
      </c>
      <c r="L769" s="247">
        <f t="shared" si="117"/>
        <v>10.204782255456715</v>
      </c>
      <c r="M769" s="10">
        <f t="shared" si="118"/>
        <v>221.83233826159085</v>
      </c>
      <c r="N769" s="83">
        <f t="shared" si="119"/>
        <v>0.12576955338563944</v>
      </c>
      <c r="O769" s="83"/>
    </row>
    <row r="770" spans="1:15">
      <c r="A770" s="9"/>
      <c r="B770" s="251" t="s">
        <v>1364</v>
      </c>
      <c r="C770" s="8">
        <v>3931</v>
      </c>
      <c r="D770" s="8">
        <v>0</v>
      </c>
      <c r="E770" s="8">
        <v>0</v>
      </c>
      <c r="F770" s="8">
        <v>3931</v>
      </c>
      <c r="G770" s="11">
        <v>0.11737373067819683</v>
      </c>
      <c r="H770" s="18">
        <f t="shared" si="115"/>
        <v>266.3362534938168</v>
      </c>
      <c r="I770" s="10">
        <f t="shared" si="116"/>
        <v>97.93184040967644</v>
      </c>
      <c r="J770" s="10">
        <v>107.38851266194128</v>
      </c>
      <c r="K770" s="10">
        <v>22.743507793514201</v>
      </c>
      <c r="L770" s="247">
        <f t="shared" si="117"/>
        <v>22.743507793514201</v>
      </c>
      <c r="M770" s="10">
        <f t="shared" si="118"/>
        <v>494.40011435894871</v>
      </c>
      <c r="N770" s="83">
        <f t="shared" si="119"/>
        <v>0.12576955338563947</v>
      </c>
      <c r="O770" s="83"/>
    </row>
    <row r="771" spans="1:15">
      <c r="A771" s="9"/>
      <c r="B771" s="251" t="s">
        <v>1365</v>
      </c>
      <c r="C771" s="8">
        <v>2191.9</v>
      </c>
      <c r="D771" s="8">
        <v>0</v>
      </c>
      <c r="E771" s="8">
        <v>0</v>
      </c>
      <c r="F771" s="8">
        <v>2191.9</v>
      </c>
      <c r="G771" s="11">
        <v>6.5446827848776298E-2</v>
      </c>
      <c r="H771" s="18">
        <f t="shared" si="115"/>
        <v>148.50736047649377</v>
      </c>
      <c r="I771" s="10">
        <f t="shared" si="116"/>
        <v>54.606156447206764</v>
      </c>
      <c r="J771" s="10">
        <v>59.879135310025205</v>
      </c>
      <c r="K771" s="10">
        <v>12.681631832257384</v>
      </c>
      <c r="L771" s="247">
        <f t="shared" si="117"/>
        <v>12.681631832257384</v>
      </c>
      <c r="M771" s="10">
        <f t="shared" si="118"/>
        <v>275.6742840659831</v>
      </c>
      <c r="N771" s="83">
        <f t="shared" si="119"/>
        <v>0.12576955338563944</v>
      </c>
      <c r="O771" s="83"/>
    </row>
    <row r="772" spans="1:15">
      <c r="A772" s="9"/>
      <c r="B772" s="251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11">
        <v>6.1365470625066622E-2</v>
      </c>
      <c r="H772" s="18">
        <f t="shared" si="115"/>
        <v>139.24623035945743</v>
      </c>
      <c r="I772" s="10">
        <f t="shared" si="116"/>
        <v>51.200838903172503</v>
      </c>
      <c r="J772" s="10">
        <v>56.144987308050951</v>
      </c>
      <c r="K772" s="10">
        <v>11.89078724301916</v>
      </c>
      <c r="L772" s="247">
        <f t="shared" si="117"/>
        <v>11.89078724301916</v>
      </c>
      <c r="M772" s="10">
        <f t="shared" si="118"/>
        <v>258.48284381370001</v>
      </c>
      <c r="N772" s="83">
        <f t="shared" si="119"/>
        <v>0.12576955338563942</v>
      </c>
      <c r="O772" s="83"/>
    </row>
    <row r="773" spans="1:15">
      <c r="A773" s="9"/>
      <c r="B773" s="251" t="s">
        <v>1367</v>
      </c>
      <c r="C773" s="8">
        <v>4130.1000000000004</v>
      </c>
      <c r="D773" s="8">
        <v>0</v>
      </c>
      <c r="E773" s="8">
        <v>0</v>
      </c>
      <c r="F773" s="8">
        <v>4130.1000000000004</v>
      </c>
      <c r="G773" s="11">
        <v>0.1233185563658155</v>
      </c>
      <c r="H773" s="18">
        <f t="shared" si="115"/>
        <v>279.82583580636293</v>
      </c>
      <c r="I773" s="10">
        <f t="shared" si="116"/>
        <v>102.89195982599966</v>
      </c>
      <c r="J773" s="10">
        <v>112.82760013866285</v>
      </c>
      <c r="K773" s="10">
        <v>23.89543666700407</v>
      </c>
      <c r="L773" s="247">
        <f t="shared" si="117"/>
        <v>23.89543666700407</v>
      </c>
      <c r="M773" s="10">
        <f t="shared" si="118"/>
        <v>519.44083243802947</v>
      </c>
      <c r="N773" s="83">
        <f t="shared" si="119"/>
        <v>0.12576955338563944</v>
      </c>
      <c r="O773" s="83"/>
    </row>
    <row r="774" spans="1:15">
      <c r="A774" s="12"/>
      <c r="B774" s="17" t="s">
        <v>576</v>
      </c>
      <c r="C774" s="13">
        <f>SUM(C637:C773)</f>
        <v>233814.98999999996</v>
      </c>
      <c r="D774" s="13">
        <f t="shared" ref="D774:M774" si="120">SUM(D637:D773)</f>
        <v>786.9</v>
      </c>
      <c r="E774" s="13">
        <f t="shared" si="120"/>
        <v>5137.9000000000005</v>
      </c>
      <c r="F774" s="13">
        <f t="shared" si="120"/>
        <v>239739.78999999992</v>
      </c>
      <c r="G774" s="13">
        <f t="shared" si="120"/>
        <v>2.3549082260165179</v>
      </c>
      <c r="H774" s="13">
        <f t="shared" si="120"/>
        <v>5343.5929029008621</v>
      </c>
      <c r="I774" s="13">
        <f t="shared" si="120"/>
        <v>1964.8391103966469</v>
      </c>
      <c r="J774" s="13">
        <f t="shared" si="120"/>
        <v>2080.3007037392986</v>
      </c>
      <c r="K774" s="13">
        <f t="shared" si="120"/>
        <v>467.25658486849539</v>
      </c>
      <c r="L774" s="13">
        <f t="shared" si="120"/>
        <v>467.25658486849539</v>
      </c>
      <c r="M774" s="13">
        <f t="shared" si="120"/>
        <v>9855.9893019052979</v>
      </c>
      <c r="N774" s="97">
        <f t="shared" si="119"/>
        <v>4.1111195191692214E-2</v>
      </c>
    </row>
    <row r="775" spans="1:15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11"/>
    </row>
    <row r="776" spans="1:15">
      <c r="A776" s="9">
        <v>1</v>
      </c>
      <c r="B776" s="8" t="s">
        <v>824</v>
      </c>
      <c r="C776" s="8">
        <f>димвенканали!C776</f>
        <v>106.7</v>
      </c>
      <c r="D776" s="8">
        <v>0</v>
      </c>
      <c r="E776" s="8">
        <v>0</v>
      </c>
      <c r="F776" s="8">
        <f t="shared" ref="F776:F829" si="121">C776+D776+E776</f>
        <v>106.7</v>
      </c>
      <c r="G776" s="11">
        <v>8.2323215138953797E-4</v>
      </c>
      <c r="H776" s="18">
        <f>G776*$O$2</f>
        <v>1.660467481674212</v>
      </c>
      <c r="I776" s="10">
        <f t="shared" ref="I776:I827" si="122">H776*0.3677</f>
        <v>0.61055389301160778</v>
      </c>
      <c r="J776" s="10">
        <v>1.0823938649684783</v>
      </c>
      <c r="K776" s="10">
        <v>0.29052274238612491</v>
      </c>
      <c r="L776" s="247">
        <f t="shared" ref="L776:L839" si="123">K776*$L$2</f>
        <v>0.29052274238612491</v>
      </c>
      <c r="M776" s="10">
        <f t="shared" ref="M776:M806" si="124">H776+I776+J776+L776</f>
        <v>3.643937982040423</v>
      </c>
      <c r="N776" s="11">
        <f t="shared" ref="N776:N806" si="125">M776/F776</f>
        <v>3.4151246317154854E-2</v>
      </c>
    </row>
    <row r="777" spans="1:15">
      <c r="A777" s="9" t="e">
        <f>#REF!+1</f>
        <v>#REF!</v>
      </c>
      <c r="B777" s="8" t="s">
        <v>825</v>
      </c>
      <c r="C777" s="8">
        <f>димвенканали!C777</f>
        <v>56.6</v>
      </c>
      <c r="D777" s="8">
        <v>0</v>
      </c>
      <c r="E777" s="8">
        <v>0</v>
      </c>
      <c r="F777" s="8">
        <f t="shared" si="121"/>
        <v>56.6</v>
      </c>
      <c r="G777" s="11">
        <v>4.3669109436408481E-4</v>
      </c>
      <c r="H777" s="18">
        <f t="shared" ref="H777:H839" si="126">G777*$O$2</f>
        <v>0.88081030424330264</v>
      </c>
      <c r="I777" s="10">
        <f t="shared" si="122"/>
        <v>0.32387394887026238</v>
      </c>
      <c r="J777" s="10">
        <v>0.5741658177808423</v>
      </c>
      <c r="K777" s="10">
        <v>0.15411047065655736</v>
      </c>
      <c r="L777" s="247">
        <f t="shared" si="123"/>
        <v>0.15411047065655736</v>
      </c>
      <c r="M777" s="10">
        <f t="shared" si="124"/>
        <v>1.932960541550965</v>
      </c>
      <c r="N777" s="11">
        <f t="shared" si="125"/>
        <v>3.4151246317154854E-2</v>
      </c>
    </row>
    <row r="778" spans="1:15">
      <c r="A778" s="9">
        <v>4</v>
      </c>
      <c r="B778" s="8" t="s">
        <v>826</v>
      </c>
      <c r="C778" s="8">
        <f>димвенканали!C778</f>
        <v>66.900000000000006</v>
      </c>
      <c r="D778" s="8">
        <v>0</v>
      </c>
      <c r="E778" s="8">
        <v>0</v>
      </c>
      <c r="F778" s="8">
        <f t="shared" si="121"/>
        <v>66.900000000000006</v>
      </c>
      <c r="G778" s="11">
        <v>5.1615961506991652E-4</v>
      </c>
      <c r="H778" s="18">
        <f t="shared" si="126"/>
        <v>1.0410991051921723</v>
      </c>
      <c r="I778" s="10">
        <f t="shared" si="122"/>
        <v>0.38281214097916177</v>
      </c>
      <c r="J778" s="10">
        <v>0.67865182349007691</v>
      </c>
      <c r="K778" s="10">
        <v>0.18215530895624887</v>
      </c>
      <c r="L778" s="247">
        <f t="shared" si="123"/>
        <v>0.18215530895624887</v>
      </c>
      <c r="M778" s="10">
        <f t="shared" si="124"/>
        <v>2.2847183786176597</v>
      </c>
      <c r="N778" s="11">
        <f t="shared" si="125"/>
        <v>3.4151246317154847E-2</v>
      </c>
    </row>
    <row r="779" spans="1:15">
      <c r="A779" s="9">
        <f t="shared" ref="A779:A839" si="127">A778+1</f>
        <v>5</v>
      </c>
      <c r="B779" s="8" t="s">
        <v>827</v>
      </c>
      <c r="C779" s="8">
        <f>димвенканали!C779</f>
        <v>64.900000000000006</v>
      </c>
      <c r="D779" s="8">
        <v>0</v>
      </c>
      <c r="E779" s="8">
        <v>0</v>
      </c>
      <c r="F779" s="8">
        <f t="shared" si="121"/>
        <v>64.900000000000006</v>
      </c>
      <c r="G779" s="11">
        <v>5.0072883435033761E-4</v>
      </c>
      <c r="H779" s="18">
        <f t="shared" si="126"/>
        <v>1.0099750661729745</v>
      </c>
      <c r="I779" s="10">
        <f t="shared" si="122"/>
        <v>0.37136783183180277</v>
      </c>
      <c r="J779" s="10">
        <v>0.65836327869216726</v>
      </c>
      <c r="K779" s="10">
        <v>0.17670970928640586</v>
      </c>
      <c r="L779" s="247">
        <f t="shared" si="123"/>
        <v>0.17670970928640586</v>
      </c>
      <c r="M779" s="10">
        <f t="shared" si="124"/>
        <v>2.2164158859833503</v>
      </c>
      <c r="N779" s="11">
        <f t="shared" si="125"/>
        <v>3.4151246317154854E-2</v>
      </c>
    </row>
    <row r="780" spans="1:15">
      <c r="A780" s="9">
        <f t="shared" si="127"/>
        <v>6</v>
      </c>
      <c r="B780" s="8" t="s">
        <v>828</v>
      </c>
      <c r="C780" s="8">
        <f>димвенканали!C780</f>
        <v>45.2</v>
      </c>
      <c r="D780" s="8">
        <v>0</v>
      </c>
      <c r="E780" s="8">
        <v>0</v>
      </c>
      <c r="F780" s="8">
        <f t="shared" si="121"/>
        <v>45.2</v>
      </c>
      <c r="G780" s="11">
        <v>3.487356442624847E-4</v>
      </c>
      <c r="H780" s="18">
        <f t="shared" si="126"/>
        <v>0.70340328183387424</v>
      </c>
      <c r="I780" s="10">
        <f t="shared" si="122"/>
        <v>0.25864138673031556</v>
      </c>
      <c r="J780" s="10">
        <v>0.4585211124327575</v>
      </c>
      <c r="K780" s="10">
        <v>0.12307055253845217</v>
      </c>
      <c r="L780" s="247">
        <f t="shared" si="123"/>
        <v>0.12307055253845217</v>
      </c>
      <c r="M780" s="10">
        <f t="shared" si="124"/>
        <v>1.5436363335353995</v>
      </c>
      <c r="N780" s="11">
        <f t="shared" si="125"/>
        <v>3.4151246317154854E-2</v>
      </c>
    </row>
    <row r="781" spans="1:15">
      <c r="A781" s="9">
        <v>7</v>
      </c>
      <c r="B781" s="8" t="s">
        <v>829</v>
      </c>
      <c r="C781" s="8">
        <f>димвенканали!C781</f>
        <v>70.599999999999994</v>
      </c>
      <c r="D781" s="8">
        <v>0</v>
      </c>
      <c r="E781" s="8">
        <v>0</v>
      </c>
      <c r="F781" s="8">
        <f t="shared" si="121"/>
        <v>70.599999999999994</v>
      </c>
      <c r="G781" s="11">
        <v>5.4470655940113755E-4</v>
      </c>
      <c r="H781" s="18">
        <f t="shared" si="126"/>
        <v>1.0986785773776884</v>
      </c>
      <c r="I781" s="10">
        <f t="shared" si="122"/>
        <v>0.40398411290177605</v>
      </c>
      <c r="J781" s="10">
        <v>0.71618563136620961</v>
      </c>
      <c r="K781" s="10">
        <v>0.19222966834545843</v>
      </c>
      <c r="L781" s="247">
        <f t="shared" si="123"/>
        <v>0.19222966834545843</v>
      </c>
      <c r="M781" s="10">
        <f t="shared" si="124"/>
        <v>2.4110779899911323</v>
      </c>
      <c r="N781" s="11">
        <f t="shared" si="125"/>
        <v>3.4151246317154854E-2</v>
      </c>
    </row>
    <row r="782" spans="1:15">
      <c r="A782" s="9">
        <f t="shared" si="127"/>
        <v>8</v>
      </c>
      <c r="B782" s="8" t="s">
        <v>830</v>
      </c>
      <c r="C782" s="8">
        <f>димвенканали!C782</f>
        <v>66.3</v>
      </c>
      <c r="D782" s="8">
        <v>0</v>
      </c>
      <c r="E782" s="8">
        <v>0</v>
      </c>
      <c r="F782" s="8">
        <f t="shared" si="121"/>
        <v>66.3</v>
      </c>
      <c r="G782" s="11">
        <v>5.1153038085404281E-4</v>
      </c>
      <c r="H782" s="18">
        <f t="shared" si="126"/>
        <v>1.0317618934864128</v>
      </c>
      <c r="I782" s="10">
        <f t="shared" si="122"/>
        <v>0.37937884823495399</v>
      </c>
      <c r="J782" s="10">
        <v>0.67256526005070394</v>
      </c>
      <c r="K782" s="10">
        <v>0.18052162905529595</v>
      </c>
      <c r="L782" s="247">
        <f t="shared" si="123"/>
        <v>0.18052162905529595</v>
      </c>
      <c r="M782" s="10">
        <f t="shared" si="124"/>
        <v>2.2642276308273668</v>
      </c>
      <c r="N782" s="11">
        <f t="shared" si="125"/>
        <v>3.4151246317154854E-2</v>
      </c>
    </row>
    <row r="783" spans="1:15">
      <c r="A783" s="9">
        <f t="shared" si="127"/>
        <v>9</v>
      </c>
      <c r="B783" s="8" t="s">
        <v>831</v>
      </c>
      <c r="C783" s="8">
        <f>димвенканали!C783</f>
        <v>141.1</v>
      </c>
      <c r="D783" s="8">
        <v>0</v>
      </c>
      <c r="E783" s="8">
        <v>0</v>
      </c>
      <c r="F783" s="8">
        <f t="shared" si="121"/>
        <v>141.1</v>
      </c>
      <c r="G783" s="11">
        <v>1.0886415797662962E-3</v>
      </c>
      <c r="H783" s="18">
        <f t="shared" si="126"/>
        <v>2.1958009528044169</v>
      </c>
      <c r="I783" s="10">
        <f t="shared" si="122"/>
        <v>0.80739601034618413</v>
      </c>
      <c r="J783" s="10">
        <v>1.4313568354925237</v>
      </c>
      <c r="K783" s="10">
        <v>0.3841870567074247</v>
      </c>
      <c r="L783" s="247">
        <f t="shared" si="123"/>
        <v>0.3841870567074247</v>
      </c>
      <c r="M783" s="10">
        <f t="shared" si="124"/>
        <v>4.8187408553505486</v>
      </c>
      <c r="N783" s="11">
        <f t="shared" si="125"/>
        <v>3.4151246317154847E-2</v>
      </c>
    </row>
    <row r="784" spans="1:15">
      <c r="A784" s="9">
        <f t="shared" si="127"/>
        <v>10</v>
      </c>
      <c r="B784" s="8" t="s">
        <v>832</v>
      </c>
      <c r="C784" s="8">
        <f>димвенканали!C784</f>
        <v>83.9</v>
      </c>
      <c r="D784" s="8">
        <v>0</v>
      </c>
      <c r="E784" s="8">
        <v>0</v>
      </c>
      <c r="F784" s="8">
        <f t="shared" si="121"/>
        <v>83.9</v>
      </c>
      <c r="G784" s="11">
        <v>6.4732125118633775E-4</v>
      </c>
      <c r="H784" s="18">
        <f t="shared" si="126"/>
        <v>1.3056534368553552</v>
      </c>
      <c r="I784" s="10">
        <f t="shared" si="122"/>
        <v>0.48008876873171413</v>
      </c>
      <c r="J784" s="10">
        <v>0.85110445427230863</v>
      </c>
      <c r="K784" s="10">
        <v>0.2284429061499145</v>
      </c>
      <c r="L784" s="247">
        <f t="shared" si="123"/>
        <v>0.2284429061499145</v>
      </c>
      <c r="M784" s="10">
        <f t="shared" si="124"/>
        <v>2.8652895660092925</v>
      </c>
      <c r="N784" s="11">
        <f t="shared" si="125"/>
        <v>3.4151246317154854E-2</v>
      </c>
    </row>
    <row r="785" spans="1:14">
      <c r="A785" s="9">
        <v>11</v>
      </c>
      <c r="B785" s="8" t="s">
        <v>833</v>
      </c>
      <c r="C785" s="8">
        <f>димвенканали!C785</f>
        <v>58.2</v>
      </c>
      <c r="D785" s="8">
        <v>0</v>
      </c>
      <c r="E785" s="8">
        <v>0</v>
      </c>
      <c r="F785" s="8">
        <f t="shared" si="121"/>
        <v>58.2</v>
      </c>
      <c r="G785" s="11">
        <v>4.4903571893974798E-4</v>
      </c>
      <c r="H785" s="18">
        <f t="shared" si="126"/>
        <v>0.90570953545866106</v>
      </c>
      <c r="I785" s="10">
        <f t="shared" si="122"/>
        <v>0.3330293961881497</v>
      </c>
      <c r="J785" s="10">
        <v>0.59039665361917004</v>
      </c>
      <c r="K785" s="10">
        <v>0.15846695039243178</v>
      </c>
      <c r="L785" s="247">
        <f t="shared" si="123"/>
        <v>0.15846695039243178</v>
      </c>
      <c r="M785" s="10">
        <f t="shared" si="124"/>
        <v>1.9876025356584126</v>
      </c>
      <c r="N785" s="11">
        <f t="shared" si="125"/>
        <v>3.4151246317154854E-2</v>
      </c>
    </row>
    <row r="786" spans="1:14">
      <c r="A786" s="9">
        <v>12</v>
      </c>
      <c r="B786" s="8" t="s">
        <v>834</v>
      </c>
      <c r="C786" s="8">
        <f>димвенканали!C786</f>
        <v>47.3</v>
      </c>
      <c r="D786" s="8">
        <v>0</v>
      </c>
      <c r="E786" s="8">
        <v>0</v>
      </c>
      <c r="F786" s="8">
        <f t="shared" si="121"/>
        <v>47.3</v>
      </c>
      <c r="G786" s="11">
        <v>3.6493796401804255E-4</v>
      </c>
      <c r="H786" s="18">
        <f t="shared" si="126"/>
        <v>0.736083522804032</v>
      </c>
      <c r="I786" s="10">
        <f t="shared" si="122"/>
        <v>0.27065791133504258</v>
      </c>
      <c r="J786" s="10">
        <v>0.47982408447056252</v>
      </c>
      <c r="K786" s="10">
        <v>0.12878843219178732</v>
      </c>
      <c r="L786" s="247">
        <f t="shared" si="123"/>
        <v>0.12878843219178732</v>
      </c>
      <c r="M786" s="10">
        <f t="shared" si="124"/>
        <v>1.6153539508014245</v>
      </c>
      <c r="N786" s="11">
        <f t="shared" si="125"/>
        <v>3.4151246317154854E-2</v>
      </c>
    </row>
    <row r="787" spans="1:14">
      <c r="A787" s="9">
        <f t="shared" si="127"/>
        <v>13</v>
      </c>
      <c r="B787" s="8" t="s">
        <v>835</v>
      </c>
      <c r="C787" s="8">
        <f>димвенканали!C787</f>
        <v>133.19999999999999</v>
      </c>
      <c r="D787" s="8">
        <v>0</v>
      </c>
      <c r="E787" s="8">
        <v>0</v>
      </c>
      <c r="F787" s="8">
        <f t="shared" si="121"/>
        <v>133.19999999999999</v>
      </c>
      <c r="G787" s="11">
        <v>1.0276899959239592E-3</v>
      </c>
      <c r="H787" s="18">
        <f t="shared" si="126"/>
        <v>2.0728609986785851</v>
      </c>
      <c r="I787" s="10">
        <f t="shared" si="122"/>
        <v>0.76219098921411577</v>
      </c>
      <c r="J787" s="10">
        <v>1.3512170835407806</v>
      </c>
      <c r="K787" s="10">
        <v>0.36267693801154477</v>
      </c>
      <c r="L787" s="247">
        <f t="shared" si="123"/>
        <v>0.36267693801154477</v>
      </c>
      <c r="M787" s="10">
        <f t="shared" si="124"/>
        <v>4.548946009445026</v>
      </c>
      <c r="N787" s="11">
        <f t="shared" si="125"/>
        <v>3.4151246317154854E-2</v>
      </c>
    </row>
    <row r="788" spans="1:14">
      <c r="A788" s="9">
        <f t="shared" si="127"/>
        <v>14</v>
      </c>
      <c r="B788" s="8" t="s">
        <v>836</v>
      </c>
      <c r="C788" s="8">
        <f>димвенканали!C788</f>
        <v>87.4</v>
      </c>
      <c r="D788" s="8">
        <v>0</v>
      </c>
      <c r="E788" s="8">
        <v>0</v>
      </c>
      <c r="F788" s="8">
        <f t="shared" si="121"/>
        <v>87.4</v>
      </c>
      <c r="G788" s="11">
        <v>6.7432511744560091E-4</v>
      </c>
      <c r="H788" s="18">
        <f t="shared" si="126"/>
        <v>1.3601205051389516</v>
      </c>
      <c r="I788" s="10">
        <f t="shared" si="122"/>
        <v>0.50011630973959253</v>
      </c>
      <c r="J788" s="10">
        <v>0.88660940766865048</v>
      </c>
      <c r="K788" s="10">
        <v>0.23797270557213979</v>
      </c>
      <c r="L788" s="247">
        <f t="shared" si="123"/>
        <v>0.23797270557213979</v>
      </c>
      <c r="M788" s="10">
        <f t="shared" si="124"/>
        <v>2.9848189281193345</v>
      </c>
      <c r="N788" s="11">
        <f t="shared" si="125"/>
        <v>3.4151246317154854E-2</v>
      </c>
    </row>
    <row r="789" spans="1:14">
      <c r="A789" s="9">
        <f t="shared" si="127"/>
        <v>15</v>
      </c>
      <c r="B789" s="8" t="s">
        <v>837</v>
      </c>
      <c r="C789" s="8">
        <f>димвенканали!C789</f>
        <v>102.5</v>
      </c>
      <c r="D789" s="8">
        <v>0</v>
      </c>
      <c r="E789" s="8">
        <v>0</v>
      </c>
      <c r="F789" s="8">
        <f t="shared" si="121"/>
        <v>102.5</v>
      </c>
      <c r="G789" s="11">
        <v>7.9082751187842216E-4</v>
      </c>
      <c r="H789" s="18">
        <f t="shared" si="126"/>
        <v>1.5951069997338962</v>
      </c>
      <c r="I789" s="10">
        <f t="shared" si="122"/>
        <v>0.58652084380215375</v>
      </c>
      <c r="J789" s="10">
        <v>1.039787920892868</v>
      </c>
      <c r="K789" s="10">
        <v>0.27908698307945456</v>
      </c>
      <c r="L789" s="247">
        <f t="shared" si="123"/>
        <v>0.27908698307945456</v>
      </c>
      <c r="M789" s="10">
        <f t="shared" si="124"/>
        <v>3.5005027475083725</v>
      </c>
      <c r="N789" s="11">
        <f t="shared" si="125"/>
        <v>3.4151246317154854E-2</v>
      </c>
    </row>
    <row r="790" spans="1:14">
      <c r="A790" s="9">
        <f t="shared" si="127"/>
        <v>16</v>
      </c>
      <c r="B790" s="8" t="s">
        <v>838</v>
      </c>
      <c r="C790" s="8">
        <f>димвенканали!C790</f>
        <v>47.2</v>
      </c>
      <c r="D790" s="8">
        <v>0</v>
      </c>
      <c r="E790" s="8">
        <v>0</v>
      </c>
      <c r="F790" s="8">
        <f t="shared" si="121"/>
        <v>47.2</v>
      </c>
      <c r="G790" s="11">
        <v>3.6416642498206367E-4</v>
      </c>
      <c r="H790" s="18">
        <f t="shared" si="126"/>
        <v>0.73452732085307226</v>
      </c>
      <c r="I790" s="10">
        <f t="shared" si="122"/>
        <v>0.27008569587767467</v>
      </c>
      <c r="J790" s="10">
        <v>0.47880965723066704</v>
      </c>
      <c r="K790" s="10">
        <v>0.12851615220829515</v>
      </c>
      <c r="L790" s="247">
        <f t="shared" si="123"/>
        <v>0.12851615220829515</v>
      </c>
      <c r="M790" s="10">
        <f t="shared" si="124"/>
        <v>1.6119388261697092</v>
      </c>
      <c r="N790" s="11">
        <f t="shared" si="125"/>
        <v>3.4151246317154854E-2</v>
      </c>
    </row>
    <row r="791" spans="1:14">
      <c r="A791" s="9">
        <f t="shared" si="127"/>
        <v>17</v>
      </c>
      <c r="B791" s="8" t="s">
        <v>839</v>
      </c>
      <c r="C791" s="8">
        <f>димвенканали!C791</f>
        <v>138.08000000000001</v>
      </c>
      <c r="D791" s="8">
        <v>0</v>
      </c>
      <c r="E791" s="8">
        <v>0</v>
      </c>
      <c r="F791" s="8">
        <f t="shared" si="121"/>
        <v>138.08000000000001</v>
      </c>
      <c r="G791" s="11">
        <v>1.0653411008797321E-3</v>
      </c>
      <c r="H791" s="18">
        <f t="shared" si="126"/>
        <v>2.1488036538854285</v>
      </c>
      <c r="I791" s="10">
        <f t="shared" si="122"/>
        <v>0.79011510353367209</v>
      </c>
      <c r="J791" s="10">
        <v>1.4007211328476803</v>
      </c>
      <c r="K791" s="10">
        <v>0.3759642012059618</v>
      </c>
      <c r="L791" s="247">
        <f t="shared" si="123"/>
        <v>0.3759642012059618</v>
      </c>
      <c r="M791" s="10">
        <f t="shared" si="124"/>
        <v>4.7156040914727431</v>
      </c>
      <c r="N791" s="11">
        <f t="shared" si="125"/>
        <v>3.4151246317154854E-2</v>
      </c>
    </row>
    <row r="792" spans="1:14">
      <c r="A792" s="9">
        <f t="shared" si="127"/>
        <v>18</v>
      </c>
      <c r="B792" s="8" t="s">
        <v>840</v>
      </c>
      <c r="C792" s="8">
        <f>димвенканали!C792</f>
        <v>37.799999999999997</v>
      </c>
      <c r="D792" s="8">
        <v>0</v>
      </c>
      <c r="E792" s="8">
        <v>0</v>
      </c>
      <c r="F792" s="8">
        <f t="shared" si="121"/>
        <v>37.799999999999997</v>
      </c>
      <c r="G792" s="11">
        <v>2.9164175560004248E-4</v>
      </c>
      <c r="H792" s="18">
        <f t="shared" si="126"/>
        <v>0.58824433746284166</v>
      </c>
      <c r="I792" s="10">
        <f t="shared" si="122"/>
        <v>0.2162974428850869</v>
      </c>
      <c r="J792" s="10">
        <v>0.38345349668049183</v>
      </c>
      <c r="K792" s="10">
        <v>0.10292183376003299</v>
      </c>
      <c r="L792" s="247">
        <f t="shared" si="123"/>
        <v>0.10292183376003299</v>
      </c>
      <c r="M792" s="10">
        <f t="shared" si="124"/>
        <v>1.2909171107884534</v>
      </c>
      <c r="N792" s="11">
        <f t="shared" si="125"/>
        <v>3.4151246317154854E-2</v>
      </c>
    </row>
    <row r="793" spans="1:14">
      <c r="A793" s="9">
        <f t="shared" si="127"/>
        <v>19</v>
      </c>
      <c r="B793" s="8" t="s">
        <v>841</v>
      </c>
      <c r="C793" s="8">
        <f>димвенканали!C793</f>
        <v>85.49</v>
      </c>
      <c r="D793" s="8">
        <v>0</v>
      </c>
      <c r="E793" s="8">
        <v>0</v>
      </c>
      <c r="F793" s="8">
        <f t="shared" si="121"/>
        <v>85.49</v>
      </c>
      <c r="G793" s="11">
        <v>6.5958872185840293E-4</v>
      </c>
      <c r="H793" s="18">
        <f t="shared" si="126"/>
        <v>1.3303970478756173</v>
      </c>
      <c r="I793" s="10">
        <f t="shared" si="122"/>
        <v>0.48918699450386449</v>
      </c>
      <c r="J793" s="10">
        <v>0.86723384738664677</v>
      </c>
      <c r="K793" s="10">
        <v>0.23277215788743968</v>
      </c>
      <c r="L793" s="247">
        <f t="shared" si="123"/>
        <v>0.23277215788743968</v>
      </c>
      <c r="M793" s="10">
        <f t="shared" si="124"/>
        <v>2.9195900476535686</v>
      </c>
      <c r="N793" s="11">
        <f t="shared" si="125"/>
        <v>3.4151246317154854E-2</v>
      </c>
    </row>
    <row r="794" spans="1:14">
      <c r="A794" s="9">
        <f t="shared" si="127"/>
        <v>20</v>
      </c>
      <c r="B794" s="8" t="s">
        <v>842</v>
      </c>
      <c r="C794" s="8">
        <f>димвенканали!C794</f>
        <v>67.69</v>
      </c>
      <c r="D794" s="8">
        <v>0</v>
      </c>
      <c r="E794" s="8">
        <v>0</v>
      </c>
      <c r="F794" s="8">
        <f t="shared" si="121"/>
        <v>67.69</v>
      </c>
      <c r="G794" s="11">
        <v>5.2225477345415011E-4</v>
      </c>
      <c r="H794" s="18">
        <f t="shared" si="126"/>
        <v>1.0533931006047552</v>
      </c>
      <c r="I794" s="10">
        <f t="shared" si="122"/>
        <v>0.38733264309236853</v>
      </c>
      <c r="J794" s="10">
        <v>0.68666579868525113</v>
      </c>
      <c r="K794" s="10">
        <v>0.18430632082583684</v>
      </c>
      <c r="L794" s="247">
        <f t="shared" si="123"/>
        <v>0.18430632082583684</v>
      </c>
      <c r="M794" s="10">
        <f t="shared" si="124"/>
        <v>2.3116978632082117</v>
      </c>
      <c r="N794" s="11">
        <f t="shared" si="125"/>
        <v>3.4151246317154847E-2</v>
      </c>
    </row>
    <row r="795" spans="1:14">
      <c r="A795" s="9">
        <f t="shared" si="127"/>
        <v>21</v>
      </c>
      <c r="B795" s="8" t="s">
        <v>843</v>
      </c>
      <c r="C795" s="8">
        <f>димвенканали!C795</f>
        <v>97.3</v>
      </c>
      <c r="D795" s="8">
        <v>0</v>
      </c>
      <c r="E795" s="8">
        <v>0</v>
      </c>
      <c r="F795" s="8">
        <f t="shared" si="121"/>
        <v>97.3</v>
      </c>
      <c r="G795" s="11">
        <v>7.5070748200751678E-4</v>
      </c>
      <c r="H795" s="18">
        <f t="shared" si="126"/>
        <v>1.5141844982839814</v>
      </c>
      <c r="I795" s="10">
        <f t="shared" si="122"/>
        <v>0.55676564001901996</v>
      </c>
      <c r="J795" s="10">
        <v>0.98703770441830296</v>
      </c>
      <c r="K795" s="10">
        <v>0.2649284239378627</v>
      </c>
      <c r="L795" s="247">
        <f t="shared" si="123"/>
        <v>0.2649284239378627</v>
      </c>
      <c r="M795" s="10">
        <f t="shared" si="124"/>
        <v>3.322916266659167</v>
      </c>
      <c r="N795" s="11">
        <f t="shared" si="125"/>
        <v>3.4151246317154854E-2</v>
      </c>
    </row>
    <row r="796" spans="1:14">
      <c r="A796" s="9">
        <f t="shared" si="127"/>
        <v>22</v>
      </c>
      <c r="B796" s="8" t="s">
        <v>844</v>
      </c>
      <c r="C796" s="8">
        <f>димвенканали!C796</f>
        <v>6972.44</v>
      </c>
      <c r="D796" s="8">
        <v>0</v>
      </c>
      <c r="E796" s="8">
        <v>123.3</v>
      </c>
      <c r="F796" s="8">
        <f t="shared" si="121"/>
        <v>7095.74</v>
      </c>
      <c r="G796" s="11">
        <v>5.3795096360210584E-2</v>
      </c>
      <c r="H796" s="18">
        <f t="shared" si="126"/>
        <v>108.50524730950835</v>
      </c>
      <c r="I796" s="10">
        <f t="shared" si="122"/>
        <v>39.89737943570622</v>
      </c>
      <c r="J796" s="10">
        <v>70.730330645368468</v>
      </c>
      <c r="K796" s="10">
        <v>18.984558481000114</v>
      </c>
      <c r="L796" s="247">
        <f t="shared" si="123"/>
        <v>18.984558481000114</v>
      </c>
      <c r="M796" s="10">
        <f t="shared" si="124"/>
        <v>238.11751587158315</v>
      </c>
      <c r="N796" s="11">
        <f t="shared" si="125"/>
        <v>3.3557812979560009E-2</v>
      </c>
    </row>
    <row r="797" spans="1:14">
      <c r="A797" s="9">
        <f t="shared" si="127"/>
        <v>23</v>
      </c>
      <c r="B797" s="8" t="s">
        <v>845</v>
      </c>
      <c r="C797" s="8">
        <f>димвенканали!C797</f>
        <v>2574.58</v>
      </c>
      <c r="D797" s="8">
        <v>0</v>
      </c>
      <c r="E797" s="8">
        <v>0</v>
      </c>
      <c r="F797" s="8">
        <f t="shared" si="121"/>
        <v>2574.58</v>
      </c>
      <c r="G797" s="11">
        <v>1.986388971250681E-2</v>
      </c>
      <c r="H797" s="18">
        <f t="shared" si="126"/>
        <v>40.065664189023359</v>
      </c>
      <c r="I797" s="10">
        <f t="shared" si="122"/>
        <v>14.732144722303889</v>
      </c>
      <c r="J797" s="10">
        <v>26.117240832901075</v>
      </c>
      <c r="K797" s="10">
        <v>7.0100659989922152</v>
      </c>
      <c r="L797" s="247">
        <f t="shared" si="123"/>
        <v>7.0100659989922152</v>
      </c>
      <c r="M797" s="10">
        <f t="shared" si="124"/>
        <v>87.925115743220545</v>
      </c>
      <c r="N797" s="11">
        <f t="shared" si="125"/>
        <v>3.4151246317154854E-2</v>
      </c>
    </row>
    <row r="798" spans="1:14">
      <c r="A798" s="9">
        <f t="shared" si="127"/>
        <v>24</v>
      </c>
      <c r="B798" s="8" t="s">
        <v>846</v>
      </c>
      <c r="C798" s="8">
        <f>димвенканали!C798</f>
        <v>316.8</v>
      </c>
      <c r="D798" s="8">
        <v>0</v>
      </c>
      <c r="E798" s="8">
        <v>0</v>
      </c>
      <c r="F798" s="8">
        <f t="shared" si="121"/>
        <v>316.8</v>
      </c>
      <c r="G798" s="11">
        <v>2.4442356659813086E-3</v>
      </c>
      <c r="H798" s="18">
        <f t="shared" si="126"/>
        <v>4.9300477806409591</v>
      </c>
      <c r="I798" s="10">
        <f t="shared" si="122"/>
        <v>1.8127785689416809</v>
      </c>
      <c r="J798" s="10">
        <v>3.2137054959888838</v>
      </c>
      <c r="K798" s="10">
        <v>0.86258298770313369</v>
      </c>
      <c r="L798" s="247">
        <f t="shared" si="123"/>
        <v>0.86258298770313369</v>
      </c>
      <c r="M798" s="10">
        <f t="shared" si="124"/>
        <v>10.819114833274657</v>
      </c>
      <c r="N798" s="11">
        <f t="shared" si="125"/>
        <v>3.4151246317154854E-2</v>
      </c>
    </row>
    <row r="799" spans="1:14">
      <c r="A799" s="9">
        <f t="shared" si="127"/>
        <v>25</v>
      </c>
      <c r="B799" s="8" t="s">
        <v>847</v>
      </c>
      <c r="C799" s="8">
        <f>димвенканали!C799</f>
        <v>665.9</v>
      </c>
      <c r="D799" s="8">
        <v>0</v>
      </c>
      <c r="E799" s="8">
        <v>0</v>
      </c>
      <c r="F799" s="8">
        <f t="shared" si="121"/>
        <v>665.9</v>
      </c>
      <c r="G799" s="11">
        <v>5.1376784405838174E-3</v>
      </c>
      <c r="H799" s="18">
        <f t="shared" si="126"/>
        <v>10.362748791441966</v>
      </c>
      <c r="I799" s="10">
        <f t="shared" si="122"/>
        <v>3.810382730613211</v>
      </c>
      <c r="J799" s="10">
        <v>6.7550709904640076</v>
      </c>
      <c r="K799" s="10">
        <v>1.813112410074232</v>
      </c>
      <c r="L799" s="247">
        <f t="shared" si="123"/>
        <v>1.813112410074232</v>
      </c>
      <c r="M799" s="10">
        <f t="shared" si="124"/>
        <v>22.741314922593418</v>
      </c>
      <c r="N799" s="11">
        <f t="shared" si="125"/>
        <v>3.4151246317154854E-2</v>
      </c>
    </row>
    <row r="800" spans="1:14">
      <c r="A800" s="9">
        <f t="shared" si="127"/>
        <v>26</v>
      </c>
      <c r="B800" s="8" t="s">
        <v>848</v>
      </c>
      <c r="C800" s="8">
        <f>димвенканали!C800</f>
        <v>266.8</v>
      </c>
      <c r="D800" s="8">
        <v>0</v>
      </c>
      <c r="E800" s="8">
        <v>0</v>
      </c>
      <c r="F800" s="8">
        <f t="shared" si="121"/>
        <v>266.8</v>
      </c>
      <c r="G800" s="11">
        <v>2.0584661479918346E-3</v>
      </c>
      <c r="H800" s="18">
        <f t="shared" si="126"/>
        <v>4.1519468051610104</v>
      </c>
      <c r="I800" s="10">
        <f t="shared" si="122"/>
        <v>1.5266708402577036</v>
      </c>
      <c r="J800" s="10">
        <v>2.7064918760411434</v>
      </c>
      <c r="K800" s="10">
        <v>0.7264429959570583</v>
      </c>
      <c r="L800" s="247">
        <f t="shared" si="123"/>
        <v>0.7264429959570583</v>
      </c>
      <c r="M800" s="10">
        <f t="shared" si="124"/>
        <v>9.1115525174169143</v>
      </c>
      <c r="N800" s="11">
        <f t="shared" si="125"/>
        <v>3.4151246317154847E-2</v>
      </c>
    </row>
    <row r="801" spans="1:14">
      <c r="A801" s="9">
        <f t="shared" si="127"/>
        <v>27</v>
      </c>
      <c r="B801" s="8" t="s">
        <v>849</v>
      </c>
      <c r="C801" s="8">
        <f>димвенканали!C801</f>
        <v>1121.3800000000001</v>
      </c>
      <c r="D801" s="8">
        <v>0</v>
      </c>
      <c r="E801" s="8">
        <v>0</v>
      </c>
      <c r="F801" s="8">
        <f t="shared" si="121"/>
        <v>1121.3800000000001</v>
      </c>
      <c r="G801" s="11">
        <v>8.6518844416607326E-3</v>
      </c>
      <c r="H801" s="18">
        <f t="shared" si="126"/>
        <v>17.450937437674114</v>
      </c>
      <c r="I801" s="10">
        <f t="shared" si="122"/>
        <v>6.4167096958327718</v>
      </c>
      <c r="J801" s="10">
        <v>11.375584182739946</v>
      </c>
      <c r="K801" s="10">
        <v>3.0532932788842806</v>
      </c>
      <c r="L801" s="247">
        <f t="shared" si="123"/>
        <v>3.0532932788842806</v>
      </c>
      <c r="M801" s="10">
        <f t="shared" si="124"/>
        <v>38.296524595131118</v>
      </c>
      <c r="N801" s="11">
        <f t="shared" si="125"/>
        <v>3.4151246317154854E-2</v>
      </c>
    </row>
    <row r="802" spans="1:14">
      <c r="A802" s="9">
        <f t="shared" si="127"/>
        <v>28</v>
      </c>
      <c r="B802" s="8" t="s">
        <v>850</v>
      </c>
      <c r="C802" s="8">
        <f>димвенканали!C802</f>
        <v>141.09</v>
      </c>
      <c r="D802" s="8">
        <v>0</v>
      </c>
      <c r="E802" s="8">
        <v>0</v>
      </c>
      <c r="F802" s="8">
        <f t="shared" si="121"/>
        <v>141.09</v>
      </c>
      <c r="G802" s="11">
        <v>1.0885644258626984E-3</v>
      </c>
      <c r="H802" s="18">
        <f t="shared" si="126"/>
        <v>2.1956453326093213</v>
      </c>
      <c r="I802" s="10">
        <f t="shared" si="122"/>
        <v>0.80733878880044752</v>
      </c>
      <c r="J802" s="10">
        <v>1.4312553927685341</v>
      </c>
      <c r="K802" s="10">
        <v>0.3841598287090755</v>
      </c>
      <c r="L802" s="247">
        <f t="shared" si="123"/>
        <v>0.3841598287090755</v>
      </c>
      <c r="M802" s="10">
        <f t="shared" si="124"/>
        <v>4.8183993428873784</v>
      </c>
      <c r="N802" s="11">
        <f t="shared" si="125"/>
        <v>3.4151246317154854E-2</v>
      </c>
    </row>
    <row r="803" spans="1:14">
      <c r="A803" s="9">
        <f t="shared" si="127"/>
        <v>29</v>
      </c>
      <c r="B803" s="8" t="s">
        <v>851</v>
      </c>
      <c r="C803" s="8">
        <f>димвенканали!C803</f>
        <v>2011.1</v>
      </c>
      <c r="D803" s="8">
        <v>0</v>
      </c>
      <c r="E803" s="8">
        <v>0</v>
      </c>
      <c r="F803" s="8">
        <f t="shared" si="121"/>
        <v>2011.1</v>
      </c>
      <c r="G803" s="11">
        <v>1.5516421552572631E-2</v>
      </c>
      <c r="H803" s="18">
        <f t="shared" si="126"/>
        <v>31.296777435754521</v>
      </c>
      <c r="I803" s="10">
        <f t="shared" si="122"/>
        <v>11.507825063126939</v>
      </c>
      <c r="J803" s="10">
        <v>20.401146221538017</v>
      </c>
      <c r="K803" s="10">
        <v>5.4758227480106436</v>
      </c>
      <c r="L803" s="247">
        <f t="shared" si="123"/>
        <v>5.4758227480106436</v>
      </c>
      <c r="M803" s="10">
        <f t="shared" si="124"/>
        <v>68.681571468430121</v>
      </c>
      <c r="N803" s="11">
        <f t="shared" si="125"/>
        <v>3.4151246317154854E-2</v>
      </c>
    </row>
    <row r="804" spans="1:14">
      <c r="A804" s="9">
        <f t="shared" si="127"/>
        <v>30</v>
      </c>
      <c r="B804" s="8" t="s">
        <v>852</v>
      </c>
      <c r="C804" s="8">
        <f>димвенканали!C804</f>
        <v>166.08</v>
      </c>
      <c r="D804" s="8">
        <v>0</v>
      </c>
      <c r="E804" s="8">
        <v>0</v>
      </c>
      <c r="F804" s="8">
        <f t="shared" si="121"/>
        <v>166.08</v>
      </c>
      <c r="G804" s="11">
        <v>1.2813720309538376E-3</v>
      </c>
      <c r="H804" s="18">
        <f t="shared" si="126"/>
        <v>2.5845402001541999</v>
      </c>
      <c r="I804" s="10">
        <f t="shared" si="122"/>
        <v>0.95033543159669942</v>
      </c>
      <c r="J804" s="10">
        <v>1.6847607600184151</v>
      </c>
      <c r="K804" s="10">
        <v>0.45220259658376405</v>
      </c>
      <c r="L804" s="247">
        <f t="shared" si="123"/>
        <v>0.45220259658376405</v>
      </c>
      <c r="M804" s="10">
        <f t="shared" si="124"/>
        <v>5.6718389883530786</v>
      </c>
      <c r="N804" s="11">
        <f t="shared" si="125"/>
        <v>3.4151246317154854E-2</v>
      </c>
    </row>
    <row r="805" spans="1:14">
      <c r="A805" s="9">
        <f t="shared" si="127"/>
        <v>31</v>
      </c>
      <c r="B805" s="8" t="s">
        <v>853</v>
      </c>
      <c r="C805" s="8">
        <f>димвенканали!C805</f>
        <v>1580.97</v>
      </c>
      <c r="D805" s="8">
        <v>103.95</v>
      </c>
      <c r="E805" s="8">
        <v>98.1</v>
      </c>
      <c r="F805" s="8">
        <f t="shared" si="121"/>
        <v>1783.02</v>
      </c>
      <c r="G805" s="11">
        <v>1.219780069711638E-2</v>
      </c>
      <c r="H805" s="18">
        <f t="shared" si="126"/>
        <v>24.603085984090711</v>
      </c>
      <c r="I805" s="10">
        <f t="shared" si="122"/>
        <v>9.0465547163501547</v>
      </c>
      <c r="J805" s="10">
        <v>16.037790334575586</v>
      </c>
      <c r="K805" s="10">
        <v>4.3046648550158562</v>
      </c>
      <c r="L805" s="247">
        <f t="shared" si="123"/>
        <v>4.3046648550158562</v>
      </c>
      <c r="M805" s="10">
        <f t="shared" si="124"/>
        <v>53.992095890032317</v>
      </c>
      <c r="N805" s="11">
        <f t="shared" si="125"/>
        <v>3.028126206662422E-2</v>
      </c>
    </row>
    <row r="806" spans="1:14">
      <c r="A806" s="9">
        <f t="shared" si="127"/>
        <v>32</v>
      </c>
      <c r="B806" s="8" t="s">
        <v>854</v>
      </c>
      <c r="C806" s="8">
        <f>димвенканали!C806</f>
        <v>132.97999999999999</v>
      </c>
      <c r="D806" s="8">
        <v>0</v>
      </c>
      <c r="E806" s="8">
        <v>0</v>
      </c>
      <c r="F806" s="8">
        <f t="shared" si="121"/>
        <v>132.97999999999999</v>
      </c>
      <c r="G806" s="11">
        <v>1.0259926100448056E-3</v>
      </c>
      <c r="H806" s="18">
        <f t="shared" si="126"/>
        <v>2.0694373543864732</v>
      </c>
      <c r="I806" s="10">
        <f t="shared" si="122"/>
        <v>0.76093211520790627</v>
      </c>
      <c r="J806" s="10">
        <v>1.3489853436130106</v>
      </c>
      <c r="K806" s="10">
        <v>0.3620779220478621</v>
      </c>
      <c r="L806" s="247">
        <f t="shared" si="123"/>
        <v>0.3620779220478621</v>
      </c>
      <c r="M806" s="10">
        <f t="shared" si="124"/>
        <v>4.5414327352552526</v>
      </c>
      <c r="N806" s="11">
        <f t="shared" si="125"/>
        <v>3.4151246317154854E-2</v>
      </c>
    </row>
    <row r="807" spans="1:14">
      <c r="A807" s="9">
        <v>33</v>
      </c>
      <c r="B807" s="8" t="s">
        <v>855</v>
      </c>
      <c r="C807" s="8">
        <f>димвенканали!C807</f>
        <v>386.3</v>
      </c>
      <c r="D807" s="8">
        <v>0</v>
      </c>
      <c r="E807" s="8">
        <v>0</v>
      </c>
      <c r="F807" s="8">
        <f t="shared" si="121"/>
        <v>386.3</v>
      </c>
      <c r="G807" s="11">
        <v>2.9804552959866778E-3</v>
      </c>
      <c r="H807" s="18">
        <f t="shared" si="126"/>
        <v>6.0116081365580891</v>
      </c>
      <c r="I807" s="10">
        <f t="shared" si="122"/>
        <v>2.2104683118124093</v>
      </c>
      <c r="J807" s="10">
        <v>3.9187324277162436</v>
      </c>
      <c r="K807" s="10">
        <v>1.0518175762301785</v>
      </c>
      <c r="L807" s="247">
        <f t="shared" si="123"/>
        <v>1.0518175762301785</v>
      </c>
      <c r="M807" s="10">
        <f t="shared" ref="M807:M838" si="128">H807+I807+J807+L807</f>
        <v>13.192626452316919</v>
      </c>
      <c r="N807" s="11">
        <f t="shared" ref="N807:N838" si="129">M807/F807</f>
        <v>3.4151246317154847E-2</v>
      </c>
    </row>
    <row r="808" spans="1:14">
      <c r="A808" s="9">
        <f t="shared" si="127"/>
        <v>34</v>
      </c>
      <c r="B808" s="8" t="s">
        <v>856</v>
      </c>
      <c r="C808" s="8">
        <f>димвенканали!C808</f>
        <v>392.7</v>
      </c>
      <c r="D808" s="8">
        <v>0</v>
      </c>
      <c r="E808" s="8">
        <v>0</v>
      </c>
      <c r="F808" s="8">
        <f t="shared" si="121"/>
        <v>392.7</v>
      </c>
      <c r="G808" s="11">
        <v>3.0298337942893301E-3</v>
      </c>
      <c r="H808" s="18">
        <f t="shared" si="126"/>
        <v>6.1112050614195219</v>
      </c>
      <c r="I808" s="10">
        <f t="shared" si="122"/>
        <v>2.2470901010839586</v>
      </c>
      <c r="J808" s="10">
        <v>3.9836557710695542</v>
      </c>
      <c r="K808" s="10">
        <v>1.0692434951736762</v>
      </c>
      <c r="L808" s="247">
        <f t="shared" si="123"/>
        <v>1.0692434951736762</v>
      </c>
      <c r="M808" s="10">
        <f t="shared" si="128"/>
        <v>13.411194428746711</v>
      </c>
      <c r="N808" s="11">
        <f t="shared" si="129"/>
        <v>3.4151246317154854E-2</v>
      </c>
    </row>
    <row r="809" spans="1:14">
      <c r="A809" s="9">
        <f t="shared" si="127"/>
        <v>35</v>
      </c>
      <c r="B809" s="8" t="s">
        <v>857</v>
      </c>
      <c r="C809" s="8">
        <f>димвенканали!C809</f>
        <v>392.7</v>
      </c>
      <c r="D809" s="8">
        <v>0</v>
      </c>
      <c r="E809" s="8">
        <v>0</v>
      </c>
      <c r="F809" s="8">
        <f t="shared" si="121"/>
        <v>392.7</v>
      </c>
      <c r="G809" s="11">
        <v>3.0298337942893301E-3</v>
      </c>
      <c r="H809" s="18">
        <f t="shared" si="126"/>
        <v>6.1112050614195219</v>
      </c>
      <c r="I809" s="10">
        <f t="shared" si="122"/>
        <v>2.2470901010839586</v>
      </c>
      <c r="J809" s="10">
        <v>3.9836557710695542</v>
      </c>
      <c r="K809" s="10">
        <v>1.0692434951736762</v>
      </c>
      <c r="L809" s="247">
        <f t="shared" si="123"/>
        <v>1.0692434951736762</v>
      </c>
      <c r="M809" s="10">
        <f t="shared" si="128"/>
        <v>13.411194428746711</v>
      </c>
      <c r="N809" s="11">
        <f t="shared" si="129"/>
        <v>3.4151246317154854E-2</v>
      </c>
    </row>
    <row r="810" spans="1:14">
      <c r="A810" s="9">
        <f t="shared" si="127"/>
        <v>36</v>
      </c>
      <c r="B810" s="8" t="s">
        <v>858</v>
      </c>
      <c r="C810" s="8">
        <f>димвенканали!C810</f>
        <v>461.2</v>
      </c>
      <c r="D810" s="8">
        <v>0</v>
      </c>
      <c r="E810" s="8">
        <v>0</v>
      </c>
      <c r="F810" s="8">
        <f t="shared" si="121"/>
        <v>461.2</v>
      </c>
      <c r="G810" s="11">
        <v>3.5583380339349099E-3</v>
      </c>
      <c r="H810" s="18">
        <f t="shared" si="126"/>
        <v>7.1772033978270526</v>
      </c>
      <c r="I810" s="10">
        <f t="shared" si="122"/>
        <v>2.6390576893810076</v>
      </c>
      <c r="J810" s="10">
        <v>4.6785384303979587</v>
      </c>
      <c r="K810" s="10">
        <v>1.2557552838657995</v>
      </c>
      <c r="L810" s="247">
        <f t="shared" si="123"/>
        <v>1.2557552838657995</v>
      </c>
      <c r="M810" s="10">
        <f t="shared" si="128"/>
        <v>15.750554801471818</v>
      </c>
      <c r="N810" s="11">
        <f t="shared" si="129"/>
        <v>3.4151246317154854E-2</v>
      </c>
    </row>
    <row r="811" spans="1:14">
      <c r="A811" s="9">
        <f t="shared" si="127"/>
        <v>37</v>
      </c>
      <c r="B811" s="8" t="s">
        <v>859</v>
      </c>
      <c r="C811" s="8">
        <f>димвенканали!C811</f>
        <v>399.3</v>
      </c>
      <c r="D811" s="8">
        <v>0</v>
      </c>
      <c r="E811" s="8">
        <v>0</v>
      </c>
      <c r="F811" s="8">
        <f t="shared" si="121"/>
        <v>399.3</v>
      </c>
      <c r="G811" s="11">
        <v>3.0807553706639411E-3</v>
      </c>
      <c r="H811" s="18">
        <f t="shared" si="126"/>
        <v>6.2139143901828762</v>
      </c>
      <c r="I811" s="10">
        <f t="shared" si="122"/>
        <v>2.2848563212702437</v>
      </c>
      <c r="J811" s="10">
        <v>4.0506079689026562</v>
      </c>
      <c r="K811" s="10">
        <v>1.0872139740841582</v>
      </c>
      <c r="L811" s="247">
        <f t="shared" si="123"/>
        <v>1.0872139740841582</v>
      </c>
      <c r="M811" s="10">
        <f t="shared" si="128"/>
        <v>13.636592654439934</v>
      </c>
      <c r="N811" s="11">
        <f t="shared" si="129"/>
        <v>3.4151246317154854E-2</v>
      </c>
    </row>
    <row r="812" spans="1:14">
      <c r="A812" s="9">
        <f t="shared" si="127"/>
        <v>38</v>
      </c>
      <c r="B812" s="8" t="s">
        <v>860</v>
      </c>
      <c r="C812" s="8">
        <f>димвенканали!C812</f>
        <v>309.5</v>
      </c>
      <c r="D812" s="8">
        <v>0</v>
      </c>
      <c r="E812" s="8">
        <v>0</v>
      </c>
      <c r="F812" s="8">
        <f t="shared" si="121"/>
        <v>309.5</v>
      </c>
      <c r="G812" s="11">
        <v>2.3879133163548453E-3</v>
      </c>
      <c r="H812" s="18">
        <f t="shared" si="126"/>
        <v>4.8164450382208868</v>
      </c>
      <c r="I812" s="10">
        <f t="shared" si="122"/>
        <v>1.7710068405538202</v>
      </c>
      <c r="J812" s="10">
        <v>3.1396523074765135</v>
      </c>
      <c r="K812" s="10">
        <v>0.84270654890820662</v>
      </c>
      <c r="L812" s="247">
        <f t="shared" si="123"/>
        <v>0.84270654890820662</v>
      </c>
      <c r="M812" s="10">
        <f t="shared" si="128"/>
        <v>10.569810735159429</v>
      </c>
      <c r="N812" s="11">
        <f t="shared" si="129"/>
        <v>3.4151246317154861E-2</v>
      </c>
    </row>
    <row r="813" spans="1:14">
      <c r="A813" s="9">
        <f t="shared" si="127"/>
        <v>39</v>
      </c>
      <c r="B813" s="8" t="s">
        <v>861</v>
      </c>
      <c r="C813" s="8">
        <f>димвенканали!C813</f>
        <v>1851.7</v>
      </c>
      <c r="D813" s="8">
        <v>0</v>
      </c>
      <c r="E813" s="8">
        <v>0</v>
      </c>
      <c r="F813" s="8">
        <f t="shared" si="121"/>
        <v>1851.7</v>
      </c>
      <c r="G813" s="11">
        <v>1.4286588329222187E-2</v>
      </c>
      <c r="H813" s="18">
        <f t="shared" si="126"/>
        <v>28.816191525924442</v>
      </c>
      <c r="I813" s="10">
        <f t="shared" si="122"/>
        <v>10.595713624082418</v>
      </c>
      <c r="J813" s="10">
        <v>18.784149201144622</v>
      </c>
      <c r="K813" s="10">
        <v>5.0418084543241566</v>
      </c>
      <c r="L813" s="247">
        <f t="shared" si="123"/>
        <v>5.0418084543241566</v>
      </c>
      <c r="M813" s="10">
        <f t="shared" si="128"/>
        <v>63.237862805475636</v>
      </c>
      <c r="N813" s="11">
        <f t="shared" si="129"/>
        <v>3.4151246317154847E-2</v>
      </c>
    </row>
    <row r="814" spans="1:14">
      <c r="A814" s="9">
        <f t="shared" si="127"/>
        <v>40</v>
      </c>
      <c r="B814" s="8" t="s">
        <v>862</v>
      </c>
      <c r="C814" s="8">
        <f>димвенканали!C814</f>
        <v>303</v>
      </c>
      <c r="D814" s="8">
        <v>0</v>
      </c>
      <c r="E814" s="8">
        <v>0</v>
      </c>
      <c r="F814" s="8">
        <f t="shared" si="121"/>
        <v>303</v>
      </c>
      <c r="G814" s="11">
        <v>2.3377632790162139E-3</v>
      </c>
      <c r="H814" s="18">
        <f t="shared" si="126"/>
        <v>4.7152919114084932</v>
      </c>
      <c r="I814" s="10">
        <f t="shared" si="122"/>
        <v>1.7338128358249032</v>
      </c>
      <c r="J814" s="10">
        <v>3.0737145368833074</v>
      </c>
      <c r="K814" s="10">
        <v>0.82500834998121686</v>
      </c>
      <c r="L814" s="247">
        <f t="shared" si="123"/>
        <v>0.82500834998121686</v>
      </c>
      <c r="M814" s="10">
        <f t="shared" si="128"/>
        <v>10.347827634097921</v>
      </c>
      <c r="N814" s="11">
        <f t="shared" si="129"/>
        <v>3.4151246317154854E-2</v>
      </c>
    </row>
    <row r="815" spans="1:14">
      <c r="A815" s="9">
        <v>41</v>
      </c>
      <c r="B815" s="8" t="s">
        <v>863</v>
      </c>
      <c r="C815" s="8">
        <f>димвенканали!C815</f>
        <v>23.6</v>
      </c>
      <c r="D815" s="8">
        <v>0</v>
      </c>
      <c r="E815" s="8">
        <v>0</v>
      </c>
      <c r="F815" s="8">
        <f t="shared" si="121"/>
        <v>23.6</v>
      </c>
      <c r="G815" s="11">
        <v>1.8208321249103183E-4</v>
      </c>
      <c r="H815" s="18">
        <f t="shared" si="126"/>
        <v>0.36726366042653613</v>
      </c>
      <c r="I815" s="10">
        <f t="shared" si="122"/>
        <v>0.13504284793883733</v>
      </c>
      <c r="J815" s="10">
        <v>0.23940482861533352</v>
      </c>
      <c r="K815" s="10">
        <v>6.4258076104147577E-2</v>
      </c>
      <c r="L815" s="247">
        <f t="shared" si="123"/>
        <v>6.4258076104147577E-2</v>
      </c>
      <c r="M815" s="10">
        <f t="shared" si="128"/>
        <v>0.80596941308485459</v>
      </c>
      <c r="N815" s="11">
        <f t="shared" si="129"/>
        <v>3.4151246317154854E-2</v>
      </c>
    </row>
    <row r="816" spans="1:14">
      <c r="A816" s="9">
        <f t="shared" si="127"/>
        <v>42</v>
      </c>
      <c r="B816" s="8" t="s">
        <v>864</v>
      </c>
      <c r="C816" s="8">
        <f>димвенканали!C816</f>
        <v>78.3</v>
      </c>
      <c r="D816" s="8">
        <v>0</v>
      </c>
      <c r="E816" s="8">
        <v>0</v>
      </c>
      <c r="F816" s="8">
        <f t="shared" si="121"/>
        <v>78.3</v>
      </c>
      <c r="G816" s="11">
        <v>6.0411506517151652E-4</v>
      </c>
      <c r="H816" s="18">
        <f t="shared" si="126"/>
        <v>1.2185061276016005</v>
      </c>
      <c r="I816" s="10">
        <f t="shared" si="122"/>
        <v>0.44804470311910854</v>
      </c>
      <c r="J816" s="10">
        <v>0.7942965288381616</v>
      </c>
      <c r="K816" s="10">
        <v>0.21319522707435404</v>
      </c>
      <c r="L816" s="247">
        <f t="shared" si="123"/>
        <v>0.21319522707435404</v>
      </c>
      <c r="M816" s="10">
        <f t="shared" si="128"/>
        <v>2.6740425866332251</v>
      </c>
      <c r="N816" s="11">
        <f t="shared" si="129"/>
        <v>3.4151246317154854E-2</v>
      </c>
    </row>
    <row r="817" spans="1:14">
      <c r="A817" s="9">
        <f t="shared" si="127"/>
        <v>43</v>
      </c>
      <c r="B817" s="8" t="s">
        <v>865</v>
      </c>
      <c r="C817" s="8">
        <f>димвенканали!C817</f>
        <v>42.8</v>
      </c>
      <c r="D817" s="8">
        <v>0</v>
      </c>
      <c r="E817" s="8">
        <v>0</v>
      </c>
      <c r="F817" s="8">
        <f t="shared" si="121"/>
        <v>42.8</v>
      </c>
      <c r="G817" s="11">
        <v>3.3021870739898988E-4</v>
      </c>
      <c r="H817" s="18">
        <f t="shared" si="126"/>
        <v>0.66605443501083661</v>
      </c>
      <c r="I817" s="10">
        <f t="shared" si="122"/>
        <v>0.24490821575348465</v>
      </c>
      <c r="J817" s="10">
        <v>0.4341748586752659</v>
      </c>
      <c r="K817" s="10">
        <v>0.11653583293464054</v>
      </c>
      <c r="L817" s="247">
        <f t="shared" si="123"/>
        <v>0.11653583293464054</v>
      </c>
      <c r="M817" s="10">
        <f t="shared" si="128"/>
        <v>1.4616733423742279</v>
      </c>
      <c r="N817" s="11">
        <f t="shared" si="129"/>
        <v>3.4151246317154861E-2</v>
      </c>
    </row>
    <row r="818" spans="1:14">
      <c r="A818" s="9">
        <f t="shared" si="127"/>
        <v>44</v>
      </c>
      <c r="B818" s="8" t="s">
        <v>866</v>
      </c>
      <c r="C818" s="8">
        <f>димвенканали!C818</f>
        <v>126.19</v>
      </c>
      <c r="D818" s="8">
        <v>0</v>
      </c>
      <c r="E818" s="8">
        <v>0</v>
      </c>
      <c r="F818" s="8">
        <f t="shared" si="121"/>
        <v>126.19</v>
      </c>
      <c r="G818" s="11">
        <v>9.7360510950183501E-4</v>
      </c>
      <c r="H818" s="18">
        <f t="shared" si="126"/>
        <v>1.9637712419162963</v>
      </c>
      <c r="I818" s="10">
        <f t="shared" si="122"/>
        <v>0.72207868565262223</v>
      </c>
      <c r="J818" s="10">
        <v>1.2801057340241075</v>
      </c>
      <c r="K818" s="10">
        <v>0.34359011116874505</v>
      </c>
      <c r="L818" s="247">
        <f t="shared" si="123"/>
        <v>0.34359011116874505</v>
      </c>
      <c r="M818" s="10">
        <f t="shared" si="128"/>
        <v>4.309545772761771</v>
      </c>
      <c r="N818" s="11">
        <f t="shared" si="129"/>
        <v>3.4151246317154854E-2</v>
      </c>
    </row>
    <row r="819" spans="1:14">
      <c r="A819" s="9">
        <f t="shared" si="127"/>
        <v>45</v>
      </c>
      <c r="B819" s="8" t="s">
        <v>867</v>
      </c>
      <c r="C819" s="8">
        <f>димвенканали!C819</f>
        <v>91.2</v>
      </c>
      <c r="D819" s="8">
        <v>0</v>
      </c>
      <c r="E819" s="8">
        <v>0</v>
      </c>
      <c r="F819" s="8">
        <f t="shared" si="121"/>
        <v>91.2</v>
      </c>
      <c r="G819" s="11">
        <v>7.0364360081280098E-4</v>
      </c>
      <c r="H819" s="18">
        <f t="shared" si="126"/>
        <v>1.4192561792754277</v>
      </c>
      <c r="I819" s="10">
        <f t="shared" si="122"/>
        <v>0.52186049711957483</v>
      </c>
      <c r="J819" s="10">
        <v>0.92515764278467871</v>
      </c>
      <c r="K819" s="10">
        <v>0.24831934494484151</v>
      </c>
      <c r="L819" s="247">
        <f t="shared" si="123"/>
        <v>0.24831934494484151</v>
      </c>
      <c r="M819" s="10">
        <f t="shared" si="128"/>
        <v>3.1145936641245227</v>
      </c>
      <c r="N819" s="11">
        <f t="shared" si="129"/>
        <v>3.4151246317154854E-2</v>
      </c>
    </row>
    <row r="820" spans="1:14">
      <c r="A820" s="9">
        <f t="shared" si="127"/>
        <v>46</v>
      </c>
      <c r="B820" s="8" t="s">
        <v>868</v>
      </c>
      <c r="C820" s="8">
        <f>димвенканали!C820</f>
        <v>127</v>
      </c>
      <c r="D820" s="8">
        <v>0</v>
      </c>
      <c r="E820" s="8">
        <v>0</v>
      </c>
      <c r="F820" s="8">
        <f t="shared" si="121"/>
        <v>127</v>
      </c>
      <c r="G820" s="11">
        <v>9.7985457569326438E-4</v>
      </c>
      <c r="H820" s="18">
        <f t="shared" si="126"/>
        <v>1.9763764777190711</v>
      </c>
      <c r="I820" s="10">
        <f t="shared" si="122"/>
        <v>0.72671363085730245</v>
      </c>
      <c r="J820" s="10">
        <v>1.288322594667261</v>
      </c>
      <c r="K820" s="10">
        <v>0.3457955790350315</v>
      </c>
      <c r="L820" s="247">
        <f t="shared" si="123"/>
        <v>0.3457955790350315</v>
      </c>
      <c r="M820" s="10">
        <f t="shared" si="128"/>
        <v>4.3372082822786657</v>
      </c>
      <c r="N820" s="11">
        <f t="shared" si="129"/>
        <v>3.4151246317154847E-2</v>
      </c>
    </row>
    <row r="821" spans="1:14">
      <c r="A821" s="9">
        <f t="shared" si="127"/>
        <v>47</v>
      </c>
      <c r="B821" s="8" t="s">
        <v>869</v>
      </c>
      <c r="C821" s="8">
        <f>димвенканали!C821</f>
        <v>83.1</v>
      </c>
      <c r="D821" s="8">
        <v>0</v>
      </c>
      <c r="E821" s="8">
        <v>0</v>
      </c>
      <c r="F821" s="8">
        <f t="shared" si="121"/>
        <v>83.1</v>
      </c>
      <c r="G821" s="11">
        <v>6.4114893889850606E-4</v>
      </c>
      <c r="H821" s="18">
        <f t="shared" si="126"/>
        <v>1.2932038212476757</v>
      </c>
      <c r="I821" s="10">
        <f t="shared" si="122"/>
        <v>0.47551104507277042</v>
      </c>
      <c r="J821" s="10">
        <v>0.84298903635314471</v>
      </c>
      <c r="K821" s="10">
        <v>0.22626466628197728</v>
      </c>
      <c r="L821" s="247">
        <f t="shared" si="123"/>
        <v>0.22626466628197728</v>
      </c>
      <c r="M821" s="10">
        <f t="shared" si="128"/>
        <v>2.837968568955568</v>
      </c>
      <c r="N821" s="11">
        <f t="shared" si="129"/>
        <v>3.4151246317154854E-2</v>
      </c>
    </row>
    <row r="822" spans="1:14">
      <c r="A822" s="9">
        <f t="shared" si="127"/>
        <v>48</v>
      </c>
      <c r="B822" s="8" t="s">
        <v>870</v>
      </c>
      <c r="C822" s="8">
        <f>димвенканали!C822</f>
        <v>80.599999999999994</v>
      </c>
      <c r="D822" s="8">
        <v>0</v>
      </c>
      <c r="E822" s="8">
        <v>0</v>
      </c>
      <c r="F822" s="8">
        <f t="shared" si="121"/>
        <v>80.599999999999994</v>
      </c>
      <c r="G822" s="11">
        <v>6.2186046299903236E-4</v>
      </c>
      <c r="H822" s="18">
        <f t="shared" si="126"/>
        <v>1.2542987724736783</v>
      </c>
      <c r="I822" s="10">
        <f t="shared" si="122"/>
        <v>0.46120565863857155</v>
      </c>
      <c r="J822" s="10">
        <v>0.81762835535575762</v>
      </c>
      <c r="K822" s="10">
        <v>0.21945766669467351</v>
      </c>
      <c r="L822" s="247">
        <f t="shared" si="123"/>
        <v>0.21945766669467351</v>
      </c>
      <c r="M822" s="10">
        <f t="shared" si="128"/>
        <v>2.7525904531626808</v>
      </c>
      <c r="N822" s="11">
        <f t="shared" si="129"/>
        <v>3.4151246317154854E-2</v>
      </c>
    </row>
    <row r="823" spans="1:14">
      <c r="A823" s="9">
        <f t="shared" si="127"/>
        <v>49</v>
      </c>
      <c r="B823" s="8" t="s">
        <v>871</v>
      </c>
      <c r="C823" s="8">
        <f>димвенканали!C823</f>
        <v>103.8</v>
      </c>
      <c r="D823" s="8">
        <v>0</v>
      </c>
      <c r="E823" s="8">
        <v>0</v>
      </c>
      <c r="F823" s="8">
        <f t="shared" si="121"/>
        <v>103.8</v>
      </c>
      <c r="G823" s="11">
        <v>8.0085751934614842E-4</v>
      </c>
      <c r="H823" s="18">
        <f t="shared" si="126"/>
        <v>1.6153376250963749</v>
      </c>
      <c r="I823" s="10">
        <f t="shared" si="122"/>
        <v>0.59395964474793705</v>
      </c>
      <c r="J823" s="10">
        <v>1.0529754750115095</v>
      </c>
      <c r="K823" s="10">
        <v>0.28262662286485252</v>
      </c>
      <c r="L823" s="247">
        <f t="shared" si="123"/>
        <v>0.28262662286485252</v>
      </c>
      <c r="M823" s="10">
        <f t="shared" si="128"/>
        <v>3.5448993677206744</v>
      </c>
      <c r="N823" s="11">
        <f t="shared" si="129"/>
        <v>3.4151246317154861E-2</v>
      </c>
    </row>
    <row r="824" spans="1:14">
      <c r="A824" s="9">
        <f t="shared" si="127"/>
        <v>50</v>
      </c>
      <c r="B824" s="8" t="s">
        <v>872</v>
      </c>
      <c r="C824" s="8">
        <f>димвенканали!C824</f>
        <v>64.7</v>
      </c>
      <c r="D824" s="8">
        <v>0</v>
      </c>
      <c r="E824" s="8">
        <v>0</v>
      </c>
      <c r="F824" s="8">
        <f t="shared" si="121"/>
        <v>64.7</v>
      </c>
      <c r="G824" s="11">
        <v>4.9918575627837963E-4</v>
      </c>
      <c r="H824" s="18">
        <f t="shared" si="126"/>
        <v>1.0068626622710546</v>
      </c>
      <c r="I824" s="10">
        <f t="shared" si="122"/>
        <v>0.37022340091706679</v>
      </c>
      <c r="J824" s="10">
        <v>0.65633442421237631</v>
      </c>
      <c r="K824" s="10">
        <v>0.17616514931942157</v>
      </c>
      <c r="L824" s="247">
        <f t="shared" si="123"/>
        <v>0.17616514931942157</v>
      </c>
      <c r="M824" s="10">
        <f t="shared" si="128"/>
        <v>2.2095856367199191</v>
      </c>
      <c r="N824" s="11">
        <f t="shared" si="129"/>
        <v>3.4151246317154854E-2</v>
      </c>
    </row>
    <row r="825" spans="1:14">
      <c r="A825" s="9">
        <f t="shared" si="127"/>
        <v>51</v>
      </c>
      <c r="B825" s="8" t="s">
        <v>873</v>
      </c>
      <c r="C825" s="8">
        <f>димвенканали!C825</f>
        <v>211.4</v>
      </c>
      <c r="D825" s="8">
        <v>0</v>
      </c>
      <c r="E825" s="8">
        <v>0</v>
      </c>
      <c r="F825" s="8">
        <f t="shared" si="121"/>
        <v>211.4</v>
      </c>
      <c r="G825" s="11">
        <v>1.631033522059497E-3</v>
      </c>
      <c r="H825" s="18">
        <f t="shared" si="126"/>
        <v>3.2898109243292262</v>
      </c>
      <c r="I825" s="10">
        <f t="shared" si="122"/>
        <v>1.2096634768758565</v>
      </c>
      <c r="J825" s="10">
        <v>2.1444991851390469</v>
      </c>
      <c r="K825" s="10">
        <v>0.57559988510240678</v>
      </c>
      <c r="L825" s="247">
        <f t="shared" si="123"/>
        <v>0.57559988510240678</v>
      </c>
      <c r="M825" s="10">
        <f t="shared" si="128"/>
        <v>7.2195734714465365</v>
      </c>
      <c r="N825" s="11">
        <f t="shared" si="129"/>
        <v>3.4151246317154854E-2</v>
      </c>
    </row>
    <row r="826" spans="1:14">
      <c r="A826" s="9">
        <f t="shared" si="127"/>
        <v>52</v>
      </c>
      <c r="B826" s="8" t="s">
        <v>874</v>
      </c>
      <c r="C826" s="8">
        <f>димвенканали!C826</f>
        <v>37.799999999999997</v>
      </c>
      <c r="D826" s="8">
        <v>0</v>
      </c>
      <c r="E826" s="8">
        <v>0</v>
      </c>
      <c r="F826" s="8">
        <f t="shared" si="121"/>
        <v>37.799999999999997</v>
      </c>
      <c r="G826" s="11">
        <v>2.9164175560004248E-4</v>
      </c>
      <c r="H826" s="18">
        <f t="shared" si="126"/>
        <v>0.58824433746284166</v>
      </c>
      <c r="I826" s="10">
        <f t="shared" si="122"/>
        <v>0.2162974428850869</v>
      </c>
      <c r="J826" s="10">
        <v>0.38345349668049183</v>
      </c>
      <c r="K826" s="10">
        <v>0.10292183376003299</v>
      </c>
      <c r="L826" s="247">
        <f t="shared" si="123"/>
        <v>0.10292183376003299</v>
      </c>
      <c r="M826" s="10">
        <f t="shared" si="128"/>
        <v>1.2909171107884534</v>
      </c>
      <c r="N826" s="11">
        <f t="shared" si="129"/>
        <v>3.4151246317154854E-2</v>
      </c>
    </row>
    <row r="827" spans="1:14">
      <c r="A827" s="9">
        <f t="shared" si="127"/>
        <v>53</v>
      </c>
      <c r="B827" s="8" t="s">
        <v>875</v>
      </c>
      <c r="C827" s="8">
        <f>димвенканали!C827</f>
        <v>74.099999999999994</v>
      </c>
      <c r="D827" s="8">
        <v>0</v>
      </c>
      <c r="E827" s="8">
        <v>0</v>
      </c>
      <c r="F827" s="8">
        <f t="shared" si="121"/>
        <v>74.099999999999994</v>
      </c>
      <c r="G827" s="11">
        <v>5.7171042566040071E-4</v>
      </c>
      <c r="H827" s="18">
        <f t="shared" si="126"/>
        <v>1.1531456456612847</v>
      </c>
      <c r="I827" s="10">
        <f t="shared" si="122"/>
        <v>0.42401165390965445</v>
      </c>
      <c r="J827" s="10">
        <v>0.75169058476255135</v>
      </c>
      <c r="K827" s="10">
        <v>0.20175946776768372</v>
      </c>
      <c r="L827" s="247">
        <f t="shared" si="123"/>
        <v>0.20175946776768372</v>
      </c>
      <c r="M827" s="10">
        <f t="shared" si="128"/>
        <v>2.5306073521011743</v>
      </c>
      <c r="N827" s="11">
        <f t="shared" si="129"/>
        <v>3.4151246317154854E-2</v>
      </c>
    </row>
    <row r="828" spans="1:14">
      <c r="A828" s="9">
        <f t="shared" si="127"/>
        <v>54</v>
      </c>
      <c r="B828" s="8" t="s">
        <v>876</v>
      </c>
      <c r="C828" s="8">
        <f>димвенканали!C828</f>
        <v>23.1</v>
      </c>
      <c r="D828" s="8">
        <v>0</v>
      </c>
      <c r="E828" s="8">
        <v>0</v>
      </c>
      <c r="F828" s="8">
        <f t="shared" si="121"/>
        <v>23.1</v>
      </c>
      <c r="G828" s="11">
        <v>1.7822551731113708E-4</v>
      </c>
      <c r="H828" s="18">
        <f t="shared" si="126"/>
        <v>0.35948265067173657</v>
      </c>
      <c r="I828" s="10">
        <f t="shared" ref="I828:I880" si="130">H828*0.3677</f>
        <v>0.13218177065199754</v>
      </c>
      <c r="J828" s="10">
        <v>0.23433269241585611</v>
      </c>
      <c r="K828" s="10">
        <v>6.2896676186686831E-2</v>
      </c>
      <c r="L828" s="247">
        <f t="shared" si="123"/>
        <v>6.2896676186686831E-2</v>
      </c>
      <c r="M828" s="10">
        <f t="shared" si="128"/>
        <v>0.78889378992627701</v>
      </c>
      <c r="N828" s="11">
        <f t="shared" si="129"/>
        <v>3.4151246317154847E-2</v>
      </c>
    </row>
    <row r="829" spans="1:14">
      <c r="A829" s="9">
        <f t="shared" si="127"/>
        <v>55</v>
      </c>
      <c r="B829" s="8" t="s">
        <v>877</v>
      </c>
      <c r="C829" s="8">
        <f>димвенканали!C829</f>
        <v>132.80000000000001</v>
      </c>
      <c r="D829" s="8">
        <v>0</v>
      </c>
      <c r="E829" s="8">
        <v>0</v>
      </c>
      <c r="F829" s="8">
        <f t="shared" si="121"/>
        <v>132.80000000000001</v>
      </c>
      <c r="G829" s="11">
        <v>1.0246038397800435E-3</v>
      </c>
      <c r="H829" s="18">
        <f t="shared" si="126"/>
        <v>2.0666361908747457</v>
      </c>
      <c r="I829" s="10">
        <f t="shared" si="130"/>
        <v>0.75990212738464402</v>
      </c>
      <c r="J829" s="10">
        <v>1.3471593745811989</v>
      </c>
      <c r="K829" s="10">
        <v>0.36158781807757628</v>
      </c>
      <c r="L829" s="247">
        <f t="shared" si="123"/>
        <v>0.36158781807757628</v>
      </c>
      <c r="M829" s="10">
        <f t="shared" si="128"/>
        <v>4.5352855109181656</v>
      </c>
      <c r="N829" s="11">
        <f t="shared" si="129"/>
        <v>3.4151246317154861E-2</v>
      </c>
    </row>
    <row r="830" spans="1:14">
      <c r="A830" s="9">
        <f t="shared" si="127"/>
        <v>56</v>
      </c>
      <c r="B830" s="8" t="s">
        <v>878</v>
      </c>
      <c r="C830" s="8">
        <f>димвенканали!C830</f>
        <v>3464.11</v>
      </c>
      <c r="D830" s="8">
        <v>203.9</v>
      </c>
      <c r="E830" s="8">
        <v>0</v>
      </c>
      <c r="F830" s="8">
        <f t="shared" ref="F830:F883" si="131">C830+D830+E830</f>
        <v>3668.01</v>
      </c>
      <c r="G830" s="11">
        <v>2.6726960899250349E-2</v>
      </c>
      <c r="H830" s="18">
        <f t="shared" si="126"/>
        <v>53.908547403396945</v>
      </c>
      <c r="I830" s="10">
        <f t="shared" si="130"/>
        <v>19.822172880229058</v>
      </c>
      <c r="J830" s="10">
        <v>35.140875459943352</v>
      </c>
      <c r="K830" s="10">
        <v>9.4320781361499453</v>
      </c>
      <c r="L830" s="247">
        <f t="shared" si="123"/>
        <v>9.4320781361499453</v>
      </c>
      <c r="M830" s="10">
        <f t="shared" si="128"/>
        <v>118.30367387971928</v>
      </c>
      <c r="N830" s="11">
        <f t="shared" si="129"/>
        <v>3.2252822069656101E-2</v>
      </c>
    </row>
    <row r="831" spans="1:14">
      <c r="A831" s="9">
        <f t="shared" si="127"/>
        <v>57</v>
      </c>
      <c r="B831" s="8" t="s">
        <v>879</v>
      </c>
      <c r="C831" s="8">
        <f>димвенканали!C831</f>
        <v>3464.39</v>
      </c>
      <c r="D831" s="8">
        <v>0</v>
      </c>
      <c r="E831" s="8">
        <v>204.7</v>
      </c>
      <c r="F831" s="8">
        <f t="shared" si="131"/>
        <v>3669.0899999999997</v>
      </c>
      <c r="G831" s="11">
        <v>2.6729121208551091E-2</v>
      </c>
      <c r="H831" s="18">
        <f t="shared" si="126"/>
        <v>53.912904768859633</v>
      </c>
      <c r="I831" s="10">
        <f t="shared" si="130"/>
        <v>19.823775083509688</v>
      </c>
      <c r="J831" s="10">
        <v>35.143715856215053</v>
      </c>
      <c r="K831" s="10">
        <v>9.4328405201037224</v>
      </c>
      <c r="L831" s="247">
        <f t="shared" si="123"/>
        <v>9.4328405201037224</v>
      </c>
      <c r="M831" s="10">
        <f t="shared" si="128"/>
        <v>118.3132362286881</v>
      </c>
      <c r="N831" s="11">
        <f t="shared" si="129"/>
        <v>3.2245934612857172E-2</v>
      </c>
    </row>
    <row r="832" spans="1:14">
      <c r="A832" s="9">
        <f t="shared" si="127"/>
        <v>58</v>
      </c>
      <c r="B832" s="8" t="s">
        <v>880</v>
      </c>
      <c r="C832" s="8">
        <f>димвенканали!C832</f>
        <v>31.4</v>
      </c>
      <c r="D832" s="8">
        <v>0</v>
      </c>
      <c r="E832" s="8">
        <v>0</v>
      </c>
      <c r="F832" s="8">
        <f t="shared" si="131"/>
        <v>31.4</v>
      </c>
      <c r="G832" s="11">
        <v>2.422632572973898E-4</v>
      </c>
      <c r="H832" s="18">
        <f t="shared" si="126"/>
        <v>0.4886474126014082</v>
      </c>
      <c r="I832" s="10">
        <f t="shared" si="130"/>
        <v>0.17967565361353782</v>
      </c>
      <c r="J832" s="10">
        <v>0.31853015332718099</v>
      </c>
      <c r="K832" s="10">
        <v>8.5495914816535332E-2</v>
      </c>
      <c r="L832" s="247">
        <f t="shared" si="123"/>
        <v>8.5495914816535332E-2</v>
      </c>
      <c r="M832" s="10">
        <f t="shared" si="128"/>
        <v>1.0723491343586622</v>
      </c>
      <c r="N832" s="11">
        <f t="shared" si="129"/>
        <v>3.4151246317154847E-2</v>
      </c>
    </row>
    <row r="833" spans="1:14">
      <c r="A833" s="9">
        <f t="shared" si="127"/>
        <v>59</v>
      </c>
      <c r="B833" s="8" t="s">
        <v>881</v>
      </c>
      <c r="C833" s="8">
        <f>димвенканали!C833</f>
        <v>71.5</v>
      </c>
      <c r="D833" s="8">
        <v>0</v>
      </c>
      <c r="E833" s="8">
        <v>0</v>
      </c>
      <c r="F833" s="8">
        <f t="shared" si="131"/>
        <v>71.5</v>
      </c>
      <c r="G833" s="11">
        <v>5.5165041072494808E-4</v>
      </c>
      <c r="H833" s="18">
        <f t="shared" si="126"/>
        <v>1.1126843949363274</v>
      </c>
      <c r="I833" s="10">
        <f t="shared" si="130"/>
        <v>0.40913405201808761</v>
      </c>
      <c r="J833" s="10">
        <v>0.72531547652526895</v>
      </c>
      <c r="K833" s="10">
        <v>0.19468018819688782</v>
      </c>
      <c r="L833" s="247">
        <f t="shared" si="123"/>
        <v>0.19468018819688782</v>
      </c>
      <c r="M833" s="10">
        <f t="shared" si="128"/>
        <v>2.4418141116765715</v>
      </c>
      <c r="N833" s="11">
        <f t="shared" si="129"/>
        <v>3.4151246317154847E-2</v>
      </c>
    </row>
    <row r="834" spans="1:14">
      <c r="A834" s="9">
        <f t="shared" si="127"/>
        <v>60</v>
      </c>
      <c r="B834" s="8" t="s">
        <v>882</v>
      </c>
      <c r="C834" s="8">
        <f>димвенканали!C834</f>
        <v>44</v>
      </c>
      <c r="D834" s="8">
        <v>0</v>
      </c>
      <c r="E834" s="8">
        <v>0</v>
      </c>
      <c r="F834" s="8">
        <f t="shared" si="131"/>
        <v>44</v>
      </c>
      <c r="G834" s="11">
        <v>3.3947717583073732E-4</v>
      </c>
      <c r="H834" s="18">
        <f t="shared" si="126"/>
        <v>0.68472885842235542</v>
      </c>
      <c r="I834" s="10">
        <f t="shared" si="130"/>
        <v>0.2517748012419001</v>
      </c>
      <c r="J834" s="10">
        <v>0.44634798555401162</v>
      </c>
      <c r="K834" s="10">
        <v>0.11980319273654634</v>
      </c>
      <c r="L834" s="247">
        <f t="shared" si="123"/>
        <v>0.11980319273654634</v>
      </c>
      <c r="M834" s="10">
        <f t="shared" si="128"/>
        <v>1.5026548379548135</v>
      </c>
      <c r="N834" s="11">
        <f t="shared" si="129"/>
        <v>3.4151246317154854E-2</v>
      </c>
    </row>
    <row r="835" spans="1:14">
      <c r="A835" s="9">
        <f t="shared" si="127"/>
        <v>61</v>
      </c>
      <c r="B835" s="8" t="s">
        <v>883</v>
      </c>
      <c r="C835" s="8">
        <f>димвенканали!C835</f>
        <v>89.5</v>
      </c>
      <c r="D835" s="8">
        <v>0</v>
      </c>
      <c r="E835" s="8">
        <v>0</v>
      </c>
      <c r="F835" s="8">
        <f t="shared" si="131"/>
        <v>89.5</v>
      </c>
      <c r="G835" s="11">
        <v>6.9052743720115876E-4</v>
      </c>
      <c r="H835" s="18">
        <f t="shared" si="126"/>
        <v>1.3928007461091092</v>
      </c>
      <c r="I835" s="10">
        <f t="shared" si="130"/>
        <v>0.51213283434431944</v>
      </c>
      <c r="J835" s="10">
        <v>0.90791237970645555</v>
      </c>
      <c r="K835" s="10">
        <v>0.24369058522547493</v>
      </c>
      <c r="L835" s="247">
        <f t="shared" si="123"/>
        <v>0.24369058522547493</v>
      </c>
      <c r="M835" s="10">
        <f t="shared" si="128"/>
        <v>3.0565365453853595</v>
      </c>
      <c r="N835" s="11">
        <f t="shared" si="129"/>
        <v>3.4151246317154854E-2</v>
      </c>
    </row>
    <row r="836" spans="1:14">
      <c r="A836" s="9">
        <f t="shared" si="127"/>
        <v>62</v>
      </c>
      <c r="B836" s="8" t="s">
        <v>884</v>
      </c>
      <c r="C836" s="8">
        <f>димвенканали!C836</f>
        <v>160.9</v>
      </c>
      <c r="D836" s="8">
        <v>0</v>
      </c>
      <c r="E836" s="8">
        <v>0</v>
      </c>
      <c r="F836" s="8">
        <f t="shared" si="131"/>
        <v>160.9</v>
      </c>
      <c r="G836" s="11">
        <v>1.2414063088901281E-3</v>
      </c>
      <c r="H836" s="18">
        <f t="shared" si="126"/>
        <v>2.5039289390944774</v>
      </c>
      <c r="I836" s="10">
        <f t="shared" si="130"/>
        <v>0.92069467090503943</v>
      </c>
      <c r="J836" s="10">
        <v>1.6322134289918291</v>
      </c>
      <c r="K836" s="10">
        <v>0.43809849343887058</v>
      </c>
      <c r="L836" s="247">
        <f t="shared" si="123"/>
        <v>0.43809849343887058</v>
      </c>
      <c r="M836" s="10">
        <f t="shared" si="128"/>
        <v>5.4949355324302163</v>
      </c>
      <c r="N836" s="11">
        <f t="shared" si="129"/>
        <v>3.4151246317154854E-2</v>
      </c>
    </row>
    <row r="837" spans="1:14">
      <c r="A837" s="9">
        <f t="shared" si="127"/>
        <v>63</v>
      </c>
      <c r="B837" s="8" t="s">
        <v>885</v>
      </c>
      <c r="C837" s="8">
        <f>димвенканали!C837</f>
        <v>6819.2</v>
      </c>
      <c r="D837" s="8">
        <v>0</v>
      </c>
      <c r="E837" s="8">
        <v>390.5</v>
      </c>
      <c r="F837" s="8">
        <f t="shared" si="131"/>
        <v>7209.7</v>
      </c>
      <c r="G837" s="11">
        <v>5.2612789941476445E-2</v>
      </c>
      <c r="H837" s="18">
        <f t="shared" si="126"/>
        <v>106.12052343985741</v>
      </c>
      <c r="I837" s="10">
        <f t="shared" si="130"/>
        <v>39.020516468835574</v>
      </c>
      <c r="J837" s="10">
        <v>69.175822342952642</v>
      </c>
      <c r="K837" s="10">
        <v>18.567316634296745</v>
      </c>
      <c r="L837" s="247">
        <f t="shared" si="123"/>
        <v>18.567316634296745</v>
      </c>
      <c r="M837" s="10">
        <f t="shared" si="128"/>
        <v>232.88417888594239</v>
      </c>
      <c r="N837" s="11">
        <f t="shared" si="129"/>
        <v>3.2301507536505319E-2</v>
      </c>
    </row>
    <row r="838" spans="1:14">
      <c r="A838" s="9">
        <f t="shared" si="127"/>
        <v>64</v>
      </c>
      <c r="B838" s="8" t="s">
        <v>886</v>
      </c>
      <c r="C838" s="8">
        <f>димвенканали!C838</f>
        <v>6078.6</v>
      </c>
      <c r="D838" s="8">
        <v>0</v>
      </c>
      <c r="E838" s="8">
        <v>0</v>
      </c>
      <c r="F838" s="8">
        <f t="shared" si="131"/>
        <v>6078.6</v>
      </c>
      <c r="G838" s="11">
        <v>4.689877184101636E-2</v>
      </c>
      <c r="H838" s="18">
        <f t="shared" si="126"/>
        <v>94.59529179104841</v>
      </c>
      <c r="I838" s="10">
        <f t="shared" si="130"/>
        <v>34.782688791568503</v>
      </c>
      <c r="J838" s="10">
        <v>61.662974204286712</v>
      </c>
      <c r="K838" s="10">
        <v>16.550811076553877</v>
      </c>
      <c r="L838" s="247">
        <f t="shared" si="123"/>
        <v>16.550811076553877</v>
      </c>
      <c r="M838" s="10">
        <f t="shared" si="128"/>
        <v>207.59176586345751</v>
      </c>
      <c r="N838" s="11">
        <f t="shared" si="129"/>
        <v>3.4151246317154854E-2</v>
      </c>
    </row>
    <row r="839" spans="1:14">
      <c r="A839" s="9">
        <f t="shared" si="127"/>
        <v>65</v>
      </c>
      <c r="B839" s="8" t="s">
        <v>887</v>
      </c>
      <c r="C839" s="8">
        <f>димвенканали!C839</f>
        <v>69</v>
      </c>
      <c r="D839" s="8">
        <v>0</v>
      </c>
      <c r="E839" s="8">
        <v>0</v>
      </c>
      <c r="F839" s="8">
        <f t="shared" si="131"/>
        <v>69</v>
      </c>
      <c r="G839" s="11">
        <v>5.3236193482547438E-4</v>
      </c>
      <c r="H839" s="18">
        <f t="shared" si="126"/>
        <v>1.0737793461623302</v>
      </c>
      <c r="I839" s="10">
        <f t="shared" si="130"/>
        <v>0.39482866558388885</v>
      </c>
      <c r="J839" s="10">
        <v>0.69995479552788187</v>
      </c>
      <c r="K839" s="10">
        <v>0.18787318860958402</v>
      </c>
      <c r="L839" s="247">
        <f t="shared" si="123"/>
        <v>0.18787318860958402</v>
      </c>
      <c r="M839" s="10">
        <f t="shared" ref="M839:M869" si="132">H839+I839+J839+L839</f>
        <v>2.3564359958836851</v>
      </c>
      <c r="N839" s="11">
        <f t="shared" ref="N839:N869" si="133">M839/F839</f>
        <v>3.4151246317154854E-2</v>
      </c>
    </row>
    <row r="840" spans="1:14">
      <c r="A840" s="9">
        <f t="shared" ref="A840:A902" si="134">A839+1</f>
        <v>66</v>
      </c>
      <c r="B840" s="14" t="s">
        <v>888</v>
      </c>
      <c r="C840" s="8">
        <f>димвенканали!C840</f>
        <v>87.8</v>
      </c>
      <c r="D840" s="8">
        <v>0</v>
      </c>
      <c r="E840" s="8">
        <v>0</v>
      </c>
      <c r="F840" s="8">
        <f t="shared" si="131"/>
        <v>87.8</v>
      </c>
      <c r="G840" s="11">
        <v>6.7741127358951665E-4</v>
      </c>
      <c r="H840" s="18">
        <f t="shared" ref="H840:H902" si="135">G840*$O$2</f>
        <v>1.3663453129427909</v>
      </c>
      <c r="I840" s="10">
        <f t="shared" si="130"/>
        <v>0.50240517156906428</v>
      </c>
      <c r="J840" s="10">
        <v>0.89066711662823239</v>
      </c>
      <c r="K840" s="10">
        <v>0.23906182550610838</v>
      </c>
      <c r="L840" s="247">
        <f t="shared" ref="L840:L903" si="136">K840*$L$2</f>
        <v>0.23906182550610838</v>
      </c>
      <c r="M840" s="10">
        <f t="shared" si="132"/>
        <v>2.9984794266461958</v>
      </c>
      <c r="N840" s="11">
        <f t="shared" si="133"/>
        <v>3.4151246317154854E-2</v>
      </c>
    </row>
    <row r="841" spans="1:14">
      <c r="A841" s="9">
        <f t="shared" si="134"/>
        <v>67</v>
      </c>
      <c r="B841" s="14" t="s">
        <v>889</v>
      </c>
      <c r="C841" s="8">
        <f>димвенканали!C841</f>
        <v>204.9</v>
      </c>
      <c r="D841" s="8">
        <v>0</v>
      </c>
      <c r="E841" s="8">
        <v>0</v>
      </c>
      <c r="F841" s="8">
        <f t="shared" si="131"/>
        <v>204.9</v>
      </c>
      <c r="G841" s="11">
        <v>1.5808834847208654E-3</v>
      </c>
      <c r="H841" s="18">
        <f t="shared" si="135"/>
        <v>3.1886577975168326</v>
      </c>
      <c r="I841" s="10">
        <f t="shared" si="130"/>
        <v>1.1724694721469395</v>
      </c>
      <c r="J841" s="10">
        <v>2.0785614145458409</v>
      </c>
      <c r="K841" s="10">
        <v>0.55790168617541702</v>
      </c>
      <c r="L841" s="247">
        <f t="shared" si="136"/>
        <v>0.55790168617541702</v>
      </c>
      <c r="M841" s="10">
        <f t="shared" si="132"/>
        <v>6.99759037038503</v>
      </c>
      <c r="N841" s="11">
        <f t="shared" si="133"/>
        <v>3.4151246317154854E-2</v>
      </c>
    </row>
    <row r="842" spans="1:14">
      <c r="A842" s="9">
        <f t="shared" si="134"/>
        <v>68</v>
      </c>
      <c r="B842" s="14" t="s">
        <v>890</v>
      </c>
      <c r="C842" s="8">
        <f>димвенканали!C842</f>
        <v>119.9</v>
      </c>
      <c r="D842" s="8">
        <v>0</v>
      </c>
      <c r="E842" s="8">
        <v>0</v>
      </c>
      <c r="F842" s="8">
        <f t="shared" si="131"/>
        <v>119.9</v>
      </c>
      <c r="G842" s="11">
        <v>9.2507530413875913E-4</v>
      </c>
      <c r="H842" s="18">
        <f t="shared" si="135"/>
        <v>1.8658861392009185</v>
      </c>
      <c r="I842" s="10">
        <f t="shared" si="130"/>
        <v>0.68608633338417779</v>
      </c>
      <c r="J842" s="10">
        <v>1.2162982606346817</v>
      </c>
      <c r="K842" s="10">
        <v>0.32646370020708876</v>
      </c>
      <c r="L842" s="247">
        <f t="shared" si="136"/>
        <v>0.32646370020708876</v>
      </c>
      <c r="M842" s="10">
        <f t="shared" si="132"/>
        <v>4.0947344334268676</v>
      </c>
      <c r="N842" s="11">
        <f t="shared" si="133"/>
        <v>3.4151246317154854E-2</v>
      </c>
    </row>
    <row r="843" spans="1:14">
      <c r="A843" s="9">
        <f t="shared" si="134"/>
        <v>69</v>
      </c>
      <c r="B843" s="14" t="s">
        <v>891</v>
      </c>
      <c r="C843" s="8">
        <f>димвенканали!C843</f>
        <v>111.8</v>
      </c>
      <c r="D843" s="8">
        <v>0</v>
      </c>
      <c r="E843" s="8">
        <v>0</v>
      </c>
      <c r="F843" s="8">
        <f t="shared" si="131"/>
        <v>111.8</v>
      </c>
      <c r="G843" s="11">
        <v>8.6258064222446431E-4</v>
      </c>
      <c r="H843" s="18">
        <f t="shared" si="135"/>
        <v>1.7398337811731668</v>
      </c>
      <c r="I843" s="10">
        <f t="shared" si="130"/>
        <v>0.6397368813373735</v>
      </c>
      <c r="J843" s="10">
        <v>1.1341296542031478</v>
      </c>
      <c r="K843" s="10">
        <v>0.30440902154422456</v>
      </c>
      <c r="L843" s="247">
        <f t="shared" si="136"/>
        <v>0.30440902154422456</v>
      </c>
      <c r="M843" s="10">
        <f t="shared" si="132"/>
        <v>3.818109338257913</v>
      </c>
      <c r="N843" s="11">
        <f t="shared" si="133"/>
        <v>3.4151246317154861E-2</v>
      </c>
    </row>
    <row r="844" spans="1:14">
      <c r="A844" s="9">
        <f t="shared" si="134"/>
        <v>70</v>
      </c>
      <c r="B844" s="14" t="s">
        <v>892</v>
      </c>
      <c r="C844" s="8">
        <f>димвенканали!C844</f>
        <v>99</v>
      </c>
      <c r="D844" s="8">
        <v>0</v>
      </c>
      <c r="E844" s="8">
        <v>0</v>
      </c>
      <c r="F844" s="8">
        <f t="shared" si="131"/>
        <v>99</v>
      </c>
      <c r="G844" s="11">
        <v>7.6382364561915889E-4</v>
      </c>
      <c r="H844" s="18">
        <f t="shared" si="135"/>
        <v>1.5406399314502996</v>
      </c>
      <c r="I844" s="10">
        <f t="shared" si="130"/>
        <v>0.56649330279427523</v>
      </c>
      <c r="J844" s="10">
        <v>1.0042829674965261</v>
      </c>
      <c r="K844" s="10">
        <v>0.26955718365722925</v>
      </c>
      <c r="L844" s="247">
        <f t="shared" si="136"/>
        <v>0.26955718365722925</v>
      </c>
      <c r="M844" s="10">
        <f t="shared" si="132"/>
        <v>3.3809733853983306</v>
      </c>
      <c r="N844" s="11">
        <f t="shared" si="133"/>
        <v>3.4151246317154854E-2</v>
      </c>
    </row>
    <row r="845" spans="1:14">
      <c r="A845" s="9">
        <f t="shared" si="134"/>
        <v>71</v>
      </c>
      <c r="B845" s="14" t="s">
        <v>893</v>
      </c>
      <c r="C845" s="8">
        <f>димвенканали!C845</f>
        <v>39.5</v>
      </c>
      <c r="D845" s="8">
        <v>0</v>
      </c>
      <c r="E845" s="8">
        <v>0</v>
      </c>
      <c r="F845" s="8">
        <f t="shared" si="131"/>
        <v>39.5</v>
      </c>
      <c r="G845" s="11">
        <v>3.0475791921168464E-4</v>
      </c>
      <c r="H845" s="18">
        <f t="shared" si="135"/>
        <v>0.61469977062916004</v>
      </c>
      <c r="I845" s="10">
        <f t="shared" si="130"/>
        <v>0.22602510566034217</v>
      </c>
      <c r="J845" s="10">
        <v>0.400698759758715</v>
      </c>
      <c r="K845" s="10">
        <v>0.10755059347939956</v>
      </c>
      <c r="L845" s="247">
        <f t="shared" si="136"/>
        <v>0.10755059347939956</v>
      </c>
      <c r="M845" s="10">
        <f t="shared" si="132"/>
        <v>1.3489742295276168</v>
      </c>
      <c r="N845" s="11">
        <f t="shared" si="133"/>
        <v>3.4151246317154854E-2</v>
      </c>
    </row>
    <row r="846" spans="1:14">
      <c r="A846" s="9">
        <f t="shared" si="134"/>
        <v>72</v>
      </c>
      <c r="B846" s="14" t="s">
        <v>894</v>
      </c>
      <c r="C846" s="8">
        <f>димвенканали!C846</f>
        <v>81.2</v>
      </c>
      <c r="D846" s="8">
        <v>0</v>
      </c>
      <c r="E846" s="8">
        <v>0</v>
      </c>
      <c r="F846" s="8">
        <f t="shared" si="131"/>
        <v>81.2</v>
      </c>
      <c r="G846" s="11">
        <v>6.2648969721490607E-4</v>
      </c>
      <c r="H846" s="18">
        <f t="shared" si="135"/>
        <v>1.2636359841794378</v>
      </c>
      <c r="I846" s="10">
        <f t="shared" si="130"/>
        <v>0.46463895138277933</v>
      </c>
      <c r="J846" s="10">
        <v>0.82371491879513059</v>
      </c>
      <c r="K846" s="10">
        <v>0.22109134659562643</v>
      </c>
      <c r="L846" s="247">
        <f t="shared" si="136"/>
        <v>0.22109134659562643</v>
      </c>
      <c r="M846" s="10">
        <f t="shared" si="132"/>
        <v>2.7730812009529742</v>
      </c>
      <c r="N846" s="11">
        <f t="shared" si="133"/>
        <v>3.4151246317154854E-2</v>
      </c>
    </row>
    <row r="847" spans="1:14">
      <c r="A847" s="9">
        <f t="shared" si="134"/>
        <v>73</v>
      </c>
      <c r="B847" s="14" t="s">
        <v>895</v>
      </c>
      <c r="C847" s="8">
        <f>димвенканали!C847</f>
        <v>60.2</v>
      </c>
      <c r="D847" s="8">
        <v>0</v>
      </c>
      <c r="E847" s="8">
        <v>0</v>
      </c>
      <c r="F847" s="8">
        <f t="shared" si="131"/>
        <v>60.2</v>
      </c>
      <c r="G847" s="11">
        <v>4.6446649965932696E-4</v>
      </c>
      <c r="H847" s="18">
        <f t="shared" si="135"/>
        <v>0.93683357447785909</v>
      </c>
      <c r="I847" s="10">
        <f t="shared" si="130"/>
        <v>0.34447370533550881</v>
      </c>
      <c r="J847" s="10">
        <v>0.61068519841707958</v>
      </c>
      <c r="K847" s="10">
        <v>0.16391255006227476</v>
      </c>
      <c r="L847" s="247">
        <f t="shared" si="136"/>
        <v>0.16391255006227476</v>
      </c>
      <c r="M847" s="10">
        <f t="shared" si="132"/>
        <v>2.0559050282927225</v>
      </c>
      <c r="N847" s="11">
        <f t="shared" si="133"/>
        <v>3.4151246317154854E-2</v>
      </c>
    </row>
    <row r="848" spans="1:14">
      <c r="A848" s="9">
        <f t="shared" si="134"/>
        <v>74</v>
      </c>
      <c r="B848" s="14" t="s">
        <v>896</v>
      </c>
      <c r="C848" s="8">
        <f>димвенканали!C848</f>
        <v>53.5</v>
      </c>
      <c r="D848" s="8">
        <v>0</v>
      </c>
      <c r="E848" s="8">
        <v>0</v>
      </c>
      <c r="F848" s="8">
        <f t="shared" si="131"/>
        <v>53.5</v>
      </c>
      <c r="G848" s="11">
        <v>4.1277338424873739E-4</v>
      </c>
      <c r="H848" s="18">
        <f t="shared" si="135"/>
        <v>0.83256804376354576</v>
      </c>
      <c r="I848" s="10">
        <f t="shared" si="130"/>
        <v>0.30613526969185578</v>
      </c>
      <c r="J848" s="10">
        <v>0.54271857334408236</v>
      </c>
      <c r="K848" s="10">
        <v>0.14566979116830067</v>
      </c>
      <c r="L848" s="247">
        <f t="shared" si="136"/>
        <v>0.14566979116830067</v>
      </c>
      <c r="M848" s="10">
        <f t="shared" si="132"/>
        <v>1.8270916779677846</v>
      </c>
      <c r="N848" s="11">
        <f t="shared" si="133"/>
        <v>3.4151246317154854E-2</v>
      </c>
    </row>
    <row r="849" spans="1:14">
      <c r="A849" s="9" t="e">
        <f>#REF!+1</f>
        <v>#REF!</v>
      </c>
      <c r="B849" s="8" t="s">
        <v>897</v>
      </c>
      <c r="C849" s="8">
        <f>димвенканали!C849</f>
        <v>104.2</v>
      </c>
      <c r="D849" s="8">
        <v>0</v>
      </c>
      <c r="E849" s="8">
        <v>0</v>
      </c>
      <c r="F849" s="8">
        <f t="shared" si="131"/>
        <v>104.2</v>
      </c>
      <c r="G849" s="11">
        <v>8.0394367549006427E-4</v>
      </c>
      <c r="H849" s="18">
        <f t="shared" si="135"/>
        <v>1.6215624329002145</v>
      </c>
      <c r="I849" s="10">
        <f t="shared" si="130"/>
        <v>0.59624850657740891</v>
      </c>
      <c r="J849" s="10">
        <v>1.0570331839710911</v>
      </c>
      <c r="K849" s="10">
        <v>0.28371574279882111</v>
      </c>
      <c r="L849" s="247">
        <f t="shared" si="136"/>
        <v>0.28371574279882111</v>
      </c>
      <c r="M849" s="10">
        <f t="shared" si="132"/>
        <v>3.5585598662475353</v>
      </c>
      <c r="N849" s="11">
        <f t="shared" si="133"/>
        <v>3.4151246317154847E-2</v>
      </c>
    </row>
    <row r="850" spans="1:14">
      <c r="A850" s="9" t="e">
        <f t="shared" si="134"/>
        <v>#REF!</v>
      </c>
      <c r="B850" s="8" t="s">
        <v>898</v>
      </c>
      <c r="C850" s="8">
        <f>димвенканали!C850</f>
        <v>234.9</v>
      </c>
      <c r="D850" s="8">
        <v>0</v>
      </c>
      <c r="E850" s="8">
        <v>0</v>
      </c>
      <c r="F850" s="8">
        <f t="shared" si="131"/>
        <v>234.9</v>
      </c>
      <c r="G850" s="11">
        <v>1.8123451955145498E-3</v>
      </c>
      <c r="H850" s="18">
        <f t="shared" si="135"/>
        <v>3.6555183828048019</v>
      </c>
      <c r="I850" s="10">
        <f t="shared" si="130"/>
        <v>1.3441341093573258</v>
      </c>
      <c r="J850" s="10">
        <v>2.382889586514485</v>
      </c>
      <c r="K850" s="10">
        <v>0.63958568122306225</v>
      </c>
      <c r="L850" s="247">
        <f t="shared" si="136"/>
        <v>0.63958568122306225</v>
      </c>
      <c r="M850" s="10">
        <f t="shared" si="132"/>
        <v>8.022127759899675</v>
      </c>
      <c r="N850" s="11">
        <f t="shared" si="133"/>
        <v>3.4151246317154854E-2</v>
      </c>
    </row>
    <row r="851" spans="1:14">
      <c r="A851" s="9" t="e">
        <f t="shared" si="134"/>
        <v>#REF!</v>
      </c>
      <c r="B851" s="8" t="s">
        <v>899</v>
      </c>
      <c r="C851" s="8">
        <f>димвенканали!C851</f>
        <v>71.7</v>
      </c>
      <c r="D851" s="8">
        <v>0</v>
      </c>
      <c r="E851" s="8">
        <v>0</v>
      </c>
      <c r="F851" s="8">
        <f t="shared" si="131"/>
        <v>71.7</v>
      </c>
      <c r="G851" s="11">
        <v>5.5319348879690605E-4</v>
      </c>
      <c r="H851" s="18">
        <f t="shared" si="135"/>
        <v>1.1157967988382476</v>
      </c>
      <c r="I851" s="10">
        <f t="shared" si="130"/>
        <v>0.41027848293282365</v>
      </c>
      <c r="J851" s="10">
        <v>0.72734433100506002</v>
      </c>
      <c r="K851" s="10">
        <v>0.19522474816387211</v>
      </c>
      <c r="L851" s="247">
        <f t="shared" si="136"/>
        <v>0.19522474816387211</v>
      </c>
      <c r="M851" s="10">
        <f t="shared" si="132"/>
        <v>2.4486443609400035</v>
      </c>
      <c r="N851" s="11">
        <f t="shared" si="133"/>
        <v>3.4151246317154861E-2</v>
      </c>
    </row>
    <row r="852" spans="1:14">
      <c r="A852" s="9" t="e">
        <f t="shared" si="134"/>
        <v>#REF!</v>
      </c>
      <c r="B852" s="8" t="s">
        <v>900</v>
      </c>
      <c r="C852" s="8">
        <f>димвенканали!C852</f>
        <v>126.6</v>
      </c>
      <c r="D852" s="8">
        <v>0</v>
      </c>
      <c r="E852" s="8">
        <v>0</v>
      </c>
      <c r="F852" s="8">
        <f t="shared" si="131"/>
        <v>126.6</v>
      </c>
      <c r="G852" s="11">
        <v>9.7676841954934864E-4</v>
      </c>
      <c r="H852" s="18">
        <f t="shared" si="135"/>
        <v>1.9701516699152317</v>
      </c>
      <c r="I852" s="10">
        <f t="shared" si="130"/>
        <v>0.72442476902783071</v>
      </c>
      <c r="J852" s="10">
        <v>1.2842648857076788</v>
      </c>
      <c r="K852" s="10">
        <v>0.34470645910106285</v>
      </c>
      <c r="L852" s="247">
        <f t="shared" si="136"/>
        <v>0.34470645910106285</v>
      </c>
      <c r="M852" s="10">
        <f t="shared" si="132"/>
        <v>4.3235477837518035</v>
      </c>
      <c r="N852" s="11">
        <f t="shared" si="133"/>
        <v>3.4151246317154847E-2</v>
      </c>
    </row>
    <row r="853" spans="1:14">
      <c r="A853" s="9" t="e">
        <f t="shared" si="134"/>
        <v>#REF!</v>
      </c>
      <c r="B853" s="8" t="s">
        <v>901</v>
      </c>
      <c r="C853" s="8">
        <f>димвенканали!C853</f>
        <v>89.7</v>
      </c>
      <c r="D853" s="8">
        <v>0</v>
      </c>
      <c r="E853" s="8">
        <v>0</v>
      </c>
      <c r="F853" s="8">
        <f t="shared" si="131"/>
        <v>89.7</v>
      </c>
      <c r="G853" s="11">
        <v>6.9207051527311674E-4</v>
      </c>
      <c r="H853" s="18">
        <f t="shared" si="135"/>
        <v>1.3959131500110291</v>
      </c>
      <c r="I853" s="10">
        <f t="shared" si="130"/>
        <v>0.51327726525905548</v>
      </c>
      <c r="J853" s="10">
        <v>0.90994123418624639</v>
      </c>
      <c r="K853" s="10">
        <v>0.24423514519245923</v>
      </c>
      <c r="L853" s="247">
        <f t="shared" si="136"/>
        <v>0.24423514519245923</v>
      </c>
      <c r="M853" s="10">
        <f t="shared" si="132"/>
        <v>3.0633667946487901</v>
      </c>
      <c r="N853" s="11">
        <f t="shared" si="133"/>
        <v>3.4151246317154847E-2</v>
      </c>
    </row>
    <row r="854" spans="1:14">
      <c r="A854" s="9" t="e">
        <f t="shared" si="134"/>
        <v>#REF!</v>
      </c>
      <c r="B854" s="8" t="s">
        <v>902</v>
      </c>
      <c r="C854" s="8">
        <f>димвенканали!C854</f>
        <v>68.900000000000006</v>
      </c>
      <c r="D854" s="8">
        <v>0</v>
      </c>
      <c r="E854" s="8">
        <v>0</v>
      </c>
      <c r="F854" s="8">
        <f t="shared" si="131"/>
        <v>68.900000000000006</v>
      </c>
      <c r="G854" s="11">
        <v>5.3159039578949544E-4</v>
      </c>
      <c r="H854" s="18">
        <f t="shared" si="135"/>
        <v>1.0722231442113701</v>
      </c>
      <c r="I854" s="10">
        <f t="shared" si="130"/>
        <v>0.39425645012652083</v>
      </c>
      <c r="J854" s="10">
        <v>0.69894036828798656</v>
      </c>
      <c r="K854" s="10">
        <v>0.18760090862609191</v>
      </c>
      <c r="L854" s="247">
        <f t="shared" si="136"/>
        <v>0.18760090862609191</v>
      </c>
      <c r="M854" s="10">
        <f t="shared" si="132"/>
        <v>2.3530208712519696</v>
      </c>
      <c r="N854" s="11">
        <f t="shared" si="133"/>
        <v>3.4151246317154854E-2</v>
      </c>
    </row>
    <row r="855" spans="1:14">
      <c r="A855" s="9" t="e">
        <f t="shared" si="134"/>
        <v>#REF!</v>
      </c>
      <c r="B855" s="8" t="s">
        <v>903</v>
      </c>
      <c r="C855" s="8">
        <f>димвенканали!C855</f>
        <v>82.2</v>
      </c>
      <c r="D855" s="8">
        <v>0</v>
      </c>
      <c r="E855" s="8">
        <v>0</v>
      </c>
      <c r="F855" s="8">
        <f t="shared" si="131"/>
        <v>82.2</v>
      </c>
      <c r="G855" s="11">
        <v>6.3420508757469564E-4</v>
      </c>
      <c r="H855" s="18">
        <f t="shared" si="135"/>
        <v>1.2791980036890369</v>
      </c>
      <c r="I855" s="10">
        <f t="shared" si="130"/>
        <v>0.47036110595645891</v>
      </c>
      <c r="J855" s="10">
        <v>0.83385919119408547</v>
      </c>
      <c r="K855" s="10">
        <v>0.22381414643054795</v>
      </c>
      <c r="L855" s="247">
        <f t="shared" si="136"/>
        <v>0.22381414643054795</v>
      </c>
      <c r="M855" s="10">
        <f t="shared" si="132"/>
        <v>2.8072324472701293</v>
      </c>
      <c r="N855" s="11">
        <f t="shared" si="133"/>
        <v>3.4151246317154854E-2</v>
      </c>
    </row>
    <row r="856" spans="1:14">
      <c r="A856" s="9" t="e">
        <f t="shared" si="134"/>
        <v>#REF!</v>
      </c>
      <c r="B856" s="8" t="s">
        <v>904</v>
      </c>
      <c r="C856" s="8">
        <f>димвенканали!C856</f>
        <v>95.49</v>
      </c>
      <c r="D856" s="8">
        <v>0</v>
      </c>
      <c r="E856" s="8">
        <v>0</v>
      </c>
      <c r="F856" s="8">
        <f t="shared" si="131"/>
        <v>95.49</v>
      </c>
      <c r="G856" s="11">
        <v>7.3674262545629784E-4</v>
      </c>
      <c r="H856" s="18">
        <f t="shared" si="135"/>
        <v>1.4860172429716072</v>
      </c>
      <c r="I856" s="10">
        <f t="shared" si="130"/>
        <v>0.54640854024065999</v>
      </c>
      <c r="J856" s="10">
        <v>0.96867657137619478</v>
      </c>
      <c r="K856" s="10">
        <v>0.26000015623665479</v>
      </c>
      <c r="L856" s="247">
        <f t="shared" si="136"/>
        <v>0.26000015623665479</v>
      </c>
      <c r="M856" s="10">
        <f t="shared" si="132"/>
        <v>3.261102510825117</v>
      </c>
      <c r="N856" s="11">
        <f t="shared" si="133"/>
        <v>3.4151246317154854E-2</v>
      </c>
    </row>
    <row r="857" spans="1:14">
      <c r="A857" s="9" t="e">
        <f t="shared" si="134"/>
        <v>#REF!</v>
      </c>
      <c r="B857" s="8" t="s">
        <v>905</v>
      </c>
      <c r="C857" s="8">
        <f>димвенканали!C857</f>
        <v>152.59</v>
      </c>
      <c r="D857" s="8">
        <v>142.80000000000001</v>
      </c>
      <c r="E857" s="8">
        <v>0</v>
      </c>
      <c r="F857" s="8">
        <f t="shared" si="131"/>
        <v>295.39</v>
      </c>
      <c r="G857" s="11">
        <v>1.1772914150002774E-3</v>
      </c>
      <c r="H857" s="18">
        <f t="shared" si="135"/>
        <v>2.3746085569697097</v>
      </c>
      <c r="I857" s="10">
        <f t="shared" si="130"/>
        <v>0.87314356639776236</v>
      </c>
      <c r="J857" s="10">
        <v>1.5479145253565145</v>
      </c>
      <c r="K857" s="10">
        <v>0.88296856125020806</v>
      </c>
      <c r="L857" s="247">
        <f t="shared" si="136"/>
        <v>0.88296856125020806</v>
      </c>
      <c r="M857" s="10">
        <f t="shared" si="132"/>
        <v>5.6786352099741944</v>
      </c>
      <c r="N857" s="11">
        <f t="shared" si="133"/>
        <v>1.9224195842696756E-2</v>
      </c>
    </row>
    <row r="858" spans="1:14">
      <c r="A858" s="9" t="e">
        <f t="shared" si="134"/>
        <v>#REF!</v>
      </c>
      <c r="B858" s="8" t="s">
        <v>906</v>
      </c>
      <c r="C858" s="8">
        <f>димвенканали!C858</f>
        <v>45.6</v>
      </c>
      <c r="D858" s="8">
        <v>0</v>
      </c>
      <c r="E858" s="8">
        <v>0</v>
      </c>
      <c r="F858" s="8">
        <f t="shared" si="131"/>
        <v>45.6</v>
      </c>
      <c r="G858" s="11">
        <v>3.5182180040640049E-4</v>
      </c>
      <c r="H858" s="18">
        <f t="shared" si="135"/>
        <v>0.70962808963771384</v>
      </c>
      <c r="I858" s="10">
        <f t="shared" si="130"/>
        <v>0.26093024855978741</v>
      </c>
      <c r="J858" s="10">
        <v>0.46257882139233936</v>
      </c>
      <c r="K858" s="10">
        <v>0.12415967247242075</v>
      </c>
      <c r="L858" s="247">
        <f t="shared" si="136"/>
        <v>0.12415967247242075</v>
      </c>
      <c r="M858" s="10">
        <f t="shared" si="132"/>
        <v>1.5572968320622613</v>
      </c>
      <c r="N858" s="11">
        <f t="shared" si="133"/>
        <v>3.4151246317154854E-2</v>
      </c>
    </row>
    <row r="859" spans="1:14">
      <c r="A859" s="9" t="e">
        <f t="shared" si="134"/>
        <v>#REF!</v>
      </c>
      <c r="B859" s="8" t="s">
        <v>907</v>
      </c>
      <c r="C859" s="8">
        <f>димвенканали!C859</f>
        <v>220.1</v>
      </c>
      <c r="D859" s="8">
        <v>0</v>
      </c>
      <c r="E859" s="8">
        <v>0</v>
      </c>
      <c r="F859" s="8">
        <f t="shared" si="131"/>
        <v>220.1</v>
      </c>
      <c r="G859" s="11">
        <v>1.6981574181896655E-3</v>
      </c>
      <c r="H859" s="18">
        <f t="shared" si="135"/>
        <v>3.4252004940627372</v>
      </c>
      <c r="I859" s="10">
        <f t="shared" si="130"/>
        <v>1.2594462216668685</v>
      </c>
      <c r="J859" s="10">
        <v>2.2327543550099538</v>
      </c>
      <c r="K859" s="10">
        <v>0.59928824366622391</v>
      </c>
      <c r="L859" s="247">
        <f t="shared" si="136"/>
        <v>0.59928824366622391</v>
      </c>
      <c r="M859" s="10">
        <f t="shared" si="132"/>
        <v>7.5166893144057836</v>
      </c>
      <c r="N859" s="11">
        <f t="shared" si="133"/>
        <v>3.4151246317154854E-2</v>
      </c>
    </row>
    <row r="860" spans="1:14">
      <c r="A860" s="9" t="e">
        <f t="shared" si="134"/>
        <v>#REF!</v>
      </c>
      <c r="B860" s="8" t="s">
        <v>908</v>
      </c>
      <c r="C860" s="8">
        <f>димвенканали!C860</f>
        <v>211.98</v>
      </c>
      <c r="D860" s="8">
        <v>0</v>
      </c>
      <c r="E860" s="8">
        <v>0</v>
      </c>
      <c r="F860" s="8">
        <f t="shared" si="131"/>
        <v>211.98</v>
      </c>
      <c r="G860" s="11">
        <v>1.6355084484681746E-3</v>
      </c>
      <c r="H860" s="18">
        <f t="shared" si="135"/>
        <v>3.2988368956447931</v>
      </c>
      <c r="I860" s="10">
        <f t="shared" si="130"/>
        <v>1.2129823265285906</v>
      </c>
      <c r="J860" s="10">
        <v>2.1503828631304405</v>
      </c>
      <c r="K860" s="10">
        <v>0.57717910900666114</v>
      </c>
      <c r="L860" s="247">
        <f t="shared" si="136"/>
        <v>0.57717910900666114</v>
      </c>
      <c r="M860" s="10">
        <f t="shared" si="132"/>
        <v>7.2393811943104858</v>
      </c>
      <c r="N860" s="11">
        <f t="shared" si="133"/>
        <v>3.4151246317154854E-2</v>
      </c>
    </row>
    <row r="861" spans="1:14">
      <c r="A861" s="9" t="e">
        <f t="shared" si="134"/>
        <v>#REF!</v>
      </c>
      <c r="B861" s="8" t="s">
        <v>909</v>
      </c>
      <c r="C861" s="8">
        <f>димвенканали!C861</f>
        <v>102.18</v>
      </c>
      <c r="D861" s="8">
        <v>0</v>
      </c>
      <c r="E861" s="8">
        <v>0</v>
      </c>
      <c r="F861" s="8">
        <f t="shared" si="131"/>
        <v>102.18</v>
      </c>
      <c r="G861" s="11">
        <v>7.8835858696328957E-4</v>
      </c>
      <c r="H861" s="18">
        <f t="shared" si="135"/>
        <v>1.5901271534908248</v>
      </c>
      <c r="I861" s="10">
        <f t="shared" si="130"/>
        <v>0.58468975433857628</v>
      </c>
      <c r="J861" s="10">
        <v>1.0365417537252026</v>
      </c>
      <c r="K861" s="10">
        <v>0.27821568713227968</v>
      </c>
      <c r="L861" s="247">
        <f t="shared" si="136"/>
        <v>0.27821568713227968</v>
      </c>
      <c r="M861" s="10">
        <f t="shared" si="132"/>
        <v>3.4895743486868835</v>
      </c>
      <c r="N861" s="11">
        <f t="shared" si="133"/>
        <v>3.4151246317154854E-2</v>
      </c>
    </row>
    <row r="862" spans="1:14">
      <c r="A862" s="9" t="e">
        <f t="shared" si="134"/>
        <v>#REF!</v>
      </c>
      <c r="B862" s="8" t="s">
        <v>910</v>
      </c>
      <c r="C862" s="8">
        <f>димвенканали!C862</f>
        <v>200.28</v>
      </c>
      <c r="D862" s="8">
        <v>0</v>
      </c>
      <c r="E862" s="8">
        <v>0</v>
      </c>
      <c r="F862" s="8">
        <f t="shared" si="131"/>
        <v>200.28</v>
      </c>
      <c r="G862" s="11">
        <v>1.5452383812586379E-3</v>
      </c>
      <c r="H862" s="18">
        <f t="shared" si="135"/>
        <v>3.1167612673824854</v>
      </c>
      <c r="I862" s="10">
        <f t="shared" si="130"/>
        <v>1.14603311801654</v>
      </c>
      <c r="J862" s="10">
        <v>2.0316948760626694</v>
      </c>
      <c r="K862" s="10">
        <v>0.54532235093807957</v>
      </c>
      <c r="L862" s="247">
        <f t="shared" si="136"/>
        <v>0.54532235093807957</v>
      </c>
      <c r="M862" s="10">
        <f t="shared" si="132"/>
        <v>6.8398116123997745</v>
      </c>
      <c r="N862" s="11">
        <f t="shared" si="133"/>
        <v>3.4151246317154854E-2</v>
      </c>
    </row>
    <row r="863" spans="1:14">
      <c r="A863" s="9" t="e">
        <f t="shared" si="134"/>
        <v>#REF!</v>
      </c>
      <c r="B863" s="8" t="s">
        <v>911</v>
      </c>
      <c r="C863" s="8">
        <f>димвенканали!C863</f>
        <v>183.1</v>
      </c>
      <c r="D863" s="8">
        <v>0</v>
      </c>
      <c r="E863" s="8">
        <v>0</v>
      </c>
      <c r="F863" s="8">
        <f t="shared" si="131"/>
        <v>183.1</v>
      </c>
      <c r="G863" s="11">
        <v>1.4126879748774545E-3</v>
      </c>
      <c r="H863" s="18">
        <f t="shared" si="135"/>
        <v>2.8494057722075747</v>
      </c>
      <c r="I863" s="10">
        <f t="shared" si="130"/>
        <v>1.0477265024407254</v>
      </c>
      <c r="J863" s="10">
        <v>1.8574162762486257</v>
      </c>
      <c r="K863" s="10">
        <v>0.49854464977412805</v>
      </c>
      <c r="L863" s="247">
        <f t="shared" si="136"/>
        <v>0.49854464977412805</v>
      </c>
      <c r="M863" s="10">
        <f t="shared" si="132"/>
        <v>6.2530932006710538</v>
      </c>
      <c r="N863" s="11">
        <f t="shared" si="133"/>
        <v>3.4151246317154854E-2</v>
      </c>
    </row>
    <row r="864" spans="1:14">
      <c r="A864" s="9" t="e">
        <f t="shared" si="134"/>
        <v>#REF!</v>
      </c>
      <c r="B864" s="8" t="s">
        <v>912</v>
      </c>
      <c r="C864" s="8">
        <f>димвенканали!C864</f>
        <v>6638.08</v>
      </c>
      <c r="D864" s="8">
        <v>0</v>
      </c>
      <c r="E864" s="8">
        <v>0</v>
      </c>
      <c r="F864" s="8">
        <f t="shared" si="131"/>
        <v>6638.08</v>
      </c>
      <c r="G864" s="11">
        <v>5.1215378439511378E-2</v>
      </c>
      <c r="H864" s="18">
        <f t="shared" si="135"/>
        <v>103.30193046627885</v>
      </c>
      <c r="I864" s="10">
        <f t="shared" si="130"/>
        <v>37.984119832450737</v>
      </c>
      <c r="J864" s="10">
        <v>67.338491726053945</v>
      </c>
      <c r="K864" s="10">
        <v>18.074163128195764</v>
      </c>
      <c r="L864" s="247">
        <f t="shared" si="136"/>
        <v>18.074163128195764</v>
      </c>
      <c r="M864" s="10">
        <f t="shared" si="132"/>
        <v>226.6987051529793</v>
      </c>
      <c r="N864" s="11">
        <f t="shared" si="133"/>
        <v>3.4151246317154854E-2</v>
      </c>
    </row>
    <row r="865" spans="1:14">
      <c r="A865" s="9" t="e">
        <f t="shared" si="134"/>
        <v>#REF!</v>
      </c>
      <c r="B865" s="8" t="s">
        <v>913</v>
      </c>
      <c r="C865" s="8">
        <f>димвенканали!C865</f>
        <v>174.99</v>
      </c>
      <c r="D865" s="8">
        <v>0</v>
      </c>
      <c r="E865" s="8">
        <v>0</v>
      </c>
      <c r="F865" s="8">
        <f t="shared" si="131"/>
        <v>174.99</v>
      </c>
      <c r="G865" s="11">
        <v>1.3501161590595619E-3</v>
      </c>
      <c r="H865" s="18">
        <f t="shared" si="135"/>
        <v>2.7231977939847272</v>
      </c>
      <c r="I865" s="10">
        <f t="shared" si="130"/>
        <v>1.0013198288481842</v>
      </c>
      <c r="J865" s="10">
        <v>1.7751462270931022</v>
      </c>
      <c r="K865" s="10">
        <v>0.47646274311291464</v>
      </c>
      <c r="L865" s="247">
        <f t="shared" si="136"/>
        <v>0.47646274311291464</v>
      </c>
      <c r="M865" s="10">
        <f t="shared" si="132"/>
        <v>5.976126593038928</v>
      </c>
      <c r="N865" s="11">
        <f t="shared" si="133"/>
        <v>3.4151246317154854E-2</v>
      </c>
    </row>
    <row r="866" spans="1:14">
      <c r="A866" s="9" t="e">
        <f t="shared" si="134"/>
        <v>#REF!</v>
      </c>
      <c r="B866" s="8" t="s">
        <v>914</v>
      </c>
      <c r="C866" s="8">
        <f>димвенканали!C866</f>
        <v>4236.49</v>
      </c>
      <c r="D866" s="8">
        <v>0</v>
      </c>
      <c r="E866" s="8">
        <v>0</v>
      </c>
      <c r="F866" s="8">
        <f t="shared" si="131"/>
        <v>4236.49</v>
      </c>
      <c r="G866" s="11">
        <v>3.2686174105344551E-2</v>
      </c>
      <c r="H866" s="18">
        <f t="shared" si="135"/>
        <v>65.928340032221016</v>
      </c>
      <c r="I866" s="10">
        <f t="shared" si="130"/>
        <v>24.241850629847669</v>
      </c>
      <c r="J866" s="10">
        <v>42.976108575448059</v>
      </c>
      <c r="K866" s="10">
        <v>11.535114272646618</v>
      </c>
      <c r="L866" s="247">
        <f t="shared" si="136"/>
        <v>11.535114272646618</v>
      </c>
      <c r="M866" s="10">
        <f t="shared" si="132"/>
        <v>144.68141351016334</v>
      </c>
      <c r="N866" s="11">
        <f t="shared" si="133"/>
        <v>3.4151246317154847E-2</v>
      </c>
    </row>
    <row r="867" spans="1:14">
      <c r="A867" s="9" t="e">
        <f t="shared" si="134"/>
        <v>#REF!</v>
      </c>
      <c r="B867" s="8" t="s">
        <v>915</v>
      </c>
      <c r="C867" s="8">
        <f>димвенканали!C867</f>
        <v>5395.1</v>
      </c>
      <c r="D867" s="8">
        <v>0</v>
      </c>
      <c r="E867" s="8">
        <v>0</v>
      </c>
      <c r="F867" s="8">
        <f t="shared" si="131"/>
        <v>5395.1</v>
      </c>
      <c r="G867" s="11">
        <v>4.1625302530100244E-2</v>
      </c>
      <c r="H867" s="18">
        <f t="shared" si="135"/>
        <v>83.95865145623749</v>
      </c>
      <c r="I867" s="10">
        <f t="shared" si="130"/>
        <v>30.871596140458529</v>
      </c>
      <c r="J867" s="10">
        <v>54.7293640196011</v>
      </c>
      <c r="K867" s="10">
        <v>14.689777389385027</v>
      </c>
      <c r="L867" s="247">
        <f t="shared" si="136"/>
        <v>14.689777389385027</v>
      </c>
      <c r="M867" s="10">
        <f t="shared" si="132"/>
        <v>184.24938900568213</v>
      </c>
      <c r="N867" s="11">
        <f t="shared" si="133"/>
        <v>3.4151246317154847E-2</v>
      </c>
    </row>
    <row r="868" spans="1:14">
      <c r="A868" s="9" t="e">
        <f t="shared" si="134"/>
        <v>#REF!</v>
      </c>
      <c r="B868" s="8" t="s">
        <v>916</v>
      </c>
      <c r="C868" s="8">
        <f>димвенканали!C868</f>
        <v>4042.93</v>
      </c>
      <c r="D868" s="8">
        <v>0</v>
      </c>
      <c r="E868" s="8">
        <v>0</v>
      </c>
      <c r="F868" s="8">
        <f t="shared" si="131"/>
        <v>4042.93</v>
      </c>
      <c r="G868" s="11">
        <v>3.1192783147303699E-2</v>
      </c>
      <c r="H868" s="18">
        <f t="shared" si="135"/>
        <v>62.916155535943034</v>
      </c>
      <c r="I868" s="10">
        <f t="shared" si="130"/>
        <v>23.134270390566254</v>
      </c>
      <c r="J868" s="10">
        <v>41.012583209906367</v>
      </c>
      <c r="K868" s="10">
        <v>11.00808913659921</v>
      </c>
      <c r="L868" s="247">
        <f t="shared" si="136"/>
        <v>11.00808913659921</v>
      </c>
      <c r="M868" s="10">
        <f t="shared" si="132"/>
        <v>138.07109827301485</v>
      </c>
      <c r="N868" s="11">
        <f t="shared" si="133"/>
        <v>3.4151246317154847E-2</v>
      </c>
    </row>
    <row r="869" spans="1:14">
      <c r="A869" s="9" t="e">
        <f t="shared" si="134"/>
        <v>#REF!</v>
      </c>
      <c r="B869" s="8" t="s">
        <v>917</v>
      </c>
      <c r="C869" s="8">
        <f>димвенканали!C869</f>
        <v>68.8</v>
      </c>
      <c r="D869" s="8">
        <v>0</v>
      </c>
      <c r="E869" s="8">
        <v>0</v>
      </c>
      <c r="F869" s="8">
        <f t="shared" si="131"/>
        <v>68.8</v>
      </c>
      <c r="G869" s="11">
        <v>5.3081885675351651E-4</v>
      </c>
      <c r="H869" s="18">
        <f t="shared" si="135"/>
        <v>1.0706669422604103</v>
      </c>
      <c r="I869" s="10">
        <f t="shared" si="130"/>
        <v>0.39368423466915287</v>
      </c>
      <c r="J869" s="10">
        <v>0.69792594104809091</v>
      </c>
      <c r="K869" s="10">
        <v>0.18732862864259975</v>
      </c>
      <c r="L869" s="247">
        <f t="shared" si="136"/>
        <v>0.18732862864259975</v>
      </c>
      <c r="M869" s="10">
        <f t="shared" si="132"/>
        <v>2.3496057466202536</v>
      </c>
      <c r="N869" s="11">
        <f t="shared" si="133"/>
        <v>3.4151246317154847E-2</v>
      </c>
    </row>
    <row r="870" spans="1:14">
      <c r="A870" s="9" t="e">
        <f t="shared" si="134"/>
        <v>#REF!</v>
      </c>
      <c r="B870" s="8" t="s">
        <v>918</v>
      </c>
      <c r="C870" s="8">
        <f>димвенканали!C870</f>
        <v>57.6</v>
      </c>
      <c r="D870" s="8">
        <v>0</v>
      </c>
      <c r="E870" s="8">
        <v>0</v>
      </c>
      <c r="F870" s="8">
        <f t="shared" si="131"/>
        <v>57.6</v>
      </c>
      <c r="G870" s="11">
        <v>4.4440648472387427E-4</v>
      </c>
      <c r="H870" s="18">
        <f t="shared" si="135"/>
        <v>0.89637232375290166</v>
      </c>
      <c r="I870" s="10">
        <f t="shared" si="130"/>
        <v>0.32959610344394197</v>
      </c>
      <c r="J870" s="10">
        <v>0.58431009017979707</v>
      </c>
      <c r="K870" s="10">
        <v>0.15683327049147885</v>
      </c>
      <c r="L870" s="247">
        <f t="shared" si="136"/>
        <v>0.15683327049147885</v>
      </c>
      <c r="M870" s="10">
        <f t="shared" ref="M870:M901" si="137">H870+I870+J870+L870</f>
        <v>1.9671117878681195</v>
      </c>
      <c r="N870" s="11">
        <f t="shared" ref="N870:N901" si="138">M870/F870</f>
        <v>3.4151246317154854E-2</v>
      </c>
    </row>
    <row r="871" spans="1:14">
      <c r="A871" s="9" t="e">
        <f t="shared" si="134"/>
        <v>#REF!</v>
      </c>
      <c r="B871" s="8" t="s">
        <v>919</v>
      </c>
      <c r="C871" s="8">
        <f>димвенканали!C871</f>
        <v>189.2</v>
      </c>
      <c r="D871" s="8">
        <v>0</v>
      </c>
      <c r="E871" s="8">
        <v>0</v>
      </c>
      <c r="F871" s="8">
        <f t="shared" si="131"/>
        <v>189.2</v>
      </c>
      <c r="G871" s="11">
        <v>1.4597518560721702E-3</v>
      </c>
      <c r="H871" s="18">
        <f t="shared" si="135"/>
        <v>2.944334091216128</v>
      </c>
      <c r="I871" s="10">
        <f t="shared" si="130"/>
        <v>1.0826316453401703</v>
      </c>
      <c r="J871" s="10">
        <v>1.9192963378822501</v>
      </c>
      <c r="K871" s="10">
        <v>0.51515372876714927</v>
      </c>
      <c r="L871" s="247">
        <f t="shared" si="136"/>
        <v>0.51515372876714927</v>
      </c>
      <c r="M871" s="10">
        <f t="shared" si="137"/>
        <v>6.4614158032056981</v>
      </c>
      <c r="N871" s="11">
        <f t="shared" si="138"/>
        <v>3.4151246317154854E-2</v>
      </c>
    </row>
    <row r="872" spans="1:14">
      <c r="A872" s="9" t="e">
        <f t="shared" si="134"/>
        <v>#REF!</v>
      </c>
      <c r="B872" s="8" t="s">
        <v>920</v>
      </c>
      <c r="C872" s="8">
        <f>димвенканали!C872</f>
        <v>86.7</v>
      </c>
      <c r="D872" s="8">
        <v>0</v>
      </c>
      <c r="E872" s="8">
        <v>0</v>
      </c>
      <c r="F872" s="8">
        <f t="shared" si="131"/>
        <v>86.7</v>
      </c>
      <c r="G872" s="11">
        <v>6.6892434419374826E-4</v>
      </c>
      <c r="H872" s="18">
        <f t="shared" si="135"/>
        <v>1.3492270914822322</v>
      </c>
      <c r="I872" s="10">
        <f t="shared" si="130"/>
        <v>0.49611080153801679</v>
      </c>
      <c r="J872" s="10">
        <v>0.8795084169893822</v>
      </c>
      <c r="K872" s="10">
        <v>0.23606674568769476</v>
      </c>
      <c r="L872" s="247">
        <f t="shared" si="136"/>
        <v>0.23606674568769476</v>
      </c>
      <c r="M872" s="10">
        <f t="shared" si="137"/>
        <v>2.960913055697326</v>
      </c>
      <c r="N872" s="11">
        <f t="shared" si="138"/>
        <v>3.4151246317154854E-2</v>
      </c>
    </row>
    <row r="873" spans="1:14">
      <c r="A873" s="9" t="e">
        <f t="shared" si="134"/>
        <v>#REF!</v>
      </c>
      <c r="B873" s="8" t="s">
        <v>921</v>
      </c>
      <c r="C873" s="8">
        <f>димвенканали!C873</f>
        <v>118.58</v>
      </c>
      <c r="D873" s="8">
        <v>0</v>
      </c>
      <c r="E873" s="8">
        <v>0</v>
      </c>
      <c r="F873" s="8">
        <f t="shared" si="131"/>
        <v>118.58</v>
      </c>
      <c r="G873" s="11">
        <v>9.1489098886383697E-4</v>
      </c>
      <c r="H873" s="18">
        <f t="shared" si="135"/>
        <v>1.8453442734482477</v>
      </c>
      <c r="I873" s="10">
        <f t="shared" si="130"/>
        <v>0.67853308934692069</v>
      </c>
      <c r="J873" s="10">
        <v>1.2029078210680615</v>
      </c>
      <c r="K873" s="10">
        <v>0.32286960442499241</v>
      </c>
      <c r="L873" s="247">
        <f t="shared" si="136"/>
        <v>0.32286960442499241</v>
      </c>
      <c r="M873" s="10">
        <f t="shared" si="137"/>
        <v>4.0496547882882226</v>
      </c>
      <c r="N873" s="11">
        <f t="shared" si="138"/>
        <v>3.4151246317154854E-2</v>
      </c>
    </row>
    <row r="874" spans="1:14">
      <c r="A874" s="9" t="e">
        <f t="shared" si="134"/>
        <v>#REF!</v>
      </c>
      <c r="B874" s="8" t="s">
        <v>922</v>
      </c>
      <c r="C874" s="8">
        <f>димвенканали!C874</f>
        <v>31</v>
      </c>
      <c r="D874" s="8">
        <v>0</v>
      </c>
      <c r="E874" s="8">
        <v>0</v>
      </c>
      <c r="F874" s="8">
        <f t="shared" si="131"/>
        <v>31</v>
      </c>
      <c r="G874" s="11">
        <v>2.39177101153474E-4</v>
      </c>
      <c r="H874" s="18">
        <f t="shared" si="135"/>
        <v>0.4824226047975686</v>
      </c>
      <c r="I874" s="10">
        <f t="shared" si="130"/>
        <v>0.17738679178406599</v>
      </c>
      <c r="J874" s="10">
        <v>0.31447244436759908</v>
      </c>
      <c r="K874" s="10">
        <v>8.4406794882566735E-2</v>
      </c>
      <c r="L874" s="247">
        <f t="shared" si="136"/>
        <v>8.4406794882566735E-2</v>
      </c>
      <c r="M874" s="10">
        <f t="shared" si="137"/>
        <v>1.0586886358318004</v>
      </c>
      <c r="N874" s="11">
        <f t="shared" si="138"/>
        <v>3.4151246317154854E-2</v>
      </c>
    </row>
    <row r="875" spans="1:14">
      <c r="A875" s="9" t="e">
        <f t="shared" si="134"/>
        <v>#REF!</v>
      </c>
      <c r="B875" s="8" t="s">
        <v>923</v>
      </c>
      <c r="C875" s="8">
        <f>димвенканали!C875</f>
        <v>32.1</v>
      </c>
      <c r="D875" s="8">
        <v>0</v>
      </c>
      <c r="E875" s="8">
        <v>0</v>
      </c>
      <c r="F875" s="8">
        <f t="shared" si="131"/>
        <v>32.1</v>
      </c>
      <c r="G875" s="11">
        <v>2.4766403054924242E-4</v>
      </c>
      <c r="H875" s="18">
        <f t="shared" si="135"/>
        <v>0.49954082625812746</v>
      </c>
      <c r="I875" s="10">
        <f t="shared" si="130"/>
        <v>0.18368116181511349</v>
      </c>
      <c r="J875" s="10">
        <v>0.32563114400644944</v>
      </c>
      <c r="K875" s="10">
        <v>8.7401874700980403E-2</v>
      </c>
      <c r="L875" s="247">
        <f t="shared" si="136"/>
        <v>8.7401874700980403E-2</v>
      </c>
      <c r="M875" s="10">
        <f t="shared" si="137"/>
        <v>1.0962550067806709</v>
      </c>
      <c r="N875" s="11">
        <f t="shared" si="138"/>
        <v>3.4151246317154854E-2</v>
      </c>
    </row>
    <row r="876" spans="1:14">
      <c r="A876" s="9" t="e">
        <f t="shared" si="134"/>
        <v>#REF!</v>
      </c>
      <c r="B876" s="8" t="s">
        <v>924</v>
      </c>
      <c r="C876" s="8">
        <f>димвенканали!C876</f>
        <v>77.8</v>
      </c>
      <c r="D876" s="8">
        <v>0</v>
      </c>
      <c r="E876" s="8">
        <v>0</v>
      </c>
      <c r="F876" s="8">
        <f t="shared" si="131"/>
        <v>77.8</v>
      </c>
      <c r="G876" s="11">
        <v>6.0025736999162185E-4</v>
      </c>
      <c r="H876" s="18">
        <f t="shared" si="135"/>
        <v>1.2107251178468013</v>
      </c>
      <c r="I876" s="10">
        <f t="shared" si="130"/>
        <v>0.44518362583226884</v>
      </c>
      <c r="J876" s="10">
        <v>0.78922439263868416</v>
      </c>
      <c r="K876" s="10">
        <v>0.21183382715689331</v>
      </c>
      <c r="L876" s="247">
        <f t="shared" si="136"/>
        <v>0.21183382715689331</v>
      </c>
      <c r="M876" s="10">
        <f t="shared" si="137"/>
        <v>2.6569669634746473</v>
      </c>
      <c r="N876" s="11">
        <f t="shared" si="138"/>
        <v>3.4151246317154854E-2</v>
      </c>
    </row>
    <row r="877" spans="1:14">
      <c r="A877" s="9" t="e">
        <f t="shared" si="134"/>
        <v>#REF!</v>
      </c>
      <c r="B877" s="8" t="s">
        <v>925</v>
      </c>
      <c r="C877" s="8">
        <f>димвенканали!C877</f>
        <v>64.5</v>
      </c>
      <c r="D877" s="8">
        <v>0</v>
      </c>
      <c r="E877" s="8">
        <v>0</v>
      </c>
      <c r="F877" s="8">
        <f t="shared" si="131"/>
        <v>64.5</v>
      </c>
      <c r="G877" s="11">
        <v>4.9764267820642176E-4</v>
      </c>
      <c r="H877" s="18">
        <f t="shared" si="135"/>
        <v>1.0037502583691347</v>
      </c>
      <c r="I877" s="10">
        <f t="shared" si="130"/>
        <v>0.36907897000233086</v>
      </c>
      <c r="J877" s="10">
        <v>0.65430556973258525</v>
      </c>
      <c r="K877" s="10">
        <v>0.17562058935243724</v>
      </c>
      <c r="L877" s="247">
        <f t="shared" si="136"/>
        <v>0.17562058935243724</v>
      </c>
      <c r="M877" s="10">
        <f t="shared" si="137"/>
        <v>2.202755387456488</v>
      </c>
      <c r="N877" s="11">
        <f t="shared" si="138"/>
        <v>3.4151246317154854E-2</v>
      </c>
    </row>
    <row r="878" spans="1:14">
      <c r="A878" s="9" t="e">
        <f t="shared" si="134"/>
        <v>#REF!</v>
      </c>
      <c r="B878" s="8" t="s">
        <v>926</v>
      </c>
      <c r="C878" s="8">
        <f>димвенканали!C878</f>
        <v>95.2</v>
      </c>
      <c r="D878" s="8">
        <v>0</v>
      </c>
      <c r="E878" s="8">
        <v>0</v>
      </c>
      <c r="F878" s="8">
        <f t="shared" si="131"/>
        <v>95.2</v>
      </c>
      <c r="G878" s="11">
        <v>7.3450516225195893E-4</v>
      </c>
      <c r="H878" s="18">
        <f t="shared" si="135"/>
        <v>1.4815042573138237</v>
      </c>
      <c r="I878" s="10">
        <f t="shared" si="130"/>
        <v>0.54474911541429305</v>
      </c>
      <c r="J878" s="10">
        <v>0.96573473238049801</v>
      </c>
      <c r="K878" s="10">
        <v>0.25921054428452756</v>
      </c>
      <c r="L878" s="247">
        <f t="shared" si="136"/>
        <v>0.25921054428452756</v>
      </c>
      <c r="M878" s="10">
        <f t="shared" si="137"/>
        <v>3.2511986493931424</v>
      </c>
      <c r="N878" s="11">
        <f t="shared" si="138"/>
        <v>3.4151246317154854E-2</v>
      </c>
    </row>
    <row r="879" spans="1:14">
      <c r="A879" s="9" t="e">
        <f t="shared" si="134"/>
        <v>#REF!</v>
      </c>
      <c r="B879" s="8" t="s">
        <v>927</v>
      </c>
      <c r="C879" s="8">
        <f>димвенканали!C879</f>
        <v>122.1</v>
      </c>
      <c r="D879" s="8">
        <v>0</v>
      </c>
      <c r="E879" s="8">
        <v>0</v>
      </c>
      <c r="F879" s="8">
        <f t="shared" si="131"/>
        <v>122.1</v>
      </c>
      <c r="G879" s="11">
        <v>9.4204916293029592E-4</v>
      </c>
      <c r="H879" s="18">
        <f t="shared" si="135"/>
        <v>1.9001225821220362</v>
      </c>
      <c r="I879" s="10">
        <f t="shared" si="130"/>
        <v>0.69867507344627278</v>
      </c>
      <c r="J879" s="10">
        <v>1.2386156599123823</v>
      </c>
      <c r="K879" s="10">
        <v>0.33245385984391612</v>
      </c>
      <c r="L879" s="247">
        <f t="shared" si="136"/>
        <v>0.33245385984391612</v>
      </c>
      <c r="M879" s="10">
        <f t="shared" si="137"/>
        <v>4.1698671753246073</v>
      </c>
      <c r="N879" s="11">
        <f t="shared" si="138"/>
        <v>3.4151246317154854E-2</v>
      </c>
    </row>
    <row r="880" spans="1:14">
      <c r="A880" s="9" t="e">
        <f t="shared" si="134"/>
        <v>#REF!</v>
      </c>
      <c r="B880" s="8" t="s">
        <v>928</v>
      </c>
      <c r="C880" s="8">
        <f>димвенканали!C880</f>
        <v>321.89999999999998</v>
      </c>
      <c r="D880" s="8">
        <v>0</v>
      </c>
      <c r="E880" s="8">
        <v>0</v>
      </c>
      <c r="F880" s="8">
        <f t="shared" si="131"/>
        <v>321.89999999999998</v>
      </c>
      <c r="G880" s="11">
        <v>2.4835841568162345E-3</v>
      </c>
      <c r="H880" s="18">
        <f t="shared" si="135"/>
        <v>5.009414080139913</v>
      </c>
      <c r="I880" s="10">
        <f t="shared" si="130"/>
        <v>1.8419615572674461</v>
      </c>
      <c r="J880" s="10">
        <v>3.2654412852235533</v>
      </c>
      <c r="K880" s="10">
        <v>0.87646926686123339</v>
      </c>
      <c r="L880" s="247">
        <f t="shared" si="136"/>
        <v>0.87646926686123339</v>
      </c>
      <c r="M880" s="10">
        <f t="shared" si="137"/>
        <v>10.993286189492146</v>
      </c>
      <c r="N880" s="11">
        <f t="shared" si="138"/>
        <v>3.4151246317154854E-2</v>
      </c>
    </row>
    <row r="881" spans="1:14">
      <c r="A881" s="9" t="e">
        <f t="shared" si="134"/>
        <v>#REF!</v>
      </c>
      <c r="B881" s="8" t="s">
        <v>929</v>
      </c>
      <c r="C881" s="8">
        <f>димвенканали!C881</f>
        <v>125.3</v>
      </c>
      <c r="D881" s="8">
        <v>0</v>
      </c>
      <c r="E881" s="8">
        <v>0</v>
      </c>
      <c r="F881" s="8">
        <f t="shared" si="131"/>
        <v>125.3</v>
      </c>
      <c r="G881" s="11">
        <v>9.6673841208162227E-4</v>
      </c>
      <c r="H881" s="18">
        <f t="shared" si="135"/>
        <v>1.9499210445527528</v>
      </c>
      <c r="I881" s="10">
        <f t="shared" ref="I881:I934" si="139">H881*0.3677</f>
        <v>0.71698596808204729</v>
      </c>
      <c r="J881" s="10">
        <v>1.2710773315890378</v>
      </c>
      <c r="K881" s="10">
        <v>0.34116681931566495</v>
      </c>
      <c r="L881" s="247">
        <f t="shared" si="136"/>
        <v>0.34116681931566495</v>
      </c>
      <c r="M881" s="10">
        <f t="shared" si="137"/>
        <v>4.2791511635395025</v>
      </c>
      <c r="N881" s="11">
        <f t="shared" si="138"/>
        <v>3.4151246317154847E-2</v>
      </c>
    </row>
    <row r="882" spans="1:14">
      <c r="A882" s="9" t="e">
        <f t="shared" si="134"/>
        <v>#REF!</v>
      </c>
      <c r="B882" s="8" t="s">
        <v>930</v>
      </c>
      <c r="C882" s="8">
        <f>димвенканали!C882</f>
        <v>131.80000000000001</v>
      </c>
      <c r="D882" s="8">
        <v>0</v>
      </c>
      <c r="E882" s="8">
        <v>0</v>
      </c>
      <c r="F882" s="8">
        <f t="shared" si="131"/>
        <v>131.80000000000001</v>
      </c>
      <c r="G882" s="11">
        <v>1.0168884494202541E-3</v>
      </c>
      <c r="H882" s="18">
        <f t="shared" si="135"/>
        <v>2.0510741713651468</v>
      </c>
      <c r="I882" s="10">
        <f t="shared" si="139"/>
        <v>0.75417997281096449</v>
      </c>
      <c r="J882" s="10">
        <v>1.3370151021822441</v>
      </c>
      <c r="K882" s="10">
        <v>0.35886501824265477</v>
      </c>
      <c r="L882" s="247">
        <f t="shared" si="136"/>
        <v>0.35886501824265477</v>
      </c>
      <c r="M882" s="10">
        <f t="shared" si="137"/>
        <v>4.50113426460101</v>
      </c>
      <c r="N882" s="11">
        <f t="shared" si="138"/>
        <v>3.4151246317154854E-2</v>
      </c>
    </row>
    <row r="883" spans="1:14">
      <c r="A883" s="9" t="e">
        <f t="shared" si="134"/>
        <v>#REF!</v>
      </c>
      <c r="B883" s="8" t="s">
        <v>931</v>
      </c>
      <c r="C883" s="8">
        <f>димвенканали!C883</f>
        <v>266.8</v>
      </c>
      <c r="D883" s="8">
        <v>0</v>
      </c>
      <c r="E883" s="8">
        <v>0</v>
      </c>
      <c r="F883" s="8">
        <f t="shared" si="131"/>
        <v>266.8</v>
      </c>
      <c r="G883" s="11">
        <v>2.0584661479918346E-3</v>
      </c>
      <c r="H883" s="18">
        <f t="shared" si="135"/>
        <v>4.1519468051610104</v>
      </c>
      <c r="I883" s="10">
        <f t="shared" si="139"/>
        <v>1.5266708402577036</v>
      </c>
      <c r="J883" s="10">
        <v>2.7064918760411434</v>
      </c>
      <c r="K883" s="10">
        <v>0.7264429959570583</v>
      </c>
      <c r="L883" s="247">
        <f t="shared" si="136"/>
        <v>0.7264429959570583</v>
      </c>
      <c r="M883" s="10">
        <f t="shared" si="137"/>
        <v>9.1115525174169143</v>
      </c>
      <c r="N883" s="11">
        <f t="shared" si="138"/>
        <v>3.4151246317154847E-2</v>
      </c>
    </row>
    <row r="884" spans="1:14">
      <c r="A884" s="9" t="e">
        <f t="shared" si="134"/>
        <v>#REF!</v>
      </c>
      <c r="B884" s="8" t="s">
        <v>932</v>
      </c>
      <c r="C884" s="8">
        <f>димвенканали!C884</f>
        <v>309.60000000000002</v>
      </c>
      <c r="D884" s="8">
        <v>0</v>
      </c>
      <c r="E884" s="8">
        <v>0</v>
      </c>
      <c r="F884" s="8">
        <f t="shared" ref="F884:F940" si="140">C884+D884+E884</f>
        <v>309.60000000000002</v>
      </c>
      <c r="G884" s="11">
        <v>2.3886848553908244E-3</v>
      </c>
      <c r="H884" s="18">
        <f t="shared" si="135"/>
        <v>4.8180012401718466</v>
      </c>
      <c r="I884" s="10">
        <f t="shared" si="139"/>
        <v>1.7715790560111881</v>
      </c>
      <c r="J884" s="10">
        <v>3.1406667347164094</v>
      </c>
      <c r="K884" s="10">
        <v>0.84297882889169884</v>
      </c>
      <c r="L884" s="247">
        <f t="shared" si="136"/>
        <v>0.84297882889169884</v>
      </c>
      <c r="M884" s="10">
        <f t="shared" si="137"/>
        <v>10.573225859791144</v>
      </c>
      <c r="N884" s="11">
        <f t="shared" si="138"/>
        <v>3.4151246317154854E-2</v>
      </c>
    </row>
    <row r="885" spans="1:14">
      <c r="A885" s="9" t="e">
        <f t="shared" si="134"/>
        <v>#REF!</v>
      </c>
      <c r="B885" s="8" t="s">
        <v>933</v>
      </c>
      <c r="C885" s="8">
        <f>димвенканали!C885</f>
        <v>339.5</v>
      </c>
      <c r="D885" s="8">
        <v>0</v>
      </c>
      <c r="E885" s="8">
        <v>0</v>
      </c>
      <c r="F885" s="8">
        <f t="shared" si="140"/>
        <v>339.5</v>
      </c>
      <c r="G885" s="11">
        <v>2.6193750271485297E-3</v>
      </c>
      <c r="H885" s="18">
        <f t="shared" si="135"/>
        <v>5.2833056235088556</v>
      </c>
      <c r="I885" s="10">
        <f t="shared" si="139"/>
        <v>1.9426714777642062</v>
      </c>
      <c r="J885" s="10">
        <v>3.4439804794451581</v>
      </c>
      <c r="K885" s="10">
        <v>0.92439054395585185</v>
      </c>
      <c r="L885" s="247">
        <f t="shared" si="136"/>
        <v>0.92439054395585185</v>
      </c>
      <c r="M885" s="10">
        <f t="shared" si="137"/>
        <v>11.59434812467407</v>
      </c>
      <c r="N885" s="11">
        <f t="shared" si="138"/>
        <v>3.4151246317154847E-2</v>
      </c>
    </row>
    <row r="886" spans="1:14">
      <c r="A886" s="9" t="e">
        <f t="shared" si="134"/>
        <v>#REF!</v>
      </c>
      <c r="B886" s="8" t="s">
        <v>934</v>
      </c>
      <c r="C886" s="8">
        <f>димвенканали!C886</f>
        <v>1490.07</v>
      </c>
      <c r="D886" s="8">
        <v>0</v>
      </c>
      <c r="E886" s="8">
        <v>0</v>
      </c>
      <c r="F886" s="8">
        <f t="shared" si="140"/>
        <v>1490.07</v>
      </c>
      <c r="G886" s="11">
        <v>1.1496471713411515E-2</v>
      </c>
      <c r="H886" s="18">
        <f t="shared" si="135"/>
        <v>23.18849841066816</v>
      </c>
      <c r="I886" s="10">
        <f t="shared" si="139"/>
        <v>8.5264108656026831</v>
      </c>
      <c r="J886" s="10">
        <v>15.115675973510594</v>
      </c>
      <c r="K886" s="10">
        <v>4.0571623500214917</v>
      </c>
      <c r="L886" s="247">
        <f t="shared" si="136"/>
        <v>4.0571623500214917</v>
      </c>
      <c r="M886" s="10">
        <f t="shared" si="137"/>
        <v>50.887747599802928</v>
      </c>
      <c r="N886" s="11">
        <f t="shared" si="138"/>
        <v>3.4151246317154854E-2</v>
      </c>
    </row>
    <row r="887" spans="1:14">
      <c r="A887" s="9" t="e">
        <f t="shared" si="134"/>
        <v>#REF!</v>
      </c>
      <c r="B887" s="8" t="s">
        <v>935</v>
      </c>
      <c r="C887" s="8">
        <f>димвенканали!C887</f>
        <v>313.39999999999998</v>
      </c>
      <c r="D887" s="8">
        <v>0</v>
      </c>
      <c r="E887" s="8">
        <v>0</v>
      </c>
      <c r="F887" s="8">
        <f t="shared" si="140"/>
        <v>313.39999999999998</v>
      </c>
      <c r="G887" s="11">
        <v>2.418003338758024E-3</v>
      </c>
      <c r="H887" s="18">
        <f t="shared" si="135"/>
        <v>4.8771369143083216</v>
      </c>
      <c r="I887" s="10">
        <f t="shared" si="139"/>
        <v>1.7933232433911699</v>
      </c>
      <c r="J887" s="10">
        <v>3.179214969832437</v>
      </c>
      <c r="K887" s="10">
        <v>0.85332546826440048</v>
      </c>
      <c r="L887" s="247">
        <f t="shared" si="136"/>
        <v>0.85332546826440048</v>
      </c>
      <c r="M887" s="10">
        <f t="shared" si="137"/>
        <v>10.703000595796329</v>
      </c>
      <c r="N887" s="11">
        <f t="shared" si="138"/>
        <v>3.4151246317154847E-2</v>
      </c>
    </row>
    <row r="888" spans="1:14">
      <c r="A888" s="9" t="e">
        <f t="shared" si="134"/>
        <v>#REF!</v>
      </c>
      <c r="B888" s="8" t="s">
        <v>936</v>
      </c>
      <c r="C888" s="8">
        <f>димвенканали!C888</f>
        <v>1153.5999999999999</v>
      </c>
      <c r="D888" s="8">
        <v>0</v>
      </c>
      <c r="E888" s="8">
        <v>0</v>
      </c>
      <c r="F888" s="8">
        <f t="shared" si="140"/>
        <v>1153.5999999999999</v>
      </c>
      <c r="G888" s="11">
        <v>8.9004743190531487E-3</v>
      </c>
      <c r="H888" s="18">
        <f t="shared" si="135"/>
        <v>17.952345706273391</v>
      </c>
      <c r="I888" s="10">
        <f t="shared" si="139"/>
        <v>6.6010775161967263</v>
      </c>
      <c r="J888" s="10">
        <v>11.702432639434267</v>
      </c>
      <c r="K888" s="10">
        <v>3.1410218895654509</v>
      </c>
      <c r="L888" s="247">
        <f t="shared" si="136"/>
        <v>3.1410218895654509</v>
      </c>
      <c r="M888" s="10">
        <f t="shared" si="137"/>
        <v>39.39687775146983</v>
      </c>
      <c r="N888" s="11">
        <f t="shared" si="138"/>
        <v>3.4151246317154847E-2</v>
      </c>
    </row>
    <row r="889" spans="1:14">
      <c r="A889" s="9" t="e">
        <f t="shared" si="134"/>
        <v>#REF!</v>
      </c>
      <c r="B889" s="8" t="s">
        <v>937</v>
      </c>
      <c r="C889" s="8">
        <f>димвенканали!C889</f>
        <v>337.9</v>
      </c>
      <c r="D889" s="8">
        <v>0</v>
      </c>
      <c r="E889" s="8">
        <v>0</v>
      </c>
      <c r="F889" s="8">
        <f t="shared" si="140"/>
        <v>337.9</v>
      </c>
      <c r="G889" s="11">
        <v>2.6070304025728663E-3</v>
      </c>
      <c r="H889" s="18">
        <f t="shared" si="135"/>
        <v>5.2584063922934972</v>
      </c>
      <c r="I889" s="10">
        <f t="shared" si="139"/>
        <v>1.933516030446319</v>
      </c>
      <c r="J889" s="10">
        <v>3.42774964360683</v>
      </c>
      <c r="K889" s="10">
        <v>0.92003406421997735</v>
      </c>
      <c r="L889" s="247">
        <f t="shared" si="136"/>
        <v>0.92003406421997735</v>
      </c>
      <c r="M889" s="10">
        <f t="shared" si="137"/>
        <v>11.539706130566625</v>
      </c>
      <c r="N889" s="11">
        <f t="shared" si="138"/>
        <v>3.4151246317154854E-2</v>
      </c>
    </row>
    <row r="890" spans="1:14">
      <c r="A890" s="9" t="e">
        <f t="shared" si="134"/>
        <v>#REF!</v>
      </c>
      <c r="B890" s="8" t="s">
        <v>938</v>
      </c>
      <c r="C890" s="8">
        <f>димвенканали!C890</f>
        <v>376.7</v>
      </c>
      <c r="D890" s="8">
        <v>0</v>
      </c>
      <c r="E890" s="8">
        <v>0</v>
      </c>
      <c r="F890" s="8">
        <f t="shared" si="140"/>
        <v>376.7</v>
      </c>
      <c r="G890" s="11">
        <v>2.9063875485326987E-3</v>
      </c>
      <c r="H890" s="18">
        <f t="shared" si="135"/>
        <v>5.8622127492659386</v>
      </c>
      <c r="I890" s="10">
        <f t="shared" si="139"/>
        <v>2.1555356279050857</v>
      </c>
      <c r="J890" s="10">
        <v>3.821347412686277</v>
      </c>
      <c r="K890" s="10">
        <v>1.0256786978149319</v>
      </c>
      <c r="L890" s="247">
        <f t="shared" si="136"/>
        <v>1.0256786978149319</v>
      </c>
      <c r="M890" s="10">
        <f t="shared" si="137"/>
        <v>12.864774487672234</v>
      </c>
      <c r="N890" s="11">
        <f t="shared" si="138"/>
        <v>3.4151246317154854E-2</v>
      </c>
    </row>
    <row r="891" spans="1:14">
      <c r="A891" s="9" t="e">
        <f t="shared" si="134"/>
        <v>#REF!</v>
      </c>
      <c r="B891" s="8" t="s">
        <v>939</v>
      </c>
      <c r="C891" s="8">
        <f>димвенканали!C891</f>
        <v>331.2</v>
      </c>
      <c r="D891" s="8">
        <v>0</v>
      </c>
      <c r="E891" s="8">
        <v>0</v>
      </c>
      <c r="F891" s="8">
        <f t="shared" si="140"/>
        <v>331.2</v>
      </c>
      <c r="G891" s="11">
        <v>2.555337287162277E-3</v>
      </c>
      <c r="H891" s="18">
        <f t="shared" si="135"/>
        <v>5.1541408615791839</v>
      </c>
      <c r="I891" s="10">
        <f t="shared" si="139"/>
        <v>1.8951775948026661</v>
      </c>
      <c r="J891" s="10">
        <v>3.3597830185338329</v>
      </c>
      <c r="K891" s="10">
        <v>0.90179130532600327</v>
      </c>
      <c r="L891" s="247">
        <f t="shared" si="136"/>
        <v>0.90179130532600327</v>
      </c>
      <c r="M891" s="10">
        <f t="shared" si="137"/>
        <v>11.310892780241687</v>
      </c>
      <c r="N891" s="11">
        <f t="shared" si="138"/>
        <v>3.4151246317154854E-2</v>
      </c>
    </row>
    <row r="892" spans="1:14">
      <c r="A892" s="9" t="e">
        <f t="shared" si="134"/>
        <v>#REF!</v>
      </c>
      <c r="B892" s="8" t="s">
        <v>940</v>
      </c>
      <c r="C892" s="8">
        <f>димвенканали!C892</f>
        <v>4543.6099999999997</v>
      </c>
      <c r="D892" s="8">
        <v>0</v>
      </c>
      <c r="E892" s="8">
        <v>0</v>
      </c>
      <c r="F892" s="8">
        <f t="shared" si="140"/>
        <v>4543.6099999999997</v>
      </c>
      <c r="G892" s="11">
        <v>3.5055724792643093E-2</v>
      </c>
      <c r="H892" s="18">
        <f t="shared" si="135"/>
        <v>70.707747464009046</v>
      </c>
      <c r="I892" s="10">
        <f t="shared" si="139"/>
        <v>25.999238742516127</v>
      </c>
      <c r="J892" s="10">
        <v>46.091617514615059</v>
      </c>
      <c r="K892" s="10">
        <v>12.371340557947711</v>
      </c>
      <c r="L892" s="247">
        <f t="shared" si="136"/>
        <v>12.371340557947711</v>
      </c>
      <c r="M892" s="10">
        <f t="shared" si="137"/>
        <v>155.16994427908796</v>
      </c>
      <c r="N892" s="11">
        <f t="shared" si="138"/>
        <v>3.4151246317154854E-2</v>
      </c>
    </row>
    <row r="893" spans="1:14">
      <c r="A893" s="9" t="e">
        <f t="shared" si="134"/>
        <v>#REF!</v>
      </c>
      <c r="B893" s="8" t="s">
        <v>941</v>
      </c>
      <c r="C893" s="8">
        <f>димвенканали!C893</f>
        <v>4442.1000000000004</v>
      </c>
      <c r="D893" s="8">
        <v>0</v>
      </c>
      <c r="E893" s="8">
        <v>0</v>
      </c>
      <c r="F893" s="8">
        <f t="shared" si="140"/>
        <v>4442.1000000000004</v>
      </c>
      <c r="G893" s="11">
        <v>3.427253551722087E-2</v>
      </c>
      <c r="H893" s="18">
        <f t="shared" si="135"/>
        <v>69.128046863589674</v>
      </c>
      <c r="I893" s="10">
        <f t="shared" si="139"/>
        <v>25.418382831741926</v>
      </c>
      <c r="J893" s="10">
        <v>45.061872423397162</v>
      </c>
      <c r="K893" s="10">
        <v>12.094949146704829</v>
      </c>
      <c r="L893" s="247">
        <f t="shared" si="136"/>
        <v>12.094949146704829</v>
      </c>
      <c r="M893" s="10">
        <f t="shared" si="137"/>
        <v>151.70325126543361</v>
      </c>
      <c r="N893" s="11">
        <f t="shared" si="138"/>
        <v>3.4151246317154861E-2</v>
      </c>
    </row>
    <row r="894" spans="1:14">
      <c r="A894" s="9" t="e">
        <f t="shared" si="134"/>
        <v>#REF!</v>
      </c>
      <c r="B894" s="8" t="s">
        <v>942</v>
      </c>
      <c r="C894" s="8">
        <f>димвенканали!C894</f>
        <v>2681.07</v>
      </c>
      <c r="D894" s="8">
        <v>1283.7</v>
      </c>
      <c r="E894" s="8">
        <v>0</v>
      </c>
      <c r="F894" s="8">
        <f t="shared" si="140"/>
        <v>3964.7700000000004</v>
      </c>
      <c r="G894" s="11">
        <v>2.0685501631920792E-2</v>
      </c>
      <c r="H894" s="18">
        <f t="shared" si="135"/>
        <v>41.722863646600558</v>
      </c>
      <c r="I894" s="10">
        <f t="shared" si="139"/>
        <v>15.341496962855027</v>
      </c>
      <c r="J894" s="10">
        <v>27.197504400665775</v>
      </c>
      <c r="K894" s="10">
        <v>7.3000169534130066</v>
      </c>
      <c r="L894" s="247">
        <f t="shared" si="136"/>
        <v>7.3000169534130066</v>
      </c>
      <c r="M894" s="10">
        <f t="shared" si="137"/>
        <v>91.561881963534361</v>
      </c>
      <c r="N894" s="11">
        <f t="shared" si="138"/>
        <v>2.309386974869522E-2</v>
      </c>
    </row>
    <row r="895" spans="1:14">
      <c r="A895" s="9" t="e">
        <f t="shared" si="134"/>
        <v>#REF!</v>
      </c>
      <c r="B895" s="8" t="s">
        <v>943</v>
      </c>
      <c r="C895" s="8">
        <f>димвенканали!C895</f>
        <v>4513.9799999999996</v>
      </c>
      <c r="D895" s="8">
        <v>0</v>
      </c>
      <c r="E895" s="8">
        <v>0</v>
      </c>
      <c r="F895" s="8">
        <f t="shared" si="140"/>
        <v>4513.9799999999996</v>
      </c>
      <c r="G895" s="11">
        <v>3.4827117776282529E-2</v>
      </c>
      <c r="H895" s="18">
        <f t="shared" si="135"/>
        <v>70.246644825939626</v>
      </c>
      <c r="I895" s="10">
        <f t="shared" si="139"/>
        <v>25.829691302498002</v>
      </c>
      <c r="J895" s="10">
        <v>45.791042723434032</v>
      </c>
      <c r="K895" s="10">
        <v>12.290663998838987</v>
      </c>
      <c r="L895" s="247">
        <f t="shared" si="136"/>
        <v>12.290663998838987</v>
      </c>
      <c r="M895" s="10">
        <f t="shared" si="137"/>
        <v>154.15804285071064</v>
      </c>
      <c r="N895" s="11">
        <f t="shared" si="138"/>
        <v>3.4151246317154854E-2</v>
      </c>
    </row>
    <row r="896" spans="1:14">
      <c r="A896" s="9" t="e">
        <f t="shared" si="134"/>
        <v>#REF!</v>
      </c>
      <c r="B896" s="8" t="s">
        <v>944</v>
      </c>
      <c r="C896" s="8">
        <f>димвенканали!C896</f>
        <v>6160.06</v>
      </c>
      <c r="D896" s="8">
        <v>98.8</v>
      </c>
      <c r="E896" s="8">
        <v>0</v>
      </c>
      <c r="F896" s="8">
        <f t="shared" si="140"/>
        <v>6258.8600000000006</v>
      </c>
      <c r="G896" s="11">
        <v>4.7527267539724811E-2</v>
      </c>
      <c r="H896" s="18">
        <f t="shared" si="135"/>
        <v>95.862973900300346</v>
      </c>
      <c r="I896" s="10">
        <f t="shared" si="139"/>
        <v>35.248815503140442</v>
      </c>
      <c r="J896" s="10">
        <v>62.48932663390557</v>
      </c>
      <c r="K896" s="10">
        <v>16.772610351106582</v>
      </c>
      <c r="L896" s="247">
        <f t="shared" si="136"/>
        <v>16.772610351106582</v>
      </c>
      <c r="M896" s="10">
        <f t="shared" si="137"/>
        <v>210.37372638845292</v>
      </c>
      <c r="N896" s="11">
        <f t="shared" si="138"/>
        <v>3.3612147641655654E-2</v>
      </c>
    </row>
    <row r="897" spans="1:14">
      <c r="A897" s="9" t="e">
        <f t="shared" si="134"/>
        <v>#REF!</v>
      </c>
      <c r="B897" s="8" t="s">
        <v>945</v>
      </c>
      <c r="C897" s="8">
        <f>димвенканали!C897</f>
        <v>2230.3000000000002</v>
      </c>
      <c r="D897" s="8">
        <v>0</v>
      </c>
      <c r="E897" s="8">
        <v>0</v>
      </c>
      <c r="F897" s="8">
        <f t="shared" si="140"/>
        <v>2230.3000000000002</v>
      </c>
      <c r="G897" s="11">
        <v>1.7207635119438486E-2</v>
      </c>
      <c r="H897" s="18">
        <f t="shared" si="135"/>
        <v>34.707972112258624</v>
      </c>
      <c r="I897" s="10">
        <f t="shared" si="139"/>
        <v>12.762121345677496</v>
      </c>
      <c r="J897" s="10">
        <v>22.624770731388914</v>
      </c>
      <c r="K897" s="10">
        <v>3.2780544902530316E-2</v>
      </c>
      <c r="L897" s="247">
        <f t="shared" si="136"/>
        <v>3.2780544902530316E-2</v>
      </c>
      <c r="M897" s="10">
        <f t="shared" si="137"/>
        <v>70.127644734227559</v>
      </c>
      <c r="N897" s="11">
        <f t="shared" si="138"/>
        <v>3.1443144300868739E-2</v>
      </c>
    </row>
    <row r="898" spans="1:14">
      <c r="A898" s="9" t="e">
        <f t="shared" si="134"/>
        <v>#REF!</v>
      </c>
      <c r="B898" s="8" t="s">
        <v>946</v>
      </c>
      <c r="C898" s="8">
        <f>димвенканали!C898</f>
        <v>3177.46</v>
      </c>
      <c r="D898" s="8">
        <v>0</v>
      </c>
      <c r="E898" s="8">
        <v>0</v>
      </c>
      <c r="F898" s="8">
        <f t="shared" si="140"/>
        <v>3177.46</v>
      </c>
      <c r="G898" s="11">
        <v>2.4515344252616693E-2</v>
      </c>
      <c r="H898" s="18">
        <f t="shared" si="135"/>
        <v>49.447694510970393</v>
      </c>
      <c r="I898" s="10">
        <f t="shared" si="139"/>
        <v>18.181917271683815</v>
      </c>
      <c r="J898" s="10">
        <v>32.233019776782946</v>
      </c>
      <c r="K898" s="10">
        <v>8.6515875634696933</v>
      </c>
      <c r="L898" s="247">
        <f t="shared" si="136"/>
        <v>8.6515875634696933</v>
      </c>
      <c r="M898" s="10">
        <f t="shared" si="137"/>
        <v>108.51421912290684</v>
      </c>
      <c r="N898" s="11">
        <f t="shared" si="138"/>
        <v>3.4151246317154847E-2</v>
      </c>
    </row>
    <row r="899" spans="1:14">
      <c r="A899" s="9" t="e">
        <f t="shared" si="134"/>
        <v>#REF!</v>
      </c>
      <c r="B899" s="8" t="s">
        <v>947</v>
      </c>
      <c r="C899" s="8">
        <f>димвенканали!C899</f>
        <v>6153.96</v>
      </c>
      <c r="D899" s="8">
        <v>0</v>
      </c>
      <c r="E899" s="8">
        <v>0</v>
      </c>
      <c r="F899" s="8">
        <f t="shared" si="140"/>
        <v>6153.96</v>
      </c>
      <c r="G899" s="11">
        <v>4.748020365853009E-2</v>
      </c>
      <c r="H899" s="18">
        <f t="shared" si="135"/>
        <v>95.768045581291773</v>
      </c>
      <c r="I899" s="10">
        <f t="shared" si="139"/>
        <v>35.213910360240988</v>
      </c>
      <c r="J899" s="10">
        <v>62.427446572271947</v>
      </c>
      <c r="K899" s="10">
        <v>16.756001272113561</v>
      </c>
      <c r="L899" s="247">
        <f t="shared" si="136"/>
        <v>16.756001272113561</v>
      </c>
      <c r="M899" s="10">
        <f t="shared" si="137"/>
        <v>210.16540378591827</v>
      </c>
      <c r="N899" s="11">
        <f t="shared" si="138"/>
        <v>3.4151246317154854E-2</v>
      </c>
    </row>
    <row r="900" spans="1:14">
      <c r="A900" s="9" t="e">
        <f t="shared" si="134"/>
        <v>#REF!</v>
      </c>
      <c r="B900" s="8" t="s">
        <v>948</v>
      </c>
      <c r="C900" s="8">
        <f>димвенканали!C900</f>
        <v>4767.16</v>
      </c>
      <c r="D900" s="8">
        <v>0</v>
      </c>
      <c r="E900" s="8">
        <v>0</v>
      </c>
      <c r="F900" s="8">
        <f t="shared" si="140"/>
        <v>4767.16</v>
      </c>
      <c r="G900" s="11">
        <v>3.6780500307574036E-2</v>
      </c>
      <c r="H900" s="18">
        <f t="shared" si="135"/>
        <v>74.186636925379901</v>
      </c>
      <c r="I900" s="10">
        <f t="shared" si="139"/>
        <v>27.278426397462191</v>
      </c>
      <c r="J900" s="10">
        <v>48.359369609401412</v>
      </c>
      <c r="K900" s="10">
        <v>12.980022461044415</v>
      </c>
      <c r="L900" s="247">
        <f t="shared" si="136"/>
        <v>12.980022461044415</v>
      </c>
      <c r="M900" s="10">
        <f t="shared" si="137"/>
        <v>162.80445539328792</v>
      </c>
      <c r="N900" s="11">
        <f t="shared" si="138"/>
        <v>3.4151246317154854E-2</v>
      </c>
    </row>
    <row r="901" spans="1:14">
      <c r="A901" s="9" t="e">
        <f t="shared" si="134"/>
        <v>#REF!</v>
      </c>
      <c r="B901" s="8" t="s">
        <v>949</v>
      </c>
      <c r="C901" s="8">
        <f>димвенканали!C901</f>
        <v>5138.5</v>
      </c>
      <c r="D901" s="8">
        <v>0</v>
      </c>
      <c r="E901" s="8">
        <v>51.8</v>
      </c>
      <c r="F901" s="8">
        <f t="shared" si="140"/>
        <v>5190.3</v>
      </c>
      <c r="G901" s="11">
        <v>3.9645533363778261E-2</v>
      </c>
      <c r="H901" s="18">
        <f t="shared" si="135"/>
        <v>79.965437250074388</v>
      </c>
      <c r="I901" s="10">
        <f t="shared" si="139"/>
        <v>29.403291276852354</v>
      </c>
      <c r="J901" s="10">
        <v>52.12634372202929</v>
      </c>
      <c r="K901" s="10">
        <v>13.991106951744166</v>
      </c>
      <c r="L901" s="247">
        <f t="shared" si="136"/>
        <v>13.991106951744166</v>
      </c>
      <c r="M901" s="10">
        <f t="shared" si="137"/>
        <v>175.48617920070021</v>
      </c>
      <c r="N901" s="11">
        <f t="shared" si="138"/>
        <v>3.3810411575573705E-2</v>
      </c>
    </row>
    <row r="902" spans="1:14">
      <c r="A902" s="9" t="e">
        <f t="shared" si="134"/>
        <v>#REF!</v>
      </c>
      <c r="B902" s="8" t="s">
        <v>950</v>
      </c>
      <c r="C902" s="8">
        <f>димвенканали!C902</f>
        <v>2683</v>
      </c>
      <c r="D902" s="8">
        <v>0</v>
      </c>
      <c r="E902" s="8">
        <v>0</v>
      </c>
      <c r="F902" s="8">
        <f t="shared" si="140"/>
        <v>2683</v>
      </c>
      <c r="G902" s="11">
        <v>2.0700392335315187E-2</v>
      </c>
      <c r="H902" s="18">
        <f t="shared" si="135"/>
        <v>41.752898344254085</v>
      </c>
      <c r="I902" s="10">
        <f t="shared" si="139"/>
        <v>15.352540721182228</v>
      </c>
      <c r="J902" s="10">
        <v>27.217082846395755</v>
      </c>
      <c r="K902" s="10">
        <v>7.3052719570944049</v>
      </c>
      <c r="L902" s="247">
        <f t="shared" si="136"/>
        <v>7.3052719570944049</v>
      </c>
      <c r="M902" s="10">
        <f t="shared" ref="M902:M933" si="141">H902+I902+J902+L902</f>
        <v>91.627793868926474</v>
      </c>
      <c r="N902" s="11">
        <f t="shared" ref="N902:N933" si="142">M902/F902</f>
        <v>3.4151246317154854E-2</v>
      </c>
    </row>
    <row r="903" spans="1:14">
      <c r="A903" s="9" t="e">
        <f t="shared" ref="A903:A954" si="143">A902+1</f>
        <v>#REF!</v>
      </c>
      <c r="B903" s="8" t="s">
        <v>951</v>
      </c>
      <c r="C903" s="8">
        <f>димвенканали!C903</f>
        <v>4751.5</v>
      </c>
      <c r="D903" s="8">
        <v>0</v>
      </c>
      <c r="E903" s="8">
        <v>0</v>
      </c>
      <c r="F903" s="8">
        <f t="shared" si="140"/>
        <v>4751.5</v>
      </c>
      <c r="G903" s="11">
        <v>3.6659677294539735E-2</v>
      </c>
      <c r="H903" s="18">
        <f t="shared" ref="H903:H955" si="144">G903*$O$2</f>
        <v>73.942935699859589</v>
      </c>
      <c r="I903" s="10">
        <f t="shared" si="139"/>
        <v>27.188817456838372</v>
      </c>
      <c r="J903" s="10">
        <v>48.200510303633784</v>
      </c>
      <c r="K903" s="10">
        <v>12.937383415629546</v>
      </c>
      <c r="L903" s="247">
        <f t="shared" si="136"/>
        <v>12.937383415629546</v>
      </c>
      <c r="M903" s="10">
        <f t="shared" si="141"/>
        <v>162.26964687596129</v>
      </c>
      <c r="N903" s="11">
        <f t="shared" si="142"/>
        <v>3.4151246317154854E-2</v>
      </c>
    </row>
    <row r="904" spans="1:14">
      <c r="A904" s="9" t="e">
        <f t="shared" si="143"/>
        <v>#REF!</v>
      </c>
      <c r="B904" s="8" t="s">
        <v>952</v>
      </c>
      <c r="C904" s="8">
        <f>димвенканали!C904</f>
        <v>3593.8</v>
      </c>
      <c r="D904" s="8">
        <v>0</v>
      </c>
      <c r="E904" s="8">
        <v>0</v>
      </c>
      <c r="F904" s="8">
        <f t="shared" si="140"/>
        <v>3593.8</v>
      </c>
      <c r="G904" s="11">
        <v>2.7727569875011449E-2</v>
      </c>
      <c r="H904" s="18">
        <f t="shared" si="144"/>
        <v>55.926785713596843</v>
      </c>
      <c r="I904" s="10">
        <f t="shared" si="139"/>
        <v>20.564279106889561</v>
      </c>
      <c r="J904" s="10">
        <v>36.456486147363798</v>
      </c>
      <c r="K904" s="10">
        <v>9.7851980467409145</v>
      </c>
      <c r="L904" s="247">
        <f t="shared" ref="L904:L955" si="145">K904*$L$2</f>
        <v>9.7851980467409145</v>
      </c>
      <c r="M904" s="10">
        <f t="shared" si="141"/>
        <v>122.73274901459111</v>
      </c>
      <c r="N904" s="11">
        <f t="shared" si="142"/>
        <v>3.4151246317154847E-2</v>
      </c>
    </row>
    <row r="905" spans="1:14">
      <c r="A905" s="9" t="e">
        <f t="shared" si="143"/>
        <v>#REF!</v>
      </c>
      <c r="B905" s="8" t="s">
        <v>953</v>
      </c>
      <c r="C905" s="8">
        <f>димвенканали!C905</f>
        <v>6136.78</v>
      </c>
      <c r="D905" s="8">
        <v>0</v>
      </c>
      <c r="E905" s="8">
        <v>0</v>
      </c>
      <c r="F905" s="8">
        <f t="shared" si="140"/>
        <v>6136.78</v>
      </c>
      <c r="G905" s="11">
        <v>4.7347653252148909E-2</v>
      </c>
      <c r="H905" s="18">
        <f t="shared" si="144"/>
        <v>95.500690086116876</v>
      </c>
      <c r="I905" s="10">
        <f t="shared" si="139"/>
        <v>35.115603744665179</v>
      </c>
      <c r="J905" s="10">
        <v>62.253167972457895</v>
      </c>
      <c r="K905" s="10">
        <v>16.709223570949611</v>
      </c>
      <c r="L905" s="247">
        <f t="shared" si="145"/>
        <v>16.709223570949611</v>
      </c>
      <c r="M905" s="10">
        <f t="shared" si="141"/>
        <v>209.57868537418958</v>
      </c>
      <c r="N905" s="11">
        <f t="shared" si="142"/>
        <v>3.4151246317154854E-2</v>
      </c>
    </row>
    <row r="906" spans="1:14">
      <c r="A906" s="9" t="e">
        <f t="shared" si="143"/>
        <v>#REF!</v>
      </c>
      <c r="B906" s="8" t="s">
        <v>954</v>
      </c>
      <c r="C906" s="8">
        <f>димвенканали!C906</f>
        <v>4533.76</v>
      </c>
      <c r="D906" s="8">
        <v>0</v>
      </c>
      <c r="E906" s="8">
        <v>104</v>
      </c>
      <c r="F906" s="8">
        <f t="shared" si="140"/>
        <v>4637.76</v>
      </c>
      <c r="G906" s="11">
        <v>3.4979728197599175E-2</v>
      </c>
      <c r="H906" s="18">
        <f t="shared" si="144"/>
        <v>70.554461571839511</v>
      </c>
      <c r="I906" s="10">
        <f t="shared" si="139"/>
        <v>25.942875519965391</v>
      </c>
      <c r="J906" s="10">
        <v>45.991696431485366</v>
      </c>
      <c r="K906" s="10">
        <v>12.344520979573735</v>
      </c>
      <c r="L906" s="247">
        <f t="shared" si="145"/>
        <v>12.344520979573735</v>
      </c>
      <c r="M906" s="10">
        <f t="shared" si="141"/>
        <v>154.83355450286399</v>
      </c>
      <c r="N906" s="11">
        <f t="shared" si="142"/>
        <v>3.3385417637580204E-2</v>
      </c>
    </row>
    <row r="907" spans="1:14">
      <c r="A907" s="9" t="e">
        <f t="shared" si="143"/>
        <v>#REF!</v>
      </c>
      <c r="B907" s="8" t="s">
        <v>955</v>
      </c>
      <c r="C907" s="8">
        <f>димвенканали!C907</f>
        <v>4481.28</v>
      </c>
      <c r="D907" s="8">
        <v>99.8</v>
      </c>
      <c r="E907" s="8">
        <v>0</v>
      </c>
      <c r="F907" s="8">
        <f t="shared" si="140"/>
        <v>4581.08</v>
      </c>
      <c r="G907" s="11">
        <v>3.4574824511517416E-2</v>
      </c>
      <c r="H907" s="18">
        <f t="shared" si="144"/>
        <v>69.737766787975744</v>
      </c>
      <c r="I907" s="10">
        <f t="shared" si="139"/>
        <v>25.642576847938685</v>
      </c>
      <c r="J907" s="10">
        <v>45.459325015988213</v>
      </c>
      <c r="K907" s="10">
        <v>12.201628444237054</v>
      </c>
      <c r="L907" s="247">
        <f t="shared" si="145"/>
        <v>12.201628444237054</v>
      </c>
      <c r="M907" s="10">
        <f t="shared" si="141"/>
        <v>153.04129709613969</v>
      </c>
      <c r="N907" s="11">
        <f t="shared" si="142"/>
        <v>3.3407252677565051E-2</v>
      </c>
    </row>
    <row r="908" spans="1:14">
      <c r="A908" s="9" t="e">
        <f t="shared" si="143"/>
        <v>#REF!</v>
      </c>
      <c r="B908" s="8" t="s">
        <v>956</v>
      </c>
      <c r="C908" s="8">
        <f>димвенканали!C908</f>
        <v>3949.68</v>
      </c>
      <c r="D908" s="8">
        <v>0</v>
      </c>
      <c r="E908" s="8">
        <v>0</v>
      </c>
      <c r="F908" s="8">
        <f t="shared" si="140"/>
        <v>3949.68</v>
      </c>
      <c r="G908" s="11">
        <v>3.0473322996253327E-2</v>
      </c>
      <c r="H908" s="18">
        <f t="shared" si="144"/>
        <v>61.46499721667292</v>
      </c>
      <c r="I908" s="10">
        <f t="shared" si="139"/>
        <v>22.600679476570633</v>
      </c>
      <c r="J908" s="10">
        <v>40.066629808703837</v>
      </c>
      <c r="K908" s="10">
        <v>10.754188051992781</v>
      </c>
      <c r="L908" s="247">
        <f t="shared" si="145"/>
        <v>10.754188051992781</v>
      </c>
      <c r="M908" s="10">
        <f t="shared" si="141"/>
        <v>134.88649455394017</v>
      </c>
      <c r="N908" s="11">
        <f t="shared" si="142"/>
        <v>3.4151246317154854E-2</v>
      </c>
    </row>
    <row r="909" spans="1:14">
      <c r="A909" s="9" t="e">
        <f t="shared" si="143"/>
        <v>#REF!</v>
      </c>
      <c r="B909" s="8" t="s">
        <v>957</v>
      </c>
      <c r="C909" s="8">
        <f>димвенканали!C909</f>
        <v>77</v>
      </c>
      <c r="D909" s="8">
        <v>0</v>
      </c>
      <c r="E909" s="8">
        <v>0</v>
      </c>
      <c r="F909" s="8">
        <f t="shared" si="140"/>
        <v>77</v>
      </c>
      <c r="G909" s="11">
        <v>5.9408505770379026E-4</v>
      </c>
      <c r="H909" s="18">
        <f t="shared" si="144"/>
        <v>1.198275502239122</v>
      </c>
      <c r="I909" s="10">
        <f t="shared" si="139"/>
        <v>0.44060590217332524</v>
      </c>
      <c r="J909" s="10">
        <v>0.78110897471952034</v>
      </c>
      <c r="K909" s="10">
        <v>0.20965558728895609</v>
      </c>
      <c r="L909" s="247">
        <f t="shared" si="145"/>
        <v>0.20965558728895609</v>
      </c>
      <c r="M909" s="10">
        <f t="shared" si="141"/>
        <v>2.6296459664209242</v>
      </c>
      <c r="N909" s="11">
        <f t="shared" si="142"/>
        <v>3.4151246317154861E-2</v>
      </c>
    </row>
    <row r="910" spans="1:14">
      <c r="A910" s="9" t="e">
        <f t="shared" si="143"/>
        <v>#REF!</v>
      </c>
      <c r="B910" s="8" t="s">
        <v>958</v>
      </c>
      <c r="C910" s="8">
        <f>димвенканали!C910</f>
        <v>34.799999999999997</v>
      </c>
      <c r="D910" s="8">
        <v>0</v>
      </c>
      <c r="E910" s="8">
        <v>0</v>
      </c>
      <c r="F910" s="8">
        <f t="shared" si="140"/>
        <v>34.799999999999997</v>
      </c>
      <c r="G910" s="11">
        <v>2.6849558452067405E-4</v>
      </c>
      <c r="H910" s="18">
        <f t="shared" si="144"/>
        <v>0.54155827893404473</v>
      </c>
      <c r="I910" s="10">
        <f t="shared" si="139"/>
        <v>0.19913097916404826</v>
      </c>
      <c r="J910" s="10">
        <v>0.35302067948362736</v>
      </c>
      <c r="K910" s="10">
        <v>9.4753434255268471E-2</v>
      </c>
      <c r="L910" s="247">
        <f t="shared" si="145"/>
        <v>9.4753434255268471E-2</v>
      </c>
      <c r="M910" s="10">
        <f t="shared" si="141"/>
        <v>1.1884633718369888</v>
      </c>
      <c r="N910" s="11">
        <f t="shared" si="142"/>
        <v>3.4151246317154854E-2</v>
      </c>
    </row>
    <row r="911" spans="1:14">
      <c r="A911" s="9" t="e">
        <f t="shared" si="143"/>
        <v>#REF!</v>
      </c>
      <c r="B911" s="8" t="s">
        <v>959</v>
      </c>
      <c r="C911" s="8">
        <f>димвенканали!C911</f>
        <v>6375.55</v>
      </c>
      <c r="D911" s="8">
        <v>0</v>
      </c>
      <c r="E911" s="8">
        <v>169.5</v>
      </c>
      <c r="F911" s="8">
        <f t="shared" si="140"/>
        <v>6545.05</v>
      </c>
      <c r="G911" s="11">
        <v>4.9189857008355847E-2</v>
      </c>
      <c r="H911" s="18">
        <f t="shared" si="144"/>
        <v>99.216433484423831</v>
      </c>
      <c r="I911" s="10">
        <f t="shared" si="139"/>
        <v>36.481882592222647</v>
      </c>
      <c r="J911" s="10">
        <v>64.675315893156338</v>
      </c>
      <c r="K911" s="10">
        <v>17.359346487533816</v>
      </c>
      <c r="L911" s="247">
        <f t="shared" si="145"/>
        <v>17.359346487533816</v>
      </c>
      <c r="M911" s="10">
        <f t="shared" si="141"/>
        <v>217.73297845733666</v>
      </c>
      <c r="N911" s="11">
        <f t="shared" si="142"/>
        <v>3.3266816671734617E-2</v>
      </c>
    </row>
    <row r="912" spans="1:14">
      <c r="A912" s="9" t="e">
        <f t="shared" si="143"/>
        <v>#REF!</v>
      </c>
      <c r="B912" s="8" t="s">
        <v>960</v>
      </c>
      <c r="C912" s="8">
        <f>димвенканали!C912</f>
        <v>5034.24</v>
      </c>
      <c r="D912" s="8">
        <v>204.9</v>
      </c>
      <c r="E912" s="8">
        <v>106.7</v>
      </c>
      <c r="F912" s="8">
        <f t="shared" si="140"/>
        <v>5345.8399999999992</v>
      </c>
      <c r="G912" s="11">
        <v>3.8841126764866611E-2</v>
      </c>
      <c r="H912" s="18">
        <f t="shared" si="144"/>
        <v>78.342941096003599</v>
      </c>
      <c r="I912" s="10">
        <f t="shared" si="139"/>
        <v>28.806699441000525</v>
      </c>
      <c r="J912" s="10">
        <v>51.068701881714262</v>
      </c>
      <c r="K912" s="10">
        <v>13.707227840955252</v>
      </c>
      <c r="L912" s="247">
        <f t="shared" si="145"/>
        <v>13.707227840955252</v>
      </c>
      <c r="M912" s="10">
        <f t="shared" si="141"/>
        <v>171.92557025967366</v>
      </c>
      <c r="N912" s="11">
        <f t="shared" si="142"/>
        <v>3.2160627751611291E-2</v>
      </c>
    </row>
    <row r="913" spans="1:14">
      <c r="A913" s="9" t="e">
        <f t="shared" si="143"/>
        <v>#REF!</v>
      </c>
      <c r="B913" s="8" t="s">
        <v>961</v>
      </c>
      <c r="C913" s="8">
        <f>димвенканали!C913</f>
        <v>4025.8</v>
      </c>
      <c r="D913" s="8">
        <v>0</v>
      </c>
      <c r="E913" s="8">
        <v>0</v>
      </c>
      <c r="F913" s="8">
        <f t="shared" si="140"/>
        <v>4025.8</v>
      </c>
      <c r="G913" s="11">
        <v>3.1060618510440507E-2</v>
      </c>
      <c r="H913" s="18">
        <f t="shared" si="144"/>
        <v>62.649578141743611</v>
      </c>
      <c r="I913" s="10">
        <f t="shared" si="139"/>
        <v>23.036249882719126</v>
      </c>
      <c r="J913" s="10">
        <v>40.838811823712277</v>
      </c>
      <c r="K913" s="10">
        <v>10.961447575427005</v>
      </c>
      <c r="L913" s="247">
        <f t="shared" si="145"/>
        <v>10.961447575427005</v>
      </c>
      <c r="M913" s="10">
        <f t="shared" si="141"/>
        <v>137.48608742360202</v>
      </c>
      <c r="N913" s="11">
        <f t="shared" si="142"/>
        <v>3.4151246317154854E-2</v>
      </c>
    </row>
    <row r="914" spans="1:14">
      <c r="A914" s="9" t="e">
        <f t="shared" si="143"/>
        <v>#REF!</v>
      </c>
      <c r="B914" s="8" t="s">
        <v>962</v>
      </c>
      <c r="C914" s="8">
        <f>димвенканали!C914</f>
        <v>5829.59</v>
      </c>
      <c r="D914" s="8">
        <v>0</v>
      </c>
      <c r="E914" s="8">
        <v>0</v>
      </c>
      <c r="F914" s="8">
        <f t="shared" si="140"/>
        <v>5829.59</v>
      </c>
      <c r="G914" s="11">
        <v>4.4977562487525179E-2</v>
      </c>
      <c r="H914" s="18">
        <f t="shared" si="144"/>
        <v>90.720193312963161</v>
      </c>
      <c r="I914" s="10">
        <f t="shared" si="139"/>
        <v>33.357815081176554</v>
      </c>
      <c r="J914" s="10">
        <v>59.136948934222971</v>
      </c>
      <c r="K914" s="10">
        <v>15.872806689660074</v>
      </c>
      <c r="L914" s="247">
        <f t="shared" si="145"/>
        <v>15.872806689660074</v>
      </c>
      <c r="M914" s="10">
        <f t="shared" si="141"/>
        <v>199.08776401802277</v>
      </c>
      <c r="N914" s="11">
        <f t="shared" si="142"/>
        <v>3.4151246317154854E-2</v>
      </c>
    </row>
    <row r="915" spans="1:14">
      <c r="A915" s="9" t="e">
        <f t="shared" si="143"/>
        <v>#REF!</v>
      </c>
      <c r="B915" s="8" t="s">
        <v>963</v>
      </c>
      <c r="C915" s="8">
        <f>димвенканали!C915</f>
        <v>4802</v>
      </c>
      <c r="D915" s="8">
        <v>0</v>
      </c>
      <c r="E915" s="8">
        <v>0</v>
      </c>
      <c r="F915" s="8">
        <f t="shared" si="140"/>
        <v>4802</v>
      </c>
      <c r="G915" s="11">
        <v>3.7049304507709102E-2</v>
      </c>
      <c r="H915" s="18">
        <f t="shared" si="144"/>
        <v>74.728817685094342</v>
      </c>
      <c r="I915" s="10">
        <f t="shared" si="139"/>
        <v>27.477786262809193</v>
      </c>
      <c r="J915" s="10">
        <v>48.712796059780999</v>
      </c>
      <c r="K915" s="10">
        <v>13.074884807293079</v>
      </c>
      <c r="L915" s="247">
        <f t="shared" si="145"/>
        <v>13.074884807293079</v>
      </c>
      <c r="M915" s="10">
        <f t="shared" si="141"/>
        <v>163.99428481497762</v>
      </c>
      <c r="N915" s="11">
        <f t="shared" si="142"/>
        <v>3.4151246317154854E-2</v>
      </c>
    </row>
    <row r="916" spans="1:14">
      <c r="A916" s="9" t="e">
        <f t="shared" si="143"/>
        <v>#REF!</v>
      </c>
      <c r="B916" s="8" t="s">
        <v>964</v>
      </c>
      <c r="C916" s="8">
        <f>димвенканали!C916</f>
        <v>4841.7</v>
      </c>
      <c r="D916" s="8">
        <v>0</v>
      </c>
      <c r="E916" s="8">
        <v>0</v>
      </c>
      <c r="F916" s="8">
        <f t="shared" si="140"/>
        <v>4841.7</v>
      </c>
      <c r="G916" s="11">
        <v>3.7355605504992742E-2</v>
      </c>
      <c r="H916" s="18">
        <f t="shared" si="144"/>
        <v>75.346629859625409</v>
      </c>
      <c r="I916" s="10">
        <f t="shared" si="139"/>
        <v>27.704955799384265</v>
      </c>
      <c r="J916" s="10">
        <v>49.115523674019506</v>
      </c>
      <c r="K916" s="10">
        <v>13.182979960739464</v>
      </c>
      <c r="L916" s="247">
        <f t="shared" si="145"/>
        <v>13.182979960739464</v>
      </c>
      <c r="M916" s="10">
        <f t="shared" si="141"/>
        <v>165.35008929376863</v>
      </c>
      <c r="N916" s="11">
        <f t="shared" si="142"/>
        <v>3.4151246317154847E-2</v>
      </c>
    </row>
    <row r="917" spans="1:14">
      <c r="A917" s="9" t="e">
        <f t="shared" si="143"/>
        <v>#REF!</v>
      </c>
      <c r="B917" s="8" t="s">
        <v>965</v>
      </c>
      <c r="C917" s="8">
        <f>димвенканали!C917</f>
        <v>103.9</v>
      </c>
      <c r="D917" s="8">
        <v>0</v>
      </c>
      <c r="E917" s="8">
        <v>0</v>
      </c>
      <c r="F917" s="8">
        <f t="shared" si="140"/>
        <v>103.9</v>
      </c>
      <c r="G917" s="11">
        <v>8.0162905838212747E-4</v>
      </c>
      <c r="H917" s="18">
        <f t="shared" si="144"/>
        <v>1.616893827047335</v>
      </c>
      <c r="I917" s="10">
        <f t="shared" si="139"/>
        <v>0.59453186020530513</v>
      </c>
      <c r="J917" s="10">
        <v>1.053989902251405</v>
      </c>
      <c r="K917" s="10">
        <v>0.28289890284834468</v>
      </c>
      <c r="L917" s="247">
        <f t="shared" si="145"/>
        <v>0.28289890284834468</v>
      </c>
      <c r="M917" s="10">
        <f t="shared" si="141"/>
        <v>3.5483144923523895</v>
      </c>
      <c r="N917" s="11">
        <f t="shared" si="142"/>
        <v>3.4151246317154854E-2</v>
      </c>
    </row>
    <row r="918" spans="1:14">
      <c r="A918" s="9" t="e">
        <f t="shared" si="143"/>
        <v>#REF!</v>
      </c>
      <c r="B918" s="8" t="s">
        <v>966</v>
      </c>
      <c r="C918" s="8">
        <f>димвенканали!C918</f>
        <v>81.400000000000006</v>
      </c>
      <c r="D918" s="8">
        <v>0</v>
      </c>
      <c r="E918" s="8">
        <v>0</v>
      </c>
      <c r="F918" s="8">
        <f t="shared" si="140"/>
        <v>81.400000000000006</v>
      </c>
      <c r="G918" s="11">
        <v>6.2803277528686405E-4</v>
      </c>
      <c r="H918" s="18">
        <f t="shared" si="144"/>
        <v>1.2667483880813577</v>
      </c>
      <c r="I918" s="10">
        <f t="shared" si="139"/>
        <v>0.46578338229751526</v>
      </c>
      <c r="J918" s="10">
        <v>0.82574377327492166</v>
      </c>
      <c r="K918" s="10">
        <v>0.22163590656261076</v>
      </c>
      <c r="L918" s="247">
        <f t="shared" si="145"/>
        <v>0.22163590656261076</v>
      </c>
      <c r="M918" s="10">
        <f t="shared" si="141"/>
        <v>2.7799114502164053</v>
      </c>
      <c r="N918" s="11">
        <f t="shared" si="142"/>
        <v>3.4151246317154854E-2</v>
      </c>
    </row>
    <row r="919" spans="1:14">
      <c r="A919" s="9" t="e">
        <f t="shared" si="143"/>
        <v>#REF!</v>
      </c>
      <c r="B919" s="8" t="s">
        <v>967</v>
      </c>
      <c r="C919" s="8">
        <f>димвенканали!C919</f>
        <v>94.4</v>
      </c>
      <c r="D919" s="8">
        <v>0</v>
      </c>
      <c r="E919" s="8">
        <v>0</v>
      </c>
      <c r="F919" s="8">
        <f t="shared" si="140"/>
        <v>94.4</v>
      </c>
      <c r="G919" s="11">
        <v>7.2833284996412734E-4</v>
      </c>
      <c r="H919" s="18">
        <f t="shared" si="144"/>
        <v>1.4690546417061445</v>
      </c>
      <c r="I919" s="10">
        <f t="shared" si="139"/>
        <v>0.54017139175534934</v>
      </c>
      <c r="J919" s="10">
        <v>0.95761931446133408</v>
      </c>
      <c r="K919" s="10">
        <v>0.25703230441659031</v>
      </c>
      <c r="L919" s="247">
        <f t="shared" si="145"/>
        <v>0.25703230441659031</v>
      </c>
      <c r="M919" s="10">
        <f t="shared" si="141"/>
        <v>3.2238776523394184</v>
      </c>
      <c r="N919" s="11">
        <f t="shared" si="142"/>
        <v>3.4151246317154854E-2</v>
      </c>
    </row>
    <row r="920" spans="1:14">
      <c r="A920" s="9" t="e">
        <f t="shared" si="143"/>
        <v>#REF!</v>
      </c>
      <c r="B920" s="8" t="s">
        <v>968</v>
      </c>
      <c r="C920" s="8">
        <f>димвенканали!C920</f>
        <v>74.7</v>
      </c>
      <c r="D920" s="8">
        <v>0</v>
      </c>
      <c r="E920" s="8">
        <v>0</v>
      </c>
      <c r="F920" s="8">
        <f t="shared" si="140"/>
        <v>74.7</v>
      </c>
      <c r="G920" s="11">
        <v>5.7633965987627443E-4</v>
      </c>
      <c r="H920" s="18">
        <f t="shared" si="144"/>
        <v>1.1624828573670443</v>
      </c>
      <c r="I920" s="10">
        <f t="shared" si="139"/>
        <v>0.42744494665386223</v>
      </c>
      <c r="J920" s="10">
        <v>0.75777714820192432</v>
      </c>
      <c r="K920" s="10">
        <v>0.20339314766863664</v>
      </c>
      <c r="L920" s="247">
        <f t="shared" si="145"/>
        <v>0.20339314766863664</v>
      </c>
      <c r="M920" s="10">
        <f t="shared" si="141"/>
        <v>2.5510980998914676</v>
      </c>
      <c r="N920" s="11">
        <f t="shared" si="142"/>
        <v>3.4151246317154854E-2</v>
      </c>
    </row>
    <row r="921" spans="1:14">
      <c r="A921" s="9" t="e">
        <f t="shared" si="143"/>
        <v>#REF!</v>
      </c>
      <c r="B921" s="8" t="s">
        <v>969</v>
      </c>
      <c r="C921" s="8">
        <f>димвенканали!C921</f>
        <v>117.5</v>
      </c>
      <c r="D921" s="8">
        <v>0</v>
      </c>
      <c r="E921" s="8">
        <v>0</v>
      </c>
      <c r="F921" s="8">
        <f t="shared" si="140"/>
        <v>117.5</v>
      </c>
      <c r="G921" s="11">
        <v>9.0655836727526436E-4</v>
      </c>
      <c r="H921" s="18">
        <f t="shared" si="144"/>
        <v>1.8285372923778809</v>
      </c>
      <c r="I921" s="10">
        <f t="shared" si="139"/>
        <v>0.67235316240734688</v>
      </c>
      <c r="J921" s="10">
        <v>1.1919520068771903</v>
      </c>
      <c r="K921" s="10">
        <v>0.31992898060327718</v>
      </c>
      <c r="L921" s="247">
        <f t="shared" si="145"/>
        <v>0.31992898060327718</v>
      </c>
      <c r="M921" s="10">
        <f t="shared" si="141"/>
        <v>4.012771442265695</v>
      </c>
      <c r="N921" s="11">
        <f t="shared" si="142"/>
        <v>3.4151246317154854E-2</v>
      </c>
    </row>
    <row r="922" spans="1:14">
      <c r="A922" s="9" t="e">
        <f t="shared" si="143"/>
        <v>#REF!</v>
      </c>
      <c r="B922" s="8" t="s">
        <v>970</v>
      </c>
      <c r="C922" s="8">
        <f>димвенканали!C922</f>
        <v>97.5</v>
      </c>
      <c r="D922" s="8">
        <v>0</v>
      </c>
      <c r="E922" s="8">
        <v>0</v>
      </c>
      <c r="F922" s="8">
        <f t="shared" si="140"/>
        <v>97.5</v>
      </c>
      <c r="G922" s="11">
        <v>7.5225056007947465E-4</v>
      </c>
      <c r="H922" s="18">
        <f t="shared" si="144"/>
        <v>1.5172969021859011</v>
      </c>
      <c r="I922" s="10">
        <f t="shared" si="139"/>
        <v>0.55791007093375589</v>
      </c>
      <c r="J922" s="10">
        <v>0.98906655889809392</v>
      </c>
      <c r="K922" s="10">
        <v>0.26547298390484697</v>
      </c>
      <c r="L922" s="247">
        <f t="shared" si="145"/>
        <v>0.26547298390484697</v>
      </c>
      <c r="M922" s="10">
        <f t="shared" si="141"/>
        <v>3.3297465159225976</v>
      </c>
      <c r="N922" s="11">
        <f t="shared" si="142"/>
        <v>3.4151246317154847E-2</v>
      </c>
    </row>
    <row r="923" spans="1:14">
      <c r="A923" s="9" t="e">
        <f t="shared" si="143"/>
        <v>#REF!</v>
      </c>
      <c r="B923" s="8" t="s">
        <v>971</v>
      </c>
      <c r="C923" s="8">
        <f>димвенканали!C923</f>
        <v>61.3</v>
      </c>
      <c r="D923" s="8">
        <v>0</v>
      </c>
      <c r="E923" s="8">
        <v>0</v>
      </c>
      <c r="F923" s="8">
        <f t="shared" si="140"/>
        <v>61.3</v>
      </c>
      <c r="G923" s="11">
        <v>4.7295342905509535E-4</v>
      </c>
      <c r="H923" s="18">
        <f t="shared" si="144"/>
        <v>0.95395179593841783</v>
      </c>
      <c r="I923" s="10">
        <f t="shared" si="139"/>
        <v>0.35076807536655624</v>
      </c>
      <c r="J923" s="10">
        <v>0.62184389805592988</v>
      </c>
      <c r="K923" s="10">
        <v>0.16690762988068841</v>
      </c>
      <c r="L923" s="247">
        <f t="shared" si="145"/>
        <v>0.16690762988068841</v>
      </c>
      <c r="M923" s="10">
        <f t="shared" si="141"/>
        <v>2.0934713992415928</v>
      </c>
      <c r="N923" s="11">
        <f t="shared" si="142"/>
        <v>3.4151246317154861E-2</v>
      </c>
    </row>
    <row r="924" spans="1:14">
      <c r="A924" s="9" t="e">
        <f t="shared" si="143"/>
        <v>#REF!</v>
      </c>
      <c r="B924" s="8" t="s">
        <v>972</v>
      </c>
      <c r="C924" s="8">
        <f>димвенканали!C924</f>
        <v>51.3</v>
      </c>
      <c r="D924" s="8">
        <v>0</v>
      </c>
      <c r="E924" s="8">
        <v>0</v>
      </c>
      <c r="F924" s="8">
        <f t="shared" si="140"/>
        <v>51.3</v>
      </c>
      <c r="G924" s="11">
        <v>3.9579952545720049E-4</v>
      </c>
      <c r="H924" s="18">
        <f t="shared" si="144"/>
        <v>0.79833160084242794</v>
      </c>
      <c r="I924" s="10">
        <f t="shared" si="139"/>
        <v>0.2935465296297608</v>
      </c>
      <c r="J924" s="10">
        <v>0.52040117406638176</v>
      </c>
      <c r="K924" s="10">
        <v>0.13967963153147334</v>
      </c>
      <c r="L924" s="247">
        <f t="shared" si="145"/>
        <v>0.13967963153147334</v>
      </c>
      <c r="M924" s="10">
        <f t="shared" si="141"/>
        <v>1.7519589360700438</v>
      </c>
      <c r="N924" s="11">
        <f t="shared" si="142"/>
        <v>3.4151246317154854E-2</v>
      </c>
    </row>
    <row r="925" spans="1:14">
      <c r="A925" s="9" t="e">
        <f t="shared" si="143"/>
        <v>#REF!</v>
      </c>
      <c r="B925" s="8" t="s">
        <v>973</v>
      </c>
      <c r="C925" s="8">
        <f>димвенканали!C925</f>
        <v>34.299999999999997</v>
      </c>
      <c r="D925" s="8">
        <v>0</v>
      </c>
      <c r="E925" s="8">
        <v>0</v>
      </c>
      <c r="F925" s="8">
        <f t="shared" si="140"/>
        <v>34.299999999999997</v>
      </c>
      <c r="G925" s="11">
        <v>2.6463788934077926E-4</v>
      </c>
      <c r="H925" s="18">
        <f t="shared" si="144"/>
        <v>0.53377726917924517</v>
      </c>
      <c r="I925" s="10">
        <f t="shared" si="139"/>
        <v>0.19626990187720847</v>
      </c>
      <c r="J925" s="10">
        <v>0.34794854328414998</v>
      </c>
      <c r="K925" s="10">
        <v>9.3392034337807711E-2</v>
      </c>
      <c r="L925" s="247">
        <f t="shared" si="145"/>
        <v>9.3392034337807711E-2</v>
      </c>
      <c r="M925" s="10">
        <f t="shared" si="141"/>
        <v>1.1713877486784112</v>
      </c>
      <c r="N925" s="11">
        <f t="shared" si="142"/>
        <v>3.4151246317154847E-2</v>
      </c>
    </row>
    <row r="926" spans="1:14">
      <c r="A926" s="9" t="e">
        <f t="shared" si="143"/>
        <v>#REF!</v>
      </c>
      <c r="B926" s="8" t="s">
        <v>974</v>
      </c>
      <c r="C926" s="8">
        <f>димвенканали!C926</f>
        <v>20.6</v>
      </c>
      <c r="D926" s="8">
        <v>0</v>
      </c>
      <c r="E926" s="8">
        <v>0</v>
      </c>
      <c r="F926" s="8">
        <f t="shared" si="140"/>
        <v>20.6</v>
      </c>
      <c r="G926" s="11">
        <v>1.5893704141166338E-4</v>
      </c>
      <c r="H926" s="18">
        <f t="shared" si="144"/>
        <v>0.32057760189773915</v>
      </c>
      <c r="I926" s="10">
        <f t="shared" si="139"/>
        <v>0.1178763842177987</v>
      </c>
      <c r="J926" s="10">
        <v>0.20897201141846911</v>
      </c>
      <c r="K926" s="10">
        <v>5.6089676599383069E-2</v>
      </c>
      <c r="L926" s="247">
        <f t="shared" si="145"/>
        <v>5.6089676599383069E-2</v>
      </c>
      <c r="M926" s="10">
        <f t="shared" si="141"/>
        <v>0.70351567413339</v>
      </c>
      <c r="N926" s="11">
        <f t="shared" si="142"/>
        <v>3.4151246317154854E-2</v>
      </c>
    </row>
    <row r="927" spans="1:14">
      <c r="A927" s="9" t="e">
        <f t="shared" si="143"/>
        <v>#REF!</v>
      </c>
      <c r="B927" s="8" t="s">
        <v>975</v>
      </c>
      <c r="C927" s="8">
        <f>димвенканали!C927</f>
        <v>103.2</v>
      </c>
      <c r="D927" s="8">
        <v>0</v>
      </c>
      <c r="E927" s="8">
        <v>0</v>
      </c>
      <c r="F927" s="8">
        <f t="shared" si="140"/>
        <v>103.2</v>
      </c>
      <c r="G927" s="11">
        <v>7.9622828513027481E-4</v>
      </c>
      <c r="H927" s="18">
        <f t="shared" si="144"/>
        <v>1.6060004133906156</v>
      </c>
      <c r="I927" s="10">
        <f t="shared" si="139"/>
        <v>0.59052635200372938</v>
      </c>
      <c r="J927" s="10">
        <v>1.0468889115721365</v>
      </c>
      <c r="K927" s="10">
        <v>0.28099294296389959</v>
      </c>
      <c r="L927" s="247">
        <f t="shared" si="145"/>
        <v>0.28099294296389959</v>
      </c>
      <c r="M927" s="10">
        <f t="shared" si="141"/>
        <v>3.524408619930381</v>
      </c>
      <c r="N927" s="11">
        <f t="shared" si="142"/>
        <v>3.4151246317154854E-2</v>
      </c>
    </row>
    <row r="928" spans="1:14">
      <c r="A928" s="9" t="e">
        <f t="shared" si="143"/>
        <v>#REF!</v>
      </c>
      <c r="B928" s="8" t="s">
        <v>976</v>
      </c>
      <c r="C928" s="8">
        <f>димвенканали!C928</f>
        <v>189.3</v>
      </c>
      <c r="D928" s="8">
        <v>0</v>
      </c>
      <c r="E928" s="8">
        <v>0</v>
      </c>
      <c r="F928" s="8">
        <f t="shared" si="140"/>
        <v>189.3</v>
      </c>
      <c r="G928" s="11">
        <v>1.4605233951081494E-3</v>
      </c>
      <c r="H928" s="18">
        <f t="shared" si="144"/>
        <v>2.9458902931670883</v>
      </c>
      <c r="I928" s="10">
        <f t="shared" si="139"/>
        <v>1.0832038607975385</v>
      </c>
      <c r="J928" s="10">
        <v>1.9203107651221458</v>
      </c>
      <c r="K928" s="10">
        <v>0.51542600875064148</v>
      </c>
      <c r="L928" s="247">
        <f t="shared" si="145"/>
        <v>0.51542600875064148</v>
      </c>
      <c r="M928" s="10">
        <f t="shared" si="141"/>
        <v>6.4648309278374141</v>
      </c>
      <c r="N928" s="11">
        <f t="shared" si="142"/>
        <v>3.4151246317154854E-2</v>
      </c>
    </row>
    <row r="929" spans="1:14">
      <c r="A929" s="9" t="e">
        <f t="shared" si="143"/>
        <v>#REF!</v>
      </c>
      <c r="B929" s="8" t="s">
        <v>977</v>
      </c>
      <c r="C929" s="8">
        <f>димвенканали!C929</f>
        <v>95.8</v>
      </c>
      <c r="D929" s="8">
        <v>0</v>
      </c>
      <c r="E929" s="8">
        <v>0</v>
      </c>
      <c r="F929" s="8">
        <f t="shared" si="140"/>
        <v>95.8</v>
      </c>
      <c r="G929" s="11">
        <v>7.3913439646783254E-4</v>
      </c>
      <c r="H929" s="18">
        <f t="shared" si="144"/>
        <v>1.4908414690195828</v>
      </c>
      <c r="I929" s="10">
        <f t="shared" si="139"/>
        <v>0.54818240815850061</v>
      </c>
      <c r="J929" s="10">
        <v>0.97182129581987076</v>
      </c>
      <c r="K929" s="10">
        <v>0.26084422418548042</v>
      </c>
      <c r="L929" s="247">
        <f t="shared" si="145"/>
        <v>0.26084422418548042</v>
      </c>
      <c r="M929" s="10">
        <f t="shared" si="141"/>
        <v>3.2716893971834344</v>
      </c>
      <c r="N929" s="11">
        <f t="shared" si="142"/>
        <v>3.4151246317154847E-2</v>
      </c>
    </row>
    <row r="930" spans="1:14">
      <c r="A930" s="9" t="e">
        <f t="shared" si="143"/>
        <v>#REF!</v>
      </c>
      <c r="B930" s="8" t="s">
        <v>978</v>
      </c>
      <c r="C930" s="8">
        <f>димвенканали!C930</f>
        <v>57.5</v>
      </c>
      <c r="D930" s="8">
        <v>0</v>
      </c>
      <c r="E930" s="8">
        <v>0</v>
      </c>
      <c r="F930" s="8">
        <f t="shared" si="140"/>
        <v>57.5</v>
      </c>
      <c r="G930" s="11">
        <v>4.4363494568789533E-4</v>
      </c>
      <c r="H930" s="18">
        <f t="shared" si="144"/>
        <v>0.89481612180194181</v>
      </c>
      <c r="I930" s="10">
        <f t="shared" si="139"/>
        <v>0.329023887986574</v>
      </c>
      <c r="J930" s="10">
        <v>0.58329566293990154</v>
      </c>
      <c r="K930" s="10">
        <v>0.15656099050798669</v>
      </c>
      <c r="L930" s="247">
        <f t="shared" si="145"/>
        <v>0.15656099050798669</v>
      </c>
      <c r="M930" s="10">
        <f t="shared" si="141"/>
        <v>1.9636966632364041</v>
      </c>
      <c r="N930" s="11">
        <f t="shared" si="142"/>
        <v>3.4151246317154854E-2</v>
      </c>
    </row>
    <row r="931" spans="1:14">
      <c r="A931" s="9" t="e">
        <f t="shared" si="143"/>
        <v>#REF!</v>
      </c>
      <c r="B931" s="8" t="s">
        <v>979</v>
      </c>
      <c r="C931" s="8">
        <f>димвенканали!C931</f>
        <v>51.1</v>
      </c>
      <c r="D931" s="8">
        <v>0</v>
      </c>
      <c r="E931" s="8">
        <v>0</v>
      </c>
      <c r="F931" s="8">
        <f t="shared" si="140"/>
        <v>51.1</v>
      </c>
      <c r="G931" s="11">
        <v>3.9425644738524262E-4</v>
      </c>
      <c r="H931" s="18">
        <f t="shared" si="144"/>
        <v>0.79521919694050824</v>
      </c>
      <c r="I931" s="10">
        <f t="shared" si="139"/>
        <v>0.29240209871502493</v>
      </c>
      <c r="J931" s="10">
        <v>0.5183723195865908</v>
      </c>
      <c r="K931" s="10">
        <v>0.13913507156448904</v>
      </c>
      <c r="L931" s="247">
        <f t="shared" si="145"/>
        <v>0.13913507156448904</v>
      </c>
      <c r="M931" s="10">
        <f t="shared" si="141"/>
        <v>1.7451286868066129</v>
      </c>
      <c r="N931" s="11">
        <f t="shared" si="142"/>
        <v>3.4151246317154854E-2</v>
      </c>
    </row>
    <row r="932" spans="1:14">
      <c r="A932" s="9" t="e">
        <f t="shared" si="143"/>
        <v>#REF!</v>
      </c>
      <c r="B932" s="8" t="s">
        <v>980</v>
      </c>
      <c r="C932" s="8">
        <f>димвенканали!C932</f>
        <v>88.4</v>
      </c>
      <c r="D932" s="8">
        <v>0</v>
      </c>
      <c r="E932" s="8">
        <v>0</v>
      </c>
      <c r="F932" s="8">
        <f t="shared" si="140"/>
        <v>88.4</v>
      </c>
      <c r="G932" s="11">
        <v>6.8204050780539048E-4</v>
      </c>
      <c r="H932" s="18">
        <f t="shared" si="144"/>
        <v>1.3756825246485507</v>
      </c>
      <c r="I932" s="10">
        <f t="shared" si="139"/>
        <v>0.50583846431327217</v>
      </c>
      <c r="J932" s="10">
        <v>0.89675368006760536</v>
      </c>
      <c r="K932" s="10">
        <v>0.24069550540706131</v>
      </c>
      <c r="L932" s="247">
        <f t="shared" si="145"/>
        <v>0.24069550540706131</v>
      </c>
      <c r="M932" s="10">
        <f t="shared" si="141"/>
        <v>3.0189701744364892</v>
      </c>
      <c r="N932" s="11">
        <f t="shared" si="142"/>
        <v>3.4151246317154854E-2</v>
      </c>
    </row>
    <row r="933" spans="1:14">
      <c r="A933" s="9" t="e">
        <f t="shared" si="143"/>
        <v>#REF!</v>
      </c>
      <c r="B933" s="8" t="s">
        <v>981</v>
      </c>
      <c r="C933" s="8">
        <f>димвенканали!C933</f>
        <v>106.3</v>
      </c>
      <c r="D933" s="8">
        <v>0</v>
      </c>
      <c r="E933" s="8">
        <v>0</v>
      </c>
      <c r="F933" s="8">
        <f t="shared" si="140"/>
        <v>106.3</v>
      </c>
      <c r="G933" s="11">
        <v>8.2014599524562212E-4</v>
      </c>
      <c r="H933" s="18">
        <f t="shared" si="144"/>
        <v>1.6542426738703724</v>
      </c>
      <c r="I933" s="10">
        <f t="shared" si="139"/>
        <v>0.60826503118213593</v>
      </c>
      <c r="J933" s="10">
        <v>1.0783361560088962</v>
      </c>
      <c r="K933" s="10">
        <v>0.28943362245215626</v>
      </c>
      <c r="L933" s="247">
        <f t="shared" si="145"/>
        <v>0.28943362245215626</v>
      </c>
      <c r="M933" s="10">
        <f t="shared" si="141"/>
        <v>3.6302774835135607</v>
      </c>
      <c r="N933" s="11">
        <f t="shared" si="142"/>
        <v>3.4151246317154854E-2</v>
      </c>
    </row>
    <row r="934" spans="1:14">
      <c r="A934" s="9" t="e">
        <f t="shared" si="143"/>
        <v>#REF!</v>
      </c>
      <c r="B934" s="8" t="s">
        <v>982</v>
      </c>
      <c r="C934" s="8">
        <f>димвенканали!C934</f>
        <v>81.489999999999995</v>
      </c>
      <c r="D934" s="8">
        <v>0</v>
      </c>
      <c r="E934" s="8">
        <v>0</v>
      </c>
      <c r="F934" s="8">
        <f t="shared" si="140"/>
        <v>81.489999999999995</v>
      </c>
      <c r="G934" s="11">
        <v>6.2872716041924499E-4</v>
      </c>
      <c r="H934" s="18">
        <f t="shared" si="144"/>
        <v>1.2681489698372213</v>
      </c>
      <c r="I934" s="10">
        <f t="shared" si="139"/>
        <v>0.46629837620914627</v>
      </c>
      <c r="J934" s="10">
        <v>0.82665675779082737</v>
      </c>
      <c r="K934" s="10">
        <v>0.22188095854775364</v>
      </c>
      <c r="L934" s="247">
        <f t="shared" si="145"/>
        <v>0.22188095854775364</v>
      </c>
      <c r="M934" s="10">
        <f t="shared" ref="M934:M956" si="146">H934+I934+J934+L934</f>
        <v>2.7829850623849484</v>
      </c>
      <c r="N934" s="11">
        <f t="shared" ref="N934:N956" si="147">M934/F934</f>
        <v>3.4151246317154847E-2</v>
      </c>
    </row>
    <row r="935" spans="1:14">
      <c r="A935" s="9" t="e">
        <f t="shared" si="143"/>
        <v>#REF!</v>
      </c>
      <c r="B935" s="8" t="s">
        <v>983</v>
      </c>
      <c r="C935" s="8">
        <f>димвенканали!C935</f>
        <v>153.19999999999999</v>
      </c>
      <c r="D935" s="8">
        <v>0</v>
      </c>
      <c r="E935" s="8">
        <v>0</v>
      </c>
      <c r="F935" s="8">
        <f t="shared" si="140"/>
        <v>153.19999999999999</v>
      </c>
      <c r="G935" s="11">
        <v>1.1819978031197488E-3</v>
      </c>
      <c r="H935" s="18">
        <f t="shared" si="144"/>
        <v>2.3841013888705644</v>
      </c>
      <c r="I935" s="10">
        <f t="shared" ref="I935:I955" si="148">H935*0.3677</f>
        <v>0.87663408068770665</v>
      </c>
      <c r="J935" s="10">
        <v>1.5541025315198769</v>
      </c>
      <c r="K935" s="10">
        <v>0.41713293470997498</v>
      </c>
      <c r="L935" s="247">
        <f t="shared" si="145"/>
        <v>0.41713293470997498</v>
      </c>
      <c r="M935" s="10">
        <f t="shared" si="146"/>
        <v>5.2319709357881221</v>
      </c>
      <c r="N935" s="11">
        <f t="shared" si="147"/>
        <v>3.4151246317154847E-2</v>
      </c>
    </row>
    <row r="936" spans="1:14">
      <c r="A936" s="9" t="e">
        <f t="shared" si="143"/>
        <v>#REF!</v>
      </c>
      <c r="B936" s="8" t="s">
        <v>984</v>
      </c>
      <c r="C936" s="8">
        <f>димвенканали!C936</f>
        <v>130.4</v>
      </c>
      <c r="D936" s="8">
        <v>0</v>
      </c>
      <c r="E936" s="8">
        <v>0</v>
      </c>
      <c r="F936" s="8">
        <f t="shared" si="140"/>
        <v>130.4</v>
      </c>
      <c r="G936" s="11">
        <v>1.0060869029165488E-3</v>
      </c>
      <c r="H936" s="18">
        <f t="shared" si="144"/>
        <v>2.0292873440517081</v>
      </c>
      <c r="I936" s="10">
        <f t="shared" si="148"/>
        <v>0.74616895640781311</v>
      </c>
      <c r="J936" s="10">
        <v>1.3228131208237075</v>
      </c>
      <c r="K936" s="10">
        <v>0.35505309847376465</v>
      </c>
      <c r="L936" s="247">
        <f t="shared" si="145"/>
        <v>0.35505309847376465</v>
      </c>
      <c r="M936" s="10">
        <f t="shared" si="146"/>
        <v>4.4533225197569939</v>
      </c>
      <c r="N936" s="11">
        <f t="shared" si="147"/>
        <v>3.4151246317154861E-2</v>
      </c>
    </row>
    <row r="937" spans="1:14">
      <c r="A937" s="9" t="e">
        <f t="shared" si="143"/>
        <v>#REF!</v>
      </c>
      <c r="B937" s="8" t="s">
        <v>985</v>
      </c>
      <c r="C937" s="8">
        <f>димвенканали!C937</f>
        <v>5265.83</v>
      </c>
      <c r="D937" s="8">
        <v>0</v>
      </c>
      <c r="E937" s="8">
        <v>1489.9</v>
      </c>
      <c r="F937" s="8">
        <f t="shared" si="140"/>
        <v>6755.73</v>
      </c>
      <c r="G937" s="11">
        <v>4.0627934018290256E-2</v>
      </c>
      <c r="H937" s="18">
        <f t="shared" si="144"/>
        <v>81.946949194231635</v>
      </c>
      <c r="I937" s="10">
        <f t="shared" si="148"/>
        <v>30.131893218718975</v>
      </c>
      <c r="J937" s="10">
        <v>53.418013926588209</v>
      </c>
      <c r="K937" s="10">
        <v>14.337801054724723</v>
      </c>
      <c r="L937" s="247">
        <f t="shared" si="145"/>
        <v>14.337801054724723</v>
      </c>
      <c r="M937" s="10">
        <f t="shared" si="146"/>
        <v>179.83465739426356</v>
      </c>
      <c r="N937" s="11">
        <f t="shared" si="147"/>
        <v>2.6619574404877572E-2</v>
      </c>
    </row>
    <row r="938" spans="1:14">
      <c r="A938" s="9" t="e">
        <f t="shared" si="143"/>
        <v>#REF!</v>
      </c>
      <c r="B938" s="8" t="s">
        <v>986</v>
      </c>
      <c r="C938" s="8">
        <f>димвенканали!C938</f>
        <v>3884.83</v>
      </c>
      <c r="D938" s="8">
        <v>0</v>
      </c>
      <c r="E938" s="8">
        <v>230.5</v>
      </c>
      <c r="F938" s="8">
        <f t="shared" si="140"/>
        <v>4115.33</v>
      </c>
      <c r="G938" s="11">
        <v>2.9972979931420979E-2</v>
      </c>
      <c r="H938" s="18">
        <f t="shared" si="144"/>
        <v>60.455800251475431</v>
      </c>
      <c r="I938" s="10">
        <f t="shared" si="148"/>
        <v>22.229597752467516</v>
      </c>
      <c r="J938" s="10">
        <v>39.408773743631613</v>
      </c>
      <c r="K938" s="10">
        <v>10.57761448269812</v>
      </c>
      <c r="L938" s="247">
        <f t="shared" si="145"/>
        <v>10.57761448269812</v>
      </c>
      <c r="M938" s="10">
        <f t="shared" si="146"/>
        <v>132.67178623027269</v>
      </c>
      <c r="N938" s="11">
        <f t="shared" si="147"/>
        <v>3.2238431967854995E-2</v>
      </c>
    </row>
    <row r="939" spans="1:14">
      <c r="A939" s="9" t="e">
        <f t="shared" si="143"/>
        <v>#REF!</v>
      </c>
      <c r="B939" s="8" t="s">
        <v>987</v>
      </c>
      <c r="C939" s="8">
        <f>димвенканали!C939</f>
        <v>4215.83</v>
      </c>
      <c r="D939" s="8">
        <v>0</v>
      </c>
      <c r="E939" s="8">
        <v>0</v>
      </c>
      <c r="F939" s="8">
        <f t="shared" si="140"/>
        <v>4215.83</v>
      </c>
      <c r="G939" s="11">
        <v>3.2526774140511298E-2</v>
      </c>
      <c r="H939" s="18">
        <f t="shared" si="144"/>
        <v>65.606828709152694</v>
      </c>
      <c r="I939" s="10">
        <f t="shared" si="148"/>
        <v>24.123630916355449</v>
      </c>
      <c r="J939" s="10">
        <v>42.766527907685656</v>
      </c>
      <c r="K939" s="10">
        <v>11.47886122805714</v>
      </c>
      <c r="L939" s="247">
        <f t="shared" si="145"/>
        <v>11.47886122805714</v>
      </c>
      <c r="M939" s="10">
        <f t="shared" si="146"/>
        <v>143.97584876125094</v>
      </c>
      <c r="N939" s="11">
        <f t="shared" si="147"/>
        <v>3.4151246317154854E-2</v>
      </c>
    </row>
    <row r="940" spans="1:14">
      <c r="A940" s="9" t="e">
        <f t="shared" si="143"/>
        <v>#REF!</v>
      </c>
      <c r="B940" s="8" t="s">
        <v>988</v>
      </c>
      <c r="C940" s="8">
        <f>димвенканали!C940</f>
        <v>4235.75</v>
      </c>
      <c r="D940" s="8">
        <v>0</v>
      </c>
      <c r="E940" s="8">
        <v>0</v>
      </c>
      <c r="F940" s="8">
        <f t="shared" si="140"/>
        <v>4235.75</v>
      </c>
      <c r="G940" s="11">
        <v>3.2680464716478307E-2</v>
      </c>
      <c r="H940" s="18">
        <f t="shared" si="144"/>
        <v>65.916824137783905</v>
      </c>
      <c r="I940" s="10">
        <f t="shared" si="148"/>
        <v>24.237616235463143</v>
      </c>
      <c r="J940" s="10">
        <v>42.968601813872837</v>
      </c>
      <c r="K940" s="10">
        <v>11.533099400768776</v>
      </c>
      <c r="L940" s="247">
        <f t="shared" si="145"/>
        <v>11.533099400768776</v>
      </c>
      <c r="M940" s="10">
        <f t="shared" si="146"/>
        <v>144.65614158788867</v>
      </c>
      <c r="N940" s="11">
        <f t="shared" si="147"/>
        <v>3.4151246317154854E-2</v>
      </c>
    </row>
    <row r="941" spans="1:14">
      <c r="A941" s="9" t="e">
        <f t="shared" si="143"/>
        <v>#REF!</v>
      </c>
      <c r="B941" s="8" t="s">
        <v>989</v>
      </c>
      <c r="C941" s="8">
        <f>димвенканали!C941</f>
        <v>4215</v>
      </c>
      <c r="D941" s="8">
        <v>0</v>
      </c>
      <c r="E941" s="8">
        <v>0</v>
      </c>
      <c r="F941" s="8">
        <f t="shared" ref="F941:F954" si="149">C941+D941+E941</f>
        <v>4215</v>
      </c>
      <c r="G941" s="11">
        <v>3.2520370366512674E-2</v>
      </c>
      <c r="H941" s="18">
        <f t="shared" si="144"/>
        <v>65.593912232959724</v>
      </c>
      <c r="I941" s="10">
        <f t="shared" si="148"/>
        <v>24.118881528059291</v>
      </c>
      <c r="J941" s="10">
        <v>42.758108161594528</v>
      </c>
      <c r="K941" s="10">
        <v>11.476601304194157</v>
      </c>
      <c r="L941" s="247">
        <f t="shared" si="145"/>
        <v>11.476601304194157</v>
      </c>
      <c r="M941" s="10">
        <f t="shared" si="146"/>
        <v>143.9475032268077</v>
      </c>
      <c r="N941" s="11">
        <f t="shared" si="147"/>
        <v>3.4151246317154854E-2</v>
      </c>
    </row>
    <row r="942" spans="1:14">
      <c r="A942" s="9" t="e">
        <f t="shared" si="143"/>
        <v>#REF!</v>
      </c>
      <c r="B942" s="8" t="s">
        <v>990</v>
      </c>
      <c r="C942" s="8">
        <f>димвенканали!C942</f>
        <v>4962.2</v>
      </c>
      <c r="D942" s="8">
        <v>0</v>
      </c>
      <c r="E942" s="8">
        <v>0</v>
      </c>
      <c r="F942" s="8">
        <f t="shared" si="149"/>
        <v>4962.2</v>
      </c>
      <c r="G942" s="11">
        <v>3.8285310043347377E-2</v>
      </c>
      <c r="H942" s="18">
        <f t="shared" si="144"/>
        <v>77.221853210532089</v>
      </c>
      <c r="I942" s="10">
        <f t="shared" si="148"/>
        <v>28.394475425512653</v>
      </c>
      <c r="J942" s="10">
        <v>50.337908498093562</v>
      </c>
      <c r="K942" s="10">
        <v>13.511077340847505</v>
      </c>
      <c r="L942" s="247">
        <f t="shared" si="145"/>
        <v>13.511077340847505</v>
      </c>
      <c r="M942" s="10">
        <f t="shared" si="146"/>
        <v>169.4653144749858</v>
      </c>
      <c r="N942" s="11">
        <f t="shared" si="147"/>
        <v>3.4151246317154854E-2</v>
      </c>
    </row>
    <row r="943" spans="1:14">
      <c r="A943" s="9" t="e">
        <f t="shared" si="143"/>
        <v>#REF!</v>
      </c>
      <c r="B943" s="8" t="s">
        <v>991</v>
      </c>
      <c r="C943" s="8">
        <f>димвенканали!C943</f>
        <v>3826.09</v>
      </c>
      <c r="D943" s="8">
        <v>0</v>
      </c>
      <c r="E943" s="8">
        <v>0</v>
      </c>
      <c r="F943" s="8">
        <f t="shared" si="149"/>
        <v>3826.09</v>
      </c>
      <c r="G943" s="11">
        <v>2.9519777901686948E-2</v>
      </c>
      <c r="H943" s="18">
        <f t="shared" si="144"/>
        <v>59.541687225481589</v>
      </c>
      <c r="I943" s="10">
        <f t="shared" si="148"/>
        <v>21.89347839280958</v>
      </c>
      <c r="J943" s="10">
        <v>38.812899182917008</v>
      </c>
      <c r="K943" s="10">
        <v>10.417677220394831</v>
      </c>
      <c r="L943" s="247">
        <f t="shared" si="145"/>
        <v>10.417677220394831</v>
      </c>
      <c r="M943" s="10">
        <f t="shared" si="146"/>
        <v>130.66574202160299</v>
      </c>
      <c r="N943" s="11">
        <f t="shared" si="147"/>
        <v>3.4151246317154847E-2</v>
      </c>
    </row>
    <row r="944" spans="1:14">
      <c r="A944" s="9" t="e">
        <f t="shared" si="143"/>
        <v>#REF!</v>
      </c>
      <c r="B944" s="8" t="s">
        <v>992</v>
      </c>
      <c r="C944" s="8">
        <f>димвенканали!C944</f>
        <v>3985.25</v>
      </c>
      <c r="D944" s="8">
        <v>0</v>
      </c>
      <c r="E944" s="8">
        <v>0</v>
      </c>
      <c r="F944" s="8">
        <f t="shared" si="149"/>
        <v>3985.25</v>
      </c>
      <c r="G944" s="11">
        <v>3.0747759431351041E-2</v>
      </c>
      <c r="H944" s="18">
        <f t="shared" si="144"/>
        <v>62.018538250629362</v>
      </c>
      <c r="I944" s="10">
        <f t="shared" si="148"/>
        <v>22.804216514756419</v>
      </c>
      <c r="J944" s="10">
        <v>40.427461577934658</v>
      </c>
      <c r="K944" s="10">
        <v>10.851038042120939</v>
      </c>
      <c r="L944" s="247">
        <f t="shared" si="145"/>
        <v>10.851038042120939</v>
      </c>
      <c r="M944" s="10">
        <f t="shared" si="146"/>
        <v>136.10125438544137</v>
      </c>
      <c r="N944" s="11">
        <f t="shared" si="147"/>
        <v>3.4151246317154847E-2</v>
      </c>
    </row>
    <row r="945" spans="1:14">
      <c r="A945" s="9" t="e">
        <f t="shared" si="143"/>
        <v>#REF!</v>
      </c>
      <c r="B945" s="8" t="s">
        <v>993</v>
      </c>
      <c r="C945" s="8">
        <f>димвенканали!C945</f>
        <v>3992.96</v>
      </c>
      <c r="D945" s="8">
        <v>0</v>
      </c>
      <c r="E945" s="8">
        <v>0</v>
      </c>
      <c r="F945" s="8">
        <f t="shared" si="149"/>
        <v>3992.96</v>
      </c>
      <c r="G945" s="11">
        <v>3.0807245091025018E-2</v>
      </c>
      <c r="H945" s="18">
        <f t="shared" si="144"/>
        <v>62.138521421048374</v>
      </c>
      <c r="I945" s="10">
        <f t="shared" si="148"/>
        <v>22.848334326519488</v>
      </c>
      <c r="J945" s="10">
        <v>40.505673918130604</v>
      </c>
      <c r="K945" s="10">
        <v>10.872030828848185</v>
      </c>
      <c r="L945" s="247">
        <f t="shared" si="145"/>
        <v>10.872030828848185</v>
      </c>
      <c r="M945" s="10">
        <f t="shared" si="146"/>
        <v>136.36456049454665</v>
      </c>
      <c r="N945" s="11">
        <f t="shared" si="147"/>
        <v>3.4151246317154854E-2</v>
      </c>
    </row>
    <row r="946" spans="1:14">
      <c r="A946" s="9" t="e">
        <f t="shared" si="143"/>
        <v>#REF!</v>
      </c>
      <c r="B946" s="8" t="s">
        <v>994</v>
      </c>
      <c r="C946" s="8">
        <f>димвенканали!C946</f>
        <v>4337.99</v>
      </c>
      <c r="D946" s="8">
        <v>0</v>
      </c>
      <c r="E946" s="8">
        <v>0</v>
      </c>
      <c r="F946" s="8">
        <f t="shared" si="149"/>
        <v>4337.99</v>
      </c>
      <c r="G946" s="11">
        <v>3.3469286226863182E-2</v>
      </c>
      <c r="H946" s="18">
        <f t="shared" si="144"/>
        <v>67.5078850124453</v>
      </c>
      <c r="I946" s="10">
        <f t="shared" si="148"/>
        <v>24.822649319076138</v>
      </c>
      <c r="J946" s="10">
        <v>44.005752223941975</v>
      </c>
      <c r="K946" s="10">
        <v>11.81147845589115</v>
      </c>
      <c r="L946" s="247">
        <f t="shared" si="145"/>
        <v>11.81147845589115</v>
      </c>
      <c r="M946" s="10">
        <f t="shared" si="146"/>
        <v>148.14776501135455</v>
      </c>
      <c r="N946" s="11">
        <f t="shared" si="147"/>
        <v>3.4151246317154847E-2</v>
      </c>
    </row>
    <row r="947" spans="1:14">
      <c r="A947" s="9" t="e">
        <f t="shared" si="143"/>
        <v>#REF!</v>
      </c>
      <c r="B947" s="8" t="s">
        <v>995</v>
      </c>
      <c r="C947" s="8">
        <f>димвенканали!C947</f>
        <v>3093.3</v>
      </c>
      <c r="D947" s="8">
        <v>0</v>
      </c>
      <c r="E947" s="8">
        <v>0</v>
      </c>
      <c r="F947" s="8">
        <f t="shared" si="149"/>
        <v>3093.3</v>
      </c>
      <c r="G947" s="11">
        <v>2.3866016999936811E-2</v>
      </c>
      <c r="H947" s="18">
        <f t="shared" si="144"/>
        <v>48.137994949042543</v>
      </c>
      <c r="I947" s="10">
        <f t="shared" si="148"/>
        <v>17.700340742762943</v>
      </c>
      <c r="J947" s="10">
        <v>31.379277811686915</v>
      </c>
      <c r="K947" s="10">
        <v>8.4224367293626994</v>
      </c>
      <c r="L947" s="247">
        <f t="shared" si="145"/>
        <v>8.4224367293626994</v>
      </c>
      <c r="M947" s="10">
        <f t="shared" si="146"/>
        <v>105.6400502328551</v>
      </c>
      <c r="N947" s="11">
        <f t="shared" si="147"/>
        <v>3.4151246317154847E-2</v>
      </c>
    </row>
    <row r="948" spans="1:14">
      <c r="A948" s="9" t="e">
        <f t="shared" si="143"/>
        <v>#REF!</v>
      </c>
      <c r="B948" s="8" t="s">
        <v>996</v>
      </c>
      <c r="C948" s="8">
        <f>димвенканали!C948</f>
        <v>4114.87</v>
      </c>
      <c r="D948" s="8">
        <v>0</v>
      </c>
      <c r="E948" s="8">
        <v>0</v>
      </c>
      <c r="F948" s="8">
        <f t="shared" si="149"/>
        <v>4114.87</v>
      </c>
      <c r="G948" s="11">
        <v>3.1747828329786953E-2</v>
      </c>
      <c r="H948" s="18">
        <f t="shared" si="144"/>
        <v>64.035687219463583</v>
      </c>
      <c r="I948" s="10">
        <f t="shared" si="148"/>
        <v>23.545922190596762</v>
      </c>
      <c r="J948" s="10">
        <v>41.74236216628718</v>
      </c>
      <c r="K948" s="10">
        <v>11.203967356723464</v>
      </c>
      <c r="L948" s="247">
        <f t="shared" si="145"/>
        <v>11.203967356723464</v>
      </c>
      <c r="M948" s="10">
        <f t="shared" si="146"/>
        <v>140.52793893307097</v>
      </c>
      <c r="N948" s="11">
        <f t="shared" si="147"/>
        <v>3.4151246317154847E-2</v>
      </c>
    </row>
    <row r="949" spans="1:14">
      <c r="A949" s="9" t="e">
        <f t="shared" si="143"/>
        <v>#REF!</v>
      </c>
      <c r="B949" s="8" t="s">
        <v>997</v>
      </c>
      <c r="C949" s="8">
        <f>димвенканали!C949</f>
        <v>5499.38</v>
      </c>
      <c r="D949" s="8">
        <v>0</v>
      </c>
      <c r="E949" s="8">
        <v>0</v>
      </c>
      <c r="F949" s="8">
        <f t="shared" si="149"/>
        <v>5499.38</v>
      </c>
      <c r="G949" s="11">
        <v>4.2429863436819093E-2</v>
      </c>
      <c r="H949" s="18">
        <f t="shared" si="144"/>
        <v>85.581458850698482</v>
      </c>
      <c r="I949" s="10">
        <f t="shared" si="148"/>
        <v>31.468302419401834</v>
      </c>
      <c r="J949" s="10">
        <v>55.787208745364111</v>
      </c>
      <c r="K949" s="10">
        <v>14.973710956170642</v>
      </c>
      <c r="L949" s="247">
        <f t="shared" si="145"/>
        <v>14.973710956170642</v>
      </c>
      <c r="M949" s="10">
        <f t="shared" si="146"/>
        <v>187.81068097163507</v>
      </c>
      <c r="N949" s="11">
        <f t="shared" si="147"/>
        <v>3.4151246317154854E-2</v>
      </c>
    </row>
    <row r="950" spans="1:14">
      <c r="A950" s="9" t="e">
        <f t="shared" si="143"/>
        <v>#REF!</v>
      </c>
      <c r="B950" s="8" t="s">
        <v>998</v>
      </c>
      <c r="C950" s="8">
        <f>димвенканали!C950</f>
        <v>9903.31</v>
      </c>
      <c r="D950" s="8">
        <v>0</v>
      </c>
      <c r="E950" s="8">
        <v>0</v>
      </c>
      <c r="F950" s="8">
        <f t="shared" si="149"/>
        <v>9903.31</v>
      </c>
      <c r="G950" s="11">
        <v>7.6407902504006794E-2</v>
      </c>
      <c r="H950" s="18">
        <f t="shared" si="144"/>
        <v>154.11550342960675</v>
      </c>
      <c r="I950" s="10">
        <f t="shared" si="148"/>
        <v>56.668270611066404</v>
      </c>
      <c r="J950" s="10">
        <v>100.46187429129316</v>
      </c>
      <c r="K950" s="10">
        <v>26.964730833176514</v>
      </c>
      <c r="L950" s="247">
        <f t="shared" si="145"/>
        <v>26.964730833176514</v>
      </c>
      <c r="M950" s="10">
        <f t="shared" si="146"/>
        <v>338.21037916514285</v>
      </c>
      <c r="N950" s="11">
        <f t="shared" si="147"/>
        <v>3.4151246317154854E-2</v>
      </c>
    </row>
    <row r="951" spans="1:14">
      <c r="A951" s="9" t="e">
        <f t="shared" si="143"/>
        <v>#REF!</v>
      </c>
      <c r="B951" s="8" t="s">
        <v>999</v>
      </c>
      <c r="C951" s="8">
        <f>димвенканали!C951</f>
        <v>3585.51</v>
      </c>
      <c r="D951" s="8">
        <v>0</v>
      </c>
      <c r="E951" s="8">
        <v>0</v>
      </c>
      <c r="F951" s="8">
        <f t="shared" si="149"/>
        <v>3585.51</v>
      </c>
      <c r="G951" s="11">
        <v>2.7663609288928793E-2</v>
      </c>
      <c r="H951" s="18">
        <f t="shared" si="144"/>
        <v>55.797776571862265</v>
      </c>
      <c r="I951" s="10">
        <f t="shared" si="148"/>
        <v>20.516842445473756</v>
      </c>
      <c r="J951" s="10">
        <v>36.372390129176466</v>
      </c>
      <c r="K951" s="10">
        <v>9.7626260361094168</v>
      </c>
      <c r="L951" s="247">
        <f t="shared" si="145"/>
        <v>9.7626260361094168</v>
      </c>
      <c r="M951" s="10">
        <f t="shared" si="146"/>
        <v>122.4496351826219</v>
      </c>
      <c r="N951" s="11">
        <f t="shared" si="147"/>
        <v>3.4151246317154854E-2</v>
      </c>
    </row>
    <row r="952" spans="1:14">
      <c r="A952" s="9" t="e">
        <f t="shared" si="143"/>
        <v>#REF!</v>
      </c>
      <c r="B952" s="8" t="s">
        <v>1000</v>
      </c>
      <c r="C952" s="8">
        <f>димвенканали!C952</f>
        <v>4638.37</v>
      </c>
      <c r="D952" s="8">
        <v>0</v>
      </c>
      <c r="E952" s="8">
        <v>0</v>
      </c>
      <c r="F952" s="8">
        <f t="shared" si="149"/>
        <v>4638.37</v>
      </c>
      <c r="G952" s="11">
        <v>3.5786835183136745E-2</v>
      </c>
      <c r="H952" s="18">
        <f t="shared" si="144"/>
        <v>72.18240443273865</v>
      </c>
      <c r="I952" s="10">
        <f t="shared" si="148"/>
        <v>26.541470109918002</v>
      </c>
      <c r="J952" s="10">
        <v>47.052888767140018</v>
      </c>
      <c r="K952" s="10">
        <v>12.629353070304873</v>
      </c>
      <c r="L952" s="247">
        <f t="shared" si="145"/>
        <v>12.629353070304873</v>
      </c>
      <c r="M952" s="10">
        <f t="shared" si="146"/>
        <v>158.40611638010154</v>
      </c>
      <c r="N952" s="11">
        <f t="shared" si="147"/>
        <v>3.4151246317154847E-2</v>
      </c>
    </row>
    <row r="953" spans="1:14">
      <c r="A953" s="9" t="e">
        <f t="shared" si="143"/>
        <v>#REF!</v>
      </c>
      <c r="B953" s="8" t="s">
        <v>1001</v>
      </c>
      <c r="C953" s="8">
        <f>димвенканали!C953</f>
        <v>4563.3</v>
      </c>
      <c r="D953" s="8">
        <v>0</v>
      </c>
      <c r="E953" s="8">
        <v>0</v>
      </c>
      <c r="F953" s="8">
        <f t="shared" si="149"/>
        <v>4563.3</v>
      </c>
      <c r="G953" s="11">
        <v>3.5207640828827352E-2</v>
      </c>
      <c r="H953" s="18">
        <f t="shared" si="144"/>
        <v>71.014163628153057</v>
      </c>
      <c r="I953" s="10">
        <f t="shared" si="148"/>
        <v>26.111907966071882</v>
      </c>
      <c r="J953" s="10">
        <v>46.291358238150487</v>
      </c>
      <c r="K953" s="10">
        <v>12.424952486697316</v>
      </c>
      <c r="L953" s="247">
        <f t="shared" si="145"/>
        <v>12.424952486697316</v>
      </c>
      <c r="M953" s="10">
        <f t="shared" si="146"/>
        <v>155.84238231907275</v>
      </c>
      <c r="N953" s="11">
        <f t="shared" si="147"/>
        <v>3.4151246317154854E-2</v>
      </c>
    </row>
    <row r="954" spans="1:14">
      <c r="A954" s="9" t="e">
        <f t="shared" si="143"/>
        <v>#REF!</v>
      </c>
      <c r="B954" s="8" t="s">
        <v>1291</v>
      </c>
      <c r="C954" s="8">
        <f>димвенканали!C954</f>
        <v>24.2</v>
      </c>
      <c r="D954" s="8">
        <v>0</v>
      </c>
      <c r="E954" s="8">
        <v>0</v>
      </c>
      <c r="F954" s="8">
        <f t="shared" si="149"/>
        <v>24.2</v>
      </c>
      <c r="G954" s="11">
        <v>1.867124467069055E-4</v>
      </c>
      <c r="H954" s="18">
        <f t="shared" si="144"/>
        <v>0.37660087213229548</v>
      </c>
      <c r="I954" s="10">
        <f t="shared" si="148"/>
        <v>0.13847614068304506</v>
      </c>
      <c r="J954" s="10">
        <v>0.24549139205470641</v>
      </c>
      <c r="K954" s="10">
        <v>6.5891756005100485E-2</v>
      </c>
      <c r="L954" s="247">
        <f t="shared" si="145"/>
        <v>6.5891756005100485E-2</v>
      </c>
      <c r="M954" s="10">
        <f t="shared" si="146"/>
        <v>0.8264601608751474</v>
      </c>
      <c r="N954" s="11">
        <f t="shared" si="147"/>
        <v>3.4151246317154854E-2</v>
      </c>
    </row>
    <row r="955" spans="1:14">
      <c r="A955" s="9"/>
      <c r="B955" s="187" t="s">
        <v>1361</v>
      </c>
      <c r="C955" s="8">
        <f>димвенканали!C955</f>
        <v>9432.4</v>
      </c>
      <c r="D955" s="8">
        <v>0</v>
      </c>
      <c r="E955" s="8">
        <v>0</v>
      </c>
      <c r="F955" s="8">
        <f>C955+D955+E955</f>
        <v>9432.4</v>
      </c>
      <c r="G955" s="11">
        <v>0.1627235369821515</v>
      </c>
      <c r="H955" s="18">
        <f t="shared" si="144"/>
        <v>328.2150013283694</v>
      </c>
      <c r="I955" s="10">
        <f t="shared" si="148"/>
        <v>120.68465598844143</v>
      </c>
      <c r="J955" s="10">
        <v>151.53085884849338</v>
      </c>
      <c r="K955" s="10">
        <v>147.33639932511926</v>
      </c>
      <c r="L955" s="247">
        <f t="shared" si="145"/>
        <v>147.33639932511926</v>
      </c>
      <c r="M955" s="10">
        <f t="shared" si="146"/>
        <v>747.76691549042346</v>
      </c>
      <c r="N955" s="11">
        <f t="shared" si="147"/>
        <v>7.927642121733848E-2</v>
      </c>
    </row>
    <row r="956" spans="1:14">
      <c r="A956" s="12"/>
      <c r="B956" s="13" t="s">
        <v>576</v>
      </c>
      <c r="C956" s="13">
        <f>SUM(C776:C954)</f>
        <v>258516.46999999988</v>
      </c>
      <c r="D956" s="13">
        <f t="shared" ref="D956:L956" si="150">SUM(D776:D954)</f>
        <v>2137.85</v>
      </c>
      <c r="E956" s="13">
        <f t="shared" si="150"/>
        <v>2969</v>
      </c>
      <c r="F956" s="13">
        <f t="shared" si="150"/>
        <v>263623.31999999989</v>
      </c>
      <c r="G956" s="13">
        <f t="shared" si="150"/>
        <v>1.9945554804848074</v>
      </c>
      <c r="H956" s="13">
        <f t="shared" si="150"/>
        <v>4023.0383496926611</v>
      </c>
      <c r="I956" s="13">
        <f t="shared" si="150"/>
        <v>1479.271201181991</v>
      </c>
      <c r="J956" s="13">
        <v>1519.5456000000006</v>
      </c>
      <c r="K956" s="13"/>
      <c r="L956" s="13">
        <f t="shared" si="150"/>
        <v>698.31621844800736</v>
      </c>
      <c r="M956" s="15">
        <f t="shared" si="146"/>
        <v>7720.1713693226593</v>
      </c>
      <c r="N956" s="16">
        <f t="shared" si="147"/>
        <v>2.9284857535830527E-2</v>
      </c>
    </row>
    <row r="957" spans="1:14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11"/>
    </row>
    <row r="958" spans="1:14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90" si="151">C958+D958+E958</f>
        <v>7464.2</v>
      </c>
      <c r="G958" s="11">
        <v>7.8308667070281779E-2</v>
      </c>
      <c r="H958" s="18">
        <f t="shared" ref="H958:H1010" si="152">G958*$H$2</f>
        <v>177.69254570918849</v>
      </c>
      <c r="I958" s="10">
        <f t="shared" ref="I958:I1010" si="153">H958*0.3677</f>
        <v>65.337549057268618</v>
      </c>
      <c r="J958" s="10">
        <v>68.640679033784792</v>
      </c>
      <c r="K958" s="10">
        <v>15.173870418208502</v>
      </c>
      <c r="L958" s="247">
        <f t="shared" ref="L958:L1010" si="154">K958*$L$2</f>
        <v>15.173870418208502</v>
      </c>
      <c r="M958" s="10">
        <f t="shared" ref="M958:M989" si="155">H958+I958+J958+L958</f>
        <v>326.84464421845041</v>
      </c>
      <c r="N958" s="11">
        <f t="shared" ref="N958:N989" si="156">M958/F958</f>
        <v>4.3788302057615074E-2</v>
      </c>
    </row>
    <row r="959" spans="1:14">
      <c r="A959" s="9">
        <f t="shared" ref="A959:A1008" si="157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51"/>
        <v>7486.75</v>
      </c>
      <c r="G959" s="11">
        <v>8.3221299850731331E-2</v>
      </c>
      <c r="H959" s="18">
        <f t="shared" si="152"/>
        <v>188.83994813029</v>
      </c>
      <c r="I959" s="10">
        <f t="shared" si="153"/>
        <v>69.436448927507641</v>
      </c>
      <c r="J959" s="10">
        <v>72.94679817116004</v>
      </c>
      <c r="K959" s="10">
        <v>16.12579127207621</v>
      </c>
      <c r="L959" s="247">
        <f t="shared" si="154"/>
        <v>16.12579127207621</v>
      </c>
      <c r="M959" s="10">
        <f t="shared" si="155"/>
        <v>347.34898650103383</v>
      </c>
      <c r="N959" s="11">
        <f t="shared" si="156"/>
        <v>4.6395162988083459E-2</v>
      </c>
    </row>
    <row r="960" spans="1:14">
      <c r="A960" s="9">
        <f t="shared" si="157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51"/>
        <v>4319.2999999999993</v>
      </c>
      <c r="G960" s="11">
        <v>4.6863148634681023E-2</v>
      </c>
      <c r="H960" s="18">
        <f t="shared" si="152"/>
        <v>106.33857646141375</v>
      </c>
      <c r="I960" s="10">
        <f t="shared" si="153"/>
        <v>39.10069456486184</v>
      </c>
      <c r="J960" s="10">
        <v>41.077424304243301</v>
      </c>
      <c r="K960" s="10">
        <v>9.080672310942143</v>
      </c>
      <c r="L960" s="247">
        <f t="shared" si="154"/>
        <v>9.080672310942143</v>
      </c>
      <c r="M960" s="10">
        <f t="shared" si="155"/>
        <v>195.59736764146103</v>
      </c>
      <c r="N960" s="11">
        <f t="shared" si="156"/>
        <v>4.5284506202732173E-2</v>
      </c>
    </row>
    <row r="961" spans="1:14">
      <c r="A961" s="9">
        <f t="shared" si="157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51"/>
        <v>5738.17</v>
      </c>
      <c r="G961" s="11">
        <v>6.3224177734263087E-2</v>
      </c>
      <c r="H961" s="18">
        <f t="shared" si="152"/>
        <v>143.46387842214841</v>
      </c>
      <c r="I961" s="10">
        <f t="shared" si="153"/>
        <v>52.751668095823973</v>
      </c>
      <c r="J961" s="10">
        <v>55.418520751190961</v>
      </c>
      <c r="K961" s="10">
        <v>12.25094891956816</v>
      </c>
      <c r="L961" s="247">
        <f t="shared" si="154"/>
        <v>12.25094891956816</v>
      </c>
      <c r="M961" s="10">
        <f t="shared" si="155"/>
        <v>263.88501618873147</v>
      </c>
      <c r="N961" s="11">
        <f t="shared" si="156"/>
        <v>4.5987660907350507E-2</v>
      </c>
    </row>
    <row r="962" spans="1:14">
      <c r="A962" s="9">
        <f t="shared" si="157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51"/>
        <v>5759.7</v>
      </c>
      <c r="G962" s="11">
        <v>6.4023738037233408E-2</v>
      </c>
      <c r="H962" s="18">
        <f t="shared" si="152"/>
        <v>145.27818469242746</v>
      </c>
      <c r="I962" s="10">
        <f t="shared" si="153"/>
        <v>53.41878851140558</v>
      </c>
      <c r="J962" s="10">
        <v>56.119367339156568</v>
      </c>
      <c r="K962" s="10">
        <v>12.405879719474719</v>
      </c>
      <c r="L962" s="247">
        <f t="shared" si="154"/>
        <v>12.405879719474719</v>
      </c>
      <c r="M962" s="10">
        <f t="shared" si="155"/>
        <v>267.22222026246436</v>
      </c>
      <c r="N962" s="11">
        <f t="shared" si="156"/>
        <v>4.6395162988083473E-2</v>
      </c>
    </row>
    <row r="963" spans="1:14">
      <c r="A963" s="9">
        <f t="shared" si="157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51"/>
        <v>2764</v>
      </c>
      <c r="G963" s="11">
        <v>3.0724102285694246E-2</v>
      </c>
      <c r="H963" s="18">
        <f t="shared" si="152"/>
        <v>69.716982219537385</v>
      </c>
      <c r="I963" s="10">
        <f t="shared" si="153"/>
        <v>25.6349343621239</v>
      </c>
      <c r="J963" s="10">
        <v>26.930904617502431</v>
      </c>
      <c r="K963" s="10">
        <v>5.9534092998989747</v>
      </c>
      <c r="L963" s="247">
        <f t="shared" si="154"/>
        <v>5.9534092998989747</v>
      </c>
      <c r="M963" s="10">
        <f t="shared" si="155"/>
        <v>128.23623049906269</v>
      </c>
      <c r="N963" s="11">
        <f t="shared" si="156"/>
        <v>4.6395162988083459E-2</v>
      </c>
    </row>
    <row r="964" spans="1:14">
      <c r="A964" s="9">
        <f t="shared" si="157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51"/>
        <v>2796.1</v>
      </c>
      <c r="G964" s="11">
        <v>3.108091982671117E-2</v>
      </c>
      <c r="H964" s="18">
        <f t="shared" si="152"/>
        <v>70.526647606385126</v>
      </c>
      <c r="I964" s="10">
        <f t="shared" si="153"/>
        <v>25.932648324867813</v>
      </c>
      <c r="J964" s="10">
        <v>27.243669464905409</v>
      </c>
      <c r="K964" s="10">
        <v>6.0225498348218238</v>
      </c>
      <c r="L964" s="247">
        <f t="shared" si="154"/>
        <v>6.0225498348218238</v>
      </c>
      <c r="M964" s="10">
        <f t="shared" si="155"/>
        <v>129.72551523098016</v>
      </c>
      <c r="N964" s="11">
        <f t="shared" si="156"/>
        <v>4.6395162988083459E-2</v>
      </c>
    </row>
    <row r="965" spans="1:14">
      <c r="A965" s="9">
        <f t="shared" si="157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51"/>
        <v>4337</v>
      </c>
      <c r="G965" s="11">
        <v>4.8209273376648314E-2</v>
      </c>
      <c r="H965" s="18">
        <f t="shared" si="152"/>
        <v>109.39310849715399</v>
      </c>
      <c r="I965" s="10">
        <f t="shared" si="153"/>
        <v>40.223845994403526</v>
      </c>
      <c r="J965" s="10">
        <v>42.257356485567314</v>
      </c>
      <c r="K965" s="10">
        <v>9.3415109021931446</v>
      </c>
      <c r="L965" s="247">
        <f t="shared" si="154"/>
        <v>9.3415109021931446</v>
      </c>
      <c r="M965" s="10">
        <f t="shared" si="155"/>
        <v>201.21582187931796</v>
      </c>
      <c r="N965" s="11">
        <f t="shared" si="156"/>
        <v>4.6395162988083459E-2</v>
      </c>
    </row>
    <row r="966" spans="1:14">
      <c r="A966" s="9">
        <f t="shared" si="157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51"/>
        <v>4335.5</v>
      </c>
      <c r="G966" s="11">
        <v>4.8192599659778367E-2</v>
      </c>
      <c r="H966" s="18">
        <f t="shared" si="152"/>
        <v>109.3552736659929</v>
      </c>
      <c r="I966" s="10">
        <f t="shared" si="153"/>
        <v>40.209934126985594</v>
      </c>
      <c r="J966" s="10">
        <v>42.242741305782125</v>
      </c>
      <c r="K966" s="10">
        <v>9.338280036075254</v>
      </c>
      <c r="L966" s="247">
        <f t="shared" si="154"/>
        <v>9.338280036075254</v>
      </c>
      <c r="M966" s="10">
        <f t="shared" si="155"/>
        <v>201.14622913483586</v>
      </c>
      <c r="N966" s="11">
        <f t="shared" si="156"/>
        <v>4.6395162988083466E-2</v>
      </c>
    </row>
    <row r="967" spans="1:14">
      <c r="A967" s="9">
        <f t="shared" si="157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51"/>
        <v>4326.2</v>
      </c>
      <c r="G967" s="11">
        <v>4.8089222615184675E-2</v>
      </c>
      <c r="H967" s="18">
        <f t="shared" si="152"/>
        <v>109.12069771279401</v>
      </c>
      <c r="I967" s="10">
        <f t="shared" si="153"/>
        <v>40.123680548994358</v>
      </c>
      <c r="J967" s="10">
        <v>42.152127191113976</v>
      </c>
      <c r="K967" s="10">
        <v>9.3182486661443349</v>
      </c>
      <c r="L967" s="247">
        <f t="shared" si="154"/>
        <v>9.3182486661443349</v>
      </c>
      <c r="M967" s="10">
        <f t="shared" si="155"/>
        <v>200.71475411904669</v>
      </c>
      <c r="N967" s="11">
        <f t="shared" si="156"/>
        <v>4.6395162988083466E-2</v>
      </c>
    </row>
    <row r="968" spans="1:14">
      <c r="A968" s="9">
        <f t="shared" si="157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51"/>
        <v>4335.3999999999996</v>
      </c>
      <c r="G968" s="11">
        <v>4.8191488078653699E-2</v>
      </c>
      <c r="H968" s="18">
        <f t="shared" si="152"/>
        <v>109.35275134391547</v>
      </c>
      <c r="I968" s="10">
        <f t="shared" si="153"/>
        <v>40.209006669157723</v>
      </c>
      <c r="J968" s="10">
        <v>42.24176696046311</v>
      </c>
      <c r="K968" s="10">
        <v>9.3380646450007276</v>
      </c>
      <c r="L968" s="247">
        <f t="shared" si="154"/>
        <v>9.3380646450007276</v>
      </c>
      <c r="M968" s="10">
        <f t="shared" si="155"/>
        <v>201.14158961853701</v>
      </c>
      <c r="N968" s="11">
        <f t="shared" si="156"/>
        <v>4.6395162988083459E-2</v>
      </c>
    </row>
    <row r="969" spans="1:14">
      <c r="A969" s="9">
        <f t="shared" si="157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51"/>
        <v>4342.7</v>
      </c>
      <c r="G969" s="11">
        <v>4.8272633500754121E-2</v>
      </c>
      <c r="H969" s="18">
        <f t="shared" si="152"/>
        <v>109.53688085556621</v>
      </c>
      <c r="I969" s="10">
        <f t="shared" si="153"/>
        <v>40.276711090591697</v>
      </c>
      <c r="J969" s="10">
        <v>42.312894168751015</v>
      </c>
      <c r="K969" s="10">
        <v>9.353788193441126</v>
      </c>
      <c r="L969" s="247">
        <f t="shared" si="154"/>
        <v>9.353788193441126</v>
      </c>
      <c r="M969" s="10">
        <f t="shared" si="155"/>
        <v>201.48027430835003</v>
      </c>
      <c r="N969" s="11">
        <f t="shared" si="156"/>
        <v>4.6395162988083459E-2</v>
      </c>
    </row>
    <row r="970" spans="1:14">
      <c r="A970" s="9">
        <f t="shared" si="157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51"/>
        <v>4234.1000000000004</v>
      </c>
      <c r="G970" s="11">
        <v>4.7065456399369758E-2</v>
      </c>
      <c r="H970" s="18">
        <f t="shared" si="152"/>
        <v>106.79763907950191</v>
      </c>
      <c r="I970" s="10">
        <f t="shared" si="153"/>
        <v>39.269491889532851</v>
      </c>
      <c r="J970" s="10">
        <v>41.254755152303566</v>
      </c>
      <c r="K970" s="10">
        <v>9.1198734865058793</v>
      </c>
      <c r="L970" s="247">
        <f t="shared" si="154"/>
        <v>9.1198734865058793</v>
      </c>
      <c r="M970" s="10">
        <f t="shared" si="155"/>
        <v>196.4417596078442</v>
      </c>
      <c r="N970" s="11">
        <f t="shared" si="156"/>
        <v>4.6395162988083459E-2</v>
      </c>
    </row>
    <row r="971" spans="1:14">
      <c r="A971" s="9">
        <f t="shared" si="157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51"/>
        <v>6197.58</v>
      </c>
      <c r="G971" s="11">
        <v>6.8891129465909168E-2</v>
      </c>
      <c r="H971" s="18">
        <f t="shared" si="152"/>
        <v>156.32292860497847</v>
      </c>
      <c r="I971" s="10">
        <f t="shared" si="153"/>
        <v>57.479940848050589</v>
      </c>
      <c r="J971" s="10">
        <v>60.385830622048019</v>
      </c>
      <c r="K971" s="10">
        <v>13.349034156609219</v>
      </c>
      <c r="L971" s="247">
        <f t="shared" si="154"/>
        <v>13.349034156609219</v>
      </c>
      <c r="M971" s="10">
        <f t="shared" si="155"/>
        <v>287.53773423168633</v>
      </c>
      <c r="N971" s="11">
        <f t="shared" si="156"/>
        <v>4.6395162988083466E-2</v>
      </c>
    </row>
    <row r="972" spans="1:14">
      <c r="A972" s="9">
        <f t="shared" si="157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51"/>
        <v>4892.5999999999995</v>
      </c>
      <c r="G972" s="11">
        <v>5.4021731077512826E-2</v>
      </c>
      <c r="H972" s="18">
        <f t="shared" si="152"/>
        <v>122.58233063991669</v>
      </c>
      <c r="I972" s="10">
        <f t="shared" si="153"/>
        <v>45.073522976297369</v>
      </c>
      <c r="J972" s="10">
        <v>47.352208158683091</v>
      </c>
      <c r="K972" s="10">
        <v>10.46779083088966</v>
      </c>
      <c r="L972" s="247">
        <f t="shared" si="154"/>
        <v>10.46779083088966</v>
      </c>
      <c r="M972" s="10">
        <f t="shared" si="155"/>
        <v>225.47585260578683</v>
      </c>
      <c r="N972" s="11">
        <f t="shared" si="156"/>
        <v>4.6085077996522679E-2</v>
      </c>
    </row>
    <row r="973" spans="1:14">
      <c r="A973" s="9">
        <f t="shared" si="157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51"/>
        <v>3972.7</v>
      </c>
      <c r="G973" s="11">
        <v>4.4159783339499825E-2</v>
      </c>
      <c r="H973" s="18">
        <f t="shared" si="152"/>
        <v>100.20428916915924</v>
      </c>
      <c r="I973" s="10">
        <f t="shared" si="153"/>
        <v>36.845117127499854</v>
      </c>
      <c r="J973" s="10">
        <v>38.707816488405172</v>
      </c>
      <c r="K973" s="10">
        <v>8.5568412176948812</v>
      </c>
      <c r="L973" s="247">
        <f t="shared" si="154"/>
        <v>8.5568412176948812</v>
      </c>
      <c r="M973" s="10">
        <f t="shared" si="155"/>
        <v>184.31406400275915</v>
      </c>
      <c r="N973" s="11">
        <f t="shared" si="156"/>
        <v>4.6395162988083459E-2</v>
      </c>
    </row>
    <row r="974" spans="1:14">
      <c r="A974" s="9">
        <f t="shared" si="157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51"/>
        <v>4010.6</v>
      </c>
      <c r="G974" s="11">
        <v>4.4581072585747228E-2</v>
      </c>
      <c r="H974" s="18">
        <f t="shared" si="152"/>
        <v>101.16024923649661</v>
      </c>
      <c r="I974" s="10">
        <f t="shared" si="153"/>
        <v>37.196623644259809</v>
      </c>
      <c r="J974" s="10">
        <v>39.077093364310876</v>
      </c>
      <c r="K974" s="10">
        <v>8.6384744349402407</v>
      </c>
      <c r="L974" s="247">
        <f t="shared" si="154"/>
        <v>8.6384744349402407</v>
      </c>
      <c r="M974" s="10">
        <f t="shared" si="155"/>
        <v>186.07244068000753</v>
      </c>
      <c r="N974" s="11">
        <f t="shared" si="156"/>
        <v>4.6395162988083466E-2</v>
      </c>
    </row>
    <row r="975" spans="1:14">
      <c r="A975" s="9">
        <f t="shared" si="157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51"/>
        <v>4152</v>
      </c>
      <c r="G975" s="11">
        <v>4.4831178338796476E-2</v>
      </c>
      <c r="H975" s="18">
        <f t="shared" si="152"/>
        <v>101.72777170391325</v>
      </c>
      <c r="I975" s="10">
        <f t="shared" si="153"/>
        <v>37.405301655528902</v>
      </c>
      <c r="J975" s="10">
        <v>39.296321061088662</v>
      </c>
      <c r="K975" s="10">
        <v>8.6869374267085941</v>
      </c>
      <c r="L975" s="247">
        <f t="shared" si="154"/>
        <v>8.6869374267085941</v>
      </c>
      <c r="M975" s="10">
        <f t="shared" si="155"/>
        <v>187.11633184723942</v>
      </c>
      <c r="N975" s="11">
        <f t="shared" si="156"/>
        <v>4.5066553913111616E-2</v>
      </c>
    </row>
    <row r="976" spans="1:14">
      <c r="A976" s="9">
        <f t="shared" si="157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51"/>
        <v>5734.5</v>
      </c>
      <c r="G976" s="11">
        <v>6.3743619593818246E-2</v>
      </c>
      <c r="H976" s="18">
        <f t="shared" si="152"/>
        <v>144.6425595289208</v>
      </c>
      <c r="I976" s="10">
        <f t="shared" si="153"/>
        <v>53.185069138784179</v>
      </c>
      <c r="J976" s="10">
        <v>55.873832318765444</v>
      </c>
      <c r="K976" s="10">
        <v>12.351601168694161</v>
      </c>
      <c r="L976" s="247">
        <f t="shared" si="154"/>
        <v>12.351601168694161</v>
      </c>
      <c r="M976" s="10">
        <f t="shared" si="155"/>
        <v>266.05306215516458</v>
      </c>
      <c r="N976" s="11">
        <f t="shared" si="156"/>
        <v>4.6395162988083459E-2</v>
      </c>
    </row>
    <row r="977" spans="1:14">
      <c r="A977" s="9">
        <f t="shared" si="157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51"/>
        <v>5710</v>
      </c>
      <c r="G977" s="11">
        <v>6.2805445124602413E-2</v>
      </c>
      <c r="H977" s="18">
        <f t="shared" si="152"/>
        <v>142.51371969558909</v>
      </c>
      <c r="I977" s="10">
        <f t="shared" si="153"/>
        <v>52.402294732068114</v>
      </c>
      <c r="J977" s="10">
        <v>55.051484869518994</v>
      </c>
      <c r="K977" s="10">
        <v>12.16981110179421</v>
      </c>
      <c r="L977" s="247">
        <f t="shared" si="154"/>
        <v>12.16981110179421</v>
      </c>
      <c r="M977" s="10">
        <f t="shared" si="155"/>
        <v>262.13731039897038</v>
      </c>
      <c r="N977" s="11">
        <f t="shared" si="156"/>
        <v>4.5908460665318805E-2</v>
      </c>
    </row>
    <row r="978" spans="1:14">
      <c r="A978" s="9">
        <f t="shared" si="157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51"/>
        <v>5805.91</v>
      </c>
      <c r="G978" s="11">
        <v>6.4537399674940335E-2</v>
      </c>
      <c r="H978" s="18">
        <f t="shared" si="152"/>
        <v>146.44374972439738</v>
      </c>
      <c r="I978" s="10">
        <f t="shared" si="153"/>
        <v>53.847366773660923</v>
      </c>
      <c r="J978" s="10">
        <v>56.569612311072198</v>
      </c>
      <c r="K978" s="10">
        <v>12.505411935013189</v>
      </c>
      <c r="L978" s="247">
        <f t="shared" si="154"/>
        <v>12.505411935013189</v>
      </c>
      <c r="M978" s="10">
        <f t="shared" si="155"/>
        <v>269.36614074414365</v>
      </c>
      <c r="N978" s="11">
        <f t="shared" si="156"/>
        <v>4.6395162988083466E-2</v>
      </c>
    </row>
    <row r="979" spans="1:14">
      <c r="A979" s="9">
        <f t="shared" si="157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51"/>
        <v>4379.5</v>
      </c>
      <c r="G979" s="11">
        <v>4.8681695354630225E-2</v>
      </c>
      <c r="H979" s="18">
        <f t="shared" si="152"/>
        <v>110.46509538005209</v>
      </c>
      <c r="I979" s="10">
        <f t="shared" si="153"/>
        <v>40.618015571245159</v>
      </c>
      <c r="J979" s="10">
        <v>42.671453246147578</v>
      </c>
      <c r="K979" s="10">
        <v>9.4330521088666988</v>
      </c>
      <c r="L979" s="247">
        <f t="shared" si="154"/>
        <v>9.4330521088666988</v>
      </c>
      <c r="M979" s="10">
        <f t="shared" si="155"/>
        <v>203.18761630631153</v>
      </c>
      <c r="N979" s="11">
        <f t="shared" si="156"/>
        <v>4.6395162988083466E-2</v>
      </c>
    </row>
    <row r="980" spans="1:14">
      <c r="A980" s="9">
        <f t="shared" si="157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51"/>
        <v>4199.45</v>
      </c>
      <c r="G980" s="11">
        <v>4.6680293539673914E-2</v>
      </c>
      <c r="H980" s="18">
        <f t="shared" si="152"/>
        <v>105.92365447968028</v>
      </c>
      <c r="I980" s="10">
        <f t="shared" si="153"/>
        <v>38.948127752178443</v>
      </c>
      <c r="J980" s="10">
        <v>40.917144499265774</v>
      </c>
      <c r="K980" s="10">
        <v>9.0452404791826151</v>
      </c>
      <c r="L980" s="247">
        <f t="shared" si="154"/>
        <v>9.0452404791826151</v>
      </c>
      <c r="M980" s="10">
        <f t="shared" si="155"/>
        <v>194.8341672103071</v>
      </c>
      <c r="N980" s="11">
        <f t="shared" si="156"/>
        <v>4.6395162988083466E-2</v>
      </c>
    </row>
    <row r="981" spans="1:14">
      <c r="A981" s="9">
        <f t="shared" si="157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51"/>
        <v>3384.13</v>
      </c>
      <c r="G981" s="11">
        <v>3.7617350314068911E-2</v>
      </c>
      <c r="H981" s="18">
        <f t="shared" si="152"/>
        <v>85.358658118163191</v>
      </c>
      <c r="I981" s="10">
        <f t="shared" si="153"/>
        <v>31.386378590048608</v>
      </c>
      <c r="J981" s="10">
        <v>32.973112244293965</v>
      </c>
      <c r="K981" s="10">
        <v>7.2891139703571328</v>
      </c>
      <c r="L981" s="247">
        <f t="shared" si="154"/>
        <v>7.2891139703571328</v>
      </c>
      <c r="M981" s="10">
        <f t="shared" si="155"/>
        <v>157.00726292286291</v>
      </c>
      <c r="N981" s="11">
        <f t="shared" si="156"/>
        <v>4.6395162988083466E-2</v>
      </c>
    </row>
    <row r="982" spans="1:14">
      <c r="A982" s="9">
        <f t="shared" si="157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51"/>
        <v>3373.86</v>
      </c>
      <c r="G982" s="11">
        <v>3.7503190932565988E-2</v>
      </c>
      <c r="H982" s="18">
        <f t="shared" si="152"/>
        <v>85.099615640813468</v>
      </c>
      <c r="I982" s="10">
        <f t="shared" si="153"/>
        <v>31.291128671127115</v>
      </c>
      <c r="J982" s="10">
        <v>32.87304698003139</v>
      </c>
      <c r="K982" s="10">
        <v>7.2669933070033119</v>
      </c>
      <c r="L982" s="247">
        <f t="shared" si="154"/>
        <v>7.2669933070033119</v>
      </c>
      <c r="M982" s="10">
        <f t="shared" si="155"/>
        <v>156.53078459897529</v>
      </c>
      <c r="N982" s="11">
        <f t="shared" si="156"/>
        <v>4.6395162988083466E-2</v>
      </c>
    </row>
    <row r="983" spans="1:14">
      <c r="A983" s="9">
        <f t="shared" si="157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si="151"/>
        <v>4489.03</v>
      </c>
      <c r="G983" s="11">
        <v>4.989921016047396E-2</v>
      </c>
      <c r="H983" s="18">
        <f t="shared" si="152"/>
        <v>113.22779475143628</v>
      </c>
      <c r="I983" s="10">
        <f t="shared" si="153"/>
        <v>41.633860130103123</v>
      </c>
      <c r="J983" s="10">
        <v>43.738653674061844</v>
      </c>
      <c r="K983" s="10">
        <v>9.6689699527950399</v>
      </c>
      <c r="L983" s="247">
        <f t="shared" si="154"/>
        <v>9.6689699527950399</v>
      </c>
      <c r="M983" s="10">
        <f t="shared" si="155"/>
        <v>208.2692785083963</v>
      </c>
      <c r="N983" s="11">
        <f t="shared" si="156"/>
        <v>4.6395162988083466E-2</v>
      </c>
    </row>
    <row r="984" spans="1:14">
      <c r="A984" s="9">
        <f t="shared" si="157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51"/>
        <v>2188.04</v>
      </c>
      <c r="G984" s="11">
        <v>2.432183964008337E-2</v>
      </c>
      <c r="H984" s="18">
        <f t="shared" si="152"/>
        <v>55.189415982502382</v>
      </c>
      <c r="I984" s="10">
        <f t="shared" si="153"/>
        <v>20.293148256766127</v>
      </c>
      <c r="J984" s="10">
        <v>21.319065318118675</v>
      </c>
      <c r="K984" s="10">
        <v>4.7128428670589546</v>
      </c>
      <c r="L984" s="247">
        <f t="shared" si="154"/>
        <v>4.7128428670589546</v>
      </c>
      <c r="M984" s="10">
        <f t="shared" si="155"/>
        <v>101.51447242444614</v>
      </c>
      <c r="N984" s="11">
        <f t="shared" si="156"/>
        <v>4.6395162988083466E-2</v>
      </c>
    </row>
    <row r="985" spans="1:14">
      <c r="A985" s="9">
        <f t="shared" si="157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51"/>
        <v>2637.65</v>
      </c>
      <c r="G985" s="11">
        <v>2.9319619534682137E-2</v>
      </c>
      <c r="H985" s="18">
        <f t="shared" si="152"/>
        <v>66.530028274733283</v>
      </c>
      <c r="I985" s="10">
        <f t="shared" si="153"/>
        <v>24.463091396619429</v>
      </c>
      <c r="J985" s="10">
        <v>25.69981930693028</v>
      </c>
      <c r="K985" s="10">
        <v>5.6812626772353578</v>
      </c>
      <c r="L985" s="247">
        <f t="shared" si="154"/>
        <v>5.6812626772353578</v>
      </c>
      <c r="M985" s="10">
        <f t="shared" si="155"/>
        <v>122.37420165551835</v>
      </c>
      <c r="N985" s="11">
        <f t="shared" si="156"/>
        <v>4.6395162988083459E-2</v>
      </c>
    </row>
    <row r="986" spans="1:14">
      <c r="A986" s="9">
        <f t="shared" si="157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51"/>
        <v>2209.6999999999998</v>
      </c>
      <c r="G986" s="11">
        <v>2.4562608111685445E-2</v>
      </c>
      <c r="H986" s="18">
        <f t="shared" si="152"/>
        <v>55.735750944468798</v>
      </c>
      <c r="I986" s="10">
        <f t="shared" si="153"/>
        <v>20.494035622281178</v>
      </c>
      <c r="J986" s="10">
        <v>21.53010851421676</v>
      </c>
      <c r="K986" s="10">
        <v>4.7594965738012887</v>
      </c>
      <c r="L986" s="247">
        <f t="shared" si="154"/>
        <v>4.7594965738012887</v>
      </c>
      <c r="M986" s="10">
        <f t="shared" si="155"/>
        <v>102.51939165476803</v>
      </c>
      <c r="N986" s="11">
        <f t="shared" si="156"/>
        <v>4.6395162988083466E-2</v>
      </c>
    </row>
    <row r="987" spans="1:14">
      <c r="A987" s="9">
        <f t="shared" si="157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51"/>
        <v>1908.5</v>
      </c>
      <c r="G987" s="11">
        <v>2.1214525764199518E-2</v>
      </c>
      <c r="H987" s="18">
        <f t="shared" si="152"/>
        <v>48.138516847318051</v>
      </c>
      <c r="I987" s="10">
        <f t="shared" si="153"/>
        <v>17.700532644758848</v>
      </c>
      <c r="J987" s="10">
        <v>18.595380413351446</v>
      </c>
      <c r="K987" s="10">
        <v>4.1107386573289411</v>
      </c>
      <c r="L987" s="247">
        <f t="shared" si="154"/>
        <v>4.1107386573289411</v>
      </c>
      <c r="M987" s="10">
        <f t="shared" si="155"/>
        <v>88.545168562757283</v>
      </c>
      <c r="N987" s="11">
        <f t="shared" si="156"/>
        <v>4.6395162988083459E-2</v>
      </c>
    </row>
    <row r="988" spans="1:14">
      <c r="A988" s="9">
        <f t="shared" si="157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151"/>
        <v>10070.24</v>
      </c>
      <c r="G988" s="11">
        <v>0.10521459935086996</v>
      </c>
      <c r="H988" s="18">
        <f t="shared" si="152"/>
        <v>238.74560382503958</v>
      </c>
      <c r="I988" s="10">
        <f t="shared" si="153"/>
        <v>87.786758526467054</v>
      </c>
      <c r="J988" s="10">
        <v>92.224804915011561</v>
      </c>
      <c r="K988" s="10">
        <v>20.387432916218074</v>
      </c>
      <c r="L988" s="247">
        <f t="shared" si="154"/>
        <v>20.387432916218074</v>
      </c>
      <c r="M988" s="10">
        <f t="shared" si="155"/>
        <v>439.14460018273627</v>
      </c>
      <c r="N988" s="11">
        <f t="shared" si="156"/>
        <v>4.3608156328224179E-2</v>
      </c>
    </row>
    <row r="989" spans="1:14">
      <c r="A989" s="9">
        <f t="shared" si="157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51"/>
        <v>4250.6000000000004</v>
      </c>
      <c r="G989" s="11">
        <v>4.5079060929596397E-2</v>
      </c>
      <c r="H989" s="18">
        <f t="shared" si="152"/>
        <v>102.29024952717508</v>
      </c>
      <c r="I989" s="10">
        <f t="shared" si="153"/>
        <v>37.612124751142282</v>
      </c>
      <c r="J989" s="10">
        <v>39.513600067228424</v>
      </c>
      <c r="K989" s="10">
        <v>8.7349696363278948</v>
      </c>
      <c r="L989" s="247">
        <f t="shared" si="154"/>
        <v>8.7349696363278948</v>
      </c>
      <c r="M989" s="10">
        <f t="shared" si="155"/>
        <v>188.15094398187367</v>
      </c>
      <c r="N989" s="11">
        <f t="shared" si="156"/>
        <v>4.4264561234148979E-2</v>
      </c>
    </row>
    <row r="990" spans="1:14">
      <c r="A990" s="9">
        <f t="shared" si="157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51"/>
        <v>4238.2299999999996</v>
      </c>
      <c r="G990" s="11">
        <v>4.7111364699818345E-2</v>
      </c>
      <c r="H990" s="18">
        <f t="shared" si="152"/>
        <v>106.90181098129881</v>
      </c>
      <c r="I990" s="10">
        <f t="shared" si="153"/>
        <v>39.307795897823574</v>
      </c>
      <c r="J990" s="10">
        <v>41.29499561397877</v>
      </c>
      <c r="K990" s="10">
        <v>9.1287691378838005</v>
      </c>
      <c r="L990" s="247">
        <f t="shared" si="154"/>
        <v>9.1287691378838005</v>
      </c>
      <c r="M990" s="10">
        <f t="shared" ref="M990:M1011" si="158">H990+I990+J990+L990</f>
        <v>196.63337163098498</v>
      </c>
      <c r="N990" s="11">
        <f t="shared" ref="N990:N1011" si="159">M990/F990</f>
        <v>4.6395162988083466E-2</v>
      </c>
    </row>
    <row r="991" spans="1:14">
      <c r="A991" s="9">
        <f t="shared" si="157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ref="F991:F1010" si="160">C991+D991+E991</f>
        <v>4245.3999999999996</v>
      </c>
      <c r="G991" s="11">
        <v>4.7191065066456706E-2</v>
      </c>
      <c r="H991" s="18">
        <f t="shared" si="152"/>
        <v>107.08266147424891</v>
      </c>
      <c r="I991" s="10">
        <f t="shared" si="153"/>
        <v>39.37429462408133</v>
      </c>
      <c r="J991" s="10">
        <v>41.36485617335196</v>
      </c>
      <c r="K991" s="10">
        <v>9.1442126779273156</v>
      </c>
      <c r="L991" s="247">
        <f t="shared" si="154"/>
        <v>9.1442126779273156</v>
      </c>
      <c r="M991" s="10">
        <f t="shared" si="158"/>
        <v>196.96602494960953</v>
      </c>
      <c r="N991" s="11">
        <f t="shared" si="159"/>
        <v>4.6395162988083466E-2</v>
      </c>
    </row>
    <row r="992" spans="1:14">
      <c r="A992" s="9">
        <f t="shared" si="157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60"/>
        <v>4246.87</v>
      </c>
      <c r="G992" s="11">
        <v>4.7207405308989259E-2</v>
      </c>
      <c r="H992" s="18">
        <f t="shared" si="152"/>
        <v>107.1197396087868</v>
      </c>
      <c r="I992" s="10">
        <f t="shared" si="153"/>
        <v>39.387928254150907</v>
      </c>
      <c r="J992" s="10">
        <v>41.379179049541442</v>
      </c>
      <c r="K992" s="10">
        <v>9.1473789267228494</v>
      </c>
      <c r="L992" s="247">
        <f t="shared" si="154"/>
        <v>9.1473789267228494</v>
      </c>
      <c r="M992" s="10">
        <f t="shared" si="158"/>
        <v>197.03422583920198</v>
      </c>
      <c r="N992" s="11">
        <f t="shared" si="159"/>
        <v>4.6395162988083459E-2</v>
      </c>
    </row>
    <row r="993" spans="1:14">
      <c r="A993" s="9">
        <f t="shared" si="157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60"/>
        <v>4173.55</v>
      </c>
      <c r="G993" s="11">
        <v>4.6392394028386116E-2</v>
      </c>
      <c r="H993" s="18">
        <f t="shared" si="152"/>
        <v>105.27037306163179</v>
      </c>
      <c r="I993" s="10">
        <f t="shared" si="153"/>
        <v>38.707916174762012</v>
      </c>
      <c r="J993" s="10">
        <v>40.664789061641564</v>
      </c>
      <c r="K993" s="10">
        <v>8.9894541908803784</v>
      </c>
      <c r="L993" s="247">
        <f t="shared" si="154"/>
        <v>8.9894541908803784</v>
      </c>
      <c r="M993" s="10">
        <f t="shared" si="158"/>
        <v>193.63253248891573</v>
      </c>
      <c r="N993" s="11">
        <f t="shared" si="159"/>
        <v>4.6395162988083459E-2</v>
      </c>
    </row>
    <row r="994" spans="1:14">
      <c r="A994" s="9">
        <f t="shared" si="157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si="160"/>
        <v>2393.84</v>
      </c>
      <c r="G994" s="11">
        <v>2.6609473594640491E-2</v>
      </c>
      <c r="H994" s="18">
        <f t="shared" si="152"/>
        <v>60.380354817806584</v>
      </c>
      <c r="I994" s="10">
        <f t="shared" si="153"/>
        <v>22.201856466507483</v>
      </c>
      <c r="J994" s="10">
        <v>23.324267984646177</v>
      </c>
      <c r="K994" s="10">
        <v>18.460854495753733</v>
      </c>
      <c r="L994" s="247">
        <f t="shared" si="154"/>
        <v>18.460854495753733</v>
      </c>
      <c r="M994" s="10">
        <f t="shared" si="158"/>
        <v>124.36733376471399</v>
      </c>
      <c r="N994" s="11">
        <f t="shared" si="159"/>
        <v>5.1953068611400088E-2</v>
      </c>
    </row>
    <row r="995" spans="1:14">
      <c r="A995" s="9">
        <f t="shared" si="157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160"/>
        <v>1450.7</v>
      </c>
      <c r="G995" s="11">
        <v>1.7905652135650468E-2</v>
      </c>
      <c r="H995" s="18">
        <f t="shared" si="152"/>
        <v>40.630252430568547</v>
      </c>
      <c r="I995" s="10">
        <f t="shared" si="153"/>
        <v>14.939743818720055</v>
      </c>
      <c r="J995" s="10">
        <v>15.69502032298306</v>
      </c>
      <c r="K995" s="10">
        <v>3.4695782143249914</v>
      </c>
      <c r="L995" s="247">
        <f t="shared" si="154"/>
        <v>3.4695782143249914</v>
      </c>
      <c r="M995" s="10">
        <f t="shared" si="158"/>
        <v>74.734594786596659</v>
      </c>
      <c r="N995" s="11">
        <f t="shared" si="159"/>
        <v>5.1516229948712113E-2</v>
      </c>
    </row>
    <row r="996" spans="1:14">
      <c r="A996" s="9">
        <f t="shared" si="157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160"/>
        <v>4720.87</v>
      </c>
      <c r="G996" s="11">
        <v>5.8268598605933836E-2</v>
      </c>
      <c r="H996" s="18">
        <f t="shared" si="152"/>
        <v>132.21902515468264</v>
      </c>
      <c r="I996" s="10">
        <f t="shared" si="153"/>
        <v>48.616935549376812</v>
      </c>
      <c r="J996" s="10">
        <v>51.074757422045245</v>
      </c>
      <c r="K996" s="10">
        <v>11.290706351871799</v>
      </c>
      <c r="L996" s="247">
        <f t="shared" si="154"/>
        <v>11.290706351871799</v>
      </c>
      <c r="M996" s="10">
        <f t="shared" si="158"/>
        <v>243.2014244779765</v>
      </c>
      <c r="N996" s="11">
        <f t="shared" si="159"/>
        <v>5.1516229948712106E-2</v>
      </c>
    </row>
    <row r="997" spans="1:14">
      <c r="A997" s="9">
        <f t="shared" si="157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160"/>
        <v>6051.96</v>
      </c>
      <c r="G997" s="11">
        <v>7.4697932376694837E-2</v>
      </c>
      <c r="H997" s="18">
        <f t="shared" si="152"/>
        <v>169.49931929392957</v>
      </c>
      <c r="I997" s="10">
        <f t="shared" si="153"/>
        <v>62.324899704377906</v>
      </c>
      <c r="J997" s="10">
        <v>65.475725645468088</v>
      </c>
      <c r="K997" s="10">
        <v>14.474218356632159</v>
      </c>
      <c r="L997" s="247">
        <f t="shared" si="154"/>
        <v>14.474218356632159</v>
      </c>
      <c r="M997" s="10">
        <f t="shared" si="158"/>
        <v>311.77416300040773</v>
      </c>
      <c r="N997" s="11">
        <f t="shared" si="159"/>
        <v>5.1516229948712106E-2</v>
      </c>
    </row>
    <row r="998" spans="1:14">
      <c r="A998" s="9">
        <f t="shared" si="157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160"/>
        <v>6263.08</v>
      </c>
      <c r="G998" s="11">
        <v>7.7303737352829471E-2</v>
      </c>
      <c r="H998" s="18">
        <f t="shared" si="152"/>
        <v>175.41222953942594</v>
      </c>
      <c r="I998" s="10">
        <f t="shared" si="153"/>
        <v>64.499076801646922</v>
      </c>
      <c r="J998" s="10">
        <v>67.759817939249146</v>
      </c>
      <c r="K998" s="10">
        <v>14.979145186857767</v>
      </c>
      <c r="L998" s="247">
        <f t="shared" si="154"/>
        <v>14.979145186857767</v>
      </c>
      <c r="M998" s="10">
        <f t="shared" si="158"/>
        <v>322.65026946717978</v>
      </c>
      <c r="N998" s="11">
        <f t="shared" si="159"/>
        <v>5.1516229948712099E-2</v>
      </c>
    </row>
    <row r="999" spans="1:14">
      <c r="A999" s="9">
        <f t="shared" si="157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160"/>
        <v>4604.96</v>
      </c>
      <c r="G999" s="11">
        <v>5.6837948479068708E-2</v>
      </c>
      <c r="H999" s="18">
        <f t="shared" si="152"/>
        <v>128.97269403230919</v>
      </c>
      <c r="I999" s="10">
        <f t="shared" si="153"/>
        <v>47.423259595680094</v>
      </c>
      <c r="J999" s="10">
        <v>49.820735359842885</v>
      </c>
      <c r="K999" s="10">
        <v>11.013489276789144</v>
      </c>
      <c r="L999" s="247">
        <f t="shared" si="154"/>
        <v>11.013489276789144</v>
      </c>
      <c r="M999" s="10">
        <f t="shared" si="158"/>
        <v>237.23017826462132</v>
      </c>
      <c r="N999" s="11">
        <f t="shared" si="159"/>
        <v>5.1516229948712106E-2</v>
      </c>
    </row>
    <row r="1000" spans="1:14">
      <c r="A1000" s="9">
        <f t="shared" si="157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160"/>
        <v>4237.38</v>
      </c>
      <c r="G1000" s="11">
        <v>5.2300994172856261E-2</v>
      </c>
      <c r="H1000" s="18">
        <f t="shared" si="152"/>
        <v>118.67775490745333</v>
      </c>
      <c r="I1000" s="10">
        <f t="shared" si="153"/>
        <v>43.637810479470595</v>
      </c>
      <c r="J1000" s="10">
        <v>45.843913432275421</v>
      </c>
      <c r="K1000" s="10">
        <v>10.134363640874358</v>
      </c>
      <c r="L1000" s="247">
        <f t="shared" si="154"/>
        <v>10.134363640874358</v>
      </c>
      <c r="M1000" s="10">
        <f t="shared" si="158"/>
        <v>218.29384246007373</v>
      </c>
      <c r="N1000" s="11">
        <f t="shared" si="159"/>
        <v>5.1516229948712113E-2</v>
      </c>
    </row>
    <row r="1001" spans="1:14">
      <c r="A1001" s="9">
        <f t="shared" si="157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160"/>
        <v>4096.5200000000004</v>
      </c>
      <c r="G1001" s="11">
        <v>5.0562392008502689E-2</v>
      </c>
      <c r="H1001" s="18">
        <f t="shared" si="152"/>
        <v>114.73264057825371</v>
      </c>
      <c r="I1001" s="10">
        <f t="shared" si="153"/>
        <v>42.18719194062389</v>
      </c>
      <c r="J1001" s="10">
        <v>44.319959091132944</v>
      </c>
      <c r="K1001" s="10">
        <v>9.7974746994875659</v>
      </c>
      <c r="L1001" s="247">
        <f t="shared" si="154"/>
        <v>9.7974746994875659</v>
      </c>
      <c r="M1001" s="10">
        <f t="shared" si="158"/>
        <v>211.03726630949811</v>
      </c>
      <c r="N1001" s="11">
        <f t="shared" si="159"/>
        <v>5.1516229948712099E-2</v>
      </c>
    </row>
    <row r="1002" spans="1:14">
      <c r="A1002" s="9" t="e">
        <f>#REF!+1</f>
        <v>#REF!</v>
      </c>
      <c r="B1002" s="79" t="s">
        <v>1035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160"/>
        <v>2547.02</v>
      </c>
      <c r="G1002" s="11">
        <v>3.1437274489932068E-2</v>
      </c>
      <c r="H1002" s="18">
        <f t="shared" si="152"/>
        <v>71.335262663339563</v>
      </c>
      <c r="I1002" s="10">
        <f t="shared" si="153"/>
        <v>26.22997608130996</v>
      </c>
      <c r="J1002" s="10">
        <v>27.556028581405055</v>
      </c>
      <c r="K1002" s="10">
        <v>0.11851852482704389</v>
      </c>
      <c r="L1002" s="247">
        <f t="shared" si="154"/>
        <v>0.11851852482704389</v>
      </c>
      <c r="M1002" s="10">
        <f t="shared" si="158"/>
        <v>125.23978585088162</v>
      </c>
      <c r="N1002" s="11">
        <f t="shared" si="159"/>
        <v>4.9171104212327198E-2</v>
      </c>
    </row>
    <row r="1003" spans="1:14">
      <c r="A1003" s="9" t="e">
        <f t="shared" si="157"/>
        <v>#REF!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160"/>
        <v>3753.15</v>
      </c>
      <c r="G1003" s="11">
        <v>4.6324256092173811E-2</v>
      </c>
      <c r="H1003" s="18">
        <f t="shared" si="152"/>
        <v>105.11575922643436</v>
      </c>
      <c r="I1003" s="10">
        <f t="shared" si="153"/>
        <v>38.651064667559915</v>
      </c>
      <c r="J1003" s="10">
        <v>40.605063435034033</v>
      </c>
      <c r="K1003" s="10">
        <v>8.9762511029805196</v>
      </c>
      <c r="L1003" s="247">
        <f t="shared" si="154"/>
        <v>8.9762511029805196</v>
      </c>
      <c r="M1003" s="10">
        <f t="shared" si="158"/>
        <v>193.34813843200882</v>
      </c>
      <c r="N1003" s="11">
        <f t="shared" si="159"/>
        <v>5.1516229948712099E-2</v>
      </c>
    </row>
    <row r="1004" spans="1:14">
      <c r="A1004" s="9" t="e">
        <f t="shared" si="157"/>
        <v>#REF!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160"/>
        <v>3742.7</v>
      </c>
      <c r="G1004" s="11">
        <v>4.6195274176672636E-2</v>
      </c>
      <c r="H1004" s="18">
        <f t="shared" si="152"/>
        <v>104.82308249251318</v>
      </c>
      <c r="I1004" s="10">
        <f t="shared" si="153"/>
        <v>38.543447432497096</v>
      </c>
      <c r="J1004" s="10">
        <v>40.492005626820628</v>
      </c>
      <c r="K1004" s="10">
        <v>8.9512582772138565</v>
      </c>
      <c r="L1004" s="247">
        <f t="shared" si="154"/>
        <v>8.9512582772138565</v>
      </c>
      <c r="M1004" s="10">
        <f t="shared" si="158"/>
        <v>192.80979382904476</v>
      </c>
      <c r="N1004" s="11">
        <f t="shared" si="159"/>
        <v>5.1516229948712099E-2</v>
      </c>
    </row>
    <row r="1005" spans="1:14">
      <c r="A1005" s="9" t="e">
        <f t="shared" si="157"/>
        <v>#REF!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160"/>
        <v>2566.9499999999998</v>
      </c>
      <c r="G1005" s="11">
        <v>3.1683265836911806E-2</v>
      </c>
      <c r="H1005" s="18">
        <f t="shared" si="152"/>
        <v>71.893449008511695</v>
      </c>
      <c r="I1005" s="10">
        <f t="shared" si="153"/>
        <v>26.435221200429751</v>
      </c>
      <c r="J1005" s="10">
        <v>27.771649836686674</v>
      </c>
      <c r="K1005" s="10">
        <v>6.1392664212184007</v>
      </c>
      <c r="L1005" s="247">
        <f t="shared" si="154"/>
        <v>6.1392664212184007</v>
      </c>
      <c r="M1005" s="10">
        <f t="shared" si="158"/>
        <v>132.23958646684653</v>
      </c>
      <c r="N1005" s="11">
        <f t="shared" si="159"/>
        <v>5.1516229948712106E-2</v>
      </c>
    </row>
    <row r="1006" spans="1:14">
      <c r="A1006" s="9" t="e">
        <f t="shared" si="157"/>
        <v>#REF!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160"/>
        <v>4180</v>
      </c>
      <c r="G1006" s="11">
        <v>4.8951414055276588E-2</v>
      </c>
      <c r="H1006" s="18">
        <f t="shared" si="152"/>
        <v>111.07712217524977</v>
      </c>
      <c r="I1006" s="10">
        <f t="shared" si="153"/>
        <v>40.843057823839345</v>
      </c>
      <c r="J1006" s="10">
        <v>42.907872476012137</v>
      </c>
      <c r="K1006" s="10">
        <v>9.4853155014909447</v>
      </c>
      <c r="L1006" s="247">
        <f t="shared" si="154"/>
        <v>9.4853155014909447</v>
      </c>
      <c r="M1006" s="10">
        <f t="shared" si="158"/>
        <v>204.31336797659219</v>
      </c>
      <c r="N1006" s="11">
        <f t="shared" si="159"/>
        <v>4.887879616664885E-2</v>
      </c>
    </row>
    <row r="1007" spans="1:14">
      <c r="A1007" s="9" t="e">
        <f t="shared" si="157"/>
        <v>#REF!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160"/>
        <v>4185.3</v>
      </c>
      <c r="G1007" s="11">
        <v>4.9016830720554697E-2</v>
      </c>
      <c r="H1007" s="18">
        <f t="shared" si="152"/>
        <v>111.22556109293228</v>
      </c>
      <c r="I1007" s="10">
        <f t="shared" si="153"/>
        <v>40.897638813871204</v>
      </c>
      <c r="J1007" s="10">
        <v>42.965212799795012</v>
      </c>
      <c r="K1007" s="10">
        <v>29.104723576943762</v>
      </c>
      <c r="L1007" s="247">
        <f t="shared" si="154"/>
        <v>29.104723576943762</v>
      </c>
      <c r="M1007" s="10">
        <f t="shared" si="158"/>
        <v>224.19313628354226</v>
      </c>
      <c r="N1007" s="11">
        <f t="shared" si="159"/>
        <v>5.3566801969641899E-2</v>
      </c>
    </row>
    <row r="1008" spans="1:14">
      <c r="A1008" s="9" t="e">
        <f t="shared" si="157"/>
        <v>#REF!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160"/>
        <v>70.5</v>
      </c>
      <c r="G1008" s="11">
        <v>8.7016507586913758E-4</v>
      </c>
      <c r="H1008" s="18">
        <f t="shared" si="152"/>
        <v>1.9745176786069363</v>
      </c>
      <c r="I1008" s="10">
        <f t="shared" si="153"/>
        <v>0.7260301504237705</v>
      </c>
      <c r="J1008" s="10">
        <v>0.76273449560233386</v>
      </c>
      <c r="K1008" s="10">
        <v>0.16861188675116279</v>
      </c>
      <c r="L1008" s="247">
        <f t="shared" si="154"/>
        <v>0.16861188675116279</v>
      </c>
      <c r="M1008" s="10">
        <f t="shared" si="158"/>
        <v>3.6318942113842034</v>
      </c>
      <c r="N1008" s="11">
        <f t="shared" si="159"/>
        <v>5.1516229948712106E-2</v>
      </c>
    </row>
    <row r="1009" spans="1:14">
      <c r="A1009" s="9"/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 t="shared" si="160"/>
        <v>12677.6</v>
      </c>
      <c r="G1009" s="11">
        <v>0.3785340137486411</v>
      </c>
      <c r="H1009" s="18">
        <f t="shared" si="152"/>
        <v>858.94288661745406</v>
      </c>
      <c r="I1009" s="10">
        <f t="shared" si="153"/>
        <v>315.8332994092379</v>
      </c>
      <c r="J1009" s="10">
        <f>H1009*0.6</f>
        <v>515.36573197047244</v>
      </c>
      <c r="K1009" s="10">
        <v>73.348535844074192</v>
      </c>
      <c r="L1009" s="247">
        <f t="shared" si="154"/>
        <v>73.348535844074192</v>
      </c>
      <c r="M1009" s="10">
        <f t="shared" si="158"/>
        <v>1763.4904538412386</v>
      </c>
      <c r="N1009" s="11">
        <f t="shared" si="159"/>
        <v>0.13910286283217949</v>
      </c>
    </row>
    <row r="1010" spans="1:14">
      <c r="A1010" s="9"/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 t="shared" si="160"/>
        <v>1215.9000000000001</v>
      </c>
      <c r="G1010" s="11">
        <v>3.6304939997868109E-2</v>
      </c>
      <c r="H1010" s="18">
        <f t="shared" si="152"/>
        <v>82.380628497362466</v>
      </c>
      <c r="I1010" s="10">
        <f t="shared" si="153"/>
        <v>30.29135709848018</v>
      </c>
      <c r="J1010" s="10">
        <f>H1010*0.6</f>
        <v>49.428377098417478</v>
      </c>
      <c r="K1010" s="10">
        <v>7.0348082233869036</v>
      </c>
      <c r="L1010" s="247">
        <f t="shared" si="154"/>
        <v>7.0348082233869036</v>
      </c>
      <c r="M1010" s="10">
        <f t="shared" si="158"/>
        <v>169.13517091764703</v>
      </c>
      <c r="N1010" s="11">
        <f t="shared" si="159"/>
        <v>0.13910286283217946</v>
      </c>
    </row>
    <row r="1011" spans="1:14">
      <c r="A1011" s="9"/>
      <c r="B1011" s="17" t="s">
        <v>576</v>
      </c>
      <c r="C1011" s="13">
        <f>SUM(C958:C1010)</f>
        <v>229455.35999999993</v>
      </c>
      <c r="D1011" s="13">
        <f t="shared" ref="D1011:J1011" si="161">SUM(D958:D1010)</f>
        <v>1185.73</v>
      </c>
      <c r="E1011" s="13">
        <f t="shared" si="161"/>
        <v>827.09999999999991</v>
      </c>
      <c r="F1011" s="13">
        <f t="shared" si="161"/>
        <v>231468.18999999994</v>
      </c>
      <c r="G1011" s="13">
        <f t="shared" si="161"/>
        <v>2.8748384719270685</v>
      </c>
      <c r="H1011" s="13">
        <f t="shared" si="161"/>
        <v>6523.3822218038686</v>
      </c>
      <c r="I1011" s="13">
        <f t="shared" si="161"/>
        <v>2398.6476429572831</v>
      </c>
      <c r="J1011" s="13">
        <f t="shared" si="161"/>
        <v>2721.0820867348775</v>
      </c>
      <c r="K1011" s="13"/>
      <c r="L1011" s="13">
        <f>SUM(L958:L1008)</f>
        <v>503.61249357030204</v>
      </c>
      <c r="M1011" s="15">
        <f t="shared" si="158"/>
        <v>12146.724445066333</v>
      </c>
      <c r="N1011" s="16">
        <f t="shared" si="159"/>
        <v>5.2476862782166032E-2</v>
      </c>
    </row>
    <row r="1012" spans="1:14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11"/>
    </row>
    <row r="1013" spans="1:14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71" si="162">C1013+D1013+E1013</f>
        <v>209.7</v>
      </c>
      <c r="G1013" s="11">
        <v>1.9975924105586807E-3</v>
      </c>
      <c r="H1013" s="18">
        <f t="shared" ref="H1013:H1075" si="163">G1013*$H$2</f>
        <v>4.5327968665710197</v>
      </c>
      <c r="I1013" s="10">
        <f t="shared" ref="I1013:I1071" si="164">H1013*0.3677</f>
        <v>1.6667094078381641</v>
      </c>
      <c r="J1013" s="10">
        <v>1.653696889118951</v>
      </c>
      <c r="K1013" s="10">
        <v>0.38707348139395559</v>
      </c>
      <c r="L1013" s="247">
        <f t="shared" ref="L1013:L1076" si="165">K1013*$L$2</f>
        <v>0.38707348139395559</v>
      </c>
      <c r="M1013" s="10">
        <f t="shared" ref="M1013:M1075" si="166">H1013+I1013+J1013+L1013</f>
        <v>8.2402766449220906</v>
      </c>
      <c r="N1013" s="11">
        <f t="shared" ref="N1013:N1075" si="167">M1013/F1013</f>
        <v>3.9295549093572205E-2</v>
      </c>
    </row>
    <row r="1014" spans="1:14">
      <c r="A1014" s="9">
        <f t="shared" ref="A1014:A1076" si="168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162"/>
        <v>306</v>
      </c>
      <c r="G1014" s="11">
        <v>2.9149417149783325E-3</v>
      </c>
      <c r="H1014" s="18">
        <f t="shared" si="163"/>
        <v>6.6143816937087836</v>
      </c>
      <c r="I1014" s="10">
        <f t="shared" si="164"/>
        <v>2.4321081487767198</v>
      </c>
      <c r="J1014" s="10">
        <v>2.4131199240362378</v>
      </c>
      <c r="K1014" s="10">
        <v>0.56482825611135157</v>
      </c>
      <c r="L1014" s="247">
        <f t="shared" si="165"/>
        <v>0.56482825611135157</v>
      </c>
      <c r="M1014" s="10">
        <f t="shared" si="166"/>
        <v>12.024438022633092</v>
      </c>
      <c r="N1014" s="11">
        <f t="shared" si="167"/>
        <v>3.9295549093572198E-2</v>
      </c>
    </row>
    <row r="1015" spans="1:14">
      <c r="A1015" s="9">
        <f t="shared" si="168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162"/>
        <v>419.5</v>
      </c>
      <c r="G1015" s="11">
        <v>3.9961374164490544E-3</v>
      </c>
      <c r="H1015" s="18">
        <f t="shared" si="163"/>
        <v>9.0677552957870429</v>
      </c>
      <c r="I1015" s="10">
        <f t="shared" si="164"/>
        <v>3.3342136222608958</v>
      </c>
      <c r="J1015" s="10">
        <v>3.3081823795202676</v>
      </c>
      <c r="K1015" s="10">
        <v>0.77433154718533326</v>
      </c>
      <c r="L1015" s="247">
        <f t="shared" si="165"/>
        <v>0.77433154718533326</v>
      </c>
      <c r="M1015" s="10">
        <f t="shared" si="166"/>
        <v>16.48448284475354</v>
      </c>
      <c r="N1015" s="11">
        <f t="shared" si="167"/>
        <v>3.9295549093572205E-2</v>
      </c>
    </row>
    <row r="1016" spans="1:14">
      <c r="A1016" s="9">
        <f t="shared" si="168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162"/>
        <v>734.75</v>
      </c>
      <c r="G1016" s="11">
        <v>6.9991941996089208E-3</v>
      </c>
      <c r="H1016" s="18">
        <f t="shared" si="163"/>
        <v>15.882081534158591</v>
      </c>
      <c r="I1016" s="10">
        <f t="shared" si="164"/>
        <v>5.8398413801101139</v>
      </c>
      <c r="J1016" s="10">
        <v>5.7942479221752476</v>
      </c>
      <c r="K1016" s="10">
        <v>1.3562338600582207</v>
      </c>
      <c r="L1016" s="247">
        <f t="shared" si="165"/>
        <v>1.3562338600582207</v>
      </c>
      <c r="M1016" s="10">
        <f t="shared" si="166"/>
        <v>28.872404696502173</v>
      </c>
      <c r="N1016" s="11">
        <f t="shared" si="167"/>
        <v>3.9295549093572198E-2</v>
      </c>
    </row>
    <row r="1017" spans="1:14">
      <c r="A1017" s="9">
        <f t="shared" si="168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162"/>
        <v>737</v>
      </c>
      <c r="G1017" s="11">
        <v>7.0206275945719973E-3</v>
      </c>
      <c r="H1017" s="18">
        <f t="shared" si="163"/>
        <v>15.930716693671156</v>
      </c>
      <c r="I1017" s="10">
        <f t="shared" si="164"/>
        <v>5.8577245282628843</v>
      </c>
      <c r="J1017" s="10">
        <v>5.8119914510284554</v>
      </c>
      <c r="K1017" s="10">
        <v>1.3603870090002159</v>
      </c>
      <c r="L1017" s="247">
        <f t="shared" si="165"/>
        <v>1.3603870090002159</v>
      </c>
      <c r="M1017" s="10">
        <f t="shared" si="166"/>
        <v>28.960819681962711</v>
      </c>
      <c r="N1017" s="11">
        <f t="shared" si="167"/>
        <v>3.9295549093572198E-2</v>
      </c>
    </row>
    <row r="1018" spans="1:14">
      <c r="A1018" s="9">
        <f t="shared" si="168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162"/>
        <v>839.8</v>
      </c>
      <c r="G1018" s="11">
        <v>7.9998955955516461E-3</v>
      </c>
      <c r="H1018" s="18">
        <f t="shared" si="163"/>
        <v>18.152803092734107</v>
      </c>
      <c r="I1018" s="10">
        <f t="shared" si="164"/>
        <v>6.6747856971983319</v>
      </c>
      <c r="J1018" s="10">
        <v>6.6226735692994527</v>
      </c>
      <c r="K1018" s="10">
        <v>1.5501397695500425</v>
      </c>
      <c r="L1018" s="247">
        <f t="shared" si="165"/>
        <v>1.5501397695500425</v>
      </c>
      <c r="M1018" s="10">
        <f t="shared" si="166"/>
        <v>33.000402128781936</v>
      </c>
      <c r="N1018" s="11">
        <f t="shared" si="167"/>
        <v>3.9295549093572205E-2</v>
      </c>
    </row>
    <row r="1019" spans="1:14">
      <c r="A1019" s="9">
        <f t="shared" si="168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162"/>
        <v>410.1</v>
      </c>
      <c r="G1019" s="11">
        <v>3.9065934552699813E-3</v>
      </c>
      <c r="H1019" s="18">
        <f t="shared" si="163"/>
        <v>8.8645684071567725</v>
      </c>
      <c r="I1019" s="10">
        <f t="shared" si="164"/>
        <v>3.2595018033115455</v>
      </c>
      <c r="J1019" s="10">
        <v>3.2340538589779779</v>
      </c>
      <c r="K1019" s="10">
        <v>0.75698061382766435</v>
      </c>
      <c r="L1019" s="247">
        <f t="shared" si="165"/>
        <v>0.75698061382766435</v>
      </c>
      <c r="M1019" s="10">
        <f t="shared" si="166"/>
        <v>16.115104683273959</v>
      </c>
      <c r="N1019" s="11">
        <f t="shared" si="167"/>
        <v>3.9295549093572198E-2</v>
      </c>
    </row>
    <row r="1020" spans="1:14">
      <c r="A1020" s="9">
        <f t="shared" si="168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162"/>
        <v>364.6</v>
      </c>
      <c r="G1020" s="11">
        <v>3.4731625793500004E-3</v>
      </c>
      <c r="H1020" s="18">
        <f t="shared" si="163"/>
        <v>7.881057403680467</v>
      </c>
      <c r="I1020" s="10">
        <f t="shared" si="164"/>
        <v>2.897864807333308</v>
      </c>
      <c r="J1020" s="10">
        <v>2.875240275502001</v>
      </c>
      <c r="K1020" s="10">
        <v>0.67299471300064961</v>
      </c>
      <c r="L1020" s="247">
        <f t="shared" si="165"/>
        <v>0.67299471300064961</v>
      </c>
      <c r="M1020" s="10">
        <f t="shared" si="166"/>
        <v>14.327157199516426</v>
      </c>
      <c r="N1020" s="11">
        <f t="shared" si="167"/>
        <v>3.9295549093572205E-2</v>
      </c>
    </row>
    <row r="1021" spans="1:14">
      <c r="A1021" s="9">
        <f t="shared" si="168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162"/>
        <v>753.65</v>
      </c>
      <c r="G1021" s="11">
        <v>7.1792347172987591E-3</v>
      </c>
      <c r="H1021" s="18">
        <f t="shared" si="163"/>
        <v>16.290616874064135</v>
      </c>
      <c r="I1021" s="10">
        <f t="shared" si="164"/>
        <v>5.9900598245933825</v>
      </c>
      <c r="J1021" s="10">
        <v>5.9432935645421914</v>
      </c>
      <c r="K1021" s="10">
        <v>1.3911203111709807</v>
      </c>
      <c r="L1021" s="247">
        <f t="shared" si="165"/>
        <v>1.3911203111709807</v>
      </c>
      <c r="M1021" s="10">
        <f t="shared" si="166"/>
        <v>29.615090574370686</v>
      </c>
      <c r="N1021" s="11">
        <f t="shared" si="167"/>
        <v>3.9295549093572198E-2</v>
      </c>
    </row>
    <row r="1022" spans="1:14">
      <c r="A1022" s="9">
        <f t="shared" si="168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162"/>
        <v>769.2</v>
      </c>
      <c r="G1022" s="11">
        <v>7.3273632913769069E-3</v>
      </c>
      <c r="H1022" s="18">
        <f t="shared" si="163"/>
        <v>16.626739865362083</v>
      </c>
      <c r="I1022" s="10">
        <f t="shared" si="164"/>
        <v>6.1136522484936382</v>
      </c>
      <c r="J1022" s="10">
        <v>6.0659210639499159</v>
      </c>
      <c r="K1022" s="10">
        <v>1.4198231849701033</v>
      </c>
      <c r="L1022" s="247">
        <f t="shared" si="165"/>
        <v>1.4198231849701033</v>
      </c>
      <c r="M1022" s="10">
        <f t="shared" si="166"/>
        <v>30.226136362775737</v>
      </c>
      <c r="N1022" s="11">
        <f t="shared" si="167"/>
        <v>3.9295549093572198E-2</v>
      </c>
    </row>
    <row r="1023" spans="1:14">
      <c r="A1023" s="9">
        <f t="shared" si="168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162"/>
        <v>373.5</v>
      </c>
      <c r="G1023" s="11">
        <v>3.5579435638706117E-3</v>
      </c>
      <c r="H1023" s="18">
        <f t="shared" si="163"/>
        <v>8.0734364790857214</v>
      </c>
      <c r="I1023" s="10">
        <f t="shared" si="164"/>
        <v>2.9686025933598201</v>
      </c>
      <c r="J1023" s="10">
        <v>2.9454257896324667</v>
      </c>
      <c r="K1023" s="10">
        <v>0.68942272437120844</v>
      </c>
      <c r="L1023" s="247">
        <f t="shared" si="165"/>
        <v>0.68942272437120844</v>
      </c>
      <c r="M1023" s="10">
        <f t="shared" si="166"/>
        <v>14.676887586449217</v>
      </c>
      <c r="N1023" s="11">
        <f t="shared" si="167"/>
        <v>3.9295549093572198E-2</v>
      </c>
    </row>
    <row r="1024" spans="1:14">
      <c r="A1024" s="9">
        <f t="shared" si="168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162"/>
        <v>331.8</v>
      </c>
      <c r="G1024" s="11">
        <v>3.1607113105549373E-3</v>
      </c>
      <c r="H1024" s="18">
        <f t="shared" si="163"/>
        <v>7.1720648561195253</v>
      </c>
      <c r="I1024" s="10">
        <f t="shared" si="164"/>
        <v>2.6371682475951497</v>
      </c>
      <c r="J1024" s="10">
        <v>2.6165790548863521</v>
      </c>
      <c r="K1024" s="10">
        <v>0.61245103064623019</v>
      </c>
      <c r="L1024" s="247">
        <f t="shared" si="165"/>
        <v>0.61245103064623019</v>
      </c>
      <c r="M1024" s="10">
        <f t="shared" si="166"/>
        <v>13.038263189247257</v>
      </c>
      <c r="N1024" s="11">
        <f t="shared" si="167"/>
        <v>3.9295549093572198E-2</v>
      </c>
    </row>
    <row r="1025" spans="1:14">
      <c r="A1025" s="9">
        <f t="shared" si="168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62"/>
        <v>4787.4799999999996</v>
      </c>
      <c r="G1025" s="11">
        <v>4.5605310985700871E-2</v>
      </c>
      <c r="H1025" s="18">
        <f t="shared" si="163"/>
        <v>103.48437931698342</v>
      </c>
      <c r="I1025" s="10">
        <f t="shared" si="164"/>
        <v>38.051206274854806</v>
      </c>
      <c r="J1025" s="10">
        <v>37.754128672957542</v>
      </c>
      <c r="K1025" s="10">
        <v>8.8369411096992589</v>
      </c>
      <c r="L1025" s="247">
        <f t="shared" si="165"/>
        <v>8.8369411096992589</v>
      </c>
      <c r="M1025" s="10">
        <f t="shared" si="166"/>
        <v>188.12665537449504</v>
      </c>
      <c r="N1025" s="11">
        <f t="shared" si="167"/>
        <v>3.9295549093572205E-2</v>
      </c>
    </row>
    <row r="1026" spans="1:14">
      <c r="A1026" s="9">
        <f t="shared" si="168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162"/>
        <v>186.8</v>
      </c>
      <c r="G1026" s="11">
        <v>1.7794480796011522E-3</v>
      </c>
      <c r="H1026" s="18">
        <f t="shared" si="163"/>
        <v>4.0377990208653625</v>
      </c>
      <c r="I1026" s="10">
        <f t="shared" si="164"/>
        <v>1.4846986999721938</v>
      </c>
      <c r="J1026" s="10">
        <v>1.4731071954574158</v>
      </c>
      <c r="K1026" s="10">
        <v>0.34480365438431526</v>
      </c>
      <c r="L1026" s="247">
        <f t="shared" si="165"/>
        <v>0.34480365438431526</v>
      </c>
      <c r="M1026" s="10">
        <f t="shared" si="166"/>
        <v>7.3404085706792879</v>
      </c>
      <c r="N1026" s="11">
        <f t="shared" si="167"/>
        <v>3.9295549093572205E-2</v>
      </c>
    </row>
    <row r="1027" spans="1:14">
      <c r="A1027" s="9">
        <f t="shared" si="168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162"/>
        <v>196.8</v>
      </c>
      <c r="G1027" s="11">
        <v>1.8747076127703787E-3</v>
      </c>
      <c r="H1027" s="18">
        <f t="shared" si="163"/>
        <v>4.2539552853656497</v>
      </c>
      <c r="I1027" s="10">
        <f t="shared" si="164"/>
        <v>1.5641793584289496</v>
      </c>
      <c r="J1027" s="10">
        <v>1.5519673236938942</v>
      </c>
      <c r="K1027" s="10">
        <v>0.36326209412651628</v>
      </c>
      <c r="L1027" s="247">
        <f t="shared" si="165"/>
        <v>0.36326209412651628</v>
      </c>
      <c r="M1027" s="10">
        <f t="shared" si="166"/>
        <v>7.7333640616150099</v>
      </c>
      <c r="N1027" s="11">
        <f t="shared" si="167"/>
        <v>3.9295549093572205E-2</v>
      </c>
    </row>
    <row r="1028" spans="1:14">
      <c r="A1028" s="9">
        <f t="shared" si="168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162"/>
        <v>144.1</v>
      </c>
      <c r="G1028" s="11">
        <v>1.3726898729685547E-3</v>
      </c>
      <c r="H1028" s="18">
        <f t="shared" si="163"/>
        <v>3.1148117714491366</v>
      </c>
      <c r="I1028" s="10">
        <f t="shared" si="164"/>
        <v>1.1453162883618475</v>
      </c>
      <c r="J1028" s="10">
        <v>1.1363744478876532</v>
      </c>
      <c r="K1028" s="10">
        <v>0.26598611668511685</v>
      </c>
      <c r="L1028" s="247">
        <f t="shared" si="165"/>
        <v>0.26598611668511685</v>
      </c>
      <c r="M1028" s="10">
        <f t="shared" si="166"/>
        <v>5.6624886243837542</v>
      </c>
      <c r="N1028" s="11">
        <f t="shared" si="167"/>
        <v>3.9295549093572205E-2</v>
      </c>
    </row>
    <row r="1029" spans="1:14">
      <c r="A1029" s="9">
        <f t="shared" si="168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162"/>
        <v>194.1</v>
      </c>
      <c r="G1029" s="11">
        <v>1.8489875388146874E-3</v>
      </c>
      <c r="H1029" s="18">
        <f t="shared" si="163"/>
        <v>4.1955930939505715</v>
      </c>
      <c r="I1029" s="10">
        <f t="shared" si="164"/>
        <v>1.5427195806456253</v>
      </c>
      <c r="J1029" s="10">
        <v>1.5306750890700449</v>
      </c>
      <c r="K1029" s="10">
        <v>0.35827831539612198</v>
      </c>
      <c r="L1029" s="247">
        <f t="shared" si="165"/>
        <v>0.35827831539612198</v>
      </c>
      <c r="M1029" s="10">
        <f t="shared" si="166"/>
        <v>7.6272660790623634</v>
      </c>
      <c r="N1029" s="11">
        <f t="shared" si="167"/>
        <v>3.9295549093572198E-2</v>
      </c>
    </row>
    <row r="1030" spans="1:14">
      <c r="A1030" s="9">
        <f t="shared" si="168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162"/>
        <v>130.5</v>
      </c>
      <c r="G1030" s="11">
        <v>1.2431369078584067E-3</v>
      </c>
      <c r="H1030" s="18">
        <f t="shared" si="163"/>
        <v>2.8208392517287466</v>
      </c>
      <c r="I1030" s="10">
        <f t="shared" si="164"/>
        <v>1.0372225928606602</v>
      </c>
      <c r="J1030" s="10">
        <v>1.0291246734860426</v>
      </c>
      <c r="K1030" s="10">
        <v>0.24088263863572348</v>
      </c>
      <c r="L1030" s="247">
        <f t="shared" si="165"/>
        <v>0.24088263863572348</v>
      </c>
      <c r="M1030" s="10">
        <f t="shared" si="166"/>
        <v>5.1280691567111729</v>
      </c>
      <c r="N1030" s="11">
        <f t="shared" si="167"/>
        <v>3.9295549093572205E-2</v>
      </c>
    </row>
    <row r="1031" spans="1:14">
      <c r="A1031" s="9">
        <f t="shared" si="168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162"/>
        <v>137.6</v>
      </c>
      <c r="G1031" s="11">
        <v>1.3107711764085573E-3</v>
      </c>
      <c r="H1031" s="18">
        <f t="shared" si="163"/>
        <v>2.9743101995239498</v>
      </c>
      <c r="I1031" s="10">
        <f t="shared" si="164"/>
        <v>1.0936538603649564</v>
      </c>
      <c r="J1031" s="10">
        <v>1.0851153645339422</v>
      </c>
      <c r="K1031" s="10">
        <v>0.25398813085268618</v>
      </c>
      <c r="L1031" s="247">
        <f t="shared" si="165"/>
        <v>0.25398813085268618</v>
      </c>
      <c r="M1031" s="10">
        <f t="shared" si="166"/>
        <v>5.4070675552755354</v>
      </c>
      <c r="N1031" s="11">
        <f t="shared" si="167"/>
        <v>3.9295549093572205E-2</v>
      </c>
    </row>
    <row r="1032" spans="1:14">
      <c r="A1032" s="9" t="e">
        <f>#REF!+1</f>
        <v>#REF!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162"/>
        <v>136.69999999999999</v>
      </c>
      <c r="G1032" s="11">
        <v>1.3021978184233269E-3</v>
      </c>
      <c r="H1032" s="18">
        <f t="shared" si="163"/>
        <v>2.954856135718924</v>
      </c>
      <c r="I1032" s="10">
        <f t="shared" si="164"/>
        <v>1.0865006011038485</v>
      </c>
      <c r="J1032" s="10">
        <v>1.078017952992659</v>
      </c>
      <c r="K1032" s="10">
        <v>0.25232687127588804</v>
      </c>
      <c r="L1032" s="247">
        <f t="shared" si="165"/>
        <v>0.25232687127588804</v>
      </c>
      <c r="M1032" s="10">
        <f t="shared" si="166"/>
        <v>5.371701561091319</v>
      </c>
      <c r="N1032" s="11">
        <f t="shared" si="167"/>
        <v>3.9295549093572198E-2</v>
      </c>
    </row>
    <row r="1033" spans="1:14">
      <c r="A1033" s="9" t="e">
        <f t="shared" si="168"/>
        <v>#REF!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162"/>
        <v>231.7</v>
      </c>
      <c r="G1033" s="11">
        <v>2.2071633835309794E-3</v>
      </c>
      <c r="H1033" s="18">
        <f t="shared" si="163"/>
        <v>5.0083406484716511</v>
      </c>
      <c r="I1033" s="10">
        <f t="shared" si="164"/>
        <v>1.8415668564430263</v>
      </c>
      <c r="J1033" s="10">
        <v>1.8271891712392037</v>
      </c>
      <c r="K1033" s="10">
        <v>0.42768204882679789</v>
      </c>
      <c r="L1033" s="247">
        <f t="shared" si="165"/>
        <v>0.42768204882679789</v>
      </c>
      <c r="M1033" s="10">
        <f t="shared" si="166"/>
        <v>9.1047787249806778</v>
      </c>
      <c r="N1033" s="11">
        <f t="shared" si="167"/>
        <v>3.9295549093572198E-2</v>
      </c>
    </row>
    <row r="1034" spans="1:14">
      <c r="A1034" s="9" t="e">
        <f t="shared" si="168"/>
        <v>#REF!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162"/>
        <v>221.2</v>
      </c>
      <c r="G1034" s="11">
        <v>2.1071408737032911E-3</v>
      </c>
      <c r="H1034" s="18">
        <f t="shared" si="163"/>
        <v>4.7813765707463496</v>
      </c>
      <c r="I1034" s="10">
        <f t="shared" si="164"/>
        <v>1.7581121650634328</v>
      </c>
      <c r="J1034" s="10">
        <v>1.7443860365909012</v>
      </c>
      <c r="K1034" s="10">
        <v>0.40830068709748674</v>
      </c>
      <c r="L1034" s="247">
        <f t="shared" si="165"/>
        <v>0.40830068709748674</v>
      </c>
      <c r="M1034" s="10">
        <f t="shared" si="166"/>
        <v>8.6921754594981699</v>
      </c>
      <c r="N1034" s="11">
        <f t="shared" si="167"/>
        <v>3.9295549093572198E-2</v>
      </c>
    </row>
    <row r="1035" spans="1:14">
      <c r="A1035" s="9" t="e">
        <f t="shared" si="168"/>
        <v>#REF!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162"/>
        <v>275.3</v>
      </c>
      <c r="G1035" s="11">
        <v>2.6224949481488073E-3</v>
      </c>
      <c r="H1035" s="18">
        <f t="shared" si="163"/>
        <v>5.9507819616929032</v>
      </c>
      <c r="I1035" s="10">
        <f t="shared" si="164"/>
        <v>2.1881025273144807</v>
      </c>
      <c r="J1035" s="10">
        <v>2.1710193303502496</v>
      </c>
      <c r="K1035" s="10">
        <v>0.50816084610279444</v>
      </c>
      <c r="L1035" s="247">
        <f t="shared" si="165"/>
        <v>0.50816084610279444</v>
      </c>
      <c r="M1035" s="10">
        <f t="shared" si="166"/>
        <v>10.81806466546043</v>
      </c>
      <c r="N1035" s="11">
        <f t="shared" si="167"/>
        <v>3.9295549093572212E-2</v>
      </c>
    </row>
    <row r="1036" spans="1:14">
      <c r="A1036" s="9" t="e">
        <f t="shared" si="168"/>
        <v>#REF!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162"/>
        <v>332.45</v>
      </c>
      <c r="G1036" s="11">
        <v>3.1669031802109369E-3</v>
      </c>
      <c r="H1036" s="18">
        <f t="shared" si="163"/>
        <v>7.1861150133120439</v>
      </c>
      <c r="I1036" s="10">
        <f t="shared" si="164"/>
        <v>2.6423344903948389</v>
      </c>
      <c r="J1036" s="10">
        <v>2.6217049632217231</v>
      </c>
      <c r="K1036" s="10">
        <v>0.61365082922947323</v>
      </c>
      <c r="L1036" s="247">
        <f t="shared" si="165"/>
        <v>0.61365082922947323</v>
      </c>
      <c r="M1036" s="10">
        <f t="shared" si="166"/>
        <v>13.063805296158078</v>
      </c>
      <c r="N1036" s="11">
        <f t="shared" si="167"/>
        <v>3.9295549093572205E-2</v>
      </c>
    </row>
    <row r="1037" spans="1:14">
      <c r="A1037" s="9" t="e">
        <f t="shared" si="168"/>
        <v>#REF!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162"/>
        <v>122.2</v>
      </c>
      <c r="G1037" s="11">
        <v>1.1640714953279486E-3</v>
      </c>
      <c r="H1037" s="18">
        <f t="shared" si="163"/>
        <v>2.6414295521935083</v>
      </c>
      <c r="I1037" s="10">
        <f t="shared" si="164"/>
        <v>0.97125364634155309</v>
      </c>
      <c r="J1037" s="10">
        <v>0.96367076704976562</v>
      </c>
      <c r="K1037" s="10">
        <v>0.2255621336496966</v>
      </c>
      <c r="L1037" s="247">
        <f t="shared" si="165"/>
        <v>0.2255621336496966</v>
      </c>
      <c r="M1037" s="10">
        <f t="shared" si="166"/>
        <v>4.801916099234524</v>
      </c>
      <c r="N1037" s="11">
        <f t="shared" si="167"/>
        <v>3.9295549093572212E-2</v>
      </c>
    </row>
    <row r="1038" spans="1:14">
      <c r="A1038" s="9" t="e">
        <f t="shared" si="168"/>
        <v>#REF!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162"/>
        <v>94.6</v>
      </c>
      <c r="G1038" s="11">
        <v>9.0115518378088314E-4</v>
      </c>
      <c r="H1038" s="18">
        <f t="shared" si="163"/>
        <v>2.0448382621727155</v>
      </c>
      <c r="I1038" s="10">
        <f t="shared" si="164"/>
        <v>0.75188702900090754</v>
      </c>
      <c r="J1038" s="10">
        <v>0.74601681311708523</v>
      </c>
      <c r="K1038" s="10">
        <v>0.17461683996122174</v>
      </c>
      <c r="L1038" s="247">
        <f t="shared" si="165"/>
        <v>0.17461683996122174</v>
      </c>
      <c r="M1038" s="10">
        <f t="shared" si="166"/>
        <v>3.7173589442519299</v>
      </c>
      <c r="N1038" s="11">
        <f t="shared" si="167"/>
        <v>3.9295549093572198E-2</v>
      </c>
    </row>
    <row r="1039" spans="1:14">
      <c r="A1039" s="9" t="e">
        <f t="shared" si="168"/>
        <v>#REF!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162"/>
        <v>208</v>
      </c>
      <c r="G1039" s="11">
        <v>1.9813982899199124E-3</v>
      </c>
      <c r="H1039" s="18">
        <f t="shared" si="163"/>
        <v>4.4960503016059707</v>
      </c>
      <c r="I1039" s="10">
        <f t="shared" si="164"/>
        <v>1.6531976959005155</v>
      </c>
      <c r="J1039" s="10">
        <v>1.6402906673187498</v>
      </c>
      <c r="K1039" s="10">
        <v>0.38393554663778146</v>
      </c>
      <c r="L1039" s="247">
        <f t="shared" si="165"/>
        <v>0.38393554663778146</v>
      </c>
      <c r="M1039" s="10">
        <f t="shared" si="166"/>
        <v>8.1734742114630183</v>
      </c>
      <c r="N1039" s="11">
        <f t="shared" si="167"/>
        <v>3.9295549093572205E-2</v>
      </c>
    </row>
    <row r="1040" spans="1:14">
      <c r="A1040" s="9" t="e">
        <f t="shared" si="168"/>
        <v>#REF!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162"/>
        <v>141</v>
      </c>
      <c r="G1040" s="11">
        <v>1.3431594176860945E-3</v>
      </c>
      <c r="H1040" s="18">
        <f t="shared" si="163"/>
        <v>3.0478033294540476</v>
      </c>
      <c r="I1040" s="10">
        <f t="shared" si="164"/>
        <v>1.1206772842402535</v>
      </c>
      <c r="J1040" s="10">
        <v>1.1119278081343449</v>
      </c>
      <c r="K1040" s="10">
        <v>0.26026400036503455</v>
      </c>
      <c r="L1040" s="247">
        <f t="shared" si="165"/>
        <v>0.26026400036503455</v>
      </c>
      <c r="M1040" s="10">
        <f t="shared" si="166"/>
        <v>5.5406724221936807</v>
      </c>
      <c r="N1040" s="11">
        <f t="shared" si="167"/>
        <v>3.9295549093572205E-2</v>
      </c>
    </row>
    <row r="1041" spans="1:14">
      <c r="A1041" s="9" t="e">
        <f t="shared" si="168"/>
        <v>#REF!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62"/>
        <v>4122.1499999999996</v>
      </c>
      <c r="G1041" s="11">
        <v>3.9267408465352718E-2</v>
      </c>
      <c r="H1041" s="18">
        <f t="shared" si="163"/>
        <v>89.102854570985812</v>
      </c>
      <c r="I1041" s="10">
        <f t="shared" si="164"/>
        <v>32.763119625751486</v>
      </c>
      <c r="J1041" s="10">
        <v>32.507327760999921</v>
      </c>
      <c r="K1041" s="10">
        <v>7.6088457383313965</v>
      </c>
      <c r="L1041" s="247">
        <f t="shared" si="165"/>
        <v>7.6088457383313965</v>
      </c>
      <c r="M1041" s="10">
        <f t="shared" si="166"/>
        <v>161.98214769606864</v>
      </c>
      <c r="N1041" s="11">
        <f t="shared" si="167"/>
        <v>3.9295549093572205E-2</v>
      </c>
    </row>
    <row r="1042" spans="1:14">
      <c r="A1042" s="9" t="e">
        <f t="shared" si="168"/>
        <v>#REF!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62"/>
        <v>382.3</v>
      </c>
      <c r="G1042" s="11">
        <v>3.6417719530595313E-3</v>
      </c>
      <c r="H1042" s="18">
        <f t="shared" si="163"/>
        <v>8.2636539918459739</v>
      </c>
      <c r="I1042" s="10">
        <f t="shared" si="164"/>
        <v>3.0385455728017647</v>
      </c>
      <c r="J1042" s="10">
        <v>3.0148227024805676</v>
      </c>
      <c r="K1042" s="10">
        <v>0.7056661513443454</v>
      </c>
      <c r="L1042" s="247">
        <f t="shared" si="165"/>
        <v>0.7056661513443454</v>
      </c>
      <c r="M1042" s="10">
        <f t="shared" si="166"/>
        <v>15.022688418472651</v>
      </c>
      <c r="N1042" s="11">
        <f t="shared" si="167"/>
        <v>3.9295549093572198E-2</v>
      </c>
    </row>
    <row r="1043" spans="1:14">
      <c r="A1043" s="9" t="e">
        <f t="shared" si="168"/>
        <v>#REF!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62"/>
        <v>377.25</v>
      </c>
      <c r="G1043" s="11">
        <v>3.5936658888090717E-3</v>
      </c>
      <c r="H1043" s="18">
        <f t="shared" si="163"/>
        <v>8.1544950782733299</v>
      </c>
      <c r="I1043" s="10">
        <f t="shared" si="164"/>
        <v>2.9984078402811036</v>
      </c>
      <c r="J1043" s="10">
        <v>2.974998337721146</v>
      </c>
      <c r="K1043" s="10">
        <v>0.69634463927453383</v>
      </c>
      <c r="L1043" s="247">
        <f t="shared" si="165"/>
        <v>0.69634463927453383</v>
      </c>
      <c r="M1043" s="10">
        <f t="shared" si="166"/>
        <v>14.824245895550114</v>
      </c>
      <c r="N1043" s="11">
        <f t="shared" si="167"/>
        <v>3.9295549093572205E-2</v>
      </c>
    </row>
    <row r="1044" spans="1:14">
      <c r="A1044" s="9" t="e">
        <f t="shared" si="168"/>
        <v>#REF!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62"/>
        <v>1464.75</v>
      </c>
      <c r="G1044" s="11">
        <v>1.395314012096246E-2</v>
      </c>
      <c r="H1044" s="18">
        <f t="shared" si="163"/>
        <v>31.66148884267955</v>
      </c>
      <c r="I1044" s="10">
        <f t="shared" si="164"/>
        <v>11.641929447453272</v>
      </c>
      <c r="J1044" s="10">
        <v>11.551037283438168</v>
      </c>
      <c r="K1044" s="10">
        <v>2.7036999612388959</v>
      </c>
      <c r="L1044" s="247">
        <f t="shared" si="165"/>
        <v>2.7036999612388959</v>
      </c>
      <c r="M1044" s="10">
        <f t="shared" si="166"/>
        <v>57.558155534809892</v>
      </c>
      <c r="N1044" s="11">
        <f t="shared" si="167"/>
        <v>3.9295549093572205E-2</v>
      </c>
    </row>
    <row r="1045" spans="1:14">
      <c r="A1045" s="9" t="e">
        <f t="shared" si="168"/>
        <v>#REF!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162"/>
        <v>363</v>
      </c>
      <c r="G1045" s="11">
        <v>3.4579210540429239E-3</v>
      </c>
      <c r="H1045" s="18">
        <f t="shared" si="163"/>
        <v>7.8464724013604199</v>
      </c>
      <c r="I1045" s="10">
        <f t="shared" si="164"/>
        <v>2.8851479019802264</v>
      </c>
      <c r="J1045" s="10">
        <v>2.8626226549841642</v>
      </c>
      <c r="K1045" s="10">
        <v>0.6700413626418974</v>
      </c>
      <c r="L1045" s="247">
        <f t="shared" si="165"/>
        <v>0.6700413626418974</v>
      </c>
      <c r="M1045" s="10">
        <f t="shared" si="166"/>
        <v>14.264284320966709</v>
      </c>
      <c r="N1045" s="11">
        <f t="shared" si="167"/>
        <v>3.9295549093572205E-2</v>
      </c>
    </row>
    <row r="1046" spans="1:14">
      <c r="A1046" s="9" t="e">
        <f t="shared" si="168"/>
        <v>#REF!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162"/>
        <v>356.7</v>
      </c>
      <c r="G1046" s="11">
        <v>3.3979075481463113E-3</v>
      </c>
      <c r="H1046" s="18">
        <f t="shared" si="163"/>
        <v>7.7102939547252394</v>
      </c>
      <c r="I1046" s="10">
        <f t="shared" si="164"/>
        <v>2.8350750871524708</v>
      </c>
      <c r="J1046" s="10">
        <v>2.8129407741951833</v>
      </c>
      <c r="K1046" s="10">
        <v>0.65841254560431073</v>
      </c>
      <c r="L1046" s="247">
        <f t="shared" si="165"/>
        <v>0.65841254560431073</v>
      </c>
      <c r="M1046" s="10">
        <f t="shared" si="166"/>
        <v>14.016722361677203</v>
      </c>
      <c r="N1046" s="11">
        <f t="shared" si="167"/>
        <v>3.9295549093572198E-2</v>
      </c>
    </row>
    <row r="1047" spans="1:14">
      <c r="A1047" s="9" t="e">
        <f t="shared" si="168"/>
        <v>#REF!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62"/>
        <v>3174</v>
      </c>
      <c r="G1047" s="11">
        <v>3.0235375827912508E-2</v>
      </c>
      <c r="H1047" s="18">
        <f t="shared" si="163"/>
        <v>68.607998352391107</v>
      </c>
      <c r="I1047" s="10">
        <f t="shared" si="164"/>
        <v>25.227160994174213</v>
      </c>
      <c r="J1047" s="10">
        <v>25.030204702258231</v>
      </c>
      <c r="K1047" s="10">
        <v>5.8587087741746071</v>
      </c>
      <c r="L1047" s="247">
        <f t="shared" si="165"/>
        <v>5.8587087741746071</v>
      </c>
      <c r="M1047" s="10">
        <f t="shared" si="166"/>
        <v>124.72407282299815</v>
      </c>
      <c r="N1047" s="11">
        <f t="shared" si="167"/>
        <v>3.9295549093572198E-2</v>
      </c>
    </row>
    <row r="1048" spans="1:14">
      <c r="A1048" s="9" t="e">
        <f t="shared" si="168"/>
        <v>#REF!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62"/>
        <v>7564.79</v>
      </c>
      <c r="G1048" s="11">
        <v>7.2061836392323331E-2</v>
      </c>
      <c r="H1048" s="18">
        <f t="shared" si="163"/>
        <v>163.51767481291265</v>
      </c>
      <c r="I1048" s="10">
        <f t="shared" si="164"/>
        <v>60.125449028707983</v>
      </c>
      <c r="J1048" s="10">
        <v>59.656030948202911</v>
      </c>
      <c r="K1048" s="10">
        <v>13.963422037740493</v>
      </c>
      <c r="L1048" s="247">
        <f t="shared" si="165"/>
        <v>13.963422037740493</v>
      </c>
      <c r="M1048" s="10">
        <f t="shared" si="166"/>
        <v>297.26257682756403</v>
      </c>
      <c r="N1048" s="11">
        <f t="shared" si="167"/>
        <v>3.9295549093572198E-2</v>
      </c>
    </row>
    <row r="1049" spans="1:14">
      <c r="A1049" s="9" t="e">
        <f t="shared" si="168"/>
        <v>#REF!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62"/>
        <v>7586.48</v>
      </c>
      <c r="G1049" s="11">
        <v>7.2268454319767389E-2</v>
      </c>
      <c r="H1049" s="18">
        <f t="shared" si="163"/>
        <v>163.98651775061379</v>
      </c>
      <c r="I1049" s="10">
        <f t="shared" si="164"/>
        <v>60.297842576900692</v>
      </c>
      <c r="J1049" s="10">
        <v>59.827078566347836</v>
      </c>
      <c r="K1049" s="10">
        <v>14.003458393541328</v>
      </c>
      <c r="L1049" s="247">
        <f t="shared" si="165"/>
        <v>14.003458393541328</v>
      </c>
      <c r="M1049" s="10">
        <f t="shared" si="166"/>
        <v>298.11489728740366</v>
      </c>
      <c r="N1049" s="11">
        <f t="shared" si="167"/>
        <v>3.9295549093572205E-2</v>
      </c>
    </row>
    <row r="1050" spans="1:14">
      <c r="A1050" s="9" t="e">
        <f t="shared" si="168"/>
        <v>#REF!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62"/>
        <v>4003.9</v>
      </c>
      <c r="G1050" s="11">
        <v>3.8140964485626622E-2</v>
      </c>
      <c r="H1050" s="18">
        <f t="shared" si="163"/>
        <v>86.54680674326994</v>
      </c>
      <c r="I1050" s="10">
        <f t="shared" si="164"/>
        <v>31.82326083950036</v>
      </c>
      <c r="J1050" s="10">
        <v>31.574806744603571</v>
      </c>
      <c r="K1050" s="10">
        <v>7.3905746883798713</v>
      </c>
      <c r="L1050" s="247">
        <f t="shared" si="165"/>
        <v>7.3905746883798713</v>
      </c>
      <c r="M1050" s="10">
        <f t="shared" si="166"/>
        <v>157.33544901575374</v>
      </c>
      <c r="N1050" s="11">
        <f t="shared" si="167"/>
        <v>3.9295549093572198E-2</v>
      </c>
    </row>
    <row r="1051" spans="1:14">
      <c r="A1051" s="9" t="e">
        <f t="shared" si="168"/>
        <v>#REF!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62"/>
        <v>3984.06</v>
      </c>
      <c r="G1051" s="11">
        <v>3.7951969571818872E-2</v>
      </c>
      <c r="H1051" s="18">
        <f t="shared" si="163"/>
        <v>86.117952714501357</v>
      </c>
      <c r="I1051" s="10">
        <f t="shared" si="164"/>
        <v>31.665571213122153</v>
      </c>
      <c r="J1051" s="10">
        <v>31.418348250182394</v>
      </c>
      <c r="K1051" s="10">
        <v>7.353953143931343</v>
      </c>
      <c r="L1051" s="247">
        <f t="shared" si="165"/>
        <v>7.353953143931343</v>
      </c>
      <c r="M1051" s="10">
        <f t="shared" si="166"/>
        <v>156.55582532173725</v>
      </c>
      <c r="N1051" s="11">
        <f t="shared" si="167"/>
        <v>3.9295549093572198E-2</v>
      </c>
    </row>
    <row r="1052" spans="1:14">
      <c r="A1052" s="9" t="e">
        <f t="shared" si="168"/>
        <v>#REF!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162"/>
        <v>82.8</v>
      </c>
      <c r="G1052" s="11">
        <v>7.8874893464119585E-4</v>
      </c>
      <c r="H1052" s="18">
        <f t="shared" si="163"/>
        <v>1.7897738700623769</v>
      </c>
      <c r="I1052" s="10">
        <f t="shared" si="164"/>
        <v>0.65809985202193599</v>
      </c>
      <c r="J1052" s="10">
        <v>0.65296186179804083</v>
      </c>
      <c r="K1052" s="10">
        <v>0.15283588106542453</v>
      </c>
      <c r="L1052" s="247">
        <f t="shared" si="165"/>
        <v>0.15283588106542453</v>
      </c>
      <c r="M1052" s="10">
        <f t="shared" si="166"/>
        <v>3.2536714649477783</v>
      </c>
      <c r="N1052" s="11">
        <f t="shared" si="167"/>
        <v>3.9295549093572205E-2</v>
      </c>
    </row>
    <row r="1053" spans="1:14">
      <c r="A1053" s="9" t="e">
        <f t="shared" si="168"/>
        <v>#REF!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162"/>
        <v>334.8</v>
      </c>
      <c r="G1053" s="11">
        <v>3.1892891705057051E-3</v>
      </c>
      <c r="H1053" s="18">
        <f t="shared" si="163"/>
        <v>7.2369117354696106</v>
      </c>
      <c r="I1053" s="10">
        <f t="shared" si="164"/>
        <v>2.6610124451321759</v>
      </c>
      <c r="J1053" s="10">
        <v>2.6402370933572956</v>
      </c>
      <c r="K1053" s="10">
        <v>0.61798856256889056</v>
      </c>
      <c r="L1053" s="247">
        <f t="shared" si="165"/>
        <v>0.61798856256889056</v>
      </c>
      <c r="M1053" s="10">
        <f t="shared" si="166"/>
        <v>13.156149836527973</v>
      </c>
      <c r="N1053" s="11">
        <f t="shared" si="167"/>
        <v>3.9295549093572198E-2</v>
      </c>
    </row>
    <row r="1054" spans="1:14">
      <c r="A1054" s="9" t="e">
        <f t="shared" si="168"/>
        <v>#REF!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162"/>
        <v>435.7</v>
      </c>
      <c r="G1054" s="11">
        <v>4.1504578601832013E-3</v>
      </c>
      <c r="H1054" s="18">
        <f t="shared" si="163"/>
        <v>9.4179284442775089</v>
      </c>
      <c r="I1054" s="10">
        <f t="shared" si="164"/>
        <v>3.4629722889608403</v>
      </c>
      <c r="J1054" s="10">
        <v>3.4359357872633622</v>
      </c>
      <c r="K1054" s="10">
        <v>0.80423421956769892</v>
      </c>
      <c r="L1054" s="247">
        <f t="shared" si="165"/>
        <v>0.80423421956769892</v>
      </c>
      <c r="M1054" s="10">
        <f t="shared" si="166"/>
        <v>17.12107074006941</v>
      </c>
      <c r="N1054" s="11">
        <f t="shared" si="167"/>
        <v>3.9295549093572205E-2</v>
      </c>
    </row>
    <row r="1055" spans="1:14">
      <c r="A1055" s="9" t="e">
        <f t="shared" si="168"/>
        <v>#REF!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162"/>
        <v>431.1</v>
      </c>
      <c r="G1055" s="11">
        <v>4.106638474925357E-3</v>
      </c>
      <c r="H1055" s="18">
        <f t="shared" si="163"/>
        <v>9.3184965626073755</v>
      </c>
      <c r="I1055" s="10">
        <f t="shared" si="164"/>
        <v>3.426411186070732</v>
      </c>
      <c r="J1055" s="10">
        <v>3.3996601282745824</v>
      </c>
      <c r="K1055" s="10">
        <v>0.79574333728628643</v>
      </c>
      <c r="L1055" s="247">
        <f t="shared" si="165"/>
        <v>0.79574333728628643</v>
      </c>
      <c r="M1055" s="10">
        <f t="shared" si="166"/>
        <v>16.940311214238974</v>
      </c>
      <c r="N1055" s="11">
        <f t="shared" si="167"/>
        <v>3.9295549093572198E-2</v>
      </c>
    </row>
    <row r="1056" spans="1:14">
      <c r="A1056" s="9" t="e">
        <f t="shared" si="168"/>
        <v>#REF!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162"/>
        <v>174.4</v>
      </c>
      <c r="G1056" s="11">
        <v>1.6613262584713113E-3</v>
      </c>
      <c r="H1056" s="18">
        <f t="shared" si="163"/>
        <v>3.7697652528850067</v>
      </c>
      <c r="I1056" s="10">
        <f t="shared" si="164"/>
        <v>1.386142683485817</v>
      </c>
      <c r="J1056" s="10">
        <v>1.3753206364441828</v>
      </c>
      <c r="K1056" s="10">
        <v>0.32191518910398598</v>
      </c>
      <c r="L1056" s="247">
        <f t="shared" si="165"/>
        <v>0.32191518910398598</v>
      </c>
      <c r="M1056" s="10">
        <f t="shared" si="166"/>
        <v>6.853143761918993</v>
      </c>
      <c r="N1056" s="11">
        <f t="shared" si="167"/>
        <v>3.9295549093572205E-2</v>
      </c>
    </row>
    <row r="1057" spans="1:14">
      <c r="A1057" s="9" t="e">
        <f t="shared" si="168"/>
        <v>#REF!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162"/>
        <v>345.2</v>
      </c>
      <c r="G1057" s="11">
        <v>3.2883590850017008E-3</v>
      </c>
      <c r="H1057" s="18">
        <f t="shared" si="163"/>
        <v>7.4617142505499094</v>
      </c>
      <c r="I1057" s="10">
        <f t="shared" si="164"/>
        <v>2.7436723299272021</v>
      </c>
      <c r="J1057" s="10">
        <v>2.7222516267232333</v>
      </c>
      <c r="K1057" s="10">
        <v>0.63718533990077963</v>
      </c>
      <c r="L1057" s="247">
        <f t="shared" si="165"/>
        <v>0.63718533990077963</v>
      </c>
      <c r="M1057" s="10">
        <f t="shared" si="166"/>
        <v>13.564823547101124</v>
      </c>
      <c r="N1057" s="11">
        <f t="shared" si="167"/>
        <v>3.9295549093572205E-2</v>
      </c>
    </row>
    <row r="1058" spans="1:14">
      <c r="A1058" s="9" t="e">
        <f t="shared" si="168"/>
        <v>#REF!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162"/>
        <v>344.6</v>
      </c>
      <c r="G1058" s="11">
        <v>3.2826435130115473E-3</v>
      </c>
      <c r="H1058" s="18">
        <f t="shared" si="163"/>
        <v>7.4487448746798925</v>
      </c>
      <c r="I1058" s="10">
        <f t="shared" si="164"/>
        <v>2.7389034904197969</v>
      </c>
      <c r="J1058" s="10">
        <v>2.7175200190290445</v>
      </c>
      <c r="K1058" s="10">
        <v>0.63607783351624758</v>
      </c>
      <c r="L1058" s="247">
        <f t="shared" si="165"/>
        <v>0.63607783351624758</v>
      </c>
      <c r="M1058" s="10">
        <f t="shared" si="166"/>
        <v>13.541246217644984</v>
      </c>
      <c r="N1058" s="11">
        <f t="shared" si="167"/>
        <v>3.9295549093572212E-2</v>
      </c>
    </row>
    <row r="1059" spans="1:14">
      <c r="A1059" s="9" t="e">
        <f t="shared" si="168"/>
        <v>#REF!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162"/>
        <v>332.1</v>
      </c>
      <c r="G1059" s="11">
        <v>3.1635690965500143E-3</v>
      </c>
      <c r="H1059" s="18">
        <f t="shared" si="163"/>
        <v>7.1785495440545342</v>
      </c>
      <c r="I1059" s="10">
        <f t="shared" si="164"/>
        <v>2.6395526673488523</v>
      </c>
      <c r="J1059" s="10">
        <v>2.6189448587334465</v>
      </c>
      <c r="K1059" s="10">
        <v>0.61300478383849633</v>
      </c>
      <c r="L1059" s="247">
        <f t="shared" si="165"/>
        <v>0.61300478383849633</v>
      </c>
      <c r="M1059" s="10">
        <f t="shared" si="166"/>
        <v>13.050051853975329</v>
      </c>
      <c r="N1059" s="11">
        <f t="shared" si="167"/>
        <v>3.9295549093572205E-2</v>
      </c>
    </row>
    <row r="1060" spans="1:14">
      <c r="A1060" s="9" t="e">
        <f t="shared" si="168"/>
        <v>#REF!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162"/>
        <v>335.1</v>
      </c>
      <c r="G1060" s="11">
        <v>3.1921469565007821E-3</v>
      </c>
      <c r="H1060" s="18">
        <f t="shared" si="163"/>
        <v>7.2433964234046204</v>
      </c>
      <c r="I1060" s="10">
        <f t="shared" si="164"/>
        <v>2.663396864885879</v>
      </c>
      <c r="J1060" s="10">
        <v>2.64260289720439</v>
      </c>
      <c r="K1060" s="10">
        <v>0.61854231576115659</v>
      </c>
      <c r="L1060" s="247">
        <f t="shared" si="165"/>
        <v>0.61854231576115659</v>
      </c>
      <c r="M1060" s="10">
        <f t="shared" si="166"/>
        <v>13.167938501256046</v>
      </c>
      <c r="N1060" s="11">
        <f t="shared" si="167"/>
        <v>3.9295549093572205E-2</v>
      </c>
    </row>
    <row r="1061" spans="1:14">
      <c r="A1061" s="9" t="e">
        <f t="shared" si="168"/>
        <v>#REF!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162"/>
        <v>326.89999999999998</v>
      </c>
      <c r="G1061" s="11">
        <v>3.114034139302016E-3</v>
      </c>
      <c r="H1061" s="18">
        <f t="shared" si="163"/>
        <v>7.0661482865143839</v>
      </c>
      <c r="I1061" s="10">
        <f t="shared" si="164"/>
        <v>2.5982227249513392</v>
      </c>
      <c r="J1061" s="10">
        <v>2.5779375920504775</v>
      </c>
      <c r="K1061" s="10">
        <v>0.60340639517255168</v>
      </c>
      <c r="L1061" s="247">
        <f t="shared" si="165"/>
        <v>0.60340639517255168</v>
      </c>
      <c r="M1061" s="10">
        <f t="shared" si="166"/>
        <v>12.845714998688752</v>
      </c>
      <c r="N1061" s="11">
        <f t="shared" si="167"/>
        <v>3.9295549093572205E-2</v>
      </c>
    </row>
    <row r="1062" spans="1:14">
      <c r="A1062" s="9" t="e">
        <f t="shared" si="168"/>
        <v>#REF!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162"/>
        <v>199</v>
      </c>
      <c r="G1062" s="11">
        <v>1.8956647100676085E-3</v>
      </c>
      <c r="H1062" s="18">
        <f t="shared" si="163"/>
        <v>4.3015096635557128</v>
      </c>
      <c r="I1062" s="10">
        <f t="shared" si="164"/>
        <v>1.5816651032894358</v>
      </c>
      <c r="J1062" s="10">
        <v>1.5693165519059193</v>
      </c>
      <c r="K1062" s="10">
        <v>0.36732295086980049</v>
      </c>
      <c r="L1062" s="247">
        <f t="shared" si="165"/>
        <v>0.36732295086980049</v>
      </c>
      <c r="M1062" s="10">
        <f t="shared" si="166"/>
        <v>7.8198142696208688</v>
      </c>
      <c r="N1062" s="11">
        <f t="shared" si="167"/>
        <v>3.9295549093572205E-2</v>
      </c>
    </row>
    <row r="1063" spans="1:14">
      <c r="A1063" s="9" t="e">
        <f t="shared" si="168"/>
        <v>#REF!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162"/>
        <v>242.5</v>
      </c>
      <c r="G1063" s="11">
        <v>2.3100436793537442E-3</v>
      </c>
      <c r="H1063" s="18">
        <f t="shared" si="163"/>
        <v>5.2417894141319614</v>
      </c>
      <c r="I1063" s="10">
        <f t="shared" si="164"/>
        <v>1.9274059675763224</v>
      </c>
      <c r="J1063" s="10">
        <v>1.9123581097346003</v>
      </c>
      <c r="K1063" s="10">
        <v>0.44761716374837501</v>
      </c>
      <c r="L1063" s="247">
        <f t="shared" si="165"/>
        <v>0.44761716374837501</v>
      </c>
      <c r="M1063" s="10">
        <f t="shared" si="166"/>
        <v>9.5291706551912583</v>
      </c>
      <c r="N1063" s="11">
        <f t="shared" si="167"/>
        <v>3.9295549093572198E-2</v>
      </c>
    </row>
    <row r="1064" spans="1:14">
      <c r="A1064" s="9" t="e">
        <f t="shared" si="168"/>
        <v>#REF!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162"/>
        <v>312.5</v>
      </c>
      <c r="G1064" s="11">
        <v>2.9768604115383299E-3</v>
      </c>
      <c r="H1064" s="18">
        <f t="shared" si="163"/>
        <v>6.7548832656339712</v>
      </c>
      <c r="I1064" s="10">
        <f t="shared" si="164"/>
        <v>2.4837705767736113</v>
      </c>
      <c r="J1064" s="10">
        <v>2.4643790073899488</v>
      </c>
      <c r="K1064" s="10">
        <v>0.57682624194378218</v>
      </c>
      <c r="L1064" s="247">
        <f t="shared" si="165"/>
        <v>0.57682624194378218</v>
      </c>
      <c r="M1064" s="10">
        <f t="shared" si="166"/>
        <v>12.279859091741315</v>
      </c>
      <c r="N1064" s="11">
        <f t="shared" si="167"/>
        <v>3.9295549093572212E-2</v>
      </c>
    </row>
    <row r="1065" spans="1:14">
      <c r="A1065" s="9" t="e">
        <f t="shared" si="168"/>
        <v>#REF!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162"/>
        <v>148</v>
      </c>
      <c r="G1065" s="11">
        <v>1.409841090904553E-3</v>
      </c>
      <c r="H1065" s="18">
        <f t="shared" si="163"/>
        <v>3.1991127146042486</v>
      </c>
      <c r="I1065" s="10">
        <f t="shared" si="164"/>
        <v>1.1763137451599823</v>
      </c>
      <c r="J1065" s="10">
        <v>1.1671298978998796</v>
      </c>
      <c r="K1065" s="10">
        <v>0.27318490818457525</v>
      </c>
      <c r="L1065" s="247">
        <f t="shared" si="165"/>
        <v>0.27318490818457525</v>
      </c>
      <c r="M1065" s="10">
        <f t="shared" si="166"/>
        <v>5.8157412658486862</v>
      </c>
      <c r="N1065" s="11">
        <f t="shared" si="167"/>
        <v>3.9295549093572205E-2</v>
      </c>
    </row>
    <row r="1066" spans="1:14">
      <c r="A1066" s="9" t="e">
        <f t="shared" si="168"/>
        <v>#REF!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62"/>
        <v>4184.29</v>
      </c>
      <c r="G1066" s="11">
        <v>3.9370669799308165E-2</v>
      </c>
      <c r="H1066" s="18">
        <f t="shared" si="163"/>
        <v>89.337167961704139</v>
      </c>
      <c r="I1066" s="10">
        <f t="shared" si="164"/>
        <v>32.849276659518615</v>
      </c>
      <c r="J1066" s="10">
        <v>32.59281214000827</v>
      </c>
      <c r="K1066" s="10">
        <v>7.6288546870119438</v>
      </c>
      <c r="L1066" s="247">
        <f t="shared" si="165"/>
        <v>7.6288546870119438</v>
      </c>
      <c r="M1066" s="10">
        <f t="shared" si="166"/>
        <v>162.40811144824298</v>
      </c>
      <c r="N1066" s="11">
        <f t="shared" si="167"/>
        <v>3.8813779983759004E-2</v>
      </c>
    </row>
    <row r="1067" spans="1:14">
      <c r="A1067" s="9" t="e">
        <f t="shared" si="168"/>
        <v>#REF!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162"/>
        <v>429.5</v>
      </c>
      <c r="G1067" s="11">
        <v>4.0913969496182805E-3</v>
      </c>
      <c r="H1067" s="18">
        <f t="shared" si="163"/>
        <v>9.2839115602873292</v>
      </c>
      <c r="I1067" s="10">
        <f t="shared" si="164"/>
        <v>3.4136942807176514</v>
      </c>
      <c r="J1067" s="10">
        <v>3.3870425077567456</v>
      </c>
      <c r="K1067" s="10">
        <v>0.79278998692753422</v>
      </c>
      <c r="L1067" s="247">
        <f t="shared" si="165"/>
        <v>0.79278998692753422</v>
      </c>
      <c r="M1067" s="10">
        <f t="shared" si="166"/>
        <v>16.877438335689259</v>
      </c>
      <c r="N1067" s="11">
        <f t="shared" si="167"/>
        <v>3.9295549093572198E-2</v>
      </c>
    </row>
    <row r="1068" spans="1:14">
      <c r="A1068" s="9" t="e">
        <f t="shared" si="168"/>
        <v>#REF!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162"/>
        <v>313</v>
      </c>
      <c r="G1068" s="11">
        <v>2.9816233881967912E-3</v>
      </c>
      <c r="H1068" s="18">
        <f t="shared" si="163"/>
        <v>6.7656910788589855</v>
      </c>
      <c r="I1068" s="10">
        <f t="shared" si="164"/>
        <v>2.4877446096964491</v>
      </c>
      <c r="J1068" s="10">
        <v>2.4683220138017727</v>
      </c>
      <c r="K1068" s="10">
        <v>0.57774916393089226</v>
      </c>
      <c r="L1068" s="247">
        <f t="shared" si="165"/>
        <v>0.57774916393089226</v>
      </c>
      <c r="M1068" s="10">
        <f t="shared" si="166"/>
        <v>12.2995068662881</v>
      </c>
      <c r="N1068" s="11">
        <f t="shared" si="167"/>
        <v>3.9295549093572205E-2</v>
      </c>
    </row>
    <row r="1069" spans="1:14">
      <c r="A1069" s="9" t="e">
        <f t="shared" si="168"/>
        <v>#REF!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162"/>
        <v>348.9</v>
      </c>
      <c r="G1069" s="11">
        <v>3.3236051122743143E-3</v>
      </c>
      <c r="H1069" s="18">
        <f t="shared" si="163"/>
        <v>7.5416920684150153</v>
      </c>
      <c r="I1069" s="10">
        <f t="shared" si="164"/>
        <v>2.7730801735562012</v>
      </c>
      <c r="J1069" s="10">
        <v>2.7514298741707299</v>
      </c>
      <c r="K1069" s="10">
        <v>0.64401496260539393</v>
      </c>
      <c r="L1069" s="247">
        <f t="shared" si="165"/>
        <v>0.64401496260539393</v>
      </c>
      <c r="M1069" s="10">
        <f t="shared" si="166"/>
        <v>13.710217078747341</v>
      </c>
      <c r="N1069" s="11">
        <f t="shared" si="167"/>
        <v>3.9295549093572205E-2</v>
      </c>
    </row>
    <row r="1070" spans="1:14">
      <c r="A1070" s="9" t="e">
        <f t="shared" si="168"/>
        <v>#REF!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162"/>
        <v>345</v>
      </c>
      <c r="G1070" s="11">
        <v>3.286453894338316E-3</v>
      </c>
      <c r="H1070" s="18">
        <f t="shared" si="163"/>
        <v>7.4573911252599032</v>
      </c>
      <c r="I1070" s="10">
        <f t="shared" si="164"/>
        <v>2.7420827167580666</v>
      </c>
      <c r="J1070" s="10">
        <v>2.7206744241585032</v>
      </c>
      <c r="K1070" s="10">
        <v>0.63681617110593558</v>
      </c>
      <c r="L1070" s="247">
        <f t="shared" si="165"/>
        <v>0.63681617110593558</v>
      </c>
      <c r="M1070" s="10">
        <f t="shared" si="166"/>
        <v>13.556964437282408</v>
      </c>
      <c r="N1070" s="11">
        <f t="shared" si="167"/>
        <v>3.9295549093572198E-2</v>
      </c>
    </row>
    <row r="1071" spans="1:14">
      <c r="A1071" s="9" t="e">
        <f t="shared" si="168"/>
        <v>#REF!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162"/>
        <v>139.5</v>
      </c>
      <c r="G1071" s="11">
        <v>1.3288704877107104E-3</v>
      </c>
      <c r="H1071" s="18">
        <f t="shared" si="163"/>
        <v>3.0153798897790045</v>
      </c>
      <c r="I1071" s="10">
        <f t="shared" si="164"/>
        <v>1.1087551854717401</v>
      </c>
      <c r="J1071" s="10">
        <v>1.1000987888988731</v>
      </c>
      <c r="K1071" s="10">
        <v>0.25749523440370437</v>
      </c>
      <c r="L1071" s="247">
        <f t="shared" si="165"/>
        <v>0.25749523440370437</v>
      </c>
      <c r="M1071" s="10">
        <f t="shared" si="166"/>
        <v>5.4817290985533225</v>
      </c>
      <c r="N1071" s="11">
        <f t="shared" si="167"/>
        <v>3.9295549093572205E-2</v>
      </c>
    </row>
    <row r="1072" spans="1:14">
      <c r="A1072" s="9" t="e">
        <f t="shared" si="168"/>
        <v>#REF!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ref="F1072:F1127" si="169">C1072+D1072+E1072</f>
        <v>70.400000000000006</v>
      </c>
      <c r="G1072" s="11">
        <v>6.7062711351135497E-4</v>
      </c>
      <c r="H1072" s="18">
        <f t="shared" si="163"/>
        <v>1.5217401020820209</v>
      </c>
      <c r="I1072" s="10">
        <f t="shared" ref="I1072:I1126" si="170">H1072*0.3677</f>
        <v>0.55954383553555909</v>
      </c>
      <c r="J1072" s="10">
        <v>0.55517530278480764</v>
      </c>
      <c r="K1072" s="10">
        <v>0.12994741578509525</v>
      </c>
      <c r="L1072" s="247">
        <f t="shared" si="165"/>
        <v>0.12994741578509525</v>
      </c>
      <c r="M1072" s="10">
        <f t="shared" si="166"/>
        <v>2.7664066561874829</v>
      </c>
      <c r="N1072" s="11">
        <f t="shared" si="167"/>
        <v>3.9295549093572198E-2</v>
      </c>
    </row>
    <row r="1073" spans="1:14">
      <c r="A1073" s="9" t="e">
        <f t="shared" si="168"/>
        <v>#REF!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169"/>
        <v>70.599999999999994</v>
      </c>
      <c r="G1073" s="11">
        <v>6.7253230417473942E-4</v>
      </c>
      <c r="H1073" s="18">
        <f t="shared" si="163"/>
        <v>1.5260632273720265</v>
      </c>
      <c r="I1073" s="10">
        <f t="shared" si="170"/>
        <v>0.56113344870469417</v>
      </c>
      <c r="J1073" s="10">
        <v>0.55675250534953713</v>
      </c>
      <c r="K1073" s="10">
        <v>0.13031658457993928</v>
      </c>
      <c r="L1073" s="247">
        <f t="shared" si="165"/>
        <v>0.13031658457993928</v>
      </c>
      <c r="M1073" s="10">
        <f t="shared" si="166"/>
        <v>2.7742657660061969</v>
      </c>
      <c r="N1073" s="11">
        <f t="shared" si="167"/>
        <v>3.9295549093572198E-2</v>
      </c>
    </row>
    <row r="1074" spans="1:14">
      <c r="A1074" s="9" t="e">
        <f t="shared" si="168"/>
        <v>#REF!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169"/>
        <v>126.1</v>
      </c>
      <c r="G1074" s="11">
        <v>1.2012227132639469E-3</v>
      </c>
      <c r="H1074" s="18">
        <f t="shared" si="163"/>
        <v>2.7257304953486199</v>
      </c>
      <c r="I1074" s="10">
        <f t="shared" si="170"/>
        <v>1.0022511031396877</v>
      </c>
      <c r="J1074" s="10">
        <v>0.99442621706199208</v>
      </c>
      <c r="K1074" s="10">
        <v>0.232760925149155</v>
      </c>
      <c r="L1074" s="247">
        <f t="shared" si="165"/>
        <v>0.232760925149155</v>
      </c>
      <c r="M1074" s="10">
        <f t="shared" si="166"/>
        <v>4.9551687406994551</v>
      </c>
      <c r="N1074" s="11">
        <f t="shared" si="167"/>
        <v>3.9295549093572205E-2</v>
      </c>
    </row>
    <row r="1075" spans="1:14">
      <c r="A1075" s="9" t="e">
        <f t="shared" si="168"/>
        <v>#REF!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169"/>
        <v>165.8</v>
      </c>
      <c r="G1075" s="11">
        <v>1.5794030599457765E-3</v>
      </c>
      <c r="H1075" s="18">
        <f t="shared" si="163"/>
        <v>3.58387086541476</v>
      </c>
      <c r="I1075" s="10">
        <f t="shared" si="170"/>
        <v>1.3177893172130073</v>
      </c>
      <c r="J1075" s="10">
        <v>1.3075009261608115</v>
      </c>
      <c r="K1075" s="10">
        <v>0.30604093092569312</v>
      </c>
      <c r="L1075" s="247">
        <f t="shared" si="165"/>
        <v>0.30604093092569312</v>
      </c>
      <c r="M1075" s="10">
        <f t="shared" si="166"/>
        <v>6.5152020397142714</v>
      </c>
      <c r="N1075" s="11">
        <f t="shared" si="167"/>
        <v>3.9295549093572198E-2</v>
      </c>
    </row>
    <row r="1076" spans="1:14">
      <c r="A1076" s="9" t="e">
        <f t="shared" si="168"/>
        <v>#REF!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169"/>
        <v>100.4</v>
      </c>
      <c r="G1076" s="11">
        <v>9.5640571301903467E-4</v>
      </c>
      <c r="H1076" s="18">
        <f t="shared" ref="H1076:H1139" si="171">G1076*$H$2</f>
        <v>2.1702088955828822</v>
      </c>
      <c r="I1076" s="10">
        <f t="shared" si="170"/>
        <v>0.79798581090582588</v>
      </c>
      <c r="J1076" s="10">
        <v>0.79175568749424274</v>
      </c>
      <c r="K1076" s="10">
        <v>0.18532273501169835</v>
      </c>
      <c r="L1076" s="247">
        <f t="shared" si="165"/>
        <v>0.18532273501169835</v>
      </c>
      <c r="M1076" s="10">
        <f t="shared" ref="M1076:M1139" si="172">H1076+I1076+J1076+L1076</f>
        <v>3.945273128994649</v>
      </c>
      <c r="N1076" s="11">
        <f t="shared" ref="N1076:N1139" si="173">M1076/F1076</f>
        <v>3.9295549093572198E-2</v>
      </c>
    </row>
    <row r="1077" spans="1:14">
      <c r="A1077" s="9" t="e">
        <f t="shared" ref="A1077:A1140" si="174">A1076+1</f>
        <v>#REF!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169"/>
        <v>102.7</v>
      </c>
      <c r="G1077" s="11">
        <v>9.7831540564795685E-4</v>
      </c>
      <c r="H1077" s="18">
        <f t="shared" si="171"/>
        <v>2.2199248364179485</v>
      </c>
      <c r="I1077" s="10">
        <f t="shared" si="170"/>
        <v>0.81626636235087968</v>
      </c>
      <c r="J1077" s="10">
        <v>0.80989351698863288</v>
      </c>
      <c r="K1077" s="10">
        <v>0.18956817615240462</v>
      </c>
      <c r="L1077" s="247">
        <f t="shared" ref="L1077:L1140" si="175">K1077*$L$2</f>
        <v>0.18956817615240462</v>
      </c>
      <c r="M1077" s="10">
        <f t="shared" si="172"/>
        <v>4.0356528919098658</v>
      </c>
      <c r="N1077" s="11">
        <f t="shared" si="173"/>
        <v>3.9295549093572205E-2</v>
      </c>
    </row>
    <row r="1078" spans="1:14">
      <c r="A1078" s="9" t="e">
        <f t="shared" si="174"/>
        <v>#REF!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169"/>
        <v>55.2</v>
      </c>
      <c r="G1078" s="11">
        <v>5.258326230941306E-4</v>
      </c>
      <c r="H1078" s="18">
        <f t="shared" si="171"/>
        <v>1.1931825800415847</v>
      </c>
      <c r="I1078" s="10">
        <f t="shared" si="170"/>
        <v>0.43873323468129072</v>
      </c>
      <c r="J1078" s="10">
        <v>0.43530790786536055</v>
      </c>
      <c r="K1078" s="10">
        <v>0.1018905873769497</v>
      </c>
      <c r="L1078" s="247">
        <f t="shared" si="175"/>
        <v>0.1018905873769497</v>
      </c>
      <c r="M1078" s="10">
        <f t="shared" si="172"/>
        <v>2.1691143099651855</v>
      </c>
      <c r="N1078" s="11">
        <f t="shared" si="173"/>
        <v>3.9295549093572198E-2</v>
      </c>
    </row>
    <row r="1079" spans="1:14">
      <c r="A1079" s="9" t="e">
        <f t="shared" si="174"/>
        <v>#REF!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169"/>
        <v>84.9</v>
      </c>
      <c r="G1079" s="11">
        <v>8.0875343660673357E-4</v>
      </c>
      <c r="H1079" s="18">
        <f t="shared" si="171"/>
        <v>1.8351666856074373</v>
      </c>
      <c r="I1079" s="10">
        <f t="shared" si="170"/>
        <v>0.67479079029785471</v>
      </c>
      <c r="J1079" s="10">
        <v>0.66952248872770137</v>
      </c>
      <c r="K1079" s="10">
        <v>0.15671215341128678</v>
      </c>
      <c r="L1079" s="247">
        <f t="shared" si="175"/>
        <v>0.15671215341128678</v>
      </c>
      <c r="M1079" s="10">
        <f t="shared" si="172"/>
        <v>3.3361921180442806</v>
      </c>
      <c r="N1079" s="11">
        <f t="shared" si="173"/>
        <v>3.9295549093572205E-2</v>
      </c>
    </row>
    <row r="1080" spans="1:14">
      <c r="A1080" s="9" t="e">
        <f t="shared" si="174"/>
        <v>#REF!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169"/>
        <v>97.9</v>
      </c>
      <c r="G1080" s="11">
        <v>9.3259082972672804E-4</v>
      </c>
      <c r="H1080" s="18">
        <f t="shared" si="171"/>
        <v>2.1161698294578106</v>
      </c>
      <c r="I1080" s="10">
        <f t="shared" si="170"/>
        <v>0.77811564629163699</v>
      </c>
      <c r="J1080" s="10">
        <v>0.77204065543512324</v>
      </c>
      <c r="K1080" s="10">
        <v>0.18070812507614811</v>
      </c>
      <c r="L1080" s="247">
        <f t="shared" si="175"/>
        <v>0.18070812507614811</v>
      </c>
      <c r="M1080" s="10">
        <f t="shared" si="172"/>
        <v>3.8470342562607192</v>
      </c>
      <c r="N1080" s="11">
        <f t="shared" si="173"/>
        <v>3.9295549093572205E-2</v>
      </c>
    </row>
    <row r="1081" spans="1:14">
      <c r="A1081" s="9" t="e">
        <f t="shared" si="174"/>
        <v>#REF!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169"/>
        <v>76.599999999999994</v>
      </c>
      <c r="G1081" s="11">
        <v>7.2968802407627541E-4</v>
      </c>
      <c r="H1081" s="18">
        <f t="shared" si="171"/>
        <v>1.6557569860721988</v>
      </c>
      <c r="I1081" s="10">
        <f t="shared" si="170"/>
        <v>0.60882184377874748</v>
      </c>
      <c r="J1081" s="10">
        <v>0.60406858229142424</v>
      </c>
      <c r="K1081" s="10">
        <v>0.14139164842525989</v>
      </c>
      <c r="L1081" s="247">
        <f t="shared" si="175"/>
        <v>0.14139164842525989</v>
      </c>
      <c r="M1081" s="10">
        <f t="shared" si="172"/>
        <v>3.0100390605676304</v>
      </c>
      <c r="N1081" s="11">
        <f t="shared" si="173"/>
        <v>3.9295549093572198E-2</v>
      </c>
    </row>
    <row r="1082" spans="1:14">
      <c r="A1082" s="9" t="e">
        <f t="shared" si="174"/>
        <v>#REF!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169"/>
        <v>34.9</v>
      </c>
      <c r="G1082" s="11">
        <v>3.3245577076060069E-4</v>
      </c>
      <c r="H1082" s="18">
        <f t="shared" si="171"/>
        <v>0.7543853631060019</v>
      </c>
      <c r="I1082" s="10">
        <f t="shared" si="170"/>
        <v>0.27738749801407692</v>
      </c>
      <c r="J1082" s="10">
        <v>0.27522184754530948</v>
      </c>
      <c r="K1082" s="10">
        <v>6.4419954700281598E-2</v>
      </c>
      <c r="L1082" s="247">
        <f t="shared" si="175"/>
        <v>6.4419954700281598E-2</v>
      </c>
      <c r="M1082" s="10">
        <f t="shared" si="172"/>
        <v>1.3714146633656699</v>
      </c>
      <c r="N1082" s="11">
        <f t="shared" si="173"/>
        <v>3.9295549093572205E-2</v>
      </c>
    </row>
    <row r="1083" spans="1:14">
      <c r="A1083" s="9" t="e">
        <f t="shared" si="174"/>
        <v>#REF!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169"/>
        <v>73.099999999999994</v>
      </c>
      <c r="G1083" s="11">
        <v>6.9634718746704606E-4</v>
      </c>
      <c r="H1083" s="18">
        <f t="shared" si="171"/>
        <v>1.5801022934970983</v>
      </c>
      <c r="I1083" s="10">
        <f t="shared" si="170"/>
        <v>0.58100361331888306</v>
      </c>
      <c r="J1083" s="10">
        <v>0.57646753740865675</v>
      </c>
      <c r="K1083" s="10">
        <v>0.13493119451548952</v>
      </c>
      <c r="L1083" s="247">
        <f t="shared" si="175"/>
        <v>0.13493119451548952</v>
      </c>
      <c r="M1083" s="10">
        <f t="shared" si="172"/>
        <v>2.8725046387401276</v>
      </c>
      <c r="N1083" s="11">
        <f t="shared" si="173"/>
        <v>3.9295549093572198E-2</v>
      </c>
    </row>
    <row r="1084" spans="1:14">
      <c r="A1084" s="9" t="e">
        <f t="shared" si="174"/>
        <v>#REF!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169"/>
        <v>65.099999999999994</v>
      </c>
      <c r="G1084" s="11">
        <v>6.2013956093166485E-4</v>
      </c>
      <c r="H1084" s="18">
        <f t="shared" si="171"/>
        <v>1.4071772818968686</v>
      </c>
      <c r="I1084" s="10">
        <f t="shared" si="170"/>
        <v>0.51741908655347868</v>
      </c>
      <c r="J1084" s="10">
        <v>0.51337943481947412</v>
      </c>
      <c r="K1084" s="10">
        <v>0.1201644427217287</v>
      </c>
      <c r="L1084" s="247">
        <f t="shared" si="175"/>
        <v>0.1201644427217287</v>
      </c>
      <c r="M1084" s="10">
        <f t="shared" si="172"/>
        <v>2.5581402459915501</v>
      </c>
      <c r="N1084" s="11">
        <f t="shared" si="173"/>
        <v>3.9295549093572205E-2</v>
      </c>
    </row>
    <row r="1085" spans="1:14">
      <c r="A1085" s="9" t="e">
        <f t="shared" si="174"/>
        <v>#REF!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169"/>
        <v>185</v>
      </c>
      <c r="G1085" s="11">
        <v>1.7623013636306913E-3</v>
      </c>
      <c r="H1085" s="18">
        <f t="shared" si="171"/>
        <v>3.9988908932553109</v>
      </c>
      <c r="I1085" s="10">
        <f t="shared" si="170"/>
        <v>1.4703921814499779</v>
      </c>
      <c r="J1085" s="10">
        <v>1.4589123723748496</v>
      </c>
      <c r="K1085" s="10">
        <v>0.34148113523071905</v>
      </c>
      <c r="L1085" s="247">
        <f t="shared" si="175"/>
        <v>0.34148113523071905</v>
      </c>
      <c r="M1085" s="10">
        <f t="shared" si="172"/>
        <v>7.2696765823108578</v>
      </c>
      <c r="N1085" s="11">
        <f t="shared" si="173"/>
        <v>3.9295549093572205E-2</v>
      </c>
    </row>
    <row r="1086" spans="1:14">
      <c r="A1086" s="9" t="e">
        <f t="shared" si="174"/>
        <v>#REF!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169"/>
        <v>527.4</v>
      </c>
      <c r="G1086" s="11">
        <v>5.0239877793450084E-3</v>
      </c>
      <c r="H1086" s="18">
        <f t="shared" si="171"/>
        <v>11.400081389745139</v>
      </c>
      <c r="I1086" s="10">
        <f t="shared" si="170"/>
        <v>4.1918099270092881</v>
      </c>
      <c r="J1086" s="10">
        <v>4.1590831631918688</v>
      </c>
      <c r="K1086" s="10">
        <v>0.9734981120036823</v>
      </c>
      <c r="L1086" s="247">
        <f t="shared" si="175"/>
        <v>0.9734981120036823</v>
      </c>
      <c r="M1086" s="10">
        <f t="shared" si="172"/>
        <v>20.724472591949979</v>
      </c>
      <c r="N1086" s="11">
        <f t="shared" si="173"/>
        <v>3.9295549093572205E-2</v>
      </c>
    </row>
    <row r="1087" spans="1:14">
      <c r="A1087" s="9" t="e">
        <f t="shared" si="174"/>
        <v>#REF!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169"/>
        <v>520.9</v>
      </c>
      <c r="G1087" s="11">
        <v>4.962069082785011E-3</v>
      </c>
      <c r="H1087" s="18">
        <f t="shared" si="171"/>
        <v>11.259579817819953</v>
      </c>
      <c r="I1087" s="10">
        <f t="shared" si="170"/>
        <v>4.1401474990123965</v>
      </c>
      <c r="J1087" s="10">
        <v>4.1078240798381573</v>
      </c>
      <c r="K1087" s="10">
        <v>0.96150012617125158</v>
      </c>
      <c r="L1087" s="247">
        <f t="shared" si="175"/>
        <v>0.96150012617125158</v>
      </c>
      <c r="M1087" s="10">
        <f t="shared" si="172"/>
        <v>20.46905152284176</v>
      </c>
      <c r="N1087" s="11">
        <f t="shared" si="173"/>
        <v>3.9295549093572205E-2</v>
      </c>
    </row>
    <row r="1088" spans="1:14">
      <c r="A1088" s="9" t="e">
        <f t="shared" si="174"/>
        <v>#REF!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169"/>
        <v>308.3</v>
      </c>
      <c r="G1088" s="11">
        <v>2.9368514076072547E-3</v>
      </c>
      <c r="H1088" s="18">
        <f t="shared" si="171"/>
        <v>6.6640976345438503</v>
      </c>
      <c r="I1088" s="10">
        <f t="shared" si="170"/>
        <v>2.4503887002217741</v>
      </c>
      <c r="J1088" s="10">
        <v>2.4312577535306277</v>
      </c>
      <c r="K1088" s="10">
        <v>0.56907369725205781</v>
      </c>
      <c r="L1088" s="247">
        <f t="shared" si="175"/>
        <v>0.56907369725205781</v>
      </c>
      <c r="M1088" s="10">
        <f t="shared" si="172"/>
        <v>12.114817785548311</v>
      </c>
      <c r="N1088" s="11">
        <f t="shared" si="173"/>
        <v>3.9295549093572205E-2</v>
      </c>
    </row>
    <row r="1089" spans="1:14">
      <c r="A1089" s="9" t="e">
        <f t="shared" si="174"/>
        <v>#REF!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169"/>
        <v>524.94000000000005</v>
      </c>
      <c r="G1089" s="11">
        <v>5.0005539341853797E-3</v>
      </c>
      <c r="H1089" s="18">
        <f t="shared" si="171"/>
        <v>11.346906948678072</v>
      </c>
      <c r="I1089" s="10">
        <f t="shared" si="170"/>
        <v>4.172257685028927</v>
      </c>
      <c r="J1089" s="10">
        <v>4.1396835716456959</v>
      </c>
      <c r="K1089" s="10">
        <v>0.96895733582710109</v>
      </c>
      <c r="L1089" s="247">
        <f t="shared" si="175"/>
        <v>0.96895733582710109</v>
      </c>
      <c r="M1089" s="10">
        <f t="shared" si="172"/>
        <v>20.6278055411798</v>
      </c>
      <c r="N1089" s="11">
        <f t="shared" si="173"/>
        <v>3.9295549093572212E-2</v>
      </c>
    </row>
    <row r="1090" spans="1:14">
      <c r="A1090" s="9" t="e">
        <f t="shared" si="174"/>
        <v>#REF!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169"/>
        <v>522.54999999999995</v>
      </c>
      <c r="G1090" s="11">
        <v>4.9777869057579336E-3</v>
      </c>
      <c r="H1090" s="18">
        <f t="shared" si="171"/>
        <v>11.295245601462501</v>
      </c>
      <c r="I1090" s="10">
        <f t="shared" si="170"/>
        <v>4.1532618076577617</v>
      </c>
      <c r="J1090" s="10">
        <v>4.1208360009971763</v>
      </c>
      <c r="K1090" s="10">
        <v>0.96454576872871489</v>
      </c>
      <c r="L1090" s="247">
        <f t="shared" si="175"/>
        <v>0.96454576872871489</v>
      </c>
      <c r="M1090" s="10">
        <f t="shared" si="172"/>
        <v>20.533889178846156</v>
      </c>
      <c r="N1090" s="11">
        <f t="shared" si="173"/>
        <v>3.9295549093572212E-2</v>
      </c>
    </row>
    <row r="1091" spans="1:14">
      <c r="A1091" s="9" t="e">
        <f t="shared" si="174"/>
        <v>#REF!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169"/>
        <v>315.77999999999997</v>
      </c>
      <c r="G1091" s="11">
        <v>3.008105538417836E-3</v>
      </c>
      <c r="H1091" s="18">
        <f t="shared" si="171"/>
        <v>6.8257825203900646</v>
      </c>
      <c r="I1091" s="10">
        <f t="shared" si="170"/>
        <v>2.5098402327474267</v>
      </c>
      <c r="J1091" s="10">
        <v>2.4902451294515133</v>
      </c>
      <c r="K1091" s="10">
        <v>0.5828806101792241</v>
      </c>
      <c r="L1091" s="247">
        <f t="shared" si="175"/>
        <v>0.5828806101792241</v>
      </c>
      <c r="M1091" s="10">
        <f t="shared" si="172"/>
        <v>12.408748492768229</v>
      </c>
      <c r="N1091" s="11">
        <f t="shared" si="173"/>
        <v>3.9295549093572205E-2</v>
      </c>
    </row>
    <row r="1092" spans="1:14">
      <c r="A1092" s="9" t="e">
        <f t="shared" si="174"/>
        <v>#REF!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169"/>
        <v>538.4</v>
      </c>
      <c r="G1092" s="11">
        <v>5.128773265831158E-3</v>
      </c>
      <c r="H1092" s="18">
        <f t="shared" si="171"/>
        <v>11.637853280695456</v>
      </c>
      <c r="I1092" s="10">
        <f t="shared" si="170"/>
        <v>4.2792386513117195</v>
      </c>
      <c r="J1092" s="10">
        <v>4.2458293042519948</v>
      </c>
      <c r="K1092" s="10">
        <v>0.99380239572010354</v>
      </c>
      <c r="L1092" s="247">
        <f t="shared" si="175"/>
        <v>0.99380239572010354</v>
      </c>
      <c r="M1092" s="10">
        <f t="shared" si="172"/>
        <v>21.156723631979272</v>
      </c>
      <c r="N1092" s="11">
        <f t="shared" si="173"/>
        <v>3.9295549093572198E-2</v>
      </c>
    </row>
    <row r="1093" spans="1:14">
      <c r="A1093" s="9" t="e">
        <f t="shared" si="174"/>
        <v>#REF!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169"/>
        <v>509.66</v>
      </c>
      <c r="G1093" s="11">
        <v>4.8549973675028005E-3</v>
      </c>
      <c r="H1093" s="18">
        <f t="shared" si="171"/>
        <v>11.016620176521631</v>
      </c>
      <c r="I1093" s="10">
        <f t="shared" si="170"/>
        <v>4.0508112389070039</v>
      </c>
      <c r="J1093" s="10">
        <v>4.019185295700356</v>
      </c>
      <c r="K1093" s="10">
        <v>0.94075283990101766</v>
      </c>
      <c r="L1093" s="247">
        <f t="shared" si="175"/>
        <v>0.94075283990101766</v>
      </c>
      <c r="M1093" s="10">
        <f t="shared" si="172"/>
        <v>20.027369551030006</v>
      </c>
      <c r="N1093" s="11">
        <f t="shared" si="173"/>
        <v>3.9295549093572198E-2</v>
      </c>
    </row>
    <row r="1094" spans="1:14">
      <c r="A1094" s="9" t="e">
        <f t="shared" si="174"/>
        <v>#REF!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169"/>
        <v>508.2</v>
      </c>
      <c r="G1094" s="11">
        <v>4.8410894756600936E-3</v>
      </c>
      <c r="H1094" s="18">
        <f t="shared" si="171"/>
        <v>10.985061361904588</v>
      </c>
      <c r="I1094" s="10">
        <f t="shared" si="170"/>
        <v>4.0392070627723173</v>
      </c>
      <c r="J1094" s="10">
        <v>4.0076717169778302</v>
      </c>
      <c r="K1094" s="10">
        <v>0.93805790769865638</v>
      </c>
      <c r="L1094" s="247">
        <f t="shared" si="175"/>
        <v>0.93805790769865638</v>
      </c>
      <c r="M1094" s="10">
        <f t="shared" si="172"/>
        <v>19.969998049353393</v>
      </c>
      <c r="N1094" s="11">
        <f t="shared" si="173"/>
        <v>3.9295549093572205E-2</v>
      </c>
    </row>
    <row r="1095" spans="1:14">
      <c r="A1095" s="9" t="e">
        <f t="shared" si="174"/>
        <v>#REF!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169"/>
        <v>362.92</v>
      </c>
      <c r="G1095" s="11">
        <v>3.4571589777775704E-3</v>
      </c>
      <c r="H1095" s="18">
        <f t="shared" si="171"/>
        <v>7.844743151244419</v>
      </c>
      <c r="I1095" s="10">
        <f t="shared" si="170"/>
        <v>2.8845120567125733</v>
      </c>
      <c r="J1095" s="10">
        <v>2.8619917739582728</v>
      </c>
      <c r="K1095" s="10">
        <v>0.6698936951239598</v>
      </c>
      <c r="L1095" s="247">
        <f t="shared" si="175"/>
        <v>0.6698936951239598</v>
      </c>
      <c r="M1095" s="10">
        <f t="shared" si="172"/>
        <v>14.261140677039226</v>
      </c>
      <c r="N1095" s="11">
        <f t="shared" si="173"/>
        <v>3.9295549093572205E-2</v>
      </c>
    </row>
    <row r="1096" spans="1:14">
      <c r="A1096" s="9" t="e">
        <f t="shared" si="174"/>
        <v>#REF!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169"/>
        <v>507.8</v>
      </c>
      <c r="G1096" s="11">
        <v>4.8372790943333249E-3</v>
      </c>
      <c r="H1096" s="18">
        <f t="shared" si="171"/>
        <v>10.976415111324577</v>
      </c>
      <c r="I1096" s="10">
        <f t="shared" si="170"/>
        <v>4.0360278364340472</v>
      </c>
      <c r="J1096" s="10">
        <v>4.0045173118483719</v>
      </c>
      <c r="K1096" s="10">
        <v>0.93731957010896838</v>
      </c>
      <c r="L1096" s="247">
        <f t="shared" si="175"/>
        <v>0.93731957010896838</v>
      </c>
      <c r="M1096" s="10">
        <f t="shared" si="172"/>
        <v>19.954279829715965</v>
      </c>
      <c r="N1096" s="11">
        <f t="shared" si="173"/>
        <v>3.9295549093572205E-2</v>
      </c>
    </row>
    <row r="1097" spans="1:14">
      <c r="A1097" s="9" t="e">
        <f t="shared" si="174"/>
        <v>#REF!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169"/>
        <v>511.64</v>
      </c>
      <c r="G1097" s="11">
        <v>4.8738587550703075E-3</v>
      </c>
      <c r="H1097" s="18">
        <f t="shared" si="171"/>
        <v>11.059419116892688</v>
      </c>
      <c r="I1097" s="10">
        <f t="shared" si="170"/>
        <v>4.0665484092814417</v>
      </c>
      <c r="J1097" s="10">
        <v>4.0347996010911791</v>
      </c>
      <c r="K1097" s="10">
        <v>0.9444076109699735</v>
      </c>
      <c r="L1097" s="247">
        <f t="shared" si="175"/>
        <v>0.9444076109699735</v>
      </c>
      <c r="M1097" s="10">
        <f t="shared" si="172"/>
        <v>20.105174738235284</v>
      </c>
      <c r="N1097" s="11">
        <f t="shared" si="173"/>
        <v>3.9295549093572212E-2</v>
      </c>
    </row>
    <row r="1098" spans="1:14">
      <c r="A1098" s="9" t="e">
        <f t="shared" si="174"/>
        <v>#REF!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169"/>
        <v>317.8</v>
      </c>
      <c r="G1098" s="11">
        <v>3.0273479641180199E-3</v>
      </c>
      <c r="H1098" s="18">
        <f t="shared" si="171"/>
        <v>6.8694460858191224</v>
      </c>
      <c r="I1098" s="10">
        <f t="shared" si="170"/>
        <v>2.5258953257556915</v>
      </c>
      <c r="J1098" s="10">
        <v>2.5061748753552822</v>
      </c>
      <c r="K1098" s="10">
        <v>0.5866092150071488</v>
      </c>
      <c r="L1098" s="247">
        <f t="shared" si="175"/>
        <v>0.5866092150071488</v>
      </c>
      <c r="M1098" s="10">
        <f t="shared" si="172"/>
        <v>12.488125501937246</v>
      </c>
      <c r="N1098" s="11">
        <f t="shared" si="173"/>
        <v>3.9295549093572198E-2</v>
      </c>
    </row>
    <row r="1099" spans="1:14">
      <c r="A1099" s="9" t="e">
        <f t="shared" si="174"/>
        <v>#REF!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169"/>
        <v>514.9</v>
      </c>
      <c r="G1099" s="11">
        <v>4.9049133628834753E-3</v>
      </c>
      <c r="H1099" s="18">
        <f t="shared" si="171"/>
        <v>11.12988605911978</v>
      </c>
      <c r="I1099" s="10">
        <f t="shared" si="170"/>
        <v>4.0924591039383431</v>
      </c>
      <c r="J1099" s="10">
        <v>4.0605080028962703</v>
      </c>
      <c r="K1099" s="10">
        <v>0.95042506232593105</v>
      </c>
      <c r="L1099" s="247">
        <f t="shared" si="175"/>
        <v>0.95042506232593105</v>
      </c>
      <c r="M1099" s="10">
        <f t="shared" si="172"/>
        <v>20.233278228280323</v>
      </c>
      <c r="N1099" s="11">
        <f t="shared" si="173"/>
        <v>3.9295549093572198E-2</v>
      </c>
    </row>
    <row r="1100" spans="1:14">
      <c r="A1100" s="9" t="e">
        <f t="shared" si="174"/>
        <v>#REF!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169"/>
        <v>513.5</v>
      </c>
      <c r="G1100" s="11">
        <v>4.891577028239784E-3</v>
      </c>
      <c r="H1100" s="18">
        <f t="shared" si="171"/>
        <v>11.099624182089741</v>
      </c>
      <c r="I1100" s="10">
        <f t="shared" si="170"/>
        <v>4.0813318117543984</v>
      </c>
      <c r="J1100" s="10">
        <v>4.0494675849431641</v>
      </c>
      <c r="K1100" s="10">
        <v>0.947840880762023</v>
      </c>
      <c r="L1100" s="247">
        <f t="shared" si="175"/>
        <v>0.947840880762023</v>
      </c>
      <c r="M1100" s="10">
        <f t="shared" si="172"/>
        <v>20.178264459549325</v>
      </c>
      <c r="N1100" s="11">
        <f t="shared" si="173"/>
        <v>3.9295549093572198E-2</v>
      </c>
    </row>
    <row r="1101" spans="1:14">
      <c r="A1101" s="9" t="e">
        <f t="shared" si="174"/>
        <v>#REF!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169"/>
        <v>314.7</v>
      </c>
      <c r="G1101" s="11">
        <v>2.9978175088355595E-3</v>
      </c>
      <c r="H1101" s="18">
        <f t="shared" si="171"/>
        <v>6.8024376438240335</v>
      </c>
      <c r="I1101" s="10">
        <f t="shared" si="170"/>
        <v>2.5012563216340973</v>
      </c>
      <c r="J1101" s="10">
        <v>2.4817282356019739</v>
      </c>
      <c r="K1101" s="10">
        <v>0.58088709868706634</v>
      </c>
      <c r="L1101" s="247">
        <f t="shared" si="175"/>
        <v>0.58088709868706634</v>
      </c>
      <c r="M1101" s="10">
        <f t="shared" si="172"/>
        <v>12.36630929974717</v>
      </c>
      <c r="N1101" s="11">
        <f t="shared" si="173"/>
        <v>3.9295549093572198E-2</v>
      </c>
    </row>
    <row r="1102" spans="1:14">
      <c r="A1102" s="9" t="e">
        <f t="shared" si="174"/>
        <v>#REF!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169"/>
        <v>368.4</v>
      </c>
      <c r="G1102" s="11">
        <v>3.509361201954306E-3</v>
      </c>
      <c r="H1102" s="18">
        <f t="shared" si="171"/>
        <v>7.9631967841905746</v>
      </c>
      <c r="I1102" s="10">
        <f t="shared" si="170"/>
        <v>2.9280674575468746</v>
      </c>
      <c r="J1102" s="10">
        <v>2.9052071242318624</v>
      </c>
      <c r="K1102" s="10">
        <v>0.68000892010268588</v>
      </c>
      <c r="L1102" s="247">
        <f t="shared" si="175"/>
        <v>0.68000892010268588</v>
      </c>
      <c r="M1102" s="10">
        <f t="shared" si="172"/>
        <v>14.476480286071999</v>
      </c>
      <c r="N1102" s="11">
        <f t="shared" si="173"/>
        <v>3.9295549093572205E-2</v>
      </c>
    </row>
    <row r="1103" spans="1:14">
      <c r="A1103" s="9" t="e">
        <f t="shared" si="174"/>
        <v>#REF!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169"/>
        <v>506.3</v>
      </c>
      <c r="G1103" s="11">
        <v>4.8229901643579405E-3</v>
      </c>
      <c r="H1103" s="18">
        <f t="shared" si="171"/>
        <v>10.943991671649535</v>
      </c>
      <c r="I1103" s="10">
        <f t="shared" si="170"/>
        <v>4.0241057376655345</v>
      </c>
      <c r="J1103" s="10">
        <v>3.9926882926128995</v>
      </c>
      <c r="K1103" s="10">
        <v>0.93455080414763814</v>
      </c>
      <c r="L1103" s="247">
        <f t="shared" si="175"/>
        <v>0.93455080414763814</v>
      </c>
      <c r="M1103" s="10">
        <f t="shared" si="172"/>
        <v>19.895336506075605</v>
      </c>
      <c r="N1103" s="11">
        <f t="shared" si="173"/>
        <v>3.9295549093572198E-2</v>
      </c>
    </row>
    <row r="1104" spans="1:14">
      <c r="A1104" s="9" t="e">
        <f t="shared" si="174"/>
        <v>#REF!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169"/>
        <v>312.3</v>
      </c>
      <c r="G1104" s="11">
        <v>2.9749552208749456E-3</v>
      </c>
      <c r="H1104" s="18">
        <f t="shared" si="171"/>
        <v>6.7505601403439659</v>
      </c>
      <c r="I1104" s="10">
        <f t="shared" si="170"/>
        <v>2.4821809636044763</v>
      </c>
      <c r="J1104" s="10">
        <v>2.4628018048252196</v>
      </c>
      <c r="K1104" s="10">
        <v>0.57645707314893824</v>
      </c>
      <c r="L1104" s="247">
        <f t="shared" si="175"/>
        <v>0.57645707314893824</v>
      </c>
      <c r="M1104" s="10">
        <f t="shared" si="172"/>
        <v>12.271999981922599</v>
      </c>
      <c r="N1104" s="11">
        <f t="shared" si="173"/>
        <v>3.9295549093572205E-2</v>
      </c>
    </row>
    <row r="1105" spans="1:14">
      <c r="A1105" s="9" t="e">
        <f t="shared" si="174"/>
        <v>#REF!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69"/>
        <v>774.9</v>
      </c>
      <c r="G1105" s="11">
        <v>7.381661225283366E-3</v>
      </c>
      <c r="H1105" s="18">
        <f t="shared" si="171"/>
        <v>16.749948936127247</v>
      </c>
      <c r="I1105" s="10">
        <f t="shared" si="170"/>
        <v>6.1589562238139894</v>
      </c>
      <c r="J1105" s="10">
        <v>6.1108713370447081</v>
      </c>
      <c r="K1105" s="10">
        <v>1.4303444956231579</v>
      </c>
      <c r="L1105" s="247">
        <f t="shared" si="175"/>
        <v>1.4303444956231579</v>
      </c>
      <c r="M1105" s="10">
        <f t="shared" si="172"/>
        <v>30.450120992609097</v>
      </c>
      <c r="N1105" s="11">
        <f t="shared" si="173"/>
        <v>3.9295549093572198E-2</v>
      </c>
    </row>
    <row r="1106" spans="1:14">
      <c r="A1106" s="9" t="e">
        <f t="shared" si="174"/>
        <v>#REF!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69"/>
        <v>776.8</v>
      </c>
      <c r="G1106" s="11">
        <v>7.3997605365855182E-3</v>
      </c>
      <c r="H1106" s="18">
        <f t="shared" si="171"/>
        <v>16.791018626382296</v>
      </c>
      <c r="I1106" s="10">
        <f t="shared" si="170"/>
        <v>6.1740575489207705</v>
      </c>
      <c r="J1106" s="10">
        <v>6.1258547614096388</v>
      </c>
      <c r="K1106" s="10">
        <v>1.433851599174176</v>
      </c>
      <c r="L1106" s="247">
        <f t="shared" si="175"/>
        <v>1.433851599174176</v>
      </c>
      <c r="M1106" s="10">
        <f t="shared" si="172"/>
        <v>30.524782535886882</v>
      </c>
      <c r="N1106" s="11">
        <f t="shared" si="173"/>
        <v>3.9295549093572198E-2</v>
      </c>
    </row>
    <row r="1107" spans="1:14">
      <c r="A1107" s="9" t="e">
        <f t="shared" si="174"/>
        <v>#REF!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169"/>
        <v>312.8</v>
      </c>
      <c r="G1107" s="11">
        <v>2.9797181975334069E-3</v>
      </c>
      <c r="H1107" s="18">
        <f t="shared" si="171"/>
        <v>6.7613679535689801</v>
      </c>
      <c r="I1107" s="10">
        <f t="shared" si="170"/>
        <v>2.486154996527314</v>
      </c>
      <c r="J1107" s="10">
        <v>2.4667448112370431</v>
      </c>
      <c r="K1107" s="10">
        <v>0.57737999513604832</v>
      </c>
      <c r="L1107" s="247">
        <f t="shared" si="175"/>
        <v>0.57737999513604832</v>
      </c>
      <c r="M1107" s="10">
        <f t="shared" si="172"/>
        <v>12.291647756469384</v>
      </c>
      <c r="N1107" s="11">
        <f t="shared" si="173"/>
        <v>3.9295549093572198E-2</v>
      </c>
    </row>
    <row r="1108" spans="1:14">
      <c r="A1108" s="9" t="e">
        <f t="shared" si="174"/>
        <v>#REF!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169"/>
        <v>317.2</v>
      </c>
      <c r="G1108" s="11">
        <v>3.0216323921278664E-3</v>
      </c>
      <c r="H1108" s="18">
        <f t="shared" si="171"/>
        <v>6.8564767099491055</v>
      </c>
      <c r="I1108" s="10">
        <f t="shared" si="170"/>
        <v>2.5211264862482863</v>
      </c>
      <c r="J1108" s="10">
        <v>2.5014432676610938</v>
      </c>
      <c r="K1108" s="10">
        <v>0.58550170862261675</v>
      </c>
      <c r="L1108" s="247">
        <f t="shared" si="175"/>
        <v>0.58550170862261675</v>
      </c>
      <c r="M1108" s="10">
        <f t="shared" si="172"/>
        <v>12.464548172481102</v>
      </c>
      <c r="N1108" s="11">
        <f t="shared" si="173"/>
        <v>3.9295549093572205E-2</v>
      </c>
    </row>
    <row r="1109" spans="1:14">
      <c r="A1109" s="9" t="e">
        <f t="shared" si="174"/>
        <v>#REF!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169"/>
        <v>329.5</v>
      </c>
      <c r="G1109" s="11">
        <v>3.1388016179260151E-3</v>
      </c>
      <c r="H1109" s="18">
        <f t="shared" si="171"/>
        <v>7.1223489152844595</v>
      </c>
      <c r="I1109" s="10">
        <f t="shared" si="170"/>
        <v>2.6188876961500958</v>
      </c>
      <c r="J1109" s="10">
        <v>2.5984412253919622</v>
      </c>
      <c r="K1109" s="10">
        <v>0.60820558950552395</v>
      </c>
      <c r="L1109" s="247">
        <f t="shared" si="175"/>
        <v>0.60820558950552395</v>
      </c>
      <c r="M1109" s="10">
        <f t="shared" si="172"/>
        <v>12.947883426332041</v>
      </c>
      <c r="N1109" s="11">
        <f t="shared" si="173"/>
        <v>3.9295549093572205E-2</v>
      </c>
    </row>
    <row r="1110" spans="1:14">
      <c r="A1110" s="9" t="e">
        <f t="shared" si="174"/>
        <v>#REF!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169"/>
        <v>314.2</v>
      </c>
      <c r="G1110" s="11">
        <v>2.9930545321770982E-3</v>
      </c>
      <c r="H1110" s="18">
        <f t="shared" si="171"/>
        <v>6.7916298305990193</v>
      </c>
      <c r="I1110" s="10">
        <f t="shared" si="170"/>
        <v>2.4972822887112596</v>
      </c>
      <c r="J1110" s="10">
        <v>2.4777852291901499</v>
      </c>
      <c r="K1110" s="10">
        <v>0.57996417669995637</v>
      </c>
      <c r="L1110" s="247">
        <f t="shared" si="175"/>
        <v>0.57996417669995637</v>
      </c>
      <c r="M1110" s="10">
        <f t="shared" si="172"/>
        <v>12.346661525200386</v>
      </c>
      <c r="N1110" s="11">
        <f t="shared" si="173"/>
        <v>3.9295549093572205E-2</v>
      </c>
    </row>
    <row r="1111" spans="1:14">
      <c r="A1111" s="9" t="e">
        <f t="shared" si="174"/>
        <v>#REF!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169"/>
        <v>317.7</v>
      </c>
      <c r="G1111" s="11">
        <v>3.0263953687863277E-3</v>
      </c>
      <c r="H1111" s="18">
        <f t="shared" si="171"/>
        <v>6.8672845231741197</v>
      </c>
      <c r="I1111" s="10">
        <f t="shared" si="170"/>
        <v>2.525100519171124</v>
      </c>
      <c r="J1111" s="10">
        <v>2.5053862740729174</v>
      </c>
      <c r="K1111" s="10">
        <v>0.58642463060972672</v>
      </c>
      <c r="L1111" s="247">
        <f t="shared" si="175"/>
        <v>0.58642463060972672</v>
      </c>
      <c r="M1111" s="10">
        <f t="shared" si="172"/>
        <v>12.484195947027887</v>
      </c>
      <c r="N1111" s="11">
        <f t="shared" si="173"/>
        <v>3.9295549093572198E-2</v>
      </c>
    </row>
    <row r="1112" spans="1:14">
      <c r="A1112" s="9" t="e">
        <f t="shared" si="174"/>
        <v>#REF!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169"/>
        <v>197.7</v>
      </c>
      <c r="G1112" s="11">
        <v>1.8832809707556089E-3</v>
      </c>
      <c r="H1112" s="18">
        <f t="shared" si="171"/>
        <v>4.2734093491706746</v>
      </c>
      <c r="I1112" s="10">
        <f t="shared" si="170"/>
        <v>1.5713326176900573</v>
      </c>
      <c r="J1112" s="10">
        <v>1.5590647352351772</v>
      </c>
      <c r="K1112" s="10">
        <v>0.36492335370331436</v>
      </c>
      <c r="L1112" s="247">
        <f t="shared" si="175"/>
        <v>0.36492335370331436</v>
      </c>
      <c r="M1112" s="10">
        <f t="shared" si="172"/>
        <v>7.7687300557992236</v>
      </c>
      <c r="N1112" s="11">
        <f t="shared" si="173"/>
        <v>3.9295549093572198E-2</v>
      </c>
    </row>
    <row r="1113" spans="1:14">
      <c r="A1113" s="9" t="e">
        <f t="shared" si="174"/>
        <v>#REF!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169"/>
        <v>208</v>
      </c>
      <c r="G1113" s="11">
        <v>1.9813982899199124E-3</v>
      </c>
      <c r="H1113" s="18">
        <f t="shared" si="171"/>
        <v>4.4960503016059707</v>
      </c>
      <c r="I1113" s="10">
        <f t="shared" si="170"/>
        <v>1.6531976959005155</v>
      </c>
      <c r="J1113" s="10">
        <v>1.6402906673187498</v>
      </c>
      <c r="K1113" s="10">
        <v>0.38393554663778146</v>
      </c>
      <c r="L1113" s="247">
        <f t="shared" si="175"/>
        <v>0.38393554663778146</v>
      </c>
      <c r="M1113" s="10">
        <f t="shared" si="172"/>
        <v>8.1734742114630183</v>
      </c>
      <c r="N1113" s="11">
        <f t="shared" si="173"/>
        <v>3.9295549093572205E-2</v>
      </c>
    </row>
    <row r="1114" spans="1:14">
      <c r="A1114" s="9" t="e">
        <f t="shared" si="174"/>
        <v>#REF!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169"/>
        <v>147.1</v>
      </c>
      <c r="G1114" s="11">
        <v>1.4012677329193225E-3</v>
      </c>
      <c r="H1114" s="18">
        <f t="shared" si="171"/>
        <v>3.1796586507992224</v>
      </c>
      <c r="I1114" s="10">
        <f t="shared" si="170"/>
        <v>1.1691604858988742</v>
      </c>
      <c r="J1114" s="10">
        <v>1.1600324863585967</v>
      </c>
      <c r="K1114" s="10">
        <v>0.27152364860777717</v>
      </c>
      <c r="L1114" s="247">
        <f t="shared" si="175"/>
        <v>0.27152364860777717</v>
      </c>
      <c r="M1114" s="10">
        <f t="shared" si="172"/>
        <v>5.7803752716644716</v>
      </c>
      <c r="N1114" s="11">
        <f t="shared" si="173"/>
        <v>3.9295549093572212E-2</v>
      </c>
    </row>
    <row r="1115" spans="1:14">
      <c r="A1115" s="9" t="e">
        <f t="shared" si="174"/>
        <v>#REF!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169"/>
        <v>145.5</v>
      </c>
      <c r="G1115" s="11">
        <v>1.3860262076122465E-3</v>
      </c>
      <c r="H1115" s="18">
        <f t="shared" si="171"/>
        <v>3.145073648479177</v>
      </c>
      <c r="I1115" s="10">
        <f t="shared" si="170"/>
        <v>1.1564435805457935</v>
      </c>
      <c r="J1115" s="10">
        <v>1.1474148658407601</v>
      </c>
      <c r="K1115" s="10">
        <v>0.26857029824902501</v>
      </c>
      <c r="L1115" s="247">
        <f t="shared" si="175"/>
        <v>0.26857029824902501</v>
      </c>
      <c r="M1115" s="10">
        <f t="shared" si="172"/>
        <v>5.7175023931147555</v>
      </c>
      <c r="N1115" s="11">
        <f t="shared" si="173"/>
        <v>3.9295549093572205E-2</v>
      </c>
    </row>
    <row r="1116" spans="1:14">
      <c r="A1116" s="9" t="e">
        <f t="shared" si="174"/>
        <v>#REF!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169"/>
        <v>160.5</v>
      </c>
      <c r="G1116" s="11">
        <v>1.5289155073660863E-3</v>
      </c>
      <c r="H1116" s="18">
        <f t="shared" si="171"/>
        <v>3.4693080452296075</v>
      </c>
      <c r="I1116" s="10">
        <f t="shared" si="170"/>
        <v>1.2756645682309267</v>
      </c>
      <c r="J1116" s="10">
        <v>1.2657050581954776</v>
      </c>
      <c r="K1116" s="10">
        <v>0.29625795786232656</v>
      </c>
      <c r="L1116" s="247">
        <f t="shared" si="175"/>
        <v>0.29625795786232656</v>
      </c>
      <c r="M1116" s="10">
        <f t="shared" si="172"/>
        <v>6.306935629518339</v>
      </c>
      <c r="N1116" s="11">
        <f t="shared" si="173"/>
        <v>3.9295549093572205E-2</v>
      </c>
    </row>
    <row r="1117" spans="1:14">
      <c r="A1117" s="9" t="e">
        <f t="shared" si="174"/>
        <v>#REF!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169"/>
        <v>69.400000000000006</v>
      </c>
      <c r="G1117" s="11">
        <v>6.6110116019443236E-4</v>
      </c>
      <c r="H1117" s="18">
        <f t="shared" si="171"/>
        <v>1.5001244756319925</v>
      </c>
      <c r="I1117" s="10">
        <f t="shared" si="170"/>
        <v>0.55159576968988366</v>
      </c>
      <c r="J1117" s="10">
        <v>0.54728928996115989</v>
      </c>
      <c r="K1117" s="10">
        <v>0.12810157181087517</v>
      </c>
      <c r="L1117" s="247">
        <f t="shared" si="175"/>
        <v>0.12810157181087517</v>
      </c>
      <c r="M1117" s="10">
        <f t="shared" si="172"/>
        <v>2.7271111070939114</v>
      </c>
      <c r="N1117" s="11">
        <f t="shared" si="173"/>
        <v>3.9295549093572205E-2</v>
      </c>
    </row>
    <row r="1118" spans="1:14">
      <c r="A1118" s="9" t="e">
        <f t="shared" si="174"/>
        <v>#REF!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169"/>
        <v>167.7</v>
      </c>
      <c r="G1118" s="11">
        <v>1.5975023712479293E-3</v>
      </c>
      <c r="H1118" s="18">
        <f t="shared" si="171"/>
        <v>3.6249405556698142</v>
      </c>
      <c r="I1118" s="10">
        <f t="shared" si="170"/>
        <v>1.3328906423197908</v>
      </c>
      <c r="J1118" s="10">
        <v>1.322484350525742</v>
      </c>
      <c r="K1118" s="10">
        <v>0.30954803447671125</v>
      </c>
      <c r="L1118" s="247">
        <f t="shared" si="175"/>
        <v>0.30954803447671125</v>
      </c>
      <c r="M1118" s="10">
        <f t="shared" si="172"/>
        <v>6.5898635829920584</v>
      </c>
      <c r="N1118" s="11">
        <f t="shared" si="173"/>
        <v>3.9295549093572205E-2</v>
      </c>
    </row>
    <row r="1119" spans="1:14">
      <c r="A1119" s="9" t="e">
        <f t="shared" si="174"/>
        <v>#REF!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169"/>
        <v>221.9</v>
      </c>
      <c r="G1119" s="11">
        <v>2.1138090410251372E-3</v>
      </c>
      <c r="H1119" s="18">
        <f t="shared" si="171"/>
        <v>4.79650750926137</v>
      </c>
      <c r="I1119" s="10">
        <f t="shared" si="170"/>
        <v>1.7636758111554058</v>
      </c>
      <c r="J1119" s="10">
        <v>1.7499062455674548</v>
      </c>
      <c r="K1119" s="10">
        <v>0.40959277787944087</v>
      </c>
      <c r="L1119" s="247">
        <f t="shared" si="175"/>
        <v>0.40959277787944087</v>
      </c>
      <c r="M1119" s="10">
        <f t="shared" si="172"/>
        <v>8.7196823438636724</v>
      </c>
      <c r="N1119" s="11">
        <f t="shared" si="173"/>
        <v>3.9295549093572205E-2</v>
      </c>
    </row>
    <row r="1120" spans="1:14">
      <c r="A1120" s="9" t="e">
        <f t="shared" si="174"/>
        <v>#REF!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169"/>
        <v>142.19999999999999</v>
      </c>
      <c r="G1120" s="11">
        <v>1.3545905616664015E-3</v>
      </c>
      <c r="H1120" s="18">
        <f t="shared" si="171"/>
        <v>3.0737420811940819</v>
      </c>
      <c r="I1120" s="10">
        <f t="shared" si="170"/>
        <v>1.130214963255064</v>
      </c>
      <c r="J1120" s="10">
        <v>1.1213910235227222</v>
      </c>
      <c r="K1120" s="10">
        <v>0.2624790131340986</v>
      </c>
      <c r="L1120" s="247">
        <f t="shared" si="175"/>
        <v>0.2624790131340986</v>
      </c>
      <c r="M1120" s="10">
        <f t="shared" si="172"/>
        <v>5.5878270811059672</v>
      </c>
      <c r="N1120" s="11">
        <f t="shared" si="173"/>
        <v>3.9295549093572205E-2</v>
      </c>
    </row>
    <row r="1121" spans="1:14">
      <c r="A1121" s="9" t="e">
        <f t="shared" si="174"/>
        <v>#REF!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69"/>
        <v>534.29999999999995</v>
      </c>
      <c r="G1121" s="11">
        <v>5.0897168572317745E-3</v>
      </c>
      <c r="H1121" s="18">
        <f t="shared" si="171"/>
        <v>11.549229212250337</v>
      </c>
      <c r="I1121" s="10">
        <f t="shared" si="170"/>
        <v>4.246651581344449</v>
      </c>
      <c r="J1121" s="10">
        <v>4.2134966516750385</v>
      </c>
      <c r="K1121" s="10">
        <v>0.98623443542580103</v>
      </c>
      <c r="L1121" s="247">
        <f t="shared" si="175"/>
        <v>0.98623443542580103</v>
      </c>
      <c r="M1121" s="10">
        <f t="shared" si="172"/>
        <v>20.995611880695627</v>
      </c>
      <c r="N1121" s="11">
        <f t="shared" si="173"/>
        <v>3.9295549093572205E-2</v>
      </c>
    </row>
    <row r="1122" spans="1:14">
      <c r="A1122" s="9" t="e">
        <f t="shared" si="174"/>
        <v>#REF!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69"/>
        <v>387.1</v>
      </c>
      <c r="G1122" s="11">
        <v>3.6874965289807604E-3</v>
      </c>
      <c r="H1122" s="18">
        <f t="shared" si="171"/>
        <v>8.3674089988061127</v>
      </c>
      <c r="I1122" s="10">
        <f t="shared" si="170"/>
        <v>3.0766962888610077</v>
      </c>
      <c r="J1122" s="10">
        <v>3.0526755640340779</v>
      </c>
      <c r="K1122" s="10">
        <v>0.71452620242060194</v>
      </c>
      <c r="L1122" s="247">
        <f t="shared" si="175"/>
        <v>0.71452620242060194</v>
      </c>
      <c r="M1122" s="10">
        <f t="shared" si="172"/>
        <v>15.211307054121802</v>
      </c>
      <c r="N1122" s="11">
        <f t="shared" si="173"/>
        <v>3.9295549093572205E-2</v>
      </c>
    </row>
    <row r="1123" spans="1:14">
      <c r="A1123" s="9" t="e">
        <f t="shared" si="174"/>
        <v>#REF!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69"/>
        <v>1464.69</v>
      </c>
      <c r="G1123" s="11">
        <v>1.3952568563763444E-2</v>
      </c>
      <c r="H1123" s="18">
        <f t="shared" si="171"/>
        <v>31.660191905092546</v>
      </c>
      <c r="I1123" s="10">
        <f t="shared" si="170"/>
        <v>11.641452563502529</v>
      </c>
      <c r="J1123" s="10">
        <v>11.550564122668749</v>
      </c>
      <c r="K1123" s="10">
        <v>2.7035892106004429</v>
      </c>
      <c r="L1123" s="247">
        <f t="shared" si="175"/>
        <v>2.7035892106004429</v>
      </c>
      <c r="M1123" s="10">
        <f t="shared" si="172"/>
        <v>57.555797801864259</v>
      </c>
      <c r="N1123" s="11">
        <f t="shared" si="173"/>
        <v>3.9295549093572191E-2</v>
      </c>
    </row>
    <row r="1124" spans="1:14">
      <c r="A1124" s="9" t="e">
        <f t="shared" si="174"/>
        <v>#REF!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69"/>
        <v>3203.8</v>
      </c>
      <c r="G1124" s="11">
        <v>3.0519249236756807E-2</v>
      </c>
      <c r="H1124" s="18">
        <f t="shared" si="171"/>
        <v>69.252144020601975</v>
      </c>
      <c r="I1124" s="10">
        <f t="shared" si="170"/>
        <v>25.464013356375347</v>
      </c>
      <c r="J1124" s="10">
        <v>25.26520788440294</v>
      </c>
      <c r="K1124" s="10">
        <v>5.9137149246063672</v>
      </c>
      <c r="L1124" s="247">
        <f t="shared" si="175"/>
        <v>5.9137149246063672</v>
      </c>
      <c r="M1124" s="10">
        <f t="shared" si="172"/>
        <v>125.89508018598663</v>
      </c>
      <c r="N1124" s="11">
        <f t="shared" si="173"/>
        <v>3.9295549093572205E-2</v>
      </c>
    </row>
    <row r="1125" spans="1:14">
      <c r="A1125" s="9" t="e">
        <f t="shared" si="174"/>
        <v>#REF!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69"/>
        <v>4027.6</v>
      </c>
      <c r="G1125" s="11">
        <v>3.8366729579237688E-2</v>
      </c>
      <c r="H1125" s="18">
        <f t="shared" si="171"/>
        <v>87.059097090135623</v>
      </c>
      <c r="I1125" s="10">
        <f t="shared" si="170"/>
        <v>32.011630000042871</v>
      </c>
      <c r="J1125" s="10">
        <v>31.761705248524024</v>
      </c>
      <c r="K1125" s="10">
        <v>7.4343211905688875</v>
      </c>
      <c r="L1125" s="247">
        <f t="shared" si="175"/>
        <v>7.4343211905688875</v>
      </c>
      <c r="M1125" s="10">
        <f t="shared" si="172"/>
        <v>158.2667535292714</v>
      </c>
      <c r="N1125" s="11">
        <f t="shared" si="173"/>
        <v>3.9295549093572205E-2</v>
      </c>
    </row>
    <row r="1126" spans="1:14">
      <c r="A1126" s="9" t="e">
        <f t="shared" si="174"/>
        <v>#REF!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169"/>
        <v>318.5</v>
      </c>
      <c r="G1126" s="11">
        <v>3.034016131439866E-3</v>
      </c>
      <c r="H1126" s="18">
        <f t="shared" si="171"/>
        <v>6.8845770243341438</v>
      </c>
      <c r="I1126" s="10">
        <f t="shared" si="170"/>
        <v>2.5314589718476648</v>
      </c>
      <c r="J1126" s="10">
        <v>2.5116950843318357</v>
      </c>
      <c r="K1126" s="10">
        <v>0.58790130578910282</v>
      </c>
      <c r="L1126" s="247">
        <f t="shared" si="175"/>
        <v>0.58790130578910282</v>
      </c>
      <c r="M1126" s="10">
        <f t="shared" si="172"/>
        <v>12.515632386302746</v>
      </c>
      <c r="N1126" s="11">
        <f t="shared" si="173"/>
        <v>3.9295549093572205E-2</v>
      </c>
    </row>
    <row r="1127" spans="1:14">
      <c r="A1127" s="9" t="e">
        <f t="shared" si="174"/>
        <v>#REF!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169"/>
        <v>308</v>
      </c>
      <c r="G1127" s="11">
        <v>2.9339936216121777E-3</v>
      </c>
      <c r="H1127" s="18">
        <f t="shared" si="171"/>
        <v>6.6576129466088414</v>
      </c>
      <c r="I1127" s="10">
        <f t="shared" ref="I1127:I1184" si="176">H1127*0.3677</f>
        <v>2.4480042804680711</v>
      </c>
      <c r="J1127" s="10">
        <v>2.4288919496835333</v>
      </c>
      <c r="K1127" s="10">
        <v>0.56851994405979167</v>
      </c>
      <c r="L1127" s="247">
        <f t="shared" si="175"/>
        <v>0.56851994405979167</v>
      </c>
      <c r="M1127" s="10">
        <f t="shared" si="172"/>
        <v>12.103029120820239</v>
      </c>
      <c r="N1127" s="11">
        <f t="shared" si="173"/>
        <v>3.9295549093572205E-2</v>
      </c>
    </row>
    <row r="1128" spans="1:14">
      <c r="A1128" s="9" t="e">
        <f t="shared" si="174"/>
        <v>#REF!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ref="F1128:F1165" si="177">C1128+D1128+E1128</f>
        <v>304</v>
      </c>
      <c r="G1128" s="11">
        <v>2.8958898083444873E-3</v>
      </c>
      <c r="H1128" s="18">
        <f t="shared" si="171"/>
        <v>6.5711504408087267</v>
      </c>
      <c r="I1128" s="10">
        <f t="shared" si="176"/>
        <v>2.4162120170853689</v>
      </c>
      <c r="J1128" s="10">
        <v>2.3973478983889422</v>
      </c>
      <c r="K1128" s="10">
        <v>0.56113656816291135</v>
      </c>
      <c r="L1128" s="247">
        <f t="shared" si="175"/>
        <v>0.56113656816291135</v>
      </c>
      <c r="M1128" s="10">
        <f t="shared" si="172"/>
        <v>11.945846924445949</v>
      </c>
      <c r="N1128" s="11">
        <f t="shared" si="173"/>
        <v>3.9295549093572198E-2</v>
      </c>
    </row>
    <row r="1129" spans="1:14">
      <c r="A1129" s="9" t="e">
        <f t="shared" si="174"/>
        <v>#REF!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177"/>
        <v>318.10000000000002</v>
      </c>
      <c r="G1129" s="11">
        <v>3.0302057501130969E-3</v>
      </c>
      <c r="H1129" s="18">
        <f t="shared" si="171"/>
        <v>6.8759307737541322</v>
      </c>
      <c r="I1129" s="10">
        <f t="shared" si="176"/>
        <v>2.5282797455093946</v>
      </c>
      <c r="J1129" s="10">
        <v>2.5085406792023766</v>
      </c>
      <c r="K1129" s="10">
        <v>0.58716296819941483</v>
      </c>
      <c r="L1129" s="247">
        <f t="shared" si="175"/>
        <v>0.58716296819941483</v>
      </c>
      <c r="M1129" s="10">
        <f t="shared" si="172"/>
        <v>12.499914166665318</v>
      </c>
      <c r="N1129" s="11">
        <f t="shared" si="173"/>
        <v>3.9295549093572205E-2</v>
      </c>
    </row>
    <row r="1130" spans="1:14">
      <c r="A1130" s="9" t="e">
        <f t="shared" si="174"/>
        <v>#REF!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177"/>
        <v>203.7</v>
      </c>
      <c r="G1130" s="11">
        <v>1.9404366906571448E-3</v>
      </c>
      <c r="H1130" s="18">
        <f t="shared" si="171"/>
        <v>4.4031031078708471</v>
      </c>
      <c r="I1130" s="10">
        <f t="shared" si="176"/>
        <v>1.6190210127641107</v>
      </c>
      <c r="J1130" s="10">
        <v>1.606380812177064</v>
      </c>
      <c r="K1130" s="10">
        <v>0.37599841754863494</v>
      </c>
      <c r="L1130" s="247">
        <f t="shared" si="175"/>
        <v>0.37599841754863494</v>
      </c>
      <c r="M1130" s="10">
        <f t="shared" si="172"/>
        <v>8.0045033503606575</v>
      </c>
      <c r="N1130" s="11">
        <f t="shared" si="173"/>
        <v>3.9295549093572205E-2</v>
      </c>
    </row>
    <row r="1131" spans="1:14">
      <c r="A1131" s="9" t="e">
        <f t="shared" si="174"/>
        <v>#REF!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177"/>
        <v>341</v>
      </c>
      <c r="G1131" s="11">
        <v>3.2483500810706256E-3</v>
      </c>
      <c r="H1131" s="18">
        <f t="shared" si="171"/>
        <v>7.3709286194597894</v>
      </c>
      <c r="I1131" s="10">
        <f t="shared" si="176"/>
        <v>2.7102904533753649</v>
      </c>
      <c r="J1131" s="10">
        <v>2.6891303728639122</v>
      </c>
      <c r="K1131" s="10">
        <v>0.62943279520905515</v>
      </c>
      <c r="L1131" s="247">
        <f t="shared" si="175"/>
        <v>0.62943279520905515</v>
      </c>
      <c r="M1131" s="10">
        <f t="shared" si="172"/>
        <v>13.399782240908122</v>
      </c>
      <c r="N1131" s="11">
        <f t="shared" si="173"/>
        <v>3.9295549093572205E-2</v>
      </c>
    </row>
    <row r="1132" spans="1:14">
      <c r="A1132" s="9" t="e">
        <f t="shared" si="174"/>
        <v>#REF!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177"/>
        <v>154.69999999999999</v>
      </c>
      <c r="G1132" s="11">
        <v>1.4736649781279347E-3</v>
      </c>
      <c r="H1132" s="18">
        <f t="shared" si="171"/>
        <v>3.3439374118194407</v>
      </c>
      <c r="I1132" s="10">
        <f t="shared" si="176"/>
        <v>1.2295657863260085</v>
      </c>
      <c r="J1132" s="10">
        <v>1.2199661838183202</v>
      </c>
      <c r="K1132" s="10">
        <v>0.28555206281184992</v>
      </c>
      <c r="L1132" s="247">
        <f t="shared" si="175"/>
        <v>0.28555206281184992</v>
      </c>
      <c r="M1132" s="10">
        <f t="shared" si="172"/>
        <v>6.079021444775619</v>
      </c>
      <c r="N1132" s="11">
        <f t="shared" si="173"/>
        <v>3.9295549093572198E-2</v>
      </c>
    </row>
    <row r="1133" spans="1:14">
      <c r="A1133" s="9" t="e">
        <f t="shared" si="174"/>
        <v>#REF!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177"/>
        <v>415.2</v>
      </c>
      <c r="G1133" s="11">
        <v>3.9551758171862865E-3</v>
      </c>
      <c r="H1133" s="18">
        <f t="shared" si="171"/>
        <v>8.9748081020519184</v>
      </c>
      <c r="I1133" s="10">
        <f t="shared" si="176"/>
        <v>3.3000369391244906</v>
      </c>
      <c r="J1133" s="10">
        <v>3.2742725243785813</v>
      </c>
      <c r="K1133" s="10">
        <v>0.7663944180961868</v>
      </c>
      <c r="L1133" s="247">
        <f t="shared" si="175"/>
        <v>0.7663944180961868</v>
      </c>
      <c r="M1133" s="10">
        <f t="shared" si="172"/>
        <v>16.315511983651177</v>
      </c>
      <c r="N1133" s="11">
        <f t="shared" si="173"/>
        <v>3.9295549093572198E-2</v>
      </c>
    </row>
    <row r="1134" spans="1:14">
      <c r="A1134" s="9" t="e">
        <f t="shared" si="174"/>
        <v>#REF!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177"/>
        <v>108.5</v>
      </c>
      <c r="G1134" s="11">
        <v>1.0335659348861082E-3</v>
      </c>
      <c r="H1134" s="18">
        <f t="shared" si="171"/>
        <v>2.3452954698281148</v>
      </c>
      <c r="I1134" s="10">
        <f t="shared" si="176"/>
        <v>0.86236514425579791</v>
      </c>
      <c r="J1134" s="10">
        <v>0.85563239136579028</v>
      </c>
      <c r="K1134" s="10">
        <v>0.20027407120288118</v>
      </c>
      <c r="L1134" s="247">
        <f t="shared" si="175"/>
        <v>0.20027407120288118</v>
      </c>
      <c r="M1134" s="10">
        <f t="shared" si="172"/>
        <v>4.2635670766525839</v>
      </c>
      <c r="N1134" s="11">
        <f t="shared" si="173"/>
        <v>3.9295549093572205E-2</v>
      </c>
    </row>
    <row r="1135" spans="1:14">
      <c r="A1135" s="9" t="e">
        <f t="shared" si="174"/>
        <v>#REF!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177"/>
        <v>144.4</v>
      </c>
      <c r="G1135" s="11">
        <v>1.3755476589636315E-3</v>
      </c>
      <c r="H1135" s="18">
        <f t="shared" si="171"/>
        <v>3.121296459384145</v>
      </c>
      <c r="I1135" s="10">
        <f t="shared" si="176"/>
        <v>1.1477007081155501</v>
      </c>
      <c r="J1135" s="10">
        <v>1.1387402517347476</v>
      </c>
      <c r="K1135" s="10">
        <v>0.26653986987738287</v>
      </c>
      <c r="L1135" s="247">
        <f t="shared" si="175"/>
        <v>0.26653986987738287</v>
      </c>
      <c r="M1135" s="10">
        <f t="shared" si="172"/>
        <v>5.6742772891118243</v>
      </c>
      <c r="N1135" s="11">
        <f t="shared" si="173"/>
        <v>3.9295549093572191E-2</v>
      </c>
    </row>
    <row r="1136" spans="1:14">
      <c r="A1136" s="9" t="e">
        <f t="shared" si="174"/>
        <v>#REF!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177"/>
        <v>325.10000000000002</v>
      </c>
      <c r="G1136" s="11">
        <v>3.0968874233315556E-3</v>
      </c>
      <c r="H1136" s="18">
        <f t="shared" si="171"/>
        <v>7.0272401589043332</v>
      </c>
      <c r="I1136" s="10">
        <f t="shared" si="176"/>
        <v>2.5839162064291235</v>
      </c>
      <c r="J1136" s="10">
        <v>2.5637427689679115</v>
      </c>
      <c r="K1136" s="10">
        <v>0.60008387601895552</v>
      </c>
      <c r="L1136" s="247">
        <f t="shared" si="175"/>
        <v>0.60008387601895552</v>
      </c>
      <c r="M1136" s="10">
        <f t="shared" si="172"/>
        <v>12.774983010320323</v>
      </c>
      <c r="N1136" s="11">
        <f t="shared" si="173"/>
        <v>3.9295549093572198E-2</v>
      </c>
    </row>
    <row r="1137" spans="1:14">
      <c r="A1137" s="9" t="e">
        <f t="shared" si="174"/>
        <v>#REF!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177"/>
        <v>116.4</v>
      </c>
      <c r="G1137" s="11">
        <v>1.1088209660897971E-3</v>
      </c>
      <c r="H1137" s="18">
        <f t="shared" si="171"/>
        <v>2.5160589187833415</v>
      </c>
      <c r="I1137" s="10">
        <f t="shared" si="176"/>
        <v>0.92515486443663475</v>
      </c>
      <c r="J1137" s="10">
        <v>0.91793189267260811</v>
      </c>
      <c r="K1137" s="10">
        <v>0.21485623859921998</v>
      </c>
      <c r="L1137" s="247">
        <f t="shared" si="175"/>
        <v>0.21485623859921998</v>
      </c>
      <c r="M1137" s="10">
        <f t="shared" si="172"/>
        <v>4.574001914491804</v>
      </c>
      <c r="N1137" s="11">
        <f t="shared" si="173"/>
        <v>3.9295549093572198E-2</v>
      </c>
    </row>
    <row r="1138" spans="1:14">
      <c r="A1138" s="9" t="e">
        <f t="shared" si="174"/>
        <v>#REF!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177"/>
        <v>323.89999999999998</v>
      </c>
      <c r="G1138" s="11">
        <v>3.0854562793512477E-3</v>
      </c>
      <c r="H1138" s="18">
        <f t="shared" si="171"/>
        <v>7.0013014071642967</v>
      </c>
      <c r="I1138" s="10">
        <f t="shared" si="176"/>
        <v>2.5743785274143121</v>
      </c>
      <c r="J1138" s="10">
        <v>2.554279553579534</v>
      </c>
      <c r="K1138" s="10">
        <v>0.5978688632498913</v>
      </c>
      <c r="L1138" s="247">
        <f t="shared" si="175"/>
        <v>0.5978688632498913</v>
      </c>
      <c r="M1138" s="10">
        <f t="shared" si="172"/>
        <v>12.727828351408034</v>
      </c>
      <c r="N1138" s="11">
        <f t="shared" si="173"/>
        <v>3.9295549093572198E-2</v>
      </c>
    </row>
    <row r="1139" spans="1:14">
      <c r="A1139" s="9" t="e">
        <f t="shared" si="174"/>
        <v>#REF!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177"/>
        <v>176.7</v>
      </c>
      <c r="G1139" s="11">
        <v>1.6832359511002332E-3</v>
      </c>
      <c r="H1139" s="18">
        <f t="shared" si="171"/>
        <v>3.8194811937200726</v>
      </c>
      <c r="I1139" s="10">
        <f t="shared" si="176"/>
        <v>1.4044232349308707</v>
      </c>
      <c r="J1139" s="10">
        <v>1.3934584659385727</v>
      </c>
      <c r="K1139" s="10">
        <v>0.32616063024469222</v>
      </c>
      <c r="L1139" s="247">
        <f t="shared" si="175"/>
        <v>0.32616063024469222</v>
      </c>
      <c r="M1139" s="10">
        <f t="shared" si="172"/>
        <v>6.9435235248342089</v>
      </c>
      <c r="N1139" s="11">
        <f t="shared" si="173"/>
        <v>3.9295549093572212E-2</v>
      </c>
    </row>
    <row r="1140" spans="1:14">
      <c r="A1140" s="9" t="e">
        <f t="shared" si="174"/>
        <v>#REF!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177"/>
        <v>248.4</v>
      </c>
      <c r="G1140" s="11">
        <v>2.3662468039235877E-3</v>
      </c>
      <c r="H1140" s="18">
        <f t="shared" ref="H1140:H1202" si="178">G1140*$H$2</f>
        <v>5.3693216101871304</v>
      </c>
      <c r="I1140" s="10">
        <f t="shared" si="176"/>
        <v>1.9742995560658081</v>
      </c>
      <c r="J1140" s="10">
        <v>1.9588855853941225</v>
      </c>
      <c r="K1140" s="10">
        <v>0.45850764319627363</v>
      </c>
      <c r="L1140" s="247">
        <f t="shared" si="175"/>
        <v>0.45850764319627363</v>
      </c>
      <c r="M1140" s="10">
        <f t="shared" ref="M1140:M1202" si="179">H1140+I1140+J1140+L1140</f>
        <v>9.7610143948433343</v>
      </c>
      <c r="N1140" s="11">
        <f t="shared" ref="N1140:N1202" si="180">M1140/F1140</f>
        <v>3.9295549093572198E-2</v>
      </c>
    </row>
    <row r="1141" spans="1:14">
      <c r="A1141" s="9" t="e">
        <f t="shared" ref="A1141:A1203" si="181">A1140+1</f>
        <v>#REF!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177"/>
        <v>192.4</v>
      </c>
      <c r="G1141" s="11">
        <v>1.8327934181759189E-3</v>
      </c>
      <c r="H1141" s="18">
        <f t="shared" si="178"/>
        <v>4.1588465289855234</v>
      </c>
      <c r="I1141" s="10">
        <f t="shared" si="176"/>
        <v>1.5292078687079771</v>
      </c>
      <c r="J1141" s="10">
        <v>1.5172688672698436</v>
      </c>
      <c r="K1141" s="10">
        <v>0.35514038063994785</v>
      </c>
      <c r="L1141" s="247">
        <f t="shared" ref="L1141:L1204" si="182">K1141*$L$2</f>
        <v>0.35514038063994785</v>
      </c>
      <c r="M1141" s="10">
        <f t="shared" si="179"/>
        <v>7.5604636456032912</v>
      </c>
      <c r="N1141" s="11">
        <f t="shared" si="180"/>
        <v>3.9295549093572198E-2</v>
      </c>
    </row>
    <row r="1142" spans="1:14">
      <c r="A1142" s="9" t="e">
        <f t="shared" si="181"/>
        <v>#REF!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177"/>
        <v>114.5</v>
      </c>
      <c r="G1142" s="11">
        <v>1.090721654787644E-3</v>
      </c>
      <c r="H1142" s="18">
        <f t="shared" si="178"/>
        <v>2.4749892285282868</v>
      </c>
      <c r="I1142" s="10">
        <f t="shared" si="176"/>
        <v>0.91005353932985111</v>
      </c>
      <c r="J1142" s="10">
        <v>0.90294846830767717</v>
      </c>
      <c r="K1142" s="10">
        <v>0.2113491350482018</v>
      </c>
      <c r="L1142" s="247">
        <f t="shared" si="182"/>
        <v>0.2113491350482018</v>
      </c>
      <c r="M1142" s="10">
        <f t="shared" si="179"/>
        <v>4.499340371214017</v>
      </c>
      <c r="N1142" s="11">
        <f t="shared" si="180"/>
        <v>3.9295549093572198E-2</v>
      </c>
    </row>
    <row r="1143" spans="1:14">
      <c r="A1143" s="9" t="e">
        <f t="shared" si="181"/>
        <v>#REF!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177"/>
        <v>617.4</v>
      </c>
      <c r="G1143" s="11">
        <v>5.8813235778680476E-3</v>
      </c>
      <c r="H1143" s="18">
        <f t="shared" si="178"/>
        <v>13.345487770247724</v>
      </c>
      <c r="I1143" s="10">
        <f t="shared" si="176"/>
        <v>4.9071358531200886</v>
      </c>
      <c r="J1143" s="10">
        <v>4.8688243173201737</v>
      </c>
      <c r="K1143" s="10">
        <v>1.1396240696834916</v>
      </c>
      <c r="L1143" s="247">
        <f t="shared" si="182"/>
        <v>1.1396240696834916</v>
      </c>
      <c r="M1143" s="10">
        <f t="shared" si="179"/>
        <v>24.261072010371478</v>
      </c>
      <c r="N1143" s="11">
        <f t="shared" si="180"/>
        <v>3.9295549093572205E-2</v>
      </c>
    </row>
    <row r="1144" spans="1:14">
      <c r="A1144" s="9" t="e">
        <f t="shared" si="181"/>
        <v>#REF!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177"/>
        <v>852.7</v>
      </c>
      <c r="G1144" s="11">
        <v>8.1227803933399487E-3</v>
      </c>
      <c r="H1144" s="18">
        <f t="shared" si="178"/>
        <v>18.431644673939477</v>
      </c>
      <c r="I1144" s="10">
        <f t="shared" si="176"/>
        <v>6.7773157466075462</v>
      </c>
      <c r="J1144" s="10">
        <v>6.7244031347245103</v>
      </c>
      <c r="K1144" s="10">
        <v>1.573951156817482</v>
      </c>
      <c r="L1144" s="247">
        <f t="shared" si="182"/>
        <v>1.573951156817482</v>
      </c>
      <c r="M1144" s="10">
        <f t="shared" si="179"/>
        <v>33.507314712089013</v>
      </c>
      <c r="N1144" s="11">
        <f t="shared" si="180"/>
        <v>3.9295549093572198E-2</v>
      </c>
    </row>
    <row r="1145" spans="1:14">
      <c r="A1145" s="9" t="e">
        <f t="shared" si="181"/>
        <v>#REF!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177"/>
        <v>70.099999999999994</v>
      </c>
      <c r="G1145" s="11">
        <v>6.6776932751627812E-4</v>
      </c>
      <c r="H1145" s="18">
        <f t="shared" si="178"/>
        <v>1.5152554141470123</v>
      </c>
      <c r="I1145" s="10">
        <f t="shared" si="176"/>
        <v>0.55715941578185646</v>
      </c>
      <c r="J1145" s="10">
        <v>0.55280949893771325</v>
      </c>
      <c r="K1145" s="10">
        <v>0.12939366259282922</v>
      </c>
      <c r="L1145" s="247">
        <f t="shared" si="182"/>
        <v>0.12939366259282922</v>
      </c>
      <c r="M1145" s="10">
        <f t="shared" si="179"/>
        <v>2.7546179914594116</v>
      </c>
      <c r="N1145" s="11">
        <f t="shared" si="180"/>
        <v>3.9295549093572205E-2</v>
      </c>
    </row>
    <row r="1146" spans="1:14">
      <c r="A1146" s="9" t="e">
        <f t="shared" si="181"/>
        <v>#REF!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177"/>
        <v>60.6</v>
      </c>
      <c r="G1146" s="11">
        <v>5.7727277100551289E-4</v>
      </c>
      <c r="H1146" s="18">
        <f t="shared" si="178"/>
        <v>1.3099069628717395</v>
      </c>
      <c r="I1146" s="10">
        <f t="shared" si="176"/>
        <v>0.48165279024793861</v>
      </c>
      <c r="J1146" s="10">
        <v>0.47789237711305882</v>
      </c>
      <c r="K1146" s="10">
        <v>0.11185814483773823</v>
      </c>
      <c r="L1146" s="247">
        <f t="shared" si="182"/>
        <v>0.11185814483773823</v>
      </c>
      <c r="M1146" s="10">
        <f t="shared" si="179"/>
        <v>2.3813102750704749</v>
      </c>
      <c r="N1146" s="11">
        <f t="shared" si="180"/>
        <v>3.9295549093572191E-2</v>
      </c>
    </row>
    <row r="1147" spans="1:14">
      <c r="A1147" s="9" t="e">
        <f t="shared" si="181"/>
        <v>#REF!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177"/>
        <v>66.45</v>
      </c>
      <c r="G1147" s="11">
        <v>6.3299959790951051E-4</v>
      </c>
      <c r="H1147" s="18">
        <f t="shared" si="178"/>
        <v>1.4363583776044075</v>
      </c>
      <c r="I1147" s="10">
        <f t="shared" si="176"/>
        <v>0.52814897544514072</v>
      </c>
      <c r="J1147" s="10">
        <v>0.52402555213139879</v>
      </c>
      <c r="K1147" s="10">
        <v>0.12265633208692586</v>
      </c>
      <c r="L1147" s="247">
        <f t="shared" si="182"/>
        <v>0.12265633208692586</v>
      </c>
      <c r="M1147" s="10">
        <f t="shared" si="179"/>
        <v>2.6111892372678733</v>
      </c>
      <c r="N1147" s="11">
        <f t="shared" si="180"/>
        <v>3.9295549093572205E-2</v>
      </c>
    </row>
    <row r="1148" spans="1:14">
      <c r="A1148" s="9" t="e">
        <f t="shared" si="181"/>
        <v>#REF!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177"/>
        <v>76.5</v>
      </c>
      <c r="G1148" s="11">
        <v>7.2873542874458313E-4</v>
      </c>
      <c r="H1148" s="18">
        <f t="shared" si="178"/>
        <v>1.6535954234271959</v>
      </c>
      <c r="I1148" s="10">
        <f t="shared" si="176"/>
        <v>0.60802703719417994</v>
      </c>
      <c r="J1148" s="10">
        <v>0.60327998100905944</v>
      </c>
      <c r="K1148" s="10">
        <v>0.14120706402783789</v>
      </c>
      <c r="L1148" s="247">
        <f t="shared" si="182"/>
        <v>0.14120706402783789</v>
      </c>
      <c r="M1148" s="10">
        <f t="shared" si="179"/>
        <v>3.006109505658273</v>
      </c>
      <c r="N1148" s="11">
        <f t="shared" si="180"/>
        <v>3.9295549093572198E-2</v>
      </c>
    </row>
    <row r="1149" spans="1:14">
      <c r="A1149" s="9" t="e">
        <f t="shared" si="181"/>
        <v>#REF!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177"/>
        <v>26.4</v>
      </c>
      <c r="G1149" s="11">
        <v>2.5148516756675807E-4</v>
      </c>
      <c r="H1149" s="18">
        <f t="shared" si="178"/>
        <v>0.57065253828075779</v>
      </c>
      <c r="I1149" s="10">
        <f t="shared" si="176"/>
        <v>0.20982893832583466</v>
      </c>
      <c r="J1149" s="10">
        <v>0.20819073854430284</v>
      </c>
      <c r="K1149" s="10">
        <v>4.8730280919410715E-2</v>
      </c>
      <c r="L1149" s="247">
        <f t="shared" si="182"/>
        <v>4.8730280919410715E-2</v>
      </c>
      <c r="M1149" s="10">
        <f t="shared" si="179"/>
        <v>1.0374024960703059</v>
      </c>
      <c r="N1149" s="11">
        <f t="shared" si="180"/>
        <v>3.9295549093572198E-2</v>
      </c>
    </row>
    <row r="1150" spans="1:14">
      <c r="A1150" s="9" t="e">
        <f t="shared" si="181"/>
        <v>#REF!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177"/>
        <v>85.8</v>
      </c>
      <c r="G1150" s="11">
        <v>8.1732679459196379E-4</v>
      </c>
      <c r="H1150" s="18">
        <f t="shared" si="178"/>
        <v>1.8546207494124629</v>
      </c>
      <c r="I1150" s="10">
        <f t="shared" si="176"/>
        <v>0.68194404955896271</v>
      </c>
      <c r="J1150" s="10">
        <v>0.67661990026898433</v>
      </c>
      <c r="K1150" s="10">
        <v>0.15837341298808483</v>
      </c>
      <c r="L1150" s="247">
        <f t="shared" si="182"/>
        <v>0.15837341298808483</v>
      </c>
      <c r="M1150" s="10">
        <f t="shared" si="179"/>
        <v>3.3715581122284948</v>
      </c>
      <c r="N1150" s="11">
        <f t="shared" si="180"/>
        <v>3.9295549093572205E-2</v>
      </c>
    </row>
    <row r="1151" spans="1:14">
      <c r="A1151" s="9" t="e">
        <f t="shared" si="181"/>
        <v>#REF!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177"/>
        <v>125.9</v>
      </c>
      <c r="G1151" s="11">
        <v>1.1993175226005623E-3</v>
      </c>
      <c r="H1151" s="18">
        <f t="shared" si="178"/>
        <v>2.7214073700586141</v>
      </c>
      <c r="I1151" s="10">
        <f t="shared" si="176"/>
        <v>1.0006614899705524</v>
      </c>
      <c r="J1151" s="10">
        <v>0.99284901449726248</v>
      </c>
      <c r="K1151" s="10">
        <v>0.23239175635431097</v>
      </c>
      <c r="L1151" s="247">
        <f t="shared" si="182"/>
        <v>0.23239175635431097</v>
      </c>
      <c r="M1151" s="10">
        <f t="shared" si="179"/>
        <v>4.9473096308807403</v>
      </c>
      <c r="N1151" s="11">
        <f t="shared" si="180"/>
        <v>3.9295549093572198E-2</v>
      </c>
    </row>
    <row r="1152" spans="1:14">
      <c r="A1152" s="9" t="e">
        <f t="shared" si="181"/>
        <v>#REF!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177"/>
        <v>81</v>
      </c>
      <c r="G1152" s="11">
        <v>7.7160221867073509E-4</v>
      </c>
      <c r="H1152" s="18">
        <f t="shared" si="178"/>
        <v>1.7508657424523253</v>
      </c>
      <c r="I1152" s="10">
        <f t="shared" si="176"/>
        <v>0.64379333349972001</v>
      </c>
      <c r="J1152" s="10">
        <v>0.63876703871547469</v>
      </c>
      <c r="K1152" s="10">
        <v>0.14951336191182835</v>
      </c>
      <c r="L1152" s="247">
        <f t="shared" si="182"/>
        <v>0.14951336191182835</v>
      </c>
      <c r="M1152" s="10">
        <f t="shared" si="179"/>
        <v>3.1829394765793486</v>
      </c>
      <c r="N1152" s="11">
        <f t="shared" si="180"/>
        <v>3.9295549093572205E-2</v>
      </c>
    </row>
    <row r="1153" spans="1:14">
      <c r="A1153" s="9" t="e">
        <f t="shared" si="181"/>
        <v>#REF!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177"/>
        <v>62.4</v>
      </c>
      <c r="G1153" s="11">
        <v>5.9441948697597365E-4</v>
      </c>
      <c r="H1153" s="18">
        <f t="shared" si="178"/>
        <v>1.3488150904817913</v>
      </c>
      <c r="I1153" s="10">
        <f t="shared" si="176"/>
        <v>0.49595930877015471</v>
      </c>
      <c r="J1153" s="10">
        <v>0.49208720019562491</v>
      </c>
      <c r="K1153" s="10">
        <v>0.11518066399133442</v>
      </c>
      <c r="L1153" s="247">
        <f t="shared" si="182"/>
        <v>0.11518066399133442</v>
      </c>
      <c r="M1153" s="10">
        <f t="shared" si="179"/>
        <v>2.452042263438905</v>
      </c>
      <c r="N1153" s="11">
        <f t="shared" si="180"/>
        <v>3.9295549093572198E-2</v>
      </c>
    </row>
    <row r="1154" spans="1:14">
      <c r="A1154" s="9" t="e">
        <f t="shared" si="181"/>
        <v>#REF!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177"/>
        <v>35.4</v>
      </c>
      <c r="G1154" s="11">
        <v>3.3721874741906199E-4</v>
      </c>
      <c r="H1154" s="18">
        <f t="shared" si="178"/>
        <v>0.76519317633101613</v>
      </c>
      <c r="I1154" s="10">
        <f t="shared" si="176"/>
        <v>0.28136153093691463</v>
      </c>
      <c r="J1154" s="10">
        <v>0.27916485395713336</v>
      </c>
      <c r="K1154" s="10">
        <v>6.5342876687391652E-2</v>
      </c>
      <c r="L1154" s="247">
        <f t="shared" si="182"/>
        <v>6.5342876687391652E-2</v>
      </c>
      <c r="M1154" s="10">
        <f t="shared" si="179"/>
        <v>1.3910624379124559</v>
      </c>
      <c r="N1154" s="11">
        <f t="shared" si="180"/>
        <v>3.9295549093572205E-2</v>
      </c>
    </row>
    <row r="1155" spans="1:14">
      <c r="A1155" s="9" t="e">
        <f t="shared" si="181"/>
        <v>#REF!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177"/>
        <v>71.2</v>
      </c>
      <c r="G1155" s="11">
        <v>6.7824787616489312E-4</v>
      </c>
      <c r="H1155" s="18">
        <f t="shared" si="178"/>
        <v>1.5390326032420441</v>
      </c>
      <c r="I1155" s="10">
        <f t="shared" si="176"/>
        <v>0.56590228821209965</v>
      </c>
      <c r="J1155" s="10">
        <v>0.56148411304372592</v>
      </c>
      <c r="K1155" s="10">
        <v>0.13142409096447136</v>
      </c>
      <c r="L1155" s="247">
        <f t="shared" si="182"/>
        <v>0.13142409096447136</v>
      </c>
      <c r="M1155" s="10">
        <f t="shared" si="179"/>
        <v>2.797843095462341</v>
      </c>
      <c r="N1155" s="11">
        <f t="shared" si="180"/>
        <v>3.9295549093572205E-2</v>
      </c>
    </row>
    <row r="1156" spans="1:14">
      <c r="A1156" s="9" t="e">
        <f t="shared" si="181"/>
        <v>#REF!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177"/>
        <v>78.3</v>
      </c>
      <c r="G1156" s="11">
        <v>7.4588214471504389E-4</v>
      </c>
      <c r="H1156" s="18">
        <f t="shared" si="178"/>
        <v>1.6925035510372477</v>
      </c>
      <c r="I1156" s="10">
        <f t="shared" si="176"/>
        <v>0.62233355571639604</v>
      </c>
      <c r="J1156" s="10">
        <v>0.61747480409162547</v>
      </c>
      <c r="K1156" s="10">
        <v>0.14452958318143405</v>
      </c>
      <c r="L1156" s="247">
        <f t="shared" si="182"/>
        <v>0.14452958318143405</v>
      </c>
      <c r="M1156" s="10">
        <f t="shared" si="179"/>
        <v>3.0768414940267035</v>
      </c>
      <c r="N1156" s="11">
        <f t="shared" si="180"/>
        <v>3.9295549093572205E-2</v>
      </c>
    </row>
    <row r="1157" spans="1:14">
      <c r="A1157" s="9" t="e">
        <f t="shared" si="181"/>
        <v>#REF!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177"/>
        <v>69.400000000000006</v>
      </c>
      <c r="G1157" s="11">
        <v>6.6110116019443236E-4</v>
      </c>
      <c r="H1157" s="18">
        <f t="shared" si="178"/>
        <v>1.5001244756319925</v>
      </c>
      <c r="I1157" s="10">
        <f t="shared" si="176"/>
        <v>0.55159576968988366</v>
      </c>
      <c r="J1157" s="10">
        <v>0.54728928996115989</v>
      </c>
      <c r="K1157" s="10">
        <v>0.12810157181087517</v>
      </c>
      <c r="L1157" s="247">
        <f t="shared" si="182"/>
        <v>0.12810157181087517</v>
      </c>
      <c r="M1157" s="10">
        <f t="shared" si="179"/>
        <v>2.7271111070939114</v>
      </c>
      <c r="N1157" s="11">
        <f t="shared" si="180"/>
        <v>3.9295549093572205E-2</v>
      </c>
    </row>
    <row r="1158" spans="1:14">
      <c r="A1158" s="9" t="e">
        <f t="shared" si="181"/>
        <v>#REF!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177"/>
        <v>67.099999999999994</v>
      </c>
      <c r="G1158" s="11">
        <v>6.3919146756551018E-4</v>
      </c>
      <c r="H1158" s="18">
        <f t="shared" si="178"/>
        <v>1.4504085347969262</v>
      </c>
      <c r="I1158" s="10">
        <f t="shared" si="176"/>
        <v>0.53331521824482986</v>
      </c>
      <c r="J1158" s="10">
        <v>0.52915146046676975</v>
      </c>
      <c r="K1158" s="10">
        <v>0.12385613067016892</v>
      </c>
      <c r="L1158" s="247">
        <f t="shared" si="182"/>
        <v>0.12385613067016892</v>
      </c>
      <c r="M1158" s="10">
        <f t="shared" si="179"/>
        <v>2.6367313441786946</v>
      </c>
      <c r="N1158" s="11">
        <f t="shared" si="180"/>
        <v>3.9295549093572205E-2</v>
      </c>
    </row>
    <row r="1159" spans="1:14">
      <c r="A1159" s="9" t="e">
        <f>#REF!+1</f>
        <v>#REF!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177"/>
        <v>19.600000000000001</v>
      </c>
      <c r="G1159" s="11">
        <v>1.8670868501168407E-4</v>
      </c>
      <c r="H1159" s="18">
        <f t="shared" si="178"/>
        <v>0.4236662784205627</v>
      </c>
      <c r="I1159" s="10">
        <f t="shared" si="176"/>
        <v>0.15578209057524092</v>
      </c>
      <c r="J1159" s="10">
        <v>0.1545658513434976</v>
      </c>
      <c r="K1159" s="10">
        <v>1.8670868501168407E-4</v>
      </c>
      <c r="L1159" s="247">
        <f t="shared" si="182"/>
        <v>1.8670868501168407E-4</v>
      </c>
      <c r="M1159" s="10">
        <f t="shared" si="179"/>
        <v>0.73420092902431289</v>
      </c>
      <c r="N1159" s="11">
        <f t="shared" si="180"/>
        <v>3.7459231072669019E-2</v>
      </c>
    </row>
    <row r="1160" spans="1:14">
      <c r="A1160" s="9" t="e">
        <f t="shared" si="181"/>
        <v>#REF!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177"/>
        <v>310.10000000000002</v>
      </c>
      <c r="G1160" s="11">
        <v>2.9539981235777155E-3</v>
      </c>
      <c r="H1160" s="18">
        <f t="shared" si="178"/>
        <v>6.7030057621539019</v>
      </c>
      <c r="I1160" s="10">
        <f t="shared" si="176"/>
        <v>2.4646952187439899</v>
      </c>
      <c r="J1160" s="10">
        <v>2.445452576613194</v>
      </c>
      <c r="K1160" s="10">
        <v>0.57239621640565397</v>
      </c>
      <c r="L1160" s="247">
        <f t="shared" si="182"/>
        <v>0.57239621640565397</v>
      </c>
      <c r="M1160" s="10">
        <f t="shared" si="179"/>
        <v>12.185549773916739</v>
      </c>
      <c r="N1160" s="11">
        <f t="shared" si="180"/>
        <v>3.9295549093572198E-2</v>
      </c>
    </row>
    <row r="1161" spans="1:14">
      <c r="A1161" s="9" t="e">
        <f t="shared" si="181"/>
        <v>#REF!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177"/>
        <v>384.2</v>
      </c>
      <c r="G1161" s="11">
        <v>3.6598712643616843E-3</v>
      </c>
      <c r="H1161" s="18">
        <f t="shared" si="178"/>
        <v>8.3047236821010291</v>
      </c>
      <c r="I1161" s="10">
        <f t="shared" si="176"/>
        <v>3.0536468979085485</v>
      </c>
      <c r="J1161" s="10">
        <v>3.0298061268454988</v>
      </c>
      <c r="K1161" s="10">
        <v>0.70917325489536365</v>
      </c>
      <c r="L1161" s="247">
        <f t="shared" si="182"/>
        <v>0.70917325489536365</v>
      </c>
      <c r="M1161" s="10">
        <f t="shared" si="179"/>
        <v>15.097349961750439</v>
      </c>
      <c r="N1161" s="11">
        <f t="shared" si="180"/>
        <v>3.9295549093572198E-2</v>
      </c>
    </row>
    <row r="1162" spans="1:14">
      <c r="A1162" s="9" t="e">
        <f t="shared" si="181"/>
        <v>#REF!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177"/>
        <v>387.4</v>
      </c>
      <c r="G1162" s="11">
        <v>3.6903543149758365E-3</v>
      </c>
      <c r="H1162" s="18">
        <f t="shared" si="178"/>
        <v>8.3738936867411198</v>
      </c>
      <c r="I1162" s="10">
        <f t="shared" si="176"/>
        <v>3.0790807086147098</v>
      </c>
      <c r="J1162" s="10">
        <v>3.0550413678811714</v>
      </c>
      <c r="K1162" s="10">
        <v>0.71507995561286786</v>
      </c>
      <c r="L1162" s="247">
        <f t="shared" si="182"/>
        <v>0.71507995561286786</v>
      </c>
      <c r="M1162" s="10">
        <f t="shared" si="179"/>
        <v>15.223095718849869</v>
      </c>
      <c r="N1162" s="11">
        <f t="shared" si="180"/>
        <v>3.9295549093572198E-2</v>
      </c>
    </row>
    <row r="1163" spans="1:14">
      <c r="A1163" s="9" t="e">
        <f t="shared" si="181"/>
        <v>#REF!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177"/>
        <v>306.2</v>
      </c>
      <c r="G1163" s="11">
        <v>2.9168469056417169E-3</v>
      </c>
      <c r="H1163" s="18">
        <f t="shared" si="178"/>
        <v>6.6187048189987889</v>
      </c>
      <c r="I1163" s="10">
        <f t="shared" si="176"/>
        <v>2.4336977619458549</v>
      </c>
      <c r="J1163" s="10">
        <v>2.4146971266009674</v>
      </c>
      <c r="K1163" s="10">
        <v>0.56519742490619551</v>
      </c>
      <c r="L1163" s="247">
        <f t="shared" si="182"/>
        <v>0.56519742490619551</v>
      </c>
      <c r="M1163" s="10">
        <f t="shared" si="179"/>
        <v>12.032297132451806</v>
      </c>
      <c r="N1163" s="11">
        <f t="shared" si="180"/>
        <v>3.9295549093572198E-2</v>
      </c>
    </row>
    <row r="1164" spans="1:14">
      <c r="A1164" s="9" t="e">
        <f t="shared" si="181"/>
        <v>#REF!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177"/>
        <v>407.7</v>
      </c>
      <c r="G1164" s="11">
        <v>3.8837311673093665E-3</v>
      </c>
      <c r="H1164" s="18">
        <f t="shared" si="178"/>
        <v>8.8126909036767032</v>
      </c>
      <c r="I1164" s="10">
        <f t="shared" si="176"/>
        <v>3.240426445281924</v>
      </c>
      <c r="J1164" s="10">
        <v>3.2151274282012228</v>
      </c>
      <c r="K1164" s="10">
        <v>0.75255058828953603</v>
      </c>
      <c r="L1164" s="247">
        <f t="shared" si="182"/>
        <v>0.75255058828953603</v>
      </c>
      <c r="M1164" s="10">
        <f t="shared" si="179"/>
        <v>16.020795365449388</v>
      </c>
      <c r="N1164" s="11">
        <f t="shared" si="180"/>
        <v>3.9295549093572205E-2</v>
      </c>
    </row>
    <row r="1165" spans="1:14">
      <c r="A1165" s="9" t="e">
        <f t="shared" si="181"/>
        <v>#REF!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177"/>
        <v>304.3</v>
      </c>
      <c r="G1165" s="11">
        <v>2.8987475943395642E-3</v>
      </c>
      <c r="H1165" s="18">
        <f t="shared" si="178"/>
        <v>6.5776351287437356</v>
      </c>
      <c r="I1165" s="10">
        <f t="shared" si="176"/>
        <v>2.4185964368390716</v>
      </c>
      <c r="J1165" s="10">
        <v>2.3997137022360366</v>
      </c>
      <c r="K1165" s="10">
        <v>0.56169032135517738</v>
      </c>
      <c r="L1165" s="247">
        <f t="shared" si="182"/>
        <v>0.56169032135517738</v>
      </c>
      <c r="M1165" s="10">
        <f t="shared" si="179"/>
        <v>11.957635589174021</v>
      </c>
      <c r="N1165" s="11">
        <f t="shared" si="180"/>
        <v>3.9295549093572205E-2</v>
      </c>
    </row>
    <row r="1166" spans="1:14">
      <c r="A1166" s="9" t="e">
        <f t="shared" si="181"/>
        <v>#REF!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ref="F1166:F1229" si="183">C1166+D1166+E1166</f>
        <v>413.7</v>
      </c>
      <c r="G1166" s="11">
        <v>3.9408868872109022E-3</v>
      </c>
      <c r="H1166" s="18">
        <f t="shared" si="178"/>
        <v>8.9423846623768757</v>
      </c>
      <c r="I1166" s="10">
        <f t="shared" si="176"/>
        <v>3.2881148403559775</v>
      </c>
      <c r="J1166" s="10">
        <v>3.2624435051431093</v>
      </c>
      <c r="K1166" s="10">
        <v>0.76362565213485656</v>
      </c>
      <c r="L1166" s="247">
        <f t="shared" si="182"/>
        <v>0.76362565213485656</v>
      </c>
      <c r="M1166" s="10">
        <f t="shared" si="179"/>
        <v>16.256568660010817</v>
      </c>
      <c r="N1166" s="11">
        <f t="shared" si="180"/>
        <v>3.9295549093572198E-2</v>
      </c>
    </row>
    <row r="1167" spans="1:14">
      <c r="A1167" s="9" t="e">
        <f t="shared" si="181"/>
        <v>#REF!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183"/>
        <v>387.6</v>
      </c>
      <c r="G1167" s="11">
        <v>3.6922595056392217E-3</v>
      </c>
      <c r="H1167" s="18">
        <f t="shared" si="178"/>
        <v>8.3782168120311269</v>
      </c>
      <c r="I1167" s="10">
        <f t="shared" si="176"/>
        <v>3.0806703217838454</v>
      </c>
      <c r="J1167" s="10">
        <v>3.0566185704459015</v>
      </c>
      <c r="K1167" s="10">
        <v>0.71544912440771202</v>
      </c>
      <c r="L1167" s="247">
        <f t="shared" si="182"/>
        <v>0.71544912440771202</v>
      </c>
      <c r="M1167" s="10">
        <f t="shared" si="179"/>
        <v>15.230954828668587</v>
      </c>
      <c r="N1167" s="11">
        <f t="shared" si="180"/>
        <v>3.9295549093572205E-2</v>
      </c>
    </row>
    <row r="1168" spans="1:14">
      <c r="A1168" s="9" t="e">
        <f t="shared" si="181"/>
        <v>#REF!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183"/>
        <v>189.8</v>
      </c>
      <c r="G1168" s="11">
        <v>1.8080259395519202E-3</v>
      </c>
      <c r="H1168" s="18">
        <f t="shared" si="178"/>
        <v>4.1026459002154487</v>
      </c>
      <c r="I1168" s="10">
        <f t="shared" si="176"/>
        <v>1.5085428975092205</v>
      </c>
      <c r="J1168" s="10">
        <v>1.4967652339283595</v>
      </c>
      <c r="K1168" s="10">
        <v>0.35034118630697558</v>
      </c>
      <c r="L1168" s="247">
        <f t="shared" si="182"/>
        <v>0.35034118630697558</v>
      </c>
      <c r="M1168" s="10">
        <f t="shared" si="179"/>
        <v>7.4582952179600035</v>
      </c>
      <c r="N1168" s="11">
        <f t="shared" si="180"/>
        <v>3.9295549093572198E-2</v>
      </c>
    </row>
    <row r="1169" spans="1:14">
      <c r="A1169" s="9" t="e">
        <f t="shared" si="181"/>
        <v>#REF!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183"/>
        <v>372.5</v>
      </c>
      <c r="G1169" s="11">
        <v>3.5484176105536891E-3</v>
      </c>
      <c r="H1169" s="18">
        <f t="shared" si="178"/>
        <v>8.0518208526356929</v>
      </c>
      <c r="I1169" s="10">
        <f t="shared" si="176"/>
        <v>2.9606545275141447</v>
      </c>
      <c r="J1169" s="10">
        <v>2.9375397768088187</v>
      </c>
      <c r="K1169" s="10">
        <v>0.68757688039698839</v>
      </c>
      <c r="L1169" s="247">
        <f t="shared" si="182"/>
        <v>0.68757688039698839</v>
      </c>
      <c r="M1169" s="10">
        <f t="shared" si="179"/>
        <v>14.637592037355645</v>
      </c>
      <c r="N1169" s="11">
        <f t="shared" si="180"/>
        <v>3.9295549093572205E-2</v>
      </c>
    </row>
    <row r="1170" spans="1:14">
      <c r="A1170" s="9" t="e">
        <f t="shared" si="181"/>
        <v>#REF!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183"/>
        <v>370.7</v>
      </c>
      <c r="G1170" s="11">
        <v>3.5312708945832282E-3</v>
      </c>
      <c r="H1170" s="18">
        <f t="shared" si="178"/>
        <v>8.0129127250256413</v>
      </c>
      <c r="I1170" s="10">
        <f t="shared" si="176"/>
        <v>2.9463480089919285</v>
      </c>
      <c r="J1170" s="10">
        <v>2.9233449537262528</v>
      </c>
      <c r="K1170" s="10">
        <v>0.68425436124339212</v>
      </c>
      <c r="L1170" s="247">
        <f t="shared" si="182"/>
        <v>0.68425436124339212</v>
      </c>
      <c r="M1170" s="10">
        <f t="shared" si="179"/>
        <v>14.566860048987214</v>
      </c>
      <c r="N1170" s="11">
        <f t="shared" si="180"/>
        <v>3.9295549093572198E-2</v>
      </c>
    </row>
    <row r="1171" spans="1:14">
      <c r="A1171" s="9" t="e">
        <f t="shared" si="181"/>
        <v>#REF!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183"/>
        <v>409.1</v>
      </c>
      <c r="G1171" s="11">
        <v>3.8970675019530587E-3</v>
      </c>
      <c r="H1171" s="18">
        <f t="shared" si="178"/>
        <v>8.8429527807067441</v>
      </c>
      <c r="I1171" s="10">
        <f t="shared" si="176"/>
        <v>3.2515537374658701</v>
      </c>
      <c r="J1171" s="10">
        <v>3.2261678461543299</v>
      </c>
      <c r="K1171" s="10">
        <v>0.75513476985344419</v>
      </c>
      <c r="L1171" s="247">
        <f t="shared" si="182"/>
        <v>0.75513476985344419</v>
      </c>
      <c r="M1171" s="10">
        <f t="shared" si="179"/>
        <v>16.075809134180389</v>
      </c>
      <c r="N1171" s="11">
        <f t="shared" si="180"/>
        <v>3.9295549093572205E-2</v>
      </c>
    </row>
    <row r="1172" spans="1:14">
      <c r="A1172" s="9" t="e">
        <f t="shared" si="181"/>
        <v>#REF!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183"/>
        <v>373.1</v>
      </c>
      <c r="G1172" s="11">
        <v>3.554133182543843E-3</v>
      </c>
      <c r="H1172" s="18">
        <f t="shared" si="178"/>
        <v>8.0647902285057107</v>
      </c>
      <c r="I1172" s="10">
        <f t="shared" si="176"/>
        <v>2.96542336702155</v>
      </c>
      <c r="J1172" s="10">
        <v>2.942271384503008</v>
      </c>
      <c r="K1172" s="10">
        <v>0.68868438678152044</v>
      </c>
      <c r="L1172" s="247">
        <f t="shared" si="182"/>
        <v>0.68868438678152044</v>
      </c>
      <c r="M1172" s="10">
        <f t="shared" si="179"/>
        <v>14.661169366811791</v>
      </c>
      <c r="N1172" s="11">
        <f t="shared" si="180"/>
        <v>3.9295549093572205E-2</v>
      </c>
    </row>
    <row r="1173" spans="1:14">
      <c r="A1173" s="9" t="e">
        <f t="shared" si="181"/>
        <v>#REF!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183"/>
        <v>374</v>
      </c>
      <c r="G1173" s="11">
        <v>3.562706540529073E-3</v>
      </c>
      <c r="H1173" s="18">
        <f t="shared" si="178"/>
        <v>8.0842442923107356</v>
      </c>
      <c r="I1173" s="10">
        <f t="shared" si="176"/>
        <v>2.9725766262826578</v>
      </c>
      <c r="J1173" s="10">
        <v>2.9493687960442907</v>
      </c>
      <c r="K1173" s="10">
        <v>0.69034564635831852</v>
      </c>
      <c r="L1173" s="247">
        <f t="shared" si="182"/>
        <v>0.69034564635831852</v>
      </c>
      <c r="M1173" s="10">
        <f t="shared" si="179"/>
        <v>14.696535360996004</v>
      </c>
      <c r="N1173" s="11">
        <f t="shared" si="180"/>
        <v>3.9295549093572205E-2</v>
      </c>
    </row>
    <row r="1174" spans="1:14">
      <c r="A1174" s="9" t="e">
        <f t="shared" si="181"/>
        <v>#REF!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183"/>
        <v>327.2</v>
      </c>
      <c r="G1174" s="11">
        <v>3.116891925297093E-3</v>
      </c>
      <c r="H1174" s="18">
        <f t="shared" si="178"/>
        <v>7.0726329744493928</v>
      </c>
      <c r="I1174" s="10">
        <f t="shared" si="176"/>
        <v>2.6006071447050418</v>
      </c>
      <c r="J1174" s="10">
        <v>2.5803033958975718</v>
      </c>
      <c r="K1174" s="10">
        <v>0.60396014836481771</v>
      </c>
      <c r="L1174" s="247">
        <f t="shared" si="182"/>
        <v>0.60396014836481771</v>
      </c>
      <c r="M1174" s="10">
        <f t="shared" si="179"/>
        <v>12.857503663416825</v>
      </c>
      <c r="N1174" s="11">
        <f t="shared" si="180"/>
        <v>3.9295549093572205E-2</v>
      </c>
    </row>
    <row r="1175" spans="1:14">
      <c r="A1175" s="9" t="e">
        <f t="shared" si="181"/>
        <v>#REF!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183"/>
        <v>198.1</v>
      </c>
      <c r="G1175" s="11">
        <v>1.887091352082378E-3</v>
      </c>
      <c r="H1175" s="18">
        <f t="shared" si="178"/>
        <v>4.2820555997506871</v>
      </c>
      <c r="I1175" s="10">
        <f t="shared" si="176"/>
        <v>1.5745118440283277</v>
      </c>
      <c r="J1175" s="10">
        <v>1.5622191403646364</v>
      </c>
      <c r="K1175" s="10">
        <v>0.36566169129300241</v>
      </c>
      <c r="L1175" s="247">
        <f t="shared" si="182"/>
        <v>0.36566169129300241</v>
      </c>
      <c r="M1175" s="10">
        <f t="shared" si="179"/>
        <v>7.7844482754366533</v>
      </c>
      <c r="N1175" s="11">
        <f t="shared" si="180"/>
        <v>3.9295549093572205E-2</v>
      </c>
    </row>
    <row r="1176" spans="1:14">
      <c r="A1176" s="9" t="e">
        <f t="shared" si="181"/>
        <v>#REF!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183"/>
        <v>308</v>
      </c>
      <c r="G1176" s="11">
        <v>2.9339936216121777E-3</v>
      </c>
      <c r="H1176" s="18">
        <f t="shared" si="178"/>
        <v>6.6576129466088414</v>
      </c>
      <c r="I1176" s="10">
        <f t="shared" si="176"/>
        <v>2.4480042804680711</v>
      </c>
      <c r="J1176" s="10">
        <v>2.4288919496835333</v>
      </c>
      <c r="K1176" s="10">
        <v>0.56851994405979167</v>
      </c>
      <c r="L1176" s="247">
        <f t="shared" si="182"/>
        <v>0.56851994405979167</v>
      </c>
      <c r="M1176" s="10">
        <f t="shared" si="179"/>
        <v>12.103029120820239</v>
      </c>
      <c r="N1176" s="11">
        <f t="shared" si="180"/>
        <v>3.9295549093572205E-2</v>
      </c>
    </row>
    <row r="1177" spans="1:14">
      <c r="A1177" s="9" t="e">
        <f t="shared" si="181"/>
        <v>#REF!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183"/>
        <v>333.2</v>
      </c>
      <c r="G1177" s="11">
        <v>3.1740476451986286E-3</v>
      </c>
      <c r="H1177" s="18">
        <f t="shared" si="178"/>
        <v>7.2023267331495644</v>
      </c>
      <c r="I1177" s="10">
        <f t="shared" si="176"/>
        <v>2.6482955397790948</v>
      </c>
      <c r="J1177" s="10">
        <v>2.6276194728394588</v>
      </c>
      <c r="K1177" s="10">
        <v>0.61503521221013835</v>
      </c>
      <c r="L1177" s="247">
        <f t="shared" si="182"/>
        <v>0.61503521221013835</v>
      </c>
      <c r="M1177" s="10">
        <f t="shared" si="179"/>
        <v>13.093276957978256</v>
      </c>
      <c r="N1177" s="11">
        <f t="shared" si="180"/>
        <v>3.9295549093572198E-2</v>
      </c>
    </row>
    <row r="1178" spans="1:14">
      <c r="A1178" s="9" t="e">
        <f t="shared" si="181"/>
        <v>#REF!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183"/>
        <v>356.2</v>
      </c>
      <c r="G1178" s="11">
        <v>3.3931445714878499E-3</v>
      </c>
      <c r="H1178" s="18">
        <f t="shared" si="178"/>
        <v>7.6994861415002251</v>
      </c>
      <c r="I1178" s="10">
        <f t="shared" si="176"/>
        <v>2.8311010542296331</v>
      </c>
      <c r="J1178" s="10">
        <v>2.8089977677833593</v>
      </c>
      <c r="K1178" s="10">
        <v>0.65748962361720076</v>
      </c>
      <c r="L1178" s="247">
        <f t="shared" si="182"/>
        <v>0.65748962361720076</v>
      </c>
      <c r="M1178" s="10">
        <f t="shared" si="179"/>
        <v>13.997074587130419</v>
      </c>
      <c r="N1178" s="11">
        <f t="shared" si="180"/>
        <v>3.9295549093572205E-2</v>
      </c>
    </row>
    <row r="1179" spans="1:14">
      <c r="A1179" s="9" t="e">
        <f t="shared" si="181"/>
        <v>#REF!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183"/>
        <v>339.8</v>
      </c>
      <c r="G1179" s="11">
        <v>3.2369189370903186E-3</v>
      </c>
      <c r="H1179" s="18">
        <f t="shared" si="178"/>
        <v>7.3449898677197547</v>
      </c>
      <c r="I1179" s="10">
        <f t="shared" si="176"/>
        <v>2.7007527743605539</v>
      </c>
      <c r="J1179" s="10">
        <v>2.6796671574755351</v>
      </c>
      <c r="K1179" s="10">
        <v>0.62721778243999105</v>
      </c>
      <c r="L1179" s="247">
        <f t="shared" si="182"/>
        <v>0.62721778243999105</v>
      </c>
      <c r="M1179" s="10">
        <f t="shared" si="179"/>
        <v>13.352627581995836</v>
      </c>
      <c r="N1179" s="11">
        <f t="shared" si="180"/>
        <v>3.9295549093572205E-2</v>
      </c>
    </row>
    <row r="1180" spans="1:14">
      <c r="A1180" s="9" t="e">
        <f t="shared" si="181"/>
        <v>#REF!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183"/>
        <v>392.1</v>
      </c>
      <c r="G1180" s="11">
        <v>3.7351262955653735E-3</v>
      </c>
      <c r="H1180" s="18">
        <f t="shared" si="178"/>
        <v>8.4754871310562567</v>
      </c>
      <c r="I1180" s="10">
        <f t="shared" si="176"/>
        <v>3.1164366180893857</v>
      </c>
      <c r="J1180" s="10">
        <v>3.0921056281523165</v>
      </c>
      <c r="K1180" s="10">
        <v>0.72375542229170242</v>
      </c>
      <c r="L1180" s="247">
        <f t="shared" si="182"/>
        <v>0.72375542229170242</v>
      </c>
      <c r="M1180" s="10">
        <f t="shared" si="179"/>
        <v>15.407784799589662</v>
      </c>
      <c r="N1180" s="11">
        <f t="shared" si="180"/>
        <v>3.9295549093572205E-2</v>
      </c>
    </row>
    <row r="1181" spans="1:14">
      <c r="A1181" s="9" t="e">
        <f t="shared" si="181"/>
        <v>#REF!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183"/>
        <v>355.1</v>
      </c>
      <c r="G1181" s="11">
        <v>3.3826660228392352E-3</v>
      </c>
      <c r="H1181" s="18">
        <f t="shared" si="178"/>
        <v>7.675708952405194</v>
      </c>
      <c r="I1181" s="10">
        <f t="shared" si="176"/>
        <v>2.8223581817993901</v>
      </c>
      <c r="J1181" s="10">
        <v>2.8003231536773465</v>
      </c>
      <c r="K1181" s="10">
        <v>0.65545919524555862</v>
      </c>
      <c r="L1181" s="247">
        <f t="shared" si="182"/>
        <v>0.65545919524555862</v>
      </c>
      <c r="M1181" s="10">
        <f t="shared" si="179"/>
        <v>13.95384948312749</v>
      </c>
      <c r="N1181" s="11">
        <f t="shared" si="180"/>
        <v>3.9295549093572205E-2</v>
      </c>
    </row>
    <row r="1182" spans="1:14">
      <c r="A1182" s="9" t="e">
        <f t="shared" si="181"/>
        <v>#REF!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183"/>
        <v>196.9</v>
      </c>
      <c r="G1182" s="11">
        <v>1.8756602081020709E-3</v>
      </c>
      <c r="H1182" s="18">
        <f t="shared" si="178"/>
        <v>4.2561168480106524</v>
      </c>
      <c r="I1182" s="10">
        <f t="shared" si="176"/>
        <v>1.5649741650135169</v>
      </c>
      <c r="J1182" s="10">
        <v>1.5527559249762588</v>
      </c>
      <c r="K1182" s="10">
        <v>0.3634466785239383</v>
      </c>
      <c r="L1182" s="247">
        <f t="shared" si="182"/>
        <v>0.3634466785239383</v>
      </c>
      <c r="M1182" s="10">
        <f t="shared" si="179"/>
        <v>7.737293616524366</v>
      </c>
      <c r="N1182" s="11">
        <f t="shared" si="180"/>
        <v>3.9295549093572198E-2</v>
      </c>
    </row>
    <row r="1183" spans="1:14">
      <c r="A1183" s="9" t="e">
        <f t="shared" si="181"/>
        <v>#REF!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183"/>
        <v>393.6</v>
      </c>
      <c r="G1183" s="11">
        <v>3.7494152255407574E-3</v>
      </c>
      <c r="H1183" s="18">
        <f t="shared" si="178"/>
        <v>8.5079105707312994</v>
      </c>
      <c r="I1183" s="10">
        <f t="shared" si="176"/>
        <v>3.1283587168578992</v>
      </c>
      <c r="J1183" s="10">
        <v>3.1039346473877885</v>
      </c>
      <c r="K1183" s="10">
        <v>0.72652418825303255</v>
      </c>
      <c r="L1183" s="247">
        <f t="shared" si="182"/>
        <v>0.72652418825303255</v>
      </c>
      <c r="M1183" s="10">
        <f t="shared" si="179"/>
        <v>15.46672812323002</v>
      </c>
      <c r="N1183" s="11">
        <f t="shared" si="180"/>
        <v>3.9295549093572205E-2</v>
      </c>
    </row>
    <row r="1184" spans="1:14">
      <c r="A1184" s="9" t="e">
        <f t="shared" si="181"/>
        <v>#REF!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183"/>
        <v>352.2</v>
      </c>
      <c r="G1184" s="11">
        <v>3.3550407582201591E-3</v>
      </c>
      <c r="H1184" s="18">
        <f t="shared" si="178"/>
        <v>7.6130236357001095</v>
      </c>
      <c r="I1184" s="10">
        <f t="shared" si="176"/>
        <v>2.7993087908469305</v>
      </c>
      <c r="J1184" s="10">
        <v>2.7774537164887678</v>
      </c>
      <c r="K1184" s="10">
        <v>0.65010624772032022</v>
      </c>
      <c r="L1184" s="247">
        <f t="shared" si="182"/>
        <v>0.65010624772032022</v>
      </c>
      <c r="M1184" s="10">
        <f t="shared" si="179"/>
        <v>13.839892390756129</v>
      </c>
      <c r="N1184" s="11">
        <f t="shared" si="180"/>
        <v>3.9295549093572198E-2</v>
      </c>
    </row>
    <row r="1185" spans="1:14">
      <c r="A1185" s="9" t="e">
        <f t="shared" si="181"/>
        <v>#REF!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183"/>
        <v>361.1</v>
      </c>
      <c r="G1185" s="11">
        <v>3.4398217427407713E-3</v>
      </c>
      <c r="H1185" s="18">
        <f t="shared" si="178"/>
        <v>7.8054027111053665</v>
      </c>
      <c r="I1185" s="10">
        <f t="shared" ref="I1185:I1245" si="184">H1185*0.3677</f>
        <v>2.8700465768734436</v>
      </c>
      <c r="J1185" s="10">
        <v>2.847639230619234</v>
      </c>
      <c r="K1185" s="10">
        <v>0.66653425909087927</v>
      </c>
      <c r="L1185" s="247">
        <f t="shared" si="182"/>
        <v>0.66653425909087927</v>
      </c>
      <c r="M1185" s="10">
        <f t="shared" si="179"/>
        <v>14.189622777688923</v>
      </c>
      <c r="N1185" s="11">
        <f t="shared" si="180"/>
        <v>3.9295549093572205E-2</v>
      </c>
    </row>
    <row r="1186" spans="1:14">
      <c r="A1186" s="9" t="e">
        <f t="shared" si="181"/>
        <v>#REF!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183"/>
        <v>370.4</v>
      </c>
      <c r="G1186" s="11">
        <v>3.5284131085881513E-3</v>
      </c>
      <c r="H1186" s="18">
        <f t="shared" si="178"/>
        <v>8.0064280370906324</v>
      </c>
      <c r="I1186" s="10">
        <f t="shared" si="184"/>
        <v>2.9439635892382259</v>
      </c>
      <c r="J1186" s="10">
        <v>2.920979149879158</v>
      </c>
      <c r="K1186" s="10">
        <v>0.68370060805112609</v>
      </c>
      <c r="L1186" s="247">
        <f t="shared" si="182"/>
        <v>0.68370060805112609</v>
      </c>
      <c r="M1186" s="10">
        <f t="shared" si="179"/>
        <v>14.555071384259143</v>
      </c>
      <c r="N1186" s="11">
        <f t="shared" si="180"/>
        <v>3.9295549093572205E-2</v>
      </c>
    </row>
    <row r="1187" spans="1:14">
      <c r="A1187" s="9" t="e">
        <f t="shared" si="181"/>
        <v>#REF!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183"/>
        <v>419.9</v>
      </c>
      <c r="G1187" s="11">
        <v>3.9999477977758231E-3</v>
      </c>
      <c r="H1187" s="18">
        <f t="shared" si="178"/>
        <v>9.0764015463670535</v>
      </c>
      <c r="I1187" s="10">
        <f t="shared" si="184"/>
        <v>3.337392848599166</v>
      </c>
      <c r="J1187" s="10">
        <v>3.3113367846497264</v>
      </c>
      <c r="K1187" s="10">
        <v>0.77506988477502126</v>
      </c>
      <c r="L1187" s="247">
        <f t="shared" si="182"/>
        <v>0.77506988477502126</v>
      </c>
      <c r="M1187" s="10">
        <f t="shared" si="179"/>
        <v>16.500201064390968</v>
      </c>
      <c r="N1187" s="11">
        <f t="shared" si="180"/>
        <v>3.9295549093572205E-2</v>
      </c>
    </row>
    <row r="1188" spans="1:14">
      <c r="A1188" s="9" t="e">
        <f t="shared" si="181"/>
        <v>#REF!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si="183"/>
        <v>551.79999999999995</v>
      </c>
      <c r="G1188" s="11">
        <v>5.2564210402779206E-3</v>
      </c>
      <c r="H1188" s="18">
        <f t="shared" si="178"/>
        <v>11.927502675125838</v>
      </c>
      <c r="I1188" s="10">
        <f t="shared" si="184"/>
        <v>4.3857427336437711</v>
      </c>
      <c r="J1188" s="10">
        <v>4.3515018760888751</v>
      </c>
      <c r="K1188" s="10">
        <v>1.0185367049746528</v>
      </c>
      <c r="L1188" s="247">
        <f t="shared" si="182"/>
        <v>1.0185367049746528</v>
      </c>
      <c r="M1188" s="10">
        <f t="shared" si="179"/>
        <v>21.683283989833139</v>
      </c>
      <c r="N1188" s="11">
        <f t="shared" si="180"/>
        <v>3.9295549093572205E-2</v>
      </c>
    </row>
    <row r="1189" spans="1:14">
      <c r="A1189" s="9" t="e">
        <f t="shared" si="181"/>
        <v>#REF!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183"/>
        <v>551.20000000000005</v>
      </c>
      <c r="G1189" s="11">
        <v>5.2507054682877684E-3</v>
      </c>
      <c r="H1189" s="18">
        <f t="shared" si="178"/>
        <v>11.914533299255824</v>
      </c>
      <c r="I1189" s="10">
        <f t="shared" si="184"/>
        <v>4.3809738941363667</v>
      </c>
      <c r="J1189" s="10">
        <v>4.3467702683946881</v>
      </c>
      <c r="K1189" s="10">
        <v>1.0174291985901209</v>
      </c>
      <c r="L1189" s="247">
        <f t="shared" si="182"/>
        <v>1.0174291985901209</v>
      </c>
      <c r="M1189" s="10">
        <f t="shared" si="179"/>
        <v>21.659706660377001</v>
      </c>
      <c r="N1189" s="11">
        <f t="shared" si="180"/>
        <v>3.9295549093572205E-2</v>
      </c>
    </row>
    <row r="1190" spans="1:14">
      <c r="A1190" s="9" t="e">
        <f t="shared" si="181"/>
        <v>#REF!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183"/>
        <v>317.2</v>
      </c>
      <c r="G1190" s="11">
        <v>3.0216323921278664E-3</v>
      </c>
      <c r="H1190" s="18">
        <f t="shared" si="178"/>
        <v>6.8564767099491055</v>
      </c>
      <c r="I1190" s="10">
        <f t="shared" si="184"/>
        <v>2.5211264862482863</v>
      </c>
      <c r="J1190" s="10">
        <v>2.5014432676610938</v>
      </c>
      <c r="K1190" s="10">
        <v>0.58550170862261675</v>
      </c>
      <c r="L1190" s="247">
        <f t="shared" si="182"/>
        <v>0.58550170862261675</v>
      </c>
      <c r="M1190" s="10">
        <f t="shared" si="179"/>
        <v>12.464548172481102</v>
      </c>
      <c r="N1190" s="11">
        <f t="shared" si="180"/>
        <v>3.9295549093572205E-2</v>
      </c>
    </row>
    <row r="1191" spans="1:14">
      <c r="A1191" s="9" t="e">
        <f t="shared" si="181"/>
        <v>#REF!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183"/>
        <v>554.52</v>
      </c>
      <c r="G1191" s="11">
        <v>5.282331633299951E-3</v>
      </c>
      <c r="H1191" s="18">
        <f t="shared" si="178"/>
        <v>11.986297179069918</v>
      </c>
      <c r="I1191" s="10">
        <f t="shared" si="184"/>
        <v>4.4073614727440091</v>
      </c>
      <c r="J1191" s="10">
        <v>4.3729518309691979</v>
      </c>
      <c r="K1191" s="10">
        <v>1.0235574005845316</v>
      </c>
      <c r="L1191" s="247">
        <f t="shared" si="182"/>
        <v>1.0235574005845316</v>
      </c>
      <c r="M1191" s="10">
        <f t="shared" si="179"/>
        <v>21.790167883367662</v>
      </c>
      <c r="N1191" s="11">
        <f t="shared" si="180"/>
        <v>3.9295549093572212E-2</v>
      </c>
    </row>
    <row r="1192" spans="1:14">
      <c r="A1192" s="9" t="e">
        <f t="shared" si="181"/>
        <v>#REF!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183"/>
        <v>315</v>
      </c>
      <c r="G1192" s="11">
        <v>3.0006752948306364E-3</v>
      </c>
      <c r="H1192" s="18">
        <f t="shared" si="178"/>
        <v>6.8089223317590424</v>
      </c>
      <c r="I1192" s="10">
        <f t="shared" si="184"/>
        <v>2.5036407413877999</v>
      </c>
      <c r="J1192" s="10">
        <v>2.4840940394490683</v>
      </c>
      <c r="K1192" s="10">
        <v>0.58144085187933248</v>
      </c>
      <c r="L1192" s="247">
        <f t="shared" si="182"/>
        <v>0.58144085187933248</v>
      </c>
      <c r="M1192" s="10">
        <f t="shared" si="179"/>
        <v>12.378097964475243</v>
      </c>
      <c r="N1192" s="11">
        <f t="shared" si="180"/>
        <v>3.9295549093572198E-2</v>
      </c>
    </row>
    <row r="1193" spans="1:14">
      <c r="A1193" s="9" t="e">
        <f t="shared" si="181"/>
        <v>#REF!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183"/>
        <v>930.4</v>
      </c>
      <c r="G1193" s="11">
        <v>8.8629469660648393E-3</v>
      </c>
      <c r="H1193" s="18">
        <f t="shared" si="178"/>
        <v>20.111178849106711</v>
      </c>
      <c r="I1193" s="10">
        <f t="shared" si="184"/>
        <v>7.3948804628165385</v>
      </c>
      <c r="J1193" s="10">
        <v>7.3371463311219474</v>
      </c>
      <c r="K1193" s="10">
        <v>1.7173732336143841</v>
      </c>
      <c r="L1193" s="247">
        <f t="shared" si="182"/>
        <v>1.7173732336143841</v>
      </c>
      <c r="M1193" s="10">
        <f t="shared" si="179"/>
        <v>36.560578876659577</v>
      </c>
      <c r="N1193" s="11">
        <f t="shared" si="180"/>
        <v>3.9295549093572205E-2</v>
      </c>
    </row>
    <row r="1194" spans="1:14">
      <c r="A1194" s="9" t="e">
        <f t="shared" si="181"/>
        <v>#REF!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83"/>
        <v>4237</v>
      </c>
      <c r="G1194" s="11">
        <v>3.9978520880461006E-2</v>
      </c>
      <c r="H1194" s="18">
        <f t="shared" si="178"/>
        <v>90.716461085480489</v>
      </c>
      <c r="I1194" s="10">
        <f t="shared" si="184"/>
        <v>33.356442741131175</v>
      </c>
      <c r="J1194" s="10">
        <v>33.096018618285242</v>
      </c>
      <c r="K1194" s="10">
        <v>7.7466379910069296</v>
      </c>
      <c r="L1194" s="247">
        <f t="shared" si="182"/>
        <v>7.7466379910069296</v>
      </c>
      <c r="M1194" s="10">
        <f t="shared" si="179"/>
        <v>164.91556043590384</v>
      </c>
      <c r="N1194" s="11">
        <f t="shared" si="180"/>
        <v>3.8922719007765838E-2</v>
      </c>
    </row>
    <row r="1195" spans="1:14">
      <c r="A1195" s="9" t="e">
        <f t="shared" si="181"/>
        <v>#REF!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183"/>
        <v>313.39999999999998</v>
      </c>
      <c r="G1195" s="11">
        <v>2.9854337695235599E-3</v>
      </c>
      <c r="H1195" s="18">
        <f t="shared" si="178"/>
        <v>6.7743373294389961</v>
      </c>
      <c r="I1195" s="10">
        <f t="shared" si="184"/>
        <v>2.4909238360347192</v>
      </c>
      <c r="J1195" s="10">
        <v>2.4714764189312315</v>
      </c>
      <c r="K1195" s="10">
        <v>0.57848750152058026</v>
      </c>
      <c r="L1195" s="247">
        <f t="shared" si="182"/>
        <v>0.57848750152058026</v>
      </c>
      <c r="M1195" s="10">
        <f t="shared" si="179"/>
        <v>12.315225085925528</v>
      </c>
      <c r="N1195" s="11">
        <f t="shared" si="180"/>
        <v>3.9295549093572205E-2</v>
      </c>
    </row>
    <row r="1196" spans="1:14">
      <c r="A1196" s="9" t="e">
        <f t="shared" si="181"/>
        <v>#REF!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183"/>
        <v>311</v>
      </c>
      <c r="G1196" s="11">
        <v>2.962571481562946E-3</v>
      </c>
      <c r="H1196" s="18">
        <f t="shared" si="178"/>
        <v>6.7224598259589277</v>
      </c>
      <c r="I1196" s="10">
        <f t="shared" si="184"/>
        <v>2.4718484780050978</v>
      </c>
      <c r="J1196" s="10">
        <v>2.4525499881544772</v>
      </c>
      <c r="K1196" s="10">
        <v>0.57405747598245205</v>
      </c>
      <c r="L1196" s="247">
        <f t="shared" si="182"/>
        <v>0.57405747598245205</v>
      </c>
      <c r="M1196" s="10">
        <f t="shared" si="179"/>
        <v>12.220915768100953</v>
      </c>
      <c r="N1196" s="11">
        <f t="shared" si="180"/>
        <v>3.9295549093572198E-2</v>
      </c>
    </row>
    <row r="1197" spans="1:14">
      <c r="A1197" s="9" t="e">
        <f t="shared" si="181"/>
        <v>#REF!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183"/>
        <v>302.3</v>
      </c>
      <c r="G1197" s="11">
        <v>2.879695687705719E-3</v>
      </c>
      <c r="H1197" s="18">
        <f t="shared" si="178"/>
        <v>6.5344038758436787</v>
      </c>
      <c r="I1197" s="10">
        <f t="shared" si="184"/>
        <v>2.4027003051477207</v>
      </c>
      <c r="J1197" s="10">
        <v>2.3839416765887411</v>
      </c>
      <c r="K1197" s="10">
        <v>0.55799863340673717</v>
      </c>
      <c r="L1197" s="247">
        <f t="shared" si="182"/>
        <v>0.55799863340673717</v>
      </c>
      <c r="M1197" s="10">
        <f t="shared" si="179"/>
        <v>11.879044490986876</v>
      </c>
      <c r="N1197" s="11">
        <f t="shared" si="180"/>
        <v>3.9295549093572198E-2</v>
      </c>
    </row>
    <row r="1198" spans="1:14">
      <c r="A1198" s="9" t="e">
        <f t="shared" si="181"/>
        <v>#REF!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183"/>
        <v>314.10000000000002</v>
      </c>
      <c r="G1198" s="11">
        <v>2.9921019368454064E-3</v>
      </c>
      <c r="H1198" s="18">
        <f t="shared" si="178"/>
        <v>6.7894682679540175</v>
      </c>
      <c r="I1198" s="10">
        <f t="shared" si="184"/>
        <v>2.4964874821266925</v>
      </c>
      <c r="J1198" s="10">
        <v>2.4769966279077855</v>
      </c>
      <c r="K1198" s="10">
        <v>0.5797795923025344</v>
      </c>
      <c r="L1198" s="247">
        <f t="shared" si="182"/>
        <v>0.5797795923025344</v>
      </c>
      <c r="M1198" s="10">
        <f t="shared" si="179"/>
        <v>12.34273197029103</v>
      </c>
      <c r="N1198" s="11">
        <f t="shared" si="180"/>
        <v>3.9295549093572205E-2</v>
      </c>
    </row>
    <row r="1199" spans="1:14">
      <c r="A1199" s="9" t="e">
        <f t="shared" si="181"/>
        <v>#REF!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183"/>
        <v>317.10000000000002</v>
      </c>
      <c r="G1199" s="11">
        <v>2.6720299053968051E-3</v>
      </c>
      <c r="H1199" s="18">
        <f t="shared" si="178"/>
        <v>6.0631832192330526</v>
      </c>
      <c r="I1199" s="10">
        <f t="shared" si="184"/>
        <v>2.2294324697119934</v>
      </c>
      <c r="J1199" s="10">
        <v>2.2120265970332182</v>
      </c>
      <c r="K1199" s="10">
        <v>0.51775923476873897</v>
      </c>
      <c r="L1199" s="247">
        <f t="shared" si="182"/>
        <v>0.51775923476873897</v>
      </c>
      <c r="M1199" s="10">
        <f t="shared" si="179"/>
        <v>11.022401520747003</v>
      </c>
      <c r="N1199" s="11">
        <f t="shared" si="180"/>
        <v>3.4760017410113538E-2</v>
      </c>
    </row>
    <row r="1200" spans="1:14">
      <c r="A1200" s="9" t="e">
        <f t="shared" si="181"/>
        <v>#REF!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183"/>
        <v>126.9</v>
      </c>
      <c r="G1200" s="11">
        <v>1.2088434759174851E-3</v>
      </c>
      <c r="H1200" s="18">
        <f t="shared" si="178"/>
        <v>2.743022996508643</v>
      </c>
      <c r="I1200" s="10">
        <f t="shared" si="184"/>
        <v>1.008609555816228</v>
      </c>
      <c r="J1200" s="10">
        <v>1.0007350273209106</v>
      </c>
      <c r="K1200" s="10">
        <v>0.23423760032853111</v>
      </c>
      <c r="L1200" s="247">
        <f t="shared" si="182"/>
        <v>0.23423760032853111</v>
      </c>
      <c r="M1200" s="10">
        <f t="shared" si="179"/>
        <v>4.9866051799743127</v>
      </c>
      <c r="N1200" s="11">
        <f t="shared" si="180"/>
        <v>3.9295549093572205E-2</v>
      </c>
    </row>
    <row r="1201" spans="1:14">
      <c r="A1201" s="9" t="e">
        <f t="shared" si="181"/>
        <v>#REF!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183"/>
        <v>137</v>
      </c>
      <c r="G1201" s="11">
        <v>1.3050556044184038E-3</v>
      </c>
      <c r="H1201" s="18">
        <f t="shared" si="178"/>
        <v>2.9613408236539329</v>
      </c>
      <c r="I1201" s="10">
        <f t="shared" si="184"/>
        <v>1.0888850208575511</v>
      </c>
      <c r="J1201" s="10">
        <v>1.0803837568397536</v>
      </c>
      <c r="K1201" s="10">
        <v>0.25288062446815412</v>
      </c>
      <c r="L1201" s="247">
        <f t="shared" si="182"/>
        <v>0.25288062446815412</v>
      </c>
      <c r="M1201" s="10">
        <f t="shared" si="179"/>
        <v>5.3834902258193917</v>
      </c>
      <c r="N1201" s="11">
        <f t="shared" si="180"/>
        <v>3.9295549093572205E-2</v>
      </c>
    </row>
    <row r="1202" spans="1:14">
      <c r="A1202" s="9" t="e">
        <f t="shared" si="181"/>
        <v>#REF!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183"/>
        <v>135.30000000000001</v>
      </c>
      <c r="G1202" s="11">
        <v>1.2888614837796354E-3</v>
      </c>
      <c r="H1202" s="18">
        <f t="shared" si="178"/>
        <v>2.924594258688884</v>
      </c>
      <c r="I1202" s="10">
        <f t="shared" si="184"/>
        <v>1.0753733089199027</v>
      </c>
      <c r="J1202" s="10">
        <v>1.0669775350395523</v>
      </c>
      <c r="K1202" s="10">
        <v>0.24974268971197996</v>
      </c>
      <c r="L1202" s="247">
        <f t="shared" si="182"/>
        <v>0.24974268971197996</v>
      </c>
      <c r="M1202" s="10">
        <f t="shared" si="179"/>
        <v>5.3166877923603186</v>
      </c>
      <c r="N1202" s="11">
        <f t="shared" si="180"/>
        <v>3.9295549093572198E-2</v>
      </c>
    </row>
    <row r="1203" spans="1:14">
      <c r="A1203" s="9" t="e">
        <f t="shared" si="181"/>
        <v>#REF!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183"/>
        <v>149.19999999999999</v>
      </c>
      <c r="G1203" s="11">
        <v>1.4212722348848602E-3</v>
      </c>
      <c r="H1203" s="18">
        <f t="shared" ref="H1203:H1245" si="185">G1203*$H$2</f>
        <v>3.2250514663442829</v>
      </c>
      <c r="I1203" s="10">
        <f t="shared" si="184"/>
        <v>1.1858514241747928</v>
      </c>
      <c r="J1203" s="10">
        <v>1.176593113288257</v>
      </c>
      <c r="K1203" s="10">
        <v>0.27539992095363935</v>
      </c>
      <c r="L1203" s="247">
        <f t="shared" si="182"/>
        <v>0.27539992095363935</v>
      </c>
      <c r="M1203" s="10">
        <f t="shared" ref="M1203:M1249" si="186">H1203+I1203+J1203+L1203</f>
        <v>5.8628959247609727</v>
      </c>
      <c r="N1203" s="11">
        <f t="shared" ref="N1203:N1249" si="187">M1203/F1203</f>
        <v>3.9295549093572205E-2</v>
      </c>
    </row>
    <row r="1204" spans="1:14">
      <c r="A1204" s="9" t="e">
        <f>#REF!+1</f>
        <v>#REF!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si="183"/>
        <v>378.9</v>
      </c>
      <c r="G1204" s="11">
        <v>3.6093837117819939E-3</v>
      </c>
      <c r="H1204" s="18">
        <f t="shared" si="185"/>
        <v>8.1901608619158761</v>
      </c>
      <c r="I1204" s="10">
        <f t="shared" si="184"/>
        <v>3.0115221489264679</v>
      </c>
      <c r="J1204" s="10">
        <v>2.9880102588801649</v>
      </c>
      <c r="K1204" s="10">
        <v>0.69939028183199703</v>
      </c>
      <c r="L1204" s="247">
        <f t="shared" si="182"/>
        <v>0.69939028183199703</v>
      </c>
      <c r="M1204" s="10">
        <f t="shared" si="186"/>
        <v>14.889083551554506</v>
      </c>
      <c r="N1204" s="11">
        <f t="shared" si="187"/>
        <v>3.9295549093572205E-2</v>
      </c>
    </row>
    <row r="1205" spans="1:14">
      <c r="A1205" s="9" t="e">
        <f t="shared" ref="A1205:A1243" si="188">A1204+1</f>
        <v>#REF!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83"/>
        <v>4438.16</v>
      </c>
      <c r="G1205" s="11">
        <v>4.148228787107041E-2</v>
      </c>
      <c r="H1205" s="18">
        <f t="shared" si="185"/>
        <v>94.128703876882</v>
      </c>
      <c r="I1205" s="10">
        <f t="shared" si="184"/>
        <v>34.611124415529517</v>
      </c>
      <c r="J1205" s="10">
        <v>34.340904602626281</v>
      </c>
      <c r="K1205" s="10">
        <v>8.0380229207773137</v>
      </c>
      <c r="L1205" s="247">
        <f t="shared" ref="L1205:L1245" si="189">K1205*$L$2</f>
        <v>8.0380229207773137</v>
      </c>
      <c r="M1205" s="10">
        <f t="shared" si="186"/>
        <v>171.11875581581509</v>
      </c>
      <c r="N1205" s="11">
        <f t="shared" si="187"/>
        <v>3.855623857991039E-2</v>
      </c>
    </row>
    <row r="1206" spans="1:14">
      <c r="A1206" s="9" t="e">
        <f t="shared" si="188"/>
        <v>#REF!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83"/>
        <v>1768.02</v>
      </c>
      <c r="G1206" s="11">
        <v>1.6842075983385593E-2</v>
      </c>
      <c r="H1206" s="18">
        <f t="shared" si="185"/>
        <v>38.216859876179754</v>
      </c>
      <c r="I1206" s="10">
        <f t="shared" si="184"/>
        <v>14.052339376471297</v>
      </c>
      <c r="J1206" s="10">
        <v>13.942628392465847</v>
      </c>
      <c r="K1206" s="10">
        <v>3.2634890633006264</v>
      </c>
      <c r="L1206" s="247">
        <f t="shared" si="189"/>
        <v>3.2634890633006264</v>
      </c>
      <c r="M1206" s="10">
        <f t="shared" si="186"/>
        <v>69.475316708417523</v>
      </c>
      <c r="N1206" s="11">
        <f t="shared" si="187"/>
        <v>3.9295549093572205E-2</v>
      </c>
    </row>
    <row r="1207" spans="1:14">
      <c r="A1207" s="9" t="e">
        <f t="shared" si="188"/>
        <v>#REF!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83"/>
        <v>7561.12</v>
      </c>
      <c r="G1207" s="11">
        <v>7.2026876143650234E-2</v>
      </c>
      <c r="H1207" s="18">
        <f t="shared" si="185"/>
        <v>163.43834546384107</v>
      </c>
      <c r="I1207" s="10">
        <f t="shared" si="184"/>
        <v>60.096279627054365</v>
      </c>
      <c r="J1207" s="10">
        <v>59.62708928114013</v>
      </c>
      <c r="K1207" s="10">
        <v>13.956647790355106</v>
      </c>
      <c r="L1207" s="247">
        <f t="shared" si="189"/>
        <v>13.956647790355106</v>
      </c>
      <c r="M1207" s="10">
        <f t="shared" si="186"/>
        <v>297.11836216239067</v>
      </c>
      <c r="N1207" s="11">
        <f t="shared" si="187"/>
        <v>3.9295549093572205E-2</v>
      </c>
    </row>
    <row r="1208" spans="1:14">
      <c r="A1208" s="9" t="e">
        <f t="shared" si="188"/>
        <v>#REF!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183"/>
        <v>113.1</v>
      </c>
      <c r="G1208" s="11">
        <v>1.0773853201439523E-3</v>
      </c>
      <c r="H1208" s="18">
        <f t="shared" si="185"/>
        <v>2.4447273514982464</v>
      </c>
      <c r="I1208" s="10">
        <f t="shared" si="184"/>
        <v>0.8989262471459053</v>
      </c>
      <c r="J1208" s="10">
        <v>0.89190805035457021</v>
      </c>
      <c r="K1208" s="10">
        <v>0.20876495348429364</v>
      </c>
      <c r="L1208" s="247">
        <f t="shared" si="189"/>
        <v>0.20876495348429364</v>
      </c>
      <c r="M1208" s="10">
        <f t="shared" si="186"/>
        <v>4.4443266024830157</v>
      </c>
      <c r="N1208" s="11">
        <f t="shared" si="187"/>
        <v>3.9295549093572198E-2</v>
      </c>
    </row>
    <row r="1209" spans="1:14">
      <c r="A1209" s="9" t="e">
        <f t="shared" si="188"/>
        <v>#REF!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183"/>
        <v>126.3</v>
      </c>
      <c r="G1209" s="11">
        <v>1.2031279039273314E-3</v>
      </c>
      <c r="H1209" s="18">
        <f t="shared" si="185"/>
        <v>2.7300536206386257</v>
      </c>
      <c r="I1209" s="10">
        <f t="shared" si="184"/>
        <v>1.0038407163088228</v>
      </c>
      <c r="J1209" s="10">
        <v>0.99600341962672168</v>
      </c>
      <c r="K1209" s="10">
        <v>0.23313009394399903</v>
      </c>
      <c r="L1209" s="247">
        <f t="shared" si="189"/>
        <v>0.23313009394399903</v>
      </c>
      <c r="M1209" s="10">
        <f t="shared" si="186"/>
        <v>4.9630278505181691</v>
      </c>
      <c r="N1209" s="11">
        <f t="shared" si="187"/>
        <v>3.9295549093572205E-2</v>
      </c>
    </row>
    <row r="1210" spans="1:14">
      <c r="A1210" s="9" t="e">
        <f t="shared" si="188"/>
        <v>#REF!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183"/>
        <v>943.1</v>
      </c>
      <c r="G1210" s="11">
        <v>8.9839265731897575E-3</v>
      </c>
      <c r="H1210" s="18">
        <f t="shared" si="185"/>
        <v>20.385697305022074</v>
      </c>
      <c r="I1210" s="10">
        <f t="shared" si="184"/>
        <v>7.4958208990566169</v>
      </c>
      <c r="J1210" s="10">
        <v>7.4372986939822754</v>
      </c>
      <c r="K1210" s="10">
        <v>1.7408154520869794</v>
      </c>
      <c r="L1210" s="247">
        <f t="shared" si="189"/>
        <v>1.7408154520869794</v>
      </c>
      <c r="M1210" s="10">
        <f t="shared" si="186"/>
        <v>37.059632350147943</v>
      </c>
      <c r="N1210" s="11">
        <f t="shared" si="187"/>
        <v>3.9295549093572198E-2</v>
      </c>
    </row>
    <row r="1211" spans="1:14">
      <c r="A1211" s="9" t="e">
        <f t="shared" si="188"/>
        <v>#REF!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183"/>
        <v>51.6</v>
      </c>
      <c r="G1211" s="11">
        <v>4.9153919115320908E-4</v>
      </c>
      <c r="H1211" s="18">
        <f t="shared" si="185"/>
        <v>1.1153663248214813</v>
      </c>
      <c r="I1211" s="10">
        <f t="shared" si="184"/>
        <v>0.4101201976368587</v>
      </c>
      <c r="J1211" s="10">
        <v>0.40691826170022838</v>
      </c>
      <c r="K1211" s="10">
        <v>9.5245549069757324E-2</v>
      </c>
      <c r="L1211" s="247">
        <f t="shared" si="189"/>
        <v>9.5245549069757324E-2</v>
      </c>
      <c r="M1211" s="10">
        <f t="shared" si="186"/>
        <v>2.0276503332283258</v>
      </c>
      <c r="N1211" s="11">
        <f t="shared" si="187"/>
        <v>3.9295549093572205E-2</v>
      </c>
    </row>
    <row r="1212" spans="1:14">
      <c r="A1212" s="9" t="e">
        <f t="shared" si="188"/>
        <v>#REF!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83"/>
        <v>13043.19</v>
      </c>
      <c r="G1212" s="11">
        <v>0.12325897723459099</v>
      </c>
      <c r="H1212" s="18">
        <f t="shared" si="185"/>
        <v>279.69064301232748</v>
      </c>
      <c r="I1212" s="10">
        <f t="shared" si="184"/>
        <v>102.84224943563282</v>
      </c>
      <c r="J1212" s="10">
        <v>102.03932800876998</v>
      </c>
      <c r="K1212" s="10">
        <v>23.883892018746696</v>
      </c>
      <c r="L1212" s="247">
        <f t="shared" si="189"/>
        <v>23.883892018746696</v>
      </c>
      <c r="M1212" s="10">
        <f t="shared" si="186"/>
        <v>508.45611247547697</v>
      </c>
      <c r="N1212" s="11">
        <f t="shared" si="187"/>
        <v>3.8982496802965914E-2</v>
      </c>
    </row>
    <row r="1213" spans="1:14">
      <c r="A1213" s="9" t="e">
        <f t="shared" si="188"/>
        <v>#REF!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183"/>
        <v>222</v>
      </c>
      <c r="G1213" s="11">
        <v>2.1147616363568294E-3</v>
      </c>
      <c r="H1213" s="18">
        <f t="shared" si="185"/>
        <v>4.7986690719063727</v>
      </c>
      <c r="I1213" s="10">
        <f t="shared" si="184"/>
        <v>1.7644706177399734</v>
      </c>
      <c r="J1213" s="10">
        <v>1.7506948468498196</v>
      </c>
      <c r="K1213" s="10">
        <v>0.40977736227686284</v>
      </c>
      <c r="L1213" s="247">
        <f t="shared" si="189"/>
        <v>0.40977736227686284</v>
      </c>
      <c r="M1213" s="10">
        <f t="shared" si="186"/>
        <v>8.7236118987730276</v>
      </c>
      <c r="N1213" s="11">
        <f t="shared" si="187"/>
        <v>3.9295549093572198E-2</v>
      </c>
    </row>
    <row r="1214" spans="1:14">
      <c r="A1214" s="9" t="e">
        <f t="shared" si="188"/>
        <v>#REF!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83"/>
        <v>4261.57</v>
      </c>
      <c r="G1214" s="11">
        <v>3.828452060211264E-2</v>
      </c>
      <c r="H1214" s="18">
        <f t="shared" si="185"/>
        <v>86.872554233871853</v>
      </c>
      <c r="I1214" s="10">
        <f t="shared" si="184"/>
        <v>31.943038191794681</v>
      </c>
      <c r="J1214" s="10">
        <v>31.693648957855938</v>
      </c>
      <c r="K1214" s="10">
        <v>7.4183915570713665</v>
      </c>
      <c r="L1214" s="247">
        <f t="shared" si="189"/>
        <v>7.4183915570713665</v>
      </c>
      <c r="M1214" s="10">
        <f t="shared" si="186"/>
        <v>157.92763294059384</v>
      </c>
      <c r="N1214" s="11">
        <f t="shared" si="187"/>
        <v>3.705855657435965E-2</v>
      </c>
    </row>
    <row r="1215" spans="1:14">
      <c r="A1215" s="9" t="e">
        <f t="shared" si="188"/>
        <v>#REF!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83"/>
        <v>6404.15</v>
      </c>
      <c r="G1215" s="11">
        <v>6.1005633934570223E-2</v>
      </c>
      <c r="H1215" s="18">
        <f t="shared" si="185"/>
        <v>138.42971412995135</v>
      </c>
      <c r="I1215" s="10">
        <f t="shared" si="184"/>
        <v>50.900605885583118</v>
      </c>
      <c r="J1215" s="10">
        <v>50.503209024564285</v>
      </c>
      <c r="K1215" s="10">
        <v>11.821061687501674</v>
      </c>
      <c r="L1215" s="247">
        <f t="shared" si="189"/>
        <v>11.821061687501674</v>
      </c>
      <c r="M1215" s="10">
        <f t="shared" si="186"/>
        <v>251.65459072760044</v>
      </c>
      <c r="N1215" s="11">
        <f t="shared" si="187"/>
        <v>3.9295549093572205E-2</v>
      </c>
    </row>
    <row r="1216" spans="1:14">
      <c r="A1216" s="9" t="e">
        <f t="shared" si="188"/>
        <v>#REF!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183"/>
        <v>97.3</v>
      </c>
      <c r="G1216" s="11">
        <v>9.2687525773657434E-4</v>
      </c>
      <c r="H1216" s="18">
        <f t="shared" si="185"/>
        <v>2.1032004535877928</v>
      </c>
      <c r="I1216" s="10">
        <f t="shared" si="184"/>
        <v>0.77334680678423151</v>
      </c>
      <c r="J1216" s="10">
        <v>0.76730904774093445</v>
      </c>
      <c r="K1216" s="10">
        <v>0.17960061869161603</v>
      </c>
      <c r="L1216" s="247">
        <f t="shared" si="189"/>
        <v>0.17960061869161603</v>
      </c>
      <c r="M1216" s="10">
        <f t="shared" si="186"/>
        <v>3.8234569268045746</v>
      </c>
      <c r="N1216" s="11">
        <f t="shared" si="187"/>
        <v>3.9295549093572198E-2</v>
      </c>
    </row>
    <row r="1217" spans="1:14">
      <c r="A1217" s="9" t="e">
        <f t="shared" si="188"/>
        <v>#REF!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83"/>
        <v>6656</v>
      </c>
      <c r="G1217" s="11">
        <v>6.3304722767609511E-2</v>
      </c>
      <c r="H1217" s="18">
        <f t="shared" si="185"/>
        <v>143.64664557366578</v>
      </c>
      <c r="I1217" s="10">
        <f t="shared" si="184"/>
        <v>52.818871577436909</v>
      </c>
      <c r="J1217" s="10">
        <v>52.4064982195517</v>
      </c>
      <c r="K1217" s="10">
        <v>12.266556130679696</v>
      </c>
      <c r="L1217" s="247">
        <f t="shared" si="189"/>
        <v>12.266556130679696</v>
      </c>
      <c r="M1217" s="10">
        <f t="shared" si="186"/>
        <v>261.13857150133407</v>
      </c>
      <c r="N1217" s="11">
        <f t="shared" si="187"/>
        <v>3.9233559420272547E-2</v>
      </c>
    </row>
    <row r="1218" spans="1:14">
      <c r="A1218" s="9" t="e">
        <f t="shared" si="188"/>
        <v>#REF!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83"/>
        <v>7072</v>
      </c>
      <c r="G1218" s="11">
        <v>6.7367541857277016E-2</v>
      </c>
      <c r="H1218" s="18">
        <f t="shared" si="185"/>
        <v>152.86571025460302</v>
      </c>
      <c r="I1218" s="10">
        <f t="shared" si="184"/>
        <v>56.208721660617535</v>
      </c>
      <c r="J1218" s="10">
        <v>55.769882688837491</v>
      </c>
      <c r="K1218" s="10">
        <v>13.053808585684568</v>
      </c>
      <c r="L1218" s="247">
        <f t="shared" si="189"/>
        <v>13.053808585684568</v>
      </c>
      <c r="M1218" s="10">
        <f t="shared" si="186"/>
        <v>277.89812318974259</v>
      </c>
      <c r="N1218" s="11">
        <f t="shared" si="187"/>
        <v>3.9295549093572198E-2</v>
      </c>
    </row>
    <row r="1219" spans="1:14">
      <c r="A1219" s="9" t="e">
        <f t="shared" si="188"/>
        <v>#REF!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83"/>
        <v>10869.85</v>
      </c>
      <c r="G1219" s="11">
        <v>0.10342946703148527</v>
      </c>
      <c r="H1219" s="18">
        <f t="shared" si="185"/>
        <v>234.69490652515418</v>
      </c>
      <c r="I1219" s="10">
        <f t="shared" si="184"/>
        <v>86.297317129299202</v>
      </c>
      <c r="J1219" s="10">
        <v>85.623567134679931</v>
      </c>
      <c r="K1219" s="10">
        <v>20.041527826690903</v>
      </c>
      <c r="L1219" s="247">
        <f t="shared" si="189"/>
        <v>20.041527826690903</v>
      </c>
      <c r="M1219" s="10">
        <f t="shared" si="186"/>
        <v>426.65731861582424</v>
      </c>
      <c r="N1219" s="11">
        <f t="shared" si="187"/>
        <v>3.9251444924798796E-2</v>
      </c>
    </row>
    <row r="1220" spans="1:14">
      <c r="A1220" s="9" t="e">
        <f t="shared" si="188"/>
        <v>#REF!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183"/>
        <v>128</v>
      </c>
      <c r="G1220" s="11">
        <v>1.2193220245660999E-3</v>
      </c>
      <c r="H1220" s="18">
        <f t="shared" si="185"/>
        <v>2.7668001856036746</v>
      </c>
      <c r="I1220" s="10">
        <f t="shared" si="184"/>
        <v>1.0173524282464712</v>
      </c>
      <c r="J1220" s="10">
        <v>1.0094096414269231</v>
      </c>
      <c r="K1220" s="10">
        <v>0.23626802870017319</v>
      </c>
      <c r="L1220" s="247">
        <f t="shared" si="189"/>
        <v>0.23626802870017319</v>
      </c>
      <c r="M1220" s="10">
        <f t="shared" si="186"/>
        <v>5.0298302839772413</v>
      </c>
      <c r="N1220" s="11">
        <f t="shared" si="187"/>
        <v>3.9295549093572198E-2</v>
      </c>
    </row>
    <row r="1221" spans="1:14">
      <c r="A1221" s="9" t="e">
        <f t="shared" si="188"/>
        <v>#REF!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183"/>
        <v>98.2</v>
      </c>
      <c r="G1221" s="11">
        <v>9.3544861572180478E-4</v>
      </c>
      <c r="H1221" s="18">
        <f t="shared" si="185"/>
        <v>2.1226545173928191</v>
      </c>
      <c r="I1221" s="10">
        <f t="shared" si="184"/>
        <v>0.78050006604533961</v>
      </c>
      <c r="J1221" s="10">
        <v>0.77440645928221752</v>
      </c>
      <c r="K1221" s="10">
        <v>0.18126187826841411</v>
      </c>
      <c r="L1221" s="247">
        <f t="shared" si="189"/>
        <v>0.18126187826841411</v>
      </c>
      <c r="M1221" s="10">
        <f t="shared" si="186"/>
        <v>3.8588229209887905</v>
      </c>
      <c r="N1221" s="11">
        <f t="shared" si="187"/>
        <v>3.9295549093572205E-2</v>
      </c>
    </row>
    <row r="1222" spans="1:14">
      <c r="A1222" s="9" t="e">
        <f t="shared" si="188"/>
        <v>#REF!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183"/>
        <v>93.5</v>
      </c>
      <c r="G1222" s="11">
        <v>8.9067663513226825E-4</v>
      </c>
      <c r="H1222" s="18">
        <f t="shared" si="185"/>
        <v>2.0210610730776839</v>
      </c>
      <c r="I1222" s="10">
        <f t="shared" si="184"/>
        <v>0.74314415657066446</v>
      </c>
      <c r="J1222" s="10">
        <v>0.73734219901107267</v>
      </c>
      <c r="K1222" s="10">
        <v>0.17258641158957963</v>
      </c>
      <c r="L1222" s="247">
        <f t="shared" si="189"/>
        <v>0.17258641158957963</v>
      </c>
      <c r="M1222" s="10">
        <f t="shared" si="186"/>
        <v>3.6741338402490009</v>
      </c>
      <c r="N1222" s="11">
        <f t="shared" si="187"/>
        <v>3.9295549093572205E-2</v>
      </c>
    </row>
    <row r="1223" spans="1:14">
      <c r="A1223" s="9" t="e">
        <f t="shared" si="188"/>
        <v>#REF!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183"/>
        <v>79.900000000000006</v>
      </c>
      <c r="G1223" s="11">
        <v>7.6112367002212019E-4</v>
      </c>
      <c r="H1223" s="18">
        <f t="shared" si="185"/>
        <v>1.7270885533572937</v>
      </c>
      <c r="I1223" s="10">
        <f t="shared" si="184"/>
        <v>0.63505046106947693</v>
      </c>
      <c r="J1223" s="10">
        <v>0.63009242460946213</v>
      </c>
      <c r="K1223" s="10">
        <v>0.14748293354018624</v>
      </c>
      <c r="L1223" s="247">
        <f t="shared" si="189"/>
        <v>0.14748293354018624</v>
      </c>
      <c r="M1223" s="10">
        <f t="shared" si="186"/>
        <v>3.1397143725764192</v>
      </c>
      <c r="N1223" s="11">
        <f t="shared" si="187"/>
        <v>3.9295549093572205E-2</v>
      </c>
    </row>
    <row r="1224" spans="1:14">
      <c r="A1224" s="9" t="e">
        <f t="shared" si="188"/>
        <v>#REF!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183"/>
        <v>223.5</v>
      </c>
      <c r="G1224" s="11">
        <v>2.1290505663322137E-3</v>
      </c>
      <c r="H1224" s="18">
        <f t="shared" si="185"/>
        <v>4.8310925115814163</v>
      </c>
      <c r="I1224" s="10">
        <f t="shared" si="184"/>
        <v>1.776392716508487</v>
      </c>
      <c r="J1224" s="10">
        <v>1.7625238660852915</v>
      </c>
      <c r="K1224" s="10">
        <v>0.41254612823819309</v>
      </c>
      <c r="L1224" s="247">
        <f t="shared" si="189"/>
        <v>0.41254612823819309</v>
      </c>
      <c r="M1224" s="10">
        <f t="shared" si="186"/>
        <v>8.7825552224133876</v>
      </c>
      <c r="N1224" s="11">
        <f t="shared" si="187"/>
        <v>3.9295549093572205E-2</v>
      </c>
    </row>
    <row r="1225" spans="1:14">
      <c r="A1225" s="9" t="e">
        <f t="shared" si="188"/>
        <v>#REF!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183"/>
        <v>34.6</v>
      </c>
      <c r="G1225" s="11">
        <v>3.295979847655239E-4</v>
      </c>
      <c r="H1225" s="18">
        <f t="shared" si="185"/>
        <v>0.74790067517099323</v>
      </c>
      <c r="I1225" s="10">
        <f t="shared" si="184"/>
        <v>0.27500307826037423</v>
      </c>
      <c r="J1225" s="10">
        <v>0.27285604369821514</v>
      </c>
      <c r="K1225" s="10">
        <v>6.3866201508015571E-2</v>
      </c>
      <c r="L1225" s="247">
        <f t="shared" si="189"/>
        <v>6.3866201508015571E-2</v>
      </c>
      <c r="M1225" s="10">
        <f t="shared" si="186"/>
        <v>1.3596259986375983</v>
      </c>
      <c r="N1225" s="11">
        <f t="shared" si="187"/>
        <v>3.9295549093572205E-2</v>
      </c>
    </row>
    <row r="1226" spans="1:14">
      <c r="A1226" s="9" t="e">
        <f t="shared" si="188"/>
        <v>#REF!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83"/>
        <v>7086.2</v>
      </c>
      <c r="G1226" s="11">
        <v>6.7502810394377319E-2</v>
      </c>
      <c r="H1226" s="18">
        <f t="shared" si="185"/>
        <v>153.17265215019341</v>
      </c>
      <c r="I1226" s="10">
        <f t="shared" si="184"/>
        <v>56.321584195626123</v>
      </c>
      <c r="J1226" s="10">
        <v>55.881864070933297</v>
      </c>
      <c r="K1226" s="10">
        <v>13.080019570118493</v>
      </c>
      <c r="L1226" s="247">
        <f t="shared" si="189"/>
        <v>13.080019570118493</v>
      </c>
      <c r="M1226" s="10">
        <f t="shared" si="186"/>
        <v>278.45611998687133</v>
      </c>
      <c r="N1226" s="11">
        <f t="shared" si="187"/>
        <v>3.9295549093572205E-2</v>
      </c>
    </row>
    <row r="1227" spans="1:14">
      <c r="A1227" s="9" t="e">
        <f t="shared" si="188"/>
        <v>#REF!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183"/>
        <v>145</v>
      </c>
      <c r="G1227" s="11">
        <v>1.1364462307088727E-3</v>
      </c>
      <c r="H1227" s="18">
        <f t="shared" si="185"/>
        <v>2.5787442354884247</v>
      </c>
      <c r="I1227" s="10">
        <f t="shared" si="184"/>
        <v>0.94820425538909381</v>
      </c>
      <c r="J1227" s="10">
        <v>0.94080132986118681</v>
      </c>
      <c r="K1227" s="10">
        <v>0.22020918612445828</v>
      </c>
      <c r="L1227" s="247">
        <f t="shared" si="189"/>
        <v>0.22020918612445828</v>
      </c>
      <c r="M1227" s="10">
        <f t="shared" si="186"/>
        <v>4.6879590068631636</v>
      </c>
      <c r="N1227" s="11">
        <f t="shared" si="187"/>
        <v>3.2330751771470094E-2</v>
      </c>
    </row>
    <row r="1228" spans="1:14">
      <c r="A1228" s="9" t="e">
        <f t="shared" si="188"/>
        <v>#REF!</v>
      </c>
      <c r="B1228" s="14" t="s">
        <v>1285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183"/>
        <v>48.3</v>
      </c>
      <c r="G1228" s="11">
        <v>4.6010354520736424E-4</v>
      </c>
      <c r="H1228" s="18">
        <f t="shared" si="185"/>
        <v>1.0440347575363864</v>
      </c>
      <c r="I1228" s="10">
        <f t="shared" si="184"/>
        <v>0.3838915803461293</v>
      </c>
      <c r="J1228" s="10">
        <v>0.38089441938219049</v>
      </c>
      <c r="K1228" s="10">
        <v>8.9154263954830976E-2</v>
      </c>
      <c r="L1228" s="247">
        <f t="shared" si="189"/>
        <v>8.9154263954830976E-2</v>
      </c>
      <c r="M1228" s="10">
        <f t="shared" si="186"/>
        <v>1.8979750212195374</v>
      </c>
      <c r="N1228" s="11">
        <f t="shared" si="187"/>
        <v>3.9295549093572205E-2</v>
      </c>
    </row>
    <row r="1229" spans="1:14">
      <c r="A1229" s="9" t="e">
        <f t="shared" si="188"/>
        <v>#REF!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83"/>
        <v>4464.3</v>
      </c>
      <c r="G1229" s="11">
        <v>4.2526713392737815E-2</v>
      </c>
      <c r="H1229" s="18">
        <f t="shared" si="185"/>
        <v>96.498641160863158</v>
      </c>
      <c r="I1229" s="10">
        <f t="shared" si="184"/>
        <v>35.482550354849387</v>
      </c>
      <c r="J1229" s="10">
        <v>35.205527048611039</v>
      </c>
      <c r="K1229" s="10">
        <v>8.2404012541108074</v>
      </c>
      <c r="L1229" s="247">
        <f t="shared" si="189"/>
        <v>8.2404012541108074</v>
      </c>
      <c r="M1229" s="10">
        <f t="shared" si="186"/>
        <v>175.42711981843439</v>
      </c>
      <c r="N1229" s="11">
        <f t="shared" si="187"/>
        <v>3.9295549093572205E-2</v>
      </c>
    </row>
    <row r="1230" spans="1:14">
      <c r="A1230" s="9" t="e">
        <f t="shared" si="188"/>
        <v>#REF!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ref="F1230:F1245" si="190">C1230+D1230+E1230</f>
        <v>4580.7000000000007</v>
      </c>
      <c r="G1230" s="11">
        <v>4.2321905396423977E-2</v>
      </c>
      <c r="H1230" s="18">
        <f t="shared" si="185"/>
        <v>96.033905192187547</v>
      </c>
      <c r="I1230" s="10">
        <f t="shared" si="184"/>
        <v>35.311666939167367</v>
      </c>
      <c r="J1230" s="10">
        <v>35.035977772902605</v>
      </c>
      <c r="K1230" s="10">
        <v>8.2007156086650745</v>
      </c>
      <c r="L1230" s="247">
        <f t="shared" si="189"/>
        <v>8.2007156086650745</v>
      </c>
      <c r="M1230" s="10">
        <f t="shared" si="186"/>
        <v>174.58226551292259</v>
      </c>
      <c r="N1230" s="11">
        <f t="shared" si="187"/>
        <v>3.8112573517786054E-2</v>
      </c>
    </row>
    <row r="1231" spans="1:14">
      <c r="A1231" s="9" t="e">
        <f t="shared" si="188"/>
        <v>#REF!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90"/>
        <v>4605.3999999999996</v>
      </c>
      <c r="G1231" s="11">
        <v>4.3870825405755598E-2</v>
      </c>
      <c r="H1231" s="18">
        <f t="shared" si="185"/>
        <v>99.548606052962199</v>
      </c>
      <c r="I1231" s="10">
        <f t="shared" si="184"/>
        <v>36.604022445674204</v>
      </c>
      <c r="J1231" s="10">
        <v>36.318243458027744</v>
      </c>
      <c r="K1231" s="10">
        <v>8.500849838873263</v>
      </c>
      <c r="L1231" s="247">
        <f t="shared" si="189"/>
        <v>8.500849838873263</v>
      </c>
      <c r="M1231" s="10">
        <f t="shared" si="186"/>
        <v>180.97172179553741</v>
      </c>
      <c r="N1231" s="11">
        <f t="shared" si="187"/>
        <v>3.9295549093572205E-2</v>
      </c>
    </row>
    <row r="1232" spans="1:14">
      <c r="A1232" s="9" t="e">
        <f t="shared" si="188"/>
        <v>#REF!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90"/>
        <v>3144.4</v>
      </c>
      <c r="G1232" s="11">
        <v>2.99534076097316E-2</v>
      </c>
      <c r="H1232" s="18">
        <f t="shared" si="185"/>
        <v>67.968175809470267</v>
      </c>
      <c r="I1232" s="10">
        <f t="shared" si="184"/>
        <v>24.99189824514222</v>
      </c>
      <c r="J1232" s="10">
        <v>24.796778722678258</v>
      </c>
      <c r="K1232" s="10">
        <v>5.8040717925376928</v>
      </c>
      <c r="L1232" s="247">
        <f t="shared" si="189"/>
        <v>5.8040717925376928</v>
      </c>
      <c r="M1232" s="10">
        <f t="shared" si="186"/>
        <v>123.56092456982844</v>
      </c>
      <c r="N1232" s="11">
        <f t="shared" si="187"/>
        <v>3.9295549093572205E-2</v>
      </c>
    </row>
    <row r="1233" spans="1:14">
      <c r="A1233" s="9" t="e">
        <f t="shared" si="188"/>
        <v>#REF!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90"/>
        <v>3129.44</v>
      </c>
      <c r="G1233" s="11">
        <v>2.9810899348110435E-2</v>
      </c>
      <c r="H1233" s="18">
        <f t="shared" si="185"/>
        <v>67.64480603777784</v>
      </c>
      <c r="I1233" s="10">
        <f t="shared" si="184"/>
        <v>24.872995180090914</v>
      </c>
      <c r="J1233" s="10">
        <v>24.678803970836483</v>
      </c>
      <c r="K1233" s="10">
        <v>5.7764579666833589</v>
      </c>
      <c r="L1233" s="247">
        <f t="shared" si="189"/>
        <v>5.7764579666833589</v>
      </c>
      <c r="M1233" s="10">
        <f t="shared" si="186"/>
        <v>122.97306315538859</v>
      </c>
      <c r="N1233" s="11">
        <f t="shared" si="187"/>
        <v>3.9295549093572198E-2</v>
      </c>
    </row>
    <row r="1234" spans="1:14">
      <c r="A1234" s="9" t="e">
        <f t="shared" si="188"/>
        <v>#REF!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90"/>
        <v>2023.28</v>
      </c>
      <c r="G1234" s="11">
        <v>1.9273670827063272E-2</v>
      </c>
      <c r="H1234" s="18">
        <f t="shared" si="185"/>
        <v>43.734464683814082</v>
      </c>
      <c r="I1234" s="10">
        <f t="shared" si="184"/>
        <v>16.081162664238438</v>
      </c>
      <c r="J1234" s="10">
        <v>15.955612025830195</v>
      </c>
      <c r="K1234" s="10">
        <v>3.7346591961600502</v>
      </c>
      <c r="L1234" s="247">
        <f t="shared" si="189"/>
        <v>3.7346591961600502</v>
      </c>
      <c r="M1234" s="10">
        <f t="shared" si="186"/>
        <v>79.50589857004276</v>
      </c>
      <c r="N1234" s="11">
        <f t="shared" si="187"/>
        <v>3.9295549093572198E-2</v>
      </c>
    </row>
    <row r="1235" spans="1:14">
      <c r="A1235" s="9" t="e">
        <f t="shared" si="188"/>
        <v>#REF!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190"/>
        <v>1913.79</v>
      </c>
      <c r="G1235" s="11">
        <v>1.8230674198393408E-2</v>
      </c>
      <c r="H1235" s="18">
        <f t="shared" si="185"/>
        <v>41.367769743800437</v>
      </c>
      <c r="I1235" s="10">
        <f t="shared" si="184"/>
        <v>15.210928934795422</v>
      </c>
      <c r="J1235" s="10">
        <v>15.092172481768991</v>
      </c>
      <c r="K1235" s="10">
        <v>3.5325577394226908</v>
      </c>
      <c r="L1235" s="247">
        <f t="shared" si="189"/>
        <v>3.5325577394226908</v>
      </c>
      <c r="M1235" s="10">
        <f t="shared" si="186"/>
        <v>75.203428899787525</v>
      </c>
      <c r="N1235" s="11">
        <f t="shared" si="187"/>
        <v>3.9295549093572191E-2</v>
      </c>
    </row>
    <row r="1236" spans="1:14">
      <c r="A1236" s="9" t="e">
        <f t="shared" si="188"/>
        <v>#REF!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190"/>
        <v>695.35</v>
      </c>
      <c r="G1236" s="11">
        <v>5.5045721241837571E-3</v>
      </c>
      <c r="H1236" s="18">
        <f t="shared" si="185"/>
        <v>12.490589744149089</v>
      </c>
      <c r="I1236" s="10">
        <f t="shared" si="184"/>
        <v>4.5927898489236201</v>
      </c>
      <c r="J1236" s="10">
        <v>4.556932510144903</v>
      </c>
      <c r="K1236" s="10">
        <v>1.0666209405030866</v>
      </c>
      <c r="L1236" s="247">
        <f t="shared" si="189"/>
        <v>1.0666209405030866</v>
      </c>
      <c r="M1236" s="10">
        <f t="shared" si="186"/>
        <v>22.706933043720699</v>
      </c>
      <c r="N1236" s="11">
        <f t="shared" si="187"/>
        <v>3.2655400940131876E-2</v>
      </c>
    </row>
    <row r="1237" spans="1:14">
      <c r="A1237" s="9" t="e">
        <f t="shared" si="188"/>
        <v>#REF!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190"/>
        <v>89.3</v>
      </c>
      <c r="G1237" s="11">
        <v>8.5066763120119314E-4</v>
      </c>
      <c r="H1237" s="18">
        <f t="shared" si="185"/>
        <v>1.9302754419875634</v>
      </c>
      <c r="I1237" s="10">
        <f t="shared" si="184"/>
        <v>0.70976228001882713</v>
      </c>
      <c r="J1237" s="10">
        <v>0.70422094515175171</v>
      </c>
      <c r="K1237" s="10">
        <v>0.1648338668978552</v>
      </c>
      <c r="L1237" s="247">
        <f t="shared" si="189"/>
        <v>0.1648338668978552</v>
      </c>
      <c r="M1237" s="10">
        <f t="shared" si="186"/>
        <v>3.5090925340559975</v>
      </c>
      <c r="N1237" s="11">
        <f t="shared" si="187"/>
        <v>3.9295549093572205E-2</v>
      </c>
    </row>
    <row r="1238" spans="1:14">
      <c r="A1238" s="9" t="e">
        <f t="shared" si="188"/>
        <v>#REF!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190"/>
        <v>1487.8</v>
      </c>
      <c r="G1238" s="11">
        <v>1.4172713344917527E-2</v>
      </c>
      <c r="H1238" s="18">
        <f t="shared" si="185"/>
        <v>32.159729032352708</v>
      </c>
      <c r="I1238" s="10">
        <f t="shared" si="184"/>
        <v>11.825132365196092</v>
      </c>
      <c r="J1238" s="10">
        <v>11.73280987902325</v>
      </c>
      <c r="K1238" s="10">
        <v>2.7462466648446693</v>
      </c>
      <c r="L1238" s="247">
        <f t="shared" si="189"/>
        <v>2.7462466648446693</v>
      </c>
      <c r="M1238" s="10">
        <f t="shared" si="186"/>
        <v>58.463917941416717</v>
      </c>
      <c r="N1238" s="11">
        <f t="shared" si="187"/>
        <v>3.9295549093572198E-2</v>
      </c>
    </row>
    <row r="1239" spans="1:14">
      <c r="A1239" s="9" t="e">
        <f t="shared" si="188"/>
        <v>#REF!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190"/>
        <v>1266.08</v>
      </c>
      <c r="G1239" s="11">
        <v>1.2060618975489434E-2</v>
      </c>
      <c r="H1239" s="18">
        <f t="shared" si="185"/>
        <v>27.36711233585234</v>
      </c>
      <c r="I1239" s="10">
        <f t="shared" si="184"/>
        <v>10.062887205892906</v>
      </c>
      <c r="J1239" s="10">
        <v>9.9843231157640506</v>
      </c>
      <c r="K1239" s="10">
        <v>2.3369861388805879</v>
      </c>
      <c r="L1239" s="247">
        <f t="shared" si="189"/>
        <v>2.3369861388805879</v>
      </c>
      <c r="M1239" s="10">
        <f t="shared" si="186"/>
        <v>49.751308796389885</v>
      </c>
      <c r="N1239" s="11">
        <f t="shared" si="187"/>
        <v>3.9295549093572198E-2</v>
      </c>
    </row>
    <row r="1240" spans="1:14">
      <c r="A1240" s="9" t="e">
        <f t="shared" si="188"/>
        <v>#REF!</v>
      </c>
      <c r="B1240" s="14" t="s">
        <v>1322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190"/>
        <v>3679.6</v>
      </c>
      <c r="G1240" s="11">
        <v>3.5051697824948602E-2</v>
      </c>
      <c r="H1240" s="18">
        <f t="shared" si="185"/>
        <v>79.53685908552562</v>
      </c>
      <c r="I1240" s="10">
        <f t="shared" si="184"/>
        <v>29.245703085747774</v>
      </c>
      <c r="J1240" s="10">
        <v>29.017372785894576</v>
      </c>
      <c r="K1240" s="10">
        <v>6.7919674875402913</v>
      </c>
      <c r="L1240" s="247">
        <f t="shared" si="189"/>
        <v>6.7919674875402913</v>
      </c>
      <c r="M1240" s="10">
        <f t="shared" si="186"/>
        <v>144.59190244470827</v>
      </c>
      <c r="N1240" s="11">
        <f t="shared" si="187"/>
        <v>3.9295549093572198E-2</v>
      </c>
    </row>
    <row r="1241" spans="1:14">
      <c r="A1241" s="9" t="e">
        <f t="shared" si="188"/>
        <v>#REF!</v>
      </c>
      <c r="B1241" s="14" t="s">
        <v>1329</v>
      </c>
      <c r="C1241" s="8">
        <f>димвенканали!C1241</f>
        <v>1605.7</v>
      </c>
      <c r="D1241" s="8">
        <f>димвенканали!D1241</f>
        <v>65.5</v>
      </c>
      <c r="E1241" s="8">
        <f>димвенканали!E1241</f>
        <v>0</v>
      </c>
      <c r="F1241" s="8">
        <f t="shared" si="190"/>
        <v>1671.2</v>
      </c>
      <c r="G1241" s="11">
        <v>1.5295823240982708E-2</v>
      </c>
      <c r="H1241" s="18">
        <f t="shared" si="185"/>
        <v>34.708211390811094</v>
      </c>
      <c r="I1241" s="10">
        <f t="shared" si="184"/>
        <v>12.762209328401241</v>
      </c>
      <c r="J1241" s="10">
        <v>12.66257079093133</v>
      </c>
      <c r="K1241" s="10">
        <v>2.9638716694052194</v>
      </c>
      <c r="L1241" s="247">
        <f t="shared" si="189"/>
        <v>2.9638716694052194</v>
      </c>
      <c r="M1241" s="10">
        <f t="shared" si="186"/>
        <v>63.09686317954889</v>
      </c>
      <c r="N1241" s="11">
        <f t="shared" si="187"/>
        <v>3.775542315674299E-2</v>
      </c>
    </row>
    <row r="1242" spans="1:14">
      <c r="A1242" s="9" t="e">
        <f t="shared" si="188"/>
        <v>#REF!</v>
      </c>
      <c r="B1242" s="14" t="s">
        <v>1330</v>
      </c>
      <c r="C1242" s="8">
        <f>димвенканали!C1242</f>
        <v>632.79999999999995</v>
      </c>
      <c r="D1242" s="8">
        <f>димвенканали!D1242</f>
        <v>0</v>
      </c>
      <c r="E1242" s="8">
        <f>димвенканали!E1242</f>
        <v>0</v>
      </c>
      <c r="F1242" s="8">
        <f t="shared" si="190"/>
        <v>632.79999999999995</v>
      </c>
      <c r="G1242" s="11">
        <v>6.0280232589486563E-3</v>
      </c>
      <c r="H1242" s="18">
        <f t="shared" si="185"/>
        <v>13.678368417578165</v>
      </c>
      <c r="I1242" s="10">
        <f t="shared" si="184"/>
        <v>5.0295360671434919</v>
      </c>
      <c r="J1242" s="10">
        <v>4.9902689148043509</v>
      </c>
      <c r="K1242" s="10">
        <v>1.1680500668864813</v>
      </c>
      <c r="L1242" s="247">
        <f t="shared" si="189"/>
        <v>1.1680500668864813</v>
      </c>
      <c r="M1242" s="10">
        <f t="shared" si="186"/>
        <v>24.866223466412485</v>
      </c>
      <c r="N1242" s="11">
        <f t="shared" si="187"/>
        <v>3.9295549093572198E-2</v>
      </c>
    </row>
    <row r="1243" spans="1:14">
      <c r="A1243" s="9" t="e">
        <f t="shared" si="188"/>
        <v>#REF!</v>
      </c>
      <c r="B1243" s="14" t="s">
        <v>1331</v>
      </c>
      <c r="C1243" s="8">
        <f>димвенканали!C1243</f>
        <v>514.6</v>
      </c>
      <c r="D1243" s="8">
        <f>димвенканали!D1243</f>
        <v>0</v>
      </c>
      <c r="E1243" s="8">
        <f>димвенканали!E1243</f>
        <v>0</v>
      </c>
      <c r="F1243" s="8">
        <f t="shared" si="190"/>
        <v>514.6</v>
      </c>
      <c r="G1243" s="11">
        <f>2/215034.34*F1243</f>
        <v>4.7862122859074511E-3</v>
      </c>
      <c r="H1243" s="18">
        <f t="shared" si="185"/>
        <v>10.860537884321175</v>
      </c>
      <c r="I1243" s="10">
        <f t="shared" si="184"/>
        <v>3.9934197800648965</v>
      </c>
      <c r="J1243" s="10">
        <v>4.0531368032497115</v>
      </c>
      <c r="K1243" s="10">
        <v>0.9486997183841136</v>
      </c>
      <c r="L1243" s="247">
        <f t="shared" si="189"/>
        <v>0.9486997183841136</v>
      </c>
      <c r="M1243" s="10">
        <f t="shared" si="186"/>
        <v>19.855794186019896</v>
      </c>
      <c r="N1243" s="11">
        <f t="shared" si="187"/>
        <v>3.8584909028410212E-2</v>
      </c>
    </row>
    <row r="1244" spans="1:14">
      <c r="A1244" s="9"/>
      <c r="B1244" s="182" t="s">
        <v>1358</v>
      </c>
      <c r="C1244" s="8">
        <f>димвенканали!C1244</f>
        <v>6066</v>
      </c>
      <c r="D1244" s="8">
        <f>димвенканали!D1244</f>
        <v>0</v>
      </c>
      <c r="E1244" s="8">
        <f>димвенканали!E1244</f>
        <v>0</v>
      </c>
      <c r="F1244" s="8">
        <f t="shared" si="190"/>
        <v>6066</v>
      </c>
      <c r="G1244" s="11">
        <v>0.10464791307978151</v>
      </c>
      <c r="H1244" s="18">
        <f t="shared" si="185"/>
        <v>237.45971900672464</v>
      </c>
      <c r="I1244" s="10">
        <f t="shared" si="184"/>
        <v>87.313938678772658</v>
      </c>
      <c r="J1244" s="10">
        <v>97.44987381524966</v>
      </c>
      <c r="K1244" s="10">
        <v>94.752406418957378</v>
      </c>
      <c r="L1244" s="247">
        <f t="shared" si="189"/>
        <v>94.752406418957378</v>
      </c>
      <c r="M1244" s="10">
        <f t="shared" si="186"/>
        <v>516.97593791970439</v>
      </c>
      <c r="N1244" s="11">
        <f t="shared" si="187"/>
        <v>8.5225179347132279E-2</v>
      </c>
    </row>
    <row r="1245" spans="1:14">
      <c r="A1245" s="9"/>
      <c r="B1245" s="182" t="s">
        <v>1359</v>
      </c>
      <c r="C1245" s="8">
        <f>димвенканали!C1245</f>
        <v>5812</v>
      </c>
      <c r="D1245" s="8">
        <f>димвенканали!D1245</f>
        <v>0</v>
      </c>
      <c r="E1245" s="8">
        <f>димвенканали!E1245</f>
        <v>261.60000000000002</v>
      </c>
      <c r="F1245" s="8">
        <f t="shared" si="190"/>
        <v>6073.6</v>
      </c>
      <c r="G1245" s="11">
        <v>0.10477902487328734</v>
      </c>
      <c r="H1245" s="18">
        <f t="shared" si="185"/>
        <v>237.75722871072253</v>
      </c>
      <c r="I1245" s="10">
        <f t="shared" si="184"/>
        <v>87.423332996932686</v>
      </c>
      <c r="J1245" s="10">
        <v>97.571967293818062</v>
      </c>
      <c r="K1245" s="10">
        <v>94.871120281269299</v>
      </c>
      <c r="L1245" s="247">
        <f t="shared" si="189"/>
        <v>94.871120281269299</v>
      </c>
      <c r="M1245" s="10">
        <f t="shared" si="186"/>
        <v>517.62364928274258</v>
      </c>
      <c r="N1245" s="11">
        <f t="shared" si="187"/>
        <v>8.5225179347132266E-2</v>
      </c>
    </row>
    <row r="1246" spans="1:14">
      <c r="A1246" s="9"/>
      <c r="B1246" s="14"/>
      <c r="C1246" s="8"/>
      <c r="D1246" s="8"/>
      <c r="E1246" s="8"/>
      <c r="F1246" s="8"/>
      <c r="G1246" s="11"/>
      <c r="H1246" s="18"/>
      <c r="I1246" s="10"/>
      <c r="J1246" s="10"/>
      <c r="K1246" s="10"/>
      <c r="L1246" s="147"/>
      <c r="M1246" s="10"/>
      <c r="N1246" s="11"/>
    </row>
    <row r="1247" spans="1:14">
      <c r="A1247" s="9"/>
      <c r="B1247" s="14"/>
      <c r="C1247" s="8"/>
      <c r="D1247" s="8"/>
      <c r="E1247" s="8"/>
      <c r="F1247" s="8"/>
      <c r="G1247" s="11"/>
      <c r="H1247" s="18"/>
      <c r="I1247" s="10"/>
      <c r="J1247" s="10"/>
      <c r="K1247" s="10"/>
      <c r="L1247" s="147"/>
      <c r="M1247" s="10"/>
      <c r="N1247" s="11"/>
    </row>
    <row r="1248" spans="1:14">
      <c r="A1248" s="9"/>
      <c r="B1248" s="14"/>
      <c r="C1248" s="8"/>
      <c r="D1248" s="8"/>
      <c r="E1248" s="8"/>
      <c r="F1248" s="8"/>
      <c r="G1248" s="11"/>
      <c r="H1248" s="18"/>
      <c r="I1248" s="10"/>
      <c r="J1248" s="10"/>
      <c r="K1248" s="10"/>
      <c r="L1248" s="147"/>
      <c r="M1248" s="10"/>
      <c r="N1248" s="11"/>
    </row>
    <row r="1249" spans="1:14">
      <c r="A1249" s="12"/>
      <c r="B1249" s="13" t="s">
        <v>576</v>
      </c>
      <c r="C1249" s="13">
        <f t="shared" ref="C1249:I1249" si="191">SUM(C1013:C1243)</f>
        <v>211761.63999999993</v>
      </c>
      <c r="D1249" s="13">
        <f t="shared" si="191"/>
        <v>611.79999999999995</v>
      </c>
      <c r="E1249" s="13">
        <f t="shared" si="191"/>
        <v>315.61</v>
      </c>
      <c r="F1249" s="13">
        <f t="shared" si="191"/>
        <v>212689.05</v>
      </c>
      <c r="G1249" s="13">
        <f t="shared" si="191"/>
        <v>2.0171156536640007</v>
      </c>
      <c r="H1249" s="13">
        <f t="shared" si="191"/>
        <v>4577.0976431985928</v>
      </c>
      <c r="I1249" s="13">
        <f t="shared" si="191"/>
        <v>1682.9988034041228</v>
      </c>
      <c r="J1249" s="13">
        <f>SUM(J1013:J1243)</f>
        <v>1669.950003200898</v>
      </c>
      <c r="K1249" s="13">
        <f>SUM(K1013:K1243)</f>
        <v>390.84178374100753</v>
      </c>
      <c r="L1249" s="13">
        <f>SUM(L1013:L1243)</f>
        <v>390.84178374100753</v>
      </c>
      <c r="M1249" s="15">
        <f t="shared" si="186"/>
        <v>8320.8882335446215</v>
      </c>
      <c r="N1249" s="16">
        <f t="shared" si="187"/>
        <v>3.9122316045629157E-2</v>
      </c>
    </row>
    <row r="1250" spans="1:14" ht="18.75" thickBot="1">
      <c r="A1250" s="19"/>
      <c r="B1250" s="13" t="s">
        <v>1271</v>
      </c>
      <c r="C1250" s="15">
        <f t="shared" ref="C1250:N1250" si="192">C479+C551+C635+C774+C956+C1011+C1249</f>
        <v>1600005.4599999997</v>
      </c>
      <c r="D1250" s="15">
        <f t="shared" si="192"/>
        <v>8944.5799999999981</v>
      </c>
      <c r="E1250" s="15">
        <f t="shared" si="192"/>
        <v>21767.61</v>
      </c>
      <c r="F1250" s="15">
        <f t="shared" si="192"/>
        <v>1630717.6499999997</v>
      </c>
      <c r="G1250" s="15">
        <f t="shared" si="192"/>
        <v>18.534802226423515</v>
      </c>
      <c r="H1250" s="15">
        <f t="shared" si="192"/>
        <v>41303.240249529961</v>
      </c>
      <c r="I1250" s="15">
        <f t="shared" si="192"/>
        <v>15187.201439752169</v>
      </c>
      <c r="J1250" s="15">
        <f t="shared" si="192"/>
        <v>15588.625593675079</v>
      </c>
      <c r="K1250" s="15">
        <f t="shared" si="192"/>
        <v>1289.6097435019574</v>
      </c>
      <c r="L1250" s="15">
        <f t="shared" si="192"/>
        <v>3921.8365975640941</v>
      </c>
      <c r="M1250" s="15">
        <f t="shared" si="192"/>
        <v>76000.903880521291</v>
      </c>
      <c r="N1250" s="15">
        <f t="shared" si="192"/>
        <v>0.32709797630292914</v>
      </c>
    </row>
    <row r="1251" spans="1:14">
      <c r="A1251" s="1"/>
    </row>
    <row r="1252" spans="1:14">
      <c r="A1252" s="1"/>
    </row>
    <row r="1253" spans="1:14">
      <c r="A1253" s="1"/>
    </row>
    <row r="1254" spans="1:14">
      <c r="A1254" s="1"/>
    </row>
    <row r="1255" spans="1:14">
      <c r="A1255" s="1"/>
    </row>
    <row r="1256" spans="1:14">
      <c r="A1256" s="1"/>
    </row>
    <row r="1257" spans="1:14">
      <c r="A1257" s="1"/>
    </row>
    <row r="1258" spans="1:14">
      <c r="A1258" s="1"/>
    </row>
    <row r="1259" spans="1:14">
      <c r="A1259" s="1"/>
    </row>
    <row r="1260" spans="1:14">
      <c r="A1260" s="1"/>
    </row>
    <row r="1261" spans="1:14">
      <c r="A1261" s="1"/>
    </row>
    <row r="1262" spans="1:14">
      <c r="A1262" s="1"/>
    </row>
    <row r="1263" spans="1:14">
      <c r="A1263" s="1"/>
    </row>
    <row r="1264" spans="1:14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</sheetData>
  <mergeCells count="1">
    <mergeCell ref="B1:O1"/>
  </mergeCells>
  <phoneticPr fontId="0" type="noConversion"/>
  <pageMargins left="0" right="0" top="0.78740157480314965" bottom="0.78740157480314965" header="0.51181102362204722" footer="0.51181102362204722"/>
  <pageSetup paperSize="9" scale="85" orientation="landscape" r:id="rId1"/>
  <headerFooter alignWithMargins="0"/>
  <rowBreaks count="4" manualBreakCount="4">
    <brk id="419" max="11" man="1"/>
    <brk id="479" max="16383" man="1"/>
    <brk id="551" max="16383" man="1"/>
    <brk id="63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 enableFormatConditionsCalculation="0">
    <tabColor indexed="33"/>
  </sheetPr>
  <dimension ref="A1:S1280"/>
  <sheetViews>
    <sheetView zoomScale="75" workbookViewId="0">
      <pane xSplit="2" ySplit="4" topLeftCell="I1235" activePane="bottomRight" state="frozen"/>
      <selection pane="topRight" activeCell="C1" sqref="C1"/>
      <selection pane="bottomLeft" activeCell="A5" sqref="A5"/>
      <selection pane="bottomRight" activeCell="B1244" sqref="B1244:B1245"/>
    </sheetView>
  </sheetViews>
  <sheetFormatPr defaultRowHeight="18"/>
  <cols>
    <col min="1" max="1" width="9" style="2" customWidth="1"/>
    <col min="2" max="2" width="27.42578125" style="2" customWidth="1"/>
    <col min="3" max="8" width="16.85546875" style="2" customWidth="1"/>
    <col min="9" max="9" width="14.140625" style="2" customWidth="1"/>
    <col min="10" max="10" width="14.28515625" style="2" customWidth="1"/>
    <col min="11" max="11" width="15.5703125" style="2" customWidth="1"/>
    <col min="12" max="12" width="16.140625" style="2" customWidth="1"/>
    <col min="13" max="14" width="14" style="2" customWidth="1"/>
    <col min="15" max="15" width="18.42578125" style="2" customWidth="1"/>
    <col min="16" max="16" width="14.5703125" style="2" customWidth="1"/>
    <col min="17" max="17" width="17.5703125" style="2" customWidth="1"/>
    <col min="18" max="18" width="11.7109375" style="2" customWidth="1"/>
    <col min="19" max="16384" width="9.140625" style="2"/>
  </cols>
  <sheetData>
    <row r="1" spans="1:19" ht="18.75">
      <c r="B1" s="275" t="s">
        <v>116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</row>
    <row r="2" spans="1:19" ht="18.75" thickBot="1">
      <c r="A2" s="1"/>
      <c r="K2" s="139">
        <v>2269.13</v>
      </c>
      <c r="M2" s="115"/>
      <c r="N2" s="153"/>
      <c r="O2" s="139">
        <v>1</v>
      </c>
      <c r="R2" s="139">
        <v>2219.11</v>
      </c>
      <c r="S2" s="2" t="s">
        <v>1353</v>
      </c>
    </row>
    <row r="3" spans="1:19" ht="93.75" customHeight="1">
      <c r="A3" s="3" t="s">
        <v>286</v>
      </c>
      <c r="B3" s="45" t="s">
        <v>287</v>
      </c>
      <c r="C3" s="4" t="s">
        <v>288</v>
      </c>
      <c r="D3" s="4" t="s">
        <v>110</v>
      </c>
      <c r="E3" s="4" t="s">
        <v>111</v>
      </c>
      <c r="F3" s="4" t="s">
        <v>109</v>
      </c>
      <c r="G3" s="4" t="s">
        <v>1316</v>
      </c>
      <c r="H3" s="4" t="s">
        <v>1317</v>
      </c>
      <c r="I3" s="4" t="s">
        <v>284</v>
      </c>
      <c r="J3" s="4" t="s">
        <v>278</v>
      </c>
      <c r="K3" s="4" t="s">
        <v>289</v>
      </c>
      <c r="L3" s="4" t="s">
        <v>290</v>
      </c>
      <c r="M3" s="4" t="s">
        <v>291</v>
      </c>
      <c r="N3" s="4"/>
      <c r="O3" s="4" t="s">
        <v>292</v>
      </c>
      <c r="P3" s="4" t="s">
        <v>312</v>
      </c>
      <c r="Q3" s="4" t="s">
        <v>313</v>
      </c>
    </row>
    <row r="4" spans="1:19" ht="18.75">
      <c r="A4" s="5">
        <v>1</v>
      </c>
      <c r="B4" s="23">
        <v>2</v>
      </c>
      <c r="C4" s="23">
        <v>3</v>
      </c>
      <c r="D4" s="23"/>
      <c r="E4" s="23"/>
      <c r="F4" s="23"/>
      <c r="G4" s="23"/>
      <c r="H4" s="23"/>
      <c r="I4" s="23"/>
      <c r="J4" s="23">
        <v>4</v>
      </c>
      <c r="K4" s="23">
        <v>5</v>
      </c>
      <c r="L4" s="23">
        <v>8</v>
      </c>
      <c r="M4" s="23">
        <v>9</v>
      </c>
      <c r="N4" s="23"/>
      <c r="O4" s="23">
        <v>10</v>
      </c>
      <c r="P4" s="23">
        <v>11</v>
      </c>
      <c r="Q4" s="23">
        <v>13</v>
      </c>
    </row>
    <row r="5" spans="1:19" ht="18.75">
      <c r="A5" s="5"/>
      <c r="B5" s="7" t="s">
        <v>571</v>
      </c>
      <c r="C5" s="23"/>
      <c r="D5" s="23"/>
      <c r="E5" s="23"/>
      <c r="F5" s="23"/>
      <c r="G5" s="23"/>
      <c r="H5" s="23"/>
      <c r="I5" s="8"/>
      <c r="J5" s="8"/>
      <c r="K5" s="8"/>
      <c r="L5" s="8"/>
      <c r="M5" s="8"/>
      <c r="N5" s="8"/>
      <c r="O5" s="8"/>
      <c r="P5" s="8"/>
      <c r="Q5" s="8"/>
    </row>
    <row r="6" spans="1:19">
      <c r="A6" s="9">
        <v>1</v>
      </c>
      <c r="B6" s="14" t="s">
        <v>319</v>
      </c>
      <c r="C6" s="8">
        <f>димвенканали!C6</f>
        <v>359.58</v>
      </c>
      <c r="D6" s="8">
        <f>димвенканали!D6</f>
        <v>0</v>
      </c>
      <c r="E6" s="8">
        <f>димвенканали!E6</f>
        <v>0</v>
      </c>
      <c r="F6" s="8">
        <f>C6+D6+E6</f>
        <v>359.58</v>
      </c>
      <c r="G6" s="8"/>
      <c r="H6" s="8"/>
      <c r="I6" s="8">
        <v>6</v>
      </c>
      <c r="J6" s="11">
        <v>3.7558685446009389E-3</v>
      </c>
      <c r="K6" s="18">
        <f>J6*$K$2</f>
        <v>8.5225539906103283</v>
      </c>
      <c r="L6" s="10">
        <f>K6*0.3677</f>
        <v>3.133743102347418</v>
      </c>
      <c r="M6" s="10">
        <v>3.2921690140845068</v>
      </c>
      <c r="N6" s="10">
        <v>1.1308920187793428</v>
      </c>
      <c r="O6" s="247">
        <f>N6*$O$2</f>
        <v>1.1308920187793428</v>
      </c>
      <c r="P6" s="10">
        <f>K6+L6+M6+O6</f>
        <v>16.079358125821596</v>
      </c>
      <c r="Q6" s="11">
        <f>P6/F6</f>
        <v>4.4717053578679562E-2</v>
      </c>
    </row>
    <row r="7" spans="1:19">
      <c r="A7" s="9">
        <f t="shared" ref="A7:A71" si="0">A6+1</f>
        <v>2</v>
      </c>
      <c r="B7" s="14" t="s">
        <v>320</v>
      </c>
      <c r="C7" s="8">
        <f>димвенканали!C7</f>
        <v>201.72</v>
      </c>
      <c r="D7" s="8">
        <f>димвенканали!D7</f>
        <v>0</v>
      </c>
      <c r="E7" s="8">
        <f>димвенканали!E7</f>
        <v>0</v>
      </c>
      <c r="F7" s="8">
        <f t="shared" ref="F7:F67" si="1">C7+D7+E7</f>
        <v>201.72</v>
      </c>
      <c r="G7" s="8"/>
      <c r="H7" s="8"/>
      <c r="I7" s="8">
        <v>5</v>
      </c>
      <c r="J7" s="11">
        <v>3.1298904538341154E-3</v>
      </c>
      <c r="K7" s="18">
        <f t="shared" ref="K7:K70" si="2">J7*$K$2</f>
        <v>7.1021283255086063</v>
      </c>
      <c r="L7" s="10">
        <f t="shared" ref="L7:L67" si="3">K7*0.3677</f>
        <v>2.6114525852895145</v>
      </c>
      <c r="M7" s="10">
        <v>2.7434741784037553</v>
      </c>
      <c r="N7" s="10">
        <v>0.94241001564945226</v>
      </c>
      <c r="O7" s="247">
        <f t="shared" ref="O7:O70" si="4">N7*$O$2</f>
        <v>0.94241001564945226</v>
      </c>
      <c r="P7" s="10">
        <f t="shared" ref="P7:P67" si="5">K7+L7+M7+O7</f>
        <v>13.399465104851329</v>
      </c>
      <c r="Q7" s="11">
        <f t="shared" ref="Q7:Q67" si="6">P7/F7</f>
        <v>6.6426061396248903E-2</v>
      </c>
    </row>
    <row r="8" spans="1:19">
      <c r="A8" s="9">
        <f t="shared" si="0"/>
        <v>3</v>
      </c>
      <c r="B8" s="14" t="s">
        <v>321</v>
      </c>
      <c r="C8" s="8">
        <f>димвенканали!C8</f>
        <v>585.14</v>
      </c>
      <c r="D8" s="8">
        <f>димвенканали!D8</f>
        <v>0</v>
      </c>
      <c r="E8" s="8">
        <f>димвенканали!E8</f>
        <v>0</v>
      </c>
      <c r="F8" s="8">
        <f t="shared" si="1"/>
        <v>585.14</v>
      </c>
      <c r="G8" s="8"/>
      <c r="H8" s="8"/>
      <c r="I8" s="8">
        <v>10</v>
      </c>
      <c r="J8" s="11">
        <v>6.2597809076682309E-3</v>
      </c>
      <c r="K8" s="18">
        <f t="shared" si="2"/>
        <v>14.204256651017213</v>
      </c>
      <c r="L8" s="10">
        <f t="shared" si="3"/>
        <v>5.222905170579029</v>
      </c>
      <c r="M8" s="10">
        <v>5.4869483568075106</v>
      </c>
      <c r="N8" s="10">
        <v>1.8848200312989045</v>
      </c>
      <c r="O8" s="247">
        <f t="shared" si="4"/>
        <v>1.8848200312989045</v>
      </c>
      <c r="P8" s="10">
        <f t="shared" si="5"/>
        <v>26.798930209702657</v>
      </c>
      <c r="Q8" s="11">
        <f t="shared" si="6"/>
        <v>4.5799176623889423E-2</v>
      </c>
    </row>
    <row r="9" spans="1:19">
      <c r="A9" s="9">
        <f t="shared" si="0"/>
        <v>4</v>
      </c>
      <c r="B9" s="14" t="s">
        <v>322</v>
      </c>
      <c r="C9" s="8">
        <f>димвенканали!C9</f>
        <v>1489.2</v>
      </c>
      <c r="D9" s="8">
        <f>димвенканали!D9</f>
        <v>0</v>
      </c>
      <c r="E9" s="8">
        <f>димвенканали!E9</f>
        <v>0</v>
      </c>
      <c r="F9" s="8">
        <f t="shared" si="1"/>
        <v>1489.2</v>
      </c>
      <c r="G9" s="8"/>
      <c r="H9" s="8"/>
      <c r="I9" s="8">
        <v>32</v>
      </c>
      <c r="J9" s="11">
        <v>2.003129890453834E-2</v>
      </c>
      <c r="K9" s="18">
        <f t="shared" si="2"/>
        <v>45.453621283255082</v>
      </c>
      <c r="L9" s="10">
        <f t="shared" si="3"/>
        <v>16.713296545852895</v>
      </c>
      <c r="M9" s="10">
        <v>17.558234741784034</v>
      </c>
      <c r="N9" s="10">
        <v>6.0314241001564941</v>
      </c>
      <c r="O9" s="247">
        <f t="shared" si="4"/>
        <v>6.0314241001564941</v>
      </c>
      <c r="P9" s="10">
        <f t="shared" si="5"/>
        <v>85.756576671048506</v>
      </c>
      <c r="Q9" s="11">
        <f t="shared" si="6"/>
        <v>5.7585667923078503E-2</v>
      </c>
    </row>
    <row r="10" spans="1:19">
      <c r="A10" s="9">
        <f t="shared" si="0"/>
        <v>5</v>
      </c>
      <c r="B10" s="14" t="s">
        <v>323</v>
      </c>
      <c r="C10" s="8">
        <f>димвенканали!C10</f>
        <v>336.7</v>
      </c>
      <c r="D10" s="8">
        <f>димвенканали!D10</f>
        <v>0</v>
      </c>
      <c r="E10" s="8">
        <f>димвенканали!E10</f>
        <v>0</v>
      </c>
      <c r="F10" s="8">
        <f t="shared" si="1"/>
        <v>336.7</v>
      </c>
      <c r="G10" s="8"/>
      <c r="H10" s="8"/>
      <c r="I10" s="8">
        <v>8</v>
      </c>
      <c r="J10" s="11">
        <v>5.0078247261345849E-3</v>
      </c>
      <c r="K10" s="18">
        <f t="shared" si="2"/>
        <v>11.36340532081377</v>
      </c>
      <c r="L10" s="10">
        <f t="shared" si="3"/>
        <v>4.1783241364632238</v>
      </c>
      <c r="M10" s="10">
        <v>4.3895586854460085</v>
      </c>
      <c r="N10" s="10">
        <v>1.5078560250391235</v>
      </c>
      <c r="O10" s="247">
        <f t="shared" si="4"/>
        <v>1.5078560250391235</v>
      </c>
      <c r="P10" s="10">
        <f t="shared" si="5"/>
        <v>21.439144167762127</v>
      </c>
      <c r="Q10" s="11">
        <f t="shared" si="6"/>
        <v>6.3674321852575377E-2</v>
      </c>
    </row>
    <row r="11" spans="1:19">
      <c r="A11" s="9">
        <f t="shared" si="0"/>
        <v>6</v>
      </c>
      <c r="B11" s="14" t="s">
        <v>324</v>
      </c>
      <c r="C11" s="8">
        <f>димвенканали!C11</f>
        <v>2519.1999999999998</v>
      </c>
      <c r="D11" s="8">
        <f>димвенканали!D11</f>
        <v>0</v>
      </c>
      <c r="E11" s="8">
        <f>димвенканали!E11</f>
        <v>0</v>
      </c>
      <c r="F11" s="8">
        <f t="shared" si="1"/>
        <v>2519.1999999999998</v>
      </c>
      <c r="G11" s="8"/>
      <c r="H11" s="8"/>
      <c r="I11" s="8">
        <v>60</v>
      </c>
      <c r="J11" s="11">
        <v>3.7558685446009384E-2</v>
      </c>
      <c r="K11" s="18">
        <f t="shared" si="2"/>
        <v>85.225539906103279</v>
      </c>
      <c r="L11" s="10">
        <f t="shared" si="3"/>
        <v>31.337431023474178</v>
      </c>
      <c r="M11" s="10">
        <v>32.921690140845065</v>
      </c>
      <c r="N11" s="10">
        <v>11.308920187793426</v>
      </c>
      <c r="O11" s="247">
        <f t="shared" si="4"/>
        <v>11.308920187793426</v>
      </c>
      <c r="P11" s="10">
        <f t="shared" si="5"/>
        <v>160.79358125821597</v>
      </c>
      <c r="Q11" s="11">
        <f t="shared" si="6"/>
        <v>6.3827239305420766E-2</v>
      </c>
    </row>
    <row r="12" spans="1:19">
      <c r="A12" s="9">
        <f t="shared" si="0"/>
        <v>7</v>
      </c>
      <c r="B12" s="14" t="s">
        <v>325</v>
      </c>
      <c r="C12" s="8">
        <f>димвенканали!C12</f>
        <v>157</v>
      </c>
      <c r="D12" s="8">
        <f>димвенканали!D12</f>
        <v>0</v>
      </c>
      <c r="E12" s="8">
        <f>димвенканали!E12</f>
        <v>0</v>
      </c>
      <c r="F12" s="8">
        <f t="shared" si="1"/>
        <v>157</v>
      </c>
      <c r="G12" s="8"/>
      <c r="H12" s="8"/>
      <c r="I12" s="8">
        <v>5</v>
      </c>
      <c r="J12" s="11">
        <v>3.1298904538341154E-3</v>
      </c>
      <c r="K12" s="18">
        <f t="shared" si="2"/>
        <v>7.1021283255086063</v>
      </c>
      <c r="L12" s="10">
        <f t="shared" si="3"/>
        <v>2.6114525852895145</v>
      </c>
      <c r="M12" s="10">
        <v>2.7434741784037553</v>
      </c>
      <c r="N12" s="10">
        <v>0.94241001564945226</v>
      </c>
      <c r="O12" s="247">
        <f t="shared" si="4"/>
        <v>0.94241001564945226</v>
      </c>
      <c r="P12" s="10">
        <f t="shared" si="5"/>
        <v>13.399465104851329</v>
      </c>
      <c r="Q12" s="11">
        <f t="shared" si="6"/>
        <v>8.534691149586833E-2</v>
      </c>
    </row>
    <row r="13" spans="1:19">
      <c r="A13" s="9">
        <f t="shared" si="0"/>
        <v>8</v>
      </c>
      <c r="B13" s="14" t="s">
        <v>326</v>
      </c>
      <c r="C13" s="8">
        <f>димвенканали!C13</f>
        <v>2085.1999999999998</v>
      </c>
      <c r="D13" s="8">
        <f>димвенканали!D13</f>
        <v>0</v>
      </c>
      <c r="E13" s="8">
        <f>димвенканали!E13</f>
        <v>0</v>
      </c>
      <c r="F13" s="8">
        <f t="shared" si="1"/>
        <v>2085.1999999999998</v>
      </c>
      <c r="G13" s="8"/>
      <c r="H13" s="8"/>
      <c r="I13" s="8">
        <v>48</v>
      </c>
      <c r="J13" s="11">
        <v>3.0046948356807511E-2</v>
      </c>
      <c r="K13" s="18">
        <f t="shared" si="2"/>
        <v>68.180431924882626</v>
      </c>
      <c r="L13" s="10">
        <f t="shared" si="3"/>
        <v>25.069944818779344</v>
      </c>
      <c r="M13" s="10">
        <v>26.337352112676054</v>
      </c>
      <c r="N13" s="10">
        <v>9.047136150234742</v>
      </c>
      <c r="O13" s="247">
        <f t="shared" si="4"/>
        <v>9.047136150234742</v>
      </c>
      <c r="P13" s="10">
        <f t="shared" si="5"/>
        <v>128.63486500657277</v>
      </c>
      <c r="Q13" s="11">
        <f t="shared" si="6"/>
        <v>6.1689461445699589E-2</v>
      </c>
    </row>
    <row r="14" spans="1:19">
      <c r="A14" s="9">
        <f t="shared" si="0"/>
        <v>9</v>
      </c>
      <c r="B14" s="14" t="s">
        <v>327</v>
      </c>
      <c r="C14" s="8">
        <f>димвенканали!C14</f>
        <v>2093.6</v>
      </c>
      <c r="D14" s="8">
        <f>димвенканали!D14</f>
        <v>0</v>
      </c>
      <c r="E14" s="8">
        <f>димвенканали!E14</f>
        <v>0</v>
      </c>
      <c r="F14" s="8">
        <f t="shared" si="1"/>
        <v>2093.6</v>
      </c>
      <c r="G14" s="8"/>
      <c r="H14" s="8"/>
      <c r="I14" s="8">
        <v>48</v>
      </c>
      <c r="J14" s="11">
        <v>3.0046948356807511E-2</v>
      </c>
      <c r="K14" s="18">
        <f t="shared" si="2"/>
        <v>68.180431924882626</v>
      </c>
      <c r="L14" s="10">
        <f t="shared" si="3"/>
        <v>25.069944818779344</v>
      </c>
      <c r="M14" s="10">
        <v>26.337352112676054</v>
      </c>
      <c r="N14" s="10">
        <v>9.047136150234742</v>
      </c>
      <c r="O14" s="247">
        <f t="shared" si="4"/>
        <v>9.047136150234742</v>
      </c>
      <c r="P14" s="10">
        <f t="shared" si="5"/>
        <v>128.63486500657277</v>
      </c>
      <c r="Q14" s="11">
        <f t="shared" si="6"/>
        <v>6.1441949277117297E-2</v>
      </c>
    </row>
    <row r="15" spans="1:19">
      <c r="A15" s="9">
        <f t="shared" si="0"/>
        <v>10</v>
      </c>
      <c r="B15" s="14" t="s">
        <v>328</v>
      </c>
      <c r="C15" s="8">
        <f>димвенканали!C15</f>
        <v>2063.25</v>
      </c>
      <c r="D15" s="8">
        <f>димвенканали!D15</f>
        <v>0</v>
      </c>
      <c r="E15" s="8">
        <f>димвенканали!E15</f>
        <v>0</v>
      </c>
      <c r="F15" s="8">
        <f t="shared" si="1"/>
        <v>2063.25</v>
      </c>
      <c r="G15" s="8"/>
      <c r="H15" s="8"/>
      <c r="I15" s="8">
        <v>48</v>
      </c>
      <c r="J15" s="11">
        <v>3.0046948356807511E-2</v>
      </c>
      <c r="K15" s="18">
        <f t="shared" si="2"/>
        <v>68.180431924882626</v>
      </c>
      <c r="L15" s="10">
        <f t="shared" si="3"/>
        <v>25.069944818779344</v>
      </c>
      <c r="M15" s="10">
        <v>26.337352112676054</v>
      </c>
      <c r="N15" s="10">
        <v>9.047136150234742</v>
      </c>
      <c r="O15" s="247">
        <f t="shared" si="4"/>
        <v>9.047136150234742</v>
      </c>
      <c r="P15" s="10">
        <f t="shared" si="5"/>
        <v>128.63486500657277</v>
      </c>
      <c r="Q15" s="11">
        <f t="shared" si="6"/>
        <v>6.2345748215956752E-2</v>
      </c>
    </row>
    <row r="16" spans="1:19">
      <c r="A16" s="9">
        <f t="shared" si="0"/>
        <v>11</v>
      </c>
      <c r="B16" s="14" t="s">
        <v>329</v>
      </c>
      <c r="C16" s="8">
        <f>димвенканали!C16</f>
        <v>225</v>
      </c>
      <c r="D16" s="8">
        <f>димвенканали!D16</f>
        <v>0</v>
      </c>
      <c r="E16" s="8">
        <f>димвенканали!E16</f>
        <v>0</v>
      </c>
      <c r="F16" s="8">
        <f t="shared" si="1"/>
        <v>225</v>
      </c>
      <c r="G16" s="8"/>
      <c r="H16" s="8"/>
      <c r="I16" s="8">
        <v>8</v>
      </c>
      <c r="J16" s="11">
        <v>5.0078247261345849E-3</v>
      </c>
      <c r="K16" s="18">
        <f t="shared" si="2"/>
        <v>11.36340532081377</v>
      </c>
      <c r="L16" s="10">
        <f t="shared" si="3"/>
        <v>4.1783241364632238</v>
      </c>
      <c r="M16" s="10">
        <v>4.3895586854460085</v>
      </c>
      <c r="N16" s="10">
        <v>1.5078560250391235</v>
      </c>
      <c r="O16" s="247">
        <f t="shared" si="4"/>
        <v>1.5078560250391235</v>
      </c>
      <c r="P16" s="10">
        <f t="shared" si="5"/>
        <v>21.439144167762127</v>
      </c>
      <c r="Q16" s="11">
        <f t="shared" si="6"/>
        <v>9.5285085190053895E-2</v>
      </c>
    </row>
    <row r="17" spans="1:17">
      <c r="A17" s="9">
        <f t="shared" si="0"/>
        <v>12</v>
      </c>
      <c r="B17" s="14" t="s">
        <v>330</v>
      </c>
      <c r="C17" s="8">
        <f>димвенканали!C17</f>
        <v>548.20000000000005</v>
      </c>
      <c r="D17" s="8">
        <f>димвенканали!D17</f>
        <v>0</v>
      </c>
      <c r="E17" s="8">
        <f>димвенканали!E17</f>
        <v>46.4</v>
      </c>
      <c r="F17" s="8">
        <f t="shared" si="1"/>
        <v>594.6</v>
      </c>
      <c r="G17" s="8"/>
      <c r="H17" s="8">
        <v>1</v>
      </c>
      <c r="I17" s="8">
        <v>12</v>
      </c>
      <c r="J17" s="11">
        <v>8.1377151799686999E-3</v>
      </c>
      <c r="K17" s="18">
        <f t="shared" si="2"/>
        <v>18.465533646322378</v>
      </c>
      <c r="L17" s="10">
        <f t="shared" si="3"/>
        <v>6.7897767217527392</v>
      </c>
      <c r="M17" s="10">
        <v>7.1330328638497642</v>
      </c>
      <c r="N17" s="10">
        <v>2.4502660406885757</v>
      </c>
      <c r="O17" s="247">
        <f t="shared" si="4"/>
        <v>2.4502660406885757</v>
      </c>
      <c r="P17" s="10">
        <f t="shared" si="5"/>
        <v>34.838609272613454</v>
      </c>
      <c r="Q17" s="11">
        <f t="shared" si="6"/>
        <v>5.8591673852360332E-2</v>
      </c>
    </row>
    <row r="18" spans="1:17">
      <c r="A18" s="9">
        <f t="shared" si="0"/>
        <v>13</v>
      </c>
      <c r="B18" s="14" t="s">
        <v>331</v>
      </c>
      <c r="C18" s="8">
        <f>димвенканали!C18</f>
        <v>573.46</v>
      </c>
      <c r="D18" s="8">
        <f>димвенканали!D18</f>
        <v>30.5</v>
      </c>
      <c r="E18" s="8">
        <f>димвенканали!E18</f>
        <v>116.6</v>
      </c>
      <c r="F18" s="8">
        <f t="shared" si="1"/>
        <v>720.56000000000006</v>
      </c>
      <c r="G18" s="8">
        <v>1</v>
      </c>
      <c r="H18" s="8">
        <v>1</v>
      </c>
      <c r="I18" s="8">
        <v>12</v>
      </c>
      <c r="J18" s="11">
        <v>8.7636932707355238E-3</v>
      </c>
      <c r="K18" s="18">
        <f t="shared" si="2"/>
        <v>19.885959311424099</v>
      </c>
      <c r="L18" s="10">
        <f t="shared" si="3"/>
        <v>7.3120672388106414</v>
      </c>
      <c r="M18" s="10">
        <v>7.6817276995305157</v>
      </c>
      <c r="N18" s="10">
        <v>2.6387480438184663</v>
      </c>
      <c r="O18" s="247">
        <f t="shared" si="4"/>
        <v>2.6387480438184663</v>
      </c>
      <c r="P18" s="10">
        <f t="shared" si="5"/>
        <v>37.518502293583722</v>
      </c>
      <c r="Q18" s="11">
        <f t="shared" si="6"/>
        <v>5.2068533215254412E-2</v>
      </c>
    </row>
    <row r="19" spans="1:17">
      <c r="A19" s="9">
        <f t="shared" si="0"/>
        <v>14</v>
      </c>
      <c r="B19" s="14" t="s">
        <v>332</v>
      </c>
      <c r="C19" s="8">
        <f>димвенканали!C19</f>
        <v>714.65</v>
      </c>
      <c r="D19" s="8">
        <f>димвенканали!D19</f>
        <v>0</v>
      </c>
      <c r="E19" s="8">
        <f>димвенканали!E19</f>
        <v>0</v>
      </c>
      <c r="F19" s="8">
        <f t="shared" si="1"/>
        <v>714.65</v>
      </c>
      <c r="G19" s="8"/>
      <c r="H19" s="8"/>
      <c r="I19" s="8">
        <v>14</v>
      </c>
      <c r="J19" s="11">
        <v>8.7636932707355238E-3</v>
      </c>
      <c r="K19" s="18">
        <f t="shared" si="2"/>
        <v>19.885959311424099</v>
      </c>
      <c r="L19" s="10">
        <f t="shared" si="3"/>
        <v>7.3120672388106414</v>
      </c>
      <c r="M19" s="10">
        <v>7.6817276995305157</v>
      </c>
      <c r="N19" s="10">
        <v>2.6387480438184663</v>
      </c>
      <c r="O19" s="247">
        <f t="shared" si="4"/>
        <v>2.6387480438184663</v>
      </c>
      <c r="P19" s="10">
        <f t="shared" si="5"/>
        <v>37.518502293583722</v>
      </c>
      <c r="Q19" s="11">
        <f t="shared" si="6"/>
        <v>5.249912865540296E-2</v>
      </c>
    </row>
    <row r="20" spans="1:17">
      <c r="A20" s="9">
        <f t="shared" si="0"/>
        <v>15</v>
      </c>
      <c r="B20" s="14" t="s">
        <v>333</v>
      </c>
      <c r="C20" s="8">
        <f>димвенканали!C20</f>
        <v>589.14</v>
      </c>
      <c r="D20" s="8">
        <f>димвенканали!D20</f>
        <v>0</v>
      </c>
      <c r="E20" s="8">
        <f>димвенканали!E20</f>
        <v>0</v>
      </c>
      <c r="F20" s="8">
        <f t="shared" si="1"/>
        <v>589.14</v>
      </c>
      <c r="G20" s="8"/>
      <c r="H20" s="8"/>
      <c r="I20" s="8">
        <v>15</v>
      </c>
      <c r="J20" s="11">
        <v>9.3896713615023459E-3</v>
      </c>
      <c r="K20" s="18">
        <f t="shared" si="2"/>
        <v>21.30638497652582</v>
      </c>
      <c r="L20" s="10">
        <f t="shared" si="3"/>
        <v>7.8343577558685444</v>
      </c>
      <c r="M20" s="10">
        <v>8.2304225352112663</v>
      </c>
      <c r="N20" s="10">
        <v>2.8272300469483564</v>
      </c>
      <c r="O20" s="247">
        <f t="shared" si="4"/>
        <v>2.8272300469483564</v>
      </c>
      <c r="P20" s="10">
        <f t="shared" si="5"/>
        <v>40.198395314553991</v>
      </c>
      <c r="Q20" s="11">
        <f t="shared" si="6"/>
        <v>6.8232330710109632E-2</v>
      </c>
    </row>
    <row r="21" spans="1:17">
      <c r="A21" s="9">
        <f t="shared" si="0"/>
        <v>16</v>
      </c>
      <c r="B21" s="14" t="s">
        <v>334</v>
      </c>
      <c r="C21" s="8">
        <f>димвенканали!C21</f>
        <v>1124.6099999999999</v>
      </c>
      <c r="D21" s="8">
        <f>димвенканали!D21</f>
        <v>0</v>
      </c>
      <c r="E21" s="8">
        <f>димвенканали!E21</f>
        <v>0</v>
      </c>
      <c r="F21" s="8">
        <f t="shared" si="1"/>
        <v>1124.6099999999999</v>
      </c>
      <c r="G21" s="8"/>
      <c r="H21" s="8"/>
      <c r="I21" s="8">
        <v>31</v>
      </c>
      <c r="J21" s="11">
        <v>1.9405320813771516E-2</v>
      </c>
      <c r="K21" s="18">
        <f t="shared" si="2"/>
        <v>44.033195618153364</v>
      </c>
      <c r="L21" s="10">
        <f t="shared" si="3"/>
        <v>16.191006028794995</v>
      </c>
      <c r="M21" s="10">
        <v>17.009539906103285</v>
      </c>
      <c r="N21" s="10">
        <v>5.8429420970266035</v>
      </c>
      <c r="O21" s="247">
        <f t="shared" si="4"/>
        <v>5.8429420970266035</v>
      </c>
      <c r="P21" s="10">
        <f t="shared" si="5"/>
        <v>83.076683650078252</v>
      </c>
      <c r="Q21" s="11">
        <f t="shared" si="6"/>
        <v>7.387154982623155E-2</v>
      </c>
    </row>
    <row r="22" spans="1:17">
      <c r="A22" s="9">
        <f t="shared" si="0"/>
        <v>17</v>
      </c>
      <c r="B22" s="14" t="s">
        <v>335</v>
      </c>
      <c r="C22" s="8">
        <f>димвенканали!C22</f>
        <v>1149.2</v>
      </c>
      <c r="D22" s="8">
        <f>димвенканали!D22</f>
        <v>0</v>
      </c>
      <c r="E22" s="8">
        <f>димвенканали!E22</f>
        <v>90.8</v>
      </c>
      <c r="F22" s="8">
        <f t="shared" si="1"/>
        <v>1240</v>
      </c>
      <c r="G22" s="8"/>
      <c r="H22" s="8">
        <v>1</v>
      </c>
      <c r="I22" s="8">
        <v>26</v>
      </c>
      <c r="J22" s="11">
        <v>1.6901408450704224E-2</v>
      </c>
      <c r="K22" s="18">
        <f t="shared" si="2"/>
        <v>38.35149295774648</v>
      </c>
      <c r="L22" s="10">
        <f t="shared" si="3"/>
        <v>14.101843960563382</v>
      </c>
      <c r="M22" s="10">
        <v>14.814760563380279</v>
      </c>
      <c r="N22" s="10">
        <v>5.089014084507042</v>
      </c>
      <c r="O22" s="247">
        <f t="shared" si="4"/>
        <v>5.089014084507042</v>
      </c>
      <c r="P22" s="10">
        <f t="shared" si="5"/>
        <v>72.357111566197176</v>
      </c>
      <c r="Q22" s="11">
        <f t="shared" si="6"/>
        <v>5.8352509327578371E-2</v>
      </c>
    </row>
    <row r="23" spans="1:17">
      <c r="A23" s="9">
        <f t="shared" si="0"/>
        <v>18</v>
      </c>
      <c r="B23" s="14" t="s">
        <v>336</v>
      </c>
      <c r="C23" s="8">
        <f>димвенканали!C23</f>
        <v>503.16</v>
      </c>
      <c r="D23" s="8">
        <f>димвенканали!D23</f>
        <v>0</v>
      </c>
      <c r="E23" s="8">
        <f>димвенканали!E23</f>
        <v>259.5</v>
      </c>
      <c r="F23" s="8">
        <f t="shared" si="1"/>
        <v>762.66000000000008</v>
      </c>
      <c r="G23" s="8"/>
      <c r="H23" s="8">
        <v>2</v>
      </c>
      <c r="I23" s="8">
        <v>11</v>
      </c>
      <c r="J23" s="11">
        <v>8.1377151799686999E-3</v>
      </c>
      <c r="K23" s="18">
        <f t="shared" si="2"/>
        <v>18.465533646322378</v>
      </c>
      <c r="L23" s="10">
        <f t="shared" si="3"/>
        <v>6.7897767217527392</v>
      </c>
      <c r="M23" s="10">
        <v>7.1330328638497642</v>
      </c>
      <c r="N23" s="10">
        <v>6.5915492957746471</v>
      </c>
      <c r="O23" s="247">
        <f t="shared" si="4"/>
        <v>6.5915492957746471</v>
      </c>
      <c r="P23" s="10">
        <f t="shared" si="5"/>
        <v>38.979892527699526</v>
      </c>
      <c r="Q23" s="11">
        <f t="shared" si="6"/>
        <v>5.1110445713292318E-2</v>
      </c>
    </row>
    <row r="24" spans="1:17">
      <c r="A24" s="9">
        <f t="shared" si="0"/>
        <v>19</v>
      </c>
      <c r="B24" s="14" t="s">
        <v>337</v>
      </c>
      <c r="C24" s="8">
        <f>димвенканали!C24</f>
        <v>532.1</v>
      </c>
      <c r="D24" s="8">
        <f>димвенканали!D24</f>
        <v>0</v>
      </c>
      <c r="E24" s="8">
        <f>димвенканали!E24</f>
        <v>33.9</v>
      </c>
      <c r="F24" s="8">
        <f t="shared" si="1"/>
        <v>566</v>
      </c>
      <c r="G24" s="8"/>
      <c r="H24" s="8">
        <v>1</v>
      </c>
      <c r="I24" s="8">
        <v>11</v>
      </c>
      <c r="J24" s="11">
        <v>7.5117370892018778E-3</v>
      </c>
      <c r="K24" s="18">
        <f t="shared" si="2"/>
        <v>17.045107981220657</v>
      </c>
      <c r="L24" s="10">
        <f t="shared" si="3"/>
        <v>6.2674862046948361</v>
      </c>
      <c r="M24" s="10">
        <v>6.5843380281690136</v>
      </c>
      <c r="N24" s="10">
        <v>2.2617840375586855</v>
      </c>
      <c r="O24" s="247">
        <f t="shared" si="4"/>
        <v>2.2617840375586855</v>
      </c>
      <c r="P24" s="10">
        <f t="shared" si="5"/>
        <v>32.158716251643192</v>
      </c>
      <c r="Q24" s="11">
        <f t="shared" si="6"/>
        <v>5.6817519879228257E-2</v>
      </c>
    </row>
    <row r="25" spans="1:17">
      <c r="A25" s="9">
        <f t="shared" si="0"/>
        <v>20</v>
      </c>
      <c r="B25" s="14" t="s">
        <v>338</v>
      </c>
      <c r="C25" s="8">
        <f>димвенканали!C25</f>
        <v>657.49</v>
      </c>
      <c r="D25" s="8">
        <f>димвенканали!D25</f>
        <v>0</v>
      </c>
      <c r="E25" s="8">
        <f>димвенканали!E25</f>
        <v>21.3</v>
      </c>
      <c r="F25" s="8">
        <f t="shared" si="1"/>
        <v>678.79</v>
      </c>
      <c r="G25" s="8"/>
      <c r="H25" s="8">
        <v>1</v>
      </c>
      <c r="I25" s="8">
        <v>19</v>
      </c>
      <c r="J25" s="11">
        <v>1.2519561815336462E-2</v>
      </c>
      <c r="K25" s="18">
        <f t="shared" si="2"/>
        <v>28.408513302034425</v>
      </c>
      <c r="L25" s="10">
        <f t="shared" si="3"/>
        <v>10.445810341158058</v>
      </c>
      <c r="M25" s="10">
        <v>10.973896713615021</v>
      </c>
      <c r="N25" s="10">
        <v>3.769640062597809</v>
      </c>
      <c r="O25" s="247">
        <f t="shared" si="4"/>
        <v>3.769640062597809</v>
      </c>
      <c r="P25" s="10">
        <f t="shared" si="5"/>
        <v>53.597860419405315</v>
      </c>
      <c r="Q25" s="11">
        <f t="shared" si="6"/>
        <v>7.8960886900816624E-2</v>
      </c>
    </row>
    <row r="26" spans="1:17">
      <c r="A26" s="9">
        <f t="shared" si="0"/>
        <v>21</v>
      </c>
      <c r="B26" s="14" t="s">
        <v>339</v>
      </c>
      <c r="C26" s="8">
        <f>димвенканали!C26</f>
        <v>783.55</v>
      </c>
      <c r="D26" s="8">
        <f>димвенканали!D26</f>
        <v>87.5</v>
      </c>
      <c r="E26" s="8">
        <f>димвенканали!E26</f>
        <v>70.599999999999994</v>
      </c>
      <c r="F26" s="8">
        <f t="shared" si="1"/>
        <v>941.65</v>
      </c>
      <c r="G26" s="8">
        <v>1</v>
      </c>
      <c r="H26" s="8">
        <v>1</v>
      </c>
      <c r="I26" s="8">
        <v>20</v>
      </c>
      <c r="J26" s="11">
        <v>1.3771517996870108E-2</v>
      </c>
      <c r="K26" s="18">
        <f t="shared" si="2"/>
        <v>31.249364632237871</v>
      </c>
      <c r="L26" s="10">
        <f t="shared" si="3"/>
        <v>11.490391375273866</v>
      </c>
      <c r="M26" s="10">
        <v>12.071286384976524</v>
      </c>
      <c r="N26" s="10">
        <v>4.1466040688575898</v>
      </c>
      <c r="O26" s="247">
        <f t="shared" si="4"/>
        <v>4.1466040688575898</v>
      </c>
      <c r="P26" s="10">
        <f t="shared" si="5"/>
        <v>58.957646461345853</v>
      </c>
      <c r="Q26" s="11">
        <f t="shared" si="6"/>
        <v>6.2610998206707222E-2</v>
      </c>
    </row>
    <row r="27" spans="1:17">
      <c r="A27" s="9">
        <f t="shared" si="0"/>
        <v>22</v>
      </c>
      <c r="B27" s="14" t="s">
        <v>340</v>
      </c>
      <c r="C27" s="8">
        <f>димвенканали!C27</f>
        <v>691.1</v>
      </c>
      <c r="D27" s="8">
        <f>димвенканали!D27</f>
        <v>0</v>
      </c>
      <c r="E27" s="8">
        <f>димвенканали!E27</f>
        <v>347.8</v>
      </c>
      <c r="F27" s="8">
        <f t="shared" si="1"/>
        <v>1038.9000000000001</v>
      </c>
      <c r="G27" s="8"/>
      <c r="H27" s="8">
        <v>1</v>
      </c>
      <c r="I27" s="8">
        <v>21</v>
      </c>
      <c r="J27" s="11">
        <v>1.3771517996870108E-2</v>
      </c>
      <c r="K27" s="18">
        <f t="shared" si="2"/>
        <v>31.249364632237871</v>
      </c>
      <c r="L27" s="10">
        <f t="shared" si="3"/>
        <v>11.490391375273866</v>
      </c>
      <c r="M27" s="10">
        <v>12.071286384976524</v>
      </c>
      <c r="N27" s="10">
        <v>4.1466040688575898</v>
      </c>
      <c r="O27" s="247">
        <f t="shared" si="4"/>
        <v>4.1466040688575898</v>
      </c>
      <c r="P27" s="10">
        <f t="shared" si="5"/>
        <v>58.957646461345853</v>
      </c>
      <c r="Q27" s="11">
        <f t="shared" si="6"/>
        <v>5.6750068785586534E-2</v>
      </c>
    </row>
    <row r="28" spans="1:17">
      <c r="A28" s="9">
        <f t="shared" si="0"/>
        <v>23</v>
      </c>
      <c r="B28" s="14" t="s">
        <v>341</v>
      </c>
      <c r="C28" s="8">
        <f>димвенканали!C28</f>
        <v>247.7</v>
      </c>
      <c r="D28" s="8">
        <f>димвенканали!D28</f>
        <v>35.200000000000003</v>
      </c>
      <c r="E28" s="8">
        <f>димвенканали!E28</f>
        <v>0</v>
      </c>
      <c r="F28" s="8">
        <f t="shared" si="1"/>
        <v>282.89999999999998</v>
      </c>
      <c r="G28" s="8">
        <v>1</v>
      </c>
      <c r="H28" s="8"/>
      <c r="I28" s="8">
        <v>4</v>
      </c>
      <c r="J28" s="11">
        <v>3.1298904538341154E-3</v>
      </c>
      <c r="K28" s="18">
        <f t="shared" si="2"/>
        <v>7.1021283255086063</v>
      </c>
      <c r="L28" s="10">
        <f t="shared" si="3"/>
        <v>2.6114525852895145</v>
      </c>
      <c r="M28" s="10">
        <v>2.7434741784037553</v>
      </c>
      <c r="N28" s="10">
        <v>0.94241001564945226</v>
      </c>
      <c r="O28" s="247">
        <f t="shared" si="4"/>
        <v>0.94241001564945226</v>
      </c>
      <c r="P28" s="10">
        <f t="shared" si="5"/>
        <v>13.399465104851329</v>
      </c>
      <c r="Q28" s="11">
        <f t="shared" si="6"/>
        <v>4.7364669865151393E-2</v>
      </c>
    </row>
    <row r="29" spans="1:17">
      <c r="A29" s="9">
        <f t="shared" si="0"/>
        <v>24</v>
      </c>
      <c r="B29" s="14" t="s">
        <v>342</v>
      </c>
      <c r="C29" s="8">
        <f>димвенканали!C29</f>
        <v>114.7</v>
      </c>
      <c r="D29" s="8">
        <f>димвенканали!D29</f>
        <v>0</v>
      </c>
      <c r="E29" s="8">
        <f>димвенканали!E29</f>
        <v>0</v>
      </c>
      <c r="F29" s="8">
        <f t="shared" si="1"/>
        <v>114.7</v>
      </c>
      <c r="G29" s="8"/>
      <c r="H29" s="8"/>
      <c r="I29" s="8">
        <v>2</v>
      </c>
      <c r="J29" s="11">
        <v>1.2519561815336462E-3</v>
      </c>
      <c r="K29" s="18">
        <f t="shared" si="2"/>
        <v>2.8408513302034426</v>
      </c>
      <c r="L29" s="10">
        <f t="shared" si="3"/>
        <v>1.0445810341158059</v>
      </c>
      <c r="M29" s="10">
        <v>1.0973896713615021</v>
      </c>
      <c r="N29" s="10">
        <v>0.37696400625978088</v>
      </c>
      <c r="O29" s="247">
        <f t="shared" si="4"/>
        <v>0.37696400625978088</v>
      </c>
      <c r="P29" s="10">
        <f t="shared" si="5"/>
        <v>5.3597860419405317</v>
      </c>
      <c r="Q29" s="11">
        <f t="shared" si="6"/>
        <v>4.6728736198260956E-2</v>
      </c>
    </row>
    <row r="30" spans="1:17">
      <c r="A30" s="9">
        <f t="shared" si="0"/>
        <v>25</v>
      </c>
      <c r="B30" s="14" t="s">
        <v>343</v>
      </c>
      <c r="C30" s="8">
        <f>димвенканали!C30</f>
        <v>111.3</v>
      </c>
      <c r="D30" s="8">
        <f>димвенканали!D30</f>
        <v>90</v>
      </c>
      <c r="E30" s="8">
        <f>димвенканали!E30</f>
        <v>0</v>
      </c>
      <c r="F30" s="8">
        <f t="shared" si="1"/>
        <v>201.3</v>
      </c>
      <c r="G30" s="8">
        <v>1</v>
      </c>
      <c r="H30" s="8"/>
      <c r="I30" s="8">
        <v>2</v>
      </c>
      <c r="J30" s="11">
        <v>1.8779342723004694E-3</v>
      </c>
      <c r="K30" s="18">
        <f t="shared" si="2"/>
        <v>4.2612769953051641</v>
      </c>
      <c r="L30" s="10">
        <f t="shared" si="3"/>
        <v>1.566871551173709</v>
      </c>
      <c r="M30" s="10">
        <v>1.6460845070422534</v>
      </c>
      <c r="N30" s="10">
        <v>2.563380281690141</v>
      </c>
      <c r="O30" s="247">
        <f t="shared" si="4"/>
        <v>2.563380281690141</v>
      </c>
      <c r="P30" s="10">
        <f t="shared" si="5"/>
        <v>10.037613335211269</v>
      </c>
      <c r="Q30" s="11">
        <f t="shared" si="6"/>
        <v>4.9863950994591497E-2</v>
      </c>
    </row>
    <row r="31" spans="1:17">
      <c r="A31" s="9">
        <f t="shared" si="0"/>
        <v>26</v>
      </c>
      <c r="B31" s="14" t="s">
        <v>344</v>
      </c>
      <c r="C31" s="8">
        <f>димвенканали!C31</f>
        <v>148.1</v>
      </c>
      <c r="D31" s="8">
        <f>димвенканали!D31</f>
        <v>0</v>
      </c>
      <c r="E31" s="8">
        <f>димвенканали!E31</f>
        <v>0</v>
      </c>
      <c r="F31" s="8">
        <f t="shared" si="1"/>
        <v>148.1</v>
      </c>
      <c r="G31" s="8"/>
      <c r="H31" s="8"/>
      <c r="I31" s="8">
        <v>3</v>
      </c>
      <c r="J31" s="11">
        <v>1.8779342723004694E-3</v>
      </c>
      <c r="K31" s="18">
        <f t="shared" si="2"/>
        <v>4.2612769953051641</v>
      </c>
      <c r="L31" s="10">
        <f t="shared" si="3"/>
        <v>1.566871551173709</v>
      </c>
      <c r="M31" s="10">
        <v>1.6460845070422534</v>
      </c>
      <c r="N31" s="10">
        <v>0.56544600938967138</v>
      </c>
      <c r="O31" s="247">
        <f t="shared" si="4"/>
        <v>0.56544600938967138</v>
      </c>
      <c r="P31" s="10">
        <f t="shared" si="5"/>
        <v>8.0396790629107979</v>
      </c>
      <c r="Q31" s="11">
        <f t="shared" si="6"/>
        <v>5.42854764544956E-2</v>
      </c>
    </row>
    <row r="32" spans="1:17">
      <c r="A32" s="9">
        <f t="shared" si="0"/>
        <v>27</v>
      </c>
      <c r="B32" s="14" t="s">
        <v>345</v>
      </c>
      <c r="C32" s="8">
        <f>димвенканали!C32</f>
        <v>337.2</v>
      </c>
      <c r="D32" s="8">
        <f>димвенканали!D32</f>
        <v>0</v>
      </c>
      <c r="E32" s="8">
        <f>димвенканали!E32</f>
        <v>0</v>
      </c>
      <c r="F32" s="8">
        <f t="shared" si="1"/>
        <v>337.2</v>
      </c>
      <c r="G32" s="8"/>
      <c r="H32" s="8"/>
      <c r="I32" s="8">
        <v>6</v>
      </c>
      <c r="J32" s="11">
        <v>3.7558685446009389E-3</v>
      </c>
      <c r="K32" s="18">
        <f t="shared" si="2"/>
        <v>8.5225539906103283</v>
      </c>
      <c r="L32" s="10">
        <f t="shared" si="3"/>
        <v>3.133743102347418</v>
      </c>
      <c r="M32" s="10">
        <v>3.2921690140845068</v>
      </c>
      <c r="N32" s="10">
        <v>1.1308920187793428</v>
      </c>
      <c r="O32" s="247">
        <f t="shared" si="4"/>
        <v>1.1308920187793428</v>
      </c>
      <c r="P32" s="10">
        <f t="shared" si="5"/>
        <v>16.079358125821596</v>
      </c>
      <c r="Q32" s="11">
        <f t="shared" si="6"/>
        <v>4.7684929198759184E-2</v>
      </c>
    </row>
    <row r="33" spans="1:17">
      <c r="A33" s="9">
        <f t="shared" si="0"/>
        <v>28</v>
      </c>
      <c r="B33" s="14" t="s">
        <v>346</v>
      </c>
      <c r="C33" s="8">
        <f>димвенканали!C33</f>
        <v>284.3</v>
      </c>
      <c r="D33" s="8">
        <f>димвенканали!D33</f>
        <v>0</v>
      </c>
      <c r="E33" s="8">
        <f>димвенканали!E33</f>
        <v>0</v>
      </c>
      <c r="F33" s="8">
        <f t="shared" si="1"/>
        <v>284.3</v>
      </c>
      <c r="G33" s="8"/>
      <c r="H33" s="8"/>
      <c r="I33" s="8">
        <v>6</v>
      </c>
      <c r="J33" s="11">
        <v>3.7558685446009389E-3</v>
      </c>
      <c r="K33" s="18">
        <f t="shared" si="2"/>
        <v>8.5225539906103283</v>
      </c>
      <c r="L33" s="10">
        <f t="shared" si="3"/>
        <v>3.133743102347418</v>
      </c>
      <c r="M33" s="10">
        <v>3.2921690140845068</v>
      </c>
      <c r="N33" s="10">
        <v>1.1308920187793428</v>
      </c>
      <c r="O33" s="247">
        <f t="shared" si="4"/>
        <v>1.1308920187793428</v>
      </c>
      <c r="P33" s="10">
        <f t="shared" si="5"/>
        <v>16.079358125821596</v>
      </c>
      <c r="Q33" s="11">
        <f t="shared" si="6"/>
        <v>5.6557714125295797E-2</v>
      </c>
    </row>
    <row r="34" spans="1:17">
      <c r="A34" s="9">
        <f t="shared" si="0"/>
        <v>29</v>
      </c>
      <c r="B34" s="14" t="s">
        <v>347</v>
      </c>
      <c r="C34" s="8">
        <f>димвенканали!C34</f>
        <v>152.72999999999999</v>
      </c>
      <c r="D34" s="8">
        <f>димвенканали!D34</f>
        <v>61</v>
      </c>
      <c r="E34" s="8">
        <f>димвенканали!E34</f>
        <v>0</v>
      </c>
      <c r="F34" s="8">
        <f t="shared" si="1"/>
        <v>213.73</v>
      </c>
      <c r="G34" s="8">
        <v>1</v>
      </c>
      <c r="H34" s="8"/>
      <c r="I34" s="8">
        <v>3</v>
      </c>
      <c r="J34" s="11">
        <v>2.5039123630672924E-3</v>
      </c>
      <c r="K34" s="18">
        <f t="shared" si="2"/>
        <v>5.6817026604068852</v>
      </c>
      <c r="L34" s="10">
        <f t="shared" si="3"/>
        <v>2.0891620682316119</v>
      </c>
      <c r="M34" s="10">
        <v>2.1947793427230042</v>
      </c>
      <c r="N34" s="10">
        <v>0.75392801251956176</v>
      </c>
      <c r="O34" s="247">
        <f t="shared" si="4"/>
        <v>0.75392801251956176</v>
      </c>
      <c r="P34" s="10">
        <f t="shared" si="5"/>
        <v>10.719572083881063</v>
      </c>
      <c r="Q34" s="11">
        <f t="shared" si="6"/>
        <v>5.0154737677822782E-2</v>
      </c>
    </row>
    <row r="35" spans="1:17">
      <c r="A35" s="9">
        <f t="shared" si="0"/>
        <v>30</v>
      </c>
      <c r="B35" s="14" t="s">
        <v>348</v>
      </c>
      <c r="C35" s="8">
        <f>димвенканали!C35</f>
        <v>164.22</v>
      </c>
      <c r="D35" s="8">
        <f>димвенканали!D35</f>
        <v>0</v>
      </c>
      <c r="E35" s="8">
        <f>димвенканали!E35</f>
        <v>0</v>
      </c>
      <c r="F35" s="8">
        <f t="shared" si="1"/>
        <v>164.22</v>
      </c>
      <c r="G35" s="8"/>
      <c r="H35" s="8"/>
      <c r="I35" s="8">
        <v>3</v>
      </c>
      <c r="J35" s="11">
        <v>1.8779342723004694E-3</v>
      </c>
      <c r="K35" s="18">
        <f t="shared" si="2"/>
        <v>4.2612769953051641</v>
      </c>
      <c r="L35" s="10">
        <f t="shared" si="3"/>
        <v>1.566871551173709</v>
      </c>
      <c r="M35" s="10">
        <v>1.6460845070422534</v>
      </c>
      <c r="N35" s="10">
        <v>0.56544600938967138</v>
      </c>
      <c r="O35" s="247">
        <f t="shared" si="4"/>
        <v>0.56544600938967138</v>
      </c>
      <c r="P35" s="10">
        <f t="shared" si="5"/>
        <v>8.0396790629107979</v>
      </c>
      <c r="Q35" s="11">
        <f t="shared" si="6"/>
        <v>4.8956759608517829E-2</v>
      </c>
    </row>
    <row r="36" spans="1:17">
      <c r="A36" s="9">
        <f t="shared" si="0"/>
        <v>31</v>
      </c>
      <c r="B36" s="14" t="s">
        <v>349</v>
      </c>
      <c r="C36" s="8">
        <f>димвенканали!C36</f>
        <v>251.7</v>
      </c>
      <c r="D36" s="8">
        <f>димвенканали!D36</f>
        <v>0</v>
      </c>
      <c r="E36" s="8">
        <f>димвенканали!E36</f>
        <v>0</v>
      </c>
      <c r="F36" s="8">
        <f t="shared" si="1"/>
        <v>251.7</v>
      </c>
      <c r="G36" s="8"/>
      <c r="H36" s="8"/>
      <c r="I36" s="8">
        <v>5</v>
      </c>
      <c r="J36" s="11">
        <v>3.1298904538341154E-3</v>
      </c>
      <c r="K36" s="18">
        <f t="shared" si="2"/>
        <v>7.1021283255086063</v>
      </c>
      <c r="L36" s="10">
        <f t="shared" si="3"/>
        <v>2.6114525852895145</v>
      </c>
      <c r="M36" s="10">
        <v>2.7434741784037553</v>
      </c>
      <c r="N36" s="10">
        <v>0.94241001564945226</v>
      </c>
      <c r="O36" s="247">
        <f t="shared" si="4"/>
        <v>0.94241001564945226</v>
      </c>
      <c r="P36" s="10">
        <f t="shared" si="5"/>
        <v>13.399465104851329</v>
      </c>
      <c r="Q36" s="11">
        <f t="shared" si="6"/>
        <v>5.3235856594562293E-2</v>
      </c>
    </row>
    <row r="37" spans="1:17">
      <c r="A37" s="9">
        <f t="shared" si="0"/>
        <v>32</v>
      </c>
      <c r="B37" s="14" t="s">
        <v>350</v>
      </c>
      <c r="C37" s="8">
        <f>димвенканали!C37</f>
        <v>132.6</v>
      </c>
      <c r="D37" s="8">
        <f>димвенканали!D37</f>
        <v>0</v>
      </c>
      <c r="E37" s="8">
        <f>димвенканали!E37</f>
        <v>0</v>
      </c>
      <c r="F37" s="8">
        <f t="shared" si="1"/>
        <v>132.6</v>
      </c>
      <c r="G37" s="8"/>
      <c r="H37" s="8"/>
      <c r="I37" s="8">
        <v>2</v>
      </c>
      <c r="J37" s="11">
        <v>1.2519561815336462E-3</v>
      </c>
      <c r="K37" s="18">
        <f t="shared" si="2"/>
        <v>2.8408513302034426</v>
      </c>
      <c r="L37" s="10">
        <f t="shared" si="3"/>
        <v>1.0445810341158059</v>
      </c>
      <c r="M37" s="10">
        <v>1.0973896713615021</v>
      </c>
      <c r="N37" s="10">
        <v>0.37696400625978088</v>
      </c>
      <c r="O37" s="247">
        <f t="shared" si="4"/>
        <v>0.37696400625978088</v>
      </c>
      <c r="P37" s="10">
        <f t="shared" si="5"/>
        <v>5.3597860419405317</v>
      </c>
      <c r="Q37" s="11">
        <f t="shared" si="6"/>
        <v>4.0420709215237799E-2</v>
      </c>
    </row>
    <row r="38" spans="1:17">
      <c r="A38" s="9">
        <f t="shared" si="0"/>
        <v>33</v>
      </c>
      <c r="B38" s="14" t="s">
        <v>351</v>
      </c>
      <c r="C38" s="8">
        <f>димвенканали!C38</f>
        <v>89.3</v>
      </c>
      <c r="D38" s="8">
        <f>димвенканали!D38</f>
        <v>0</v>
      </c>
      <c r="E38" s="8">
        <f>димвенканали!E38</f>
        <v>0</v>
      </c>
      <c r="F38" s="8">
        <f t="shared" si="1"/>
        <v>89.3</v>
      </c>
      <c r="G38" s="8"/>
      <c r="H38" s="8"/>
      <c r="I38" s="8">
        <v>2</v>
      </c>
      <c r="J38" s="11">
        <v>1.2519561815336462E-3</v>
      </c>
      <c r="K38" s="18">
        <f t="shared" si="2"/>
        <v>2.8408513302034426</v>
      </c>
      <c r="L38" s="10">
        <f t="shared" si="3"/>
        <v>1.0445810341158059</v>
      </c>
      <c r="M38" s="10">
        <v>1.0973896713615021</v>
      </c>
      <c r="N38" s="10">
        <v>0.37696400625978088</v>
      </c>
      <c r="O38" s="247">
        <f t="shared" si="4"/>
        <v>0.37696400625978088</v>
      </c>
      <c r="P38" s="10">
        <f t="shared" si="5"/>
        <v>5.3597860419405317</v>
      </c>
      <c r="Q38" s="11">
        <f t="shared" si="6"/>
        <v>6.0020000469658809E-2</v>
      </c>
    </row>
    <row r="39" spans="1:17">
      <c r="A39" s="9">
        <f t="shared" si="0"/>
        <v>34</v>
      </c>
      <c r="B39" s="14" t="s">
        <v>352</v>
      </c>
      <c r="C39" s="8">
        <f>димвенканали!C39</f>
        <v>123.45</v>
      </c>
      <c r="D39" s="8">
        <f>димвенканали!D39</f>
        <v>0</v>
      </c>
      <c r="E39" s="8">
        <f>димвенканали!E39</f>
        <v>0</v>
      </c>
      <c r="F39" s="8">
        <f t="shared" si="1"/>
        <v>123.45</v>
      </c>
      <c r="G39" s="8"/>
      <c r="H39" s="8"/>
      <c r="I39" s="8">
        <v>2</v>
      </c>
      <c r="J39" s="11">
        <v>1.2519561815336462E-3</v>
      </c>
      <c r="K39" s="18">
        <f t="shared" si="2"/>
        <v>2.8408513302034426</v>
      </c>
      <c r="L39" s="10">
        <f t="shared" si="3"/>
        <v>1.0445810341158059</v>
      </c>
      <c r="M39" s="10">
        <v>1.0973896713615021</v>
      </c>
      <c r="N39" s="10">
        <v>0.37696400625978088</v>
      </c>
      <c r="O39" s="247">
        <f t="shared" si="4"/>
        <v>0.37696400625978088</v>
      </c>
      <c r="P39" s="10">
        <f t="shared" si="5"/>
        <v>5.3597860419405317</v>
      </c>
      <c r="Q39" s="11">
        <f t="shared" si="6"/>
        <v>4.341665485573537E-2</v>
      </c>
    </row>
    <row r="40" spans="1:17">
      <c r="A40" s="9">
        <f t="shared" si="0"/>
        <v>35</v>
      </c>
      <c r="B40" s="14" t="s">
        <v>353</v>
      </c>
      <c r="C40" s="8">
        <f>димвенканали!C40</f>
        <v>202.4</v>
      </c>
      <c r="D40" s="8">
        <f>димвенканали!D40</f>
        <v>0</v>
      </c>
      <c r="E40" s="8">
        <f>димвенканали!E40</f>
        <v>38.9</v>
      </c>
      <c r="F40" s="8">
        <f t="shared" si="1"/>
        <v>241.3</v>
      </c>
      <c r="G40" s="8"/>
      <c r="H40" s="8">
        <v>1</v>
      </c>
      <c r="I40" s="8">
        <v>5</v>
      </c>
      <c r="J40" s="11">
        <v>3.7558685446009389E-3</v>
      </c>
      <c r="K40" s="18">
        <f t="shared" si="2"/>
        <v>8.5225539906103283</v>
      </c>
      <c r="L40" s="10">
        <f t="shared" si="3"/>
        <v>3.133743102347418</v>
      </c>
      <c r="M40" s="10">
        <v>3.2921690140845068</v>
      </c>
      <c r="N40" s="10">
        <v>1.1308920187793428</v>
      </c>
      <c r="O40" s="247">
        <f t="shared" si="4"/>
        <v>1.1308920187793428</v>
      </c>
      <c r="P40" s="10">
        <f t="shared" si="5"/>
        <v>16.079358125821596</v>
      </c>
      <c r="Q40" s="11">
        <f t="shared" si="6"/>
        <v>6.6636378474188129E-2</v>
      </c>
    </row>
    <row r="41" spans="1:17" ht="18.75">
      <c r="A41" s="9">
        <f t="shared" si="0"/>
        <v>36</v>
      </c>
      <c r="B41" s="14" t="s">
        <v>354</v>
      </c>
      <c r="C41" s="8">
        <f>димвенканали!C41</f>
        <v>176.4</v>
      </c>
      <c r="D41" s="8">
        <f>димвенканали!D41</f>
        <v>0</v>
      </c>
      <c r="E41" s="8">
        <f>димвенканали!E41</f>
        <v>0</v>
      </c>
      <c r="F41" s="8">
        <f t="shared" si="1"/>
        <v>176.4</v>
      </c>
      <c r="G41" s="8"/>
      <c r="H41" s="8"/>
      <c r="I41" s="24">
        <v>4</v>
      </c>
      <c r="J41" s="11">
        <v>2.5039123630672924E-3</v>
      </c>
      <c r="K41" s="18">
        <f t="shared" si="2"/>
        <v>5.6817026604068852</v>
      </c>
      <c r="L41" s="10">
        <f t="shared" si="3"/>
        <v>2.0891620682316119</v>
      </c>
      <c r="M41" s="10">
        <v>2.1947793427230042</v>
      </c>
      <c r="N41" s="10">
        <v>0.75392801251956176</v>
      </c>
      <c r="O41" s="247">
        <f t="shared" si="4"/>
        <v>0.75392801251956176</v>
      </c>
      <c r="P41" s="10">
        <f t="shared" si="5"/>
        <v>10.719572083881063</v>
      </c>
      <c r="Q41" s="11">
        <f t="shared" si="6"/>
        <v>6.0768549228350698E-2</v>
      </c>
    </row>
    <row r="42" spans="1:17">
      <c r="A42" s="9">
        <f t="shared" si="0"/>
        <v>37</v>
      </c>
      <c r="B42" s="14" t="s">
        <v>355</v>
      </c>
      <c r="C42" s="8">
        <f>димвенканали!C42</f>
        <v>127</v>
      </c>
      <c r="D42" s="8">
        <f>димвенканали!D42</f>
        <v>0</v>
      </c>
      <c r="E42" s="8">
        <f>димвенканали!E42</f>
        <v>0</v>
      </c>
      <c r="F42" s="8">
        <f t="shared" si="1"/>
        <v>127</v>
      </c>
      <c r="G42" s="8"/>
      <c r="H42" s="8"/>
      <c r="I42" s="8">
        <v>3</v>
      </c>
      <c r="J42" s="11">
        <v>1.8779342723004694E-3</v>
      </c>
      <c r="K42" s="18">
        <f t="shared" si="2"/>
        <v>4.2612769953051641</v>
      </c>
      <c r="L42" s="10">
        <f t="shared" si="3"/>
        <v>1.566871551173709</v>
      </c>
      <c r="M42" s="10">
        <v>1.6460845070422534</v>
      </c>
      <c r="N42" s="10">
        <v>0.56544600938967138</v>
      </c>
      <c r="O42" s="247">
        <f t="shared" si="4"/>
        <v>0.56544600938967138</v>
      </c>
      <c r="P42" s="10">
        <f t="shared" si="5"/>
        <v>8.0396790629107979</v>
      </c>
      <c r="Q42" s="11">
        <f t="shared" si="6"/>
        <v>6.3304559550478728E-2</v>
      </c>
    </row>
    <row r="43" spans="1:17">
      <c r="A43" s="9">
        <f t="shared" si="0"/>
        <v>38</v>
      </c>
      <c r="B43" s="14" t="s">
        <v>356</v>
      </c>
      <c r="C43" s="8">
        <f>димвенканали!C43</f>
        <v>153.9</v>
      </c>
      <c r="D43" s="8">
        <f>димвенканали!D43</f>
        <v>0</v>
      </c>
      <c r="E43" s="8">
        <f>димвенканали!E43</f>
        <v>0</v>
      </c>
      <c r="F43" s="8">
        <f t="shared" si="1"/>
        <v>153.9</v>
      </c>
      <c r="G43" s="8"/>
      <c r="H43" s="8"/>
      <c r="I43" s="30">
        <v>2</v>
      </c>
      <c r="J43" s="11">
        <v>1.2519561815336462E-3</v>
      </c>
      <c r="K43" s="18">
        <f t="shared" si="2"/>
        <v>2.8408513302034426</v>
      </c>
      <c r="L43" s="10">
        <f t="shared" si="3"/>
        <v>1.0445810341158059</v>
      </c>
      <c r="M43" s="10">
        <v>1.0973896713615021</v>
      </c>
      <c r="N43" s="10">
        <v>0.37696400625978088</v>
      </c>
      <c r="O43" s="247">
        <f t="shared" si="4"/>
        <v>0.37696400625978088</v>
      </c>
      <c r="P43" s="10">
        <f t="shared" si="5"/>
        <v>5.3597860419405317</v>
      </c>
      <c r="Q43" s="11">
        <f t="shared" si="6"/>
        <v>3.4826420025604495E-2</v>
      </c>
    </row>
    <row r="44" spans="1:17">
      <c r="A44" s="9">
        <f t="shared" si="0"/>
        <v>39</v>
      </c>
      <c r="B44" s="14" t="s">
        <v>357</v>
      </c>
      <c r="C44" s="8">
        <f>димвенканали!C44</f>
        <v>240.67</v>
      </c>
      <c r="D44" s="8">
        <f>димвенканали!D44</f>
        <v>32.299999999999997</v>
      </c>
      <c r="E44" s="8">
        <f>димвенканали!E44</f>
        <v>0</v>
      </c>
      <c r="F44" s="8">
        <f t="shared" si="1"/>
        <v>272.96999999999997</v>
      </c>
      <c r="G44" s="8">
        <v>1</v>
      </c>
      <c r="H44" s="8"/>
      <c r="I44" s="30">
        <v>4</v>
      </c>
      <c r="J44" s="11">
        <v>3.1298904538341154E-3</v>
      </c>
      <c r="K44" s="18">
        <f t="shared" si="2"/>
        <v>7.1021283255086063</v>
      </c>
      <c r="L44" s="10">
        <f t="shared" si="3"/>
        <v>2.6114525852895145</v>
      </c>
      <c r="M44" s="10">
        <v>2.7434741784037553</v>
      </c>
      <c r="N44" s="10">
        <v>0.94241001564945226</v>
      </c>
      <c r="O44" s="247">
        <f t="shared" si="4"/>
        <v>0.94241001564945226</v>
      </c>
      <c r="P44" s="10">
        <f t="shared" si="5"/>
        <v>13.399465104851329</v>
      </c>
      <c r="Q44" s="11">
        <f t="shared" si="6"/>
        <v>4.9087684012350551E-2</v>
      </c>
    </row>
    <row r="45" spans="1:17">
      <c r="A45" s="9">
        <f t="shared" si="0"/>
        <v>40</v>
      </c>
      <c r="B45" s="14" t="s">
        <v>358</v>
      </c>
      <c r="C45" s="8">
        <f>димвенканали!C45</f>
        <v>73.599999999999994</v>
      </c>
      <c r="D45" s="8">
        <f>димвенканали!D45</f>
        <v>0</v>
      </c>
      <c r="E45" s="8">
        <f>димвенканали!E45</f>
        <v>0</v>
      </c>
      <c r="F45" s="8">
        <f t="shared" si="1"/>
        <v>73.599999999999994</v>
      </c>
      <c r="G45" s="8"/>
      <c r="H45" s="8"/>
      <c r="I45" s="8">
        <v>2</v>
      </c>
      <c r="J45" s="11">
        <v>1.2519561815336462E-3</v>
      </c>
      <c r="K45" s="18">
        <f t="shared" si="2"/>
        <v>2.8408513302034426</v>
      </c>
      <c r="L45" s="10">
        <f t="shared" si="3"/>
        <v>1.0445810341158059</v>
      </c>
      <c r="M45" s="10">
        <v>1.0973896713615021</v>
      </c>
      <c r="N45" s="10">
        <v>0.37696400625978088</v>
      </c>
      <c r="O45" s="247">
        <f t="shared" si="4"/>
        <v>0.37696400625978088</v>
      </c>
      <c r="P45" s="10">
        <f t="shared" si="5"/>
        <v>5.3597860419405317</v>
      </c>
      <c r="Q45" s="11">
        <f t="shared" si="6"/>
        <v>7.2823179917670275E-2</v>
      </c>
    </row>
    <row r="46" spans="1:17">
      <c r="A46" s="9">
        <f t="shared" si="0"/>
        <v>41</v>
      </c>
      <c r="B46" s="14" t="s">
        <v>359</v>
      </c>
      <c r="C46" s="8">
        <f>димвенканали!C46</f>
        <v>226.2</v>
      </c>
      <c r="D46" s="8">
        <f>димвенканали!D46</f>
        <v>0</v>
      </c>
      <c r="E46" s="8">
        <f>димвенканали!E46</f>
        <v>0</v>
      </c>
      <c r="F46" s="8">
        <f t="shared" si="1"/>
        <v>226.2</v>
      </c>
      <c r="G46" s="8"/>
      <c r="H46" s="8"/>
      <c r="I46" s="8">
        <v>5</v>
      </c>
      <c r="J46" s="11">
        <v>3.1298904538341154E-3</v>
      </c>
      <c r="K46" s="18">
        <f t="shared" si="2"/>
        <v>7.1021283255086063</v>
      </c>
      <c r="L46" s="10">
        <f t="shared" si="3"/>
        <v>2.6114525852895145</v>
      </c>
      <c r="M46" s="10">
        <v>2.7434741784037553</v>
      </c>
      <c r="N46" s="10">
        <v>0.94241001564945226</v>
      </c>
      <c r="O46" s="247">
        <f t="shared" si="4"/>
        <v>0.94241001564945226</v>
      </c>
      <c r="P46" s="10">
        <f t="shared" si="5"/>
        <v>13.399465104851329</v>
      </c>
      <c r="Q46" s="11">
        <f t="shared" si="6"/>
        <v>5.9237246263710561E-2</v>
      </c>
    </row>
    <row r="47" spans="1:17">
      <c r="A47" s="9">
        <f t="shared" si="0"/>
        <v>42</v>
      </c>
      <c r="B47" s="14" t="s">
        <v>360</v>
      </c>
      <c r="C47" s="8">
        <f>димвенканали!C47</f>
        <v>262.41000000000003</v>
      </c>
      <c r="D47" s="8">
        <f>димвенканали!D47</f>
        <v>0</v>
      </c>
      <c r="E47" s="8">
        <f>димвенканали!E47</f>
        <v>0</v>
      </c>
      <c r="F47" s="8">
        <f t="shared" si="1"/>
        <v>262.41000000000003</v>
      </c>
      <c r="G47" s="8"/>
      <c r="H47" s="8"/>
      <c r="I47" s="8">
        <v>5</v>
      </c>
      <c r="J47" s="11">
        <v>3.1298904538341154E-3</v>
      </c>
      <c r="K47" s="18">
        <f t="shared" si="2"/>
        <v>7.1021283255086063</v>
      </c>
      <c r="L47" s="10">
        <f t="shared" si="3"/>
        <v>2.6114525852895145</v>
      </c>
      <c r="M47" s="10">
        <v>2.7434741784037553</v>
      </c>
      <c r="N47" s="10">
        <v>0.94241001564945226</v>
      </c>
      <c r="O47" s="247">
        <f t="shared" si="4"/>
        <v>0.94241001564945226</v>
      </c>
      <c r="P47" s="10">
        <f t="shared" si="5"/>
        <v>13.399465104851329</v>
      </c>
      <c r="Q47" s="11">
        <f t="shared" si="6"/>
        <v>5.1063088696510529E-2</v>
      </c>
    </row>
    <row r="48" spans="1:17">
      <c r="A48" s="9">
        <f t="shared" si="0"/>
        <v>43</v>
      </c>
      <c r="B48" s="14" t="s">
        <v>361</v>
      </c>
      <c r="C48" s="8">
        <f>димвенканали!C48</f>
        <v>236.14</v>
      </c>
      <c r="D48" s="8">
        <f>димвенканали!D48</f>
        <v>31.2</v>
      </c>
      <c r="E48" s="8">
        <f>димвенканали!E48</f>
        <v>0</v>
      </c>
      <c r="F48" s="8">
        <f t="shared" si="1"/>
        <v>267.33999999999997</v>
      </c>
      <c r="G48" s="8">
        <v>1</v>
      </c>
      <c r="H48" s="8"/>
      <c r="I48" s="8">
        <v>5</v>
      </c>
      <c r="J48" s="11">
        <v>3.7558685446009389E-3</v>
      </c>
      <c r="K48" s="18">
        <f t="shared" si="2"/>
        <v>8.5225539906103283</v>
      </c>
      <c r="L48" s="10">
        <f t="shared" si="3"/>
        <v>3.133743102347418</v>
      </c>
      <c r="M48" s="10">
        <v>3.2921690140845068</v>
      </c>
      <c r="N48" s="10">
        <v>1.1308920187793428</v>
      </c>
      <c r="O48" s="247">
        <f t="shared" si="4"/>
        <v>1.1308920187793428</v>
      </c>
      <c r="P48" s="10">
        <f t="shared" si="5"/>
        <v>16.079358125821596</v>
      </c>
      <c r="Q48" s="11">
        <f t="shared" si="6"/>
        <v>6.014572501616517E-2</v>
      </c>
    </row>
    <row r="49" spans="1:17">
      <c r="A49" s="9">
        <f t="shared" si="0"/>
        <v>44</v>
      </c>
      <c r="B49" s="14" t="s">
        <v>362</v>
      </c>
      <c r="C49" s="8">
        <f>димвенканали!C49</f>
        <v>306.2</v>
      </c>
      <c r="D49" s="8">
        <f>димвенканали!D49</f>
        <v>0</v>
      </c>
      <c r="E49" s="8">
        <f>димвенканали!E49</f>
        <v>0</v>
      </c>
      <c r="F49" s="8">
        <f t="shared" si="1"/>
        <v>306.2</v>
      </c>
      <c r="G49" s="8"/>
      <c r="H49" s="8"/>
      <c r="I49" s="8">
        <v>4</v>
      </c>
      <c r="J49" s="11">
        <v>2.5039123630672924E-3</v>
      </c>
      <c r="K49" s="18">
        <f t="shared" si="2"/>
        <v>5.6817026604068852</v>
      </c>
      <c r="L49" s="10">
        <f t="shared" si="3"/>
        <v>2.0891620682316119</v>
      </c>
      <c r="M49" s="10">
        <v>2.1947793427230042</v>
      </c>
      <c r="N49" s="10">
        <v>0.75392801251956176</v>
      </c>
      <c r="O49" s="247">
        <f t="shared" si="4"/>
        <v>0.75392801251956176</v>
      </c>
      <c r="P49" s="10">
        <f t="shared" si="5"/>
        <v>10.719572083881063</v>
      </c>
      <c r="Q49" s="11">
        <f t="shared" si="6"/>
        <v>3.5008400012674933E-2</v>
      </c>
    </row>
    <row r="50" spans="1:17">
      <c r="A50" s="9">
        <f t="shared" si="0"/>
        <v>45</v>
      </c>
      <c r="B50" s="14" t="s">
        <v>363</v>
      </c>
      <c r="C50" s="8">
        <f>димвенканали!C50</f>
        <v>1193.93</v>
      </c>
      <c r="D50" s="8">
        <f>димвенканали!D50</f>
        <v>0</v>
      </c>
      <c r="E50" s="8">
        <f>димвенканали!E50</f>
        <v>0</v>
      </c>
      <c r="F50" s="8">
        <f t="shared" si="1"/>
        <v>1193.93</v>
      </c>
      <c r="G50" s="8"/>
      <c r="H50" s="8"/>
      <c r="I50" s="8">
        <v>20</v>
      </c>
      <c r="J50" s="11">
        <v>1.2519561815336462E-2</v>
      </c>
      <c r="K50" s="18">
        <f t="shared" si="2"/>
        <v>28.408513302034425</v>
      </c>
      <c r="L50" s="10">
        <f t="shared" si="3"/>
        <v>10.445810341158058</v>
      </c>
      <c r="M50" s="10">
        <v>10.973896713615021</v>
      </c>
      <c r="N50" s="10">
        <v>3.769640062597809</v>
      </c>
      <c r="O50" s="247">
        <f t="shared" si="4"/>
        <v>3.769640062597809</v>
      </c>
      <c r="P50" s="10">
        <f t="shared" si="5"/>
        <v>53.597860419405315</v>
      </c>
      <c r="Q50" s="11">
        <f t="shared" si="6"/>
        <v>4.4891962191590223E-2</v>
      </c>
    </row>
    <row r="51" spans="1:17">
      <c r="A51" s="9">
        <f t="shared" si="0"/>
        <v>46</v>
      </c>
      <c r="B51" s="14" t="s">
        <v>364</v>
      </c>
      <c r="C51" s="8">
        <f>димвенканали!C51</f>
        <v>124.9</v>
      </c>
      <c r="D51" s="8">
        <f>димвенканали!D51</f>
        <v>0</v>
      </c>
      <c r="E51" s="8">
        <f>димвенканали!E51</f>
        <v>0</v>
      </c>
      <c r="F51" s="8">
        <f t="shared" si="1"/>
        <v>124.9</v>
      </c>
      <c r="G51" s="8"/>
      <c r="H51" s="8"/>
      <c r="I51" s="8">
        <v>5</v>
      </c>
      <c r="J51" s="11">
        <v>3.1298904538341154E-3</v>
      </c>
      <c r="K51" s="18">
        <f t="shared" si="2"/>
        <v>7.1021283255086063</v>
      </c>
      <c r="L51" s="10">
        <f t="shared" si="3"/>
        <v>2.6114525852895145</v>
      </c>
      <c r="M51" s="10">
        <v>2.7434741784037553</v>
      </c>
      <c r="N51" s="10">
        <v>0.94241001564945226</v>
      </c>
      <c r="O51" s="247">
        <f t="shared" si="4"/>
        <v>0.94241001564945226</v>
      </c>
      <c r="P51" s="10">
        <f t="shared" si="5"/>
        <v>13.399465104851329</v>
      </c>
      <c r="Q51" s="11">
        <f t="shared" si="6"/>
        <v>0.10728154607567116</v>
      </c>
    </row>
    <row r="52" spans="1:17">
      <c r="A52" s="9">
        <f t="shared" si="0"/>
        <v>47</v>
      </c>
      <c r="B52" s="14" t="s">
        <v>365</v>
      </c>
      <c r="C52" s="8">
        <f>димвенканали!C52</f>
        <v>199.53</v>
      </c>
      <c r="D52" s="8">
        <f>димвенканали!D52</f>
        <v>0</v>
      </c>
      <c r="E52" s="8">
        <f>димвенканали!E52</f>
        <v>0</v>
      </c>
      <c r="F52" s="8">
        <f t="shared" si="1"/>
        <v>199.53</v>
      </c>
      <c r="G52" s="8"/>
      <c r="H52" s="8"/>
      <c r="I52" s="8">
        <v>5</v>
      </c>
      <c r="J52" s="11">
        <v>3.1298904538341154E-3</v>
      </c>
      <c r="K52" s="18">
        <f t="shared" si="2"/>
        <v>7.1021283255086063</v>
      </c>
      <c r="L52" s="10">
        <f t="shared" si="3"/>
        <v>2.6114525852895145</v>
      </c>
      <c r="M52" s="10">
        <v>2.7434741784037553</v>
      </c>
      <c r="N52" s="10">
        <v>0.94241001564945226</v>
      </c>
      <c r="O52" s="247">
        <f t="shared" si="4"/>
        <v>0.94241001564945226</v>
      </c>
      <c r="P52" s="10">
        <f t="shared" si="5"/>
        <v>13.399465104851329</v>
      </c>
      <c r="Q52" s="11">
        <f t="shared" si="6"/>
        <v>6.7155140103499864E-2</v>
      </c>
    </row>
    <row r="53" spans="1:17">
      <c r="A53" s="9">
        <f t="shared" si="0"/>
        <v>48</v>
      </c>
      <c r="B53" s="14" t="s">
        <v>366</v>
      </c>
      <c r="C53" s="8">
        <f>димвенканали!C53</f>
        <v>123.8</v>
      </c>
      <c r="D53" s="8">
        <f>димвенканали!D53</f>
        <v>0</v>
      </c>
      <c r="E53" s="8">
        <f>димвенканали!E53</f>
        <v>0</v>
      </c>
      <c r="F53" s="8">
        <f t="shared" si="1"/>
        <v>123.8</v>
      </c>
      <c r="G53" s="8"/>
      <c r="H53" s="8"/>
      <c r="I53" s="8">
        <v>2</v>
      </c>
      <c r="J53" s="11">
        <v>1.2519561815336462E-3</v>
      </c>
      <c r="K53" s="18">
        <f t="shared" si="2"/>
        <v>2.8408513302034426</v>
      </c>
      <c r="L53" s="10">
        <f t="shared" si="3"/>
        <v>1.0445810341158059</v>
      </c>
      <c r="M53" s="10">
        <v>1.0973896713615021</v>
      </c>
      <c r="N53" s="10">
        <v>0.37696400625978088</v>
      </c>
      <c r="O53" s="247">
        <f t="shared" si="4"/>
        <v>0.37696400625978088</v>
      </c>
      <c r="P53" s="10">
        <f t="shared" si="5"/>
        <v>5.3597860419405317</v>
      </c>
      <c r="Q53" s="11">
        <f t="shared" si="6"/>
        <v>4.3293909870278931E-2</v>
      </c>
    </row>
    <row r="54" spans="1:17">
      <c r="A54" s="9">
        <f t="shared" si="0"/>
        <v>49</v>
      </c>
      <c r="B54" s="14" t="s">
        <v>367</v>
      </c>
      <c r="C54" s="8">
        <f>димвенканали!C54</f>
        <v>693.48</v>
      </c>
      <c r="D54" s="8">
        <f>димвенканали!D54</f>
        <v>0</v>
      </c>
      <c r="E54" s="8">
        <f>димвенканали!E54</f>
        <v>0</v>
      </c>
      <c r="F54" s="8">
        <f t="shared" si="1"/>
        <v>693.48</v>
      </c>
      <c r="G54" s="8"/>
      <c r="H54" s="8"/>
      <c r="I54" s="8">
        <v>13</v>
      </c>
      <c r="J54" s="11">
        <v>8.1377151799686999E-3</v>
      </c>
      <c r="K54" s="18">
        <f t="shared" si="2"/>
        <v>18.465533646322378</v>
      </c>
      <c r="L54" s="10">
        <f t="shared" si="3"/>
        <v>6.7897767217527392</v>
      </c>
      <c r="M54" s="10">
        <v>7.1330328638497642</v>
      </c>
      <c r="N54" s="10">
        <v>2.4502660406885757</v>
      </c>
      <c r="O54" s="247">
        <f t="shared" si="4"/>
        <v>2.4502660406885757</v>
      </c>
      <c r="P54" s="10">
        <f t="shared" si="5"/>
        <v>34.838609272613454</v>
      </c>
      <c r="Q54" s="11">
        <f t="shared" si="6"/>
        <v>5.0237367007863895E-2</v>
      </c>
    </row>
    <row r="55" spans="1:17">
      <c r="A55" s="9">
        <f t="shared" si="0"/>
        <v>50</v>
      </c>
      <c r="B55" s="14" t="s">
        <v>368</v>
      </c>
      <c r="C55" s="8">
        <f>димвенканали!C55</f>
        <v>457.42</v>
      </c>
      <c r="D55" s="8">
        <f>димвенканали!D55</f>
        <v>0</v>
      </c>
      <c r="E55" s="8">
        <f>димвенканали!E55</f>
        <v>0</v>
      </c>
      <c r="F55" s="8">
        <f t="shared" si="1"/>
        <v>457.42</v>
      </c>
      <c r="G55" s="8"/>
      <c r="H55" s="8"/>
      <c r="I55" s="8">
        <v>8</v>
      </c>
      <c r="J55" s="11">
        <v>5.0078247261345849E-3</v>
      </c>
      <c r="K55" s="18">
        <f t="shared" si="2"/>
        <v>11.36340532081377</v>
      </c>
      <c r="L55" s="10">
        <f t="shared" si="3"/>
        <v>4.1783241364632238</v>
      </c>
      <c r="M55" s="10">
        <v>4.3895586854460085</v>
      </c>
      <c r="N55" s="10">
        <v>1.5078560250391235</v>
      </c>
      <c r="O55" s="247">
        <f t="shared" si="4"/>
        <v>1.5078560250391235</v>
      </c>
      <c r="P55" s="10">
        <f t="shared" si="5"/>
        <v>21.439144167762127</v>
      </c>
      <c r="Q55" s="11">
        <f t="shared" si="6"/>
        <v>4.6869713103410711E-2</v>
      </c>
    </row>
    <row r="56" spans="1:17">
      <c r="A56" s="9">
        <f t="shared" si="0"/>
        <v>51</v>
      </c>
      <c r="B56" s="14" t="s">
        <v>369</v>
      </c>
      <c r="C56" s="8">
        <f>димвенканали!C56</f>
        <v>330.04</v>
      </c>
      <c r="D56" s="8">
        <f>димвенканали!D56</f>
        <v>0</v>
      </c>
      <c r="E56" s="8">
        <f>димвенканали!E56</f>
        <v>0</v>
      </c>
      <c r="F56" s="8">
        <f t="shared" si="1"/>
        <v>330.04</v>
      </c>
      <c r="G56" s="8"/>
      <c r="H56" s="8"/>
      <c r="I56" s="8">
        <v>6</v>
      </c>
      <c r="J56" s="11">
        <v>3.7558685446009389E-3</v>
      </c>
      <c r="K56" s="18">
        <f t="shared" si="2"/>
        <v>8.5225539906103283</v>
      </c>
      <c r="L56" s="10">
        <f t="shared" si="3"/>
        <v>3.133743102347418</v>
      </c>
      <c r="M56" s="10">
        <v>3.2921690140845068</v>
      </c>
      <c r="N56" s="10">
        <v>1.1308920187793428</v>
      </c>
      <c r="O56" s="247">
        <f t="shared" si="4"/>
        <v>1.1308920187793428</v>
      </c>
      <c r="P56" s="10">
        <f t="shared" si="5"/>
        <v>16.079358125821596</v>
      </c>
      <c r="Q56" s="11">
        <f t="shared" si="6"/>
        <v>4.871942226948732E-2</v>
      </c>
    </row>
    <row r="57" spans="1:17">
      <c r="A57" s="9">
        <f t="shared" si="0"/>
        <v>52</v>
      </c>
      <c r="B57" s="14" t="s">
        <v>370</v>
      </c>
      <c r="C57" s="8">
        <f>димвенканали!C57</f>
        <v>254.9</v>
      </c>
      <c r="D57" s="8">
        <f>димвенканали!D57</f>
        <v>0</v>
      </c>
      <c r="E57" s="8">
        <f>димвенканали!E57</f>
        <v>0</v>
      </c>
      <c r="F57" s="8">
        <f t="shared" si="1"/>
        <v>254.9</v>
      </c>
      <c r="G57" s="8"/>
      <c r="H57" s="8"/>
      <c r="I57" s="8">
        <v>5</v>
      </c>
      <c r="J57" s="11">
        <v>3.1298904538341154E-3</v>
      </c>
      <c r="K57" s="18">
        <f t="shared" si="2"/>
        <v>7.1021283255086063</v>
      </c>
      <c r="L57" s="10">
        <f t="shared" si="3"/>
        <v>2.6114525852895145</v>
      </c>
      <c r="M57" s="10">
        <v>2.7434741784037553</v>
      </c>
      <c r="N57" s="10">
        <v>0.94241001564945226</v>
      </c>
      <c r="O57" s="247">
        <f t="shared" si="4"/>
        <v>0.94241001564945226</v>
      </c>
      <c r="P57" s="10">
        <f t="shared" si="5"/>
        <v>13.399465104851329</v>
      </c>
      <c r="Q57" s="11">
        <f t="shared" si="6"/>
        <v>5.2567536700083677E-2</v>
      </c>
    </row>
    <row r="58" spans="1:17">
      <c r="A58" s="9">
        <f t="shared" si="0"/>
        <v>53</v>
      </c>
      <c r="B58" s="14" t="s">
        <v>371</v>
      </c>
      <c r="C58" s="8">
        <f>димвенканали!C58</f>
        <v>217.6</v>
      </c>
      <c r="D58" s="8">
        <f>димвенканали!D58</f>
        <v>0</v>
      </c>
      <c r="E58" s="8">
        <f>димвенканали!E58</f>
        <v>0</v>
      </c>
      <c r="F58" s="8">
        <f t="shared" si="1"/>
        <v>217.6</v>
      </c>
      <c r="G58" s="8"/>
      <c r="H58" s="8"/>
      <c r="I58" s="8">
        <v>3</v>
      </c>
      <c r="J58" s="11">
        <v>1.8779342723004694E-3</v>
      </c>
      <c r="K58" s="18">
        <f t="shared" si="2"/>
        <v>4.2612769953051641</v>
      </c>
      <c r="L58" s="10">
        <f t="shared" si="3"/>
        <v>1.566871551173709</v>
      </c>
      <c r="M58" s="10">
        <v>1.6460845070422534</v>
      </c>
      <c r="N58" s="10">
        <v>0.56544600938967138</v>
      </c>
      <c r="O58" s="247">
        <f t="shared" si="4"/>
        <v>0.56544600938967138</v>
      </c>
      <c r="P58" s="10">
        <f t="shared" si="5"/>
        <v>8.0396790629107979</v>
      </c>
      <c r="Q58" s="11">
        <f t="shared" si="6"/>
        <v>3.6947054517053303E-2</v>
      </c>
    </row>
    <row r="59" spans="1:17">
      <c r="A59" s="9">
        <f t="shared" si="0"/>
        <v>54</v>
      </c>
      <c r="B59" s="14" t="s">
        <v>372</v>
      </c>
      <c r="C59" s="8">
        <f>димвенканали!C59</f>
        <v>379.3</v>
      </c>
      <c r="D59" s="8">
        <f>димвенканали!D59</f>
        <v>26.2</v>
      </c>
      <c r="E59" s="8">
        <f>димвенканали!E59</f>
        <v>0</v>
      </c>
      <c r="F59" s="8">
        <f t="shared" si="1"/>
        <v>405.5</v>
      </c>
      <c r="G59" s="8">
        <v>1</v>
      </c>
      <c r="H59" s="8"/>
      <c r="I59" s="8">
        <v>7</v>
      </c>
      <c r="J59" s="11">
        <v>5.0078247261345849E-3</v>
      </c>
      <c r="K59" s="18">
        <f t="shared" si="2"/>
        <v>11.36340532081377</v>
      </c>
      <c r="L59" s="10">
        <f t="shared" si="3"/>
        <v>4.1783241364632238</v>
      </c>
      <c r="M59" s="10">
        <v>4.3895586854460085</v>
      </c>
      <c r="N59" s="10">
        <v>0.50629107981220656</v>
      </c>
      <c r="O59" s="247">
        <f t="shared" si="4"/>
        <v>0.50629107981220656</v>
      </c>
      <c r="P59" s="10">
        <f t="shared" si="5"/>
        <v>20.437579222535209</v>
      </c>
      <c r="Q59" s="11">
        <f t="shared" si="6"/>
        <v>5.0400935197374132E-2</v>
      </c>
    </row>
    <row r="60" spans="1:17">
      <c r="A60" s="9">
        <f t="shared" si="0"/>
        <v>55</v>
      </c>
      <c r="B60" s="14" t="s">
        <v>373</v>
      </c>
      <c r="C60" s="8">
        <f>димвенканали!C60</f>
        <v>341</v>
      </c>
      <c r="D60" s="8">
        <f>димвенканали!D60</f>
        <v>0</v>
      </c>
      <c r="E60" s="8">
        <f>димвенканали!E60</f>
        <v>0</v>
      </c>
      <c r="F60" s="8">
        <f t="shared" si="1"/>
        <v>341</v>
      </c>
      <c r="G60" s="8"/>
      <c r="H60" s="8"/>
      <c r="I60" s="8">
        <v>8</v>
      </c>
      <c r="J60" s="11">
        <v>5.0078247261345849E-3</v>
      </c>
      <c r="K60" s="18">
        <f t="shared" si="2"/>
        <v>11.36340532081377</v>
      </c>
      <c r="L60" s="10">
        <f t="shared" si="3"/>
        <v>4.1783241364632238</v>
      </c>
      <c r="M60" s="10">
        <v>4.3895586854460085</v>
      </c>
      <c r="N60" s="10">
        <v>1.5078560250391235</v>
      </c>
      <c r="O60" s="247">
        <f t="shared" si="4"/>
        <v>1.5078560250391235</v>
      </c>
      <c r="P60" s="10">
        <f t="shared" si="5"/>
        <v>21.439144167762127</v>
      </c>
      <c r="Q60" s="11">
        <f t="shared" si="6"/>
        <v>6.2871390521296561E-2</v>
      </c>
    </row>
    <row r="61" spans="1:17">
      <c r="A61" s="9">
        <f t="shared" si="0"/>
        <v>56</v>
      </c>
      <c r="B61" s="14" t="s">
        <v>374</v>
      </c>
      <c r="C61" s="8">
        <f>димвенканали!C61</f>
        <v>417.9</v>
      </c>
      <c r="D61" s="8">
        <f>димвенканали!D61</f>
        <v>67.2</v>
      </c>
      <c r="E61" s="8">
        <f>димвенканали!E61</f>
        <v>0</v>
      </c>
      <c r="F61" s="8">
        <f t="shared" si="1"/>
        <v>485.09999999999997</v>
      </c>
      <c r="G61" s="8">
        <v>1</v>
      </c>
      <c r="H61" s="8"/>
      <c r="I61" s="8">
        <v>8</v>
      </c>
      <c r="J61" s="11">
        <v>5.6338028169014079E-3</v>
      </c>
      <c r="K61" s="18">
        <f t="shared" si="2"/>
        <v>12.783830985915491</v>
      </c>
      <c r="L61" s="10">
        <f t="shared" si="3"/>
        <v>4.7006146535211268</v>
      </c>
      <c r="M61" s="10">
        <v>4.93825352112676</v>
      </c>
      <c r="N61" s="10">
        <v>1.6963380281690141</v>
      </c>
      <c r="O61" s="247">
        <f t="shared" si="4"/>
        <v>1.6963380281690141</v>
      </c>
      <c r="P61" s="10">
        <f t="shared" si="5"/>
        <v>24.119037188732392</v>
      </c>
      <c r="Q61" s="11">
        <f t="shared" si="6"/>
        <v>4.9719722095923305E-2</v>
      </c>
    </row>
    <row r="62" spans="1:17">
      <c r="A62" s="9">
        <f t="shared" si="0"/>
        <v>57</v>
      </c>
      <c r="B62" s="14" t="s">
        <v>375</v>
      </c>
      <c r="C62" s="8">
        <f>димвенканали!C62</f>
        <v>467.06</v>
      </c>
      <c r="D62" s="8">
        <f>димвенканали!D62</f>
        <v>0</v>
      </c>
      <c r="E62" s="8">
        <f>димвенканали!E62</f>
        <v>0</v>
      </c>
      <c r="F62" s="8">
        <f t="shared" si="1"/>
        <v>467.06</v>
      </c>
      <c r="G62" s="8"/>
      <c r="H62" s="8"/>
      <c r="I62" s="8">
        <v>7</v>
      </c>
      <c r="J62" s="11">
        <v>4.3818466353677619E-3</v>
      </c>
      <c r="K62" s="18">
        <f t="shared" si="2"/>
        <v>9.9429796557120493</v>
      </c>
      <c r="L62" s="10">
        <f t="shared" si="3"/>
        <v>3.6560336194053207</v>
      </c>
      <c r="M62" s="10">
        <v>3.8408638497652579</v>
      </c>
      <c r="N62" s="10">
        <v>1.3193740219092331</v>
      </c>
      <c r="O62" s="247">
        <f t="shared" si="4"/>
        <v>1.3193740219092331</v>
      </c>
      <c r="P62" s="10">
        <f t="shared" si="5"/>
        <v>18.759251146791861</v>
      </c>
      <c r="Q62" s="11">
        <f t="shared" si="6"/>
        <v>4.0164542343150478E-2</v>
      </c>
    </row>
    <row r="63" spans="1:17">
      <c r="A63" s="9">
        <f t="shared" si="0"/>
        <v>58</v>
      </c>
      <c r="B63" s="14" t="s">
        <v>376</v>
      </c>
      <c r="C63" s="8">
        <f>димвенканали!C63</f>
        <v>164.5</v>
      </c>
      <c r="D63" s="8">
        <f>димвенканали!D63</f>
        <v>0</v>
      </c>
      <c r="E63" s="8">
        <f>димвенканали!E63</f>
        <v>45.3</v>
      </c>
      <c r="F63" s="8">
        <f t="shared" si="1"/>
        <v>209.8</v>
      </c>
      <c r="G63" s="8"/>
      <c r="H63" s="8">
        <v>1</v>
      </c>
      <c r="I63" s="8">
        <v>4</v>
      </c>
      <c r="J63" s="11">
        <v>3.1298904538341154E-3</v>
      </c>
      <c r="K63" s="18">
        <f t="shared" si="2"/>
        <v>7.1021283255086063</v>
      </c>
      <c r="L63" s="10">
        <f t="shared" si="3"/>
        <v>2.6114525852895145</v>
      </c>
      <c r="M63" s="10">
        <v>2.7434741784037553</v>
      </c>
      <c r="N63" s="10">
        <v>0.94241001564945226</v>
      </c>
      <c r="O63" s="247">
        <f t="shared" si="4"/>
        <v>0.94241001564945226</v>
      </c>
      <c r="P63" s="10">
        <f t="shared" si="5"/>
        <v>13.399465104851329</v>
      </c>
      <c r="Q63" s="11">
        <f t="shared" si="6"/>
        <v>6.3867803168976778E-2</v>
      </c>
    </row>
    <row r="64" spans="1:17">
      <c r="A64" s="9">
        <f t="shared" si="0"/>
        <v>59</v>
      </c>
      <c r="B64" s="14" t="s">
        <v>377</v>
      </c>
      <c r="C64" s="8">
        <f>димвенканали!C64</f>
        <v>457.9</v>
      </c>
      <c r="D64" s="8">
        <f>димвенканали!D64</f>
        <v>0</v>
      </c>
      <c r="E64" s="8">
        <f>димвенканали!E64</f>
        <v>0</v>
      </c>
      <c r="F64" s="8">
        <f t="shared" si="1"/>
        <v>457.9</v>
      </c>
      <c r="G64" s="8"/>
      <c r="H64" s="8"/>
      <c r="I64" s="8">
        <v>10</v>
      </c>
      <c r="J64" s="11">
        <v>6.2597809076682309E-3</v>
      </c>
      <c r="K64" s="18">
        <f t="shared" si="2"/>
        <v>14.204256651017213</v>
      </c>
      <c r="L64" s="10">
        <f t="shared" si="3"/>
        <v>5.222905170579029</v>
      </c>
      <c r="M64" s="10">
        <v>5.4869483568075106</v>
      </c>
      <c r="N64" s="10">
        <v>1.8848200312989045</v>
      </c>
      <c r="O64" s="247">
        <f t="shared" si="4"/>
        <v>1.8848200312989045</v>
      </c>
      <c r="P64" s="10">
        <f t="shared" si="5"/>
        <v>26.798930209702657</v>
      </c>
      <c r="Q64" s="11">
        <f t="shared" si="6"/>
        <v>5.8525726599044897E-2</v>
      </c>
    </row>
    <row r="65" spans="1:17">
      <c r="A65" s="9">
        <f t="shared" si="0"/>
        <v>60</v>
      </c>
      <c r="B65" s="14" t="s">
        <v>378</v>
      </c>
      <c r="C65" s="8">
        <f>димвенканали!C65</f>
        <v>360.51</v>
      </c>
      <c r="D65" s="8">
        <f>димвенканали!D65</f>
        <v>0</v>
      </c>
      <c r="E65" s="8">
        <f>димвенканали!E65</f>
        <v>0</v>
      </c>
      <c r="F65" s="8">
        <f t="shared" si="1"/>
        <v>360.51</v>
      </c>
      <c r="G65" s="8"/>
      <c r="H65" s="8"/>
      <c r="I65" s="8">
        <v>6</v>
      </c>
      <c r="J65" s="11">
        <v>3.7558685446009389E-3</v>
      </c>
      <c r="K65" s="18">
        <f t="shared" si="2"/>
        <v>8.5225539906103283</v>
      </c>
      <c r="L65" s="10">
        <f t="shared" si="3"/>
        <v>3.133743102347418</v>
      </c>
      <c r="M65" s="10">
        <v>3.2921690140845068</v>
      </c>
      <c r="N65" s="10">
        <v>1.1308920187793428</v>
      </c>
      <c r="O65" s="247">
        <f t="shared" si="4"/>
        <v>1.1308920187793428</v>
      </c>
      <c r="P65" s="10">
        <f t="shared" si="5"/>
        <v>16.079358125821596</v>
      </c>
      <c r="Q65" s="11">
        <f t="shared" si="6"/>
        <v>4.4601697944083647E-2</v>
      </c>
    </row>
    <row r="66" spans="1:17">
      <c r="A66" s="9">
        <f t="shared" si="0"/>
        <v>61</v>
      </c>
      <c r="B66" s="14" t="s">
        <v>379</v>
      </c>
      <c r="C66" s="8">
        <f>димвенканали!C66</f>
        <v>537.4</v>
      </c>
      <c r="D66" s="8">
        <f>димвенканали!D66</f>
        <v>0</v>
      </c>
      <c r="E66" s="8">
        <f>димвенканали!E66</f>
        <v>46.7</v>
      </c>
      <c r="F66" s="8">
        <f t="shared" si="1"/>
        <v>584.1</v>
      </c>
      <c r="G66" s="8"/>
      <c r="H66" s="8"/>
      <c r="I66" s="8">
        <v>15</v>
      </c>
      <c r="J66" s="11">
        <v>9.3896713615023459E-3</v>
      </c>
      <c r="K66" s="18">
        <f t="shared" si="2"/>
        <v>21.30638497652582</v>
      </c>
      <c r="L66" s="10">
        <f t="shared" si="3"/>
        <v>7.8343577558685444</v>
      </c>
      <c r="M66" s="10">
        <v>8.2304225352112663</v>
      </c>
      <c r="N66" s="10">
        <v>2.8272300469483564</v>
      </c>
      <c r="O66" s="247">
        <f t="shared" si="4"/>
        <v>2.8272300469483564</v>
      </c>
      <c r="P66" s="10">
        <f t="shared" si="5"/>
        <v>40.198395314553991</v>
      </c>
      <c r="Q66" s="11">
        <f t="shared" si="6"/>
        <v>6.8821084257068982E-2</v>
      </c>
    </row>
    <row r="67" spans="1:17">
      <c r="A67" s="9">
        <f t="shared" si="0"/>
        <v>62</v>
      </c>
      <c r="B67" s="14" t="s">
        <v>380</v>
      </c>
      <c r="C67" s="8">
        <f>димвенканали!C67</f>
        <v>306.8</v>
      </c>
      <c r="D67" s="8">
        <f>димвенканали!D67</f>
        <v>0</v>
      </c>
      <c r="E67" s="8">
        <f>димвенканали!E67</f>
        <v>0</v>
      </c>
      <c r="F67" s="8">
        <f t="shared" si="1"/>
        <v>306.8</v>
      </c>
      <c r="G67" s="8"/>
      <c r="H67" s="8"/>
      <c r="I67" s="8">
        <v>5</v>
      </c>
      <c r="J67" s="11">
        <v>3.1298904538341154E-3</v>
      </c>
      <c r="K67" s="18">
        <f t="shared" si="2"/>
        <v>7.1021283255086063</v>
      </c>
      <c r="L67" s="10">
        <f t="shared" si="3"/>
        <v>2.6114525852895145</v>
      </c>
      <c r="M67" s="10">
        <v>2.7434741784037553</v>
      </c>
      <c r="N67" s="10">
        <v>0.94241001564945226</v>
      </c>
      <c r="O67" s="247">
        <f t="shared" si="4"/>
        <v>0.94241001564945226</v>
      </c>
      <c r="P67" s="10">
        <f t="shared" si="5"/>
        <v>13.399465104851329</v>
      </c>
      <c r="Q67" s="11">
        <f t="shared" si="6"/>
        <v>4.3674918855447616E-2</v>
      </c>
    </row>
    <row r="68" spans="1:17">
      <c r="A68" s="9">
        <f t="shared" si="0"/>
        <v>63</v>
      </c>
      <c r="B68" s="14" t="s">
        <v>381</v>
      </c>
      <c r="C68" s="8">
        <f>димвенканали!C68</f>
        <v>315.39</v>
      </c>
      <c r="D68" s="8">
        <f>димвенканали!D68</f>
        <v>0</v>
      </c>
      <c r="E68" s="8">
        <f>димвенканали!E68</f>
        <v>0</v>
      </c>
      <c r="F68" s="8">
        <f t="shared" ref="F68:F121" si="7">C68+D68+E68</f>
        <v>315.39</v>
      </c>
      <c r="G68" s="8"/>
      <c r="H68" s="8"/>
      <c r="I68" s="8">
        <v>6</v>
      </c>
      <c r="J68" s="11">
        <v>3.7558685446009389E-3</v>
      </c>
      <c r="K68" s="18">
        <f t="shared" si="2"/>
        <v>8.5225539906103283</v>
      </c>
      <c r="L68" s="10">
        <f t="shared" ref="L68:L121" si="8">K68*0.3677</f>
        <v>3.133743102347418</v>
      </c>
      <c r="M68" s="10">
        <v>3.2921690140845068</v>
      </c>
      <c r="N68" s="10">
        <v>1.1308920187793428</v>
      </c>
      <c r="O68" s="247">
        <f t="shared" si="4"/>
        <v>1.1308920187793428</v>
      </c>
      <c r="P68" s="10">
        <f t="shared" ref="P68:P121" si="9">K68+L68+M68+O68</f>
        <v>16.079358125821596</v>
      </c>
      <c r="Q68" s="11">
        <f t="shared" ref="Q68:Q121" si="10">P68/F68</f>
        <v>5.0982460210601467E-2</v>
      </c>
    </row>
    <row r="69" spans="1:17">
      <c r="A69" s="9">
        <f t="shared" si="0"/>
        <v>64</v>
      </c>
      <c r="B69" s="14" t="s">
        <v>382</v>
      </c>
      <c r="C69" s="8">
        <f>димвенканали!C69</f>
        <v>418.84</v>
      </c>
      <c r="D69" s="8">
        <f>димвенканали!D69</f>
        <v>0</v>
      </c>
      <c r="E69" s="8">
        <f>димвенканали!E69</f>
        <v>0</v>
      </c>
      <c r="F69" s="8">
        <f t="shared" si="7"/>
        <v>418.84</v>
      </c>
      <c r="G69" s="8"/>
      <c r="H69" s="8"/>
      <c r="I69" s="8">
        <v>9</v>
      </c>
      <c r="J69" s="11">
        <v>5.6338028169014079E-3</v>
      </c>
      <c r="K69" s="18">
        <f t="shared" si="2"/>
        <v>12.783830985915491</v>
      </c>
      <c r="L69" s="10">
        <f t="shared" si="8"/>
        <v>4.7006146535211268</v>
      </c>
      <c r="M69" s="10">
        <v>4.93825352112676</v>
      </c>
      <c r="N69" s="10">
        <v>1.6963380281690141</v>
      </c>
      <c r="O69" s="247">
        <f t="shared" si="4"/>
        <v>1.6963380281690141</v>
      </c>
      <c r="P69" s="10">
        <f t="shared" si="9"/>
        <v>24.119037188732392</v>
      </c>
      <c r="Q69" s="11">
        <f t="shared" si="10"/>
        <v>5.7585324201920529E-2</v>
      </c>
    </row>
    <row r="70" spans="1:17">
      <c r="A70" s="9">
        <f t="shared" si="0"/>
        <v>65</v>
      </c>
      <c r="B70" s="14" t="s">
        <v>383</v>
      </c>
      <c r="C70" s="8">
        <f>димвенканали!C70</f>
        <v>563.6</v>
      </c>
      <c r="D70" s="8">
        <f>димвенканали!D70</f>
        <v>0</v>
      </c>
      <c r="E70" s="8">
        <f>димвенканали!E70</f>
        <v>0</v>
      </c>
      <c r="F70" s="8">
        <f t="shared" si="7"/>
        <v>563.6</v>
      </c>
      <c r="G70" s="8"/>
      <c r="H70" s="8"/>
      <c r="I70" s="8">
        <v>8</v>
      </c>
      <c r="J70" s="11">
        <v>5.0078247261345849E-3</v>
      </c>
      <c r="K70" s="18">
        <f t="shared" si="2"/>
        <v>11.36340532081377</v>
      </c>
      <c r="L70" s="10">
        <f t="shared" si="8"/>
        <v>4.1783241364632238</v>
      </c>
      <c r="M70" s="10">
        <v>4.3895586854460085</v>
      </c>
      <c r="N70" s="10">
        <v>1.5078560250391235</v>
      </c>
      <c r="O70" s="247">
        <f t="shared" si="4"/>
        <v>1.5078560250391235</v>
      </c>
      <c r="P70" s="10">
        <f t="shared" si="9"/>
        <v>21.439144167762127</v>
      </c>
      <c r="Q70" s="11">
        <f t="shared" si="10"/>
        <v>3.8039645436057708E-2</v>
      </c>
    </row>
    <row r="71" spans="1:17">
      <c r="A71" s="9">
        <f t="shared" si="0"/>
        <v>66</v>
      </c>
      <c r="B71" s="14" t="s">
        <v>384</v>
      </c>
      <c r="C71" s="8">
        <f>димвенканали!C71</f>
        <v>2383.1</v>
      </c>
      <c r="D71" s="8">
        <f>димвенканали!D71</f>
        <v>0</v>
      </c>
      <c r="E71" s="8">
        <f>димвенканали!E71</f>
        <v>0</v>
      </c>
      <c r="F71" s="8">
        <f t="shared" si="7"/>
        <v>2383.1</v>
      </c>
      <c r="G71" s="8"/>
      <c r="H71" s="8"/>
      <c r="I71" s="8">
        <v>40</v>
      </c>
      <c r="J71" s="11">
        <v>2.5039123630672924E-2</v>
      </c>
      <c r="K71" s="18">
        <f t="shared" ref="K71:K132" si="11">J71*$K$2</f>
        <v>56.81702660406885</v>
      </c>
      <c r="L71" s="10">
        <f t="shared" si="8"/>
        <v>20.891620682316116</v>
      </c>
      <c r="M71" s="10">
        <v>21.947793427230042</v>
      </c>
      <c r="N71" s="10">
        <v>7.5392801251956181</v>
      </c>
      <c r="O71" s="247">
        <f t="shared" ref="O71:O132" si="12">N71*$O$2</f>
        <v>7.5392801251956181</v>
      </c>
      <c r="P71" s="10">
        <f t="shared" si="9"/>
        <v>107.19572083881063</v>
      </c>
      <c r="Q71" s="11">
        <f t="shared" si="10"/>
        <v>4.4981629322651435E-2</v>
      </c>
    </row>
    <row r="72" spans="1:17">
      <c r="A72" s="9">
        <f t="shared" ref="A72:A135" si="13">A71+1</f>
        <v>67</v>
      </c>
      <c r="B72" s="14" t="s">
        <v>385</v>
      </c>
      <c r="C72" s="8">
        <f>димвенканали!C72</f>
        <v>355.23</v>
      </c>
      <c r="D72" s="8">
        <f>димвенканали!D72</f>
        <v>0</v>
      </c>
      <c r="E72" s="8">
        <f>димвенканали!E72</f>
        <v>0</v>
      </c>
      <c r="F72" s="8">
        <f t="shared" si="7"/>
        <v>355.23</v>
      </c>
      <c r="G72" s="8"/>
      <c r="H72" s="8"/>
      <c r="I72" s="8">
        <v>6</v>
      </c>
      <c r="J72" s="11">
        <v>3.7558685446009389E-3</v>
      </c>
      <c r="K72" s="18">
        <f t="shared" si="11"/>
        <v>8.5225539906103283</v>
      </c>
      <c r="L72" s="10">
        <f t="shared" si="8"/>
        <v>3.133743102347418</v>
      </c>
      <c r="M72" s="10">
        <v>3.2921690140845068</v>
      </c>
      <c r="N72" s="10">
        <v>1.1308920187793428</v>
      </c>
      <c r="O72" s="247">
        <f t="shared" si="12"/>
        <v>1.1308920187793428</v>
      </c>
      <c r="P72" s="10">
        <f t="shared" si="9"/>
        <v>16.079358125821596</v>
      </c>
      <c r="Q72" s="11">
        <f t="shared" si="10"/>
        <v>4.5264640165024336E-2</v>
      </c>
    </row>
    <row r="73" spans="1:17">
      <c r="A73" s="9">
        <f t="shared" si="13"/>
        <v>68</v>
      </c>
      <c r="B73" s="14" t="s">
        <v>386</v>
      </c>
      <c r="C73" s="8">
        <f>димвенканали!C73</f>
        <v>2480.6999999999998</v>
      </c>
      <c r="D73" s="8">
        <f>димвенканали!D73</f>
        <v>0</v>
      </c>
      <c r="E73" s="8">
        <f>димвенканали!E73</f>
        <v>88.1</v>
      </c>
      <c r="F73" s="8">
        <f t="shared" si="7"/>
        <v>2568.7999999999997</v>
      </c>
      <c r="G73" s="8"/>
      <c r="H73" s="8">
        <v>1</v>
      </c>
      <c r="I73" s="8">
        <v>58</v>
      </c>
      <c r="J73" s="11">
        <v>3.6932707355242567E-2</v>
      </c>
      <c r="K73" s="18">
        <f t="shared" si="11"/>
        <v>83.805114241001576</v>
      </c>
      <c r="L73" s="10">
        <f t="shared" si="8"/>
        <v>30.815140506416281</v>
      </c>
      <c r="M73" s="10">
        <v>32.372995305164316</v>
      </c>
      <c r="N73" s="10">
        <v>11.120438184663538</v>
      </c>
      <c r="O73" s="247">
        <f t="shared" si="12"/>
        <v>11.120438184663538</v>
      </c>
      <c r="P73" s="10">
        <f t="shared" si="9"/>
        <v>158.1136882372457</v>
      </c>
      <c r="Q73" s="11">
        <f t="shared" si="10"/>
        <v>6.1551575925430438E-2</v>
      </c>
    </row>
    <row r="74" spans="1:17">
      <c r="A74" s="9">
        <f t="shared" si="13"/>
        <v>69</v>
      </c>
      <c r="B74" s="14" t="s">
        <v>387</v>
      </c>
      <c r="C74" s="8">
        <f>димвенканали!C74</f>
        <v>81.8</v>
      </c>
      <c r="D74" s="8">
        <f>димвенканали!D74</f>
        <v>0</v>
      </c>
      <c r="E74" s="8">
        <f>димвенканали!E74</f>
        <v>0</v>
      </c>
      <c r="F74" s="8">
        <f t="shared" si="7"/>
        <v>81.8</v>
      </c>
      <c r="G74" s="8"/>
      <c r="H74" s="8"/>
      <c r="I74" s="8">
        <v>2</v>
      </c>
      <c r="J74" s="11">
        <v>1.2519561815336462E-3</v>
      </c>
      <c r="K74" s="18">
        <f t="shared" si="11"/>
        <v>2.8408513302034426</v>
      </c>
      <c r="L74" s="10">
        <f t="shared" si="8"/>
        <v>1.0445810341158059</v>
      </c>
      <c r="M74" s="10">
        <v>1.0973896713615021</v>
      </c>
      <c r="N74" s="10">
        <v>0.37696400625978088</v>
      </c>
      <c r="O74" s="247">
        <f t="shared" si="12"/>
        <v>0.37696400625978088</v>
      </c>
      <c r="P74" s="10">
        <f t="shared" si="9"/>
        <v>5.3597860419405317</v>
      </c>
      <c r="Q74" s="11">
        <f t="shared" si="10"/>
        <v>6.5523056747439259E-2</v>
      </c>
    </row>
    <row r="75" spans="1:17">
      <c r="A75" s="9">
        <f t="shared" si="13"/>
        <v>70</v>
      </c>
      <c r="B75" s="14" t="s">
        <v>388</v>
      </c>
      <c r="C75" s="8">
        <f>димвенканали!C75</f>
        <v>2750.3</v>
      </c>
      <c r="D75" s="8">
        <f>димвенканали!D75</f>
        <v>0</v>
      </c>
      <c r="E75" s="8">
        <f>димвенканали!E75</f>
        <v>0</v>
      </c>
      <c r="F75" s="8">
        <f t="shared" si="7"/>
        <v>2750.3</v>
      </c>
      <c r="G75" s="8"/>
      <c r="H75" s="8"/>
      <c r="I75" s="8">
        <v>57</v>
      </c>
      <c r="J75" s="11">
        <v>3.5680751173708919E-2</v>
      </c>
      <c r="K75" s="18">
        <f t="shared" si="11"/>
        <v>80.964262910798126</v>
      </c>
      <c r="L75" s="10">
        <f t="shared" si="8"/>
        <v>29.770559472300473</v>
      </c>
      <c r="M75" s="10">
        <v>31.275605633802815</v>
      </c>
      <c r="N75" s="10">
        <v>10.743474178403757</v>
      </c>
      <c r="O75" s="247">
        <f t="shared" si="12"/>
        <v>10.743474178403757</v>
      </c>
      <c r="P75" s="10">
        <f t="shared" si="9"/>
        <v>152.75390219530516</v>
      </c>
      <c r="Q75" s="11">
        <f t="shared" si="10"/>
        <v>5.5540814527617041E-2</v>
      </c>
    </row>
    <row r="76" spans="1:17">
      <c r="A76" s="9">
        <f t="shared" si="13"/>
        <v>71</v>
      </c>
      <c r="B76" s="14" t="s">
        <v>389</v>
      </c>
      <c r="C76" s="8">
        <f>димвенканали!C76</f>
        <v>232.01</v>
      </c>
      <c r="D76" s="8">
        <f>димвенканали!D76</f>
        <v>21.7</v>
      </c>
      <c r="E76" s="8">
        <f>димвенканали!E76</f>
        <v>27.6</v>
      </c>
      <c r="F76" s="8">
        <f t="shared" si="7"/>
        <v>281.31</v>
      </c>
      <c r="G76" s="8">
        <v>1</v>
      </c>
      <c r="H76" s="8">
        <v>1</v>
      </c>
      <c r="I76" s="8">
        <v>4</v>
      </c>
      <c r="J76" s="11">
        <v>3.7558685446009389E-3</v>
      </c>
      <c r="K76" s="18">
        <f t="shared" si="11"/>
        <v>8.5225539906103283</v>
      </c>
      <c r="L76" s="10">
        <f t="shared" si="8"/>
        <v>3.133743102347418</v>
      </c>
      <c r="M76" s="10">
        <v>3.2921690140845068</v>
      </c>
      <c r="N76" s="10">
        <v>1.1308920187793428</v>
      </c>
      <c r="O76" s="247">
        <f t="shared" si="12"/>
        <v>1.1308920187793428</v>
      </c>
      <c r="P76" s="10">
        <f t="shared" si="9"/>
        <v>16.079358125821596</v>
      </c>
      <c r="Q76" s="11">
        <f t="shared" si="10"/>
        <v>5.7158857224491114E-2</v>
      </c>
    </row>
    <row r="77" spans="1:17">
      <c r="A77" s="9">
        <f t="shared" si="13"/>
        <v>72</v>
      </c>
      <c r="B77" s="14" t="s">
        <v>390</v>
      </c>
      <c r="C77" s="8">
        <f>димвенканали!C77</f>
        <v>266.3</v>
      </c>
      <c r="D77" s="8">
        <f>димвенканали!D77</f>
        <v>0</v>
      </c>
      <c r="E77" s="8">
        <f>димвенканали!E77</f>
        <v>0</v>
      </c>
      <c r="F77" s="8">
        <f t="shared" si="7"/>
        <v>266.3</v>
      </c>
      <c r="G77" s="8"/>
      <c r="H77" s="8"/>
      <c r="I77" s="8">
        <v>6</v>
      </c>
      <c r="J77" s="11">
        <v>3.7558685446009389E-3</v>
      </c>
      <c r="K77" s="18">
        <f t="shared" si="11"/>
        <v>8.5225539906103283</v>
      </c>
      <c r="L77" s="10">
        <f t="shared" si="8"/>
        <v>3.133743102347418</v>
      </c>
      <c r="M77" s="10">
        <v>3.2921690140845068</v>
      </c>
      <c r="N77" s="10">
        <v>1.1308920187793428</v>
      </c>
      <c r="O77" s="247">
        <f t="shared" si="12"/>
        <v>1.1308920187793428</v>
      </c>
      <c r="P77" s="10">
        <f t="shared" si="9"/>
        <v>16.079358125821596</v>
      </c>
      <c r="Q77" s="11">
        <f t="shared" si="10"/>
        <v>6.0380616319269977E-2</v>
      </c>
    </row>
    <row r="78" spans="1:17">
      <c r="A78" s="9">
        <f t="shared" si="13"/>
        <v>73</v>
      </c>
      <c r="B78" s="14" t="s">
        <v>391</v>
      </c>
      <c r="C78" s="8">
        <f>димвенканали!C78</f>
        <v>1469.1</v>
      </c>
      <c r="D78" s="8">
        <f>димвенканали!D78</f>
        <v>0</v>
      </c>
      <c r="E78" s="8">
        <f>димвенканали!E78</f>
        <v>0</v>
      </c>
      <c r="F78" s="8">
        <f t="shared" si="7"/>
        <v>1469.1</v>
      </c>
      <c r="G78" s="8"/>
      <c r="H78" s="8"/>
      <c r="I78" s="8">
        <v>32</v>
      </c>
      <c r="J78" s="11">
        <v>2.003129890453834E-2</v>
      </c>
      <c r="K78" s="18">
        <f t="shared" si="11"/>
        <v>45.453621283255082</v>
      </c>
      <c r="L78" s="10">
        <f t="shared" si="8"/>
        <v>16.713296545852895</v>
      </c>
      <c r="M78" s="10">
        <v>17.558234741784034</v>
      </c>
      <c r="N78" s="10">
        <v>6.0314241001564941</v>
      </c>
      <c r="O78" s="247">
        <f t="shared" si="12"/>
        <v>6.0314241001564941</v>
      </c>
      <c r="P78" s="10">
        <f t="shared" si="9"/>
        <v>85.756576671048506</v>
      </c>
      <c r="Q78" s="11">
        <f t="shared" si="10"/>
        <v>5.8373546165032E-2</v>
      </c>
    </row>
    <row r="79" spans="1:17">
      <c r="A79" s="9">
        <f t="shared" si="13"/>
        <v>74</v>
      </c>
      <c r="B79" s="14" t="s">
        <v>392</v>
      </c>
      <c r="C79" s="8">
        <f>димвенканали!C79</f>
        <v>230.5</v>
      </c>
      <c r="D79" s="8">
        <f>димвенканали!D79</f>
        <v>0</v>
      </c>
      <c r="E79" s="8">
        <f>димвенканали!E79</f>
        <v>0</v>
      </c>
      <c r="F79" s="8">
        <f t="shared" si="7"/>
        <v>230.5</v>
      </c>
      <c r="G79" s="8"/>
      <c r="H79" s="8"/>
      <c r="I79" s="8">
        <v>5</v>
      </c>
      <c r="J79" s="11">
        <v>3.1298904538341154E-3</v>
      </c>
      <c r="K79" s="18">
        <f t="shared" si="11"/>
        <v>7.1021283255086063</v>
      </c>
      <c r="L79" s="10">
        <f t="shared" si="8"/>
        <v>2.6114525852895145</v>
      </c>
      <c r="M79" s="10">
        <v>2.7434741784037553</v>
      </c>
      <c r="N79" s="10">
        <v>0.94241001564945226</v>
      </c>
      <c r="O79" s="247">
        <f t="shared" si="12"/>
        <v>0.94241001564945226</v>
      </c>
      <c r="P79" s="10">
        <f t="shared" si="9"/>
        <v>13.399465104851329</v>
      </c>
      <c r="Q79" s="11">
        <f t="shared" si="10"/>
        <v>5.8132169652283419E-2</v>
      </c>
    </row>
    <row r="80" spans="1:17">
      <c r="A80" s="9">
        <f t="shared" si="13"/>
        <v>75</v>
      </c>
      <c r="B80" s="14" t="s">
        <v>393</v>
      </c>
      <c r="C80" s="8">
        <f>димвенканали!C80</f>
        <v>269.60000000000002</v>
      </c>
      <c r="D80" s="8">
        <f>димвенканали!D80</f>
        <v>0</v>
      </c>
      <c r="E80" s="8">
        <f>димвенканали!E80</f>
        <v>0</v>
      </c>
      <c r="F80" s="8">
        <f t="shared" si="7"/>
        <v>269.60000000000002</v>
      </c>
      <c r="G80" s="8"/>
      <c r="H80" s="8"/>
      <c r="I80" s="8">
        <v>6</v>
      </c>
      <c r="J80" s="11">
        <v>3.7558685446009389E-3</v>
      </c>
      <c r="K80" s="18">
        <f t="shared" si="11"/>
        <v>8.5225539906103283</v>
      </c>
      <c r="L80" s="10">
        <f t="shared" si="8"/>
        <v>3.133743102347418</v>
      </c>
      <c r="M80" s="10">
        <v>3.2921690140845068</v>
      </c>
      <c r="N80" s="10">
        <v>1.1308920187793428</v>
      </c>
      <c r="O80" s="247">
        <f t="shared" si="12"/>
        <v>1.1308920187793428</v>
      </c>
      <c r="P80" s="10">
        <f t="shared" si="9"/>
        <v>16.079358125821596</v>
      </c>
      <c r="Q80" s="11">
        <f t="shared" si="10"/>
        <v>5.9641536075005913E-2</v>
      </c>
    </row>
    <row r="81" spans="1:17">
      <c r="A81" s="9">
        <f t="shared" si="13"/>
        <v>76</v>
      </c>
      <c r="B81" s="14" t="s">
        <v>394</v>
      </c>
      <c r="C81" s="8">
        <f>димвенканали!C81</f>
        <v>172.4</v>
      </c>
      <c r="D81" s="8">
        <f>димвенканали!D81</f>
        <v>0</v>
      </c>
      <c r="E81" s="8">
        <f>димвенканали!E81</f>
        <v>0</v>
      </c>
      <c r="F81" s="8">
        <f t="shared" si="7"/>
        <v>172.4</v>
      </c>
      <c r="G81" s="8"/>
      <c r="H81" s="8"/>
      <c r="I81" s="8">
        <v>4</v>
      </c>
      <c r="J81" s="11">
        <v>2.5039123630672924E-3</v>
      </c>
      <c r="K81" s="18">
        <f t="shared" si="11"/>
        <v>5.6817026604068852</v>
      </c>
      <c r="L81" s="10">
        <f t="shared" si="8"/>
        <v>2.0891620682316119</v>
      </c>
      <c r="M81" s="10">
        <v>2.1947793427230042</v>
      </c>
      <c r="N81" s="10">
        <v>0.75392801251956176</v>
      </c>
      <c r="O81" s="247">
        <f t="shared" si="12"/>
        <v>0.75392801251956176</v>
      </c>
      <c r="P81" s="10">
        <f t="shared" si="9"/>
        <v>10.719572083881063</v>
      </c>
      <c r="Q81" s="11">
        <f t="shared" si="10"/>
        <v>6.2178492365899438E-2</v>
      </c>
    </row>
    <row r="82" spans="1:17">
      <c r="A82" s="9">
        <f t="shared" si="13"/>
        <v>77</v>
      </c>
      <c r="B82" s="14" t="s">
        <v>395</v>
      </c>
      <c r="C82" s="8">
        <f>димвенканали!C82</f>
        <v>333.5</v>
      </c>
      <c r="D82" s="8">
        <f>димвенканали!D82</f>
        <v>50.9</v>
      </c>
      <c r="E82" s="8">
        <f>димвенканали!E82</f>
        <v>0</v>
      </c>
      <c r="F82" s="8">
        <f t="shared" si="7"/>
        <v>384.4</v>
      </c>
      <c r="G82" s="8">
        <v>1</v>
      </c>
      <c r="H82" s="8"/>
      <c r="I82" s="8">
        <v>7</v>
      </c>
      <c r="J82" s="11">
        <v>5.0078247261345849E-3</v>
      </c>
      <c r="K82" s="18">
        <f t="shared" si="11"/>
        <v>11.36340532081377</v>
      </c>
      <c r="L82" s="10">
        <f t="shared" si="8"/>
        <v>4.1783241364632238</v>
      </c>
      <c r="M82" s="10">
        <v>4.3895586854460085</v>
      </c>
      <c r="N82" s="10">
        <v>1.5078560250391235</v>
      </c>
      <c r="O82" s="247">
        <f t="shared" si="12"/>
        <v>1.5078560250391235</v>
      </c>
      <c r="P82" s="10">
        <f t="shared" si="9"/>
        <v>21.439144167762127</v>
      </c>
      <c r="Q82" s="11">
        <f t="shared" si="10"/>
        <v>5.5773007720505016E-2</v>
      </c>
    </row>
    <row r="83" spans="1:17">
      <c r="A83" s="9">
        <f t="shared" si="13"/>
        <v>78</v>
      </c>
      <c r="B83" s="14" t="s">
        <v>396</v>
      </c>
      <c r="C83" s="8">
        <f>димвенканали!C83</f>
        <v>655.6</v>
      </c>
      <c r="D83" s="8">
        <f>димвенканали!D83</f>
        <v>0</v>
      </c>
      <c r="E83" s="8">
        <f>димвенканали!E83</f>
        <v>0</v>
      </c>
      <c r="F83" s="8">
        <f t="shared" si="7"/>
        <v>655.6</v>
      </c>
      <c r="G83" s="8"/>
      <c r="H83" s="8"/>
      <c r="I83" s="8">
        <v>18</v>
      </c>
      <c r="J83" s="11">
        <v>1.1267605633802816E-2</v>
      </c>
      <c r="K83" s="18">
        <f t="shared" si="11"/>
        <v>25.567661971830983</v>
      </c>
      <c r="L83" s="10">
        <f t="shared" si="8"/>
        <v>9.4012293070422537</v>
      </c>
      <c r="M83" s="10">
        <v>9.8765070422535199</v>
      </c>
      <c r="N83" s="10">
        <v>3.3926760563380283</v>
      </c>
      <c r="O83" s="247">
        <f t="shared" si="12"/>
        <v>3.3926760563380283</v>
      </c>
      <c r="P83" s="10">
        <f t="shared" si="9"/>
        <v>48.238074377464784</v>
      </c>
      <c r="Q83" s="11">
        <f t="shared" si="10"/>
        <v>7.3578514913765686E-2</v>
      </c>
    </row>
    <row r="84" spans="1:17">
      <c r="A84" s="9">
        <f t="shared" si="13"/>
        <v>79</v>
      </c>
      <c r="B84" s="14" t="s">
        <v>397</v>
      </c>
      <c r="C84" s="8">
        <f>димвенканали!C84</f>
        <v>364.4</v>
      </c>
      <c r="D84" s="8">
        <f>димвенканали!D84</f>
        <v>0</v>
      </c>
      <c r="E84" s="8">
        <f>димвенканали!E84</f>
        <v>0</v>
      </c>
      <c r="F84" s="8">
        <f t="shared" si="7"/>
        <v>364.4</v>
      </c>
      <c r="G84" s="8"/>
      <c r="H84" s="8"/>
      <c r="I84" s="8">
        <v>6</v>
      </c>
      <c r="J84" s="11">
        <v>3.7558685446009389E-3</v>
      </c>
      <c r="K84" s="18">
        <f t="shared" si="11"/>
        <v>8.5225539906103283</v>
      </c>
      <c r="L84" s="10">
        <f t="shared" si="8"/>
        <v>3.133743102347418</v>
      </c>
      <c r="M84" s="10">
        <v>3.2921690140845068</v>
      </c>
      <c r="N84" s="10">
        <v>1.1308920187793428</v>
      </c>
      <c r="O84" s="247">
        <f t="shared" si="12"/>
        <v>1.1308920187793428</v>
      </c>
      <c r="P84" s="10">
        <f t="shared" si="9"/>
        <v>16.079358125821596</v>
      </c>
      <c r="Q84" s="11">
        <f t="shared" si="10"/>
        <v>4.4125571146601525E-2</v>
      </c>
    </row>
    <row r="85" spans="1:17">
      <c r="A85" s="9">
        <f t="shared" si="13"/>
        <v>80</v>
      </c>
      <c r="B85" s="14" t="s">
        <v>398</v>
      </c>
      <c r="C85" s="8">
        <f>димвенканали!C85</f>
        <v>192.4</v>
      </c>
      <c r="D85" s="8">
        <f>димвенканали!D85</f>
        <v>0</v>
      </c>
      <c r="E85" s="8">
        <f>димвенканали!E85</f>
        <v>0</v>
      </c>
      <c r="F85" s="8">
        <f t="shared" si="7"/>
        <v>192.4</v>
      </c>
      <c r="G85" s="8"/>
      <c r="H85" s="8"/>
      <c r="I85" s="8">
        <v>6</v>
      </c>
      <c r="J85" s="11">
        <v>3.7558685446009389E-3</v>
      </c>
      <c r="K85" s="18">
        <f t="shared" si="11"/>
        <v>8.5225539906103283</v>
      </c>
      <c r="L85" s="10">
        <f t="shared" si="8"/>
        <v>3.133743102347418</v>
      </c>
      <c r="M85" s="10">
        <v>3.2921690140845068</v>
      </c>
      <c r="N85" s="10">
        <v>1.1308920187793428</v>
      </c>
      <c r="O85" s="247">
        <f t="shared" si="12"/>
        <v>1.1308920187793428</v>
      </c>
      <c r="P85" s="10">
        <f t="shared" si="9"/>
        <v>16.079358125821596</v>
      </c>
      <c r="Q85" s="11">
        <f t="shared" si="10"/>
        <v>8.3572547431505176E-2</v>
      </c>
    </row>
    <row r="86" spans="1:17">
      <c r="A86" s="9">
        <f t="shared" si="13"/>
        <v>81</v>
      </c>
      <c r="B86" s="14" t="s">
        <v>399</v>
      </c>
      <c r="C86" s="8">
        <f>димвенканали!C86</f>
        <v>156.4</v>
      </c>
      <c r="D86" s="8">
        <f>димвенканали!D86</f>
        <v>0</v>
      </c>
      <c r="E86" s="8">
        <f>димвенканали!E86</f>
        <v>0</v>
      </c>
      <c r="F86" s="8">
        <f t="shared" si="7"/>
        <v>156.4</v>
      </c>
      <c r="G86" s="8"/>
      <c r="H86" s="8"/>
      <c r="I86" s="8">
        <v>2</v>
      </c>
      <c r="J86" s="11">
        <v>1.2519561815336462E-3</v>
      </c>
      <c r="K86" s="18">
        <f t="shared" si="11"/>
        <v>2.8408513302034426</v>
      </c>
      <c r="L86" s="10">
        <f t="shared" si="8"/>
        <v>1.0445810341158059</v>
      </c>
      <c r="M86" s="10">
        <v>1.0973896713615021</v>
      </c>
      <c r="N86" s="10">
        <v>0.37696400625978088</v>
      </c>
      <c r="O86" s="247">
        <f t="shared" si="12"/>
        <v>0.37696400625978088</v>
      </c>
      <c r="P86" s="10">
        <f t="shared" si="9"/>
        <v>5.3597860419405317</v>
      </c>
      <c r="Q86" s="11">
        <f t="shared" si="10"/>
        <v>3.4269731725962475E-2</v>
      </c>
    </row>
    <row r="87" spans="1:17">
      <c r="A87" s="9">
        <f t="shared" si="13"/>
        <v>82</v>
      </c>
      <c r="B87" s="14" t="s">
        <v>400</v>
      </c>
      <c r="C87" s="8">
        <f>димвенканали!C87</f>
        <v>242.3</v>
      </c>
      <c r="D87" s="8">
        <f>димвенканали!D87</f>
        <v>0</v>
      </c>
      <c r="E87" s="8">
        <f>димвенканали!E87</f>
        <v>0</v>
      </c>
      <c r="F87" s="8">
        <f t="shared" si="7"/>
        <v>242.3</v>
      </c>
      <c r="G87" s="8"/>
      <c r="H87" s="8"/>
      <c r="I87" s="8">
        <v>4</v>
      </c>
      <c r="J87" s="11">
        <v>2.5039123630672924E-3</v>
      </c>
      <c r="K87" s="18">
        <f t="shared" si="11"/>
        <v>5.6817026604068852</v>
      </c>
      <c r="L87" s="10">
        <f t="shared" si="8"/>
        <v>2.0891620682316119</v>
      </c>
      <c r="M87" s="10">
        <v>2.1947793427230042</v>
      </c>
      <c r="N87" s="10">
        <v>3.1298904538341157</v>
      </c>
      <c r="O87" s="247">
        <f t="shared" si="12"/>
        <v>3.1298904538341157</v>
      </c>
      <c r="P87" s="10">
        <f t="shared" si="9"/>
        <v>13.095534525195617</v>
      </c>
      <c r="Q87" s="11">
        <f t="shared" si="10"/>
        <v>5.4046778890613358E-2</v>
      </c>
    </row>
    <row r="88" spans="1:17">
      <c r="A88" s="9">
        <f t="shared" si="13"/>
        <v>83</v>
      </c>
      <c r="B88" s="14" t="s">
        <v>401</v>
      </c>
      <c r="C88" s="8">
        <f>димвенканали!C88</f>
        <v>683.14</v>
      </c>
      <c r="D88" s="8">
        <f>димвенканали!D88</f>
        <v>0</v>
      </c>
      <c r="E88" s="8">
        <f>димвенканали!E88</f>
        <v>37.200000000000003</v>
      </c>
      <c r="F88" s="8">
        <f t="shared" si="7"/>
        <v>720.34</v>
      </c>
      <c r="G88" s="8"/>
      <c r="H88" s="8">
        <v>1</v>
      </c>
      <c r="I88" s="8">
        <v>9</v>
      </c>
      <c r="J88" s="11">
        <v>6.2597809076682309E-3</v>
      </c>
      <c r="K88" s="18">
        <f t="shared" si="11"/>
        <v>14.204256651017213</v>
      </c>
      <c r="L88" s="10">
        <f t="shared" si="8"/>
        <v>5.222905170579029</v>
      </c>
      <c r="M88" s="10">
        <v>5.4869483568075106</v>
      </c>
      <c r="N88" s="10">
        <v>1.8848200312989045</v>
      </c>
      <c r="O88" s="247">
        <f t="shared" si="12"/>
        <v>1.8848200312989045</v>
      </c>
      <c r="P88" s="10">
        <f t="shared" si="9"/>
        <v>26.798930209702657</v>
      </c>
      <c r="Q88" s="11">
        <f t="shared" si="10"/>
        <v>3.7203168239584999E-2</v>
      </c>
    </row>
    <row r="89" spans="1:17">
      <c r="A89" s="9">
        <f t="shared" si="13"/>
        <v>84</v>
      </c>
      <c r="B89" s="14" t="s">
        <v>402</v>
      </c>
      <c r="C89" s="8">
        <f>димвенканали!C89</f>
        <v>580.65</v>
      </c>
      <c r="D89" s="8">
        <f>димвенканали!D89</f>
        <v>0</v>
      </c>
      <c r="E89" s="8">
        <f>димвенканали!E89</f>
        <v>28.3</v>
      </c>
      <c r="F89" s="8">
        <f t="shared" si="7"/>
        <v>608.94999999999993</v>
      </c>
      <c r="G89" s="8"/>
      <c r="H89" s="8">
        <v>1</v>
      </c>
      <c r="I89" s="8">
        <v>11</v>
      </c>
      <c r="J89" s="11">
        <v>7.5117370892018778E-3</v>
      </c>
      <c r="K89" s="18">
        <f t="shared" si="11"/>
        <v>17.045107981220657</v>
      </c>
      <c r="L89" s="10">
        <f t="shared" si="8"/>
        <v>6.2674862046948361</v>
      </c>
      <c r="M89" s="10">
        <v>6.5843380281690136</v>
      </c>
      <c r="N89" s="10">
        <v>2.2617840375586855</v>
      </c>
      <c r="O89" s="247">
        <f t="shared" si="12"/>
        <v>2.2617840375586855</v>
      </c>
      <c r="P89" s="10">
        <f t="shared" si="9"/>
        <v>32.158716251643192</v>
      </c>
      <c r="Q89" s="11">
        <f t="shared" si="10"/>
        <v>5.2810109617609319E-2</v>
      </c>
    </row>
    <row r="90" spans="1:17">
      <c r="A90" s="9">
        <f t="shared" si="13"/>
        <v>85</v>
      </c>
      <c r="B90" s="8" t="s">
        <v>403</v>
      </c>
      <c r="C90" s="8">
        <f>димвенканали!C90</f>
        <v>1242.3499999999999</v>
      </c>
      <c r="D90" s="8">
        <f>димвенканали!D90</f>
        <v>32.4</v>
      </c>
      <c r="E90" s="8">
        <f>димвенканали!E90</f>
        <v>0</v>
      </c>
      <c r="F90" s="8">
        <f t="shared" si="7"/>
        <v>1274.75</v>
      </c>
      <c r="G90" s="8">
        <v>1</v>
      </c>
      <c r="H90" s="8"/>
      <c r="I90" s="8">
        <v>30</v>
      </c>
      <c r="J90" s="11">
        <v>1.9405320813771516E-2</v>
      </c>
      <c r="K90" s="18">
        <f t="shared" si="11"/>
        <v>44.033195618153364</v>
      </c>
      <c r="L90" s="10">
        <f t="shared" si="8"/>
        <v>16.191006028794995</v>
      </c>
      <c r="M90" s="10">
        <v>17.009539906103285</v>
      </c>
      <c r="N90" s="10">
        <v>5.8429420970266035</v>
      </c>
      <c r="O90" s="247">
        <f t="shared" si="12"/>
        <v>5.8429420970266035</v>
      </c>
      <c r="P90" s="10">
        <f t="shared" si="9"/>
        <v>83.076683650078252</v>
      </c>
      <c r="Q90" s="11">
        <f t="shared" si="10"/>
        <v>6.5170961874938815E-2</v>
      </c>
    </row>
    <row r="91" spans="1:17">
      <c r="A91" s="9">
        <f t="shared" si="13"/>
        <v>86</v>
      </c>
      <c r="B91" s="8" t="s">
        <v>404</v>
      </c>
      <c r="C91" s="8">
        <f>димвенканали!C91</f>
        <v>636.95000000000005</v>
      </c>
      <c r="D91" s="8">
        <f>димвенканали!D91</f>
        <v>0</v>
      </c>
      <c r="E91" s="8">
        <f>димвенканали!E91</f>
        <v>0</v>
      </c>
      <c r="F91" s="8">
        <f t="shared" si="7"/>
        <v>636.95000000000005</v>
      </c>
      <c r="G91" s="8"/>
      <c r="H91" s="8"/>
      <c r="I91" s="8">
        <v>13</v>
      </c>
      <c r="J91" s="11">
        <v>8.1377151799686999E-3</v>
      </c>
      <c r="K91" s="18">
        <f t="shared" si="11"/>
        <v>18.465533646322378</v>
      </c>
      <c r="L91" s="10">
        <f t="shared" si="8"/>
        <v>6.7897767217527392</v>
      </c>
      <c r="M91" s="10">
        <v>7.1330328638497642</v>
      </c>
      <c r="N91" s="10">
        <v>2.4502660406885757</v>
      </c>
      <c r="O91" s="247">
        <f t="shared" si="12"/>
        <v>2.4502660406885757</v>
      </c>
      <c r="P91" s="10">
        <f t="shared" si="9"/>
        <v>34.838609272613454</v>
      </c>
      <c r="Q91" s="11">
        <f t="shared" si="10"/>
        <v>5.4695987554146244E-2</v>
      </c>
    </row>
    <row r="92" spans="1:17">
      <c r="A92" s="9">
        <f t="shared" si="13"/>
        <v>87</v>
      </c>
      <c r="B92" s="8" t="s">
        <v>405</v>
      </c>
      <c r="C92" s="8">
        <f>димвенканали!C92</f>
        <v>1083.03</v>
      </c>
      <c r="D92" s="8">
        <f>димвенканали!D92</f>
        <v>0</v>
      </c>
      <c r="E92" s="8">
        <f>димвенканали!E92</f>
        <v>0</v>
      </c>
      <c r="F92" s="8">
        <f t="shared" si="7"/>
        <v>1083.03</v>
      </c>
      <c r="G92" s="8"/>
      <c r="H92" s="8"/>
      <c r="I92" s="8">
        <v>29</v>
      </c>
      <c r="J92" s="11">
        <v>1.8153364632237871E-2</v>
      </c>
      <c r="K92" s="18">
        <f t="shared" si="11"/>
        <v>41.192344287949922</v>
      </c>
      <c r="L92" s="10">
        <f t="shared" si="8"/>
        <v>15.146424994679187</v>
      </c>
      <c r="M92" s="10">
        <v>15.912150234741784</v>
      </c>
      <c r="N92" s="10">
        <v>5.4659780907668232</v>
      </c>
      <c r="O92" s="247">
        <f t="shared" si="12"/>
        <v>5.4659780907668232</v>
      </c>
      <c r="P92" s="10">
        <f t="shared" si="9"/>
        <v>77.716897608137714</v>
      </c>
      <c r="Q92" s="11">
        <f t="shared" si="10"/>
        <v>7.1758767170011645E-2</v>
      </c>
    </row>
    <row r="93" spans="1:17">
      <c r="A93" s="9">
        <f t="shared" si="13"/>
        <v>88</v>
      </c>
      <c r="B93" s="8" t="s">
        <v>406</v>
      </c>
      <c r="C93" s="8">
        <f>димвенканали!C93</f>
        <v>830.01</v>
      </c>
      <c r="D93" s="8">
        <f>димвенканали!D93</f>
        <v>0</v>
      </c>
      <c r="E93" s="8">
        <f>димвенканали!E93</f>
        <v>0</v>
      </c>
      <c r="F93" s="8">
        <f t="shared" si="7"/>
        <v>830.01</v>
      </c>
      <c r="G93" s="8"/>
      <c r="H93" s="8"/>
      <c r="I93" s="8">
        <v>14</v>
      </c>
      <c r="J93" s="11">
        <v>8.7636932707355238E-3</v>
      </c>
      <c r="K93" s="18">
        <f t="shared" si="11"/>
        <v>19.885959311424099</v>
      </c>
      <c r="L93" s="10">
        <f t="shared" si="8"/>
        <v>7.3120672388106414</v>
      </c>
      <c r="M93" s="10">
        <v>7.6817276995305157</v>
      </c>
      <c r="N93" s="10">
        <v>2.6387480438184663</v>
      </c>
      <c r="O93" s="247">
        <f t="shared" si="12"/>
        <v>2.6387480438184663</v>
      </c>
      <c r="P93" s="10">
        <f t="shared" si="9"/>
        <v>37.518502293583722</v>
      </c>
      <c r="Q93" s="11">
        <f t="shared" si="10"/>
        <v>4.5202470203471914E-2</v>
      </c>
    </row>
    <row r="94" spans="1:17">
      <c r="A94" s="9">
        <f t="shared" si="13"/>
        <v>89</v>
      </c>
      <c r="B94" s="8" t="s">
        <v>407</v>
      </c>
      <c r="C94" s="8">
        <f>димвенканали!C94</f>
        <v>387.95</v>
      </c>
      <c r="D94" s="8">
        <f>димвенканали!D94</f>
        <v>0</v>
      </c>
      <c r="E94" s="8">
        <f>димвенканали!E94</f>
        <v>0</v>
      </c>
      <c r="F94" s="8">
        <f t="shared" si="7"/>
        <v>387.95</v>
      </c>
      <c r="G94" s="8"/>
      <c r="H94" s="8"/>
      <c r="I94" s="8">
        <v>11</v>
      </c>
      <c r="J94" s="11">
        <v>6.8857589984350539E-3</v>
      </c>
      <c r="K94" s="18">
        <f t="shared" si="11"/>
        <v>15.624682316118935</v>
      </c>
      <c r="L94" s="10">
        <f t="shared" si="8"/>
        <v>5.745195687636933</v>
      </c>
      <c r="M94" s="10">
        <v>6.0356431924882621</v>
      </c>
      <c r="N94" s="10">
        <v>2.0733020344287949</v>
      </c>
      <c r="O94" s="247">
        <f t="shared" si="12"/>
        <v>2.0733020344287949</v>
      </c>
      <c r="P94" s="10">
        <f t="shared" si="9"/>
        <v>29.478823230672926</v>
      </c>
      <c r="Q94" s="11">
        <f t="shared" si="10"/>
        <v>7.5986140561085005E-2</v>
      </c>
    </row>
    <row r="95" spans="1:17">
      <c r="A95" s="9">
        <f t="shared" si="13"/>
        <v>90</v>
      </c>
      <c r="B95" s="8" t="s">
        <v>408</v>
      </c>
      <c r="C95" s="8">
        <f>димвенканали!C95</f>
        <v>481.98</v>
      </c>
      <c r="D95" s="8">
        <f>димвенканали!D95</f>
        <v>0</v>
      </c>
      <c r="E95" s="8">
        <f>димвенканали!E95</f>
        <v>64.2</v>
      </c>
      <c r="F95" s="8">
        <f t="shared" si="7"/>
        <v>546.18000000000006</v>
      </c>
      <c r="G95" s="8"/>
      <c r="H95" s="8">
        <v>1</v>
      </c>
      <c r="I95" s="8">
        <v>11</v>
      </c>
      <c r="J95" s="11">
        <v>7.5117370892018778E-3</v>
      </c>
      <c r="K95" s="18">
        <f t="shared" si="11"/>
        <v>17.045107981220657</v>
      </c>
      <c r="L95" s="10">
        <f t="shared" si="8"/>
        <v>6.2674862046948361</v>
      </c>
      <c r="M95" s="10">
        <v>6.5843380281690136</v>
      </c>
      <c r="N95" s="10">
        <v>2.2617840375586855</v>
      </c>
      <c r="O95" s="247">
        <f t="shared" si="12"/>
        <v>2.2617840375586855</v>
      </c>
      <c r="P95" s="10">
        <f t="shared" si="9"/>
        <v>32.158716251643192</v>
      </c>
      <c r="Q95" s="11">
        <f t="shared" si="10"/>
        <v>5.8879336943211374E-2</v>
      </c>
    </row>
    <row r="96" spans="1:17">
      <c r="A96" s="9">
        <f t="shared" si="13"/>
        <v>91</v>
      </c>
      <c r="B96" s="8" t="s">
        <v>409</v>
      </c>
      <c r="C96" s="8">
        <f>димвенканали!C96</f>
        <v>516.38</v>
      </c>
      <c r="D96" s="8">
        <f>димвенканали!D96</f>
        <v>0</v>
      </c>
      <c r="E96" s="8">
        <f>димвенканали!E96</f>
        <v>0</v>
      </c>
      <c r="F96" s="8">
        <f t="shared" si="7"/>
        <v>516.38</v>
      </c>
      <c r="G96" s="8"/>
      <c r="H96" s="8"/>
      <c r="I96" s="8">
        <v>13</v>
      </c>
      <c r="J96" s="11">
        <v>8.1377151799686999E-3</v>
      </c>
      <c r="K96" s="18">
        <f t="shared" si="11"/>
        <v>18.465533646322378</v>
      </c>
      <c r="L96" s="10">
        <f t="shared" si="8"/>
        <v>6.7897767217527392</v>
      </c>
      <c r="M96" s="10">
        <v>7.1330328638497642</v>
      </c>
      <c r="N96" s="10">
        <v>2.4502660406885757</v>
      </c>
      <c r="O96" s="247">
        <f t="shared" si="12"/>
        <v>2.4502660406885757</v>
      </c>
      <c r="P96" s="10">
        <f t="shared" si="9"/>
        <v>34.838609272613454</v>
      </c>
      <c r="Q96" s="11">
        <f t="shared" si="10"/>
        <v>6.7466999637115013E-2</v>
      </c>
    </row>
    <row r="97" spans="1:17">
      <c r="A97" s="9">
        <f t="shared" si="13"/>
        <v>92</v>
      </c>
      <c r="B97" s="8" t="s">
        <v>410</v>
      </c>
      <c r="C97" s="8">
        <f>димвенканали!C97</f>
        <v>342</v>
      </c>
      <c r="D97" s="8">
        <f>димвенканали!D97</f>
        <v>0</v>
      </c>
      <c r="E97" s="8">
        <f>димвенканали!E97</f>
        <v>0</v>
      </c>
      <c r="F97" s="8">
        <f t="shared" si="7"/>
        <v>342</v>
      </c>
      <c r="G97" s="8"/>
      <c r="H97" s="8"/>
      <c r="I97" s="8">
        <v>5</v>
      </c>
      <c r="J97" s="11">
        <v>3.1298904538341154E-3</v>
      </c>
      <c r="K97" s="18">
        <f t="shared" si="11"/>
        <v>7.1021283255086063</v>
      </c>
      <c r="L97" s="10">
        <f t="shared" si="8"/>
        <v>2.6114525852895145</v>
      </c>
      <c r="M97" s="10">
        <v>2.7434741784037553</v>
      </c>
      <c r="N97" s="10">
        <v>0.94241001564945226</v>
      </c>
      <c r="O97" s="247">
        <f t="shared" si="12"/>
        <v>0.94241001564945226</v>
      </c>
      <c r="P97" s="10">
        <f t="shared" si="9"/>
        <v>13.399465104851329</v>
      </c>
      <c r="Q97" s="11">
        <f t="shared" si="10"/>
        <v>3.9179722528805055E-2</v>
      </c>
    </row>
    <row r="98" spans="1:17">
      <c r="A98" s="9">
        <f t="shared" si="13"/>
        <v>93</v>
      </c>
      <c r="B98" s="8" t="s">
        <v>411</v>
      </c>
      <c r="C98" s="8">
        <f>димвенканали!C98</f>
        <v>682.9</v>
      </c>
      <c r="D98" s="8">
        <f>димвенканали!D98</f>
        <v>53.8</v>
      </c>
      <c r="E98" s="8">
        <f>димвенканали!E98</f>
        <v>0</v>
      </c>
      <c r="F98" s="8">
        <f t="shared" si="7"/>
        <v>736.69999999999993</v>
      </c>
      <c r="G98" s="8">
        <v>1</v>
      </c>
      <c r="H98" s="8"/>
      <c r="I98" s="8">
        <v>16</v>
      </c>
      <c r="J98" s="11">
        <v>1.0641627543035994E-2</v>
      </c>
      <c r="K98" s="18">
        <f t="shared" si="11"/>
        <v>24.147236306729265</v>
      </c>
      <c r="L98" s="10">
        <f t="shared" si="8"/>
        <v>8.8789387899843515</v>
      </c>
      <c r="M98" s="10">
        <v>9.3278122065727693</v>
      </c>
      <c r="N98" s="10">
        <v>3.2041940532081381</v>
      </c>
      <c r="O98" s="247">
        <f t="shared" si="12"/>
        <v>3.2041940532081381</v>
      </c>
      <c r="P98" s="10">
        <f t="shared" si="9"/>
        <v>45.558181356494529</v>
      </c>
      <c r="Q98" s="11">
        <f t="shared" si="10"/>
        <v>6.1840886869138773E-2</v>
      </c>
    </row>
    <row r="99" spans="1:17">
      <c r="A99" s="9">
        <f t="shared" si="13"/>
        <v>94</v>
      </c>
      <c r="B99" s="107" t="s">
        <v>412</v>
      </c>
      <c r="C99" s="8">
        <f>димвенканали!C99</f>
        <v>214.1</v>
      </c>
      <c r="D99" s="8">
        <f>димвенканали!D99</f>
        <v>0</v>
      </c>
      <c r="E99" s="8">
        <f>димвенканали!E99</f>
        <v>0</v>
      </c>
      <c r="F99" s="8">
        <f t="shared" si="7"/>
        <v>214.1</v>
      </c>
      <c r="G99" s="8"/>
      <c r="H99" s="8"/>
      <c r="I99" s="8">
        <v>0</v>
      </c>
      <c r="J99" s="11">
        <v>0</v>
      </c>
      <c r="K99" s="18">
        <f t="shared" si="11"/>
        <v>0</v>
      </c>
      <c r="L99" s="10">
        <f t="shared" si="8"/>
        <v>0</v>
      </c>
      <c r="M99" s="10">
        <v>0</v>
      </c>
      <c r="N99" s="10">
        <v>0</v>
      </c>
      <c r="O99" s="247">
        <f t="shared" si="12"/>
        <v>0</v>
      </c>
      <c r="P99" s="10">
        <f t="shared" si="9"/>
        <v>0</v>
      </c>
      <c r="Q99" s="11">
        <f t="shared" si="10"/>
        <v>0</v>
      </c>
    </row>
    <row r="100" spans="1:17">
      <c r="A100" s="9">
        <f t="shared" si="13"/>
        <v>95</v>
      </c>
      <c r="B100" s="8" t="s">
        <v>413</v>
      </c>
      <c r="C100" s="8">
        <f>димвенканали!C100</f>
        <v>511.78</v>
      </c>
      <c r="D100" s="8">
        <f>димвенканали!D100</f>
        <v>0</v>
      </c>
      <c r="E100" s="8">
        <f>димвенканали!E100</f>
        <v>0</v>
      </c>
      <c r="F100" s="8">
        <f t="shared" si="7"/>
        <v>511.78</v>
      </c>
      <c r="G100" s="8"/>
      <c r="H100" s="8"/>
      <c r="I100" s="8">
        <v>10</v>
      </c>
      <c r="J100" s="11">
        <v>6.2597809076682309E-3</v>
      </c>
      <c r="K100" s="18">
        <f t="shared" si="11"/>
        <v>14.204256651017213</v>
      </c>
      <c r="L100" s="10">
        <f t="shared" si="8"/>
        <v>5.222905170579029</v>
      </c>
      <c r="M100" s="10">
        <v>5.4869483568075106</v>
      </c>
      <c r="N100" s="10">
        <v>1.8848200312989045</v>
      </c>
      <c r="O100" s="247">
        <f t="shared" si="12"/>
        <v>1.8848200312989045</v>
      </c>
      <c r="P100" s="10">
        <f t="shared" si="9"/>
        <v>26.798930209702657</v>
      </c>
      <c r="Q100" s="11">
        <f t="shared" si="10"/>
        <v>5.2364160791165459E-2</v>
      </c>
    </row>
    <row r="101" spans="1:17">
      <c r="A101" s="9">
        <f t="shared" si="13"/>
        <v>96</v>
      </c>
      <c r="B101" s="8" t="s">
        <v>414</v>
      </c>
      <c r="C101" s="8">
        <f>димвенканали!C101</f>
        <v>243</v>
      </c>
      <c r="D101" s="8">
        <f>димвенканали!D101</f>
        <v>0</v>
      </c>
      <c r="E101" s="8">
        <f>димвенканали!E101</f>
        <v>0</v>
      </c>
      <c r="F101" s="8">
        <f t="shared" si="7"/>
        <v>243</v>
      </c>
      <c r="G101" s="8"/>
      <c r="H101" s="8"/>
      <c r="I101" s="8">
        <v>6</v>
      </c>
      <c r="J101" s="11">
        <v>3.7558685446009389E-3</v>
      </c>
      <c r="K101" s="18">
        <f t="shared" si="11"/>
        <v>8.5225539906103283</v>
      </c>
      <c r="L101" s="10">
        <f t="shared" si="8"/>
        <v>3.133743102347418</v>
      </c>
      <c r="M101" s="10">
        <v>3.2921690140845068</v>
      </c>
      <c r="N101" s="10">
        <v>1.1308920187793428</v>
      </c>
      <c r="O101" s="247">
        <f t="shared" si="12"/>
        <v>1.1308920187793428</v>
      </c>
      <c r="P101" s="10">
        <f t="shared" si="9"/>
        <v>16.079358125821596</v>
      </c>
      <c r="Q101" s="11">
        <f t="shared" si="10"/>
        <v>6.6170198048648543E-2</v>
      </c>
    </row>
    <row r="102" spans="1:17">
      <c r="A102" s="9">
        <f t="shared" si="13"/>
        <v>97</v>
      </c>
      <c r="B102" s="8" t="s">
        <v>415</v>
      </c>
      <c r="C102" s="8">
        <f>димвенканали!C102</f>
        <v>468.8</v>
      </c>
      <c r="D102" s="8">
        <f>димвенканали!D102</f>
        <v>0</v>
      </c>
      <c r="E102" s="8">
        <f>димвенканали!E102</f>
        <v>0</v>
      </c>
      <c r="F102" s="8">
        <f t="shared" si="7"/>
        <v>468.8</v>
      </c>
      <c r="G102" s="8"/>
      <c r="H102" s="8"/>
      <c r="I102" s="8">
        <v>15</v>
      </c>
      <c r="J102" s="11">
        <v>9.3896713615023459E-3</v>
      </c>
      <c r="K102" s="18">
        <f t="shared" si="11"/>
        <v>21.30638497652582</v>
      </c>
      <c r="L102" s="10">
        <f t="shared" si="8"/>
        <v>7.8343577558685444</v>
      </c>
      <c r="M102" s="10">
        <v>8.2304225352112663</v>
      </c>
      <c r="N102" s="10">
        <v>2.8272300469483564</v>
      </c>
      <c r="O102" s="247">
        <f t="shared" si="12"/>
        <v>2.8272300469483564</v>
      </c>
      <c r="P102" s="10">
        <f t="shared" si="9"/>
        <v>40.198395314553991</v>
      </c>
      <c r="Q102" s="11">
        <f t="shared" si="10"/>
        <v>8.574743027848547E-2</v>
      </c>
    </row>
    <row r="103" spans="1:17">
      <c r="A103" s="9">
        <f t="shared" si="13"/>
        <v>98</v>
      </c>
      <c r="B103" s="8" t="s">
        <v>416</v>
      </c>
      <c r="C103" s="8">
        <f>димвенканали!C103</f>
        <v>303.22000000000003</v>
      </c>
      <c r="D103" s="8">
        <f>димвенканали!D103</f>
        <v>0</v>
      </c>
      <c r="E103" s="8">
        <f>димвенканали!E103</f>
        <v>0</v>
      </c>
      <c r="F103" s="8">
        <f t="shared" si="7"/>
        <v>303.22000000000003</v>
      </c>
      <c r="G103" s="8"/>
      <c r="H103" s="8"/>
      <c r="I103" s="8">
        <v>10</v>
      </c>
      <c r="J103" s="11">
        <v>6.2597809076682309E-3</v>
      </c>
      <c r="K103" s="18">
        <f t="shared" si="11"/>
        <v>14.204256651017213</v>
      </c>
      <c r="L103" s="10">
        <f t="shared" si="8"/>
        <v>5.222905170579029</v>
      </c>
      <c r="M103" s="10">
        <v>5.4869483568075106</v>
      </c>
      <c r="N103" s="10">
        <v>1.8848200312989045</v>
      </c>
      <c r="O103" s="247">
        <f t="shared" si="12"/>
        <v>1.8848200312989045</v>
      </c>
      <c r="P103" s="10">
        <f t="shared" si="9"/>
        <v>26.798930209702657</v>
      </c>
      <c r="Q103" s="11">
        <f t="shared" si="10"/>
        <v>8.8381143096440393E-2</v>
      </c>
    </row>
    <row r="104" spans="1:17">
      <c r="A104" s="9">
        <f t="shared" si="13"/>
        <v>99</v>
      </c>
      <c r="B104" s="8" t="s">
        <v>417</v>
      </c>
      <c r="C104" s="8">
        <f>димвенканали!C104</f>
        <v>242.77</v>
      </c>
      <c r="D104" s="8">
        <f>димвенканали!D104</f>
        <v>0</v>
      </c>
      <c r="E104" s="8">
        <f>димвенканали!E104</f>
        <v>0</v>
      </c>
      <c r="F104" s="8">
        <f t="shared" si="7"/>
        <v>242.77</v>
      </c>
      <c r="G104" s="8"/>
      <c r="H104" s="8"/>
      <c r="I104" s="8">
        <v>6</v>
      </c>
      <c r="J104" s="11">
        <v>3.7558685446009389E-3</v>
      </c>
      <c r="K104" s="18">
        <f t="shared" si="11"/>
        <v>8.5225539906103283</v>
      </c>
      <c r="L104" s="10">
        <f t="shared" si="8"/>
        <v>3.133743102347418</v>
      </c>
      <c r="M104" s="10">
        <v>3.2921690140845068</v>
      </c>
      <c r="N104" s="10">
        <v>1.1308920187793428</v>
      </c>
      <c r="O104" s="247">
        <f t="shared" si="12"/>
        <v>1.1308920187793428</v>
      </c>
      <c r="P104" s="10">
        <f t="shared" si="9"/>
        <v>16.079358125821596</v>
      </c>
      <c r="Q104" s="11">
        <f t="shared" si="10"/>
        <v>6.6232887613055957E-2</v>
      </c>
    </row>
    <row r="105" spans="1:17">
      <c r="A105" s="9">
        <f t="shared" si="13"/>
        <v>100</v>
      </c>
      <c r="B105" s="8" t="s">
        <v>418</v>
      </c>
      <c r="C105" s="8">
        <f>димвенканали!C105</f>
        <v>455.7</v>
      </c>
      <c r="D105" s="8">
        <f>димвенканали!D105</f>
        <v>19.100000000000001</v>
      </c>
      <c r="E105" s="8">
        <f>димвенканали!E105</f>
        <v>0</v>
      </c>
      <c r="F105" s="8">
        <f t="shared" si="7"/>
        <v>474.8</v>
      </c>
      <c r="G105" s="8">
        <v>1</v>
      </c>
      <c r="H105" s="8"/>
      <c r="I105" s="8">
        <v>14</v>
      </c>
      <c r="J105" s="11">
        <v>9.3896713615023459E-3</v>
      </c>
      <c r="K105" s="18">
        <f t="shared" si="11"/>
        <v>21.30638497652582</v>
      </c>
      <c r="L105" s="10">
        <f t="shared" si="8"/>
        <v>7.8343577558685444</v>
      </c>
      <c r="M105" s="10">
        <v>8.2304225352112663</v>
      </c>
      <c r="N105" s="10">
        <v>2.8272300469483564</v>
      </c>
      <c r="O105" s="247">
        <f t="shared" si="12"/>
        <v>2.8272300469483564</v>
      </c>
      <c r="P105" s="10">
        <f t="shared" si="9"/>
        <v>40.198395314553991</v>
      </c>
      <c r="Q105" s="11">
        <f t="shared" si="10"/>
        <v>8.4663848598470912E-2</v>
      </c>
    </row>
    <row r="106" spans="1:17">
      <c r="A106" s="9">
        <f t="shared" si="13"/>
        <v>101</v>
      </c>
      <c r="B106" s="8" t="s">
        <v>419</v>
      </c>
      <c r="C106" s="8">
        <f>димвенканали!C106</f>
        <v>325.19</v>
      </c>
      <c r="D106" s="8">
        <f>димвенканали!D106</f>
        <v>0</v>
      </c>
      <c r="E106" s="8">
        <f>димвенканали!E106</f>
        <v>0</v>
      </c>
      <c r="F106" s="8">
        <f t="shared" si="7"/>
        <v>325.19</v>
      </c>
      <c r="G106" s="8"/>
      <c r="H106" s="8"/>
      <c r="I106" s="8">
        <v>9</v>
      </c>
      <c r="J106" s="11">
        <v>5.6338028169014079E-3</v>
      </c>
      <c r="K106" s="18">
        <f t="shared" si="11"/>
        <v>12.783830985915491</v>
      </c>
      <c r="L106" s="10">
        <f t="shared" si="8"/>
        <v>4.7006146535211268</v>
      </c>
      <c r="M106" s="10">
        <v>4.93825352112676</v>
      </c>
      <c r="N106" s="10">
        <v>1.6963380281690141</v>
      </c>
      <c r="O106" s="247">
        <f t="shared" si="12"/>
        <v>1.6963380281690141</v>
      </c>
      <c r="P106" s="10">
        <f t="shared" si="9"/>
        <v>24.119037188732392</v>
      </c>
      <c r="Q106" s="11">
        <f t="shared" si="10"/>
        <v>7.4169061744618195E-2</v>
      </c>
    </row>
    <row r="107" spans="1:17">
      <c r="A107" s="9">
        <f t="shared" si="13"/>
        <v>102</v>
      </c>
      <c r="B107" s="8" t="s">
        <v>420</v>
      </c>
      <c r="C107" s="8">
        <f>димвенканали!C107</f>
        <v>309</v>
      </c>
      <c r="D107" s="8">
        <f>димвенканали!D107</f>
        <v>0</v>
      </c>
      <c r="E107" s="8">
        <f>димвенканали!E107</f>
        <v>0</v>
      </c>
      <c r="F107" s="8">
        <f t="shared" si="7"/>
        <v>309</v>
      </c>
      <c r="G107" s="8"/>
      <c r="H107" s="8"/>
      <c r="I107" s="8">
        <v>8</v>
      </c>
      <c r="J107" s="11">
        <v>5.0078247261345849E-3</v>
      </c>
      <c r="K107" s="18">
        <f t="shared" si="11"/>
        <v>11.36340532081377</v>
      </c>
      <c r="L107" s="10">
        <f t="shared" si="8"/>
        <v>4.1783241364632238</v>
      </c>
      <c r="M107" s="10">
        <v>4.3895586854460085</v>
      </c>
      <c r="N107" s="10">
        <v>1.5078560250391235</v>
      </c>
      <c r="O107" s="247">
        <f t="shared" si="12"/>
        <v>1.5078560250391235</v>
      </c>
      <c r="P107" s="10">
        <f t="shared" si="9"/>
        <v>21.439144167762127</v>
      </c>
      <c r="Q107" s="11">
        <f t="shared" si="10"/>
        <v>6.9382343584990708E-2</v>
      </c>
    </row>
    <row r="108" spans="1:17">
      <c r="A108" s="9">
        <f t="shared" si="13"/>
        <v>103</v>
      </c>
      <c r="B108" s="8" t="s">
        <v>421</v>
      </c>
      <c r="C108" s="8">
        <f>димвенканали!C108</f>
        <v>556.29999999999995</v>
      </c>
      <c r="D108" s="8">
        <f>димвенканали!D108</f>
        <v>0</v>
      </c>
      <c r="E108" s="8">
        <f>димвенканали!E108</f>
        <v>0</v>
      </c>
      <c r="F108" s="8">
        <f t="shared" si="7"/>
        <v>556.29999999999995</v>
      </c>
      <c r="G108" s="8"/>
      <c r="H108" s="8"/>
      <c r="I108" s="8">
        <v>17</v>
      </c>
      <c r="J108" s="11">
        <v>1.0641627543035994E-2</v>
      </c>
      <c r="K108" s="18">
        <f t="shared" si="11"/>
        <v>24.147236306729265</v>
      </c>
      <c r="L108" s="10">
        <f t="shared" si="8"/>
        <v>8.8789387899843515</v>
      </c>
      <c r="M108" s="10">
        <v>9.3278122065727693</v>
      </c>
      <c r="N108" s="10">
        <v>3.2041940532081381</v>
      </c>
      <c r="O108" s="247">
        <f t="shared" si="12"/>
        <v>3.2041940532081381</v>
      </c>
      <c r="P108" s="10">
        <f t="shared" si="9"/>
        <v>45.558181356494529</v>
      </c>
      <c r="Q108" s="11">
        <f t="shared" si="10"/>
        <v>8.1894987158897231E-2</v>
      </c>
    </row>
    <row r="109" spans="1:17">
      <c r="A109" s="9">
        <f t="shared" si="13"/>
        <v>104</v>
      </c>
      <c r="B109" s="8" t="s">
        <v>422</v>
      </c>
      <c r="C109" s="8">
        <f>димвенканали!C109</f>
        <v>537.9</v>
      </c>
      <c r="D109" s="8">
        <f>димвенканали!D109</f>
        <v>0</v>
      </c>
      <c r="E109" s="8">
        <f>димвенканали!E109</f>
        <v>0</v>
      </c>
      <c r="F109" s="8">
        <f t="shared" si="7"/>
        <v>537.9</v>
      </c>
      <c r="G109" s="8"/>
      <c r="H109" s="8"/>
      <c r="I109" s="8">
        <v>15</v>
      </c>
      <c r="J109" s="11">
        <v>9.3896713615023459E-3</v>
      </c>
      <c r="K109" s="18">
        <f t="shared" si="11"/>
        <v>21.30638497652582</v>
      </c>
      <c r="L109" s="10">
        <f t="shared" si="8"/>
        <v>7.8343577558685444</v>
      </c>
      <c r="M109" s="10">
        <v>8.2304225352112663</v>
      </c>
      <c r="N109" s="10">
        <v>2.8272300469483564</v>
      </c>
      <c r="O109" s="247">
        <f t="shared" si="12"/>
        <v>2.8272300469483564</v>
      </c>
      <c r="P109" s="10">
        <f t="shared" si="9"/>
        <v>40.198395314553991</v>
      </c>
      <c r="Q109" s="11">
        <f t="shared" si="10"/>
        <v>7.4732097628841782E-2</v>
      </c>
    </row>
    <row r="110" spans="1:17">
      <c r="A110" s="9">
        <f t="shared" si="13"/>
        <v>105</v>
      </c>
      <c r="B110" s="8" t="s">
        <v>423</v>
      </c>
      <c r="C110" s="8">
        <f>димвенканали!C110</f>
        <v>207.22</v>
      </c>
      <c r="D110" s="8">
        <f>димвенканали!D110</f>
        <v>0</v>
      </c>
      <c r="E110" s="8">
        <f>димвенканали!E110</f>
        <v>0</v>
      </c>
      <c r="F110" s="8">
        <f t="shared" si="7"/>
        <v>207.22</v>
      </c>
      <c r="G110" s="8"/>
      <c r="H110" s="8"/>
      <c r="I110" s="8">
        <v>7</v>
      </c>
      <c r="J110" s="11">
        <v>4.3818466353677619E-3</v>
      </c>
      <c r="K110" s="18">
        <f t="shared" si="11"/>
        <v>9.9429796557120493</v>
      </c>
      <c r="L110" s="10">
        <f t="shared" si="8"/>
        <v>3.6560336194053207</v>
      </c>
      <c r="M110" s="10">
        <v>3.8408638497652579</v>
      </c>
      <c r="N110" s="10">
        <v>1.3193740219092331</v>
      </c>
      <c r="O110" s="247">
        <f t="shared" si="12"/>
        <v>1.3193740219092331</v>
      </c>
      <c r="P110" s="10">
        <f t="shared" si="9"/>
        <v>18.759251146791861</v>
      </c>
      <c r="Q110" s="11">
        <f t="shared" si="10"/>
        <v>9.0528188142031951E-2</v>
      </c>
    </row>
    <row r="111" spans="1:17">
      <c r="A111" s="9">
        <f t="shared" si="13"/>
        <v>106</v>
      </c>
      <c r="B111" s="8" t="s">
        <v>424</v>
      </c>
      <c r="C111" s="8">
        <f>димвенканали!C111</f>
        <v>261.62</v>
      </c>
      <c r="D111" s="8">
        <f>димвенканали!D111</f>
        <v>0</v>
      </c>
      <c r="E111" s="8">
        <f>димвенканали!E111</f>
        <v>0</v>
      </c>
      <c r="F111" s="8">
        <f t="shared" si="7"/>
        <v>261.62</v>
      </c>
      <c r="G111" s="8"/>
      <c r="H111" s="8"/>
      <c r="I111" s="8">
        <v>9</v>
      </c>
      <c r="J111" s="11">
        <v>5.6338028169014079E-3</v>
      </c>
      <c r="K111" s="18">
        <f t="shared" si="11"/>
        <v>12.783830985915491</v>
      </c>
      <c r="L111" s="10">
        <f t="shared" si="8"/>
        <v>4.7006146535211268</v>
      </c>
      <c r="M111" s="10">
        <v>4.93825352112676</v>
      </c>
      <c r="N111" s="10">
        <v>1.6963380281690141</v>
      </c>
      <c r="O111" s="247">
        <f t="shared" si="12"/>
        <v>1.6963380281690141</v>
      </c>
      <c r="P111" s="10">
        <f t="shared" si="9"/>
        <v>24.119037188732392</v>
      </c>
      <c r="Q111" s="11">
        <f t="shared" si="10"/>
        <v>9.2191106141473855E-2</v>
      </c>
    </row>
    <row r="112" spans="1:17">
      <c r="A112" s="9">
        <f t="shared" si="13"/>
        <v>107</v>
      </c>
      <c r="B112" s="8" t="s">
        <v>425</v>
      </c>
      <c r="C112" s="8">
        <f>димвенканали!C112</f>
        <v>263.7</v>
      </c>
      <c r="D112" s="8">
        <f>димвенканали!D112</f>
        <v>0</v>
      </c>
      <c r="E112" s="8">
        <f>димвенканали!E112</f>
        <v>0</v>
      </c>
      <c r="F112" s="8">
        <f t="shared" si="7"/>
        <v>263.7</v>
      </c>
      <c r="G112" s="8"/>
      <c r="H112" s="8"/>
      <c r="I112" s="8">
        <v>8</v>
      </c>
      <c r="J112" s="11">
        <v>5.0078247261345849E-3</v>
      </c>
      <c r="K112" s="18">
        <f t="shared" si="11"/>
        <v>11.36340532081377</v>
      </c>
      <c r="L112" s="10">
        <f t="shared" si="8"/>
        <v>4.1783241364632238</v>
      </c>
      <c r="M112" s="10">
        <v>4.3895586854460085</v>
      </c>
      <c r="N112" s="10">
        <v>1.5078560250391235</v>
      </c>
      <c r="O112" s="247">
        <f t="shared" si="12"/>
        <v>1.5078560250391235</v>
      </c>
      <c r="P112" s="10">
        <f t="shared" si="9"/>
        <v>21.439144167762127</v>
      </c>
      <c r="Q112" s="11">
        <f t="shared" si="10"/>
        <v>8.130126722700845E-2</v>
      </c>
    </row>
    <row r="113" spans="1:17">
      <c r="A113" s="9">
        <f t="shared" si="13"/>
        <v>108</v>
      </c>
      <c r="B113" s="8" t="s">
        <v>426</v>
      </c>
      <c r="C113" s="8">
        <f>димвенканали!C113</f>
        <v>208.8</v>
      </c>
      <c r="D113" s="8">
        <f>димвенканали!D113</f>
        <v>0</v>
      </c>
      <c r="E113" s="8">
        <f>димвенканали!E113</f>
        <v>0</v>
      </c>
      <c r="F113" s="8">
        <f t="shared" si="7"/>
        <v>208.8</v>
      </c>
      <c r="G113" s="8"/>
      <c r="H113" s="8"/>
      <c r="I113" s="8">
        <v>4</v>
      </c>
      <c r="J113" s="11">
        <v>2.5039123630672924E-3</v>
      </c>
      <c r="K113" s="18">
        <f t="shared" si="11"/>
        <v>5.6817026604068852</v>
      </c>
      <c r="L113" s="10">
        <f t="shared" si="8"/>
        <v>2.0891620682316119</v>
      </c>
      <c r="M113" s="10">
        <v>2.1947793427230042</v>
      </c>
      <c r="N113" s="10">
        <v>0.75392801251956176</v>
      </c>
      <c r="O113" s="247">
        <f t="shared" si="12"/>
        <v>0.75392801251956176</v>
      </c>
      <c r="P113" s="10">
        <f t="shared" si="9"/>
        <v>10.719572083881063</v>
      </c>
      <c r="Q113" s="11">
        <f t="shared" si="10"/>
        <v>5.1338946761882484E-2</v>
      </c>
    </row>
    <row r="114" spans="1:17">
      <c r="A114" s="9">
        <f t="shared" si="13"/>
        <v>109</v>
      </c>
      <c r="B114" s="8" t="s">
        <v>427</v>
      </c>
      <c r="C114" s="8">
        <f>димвенканали!C114</f>
        <v>1498.5</v>
      </c>
      <c r="D114" s="8">
        <f>димвенканали!D114</f>
        <v>133.19999999999999</v>
      </c>
      <c r="E114" s="8">
        <f>димвенканали!E114</f>
        <v>0</v>
      </c>
      <c r="F114" s="8">
        <f t="shared" si="7"/>
        <v>1631.7</v>
      </c>
      <c r="G114" s="8">
        <v>1</v>
      </c>
      <c r="H114" s="8"/>
      <c r="I114" s="8">
        <v>27</v>
      </c>
      <c r="J114" s="11">
        <v>1.7527386541471048E-2</v>
      </c>
      <c r="K114" s="18">
        <f t="shared" si="11"/>
        <v>39.771918622848197</v>
      </c>
      <c r="L114" s="10">
        <f t="shared" si="8"/>
        <v>14.624134477621283</v>
      </c>
      <c r="M114" s="10">
        <v>15.363455399061031</v>
      </c>
      <c r="N114" s="10">
        <v>5.2774960876369326</v>
      </c>
      <c r="O114" s="247">
        <f t="shared" si="12"/>
        <v>5.2774960876369326</v>
      </c>
      <c r="P114" s="10">
        <f t="shared" si="9"/>
        <v>75.037004587167445</v>
      </c>
      <c r="Q114" s="11">
        <f t="shared" si="10"/>
        <v>4.5987010226859991E-2</v>
      </c>
    </row>
    <row r="115" spans="1:17">
      <c r="A115" s="9">
        <f t="shared" si="13"/>
        <v>110</v>
      </c>
      <c r="B115" s="8" t="s">
        <v>428</v>
      </c>
      <c r="C115" s="8">
        <f>димвенканали!C115</f>
        <v>1506.1</v>
      </c>
      <c r="D115" s="8">
        <f>димвенканали!D115</f>
        <v>0</v>
      </c>
      <c r="E115" s="8">
        <f>димвенканали!E115</f>
        <v>0</v>
      </c>
      <c r="F115" s="8">
        <f t="shared" si="7"/>
        <v>1506.1</v>
      </c>
      <c r="G115" s="8"/>
      <c r="H115" s="8"/>
      <c r="I115" s="8">
        <v>32</v>
      </c>
      <c r="J115" s="11">
        <v>2.003129890453834E-2</v>
      </c>
      <c r="K115" s="18">
        <f t="shared" si="11"/>
        <v>45.453621283255082</v>
      </c>
      <c r="L115" s="10">
        <f t="shared" si="8"/>
        <v>16.713296545852895</v>
      </c>
      <c r="M115" s="10">
        <v>17.558234741784034</v>
      </c>
      <c r="N115" s="10">
        <v>6.0314241001564941</v>
      </c>
      <c r="O115" s="247">
        <f t="shared" si="12"/>
        <v>6.0314241001564941</v>
      </c>
      <c r="P115" s="10">
        <f t="shared" si="9"/>
        <v>85.756576671048506</v>
      </c>
      <c r="Q115" s="11">
        <f t="shared" si="10"/>
        <v>5.6939497158919404E-2</v>
      </c>
    </row>
    <row r="116" spans="1:17">
      <c r="A116" s="9">
        <f t="shared" si="13"/>
        <v>111</v>
      </c>
      <c r="B116" s="8" t="s">
        <v>429</v>
      </c>
      <c r="C116" s="8">
        <f>димвенканали!C116</f>
        <v>2013.2</v>
      </c>
      <c r="D116" s="8">
        <f>димвенканали!D116</f>
        <v>0</v>
      </c>
      <c r="E116" s="8">
        <f>димвенканали!E116</f>
        <v>0</v>
      </c>
      <c r="F116" s="8">
        <f t="shared" si="7"/>
        <v>2013.2</v>
      </c>
      <c r="G116" s="8"/>
      <c r="H116" s="8"/>
      <c r="I116" s="8">
        <v>45</v>
      </c>
      <c r="J116" s="11">
        <v>2.8169014084507039E-2</v>
      </c>
      <c r="K116" s="18">
        <f t="shared" si="11"/>
        <v>63.919154929577459</v>
      </c>
      <c r="L116" s="10">
        <f t="shared" si="8"/>
        <v>23.503073267605632</v>
      </c>
      <c r="M116" s="10">
        <v>24.691267605633801</v>
      </c>
      <c r="N116" s="10">
        <v>8.4816901408450693</v>
      </c>
      <c r="O116" s="247">
        <f t="shared" si="12"/>
        <v>8.4816901408450693</v>
      </c>
      <c r="P116" s="10">
        <f t="shared" si="9"/>
        <v>120.59518594366196</v>
      </c>
      <c r="Q116" s="11">
        <f t="shared" si="10"/>
        <v>5.9902238199712875E-2</v>
      </c>
    </row>
    <row r="117" spans="1:17">
      <c r="A117" s="9">
        <f t="shared" si="13"/>
        <v>112</v>
      </c>
      <c r="B117" s="8" t="s">
        <v>430</v>
      </c>
      <c r="C117" s="8">
        <f>димвенканали!C117</f>
        <v>750.96</v>
      </c>
      <c r="D117" s="8">
        <f>димвенканали!D117</f>
        <v>0</v>
      </c>
      <c r="E117" s="8">
        <f>димвенканали!E117</f>
        <v>30</v>
      </c>
      <c r="F117" s="8">
        <f t="shared" si="7"/>
        <v>780.96</v>
      </c>
      <c r="G117" s="8"/>
      <c r="H117" s="8"/>
      <c r="I117" s="8">
        <v>13</v>
      </c>
      <c r="J117" s="11">
        <v>8.1377151799686999E-3</v>
      </c>
      <c r="K117" s="18">
        <f t="shared" si="11"/>
        <v>18.465533646322378</v>
      </c>
      <c r="L117" s="10">
        <f t="shared" si="8"/>
        <v>6.7897767217527392</v>
      </c>
      <c r="M117" s="10">
        <v>7.1330328638497642</v>
      </c>
      <c r="N117" s="10">
        <v>2.4502660406885757</v>
      </c>
      <c r="O117" s="247">
        <f t="shared" si="12"/>
        <v>2.4502660406885757</v>
      </c>
      <c r="P117" s="10">
        <f t="shared" si="9"/>
        <v>34.838609272613454</v>
      </c>
      <c r="Q117" s="11">
        <f t="shared" si="10"/>
        <v>4.4609979093184607E-2</v>
      </c>
    </row>
    <row r="118" spans="1:17">
      <c r="A118" s="9">
        <f t="shared" si="13"/>
        <v>113</v>
      </c>
      <c r="B118" s="8" t="s">
        <v>431</v>
      </c>
      <c r="C118" s="8">
        <f>димвенканали!C118</f>
        <v>529.01</v>
      </c>
      <c r="D118" s="8">
        <f>димвенканали!D118</f>
        <v>0</v>
      </c>
      <c r="E118" s="8">
        <f>димвенканали!E118</f>
        <v>0</v>
      </c>
      <c r="F118" s="8">
        <f t="shared" si="7"/>
        <v>529.01</v>
      </c>
      <c r="G118" s="8"/>
      <c r="H118" s="8"/>
      <c r="I118" s="8">
        <v>9</v>
      </c>
      <c r="J118" s="11">
        <v>5.6338028169014079E-3</v>
      </c>
      <c r="K118" s="18">
        <f t="shared" si="11"/>
        <v>12.783830985915491</v>
      </c>
      <c r="L118" s="10">
        <f t="shared" si="8"/>
        <v>4.7006146535211268</v>
      </c>
      <c r="M118" s="10">
        <v>4.93825352112676</v>
      </c>
      <c r="N118" s="10">
        <v>1.6963380281690141</v>
      </c>
      <c r="O118" s="247">
        <f t="shared" si="12"/>
        <v>1.6963380281690141</v>
      </c>
      <c r="P118" s="10">
        <f t="shared" si="9"/>
        <v>24.119037188732392</v>
      </c>
      <c r="Q118" s="11">
        <f t="shared" si="10"/>
        <v>4.5592781211569518E-2</v>
      </c>
    </row>
    <row r="119" spans="1:17">
      <c r="A119" s="9">
        <f t="shared" si="13"/>
        <v>114</v>
      </c>
      <c r="B119" s="8" t="s">
        <v>432</v>
      </c>
      <c r="C119" s="8">
        <f>димвенканали!C119</f>
        <v>658.78</v>
      </c>
      <c r="D119" s="8">
        <f>димвенканали!D119</f>
        <v>61.5</v>
      </c>
      <c r="E119" s="8">
        <f>димвенканали!E119</f>
        <v>0</v>
      </c>
      <c r="F119" s="8">
        <f t="shared" si="7"/>
        <v>720.28</v>
      </c>
      <c r="G119" s="8">
        <v>1</v>
      </c>
      <c r="H119" s="8"/>
      <c r="I119" s="8">
        <v>14</v>
      </c>
      <c r="J119" s="11">
        <v>9.3896713615023459E-3</v>
      </c>
      <c r="K119" s="18">
        <f t="shared" si="11"/>
        <v>21.30638497652582</v>
      </c>
      <c r="L119" s="10">
        <f t="shared" si="8"/>
        <v>7.8343577558685444</v>
      </c>
      <c r="M119" s="10">
        <v>8.2304225352112663</v>
      </c>
      <c r="N119" s="10">
        <v>2.8272300469483564</v>
      </c>
      <c r="O119" s="247">
        <f t="shared" si="12"/>
        <v>2.8272300469483564</v>
      </c>
      <c r="P119" s="10">
        <f t="shared" si="9"/>
        <v>40.198395314553991</v>
      </c>
      <c r="Q119" s="11">
        <f t="shared" si="10"/>
        <v>5.5809400947623135E-2</v>
      </c>
    </row>
    <row r="120" spans="1:17">
      <c r="A120" s="9">
        <f t="shared" si="13"/>
        <v>115</v>
      </c>
      <c r="B120" s="8" t="s">
        <v>433</v>
      </c>
      <c r="C120" s="8">
        <f>димвенканали!C120</f>
        <v>499.4</v>
      </c>
      <c r="D120" s="8">
        <f>димвенканали!D120</f>
        <v>0</v>
      </c>
      <c r="E120" s="8">
        <f>димвенканали!E120</f>
        <v>0</v>
      </c>
      <c r="F120" s="8">
        <f t="shared" si="7"/>
        <v>499.4</v>
      </c>
      <c r="G120" s="8"/>
      <c r="H120" s="8"/>
      <c r="I120" s="8">
        <v>7</v>
      </c>
      <c r="J120" s="11">
        <v>4.3818466353677619E-3</v>
      </c>
      <c r="K120" s="18">
        <f t="shared" si="11"/>
        <v>9.9429796557120493</v>
      </c>
      <c r="L120" s="10">
        <f t="shared" si="8"/>
        <v>3.6560336194053207</v>
      </c>
      <c r="M120" s="10">
        <v>3.8408638497652579</v>
      </c>
      <c r="N120" s="10">
        <v>1.3193740219092331</v>
      </c>
      <c r="O120" s="247">
        <f t="shared" si="12"/>
        <v>1.3193740219092331</v>
      </c>
      <c r="P120" s="10">
        <f t="shared" si="9"/>
        <v>18.759251146791861</v>
      </c>
      <c r="Q120" s="11">
        <f t="shared" si="10"/>
        <v>3.7563578587889189E-2</v>
      </c>
    </row>
    <row r="121" spans="1:17">
      <c r="A121" s="9">
        <f t="shared" si="13"/>
        <v>116</v>
      </c>
      <c r="B121" s="8" t="s">
        <v>434</v>
      </c>
      <c r="C121" s="8">
        <f>димвенканали!C121</f>
        <v>595.1</v>
      </c>
      <c r="D121" s="8">
        <f>димвенканали!D121</f>
        <v>0</v>
      </c>
      <c r="E121" s="8">
        <f>димвенканали!E121</f>
        <v>0</v>
      </c>
      <c r="F121" s="8">
        <f t="shared" si="7"/>
        <v>595.1</v>
      </c>
      <c r="G121" s="8"/>
      <c r="H121" s="8"/>
      <c r="I121" s="8">
        <v>13</v>
      </c>
      <c r="J121" s="11">
        <v>8.1377151799686999E-3</v>
      </c>
      <c r="K121" s="18">
        <f t="shared" si="11"/>
        <v>18.465533646322378</v>
      </c>
      <c r="L121" s="10">
        <f t="shared" si="8"/>
        <v>6.7897767217527392</v>
      </c>
      <c r="M121" s="10">
        <v>7.1330328638497642</v>
      </c>
      <c r="N121" s="10">
        <v>2.4502660406885757</v>
      </c>
      <c r="O121" s="247">
        <f t="shared" si="12"/>
        <v>2.4502660406885757</v>
      </c>
      <c r="P121" s="10">
        <f t="shared" si="9"/>
        <v>34.838609272613454</v>
      </c>
      <c r="Q121" s="11">
        <f t="shared" si="10"/>
        <v>5.8542445425329277E-2</v>
      </c>
    </row>
    <row r="122" spans="1:17">
      <c r="A122" s="9">
        <f t="shared" si="13"/>
        <v>117</v>
      </c>
      <c r="B122" s="8" t="s">
        <v>435</v>
      </c>
      <c r="C122" s="8">
        <f>димвенканали!C122</f>
        <v>804.1</v>
      </c>
      <c r="D122" s="8">
        <f>димвенканали!D122</f>
        <v>0</v>
      </c>
      <c r="E122" s="8">
        <f>димвенканали!E122</f>
        <v>0</v>
      </c>
      <c r="F122" s="8">
        <f t="shared" ref="F122:F183" si="14">C122+D122+E122</f>
        <v>804.1</v>
      </c>
      <c r="G122" s="8"/>
      <c r="H122" s="8"/>
      <c r="I122" s="8">
        <v>23</v>
      </c>
      <c r="J122" s="11">
        <v>1.4397496087636932E-2</v>
      </c>
      <c r="K122" s="18">
        <f t="shared" si="11"/>
        <v>32.669790297339595</v>
      </c>
      <c r="L122" s="10">
        <f t="shared" ref="L122:L183" si="15">K122*0.3677</f>
        <v>12.01268189233177</v>
      </c>
      <c r="M122" s="10">
        <v>12.619981220657275</v>
      </c>
      <c r="N122" s="10">
        <v>4.3350860719874804</v>
      </c>
      <c r="O122" s="247">
        <f t="shared" si="12"/>
        <v>4.3350860719874804</v>
      </c>
      <c r="P122" s="10">
        <f t="shared" ref="P122:P183" si="16">K122+L122+M122+O122</f>
        <v>61.637539482316122</v>
      </c>
      <c r="Q122" s="11">
        <f t="shared" ref="Q122:Q183" si="17">P122/F122</f>
        <v>7.6654072232702555E-2</v>
      </c>
    </row>
    <row r="123" spans="1:17">
      <c r="A123" s="9">
        <f t="shared" si="13"/>
        <v>118</v>
      </c>
      <c r="B123" s="8" t="s">
        <v>436</v>
      </c>
      <c r="C123" s="8">
        <f>димвенканали!C123</f>
        <v>844.6</v>
      </c>
      <c r="D123" s="8">
        <f>димвенканали!D123</f>
        <v>0</v>
      </c>
      <c r="E123" s="8">
        <f>димвенканали!E123</f>
        <v>0</v>
      </c>
      <c r="F123" s="8">
        <f t="shared" si="14"/>
        <v>844.6</v>
      </c>
      <c r="G123" s="8"/>
      <c r="H123" s="8"/>
      <c r="I123" s="8">
        <v>26</v>
      </c>
      <c r="J123" s="11">
        <v>1.62754303599374E-2</v>
      </c>
      <c r="K123" s="18">
        <f t="shared" si="11"/>
        <v>36.931067292644755</v>
      </c>
      <c r="L123" s="10">
        <f t="shared" si="15"/>
        <v>13.579553443505478</v>
      </c>
      <c r="M123" s="10">
        <v>14.266065727699528</v>
      </c>
      <c r="N123" s="10">
        <v>4.9005320813771513</v>
      </c>
      <c r="O123" s="247">
        <f t="shared" si="12"/>
        <v>4.9005320813771513</v>
      </c>
      <c r="P123" s="10">
        <f t="shared" si="16"/>
        <v>69.677218545226907</v>
      </c>
      <c r="Q123" s="11">
        <f t="shared" si="17"/>
        <v>8.2497298774836497E-2</v>
      </c>
    </row>
    <row r="124" spans="1:17">
      <c r="A124" s="9">
        <f t="shared" si="13"/>
        <v>119</v>
      </c>
      <c r="B124" s="8" t="s">
        <v>437</v>
      </c>
      <c r="C124" s="8">
        <f>димвенканали!C124</f>
        <v>1017</v>
      </c>
      <c r="D124" s="8">
        <f>димвенканали!D124</f>
        <v>0</v>
      </c>
      <c r="E124" s="8">
        <f>димвенканали!E124</f>
        <v>0</v>
      </c>
      <c r="F124" s="8">
        <f t="shared" si="14"/>
        <v>1017</v>
      </c>
      <c r="G124" s="8"/>
      <c r="H124" s="8"/>
      <c r="I124" s="8">
        <v>31</v>
      </c>
      <c r="J124" s="11">
        <v>1.9405320813771516E-2</v>
      </c>
      <c r="K124" s="18">
        <f t="shared" si="11"/>
        <v>44.033195618153364</v>
      </c>
      <c r="L124" s="10">
        <f t="shared" si="15"/>
        <v>16.191006028794995</v>
      </c>
      <c r="M124" s="10">
        <v>17.009539906103285</v>
      </c>
      <c r="N124" s="10">
        <v>5.8429420970266035</v>
      </c>
      <c r="O124" s="247">
        <f t="shared" si="12"/>
        <v>5.8429420970266035</v>
      </c>
      <c r="P124" s="10">
        <f t="shared" si="16"/>
        <v>83.076683650078252</v>
      </c>
      <c r="Q124" s="11">
        <f t="shared" si="17"/>
        <v>8.1687987856517458E-2</v>
      </c>
    </row>
    <row r="125" spans="1:17">
      <c r="A125" s="9">
        <f t="shared" si="13"/>
        <v>120</v>
      </c>
      <c r="B125" s="8" t="s">
        <v>438</v>
      </c>
      <c r="C125" s="8">
        <f>димвенканали!C125</f>
        <v>630.4</v>
      </c>
      <c r="D125" s="8">
        <f>димвенканали!D125</f>
        <v>0</v>
      </c>
      <c r="E125" s="8">
        <f>димвенканали!E125</f>
        <v>0</v>
      </c>
      <c r="F125" s="8">
        <f t="shared" si="14"/>
        <v>630.4</v>
      </c>
      <c r="G125" s="8"/>
      <c r="H125" s="8"/>
      <c r="I125" s="8">
        <v>20</v>
      </c>
      <c r="J125" s="11">
        <v>1.2519561815336462E-2</v>
      </c>
      <c r="K125" s="18">
        <f t="shared" si="11"/>
        <v>28.408513302034425</v>
      </c>
      <c r="L125" s="10">
        <f t="shared" si="15"/>
        <v>10.445810341158058</v>
      </c>
      <c r="M125" s="10">
        <v>10.973896713615021</v>
      </c>
      <c r="N125" s="10">
        <v>3.769640062597809</v>
      </c>
      <c r="O125" s="247">
        <f t="shared" si="12"/>
        <v>3.769640062597809</v>
      </c>
      <c r="P125" s="10">
        <f t="shared" si="16"/>
        <v>53.597860419405315</v>
      </c>
      <c r="Q125" s="11">
        <f t="shared" si="17"/>
        <v>8.502198670590945E-2</v>
      </c>
    </row>
    <row r="126" spans="1:17">
      <c r="A126" s="9">
        <f t="shared" si="13"/>
        <v>121</v>
      </c>
      <c r="B126" s="8" t="s">
        <v>439</v>
      </c>
      <c r="C126" s="8">
        <f>димвенканали!C126</f>
        <v>777.76</v>
      </c>
      <c r="D126" s="8">
        <f>димвенканали!D126</f>
        <v>0</v>
      </c>
      <c r="E126" s="8">
        <f>димвенканали!E126</f>
        <v>0</v>
      </c>
      <c r="F126" s="8">
        <f t="shared" si="14"/>
        <v>777.76</v>
      </c>
      <c r="G126" s="8"/>
      <c r="H126" s="8"/>
      <c r="I126" s="8">
        <v>12</v>
      </c>
      <c r="J126" s="11">
        <v>7.5117370892018778E-3</v>
      </c>
      <c r="K126" s="18">
        <f t="shared" si="11"/>
        <v>17.045107981220657</v>
      </c>
      <c r="L126" s="10">
        <f t="shared" si="15"/>
        <v>6.2674862046948361</v>
      </c>
      <c r="M126" s="10">
        <v>6.5843380281690136</v>
      </c>
      <c r="N126" s="10">
        <v>2.2617840375586855</v>
      </c>
      <c r="O126" s="247">
        <f t="shared" si="12"/>
        <v>2.2617840375586855</v>
      </c>
      <c r="P126" s="10">
        <f t="shared" si="16"/>
        <v>32.158716251643192</v>
      </c>
      <c r="Q126" s="11">
        <f t="shared" si="17"/>
        <v>4.1347865989049569E-2</v>
      </c>
    </row>
    <row r="127" spans="1:17">
      <c r="A127" s="9">
        <f t="shared" si="13"/>
        <v>122</v>
      </c>
      <c r="B127" s="8" t="s">
        <v>440</v>
      </c>
      <c r="C127" s="8">
        <f>димвенканали!C127</f>
        <v>906.27</v>
      </c>
      <c r="D127" s="8">
        <f>димвенканали!D127</f>
        <v>0</v>
      </c>
      <c r="E127" s="8">
        <f>димвенканали!E127</f>
        <v>0</v>
      </c>
      <c r="F127" s="8">
        <f t="shared" si="14"/>
        <v>906.27</v>
      </c>
      <c r="G127" s="8"/>
      <c r="H127" s="8"/>
      <c r="I127" s="8">
        <v>27</v>
      </c>
      <c r="J127" s="11">
        <v>1.6901408450704224E-2</v>
      </c>
      <c r="K127" s="18">
        <f t="shared" si="11"/>
        <v>38.35149295774648</v>
      </c>
      <c r="L127" s="10">
        <f t="shared" si="15"/>
        <v>14.101843960563382</v>
      </c>
      <c r="M127" s="10">
        <v>14.814760563380279</v>
      </c>
      <c r="N127" s="10">
        <v>5.089014084507042</v>
      </c>
      <c r="O127" s="247">
        <f t="shared" si="12"/>
        <v>5.089014084507042</v>
      </c>
      <c r="P127" s="10">
        <f t="shared" si="16"/>
        <v>72.357111566197176</v>
      </c>
      <c r="Q127" s="11">
        <f t="shared" si="17"/>
        <v>7.9840568005337453E-2</v>
      </c>
    </row>
    <row r="128" spans="1:17">
      <c r="A128" s="9">
        <f t="shared" si="13"/>
        <v>123</v>
      </c>
      <c r="B128" s="8" t="s">
        <v>441</v>
      </c>
      <c r="C128" s="8">
        <f>димвенканали!C128</f>
        <v>895.68</v>
      </c>
      <c r="D128" s="8">
        <f>димвенканали!D128</f>
        <v>0</v>
      </c>
      <c r="E128" s="8">
        <f>димвенканали!E128</f>
        <v>0</v>
      </c>
      <c r="F128" s="8">
        <f t="shared" si="14"/>
        <v>895.68</v>
      </c>
      <c r="G128" s="8"/>
      <c r="H128" s="8"/>
      <c r="I128" s="8">
        <v>24</v>
      </c>
      <c r="J128" s="11">
        <v>1.5023474178403756E-2</v>
      </c>
      <c r="K128" s="18">
        <f t="shared" si="11"/>
        <v>34.090215962441313</v>
      </c>
      <c r="L128" s="10">
        <f t="shared" si="15"/>
        <v>12.534972409389672</v>
      </c>
      <c r="M128" s="10">
        <v>13.168676056338027</v>
      </c>
      <c r="N128" s="10">
        <v>4.523568075117371</v>
      </c>
      <c r="O128" s="247">
        <f t="shared" si="12"/>
        <v>4.523568075117371</v>
      </c>
      <c r="P128" s="10">
        <f t="shared" si="16"/>
        <v>64.317432503286383</v>
      </c>
      <c r="Q128" s="11">
        <f t="shared" si="17"/>
        <v>7.1808494666941752E-2</v>
      </c>
    </row>
    <row r="129" spans="1:17">
      <c r="A129" s="9">
        <f t="shared" si="13"/>
        <v>124</v>
      </c>
      <c r="B129" s="8" t="s">
        <v>442</v>
      </c>
      <c r="C129" s="8">
        <f>димвенканали!C129</f>
        <v>898.84</v>
      </c>
      <c r="D129" s="8">
        <f>димвенканали!D129</f>
        <v>0</v>
      </c>
      <c r="E129" s="8">
        <f>димвенканали!E129</f>
        <v>0</v>
      </c>
      <c r="F129" s="8">
        <f t="shared" si="14"/>
        <v>898.84</v>
      </c>
      <c r="G129" s="8"/>
      <c r="H129" s="8"/>
      <c r="I129" s="8">
        <v>25</v>
      </c>
      <c r="J129" s="11">
        <v>1.5649452269170579E-2</v>
      </c>
      <c r="K129" s="18">
        <f t="shared" si="11"/>
        <v>35.510641627543038</v>
      </c>
      <c r="L129" s="10">
        <f t="shared" si="15"/>
        <v>13.057262926447576</v>
      </c>
      <c r="M129" s="10">
        <v>13.71737089201878</v>
      </c>
      <c r="N129" s="10">
        <v>4.7120500782472616</v>
      </c>
      <c r="O129" s="247">
        <f t="shared" si="12"/>
        <v>4.7120500782472616</v>
      </c>
      <c r="P129" s="10">
        <f t="shared" si="16"/>
        <v>66.997325524256652</v>
      </c>
      <c r="Q129" s="11">
        <f t="shared" si="17"/>
        <v>7.4537543416243884E-2</v>
      </c>
    </row>
    <row r="130" spans="1:17">
      <c r="A130" s="9">
        <f t="shared" si="13"/>
        <v>125</v>
      </c>
      <c r="B130" s="8" t="s">
        <v>443</v>
      </c>
      <c r="C130" s="8">
        <f>димвенканали!C130</f>
        <v>956.6</v>
      </c>
      <c r="D130" s="8">
        <f>димвенканали!D130</f>
        <v>0</v>
      </c>
      <c r="E130" s="8">
        <f>димвенканали!E130</f>
        <v>0</v>
      </c>
      <c r="F130" s="8">
        <f t="shared" si="14"/>
        <v>956.6</v>
      </c>
      <c r="G130" s="8"/>
      <c r="H130" s="8"/>
      <c r="I130" s="8">
        <v>25</v>
      </c>
      <c r="J130" s="11">
        <v>1.5649452269170579E-2</v>
      </c>
      <c r="K130" s="18">
        <f t="shared" si="11"/>
        <v>35.510641627543038</v>
      </c>
      <c r="L130" s="10">
        <f t="shared" si="15"/>
        <v>13.057262926447576</v>
      </c>
      <c r="M130" s="10">
        <v>13.71737089201878</v>
      </c>
      <c r="N130" s="10">
        <v>4.7120500782472616</v>
      </c>
      <c r="O130" s="247">
        <f t="shared" si="12"/>
        <v>4.7120500782472616</v>
      </c>
      <c r="P130" s="10">
        <f t="shared" si="16"/>
        <v>66.997325524256652</v>
      </c>
      <c r="Q130" s="11">
        <f t="shared" si="17"/>
        <v>7.0036928208505808E-2</v>
      </c>
    </row>
    <row r="131" spans="1:17">
      <c r="A131" s="9">
        <f t="shared" si="13"/>
        <v>126</v>
      </c>
      <c r="B131" s="8" t="s">
        <v>444</v>
      </c>
      <c r="C131" s="8">
        <f>димвенканали!C131</f>
        <v>808.75</v>
      </c>
      <c r="D131" s="8">
        <f>димвенканали!D131</f>
        <v>45.8</v>
      </c>
      <c r="E131" s="8">
        <f>димвенканали!E131</f>
        <v>0</v>
      </c>
      <c r="F131" s="8">
        <f t="shared" si="14"/>
        <v>854.55</v>
      </c>
      <c r="G131" s="8">
        <v>1</v>
      </c>
      <c r="H131" s="8"/>
      <c r="I131" s="8">
        <v>19</v>
      </c>
      <c r="J131" s="11">
        <v>1.2519561815336462E-2</v>
      </c>
      <c r="K131" s="18">
        <f t="shared" si="11"/>
        <v>28.408513302034425</v>
      </c>
      <c r="L131" s="10">
        <f t="shared" si="15"/>
        <v>10.445810341158058</v>
      </c>
      <c r="M131" s="10">
        <v>10.973896713615021</v>
      </c>
      <c r="N131" s="10">
        <v>3.769640062597809</v>
      </c>
      <c r="O131" s="247">
        <f t="shared" si="12"/>
        <v>3.769640062597809</v>
      </c>
      <c r="P131" s="10">
        <f t="shared" si="16"/>
        <v>53.597860419405315</v>
      </c>
      <c r="Q131" s="11">
        <f t="shared" si="17"/>
        <v>6.2720566870756916E-2</v>
      </c>
    </row>
    <row r="132" spans="1:17">
      <c r="A132" s="9">
        <f t="shared" si="13"/>
        <v>127</v>
      </c>
      <c r="B132" s="8" t="s">
        <v>445</v>
      </c>
      <c r="C132" s="8">
        <f>димвенканали!C132</f>
        <v>623.66999999999996</v>
      </c>
      <c r="D132" s="8">
        <f>димвенканали!D132</f>
        <v>88.7</v>
      </c>
      <c r="E132" s="8">
        <f>димвенканали!E132</f>
        <v>51.6</v>
      </c>
      <c r="F132" s="8">
        <f t="shared" si="14"/>
        <v>763.97</v>
      </c>
      <c r="G132" s="8">
        <v>1</v>
      </c>
      <c r="H132" s="8">
        <v>1</v>
      </c>
      <c r="I132" s="8">
        <v>18</v>
      </c>
      <c r="J132" s="11">
        <v>1.2519561815336462E-2</v>
      </c>
      <c r="K132" s="18">
        <f t="shared" si="11"/>
        <v>28.408513302034425</v>
      </c>
      <c r="L132" s="10">
        <f t="shared" si="15"/>
        <v>10.445810341158058</v>
      </c>
      <c r="M132" s="10">
        <v>10.973896713615021</v>
      </c>
      <c r="N132" s="10">
        <v>3.769640062597809</v>
      </c>
      <c r="O132" s="247">
        <f t="shared" si="12"/>
        <v>3.769640062597809</v>
      </c>
      <c r="P132" s="10">
        <f t="shared" si="16"/>
        <v>53.597860419405315</v>
      </c>
      <c r="Q132" s="11">
        <f t="shared" si="17"/>
        <v>7.0157022421568016E-2</v>
      </c>
    </row>
    <row r="133" spans="1:17">
      <c r="A133" s="9">
        <f t="shared" si="13"/>
        <v>128</v>
      </c>
      <c r="B133" s="8" t="s">
        <v>446</v>
      </c>
      <c r="C133" s="8">
        <f>димвенканали!C133</f>
        <v>522.74</v>
      </c>
      <c r="D133" s="8">
        <f>димвенканали!D133</f>
        <v>0</v>
      </c>
      <c r="E133" s="8">
        <f>димвенканали!E133</f>
        <v>0</v>
      </c>
      <c r="F133" s="8">
        <f t="shared" si="14"/>
        <v>522.74</v>
      </c>
      <c r="G133" s="8"/>
      <c r="H133" s="8"/>
      <c r="I133" s="8">
        <v>19</v>
      </c>
      <c r="J133" s="11">
        <v>1.189358372456964E-2</v>
      </c>
      <c r="K133" s="18">
        <f t="shared" ref="K133:K196" si="18">J133*$K$2</f>
        <v>26.988087636932708</v>
      </c>
      <c r="L133" s="10">
        <f t="shared" si="15"/>
        <v>9.9235198241001576</v>
      </c>
      <c r="M133" s="10">
        <v>10.425201877934272</v>
      </c>
      <c r="N133" s="10">
        <v>3.5811580594679189</v>
      </c>
      <c r="O133" s="247">
        <f t="shared" ref="O133:O196" si="19">N133*$O$2</f>
        <v>3.5811580594679189</v>
      </c>
      <c r="P133" s="10">
        <f t="shared" si="16"/>
        <v>50.917967398435053</v>
      </c>
      <c r="Q133" s="11">
        <f t="shared" si="17"/>
        <v>9.7405913835625843E-2</v>
      </c>
    </row>
    <row r="134" spans="1:17">
      <c r="A134" s="9">
        <f t="shared" si="13"/>
        <v>129</v>
      </c>
      <c r="B134" s="8" t="s">
        <v>447</v>
      </c>
      <c r="C134" s="8">
        <f>димвенканали!C134</f>
        <v>579.79999999999995</v>
      </c>
      <c r="D134" s="8">
        <f>димвенканали!D134</f>
        <v>0</v>
      </c>
      <c r="E134" s="8">
        <f>димвенканали!E134</f>
        <v>20.399999999999999</v>
      </c>
      <c r="F134" s="8">
        <f t="shared" si="14"/>
        <v>600.19999999999993</v>
      </c>
      <c r="G134" s="8"/>
      <c r="H134" s="8">
        <v>1</v>
      </c>
      <c r="I134" s="8">
        <v>18</v>
      </c>
      <c r="J134" s="11">
        <v>1.189358372456964E-2</v>
      </c>
      <c r="K134" s="18">
        <f t="shared" si="18"/>
        <v>26.988087636932708</v>
      </c>
      <c r="L134" s="10">
        <f t="shared" si="15"/>
        <v>9.9235198241001576</v>
      </c>
      <c r="M134" s="10">
        <v>10.425201877934272</v>
      </c>
      <c r="N134" s="10">
        <v>3.5811580594679189</v>
      </c>
      <c r="O134" s="247">
        <f t="shared" si="19"/>
        <v>3.5811580594679189</v>
      </c>
      <c r="P134" s="10">
        <f t="shared" si="16"/>
        <v>50.917967398435053</v>
      </c>
      <c r="Q134" s="11">
        <f t="shared" si="17"/>
        <v>8.4835000663837146E-2</v>
      </c>
    </row>
    <row r="135" spans="1:17">
      <c r="A135" s="9">
        <f t="shared" si="13"/>
        <v>130</v>
      </c>
      <c r="B135" s="8" t="s">
        <v>448</v>
      </c>
      <c r="C135" s="8">
        <f>димвенканали!C135</f>
        <v>965.16</v>
      </c>
      <c r="D135" s="8">
        <f>димвенканали!D135</f>
        <v>0</v>
      </c>
      <c r="E135" s="8">
        <f>димвенканали!E135</f>
        <v>0</v>
      </c>
      <c r="F135" s="8">
        <f t="shared" si="14"/>
        <v>965.16</v>
      </c>
      <c r="G135" s="8"/>
      <c r="H135" s="8"/>
      <c r="I135" s="8">
        <v>26</v>
      </c>
      <c r="J135" s="11">
        <v>1.62754303599374E-2</v>
      </c>
      <c r="K135" s="18">
        <f t="shared" si="18"/>
        <v>36.931067292644755</v>
      </c>
      <c r="L135" s="10">
        <f t="shared" si="15"/>
        <v>13.579553443505478</v>
      </c>
      <c r="M135" s="10">
        <v>14.266065727699528</v>
      </c>
      <c r="N135" s="10">
        <v>4.9005320813771513</v>
      </c>
      <c r="O135" s="247">
        <f t="shared" si="19"/>
        <v>4.9005320813771513</v>
      </c>
      <c r="P135" s="10">
        <f t="shared" si="16"/>
        <v>69.677218545226907</v>
      </c>
      <c r="Q135" s="11">
        <f t="shared" si="17"/>
        <v>7.2192401824803049E-2</v>
      </c>
    </row>
    <row r="136" spans="1:17">
      <c r="A136" s="9">
        <f t="shared" ref="A136:A199" si="20">A135+1</f>
        <v>131</v>
      </c>
      <c r="B136" s="8" t="s">
        <v>449</v>
      </c>
      <c r="C136" s="8">
        <f>димвенканали!C136</f>
        <v>1184.0999999999999</v>
      </c>
      <c r="D136" s="8">
        <f>димвенканали!D136</f>
        <v>0</v>
      </c>
      <c r="E136" s="8">
        <f>димвенканали!E136</f>
        <v>0</v>
      </c>
      <c r="F136" s="8">
        <f t="shared" si="14"/>
        <v>1184.0999999999999</v>
      </c>
      <c r="G136" s="8"/>
      <c r="H136" s="8"/>
      <c r="I136" s="8">
        <v>33</v>
      </c>
      <c r="J136" s="11">
        <v>2.0657276995305163E-2</v>
      </c>
      <c r="K136" s="18">
        <f t="shared" si="18"/>
        <v>46.874046948356806</v>
      </c>
      <c r="L136" s="10">
        <f t="shared" si="15"/>
        <v>17.235587062910799</v>
      </c>
      <c r="M136" s="10">
        <v>18.106929577464786</v>
      </c>
      <c r="N136" s="10">
        <v>6.2199061032863856</v>
      </c>
      <c r="O136" s="247">
        <f t="shared" si="19"/>
        <v>6.2199061032863856</v>
      </c>
      <c r="P136" s="10">
        <f t="shared" si="16"/>
        <v>88.436469692018775</v>
      </c>
      <c r="Q136" s="11">
        <f t="shared" si="17"/>
        <v>7.4686656272290167E-2</v>
      </c>
    </row>
    <row r="137" spans="1:17">
      <c r="A137" s="9">
        <f t="shared" si="20"/>
        <v>132</v>
      </c>
      <c r="B137" s="8" t="s">
        <v>450</v>
      </c>
      <c r="C137" s="8">
        <f>димвенканали!C137</f>
        <v>1096.8</v>
      </c>
      <c r="D137" s="8">
        <f>димвенканали!D137</f>
        <v>0</v>
      </c>
      <c r="E137" s="8">
        <f>димвенканали!E137</f>
        <v>0</v>
      </c>
      <c r="F137" s="8">
        <f t="shared" si="14"/>
        <v>1096.8</v>
      </c>
      <c r="G137" s="8"/>
      <c r="H137" s="8"/>
      <c r="I137" s="8">
        <v>28</v>
      </c>
      <c r="J137" s="11">
        <v>1.7527386541471048E-2</v>
      </c>
      <c r="K137" s="18">
        <f t="shared" si="18"/>
        <v>39.771918622848197</v>
      </c>
      <c r="L137" s="10">
        <f t="shared" si="15"/>
        <v>14.624134477621283</v>
      </c>
      <c r="M137" s="10">
        <v>15.363455399061031</v>
      </c>
      <c r="N137" s="10">
        <v>5.2774960876369326</v>
      </c>
      <c r="O137" s="247">
        <f t="shared" si="19"/>
        <v>5.2774960876369326</v>
      </c>
      <c r="P137" s="10">
        <f t="shared" si="16"/>
        <v>75.037004587167445</v>
      </c>
      <c r="Q137" s="11">
        <f t="shared" si="17"/>
        <v>6.8414482665178203E-2</v>
      </c>
    </row>
    <row r="138" spans="1:17">
      <c r="A138" s="9">
        <f t="shared" si="20"/>
        <v>133</v>
      </c>
      <c r="B138" s="8" t="s">
        <v>451</v>
      </c>
      <c r="C138" s="8">
        <f>димвенканали!C138</f>
        <v>645.71</v>
      </c>
      <c r="D138" s="8">
        <f>димвенканали!D138</f>
        <v>57.9</v>
      </c>
      <c r="E138" s="8">
        <f>димвенканали!E138</f>
        <v>0</v>
      </c>
      <c r="F138" s="8">
        <f t="shared" si="14"/>
        <v>703.61</v>
      </c>
      <c r="G138" s="8">
        <v>1</v>
      </c>
      <c r="H138" s="8"/>
      <c r="I138" s="8">
        <v>12</v>
      </c>
      <c r="J138" s="11">
        <v>8.1377151799686999E-3</v>
      </c>
      <c r="K138" s="18">
        <f t="shared" si="18"/>
        <v>18.465533646322378</v>
      </c>
      <c r="L138" s="10">
        <f t="shared" si="15"/>
        <v>6.7897767217527392</v>
      </c>
      <c r="M138" s="10">
        <v>7.1330328638497642</v>
      </c>
      <c r="N138" s="10">
        <v>2.4502660406885757</v>
      </c>
      <c r="O138" s="247">
        <f t="shared" si="19"/>
        <v>2.4502660406885757</v>
      </c>
      <c r="P138" s="10">
        <f t="shared" si="16"/>
        <v>34.838609272613454</v>
      </c>
      <c r="Q138" s="11">
        <f t="shared" si="17"/>
        <v>4.9514090579459435E-2</v>
      </c>
    </row>
    <row r="139" spans="1:17">
      <c r="A139" s="9">
        <f t="shared" si="20"/>
        <v>134</v>
      </c>
      <c r="B139" s="8" t="s">
        <v>452</v>
      </c>
      <c r="C139" s="8">
        <f>димвенканали!C139</f>
        <v>1000.02</v>
      </c>
      <c r="D139" s="8">
        <f>димвенканали!D139</f>
        <v>0</v>
      </c>
      <c r="E139" s="8">
        <f>димвенканали!E139</f>
        <v>18.100000000000001</v>
      </c>
      <c r="F139" s="8">
        <f t="shared" si="14"/>
        <v>1018.12</v>
      </c>
      <c r="G139" s="8"/>
      <c r="H139" s="8">
        <v>1</v>
      </c>
      <c r="I139" s="8">
        <v>18</v>
      </c>
      <c r="J139" s="11">
        <v>1.189358372456964E-2</v>
      </c>
      <c r="K139" s="18">
        <f t="shared" si="18"/>
        <v>26.988087636932708</v>
      </c>
      <c r="L139" s="10">
        <f t="shared" si="15"/>
        <v>9.9235198241001576</v>
      </c>
      <c r="M139" s="10">
        <v>10.425201877934272</v>
      </c>
      <c r="N139" s="10">
        <v>3.5811580594679189</v>
      </c>
      <c r="O139" s="247">
        <f t="shared" si="19"/>
        <v>3.5811580594679189</v>
      </c>
      <c r="P139" s="10">
        <f t="shared" si="16"/>
        <v>50.917967398435053</v>
      </c>
      <c r="Q139" s="11">
        <f t="shared" si="17"/>
        <v>5.0011754408552087E-2</v>
      </c>
    </row>
    <row r="140" spans="1:17">
      <c r="A140" s="9">
        <f t="shared" si="20"/>
        <v>135</v>
      </c>
      <c r="B140" s="8" t="s">
        <v>453</v>
      </c>
      <c r="C140" s="8">
        <f>димвенканали!C140</f>
        <v>176.9</v>
      </c>
      <c r="D140" s="8">
        <f>димвенканали!D140</f>
        <v>0</v>
      </c>
      <c r="E140" s="8">
        <f>димвенканали!E140</f>
        <v>0</v>
      </c>
      <c r="F140" s="8">
        <f t="shared" si="14"/>
        <v>176.9</v>
      </c>
      <c r="G140" s="8"/>
      <c r="H140" s="8"/>
      <c r="I140" s="8">
        <v>3</v>
      </c>
      <c r="J140" s="11">
        <v>1.8779342723004694E-3</v>
      </c>
      <c r="K140" s="18">
        <f t="shared" si="18"/>
        <v>4.2612769953051641</v>
      </c>
      <c r="L140" s="10">
        <f t="shared" si="15"/>
        <v>1.566871551173709</v>
      </c>
      <c r="M140" s="10">
        <v>1.6460845070422534</v>
      </c>
      <c r="N140" s="10">
        <v>0.56544600938967138</v>
      </c>
      <c r="O140" s="247">
        <f t="shared" si="19"/>
        <v>0.56544600938967138</v>
      </c>
      <c r="P140" s="10">
        <f t="shared" si="16"/>
        <v>8.0396790629107979</v>
      </c>
      <c r="Q140" s="11">
        <f t="shared" si="17"/>
        <v>4.5447592215436955E-2</v>
      </c>
    </row>
    <row r="141" spans="1:17">
      <c r="A141" s="9">
        <f t="shared" si="20"/>
        <v>136</v>
      </c>
      <c r="B141" s="8" t="s">
        <v>454</v>
      </c>
      <c r="C141" s="8">
        <f>димвенканали!C141</f>
        <v>198.8</v>
      </c>
      <c r="D141" s="8">
        <f>димвенканали!D141</f>
        <v>0</v>
      </c>
      <c r="E141" s="8">
        <f>димвенканали!E141</f>
        <v>0</v>
      </c>
      <c r="F141" s="8">
        <f t="shared" si="14"/>
        <v>198.8</v>
      </c>
      <c r="G141" s="8"/>
      <c r="H141" s="8"/>
      <c r="I141" s="8">
        <v>3</v>
      </c>
      <c r="J141" s="11">
        <v>1.8779342723004694E-3</v>
      </c>
      <c r="K141" s="18">
        <f t="shared" si="18"/>
        <v>4.2612769953051641</v>
      </c>
      <c r="L141" s="10">
        <f t="shared" si="15"/>
        <v>1.566871551173709</v>
      </c>
      <c r="M141" s="10">
        <v>1.6460845070422534</v>
      </c>
      <c r="N141" s="10">
        <v>0.56544600938967138</v>
      </c>
      <c r="O141" s="247">
        <f t="shared" si="19"/>
        <v>0.56544600938967138</v>
      </c>
      <c r="P141" s="10">
        <f t="shared" si="16"/>
        <v>8.0396790629107979</v>
      </c>
      <c r="Q141" s="11">
        <f t="shared" si="17"/>
        <v>4.0441041563937616E-2</v>
      </c>
    </row>
    <row r="142" spans="1:17">
      <c r="A142" s="9">
        <f t="shared" si="20"/>
        <v>137</v>
      </c>
      <c r="B142" s="8" t="s">
        <v>455</v>
      </c>
      <c r="C142" s="8">
        <f>димвенканали!C142</f>
        <v>197.25</v>
      </c>
      <c r="D142" s="8">
        <f>димвенканали!D142</f>
        <v>0</v>
      </c>
      <c r="E142" s="8">
        <f>димвенканали!E142</f>
        <v>0</v>
      </c>
      <c r="F142" s="8">
        <f t="shared" si="14"/>
        <v>197.25</v>
      </c>
      <c r="G142" s="8"/>
      <c r="H142" s="8"/>
      <c r="I142" s="8">
        <v>3</v>
      </c>
      <c r="J142" s="11">
        <v>1.8779342723004694E-3</v>
      </c>
      <c r="K142" s="18">
        <f t="shared" si="18"/>
        <v>4.2612769953051641</v>
      </c>
      <c r="L142" s="10">
        <f t="shared" si="15"/>
        <v>1.566871551173709</v>
      </c>
      <c r="M142" s="10">
        <v>1.6460845070422534</v>
      </c>
      <c r="N142" s="10">
        <v>0.56544600938967138</v>
      </c>
      <c r="O142" s="247">
        <f t="shared" si="19"/>
        <v>0.56544600938967138</v>
      </c>
      <c r="P142" s="10">
        <f t="shared" si="16"/>
        <v>8.0396790629107979</v>
      </c>
      <c r="Q142" s="11">
        <f t="shared" si="17"/>
        <v>4.0758829216277812E-2</v>
      </c>
    </row>
    <row r="143" spans="1:17">
      <c r="A143" s="9">
        <f t="shared" si="20"/>
        <v>138</v>
      </c>
      <c r="B143" s="8" t="s">
        <v>456</v>
      </c>
      <c r="C143" s="8">
        <f>димвенканали!C143</f>
        <v>158.5</v>
      </c>
      <c r="D143" s="8">
        <f>димвенканали!D143</f>
        <v>0</v>
      </c>
      <c r="E143" s="8">
        <f>димвенканали!E143</f>
        <v>0</v>
      </c>
      <c r="F143" s="8">
        <f t="shared" si="14"/>
        <v>158.5</v>
      </c>
      <c r="G143" s="8"/>
      <c r="H143" s="8"/>
      <c r="I143" s="8">
        <v>4</v>
      </c>
      <c r="J143" s="11">
        <v>2.5039123630672924E-3</v>
      </c>
      <c r="K143" s="18">
        <f t="shared" si="18"/>
        <v>5.6817026604068852</v>
      </c>
      <c r="L143" s="10">
        <f t="shared" si="15"/>
        <v>2.0891620682316119</v>
      </c>
      <c r="M143" s="10">
        <v>2.1947793427230042</v>
      </c>
      <c r="N143" s="10">
        <v>0.75392801251956176</v>
      </c>
      <c r="O143" s="247">
        <f t="shared" si="19"/>
        <v>0.75392801251956176</v>
      </c>
      <c r="P143" s="10">
        <f t="shared" si="16"/>
        <v>10.719572083881063</v>
      </c>
      <c r="Q143" s="11">
        <f t="shared" si="17"/>
        <v>6.7631369614391562E-2</v>
      </c>
    </row>
    <row r="144" spans="1:17">
      <c r="A144" s="9">
        <f t="shared" si="20"/>
        <v>139</v>
      </c>
      <c r="B144" s="8" t="s">
        <v>457</v>
      </c>
      <c r="C144" s="8">
        <f>димвенканали!C144</f>
        <v>184.5</v>
      </c>
      <c r="D144" s="8">
        <f>димвенканали!D144</f>
        <v>0</v>
      </c>
      <c r="E144" s="8">
        <f>димвенканали!E144</f>
        <v>0</v>
      </c>
      <c r="F144" s="8">
        <f t="shared" si="14"/>
        <v>184.5</v>
      </c>
      <c r="G144" s="8"/>
      <c r="H144" s="8"/>
      <c r="I144" s="8">
        <v>4</v>
      </c>
      <c r="J144" s="11">
        <v>2.5039123630672924E-3</v>
      </c>
      <c r="K144" s="18">
        <f t="shared" si="18"/>
        <v>5.6817026604068852</v>
      </c>
      <c r="L144" s="10">
        <f t="shared" si="15"/>
        <v>2.0891620682316119</v>
      </c>
      <c r="M144" s="10">
        <v>2.1947793427230042</v>
      </c>
      <c r="N144" s="10">
        <v>0.75392801251956176</v>
      </c>
      <c r="O144" s="247">
        <f t="shared" si="19"/>
        <v>0.75392801251956176</v>
      </c>
      <c r="P144" s="10">
        <f t="shared" si="16"/>
        <v>10.719572083881063</v>
      </c>
      <c r="Q144" s="11">
        <f t="shared" si="17"/>
        <v>5.8100661701252374E-2</v>
      </c>
    </row>
    <row r="145" spans="1:17">
      <c r="A145" s="9">
        <f t="shared" si="20"/>
        <v>140</v>
      </c>
      <c r="B145" s="8" t="s">
        <v>458</v>
      </c>
      <c r="C145" s="8">
        <f>димвенканали!C145</f>
        <v>188.15</v>
      </c>
      <c r="D145" s="8">
        <f>димвенканали!D145</f>
        <v>0</v>
      </c>
      <c r="E145" s="8">
        <f>димвенканали!E145</f>
        <v>0</v>
      </c>
      <c r="F145" s="8">
        <f t="shared" si="14"/>
        <v>188.15</v>
      </c>
      <c r="G145" s="8"/>
      <c r="H145" s="8"/>
      <c r="I145" s="8">
        <v>3</v>
      </c>
      <c r="J145" s="11">
        <v>1.8779342723004694E-3</v>
      </c>
      <c r="K145" s="18">
        <f t="shared" si="18"/>
        <v>4.2612769953051641</v>
      </c>
      <c r="L145" s="10">
        <f t="shared" si="15"/>
        <v>1.566871551173709</v>
      </c>
      <c r="M145" s="10">
        <v>1.6460845070422534</v>
      </c>
      <c r="N145" s="10">
        <v>0.56544600938967138</v>
      </c>
      <c r="O145" s="247">
        <f t="shared" si="19"/>
        <v>0.56544600938967138</v>
      </c>
      <c r="P145" s="10">
        <f t="shared" si="16"/>
        <v>8.0396790629107979</v>
      </c>
      <c r="Q145" s="11">
        <f t="shared" si="17"/>
        <v>4.2730157124160499E-2</v>
      </c>
    </row>
    <row r="146" spans="1:17">
      <c r="A146" s="9">
        <f t="shared" si="20"/>
        <v>141</v>
      </c>
      <c r="B146" s="8" t="s">
        <v>459</v>
      </c>
      <c r="C146" s="8">
        <f>димвенканали!C146</f>
        <v>162.19999999999999</v>
      </c>
      <c r="D146" s="8">
        <f>димвенканали!D146</f>
        <v>0</v>
      </c>
      <c r="E146" s="8">
        <f>димвенканали!E146</f>
        <v>0</v>
      </c>
      <c r="F146" s="8">
        <f t="shared" si="14"/>
        <v>162.19999999999999</v>
      </c>
      <c r="G146" s="8"/>
      <c r="H146" s="8"/>
      <c r="I146" s="8">
        <v>3</v>
      </c>
      <c r="J146" s="11">
        <v>1.8779342723004694E-3</v>
      </c>
      <c r="K146" s="18">
        <f t="shared" si="18"/>
        <v>4.2612769953051641</v>
      </c>
      <c r="L146" s="10">
        <f t="shared" si="15"/>
        <v>1.566871551173709</v>
      </c>
      <c r="M146" s="10">
        <v>1.6460845070422534</v>
      </c>
      <c r="N146" s="10">
        <v>0.56544600938967138</v>
      </c>
      <c r="O146" s="247">
        <f t="shared" si="19"/>
        <v>0.56544600938967138</v>
      </c>
      <c r="P146" s="10">
        <f t="shared" si="16"/>
        <v>8.0396790629107979</v>
      </c>
      <c r="Q146" s="11">
        <f t="shared" si="17"/>
        <v>4.9566455381694192E-2</v>
      </c>
    </row>
    <row r="147" spans="1:17">
      <c r="A147" s="9">
        <f t="shared" si="20"/>
        <v>142</v>
      </c>
      <c r="B147" s="8" t="s">
        <v>460</v>
      </c>
      <c r="C147" s="8">
        <f>димвенканали!C147</f>
        <v>193.5</v>
      </c>
      <c r="D147" s="8">
        <f>димвенканали!D147</f>
        <v>0</v>
      </c>
      <c r="E147" s="8">
        <f>димвенканали!E147</f>
        <v>0</v>
      </c>
      <c r="F147" s="8">
        <f t="shared" si="14"/>
        <v>193.5</v>
      </c>
      <c r="G147" s="8"/>
      <c r="H147" s="8"/>
      <c r="I147" s="8">
        <v>4</v>
      </c>
      <c r="J147" s="11">
        <v>2.5039123630672924E-3</v>
      </c>
      <c r="K147" s="18">
        <f t="shared" si="18"/>
        <v>5.6817026604068852</v>
      </c>
      <c r="L147" s="10">
        <f t="shared" si="15"/>
        <v>2.0891620682316119</v>
      </c>
      <c r="M147" s="10">
        <v>2.1947793427230042</v>
      </c>
      <c r="N147" s="10">
        <v>0.75392801251956176</v>
      </c>
      <c r="O147" s="247">
        <f t="shared" si="19"/>
        <v>0.75392801251956176</v>
      </c>
      <c r="P147" s="10">
        <f t="shared" si="16"/>
        <v>10.719572083881063</v>
      </c>
      <c r="Q147" s="11">
        <f t="shared" si="17"/>
        <v>5.5398305343054594E-2</v>
      </c>
    </row>
    <row r="148" spans="1:17">
      <c r="A148" s="9">
        <f t="shared" si="20"/>
        <v>143</v>
      </c>
      <c r="B148" s="8" t="s">
        <v>461</v>
      </c>
      <c r="C148" s="8">
        <f>димвенканали!C148</f>
        <v>163.30000000000001</v>
      </c>
      <c r="D148" s="8">
        <f>димвенканали!D148</f>
        <v>0</v>
      </c>
      <c r="E148" s="8">
        <f>димвенканали!E148</f>
        <v>0</v>
      </c>
      <c r="F148" s="8">
        <f t="shared" si="14"/>
        <v>163.30000000000001</v>
      </c>
      <c r="G148" s="8"/>
      <c r="H148" s="8"/>
      <c r="I148" s="8">
        <v>4</v>
      </c>
      <c r="J148" s="11">
        <v>2.5039123630672924E-3</v>
      </c>
      <c r="K148" s="18">
        <f t="shared" si="18"/>
        <v>5.6817026604068852</v>
      </c>
      <c r="L148" s="10">
        <f t="shared" si="15"/>
        <v>2.0891620682316119</v>
      </c>
      <c r="M148" s="10">
        <v>2.1947793427230042</v>
      </c>
      <c r="N148" s="10">
        <v>0.75392801251956176</v>
      </c>
      <c r="O148" s="247">
        <f t="shared" si="19"/>
        <v>0.75392801251956176</v>
      </c>
      <c r="P148" s="10">
        <f t="shared" si="16"/>
        <v>10.719572083881063</v>
      </c>
      <c r="Q148" s="11">
        <f t="shared" si="17"/>
        <v>6.5643429784942212E-2</v>
      </c>
    </row>
    <row r="149" spans="1:17">
      <c r="A149" s="9">
        <f t="shared" si="20"/>
        <v>144</v>
      </c>
      <c r="B149" s="8" t="s">
        <v>462</v>
      </c>
      <c r="C149" s="8">
        <f>димвенканали!C149</f>
        <v>558.29999999999995</v>
      </c>
      <c r="D149" s="8">
        <f>димвенканали!D149</f>
        <v>0</v>
      </c>
      <c r="E149" s="8">
        <f>димвенканали!E149</f>
        <v>0</v>
      </c>
      <c r="F149" s="8">
        <f t="shared" si="14"/>
        <v>558.29999999999995</v>
      </c>
      <c r="G149" s="8"/>
      <c r="H149" s="8"/>
      <c r="I149" s="8">
        <v>14</v>
      </c>
      <c r="J149" s="11">
        <v>8.7636932707355238E-3</v>
      </c>
      <c r="K149" s="18">
        <f t="shared" si="18"/>
        <v>19.885959311424099</v>
      </c>
      <c r="L149" s="10">
        <f t="shared" si="15"/>
        <v>7.3120672388106414</v>
      </c>
      <c r="M149" s="10">
        <v>7.6817276995305157</v>
      </c>
      <c r="N149" s="10">
        <v>2.6387480438184663</v>
      </c>
      <c r="O149" s="247">
        <f t="shared" si="19"/>
        <v>2.6387480438184663</v>
      </c>
      <c r="P149" s="10">
        <f t="shared" si="16"/>
        <v>37.518502293583722</v>
      </c>
      <c r="Q149" s="11">
        <f t="shared" si="17"/>
        <v>6.7201329560422227E-2</v>
      </c>
    </row>
    <row r="150" spans="1:17">
      <c r="A150" s="9">
        <f t="shared" si="20"/>
        <v>145</v>
      </c>
      <c r="B150" s="8" t="s">
        <v>463</v>
      </c>
      <c r="C150" s="8">
        <f>димвенканали!C150</f>
        <v>312.26</v>
      </c>
      <c r="D150" s="8">
        <f>димвенканали!D150</f>
        <v>45.5</v>
      </c>
      <c r="E150" s="8">
        <f>димвенканали!E150</f>
        <v>0</v>
      </c>
      <c r="F150" s="8">
        <f t="shared" si="14"/>
        <v>357.76</v>
      </c>
      <c r="G150" s="8">
        <v>1</v>
      </c>
      <c r="H150" s="8"/>
      <c r="I150" s="8">
        <v>8</v>
      </c>
      <c r="J150" s="11">
        <v>5.6338028169014079E-3</v>
      </c>
      <c r="K150" s="18">
        <f t="shared" si="18"/>
        <v>12.783830985915491</v>
      </c>
      <c r="L150" s="10">
        <f t="shared" si="15"/>
        <v>4.7006146535211268</v>
      </c>
      <c r="M150" s="10">
        <v>4.93825352112676</v>
      </c>
      <c r="N150" s="10">
        <v>1.6963380281690141</v>
      </c>
      <c r="O150" s="247">
        <f t="shared" si="19"/>
        <v>1.6963380281690141</v>
      </c>
      <c r="P150" s="10">
        <f t="shared" si="16"/>
        <v>24.119037188732392</v>
      </c>
      <c r="Q150" s="11">
        <f t="shared" si="17"/>
        <v>6.7416807884426416E-2</v>
      </c>
    </row>
    <row r="151" spans="1:17">
      <c r="A151" s="9">
        <f t="shared" si="20"/>
        <v>146</v>
      </c>
      <c r="B151" s="8" t="s">
        <v>464</v>
      </c>
      <c r="C151" s="8">
        <f>димвенканали!C151</f>
        <v>185.8</v>
      </c>
      <c r="D151" s="8">
        <f>димвенканали!D151</f>
        <v>0</v>
      </c>
      <c r="E151" s="8">
        <f>димвенканали!E151</f>
        <v>0</v>
      </c>
      <c r="F151" s="8">
        <f t="shared" si="14"/>
        <v>185.8</v>
      </c>
      <c r="G151" s="8"/>
      <c r="H151" s="8"/>
      <c r="I151" s="8">
        <v>4</v>
      </c>
      <c r="J151" s="11">
        <v>2.5039123630672924E-3</v>
      </c>
      <c r="K151" s="18">
        <f t="shared" si="18"/>
        <v>5.6817026604068852</v>
      </c>
      <c r="L151" s="10">
        <f t="shared" si="15"/>
        <v>2.0891620682316119</v>
      </c>
      <c r="M151" s="10">
        <v>2.1947793427230042</v>
      </c>
      <c r="N151" s="10">
        <v>0.75392801251956176</v>
      </c>
      <c r="O151" s="247">
        <f t="shared" si="19"/>
        <v>0.75392801251956176</v>
      </c>
      <c r="P151" s="10">
        <f t="shared" si="16"/>
        <v>10.719572083881063</v>
      </c>
      <c r="Q151" s="11">
        <f t="shared" si="17"/>
        <v>5.7694144692578379E-2</v>
      </c>
    </row>
    <row r="152" spans="1:17">
      <c r="A152" s="9">
        <f t="shared" si="20"/>
        <v>147</v>
      </c>
      <c r="B152" s="8" t="s">
        <v>465</v>
      </c>
      <c r="C152" s="8">
        <f>димвенканали!C152</f>
        <v>389.5</v>
      </c>
      <c r="D152" s="8">
        <f>димвенканали!D152</f>
        <v>0</v>
      </c>
      <c r="E152" s="8">
        <f>димвенканали!E152</f>
        <v>0</v>
      </c>
      <c r="F152" s="8">
        <f t="shared" si="14"/>
        <v>389.5</v>
      </c>
      <c r="G152" s="8"/>
      <c r="H152" s="8"/>
      <c r="I152" s="8">
        <v>12</v>
      </c>
      <c r="J152" s="11">
        <v>7.5117370892018778E-3</v>
      </c>
      <c r="K152" s="18">
        <f t="shared" si="18"/>
        <v>17.045107981220657</v>
      </c>
      <c r="L152" s="10">
        <f t="shared" si="15"/>
        <v>6.2674862046948361</v>
      </c>
      <c r="M152" s="10">
        <v>6.5843380281690136</v>
      </c>
      <c r="N152" s="10">
        <v>2.2617840375586855</v>
      </c>
      <c r="O152" s="247">
        <f t="shared" si="19"/>
        <v>2.2617840375586855</v>
      </c>
      <c r="P152" s="10">
        <f t="shared" si="16"/>
        <v>32.158716251643192</v>
      </c>
      <c r="Q152" s="11">
        <f t="shared" si="17"/>
        <v>8.2564098207042858E-2</v>
      </c>
    </row>
    <row r="153" spans="1:17">
      <c r="A153" s="9">
        <f t="shared" si="20"/>
        <v>148</v>
      </c>
      <c r="B153" s="8" t="s">
        <v>466</v>
      </c>
      <c r="C153" s="8">
        <f>димвенканали!C153</f>
        <v>354.15</v>
      </c>
      <c r="D153" s="8">
        <f>димвенканали!D153</f>
        <v>0</v>
      </c>
      <c r="E153" s="8">
        <f>димвенканали!E153</f>
        <v>0</v>
      </c>
      <c r="F153" s="8">
        <f t="shared" si="14"/>
        <v>354.15</v>
      </c>
      <c r="G153" s="8"/>
      <c r="H153" s="8"/>
      <c r="I153" s="8">
        <v>10</v>
      </c>
      <c r="J153" s="11">
        <v>6.2597809076682309E-3</v>
      </c>
      <c r="K153" s="18">
        <f t="shared" si="18"/>
        <v>14.204256651017213</v>
      </c>
      <c r="L153" s="10">
        <f t="shared" si="15"/>
        <v>5.222905170579029</v>
      </c>
      <c r="M153" s="10">
        <v>5.4869483568075106</v>
      </c>
      <c r="N153" s="10">
        <v>1.8848200312989045</v>
      </c>
      <c r="O153" s="247">
        <f t="shared" si="19"/>
        <v>1.8848200312989045</v>
      </c>
      <c r="P153" s="10">
        <f t="shared" si="16"/>
        <v>26.798930209702657</v>
      </c>
      <c r="Q153" s="11">
        <f t="shared" si="17"/>
        <v>7.5671128645214344E-2</v>
      </c>
    </row>
    <row r="154" spans="1:17">
      <c r="A154" s="9">
        <f t="shared" si="20"/>
        <v>149</v>
      </c>
      <c r="B154" s="8" t="s">
        <v>467</v>
      </c>
      <c r="C154" s="8">
        <f>димвенканали!C154</f>
        <v>262.89999999999998</v>
      </c>
      <c r="D154" s="8">
        <f>димвенканали!D154</f>
        <v>0</v>
      </c>
      <c r="E154" s="8">
        <f>димвенканали!E154</f>
        <v>0</v>
      </c>
      <c r="F154" s="8">
        <f t="shared" si="14"/>
        <v>262.89999999999998</v>
      </c>
      <c r="G154" s="8"/>
      <c r="H154" s="8"/>
      <c r="I154" s="8">
        <v>6</v>
      </c>
      <c r="J154" s="11">
        <v>3.7558685446009389E-3</v>
      </c>
      <c r="K154" s="18">
        <f t="shared" si="18"/>
        <v>8.5225539906103283</v>
      </c>
      <c r="L154" s="10">
        <f t="shared" si="15"/>
        <v>3.133743102347418</v>
      </c>
      <c r="M154" s="10">
        <v>3.2921690140845068</v>
      </c>
      <c r="N154" s="10">
        <v>1.1308920187793428</v>
      </c>
      <c r="O154" s="247">
        <f t="shared" si="19"/>
        <v>1.1308920187793428</v>
      </c>
      <c r="P154" s="10">
        <f t="shared" si="16"/>
        <v>16.079358125821596</v>
      </c>
      <c r="Q154" s="11">
        <f t="shared" si="17"/>
        <v>6.1161499147286413E-2</v>
      </c>
    </row>
    <row r="155" spans="1:17">
      <c r="A155" s="9">
        <f t="shared" si="20"/>
        <v>150</v>
      </c>
      <c r="B155" s="8" t="s">
        <v>468</v>
      </c>
      <c r="C155" s="8">
        <f>димвенканали!C155</f>
        <v>146.1</v>
      </c>
      <c r="D155" s="8">
        <f>димвенканали!D155</f>
        <v>0</v>
      </c>
      <c r="E155" s="8">
        <f>димвенканали!E155</f>
        <v>0</v>
      </c>
      <c r="F155" s="8">
        <f t="shared" si="14"/>
        <v>146.1</v>
      </c>
      <c r="G155" s="8"/>
      <c r="H155" s="8"/>
      <c r="I155" s="8">
        <v>4</v>
      </c>
      <c r="J155" s="11">
        <v>2.5039123630672924E-3</v>
      </c>
      <c r="K155" s="18">
        <f t="shared" si="18"/>
        <v>5.6817026604068852</v>
      </c>
      <c r="L155" s="10">
        <f t="shared" si="15"/>
        <v>2.0891620682316119</v>
      </c>
      <c r="M155" s="10">
        <v>2.1947793427230042</v>
      </c>
      <c r="N155" s="10">
        <v>0.75392801251956176</v>
      </c>
      <c r="O155" s="247">
        <f t="shared" si="19"/>
        <v>0.75392801251956176</v>
      </c>
      <c r="P155" s="10">
        <f t="shared" si="16"/>
        <v>10.719572083881063</v>
      </c>
      <c r="Q155" s="11">
        <f t="shared" si="17"/>
        <v>7.337147216893268E-2</v>
      </c>
    </row>
    <row r="156" spans="1:17">
      <c r="A156" s="9">
        <f t="shared" si="20"/>
        <v>151</v>
      </c>
      <c r="B156" s="8" t="s">
        <v>469</v>
      </c>
      <c r="C156" s="8">
        <f>димвенканали!C156</f>
        <v>733.66</v>
      </c>
      <c r="D156" s="8">
        <f>димвенканали!D156</f>
        <v>0</v>
      </c>
      <c r="E156" s="8">
        <f>димвенканали!E156</f>
        <v>0</v>
      </c>
      <c r="F156" s="8">
        <f t="shared" si="14"/>
        <v>733.66</v>
      </c>
      <c r="G156" s="8"/>
      <c r="H156" s="8"/>
      <c r="I156" s="8">
        <v>19</v>
      </c>
      <c r="J156" s="11">
        <v>1.189358372456964E-2</v>
      </c>
      <c r="K156" s="18">
        <f t="shared" si="18"/>
        <v>26.988087636932708</v>
      </c>
      <c r="L156" s="10">
        <f t="shared" si="15"/>
        <v>9.9235198241001576</v>
      </c>
      <c r="M156" s="10">
        <v>10.425201877934272</v>
      </c>
      <c r="N156" s="10">
        <v>3.5811580594679189</v>
      </c>
      <c r="O156" s="247">
        <f t="shared" si="19"/>
        <v>3.5811580594679189</v>
      </c>
      <c r="P156" s="10">
        <f t="shared" si="16"/>
        <v>50.917967398435053</v>
      </c>
      <c r="Q156" s="11">
        <f t="shared" si="17"/>
        <v>6.9402676169390526E-2</v>
      </c>
    </row>
    <row r="157" spans="1:17">
      <c r="A157" s="9">
        <f t="shared" si="20"/>
        <v>152</v>
      </c>
      <c r="B157" s="8" t="s">
        <v>470</v>
      </c>
      <c r="C157" s="8">
        <f>димвенканали!C157</f>
        <v>440.83</v>
      </c>
      <c r="D157" s="8">
        <f>димвенканали!D157</f>
        <v>0</v>
      </c>
      <c r="E157" s="8">
        <f>димвенканали!E157</f>
        <v>65.2</v>
      </c>
      <c r="F157" s="8">
        <f t="shared" si="14"/>
        <v>506.03</v>
      </c>
      <c r="G157" s="8"/>
      <c r="H157" s="8">
        <v>1</v>
      </c>
      <c r="I157" s="8">
        <v>9</v>
      </c>
      <c r="J157" s="11">
        <v>6.2597809076682309E-3</v>
      </c>
      <c r="K157" s="18">
        <f t="shared" si="18"/>
        <v>14.204256651017213</v>
      </c>
      <c r="L157" s="10">
        <f t="shared" si="15"/>
        <v>5.222905170579029</v>
      </c>
      <c r="M157" s="10">
        <v>5.4869483568075106</v>
      </c>
      <c r="N157" s="10">
        <v>1.8848200312989045</v>
      </c>
      <c r="O157" s="247">
        <f t="shared" si="19"/>
        <v>1.8848200312989045</v>
      </c>
      <c r="P157" s="10">
        <f t="shared" si="16"/>
        <v>26.798930209702657</v>
      </c>
      <c r="Q157" s="11">
        <f t="shared" si="17"/>
        <v>5.2959172795491685E-2</v>
      </c>
    </row>
    <row r="158" spans="1:17">
      <c r="A158" s="9">
        <f t="shared" si="20"/>
        <v>153</v>
      </c>
      <c r="B158" s="8" t="s">
        <v>471</v>
      </c>
      <c r="C158" s="8">
        <f>димвенканали!C158</f>
        <v>126.7</v>
      </c>
      <c r="D158" s="8">
        <f>димвенканали!D158</f>
        <v>0</v>
      </c>
      <c r="E158" s="8">
        <f>димвенканали!E158</f>
        <v>0</v>
      </c>
      <c r="F158" s="8">
        <f t="shared" si="14"/>
        <v>126.7</v>
      </c>
      <c r="G158" s="8"/>
      <c r="H158" s="8"/>
      <c r="I158" s="8">
        <v>2</v>
      </c>
      <c r="J158" s="11">
        <v>1.2519561815336462E-3</v>
      </c>
      <c r="K158" s="18">
        <f t="shared" si="18"/>
        <v>2.8408513302034426</v>
      </c>
      <c r="L158" s="10">
        <f t="shared" si="15"/>
        <v>1.0445810341158059</v>
      </c>
      <c r="M158" s="10">
        <v>1.0973896713615021</v>
      </c>
      <c r="N158" s="10">
        <v>0.37696400625978088</v>
      </c>
      <c r="O158" s="247">
        <f t="shared" si="19"/>
        <v>0.37696400625978088</v>
      </c>
      <c r="P158" s="10">
        <f t="shared" si="16"/>
        <v>5.3597860419405317</v>
      </c>
      <c r="Q158" s="11">
        <f t="shared" si="17"/>
        <v>4.2302967971117059E-2</v>
      </c>
    </row>
    <row r="159" spans="1:17">
      <c r="A159" s="9">
        <f t="shared" si="20"/>
        <v>154</v>
      </c>
      <c r="B159" s="8" t="s">
        <v>472</v>
      </c>
      <c r="C159" s="8">
        <f>димвенканали!C159</f>
        <v>307.49</v>
      </c>
      <c r="D159" s="8">
        <f>димвенканали!D159</f>
        <v>0</v>
      </c>
      <c r="E159" s="8">
        <f>димвенканали!E159</f>
        <v>0</v>
      </c>
      <c r="F159" s="8">
        <f t="shared" si="14"/>
        <v>307.49</v>
      </c>
      <c r="G159" s="8"/>
      <c r="H159" s="8"/>
      <c r="I159" s="8">
        <v>6</v>
      </c>
      <c r="J159" s="11">
        <v>3.7558685446009389E-3</v>
      </c>
      <c r="K159" s="18">
        <f t="shared" si="18"/>
        <v>8.5225539906103283</v>
      </c>
      <c r="L159" s="10">
        <f t="shared" si="15"/>
        <v>3.133743102347418</v>
      </c>
      <c r="M159" s="10">
        <v>3.2921690140845068</v>
      </c>
      <c r="N159" s="10">
        <v>1.1308920187793428</v>
      </c>
      <c r="O159" s="247">
        <f t="shared" si="19"/>
        <v>1.1308920187793428</v>
      </c>
      <c r="P159" s="10">
        <f t="shared" si="16"/>
        <v>16.079358125821596</v>
      </c>
      <c r="Q159" s="11">
        <f t="shared" si="17"/>
        <v>5.2292296093601726E-2</v>
      </c>
    </row>
    <row r="160" spans="1:17">
      <c r="A160" s="9">
        <f t="shared" si="20"/>
        <v>155</v>
      </c>
      <c r="B160" s="8" t="s">
        <v>473</v>
      </c>
      <c r="C160" s="8">
        <f>димвенканали!C160</f>
        <v>123.77</v>
      </c>
      <c r="D160" s="8">
        <f>димвенканали!D160</f>
        <v>0</v>
      </c>
      <c r="E160" s="8">
        <f>димвенканали!E160</f>
        <v>0</v>
      </c>
      <c r="F160" s="8">
        <f t="shared" si="14"/>
        <v>123.77</v>
      </c>
      <c r="G160" s="8"/>
      <c r="H160" s="8"/>
      <c r="I160" s="8">
        <v>4</v>
      </c>
      <c r="J160" s="11">
        <v>2.5039123630672924E-3</v>
      </c>
      <c r="K160" s="18">
        <f t="shared" si="18"/>
        <v>5.6817026604068852</v>
      </c>
      <c r="L160" s="10">
        <f t="shared" si="15"/>
        <v>2.0891620682316119</v>
      </c>
      <c r="M160" s="10">
        <v>2.1947793427230042</v>
      </c>
      <c r="N160" s="10">
        <v>0.75392801251956176</v>
      </c>
      <c r="O160" s="247">
        <f t="shared" si="19"/>
        <v>0.75392801251956176</v>
      </c>
      <c r="P160" s="10">
        <f t="shared" si="16"/>
        <v>10.719572083881063</v>
      </c>
      <c r="Q160" s="11">
        <f t="shared" si="17"/>
        <v>8.6608807335227148E-2</v>
      </c>
    </row>
    <row r="161" spans="1:17">
      <c r="A161" s="9">
        <f t="shared" si="20"/>
        <v>156</v>
      </c>
      <c r="B161" s="8" t="s">
        <v>474</v>
      </c>
      <c r="C161" s="8">
        <f>димвенканали!C161</f>
        <v>576.70000000000005</v>
      </c>
      <c r="D161" s="8">
        <f>димвенканали!D161</f>
        <v>172.1</v>
      </c>
      <c r="E161" s="8">
        <f>димвенканали!E161</f>
        <v>0</v>
      </c>
      <c r="F161" s="8">
        <f t="shared" si="14"/>
        <v>748.80000000000007</v>
      </c>
      <c r="G161" s="8">
        <v>1</v>
      </c>
      <c r="H161" s="8"/>
      <c r="I161" s="8">
        <v>13</v>
      </c>
      <c r="J161" s="11">
        <v>8.7636932707355238E-3</v>
      </c>
      <c r="K161" s="18">
        <f t="shared" si="18"/>
        <v>19.885959311424099</v>
      </c>
      <c r="L161" s="10">
        <f t="shared" si="15"/>
        <v>7.3120672388106414</v>
      </c>
      <c r="M161" s="10">
        <v>7.6817276995305157</v>
      </c>
      <c r="N161" s="10">
        <v>2.6387480438184663</v>
      </c>
      <c r="O161" s="247">
        <f t="shared" si="19"/>
        <v>2.6387480438184663</v>
      </c>
      <c r="P161" s="10">
        <f t="shared" si="16"/>
        <v>37.518502293583722</v>
      </c>
      <c r="Q161" s="11">
        <f t="shared" si="17"/>
        <v>5.0104837464721844E-2</v>
      </c>
    </row>
    <row r="162" spans="1:17">
      <c r="A162" s="9">
        <f t="shared" si="20"/>
        <v>157</v>
      </c>
      <c r="B162" s="8" t="s">
        <v>475</v>
      </c>
      <c r="C162" s="8">
        <f>димвенканали!C162</f>
        <v>435.2</v>
      </c>
      <c r="D162" s="8">
        <f>димвенканали!D162</f>
        <v>0</v>
      </c>
      <c r="E162" s="8">
        <f>димвенканали!E162</f>
        <v>0</v>
      </c>
      <c r="F162" s="8">
        <f t="shared" si="14"/>
        <v>435.2</v>
      </c>
      <c r="G162" s="8"/>
      <c r="H162" s="8"/>
      <c r="I162" s="8">
        <v>10</v>
      </c>
      <c r="J162" s="11">
        <v>6.2597809076682309E-3</v>
      </c>
      <c r="K162" s="18">
        <f t="shared" si="18"/>
        <v>14.204256651017213</v>
      </c>
      <c r="L162" s="10">
        <f t="shared" si="15"/>
        <v>5.222905170579029</v>
      </c>
      <c r="M162" s="10">
        <v>5.4869483568075106</v>
      </c>
      <c r="N162" s="10">
        <v>1.8848200312989045</v>
      </c>
      <c r="O162" s="247">
        <f t="shared" si="19"/>
        <v>1.8848200312989045</v>
      </c>
      <c r="P162" s="10">
        <f t="shared" si="16"/>
        <v>26.798930209702657</v>
      </c>
      <c r="Q162" s="11">
        <f t="shared" si="17"/>
        <v>6.1578424195088827E-2</v>
      </c>
    </row>
    <row r="163" spans="1:17">
      <c r="A163" s="9">
        <f t="shared" si="20"/>
        <v>158</v>
      </c>
      <c r="B163" s="8" t="s">
        <v>476</v>
      </c>
      <c r="C163" s="8">
        <f>димвенканали!C163</f>
        <v>406.1</v>
      </c>
      <c r="D163" s="8">
        <f>димвенканали!D163</f>
        <v>0</v>
      </c>
      <c r="E163" s="8">
        <f>димвенканали!E163</f>
        <v>0</v>
      </c>
      <c r="F163" s="8">
        <f t="shared" si="14"/>
        <v>406.1</v>
      </c>
      <c r="G163" s="8"/>
      <c r="H163" s="8"/>
      <c r="I163" s="8">
        <v>8</v>
      </c>
      <c r="J163" s="11">
        <v>5.0078247261345849E-3</v>
      </c>
      <c r="K163" s="18">
        <f t="shared" si="18"/>
        <v>11.36340532081377</v>
      </c>
      <c r="L163" s="10">
        <f t="shared" si="15"/>
        <v>4.1783241364632238</v>
      </c>
      <c r="M163" s="10">
        <v>4.3895586854460085</v>
      </c>
      <c r="N163" s="10">
        <v>1.5078560250391235</v>
      </c>
      <c r="O163" s="247">
        <f t="shared" si="19"/>
        <v>1.5078560250391235</v>
      </c>
      <c r="P163" s="10">
        <f t="shared" si="16"/>
        <v>21.439144167762127</v>
      </c>
      <c r="Q163" s="11">
        <f t="shared" si="17"/>
        <v>5.2792770666737564E-2</v>
      </c>
    </row>
    <row r="164" spans="1:17">
      <c r="A164" s="9">
        <f t="shared" si="20"/>
        <v>159</v>
      </c>
      <c r="B164" s="8" t="s">
        <v>477</v>
      </c>
      <c r="C164" s="8">
        <f>димвенканали!C164</f>
        <v>487.2</v>
      </c>
      <c r="D164" s="8">
        <f>димвенканали!D164</f>
        <v>0</v>
      </c>
      <c r="E164" s="8">
        <f>димвенканали!E164</f>
        <v>0</v>
      </c>
      <c r="F164" s="8">
        <f t="shared" si="14"/>
        <v>487.2</v>
      </c>
      <c r="G164" s="8"/>
      <c r="H164" s="8"/>
      <c r="I164" s="8">
        <v>12</v>
      </c>
      <c r="J164" s="11">
        <v>7.5117370892018778E-3</v>
      </c>
      <c r="K164" s="18">
        <f t="shared" si="18"/>
        <v>17.045107981220657</v>
      </c>
      <c r="L164" s="10">
        <f t="shared" si="15"/>
        <v>6.2674862046948361</v>
      </c>
      <c r="M164" s="10">
        <v>6.5843380281690136</v>
      </c>
      <c r="N164" s="10">
        <v>2.2617840375586855</v>
      </c>
      <c r="O164" s="247">
        <f t="shared" si="19"/>
        <v>2.2617840375586855</v>
      </c>
      <c r="P164" s="10">
        <f t="shared" si="16"/>
        <v>32.158716251643192</v>
      </c>
      <c r="Q164" s="11">
        <f t="shared" si="17"/>
        <v>6.6007217265277487E-2</v>
      </c>
    </row>
    <row r="165" spans="1:17">
      <c r="A165" s="9">
        <f t="shared" si="20"/>
        <v>160</v>
      </c>
      <c r="B165" s="8" t="s">
        <v>478</v>
      </c>
      <c r="C165" s="8">
        <f>димвенканали!C165</f>
        <v>399.95</v>
      </c>
      <c r="D165" s="8">
        <f>димвенканали!D165</f>
        <v>0</v>
      </c>
      <c r="E165" s="8">
        <f>димвенканали!E165</f>
        <v>0</v>
      </c>
      <c r="F165" s="8">
        <f t="shared" si="14"/>
        <v>399.95</v>
      </c>
      <c r="G165" s="8"/>
      <c r="H165" s="8"/>
      <c r="I165" s="8">
        <v>10</v>
      </c>
      <c r="J165" s="11">
        <v>6.2597809076682309E-3</v>
      </c>
      <c r="K165" s="18">
        <f t="shared" si="18"/>
        <v>14.204256651017213</v>
      </c>
      <c r="L165" s="10">
        <f t="shared" si="15"/>
        <v>5.222905170579029</v>
      </c>
      <c r="M165" s="10">
        <v>5.4869483568075106</v>
      </c>
      <c r="N165" s="10">
        <v>1.8848200312989045</v>
      </c>
      <c r="O165" s="247">
        <f t="shared" si="19"/>
        <v>1.8848200312989045</v>
      </c>
      <c r="P165" s="10">
        <f t="shared" si="16"/>
        <v>26.798930209702657</v>
      </c>
      <c r="Q165" s="11">
        <f t="shared" si="17"/>
        <v>6.7005701236911255E-2</v>
      </c>
    </row>
    <row r="166" spans="1:17">
      <c r="A166" s="9">
        <f t="shared" si="20"/>
        <v>161</v>
      </c>
      <c r="B166" s="8" t="s">
        <v>479</v>
      </c>
      <c r="C166" s="8">
        <f>димвенканали!C166</f>
        <v>489.3</v>
      </c>
      <c r="D166" s="8">
        <f>димвенканали!D166</f>
        <v>0</v>
      </c>
      <c r="E166" s="8">
        <f>димвенканали!E166</f>
        <v>0</v>
      </c>
      <c r="F166" s="8">
        <f t="shared" si="14"/>
        <v>489.3</v>
      </c>
      <c r="G166" s="8"/>
      <c r="H166" s="8"/>
      <c r="I166" s="8">
        <v>11</v>
      </c>
      <c r="J166" s="11">
        <v>6.8857589984350539E-3</v>
      </c>
      <c r="K166" s="18">
        <f t="shared" si="18"/>
        <v>15.624682316118935</v>
      </c>
      <c r="L166" s="10">
        <f t="shared" si="15"/>
        <v>5.745195687636933</v>
      </c>
      <c r="M166" s="10">
        <v>6.0356431924882621</v>
      </c>
      <c r="N166" s="10">
        <v>2.0733020344287949</v>
      </c>
      <c r="O166" s="247">
        <f t="shared" si="19"/>
        <v>2.0733020344287949</v>
      </c>
      <c r="P166" s="10">
        <f t="shared" si="16"/>
        <v>29.478823230672926</v>
      </c>
      <c r="Q166" s="11">
        <f t="shared" si="17"/>
        <v>6.0246930780038677E-2</v>
      </c>
    </row>
    <row r="167" spans="1:17">
      <c r="A167" s="9">
        <f t="shared" si="20"/>
        <v>162</v>
      </c>
      <c r="B167" s="8" t="s">
        <v>480</v>
      </c>
      <c r="C167" s="8">
        <f>димвенканали!C167</f>
        <v>420.6</v>
      </c>
      <c r="D167" s="8">
        <f>димвенканали!D167</f>
        <v>0</v>
      </c>
      <c r="E167" s="8">
        <f>димвенканали!E167</f>
        <v>0</v>
      </c>
      <c r="F167" s="8">
        <f t="shared" si="14"/>
        <v>420.6</v>
      </c>
      <c r="G167" s="8"/>
      <c r="H167" s="8"/>
      <c r="I167" s="8">
        <v>11</v>
      </c>
      <c r="J167" s="11">
        <v>6.8857589984350539E-3</v>
      </c>
      <c r="K167" s="18">
        <f t="shared" si="18"/>
        <v>15.624682316118935</v>
      </c>
      <c r="L167" s="10">
        <f t="shared" si="15"/>
        <v>5.745195687636933</v>
      </c>
      <c r="M167" s="10">
        <v>6.0356431924882621</v>
      </c>
      <c r="N167" s="10">
        <v>2.0733020344287949</v>
      </c>
      <c r="O167" s="247">
        <f t="shared" si="19"/>
        <v>2.0733020344287949</v>
      </c>
      <c r="P167" s="10">
        <f t="shared" si="16"/>
        <v>29.478823230672926</v>
      </c>
      <c r="Q167" s="11">
        <f t="shared" si="17"/>
        <v>7.0087549288333148E-2</v>
      </c>
    </row>
    <row r="168" spans="1:17">
      <c r="A168" s="9">
        <f t="shared" si="20"/>
        <v>163</v>
      </c>
      <c r="B168" s="8" t="s">
        <v>481</v>
      </c>
      <c r="C168" s="8">
        <f>димвенканали!C168</f>
        <v>427.2</v>
      </c>
      <c r="D168" s="8">
        <f>димвенканали!D168</f>
        <v>0</v>
      </c>
      <c r="E168" s="8">
        <f>димвенканали!E168</f>
        <v>0</v>
      </c>
      <c r="F168" s="8">
        <f t="shared" si="14"/>
        <v>427.2</v>
      </c>
      <c r="G168" s="8"/>
      <c r="H168" s="8"/>
      <c r="I168" s="8">
        <v>12</v>
      </c>
      <c r="J168" s="11">
        <v>7.5117370892018778E-3</v>
      </c>
      <c r="K168" s="18">
        <f t="shared" si="18"/>
        <v>17.045107981220657</v>
      </c>
      <c r="L168" s="10">
        <f t="shared" si="15"/>
        <v>6.2674862046948361</v>
      </c>
      <c r="M168" s="10">
        <v>6.5843380281690136</v>
      </c>
      <c r="N168" s="10">
        <v>2.2617840375586855</v>
      </c>
      <c r="O168" s="247">
        <f t="shared" si="19"/>
        <v>2.2617840375586855</v>
      </c>
      <c r="P168" s="10">
        <f t="shared" si="16"/>
        <v>32.158716251643192</v>
      </c>
      <c r="Q168" s="11">
        <f t="shared" si="17"/>
        <v>7.5277893847479377E-2</v>
      </c>
    </row>
    <row r="169" spans="1:17">
      <c r="A169" s="9">
        <f t="shared" si="20"/>
        <v>164</v>
      </c>
      <c r="B169" s="8" t="s">
        <v>482</v>
      </c>
      <c r="C169" s="8">
        <f>димвенканали!C169</f>
        <v>464.8</v>
      </c>
      <c r="D169" s="8">
        <f>димвенканали!D169</f>
        <v>0</v>
      </c>
      <c r="E169" s="8">
        <f>димвенканали!E169</f>
        <v>0</v>
      </c>
      <c r="F169" s="8">
        <f t="shared" si="14"/>
        <v>464.8</v>
      </c>
      <c r="G169" s="8"/>
      <c r="H169" s="8"/>
      <c r="I169" s="8">
        <v>11</v>
      </c>
      <c r="J169" s="11">
        <v>6.8857589984350539E-3</v>
      </c>
      <c r="K169" s="18">
        <f t="shared" si="18"/>
        <v>15.624682316118935</v>
      </c>
      <c r="L169" s="10">
        <f t="shared" si="15"/>
        <v>5.745195687636933</v>
      </c>
      <c r="M169" s="10">
        <v>6.0356431924882621</v>
      </c>
      <c r="N169" s="10">
        <v>2.0733020344287949</v>
      </c>
      <c r="O169" s="247">
        <f t="shared" si="19"/>
        <v>2.0733020344287949</v>
      </c>
      <c r="P169" s="10">
        <f t="shared" si="16"/>
        <v>29.478823230672926</v>
      </c>
      <c r="Q169" s="11">
        <f t="shared" si="17"/>
        <v>6.3422597312119036E-2</v>
      </c>
    </row>
    <row r="170" spans="1:17">
      <c r="A170" s="9">
        <f t="shared" si="20"/>
        <v>165</v>
      </c>
      <c r="B170" s="8" t="s">
        <v>483</v>
      </c>
      <c r="C170" s="8">
        <f>димвенканали!C170</f>
        <v>515.5</v>
      </c>
      <c r="D170" s="8">
        <f>димвенканали!D170</f>
        <v>0</v>
      </c>
      <c r="E170" s="8">
        <f>димвенканали!E170</f>
        <v>0</v>
      </c>
      <c r="F170" s="8">
        <f t="shared" si="14"/>
        <v>515.5</v>
      </c>
      <c r="G170" s="8"/>
      <c r="H170" s="8"/>
      <c r="I170" s="8">
        <v>15</v>
      </c>
      <c r="J170" s="11">
        <v>9.3896713615023459E-3</v>
      </c>
      <c r="K170" s="18">
        <f t="shared" si="18"/>
        <v>21.30638497652582</v>
      </c>
      <c r="L170" s="10">
        <f t="shared" si="15"/>
        <v>7.8343577558685444</v>
      </c>
      <c r="M170" s="10">
        <v>8.2304225352112663</v>
      </c>
      <c r="N170" s="10">
        <v>2.8272300469483564</v>
      </c>
      <c r="O170" s="247">
        <f t="shared" si="19"/>
        <v>2.8272300469483564</v>
      </c>
      <c r="P170" s="10">
        <f t="shared" si="16"/>
        <v>40.198395314553991</v>
      </c>
      <c r="Q170" s="11">
        <f t="shared" si="17"/>
        <v>7.7979428350250221E-2</v>
      </c>
    </row>
    <row r="171" spans="1:17">
      <c r="A171" s="9">
        <f t="shared" si="20"/>
        <v>166</v>
      </c>
      <c r="B171" s="8" t="s">
        <v>484</v>
      </c>
      <c r="C171" s="8">
        <f>димвенканали!C171</f>
        <v>556.9</v>
      </c>
      <c r="D171" s="8">
        <f>димвенканали!D171</f>
        <v>0</v>
      </c>
      <c r="E171" s="8">
        <f>димвенканали!E171</f>
        <v>0</v>
      </c>
      <c r="F171" s="8">
        <f t="shared" si="14"/>
        <v>556.9</v>
      </c>
      <c r="G171" s="8"/>
      <c r="H171" s="8"/>
      <c r="I171" s="8">
        <v>13</v>
      </c>
      <c r="J171" s="11">
        <v>8.1377151799686999E-3</v>
      </c>
      <c r="K171" s="18">
        <f t="shared" si="18"/>
        <v>18.465533646322378</v>
      </c>
      <c r="L171" s="10">
        <f t="shared" si="15"/>
        <v>6.7897767217527392</v>
      </c>
      <c r="M171" s="10">
        <v>7.1330328638497642</v>
      </c>
      <c r="N171" s="10">
        <v>2.4502660406885757</v>
      </c>
      <c r="O171" s="247">
        <f t="shared" si="19"/>
        <v>2.4502660406885757</v>
      </c>
      <c r="P171" s="10">
        <f t="shared" si="16"/>
        <v>34.838609272613454</v>
      </c>
      <c r="Q171" s="11">
        <f t="shared" si="17"/>
        <v>6.2558106074005124E-2</v>
      </c>
    </row>
    <row r="172" spans="1:17">
      <c r="A172" s="9">
        <f t="shared" si="20"/>
        <v>167</v>
      </c>
      <c r="B172" s="8" t="s">
        <v>485</v>
      </c>
      <c r="C172" s="8">
        <f>димвенканали!C172</f>
        <v>342.9</v>
      </c>
      <c r="D172" s="8">
        <f>димвенканали!D172</f>
        <v>0</v>
      </c>
      <c r="E172" s="8">
        <f>димвенканали!E172</f>
        <v>0</v>
      </c>
      <c r="F172" s="8">
        <f t="shared" si="14"/>
        <v>342.9</v>
      </c>
      <c r="G172" s="8"/>
      <c r="H172" s="8"/>
      <c r="I172" s="8">
        <v>11</v>
      </c>
      <c r="J172" s="11">
        <v>6.8857589984350539E-3</v>
      </c>
      <c r="K172" s="18">
        <f t="shared" si="18"/>
        <v>15.624682316118935</v>
      </c>
      <c r="L172" s="10">
        <f t="shared" si="15"/>
        <v>5.745195687636933</v>
      </c>
      <c r="M172" s="10">
        <v>6.0356431924882621</v>
      </c>
      <c r="N172" s="10">
        <v>2.0733020344287949</v>
      </c>
      <c r="O172" s="247">
        <f t="shared" si="19"/>
        <v>2.0733020344287949</v>
      </c>
      <c r="P172" s="10">
        <f t="shared" si="16"/>
        <v>29.478823230672926</v>
      </c>
      <c r="Q172" s="11">
        <f t="shared" si="17"/>
        <v>8.5969154945094564E-2</v>
      </c>
    </row>
    <row r="173" spans="1:17">
      <c r="A173" s="9">
        <f t="shared" si="20"/>
        <v>168</v>
      </c>
      <c r="B173" s="8" t="s">
        <v>486</v>
      </c>
      <c r="C173" s="8">
        <f>димвенканали!C173</f>
        <v>514.78</v>
      </c>
      <c r="D173" s="8">
        <f>димвенканали!D173</f>
        <v>0</v>
      </c>
      <c r="E173" s="8">
        <f>димвенканали!E173</f>
        <v>0</v>
      </c>
      <c r="F173" s="8">
        <f t="shared" si="14"/>
        <v>514.78</v>
      </c>
      <c r="G173" s="8"/>
      <c r="H173" s="8"/>
      <c r="I173" s="8">
        <v>16</v>
      </c>
      <c r="J173" s="11">
        <v>1.001564945226917E-2</v>
      </c>
      <c r="K173" s="18">
        <f t="shared" si="18"/>
        <v>22.726810641627541</v>
      </c>
      <c r="L173" s="10">
        <f t="shared" si="15"/>
        <v>8.3566482729264475</v>
      </c>
      <c r="M173" s="10">
        <v>8.7791173708920169</v>
      </c>
      <c r="N173" s="10">
        <v>3.0157120500782471</v>
      </c>
      <c r="O173" s="247">
        <f t="shared" si="19"/>
        <v>3.0157120500782471</v>
      </c>
      <c r="P173" s="10">
        <f t="shared" si="16"/>
        <v>42.878288335524253</v>
      </c>
      <c r="Q173" s="11">
        <f t="shared" si="17"/>
        <v>8.3294394373371647E-2</v>
      </c>
    </row>
    <row r="174" spans="1:17">
      <c r="A174" s="9">
        <f t="shared" si="20"/>
        <v>169</v>
      </c>
      <c r="B174" s="8" t="s">
        <v>487</v>
      </c>
      <c r="C174" s="8">
        <f>димвенканали!C174</f>
        <v>378.9</v>
      </c>
      <c r="D174" s="8">
        <f>димвенканали!D174</f>
        <v>0</v>
      </c>
      <c r="E174" s="8">
        <f>димвенканали!E174</f>
        <v>0</v>
      </c>
      <c r="F174" s="8">
        <f t="shared" si="14"/>
        <v>378.9</v>
      </c>
      <c r="G174" s="8"/>
      <c r="H174" s="8"/>
      <c r="I174" s="8">
        <v>12</v>
      </c>
      <c r="J174" s="11">
        <v>7.5117370892018778E-3</v>
      </c>
      <c r="K174" s="18">
        <f t="shared" si="18"/>
        <v>17.045107981220657</v>
      </c>
      <c r="L174" s="10">
        <f t="shared" si="15"/>
        <v>6.2674862046948361</v>
      </c>
      <c r="M174" s="10">
        <v>6.5843380281690136</v>
      </c>
      <c r="N174" s="10">
        <v>2.2617840375586855</v>
      </c>
      <c r="O174" s="247">
        <f t="shared" si="19"/>
        <v>2.2617840375586855</v>
      </c>
      <c r="P174" s="10">
        <f t="shared" si="16"/>
        <v>32.158716251643192</v>
      </c>
      <c r="Q174" s="11">
        <f t="shared" si="17"/>
        <v>8.4873888233420944E-2</v>
      </c>
    </row>
    <row r="175" spans="1:17">
      <c r="A175" s="9">
        <f t="shared" si="20"/>
        <v>170</v>
      </c>
      <c r="B175" s="8" t="s">
        <v>488</v>
      </c>
      <c r="C175" s="8">
        <f>димвенканали!C175</f>
        <v>391.9</v>
      </c>
      <c r="D175" s="8">
        <f>димвенканали!D175</f>
        <v>0</v>
      </c>
      <c r="E175" s="8">
        <f>димвенканали!E175</f>
        <v>0</v>
      </c>
      <c r="F175" s="8">
        <f t="shared" si="14"/>
        <v>391.9</v>
      </c>
      <c r="G175" s="8"/>
      <c r="H175" s="8"/>
      <c r="I175" s="8">
        <v>13</v>
      </c>
      <c r="J175" s="11">
        <v>8.1377151799686999E-3</v>
      </c>
      <c r="K175" s="18">
        <f t="shared" si="18"/>
        <v>18.465533646322378</v>
      </c>
      <c r="L175" s="10">
        <f t="shared" si="15"/>
        <v>6.7897767217527392</v>
      </c>
      <c r="M175" s="10">
        <v>7.1330328638497642</v>
      </c>
      <c r="N175" s="10">
        <v>2.4502660406885757</v>
      </c>
      <c r="O175" s="247">
        <f t="shared" si="19"/>
        <v>2.4502660406885757</v>
      </c>
      <c r="P175" s="10">
        <f t="shared" si="16"/>
        <v>34.838609272613454</v>
      </c>
      <c r="Q175" s="11">
        <f t="shared" si="17"/>
        <v>8.8896680971200445E-2</v>
      </c>
    </row>
    <row r="176" spans="1:17">
      <c r="A176" s="9">
        <f t="shared" si="20"/>
        <v>171</v>
      </c>
      <c r="B176" s="8" t="s">
        <v>489</v>
      </c>
      <c r="C176" s="8">
        <f>димвенканали!C176</f>
        <v>381.3</v>
      </c>
      <c r="D176" s="8">
        <f>димвенканали!D176</f>
        <v>0</v>
      </c>
      <c r="E176" s="8">
        <f>димвенканали!E176</f>
        <v>0</v>
      </c>
      <c r="F176" s="8">
        <f t="shared" si="14"/>
        <v>381.3</v>
      </c>
      <c r="G176" s="8"/>
      <c r="H176" s="8"/>
      <c r="I176" s="8">
        <v>12</v>
      </c>
      <c r="J176" s="11">
        <v>7.5117370892018778E-3</v>
      </c>
      <c r="K176" s="18">
        <f t="shared" si="18"/>
        <v>17.045107981220657</v>
      </c>
      <c r="L176" s="10">
        <f t="shared" si="15"/>
        <v>6.2674862046948361</v>
      </c>
      <c r="M176" s="10">
        <v>6.5843380281690136</v>
      </c>
      <c r="N176" s="10">
        <v>2.2617840375586855</v>
      </c>
      <c r="O176" s="247">
        <f t="shared" si="19"/>
        <v>2.2617840375586855</v>
      </c>
      <c r="P176" s="10">
        <f t="shared" si="16"/>
        <v>32.158716251643192</v>
      </c>
      <c r="Q176" s="11">
        <f t="shared" si="17"/>
        <v>8.4339670211495382E-2</v>
      </c>
    </row>
    <row r="177" spans="1:17">
      <c r="A177" s="9">
        <f t="shared" si="20"/>
        <v>172</v>
      </c>
      <c r="B177" s="8" t="s">
        <v>490</v>
      </c>
      <c r="C177" s="8">
        <f>димвенканали!C177</f>
        <v>2512.2399999999998</v>
      </c>
      <c r="D177" s="8">
        <f>димвенканали!D177</f>
        <v>0</v>
      </c>
      <c r="E177" s="8">
        <f>димвенканали!E177</f>
        <v>0</v>
      </c>
      <c r="F177" s="8">
        <f t="shared" si="14"/>
        <v>2512.2399999999998</v>
      </c>
      <c r="G177" s="8"/>
      <c r="H177" s="8"/>
      <c r="I177" s="8">
        <v>47</v>
      </c>
      <c r="J177" s="11">
        <v>2.9420970266040687E-2</v>
      </c>
      <c r="K177" s="18">
        <f t="shared" si="18"/>
        <v>66.760006259780909</v>
      </c>
      <c r="L177" s="10">
        <f t="shared" si="15"/>
        <v>24.54765430172144</v>
      </c>
      <c r="M177" s="10">
        <v>25.788657276995302</v>
      </c>
      <c r="N177" s="10">
        <v>8.8586541471048523</v>
      </c>
      <c r="O177" s="247">
        <f t="shared" si="19"/>
        <v>8.8586541471048523</v>
      </c>
      <c r="P177" s="10">
        <f t="shared" si="16"/>
        <v>125.9549719856025</v>
      </c>
      <c r="Q177" s="11">
        <f t="shared" si="17"/>
        <v>5.0136520390409556E-2</v>
      </c>
    </row>
    <row r="178" spans="1:17">
      <c r="A178" s="9">
        <f t="shared" si="20"/>
        <v>173</v>
      </c>
      <c r="B178" s="8" t="s">
        <v>491</v>
      </c>
      <c r="C178" s="8">
        <f>димвенканали!C178</f>
        <v>124.1</v>
      </c>
      <c r="D178" s="8">
        <f>димвенканали!D178</f>
        <v>0</v>
      </c>
      <c r="E178" s="8">
        <f>димвенканали!E178</f>
        <v>0</v>
      </c>
      <c r="F178" s="8">
        <f t="shared" si="14"/>
        <v>124.1</v>
      </c>
      <c r="G178" s="8"/>
      <c r="H178" s="8"/>
      <c r="I178" s="8">
        <v>3</v>
      </c>
      <c r="J178" s="11">
        <v>1.8779342723004694E-3</v>
      </c>
      <c r="K178" s="18">
        <f t="shared" si="18"/>
        <v>4.2612769953051641</v>
      </c>
      <c r="L178" s="10">
        <f t="shared" si="15"/>
        <v>1.566871551173709</v>
      </c>
      <c r="M178" s="10">
        <v>1.6460845070422534</v>
      </c>
      <c r="N178" s="10">
        <v>0.56544600938967138</v>
      </c>
      <c r="O178" s="247">
        <f t="shared" si="19"/>
        <v>0.56544600938967138</v>
      </c>
      <c r="P178" s="10">
        <f t="shared" si="16"/>
        <v>8.0396790629107979</v>
      </c>
      <c r="Q178" s="11">
        <f t="shared" si="17"/>
        <v>6.4783876413463323E-2</v>
      </c>
    </row>
    <row r="179" spans="1:17">
      <c r="A179" s="9">
        <f t="shared" si="20"/>
        <v>174</v>
      </c>
      <c r="B179" s="8" t="s">
        <v>492</v>
      </c>
      <c r="C179" s="8">
        <f>димвенканали!C179</f>
        <v>147.35</v>
      </c>
      <c r="D179" s="8">
        <f>димвенканали!D179</f>
        <v>0</v>
      </c>
      <c r="E179" s="8">
        <f>димвенканали!E179</f>
        <v>0</v>
      </c>
      <c r="F179" s="8">
        <f t="shared" si="14"/>
        <v>147.35</v>
      </c>
      <c r="G179" s="8"/>
      <c r="H179" s="8"/>
      <c r="I179" s="8">
        <v>3</v>
      </c>
      <c r="J179" s="11">
        <v>1.8779342723004694E-3</v>
      </c>
      <c r="K179" s="18">
        <f t="shared" si="18"/>
        <v>4.2612769953051641</v>
      </c>
      <c r="L179" s="10">
        <f t="shared" si="15"/>
        <v>1.566871551173709</v>
      </c>
      <c r="M179" s="10">
        <v>1.6460845070422534</v>
      </c>
      <c r="N179" s="10">
        <v>0.56544600938967138</v>
      </c>
      <c r="O179" s="247">
        <f t="shared" si="19"/>
        <v>0.56544600938967138</v>
      </c>
      <c r="P179" s="10">
        <f t="shared" si="16"/>
        <v>8.0396790629107979</v>
      </c>
      <c r="Q179" s="11">
        <f t="shared" si="17"/>
        <v>5.4561785292913459E-2</v>
      </c>
    </row>
    <row r="180" spans="1:17">
      <c r="A180" s="9">
        <f t="shared" si="20"/>
        <v>175</v>
      </c>
      <c r="B180" s="8" t="s">
        <v>493</v>
      </c>
      <c r="C180" s="8">
        <f>димвенканали!C180</f>
        <v>118.2</v>
      </c>
      <c r="D180" s="8">
        <f>димвенканали!D180</f>
        <v>0</v>
      </c>
      <c r="E180" s="8">
        <f>димвенканали!E180</f>
        <v>0</v>
      </c>
      <c r="F180" s="8">
        <f t="shared" si="14"/>
        <v>118.2</v>
      </c>
      <c r="G180" s="8"/>
      <c r="H180" s="8"/>
      <c r="I180" s="8">
        <v>3</v>
      </c>
      <c r="J180" s="11">
        <v>1.8779342723004694E-3</v>
      </c>
      <c r="K180" s="18">
        <f t="shared" si="18"/>
        <v>4.2612769953051641</v>
      </c>
      <c r="L180" s="10">
        <f t="shared" si="15"/>
        <v>1.566871551173709</v>
      </c>
      <c r="M180" s="10">
        <v>1.6460845070422534</v>
      </c>
      <c r="N180" s="10">
        <v>0.56544600938967138</v>
      </c>
      <c r="O180" s="247">
        <f t="shared" si="19"/>
        <v>0.56544600938967138</v>
      </c>
      <c r="P180" s="10">
        <f t="shared" si="16"/>
        <v>8.0396790629107979</v>
      </c>
      <c r="Q180" s="11">
        <f t="shared" si="17"/>
        <v>6.8017589364727557E-2</v>
      </c>
    </row>
    <row r="181" spans="1:17">
      <c r="A181" s="9">
        <f t="shared" si="20"/>
        <v>176</v>
      </c>
      <c r="B181" s="8" t="s">
        <v>494</v>
      </c>
      <c r="C181" s="8">
        <f>димвенканали!C181</f>
        <v>111.8</v>
      </c>
      <c r="D181" s="8">
        <f>димвенканали!D181</f>
        <v>0</v>
      </c>
      <c r="E181" s="8">
        <f>димвенканали!E181</f>
        <v>0</v>
      </c>
      <c r="F181" s="8">
        <f t="shared" si="14"/>
        <v>111.8</v>
      </c>
      <c r="G181" s="8"/>
      <c r="H181" s="8"/>
      <c r="I181" s="8">
        <v>3</v>
      </c>
      <c r="J181" s="11">
        <v>1.8779342723004694E-3</v>
      </c>
      <c r="K181" s="18">
        <f t="shared" si="18"/>
        <v>4.2612769953051641</v>
      </c>
      <c r="L181" s="10">
        <f t="shared" si="15"/>
        <v>1.566871551173709</v>
      </c>
      <c r="M181" s="10">
        <v>1.6460845070422534</v>
      </c>
      <c r="N181" s="10">
        <v>0.56544600938967138</v>
      </c>
      <c r="O181" s="247">
        <f t="shared" si="19"/>
        <v>0.56544600938967138</v>
      </c>
      <c r="P181" s="10">
        <f t="shared" si="16"/>
        <v>8.0396790629107979</v>
      </c>
      <c r="Q181" s="11">
        <f t="shared" si="17"/>
        <v>7.1911261743388175E-2</v>
      </c>
    </row>
    <row r="182" spans="1:17">
      <c r="A182" s="9">
        <f t="shared" si="20"/>
        <v>177</v>
      </c>
      <c r="B182" s="8" t="s">
        <v>495</v>
      </c>
      <c r="C182" s="8">
        <f>димвенканали!C182</f>
        <v>177.1</v>
      </c>
      <c r="D182" s="8">
        <f>димвенканали!D182</f>
        <v>0</v>
      </c>
      <c r="E182" s="8">
        <f>димвенканали!E182</f>
        <v>0</v>
      </c>
      <c r="F182" s="8">
        <f t="shared" si="14"/>
        <v>177.1</v>
      </c>
      <c r="G182" s="8"/>
      <c r="H182" s="8"/>
      <c r="I182" s="8">
        <v>4</v>
      </c>
      <c r="J182" s="11">
        <v>2.5039123630672924E-3</v>
      </c>
      <c r="K182" s="18">
        <f t="shared" si="18"/>
        <v>5.6817026604068852</v>
      </c>
      <c r="L182" s="10">
        <f t="shared" si="15"/>
        <v>2.0891620682316119</v>
      </c>
      <c r="M182" s="10">
        <v>2.1947793427230042</v>
      </c>
      <c r="N182" s="10">
        <v>0.75392801251956176</v>
      </c>
      <c r="O182" s="247">
        <f t="shared" si="19"/>
        <v>0.75392801251956176</v>
      </c>
      <c r="P182" s="10">
        <f t="shared" si="16"/>
        <v>10.719572083881063</v>
      </c>
      <c r="Q182" s="11">
        <f t="shared" si="17"/>
        <v>6.0528357334167497E-2</v>
      </c>
    </row>
    <row r="183" spans="1:17">
      <c r="A183" s="9">
        <f t="shared" si="20"/>
        <v>178</v>
      </c>
      <c r="B183" s="8" t="s">
        <v>496</v>
      </c>
      <c r="C183" s="8">
        <f>димвенканали!C183</f>
        <v>535.96</v>
      </c>
      <c r="D183" s="8">
        <f>димвенканали!D183</f>
        <v>36.6</v>
      </c>
      <c r="E183" s="8">
        <f>димвенканали!E183</f>
        <v>0</v>
      </c>
      <c r="F183" s="8">
        <f t="shared" si="14"/>
        <v>572.56000000000006</v>
      </c>
      <c r="G183" s="8">
        <v>1</v>
      </c>
      <c r="H183" s="8"/>
      <c r="I183" s="8">
        <v>11</v>
      </c>
      <c r="J183" s="11">
        <v>7.5117370892018778E-3</v>
      </c>
      <c r="K183" s="18">
        <f t="shared" si="18"/>
        <v>17.045107981220657</v>
      </c>
      <c r="L183" s="10">
        <f t="shared" si="15"/>
        <v>6.2674862046948361</v>
      </c>
      <c r="M183" s="10">
        <v>6.5843380281690136</v>
      </c>
      <c r="N183" s="10">
        <v>2.2617840375586855</v>
      </c>
      <c r="O183" s="247">
        <f t="shared" si="19"/>
        <v>2.2617840375586855</v>
      </c>
      <c r="P183" s="10">
        <f t="shared" si="16"/>
        <v>32.158716251643192</v>
      </c>
      <c r="Q183" s="11">
        <f t="shared" si="17"/>
        <v>5.6166543683881492E-2</v>
      </c>
    </row>
    <row r="184" spans="1:17">
      <c r="A184" s="9">
        <f t="shared" si="20"/>
        <v>179</v>
      </c>
      <c r="B184" s="8" t="s">
        <v>497</v>
      </c>
      <c r="C184" s="8">
        <f>димвенканали!C184</f>
        <v>546.79999999999995</v>
      </c>
      <c r="D184" s="8">
        <f>димвенканали!D184</f>
        <v>0</v>
      </c>
      <c r="E184" s="8">
        <f>димвенканали!E184</f>
        <v>0</v>
      </c>
      <c r="F184" s="8">
        <f t="shared" ref="F184:F245" si="21">C184+D184+E184</f>
        <v>546.79999999999995</v>
      </c>
      <c r="G184" s="8"/>
      <c r="H184" s="8"/>
      <c r="I184" s="8">
        <v>8</v>
      </c>
      <c r="J184" s="11">
        <v>5.0078247261345849E-3</v>
      </c>
      <c r="K184" s="18">
        <f t="shared" si="18"/>
        <v>11.36340532081377</v>
      </c>
      <c r="L184" s="10">
        <f t="shared" ref="L184:L243" si="22">K184*0.3677</f>
        <v>4.1783241364632238</v>
      </c>
      <c r="M184" s="10">
        <v>4.3895586854460085</v>
      </c>
      <c r="N184" s="10">
        <v>1.5078560250391235</v>
      </c>
      <c r="O184" s="247">
        <f t="shared" si="19"/>
        <v>1.5078560250391235</v>
      </c>
      <c r="P184" s="10">
        <f t="shared" ref="P184:P243" si="23">K184+L184+M184+O184</f>
        <v>21.439144167762127</v>
      </c>
      <c r="Q184" s="11">
        <f t="shared" ref="Q184:Q243" si="24">P184/F184</f>
        <v>3.9208383627948297E-2</v>
      </c>
    </row>
    <row r="185" spans="1:17">
      <c r="A185" s="9">
        <f t="shared" si="20"/>
        <v>180</v>
      </c>
      <c r="B185" s="8" t="s">
        <v>498</v>
      </c>
      <c r="C185" s="8">
        <f>димвенканали!C185</f>
        <v>695</v>
      </c>
      <c r="D185" s="8">
        <f>димвенканали!D185</f>
        <v>0</v>
      </c>
      <c r="E185" s="8">
        <f>димвенканали!E185</f>
        <v>0</v>
      </c>
      <c r="F185" s="8">
        <f t="shared" si="21"/>
        <v>695</v>
      </c>
      <c r="G185" s="8"/>
      <c r="H185" s="8"/>
      <c r="I185" s="8">
        <v>16</v>
      </c>
      <c r="J185" s="11">
        <v>1.001564945226917E-2</v>
      </c>
      <c r="K185" s="18">
        <f t="shared" si="18"/>
        <v>22.726810641627541</v>
      </c>
      <c r="L185" s="10">
        <f t="shared" si="22"/>
        <v>8.3566482729264475</v>
      </c>
      <c r="M185" s="10">
        <v>8.7791173708920169</v>
      </c>
      <c r="N185" s="10">
        <v>3.0157120500782471</v>
      </c>
      <c r="O185" s="247">
        <f t="shared" si="19"/>
        <v>3.0157120500782471</v>
      </c>
      <c r="P185" s="10">
        <f t="shared" si="23"/>
        <v>42.878288335524253</v>
      </c>
      <c r="Q185" s="11">
        <f t="shared" si="24"/>
        <v>6.1695378900034896E-2</v>
      </c>
    </row>
    <row r="186" spans="1:17">
      <c r="A186" s="9">
        <f t="shared" si="20"/>
        <v>181</v>
      </c>
      <c r="B186" s="8" t="s">
        <v>499</v>
      </c>
      <c r="C186" s="8">
        <f>димвенканали!C186</f>
        <v>641.82000000000005</v>
      </c>
      <c r="D186" s="8">
        <f>димвенканали!D186</f>
        <v>0</v>
      </c>
      <c r="E186" s="8">
        <f>димвенканали!E186</f>
        <v>0</v>
      </c>
      <c r="F186" s="8">
        <f t="shared" si="21"/>
        <v>641.82000000000005</v>
      </c>
      <c r="G186" s="8"/>
      <c r="H186" s="8"/>
      <c r="I186" s="8">
        <v>13</v>
      </c>
      <c r="J186" s="11">
        <v>8.1377151799686999E-3</v>
      </c>
      <c r="K186" s="18">
        <f t="shared" si="18"/>
        <v>18.465533646322378</v>
      </c>
      <c r="L186" s="10">
        <f t="shared" si="22"/>
        <v>6.7897767217527392</v>
      </c>
      <c r="M186" s="10">
        <v>7.1330328638497642</v>
      </c>
      <c r="N186" s="10">
        <v>2.4502660406885757</v>
      </c>
      <c r="O186" s="247">
        <f t="shared" si="19"/>
        <v>2.4502660406885757</v>
      </c>
      <c r="P186" s="10">
        <f t="shared" si="23"/>
        <v>34.838609272613454</v>
      </c>
      <c r="Q186" s="11">
        <f t="shared" si="24"/>
        <v>5.4280965492838257E-2</v>
      </c>
    </row>
    <row r="187" spans="1:17">
      <c r="A187" s="9">
        <f t="shared" si="20"/>
        <v>182</v>
      </c>
      <c r="B187" s="8" t="s">
        <v>500</v>
      </c>
      <c r="C187" s="8">
        <f>димвенканали!C187</f>
        <v>126.6</v>
      </c>
      <c r="D187" s="8">
        <f>димвенканали!D187</f>
        <v>0</v>
      </c>
      <c r="E187" s="8">
        <f>димвенканали!E187</f>
        <v>0</v>
      </c>
      <c r="F187" s="8">
        <f t="shared" si="21"/>
        <v>126.6</v>
      </c>
      <c r="G187" s="8"/>
      <c r="H187" s="8"/>
      <c r="I187" s="8">
        <v>2</v>
      </c>
      <c r="J187" s="11">
        <v>1.2519561815336462E-3</v>
      </c>
      <c r="K187" s="18">
        <f t="shared" si="18"/>
        <v>2.8408513302034426</v>
      </c>
      <c r="L187" s="10">
        <f t="shared" si="22"/>
        <v>1.0445810341158059</v>
      </c>
      <c r="M187" s="10">
        <v>1.0973896713615021</v>
      </c>
      <c r="N187" s="10">
        <v>0.37696400625978088</v>
      </c>
      <c r="O187" s="247">
        <f t="shared" si="19"/>
        <v>0.37696400625978088</v>
      </c>
      <c r="P187" s="10">
        <f t="shared" si="23"/>
        <v>5.3597860419405317</v>
      </c>
      <c r="Q187" s="11">
        <f t="shared" si="24"/>
        <v>4.2336382637760912E-2</v>
      </c>
    </row>
    <row r="188" spans="1:17">
      <c r="A188" s="9">
        <f t="shared" si="20"/>
        <v>183</v>
      </c>
      <c r="B188" s="8" t="s">
        <v>501</v>
      </c>
      <c r="C188" s="8">
        <f>димвенканали!C188</f>
        <v>611.88</v>
      </c>
      <c r="D188" s="8">
        <f>димвенканали!D188</f>
        <v>0</v>
      </c>
      <c r="E188" s="8">
        <f>димвенканали!E188</f>
        <v>0</v>
      </c>
      <c r="F188" s="8">
        <f t="shared" si="21"/>
        <v>611.88</v>
      </c>
      <c r="G188" s="8"/>
      <c r="H188" s="8"/>
      <c r="I188" s="8">
        <v>14</v>
      </c>
      <c r="J188" s="11">
        <v>8.7636932707355238E-3</v>
      </c>
      <c r="K188" s="18">
        <f t="shared" si="18"/>
        <v>19.885959311424099</v>
      </c>
      <c r="L188" s="10">
        <f t="shared" si="22"/>
        <v>7.3120672388106414</v>
      </c>
      <c r="M188" s="10">
        <v>7.6817276995305157</v>
      </c>
      <c r="N188" s="10">
        <v>2.6387480438184663</v>
      </c>
      <c r="O188" s="247">
        <f t="shared" si="19"/>
        <v>2.6387480438184663</v>
      </c>
      <c r="P188" s="10">
        <f t="shared" si="23"/>
        <v>37.518502293583722</v>
      </c>
      <c r="Q188" s="11">
        <f t="shared" si="24"/>
        <v>6.1316765204915545E-2</v>
      </c>
    </row>
    <row r="189" spans="1:17">
      <c r="A189" s="9">
        <f t="shared" si="20"/>
        <v>184</v>
      </c>
      <c r="B189" s="8" t="s">
        <v>502</v>
      </c>
      <c r="C189" s="8">
        <f>димвенканали!C189</f>
        <v>427.6</v>
      </c>
      <c r="D189" s="8">
        <f>димвенканали!D189</f>
        <v>0</v>
      </c>
      <c r="E189" s="8">
        <f>димвенканали!E189</f>
        <v>0</v>
      </c>
      <c r="F189" s="8">
        <f t="shared" si="21"/>
        <v>427.6</v>
      </c>
      <c r="G189" s="8"/>
      <c r="H189" s="8"/>
      <c r="I189" s="8">
        <v>10</v>
      </c>
      <c r="J189" s="11">
        <v>6.2597809076682309E-3</v>
      </c>
      <c r="K189" s="18">
        <f t="shared" si="18"/>
        <v>14.204256651017213</v>
      </c>
      <c r="L189" s="10">
        <f t="shared" si="22"/>
        <v>5.222905170579029</v>
      </c>
      <c r="M189" s="10">
        <v>5.4869483568075106</v>
      </c>
      <c r="N189" s="10">
        <v>1.8848200312989045</v>
      </c>
      <c r="O189" s="247">
        <f t="shared" si="19"/>
        <v>1.8848200312989045</v>
      </c>
      <c r="P189" s="10">
        <f t="shared" si="23"/>
        <v>26.798930209702657</v>
      </c>
      <c r="Q189" s="11">
        <f t="shared" si="24"/>
        <v>6.2672895719603966E-2</v>
      </c>
    </row>
    <row r="190" spans="1:17">
      <c r="A190" s="9">
        <f t="shared" si="20"/>
        <v>185</v>
      </c>
      <c r="B190" s="8" t="s">
        <v>503</v>
      </c>
      <c r="C190" s="8">
        <f>димвенканали!C190</f>
        <v>411.9</v>
      </c>
      <c r="D190" s="8">
        <f>димвенканали!D190</f>
        <v>0</v>
      </c>
      <c r="E190" s="8">
        <f>димвенканали!E190</f>
        <v>0</v>
      </c>
      <c r="F190" s="8">
        <f t="shared" si="21"/>
        <v>411.9</v>
      </c>
      <c r="G190" s="8"/>
      <c r="H190" s="8"/>
      <c r="I190" s="8">
        <v>12</v>
      </c>
      <c r="J190" s="11">
        <v>7.5117370892018778E-3</v>
      </c>
      <c r="K190" s="18">
        <f t="shared" si="18"/>
        <v>17.045107981220657</v>
      </c>
      <c r="L190" s="10">
        <f t="shared" si="22"/>
        <v>6.2674862046948361</v>
      </c>
      <c r="M190" s="10">
        <v>6.5843380281690136</v>
      </c>
      <c r="N190" s="10">
        <v>2.2617840375586855</v>
      </c>
      <c r="O190" s="247">
        <f t="shared" si="19"/>
        <v>2.2617840375586855</v>
      </c>
      <c r="P190" s="10">
        <f t="shared" si="23"/>
        <v>32.158716251643192</v>
      </c>
      <c r="Q190" s="11">
        <f t="shared" si="24"/>
        <v>7.8074086554122832E-2</v>
      </c>
    </row>
    <row r="191" spans="1:17">
      <c r="A191" s="9">
        <f t="shared" si="20"/>
        <v>186</v>
      </c>
      <c r="B191" s="8" t="s">
        <v>504</v>
      </c>
      <c r="C191" s="8">
        <f>димвенканали!C191</f>
        <v>586.9</v>
      </c>
      <c r="D191" s="8">
        <f>димвенканали!D191</f>
        <v>0</v>
      </c>
      <c r="E191" s="8">
        <f>димвенканали!E191</f>
        <v>48.4</v>
      </c>
      <c r="F191" s="8">
        <f t="shared" si="21"/>
        <v>635.29999999999995</v>
      </c>
      <c r="G191" s="8"/>
      <c r="H191" s="8">
        <v>1</v>
      </c>
      <c r="I191" s="8">
        <v>15</v>
      </c>
      <c r="J191" s="11">
        <v>1.001564945226917E-2</v>
      </c>
      <c r="K191" s="18">
        <f t="shared" si="18"/>
        <v>22.726810641627541</v>
      </c>
      <c r="L191" s="10">
        <f t="shared" si="22"/>
        <v>8.3566482729264475</v>
      </c>
      <c r="M191" s="10">
        <v>8.7791173708920169</v>
      </c>
      <c r="N191" s="10">
        <v>3.0157120500782471</v>
      </c>
      <c r="O191" s="247">
        <f t="shared" si="19"/>
        <v>3.0157120500782471</v>
      </c>
      <c r="P191" s="10">
        <f t="shared" si="23"/>
        <v>42.878288335524253</v>
      </c>
      <c r="Q191" s="11">
        <f t="shared" si="24"/>
        <v>6.7492977074648602E-2</v>
      </c>
    </row>
    <row r="192" spans="1:17">
      <c r="A192" s="9">
        <f t="shared" si="20"/>
        <v>187</v>
      </c>
      <c r="B192" s="8" t="s">
        <v>505</v>
      </c>
      <c r="C192" s="8">
        <f>димвенканали!C192</f>
        <v>589.9</v>
      </c>
      <c r="D192" s="8">
        <f>димвенканали!D192</f>
        <v>60.8</v>
      </c>
      <c r="E192" s="8">
        <f>димвенканали!E192</f>
        <v>0</v>
      </c>
      <c r="F192" s="8">
        <f t="shared" si="21"/>
        <v>650.69999999999993</v>
      </c>
      <c r="G192" s="8">
        <v>1</v>
      </c>
      <c r="H192" s="8"/>
      <c r="I192" s="8">
        <v>18</v>
      </c>
      <c r="J192" s="11">
        <v>1.189358372456964E-2</v>
      </c>
      <c r="K192" s="18">
        <f t="shared" si="18"/>
        <v>26.988087636932708</v>
      </c>
      <c r="L192" s="10">
        <f t="shared" si="22"/>
        <v>9.9235198241001576</v>
      </c>
      <c r="M192" s="10">
        <v>10.425201877934272</v>
      </c>
      <c r="N192" s="10">
        <v>3.5811580594679189</v>
      </c>
      <c r="O192" s="247">
        <f t="shared" si="19"/>
        <v>3.5811580594679189</v>
      </c>
      <c r="P192" s="10">
        <f t="shared" si="23"/>
        <v>50.917967398435053</v>
      </c>
      <c r="Q192" s="11">
        <f t="shared" si="24"/>
        <v>7.8251064082426713E-2</v>
      </c>
    </row>
    <row r="193" spans="1:17">
      <c r="A193" s="9">
        <f t="shared" si="20"/>
        <v>188</v>
      </c>
      <c r="B193" s="8" t="s">
        <v>506</v>
      </c>
      <c r="C193" s="8">
        <f>димвенканали!C193</f>
        <v>650.29999999999995</v>
      </c>
      <c r="D193" s="8">
        <f>димвенканали!D193</f>
        <v>0</v>
      </c>
      <c r="E193" s="8">
        <f>димвенканали!E193</f>
        <v>0</v>
      </c>
      <c r="F193" s="8">
        <f t="shared" si="21"/>
        <v>650.29999999999995</v>
      </c>
      <c r="G193" s="8"/>
      <c r="H193" s="8"/>
      <c r="I193" s="8">
        <v>14</v>
      </c>
      <c r="J193" s="11">
        <v>8.7636932707355238E-3</v>
      </c>
      <c r="K193" s="18">
        <f t="shared" si="18"/>
        <v>19.885959311424099</v>
      </c>
      <c r="L193" s="10">
        <f t="shared" si="22"/>
        <v>7.3120672388106414</v>
      </c>
      <c r="M193" s="10">
        <v>7.6817276995305157</v>
      </c>
      <c r="N193" s="10">
        <v>2.6387480438184663</v>
      </c>
      <c r="O193" s="247">
        <f t="shared" si="19"/>
        <v>2.6387480438184663</v>
      </c>
      <c r="P193" s="10">
        <f t="shared" si="23"/>
        <v>37.518502293583722</v>
      </c>
      <c r="Q193" s="11">
        <f t="shared" si="24"/>
        <v>5.7694144692578386E-2</v>
      </c>
    </row>
    <row r="194" spans="1:17">
      <c r="A194" s="9">
        <f t="shared" si="20"/>
        <v>189</v>
      </c>
      <c r="B194" s="8" t="s">
        <v>507</v>
      </c>
      <c r="C194" s="8">
        <f>димвенканали!C194</f>
        <v>630.21</v>
      </c>
      <c r="D194" s="8">
        <f>димвенканали!D194</f>
        <v>38.9</v>
      </c>
      <c r="E194" s="8">
        <f>димвенканали!E194</f>
        <v>33.799999999999997</v>
      </c>
      <c r="F194" s="8">
        <f t="shared" si="21"/>
        <v>702.91</v>
      </c>
      <c r="G194" s="8">
        <v>1</v>
      </c>
      <c r="H194" s="8">
        <v>1</v>
      </c>
      <c r="I194" s="8">
        <v>10</v>
      </c>
      <c r="J194" s="11">
        <v>7.5117370892018778E-3</v>
      </c>
      <c r="K194" s="18">
        <f t="shared" si="18"/>
        <v>17.045107981220657</v>
      </c>
      <c r="L194" s="10">
        <f t="shared" si="22"/>
        <v>6.2674862046948361</v>
      </c>
      <c r="M194" s="10">
        <v>6.5843380281690136</v>
      </c>
      <c r="N194" s="10">
        <v>2.2617840375586855</v>
      </c>
      <c r="O194" s="247">
        <f t="shared" si="19"/>
        <v>2.2617840375586855</v>
      </c>
      <c r="P194" s="10">
        <f t="shared" si="23"/>
        <v>32.158716251643192</v>
      </c>
      <c r="Q194" s="11">
        <f t="shared" si="24"/>
        <v>4.5750830478501078E-2</v>
      </c>
    </row>
    <row r="195" spans="1:17">
      <c r="A195" s="9">
        <f t="shared" si="20"/>
        <v>190</v>
      </c>
      <c r="B195" s="8" t="s">
        <v>508</v>
      </c>
      <c r="C195" s="8">
        <f>димвенканали!C195</f>
        <v>592.9</v>
      </c>
      <c r="D195" s="8">
        <f>димвенканали!D195</f>
        <v>0</v>
      </c>
      <c r="E195" s="8">
        <f>димвенканали!E195</f>
        <v>0</v>
      </c>
      <c r="F195" s="8">
        <f t="shared" si="21"/>
        <v>592.9</v>
      </c>
      <c r="G195" s="8"/>
      <c r="H195" s="8"/>
      <c r="I195" s="8">
        <v>19</v>
      </c>
      <c r="J195" s="11">
        <v>1.189358372456964E-2</v>
      </c>
      <c r="K195" s="18">
        <f t="shared" si="18"/>
        <v>26.988087636932708</v>
      </c>
      <c r="L195" s="10">
        <f t="shared" si="22"/>
        <v>9.9235198241001576</v>
      </c>
      <c r="M195" s="10">
        <v>10.425201877934272</v>
      </c>
      <c r="N195" s="10">
        <v>3.5811580594679189</v>
      </c>
      <c r="O195" s="247">
        <f t="shared" si="19"/>
        <v>3.5811580594679189</v>
      </c>
      <c r="P195" s="10">
        <f t="shared" si="23"/>
        <v>50.917967398435053</v>
      </c>
      <c r="Q195" s="11">
        <f t="shared" si="24"/>
        <v>8.587951998386753E-2</v>
      </c>
    </row>
    <row r="196" spans="1:17">
      <c r="A196" s="9">
        <f t="shared" si="20"/>
        <v>191</v>
      </c>
      <c r="B196" s="8" t="s">
        <v>509</v>
      </c>
      <c r="C196" s="8">
        <f>димвенканали!C196</f>
        <v>1130.92</v>
      </c>
      <c r="D196" s="8">
        <f>димвенканали!D196</f>
        <v>0</v>
      </c>
      <c r="E196" s="8">
        <f>димвенканали!E196</f>
        <v>114.2</v>
      </c>
      <c r="F196" s="8">
        <f t="shared" si="21"/>
        <v>1245.1200000000001</v>
      </c>
      <c r="G196" s="8"/>
      <c r="H196" s="8">
        <v>1</v>
      </c>
      <c r="I196" s="8">
        <v>23</v>
      </c>
      <c r="J196" s="11">
        <v>1.5023474178403756E-2</v>
      </c>
      <c r="K196" s="18">
        <f t="shared" si="18"/>
        <v>34.090215962441313</v>
      </c>
      <c r="L196" s="10">
        <f t="shared" si="22"/>
        <v>12.534972409389672</v>
      </c>
      <c r="M196" s="10">
        <v>13.168676056338027</v>
      </c>
      <c r="N196" s="10">
        <v>4.523568075117371</v>
      </c>
      <c r="O196" s="247">
        <f t="shared" si="19"/>
        <v>4.523568075117371</v>
      </c>
      <c r="P196" s="10">
        <f t="shared" si="23"/>
        <v>64.317432503286383</v>
      </c>
      <c r="Q196" s="11">
        <f t="shared" si="24"/>
        <v>5.1655609502125402E-2</v>
      </c>
    </row>
    <row r="197" spans="1:17">
      <c r="A197" s="9">
        <f t="shared" si="20"/>
        <v>192</v>
      </c>
      <c r="B197" s="8" t="s">
        <v>510</v>
      </c>
      <c r="C197" s="8">
        <f>димвенканали!C197</f>
        <v>274.64999999999998</v>
      </c>
      <c r="D197" s="8">
        <f>димвенканали!D197</f>
        <v>0</v>
      </c>
      <c r="E197" s="8">
        <f>димвенканали!E197</f>
        <v>0</v>
      </c>
      <c r="F197" s="8">
        <f t="shared" si="21"/>
        <v>274.64999999999998</v>
      </c>
      <c r="G197" s="8"/>
      <c r="H197" s="8"/>
      <c r="I197" s="8">
        <v>6</v>
      </c>
      <c r="J197" s="11">
        <v>3.7558685446009389E-3</v>
      </c>
      <c r="K197" s="18">
        <f t="shared" ref="K197:K260" si="25">J197*$K$2</f>
        <v>8.5225539906103283</v>
      </c>
      <c r="L197" s="10">
        <f t="shared" si="22"/>
        <v>3.133743102347418</v>
      </c>
      <c r="M197" s="10">
        <v>3.2921690140845068</v>
      </c>
      <c r="N197" s="10">
        <v>1.1308920187793428</v>
      </c>
      <c r="O197" s="247">
        <f t="shared" ref="O197:O260" si="26">N197*$O$2</f>
        <v>1.1308920187793428</v>
      </c>
      <c r="P197" s="10">
        <f t="shared" si="23"/>
        <v>16.079358125821596</v>
      </c>
      <c r="Q197" s="11">
        <f t="shared" si="24"/>
        <v>5.8544904881928261E-2</v>
      </c>
    </row>
    <row r="198" spans="1:17">
      <c r="A198" s="9">
        <f t="shared" si="20"/>
        <v>193</v>
      </c>
      <c r="B198" s="8" t="s">
        <v>511</v>
      </c>
      <c r="C198" s="8">
        <f>димвенканали!C198</f>
        <v>307.75</v>
      </c>
      <c r="D198" s="8">
        <f>димвенканали!D198</f>
        <v>138.30000000000001</v>
      </c>
      <c r="E198" s="8">
        <f>димвенканали!E198</f>
        <v>0</v>
      </c>
      <c r="F198" s="8">
        <f t="shared" si="21"/>
        <v>446.05</v>
      </c>
      <c r="G198" s="8">
        <v>1</v>
      </c>
      <c r="H198" s="8"/>
      <c r="I198" s="8">
        <v>6</v>
      </c>
      <c r="J198" s="11">
        <v>4.3818466353677619E-3</v>
      </c>
      <c r="K198" s="18">
        <f t="shared" si="25"/>
        <v>9.9429796557120493</v>
      </c>
      <c r="L198" s="10">
        <f t="shared" si="22"/>
        <v>3.6560336194053207</v>
      </c>
      <c r="M198" s="10">
        <v>3.8408638497652579</v>
      </c>
      <c r="N198" s="10">
        <v>2.629107981220657</v>
      </c>
      <c r="O198" s="247">
        <f t="shared" si="26"/>
        <v>2.629107981220657</v>
      </c>
      <c r="P198" s="10">
        <f t="shared" si="23"/>
        <v>20.068985106103284</v>
      </c>
      <c r="Q198" s="11">
        <f t="shared" si="24"/>
        <v>4.4992680430676571E-2</v>
      </c>
    </row>
    <row r="199" spans="1:17">
      <c r="A199" s="9">
        <f t="shared" si="20"/>
        <v>194</v>
      </c>
      <c r="B199" s="8" t="s">
        <v>512</v>
      </c>
      <c r="C199" s="8">
        <f>димвенканали!C199</f>
        <v>625.9</v>
      </c>
      <c r="D199" s="8">
        <f>димвенканали!D199</f>
        <v>158.1</v>
      </c>
      <c r="E199" s="8">
        <f>димвенканали!E199</f>
        <v>0</v>
      </c>
      <c r="F199" s="8">
        <f t="shared" si="21"/>
        <v>784</v>
      </c>
      <c r="G199" s="8">
        <v>1</v>
      </c>
      <c r="H199" s="8"/>
      <c r="I199" s="8">
        <v>20</v>
      </c>
      <c r="J199" s="11">
        <v>1.3145539906103286E-2</v>
      </c>
      <c r="K199" s="18">
        <f t="shared" si="25"/>
        <v>29.82893896713615</v>
      </c>
      <c r="L199" s="10">
        <f t="shared" si="22"/>
        <v>10.968100858215964</v>
      </c>
      <c r="M199" s="10">
        <v>11.522591549295774</v>
      </c>
      <c r="N199" s="10">
        <v>3.9581220657276996</v>
      </c>
      <c r="O199" s="247">
        <f t="shared" si="26"/>
        <v>3.9581220657276996</v>
      </c>
      <c r="P199" s="10">
        <f t="shared" si="23"/>
        <v>56.277753440375591</v>
      </c>
      <c r="Q199" s="11">
        <f t="shared" si="24"/>
        <v>7.1782848775989269E-2</v>
      </c>
    </row>
    <row r="200" spans="1:17">
      <c r="A200" s="9">
        <f t="shared" ref="A200:A263" si="27">A199+1</f>
        <v>195</v>
      </c>
      <c r="B200" s="8" t="s">
        <v>513</v>
      </c>
      <c r="C200" s="8">
        <f>димвенканали!C200</f>
        <v>289.39999999999998</v>
      </c>
      <c r="D200" s="8">
        <f>димвенканали!D200</f>
        <v>0</v>
      </c>
      <c r="E200" s="8">
        <f>димвенканали!E200</f>
        <v>32.700000000000003</v>
      </c>
      <c r="F200" s="8">
        <f t="shared" si="21"/>
        <v>322.09999999999997</v>
      </c>
      <c r="G200" s="8"/>
      <c r="H200" s="8">
        <v>1</v>
      </c>
      <c r="I200" s="8">
        <v>6</v>
      </c>
      <c r="J200" s="11">
        <v>4.3818466353677619E-3</v>
      </c>
      <c r="K200" s="18">
        <f t="shared" si="25"/>
        <v>9.9429796557120493</v>
      </c>
      <c r="L200" s="10">
        <f t="shared" si="22"/>
        <v>3.6560336194053207</v>
      </c>
      <c r="M200" s="10">
        <v>3.8408638497652579</v>
      </c>
      <c r="N200" s="10">
        <v>1.3193740219092331</v>
      </c>
      <c r="O200" s="247">
        <f t="shared" si="26"/>
        <v>1.3193740219092331</v>
      </c>
      <c r="P200" s="10">
        <f t="shared" si="23"/>
        <v>18.759251146791861</v>
      </c>
      <c r="Q200" s="11">
        <f t="shared" si="24"/>
        <v>5.8240456835740029E-2</v>
      </c>
    </row>
    <row r="201" spans="1:17">
      <c r="A201" s="9">
        <f t="shared" si="27"/>
        <v>196</v>
      </c>
      <c r="B201" s="8" t="s">
        <v>514</v>
      </c>
      <c r="C201" s="8">
        <f>димвенканали!C201</f>
        <v>543.79999999999995</v>
      </c>
      <c r="D201" s="8">
        <f>димвенканали!D201</f>
        <v>0</v>
      </c>
      <c r="E201" s="8">
        <f>димвенканали!E201</f>
        <v>0</v>
      </c>
      <c r="F201" s="8">
        <f t="shared" si="21"/>
        <v>543.79999999999995</v>
      </c>
      <c r="G201" s="8"/>
      <c r="H201" s="8"/>
      <c r="I201" s="8">
        <v>12</v>
      </c>
      <c r="J201" s="11">
        <v>7.5117370892018778E-3</v>
      </c>
      <c r="K201" s="18">
        <f t="shared" si="25"/>
        <v>17.045107981220657</v>
      </c>
      <c r="L201" s="10">
        <f t="shared" si="22"/>
        <v>6.2674862046948361</v>
      </c>
      <c r="M201" s="10">
        <v>6.5843380281690136</v>
      </c>
      <c r="N201" s="10">
        <v>2.2617840375586855</v>
      </c>
      <c r="O201" s="247">
        <f t="shared" si="26"/>
        <v>2.2617840375586855</v>
      </c>
      <c r="P201" s="10">
        <f t="shared" si="23"/>
        <v>32.158716251643192</v>
      </c>
      <c r="Q201" s="11">
        <f t="shared" si="24"/>
        <v>5.9137028781984541E-2</v>
      </c>
    </row>
    <row r="202" spans="1:17">
      <c r="A202" s="9">
        <f t="shared" si="27"/>
        <v>197</v>
      </c>
      <c r="B202" s="8" t="s">
        <v>515</v>
      </c>
      <c r="C202" s="8">
        <f>димвенканали!C202</f>
        <v>556.6</v>
      </c>
      <c r="D202" s="8">
        <f>димвенканали!D202</f>
        <v>0</v>
      </c>
      <c r="E202" s="8">
        <f>димвенканали!E202</f>
        <v>0</v>
      </c>
      <c r="F202" s="8">
        <f t="shared" si="21"/>
        <v>556.6</v>
      </c>
      <c r="G202" s="8"/>
      <c r="H202" s="8"/>
      <c r="I202" s="8">
        <v>12</v>
      </c>
      <c r="J202" s="11">
        <v>7.5117370892018778E-3</v>
      </c>
      <c r="K202" s="18">
        <f t="shared" si="25"/>
        <v>17.045107981220657</v>
      </c>
      <c r="L202" s="10">
        <f t="shared" si="22"/>
        <v>6.2674862046948361</v>
      </c>
      <c r="M202" s="10">
        <v>6.5843380281690136</v>
      </c>
      <c r="N202" s="10">
        <v>2.2617840375586855</v>
      </c>
      <c r="O202" s="247">
        <f t="shared" si="26"/>
        <v>2.2617840375586855</v>
      </c>
      <c r="P202" s="10">
        <f t="shared" si="23"/>
        <v>32.158716251643192</v>
      </c>
      <c r="Q202" s="11">
        <f t="shared" si="24"/>
        <v>5.777706836443261E-2</v>
      </c>
    </row>
    <row r="203" spans="1:17">
      <c r="A203" s="9">
        <f t="shared" si="27"/>
        <v>198</v>
      </c>
      <c r="B203" s="8" t="s">
        <v>516</v>
      </c>
      <c r="C203" s="8">
        <f>димвенканали!C203</f>
        <v>151.5</v>
      </c>
      <c r="D203" s="8">
        <f>димвенканали!D203</f>
        <v>0</v>
      </c>
      <c r="E203" s="8">
        <f>димвенканали!E203</f>
        <v>0</v>
      </c>
      <c r="F203" s="8">
        <f t="shared" si="21"/>
        <v>151.5</v>
      </c>
      <c r="G203" s="8"/>
      <c r="H203" s="8"/>
      <c r="I203" s="8">
        <v>4</v>
      </c>
      <c r="J203" s="11">
        <v>2.5039123630672924E-3</v>
      </c>
      <c r="K203" s="18">
        <f t="shared" si="25"/>
        <v>5.6817026604068852</v>
      </c>
      <c r="L203" s="10">
        <f t="shared" si="22"/>
        <v>2.0891620682316119</v>
      </c>
      <c r="M203" s="10">
        <v>2.1947793427230042</v>
      </c>
      <c r="N203" s="10">
        <v>0.75392801251956176</v>
      </c>
      <c r="O203" s="247">
        <f t="shared" si="26"/>
        <v>0.75392801251956176</v>
      </c>
      <c r="P203" s="10">
        <f t="shared" si="23"/>
        <v>10.719572083881063</v>
      </c>
      <c r="Q203" s="11">
        <f t="shared" si="24"/>
        <v>7.0756251378752896E-2</v>
      </c>
    </row>
    <row r="204" spans="1:17">
      <c r="A204" s="9">
        <f t="shared" si="27"/>
        <v>199</v>
      </c>
      <c r="B204" s="8" t="s">
        <v>517</v>
      </c>
      <c r="C204" s="8">
        <f>димвенканали!C204</f>
        <v>287.89999999999998</v>
      </c>
      <c r="D204" s="8">
        <f>димвенканали!D204</f>
        <v>71.900000000000006</v>
      </c>
      <c r="E204" s="8">
        <f>димвенканали!E204</f>
        <v>0</v>
      </c>
      <c r="F204" s="8">
        <f t="shared" si="21"/>
        <v>359.79999999999995</v>
      </c>
      <c r="G204" s="8">
        <v>1</v>
      </c>
      <c r="H204" s="8"/>
      <c r="I204" s="8">
        <v>7</v>
      </c>
      <c r="J204" s="11">
        <v>5.0078247261345849E-3</v>
      </c>
      <c r="K204" s="18">
        <f t="shared" si="25"/>
        <v>11.36340532081377</v>
      </c>
      <c r="L204" s="10">
        <f t="shared" si="22"/>
        <v>4.1783241364632238</v>
      </c>
      <c r="M204" s="10">
        <v>4.3895586854460085</v>
      </c>
      <c r="N204" s="10">
        <v>1.5078560250391235</v>
      </c>
      <c r="O204" s="247">
        <f t="shared" si="26"/>
        <v>1.5078560250391235</v>
      </c>
      <c r="P204" s="10">
        <f t="shared" si="23"/>
        <v>21.439144167762127</v>
      </c>
      <c r="Q204" s="11">
        <f t="shared" si="24"/>
        <v>5.9586281733635713E-2</v>
      </c>
    </row>
    <row r="205" spans="1:17">
      <c r="A205" s="9">
        <f t="shared" si="27"/>
        <v>200</v>
      </c>
      <c r="B205" s="8" t="s">
        <v>518</v>
      </c>
      <c r="C205" s="8">
        <f>димвенканали!C205</f>
        <v>383</v>
      </c>
      <c r="D205" s="8">
        <f>димвенканали!D205</f>
        <v>0</v>
      </c>
      <c r="E205" s="8">
        <f>димвенканали!E205</f>
        <v>0</v>
      </c>
      <c r="F205" s="8">
        <f t="shared" si="21"/>
        <v>383</v>
      </c>
      <c r="G205" s="8"/>
      <c r="H205" s="8"/>
      <c r="I205" s="8">
        <v>8</v>
      </c>
      <c r="J205" s="11">
        <v>5.0078247261345849E-3</v>
      </c>
      <c r="K205" s="18">
        <f t="shared" si="25"/>
        <v>11.36340532081377</v>
      </c>
      <c r="L205" s="10">
        <f t="shared" si="22"/>
        <v>4.1783241364632238</v>
      </c>
      <c r="M205" s="10">
        <v>4.3895586854460085</v>
      </c>
      <c r="N205" s="10">
        <v>1.5078560250391235</v>
      </c>
      <c r="O205" s="247">
        <f t="shared" si="26"/>
        <v>1.5078560250391235</v>
      </c>
      <c r="P205" s="10">
        <f t="shared" si="23"/>
        <v>21.439144167762127</v>
      </c>
      <c r="Q205" s="11">
        <f t="shared" si="24"/>
        <v>5.5976877722616517E-2</v>
      </c>
    </row>
    <row r="206" spans="1:17">
      <c r="A206" s="9">
        <f t="shared" si="27"/>
        <v>201</v>
      </c>
      <c r="B206" s="8" t="s">
        <v>519</v>
      </c>
      <c r="C206" s="8">
        <f>димвенканали!C206</f>
        <v>353.6</v>
      </c>
      <c r="D206" s="8">
        <f>димвенканали!D206</f>
        <v>0</v>
      </c>
      <c r="E206" s="8">
        <f>димвенканали!E206</f>
        <v>0</v>
      </c>
      <c r="F206" s="8">
        <f t="shared" si="21"/>
        <v>353.6</v>
      </c>
      <c r="G206" s="8"/>
      <c r="H206" s="8"/>
      <c r="I206" s="8">
        <v>9</v>
      </c>
      <c r="J206" s="11">
        <v>5.6338028169014079E-3</v>
      </c>
      <c r="K206" s="18">
        <f t="shared" si="25"/>
        <v>12.783830985915491</v>
      </c>
      <c r="L206" s="10">
        <f t="shared" si="22"/>
        <v>4.7006146535211268</v>
      </c>
      <c r="M206" s="10">
        <v>4.93825352112676</v>
      </c>
      <c r="N206" s="10">
        <v>1.6963380281690141</v>
      </c>
      <c r="O206" s="247">
        <f t="shared" si="26"/>
        <v>1.6963380281690141</v>
      </c>
      <c r="P206" s="10">
        <f t="shared" si="23"/>
        <v>24.119037188732392</v>
      </c>
      <c r="Q206" s="11">
        <f t="shared" si="24"/>
        <v>6.820994680071378E-2</v>
      </c>
    </row>
    <row r="207" spans="1:17">
      <c r="A207" s="9">
        <f t="shared" si="27"/>
        <v>202</v>
      </c>
      <c r="B207" s="8" t="s">
        <v>520</v>
      </c>
      <c r="C207" s="8">
        <f>димвенканали!C207</f>
        <v>500.84</v>
      </c>
      <c r="D207" s="8">
        <f>димвенканали!D207</f>
        <v>0</v>
      </c>
      <c r="E207" s="8">
        <f>димвенканали!E207</f>
        <v>47.4</v>
      </c>
      <c r="F207" s="8">
        <f t="shared" si="21"/>
        <v>548.24</v>
      </c>
      <c r="G207" s="8"/>
      <c r="H207" s="8">
        <v>1</v>
      </c>
      <c r="I207" s="8">
        <v>10</v>
      </c>
      <c r="J207" s="11">
        <v>6.8857589984350539E-3</v>
      </c>
      <c r="K207" s="18">
        <f t="shared" si="25"/>
        <v>15.624682316118935</v>
      </c>
      <c r="L207" s="10">
        <f t="shared" si="22"/>
        <v>5.745195687636933</v>
      </c>
      <c r="M207" s="10">
        <v>6.0356431924882621</v>
      </c>
      <c r="N207" s="10">
        <v>2.0733020344287949</v>
      </c>
      <c r="O207" s="247">
        <f t="shared" si="26"/>
        <v>2.0733020344287949</v>
      </c>
      <c r="P207" s="10">
        <f t="shared" si="23"/>
        <v>29.478823230672926</v>
      </c>
      <c r="Q207" s="11">
        <f t="shared" si="24"/>
        <v>5.3769924176770983E-2</v>
      </c>
    </row>
    <row r="208" spans="1:17">
      <c r="A208" s="9">
        <f t="shared" si="27"/>
        <v>203</v>
      </c>
      <c r="B208" s="8" t="s">
        <v>521</v>
      </c>
      <c r="C208" s="8">
        <f>димвенканали!C208</f>
        <v>153.69999999999999</v>
      </c>
      <c r="D208" s="8">
        <f>димвенканали!D208</f>
        <v>0</v>
      </c>
      <c r="E208" s="8">
        <f>димвенканали!E208</f>
        <v>0</v>
      </c>
      <c r="F208" s="8">
        <f t="shared" si="21"/>
        <v>153.69999999999999</v>
      </c>
      <c r="G208" s="8"/>
      <c r="H208" s="8"/>
      <c r="I208" s="8">
        <v>4</v>
      </c>
      <c r="J208" s="11">
        <v>2.5039123630672924E-3</v>
      </c>
      <c r="K208" s="18">
        <f t="shared" si="25"/>
        <v>5.6817026604068852</v>
      </c>
      <c r="L208" s="10">
        <f t="shared" si="22"/>
        <v>2.0891620682316119</v>
      </c>
      <c r="M208" s="10">
        <v>2.1947793427230042</v>
      </c>
      <c r="N208" s="10">
        <v>0.75392801251956176</v>
      </c>
      <c r="O208" s="247">
        <f t="shared" si="26"/>
        <v>0.75392801251956176</v>
      </c>
      <c r="P208" s="10">
        <f t="shared" si="23"/>
        <v>10.719572083881063</v>
      </c>
      <c r="Q208" s="11">
        <f t="shared" si="24"/>
        <v>6.9743474846330936E-2</v>
      </c>
    </row>
    <row r="209" spans="1:17">
      <c r="A209" s="9">
        <f t="shared" si="27"/>
        <v>204</v>
      </c>
      <c r="B209" s="8" t="s">
        <v>522</v>
      </c>
      <c r="C209" s="8">
        <f>димвенканали!C209</f>
        <v>250.8</v>
      </c>
      <c r="D209" s="8">
        <f>димвенканали!D209</f>
        <v>36.200000000000003</v>
      </c>
      <c r="E209" s="8">
        <f>димвенканали!E209</f>
        <v>0</v>
      </c>
      <c r="F209" s="8">
        <f t="shared" si="21"/>
        <v>287</v>
      </c>
      <c r="G209" s="8">
        <v>1</v>
      </c>
      <c r="H209" s="8"/>
      <c r="I209" s="8">
        <v>7</v>
      </c>
      <c r="J209" s="11">
        <v>5.0078247261345849E-3</v>
      </c>
      <c r="K209" s="18">
        <f t="shared" si="25"/>
        <v>11.36340532081377</v>
      </c>
      <c r="L209" s="10">
        <f t="shared" si="22"/>
        <v>4.1783241364632238</v>
      </c>
      <c r="M209" s="10">
        <v>4.3895586854460085</v>
      </c>
      <c r="N209" s="10">
        <v>1.5078560250391235</v>
      </c>
      <c r="O209" s="247">
        <f t="shared" si="26"/>
        <v>1.5078560250391235</v>
      </c>
      <c r="P209" s="10">
        <f t="shared" si="23"/>
        <v>21.439144167762127</v>
      </c>
      <c r="Q209" s="11">
        <f t="shared" si="24"/>
        <v>7.470085075875306E-2</v>
      </c>
    </row>
    <row r="210" spans="1:17">
      <c r="A210" s="9">
        <f t="shared" si="27"/>
        <v>205</v>
      </c>
      <c r="B210" s="8" t="s">
        <v>523</v>
      </c>
      <c r="C210" s="8">
        <f>димвенканали!C210</f>
        <v>163</v>
      </c>
      <c r="D210" s="8">
        <f>димвенканали!D210</f>
        <v>0</v>
      </c>
      <c r="E210" s="8">
        <f>димвенканали!E210</f>
        <v>0</v>
      </c>
      <c r="F210" s="8">
        <f t="shared" si="21"/>
        <v>163</v>
      </c>
      <c r="G210" s="8"/>
      <c r="H210" s="8"/>
      <c r="I210" s="8">
        <v>5</v>
      </c>
      <c r="J210" s="11">
        <v>3.1298904538341154E-3</v>
      </c>
      <c r="K210" s="18">
        <f t="shared" si="25"/>
        <v>7.1021283255086063</v>
      </c>
      <c r="L210" s="10">
        <f t="shared" si="22"/>
        <v>2.6114525852895145</v>
      </c>
      <c r="M210" s="10">
        <v>2.7434741784037553</v>
      </c>
      <c r="N210" s="10">
        <v>0.94241001564945226</v>
      </c>
      <c r="O210" s="247">
        <f t="shared" si="26"/>
        <v>0.94241001564945226</v>
      </c>
      <c r="P210" s="10">
        <f t="shared" si="23"/>
        <v>13.399465104851329</v>
      </c>
      <c r="Q210" s="11">
        <f t="shared" si="24"/>
        <v>8.2205307391725949E-2</v>
      </c>
    </row>
    <row r="211" spans="1:17">
      <c r="A211" s="9">
        <f t="shared" si="27"/>
        <v>206</v>
      </c>
      <c r="B211" s="8" t="s">
        <v>524</v>
      </c>
      <c r="C211" s="8">
        <f>димвенканали!C211</f>
        <v>250.48</v>
      </c>
      <c r="D211" s="8">
        <f>димвенканали!D211</f>
        <v>0</v>
      </c>
      <c r="E211" s="8">
        <f>димвенканали!E211</f>
        <v>0</v>
      </c>
      <c r="F211" s="8">
        <f t="shared" si="21"/>
        <v>250.48</v>
      </c>
      <c r="G211" s="8"/>
      <c r="H211" s="8"/>
      <c r="I211" s="8">
        <v>6</v>
      </c>
      <c r="J211" s="11">
        <v>3.7558685446009389E-3</v>
      </c>
      <c r="K211" s="18">
        <f t="shared" si="25"/>
        <v>8.5225539906103283</v>
      </c>
      <c r="L211" s="10">
        <f t="shared" si="22"/>
        <v>3.133743102347418</v>
      </c>
      <c r="M211" s="10">
        <v>3.2921690140845068</v>
      </c>
      <c r="N211" s="10">
        <v>1.1308920187793428</v>
      </c>
      <c r="O211" s="247">
        <f t="shared" si="26"/>
        <v>1.1308920187793428</v>
      </c>
      <c r="P211" s="10">
        <f t="shared" si="23"/>
        <v>16.079358125821596</v>
      </c>
      <c r="Q211" s="11">
        <f t="shared" si="24"/>
        <v>6.4194179678304042E-2</v>
      </c>
    </row>
    <row r="212" spans="1:17">
      <c r="A212" s="9">
        <f t="shared" si="27"/>
        <v>207</v>
      </c>
      <c r="B212" s="8" t="s">
        <v>525</v>
      </c>
      <c r="C212" s="8">
        <f>димвенканали!C212</f>
        <v>849.38</v>
      </c>
      <c r="D212" s="8">
        <f>димвенканали!D212</f>
        <v>0</v>
      </c>
      <c r="E212" s="8">
        <f>димвенканали!E212</f>
        <v>0</v>
      </c>
      <c r="F212" s="8">
        <f t="shared" si="21"/>
        <v>849.38</v>
      </c>
      <c r="G212" s="8"/>
      <c r="H212" s="8"/>
      <c r="I212" s="8">
        <v>22</v>
      </c>
      <c r="J212" s="11">
        <v>1.3771517996870108E-2</v>
      </c>
      <c r="K212" s="18">
        <f t="shared" si="25"/>
        <v>31.249364632237871</v>
      </c>
      <c r="L212" s="10">
        <f t="shared" si="22"/>
        <v>11.490391375273866</v>
      </c>
      <c r="M212" s="10">
        <v>12.071286384976524</v>
      </c>
      <c r="N212" s="10">
        <v>4.1466040688575898</v>
      </c>
      <c r="O212" s="247">
        <f t="shared" si="26"/>
        <v>4.1466040688575898</v>
      </c>
      <c r="P212" s="10">
        <f t="shared" si="23"/>
        <v>58.957646461345853</v>
      </c>
      <c r="Q212" s="11">
        <f t="shared" si="24"/>
        <v>6.94125673565964E-2</v>
      </c>
    </row>
    <row r="213" spans="1:17">
      <c r="A213" s="9">
        <f t="shared" si="27"/>
        <v>208</v>
      </c>
      <c r="B213" s="8" t="s">
        <v>526</v>
      </c>
      <c r="C213" s="8">
        <f>димвенканали!C213</f>
        <v>413.7</v>
      </c>
      <c r="D213" s="8">
        <f>димвенканали!D213</f>
        <v>0</v>
      </c>
      <c r="E213" s="8">
        <f>димвенканали!E213</f>
        <v>0</v>
      </c>
      <c r="F213" s="8">
        <f t="shared" si="21"/>
        <v>413.7</v>
      </c>
      <c r="G213" s="8"/>
      <c r="H213" s="8"/>
      <c r="I213" s="8">
        <v>11</v>
      </c>
      <c r="J213" s="11">
        <v>6.8857589984350539E-3</v>
      </c>
      <c r="K213" s="18">
        <f t="shared" si="25"/>
        <v>15.624682316118935</v>
      </c>
      <c r="L213" s="10">
        <f t="shared" si="22"/>
        <v>5.745195687636933</v>
      </c>
      <c r="M213" s="10">
        <v>6.0356431924882621</v>
      </c>
      <c r="N213" s="10">
        <v>2.0733020344287949</v>
      </c>
      <c r="O213" s="247">
        <f t="shared" si="26"/>
        <v>2.0733020344287949</v>
      </c>
      <c r="P213" s="10">
        <f t="shared" si="23"/>
        <v>29.478823230672926</v>
      </c>
      <c r="Q213" s="11">
        <f t="shared" si="24"/>
        <v>7.1256522191619348E-2</v>
      </c>
    </row>
    <row r="214" spans="1:17">
      <c r="A214" s="9">
        <f t="shared" si="27"/>
        <v>209</v>
      </c>
      <c r="B214" s="8" t="s">
        <v>527</v>
      </c>
      <c r="C214" s="8">
        <f>димвенканали!C214</f>
        <v>301.8</v>
      </c>
      <c r="D214" s="8">
        <f>димвенканали!D214</f>
        <v>0</v>
      </c>
      <c r="E214" s="8">
        <f>димвенканали!E214</f>
        <v>0</v>
      </c>
      <c r="F214" s="8">
        <f t="shared" si="21"/>
        <v>301.8</v>
      </c>
      <c r="G214" s="8"/>
      <c r="H214" s="8"/>
      <c r="I214" s="8">
        <v>7</v>
      </c>
      <c r="J214" s="11">
        <v>4.3818466353677619E-3</v>
      </c>
      <c r="K214" s="18">
        <f t="shared" si="25"/>
        <v>9.9429796557120493</v>
      </c>
      <c r="L214" s="10">
        <f t="shared" si="22"/>
        <v>3.6560336194053207</v>
      </c>
      <c r="M214" s="10">
        <v>3.8408638497652579</v>
      </c>
      <c r="N214" s="10">
        <v>1.3193740219092331</v>
      </c>
      <c r="O214" s="247">
        <f t="shared" si="26"/>
        <v>1.3193740219092331</v>
      </c>
      <c r="P214" s="10">
        <f t="shared" si="23"/>
        <v>18.759251146791861</v>
      </c>
      <c r="Q214" s="11">
        <f t="shared" si="24"/>
        <v>6.2157889817070447E-2</v>
      </c>
    </row>
    <row r="215" spans="1:17">
      <c r="A215" s="9">
        <f t="shared" si="27"/>
        <v>210</v>
      </c>
      <c r="B215" s="8" t="s">
        <v>528</v>
      </c>
      <c r="C215" s="8">
        <f>димвенканали!C215</f>
        <v>392</v>
      </c>
      <c r="D215" s="8">
        <f>димвенканали!D215</f>
        <v>0</v>
      </c>
      <c r="E215" s="8">
        <f>димвенканали!E215</f>
        <v>25.1</v>
      </c>
      <c r="F215" s="8">
        <f t="shared" si="21"/>
        <v>417.1</v>
      </c>
      <c r="G215" s="8"/>
      <c r="H215" s="8">
        <v>1</v>
      </c>
      <c r="I215" s="8">
        <v>6</v>
      </c>
      <c r="J215" s="11">
        <v>4.3818466353677619E-3</v>
      </c>
      <c r="K215" s="18">
        <f t="shared" si="25"/>
        <v>9.9429796557120493</v>
      </c>
      <c r="L215" s="10">
        <f t="shared" si="22"/>
        <v>3.6560336194053207</v>
      </c>
      <c r="M215" s="10">
        <v>3.8408638497652579</v>
      </c>
      <c r="N215" s="10">
        <v>1.3193740219092331</v>
      </c>
      <c r="O215" s="247">
        <f t="shared" si="26"/>
        <v>1.3193740219092331</v>
      </c>
      <c r="P215" s="10">
        <f t="shared" si="23"/>
        <v>18.759251146791861</v>
      </c>
      <c r="Q215" s="11">
        <f t="shared" si="24"/>
        <v>4.4975428306861326E-2</v>
      </c>
    </row>
    <row r="216" spans="1:17">
      <c r="A216" s="9">
        <f t="shared" si="27"/>
        <v>211</v>
      </c>
      <c r="B216" s="8" t="s">
        <v>529</v>
      </c>
      <c r="C216" s="8">
        <f>димвенканали!C216</f>
        <v>191.3</v>
      </c>
      <c r="D216" s="8">
        <f>димвенканали!D216</f>
        <v>0</v>
      </c>
      <c r="E216" s="8">
        <f>димвенканали!E216</f>
        <v>0</v>
      </c>
      <c r="F216" s="8">
        <f t="shared" si="21"/>
        <v>191.3</v>
      </c>
      <c r="G216" s="8"/>
      <c r="H216" s="8"/>
      <c r="I216" s="8">
        <v>4</v>
      </c>
      <c r="J216" s="11">
        <v>2.5039123630672924E-3</v>
      </c>
      <c r="K216" s="18">
        <f t="shared" si="25"/>
        <v>5.6817026604068852</v>
      </c>
      <c r="L216" s="10">
        <f t="shared" si="22"/>
        <v>2.0891620682316119</v>
      </c>
      <c r="M216" s="10">
        <v>2.1947793427230042</v>
      </c>
      <c r="N216" s="10">
        <v>0.75392801251956176</v>
      </c>
      <c r="O216" s="247">
        <f t="shared" si="26"/>
        <v>0.75392801251956176</v>
      </c>
      <c r="P216" s="10">
        <f t="shared" si="23"/>
        <v>10.719572083881063</v>
      </c>
      <c r="Q216" s="11">
        <f t="shared" si="24"/>
        <v>5.6035400333931326E-2</v>
      </c>
    </row>
    <row r="217" spans="1:17">
      <c r="A217" s="9">
        <f t="shared" si="27"/>
        <v>212</v>
      </c>
      <c r="B217" s="8" t="s">
        <v>530</v>
      </c>
      <c r="C217" s="8">
        <f>димвенканали!C217</f>
        <v>319.3</v>
      </c>
      <c r="D217" s="8">
        <f>димвенканали!D217</f>
        <v>0</v>
      </c>
      <c r="E217" s="8">
        <f>димвенканали!E217</f>
        <v>0</v>
      </c>
      <c r="F217" s="8">
        <f t="shared" si="21"/>
        <v>319.3</v>
      </c>
      <c r="G217" s="8"/>
      <c r="H217" s="8"/>
      <c r="I217" s="8">
        <v>9</v>
      </c>
      <c r="J217" s="11">
        <v>5.6338028169014079E-3</v>
      </c>
      <c r="K217" s="18">
        <f t="shared" si="25"/>
        <v>12.783830985915491</v>
      </c>
      <c r="L217" s="10">
        <f t="shared" si="22"/>
        <v>4.7006146535211268</v>
      </c>
      <c r="M217" s="10">
        <v>4.93825352112676</v>
      </c>
      <c r="N217" s="10">
        <v>1.6963380281690141</v>
      </c>
      <c r="O217" s="247">
        <f t="shared" si="26"/>
        <v>1.6963380281690141</v>
      </c>
      <c r="P217" s="10">
        <f t="shared" si="23"/>
        <v>24.119037188732392</v>
      </c>
      <c r="Q217" s="11">
        <f t="shared" si="24"/>
        <v>7.5537228903014064E-2</v>
      </c>
    </row>
    <row r="218" spans="1:17">
      <c r="A218" s="9">
        <f t="shared" si="27"/>
        <v>213</v>
      </c>
      <c r="B218" s="8" t="s">
        <v>531</v>
      </c>
      <c r="C218" s="8">
        <f>димвенканали!C218</f>
        <v>481.74</v>
      </c>
      <c r="D218" s="8">
        <f>димвенканали!D218</f>
        <v>0</v>
      </c>
      <c r="E218" s="8">
        <f>димвенканали!E218</f>
        <v>0</v>
      </c>
      <c r="F218" s="8">
        <f t="shared" si="21"/>
        <v>481.74</v>
      </c>
      <c r="G218" s="8"/>
      <c r="H218" s="8"/>
      <c r="I218" s="8">
        <v>10</v>
      </c>
      <c r="J218" s="11">
        <v>6.2597809076682309E-3</v>
      </c>
      <c r="K218" s="18">
        <f t="shared" si="25"/>
        <v>14.204256651017213</v>
      </c>
      <c r="L218" s="10">
        <f t="shared" si="22"/>
        <v>5.222905170579029</v>
      </c>
      <c r="M218" s="10">
        <v>5.4869483568075106</v>
      </c>
      <c r="N218" s="10">
        <v>1.8848200312989045</v>
      </c>
      <c r="O218" s="247">
        <f t="shared" si="26"/>
        <v>1.8848200312989045</v>
      </c>
      <c r="P218" s="10">
        <f t="shared" si="23"/>
        <v>26.798930209702657</v>
      </c>
      <c r="Q218" s="11">
        <f t="shared" si="24"/>
        <v>5.5629447855072567E-2</v>
      </c>
    </row>
    <row r="219" spans="1:17">
      <c r="A219" s="9">
        <f t="shared" si="27"/>
        <v>214</v>
      </c>
      <c r="B219" s="8" t="s">
        <v>532</v>
      </c>
      <c r="C219" s="8">
        <f>димвенканали!C219</f>
        <v>503.3</v>
      </c>
      <c r="D219" s="8">
        <f>димвенканали!D219</f>
        <v>0</v>
      </c>
      <c r="E219" s="8">
        <f>димвенканали!E219</f>
        <v>0</v>
      </c>
      <c r="F219" s="8">
        <f t="shared" si="21"/>
        <v>503.3</v>
      </c>
      <c r="G219" s="8"/>
      <c r="H219" s="8"/>
      <c r="I219" s="8">
        <v>12</v>
      </c>
      <c r="J219" s="11">
        <v>7.5117370892018778E-3</v>
      </c>
      <c r="K219" s="18">
        <f t="shared" si="25"/>
        <v>17.045107981220657</v>
      </c>
      <c r="L219" s="10">
        <f t="shared" si="22"/>
        <v>6.2674862046948361</v>
      </c>
      <c r="M219" s="10">
        <v>6.5843380281690136</v>
      </c>
      <c r="N219" s="10">
        <v>2.2617840375586855</v>
      </c>
      <c r="O219" s="247">
        <f t="shared" si="26"/>
        <v>2.2617840375586855</v>
      </c>
      <c r="P219" s="10">
        <f t="shared" si="23"/>
        <v>32.158716251643192</v>
      </c>
      <c r="Q219" s="11">
        <f t="shared" si="24"/>
        <v>6.3895720746360407E-2</v>
      </c>
    </row>
    <row r="220" spans="1:17">
      <c r="A220" s="9">
        <f t="shared" si="27"/>
        <v>215</v>
      </c>
      <c r="B220" s="8" t="s">
        <v>533</v>
      </c>
      <c r="C220" s="8">
        <f>димвенканали!C220</f>
        <v>97.1</v>
      </c>
      <c r="D220" s="8">
        <f>димвенканали!D220</f>
        <v>0</v>
      </c>
      <c r="E220" s="8">
        <f>димвенканали!E220</f>
        <v>0</v>
      </c>
      <c r="F220" s="8">
        <f t="shared" si="21"/>
        <v>97.1</v>
      </c>
      <c r="G220" s="8"/>
      <c r="H220" s="8"/>
      <c r="I220" s="8">
        <v>2</v>
      </c>
      <c r="J220" s="11">
        <v>1.2519561815336462E-3</v>
      </c>
      <c r="K220" s="18">
        <f t="shared" si="25"/>
        <v>2.8408513302034426</v>
      </c>
      <c r="L220" s="10">
        <f t="shared" si="22"/>
        <v>1.0445810341158059</v>
      </c>
      <c r="M220" s="10">
        <v>1.0973896713615021</v>
      </c>
      <c r="N220" s="10">
        <v>0.37696400625978088</v>
      </c>
      <c r="O220" s="247">
        <f t="shared" si="26"/>
        <v>0.37696400625978088</v>
      </c>
      <c r="P220" s="10">
        <f t="shared" si="23"/>
        <v>5.3597860419405317</v>
      </c>
      <c r="Q220" s="11">
        <f t="shared" si="24"/>
        <v>5.5198620411334005E-2</v>
      </c>
    </row>
    <row r="221" spans="1:17">
      <c r="A221" s="9">
        <f t="shared" si="27"/>
        <v>216</v>
      </c>
      <c r="B221" s="8" t="s">
        <v>534</v>
      </c>
      <c r="C221" s="8">
        <f>димвенканали!C221</f>
        <v>677.33</v>
      </c>
      <c r="D221" s="8">
        <f>димвенканали!D221</f>
        <v>0</v>
      </c>
      <c r="E221" s="8">
        <f>димвенканали!E221</f>
        <v>50</v>
      </c>
      <c r="F221" s="8">
        <f t="shared" si="21"/>
        <v>727.33</v>
      </c>
      <c r="G221" s="8"/>
      <c r="H221" s="8">
        <v>1</v>
      </c>
      <c r="I221" s="8">
        <v>11</v>
      </c>
      <c r="J221" s="11">
        <v>7.5117370892018778E-3</v>
      </c>
      <c r="K221" s="18">
        <f t="shared" si="25"/>
        <v>17.045107981220657</v>
      </c>
      <c r="L221" s="10">
        <f t="shared" si="22"/>
        <v>6.2674862046948361</v>
      </c>
      <c r="M221" s="10">
        <v>6.5843380281690136</v>
      </c>
      <c r="N221" s="10">
        <v>2.2617840375586855</v>
      </c>
      <c r="O221" s="247">
        <f t="shared" si="26"/>
        <v>2.2617840375586855</v>
      </c>
      <c r="P221" s="10">
        <f t="shared" si="23"/>
        <v>32.158716251643192</v>
      </c>
      <c r="Q221" s="11">
        <f t="shared" si="24"/>
        <v>4.4214752934215819E-2</v>
      </c>
    </row>
    <row r="222" spans="1:17">
      <c r="A222" s="9">
        <f t="shared" si="27"/>
        <v>217</v>
      </c>
      <c r="B222" s="8" t="s">
        <v>535</v>
      </c>
      <c r="C222" s="8">
        <f>димвенканали!C222</f>
        <v>628.35</v>
      </c>
      <c r="D222" s="8">
        <f>димвенканали!D222</f>
        <v>0</v>
      </c>
      <c r="E222" s="8">
        <f>димвенканали!E222</f>
        <v>0</v>
      </c>
      <c r="F222" s="8">
        <f t="shared" si="21"/>
        <v>628.35</v>
      </c>
      <c r="G222" s="8"/>
      <c r="H222" s="8"/>
      <c r="I222" s="8">
        <v>13</v>
      </c>
      <c r="J222" s="11">
        <v>8.1377151799686999E-3</v>
      </c>
      <c r="K222" s="18">
        <f t="shared" si="25"/>
        <v>18.465533646322378</v>
      </c>
      <c r="L222" s="10">
        <f t="shared" si="22"/>
        <v>6.7897767217527392</v>
      </c>
      <c r="M222" s="10">
        <v>7.1330328638497642</v>
      </c>
      <c r="N222" s="10">
        <v>2.4502660406885757</v>
      </c>
      <c r="O222" s="247">
        <f t="shared" si="26"/>
        <v>2.4502660406885757</v>
      </c>
      <c r="P222" s="10">
        <f t="shared" si="23"/>
        <v>34.838609272613454</v>
      </c>
      <c r="Q222" s="11">
        <f t="shared" si="24"/>
        <v>5.5444591824004859E-2</v>
      </c>
    </row>
    <row r="223" spans="1:17">
      <c r="A223" s="9">
        <f t="shared" si="27"/>
        <v>218</v>
      </c>
      <c r="B223" s="8" t="s">
        <v>536</v>
      </c>
      <c r="C223" s="8">
        <f>димвенканали!C223</f>
        <v>2579</v>
      </c>
      <c r="D223" s="8">
        <f>димвенканали!D223</f>
        <v>0</v>
      </c>
      <c r="E223" s="8">
        <f>димвенканали!E223</f>
        <v>238.6</v>
      </c>
      <c r="F223" s="8">
        <f t="shared" si="21"/>
        <v>2817.6</v>
      </c>
      <c r="G223" s="8"/>
      <c r="H223" s="8">
        <v>1</v>
      </c>
      <c r="I223" s="8">
        <v>55</v>
      </c>
      <c r="J223" s="11">
        <v>3.5054773082942095E-2</v>
      </c>
      <c r="K223" s="18">
        <f t="shared" si="25"/>
        <v>79.543837245696395</v>
      </c>
      <c r="L223" s="10">
        <f t="shared" si="22"/>
        <v>29.248268955242565</v>
      </c>
      <c r="M223" s="10">
        <v>30.726910798122063</v>
      </c>
      <c r="N223" s="10">
        <v>10.554992175273865</v>
      </c>
      <c r="O223" s="247">
        <f t="shared" si="26"/>
        <v>10.554992175273865</v>
      </c>
      <c r="P223" s="10">
        <f t="shared" si="23"/>
        <v>150.07400917433489</v>
      </c>
      <c r="Q223" s="11">
        <f t="shared" si="24"/>
        <v>5.3263064017012668E-2</v>
      </c>
    </row>
    <row r="224" spans="1:17">
      <c r="A224" s="9">
        <f t="shared" si="27"/>
        <v>219</v>
      </c>
      <c r="B224" s="8" t="s">
        <v>537</v>
      </c>
      <c r="C224" s="8">
        <f>димвенканали!C224</f>
        <v>595.66</v>
      </c>
      <c r="D224" s="8">
        <f>димвенканали!D224</f>
        <v>33.6</v>
      </c>
      <c r="E224" s="8">
        <f>димвенканали!E224</f>
        <v>0</v>
      </c>
      <c r="F224" s="8">
        <f t="shared" si="21"/>
        <v>629.26</v>
      </c>
      <c r="G224" s="8">
        <v>1</v>
      </c>
      <c r="H224" s="8"/>
      <c r="I224" s="8">
        <v>16</v>
      </c>
      <c r="J224" s="11">
        <v>1.0641627543035994E-2</v>
      </c>
      <c r="K224" s="18">
        <f t="shared" si="25"/>
        <v>24.147236306729265</v>
      </c>
      <c r="L224" s="10">
        <f t="shared" si="22"/>
        <v>8.8789387899843515</v>
      </c>
      <c r="M224" s="10">
        <v>9.3278122065727693</v>
      </c>
      <c r="N224" s="10">
        <v>3.2041940532081381</v>
      </c>
      <c r="O224" s="247">
        <f t="shared" si="26"/>
        <v>3.2041940532081381</v>
      </c>
      <c r="P224" s="10">
        <f t="shared" si="23"/>
        <v>45.558181356494529</v>
      </c>
      <c r="Q224" s="11">
        <f t="shared" si="24"/>
        <v>7.2399614398650045E-2</v>
      </c>
    </row>
    <row r="225" spans="1:17">
      <c r="A225" s="9">
        <f t="shared" si="27"/>
        <v>220</v>
      </c>
      <c r="B225" s="8" t="s">
        <v>538</v>
      </c>
      <c r="C225" s="8">
        <f>димвенканали!C225</f>
        <v>531.4</v>
      </c>
      <c r="D225" s="8">
        <f>димвенканали!D225</f>
        <v>0</v>
      </c>
      <c r="E225" s="8">
        <f>димвенканали!E225</f>
        <v>0</v>
      </c>
      <c r="F225" s="8">
        <f t="shared" si="21"/>
        <v>531.4</v>
      </c>
      <c r="G225" s="8"/>
      <c r="H225" s="8"/>
      <c r="I225" s="8">
        <v>11</v>
      </c>
      <c r="J225" s="11">
        <v>6.8857589984350539E-3</v>
      </c>
      <c r="K225" s="18">
        <f t="shared" si="25"/>
        <v>15.624682316118935</v>
      </c>
      <c r="L225" s="10">
        <f t="shared" si="22"/>
        <v>5.745195687636933</v>
      </c>
      <c r="M225" s="10">
        <v>6.0356431924882621</v>
      </c>
      <c r="N225" s="10">
        <v>2.0733020344287949</v>
      </c>
      <c r="O225" s="247">
        <f t="shared" si="26"/>
        <v>2.0733020344287949</v>
      </c>
      <c r="P225" s="10">
        <f t="shared" si="23"/>
        <v>29.478823230672926</v>
      </c>
      <c r="Q225" s="11">
        <f t="shared" si="24"/>
        <v>5.5473886395696136E-2</v>
      </c>
    </row>
    <row r="226" spans="1:17">
      <c r="A226" s="9">
        <f t="shared" si="27"/>
        <v>221</v>
      </c>
      <c r="B226" s="8" t="s">
        <v>539</v>
      </c>
      <c r="C226" s="8">
        <f>димвенканали!C226</f>
        <v>423.85</v>
      </c>
      <c r="D226" s="8">
        <f>димвенканали!D226</f>
        <v>0</v>
      </c>
      <c r="E226" s="8">
        <f>димвенканали!E226</f>
        <v>0</v>
      </c>
      <c r="F226" s="8">
        <f t="shared" si="21"/>
        <v>423.85</v>
      </c>
      <c r="G226" s="8"/>
      <c r="H226" s="8"/>
      <c r="I226" s="8">
        <v>9</v>
      </c>
      <c r="J226" s="11">
        <v>5.6338028169014079E-3</v>
      </c>
      <c r="K226" s="18">
        <f t="shared" si="25"/>
        <v>12.783830985915491</v>
      </c>
      <c r="L226" s="10">
        <f t="shared" si="22"/>
        <v>4.7006146535211268</v>
      </c>
      <c r="M226" s="10">
        <v>4.93825352112676</v>
      </c>
      <c r="N226" s="10">
        <v>1.6963380281690141</v>
      </c>
      <c r="O226" s="247">
        <f t="shared" si="26"/>
        <v>1.6963380281690141</v>
      </c>
      <c r="P226" s="10">
        <f t="shared" si="23"/>
        <v>24.119037188732392</v>
      </c>
      <c r="Q226" s="11">
        <f t="shared" si="24"/>
        <v>5.6904653034640533E-2</v>
      </c>
    </row>
    <row r="227" spans="1:17">
      <c r="A227" s="9">
        <f t="shared" si="27"/>
        <v>222</v>
      </c>
      <c r="B227" s="8" t="s">
        <v>540</v>
      </c>
      <c r="C227" s="8">
        <f>димвенканали!C227</f>
        <v>379.4</v>
      </c>
      <c r="D227" s="8">
        <f>димвенканали!D227</f>
        <v>0</v>
      </c>
      <c r="E227" s="8">
        <f>димвенканали!E227</f>
        <v>0</v>
      </c>
      <c r="F227" s="8">
        <f t="shared" si="21"/>
        <v>379.4</v>
      </c>
      <c r="G227" s="8"/>
      <c r="H227" s="8"/>
      <c r="I227" s="8">
        <v>6</v>
      </c>
      <c r="J227" s="11">
        <v>3.7558685446009389E-3</v>
      </c>
      <c r="K227" s="18">
        <f t="shared" si="25"/>
        <v>8.5225539906103283</v>
      </c>
      <c r="L227" s="10">
        <f t="shared" si="22"/>
        <v>3.133743102347418</v>
      </c>
      <c r="M227" s="10">
        <v>3.2921690140845068</v>
      </c>
      <c r="N227" s="10">
        <v>1.1308920187793428</v>
      </c>
      <c r="O227" s="247">
        <f t="shared" si="26"/>
        <v>1.1308920187793428</v>
      </c>
      <c r="P227" s="10">
        <f t="shared" si="23"/>
        <v>16.079358125821596</v>
      </c>
      <c r="Q227" s="11">
        <f t="shared" si="24"/>
        <v>4.2381017727521342E-2</v>
      </c>
    </row>
    <row r="228" spans="1:17">
      <c r="A228" s="9">
        <f t="shared" si="27"/>
        <v>223</v>
      </c>
      <c r="B228" s="8" t="s">
        <v>541</v>
      </c>
      <c r="C228" s="8">
        <f>димвенканали!C228</f>
        <v>2281.9</v>
      </c>
      <c r="D228" s="8">
        <f>димвенканали!D228</f>
        <v>0</v>
      </c>
      <c r="E228" s="8">
        <f>димвенканали!E228</f>
        <v>208.8</v>
      </c>
      <c r="F228" s="8">
        <f t="shared" si="21"/>
        <v>2490.7000000000003</v>
      </c>
      <c r="G228" s="8"/>
      <c r="H228" s="8">
        <v>1</v>
      </c>
      <c r="I228" s="8">
        <v>36</v>
      </c>
      <c r="J228" s="11">
        <v>2.3161189358372455E-2</v>
      </c>
      <c r="K228" s="18">
        <f t="shared" si="25"/>
        <v>52.555749608763691</v>
      </c>
      <c r="L228" s="10">
        <f t="shared" si="22"/>
        <v>19.324749131142411</v>
      </c>
      <c r="M228" s="10">
        <v>20.301708920187792</v>
      </c>
      <c r="N228" s="10">
        <v>6.9738341158059471</v>
      </c>
      <c r="O228" s="247">
        <f t="shared" si="26"/>
        <v>6.9738341158059471</v>
      </c>
      <c r="P228" s="10">
        <f t="shared" si="23"/>
        <v>99.156041775899837</v>
      </c>
      <c r="Q228" s="11">
        <f t="shared" si="24"/>
        <v>3.9810511814309162E-2</v>
      </c>
    </row>
    <row r="229" spans="1:17">
      <c r="A229" s="9">
        <f t="shared" si="27"/>
        <v>224</v>
      </c>
      <c r="B229" s="8" t="s">
        <v>542</v>
      </c>
      <c r="C229" s="8">
        <f>димвенканали!C229</f>
        <v>601.95000000000005</v>
      </c>
      <c r="D229" s="8">
        <f>димвенканали!D229</f>
        <v>0</v>
      </c>
      <c r="E229" s="8">
        <f>димвенканали!E229</f>
        <v>33.6</v>
      </c>
      <c r="F229" s="8">
        <f t="shared" si="21"/>
        <v>635.55000000000007</v>
      </c>
      <c r="G229" s="8"/>
      <c r="H229" s="8">
        <v>1</v>
      </c>
      <c r="I229" s="8">
        <v>11</v>
      </c>
      <c r="J229" s="11">
        <v>7.5117370892018778E-3</v>
      </c>
      <c r="K229" s="18">
        <f t="shared" si="25"/>
        <v>17.045107981220657</v>
      </c>
      <c r="L229" s="10">
        <f t="shared" si="22"/>
        <v>6.2674862046948361</v>
      </c>
      <c r="M229" s="10">
        <v>6.5843380281690136</v>
      </c>
      <c r="N229" s="10">
        <v>2.2617840375586855</v>
      </c>
      <c r="O229" s="247">
        <f t="shared" si="26"/>
        <v>2.2617840375586855</v>
      </c>
      <c r="P229" s="10">
        <f t="shared" si="23"/>
        <v>32.158716251643192</v>
      </c>
      <c r="Q229" s="11">
        <f t="shared" si="24"/>
        <v>5.0599821023748229E-2</v>
      </c>
    </row>
    <row r="230" spans="1:17">
      <c r="A230" s="9">
        <f t="shared" si="27"/>
        <v>225</v>
      </c>
      <c r="B230" s="8" t="s">
        <v>543</v>
      </c>
      <c r="C230" s="8">
        <f>димвенканали!C230</f>
        <v>185.1</v>
      </c>
      <c r="D230" s="8">
        <f>димвенканали!D230</f>
        <v>0</v>
      </c>
      <c r="E230" s="8">
        <f>димвенканали!E230</f>
        <v>0</v>
      </c>
      <c r="F230" s="8">
        <f t="shared" si="21"/>
        <v>185.1</v>
      </c>
      <c r="G230" s="8"/>
      <c r="H230" s="8"/>
      <c r="I230" s="8">
        <v>3</v>
      </c>
      <c r="J230" s="11">
        <v>1.8779342723004694E-3</v>
      </c>
      <c r="K230" s="18">
        <f t="shared" si="25"/>
        <v>4.2612769953051641</v>
      </c>
      <c r="L230" s="10">
        <f t="shared" si="22"/>
        <v>1.566871551173709</v>
      </c>
      <c r="M230" s="10">
        <v>1.6460845070422534</v>
      </c>
      <c r="N230" s="10">
        <v>0.56544600938967138</v>
      </c>
      <c r="O230" s="247">
        <f t="shared" si="26"/>
        <v>0.56544600938967138</v>
      </c>
      <c r="P230" s="10">
        <f t="shared" si="23"/>
        <v>8.0396790629107979</v>
      </c>
      <c r="Q230" s="11">
        <f t="shared" si="24"/>
        <v>4.3434246693197183E-2</v>
      </c>
    </row>
    <row r="231" spans="1:17">
      <c r="A231" s="9">
        <f t="shared" si="27"/>
        <v>226</v>
      </c>
      <c r="B231" s="8" t="s">
        <v>544</v>
      </c>
      <c r="C231" s="8">
        <f>димвенканали!C231</f>
        <v>196.78</v>
      </c>
      <c r="D231" s="8">
        <f>димвенканали!D231</f>
        <v>0</v>
      </c>
      <c r="E231" s="8">
        <f>димвенканали!E231</f>
        <v>46.4</v>
      </c>
      <c r="F231" s="8">
        <f t="shared" si="21"/>
        <v>243.18</v>
      </c>
      <c r="G231" s="8"/>
      <c r="H231" s="8">
        <v>1</v>
      </c>
      <c r="I231" s="8">
        <v>5</v>
      </c>
      <c r="J231" s="11">
        <v>3.7558685446009389E-3</v>
      </c>
      <c r="K231" s="18">
        <f t="shared" si="25"/>
        <v>8.5225539906103283</v>
      </c>
      <c r="L231" s="10">
        <f t="shared" si="22"/>
        <v>3.133743102347418</v>
      </c>
      <c r="M231" s="10">
        <v>3.2921690140845068</v>
      </c>
      <c r="N231" s="10">
        <v>1.1308920187793428</v>
      </c>
      <c r="O231" s="247">
        <f t="shared" si="26"/>
        <v>1.1308920187793428</v>
      </c>
      <c r="P231" s="10">
        <f t="shared" si="23"/>
        <v>16.079358125821596</v>
      </c>
      <c r="Q231" s="11">
        <f t="shared" si="24"/>
        <v>6.6121219367635473E-2</v>
      </c>
    </row>
    <row r="232" spans="1:17">
      <c r="A232" s="9">
        <f t="shared" si="27"/>
        <v>227</v>
      </c>
      <c r="B232" s="8" t="s">
        <v>545</v>
      </c>
      <c r="C232" s="8">
        <f>димвенканали!C232</f>
        <v>187.37</v>
      </c>
      <c r="D232" s="8">
        <f>димвенканали!D232</f>
        <v>0</v>
      </c>
      <c r="E232" s="8">
        <f>димвенканали!E232</f>
        <v>0</v>
      </c>
      <c r="F232" s="8">
        <f t="shared" si="21"/>
        <v>187.37</v>
      </c>
      <c r="G232" s="8"/>
      <c r="H232" s="8"/>
      <c r="I232" s="8">
        <v>4</v>
      </c>
      <c r="J232" s="11">
        <v>2.5039123630672924E-3</v>
      </c>
      <c r="K232" s="18">
        <f t="shared" si="25"/>
        <v>5.6817026604068852</v>
      </c>
      <c r="L232" s="10">
        <f t="shared" si="22"/>
        <v>2.0891620682316119</v>
      </c>
      <c r="M232" s="10">
        <v>2.1947793427230042</v>
      </c>
      <c r="N232" s="10">
        <v>0.75392801251956176</v>
      </c>
      <c r="O232" s="247">
        <f t="shared" si="26"/>
        <v>0.75392801251956176</v>
      </c>
      <c r="P232" s="10">
        <f t="shared" si="23"/>
        <v>10.719572083881063</v>
      </c>
      <c r="Q232" s="11">
        <f t="shared" si="24"/>
        <v>5.7210717211298834E-2</v>
      </c>
    </row>
    <row r="233" spans="1:17">
      <c r="A233" s="9">
        <f t="shared" si="27"/>
        <v>228</v>
      </c>
      <c r="B233" s="8" t="s">
        <v>546</v>
      </c>
      <c r="C233" s="8">
        <f>димвенканали!C233</f>
        <v>227.1</v>
      </c>
      <c r="D233" s="8">
        <f>димвенканали!D233</f>
        <v>0</v>
      </c>
      <c r="E233" s="8">
        <f>димвенканали!E233</f>
        <v>0</v>
      </c>
      <c r="F233" s="8">
        <f t="shared" si="21"/>
        <v>227.1</v>
      </c>
      <c r="G233" s="8"/>
      <c r="H233" s="8"/>
      <c r="I233" s="8">
        <v>4</v>
      </c>
      <c r="J233" s="11">
        <v>2.5039123630672924E-3</v>
      </c>
      <c r="K233" s="18">
        <f t="shared" si="25"/>
        <v>5.6817026604068852</v>
      </c>
      <c r="L233" s="10">
        <f t="shared" si="22"/>
        <v>2.0891620682316119</v>
      </c>
      <c r="M233" s="10">
        <v>2.1947793427230042</v>
      </c>
      <c r="N233" s="10">
        <v>0.75392801251956176</v>
      </c>
      <c r="O233" s="247">
        <f t="shared" si="26"/>
        <v>0.75392801251956176</v>
      </c>
      <c r="P233" s="10">
        <f t="shared" si="23"/>
        <v>10.719572083881063</v>
      </c>
      <c r="Q233" s="11">
        <f t="shared" si="24"/>
        <v>4.7201990681994994E-2</v>
      </c>
    </row>
    <row r="234" spans="1:17">
      <c r="A234" s="9">
        <f t="shared" si="27"/>
        <v>229</v>
      </c>
      <c r="B234" s="8" t="s">
        <v>547</v>
      </c>
      <c r="C234" s="8">
        <f>димвенканали!C234</f>
        <v>195.09</v>
      </c>
      <c r="D234" s="8">
        <f>димвенканали!D234</f>
        <v>0</v>
      </c>
      <c r="E234" s="8">
        <f>димвенканали!E234</f>
        <v>0</v>
      </c>
      <c r="F234" s="8">
        <f t="shared" si="21"/>
        <v>195.09</v>
      </c>
      <c r="G234" s="8"/>
      <c r="H234" s="8"/>
      <c r="I234" s="8">
        <v>6</v>
      </c>
      <c r="J234" s="11">
        <v>3.7558685446009389E-3</v>
      </c>
      <c r="K234" s="18">
        <f t="shared" si="25"/>
        <v>8.5225539906103283</v>
      </c>
      <c r="L234" s="10">
        <f t="shared" si="22"/>
        <v>3.133743102347418</v>
      </c>
      <c r="M234" s="10">
        <v>3.2921690140845068</v>
      </c>
      <c r="N234" s="10">
        <v>1.1308920187793428</v>
      </c>
      <c r="O234" s="247">
        <f t="shared" si="26"/>
        <v>1.1308920187793428</v>
      </c>
      <c r="P234" s="10">
        <f t="shared" si="23"/>
        <v>16.079358125821596</v>
      </c>
      <c r="Q234" s="11">
        <f t="shared" si="24"/>
        <v>8.2420206703683399E-2</v>
      </c>
    </row>
    <row r="235" spans="1:17">
      <c r="A235" s="9">
        <f t="shared" si="27"/>
        <v>230</v>
      </c>
      <c r="B235" s="8" t="s">
        <v>548</v>
      </c>
      <c r="C235" s="8">
        <f>димвенканали!C235</f>
        <v>120.7</v>
      </c>
      <c r="D235" s="8">
        <f>димвенканали!D235</f>
        <v>0</v>
      </c>
      <c r="E235" s="8">
        <f>димвенканали!E235</f>
        <v>0</v>
      </c>
      <c r="F235" s="8">
        <f t="shared" si="21"/>
        <v>120.7</v>
      </c>
      <c r="G235" s="8"/>
      <c r="H235" s="8"/>
      <c r="I235" s="8">
        <v>2</v>
      </c>
      <c r="J235" s="11">
        <v>1.2519561815336462E-3</v>
      </c>
      <c r="K235" s="18">
        <f t="shared" si="25"/>
        <v>2.8408513302034426</v>
      </c>
      <c r="L235" s="10">
        <f t="shared" si="22"/>
        <v>1.0445810341158059</v>
      </c>
      <c r="M235" s="10">
        <v>1.0973896713615021</v>
      </c>
      <c r="N235" s="10">
        <v>0.37696400625978088</v>
      </c>
      <c r="O235" s="247">
        <f t="shared" si="26"/>
        <v>0.37696400625978088</v>
      </c>
      <c r="P235" s="10">
        <f t="shared" si="23"/>
        <v>5.3597860419405317</v>
      </c>
      <c r="Q235" s="11">
        <f t="shared" si="24"/>
        <v>4.4405849560402083E-2</v>
      </c>
    </row>
    <row r="236" spans="1:17">
      <c r="A236" s="9">
        <f t="shared" si="27"/>
        <v>231</v>
      </c>
      <c r="B236" s="8" t="s">
        <v>549</v>
      </c>
      <c r="C236" s="8">
        <f>димвенканали!C236</f>
        <v>194.05</v>
      </c>
      <c r="D236" s="8">
        <f>димвенканали!D236</f>
        <v>0</v>
      </c>
      <c r="E236" s="8">
        <f>димвенканали!E236</f>
        <v>0</v>
      </c>
      <c r="F236" s="8">
        <f t="shared" si="21"/>
        <v>194.05</v>
      </c>
      <c r="G236" s="8"/>
      <c r="H236" s="8"/>
      <c r="I236" s="8">
        <v>4</v>
      </c>
      <c r="J236" s="11">
        <v>2.5039123630672924E-3</v>
      </c>
      <c r="K236" s="18">
        <f t="shared" si="25"/>
        <v>5.6817026604068852</v>
      </c>
      <c r="L236" s="10">
        <f t="shared" si="22"/>
        <v>2.0891620682316119</v>
      </c>
      <c r="M236" s="10">
        <v>2.1947793427230042</v>
      </c>
      <c r="N236" s="10">
        <v>0.75392801251956176</v>
      </c>
      <c r="O236" s="247">
        <f t="shared" si="26"/>
        <v>0.75392801251956176</v>
      </c>
      <c r="P236" s="10">
        <f t="shared" si="23"/>
        <v>10.719572083881063</v>
      </c>
      <c r="Q236" s="11">
        <f t="shared" si="24"/>
        <v>5.5241288760015786E-2</v>
      </c>
    </row>
    <row r="237" spans="1:17">
      <c r="A237" s="9">
        <f t="shared" si="27"/>
        <v>232</v>
      </c>
      <c r="B237" s="8" t="s">
        <v>550</v>
      </c>
      <c r="C237" s="8">
        <f>димвенканали!C237</f>
        <v>127.3</v>
      </c>
      <c r="D237" s="8">
        <f>димвенканали!D237</f>
        <v>0</v>
      </c>
      <c r="E237" s="8">
        <f>димвенканали!E237</f>
        <v>0</v>
      </c>
      <c r="F237" s="8">
        <f t="shared" si="21"/>
        <v>127.3</v>
      </c>
      <c r="G237" s="8"/>
      <c r="H237" s="8"/>
      <c r="I237" s="8">
        <v>3</v>
      </c>
      <c r="J237" s="11">
        <v>1.8779342723004694E-3</v>
      </c>
      <c r="K237" s="18">
        <f t="shared" si="25"/>
        <v>4.2612769953051641</v>
      </c>
      <c r="L237" s="10">
        <f t="shared" si="22"/>
        <v>1.566871551173709</v>
      </c>
      <c r="M237" s="10">
        <v>1.6460845070422534</v>
      </c>
      <c r="N237" s="10">
        <v>0.56544600938967138</v>
      </c>
      <c r="O237" s="247">
        <f t="shared" si="26"/>
        <v>0.56544600938967138</v>
      </c>
      <c r="P237" s="10">
        <f t="shared" si="23"/>
        <v>8.0396790629107979</v>
      </c>
      <c r="Q237" s="11">
        <f t="shared" si="24"/>
        <v>6.3155373628521583E-2</v>
      </c>
    </row>
    <row r="238" spans="1:17">
      <c r="A238" s="9">
        <f t="shared" si="27"/>
        <v>233</v>
      </c>
      <c r="B238" s="8" t="s">
        <v>551</v>
      </c>
      <c r="C238" s="8">
        <f>димвенканали!C238</f>
        <v>116.4</v>
      </c>
      <c r="D238" s="8">
        <f>димвенканали!D238</f>
        <v>0</v>
      </c>
      <c r="E238" s="8">
        <f>димвенканали!E238</f>
        <v>0</v>
      </c>
      <c r="F238" s="8">
        <f t="shared" si="21"/>
        <v>116.4</v>
      </c>
      <c r="G238" s="8"/>
      <c r="H238" s="8"/>
      <c r="I238" s="8">
        <v>4</v>
      </c>
      <c r="J238" s="11">
        <v>2.5039123630672924E-3</v>
      </c>
      <c r="K238" s="18">
        <f t="shared" si="25"/>
        <v>5.6817026604068852</v>
      </c>
      <c r="L238" s="10">
        <f t="shared" si="22"/>
        <v>2.0891620682316119</v>
      </c>
      <c r="M238" s="10">
        <v>2.1947793427230042</v>
      </c>
      <c r="N238" s="10">
        <v>0.75392801251956176</v>
      </c>
      <c r="O238" s="247">
        <f t="shared" si="26"/>
        <v>0.75392801251956176</v>
      </c>
      <c r="P238" s="10">
        <f t="shared" si="23"/>
        <v>10.719572083881063</v>
      </c>
      <c r="Q238" s="11">
        <f t="shared" si="24"/>
        <v>9.2092543675954153E-2</v>
      </c>
    </row>
    <row r="239" spans="1:17">
      <c r="A239" s="9">
        <f t="shared" si="27"/>
        <v>234</v>
      </c>
      <c r="B239" s="8" t="s">
        <v>552</v>
      </c>
      <c r="C239" s="8">
        <f>димвенканали!C239</f>
        <v>182.2</v>
      </c>
      <c r="D239" s="8">
        <f>димвенканали!D239</f>
        <v>0</v>
      </c>
      <c r="E239" s="8">
        <f>димвенканали!E239</f>
        <v>0</v>
      </c>
      <c r="F239" s="8">
        <f t="shared" si="21"/>
        <v>182.2</v>
      </c>
      <c r="G239" s="8"/>
      <c r="H239" s="8"/>
      <c r="I239" s="8">
        <v>4</v>
      </c>
      <c r="J239" s="11">
        <v>2.5039123630672924E-3</v>
      </c>
      <c r="K239" s="18">
        <f t="shared" si="25"/>
        <v>5.6817026604068852</v>
      </c>
      <c r="L239" s="10">
        <f t="shared" si="22"/>
        <v>2.0891620682316119</v>
      </c>
      <c r="M239" s="10">
        <v>2.1947793427230042</v>
      </c>
      <c r="N239" s="10">
        <v>0.75392801251956176</v>
      </c>
      <c r="O239" s="247">
        <f t="shared" si="26"/>
        <v>0.75392801251956176</v>
      </c>
      <c r="P239" s="10">
        <f t="shared" si="23"/>
        <v>10.719572083881063</v>
      </c>
      <c r="Q239" s="11">
        <f t="shared" si="24"/>
        <v>5.8834094862135367E-2</v>
      </c>
    </row>
    <row r="240" spans="1:17">
      <c r="A240" s="9">
        <f t="shared" si="27"/>
        <v>235</v>
      </c>
      <c r="B240" s="8" t="s">
        <v>553</v>
      </c>
      <c r="C240" s="8">
        <f>димвенканали!C240</f>
        <v>113.4</v>
      </c>
      <c r="D240" s="8">
        <f>димвенканали!D240</f>
        <v>0</v>
      </c>
      <c r="E240" s="8">
        <f>димвенканали!E240</f>
        <v>0</v>
      </c>
      <c r="F240" s="8">
        <f t="shared" si="21"/>
        <v>113.4</v>
      </c>
      <c r="G240" s="8"/>
      <c r="H240" s="8"/>
      <c r="I240" s="8">
        <v>3</v>
      </c>
      <c r="J240" s="11">
        <v>1.8779342723004694E-3</v>
      </c>
      <c r="K240" s="18">
        <f t="shared" si="25"/>
        <v>4.2612769953051641</v>
      </c>
      <c r="L240" s="10">
        <f t="shared" si="22"/>
        <v>1.566871551173709</v>
      </c>
      <c r="M240" s="10">
        <v>1.6460845070422534</v>
      </c>
      <c r="N240" s="10">
        <v>0.56544600938967138</v>
      </c>
      <c r="O240" s="247">
        <f t="shared" si="26"/>
        <v>0.56544600938967138</v>
      </c>
      <c r="P240" s="10">
        <f t="shared" si="23"/>
        <v>8.0396790629107979</v>
      </c>
      <c r="Q240" s="11">
        <f t="shared" si="24"/>
        <v>7.0896640766409155E-2</v>
      </c>
    </row>
    <row r="241" spans="1:17">
      <c r="A241" s="9">
        <f t="shared" si="27"/>
        <v>236</v>
      </c>
      <c r="B241" s="8" t="s">
        <v>554</v>
      </c>
      <c r="C241" s="8">
        <f>димвенканали!C241</f>
        <v>134.80000000000001</v>
      </c>
      <c r="D241" s="8">
        <f>димвенканали!D241</f>
        <v>16.899999999999999</v>
      </c>
      <c r="E241" s="8">
        <f>димвенканали!E241</f>
        <v>34.4</v>
      </c>
      <c r="F241" s="8">
        <f t="shared" si="21"/>
        <v>186.10000000000002</v>
      </c>
      <c r="G241" s="8">
        <v>1</v>
      </c>
      <c r="H241" s="8">
        <v>1</v>
      </c>
      <c r="I241" s="8">
        <v>3</v>
      </c>
      <c r="J241" s="11">
        <v>3.1298904538341154E-3</v>
      </c>
      <c r="K241" s="18">
        <f t="shared" si="25"/>
        <v>7.1021283255086063</v>
      </c>
      <c r="L241" s="10">
        <f t="shared" si="22"/>
        <v>2.6114525852895145</v>
      </c>
      <c r="M241" s="10">
        <v>2.7434741784037553</v>
      </c>
      <c r="N241" s="10">
        <v>0.94241001564945226</v>
      </c>
      <c r="O241" s="247">
        <f t="shared" si="26"/>
        <v>0.94241001564945226</v>
      </c>
      <c r="P241" s="10">
        <f t="shared" si="23"/>
        <v>13.399465104851329</v>
      </c>
      <c r="Q241" s="11">
        <f t="shared" si="24"/>
        <v>7.2001424529023791E-2</v>
      </c>
    </row>
    <row r="242" spans="1:17">
      <c r="A242" s="9">
        <f t="shared" si="27"/>
        <v>237</v>
      </c>
      <c r="B242" s="8" t="s">
        <v>555</v>
      </c>
      <c r="C242" s="8">
        <f>димвенканали!C242</f>
        <v>182.7</v>
      </c>
      <c r="D242" s="8">
        <f>димвенканали!D242</f>
        <v>0</v>
      </c>
      <c r="E242" s="8">
        <f>димвенканали!E242</f>
        <v>0</v>
      </c>
      <c r="F242" s="8">
        <f t="shared" si="21"/>
        <v>182.7</v>
      </c>
      <c r="G242" s="8"/>
      <c r="H242" s="8"/>
      <c r="I242" s="8">
        <v>4</v>
      </c>
      <c r="J242" s="11">
        <v>2.5039123630672924E-3</v>
      </c>
      <c r="K242" s="18">
        <f t="shared" si="25"/>
        <v>5.6817026604068852</v>
      </c>
      <c r="L242" s="10">
        <f t="shared" si="22"/>
        <v>2.0891620682316119</v>
      </c>
      <c r="M242" s="10">
        <v>2.1947793427230042</v>
      </c>
      <c r="N242" s="10">
        <v>0.75392801251956176</v>
      </c>
      <c r="O242" s="247">
        <f t="shared" si="26"/>
        <v>0.75392801251956176</v>
      </c>
      <c r="P242" s="10">
        <f t="shared" si="23"/>
        <v>10.719572083881063</v>
      </c>
      <c r="Q242" s="11">
        <f t="shared" si="24"/>
        <v>5.8673082013579986E-2</v>
      </c>
    </row>
    <row r="243" spans="1:17">
      <c r="A243" s="9">
        <f t="shared" si="27"/>
        <v>238</v>
      </c>
      <c r="B243" s="8" t="s">
        <v>556</v>
      </c>
      <c r="C243" s="8">
        <f>димвенканали!C243</f>
        <v>76.3</v>
      </c>
      <c r="D243" s="8">
        <f>димвенканали!D243</f>
        <v>0</v>
      </c>
      <c r="E243" s="8">
        <f>димвенканали!E243</f>
        <v>0</v>
      </c>
      <c r="F243" s="8">
        <f t="shared" si="21"/>
        <v>76.3</v>
      </c>
      <c r="G243" s="8"/>
      <c r="H243" s="8"/>
      <c r="I243" s="8">
        <v>2</v>
      </c>
      <c r="J243" s="11">
        <v>1.2519561815336462E-3</v>
      </c>
      <c r="K243" s="18">
        <f t="shared" si="25"/>
        <v>2.8408513302034426</v>
      </c>
      <c r="L243" s="10">
        <f t="shared" si="22"/>
        <v>1.0445810341158059</v>
      </c>
      <c r="M243" s="10">
        <v>1.0973896713615021</v>
      </c>
      <c r="N243" s="10">
        <v>0.37696400625978088</v>
      </c>
      <c r="O243" s="247">
        <f t="shared" si="26"/>
        <v>0.37696400625978088</v>
      </c>
      <c r="P243" s="10">
        <f t="shared" si="23"/>
        <v>5.3597860419405317</v>
      </c>
      <c r="Q243" s="11">
        <f t="shared" si="24"/>
        <v>7.0246212869469624E-2</v>
      </c>
    </row>
    <row r="244" spans="1:17">
      <c r="A244" s="9">
        <f t="shared" si="27"/>
        <v>239</v>
      </c>
      <c r="B244" s="8" t="s">
        <v>557</v>
      </c>
      <c r="C244" s="8">
        <f>димвенканали!C244</f>
        <v>258.8</v>
      </c>
      <c r="D244" s="8">
        <f>димвенканали!D244</f>
        <v>0</v>
      </c>
      <c r="E244" s="8">
        <f>димвенканали!E244</f>
        <v>0</v>
      </c>
      <c r="F244" s="8">
        <f t="shared" si="21"/>
        <v>258.8</v>
      </c>
      <c r="G244" s="8"/>
      <c r="H244" s="8"/>
      <c r="I244" s="8">
        <v>6</v>
      </c>
      <c r="J244" s="11">
        <v>3.7558685446009389E-3</v>
      </c>
      <c r="K244" s="18">
        <f t="shared" si="25"/>
        <v>8.5225539906103283</v>
      </c>
      <c r="L244" s="10">
        <f t="shared" ref="L244:L265" si="28">K244*0.3677</f>
        <v>3.133743102347418</v>
      </c>
      <c r="M244" s="10">
        <v>3.2921690140845068</v>
      </c>
      <c r="N244" s="10">
        <v>1.1308920187793428</v>
      </c>
      <c r="O244" s="247">
        <f t="shared" si="26"/>
        <v>1.1308920187793428</v>
      </c>
      <c r="P244" s="10">
        <f t="shared" ref="P244:P257" si="29">K244+L244+M244+O244</f>
        <v>16.079358125821596</v>
      </c>
      <c r="Q244" s="11">
        <f t="shared" ref="Q244:Q257" si="30">P244/F244</f>
        <v>6.2130440980763507E-2</v>
      </c>
    </row>
    <row r="245" spans="1:17">
      <c r="A245" s="9">
        <f t="shared" si="27"/>
        <v>240</v>
      </c>
      <c r="B245" s="8" t="s">
        <v>558</v>
      </c>
      <c r="C245" s="8">
        <f>димвенканали!C245</f>
        <v>164.85</v>
      </c>
      <c r="D245" s="8">
        <f>димвенканали!D245</f>
        <v>0</v>
      </c>
      <c r="E245" s="8">
        <f>димвенканали!E245</f>
        <v>0</v>
      </c>
      <c r="F245" s="8">
        <f t="shared" si="21"/>
        <v>164.85</v>
      </c>
      <c r="G245" s="8"/>
      <c r="H245" s="8"/>
      <c r="I245" s="8">
        <v>4</v>
      </c>
      <c r="J245" s="11">
        <v>2.5039123630672924E-3</v>
      </c>
      <c r="K245" s="18">
        <f t="shared" si="25"/>
        <v>5.6817026604068852</v>
      </c>
      <c r="L245" s="10">
        <f t="shared" si="28"/>
        <v>2.0891620682316119</v>
      </c>
      <c r="M245" s="10">
        <v>2.1947793427230042</v>
      </c>
      <c r="N245" s="10">
        <v>0.75392801251956176</v>
      </c>
      <c r="O245" s="247">
        <f t="shared" si="26"/>
        <v>0.75392801251956176</v>
      </c>
      <c r="P245" s="10">
        <f t="shared" si="29"/>
        <v>10.719572083881063</v>
      </c>
      <c r="Q245" s="11">
        <f t="shared" si="30"/>
        <v>6.5026218282566356E-2</v>
      </c>
    </row>
    <row r="246" spans="1:17">
      <c r="A246" s="9">
        <f t="shared" si="27"/>
        <v>241</v>
      </c>
      <c r="B246" s="8" t="s">
        <v>559</v>
      </c>
      <c r="C246" s="8">
        <f>димвенканали!C246</f>
        <v>188.2</v>
      </c>
      <c r="D246" s="8">
        <f>димвенканали!D246</f>
        <v>0</v>
      </c>
      <c r="E246" s="8">
        <f>димвенканали!E246</f>
        <v>0</v>
      </c>
      <c r="F246" s="8">
        <f t="shared" ref="F246:F260" si="31">C246+D246+E246</f>
        <v>188.2</v>
      </c>
      <c r="G246" s="8"/>
      <c r="H246" s="8"/>
      <c r="I246" s="8">
        <v>4</v>
      </c>
      <c r="J246" s="11">
        <v>2.5039123630672924E-3</v>
      </c>
      <c r="K246" s="18">
        <f t="shared" si="25"/>
        <v>5.6817026604068852</v>
      </c>
      <c r="L246" s="10">
        <f t="shared" si="28"/>
        <v>2.0891620682316119</v>
      </c>
      <c r="M246" s="10">
        <v>2.1947793427230042</v>
      </c>
      <c r="N246" s="10">
        <v>0.75392801251956176</v>
      </c>
      <c r="O246" s="247">
        <f t="shared" si="26"/>
        <v>0.75392801251956176</v>
      </c>
      <c r="P246" s="10">
        <f t="shared" si="29"/>
        <v>10.719572083881063</v>
      </c>
      <c r="Q246" s="11">
        <f t="shared" si="30"/>
        <v>5.6958406396817554E-2</v>
      </c>
    </row>
    <row r="247" spans="1:17">
      <c r="A247" s="9">
        <f t="shared" si="27"/>
        <v>242</v>
      </c>
      <c r="B247" s="8" t="s">
        <v>560</v>
      </c>
      <c r="C247" s="8">
        <f>димвенканали!C247</f>
        <v>146.69999999999999</v>
      </c>
      <c r="D247" s="8">
        <f>димвенканали!D247</f>
        <v>0</v>
      </c>
      <c r="E247" s="8">
        <f>димвенканали!E247</f>
        <v>0</v>
      </c>
      <c r="F247" s="8">
        <f t="shared" si="31"/>
        <v>146.69999999999999</v>
      </c>
      <c r="G247" s="8"/>
      <c r="H247" s="8"/>
      <c r="I247" s="8">
        <v>4</v>
      </c>
      <c r="J247" s="11">
        <v>2.5039123630672924E-3</v>
      </c>
      <c r="K247" s="18">
        <f t="shared" si="25"/>
        <v>5.6817026604068852</v>
      </c>
      <c r="L247" s="10">
        <f t="shared" si="28"/>
        <v>2.0891620682316119</v>
      </c>
      <c r="M247" s="10">
        <v>2.1947793427230042</v>
      </c>
      <c r="N247" s="10">
        <v>0.75392801251956176</v>
      </c>
      <c r="O247" s="247">
        <f t="shared" si="26"/>
        <v>0.75392801251956176</v>
      </c>
      <c r="P247" s="10">
        <f t="shared" si="29"/>
        <v>10.719572083881063</v>
      </c>
      <c r="Q247" s="11">
        <f t="shared" si="30"/>
        <v>7.3071384348200846E-2</v>
      </c>
    </row>
    <row r="248" spans="1:17">
      <c r="A248" s="9">
        <f t="shared" si="27"/>
        <v>243</v>
      </c>
      <c r="B248" s="8" t="s">
        <v>561</v>
      </c>
      <c r="C248" s="8">
        <f>димвенканали!C248</f>
        <v>472.42</v>
      </c>
      <c r="D248" s="8">
        <f>димвенканали!D248</f>
        <v>0</v>
      </c>
      <c r="E248" s="8">
        <f>димвенканали!E248</f>
        <v>0</v>
      </c>
      <c r="F248" s="8">
        <f t="shared" si="31"/>
        <v>472.42</v>
      </c>
      <c r="G248" s="8"/>
      <c r="H248" s="8"/>
      <c r="I248" s="8">
        <v>9</v>
      </c>
      <c r="J248" s="11">
        <v>5.6338028169014079E-3</v>
      </c>
      <c r="K248" s="18">
        <f t="shared" si="25"/>
        <v>12.783830985915491</v>
      </c>
      <c r="L248" s="10">
        <f t="shared" si="28"/>
        <v>4.7006146535211268</v>
      </c>
      <c r="M248" s="10">
        <v>4.93825352112676</v>
      </c>
      <c r="N248" s="10">
        <v>1.6963380281690141</v>
      </c>
      <c r="O248" s="247">
        <f t="shared" si="26"/>
        <v>1.6963380281690141</v>
      </c>
      <c r="P248" s="10">
        <f t="shared" si="29"/>
        <v>24.119037188732392</v>
      </c>
      <c r="Q248" s="11">
        <f t="shared" si="30"/>
        <v>5.1054225453478666E-2</v>
      </c>
    </row>
    <row r="249" spans="1:17">
      <c r="A249" s="9">
        <f t="shared" si="27"/>
        <v>244</v>
      </c>
      <c r="B249" s="8" t="s">
        <v>562</v>
      </c>
      <c r="C249" s="8">
        <f>димвенканали!C249</f>
        <v>260.05</v>
      </c>
      <c r="D249" s="8">
        <f>димвенканали!D249</f>
        <v>0</v>
      </c>
      <c r="E249" s="8">
        <f>димвенканали!E249</f>
        <v>0</v>
      </c>
      <c r="F249" s="8">
        <f t="shared" si="31"/>
        <v>260.05</v>
      </c>
      <c r="G249" s="8"/>
      <c r="H249" s="8"/>
      <c r="I249" s="8">
        <v>6</v>
      </c>
      <c r="J249" s="11">
        <v>3.7558685446009389E-3</v>
      </c>
      <c r="K249" s="18">
        <f t="shared" si="25"/>
        <v>8.5225539906103283</v>
      </c>
      <c r="L249" s="10">
        <f t="shared" si="28"/>
        <v>3.133743102347418</v>
      </c>
      <c r="M249" s="10">
        <v>3.2921690140845068</v>
      </c>
      <c r="N249" s="10">
        <v>1.1308920187793428</v>
      </c>
      <c r="O249" s="247">
        <f t="shared" si="26"/>
        <v>1.1308920187793428</v>
      </c>
      <c r="P249" s="10">
        <f t="shared" si="29"/>
        <v>16.079358125821596</v>
      </c>
      <c r="Q249" s="11">
        <f t="shared" si="30"/>
        <v>6.1831794369627359E-2</v>
      </c>
    </row>
    <row r="250" spans="1:17">
      <c r="A250" s="9">
        <f t="shared" si="27"/>
        <v>245</v>
      </c>
      <c r="B250" s="8" t="s">
        <v>563</v>
      </c>
      <c r="C250" s="8">
        <f>димвенканали!C250</f>
        <v>233.91</v>
      </c>
      <c r="D250" s="8">
        <f>димвенканали!D250</f>
        <v>0</v>
      </c>
      <c r="E250" s="8">
        <f>димвенканали!E250</f>
        <v>0</v>
      </c>
      <c r="F250" s="8">
        <f t="shared" si="31"/>
        <v>233.91</v>
      </c>
      <c r="G250" s="8"/>
      <c r="H250" s="8"/>
      <c r="I250" s="8">
        <v>5</v>
      </c>
      <c r="J250" s="11">
        <v>3.1298904538341154E-3</v>
      </c>
      <c r="K250" s="18">
        <f t="shared" si="25"/>
        <v>7.1021283255086063</v>
      </c>
      <c r="L250" s="10">
        <f t="shared" si="28"/>
        <v>2.6114525852895145</v>
      </c>
      <c r="M250" s="10">
        <v>2.7434741784037553</v>
      </c>
      <c r="N250" s="10">
        <v>0.94241001564945226</v>
      </c>
      <c r="O250" s="247">
        <f t="shared" si="26"/>
        <v>0.94241001564945226</v>
      </c>
      <c r="P250" s="10">
        <f t="shared" si="29"/>
        <v>13.399465104851329</v>
      </c>
      <c r="Q250" s="11">
        <f t="shared" si="30"/>
        <v>5.7284703966702273E-2</v>
      </c>
    </row>
    <row r="251" spans="1:17">
      <c r="A251" s="9">
        <f t="shared" si="27"/>
        <v>246</v>
      </c>
      <c r="B251" s="8" t="s">
        <v>564</v>
      </c>
      <c r="C251" s="8">
        <f>димвенканали!C251</f>
        <v>237.6</v>
      </c>
      <c r="D251" s="8">
        <f>димвенканали!D251</f>
        <v>0</v>
      </c>
      <c r="E251" s="8">
        <f>димвенканали!E251</f>
        <v>30</v>
      </c>
      <c r="F251" s="8">
        <f t="shared" si="31"/>
        <v>267.60000000000002</v>
      </c>
      <c r="G251" s="8"/>
      <c r="H251" s="8">
        <v>1</v>
      </c>
      <c r="I251" s="8">
        <v>5</v>
      </c>
      <c r="J251" s="11">
        <v>3.7558685446009389E-3</v>
      </c>
      <c r="K251" s="18">
        <f t="shared" si="25"/>
        <v>8.5225539906103283</v>
      </c>
      <c r="L251" s="10">
        <f t="shared" si="28"/>
        <v>3.133743102347418</v>
      </c>
      <c r="M251" s="10">
        <v>3.2921690140845068</v>
      </c>
      <c r="N251" s="10">
        <v>1.1308920187793428</v>
      </c>
      <c r="O251" s="247">
        <f t="shared" si="26"/>
        <v>1.1308920187793428</v>
      </c>
      <c r="P251" s="10">
        <f t="shared" si="29"/>
        <v>16.079358125821596</v>
      </c>
      <c r="Q251" s="11">
        <f t="shared" si="30"/>
        <v>6.0087287465701023E-2</v>
      </c>
    </row>
    <row r="252" spans="1:17">
      <c r="A252" s="9">
        <f t="shared" si="27"/>
        <v>247</v>
      </c>
      <c r="B252" s="8" t="s">
        <v>565</v>
      </c>
      <c r="C252" s="8">
        <f>димвенканали!C252</f>
        <v>183.05</v>
      </c>
      <c r="D252" s="8">
        <f>димвенканали!D252</f>
        <v>0</v>
      </c>
      <c r="E252" s="8">
        <f>димвенканали!E252</f>
        <v>31.6</v>
      </c>
      <c r="F252" s="8">
        <f t="shared" si="31"/>
        <v>214.65</v>
      </c>
      <c r="G252" s="8"/>
      <c r="H252" s="8">
        <v>1</v>
      </c>
      <c r="I252" s="8">
        <v>4</v>
      </c>
      <c r="J252" s="11">
        <v>3.1298904538341154E-3</v>
      </c>
      <c r="K252" s="18">
        <f t="shared" si="25"/>
        <v>7.1021283255086063</v>
      </c>
      <c r="L252" s="10">
        <f t="shared" si="28"/>
        <v>2.6114525852895145</v>
      </c>
      <c r="M252" s="10">
        <v>2.7434741784037553</v>
      </c>
      <c r="N252" s="10">
        <v>0.94241001564945226</v>
      </c>
      <c r="O252" s="247">
        <f t="shared" si="26"/>
        <v>0.94241001564945226</v>
      </c>
      <c r="P252" s="10">
        <f t="shared" si="29"/>
        <v>13.399465104851329</v>
      </c>
      <c r="Q252" s="11">
        <f t="shared" si="30"/>
        <v>6.2424715140234469E-2</v>
      </c>
    </row>
    <row r="253" spans="1:17">
      <c r="A253" s="9">
        <f t="shared" si="27"/>
        <v>248</v>
      </c>
      <c r="B253" s="8" t="s">
        <v>566</v>
      </c>
      <c r="C253" s="8">
        <f>димвенканали!C253</f>
        <v>189.78</v>
      </c>
      <c r="D253" s="8">
        <f>димвенканали!D253</f>
        <v>0</v>
      </c>
      <c r="E253" s="8">
        <f>димвенканали!E253</f>
        <v>0</v>
      </c>
      <c r="F253" s="8">
        <f t="shared" si="31"/>
        <v>189.78</v>
      </c>
      <c r="G253" s="8"/>
      <c r="H253" s="8"/>
      <c r="I253" s="8">
        <v>3</v>
      </c>
      <c r="J253" s="11">
        <v>1.8779342723004694E-3</v>
      </c>
      <c r="K253" s="18">
        <f t="shared" si="25"/>
        <v>4.2612769953051641</v>
      </c>
      <c r="L253" s="10">
        <f t="shared" si="28"/>
        <v>1.566871551173709</v>
      </c>
      <c r="M253" s="10">
        <v>1.6460845070422534</v>
      </c>
      <c r="N253" s="10">
        <v>0.56544600938967138</v>
      </c>
      <c r="O253" s="247">
        <f t="shared" si="26"/>
        <v>0.56544600938967138</v>
      </c>
      <c r="P253" s="10">
        <f t="shared" si="29"/>
        <v>8.0396790629107979</v>
      </c>
      <c r="Q253" s="11">
        <f t="shared" si="30"/>
        <v>4.2363152402312143E-2</v>
      </c>
    </row>
    <row r="254" spans="1:17">
      <c r="A254" s="9">
        <f t="shared" si="27"/>
        <v>249</v>
      </c>
      <c r="B254" s="8" t="s">
        <v>567</v>
      </c>
      <c r="C254" s="8">
        <f>димвенканали!C254</f>
        <v>406.04</v>
      </c>
      <c r="D254" s="8">
        <f>димвенканали!D254</f>
        <v>0</v>
      </c>
      <c r="E254" s="8">
        <f>димвенканали!E254</f>
        <v>0</v>
      </c>
      <c r="F254" s="8">
        <f t="shared" si="31"/>
        <v>406.04</v>
      </c>
      <c r="G254" s="8"/>
      <c r="H254" s="8"/>
      <c r="I254" s="8">
        <v>7</v>
      </c>
      <c r="J254" s="11">
        <v>4.3818466353677619E-3</v>
      </c>
      <c r="K254" s="18">
        <f t="shared" si="25"/>
        <v>9.9429796557120493</v>
      </c>
      <c r="L254" s="10">
        <f t="shared" si="28"/>
        <v>3.6560336194053207</v>
      </c>
      <c r="M254" s="10">
        <v>3.8408638497652579</v>
      </c>
      <c r="N254" s="10">
        <v>1.3193740219092331</v>
      </c>
      <c r="O254" s="247">
        <f t="shared" si="26"/>
        <v>1.3193740219092331</v>
      </c>
      <c r="P254" s="10">
        <f t="shared" si="29"/>
        <v>18.759251146791861</v>
      </c>
      <c r="Q254" s="11">
        <f t="shared" si="30"/>
        <v>4.6200500312264456E-2</v>
      </c>
    </row>
    <row r="255" spans="1:17">
      <c r="A255" s="9">
        <f t="shared" si="27"/>
        <v>250</v>
      </c>
      <c r="B255" s="8" t="s">
        <v>568</v>
      </c>
      <c r="C255" s="8">
        <f>димвенканали!C255</f>
        <v>582.21</v>
      </c>
      <c r="D255" s="8">
        <f>димвенканали!D255</f>
        <v>88</v>
      </c>
      <c r="E255" s="8">
        <f>димвенканали!E255</f>
        <v>61.8</v>
      </c>
      <c r="F255" s="8">
        <f t="shared" si="31"/>
        <v>732.01</v>
      </c>
      <c r="G255" s="8">
        <v>1</v>
      </c>
      <c r="H255" s="8">
        <v>1</v>
      </c>
      <c r="I255" s="8">
        <v>10</v>
      </c>
      <c r="J255" s="11">
        <v>7.5117370892018778E-3</v>
      </c>
      <c r="K255" s="18">
        <f t="shared" si="25"/>
        <v>17.045107981220657</v>
      </c>
      <c r="L255" s="10">
        <f t="shared" si="28"/>
        <v>6.2674862046948361</v>
      </c>
      <c r="M255" s="10">
        <v>6.5843380281690136</v>
      </c>
      <c r="N255" s="10">
        <v>2.2617840375586855</v>
      </c>
      <c r="O255" s="247">
        <f t="shared" si="26"/>
        <v>2.2617840375586855</v>
      </c>
      <c r="P255" s="10">
        <f t="shared" si="29"/>
        <v>32.158716251643192</v>
      </c>
      <c r="Q255" s="11">
        <f t="shared" si="30"/>
        <v>4.3932072310000125E-2</v>
      </c>
    </row>
    <row r="256" spans="1:17">
      <c r="A256" s="9">
        <f t="shared" si="27"/>
        <v>251</v>
      </c>
      <c r="B256" s="8" t="s">
        <v>569</v>
      </c>
      <c r="C256" s="8">
        <f>димвенканали!C256</f>
        <v>985.05</v>
      </c>
      <c r="D256" s="8">
        <f>димвенканали!D256</f>
        <v>0</v>
      </c>
      <c r="E256" s="8">
        <f>димвенканали!E256</f>
        <v>0</v>
      </c>
      <c r="F256" s="8">
        <f t="shared" si="31"/>
        <v>985.05</v>
      </c>
      <c r="G256" s="8"/>
      <c r="H256" s="8"/>
      <c r="I256" s="8">
        <v>20</v>
      </c>
      <c r="J256" s="11">
        <v>1.2519561815336462E-2</v>
      </c>
      <c r="K256" s="18">
        <f t="shared" si="25"/>
        <v>28.408513302034425</v>
      </c>
      <c r="L256" s="10">
        <f t="shared" si="28"/>
        <v>10.445810341158058</v>
      </c>
      <c r="M256" s="10">
        <v>10.973896713615021</v>
      </c>
      <c r="N256" s="10">
        <v>3.769640062597809</v>
      </c>
      <c r="O256" s="247">
        <f t="shared" si="26"/>
        <v>3.769640062597809</v>
      </c>
      <c r="P256" s="10">
        <f t="shared" si="29"/>
        <v>53.597860419405315</v>
      </c>
      <c r="Q256" s="11">
        <f t="shared" si="30"/>
        <v>5.441130949637614E-2</v>
      </c>
    </row>
    <row r="257" spans="1:17">
      <c r="A257" s="9">
        <f t="shared" si="27"/>
        <v>252</v>
      </c>
      <c r="B257" s="8" t="s">
        <v>570</v>
      </c>
      <c r="C257" s="8">
        <f>димвенканали!C257</f>
        <v>589.46</v>
      </c>
      <c r="D257" s="8">
        <f>димвенканали!D257</f>
        <v>0</v>
      </c>
      <c r="E257" s="8">
        <f>димвенканали!E257</f>
        <v>0</v>
      </c>
      <c r="F257" s="8">
        <f t="shared" si="31"/>
        <v>589.46</v>
      </c>
      <c r="G257" s="8"/>
      <c r="H257" s="8"/>
      <c r="I257" s="8">
        <v>10</v>
      </c>
      <c r="J257" s="11">
        <v>6.2597809076682309E-3</v>
      </c>
      <c r="K257" s="18">
        <f t="shared" si="25"/>
        <v>14.204256651017213</v>
      </c>
      <c r="L257" s="10">
        <f t="shared" si="28"/>
        <v>5.222905170579029</v>
      </c>
      <c r="M257" s="10">
        <v>5.4869483568075106</v>
      </c>
      <c r="N257" s="10">
        <v>1.8848200312989045</v>
      </c>
      <c r="O257" s="247">
        <f t="shared" si="26"/>
        <v>1.8848200312989045</v>
      </c>
      <c r="P257" s="10">
        <f t="shared" si="29"/>
        <v>26.798930209702657</v>
      </c>
      <c r="Q257" s="11">
        <f t="shared" si="30"/>
        <v>4.5463526294748847E-2</v>
      </c>
    </row>
    <row r="258" spans="1:17">
      <c r="A258" s="9">
        <f t="shared" si="27"/>
        <v>253</v>
      </c>
      <c r="B258" s="8" t="s">
        <v>1299</v>
      </c>
      <c r="C258" s="8">
        <f>димвенканали!C258</f>
        <v>229.7</v>
      </c>
      <c r="D258" s="8">
        <f>димвенканали!D258</f>
        <v>0</v>
      </c>
      <c r="E258" s="8">
        <f>димвенканали!E258</f>
        <v>0</v>
      </c>
      <c r="F258" s="8">
        <f t="shared" si="31"/>
        <v>229.7</v>
      </c>
      <c r="G258" s="8"/>
      <c r="H258" s="8"/>
      <c r="I258" s="8">
        <v>9</v>
      </c>
      <c r="J258" s="11">
        <v>5.6338028169014079E-3</v>
      </c>
      <c r="K258" s="18">
        <f t="shared" si="25"/>
        <v>12.783830985915491</v>
      </c>
      <c r="L258" s="10">
        <f t="shared" si="28"/>
        <v>4.7006146535211268</v>
      </c>
      <c r="M258" s="10">
        <v>4.93825352112676</v>
      </c>
      <c r="N258" s="10">
        <v>1.6963380281690141</v>
      </c>
      <c r="O258" s="247">
        <f t="shared" si="26"/>
        <v>1.6963380281690141</v>
      </c>
      <c r="P258" s="10">
        <f t="shared" ref="P258:P265" si="32">K258+L258+M258+O258</f>
        <v>24.119037188732392</v>
      </c>
      <c r="Q258" s="83">
        <f t="shared" ref="Q258:Q265" si="33">P258/F258</f>
        <v>0.10500233865360206</v>
      </c>
    </row>
    <row r="259" spans="1:17">
      <c r="A259" s="9">
        <f t="shared" si="27"/>
        <v>254</v>
      </c>
      <c r="B259" s="14" t="s">
        <v>1319</v>
      </c>
      <c r="C259" s="8">
        <f>димвенканали!C259</f>
        <v>2404.5700000000002</v>
      </c>
      <c r="D259" s="8">
        <f>димвенканали!D259</f>
        <v>0</v>
      </c>
      <c r="E259" s="8">
        <f>димвенканали!E259</f>
        <v>660.4</v>
      </c>
      <c r="F259" s="8">
        <f t="shared" si="31"/>
        <v>3064.9700000000003</v>
      </c>
      <c r="G259" s="8"/>
      <c r="H259" s="8">
        <v>5</v>
      </c>
      <c r="I259" s="8">
        <v>67</v>
      </c>
      <c r="J259" s="11">
        <v>4.5070422535211263E-2</v>
      </c>
      <c r="K259" s="18">
        <f t="shared" si="25"/>
        <v>102.27064788732393</v>
      </c>
      <c r="L259" s="10">
        <f t="shared" si="28"/>
        <v>37.604917228169015</v>
      </c>
      <c r="M259" s="10">
        <v>39.50602816901408</v>
      </c>
      <c r="N259" s="10">
        <v>13.570704225352113</v>
      </c>
      <c r="O259" s="247">
        <f t="shared" si="26"/>
        <v>13.570704225352113</v>
      </c>
      <c r="P259" s="10">
        <f t="shared" si="32"/>
        <v>192.95229750985914</v>
      </c>
      <c r="Q259" s="83">
        <f t="shared" si="33"/>
        <v>6.2954057465443095E-2</v>
      </c>
    </row>
    <row r="260" spans="1:17">
      <c r="A260" s="9">
        <f t="shared" si="27"/>
        <v>255</v>
      </c>
      <c r="B260" s="14" t="s">
        <v>1320</v>
      </c>
      <c r="C260" s="8">
        <f>димвенканали!C260</f>
        <v>3019.26</v>
      </c>
      <c r="D260" s="8">
        <f>димвенканали!D260</f>
        <v>0</v>
      </c>
      <c r="E260" s="8">
        <f>димвенканали!E260</f>
        <v>256.89999999999998</v>
      </c>
      <c r="F260" s="8">
        <f t="shared" si="31"/>
        <v>3276.1600000000003</v>
      </c>
      <c r="G260" s="8"/>
      <c r="H260" s="8">
        <v>1</v>
      </c>
      <c r="I260" s="8">
        <v>82</v>
      </c>
      <c r="J260" s="11">
        <v>5.1956181533646319E-2</v>
      </c>
      <c r="K260" s="18">
        <f t="shared" si="25"/>
        <v>117.89533020344288</v>
      </c>
      <c r="L260" s="10">
        <f t="shared" si="28"/>
        <v>43.350112915805951</v>
      </c>
      <c r="M260" s="10">
        <v>45.541671361502345</v>
      </c>
      <c r="N260" s="10">
        <v>15.644006259780907</v>
      </c>
      <c r="O260" s="247">
        <f t="shared" si="26"/>
        <v>15.644006259780907</v>
      </c>
      <c r="P260" s="10">
        <f t="shared" si="32"/>
        <v>222.43112074053207</v>
      </c>
      <c r="Q260" s="83">
        <f t="shared" si="33"/>
        <v>6.7893851564188576E-2</v>
      </c>
    </row>
    <row r="261" spans="1:17" s="210" customFormat="1">
      <c r="A261" s="9">
        <f t="shared" si="27"/>
        <v>256</v>
      </c>
      <c r="B261" s="203" t="s">
        <v>1323</v>
      </c>
      <c r="C261" s="8">
        <f>димвенканали!C261</f>
        <v>1829.3</v>
      </c>
      <c r="D261" s="8">
        <f>димвенканали!D261</f>
        <v>222</v>
      </c>
      <c r="E261" s="8">
        <f>димвенканали!E261</f>
        <v>0</v>
      </c>
      <c r="F261" s="8">
        <f>C261+D261+E261</f>
        <v>2051.3000000000002</v>
      </c>
      <c r="G261" s="204">
        <v>1</v>
      </c>
      <c r="H261" s="204"/>
      <c r="I261" s="204">
        <v>31</v>
      </c>
      <c r="J261" s="205">
        <v>2.185792349726776E-2</v>
      </c>
      <c r="K261" s="206">
        <f t="shared" ref="K261:K324" si="34">J261*$K$2</f>
        <v>49.598469945355191</v>
      </c>
      <c r="L261" s="200">
        <f t="shared" si="28"/>
        <v>18.237357398907104</v>
      </c>
      <c r="M261" s="200">
        <v>18.68296393442623</v>
      </c>
      <c r="N261" s="200">
        <v>6.5814207650273229</v>
      </c>
      <c r="O261" s="247">
        <f t="shared" ref="O261:O324" si="35">N261*$O$2</f>
        <v>6.5814207650273229</v>
      </c>
      <c r="P261" s="200">
        <f t="shared" si="32"/>
        <v>93.100212043715842</v>
      </c>
      <c r="Q261" s="208">
        <f t="shared" si="33"/>
        <v>4.538595624419433E-2</v>
      </c>
    </row>
    <row r="262" spans="1:17" s="210" customFormat="1">
      <c r="A262" s="9">
        <f t="shared" si="27"/>
        <v>257</v>
      </c>
      <c r="B262" s="203" t="s">
        <v>1324</v>
      </c>
      <c r="C262" s="8">
        <f>димвенканали!C262</f>
        <v>2200.46</v>
      </c>
      <c r="D262" s="8">
        <f>димвенканали!D262</f>
        <v>0</v>
      </c>
      <c r="E262" s="8">
        <f>димвенканали!E262</f>
        <v>0</v>
      </c>
      <c r="F262" s="8">
        <f>C262+D262+E262</f>
        <v>2200.46</v>
      </c>
      <c r="G262" s="204"/>
      <c r="H262" s="204"/>
      <c r="I262" s="204">
        <v>38</v>
      </c>
      <c r="J262" s="205">
        <v>2.3E-2</v>
      </c>
      <c r="K262" s="206">
        <f t="shared" si="34"/>
        <v>52.189990000000002</v>
      </c>
      <c r="L262" s="200">
        <f t="shared" si="28"/>
        <v>19.190259323000003</v>
      </c>
      <c r="M262" s="200">
        <v>22.186019672131149</v>
      </c>
      <c r="N262" s="200">
        <v>7.8154371584699467</v>
      </c>
      <c r="O262" s="247">
        <f t="shared" si="35"/>
        <v>7.8154371584699467</v>
      </c>
      <c r="P262" s="200">
        <f t="shared" si="32"/>
        <v>101.3817061536011</v>
      </c>
      <c r="Q262" s="208">
        <f t="shared" si="33"/>
        <v>4.6072960269035158E-2</v>
      </c>
    </row>
    <row r="263" spans="1:17" s="210" customFormat="1">
      <c r="A263" s="9">
        <f t="shared" si="27"/>
        <v>258</v>
      </c>
      <c r="B263" s="203" t="s">
        <v>1325</v>
      </c>
      <c r="C263" s="8">
        <f>димвенканали!C263</f>
        <v>1202.04</v>
      </c>
      <c r="D263" s="8">
        <f>димвенканали!D263</f>
        <v>0</v>
      </c>
      <c r="E263" s="8">
        <f>димвенканали!E263</f>
        <v>0</v>
      </c>
      <c r="F263" s="8">
        <f>C263+D263+E263</f>
        <v>1202.04</v>
      </c>
      <c r="G263" s="204"/>
      <c r="H263" s="204"/>
      <c r="I263" s="204">
        <v>20</v>
      </c>
      <c r="J263" s="205">
        <v>1.2500000000000001E-2</v>
      </c>
      <c r="K263" s="206">
        <f t="shared" si="34"/>
        <v>28.364125000000001</v>
      </c>
      <c r="L263" s="200">
        <f t="shared" si="28"/>
        <v>10.429488762500002</v>
      </c>
      <c r="M263" s="200">
        <v>11.676852459016393</v>
      </c>
      <c r="N263" s="200">
        <v>4.113387978142077</v>
      </c>
      <c r="O263" s="247">
        <f t="shared" si="35"/>
        <v>4.113387978142077</v>
      </c>
      <c r="P263" s="200">
        <f t="shared" si="32"/>
        <v>54.583854199658475</v>
      </c>
      <c r="Q263" s="208">
        <f t="shared" si="33"/>
        <v>4.540934927261861E-2</v>
      </c>
    </row>
    <row r="264" spans="1:17" s="210" customFormat="1">
      <c r="A264" s="9">
        <f t="shared" ref="A264:A327" si="36">A263+1</f>
        <v>259</v>
      </c>
      <c r="B264" s="203" t="s">
        <v>1326</v>
      </c>
      <c r="C264" s="8">
        <f>димвенканали!C264</f>
        <v>1991.48</v>
      </c>
      <c r="D264" s="8">
        <f>димвенканали!D264</f>
        <v>74</v>
      </c>
      <c r="E264" s="8">
        <f>димвенканали!E264</f>
        <v>0</v>
      </c>
      <c r="F264" s="8">
        <f>C264+D264+E264</f>
        <v>2065.48</v>
      </c>
      <c r="G264" s="204">
        <v>1</v>
      </c>
      <c r="H264" s="204"/>
      <c r="I264" s="204">
        <v>37</v>
      </c>
      <c r="J264" s="205">
        <v>2.3800000000000002E-2</v>
      </c>
      <c r="K264" s="206">
        <f t="shared" si="34"/>
        <v>54.005294000000006</v>
      </c>
      <c r="L264" s="200">
        <f t="shared" si="28"/>
        <v>19.857746603800003</v>
      </c>
      <c r="M264" s="200">
        <v>22.186019672131149</v>
      </c>
      <c r="N264" s="200">
        <v>7.8154371584699467</v>
      </c>
      <c r="O264" s="247">
        <f t="shared" si="35"/>
        <v>7.8154371584699467</v>
      </c>
      <c r="P264" s="200">
        <f t="shared" si="32"/>
        <v>103.86449743440112</v>
      </c>
      <c r="Q264" s="208">
        <f t="shared" si="33"/>
        <v>5.028588872049166E-2</v>
      </c>
    </row>
    <row r="265" spans="1:17" s="210" customFormat="1">
      <c r="A265" s="9">
        <f t="shared" si="36"/>
        <v>260</v>
      </c>
      <c r="B265" s="203" t="s">
        <v>1327</v>
      </c>
      <c r="C265" s="8">
        <f>димвенканали!C265</f>
        <v>179.2</v>
      </c>
      <c r="D265" s="8">
        <f>димвенканали!D265</f>
        <v>0</v>
      </c>
      <c r="E265" s="8">
        <f>димвенканали!E265</f>
        <v>0</v>
      </c>
      <c r="F265" s="8">
        <f>C265+D265+E265</f>
        <v>179.2</v>
      </c>
      <c r="G265" s="204"/>
      <c r="H265" s="204"/>
      <c r="I265" s="204">
        <v>5</v>
      </c>
      <c r="J265" s="205">
        <v>3.0999999999999999E-3</v>
      </c>
      <c r="K265" s="206">
        <f t="shared" si="34"/>
        <v>7.0343030000000004</v>
      </c>
      <c r="L265" s="200">
        <f t="shared" si="28"/>
        <v>2.5865132131000004</v>
      </c>
      <c r="M265" s="200">
        <v>2.9192131147540983</v>
      </c>
      <c r="N265" s="200">
        <v>1.0283469945355193</v>
      </c>
      <c r="O265" s="247">
        <f t="shared" si="35"/>
        <v>1.0283469945355193</v>
      </c>
      <c r="P265" s="200">
        <f t="shared" si="32"/>
        <v>13.56837632238962</v>
      </c>
      <c r="Q265" s="208">
        <f t="shared" si="33"/>
        <v>7.5716385727620655E-2</v>
      </c>
    </row>
    <row r="266" spans="1:17">
      <c r="A266" s="9">
        <f t="shared" si="36"/>
        <v>261</v>
      </c>
      <c r="B266" s="14" t="s">
        <v>53</v>
      </c>
      <c r="C266" s="8">
        <f>димвенканали!C266</f>
        <v>885.79</v>
      </c>
      <c r="D266" s="8">
        <f>димвенканали!D266</f>
        <v>0</v>
      </c>
      <c r="E266" s="8">
        <f>димвенканали!E266</f>
        <v>0</v>
      </c>
      <c r="F266" s="8">
        <f t="shared" ref="F266:F329" si="37">C266+D266+E266</f>
        <v>885.79</v>
      </c>
      <c r="G266" s="8"/>
      <c r="H266" s="8"/>
      <c r="I266" s="8">
        <v>19</v>
      </c>
      <c r="J266" s="11">
        <v>7.4509803921568628E-3</v>
      </c>
      <c r="K266" s="18">
        <f t="shared" si="34"/>
        <v>16.907243137254902</v>
      </c>
      <c r="L266" s="10">
        <f t="shared" ref="L266:L329" si="38">K266*0.3677</f>
        <v>6.2167933015686279</v>
      </c>
      <c r="M266" s="10">
        <v>6.5310823529411763</v>
      </c>
      <c r="N266" s="10">
        <v>2.2434901960784317</v>
      </c>
      <c r="O266" s="247">
        <f t="shared" si="35"/>
        <v>2.2434901960784317</v>
      </c>
      <c r="P266" s="10">
        <f t="shared" ref="P266:P329" si="39">K266+L266+M266+O266</f>
        <v>31.89860898784314</v>
      </c>
      <c r="Q266" s="11">
        <f t="shared" ref="Q266:Q329" si="40">P266/F266</f>
        <v>3.6011480133940482E-2</v>
      </c>
    </row>
    <row r="267" spans="1:17">
      <c r="A267" s="9">
        <f t="shared" si="36"/>
        <v>262</v>
      </c>
      <c r="B267" s="14" t="s">
        <v>54</v>
      </c>
      <c r="C267" s="8">
        <f>димвенканали!C267</f>
        <v>530.1</v>
      </c>
      <c r="D267" s="8">
        <f>димвенканали!D267</f>
        <v>0</v>
      </c>
      <c r="E267" s="8">
        <f>димвенканали!E267</f>
        <v>0</v>
      </c>
      <c r="F267" s="8">
        <f t="shared" si="37"/>
        <v>530.1</v>
      </c>
      <c r="G267" s="8"/>
      <c r="H267" s="8"/>
      <c r="I267" s="8">
        <v>14</v>
      </c>
      <c r="J267" s="11">
        <v>5.4901960784313726E-3</v>
      </c>
      <c r="K267" s="18">
        <f t="shared" si="34"/>
        <v>12.457968627450981</v>
      </c>
      <c r="L267" s="10">
        <f t="shared" si="38"/>
        <v>4.5807950643137261</v>
      </c>
      <c r="M267" s="10">
        <v>4.8123764705882355</v>
      </c>
      <c r="N267" s="10">
        <v>1.6530980392156864</v>
      </c>
      <c r="O267" s="247">
        <f t="shared" si="35"/>
        <v>1.6530980392156864</v>
      </c>
      <c r="P267" s="10">
        <f t="shared" si="39"/>
        <v>23.504238201568626</v>
      </c>
      <c r="Q267" s="11">
        <f t="shared" si="40"/>
        <v>4.4339253351383938E-2</v>
      </c>
    </row>
    <row r="268" spans="1:17">
      <c r="A268" s="9">
        <f t="shared" si="36"/>
        <v>263</v>
      </c>
      <c r="B268" s="14" t="s">
        <v>55</v>
      </c>
      <c r="C268" s="8">
        <f>димвенканали!C268</f>
        <v>473.5</v>
      </c>
      <c r="D268" s="8">
        <f>димвенканали!D268</f>
        <v>69.8</v>
      </c>
      <c r="E268" s="8">
        <f>димвенканали!E268</f>
        <v>0</v>
      </c>
      <c r="F268" s="8">
        <f t="shared" si="37"/>
        <v>543.29999999999995</v>
      </c>
      <c r="G268" s="8">
        <v>1</v>
      </c>
      <c r="H268" s="8"/>
      <c r="I268" s="8">
        <v>14</v>
      </c>
      <c r="J268" s="11">
        <v>5.8823529411764705E-3</v>
      </c>
      <c r="K268" s="18">
        <f t="shared" si="34"/>
        <v>13.347823529411766</v>
      </c>
      <c r="L268" s="10">
        <f t="shared" si="38"/>
        <v>4.9079947117647071</v>
      </c>
      <c r="M268" s="10">
        <v>5.1561176470588235</v>
      </c>
      <c r="N268" s="10">
        <v>1.7711764705882354</v>
      </c>
      <c r="O268" s="247">
        <f t="shared" si="35"/>
        <v>1.7711764705882354</v>
      </c>
      <c r="P268" s="10">
        <f t="shared" si="39"/>
        <v>25.183112358823532</v>
      </c>
      <c r="Q268" s="11">
        <f t="shared" si="40"/>
        <v>4.6352130238953682E-2</v>
      </c>
    </row>
    <row r="269" spans="1:17">
      <c r="A269" s="9">
        <f t="shared" si="36"/>
        <v>264</v>
      </c>
      <c r="B269" s="14" t="s">
        <v>56</v>
      </c>
      <c r="C269" s="8">
        <f>димвенканали!C269</f>
        <v>453.6</v>
      </c>
      <c r="D269" s="8">
        <f>димвенканали!D269</f>
        <v>0</v>
      </c>
      <c r="E269" s="8">
        <f>димвенканали!E269</f>
        <v>0</v>
      </c>
      <c r="F269" s="8">
        <f t="shared" si="37"/>
        <v>453.6</v>
      </c>
      <c r="G269" s="8"/>
      <c r="H269" s="8"/>
      <c r="I269" s="8">
        <v>12</v>
      </c>
      <c r="J269" s="11">
        <v>4.7058823529411761E-3</v>
      </c>
      <c r="K269" s="18">
        <f t="shared" si="34"/>
        <v>10.678258823529411</v>
      </c>
      <c r="L269" s="10">
        <f t="shared" si="38"/>
        <v>3.9263957694117648</v>
      </c>
      <c r="M269" s="10">
        <v>4.1248941176470586</v>
      </c>
      <c r="N269" s="10">
        <v>1.4169411764705881</v>
      </c>
      <c r="O269" s="247">
        <f t="shared" si="35"/>
        <v>1.4169411764705881</v>
      </c>
      <c r="P269" s="10">
        <f t="shared" si="39"/>
        <v>20.146489887058824</v>
      </c>
      <c r="Q269" s="11">
        <f t="shared" si="40"/>
        <v>4.4414660244838672E-2</v>
      </c>
    </row>
    <row r="270" spans="1:17">
      <c r="A270" s="9">
        <f t="shared" si="36"/>
        <v>265</v>
      </c>
      <c r="B270" s="14" t="s">
        <v>57</v>
      </c>
      <c r="C270" s="8">
        <f>димвенканали!C270</f>
        <v>442.1</v>
      </c>
      <c r="D270" s="8">
        <f>димвенканали!D270</f>
        <v>0</v>
      </c>
      <c r="E270" s="8">
        <f>димвенканали!E270</f>
        <v>0</v>
      </c>
      <c r="F270" s="8">
        <f t="shared" si="37"/>
        <v>442.1</v>
      </c>
      <c r="G270" s="8"/>
      <c r="H270" s="8"/>
      <c r="I270" s="8">
        <v>13</v>
      </c>
      <c r="J270" s="11">
        <v>5.0980392156862739E-3</v>
      </c>
      <c r="K270" s="18">
        <f t="shared" si="34"/>
        <v>11.568113725490194</v>
      </c>
      <c r="L270" s="10">
        <f t="shared" si="38"/>
        <v>4.253595416862745</v>
      </c>
      <c r="M270" s="10">
        <v>4.4686352941176466</v>
      </c>
      <c r="N270" s="10">
        <v>1.5350196078431373</v>
      </c>
      <c r="O270" s="247">
        <f t="shared" si="35"/>
        <v>1.5350196078431373</v>
      </c>
      <c r="P270" s="10">
        <f t="shared" si="39"/>
        <v>21.825364044313723</v>
      </c>
      <c r="Q270" s="11">
        <f t="shared" si="40"/>
        <v>4.9367482570264014E-2</v>
      </c>
    </row>
    <row r="271" spans="1:17">
      <c r="A271" s="9">
        <f t="shared" si="36"/>
        <v>266</v>
      </c>
      <c r="B271" s="14" t="s">
        <v>58</v>
      </c>
      <c r="C271" s="8">
        <f>димвенканали!C271</f>
        <v>560.20000000000005</v>
      </c>
      <c r="D271" s="8">
        <f>димвенканали!D271</f>
        <v>0</v>
      </c>
      <c r="E271" s="8">
        <f>димвенканали!E271</f>
        <v>0</v>
      </c>
      <c r="F271" s="8">
        <f t="shared" si="37"/>
        <v>560.20000000000005</v>
      </c>
      <c r="G271" s="8"/>
      <c r="H271" s="8"/>
      <c r="I271" s="8">
        <v>16</v>
      </c>
      <c r="J271" s="11">
        <v>6.2745098039215684E-3</v>
      </c>
      <c r="K271" s="18">
        <f t="shared" si="34"/>
        <v>14.237678431372549</v>
      </c>
      <c r="L271" s="10">
        <f t="shared" si="38"/>
        <v>5.2351943592156864</v>
      </c>
      <c r="M271" s="10">
        <v>5.4998588235294115</v>
      </c>
      <c r="N271" s="10">
        <v>1.8892549019607843</v>
      </c>
      <c r="O271" s="247">
        <f t="shared" si="35"/>
        <v>1.8892549019607843</v>
      </c>
      <c r="P271" s="10">
        <f t="shared" si="39"/>
        <v>26.861986516078428</v>
      </c>
      <c r="Q271" s="11">
        <f t="shared" si="40"/>
        <v>4.7950707811635893E-2</v>
      </c>
    </row>
    <row r="272" spans="1:17">
      <c r="A272" s="9">
        <f t="shared" si="36"/>
        <v>267</v>
      </c>
      <c r="B272" s="14" t="s">
        <v>59</v>
      </c>
      <c r="C272" s="8">
        <f>димвенканали!C272</f>
        <v>522.29999999999995</v>
      </c>
      <c r="D272" s="8">
        <f>димвенканали!D272</f>
        <v>0</v>
      </c>
      <c r="E272" s="8">
        <f>димвенканали!E272</f>
        <v>0</v>
      </c>
      <c r="F272" s="8">
        <f t="shared" si="37"/>
        <v>522.29999999999995</v>
      </c>
      <c r="G272" s="8"/>
      <c r="H272" s="8"/>
      <c r="I272" s="8">
        <v>9</v>
      </c>
      <c r="J272" s="11">
        <v>3.529411764705882E-3</v>
      </c>
      <c r="K272" s="18">
        <f t="shared" si="34"/>
        <v>8.0086941176470585</v>
      </c>
      <c r="L272" s="10">
        <f t="shared" si="38"/>
        <v>2.9447968270588238</v>
      </c>
      <c r="M272" s="10">
        <v>3.0936705882352937</v>
      </c>
      <c r="N272" s="10">
        <v>1.0627058823529412</v>
      </c>
      <c r="O272" s="247">
        <f t="shared" si="35"/>
        <v>1.0627058823529412</v>
      </c>
      <c r="P272" s="10">
        <f t="shared" si="39"/>
        <v>15.109867415294115</v>
      </c>
      <c r="Q272" s="11">
        <f t="shared" si="40"/>
        <v>2.8929480021623811E-2</v>
      </c>
    </row>
    <row r="273" spans="1:17">
      <c r="A273" s="9">
        <f t="shared" si="36"/>
        <v>268</v>
      </c>
      <c r="B273" s="14" t="s">
        <v>60</v>
      </c>
      <c r="C273" s="8">
        <f>димвенканали!C273</f>
        <v>685.2</v>
      </c>
      <c r="D273" s="8">
        <f>димвенканали!D273</f>
        <v>145.9</v>
      </c>
      <c r="E273" s="8">
        <f>димвенканали!E273</f>
        <v>0</v>
      </c>
      <c r="F273" s="8">
        <f t="shared" si="37"/>
        <v>831.1</v>
      </c>
      <c r="G273" s="8">
        <v>1</v>
      </c>
      <c r="H273" s="8"/>
      <c r="I273" s="8">
        <v>16</v>
      </c>
      <c r="J273" s="11">
        <v>6.6666666666666662E-3</v>
      </c>
      <c r="K273" s="18">
        <f t="shared" si="34"/>
        <v>15.127533333333334</v>
      </c>
      <c r="L273" s="10">
        <f t="shared" si="38"/>
        <v>5.5623940066666675</v>
      </c>
      <c r="M273" s="10">
        <v>5.8435999999999995</v>
      </c>
      <c r="N273" s="10">
        <v>2.0073333333333334</v>
      </c>
      <c r="O273" s="247">
        <f t="shared" si="35"/>
        <v>2.0073333333333334</v>
      </c>
      <c r="P273" s="10">
        <f t="shared" si="39"/>
        <v>28.540860673333334</v>
      </c>
      <c r="Q273" s="11">
        <f t="shared" si="40"/>
        <v>3.4341066867204111E-2</v>
      </c>
    </row>
    <row r="274" spans="1:17">
      <c r="A274" s="9">
        <f t="shared" si="36"/>
        <v>269</v>
      </c>
      <c r="B274" s="14" t="s">
        <v>61</v>
      </c>
      <c r="C274" s="8">
        <f>димвенканали!C274</f>
        <v>778.5</v>
      </c>
      <c r="D274" s="8">
        <f>димвенканали!D274</f>
        <v>0</v>
      </c>
      <c r="E274" s="8">
        <f>димвенканали!E274</f>
        <v>0</v>
      </c>
      <c r="F274" s="8">
        <f t="shared" si="37"/>
        <v>778.5</v>
      </c>
      <c r="G274" s="8"/>
      <c r="H274" s="8"/>
      <c r="I274" s="8">
        <v>15</v>
      </c>
      <c r="J274" s="11">
        <v>5.8823529411764705E-3</v>
      </c>
      <c r="K274" s="18">
        <f t="shared" si="34"/>
        <v>13.347823529411766</v>
      </c>
      <c r="L274" s="10">
        <f t="shared" si="38"/>
        <v>4.9079947117647071</v>
      </c>
      <c r="M274" s="10">
        <v>5.1561176470588235</v>
      </c>
      <c r="N274" s="10">
        <v>1.7711764705882354</v>
      </c>
      <c r="O274" s="247">
        <f t="shared" si="35"/>
        <v>1.7711764705882354</v>
      </c>
      <c r="P274" s="10">
        <f t="shared" si="39"/>
        <v>25.183112358823532</v>
      </c>
      <c r="Q274" s="11">
        <f t="shared" si="40"/>
        <v>3.2348249658090598E-2</v>
      </c>
    </row>
    <row r="275" spans="1:17">
      <c r="A275" s="9">
        <f t="shared" si="36"/>
        <v>270</v>
      </c>
      <c r="B275" s="14" t="s">
        <v>62</v>
      </c>
      <c r="C275" s="8">
        <f>димвенканали!C275</f>
        <v>791.9</v>
      </c>
      <c r="D275" s="8">
        <f>димвенканали!D275</f>
        <v>0</v>
      </c>
      <c r="E275" s="8">
        <f>димвенканали!E275</f>
        <v>0</v>
      </c>
      <c r="F275" s="8">
        <f t="shared" si="37"/>
        <v>791.9</v>
      </c>
      <c r="G275" s="8"/>
      <c r="H275" s="8"/>
      <c r="I275" s="8">
        <v>18</v>
      </c>
      <c r="J275" s="11">
        <v>7.0588235294117641E-3</v>
      </c>
      <c r="K275" s="18">
        <f t="shared" si="34"/>
        <v>16.017388235294117</v>
      </c>
      <c r="L275" s="10">
        <f t="shared" si="38"/>
        <v>5.8895936541176477</v>
      </c>
      <c r="M275" s="10">
        <v>6.1873411764705875</v>
      </c>
      <c r="N275" s="10">
        <v>2.1254117647058823</v>
      </c>
      <c r="O275" s="247">
        <f t="shared" si="35"/>
        <v>2.1254117647058823</v>
      </c>
      <c r="P275" s="10">
        <f t="shared" si="39"/>
        <v>30.21973483058823</v>
      </c>
      <c r="Q275" s="11">
        <f t="shared" si="40"/>
        <v>3.8161049160990314E-2</v>
      </c>
    </row>
    <row r="276" spans="1:17">
      <c r="A276" s="9">
        <f t="shared" si="36"/>
        <v>271</v>
      </c>
      <c r="B276" s="14" t="s">
        <v>63</v>
      </c>
      <c r="C276" s="8">
        <f>димвенканали!C276</f>
        <v>397</v>
      </c>
      <c r="D276" s="8">
        <f>димвенканали!D276</f>
        <v>0</v>
      </c>
      <c r="E276" s="8">
        <f>димвенканали!E276</f>
        <v>0</v>
      </c>
      <c r="F276" s="8">
        <f t="shared" si="37"/>
        <v>397</v>
      </c>
      <c r="G276" s="8"/>
      <c r="H276" s="8"/>
      <c r="I276" s="8">
        <v>8</v>
      </c>
      <c r="J276" s="11">
        <v>3.1372549019607842E-3</v>
      </c>
      <c r="K276" s="18">
        <f t="shared" si="34"/>
        <v>7.1188392156862745</v>
      </c>
      <c r="L276" s="10">
        <f t="shared" si="38"/>
        <v>2.6175971796078432</v>
      </c>
      <c r="M276" s="10">
        <v>2.7499294117647057</v>
      </c>
      <c r="N276" s="10">
        <v>0.94462745098039214</v>
      </c>
      <c r="O276" s="247">
        <f t="shared" si="35"/>
        <v>0.94462745098039214</v>
      </c>
      <c r="P276" s="10">
        <f t="shared" si="39"/>
        <v>13.430993258039214</v>
      </c>
      <c r="Q276" s="11">
        <f t="shared" si="40"/>
        <v>3.3831217274657967E-2</v>
      </c>
    </row>
    <row r="277" spans="1:17">
      <c r="A277" s="9">
        <f t="shared" si="36"/>
        <v>272</v>
      </c>
      <c r="B277" s="14" t="s">
        <v>64</v>
      </c>
      <c r="C277" s="8">
        <f>димвенканали!C277</f>
        <v>401</v>
      </c>
      <c r="D277" s="8">
        <f>димвенканали!D277</f>
        <v>41.3</v>
      </c>
      <c r="E277" s="8">
        <f>димвенканали!E277</f>
        <v>0</v>
      </c>
      <c r="F277" s="8">
        <f t="shared" si="37"/>
        <v>442.3</v>
      </c>
      <c r="G277" s="8">
        <v>1</v>
      </c>
      <c r="H277" s="8"/>
      <c r="I277" s="8">
        <v>8</v>
      </c>
      <c r="J277" s="11">
        <v>3.529411764705882E-3</v>
      </c>
      <c r="K277" s="18">
        <f t="shared" si="34"/>
        <v>8.0086941176470585</v>
      </c>
      <c r="L277" s="10">
        <f t="shared" si="38"/>
        <v>2.9447968270588238</v>
      </c>
      <c r="M277" s="10">
        <v>3.0936705882352937</v>
      </c>
      <c r="N277" s="10">
        <v>1.0627058823529412</v>
      </c>
      <c r="O277" s="247">
        <f t="shared" si="35"/>
        <v>1.0627058823529412</v>
      </c>
      <c r="P277" s="10">
        <f t="shared" si="39"/>
        <v>15.109867415294115</v>
      </c>
      <c r="Q277" s="11">
        <f t="shared" si="40"/>
        <v>3.41620334960301E-2</v>
      </c>
    </row>
    <row r="278" spans="1:17">
      <c r="A278" s="9">
        <f t="shared" si="36"/>
        <v>273</v>
      </c>
      <c r="B278" s="14" t="s">
        <v>65</v>
      </c>
      <c r="C278" s="8">
        <f>димвенканали!C278</f>
        <v>484.7</v>
      </c>
      <c r="D278" s="8">
        <f>димвенканали!D278</f>
        <v>0</v>
      </c>
      <c r="E278" s="8">
        <f>димвенканали!E278</f>
        <v>0</v>
      </c>
      <c r="F278" s="8">
        <f t="shared" si="37"/>
        <v>484.7</v>
      </c>
      <c r="G278" s="8"/>
      <c r="H278" s="8"/>
      <c r="I278" s="8">
        <v>9</v>
      </c>
      <c r="J278" s="11">
        <v>3.529411764705882E-3</v>
      </c>
      <c r="K278" s="18">
        <f t="shared" si="34"/>
        <v>8.0086941176470585</v>
      </c>
      <c r="L278" s="10">
        <f t="shared" si="38"/>
        <v>2.9447968270588238</v>
      </c>
      <c r="M278" s="10">
        <v>3.0936705882352937</v>
      </c>
      <c r="N278" s="10">
        <v>1.0627058823529412</v>
      </c>
      <c r="O278" s="247">
        <f t="shared" si="35"/>
        <v>1.0627058823529412</v>
      </c>
      <c r="P278" s="10">
        <f t="shared" si="39"/>
        <v>15.109867415294115</v>
      </c>
      <c r="Q278" s="11">
        <f t="shared" si="40"/>
        <v>3.1173648473889242E-2</v>
      </c>
    </row>
    <row r="279" spans="1:17">
      <c r="A279" s="9">
        <f t="shared" si="36"/>
        <v>274</v>
      </c>
      <c r="B279" s="14" t="s">
        <v>66</v>
      </c>
      <c r="C279" s="8">
        <f>димвенканали!C279</f>
        <v>554.70000000000005</v>
      </c>
      <c r="D279" s="8">
        <f>димвенканали!D279</f>
        <v>0</v>
      </c>
      <c r="E279" s="8">
        <f>димвенканали!E279</f>
        <v>0</v>
      </c>
      <c r="F279" s="8">
        <f t="shared" si="37"/>
        <v>554.70000000000005</v>
      </c>
      <c r="G279" s="8"/>
      <c r="H279" s="8"/>
      <c r="I279" s="8">
        <v>11</v>
      </c>
      <c r="J279" s="11">
        <v>4.3137254901960782E-3</v>
      </c>
      <c r="K279" s="18">
        <f t="shared" si="34"/>
        <v>9.7884039215686283</v>
      </c>
      <c r="L279" s="10">
        <f t="shared" si="38"/>
        <v>3.5991961219607851</v>
      </c>
      <c r="M279" s="10">
        <v>3.7811529411764702</v>
      </c>
      <c r="N279" s="10">
        <v>53.063568627450977</v>
      </c>
      <c r="O279" s="247">
        <f t="shared" si="35"/>
        <v>53.063568627450977</v>
      </c>
      <c r="P279" s="10">
        <f t="shared" si="39"/>
        <v>70.232321612156852</v>
      </c>
      <c r="Q279" s="11">
        <f t="shared" si="40"/>
        <v>0.12661316317316901</v>
      </c>
    </row>
    <row r="280" spans="1:17">
      <c r="A280" s="9">
        <f t="shared" si="36"/>
        <v>275</v>
      </c>
      <c r="B280" s="14" t="s">
        <v>67</v>
      </c>
      <c r="C280" s="8">
        <f>димвенканали!C280</f>
        <v>380.3</v>
      </c>
      <c r="D280" s="8">
        <f>димвенканали!D280</f>
        <v>0</v>
      </c>
      <c r="E280" s="8">
        <f>димвенканали!E280</f>
        <v>0</v>
      </c>
      <c r="F280" s="8">
        <f t="shared" si="37"/>
        <v>380.3</v>
      </c>
      <c r="G280" s="8"/>
      <c r="H280" s="8"/>
      <c r="I280" s="8">
        <v>9</v>
      </c>
      <c r="J280" s="11">
        <v>3.529411764705882E-3</v>
      </c>
      <c r="K280" s="18">
        <f t="shared" si="34"/>
        <v>8.0086941176470585</v>
      </c>
      <c r="L280" s="10">
        <f t="shared" si="38"/>
        <v>2.9447968270588238</v>
      </c>
      <c r="M280" s="10">
        <v>3.0936705882352937</v>
      </c>
      <c r="N280" s="10">
        <v>1.0627058823529412</v>
      </c>
      <c r="O280" s="247">
        <f t="shared" si="35"/>
        <v>1.0627058823529412</v>
      </c>
      <c r="P280" s="10">
        <f t="shared" si="39"/>
        <v>15.109867415294115</v>
      </c>
      <c r="Q280" s="11">
        <f t="shared" si="40"/>
        <v>3.9731442059674243E-2</v>
      </c>
    </row>
    <row r="281" spans="1:17">
      <c r="A281" s="9">
        <f t="shared" si="36"/>
        <v>276</v>
      </c>
      <c r="B281" s="14" t="s">
        <v>68</v>
      </c>
      <c r="C281" s="8">
        <f>димвенканали!C281</f>
        <v>372</v>
      </c>
      <c r="D281" s="8">
        <f>димвенканали!D281</f>
        <v>0</v>
      </c>
      <c r="E281" s="8">
        <f>димвенканали!E281</f>
        <v>0</v>
      </c>
      <c r="F281" s="8">
        <f t="shared" si="37"/>
        <v>372</v>
      </c>
      <c r="G281" s="8"/>
      <c r="H281" s="8"/>
      <c r="I281" s="8">
        <v>6</v>
      </c>
      <c r="J281" s="11">
        <v>2.352941176470588E-3</v>
      </c>
      <c r="K281" s="18">
        <f t="shared" si="34"/>
        <v>5.3391294117647057</v>
      </c>
      <c r="L281" s="10">
        <f t="shared" si="38"/>
        <v>1.9631978847058824</v>
      </c>
      <c r="M281" s="10">
        <v>2.0624470588235293</v>
      </c>
      <c r="N281" s="10">
        <v>0.70847058823529407</v>
      </c>
      <c r="O281" s="247">
        <f t="shared" si="35"/>
        <v>0.70847058823529407</v>
      </c>
      <c r="P281" s="10">
        <f t="shared" si="39"/>
        <v>10.073244943529412</v>
      </c>
      <c r="Q281" s="11">
        <f t="shared" si="40"/>
        <v>2.7078615439595194E-2</v>
      </c>
    </row>
    <row r="282" spans="1:17">
      <c r="A282" s="9">
        <f t="shared" si="36"/>
        <v>277</v>
      </c>
      <c r="B282" s="14" t="s">
        <v>69</v>
      </c>
      <c r="C282" s="8">
        <f>димвенканали!C282</f>
        <v>351.6</v>
      </c>
      <c r="D282" s="8">
        <f>димвенканали!D282</f>
        <v>16.100000000000001</v>
      </c>
      <c r="E282" s="8">
        <f>димвенканали!E282</f>
        <v>0</v>
      </c>
      <c r="F282" s="8">
        <f t="shared" si="37"/>
        <v>367.70000000000005</v>
      </c>
      <c r="G282" s="8">
        <v>1</v>
      </c>
      <c r="H282" s="8"/>
      <c r="I282" s="8">
        <v>6</v>
      </c>
      <c r="J282" s="11">
        <v>2.7450980392156863E-3</v>
      </c>
      <c r="K282" s="18">
        <f t="shared" si="34"/>
        <v>6.2289843137254906</v>
      </c>
      <c r="L282" s="10">
        <f t="shared" si="38"/>
        <v>2.290397532156863</v>
      </c>
      <c r="M282" s="10">
        <v>2.4061882352941177</v>
      </c>
      <c r="N282" s="10">
        <v>0.82654901960784322</v>
      </c>
      <c r="O282" s="247">
        <f t="shared" si="35"/>
        <v>0.82654901960784322</v>
      </c>
      <c r="P282" s="10">
        <f t="shared" si="39"/>
        <v>11.752119100784313</v>
      </c>
      <c r="Q282" s="11">
        <f t="shared" si="40"/>
        <v>3.1961161546870578E-2</v>
      </c>
    </row>
    <row r="283" spans="1:17">
      <c r="A283" s="9">
        <f t="shared" si="36"/>
        <v>278</v>
      </c>
      <c r="B283" s="14" t="s">
        <v>70</v>
      </c>
      <c r="C283" s="8">
        <f>димвенканали!C283</f>
        <v>246.5</v>
      </c>
      <c r="D283" s="8">
        <f>димвенканали!D283</f>
        <v>0</v>
      </c>
      <c r="E283" s="8">
        <f>димвенканали!E283</f>
        <v>0</v>
      </c>
      <c r="F283" s="8">
        <f t="shared" si="37"/>
        <v>246.5</v>
      </c>
      <c r="G283" s="8"/>
      <c r="H283" s="8"/>
      <c r="I283" s="8">
        <v>6</v>
      </c>
      <c r="J283" s="11">
        <v>2.352941176470588E-3</v>
      </c>
      <c r="K283" s="18">
        <f t="shared" si="34"/>
        <v>5.3391294117647057</v>
      </c>
      <c r="L283" s="10">
        <f t="shared" si="38"/>
        <v>1.9631978847058824</v>
      </c>
      <c r="M283" s="10">
        <v>2.0624470588235293</v>
      </c>
      <c r="N283" s="10">
        <v>0.70847058823529407</v>
      </c>
      <c r="O283" s="247">
        <f t="shared" si="35"/>
        <v>0.70847058823529407</v>
      </c>
      <c r="P283" s="10">
        <f t="shared" si="39"/>
        <v>10.073244943529412</v>
      </c>
      <c r="Q283" s="11">
        <f t="shared" si="40"/>
        <v>4.0865091048800858E-2</v>
      </c>
    </row>
    <row r="284" spans="1:17">
      <c r="A284" s="9">
        <f t="shared" si="36"/>
        <v>279</v>
      </c>
      <c r="B284" s="14" t="s">
        <v>71</v>
      </c>
      <c r="C284" s="8">
        <f>димвенканали!C284</f>
        <v>255.7</v>
      </c>
      <c r="D284" s="8">
        <f>димвенканали!D284</f>
        <v>0</v>
      </c>
      <c r="E284" s="8">
        <f>димвенканали!E284</f>
        <v>0</v>
      </c>
      <c r="F284" s="8">
        <f t="shared" si="37"/>
        <v>255.7</v>
      </c>
      <c r="G284" s="8"/>
      <c r="H284" s="8"/>
      <c r="I284" s="8">
        <v>5</v>
      </c>
      <c r="J284" s="11">
        <v>1.9607843137254902E-3</v>
      </c>
      <c r="K284" s="18">
        <f t="shared" si="34"/>
        <v>4.4492745098039217</v>
      </c>
      <c r="L284" s="10">
        <f t="shared" si="38"/>
        <v>1.6359982372549022</v>
      </c>
      <c r="M284" s="10">
        <v>1.7187058823529411</v>
      </c>
      <c r="N284" s="10">
        <v>0.59039215686274515</v>
      </c>
      <c r="O284" s="247">
        <f t="shared" si="35"/>
        <v>0.59039215686274515</v>
      </c>
      <c r="P284" s="10">
        <f t="shared" si="39"/>
        <v>8.3943707862745089</v>
      </c>
      <c r="Q284" s="11">
        <f t="shared" si="40"/>
        <v>3.2828982347573366E-2</v>
      </c>
    </row>
    <row r="285" spans="1:17">
      <c r="A285" s="9">
        <f t="shared" si="36"/>
        <v>280</v>
      </c>
      <c r="B285" s="14" t="s">
        <v>72</v>
      </c>
      <c r="C285" s="8">
        <f>димвенканали!C285</f>
        <v>460.8</v>
      </c>
      <c r="D285" s="8">
        <f>димвенканали!D285</f>
        <v>0</v>
      </c>
      <c r="E285" s="8">
        <f>димвенканали!E285</f>
        <v>0</v>
      </c>
      <c r="F285" s="8">
        <f t="shared" si="37"/>
        <v>460.8</v>
      </c>
      <c r="G285" s="8"/>
      <c r="H285" s="8"/>
      <c r="I285" s="8">
        <v>10</v>
      </c>
      <c r="J285" s="11">
        <v>3.9215686274509803E-3</v>
      </c>
      <c r="K285" s="18">
        <f t="shared" si="34"/>
        <v>8.8985490196078434</v>
      </c>
      <c r="L285" s="10">
        <f t="shared" si="38"/>
        <v>3.2719964745098045</v>
      </c>
      <c r="M285" s="10">
        <v>3.4374117647058822</v>
      </c>
      <c r="N285" s="10">
        <v>1.1807843137254903</v>
      </c>
      <c r="O285" s="247">
        <f t="shared" si="35"/>
        <v>1.1807843137254903</v>
      </c>
      <c r="P285" s="10">
        <f t="shared" si="39"/>
        <v>16.788741572549018</v>
      </c>
      <c r="Q285" s="11">
        <f t="shared" si="40"/>
        <v>3.6433900982094224E-2</v>
      </c>
    </row>
    <row r="286" spans="1:17">
      <c r="A286" s="9">
        <f t="shared" si="36"/>
        <v>281</v>
      </c>
      <c r="B286" s="14" t="s">
        <v>73</v>
      </c>
      <c r="C286" s="8">
        <f>димвенканали!C286</f>
        <v>473.6</v>
      </c>
      <c r="D286" s="8">
        <f>димвенканали!D286</f>
        <v>0</v>
      </c>
      <c r="E286" s="8">
        <f>димвенканали!E286</f>
        <v>0</v>
      </c>
      <c r="F286" s="8">
        <f t="shared" si="37"/>
        <v>473.6</v>
      </c>
      <c r="G286" s="8"/>
      <c r="H286" s="8"/>
      <c r="I286" s="8">
        <v>9</v>
      </c>
      <c r="J286" s="11">
        <v>3.529411764705882E-3</v>
      </c>
      <c r="K286" s="18">
        <f t="shared" si="34"/>
        <v>8.0086941176470585</v>
      </c>
      <c r="L286" s="10">
        <f t="shared" si="38"/>
        <v>2.9447968270588238</v>
      </c>
      <c r="M286" s="10">
        <v>3.0936705882352937</v>
      </c>
      <c r="N286" s="10">
        <v>1.0627058823529412</v>
      </c>
      <c r="O286" s="247">
        <f t="shared" si="35"/>
        <v>1.0627058823529412</v>
      </c>
      <c r="P286" s="10">
        <f t="shared" si="39"/>
        <v>15.109867415294115</v>
      </c>
      <c r="Q286" s="11">
        <f t="shared" si="40"/>
        <v>3.1904280859996019E-2</v>
      </c>
    </row>
    <row r="287" spans="1:17">
      <c r="A287" s="9">
        <f t="shared" si="36"/>
        <v>282</v>
      </c>
      <c r="B287" s="14" t="s">
        <v>74</v>
      </c>
      <c r="C287" s="8">
        <f>димвенканали!C287</f>
        <v>500.2</v>
      </c>
      <c r="D287" s="8">
        <f>димвенканали!D287</f>
        <v>0</v>
      </c>
      <c r="E287" s="8">
        <f>димвенканали!E287</f>
        <v>0</v>
      </c>
      <c r="F287" s="8">
        <f t="shared" si="37"/>
        <v>500.2</v>
      </c>
      <c r="G287" s="8"/>
      <c r="H287" s="8"/>
      <c r="I287" s="8">
        <v>10</v>
      </c>
      <c r="J287" s="11">
        <v>3.9215686274509803E-3</v>
      </c>
      <c r="K287" s="18">
        <f t="shared" si="34"/>
        <v>8.8985490196078434</v>
      </c>
      <c r="L287" s="10">
        <f t="shared" si="38"/>
        <v>3.2719964745098045</v>
      </c>
      <c r="M287" s="10">
        <v>3.4374117647058822</v>
      </c>
      <c r="N287" s="10">
        <v>1.1807843137254903</v>
      </c>
      <c r="O287" s="247">
        <f t="shared" si="35"/>
        <v>1.1807843137254903</v>
      </c>
      <c r="P287" s="10">
        <f t="shared" si="39"/>
        <v>16.788741572549018</v>
      </c>
      <c r="Q287" s="11">
        <f t="shared" si="40"/>
        <v>3.35640575220892E-2</v>
      </c>
    </row>
    <row r="288" spans="1:17">
      <c r="A288" s="9">
        <f t="shared" si="36"/>
        <v>283</v>
      </c>
      <c r="B288" s="14" t="s">
        <v>75</v>
      </c>
      <c r="C288" s="8">
        <f>димвенканали!C288</f>
        <v>640.4</v>
      </c>
      <c r="D288" s="8">
        <f>димвенканали!D288</f>
        <v>0</v>
      </c>
      <c r="E288" s="8">
        <f>димвенканали!E288</f>
        <v>0</v>
      </c>
      <c r="F288" s="8">
        <f t="shared" si="37"/>
        <v>640.4</v>
      </c>
      <c r="G288" s="8"/>
      <c r="H288" s="8"/>
      <c r="I288" s="8">
        <v>15</v>
      </c>
      <c r="J288" s="11">
        <v>5.8823529411764705E-3</v>
      </c>
      <c r="K288" s="18">
        <f t="shared" si="34"/>
        <v>13.347823529411766</v>
      </c>
      <c r="L288" s="10">
        <f t="shared" si="38"/>
        <v>4.9079947117647071</v>
      </c>
      <c r="M288" s="10">
        <v>5.1561176470588235</v>
      </c>
      <c r="N288" s="10">
        <v>1.7711764705882354</v>
      </c>
      <c r="O288" s="247">
        <f t="shared" si="35"/>
        <v>1.7711764705882354</v>
      </c>
      <c r="P288" s="10">
        <f t="shared" si="39"/>
        <v>25.183112358823532</v>
      </c>
      <c r="Q288" s="11">
        <f t="shared" si="40"/>
        <v>3.9324035538450236E-2</v>
      </c>
    </row>
    <row r="289" spans="1:17">
      <c r="A289" s="9">
        <f t="shared" si="36"/>
        <v>284</v>
      </c>
      <c r="B289" s="14" t="s">
        <v>76</v>
      </c>
      <c r="C289" s="8">
        <f>димвенканали!C289</f>
        <v>525.6</v>
      </c>
      <c r="D289" s="8">
        <f>димвенканали!D289</f>
        <v>0</v>
      </c>
      <c r="E289" s="8">
        <f>димвенканали!E289</f>
        <v>0</v>
      </c>
      <c r="F289" s="8">
        <f t="shared" si="37"/>
        <v>525.6</v>
      </c>
      <c r="G289" s="8"/>
      <c r="H289" s="8"/>
      <c r="I289" s="8">
        <v>12</v>
      </c>
      <c r="J289" s="11">
        <v>4.7058823529411761E-3</v>
      </c>
      <c r="K289" s="18">
        <f t="shared" si="34"/>
        <v>10.678258823529411</v>
      </c>
      <c r="L289" s="10">
        <f t="shared" si="38"/>
        <v>3.9263957694117648</v>
      </c>
      <c r="M289" s="10">
        <v>4.1248941176470586</v>
      </c>
      <c r="N289" s="10">
        <v>1.4169411764705881</v>
      </c>
      <c r="O289" s="247">
        <f t="shared" si="35"/>
        <v>1.4169411764705881</v>
      </c>
      <c r="P289" s="10">
        <f t="shared" si="39"/>
        <v>20.146489887058824</v>
      </c>
      <c r="Q289" s="11">
        <f t="shared" si="40"/>
        <v>3.8330460211299128E-2</v>
      </c>
    </row>
    <row r="290" spans="1:17">
      <c r="A290" s="9">
        <f t="shared" si="36"/>
        <v>285</v>
      </c>
      <c r="B290" s="14" t="s">
        <v>77</v>
      </c>
      <c r="C290" s="8">
        <f>димвенканали!C290</f>
        <v>631.6</v>
      </c>
      <c r="D290" s="8">
        <f>димвенканали!D290</f>
        <v>0</v>
      </c>
      <c r="E290" s="8">
        <f>димвенканали!E290</f>
        <v>0</v>
      </c>
      <c r="F290" s="8">
        <f t="shared" si="37"/>
        <v>631.6</v>
      </c>
      <c r="G290" s="8"/>
      <c r="H290" s="8"/>
      <c r="I290" s="8">
        <v>13</v>
      </c>
      <c r="J290" s="11">
        <v>5.0980392156862739E-3</v>
      </c>
      <c r="K290" s="18">
        <f t="shared" si="34"/>
        <v>11.568113725490194</v>
      </c>
      <c r="L290" s="10">
        <f t="shared" si="38"/>
        <v>4.253595416862745</v>
      </c>
      <c r="M290" s="10">
        <v>4.4686352941176466</v>
      </c>
      <c r="N290" s="10">
        <v>1.5350196078431373</v>
      </c>
      <c r="O290" s="247">
        <f t="shared" si="35"/>
        <v>1.5350196078431373</v>
      </c>
      <c r="P290" s="10">
        <f t="shared" si="39"/>
        <v>21.825364044313723</v>
      </c>
      <c r="Q290" s="11">
        <f t="shared" si="40"/>
        <v>3.4555674547678474E-2</v>
      </c>
    </row>
    <row r="291" spans="1:17">
      <c r="A291" s="9">
        <f t="shared" si="36"/>
        <v>286</v>
      </c>
      <c r="B291" s="14" t="s">
        <v>78</v>
      </c>
      <c r="C291" s="8">
        <f>димвенканали!C291</f>
        <v>508.9</v>
      </c>
      <c r="D291" s="8">
        <f>димвенканали!D291</f>
        <v>0</v>
      </c>
      <c r="E291" s="8">
        <f>димвенканали!E291</f>
        <v>0</v>
      </c>
      <c r="F291" s="8">
        <f t="shared" si="37"/>
        <v>508.9</v>
      </c>
      <c r="G291" s="8"/>
      <c r="H291" s="8"/>
      <c r="I291" s="8">
        <v>16</v>
      </c>
      <c r="J291" s="11">
        <v>6.2745098039215684E-3</v>
      </c>
      <c r="K291" s="18">
        <f t="shared" si="34"/>
        <v>14.237678431372549</v>
      </c>
      <c r="L291" s="10">
        <f t="shared" si="38"/>
        <v>5.2351943592156864</v>
      </c>
      <c r="M291" s="10">
        <v>5.4998588235294115</v>
      </c>
      <c r="N291" s="10">
        <v>1.8892549019607843</v>
      </c>
      <c r="O291" s="247">
        <f t="shared" si="35"/>
        <v>1.8892549019607843</v>
      </c>
      <c r="P291" s="10">
        <f t="shared" si="39"/>
        <v>26.861986516078428</v>
      </c>
      <c r="Q291" s="11">
        <f t="shared" si="40"/>
        <v>5.2784410524815147E-2</v>
      </c>
    </row>
    <row r="292" spans="1:17">
      <c r="A292" s="9">
        <f t="shared" si="36"/>
        <v>287</v>
      </c>
      <c r="B292" s="14" t="s">
        <v>79</v>
      </c>
      <c r="C292" s="8">
        <f>димвенканали!C292</f>
        <v>574.5</v>
      </c>
      <c r="D292" s="8">
        <f>димвенканали!D292</f>
        <v>0</v>
      </c>
      <c r="E292" s="8">
        <f>димвенканали!E292</f>
        <v>0</v>
      </c>
      <c r="F292" s="8">
        <f t="shared" si="37"/>
        <v>574.5</v>
      </c>
      <c r="G292" s="8"/>
      <c r="H292" s="8"/>
      <c r="I292" s="8">
        <v>18</v>
      </c>
      <c r="J292" s="11">
        <v>7.0588235294117641E-3</v>
      </c>
      <c r="K292" s="18">
        <f t="shared" si="34"/>
        <v>16.017388235294117</v>
      </c>
      <c r="L292" s="10">
        <f t="shared" si="38"/>
        <v>5.8895936541176477</v>
      </c>
      <c r="M292" s="10">
        <v>6.1873411764705875</v>
      </c>
      <c r="N292" s="10">
        <v>2.1254117647058823</v>
      </c>
      <c r="O292" s="247">
        <f t="shared" si="35"/>
        <v>2.1254117647058823</v>
      </c>
      <c r="P292" s="10">
        <f t="shared" si="39"/>
        <v>30.21973483058823</v>
      </c>
      <c r="Q292" s="11">
        <f t="shared" si="40"/>
        <v>5.2601801271694046E-2</v>
      </c>
    </row>
    <row r="293" spans="1:17">
      <c r="A293" s="9">
        <f t="shared" si="36"/>
        <v>288</v>
      </c>
      <c r="B293" s="14" t="s">
        <v>80</v>
      </c>
      <c r="C293" s="8">
        <f>димвенканали!C293</f>
        <v>944.72</v>
      </c>
      <c r="D293" s="8">
        <f>димвенканали!D293</f>
        <v>0</v>
      </c>
      <c r="E293" s="8">
        <f>димвенканали!E293</f>
        <v>0</v>
      </c>
      <c r="F293" s="8">
        <f t="shared" si="37"/>
        <v>944.72</v>
      </c>
      <c r="G293" s="8"/>
      <c r="H293" s="8"/>
      <c r="I293" s="8">
        <v>26</v>
      </c>
      <c r="J293" s="11">
        <v>1.0196078431372548E-2</v>
      </c>
      <c r="K293" s="18">
        <f t="shared" si="34"/>
        <v>23.136227450980389</v>
      </c>
      <c r="L293" s="10">
        <f t="shared" si="38"/>
        <v>8.50719083372549</v>
      </c>
      <c r="M293" s="10">
        <v>8.9372705882352932</v>
      </c>
      <c r="N293" s="10">
        <v>3.0700392156862746</v>
      </c>
      <c r="O293" s="247">
        <f t="shared" si="35"/>
        <v>3.0700392156862746</v>
      </c>
      <c r="P293" s="10">
        <f t="shared" si="39"/>
        <v>43.650728088627446</v>
      </c>
      <c r="Q293" s="11">
        <f t="shared" si="40"/>
        <v>4.62049370063378E-2</v>
      </c>
    </row>
    <row r="294" spans="1:17">
      <c r="A294" s="9">
        <f t="shared" si="36"/>
        <v>289</v>
      </c>
      <c r="B294" s="14" t="s">
        <v>81</v>
      </c>
      <c r="C294" s="8">
        <f>димвенканали!C294</f>
        <v>476.5</v>
      </c>
      <c r="D294" s="8">
        <f>димвенканали!D294</f>
        <v>0</v>
      </c>
      <c r="E294" s="8">
        <f>димвенканали!E294</f>
        <v>0</v>
      </c>
      <c r="F294" s="8">
        <f t="shared" si="37"/>
        <v>476.5</v>
      </c>
      <c r="G294" s="8"/>
      <c r="H294" s="8"/>
      <c r="I294" s="8">
        <v>13</v>
      </c>
      <c r="J294" s="11">
        <v>5.0980392156862739E-3</v>
      </c>
      <c r="K294" s="18">
        <f t="shared" si="34"/>
        <v>11.568113725490194</v>
      </c>
      <c r="L294" s="10">
        <f t="shared" si="38"/>
        <v>4.253595416862745</v>
      </c>
      <c r="M294" s="10">
        <v>4.4686352941176466</v>
      </c>
      <c r="N294" s="10">
        <v>1.5350196078431373</v>
      </c>
      <c r="O294" s="247">
        <f t="shared" si="35"/>
        <v>1.5350196078431373</v>
      </c>
      <c r="P294" s="10">
        <f t="shared" si="39"/>
        <v>21.825364044313723</v>
      </c>
      <c r="Q294" s="11">
        <f t="shared" si="40"/>
        <v>4.5803492223113793E-2</v>
      </c>
    </row>
    <row r="295" spans="1:17">
      <c r="A295" s="9">
        <f t="shared" si="36"/>
        <v>290</v>
      </c>
      <c r="B295" s="14" t="s">
        <v>82</v>
      </c>
      <c r="C295" s="8">
        <f>димвенканали!C295</f>
        <v>561.4</v>
      </c>
      <c r="D295" s="8">
        <f>димвенканали!D295</f>
        <v>0</v>
      </c>
      <c r="E295" s="8">
        <f>димвенканали!E295</f>
        <v>0</v>
      </c>
      <c r="F295" s="8">
        <f t="shared" si="37"/>
        <v>561.4</v>
      </c>
      <c r="G295" s="8"/>
      <c r="H295" s="8"/>
      <c r="I295" s="8">
        <v>16</v>
      </c>
      <c r="J295" s="11">
        <v>6.2745098039215684E-3</v>
      </c>
      <c r="K295" s="18">
        <f t="shared" si="34"/>
        <v>14.237678431372549</v>
      </c>
      <c r="L295" s="10">
        <f t="shared" si="38"/>
        <v>5.2351943592156864</v>
      </c>
      <c r="M295" s="10">
        <v>5.4998588235294115</v>
      </c>
      <c r="N295" s="10">
        <v>1.8892549019607843</v>
      </c>
      <c r="O295" s="247">
        <f t="shared" si="35"/>
        <v>1.8892549019607843</v>
      </c>
      <c r="P295" s="10">
        <f t="shared" si="39"/>
        <v>26.861986516078428</v>
      </c>
      <c r="Q295" s="11">
        <f t="shared" si="40"/>
        <v>4.7848212533093036E-2</v>
      </c>
    </row>
    <row r="296" spans="1:17">
      <c r="A296" s="9">
        <f t="shared" si="36"/>
        <v>291</v>
      </c>
      <c r="B296" s="14" t="s">
        <v>83</v>
      </c>
      <c r="C296" s="8">
        <f>димвенканали!C296</f>
        <v>756.1</v>
      </c>
      <c r="D296" s="8">
        <f>димвенканали!D296</f>
        <v>0</v>
      </c>
      <c r="E296" s="8">
        <f>димвенканали!E296</f>
        <v>0</v>
      </c>
      <c r="F296" s="8">
        <f t="shared" si="37"/>
        <v>756.1</v>
      </c>
      <c r="G296" s="8"/>
      <c r="H296" s="8"/>
      <c r="I296" s="8">
        <v>19</v>
      </c>
      <c r="J296" s="11">
        <v>7.4509803921568628E-3</v>
      </c>
      <c r="K296" s="18">
        <f t="shared" si="34"/>
        <v>16.907243137254902</v>
      </c>
      <c r="L296" s="10">
        <f t="shared" si="38"/>
        <v>6.2167933015686279</v>
      </c>
      <c r="M296" s="10">
        <v>6.5310823529411763</v>
      </c>
      <c r="N296" s="10">
        <v>2.2434901960784317</v>
      </c>
      <c r="O296" s="247">
        <f t="shared" si="35"/>
        <v>2.2434901960784317</v>
      </c>
      <c r="P296" s="10">
        <f t="shared" si="39"/>
        <v>31.89860898784314</v>
      </c>
      <c r="Q296" s="11">
        <f t="shared" si="40"/>
        <v>4.218834676344814E-2</v>
      </c>
    </row>
    <row r="297" spans="1:17">
      <c r="A297" s="9">
        <f t="shared" si="36"/>
        <v>292</v>
      </c>
      <c r="B297" s="14" t="s">
        <v>84</v>
      </c>
      <c r="C297" s="8">
        <f>димвенканали!C297</f>
        <v>642.6</v>
      </c>
      <c r="D297" s="8">
        <f>димвенканали!D297</f>
        <v>0</v>
      </c>
      <c r="E297" s="8">
        <f>димвенканали!E297</f>
        <v>0</v>
      </c>
      <c r="F297" s="8">
        <f t="shared" si="37"/>
        <v>642.6</v>
      </c>
      <c r="G297" s="8"/>
      <c r="H297" s="8"/>
      <c r="I297" s="8">
        <v>11</v>
      </c>
      <c r="J297" s="11">
        <v>4.3137254901960782E-3</v>
      </c>
      <c r="K297" s="18">
        <f t="shared" si="34"/>
        <v>9.7884039215686283</v>
      </c>
      <c r="L297" s="10">
        <f t="shared" si="38"/>
        <v>3.5991961219607851</v>
      </c>
      <c r="M297" s="10">
        <v>3.7811529411764702</v>
      </c>
      <c r="N297" s="10">
        <v>1.2988627450980392</v>
      </c>
      <c r="O297" s="247">
        <f t="shared" si="35"/>
        <v>1.2988627450980392</v>
      </c>
      <c r="P297" s="10">
        <f t="shared" si="39"/>
        <v>18.467615729803921</v>
      </c>
      <c r="Q297" s="11">
        <f t="shared" si="40"/>
        <v>2.8738897805483846E-2</v>
      </c>
    </row>
    <row r="298" spans="1:17">
      <c r="A298" s="9">
        <f t="shared" si="36"/>
        <v>293</v>
      </c>
      <c r="B298" s="14" t="s">
        <v>85</v>
      </c>
      <c r="C298" s="8">
        <f>димвенканали!C298</f>
        <v>631.4</v>
      </c>
      <c r="D298" s="8">
        <f>димвенканали!D298</f>
        <v>0</v>
      </c>
      <c r="E298" s="8">
        <f>димвенканали!E298</f>
        <v>0</v>
      </c>
      <c r="F298" s="8">
        <f t="shared" si="37"/>
        <v>631.4</v>
      </c>
      <c r="G298" s="8"/>
      <c r="H298" s="8"/>
      <c r="I298" s="8">
        <v>14</v>
      </c>
      <c r="J298" s="11">
        <v>5.4901960784313726E-3</v>
      </c>
      <c r="K298" s="18">
        <f t="shared" si="34"/>
        <v>12.457968627450981</v>
      </c>
      <c r="L298" s="10">
        <f t="shared" si="38"/>
        <v>4.5807950643137261</v>
      </c>
      <c r="M298" s="10">
        <v>4.8123764705882355</v>
      </c>
      <c r="N298" s="10">
        <v>1.6530980392156864</v>
      </c>
      <c r="O298" s="247">
        <f t="shared" si="35"/>
        <v>1.6530980392156864</v>
      </c>
      <c r="P298" s="10">
        <f t="shared" si="39"/>
        <v>23.504238201568626</v>
      </c>
      <c r="Q298" s="11">
        <f t="shared" si="40"/>
        <v>3.7225591069953476E-2</v>
      </c>
    </row>
    <row r="299" spans="1:17">
      <c r="A299" s="9">
        <f t="shared" si="36"/>
        <v>294</v>
      </c>
      <c r="B299" s="14" t="s">
        <v>86</v>
      </c>
      <c r="C299" s="8">
        <f>димвенканали!C299</f>
        <v>461.4</v>
      </c>
      <c r="D299" s="8">
        <f>димвенканали!D299</f>
        <v>0</v>
      </c>
      <c r="E299" s="8">
        <f>димвенканали!E299</f>
        <v>0</v>
      </c>
      <c r="F299" s="8">
        <f t="shared" si="37"/>
        <v>461.4</v>
      </c>
      <c r="G299" s="8"/>
      <c r="H299" s="8"/>
      <c r="I299" s="8">
        <v>15</v>
      </c>
      <c r="J299" s="11">
        <v>5.8823529411764705E-3</v>
      </c>
      <c r="K299" s="18">
        <f t="shared" si="34"/>
        <v>13.347823529411766</v>
      </c>
      <c r="L299" s="10">
        <f t="shared" si="38"/>
        <v>4.9079947117647071</v>
      </c>
      <c r="M299" s="10">
        <v>5.1561176470588235</v>
      </c>
      <c r="N299" s="10">
        <v>1.7711764705882354</v>
      </c>
      <c r="O299" s="247">
        <f t="shared" si="35"/>
        <v>1.7711764705882354</v>
      </c>
      <c r="P299" s="10">
        <f t="shared" si="39"/>
        <v>25.183112358823532</v>
      </c>
      <c r="Q299" s="11">
        <f t="shared" si="40"/>
        <v>5.4579784045998121E-2</v>
      </c>
    </row>
    <row r="300" spans="1:17">
      <c r="A300" s="9">
        <f t="shared" si="36"/>
        <v>295</v>
      </c>
      <c r="B300" s="14" t="s">
        <v>87</v>
      </c>
      <c r="C300" s="8">
        <f>димвенканали!C300</f>
        <v>515.79999999999995</v>
      </c>
      <c r="D300" s="8">
        <f>димвенканали!D300</f>
        <v>0</v>
      </c>
      <c r="E300" s="8">
        <f>димвенканали!E300</f>
        <v>0</v>
      </c>
      <c r="F300" s="8">
        <f t="shared" si="37"/>
        <v>515.79999999999995</v>
      </c>
      <c r="G300" s="8"/>
      <c r="H300" s="8"/>
      <c r="I300" s="8">
        <v>10</v>
      </c>
      <c r="J300" s="11">
        <v>3.9215686274509803E-3</v>
      </c>
      <c r="K300" s="18">
        <f t="shared" si="34"/>
        <v>8.8985490196078434</v>
      </c>
      <c r="L300" s="10">
        <f t="shared" si="38"/>
        <v>3.2719964745098045</v>
      </c>
      <c r="M300" s="10">
        <v>3.4374117647058822</v>
      </c>
      <c r="N300" s="10">
        <v>1.1807843137254903</v>
      </c>
      <c r="O300" s="247">
        <f t="shared" si="35"/>
        <v>1.1807843137254903</v>
      </c>
      <c r="P300" s="10">
        <f t="shared" si="39"/>
        <v>16.788741572549018</v>
      </c>
      <c r="Q300" s="11">
        <f t="shared" si="40"/>
        <v>3.2548936743988018E-2</v>
      </c>
    </row>
    <row r="301" spans="1:17">
      <c r="A301" s="9">
        <f t="shared" si="36"/>
        <v>296</v>
      </c>
      <c r="B301" s="14" t="s">
        <v>88</v>
      </c>
      <c r="C301" s="8">
        <f>димвенканали!C301</f>
        <v>604.9</v>
      </c>
      <c r="D301" s="8">
        <f>димвенканали!D301</f>
        <v>0</v>
      </c>
      <c r="E301" s="8">
        <f>димвенканали!E301</f>
        <v>0</v>
      </c>
      <c r="F301" s="8">
        <f t="shared" si="37"/>
        <v>604.9</v>
      </c>
      <c r="G301" s="8"/>
      <c r="H301" s="8"/>
      <c r="I301" s="8">
        <v>16</v>
      </c>
      <c r="J301" s="11">
        <v>6.2745098039215684E-3</v>
      </c>
      <c r="K301" s="18">
        <f t="shared" si="34"/>
        <v>14.237678431372549</v>
      </c>
      <c r="L301" s="10">
        <f t="shared" si="38"/>
        <v>5.2351943592156864</v>
      </c>
      <c r="M301" s="10">
        <v>5.4998588235294115</v>
      </c>
      <c r="N301" s="10">
        <v>1.8892549019607843</v>
      </c>
      <c r="O301" s="247">
        <f t="shared" si="35"/>
        <v>1.8892549019607843</v>
      </c>
      <c r="P301" s="10">
        <f t="shared" si="39"/>
        <v>26.861986516078428</v>
      </c>
      <c r="Q301" s="11">
        <f t="shared" si="40"/>
        <v>4.4407317765049477E-2</v>
      </c>
    </row>
    <row r="302" spans="1:17">
      <c r="A302" s="9">
        <f t="shared" si="36"/>
        <v>297</v>
      </c>
      <c r="B302" s="14" t="s">
        <v>89</v>
      </c>
      <c r="C302" s="8">
        <f>димвенканали!C302</f>
        <v>571.70000000000005</v>
      </c>
      <c r="D302" s="8">
        <f>димвенканали!D302</f>
        <v>0</v>
      </c>
      <c r="E302" s="8">
        <f>димвенканали!E302</f>
        <v>0</v>
      </c>
      <c r="F302" s="8">
        <f t="shared" si="37"/>
        <v>571.70000000000005</v>
      </c>
      <c r="G302" s="8"/>
      <c r="H302" s="8"/>
      <c r="I302" s="8">
        <v>18</v>
      </c>
      <c r="J302" s="11">
        <v>7.0588235294117641E-3</v>
      </c>
      <c r="K302" s="18">
        <f t="shared" si="34"/>
        <v>16.017388235294117</v>
      </c>
      <c r="L302" s="10">
        <f t="shared" si="38"/>
        <v>5.8895936541176477</v>
      </c>
      <c r="M302" s="10">
        <v>6.1873411764705875</v>
      </c>
      <c r="N302" s="10">
        <v>2.1254117647058823</v>
      </c>
      <c r="O302" s="247">
        <f t="shared" si="35"/>
        <v>2.1254117647058823</v>
      </c>
      <c r="P302" s="10">
        <f t="shared" si="39"/>
        <v>30.21973483058823</v>
      </c>
      <c r="Q302" s="11">
        <f t="shared" si="40"/>
        <v>5.2859427725359849E-2</v>
      </c>
    </row>
    <row r="303" spans="1:17">
      <c r="A303" s="9">
        <f t="shared" si="36"/>
        <v>298</v>
      </c>
      <c r="B303" s="14" t="s">
        <v>90</v>
      </c>
      <c r="C303" s="8">
        <f>димвенканали!C303</f>
        <v>522.5</v>
      </c>
      <c r="D303" s="8">
        <f>димвенканали!D303</f>
        <v>0</v>
      </c>
      <c r="E303" s="8">
        <f>димвенканали!E303</f>
        <v>0</v>
      </c>
      <c r="F303" s="8">
        <f t="shared" si="37"/>
        <v>522.5</v>
      </c>
      <c r="G303" s="8"/>
      <c r="H303" s="8"/>
      <c r="I303" s="8">
        <v>18</v>
      </c>
      <c r="J303" s="11">
        <v>7.0588235294117641E-3</v>
      </c>
      <c r="K303" s="18">
        <f t="shared" si="34"/>
        <v>16.017388235294117</v>
      </c>
      <c r="L303" s="10">
        <f t="shared" si="38"/>
        <v>5.8895936541176477</v>
      </c>
      <c r="M303" s="10">
        <v>6.1873411764705875</v>
      </c>
      <c r="N303" s="10">
        <v>2.1254117647058823</v>
      </c>
      <c r="O303" s="247">
        <f t="shared" si="35"/>
        <v>2.1254117647058823</v>
      </c>
      <c r="P303" s="10">
        <f t="shared" si="39"/>
        <v>30.21973483058823</v>
      </c>
      <c r="Q303" s="11">
        <f t="shared" si="40"/>
        <v>5.7836813072896134E-2</v>
      </c>
    </row>
    <row r="304" spans="1:17">
      <c r="A304" s="9">
        <f t="shared" si="36"/>
        <v>299</v>
      </c>
      <c r="B304" s="14" t="s">
        <v>91</v>
      </c>
      <c r="C304" s="8">
        <f>димвенканали!C304</f>
        <v>324.7</v>
      </c>
      <c r="D304" s="8">
        <f>димвенканали!D304</f>
        <v>0</v>
      </c>
      <c r="E304" s="8">
        <f>димвенканали!E304</f>
        <v>0</v>
      </c>
      <c r="F304" s="8">
        <f t="shared" si="37"/>
        <v>324.7</v>
      </c>
      <c r="G304" s="8"/>
      <c r="H304" s="8"/>
      <c r="I304" s="8">
        <v>6</v>
      </c>
      <c r="J304" s="11">
        <v>2.352941176470588E-3</v>
      </c>
      <c r="K304" s="18">
        <f t="shared" si="34"/>
        <v>5.3391294117647057</v>
      </c>
      <c r="L304" s="10">
        <f t="shared" si="38"/>
        <v>1.9631978847058824</v>
      </c>
      <c r="M304" s="10">
        <v>2.0624470588235293</v>
      </c>
      <c r="N304" s="10">
        <v>0.70847058823529407</v>
      </c>
      <c r="O304" s="247">
        <f t="shared" si="35"/>
        <v>0.70847058823529407</v>
      </c>
      <c r="P304" s="10">
        <f t="shared" si="39"/>
        <v>10.073244943529412</v>
      </c>
      <c r="Q304" s="11">
        <f t="shared" si="40"/>
        <v>3.1023236660084424E-2</v>
      </c>
    </row>
    <row r="305" spans="1:17">
      <c r="A305" s="9">
        <f t="shared" si="36"/>
        <v>300</v>
      </c>
      <c r="B305" s="14" t="s">
        <v>92</v>
      </c>
      <c r="C305" s="8">
        <f>димвенканали!C305</f>
        <v>519.5</v>
      </c>
      <c r="D305" s="8">
        <f>димвенканали!D305</f>
        <v>0</v>
      </c>
      <c r="E305" s="8">
        <f>димвенканали!E305</f>
        <v>0</v>
      </c>
      <c r="F305" s="8">
        <f t="shared" si="37"/>
        <v>519.5</v>
      </c>
      <c r="G305" s="8"/>
      <c r="H305" s="8"/>
      <c r="I305" s="8">
        <v>10</v>
      </c>
      <c r="J305" s="11">
        <v>3.9215686274509803E-3</v>
      </c>
      <c r="K305" s="18">
        <f t="shared" si="34"/>
        <v>8.8985490196078434</v>
      </c>
      <c r="L305" s="10">
        <f t="shared" si="38"/>
        <v>3.2719964745098045</v>
      </c>
      <c r="M305" s="10">
        <v>3.4374117647058822</v>
      </c>
      <c r="N305" s="10">
        <v>1.1807843137254903</v>
      </c>
      <c r="O305" s="247">
        <f t="shared" si="35"/>
        <v>1.1807843137254903</v>
      </c>
      <c r="P305" s="10">
        <f t="shared" si="39"/>
        <v>16.788741572549018</v>
      </c>
      <c r="Q305" s="11">
        <f t="shared" si="40"/>
        <v>3.2317115635320533E-2</v>
      </c>
    </row>
    <row r="306" spans="1:17">
      <c r="A306" s="9">
        <f t="shared" si="36"/>
        <v>301</v>
      </c>
      <c r="B306" s="14" t="s">
        <v>93</v>
      </c>
      <c r="C306" s="8">
        <f>димвенканали!C306</f>
        <v>221.7</v>
      </c>
      <c r="D306" s="8">
        <f>димвенканали!D306</f>
        <v>0</v>
      </c>
      <c r="E306" s="8">
        <f>димвенканали!E306</f>
        <v>0</v>
      </c>
      <c r="F306" s="8">
        <f t="shared" si="37"/>
        <v>221.7</v>
      </c>
      <c r="G306" s="8"/>
      <c r="H306" s="8"/>
      <c r="I306" s="8">
        <v>4</v>
      </c>
      <c r="J306" s="11">
        <v>1.5686274509803921E-3</v>
      </c>
      <c r="K306" s="18">
        <f t="shared" si="34"/>
        <v>3.5594196078431373</v>
      </c>
      <c r="L306" s="10">
        <f t="shared" si="38"/>
        <v>1.3087985898039216</v>
      </c>
      <c r="M306" s="10">
        <v>1.3749647058823529</v>
      </c>
      <c r="N306" s="10">
        <v>0.47231372549019607</v>
      </c>
      <c r="O306" s="247">
        <f t="shared" si="35"/>
        <v>0.47231372549019607</v>
      </c>
      <c r="P306" s="10">
        <f t="shared" si="39"/>
        <v>6.715496629019607</v>
      </c>
      <c r="Q306" s="11">
        <f t="shared" si="40"/>
        <v>3.029091848903747E-2</v>
      </c>
    </row>
    <row r="307" spans="1:17">
      <c r="A307" s="9">
        <f t="shared" si="36"/>
        <v>302</v>
      </c>
      <c r="B307" s="14" t="s">
        <v>94</v>
      </c>
      <c r="C307" s="8">
        <f>димвенканали!C307</f>
        <v>312.5</v>
      </c>
      <c r="D307" s="8">
        <f>димвенканали!D307</f>
        <v>0</v>
      </c>
      <c r="E307" s="8">
        <f>димвенканали!E307</f>
        <v>0</v>
      </c>
      <c r="F307" s="8">
        <f t="shared" si="37"/>
        <v>312.5</v>
      </c>
      <c r="G307" s="8"/>
      <c r="H307" s="8"/>
      <c r="I307" s="8">
        <v>11</v>
      </c>
      <c r="J307" s="11">
        <v>4.3137254901960782E-3</v>
      </c>
      <c r="K307" s="18">
        <f t="shared" si="34"/>
        <v>9.7884039215686283</v>
      </c>
      <c r="L307" s="10">
        <f t="shared" si="38"/>
        <v>3.5991961219607851</v>
      </c>
      <c r="M307" s="10">
        <v>3.7811529411764702</v>
      </c>
      <c r="N307" s="10">
        <v>1.2988627450980392</v>
      </c>
      <c r="O307" s="247">
        <f t="shared" si="35"/>
        <v>1.2988627450980392</v>
      </c>
      <c r="P307" s="10">
        <f t="shared" si="39"/>
        <v>18.467615729803921</v>
      </c>
      <c r="Q307" s="11">
        <f t="shared" si="40"/>
        <v>5.9096370335372544E-2</v>
      </c>
    </row>
    <row r="308" spans="1:17">
      <c r="A308" s="9">
        <f t="shared" si="36"/>
        <v>303</v>
      </c>
      <c r="B308" s="14" t="s">
        <v>95</v>
      </c>
      <c r="C308" s="8">
        <f>димвенканали!C308</f>
        <v>644.1</v>
      </c>
      <c r="D308" s="8">
        <f>димвенканали!D308</f>
        <v>0</v>
      </c>
      <c r="E308" s="8">
        <f>димвенканали!E308</f>
        <v>0</v>
      </c>
      <c r="F308" s="8">
        <f t="shared" si="37"/>
        <v>644.1</v>
      </c>
      <c r="G308" s="8"/>
      <c r="H308" s="8"/>
      <c r="I308" s="8">
        <v>15</v>
      </c>
      <c r="J308" s="11">
        <v>5.8823529411764705E-3</v>
      </c>
      <c r="K308" s="18">
        <f t="shared" si="34"/>
        <v>13.347823529411766</v>
      </c>
      <c r="L308" s="10">
        <f t="shared" si="38"/>
        <v>4.9079947117647071</v>
      </c>
      <c r="M308" s="10">
        <v>5.1561176470588235</v>
      </c>
      <c r="N308" s="10">
        <v>1.7711764705882354</v>
      </c>
      <c r="O308" s="247">
        <f t="shared" si="35"/>
        <v>1.7711764705882354</v>
      </c>
      <c r="P308" s="10">
        <f t="shared" si="39"/>
        <v>25.183112358823532</v>
      </c>
      <c r="Q308" s="11">
        <f t="shared" si="40"/>
        <v>3.9098140597459294E-2</v>
      </c>
    </row>
    <row r="309" spans="1:17">
      <c r="A309" s="9">
        <f t="shared" si="36"/>
        <v>304</v>
      </c>
      <c r="B309" s="14" t="s">
        <v>96</v>
      </c>
      <c r="C309" s="8">
        <f>димвенканали!C309</f>
        <v>451.9</v>
      </c>
      <c r="D309" s="8">
        <f>димвенканали!D309</f>
        <v>0</v>
      </c>
      <c r="E309" s="8">
        <f>димвенканали!E309</f>
        <v>0</v>
      </c>
      <c r="F309" s="8">
        <f t="shared" si="37"/>
        <v>451.9</v>
      </c>
      <c r="G309" s="8"/>
      <c r="H309" s="8"/>
      <c r="I309" s="8">
        <v>12</v>
      </c>
      <c r="J309" s="11">
        <v>4.7058823529411761E-3</v>
      </c>
      <c r="K309" s="18">
        <f t="shared" si="34"/>
        <v>10.678258823529411</v>
      </c>
      <c r="L309" s="10">
        <f t="shared" si="38"/>
        <v>3.9263957694117648</v>
      </c>
      <c r="M309" s="10">
        <v>4.1248941176470586</v>
      </c>
      <c r="N309" s="10">
        <v>1.4169411764705881</v>
      </c>
      <c r="O309" s="247">
        <f t="shared" si="35"/>
        <v>1.4169411764705881</v>
      </c>
      <c r="P309" s="10">
        <f t="shared" si="39"/>
        <v>20.146489887058824</v>
      </c>
      <c r="Q309" s="11">
        <f t="shared" si="40"/>
        <v>4.4581743498691803E-2</v>
      </c>
    </row>
    <row r="310" spans="1:17">
      <c r="A310" s="9">
        <f t="shared" si="36"/>
        <v>305</v>
      </c>
      <c r="B310" s="14" t="s">
        <v>97</v>
      </c>
      <c r="C310" s="8">
        <f>димвенканали!C310</f>
        <v>556.5</v>
      </c>
      <c r="D310" s="8">
        <f>димвенканали!D310</f>
        <v>0</v>
      </c>
      <c r="E310" s="8">
        <f>димвенканали!E310</f>
        <v>0</v>
      </c>
      <c r="F310" s="8">
        <f t="shared" si="37"/>
        <v>556.5</v>
      </c>
      <c r="G310" s="8"/>
      <c r="H310" s="8"/>
      <c r="I310" s="8">
        <v>17</v>
      </c>
      <c r="J310" s="11">
        <v>6.6666666666666662E-3</v>
      </c>
      <c r="K310" s="18">
        <f t="shared" si="34"/>
        <v>15.127533333333334</v>
      </c>
      <c r="L310" s="10">
        <f t="shared" si="38"/>
        <v>5.5623940066666675</v>
      </c>
      <c r="M310" s="10">
        <v>5.8435999999999995</v>
      </c>
      <c r="N310" s="10">
        <v>2.0073333333333334</v>
      </c>
      <c r="O310" s="247">
        <f t="shared" si="35"/>
        <v>2.0073333333333334</v>
      </c>
      <c r="P310" s="10">
        <f t="shared" si="39"/>
        <v>28.540860673333334</v>
      </c>
      <c r="Q310" s="11">
        <f t="shared" si="40"/>
        <v>5.1286362395926925E-2</v>
      </c>
    </row>
    <row r="311" spans="1:17">
      <c r="A311" s="9">
        <f t="shared" si="36"/>
        <v>306</v>
      </c>
      <c r="B311" s="14" t="s">
        <v>98</v>
      </c>
      <c r="C311" s="8">
        <f>димвенканали!C311</f>
        <v>411.1</v>
      </c>
      <c r="D311" s="8">
        <f>димвенканали!D311</f>
        <v>0</v>
      </c>
      <c r="E311" s="8">
        <f>димвенканали!E311</f>
        <v>73.2</v>
      </c>
      <c r="F311" s="8">
        <f t="shared" si="37"/>
        <v>484.3</v>
      </c>
      <c r="G311" s="8"/>
      <c r="H311" s="8">
        <v>1</v>
      </c>
      <c r="I311" s="8">
        <v>12</v>
      </c>
      <c r="J311" s="11">
        <v>5.0980392156862739E-3</v>
      </c>
      <c r="K311" s="18">
        <f t="shared" si="34"/>
        <v>11.568113725490194</v>
      </c>
      <c r="L311" s="10">
        <f t="shared" si="38"/>
        <v>4.253595416862745</v>
      </c>
      <c r="M311" s="10">
        <v>4.4686352941176466</v>
      </c>
      <c r="N311" s="10">
        <v>1.5350196078431373</v>
      </c>
      <c r="O311" s="247">
        <f t="shared" si="35"/>
        <v>1.5350196078431373</v>
      </c>
      <c r="P311" s="10">
        <f t="shared" si="39"/>
        <v>21.825364044313723</v>
      </c>
      <c r="Q311" s="11">
        <f t="shared" si="40"/>
        <v>4.5065794020883176E-2</v>
      </c>
    </row>
    <row r="312" spans="1:17">
      <c r="A312" s="9">
        <f t="shared" si="36"/>
        <v>307</v>
      </c>
      <c r="B312" s="14" t="s">
        <v>99</v>
      </c>
      <c r="C312" s="8">
        <f>димвенканали!C312</f>
        <v>530.70000000000005</v>
      </c>
      <c r="D312" s="8">
        <f>димвенканали!D312</f>
        <v>24</v>
      </c>
      <c r="E312" s="8">
        <f>димвенканали!E312</f>
        <v>0</v>
      </c>
      <c r="F312" s="8">
        <f t="shared" si="37"/>
        <v>554.70000000000005</v>
      </c>
      <c r="G312" s="8">
        <v>1</v>
      </c>
      <c r="H312" s="8"/>
      <c r="I312" s="8">
        <v>17</v>
      </c>
      <c r="J312" s="11">
        <v>7.0588235294117641E-3</v>
      </c>
      <c r="K312" s="18">
        <f t="shared" si="34"/>
        <v>16.017388235294117</v>
      </c>
      <c r="L312" s="10">
        <f t="shared" si="38"/>
        <v>5.8895936541176477</v>
      </c>
      <c r="M312" s="10">
        <v>6.1873411764705875</v>
      </c>
      <c r="N312" s="10">
        <v>2.1254117647058823</v>
      </c>
      <c r="O312" s="247">
        <f t="shared" si="35"/>
        <v>2.1254117647058823</v>
      </c>
      <c r="P312" s="10">
        <f t="shared" si="39"/>
        <v>30.21973483058823</v>
      </c>
      <c r="Q312" s="11">
        <f t="shared" si="40"/>
        <v>5.4479421003404055E-2</v>
      </c>
    </row>
    <row r="313" spans="1:17">
      <c r="A313" s="9">
        <f t="shared" si="36"/>
        <v>308</v>
      </c>
      <c r="B313" s="14" t="s">
        <v>100</v>
      </c>
      <c r="C313" s="8">
        <f>димвенканали!C313</f>
        <v>401</v>
      </c>
      <c r="D313" s="8">
        <f>димвенканали!D313</f>
        <v>0</v>
      </c>
      <c r="E313" s="8">
        <f>димвенканали!E313</f>
        <v>0</v>
      </c>
      <c r="F313" s="8">
        <f t="shared" si="37"/>
        <v>401</v>
      </c>
      <c r="G313" s="8"/>
      <c r="H313" s="8"/>
      <c r="I313" s="8">
        <v>12</v>
      </c>
      <c r="J313" s="11">
        <v>4.7058823529411761E-3</v>
      </c>
      <c r="K313" s="18">
        <f t="shared" si="34"/>
        <v>10.678258823529411</v>
      </c>
      <c r="L313" s="10">
        <f t="shared" si="38"/>
        <v>3.9263957694117648</v>
      </c>
      <c r="M313" s="10">
        <v>4.1248941176470586</v>
      </c>
      <c r="N313" s="10">
        <v>1.4169411764705881</v>
      </c>
      <c r="O313" s="247">
        <f t="shared" si="35"/>
        <v>1.4169411764705881</v>
      </c>
      <c r="P313" s="10">
        <f t="shared" si="39"/>
        <v>20.146489887058824</v>
      </c>
      <c r="Q313" s="11">
        <f t="shared" si="40"/>
        <v>5.0240623159747692E-2</v>
      </c>
    </row>
    <row r="314" spans="1:17">
      <c r="A314" s="9">
        <f t="shared" si="36"/>
        <v>309</v>
      </c>
      <c r="B314" s="14" t="s">
        <v>101</v>
      </c>
      <c r="C314" s="8">
        <f>димвенканали!C314</f>
        <v>456.4</v>
      </c>
      <c r="D314" s="8">
        <f>димвенканали!D314</f>
        <v>0</v>
      </c>
      <c r="E314" s="8">
        <f>димвенканали!E314</f>
        <v>0</v>
      </c>
      <c r="F314" s="8">
        <f t="shared" si="37"/>
        <v>456.4</v>
      </c>
      <c r="G314" s="8"/>
      <c r="H314" s="8"/>
      <c r="I314" s="8">
        <v>12</v>
      </c>
      <c r="J314" s="11">
        <v>4.7058823529411761E-3</v>
      </c>
      <c r="K314" s="18">
        <f t="shared" si="34"/>
        <v>10.678258823529411</v>
      </c>
      <c r="L314" s="10">
        <f t="shared" si="38"/>
        <v>3.9263957694117648</v>
      </c>
      <c r="M314" s="10">
        <v>4.1248941176470586</v>
      </c>
      <c r="N314" s="10">
        <v>1.4169411764705881</v>
      </c>
      <c r="O314" s="247">
        <f t="shared" si="35"/>
        <v>1.4169411764705881</v>
      </c>
      <c r="P314" s="10">
        <f t="shared" si="39"/>
        <v>20.146489887058824</v>
      </c>
      <c r="Q314" s="11">
        <f t="shared" si="40"/>
        <v>4.4142177666649483E-2</v>
      </c>
    </row>
    <row r="315" spans="1:17">
      <c r="A315" s="9">
        <f t="shared" si="36"/>
        <v>310</v>
      </c>
      <c r="B315" s="14" t="s">
        <v>102</v>
      </c>
      <c r="C315" s="8">
        <f>димвенканали!C315</f>
        <v>419</v>
      </c>
      <c r="D315" s="8">
        <f>димвенканали!D315</f>
        <v>0</v>
      </c>
      <c r="E315" s="8">
        <f>димвенканали!E315</f>
        <v>0</v>
      </c>
      <c r="F315" s="8">
        <f t="shared" si="37"/>
        <v>419</v>
      </c>
      <c r="G315" s="8"/>
      <c r="H315" s="8"/>
      <c r="I315" s="8">
        <v>12</v>
      </c>
      <c r="J315" s="11">
        <v>4.7058823529411761E-3</v>
      </c>
      <c r="K315" s="18">
        <f t="shared" si="34"/>
        <v>10.678258823529411</v>
      </c>
      <c r="L315" s="10">
        <f t="shared" si="38"/>
        <v>3.9263957694117648</v>
      </c>
      <c r="M315" s="10">
        <v>4.1248941176470586</v>
      </c>
      <c r="N315" s="10">
        <v>1.4169411764705881</v>
      </c>
      <c r="O315" s="247">
        <f t="shared" si="35"/>
        <v>1.4169411764705881</v>
      </c>
      <c r="P315" s="10">
        <f t="shared" si="39"/>
        <v>20.146489887058824</v>
      </c>
      <c r="Q315" s="11">
        <f t="shared" si="40"/>
        <v>4.8082314766250175E-2</v>
      </c>
    </row>
    <row r="316" spans="1:17">
      <c r="A316" s="9">
        <f t="shared" si="36"/>
        <v>311</v>
      </c>
      <c r="B316" s="14" t="s">
        <v>103</v>
      </c>
      <c r="C316" s="8">
        <f>димвенканали!C316</f>
        <v>450.7</v>
      </c>
      <c r="D316" s="8">
        <f>димвенканали!D316</f>
        <v>0</v>
      </c>
      <c r="E316" s="8">
        <f>димвенканали!E316</f>
        <v>0</v>
      </c>
      <c r="F316" s="8">
        <f t="shared" si="37"/>
        <v>450.7</v>
      </c>
      <c r="G316" s="8"/>
      <c r="H316" s="8"/>
      <c r="I316" s="8">
        <v>14</v>
      </c>
      <c r="J316" s="11">
        <v>5.4901960784313726E-3</v>
      </c>
      <c r="K316" s="18">
        <f t="shared" si="34"/>
        <v>12.457968627450981</v>
      </c>
      <c r="L316" s="10">
        <f t="shared" si="38"/>
        <v>4.5807950643137261</v>
      </c>
      <c r="M316" s="10">
        <v>4.8123764705882355</v>
      </c>
      <c r="N316" s="10">
        <v>1.6530980392156864</v>
      </c>
      <c r="O316" s="247">
        <f t="shared" si="35"/>
        <v>1.6530980392156864</v>
      </c>
      <c r="P316" s="10">
        <f t="shared" si="39"/>
        <v>23.504238201568626</v>
      </c>
      <c r="Q316" s="11">
        <f t="shared" si="40"/>
        <v>5.2150517420831211E-2</v>
      </c>
    </row>
    <row r="317" spans="1:17">
      <c r="A317" s="9">
        <f t="shared" si="36"/>
        <v>312</v>
      </c>
      <c r="B317" s="14" t="s">
        <v>104</v>
      </c>
      <c r="C317" s="8">
        <f>димвенканали!C317</f>
        <v>403.5</v>
      </c>
      <c r="D317" s="8">
        <f>димвенканали!D317</f>
        <v>0</v>
      </c>
      <c r="E317" s="8">
        <f>димвенканали!E317</f>
        <v>0</v>
      </c>
      <c r="F317" s="8">
        <f t="shared" si="37"/>
        <v>403.5</v>
      </c>
      <c r="G317" s="8"/>
      <c r="H317" s="8"/>
      <c r="I317" s="8">
        <v>12</v>
      </c>
      <c r="J317" s="11">
        <v>4.7058823529411761E-3</v>
      </c>
      <c r="K317" s="18">
        <f t="shared" si="34"/>
        <v>10.678258823529411</v>
      </c>
      <c r="L317" s="10">
        <f t="shared" si="38"/>
        <v>3.9263957694117648</v>
      </c>
      <c r="M317" s="10">
        <v>4.1248941176470586</v>
      </c>
      <c r="N317" s="10">
        <v>1.4169411764705881</v>
      </c>
      <c r="O317" s="247">
        <f t="shared" si="35"/>
        <v>1.4169411764705881</v>
      </c>
      <c r="P317" s="10">
        <f t="shared" si="39"/>
        <v>20.146489887058824</v>
      </c>
      <c r="Q317" s="11">
        <f t="shared" si="40"/>
        <v>4.9929342966688536E-2</v>
      </c>
    </row>
    <row r="318" spans="1:17">
      <c r="A318" s="9">
        <f t="shared" si="36"/>
        <v>313</v>
      </c>
      <c r="B318" s="14" t="s">
        <v>105</v>
      </c>
      <c r="C318" s="8">
        <f>димвенканали!C318</f>
        <v>453.72</v>
      </c>
      <c r="D318" s="8">
        <f>димвенканали!D318</f>
        <v>0</v>
      </c>
      <c r="E318" s="8">
        <f>димвенканали!E318</f>
        <v>0</v>
      </c>
      <c r="F318" s="8">
        <f t="shared" si="37"/>
        <v>453.72</v>
      </c>
      <c r="G318" s="8"/>
      <c r="H318" s="8"/>
      <c r="I318" s="8">
        <v>12</v>
      </c>
      <c r="J318" s="11">
        <v>4.7058823529411761E-3</v>
      </c>
      <c r="K318" s="18">
        <f t="shared" si="34"/>
        <v>10.678258823529411</v>
      </c>
      <c r="L318" s="10">
        <f t="shared" si="38"/>
        <v>3.9263957694117648</v>
      </c>
      <c r="M318" s="10">
        <v>4.1248941176470586</v>
      </c>
      <c r="N318" s="10">
        <v>1.4169411764705881</v>
      </c>
      <c r="O318" s="247">
        <f t="shared" si="35"/>
        <v>1.4169411764705881</v>
      </c>
      <c r="P318" s="10">
        <f t="shared" si="39"/>
        <v>20.146489887058824</v>
      </c>
      <c r="Q318" s="11">
        <f t="shared" si="40"/>
        <v>4.4402913442340701E-2</v>
      </c>
    </row>
    <row r="319" spans="1:17">
      <c r="A319" s="9">
        <f t="shared" si="36"/>
        <v>314</v>
      </c>
      <c r="B319" s="14" t="s">
        <v>106</v>
      </c>
      <c r="C319" s="8">
        <f>димвенканали!C319</f>
        <v>535.75</v>
      </c>
      <c r="D319" s="8">
        <f>димвенканали!D319</f>
        <v>0</v>
      </c>
      <c r="E319" s="8">
        <f>димвенканали!E319</f>
        <v>0</v>
      </c>
      <c r="F319" s="8">
        <f t="shared" si="37"/>
        <v>535.75</v>
      </c>
      <c r="G319" s="8"/>
      <c r="H319" s="8"/>
      <c r="I319" s="8">
        <v>14</v>
      </c>
      <c r="J319" s="11">
        <v>5.4901960784313726E-3</v>
      </c>
      <c r="K319" s="18">
        <f t="shared" si="34"/>
        <v>12.457968627450981</v>
      </c>
      <c r="L319" s="10">
        <f t="shared" si="38"/>
        <v>4.5807950643137261</v>
      </c>
      <c r="M319" s="10">
        <v>4.8123764705882355</v>
      </c>
      <c r="N319" s="10">
        <v>1.6530980392156864</v>
      </c>
      <c r="O319" s="247">
        <f t="shared" si="35"/>
        <v>1.6530980392156864</v>
      </c>
      <c r="P319" s="10">
        <f t="shared" si="39"/>
        <v>23.504238201568626</v>
      </c>
      <c r="Q319" s="11">
        <f t="shared" si="40"/>
        <v>4.3871653199381473E-2</v>
      </c>
    </row>
    <row r="320" spans="1:17">
      <c r="A320" s="9">
        <f t="shared" si="36"/>
        <v>315</v>
      </c>
      <c r="B320" s="14" t="s">
        <v>107</v>
      </c>
      <c r="C320" s="8">
        <f>димвенканали!C320</f>
        <v>198.6</v>
      </c>
      <c r="D320" s="8">
        <f>димвенканали!D320</f>
        <v>30.3</v>
      </c>
      <c r="E320" s="8">
        <f>димвенканали!E320</f>
        <v>0</v>
      </c>
      <c r="F320" s="8">
        <f t="shared" si="37"/>
        <v>228.9</v>
      </c>
      <c r="G320" s="8">
        <v>1</v>
      </c>
      <c r="H320" s="8"/>
      <c r="I320" s="8">
        <v>6</v>
      </c>
      <c r="J320" s="11">
        <v>2.7450980392156863E-3</v>
      </c>
      <c r="K320" s="18">
        <f t="shared" si="34"/>
        <v>6.2289843137254906</v>
      </c>
      <c r="L320" s="10">
        <f t="shared" si="38"/>
        <v>2.290397532156863</v>
      </c>
      <c r="M320" s="10">
        <v>2.4061882352941177</v>
      </c>
      <c r="N320" s="10">
        <v>0.82654901960784322</v>
      </c>
      <c r="O320" s="247">
        <f t="shared" si="35"/>
        <v>0.82654901960784322</v>
      </c>
      <c r="P320" s="10">
        <f t="shared" si="39"/>
        <v>11.752119100784313</v>
      </c>
      <c r="Q320" s="11">
        <f t="shared" si="40"/>
        <v>5.13417173472447E-2</v>
      </c>
    </row>
    <row r="321" spans="1:17">
      <c r="A321" s="9">
        <f t="shared" si="36"/>
        <v>316</v>
      </c>
      <c r="B321" s="14" t="s">
        <v>108</v>
      </c>
      <c r="C321" s="8">
        <f>димвенканали!C321</f>
        <v>133.4</v>
      </c>
      <c r="D321" s="8">
        <f>димвенканали!D321</f>
        <v>0</v>
      </c>
      <c r="E321" s="8">
        <f>димвенканали!E321</f>
        <v>0</v>
      </c>
      <c r="F321" s="8">
        <f t="shared" si="37"/>
        <v>133.4</v>
      </c>
      <c r="G321" s="8"/>
      <c r="H321" s="8"/>
      <c r="I321" s="8">
        <v>5</v>
      </c>
      <c r="J321" s="11">
        <v>1.9607843137254902E-3</v>
      </c>
      <c r="K321" s="18">
        <f t="shared" si="34"/>
        <v>4.4492745098039217</v>
      </c>
      <c r="L321" s="10">
        <f t="shared" si="38"/>
        <v>1.6359982372549022</v>
      </c>
      <c r="M321" s="10">
        <v>1.7187058823529411</v>
      </c>
      <c r="N321" s="10">
        <v>0.59039215686274515</v>
      </c>
      <c r="O321" s="247">
        <f t="shared" si="35"/>
        <v>0.59039215686274515</v>
      </c>
      <c r="P321" s="10">
        <f t="shared" si="39"/>
        <v>8.3943707862745089</v>
      </c>
      <c r="Q321" s="11">
        <f t="shared" si="40"/>
        <v>6.2926317738189713E-2</v>
      </c>
    </row>
    <row r="322" spans="1:17">
      <c r="A322" s="9">
        <f t="shared" si="36"/>
        <v>317</v>
      </c>
      <c r="B322" s="14" t="s">
        <v>119</v>
      </c>
      <c r="C322" s="8">
        <f>димвенканали!C322</f>
        <v>64.599999999999994</v>
      </c>
      <c r="D322" s="8">
        <f>димвенканали!D322</f>
        <v>0</v>
      </c>
      <c r="E322" s="8">
        <f>димвенканали!E322</f>
        <v>0</v>
      </c>
      <c r="F322" s="8">
        <f t="shared" si="37"/>
        <v>64.599999999999994</v>
      </c>
      <c r="G322" s="8"/>
      <c r="H322" s="8"/>
      <c r="I322" s="8">
        <v>2</v>
      </c>
      <c r="J322" s="11">
        <v>7.8431372549019605E-4</v>
      </c>
      <c r="K322" s="18">
        <f t="shared" si="34"/>
        <v>1.7797098039215686</v>
      </c>
      <c r="L322" s="10">
        <f t="shared" si="38"/>
        <v>0.6543992949019608</v>
      </c>
      <c r="M322" s="10">
        <v>0.68748235294117643</v>
      </c>
      <c r="N322" s="10">
        <v>0.23615686274509803</v>
      </c>
      <c r="O322" s="247">
        <f t="shared" si="35"/>
        <v>0.23615686274509803</v>
      </c>
      <c r="P322" s="10">
        <f t="shared" si="39"/>
        <v>3.3577483145098035</v>
      </c>
      <c r="Q322" s="11">
        <f t="shared" si="40"/>
        <v>5.1977528088387057E-2</v>
      </c>
    </row>
    <row r="323" spans="1:17">
      <c r="A323" s="9">
        <f t="shared" si="36"/>
        <v>318</v>
      </c>
      <c r="B323" s="14" t="s">
        <v>120</v>
      </c>
      <c r="C323" s="8">
        <f>димвенканали!C323</f>
        <v>506.7</v>
      </c>
      <c r="D323" s="8">
        <f>димвенканали!D323</f>
        <v>0</v>
      </c>
      <c r="E323" s="8">
        <f>димвенканали!E323</f>
        <v>0</v>
      </c>
      <c r="F323" s="8">
        <f t="shared" si="37"/>
        <v>506.7</v>
      </c>
      <c r="G323" s="8"/>
      <c r="H323" s="8"/>
      <c r="I323" s="8">
        <v>15</v>
      </c>
      <c r="J323" s="11">
        <v>5.8823529411764705E-3</v>
      </c>
      <c r="K323" s="18">
        <f t="shared" si="34"/>
        <v>13.347823529411766</v>
      </c>
      <c r="L323" s="10">
        <f t="shared" si="38"/>
        <v>4.9079947117647071</v>
      </c>
      <c r="M323" s="10">
        <v>5.1561176470588235</v>
      </c>
      <c r="N323" s="10">
        <v>1.7711764705882354</v>
      </c>
      <c r="O323" s="247">
        <f t="shared" si="35"/>
        <v>1.7711764705882354</v>
      </c>
      <c r="P323" s="10">
        <f t="shared" si="39"/>
        <v>25.183112358823532</v>
      </c>
      <c r="Q323" s="11">
        <f t="shared" si="40"/>
        <v>4.9700241481791065E-2</v>
      </c>
    </row>
    <row r="324" spans="1:17">
      <c r="A324" s="9">
        <f t="shared" si="36"/>
        <v>319</v>
      </c>
      <c r="B324" s="14" t="s">
        <v>121</v>
      </c>
      <c r="C324" s="8">
        <f>димвенканали!C324</f>
        <v>269.3</v>
      </c>
      <c r="D324" s="8">
        <f>димвенканали!D324</f>
        <v>0</v>
      </c>
      <c r="E324" s="8">
        <f>димвенканали!E324</f>
        <v>0</v>
      </c>
      <c r="F324" s="8">
        <f t="shared" si="37"/>
        <v>269.3</v>
      </c>
      <c r="G324" s="8"/>
      <c r="H324" s="8"/>
      <c r="I324" s="8">
        <v>6</v>
      </c>
      <c r="J324" s="11">
        <v>2.352941176470588E-3</v>
      </c>
      <c r="K324" s="18">
        <f t="shared" si="34"/>
        <v>5.3391294117647057</v>
      </c>
      <c r="L324" s="10">
        <f t="shared" si="38"/>
        <v>1.9631978847058824</v>
      </c>
      <c r="M324" s="10">
        <v>2.0624470588235293</v>
      </c>
      <c r="N324" s="10">
        <v>0.70847058823529407</v>
      </c>
      <c r="O324" s="247">
        <f t="shared" si="35"/>
        <v>0.70847058823529407</v>
      </c>
      <c r="P324" s="10">
        <f t="shared" si="39"/>
        <v>10.073244943529412</v>
      </c>
      <c r="Q324" s="11">
        <f t="shared" si="40"/>
        <v>3.7405291286778358E-2</v>
      </c>
    </row>
    <row r="325" spans="1:17">
      <c r="A325" s="9">
        <f t="shared" si="36"/>
        <v>320</v>
      </c>
      <c r="B325" s="14" t="s">
        <v>122</v>
      </c>
      <c r="C325" s="8">
        <f>димвенканали!C325</f>
        <v>294</v>
      </c>
      <c r="D325" s="8">
        <f>димвенканали!D325</f>
        <v>0</v>
      </c>
      <c r="E325" s="8">
        <f>димвенканали!E325</f>
        <v>0</v>
      </c>
      <c r="F325" s="8">
        <f t="shared" si="37"/>
        <v>294</v>
      </c>
      <c r="G325" s="8"/>
      <c r="H325" s="8"/>
      <c r="I325" s="8">
        <v>6</v>
      </c>
      <c r="J325" s="11">
        <v>2.352941176470588E-3</v>
      </c>
      <c r="K325" s="18">
        <f t="shared" ref="K325:K388" si="41">J325*$K$2</f>
        <v>5.3391294117647057</v>
      </c>
      <c r="L325" s="10">
        <f t="shared" si="38"/>
        <v>1.9631978847058824</v>
      </c>
      <c r="M325" s="10">
        <v>2.0624470588235293</v>
      </c>
      <c r="N325" s="10">
        <v>0.70847058823529407</v>
      </c>
      <c r="O325" s="247">
        <f t="shared" ref="O325:O388" si="42">N325*$O$2</f>
        <v>0.70847058823529407</v>
      </c>
      <c r="P325" s="10">
        <f t="shared" si="39"/>
        <v>10.073244943529412</v>
      </c>
      <c r="Q325" s="11">
        <f t="shared" si="40"/>
        <v>3.4262737903161262E-2</v>
      </c>
    </row>
    <row r="326" spans="1:17">
      <c r="A326" s="9">
        <f t="shared" si="36"/>
        <v>321</v>
      </c>
      <c r="B326" s="14" t="s">
        <v>123</v>
      </c>
      <c r="C326" s="8">
        <f>димвенканали!C326</f>
        <v>282.2</v>
      </c>
      <c r="D326" s="8">
        <f>димвенканали!D326</f>
        <v>0</v>
      </c>
      <c r="E326" s="8">
        <f>димвенканали!E326</f>
        <v>20.399999999999999</v>
      </c>
      <c r="F326" s="8">
        <f t="shared" si="37"/>
        <v>302.59999999999997</v>
      </c>
      <c r="G326" s="8"/>
      <c r="H326" s="8">
        <v>1</v>
      </c>
      <c r="I326" s="8">
        <v>6</v>
      </c>
      <c r="J326" s="11">
        <v>2.7450980392156863E-3</v>
      </c>
      <c r="K326" s="18">
        <f t="shared" si="41"/>
        <v>6.2289843137254906</v>
      </c>
      <c r="L326" s="10">
        <f t="shared" si="38"/>
        <v>2.290397532156863</v>
      </c>
      <c r="M326" s="10">
        <v>2.4061882352941177</v>
      </c>
      <c r="N326" s="10">
        <v>0.82654901960784322</v>
      </c>
      <c r="O326" s="247">
        <f t="shared" si="42"/>
        <v>0.82654901960784322</v>
      </c>
      <c r="P326" s="10">
        <f t="shared" si="39"/>
        <v>11.752119100784313</v>
      </c>
      <c r="Q326" s="11">
        <f t="shared" si="40"/>
        <v>3.8837141773907187E-2</v>
      </c>
    </row>
    <row r="327" spans="1:17">
      <c r="A327" s="9">
        <f t="shared" si="36"/>
        <v>322</v>
      </c>
      <c r="B327" s="14" t="s">
        <v>124</v>
      </c>
      <c r="C327" s="8">
        <f>димвенканали!C327</f>
        <v>574.6</v>
      </c>
      <c r="D327" s="8">
        <f>димвенканали!D327</f>
        <v>0</v>
      </c>
      <c r="E327" s="8">
        <f>димвенканали!E327</f>
        <v>46.8</v>
      </c>
      <c r="F327" s="8">
        <f t="shared" si="37"/>
        <v>621.4</v>
      </c>
      <c r="G327" s="8"/>
      <c r="H327" s="8">
        <v>1</v>
      </c>
      <c r="I327" s="8">
        <v>10</v>
      </c>
      <c r="J327" s="11">
        <v>4.3137254901960782E-3</v>
      </c>
      <c r="K327" s="18">
        <f t="shared" si="41"/>
        <v>9.7884039215686283</v>
      </c>
      <c r="L327" s="10">
        <f t="shared" si="38"/>
        <v>3.5991961219607851</v>
      </c>
      <c r="M327" s="10">
        <v>3.7811529411764702</v>
      </c>
      <c r="N327" s="10">
        <v>1.2988627450980392</v>
      </c>
      <c r="O327" s="247">
        <f t="shared" si="42"/>
        <v>1.2988627450980392</v>
      </c>
      <c r="P327" s="10">
        <f t="shared" si="39"/>
        <v>18.467615729803921</v>
      </c>
      <c r="Q327" s="11">
        <f t="shared" si="40"/>
        <v>2.9719368731580174E-2</v>
      </c>
    </row>
    <row r="328" spans="1:17">
      <c r="A328" s="9">
        <f t="shared" ref="A328:A391" si="43">A327+1</f>
        <v>323</v>
      </c>
      <c r="B328" s="14" t="s">
        <v>125</v>
      </c>
      <c r="C328" s="8">
        <f>димвенканали!C328</f>
        <v>240.2</v>
      </c>
      <c r="D328" s="8">
        <f>димвенканали!D328</f>
        <v>0</v>
      </c>
      <c r="E328" s="8">
        <f>димвенканали!E328</f>
        <v>0</v>
      </c>
      <c r="F328" s="8">
        <f t="shared" si="37"/>
        <v>240.2</v>
      </c>
      <c r="G328" s="8"/>
      <c r="H328" s="8"/>
      <c r="I328" s="8">
        <v>6</v>
      </c>
      <c r="J328" s="11">
        <v>2.352941176470588E-3</v>
      </c>
      <c r="K328" s="18">
        <f t="shared" si="41"/>
        <v>5.3391294117647057</v>
      </c>
      <c r="L328" s="10">
        <f t="shared" si="38"/>
        <v>1.9631978847058824</v>
      </c>
      <c r="M328" s="10">
        <v>2.0624470588235293</v>
      </c>
      <c r="N328" s="10">
        <v>0.70847058823529407</v>
      </c>
      <c r="O328" s="247">
        <f t="shared" si="42"/>
        <v>0.70847058823529407</v>
      </c>
      <c r="P328" s="10">
        <f t="shared" si="39"/>
        <v>10.073244943529412</v>
      </c>
      <c r="Q328" s="11">
        <f t="shared" si="40"/>
        <v>4.1936906509281481E-2</v>
      </c>
    </row>
    <row r="329" spans="1:17">
      <c r="A329" s="9">
        <f t="shared" si="43"/>
        <v>324</v>
      </c>
      <c r="B329" s="14" t="s">
        <v>126</v>
      </c>
      <c r="C329" s="8">
        <f>димвенканали!C329</f>
        <v>521</v>
      </c>
      <c r="D329" s="8">
        <f>димвенканали!D329</f>
        <v>0</v>
      </c>
      <c r="E329" s="8">
        <f>димвенканали!E329</f>
        <v>59.6</v>
      </c>
      <c r="F329" s="8">
        <f t="shared" si="37"/>
        <v>580.6</v>
      </c>
      <c r="G329" s="8"/>
      <c r="H329" s="8">
        <v>1</v>
      </c>
      <c r="I329" s="8">
        <v>9</v>
      </c>
      <c r="J329" s="11">
        <v>3.9215686274509803E-3</v>
      </c>
      <c r="K329" s="18">
        <f t="shared" si="41"/>
        <v>8.8985490196078434</v>
      </c>
      <c r="L329" s="10">
        <f t="shared" si="38"/>
        <v>3.2719964745098045</v>
      </c>
      <c r="M329" s="10">
        <v>3.4374117647058822</v>
      </c>
      <c r="N329" s="10">
        <v>1.1807843137254903</v>
      </c>
      <c r="O329" s="247">
        <f t="shared" si="42"/>
        <v>1.1807843137254903</v>
      </c>
      <c r="P329" s="10">
        <f t="shared" si="39"/>
        <v>16.788741572549018</v>
      </c>
      <c r="Q329" s="11">
        <f t="shared" si="40"/>
        <v>2.8916192856612156E-2</v>
      </c>
    </row>
    <row r="330" spans="1:17">
      <c r="A330" s="9">
        <f t="shared" si="43"/>
        <v>325</v>
      </c>
      <c r="B330" s="14" t="s">
        <v>127</v>
      </c>
      <c r="C330" s="8">
        <f>димвенканали!C330</f>
        <v>630.29999999999995</v>
      </c>
      <c r="D330" s="8">
        <f>димвенканали!D330</f>
        <v>0</v>
      </c>
      <c r="E330" s="8">
        <f>димвенканали!E330</f>
        <v>0</v>
      </c>
      <c r="F330" s="8">
        <f t="shared" ref="F330:F392" si="44">C330+D330+E330</f>
        <v>630.29999999999995</v>
      </c>
      <c r="G330" s="8"/>
      <c r="H330" s="8"/>
      <c r="I330" s="8">
        <v>14</v>
      </c>
      <c r="J330" s="11">
        <v>5.4901960784313726E-3</v>
      </c>
      <c r="K330" s="18">
        <f t="shared" si="41"/>
        <v>12.457968627450981</v>
      </c>
      <c r="L330" s="10">
        <f t="shared" ref="L330:L392" si="45">K330*0.3677</f>
        <v>4.5807950643137261</v>
      </c>
      <c r="M330" s="10">
        <v>4.8123764705882355</v>
      </c>
      <c r="N330" s="10">
        <v>1.6530980392156864</v>
      </c>
      <c r="O330" s="247">
        <f t="shared" si="42"/>
        <v>1.6530980392156864</v>
      </c>
      <c r="P330" s="10">
        <f t="shared" ref="P330:P392" si="46">K330+L330+M330+O330</f>
        <v>23.504238201568626</v>
      </c>
      <c r="Q330" s="11">
        <f t="shared" ref="Q330:Q392" si="47">P330/F330</f>
        <v>3.7290557197475212E-2</v>
      </c>
    </row>
    <row r="331" spans="1:17">
      <c r="A331" s="9">
        <f t="shared" si="43"/>
        <v>326</v>
      </c>
      <c r="B331" s="14" t="s">
        <v>128</v>
      </c>
      <c r="C331" s="8">
        <f>димвенканали!C331</f>
        <v>705.9</v>
      </c>
      <c r="D331" s="8">
        <f>димвенканали!D331</f>
        <v>0</v>
      </c>
      <c r="E331" s="8">
        <f>димвенканали!E331</f>
        <v>46</v>
      </c>
      <c r="F331" s="8">
        <f t="shared" si="44"/>
        <v>751.9</v>
      </c>
      <c r="G331" s="8"/>
      <c r="H331" s="8">
        <v>1</v>
      </c>
      <c r="I331" s="8">
        <v>24</v>
      </c>
      <c r="J331" s="11">
        <v>9.8039215686274508E-3</v>
      </c>
      <c r="K331" s="18">
        <f t="shared" si="41"/>
        <v>22.246372549019608</v>
      </c>
      <c r="L331" s="10">
        <f t="shared" si="45"/>
        <v>8.1799911862745098</v>
      </c>
      <c r="M331" s="10">
        <v>8.5935294117647061</v>
      </c>
      <c r="N331" s="10">
        <v>2.9519607843137257</v>
      </c>
      <c r="O331" s="247">
        <f t="shared" si="42"/>
        <v>2.9519607843137257</v>
      </c>
      <c r="P331" s="10">
        <f t="shared" si="46"/>
        <v>41.97185393137255</v>
      </c>
      <c r="Q331" s="11">
        <f t="shared" si="47"/>
        <v>5.5821058560144368E-2</v>
      </c>
    </row>
    <row r="332" spans="1:17">
      <c r="A332" s="9">
        <f t="shared" si="43"/>
        <v>327</v>
      </c>
      <c r="B332" s="14" t="s">
        <v>129</v>
      </c>
      <c r="C332" s="8">
        <f>димвенканали!C332</f>
        <v>212.8</v>
      </c>
      <c r="D332" s="8">
        <f>димвенканали!D332</f>
        <v>0</v>
      </c>
      <c r="E332" s="8">
        <f>димвенканали!E332</f>
        <v>0</v>
      </c>
      <c r="F332" s="8">
        <f t="shared" si="44"/>
        <v>212.8</v>
      </c>
      <c r="G332" s="8"/>
      <c r="H332" s="8"/>
      <c r="I332" s="8">
        <v>8</v>
      </c>
      <c r="J332" s="11">
        <v>3.1372549019607842E-3</v>
      </c>
      <c r="K332" s="18">
        <f t="shared" si="41"/>
        <v>7.1188392156862745</v>
      </c>
      <c r="L332" s="10">
        <f t="shared" si="45"/>
        <v>2.6175971796078432</v>
      </c>
      <c r="M332" s="10">
        <v>2.7499294117647057</v>
      </c>
      <c r="N332" s="10">
        <v>0.94462745098039214</v>
      </c>
      <c r="O332" s="247">
        <f t="shared" si="42"/>
        <v>0.94462745098039214</v>
      </c>
      <c r="P332" s="10">
        <f t="shared" si="46"/>
        <v>13.430993258039214</v>
      </c>
      <c r="Q332" s="11">
        <f t="shared" si="47"/>
        <v>6.3115569821612844E-2</v>
      </c>
    </row>
    <row r="333" spans="1:17">
      <c r="A333" s="9">
        <f t="shared" si="43"/>
        <v>328</v>
      </c>
      <c r="B333" s="14" t="s">
        <v>130</v>
      </c>
      <c r="C333" s="8">
        <f>димвенканали!C333</f>
        <v>387.9</v>
      </c>
      <c r="D333" s="8">
        <f>димвенканали!D333</f>
        <v>0</v>
      </c>
      <c r="E333" s="8">
        <f>димвенканали!E333</f>
        <v>0</v>
      </c>
      <c r="F333" s="8">
        <f t="shared" si="44"/>
        <v>387.9</v>
      </c>
      <c r="G333" s="8"/>
      <c r="H333" s="8"/>
      <c r="I333" s="8">
        <v>11</v>
      </c>
      <c r="J333" s="11">
        <v>4.3137254901960782E-3</v>
      </c>
      <c r="K333" s="18">
        <f t="shared" si="41"/>
        <v>9.7884039215686283</v>
      </c>
      <c r="L333" s="10">
        <f t="shared" si="45"/>
        <v>3.5991961219607851</v>
      </c>
      <c r="M333" s="10">
        <v>3.7811529411764702</v>
      </c>
      <c r="N333" s="10">
        <v>1.2988627450980392</v>
      </c>
      <c r="O333" s="247">
        <f t="shared" si="42"/>
        <v>1.2988627450980392</v>
      </c>
      <c r="P333" s="10">
        <f t="shared" si="46"/>
        <v>18.467615729803921</v>
      </c>
      <c r="Q333" s="11">
        <f t="shared" si="47"/>
        <v>4.7609218174281827E-2</v>
      </c>
    </row>
    <row r="334" spans="1:17">
      <c r="A334" s="9">
        <f t="shared" si="43"/>
        <v>329</v>
      </c>
      <c r="B334" s="14" t="s">
        <v>131</v>
      </c>
      <c r="C334" s="8">
        <f>димвенканали!C334</f>
        <v>474.4</v>
      </c>
      <c r="D334" s="8">
        <f>димвенканали!D334</f>
        <v>0</v>
      </c>
      <c r="E334" s="8">
        <f>димвенканали!E334</f>
        <v>0</v>
      </c>
      <c r="F334" s="8">
        <f t="shared" si="44"/>
        <v>474.4</v>
      </c>
      <c r="G334" s="8"/>
      <c r="H334" s="8"/>
      <c r="I334" s="8">
        <v>14</v>
      </c>
      <c r="J334" s="11">
        <v>5.4901960784313726E-3</v>
      </c>
      <c r="K334" s="18">
        <f t="shared" si="41"/>
        <v>12.457968627450981</v>
      </c>
      <c r="L334" s="10">
        <f t="shared" si="45"/>
        <v>4.5807950643137261</v>
      </c>
      <c r="M334" s="10">
        <v>4.8123764705882355</v>
      </c>
      <c r="N334" s="10">
        <v>1.6530980392156864</v>
      </c>
      <c r="O334" s="247">
        <f t="shared" si="42"/>
        <v>1.6530980392156864</v>
      </c>
      <c r="P334" s="10">
        <f t="shared" si="46"/>
        <v>23.504238201568626</v>
      </c>
      <c r="Q334" s="11">
        <f t="shared" si="47"/>
        <v>4.9545190138213797E-2</v>
      </c>
    </row>
    <row r="335" spans="1:17">
      <c r="A335" s="9">
        <f t="shared" si="43"/>
        <v>330</v>
      </c>
      <c r="B335" s="14" t="s">
        <v>132</v>
      </c>
      <c r="C335" s="8">
        <f>димвенканали!C335</f>
        <v>549.4</v>
      </c>
      <c r="D335" s="8">
        <f>димвенканали!D335</f>
        <v>0</v>
      </c>
      <c r="E335" s="8">
        <f>димвенканали!E335</f>
        <v>0</v>
      </c>
      <c r="F335" s="8">
        <f t="shared" si="44"/>
        <v>549.4</v>
      </c>
      <c r="G335" s="8"/>
      <c r="H335" s="8"/>
      <c r="I335" s="8">
        <v>15</v>
      </c>
      <c r="J335" s="11">
        <v>5.8823529411764705E-3</v>
      </c>
      <c r="K335" s="18">
        <f t="shared" si="41"/>
        <v>13.347823529411766</v>
      </c>
      <c r="L335" s="10">
        <f t="shared" si="45"/>
        <v>4.9079947117647071</v>
      </c>
      <c r="M335" s="10">
        <v>5.1561176470588235</v>
      </c>
      <c r="N335" s="10">
        <v>1.7711764705882354</v>
      </c>
      <c r="O335" s="247">
        <f t="shared" si="42"/>
        <v>1.7711764705882354</v>
      </c>
      <c r="P335" s="10">
        <f t="shared" si="46"/>
        <v>25.183112358823532</v>
      </c>
      <c r="Q335" s="11">
        <f t="shared" si="47"/>
        <v>4.5837481541360636E-2</v>
      </c>
    </row>
    <row r="336" spans="1:17">
      <c r="A336" s="9">
        <f t="shared" si="43"/>
        <v>331</v>
      </c>
      <c r="B336" s="14" t="s">
        <v>133</v>
      </c>
      <c r="C336" s="8">
        <f>димвенканали!C336</f>
        <v>189</v>
      </c>
      <c r="D336" s="8">
        <f>димвенканали!D336</f>
        <v>0</v>
      </c>
      <c r="E336" s="8">
        <f>димвенканали!E336</f>
        <v>0</v>
      </c>
      <c r="F336" s="8">
        <f t="shared" si="44"/>
        <v>189</v>
      </c>
      <c r="G336" s="8"/>
      <c r="H336" s="8"/>
      <c r="I336" s="8">
        <v>5</v>
      </c>
      <c r="J336" s="11">
        <v>1.9607843137254902E-3</v>
      </c>
      <c r="K336" s="18">
        <f t="shared" si="41"/>
        <v>4.4492745098039217</v>
      </c>
      <c r="L336" s="10">
        <f t="shared" si="45"/>
        <v>1.6359982372549022</v>
      </c>
      <c r="M336" s="10">
        <v>1.7187058823529411</v>
      </c>
      <c r="N336" s="10">
        <v>0.59039215686274515</v>
      </c>
      <c r="O336" s="247">
        <f t="shared" si="42"/>
        <v>0.59039215686274515</v>
      </c>
      <c r="P336" s="10">
        <f t="shared" si="46"/>
        <v>8.3943707862745089</v>
      </c>
      <c r="Q336" s="11">
        <f t="shared" si="47"/>
        <v>4.4414660244838672E-2</v>
      </c>
    </row>
    <row r="337" spans="1:17">
      <c r="A337" s="9">
        <f t="shared" si="43"/>
        <v>332</v>
      </c>
      <c r="B337" s="14" t="s">
        <v>134</v>
      </c>
      <c r="C337" s="8">
        <f>димвенканали!C337</f>
        <v>276.5</v>
      </c>
      <c r="D337" s="8">
        <f>димвенканали!D337</f>
        <v>0</v>
      </c>
      <c r="E337" s="8">
        <f>димвенканали!E337</f>
        <v>0</v>
      </c>
      <c r="F337" s="8">
        <f t="shared" si="44"/>
        <v>276.5</v>
      </c>
      <c r="G337" s="8"/>
      <c r="H337" s="8"/>
      <c r="I337" s="8">
        <v>5</v>
      </c>
      <c r="J337" s="11">
        <v>1.9607843137254902E-3</v>
      </c>
      <c r="K337" s="18">
        <f t="shared" si="41"/>
        <v>4.4492745098039217</v>
      </c>
      <c r="L337" s="10">
        <f t="shared" si="45"/>
        <v>1.6359982372549022</v>
      </c>
      <c r="M337" s="10">
        <v>1.7187058823529411</v>
      </c>
      <c r="N337" s="10">
        <v>0.59039215686274515</v>
      </c>
      <c r="O337" s="247">
        <f t="shared" si="42"/>
        <v>0.59039215686274515</v>
      </c>
      <c r="P337" s="10">
        <f t="shared" si="46"/>
        <v>8.3943707862745089</v>
      </c>
      <c r="Q337" s="11">
        <f t="shared" si="47"/>
        <v>3.0359388015459347E-2</v>
      </c>
    </row>
    <row r="338" spans="1:17">
      <c r="A338" s="9">
        <f t="shared" si="43"/>
        <v>333</v>
      </c>
      <c r="B338" s="14" t="s">
        <v>135</v>
      </c>
      <c r="C338" s="8">
        <f>димвенканали!C338</f>
        <v>627.9</v>
      </c>
      <c r="D338" s="8">
        <f>димвенканали!D338</f>
        <v>0</v>
      </c>
      <c r="E338" s="8">
        <f>димвенканали!E338</f>
        <v>0</v>
      </c>
      <c r="F338" s="8">
        <f t="shared" si="44"/>
        <v>627.9</v>
      </c>
      <c r="G338" s="8"/>
      <c r="H338" s="8"/>
      <c r="I338" s="8">
        <v>23</v>
      </c>
      <c r="J338" s="11">
        <v>9.0196078431372551E-3</v>
      </c>
      <c r="K338" s="18">
        <f t="shared" si="41"/>
        <v>20.466662745098041</v>
      </c>
      <c r="L338" s="10">
        <f t="shared" si="45"/>
        <v>7.5255918913725504</v>
      </c>
      <c r="M338" s="10">
        <v>7.9060470588235292</v>
      </c>
      <c r="N338" s="10">
        <v>2.7158039215686278</v>
      </c>
      <c r="O338" s="247">
        <f t="shared" si="42"/>
        <v>2.7158039215686278</v>
      </c>
      <c r="P338" s="10">
        <f t="shared" si="46"/>
        <v>38.614105616862751</v>
      </c>
      <c r="Q338" s="11">
        <f t="shared" si="47"/>
        <v>6.1497221877468949E-2</v>
      </c>
    </row>
    <row r="339" spans="1:17">
      <c r="A339" s="9">
        <f t="shared" si="43"/>
        <v>334</v>
      </c>
      <c r="B339" s="14" t="s">
        <v>136</v>
      </c>
      <c r="C339" s="8">
        <f>димвенканали!C339</f>
        <v>645.70000000000005</v>
      </c>
      <c r="D339" s="8">
        <f>димвенканали!D339</f>
        <v>0</v>
      </c>
      <c r="E339" s="8">
        <f>димвенканали!E339</f>
        <v>0</v>
      </c>
      <c r="F339" s="8">
        <f t="shared" si="44"/>
        <v>645.70000000000005</v>
      </c>
      <c r="G339" s="8"/>
      <c r="H339" s="8"/>
      <c r="I339" s="8">
        <v>18</v>
      </c>
      <c r="J339" s="11">
        <v>7.0588235294117641E-3</v>
      </c>
      <c r="K339" s="18">
        <f t="shared" si="41"/>
        <v>16.017388235294117</v>
      </c>
      <c r="L339" s="10">
        <f t="shared" si="45"/>
        <v>5.8895936541176477</v>
      </c>
      <c r="M339" s="10">
        <v>6.1873411764705875</v>
      </c>
      <c r="N339" s="10">
        <v>2.1254117647058823</v>
      </c>
      <c r="O339" s="247">
        <f t="shared" si="42"/>
        <v>2.1254117647058823</v>
      </c>
      <c r="P339" s="10">
        <f t="shared" si="46"/>
        <v>30.21973483058823</v>
      </c>
      <c r="Q339" s="11">
        <f t="shared" si="47"/>
        <v>4.6801509726789883E-2</v>
      </c>
    </row>
    <row r="340" spans="1:17" ht="18.75">
      <c r="A340" s="9">
        <f t="shared" si="43"/>
        <v>335</v>
      </c>
      <c r="B340" s="14" t="s">
        <v>137</v>
      </c>
      <c r="C340" s="8">
        <f>димвенканали!C340</f>
        <v>430.2</v>
      </c>
      <c r="D340" s="8">
        <f>димвенканали!D340</f>
        <v>0</v>
      </c>
      <c r="E340" s="8">
        <f>димвенканали!E340</f>
        <v>13.4</v>
      </c>
      <c r="F340" s="8">
        <f t="shared" si="44"/>
        <v>443.59999999999997</v>
      </c>
      <c r="G340" s="8"/>
      <c r="H340" s="8">
        <v>1</v>
      </c>
      <c r="I340" s="24">
        <v>14</v>
      </c>
      <c r="J340" s="11">
        <v>5.8823529411764705E-3</v>
      </c>
      <c r="K340" s="18">
        <f t="shared" si="41"/>
        <v>13.347823529411766</v>
      </c>
      <c r="L340" s="10">
        <f t="shared" si="45"/>
        <v>4.9079947117647071</v>
      </c>
      <c r="M340" s="10">
        <v>5.1561176470588235</v>
      </c>
      <c r="N340" s="10">
        <v>1.7711764705882354</v>
      </c>
      <c r="O340" s="247">
        <f t="shared" si="42"/>
        <v>1.7711764705882354</v>
      </c>
      <c r="P340" s="10">
        <f t="shared" si="46"/>
        <v>25.183112358823532</v>
      </c>
      <c r="Q340" s="11">
        <f t="shared" si="47"/>
        <v>5.6769865551901562E-2</v>
      </c>
    </row>
    <row r="341" spans="1:17">
      <c r="A341" s="9">
        <f t="shared" si="43"/>
        <v>336</v>
      </c>
      <c r="B341" s="14" t="s">
        <v>138</v>
      </c>
      <c r="C341" s="8">
        <f>димвенканали!C341</f>
        <v>637.70000000000005</v>
      </c>
      <c r="D341" s="8">
        <f>димвенканали!D341</f>
        <v>0</v>
      </c>
      <c r="E341" s="8">
        <f>димвенканали!E341</f>
        <v>72.900000000000006</v>
      </c>
      <c r="F341" s="8">
        <f t="shared" si="44"/>
        <v>710.6</v>
      </c>
      <c r="G341" s="8"/>
      <c r="H341" s="8">
        <v>1</v>
      </c>
      <c r="I341" s="8">
        <v>21</v>
      </c>
      <c r="J341" s="11">
        <v>8.6274509803921564E-3</v>
      </c>
      <c r="K341" s="18">
        <f t="shared" si="41"/>
        <v>19.576807843137257</v>
      </c>
      <c r="L341" s="10">
        <f t="shared" si="45"/>
        <v>7.1983922439215702</v>
      </c>
      <c r="M341" s="10">
        <v>7.5623058823529403</v>
      </c>
      <c r="N341" s="10">
        <v>2.5977254901960785</v>
      </c>
      <c r="O341" s="247">
        <f t="shared" si="42"/>
        <v>2.5977254901960785</v>
      </c>
      <c r="P341" s="10">
        <f t="shared" si="46"/>
        <v>36.935231459607841</v>
      </c>
      <c r="Q341" s="11">
        <f t="shared" si="47"/>
        <v>5.1977528088387057E-2</v>
      </c>
    </row>
    <row r="342" spans="1:17">
      <c r="A342" s="9">
        <f t="shared" si="43"/>
        <v>337</v>
      </c>
      <c r="B342" s="14" t="s">
        <v>139</v>
      </c>
      <c r="C342" s="8">
        <f>димвенканали!C342</f>
        <v>212.4</v>
      </c>
      <c r="D342" s="8">
        <f>димвенканали!D342</f>
        <v>0</v>
      </c>
      <c r="E342" s="8">
        <f>димвенканали!E342</f>
        <v>0</v>
      </c>
      <c r="F342" s="8">
        <f t="shared" si="44"/>
        <v>212.4</v>
      </c>
      <c r="G342" s="8"/>
      <c r="H342" s="8"/>
      <c r="I342" s="8">
        <v>4</v>
      </c>
      <c r="J342" s="11">
        <v>1.5686274509803921E-3</v>
      </c>
      <c r="K342" s="18">
        <f t="shared" si="41"/>
        <v>3.5594196078431373</v>
      </c>
      <c r="L342" s="10">
        <f t="shared" si="45"/>
        <v>1.3087985898039216</v>
      </c>
      <c r="M342" s="10">
        <v>1.3749647058823529</v>
      </c>
      <c r="N342" s="10">
        <v>0.47231372549019607</v>
      </c>
      <c r="O342" s="247">
        <f t="shared" si="42"/>
        <v>0.47231372549019607</v>
      </c>
      <c r="P342" s="10">
        <f t="shared" si="46"/>
        <v>6.715496629019607</v>
      </c>
      <c r="Q342" s="11">
        <f t="shared" si="47"/>
        <v>3.1617215767512273E-2</v>
      </c>
    </row>
    <row r="343" spans="1:17">
      <c r="A343" s="9">
        <f t="shared" si="43"/>
        <v>338</v>
      </c>
      <c r="B343" s="14" t="s">
        <v>140</v>
      </c>
      <c r="C343" s="8">
        <f>димвенканали!C343</f>
        <v>867.1</v>
      </c>
      <c r="D343" s="8">
        <f>димвенканали!D343</f>
        <v>553.1</v>
      </c>
      <c r="E343" s="8">
        <f>димвенканали!E343</f>
        <v>0</v>
      </c>
      <c r="F343" s="8">
        <f t="shared" si="44"/>
        <v>1420.2</v>
      </c>
      <c r="G343" s="8">
        <v>2</v>
      </c>
      <c r="H343" s="8"/>
      <c r="I343" s="8">
        <v>13</v>
      </c>
      <c r="J343" s="11">
        <v>5.8823529411764705E-3</v>
      </c>
      <c r="K343" s="18">
        <f t="shared" si="41"/>
        <v>13.347823529411766</v>
      </c>
      <c r="L343" s="10">
        <f t="shared" si="45"/>
        <v>4.9079947117647071</v>
      </c>
      <c r="M343" s="10">
        <v>5.1561176470588235</v>
      </c>
      <c r="N343" s="10">
        <v>105.88235294117646</v>
      </c>
      <c r="O343" s="247">
        <f t="shared" si="42"/>
        <v>105.88235294117646</v>
      </c>
      <c r="P343" s="10">
        <f t="shared" si="46"/>
        <v>129.29428882941176</v>
      </c>
      <c r="Q343" s="11">
        <f t="shared" si="47"/>
        <v>9.1039493613161354E-2</v>
      </c>
    </row>
    <row r="344" spans="1:17">
      <c r="A344" s="9">
        <f t="shared" si="43"/>
        <v>339</v>
      </c>
      <c r="B344" s="14" t="s">
        <v>141</v>
      </c>
      <c r="C344" s="8">
        <f>димвенканали!C344</f>
        <v>386.4</v>
      </c>
      <c r="D344" s="8">
        <f>димвенканали!D344</f>
        <v>52.1</v>
      </c>
      <c r="E344" s="8">
        <f>димвенканали!E344</f>
        <v>0</v>
      </c>
      <c r="F344" s="8">
        <f t="shared" si="44"/>
        <v>438.5</v>
      </c>
      <c r="G344" s="8">
        <v>1</v>
      </c>
      <c r="H344" s="8"/>
      <c r="I344" s="8">
        <v>6</v>
      </c>
      <c r="J344" s="11">
        <v>2.7450980392156863E-3</v>
      </c>
      <c r="K344" s="18">
        <f t="shared" si="41"/>
        <v>6.2289843137254906</v>
      </c>
      <c r="L344" s="10">
        <f t="shared" si="45"/>
        <v>2.290397532156863</v>
      </c>
      <c r="M344" s="10">
        <v>2.4061882352941177</v>
      </c>
      <c r="N344" s="10">
        <v>0.82654901960784322</v>
      </c>
      <c r="O344" s="247">
        <f t="shared" si="42"/>
        <v>0.82654901960784322</v>
      </c>
      <c r="P344" s="10">
        <f t="shared" si="46"/>
        <v>11.752119100784313</v>
      </c>
      <c r="Q344" s="11">
        <f t="shared" si="47"/>
        <v>2.6800727709884408E-2</v>
      </c>
    </row>
    <row r="345" spans="1:17">
      <c r="A345" s="9">
        <f t="shared" si="43"/>
        <v>340</v>
      </c>
      <c r="B345" s="14" t="s">
        <v>142</v>
      </c>
      <c r="C345" s="8">
        <f>димвенканали!C345</f>
        <v>515.1</v>
      </c>
      <c r="D345" s="8">
        <f>димвенканали!D345</f>
        <v>0</v>
      </c>
      <c r="E345" s="8">
        <f>димвенканали!E345</f>
        <v>0</v>
      </c>
      <c r="F345" s="8">
        <f t="shared" si="44"/>
        <v>515.1</v>
      </c>
      <c r="G345" s="8"/>
      <c r="H345" s="8"/>
      <c r="I345" s="8">
        <v>9</v>
      </c>
      <c r="J345" s="11">
        <v>3.529411764705882E-3</v>
      </c>
      <c r="K345" s="18">
        <f t="shared" si="41"/>
        <v>8.0086941176470585</v>
      </c>
      <c r="L345" s="10">
        <f t="shared" si="45"/>
        <v>2.9447968270588238</v>
      </c>
      <c r="M345" s="10">
        <v>3.0936705882352937</v>
      </c>
      <c r="N345" s="10">
        <v>1.0627058823529412</v>
      </c>
      <c r="O345" s="247">
        <f t="shared" si="42"/>
        <v>1.0627058823529412</v>
      </c>
      <c r="P345" s="10">
        <f t="shared" si="46"/>
        <v>15.109867415294115</v>
      </c>
      <c r="Q345" s="11">
        <f t="shared" si="47"/>
        <v>2.9333852485525364E-2</v>
      </c>
    </row>
    <row r="346" spans="1:17">
      <c r="A346" s="9">
        <f t="shared" si="43"/>
        <v>341</v>
      </c>
      <c r="B346" s="14" t="s">
        <v>143</v>
      </c>
      <c r="C346" s="8">
        <f>димвенканали!C346</f>
        <v>480.11</v>
      </c>
      <c r="D346" s="8">
        <f>димвенканали!D346</f>
        <v>0</v>
      </c>
      <c r="E346" s="8">
        <f>димвенканали!E346</f>
        <v>28.3</v>
      </c>
      <c r="F346" s="8">
        <f t="shared" si="44"/>
        <v>508.41</v>
      </c>
      <c r="G346" s="8"/>
      <c r="H346" s="8">
        <v>1</v>
      </c>
      <c r="I346" s="8">
        <v>8</v>
      </c>
      <c r="J346" s="11">
        <v>3.529411764705882E-3</v>
      </c>
      <c r="K346" s="18">
        <f t="shared" si="41"/>
        <v>8.0086941176470585</v>
      </c>
      <c r="L346" s="10">
        <f t="shared" si="45"/>
        <v>2.9447968270588238</v>
      </c>
      <c r="M346" s="10">
        <v>3.0936705882352937</v>
      </c>
      <c r="N346" s="10">
        <v>1.0627058823529412</v>
      </c>
      <c r="O346" s="247">
        <f t="shared" si="42"/>
        <v>1.0627058823529412</v>
      </c>
      <c r="P346" s="10">
        <f t="shared" si="46"/>
        <v>15.109867415294115</v>
      </c>
      <c r="Q346" s="11">
        <f t="shared" si="47"/>
        <v>2.9719847003981264E-2</v>
      </c>
    </row>
    <row r="347" spans="1:17">
      <c r="A347" s="9">
        <f t="shared" si="43"/>
        <v>342</v>
      </c>
      <c r="B347" s="14" t="s">
        <v>144</v>
      </c>
      <c r="C347" s="8">
        <f>димвенканали!C347</f>
        <v>448.2</v>
      </c>
      <c r="D347" s="8">
        <f>димвенканали!D347</f>
        <v>0</v>
      </c>
      <c r="E347" s="8">
        <f>димвенканали!E347</f>
        <v>0</v>
      </c>
      <c r="F347" s="8">
        <f t="shared" si="44"/>
        <v>448.2</v>
      </c>
      <c r="G347" s="8"/>
      <c r="H347" s="8"/>
      <c r="I347" s="8">
        <v>8</v>
      </c>
      <c r="J347" s="11">
        <v>3.1372549019607842E-3</v>
      </c>
      <c r="K347" s="18">
        <f t="shared" si="41"/>
        <v>7.1188392156862745</v>
      </c>
      <c r="L347" s="10">
        <f t="shared" si="45"/>
        <v>2.6175971796078432</v>
      </c>
      <c r="M347" s="10">
        <v>2.7499294117647057</v>
      </c>
      <c r="N347" s="10">
        <v>0.94462745098039214</v>
      </c>
      <c r="O347" s="247">
        <f t="shared" si="42"/>
        <v>0.94462745098039214</v>
      </c>
      <c r="P347" s="10">
        <f t="shared" si="46"/>
        <v>13.430993258039214</v>
      </c>
      <c r="Q347" s="11">
        <f t="shared" si="47"/>
        <v>2.9966517755553802E-2</v>
      </c>
    </row>
    <row r="348" spans="1:17">
      <c r="A348" s="9">
        <f t="shared" si="43"/>
        <v>343</v>
      </c>
      <c r="B348" s="14" t="s">
        <v>145</v>
      </c>
      <c r="C348" s="8">
        <f>димвенканали!C348</f>
        <v>328</v>
      </c>
      <c r="D348" s="8">
        <f>димвенканали!D348</f>
        <v>0</v>
      </c>
      <c r="E348" s="8">
        <f>димвенканали!E348</f>
        <v>0</v>
      </c>
      <c r="F348" s="8">
        <f t="shared" si="44"/>
        <v>328</v>
      </c>
      <c r="G348" s="8"/>
      <c r="H348" s="8"/>
      <c r="I348" s="8">
        <v>6</v>
      </c>
      <c r="J348" s="11">
        <v>2.352941176470588E-3</v>
      </c>
      <c r="K348" s="18">
        <f t="shared" si="41"/>
        <v>5.3391294117647057</v>
      </c>
      <c r="L348" s="10">
        <f t="shared" si="45"/>
        <v>1.9631978847058824</v>
      </c>
      <c r="M348" s="10">
        <v>2.0624470588235293</v>
      </c>
      <c r="N348" s="10">
        <v>0.70847058823529407</v>
      </c>
      <c r="O348" s="247">
        <f t="shared" si="42"/>
        <v>0.70847058823529407</v>
      </c>
      <c r="P348" s="10">
        <f t="shared" si="46"/>
        <v>10.073244943529412</v>
      </c>
      <c r="Q348" s="11">
        <f t="shared" si="47"/>
        <v>3.0711112632711621E-2</v>
      </c>
    </row>
    <row r="349" spans="1:17">
      <c r="A349" s="9">
        <f t="shared" si="43"/>
        <v>344</v>
      </c>
      <c r="B349" s="14" t="s">
        <v>146</v>
      </c>
      <c r="C349" s="8">
        <f>димвенканали!C349</f>
        <v>441.4</v>
      </c>
      <c r="D349" s="8">
        <f>димвенканали!D349</f>
        <v>0</v>
      </c>
      <c r="E349" s="8">
        <f>димвенканали!E349</f>
        <v>0</v>
      </c>
      <c r="F349" s="8">
        <f t="shared" si="44"/>
        <v>441.4</v>
      </c>
      <c r="G349" s="8"/>
      <c r="H349" s="8"/>
      <c r="I349" s="8">
        <v>8</v>
      </c>
      <c r="J349" s="11">
        <v>3.1372549019607842E-3</v>
      </c>
      <c r="K349" s="18">
        <f t="shared" si="41"/>
        <v>7.1188392156862745</v>
      </c>
      <c r="L349" s="10">
        <f t="shared" si="45"/>
        <v>2.6175971796078432</v>
      </c>
      <c r="M349" s="10">
        <v>2.7499294117647057</v>
      </c>
      <c r="N349" s="10">
        <v>0.94462745098039214</v>
      </c>
      <c r="O349" s="247">
        <f t="shared" si="42"/>
        <v>0.94462745098039214</v>
      </c>
      <c r="P349" s="10">
        <f t="shared" si="46"/>
        <v>13.430993258039214</v>
      </c>
      <c r="Q349" s="11">
        <f t="shared" si="47"/>
        <v>3.0428167779880413E-2</v>
      </c>
    </row>
    <row r="350" spans="1:17">
      <c r="A350" s="9">
        <f t="shared" si="43"/>
        <v>345</v>
      </c>
      <c r="B350" s="14" t="s">
        <v>147</v>
      </c>
      <c r="C350" s="8">
        <f>димвенканали!C350</f>
        <v>426.4</v>
      </c>
      <c r="D350" s="8">
        <f>димвенканали!D350</f>
        <v>0</v>
      </c>
      <c r="E350" s="8">
        <f>димвенканали!E350</f>
        <v>0</v>
      </c>
      <c r="F350" s="8">
        <f t="shared" si="44"/>
        <v>426.4</v>
      </c>
      <c r="G350" s="8"/>
      <c r="H350" s="8"/>
      <c r="I350" s="8">
        <v>8</v>
      </c>
      <c r="J350" s="11">
        <v>3.1372549019607842E-3</v>
      </c>
      <c r="K350" s="18">
        <f t="shared" si="41"/>
        <v>7.1188392156862745</v>
      </c>
      <c r="L350" s="10">
        <f t="shared" si="45"/>
        <v>2.6175971796078432</v>
      </c>
      <c r="M350" s="10">
        <v>2.7499294117647057</v>
      </c>
      <c r="N350" s="10">
        <v>0.94462745098039214</v>
      </c>
      <c r="O350" s="247">
        <f t="shared" si="42"/>
        <v>0.94462745098039214</v>
      </c>
      <c r="P350" s="10">
        <f t="shared" si="46"/>
        <v>13.430993258039214</v>
      </c>
      <c r="Q350" s="11">
        <f t="shared" si="47"/>
        <v>3.1498577059191402E-2</v>
      </c>
    </row>
    <row r="351" spans="1:17">
      <c r="A351" s="9">
        <f t="shared" si="43"/>
        <v>346</v>
      </c>
      <c r="B351" s="14" t="s">
        <v>148</v>
      </c>
      <c r="C351" s="8">
        <f>димвенканали!C351</f>
        <v>219.4</v>
      </c>
      <c r="D351" s="8">
        <f>димвенканали!D351</f>
        <v>0</v>
      </c>
      <c r="E351" s="8">
        <f>димвенканали!E351</f>
        <v>0</v>
      </c>
      <c r="F351" s="8">
        <f t="shared" si="44"/>
        <v>219.4</v>
      </c>
      <c r="G351" s="8"/>
      <c r="H351" s="8"/>
      <c r="I351" s="8">
        <v>5</v>
      </c>
      <c r="J351" s="11">
        <v>1.9607843137254902E-3</v>
      </c>
      <c r="K351" s="18">
        <f t="shared" si="41"/>
        <v>4.4492745098039217</v>
      </c>
      <c r="L351" s="10">
        <f t="shared" si="45"/>
        <v>1.6359982372549022</v>
      </c>
      <c r="M351" s="10">
        <v>1.7187058823529411</v>
      </c>
      <c r="N351" s="10">
        <v>0.59039215686274515</v>
      </c>
      <c r="O351" s="247">
        <f t="shared" si="42"/>
        <v>0.59039215686274515</v>
      </c>
      <c r="P351" s="10">
        <f t="shared" si="46"/>
        <v>8.3943707862745089</v>
      </c>
      <c r="Q351" s="11">
        <f t="shared" si="47"/>
        <v>3.8260577877276707E-2</v>
      </c>
    </row>
    <row r="352" spans="1:17">
      <c r="A352" s="9">
        <f t="shared" si="43"/>
        <v>347</v>
      </c>
      <c r="B352" s="14" t="s">
        <v>149</v>
      </c>
      <c r="C352" s="8">
        <f>димвенканали!C352</f>
        <v>524.1</v>
      </c>
      <c r="D352" s="8">
        <f>димвенканали!D352</f>
        <v>0</v>
      </c>
      <c r="E352" s="8">
        <f>димвенканали!E352</f>
        <v>55.8</v>
      </c>
      <c r="F352" s="8">
        <f t="shared" si="44"/>
        <v>579.9</v>
      </c>
      <c r="G352" s="8"/>
      <c r="H352" s="8">
        <v>1</v>
      </c>
      <c r="I352" s="8">
        <v>17</v>
      </c>
      <c r="J352" s="11">
        <v>7.0588235294117641E-3</v>
      </c>
      <c r="K352" s="18">
        <f t="shared" si="41"/>
        <v>16.017388235294117</v>
      </c>
      <c r="L352" s="10">
        <f t="shared" si="45"/>
        <v>5.8895936541176477</v>
      </c>
      <c r="M352" s="10">
        <v>6.1873411764705875</v>
      </c>
      <c r="N352" s="10">
        <v>2.1254117647058823</v>
      </c>
      <c r="O352" s="247">
        <f t="shared" si="42"/>
        <v>2.1254117647058823</v>
      </c>
      <c r="P352" s="10">
        <f t="shared" si="46"/>
        <v>30.21973483058823</v>
      </c>
      <c r="Q352" s="11">
        <f t="shared" si="47"/>
        <v>5.211197591065396E-2</v>
      </c>
    </row>
    <row r="353" spans="1:17">
      <c r="A353" s="9">
        <f t="shared" si="43"/>
        <v>348</v>
      </c>
      <c r="B353" s="14" t="s">
        <v>150</v>
      </c>
      <c r="C353" s="8">
        <f>димвенканали!C353</f>
        <v>503.4</v>
      </c>
      <c r="D353" s="8">
        <f>димвенканали!D353</f>
        <v>0</v>
      </c>
      <c r="E353" s="8">
        <f>димвенканали!E353</f>
        <v>0</v>
      </c>
      <c r="F353" s="8">
        <f t="shared" si="44"/>
        <v>503.4</v>
      </c>
      <c r="G353" s="8"/>
      <c r="H353" s="8"/>
      <c r="I353" s="8">
        <v>16</v>
      </c>
      <c r="J353" s="11">
        <v>6.2745098039215684E-3</v>
      </c>
      <c r="K353" s="18">
        <f t="shared" si="41"/>
        <v>14.237678431372549</v>
      </c>
      <c r="L353" s="10">
        <f t="shared" si="45"/>
        <v>5.2351943592156864</v>
      </c>
      <c r="M353" s="10">
        <v>5.4998588235294115</v>
      </c>
      <c r="N353" s="10">
        <v>1.8892549019607843</v>
      </c>
      <c r="O353" s="247">
        <f t="shared" si="42"/>
        <v>1.8892549019607843</v>
      </c>
      <c r="P353" s="10">
        <f t="shared" si="46"/>
        <v>26.861986516078428</v>
      </c>
      <c r="Q353" s="11">
        <f t="shared" si="47"/>
        <v>5.3361117433608322E-2</v>
      </c>
    </row>
    <row r="354" spans="1:17">
      <c r="A354" s="9">
        <f t="shared" si="43"/>
        <v>349</v>
      </c>
      <c r="B354" s="14" t="s">
        <v>151</v>
      </c>
      <c r="C354" s="8">
        <f>димвенканали!C354</f>
        <v>579</v>
      </c>
      <c r="D354" s="8">
        <f>димвенканали!D354</f>
        <v>0</v>
      </c>
      <c r="E354" s="8">
        <f>димвенканали!E354</f>
        <v>0</v>
      </c>
      <c r="F354" s="8">
        <f t="shared" si="44"/>
        <v>579</v>
      </c>
      <c r="G354" s="8"/>
      <c r="H354" s="8"/>
      <c r="I354" s="8">
        <v>15</v>
      </c>
      <c r="J354" s="11">
        <v>5.8823529411764705E-3</v>
      </c>
      <c r="K354" s="18">
        <f t="shared" si="41"/>
        <v>13.347823529411766</v>
      </c>
      <c r="L354" s="10">
        <f t="shared" si="45"/>
        <v>4.9079947117647071</v>
      </c>
      <c r="M354" s="10">
        <v>5.1561176470588235</v>
      </c>
      <c r="N354" s="10">
        <v>1.7711764705882354</v>
      </c>
      <c r="O354" s="247">
        <f t="shared" si="42"/>
        <v>1.7711764705882354</v>
      </c>
      <c r="P354" s="10">
        <f t="shared" si="46"/>
        <v>25.183112358823532</v>
      </c>
      <c r="Q354" s="11">
        <f t="shared" si="47"/>
        <v>4.3494149151681399E-2</v>
      </c>
    </row>
    <row r="355" spans="1:17">
      <c r="A355" s="9">
        <f t="shared" si="43"/>
        <v>350</v>
      </c>
      <c r="B355" s="14" t="s">
        <v>152</v>
      </c>
      <c r="C355" s="8">
        <f>димвенканали!C355</f>
        <v>481.5</v>
      </c>
      <c r="D355" s="8">
        <f>димвенканали!D355</f>
        <v>0</v>
      </c>
      <c r="E355" s="8">
        <f>димвенканали!E355</f>
        <v>65.3</v>
      </c>
      <c r="F355" s="8">
        <f t="shared" si="44"/>
        <v>546.79999999999995</v>
      </c>
      <c r="G355" s="8"/>
      <c r="H355" s="8">
        <v>1</v>
      </c>
      <c r="I355" s="8">
        <v>9</v>
      </c>
      <c r="J355" s="11">
        <v>3.9215686274509803E-3</v>
      </c>
      <c r="K355" s="18">
        <f t="shared" si="41"/>
        <v>8.8985490196078434</v>
      </c>
      <c r="L355" s="10">
        <f t="shared" si="45"/>
        <v>3.2719964745098045</v>
      </c>
      <c r="M355" s="10">
        <v>3.4374117647058822</v>
      </c>
      <c r="N355" s="10">
        <v>1.1807843137254903</v>
      </c>
      <c r="O355" s="247">
        <f t="shared" si="42"/>
        <v>1.1807843137254903</v>
      </c>
      <c r="P355" s="10">
        <f t="shared" si="46"/>
        <v>16.788741572549018</v>
      </c>
      <c r="Q355" s="11">
        <f t="shared" si="47"/>
        <v>3.0703623943944804E-2</v>
      </c>
    </row>
    <row r="356" spans="1:17">
      <c r="A356" s="9">
        <f t="shared" si="43"/>
        <v>351</v>
      </c>
      <c r="B356" s="14" t="s">
        <v>153</v>
      </c>
      <c r="C356" s="8">
        <f>димвенканали!C356</f>
        <v>528.70000000000005</v>
      </c>
      <c r="D356" s="8">
        <f>димвенканали!D356</f>
        <v>0</v>
      </c>
      <c r="E356" s="8">
        <f>димвенканали!E356</f>
        <v>0</v>
      </c>
      <c r="F356" s="8">
        <f t="shared" si="44"/>
        <v>528.70000000000005</v>
      </c>
      <c r="G356" s="8"/>
      <c r="H356" s="8"/>
      <c r="I356" s="8">
        <v>17</v>
      </c>
      <c r="J356" s="11">
        <v>6.6666666666666662E-3</v>
      </c>
      <c r="K356" s="18">
        <f t="shared" si="41"/>
        <v>15.127533333333334</v>
      </c>
      <c r="L356" s="10">
        <f t="shared" si="45"/>
        <v>5.5623940066666675</v>
      </c>
      <c r="M356" s="10">
        <v>5.8435999999999995</v>
      </c>
      <c r="N356" s="10">
        <v>2.0073333333333334</v>
      </c>
      <c r="O356" s="247">
        <f t="shared" si="42"/>
        <v>2.0073333333333334</v>
      </c>
      <c r="P356" s="10">
        <f t="shared" si="46"/>
        <v>28.540860673333334</v>
      </c>
      <c r="Q356" s="11">
        <f t="shared" si="47"/>
        <v>5.3983091873147968E-2</v>
      </c>
    </row>
    <row r="357" spans="1:17">
      <c r="A357" s="9">
        <f t="shared" si="43"/>
        <v>352</v>
      </c>
      <c r="B357" s="14" t="s">
        <v>154</v>
      </c>
      <c r="C357" s="8">
        <f>димвенканали!C357</f>
        <v>495.8</v>
      </c>
      <c r="D357" s="8">
        <f>димвенканали!D357</f>
        <v>0</v>
      </c>
      <c r="E357" s="8">
        <f>димвенканали!E357</f>
        <v>0</v>
      </c>
      <c r="F357" s="8">
        <f t="shared" si="44"/>
        <v>495.8</v>
      </c>
      <c r="G357" s="8"/>
      <c r="H357" s="8"/>
      <c r="I357" s="8">
        <v>15</v>
      </c>
      <c r="J357" s="11">
        <v>5.8823529411764705E-3</v>
      </c>
      <c r="K357" s="18">
        <f t="shared" si="41"/>
        <v>13.347823529411766</v>
      </c>
      <c r="L357" s="10">
        <f t="shared" si="45"/>
        <v>4.9079947117647071</v>
      </c>
      <c r="M357" s="10">
        <v>5.1561176470588235</v>
      </c>
      <c r="N357" s="10">
        <v>1.7711764705882354</v>
      </c>
      <c r="O357" s="247">
        <f t="shared" si="42"/>
        <v>1.7711764705882354</v>
      </c>
      <c r="P357" s="10">
        <f t="shared" si="46"/>
        <v>25.183112358823532</v>
      </c>
      <c r="Q357" s="11">
        <f t="shared" si="47"/>
        <v>5.079288495123746E-2</v>
      </c>
    </row>
    <row r="358" spans="1:17">
      <c r="A358" s="9">
        <f t="shared" si="43"/>
        <v>353</v>
      </c>
      <c r="B358" s="14" t="s">
        <v>155</v>
      </c>
      <c r="C358" s="8">
        <f>димвенканали!C358</f>
        <v>1498.3</v>
      </c>
      <c r="D358" s="8">
        <f>димвенканали!D358</f>
        <v>0</v>
      </c>
      <c r="E358" s="8">
        <f>димвенканали!E358</f>
        <v>152.4</v>
      </c>
      <c r="F358" s="8">
        <f t="shared" si="44"/>
        <v>1650.7</v>
      </c>
      <c r="G358" s="8"/>
      <c r="H358" s="8">
        <v>1</v>
      </c>
      <c r="I358" s="8">
        <v>25</v>
      </c>
      <c r="J358" s="11">
        <v>1.0196078431372548E-2</v>
      </c>
      <c r="K358" s="18">
        <f t="shared" si="41"/>
        <v>23.136227450980389</v>
      </c>
      <c r="L358" s="10">
        <f t="shared" si="45"/>
        <v>8.50719083372549</v>
      </c>
      <c r="M358" s="10">
        <v>8.9372705882352932</v>
      </c>
      <c r="N358" s="10">
        <v>3.0700392156862746</v>
      </c>
      <c r="O358" s="247">
        <f t="shared" si="42"/>
        <v>3.0700392156862746</v>
      </c>
      <c r="P358" s="10">
        <f t="shared" si="46"/>
        <v>43.650728088627446</v>
      </c>
      <c r="Q358" s="11">
        <f t="shared" si="47"/>
        <v>2.6443768152073329E-2</v>
      </c>
    </row>
    <row r="359" spans="1:17">
      <c r="A359" s="9">
        <f t="shared" si="43"/>
        <v>354</v>
      </c>
      <c r="B359" s="14" t="s">
        <v>156</v>
      </c>
      <c r="C359" s="8">
        <f>димвенканали!C359</f>
        <v>297.8</v>
      </c>
      <c r="D359" s="8">
        <f>димвенканали!D359</f>
        <v>0</v>
      </c>
      <c r="E359" s="8">
        <f>димвенканали!E359</f>
        <v>0</v>
      </c>
      <c r="F359" s="8">
        <f t="shared" si="44"/>
        <v>297.8</v>
      </c>
      <c r="G359" s="8"/>
      <c r="H359" s="8"/>
      <c r="I359" s="8">
        <v>7</v>
      </c>
      <c r="J359" s="11">
        <v>2.7450980392156863E-3</v>
      </c>
      <c r="K359" s="18">
        <f t="shared" si="41"/>
        <v>6.2289843137254906</v>
      </c>
      <c r="L359" s="10">
        <f t="shared" si="45"/>
        <v>2.290397532156863</v>
      </c>
      <c r="M359" s="10">
        <v>2.4061882352941177</v>
      </c>
      <c r="N359" s="10">
        <v>0.82654901960784322</v>
      </c>
      <c r="O359" s="247">
        <f t="shared" si="42"/>
        <v>0.82654901960784322</v>
      </c>
      <c r="P359" s="10">
        <f t="shared" si="46"/>
        <v>11.752119100784313</v>
      </c>
      <c r="Q359" s="11">
        <f t="shared" si="47"/>
        <v>3.9463126597663913E-2</v>
      </c>
    </row>
    <row r="360" spans="1:17">
      <c r="A360" s="9">
        <f t="shared" si="43"/>
        <v>355</v>
      </c>
      <c r="B360" s="14" t="s">
        <v>157</v>
      </c>
      <c r="C360" s="8">
        <f>димвенканали!C360</f>
        <v>343.75</v>
      </c>
      <c r="D360" s="8">
        <f>димвенканали!D360</f>
        <v>0</v>
      </c>
      <c r="E360" s="8">
        <f>димвенканали!E360</f>
        <v>0</v>
      </c>
      <c r="F360" s="8">
        <f t="shared" si="44"/>
        <v>343.75</v>
      </c>
      <c r="G360" s="8"/>
      <c r="H360" s="8"/>
      <c r="I360" s="8">
        <v>11</v>
      </c>
      <c r="J360" s="11">
        <v>4.3137254901960782E-3</v>
      </c>
      <c r="K360" s="18">
        <f t="shared" si="41"/>
        <v>9.7884039215686283</v>
      </c>
      <c r="L360" s="10">
        <f t="shared" si="45"/>
        <v>3.5991961219607851</v>
      </c>
      <c r="M360" s="10">
        <v>3.7811529411764702</v>
      </c>
      <c r="N360" s="10">
        <v>1.2988627450980392</v>
      </c>
      <c r="O360" s="247">
        <f t="shared" si="42"/>
        <v>1.2988627450980392</v>
      </c>
      <c r="P360" s="10">
        <f t="shared" si="46"/>
        <v>18.467615729803921</v>
      </c>
      <c r="Q360" s="11">
        <f t="shared" si="47"/>
        <v>5.3723973032156862E-2</v>
      </c>
    </row>
    <row r="361" spans="1:17">
      <c r="A361" s="9">
        <f t="shared" si="43"/>
        <v>356</v>
      </c>
      <c r="B361" s="14" t="s">
        <v>158</v>
      </c>
      <c r="C361" s="8">
        <f>димвенканали!C361</f>
        <v>3142.7</v>
      </c>
      <c r="D361" s="8">
        <f>димвенканали!D361</f>
        <v>0</v>
      </c>
      <c r="E361" s="8">
        <f>димвенканали!E361</f>
        <v>0</v>
      </c>
      <c r="F361" s="8">
        <f t="shared" si="44"/>
        <v>3142.7</v>
      </c>
      <c r="G361" s="8"/>
      <c r="H361" s="8"/>
      <c r="I361" s="8">
        <v>55</v>
      </c>
      <c r="J361" s="11">
        <v>2.1568627450980392E-2</v>
      </c>
      <c r="K361" s="18">
        <f t="shared" si="41"/>
        <v>48.942019607843136</v>
      </c>
      <c r="L361" s="10">
        <f t="shared" si="45"/>
        <v>17.995980609803922</v>
      </c>
      <c r="M361" s="10">
        <v>18.905764705882351</v>
      </c>
      <c r="N361" s="10">
        <v>6.4943137254901968</v>
      </c>
      <c r="O361" s="247">
        <f t="shared" si="42"/>
        <v>6.4943137254901968</v>
      </c>
      <c r="P361" s="10">
        <f t="shared" si="46"/>
        <v>92.338078649019607</v>
      </c>
      <c r="Q361" s="11">
        <f t="shared" si="47"/>
        <v>2.93817668403028E-2</v>
      </c>
    </row>
    <row r="362" spans="1:17">
      <c r="A362" s="9">
        <f t="shared" si="43"/>
        <v>357</v>
      </c>
      <c r="B362" s="14" t="s">
        <v>159</v>
      </c>
      <c r="C362" s="8">
        <f>димвенканали!C362</f>
        <v>545.29999999999995</v>
      </c>
      <c r="D362" s="8">
        <f>димвенканали!D362</f>
        <v>0</v>
      </c>
      <c r="E362" s="8">
        <f>димвенканали!E362</f>
        <v>53.8</v>
      </c>
      <c r="F362" s="8">
        <f t="shared" si="44"/>
        <v>599.09999999999991</v>
      </c>
      <c r="G362" s="8"/>
      <c r="H362" s="8">
        <v>1</v>
      </c>
      <c r="I362" s="8">
        <v>14</v>
      </c>
      <c r="J362" s="11">
        <v>5.8823529411764705E-3</v>
      </c>
      <c r="K362" s="18">
        <f t="shared" si="41"/>
        <v>13.347823529411766</v>
      </c>
      <c r="L362" s="10">
        <f t="shared" si="45"/>
        <v>4.9079947117647071</v>
      </c>
      <c r="M362" s="10">
        <v>5.1561176470588235</v>
      </c>
      <c r="N362" s="10">
        <v>1.7711764705882354</v>
      </c>
      <c r="O362" s="247">
        <f t="shared" si="42"/>
        <v>1.7711764705882354</v>
      </c>
      <c r="P362" s="10">
        <f t="shared" si="46"/>
        <v>25.183112358823532</v>
      </c>
      <c r="Q362" s="11">
        <f t="shared" si="47"/>
        <v>4.203490629080877E-2</v>
      </c>
    </row>
    <row r="363" spans="1:17">
      <c r="A363" s="9">
        <f t="shared" si="43"/>
        <v>358</v>
      </c>
      <c r="B363" s="14" t="s">
        <v>160</v>
      </c>
      <c r="C363" s="8">
        <f>димвенканали!C363</f>
        <v>145.9</v>
      </c>
      <c r="D363" s="8">
        <f>димвенканали!D363</f>
        <v>0</v>
      </c>
      <c r="E363" s="8">
        <f>димвенканали!E363</f>
        <v>0</v>
      </c>
      <c r="F363" s="8">
        <f t="shared" si="44"/>
        <v>145.9</v>
      </c>
      <c r="G363" s="8"/>
      <c r="H363" s="8"/>
      <c r="I363" s="8">
        <v>2</v>
      </c>
      <c r="J363" s="11">
        <v>7.8431372549019605E-4</v>
      </c>
      <c r="K363" s="18">
        <f t="shared" si="41"/>
        <v>1.7797098039215686</v>
      </c>
      <c r="L363" s="10">
        <f t="shared" si="45"/>
        <v>0.6543992949019608</v>
      </c>
      <c r="M363" s="10">
        <v>0.68748235294117643</v>
      </c>
      <c r="N363" s="10">
        <v>0.23615686274509803</v>
      </c>
      <c r="O363" s="247">
        <f t="shared" si="42"/>
        <v>0.23615686274509803</v>
      </c>
      <c r="P363" s="10">
        <f t="shared" si="46"/>
        <v>3.3577483145098035</v>
      </c>
      <c r="Q363" s="11">
        <f t="shared" si="47"/>
        <v>2.3014039167305027E-2</v>
      </c>
    </row>
    <row r="364" spans="1:17">
      <c r="A364" s="9">
        <f t="shared" si="43"/>
        <v>359</v>
      </c>
      <c r="B364" s="14" t="s">
        <v>161</v>
      </c>
      <c r="C364" s="8">
        <f>димвенканали!C364</f>
        <v>354.4</v>
      </c>
      <c r="D364" s="8">
        <f>димвенканали!D364</f>
        <v>0</v>
      </c>
      <c r="E364" s="8">
        <f>димвенканали!E364</f>
        <v>0</v>
      </c>
      <c r="F364" s="8">
        <f t="shared" si="44"/>
        <v>354.4</v>
      </c>
      <c r="G364" s="8"/>
      <c r="H364" s="8"/>
      <c r="I364" s="8">
        <v>10</v>
      </c>
      <c r="J364" s="11">
        <v>3.9215686274509803E-3</v>
      </c>
      <c r="K364" s="18">
        <f t="shared" si="41"/>
        <v>8.8985490196078434</v>
      </c>
      <c r="L364" s="10">
        <f t="shared" si="45"/>
        <v>3.2719964745098045</v>
      </c>
      <c r="M364" s="10">
        <v>3.4374117647058822</v>
      </c>
      <c r="N364" s="10">
        <v>1.1807843137254903</v>
      </c>
      <c r="O364" s="247">
        <f t="shared" si="42"/>
        <v>1.1807843137254903</v>
      </c>
      <c r="P364" s="10">
        <f t="shared" si="46"/>
        <v>16.788741572549018</v>
      </c>
      <c r="Q364" s="11">
        <f t="shared" si="47"/>
        <v>4.7372295633603324E-2</v>
      </c>
    </row>
    <row r="365" spans="1:17">
      <c r="A365" s="9">
        <f t="shared" si="43"/>
        <v>360</v>
      </c>
      <c r="B365" s="14" t="s">
        <v>162</v>
      </c>
      <c r="C365" s="8">
        <f>димвенканали!C365</f>
        <v>190.2</v>
      </c>
      <c r="D365" s="8">
        <f>димвенканали!D365</f>
        <v>0</v>
      </c>
      <c r="E365" s="8">
        <f>димвенканали!E365</f>
        <v>0</v>
      </c>
      <c r="F365" s="8">
        <f t="shared" si="44"/>
        <v>190.2</v>
      </c>
      <c r="G365" s="8"/>
      <c r="H365" s="8"/>
      <c r="I365" s="8">
        <v>6</v>
      </c>
      <c r="J365" s="11">
        <v>2.352941176470588E-3</v>
      </c>
      <c r="K365" s="18">
        <f t="shared" si="41"/>
        <v>5.3391294117647057</v>
      </c>
      <c r="L365" s="10">
        <f t="shared" si="45"/>
        <v>1.9631978847058824</v>
      </c>
      <c r="M365" s="10">
        <v>2.0624470588235293</v>
      </c>
      <c r="N365" s="10">
        <v>0.70847058823529407</v>
      </c>
      <c r="O365" s="247">
        <f t="shared" si="42"/>
        <v>0.70847058823529407</v>
      </c>
      <c r="P365" s="10">
        <f t="shared" si="46"/>
        <v>10.073244943529412</v>
      </c>
      <c r="Q365" s="11">
        <f t="shared" si="47"/>
        <v>5.2961329881858109E-2</v>
      </c>
    </row>
    <row r="366" spans="1:17">
      <c r="A366" s="9">
        <f t="shared" si="43"/>
        <v>361</v>
      </c>
      <c r="B366" s="14" t="s">
        <v>163</v>
      </c>
      <c r="C366" s="8">
        <f>димвенканали!C366</f>
        <v>396.04</v>
      </c>
      <c r="D366" s="8">
        <f>димвенканали!D366</f>
        <v>0</v>
      </c>
      <c r="E366" s="8">
        <f>димвенканали!E366</f>
        <v>0</v>
      </c>
      <c r="F366" s="8">
        <f t="shared" si="44"/>
        <v>396.04</v>
      </c>
      <c r="G366" s="8"/>
      <c r="H366" s="8"/>
      <c r="I366" s="8">
        <v>16</v>
      </c>
      <c r="J366" s="11">
        <v>6.2745098039215684E-3</v>
      </c>
      <c r="K366" s="18">
        <f t="shared" si="41"/>
        <v>14.237678431372549</v>
      </c>
      <c r="L366" s="10">
        <f t="shared" si="45"/>
        <v>5.2351943592156864</v>
      </c>
      <c r="M366" s="10">
        <v>5.4998588235294115</v>
      </c>
      <c r="N366" s="10">
        <v>1.8892549019607843</v>
      </c>
      <c r="O366" s="247">
        <f t="shared" si="42"/>
        <v>1.8892549019607843</v>
      </c>
      <c r="P366" s="10">
        <f t="shared" si="46"/>
        <v>26.861986516078428</v>
      </c>
      <c r="Q366" s="11">
        <f t="shared" si="47"/>
        <v>6.7826448126649896E-2</v>
      </c>
    </row>
    <row r="367" spans="1:17">
      <c r="A367" s="9">
        <f t="shared" si="43"/>
        <v>362</v>
      </c>
      <c r="B367" s="14" t="s">
        <v>164</v>
      </c>
      <c r="C367" s="8">
        <f>димвенканали!C367</f>
        <v>507.3</v>
      </c>
      <c r="D367" s="8">
        <f>димвенканали!D367</f>
        <v>0</v>
      </c>
      <c r="E367" s="8">
        <f>димвенканали!E367</f>
        <v>0</v>
      </c>
      <c r="F367" s="8">
        <f t="shared" si="44"/>
        <v>507.3</v>
      </c>
      <c r="G367" s="8"/>
      <c r="H367" s="8"/>
      <c r="I367" s="8">
        <v>10</v>
      </c>
      <c r="J367" s="11">
        <v>3.9215686274509803E-3</v>
      </c>
      <c r="K367" s="18">
        <f t="shared" si="41"/>
        <v>8.8985490196078434</v>
      </c>
      <c r="L367" s="10">
        <f t="shared" si="45"/>
        <v>3.2719964745098045</v>
      </c>
      <c r="M367" s="10">
        <v>3.4374117647058822</v>
      </c>
      <c r="N367" s="10">
        <v>1.1807843137254903</v>
      </c>
      <c r="O367" s="247">
        <f t="shared" si="42"/>
        <v>1.1807843137254903</v>
      </c>
      <c r="P367" s="10">
        <f t="shared" si="46"/>
        <v>16.788741572549018</v>
      </c>
      <c r="Q367" s="11">
        <f t="shared" si="47"/>
        <v>3.3094306273504862E-2</v>
      </c>
    </row>
    <row r="368" spans="1:17">
      <c r="A368" s="9">
        <f t="shared" si="43"/>
        <v>363</v>
      </c>
      <c r="B368" s="14" t="s">
        <v>165</v>
      </c>
      <c r="C368" s="8">
        <f>димвенканали!C368</f>
        <v>262</v>
      </c>
      <c r="D368" s="8">
        <f>димвенканали!D368</f>
        <v>0</v>
      </c>
      <c r="E368" s="8">
        <f>димвенканали!E368</f>
        <v>44.2</v>
      </c>
      <c r="F368" s="8">
        <f t="shared" si="44"/>
        <v>306.2</v>
      </c>
      <c r="G368" s="8"/>
      <c r="H368" s="8">
        <v>1</v>
      </c>
      <c r="I368" s="8">
        <v>6</v>
      </c>
      <c r="J368" s="11">
        <v>2.7450980392156863E-3</v>
      </c>
      <c r="K368" s="18">
        <f t="shared" si="41"/>
        <v>6.2289843137254906</v>
      </c>
      <c r="L368" s="10">
        <f t="shared" si="45"/>
        <v>2.290397532156863</v>
      </c>
      <c r="M368" s="10">
        <v>2.4061882352941177</v>
      </c>
      <c r="N368" s="10">
        <v>0.82654901960784322</v>
      </c>
      <c r="O368" s="247">
        <f t="shared" si="42"/>
        <v>0.82654901960784322</v>
      </c>
      <c r="P368" s="10">
        <f t="shared" si="46"/>
        <v>11.752119100784313</v>
      </c>
      <c r="Q368" s="11">
        <f t="shared" si="47"/>
        <v>3.8380532660954647E-2</v>
      </c>
    </row>
    <row r="369" spans="1:17">
      <c r="A369" s="9">
        <f t="shared" si="43"/>
        <v>364</v>
      </c>
      <c r="B369" s="14" t="s">
        <v>166</v>
      </c>
      <c r="C369" s="8">
        <f>димвенканали!C369</f>
        <v>504.4</v>
      </c>
      <c r="D369" s="8">
        <f>димвенканали!D369</f>
        <v>0</v>
      </c>
      <c r="E369" s="8">
        <f>димвенканали!E369</f>
        <v>0</v>
      </c>
      <c r="F369" s="8">
        <f t="shared" si="44"/>
        <v>504.4</v>
      </c>
      <c r="G369" s="8"/>
      <c r="H369" s="8"/>
      <c r="I369" s="8">
        <v>10</v>
      </c>
      <c r="J369" s="11">
        <v>3.9215686274509803E-3</v>
      </c>
      <c r="K369" s="18">
        <f t="shared" si="41"/>
        <v>8.8985490196078434</v>
      </c>
      <c r="L369" s="10">
        <f t="shared" si="45"/>
        <v>3.2719964745098045</v>
      </c>
      <c r="M369" s="10">
        <v>3.4374117647058822</v>
      </c>
      <c r="N369" s="10">
        <v>1.1807843137254903</v>
      </c>
      <c r="O369" s="247">
        <f t="shared" si="42"/>
        <v>1.1807843137254903</v>
      </c>
      <c r="P369" s="10">
        <f t="shared" si="46"/>
        <v>16.788741572549018</v>
      </c>
      <c r="Q369" s="11">
        <f t="shared" si="47"/>
        <v>3.3284578851207412E-2</v>
      </c>
    </row>
    <row r="370" spans="1:17">
      <c r="A370" s="9">
        <f t="shared" si="43"/>
        <v>365</v>
      </c>
      <c r="B370" s="14" t="s">
        <v>167</v>
      </c>
      <c r="C370" s="8">
        <f>димвенканали!C370</f>
        <v>322.5</v>
      </c>
      <c r="D370" s="8">
        <f>димвенканали!D370</f>
        <v>0</v>
      </c>
      <c r="E370" s="8">
        <f>димвенканали!E370</f>
        <v>0</v>
      </c>
      <c r="F370" s="8">
        <f t="shared" si="44"/>
        <v>322.5</v>
      </c>
      <c r="G370" s="8"/>
      <c r="H370" s="8"/>
      <c r="I370" s="8">
        <v>7</v>
      </c>
      <c r="J370" s="11">
        <v>2.7450980392156863E-3</v>
      </c>
      <c r="K370" s="18">
        <f t="shared" si="41"/>
        <v>6.2289843137254906</v>
      </c>
      <c r="L370" s="10">
        <f t="shared" si="45"/>
        <v>2.290397532156863</v>
      </c>
      <c r="M370" s="10">
        <v>2.4061882352941177</v>
      </c>
      <c r="N370" s="10">
        <v>0.82654901960784322</v>
      </c>
      <c r="O370" s="247">
        <f t="shared" si="42"/>
        <v>0.82654901960784322</v>
      </c>
      <c r="P370" s="10">
        <f t="shared" si="46"/>
        <v>11.752119100784313</v>
      </c>
      <c r="Q370" s="11">
        <f t="shared" si="47"/>
        <v>3.6440679382276936E-2</v>
      </c>
    </row>
    <row r="371" spans="1:17">
      <c r="A371" s="9">
        <f t="shared" si="43"/>
        <v>366</v>
      </c>
      <c r="B371" s="14" t="s">
        <v>168</v>
      </c>
      <c r="C371" s="8">
        <f>димвенканали!C371</f>
        <v>397.8</v>
      </c>
      <c r="D371" s="8">
        <f>димвенканали!D371</f>
        <v>0</v>
      </c>
      <c r="E371" s="8">
        <f>димвенканали!E371</f>
        <v>0</v>
      </c>
      <c r="F371" s="8">
        <f t="shared" si="44"/>
        <v>397.8</v>
      </c>
      <c r="G371" s="8"/>
      <c r="H371" s="8"/>
      <c r="I371" s="8">
        <v>9</v>
      </c>
      <c r="J371" s="11">
        <v>3.529411764705882E-3</v>
      </c>
      <c r="K371" s="18">
        <f t="shared" si="41"/>
        <v>8.0086941176470585</v>
      </c>
      <c r="L371" s="10">
        <f t="shared" si="45"/>
        <v>2.9447968270588238</v>
      </c>
      <c r="M371" s="10">
        <v>3.0936705882352937</v>
      </c>
      <c r="N371" s="10">
        <v>1.0627058823529412</v>
      </c>
      <c r="O371" s="247">
        <f t="shared" si="42"/>
        <v>1.0627058823529412</v>
      </c>
      <c r="P371" s="10">
        <f t="shared" si="46"/>
        <v>15.109867415294115</v>
      </c>
      <c r="Q371" s="11">
        <f t="shared" si="47"/>
        <v>3.7983578218436689E-2</v>
      </c>
    </row>
    <row r="372" spans="1:17">
      <c r="A372" s="9">
        <f t="shared" si="43"/>
        <v>367</v>
      </c>
      <c r="B372" s="14" t="s">
        <v>169</v>
      </c>
      <c r="C372" s="8">
        <f>димвенканали!C372</f>
        <v>137.69999999999999</v>
      </c>
      <c r="D372" s="8">
        <f>димвенканали!D372</f>
        <v>4.3</v>
      </c>
      <c r="E372" s="8">
        <f>димвенканали!E372</f>
        <v>0</v>
      </c>
      <c r="F372" s="8">
        <f t="shared" si="44"/>
        <v>142</v>
      </c>
      <c r="G372" s="8">
        <v>1</v>
      </c>
      <c r="H372" s="8"/>
      <c r="I372" s="8">
        <v>3</v>
      </c>
      <c r="J372" s="11">
        <v>1.5686274509803921E-3</v>
      </c>
      <c r="K372" s="18">
        <f t="shared" si="41"/>
        <v>3.5594196078431373</v>
      </c>
      <c r="L372" s="10">
        <f t="shared" si="45"/>
        <v>1.3087985898039216</v>
      </c>
      <c r="M372" s="10">
        <v>1.3749647058823529</v>
      </c>
      <c r="N372" s="10">
        <v>0.47231372549019607</v>
      </c>
      <c r="O372" s="247">
        <f t="shared" si="42"/>
        <v>0.47231372549019607</v>
      </c>
      <c r="P372" s="10">
        <f t="shared" si="46"/>
        <v>6.715496629019607</v>
      </c>
      <c r="Q372" s="11">
        <f t="shared" si="47"/>
        <v>4.7292229781828218E-2</v>
      </c>
    </row>
    <row r="373" spans="1:17">
      <c r="A373" s="9">
        <f t="shared" si="43"/>
        <v>368</v>
      </c>
      <c r="B373" s="14" t="s">
        <v>170</v>
      </c>
      <c r="C373" s="8">
        <f>димвенканали!C373</f>
        <v>156.19999999999999</v>
      </c>
      <c r="D373" s="8">
        <f>димвенканали!D373</f>
        <v>0</v>
      </c>
      <c r="E373" s="8">
        <f>димвенканали!E373</f>
        <v>0</v>
      </c>
      <c r="F373" s="8">
        <f t="shared" si="44"/>
        <v>156.19999999999999</v>
      </c>
      <c r="G373" s="8"/>
      <c r="H373" s="8"/>
      <c r="I373" s="8">
        <v>5</v>
      </c>
      <c r="J373" s="11">
        <v>1.9607843137254902E-3</v>
      </c>
      <c r="K373" s="18">
        <f t="shared" si="41"/>
        <v>4.4492745098039217</v>
      </c>
      <c r="L373" s="10">
        <f t="shared" si="45"/>
        <v>1.6359982372549022</v>
      </c>
      <c r="M373" s="10">
        <v>1.7187058823529411</v>
      </c>
      <c r="N373" s="10">
        <v>0.59039215686274515</v>
      </c>
      <c r="O373" s="247">
        <f t="shared" si="42"/>
        <v>0.59039215686274515</v>
      </c>
      <c r="P373" s="10">
        <f t="shared" si="46"/>
        <v>8.3943707862745089</v>
      </c>
      <c r="Q373" s="11">
        <f t="shared" si="47"/>
        <v>5.374117020662298E-2</v>
      </c>
    </row>
    <row r="374" spans="1:17">
      <c r="A374" s="9">
        <f t="shared" si="43"/>
        <v>369</v>
      </c>
      <c r="B374" s="14" t="s">
        <v>171</v>
      </c>
      <c r="C374" s="8">
        <f>димвенканали!C374</f>
        <v>129.6</v>
      </c>
      <c r="D374" s="8">
        <f>димвенканали!D374</f>
        <v>0</v>
      </c>
      <c r="E374" s="8">
        <f>димвенканали!E374</f>
        <v>0</v>
      </c>
      <c r="F374" s="8">
        <f t="shared" si="44"/>
        <v>129.6</v>
      </c>
      <c r="G374" s="8"/>
      <c r="H374" s="8"/>
      <c r="I374" s="8">
        <v>2</v>
      </c>
      <c r="J374" s="11">
        <v>7.8431372549019605E-4</v>
      </c>
      <c r="K374" s="18">
        <f t="shared" si="41"/>
        <v>1.7797098039215686</v>
      </c>
      <c r="L374" s="10">
        <f t="shared" si="45"/>
        <v>0.6543992949019608</v>
      </c>
      <c r="M374" s="10">
        <v>0.68748235294117643</v>
      </c>
      <c r="N374" s="10">
        <v>0.23615686274509803</v>
      </c>
      <c r="O374" s="247">
        <f t="shared" si="42"/>
        <v>0.23615686274509803</v>
      </c>
      <c r="P374" s="10">
        <f t="shared" si="46"/>
        <v>3.3577483145098035</v>
      </c>
      <c r="Q374" s="11">
        <f t="shared" si="47"/>
        <v>2.5908551809489224E-2</v>
      </c>
    </row>
    <row r="375" spans="1:17">
      <c r="A375" s="9">
        <f t="shared" si="43"/>
        <v>370</v>
      </c>
      <c r="B375" s="14" t="s">
        <v>172</v>
      </c>
      <c r="C375" s="8">
        <f>димвенканали!C375</f>
        <v>548.20000000000005</v>
      </c>
      <c r="D375" s="8">
        <f>димвенканали!D375</f>
        <v>0</v>
      </c>
      <c r="E375" s="8">
        <f>димвенканали!E375</f>
        <v>43.5</v>
      </c>
      <c r="F375" s="8">
        <f t="shared" si="44"/>
        <v>591.70000000000005</v>
      </c>
      <c r="G375" s="8"/>
      <c r="H375" s="8">
        <v>1</v>
      </c>
      <c r="I375" s="8">
        <v>13</v>
      </c>
      <c r="J375" s="11">
        <v>5.4901960784313726E-3</v>
      </c>
      <c r="K375" s="18">
        <f t="shared" si="41"/>
        <v>12.457968627450981</v>
      </c>
      <c r="L375" s="10">
        <f t="shared" si="45"/>
        <v>4.5807950643137261</v>
      </c>
      <c r="M375" s="10">
        <v>4.8123764705882355</v>
      </c>
      <c r="N375" s="10">
        <v>1.6530980392156864</v>
      </c>
      <c r="O375" s="247">
        <f t="shared" si="42"/>
        <v>1.6530980392156864</v>
      </c>
      <c r="P375" s="10">
        <f t="shared" si="46"/>
        <v>23.504238201568626</v>
      </c>
      <c r="Q375" s="11">
        <f t="shared" si="47"/>
        <v>3.9723235087998347E-2</v>
      </c>
    </row>
    <row r="376" spans="1:17">
      <c r="A376" s="9">
        <f t="shared" si="43"/>
        <v>371</v>
      </c>
      <c r="B376" s="14" t="s">
        <v>173</v>
      </c>
      <c r="C376" s="8">
        <f>димвенканали!C376</f>
        <v>432.9</v>
      </c>
      <c r="D376" s="8">
        <f>димвенканали!D376</f>
        <v>0</v>
      </c>
      <c r="E376" s="8">
        <f>димвенканали!E376</f>
        <v>0</v>
      </c>
      <c r="F376" s="8">
        <f t="shared" si="44"/>
        <v>432.9</v>
      </c>
      <c r="G376" s="8"/>
      <c r="H376" s="8"/>
      <c r="I376" s="8">
        <v>11</v>
      </c>
      <c r="J376" s="11">
        <v>4.3137254901960782E-3</v>
      </c>
      <c r="K376" s="18">
        <f t="shared" si="41"/>
        <v>9.7884039215686283</v>
      </c>
      <c r="L376" s="10">
        <f t="shared" si="45"/>
        <v>3.5991961219607851</v>
      </c>
      <c r="M376" s="10">
        <v>3.7811529411764702</v>
      </c>
      <c r="N376" s="10">
        <v>1.2988627450980392</v>
      </c>
      <c r="O376" s="247">
        <f t="shared" si="42"/>
        <v>1.2988627450980392</v>
      </c>
      <c r="P376" s="10">
        <f t="shared" si="46"/>
        <v>18.467615729803921</v>
      </c>
      <c r="Q376" s="11">
        <f t="shared" si="47"/>
        <v>4.2660234996082055E-2</v>
      </c>
    </row>
    <row r="377" spans="1:17">
      <c r="A377" s="9">
        <f t="shared" si="43"/>
        <v>372</v>
      </c>
      <c r="B377" s="14" t="s">
        <v>174</v>
      </c>
      <c r="C377" s="8">
        <f>димвенканали!C377</f>
        <v>305.39999999999998</v>
      </c>
      <c r="D377" s="8">
        <f>димвенканали!D377</f>
        <v>21</v>
      </c>
      <c r="E377" s="8">
        <f>димвенканали!E377</f>
        <v>0</v>
      </c>
      <c r="F377" s="8">
        <f t="shared" si="44"/>
        <v>326.39999999999998</v>
      </c>
      <c r="G377" s="8">
        <v>1</v>
      </c>
      <c r="H377" s="8"/>
      <c r="I377" s="8">
        <v>10</v>
      </c>
      <c r="J377" s="11">
        <v>4.3137254901960782E-3</v>
      </c>
      <c r="K377" s="18">
        <f t="shared" si="41"/>
        <v>9.7884039215686283</v>
      </c>
      <c r="L377" s="10">
        <f t="shared" si="45"/>
        <v>3.5991961219607851</v>
      </c>
      <c r="M377" s="10">
        <v>3.7811529411764702</v>
      </c>
      <c r="N377" s="10">
        <v>1.2988627450980392</v>
      </c>
      <c r="O377" s="247">
        <f t="shared" si="42"/>
        <v>1.2988627450980392</v>
      </c>
      <c r="P377" s="10">
        <f t="shared" si="46"/>
        <v>18.467615729803921</v>
      </c>
      <c r="Q377" s="11">
        <f t="shared" si="47"/>
        <v>5.6579705054546327E-2</v>
      </c>
    </row>
    <row r="378" spans="1:17">
      <c r="A378" s="9">
        <f t="shared" si="43"/>
        <v>373</v>
      </c>
      <c r="B378" s="14" t="s">
        <v>175</v>
      </c>
      <c r="C378" s="8">
        <f>димвенканали!C378</f>
        <v>150.30000000000001</v>
      </c>
      <c r="D378" s="8">
        <f>димвенканали!D378</f>
        <v>0</v>
      </c>
      <c r="E378" s="8">
        <f>димвенканали!E378</f>
        <v>0</v>
      </c>
      <c r="F378" s="8">
        <f t="shared" si="44"/>
        <v>150.30000000000001</v>
      </c>
      <c r="G378" s="8"/>
      <c r="H378" s="8"/>
      <c r="I378" s="8">
        <v>4</v>
      </c>
      <c r="J378" s="11">
        <v>1.5686274509803921E-3</v>
      </c>
      <c r="K378" s="18">
        <f t="shared" si="41"/>
        <v>3.5594196078431373</v>
      </c>
      <c r="L378" s="10">
        <f t="shared" si="45"/>
        <v>1.3087985898039216</v>
      </c>
      <c r="M378" s="10">
        <v>1.3749647058823529</v>
      </c>
      <c r="N378" s="10">
        <v>0.47231372549019607</v>
      </c>
      <c r="O378" s="247">
        <f t="shared" si="42"/>
        <v>0.47231372549019607</v>
      </c>
      <c r="P378" s="10">
        <f t="shared" si="46"/>
        <v>6.715496629019607</v>
      </c>
      <c r="Q378" s="11">
        <f t="shared" si="47"/>
        <v>4.4680616294208955E-2</v>
      </c>
    </row>
    <row r="379" spans="1:17">
      <c r="A379" s="9">
        <f t="shared" si="43"/>
        <v>374</v>
      </c>
      <c r="B379" s="14" t="s">
        <v>176</v>
      </c>
      <c r="C379" s="8">
        <f>димвенканали!C379</f>
        <v>303.5</v>
      </c>
      <c r="D379" s="8">
        <f>димвенканали!D379</f>
        <v>0</v>
      </c>
      <c r="E379" s="8">
        <f>димвенканали!E379</f>
        <v>0</v>
      </c>
      <c r="F379" s="8">
        <f t="shared" si="44"/>
        <v>303.5</v>
      </c>
      <c r="G379" s="8"/>
      <c r="H379" s="8"/>
      <c r="I379" s="8">
        <v>7</v>
      </c>
      <c r="J379" s="11">
        <v>2.7450980392156863E-3</v>
      </c>
      <c r="K379" s="18">
        <f t="shared" si="41"/>
        <v>6.2289843137254906</v>
      </c>
      <c r="L379" s="10">
        <f t="shared" si="45"/>
        <v>2.290397532156863</v>
      </c>
      <c r="M379" s="10">
        <v>2.4061882352941177</v>
      </c>
      <c r="N379" s="10">
        <v>0.82654901960784322</v>
      </c>
      <c r="O379" s="247">
        <f t="shared" si="42"/>
        <v>0.82654901960784322</v>
      </c>
      <c r="P379" s="10">
        <f t="shared" si="46"/>
        <v>11.752119100784313</v>
      </c>
      <c r="Q379" s="11">
        <f t="shared" si="47"/>
        <v>3.8721973972930188E-2</v>
      </c>
    </row>
    <row r="380" spans="1:17">
      <c r="A380" s="9">
        <f t="shared" si="43"/>
        <v>375</v>
      </c>
      <c r="B380" s="14" t="s">
        <v>177</v>
      </c>
      <c r="C380" s="8">
        <f>димвенканали!C380</f>
        <v>555.70000000000005</v>
      </c>
      <c r="D380" s="8">
        <f>димвенканали!D380</f>
        <v>0</v>
      </c>
      <c r="E380" s="8">
        <f>димвенканали!E380</f>
        <v>0</v>
      </c>
      <c r="F380" s="8">
        <f t="shared" si="44"/>
        <v>555.70000000000005</v>
      </c>
      <c r="G380" s="8"/>
      <c r="H380" s="8"/>
      <c r="I380" s="8">
        <v>13</v>
      </c>
      <c r="J380" s="11">
        <v>5.0980392156862739E-3</v>
      </c>
      <c r="K380" s="18">
        <f t="shared" si="41"/>
        <v>11.568113725490194</v>
      </c>
      <c r="L380" s="10">
        <f t="shared" si="45"/>
        <v>4.253595416862745</v>
      </c>
      <c r="M380" s="10">
        <v>4.4686352941176466</v>
      </c>
      <c r="N380" s="10">
        <v>1.5350196078431373</v>
      </c>
      <c r="O380" s="247">
        <f t="shared" si="42"/>
        <v>1.5350196078431373</v>
      </c>
      <c r="P380" s="10">
        <f t="shared" si="46"/>
        <v>21.825364044313723</v>
      </c>
      <c r="Q380" s="11">
        <f t="shared" si="47"/>
        <v>3.9275443664411949E-2</v>
      </c>
    </row>
    <row r="381" spans="1:17">
      <c r="A381" s="9">
        <f t="shared" si="43"/>
        <v>376</v>
      </c>
      <c r="B381" s="14" t="s">
        <v>178</v>
      </c>
      <c r="C381" s="8">
        <f>димвенканали!C381</f>
        <v>293.39999999999998</v>
      </c>
      <c r="D381" s="8">
        <f>димвенканали!D381</f>
        <v>0</v>
      </c>
      <c r="E381" s="8">
        <f>димвенканали!E381</f>
        <v>67</v>
      </c>
      <c r="F381" s="8">
        <f t="shared" si="44"/>
        <v>360.4</v>
      </c>
      <c r="G381" s="8"/>
      <c r="H381" s="8">
        <v>1</v>
      </c>
      <c r="I381" s="8">
        <v>10</v>
      </c>
      <c r="J381" s="11">
        <v>4.3137254901960782E-3</v>
      </c>
      <c r="K381" s="18">
        <f t="shared" si="41"/>
        <v>9.7884039215686283</v>
      </c>
      <c r="L381" s="10">
        <f t="shared" si="45"/>
        <v>3.5991961219607851</v>
      </c>
      <c r="M381" s="10">
        <v>3.7811529411764702</v>
      </c>
      <c r="N381" s="10">
        <v>1.2988627450980392</v>
      </c>
      <c r="O381" s="247">
        <f t="shared" si="42"/>
        <v>1.2988627450980392</v>
      </c>
      <c r="P381" s="10">
        <f t="shared" si="46"/>
        <v>18.467615729803921</v>
      </c>
      <c r="Q381" s="11">
        <f t="shared" si="47"/>
        <v>5.1241997030532525E-2</v>
      </c>
    </row>
    <row r="382" spans="1:17">
      <c r="A382" s="9">
        <f t="shared" si="43"/>
        <v>377</v>
      </c>
      <c r="B382" s="14" t="s">
        <v>179</v>
      </c>
      <c r="C382" s="8">
        <f>димвенканали!C382</f>
        <v>428.8</v>
      </c>
      <c r="D382" s="8">
        <f>димвенканали!D382</f>
        <v>0</v>
      </c>
      <c r="E382" s="8">
        <f>димвенканали!E382</f>
        <v>0</v>
      </c>
      <c r="F382" s="8">
        <f t="shared" si="44"/>
        <v>428.8</v>
      </c>
      <c r="G382" s="8"/>
      <c r="H382" s="8"/>
      <c r="I382" s="8">
        <v>12</v>
      </c>
      <c r="J382" s="11">
        <v>4.7058823529411761E-3</v>
      </c>
      <c r="K382" s="18">
        <f t="shared" si="41"/>
        <v>10.678258823529411</v>
      </c>
      <c r="L382" s="10">
        <f t="shared" si="45"/>
        <v>3.9263957694117648</v>
      </c>
      <c r="M382" s="10">
        <v>4.1248941176470586</v>
      </c>
      <c r="N382" s="10">
        <v>1.4169411764705881</v>
      </c>
      <c r="O382" s="247">
        <f t="shared" si="42"/>
        <v>1.4169411764705881</v>
      </c>
      <c r="P382" s="10">
        <f t="shared" si="46"/>
        <v>20.146489887058824</v>
      </c>
      <c r="Q382" s="11">
        <f t="shared" si="47"/>
        <v>4.6983418579894645E-2</v>
      </c>
    </row>
    <row r="383" spans="1:17">
      <c r="A383" s="9">
        <f t="shared" si="43"/>
        <v>378</v>
      </c>
      <c r="B383" s="14" t="s">
        <v>180</v>
      </c>
      <c r="C383" s="8">
        <f>димвенканали!C383</f>
        <v>1100.2</v>
      </c>
      <c r="D383" s="8">
        <f>димвенканали!D383</f>
        <v>0</v>
      </c>
      <c r="E383" s="8">
        <f>димвенканали!E383</f>
        <v>0</v>
      </c>
      <c r="F383" s="8">
        <f t="shared" si="44"/>
        <v>1100.2</v>
      </c>
      <c r="G383" s="8"/>
      <c r="H383" s="8"/>
      <c r="I383" s="8">
        <v>36</v>
      </c>
      <c r="J383" s="11">
        <v>1.4117647058823528E-2</v>
      </c>
      <c r="K383" s="18">
        <f t="shared" si="41"/>
        <v>32.034776470588234</v>
      </c>
      <c r="L383" s="10">
        <f t="shared" si="45"/>
        <v>11.779187308235295</v>
      </c>
      <c r="M383" s="10">
        <v>12.374682352941175</v>
      </c>
      <c r="N383" s="10">
        <v>4.2508235294117647</v>
      </c>
      <c r="O383" s="247">
        <f t="shared" si="42"/>
        <v>4.2508235294117647</v>
      </c>
      <c r="P383" s="10">
        <f t="shared" si="46"/>
        <v>60.43946966117646</v>
      </c>
      <c r="Q383" s="11">
        <f t="shared" si="47"/>
        <v>5.4934984240298544E-2</v>
      </c>
    </row>
    <row r="384" spans="1:17">
      <c r="A384" s="9">
        <f t="shared" si="43"/>
        <v>379</v>
      </c>
      <c r="B384" s="14" t="s">
        <v>181</v>
      </c>
      <c r="C384" s="8">
        <f>димвенканали!C384</f>
        <v>419.4</v>
      </c>
      <c r="D384" s="8">
        <f>димвенканали!D384</f>
        <v>0</v>
      </c>
      <c r="E384" s="8">
        <f>димвенканали!E384</f>
        <v>0</v>
      </c>
      <c r="F384" s="8">
        <f t="shared" si="44"/>
        <v>419.4</v>
      </c>
      <c r="G384" s="8"/>
      <c r="H384" s="8"/>
      <c r="I384" s="8">
        <v>11</v>
      </c>
      <c r="J384" s="11">
        <v>4.3137254901960782E-3</v>
      </c>
      <c r="K384" s="18">
        <f t="shared" si="41"/>
        <v>9.7884039215686283</v>
      </c>
      <c r="L384" s="10">
        <f t="shared" si="45"/>
        <v>3.5991961219607851</v>
      </c>
      <c r="M384" s="10">
        <v>3.7811529411764702</v>
      </c>
      <c r="N384" s="10">
        <v>1.2988627450980392</v>
      </c>
      <c r="O384" s="247">
        <f t="shared" si="42"/>
        <v>1.2988627450980392</v>
      </c>
      <c r="P384" s="10">
        <f t="shared" si="46"/>
        <v>18.467615729803921</v>
      </c>
      <c r="Q384" s="11">
        <f t="shared" si="47"/>
        <v>4.403341852599886E-2</v>
      </c>
    </row>
    <row r="385" spans="1:17">
      <c r="A385" s="9">
        <f t="shared" si="43"/>
        <v>380</v>
      </c>
      <c r="B385" s="14" t="s">
        <v>182</v>
      </c>
      <c r="C385" s="8">
        <f>димвенканали!C385</f>
        <v>149.6</v>
      </c>
      <c r="D385" s="8">
        <f>димвенканали!D385</f>
        <v>0</v>
      </c>
      <c r="E385" s="8">
        <f>димвенканали!E385</f>
        <v>0</v>
      </c>
      <c r="F385" s="8">
        <f t="shared" si="44"/>
        <v>149.6</v>
      </c>
      <c r="G385" s="8"/>
      <c r="H385" s="8"/>
      <c r="I385" s="8">
        <v>4</v>
      </c>
      <c r="J385" s="11">
        <v>1.5686274509803921E-3</v>
      </c>
      <c r="K385" s="18">
        <f t="shared" si="41"/>
        <v>3.5594196078431373</v>
      </c>
      <c r="L385" s="10">
        <f t="shared" si="45"/>
        <v>1.3087985898039216</v>
      </c>
      <c r="M385" s="10">
        <v>1.3749647058823529</v>
      </c>
      <c r="N385" s="10">
        <v>0.47231372549019607</v>
      </c>
      <c r="O385" s="247">
        <f t="shared" si="42"/>
        <v>0.47231372549019607</v>
      </c>
      <c r="P385" s="10">
        <f t="shared" si="46"/>
        <v>6.715496629019607</v>
      </c>
      <c r="Q385" s="11">
        <f t="shared" si="47"/>
        <v>4.4889683349061543E-2</v>
      </c>
    </row>
    <row r="386" spans="1:17">
      <c r="A386" s="9">
        <f t="shared" si="43"/>
        <v>381</v>
      </c>
      <c r="B386" s="14" t="s">
        <v>183</v>
      </c>
      <c r="C386" s="8">
        <f>димвенканали!C386</f>
        <v>253.1</v>
      </c>
      <c r="D386" s="8">
        <f>димвенканали!D386</f>
        <v>0</v>
      </c>
      <c r="E386" s="8">
        <f>димвенканали!E386</f>
        <v>0</v>
      </c>
      <c r="F386" s="8">
        <f t="shared" si="44"/>
        <v>253.1</v>
      </c>
      <c r="G386" s="8"/>
      <c r="H386" s="8"/>
      <c r="I386" s="8">
        <v>6</v>
      </c>
      <c r="J386" s="11">
        <v>2.352941176470588E-3</v>
      </c>
      <c r="K386" s="18">
        <f t="shared" si="41"/>
        <v>5.3391294117647057</v>
      </c>
      <c r="L386" s="10">
        <f t="shared" si="45"/>
        <v>1.9631978847058824</v>
      </c>
      <c r="M386" s="10">
        <v>2.0624470588235293</v>
      </c>
      <c r="N386" s="10">
        <v>0.70847058823529407</v>
      </c>
      <c r="O386" s="247">
        <f t="shared" si="42"/>
        <v>0.70847058823529407</v>
      </c>
      <c r="P386" s="10">
        <f t="shared" si="46"/>
        <v>10.073244943529412</v>
      </c>
      <c r="Q386" s="11">
        <f t="shared" si="47"/>
        <v>3.9799466390870848E-2</v>
      </c>
    </row>
    <row r="387" spans="1:17">
      <c r="A387" s="9">
        <f t="shared" si="43"/>
        <v>382</v>
      </c>
      <c r="B387" s="14" t="s">
        <v>184</v>
      </c>
      <c r="C387" s="8">
        <f>димвенканали!C387</f>
        <v>323.60000000000002</v>
      </c>
      <c r="D387" s="8">
        <f>димвенканали!D387</f>
        <v>0</v>
      </c>
      <c r="E387" s="8">
        <f>димвенканали!E387</f>
        <v>36.700000000000003</v>
      </c>
      <c r="F387" s="8">
        <f t="shared" si="44"/>
        <v>360.3</v>
      </c>
      <c r="G387" s="8"/>
      <c r="H387" s="8">
        <v>1</v>
      </c>
      <c r="I387" s="8">
        <v>8</v>
      </c>
      <c r="J387" s="11">
        <v>3.529411764705882E-3</v>
      </c>
      <c r="K387" s="18">
        <f t="shared" si="41"/>
        <v>8.0086941176470585</v>
      </c>
      <c r="L387" s="10">
        <f t="shared" si="45"/>
        <v>2.9447968270588238</v>
      </c>
      <c r="M387" s="10">
        <v>3.0936705882352937</v>
      </c>
      <c r="N387" s="10">
        <v>1.0627058823529412</v>
      </c>
      <c r="O387" s="247">
        <f t="shared" si="42"/>
        <v>1.0627058823529412</v>
      </c>
      <c r="P387" s="10">
        <f t="shared" si="46"/>
        <v>15.109867415294115</v>
      </c>
      <c r="Q387" s="11">
        <f t="shared" si="47"/>
        <v>4.1936906509281474E-2</v>
      </c>
    </row>
    <row r="388" spans="1:17">
      <c r="A388" s="9">
        <f t="shared" si="43"/>
        <v>383</v>
      </c>
      <c r="B388" s="14" t="s">
        <v>185</v>
      </c>
      <c r="C388" s="8">
        <f>димвенканали!C388</f>
        <v>1535.2</v>
      </c>
      <c r="D388" s="8">
        <f>димвенканали!D388</f>
        <v>0</v>
      </c>
      <c r="E388" s="8">
        <f>димвенканали!E388</f>
        <v>0</v>
      </c>
      <c r="F388" s="8">
        <f t="shared" si="44"/>
        <v>1535.2</v>
      </c>
      <c r="G388" s="8"/>
      <c r="H388" s="8"/>
      <c r="I388" s="8">
        <v>32</v>
      </c>
      <c r="J388" s="11">
        <v>1.2549019607843137E-2</v>
      </c>
      <c r="K388" s="18">
        <f t="shared" si="41"/>
        <v>28.475356862745098</v>
      </c>
      <c r="L388" s="10">
        <f t="shared" si="45"/>
        <v>10.470388718431373</v>
      </c>
      <c r="M388" s="10">
        <v>10.999717647058823</v>
      </c>
      <c r="N388" s="10">
        <v>3.7785098039215685</v>
      </c>
      <c r="O388" s="247">
        <f t="shared" si="42"/>
        <v>3.7785098039215685</v>
      </c>
      <c r="P388" s="10">
        <f t="shared" si="46"/>
        <v>53.723973032156856</v>
      </c>
      <c r="Q388" s="11">
        <f t="shared" si="47"/>
        <v>3.4994771386240783E-2</v>
      </c>
    </row>
    <row r="389" spans="1:17">
      <c r="A389" s="9">
        <f t="shared" si="43"/>
        <v>384</v>
      </c>
      <c r="B389" s="14" t="s">
        <v>186</v>
      </c>
      <c r="C389" s="8">
        <f>димвенканали!C389</f>
        <v>191.4</v>
      </c>
      <c r="D389" s="8">
        <f>димвенканали!D389</f>
        <v>0</v>
      </c>
      <c r="E389" s="8">
        <f>димвенканали!E389</f>
        <v>0</v>
      </c>
      <c r="F389" s="8">
        <f t="shared" si="44"/>
        <v>191.4</v>
      </c>
      <c r="G389" s="8"/>
      <c r="H389" s="8"/>
      <c r="I389" s="8">
        <v>6</v>
      </c>
      <c r="J389" s="11">
        <v>2.352941176470588E-3</v>
      </c>
      <c r="K389" s="18">
        <f t="shared" ref="K389:K452" si="48">J389*$K$2</f>
        <v>5.3391294117647057</v>
      </c>
      <c r="L389" s="10">
        <f t="shared" si="45"/>
        <v>1.9631978847058824</v>
      </c>
      <c r="M389" s="10">
        <v>2.0624470588235293</v>
      </c>
      <c r="N389" s="10">
        <v>0.70847058823529407</v>
      </c>
      <c r="O389" s="247">
        <f t="shared" ref="O389:O452" si="49">N389*$O$2</f>
        <v>0.70847058823529407</v>
      </c>
      <c r="P389" s="10">
        <f t="shared" si="46"/>
        <v>10.073244943529412</v>
      </c>
      <c r="Q389" s="11">
        <f t="shared" si="47"/>
        <v>5.2629283926485956E-2</v>
      </c>
    </row>
    <row r="390" spans="1:17">
      <c r="A390" s="9">
        <f t="shared" si="43"/>
        <v>385</v>
      </c>
      <c r="B390" s="14" t="s">
        <v>187</v>
      </c>
      <c r="C390" s="8">
        <f>димвенканали!C390</f>
        <v>442.3</v>
      </c>
      <c r="D390" s="8">
        <f>димвенканали!D390</f>
        <v>0</v>
      </c>
      <c r="E390" s="8">
        <f>димвенканали!E390</f>
        <v>0</v>
      </c>
      <c r="F390" s="8">
        <f t="shared" si="44"/>
        <v>442.3</v>
      </c>
      <c r="G390" s="8"/>
      <c r="H390" s="8"/>
      <c r="I390" s="8">
        <v>15</v>
      </c>
      <c r="J390" s="11">
        <v>5.8823529411764705E-3</v>
      </c>
      <c r="K390" s="18">
        <f t="shared" si="48"/>
        <v>13.347823529411766</v>
      </c>
      <c r="L390" s="10">
        <f t="shared" si="45"/>
        <v>4.9079947117647071</v>
      </c>
      <c r="M390" s="10">
        <v>5.1561176470588235</v>
      </c>
      <c r="N390" s="10">
        <v>1.7711764705882354</v>
      </c>
      <c r="O390" s="247">
        <f t="shared" si="49"/>
        <v>1.7711764705882354</v>
      </c>
      <c r="P390" s="10">
        <f t="shared" si="46"/>
        <v>25.183112358823532</v>
      </c>
      <c r="Q390" s="11">
        <f t="shared" si="47"/>
        <v>5.6936722493383524E-2</v>
      </c>
    </row>
    <row r="391" spans="1:17">
      <c r="A391" s="9">
        <f t="shared" si="43"/>
        <v>386</v>
      </c>
      <c r="B391" s="14" t="s">
        <v>188</v>
      </c>
      <c r="C391" s="8">
        <f>димвенканали!C391</f>
        <v>503.5</v>
      </c>
      <c r="D391" s="8">
        <f>димвенканали!D391</f>
        <v>0</v>
      </c>
      <c r="E391" s="8">
        <f>димвенканали!E391</f>
        <v>0</v>
      </c>
      <c r="F391" s="8">
        <f t="shared" si="44"/>
        <v>503.5</v>
      </c>
      <c r="G391" s="8"/>
      <c r="H391" s="8"/>
      <c r="I391" s="8">
        <v>17</v>
      </c>
      <c r="J391" s="11">
        <v>6.6666666666666662E-3</v>
      </c>
      <c r="K391" s="18">
        <f t="shared" si="48"/>
        <v>15.127533333333334</v>
      </c>
      <c r="L391" s="10">
        <f t="shared" si="45"/>
        <v>5.5623940066666675</v>
      </c>
      <c r="M391" s="10">
        <v>5.8435999999999995</v>
      </c>
      <c r="N391" s="10">
        <v>2.0073333333333334</v>
      </c>
      <c r="O391" s="247">
        <f t="shared" si="49"/>
        <v>2.0073333333333334</v>
      </c>
      <c r="P391" s="10">
        <f t="shared" si="46"/>
        <v>28.540860673333334</v>
      </c>
      <c r="Q391" s="11">
        <f t="shared" si="47"/>
        <v>5.6684926858656073E-2</v>
      </c>
    </row>
    <row r="392" spans="1:17">
      <c r="A392" s="9">
        <f t="shared" ref="A392:A455" si="50">A391+1</f>
        <v>387</v>
      </c>
      <c r="B392" s="14" t="s">
        <v>189</v>
      </c>
      <c r="C392" s="8">
        <f>димвенканали!C392</f>
        <v>570.5</v>
      </c>
      <c r="D392" s="8">
        <f>димвенканали!D392</f>
        <v>0</v>
      </c>
      <c r="E392" s="8">
        <f>димвенканали!E392</f>
        <v>0</v>
      </c>
      <c r="F392" s="8">
        <f t="shared" si="44"/>
        <v>570.5</v>
      </c>
      <c r="G392" s="8"/>
      <c r="H392" s="8"/>
      <c r="I392" s="8">
        <v>20</v>
      </c>
      <c r="J392" s="11">
        <v>7.8431372549019607E-3</v>
      </c>
      <c r="K392" s="18">
        <f t="shared" si="48"/>
        <v>17.797098039215687</v>
      </c>
      <c r="L392" s="10">
        <f t="shared" si="45"/>
        <v>6.5439929490196089</v>
      </c>
      <c r="M392" s="10">
        <v>6.8748235294117643</v>
      </c>
      <c r="N392" s="10">
        <v>2.3615686274509806</v>
      </c>
      <c r="O392" s="247">
        <f t="shared" si="49"/>
        <v>2.3615686274509806</v>
      </c>
      <c r="P392" s="10">
        <f t="shared" si="46"/>
        <v>33.577483145098036</v>
      </c>
      <c r="Q392" s="11">
        <f t="shared" si="47"/>
        <v>5.8856236888865973E-2</v>
      </c>
    </row>
    <row r="393" spans="1:17">
      <c r="A393" s="9">
        <f t="shared" si="50"/>
        <v>388</v>
      </c>
      <c r="B393" s="14" t="s">
        <v>190</v>
      </c>
      <c r="C393" s="8">
        <f>димвенканали!C393</f>
        <v>227.9</v>
      </c>
      <c r="D393" s="8">
        <f>димвенканали!D393</f>
        <v>0</v>
      </c>
      <c r="E393" s="8">
        <f>димвенканали!E393</f>
        <v>0</v>
      </c>
      <c r="F393" s="8">
        <f t="shared" ref="F393:F456" si="51">C393+D393+E393</f>
        <v>227.9</v>
      </c>
      <c r="G393" s="8"/>
      <c r="H393" s="8"/>
      <c r="I393" s="8">
        <v>4</v>
      </c>
      <c r="J393" s="11">
        <v>1.5686274509803921E-3</v>
      </c>
      <c r="K393" s="18">
        <f t="shared" si="48"/>
        <v>3.5594196078431373</v>
      </c>
      <c r="L393" s="10">
        <f t="shared" ref="L393:L455" si="52">K393*0.3677</f>
        <v>1.3087985898039216</v>
      </c>
      <c r="M393" s="10">
        <v>1.3749647058823529</v>
      </c>
      <c r="N393" s="10">
        <v>0.47231372549019607</v>
      </c>
      <c r="O393" s="247">
        <f t="shared" si="49"/>
        <v>0.47231372549019607</v>
      </c>
      <c r="P393" s="10">
        <f t="shared" ref="P393:P455" si="53">K393+L393+M393+O393</f>
        <v>6.715496629019607</v>
      </c>
      <c r="Q393" s="11">
        <f t="shared" ref="Q393:Q455" si="54">P393/F393</f>
        <v>2.9466856643350622E-2</v>
      </c>
    </row>
    <row r="394" spans="1:17">
      <c r="A394" s="9">
        <f t="shared" si="50"/>
        <v>389</v>
      </c>
      <c r="B394" s="14" t="s">
        <v>191</v>
      </c>
      <c r="C394" s="8">
        <f>димвенканали!C394</f>
        <v>130.5</v>
      </c>
      <c r="D394" s="8">
        <f>димвенканали!D394</f>
        <v>0</v>
      </c>
      <c r="E394" s="8">
        <f>димвенканали!E394</f>
        <v>0</v>
      </c>
      <c r="F394" s="8">
        <f t="shared" si="51"/>
        <v>130.5</v>
      </c>
      <c r="G394" s="8"/>
      <c r="H394" s="8"/>
      <c r="I394" s="8">
        <v>5</v>
      </c>
      <c r="J394" s="11">
        <v>1.9607843137254902E-3</v>
      </c>
      <c r="K394" s="18">
        <f t="shared" si="48"/>
        <v>4.4492745098039217</v>
      </c>
      <c r="L394" s="10">
        <f t="shared" si="52"/>
        <v>1.6359982372549022</v>
      </c>
      <c r="M394" s="10">
        <v>1.7187058823529411</v>
      </c>
      <c r="N394" s="10">
        <v>0.59039215686274515</v>
      </c>
      <c r="O394" s="247">
        <f t="shared" si="49"/>
        <v>0.59039215686274515</v>
      </c>
      <c r="P394" s="10">
        <f t="shared" si="53"/>
        <v>8.3943707862745089</v>
      </c>
      <c r="Q394" s="11">
        <f t="shared" si="54"/>
        <v>6.4324680354593933E-2</v>
      </c>
    </row>
    <row r="395" spans="1:17">
      <c r="A395" s="9">
        <f t="shared" si="50"/>
        <v>390</v>
      </c>
      <c r="B395" s="14" t="s">
        <v>192</v>
      </c>
      <c r="C395" s="8">
        <f>димвенканали!C395</f>
        <v>384.3</v>
      </c>
      <c r="D395" s="8">
        <f>димвенканали!D395</f>
        <v>0</v>
      </c>
      <c r="E395" s="8">
        <f>димвенканали!E395</f>
        <v>0</v>
      </c>
      <c r="F395" s="8">
        <f t="shared" si="51"/>
        <v>384.3</v>
      </c>
      <c r="G395" s="8"/>
      <c r="H395" s="8"/>
      <c r="I395" s="8">
        <v>14</v>
      </c>
      <c r="J395" s="11">
        <v>5.4901960784313726E-3</v>
      </c>
      <c r="K395" s="18">
        <f t="shared" si="48"/>
        <v>12.457968627450981</v>
      </c>
      <c r="L395" s="10">
        <f t="shared" si="52"/>
        <v>4.5807950643137261</v>
      </c>
      <c r="M395" s="10">
        <v>4.8123764705882355</v>
      </c>
      <c r="N395" s="10">
        <v>1.6530980392156864</v>
      </c>
      <c r="O395" s="247">
        <f t="shared" si="49"/>
        <v>1.6530980392156864</v>
      </c>
      <c r="P395" s="10">
        <f t="shared" si="53"/>
        <v>23.504238201568626</v>
      </c>
      <c r="Q395" s="11">
        <f t="shared" si="54"/>
        <v>6.1161171484695874E-2</v>
      </c>
    </row>
    <row r="396" spans="1:17">
      <c r="A396" s="9">
        <f t="shared" si="50"/>
        <v>391</v>
      </c>
      <c r="B396" s="14" t="s">
        <v>193</v>
      </c>
      <c r="C396" s="8">
        <f>димвенканали!C396</f>
        <v>383.3</v>
      </c>
      <c r="D396" s="8">
        <f>димвенканали!D396</f>
        <v>0</v>
      </c>
      <c r="E396" s="8">
        <f>димвенканали!E396</f>
        <v>0</v>
      </c>
      <c r="F396" s="8">
        <f t="shared" si="51"/>
        <v>383.3</v>
      </c>
      <c r="G396" s="8"/>
      <c r="H396" s="8"/>
      <c r="I396" s="8">
        <v>15</v>
      </c>
      <c r="J396" s="11">
        <v>5.8823529411764705E-3</v>
      </c>
      <c r="K396" s="18">
        <f t="shared" si="48"/>
        <v>13.347823529411766</v>
      </c>
      <c r="L396" s="10">
        <f t="shared" si="52"/>
        <v>4.9079947117647071</v>
      </c>
      <c r="M396" s="10">
        <v>5.1561176470588235</v>
      </c>
      <c r="N396" s="10">
        <v>1.7711764705882354</v>
      </c>
      <c r="O396" s="247">
        <f t="shared" si="49"/>
        <v>1.7711764705882354</v>
      </c>
      <c r="P396" s="10">
        <f t="shared" si="53"/>
        <v>25.183112358823532</v>
      </c>
      <c r="Q396" s="11">
        <f t="shared" si="54"/>
        <v>6.5700788830742318E-2</v>
      </c>
    </row>
    <row r="397" spans="1:17">
      <c r="A397" s="9">
        <f t="shared" si="50"/>
        <v>392</v>
      </c>
      <c r="B397" s="14" t="s">
        <v>194</v>
      </c>
      <c r="C397" s="8">
        <f>димвенканали!C397</f>
        <v>409.4</v>
      </c>
      <c r="D397" s="8">
        <f>димвенканали!D397</f>
        <v>27.3</v>
      </c>
      <c r="E397" s="8">
        <f>димвенканали!E397</f>
        <v>66.900000000000006</v>
      </c>
      <c r="F397" s="8">
        <f t="shared" si="51"/>
        <v>503.6</v>
      </c>
      <c r="G397" s="8">
        <v>1</v>
      </c>
      <c r="H397" s="8">
        <v>2</v>
      </c>
      <c r="I397" s="8">
        <v>13</v>
      </c>
      <c r="J397" s="11">
        <v>6.2745098039215684E-3</v>
      </c>
      <c r="K397" s="18">
        <f t="shared" si="48"/>
        <v>14.237678431372549</v>
      </c>
      <c r="L397" s="10">
        <f t="shared" si="52"/>
        <v>5.2351943592156864</v>
      </c>
      <c r="M397" s="10">
        <v>5.4998588235294115</v>
      </c>
      <c r="N397" s="10">
        <v>1.8892549019607843</v>
      </c>
      <c r="O397" s="247">
        <f t="shared" si="49"/>
        <v>1.8892549019607843</v>
      </c>
      <c r="P397" s="10">
        <f t="shared" si="53"/>
        <v>26.861986516078428</v>
      </c>
      <c r="Q397" s="11">
        <f t="shared" si="54"/>
        <v>5.3339925568066771E-2</v>
      </c>
    </row>
    <row r="398" spans="1:17">
      <c r="A398" s="9">
        <f t="shared" si="50"/>
        <v>393</v>
      </c>
      <c r="B398" s="14" t="s">
        <v>195</v>
      </c>
      <c r="C398" s="8">
        <f>димвенканали!C398</f>
        <v>387.4</v>
      </c>
      <c r="D398" s="8">
        <f>димвенканали!D398</f>
        <v>0</v>
      </c>
      <c r="E398" s="8">
        <f>димвенканали!E398</f>
        <v>0</v>
      </c>
      <c r="F398" s="8">
        <f t="shared" si="51"/>
        <v>387.4</v>
      </c>
      <c r="G398" s="8"/>
      <c r="H398" s="8"/>
      <c r="I398" s="8">
        <v>13</v>
      </c>
      <c r="J398" s="11">
        <v>5.0980392156862739E-3</v>
      </c>
      <c r="K398" s="18">
        <f t="shared" si="48"/>
        <v>11.568113725490194</v>
      </c>
      <c r="L398" s="10">
        <f t="shared" si="52"/>
        <v>4.253595416862745</v>
      </c>
      <c r="M398" s="10">
        <v>4.4686352941176466</v>
      </c>
      <c r="N398" s="10">
        <v>1.5350196078431373</v>
      </c>
      <c r="O398" s="247">
        <f t="shared" si="49"/>
        <v>1.5350196078431373</v>
      </c>
      <c r="P398" s="10">
        <f t="shared" si="53"/>
        <v>21.825364044313723</v>
      </c>
      <c r="Q398" s="11">
        <f t="shared" si="54"/>
        <v>5.6338058968285296E-2</v>
      </c>
    </row>
    <row r="399" spans="1:17">
      <c r="A399" s="9">
        <f t="shared" si="50"/>
        <v>394</v>
      </c>
      <c r="B399" s="14" t="s">
        <v>196</v>
      </c>
      <c r="C399" s="8">
        <f>димвенканали!C399</f>
        <v>147</v>
      </c>
      <c r="D399" s="8">
        <f>димвенканали!D399</f>
        <v>0</v>
      </c>
      <c r="E399" s="8">
        <f>димвенканали!E399</f>
        <v>0</v>
      </c>
      <c r="F399" s="8">
        <f t="shared" si="51"/>
        <v>147</v>
      </c>
      <c r="G399" s="8"/>
      <c r="H399" s="8"/>
      <c r="I399" s="8">
        <v>3</v>
      </c>
      <c r="J399" s="11">
        <v>1.176470588235294E-3</v>
      </c>
      <c r="K399" s="18">
        <f t="shared" si="48"/>
        <v>2.6695647058823528</v>
      </c>
      <c r="L399" s="10">
        <f t="shared" si="52"/>
        <v>0.98159894235294121</v>
      </c>
      <c r="M399" s="10">
        <v>1.0312235294117647</v>
      </c>
      <c r="N399" s="10">
        <v>0.35423529411764704</v>
      </c>
      <c r="O399" s="247">
        <f t="shared" si="49"/>
        <v>0.35423529411764704</v>
      </c>
      <c r="P399" s="10">
        <f t="shared" si="53"/>
        <v>5.0366224717647059</v>
      </c>
      <c r="Q399" s="11">
        <f t="shared" si="54"/>
        <v>3.4262737903161262E-2</v>
      </c>
    </row>
    <row r="400" spans="1:17">
      <c r="A400" s="9">
        <f t="shared" si="50"/>
        <v>395</v>
      </c>
      <c r="B400" s="14" t="s">
        <v>197</v>
      </c>
      <c r="C400" s="8">
        <f>димвенканали!C400</f>
        <v>203.69</v>
      </c>
      <c r="D400" s="8">
        <f>димвенканали!D400</f>
        <v>0</v>
      </c>
      <c r="E400" s="8">
        <f>димвенканали!E400</f>
        <v>0</v>
      </c>
      <c r="F400" s="8">
        <f t="shared" si="51"/>
        <v>203.69</v>
      </c>
      <c r="G400" s="8"/>
      <c r="H400" s="8"/>
      <c r="I400" s="8">
        <v>6</v>
      </c>
      <c r="J400" s="11">
        <v>2.352941176470588E-3</v>
      </c>
      <c r="K400" s="18">
        <f t="shared" si="48"/>
        <v>5.3391294117647057</v>
      </c>
      <c r="L400" s="10">
        <f t="shared" si="52"/>
        <v>1.9631978847058824</v>
      </c>
      <c r="M400" s="10">
        <v>2.0624470588235293</v>
      </c>
      <c r="N400" s="10">
        <v>0.70847058823529407</v>
      </c>
      <c r="O400" s="247">
        <f t="shared" si="49"/>
        <v>0.70847058823529407</v>
      </c>
      <c r="P400" s="10">
        <f t="shared" si="53"/>
        <v>10.073244943529412</v>
      </c>
      <c r="Q400" s="11">
        <f t="shared" si="54"/>
        <v>4.9453802069465425E-2</v>
      </c>
    </row>
    <row r="401" spans="1:17">
      <c r="A401" s="9">
        <f t="shared" si="50"/>
        <v>396</v>
      </c>
      <c r="B401" s="14" t="s">
        <v>198</v>
      </c>
      <c r="C401" s="8">
        <f>димвенканали!C401</f>
        <v>64</v>
      </c>
      <c r="D401" s="8">
        <f>димвенканали!D401</f>
        <v>0</v>
      </c>
      <c r="E401" s="8">
        <f>димвенканали!E401</f>
        <v>0</v>
      </c>
      <c r="F401" s="8">
        <f t="shared" si="51"/>
        <v>64</v>
      </c>
      <c r="G401" s="8"/>
      <c r="H401" s="8"/>
      <c r="I401" s="8">
        <v>2</v>
      </c>
      <c r="J401" s="11">
        <v>7.8431372549019605E-4</v>
      </c>
      <c r="K401" s="18">
        <f t="shared" si="48"/>
        <v>1.7797098039215686</v>
      </c>
      <c r="L401" s="10">
        <f t="shared" si="52"/>
        <v>0.6543992949019608</v>
      </c>
      <c r="M401" s="10">
        <v>0.68748235294117643</v>
      </c>
      <c r="N401" s="10">
        <v>0.23615686274509803</v>
      </c>
      <c r="O401" s="247">
        <f t="shared" si="49"/>
        <v>0.23615686274509803</v>
      </c>
      <c r="P401" s="10">
        <f t="shared" si="53"/>
        <v>3.3577483145098035</v>
      </c>
      <c r="Q401" s="11">
        <f t="shared" si="54"/>
        <v>5.246481741421568E-2</v>
      </c>
    </row>
    <row r="402" spans="1:17">
      <c r="A402" s="9">
        <f t="shared" si="50"/>
        <v>397</v>
      </c>
      <c r="B402" s="14" t="s">
        <v>199</v>
      </c>
      <c r="C402" s="8">
        <f>димвенканали!C402</f>
        <v>138.9</v>
      </c>
      <c r="D402" s="8">
        <f>димвенканали!D402</f>
        <v>0</v>
      </c>
      <c r="E402" s="8">
        <f>димвенканали!E402</f>
        <v>0</v>
      </c>
      <c r="F402" s="8">
        <f t="shared" si="51"/>
        <v>138.9</v>
      </c>
      <c r="G402" s="8"/>
      <c r="H402" s="8"/>
      <c r="I402" s="8">
        <v>5</v>
      </c>
      <c r="J402" s="11">
        <v>1.9607843137254902E-3</v>
      </c>
      <c r="K402" s="18">
        <f t="shared" si="48"/>
        <v>4.4492745098039217</v>
      </c>
      <c r="L402" s="10">
        <f t="shared" si="52"/>
        <v>1.6359982372549022</v>
      </c>
      <c r="M402" s="10">
        <v>1.7187058823529411</v>
      </c>
      <c r="N402" s="10">
        <v>0.59039215686274515</v>
      </c>
      <c r="O402" s="247">
        <f t="shared" si="49"/>
        <v>0.59039215686274515</v>
      </c>
      <c r="P402" s="10">
        <f t="shared" si="53"/>
        <v>8.3943707862745089</v>
      </c>
      <c r="Q402" s="11">
        <f t="shared" si="54"/>
        <v>6.0434634890385232E-2</v>
      </c>
    </row>
    <row r="403" spans="1:17">
      <c r="A403" s="9">
        <f t="shared" si="50"/>
        <v>398</v>
      </c>
      <c r="B403" s="14" t="s">
        <v>200</v>
      </c>
      <c r="C403" s="8">
        <f>димвенканали!C403</f>
        <v>338.8</v>
      </c>
      <c r="D403" s="8">
        <f>димвенканали!D403</f>
        <v>0</v>
      </c>
      <c r="E403" s="8">
        <f>димвенканали!E403</f>
        <v>0</v>
      </c>
      <c r="F403" s="8">
        <f t="shared" si="51"/>
        <v>338.8</v>
      </c>
      <c r="G403" s="8"/>
      <c r="H403" s="8"/>
      <c r="I403" s="8">
        <v>12</v>
      </c>
      <c r="J403" s="11">
        <v>4.7058823529411761E-3</v>
      </c>
      <c r="K403" s="18">
        <f t="shared" si="48"/>
        <v>10.678258823529411</v>
      </c>
      <c r="L403" s="10">
        <f t="shared" si="52"/>
        <v>3.9263957694117648</v>
      </c>
      <c r="M403" s="10">
        <v>4.1248941176470586</v>
      </c>
      <c r="N403" s="10">
        <v>1.4169411764705881</v>
      </c>
      <c r="O403" s="247">
        <f t="shared" si="49"/>
        <v>1.4169411764705881</v>
      </c>
      <c r="P403" s="10">
        <f t="shared" si="53"/>
        <v>20.146489887058824</v>
      </c>
      <c r="Q403" s="11">
        <f t="shared" si="54"/>
        <v>5.9464255864990621E-2</v>
      </c>
    </row>
    <row r="404" spans="1:17">
      <c r="A404" s="9">
        <f t="shared" si="50"/>
        <v>399</v>
      </c>
      <c r="B404" s="14" t="s">
        <v>201</v>
      </c>
      <c r="C404" s="8">
        <f>димвенканали!C404</f>
        <v>386.9</v>
      </c>
      <c r="D404" s="8">
        <f>димвенканали!D404</f>
        <v>0</v>
      </c>
      <c r="E404" s="8">
        <f>димвенканали!E404</f>
        <v>0</v>
      </c>
      <c r="F404" s="8">
        <f t="shared" si="51"/>
        <v>386.9</v>
      </c>
      <c r="G404" s="8"/>
      <c r="H404" s="8"/>
      <c r="I404" s="8">
        <v>8</v>
      </c>
      <c r="J404" s="11">
        <v>3.1372549019607842E-3</v>
      </c>
      <c r="K404" s="18">
        <f t="shared" si="48"/>
        <v>7.1188392156862745</v>
      </c>
      <c r="L404" s="10">
        <f t="shared" si="52"/>
        <v>2.6175971796078432</v>
      </c>
      <c r="M404" s="10">
        <v>2.7499294117647057</v>
      </c>
      <c r="N404" s="10">
        <v>0.94462745098039214</v>
      </c>
      <c r="O404" s="247">
        <f t="shared" si="49"/>
        <v>0.94462745098039214</v>
      </c>
      <c r="P404" s="10">
        <f t="shared" si="53"/>
        <v>13.430993258039214</v>
      </c>
      <c r="Q404" s="11">
        <f t="shared" si="54"/>
        <v>3.4714379059289778E-2</v>
      </c>
    </row>
    <row r="405" spans="1:17">
      <c r="A405" s="9">
        <f t="shared" si="50"/>
        <v>400</v>
      </c>
      <c r="B405" s="14" t="s">
        <v>202</v>
      </c>
      <c r="C405" s="8">
        <f>димвенканали!C405</f>
        <v>972.7</v>
      </c>
      <c r="D405" s="8">
        <f>димвенканали!D405</f>
        <v>0</v>
      </c>
      <c r="E405" s="8">
        <f>димвенканали!E405</f>
        <v>0</v>
      </c>
      <c r="F405" s="8">
        <f t="shared" si="51"/>
        <v>972.7</v>
      </c>
      <c r="G405" s="8"/>
      <c r="H405" s="8"/>
      <c r="I405" s="8">
        <v>23</v>
      </c>
      <c r="J405" s="11">
        <v>9.0196078431372551E-3</v>
      </c>
      <c r="K405" s="18">
        <f t="shared" si="48"/>
        <v>20.466662745098041</v>
      </c>
      <c r="L405" s="10">
        <f t="shared" si="52"/>
        <v>7.5255918913725504</v>
      </c>
      <c r="M405" s="10">
        <v>7.9060470588235292</v>
      </c>
      <c r="N405" s="10">
        <v>2.7158039215686278</v>
      </c>
      <c r="O405" s="247">
        <f t="shared" si="49"/>
        <v>2.7158039215686278</v>
      </c>
      <c r="P405" s="10">
        <f t="shared" si="53"/>
        <v>38.614105616862751</v>
      </c>
      <c r="Q405" s="11">
        <f t="shared" si="54"/>
        <v>3.9697857116133183E-2</v>
      </c>
    </row>
    <row r="406" spans="1:17">
      <c r="A406" s="9">
        <f t="shared" si="50"/>
        <v>401</v>
      </c>
      <c r="B406" s="14" t="s">
        <v>203</v>
      </c>
      <c r="C406" s="8">
        <f>димвенканали!C406</f>
        <v>598.79999999999995</v>
      </c>
      <c r="D406" s="8">
        <f>димвенканали!D406</f>
        <v>0</v>
      </c>
      <c r="E406" s="8">
        <f>димвенканали!E406</f>
        <v>0</v>
      </c>
      <c r="F406" s="8">
        <f t="shared" si="51"/>
        <v>598.79999999999995</v>
      </c>
      <c r="G406" s="8"/>
      <c r="H406" s="8"/>
      <c r="I406" s="8">
        <v>13</v>
      </c>
      <c r="J406" s="11">
        <v>5.0980392156862739E-3</v>
      </c>
      <c r="K406" s="18">
        <f t="shared" si="48"/>
        <v>11.568113725490194</v>
      </c>
      <c r="L406" s="10">
        <f t="shared" si="52"/>
        <v>4.253595416862745</v>
      </c>
      <c r="M406" s="10">
        <v>4.4686352941176466</v>
      </c>
      <c r="N406" s="10">
        <v>1.5350196078431373</v>
      </c>
      <c r="O406" s="247">
        <f t="shared" si="49"/>
        <v>1.5350196078431373</v>
      </c>
      <c r="P406" s="10">
        <f t="shared" si="53"/>
        <v>21.825364044313723</v>
      </c>
      <c r="Q406" s="11">
        <f t="shared" si="54"/>
        <v>3.6448503748018911E-2</v>
      </c>
    </row>
    <row r="407" spans="1:17">
      <c r="A407" s="9">
        <f t="shared" si="50"/>
        <v>402</v>
      </c>
      <c r="B407" s="14" t="s">
        <v>204</v>
      </c>
      <c r="C407" s="8">
        <f>димвенканали!C407</f>
        <v>464.2</v>
      </c>
      <c r="D407" s="8">
        <f>димвенканали!D407</f>
        <v>0</v>
      </c>
      <c r="E407" s="8">
        <f>димвенканали!E407</f>
        <v>0</v>
      </c>
      <c r="F407" s="8">
        <f t="shared" si="51"/>
        <v>464.2</v>
      </c>
      <c r="G407" s="8"/>
      <c r="H407" s="8"/>
      <c r="I407" s="8">
        <v>12</v>
      </c>
      <c r="J407" s="11">
        <v>4.7058823529411761E-3</v>
      </c>
      <c r="K407" s="18">
        <f t="shared" si="48"/>
        <v>10.678258823529411</v>
      </c>
      <c r="L407" s="10">
        <f t="shared" si="52"/>
        <v>3.9263957694117648</v>
      </c>
      <c r="M407" s="10">
        <v>4.1248941176470586</v>
      </c>
      <c r="N407" s="10">
        <v>1.4169411764705881</v>
      </c>
      <c r="O407" s="247">
        <f t="shared" si="49"/>
        <v>1.4169411764705881</v>
      </c>
      <c r="P407" s="10">
        <f t="shared" si="53"/>
        <v>20.146489887058824</v>
      </c>
      <c r="Q407" s="11">
        <f t="shared" si="54"/>
        <v>4.3400452147907852E-2</v>
      </c>
    </row>
    <row r="408" spans="1:17">
      <c r="A408" s="9">
        <f t="shared" si="50"/>
        <v>403</v>
      </c>
      <c r="B408" s="14" t="s">
        <v>205</v>
      </c>
      <c r="C408" s="8">
        <f>димвенканали!C408</f>
        <v>606.78</v>
      </c>
      <c r="D408" s="8">
        <f>димвенканали!D408</f>
        <v>0</v>
      </c>
      <c r="E408" s="8">
        <f>димвенканали!E408</f>
        <v>0</v>
      </c>
      <c r="F408" s="8">
        <f t="shared" si="51"/>
        <v>606.78</v>
      </c>
      <c r="G408" s="8"/>
      <c r="H408" s="8"/>
      <c r="I408" s="8">
        <v>16</v>
      </c>
      <c r="J408" s="11">
        <v>6.2745098039215684E-3</v>
      </c>
      <c r="K408" s="18">
        <f t="shared" si="48"/>
        <v>14.237678431372549</v>
      </c>
      <c r="L408" s="10">
        <f t="shared" si="52"/>
        <v>5.2351943592156864</v>
      </c>
      <c r="M408" s="10">
        <v>5.4998588235294115</v>
      </c>
      <c r="N408" s="10">
        <v>1.8892549019607843</v>
      </c>
      <c r="O408" s="247">
        <f t="shared" si="49"/>
        <v>1.8892549019607843</v>
      </c>
      <c r="P408" s="10">
        <f t="shared" si="53"/>
        <v>26.861986516078428</v>
      </c>
      <c r="Q408" s="11">
        <f t="shared" si="54"/>
        <v>4.4269729582514961E-2</v>
      </c>
    </row>
    <row r="409" spans="1:17">
      <c r="A409" s="9">
        <f t="shared" si="50"/>
        <v>404</v>
      </c>
      <c r="B409" s="14" t="s">
        <v>206</v>
      </c>
      <c r="C409" s="8">
        <f>димвенканали!C409</f>
        <v>305</v>
      </c>
      <c r="D409" s="8">
        <f>димвенканали!D409</f>
        <v>0</v>
      </c>
      <c r="E409" s="8">
        <f>димвенканали!E409</f>
        <v>0</v>
      </c>
      <c r="F409" s="8">
        <f t="shared" si="51"/>
        <v>305</v>
      </c>
      <c r="G409" s="8"/>
      <c r="H409" s="8"/>
      <c r="I409" s="8">
        <v>8</v>
      </c>
      <c r="J409" s="11">
        <v>3.1372549019607842E-3</v>
      </c>
      <c r="K409" s="18">
        <f t="shared" si="48"/>
        <v>7.1188392156862745</v>
      </c>
      <c r="L409" s="10">
        <f t="shared" si="52"/>
        <v>2.6175971796078432</v>
      </c>
      <c r="M409" s="10">
        <v>2.7499294117647057</v>
      </c>
      <c r="N409" s="10">
        <v>0.94462745098039214</v>
      </c>
      <c r="O409" s="247">
        <f t="shared" si="49"/>
        <v>0.94462745098039214</v>
      </c>
      <c r="P409" s="10">
        <f t="shared" si="53"/>
        <v>13.430993258039214</v>
      </c>
      <c r="Q409" s="11">
        <f t="shared" si="54"/>
        <v>4.4036043468981032E-2</v>
      </c>
    </row>
    <row r="410" spans="1:17">
      <c r="A410" s="9">
        <f t="shared" si="50"/>
        <v>405</v>
      </c>
      <c r="B410" s="14" t="s">
        <v>207</v>
      </c>
      <c r="C410" s="8">
        <f>димвенканали!C410</f>
        <v>759.8</v>
      </c>
      <c r="D410" s="8">
        <f>димвенканали!D410</f>
        <v>0</v>
      </c>
      <c r="E410" s="8">
        <f>димвенканали!E410</f>
        <v>0</v>
      </c>
      <c r="F410" s="8">
        <f t="shared" si="51"/>
        <v>759.8</v>
      </c>
      <c r="G410" s="8"/>
      <c r="H410" s="8"/>
      <c r="I410" s="8">
        <v>19</v>
      </c>
      <c r="J410" s="11">
        <v>7.4509803921568628E-3</v>
      </c>
      <c r="K410" s="18">
        <f t="shared" si="48"/>
        <v>16.907243137254902</v>
      </c>
      <c r="L410" s="10">
        <f t="shared" si="52"/>
        <v>6.2167933015686279</v>
      </c>
      <c r="M410" s="10">
        <v>6.5310823529411763</v>
      </c>
      <c r="N410" s="10">
        <v>2.2434901960784317</v>
      </c>
      <c r="O410" s="247">
        <f t="shared" si="49"/>
        <v>2.2434901960784317</v>
      </c>
      <c r="P410" s="10">
        <f t="shared" si="53"/>
        <v>31.89860898784314</v>
      </c>
      <c r="Q410" s="11">
        <f t="shared" si="54"/>
        <v>4.1982902063494525E-2</v>
      </c>
    </row>
    <row r="411" spans="1:17">
      <c r="A411" s="9">
        <f t="shared" si="50"/>
        <v>406</v>
      </c>
      <c r="B411" s="14" t="s">
        <v>208</v>
      </c>
      <c r="C411" s="8">
        <f>димвенканали!C411</f>
        <v>530.20000000000005</v>
      </c>
      <c r="D411" s="8">
        <f>димвенканали!D411</f>
        <v>0</v>
      </c>
      <c r="E411" s="8">
        <f>димвенканали!E411</f>
        <v>0</v>
      </c>
      <c r="F411" s="8">
        <f t="shared" si="51"/>
        <v>530.20000000000005</v>
      </c>
      <c r="G411" s="8"/>
      <c r="H411" s="8"/>
      <c r="I411" s="8">
        <v>15</v>
      </c>
      <c r="J411" s="11">
        <v>5.8823529411764705E-3</v>
      </c>
      <c r="K411" s="18">
        <f t="shared" si="48"/>
        <v>13.347823529411766</v>
      </c>
      <c r="L411" s="10">
        <f t="shared" si="52"/>
        <v>4.9079947117647071</v>
      </c>
      <c r="M411" s="10">
        <v>5.1561176470588235</v>
      </c>
      <c r="N411" s="10">
        <v>1.7711764705882354</v>
      </c>
      <c r="O411" s="247">
        <f t="shared" si="49"/>
        <v>1.7711764705882354</v>
      </c>
      <c r="P411" s="10">
        <f t="shared" si="53"/>
        <v>25.183112358823532</v>
      </c>
      <c r="Q411" s="11">
        <f t="shared" si="54"/>
        <v>4.7497382796724878E-2</v>
      </c>
    </row>
    <row r="412" spans="1:17">
      <c r="A412" s="9">
        <f t="shared" si="50"/>
        <v>407</v>
      </c>
      <c r="B412" s="14" t="s">
        <v>209</v>
      </c>
      <c r="C412" s="8">
        <f>димвенканали!C412</f>
        <v>123.5</v>
      </c>
      <c r="D412" s="8">
        <f>димвенканали!D412</f>
        <v>0</v>
      </c>
      <c r="E412" s="8">
        <f>димвенканали!E412</f>
        <v>0</v>
      </c>
      <c r="F412" s="8">
        <f t="shared" si="51"/>
        <v>123.5</v>
      </c>
      <c r="G412" s="8"/>
      <c r="H412" s="8"/>
      <c r="I412" s="8">
        <v>3</v>
      </c>
      <c r="J412" s="11">
        <v>1.176470588235294E-3</v>
      </c>
      <c r="K412" s="18">
        <f t="shared" si="48"/>
        <v>2.6695647058823528</v>
      </c>
      <c r="L412" s="10">
        <f t="shared" si="52"/>
        <v>0.98159894235294121</v>
      </c>
      <c r="M412" s="10">
        <v>1.0312235294117647</v>
      </c>
      <c r="N412" s="10">
        <v>0.35423529411764704</v>
      </c>
      <c r="O412" s="247">
        <f t="shared" si="49"/>
        <v>0.35423529411764704</v>
      </c>
      <c r="P412" s="10">
        <f t="shared" si="53"/>
        <v>5.0366224717647059</v>
      </c>
      <c r="Q412" s="11">
        <f t="shared" si="54"/>
        <v>4.0782368192426768E-2</v>
      </c>
    </row>
    <row r="413" spans="1:17">
      <c r="A413" s="9">
        <f t="shared" si="50"/>
        <v>408</v>
      </c>
      <c r="B413" s="14" t="s">
        <v>210</v>
      </c>
      <c r="C413" s="8">
        <f>димвенканали!C413</f>
        <v>298.8</v>
      </c>
      <c r="D413" s="8">
        <f>димвенканали!D413</f>
        <v>0</v>
      </c>
      <c r="E413" s="8">
        <f>димвенканали!E413</f>
        <v>0</v>
      </c>
      <c r="F413" s="8">
        <f t="shared" si="51"/>
        <v>298.8</v>
      </c>
      <c r="G413" s="8"/>
      <c r="H413" s="8"/>
      <c r="I413" s="8">
        <v>11</v>
      </c>
      <c r="J413" s="11">
        <v>4.3137254901960782E-3</v>
      </c>
      <c r="K413" s="18">
        <f t="shared" si="48"/>
        <v>9.7884039215686283</v>
      </c>
      <c r="L413" s="10">
        <f t="shared" si="52"/>
        <v>3.5991961219607851</v>
      </c>
      <c r="M413" s="10">
        <v>3.7811529411764702</v>
      </c>
      <c r="N413" s="10">
        <v>43.13725490196078</v>
      </c>
      <c r="O413" s="247">
        <f t="shared" si="49"/>
        <v>43.13725490196078</v>
      </c>
      <c r="P413" s="10">
        <f t="shared" si="53"/>
        <v>60.306007886666663</v>
      </c>
      <c r="Q413" s="11">
        <f t="shared" si="54"/>
        <v>0.20182733563141453</v>
      </c>
    </row>
    <row r="414" spans="1:17">
      <c r="A414" s="9">
        <f t="shared" si="50"/>
        <v>409</v>
      </c>
      <c r="B414" s="14" t="s">
        <v>211</v>
      </c>
      <c r="C414" s="8">
        <f>димвенканали!C414</f>
        <v>217.3</v>
      </c>
      <c r="D414" s="8">
        <f>димвенканали!D414</f>
        <v>0</v>
      </c>
      <c r="E414" s="8">
        <f>димвенканали!E414</f>
        <v>0</v>
      </c>
      <c r="F414" s="8">
        <f t="shared" si="51"/>
        <v>217.3</v>
      </c>
      <c r="G414" s="8"/>
      <c r="H414" s="8"/>
      <c r="I414" s="8">
        <v>8</v>
      </c>
      <c r="J414" s="11">
        <v>3.1372549019607842E-3</v>
      </c>
      <c r="K414" s="18">
        <f t="shared" si="48"/>
        <v>7.1188392156862745</v>
      </c>
      <c r="L414" s="10">
        <f t="shared" si="52"/>
        <v>2.6175971796078432</v>
      </c>
      <c r="M414" s="10">
        <v>2.7499294117647057</v>
      </c>
      <c r="N414" s="10">
        <v>0.94462745098039214</v>
      </c>
      <c r="O414" s="247">
        <f t="shared" si="49"/>
        <v>0.94462745098039214</v>
      </c>
      <c r="P414" s="10">
        <f t="shared" si="53"/>
        <v>13.430993258039214</v>
      </c>
      <c r="Q414" s="11">
        <f t="shared" si="54"/>
        <v>6.1808528568979351E-2</v>
      </c>
    </row>
    <row r="415" spans="1:17">
      <c r="A415" s="9">
        <f t="shared" si="50"/>
        <v>410</v>
      </c>
      <c r="B415" s="14" t="s">
        <v>212</v>
      </c>
      <c r="C415" s="8">
        <f>димвенканали!C415</f>
        <v>283.89999999999998</v>
      </c>
      <c r="D415" s="8">
        <f>димвенканали!D415</f>
        <v>10</v>
      </c>
      <c r="E415" s="8">
        <f>димвенканали!E415</f>
        <v>0</v>
      </c>
      <c r="F415" s="8">
        <f t="shared" si="51"/>
        <v>293.89999999999998</v>
      </c>
      <c r="G415" s="8">
        <v>1</v>
      </c>
      <c r="H415" s="8"/>
      <c r="I415" s="8">
        <v>9</v>
      </c>
      <c r="J415" s="11">
        <v>3.9215686274509803E-3</v>
      </c>
      <c r="K415" s="18">
        <f t="shared" si="48"/>
        <v>8.8985490196078434</v>
      </c>
      <c r="L415" s="10">
        <f t="shared" si="52"/>
        <v>3.2719964745098045</v>
      </c>
      <c r="M415" s="10">
        <v>3.4374117647058822</v>
      </c>
      <c r="N415" s="10">
        <v>1.1807843137254903</v>
      </c>
      <c r="O415" s="247">
        <f t="shared" si="49"/>
        <v>1.1807843137254903</v>
      </c>
      <c r="P415" s="10">
        <f t="shared" si="53"/>
        <v>16.788741572549018</v>
      </c>
      <c r="Q415" s="11">
        <f t="shared" si="54"/>
        <v>5.7123993101561819E-2</v>
      </c>
    </row>
    <row r="416" spans="1:17">
      <c r="A416" s="9">
        <f t="shared" si="50"/>
        <v>411</v>
      </c>
      <c r="B416" s="14" t="s">
        <v>213</v>
      </c>
      <c r="C416" s="8">
        <f>димвенканали!C416</f>
        <v>198.9</v>
      </c>
      <c r="D416" s="8">
        <f>димвенканали!D416</f>
        <v>0</v>
      </c>
      <c r="E416" s="8">
        <f>димвенканали!E416</f>
        <v>0</v>
      </c>
      <c r="F416" s="8">
        <f t="shared" si="51"/>
        <v>198.9</v>
      </c>
      <c r="G416" s="8"/>
      <c r="H416" s="8"/>
      <c r="I416" s="8">
        <v>4</v>
      </c>
      <c r="J416" s="11">
        <v>1.5686274509803921E-3</v>
      </c>
      <c r="K416" s="18">
        <f t="shared" si="48"/>
        <v>3.5594196078431373</v>
      </c>
      <c r="L416" s="10">
        <f t="shared" si="52"/>
        <v>1.3087985898039216</v>
      </c>
      <c r="M416" s="10">
        <v>1.3749647058823529</v>
      </c>
      <c r="N416" s="10">
        <v>0.47231372549019607</v>
      </c>
      <c r="O416" s="247">
        <f t="shared" si="49"/>
        <v>0.47231372549019607</v>
      </c>
      <c r="P416" s="10">
        <f t="shared" si="53"/>
        <v>6.715496629019607</v>
      </c>
      <c r="Q416" s="11">
        <f t="shared" si="54"/>
        <v>3.3763180638610391E-2</v>
      </c>
    </row>
    <row r="417" spans="1:17">
      <c r="A417" s="9">
        <f t="shared" si="50"/>
        <v>412</v>
      </c>
      <c r="B417" s="14" t="s">
        <v>214</v>
      </c>
      <c r="C417" s="8">
        <f>димвенканали!C417</f>
        <v>95.6</v>
      </c>
      <c r="D417" s="8">
        <f>димвенканали!D417</f>
        <v>0</v>
      </c>
      <c r="E417" s="8">
        <f>димвенканали!E417</f>
        <v>0</v>
      </c>
      <c r="F417" s="8">
        <f t="shared" si="51"/>
        <v>95.6</v>
      </c>
      <c r="G417" s="8"/>
      <c r="H417" s="8"/>
      <c r="I417" s="8">
        <v>3</v>
      </c>
      <c r="J417" s="11">
        <v>1.176470588235294E-3</v>
      </c>
      <c r="K417" s="18">
        <f t="shared" si="48"/>
        <v>2.6695647058823528</v>
      </c>
      <c r="L417" s="10">
        <f t="shared" si="52"/>
        <v>0.98159894235294121</v>
      </c>
      <c r="M417" s="10">
        <v>1.0312235294117647</v>
      </c>
      <c r="N417" s="10">
        <v>0.35423529411764704</v>
      </c>
      <c r="O417" s="247">
        <f t="shared" si="49"/>
        <v>0.35423529411764704</v>
      </c>
      <c r="P417" s="10">
        <f t="shared" si="53"/>
        <v>5.0366224717647059</v>
      </c>
      <c r="Q417" s="11">
        <f t="shared" si="54"/>
        <v>5.2684335478710313E-2</v>
      </c>
    </row>
    <row r="418" spans="1:17">
      <c r="A418" s="9">
        <f t="shared" si="50"/>
        <v>413</v>
      </c>
      <c r="B418" s="14" t="s">
        <v>215</v>
      </c>
      <c r="C418" s="8">
        <f>димвенканали!C418</f>
        <v>408.7</v>
      </c>
      <c r="D418" s="8">
        <f>димвенканали!D418</f>
        <v>0</v>
      </c>
      <c r="E418" s="8">
        <f>димвенканали!E418</f>
        <v>0</v>
      </c>
      <c r="F418" s="8">
        <f t="shared" si="51"/>
        <v>408.7</v>
      </c>
      <c r="G418" s="8"/>
      <c r="H418" s="8"/>
      <c r="I418" s="8">
        <v>12</v>
      </c>
      <c r="J418" s="11">
        <v>4.7058823529411761E-3</v>
      </c>
      <c r="K418" s="18">
        <f t="shared" si="48"/>
        <v>10.678258823529411</v>
      </c>
      <c r="L418" s="10">
        <f t="shared" si="52"/>
        <v>3.9263957694117648</v>
      </c>
      <c r="M418" s="10">
        <v>4.1248941176470586</v>
      </c>
      <c r="N418" s="10">
        <v>1.4169411764705881</v>
      </c>
      <c r="O418" s="247">
        <f t="shared" si="49"/>
        <v>1.4169411764705881</v>
      </c>
      <c r="P418" s="10">
        <f t="shared" si="53"/>
        <v>20.146489887058824</v>
      </c>
      <c r="Q418" s="11">
        <f t="shared" si="54"/>
        <v>4.92940785100534E-2</v>
      </c>
    </row>
    <row r="419" spans="1:17">
      <c r="A419" s="9">
        <f t="shared" si="50"/>
        <v>414</v>
      </c>
      <c r="B419" s="14" t="s">
        <v>216</v>
      </c>
      <c r="C419" s="8">
        <f>димвенканали!C419</f>
        <v>449.5</v>
      </c>
      <c r="D419" s="8">
        <f>димвенканали!D419</f>
        <v>0</v>
      </c>
      <c r="E419" s="8">
        <f>димвенканали!E419</f>
        <v>0</v>
      </c>
      <c r="F419" s="8">
        <f t="shared" si="51"/>
        <v>449.5</v>
      </c>
      <c r="G419" s="8"/>
      <c r="H419" s="8"/>
      <c r="I419" s="8">
        <v>13</v>
      </c>
      <c r="J419" s="11">
        <v>5.0980392156862739E-3</v>
      </c>
      <c r="K419" s="18">
        <f t="shared" si="48"/>
        <v>11.568113725490194</v>
      </c>
      <c r="L419" s="10">
        <f t="shared" si="52"/>
        <v>4.253595416862745</v>
      </c>
      <c r="M419" s="10">
        <v>4.4686352941176466</v>
      </c>
      <c r="N419" s="10">
        <v>1.5350196078431373</v>
      </c>
      <c r="O419" s="247">
        <f t="shared" si="49"/>
        <v>1.5350196078431373</v>
      </c>
      <c r="P419" s="10">
        <f t="shared" si="53"/>
        <v>21.825364044313723</v>
      </c>
      <c r="Q419" s="11">
        <f t="shared" si="54"/>
        <v>4.8554758719274137E-2</v>
      </c>
    </row>
    <row r="420" spans="1:17">
      <c r="A420" s="9">
        <f t="shared" si="50"/>
        <v>415</v>
      </c>
      <c r="B420" s="14" t="s">
        <v>217</v>
      </c>
      <c r="C420" s="8">
        <f>димвенканали!C420</f>
        <v>364.8</v>
      </c>
      <c r="D420" s="8">
        <f>димвенканали!D420</f>
        <v>0</v>
      </c>
      <c r="E420" s="8">
        <f>димвенканали!E420</f>
        <v>0</v>
      </c>
      <c r="F420" s="8">
        <f t="shared" si="51"/>
        <v>364.8</v>
      </c>
      <c r="G420" s="8"/>
      <c r="H420" s="8"/>
      <c r="I420" s="8">
        <v>9</v>
      </c>
      <c r="J420" s="11">
        <v>3.529411764705882E-3</v>
      </c>
      <c r="K420" s="18">
        <f t="shared" si="48"/>
        <v>8.0086941176470585</v>
      </c>
      <c r="L420" s="10">
        <f t="shared" si="52"/>
        <v>2.9447968270588238</v>
      </c>
      <c r="M420" s="10">
        <v>3.0936705882352937</v>
      </c>
      <c r="N420" s="10">
        <v>1.0627058823529412</v>
      </c>
      <c r="O420" s="247">
        <f t="shared" si="49"/>
        <v>1.0627058823529412</v>
      </c>
      <c r="P420" s="10">
        <f t="shared" si="53"/>
        <v>15.109867415294115</v>
      </c>
      <c r="Q420" s="11">
        <f t="shared" si="54"/>
        <v>4.1419592695433431E-2</v>
      </c>
    </row>
    <row r="421" spans="1:17">
      <c r="A421" s="9">
        <f t="shared" si="50"/>
        <v>416</v>
      </c>
      <c r="B421" s="14" t="s">
        <v>218</v>
      </c>
      <c r="C421" s="8">
        <f>димвенканали!C421</f>
        <v>326.3</v>
      </c>
      <c r="D421" s="8">
        <f>димвенканали!D421</f>
        <v>0</v>
      </c>
      <c r="E421" s="8">
        <f>димвенканали!E421</f>
        <v>0</v>
      </c>
      <c r="F421" s="8">
        <f t="shared" si="51"/>
        <v>326.3</v>
      </c>
      <c r="G421" s="8"/>
      <c r="H421" s="8"/>
      <c r="I421" s="8">
        <v>5</v>
      </c>
      <c r="J421" s="11">
        <v>1.9607843137254902E-3</v>
      </c>
      <c r="K421" s="18">
        <f t="shared" si="48"/>
        <v>4.4492745098039217</v>
      </c>
      <c r="L421" s="10">
        <f t="shared" si="52"/>
        <v>1.6359982372549022</v>
      </c>
      <c r="M421" s="10">
        <v>1.7187058823529411</v>
      </c>
      <c r="N421" s="10">
        <v>0.59039215686274515</v>
      </c>
      <c r="O421" s="247">
        <f t="shared" si="49"/>
        <v>0.59039215686274515</v>
      </c>
      <c r="P421" s="10">
        <f t="shared" si="53"/>
        <v>8.3943707862745089</v>
      </c>
      <c r="Q421" s="11">
        <f t="shared" si="54"/>
        <v>2.5725929470654333E-2</v>
      </c>
    </row>
    <row r="422" spans="1:17">
      <c r="A422" s="9">
        <f t="shared" si="50"/>
        <v>417</v>
      </c>
      <c r="B422" s="14" t="s">
        <v>219</v>
      </c>
      <c r="C422" s="8">
        <f>димвенканали!C422</f>
        <v>634.70000000000005</v>
      </c>
      <c r="D422" s="8">
        <f>димвенканали!D422</f>
        <v>0</v>
      </c>
      <c r="E422" s="8">
        <f>димвенканали!E422</f>
        <v>0</v>
      </c>
      <c r="F422" s="8">
        <f t="shared" si="51"/>
        <v>634.70000000000005</v>
      </c>
      <c r="G422" s="8"/>
      <c r="H422" s="8"/>
      <c r="I422" s="8">
        <v>20</v>
      </c>
      <c r="J422" s="11">
        <v>7.8431372549019607E-3</v>
      </c>
      <c r="K422" s="18">
        <f t="shared" si="48"/>
        <v>17.797098039215687</v>
      </c>
      <c r="L422" s="10">
        <f t="shared" si="52"/>
        <v>6.5439929490196089</v>
      </c>
      <c r="M422" s="10">
        <v>6.8748235294117643</v>
      </c>
      <c r="N422" s="10">
        <v>2.3615686274509806</v>
      </c>
      <c r="O422" s="247">
        <f t="shared" si="49"/>
        <v>2.3615686274509806</v>
      </c>
      <c r="P422" s="10">
        <f t="shared" si="53"/>
        <v>33.577483145098036</v>
      </c>
      <c r="Q422" s="11">
        <f t="shared" si="54"/>
        <v>5.290291971813145E-2</v>
      </c>
    </row>
    <row r="423" spans="1:17">
      <c r="A423" s="9">
        <f t="shared" si="50"/>
        <v>418</v>
      </c>
      <c r="B423" s="14" t="s">
        <v>220</v>
      </c>
      <c r="C423" s="8">
        <f>димвенканали!C423</f>
        <v>267.10000000000002</v>
      </c>
      <c r="D423" s="8">
        <f>димвенканали!D423</f>
        <v>0</v>
      </c>
      <c r="E423" s="8">
        <f>димвенканали!E423</f>
        <v>0</v>
      </c>
      <c r="F423" s="8">
        <f t="shared" si="51"/>
        <v>267.10000000000002</v>
      </c>
      <c r="G423" s="8"/>
      <c r="H423" s="8"/>
      <c r="I423" s="8">
        <v>7</v>
      </c>
      <c r="J423" s="11">
        <v>2.7450980392156863E-3</v>
      </c>
      <c r="K423" s="18">
        <f t="shared" si="48"/>
        <v>6.2289843137254906</v>
      </c>
      <c r="L423" s="10">
        <f t="shared" si="52"/>
        <v>2.290397532156863</v>
      </c>
      <c r="M423" s="10">
        <v>2.4061882352941177</v>
      </c>
      <c r="N423" s="10">
        <v>0.82654901960784322</v>
      </c>
      <c r="O423" s="247">
        <f t="shared" si="49"/>
        <v>0.82654901960784322</v>
      </c>
      <c r="P423" s="10">
        <f t="shared" si="53"/>
        <v>11.752119100784313</v>
      </c>
      <c r="Q423" s="11">
        <f t="shared" si="54"/>
        <v>4.3998948336893717E-2</v>
      </c>
    </row>
    <row r="424" spans="1:17">
      <c r="A424" s="9">
        <f t="shared" si="50"/>
        <v>419</v>
      </c>
      <c r="B424" s="14" t="s">
        <v>221</v>
      </c>
      <c r="C424" s="8">
        <f>димвенканали!C424</f>
        <v>224.6</v>
      </c>
      <c r="D424" s="8">
        <f>димвенканали!D424</f>
        <v>0</v>
      </c>
      <c r="E424" s="8">
        <f>димвенканали!E424</f>
        <v>0</v>
      </c>
      <c r="F424" s="8">
        <f t="shared" si="51"/>
        <v>224.6</v>
      </c>
      <c r="G424" s="8"/>
      <c r="H424" s="8"/>
      <c r="I424" s="8">
        <v>5</v>
      </c>
      <c r="J424" s="11">
        <v>1.9607843137254902E-3</v>
      </c>
      <c r="K424" s="18">
        <f t="shared" si="48"/>
        <v>4.4492745098039217</v>
      </c>
      <c r="L424" s="10">
        <f t="shared" si="52"/>
        <v>1.6359982372549022</v>
      </c>
      <c r="M424" s="10">
        <v>1.7187058823529411</v>
      </c>
      <c r="N424" s="10">
        <v>0.59039215686274515</v>
      </c>
      <c r="O424" s="247">
        <f t="shared" si="49"/>
        <v>0.59039215686274515</v>
      </c>
      <c r="P424" s="10">
        <f t="shared" si="53"/>
        <v>8.3943707862745089</v>
      </c>
      <c r="Q424" s="11">
        <f t="shared" si="54"/>
        <v>3.737475862099069E-2</v>
      </c>
    </row>
    <row r="425" spans="1:17">
      <c r="A425" s="9">
        <f t="shared" si="50"/>
        <v>420</v>
      </c>
      <c r="B425" s="14" t="s">
        <v>222</v>
      </c>
      <c r="C425" s="8">
        <f>димвенканали!C425</f>
        <v>572.29999999999995</v>
      </c>
      <c r="D425" s="8">
        <f>димвенканали!D425</f>
        <v>0</v>
      </c>
      <c r="E425" s="8">
        <f>димвенканали!E425</f>
        <v>0</v>
      </c>
      <c r="F425" s="8">
        <f t="shared" si="51"/>
        <v>572.29999999999995</v>
      </c>
      <c r="G425" s="8"/>
      <c r="H425" s="8"/>
      <c r="I425" s="8">
        <v>17</v>
      </c>
      <c r="J425" s="11">
        <v>6.6666666666666662E-3</v>
      </c>
      <c r="K425" s="18">
        <f t="shared" si="48"/>
        <v>15.127533333333334</v>
      </c>
      <c r="L425" s="10">
        <f t="shared" si="52"/>
        <v>5.5623940066666675</v>
      </c>
      <c r="M425" s="10">
        <v>5.8435999999999995</v>
      </c>
      <c r="N425" s="10">
        <v>2.0073333333333334</v>
      </c>
      <c r="O425" s="247">
        <f t="shared" si="49"/>
        <v>2.0073333333333334</v>
      </c>
      <c r="P425" s="10">
        <f t="shared" si="53"/>
        <v>28.540860673333334</v>
      </c>
      <c r="Q425" s="11">
        <f t="shared" si="54"/>
        <v>4.9870453736385351E-2</v>
      </c>
    </row>
    <row r="426" spans="1:17">
      <c r="A426" s="9">
        <f t="shared" si="50"/>
        <v>421</v>
      </c>
      <c r="B426" s="14" t="s">
        <v>223</v>
      </c>
      <c r="C426" s="8">
        <f>димвенканали!C426</f>
        <v>227.9</v>
      </c>
      <c r="D426" s="8">
        <f>димвенканали!D426</f>
        <v>0</v>
      </c>
      <c r="E426" s="8">
        <f>димвенканали!E426</f>
        <v>0</v>
      </c>
      <c r="F426" s="8">
        <f t="shared" si="51"/>
        <v>227.9</v>
      </c>
      <c r="G426" s="8"/>
      <c r="H426" s="8"/>
      <c r="I426" s="8">
        <v>5</v>
      </c>
      <c r="J426" s="11">
        <v>1.9607843137254902E-3</v>
      </c>
      <c r="K426" s="18">
        <f t="shared" si="48"/>
        <v>4.4492745098039217</v>
      </c>
      <c r="L426" s="10">
        <f t="shared" si="52"/>
        <v>1.6359982372549022</v>
      </c>
      <c r="M426" s="10">
        <v>1.7187058823529411</v>
      </c>
      <c r="N426" s="10">
        <v>0.59039215686274515</v>
      </c>
      <c r="O426" s="247">
        <f t="shared" si="49"/>
        <v>0.59039215686274515</v>
      </c>
      <c r="P426" s="10">
        <f t="shared" si="53"/>
        <v>8.3943707862745089</v>
      </c>
      <c r="Q426" s="11">
        <f t="shared" si="54"/>
        <v>3.6833570804188281E-2</v>
      </c>
    </row>
    <row r="427" spans="1:17">
      <c r="A427" s="9">
        <f t="shared" si="50"/>
        <v>422</v>
      </c>
      <c r="B427" s="14" t="s">
        <v>224</v>
      </c>
      <c r="C427" s="8">
        <f>димвенканали!C427</f>
        <v>641.5</v>
      </c>
      <c r="D427" s="8">
        <f>димвенканали!D427</f>
        <v>18.100000000000001</v>
      </c>
      <c r="E427" s="8">
        <f>димвенканали!E427</f>
        <v>0</v>
      </c>
      <c r="F427" s="8">
        <f t="shared" si="51"/>
        <v>659.6</v>
      </c>
      <c r="G427" s="8">
        <v>1</v>
      </c>
      <c r="H427" s="8"/>
      <c r="I427" s="8">
        <v>20</v>
      </c>
      <c r="J427" s="11">
        <v>8.2352941176470577E-3</v>
      </c>
      <c r="K427" s="18">
        <f t="shared" si="48"/>
        <v>18.686952941176468</v>
      </c>
      <c r="L427" s="10">
        <f t="shared" si="52"/>
        <v>6.8711925964705882</v>
      </c>
      <c r="M427" s="10">
        <v>7.2185647058823514</v>
      </c>
      <c r="N427" s="10">
        <v>2.4796470588235291</v>
      </c>
      <c r="O427" s="247">
        <f t="shared" si="49"/>
        <v>2.4796470588235291</v>
      </c>
      <c r="P427" s="10">
        <f t="shared" si="53"/>
        <v>35.256357302352939</v>
      </c>
      <c r="Q427" s="11">
        <f t="shared" si="54"/>
        <v>5.3451117802233078E-2</v>
      </c>
    </row>
    <row r="428" spans="1:17">
      <c r="A428" s="9">
        <f t="shared" si="50"/>
        <v>423</v>
      </c>
      <c r="B428" s="14" t="s">
        <v>225</v>
      </c>
      <c r="C428" s="8">
        <f>димвенканали!C428</f>
        <v>824.8</v>
      </c>
      <c r="D428" s="8">
        <f>димвенканали!D428</f>
        <v>0</v>
      </c>
      <c r="E428" s="8">
        <f>димвенканали!E428</f>
        <v>0</v>
      </c>
      <c r="F428" s="8">
        <f t="shared" si="51"/>
        <v>824.8</v>
      </c>
      <c r="G428" s="8"/>
      <c r="H428" s="8"/>
      <c r="I428" s="8">
        <v>20</v>
      </c>
      <c r="J428" s="11">
        <v>7.8431372549019607E-3</v>
      </c>
      <c r="K428" s="18">
        <f t="shared" si="48"/>
        <v>17.797098039215687</v>
      </c>
      <c r="L428" s="10">
        <f t="shared" si="52"/>
        <v>6.5439929490196089</v>
      </c>
      <c r="M428" s="10">
        <v>6.8748235294117643</v>
      </c>
      <c r="N428" s="10">
        <v>2.3615686274509806</v>
      </c>
      <c r="O428" s="247">
        <f t="shared" si="49"/>
        <v>2.3615686274509806</v>
      </c>
      <c r="P428" s="10">
        <f t="shared" si="53"/>
        <v>33.577483145098036</v>
      </c>
      <c r="Q428" s="11">
        <f t="shared" si="54"/>
        <v>4.0709848624027691E-2</v>
      </c>
    </row>
    <row r="429" spans="1:17">
      <c r="A429" s="9">
        <f t="shared" si="50"/>
        <v>424</v>
      </c>
      <c r="B429" s="14" t="s">
        <v>226</v>
      </c>
      <c r="C429" s="8">
        <f>димвенканали!C429</f>
        <v>162.80000000000001</v>
      </c>
      <c r="D429" s="8">
        <f>димвенканали!D429</f>
        <v>0</v>
      </c>
      <c r="E429" s="8">
        <f>димвенканали!E429</f>
        <v>0</v>
      </c>
      <c r="F429" s="8">
        <f t="shared" si="51"/>
        <v>162.80000000000001</v>
      </c>
      <c r="G429" s="8"/>
      <c r="H429" s="8"/>
      <c r="I429" s="8">
        <v>4</v>
      </c>
      <c r="J429" s="11">
        <v>1.5686274509803921E-3</v>
      </c>
      <c r="K429" s="18">
        <f t="shared" si="48"/>
        <v>3.5594196078431373</v>
      </c>
      <c r="L429" s="10">
        <f t="shared" si="52"/>
        <v>1.3087985898039216</v>
      </c>
      <c r="M429" s="10">
        <v>1.3749647058823529</v>
      </c>
      <c r="N429" s="10">
        <v>0.47231372549019607</v>
      </c>
      <c r="O429" s="247">
        <f t="shared" si="49"/>
        <v>0.47231372549019607</v>
      </c>
      <c r="P429" s="10">
        <f t="shared" si="53"/>
        <v>6.715496629019607</v>
      </c>
      <c r="Q429" s="11">
        <f t="shared" si="54"/>
        <v>4.1249979293732225E-2</v>
      </c>
    </row>
    <row r="430" spans="1:17">
      <c r="A430" s="9">
        <f t="shared" si="50"/>
        <v>425</v>
      </c>
      <c r="B430" s="14" t="s">
        <v>227</v>
      </c>
      <c r="C430" s="8">
        <f>димвенканали!C430</f>
        <v>163.30000000000001</v>
      </c>
      <c r="D430" s="8">
        <f>димвенканали!D430</f>
        <v>0</v>
      </c>
      <c r="E430" s="8">
        <f>димвенканали!E430</f>
        <v>0</v>
      </c>
      <c r="F430" s="8">
        <f t="shared" si="51"/>
        <v>163.30000000000001</v>
      </c>
      <c r="G430" s="8"/>
      <c r="H430" s="8"/>
      <c r="I430" s="8">
        <v>3</v>
      </c>
      <c r="J430" s="11">
        <v>1.176470588235294E-3</v>
      </c>
      <c r="K430" s="18">
        <f t="shared" si="48"/>
        <v>2.6695647058823528</v>
      </c>
      <c r="L430" s="10">
        <f t="shared" si="52"/>
        <v>0.98159894235294121</v>
      </c>
      <c r="M430" s="10">
        <v>1.0312235294117647</v>
      </c>
      <c r="N430" s="10">
        <v>0.35423529411764704</v>
      </c>
      <c r="O430" s="247">
        <f t="shared" si="49"/>
        <v>0.35423529411764704</v>
      </c>
      <c r="P430" s="10">
        <f t="shared" si="53"/>
        <v>5.0366224717647059</v>
      </c>
      <c r="Q430" s="11">
        <f t="shared" si="54"/>
        <v>3.0842758553366233E-2</v>
      </c>
    </row>
    <row r="431" spans="1:17">
      <c r="A431" s="9">
        <f t="shared" si="50"/>
        <v>426</v>
      </c>
      <c r="B431" s="14" t="s">
        <v>228</v>
      </c>
      <c r="C431" s="8">
        <f>димвенканали!C431</f>
        <v>449.9</v>
      </c>
      <c r="D431" s="8">
        <f>димвенканали!D431</f>
        <v>0</v>
      </c>
      <c r="E431" s="8">
        <f>димвенканали!E431</f>
        <v>0</v>
      </c>
      <c r="F431" s="8">
        <f t="shared" si="51"/>
        <v>449.9</v>
      </c>
      <c r="G431" s="8"/>
      <c r="H431" s="8"/>
      <c r="I431" s="8">
        <v>14</v>
      </c>
      <c r="J431" s="11">
        <v>5.4901960784313726E-3</v>
      </c>
      <c r="K431" s="18">
        <f t="shared" si="48"/>
        <v>12.457968627450981</v>
      </c>
      <c r="L431" s="10">
        <f t="shared" si="52"/>
        <v>4.5807950643137261</v>
      </c>
      <c r="M431" s="10">
        <v>4.8123764705882355</v>
      </c>
      <c r="N431" s="10">
        <v>1.6530980392156864</v>
      </c>
      <c r="O431" s="247">
        <f t="shared" si="49"/>
        <v>1.6530980392156864</v>
      </c>
      <c r="P431" s="10">
        <f t="shared" si="53"/>
        <v>23.504238201568626</v>
      </c>
      <c r="Q431" s="11">
        <f t="shared" si="54"/>
        <v>5.2243250059054516E-2</v>
      </c>
    </row>
    <row r="432" spans="1:17">
      <c r="A432" s="9">
        <f t="shared" si="50"/>
        <v>427</v>
      </c>
      <c r="B432" s="14" t="s">
        <v>229</v>
      </c>
      <c r="C432" s="8">
        <f>димвенканали!C432</f>
        <v>344.6</v>
      </c>
      <c r="D432" s="8">
        <f>димвенканали!D432</f>
        <v>0</v>
      </c>
      <c r="E432" s="8">
        <f>димвенканали!E432</f>
        <v>89.5</v>
      </c>
      <c r="F432" s="8">
        <f t="shared" si="51"/>
        <v>434.1</v>
      </c>
      <c r="G432" s="8"/>
      <c r="H432" s="8">
        <v>2</v>
      </c>
      <c r="I432" s="8">
        <v>10</v>
      </c>
      <c r="J432" s="11">
        <v>4.7058823529411761E-3</v>
      </c>
      <c r="K432" s="18">
        <f t="shared" si="48"/>
        <v>10.678258823529411</v>
      </c>
      <c r="L432" s="10">
        <f t="shared" si="52"/>
        <v>3.9263957694117648</v>
      </c>
      <c r="M432" s="10">
        <v>4.1248941176470586</v>
      </c>
      <c r="N432" s="10">
        <v>1.4169411764705881</v>
      </c>
      <c r="O432" s="247">
        <f t="shared" si="49"/>
        <v>1.4169411764705881</v>
      </c>
      <c r="P432" s="10">
        <f t="shared" si="53"/>
        <v>20.146489887058824</v>
      </c>
      <c r="Q432" s="11">
        <f t="shared" si="54"/>
        <v>4.6409790110709108E-2</v>
      </c>
    </row>
    <row r="433" spans="1:17">
      <c r="A433" s="9">
        <f t="shared" si="50"/>
        <v>428</v>
      </c>
      <c r="B433" s="14" t="s">
        <v>230</v>
      </c>
      <c r="C433" s="8">
        <f>димвенканали!C433</f>
        <v>271.3</v>
      </c>
      <c r="D433" s="8">
        <f>димвенканали!D433</f>
        <v>0</v>
      </c>
      <c r="E433" s="8">
        <f>димвенканали!E433</f>
        <v>0</v>
      </c>
      <c r="F433" s="8">
        <f t="shared" si="51"/>
        <v>271.3</v>
      </c>
      <c r="G433" s="8"/>
      <c r="H433" s="8"/>
      <c r="I433" s="8">
        <v>8</v>
      </c>
      <c r="J433" s="11">
        <v>3.1372549019607842E-3</v>
      </c>
      <c r="K433" s="18">
        <f t="shared" si="48"/>
        <v>7.1188392156862745</v>
      </c>
      <c r="L433" s="10">
        <f t="shared" si="52"/>
        <v>2.6175971796078432</v>
      </c>
      <c r="M433" s="10">
        <v>2.7499294117647057</v>
      </c>
      <c r="N433" s="10">
        <v>0.94462745098039214</v>
      </c>
      <c r="O433" s="247">
        <f t="shared" si="49"/>
        <v>0.94462745098039214</v>
      </c>
      <c r="P433" s="10">
        <f t="shared" si="53"/>
        <v>13.430993258039214</v>
      </c>
      <c r="Q433" s="11">
        <f t="shared" si="54"/>
        <v>4.9506056977660202E-2</v>
      </c>
    </row>
    <row r="434" spans="1:17">
      <c r="A434" s="9">
        <f t="shared" si="50"/>
        <v>429</v>
      </c>
      <c r="B434" s="14" t="s">
        <v>231</v>
      </c>
      <c r="C434" s="8">
        <f>димвенканали!C434</f>
        <v>461.8</v>
      </c>
      <c r="D434" s="8">
        <f>димвенканали!D434</f>
        <v>0</v>
      </c>
      <c r="E434" s="8">
        <f>димвенканали!E434</f>
        <v>65.599999999999994</v>
      </c>
      <c r="F434" s="8">
        <f t="shared" si="51"/>
        <v>527.4</v>
      </c>
      <c r="G434" s="8"/>
      <c r="H434" s="8">
        <v>1</v>
      </c>
      <c r="I434" s="8">
        <v>14</v>
      </c>
      <c r="J434" s="11">
        <v>5.8823529411764705E-3</v>
      </c>
      <c r="K434" s="18">
        <f t="shared" si="48"/>
        <v>13.347823529411766</v>
      </c>
      <c r="L434" s="10">
        <f t="shared" si="52"/>
        <v>4.9079947117647071</v>
      </c>
      <c r="M434" s="10">
        <v>5.1561176470588235</v>
      </c>
      <c r="N434" s="10">
        <v>1.7711764705882354</v>
      </c>
      <c r="O434" s="247">
        <f t="shared" si="49"/>
        <v>1.7711764705882354</v>
      </c>
      <c r="P434" s="10">
        <f t="shared" si="53"/>
        <v>25.183112358823532</v>
      </c>
      <c r="Q434" s="11">
        <f t="shared" si="54"/>
        <v>4.7749549409980156E-2</v>
      </c>
    </row>
    <row r="435" spans="1:17">
      <c r="A435" s="9">
        <f t="shared" si="50"/>
        <v>430</v>
      </c>
      <c r="B435" s="14" t="s">
        <v>232</v>
      </c>
      <c r="C435" s="8">
        <f>димвенканали!C435</f>
        <v>882.9</v>
      </c>
      <c r="D435" s="8">
        <f>димвенканали!D435</f>
        <v>0</v>
      </c>
      <c r="E435" s="8">
        <f>димвенканали!E435</f>
        <v>0</v>
      </c>
      <c r="F435" s="8">
        <f t="shared" si="51"/>
        <v>882.9</v>
      </c>
      <c r="G435" s="8"/>
      <c r="H435" s="8"/>
      <c r="I435" s="8">
        <v>15</v>
      </c>
      <c r="J435" s="11">
        <v>5.8823529411764705E-3</v>
      </c>
      <c r="K435" s="18">
        <f t="shared" si="48"/>
        <v>13.347823529411766</v>
      </c>
      <c r="L435" s="10">
        <f t="shared" si="52"/>
        <v>4.9079947117647071</v>
      </c>
      <c r="M435" s="10">
        <v>5.1561176470588235</v>
      </c>
      <c r="N435" s="10">
        <v>1.7711764705882354</v>
      </c>
      <c r="O435" s="247">
        <f t="shared" si="49"/>
        <v>1.7711764705882354</v>
      </c>
      <c r="P435" s="10">
        <f t="shared" si="53"/>
        <v>25.183112358823532</v>
      </c>
      <c r="Q435" s="11">
        <f t="shared" si="54"/>
        <v>2.8523176304024841E-2</v>
      </c>
    </row>
    <row r="436" spans="1:17">
      <c r="A436" s="9">
        <f t="shared" si="50"/>
        <v>431</v>
      </c>
      <c r="B436" s="14" t="s">
        <v>233</v>
      </c>
      <c r="C436" s="8">
        <f>димвенканали!C436</f>
        <v>597.29999999999995</v>
      </c>
      <c r="D436" s="8">
        <f>димвенканали!D436</f>
        <v>107.3</v>
      </c>
      <c r="E436" s="8">
        <f>димвенканали!E436</f>
        <v>380.7</v>
      </c>
      <c r="F436" s="8">
        <f t="shared" si="51"/>
        <v>1085.3</v>
      </c>
      <c r="G436" s="8">
        <v>1</v>
      </c>
      <c r="H436" s="8">
        <v>2</v>
      </c>
      <c r="I436" s="8">
        <v>13</v>
      </c>
      <c r="J436" s="11">
        <v>6.2745098039215684E-3</v>
      </c>
      <c r="K436" s="18">
        <f t="shared" si="48"/>
        <v>14.237678431372549</v>
      </c>
      <c r="L436" s="10">
        <f t="shared" si="52"/>
        <v>5.2351943592156864</v>
      </c>
      <c r="M436" s="10">
        <v>5.4998588235294115</v>
      </c>
      <c r="N436" s="10">
        <v>62.745098039215684</v>
      </c>
      <c r="O436" s="247">
        <f t="shared" si="49"/>
        <v>62.745098039215684</v>
      </c>
      <c r="P436" s="10">
        <f t="shared" si="53"/>
        <v>87.717829653333325</v>
      </c>
      <c r="Q436" s="11">
        <f t="shared" si="54"/>
        <v>8.0823578414570468E-2</v>
      </c>
    </row>
    <row r="437" spans="1:17">
      <c r="A437" s="9">
        <f t="shared" si="50"/>
        <v>432</v>
      </c>
      <c r="B437" s="14" t="s">
        <v>234</v>
      </c>
      <c r="C437" s="8">
        <f>димвенканали!C437</f>
        <v>371.7</v>
      </c>
      <c r="D437" s="8">
        <f>димвенканали!D437</f>
        <v>0</v>
      </c>
      <c r="E437" s="8">
        <f>димвенканали!E437</f>
        <v>116.5</v>
      </c>
      <c r="F437" s="8">
        <f t="shared" si="51"/>
        <v>488.2</v>
      </c>
      <c r="G437" s="8"/>
      <c r="H437" s="8">
        <v>1</v>
      </c>
      <c r="I437" s="8">
        <v>7</v>
      </c>
      <c r="J437" s="11">
        <v>3.1372549019607842E-3</v>
      </c>
      <c r="K437" s="18">
        <f t="shared" si="48"/>
        <v>7.1188392156862745</v>
      </c>
      <c r="L437" s="10">
        <f t="shared" si="52"/>
        <v>2.6175971796078432</v>
      </c>
      <c r="M437" s="10">
        <v>2.7499294117647057</v>
      </c>
      <c r="N437" s="10">
        <v>4.7093333333333325</v>
      </c>
      <c r="O437" s="247">
        <f t="shared" si="49"/>
        <v>4.7093333333333325</v>
      </c>
      <c r="P437" s="10">
        <f t="shared" si="53"/>
        <v>17.195699140392154</v>
      </c>
      <c r="Q437" s="11">
        <f t="shared" si="54"/>
        <v>3.5222652888963854E-2</v>
      </c>
    </row>
    <row r="438" spans="1:17">
      <c r="A438" s="9">
        <f t="shared" si="50"/>
        <v>433</v>
      </c>
      <c r="B438" s="14" t="s">
        <v>235</v>
      </c>
      <c r="C438" s="8">
        <f>димвенканали!C438</f>
        <v>460.6</v>
      </c>
      <c r="D438" s="8">
        <f>димвенканали!D438</f>
        <v>39.700000000000003</v>
      </c>
      <c r="E438" s="8">
        <f>димвенканали!E438</f>
        <v>31.6</v>
      </c>
      <c r="F438" s="8">
        <f t="shared" si="51"/>
        <v>531.9</v>
      </c>
      <c r="G438" s="8">
        <v>1</v>
      </c>
      <c r="H438" s="8">
        <v>1</v>
      </c>
      <c r="I438" s="8">
        <v>12</v>
      </c>
      <c r="J438" s="11">
        <v>5.4901960784313726E-3</v>
      </c>
      <c r="K438" s="18">
        <f t="shared" si="48"/>
        <v>12.457968627450981</v>
      </c>
      <c r="L438" s="10">
        <f t="shared" si="52"/>
        <v>4.5807950643137261</v>
      </c>
      <c r="M438" s="10">
        <v>4.8123764705882355</v>
      </c>
      <c r="N438" s="10">
        <v>1.6530980392156864</v>
      </c>
      <c r="O438" s="247">
        <f t="shared" si="49"/>
        <v>1.6530980392156864</v>
      </c>
      <c r="P438" s="10">
        <f t="shared" si="53"/>
        <v>23.504238201568626</v>
      </c>
      <c r="Q438" s="11">
        <f t="shared" si="54"/>
        <v>4.4189205116692283E-2</v>
      </c>
    </row>
    <row r="439" spans="1:17">
      <c r="A439" s="9">
        <f t="shared" si="50"/>
        <v>434</v>
      </c>
      <c r="B439" s="14" t="s">
        <v>236</v>
      </c>
      <c r="C439" s="8">
        <f>димвенканали!C439</f>
        <v>804.5</v>
      </c>
      <c r="D439" s="8">
        <f>димвенканали!D439</f>
        <v>36.5</v>
      </c>
      <c r="E439" s="8">
        <f>димвенканали!E439</f>
        <v>76.2</v>
      </c>
      <c r="F439" s="8">
        <f t="shared" si="51"/>
        <v>917.2</v>
      </c>
      <c r="G439" s="8">
        <v>1</v>
      </c>
      <c r="H439" s="8">
        <v>2</v>
      </c>
      <c r="I439" s="8">
        <v>21</v>
      </c>
      <c r="J439" s="11">
        <v>9.4117647058823521E-3</v>
      </c>
      <c r="K439" s="18">
        <f t="shared" si="48"/>
        <v>21.356517647058823</v>
      </c>
      <c r="L439" s="10">
        <f t="shared" si="52"/>
        <v>7.8527915388235296</v>
      </c>
      <c r="M439" s="10">
        <v>8.2497882352941172</v>
      </c>
      <c r="N439" s="10">
        <v>2.8338823529411763</v>
      </c>
      <c r="O439" s="247">
        <f t="shared" si="49"/>
        <v>2.8338823529411763</v>
      </c>
      <c r="P439" s="10">
        <f t="shared" si="53"/>
        <v>40.292979774117647</v>
      </c>
      <c r="Q439" s="11">
        <f t="shared" si="54"/>
        <v>4.3930418419229879E-2</v>
      </c>
    </row>
    <row r="440" spans="1:17">
      <c r="A440" s="9">
        <f t="shared" si="50"/>
        <v>435</v>
      </c>
      <c r="B440" s="14" t="s">
        <v>237</v>
      </c>
      <c r="C440" s="8">
        <f>димвенканали!C440</f>
        <v>246.1</v>
      </c>
      <c r="D440" s="8">
        <f>димвенканали!D440</f>
        <v>0</v>
      </c>
      <c r="E440" s="8">
        <f>димвенканали!E440</f>
        <v>0</v>
      </c>
      <c r="F440" s="8">
        <f t="shared" si="51"/>
        <v>246.1</v>
      </c>
      <c r="G440" s="8"/>
      <c r="H440" s="8"/>
      <c r="I440" s="8">
        <v>8</v>
      </c>
      <c r="J440" s="11">
        <v>3.1372549019607842E-3</v>
      </c>
      <c r="K440" s="18">
        <f t="shared" si="48"/>
        <v>7.1188392156862745</v>
      </c>
      <c r="L440" s="10">
        <f t="shared" si="52"/>
        <v>2.6175971796078432</v>
      </c>
      <c r="M440" s="10">
        <v>2.7499294117647057</v>
      </c>
      <c r="N440" s="10">
        <v>0.94462745098039214</v>
      </c>
      <c r="O440" s="247">
        <f t="shared" si="49"/>
        <v>0.94462745098039214</v>
      </c>
      <c r="P440" s="10">
        <f t="shared" si="53"/>
        <v>13.430993258039214</v>
      </c>
      <c r="Q440" s="11">
        <f t="shared" si="54"/>
        <v>5.4575348468261738E-2</v>
      </c>
    </row>
    <row r="441" spans="1:17">
      <c r="A441" s="9">
        <f t="shared" si="50"/>
        <v>436</v>
      </c>
      <c r="B441" s="14" t="s">
        <v>238</v>
      </c>
      <c r="C441" s="8">
        <f>димвенканали!C441</f>
        <v>246.2</v>
      </c>
      <c r="D441" s="8">
        <f>димвенканали!D441</f>
        <v>0</v>
      </c>
      <c r="E441" s="8">
        <f>димвенканали!E441</f>
        <v>0</v>
      </c>
      <c r="F441" s="8">
        <f t="shared" si="51"/>
        <v>246.2</v>
      </c>
      <c r="G441" s="8"/>
      <c r="H441" s="8"/>
      <c r="I441" s="8">
        <v>8</v>
      </c>
      <c r="J441" s="11">
        <v>3.1372549019607842E-3</v>
      </c>
      <c r="K441" s="18">
        <f t="shared" si="48"/>
        <v>7.1188392156862745</v>
      </c>
      <c r="L441" s="10">
        <f t="shared" si="52"/>
        <v>2.6175971796078432</v>
      </c>
      <c r="M441" s="10">
        <v>2.7499294117647057</v>
      </c>
      <c r="N441" s="10">
        <v>0.94462745098039214</v>
      </c>
      <c r="O441" s="247">
        <f t="shared" si="49"/>
        <v>0.94462745098039214</v>
      </c>
      <c r="P441" s="10">
        <f t="shared" si="53"/>
        <v>13.430993258039214</v>
      </c>
      <c r="Q441" s="11">
        <f t="shared" si="54"/>
        <v>5.4553181389273821E-2</v>
      </c>
    </row>
    <row r="442" spans="1:17">
      <c r="A442" s="9">
        <f t="shared" si="50"/>
        <v>437</v>
      </c>
      <c r="B442" s="14" t="s">
        <v>239</v>
      </c>
      <c r="C442" s="8">
        <f>димвенканали!C442</f>
        <v>192.4</v>
      </c>
      <c r="D442" s="8">
        <f>димвенканали!D442</f>
        <v>0</v>
      </c>
      <c r="E442" s="8">
        <f>димвенканали!E442</f>
        <v>0</v>
      </c>
      <c r="F442" s="8">
        <f t="shared" si="51"/>
        <v>192.4</v>
      </c>
      <c r="G442" s="8"/>
      <c r="H442" s="8"/>
      <c r="I442" s="8">
        <v>6</v>
      </c>
      <c r="J442" s="11">
        <v>2.352941176470588E-3</v>
      </c>
      <c r="K442" s="18">
        <f t="shared" si="48"/>
        <v>5.3391294117647057</v>
      </c>
      <c r="L442" s="10">
        <f t="shared" si="52"/>
        <v>1.9631978847058824</v>
      </c>
      <c r="M442" s="10">
        <v>2.0624470588235293</v>
      </c>
      <c r="N442" s="10">
        <v>0.70847058823529407</v>
      </c>
      <c r="O442" s="247">
        <f t="shared" si="49"/>
        <v>0.70847058823529407</v>
      </c>
      <c r="P442" s="10">
        <f t="shared" si="53"/>
        <v>10.073244943529412</v>
      </c>
      <c r="Q442" s="11">
        <f t="shared" si="54"/>
        <v>5.2355742949737064E-2</v>
      </c>
    </row>
    <row r="443" spans="1:17">
      <c r="A443" s="9">
        <f t="shared" si="50"/>
        <v>438</v>
      </c>
      <c r="B443" s="14" t="s">
        <v>240</v>
      </c>
      <c r="C443" s="8">
        <f>димвенканали!C443</f>
        <v>246.4</v>
      </c>
      <c r="D443" s="8">
        <f>димвенканали!D443</f>
        <v>0</v>
      </c>
      <c r="E443" s="8">
        <f>димвенканали!E443</f>
        <v>0</v>
      </c>
      <c r="F443" s="8">
        <f t="shared" si="51"/>
        <v>246.4</v>
      </c>
      <c r="G443" s="8"/>
      <c r="H443" s="8"/>
      <c r="I443" s="8">
        <v>8</v>
      </c>
      <c r="J443" s="11">
        <v>3.1372549019607842E-3</v>
      </c>
      <c r="K443" s="18">
        <f t="shared" si="48"/>
        <v>7.1188392156862745</v>
      </c>
      <c r="L443" s="10">
        <f t="shared" si="52"/>
        <v>2.6175971796078432</v>
      </c>
      <c r="M443" s="10">
        <v>2.7499294117647057</v>
      </c>
      <c r="N443" s="10">
        <v>0.94462745098039214</v>
      </c>
      <c r="O443" s="247">
        <f t="shared" si="49"/>
        <v>0.94462745098039214</v>
      </c>
      <c r="P443" s="10">
        <f t="shared" si="53"/>
        <v>13.430993258039214</v>
      </c>
      <c r="Q443" s="11">
        <f t="shared" si="54"/>
        <v>5.4508901209574731E-2</v>
      </c>
    </row>
    <row r="444" spans="1:17">
      <c r="A444" s="9">
        <f t="shared" si="50"/>
        <v>439</v>
      </c>
      <c r="B444" s="14" t="s">
        <v>241</v>
      </c>
      <c r="C444" s="8">
        <f>димвенканали!C444</f>
        <v>245.5</v>
      </c>
      <c r="D444" s="8">
        <f>димвенканали!D444</f>
        <v>0</v>
      </c>
      <c r="E444" s="8">
        <f>димвенканали!E444</f>
        <v>0</v>
      </c>
      <c r="F444" s="8">
        <f t="shared" si="51"/>
        <v>245.5</v>
      </c>
      <c r="G444" s="8"/>
      <c r="H444" s="8"/>
      <c r="I444" s="8">
        <v>8</v>
      </c>
      <c r="J444" s="11">
        <v>3.1372549019607842E-3</v>
      </c>
      <c r="K444" s="18">
        <f t="shared" si="48"/>
        <v>7.1188392156862745</v>
      </c>
      <c r="L444" s="10">
        <f t="shared" si="52"/>
        <v>2.6175971796078432</v>
      </c>
      <c r="M444" s="10">
        <v>2.7499294117647057</v>
      </c>
      <c r="N444" s="10">
        <v>0.94462745098039214</v>
      </c>
      <c r="O444" s="247">
        <f t="shared" si="49"/>
        <v>0.94462745098039214</v>
      </c>
      <c r="P444" s="10">
        <f t="shared" si="53"/>
        <v>13.430993258039214</v>
      </c>
      <c r="Q444" s="11">
        <f t="shared" si="54"/>
        <v>5.4708730175312484E-2</v>
      </c>
    </row>
    <row r="445" spans="1:17">
      <c r="A445" s="9">
        <f t="shared" si="50"/>
        <v>440</v>
      </c>
      <c r="B445" s="14" t="s">
        <v>242</v>
      </c>
      <c r="C445" s="8">
        <f>димвенканали!C445</f>
        <v>307.8</v>
      </c>
      <c r="D445" s="8">
        <f>димвенканали!D445</f>
        <v>0</v>
      </c>
      <c r="E445" s="8">
        <f>димвенканали!E445</f>
        <v>0</v>
      </c>
      <c r="F445" s="8">
        <f t="shared" si="51"/>
        <v>307.8</v>
      </c>
      <c r="G445" s="8"/>
      <c r="H445" s="8"/>
      <c r="I445" s="8">
        <v>7</v>
      </c>
      <c r="J445" s="11">
        <v>2.7450980392156863E-3</v>
      </c>
      <c r="K445" s="18">
        <f t="shared" si="48"/>
        <v>6.2289843137254906</v>
      </c>
      <c r="L445" s="10">
        <f t="shared" si="52"/>
        <v>2.290397532156863</v>
      </c>
      <c r="M445" s="10">
        <v>2.4061882352941177</v>
      </c>
      <c r="N445" s="10">
        <v>0.82654901960784322</v>
      </c>
      <c r="O445" s="247">
        <f t="shared" si="49"/>
        <v>0.82654901960784322</v>
      </c>
      <c r="P445" s="10">
        <f t="shared" si="53"/>
        <v>11.752119100784313</v>
      </c>
      <c r="Q445" s="11">
        <f t="shared" si="54"/>
        <v>3.8181023719247281E-2</v>
      </c>
    </row>
    <row r="446" spans="1:17">
      <c r="A446" s="9">
        <f t="shared" si="50"/>
        <v>441</v>
      </c>
      <c r="B446" s="14" t="s">
        <v>243</v>
      </c>
      <c r="C446" s="8">
        <f>димвенканали!C446</f>
        <v>272.2</v>
      </c>
      <c r="D446" s="8">
        <f>димвенканали!D446</f>
        <v>0</v>
      </c>
      <c r="E446" s="8">
        <f>димвенканали!E446</f>
        <v>0</v>
      </c>
      <c r="F446" s="8">
        <f t="shared" si="51"/>
        <v>272.2</v>
      </c>
      <c r="G446" s="8"/>
      <c r="H446" s="8"/>
      <c r="I446" s="8">
        <v>8</v>
      </c>
      <c r="J446" s="11">
        <v>3.1372549019607842E-3</v>
      </c>
      <c r="K446" s="18">
        <f t="shared" si="48"/>
        <v>7.1188392156862745</v>
      </c>
      <c r="L446" s="10">
        <f t="shared" si="52"/>
        <v>2.6175971796078432</v>
      </c>
      <c r="M446" s="10">
        <v>2.7499294117647057</v>
      </c>
      <c r="N446" s="10">
        <v>0.94462745098039214</v>
      </c>
      <c r="O446" s="247">
        <f t="shared" si="49"/>
        <v>0.94462745098039214</v>
      </c>
      <c r="P446" s="10">
        <f t="shared" si="53"/>
        <v>13.430993258039214</v>
      </c>
      <c r="Q446" s="11">
        <f t="shared" si="54"/>
        <v>4.9342370529166846E-2</v>
      </c>
    </row>
    <row r="447" spans="1:17">
      <c r="A447" s="9">
        <f t="shared" si="50"/>
        <v>442</v>
      </c>
      <c r="B447" s="14" t="s">
        <v>244</v>
      </c>
      <c r="C447" s="8">
        <f>димвенканали!C447</f>
        <v>246.2</v>
      </c>
      <c r="D447" s="8">
        <f>димвенканали!D447</f>
        <v>0</v>
      </c>
      <c r="E447" s="8">
        <f>димвенканали!E447</f>
        <v>0</v>
      </c>
      <c r="F447" s="8">
        <f t="shared" si="51"/>
        <v>246.2</v>
      </c>
      <c r="G447" s="8"/>
      <c r="H447" s="8"/>
      <c r="I447" s="8">
        <v>8</v>
      </c>
      <c r="J447" s="11">
        <v>3.1372549019607842E-3</v>
      </c>
      <c r="K447" s="18">
        <f t="shared" si="48"/>
        <v>7.1188392156862745</v>
      </c>
      <c r="L447" s="10">
        <f t="shared" si="52"/>
        <v>2.6175971796078432</v>
      </c>
      <c r="M447" s="10">
        <v>2.7499294117647057</v>
      </c>
      <c r="N447" s="10">
        <v>0.94462745098039214</v>
      </c>
      <c r="O447" s="247">
        <f t="shared" si="49"/>
        <v>0.94462745098039214</v>
      </c>
      <c r="P447" s="10">
        <f t="shared" si="53"/>
        <v>13.430993258039214</v>
      </c>
      <c r="Q447" s="11">
        <f t="shared" si="54"/>
        <v>5.4553181389273821E-2</v>
      </c>
    </row>
    <row r="448" spans="1:17">
      <c r="A448" s="9">
        <f t="shared" si="50"/>
        <v>443</v>
      </c>
      <c r="B448" s="14" t="s">
        <v>245</v>
      </c>
      <c r="C448" s="8">
        <f>димвенканали!C448</f>
        <v>289</v>
      </c>
      <c r="D448" s="8">
        <f>димвенканали!D448</f>
        <v>0</v>
      </c>
      <c r="E448" s="8">
        <f>димвенканали!E448</f>
        <v>0</v>
      </c>
      <c r="F448" s="8">
        <f t="shared" si="51"/>
        <v>289</v>
      </c>
      <c r="G448" s="8"/>
      <c r="H448" s="8"/>
      <c r="I448" s="8">
        <v>8</v>
      </c>
      <c r="J448" s="11">
        <v>3.1372549019607842E-3</v>
      </c>
      <c r="K448" s="18">
        <f t="shared" si="48"/>
        <v>7.1188392156862745</v>
      </c>
      <c r="L448" s="10">
        <f t="shared" si="52"/>
        <v>2.6175971796078432</v>
      </c>
      <c r="M448" s="10">
        <v>2.7499294117647057</v>
      </c>
      <c r="N448" s="10">
        <v>0.94462745098039214</v>
      </c>
      <c r="O448" s="247">
        <f t="shared" si="49"/>
        <v>0.94462745098039214</v>
      </c>
      <c r="P448" s="10">
        <f t="shared" si="53"/>
        <v>13.430993258039214</v>
      </c>
      <c r="Q448" s="11">
        <f t="shared" si="54"/>
        <v>4.647402511432254E-2</v>
      </c>
    </row>
    <row r="449" spans="1:17">
      <c r="A449" s="9">
        <f t="shared" si="50"/>
        <v>444</v>
      </c>
      <c r="B449" s="14" t="s">
        <v>246</v>
      </c>
      <c r="C449" s="8">
        <f>димвенканали!C449</f>
        <v>1308.5999999999999</v>
      </c>
      <c r="D449" s="8">
        <f>димвенканали!D449</f>
        <v>0</v>
      </c>
      <c r="E449" s="8">
        <f>димвенканали!E449</f>
        <v>317</v>
      </c>
      <c r="F449" s="8">
        <f t="shared" si="51"/>
        <v>1625.6</v>
      </c>
      <c r="G449" s="8"/>
      <c r="H449" s="8">
        <v>1</v>
      </c>
      <c r="I449" s="8">
        <v>25</v>
      </c>
      <c r="J449" s="11">
        <v>1.0196078431372548E-2</v>
      </c>
      <c r="K449" s="18">
        <f t="shared" si="48"/>
        <v>23.136227450980389</v>
      </c>
      <c r="L449" s="10">
        <f t="shared" si="52"/>
        <v>8.50719083372549</v>
      </c>
      <c r="M449" s="10">
        <v>8.9372705882352932</v>
      </c>
      <c r="N449" s="10">
        <v>3.0700392156862746</v>
      </c>
      <c r="O449" s="247">
        <f t="shared" si="49"/>
        <v>3.0700392156862746</v>
      </c>
      <c r="P449" s="10">
        <f t="shared" si="53"/>
        <v>43.650728088627446</v>
      </c>
      <c r="Q449" s="11">
        <f t="shared" si="54"/>
        <v>2.6852071904913538E-2</v>
      </c>
    </row>
    <row r="450" spans="1:17">
      <c r="A450" s="9">
        <f t="shared" si="50"/>
        <v>445</v>
      </c>
      <c r="B450" s="14" t="s">
        <v>247</v>
      </c>
      <c r="C450" s="8">
        <f>димвенканали!C450</f>
        <v>798.8</v>
      </c>
      <c r="D450" s="8">
        <f>димвенканали!D450</f>
        <v>0</v>
      </c>
      <c r="E450" s="8">
        <f>димвенканали!E450</f>
        <v>78.400000000000006</v>
      </c>
      <c r="F450" s="8">
        <f t="shared" si="51"/>
        <v>877.19999999999993</v>
      </c>
      <c r="G450" s="8"/>
      <c r="H450" s="8">
        <v>1</v>
      </c>
      <c r="I450" s="8">
        <v>11</v>
      </c>
      <c r="J450" s="11">
        <v>4.7058823529411761E-3</v>
      </c>
      <c r="K450" s="18">
        <f t="shared" si="48"/>
        <v>10.678258823529411</v>
      </c>
      <c r="L450" s="10">
        <f t="shared" si="52"/>
        <v>3.9263957694117648</v>
      </c>
      <c r="M450" s="10">
        <v>4.1248941176470586</v>
      </c>
      <c r="N450" s="10">
        <v>1.4169411764705881</v>
      </c>
      <c r="O450" s="247">
        <f t="shared" si="49"/>
        <v>1.4169411764705881</v>
      </c>
      <c r="P450" s="10">
        <f t="shared" si="53"/>
        <v>20.146489887058824</v>
      </c>
      <c r="Q450" s="11">
        <f t="shared" si="54"/>
        <v>2.2966814736729166E-2</v>
      </c>
    </row>
    <row r="451" spans="1:17">
      <c r="A451" s="9">
        <f t="shared" si="50"/>
        <v>446</v>
      </c>
      <c r="B451" s="14" t="s">
        <v>248</v>
      </c>
      <c r="C451" s="8">
        <f>димвенканали!C451</f>
        <v>607</v>
      </c>
      <c r="D451" s="8">
        <f>димвенканали!D451</f>
        <v>10.199999999999999</v>
      </c>
      <c r="E451" s="8">
        <f>димвенканали!E451</f>
        <v>105.6</v>
      </c>
      <c r="F451" s="8">
        <f t="shared" si="51"/>
        <v>722.80000000000007</v>
      </c>
      <c r="G451" s="8">
        <v>1</v>
      </c>
      <c r="H451" s="8">
        <v>1</v>
      </c>
      <c r="I451" s="8">
        <v>13</v>
      </c>
      <c r="J451" s="11">
        <v>5.8823529411764705E-3</v>
      </c>
      <c r="K451" s="18">
        <f t="shared" si="48"/>
        <v>13.347823529411766</v>
      </c>
      <c r="L451" s="10">
        <f t="shared" si="52"/>
        <v>4.9079947117647071</v>
      </c>
      <c r="M451" s="10">
        <v>5.1561176470588235</v>
      </c>
      <c r="N451" s="10">
        <v>1.7711764705882354</v>
      </c>
      <c r="O451" s="247">
        <f t="shared" si="49"/>
        <v>1.7711764705882354</v>
      </c>
      <c r="P451" s="10">
        <f t="shared" si="53"/>
        <v>25.183112358823532</v>
      </c>
      <c r="Q451" s="11">
        <f t="shared" si="54"/>
        <v>3.4841051962954526E-2</v>
      </c>
    </row>
    <row r="452" spans="1:17">
      <c r="A452" s="9">
        <f t="shared" si="50"/>
        <v>447</v>
      </c>
      <c r="B452" s="14" t="s">
        <v>249</v>
      </c>
      <c r="C452" s="8">
        <f>димвенканали!C452</f>
        <v>989.9</v>
      </c>
      <c r="D452" s="8">
        <f>димвенканали!D452</f>
        <v>0</v>
      </c>
      <c r="E452" s="8">
        <f>димвенканали!E452</f>
        <v>185.8</v>
      </c>
      <c r="F452" s="8">
        <f t="shared" si="51"/>
        <v>1175.7</v>
      </c>
      <c r="G452" s="8"/>
      <c r="H452" s="8">
        <v>2</v>
      </c>
      <c r="I452" s="8">
        <v>20</v>
      </c>
      <c r="J452" s="11">
        <v>8.6274509803921564E-3</v>
      </c>
      <c r="K452" s="18">
        <f t="shared" si="48"/>
        <v>19.576807843137257</v>
      </c>
      <c r="L452" s="10">
        <f t="shared" si="52"/>
        <v>7.1983922439215702</v>
      </c>
      <c r="M452" s="10">
        <v>7.5623058823529403</v>
      </c>
      <c r="N452" s="10">
        <v>2.5977254901960785</v>
      </c>
      <c r="O452" s="247">
        <f t="shared" si="49"/>
        <v>2.5977254901960785</v>
      </c>
      <c r="P452" s="10">
        <f t="shared" si="53"/>
        <v>36.935231459607841</v>
      </c>
      <c r="Q452" s="11">
        <f t="shared" si="54"/>
        <v>3.1415523908826945E-2</v>
      </c>
    </row>
    <row r="453" spans="1:17">
      <c r="A453" s="9">
        <f t="shared" si="50"/>
        <v>448</v>
      </c>
      <c r="B453" s="14" t="s">
        <v>250</v>
      </c>
      <c r="C453" s="8">
        <f>димвенканали!C453</f>
        <v>339.8</v>
      </c>
      <c r="D453" s="8">
        <f>димвенканали!D453</f>
        <v>0</v>
      </c>
      <c r="E453" s="8">
        <f>димвенканали!E453</f>
        <v>108.3</v>
      </c>
      <c r="F453" s="8">
        <f t="shared" si="51"/>
        <v>448.1</v>
      </c>
      <c r="G453" s="8"/>
      <c r="H453" s="8">
        <v>2</v>
      </c>
      <c r="I453" s="8">
        <v>9</v>
      </c>
      <c r="J453" s="11">
        <v>4.3137254901960782E-3</v>
      </c>
      <c r="K453" s="18">
        <f t="shared" ref="K453:K478" si="55">J453*$K$2</f>
        <v>9.7884039215686283</v>
      </c>
      <c r="L453" s="10">
        <f t="shared" si="52"/>
        <v>3.5991961219607851</v>
      </c>
      <c r="M453" s="10">
        <v>3.7811529411764702</v>
      </c>
      <c r="N453" s="10">
        <v>1.2988627450980392</v>
      </c>
      <c r="O453" s="247">
        <f t="shared" ref="O453:O478" si="56">N453*$O$2</f>
        <v>1.2988627450980392</v>
      </c>
      <c r="P453" s="10">
        <f t="shared" si="53"/>
        <v>18.467615729803921</v>
      </c>
      <c r="Q453" s="11">
        <f t="shared" si="54"/>
        <v>4.12131571743002E-2</v>
      </c>
    </row>
    <row r="454" spans="1:17">
      <c r="A454" s="9">
        <f t="shared" si="50"/>
        <v>449</v>
      </c>
      <c r="B454" s="14" t="s">
        <v>251</v>
      </c>
      <c r="C454" s="8">
        <f>димвенканали!C454</f>
        <v>590.70000000000005</v>
      </c>
      <c r="D454" s="8">
        <f>димвенканали!D454</f>
        <v>0</v>
      </c>
      <c r="E454" s="8">
        <f>димвенканали!E454</f>
        <v>137.6</v>
      </c>
      <c r="F454" s="8">
        <f t="shared" si="51"/>
        <v>728.30000000000007</v>
      </c>
      <c r="G454" s="8"/>
      <c r="H454" s="8">
        <v>4</v>
      </c>
      <c r="I454" s="8">
        <v>17</v>
      </c>
      <c r="J454" s="11">
        <v>8.2352941176470577E-3</v>
      </c>
      <c r="K454" s="18">
        <f t="shared" si="55"/>
        <v>18.686952941176468</v>
      </c>
      <c r="L454" s="10">
        <f t="shared" si="52"/>
        <v>6.8711925964705882</v>
      </c>
      <c r="M454" s="10">
        <v>7.2185647058823514</v>
      </c>
      <c r="N454" s="10">
        <v>2.4796470588235291</v>
      </c>
      <c r="O454" s="247">
        <f t="shared" si="56"/>
        <v>2.4796470588235291</v>
      </c>
      <c r="P454" s="10">
        <f t="shared" si="53"/>
        <v>35.256357302352939</v>
      </c>
      <c r="Q454" s="11">
        <f t="shared" si="54"/>
        <v>4.8409113418032314E-2</v>
      </c>
    </row>
    <row r="455" spans="1:17">
      <c r="A455" s="9">
        <f t="shared" si="50"/>
        <v>450</v>
      </c>
      <c r="B455" s="14" t="s">
        <v>252</v>
      </c>
      <c r="C455" s="8">
        <f>димвенканали!C455</f>
        <v>356.7</v>
      </c>
      <c r="D455" s="8">
        <f>димвенканали!D455</f>
        <v>0</v>
      </c>
      <c r="E455" s="8">
        <f>димвенканали!E455</f>
        <v>119.5</v>
      </c>
      <c r="F455" s="8">
        <f t="shared" si="51"/>
        <v>476.2</v>
      </c>
      <c r="G455" s="8"/>
      <c r="H455" s="8">
        <v>3</v>
      </c>
      <c r="I455" s="8">
        <v>10</v>
      </c>
      <c r="J455" s="11">
        <v>5.0980392156862739E-3</v>
      </c>
      <c r="K455" s="18">
        <f t="shared" si="55"/>
        <v>11.568113725490194</v>
      </c>
      <c r="L455" s="10">
        <f t="shared" si="52"/>
        <v>4.253595416862745</v>
      </c>
      <c r="M455" s="10">
        <v>4.4686352941176466</v>
      </c>
      <c r="N455" s="10">
        <v>1.5350196078431373</v>
      </c>
      <c r="O455" s="247">
        <f t="shared" si="56"/>
        <v>1.5350196078431373</v>
      </c>
      <c r="P455" s="10">
        <f t="shared" si="53"/>
        <v>21.825364044313723</v>
      </c>
      <c r="Q455" s="11">
        <f t="shared" si="54"/>
        <v>4.5832347846101899E-2</v>
      </c>
    </row>
    <row r="456" spans="1:17">
      <c r="A456" s="9">
        <f t="shared" ref="A456:A478" si="57">A455+1</f>
        <v>451</v>
      </c>
      <c r="B456" s="14" t="s">
        <v>253</v>
      </c>
      <c r="C456" s="8">
        <f>димвенканали!C456</f>
        <v>767.6</v>
      </c>
      <c r="D456" s="8">
        <f>димвенканали!D456</f>
        <v>0</v>
      </c>
      <c r="E456" s="8">
        <f>димвенканали!E456</f>
        <v>77.5</v>
      </c>
      <c r="F456" s="8">
        <f t="shared" si="51"/>
        <v>845.1</v>
      </c>
      <c r="G456" s="8"/>
      <c r="H456" s="8">
        <v>1</v>
      </c>
      <c r="I456" s="8">
        <v>16</v>
      </c>
      <c r="J456" s="11">
        <v>6.6666666666666662E-3</v>
      </c>
      <c r="K456" s="18">
        <f t="shared" si="55"/>
        <v>15.127533333333334</v>
      </c>
      <c r="L456" s="10">
        <f t="shared" ref="L456:L478" si="58">K456*0.3677</f>
        <v>5.5623940066666675</v>
      </c>
      <c r="M456" s="10">
        <v>5.8435999999999995</v>
      </c>
      <c r="N456" s="10">
        <v>2.0073333333333334</v>
      </c>
      <c r="O456" s="247">
        <f t="shared" si="56"/>
        <v>2.0073333333333334</v>
      </c>
      <c r="P456" s="10">
        <f t="shared" ref="P456:P478" si="59">K456+L456+M456+O456</f>
        <v>28.540860673333334</v>
      </c>
      <c r="Q456" s="11">
        <f t="shared" ref="Q456:Q479" si="60">P456/F456</f>
        <v>3.3772169770835796E-2</v>
      </c>
    </row>
    <row r="457" spans="1:17">
      <c r="A457" s="9">
        <f t="shared" si="57"/>
        <v>452</v>
      </c>
      <c r="B457" s="14" t="s">
        <v>254</v>
      </c>
      <c r="C457" s="8">
        <f>димвенканали!C457</f>
        <v>298</v>
      </c>
      <c r="D457" s="8">
        <f>димвенканали!D457</f>
        <v>0</v>
      </c>
      <c r="E457" s="8">
        <f>димвенканали!E457</f>
        <v>109</v>
      </c>
      <c r="F457" s="8">
        <f t="shared" ref="F457:F478" si="61">C457+D457+E457</f>
        <v>407</v>
      </c>
      <c r="G457" s="8"/>
      <c r="H457" s="8">
        <v>1</v>
      </c>
      <c r="I457" s="8">
        <v>9</v>
      </c>
      <c r="J457" s="11">
        <v>3.9215686274509803E-3</v>
      </c>
      <c r="K457" s="18">
        <f t="shared" si="55"/>
        <v>8.8985490196078434</v>
      </c>
      <c r="L457" s="10">
        <f t="shared" si="58"/>
        <v>3.2719964745098045</v>
      </c>
      <c r="M457" s="10">
        <v>3.4374117647058822</v>
      </c>
      <c r="N457" s="10">
        <v>1.1807843137254903</v>
      </c>
      <c r="O457" s="247">
        <f t="shared" si="56"/>
        <v>1.1807843137254903</v>
      </c>
      <c r="P457" s="10">
        <f t="shared" si="59"/>
        <v>16.788741572549018</v>
      </c>
      <c r="Q457" s="11">
        <f t="shared" si="60"/>
        <v>4.1249979293732232E-2</v>
      </c>
    </row>
    <row r="458" spans="1:17">
      <c r="A458" s="9">
        <f t="shared" si="57"/>
        <v>453</v>
      </c>
      <c r="B458" s="14" t="s">
        <v>255</v>
      </c>
      <c r="C458" s="8">
        <f>димвенканали!C458</f>
        <v>411.89</v>
      </c>
      <c r="D458" s="8">
        <f>димвенканали!D458</f>
        <v>0</v>
      </c>
      <c r="E458" s="8">
        <f>димвенканали!E458</f>
        <v>88</v>
      </c>
      <c r="F458" s="8">
        <f t="shared" si="61"/>
        <v>499.89</v>
      </c>
      <c r="G458" s="8"/>
      <c r="H458" s="8">
        <v>1</v>
      </c>
      <c r="I458" s="8">
        <v>11</v>
      </c>
      <c r="J458" s="11">
        <v>4.7058823529411761E-3</v>
      </c>
      <c r="K458" s="18">
        <f t="shared" si="55"/>
        <v>10.678258823529411</v>
      </c>
      <c r="L458" s="10">
        <f t="shared" si="58"/>
        <v>3.9263957694117648</v>
      </c>
      <c r="M458" s="10">
        <v>4.1248941176470586</v>
      </c>
      <c r="N458" s="10">
        <v>1.4169411764705881</v>
      </c>
      <c r="O458" s="247">
        <f t="shared" si="56"/>
        <v>1.4169411764705881</v>
      </c>
      <c r="P458" s="10">
        <f t="shared" si="59"/>
        <v>20.146489887058824</v>
      </c>
      <c r="Q458" s="11">
        <f t="shared" si="60"/>
        <v>4.0301846180277309E-2</v>
      </c>
    </row>
    <row r="459" spans="1:17">
      <c r="A459" s="9">
        <f t="shared" si="57"/>
        <v>454</v>
      </c>
      <c r="B459" s="14" t="s">
        <v>256</v>
      </c>
      <c r="C459" s="8">
        <f>димвенканали!C459</f>
        <v>231.4</v>
      </c>
      <c r="D459" s="8">
        <f>димвенканали!D459</f>
        <v>0</v>
      </c>
      <c r="E459" s="8">
        <f>димвенканали!E459</f>
        <v>166.7</v>
      </c>
      <c r="F459" s="8">
        <f t="shared" si="61"/>
        <v>398.1</v>
      </c>
      <c r="G459" s="8"/>
      <c r="H459" s="8">
        <v>3</v>
      </c>
      <c r="I459" s="8">
        <v>5</v>
      </c>
      <c r="J459" s="11">
        <v>3.1372549019607842E-3</v>
      </c>
      <c r="K459" s="18">
        <f t="shared" si="55"/>
        <v>7.1188392156862745</v>
      </c>
      <c r="L459" s="10">
        <f t="shared" si="58"/>
        <v>2.6175971796078432</v>
      </c>
      <c r="M459" s="10">
        <v>2.7499294117647057</v>
      </c>
      <c r="N459" s="10">
        <v>13.49364705882353</v>
      </c>
      <c r="O459" s="247">
        <f t="shared" si="56"/>
        <v>13.49364705882353</v>
      </c>
      <c r="P459" s="10">
        <f t="shared" si="59"/>
        <v>25.980012865882351</v>
      </c>
      <c r="Q459" s="11">
        <f t="shared" si="60"/>
        <v>6.5260017246627347E-2</v>
      </c>
    </row>
    <row r="460" spans="1:17">
      <c r="A460" s="9">
        <f t="shared" si="57"/>
        <v>455</v>
      </c>
      <c r="B460" s="14" t="s">
        <v>257</v>
      </c>
      <c r="C460" s="8">
        <f>димвенканали!C460</f>
        <v>390</v>
      </c>
      <c r="D460" s="8">
        <f>димвенканали!D460</f>
        <v>0</v>
      </c>
      <c r="E460" s="8">
        <f>димвенканали!E460</f>
        <v>65.8</v>
      </c>
      <c r="F460" s="8">
        <f t="shared" si="61"/>
        <v>455.8</v>
      </c>
      <c r="G460" s="8"/>
      <c r="H460" s="8">
        <v>1</v>
      </c>
      <c r="I460" s="8">
        <v>7</v>
      </c>
      <c r="J460" s="11">
        <v>3.1372549019607842E-3</v>
      </c>
      <c r="K460" s="18">
        <f t="shared" si="55"/>
        <v>7.1188392156862745</v>
      </c>
      <c r="L460" s="10">
        <f t="shared" si="58"/>
        <v>2.6175971796078432</v>
      </c>
      <c r="M460" s="10">
        <v>2.7499294117647057</v>
      </c>
      <c r="N460" s="10">
        <v>0.94462745098039214</v>
      </c>
      <c r="O460" s="247">
        <f t="shared" si="56"/>
        <v>0.94462745098039214</v>
      </c>
      <c r="P460" s="10">
        <f t="shared" si="59"/>
        <v>13.430993258039214</v>
      </c>
      <c r="Q460" s="11">
        <f t="shared" si="60"/>
        <v>2.9466856643350622E-2</v>
      </c>
    </row>
    <row r="461" spans="1:17">
      <c r="A461" s="9">
        <f t="shared" si="57"/>
        <v>456</v>
      </c>
      <c r="B461" s="14" t="s">
        <v>258</v>
      </c>
      <c r="C461" s="8">
        <f>димвенканали!C461</f>
        <v>1219.7</v>
      </c>
      <c r="D461" s="8">
        <f>димвенканали!D461</f>
        <v>67.2</v>
      </c>
      <c r="E461" s="8">
        <f>димвенканали!E461</f>
        <v>147.4</v>
      </c>
      <c r="F461" s="8">
        <f t="shared" si="61"/>
        <v>1434.3000000000002</v>
      </c>
      <c r="G461" s="8">
        <v>1</v>
      </c>
      <c r="H461" s="8">
        <v>2</v>
      </c>
      <c r="I461" s="8">
        <v>32</v>
      </c>
      <c r="J461" s="11">
        <v>1.3725490196078431E-2</v>
      </c>
      <c r="K461" s="18">
        <f t="shared" si="55"/>
        <v>31.144921568627453</v>
      </c>
      <c r="L461" s="10">
        <f t="shared" si="58"/>
        <v>11.451987660784315</v>
      </c>
      <c r="M461" s="10">
        <v>12.030941176470588</v>
      </c>
      <c r="N461" s="10">
        <v>4.1327450980392157</v>
      </c>
      <c r="O461" s="247">
        <f t="shared" si="56"/>
        <v>4.1327450980392157</v>
      </c>
      <c r="P461" s="10">
        <f t="shared" si="59"/>
        <v>58.760595503921571</v>
      </c>
      <c r="Q461" s="11">
        <f t="shared" si="60"/>
        <v>4.0968134632867297E-2</v>
      </c>
    </row>
    <row r="462" spans="1:17">
      <c r="A462" s="9">
        <f t="shared" si="57"/>
        <v>457</v>
      </c>
      <c r="B462" s="14" t="s">
        <v>259</v>
      </c>
      <c r="C462" s="8">
        <f>димвенканали!C462</f>
        <v>567.4</v>
      </c>
      <c r="D462" s="8">
        <f>димвенканали!D462</f>
        <v>0</v>
      </c>
      <c r="E462" s="8">
        <f>димвенканали!E462</f>
        <v>46.1</v>
      </c>
      <c r="F462" s="8">
        <f t="shared" si="61"/>
        <v>613.5</v>
      </c>
      <c r="G462" s="8"/>
      <c r="H462" s="8">
        <v>1</v>
      </c>
      <c r="I462" s="8">
        <v>15</v>
      </c>
      <c r="J462" s="11">
        <v>6.2745098039215684E-3</v>
      </c>
      <c r="K462" s="18">
        <f t="shared" si="55"/>
        <v>14.237678431372549</v>
      </c>
      <c r="L462" s="10">
        <f t="shared" si="58"/>
        <v>5.2351943592156864</v>
      </c>
      <c r="M462" s="10">
        <v>5.4998588235294115</v>
      </c>
      <c r="N462" s="10">
        <v>1.8892549019607843</v>
      </c>
      <c r="O462" s="247">
        <f t="shared" si="56"/>
        <v>1.8892549019607843</v>
      </c>
      <c r="P462" s="10">
        <f t="shared" si="59"/>
        <v>26.861986516078428</v>
      </c>
      <c r="Q462" s="11">
        <f t="shared" si="60"/>
        <v>4.3784819097112349E-2</v>
      </c>
    </row>
    <row r="463" spans="1:17">
      <c r="A463" s="9">
        <f t="shared" si="57"/>
        <v>458</v>
      </c>
      <c r="B463" s="14" t="s">
        <v>260</v>
      </c>
      <c r="C463" s="8">
        <f>димвенканали!C463</f>
        <v>218.9</v>
      </c>
      <c r="D463" s="8">
        <f>димвенканали!D463</f>
        <v>0</v>
      </c>
      <c r="E463" s="8">
        <f>димвенканали!E463</f>
        <v>70.099999999999994</v>
      </c>
      <c r="F463" s="8">
        <f t="shared" si="61"/>
        <v>289</v>
      </c>
      <c r="G463" s="8"/>
      <c r="H463" s="8">
        <v>1</v>
      </c>
      <c r="I463" s="8">
        <v>4</v>
      </c>
      <c r="J463" s="11">
        <v>1.9607843137254902E-3</v>
      </c>
      <c r="K463" s="18">
        <f t="shared" si="55"/>
        <v>4.4492745098039217</v>
      </c>
      <c r="L463" s="10">
        <f t="shared" si="58"/>
        <v>1.6359982372549022</v>
      </c>
      <c r="M463" s="10">
        <v>1.7187058823529411</v>
      </c>
      <c r="N463" s="10">
        <v>0.59039215686274515</v>
      </c>
      <c r="O463" s="247">
        <f t="shared" si="56"/>
        <v>0.59039215686274515</v>
      </c>
      <c r="P463" s="10">
        <f t="shared" si="59"/>
        <v>8.3943707862745089</v>
      </c>
      <c r="Q463" s="11">
        <f t="shared" si="60"/>
        <v>2.9046265696451589E-2</v>
      </c>
    </row>
    <row r="464" spans="1:17">
      <c r="A464" s="9">
        <f t="shared" si="57"/>
        <v>459</v>
      </c>
      <c r="B464" s="14" t="s">
        <v>261</v>
      </c>
      <c r="C464" s="8">
        <f>димвенканали!C464</f>
        <v>443.7</v>
      </c>
      <c r="D464" s="8">
        <f>димвенканали!D464</f>
        <v>0</v>
      </c>
      <c r="E464" s="8">
        <f>димвенканали!E464</f>
        <v>82.1</v>
      </c>
      <c r="F464" s="8">
        <f t="shared" si="61"/>
        <v>525.79999999999995</v>
      </c>
      <c r="G464" s="8"/>
      <c r="H464" s="8">
        <v>2</v>
      </c>
      <c r="I464" s="8">
        <v>9</v>
      </c>
      <c r="J464" s="11">
        <v>4.3137254901960782E-3</v>
      </c>
      <c r="K464" s="18">
        <f t="shared" si="55"/>
        <v>9.7884039215686283</v>
      </c>
      <c r="L464" s="10">
        <f t="shared" si="58"/>
        <v>3.5991961219607851</v>
      </c>
      <c r="M464" s="10">
        <v>3.7811529411764702</v>
      </c>
      <c r="N464" s="10">
        <v>1.2988627450980392</v>
      </c>
      <c r="O464" s="247">
        <f t="shared" si="56"/>
        <v>1.2988627450980392</v>
      </c>
      <c r="P464" s="10">
        <f t="shared" si="59"/>
        <v>18.467615729803921</v>
      </c>
      <c r="Q464" s="11">
        <f t="shared" si="60"/>
        <v>3.5122890319140211E-2</v>
      </c>
    </row>
    <row r="465" spans="1:17">
      <c r="A465" s="9">
        <f t="shared" si="57"/>
        <v>460</v>
      </c>
      <c r="B465" s="14" t="s">
        <v>262</v>
      </c>
      <c r="C465" s="8">
        <f>димвенканали!C465</f>
        <v>524.9</v>
      </c>
      <c r="D465" s="8">
        <f>димвенканали!D465</f>
        <v>22.1</v>
      </c>
      <c r="E465" s="8">
        <f>димвенканали!E465</f>
        <v>0</v>
      </c>
      <c r="F465" s="8">
        <f t="shared" si="61"/>
        <v>547</v>
      </c>
      <c r="G465" s="8">
        <v>0</v>
      </c>
      <c r="H465" s="8"/>
      <c r="I465" s="8">
        <v>10</v>
      </c>
      <c r="J465" s="11">
        <v>3.9215686274509803E-3</v>
      </c>
      <c r="K465" s="18">
        <f t="shared" si="55"/>
        <v>8.8985490196078434</v>
      </c>
      <c r="L465" s="10">
        <f t="shared" si="58"/>
        <v>3.2719964745098045</v>
      </c>
      <c r="M465" s="10">
        <v>3.4374117647058822</v>
      </c>
      <c r="N465" s="10">
        <v>1.1807843137254903</v>
      </c>
      <c r="O465" s="247">
        <f t="shared" si="56"/>
        <v>1.1807843137254903</v>
      </c>
      <c r="P465" s="10">
        <f t="shared" si="59"/>
        <v>16.788741572549018</v>
      </c>
      <c r="Q465" s="11">
        <f t="shared" si="60"/>
        <v>3.0692397756031112E-2</v>
      </c>
    </row>
    <row r="466" spans="1:17">
      <c r="A466" s="9">
        <f t="shared" si="57"/>
        <v>461</v>
      </c>
      <c r="B466" s="14" t="s">
        <v>263</v>
      </c>
      <c r="C466" s="8">
        <f>димвенканали!C466</f>
        <v>651.29999999999995</v>
      </c>
      <c r="D466" s="8">
        <f>димвенканали!D466</f>
        <v>0</v>
      </c>
      <c r="E466" s="8">
        <f>димвенканали!E466</f>
        <v>0</v>
      </c>
      <c r="F466" s="8">
        <f t="shared" si="61"/>
        <v>651.29999999999995</v>
      </c>
      <c r="G466" s="8"/>
      <c r="H466" s="8"/>
      <c r="I466" s="8">
        <v>15</v>
      </c>
      <c r="J466" s="11">
        <v>5.8823529411764705E-3</v>
      </c>
      <c r="K466" s="18">
        <f t="shared" si="55"/>
        <v>13.347823529411766</v>
      </c>
      <c r="L466" s="10">
        <f t="shared" si="58"/>
        <v>4.9079947117647071</v>
      </c>
      <c r="M466" s="10">
        <v>5.1561176470588235</v>
      </c>
      <c r="N466" s="10">
        <v>1.7711764705882354</v>
      </c>
      <c r="O466" s="247">
        <f t="shared" si="56"/>
        <v>1.7711764705882354</v>
      </c>
      <c r="P466" s="10">
        <f t="shared" si="59"/>
        <v>25.183112358823532</v>
      </c>
      <c r="Q466" s="11">
        <f t="shared" si="60"/>
        <v>3.8665917946911613E-2</v>
      </c>
    </row>
    <row r="467" spans="1:17">
      <c r="A467" s="9">
        <f t="shared" si="57"/>
        <v>462</v>
      </c>
      <c r="B467" s="14" t="s">
        <v>264</v>
      </c>
      <c r="C467" s="8">
        <f>димвенканали!C467</f>
        <v>245.8</v>
      </c>
      <c r="D467" s="8">
        <f>димвенканали!D467</f>
        <v>0</v>
      </c>
      <c r="E467" s="8">
        <f>димвенканали!E467</f>
        <v>32.1</v>
      </c>
      <c r="F467" s="8">
        <f t="shared" si="61"/>
        <v>277.90000000000003</v>
      </c>
      <c r="G467" s="8"/>
      <c r="H467" s="8">
        <v>1</v>
      </c>
      <c r="I467" s="8">
        <v>6</v>
      </c>
      <c r="J467" s="11">
        <v>2.7450980392156863E-3</v>
      </c>
      <c r="K467" s="18">
        <f t="shared" si="55"/>
        <v>6.2289843137254906</v>
      </c>
      <c r="L467" s="10">
        <f t="shared" si="58"/>
        <v>2.290397532156863</v>
      </c>
      <c r="M467" s="10">
        <v>2.4061882352941177</v>
      </c>
      <c r="N467" s="10">
        <v>0.82654901960784322</v>
      </c>
      <c r="O467" s="247">
        <f t="shared" si="56"/>
        <v>0.82654901960784322</v>
      </c>
      <c r="P467" s="10">
        <f t="shared" si="59"/>
        <v>11.752119100784313</v>
      </c>
      <c r="Q467" s="11">
        <f t="shared" si="60"/>
        <v>4.2289021593322457E-2</v>
      </c>
    </row>
    <row r="468" spans="1:17">
      <c r="A468" s="9">
        <f t="shared" si="57"/>
        <v>463</v>
      </c>
      <c r="B468" s="14" t="s">
        <v>265</v>
      </c>
      <c r="C468" s="8">
        <f>димвенканали!C468</f>
        <v>552.5</v>
      </c>
      <c r="D468" s="8">
        <f>димвенканали!D468</f>
        <v>0</v>
      </c>
      <c r="E468" s="8">
        <f>димвенканали!E468</f>
        <v>58.2</v>
      </c>
      <c r="F468" s="8">
        <f t="shared" si="61"/>
        <v>610.70000000000005</v>
      </c>
      <c r="G468" s="8"/>
      <c r="H468" s="8">
        <v>1</v>
      </c>
      <c r="I468" s="8">
        <v>13</v>
      </c>
      <c r="J468" s="11">
        <v>5.4901960784313726E-3</v>
      </c>
      <c r="K468" s="18">
        <f t="shared" si="55"/>
        <v>12.457968627450981</v>
      </c>
      <c r="L468" s="10">
        <f t="shared" si="58"/>
        <v>4.5807950643137261</v>
      </c>
      <c r="M468" s="10">
        <v>4.8123764705882355</v>
      </c>
      <c r="N468" s="10">
        <v>1.6530980392156864</v>
      </c>
      <c r="O468" s="247">
        <f t="shared" si="56"/>
        <v>1.6530980392156864</v>
      </c>
      <c r="P468" s="10">
        <f t="shared" si="59"/>
        <v>23.504238201568626</v>
      </c>
      <c r="Q468" s="11">
        <f t="shared" si="60"/>
        <v>3.8487372198409406E-2</v>
      </c>
    </row>
    <row r="469" spans="1:17">
      <c r="A469" s="9">
        <f t="shared" si="57"/>
        <v>464</v>
      </c>
      <c r="B469" s="14" t="s">
        <v>266</v>
      </c>
      <c r="C469" s="8">
        <f>димвенканали!C469</f>
        <v>282.10000000000002</v>
      </c>
      <c r="D469" s="8">
        <f>димвенканали!D469</f>
        <v>0</v>
      </c>
      <c r="E469" s="8">
        <f>димвенканали!E469</f>
        <v>0</v>
      </c>
      <c r="F469" s="8">
        <f t="shared" si="61"/>
        <v>282.10000000000002</v>
      </c>
      <c r="G469" s="8"/>
      <c r="H469" s="8"/>
      <c r="I469" s="8">
        <v>8</v>
      </c>
      <c r="J469" s="11">
        <v>3.1372549019607842E-3</v>
      </c>
      <c r="K469" s="18">
        <f t="shared" si="55"/>
        <v>7.1188392156862745</v>
      </c>
      <c r="L469" s="10">
        <f t="shared" si="58"/>
        <v>2.6175971796078432</v>
      </c>
      <c r="M469" s="10">
        <v>2.7499294117647057</v>
      </c>
      <c r="N469" s="10">
        <v>0.94462745098039214</v>
      </c>
      <c r="O469" s="247">
        <f t="shared" si="56"/>
        <v>0.94462745098039214</v>
      </c>
      <c r="P469" s="10">
        <f t="shared" si="59"/>
        <v>13.430993258039214</v>
      </c>
      <c r="Q469" s="11">
        <f t="shared" si="60"/>
        <v>4.7610752421266264E-2</v>
      </c>
    </row>
    <row r="470" spans="1:17">
      <c r="A470" s="9">
        <f t="shared" si="57"/>
        <v>465</v>
      </c>
      <c r="B470" s="14" t="s">
        <v>267</v>
      </c>
      <c r="C470" s="8">
        <f>димвенканали!C470</f>
        <v>188.5</v>
      </c>
      <c r="D470" s="8">
        <f>димвенканали!D470</f>
        <v>0</v>
      </c>
      <c r="E470" s="8">
        <f>димвенканали!E470</f>
        <v>0</v>
      </c>
      <c r="F470" s="8">
        <f t="shared" si="61"/>
        <v>188.5</v>
      </c>
      <c r="G470" s="8"/>
      <c r="H470" s="8"/>
      <c r="I470" s="8">
        <v>5</v>
      </c>
      <c r="J470" s="11">
        <v>1.9607843137254902E-3</v>
      </c>
      <c r="K470" s="18">
        <f t="shared" si="55"/>
        <v>4.4492745098039217</v>
      </c>
      <c r="L470" s="10">
        <f t="shared" si="58"/>
        <v>1.6359982372549022</v>
      </c>
      <c r="M470" s="10">
        <v>1.7187058823529411</v>
      </c>
      <c r="N470" s="10">
        <v>0.59039215686274515</v>
      </c>
      <c r="O470" s="247">
        <f t="shared" si="56"/>
        <v>0.59039215686274515</v>
      </c>
      <c r="P470" s="10">
        <f t="shared" si="59"/>
        <v>8.3943707862745089</v>
      </c>
      <c r="Q470" s="11">
        <f t="shared" si="60"/>
        <v>4.4532471014718883E-2</v>
      </c>
    </row>
    <row r="471" spans="1:17">
      <c r="A471" s="9">
        <f t="shared" si="57"/>
        <v>466</v>
      </c>
      <c r="B471" s="14" t="s">
        <v>268</v>
      </c>
      <c r="C471" s="8">
        <f>димвенканали!C471</f>
        <v>182.2</v>
      </c>
      <c r="D471" s="8">
        <f>димвенканали!D471</f>
        <v>0</v>
      </c>
      <c r="E471" s="8">
        <f>димвенканали!E471</f>
        <v>0</v>
      </c>
      <c r="F471" s="8">
        <f t="shared" si="61"/>
        <v>182.2</v>
      </c>
      <c r="G471" s="8"/>
      <c r="H471" s="8"/>
      <c r="I471" s="8">
        <v>6</v>
      </c>
      <c r="J471" s="11">
        <v>2.352941176470588E-3</v>
      </c>
      <c r="K471" s="18">
        <f t="shared" si="55"/>
        <v>5.3391294117647057</v>
      </c>
      <c r="L471" s="10">
        <f t="shared" si="58"/>
        <v>1.9631978847058824</v>
      </c>
      <c r="M471" s="10">
        <v>2.0624470588235293</v>
      </c>
      <c r="N471" s="10">
        <v>0.70847058823529407</v>
      </c>
      <c r="O471" s="247">
        <f t="shared" si="56"/>
        <v>0.70847058823529407</v>
      </c>
      <c r="P471" s="10">
        <f t="shared" si="59"/>
        <v>10.073244943529412</v>
      </c>
      <c r="Q471" s="11">
        <f t="shared" si="60"/>
        <v>5.5286745024859564E-2</v>
      </c>
    </row>
    <row r="472" spans="1:17">
      <c r="A472" s="9">
        <f t="shared" si="57"/>
        <v>467</v>
      </c>
      <c r="B472" s="14" t="s">
        <v>269</v>
      </c>
      <c r="C472" s="8">
        <f>димвенканали!C472</f>
        <v>505.8</v>
      </c>
      <c r="D472" s="8">
        <f>димвенканали!D472</f>
        <v>0</v>
      </c>
      <c r="E472" s="8">
        <f>димвенканали!E472</f>
        <v>0</v>
      </c>
      <c r="F472" s="8">
        <f t="shared" si="61"/>
        <v>505.8</v>
      </c>
      <c r="G472" s="8"/>
      <c r="H472" s="8"/>
      <c r="I472" s="8">
        <v>9</v>
      </c>
      <c r="J472" s="11">
        <v>3.529411764705882E-3</v>
      </c>
      <c r="K472" s="18">
        <f t="shared" si="55"/>
        <v>8.0086941176470585</v>
      </c>
      <c r="L472" s="10">
        <f t="shared" si="58"/>
        <v>2.9447968270588238</v>
      </c>
      <c r="M472" s="10">
        <v>3.0936705882352937</v>
      </c>
      <c r="N472" s="10">
        <v>1.0627058823529412</v>
      </c>
      <c r="O472" s="247">
        <f t="shared" si="56"/>
        <v>1.0627058823529412</v>
      </c>
      <c r="P472" s="10">
        <f t="shared" si="59"/>
        <v>15.109867415294115</v>
      </c>
      <c r="Q472" s="11">
        <f t="shared" si="60"/>
        <v>2.9873205645105011E-2</v>
      </c>
    </row>
    <row r="473" spans="1:17">
      <c r="A473" s="9">
        <f t="shared" si="57"/>
        <v>468</v>
      </c>
      <c r="B473" s="14" t="s">
        <v>270</v>
      </c>
      <c r="C473" s="8">
        <f>димвенканали!C473</f>
        <v>248.8</v>
      </c>
      <c r="D473" s="8">
        <f>димвенканали!D473</f>
        <v>0</v>
      </c>
      <c r="E473" s="8">
        <f>димвенканали!E473</f>
        <v>0</v>
      </c>
      <c r="F473" s="8">
        <f t="shared" si="61"/>
        <v>248.8</v>
      </c>
      <c r="G473" s="8"/>
      <c r="H473" s="8"/>
      <c r="I473" s="8">
        <v>7</v>
      </c>
      <c r="J473" s="11">
        <v>2.7450980392156863E-3</v>
      </c>
      <c r="K473" s="18">
        <f t="shared" si="55"/>
        <v>6.2289843137254906</v>
      </c>
      <c r="L473" s="10">
        <f t="shared" si="58"/>
        <v>2.290397532156863</v>
      </c>
      <c r="M473" s="10">
        <v>2.4061882352941177</v>
      </c>
      <c r="N473" s="10">
        <v>0.82654901960784322</v>
      </c>
      <c r="O473" s="247">
        <f t="shared" si="56"/>
        <v>0.82654901960784322</v>
      </c>
      <c r="P473" s="10">
        <f t="shared" si="59"/>
        <v>11.752119100784313</v>
      </c>
      <c r="Q473" s="11">
        <f t="shared" si="60"/>
        <v>4.723520538900447E-2</v>
      </c>
    </row>
    <row r="474" spans="1:17">
      <c r="A474" s="9">
        <f t="shared" si="57"/>
        <v>469</v>
      </c>
      <c r="B474" s="14" t="s">
        <v>271</v>
      </c>
      <c r="C474" s="8">
        <f>димвенканали!C474</f>
        <v>301.2</v>
      </c>
      <c r="D474" s="8">
        <f>димвенканали!D474</f>
        <v>0</v>
      </c>
      <c r="E474" s="8">
        <f>димвенканали!E474</f>
        <v>68.8</v>
      </c>
      <c r="F474" s="8">
        <f t="shared" si="61"/>
        <v>370</v>
      </c>
      <c r="G474" s="8"/>
      <c r="H474" s="8">
        <v>1</v>
      </c>
      <c r="I474" s="8">
        <v>9</v>
      </c>
      <c r="J474" s="11">
        <v>3.9215686274509803E-3</v>
      </c>
      <c r="K474" s="18">
        <f t="shared" si="55"/>
        <v>8.8985490196078434</v>
      </c>
      <c r="L474" s="10">
        <f t="shared" si="58"/>
        <v>3.2719964745098045</v>
      </c>
      <c r="M474" s="10">
        <v>3.4374117647058822</v>
      </c>
      <c r="N474" s="10">
        <v>1.1807843137254903</v>
      </c>
      <c r="O474" s="247">
        <f t="shared" si="56"/>
        <v>1.1807843137254903</v>
      </c>
      <c r="P474" s="10">
        <f t="shared" si="59"/>
        <v>16.788741572549018</v>
      </c>
      <c r="Q474" s="11">
        <f t="shared" si="60"/>
        <v>4.5374977223105455E-2</v>
      </c>
    </row>
    <row r="475" spans="1:17">
      <c r="A475" s="9">
        <f t="shared" si="57"/>
        <v>470</v>
      </c>
      <c r="B475" s="14" t="s">
        <v>272</v>
      </c>
      <c r="C475" s="8">
        <f>димвенканали!C475</f>
        <v>388.1</v>
      </c>
      <c r="D475" s="8">
        <f>димвенканали!D475</f>
        <v>0</v>
      </c>
      <c r="E475" s="8">
        <f>димвенканали!E475</f>
        <v>0</v>
      </c>
      <c r="F475" s="8">
        <f t="shared" si="61"/>
        <v>388.1</v>
      </c>
      <c r="G475" s="8"/>
      <c r="H475" s="8"/>
      <c r="I475" s="8">
        <v>11</v>
      </c>
      <c r="J475" s="11">
        <v>4.3137254901960782E-3</v>
      </c>
      <c r="K475" s="18">
        <f t="shared" si="55"/>
        <v>9.7884039215686283</v>
      </c>
      <c r="L475" s="10">
        <f t="shared" si="58"/>
        <v>3.5991961219607851</v>
      </c>
      <c r="M475" s="10">
        <v>3.7811529411764702</v>
      </c>
      <c r="N475" s="10">
        <v>1.2988627450980392</v>
      </c>
      <c r="O475" s="247">
        <f t="shared" si="56"/>
        <v>1.2988627450980392</v>
      </c>
      <c r="P475" s="10">
        <f t="shared" si="59"/>
        <v>18.467615729803921</v>
      </c>
      <c r="Q475" s="11">
        <f t="shared" si="60"/>
        <v>4.758468366349889E-2</v>
      </c>
    </row>
    <row r="476" spans="1:17">
      <c r="A476" s="9">
        <f t="shared" si="57"/>
        <v>471</v>
      </c>
      <c r="B476" s="14" t="s">
        <v>273</v>
      </c>
      <c r="C476" s="8">
        <f>димвенканали!C476</f>
        <v>1686.83</v>
      </c>
      <c r="D476" s="8">
        <f>димвенканали!D476</f>
        <v>0</v>
      </c>
      <c r="E476" s="8">
        <f>димвенканали!E476</f>
        <v>0</v>
      </c>
      <c r="F476" s="8">
        <f t="shared" si="61"/>
        <v>1686.83</v>
      </c>
      <c r="G476" s="8"/>
      <c r="H476" s="8"/>
      <c r="I476" s="8">
        <v>48</v>
      </c>
      <c r="J476" s="11">
        <v>1.8823529411764704E-2</v>
      </c>
      <c r="K476" s="18">
        <f t="shared" si="55"/>
        <v>42.713035294117645</v>
      </c>
      <c r="L476" s="10">
        <f t="shared" si="58"/>
        <v>15.705583077647059</v>
      </c>
      <c r="M476" s="10">
        <v>16.499576470588234</v>
      </c>
      <c r="N476" s="10">
        <v>5.6677647058823526</v>
      </c>
      <c r="O476" s="247">
        <f t="shared" si="56"/>
        <v>5.6677647058823526</v>
      </c>
      <c r="P476" s="10">
        <f t="shared" si="59"/>
        <v>80.585959548235294</v>
      </c>
      <c r="Q476" s="11">
        <f t="shared" si="60"/>
        <v>4.7773610588046987E-2</v>
      </c>
    </row>
    <row r="477" spans="1:17">
      <c r="A477" s="9">
        <f t="shared" si="57"/>
        <v>472</v>
      </c>
      <c r="B477" s="14" t="s">
        <v>274</v>
      </c>
      <c r="C477" s="8">
        <f>димвенканали!C477</f>
        <v>445.5</v>
      </c>
      <c r="D477" s="8">
        <f>димвенканали!D477</f>
        <v>11.1</v>
      </c>
      <c r="E477" s="8">
        <f>димвенканали!E477</f>
        <v>31.9</v>
      </c>
      <c r="F477" s="8">
        <f t="shared" si="61"/>
        <v>488.5</v>
      </c>
      <c r="G477" s="8">
        <v>1</v>
      </c>
      <c r="H477" s="8">
        <v>1</v>
      </c>
      <c r="I477" s="8">
        <v>11</v>
      </c>
      <c r="J477" s="11">
        <v>5.0980392156862739E-3</v>
      </c>
      <c r="K477" s="18">
        <f t="shared" si="55"/>
        <v>11.568113725490194</v>
      </c>
      <c r="L477" s="10">
        <f t="shared" si="58"/>
        <v>4.253595416862745</v>
      </c>
      <c r="M477" s="10">
        <v>4.4686352941176466</v>
      </c>
      <c r="N477" s="10">
        <v>1.5350196078431373</v>
      </c>
      <c r="O477" s="247">
        <f t="shared" si="56"/>
        <v>1.5350196078431373</v>
      </c>
      <c r="P477" s="10">
        <f t="shared" si="59"/>
        <v>21.825364044313723</v>
      </c>
      <c r="Q477" s="11">
        <f t="shared" si="60"/>
        <v>4.4678329671061869E-2</v>
      </c>
    </row>
    <row r="478" spans="1:17">
      <c r="A478" s="9">
        <f t="shared" si="57"/>
        <v>473</v>
      </c>
      <c r="B478" s="14" t="s">
        <v>275</v>
      </c>
      <c r="C478" s="8">
        <f>димвенканали!C478</f>
        <v>250.6</v>
      </c>
      <c r="D478" s="8">
        <f>димвенканали!D478</f>
        <v>0</v>
      </c>
      <c r="E478" s="8">
        <f>димвенканали!E478</f>
        <v>0</v>
      </c>
      <c r="F478" s="8">
        <f t="shared" si="61"/>
        <v>250.6</v>
      </c>
      <c r="G478" s="8"/>
      <c r="H478" s="8"/>
      <c r="I478" s="8">
        <v>6</v>
      </c>
      <c r="J478" s="11">
        <v>2.352941176470588E-3</v>
      </c>
      <c r="K478" s="18">
        <f t="shared" si="55"/>
        <v>5.3391294117647057</v>
      </c>
      <c r="L478" s="10">
        <f t="shared" si="58"/>
        <v>1.9631978847058824</v>
      </c>
      <c r="M478" s="10">
        <v>2.0624470588235293</v>
      </c>
      <c r="N478" s="10">
        <v>0.70847058823529407</v>
      </c>
      <c r="O478" s="247">
        <f t="shared" si="56"/>
        <v>0.70847058823529407</v>
      </c>
      <c r="P478" s="10">
        <f t="shared" si="59"/>
        <v>10.073244943529412</v>
      </c>
      <c r="Q478" s="11">
        <f t="shared" si="60"/>
        <v>4.0196508154546735E-2</v>
      </c>
    </row>
    <row r="479" spans="1:17">
      <c r="A479" s="12"/>
      <c r="B479" s="17" t="s">
        <v>293</v>
      </c>
      <c r="C479" s="13">
        <f t="shared" ref="C479:L479" si="62">SUM(C6:C478)</f>
        <v>241198.24000000005</v>
      </c>
      <c r="D479" s="13">
        <f t="shared" si="62"/>
        <v>3526.4</v>
      </c>
      <c r="E479" s="13">
        <f t="shared" si="62"/>
        <v>7304.800000000002</v>
      </c>
      <c r="F479" s="13">
        <f t="shared" si="62"/>
        <v>252029.44000000006</v>
      </c>
      <c r="G479" s="13">
        <f t="shared" si="62"/>
        <v>53</v>
      </c>
      <c r="H479" s="13">
        <f t="shared" si="62"/>
        <v>99</v>
      </c>
      <c r="I479" s="13">
        <f t="shared" si="62"/>
        <v>5682</v>
      </c>
      <c r="J479" s="13">
        <f t="shared" si="62"/>
        <v>3.0574163511875896</v>
      </c>
      <c r="K479" s="13">
        <f t="shared" si="62"/>
        <v>6937.6751649702928</v>
      </c>
      <c r="L479" s="13">
        <f t="shared" si="62"/>
        <v>2550.983158159579</v>
      </c>
      <c r="M479" s="13">
        <v>3418.982400000009</v>
      </c>
      <c r="N479" s="13"/>
      <c r="O479" s="13">
        <f>SUM(O6:O478)</f>
        <v>1206.27922475224</v>
      </c>
      <c r="P479" s="15">
        <f t="shared" ref="P479:P538" si="63">K479+L479+M479+O479</f>
        <v>14113.919947882119</v>
      </c>
      <c r="Q479" s="16">
        <f t="shared" si="60"/>
        <v>5.6001076492818123E-2</v>
      </c>
    </row>
    <row r="480" spans="1:17">
      <c r="A480" s="9"/>
      <c r="B480" s="7" t="s">
        <v>577</v>
      </c>
      <c r="C480" s="8"/>
      <c r="D480" s="8"/>
      <c r="E480" s="8"/>
      <c r="F480" s="8"/>
      <c r="G480" s="8"/>
      <c r="H480" s="8"/>
      <c r="I480" s="8">
        <f>G479+H479+I479</f>
        <v>5834</v>
      </c>
      <c r="J480" s="8"/>
      <c r="K480" s="18">
        <f>J480*1780.72*1.2</f>
        <v>0</v>
      </c>
      <c r="L480" s="8"/>
      <c r="M480" s="10"/>
      <c r="N480" s="10"/>
      <c r="O480" s="8"/>
      <c r="P480" s="8"/>
      <c r="Q480" s="11"/>
    </row>
    <row r="481" spans="1:17">
      <c r="A481" s="9">
        <v>1</v>
      </c>
      <c r="B481" s="14" t="s">
        <v>578</v>
      </c>
      <c r="C481" s="8">
        <f>димвенканали!C481</f>
        <v>2596.5</v>
      </c>
      <c r="D481" s="8">
        <f>димвенканали!D481</f>
        <v>0</v>
      </c>
      <c r="E481" s="8">
        <f>димвенканали!E481</f>
        <v>0</v>
      </c>
      <c r="F481" s="8">
        <f t="shared" ref="F481:F542" si="64">C481+D481+E481</f>
        <v>2596.5</v>
      </c>
      <c r="G481" s="8"/>
      <c r="H481" s="8"/>
      <c r="I481" s="8">
        <v>60</v>
      </c>
      <c r="J481" s="11">
        <v>1.6388964763725755E-2</v>
      </c>
      <c r="K481" s="18">
        <f t="shared" ref="K481:K543" si="65">J481*$K$2</f>
        <v>37.188691614313022</v>
      </c>
      <c r="L481" s="10">
        <f t="shared" ref="L481:L538" si="66">K481*0.3677</f>
        <v>13.6742819065829</v>
      </c>
      <c r="M481" s="10">
        <v>14.365583173996173</v>
      </c>
      <c r="N481" s="10">
        <v>4.9347172903578249</v>
      </c>
      <c r="O481" s="247">
        <f t="shared" ref="O481:O544" si="67">N481*$O$2</f>
        <v>4.9347172903578249</v>
      </c>
      <c r="P481" s="10">
        <f t="shared" si="63"/>
        <v>70.163273985249916</v>
      </c>
      <c r="Q481" s="11">
        <f t="shared" ref="Q481:Q538" si="68">P481/F481</f>
        <v>2.7022250716445182E-2</v>
      </c>
    </row>
    <row r="482" spans="1:17">
      <c r="A482" s="9">
        <f t="shared" ref="A482:A545" si="69">A481+1</f>
        <v>2</v>
      </c>
      <c r="B482" s="14" t="s">
        <v>579</v>
      </c>
      <c r="C482" s="8">
        <f>димвенканали!C482</f>
        <v>2681.11</v>
      </c>
      <c r="D482" s="8">
        <f>димвенканали!D482</f>
        <v>0</v>
      </c>
      <c r="E482" s="8">
        <f>димвенканали!E482</f>
        <v>0</v>
      </c>
      <c r="F482" s="8">
        <f t="shared" si="64"/>
        <v>2681.11</v>
      </c>
      <c r="G482" s="8"/>
      <c r="H482" s="8"/>
      <c r="I482" s="8">
        <v>43</v>
      </c>
      <c r="J482" s="11">
        <v>1.1745424747336792E-2</v>
      </c>
      <c r="K482" s="18">
        <f t="shared" si="65"/>
        <v>26.651895656924335</v>
      </c>
      <c r="L482" s="10">
        <f t="shared" si="66"/>
        <v>9.7999020330510795</v>
      </c>
      <c r="M482" s="10">
        <v>10.295334608030592</v>
      </c>
      <c r="N482" s="10">
        <v>3.5365473914231083</v>
      </c>
      <c r="O482" s="247">
        <f t="shared" si="67"/>
        <v>3.5365473914231083</v>
      </c>
      <c r="P482" s="10">
        <f t="shared" si="63"/>
        <v>50.283679689429114</v>
      </c>
      <c r="Q482" s="11">
        <f t="shared" si="68"/>
        <v>1.8754799202356155E-2</v>
      </c>
    </row>
    <row r="483" spans="1:17">
      <c r="A483" s="9">
        <f t="shared" si="69"/>
        <v>3</v>
      </c>
      <c r="B483" s="14" t="s">
        <v>580</v>
      </c>
      <c r="C483" s="8">
        <f>димвенканали!C483</f>
        <v>2302.1999999999998</v>
      </c>
      <c r="D483" s="8">
        <f>димвенканали!D483</f>
        <v>0</v>
      </c>
      <c r="E483" s="8">
        <f>димвенканали!E483</f>
        <v>290.10000000000002</v>
      </c>
      <c r="F483" s="8">
        <f t="shared" si="64"/>
        <v>2592.2999999999997</v>
      </c>
      <c r="G483" s="8"/>
      <c r="H483" s="8">
        <v>1</v>
      </c>
      <c r="I483" s="8">
        <v>45</v>
      </c>
      <c r="J483" s="11">
        <v>1.2564872985523079E-2</v>
      </c>
      <c r="K483" s="18">
        <f t="shared" si="65"/>
        <v>28.511330237639985</v>
      </c>
      <c r="L483" s="10">
        <f t="shared" si="66"/>
        <v>10.483616128380223</v>
      </c>
      <c r="M483" s="10">
        <v>11.013613766730399</v>
      </c>
      <c r="N483" s="10">
        <v>3.7832832559409995</v>
      </c>
      <c r="O483" s="247">
        <f t="shared" si="67"/>
        <v>3.7832832559409995</v>
      </c>
      <c r="P483" s="10">
        <f t="shared" si="63"/>
        <v>53.791843388691611</v>
      </c>
      <c r="Q483" s="11">
        <f t="shared" si="68"/>
        <v>2.0750624306095596E-2</v>
      </c>
    </row>
    <row r="484" spans="1:17">
      <c r="A484" s="9">
        <f t="shared" si="69"/>
        <v>4</v>
      </c>
      <c r="B484" s="14" t="s">
        <v>581</v>
      </c>
      <c r="C484" s="8">
        <f>димвенканали!C484</f>
        <v>2374.8000000000002</v>
      </c>
      <c r="D484" s="8">
        <f>димвенканали!D484</f>
        <v>0</v>
      </c>
      <c r="E484" s="8">
        <f>димвенканали!E484</f>
        <v>162.1</v>
      </c>
      <c r="F484" s="8">
        <f t="shared" si="64"/>
        <v>2536.9</v>
      </c>
      <c r="G484" s="8"/>
      <c r="H484" s="8">
        <v>2</v>
      </c>
      <c r="I484" s="8">
        <v>56</v>
      </c>
      <c r="J484" s="11">
        <v>1.5842665938268233E-2</v>
      </c>
      <c r="K484" s="18">
        <f t="shared" si="65"/>
        <v>35.949068560502596</v>
      </c>
      <c r="L484" s="10">
        <f t="shared" si="66"/>
        <v>13.218472509696806</v>
      </c>
      <c r="M484" s="10">
        <v>13.886730401529636</v>
      </c>
      <c r="N484" s="10">
        <v>4.7702267140125656</v>
      </c>
      <c r="O484" s="247">
        <f t="shared" si="67"/>
        <v>4.7702267140125656</v>
      </c>
      <c r="P484" s="10">
        <f t="shared" si="63"/>
        <v>67.824498185741604</v>
      </c>
      <c r="Q484" s="11">
        <f t="shared" si="68"/>
        <v>2.6735187900879656E-2</v>
      </c>
    </row>
    <row r="485" spans="1:17">
      <c r="A485" s="9">
        <f t="shared" si="69"/>
        <v>5</v>
      </c>
      <c r="B485" s="14" t="s">
        <v>582</v>
      </c>
      <c r="C485" s="8">
        <f>димвенканали!C485</f>
        <v>2589.6</v>
      </c>
      <c r="D485" s="8">
        <f>димвенканали!D485</f>
        <v>0</v>
      </c>
      <c r="E485" s="8">
        <f>димвенканали!E485</f>
        <v>0</v>
      </c>
      <c r="F485" s="8">
        <f t="shared" si="64"/>
        <v>2589.6</v>
      </c>
      <c r="G485" s="8"/>
      <c r="H485" s="8"/>
      <c r="I485" s="8">
        <v>60</v>
      </c>
      <c r="J485" s="11">
        <v>1.6388964763725755E-2</v>
      </c>
      <c r="K485" s="18">
        <f t="shared" si="65"/>
        <v>37.188691614313022</v>
      </c>
      <c r="L485" s="10">
        <f t="shared" si="66"/>
        <v>13.6742819065829</v>
      </c>
      <c r="M485" s="10">
        <v>14.365583173996173</v>
      </c>
      <c r="N485" s="10">
        <v>4.9347172903578249</v>
      </c>
      <c r="O485" s="247">
        <f t="shared" si="67"/>
        <v>4.9347172903578249</v>
      </c>
      <c r="P485" s="10">
        <f t="shared" si="63"/>
        <v>70.163273985249916</v>
      </c>
      <c r="Q485" s="11">
        <f t="shared" si="68"/>
        <v>2.7094251616176211E-2</v>
      </c>
    </row>
    <row r="486" spans="1:17">
      <c r="A486" s="9">
        <f t="shared" si="69"/>
        <v>6</v>
      </c>
      <c r="B486" s="14" t="s">
        <v>583</v>
      </c>
      <c r="C486" s="8">
        <f>димвенканали!C486</f>
        <v>2611.9</v>
      </c>
      <c r="D486" s="8">
        <f>димвенканали!D486</f>
        <v>0</v>
      </c>
      <c r="E486" s="8">
        <f>димвенканали!E486</f>
        <v>700.4</v>
      </c>
      <c r="F486" s="8">
        <f t="shared" si="64"/>
        <v>3312.3</v>
      </c>
      <c r="G486" s="8"/>
      <c r="H486" s="8">
        <v>4</v>
      </c>
      <c r="I486" s="8">
        <v>64</v>
      </c>
      <c r="J486" s="11">
        <v>1.8574160065555859E-2</v>
      </c>
      <c r="K486" s="18">
        <f t="shared" si="65"/>
        <v>42.14718382955477</v>
      </c>
      <c r="L486" s="10">
        <f t="shared" si="66"/>
        <v>15.497519494127291</v>
      </c>
      <c r="M486" s="10">
        <v>16.280994263862333</v>
      </c>
      <c r="N486" s="10">
        <v>5.5926795957388693</v>
      </c>
      <c r="O486" s="247">
        <f t="shared" si="67"/>
        <v>5.5926795957388693</v>
      </c>
      <c r="P486" s="10">
        <f t="shared" si="63"/>
        <v>79.518377183283263</v>
      </c>
      <c r="Q486" s="11">
        <f t="shared" si="68"/>
        <v>2.4006997307998448E-2</v>
      </c>
    </row>
    <row r="487" spans="1:17">
      <c r="A487" s="9">
        <f t="shared" si="69"/>
        <v>7</v>
      </c>
      <c r="B487" s="14" t="s">
        <v>584</v>
      </c>
      <c r="C487" s="8">
        <f>димвенканали!C487</f>
        <v>2597.8000000000002</v>
      </c>
      <c r="D487" s="8">
        <f>димвенканали!D487</f>
        <v>0</v>
      </c>
      <c r="E487" s="8">
        <f>димвенканали!E487</f>
        <v>0</v>
      </c>
      <c r="F487" s="8">
        <f t="shared" si="64"/>
        <v>2597.8000000000002</v>
      </c>
      <c r="G487" s="8"/>
      <c r="H487" s="8"/>
      <c r="I487" s="8">
        <v>60</v>
      </c>
      <c r="J487" s="11">
        <v>1.6388964763725755E-2</v>
      </c>
      <c r="K487" s="18">
        <f t="shared" si="65"/>
        <v>37.188691614313022</v>
      </c>
      <c r="L487" s="10">
        <f t="shared" si="66"/>
        <v>13.6742819065829</v>
      </c>
      <c r="M487" s="10">
        <v>14.365583173996173</v>
      </c>
      <c r="N487" s="10">
        <v>4.9347172903578249</v>
      </c>
      <c r="O487" s="247">
        <f t="shared" si="67"/>
        <v>4.9347172903578249</v>
      </c>
      <c r="P487" s="10">
        <f t="shared" si="63"/>
        <v>70.163273985249916</v>
      </c>
      <c r="Q487" s="11">
        <f t="shared" si="68"/>
        <v>2.7008728148914432E-2</v>
      </c>
    </row>
    <row r="488" spans="1:17">
      <c r="A488" s="9">
        <f t="shared" si="69"/>
        <v>8</v>
      </c>
      <c r="B488" s="14" t="s">
        <v>585</v>
      </c>
      <c r="C488" s="8">
        <f>димвенканали!C488</f>
        <v>3555.9</v>
      </c>
      <c r="D488" s="8">
        <f>димвенканали!D488</f>
        <v>0</v>
      </c>
      <c r="E488" s="8">
        <f>димвенканали!E488</f>
        <v>0</v>
      </c>
      <c r="F488" s="8">
        <f t="shared" si="64"/>
        <v>3555.9</v>
      </c>
      <c r="G488" s="8"/>
      <c r="H488" s="8"/>
      <c r="I488" s="8">
        <v>80</v>
      </c>
      <c r="J488" s="11">
        <v>2.1851953018301007E-2</v>
      </c>
      <c r="K488" s="18">
        <f t="shared" si="65"/>
        <v>49.584922152417363</v>
      </c>
      <c r="L488" s="10">
        <f t="shared" si="66"/>
        <v>18.232375875443864</v>
      </c>
      <c r="M488" s="10">
        <v>19.154110898661564</v>
      </c>
      <c r="N488" s="10">
        <v>6.5796230538104341</v>
      </c>
      <c r="O488" s="247">
        <f t="shared" si="67"/>
        <v>6.5796230538104341</v>
      </c>
      <c r="P488" s="10">
        <f t="shared" si="63"/>
        <v>93.551031980333235</v>
      </c>
      <c r="Q488" s="11">
        <f t="shared" si="68"/>
        <v>2.6308679091181765E-2</v>
      </c>
    </row>
    <row r="489" spans="1:17">
      <c r="A489" s="9">
        <f t="shared" si="69"/>
        <v>9</v>
      </c>
      <c r="B489" s="14" t="s">
        <v>586</v>
      </c>
      <c r="C489" s="8">
        <f>димвенканали!C489</f>
        <v>3656</v>
      </c>
      <c r="D489" s="8">
        <f>димвенканали!D489</f>
        <v>0</v>
      </c>
      <c r="E489" s="8">
        <f>димвенканали!E489</f>
        <v>0</v>
      </c>
      <c r="F489" s="8">
        <f t="shared" si="64"/>
        <v>3656</v>
      </c>
      <c r="G489" s="8"/>
      <c r="H489" s="8"/>
      <c r="I489" s="8">
        <v>80</v>
      </c>
      <c r="J489" s="11">
        <v>2.1851953018301007E-2</v>
      </c>
      <c r="K489" s="18">
        <f t="shared" si="65"/>
        <v>49.584922152417363</v>
      </c>
      <c r="L489" s="10">
        <f t="shared" si="66"/>
        <v>18.232375875443864</v>
      </c>
      <c r="M489" s="10">
        <v>19.154110898661564</v>
      </c>
      <c r="N489" s="10">
        <v>6.5796230538104341</v>
      </c>
      <c r="O489" s="247">
        <f t="shared" si="67"/>
        <v>6.5796230538104341</v>
      </c>
      <c r="P489" s="10">
        <f t="shared" si="63"/>
        <v>93.551031980333235</v>
      </c>
      <c r="Q489" s="11">
        <f t="shared" si="68"/>
        <v>2.5588356668581301E-2</v>
      </c>
    </row>
    <row r="490" spans="1:17">
      <c r="A490" s="9">
        <f t="shared" si="69"/>
        <v>10</v>
      </c>
      <c r="B490" s="14" t="s">
        <v>587</v>
      </c>
      <c r="C490" s="8">
        <f>димвенканали!C490</f>
        <v>2610.1999999999998</v>
      </c>
      <c r="D490" s="8">
        <f>димвенканали!D490</f>
        <v>0</v>
      </c>
      <c r="E490" s="8">
        <f>димвенканали!E490</f>
        <v>0</v>
      </c>
      <c r="F490" s="8">
        <f t="shared" si="64"/>
        <v>2610.1999999999998</v>
      </c>
      <c r="G490" s="8"/>
      <c r="H490" s="8"/>
      <c r="I490" s="8">
        <v>60</v>
      </c>
      <c r="J490" s="11">
        <v>1.6388964763725755E-2</v>
      </c>
      <c r="K490" s="18">
        <f t="shared" si="65"/>
        <v>37.188691614313022</v>
      </c>
      <c r="L490" s="10">
        <f t="shared" si="66"/>
        <v>13.6742819065829</v>
      </c>
      <c r="M490" s="10">
        <v>14.365583173996173</v>
      </c>
      <c r="N490" s="10">
        <v>4.9347172903578249</v>
      </c>
      <c r="O490" s="247">
        <f t="shared" si="67"/>
        <v>4.9347172903578249</v>
      </c>
      <c r="P490" s="10">
        <f t="shared" si="63"/>
        <v>70.163273985249916</v>
      </c>
      <c r="Q490" s="11">
        <f t="shared" si="68"/>
        <v>2.6880420651769949E-2</v>
      </c>
    </row>
    <row r="491" spans="1:17">
      <c r="A491" s="9">
        <f t="shared" si="69"/>
        <v>11</v>
      </c>
      <c r="B491" s="14" t="s">
        <v>588</v>
      </c>
      <c r="C491" s="8">
        <f>димвенканали!C491</f>
        <v>3617.86</v>
      </c>
      <c r="D491" s="8">
        <f>димвенканали!D491</f>
        <v>0</v>
      </c>
      <c r="E491" s="8">
        <f>димвенканали!E491</f>
        <v>0</v>
      </c>
      <c r="F491" s="8">
        <f t="shared" si="64"/>
        <v>3617.86</v>
      </c>
      <c r="G491" s="8"/>
      <c r="H491" s="8"/>
      <c r="I491" s="8">
        <v>80</v>
      </c>
      <c r="J491" s="11">
        <v>2.1851953018301007E-2</v>
      </c>
      <c r="K491" s="18">
        <f t="shared" si="65"/>
        <v>49.584922152417363</v>
      </c>
      <c r="L491" s="10">
        <f t="shared" si="66"/>
        <v>18.232375875443864</v>
      </c>
      <c r="M491" s="10">
        <v>19.154110898661564</v>
      </c>
      <c r="N491" s="10">
        <v>6.5796230538104341</v>
      </c>
      <c r="O491" s="247">
        <f t="shared" si="67"/>
        <v>6.5796230538104341</v>
      </c>
      <c r="P491" s="10">
        <f t="shared" si="63"/>
        <v>93.551031980333235</v>
      </c>
      <c r="Q491" s="11">
        <f t="shared" si="68"/>
        <v>2.585811280158249E-2</v>
      </c>
    </row>
    <row r="492" spans="1:17">
      <c r="A492" s="9">
        <f t="shared" si="69"/>
        <v>12</v>
      </c>
      <c r="B492" s="14" t="s">
        <v>589</v>
      </c>
      <c r="C492" s="8">
        <f>димвенканали!C492</f>
        <v>2642.1</v>
      </c>
      <c r="D492" s="8">
        <f>димвенканали!D492</f>
        <v>0</v>
      </c>
      <c r="E492" s="8">
        <f>димвенканали!E492</f>
        <v>0</v>
      </c>
      <c r="F492" s="8">
        <f t="shared" si="64"/>
        <v>2642.1</v>
      </c>
      <c r="G492" s="8"/>
      <c r="H492" s="8"/>
      <c r="I492" s="8">
        <v>60</v>
      </c>
      <c r="J492" s="11">
        <v>1.6388964763725755E-2</v>
      </c>
      <c r="K492" s="18">
        <f t="shared" si="65"/>
        <v>37.188691614313022</v>
      </c>
      <c r="L492" s="10">
        <f t="shared" si="66"/>
        <v>13.6742819065829</v>
      </c>
      <c r="M492" s="10">
        <v>14.365583173996173</v>
      </c>
      <c r="N492" s="10">
        <v>4.9347172903578249</v>
      </c>
      <c r="O492" s="247">
        <f t="shared" si="67"/>
        <v>4.9347172903578249</v>
      </c>
      <c r="P492" s="10">
        <f t="shared" si="63"/>
        <v>70.163273985249916</v>
      </c>
      <c r="Q492" s="11">
        <f t="shared" si="68"/>
        <v>2.6555873731217559E-2</v>
      </c>
    </row>
    <row r="493" spans="1:17">
      <c r="A493" s="9">
        <f t="shared" si="69"/>
        <v>13</v>
      </c>
      <c r="B493" s="14" t="s">
        <v>590</v>
      </c>
      <c r="C493" s="8">
        <f>димвенканали!C493</f>
        <v>3623.6</v>
      </c>
      <c r="D493" s="8">
        <f>димвенканали!D493</f>
        <v>0</v>
      </c>
      <c r="E493" s="8">
        <f>димвенканали!E493</f>
        <v>0</v>
      </c>
      <c r="F493" s="8">
        <f t="shared" si="64"/>
        <v>3623.6</v>
      </c>
      <c r="G493" s="8"/>
      <c r="H493" s="8"/>
      <c r="I493" s="8">
        <v>80</v>
      </c>
      <c r="J493" s="11">
        <v>2.1851953018301007E-2</v>
      </c>
      <c r="K493" s="18">
        <f t="shared" si="65"/>
        <v>49.584922152417363</v>
      </c>
      <c r="L493" s="10">
        <f t="shared" si="66"/>
        <v>18.232375875443864</v>
      </c>
      <c r="M493" s="10">
        <v>19.154110898661564</v>
      </c>
      <c r="N493" s="10">
        <v>6.5796230538104341</v>
      </c>
      <c r="O493" s="247">
        <f t="shared" si="67"/>
        <v>6.5796230538104341</v>
      </c>
      <c r="P493" s="10">
        <f t="shared" si="63"/>
        <v>93.551031980333235</v>
      </c>
      <c r="Q493" s="11">
        <f t="shared" si="68"/>
        <v>2.5817151998104988E-2</v>
      </c>
    </row>
    <row r="494" spans="1:17">
      <c r="A494" s="9">
        <f t="shared" si="69"/>
        <v>14</v>
      </c>
      <c r="B494" s="14" t="s">
        <v>591</v>
      </c>
      <c r="C494" s="8">
        <f>димвенканали!C494</f>
        <v>3546</v>
      </c>
      <c r="D494" s="8">
        <f>димвенканали!D494</f>
        <v>0</v>
      </c>
      <c r="E494" s="8">
        <f>димвенканали!E494</f>
        <v>0</v>
      </c>
      <c r="F494" s="8">
        <f t="shared" si="64"/>
        <v>3546</v>
      </c>
      <c r="G494" s="8"/>
      <c r="H494" s="8"/>
      <c r="I494" s="8">
        <v>80</v>
      </c>
      <c r="J494" s="11">
        <v>2.1851953018301007E-2</v>
      </c>
      <c r="K494" s="18">
        <f t="shared" si="65"/>
        <v>49.584922152417363</v>
      </c>
      <c r="L494" s="10">
        <f t="shared" si="66"/>
        <v>18.232375875443864</v>
      </c>
      <c r="M494" s="10">
        <v>19.154110898661564</v>
      </c>
      <c r="N494" s="10">
        <v>6.5796230538104341</v>
      </c>
      <c r="O494" s="247">
        <f t="shared" si="67"/>
        <v>6.5796230538104341</v>
      </c>
      <c r="P494" s="10">
        <f t="shared" si="63"/>
        <v>93.551031980333235</v>
      </c>
      <c r="Q494" s="11">
        <f t="shared" si="68"/>
        <v>2.6382129718086077E-2</v>
      </c>
    </row>
    <row r="495" spans="1:17">
      <c r="A495" s="9">
        <f t="shared" si="69"/>
        <v>15</v>
      </c>
      <c r="B495" s="14" t="s">
        <v>592</v>
      </c>
      <c r="C495" s="8">
        <f>димвенканали!C495</f>
        <v>3543.4</v>
      </c>
      <c r="D495" s="8">
        <f>димвенканали!D495</f>
        <v>0</v>
      </c>
      <c r="E495" s="8">
        <f>димвенканали!E495</f>
        <v>57.8</v>
      </c>
      <c r="F495" s="8">
        <f t="shared" si="64"/>
        <v>3601.2000000000003</v>
      </c>
      <c r="G495" s="8"/>
      <c r="H495" s="8">
        <v>1</v>
      </c>
      <c r="I495" s="8">
        <v>79</v>
      </c>
      <c r="J495" s="11">
        <v>2.1851953018301007E-2</v>
      </c>
      <c r="K495" s="18">
        <f t="shared" si="65"/>
        <v>49.584922152417363</v>
      </c>
      <c r="L495" s="10">
        <f t="shared" si="66"/>
        <v>18.232375875443864</v>
      </c>
      <c r="M495" s="10">
        <v>19.154110898661564</v>
      </c>
      <c r="N495" s="10">
        <v>6.5796230538104341</v>
      </c>
      <c r="O495" s="247">
        <f t="shared" si="67"/>
        <v>6.5796230538104341</v>
      </c>
      <c r="P495" s="10">
        <f t="shared" si="63"/>
        <v>93.551031980333235</v>
      </c>
      <c r="Q495" s="11">
        <f t="shared" si="68"/>
        <v>2.5977738526139407E-2</v>
      </c>
    </row>
    <row r="496" spans="1:17">
      <c r="A496" s="9">
        <f t="shared" si="69"/>
        <v>16</v>
      </c>
      <c r="B496" s="14" t="s">
        <v>593</v>
      </c>
      <c r="C496" s="8">
        <f>димвенканали!C496</f>
        <v>3591.7</v>
      </c>
      <c r="D496" s="8">
        <f>димвенканали!D496</f>
        <v>0</v>
      </c>
      <c r="E496" s="8">
        <f>димвенканали!E496</f>
        <v>0</v>
      </c>
      <c r="F496" s="8">
        <f t="shared" si="64"/>
        <v>3591.7</v>
      </c>
      <c r="G496" s="8"/>
      <c r="H496" s="8"/>
      <c r="I496" s="8">
        <v>80</v>
      </c>
      <c r="J496" s="11">
        <v>2.1851953018301007E-2</v>
      </c>
      <c r="K496" s="18">
        <f t="shared" si="65"/>
        <v>49.584922152417363</v>
      </c>
      <c r="L496" s="10">
        <f t="shared" si="66"/>
        <v>18.232375875443864</v>
      </c>
      <c r="M496" s="10">
        <v>19.154110898661564</v>
      </c>
      <c r="N496" s="10">
        <v>6.5796230538104341</v>
      </c>
      <c r="O496" s="247">
        <f t="shared" si="67"/>
        <v>6.5796230538104341</v>
      </c>
      <c r="P496" s="10">
        <f t="shared" si="63"/>
        <v>93.551031980333235</v>
      </c>
      <c r="Q496" s="11">
        <f t="shared" si="68"/>
        <v>2.6046449308219852E-2</v>
      </c>
    </row>
    <row r="497" spans="1:17">
      <c r="A497" s="9">
        <f t="shared" si="69"/>
        <v>17</v>
      </c>
      <c r="B497" s="14" t="s">
        <v>594</v>
      </c>
      <c r="C497" s="8">
        <f>димвенканали!C497</f>
        <v>3571.9</v>
      </c>
      <c r="D497" s="8">
        <f>димвенканали!D497</f>
        <v>0</v>
      </c>
      <c r="E497" s="8">
        <f>димвенканали!E497</f>
        <v>57.4</v>
      </c>
      <c r="F497" s="8">
        <f t="shared" si="64"/>
        <v>3629.3</v>
      </c>
      <c r="G497" s="8"/>
      <c r="H497" s="8">
        <v>1</v>
      </c>
      <c r="I497" s="8">
        <v>79</v>
      </c>
      <c r="J497" s="11">
        <v>2.1851953018301007E-2</v>
      </c>
      <c r="K497" s="18">
        <f t="shared" si="65"/>
        <v>49.584922152417363</v>
      </c>
      <c r="L497" s="10">
        <f t="shared" si="66"/>
        <v>18.232375875443864</v>
      </c>
      <c r="M497" s="10">
        <v>19.154110898661564</v>
      </c>
      <c r="N497" s="10">
        <v>6.5796230538104341</v>
      </c>
      <c r="O497" s="247">
        <f t="shared" si="67"/>
        <v>6.5796230538104341</v>
      </c>
      <c r="P497" s="10">
        <f t="shared" si="63"/>
        <v>93.551031980333235</v>
      </c>
      <c r="Q497" s="11">
        <f t="shared" si="68"/>
        <v>2.5776604849511817E-2</v>
      </c>
    </row>
    <row r="498" spans="1:17">
      <c r="A498" s="9">
        <f t="shared" si="69"/>
        <v>18</v>
      </c>
      <c r="B498" s="14" t="s">
        <v>595</v>
      </c>
      <c r="C498" s="8">
        <f>димвенканали!C498</f>
        <v>3581.9</v>
      </c>
      <c r="D498" s="8">
        <f>димвенканали!D498</f>
        <v>0</v>
      </c>
      <c r="E498" s="8">
        <f>димвенканали!E498</f>
        <v>0</v>
      </c>
      <c r="F498" s="8">
        <f t="shared" si="64"/>
        <v>3581.9</v>
      </c>
      <c r="G498" s="8"/>
      <c r="H498" s="8"/>
      <c r="I498" s="8">
        <v>80</v>
      </c>
      <c r="J498" s="11">
        <v>2.1851953018301007E-2</v>
      </c>
      <c r="K498" s="18">
        <f t="shared" si="65"/>
        <v>49.584922152417363</v>
      </c>
      <c r="L498" s="10">
        <f t="shared" si="66"/>
        <v>18.232375875443864</v>
      </c>
      <c r="M498" s="10">
        <v>19.154110898661564</v>
      </c>
      <c r="N498" s="10">
        <v>6.5796230538104341</v>
      </c>
      <c r="O498" s="247">
        <f t="shared" si="67"/>
        <v>6.5796230538104341</v>
      </c>
      <c r="P498" s="10">
        <f t="shared" si="63"/>
        <v>93.551031980333235</v>
      </c>
      <c r="Q498" s="11">
        <f t="shared" si="68"/>
        <v>2.6117711823427016E-2</v>
      </c>
    </row>
    <row r="499" spans="1:17">
      <c r="A499" s="9">
        <f t="shared" si="69"/>
        <v>19</v>
      </c>
      <c r="B499" s="14" t="s">
        <v>596</v>
      </c>
      <c r="C499" s="8">
        <f>димвенканали!C499</f>
        <v>2591.9</v>
      </c>
      <c r="D499" s="8">
        <f>димвенканали!D499</f>
        <v>0</v>
      </c>
      <c r="E499" s="8">
        <f>димвенканали!E499</f>
        <v>370.7</v>
      </c>
      <c r="F499" s="8">
        <f t="shared" si="64"/>
        <v>2962.6</v>
      </c>
      <c r="G499" s="8"/>
      <c r="H499" s="8">
        <v>1</v>
      </c>
      <c r="I499" s="8">
        <v>64</v>
      </c>
      <c r="J499" s="11">
        <v>1.7754711827369568E-2</v>
      </c>
      <c r="K499" s="18">
        <f t="shared" si="65"/>
        <v>40.287749248839113</v>
      </c>
      <c r="L499" s="10">
        <f t="shared" si="66"/>
        <v>14.813805398798143</v>
      </c>
      <c r="M499" s="10">
        <v>15.562715105162521</v>
      </c>
      <c r="N499" s="10">
        <v>5.3459437312209772</v>
      </c>
      <c r="O499" s="247">
        <f t="shared" si="67"/>
        <v>5.3459437312209772</v>
      </c>
      <c r="P499" s="10">
        <f t="shared" si="63"/>
        <v>76.010213484020767</v>
      </c>
      <c r="Q499" s="11">
        <f t="shared" si="68"/>
        <v>2.5656589983129943E-2</v>
      </c>
    </row>
    <row r="500" spans="1:17">
      <c r="A500" s="9">
        <f t="shared" si="69"/>
        <v>20</v>
      </c>
      <c r="B500" s="14" t="s">
        <v>597</v>
      </c>
      <c r="C500" s="8">
        <f>димвенканали!C500</f>
        <v>3090.3</v>
      </c>
      <c r="D500" s="8">
        <f>димвенканали!D500</f>
        <v>41.2</v>
      </c>
      <c r="E500" s="8">
        <f>димвенканали!E500</f>
        <v>0</v>
      </c>
      <c r="F500" s="8">
        <f t="shared" si="64"/>
        <v>3131.5</v>
      </c>
      <c r="G500" s="8">
        <v>2</v>
      </c>
      <c r="H500" s="8"/>
      <c r="I500" s="8">
        <v>78</v>
      </c>
      <c r="J500" s="11">
        <v>2.1851953018301007E-2</v>
      </c>
      <c r="K500" s="18">
        <f t="shared" si="65"/>
        <v>49.584922152417363</v>
      </c>
      <c r="L500" s="10">
        <f t="shared" si="66"/>
        <v>18.232375875443864</v>
      </c>
      <c r="M500" s="10">
        <v>19.154110898661564</v>
      </c>
      <c r="N500" s="10">
        <v>6.5796230538104341</v>
      </c>
      <c r="O500" s="247">
        <f t="shared" si="67"/>
        <v>6.5796230538104341</v>
      </c>
      <c r="P500" s="10">
        <f t="shared" si="63"/>
        <v>93.551031980333235</v>
      </c>
      <c r="Q500" s="11">
        <f t="shared" si="68"/>
        <v>2.9874191914524423E-2</v>
      </c>
    </row>
    <row r="501" spans="1:17">
      <c r="A501" s="9">
        <f t="shared" si="69"/>
        <v>21</v>
      </c>
      <c r="B501" s="14" t="s">
        <v>598</v>
      </c>
      <c r="C501" s="8">
        <f>димвенканали!C501</f>
        <v>2797.7</v>
      </c>
      <c r="D501" s="8">
        <f>димвенканали!D501</f>
        <v>0</v>
      </c>
      <c r="E501" s="8">
        <f>димвенканали!E501</f>
        <v>0</v>
      </c>
      <c r="F501" s="8">
        <f t="shared" si="64"/>
        <v>2797.7</v>
      </c>
      <c r="G501" s="8"/>
      <c r="H501" s="8"/>
      <c r="I501" s="8">
        <v>60</v>
      </c>
      <c r="J501" s="11">
        <v>1.6388964763725755E-2</v>
      </c>
      <c r="K501" s="18">
        <f t="shared" si="65"/>
        <v>37.188691614313022</v>
      </c>
      <c r="L501" s="10">
        <f t="shared" si="66"/>
        <v>13.6742819065829</v>
      </c>
      <c r="M501" s="10">
        <v>14.365583173996173</v>
      </c>
      <c r="N501" s="10">
        <v>4.9347172903578249</v>
      </c>
      <c r="O501" s="247">
        <f t="shared" si="67"/>
        <v>4.9347172903578249</v>
      </c>
      <c r="P501" s="10">
        <f t="shared" si="63"/>
        <v>70.163273985249916</v>
      </c>
      <c r="Q501" s="11">
        <f t="shared" si="68"/>
        <v>2.5078912672999221E-2</v>
      </c>
    </row>
    <row r="502" spans="1:17">
      <c r="A502" s="9">
        <f t="shared" si="69"/>
        <v>22</v>
      </c>
      <c r="B502" s="14" t="s">
        <v>599</v>
      </c>
      <c r="C502" s="8">
        <f>димвенканали!C502</f>
        <v>2617</v>
      </c>
      <c r="D502" s="8">
        <f>димвенканали!D502</f>
        <v>0</v>
      </c>
      <c r="E502" s="8">
        <f>димвенканали!E502</f>
        <v>0</v>
      </c>
      <c r="F502" s="8">
        <f t="shared" si="64"/>
        <v>2617</v>
      </c>
      <c r="G502" s="8"/>
      <c r="H502" s="8"/>
      <c r="I502" s="8">
        <v>60</v>
      </c>
      <c r="J502" s="11">
        <v>1.6388964763725755E-2</v>
      </c>
      <c r="K502" s="18">
        <f t="shared" si="65"/>
        <v>37.188691614313022</v>
      </c>
      <c r="L502" s="10">
        <f t="shared" si="66"/>
        <v>13.6742819065829</v>
      </c>
      <c r="M502" s="10">
        <v>14.365583173996173</v>
      </c>
      <c r="N502" s="10">
        <v>4.9347172903578249</v>
      </c>
      <c r="O502" s="247">
        <f t="shared" si="67"/>
        <v>4.9347172903578249</v>
      </c>
      <c r="P502" s="10">
        <f t="shared" si="63"/>
        <v>70.163273985249916</v>
      </c>
      <c r="Q502" s="11">
        <f t="shared" si="68"/>
        <v>2.6810574698223125E-2</v>
      </c>
    </row>
    <row r="503" spans="1:17">
      <c r="A503" s="9">
        <f t="shared" si="69"/>
        <v>23</v>
      </c>
      <c r="B503" s="14" t="s">
        <v>600</v>
      </c>
      <c r="C503" s="8">
        <f>димвенканали!C503</f>
        <v>3127.7</v>
      </c>
      <c r="D503" s="8">
        <f>димвенканали!D503</f>
        <v>0</v>
      </c>
      <c r="E503" s="8">
        <f>димвенканали!E503</f>
        <v>0</v>
      </c>
      <c r="F503" s="8">
        <f t="shared" si="64"/>
        <v>3127.7</v>
      </c>
      <c r="G503" s="8"/>
      <c r="H503" s="8"/>
      <c r="I503" s="8">
        <v>80</v>
      </c>
      <c r="J503" s="11">
        <v>2.1851953018301007E-2</v>
      </c>
      <c r="K503" s="18">
        <f t="shared" si="65"/>
        <v>49.584922152417363</v>
      </c>
      <c r="L503" s="10">
        <f t="shared" si="66"/>
        <v>18.232375875443864</v>
      </c>
      <c r="M503" s="10">
        <v>19.154110898661564</v>
      </c>
      <c r="N503" s="10">
        <v>6.5796230538104341</v>
      </c>
      <c r="O503" s="247">
        <f t="shared" si="67"/>
        <v>6.5796230538104341</v>
      </c>
      <c r="P503" s="10">
        <f t="shared" si="63"/>
        <v>93.551031980333235</v>
      </c>
      <c r="Q503" s="11">
        <f t="shared" si="68"/>
        <v>2.9910487572444047E-2</v>
      </c>
    </row>
    <row r="504" spans="1:17">
      <c r="A504" s="9">
        <f t="shared" si="69"/>
        <v>24</v>
      </c>
      <c r="B504" s="14" t="s">
        <v>601</v>
      </c>
      <c r="C504" s="8">
        <f>димвенканали!C504</f>
        <v>6480.4</v>
      </c>
      <c r="D504" s="8">
        <f>димвенканали!D504</f>
        <v>0</v>
      </c>
      <c r="E504" s="8">
        <f>димвенканали!E504</f>
        <v>0</v>
      </c>
      <c r="F504" s="8">
        <f t="shared" si="64"/>
        <v>6480.4</v>
      </c>
      <c r="G504" s="8"/>
      <c r="H504" s="8"/>
      <c r="I504" s="8">
        <v>120</v>
      </c>
      <c r="J504" s="11">
        <v>3.277792952745151E-2</v>
      </c>
      <c r="K504" s="18">
        <f t="shared" si="65"/>
        <v>74.377383228626044</v>
      </c>
      <c r="L504" s="10">
        <f t="shared" si="66"/>
        <v>27.3485638131658</v>
      </c>
      <c r="M504" s="10">
        <v>28.731166347992346</v>
      </c>
      <c r="N504" s="10">
        <v>9.8694345807156498</v>
      </c>
      <c r="O504" s="247">
        <f t="shared" si="67"/>
        <v>9.8694345807156498</v>
      </c>
      <c r="P504" s="10">
        <f t="shared" si="63"/>
        <v>140.32654797049983</v>
      </c>
      <c r="Q504" s="11">
        <f t="shared" si="68"/>
        <v>2.1653994810582656E-2</v>
      </c>
    </row>
    <row r="505" spans="1:17">
      <c r="A505" s="9">
        <f t="shared" si="69"/>
        <v>25</v>
      </c>
      <c r="B505" s="14" t="s">
        <v>36</v>
      </c>
      <c r="C505" s="8">
        <f>димвенканали!C505</f>
        <v>1923</v>
      </c>
      <c r="D505" s="8">
        <f>димвенканали!D505</f>
        <v>0</v>
      </c>
      <c r="E505" s="8">
        <f>димвенканали!E505</f>
        <v>0</v>
      </c>
      <c r="F505" s="8">
        <f t="shared" si="64"/>
        <v>1923</v>
      </c>
      <c r="G505" s="8"/>
      <c r="H505" s="8"/>
      <c r="I505" s="8">
        <v>36</v>
      </c>
      <c r="J505" s="11">
        <v>9.8333788582354534E-3</v>
      </c>
      <c r="K505" s="18">
        <f t="shared" si="65"/>
        <v>22.313214968587815</v>
      </c>
      <c r="L505" s="10">
        <f t="shared" si="66"/>
        <v>8.2045691439497404</v>
      </c>
      <c r="M505" s="10">
        <v>8.6193499043977049</v>
      </c>
      <c r="N505" s="10">
        <v>2.9608303742146953</v>
      </c>
      <c r="O505" s="247">
        <f t="shared" si="67"/>
        <v>2.9608303742146953</v>
      </c>
      <c r="P505" s="10">
        <f t="shared" si="63"/>
        <v>42.097964391149958</v>
      </c>
      <c r="Q505" s="11">
        <f t="shared" si="68"/>
        <v>2.1891817156084223E-2</v>
      </c>
    </row>
    <row r="506" spans="1:17">
      <c r="A506" s="9">
        <f t="shared" si="69"/>
        <v>26</v>
      </c>
      <c r="B506" s="14" t="s">
        <v>602</v>
      </c>
      <c r="C506" s="8">
        <f>димвенканали!C506</f>
        <v>176.3</v>
      </c>
      <c r="D506" s="8">
        <f>димвенканали!D506</f>
        <v>0</v>
      </c>
      <c r="E506" s="8">
        <f>димвенканали!E506</f>
        <v>0</v>
      </c>
      <c r="F506" s="8">
        <f t="shared" si="64"/>
        <v>176.3</v>
      </c>
      <c r="G506" s="8"/>
      <c r="H506" s="8"/>
      <c r="I506" s="8">
        <v>4</v>
      </c>
      <c r="J506" s="11">
        <v>1.0925976509150504E-3</v>
      </c>
      <c r="K506" s="18">
        <f t="shared" si="65"/>
        <v>2.4792461076208685</v>
      </c>
      <c r="L506" s="10">
        <f t="shared" si="66"/>
        <v>0.91161879377219346</v>
      </c>
      <c r="M506" s="10">
        <v>0.95770554493307825</v>
      </c>
      <c r="N506" s="10">
        <v>0.32898115269052169</v>
      </c>
      <c r="O506" s="247">
        <f t="shared" si="67"/>
        <v>0.32898115269052169</v>
      </c>
      <c r="P506" s="10">
        <f t="shared" si="63"/>
        <v>4.6775515990166614</v>
      </c>
      <c r="Q506" s="11">
        <f t="shared" si="68"/>
        <v>2.6531773108432563E-2</v>
      </c>
    </row>
    <row r="507" spans="1:17">
      <c r="A507" s="9">
        <f t="shared" si="69"/>
        <v>27</v>
      </c>
      <c r="B507" s="14" t="s">
        <v>603</v>
      </c>
      <c r="C507" s="8">
        <f>димвенканали!C507</f>
        <v>3576.1</v>
      </c>
      <c r="D507" s="8">
        <f>димвенканали!D507</f>
        <v>0</v>
      </c>
      <c r="E507" s="8">
        <f>димвенканали!E507</f>
        <v>0</v>
      </c>
      <c r="F507" s="8">
        <f t="shared" si="64"/>
        <v>3576.1</v>
      </c>
      <c r="G507" s="8"/>
      <c r="H507" s="8"/>
      <c r="I507" s="8">
        <v>80</v>
      </c>
      <c r="J507" s="11">
        <v>2.1851953018301007E-2</v>
      </c>
      <c r="K507" s="18">
        <f t="shared" si="65"/>
        <v>49.584922152417363</v>
      </c>
      <c r="L507" s="10">
        <f t="shared" si="66"/>
        <v>18.232375875443864</v>
      </c>
      <c r="M507" s="10">
        <v>19.154110898661564</v>
      </c>
      <c r="N507" s="10">
        <v>6.5796230538104341</v>
      </c>
      <c r="O507" s="247">
        <f t="shared" si="67"/>
        <v>6.5796230538104341</v>
      </c>
      <c r="P507" s="10">
        <f t="shared" si="63"/>
        <v>93.551031980333235</v>
      </c>
      <c r="Q507" s="11">
        <f t="shared" si="68"/>
        <v>2.6160071580865533E-2</v>
      </c>
    </row>
    <row r="508" spans="1:17">
      <c r="A508" s="9">
        <f t="shared" si="69"/>
        <v>28</v>
      </c>
      <c r="B508" s="14" t="s">
        <v>604</v>
      </c>
      <c r="C508" s="8">
        <f>димвенканали!C508</f>
        <v>1071.5</v>
      </c>
      <c r="D508" s="8">
        <f>димвенканали!D508</f>
        <v>0</v>
      </c>
      <c r="E508" s="8">
        <f>димвенканали!E508</f>
        <v>0</v>
      </c>
      <c r="F508" s="8">
        <f t="shared" si="64"/>
        <v>1071.5</v>
      </c>
      <c r="G508" s="8"/>
      <c r="H508" s="8"/>
      <c r="I508" s="8">
        <v>20</v>
      </c>
      <c r="J508" s="11">
        <v>5.4629882545752517E-3</v>
      </c>
      <c r="K508" s="18">
        <f t="shared" si="65"/>
        <v>12.396230538104341</v>
      </c>
      <c r="L508" s="10">
        <f t="shared" si="66"/>
        <v>4.5580939688609661</v>
      </c>
      <c r="M508" s="10">
        <v>4.788527724665391</v>
      </c>
      <c r="N508" s="10">
        <v>1.6449057634526085</v>
      </c>
      <c r="O508" s="247">
        <f t="shared" si="67"/>
        <v>1.6449057634526085</v>
      </c>
      <c r="P508" s="10">
        <f t="shared" si="63"/>
        <v>23.387757995083309</v>
      </c>
      <c r="Q508" s="11">
        <f t="shared" si="68"/>
        <v>2.1827118987478588E-2</v>
      </c>
    </row>
    <row r="509" spans="1:17">
      <c r="A509" s="9">
        <f t="shared" si="69"/>
        <v>29</v>
      </c>
      <c r="B509" s="14" t="s">
        <v>605</v>
      </c>
      <c r="C509" s="8">
        <f>димвенканали!C509</f>
        <v>218</v>
      </c>
      <c r="D509" s="8">
        <f>димвенканали!D509</f>
        <v>0</v>
      </c>
      <c r="E509" s="8">
        <f>димвенканали!E509</f>
        <v>0</v>
      </c>
      <c r="F509" s="8">
        <f t="shared" si="64"/>
        <v>218</v>
      </c>
      <c r="G509" s="8"/>
      <c r="H509" s="8"/>
      <c r="I509" s="8">
        <v>7</v>
      </c>
      <c r="J509" s="11">
        <v>1.9120458891013384E-3</v>
      </c>
      <c r="K509" s="18">
        <f t="shared" si="65"/>
        <v>4.3386806883365203</v>
      </c>
      <c r="L509" s="10">
        <f t="shared" si="66"/>
        <v>1.5953328891013387</v>
      </c>
      <c r="M509" s="10">
        <v>1.675984703632887</v>
      </c>
      <c r="N509" s="10">
        <v>0.57571701720841306</v>
      </c>
      <c r="O509" s="247">
        <f t="shared" si="67"/>
        <v>0.57571701720841306</v>
      </c>
      <c r="P509" s="10">
        <f t="shared" si="63"/>
        <v>8.1857152982791597</v>
      </c>
      <c r="Q509" s="11">
        <f t="shared" si="68"/>
        <v>3.7549152744399815E-2</v>
      </c>
    </row>
    <row r="510" spans="1:17">
      <c r="A510" s="9">
        <f t="shared" si="69"/>
        <v>30</v>
      </c>
      <c r="B510" s="14" t="s">
        <v>606</v>
      </c>
      <c r="C510" s="8">
        <f>димвенканали!C510</f>
        <v>168.8</v>
      </c>
      <c r="D510" s="8">
        <f>димвенканали!D510</f>
        <v>0</v>
      </c>
      <c r="E510" s="8">
        <f>димвенканали!E510</f>
        <v>55.6</v>
      </c>
      <c r="F510" s="8">
        <f t="shared" si="64"/>
        <v>224.4</v>
      </c>
      <c r="G510" s="8"/>
      <c r="H510" s="8">
        <v>1</v>
      </c>
      <c r="I510" s="8">
        <v>5</v>
      </c>
      <c r="J510" s="11">
        <v>1.6388964763725756E-3</v>
      </c>
      <c r="K510" s="18">
        <f t="shared" si="65"/>
        <v>3.7188691614313028</v>
      </c>
      <c r="L510" s="10">
        <f t="shared" si="66"/>
        <v>1.3674281906582901</v>
      </c>
      <c r="M510" s="10">
        <v>1.4365583173996175</v>
      </c>
      <c r="N510" s="10">
        <v>0.49347172903578257</v>
      </c>
      <c r="O510" s="247">
        <f t="shared" si="67"/>
        <v>0.49347172903578257</v>
      </c>
      <c r="P510" s="10">
        <f t="shared" si="63"/>
        <v>7.016327398524993</v>
      </c>
      <c r="Q510" s="11">
        <f t="shared" si="68"/>
        <v>3.1267056143159506E-2</v>
      </c>
    </row>
    <row r="511" spans="1:17">
      <c r="A511" s="9">
        <f t="shared" si="69"/>
        <v>31</v>
      </c>
      <c r="B511" s="14" t="s">
        <v>607</v>
      </c>
      <c r="C511" s="8">
        <f>димвенканали!C511</f>
        <v>790.7</v>
      </c>
      <c r="D511" s="8">
        <f>димвенканали!D511</f>
        <v>0</v>
      </c>
      <c r="E511" s="8">
        <f>димвенканали!E511</f>
        <v>0</v>
      </c>
      <c r="F511" s="8">
        <f t="shared" si="64"/>
        <v>790.7</v>
      </c>
      <c r="G511" s="8"/>
      <c r="H511" s="8"/>
      <c r="I511" s="8">
        <v>22</v>
      </c>
      <c r="J511" s="11">
        <v>6.0092870800327776E-3</v>
      </c>
      <c r="K511" s="18">
        <f t="shared" si="65"/>
        <v>13.635853591914778</v>
      </c>
      <c r="L511" s="10">
        <f t="shared" si="66"/>
        <v>5.0139033657470637</v>
      </c>
      <c r="M511" s="10">
        <v>5.2673804971319305</v>
      </c>
      <c r="N511" s="10">
        <v>1.8093963397978694</v>
      </c>
      <c r="O511" s="247">
        <f t="shared" si="67"/>
        <v>1.8093963397978694</v>
      </c>
      <c r="P511" s="10">
        <f t="shared" si="63"/>
        <v>25.726533794591646</v>
      </c>
      <c r="Q511" s="11">
        <f t="shared" si="68"/>
        <v>3.2536402927269059E-2</v>
      </c>
    </row>
    <row r="512" spans="1:17">
      <c r="A512" s="9">
        <f t="shared" si="69"/>
        <v>32</v>
      </c>
      <c r="B512" s="14" t="s">
        <v>608</v>
      </c>
      <c r="C512" s="8">
        <f>димвенканали!C512</f>
        <v>357.5</v>
      </c>
      <c r="D512" s="8">
        <f>димвенканали!D512</f>
        <v>0</v>
      </c>
      <c r="E512" s="8">
        <f>димвенканали!E512</f>
        <v>0</v>
      </c>
      <c r="F512" s="8">
        <f t="shared" si="64"/>
        <v>357.5</v>
      </c>
      <c r="G512" s="8"/>
      <c r="H512" s="8"/>
      <c r="I512" s="8">
        <v>14</v>
      </c>
      <c r="J512" s="11">
        <v>3.8240917782026767E-3</v>
      </c>
      <c r="K512" s="18">
        <f t="shared" si="65"/>
        <v>8.6773613766730406</v>
      </c>
      <c r="L512" s="10">
        <f t="shared" si="66"/>
        <v>3.1906657782026775</v>
      </c>
      <c r="M512" s="10">
        <v>3.351969407265774</v>
      </c>
      <c r="N512" s="10">
        <v>1.1514340344168261</v>
      </c>
      <c r="O512" s="247">
        <f t="shared" si="67"/>
        <v>1.1514340344168261</v>
      </c>
      <c r="P512" s="10">
        <f t="shared" si="63"/>
        <v>16.371430596558319</v>
      </c>
      <c r="Q512" s="11">
        <f t="shared" si="68"/>
        <v>4.5794211458904388E-2</v>
      </c>
    </row>
    <row r="513" spans="1:17">
      <c r="A513" s="9">
        <f t="shared" si="69"/>
        <v>33</v>
      </c>
      <c r="B513" s="14" t="s">
        <v>609</v>
      </c>
      <c r="C513" s="8">
        <f>димвенканали!C513</f>
        <v>614.74</v>
      </c>
      <c r="D513" s="8">
        <f>димвенканали!D513</f>
        <v>0</v>
      </c>
      <c r="E513" s="8">
        <f>димвенканали!E513</f>
        <v>0</v>
      </c>
      <c r="F513" s="8">
        <f t="shared" si="64"/>
        <v>614.74</v>
      </c>
      <c r="G513" s="8"/>
      <c r="H513" s="8"/>
      <c r="I513" s="8">
        <v>16</v>
      </c>
      <c r="J513" s="11">
        <v>4.3703906036602017E-3</v>
      </c>
      <c r="K513" s="18">
        <f t="shared" si="65"/>
        <v>9.916984430483474</v>
      </c>
      <c r="L513" s="10">
        <f t="shared" si="66"/>
        <v>3.6464751750887738</v>
      </c>
      <c r="M513" s="10">
        <v>3.830822179732313</v>
      </c>
      <c r="N513" s="10">
        <v>1.3159246107620868</v>
      </c>
      <c r="O513" s="247">
        <f t="shared" si="67"/>
        <v>1.3159246107620868</v>
      </c>
      <c r="P513" s="10">
        <f t="shared" si="63"/>
        <v>18.710206396066646</v>
      </c>
      <c r="Q513" s="11">
        <f t="shared" si="68"/>
        <v>3.0435967069113196E-2</v>
      </c>
    </row>
    <row r="514" spans="1:17">
      <c r="A514" s="9">
        <f t="shared" si="69"/>
        <v>34</v>
      </c>
      <c r="B514" s="14" t="s">
        <v>610</v>
      </c>
      <c r="C514" s="8">
        <f>димвенканали!C514</f>
        <v>627.29999999999995</v>
      </c>
      <c r="D514" s="8">
        <f>димвенканали!D514</f>
        <v>0</v>
      </c>
      <c r="E514" s="8">
        <f>димвенканали!E514</f>
        <v>0</v>
      </c>
      <c r="F514" s="8">
        <f t="shared" si="64"/>
        <v>627.29999999999995</v>
      </c>
      <c r="G514" s="8"/>
      <c r="H514" s="8"/>
      <c r="I514" s="8">
        <v>16</v>
      </c>
      <c r="J514" s="11">
        <v>4.3703906036602017E-3</v>
      </c>
      <c r="K514" s="18">
        <f t="shared" si="65"/>
        <v>9.916984430483474</v>
      </c>
      <c r="L514" s="10">
        <f t="shared" si="66"/>
        <v>3.6464751750887738</v>
      </c>
      <c r="M514" s="10">
        <v>3.830822179732313</v>
      </c>
      <c r="N514" s="10">
        <v>1.3159246107620868</v>
      </c>
      <c r="O514" s="247">
        <f t="shared" si="67"/>
        <v>1.3159246107620868</v>
      </c>
      <c r="P514" s="10">
        <f t="shared" si="63"/>
        <v>18.710206396066646</v>
      </c>
      <c r="Q514" s="11">
        <f t="shared" si="68"/>
        <v>2.982656846176733E-2</v>
      </c>
    </row>
    <row r="515" spans="1:17">
      <c r="A515" s="9">
        <f t="shared" si="69"/>
        <v>35</v>
      </c>
      <c r="B515" s="14" t="s">
        <v>611</v>
      </c>
      <c r="C515" s="8">
        <f>димвенканали!C515</f>
        <v>268.60000000000002</v>
      </c>
      <c r="D515" s="8">
        <f>димвенканали!D515</f>
        <v>0</v>
      </c>
      <c r="E515" s="8">
        <f>димвенканали!E515</f>
        <v>0</v>
      </c>
      <c r="F515" s="8">
        <f t="shared" si="64"/>
        <v>268.60000000000002</v>
      </c>
      <c r="G515" s="8"/>
      <c r="H515" s="8"/>
      <c r="I515" s="8">
        <v>6</v>
      </c>
      <c r="J515" s="11">
        <v>1.6388964763725756E-3</v>
      </c>
      <c r="K515" s="18">
        <f t="shared" si="65"/>
        <v>3.7188691614313028</v>
      </c>
      <c r="L515" s="10">
        <f t="shared" si="66"/>
        <v>1.3674281906582901</v>
      </c>
      <c r="M515" s="10">
        <v>1.4365583173996175</v>
      </c>
      <c r="N515" s="10">
        <v>0.49347172903578257</v>
      </c>
      <c r="O515" s="247">
        <f t="shared" si="67"/>
        <v>0.49347172903578257</v>
      </c>
      <c r="P515" s="10">
        <f t="shared" si="63"/>
        <v>7.016327398524993</v>
      </c>
      <c r="Q515" s="11">
        <f t="shared" si="68"/>
        <v>2.6121844372766167E-2</v>
      </c>
    </row>
    <row r="516" spans="1:17">
      <c r="A516" s="9">
        <f t="shared" si="69"/>
        <v>36</v>
      </c>
      <c r="B516" s="14" t="s">
        <v>612</v>
      </c>
      <c r="C516" s="8">
        <f>димвенканали!C516</f>
        <v>2427.3000000000002</v>
      </c>
      <c r="D516" s="8">
        <f>димвенканали!D516</f>
        <v>5.6</v>
      </c>
      <c r="E516" s="8">
        <f>димвенканали!E516</f>
        <v>0</v>
      </c>
      <c r="F516" s="8">
        <f t="shared" si="64"/>
        <v>2432.9</v>
      </c>
      <c r="G516" s="8">
        <v>1</v>
      </c>
      <c r="H516" s="8"/>
      <c r="I516" s="8">
        <v>57</v>
      </c>
      <c r="J516" s="11">
        <v>1.5842665938268233E-2</v>
      </c>
      <c r="K516" s="18">
        <f t="shared" si="65"/>
        <v>35.949068560502596</v>
      </c>
      <c r="L516" s="10">
        <f t="shared" si="66"/>
        <v>13.218472509696806</v>
      </c>
      <c r="M516" s="10">
        <v>13.886730401529636</v>
      </c>
      <c r="N516" s="10">
        <v>4.7702267140125656</v>
      </c>
      <c r="O516" s="247">
        <f t="shared" si="67"/>
        <v>4.7702267140125656</v>
      </c>
      <c r="P516" s="10">
        <f t="shared" si="63"/>
        <v>67.824498185741604</v>
      </c>
      <c r="Q516" s="11">
        <f t="shared" si="68"/>
        <v>2.7878046029734722E-2</v>
      </c>
    </row>
    <row r="517" spans="1:17">
      <c r="A517" s="9">
        <f t="shared" si="69"/>
        <v>37</v>
      </c>
      <c r="B517" s="14" t="s">
        <v>613</v>
      </c>
      <c r="C517" s="8">
        <f>димвенканали!C517</f>
        <v>2587.4</v>
      </c>
      <c r="D517" s="8">
        <f>димвенканали!D517</f>
        <v>0</v>
      </c>
      <c r="E517" s="8">
        <f>димвенканали!E517</f>
        <v>0</v>
      </c>
      <c r="F517" s="8">
        <f t="shared" si="64"/>
        <v>2587.4</v>
      </c>
      <c r="G517" s="8"/>
      <c r="H517" s="8"/>
      <c r="I517" s="8">
        <v>60</v>
      </c>
      <c r="J517" s="11">
        <v>1.6388964763725755E-2</v>
      </c>
      <c r="K517" s="18">
        <f t="shared" si="65"/>
        <v>37.188691614313022</v>
      </c>
      <c r="L517" s="10">
        <f t="shared" si="66"/>
        <v>13.6742819065829</v>
      </c>
      <c r="M517" s="10">
        <v>14.365583173996173</v>
      </c>
      <c r="N517" s="10">
        <v>4.9347172903578249</v>
      </c>
      <c r="O517" s="247">
        <f t="shared" si="67"/>
        <v>4.9347172903578249</v>
      </c>
      <c r="P517" s="10">
        <f t="shared" si="63"/>
        <v>70.163273985249916</v>
      </c>
      <c r="Q517" s="11">
        <f t="shared" si="68"/>
        <v>2.7117289164895229E-2</v>
      </c>
    </row>
    <row r="518" spans="1:17">
      <c r="A518" s="9">
        <f t="shared" si="69"/>
        <v>38</v>
      </c>
      <c r="B518" s="14" t="s">
        <v>614</v>
      </c>
      <c r="C518" s="8">
        <f>димвенканали!C518</f>
        <v>2744.2</v>
      </c>
      <c r="D518" s="8">
        <f>димвенканали!D518</f>
        <v>0</v>
      </c>
      <c r="E518" s="8">
        <f>димвенканали!E518</f>
        <v>0</v>
      </c>
      <c r="F518" s="8">
        <f t="shared" si="64"/>
        <v>2744.2</v>
      </c>
      <c r="G518" s="8"/>
      <c r="H518" s="8"/>
      <c r="I518" s="8">
        <v>60</v>
      </c>
      <c r="J518" s="11">
        <v>1.6388964763725755E-2</v>
      </c>
      <c r="K518" s="18">
        <f t="shared" si="65"/>
        <v>37.188691614313022</v>
      </c>
      <c r="L518" s="10">
        <f t="shared" si="66"/>
        <v>13.6742819065829</v>
      </c>
      <c r="M518" s="10">
        <v>14.365583173996173</v>
      </c>
      <c r="N518" s="10">
        <v>4.9347172903578249</v>
      </c>
      <c r="O518" s="247">
        <f t="shared" si="67"/>
        <v>4.9347172903578249</v>
      </c>
      <c r="P518" s="10">
        <f t="shared" si="63"/>
        <v>70.163273985249916</v>
      </c>
      <c r="Q518" s="11">
        <f t="shared" si="68"/>
        <v>2.556784271745861E-2</v>
      </c>
    </row>
    <row r="519" spans="1:17">
      <c r="A519" s="9">
        <f t="shared" si="69"/>
        <v>39</v>
      </c>
      <c r="B519" s="14" t="s">
        <v>615</v>
      </c>
      <c r="C519" s="8">
        <f>димвенканали!C519</f>
        <v>3583.6</v>
      </c>
      <c r="D519" s="8">
        <f>димвенканали!D519</f>
        <v>0</v>
      </c>
      <c r="E519" s="8">
        <f>димвенканали!E519</f>
        <v>0</v>
      </c>
      <c r="F519" s="8">
        <f t="shared" si="64"/>
        <v>3583.6</v>
      </c>
      <c r="G519" s="8"/>
      <c r="H519" s="8"/>
      <c r="I519" s="8">
        <v>80</v>
      </c>
      <c r="J519" s="11">
        <v>2.1851953018301007E-2</v>
      </c>
      <c r="K519" s="18">
        <f t="shared" si="65"/>
        <v>49.584922152417363</v>
      </c>
      <c r="L519" s="10">
        <f t="shared" si="66"/>
        <v>18.232375875443864</v>
      </c>
      <c r="M519" s="10">
        <v>19.154110898661564</v>
      </c>
      <c r="N519" s="10">
        <v>6.5796230538104341</v>
      </c>
      <c r="O519" s="247">
        <f t="shared" si="67"/>
        <v>6.5796230538104341</v>
      </c>
      <c r="P519" s="10">
        <f t="shared" si="63"/>
        <v>93.551031980333235</v>
      </c>
      <c r="Q519" s="11">
        <f t="shared" si="68"/>
        <v>2.610532201705917E-2</v>
      </c>
    </row>
    <row r="520" spans="1:17">
      <c r="A520" s="9">
        <f t="shared" si="69"/>
        <v>40</v>
      </c>
      <c r="B520" s="14" t="s">
        <v>616</v>
      </c>
      <c r="C520" s="8">
        <f>димвенканали!C520</f>
        <v>3561.7</v>
      </c>
      <c r="D520" s="8">
        <f>димвенканали!D520</f>
        <v>0</v>
      </c>
      <c r="E520" s="8">
        <f>димвенканали!E520</f>
        <v>0</v>
      </c>
      <c r="F520" s="8">
        <f t="shared" si="64"/>
        <v>3561.7</v>
      </c>
      <c r="G520" s="8"/>
      <c r="H520" s="8"/>
      <c r="I520" s="8">
        <v>80</v>
      </c>
      <c r="J520" s="11">
        <v>2.1851953018301007E-2</v>
      </c>
      <c r="K520" s="18">
        <f t="shared" si="65"/>
        <v>49.584922152417363</v>
      </c>
      <c r="L520" s="10">
        <f t="shared" si="66"/>
        <v>18.232375875443864</v>
      </c>
      <c r="M520" s="10">
        <v>19.154110898661564</v>
      </c>
      <c r="N520" s="10">
        <v>6.5796230538104341</v>
      </c>
      <c r="O520" s="247">
        <f t="shared" si="67"/>
        <v>6.5796230538104341</v>
      </c>
      <c r="P520" s="10">
        <f t="shared" si="63"/>
        <v>93.551031980333235</v>
      </c>
      <c r="Q520" s="11">
        <f t="shared" si="68"/>
        <v>2.6265837094739376E-2</v>
      </c>
    </row>
    <row r="521" spans="1:17">
      <c r="A521" s="9">
        <f t="shared" si="69"/>
        <v>41</v>
      </c>
      <c r="B521" s="14" t="s">
        <v>617</v>
      </c>
      <c r="C521" s="8">
        <f>димвенканали!C521</f>
        <v>3555.5</v>
      </c>
      <c r="D521" s="8">
        <f>димвенканали!D521</f>
        <v>0</v>
      </c>
      <c r="E521" s="8">
        <f>димвенканали!E521</f>
        <v>0</v>
      </c>
      <c r="F521" s="8">
        <f t="shared" si="64"/>
        <v>3555.5</v>
      </c>
      <c r="G521" s="8"/>
      <c r="H521" s="8"/>
      <c r="I521" s="8">
        <v>80</v>
      </c>
      <c r="J521" s="11">
        <v>2.1851953018301007E-2</v>
      </c>
      <c r="K521" s="18">
        <f t="shared" si="65"/>
        <v>49.584922152417363</v>
      </c>
      <c r="L521" s="10">
        <f t="shared" si="66"/>
        <v>18.232375875443864</v>
      </c>
      <c r="M521" s="10">
        <v>19.154110898661564</v>
      </c>
      <c r="N521" s="10">
        <v>6.5796230538104341</v>
      </c>
      <c r="O521" s="247">
        <f t="shared" si="67"/>
        <v>6.5796230538104341</v>
      </c>
      <c r="P521" s="10">
        <f t="shared" si="63"/>
        <v>93.551031980333235</v>
      </c>
      <c r="Q521" s="11">
        <f t="shared" si="68"/>
        <v>2.6311638863825971E-2</v>
      </c>
    </row>
    <row r="522" spans="1:17">
      <c r="A522" s="9">
        <f t="shared" si="69"/>
        <v>42</v>
      </c>
      <c r="B522" s="14" t="s">
        <v>618</v>
      </c>
      <c r="C522" s="8">
        <f>димвенканали!C522</f>
        <v>3522.6</v>
      </c>
      <c r="D522" s="8">
        <f>димвенканали!D522</f>
        <v>0</v>
      </c>
      <c r="E522" s="8">
        <f>димвенканали!E522</f>
        <v>30.7</v>
      </c>
      <c r="F522" s="8">
        <f t="shared" si="64"/>
        <v>3553.2999999999997</v>
      </c>
      <c r="G522" s="8"/>
      <c r="H522" s="8">
        <v>1</v>
      </c>
      <c r="I522" s="8">
        <v>79</v>
      </c>
      <c r="J522" s="11">
        <v>2.1851953018301007E-2</v>
      </c>
      <c r="K522" s="18">
        <f t="shared" si="65"/>
        <v>49.584922152417363</v>
      </c>
      <c r="L522" s="10">
        <f t="shared" si="66"/>
        <v>18.232375875443864</v>
      </c>
      <c r="M522" s="10">
        <v>19.154110898661564</v>
      </c>
      <c r="N522" s="10">
        <v>6.5796230538104341</v>
      </c>
      <c r="O522" s="247">
        <f t="shared" si="67"/>
        <v>6.5796230538104341</v>
      </c>
      <c r="P522" s="10">
        <f t="shared" si="63"/>
        <v>93.551031980333235</v>
      </c>
      <c r="Q522" s="11">
        <f t="shared" si="68"/>
        <v>2.6327929524760995E-2</v>
      </c>
    </row>
    <row r="523" spans="1:17">
      <c r="A523" s="9">
        <f t="shared" si="69"/>
        <v>43</v>
      </c>
      <c r="B523" s="14" t="s">
        <v>619</v>
      </c>
      <c r="C523" s="8">
        <f>димвенканали!C523</f>
        <v>3576.9</v>
      </c>
      <c r="D523" s="8">
        <f>димвенканали!D523</f>
        <v>0</v>
      </c>
      <c r="E523" s="8">
        <f>димвенканали!E523</f>
        <v>0</v>
      </c>
      <c r="F523" s="8">
        <f t="shared" si="64"/>
        <v>3576.9</v>
      </c>
      <c r="G523" s="8"/>
      <c r="H523" s="8"/>
      <c r="I523" s="8">
        <v>80</v>
      </c>
      <c r="J523" s="11">
        <v>2.1851953018301007E-2</v>
      </c>
      <c r="K523" s="18">
        <f t="shared" si="65"/>
        <v>49.584922152417363</v>
      </c>
      <c r="L523" s="10">
        <f t="shared" si="66"/>
        <v>18.232375875443864</v>
      </c>
      <c r="M523" s="10">
        <v>19.154110898661564</v>
      </c>
      <c r="N523" s="10">
        <v>6.5796230538104341</v>
      </c>
      <c r="O523" s="247">
        <f t="shared" si="67"/>
        <v>6.5796230538104341</v>
      </c>
      <c r="P523" s="10">
        <f t="shared" si="63"/>
        <v>93.551031980333235</v>
      </c>
      <c r="Q523" s="11">
        <f t="shared" si="68"/>
        <v>2.6154220688398677E-2</v>
      </c>
    </row>
    <row r="524" spans="1:17">
      <c r="A524" s="9">
        <v>44</v>
      </c>
      <c r="B524" s="14" t="s">
        <v>620</v>
      </c>
      <c r="C524" s="8">
        <f>димвенканали!C524</f>
        <v>194.9</v>
      </c>
      <c r="D524" s="8">
        <f>димвенканали!D524</f>
        <v>0</v>
      </c>
      <c r="E524" s="8">
        <f>димвенканали!E524</f>
        <v>0</v>
      </c>
      <c r="F524" s="8">
        <f t="shared" si="64"/>
        <v>194.9</v>
      </c>
      <c r="G524" s="8"/>
      <c r="H524" s="8"/>
      <c r="I524" s="8">
        <v>4</v>
      </c>
      <c r="J524" s="11">
        <v>1.0925976509150504E-3</v>
      </c>
      <c r="K524" s="18">
        <f t="shared" si="65"/>
        <v>2.4792461076208685</v>
      </c>
      <c r="L524" s="10">
        <f t="shared" si="66"/>
        <v>0.91161879377219346</v>
      </c>
      <c r="M524" s="10">
        <v>0.95770554493307825</v>
      </c>
      <c r="N524" s="10">
        <v>0.65555859054903021</v>
      </c>
      <c r="O524" s="247">
        <f t="shared" si="67"/>
        <v>0.65555859054903021</v>
      </c>
      <c r="P524" s="10">
        <f t="shared" si="63"/>
        <v>5.0041290368751703</v>
      </c>
      <c r="Q524" s="11">
        <f t="shared" si="68"/>
        <v>2.5675367043997796E-2</v>
      </c>
    </row>
    <row r="525" spans="1:17">
      <c r="A525" s="9">
        <f t="shared" si="69"/>
        <v>45</v>
      </c>
      <c r="B525" s="14" t="s">
        <v>621</v>
      </c>
      <c r="C525" s="8">
        <f>димвенканали!C525</f>
        <v>234.1</v>
      </c>
      <c r="D525" s="8">
        <f>димвенканали!D525</f>
        <v>0</v>
      </c>
      <c r="E525" s="8">
        <f>димвенканали!E525</f>
        <v>0</v>
      </c>
      <c r="F525" s="8">
        <f t="shared" si="64"/>
        <v>234.1</v>
      </c>
      <c r="G525" s="8"/>
      <c r="H525" s="8"/>
      <c r="I525" s="8">
        <v>6</v>
      </c>
      <c r="J525" s="11">
        <v>1.6388964763725756E-3</v>
      </c>
      <c r="K525" s="18">
        <f t="shared" si="65"/>
        <v>3.7188691614313028</v>
      </c>
      <c r="L525" s="10">
        <f t="shared" si="66"/>
        <v>1.3674281906582901</v>
      </c>
      <c r="M525" s="10">
        <v>1.4365583173996175</v>
      </c>
      <c r="N525" s="10">
        <v>0.81944823818628787</v>
      </c>
      <c r="O525" s="247">
        <f t="shared" si="67"/>
        <v>0.81944823818628787</v>
      </c>
      <c r="P525" s="10">
        <f t="shared" si="63"/>
        <v>7.3423039076754986</v>
      </c>
      <c r="Q525" s="11">
        <f t="shared" si="68"/>
        <v>3.136396372351772E-2</v>
      </c>
    </row>
    <row r="526" spans="1:17">
      <c r="A526" s="9">
        <f t="shared" si="69"/>
        <v>46</v>
      </c>
      <c r="B526" s="14" t="s">
        <v>622</v>
      </c>
      <c r="C526" s="8">
        <f>димвенканали!C526</f>
        <v>3203.3</v>
      </c>
      <c r="D526" s="8">
        <f>димвенканали!D526</f>
        <v>151.30000000000001</v>
      </c>
      <c r="E526" s="8">
        <f>димвенканали!E526</f>
        <v>162.5</v>
      </c>
      <c r="F526" s="8">
        <f t="shared" si="64"/>
        <v>3517.1000000000004</v>
      </c>
      <c r="G526" s="8">
        <v>1</v>
      </c>
      <c r="H526" s="8">
        <v>1</v>
      </c>
      <c r="I526" s="8">
        <v>72</v>
      </c>
      <c r="J526" s="11">
        <v>2.0213056541928433E-2</v>
      </c>
      <c r="K526" s="18">
        <f t="shared" si="65"/>
        <v>45.86605299098607</v>
      </c>
      <c r="L526" s="10">
        <f t="shared" si="66"/>
        <v>16.86494768478558</v>
      </c>
      <c r="M526" s="10">
        <v>17.717552581261948</v>
      </c>
      <c r="N526" s="10">
        <v>6.0861513247746517</v>
      </c>
      <c r="O526" s="247">
        <f t="shared" si="67"/>
        <v>6.0861513247746517</v>
      </c>
      <c r="P526" s="10">
        <f t="shared" si="63"/>
        <v>86.534704581808256</v>
      </c>
      <c r="Q526" s="11">
        <f t="shared" si="68"/>
        <v>2.4603993227888955E-2</v>
      </c>
    </row>
    <row r="527" spans="1:17">
      <c r="A527" s="9">
        <f t="shared" si="69"/>
        <v>47</v>
      </c>
      <c r="B527" s="14" t="s">
        <v>623</v>
      </c>
      <c r="C527" s="8">
        <f>димвенканали!C527</f>
        <v>2684.4</v>
      </c>
      <c r="D527" s="8">
        <f>димвенканали!D527</f>
        <v>0</v>
      </c>
      <c r="E527" s="8">
        <f>димвенканали!E527</f>
        <v>0</v>
      </c>
      <c r="F527" s="8">
        <f t="shared" si="64"/>
        <v>2684.4</v>
      </c>
      <c r="G527" s="8"/>
      <c r="H527" s="8"/>
      <c r="I527" s="8">
        <v>50</v>
      </c>
      <c r="J527" s="11">
        <v>1.3657470636438131E-2</v>
      </c>
      <c r="K527" s="18">
        <f t="shared" si="65"/>
        <v>30.990576345260859</v>
      </c>
      <c r="L527" s="10">
        <f t="shared" si="66"/>
        <v>11.395234922152419</v>
      </c>
      <c r="M527" s="10">
        <v>11.971319311663478</v>
      </c>
      <c r="N527" s="10">
        <v>4.1122644086315212</v>
      </c>
      <c r="O527" s="247">
        <f t="shared" si="67"/>
        <v>4.1122644086315212</v>
      </c>
      <c r="P527" s="10">
        <f t="shared" si="63"/>
        <v>58.46939498770827</v>
      </c>
      <c r="Q527" s="11">
        <f t="shared" si="68"/>
        <v>2.1781178284796702E-2</v>
      </c>
    </row>
    <row r="528" spans="1:17">
      <c r="A528" s="9">
        <f t="shared" si="69"/>
        <v>48</v>
      </c>
      <c r="B528" s="14" t="s">
        <v>624</v>
      </c>
      <c r="C528" s="8">
        <f>димвенканали!C528</f>
        <v>4011.6</v>
      </c>
      <c r="D528" s="8">
        <f>димвенканали!D528</f>
        <v>0</v>
      </c>
      <c r="E528" s="8">
        <f>димвенканали!E528</f>
        <v>62.7</v>
      </c>
      <c r="F528" s="8">
        <f t="shared" si="64"/>
        <v>4074.2999999999997</v>
      </c>
      <c r="G528" s="8"/>
      <c r="H528" s="8">
        <v>1</v>
      </c>
      <c r="I528" s="8">
        <v>70</v>
      </c>
      <c r="J528" s="11">
        <v>1.9393608303742146E-2</v>
      </c>
      <c r="K528" s="18">
        <f t="shared" si="65"/>
        <v>44.00661841027042</v>
      </c>
      <c r="L528" s="10">
        <f t="shared" si="66"/>
        <v>16.181233589456436</v>
      </c>
      <c r="M528" s="10">
        <v>16.99927342256214</v>
      </c>
      <c r="N528" s="10">
        <v>5.8394154602567605</v>
      </c>
      <c r="O528" s="247">
        <f t="shared" si="67"/>
        <v>5.8394154602567605</v>
      </c>
      <c r="P528" s="10">
        <f t="shared" si="63"/>
        <v>83.02654088254576</v>
      </c>
      <c r="Q528" s="11">
        <f t="shared" si="68"/>
        <v>2.0378111794061744E-2</v>
      </c>
    </row>
    <row r="529" spans="1:17">
      <c r="A529" s="9">
        <f t="shared" si="69"/>
        <v>49</v>
      </c>
      <c r="B529" s="14" t="s">
        <v>625</v>
      </c>
      <c r="C529" s="8">
        <f>димвенканали!C529</f>
        <v>5029.43</v>
      </c>
      <c r="D529" s="8">
        <f>димвенканали!D529</f>
        <v>0</v>
      </c>
      <c r="E529" s="8">
        <f>димвенканали!E529</f>
        <v>155.19999999999999</v>
      </c>
      <c r="F529" s="8">
        <f t="shared" si="64"/>
        <v>5184.63</v>
      </c>
      <c r="G529" s="8"/>
      <c r="H529" s="8">
        <v>1</v>
      </c>
      <c r="I529" s="8">
        <v>82</v>
      </c>
      <c r="J529" s="11">
        <v>2.2671401256487297E-2</v>
      </c>
      <c r="K529" s="18">
        <f t="shared" si="65"/>
        <v>51.444356733133027</v>
      </c>
      <c r="L529" s="10">
        <f t="shared" si="66"/>
        <v>18.916089970773015</v>
      </c>
      <c r="M529" s="10">
        <v>19.872390057361375</v>
      </c>
      <c r="N529" s="10">
        <v>6.8263589183283262</v>
      </c>
      <c r="O529" s="247">
        <f t="shared" si="67"/>
        <v>6.8263589183283262</v>
      </c>
      <c r="P529" s="10">
        <f t="shared" si="63"/>
        <v>97.059195679595732</v>
      </c>
      <c r="Q529" s="11">
        <f t="shared" si="68"/>
        <v>1.8720563604267947E-2</v>
      </c>
    </row>
    <row r="530" spans="1:17">
      <c r="A530" s="9">
        <f t="shared" si="69"/>
        <v>50</v>
      </c>
      <c r="B530" s="14" t="s">
        <v>626</v>
      </c>
      <c r="C530" s="8">
        <f>димвенканали!C530</f>
        <v>115.8</v>
      </c>
      <c r="D530" s="8">
        <f>димвенканали!D530</f>
        <v>0</v>
      </c>
      <c r="E530" s="8">
        <f>димвенканали!E530</f>
        <v>0</v>
      </c>
      <c r="F530" s="8">
        <f t="shared" si="64"/>
        <v>115.8</v>
      </c>
      <c r="G530" s="8"/>
      <c r="H530" s="8"/>
      <c r="I530" s="8">
        <v>0</v>
      </c>
      <c r="J530" s="11">
        <v>0</v>
      </c>
      <c r="K530" s="18">
        <f t="shared" si="65"/>
        <v>0</v>
      </c>
      <c r="L530" s="10">
        <f t="shared" si="66"/>
        <v>0</v>
      </c>
      <c r="M530" s="10">
        <v>0</v>
      </c>
      <c r="N530" s="10">
        <v>0</v>
      </c>
      <c r="O530" s="247">
        <f t="shared" si="67"/>
        <v>0</v>
      </c>
      <c r="P530" s="10">
        <f t="shared" si="63"/>
        <v>0</v>
      </c>
      <c r="Q530" s="11">
        <f t="shared" si="68"/>
        <v>0</v>
      </c>
    </row>
    <row r="531" spans="1:17">
      <c r="A531" s="9">
        <f t="shared" si="69"/>
        <v>51</v>
      </c>
      <c r="B531" s="14" t="s">
        <v>627</v>
      </c>
      <c r="C531" s="8">
        <f>димвенканали!C531</f>
        <v>94</v>
      </c>
      <c r="D531" s="8">
        <f>димвенканали!D531</f>
        <v>0</v>
      </c>
      <c r="E531" s="8">
        <f>димвенканали!E531</f>
        <v>0</v>
      </c>
      <c r="F531" s="8">
        <f t="shared" si="64"/>
        <v>94</v>
      </c>
      <c r="G531" s="8"/>
      <c r="H531" s="8"/>
      <c r="I531" s="8">
        <v>0</v>
      </c>
      <c r="J531" s="11">
        <v>0</v>
      </c>
      <c r="K531" s="18">
        <f t="shared" si="65"/>
        <v>0</v>
      </c>
      <c r="L531" s="10">
        <f t="shared" si="66"/>
        <v>0</v>
      </c>
      <c r="M531" s="10">
        <v>0</v>
      </c>
      <c r="N531" s="10">
        <v>0</v>
      </c>
      <c r="O531" s="247">
        <f t="shared" si="67"/>
        <v>0</v>
      </c>
      <c r="P531" s="10">
        <f t="shared" si="63"/>
        <v>0</v>
      </c>
      <c r="Q531" s="11">
        <f t="shared" si="68"/>
        <v>0</v>
      </c>
    </row>
    <row r="532" spans="1:17">
      <c r="A532" s="9">
        <f t="shared" si="69"/>
        <v>52</v>
      </c>
      <c r="B532" s="14" t="s">
        <v>628</v>
      </c>
      <c r="C532" s="8">
        <f>димвенканали!C532</f>
        <v>188.4</v>
      </c>
      <c r="D532" s="8">
        <f>димвенканали!D532</f>
        <v>34.299999999999997</v>
      </c>
      <c r="E532" s="8">
        <f>димвенканали!E532</f>
        <v>0</v>
      </c>
      <c r="F532" s="8">
        <f t="shared" si="64"/>
        <v>222.7</v>
      </c>
      <c r="G532" s="8">
        <v>1</v>
      </c>
      <c r="H532" s="8"/>
      <c r="I532" s="8">
        <v>4</v>
      </c>
      <c r="J532" s="11">
        <v>1.3657470636438129E-3</v>
      </c>
      <c r="K532" s="18">
        <f t="shared" si="65"/>
        <v>3.0990576345260852</v>
      </c>
      <c r="L532" s="10">
        <f t="shared" si="66"/>
        <v>1.1395234922152415</v>
      </c>
      <c r="M532" s="10">
        <v>1.1971319311663478</v>
      </c>
      <c r="N532" s="10">
        <v>0.41122644086315213</v>
      </c>
      <c r="O532" s="247">
        <f t="shared" si="67"/>
        <v>0.41122644086315213</v>
      </c>
      <c r="P532" s="10">
        <f t="shared" si="63"/>
        <v>5.8469394987708272</v>
      </c>
      <c r="Q532" s="11">
        <f t="shared" si="68"/>
        <v>2.6254779967538517E-2</v>
      </c>
    </row>
    <row r="533" spans="1:17">
      <c r="A533" s="9">
        <f t="shared" si="69"/>
        <v>53</v>
      </c>
      <c r="B533" s="14" t="s">
        <v>629</v>
      </c>
      <c r="C533" s="8">
        <f>димвенканали!C533</f>
        <v>76</v>
      </c>
      <c r="D533" s="8">
        <f>димвенканали!D533</f>
        <v>0</v>
      </c>
      <c r="E533" s="8">
        <f>димвенканали!E533</f>
        <v>0</v>
      </c>
      <c r="F533" s="8">
        <f t="shared" si="64"/>
        <v>76</v>
      </c>
      <c r="G533" s="8"/>
      <c r="H533" s="8"/>
      <c r="I533" s="8">
        <v>2</v>
      </c>
      <c r="J533" s="11">
        <v>5.4629882545752522E-4</v>
      </c>
      <c r="K533" s="18">
        <f t="shared" si="65"/>
        <v>1.2396230538104343</v>
      </c>
      <c r="L533" s="10">
        <f t="shared" si="66"/>
        <v>0.45580939688609673</v>
      </c>
      <c r="M533" s="10">
        <v>0.47885277246653912</v>
      </c>
      <c r="N533" s="10">
        <v>0.16449057634526085</v>
      </c>
      <c r="O533" s="247">
        <f t="shared" si="67"/>
        <v>0.16449057634526085</v>
      </c>
      <c r="P533" s="10">
        <f t="shared" si="63"/>
        <v>2.3387757995083307</v>
      </c>
      <c r="Q533" s="11">
        <f t="shared" si="68"/>
        <v>3.0773365783004353E-2</v>
      </c>
    </row>
    <row r="534" spans="1:17">
      <c r="A534" s="9">
        <f t="shared" si="69"/>
        <v>54</v>
      </c>
      <c r="B534" s="14" t="s">
        <v>630</v>
      </c>
      <c r="C534" s="8">
        <f>димвенканали!C534</f>
        <v>229.6</v>
      </c>
      <c r="D534" s="8">
        <f>димвенканали!D534</f>
        <v>0</v>
      </c>
      <c r="E534" s="8">
        <f>димвенканали!E534</f>
        <v>0</v>
      </c>
      <c r="F534" s="8">
        <f t="shared" si="64"/>
        <v>229.6</v>
      </c>
      <c r="G534" s="8"/>
      <c r="H534" s="8"/>
      <c r="I534" s="8">
        <v>7</v>
      </c>
      <c r="J534" s="11">
        <v>1.9120458891013384E-3</v>
      </c>
      <c r="K534" s="18">
        <f t="shared" si="65"/>
        <v>4.3386806883365203</v>
      </c>
      <c r="L534" s="10">
        <f t="shared" si="66"/>
        <v>1.5953328891013387</v>
      </c>
      <c r="M534" s="10">
        <v>1.675984703632887</v>
      </c>
      <c r="N534" s="10">
        <v>0.57571701720841306</v>
      </c>
      <c r="O534" s="247">
        <f t="shared" si="67"/>
        <v>0.57571701720841306</v>
      </c>
      <c r="P534" s="10">
        <f t="shared" si="63"/>
        <v>8.1857152982791597</v>
      </c>
      <c r="Q534" s="11">
        <f t="shared" si="68"/>
        <v>3.5652070114456272E-2</v>
      </c>
    </row>
    <row r="535" spans="1:17">
      <c r="A535" s="9">
        <f t="shared" si="69"/>
        <v>55</v>
      </c>
      <c r="B535" s="14" t="s">
        <v>631</v>
      </c>
      <c r="C535" s="8">
        <f>димвенканали!C535</f>
        <v>66.400000000000006</v>
      </c>
      <c r="D535" s="8">
        <f>димвенканали!D535</f>
        <v>0</v>
      </c>
      <c r="E535" s="8">
        <f>димвенканали!E535</f>
        <v>0</v>
      </c>
      <c r="F535" s="8">
        <f t="shared" si="64"/>
        <v>66.400000000000006</v>
      </c>
      <c r="G535" s="8"/>
      <c r="H535" s="8"/>
      <c r="I535" s="8">
        <v>2</v>
      </c>
      <c r="J535" s="11">
        <v>5.4629882545752522E-4</v>
      </c>
      <c r="K535" s="18">
        <f t="shared" si="65"/>
        <v>1.2396230538104343</v>
      </c>
      <c r="L535" s="10">
        <f t="shared" si="66"/>
        <v>0.45580939688609673</v>
      </c>
      <c r="M535" s="10">
        <v>0.47885277246653912</v>
      </c>
      <c r="N535" s="10">
        <v>0.16449057634526085</v>
      </c>
      <c r="O535" s="247">
        <f t="shared" si="67"/>
        <v>0.16449057634526085</v>
      </c>
      <c r="P535" s="10">
        <f t="shared" si="63"/>
        <v>2.3387757995083307</v>
      </c>
      <c r="Q535" s="11">
        <f t="shared" si="68"/>
        <v>3.5222527101029071E-2</v>
      </c>
    </row>
    <row r="536" spans="1:17">
      <c r="A536" s="9">
        <f t="shared" si="69"/>
        <v>56</v>
      </c>
      <c r="B536" s="14" t="s">
        <v>632</v>
      </c>
      <c r="C536" s="8">
        <f>димвенканали!C536</f>
        <v>2581.4</v>
      </c>
      <c r="D536" s="8">
        <f>димвенканали!D536</f>
        <v>0</v>
      </c>
      <c r="E536" s="8">
        <f>димвенканали!E536</f>
        <v>0</v>
      </c>
      <c r="F536" s="8">
        <f t="shared" si="64"/>
        <v>2581.4</v>
      </c>
      <c r="G536" s="8"/>
      <c r="H536" s="8"/>
      <c r="I536" s="8">
        <v>60</v>
      </c>
      <c r="J536" s="11">
        <v>1.6388964763725755E-2</v>
      </c>
      <c r="K536" s="18">
        <f t="shared" si="65"/>
        <v>37.188691614313022</v>
      </c>
      <c r="L536" s="10">
        <f t="shared" si="66"/>
        <v>13.6742819065829</v>
      </c>
      <c r="M536" s="10">
        <v>14.365583173996173</v>
      </c>
      <c r="N536" s="10">
        <v>4.9347172903578249</v>
      </c>
      <c r="O536" s="247">
        <f t="shared" si="67"/>
        <v>4.9347172903578249</v>
      </c>
      <c r="P536" s="10">
        <f t="shared" si="63"/>
        <v>70.163273985249916</v>
      </c>
      <c r="Q536" s="11">
        <f t="shared" si="68"/>
        <v>2.7180318426144694E-2</v>
      </c>
    </row>
    <row r="537" spans="1:17">
      <c r="A537" s="9">
        <f t="shared" si="69"/>
        <v>57</v>
      </c>
      <c r="B537" s="14" t="s">
        <v>633</v>
      </c>
      <c r="C537" s="8">
        <f>димвенканали!C537</f>
        <v>3240.3</v>
      </c>
      <c r="D537" s="8">
        <f>димвенканали!D537</f>
        <v>0</v>
      </c>
      <c r="E537" s="8">
        <f>димвенканали!E537</f>
        <v>0</v>
      </c>
      <c r="F537" s="8">
        <f t="shared" si="64"/>
        <v>3240.3</v>
      </c>
      <c r="G537" s="8"/>
      <c r="H537" s="8"/>
      <c r="I537" s="8">
        <v>80</v>
      </c>
      <c r="J537" s="11">
        <v>2.1851953018301007E-2</v>
      </c>
      <c r="K537" s="18">
        <f t="shared" si="65"/>
        <v>49.584922152417363</v>
      </c>
      <c r="L537" s="10">
        <f t="shared" si="66"/>
        <v>18.232375875443864</v>
      </c>
      <c r="M537" s="10">
        <v>19.154110898661564</v>
      </c>
      <c r="N537" s="10">
        <v>6.5796230538104341</v>
      </c>
      <c r="O537" s="247">
        <f t="shared" si="67"/>
        <v>6.5796230538104341</v>
      </c>
      <c r="P537" s="10">
        <f t="shared" si="63"/>
        <v>93.551031980333235</v>
      </c>
      <c r="Q537" s="11">
        <f t="shared" si="68"/>
        <v>2.8871102052381949E-2</v>
      </c>
    </row>
    <row r="538" spans="1:17">
      <c r="A538" s="9">
        <f t="shared" si="69"/>
        <v>58</v>
      </c>
      <c r="B538" s="14" t="s">
        <v>634</v>
      </c>
      <c r="C538" s="8">
        <f>димвенканали!C538</f>
        <v>3544.97</v>
      </c>
      <c r="D538" s="8">
        <f>димвенканали!D538</f>
        <v>0</v>
      </c>
      <c r="E538" s="8">
        <f>димвенканали!E538</f>
        <v>0</v>
      </c>
      <c r="F538" s="8">
        <f t="shared" si="64"/>
        <v>3544.97</v>
      </c>
      <c r="G538" s="8"/>
      <c r="H538" s="8"/>
      <c r="I538" s="8">
        <v>80</v>
      </c>
      <c r="J538" s="11">
        <v>2.1851953018301007E-2</v>
      </c>
      <c r="K538" s="18">
        <f t="shared" si="65"/>
        <v>49.584922152417363</v>
      </c>
      <c r="L538" s="10">
        <f t="shared" si="66"/>
        <v>18.232375875443864</v>
      </c>
      <c r="M538" s="10">
        <v>19.154110898661564</v>
      </c>
      <c r="N538" s="10">
        <v>6.5796230538104341</v>
      </c>
      <c r="O538" s="247">
        <f t="shared" si="67"/>
        <v>6.5796230538104341</v>
      </c>
      <c r="P538" s="10">
        <f t="shared" si="63"/>
        <v>93.551031980333235</v>
      </c>
      <c r="Q538" s="11">
        <f t="shared" si="68"/>
        <v>2.6389795112605533E-2</v>
      </c>
    </row>
    <row r="539" spans="1:17">
      <c r="A539" s="9">
        <f t="shared" si="69"/>
        <v>59</v>
      </c>
      <c r="B539" s="14" t="s">
        <v>635</v>
      </c>
      <c r="C539" s="8">
        <f>димвенканали!C539</f>
        <v>2778.9</v>
      </c>
      <c r="D539" s="8">
        <f>димвенканали!D539</f>
        <v>0</v>
      </c>
      <c r="E539" s="8">
        <f>димвенканали!E539</f>
        <v>0</v>
      </c>
      <c r="F539" s="8">
        <f t="shared" si="64"/>
        <v>2778.9</v>
      </c>
      <c r="G539" s="8"/>
      <c r="H539" s="8"/>
      <c r="I539" s="8">
        <v>60</v>
      </c>
      <c r="J539" s="11">
        <v>1.6388964763725755E-2</v>
      </c>
      <c r="K539" s="18">
        <f t="shared" si="65"/>
        <v>37.188691614313022</v>
      </c>
      <c r="L539" s="10">
        <f t="shared" ref="L539:L550" si="70">K539*0.3677</f>
        <v>13.6742819065829</v>
      </c>
      <c r="M539" s="10">
        <v>14.365583173996173</v>
      </c>
      <c r="N539" s="10">
        <v>4.9347172903578249</v>
      </c>
      <c r="O539" s="247">
        <f t="shared" si="67"/>
        <v>4.9347172903578249</v>
      </c>
      <c r="P539" s="10">
        <f t="shared" ref="P539:P550" si="71">K539+L539+M539+O539</f>
        <v>70.163273985249916</v>
      </c>
      <c r="Q539" s="11">
        <f t="shared" ref="Q539:Q550" si="72">P539/F539</f>
        <v>2.5248578209093497E-2</v>
      </c>
    </row>
    <row r="540" spans="1:17">
      <c r="A540" s="9">
        <f t="shared" si="69"/>
        <v>60</v>
      </c>
      <c r="B540" s="14" t="s">
        <v>636</v>
      </c>
      <c r="C540" s="8">
        <f>димвенканали!C540</f>
        <v>2581.6999999999998</v>
      </c>
      <c r="D540" s="8">
        <f>димвенканали!D540</f>
        <v>0</v>
      </c>
      <c r="E540" s="8">
        <f>димвенканали!E540</f>
        <v>0</v>
      </c>
      <c r="F540" s="8">
        <f t="shared" si="64"/>
        <v>2581.6999999999998</v>
      </c>
      <c r="G540" s="8"/>
      <c r="H540" s="8"/>
      <c r="I540" s="8">
        <v>60</v>
      </c>
      <c r="J540" s="11">
        <v>1.6388964763725755E-2</v>
      </c>
      <c r="K540" s="18">
        <f t="shared" si="65"/>
        <v>37.188691614313022</v>
      </c>
      <c r="L540" s="10">
        <f t="shared" si="70"/>
        <v>13.6742819065829</v>
      </c>
      <c r="M540" s="10">
        <v>14.365583173996173</v>
      </c>
      <c r="N540" s="10">
        <v>4.9347172903578249</v>
      </c>
      <c r="O540" s="247">
        <f t="shared" si="67"/>
        <v>4.9347172903578249</v>
      </c>
      <c r="P540" s="10">
        <f t="shared" si="71"/>
        <v>70.163273985249916</v>
      </c>
      <c r="Q540" s="11">
        <f t="shared" si="72"/>
        <v>2.7177160005132248E-2</v>
      </c>
    </row>
    <row r="541" spans="1:17">
      <c r="A541" s="9">
        <f t="shared" si="69"/>
        <v>61</v>
      </c>
      <c r="B541" s="14" t="s">
        <v>637</v>
      </c>
      <c r="C541" s="8">
        <f>димвенканали!C541</f>
        <v>3153.8</v>
      </c>
      <c r="D541" s="8">
        <f>димвенканали!D541</f>
        <v>0</v>
      </c>
      <c r="E541" s="8">
        <f>димвенканали!E541</f>
        <v>364</v>
      </c>
      <c r="F541" s="8">
        <f t="shared" si="64"/>
        <v>3517.8</v>
      </c>
      <c r="G541" s="8"/>
      <c r="H541" s="8">
        <v>3</v>
      </c>
      <c r="I541" s="8">
        <v>116</v>
      </c>
      <c r="J541" s="11">
        <v>3.2504780114722749E-2</v>
      </c>
      <c r="K541" s="18">
        <f t="shared" si="65"/>
        <v>73.757571701720835</v>
      </c>
      <c r="L541" s="10">
        <f t="shared" si="70"/>
        <v>27.120659114722752</v>
      </c>
      <c r="M541" s="10">
        <v>28.491739961759077</v>
      </c>
      <c r="N541" s="10">
        <v>9.7871892925430206</v>
      </c>
      <c r="O541" s="247">
        <f t="shared" si="67"/>
        <v>9.7871892925430206</v>
      </c>
      <c r="P541" s="10">
        <f t="shared" si="71"/>
        <v>139.15716007074568</v>
      </c>
      <c r="Q541" s="11">
        <f t="shared" si="72"/>
        <v>3.9558007865923492E-2</v>
      </c>
    </row>
    <row r="542" spans="1:17">
      <c r="A542" s="9">
        <f t="shared" si="69"/>
        <v>62</v>
      </c>
      <c r="B542" s="14" t="s">
        <v>638</v>
      </c>
      <c r="C542" s="8">
        <f>димвенканали!C542</f>
        <v>2599.2399999999998</v>
      </c>
      <c r="D542" s="8">
        <f>димвенканали!D542</f>
        <v>0</v>
      </c>
      <c r="E542" s="8">
        <f>димвенканали!E542</f>
        <v>0</v>
      </c>
      <c r="F542" s="8">
        <f t="shared" si="64"/>
        <v>2599.2399999999998</v>
      </c>
      <c r="G542" s="8"/>
      <c r="H542" s="8"/>
      <c r="I542" s="8">
        <v>60</v>
      </c>
      <c r="J542" s="11">
        <v>1.6388964763725755E-2</v>
      </c>
      <c r="K542" s="18">
        <f t="shared" si="65"/>
        <v>37.188691614313022</v>
      </c>
      <c r="L542" s="10">
        <f t="shared" si="70"/>
        <v>13.6742819065829</v>
      </c>
      <c r="M542" s="10">
        <v>14.365583173996173</v>
      </c>
      <c r="N542" s="10">
        <v>4.9347172903578249</v>
      </c>
      <c r="O542" s="247">
        <f t="shared" si="67"/>
        <v>4.9347172903578249</v>
      </c>
      <c r="P542" s="10">
        <f t="shared" si="71"/>
        <v>70.163273985249916</v>
      </c>
      <c r="Q542" s="11">
        <f t="shared" si="72"/>
        <v>2.6993765094893093E-2</v>
      </c>
    </row>
    <row r="543" spans="1:17">
      <c r="A543" s="9">
        <f t="shared" si="69"/>
        <v>63</v>
      </c>
      <c r="B543" s="14" t="s">
        <v>639</v>
      </c>
      <c r="C543" s="8">
        <f>димвенканали!C543</f>
        <v>3555.8</v>
      </c>
      <c r="D543" s="8">
        <f>димвенканали!D543</f>
        <v>0</v>
      </c>
      <c r="E543" s="8">
        <f>димвенканали!E543</f>
        <v>0</v>
      </c>
      <c r="F543" s="8">
        <f t="shared" ref="F543:F550" si="73">C543+D543+E543</f>
        <v>3555.8</v>
      </c>
      <c r="G543" s="8"/>
      <c r="H543" s="8"/>
      <c r="I543" s="8">
        <v>80</v>
      </c>
      <c r="J543" s="11">
        <v>2.1851953018301007E-2</v>
      </c>
      <c r="K543" s="18">
        <f t="shared" si="65"/>
        <v>49.584922152417363</v>
      </c>
      <c r="L543" s="10">
        <f t="shared" si="70"/>
        <v>18.232375875443864</v>
      </c>
      <c r="M543" s="10">
        <v>19.154110898661564</v>
      </c>
      <c r="N543" s="10">
        <v>6.5796230538104341</v>
      </c>
      <c r="O543" s="247">
        <f t="shared" si="67"/>
        <v>6.5796230538104341</v>
      </c>
      <c r="P543" s="10">
        <f t="shared" si="71"/>
        <v>93.551031980333235</v>
      </c>
      <c r="Q543" s="11">
        <f t="shared" si="72"/>
        <v>2.6309418971914401E-2</v>
      </c>
    </row>
    <row r="544" spans="1:17">
      <c r="A544" s="9">
        <f t="shared" si="69"/>
        <v>64</v>
      </c>
      <c r="B544" s="14" t="s">
        <v>640</v>
      </c>
      <c r="C544" s="8">
        <f>димвенканали!C544</f>
        <v>4424.8999999999996</v>
      </c>
      <c r="D544" s="8">
        <f>димвенканали!D544</f>
        <v>0</v>
      </c>
      <c r="E544" s="8">
        <f>димвенканали!E544</f>
        <v>0</v>
      </c>
      <c r="F544" s="8">
        <f t="shared" si="73"/>
        <v>4424.8999999999996</v>
      </c>
      <c r="G544" s="8"/>
      <c r="H544" s="8"/>
      <c r="I544" s="8">
        <v>95</v>
      </c>
      <c r="J544" s="11">
        <v>2.5949194209232449E-2</v>
      </c>
      <c r="K544" s="18">
        <f t="shared" ref="K544:K550" si="74">J544*$K$2</f>
        <v>58.882095055995627</v>
      </c>
      <c r="L544" s="10">
        <f t="shared" si="70"/>
        <v>21.650946352089594</v>
      </c>
      <c r="M544" s="10">
        <v>22.74550669216061</v>
      </c>
      <c r="N544" s="10">
        <v>7.813302376399891</v>
      </c>
      <c r="O544" s="247">
        <f t="shared" si="67"/>
        <v>7.813302376399891</v>
      </c>
      <c r="P544" s="10">
        <f t="shared" si="71"/>
        <v>111.09185047664573</v>
      </c>
      <c r="Q544" s="11">
        <f t="shared" si="72"/>
        <v>2.510607030139568E-2</v>
      </c>
    </row>
    <row r="545" spans="1:17">
      <c r="A545" s="9">
        <f t="shared" si="69"/>
        <v>65</v>
      </c>
      <c r="B545" s="14" t="s">
        <v>641</v>
      </c>
      <c r="C545" s="8">
        <f>димвенканали!C545</f>
        <v>2601.4</v>
      </c>
      <c r="D545" s="8">
        <f>димвенканали!D545</f>
        <v>0</v>
      </c>
      <c r="E545" s="8">
        <f>димвенканали!E545</f>
        <v>0</v>
      </c>
      <c r="F545" s="8">
        <f t="shared" si="73"/>
        <v>2601.4</v>
      </c>
      <c r="G545" s="8"/>
      <c r="H545" s="8"/>
      <c r="I545" s="8">
        <v>60</v>
      </c>
      <c r="J545" s="11">
        <v>1.6388964763725755E-2</v>
      </c>
      <c r="K545" s="18">
        <f t="shared" si="74"/>
        <v>37.188691614313022</v>
      </c>
      <c r="L545" s="10">
        <f t="shared" si="70"/>
        <v>13.6742819065829</v>
      </c>
      <c r="M545" s="10">
        <v>14.365583173996173</v>
      </c>
      <c r="N545" s="10">
        <v>4.9347172903578249</v>
      </c>
      <c r="O545" s="247">
        <f t="shared" ref="O545:O550" si="75">N545*$O$2</f>
        <v>4.9347172903578249</v>
      </c>
      <c r="P545" s="10">
        <f t="shared" si="71"/>
        <v>70.163273985249916</v>
      </c>
      <c r="Q545" s="11">
        <f t="shared" si="72"/>
        <v>2.6971351574248448E-2</v>
      </c>
    </row>
    <row r="546" spans="1:17">
      <c r="A546" s="9">
        <f>A545+1</f>
        <v>66</v>
      </c>
      <c r="B546" s="14" t="s">
        <v>642</v>
      </c>
      <c r="C546" s="8">
        <f>димвенканали!C546</f>
        <v>4398.29</v>
      </c>
      <c r="D546" s="8">
        <f>димвенканали!D546</f>
        <v>0</v>
      </c>
      <c r="E546" s="8">
        <f>димвенканали!E546</f>
        <v>0</v>
      </c>
      <c r="F546" s="8">
        <f t="shared" si="73"/>
        <v>4398.29</v>
      </c>
      <c r="G546" s="8"/>
      <c r="H546" s="8"/>
      <c r="I546" s="8">
        <v>95</v>
      </c>
      <c r="J546" s="11">
        <v>2.5949194209232449E-2</v>
      </c>
      <c r="K546" s="18">
        <f t="shared" si="74"/>
        <v>58.882095055995627</v>
      </c>
      <c r="L546" s="10">
        <f t="shared" si="70"/>
        <v>21.650946352089594</v>
      </c>
      <c r="M546" s="10">
        <v>22.74550669216061</v>
      </c>
      <c r="N546" s="10">
        <v>7.813302376399891</v>
      </c>
      <c r="O546" s="247">
        <f t="shared" si="75"/>
        <v>7.813302376399891</v>
      </c>
      <c r="P546" s="10">
        <f t="shared" si="71"/>
        <v>111.09185047664573</v>
      </c>
      <c r="Q546" s="11">
        <f t="shared" si="72"/>
        <v>2.5257963998882686E-2</v>
      </c>
    </row>
    <row r="547" spans="1:17">
      <c r="A547" s="9">
        <f>A546+1</f>
        <v>67</v>
      </c>
      <c r="B547" s="14" t="s">
        <v>1289</v>
      </c>
      <c r="C547" s="8">
        <f>димвенканали!C547</f>
        <v>53.2</v>
      </c>
      <c r="D547" s="8">
        <f>димвенканали!D547</f>
        <v>0</v>
      </c>
      <c r="E547" s="8">
        <f>димвенканали!E547</f>
        <v>0</v>
      </c>
      <c r="F547" s="8">
        <f t="shared" si="73"/>
        <v>53.2</v>
      </c>
      <c r="G547" s="8"/>
      <c r="H547" s="8"/>
      <c r="I547" s="8">
        <v>0</v>
      </c>
      <c r="J547" s="11">
        <v>0</v>
      </c>
      <c r="K547" s="18">
        <f t="shared" si="74"/>
        <v>0</v>
      </c>
      <c r="L547" s="10">
        <f t="shared" si="70"/>
        <v>0</v>
      </c>
      <c r="M547" s="10">
        <v>0</v>
      </c>
      <c r="N547" s="10">
        <v>0</v>
      </c>
      <c r="O547" s="247">
        <f t="shared" si="75"/>
        <v>0</v>
      </c>
      <c r="P547" s="10">
        <f t="shared" si="71"/>
        <v>0</v>
      </c>
      <c r="Q547" s="11">
        <f t="shared" si="72"/>
        <v>0</v>
      </c>
    </row>
    <row r="548" spans="1:17">
      <c r="A548" s="9">
        <f>A547+1</f>
        <v>68</v>
      </c>
      <c r="B548" s="14" t="s">
        <v>1328</v>
      </c>
      <c r="C548" s="8">
        <v>3237.1</v>
      </c>
      <c r="D548" s="8"/>
      <c r="E548" s="8"/>
      <c r="F548" s="8">
        <f t="shared" si="73"/>
        <v>3237.1</v>
      </c>
      <c r="G548" s="8"/>
      <c r="H548" s="8"/>
      <c r="I548" s="8">
        <v>120</v>
      </c>
      <c r="J548" s="11">
        <v>3.277792952745151E-2</v>
      </c>
      <c r="K548" s="18">
        <f t="shared" si="74"/>
        <v>74.377383228626044</v>
      </c>
      <c r="L548" s="10">
        <f t="shared" si="70"/>
        <v>27.3485638131658</v>
      </c>
      <c r="M548" s="10">
        <v>28.731166347992346</v>
      </c>
      <c r="N548" s="10">
        <v>9.8694345807156498</v>
      </c>
      <c r="O548" s="247">
        <f t="shared" si="75"/>
        <v>9.8694345807156498</v>
      </c>
      <c r="P548" s="10">
        <f t="shared" si="71"/>
        <v>140.32654797049983</v>
      </c>
      <c r="Q548" s="11">
        <f t="shared" si="72"/>
        <v>4.3349463399493325E-2</v>
      </c>
    </row>
    <row r="549" spans="1:17">
      <c r="A549" s="9">
        <f>A548+1</f>
        <v>69</v>
      </c>
      <c r="B549" s="14" t="s">
        <v>1274</v>
      </c>
      <c r="C549" s="8">
        <v>7048.4</v>
      </c>
      <c r="D549" s="8"/>
      <c r="E549" s="8">
        <v>720.9</v>
      </c>
      <c r="F549" s="8">
        <f t="shared" si="73"/>
        <v>7769.2999999999993</v>
      </c>
      <c r="G549" s="8"/>
      <c r="H549" s="8">
        <v>2</v>
      </c>
      <c r="I549" s="8">
        <v>132</v>
      </c>
      <c r="J549" s="11">
        <v>6.9538142189932539E-2</v>
      </c>
      <c r="K549" s="18">
        <f t="shared" si="74"/>
        <v>157.79108458744162</v>
      </c>
      <c r="L549" s="10">
        <f t="shared" si="70"/>
        <v>58.019781802802285</v>
      </c>
      <c r="M549" s="10">
        <v>60.952963155163467</v>
      </c>
      <c r="N549" s="10">
        <v>20.937934613388688</v>
      </c>
      <c r="O549" s="247">
        <f t="shared" si="75"/>
        <v>20.937934613388688</v>
      </c>
      <c r="P549" s="10">
        <f t="shared" si="71"/>
        <v>297.70176415879604</v>
      </c>
      <c r="Q549" s="11">
        <f t="shared" si="72"/>
        <v>3.8317707407204776E-2</v>
      </c>
    </row>
    <row r="550" spans="1:17">
      <c r="A550" s="9">
        <f>A549+1</f>
        <v>70</v>
      </c>
      <c r="B550" s="14" t="s">
        <v>1276</v>
      </c>
      <c r="C550" s="8">
        <v>9360.52</v>
      </c>
      <c r="D550" s="8"/>
      <c r="E550" s="8">
        <v>1120</v>
      </c>
      <c r="F550" s="8">
        <f t="shared" si="73"/>
        <v>10480.52</v>
      </c>
      <c r="G550" s="8"/>
      <c r="H550" s="8">
        <v>2</v>
      </c>
      <c r="I550" s="8">
        <v>192</v>
      </c>
      <c r="J550" s="11">
        <v>0.10067462376751427</v>
      </c>
      <c r="K550" s="18">
        <f t="shared" si="74"/>
        <v>228.44380902957965</v>
      </c>
      <c r="L550" s="10">
        <f t="shared" si="70"/>
        <v>83.998788580176452</v>
      </c>
      <c r="M550" s="10">
        <v>88.245334717176945</v>
      </c>
      <c r="N550" s="10">
        <v>30.313129216398547</v>
      </c>
      <c r="O550" s="247">
        <f t="shared" si="75"/>
        <v>30.313129216398547</v>
      </c>
      <c r="P550" s="10">
        <f t="shared" si="71"/>
        <v>431.00106154333156</v>
      </c>
      <c r="Q550" s="11">
        <f t="shared" si="72"/>
        <v>4.1124014986215526E-2</v>
      </c>
    </row>
    <row r="551" spans="1:17">
      <c r="A551" s="12"/>
      <c r="B551" s="17" t="s">
        <v>576</v>
      </c>
      <c r="C551" s="13">
        <f>SUM(C481:C550)</f>
        <v>182639.05999999997</v>
      </c>
      <c r="D551" s="13">
        <f>SUM(D481:D550)</f>
        <v>232.40000000000003</v>
      </c>
      <c r="E551" s="13">
        <f>SUM(E481:E550)</f>
        <v>4310.1000000000004</v>
      </c>
      <c r="F551" s="13">
        <f>SUM(F481:F550)</f>
        <v>187181.55999999994</v>
      </c>
      <c r="G551" s="13">
        <f t="shared" ref="G551:L551" si="76">SUM(G481:G550)</f>
        <v>5</v>
      </c>
      <c r="H551" s="13">
        <f t="shared" si="76"/>
        <v>22</v>
      </c>
      <c r="I551" s="13">
        <f t="shared" si="76"/>
        <v>4079</v>
      </c>
      <c r="J551" s="39">
        <f t="shared" si="76"/>
        <v>1.2021712472467121</v>
      </c>
      <c r="K551" s="13">
        <f t="shared" si="76"/>
        <v>2727.8828422649317</v>
      </c>
      <c r="L551" s="13">
        <f t="shared" si="76"/>
        <v>1003.0425211008153</v>
      </c>
      <c r="M551" s="13">
        <f>SUM(M481:M550)</f>
        <v>1053.7511850616327</v>
      </c>
      <c r="N551" s="13">
        <f>SUM(N481:N550)</f>
        <v>362.62631649299396</v>
      </c>
      <c r="O551" s="13">
        <f>SUM(O481:O550)</f>
        <v>362.62631649299396</v>
      </c>
      <c r="P551" s="13">
        <f>SUM(P481:P550)</f>
        <v>5147.3028649203743</v>
      </c>
      <c r="Q551" s="16">
        <f t="shared" ref="Q551:Q613" si="77">P551/F551</f>
        <v>2.7498984755337953E-2</v>
      </c>
    </row>
    <row r="552" spans="1:17">
      <c r="A552" s="9"/>
      <c r="B552" s="7" t="s">
        <v>1270</v>
      </c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10"/>
      <c r="N552" s="10"/>
      <c r="O552" s="8"/>
      <c r="P552" s="8"/>
      <c r="Q552" s="11"/>
    </row>
    <row r="553" spans="1:17">
      <c r="A553" s="9">
        <v>1</v>
      </c>
      <c r="B553" s="8" t="s">
        <v>643</v>
      </c>
      <c r="C553" s="8">
        <f>димвенканали!C553</f>
        <v>94.51</v>
      </c>
      <c r="D553" s="8">
        <f>димвенканали!D553</f>
        <v>0</v>
      </c>
      <c r="E553" s="8">
        <f>димвенканали!E553</f>
        <v>0</v>
      </c>
      <c r="F553" s="8">
        <f t="shared" ref="F553:F613" si="78">C553+D553+E553</f>
        <v>94.51</v>
      </c>
      <c r="G553" s="8"/>
      <c r="H553" s="8"/>
      <c r="I553" s="8">
        <v>3</v>
      </c>
      <c r="J553" s="11">
        <v>1.2232415902140672E-3</v>
      </c>
      <c r="K553" s="18">
        <f t="shared" ref="K553:K614" si="79">J553*$K$2</f>
        <v>2.7756941896024463</v>
      </c>
      <c r="L553" s="10">
        <f t="shared" ref="L553:L613" si="80">K553*0.3677</f>
        <v>1.0206227535168195</v>
      </c>
      <c r="M553" s="10">
        <v>1.0722201834862384</v>
      </c>
      <c r="N553" s="10">
        <v>1.2232415902140672</v>
      </c>
      <c r="O553" s="247">
        <f t="shared" ref="O553:O616" si="81">N553*$O$2</f>
        <v>1.2232415902140672</v>
      </c>
      <c r="P553" s="10">
        <f t="shared" ref="P553:P613" si="82">K553+L553+M553+O553</f>
        <v>6.0917787168195723</v>
      </c>
      <c r="Q553" s="11">
        <f t="shared" si="77"/>
        <v>6.4456446056709041E-2</v>
      </c>
    </row>
    <row r="554" spans="1:17">
      <c r="A554" s="9">
        <f t="shared" ref="A554:A617" si="83">A553+1</f>
        <v>2</v>
      </c>
      <c r="B554" s="8" t="s">
        <v>644</v>
      </c>
      <c r="C554" s="8">
        <f>димвенканали!C554</f>
        <v>107.2</v>
      </c>
      <c r="D554" s="8">
        <f>димвенканали!D554</f>
        <v>0</v>
      </c>
      <c r="E554" s="8">
        <f>димвенканали!E554</f>
        <v>0</v>
      </c>
      <c r="F554" s="8">
        <f t="shared" si="78"/>
        <v>107.2</v>
      </c>
      <c r="G554" s="8"/>
      <c r="H554" s="8"/>
      <c r="I554" s="8">
        <v>0</v>
      </c>
      <c r="J554" s="11">
        <v>0</v>
      </c>
      <c r="K554" s="18">
        <f t="shared" si="79"/>
        <v>0</v>
      </c>
      <c r="L554" s="10">
        <f t="shared" si="80"/>
        <v>0</v>
      </c>
      <c r="M554" s="10">
        <v>0</v>
      </c>
      <c r="N554" s="10">
        <v>0</v>
      </c>
      <c r="O554" s="247">
        <f t="shared" si="81"/>
        <v>0</v>
      </c>
      <c r="P554" s="10">
        <f t="shared" si="82"/>
        <v>0</v>
      </c>
      <c r="Q554" s="11">
        <f t="shared" si="77"/>
        <v>0</v>
      </c>
    </row>
    <row r="555" spans="1:17">
      <c r="A555" s="9">
        <f t="shared" si="83"/>
        <v>3</v>
      </c>
      <c r="B555" s="8" t="s">
        <v>645</v>
      </c>
      <c r="C555" s="8">
        <f>димвенканали!C555</f>
        <v>4212.6899999999996</v>
      </c>
      <c r="D555" s="8">
        <f>димвенканали!D555</f>
        <v>0</v>
      </c>
      <c r="E555" s="8">
        <f>димвенканали!E555</f>
        <v>0</v>
      </c>
      <c r="F555" s="8">
        <f t="shared" si="78"/>
        <v>4212.6899999999996</v>
      </c>
      <c r="G555" s="8"/>
      <c r="H555" s="8"/>
      <c r="I555" s="8">
        <v>81</v>
      </c>
      <c r="J555" s="11">
        <v>3.3027522935779818E-2</v>
      </c>
      <c r="K555" s="18">
        <f t="shared" si="79"/>
        <v>74.94374311926606</v>
      </c>
      <c r="L555" s="10">
        <f t="shared" si="80"/>
        <v>27.556814344954134</v>
      </c>
      <c r="M555" s="10">
        <v>28.949944954128441</v>
      </c>
      <c r="N555" s="10">
        <v>9.9445871559633048</v>
      </c>
      <c r="O555" s="247">
        <f t="shared" si="81"/>
        <v>9.9445871559633048</v>
      </c>
      <c r="P555" s="10">
        <f t="shared" si="82"/>
        <v>141.39508957431195</v>
      </c>
      <c r="Q555" s="11">
        <f t="shared" si="77"/>
        <v>3.3564086029190844E-2</v>
      </c>
    </row>
    <row r="556" spans="1:17">
      <c r="A556" s="9">
        <f t="shared" si="83"/>
        <v>4</v>
      </c>
      <c r="B556" s="8" t="s">
        <v>646</v>
      </c>
      <c r="C556" s="8">
        <f>димвенканали!C556</f>
        <v>4354.84</v>
      </c>
      <c r="D556" s="8">
        <f>димвенканали!D556</f>
        <v>0</v>
      </c>
      <c r="E556" s="8">
        <f>димвенканали!E556</f>
        <v>0</v>
      </c>
      <c r="F556" s="8">
        <f t="shared" si="78"/>
        <v>4354.84</v>
      </c>
      <c r="G556" s="8"/>
      <c r="H556" s="8"/>
      <c r="I556" s="8">
        <v>84</v>
      </c>
      <c r="J556" s="11">
        <v>3.4250764525993883E-2</v>
      </c>
      <c r="K556" s="18">
        <f t="shared" si="79"/>
        <v>77.719437308868507</v>
      </c>
      <c r="L556" s="10">
        <f t="shared" si="80"/>
        <v>28.577437098470952</v>
      </c>
      <c r="M556" s="10">
        <v>30.022165137614678</v>
      </c>
      <c r="N556" s="10">
        <v>10.312905198776759</v>
      </c>
      <c r="O556" s="247">
        <f t="shared" si="81"/>
        <v>10.312905198776759</v>
      </c>
      <c r="P556" s="10">
        <f t="shared" si="82"/>
        <v>146.63194474373088</v>
      </c>
      <c r="Q556" s="11">
        <f t="shared" si="77"/>
        <v>3.3671029186773997E-2</v>
      </c>
    </row>
    <row r="557" spans="1:17">
      <c r="A557" s="9">
        <f t="shared" si="83"/>
        <v>5</v>
      </c>
      <c r="B557" s="8" t="s">
        <v>647</v>
      </c>
      <c r="C557" s="8">
        <f>димвенканали!C557</f>
        <v>4288.0200000000004</v>
      </c>
      <c r="D557" s="8">
        <f>димвенканали!D557</f>
        <v>0</v>
      </c>
      <c r="E557" s="8">
        <f>димвенканали!E557</f>
        <v>56</v>
      </c>
      <c r="F557" s="8">
        <f t="shared" si="78"/>
        <v>4344.0200000000004</v>
      </c>
      <c r="G557" s="8"/>
      <c r="H557" s="8">
        <v>1</v>
      </c>
      <c r="I557" s="8">
        <v>71</v>
      </c>
      <c r="J557" s="11">
        <v>2.9357798165137616E-2</v>
      </c>
      <c r="K557" s="18">
        <f t="shared" si="79"/>
        <v>66.616660550458718</v>
      </c>
      <c r="L557" s="10">
        <f t="shared" si="80"/>
        <v>24.494946084403672</v>
      </c>
      <c r="M557" s="10">
        <v>25.733284403669725</v>
      </c>
      <c r="N557" s="10">
        <v>8.8396330275229378</v>
      </c>
      <c r="O557" s="247">
        <f t="shared" si="81"/>
        <v>8.8396330275229378</v>
      </c>
      <c r="P557" s="10">
        <f t="shared" si="82"/>
        <v>125.68452406605506</v>
      </c>
      <c r="Q557" s="11">
        <f t="shared" si="77"/>
        <v>2.8932768280545449E-2</v>
      </c>
    </row>
    <row r="558" spans="1:17">
      <c r="A558" s="9">
        <f t="shared" si="83"/>
        <v>6</v>
      </c>
      <c r="B558" s="8" t="s">
        <v>648</v>
      </c>
      <c r="C558" s="8">
        <f>димвенканали!C558</f>
        <v>8583.89</v>
      </c>
      <c r="D558" s="8">
        <f>димвенканали!D558</f>
        <v>0</v>
      </c>
      <c r="E558" s="8">
        <f>димвенканали!E558</f>
        <v>0</v>
      </c>
      <c r="F558" s="8">
        <f t="shared" si="78"/>
        <v>8583.89</v>
      </c>
      <c r="G558" s="8"/>
      <c r="H558" s="8"/>
      <c r="I558" s="8">
        <v>144</v>
      </c>
      <c r="J558" s="11">
        <v>5.8715596330275233E-2</v>
      </c>
      <c r="K558" s="18">
        <f t="shared" si="79"/>
        <v>133.23332110091744</v>
      </c>
      <c r="L558" s="10">
        <f t="shared" si="80"/>
        <v>48.989892168807344</v>
      </c>
      <c r="M558" s="10">
        <v>51.466568807339449</v>
      </c>
      <c r="N558" s="10">
        <v>17.679266055045876</v>
      </c>
      <c r="O558" s="247">
        <f t="shared" si="81"/>
        <v>17.679266055045876</v>
      </c>
      <c r="P558" s="10">
        <f t="shared" si="82"/>
        <v>251.36904813211012</v>
      </c>
      <c r="Q558" s="11">
        <f t="shared" si="77"/>
        <v>2.9283815162136299E-2</v>
      </c>
    </row>
    <row r="559" spans="1:17">
      <c r="A559" s="9">
        <f t="shared" si="83"/>
        <v>7</v>
      </c>
      <c r="B559" s="8" t="s">
        <v>649</v>
      </c>
      <c r="C559" s="8">
        <f>димвенканали!C559</f>
        <v>4134.84</v>
      </c>
      <c r="D559" s="8">
        <f>димвенканали!D559</f>
        <v>0</v>
      </c>
      <c r="E559" s="8">
        <f>димвенканали!E559</f>
        <v>0</v>
      </c>
      <c r="F559" s="8">
        <f t="shared" si="78"/>
        <v>4134.84</v>
      </c>
      <c r="G559" s="8"/>
      <c r="H559" s="8"/>
      <c r="I559" s="8">
        <v>70</v>
      </c>
      <c r="J559" s="11">
        <v>2.8542303771661569E-2</v>
      </c>
      <c r="K559" s="18">
        <f t="shared" si="79"/>
        <v>64.766197757390415</v>
      </c>
      <c r="L559" s="10">
        <f t="shared" si="80"/>
        <v>23.814530915392456</v>
      </c>
      <c r="M559" s="10">
        <v>25.018470948012229</v>
      </c>
      <c r="N559" s="10">
        <v>8.5940876656472991</v>
      </c>
      <c r="O559" s="247">
        <f t="shared" si="81"/>
        <v>8.5940876656472991</v>
      </c>
      <c r="P559" s="10">
        <f t="shared" si="82"/>
        <v>122.1932872864424</v>
      </c>
      <c r="Q559" s="11">
        <f t="shared" si="77"/>
        <v>2.955211986109315E-2</v>
      </c>
    </row>
    <row r="560" spans="1:17">
      <c r="A560" s="9">
        <f t="shared" si="83"/>
        <v>8</v>
      </c>
      <c r="B560" s="8" t="s">
        <v>650</v>
      </c>
      <c r="C560" s="8">
        <f>димвенканали!C560</f>
        <v>4195.29</v>
      </c>
      <c r="D560" s="8">
        <f>димвенканали!D560</f>
        <v>0</v>
      </c>
      <c r="E560" s="8">
        <f>димвенканали!E560</f>
        <v>51</v>
      </c>
      <c r="F560" s="8">
        <f t="shared" si="78"/>
        <v>4246.29</v>
      </c>
      <c r="G560" s="8"/>
      <c r="H560" s="8">
        <v>1</v>
      </c>
      <c r="I560" s="8">
        <v>71</v>
      </c>
      <c r="J560" s="11">
        <v>2.9357798165137616E-2</v>
      </c>
      <c r="K560" s="18">
        <f t="shared" si="79"/>
        <v>66.616660550458718</v>
      </c>
      <c r="L560" s="10">
        <f t="shared" si="80"/>
        <v>24.494946084403672</v>
      </c>
      <c r="M560" s="10">
        <v>25.733284403669725</v>
      </c>
      <c r="N560" s="10">
        <v>8.8396330275229378</v>
      </c>
      <c r="O560" s="247">
        <f t="shared" si="81"/>
        <v>8.8396330275229378</v>
      </c>
      <c r="P560" s="10">
        <f t="shared" si="82"/>
        <v>125.68452406605506</v>
      </c>
      <c r="Q560" s="11">
        <f t="shared" si="77"/>
        <v>2.959866708728209E-2</v>
      </c>
    </row>
    <row r="561" spans="1:17">
      <c r="A561" s="9">
        <f t="shared" si="83"/>
        <v>9</v>
      </c>
      <c r="B561" s="8" t="s">
        <v>651</v>
      </c>
      <c r="C561" s="8">
        <f>димвенканали!C561</f>
        <v>4260.0200000000004</v>
      </c>
      <c r="D561" s="8">
        <f>димвенканали!D561</f>
        <v>0</v>
      </c>
      <c r="E561" s="8">
        <f>димвенканали!E561</f>
        <v>37.5</v>
      </c>
      <c r="F561" s="8">
        <f t="shared" si="78"/>
        <v>4297.5200000000004</v>
      </c>
      <c r="G561" s="8"/>
      <c r="H561" s="8">
        <v>1</v>
      </c>
      <c r="I561" s="8">
        <v>71</v>
      </c>
      <c r="J561" s="11">
        <v>2.9357798165137616E-2</v>
      </c>
      <c r="K561" s="18">
        <f t="shared" si="79"/>
        <v>66.616660550458718</v>
      </c>
      <c r="L561" s="10">
        <f t="shared" si="80"/>
        <v>24.494946084403672</v>
      </c>
      <c r="M561" s="10">
        <v>25.733284403669725</v>
      </c>
      <c r="N561" s="10">
        <v>8.8396330275229378</v>
      </c>
      <c r="O561" s="247">
        <f t="shared" si="81"/>
        <v>8.8396330275229378</v>
      </c>
      <c r="P561" s="10">
        <f t="shared" si="82"/>
        <v>125.68452406605506</v>
      </c>
      <c r="Q561" s="11">
        <f t="shared" si="77"/>
        <v>2.9245826445497648E-2</v>
      </c>
    </row>
    <row r="562" spans="1:17">
      <c r="A562" s="9">
        <f t="shared" si="83"/>
        <v>10</v>
      </c>
      <c r="B562" s="8" t="s">
        <v>652</v>
      </c>
      <c r="C562" s="8">
        <f>димвенканали!C562</f>
        <v>4186.7700000000004</v>
      </c>
      <c r="D562" s="8">
        <f>димвенканали!D562</f>
        <v>0</v>
      </c>
      <c r="E562" s="8">
        <f>димвенканали!E562</f>
        <v>0</v>
      </c>
      <c r="F562" s="8">
        <f t="shared" si="78"/>
        <v>4186.7700000000004</v>
      </c>
      <c r="G562" s="8"/>
      <c r="H562" s="8"/>
      <c r="I562" s="8">
        <v>72</v>
      </c>
      <c r="J562" s="11">
        <v>2.9357798165137616E-2</v>
      </c>
      <c r="K562" s="18">
        <f t="shared" si="79"/>
        <v>66.616660550458718</v>
      </c>
      <c r="L562" s="10">
        <f t="shared" si="80"/>
        <v>24.494946084403672</v>
      </c>
      <c r="M562" s="10">
        <v>25.733284403669725</v>
      </c>
      <c r="N562" s="10">
        <v>8.8396330275229378</v>
      </c>
      <c r="O562" s="247">
        <f t="shared" si="81"/>
        <v>8.8396330275229378</v>
      </c>
      <c r="P562" s="10">
        <f t="shared" si="82"/>
        <v>125.68452406605506</v>
      </c>
      <c r="Q562" s="11">
        <f t="shared" si="77"/>
        <v>3.0019447943415819E-2</v>
      </c>
    </row>
    <row r="563" spans="1:17">
      <c r="A563" s="9">
        <f t="shared" si="83"/>
        <v>11</v>
      </c>
      <c r="B563" s="8" t="s">
        <v>653</v>
      </c>
      <c r="C563" s="8">
        <f>димвенканали!C563</f>
        <v>4207.92</v>
      </c>
      <c r="D563" s="8">
        <f>димвенканали!D563</f>
        <v>0</v>
      </c>
      <c r="E563" s="8">
        <f>димвенканали!E563</f>
        <v>0</v>
      </c>
      <c r="F563" s="8">
        <f t="shared" si="78"/>
        <v>4207.92</v>
      </c>
      <c r="G563" s="8"/>
      <c r="H563" s="8"/>
      <c r="I563" s="8">
        <v>72</v>
      </c>
      <c r="J563" s="11">
        <v>2.9357798165137616E-2</v>
      </c>
      <c r="K563" s="18">
        <f t="shared" si="79"/>
        <v>66.616660550458718</v>
      </c>
      <c r="L563" s="10">
        <f t="shared" si="80"/>
        <v>24.494946084403672</v>
      </c>
      <c r="M563" s="10">
        <v>25.733284403669725</v>
      </c>
      <c r="N563" s="10">
        <v>8.8396330275229378</v>
      </c>
      <c r="O563" s="247">
        <f t="shared" si="81"/>
        <v>8.8396330275229378</v>
      </c>
      <c r="P563" s="10">
        <f t="shared" si="82"/>
        <v>125.68452406605506</v>
      </c>
      <c r="Q563" s="11">
        <f t="shared" si="77"/>
        <v>2.9868563106250846E-2</v>
      </c>
    </row>
    <row r="564" spans="1:17">
      <c r="A564" s="9">
        <f t="shared" si="83"/>
        <v>12</v>
      </c>
      <c r="B564" s="8" t="s">
        <v>654</v>
      </c>
      <c r="C564" s="8">
        <f>димвенканали!C564</f>
        <v>6414.57</v>
      </c>
      <c r="D564" s="8">
        <f>димвенканали!D564</f>
        <v>0</v>
      </c>
      <c r="E564" s="8">
        <f>димвенканали!E564</f>
        <v>64.099999999999994</v>
      </c>
      <c r="F564" s="8">
        <f t="shared" si="78"/>
        <v>6478.67</v>
      </c>
      <c r="G564" s="8"/>
      <c r="H564" s="8">
        <v>1</v>
      </c>
      <c r="I564" s="8">
        <v>107</v>
      </c>
      <c r="J564" s="11">
        <v>4.4036697247706424E-2</v>
      </c>
      <c r="K564" s="18">
        <f t="shared" si="79"/>
        <v>99.924990825688084</v>
      </c>
      <c r="L564" s="10">
        <f t="shared" si="80"/>
        <v>36.742419126605512</v>
      </c>
      <c r="M564" s="10">
        <v>38.599926605504585</v>
      </c>
      <c r="N564" s="10">
        <v>13.259449541284406</v>
      </c>
      <c r="O564" s="247">
        <f t="shared" si="81"/>
        <v>13.259449541284406</v>
      </c>
      <c r="P564" s="10">
        <f t="shared" si="82"/>
        <v>188.52678609908259</v>
      </c>
      <c r="Q564" s="11">
        <f t="shared" si="77"/>
        <v>2.9099612435744156E-2</v>
      </c>
    </row>
    <row r="565" spans="1:17">
      <c r="A565" s="9">
        <f t="shared" si="83"/>
        <v>13</v>
      </c>
      <c r="B565" s="8" t="s">
        <v>655</v>
      </c>
      <c r="C565" s="8">
        <f>димвенканали!C565</f>
        <v>109.54</v>
      </c>
      <c r="D565" s="8">
        <f>димвенканали!D565</f>
        <v>0</v>
      </c>
      <c r="E565" s="8">
        <f>димвенканали!E565</f>
        <v>0</v>
      </c>
      <c r="F565" s="8">
        <f t="shared" si="78"/>
        <v>109.54</v>
      </c>
      <c r="G565" s="8"/>
      <c r="H565" s="8"/>
      <c r="I565" s="8">
        <v>2</v>
      </c>
      <c r="J565" s="11">
        <v>8.1549439347604487E-4</v>
      </c>
      <c r="K565" s="18">
        <f t="shared" si="79"/>
        <v>1.8504627930682978</v>
      </c>
      <c r="L565" s="10">
        <f t="shared" si="80"/>
        <v>0.68041516901121313</v>
      </c>
      <c r="M565" s="10">
        <v>0.71481345565749232</v>
      </c>
      <c r="N565" s="10">
        <v>0.24554536187563714</v>
      </c>
      <c r="O565" s="247">
        <f t="shared" si="81"/>
        <v>0.24554536187563714</v>
      </c>
      <c r="P565" s="10">
        <f t="shared" si="82"/>
        <v>3.49123677961264</v>
      </c>
      <c r="Q565" s="11">
        <f t="shared" si="77"/>
        <v>3.1871798243679382E-2</v>
      </c>
    </row>
    <row r="566" spans="1:17">
      <c r="A566" s="9">
        <f t="shared" si="83"/>
        <v>14</v>
      </c>
      <c r="B566" s="107" t="s">
        <v>656</v>
      </c>
      <c r="C566" s="8">
        <f>димвенканали!C566</f>
        <v>103</v>
      </c>
      <c r="D566" s="8">
        <f>димвенканали!D566</f>
        <v>0</v>
      </c>
      <c r="E566" s="8">
        <f>димвенканали!E566</f>
        <v>0</v>
      </c>
      <c r="F566" s="8">
        <f t="shared" si="78"/>
        <v>103</v>
      </c>
      <c r="G566" s="8"/>
      <c r="H566" s="8"/>
      <c r="I566" s="8">
        <v>0</v>
      </c>
      <c r="J566" s="11">
        <v>0</v>
      </c>
      <c r="K566" s="18">
        <f t="shared" si="79"/>
        <v>0</v>
      </c>
      <c r="L566" s="10">
        <f t="shared" si="80"/>
        <v>0</v>
      </c>
      <c r="M566" s="10">
        <v>0</v>
      </c>
      <c r="N566" s="10">
        <v>0</v>
      </c>
      <c r="O566" s="247">
        <f t="shared" si="81"/>
        <v>0</v>
      </c>
      <c r="P566" s="10">
        <f t="shared" si="82"/>
        <v>0</v>
      </c>
      <c r="Q566" s="11">
        <f t="shared" si="77"/>
        <v>0</v>
      </c>
    </row>
    <row r="567" spans="1:17">
      <c r="A567" s="9">
        <f t="shared" si="83"/>
        <v>15</v>
      </c>
      <c r="B567" s="8" t="s">
        <v>657</v>
      </c>
      <c r="C567" s="8">
        <f>димвенканали!C567</f>
        <v>123.3</v>
      </c>
      <c r="D567" s="8">
        <f>димвенканали!D567</f>
        <v>0</v>
      </c>
      <c r="E567" s="8">
        <f>димвенканали!E567</f>
        <v>0</v>
      </c>
      <c r="F567" s="8">
        <f t="shared" si="78"/>
        <v>123.3</v>
      </c>
      <c r="G567" s="8"/>
      <c r="H567" s="8"/>
      <c r="I567" s="8">
        <v>0</v>
      </c>
      <c r="J567" s="11">
        <v>0</v>
      </c>
      <c r="K567" s="18">
        <f t="shared" si="79"/>
        <v>0</v>
      </c>
      <c r="L567" s="10">
        <f t="shared" si="80"/>
        <v>0</v>
      </c>
      <c r="M567" s="10">
        <v>0</v>
      </c>
      <c r="N567" s="10">
        <v>0</v>
      </c>
      <c r="O567" s="247">
        <f t="shared" si="81"/>
        <v>0</v>
      </c>
      <c r="P567" s="10">
        <f t="shared" si="82"/>
        <v>0</v>
      </c>
      <c r="Q567" s="11">
        <f t="shared" si="77"/>
        <v>0</v>
      </c>
    </row>
    <row r="568" spans="1:17">
      <c r="A568" s="9">
        <f t="shared" si="83"/>
        <v>16</v>
      </c>
      <c r="B568" s="8" t="s">
        <v>658</v>
      </c>
      <c r="C568" s="8">
        <f>димвенканали!C568</f>
        <v>218.9</v>
      </c>
      <c r="D568" s="8">
        <f>димвенканали!D568</f>
        <v>0</v>
      </c>
      <c r="E568" s="8">
        <f>димвенканали!E568</f>
        <v>0</v>
      </c>
      <c r="F568" s="8">
        <f t="shared" si="78"/>
        <v>218.9</v>
      </c>
      <c r="G568" s="8"/>
      <c r="H568" s="8"/>
      <c r="I568" s="8">
        <v>5</v>
      </c>
      <c r="J568" s="11">
        <v>2.0387359836901123E-3</v>
      </c>
      <c r="K568" s="18">
        <f t="shared" si="79"/>
        <v>4.6261569826707447</v>
      </c>
      <c r="L568" s="10">
        <f t="shared" si="80"/>
        <v>1.701037922528033</v>
      </c>
      <c r="M568" s="10">
        <v>1.7870336391437309</v>
      </c>
      <c r="N568" s="10">
        <v>0.61386340468909284</v>
      </c>
      <c r="O568" s="247">
        <f t="shared" si="81"/>
        <v>0.61386340468909284</v>
      </c>
      <c r="P568" s="10">
        <f t="shared" si="82"/>
        <v>8.7280919490316027</v>
      </c>
      <c r="Q568" s="11">
        <f t="shared" si="77"/>
        <v>3.9872507761679318E-2</v>
      </c>
    </row>
    <row r="569" spans="1:17">
      <c r="A569" s="9">
        <f t="shared" si="83"/>
        <v>17</v>
      </c>
      <c r="B569" s="8" t="s">
        <v>659</v>
      </c>
      <c r="C569" s="8">
        <f>димвенканали!C569</f>
        <v>164.3</v>
      </c>
      <c r="D569" s="8">
        <f>димвенканали!D569</f>
        <v>0</v>
      </c>
      <c r="E569" s="8">
        <f>димвенканали!E569</f>
        <v>0</v>
      </c>
      <c r="F569" s="8">
        <f t="shared" si="78"/>
        <v>164.3</v>
      </c>
      <c r="G569" s="8"/>
      <c r="H569" s="8"/>
      <c r="I569" s="8">
        <v>4</v>
      </c>
      <c r="J569" s="11">
        <v>1.6309887869520897E-3</v>
      </c>
      <c r="K569" s="18">
        <f t="shared" si="79"/>
        <v>3.7009255861365955</v>
      </c>
      <c r="L569" s="10">
        <f t="shared" si="80"/>
        <v>1.3608303380224263</v>
      </c>
      <c r="M569" s="10">
        <v>1.4296269113149846</v>
      </c>
      <c r="N569" s="10">
        <v>0.49109072375127427</v>
      </c>
      <c r="O569" s="247">
        <f t="shared" si="81"/>
        <v>0.49109072375127427</v>
      </c>
      <c r="P569" s="10">
        <f t="shared" si="82"/>
        <v>6.98247355922528</v>
      </c>
      <c r="Q569" s="11">
        <f t="shared" si="77"/>
        <v>4.2498317463330978E-2</v>
      </c>
    </row>
    <row r="570" spans="1:17">
      <c r="A570" s="9">
        <f t="shared" si="83"/>
        <v>18</v>
      </c>
      <c r="B570" s="8" t="s">
        <v>660</v>
      </c>
      <c r="C570" s="8">
        <f>димвенканали!C570</f>
        <v>226.4</v>
      </c>
      <c r="D570" s="8">
        <f>димвенканали!D570</f>
        <v>0</v>
      </c>
      <c r="E570" s="8">
        <f>димвенканали!E570</f>
        <v>23.7</v>
      </c>
      <c r="F570" s="8">
        <f t="shared" si="78"/>
        <v>250.1</v>
      </c>
      <c r="G570" s="8"/>
      <c r="H570" s="8">
        <v>1</v>
      </c>
      <c r="I570" s="8">
        <v>5</v>
      </c>
      <c r="J570" s="11">
        <v>2.4464831804281344E-3</v>
      </c>
      <c r="K570" s="18">
        <f t="shared" si="79"/>
        <v>5.5513883792048926</v>
      </c>
      <c r="L570" s="10">
        <f t="shared" si="80"/>
        <v>2.0412455070336391</v>
      </c>
      <c r="M570" s="10">
        <v>2.1444403669724768</v>
      </c>
      <c r="N570" s="10">
        <v>0.7366360856269113</v>
      </c>
      <c r="O570" s="247">
        <f t="shared" si="81"/>
        <v>0.7366360856269113</v>
      </c>
      <c r="P570" s="10">
        <f t="shared" si="82"/>
        <v>10.47371033883792</v>
      </c>
      <c r="Q570" s="11">
        <f t="shared" si="77"/>
        <v>4.1878090119303962E-2</v>
      </c>
    </row>
    <row r="571" spans="1:17">
      <c r="A571" s="9">
        <f t="shared" si="83"/>
        <v>19</v>
      </c>
      <c r="B571" s="8" t="s">
        <v>661</v>
      </c>
      <c r="C571" s="8">
        <f>димвенканали!C571</f>
        <v>856.6</v>
      </c>
      <c r="D571" s="8">
        <f>димвенканали!D571</f>
        <v>0</v>
      </c>
      <c r="E571" s="8">
        <f>димвенканали!E571</f>
        <v>0</v>
      </c>
      <c r="F571" s="8">
        <f t="shared" si="78"/>
        <v>856.6</v>
      </c>
      <c r="G571" s="8"/>
      <c r="H571" s="8"/>
      <c r="I571" s="8">
        <v>21</v>
      </c>
      <c r="J571" s="11">
        <v>8.5626911314984708E-3</v>
      </c>
      <c r="K571" s="18">
        <f t="shared" si="79"/>
        <v>19.429859327217127</v>
      </c>
      <c r="L571" s="10">
        <f t="shared" si="80"/>
        <v>7.144359274617738</v>
      </c>
      <c r="M571" s="10">
        <v>7.5055412844036695</v>
      </c>
      <c r="N571" s="10">
        <v>2.5782262996941898</v>
      </c>
      <c r="O571" s="247">
        <f t="shared" si="81"/>
        <v>2.5782262996941898</v>
      </c>
      <c r="P571" s="10">
        <f t="shared" si="82"/>
        <v>36.657986185932721</v>
      </c>
      <c r="Q571" s="11">
        <f t="shared" si="77"/>
        <v>4.279475389438795E-2</v>
      </c>
    </row>
    <row r="572" spans="1:17">
      <c r="A572" s="9">
        <f t="shared" si="83"/>
        <v>20</v>
      </c>
      <c r="B572" s="8" t="s">
        <v>662</v>
      </c>
      <c r="C572" s="8">
        <f>димвенканали!C572</f>
        <v>212.1</v>
      </c>
      <c r="D572" s="8">
        <f>димвенканали!D572</f>
        <v>0</v>
      </c>
      <c r="E572" s="8">
        <f>димвенканали!E572</f>
        <v>0</v>
      </c>
      <c r="F572" s="8">
        <f t="shared" si="78"/>
        <v>212.1</v>
      </c>
      <c r="G572" s="8"/>
      <c r="H572" s="8"/>
      <c r="I572" s="8">
        <v>4</v>
      </c>
      <c r="J572" s="11">
        <v>1.6309887869520897E-3</v>
      </c>
      <c r="K572" s="18">
        <f t="shared" si="79"/>
        <v>3.7009255861365955</v>
      </c>
      <c r="L572" s="10">
        <f t="shared" si="80"/>
        <v>1.3608303380224263</v>
      </c>
      <c r="M572" s="10">
        <v>1.4296269113149846</v>
      </c>
      <c r="N572" s="10">
        <v>0.49109072375127427</v>
      </c>
      <c r="O572" s="247">
        <f t="shared" si="81"/>
        <v>0.49109072375127427</v>
      </c>
      <c r="P572" s="10">
        <f t="shared" si="82"/>
        <v>6.98247355922528</v>
      </c>
      <c r="Q572" s="11">
        <f t="shared" si="77"/>
        <v>3.2920667417375205E-2</v>
      </c>
    </row>
    <row r="573" spans="1:17">
      <c r="A573" s="9">
        <f t="shared" si="83"/>
        <v>21</v>
      </c>
      <c r="B573" s="8" t="s">
        <v>663</v>
      </c>
      <c r="C573" s="8">
        <f>димвенканали!C573</f>
        <v>773.5</v>
      </c>
      <c r="D573" s="8">
        <f>димвенканали!D573</f>
        <v>0</v>
      </c>
      <c r="E573" s="8">
        <f>димвенканали!E573</f>
        <v>0</v>
      </c>
      <c r="F573" s="8">
        <f t="shared" si="78"/>
        <v>773.5</v>
      </c>
      <c r="G573" s="8"/>
      <c r="H573" s="8"/>
      <c r="I573" s="8">
        <v>22</v>
      </c>
      <c r="J573" s="11">
        <v>8.9704383282364943E-3</v>
      </c>
      <c r="K573" s="18">
        <f t="shared" si="79"/>
        <v>20.355090723751278</v>
      </c>
      <c r="L573" s="10">
        <f t="shared" si="80"/>
        <v>7.4845668591233458</v>
      </c>
      <c r="M573" s="10">
        <v>7.8629480122324162</v>
      </c>
      <c r="N573" s="10">
        <v>2.7009989806320087</v>
      </c>
      <c r="O573" s="247">
        <f t="shared" si="81"/>
        <v>2.7009989806320087</v>
      </c>
      <c r="P573" s="10">
        <f t="shared" si="82"/>
        <v>38.403604575739045</v>
      </c>
      <c r="Q573" s="11">
        <f t="shared" si="77"/>
        <v>4.9649133258874011E-2</v>
      </c>
    </row>
    <row r="574" spans="1:17">
      <c r="A574" s="9">
        <f t="shared" si="83"/>
        <v>22</v>
      </c>
      <c r="B574" s="8" t="s">
        <v>664</v>
      </c>
      <c r="C574" s="8">
        <f>димвенканали!C574</f>
        <v>1260.7</v>
      </c>
      <c r="D574" s="8">
        <f>димвенканали!D574</f>
        <v>0</v>
      </c>
      <c r="E574" s="8">
        <f>димвенканали!E574</f>
        <v>171</v>
      </c>
      <c r="F574" s="8">
        <f t="shared" si="78"/>
        <v>1431.7</v>
      </c>
      <c r="G574" s="8"/>
      <c r="H574" s="8">
        <v>1</v>
      </c>
      <c r="I574" s="8">
        <v>40</v>
      </c>
      <c r="J574" s="11">
        <v>1.671763506625892E-2</v>
      </c>
      <c r="K574" s="18">
        <f t="shared" si="79"/>
        <v>37.934487257900102</v>
      </c>
      <c r="L574" s="10">
        <f t="shared" si="80"/>
        <v>13.948510964729868</v>
      </c>
      <c r="M574" s="10">
        <v>14.653675840978593</v>
      </c>
      <c r="N574" s="10">
        <v>5.0336799184505612</v>
      </c>
      <c r="O574" s="247">
        <f t="shared" si="81"/>
        <v>5.0336799184505612</v>
      </c>
      <c r="P574" s="10">
        <f t="shared" si="82"/>
        <v>71.570353982059117</v>
      </c>
      <c r="Q574" s="11">
        <f t="shared" si="77"/>
        <v>4.9989770190723697E-2</v>
      </c>
    </row>
    <row r="575" spans="1:17">
      <c r="A575" s="9">
        <f t="shared" si="83"/>
        <v>23</v>
      </c>
      <c r="B575" s="8" t="s">
        <v>665</v>
      </c>
      <c r="C575" s="8">
        <f>димвенканали!C575</f>
        <v>1073.5999999999999</v>
      </c>
      <c r="D575" s="8">
        <f>димвенканали!D575</f>
        <v>0</v>
      </c>
      <c r="E575" s="8">
        <f>димвенканали!E575</f>
        <v>0</v>
      </c>
      <c r="F575" s="8">
        <f t="shared" si="78"/>
        <v>1073.5999999999999</v>
      </c>
      <c r="G575" s="8"/>
      <c r="H575" s="8"/>
      <c r="I575" s="8">
        <v>53</v>
      </c>
      <c r="J575" s="11">
        <v>2.1610601427115191E-2</v>
      </c>
      <c r="K575" s="18">
        <f t="shared" si="79"/>
        <v>49.037264016309898</v>
      </c>
      <c r="L575" s="10">
        <f t="shared" si="80"/>
        <v>18.03100197879715</v>
      </c>
      <c r="M575" s="10">
        <v>18.942556574923547</v>
      </c>
      <c r="N575" s="10">
        <v>6.5069520897043844</v>
      </c>
      <c r="O575" s="247">
        <f t="shared" si="81"/>
        <v>6.5069520897043844</v>
      </c>
      <c r="P575" s="10">
        <f t="shared" si="82"/>
        <v>92.517774659734982</v>
      </c>
      <c r="Q575" s="11">
        <f t="shared" si="77"/>
        <v>8.6175274459514714E-2</v>
      </c>
    </row>
    <row r="576" spans="1:17">
      <c r="A576" s="9">
        <f t="shared" si="83"/>
        <v>24</v>
      </c>
      <c r="B576" s="8" t="s">
        <v>666</v>
      </c>
      <c r="C576" s="8">
        <f>димвенканали!C576</f>
        <v>169</v>
      </c>
      <c r="D576" s="8">
        <f>димвенканали!D576</f>
        <v>0</v>
      </c>
      <c r="E576" s="8">
        <f>димвенканали!E576</f>
        <v>75.900000000000006</v>
      </c>
      <c r="F576" s="8">
        <f t="shared" si="78"/>
        <v>244.9</v>
      </c>
      <c r="G576" s="8"/>
      <c r="H576" s="8">
        <v>2</v>
      </c>
      <c r="I576" s="8">
        <v>4</v>
      </c>
      <c r="J576" s="11">
        <v>2.4464831804281344E-3</v>
      </c>
      <c r="K576" s="18">
        <f t="shared" si="79"/>
        <v>5.5513883792048926</v>
      </c>
      <c r="L576" s="10">
        <f t="shared" si="80"/>
        <v>2.0412455070336391</v>
      </c>
      <c r="M576" s="10">
        <v>2.1444403669724768</v>
      </c>
      <c r="N576" s="10">
        <v>2.9465443425076452</v>
      </c>
      <c r="O576" s="247">
        <f t="shared" si="81"/>
        <v>2.9465443425076452</v>
      </c>
      <c r="P576" s="10">
        <f t="shared" si="82"/>
        <v>12.683618595718654</v>
      </c>
      <c r="Q576" s="11">
        <f t="shared" si="77"/>
        <v>5.1791011007426106E-2</v>
      </c>
    </row>
    <row r="577" spans="1:17">
      <c r="A577" s="9">
        <f t="shared" si="83"/>
        <v>25</v>
      </c>
      <c r="B577" s="8" t="s">
        <v>667</v>
      </c>
      <c r="C577" s="8">
        <f>димвенканали!C577</f>
        <v>250.2</v>
      </c>
      <c r="D577" s="8">
        <f>димвенканали!D577</f>
        <v>17.3</v>
      </c>
      <c r="E577" s="8">
        <f>димвенканали!E577</f>
        <v>69.099999999999994</v>
      </c>
      <c r="F577" s="8">
        <f t="shared" si="78"/>
        <v>336.6</v>
      </c>
      <c r="G577" s="8">
        <v>1</v>
      </c>
      <c r="H577" s="8">
        <v>3</v>
      </c>
      <c r="I577" s="8">
        <v>7</v>
      </c>
      <c r="J577" s="11">
        <v>4.4852191641182471E-3</v>
      </c>
      <c r="K577" s="18">
        <f t="shared" si="79"/>
        <v>10.177545361875639</v>
      </c>
      <c r="L577" s="10">
        <f t="shared" si="80"/>
        <v>3.7422834295616729</v>
      </c>
      <c r="M577" s="10">
        <v>3.9314740061162081</v>
      </c>
      <c r="N577" s="10">
        <v>2.700101936799185</v>
      </c>
      <c r="O577" s="247">
        <f t="shared" si="81"/>
        <v>2.700101936799185</v>
      </c>
      <c r="P577" s="10">
        <f t="shared" si="82"/>
        <v>20.551404734352705</v>
      </c>
      <c r="Q577" s="11">
        <f t="shared" si="77"/>
        <v>6.1055866709306905E-2</v>
      </c>
    </row>
    <row r="578" spans="1:17">
      <c r="A578" s="9">
        <f t="shared" si="83"/>
        <v>26</v>
      </c>
      <c r="B578" s="8" t="s">
        <v>668</v>
      </c>
      <c r="C578" s="8">
        <f>димвенканали!C578</f>
        <v>150.80000000000001</v>
      </c>
      <c r="D578" s="8">
        <f>димвенканали!D578</f>
        <v>0</v>
      </c>
      <c r="E578" s="8">
        <f>димвенканали!E578</f>
        <v>0</v>
      </c>
      <c r="F578" s="8">
        <f t="shared" si="78"/>
        <v>150.80000000000001</v>
      </c>
      <c r="G578" s="8"/>
      <c r="H578" s="8"/>
      <c r="I578" s="8">
        <v>5</v>
      </c>
      <c r="J578" s="11">
        <v>2.0387359836901123E-3</v>
      </c>
      <c r="K578" s="18">
        <f t="shared" si="79"/>
        <v>4.6261569826707447</v>
      </c>
      <c r="L578" s="10">
        <f t="shared" si="80"/>
        <v>1.701037922528033</v>
      </c>
      <c r="M578" s="10">
        <v>1.7870336391437309</v>
      </c>
      <c r="N578" s="10">
        <v>0.61386340468909284</v>
      </c>
      <c r="O578" s="247">
        <f t="shared" si="81"/>
        <v>0.61386340468909284</v>
      </c>
      <c r="P578" s="10">
        <f t="shared" si="82"/>
        <v>8.7280919490316027</v>
      </c>
      <c r="Q578" s="11">
        <f t="shared" si="77"/>
        <v>5.787859382646951E-2</v>
      </c>
    </row>
    <row r="579" spans="1:17">
      <c r="A579" s="9">
        <f t="shared" si="83"/>
        <v>27</v>
      </c>
      <c r="B579" s="8" t="s">
        <v>669</v>
      </c>
      <c r="C579" s="8">
        <f>димвенканали!C579</f>
        <v>4825.5600000000004</v>
      </c>
      <c r="D579" s="8">
        <f>димвенканали!D579</f>
        <v>0</v>
      </c>
      <c r="E579" s="8">
        <f>димвенканали!E579</f>
        <v>0</v>
      </c>
      <c r="F579" s="8">
        <f t="shared" si="78"/>
        <v>4825.5600000000004</v>
      </c>
      <c r="G579" s="8"/>
      <c r="H579" s="8"/>
      <c r="I579" s="8">
        <v>80</v>
      </c>
      <c r="J579" s="11">
        <v>3.2619775739041797E-2</v>
      </c>
      <c r="K579" s="18">
        <f t="shared" si="79"/>
        <v>74.018511722731915</v>
      </c>
      <c r="L579" s="10">
        <f t="shared" si="80"/>
        <v>27.216606760448528</v>
      </c>
      <c r="M579" s="10">
        <v>28.592538226299695</v>
      </c>
      <c r="N579" s="10">
        <v>9.8218144750254854</v>
      </c>
      <c r="O579" s="247">
        <f t="shared" si="81"/>
        <v>9.8218144750254854</v>
      </c>
      <c r="P579" s="10">
        <f t="shared" si="82"/>
        <v>139.64947118450564</v>
      </c>
      <c r="Q579" s="11">
        <f t="shared" si="77"/>
        <v>2.8939536796663109E-2</v>
      </c>
    </row>
    <row r="580" spans="1:17">
      <c r="A580" s="9">
        <f t="shared" si="83"/>
        <v>28</v>
      </c>
      <c r="B580" s="8" t="s">
        <v>670</v>
      </c>
      <c r="C580" s="8">
        <f>димвенканали!C580</f>
        <v>4234.8</v>
      </c>
      <c r="D580" s="8">
        <f>димвенканали!D580</f>
        <v>0</v>
      </c>
      <c r="E580" s="8">
        <f>димвенканали!E580</f>
        <v>0</v>
      </c>
      <c r="F580" s="8">
        <f t="shared" si="78"/>
        <v>4234.8</v>
      </c>
      <c r="G580" s="8"/>
      <c r="H580" s="8"/>
      <c r="I580" s="8">
        <v>72</v>
      </c>
      <c r="J580" s="11">
        <v>2.9357798165137616E-2</v>
      </c>
      <c r="K580" s="18">
        <f t="shared" si="79"/>
        <v>66.616660550458718</v>
      </c>
      <c r="L580" s="10">
        <f t="shared" si="80"/>
        <v>24.494946084403672</v>
      </c>
      <c r="M580" s="10">
        <v>25.733284403669725</v>
      </c>
      <c r="N580" s="10">
        <v>8.8396330275229378</v>
      </c>
      <c r="O580" s="247">
        <f t="shared" si="81"/>
        <v>8.8396330275229378</v>
      </c>
      <c r="P580" s="10">
        <f t="shared" si="82"/>
        <v>125.68452406605506</v>
      </c>
      <c r="Q580" s="11">
        <f t="shared" si="77"/>
        <v>2.9678975173811056E-2</v>
      </c>
    </row>
    <row r="581" spans="1:17">
      <c r="A581" s="9">
        <f t="shared" si="83"/>
        <v>29</v>
      </c>
      <c r="B581" s="8" t="s">
        <v>671</v>
      </c>
      <c r="C581" s="8">
        <f>димвенканали!C581</f>
        <v>7259.45</v>
      </c>
      <c r="D581" s="8">
        <f>димвенканали!D581</f>
        <v>0</v>
      </c>
      <c r="E581" s="8">
        <f>димвенканали!E581</f>
        <v>0</v>
      </c>
      <c r="F581" s="8">
        <f t="shared" si="78"/>
        <v>7259.45</v>
      </c>
      <c r="G581" s="8"/>
      <c r="H581" s="8"/>
      <c r="I581" s="8">
        <v>120</v>
      </c>
      <c r="J581" s="11">
        <v>4.8929663608562692E-2</v>
      </c>
      <c r="K581" s="18">
        <f t="shared" si="79"/>
        <v>111.02776758409786</v>
      </c>
      <c r="L581" s="10">
        <f t="shared" si="80"/>
        <v>40.824910140672785</v>
      </c>
      <c r="M581" s="10">
        <v>42.888807339449542</v>
      </c>
      <c r="N581" s="10">
        <v>14.732721712538227</v>
      </c>
      <c r="O581" s="247">
        <f t="shared" si="81"/>
        <v>14.732721712538227</v>
      </c>
      <c r="P581" s="10">
        <f t="shared" si="82"/>
        <v>209.47420677675839</v>
      </c>
      <c r="Q581" s="11">
        <f t="shared" si="77"/>
        <v>2.885538253955305E-2</v>
      </c>
    </row>
    <row r="582" spans="1:17">
      <c r="A582" s="9">
        <f t="shared" si="83"/>
        <v>30</v>
      </c>
      <c r="B582" s="8" t="s">
        <v>37</v>
      </c>
      <c r="C582" s="8">
        <f>димвенканали!C582</f>
        <v>7693.62</v>
      </c>
      <c r="D582" s="8">
        <f>димвенканали!D582</f>
        <v>0</v>
      </c>
      <c r="E582" s="8">
        <f>димвенканали!E582</f>
        <v>0</v>
      </c>
      <c r="F582" s="8">
        <f t="shared" si="78"/>
        <v>7693.62</v>
      </c>
      <c r="G582" s="8"/>
      <c r="H582" s="8"/>
      <c r="I582" s="8">
        <v>127</v>
      </c>
      <c r="J582" s="11">
        <v>5.178389398572885E-2</v>
      </c>
      <c r="K582" s="18">
        <f t="shared" si="79"/>
        <v>117.50438735983691</v>
      </c>
      <c r="L582" s="10">
        <f t="shared" si="80"/>
        <v>43.206363232212034</v>
      </c>
      <c r="M582" s="10">
        <v>45.390654434250763</v>
      </c>
      <c r="N582" s="10">
        <v>15.592130479102957</v>
      </c>
      <c r="O582" s="247">
        <f t="shared" si="81"/>
        <v>15.592130479102957</v>
      </c>
      <c r="P582" s="10">
        <f t="shared" si="82"/>
        <v>221.69353550540268</v>
      </c>
      <c r="Q582" s="11">
        <f t="shared" si="77"/>
        <v>2.8815243735121138E-2</v>
      </c>
    </row>
    <row r="583" spans="1:17">
      <c r="A583" s="9">
        <f t="shared" si="83"/>
        <v>31</v>
      </c>
      <c r="B583" s="8" t="s">
        <v>672</v>
      </c>
      <c r="C583" s="8">
        <f>димвенканали!C583</f>
        <v>4310.6400000000003</v>
      </c>
      <c r="D583" s="8">
        <f>димвенканали!D583</f>
        <v>0</v>
      </c>
      <c r="E583" s="8">
        <f>димвенканали!E583</f>
        <v>0</v>
      </c>
      <c r="F583" s="8">
        <f t="shared" si="78"/>
        <v>4310.6400000000003</v>
      </c>
      <c r="G583" s="8"/>
      <c r="H583" s="8"/>
      <c r="I583" s="8">
        <v>72</v>
      </c>
      <c r="J583" s="11">
        <v>2.9357798165137616E-2</v>
      </c>
      <c r="K583" s="18">
        <f t="shared" si="79"/>
        <v>66.616660550458718</v>
      </c>
      <c r="L583" s="10">
        <f t="shared" si="80"/>
        <v>24.494946084403672</v>
      </c>
      <c r="M583" s="10">
        <v>25.733284403669725</v>
      </c>
      <c r="N583" s="10">
        <v>8.8396330275229378</v>
      </c>
      <c r="O583" s="247">
        <f t="shared" si="81"/>
        <v>8.8396330275229378</v>
      </c>
      <c r="P583" s="10">
        <f t="shared" si="82"/>
        <v>125.68452406605506</v>
      </c>
      <c r="Q583" s="11">
        <f t="shared" si="77"/>
        <v>2.9156812924775684E-2</v>
      </c>
    </row>
    <row r="584" spans="1:17">
      <c r="A584" s="9">
        <f t="shared" si="83"/>
        <v>32</v>
      </c>
      <c r="B584" s="8" t="s">
        <v>673</v>
      </c>
      <c r="C584" s="8">
        <f>димвенканали!C584</f>
        <v>4423.5</v>
      </c>
      <c r="D584" s="8">
        <f>димвенканали!D584</f>
        <v>0</v>
      </c>
      <c r="E584" s="8">
        <f>димвенканали!E584</f>
        <v>0</v>
      </c>
      <c r="F584" s="8">
        <f t="shared" si="78"/>
        <v>4423.5</v>
      </c>
      <c r="G584" s="8"/>
      <c r="H584" s="8"/>
      <c r="I584" s="8">
        <v>118</v>
      </c>
      <c r="J584" s="11">
        <v>4.8114169215086648E-2</v>
      </c>
      <c r="K584" s="18">
        <f t="shared" si="79"/>
        <v>109.17730479102957</v>
      </c>
      <c r="L584" s="10">
        <f t="shared" si="80"/>
        <v>40.144494971661572</v>
      </c>
      <c r="M584" s="10">
        <v>42.17399388379205</v>
      </c>
      <c r="N584" s="10">
        <v>14.48717635066259</v>
      </c>
      <c r="O584" s="247">
        <f t="shared" si="81"/>
        <v>14.48717635066259</v>
      </c>
      <c r="P584" s="10">
        <f t="shared" si="82"/>
        <v>205.9829699971458</v>
      </c>
      <c r="Q584" s="11">
        <f t="shared" si="77"/>
        <v>4.6565608680263548E-2</v>
      </c>
    </row>
    <row r="585" spans="1:17">
      <c r="A585" s="9">
        <f t="shared" si="83"/>
        <v>33</v>
      </c>
      <c r="B585" s="8" t="s">
        <v>674</v>
      </c>
      <c r="C585" s="8">
        <f>димвенканали!C585</f>
        <v>3225.66</v>
      </c>
      <c r="D585" s="8">
        <f>димвенканали!D585</f>
        <v>0</v>
      </c>
      <c r="E585" s="8">
        <f>димвенканали!E585</f>
        <v>0</v>
      </c>
      <c r="F585" s="8">
        <f t="shared" si="78"/>
        <v>3225.66</v>
      </c>
      <c r="G585" s="8"/>
      <c r="H585" s="8"/>
      <c r="I585" s="8">
        <v>55</v>
      </c>
      <c r="J585" s="11">
        <v>2.2426095820591234E-2</v>
      </c>
      <c r="K585" s="18">
        <f t="shared" si="79"/>
        <v>50.887726809378186</v>
      </c>
      <c r="L585" s="10">
        <f t="shared" si="80"/>
        <v>18.711417147808362</v>
      </c>
      <c r="M585" s="10">
        <v>19.657370030581038</v>
      </c>
      <c r="N585" s="10">
        <v>6.7524974515800213</v>
      </c>
      <c r="O585" s="247">
        <f t="shared" si="81"/>
        <v>6.7524974515800213</v>
      </c>
      <c r="P585" s="10">
        <f t="shared" si="82"/>
        <v>96.009011439347617</v>
      </c>
      <c r="Q585" s="11">
        <f t="shared" si="77"/>
        <v>2.9764144838373426E-2</v>
      </c>
    </row>
    <row r="586" spans="1:17">
      <c r="A586" s="9">
        <f t="shared" si="83"/>
        <v>34</v>
      </c>
      <c r="B586" s="8" t="s">
        <v>675</v>
      </c>
      <c r="C586" s="8">
        <f>димвенканали!C586</f>
        <v>4433.57</v>
      </c>
      <c r="D586" s="8">
        <f>димвенканали!D586</f>
        <v>0</v>
      </c>
      <c r="E586" s="8">
        <f>димвенканали!E586</f>
        <v>82.8</v>
      </c>
      <c r="F586" s="8">
        <f t="shared" si="78"/>
        <v>4516.37</v>
      </c>
      <c r="G586" s="8"/>
      <c r="H586" s="8">
        <v>1</v>
      </c>
      <c r="I586" s="8">
        <v>73</v>
      </c>
      <c r="J586" s="11">
        <v>3.017329255861366E-2</v>
      </c>
      <c r="K586" s="18">
        <f t="shared" si="79"/>
        <v>68.467123343527021</v>
      </c>
      <c r="L586" s="10">
        <f t="shared" si="80"/>
        <v>25.175361253414888</v>
      </c>
      <c r="M586" s="10">
        <v>26.448097859327216</v>
      </c>
      <c r="N586" s="10">
        <v>9.0851783893985729</v>
      </c>
      <c r="O586" s="247">
        <f t="shared" si="81"/>
        <v>9.0851783893985729</v>
      </c>
      <c r="P586" s="10">
        <f t="shared" si="82"/>
        <v>129.1757608456677</v>
      </c>
      <c r="Q586" s="11">
        <f t="shared" si="77"/>
        <v>2.8601678083431538E-2</v>
      </c>
    </row>
    <row r="587" spans="1:17">
      <c r="A587" s="9">
        <f t="shared" si="83"/>
        <v>35</v>
      </c>
      <c r="B587" s="8" t="s">
        <v>676</v>
      </c>
      <c r="C587" s="8">
        <f>димвенканали!C587</f>
        <v>1283.48</v>
      </c>
      <c r="D587" s="8">
        <f>димвенканали!D587</f>
        <v>0</v>
      </c>
      <c r="E587" s="8">
        <f>димвенканали!E587</f>
        <v>0</v>
      </c>
      <c r="F587" s="8">
        <f t="shared" si="78"/>
        <v>1283.48</v>
      </c>
      <c r="G587" s="8"/>
      <c r="H587" s="8"/>
      <c r="I587" s="8">
        <v>21</v>
      </c>
      <c r="J587" s="11">
        <v>8.5626911314984708E-3</v>
      </c>
      <c r="K587" s="18">
        <f t="shared" si="79"/>
        <v>19.429859327217127</v>
      </c>
      <c r="L587" s="10">
        <f t="shared" si="80"/>
        <v>7.144359274617738</v>
      </c>
      <c r="M587" s="10">
        <v>7.5055412844036695</v>
      </c>
      <c r="N587" s="10">
        <v>2.5782262996941898</v>
      </c>
      <c r="O587" s="247">
        <f t="shared" si="81"/>
        <v>2.5782262996941898</v>
      </c>
      <c r="P587" s="10">
        <f t="shared" si="82"/>
        <v>36.657986185932721</v>
      </c>
      <c r="Q587" s="11">
        <f t="shared" si="77"/>
        <v>2.8561400400421294E-2</v>
      </c>
    </row>
    <row r="588" spans="1:17">
      <c r="A588" s="9">
        <f t="shared" si="83"/>
        <v>36</v>
      </c>
      <c r="B588" s="8" t="s">
        <v>677</v>
      </c>
      <c r="C588" s="8">
        <f>димвенканали!C588</f>
        <v>4021.1</v>
      </c>
      <c r="D588" s="8">
        <f>димвенканали!D588</f>
        <v>198.9</v>
      </c>
      <c r="E588" s="8">
        <f>димвенканали!E588</f>
        <v>0</v>
      </c>
      <c r="F588" s="8">
        <f t="shared" si="78"/>
        <v>4220</v>
      </c>
      <c r="G588" s="8">
        <v>1</v>
      </c>
      <c r="H588" s="8"/>
      <c r="I588" s="8">
        <v>163</v>
      </c>
      <c r="J588" s="11">
        <v>6.687054026503568E-2</v>
      </c>
      <c r="K588" s="18">
        <f t="shared" si="79"/>
        <v>151.73794903160041</v>
      </c>
      <c r="L588" s="10">
        <f t="shared" si="80"/>
        <v>55.794043858919473</v>
      </c>
      <c r="M588" s="10">
        <v>58.614703363914373</v>
      </c>
      <c r="N588" s="10">
        <v>20.134719673802245</v>
      </c>
      <c r="O588" s="247">
        <f t="shared" si="81"/>
        <v>20.134719673802245</v>
      </c>
      <c r="P588" s="10">
        <f t="shared" si="82"/>
        <v>286.28141592823647</v>
      </c>
      <c r="Q588" s="11">
        <f t="shared" si="77"/>
        <v>6.7839198087259828E-2</v>
      </c>
    </row>
    <row r="589" spans="1:17">
      <c r="A589" s="9">
        <f t="shared" si="83"/>
        <v>37</v>
      </c>
      <c r="B589" s="8" t="s">
        <v>678</v>
      </c>
      <c r="C589" s="8">
        <f>димвенканали!C589</f>
        <v>4073.3</v>
      </c>
      <c r="D589" s="8">
        <f>димвенканали!D589</f>
        <v>0</v>
      </c>
      <c r="E589" s="8">
        <f>димвенканали!E589</f>
        <v>0</v>
      </c>
      <c r="F589" s="8">
        <f t="shared" si="78"/>
        <v>4073.3</v>
      </c>
      <c r="G589" s="8"/>
      <c r="H589" s="8"/>
      <c r="I589" s="8">
        <v>162</v>
      </c>
      <c r="J589" s="11">
        <v>6.6055045871559637E-2</v>
      </c>
      <c r="K589" s="18">
        <f t="shared" si="79"/>
        <v>149.88748623853212</v>
      </c>
      <c r="L589" s="10">
        <f t="shared" si="80"/>
        <v>55.113628689908268</v>
      </c>
      <c r="M589" s="10">
        <v>57.899889908256881</v>
      </c>
      <c r="N589" s="10">
        <v>19.88917431192661</v>
      </c>
      <c r="O589" s="247">
        <f t="shared" si="81"/>
        <v>19.88917431192661</v>
      </c>
      <c r="P589" s="10">
        <f t="shared" si="82"/>
        <v>282.79017914862391</v>
      </c>
      <c r="Q589" s="11">
        <f t="shared" si="77"/>
        <v>6.9425325693816778E-2</v>
      </c>
    </row>
    <row r="590" spans="1:17">
      <c r="A590" s="9">
        <f t="shared" si="83"/>
        <v>38</v>
      </c>
      <c r="B590" s="8" t="s">
        <v>679</v>
      </c>
      <c r="C590" s="8">
        <f>димвенканали!C590</f>
        <v>3931.82</v>
      </c>
      <c r="D590" s="8">
        <f>димвенканали!D590</f>
        <v>0</v>
      </c>
      <c r="E590" s="8">
        <f>димвенканали!E590</f>
        <v>0</v>
      </c>
      <c r="F590" s="8">
        <f t="shared" si="78"/>
        <v>3931.82</v>
      </c>
      <c r="G590" s="8"/>
      <c r="H590" s="8"/>
      <c r="I590" s="8">
        <v>108</v>
      </c>
      <c r="J590" s="11">
        <v>4.4036697247706424E-2</v>
      </c>
      <c r="K590" s="18">
        <f t="shared" si="79"/>
        <v>99.924990825688084</v>
      </c>
      <c r="L590" s="10">
        <f t="shared" si="80"/>
        <v>36.742419126605512</v>
      </c>
      <c r="M590" s="10">
        <v>38.599926605504585</v>
      </c>
      <c r="N590" s="10">
        <v>13.259449541284406</v>
      </c>
      <c r="O590" s="247">
        <f t="shared" si="81"/>
        <v>13.259449541284406</v>
      </c>
      <c r="P590" s="10">
        <f t="shared" si="82"/>
        <v>188.52678609908259</v>
      </c>
      <c r="Q590" s="11">
        <f t="shared" si="77"/>
        <v>4.7948987008327587E-2</v>
      </c>
    </row>
    <row r="591" spans="1:17">
      <c r="A591" s="9">
        <f t="shared" si="83"/>
        <v>39</v>
      </c>
      <c r="B591" s="8" t="s">
        <v>680</v>
      </c>
      <c r="C591" s="8">
        <f>димвенканали!C591</f>
        <v>4123.59</v>
      </c>
      <c r="D591" s="8">
        <f>димвенканали!D591</f>
        <v>0</v>
      </c>
      <c r="E591" s="8">
        <f>димвенканали!E591</f>
        <v>0</v>
      </c>
      <c r="F591" s="8">
        <f t="shared" si="78"/>
        <v>4123.59</v>
      </c>
      <c r="G591" s="8"/>
      <c r="H591" s="8"/>
      <c r="I591" s="8">
        <v>72</v>
      </c>
      <c r="J591" s="11">
        <v>2.9357798165137616E-2</v>
      </c>
      <c r="K591" s="18">
        <f t="shared" si="79"/>
        <v>66.616660550458718</v>
      </c>
      <c r="L591" s="10">
        <f t="shared" si="80"/>
        <v>24.494946084403672</v>
      </c>
      <c r="M591" s="10">
        <v>25.733284403669725</v>
      </c>
      <c r="N591" s="10">
        <v>8.8396330275229378</v>
      </c>
      <c r="O591" s="247">
        <f t="shared" si="81"/>
        <v>8.8396330275229378</v>
      </c>
      <c r="P591" s="10">
        <f t="shared" si="82"/>
        <v>125.68452406605506</v>
      </c>
      <c r="Q591" s="11">
        <f t="shared" si="77"/>
        <v>3.0479393942185101E-2</v>
      </c>
    </row>
    <row r="592" spans="1:17">
      <c r="A592" s="9">
        <f t="shared" si="83"/>
        <v>40</v>
      </c>
      <c r="B592" s="8" t="s">
        <v>681</v>
      </c>
      <c r="C592" s="8">
        <f>димвенканали!C592</f>
        <v>4198.01</v>
      </c>
      <c r="D592" s="8">
        <f>димвенканали!D592</f>
        <v>0</v>
      </c>
      <c r="E592" s="8">
        <f>димвенканали!E592</f>
        <v>0</v>
      </c>
      <c r="F592" s="8">
        <f t="shared" si="78"/>
        <v>4198.01</v>
      </c>
      <c r="G592" s="8"/>
      <c r="H592" s="8"/>
      <c r="I592" s="8">
        <v>72</v>
      </c>
      <c r="J592" s="11">
        <v>2.9357798165137616E-2</v>
      </c>
      <c r="K592" s="18">
        <f t="shared" si="79"/>
        <v>66.616660550458718</v>
      </c>
      <c r="L592" s="10">
        <f t="shared" si="80"/>
        <v>24.494946084403672</v>
      </c>
      <c r="M592" s="10">
        <v>25.733284403669725</v>
      </c>
      <c r="N592" s="10">
        <v>8.8396330275229378</v>
      </c>
      <c r="O592" s="247">
        <f t="shared" si="81"/>
        <v>8.8396330275229378</v>
      </c>
      <c r="P592" s="10">
        <f t="shared" si="82"/>
        <v>125.68452406605506</v>
      </c>
      <c r="Q592" s="11">
        <f t="shared" si="77"/>
        <v>2.9939072099889007E-2</v>
      </c>
    </row>
    <row r="593" spans="1:17">
      <c r="A593" s="9">
        <f t="shared" si="83"/>
        <v>41</v>
      </c>
      <c r="B593" s="8" t="s">
        <v>682</v>
      </c>
      <c r="C593" s="8">
        <f>димвенканали!C593</f>
        <v>4228.12</v>
      </c>
      <c r="D593" s="8">
        <f>димвенканали!D593</f>
        <v>0</v>
      </c>
      <c r="E593" s="8">
        <f>димвенканали!E593</f>
        <v>0</v>
      </c>
      <c r="F593" s="8">
        <f t="shared" si="78"/>
        <v>4228.12</v>
      </c>
      <c r="G593" s="8"/>
      <c r="H593" s="8"/>
      <c r="I593" s="8">
        <v>72</v>
      </c>
      <c r="J593" s="11">
        <v>2.9357798165137616E-2</v>
      </c>
      <c r="K593" s="18">
        <f t="shared" si="79"/>
        <v>66.616660550458718</v>
      </c>
      <c r="L593" s="10">
        <f t="shared" si="80"/>
        <v>24.494946084403672</v>
      </c>
      <c r="M593" s="10">
        <v>25.733284403669725</v>
      </c>
      <c r="N593" s="10">
        <v>8.8396330275229378</v>
      </c>
      <c r="O593" s="247">
        <f t="shared" si="81"/>
        <v>8.8396330275229378</v>
      </c>
      <c r="P593" s="10">
        <f t="shared" si="82"/>
        <v>125.68452406605506</v>
      </c>
      <c r="Q593" s="11">
        <f t="shared" si="77"/>
        <v>2.9725864939040298E-2</v>
      </c>
    </row>
    <row r="594" spans="1:17">
      <c r="A594" s="9">
        <f t="shared" si="83"/>
        <v>42</v>
      </c>
      <c r="B594" s="8" t="s">
        <v>683</v>
      </c>
      <c r="C594" s="8">
        <f>димвенканали!C594</f>
        <v>4331.46</v>
      </c>
      <c r="D594" s="8">
        <f>димвенканали!D594</f>
        <v>0</v>
      </c>
      <c r="E594" s="8">
        <f>димвенканали!E594</f>
        <v>0</v>
      </c>
      <c r="F594" s="8">
        <f t="shared" si="78"/>
        <v>4331.46</v>
      </c>
      <c r="G594" s="8"/>
      <c r="H594" s="8"/>
      <c r="I594" s="8">
        <v>72</v>
      </c>
      <c r="J594" s="11">
        <v>2.9357798165137616E-2</v>
      </c>
      <c r="K594" s="18">
        <f t="shared" si="79"/>
        <v>66.616660550458718</v>
      </c>
      <c r="L594" s="10">
        <f t="shared" si="80"/>
        <v>24.494946084403672</v>
      </c>
      <c r="M594" s="10">
        <v>25.733284403669725</v>
      </c>
      <c r="N594" s="10">
        <v>8.8396330275229378</v>
      </c>
      <c r="O594" s="247">
        <f t="shared" si="81"/>
        <v>8.8396330275229378</v>
      </c>
      <c r="P594" s="10">
        <f t="shared" si="82"/>
        <v>125.68452406605506</v>
      </c>
      <c r="Q594" s="11">
        <f t="shared" si="77"/>
        <v>2.9016665065833475E-2</v>
      </c>
    </row>
    <row r="595" spans="1:17">
      <c r="A595" s="9">
        <f t="shared" si="83"/>
        <v>43</v>
      </c>
      <c r="B595" s="8" t="s">
        <v>684</v>
      </c>
      <c r="C595" s="8">
        <f>димвенканали!C595</f>
        <v>6367.69</v>
      </c>
      <c r="D595" s="8">
        <f>димвенканали!D595</f>
        <v>0</v>
      </c>
      <c r="E595" s="8">
        <f>димвенканали!E595</f>
        <v>0</v>
      </c>
      <c r="F595" s="8">
        <f t="shared" si="78"/>
        <v>6367.69</v>
      </c>
      <c r="G595" s="8"/>
      <c r="H595" s="8"/>
      <c r="I595" s="8">
        <v>108</v>
      </c>
      <c r="J595" s="11">
        <v>4.4036697247706424E-2</v>
      </c>
      <c r="K595" s="18">
        <f t="shared" si="79"/>
        <v>99.924990825688084</v>
      </c>
      <c r="L595" s="10">
        <f t="shared" si="80"/>
        <v>36.742419126605512</v>
      </c>
      <c r="M595" s="10">
        <v>38.599926605504585</v>
      </c>
      <c r="N595" s="10">
        <v>13.259449541284406</v>
      </c>
      <c r="O595" s="247">
        <f t="shared" si="81"/>
        <v>13.259449541284406</v>
      </c>
      <c r="P595" s="10">
        <f t="shared" si="82"/>
        <v>188.52678609908259</v>
      </c>
      <c r="Q595" s="11">
        <f t="shared" si="77"/>
        <v>2.9606778297794428E-2</v>
      </c>
    </row>
    <row r="596" spans="1:17">
      <c r="A596" s="9">
        <f t="shared" si="83"/>
        <v>44</v>
      </c>
      <c r="B596" s="8" t="s">
        <v>685</v>
      </c>
      <c r="C596" s="8">
        <f>димвенканали!C596</f>
        <v>168.2</v>
      </c>
      <c r="D596" s="8">
        <f>димвенканали!D596</f>
        <v>0</v>
      </c>
      <c r="E596" s="8">
        <f>димвенканали!E596</f>
        <v>0</v>
      </c>
      <c r="F596" s="8">
        <f t="shared" si="78"/>
        <v>168.2</v>
      </c>
      <c r="G596" s="8"/>
      <c r="H596" s="8"/>
      <c r="I596" s="8">
        <v>3</v>
      </c>
      <c r="J596" s="11">
        <v>1.2232415902140672E-3</v>
      </c>
      <c r="K596" s="18">
        <f t="shared" si="79"/>
        <v>2.7756941896024463</v>
      </c>
      <c r="L596" s="10">
        <f t="shared" si="80"/>
        <v>1.0206227535168195</v>
      </c>
      <c r="M596" s="10">
        <v>1.0722201834862384</v>
      </c>
      <c r="N596" s="10">
        <v>0.36831804281345565</v>
      </c>
      <c r="O596" s="247">
        <f t="shared" si="81"/>
        <v>0.36831804281345565</v>
      </c>
      <c r="P596" s="10">
        <f t="shared" si="82"/>
        <v>5.23685516941896</v>
      </c>
      <c r="Q596" s="11">
        <f t="shared" si="77"/>
        <v>3.1134691851480146E-2</v>
      </c>
    </row>
    <row r="597" spans="1:17">
      <c r="A597" s="9">
        <f t="shared" si="83"/>
        <v>45</v>
      </c>
      <c r="B597" s="8" t="s">
        <v>686</v>
      </c>
      <c r="C597" s="8">
        <f>димвенканали!C597</f>
        <v>35.1</v>
      </c>
      <c r="D597" s="8">
        <f>димвенканали!D597</f>
        <v>0</v>
      </c>
      <c r="E597" s="8">
        <f>димвенканали!E597</f>
        <v>0</v>
      </c>
      <c r="F597" s="8">
        <f t="shared" si="78"/>
        <v>35.1</v>
      </c>
      <c r="G597" s="8"/>
      <c r="H597" s="8"/>
      <c r="I597" s="8">
        <v>1</v>
      </c>
      <c r="J597" s="11">
        <v>4.0774719673802244E-4</v>
      </c>
      <c r="K597" s="18">
        <f t="shared" si="79"/>
        <v>0.92523139653414888</v>
      </c>
      <c r="L597" s="10">
        <f t="shared" si="80"/>
        <v>0.34020758450560656</v>
      </c>
      <c r="M597" s="10">
        <v>0.35740672782874616</v>
      </c>
      <c r="N597" s="10">
        <v>0.12277268093781857</v>
      </c>
      <c r="O597" s="247">
        <f t="shared" si="81"/>
        <v>0.12277268093781857</v>
      </c>
      <c r="P597" s="10">
        <f t="shared" si="82"/>
        <v>1.74561838980632</v>
      </c>
      <c r="Q597" s="11">
        <f t="shared" si="77"/>
        <v>4.9732717658299716E-2</v>
      </c>
    </row>
    <row r="598" spans="1:17">
      <c r="A598" s="9">
        <f t="shared" si="83"/>
        <v>46</v>
      </c>
      <c r="B598" s="8" t="s">
        <v>687</v>
      </c>
      <c r="C598" s="8">
        <f>димвенканали!C598</f>
        <v>94.1</v>
      </c>
      <c r="D598" s="8">
        <f>димвенканали!D598</f>
        <v>0</v>
      </c>
      <c r="E598" s="8">
        <f>димвенканали!E598</f>
        <v>0</v>
      </c>
      <c r="F598" s="8">
        <f t="shared" si="78"/>
        <v>94.1</v>
      </c>
      <c r="G598" s="8"/>
      <c r="H598" s="8"/>
      <c r="I598" s="8">
        <v>0</v>
      </c>
      <c r="J598" s="11">
        <v>0</v>
      </c>
      <c r="K598" s="18">
        <f t="shared" si="79"/>
        <v>0</v>
      </c>
      <c r="L598" s="10">
        <f t="shared" si="80"/>
        <v>0</v>
      </c>
      <c r="M598" s="10">
        <v>0</v>
      </c>
      <c r="N598" s="10">
        <v>0</v>
      </c>
      <c r="O598" s="247">
        <f t="shared" si="81"/>
        <v>0</v>
      </c>
      <c r="P598" s="10">
        <f t="shared" si="82"/>
        <v>0</v>
      </c>
      <c r="Q598" s="11">
        <f t="shared" si="77"/>
        <v>0</v>
      </c>
    </row>
    <row r="599" spans="1:17">
      <c r="A599" s="9">
        <f t="shared" si="83"/>
        <v>47</v>
      </c>
      <c r="B599" s="8" t="s">
        <v>688</v>
      </c>
      <c r="C599" s="8">
        <f>димвенканали!C599</f>
        <v>60.8</v>
      </c>
      <c r="D599" s="8">
        <f>димвенканали!D599</f>
        <v>0</v>
      </c>
      <c r="E599" s="8">
        <f>димвенканали!E599</f>
        <v>0</v>
      </c>
      <c r="F599" s="8">
        <f t="shared" si="78"/>
        <v>60.8</v>
      </c>
      <c r="G599" s="8"/>
      <c r="H599" s="8"/>
      <c r="I599" s="8">
        <v>2</v>
      </c>
      <c r="J599" s="11">
        <v>8.1549439347604487E-4</v>
      </c>
      <c r="K599" s="18">
        <f t="shared" si="79"/>
        <v>1.8504627930682978</v>
      </c>
      <c r="L599" s="10">
        <f t="shared" si="80"/>
        <v>0.68041516901121313</v>
      </c>
      <c r="M599" s="10">
        <v>0.71481345565749232</v>
      </c>
      <c r="N599" s="10">
        <v>0.24554536187563714</v>
      </c>
      <c r="O599" s="247">
        <f t="shared" si="81"/>
        <v>0.24554536187563714</v>
      </c>
      <c r="P599" s="10">
        <f t="shared" si="82"/>
        <v>3.49123677961264</v>
      </c>
      <c r="Q599" s="11">
        <f t="shared" si="77"/>
        <v>5.7421657559418422E-2</v>
      </c>
    </row>
    <row r="600" spans="1:17">
      <c r="A600" s="9">
        <f t="shared" si="83"/>
        <v>48</v>
      </c>
      <c r="B600" s="8" t="s">
        <v>689</v>
      </c>
      <c r="C600" s="8">
        <f>димвенканали!C600</f>
        <v>6093.66</v>
      </c>
      <c r="D600" s="8">
        <f>димвенканали!D600</f>
        <v>0</v>
      </c>
      <c r="E600" s="8">
        <f>димвенканали!E600</f>
        <v>78.5</v>
      </c>
      <c r="F600" s="8">
        <f t="shared" si="78"/>
        <v>6172.16</v>
      </c>
      <c r="G600" s="8"/>
      <c r="H600" s="8"/>
      <c r="I600" s="8">
        <v>106</v>
      </c>
      <c r="J600" s="11">
        <v>4.3221202854230381E-2</v>
      </c>
      <c r="K600" s="18">
        <f t="shared" si="79"/>
        <v>98.074528032619796</v>
      </c>
      <c r="L600" s="10">
        <f t="shared" si="80"/>
        <v>36.0620039575943</v>
      </c>
      <c r="M600" s="10">
        <v>37.885113149847093</v>
      </c>
      <c r="N600" s="10">
        <v>13.013904179408769</v>
      </c>
      <c r="O600" s="247">
        <f t="shared" si="81"/>
        <v>13.013904179408769</v>
      </c>
      <c r="P600" s="10">
        <f t="shared" si="82"/>
        <v>185.03554931946996</v>
      </c>
      <c r="Q600" s="11">
        <f t="shared" si="77"/>
        <v>2.9979059084578166E-2</v>
      </c>
    </row>
    <row r="601" spans="1:17">
      <c r="A601" s="9">
        <f t="shared" si="83"/>
        <v>49</v>
      </c>
      <c r="B601" s="8" t="s">
        <v>690</v>
      </c>
      <c r="C601" s="8">
        <f>димвенканали!C601</f>
        <v>11059.29</v>
      </c>
      <c r="D601" s="8">
        <f>димвенканали!D601</f>
        <v>0</v>
      </c>
      <c r="E601" s="8">
        <f>димвенканали!E601</f>
        <v>0</v>
      </c>
      <c r="F601" s="8">
        <f t="shared" si="78"/>
        <v>11059.29</v>
      </c>
      <c r="G601" s="8"/>
      <c r="H601" s="8"/>
      <c r="I601" s="8">
        <v>216</v>
      </c>
      <c r="J601" s="11">
        <v>8.8073394495412849E-2</v>
      </c>
      <c r="K601" s="18">
        <f t="shared" si="79"/>
        <v>199.84998165137617</v>
      </c>
      <c r="L601" s="10">
        <f t="shared" si="80"/>
        <v>73.484838253211024</v>
      </c>
      <c r="M601" s="10">
        <v>77.19985321100917</v>
      </c>
      <c r="N601" s="10">
        <v>26.518899082568812</v>
      </c>
      <c r="O601" s="247">
        <f t="shared" si="81"/>
        <v>26.518899082568812</v>
      </c>
      <c r="P601" s="10">
        <f t="shared" si="82"/>
        <v>377.05357219816517</v>
      </c>
      <c r="Q601" s="11">
        <f t="shared" si="77"/>
        <v>3.409383171959187E-2</v>
      </c>
    </row>
    <row r="602" spans="1:17">
      <c r="A602" s="9">
        <f t="shared" si="83"/>
        <v>50</v>
      </c>
      <c r="B602" s="8" t="s">
        <v>691</v>
      </c>
      <c r="C602" s="8">
        <f>димвенканали!C602</f>
        <v>3046.28</v>
      </c>
      <c r="D602" s="8">
        <f>димвенканали!D602</f>
        <v>0</v>
      </c>
      <c r="E602" s="8">
        <f>димвенканали!E602</f>
        <v>99.3</v>
      </c>
      <c r="F602" s="8">
        <f t="shared" si="78"/>
        <v>3145.5800000000004</v>
      </c>
      <c r="G602" s="8"/>
      <c r="H602" s="8">
        <v>1</v>
      </c>
      <c r="I602" s="8">
        <v>68</v>
      </c>
      <c r="J602" s="11">
        <v>2.8134556574923548E-2</v>
      </c>
      <c r="K602" s="18">
        <f t="shared" si="79"/>
        <v>63.840966360856271</v>
      </c>
      <c r="L602" s="10">
        <f t="shared" si="80"/>
        <v>23.474323330886854</v>
      </c>
      <c r="M602" s="10">
        <v>24.661064220183487</v>
      </c>
      <c r="N602" s="10">
        <v>8.4713149847094815</v>
      </c>
      <c r="O602" s="247">
        <f t="shared" si="81"/>
        <v>8.4713149847094815</v>
      </c>
      <c r="P602" s="10">
        <f t="shared" si="82"/>
        <v>120.44766889663609</v>
      </c>
      <c r="Q602" s="11">
        <f t="shared" si="77"/>
        <v>3.82910842822742E-2</v>
      </c>
    </row>
    <row r="603" spans="1:17">
      <c r="A603" s="9">
        <f t="shared" si="83"/>
        <v>51</v>
      </c>
      <c r="B603" s="8" t="s">
        <v>692</v>
      </c>
      <c r="C603" s="8">
        <f>димвенканали!C603</f>
        <v>851.4</v>
      </c>
      <c r="D603" s="8">
        <f>димвенканали!D603</f>
        <v>0</v>
      </c>
      <c r="E603" s="8">
        <f>димвенканали!E603</f>
        <v>0</v>
      </c>
      <c r="F603" s="8">
        <f t="shared" si="78"/>
        <v>851.4</v>
      </c>
      <c r="G603" s="8"/>
      <c r="H603" s="8"/>
      <c r="I603" s="8">
        <v>18</v>
      </c>
      <c r="J603" s="11">
        <v>7.3394495412844041E-3</v>
      </c>
      <c r="K603" s="18">
        <f t="shared" si="79"/>
        <v>16.65416513761468</v>
      </c>
      <c r="L603" s="10">
        <f t="shared" si="80"/>
        <v>6.123736521100918</v>
      </c>
      <c r="M603" s="10">
        <v>6.4333211009174311</v>
      </c>
      <c r="N603" s="10">
        <v>2.2099082568807344</v>
      </c>
      <c r="O603" s="247">
        <f t="shared" si="81"/>
        <v>2.2099082568807344</v>
      </c>
      <c r="P603" s="10">
        <f t="shared" si="82"/>
        <v>31.421131016513765</v>
      </c>
      <c r="Q603" s="11">
        <f t="shared" si="77"/>
        <v>3.6905251370112482E-2</v>
      </c>
    </row>
    <row r="604" spans="1:17">
      <c r="A604" s="9">
        <f t="shared" si="83"/>
        <v>52</v>
      </c>
      <c r="B604" s="8" t="s">
        <v>693</v>
      </c>
      <c r="C604" s="8">
        <f>димвенканали!C604</f>
        <v>3100.1</v>
      </c>
      <c r="D604" s="8">
        <f>димвенканали!D604</f>
        <v>0</v>
      </c>
      <c r="E604" s="8">
        <f>димвенканали!E604</f>
        <v>0</v>
      </c>
      <c r="F604" s="8">
        <f t="shared" si="78"/>
        <v>3100.1</v>
      </c>
      <c r="G604" s="8"/>
      <c r="H604" s="8"/>
      <c r="I604" s="8">
        <v>68</v>
      </c>
      <c r="J604" s="11">
        <v>2.7726809378185526E-2</v>
      </c>
      <c r="K604" s="18">
        <f t="shared" si="79"/>
        <v>62.915734964322127</v>
      </c>
      <c r="L604" s="10">
        <f t="shared" si="80"/>
        <v>23.134115746381248</v>
      </c>
      <c r="M604" s="10">
        <v>24.303657492354741</v>
      </c>
      <c r="N604" s="10">
        <v>8.3485423037716622</v>
      </c>
      <c r="O604" s="247">
        <f t="shared" si="81"/>
        <v>8.3485423037716622</v>
      </c>
      <c r="P604" s="10">
        <f t="shared" si="82"/>
        <v>118.70205050682978</v>
      </c>
      <c r="Q604" s="11">
        <f t="shared" si="77"/>
        <v>3.8289748881271499E-2</v>
      </c>
    </row>
    <row r="605" spans="1:17">
      <c r="A605" s="9">
        <f t="shared" si="83"/>
        <v>53</v>
      </c>
      <c r="B605" s="8" t="s">
        <v>694</v>
      </c>
      <c r="C605" s="8">
        <f>димвенканали!C605</f>
        <v>2324.65</v>
      </c>
      <c r="D605" s="8">
        <f>димвенканали!D605</f>
        <v>0</v>
      </c>
      <c r="E605" s="8">
        <f>димвенканали!E605</f>
        <v>0</v>
      </c>
      <c r="F605" s="8">
        <f t="shared" si="78"/>
        <v>2324.65</v>
      </c>
      <c r="G605" s="8"/>
      <c r="H605" s="8"/>
      <c r="I605" s="8">
        <v>53</v>
      </c>
      <c r="J605" s="11">
        <v>2.1610601427115191E-2</v>
      </c>
      <c r="K605" s="18">
        <f t="shared" si="79"/>
        <v>49.037264016309898</v>
      </c>
      <c r="L605" s="10">
        <f t="shared" si="80"/>
        <v>18.03100197879715</v>
      </c>
      <c r="M605" s="10">
        <v>18.942556574923547</v>
      </c>
      <c r="N605" s="10">
        <v>6.5069520897043844</v>
      </c>
      <c r="O605" s="247">
        <f t="shared" si="81"/>
        <v>6.5069520897043844</v>
      </c>
      <c r="P605" s="10">
        <f t="shared" si="82"/>
        <v>92.517774659734982</v>
      </c>
      <c r="Q605" s="11">
        <f t="shared" si="77"/>
        <v>3.9798582435951642E-2</v>
      </c>
    </row>
    <row r="606" spans="1:17">
      <c r="A606" s="9">
        <f t="shared" si="83"/>
        <v>54</v>
      </c>
      <c r="B606" s="8" t="s">
        <v>695</v>
      </c>
      <c r="C606" s="8">
        <f>димвенканали!C606</f>
        <v>4171.12</v>
      </c>
      <c r="D606" s="8">
        <f>димвенканали!D606</f>
        <v>247.3</v>
      </c>
      <c r="E606" s="8">
        <f>димвенканали!E606</f>
        <v>94.2</v>
      </c>
      <c r="F606" s="8">
        <f t="shared" si="78"/>
        <v>4512.62</v>
      </c>
      <c r="G606" s="8"/>
      <c r="H606" s="8"/>
      <c r="I606" s="8">
        <v>82</v>
      </c>
      <c r="J606" s="11">
        <v>3.343527013251784E-2</v>
      </c>
      <c r="K606" s="18">
        <f t="shared" si="79"/>
        <v>75.868974515800204</v>
      </c>
      <c r="L606" s="10">
        <f t="shared" si="80"/>
        <v>27.897021929459736</v>
      </c>
      <c r="M606" s="10">
        <v>29.307351681957186</v>
      </c>
      <c r="N606" s="10">
        <v>10.067359836901122</v>
      </c>
      <c r="O606" s="247">
        <f t="shared" si="81"/>
        <v>10.067359836901122</v>
      </c>
      <c r="P606" s="10">
        <f t="shared" si="82"/>
        <v>143.14070796411823</v>
      </c>
      <c r="Q606" s="11">
        <f t="shared" si="77"/>
        <v>3.1720088986911872E-2</v>
      </c>
    </row>
    <row r="607" spans="1:17">
      <c r="A607" s="9">
        <f t="shared" si="83"/>
        <v>55</v>
      </c>
      <c r="B607" s="8" t="s">
        <v>696</v>
      </c>
      <c r="C607" s="8">
        <f>димвенканали!C607</f>
        <v>11115.95</v>
      </c>
      <c r="D607" s="8">
        <f>димвенканали!D607</f>
        <v>0</v>
      </c>
      <c r="E607" s="8">
        <f>димвенканали!E607</f>
        <v>0</v>
      </c>
      <c r="F607" s="8">
        <f t="shared" si="78"/>
        <v>11115.95</v>
      </c>
      <c r="G607" s="8"/>
      <c r="H607" s="8"/>
      <c r="I607" s="8">
        <v>212</v>
      </c>
      <c r="J607" s="11">
        <v>8.6442405708460762E-2</v>
      </c>
      <c r="K607" s="18">
        <f t="shared" si="79"/>
        <v>196.14905606523959</v>
      </c>
      <c r="L607" s="10">
        <f t="shared" si="80"/>
        <v>72.124007915188599</v>
      </c>
      <c r="M607" s="10">
        <v>75.770226299694187</v>
      </c>
      <c r="N607" s="10">
        <v>26.027808358817538</v>
      </c>
      <c r="O607" s="247">
        <f t="shared" si="81"/>
        <v>26.027808358817538</v>
      </c>
      <c r="P607" s="10">
        <f t="shared" si="82"/>
        <v>370.07109863893993</v>
      </c>
      <c r="Q607" s="11">
        <f t="shared" si="77"/>
        <v>3.3291900254943566E-2</v>
      </c>
    </row>
    <row r="608" spans="1:17">
      <c r="A608" s="9">
        <f t="shared" si="83"/>
        <v>56</v>
      </c>
      <c r="B608" s="8" t="s">
        <v>697</v>
      </c>
      <c r="C608" s="8">
        <f>димвенканали!C608</f>
        <v>3259.72</v>
      </c>
      <c r="D608" s="8">
        <f>димвенканали!D608</f>
        <v>0</v>
      </c>
      <c r="E608" s="8">
        <f>димвенканали!E608</f>
        <v>0</v>
      </c>
      <c r="F608" s="8">
        <f t="shared" si="78"/>
        <v>3259.72</v>
      </c>
      <c r="G608" s="8"/>
      <c r="H608" s="8"/>
      <c r="I608" s="8">
        <v>68</v>
      </c>
      <c r="J608" s="11">
        <v>2.7726809378185526E-2</v>
      </c>
      <c r="K608" s="18">
        <f t="shared" si="79"/>
        <v>62.915734964322127</v>
      </c>
      <c r="L608" s="10">
        <f t="shared" si="80"/>
        <v>23.134115746381248</v>
      </c>
      <c r="M608" s="10">
        <v>24.303657492354741</v>
      </c>
      <c r="N608" s="10">
        <v>8.3485423037716622</v>
      </c>
      <c r="O608" s="247">
        <f t="shared" si="81"/>
        <v>8.3485423037716622</v>
      </c>
      <c r="P608" s="10">
        <f t="shared" si="82"/>
        <v>118.70205050682978</v>
      </c>
      <c r="Q608" s="11">
        <f t="shared" si="77"/>
        <v>3.6414799586108555E-2</v>
      </c>
    </row>
    <row r="609" spans="1:17">
      <c r="A609" s="9">
        <f t="shared" si="83"/>
        <v>57</v>
      </c>
      <c r="B609" s="8" t="s">
        <v>698</v>
      </c>
      <c r="C609" s="8">
        <f>димвенканали!C609</f>
        <v>3223.22</v>
      </c>
      <c r="D609" s="8">
        <f>димвенканали!D609</f>
        <v>0</v>
      </c>
      <c r="E609" s="8">
        <f>димвенканали!E609</f>
        <v>0</v>
      </c>
      <c r="F609" s="8">
        <f t="shared" si="78"/>
        <v>3223.22</v>
      </c>
      <c r="G609" s="8"/>
      <c r="H609" s="8"/>
      <c r="I609" s="8">
        <v>67</v>
      </c>
      <c r="J609" s="11">
        <v>2.7319062181447504E-2</v>
      </c>
      <c r="K609" s="18">
        <f t="shared" si="79"/>
        <v>61.990503567787975</v>
      </c>
      <c r="L609" s="10">
        <f t="shared" si="80"/>
        <v>22.793908161875642</v>
      </c>
      <c r="M609" s="10">
        <v>23.946250764525995</v>
      </c>
      <c r="N609" s="10">
        <v>8.2257696228338446</v>
      </c>
      <c r="O609" s="247">
        <f t="shared" si="81"/>
        <v>8.2257696228338446</v>
      </c>
      <c r="P609" s="10">
        <f t="shared" si="82"/>
        <v>116.95643211702347</v>
      </c>
      <c r="Q609" s="11">
        <f t="shared" si="77"/>
        <v>3.6285587740527633E-2</v>
      </c>
    </row>
    <row r="610" spans="1:17">
      <c r="A610" s="9">
        <f t="shared" si="83"/>
        <v>58</v>
      </c>
      <c r="B610" s="8" t="s">
        <v>699</v>
      </c>
      <c r="C610" s="8">
        <f>димвенканали!C610</f>
        <v>4167.8999999999996</v>
      </c>
      <c r="D610" s="8">
        <f>димвенканали!D610</f>
        <v>0</v>
      </c>
      <c r="E610" s="8">
        <f>димвенканали!E610</f>
        <v>0</v>
      </c>
      <c r="F610" s="8">
        <f t="shared" si="78"/>
        <v>4167.8999999999996</v>
      </c>
      <c r="G610" s="8"/>
      <c r="H610" s="8"/>
      <c r="I610" s="8">
        <v>69</v>
      </c>
      <c r="J610" s="11">
        <v>2.8134556574923548E-2</v>
      </c>
      <c r="K610" s="18">
        <f t="shared" si="79"/>
        <v>63.840966360856271</v>
      </c>
      <c r="L610" s="10">
        <f t="shared" si="80"/>
        <v>23.474323330886854</v>
      </c>
      <c r="M610" s="10">
        <v>24.661064220183487</v>
      </c>
      <c r="N610" s="10">
        <v>8.4713149847094815</v>
      </c>
      <c r="O610" s="247">
        <f t="shared" si="81"/>
        <v>8.4713149847094815</v>
      </c>
      <c r="P610" s="10">
        <f t="shared" si="82"/>
        <v>120.44766889663609</v>
      </c>
      <c r="Q610" s="11">
        <f t="shared" si="77"/>
        <v>2.8898886464799083E-2</v>
      </c>
    </row>
    <row r="611" spans="1:17">
      <c r="A611" s="9">
        <f t="shared" si="83"/>
        <v>59</v>
      </c>
      <c r="B611" s="8" t="s">
        <v>700</v>
      </c>
      <c r="C611" s="8">
        <f>димвенканали!C611</f>
        <v>6158.52</v>
      </c>
      <c r="D611" s="8">
        <f>димвенканали!D611</f>
        <v>0</v>
      </c>
      <c r="E611" s="8">
        <f>димвенканали!E611</f>
        <v>0</v>
      </c>
      <c r="F611" s="8">
        <f t="shared" si="78"/>
        <v>6158.52</v>
      </c>
      <c r="G611" s="8"/>
      <c r="H611" s="8"/>
      <c r="I611" s="8">
        <v>129</v>
      </c>
      <c r="J611" s="11">
        <v>5.2599388379204894E-2</v>
      </c>
      <c r="K611" s="18">
        <f t="shared" si="79"/>
        <v>119.3548501529052</v>
      </c>
      <c r="L611" s="10">
        <f t="shared" si="80"/>
        <v>43.886778401223246</v>
      </c>
      <c r="M611" s="10">
        <v>46.105467889908255</v>
      </c>
      <c r="N611" s="10">
        <v>15.837675840978594</v>
      </c>
      <c r="O611" s="247">
        <f t="shared" si="81"/>
        <v>15.837675840978594</v>
      </c>
      <c r="P611" s="10">
        <f t="shared" si="82"/>
        <v>225.1847722850153</v>
      </c>
      <c r="Q611" s="11">
        <f t="shared" si="77"/>
        <v>3.65647545652227E-2</v>
      </c>
    </row>
    <row r="612" spans="1:17">
      <c r="A612" s="9">
        <f t="shared" si="83"/>
        <v>60</v>
      </c>
      <c r="B612" s="8" t="s">
        <v>701</v>
      </c>
      <c r="C612" s="8">
        <f>димвенканали!C612</f>
        <v>3211.24</v>
      </c>
      <c r="D612" s="8">
        <f>димвенканали!D612</f>
        <v>0</v>
      </c>
      <c r="E612" s="8">
        <f>димвенканали!E612</f>
        <v>0</v>
      </c>
      <c r="F612" s="8">
        <f t="shared" si="78"/>
        <v>3211.24</v>
      </c>
      <c r="G612" s="8"/>
      <c r="H612" s="8"/>
      <c r="I612" s="8">
        <v>70</v>
      </c>
      <c r="J612" s="11">
        <v>2.8542303771661569E-2</v>
      </c>
      <c r="K612" s="18">
        <f t="shared" si="79"/>
        <v>64.766197757390415</v>
      </c>
      <c r="L612" s="10">
        <f t="shared" si="80"/>
        <v>23.814530915392456</v>
      </c>
      <c r="M612" s="10">
        <v>25.018470948012229</v>
      </c>
      <c r="N612" s="10">
        <v>8.5940876656472991</v>
      </c>
      <c r="O612" s="247">
        <f t="shared" si="81"/>
        <v>8.5940876656472991</v>
      </c>
      <c r="P612" s="10">
        <f t="shared" si="82"/>
        <v>122.1932872864424</v>
      </c>
      <c r="Q612" s="11">
        <f t="shared" si="77"/>
        <v>3.8051745520871191E-2</v>
      </c>
    </row>
    <row r="613" spans="1:17">
      <c r="A613" s="9">
        <f t="shared" si="83"/>
        <v>61</v>
      </c>
      <c r="B613" s="8" t="s">
        <v>702</v>
      </c>
      <c r="C613" s="8">
        <f>димвенканали!C613</f>
        <v>3235.04</v>
      </c>
      <c r="D613" s="8">
        <f>димвенканали!D613</f>
        <v>0</v>
      </c>
      <c r="E613" s="8">
        <f>димвенканали!E613</f>
        <v>0</v>
      </c>
      <c r="F613" s="8">
        <f t="shared" si="78"/>
        <v>3235.04</v>
      </c>
      <c r="G613" s="8"/>
      <c r="H613" s="8"/>
      <c r="I613" s="8">
        <v>70</v>
      </c>
      <c r="J613" s="11">
        <v>2.8542303771661569E-2</v>
      </c>
      <c r="K613" s="18">
        <f t="shared" si="79"/>
        <v>64.766197757390415</v>
      </c>
      <c r="L613" s="10">
        <f t="shared" si="80"/>
        <v>23.814530915392456</v>
      </c>
      <c r="M613" s="10">
        <v>25.018470948012229</v>
      </c>
      <c r="N613" s="10">
        <v>8.5940876656472991</v>
      </c>
      <c r="O613" s="247">
        <f t="shared" si="81"/>
        <v>8.5940876656472991</v>
      </c>
      <c r="P613" s="10">
        <f t="shared" si="82"/>
        <v>122.1932872864424</v>
      </c>
      <c r="Q613" s="11">
        <f t="shared" si="77"/>
        <v>3.7771801055456009E-2</v>
      </c>
    </row>
    <row r="614" spans="1:17">
      <c r="A614" s="9">
        <f t="shared" si="83"/>
        <v>62</v>
      </c>
      <c r="B614" s="107" t="s">
        <v>703</v>
      </c>
      <c r="C614" s="8">
        <f>димвенканали!C614</f>
        <v>69.099999999999994</v>
      </c>
      <c r="D614" s="8">
        <f>димвенканали!D614</f>
        <v>0</v>
      </c>
      <c r="E614" s="8">
        <f>димвенканали!E614</f>
        <v>0</v>
      </c>
      <c r="F614" s="8">
        <f t="shared" ref="F614:F634" si="84">C614+D614+E614</f>
        <v>69.099999999999994</v>
      </c>
      <c r="G614" s="8"/>
      <c r="H614" s="8"/>
      <c r="I614" s="8">
        <v>0</v>
      </c>
      <c r="J614" s="11">
        <v>0</v>
      </c>
      <c r="K614" s="18">
        <f t="shared" si="79"/>
        <v>0</v>
      </c>
      <c r="L614" s="10">
        <f t="shared" ref="L614:L634" si="85">K614*0.3677</f>
        <v>0</v>
      </c>
      <c r="M614" s="10">
        <v>0</v>
      </c>
      <c r="N614" s="10">
        <v>0</v>
      </c>
      <c r="O614" s="247">
        <f t="shared" si="81"/>
        <v>0</v>
      </c>
      <c r="P614" s="10">
        <f t="shared" ref="P614:P634" si="86">K614+L614+M614+O614</f>
        <v>0</v>
      </c>
      <c r="Q614" s="11">
        <f t="shared" ref="Q614:Q635" si="87">P614/F614</f>
        <v>0</v>
      </c>
    </row>
    <row r="615" spans="1:17">
      <c r="A615" s="9">
        <f t="shared" si="83"/>
        <v>63</v>
      </c>
      <c r="B615" s="8" t="s">
        <v>704</v>
      </c>
      <c r="C615" s="8">
        <f>димвенканали!C615</f>
        <v>76.7</v>
      </c>
      <c r="D615" s="8">
        <f>димвенканали!D615</f>
        <v>0</v>
      </c>
      <c r="E615" s="8">
        <f>димвенканали!E615</f>
        <v>0</v>
      </c>
      <c r="F615" s="8">
        <f t="shared" si="84"/>
        <v>76.7</v>
      </c>
      <c r="G615" s="8"/>
      <c r="H615" s="8"/>
      <c r="I615" s="8">
        <v>3</v>
      </c>
      <c r="J615" s="11">
        <v>1.2232415902140672E-3</v>
      </c>
      <c r="K615" s="18">
        <f t="shared" ref="K615:K634" si="88">J615*$K$2</f>
        <v>2.7756941896024463</v>
      </c>
      <c r="L615" s="10">
        <f t="shared" si="85"/>
        <v>1.0206227535168195</v>
      </c>
      <c r="M615" s="10">
        <v>1.0722201834862384</v>
      </c>
      <c r="N615" s="10">
        <v>0.36831804281345565</v>
      </c>
      <c r="O615" s="247">
        <f t="shared" si="81"/>
        <v>0.36831804281345565</v>
      </c>
      <c r="P615" s="10">
        <f t="shared" si="86"/>
        <v>5.23685516941896</v>
      </c>
      <c r="Q615" s="11">
        <f t="shared" si="87"/>
        <v>6.827712085291994E-2</v>
      </c>
    </row>
    <row r="616" spans="1:17">
      <c r="A616" s="9">
        <f t="shared" si="83"/>
        <v>64</v>
      </c>
      <c r="B616" s="8" t="s">
        <v>705</v>
      </c>
      <c r="C616" s="8">
        <f>димвенканали!C616</f>
        <v>329.5</v>
      </c>
      <c r="D616" s="8">
        <f>димвенканали!D616</f>
        <v>0</v>
      </c>
      <c r="E616" s="8">
        <f>димвенканали!E616</f>
        <v>0</v>
      </c>
      <c r="F616" s="8">
        <f t="shared" si="84"/>
        <v>329.5</v>
      </c>
      <c r="G616" s="8"/>
      <c r="H616" s="8"/>
      <c r="I616" s="8">
        <v>8</v>
      </c>
      <c r="J616" s="11">
        <v>3.2619775739041795E-3</v>
      </c>
      <c r="K616" s="18">
        <f t="shared" si="88"/>
        <v>7.401851172273191</v>
      </c>
      <c r="L616" s="10">
        <f t="shared" si="85"/>
        <v>2.7216606760448525</v>
      </c>
      <c r="M616" s="10">
        <v>2.8592538226299693</v>
      </c>
      <c r="N616" s="10">
        <v>0.98218144750254854</v>
      </c>
      <c r="O616" s="247">
        <f t="shared" si="81"/>
        <v>0.98218144750254854</v>
      </c>
      <c r="P616" s="10">
        <f t="shared" si="86"/>
        <v>13.96494711845056</v>
      </c>
      <c r="Q616" s="11">
        <f t="shared" si="87"/>
        <v>4.2382237081792291E-2</v>
      </c>
    </row>
    <row r="617" spans="1:17">
      <c r="A617" s="9">
        <f t="shared" si="83"/>
        <v>65</v>
      </c>
      <c r="B617" s="8" t="s">
        <v>706</v>
      </c>
      <c r="C617" s="8">
        <f>димвенканали!C617</f>
        <v>329.2</v>
      </c>
      <c r="D617" s="8">
        <f>димвенканали!D617</f>
        <v>0</v>
      </c>
      <c r="E617" s="8">
        <f>димвенканали!E617</f>
        <v>0</v>
      </c>
      <c r="F617" s="8">
        <f t="shared" si="84"/>
        <v>329.2</v>
      </c>
      <c r="G617" s="8"/>
      <c r="H617" s="8"/>
      <c r="I617" s="8">
        <v>8</v>
      </c>
      <c r="J617" s="11">
        <v>3.2619775739041795E-3</v>
      </c>
      <c r="K617" s="18">
        <f t="shared" si="88"/>
        <v>7.401851172273191</v>
      </c>
      <c r="L617" s="10">
        <f t="shared" si="85"/>
        <v>2.7216606760448525</v>
      </c>
      <c r="M617" s="10">
        <v>2.8592538226299693</v>
      </c>
      <c r="N617" s="10">
        <v>0.98218144750254854</v>
      </c>
      <c r="O617" s="247">
        <f t="shared" ref="O617:O634" si="89">N617*$O$2</f>
        <v>0.98218144750254854</v>
      </c>
      <c r="P617" s="10">
        <f t="shared" si="86"/>
        <v>13.96494711845056</v>
      </c>
      <c r="Q617" s="11">
        <f t="shared" si="87"/>
        <v>4.2420860019594657E-2</v>
      </c>
    </row>
    <row r="618" spans="1:17">
      <c r="A618" s="9">
        <f t="shared" ref="A618:A634" si="90">A617+1</f>
        <v>66</v>
      </c>
      <c r="B618" s="8" t="s">
        <v>707</v>
      </c>
      <c r="C618" s="8">
        <f>димвенканали!C618</f>
        <v>325.10000000000002</v>
      </c>
      <c r="D618" s="8">
        <f>димвенканали!D618</f>
        <v>0</v>
      </c>
      <c r="E618" s="8">
        <f>димвенканали!E618</f>
        <v>0</v>
      </c>
      <c r="F618" s="8">
        <f t="shared" si="84"/>
        <v>325.10000000000002</v>
      </c>
      <c r="G618" s="8"/>
      <c r="H618" s="8"/>
      <c r="I618" s="8">
        <v>8</v>
      </c>
      <c r="J618" s="11">
        <v>3.2619775739041795E-3</v>
      </c>
      <c r="K618" s="18">
        <f t="shared" si="88"/>
        <v>7.401851172273191</v>
      </c>
      <c r="L618" s="10">
        <f t="shared" si="85"/>
        <v>2.7216606760448525</v>
      </c>
      <c r="M618" s="10">
        <v>2.8592538226299693</v>
      </c>
      <c r="N618" s="10">
        <v>0.98218144750254854</v>
      </c>
      <c r="O618" s="247">
        <f t="shared" si="89"/>
        <v>0.98218144750254854</v>
      </c>
      <c r="P618" s="10">
        <f t="shared" si="86"/>
        <v>13.96494711845056</v>
      </c>
      <c r="Q618" s="11">
        <f t="shared" si="87"/>
        <v>4.2955850871887295E-2</v>
      </c>
    </row>
    <row r="619" spans="1:17">
      <c r="A619" s="9">
        <f t="shared" si="90"/>
        <v>67</v>
      </c>
      <c r="B619" s="8" t="s">
        <v>708</v>
      </c>
      <c r="C619" s="8">
        <f>димвенканали!C619</f>
        <v>329.3</v>
      </c>
      <c r="D619" s="8">
        <f>димвенканали!D619</f>
        <v>0</v>
      </c>
      <c r="E619" s="8">
        <f>димвенканали!E619</f>
        <v>0</v>
      </c>
      <c r="F619" s="8">
        <f t="shared" si="84"/>
        <v>329.3</v>
      </c>
      <c r="G619" s="8"/>
      <c r="H619" s="8"/>
      <c r="I619" s="8">
        <v>8</v>
      </c>
      <c r="J619" s="11">
        <v>3.2619775739041795E-3</v>
      </c>
      <c r="K619" s="18">
        <f t="shared" si="88"/>
        <v>7.401851172273191</v>
      </c>
      <c r="L619" s="10">
        <f t="shared" si="85"/>
        <v>2.7216606760448525</v>
      </c>
      <c r="M619" s="10">
        <v>2.8592538226299693</v>
      </c>
      <c r="N619" s="10">
        <v>0.98218144750254854</v>
      </c>
      <c r="O619" s="247">
        <f t="shared" si="89"/>
        <v>0.98218144750254854</v>
      </c>
      <c r="P619" s="10">
        <f t="shared" si="86"/>
        <v>13.96494711845056</v>
      </c>
      <c r="Q619" s="11">
        <f t="shared" si="87"/>
        <v>4.2407977887793984E-2</v>
      </c>
    </row>
    <row r="620" spans="1:17">
      <c r="A620" s="9">
        <f t="shared" si="90"/>
        <v>68</v>
      </c>
      <c r="B620" s="8" t="s">
        <v>709</v>
      </c>
      <c r="C620" s="8">
        <f>димвенканали!C620</f>
        <v>377.4</v>
      </c>
      <c r="D620" s="8">
        <f>димвенканали!D620</f>
        <v>0</v>
      </c>
      <c r="E620" s="8">
        <f>димвенканали!E620</f>
        <v>0</v>
      </c>
      <c r="F620" s="8">
        <f t="shared" si="84"/>
        <v>377.4</v>
      </c>
      <c r="G620" s="8"/>
      <c r="H620" s="8"/>
      <c r="I620" s="8">
        <v>8</v>
      </c>
      <c r="J620" s="11">
        <v>3.2619775739041795E-3</v>
      </c>
      <c r="K620" s="18">
        <f t="shared" si="88"/>
        <v>7.401851172273191</v>
      </c>
      <c r="L620" s="10">
        <f t="shared" si="85"/>
        <v>2.7216606760448525</v>
      </c>
      <c r="M620" s="10">
        <v>2.8592538226299693</v>
      </c>
      <c r="N620" s="10">
        <v>0.98218144750254854</v>
      </c>
      <c r="O620" s="247">
        <f t="shared" si="89"/>
        <v>0.98218144750254854</v>
      </c>
      <c r="P620" s="10">
        <f t="shared" si="86"/>
        <v>13.96494711845056</v>
      </c>
      <c r="Q620" s="11">
        <f t="shared" si="87"/>
        <v>3.7003039529545735E-2</v>
      </c>
    </row>
    <row r="621" spans="1:17">
      <c r="A621" s="9">
        <f t="shared" si="90"/>
        <v>69</v>
      </c>
      <c r="B621" s="8" t="s">
        <v>710</v>
      </c>
      <c r="C621" s="8">
        <f>димвенканали!C621</f>
        <v>324.31</v>
      </c>
      <c r="D621" s="8">
        <f>димвенканали!D621</f>
        <v>0</v>
      </c>
      <c r="E621" s="8">
        <f>димвенканали!E621</f>
        <v>0</v>
      </c>
      <c r="F621" s="8">
        <f t="shared" si="84"/>
        <v>324.31</v>
      </c>
      <c r="G621" s="8"/>
      <c r="H621" s="8"/>
      <c r="I621" s="8">
        <v>8</v>
      </c>
      <c r="J621" s="11">
        <v>3.2619775739041795E-3</v>
      </c>
      <c r="K621" s="18">
        <f t="shared" si="88"/>
        <v>7.401851172273191</v>
      </c>
      <c r="L621" s="10">
        <f t="shared" si="85"/>
        <v>2.7216606760448525</v>
      </c>
      <c r="M621" s="10">
        <v>2.8592538226299693</v>
      </c>
      <c r="N621" s="10">
        <v>0.98218144750254854</v>
      </c>
      <c r="O621" s="247">
        <f t="shared" si="89"/>
        <v>0.98218144750254854</v>
      </c>
      <c r="P621" s="10">
        <f t="shared" si="86"/>
        <v>13.96494711845056</v>
      </c>
      <c r="Q621" s="11">
        <f t="shared" si="87"/>
        <v>4.3060488786810645E-2</v>
      </c>
    </row>
    <row r="622" spans="1:17">
      <c r="A622" s="9">
        <f t="shared" si="90"/>
        <v>70</v>
      </c>
      <c r="B622" s="8" t="s">
        <v>711</v>
      </c>
      <c r="C622" s="8">
        <f>димвенканали!C622</f>
        <v>332</v>
      </c>
      <c r="D622" s="8">
        <f>димвенканали!D622</f>
        <v>0</v>
      </c>
      <c r="E622" s="8">
        <f>димвенканали!E622</f>
        <v>0</v>
      </c>
      <c r="F622" s="8">
        <f t="shared" si="84"/>
        <v>332</v>
      </c>
      <c r="G622" s="8"/>
      <c r="H622" s="8"/>
      <c r="I622" s="8">
        <v>8</v>
      </c>
      <c r="J622" s="11">
        <v>3.2619775739041795E-3</v>
      </c>
      <c r="K622" s="18">
        <f t="shared" si="88"/>
        <v>7.401851172273191</v>
      </c>
      <c r="L622" s="10">
        <f t="shared" si="85"/>
        <v>2.7216606760448525</v>
      </c>
      <c r="M622" s="10">
        <v>2.8592538226299693</v>
      </c>
      <c r="N622" s="10">
        <v>0.98218144750254854</v>
      </c>
      <c r="O622" s="247">
        <f t="shared" si="89"/>
        <v>0.98218144750254854</v>
      </c>
      <c r="P622" s="10">
        <f t="shared" si="86"/>
        <v>13.96494711845056</v>
      </c>
      <c r="Q622" s="11">
        <f t="shared" si="87"/>
        <v>4.2063093730272769E-2</v>
      </c>
    </row>
    <row r="623" spans="1:17">
      <c r="A623" s="9">
        <f t="shared" si="90"/>
        <v>71</v>
      </c>
      <c r="B623" s="8" t="s">
        <v>712</v>
      </c>
      <c r="C623" s="8">
        <f>димвенканали!C623</f>
        <v>309.2</v>
      </c>
      <c r="D623" s="8">
        <f>димвенканали!D623</f>
        <v>0</v>
      </c>
      <c r="E623" s="8">
        <f>димвенканали!E623</f>
        <v>0</v>
      </c>
      <c r="F623" s="8">
        <f t="shared" si="84"/>
        <v>309.2</v>
      </c>
      <c r="G623" s="8"/>
      <c r="H623" s="8"/>
      <c r="I623" s="8">
        <v>8</v>
      </c>
      <c r="J623" s="11">
        <v>3.2619775739041795E-3</v>
      </c>
      <c r="K623" s="18">
        <f t="shared" si="88"/>
        <v>7.401851172273191</v>
      </c>
      <c r="L623" s="10">
        <f t="shared" si="85"/>
        <v>2.7216606760448525</v>
      </c>
      <c r="M623" s="10">
        <v>2.8592538226299693</v>
      </c>
      <c r="N623" s="10">
        <v>0.98218144750254854</v>
      </c>
      <c r="O623" s="247">
        <f t="shared" si="89"/>
        <v>0.98218144750254854</v>
      </c>
      <c r="P623" s="10">
        <f t="shared" si="86"/>
        <v>13.96494711845056</v>
      </c>
      <c r="Q623" s="11">
        <f t="shared" si="87"/>
        <v>4.5164770758248901E-2</v>
      </c>
    </row>
    <row r="624" spans="1:17" ht="18.75">
      <c r="A624" s="9">
        <f t="shared" si="90"/>
        <v>72</v>
      </c>
      <c r="B624" s="8" t="s">
        <v>713</v>
      </c>
      <c r="C624" s="8">
        <f>димвенканали!C624</f>
        <v>6690.05</v>
      </c>
      <c r="D624" s="8">
        <f>димвенканали!D624</f>
        <v>0</v>
      </c>
      <c r="E624" s="8">
        <f>димвенканали!E624</f>
        <v>0</v>
      </c>
      <c r="F624" s="8">
        <f t="shared" si="84"/>
        <v>6690.05</v>
      </c>
      <c r="G624" s="8"/>
      <c r="H624" s="8"/>
      <c r="I624" s="24">
        <v>108</v>
      </c>
      <c r="J624" s="11">
        <v>4.4036697247706424E-2</v>
      </c>
      <c r="K624" s="18">
        <f t="shared" si="88"/>
        <v>99.924990825688084</v>
      </c>
      <c r="L624" s="10">
        <f t="shared" si="85"/>
        <v>36.742419126605512</v>
      </c>
      <c r="M624" s="10">
        <v>38.599926605504585</v>
      </c>
      <c r="N624" s="10">
        <v>13.259449541284406</v>
      </c>
      <c r="O624" s="247">
        <f t="shared" si="89"/>
        <v>13.259449541284406</v>
      </c>
      <c r="P624" s="10">
        <f t="shared" si="86"/>
        <v>188.52678609908259</v>
      </c>
      <c r="Q624" s="11">
        <f t="shared" si="87"/>
        <v>2.818017594772574E-2</v>
      </c>
    </row>
    <row r="625" spans="1:17">
      <c r="A625" s="9">
        <f t="shared" si="90"/>
        <v>73</v>
      </c>
      <c r="B625" s="8" t="s">
        <v>714</v>
      </c>
      <c r="C625" s="8">
        <f>димвенканали!C625</f>
        <v>7080.5</v>
      </c>
      <c r="D625" s="8">
        <f>димвенканали!D625</f>
        <v>0</v>
      </c>
      <c r="E625" s="8">
        <f>димвенканали!E625</f>
        <v>0</v>
      </c>
      <c r="F625" s="8">
        <f t="shared" si="84"/>
        <v>7080.5</v>
      </c>
      <c r="G625" s="8"/>
      <c r="H625" s="8"/>
      <c r="I625" s="8">
        <v>139</v>
      </c>
      <c r="J625" s="11">
        <v>5.6676860346585117E-2</v>
      </c>
      <c r="K625" s="18">
        <f t="shared" si="88"/>
        <v>128.60716411824669</v>
      </c>
      <c r="L625" s="10">
        <f t="shared" si="85"/>
        <v>47.288854246279307</v>
      </c>
      <c r="M625" s="10">
        <v>49.67953516819572</v>
      </c>
      <c r="N625" s="10">
        <v>17.065402650356781</v>
      </c>
      <c r="O625" s="247">
        <f t="shared" si="89"/>
        <v>17.065402650356781</v>
      </c>
      <c r="P625" s="10">
        <f t="shared" si="86"/>
        <v>242.64095618307849</v>
      </c>
      <c r="Q625" s="11">
        <f t="shared" si="87"/>
        <v>3.4268901374631525E-2</v>
      </c>
    </row>
    <row r="626" spans="1:17">
      <c r="A626" s="9">
        <f t="shared" si="90"/>
        <v>74</v>
      </c>
      <c r="B626" s="8" t="s">
        <v>715</v>
      </c>
      <c r="C626" s="8">
        <f>димвенканали!C626</f>
        <v>1902.1</v>
      </c>
      <c r="D626" s="8">
        <f>димвенканали!D626</f>
        <v>0</v>
      </c>
      <c r="E626" s="8">
        <f>димвенканали!E626</f>
        <v>0</v>
      </c>
      <c r="F626" s="8">
        <f t="shared" si="84"/>
        <v>1902.1</v>
      </c>
      <c r="G626" s="8"/>
      <c r="H626" s="8"/>
      <c r="I626" s="8">
        <v>30</v>
      </c>
      <c r="J626" s="11">
        <v>1.2232415902140673E-2</v>
      </c>
      <c r="K626" s="18">
        <f t="shared" si="88"/>
        <v>27.756941896024465</v>
      </c>
      <c r="L626" s="10">
        <f t="shared" si="85"/>
        <v>10.206227535168196</v>
      </c>
      <c r="M626" s="10">
        <v>10.722201834862386</v>
      </c>
      <c r="N626" s="10">
        <v>3.6831804281345568</v>
      </c>
      <c r="O626" s="247">
        <f t="shared" si="89"/>
        <v>3.6831804281345568</v>
      </c>
      <c r="P626" s="10">
        <f t="shared" si="86"/>
        <v>52.368551694189598</v>
      </c>
      <c r="Q626" s="11">
        <f t="shared" si="87"/>
        <v>2.7531965561321488E-2</v>
      </c>
    </row>
    <row r="627" spans="1:17">
      <c r="A627" s="9">
        <f t="shared" si="90"/>
        <v>75</v>
      </c>
      <c r="B627" s="8" t="s">
        <v>716</v>
      </c>
      <c r="C627" s="8">
        <f>димвенканали!C627</f>
        <v>2315.9899999999998</v>
      </c>
      <c r="D627" s="8">
        <f>димвенканали!D627</f>
        <v>0</v>
      </c>
      <c r="E627" s="8">
        <f>димвенканали!E627</f>
        <v>0</v>
      </c>
      <c r="F627" s="8">
        <f t="shared" si="84"/>
        <v>2315.9899999999998</v>
      </c>
      <c r="G627" s="8"/>
      <c r="H627" s="8"/>
      <c r="I627" s="8">
        <v>43</v>
      </c>
      <c r="J627" s="11">
        <v>1.7533129459734963E-2</v>
      </c>
      <c r="K627" s="18">
        <f t="shared" si="88"/>
        <v>39.784950050968398</v>
      </c>
      <c r="L627" s="10">
        <f t="shared" si="85"/>
        <v>14.62892613374108</v>
      </c>
      <c r="M627" s="10">
        <v>15.368489296636085</v>
      </c>
      <c r="N627" s="10">
        <v>5.2792252803261981</v>
      </c>
      <c r="O627" s="247">
        <f t="shared" si="89"/>
        <v>5.2792252803261981</v>
      </c>
      <c r="P627" s="10">
        <f t="shared" si="86"/>
        <v>75.061590761671766</v>
      </c>
      <c r="Q627" s="11">
        <f t="shared" si="87"/>
        <v>3.2410153222454233E-2</v>
      </c>
    </row>
    <row r="628" spans="1:17">
      <c r="A628" s="9">
        <f t="shared" si="90"/>
        <v>76</v>
      </c>
      <c r="B628" s="8" t="s">
        <v>717</v>
      </c>
      <c r="C628" s="8">
        <f>димвенканали!C628</f>
        <v>2390.8000000000002</v>
      </c>
      <c r="D628" s="8">
        <f>димвенканали!D628</f>
        <v>0</v>
      </c>
      <c r="E628" s="8">
        <f>димвенканали!E628</f>
        <v>0</v>
      </c>
      <c r="F628" s="8">
        <f t="shared" si="84"/>
        <v>2390.8000000000002</v>
      </c>
      <c r="G628" s="8"/>
      <c r="H628" s="8"/>
      <c r="I628" s="8">
        <v>48</v>
      </c>
      <c r="J628" s="11">
        <v>1.9571865443425075E-2</v>
      </c>
      <c r="K628" s="18">
        <f t="shared" si="88"/>
        <v>44.411107033639141</v>
      </c>
      <c r="L628" s="10">
        <f t="shared" si="85"/>
        <v>16.329964056269112</v>
      </c>
      <c r="M628" s="10">
        <v>17.155522935779814</v>
      </c>
      <c r="N628" s="10">
        <v>5.8930886850152904</v>
      </c>
      <c r="O628" s="247">
        <f t="shared" si="89"/>
        <v>5.8930886850152904</v>
      </c>
      <c r="P628" s="10">
        <f t="shared" si="86"/>
        <v>83.78968271070336</v>
      </c>
      <c r="Q628" s="11">
        <f t="shared" si="87"/>
        <v>3.5046713531329828E-2</v>
      </c>
    </row>
    <row r="629" spans="1:17">
      <c r="A629" s="9">
        <f t="shared" si="90"/>
        <v>77</v>
      </c>
      <c r="B629" s="8" t="s">
        <v>718</v>
      </c>
      <c r="C629" s="8">
        <f>димвенканали!C629</f>
        <v>2393.3000000000002</v>
      </c>
      <c r="D629" s="8">
        <f>димвенканали!D629</f>
        <v>0</v>
      </c>
      <c r="E629" s="8">
        <f>димвенканали!E629</f>
        <v>0</v>
      </c>
      <c r="F629" s="8">
        <f t="shared" si="84"/>
        <v>2393.3000000000002</v>
      </c>
      <c r="G629" s="8"/>
      <c r="H629" s="8"/>
      <c r="I629" s="8">
        <v>39</v>
      </c>
      <c r="J629" s="11">
        <v>1.5902140672782877E-2</v>
      </c>
      <c r="K629" s="18">
        <f t="shared" si="88"/>
        <v>36.084024464831813</v>
      </c>
      <c r="L629" s="10">
        <f t="shared" si="85"/>
        <v>13.26809579571866</v>
      </c>
      <c r="M629" s="10">
        <v>13.938862385321102</v>
      </c>
      <c r="N629" s="10">
        <v>4.7881345565749243</v>
      </c>
      <c r="O629" s="247">
        <f t="shared" si="89"/>
        <v>4.7881345565749243</v>
      </c>
      <c r="P629" s="10">
        <f t="shared" si="86"/>
        <v>68.079117202446497</v>
      </c>
      <c r="Q629" s="11">
        <f t="shared" si="87"/>
        <v>2.8445709774138843E-2</v>
      </c>
    </row>
    <row r="630" spans="1:17">
      <c r="A630" s="9">
        <f t="shared" si="90"/>
        <v>78</v>
      </c>
      <c r="B630" s="8" t="s">
        <v>719</v>
      </c>
      <c r="C630" s="8">
        <f>димвенканали!C630</f>
        <v>3729.61</v>
      </c>
      <c r="D630" s="8">
        <f>димвенканали!D630</f>
        <v>0</v>
      </c>
      <c r="E630" s="8">
        <f>димвенканали!E630</f>
        <v>0</v>
      </c>
      <c r="F630" s="8">
        <f t="shared" si="84"/>
        <v>3729.61</v>
      </c>
      <c r="G630" s="8"/>
      <c r="H630" s="8"/>
      <c r="I630" s="8">
        <v>80</v>
      </c>
      <c r="J630" s="11">
        <v>3.2619775739041797E-2</v>
      </c>
      <c r="K630" s="18">
        <f t="shared" si="88"/>
        <v>74.018511722731915</v>
      </c>
      <c r="L630" s="10">
        <f t="shared" si="85"/>
        <v>27.216606760448528</v>
      </c>
      <c r="M630" s="10">
        <v>28.592538226299695</v>
      </c>
      <c r="N630" s="10">
        <v>9.8218144750254854</v>
      </c>
      <c r="O630" s="247">
        <f t="shared" si="89"/>
        <v>9.8218144750254854</v>
      </c>
      <c r="P630" s="10">
        <f t="shared" si="86"/>
        <v>139.64947118450564</v>
      </c>
      <c r="Q630" s="11">
        <f t="shared" si="87"/>
        <v>3.7443451509542723E-2</v>
      </c>
    </row>
    <row r="631" spans="1:17">
      <c r="A631" s="9">
        <f t="shared" si="90"/>
        <v>79</v>
      </c>
      <c r="B631" s="8" t="s">
        <v>720</v>
      </c>
      <c r="C631" s="8">
        <f>димвенканали!C631</f>
        <v>4033.36</v>
      </c>
      <c r="D631" s="8">
        <f>димвенканали!D631</f>
        <v>0</v>
      </c>
      <c r="E631" s="8">
        <f>димвенканали!E631</f>
        <v>0</v>
      </c>
      <c r="F631" s="8">
        <f t="shared" si="84"/>
        <v>4033.36</v>
      </c>
      <c r="G631" s="8"/>
      <c r="H631" s="8"/>
      <c r="I631" s="8">
        <v>131</v>
      </c>
      <c r="J631" s="11">
        <v>5.3414882772680937E-2</v>
      </c>
      <c r="K631" s="18">
        <f t="shared" si="88"/>
        <v>121.2053129459735</v>
      </c>
      <c r="L631" s="10">
        <f t="shared" si="85"/>
        <v>44.567193570234458</v>
      </c>
      <c r="M631" s="10">
        <v>46.820281345565746</v>
      </c>
      <c r="N631" s="10">
        <v>16.083221202854233</v>
      </c>
      <c r="O631" s="247">
        <f t="shared" si="89"/>
        <v>16.083221202854233</v>
      </c>
      <c r="P631" s="10">
        <f t="shared" si="86"/>
        <v>228.67600906462792</v>
      </c>
      <c r="Q631" s="11">
        <f t="shared" si="87"/>
        <v>5.6696156322427929E-2</v>
      </c>
    </row>
    <row r="632" spans="1:17">
      <c r="A632" s="9">
        <f t="shared" si="90"/>
        <v>80</v>
      </c>
      <c r="B632" s="8" t="s">
        <v>721</v>
      </c>
      <c r="C632" s="8">
        <f>димвенканали!C632</f>
        <v>3448.7</v>
      </c>
      <c r="D632" s="8">
        <f>димвенканали!D632</f>
        <v>0</v>
      </c>
      <c r="E632" s="8">
        <f>димвенканали!E632</f>
        <v>0</v>
      </c>
      <c r="F632" s="8">
        <f t="shared" si="84"/>
        <v>3448.7</v>
      </c>
      <c r="G632" s="8"/>
      <c r="H632" s="8"/>
      <c r="I632" s="8">
        <v>60</v>
      </c>
      <c r="J632" s="11">
        <v>2.4464831804281346E-2</v>
      </c>
      <c r="K632" s="18">
        <f t="shared" si="88"/>
        <v>55.513883792048929</v>
      </c>
      <c r="L632" s="10">
        <f t="shared" si="85"/>
        <v>20.412455070336392</v>
      </c>
      <c r="M632" s="10">
        <v>21.444403669724771</v>
      </c>
      <c r="N632" s="10">
        <v>7.3663608562691136</v>
      </c>
      <c r="O632" s="247">
        <f t="shared" si="89"/>
        <v>7.3663608562691136</v>
      </c>
      <c r="P632" s="10">
        <f t="shared" si="86"/>
        <v>104.7371033883792</v>
      </c>
      <c r="Q632" s="11">
        <f t="shared" si="87"/>
        <v>3.0370024469620206E-2</v>
      </c>
    </row>
    <row r="633" spans="1:17">
      <c r="A633" s="9">
        <f t="shared" si="90"/>
        <v>81</v>
      </c>
      <c r="B633" s="8" t="s">
        <v>722</v>
      </c>
      <c r="C633" s="8">
        <f>димвенканали!C633</f>
        <v>6256.34</v>
      </c>
      <c r="D633" s="8">
        <f>димвенканали!D633</f>
        <v>0</v>
      </c>
      <c r="E633" s="8">
        <f>димвенканали!E633</f>
        <v>0</v>
      </c>
      <c r="F633" s="8">
        <f t="shared" si="84"/>
        <v>6256.34</v>
      </c>
      <c r="G633" s="8"/>
      <c r="H633" s="8"/>
      <c r="I633" s="8">
        <v>129</v>
      </c>
      <c r="J633" s="11">
        <v>5.2599388379204894E-2</v>
      </c>
      <c r="K633" s="18">
        <f t="shared" si="88"/>
        <v>119.3548501529052</v>
      </c>
      <c r="L633" s="10">
        <f t="shared" si="85"/>
        <v>43.886778401223246</v>
      </c>
      <c r="M633" s="10">
        <v>46.105467889908255</v>
      </c>
      <c r="N633" s="10">
        <v>15.837675840978594</v>
      </c>
      <c r="O633" s="247">
        <f t="shared" si="89"/>
        <v>15.837675840978594</v>
      </c>
      <c r="P633" s="10">
        <f t="shared" si="86"/>
        <v>225.1847722850153</v>
      </c>
      <c r="Q633" s="11">
        <f t="shared" si="87"/>
        <v>3.5993052213437134E-2</v>
      </c>
    </row>
    <row r="634" spans="1:17">
      <c r="A634" s="9">
        <f t="shared" si="90"/>
        <v>82</v>
      </c>
      <c r="B634" s="8" t="s">
        <v>1284</v>
      </c>
      <c r="C634" s="8">
        <f>димвенканали!C634</f>
        <v>3393.78</v>
      </c>
      <c r="D634" s="8">
        <f>димвенканали!D634</f>
        <v>0</v>
      </c>
      <c r="E634" s="8">
        <f>димвенканали!E634</f>
        <v>0</v>
      </c>
      <c r="F634" s="8">
        <f t="shared" si="84"/>
        <v>3393.78</v>
      </c>
      <c r="G634" s="8"/>
      <c r="H634" s="8"/>
      <c r="I634" s="8">
        <v>120</v>
      </c>
      <c r="J634" s="11">
        <v>4.8929663608562692E-2</v>
      </c>
      <c r="K634" s="18">
        <f t="shared" si="88"/>
        <v>111.02776758409786</v>
      </c>
      <c r="L634" s="10">
        <f t="shared" si="85"/>
        <v>40.824910140672785</v>
      </c>
      <c r="M634" s="10">
        <v>42.888807339449542</v>
      </c>
      <c r="N634" s="10">
        <v>14.732721712538227</v>
      </c>
      <c r="O634" s="247">
        <f t="shared" si="89"/>
        <v>14.732721712538227</v>
      </c>
      <c r="P634" s="10">
        <f t="shared" si="86"/>
        <v>209.47420677675839</v>
      </c>
      <c r="Q634" s="11">
        <f t="shared" si="87"/>
        <v>6.1722977557990909E-2</v>
      </c>
    </row>
    <row r="635" spans="1:17">
      <c r="A635" s="9"/>
      <c r="B635" s="13" t="s">
        <v>576</v>
      </c>
      <c r="C635" s="15">
        <f>SUM(C553:C634)</f>
        <v>243510.5</v>
      </c>
      <c r="D635" s="15">
        <f t="shared" ref="D635:I635" si="91">SUM(D553:D634)</f>
        <v>463.5</v>
      </c>
      <c r="E635" s="15">
        <f t="shared" si="91"/>
        <v>903.09999999999991</v>
      </c>
      <c r="F635" s="15">
        <f t="shared" si="91"/>
        <v>244877.09999999995</v>
      </c>
      <c r="G635" s="15">
        <f t="shared" si="91"/>
        <v>2</v>
      </c>
      <c r="H635" s="15">
        <f t="shared" si="91"/>
        <v>13</v>
      </c>
      <c r="I635" s="15">
        <f t="shared" si="91"/>
        <v>4881</v>
      </c>
      <c r="J635" s="15">
        <f>SUM(J553:J634)</f>
        <v>1.9963302752293581</v>
      </c>
      <c r="K635" s="15">
        <f>SUM(K553:K634)</f>
        <v>4529.9329174311915</v>
      </c>
      <c r="L635" s="15">
        <f>SUM(L553:L634)</f>
        <v>1665.6563337394487</v>
      </c>
      <c r="M635" s="15">
        <v>1709.4912000000004</v>
      </c>
      <c r="N635" s="15"/>
      <c r="O635" s="15">
        <f>SUM(O553:O634)</f>
        <v>605.50948012232436</v>
      </c>
      <c r="P635" s="15">
        <f t="shared" ref="P635:P698" si="92">K635+L635+M635+O635</f>
        <v>8510.589931292965</v>
      </c>
      <c r="Q635" s="16">
        <f t="shared" si="87"/>
        <v>3.4754535770363852E-2</v>
      </c>
    </row>
    <row r="636" spans="1:17">
      <c r="A636" s="9"/>
      <c r="B636" s="7" t="s">
        <v>723</v>
      </c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11"/>
    </row>
    <row r="637" spans="1:17">
      <c r="A637" s="9">
        <v>1</v>
      </c>
      <c r="B637" s="14" t="s">
        <v>724</v>
      </c>
      <c r="C637" s="8">
        <f>димвенканали!C637</f>
        <v>399.3</v>
      </c>
      <c r="D637" s="8">
        <f>димвенканали!D637</f>
        <v>0</v>
      </c>
      <c r="E637" s="8">
        <f>димвенканали!E637</f>
        <v>0</v>
      </c>
      <c r="F637" s="8">
        <f t="shared" ref="F637:F700" si="93">C637+D637+E637</f>
        <v>399.3</v>
      </c>
      <c r="G637" s="8"/>
      <c r="H637" s="8"/>
      <c r="I637" s="8">
        <v>8</v>
      </c>
      <c r="J637" s="11">
        <v>2.5624599615631004E-3</v>
      </c>
      <c r="K637" s="18">
        <f t="shared" ref="K637:K700" si="94">J637*$K$2</f>
        <v>5.814554772581678</v>
      </c>
      <c r="L637" s="10">
        <f t="shared" ref="L637:L700" si="95">K637*0.3677</f>
        <v>2.1380117898782833</v>
      </c>
      <c r="M637" s="10">
        <v>2.2460986547085198</v>
      </c>
      <c r="N637" s="10">
        <v>0.77155669442664965</v>
      </c>
      <c r="O637" s="247">
        <f t="shared" ref="O637:O700" si="96">N637*$O$2</f>
        <v>0.77155669442664965</v>
      </c>
      <c r="P637" s="10">
        <f t="shared" si="92"/>
        <v>10.97022191159513</v>
      </c>
      <c r="Q637" s="11">
        <f t="shared" ref="Q637:Q700" si="97">P637/F637</f>
        <v>2.7473633637854069E-2</v>
      </c>
    </row>
    <row r="638" spans="1:17">
      <c r="A638" s="9">
        <f t="shared" ref="A638:A701" si="98">A637+1</f>
        <v>2</v>
      </c>
      <c r="B638" s="14" t="s">
        <v>725</v>
      </c>
      <c r="C638" s="8">
        <f>димвенканали!C638</f>
        <v>4599.2</v>
      </c>
      <c r="D638" s="8">
        <f>димвенканали!D638</f>
        <v>126</v>
      </c>
      <c r="E638" s="8">
        <f>димвенканали!E638</f>
        <v>20.3</v>
      </c>
      <c r="F638" s="8">
        <f t="shared" si="93"/>
        <v>4745.5</v>
      </c>
      <c r="G638" s="8">
        <v>3</v>
      </c>
      <c r="H638" s="8"/>
      <c r="I638" s="8">
        <v>105</v>
      </c>
      <c r="J638" s="11">
        <v>3.4593209481101853E-2</v>
      </c>
      <c r="K638" s="18">
        <f t="shared" si="94"/>
        <v>78.496489429852645</v>
      </c>
      <c r="L638" s="10">
        <f t="shared" si="95"/>
        <v>28.863159163356819</v>
      </c>
      <c r="M638" s="10">
        <v>30.322331838565017</v>
      </c>
      <c r="N638" s="10">
        <v>10.416015374759768</v>
      </c>
      <c r="O638" s="247">
        <f t="shared" si="96"/>
        <v>10.416015374759768</v>
      </c>
      <c r="P638" s="10">
        <f t="shared" si="92"/>
        <v>148.09799580653427</v>
      </c>
      <c r="Q638" s="11">
        <f t="shared" si="97"/>
        <v>3.1208090992842538E-2</v>
      </c>
    </row>
    <row r="639" spans="1:17">
      <c r="A639" s="9">
        <f t="shared" si="98"/>
        <v>3</v>
      </c>
      <c r="B639" s="14" t="s">
        <v>726</v>
      </c>
      <c r="C639" s="8">
        <f>димвенканали!C639</f>
        <v>418.7</v>
      </c>
      <c r="D639" s="8">
        <f>димвенканали!D639</f>
        <v>0</v>
      </c>
      <c r="E639" s="8">
        <f>димвенканали!E639</f>
        <v>0</v>
      </c>
      <c r="F639" s="8">
        <f t="shared" si="93"/>
        <v>418.7</v>
      </c>
      <c r="G639" s="8"/>
      <c r="H639" s="8"/>
      <c r="I639" s="8">
        <v>8</v>
      </c>
      <c r="J639" s="11">
        <v>2.5624599615631004E-3</v>
      </c>
      <c r="K639" s="18">
        <f t="shared" si="94"/>
        <v>5.814554772581678</v>
      </c>
      <c r="L639" s="10">
        <f t="shared" si="95"/>
        <v>2.1380117898782833</v>
      </c>
      <c r="M639" s="10">
        <v>2.2460986547085198</v>
      </c>
      <c r="N639" s="10">
        <v>0.77155669442664965</v>
      </c>
      <c r="O639" s="247">
        <f t="shared" si="96"/>
        <v>0.77155669442664965</v>
      </c>
      <c r="P639" s="10">
        <f t="shared" si="92"/>
        <v>10.97022191159513</v>
      </c>
      <c r="Q639" s="11">
        <f t="shared" si="97"/>
        <v>2.6200673302113998E-2</v>
      </c>
    </row>
    <row r="640" spans="1:17">
      <c r="A640" s="9">
        <f t="shared" si="98"/>
        <v>4</v>
      </c>
      <c r="B640" s="14" t="s">
        <v>727</v>
      </c>
      <c r="C640" s="8">
        <f>димвенканали!C640</f>
        <v>1430.1</v>
      </c>
      <c r="D640" s="8">
        <f>димвенканали!D640</f>
        <v>88.5</v>
      </c>
      <c r="E640" s="8">
        <f>димвенканали!E640</f>
        <v>0</v>
      </c>
      <c r="F640" s="8">
        <f t="shared" si="93"/>
        <v>1518.6</v>
      </c>
      <c r="G640" s="8">
        <v>1</v>
      </c>
      <c r="H640" s="8"/>
      <c r="I640" s="8">
        <v>29</v>
      </c>
      <c r="J640" s="11">
        <v>9.6092248558616259E-3</v>
      </c>
      <c r="K640" s="18">
        <f t="shared" si="94"/>
        <v>21.804580397181294</v>
      </c>
      <c r="L640" s="10">
        <f t="shared" si="95"/>
        <v>8.0175442120435623</v>
      </c>
      <c r="M640" s="10">
        <v>8.4228699551569495</v>
      </c>
      <c r="N640" s="10">
        <v>2.8933376040999357</v>
      </c>
      <c r="O640" s="247">
        <f t="shared" si="96"/>
        <v>2.8933376040999357</v>
      </c>
      <c r="P640" s="10">
        <f t="shared" si="92"/>
        <v>41.138332168481739</v>
      </c>
      <c r="Q640" s="11">
        <f t="shared" si="97"/>
        <v>2.7089643203267313E-2</v>
      </c>
    </row>
    <row r="641" spans="1:17">
      <c r="A641" s="9">
        <f t="shared" si="98"/>
        <v>5</v>
      </c>
      <c r="B641" s="14" t="s">
        <v>728</v>
      </c>
      <c r="C641" s="8">
        <f>димвенканали!C641</f>
        <v>1507.3</v>
      </c>
      <c r="D641" s="8">
        <f>димвенканали!D641</f>
        <v>0</v>
      </c>
      <c r="E641" s="8">
        <f>димвенканали!E641</f>
        <v>0</v>
      </c>
      <c r="F641" s="8">
        <f t="shared" si="93"/>
        <v>1507.3</v>
      </c>
      <c r="G641" s="8"/>
      <c r="H641" s="8"/>
      <c r="I641" s="8">
        <v>32</v>
      </c>
      <c r="J641" s="11">
        <v>1.0249839846252402E-2</v>
      </c>
      <c r="K641" s="18">
        <f t="shared" si="94"/>
        <v>23.258219090326712</v>
      </c>
      <c r="L641" s="10">
        <f t="shared" si="95"/>
        <v>8.5520471595131333</v>
      </c>
      <c r="M641" s="10">
        <v>8.9843946188340791</v>
      </c>
      <c r="N641" s="10">
        <v>3.0862267777065986</v>
      </c>
      <c r="O641" s="247">
        <f t="shared" si="96"/>
        <v>3.0862267777065986</v>
      </c>
      <c r="P641" s="10">
        <f t="shared" si="92"/>
        <v>43.880887646380522</v>
      </c>
      <c r="Q641" s="11">
        <f t="shared" si="97"/>
        <v>2.9112245502806691E-2</v>
      </c>
    </row>
    <row r="642" spans="1:17">
      <c r="A642" s="9">
        <f t="shared" si="98"/>
        <v>6</v>
      </c>
      <c r="B642" s="14" t="s">
        <v>729</v>
      </c>
      <c r="C642" s="8">
        <f>димвенканали!C642</f>
        <v>512.9</v>
      </c>
      <c r="D642" s="8">
        <f>димвенканали!D642</f>
        <v>0</v>
      </c>
      <c r="E642" s="8">
        <f>димвенканали!E642</f>
        <v>0</v>
      </c>
      <c r="F642" s="8">
        <f t="shared" si="93"/>
        <v>512.9</v>
      </c>
      <c r="G642" s="8"/>
      <c r="H642" s="8"/>
      <c r="I642" s="8">
        <v>15</v>
      </c>
      <c r="J642" s="11">
        <v>4.804612427930813E-3</v>
      </c>
      <c r="K642" s="18">
        <f t="shared" si="94"/>
        <v>10.902290198590647</v>
      </c>
      <c r="L642" s="10">
        <f t="shared" si="95"/>
        <v>4.0087721060217811</v>
      </c>
      <c r="M642" s="10">
        <v>4.2114349775784747</v>
      </c>
      <c r="N642" s="10">
        <v>1.4466688020499678</v>
      </c>
      <c r="O642" s="247">
        <f t="shared" si="96"/>
        <v>1.4466688020499678</v>
      </c>
      <c r="P642" s="10">
        <f t="shared" si="92"/>
        <v>20.569166084240869</v>
      </c>
      <c r="Q642" s="11">
        <f t="shared" si="97"/>
        <v>4.0103657797311114E-2</v>
      </c>
    </row>
    <row r="643" spans="1:17">
      <c r="A643" s="9">
        <f t="shared" si="98"/>
        <v>7</v>
      </c>
      <c r="B643" s="14" t="s">
        <v>730</v>
      </c>
      <c r="C643" s="8">
        <f>димвенканали!C643</f>
        <v>304.10000000000002</v>
      </c>
      <c r="D643" s="8">
        <f>димвенканали!D643</f>
        <v>0</v>
      </c>
      <c r="E643" s="8">
        <f>димвенканали!E643</f>
        <v>0</v>
      </c>
      <c r="F643" s="8">
        <f t="shared" si="93"/>
        <v>304.10000000000002</v>
      </c>
      <c r="G643" s="8"/>
      <c r="H643" s="8"/>
      <c r="I643" s="8">
        <v>8</v>
      </c>
      <c r="J643" s="11">
        <v>2.5624599615631004E-3</v>
      </c>
      <c r="K643" s="18">
        <f t="shared" si="94"/>
        <v>5.814554772581678</v>
      </c>
      <c r="L643" s="10">
        <f t="shared" si="95"/>
        <v>2.1380117898782833</v>
      </c>
      <c r="M643" s="10">
        <v>2.2460986547085198</v>
      </c>
      <c r="N643" s="10">
        <v>0.77155669442664965</v>
      </c>
      <c r="O643" s="247">
        <f t="shared" si="96"/>
        <v>0.77155669442664965</v>
      </c>
      <c r="P643" s="10">
        <f t="shared" si="92"/>
        <v>10.97022191159513</v>
      </c>
      <c r="Q643" s="11">
        <f t="shared" si="97"/>
        <v>3.6074389712578522E-2</v>
      </c>
    </row>
    <row r="644" spans="1:17">
      <c r="A644" s="9">
        <f t="shared" si="98"/>
        <v>8</v>
      </c>
      <c r="B644" s="14" t="s">
        <v>731</v>
      </c>
      <c r="C644" s="8">
        <f>димвенканали!C644</f>
        <v>288.5</v>
      </c>
      <c r="D644" s="8">
        <f>димвенканали!D644</f>
        <v>0</v>
      </c>
      <c r="E644" s="8">
        <f>димвенканали!E644</f>
        <v>0</v>
      </c>
      <c r="F644" s="8">
        <f t="shared" si="93"/>
        <v>288.5</v>
      </c>
      <c r="G644" s="8"/>
      <c r="H644" s="8"/>
      <c r="I644" s="8">
        <v>8</v>
      </c>
      <c r="J644" s="11">
        <v>2.5624599615631004E-3</v>
      </c>
      <c r="K644" s="18">
        <f t="shared" si="94"/>
        <v>5.814554772581678</v>
      </c>
      <c r="L644" s="10">
        <f t="shared" si="95"/>
        <v>2.1380117898782833</v>
      </c>
      <c r="M644" s="10">
        <v>2.2460986547085198</v>
      </c>
      <c r="N644" s="10">
        <v>0.77155669442664965</v>
      </c>
      <c r="O644" s="247">
        <f t="shared" si="96"/>
        <v>0.77155669442664965</v>
      </c>
      <c r="P644" s="10">
        <f t="shared" si="92"/>
        <v>10.97022191159513</v>
      </c>
      <c r="Q644" s="11">
        <f t="shared" si="97"/>
        <v>3.8025032622513451E-2</v>
      </c>
    </row>
    <row r="645" spans="1:17">
      <c r="A645" s="9">
        <f t="shared" si="98"/>
        <v>9</v>
      </c>
      <c r="B645" s="14" t="s">
        <v>732</v>
      </c>
      <c r="C645" s="8">
        <f>димвенканали!C645</f>
        <v>3428.74</v>
      </c>
      <c r="D645" s="8">
        <f>димвенканали!D645</f>
        <v>0</v>
      </c>
      <c r="E645" s="8">
        <f>димвенканали!E645</f>
        <v>0</v>
      </c>
      <c r="F645" s="8">
        <f t="shared" si="93"/>
        <v>3428.74</v>
      </c>
      <c r="G645" s="8"/>
      <c r="H645" s="8"/>
      <c r="I645" s="8">
        <v>54</v>
      </c>
      <c r="J645" s="11">
        <v>1.7296604740550926E-2</v>
      </c>
      <c r="K645" s="18">
        <f t="shared" si="94"/>
        <v>39.248244714926322</v>
      </c>
      <c r="L645" s="10">
        <f t="shared" si="95"/>
        <v>14.43157958167841</v>
      </c>
      <c r="M645" s="10">
        <v>15.161165919282508</v>
      </c>
      <c r="N645" s="10">
        <v>5.208007687379884</v>
      </c>
      <c r="O645" s="247">
        <f t="shared" si="96"/>
        <v>5.208007687379884</v>
      </c>
      <c r="P645" s="10">
        <f t="shared" si="92"/>
        <v>74.048997903267136</v>
      </c>
      <c r="Q645" s="11">
        <f t="shared" si="97"/>
        <v>2.1596562557460508E-2</v>
      </c>
    </row>
    <row r="646" spans="1:17">
      <c r="A646" s="9">
        <f t="shared" si="98"/>
        <v>10</v>
      </c>
      <c r="B646" s="14" t="s">
        <v>733</v>
      </c>
      <c r="C646" s="8">
        <f>димвенканали!C646</f>
        <v>3087.7</v>
      </c>
      <c r="D646" s="8">
        <f>димвенканали!D646</f>
        <v>0</v>
      </c>
      <c r="E646" s="8">
        <f>димвенканали!E646</f>
        <v>147</v>
      </c>
      <c r="F646" s="8">
        <f t="shared" si="93"/>
        <v>3234.7</v>
      </c>
      <c r="G646" s="8"/>
      <c r="H646" s="8">
        <v>4</v>
      </c>
      <c r="I646" s="8">
        <v>74</v>
      </c>
      <c r="J646" s="11">
        <v>2.4983984625240228E-2</v>
      </c>
      <c r="K646" s="18">
        <f t="shared" si="94"/>
        <v>56.691909032671362</v>
      </c>
      <c r="L646" s="10">
        <f t="shared" si="95"/>
        <v>20.845614951313262</v>
      </c>
      <c r="M646" s="10">
        <v>21.899461883408069</v>
      </c>
      <c r="N646" s="10">
        <v>7.5226777706598336</v>
      </c>
      <c r="O646" s="247">
        <f t="shared" si="96"/>
        <v>7.5226777706598336</v>
      </c>
      <c r="P646" s="10">
        <f t="shared" si="92"/>
        <v>106.95966363805253</v>
      </c>
      <c r="Q646" s="11">
        <f t="shared" si="97"/>
        <v>3.3066331850883403E-2</v>
      </c>
    </row>
    <row r="647" spans="1:17">
      <c r="A647" s="9">
        <f t="shared" si="98"/>
        <v>11</v>
      </c>
      <c r="B647" s="14" t="s">
        <v>734</v>
      </c>
      <c r="C647" s="8">
        <f>димвенканали!C647</f>
        <v>4590.05</v>
      </c>
      <c r="D647" s="8">
        <f>димвенканали!D647</f>
        <v>0</v>
      </c>
      <c r="E647" s="8">
        <f>димвенканали!E647</f>
        <v>0</v>
      </c>
      <c r="F647" s="8">
        <f t="shared" si="93"/>
        <v>4590.05</v>
      </c>
      <c r="G647" s="8"/>
      <c r="H647" s="8"/>
      <c r="I647" s="8">
        <v>112</v>
      </c>
      <c r="J647" s="11">
        <v>3.5874439461883408E-2</v>
      </c>
      <c r="K647" s="18">
        <f t="shared" si="94"/>
        <v>81.403766816143502</v>
      </c>
      <c r="L647" s="10">
        <f t="shared" si="95"/>
        <v>29.932165058295968</v>
      </c>
      <c r="M647" s="10">
        <v>31.445381165919279</v>
      </c>
      <c r="N647" s="10">
        <v>10.801793721973095</v>
      </c>
      <c r="O647" s="247">
        <f t="shared" si="96"/>
        <v>10.801793721973095</v>
      </c>
      <c r="P647" s="10">
        <f t="shared" si="92"/>
        <v>153.58310676233185</v>
      </c>
      <c r="Q647" s="11">
        <f t="shared" si="97"/>
        <v>3.346000735554773E-2</v>
      </c>
    </row>
    <row r="648" spans="1:17">
      <c r="A648" s="9">
        <f t="shared" si="98"/>
        <v>12</v>
      </c>
      <c r="B648" s="14" t="s">
        <v>735</v>
      </c>
      <c r="C648" s="8">
        <f>димвенканали!C648</f>
        <v>4652.09</v>
      </c>
      <c r="D648" s="8">
        <f>димвенканали!D648</f>
        <v>0</v>
      </c>
      <c r="E648" s="8">
        <f>димвенканали!E648</f>
        <v>0</v>
      </c>
      <c r="F648" s="8">
        <f t="shared" si="93"/>
        <v>4652.09</v>
      </c>
      <c r="G648" s="8"/>
      <c r="H648" s="8"/>
      <c r="I648" s="8">
        <v>112</v>
      </c>
      <c r="J648" s="11">
        <v>3.5874439461883408E-2</v>
      </c>
      <c r="K648" s="18">
        <f t="shared" si="94"/>
        <v>81.403766816143502</v>
      </c>
      <c r="L648" s="10">
        <f t="shared" si="95"/>
        <v>29.932165058295968</v>
      </c>
      <c r="M648" s="10">
        <v>31.445381165919279</v>
      </c>
      <c r="N648" s="10">
        <v>10.801793721973095</v>
      </c>
      <c r="O648" s="247">
        <f t="shared" si="96"/>
        <v>10.801793721973095</v>
      </c>
      <c r="P648" s="10">
        <f t="shared" si="92"/>
        <v>153.58310676233185</v>
      </c>
      <c r="Q648" s="11">
        <f t="shared" si="97"/>
        <v>3.301378665553157E-2</v>
      </c>
    </row>
    <row r="649" spans="1:17">
      <c r="A649" s="9">
        <f t="shared" si="98"/>
        <v>13</v>
      </c>
      <c r="B649" s="14" t="s">
        <v>736</v>
      </c>
      <c r="C649" s="8">
        <f>димвенканали!C649</f>
        <v>4635.5</v>
      </c>
      <c r="D649" s="8">
        <f>димвенканали!D649</f>
        <v>0</v>
      </c>
      <c r="E649" s="8">
        <f>димвенканали!E649</f>
        <v>0</v>
      </c>
      <c r="F649" s="8">
        <f t="shared" si="93"/>
        <v>4635.5</v>
      </c>
      <c r="G649" s="8"/>
      <c r="H649" s="8"/>
      <c r="I649" s="8">
        <v>112</v>
      </c>
      <c r="J649" s="11">
        <v>3.5874439461883408E-2</v>
      </c>
      <c r="K649" s="18">
        <f t="shared" si="94"/>
        <v>81.403766816143502</v>
      </c>
      <c r="L649" s="10">
        <f t="shared" si="95"/>
        <v>29.932165058295968</v>
      </c>
      <c r="M649" s="10">
        <v>31.445381165919279</v>
      </c>
      <c r="N649" s="10">
        <v>10.801793721973095</v>
      </c>
      <c r="O649" s="247">
        <f t="shared" si="96"/>
        <v>10.801793721973095</v>
      </c>
      <c r="P649" s="10">
        <f t="shared" si="92"/>
        <v>153.58310676233185</v>
      </c>
      <c r="Q649" s="11">
        <f t="shared" si="97"/>
        <v>3.3131939761046676E-2</v>
      </c>
    </row>
    <row r="650" spans="1:17">
      <c r="A650" s="9">
        <f t="shared" si="98"/>
        <v>14</v>
      </c>
      <c r="B650" s="14" t="s">
        <v>737</v>
      </c>
      <c r="C650" s="8">
        <f>димвенканали!C650</f>
        <v>760.7</v>
      </c>
      <c r="D650" s="8">
        <f>димвенканали!D650</f>
        <v>0</v>
      </c>
      <c r="E650" s="8">
        <f>димвенканали!E650</f>
        <v>0</v>
      </c>
      <c r="F650" s="8">
        <f t="shared" si="93"/>
        <v>760.7</v>
      </c>
      <c r="G650" s="8"/>
      <c r="H650" s="8"/>
      <c r="I650" s="8">
        <v>18</v>
      </c>
      <c r="J650" s="11">
        <v>5.7655349135169757E-3</v>
      </c>
      <c r="K650" s="18">
        <f t="shared" si="94"/>
        <v>13.082748238308776</v>
      </c>
      <c r="L650" s="10">
        <f t="shared" si="95"/>
        <v>4.8105265272261368</v>
      </c>
      <c r="M650" s="10">
        <v>5.05372197309417</v>
      </c>
      <c r="N650" s="10">
        <v>1.7360025624599615</v>
      </c>
      <c r="O650" s="247">
        <f t="shared" si="96"/>
        <v>1.7360025624599615</v>
      </c>
      <c r="P650" s="10">
        <f t="shared" si="92"/>
        <v>24.682999301089044</v>
      </c>
      <c r="Q650" s="11">
        <f t="shared" si="97"/>
        <v>3.2447744578794589E-2</v>
      </c>
    </row>
    <row r="651" spans="1:17">
      <c r="A651" s="9">
        <f t="shared" si="98"/>
        <v>15</v>
      </c>
      <c r="B651" s="14" t="s">
        <v>738</v>
      </c>
      <c r="C651" s="8">
        <f>димвенканали!C651</f>
        <v>195.3</v>
      </c>
      <c r="D651" s="8">
        <f>димвенканали!D651</f>
        <v>0</v>
      </c>
      <c r="E651" s="8">
        <f>димвенканали!E651</f>
        <v>0</v>
      </c>
      <c r="F651" s="8">
        <f t="shared" si="93"/>
        <v>195.3</v>
      </c>
      <c r="G651" s="8"/>
      <c r="H651" s="8"/>
      <c r="I651" s="8">
        <v>4</v>
      </c>
      <c r="J651" s="11">
        <v>1.2812299807815502E-3</v>
      </c>
      <c r="K651" s="18">
        <f t="shared" si="94"/>
        <v>2.907277386290839</v>
      </c>
      <c r="L651" s="10">
        <f t="shared" si="95"/>
        <v>1.0690058949391417</v>
      </c>
      <c r="M651" s="10">
        <v>1.1230493273542599</v>
      </c>
      <c r="N651" s="10">
        <v>0.38577834721332482</v>
      </c>
      <c r="O651" s="247">
        <f t="shared" si="96"/>
        <v>0.38577834721332482</v>
      </c>
      <c r="P651" s="10">
        <f t="shared" si="92"/>
        <v>5.4851109557975652</v>
      </c>
      <c r="Q651" s="11">
        <f t="shared" si="97"/>
        <v>2.8085565569880004E-2</v>
      </c>
    </row>
    <row r="652" spans="1:17">
      <c r="A652" s="9">
        <f t="shared" si="98"/>
        <v>16</v>
      </c>
      <c r="B652" s="14" t="s">
        <v>739</v>
      </c>
      <c r="C652" s="8">
        <f>димвенканали!C652</f>
        <v>1221.2</v>
      </c>
      <c r="D652" s="8">
        <f>димвенканали!D652</f>
        <v>0</v>
      </c>
      <c r="E652" s="8">
        <f>димвенканали!E652</f>
        <v>0</v>
      </c>
      <c r="F652" s="8">
        <f t="shared" si="93"/>
        <v>1221.2</v>
      </c>
      <c r="G652" s="8"/>
      <c r="H652" s="8"/>
      <c r="I652" s="8">
        <v>21</v>
      </c>
      <c r="J652" s="11">
        <v>6.7264573991031385E-3</v>
      </c>
      <c r="K652" s="18">
        <f t="shared" si="94"/>
        <v>15.263206278026905</v>
      </c>
      <c r="L652" s="10">
        <f t="shared" si="95"/>
        <v>5.6122809484304934</v>
      </c>
      <c r="M652" s="10">
        <v>5.8960089686098645</v>
      </c>
      <c r="N652" s="10">
        <v>2.025336322869955</v>
      </c>
      <c r="O652" s="247">
        <f t="shared" si="96"/>
        <v>2.025336322869955</v>
      </c>
      <c r="P652" s="10">
        <f t="shared" si="92"/>
        <v>28.796832517937219</v>
      </c>
      <c r="Q652" s="11">
        <f t="shared" si="97"/>
        <v>2.3580766883341972E-2</v>
      </c>
    </row>
    <row r="653" spans="1:17">
      <c r="A653" s="9">
        <f t="shared" si="98"/>
        <v>17</v>
      </c>
      <c r="B653" s="14" t="s">
        <v>740</v>
      </c>
      <c r="C653" s="8">
        <f>димвенканали!C653</f>
        <v>967.5</v>
      </c>
      <c r="D653" s="8">
        <f>димвенканали!D653</f>
        <v>0</v>
      </c>
      <c r="E653" s="8">
        <f>димвенканали!E653</f>
        <v>0</v>
      </c>
      <c r="F653" s="8">
        <f t="shared" si="93"/>
        <v>967.5</v>
      </c>
      <c r="G653" s="8"/>
      <c r="H653" s="8"/>
      <c r="I653" s="8">
        <v>14</v>
      </c>
      <c r="J653" s="11">
        <v>4.4843049327354259E-3</v>
      </c>
      <c r="K653" s="18">
        <f t="shared" si="94"/>
        <v>10.175470852017938</v>
      </c>
      <c r="L653" s="10">
        <f t="shared" si="95"/>
        <v>3.7415206322869961</v>
      </c>
      <c r="M653" s="10">
        <v>3.9306726457399099</v>
      </c>
      <c r="N653" s="10">
        <v>1.3502242152466368</v>
      </c>
      <c r="O653" s="247">
        <f t="shared" si="96"/>
        <v>1.3502242152466368</v>
      </c>
      <c r="P653" s="10">
        <f t="shared" si="92"/>
        <v>19.197888345291481</v>
      </c>
      <c r="Q653" s="11">
        <f t="shared" si="97"/>
        <v>1.9842778651464065E-2</v>
      </c>
    </row>
    <row r="654" spans="1:17">
      <c r="A654" s="9">
        <f t="shared" si="98"/>
        <v>18</v>
      </c>
      <c r="B654" s="14" t="s">
        <v>741</v>
      </c>
      <c r="C654" s="8">
        <f>димвенканали!C654</f>
        <v>1147.9000000000001</v>
      </c>
      <c r="D654" s="8">
        <f>димвенканали!D654</f>
        <v>0</v>
      </c>
      <c r="E654" s="8">
        <f>димвенканали!E654</f>
        <v>0</v>
      </c>
      <c r="F654" s="8">
        <f t="shared" si="93"/>
        <v>1147.9000000000001</v>
      </c>
      <c r="G654" s="8"/>
      <c r="H654" s="8"/>
      <c r="I654" s="8">
        <v>17</v>
      </c>
      <c r="J654" s="11">
        <v>5.4452274183215887E-3</v>
      </c>
      <c r="K654" s="18">
        <f t="shared" si="94"/>
        <v>12.355928891736067</v>
      </c>
      <c r="L654" s="10">
        <f t="shared" si="95"/>
        <v>4.5432750534913522</v>
      </c>
      <c r="M654" s="10">
        <v>4.7729596412556052</v>
      </c>
      <c r="N654" s="10">
        <v>1.6395579756566305</v>
      </c>
      <c r="O654" s="247">
        <f t="shared" si="96"/>
        <v>1.6395579756566305</v>
      </c>
      <c r="P654" s="10">
        <f t="shared" si="92"/>
        <v>23.311721562139653</v>
      </c>
      <c r="Q654" s="11">
        <f t="shared" si="97"/>
        <v>2.0308146669692179E-2</v>
      </c>
    </row>
    <row r="655" spans="1:17">
      <c r="A655" s="9">
        <f t="shared" si="98"/>
        <v>19</v>
      </c>
      <c r="B655" s="14" t="s">
        <v>742</v>
      </c>
      <c r="C655" s="8">
        <f>димвенканали!C655</f>
        <v>2411.94</v>
      </c>
      <c r="D655" s="8">
        <f>димвенканали!D655</f>
        <v>49.6</v>
      </c>
      <c r="E655" s="8">
        <f>димвенканали!E655</f>
        <v>60.6</v>
      </c>
      <c r="F655" s="8">
        <f t="shared" si="93"/>
        <v>2522.14</v>
      </c>
      <c r="G655" s="8">
        <v>1</v>
      </c>
      <c r="H655" s="8"/>
      <c r="I655" s="8">
        <v>56</v>
      </c>
      <c r="J655" s="11">
        <v>1.8257527226137091E-2</v>
      </c>
      <c r="K655" s="18">
        <f t="shared" si="94"/>
        <v>41.428702754644462</v>
      </c>
      <c r="L655" s="10">
        <f t="shared" si="95"/>
        <v>15.233334002882771</v>
      </c>
      <c r="M655" s="10">
        <v>16.003452914798206</v>
      </c>
      <c r="N655" s="10">
        <v>5.4973414477898785</v>
      </c>
      <c r="O655" s="247">
        <f t="shared" si="96"/>
        <v>5.4973414477898785</v>
      </c>
      <c r="P655" s="10">
        <f t="shared" si="92"/>
        <v>78.162831120115314</v>
      </c>
      <c r="Q655" s="11">
        <f t="shared" si="97"/>
        <v>3.0990678994867581E-2</v>
      </c>
    </row>
    <row r="656" spans="1:17">
      <c r="A656" s="9">
        <f t="shared" si="98"/>
        <v>20</v>
      </c>
      <c r="B656" s="14" t="s">
        <v>743</v>
      </c>
      <c r="C656" s="8">
        <f>димвенканали!C656</f>
        <v>5364.3</v>
      </c>
      <c r="D656" s="8">
        <f>димвенканали!D656</f>
        <v>0</v>
      </c>
      <c r="E656" s="8">
        <f>димвенканали!E656</f>
        <v>0</v>
      </c>
      <c r="F656" s="8">
        <f t="shared" si="93"/>
        <v>5364.3</v>
      </c>
      <c r="G656" s="8"/>
      <c r="H656" s="8"/>
      <c r="I656" s="8">
        <v>123</v>
      </c>
      <c r="J656" s="11">
        <v>3.9397821909032668E-2</v>
      </c>
      <c r="K656" s="18">
        <f t="shared" si="94"/>
        <v>89.398779628443307</v>
      </c>
      <c r="L656" s="10">
        <f t="shared" si="95"/>
        <v>32.871931269378607</v>
      </c>
      <c r="M656" s="10">
        <v>34.533766816143491</v>
      </c>
      <c r="N656" s="10">
        <v>11.862684176809736</v>
      </c>
      <c r="O656" s="247">
        <f t="shared" si="96"/>
        <v>11.862684176809736</v>
      </c>
      <c r="P656" s="10">
        <f t="shared" si="92"/>
        <v>168.66716189077516</v>
      </c>
      <c r="Q656" s="11">
        <f t="shared" si="97"/>
        <v>3.1442529666643397E-2</v>
      </c>
    </row>
    <row r="657" spans="1:17">
      <c r="A657" s="9">
        <f t="shared" si="98"/>
        <v>21</v>
      </c>
      <c r="B657" s="14" t="s">
        <v>744</v>
      </c>
      <c r="C657" s="8">
        <f>димвенканали!C657</f>
        <v>1516</v>
      </c>
      <c r="D657" s="8">
        <f>димвенканали!D657</f>
        <v>0</v>
      </c>
      <c r="E657" s="8">
        <f>димвенканали!E657</f>
        <v>0</v>
      </c>
      <c r="F657" s="8">
        <f t="shared" si="93"/>
        <v>1516</v>
      </c>
      <c r="G657" s="8"/>
      <c r="H657" s="8"/>
      <c r="I657" s="8">
        <v>32</v>
      </c>
      <c r="J657" s="11">
        <v>1.0249839846252402E-2</v>
      </c>
      <c r="K657" s="18">
        <f t="shared" si="94"/>
        <v>23.258219090326712</v>
      </c>
      <c r="L657" s="10">
        <f t="shared" si="95"/>
        <v>8.5520471595131333</v>
      </c>
      <c r="M657" s="10">
        <v>8.9843946188340791</v>
      </c>
      <c r="N657" s="10">
        <v>3.0862267777065986</v>
      </c>
      <c r="O657" s="247">
        <f t="shared" si="96"/>
        <v>3.0862267777065986</v>
      </c>
      <c r="P657" s="10">
        <f t="shared" si="92"/>
        <v>43.880887646380522</v>
      </c>
      <c r="Q657" s="11">
        <f t="shared" si="97"/>
        <v>2.8945176547744408E-2</v>
      </c>
    </row>
    <row r="658" spans="1:17">
      <c r="A658" s="9">
        <f t="shared" si="98"/>
        <v>22</v>
      </c>
      <c r="B658" s="14" t="s">
        <v>745</v>
      </c>
      <c r="C658" s="8">
        <f>димвенканали!C658</f>
        <v>2600.1999999999998</v>
      </c>
      <c r="D658" s="8">
        <f>димвенканали!D658</f>
        <v>0</v>
      </c>
      <c r="E658" s="8">
        <f>димвенканали!E658</f>
        <v>399.3</v>
      </c>
      <c r="F658" s="8">
        <f t="shared" si="93"/>
        <v>2999.5</v>
      </c>
      <c r="G658" s="8"/>
      <c r="H658" s="8">
        <v>1</v>
      </c>
      <c r="I658" s="8">
        <v>55</v>
      </c>
      <c r="J658" s="11">
        <v>1.7937219730941704E-2</v>
      </c>
      <c r="K658" s="18">
        <f t="shared" si="94"/>
        <v>40.701883408071751</v>
      </c>
      <c r="L658" s="10">
        <f t="shared" si="95"/>
        <v>14.966082529147984</v>
      </c>
      <c r="M658" s="10">
        <v>15.72269058295964</v>
      </c>
      <c r="N658" s="10">
        <v>5.4008968609865473</v>
      </c>
      <c r="O658" s="247">
        <f t="shared" si="96"/>
        <v>5.4008968609865473</v>
      </c>
      <c r="P658" s="10">
        <f t="shared" si="92"/>
        <v>76.791553381165926</v>
      </c>
      <c r="Q658" s="11">
        <f t="shared" si="97"/>
        <v>2.5601451368950135E-2</v>
      </c>
    </row>
    <row r="659" spans="1:17">
      <c r="A659" s="9">
        <f t="shared" si="98"/>
        <v>23</v>
      </c>
      <c r="B659" s="14" t="s">
        <v>746</v>
      </c>
      <c r="C659" s="8">
        <f>димвенканали!C659</f>
        <v>4518</v>
      </c>
      <c r="D659" s="8">
        <f>димвенканали!D659</f>
        <v>0</v>
      </c>
      <c r="E659" s="8">
        <f>димвенканали!E659</f>
        <v>0</v>
      </c>
      <c r="F659" s="8">
        <f t="shared" si="93"/>
        <v>4518</v>
      </c>
      <c r="G659" s="8"/>
      <c r="H659" s="8"/>
      <c r="I659" s="8">
        <v>99</v>
      </c>
      <c r="J659" s="11">
        <v>3.1710442024343366E-2</v>
      </c>
      <c r="K659" s="18">
        <f t="shared" si="94"/>
        <v>71.955115310698261</v>
      </c>
      <c r="L659" s="10">
        <f t="shared" si="95"/>
        <v>26.457895899743754</v>
      </c>
      <c r="M659" s="10">
        <v>27.795470852017932</v>
      </c>
      <c r="N659" s="10">
        <v>9.5480140935297886</v>
      </c>
      <c r="O659" s="247">
        <f t="shared" si="96"/>
        <v>9.5480140935297886</v>
      </c>
      <c r="P659" s="10">
        <f t="shared" si="92"/>
        <v>135.75649615598974</v>
      </c>
      <c r="Q659" s="11">
        <f t="shared" si="97"/>
        <v>3.0047918582556381E-2</v>
      </c>
    </row>
    <row r="660" spans="1:17">
      <c r="A660" s="9">
        <f t="shared" si="98"/>
        <v>24</v>
      </c>
      <c r="B660" s="14" t="s">
        <v>747</v>
      </c>
      <c r="C660" s="8">
        <f>димвенканали!C660</f>
        <v>4421.3999999999996</v>
      </c>
      <c r="D660" s="8">
        <f>димвенканали!D660</f>
        <v>0</v>
      </c>
      <c r="E660" s="8">
        <f>димвенканали!E660</f>
        <v>266.60000000000002</v>
      </c>
      <c r="F660" s="8">
        <f t="shared" si="93"/>
        <v>4688</v>
      </c>
      <c r="G660" s="8">
        <v>1</v>
      </c>
      <c r="H660" s="8">
        <v>2</v>
      </c>
      <c r="I660" s="8">
        <v>94</v>
      </c>
      <c r="J660" s="11">
        <v>3.1069827033952592E-2</v>
      </c>
      <c r="K660" s="18">
        <f t="shared" si="94"/>
        <v>70.501476617552854</v>
      </c>
      <c r="L660" s="10">
        <f t="shared" si="95"/>
        <v>25.923392952274185</v>
      </c>
      <c r="M660" s="10">
        <v>27.233946188340806</v>
      </c>
      <c r="N660" s="10">
        <v>9.3551249199231261</v>
      </c>
      <c r="O660" s="247">
        <f t="shared" si="96"/>
        <v>9.3551249199231261</v>
      </c>
      <c r="P660" s="10">
        <f t="shared" si="92"/>
        <v>133.01394067809096</v>
      </c>
      <c r="Q660" s="11">
        <f t="shared" si="97"/>
        <v>2.8373280861367527E-2</v>
      </c>
    </row>
    <row r="661" spans="1:17">
      <c r="A661" s="9">
        <f t="shared" si="98"/>
        <v>25</v>
      </c>
      <c r="B661" s="14" t="s">
        <v>748</v>
      </c>
      <c r="C661" s="8">
        <f>димвенканали!C661</f>
        <v>3216</v>
      </c>
      <c r="D661" s="8">
        <f>димвенканали!D661</f>
        <v>0</v>
      </c>
      <c r="E661" s="8">
        <f>димвенканали!E661</f>
        <v>0</v>
      </c>
      <c r="F661" s="8">
        <f t="shared" si="93"/>
        <v>3216</v>
      </c>
      <c r="G661" s="8"/>
      <c r="H661" s="8"/>
      <c r="I661" s="8">
        <v>70</v>
      </c>
      <c r="J661" s="11">
        <v>2.2421524663677129E-2</v>
      </c>
      <c r="K661" s="18">
        <f t="shared" si="94"/>
        <v>50.877354260089689</v>
      </c>
      <c r="L661" s="10">
        <f t="shared" si="95"/>
        <v>18.707603161434982</v>
      </c>
      <c r="M661" s="10">
        <v>19.653363228699551</v>
      </c>
      <c r="N661" s="10">
        <v>6.7511210762331837</v>
      </c>
      <c r="O661" s="247">
        <f t="shared" si="96"/>
        <v>6.7511210762331837</v>
      </c>
      <c r="P661" s="10">
        <f t="shared" si="92"/>
        <v>95.989441726457414</v>
      </c>
      <c r="Q661" s="11">
        <f t="shared" si="97"/>
        <v>2.9847463223400938E-2</v>
      </c>
    </row>
    <row r="662" spans="1:17">
      <c r="A662" s="9">
        <f t="shared" si="98"/>
        <v>26</v>
      </c>
      <c r="B662" s="14" t="s">
        <v>749</v>
      </c>
      <c r="C662" s="8">
        <f>димвенканали!C662</f>
        <v>5793.85</v>
      </c>
      <c r="D662" s="8">
        <f>димвенканали!D662</f>
        <v>0</v>
      </c>
      <c r="E662" s="8">
        <f>димвенканали!E662</f>
        <v>0</v>
      </c>
      <c r="F662" s="8">
        <f t="shared" si="93"/>
        <v>5793.85</v>
      </c>
      <c r="G662" s="8"/>
      <c r="H662" s="8"/>
      <c r="I662" s="8">
        <v>119</v>
      </c>
      <c r="J662" s="11">
        <v>3.811659192825112E-2</v>
      </c>
      <c r="K662" s="18">
        <f t="shared" si="94"/>
        <v>86.491502242152464</v>
      </c>
      <c r="L662" s="10">
        <f t="shared" si="95"/>
        <v>31.802925374439464</v>
      </c>
      <c r="M662" s="10">
        <v>33.410717488789238</v>
      </c>
      <c r="N662" s="10">
        <v>11.476905829596413</v>
      </c>
      <c r="O662" s="247">
        <f t="shared" si="96"/>
        <v>11.476905829596413</v>
      </c>
      <c r="P662" s="10">
        <f t="shared" si="92"/>
        <v>163.18205093497758</v>
      </c>
      <c r="Q662" s="11">
        <f t="shared" si="97"/>
        <v>2.8164700662767862E-2</v>
      </c>
    </row>
    <row r="663" spans="1:17">
      <c r="A663" s="9">
        <f t="shared" si="98"/>
        <v>27</v>
      </c>
      <c r="B663" s="14" t="s">
        <v>750</v>
      </c>
      <c r="C663" s="8">
        <f>димвенканали!C663</f>
        <v>5920.8</v>
      </c>
      <c r="D663" s="8">
        <f>димвенканали!D663</f>
        <v>0</v>
      </c>
      <c r="E663" s="8">
        <f>димвенканали!E663</f>
        <v>0</v>
      </c>
      <c r="F663" s="8">
        <f t="shared" si="93"/>
        <v>5920.8</v>
      </c>
      <c r="G663" s="8"/>
      <c r="H663" s="8"/>
      <c r="I663" s="8">
        <v>119</v>
      </c>
      <c r="J663" s="11">
        <v>3.811659192825112E-2</v>
      </c>
      <c r="K663" s="18">
        <f t="shared" si="94"/>
        <v>86.491502242152464</v>
      </c>
      <c r="L663" s="10">
        <f t="shared" si="95"/>
        <v>31.802925374439464</v>
      </c>
      <c r="M663" s="10">
        <v>33.410717488789238</v>
      </c>
      <c r="N663" s="10">
        <v>11.476905829596413</v>
      </c>
      <c r="O663" s="247">
        <f t="shared" si="96"/>
        <v>11.476905829596413</v>
      </c>
      <c r="P663" s="10">
        <f t="shared" si="92"/>
        <v>163.18205093497758</v>
      </c>
      <c r="Q663" s="11">
        <f t="shared" si="97"/>
        <v>2.7560811196962839E-2</v>
      </c>
    </row>
    <row r="664" spans="1:17">
      <c r="A664" s="9">
        <f t="shared" si="98"/>
        <v>28</v>
      </c>
      <c r="B664" s="14" t="s">
        <v>751</v>
      </c>
      <c r="C664" s="8">
        <f>димвенканали!C664</f>
        <v>5795.5</v>
      </c>
      <c r="D664" s="8">
        <f>димвенканали!D664</f>
        <v>0</v>
      </c>
      <c r="E664" s="8">
        <f>димвенканали!E664</f>
        <v>60.9</v>
      </c>
      <c r="F664" s="8">
        <f t="shared" si="93"/>
        <v>5856.4</v>
      </c>
      <c r="G664" s="8"/>
      <c r="H664" s="8">
        <v>1</v>
      </c>
      <c r="I664" s="8">
        <v>118</v>
      </c>
      <c r="J664" s="11">
        <v>3.811659192825112E-2</v>
      </c>
      <c r="K664" s="18">
        <f t="shared" si="94"/>
        <v>86.491502242152464</v>
      </c>
      <c r="L664" s="10">
        <f t="shared" si="95"/>
        <v>31.802925374439464</v>
      </c>
      <c r="M664" s="10">
        <v>33.410717488789238</v>
      </c>
      <c r="N664" s="10">
        <v>11.476905829596413</v>
      </c>
      <c r="O664" s="247">
        <f t="shared" si="96"/>
        <v>11.476905829596413</v>
      </c>
      <c r="P664" s="10">
        <f t="shared" si="92"/>
        <v>163.18205093497758</v>
      </c>
      <c r="Q664" s="11">
        <f t="shared" si="97"/>
        <v>2.7863884115664501E-2</v>
      </c>
    </row>
    <row r="665" spans="1:17">
      <c r="A665" s="9">
        <f t="shared" si="98"/>
        <v>29</v>
      </c>
      <c r="B665" s="14" t="s">
        <v>752</v>
      </c>
      <c r="C665" s="8">
        <f>димвенканали!C665</f>
        <v>161.19999999999999</v>
      </c>
      <c r="D665" s="8">
        <f>димвенканали!D665</f>
        <v>0</v>
      </c>
      <c r="E665" s="8">
        <f>димвенканали!E665</f>
        <v>0</v>
      </c>
      <c r="F665" s="8">
        <f t="shared" si="93"/>
        <v>161.19999999999999</v>
      </c>
      <c r="G665" s="8"/>
      <c r="H665" s="8"/>
      <c r="I665" s="8">
        <v>4</v>
      </c>
      <c r="J665" s="11">
        <v>1.2812299807815502E-3</v>
      </c>
      <c r="K665" s="18">
        <f t="shared" si="94"/>
        <v>2.907277386290839</v>
      </c>
      <c r="L665" s="10">
        <f t="shared" si="95"/>
        <v>1.0690058949391417</v>
      </c>
      <c r="M665" s="10">
        <v>1.1230493273542599</v>
      </c>
      <c r="N665" s="10">
        <v>0.38577834721332482</v>
      </c>
      <c r="O665" s="247">
        <f t="shared" si="96"/>
        <v>0.38577834721332482</v>
      </c>
      <c r="P665" s="10">
        <f t="shared" si="92"/>
        <v>5.4851109557975652</v>
      </c>
      <c r="Q665" s="11">
        <f t="shared" si="97"/>
        <v>3.4026742901970011E-2</v>
      </c>
    </row>
    <row r="666" spans="1:17">
      <c r="A666" s="9">
        <f t="shared" si="98"/>
        <v>30</v>
      </c>
      <c r="B666" s="14" t="s">
        <v>753</v>
      </c>
      <c r="C666" s="8">
        <f>димвенканали!C666</f>
        <v>1595.5</v>
      </c>
      <c r="D666" s="8">
        <f>димвенканали!D666</f>
        <v>0</v>
      </c>
      <c r="E666" s="8">
        <f>димвенканали!E666</f>
        <v>819.3</v>
      </c>
      <c r="F666" s="8">
        <f t="shared" si="93"/>
        <v>2414.8000000000002</v>
      </c>
      <c r="G666" s="8"/>
      <c r="H666" s="8">
        <v>1</v>
      </c>
      <c r="I666" s="8">
        <v>31</v>
      </c>
      <c r="J666" s="11">
        <v>1.0249839846252402E-2</v>
      </c>
      <c r="K666" s="18">
        <f t="shared" si="94"/>
        <v>23.258219090326712</v>
      </c>
      <c r="L666" s="10">
        <f t="shared" si="95"/>
        <v>8.5520471595131333</v>
      </c>
      <c r="M666" s="10">
        <v>8.9843946188340791</v>
      </c>
      <c r="N666" s="10">
        <v>3.0862267777065986</v>
      </c>
      <c r="O666" s="247">
        <f t="shared" si="96"/>
        <v>3.0862267777065986</v>
      </c>
      <c r="P666" s="10">
        <f t="shared" si="92"/>
        <v>43.880887646380522</v>
      </c>
      <c r="Q666" s="11">
        <f t="shared" si="97"/>
        <v>1.81716447102785E-2</v>
      </c>
    </row>
    <row r="667" spans="1:17">
      <c r="A667" s="9">
        <f t="shared" si="98"/>
        <v>31</v>
      </c>
      <c r="B667" s="14" t="s">
        <v>754</v>
      </c>
      <c r="C667" s="8">
        <f>димвенканали!C667</f>
        <v>1474.5</v>
      </c>
      <c r="D667" s="8">
        <f>димвенканали!D667</f>
        <v>0</v>
      </c>
      <c r="E667" s="8">
        <f>димвенканали!E667</f>
        <v>0</v>
      </c>
      <c r="F667" s="8">
        <f t="shared" si="93"/>
        <v>1474.5</v>
      </c>
      <c r="G667" s="8"/>
      <c r="H667" s="8"/>
      <c r="I667" s="8">
        <v>32</v>
      </c>
      <c r="J667" s="11">
        <v>1.0249839846252402E-2</v>
      </c>
      <c r="K667" s="18">
        <f t="shared" si="94"/>
        <v>23.258219090326712</v>
      </c>
      <c r="L667" s="10">
        <f t="shared" si="95"/>
        <v>8.5520471595131333</v>
      </c>
      <c r="M667" s="10">
        <v>8.9843946188340791</v>
      </c>
      <c r="N667" s="10">
        <v>3.0862267777065986</v>
      </c>
      <c r="O667" s="247">
        <f t="shared" si="96"/>
        <v>3.0862267777065986</v>
      </c>
      <c r="P667" s="10">
        <f t="shared" si="92"/>
        <v>43.880887646380522</v>
      </c>
      <c r="Q667" s="11">
        <f t="shared" si="97"/>
        <v>2.9759842418704999E-2</v>
      </c>
    </row>
    <row r="668" spans="1:17">
      <c r="A668" s="9">
        <f t="shared" si="98"/>
        <v>32</v>
      </c>
      <c r="B668" s="14" t="s">
        <v>755</v>
      </c>
      <c r="C668" s="8">
        <f>димвенканали!C668</f>
        <v>3142.9</v>
      </c>
      <c r="D668" s="8">
        <f>димвенканали!D668</f>
        <v>0</v>
      </c>
      <c r="E668" s="8">
        <f>димвенканали!E668</f>
        <v>0</v>
      </c>
      <c r="F668" s="8">
        <f t="shared" si="93"/>
        <v>3142.9</v>
      </c>
      <c r="G668" s="8"/>
      <c r="H668" s="8"/>
      <c r="I668" s="8">
        <v>76</v>
      </c>
      <c r="J668" s="11">
        <v>2.4343369634849454E-2</v>
      </c>
      <c r="K668" s="18">
        <f t="shared" si="94"/>
        <v>55.238270339525947</v>
      </c>
      <c r="L668" s="10">
        <f t="shared" si="95"/>
        <v>20.311112003843693</v>
      </c>
      <c r="M668" s="10">
        <v>21.337937219730939</v>
      </c>
      <c r="N668" s="10">
        <v>7.3297885970531711</v>
      </c>
      <c r="O668" s="247">
        <f t="shared" si="96"/>
        <v>7.3297885970531711</v>
      </c>
      <c r="P668" s="10">
        <f t="shared" si="92"/>
        <v>104.21710816015376</v>
      </c>
      <c r="Q668" s="11">
        <f t="shared" si="97"/>
        <v>3.3159536784547312E-2</v>
      </c>
    </row>
    <row r="669" spans="1:17">
      <c r="A669" s="9">
        <f t="shared" si="98"/>
        <v>33</v>
      </c>
      <c r="B669" s="14" t="s">
        <v>756</v>
      </c>
      <c r="C669" s="8">
        <f>димвенканали!C669</f>
        <v>3166.8</v>
      </c>
      <c r="D669" s="8">
        <f>димвенканали!D669</f>
        <v>0</v>
      </c>
      <c r="E669" s="8">
        <f>димвенканали!E669</f>
        <v>69.8</v>
      </c>
      <c r="F669" s="8">
        <f t="shared" si="93"/>
        <v>3236.6000000000004</v>
      </c>
      <c r="G669" s="8"/>
      <c r="H669" s="8">
        <v>1</v>
      </c>
      <c r="I669" s="8">
        <v>79</v>
      </c>
      <c r="J669" s="11">
        <v>2.5624599615631002E-2</v>
      </c>
      <c r="K669" s="18">
        <f t="shared" si="94"/>
        <v>58.145547725816776</v>
      </c>
      <c r="L669" s="10">
        <f t="shared" si="95"/>
        <v>21.380117898782832</v>
      </c>
      <c r="M669" s="10">
        <v>22.460986547085199</v>
      </c>
      <c r="N669" s="10">
        <v>7.7155669442664951</v>
      </c>
      <c r="O669" s="247">
        <f t="shared" si="96"/>
        <v>7.7155669442664951</v>
      </c>
      <c r="P669" s="10">
        <f t="shared" si="92"/>
        <v>109.70221911595131</v>
      </c>
      <c r="Q669" s="11">
        <f t="shared" si="97"/>
        <v>3.3894277672851539E-2</v>
      </c>
    </row>
    <row r="670" spans="1:17">
      <c r="A670" s="9">
        <f t="shared" si="98"/>
        <v>34</v>
      </c>
      <c r="B670" s="14" t="s">
        <v>757</v>
      </c>
      <c r="C670" s="8">
        <f>димвенканали!C670</f>
        <v>3152.9</v>
      </c>
      <c r="D670" s="8">
        <f>димвенканали!D670</f>
        <v>0</v>
      </c>
      <c r="E670" s="8">
        <f>димвенканали!E670</f>
        <v>74</v>
      </c>
      <c r="F670" s="8">
        <f t="shared" si="93"/>
        <v>3226.9</v>
      </c>
      <c r="G670" s="8"/>
      <c r="H670" s="8"/>
      <c r="I670" s="8">
        <v>80</v>
      </c>
      <c r="J670" s="11">
        <v>2.5624599615631002E-2</v>
      </c>
      <c r="K670" s="18">
        <f t="shared" si="94"/>
        <v>58.145547725816776</v>
      </c>
      <c r="L670" s="10">
        <f t="shared" si="95"/>
        <v>21.380117898782832</v>
      </c>
      <c r="M670" s="10">
        <v>22.460986547085199</v>
      </c>
      <c r="N670" s="10">
        <v>7.7155669442664951</v>
      </c>
      <c r="O670" s="247">
        <f t="shared" si="96"/>
        <v>7.7155669442664951</v>
      </c>
      <c r="P670" s="10">
        <f t="shared" si="92"/>
        <v>109.70221911595131</v>
      </c>
      <c r="Q670" s="11">
        <f t="shared" si="97"/>
        <v>3.3996163226611087E-2</v>
      </c>
    </row>
    <row r="671" spans="1:17">
      <c r="A671" s="9">
        <f t="shared" si="98"/>
        <v>35</v>
      </c>
      <c r="B671" s="14" t="s">
        <v>758</v>
      </c>
      <c r="C671" s="8">
        <f>димвенканали!C671</f>
        <v>4204.75</v>
      </c>
      <c r="D671" s="8">
        <f>димвенканали!D671</f>
        <v>0</v>
      </c>
      <c r="E671" s="8">
        <f>димвенканали!E671</f>
        <v>0</v>
      </c>
      <c r="F671" s="8">
        <f t="shared" si="93"/>
        <v>4204.75</v>
      </c>
      <c r="G671" s="8"/>
      <c r="H671" s="8"/>
      <c r="I671" s="8">
        <v>72</v>
      </c>
      <c r="J671" s="11">
        <v>2.3062139654067903E-2</v>
      </c>
      <c r="K671" s="18">
        <f t="shared" si="94"/>
        <v>52.330992953235103</v>
      </c>
      <c r="L671" s="10">
        <f t="shared" si="95"/>
        <v>19.242106108904547</v>
      </c>
      <c r="M671" s="10">
        <v>20.21488789237668</v>
      </c>
      <c r="N671" s="10">
        <v>6.9440102498398462</v>
      </c>
      <c r="O671" s="247">
        <f t="shared" si="96"/>
        <v>6.9440102498398462</v>
      </c>
      <c r="P671" s="10">
        <f t="shared" si="92"/>
        <v>98.731997204356176</v>
      </c>
      <c r="Q671" s="11">
        <f t="shared" si="97"/>
        <v>2.3481062418540026E-2</v>
      </c>
    </row>
    <row r="672" spans="1:17">
      <c r="A672" s="9">
        <f t="shared" si="98"/>
        <v>36</v>
      </c>
      <c r="B672" s="14" t="s">
        <v>759</v>
      </c>
      <c r="C672" s="8">
        <f>димвенканали!C672</f>
        <v>1489.2</v>
      </c>
      <c r="D672" s="8">
        <f>димвенканали!D672</f>
        <v>0</v>
      </c>
      <c r="E672" s="8">
        <f>димвенканали!E672</f>
        <v>0</v>
      </c>
      <c r="F672" s="8">
        <f t="shared" si="93"/>
        <v>1489.2</v>
      </c>
      <c r="G672" s="8"/>
      <c r="H672" s="8"/>
      <c r="I672" s="8">
        <v>32</v>
      </c>
      <c r="J672" s="11">
        <v>1.0249839846252402E-2</v>
      </c>
      <c r="K672" s="18">
        <f t="shared" si="94"/>
        <v>23.258219090326712</v>
      </c>
      <c r="L672" s="10">
        <f t="shared" si="95"/>
        <v>8.5520471595131333</v>
      </c>
      <c r="M672" s="10">
        <v>8.9843946188340791</v>
      </c>
      <c r="N672" s="10">
        <v>3.0862267777065986</v>
      </c>
      <c r="O672" s="247">
        <f t="shared" si="96"/>
        <v>3.0862267777065986</v>
      </c>
      <c r="P672" s="10">
        <f t="shared" si="92"/>
        <v>43.880887646380522</v>
      </c>
      <c r="Q672" s="11">
        <f t="shared" si="97"/>
        <v>2.9466080879922456E-2</v>
      </c>
    </row>
    <row r="673" spans="1:17">
      <c r="A673" s="9">
        <f t="shared" si="98"/>
        <v>37</v>
      </c>
      <c r="B673" s="14" t="s">
        <v>760</v>
      </c>
      <c r="C673" s="8">
        <f>димвенканали!C673</f>
        <v>4047.96</v>
      </c>
      <c r="D673" s="8">
        <f>димвенканали!D673</f>
        <v>0</v>
      </c>
      <c r="E673" s="8">
        <f>димвенканали!E673</f>
        <v>0</v>
      </c>
      <c r="F673" s="8">
        <f t="shared" si="93"/>
        <v>4047.96</v>
      </c>
      <c r="G673" s="8"/>
      <c r="H673" s="8"/>
      <c r="I673" s="8">
        <v>71</v>
      </c>
      <c r="J673" s="11">
        <v>2.2741832158872516E-2</v>
      </c>
      <c r="K673" s="18">
        <f t="shared" si="94"/>
        <v>51.604173606662393</v>
      </c>
      <c r="L673" s="10">
        <f t="shared" si="95"/>
        <v>18.974854635169763</v>
      </c>
      <c r="M673" s="10">
        <v>19.934125560538114</v>
      </c>
      <c r="N673" s="10">
        <v>4.573382447149263</v>
      </c>
      <c r="O673" s="247">
        <f t="shared" si="96"/>
        <v>4.573382447149263</v>
      </c>
      <c r="P673" s="10">
        <f t="shared" si="92"/>
        <v>95.08653624951954</v>
      </c>
      <c r="Q673" s="11">
        <f t="shared" si="97"/>
        <v>2.3489989093152981E-2</v>
      </c>
    </row>
    <row r="674" spans="1:17">
      <c r="A674" s="9">
        <f t="shared" si="98"/>
        <v>38</v>
      </c>
      <c r="B674" s="14" t="s">
        <v>761</v>
      </c>
      <c r="C674" s="8">
        <f>димвенканали!C674</f>
        <v>308</v>
      </c>
      <c r="D674" s="8">
        <f>димвенканали!D674</f>
        <v>0</v>
      </c>
      <c r="E674" s="8">
        <f>димвенканали!E674</f>
        <v>0</v>
      </c>
      <c r="F674" s="8">
        <f t="shared" si="93"/>
        <v>308</v>
      </c>
      <c r="G674" s="8"/>
      <c r="H674" s="8"/>
      <c r="I674" s="8">
        <v>8</v>
      </c>
      <c r="J674" s="11">
        <v>2.5624599615631004E-3</v>
      </c>
      <c r="K674" s="18">
        <f t="shared" si="94"/>
        <v>5.814554772581678</v>
      </c>
      <c r="L674" s="10">
        <f t="shared" si="95"/>
        <v>2.1380117898782833</v>
      </c>
      <c r="M674" s="10">
        <v>2.2460986547085198</v>
      </c>
      <c r="N674" s="10">
        <v>0.77155669442664965</v>
      </c>
      <c r="O674" s="247">
        <f t="shared" si="96"/>
        <v>0.77155669442664965</v>
      </c>
      <c r="P674" s="10">
        <f t="shared" si="92"/>
        <v>10.97022191159513</v>
      </c>
      <c r="Q674" s="11">
        <f t="shared" si="97"/>
        <v>3.5617603609075101E-2</v>
      </c>
    </row>
    <row r="675" spans="1:17">
      <c r="A675" s="9">
        <f t="shared" si="98"/>
        <v>39</v>
      </c>
      <c r="B675" s="14" t="s">
        <v>762</v>
      </c>
      <c r="C675" s="8">
        <f>димвенканали!C675</f>
        <v>157.54</v>
      </c>
      <c r="D675" s="8">
        <f>димвенканали!D675</f>
        <v>0</v>
      </c>
      <c r="E675" s="8">
        <f>димвенканали!E675</f>
        <v>0</v>
      </c>
      <c r="F675" s="8">
        <f t="shared" si="93"/>
        <v>157.54</v>
      </c>
      <c r="G675" s="8"/>
      <c r="H675" s="8"/>
      <c r="I675" s="8">
        <v>2</v>
      </c>
      <c r="J675" s="11">
        <v>6.406149903907751E-4</v>
      </c>
      <c r="K675" s="18">
        <f t="shared" si="94"/>
        <v>1.4536386931454195</v>
      </c>
      <c r="L675" s="10">
        <f t="shared" si="95"/>
        <v>0.53450294746957083</v>
      </c>
      <c r="M675" s="10">
        <v>0.56152466367712994</v>
      </c>
      <c r="N675" s="10">
        <v>0.19288917360666241</v>
      </c>
      <c r="O675" s="247">
        <f t="shared" si="96"/>
        <v>0.19288917360666241</v>
      </c>
      <c r="P675" s="10">
        <f t="shared" si="92"/>
        <v>2.7425554778987826</v>
      </c>
      <c r="Q675" s="11">
        <f t="shared" si="97"/>
        <v>1.7408629414109322E-2</v>
      </c>
    </row>
    <row r="676" spans="1:17">
      <c r="A676" s="9">
        <f t="shared" si="98"/>
        <v>40</v>
      </c>
      <c r="B676" s="14" t="s">
        <v>763</v>
      </c>
      <c r="C676" s="8">
        <f>димвенканали!C676</f>
        <v>547.4</v>
      </c>
      <c r="D676" s="8">
        <f>димвенканали!D676</f>
        <v>0</v>
      </c>
      <c r="E676" s="8">
        <f>димвенканали!E676</f>
        <v>0</v>
      </c>
      <c r="F676" s="8">
        <f t="shared" si="93"/>
        <v>547.4</v>
      </c>
      <c r="G676" s="8"/>
      <c r="H676" s="8"/>
      <c r="I676" s="8">
        <v>12</v>
      </c>
      <c r="J676" s="11">
        <v>3.8436899423446506E-3</v>
      </c>
      <c r="K676" s="18">
        <f t="shared" si="94"/>
        <v>8.7218321588725178</v>
      </c>
      <c r="L676" s="10">
        <f t="shared" si="95"/>
        <v>3.207017684817425</v>
      </c>
      <c r="M676" s="10">
        <v>3.3691479820627799</v>
      </c>
      <c r="N676" s="10">
        <v>1.1573350416399744</v>
      </c>
      <c r="O676" s="247">
        <f t="shared" si="96"/>
        <v>1.1573350416399744</v>
      </c>
      <c r="P676" s="10">
        <f t="shared" si="92"/>
        <v>16.455332867392695</v>
      </c>
      <c r="Q676" s="11">
        <f t="shared" si="97"/>
        <v>3.006089307159791E-2</v>
      </c>
    </row>
    <row r="677" spans="1:17">
      <c r="A677" s="9">
        <f t="shared" si="98"/>
        <v>41</v>
      </c>
      <c r="B677" s="14" t="s">
        <v>764</v>
      </c>
      <c r="C677" s="8">
        <f>димвенканали!C677</f>
        <v>307.3</v>
      </c>
      <c r="D677" s="8">
        <f>димвенканали!D677</f>
        <v>0</v>
      </c>
      <c r="E677" s="8">
        <f>димвенканали!E677</f>
        <v>0</v>
      </c>
      <c r="F677" s="8">
        <f t="shared" si="93"/>
        <v>307.3</v>
      </c>
      <c r="G677" s="8"/>
      <c r="H677" s="8"/>
      <c r="I677" s="8">
        <v>8</v>
      </c>
      <c r="J677" s="11">
        <v>2.5624599615631004E-3</v>
      </c>
      <c r="K677" s="18">
        <f t="shared" si="94"/>
        <v>5.814554772581678</v>
      </c>
      <c r="L677" s="10">
        <f t="shared" si="95"/>
        <v>2.1380117898782833</v>
      </c>
      <c r="M677" s="10">
        <v>2.2460986547085198</v>
      </c>
      <c r="N677" s="10">
        <v>0.77155669442664965</v>
      </c>
      <c r="O677" s="247">
        <f t="shared" si="96"/>
        <v>0.77155669442664965</v>
      </c>
      <c r="P677" s="10">
        <f t="shared" si="92"/>
        <v>10.97022191159513</v>
      </c>
      <c r="Q677" s="11">
        <f t="shared" si="97"/>
        <v>3.5698737102489844E-2</v>
      </c>
    </row>
    <row r="678" spans="1:17">
      <c r="A678" s="9">
        <f t="shared" si="98"/>
        <v>42</v>
      </c>
      <c r="B678" s="14" t="s">
        <v>765</v>
      </c>
      <c r="C678" s="8">
        <f>димвенканали!C678</f>
        <v>137.69999999999999</v>
      </c>
      <c r="D678" s="8">
        <f>димвенканали!D678</f>
        <v>0</v>
      </c>
      <c r="E678" s="8">
        <f>димвенканали!E678</f>
        <v>0</v>
      </c>
      <c r="F678" s="8">
        <f t="shared" si="93"/>
        <v>137.69999999999999</v>
      </c>
      <c r="G678" s="8"/>
      <c r="H678" s="8"/>
      <c r="I678" s="8">
        <v>2</v>
      </c>
      <c r="J678" s="11">
        <v>6.406149903907751E-4</v>
      </c>
      <c r="K678" s="18">
        <f t="shared" si="94"/>
        <v>1.4536386931454195</v>
      </c>
      <c r="L678" s="10">
        <f t="shared" si="95"/>
        <v>0.53450294746957083</v>
      </c>
      <c r="M678" s="10">
        <v>0.56152466367712994</v>
      </c>
      <c r="N678" s="10">
        <v>0.19288917360666241</v>
      </c>
      <c r="O678" s="247">
        <f t="shared" si="96"/>
        <v>0.19288917360666241</v>
      </c>
      <c r="P678" s="10">
        <f t="shared" si="92"/>
        <v>2.7425554778987826</v>
      </c>
      <c r="Q678" s="11">
        <f t="shared" si="97"/>
        <v>1.991688800216981E-2</v>
      </c>
    </row>
    <row r="679" spans="1:17">
      <c r="A679" s="9">
        <f t="shared" si="98"/>
        <v>43</v>
      </c>
      <c r="B679" s="14" t="s">
        <v>766</v>
      </c>
      <c r="C679" s="8">
        <f>димвенканали!C679</f>
        <v>536.1</v>
      </c>
      <c r="D679" s="8">
        <f>димвенканали!D679</f>
        <v>0</v>
      </c>
      <c r="E679" s="8">
        <f>димвенканали!E679</f>
        <v>0</v>
      </c>
      <c r="F679" s="8">
        <f t="shared" si="93"/>
        <v>536.1</v>
      </c>
      <c r="G679" s="8"/>
      <c r="H679" s="8"/>
      <c r="I679" s="8">
        <v>12</v>
      </c>
      <c r="J679" s="11">
        <v>3.8436899423446506E-3</v>
      </c>
      <c r="K679" s="18">
        <f t="shared" si="94"/>
        <v>8.7218321588725178</v>
      </c>
      <c r="L679" s="10">
        <f t="shared" si="95"/>
        <v>3.207017684817425</v>
      </c>
      <c r="M679" s="10">
        <v>3.3691479820627799</v>
      </c>
      <c r="N679" s="10">
        <v>1.1573350416399744</v>
      </c>
      <c r="O679" s="247">
        <f t="shared" si="96"/>
        <v>1.1573350416399744</v>
      </c>
      <c r="P679" s="10">
        <f t="shared" si="92"/>
        <v>16.455332867392695</v>
      </c>
      <c r="Q679" s="11">
        <f t="shared" si="97"/>
        <v>3.0694521297132429E-2</v>
      </c>
    </row>
    <row r="680" spans="1:17">
      <c r="A680" s="9">
        <f t="shared" si="98"/>
        <v>44</v>
      </c>
      <c r="B680" s="14" t="s">
        <v>767</v>
      </c>
      <c r="C680" s="8">
        <f>димвенканали!C680</f>
        <v>4434.25</v>
      </c>
      <c r="D680" s="8">
        <f>димвенканали!D680</f>
        <v>0</v>
      </c>
      <c r="E680" s="8">
        <f>димвенканали!E680</f>
        <v>0</v>
      </c>
      <c r="F680" s="8">
        <f t="shared" si="93"/>
        <v>4434.25</v>
      </c>
      <c r="G680" s="8">
        <v>1</v>
      </c>
      <c r="H680" s="8"/>
      <c r="I680" s="8">
        <v>97</v>
      </c>
      <c r="J680" s="11">
        <v>3.1390134529147982E-2</v>
      </c>
      <c r="K680" s="18">
        <f t="shared" si="94"/>
        <v>71.228295964125564</v>
      </c>
      <c r="L680" s="10">
        <f t="shared" si="95"/>
        <v>26.190644426008973</v>
      </c>
      <c r="M680" s="10">
        <v>27.514708520179372</v>
      </c>
      <c r="N680" s="10">
        <v>9.4515695067264573</v>
      </c>
      <c r="O680" s="247">
        <f t="shared" si="96"/>
        <v>9.4515695067264573</v>
      </c>
      <c r="P680" s="10">
        <f t="shared" si="92"/>
        <v>134.38521841704036</v>
      </c>
      <c r="Q680" s="11">
        <f t="shared" si="97"/>
        <v>3.0306188964772027E-2</v>
      </c>
    </row>
    <row r="681" spans="1:17">
      <c r="A681" s="9">
        <f t="shared" si="98"/>
        <v>45</v>
      </c>
      <c r="B681" s="14" t="s">
        <v>768</v>
      </c>
      <c r="C681" s="8">
        <f>димвенканали!C681</f>
        <v>349</v>
      </c>
      <c r="D681" s="8">
        <f>димвенканали!D681</f>
        <v>0</v>
      </c>
      <c r="E681" s="8">
        <f>димвенканали!E681</f>
        <v>0</v>
      </c>
      <c r="F681" s="8">
        <f t="shared" si="93"/>
        <v>349</v>
      </c>
      <c r="G681" s="8"/>
      <c r="H681" s="8"/>
      <c r="I681" s="8">
        <v>8</v>
      </c>
      <c r="J681" s="11">
        <v>2.5624599615631004E-3</v>
      </c>
      <c r="K681" s="18">
        <f t="shared" si="94"/>
        <v>5.814554772581678</v>
      </c>
      <c r="L681" s="10">
        <f t="shared" si="95"/>
        <v>2.1380117898782833</v>
      </c>
      <c r="M681" s="10">
        <v>2.2460986547085198</v>
      </c>
      <c r="N681" s="10">
        <v>0.77155669442664965</v>
      </c>
      <c r="O681" s="247">
        <f t="shared" si="96"/>
        <v>0.77155669442664965</v>
      </c>
      <c r="P681" s="10">
        <f t="shared" si="92"/>
        <v>10.97022191159513</v>
      </c>
      <c r="Q681" s="11">
        <f t="shared" si="97"/>
        <v>3.1433300606289773E-2</v>
      </c>
    </row>
    <row r="682" spans="1:17">
      <c r="A682" s="9">
        <f t="shared" si="98"/>
        <v>46</v>
      </c>
      <c r="B682" s="14" t="s">
        <v>769</v>
      </c>
      <c r="C682" s="8">
        <f>димвенканали!C682</f>
        <v>406.5</v>
      </c>
      <c r="D682" s="8">
        <f>димвенканали!D682</f>
        <v>0</v>
      </c>
      <c r="E682" s="8">
        <f>димвенканали!E682</f>
        <v>0</v>
      </c>
      <c r="F682" s="8">
        <f t="shared" si="93"/>
        <v>406.5</v>
      </c>
      <c r="G682" s="8"/>
      <c r="H682" s="8"/>
      <c r="I682" s="8">
        <v>8</v>
      </c>
      <c r="J682" s="11">
        <v>2.5624599615631004E-3</v>
      </c>
      <c r="K682" s="18">
        <f t="shared" si="94"/>
        <v>5.814554772581678</v>
      </c>
      <c r="L682" s="10">
        <f t="shared" si="95"/>
        <v>2.1380117898782833</v>
      </c>
      <c r="M682" s="10">
        <v>2.2460986547085198</v>
      </c>
      <c r="N682" s="10">
        <v>0.77155669442664965</v>
      </c>
      <c r="O682" s="247">
        <f t="shared" si="96"/>
        <v>0.77155669442664965</v>
      </c>
      <c r="P682" s="10">
        <f t="shared" si="92"/>
        <v>10.97022191159513</v>
      </c>
      <c r="Q682" s="11">
        <f t="shared" si="97"/>
        <v>2.6987015772681748E-2</v>
      </c>
    </row>
    <row r="683" spans="1:17">
      <c r="A683" s="9">
        <f t="shared" si="98"/>
        <v>47</v>
      </c>
      <c r="B683" s="14" t="s">
        <v>770</v>
      </c>
      <c r="C683" s="8">
        <f>димвенканали!C683</f>
        <v>404.1</v>
      </c>
      <c r="D683" s="8">
        <f>димвенканали!D683</f>
        <v>0</v>
      </c>
      <c r="E683" s="8">
        <f>димвенканали!E683</f>
        <v>0</v>
      </c>
      <c r="F683" s="8">
        <f t="shared" si="93"/>
        <v>404.1</v>
      </c>
      <c r="G683" s="8"/>
      <c r="H683" s="8"/>
      <c r="I683" s="8">
        <v>8</v>
      </c>
      <c r="J683" s="11">
        <v>2.5624599615631004E-3</v>
      </c>
      <c r="K683" s="18">
        <f t="shared" si="94"/>
        <v>5.814554772581678</v>
      </c>
      <c r="L683" s="10">
        <f t="shared" si="95"/>
        <v>2.1380117898782833</v>
      </c>
      <c r="M683" s="10">
        <v>2.2460986547085198</v>
      </c>
      <c r="N683" s="10">
        <v>0.77155669442664965</v>
      </c>
      <c r="O683" s="247">
        <f t="shared" si="96"/>
        <v>0.77155669442664965</v>
      </c>
      <c r="P683" s="10">
        <f t="shared" si="92"/>
        <v>10.97022191159513</v>
      </c>
      <c r="Q683" s="11">
        <f t="shared" si="97"/>
        <v>2.7147295005184681E-2</v>
      </c>
    </row>
    <row r="684" spans="1:17">
      <c r="A684" s="9">
        <f t="shared" si="98"/>
        <v>48</v>
      </c>
      <c r="B684" s="14" t="s">
        <v>771</v>
      </c>
      <c r="C684" s="8">
        <f>димвенканали!C684</f>
        <v>408.5</v>
      </c>
      <c r="D684" s="8">
        <f>димвенканали!D684</f>
        <v>0</v>
      </c>
      <c r="E684" s="8">
        <f>димвенканали!E684</f>
        <v>0</v>
      </c>
      <c r="F684" s="8">
        <f t="shared" si="93"/>
        <v>408.5</v>
      </c>
      <c r="G684" s="8"/>
      <c r="H684" s="8"/>
      <c r="I684" s="8">
        <v>8</v>
      </c>
      <c r="J684" s="11">
        <v>2.5624599615631004E-3</v>
      </c>
      <c r="K684" s="18">
        <f t="shared" si="94"/>
        <v>5.814554772581678</v>
      </c>
      <c r="L684" s="10">
        <f t="shared" si="95"/>
        <v>2.1380117898782833</v>
      </c>
      <c r="M684" s="10">
        <v>2.2460986547085198</v>
      </c>
      <c r="N684" s="10">
        <v>0.77155669442664965</v>
      </c>
      <c r="O684" s="247">
        <f t="shared" si="96"/>
        <v>0.77155669442664965</v>
      </c>
      <c r="P684" s="10">
        <f t="shared" si="92"/>
        <v>10.97022191159513</v>
      </c>
      <c r="Q684" s="11">
        <f t="shared" si="97"/>
        <v>2.6854888400477676E-2</v>
      </c>
    </row>
    <row r="685" spans="1:17">
      <c r="A685" s="9">
        <f t="shared" si="98"/>
        <v>49</v>
      </c>
      <c r="B685" s="14" t="s">
        <v>772</v>
      </c>
      <c r="C685" s="8">
        <f>димвенканали!C685</f>
        <v>1814.6</v>
      </c>
      <c r="D685" s="8">
        <f>димвенканали!D685</f>
        <v>0</v>
      </c>
      <c r="E685" s="8">
        <f>димвенканали!E685</f>
        <v>0</v>
      </c>
      <c r="F685" s="8">
        <f t="shared" si="93"/>
        <v>1814.6</v>
      </c>
      <c r="G685" s="8"/>
      <c r="H685" s="8"/>
      <c r="I685" s="8">
        <v>40</v>
      </c>
      <c r="J685" s="11">
        <v>1.2812299807815501E-2</v>
      </c>
      <c r="K685" s="18">
        <f t="shared" si="94"/>
        <v>29.072773862908388</v>
      </c>
      <c r="L685" s="10">
        <f t="shared" si="95"/>
        <v>10.690058949391416</v>
      </c>
      <c r="M685" s="10">
        <v>11.230493273542599</v>
      </c>
      <c r="N685" s="10">
        <v>3.8577834721332476</v>
      </c>
      <c r="O685" s="247">
        <f t="shared" si="96"/>
        <v>3.8577834721332476</v>
      </c>
      <c r="P685" s="10">
        <f t="shared" si="92"/>
        <v>54.851109557975654</v>
      </c>
      <c r="Q685" s="11">
        <f t="shared" si="97"/>
        <v>3.02276587446135E-2</v>
      </c>
    </row>
    <row r="686" spans="1:17">
      <c r="A686" s="9">
        <f t="shared" si="98"/>
        <v>50</v>
      </c>
      <c r="B686" s="14" t="s">
        <v>773</v>
      </c>
      <c r="C686" s="8">
        <f>димвенканали!C686</f>
        <v>358.3</v>
      </c>
      <c r="D686" s="8">
        <f>димвенканали!D686</f>
        <v>0</v>
      </c>
      <c r="E686" s="8">
        <f>димвенканали!E686</f>
        <v>0</v>
      </c>
      <c r="F686" s="8">
        <f t="shared" si="93"/>
        <v>358.3</v>
      </c>
      <c r="G686" s="8"/>
      <c r="H686" s="8"/>
      <c r="I686" s="8">
        <v>8</v>
      </c>
      <c r="J686" s="11">
        <v>2.5624599615631004E-3</v>
      </c>
      <c r="K686" s="18">
        <f t="shared" si="94"/>
        <v>5.814554772581678</v>
      </c>
      <c r="L686" s="10">
        <f t="shared" si="95"/>
        <v>2.1380117898782833</v>
      </c>
      <c r="M686" s="10">
        <v>2.2460986547085198</v>
      </c>
      <c r="N686" s="10">
        <v>0.77155669442664965</v>
      </c>
      <c r="O686" s="247">
        <f t="shared" si="96"/>
        <v>0.77155669442664965</v>
      </c>
      <c r="P686" s="10">
        <f t="shared" si="92"/>
        <v>10.97022191159513</v>
      </c>
      <c r="Q686" s="11">
        <f t="shared" si="97"/>
        <v>3.0617420908722104E-2</v>
      </c>
    </row>
    <row r="687" spans="1:17">
      <c r="A687" s="9">
        <f t="shared" si="98"/>
        <v>51</v>
      </c>
      <c r="B687" s="14" t="s">
        <v>774</v>
      </c>
      <c r="C687" s="8">
        <f>димвенканали!C687</f>
        <v>341</v>
      </c>
      <c r="D687" s="8">
        <f>димвенканали!D687</f>
        <v>0</v>
      </c>
      <c r="E687" s="8">
        <f>димвенканали!E687</f>
        <v>0</v>
      </c>
      <c r="F687" s="8">
        <f t="shared" si="93"/>
        <v>341</v>
      </c>
      <c r="G687" s="8"/>
      <c r="H687" s="8"/>
      <c r="I687" s="8">
        <v>8</v>
      </c>
      <c r="J687" s="11">
        <v>2.5624599615631004E-3</v>
      </c>
      <c r="K687" s="18">
        <f t="shared" si="94"/>
        <v>5.814554772581678</v>
      </c>
      <c r="L687" s="10">
        <f t="shared" si="95"/>
        <v>2.1380117898782833</v>
      </c>
      <c r="M687" s="10">
        <v>2.2460986547085198</v>
      </c>
      <c r="N687" s="10">
        <v>0.77155669442664965</v>
      </c>
      <c r="O687" s="247">
        <f t="shared" si="96"/>
        <v>0.77155669442664965</v>
      </c>
      <c r="P687" s="10">
        <f t="shared" si="92"/>
        <v>10.97022191159513</v>
      </c>
      <c r="Q687" s="11">
        <f t="shared" si="97"/>
        <v>3.2170738743680732E-2</v>
      </c>
    </row>
    <row r="688" spans="1:17">
      <c r="A688" s="9">
        <f t="shared" si="98"/>
        <v>52</v>
      </c>
      <c r="B688" s="14" t="s">
        <v>775</v>
      </c>
      <c r="C688" s="8">
        <f>димвенканали!C688</f>
        <v>1911.3</v>
      </c>
      <c r="D688" s="8">
        <f>димвенканали!D688</f>
        <v>0</v>
      </c>
      <c r="E688" s="8">
        <f>димвенканали!E688</f>
        <v>348.5</v>
      </c>
      <c r="F688" s="8">
        <f t="shared" si="93"/>
        <v>2259.8000000000002</v>
      </c>
      <c r="G688" s="8"/>
      <c r="H688" s="8">
        <v>2</v>
      </c>
      <c r="I688" s="8">
        <v>36</v>
      </c>
      <c r="J688" s="11">
        <v>1.2171684817424727E-2</v>
      </c>
      <c r="K688" s="18">
        <f t="shared" si="94"/>
        <v>27.619135169762973</v>
      </c>
      <c r="L688" s="10">
        <f t="shared" si="95"/>
        <v>10.155556001921846</v>
      </c>
      <c r="M688" s="10">
        <v>10.66896860986547</v>
      </c>
      <c r="N688" s="10">
        <v>3.6648942985265855</v>
      </c>
      <c r="O688" s="247">
        <f t="shared" si="96"/>
        <v>3.6648942985265855</v>
      </c>
      <c r="P688" s="10">
        <f t="shared" si="92"/>
        <v>52.108554080076878</v>
      </c>
      <c r="Q688" s="11">
        <f t="shared" si="97"/>
        <v>2.3058922948967553E-2</v>
      </c>
    </row>
    <row r="689" spans="1:17">
      <c r="A689" s="9">
        <f t="shared" si="98"/>
        <v>53</v>
      </c>
      <c r="B689" s="14" t="s">
        <v>776</v>
      </c>
      <c r="C689" s="8">
        <f>димвенканали!C689</f>
        <v>383.21</v>
      </c>
      <c r="D689" s="8">
        <f>димвенканали!D689</f>
        <v>0</v>
      </c>
      <c r="E689" s="8">
        <f>димвенканали!E689</f>
        <v>0</v>
      </c>
      <c r="F689" s="8">
        <f t="shared" si="93"/>
        <v>383.21</v>
      </c>
      <c r="G689" s="8"/>
      <c r="H689" s="8"/>
      <c r="I689" s="8">
        <v>8</v>
      </c>
      <c r="J689" s="11">
        <v>2.5624599615631004E-3</v>
      </c>
      <c r="K689" s="18">
        <f t="shared" si="94"/>
        <v>5.814554772581678</v>
      </c>
      <c r="L689" s="10">
        <f t="shared" si="95"/>
        <v>2.1380117898782833</v>
      </c>
      <c r="M689" s="10">
        <v>2.2460986547085198</v>
      </c>
      <c r="N689" s="10">
        <v>0.77155669442664965</v>
      </c>
      <c r="O689" s="247">
        <f t="shared" si="96"/>
        <v>0.77155669442664965</v>
      </c>
      <c r="P689" s="10">
        <f t="shared" si="92"/>
        <v>10.97022191159513</v>
      </c>
      <c r="Q689" s="11">
        <f t="shared" si="97"/>
        <v>2.862718068838269E-2</v>
      </c>
    </row>
    <row r="690" spans="1:17">
      <c r="A690" s="9">
        <f t="shared" si="98"/>
        <v>54</v>
      </c>
      <c r="B690" s="14" t="s">
        <v>777</v>
      </c>
      <c r="C690" s="8">
        <f>димвенканали!C690</f>
        <v>122.4</v>
      </c>
      <c r="D690" s="8">
        <f>димвенканали!D690</f>
        <v>0</v>
      </c>
      <c r="E690" s="8">
        <f>димвенканали!E690</f>
        <v>0</v>
      </c>
      <c r="F690" s="8">
        <f t="shared" si="93"/>
        <v>122.4</v>
      </c>
      <c r="G690" s="8"/>
      <c r="H690" s="8"/>
      <c r="I690" s="8">
        <v>3</v>
      </c>
      <c r="J690" s="11">
        <v>9.6092248558616266E-4</v>
      </c>
      <c r="K690" s="18">
        <f t="shared" si="94"/>
        <v>2.1804580397181295</v>
      </c>
      <c r="L690" s="10">
        <f t="shared" si="95"/>
        <v>0.80175442120435625</v>
      </c>
      <c r="M690" s="10">
        <v>0.84228699551569497</v>
      </c>
      <c r="N690" s="10">
        <v>0.28933376040999359</v>
      </c>
      <c r="O690" s="247">
        <f t="shared" si="96"/>
        <v>0.28933376040999359</v>
      </c>
      <c r="P690" s="10">
        <f t="shared" si="92"/>
        <v>4.1138332168481737</v>
      </c>
      <c r="Q690" s="11">
        <f t="shared" si="97"/>
        <v>3.3609748503661552E-2</v>
      </c>
    </row>
    <row r="691" spans="1:17">
      <c r="A691" s="9">
        <f t="shared" si="98"/>
        <v>55</v>
      </c>
      <c r="B691" s="79" t="s">
        <v>778</v>
      </c>
      <c r="C691" s="8">
        <f>димвенканали!C691</f>
        <v>186.3</v>
      </c>
      <c r="D691" s="8">
        <f>димвенканали!D691</f>
        <v>0</v>
      </c>
      <c r="E691" s="8">
        <f>димвенканали!E691</f>
        <v>0</v>
      </c>
      <c r="F691" s="8">
        <f t="shared" si="93"/>
        <v>186.3</v>
      </c>
      <c r="G691" s="8"/>
      <c r="H691" s="8"/>
      <c r="I691" s="8">
        <v>4</v>
      </c>
      <c r="J691" s="11">
        <v>1.2812299807815502E-3</v>
      </c>
      <c r="K691" s="18">
        <f t="shared" si="94"/>
        <v>2.907277386290839</v>
      </c>
      <c r="L691" s="10">
        <f t="shared" si="95"/>
        <v>1.0690058949391417</v>
      </c>
      <c r="M691" s="10">
        <v>1.1230493273542599</v>
      </c>
      <c r="N691" s="10">
        <v>0.38577834721332482</v>
      </c>
      <c r="O691" s="247">
        <f t="shared" si="96"/>
        <v>0.38577834721332482</v>
      </c>
      <c r="P691" s="10">
        <f t="shared" si="92"/>
        <v>5.4851109557975652</v>
      </c>
      <c r="Q691" s="11">
        <f t="shared" si="97"/>
        <v>2.9442356177120585E-2</v>
      </c>
    </row>
    <row r="692" spans="1:17">
      <c r="A692" s="9">
        <f t="shared" si="98"/>
        <v>56</v>
      </c>
      <c r="B692" s="14" t="s">
        <v>779</v>
      </c>
      <c r="C692" s="8">
        <f>димвенканали!C692</f>
        <v>989.04</v>
      </c>
      <c r="D692" s="8">
        <f>димвенканали!D692</f>
        <v>0</v>
      </c>
      <c r="E692" s="8">
        <f>димвенканали!E692</f>
        <v>0</v>
      </c>
      <c r="F692" s="8">
        <f t="shared" si="93"/>
        <v>989.04</v>
      </c>
      <c r="G692" s="8"/>
      <c r="H692" s="8"/>
      <c r="I692" s="8">
        <v>24</v>
      </c>
      <c r="J692" s="11">
        <v>7.6873798846893012E-3</v>
      </c>
      <c r="K692" s="18">
        <f t="shared" si="94"/>
        <v>17.443664317745036</v>
      </c>
      <c r="L692" s="10">
        <f t="shared" si="95"/>
        <v>6.41403536963485</v>
      </c>
      <c r="M692" s="10">
        <v>6.7382959641255598</v>
      </c>
      <c r="N692" s="10">
        <v>2.3146700832799487</v>
      </c>
      <c r="O692" s="247">
        <f t="shared" si="96"/>
        <v>2.3146700832799487</v>
      </c>
      <c r="P692" s="10">
        <f t="shared" si="92"/>
        <v>32.91066573478539</v>
      </c>
      <c r="Q692" s="11">
        <f t="shared" si="97"/>
        <v>3.3275363721169404E-2</v>
      </c>
    </row>
    <row r="693" spans="1:17">
      <c r="A693" s="9">
        <f t="shared" si="98"/>
        <v>57</v>
      </c>
      <c r="B693" s="14" t="s">
        <v>780</v>
      </c>
      <c r="C693" s="8">
        <f>димвенканали!C693</f>
        <v>336.3</v>
      </c>
      <c r="D693" s="8">
        <f>димвенканали!D693</f>
        <v>0</v>
      </c>
      <c r="E693" s="8">
        <f>димвенканали!E693</f>
        <v>0</v>
      </c>
      <c r="F693" s="8">
        <f t="shared" si="93"/>
        <v>336.3</v>
      </c>
      <c r="G693" s="8"/>
      <c r="H693" s="8"/>
      <c r="I693" s="8">
        <v>8</v>
      </c>
      <c r="J693" s="11">
        <v>2.5624599615631004E-3</v>
      </c>
      <c r="K693" s="18">
        <f t="shared" si="94"/>
        <v>5.814554772581678</v>
      </c>
      <c r="L693" s="10">
        <f t="shared" si="95"/>
        <v>2.1380117898782833</v>
      </c>
      <c r="M693" s="10">
        <v>2.2460986547085198</v>
      </c>
      <c r="N693" s="10">
        <v>0.77155669442664965</v>
      </c>
      <c r="O693" s="247">
        <f t="shared" si="96"/>
        <v>0.77155669442664965</v>
      </c>
      <c r="P693" s="10">
        <f t="shared" si="92"/>
        <v>10.97022191159513</v>
      </c>
      <c r="Q693" s="11">
        <f t="shared" si="97"/>
        <v>3.2620344667246892E-2</v>
      </c>
    </row>
    <row r="694" spans="1:17">
      <c r="A694" s="9">
        <f t="shared" si="98"/>
        <v>58</v>
      </c>
      <c r="B694" s="14" t="s">
        <v>781</v>
      </c>
      <c r="C694" s="8">
        <f>димвенканали!C694</f>
        <v>990</v>
      </c>
      <c r="D694" s="8">
        <f>димвенканали!D694</f>
        <v>0</v>
      </c>
      <c r="E694" s="8">
        <f>димвенканали!E694</f>
        <v>0</v>
      </c>
      <c r="F694" s="8">
        <f t="shared" si="93"/>
        <v>990</v>
      </c>
      <c r="G694" s="8"/>
      <c r="H694" s="8"/>
      <c r="I694" s="8">
        <v>24</v>
      </c>
      <c r="J694" s="11">
        <v>7.6873798846893012E-3</v>
      </c>
      <c r="K694" s="18">
        <f t="shared" si="94"/>
        <v>17.443664317745036</v>
      </c>
      <c r="L694" s="10">
        <f t="shared" si="95"/>
        <v>6.41403536963485</v>
      </c>
      <c r="M694" s="10">
        <v>6.7382959641255598</v>
      </c>
      <c r="N694" s="10">
        <v>2.3146700832799487</v>
      </c>
      <c r="O694" s="247">
        <f t="shared" si="96"/>
        <v>2.3146700832799487</v>
      </c>
      <c r="P694" s="10">
        <f t="shared" si="92"/>
        <v>32.91066573478539</v>
      </c>
      <c r="Q694" s="11">
        <f t="shared" si="97"/>
        <v>3.3243096701803421E-2</v>
      </c>
    </row>
    <row r="695" spans="1:17">
      <c r="A695" s="9">
        <f t="shared" si="98"/>
        <v>59</v>
      </c>
      <c r="B695" s="14" t="s">
        <v>782</v>
      </c>
      <c r="C695" s="8">
        <f>димвенканали!C695</f>
        <v>329.6</v>
      </c>
      <c r="D695" s="8">
        <f>димвенканали!D695</f>
        <v>0</v>
      </c>
      <c r="E695" s="8">
        <f>димвенканали!E695</f>
        <v>0</v>
      </c>
      <c r="F695" s="8">
        <f t="shared" si="93"/>
        <v>329.6</v>
      </c>
      <c r="G695" s="8"/>
      <c r="H695" s="8"/>
      <c r="I695" s="8">
        <v>8</v>
      </c>
      <c r="J695" s="11">
        <v>2.5624599615631004E-3</v>
      </c>
      <c r="K695" s="18">
        <f t="shared" si="94"/>
        <v>5.814554772581678</v>
      </c>
      <c r="L695" s="10">
        <f t="shared" si="95"/>
        <v>2.1380117898782833</v>
      </c>
      <c r="M695" s="10">
        <v>2.2460986547085198</v>
      </c>
      <c r="N695" s="10">
        <v>0.77155669442664965</v>
      </c>
      <c r="O695" s="247">
        <f t="shared" si="96"/>
        <v>0.77155669442664965</v>
      </c>
      <c r="P695" s="10">
        <f t="shared" si="92"/>
        <v>10.97022191159513</v>
      </c>
      <c r="Q695" s="11">
        <f t="shared" si="97"/>
        <v>3.3283440265761924E-2</v>
      </c>
    </row>
    <row r="696" spans="1:17">
      <c r="A696" s="9">
        <f t="shared" si="98"/>
        <v>60</v>
      </c>
      <c r="B696" s="14" t="s">
        <v>783</v>
      </c>
      <c r="C696" s="8">
        <f>димвенканали!C696</f>
        <v>564.20000000000005</v>
      </c>
      <c r="D696" s="8">
        <f>димвенканали!D696</f>
        <v>0</v>
      </c>
      <c r="E696" s="8">
        <f>димвенканали!E696</f>
        <v>0</v>
      </c>
      <c r="F696" s="8">
        <f t="shared" si="93"/>
        <v>564.20000000000005</v>
      </c>
      <c r="G696" s="8"/>
      <c r="H696" s="8"/>
      <c r="I696" s="8">
        <v>12</v>
      </c>
      <c r="J696" s="11">
        <v>3.8436899423446506E-3</v>
      </c>
      <c r="K696" s="18">
        <f t="shared" si="94"/>
        <v>8.7218321588725178</v>
      </c>
      <c r="L696" s="10">
        <f t="shared" si="95"/>
        <v>3.207017684817425</v>
      </c>
      <c r="M696" s="10">
        <v>3.3691479820627799</v>
      </c>
      <c r="N696" s="10">
        <v>1.1573350416399744</v>
      </c>
      <c r="O696" s="247">
        <f t="shared" si="96"/>
        <v>1.1573350416399744</v>
      </c>
      <c r="P696" s="10">
        <f t="shared" si="92"/>
        <v>16.455332867392695</v>
      </c>
      <c r="Q696" s="11">
        <f t="shared" si="97"/>
        <v>2.9165779630260003E-2</v>
      </c>
    </row>
    <row r="697" spans="1:17">
      <c r="A697" s="9">
        <f t="shared" si="98"/>
        <v>61</v>
      </c>
      <c r="B697" s="14" t="s">
        <v>784</v>
      </c>
      <c r="C697" s="8">
        <f>димвенканали!C697</f>
        <v>123.2</v>
      </c>
      <c r="D697" s="8">
        <f>димвенканали!D697</f>
        <v>0</v>
      </c>
      <c r="E697" s="8">
        <f>димвенканали!E697</f>
        <v>0</v>
      </c>
      <c r="F697" s="8">
        <f t="shared" si="93"/>
        <v>123.2</v>
      </c>
      <c r="G697" s="8"/>
      <c r="H697" s="8"/>
      <c r="I697" s="8">
        <v>4</v>
      </c>
      <c r="J697" s="11">
        <v>1.2812299807815502E-3</v>
      </c>
      <c r="K697" s="18">
        <f t="shared" si="94"/>
        <v>2.907277386290839</v>
      </c>
      <c r="L697" s="10">
        <f t="shared" si="95"/>
        <v>1.0690058949391417</v>
      </c>
      <c r="M697" s="10">
        <v>1.1230493273542599</v>
      </c>
      <c r="N697" s="10">
        <v>0.38577834721332482</v>
      </c>
      <c r="O697" s="247">
        <f t="shared" si="96"/>
        <v>0.38577834721332482</v>
      </c>
      <c r="P697" s="10">
        <f t="shared" si="92"/>
        <v>5.4851109557975652</v>
      </c>
      <c r="Q697" s="11">
        <f t="shared" si="97"/>
        <v>4.4522004511343874E-2</v>
      </c>
    </row>
    <row r="698" spans="1:17">
      <c r="A698" s="9">
        <f t="shared" si="98"/>
        <v>62</v>
      </c>
      <c r="B698" s="14" t="s">
        <v>785</v>
      </c>
      <c r="C698" s="8">
        <f>димвенканали!C698</f>
        <v>325.3</v>
      </c>
      <c r="D698" s="8">
        <f>димвенканали!D698</f>
        <v>0</v>
      </c>
      <c r="E698" s="8">
        <f>димвенканали!E698</f>
        <v>0</v>
      </c>
      <c r="F698" s="8">
        <f t="shared" si="93"/>
        <v>325.3</v>
      </c>
      <c r="G698" s="8"/>
      <c r="H698" s="8"/>
      <c r="I698" s="8">
        <v>8</v>
      </c>
      <c r="J698" s="11">
        <v>2.5624599615631004E-3</v>
      </c>
      <c r="K698" s="18">
        <f t="shared" si="94"/>
        <v>5.814554772581678</v>
      </c>
      <c r="L698" s="10">
        <f t="shared" si="95"/>
        <v>2.1380117898782833</v>
      </c>
      <c r="M698" s="10">
        <v>2.2460986547085198</v>
      </c>
      <c r="N698" s="10">
        <v>0.77155669442664965</v>
      </c>
      <c r="O698" s="247">
        <f t="shared" si="96"/>
        <v>0.77155669442664965</v>
      </c>
      <c r="P698" s="10">
        <f t="shared" si="92"/>
        <v>10.97022191159513</v>
      </c>
      <c r="Q698" s="11">
        <f t="shared" si="97"/>
        <v>3.3723399666754167E-2</v>
      </c>
    </row>
    <row r="699" spans="1:17">
      <c r="A699" s="9">
        <f t="shared" si="98"/>
        <v>63</v>
      </c>
      <c r="B699" s="14" t="s">
        <v>786</v>
      </c>
      <c r="C699" s="8">
        <f>димвенканали!C699</f>
        <v>314.2</v>
      </c>
      <c r="D699" s="8">
        <f>димвенканали!D699</f>
        <v>0</v>
      </c>
      <c r="E699" s="8">
        <f>димвенканали!E699</f>
        <v>0</v>
      </c>
      <c r="F699" s="8">
        <f t="shared" si="93"/>
        <v>314.2</v>
      </c>
      <c r="G699" s="8"/>
      <c r="H699" s="8"/>
      <c r="I699" s="8">
        <v>8</v>
      </c>
      <c r="J699" s="11">
        <v>2.5624599615631004E-3</v>
      </c>
      <c r="K699" s="18">
        <f t="shared" si="94"/>
        <v>5.814554772581678</v>
      </c>
      <c r="L699" s="10">
        <f t="shared" si="95"/>
        <v>2.1380117898782833</v>
      </c>
      <c r="M699" s="10">
        <v>2.2460986547085198</v>
      </c>
      <c r="N699" s="10">
        <v>0.77155669442664965</v>
      </c>
      <c r="O699" s="247">
        <f t="shared" si="96"/>
        <v>0.77155669442664965</v>
      </c>
      <c r="P699" s="10">
        <f t="shared" ref="P699:P762" si="99">K699+L699+M699+O699</f>
        <v>10.97022191159513</v>
      </c>
      <c r="Q699" s="11">
        <f t="shared" si="97"/>
        <v>3.491477374791576E-2</v>
      </c>
    </row>
    <row r="700" spans="1:17">
      <c r="A700" s="9">
        <f t="shared" si="98"/>
        <v>64</v>
      </c>
      <c r="B700" s="14" t="s">
        <v>787</v>
      </c>
      <c r="C700" s="8">
        <f>димвенканали!C700</f>
        <v>418.8</v>
      </c>
      <c r="D700" s="8">
        <f>димвенканали!D700</f>
        <v>0</v>
      </c>
      <c r="E700" s="8">
        <f>димвенканали!E700</f>
        <v>0</v>
      </c>
      <c r="F700" s="8">
        <f t="shared" si="93"/>
        <v>418.8</v>
      </c>
      <c r="G700" s="8"/>
      <c r="H700" s="8"/>
      <c r="I700" s="8">
        <v>8</v>
      </c>
      <c r="J700" s="11">
        <v>2.5624599615631004E-3</v>
      </c>
      <c r="K700" s="18">
        <f t="shared" si="94"/>
        <v>5.814554772581678</v>
      </c>
      <c r="L700" s="10">
        <f t="shared" si="95"/>
        <v>2.1380117898782833</v>
      </c>
      <c r="M700" s="10">
        <v>2.2460986547085198</v>
      </c>
      <c r="N700" s="10">
        <v>0.77155669442664965</v>
      </c>
      <c r="O700" s="247">
        <f t="shared" si="96"/>
        <v>0.77155669442664965</v>
      </c>
      <c r="P700" s="10">
        <f t="shared" si="99"/>
        <v>10.97022191159513</v>
      </c>
      <c r="Q700" s="11">
        <f t="shared" si="97"/>
        <v>2.6194417171908142E-2</v>
      </c>
    </row>
    <row r="701" spans="1:17">
      <c r="A701" s="9">
        <f t="shared" si="98"/>
        <v>65</v>
      </c>
      <c r="B701" s="14" t="s">
        <v>788</v>
      </c>
      <c r="C701" s="8">
        <f>димвенканали!C701</f>
        <v>435.7</v>
      </c>
      <c r="D701" s="8">
        <f>димвенканали!D701</f>
        <v>0</v>
      </c>
      <c r="E701" s="8">
        <f>димвенканали!E701</f>
        <v>0</v>
      </c>
      <c r="F701" s="8">
        <f t="shared" ref="F701:F737" si="100">C701+D701+E701</f>
        <v>435.7</v>
      </c>
      <c r="G701" s="8"/>
      <c r="H701" s="8"/>
      <c r="I701" s="8">
        <v>8</v>
      </c>
      <c r="J701" s="11">
        <v>2.5624599615631004E-3</v>
      </c>
      <c r="K701" s="18">
        <f t="shared" ref="K701:K764" si="101">J701*$K$2</f>
        <v>5.814554772581678</v>
      </c>
      <c r="L701" s="10">
        <f t="shared" ref="L701:L764" si="102">K701*0.3677</f>
        <v>2.1380117898782833</v>
      </c>
      <c r="M701" s="10">
        <v>2.2460986547085198</v>
      </c>
      <c r="N701" s="10">
        <v>0.77155669442664965</v>
      </c>
      <c r="O701" s="247">
        <f t="shared" ref="O701:O764" si="103">N701*$O$2</f>
        <v>0.77155669442664965</v>
      </c>
      <c r="P701" s="10">
        <f t="shared" si="99"/>
        <v>10.97022191159513</v>
      </c>
      <c r="Q701" s="11">
        <f t="shared" ref="Q701:Q764" si="104">P701/F701</f>
        <v>2.5178384006415266E-2</v>
      </c>
    </row>
    <row r="702" spans="1:17">
      <c r="A702" s="9">
        <f t="shared" ref="A702:A765" si="105">A701+1</f>
        <v>66</v>
      </c>
      <c r="B702" s="14" t="s">
        <v>789</v>
      </c>
      <c r="C702" s="8">
        <f>димвенканали!C702</f>
        <v>416.2</v>
      </c>
      <c r="D702" s="8">
        <f>димвенканали!D702</f>
        <v>0</v>
      </c>
      <c r="E702" s="8">
        <f>димвенканали!E702</f>
        <v>0</v>
      </c>
      <c r="F702" s="8">
        <f t="shared" si="100"/>
        <v>416.2</v>
      </c>
      <c r="G702" s="8"/>
      <c r="H702" s="8"/>
      <c r="I702" s="8">
        <v>8</v>
      </c>
      <c r="J702" s="11">
        <v>2.5624599615631004E-3</v>
      </c>
      <c r="K702" s="18">
        <f t="shared" si="101"/>
        <v>5.814554772581678</v>
      </c>
      <c r="L702" s="10">
        <f t="shared" si="102"/>
        <v>2.1380117898782833</v>
      </c>
      <c r="M702" s="10">
        <v>2.2460986547085198</v>
      </c>
      <c r="N702" s="10">
        <v>0.77155669442664965</v>
      </c>
      <c r="O702" s="247">
        <f t="shared" si="103"/>
        <v>0.77155669442664965</v>
      </c>
      <c r="P702" s="10">
        <f t="shared" si="99"/>
        <v>10.97022191159513</v>
      </c>
      <c r="Q702" s="11">
        <f t="shared" si="104"/>
        <v>2.6358053607869126E-2</v>
      </c>
    </row>
    <row r="703" spans="1:17">
      <c r="A703" s="9">
        <f t="shared" si="105"/>
        <v>67</v>
      </c>
      <c r="B703" s="14" t="s">
        <v>790</v>
      </c>
      <c r="C703" s="8">
        <f>димвенканали!C703</f>
        <v>4569.2</v>
      </c>
      <c r="D703" s="8">
        <f>димвенканали!D703</f>
        <v>0</v>
      </c>
      <c r="E703" s="8">
        <f>димвенканали!E703</f>
        <v>0</v>
      </c>
      <c r="F703" s="8">
        <f t="shared" si="100"/>
        <v>4569.2</v>
      </c>
      <c r="G703" s="8"/>
      <c r="H703" s="8"/>
      <c r="I703" s="8">
        <v>112</v>
      </c>
      <c r="J703" s="11">
        <v>3.5874439461883408E-2</v>
      </c>
      <c r="K703" s="18">
        <f t="shared" si="101"/>
        <v>81.403766816143502</v>
      </c>
      <c r="L703" s="10">
        <f t="shared" si="102"/>
        <v>29.932165058295968</v>
      </c>
      <c r="M703" s="10">
        <v>31.445381165919279</v>
      </c>
      <c r="N703" s="10">
        <v>10.801793721973095</v>
      </c>
      <c r="O703" s="247">
        <f t="shared" si="103"/>
        <v>10.801793721973095</v>
      </c>
      <c r="P703" s="10">
        <f t="shared" si="99"/>
        <v>153.58310676233185</v>
      </c>
      <c r="Q703" s="11">
        <f t="shared" si="104"/>
        <v>3.3612690791020715E-2</v>
      </c>
    </row>
    <row r="704" spans="1:17">
      <c r="A704" s="9">
        <f t="shared" si="105"/>
        <v>68</v>
      </c>
      <c r="B704" s="14" t="s">
        <v>791</v>
      </c>
      <c r="C704" s="8">
        <f>димвенканали!C704</f>
        <v>310</v>
      </c>
      <c r="D704" s="8">
        <f>димвенканали!D704</f>
        <v>0</v>
      </c>
      <c r="E704" s="8">
        <f>димвенканали!E704</f>
        <v>0</v>
      </c>
      <c r="F704" s="8">
        <f t="shared" si="100"/>
        <v>310</v>
      </c>
      <c r="G704" s="8"/>
      <c r="H704" s="8"/>
      <c r="I704" s="8">
        <v>8</v>
      </c>
      <c r="J704" s="11">
        <v>2.5624599615631004E-3</v>
      </c>
      <c r="K704" s="18">
        <f t="shared" si="101"/>
        <v>5.814554772581678</v>
      </c>
      <c r="L704" s="10">
        <f t="shared" si="102"/>
        <v>2.1380117898782833</v>
      </c>
      <c r="M704" s="10">
        <v>2.2460986547085198</v>
      </c>
      <c r="N704" s="10">
        <v>0.77155669442664965</v>
      </c>
      <c r="O704" s="247">
        <f t="shared" si="103"/>
        <v>0.77155669442664965</v>
      </c>
      <c r="P704" s="10">
        <f t="shared" si="99"/>
        <v>10.97022191159513</v>
      </c>
      <c r="Q704" s="11">
        <f t="shared" si="104"/>
        <v>3.5387812618048811E-2</v>
      </c>
    </row>
    <row r="705" spans="1:17">
      <c r="A705" s="9">
        <f t="shared" si="105"/>
        <v>69</v>
      </c>
      <c r="B705" s="14" t="s">
        <v>792</v>
      </c>
      <c r="C705" s="8">
        <f>димвенканали!C705</f>
        <v>336.4</v>
      </c>
      <c r="D705" s="8">
        <f>димвенканали!D705</f>
        <v>0</v>
      </c>
      <c r="E705" s="8">
        <f>димвенканали!E705</f>
        <v>0</v>
      </c>
      <c r="F705" s="8">
        <f t="shared" si="100"/>
        <v>336.4</v>
      </c>
      <c r="G705" s="8"/>
      <c r="H705" s="8"/>
      <c r="I705" s="8">
        <v>8</v>
      </c>
      <c r="J705" s="11">
        <v>2.5624599615631004E-3</v>
      </c>
      <c r="K705" s="18">
        <f t="shared" si="101"/>
        <v>5.814554772581678</v>
      </c>
      <c r="L705" s="10">
        <f t="shared" si="102"/>
        <v>2.1380117898782833</v>
      </c>
      <c r="M705" s="10">
        <v>2.2460986547085198</v>
      </c>
      <c r="N705" s="10">
        <v>0.77155669442664965</v>
      </c>
      <c r="O705" s="247">
        <f t="shared" si="103"/>
        <v>0.77155669442664965</v>
      </c>
      <c r="P705" s="10">
        <f t="shared" si="99"/>
        <v>10.97022191159513</v>
      </c>
      <c r="Q705" s="11">
        <f t="shared" si="104"/>
        <v>3.2610647775253063E-2</v>
      </c>
    </row>
    <row r="706" spans="1:17">
      <c r="A706" s="9">
        <f t="shared" si="105"/>
        <v>70</v>
      </c>
      <c r="B706" s="14" t="s">
        <v>793</v>
      </c>
      <c r="C706" s="8">
        <f>димвенканали!C706</f>
        <v>133.69999999999999</v>
      </c>
      <c r="D706" s="8">
        <f>димвенканали!D706</f>
        <v>0</v>
      </c>
      <c r="E706" s="8">
        <f>димвенканали!E706</f>
        <v>0</v>
      </c>
      <c r="F706" s="8">
        <f t="shared" si="100"/>
        <v>133.69999999999999</v>
      </c>
      <c r="G706" s="8"/>
      <c r="H706" s="8"/>
      <c r="I706" s="8">
        <v>4</v>
      </c>
      <c r="J706" s="11">
        <v>1.2812299807815502E-3</v>
      </c>
      <c r="K706" s="18">
        <f t="shared" si="101"/>
        <v>2.907277386290839</v>
      </c>
      <c r="L706" s="10">
        <f t="shared" si="102"/>
        <v>1.0690058949391417</v>
      </c>
      <c r="M706" s="10">
        <v>1.1230493273542599</v>
      </c>
      <c r="N706" s="10">
        <v>0.38577834721332482</v>
      </c>
      <c r="O706" s="247">
        <f t="shared" si="103"/>
        <v>0.38577834721332482</v>
      </c>
      <c r="P706" s="10">
        <f t="shared" si="99"/>
        <v>5.4851109557975652</v>
      </c>
      <c r="Q706" s="11">
        <f t="shared" si="104"/>
        <v>4.1025512010453E-2</v>
      </c>
    </row>
    <row r="707" spans="1:17">
      <c r="A707" s="9">
        <f t="shared" si="105"/>
        <v>71</v>
      </c>
      <c r="B707" s="14" t="s">
        <v>794</v>
      </c>
      <c r="C707" s="8">
        <f>димвенканали!C707</f>
        <v>136.80000000000001</v>
      </c>
      <c r="D707" s="8">
        <f>димвенканали!D707</f>
        <v>0</v>
      </c>
      <c r="E707" s="8">
        <f>димвенканали!E707</f>
        <v>0</v>
      </c>
      <c r="F707" s="8">
        <f t="shared" si="100"/>
        <v>136.80000000000001</v>
      </c>
      <c r="G707" s="8"/>
      <c r="H707" s="8"/>
      <c r="I707" s="8">
        <v>4</v>
      </c>
      <c r="J707" s="11">
        <v>1.2812299807815502E-3</v>
      </c>
      <c r="K707" s="18">
        <f t="shared" si="101"/>
        <v>2.907277386290839</v>
      </c>
      <c r="L707" s="10">
        <f t="shared" si="102"/>
        <v>1.0690058949391417</v>
      </c>
      <c r="M707" s="10">
        <v>1.1230493273542599</v>
      </c>
      <c r="N707" s="10">
        <v>0.38577834721332482</v>
      </c>
      <c r="O707" s="247">
        <f t="shared" si="103"/>
        <v>0.38577834721332482</v>
      </c>
      <c r="P707" s="10">
        <f t="shared" si="99"/>
        <v>5.4851109557975652</v>
      </c>
      <c r="Q707" s="11">
        <f t="shared" si="104"/>
        <v>4.0095840320157637E-2</v>
      </c>
    </row>
    <row r="708" spans="1:17">
      <c r="A708" s="9">
        <f t="shared" si="105"/>
        <v>72</v>
      </c>
      <c r="B708" s="14" t="s">
        <v>795</v>
      </c>
      <c r="C708" s="8">
        <f>димвенканали!C708</f>
        <v>136.80000000000001</v>
      </c>
      <c r="D708" s="8">
        <f>димвенканали!D708</f>
        <v>0</v>
      </c>
      <c r="E708" s="8">
        <f>димвенканали!E708</f>
        <v>0</v>
      </c>
      <c r="F708" s="8">
        <f t="shared" si="100"/>
        <v>136.80000000000001</v>
      </c>
      <c r="G708" s="8"/>
      <c r="H708" s="8"/>
      <c r="I708" s="8">
        <v>4</v>
      </c>
      <c r="J708" s="11">
        <v>1.2812299807815502E-3</v>
      </c>
      <c r="K708" s="18">
        <f t="shared" si="101"/>
        <v>2.907277386290839</v>
      </c>
      <c r="L708" s="10">
        <f t="shared" si="102"/>
        <v>1.0690058949391417</v>
      </c>
      <c r="M708" s="10">
        <v>1.1230493273542599</v>
      </c>
      <c r="N708" s="10">
        <v>0.38577834721332482</v>
      </c>
      <c r="O708" s="247">
        <f t="shared" si="103"/>
        <v>0.38577834721332482</v>
      </c>
      <c r="P708" s="10">
        <f t="shared" si="99"/>
        <v>5.4851109557975652</v>
      </c>
      <c r="Q708" s="11">
        <f t="shared" si="104"/>
        <v>4.0095840320157637E-2</v>
      </c>
    </row>
    <row r="709" spans="1:17">
      <c r="A709" s="9">
        <f t="shared" si="105"/>
        <v>73</v>
      </c>
      <c r="B709" s="14" t="s">
        <v>796</v>
      </c>
      <c r="C709" s="8">
        <f>димвенканали!C709</f>
        <v>126.6</v>
      </c>
      <c r="D709" s="8">
        <f>димвенканали!D709</f>
        <v>0</v>
      </c>
      <c r="E709" s="8">
        <f>димвенканали!E709</f>
        <v>0</v>
      </c>
      <c r="F709" s="8">
        <f t="shared" si="100"/>
        <v>126.6</v>
      </c>
      <c r="G709" s="8"/>
      <c r="H709" s="8"/>
      <c r="I709" s="8">
        <v>4</v>
      </c>
      <c r="J709" s="11">
        <v>1.2812299807815502E-3</v>
      </c>
      <c r="K709" s="18">
        <f t="shared" si="101"/>
        <v>2.907277386290839</v>
      </c>
      <c r="L709" s="10">
        <f t="shared" si="102"/>
        <v>1.0690058949391417</v>
      </c>
      <c r="M709" s="10">
        <v>1.1230493273542599</v>
      </c>
      <c r="N709" s="10">
        <v>0.38577834721332482</v>
      </c>
      <c r="O709" s="247">
        <f t="shared" si="103"/>
        <v>0.38577834721332482</v>
      </c>
      <c r="P709" s="10">
        <f t="shared" si="99"/>
        <v>5.4851109557975652</v>
      </c>
      <c r="Q709" s="11">
        <f t="shared" si="104"/>
        <v>4.3326310867279345E-2</v>
      </c>
    </row>
    <row r="710" spans="1:17">
      <c r="A710" s="9">
        <f t="shared" si="105"/>
        <v>74</v>
      </c>
      <c r="B710" s="14" t="s">
        <v>797</v>
      </c>
      <c r="C710" s="8">
        <f>димвенканали!C710</f>
        <v>360.6</v>
      </c>
      <c r="D710" s="8">
        <f>димвенканали!D710</f>
        <v>0</v>
      </c>
      <c r="E710" s="8">
        <f>димвенканали!E710</f>
        <v>0</v>
      </c>
      <c r="F710" s="8">
        <f t="shared" si="100"/>
        <v>360.6</v>
      </c>
      <c r="G710" s="8"/>
      <c r="H710" s="8"/>
      <c r="I710" s="8">
        <v>4</v>
      </c>
      <c r="J710" s="11">
        <v>1.2812299807815502E-3</v>
      </c>
      <c r="K710" s="18">
        <f t="shared" si="101"/>
        <v>2.907277386290839</v>
      </c>
      <c r="L710" s="10">
        <f t="shared" si="102"/>
        <v>1.0690058949391417</v>
      </c>
      <c r="M710" s="10">
        <v>1.1230493273542599</v>
      </c>
      <c r="N710" s="10">
        <v>0.38577834721332482</v>
      </c>
      <c r="O710" s="247">
        <f t="shared" si="103"/>
        <v>0.38577834721332482</v>
      </c>
      <c r="P710" s="10">
        <f t="shared" si="99"/>
        <v>5.4851109557975652</v>
      </c>
      <c r="Q710" s="11">
        <f t="shared" si="104"/>
        <v>1.5211067542422532E-2</v>
      </c>
    </row>
    <row r="711" spans="1:17">
      <c r="A711" s="9">
        <f t="shared" si="105"/>
        <v>75</v>
      </c>
      <c r="B711" s="14" t="s">
        <v>798</v>
      </c>
      <c r="C711" s="8">
        <f>димвенканали!C711</f>
        <v>132.1</v>
      </c>
      <c r="D711" s="8">
        <f>димвенканали!D711</f>
        <v>0</v>
      </c>
      <c r="E711" s="8">
        <f>димвенканали!E711</f>
        <v>0</v>
      </c>
      <c r="F711" s="8">
        <f t="shared" si="100"/>
        <v>132.1</v>
      </c>
      <c r="G711" s="8"/>
      <c r="H711" s="8"/>
      <c r="I711" s="8">
        <v>4</v>
      </c>
      <c r="J711" s="11">
        <v>1.2812299807815502E-3</v>
      </c>
      <c r="K711" s="18">
        <f t="shared" si="101"/>
        <v>2.907277386290839</v>
      </c>
      <c r="L711" s="10">
        <f t="shared" si="102"/>
        <v>1.0690058949391417</v>
      </c>
      <c r="M711" s="10">
        <v>1.1230493273542599</v>
      </c>
      <c r="N711" s="10">
        <v>0.38577834721332482</v>
      </c>
      <c r="O711" s="247">
        <f t="shared" si="103"/>
        <v>0.38577834721332482</v>
      </c>
      <c r="P711" s="10">
        <f t="shared" si="99"/>
        <v>5.4851109557975652</v>
      </c>
      <c r="Q711" s="11">
        <f t="shared" si="104"/>
        <v>4.1522414502631076E-2</v>
      </c>
    </row>
    <row r="712" spans="1:17">
      <c r="A712" s="9">
        <f t="shared" si="105"/>
        <v>76</v>
      </c>
      <c r="B712" s="14" t="s">
        <v>799</v>
      </c>
      <c r="C712" s="8">
        <f>димвенканали!C712</f>
        <v>381.1</v>
      </c>
      <c r="D712" s="8">
        <f>димвенканали!D712</f>
        <v>0</v>
      </c>
      <c r="E712" s="8">
        <f>димвенканали!E712</f>
        <v>0</v>
      </c>
      <c r="F712" s="8">
        <f t="shared" si="100"/>
        <v>381.1</v>
      </c>
      <c r="G712" s="8"/>
      <c r="H712" s="8"/>
      <c r="I712" s="8">
        <v>7</v>
      </c>
      <c r="J712" s="11">
        <v>2.242152466367713E-3</v>
      </c>
      <c r="K712" s="18">
        <f t="shared" si="101"/>
        <v>5.0877354260089689</v>
      </c>
      <c r="L712" s="10">
        <f t="shared" si="102"/>
        <v>1.870760316143498</v>
      </c>
      <c r="M712" s="10">
        <v>1.965336322869955</v>
      </c>
      <c r="N712" s="10">
        <v>0.67511210762331841</v>
      </c>
      <c r="O712" s="247">
        <f t="shared" si="103"/>
        <v>0.67511210762331841</v>
      </c>
      <c r="P712" s="10">
        <f t="shared" si="99"/>
        <v>9.5989441726457407</v>
      </c>
      <c r="Q712" s="11">
        <f t="shared" si="104"/>
        <v>2.5187468309225244E-2</v>
      </c>
    </row>
    <row r="713" spans="1:17">
      <c r="A713" s="9">
        <f t="shared" si="105"/>
        <v>77</v>
      </c>
      <c r="B713" s="14" t="s">
        <v>800</v>
      </c>
      <c r="C713" s="8">
        <f>димвенканали!C713</f>
        <v>4312.74</v>
      </c>
      <c r="D713" s="8">
        <f>димвенканали!D713</f>
        <v>0</v>
      </c>
      <c r="E713" s="8">
        <f>димвенканали!E713</f>
        <v>49.9</v>
      </c>
      <c r="F713" s="8">
        <f t="shared" si="100"/>
        <v>4362.6399999999994</v>
      </c>
      <c r="G713" s="8"/>
      <c r="H713" s="8">
        <v>1</v>
      </c>
      <c r="I713" s="8">
        <v>71</v>
      </c>
      <c r="J713" s="11">
        <v>2.3062139654067903E-2</v>
      </c>
      <c r="K713" s="18">
        <f t="shared" si="101"/>
        <v>52.330992953235103</v>
      </c>
      <c r="L713" s="10">
        <f t="shared" si="102"/>
        <v>19.242106108904547</v>
      </c>
      <c r="M713" s="10">
        <v>20.21488789237668</v>
      </c>
      <c r="N713" s="10">
        <v>6.9440102498398462</v>
      </c>
      <c r="O713" s="247">
        <f t="shared" si="103"/>
        <v>6.9440102498398462</v>
      </c>
      <c r="P713" s="10">
        <f t="shared" si="99"/>
        <v>98.731997204356176</v>
      </c>
      <c r="Q713" s="11">
        <f t="shared" si="104"/>
        <v>2.2631250161451826E-2</v>
      </c>
    </row>
    <row r="714" spans="1:17">
      <c r="A714" s="9">
        <f t="shared" si="105"/>
        <v>78</v>
      </c>
      <c r="B714" s="14" t="s">
        <v>801</v>
      </c>
      <c r="C714" s="8">
        <f>димвенканали!C714</f>
        <v>33.4</v>
      </c>
      <c r="D714" s="8">
        <f>димвенканали!D714</f>
        <v>0</v>
      </c>
      <c r="E714" s="8">
        <f>димвенканали!E714</f>
        <v>0</v>
      </c>
      <c r="F714" s="8">
        <f t="shared" si="100"/>
        <v>33.4</v>
      </c>
      <c r="G714" s="8"/>
      <c r="H714" s="8"/>
      <c r="I714" s="8">
        <v>1</v>
      </c>
      <c r="J714" s="11">
        <v>3.2030749519538755E-4</v>
      </c>
      <c r="K714" s="18">
        <f t="shared" si="101"/>
        <v>0.72681934657270975</v>
      </c>
      <c r="L714" s="10">
        <f t="shared" si="102"/>
        <v>0.26725147373478542</v>
      </c>
      <c r="M714" s="10">
        <v>0.28076233183856497</v>
      </c>
      <c r="N714" s="10">
        <v>9.6444586803331206E-2</v>
      </c>
      <c r="O714" s="247">
        <f t="shared" si="103"/>
        <v>9.6444586803331206E-2</v>
      </c>
      <c r="P714" s="10">
        <f t="shared" si="99"/>
        <v>1.3712777389493913</v>
      </c>
      <c r="Q714" s="11">
        <f t="shared" si="104"/>
        <v>4.1056219729023694E-2</v>
      </c>
    </row>
    <row r="715" spans="1:17">
      <c r="A715" s="9">
        <f t="shared" si="105"/>
        <v>79</v>
      </c>
      <c r="B715" s="14" t="s">
        <v>802</v>
      </c>
      <c r="C715" s="8">
        <f>димвенканали!C715</f>
        <v>3860.73</v>
      </c>
      <c r="D715" s="8">
        <f>димвенканали!D715</f>
        <v>0</v>
      </c>
      <c r="E715" s="8">
        <f>димвенканали!E715</f>
        <v>91.5</v>
      </c>
      <c r="F715" s="8">
        <f t="shared" si="100"/>
        <v>3952.23</v>
      </c>
      <c r="G715" s="8"/>
      <c r="H715" s="8">
        <v>1</v>
      </c>
      <c r="I715" s="8">
        <v>69</v>
      </c>
      <c r="J715" s="11">
        <v>2.2421524663677129E-2</v>
      </c>
      <c r="K715" s="18">
        <f t="shared" si="101"/>
        <v>50.877354260089689</v>
      </c>
      <c r="L715" s="10">
        <f t="shared" si="102"/>
        <v>18.707603161434982</v>
      </c>
      <c r="M715" s="10">
        <v>19.653363228699551</v>
      </c>
      <c r="N715" s="10">
        <v>6.7511210762331837</v>
      </c>
      <c r="O715" s="247">
        <f t="shared" si="103"/>
        <v>6.7511210762331837</v>
      </c>
      <c r="P715" s="10">
        <f t="shared" si="99"/>
        <v>95.989441726457414</v>
      </c>
      <c r="Q715" s="11">
        <f t="shared" si="104"/>
        <v>2.4287412859691215E-2</v>
      </c>
    </row>
    <row r="716" spans="1:17">
      <c r="A716" s="9">
        <f t="shared" si="105"/>
        <v>80</v>
      </c>
      <c r="B716" s="14" t="s">
        <v>803</v>
      </c>
      <c r="C716" s="8">
        <f>димвенканали!C716</f>
        <v>83</v>
      </c>
      <c r="D716" s="8">
        <f>димвенканали!D716</f>
        <v>0</v>
      </c>
      <c r="E716" s="8">
        <f>димвенканали!E716</f>
        <v>0</v>
      </c>
      <c r="F716" s="8">
        <f t="shared" si="100"/>
        <v>83</v>
      </c>
      <c r="G716" s="8"/>
      <c r="H716" s="8"/>
      <c r="I716" s="8">
        <v>1</v>
      </c>
      <c r="J716" s="11">
        <v>3.2030749519538755E-4</v>
      </c>
      <c r="K716" s="18">
        <f t="shared" si="101"/>
        <v>0.72681934657270975</v>
      </c>
      <c r="L716" s="10">
        <f t="shared" si="102"/>
        <v>0.26725147373478542</v>
      </c>
      <c r="M716" s="10">
        <v>0.28076233183856497</v>
      </c>
      <c r="N716" s="10">
        <v>9.6444586803331206E-2</v>
      </c>
      <c r="O716" s="247">
        <f t="shared" si="103"/>
        <v>9.6444586803331206E-2</v>
      </c>
      <c r="P716" s="10">
        <f t="shared" si="99"/>
        <v>1.3712777389493913</v>
      </c>
      <c r="Q716" s="11">
        <f t="shared" si="104"/>
        <v>1.6521418541558933E-2</v>
      </c>
    </row>
    <row r="717" spans="1:17">
      <c r="A717" s="9">
        <f t="shared" si="105"/>
        <v>81</v>
      </c>
      <c r="B717" s="14" t="s">
        <v>804</v>
      </c>
      <c r="C717" s="8">
        <f>димвенканали!C717</f>
        <v>31.3</v>
      </c>
      <c r="D717" s="8">
        <f>димвенканали!D717</f>
        <v>0</v>
      </c>
      <c r="E717" s="8">
        <f>димвенканали!E717</f>
        <v>0</v>
      </c>
      <c r="F717" s="8">
        <f t="shared" si="100"/>
        <v>31.3</v>
      </c>
      <c r="G717" s="8"/>
      <c r="H717" s="8"/>
      <c r="I717" s="8">
        <v>1</v>
      </c>
      <c r="J717" s="11">
        <v>3.2030749519538755E-4</v>
      </c>
      <c r="K717" s="18">
        <f t="shared" si="101"/>
        <v>0.72681934657270975</v>
      </c>
      <c r="L717" s="10">
        <f t="shared" si="102"/>
        <v>0.26725147373478542</v>
      </c>
      <c r="M717" s="10">
        <v>0.28076233183856497</v>
      </c>
      <c r="N717" s="10">
        <v>9.6444586803331206E-2</v>
      </c>
      <c r="O717" s="247">
        <f t="shared" si="103"/>
        <v>9.6444586803331206E-2</v>
      </c>
      <c r="P717" s="10">
        <f t="shared" si="99"/>
        <v>1.3712777389493913</v>
      </c>
      <c r="Q717" s="11">
        <f t="shared" si="104"/>
        <v>4.3810790381769688E-2</v>
      </c>
    </row>
    <row r="718" spans="1:17">
      <c r="A718" s="9">
        <f t="shared" si="105"/>
        <v>82</v>
      </c>
      <c r="B718" s="14" t="s">
        <v>805</v>
      </c>
      <c r="C718" s="8">
        <f>димвенканали!C718</f>
        <v>120.4</v>
      </c>
      <c r="D718" s="8">
        <f>димвенканали!D718</f>
        <v>0</v>
      </c>
      <c r="E718" s="8">
        <f>димвенканали!E718</f>
        <v>0</v>
      </c>
      <c r="F718" s="8">
        <f t="shared" si="100"/>
        <v>120.4</v>
      </c>
      <c r="G718" s="8"/>
      <c r="H718" s="8"/>
      <c r="I718" s="8">
        <v>4</v>
      </c>
      <c r="J718" s="11">
        <v>1.2812299807815502E-3</v>
      </c>
      <c r="K718" s="18">
        <f t="shared" si="101"/>
        <v>2.907277386290839</v>
      </c>
      <c r="L718" s="10">
        <f t="shared" si="102"/>
        <v>1.0690058949391417</v>
      </c>
      <c r="M718" s="10">
        <v>1.1230493273542599</v>
      </c>
      <c r="N718" s="10">
        <v>0.38577834721332482</v>
      </c>
      <c r="O718" s="247">
        <f t="shared" si="103"/>
        <v>0.38577834721332482</v>
      </c>
      <c r="P718" s="10">
        <f t="shared" si="99"/>
        <v>5.4851109557975652</v>
      </c>
      <c r="Q718" s="11">
        <f t="shared" si="104"/>
        <v>4.5557399965096057E-2</v>
      </c>
    </row>
    <row r="719" spans="1:17">
      <c r="A719" s="9">
        <f t="shared" si="105"/>
        <v>83</v>
      </c>
      <c r="B719" s="14" t="s">
        <v>806</v>
      </c>
      <c r="C719" s="8">
        <f>димвенканали!C719</f>
        <v>128.19999999999999</v>
      </c>
      <c r="D719" s="8">
        <f>димвенканали!D719</f>
        <v>0</v>
      </c>
      <c r="E719" s="8">
        <f>димвенканали!E719</f>
        <v>0</v>
      </c>
      <c r="F719" s="8">
        <f t="shared" si="100"/>
        <v>128.19999999999999</v>
      </c>
      <c r="G719" s="8"/>
      <c r="H719" s="8"/>
      <c r="I719" s="8">
        <v>4</v>
      </c>
      <c r="J719" s="11">
        <v>1.2812299807815502E-3</v>
      </c>
      <c r="K719" s="18">
        <f t="shared" si="101"/>
        <v>2.907277386290839</v>
      </c>
      <c r="L719" s="10">
        <f t="shared" si="102"/>
        <v>1.0690058949391417</v>
      </c>
      <c r="M719" s="10">
        <v>1.1230493273542599</v>
      </c>
      <c r="N719" s="10">
        <v>0.38577834721332482</v>
      </c>
      <c r="O719" s="247">
        <f t="shared" si="103"/>
        <v>0.38577834721332482</v>
      </c>
      <c r="P719" s="10">
        <f t="shared" si="99"/>
        <v>5.4851109557975652</v>
      </c>
      <c r="Q719" s="11">
        <f t="shared" si="104"/>
        <v>4.2785576878296143E-2</v>
      </c>
    </row>
    <row r="720" spans="1:17">
      <c r="A720" s="9">
        <f t="shared" si="105"/>
        <v>84</v>
      </c>
      <c r="B720" s="14" t="s">
        <v>807</v>
      </c>
      <c r="C720" s="8">
        <f>димвенканали!C720</f>
        <v>121.8</v>
      </c>
      <c r="D720" s="8">
        <f>димвенканали!D720</f>
        <v>0</v>
      </c>
      <c r="E720" s="8">
        <f>димвенканали!E720</f>
        <v>0</v>
      </c>
      <c r="F720" s="8">
        <f t="shared" si="100"/>
        <v>121.8</v>
      </c>
      <c r="G720" s="8"/>
      <c r="H720" s="8"/>
      <c r="I720" s="8">
        <v>4</v>
      </c>
      <c r="J720" s="11">
        <v>1.2812299807815502E-3</v>
      </c>
      <c r="K720" s="18">
        <f t="shared" si="101"/>
        <v>2.907277386290839</v>
      </c>
      <c r="L720" s="10">
        <f t="shared" si="102"/>
        <v>1.0690058949391417</v>
      </c>
      <c r="M720" s="10">
        <v>1.1230493273542599</v>
      </c>
      <c r="N720" s="10">
        <v>0.38577834721332482</v>
      </c>
      <c r="O720" s="247">
        <f t="shared" si="103"/>
        <v>0.38577834721332482</v>
      </c>
      <c r="P720" s="10">
        <f t="shared" si="99"/>
        <v>5.4851109557975652</v>
      </c>
      <c r="Q720" s="11">
        <f t="shared" si="104"/>
        <v>4.5033751689635186E-2</v>
      </c>
    </row>
    <row r="721" spans="1:17">
      <c r="A721" s="9">
        <f t="shared" si="105"/>
        <v>85</v>
      </c>
      <c r="B721" s="14" t="s">
        <v>808</v>
      </c>
      <c r="C721" s="8">
        <f>димвенканали!C721</f>
        <v>96.5</v>
      </c>
      <c r="D721" s="8">
        <f>димвенканали!D721</f>
        <v>0</v>
      </c>
      <c r="E721" s="8">
        <f>димвенканали!E721</f>
        <v>0</v>
      </c>
      <c r="F721" s="8">
        <f t="shared" si="100"/>
        <v>96.5</v>
      </c>
      <c r="G721" s="8"/>
      <c r="H721" s="8"/>
      <c r="I721" s="8">
        <v>3</v>
      </c>
      <c r="J721" s="11">
        <v>9.6092248558616266E-4</v>
      </c>
      <c r="K721" s="18">
        <f t="shared" si="101"/>
        <v>2.1804580397181295</v>
      </c>
      <c r="L721" s="10">
        <f t="shared" si="102"/>
        <v>0.80175442120435625</v>
      </c>
      <c r="M721" s="10">
        <v>0.84228699551569497</v>
      </c>
      <c r="N721" s="10">
        <v>0.28933376040999359</v>
      </c>
      <c r="O721" s="247">
        <f t="shared" si="103"/>
        <v>0.28933376040999359</v>
      </c>
      <c r="P721" s="10">
        <f t="shared" si="99"/>
        <v>4.1138332168481737</v>
      </c>
      <c r="Q721" s="11">
        <f t="shared" si="104"/>
        <v>4.2630396029514753E-2</v>
      </c>
    </row>
    <row r="722" spans="1:17">
      <c r="A722" s="9">
        <f t="shared" si="105"/>
        <v>86</v>
      </c>
      <c r="B722" s="14" t="s">
        <v>809</v>
      </c>
      <c r="C722" s="8">
        <f>димвенканали!C722</f>
        <v>433.8</v>
      </c>
      <c r="D722" s="8">
        <f>димвенканали!D722</f>
        <v>0</v>
      </c>
      <c r="E722" s="8">
        <f>димвенканали!E722</f>
        <v>0</v>
      </c>
      <c r="F722" s="8">
        <f t="shared" si="100"/>
        <v>433.8</v>
      </c>
      <c r="G722" s="8"/>
      <c r="H722" s="8"/>
      <c r="I722" s="8">
        <v>8</v>
      </c>
      <c r="J722" s="11">
        <v>2.5624599615631004E-3</v>
      </c>
      <c r="K722" s="18">
        <f t="shared" si="101"/>
        <v>5.814554772581678</v>
      </c>
      <c r="L722" s="10">
        <f t="shared" si="102"/>
        <v>2.1380117898782833</v>
      </c>
      <c r="M722" s="10">
        <v>2.2460986547085198</v>
      </c>
      <c r="N722" s="10">
        <v>0.77155669442664965</v>
      </c>
      <c r="O722" s="247">
        <f t="shared" si="103"/>
        <v>0.77155669442664965</v>
      </c>
      <c r="P722" s="10">
        <f t="shared" si="99"/>
        <v>10.97022191159513</v>
      </c>
      <c r="Q722" s="11">
        <f t="shared" si="104"/>
        <v>2.5288662774539259E-2</v>
      </c>
    </row>
    <row r="723" spans="1:17">
      <c r="A723" s="9">
        <f t="shared" si="105"/>
        <v>87</v>
      </c>
      <c r="B723" s="79" t="s">
        <v>810</v>
      </c>
      <c r="C723" s="8">
        <f>димвенканали!C723</f>
        <v>233.7</v>
      </c>
      <c r="D723" s="8">
        <f>димвенканали!D723</f>
        <v>0</v>
      </c>
      <c r="E723" s="8">
        <f>димвенканали!E723</f>
        <v>0</v>
      </c>
      <c r="F723" s="8">
        <f t="shared" si="100"/>
        <v>233.7</v>
      </c>
      <c r="G723" s="8"/>
      <c r="H723" s="8"/>
      <c r="I723" s="8">
        <v>7</v>
      </c>
      <c r="J723" s="11">
        <v>2.242152466367713E-3</v>
      </c>
      <c r="K723" s="18">
        <f t="shared" si="101"/>
        <v>5.0877354260089689</v>
      </c>
      <c r="L723" s="10">
        <f t="shared" si="102"/>
        <v>1.870760316143498</v>
      </c>
      <c r="M723" s="10">
        <v>1.965336322869955</v>
      </c>
      <c r="N723" s="10">
        <v>0.67511210762331841</v>
      </c>
      <c r="O723" s="247">
        <f t="shared" si="103"/>
        <v>0.67511210762331841</v>
      </c>
      <c r="P723" s="10">
        <f t="shared" si="99"/>
        <v>9.5989441726457407</v>
      </c>
      <c r="Q723" s="11">
        <f t="shared" si="104"/>
        <v>4.1073787645039543E-2</v>
      </c>
    </row>
    <row r="724" spans="1:17">
      <c r="A724" s="9">
        <f t="shared" si="105"/>
        <v>88</v>
      </c>
      <c r="B724" s="14" t="s">
        <v>811</v>
      </c>
      <c r="C724" s="8">
        <f>димвенканали!C724</f>
        <v>1511.8</v>
      </c>
      <c r="D724" s="8">
        <f>димвенканали!D724</f>
        <v>0</v>
      </c>
      <c r="E724" s="8">
        <f>димвенканали!E724</f>
        <v>0</v>
      </c>
      <c r="F724" s="8">
        <f t="shared" si="100"/>
        <v>1511.8</v>
      </c>
      <c r="G724" s="8"/>
      <c r="H724" s="8"/>
      <c r="I724" s="8">
        <v>32</v>
      </c>
      <c r="J724" s="11">
        <v>1.0249839846252402E-2</v>
      </c>
      <c r="K724" s="18">
        <f t="shared" si="101"/>
        <v>23.258219090326712</v>
      </c>
      <c r="L724" s="10">
        <f t="shared" si="102"/>
        <v>8.5520471595131333</v>
      </c>
      <c r="M724" s="10">
        <v>8.9843946188340791</v>
      </c>
      <c r="N724" s="10">
        <v>3.0862267777065986</v>
      </c>
      <c r="O724" s="247">
        <f t="shared" si="103"/>
        <v>3.0862267777065986</v>
      </c>
      <c r="P724" s="10">
        <f t="shared" si="99"/>
        <v>43.880887646380522</v>
      </c>
      <c r="Q724" s="11">
        <f t="shared" si="104"/>
        <v>2.9025590452692502E-2</v>
      </c>
    </row>
    <row r="725" spans="1:17">
      <c r="A725" s="9">
        <f t="shared" si="105"/>
        <v>89</v>
      </c>
      <c r="B725" s="14" t="s">
        <v>812</v>
      </c>
      <c r="C725" s="8">
        <f>димвенканали!C725</f>
        <v>63.2</v>
      </c>
      <c r="D725" s="8">
        <f>димвенканали!D725</f>
        <v>0</v>
      </c>
      <c r="E725" s="8">
        <f>димвенканали!E725</f>
        <v>0</v>
      </c>
      <c r="F725" s="8">
        <f t="shared" si="100"/>
        <v>63.2</v>
      </c>
      <c r="G725" s="8"/>
      <c r="H725" s="8"/>
      <c r="I725" s="8">
        <v>2</v>
      </c>
      <c r="J725" s="11">
        <v>6.406149903907751E-4</v>
      </c>
      <c r="K725" s="18">
        <f t="shared" si="101"/>
        <v>1.4536386931454195</v>
      </c>
      <c r="L725" s="10">
        <f t="shared" si="102"/>
        <v>0.53450294746957083</v>
      </c>
      <c r="M725" s="10">
        <v>0.56152466367712994</v>
      </c>
      <c r="N725" s="10">
        <v>0.19288917360666241</v>
      </c>
      <c r="O725" s="247">
        <f t="shared" si="103"/>
        <v>0.19288917360666241</v>
      </c>
      <c r="P725" s="10">
        <f t="shared" si="99"/>
        <v>2.7425554778987826</v>
      </c>
      <c r="Q725" s="11">
        <f t="shared" si="104"/>
        <v>4.3394865156626307E-2</v>
      </c>
    </row>
    <row r="726" spans="1:17">
      <c r="A726" s="9">
        <f t="shared" si="105"/>
        <v>90</v>
      </c>
      <c r="B726" s="14" t="s">
        <v>813</v>
      </c>
      <c r="C726" s="8">
        <f>димвенканали!C726</f>
        <v>50.1</v>
      </c>
      <c r="D726" s="8">
        <f>димвенканали!D726</f>
        <v>0</v>
      </c>
      <c r="E726" s="8">
        <f>димвенканали!E726</f>
        <v>0</v>
      </c>
      <c r="F726" s="8">
        <f t="shared" si="100"/>
        <v>50.1</v>
      </c>
      <c r="G726" s="8"/>
      <c r="H726" s="8"/>
      <c r="I726" s="8">
        <v>2</v>
      </c>
      <c r="J726" s="11">
        <v>6.406149903907751E-4</v>
      </c>
      <c r="K726" s="18">
        <f t="shared" si="101"/>
        <v>1.4536386931454195</v>
      </c>
      <c r="L726" s="10">
        <f t="shared" si="102"/>
        <v>0.53450294746957083</v>
      </c>
      <c r="M726" s="10">
        <v>0.56152466367712994</v>
      </c>
      <c r="N726" s="10">
        <v>0.19288917360666241</v>
      </c>
      <c r="O726" s="247">
        <f t="shared" si="103"/>
        <v>0.19288917360666241</v>
      </c>
      <c r="P726" s="10">
        <f t="shared" si="99"/>
        <v>2.7425554778987826</v>
      </c>
      <c r="Q726" s="11">
        <f t="shared" si="104"/>
        <v>5.4741626305364922E-2</v>
      </c>
    </row>
    <row r="727" spans="1:17">
      <c r="A727" s="9">
        <f t="shared" si="105"/>
        <v>91</v>
      </c>
      <c r="B727" s="14" t="s">
        <v>814</v>
      </c>
      <c r="C727" s="8">
        <f>димвенканали!C727</f>
        <v>112.71</v>
      </c>
      <c r="D727" s="8">
        <f>димвенканали!D727</f>
        <v>0</v>
      </c>
      <c r="E727" s="8">
        <f>димвенканали!E727</f>
        <v>0</v>
      </c>
      <c r="F727" s="8">
        <f t="shared" si="100"/>
        <v>112.71</v>
      </c>
      <c r="G727" s="8"/>
      <c r="H727" s="8"/>
      <c r="I727" s="8">
        <v>3</v>
      </c>
      <c r="J727" s="11">
        <v>9.6092248558616266E-4</v>
      </c>
      <c r="K727" s="18">
        <f t="shared" si="101"/>
        <v>2.1804580397181295</v>
      </c>
      <c r="L727" s="10">
        <f t="shared" si="102"/>
        <v>0.80175442120435625</v>
      </c>
      <c r="M727" s="10">
        <v>0.84228699551569497</v>
      </c>
      <c r="N727" s="10">
        <v>0.28933376040999359</v>
      </c>
      <c r="O727" s="247">
        <f t="shared" si="103"/>
        <v>0.28933376040999359</v>
      </c>
      <c r="P727" s="10">
        <f t="shared" si="99"/>
        <v>4.1138332168481737</v>
      </c>
      <c r="Q727" s="11">
        <f t="shared" si="104"/>
        <v>3.6499274393116621E-2</v>
      </c>
    </row>
    <row r="728" spans="1:17">
      <c r="A728" s="9">
        <f t="shared" si="105"/>
        <v>92</v>
      </c>
      <c r="B728" s="14" t="s">
        <v>815</v>
      </c>
      <c r="C728" s="8">
        <f>димвенканали!C728</f>
        <v>1307.8</v>
      </c>
      <c r="D728" s="8">
        <f>димвенканали!D728</f>
        <v>0</v>
      </c>
      <c r="E728" s="8">
        <f>димвенканали!E728</f>
        <v>0</v>
      </c>
      <c r="F728" s="8">
        <f t="shared" si="100"/>
        <v>1307.8</v>
      </c>
      <c r="G728" s="8"/>
      <c r="H728" s="8"/>
      <c r="I728" s="8">
        <v>30</v>
      </c>
      <c r="J728" s="11">
        <v>9.6092248558616259E-3</v>
      </c>
      <c r="K728" s="18">
        <f t="shared" si="101"/>
        <v>21.804580397181294</v>
      </c>
      <c r="L728" s="10">
        <f t="shared" si="102"/>
        <v>8.0175442120435623</v>
      </c>
      <c r="M728" s="10">
        <v>8.4228699551569495</v>
      </c>
      <c r="N728" s="10">
        <v>2.8933376040999357</v>
      </c>
      <c r="O728" s="247">
        <f t="shared" si="103"/>
        <v>2.8933376040999357</v>
      </c>
      <c r="P728" s="10">
        <f t="shared" si="99"/>
        <v>41.138332168481739</v>
      </c>
      <c r="Q728" s="11">
        <f t="shared" si="104"/>
        <v>3.1456134094266508E-2</v>
      </c>
    </row>
    <row r="729" spans="1:17">
      <c r="A729" s="9">
        <f t="shared" si="105"/>
        <v>93</v>
      </c>
      <c r="B729" s="14" t="s">
        <v>816</v>
      </c>
      <c r="C729" s="8">
        <f>димвенканали!C729</f>
        <v>122</v>
      </c>
      <c r="D729" s="8">
        <f>димвенканали!D729</f>
        <v>0</v>
      </c>
      <c r="E729" s="8">
        <f>димвенканали!E729</f>
        <v>0</v>
      </c>
      <c r="F729" s="8">
        <f t="shared" si="100"/>
        <v>122</v>
      </c>
      <c r="G729" s="8"/>
      <c r="H729" s="8"/>
      <c r="I729" s="8">
        <v>4</v>
      </c>
      <c r="J729" s="11">
        <v>1.2812299807815502E-3</v>
      </c>
      <c r="K729" s="18">
        <f t="shared" si="101"/>
        <v>2.907277386290839</v>
      </c>
      <c r="L729" s="10">
        <f t="shared" si="102"/>
        <v>1.0690058949391417</v>
      </c>
      <c r="M729" s="10">
        <v>1.1230493273542599</v>
      </c>
      <c r="N729" s="10">
        <v>0.38577834721332482</v>
      </c>
      <c r="O729" s="247">
        <f t="shared" si="103"/>
        <v>0.38577834721332482</v>
      </c>
      <c r="P729" s="10">
        <f t="shared" si="99"/>
        <v>5.4851109557975652</v>
      </c>
      <c r="Q729" s="11">
        <f t="shared" si="104"/>
        <v>4.4959925867193155E-2</v>
      </c>
    </row>
    <row r="730" spans="1:17">
      <c r="A730" s="9">
        <f t="shared" si="105"/>
        <v>94</v>
      </c>
      <c r="B730" s="14" t="s">
        <v>817</v>
      </c>
      <c r="C730" s="8">
        <f>димвенканали!C730</f>
        <v>305.10000000000002</v>
      </c>
      <c r="D730" s="8">
        <f>димвенканали!D730</f>
        <v>0</v>
      </c>
      <c r="E730" s="8">
        <f>димвенканали!E730</f>
        <v>0</v>
      </c>
      <c r="F730" s="8">
        <f t="shared" si="100"/>
        <v>305.10000000000002</v>
      </c>
      <c r="G730" s="8"/>
      <c r="H730" s="8"/>
      <c r="I730" s="8">
        <v>8</v>
      </c>
      <c r="J730" s="11">
        <v>2.5624599615631004E-3</v>
      </c>
      <c r="K730" s="18">
        <f t="shared" si="101"/>
        <v>5.814554772581678</v>
      </c>
      <c r="L730" s="10">
        <f t="shared" si="102"/>
        <v>2.1380117898782833</v>
      </c>
      <c r="M730" s="10">
        <v>2.2460986547085198</v>
      </c>
      <c r="N730" s="10">
        <v>0.77155669442664965</v>
      </c>
      <c r="O730" s="247">
        <f t="shared" si="103"/>
        <v>0.77155669442664965</v>
      </c>
      <c r="P730" s="10">
        <f t="shared" si="99"/>
        <v>10.97022191159513</v>
      </c>
      <c r="Q730" s="11">
        <f t="shared" si="104"/>
        <v>3.5956151791527793E-2</v>
      </c>
    </row>
    <row r="731" spans="1:17">
      <c r="A731" s="9">
        <f t="shared" si="105"/>
        <v>95</v>
      </c>
      <c r="B731" s="14" t="s">
        <v>818</v>
      </c>
      <c r="C731" s="8">
        <f>димвенканали!C731</f>
        <v>390.7</v>
      </c>
      <c r="D731" s="8">
        <f>димвенканали!D731</f>
        <v>0</v>
      </c>
      <c r="E731" s="8">
        <f>димвенканали!E731</f>
        <v>0</v>
      </c>
      <c r="F731" s="8">
        <f t="shared" si="100"/>
        <v>390.7</v>
      </c>
      <c r="G731" s="8"/>
      <c r="H731" s="8"/>
      <c r="I731" s="8">
        <v>8</v>
      </c>
      <c r="J731" s="11">
        <v>2.5624599615631004E-3</v>
      </c>
      <c r="K731" s="18">
        <f t="shared" si="101"/>
        <v>5.814554772581678</v>
      </c>
      <c r="L731" s="10">
        <f t="shared" si="102"/>
        <v>2.1380117898782833</v>
      </c>
      <c r="M731" s="10">
        <v>2.2460986547085198</v>
      </c>
      <c r="N731" s="10">
        <v>0.77155669442664965</v>
      </c>
      <c r="O731" s="247">
        <f t="shared" si="103"/>
        <v>0.77155669442664965</v>
      </c>
      <c r="P731" s="10">
        <f t="shared" si="99"/>
        <v>10.97022191159513</v>
      </c>
      <c r="Q731" s="11">
        <f t="shared" si="104"/>
        <v>2.8078377045290839E-2</v>
      </c>
    </row>
    <row r="732" spans="1:17">
      <c r="A732" s="9">
        <f t="shared" si="105"/>
        <v>96</v>
      </c>
      <c r="B732" s="14" t="s">
        <v>819</v>
      </c>
      <c r="C732" s="8">
        <f>димвенканали!C732</f>
        <v>306.89999999999998</v>
      </c>
      <c r="D732" s="8">
        <f>димвенканали!D732</f>
        <v>0</v>
      </c>
      <c r="E732" s="8">
        <f>димвенканали!E732</f>
        <v>0</v>
      </c>
      <c r="F732" s="8">
        <f t="shared" si="100"/>
        <v>306.89999999999998</v>
      </c>
      <c r="G732" s="8"/>
      <c r="H732" s="8"/>
      <c r="I732" s="8">
        <v>8</v>
      </c>
      <c r="J732" s="11">
        <v>2.5624599615631004E-3</v>
      </c>
      <c r="K732" s="18">
        <f t="shared" si="101"/>
        <v>5.814554772581678</v>
      </c>
      <c r="L732" s="10">
        <f t="shared" si="102"/>
        <v>2.1380117898782833</v>
      </c>
      <c r="M732" s="10">
        <v>2.2460986547085198</v>
      </c>
      <c r="N732" s="10">
        <v>0.77155669442664965</v>
      </c>
      <c r="O732" s="247">
        <f t="shared" si="103"/>
        <v>0.77155669442664965</v>
      </c>
      <c r="P732" s="10">
        <f t="shared" si="99"/>
        <v>10.97022191159513</v>
      </c>
      <c r="Q732" s="11">
        <f t="shared" si="104"/>
        <v>3.5745265270756374E-2</v>
      </c>
    </row>
    <row r="733" spans="1:17">
      <c r="A733" s="9">
        <f t="shared" si="105"/>
        <v>97</v>
      </c>
      <c r="B733" s="14" t="s">
        <v>820</v>
      </c>
      <c r="C733" s="8">
        <f>димвенканали!C733</f>
        <v>395</v>
      </c>
      <c r="D733" s="8">
        <f>димвенканали!D733</f>
        <v>0</v>
      </c>
      <c r="E733" s="8">
        <f>димвенканали!E733</f>
        <v>0</v>
      </c>
      <c r="F733" s="8">
        <f t="shared" si="100"/>
        <v>395</v>
      </c>
      <c r="G733" s="8"/>
      <c r="H733" s="8"/>
      <c r="I733" s="8">
        <v>8</v>
      </c>
      <c r="J733" s="11">
        <v>2.5624599615631004E-3</v>
      </c>
      <c r="K733" s="18">
        <f t="shared" si="101"/>
        <v>5.814554772581678</v>
      </c>
      <c r="L733" s="10">
        <f t="shared" si="102"/>
        <v>2.1380117898782833</v>
      </c>
      <c r="M733" s="10">
        <v>2.2460986547085198</v>
      </c>
      <c r="N733" s="10">
        <v>0.77155669442664965</v>
      </c>
      <c r="O733" s="247">
        <f t="shared" si="103"/>
        <v>0.77155669442664965</v>
      </c>
      <c r="P733" s="10">
        <f t="shared" si="99"/>
        <v>10.97022191159513</v>
      </c>
      <c r="Q733" s="11">
        <f t="shared" si="104"/>
        <v>2.7772713700240835E-2</v>
      </c>
    </row>
    <row r="734" spans="1:17">
      <c r="A734" s="9">
        <f t="shared" si="105"/>
        <v>98</v>
      </c>
      <c r="B734" s="14" t="s">
        <v>821</v>
      </c>
      <c r="C734" s="8">
        <f>димвенканали!C734</f>
        <v>75.099999999999994</v>
      </c>
      <c r="D734" s="8">
        <f>димвенканали!D734</f>
        <v>0</v>
      </c>
      <c r="E734" s="8">
        <f>димвенканали!E734</f>
        <v>0</v>
      </c>
      <c r="F734" s="8">
        <f t="shared" si="100"/>
        <v>75.099999999999994</v>
      </c>
      <c r="G734" s="8"/>
      <c r="H734" s="8"/>
      <c r="I734" s="8">
        <v>2</v>
      </c>
      <c r="J734" s="11">
        <v>6.406149903907751E-4</v>
      </c>
      <c r="K734" s="18">
        <f t="shared" si="101"/>
        <v>1.4536386931454195</v>
      </c>
      <c r="L734" s="10">
        <f t="shared" si="102"/>
        <v>0.53450294746957083</v>
      </c>
      <c r="M734" s="10">
        <v>0.56152466367712994</v>
      </c>
      <c r="N734" s="10">
        <v>0.19288917360666241</v>
      </c>
      <c r="O734" s="247">
        <f t="shared" si="103"/>
        <v>0.19288917360666241</v>
      </c>
      <c r="P734" s="10">
        <f t="shared" si="99"/>
        <v>2.7425554778987826</v>
      </c>
      <c r="Q734" s="11">
        <f t="shared" si="104"/>
        <v>3.6518714752314017E-2</v>
      </c>
    </row>
    <row r="735" spans="1:17">
      <c r="A735" s="9">
        <f t="shared" si="105"/>
        <v>99</v>
      </c>
      <c r="B735" s="14" t="s">
        <v>822</v>
      </c>
      <c r="C735" s="8">
        <f>димвенканали!C735</f>
        <v>6084.35</v>
      </c>
      <c r="D735" s="8">
        <f>димвенканали!D735</f>
        <v>112.6</v>
      </c>
      <c r="E735" s="8">
        <f>димвенканали!E735</f>
        <v>107.1</v>
      </c>
      <c r="F735" s="8">
        <f t="shared" si="100"/>
        <v>6304.0500000000011</v>
      </c>
      <c r="G735" s="8">
        <v>2</v>
      </c>
      <c r="H735" s="8">
        <v>1</v>
      </c>
      <c r="I735" s="8">
        <v>124</v>
      </c>
      <c r="J735" s="11">
        <v>4.0679051889814216E-2</v>
      </c>
      <c r="K735" s="18">
        <f t="shared" si="101"/>
        <v>92.306057014734137</v>
      </c>
      <c r="L735" s="10">
        <f t="shared" si="102"/>
        <v>33.940937164317745</v>
      </c>
      <c r="M735" s="10">
        <v>35.65681614349775</v>
      </c>
      <c r="N735" s="10">
        <v>12.248462524023061</v>
      </c>
      <c r="O735" s="247">
        <f t="shared" si="103"/>
        <v>12.248462524023061</v>
      </c>
      <c r="P735" s="10">
        <f t="shared" si="99"/>
        <v>174.15227284657271</v>
      </c>
      <c r="Q735" s="11">
        <f t="shared" si="104"/>
        <v>2.7625458688711652E-2</v>
      </c>
    </row>
    <row r="736" spans="1:17">
      <c r="A736" s="9">
        <f t="shared" si="105"/>
        <v>100</v>
      </c>
      <c r="B736" s="14" t="s">
        <v>1288</v>
      </c>
      <c r="C736" s="8">
        <f>димвенканали!C736</f>
        <v>125.9</v>
      </c>
      <c r="D736" s="8">
        <f>димвенканали!D736</f>
        <v>0</v>
      </c>
      <c r="E736" s="8">
        <f>димвенканали!E736</f>
        <v>0</v>
      </c>
      <c r="F736" s="8">
        <f t="shared" si="100"/>
        <v>125.9</v>
      </c>
      <c r="G736" s="8"/>
      <c r="H736" s="8"/>
      <c r="I736" s="8">
        <v>4</v>
      </c>
      <c r="J736" s="11">
        <v>1.2812299807815502E-3</v>
      </c>
      <c r="K736" s="18">
        <f t="shared" si="101"/>
        <v>2.907277386290839</v>
      </c>
      <c r="L736" s="10">
        <f t="shared" si="102"/>
        <v>1.0690058949391417</v>
      </c>
      <c r="M736" s="10">
        <v>1.1230493273542599</v>
      </c>
      <c r="N736" s="10">
        <v>0.38577834721332482</v>
      </c>
      <c r="O736" s="247">
        <f t="shared" si="103"/>
        <v>0.38577834721332482</v>
      </c>
      <c r="P736" s="10">
        <f t="shared" si="99"/>
        <v>5.4851109557975652</v>
      </c>
      <c r="Q736" s="11">
        <f t="shared" si="104"/>
        <v>4.3567203779170491E-2</v>
      </c>
    </row>
    <row r="737" spans="1:17">
      <c r="A737" s="9">
        <f t="shared" si="105"/>
        <v>101</v>
      </c>
      <c r="B737" s="14" t="s">
        <v>1300</v>
      </c>
      <c r="C737" s="8">
        <f>димвенканали!C737</f>
        <v>144.75</v>
      </c>
      <c r="D737" s="8">
        <f>димвенканали!D737</f>
        <v>0</v>
      </c>
      <c r="E737" s="8">
        <f>димвенканали!E737</f>
        <v>0</v>
      </c>
      <c r="F737" s="8">
        <f t="shared" si="100"/>
        <v>144.75</v>
      </c>
      <c r="G737" s="8"/>
      <c r="H737" s="8"/>
      <c r="I737" s="8">
        <v>4</v>
      </c>
      <c r="J737" s="11">
        <v>1.2812299807815502E-3</v>
      </c>
      <c r="K737" s="18">
        <f t="shared" si="101"/>
        <v>2.907277386290839</v>
      </c>
      <c r="L737" s="10">
        <f t="shared" si="102"/>
        <v>1.0690058949391417</v>
      </c>
      <c r="M737" s="10">
        <v>1.1230493273542599</v>
      </c>
      <c r="N737" s="10">
        <v>0.38577834721332482</v>
      </c>
      <c r="O737" s="247">
        <f t="shared" si="103"/>
        <v>0.38577834721332482</v>
      </c>
      <c r="P737" s="10">
        <f t="shared" si="99"/>
        <v>5.4851109557975652</v>
      </c>
      <c r="Q737" s="11">
        <f t="shared" si="104"/>
        <v>3.789368535956867E-2</v>
      </c>
    </row>
    <row r="738" spans="1:17">
      <c r="A738" s="9">
        <f t="shared" si="105"/>
        <v>102</v>
      </c>
      <c r="B738" s="14" t="s">
        <v>1002</v>
      </c>
      <c r="C738" s="8">
        <v>122.4</v>
      </c>
      <c r="D738" s="8">
        <v>130.1</v>
      </c>
      <c r="E738" s="8">
        <v>0</v>
      </c>
      <c r="F738" s="8">
        <v>252.5</v>
      </c>
      <c r="G738" s="8">
        <v>1</v>
      </c>
      <c r="H738" s="8"/>
      <c r="I738" s="8">
        <v>2</v>
      </c>
      <c r="J738" s="11">
        <v>1.8461538461538463E-3</v>
      </c>
      <c r="K738" s="18">
        <f t="shared" si="101"/>
        <v>4.1891630769230774</v>
      </c>
      <c r="L738" s="10">
        <f t="shared" si="102"/>
        <v>1.5403552633846156</v>
      </c>
      <c r="M738" s="10">
        <v>1.6182276923076924</v>
      </c>
      <c r="N738" s="10">
        <v>0.55587692307692316</v>
      </c>
      <c r="O738" s="247">
        <f t="shared" si="103"/>
        <v>0.55587692307692316</v>
      </c>
      <c r="P738" s="10">
        <f t="shared" si="99"/>
        <v>7.9036229556923079</v>
      </c>
      <c r="Q738" s="11">
        <f t="shared" si="104"/>
        <v>3.1301477052246764E-2</v>
      </c>
    </row>
    <row r="739" spans="1:17">
      <c r="A739" s="9">
        <f t="shared" si="105"/>
        <v>103</v>
      </c>
      <c r="B739" s="14" t="s">
        <v>1003</v>
      </c>
      <c r="C739" s="8">
        <v>250.2</v>
      </c>
      <c r="D739" s="8">
        <v>0</v>
      </c>
      <c r="E739" s="8">
        <v>0</v>
      </c>
      <c r="F739" s="8">
        <v>250.2</v>
      </c>
      <c r="G739" s="8"/>
      <c r="H739" s="8">
        <v>2</v>
      </c>
      <c r="I739" s="8">
        <v>3</v>
      </c>
      <c r="J739" s="11">
        <v>3.0769230769230769E-3</v>
      </c>
      <c r="K739" s="18">
        <f t="shared" si="101"/>
        <v>6.9819384615384621</v>
      </c>
      <c r="L739" s="10">
        <f t="shared" si="102"/>
        <v>2.5672587723076927</v>
      </c>
      <c r="M739" s="10">
        <v>2.6970461538461539</v>
      </c>
      <c r="N739" s="10">
        <v>0.92646153846153856</v>
      </c>
      <c r="O739" s="247">
        <f t="shared" si="103"/>
        <v>0.92646153846153856</v>
      </c>
      <c r="P739" s="10">
        <f t="shared" si="99"/>
        <v>13.172704926153846</v>
      </c>
      <c r="Q739" s="11">
        <f t="shared" si="104"/>
        <v>5.2648700744020172E-2</v>
      </c>
    </row>
    <row r="740" spans="1:17">
      <c r="A740" s="9">
        <f t="shared" si="105"/>
        <v>104</v>
      </c>
      <c r="B740" s="14" t="s">
        <v>1004</v>
      </c>
      <c r="C740" s="8">
        <v>327.2</v>
      </c>
      <c r="D740" s="8">
        <v>32.299999999999997</v>
      </c>
      <c r="E740" s="8">
        <v>188.7</v>
      </c>
      <c r="F740" s="8">
        <v>548.20000000000005</v>
      </c>
      <c r="G740" s="8">
        <v>1</v>
      </c>
      <c r="H740" s="8">
        <v>2</v>
      </c>
      <c r="I740" s="8">
        <v>10</v>
      </c>
      <c r="J740" s="11">
        <v>8.0000000000000002E-3</v>
      </c>
      <c r="K740" s="18">
        <f t="shared" si="101"/>
        <v>18.153040000000001</v>
      </c>
      <c r="L740" s="10">
        <f t="shared" si="102"/>
        <v>6.6748728080000008</v>
      </c>
      <c r="M740" s="10">
        <v>7.0123199999999999</v>
      </c>
      <c r="N740" s="10">
        <v>2.4088000000000003</v>
      </c>
      <c r="O740" s="247">
        <f t="shared" si="103"/>
        <v>2.4088000000000003</v>
      </c>
      <c r="P740" s="10">
        <f t="shared" si="99"/>
        <v>34.249032808000003</v>
      </c>
      <c r="Q740" s="11">
        <f t="shared" si="104"/>
        <v>6.2475433797883985E-2</v>
      </c>
    </row>
    <row r="741" spans="1:17">
      <c r="A741" s="9">
        <f t="shared" si="105"/>
        <v>105</v>
      </c>
      <c r="B741" s="14" t="s">
        <v>1005</v>
      </c>
      <c r="C741" s="8">
        <v>103.4</v>
      </c>
      <c r="D741" s="8">
        <v>0</v>
      </c>
      <c r="E741" s="8">
        <v>91</v>
      </c>
      <c r="F741" s="8">
        <v>194.4</v>
      </c>
      <c r="G741" s="8"/>
      <c r="H741" s="8">
        <v>2</v>
      </c>
      <c r="I741" s="8">
        <v>3</v>
      </c>
      <c r="J741" s="11">
        <v>3.0769230769230769E-3</v>
      </c>
      <c r="K741" s="18">
        <f t="shared" si="101"/>
        <v>6.9819384615384621</v>
      </c>
      <c r="L741" s="10">
        <f t="shared" si="102"/>
        <v>2.5672587723076927</v>
      </c>
      <c r="M741" s="10">
        <v>2.6970461538461539</v>
      </c>
      <c r="N741" s="10">
        <v>0.92646153846153856</v>
      </c>
      <c r="O741" s="247">
        <f t="shared" si="103"/>
        <v>0.92646153846153856</v>
      </c>
      <c r="P741" s="10">
        <f t="shared" si="99"/>
        <v>13.172704926153846</v>
      </c>
      <c r="Q741" s="11">
        <f t="shared" si="104"/>
        <v>6.7760827809433363E-2</v>
      </c>
    </row>
    <row r="742" spans="1:17">
      <c r="A742" s="9">
        <f t="shared" si="105"/>
        <v>106</v>
      </c>
      <c r="B742" s="14" t="s">
        <v>1006</v>
      </c>
      <c r="C742" s="8">
        <v>208.6</v>
      </c>
      <c r="D742" s="8">
        <v>0</v>
      </c>
      <c r="E742" s="8">
        <v>50.5</v>
      </c>
      <c r="F742" s="8">
        <v>259.10000000000002</v>
      </c>
      <c r="G742" s="8"/>
      <c r="H742" s="8">
        <v>1</v>
      </c>
      <c r="I742" s="8">
        <v>8</v>
      </c>
      <c r="J742" s="11">
        <v>5.538461538461539E-3</v>
      </c>
      <c r="K742" s="18">
        <f t="shared" si="101"/>
        <v>12.567489230769233</v>
      </c>
      <c r="L742" s="10">
        <f t="shared" si="102"/>
        <v>4.621065790153847</v>
      </c>
      <c r="M742" s="10">
        <v>4.8546830769230773</v>
      </c>
      <c r="N742" s="10">
        <v>1.6676307692307695</v>
      </c>
      <c r="O742" s="247">
        <f t="shared" si="103"/>
        <v>1.6676307692307695</v>
      </c>
      <c r="P742" s="10">
        <f t="shared" si="99"/>
        <v>23.710868867076925</v>
      </c>
      <c r="Q742" s="11">
        <f t="shared" si="104"/>
        <v>9.1512423261585971E-2</v>
      </c>
    </row>
    <row r="743" spans="1:17">
      <c r="A743" s="9">
        <f t="shared" si="105"/>
        <v>107</v>
      </c>
      <c r="B743" s="14" t="s">
        <v>1007</v>
      </c>
      <c r="C743" s="8">
        <v>71.2</v>
      </c>
      <c r="D743" s="8">
        <v>38.9</v>
      </c>
      <c r="E743" s="8">
        <v>0</v>
      </c>
      <c r="F743" s="8">
        <v>110.1</v>
      </c>
      <c r="G743" s="8">
        <v>2</v>
      </c>
      <c r="H743" s="8"/>
      <c r="I743" s="8">
        <v>1</v>
      </c>
      <c r="J743" s="11">
        <v>1.8461538461538463E-3</v>
      </c>
      <c r="K743" s="18">
        <f t="shared" si="101"/>
        <v>4.1891630769230774</v>
      </c>
      <c r="L743" s="10">
        <f t="shared" si="102"/>
        <v>1.5403552633846156</v>
      </c>
      <c r="M743" s="10">
        <v>1.6182276923076924</v>
      </c>
      <c r="N743" s="10">
        <v>0.55587692307692316</v>
      </c>
      <c r="O743" s="247">
        <f t="shared" si="103"/>
        <v>0.55587692307692316</v>
      </c>
      <c r="P743" s="10">
        <f t="shared" si="99"/>
        <v>7.9036229556923079</v>
      </c>
      <c r="Q743" s="11">
        <f t="shared" si="104"/>
        <v>7.1785857908195347E-2</v>
      </c>
    </row>
    <row r="744" spans="1:17">
      <c r="A744" s="9">
        <f t="shared" si="105"/>
        <v>108</v>
      </c>
      <c r="B744" s="14" t="s">
        <v>1008</v>
      </c>
      <c r="C744" s="8">
        <v>158.30000000000001</v>
      </c>
      <c r="D744" s="8">
        <v>0</v>
      </c>
      <c r="E744" s="8">
        <v>0</v>
      </c>
      <c r="F744" s="8">
        <v>158.30000000000001</v>
      </c>
      <c r="G744" s="8"/>
      <c r="H744" s="8"/>
      <c r="I744" s="8">
        <v>3</v>
      </c>
      <c r="J744" s="11">
        <v>1.8461538461538463E-3</v>
      </c>
      <c r="K744" s="18">
        <f t="shared" si="101"/>
        <v>4.1891630769230774</v>
      </c>
      <c r="L744" s="10">
        <f t="shared" si="102"/>
        <v>1.5403552633846156</v>
      </c>
      <c r="M744" s="10">
        <v>1.6182276923076924</v>
      </c>
      <c r="N744" s="10">
        <v>0.55587692307692316</v>
      </c>
      <c r="O744" s="247">
        <f t="shared" si="103"/>
        <v>0.55587692307692316</v>
      </c>
      <c r="P744" s="10">
        <f t="shared" si="99"/>
        <v>7.9036229556923079</v>
      </c>
      <c r="Q744" s="11">
        <f t="shared" si="104"/>
        <v>4.9928129852762522E-2</v>
      </c>
    </row>
    <row r="745" spans="1:17">
      <c r="A745" s="9">
        <f t="shared" si="105"/>
        <v>109</v>
      </c>
      <c r="B745" s="14" t="s">
        <v>1009</v>
      </c>
      <c r="C745" s="8">
        <v>88.6</v>
      </c>
      <c r="D745" s="8">
        <v>0</v>
      </c>
      <c r="E745" s="8">
        <v>0</v>
      </c>
      <c r="F745" s="8">
        <v>88.6</v>
      </c>
      <c r="G745" s="8"/>
      <c r="H745" s="8"/>
      <c r="I745" s="8">
        <v>0</v>
      </c>
      <c r="J745" s="11">
        <v>0</v>
      </c>
      <c r="K745" s="18">
        <f t="shared" si="101"/>
        <v>0</v>
      </c>
      <c r="L745" s="10">
        <f t="shared" si="102"/>
        <v>0</v>
      </c>
      <c r="M745" s="10">
        <v>0</v>
      </c>
      <c r="N745" s="10">
        <v>0</v>
      </c>
      <c r="O745" s="247">
        <f t="shared" si="103"/>
        <v>0</v>
      </c>
      <c r="P745" s="10">
        <f t="shared" si="99"/>
        <v>0</v>
      </c>
      <c r="Q745" s="11">
        <f t="shared" si="104"/>
        <v>0</v>
      </c>
    </row>
    <row r="746" spans="1:17">
      <c r="A746" s="9">
        <f t="shared" si="105"/>
        <v>110</v>
      </c>
      <c r="B746" s="14" t="s">
        <v>1010</v>
      </c>
      <c r="C746" s="8">
        <v>102.5</v>
      </c>
      <c r="D746" s="8">
        <v>0</v>
      </c>
      <c r="E746" s="8">
        <v>0</v>
      </c>
      <c r="F746" s="8">
        <v>102.5</v>
      </c>
      <c r="G746" s="8"/>
      <c r="H746" s="8"/>
      <c r="I746" s="8">
        <v>3</v>
      </c>
      <c r="J746" s="11">
        <v>1.8461538461538463E-3</v>
      </c>
      <c r="K746" s="18">
        <f t="shared" si="101"/>
        <v>4.1891630769230774</v>
      </c>
      <c r="L746" s="10">
        <f t="shared" si="102"/>
        <v>1.5403552633846156</v>
      </c>
      <c r="M746" s="10">
        <v>1.6182276923076924</v>
      </c>
      <c r="N746" s="10">
        <v>0.55587692307692316</v>
      </c>
      <c r="O746" s="247">
        <f t="shared" si="103"/>
        <v>0.55587692307692316</v>
      </c>
      <c r="P746" s="10">
        <f t="shared" si="99"/>
        <v>7.9036229556923079</v>
      </c>
      <c r="Q746" s="11">
        <f t="shared" si="104"/>
        <v>7.7108516640900571E-2</v>
      </c>
    </row>
    <row r="747" spans="1:17">
      <c r="A747" s="9">
        <f t="shared" si="105"/>
        <v>111</v>
      </c>
      <c r="B747" s="14" t="s">
        <v>1011</v>
      </c>
      <c r="C747" s="8">
        <v>73.900000000000006</v>
      </c>
      <c r="D747" s="8">
        <v>0</v>
      </c>
      <c r="E747" s="8">
        <v>0</v>
      </c>
      <c r="F747" s="8">
        <v>73.900000000000006</v>
      </c>
      <c r="G747" s="8"/>
      <c r="H747" s="8"/>
      <c r="I747" s="8">
        <v>2</v>
      </c>
      <c r="J747" s="11">
        <v>1.2307692307692308E-3</v>
      </c>
      <c r="K747" s="18">
        <f t="shared" si="101"/>
        <v>2.7927753846153847</v>
      </c>
      <c r="L747" s="10">
        <f t="shared" si="102"/>
        <v>1.0269035089230769</v>
      </c>
      <c r="M747" s="10">
        <v>1.0788184615384615</v>
      </c>
      <c r="N747" s="10">
        <v>0.3705846153846154</v>
      </c>
      <c r="O747" s="247">
        <f t="shared" si="103"/>
        <v>0.3705846153846154</v>
      </c>
      <c r="P747" s="10">
        <f t="shared" si="99"/>
        <v>5.2690819704615386</v>
      </c>
      <c r="Q747" s="11">
        <f t="shared" si="104"/>
        <v>7.1300161981888197E-2</v>
      </c>
    </row>
    <row r="748" spans="1:17">
      <c r="A748" s="9">
        <f t="shared" si="105"/>
        <v>112</v>
      </c>
      <c r="B748" s="14" t="s">
        <v>1012</v>
      </c>
      <c r="C748" s="8">
        <v>74.400000000000006</v>
      </c>
      <c r="D748" s="8">
        <v>0</v>
      </c>
      <c r="E748" s="8">
        <v>0</v>
      </c>
      <c r="F748" s="8">
        <v>74.400000000000006</v>
      </c>
      <c r="G748" s="8"/>
      <c r="H748" s="8"/>
      <c r="I748" s="8">
        <v>3</v>
      </c>
      <c r="J748" s="11">
        <v>1.8461538461538463E-3</v>
      </c>
      <c r="K748" s="18">
        <f t="shared" si="101"/>
        <v>4.1891630769230774</v>
      </c>
      <c r="L748" s="10">
        <f t="shared" si="102"/>
        <v>1.5403552633846156</v>
      </c>
      <c r="M748" s="10">
        <v>1.6182276923076924</v>
      </c>
      <c r="N748" s="10">
        <v>0.55587692307692316</v>
      </c>
      <c r="O748" s="247">
        <f t="shared" si="103"/>
        <v>0.55587692307692316</v>
      </c>
      <c r="P748" s="10">
        <f t="shared" si="99"/>
        <v>7.9036229556923079</v>
      </c>
      <c r="Q748" s="11">
        <f t="shared" si="104"/>
        <v>0.10623149133995037</v>
      </c>
    </row>
    <row r="749" spans="1:17">
      <c r="A749" s="9">
        <f t="shared" si="105"/>
        <v>113</v>
      </c>
      <c r="B749" s="14" t="s">
        <v>1013</v>
      </c>
      <c r="C749" s="8">
        <v>66.400000000000006</v>
      </c>
      <c r="D749" s="8">
        <v>0</v>
      </c>
      <c r="E749" s="8">
        <v>0</v>
      </c>
      <c r="F749" s="8">
        <v>66.400000000000006</v>
      </c>
      <c r="G749" s="8"/>
      <c r="H749" s="8"/>
      <c r="I749" s="8">
        <v>2</v>
      </c>
      <c r="J749" s="11">
        <v>1.2307692307692308E-3</v>
      </c>
      <c r="K749" s="18">
        <f t="shared" si="101"/>
        <v>2.7927753846153847</v>
      </c>
      <c r="L749" s="10">
        <f t="shared" si="102"/>
        <v>1.0269035089230769</v>
      </c>
      <c r="M749" s="10">
        <v>1.0788184615384615</v>
      </c>
      <c r="N749" s="10">
        <v>0.3705846153846154</v>
      </c>
      <c r="O749" s="247">
        <f t="shared" si="103"/>
        <v>0.3705846153846154</v>
      </c>
      <c r="P749" s="10">
        <f t="shared" si="99"/>
        <v>5.2690819704615386</v>
      </c>
      <c r="Q749" s="11">
        <f t="shared" si="104"/>
        <v>7.9353644133456899E-2</v>
      </c>
    </row>
    <row r="750" spans="1:17">
      <c r="A750" s="9">
        <f t="shared" si="105"/>
        <v>114</v>
      </c>
      <c r="B750" s="14" t="s">
        <v>1014</v>
      </c>
      <c r="C750" s="8">
        <v>292.8</v>
      </c>
      <c r="D750" s="8">
        <v>0</v>
      </c>
      <c r="E750" s="8">
        <v>0</v>
      </c>
      <c r="F750" s="8">
        <v>292.8</v>
      </c>
      <c r="G750" s="8"/>
      <c r="H750" s="8"/>
      <c r="I750" s="8">
        <v>7</v>
      </c>
      <c r="J750" s="11">
        <v>4.3076923076923075E-3</v>
      </c>
      <c r="K750" s="18">
        <f t="shared" si="101"/>
        <v>9.7747138461538459</v>
      </c>
      <c r="L750" s="10">
        <f t="shared" si="102"/>
        <v>3.5941622812307692</v>
      </c>
      <c r="M750" s="10">
        <v>3.7758646153846152</v>
      </c>
      <c r="N750" s="10">
        <v>1.297046153846154</v>
      </c>
      <c r="O750" s="247">
        <f t="shared" si="103"/>
        <v>1.297046153846154</v>
      </c>
      <c r="P750" s="10">
        <f t="shared" si="99"/>
        <v>18.441786896615383</v>
      </c>
      <c r="Q750" s="11">
        <f t="shared" si="104"/>
        <v>6.2984244865489689E-2</v>
      </c>
    </row>
    <row r="751" spans="1:17">
      <c r="A751" s="9">
        <f t="shared" si="105"/>
        <v>115</v>
      </c>
      <c r="B751" s="14" t="s">
        <v>1015</v>
      </c>
      <c r="C751" s="8">
        <v>80.5</v>
      </c>
      <c r="D751" s="8">
        <v>0</v>
      </c>
      <c r="E751" s="8">
        <v>0</v>
      </c>
      <c r="F751" s="8">
        <v>80.5</v>
      </c>
      <c r="G751" s="8"/>
      <c r="H751" s="8"/>
      <c r="I751" s="8">
        <v>2</v>
      </c>
      <c r="J751" s="11">
        <v>1.2307692307692308E-3</v>
      </c>
      <c r="K751" s="18">
        <f t="shared" si="101"/>
        <v>2.7927753846153847</v>
      </c>
      <c r="L751" s="10">
        <f t="shared" si="102"/>
        <v>1.0269035089230769</v>
      </c>
      <c r="M751" s="10">
        <v>1.0788184615384615</v>
      </c>
      <c r="N751" s="10">
        <v>0.3705846153846154</v>
      </c>
      <c r="O751" s="247">
        <f t="shared" si="103"/>
        <v>0.3705846153846154</v>
      </c>
      <c r="P751" s="10">
        <f t="shared" si="99"/>
        <v>5.2690819704615386</v>
      </c>
      <c r="Q751" s="11">
        <f t="shared" si="104"/>
        <v>6.5454434415671281E-2</v>
      </c>
    </row>
    <row r="752" spans="1:17">
      <c r="A752" s="9">
        <f t="shared" si="105"/>
        <v>116</v>
      </c>
      <c r="B752" s="14" t="s">
        <v>1022</v>
      </c>
      <c r="C752" s="8">
        <v>5781.6</v>
      </c>
      <c r="D752" s="8">
        <v>0</v>
      </c>
      <c r="E752" s="8">
        <v>1408.3</v>
      </c>
      <c r="F752" s="8">
        <v>7189.9</v>
      </c>
      <c r="G752" s="8"/>
      <c r="H752" s="8">
        <v>3</v>
      </c>
      <c r="I752" s="8">
        <v>119</v>
      </c>
      <c r="J752" s="11">
        <v>7.5076923076923083E-2</v>
      </c>
      <c r="K752" s="18">
        <f t="shared" si="101"/>
        <v>170.35929846153849</v>
      </c>
      <c r="L752" s="10">
        <f t="shared" si="102"/>
        <v>62.641114044307706</v>
      </c>
      <c r="M752" s="10">
        <v>65.807926153846154</v>
      </c>
      <c r="N752" s="10">
        <v>22.605661538461543</v>
      </c>
      <c r="O752" s="247">
        <f t="shared" si="103"/>
        <v>22.605661538461543</v>
      </c>
      <c r="P752" s="10">
        <f t="shared" si="99"/>
        <v>321.41400019815393</v>
      </c>
      <c r="Q752" s="11">
        <f t="shared" si="104"/>
        <v>4.4703542496857249E-2</v>
      </c>
    </row>
    <row r="753" spans="1:17">
      <c r="A753" s="9">
        <f t="shared" si="105"/>
        <v>117</v>
      </c>
      <c r="B753" s="14" t="s">
        <v>1023</v>
      </c>
      <c r="C753" s="8">
        <v>4140.5</v>
      </c>
      <c r="D753" s="8">
        <v>0</v>
      </c>
      <c r="E753" s="8">
        <v>110.1</v>
      </c>
      <c r="F753" s="8">
        <v>4250.6000000000004</v>
      </c>
      <c r="G753" s="8"/>
      <c r="H753" s="8">
        <v>2</v>
      </c>
      <c r="I753" s="8">
        <v>69</v>
      </c>
      <c r="J753" s="11">
        <v>4.3692307692307697E-2</v>
      </c>
      <c r="K753" s="18">
        <f t="shared" si="101"/>
        <v>99.143526153846167</v>
      </c>
      <c r="L753" s="10">
        <f t="shared" si="102"/>
        <v>36.455074566769241</v>
      </c>
      <c r="M753" s="10">
        <v>38.298055384615388</v>
      </c>
      <c r="N753" s="10">
        <v>13.155753846153848</v>
      </c>
      <c r="O753" s="247">
        <f t="shared" si="103"/>
        <v>13.155753846153848</v>
      </c>
      <c r="P753" s="10">
        <f t="shared" si="99"/>
        <v>187.05240995138467</v>
      </c>
      <c r="Q753" s="11">
        <f t="shared" si="104"/>
        <v>4.4006119124684669E-2</v>
      </c>
    </row>
    <row r="754" spans="1:17">
      <c r="A754" s="9">
        <f t="shared" si="105"/>
        <v>118</v>
      </c>
      <c r="B754" s="14" t="s">
        <v>1024</v>
      </c>
      <c r="C754" s="8">
        <v>4108.8</v>
      </c>
      <c r="D754" s="8">
        <v>0</v>
      </c>
      <c r="E754" s="8">
        <v>118</v>
      </c>
      <c r="F754" s="8">
        <v>4226.8</v>
      </c>
      <c r="G754" s="8"/>
      <c r="H754" s="8">
        <v>2</v>
      </c>
      <c r="I754" s="8">
        <v>68</v>
      </c>
      <c r="J754" s="11">
        <v>4.3076923076923075E-2</v>
      </c>
      <c r="K754" s="18">
        <f t="shared" si="101"/>
        <v>97.747138461538469</v>
      </c>
      <c r="L754" s="10">
        <f t="shared" si="102"/>
        <v>35.941622812307699</v>
      </c>
      <c r="M754" s="10">
        <v>37.758646153846151</v>
      </c>
      <c r="N754" s="10">
        <v>12.970461538461539</v>
      </c>
      <c r="O754" s="247">
        <f t="shared" si="103"/>
        <v>12.970461538461539</v>
      </c>
      <c r="P754" s="10">
        <f t="shared" si="99"/>
        <v>184.41786896615386</v>
      </c>
      <c r="Q754" s="11">
        <f t="shared" si="104"/>
        <v>4.3630611565759876E-2</v>
      </c>
    </row>
    <row r="755" spans="1:17">
      <c r="A755" s="9">
        <f t="shared" si="105"/>
        <v>119</v>
      </c>
      <c r="B755" s="14" t="s">
        <v>1025</v>
      </c>
      <c r="C755" s="8">
        <v>8284.9699999999993</v>
      </c>
      <c r="D755" s="8">
        <v>0</v>
      </c>
      <c r="E755" s="8">
        <v>584.5</v>
      </c>
      <c r="F755" s="8">
        <v>8869.4699999999993</v>
      </c>
      <c r="G755" s="8"/>
      <c r="H755" s="8">
        <v>3</v>
      </c>
      <c r="I755" s="8">
        <v>140</v>
      </c>
      <c r="J755" s="11">
        <v>8.8000000000000009E-2</v>
      </c>
      <c r="K755" s="18">
        <f t="shared" si="101"/>
        <v>199.68344000000002</v>
      </c>
      <c r="L755" s="10">
        <f t="shared" si="102"/>
        <v>73.42360088800001</v>
      </c>
      <c r="M755" s="10">
        <v>77.13552</v>
      </c>
      <c r="N755" s="10">
        <v>26.496800000000004</v>
      </c>
      <c r="O755" s="247">
        <f t="shared" si="103"/>
        <v>26.496800000000004</v>
      </c>
      <c r="P755" s="10">
        <f t="shared" si="99"/>
        <v>376.73936088800002</v>
      </c>
      <c r="Q755" s="11">
        <f t="shared" si="104"/>
        <v>4.2475972170603213E-2</v>
      </c>
    </row>
    <row r="756" spans="1:17">
      <c r="A756" s="9">
        <f t="shared" si="105"/>
        <v>120</v>
      </c>
      <c r="B756" s="14" t="s">
        <v>1028</v>
      </c>
      <c r="C756" s="8">
        <v>4140.28</v>
      </c>
      <c r="D756" s="8">
        <v>0</v>
      </c>
      <c r="E756" s="8">
        <v>35.4</v>
      </c>
      <c r="F756" s="8">
        <v>4175.68</v>
      </c>
      <c r="G756" s="8"/>
      <c r="H756" s="8">
        <v>1</v>
      </c>
      <c r="I756" s="8">
        <v>70</v>
      </c>
      <c r="J756" s="11">
        <v>4.3692307692307697E-2</v>
      </c>
      <c r="K756" s="18">
        <f t="shared" si="101"/>
        <v>99.143526153846167</v>
      </c>
      <c r="L756" s="10">
        <f t="shared" si="102"/>
        <v>36.455074566769241</v>
      </c>
      <c r="M756" s="10">
        <v>38.298055384615388</v>
      </c>
      <c r="N756" s="10">
        <v>13.155753846153848</v>
      </c>
      <c r="O756" s="247">
        <f t="shared" si="103"/>
        <v>13.155753846153848</v>
      </c>
      <c r="P756" s="10">
        <f t="shared" si="99"/>
        <v>187.05240995138467</v>
      </c>
      <c r="Q756" s="11">
        <f t="shared" si="104"/>
        <v>4.4795676381184542E-2</v>
      </c>
    </row>
    <row r="757" spans="1:17">
      <c r="A757" s="9">
        <f t="shared" si="105"/>
        <v>121</v>
      </c>
      <c r="B757" s="14" t="s">
        <v>1029</v>
      </c>
      <c r="C757" s="8">
        <v>4420.8999999999996</v>
      </c>
      <c r="D757" s="8">
        <v>0</v>
      </c>
      <c r="E757" s="8">
        <v>0</v>
      </c>
      <c r="F757" s="8">
        <v>4420.8999999999996</v>
      </c>
      <c r="G757" s="8"/>
      <c r="H757" s="8"/>
      <c r="I757" s="8">
        <v>77</v>
      </c>
      <c r="J757" s="11">
        <v>4.7384615384615386E-2</v>
      </c>
      <c r="K757" s="18">
        <f t="shared" si="101"/>
        <v>107.52185230769231</v>
      </c>
      <c r="L757" s="10">
        <f t="shared" si="102"/>
        <v>39.535785093538465</v>
      </c>
      <c r="M757" s="10">
        <v>41.534510769230771</v>
      </c>
      <c r="N757" s="10">
        <v>14.267507692307694</v>
      </c>
      <c r="O757" s="247">
        <f t="shared" si="103"/>
        <v>14.267507692307694</v>
      </c>
      <c r="P757" s="10">
        <f t="shared" si="99"/>
        <v>202.85965586276924</v>
      </c>
      <c r="Q757" s="11">
        <f t="shared" si="104"/>
        <v>4.5886506336440376E-2</v>
      </c>
    </row>
    <row r="758" spans="1:17">
      <c r="A758" s="9">
        <f t="shared" si="105"/>
        <v>122</v>
      </c>
      <c r="B758" s="14" t="s">
        <v>1030</v>
      </c>
      <c r="C758" s="8">
        <v>6184.2</v>
      </c>
      <c r="D758" s="8">
        <v>208.9</v>
      </c>
      <c r="E758" s="8">
        <v>36.6</v>
      </c>
      <c r="F758" s="8">
        <v>6429.7</v>
      </c>
      <c r="G758" s="8">
        <v>1</v>
      </c>
      <c r="H758" s="8">
        <v>1</v>
      </c>
      <c r="I758" s="8">
        <v>102</v>
      </c>
      <c r="J758" s="11">
        <v>6.4000000000000001E-2</v>
      </c>
      <c r="K758" s="18">
        <f t="shared" si="101"/>
        <v>145.22432000000001</v>
      </c>
      <c r="L758" s="10">
        <f t="shared" si="102"/>
        <v>53.398982464000007</v>
      </c>
      <c r="M758" s="10">
        <v>56.098559999999999</v>
      </c>
      <c r="N758" s="10">
        <v>19.270400000000002</v>
      </c>
      <c r="O758" s="247">
        <f t="shared" si="103"/>
        <v>19.270400000000002</v>
      </c>
      <c r="P758" s="10">
        <f t="shared" si="99"/>
        <v>273.99226246400002</v>
      </c>
      <c r="Q758" s="11">
        <f t="shared" si="104"/>
        <v>4.2613537562250184E-2</v>
      </c>
    </row>
    <row r="759" spans="1:17">
      <c r="A759" s="9">
        <f t="shared" si="105"/>
        <v>123</v>
      </c>
      <c r="B759" s="14" t="s">
        <v>1031</v>
      </c>
      <c r="C759" s="8">
        <v>3391.6</v>
      </c>
      <c r="D759" s="8">
        <v>0</v>
      </c>
      <c r="E759" s="8">
        <v>0</v>
      </c>
      <c r="F759" s="8">
        <v>3391.6</v>
      </c>
      <c r="G759" s="8"/>
      <c r="H759" s="8"/>
      <c r="I759" s="8">
        <v>70</v>
      </c>
      <c r="J759" s="11">
        <v>4.3076923076923075E-2</v>
      </c>
      <c r="K759" s="18">
        <f t="shared" si="101"/>
        <v>97.747138461538469</v>
      </c>
      <c r="L759" s="10">
        <f t="shared" si="102"/>
        <v>35.941622812307699</v>
      </c>
      <c r="M759" s="10">
        <v>37.758646153846151</v>
      </c>
      <c r="N759" s="10">
        <v>12.970461538461539</v>
      </c>
      <c r="O759" s="247">
        <f t="shared" si="103"/>
        <v>12.970461538461539</v>
      </c>
      <c r="P759" s="10">
        <f t="shared" si="99"/>
        <v>184.41786896615386</v>
      </c>
      <c r="Q759" s="11">
        <f t="shared" si="104"/>
        <v>5.4374887653660178E-2</v>
      </c>
    </row>
    <row r="760" spans="1:17">
      <c r="A760" s="9">
        <f t="shared" si="105"/>
        <v>124</v>
      </c>
      <c r="B760" s="14" t="s">
        <v>1032</v>
      </c>
      <c r="C760" s="8">
        <v>4546.3</v>
      </c>
      <c r="D760" s="8">
        <v>0</v>
      </c>
      <c r="E760" s="8">
        <v>0</v>
      </c>
      <c r="F760" s="8">
        <v>4546.3</v>
      </c>
      <c r="G760" s="8"/>
      <c r="H760" s="8"/>
      <c r="I760" s="8">
        <v>100</v>
      </c>
      <c r="J760" s="11">
        <v>6.1538461538461542E-2</v>
      </c>
      <c r="K760" s="18">
        <f t="shared" si="101"/>
        <v>139.63876923076924</v>
      </c>
      <c r="L760" s="10">
        <f t="shared" si="102"/>
        <v>51.345175446153853</v>
      </c>
      <c r="M760" s="10">
        <v>53.940923076923077</v>
      </c>
      <c r="N760" s="10">
        <v>18.529230769230772</v>
      </c>
      <c r="O760" s="247">
        <f t="shared" si="103"/>
        <v>18.529230769230772</v>
      </c>
      <c r="P760" s="10">
        <f t="shared" si="99"/>
        <v>263.45409852307694</v>
      </c>
      <c r="Q760" s="11">
        <f t="shared" si="104"/>
        <v>5.7949123138173221E-2</v>
      </c>
    </row>
    <row r="761" spans="1:17">
      <c r="A761" s="9">
        <f t="shared" si="105"/>
        <v>125</v>
      </c>
      <c r="B761" s="14" t="s">
        <v>1033</v>
      </c>
      <c r="C761" s="8">
        <v>3942.03</v>
      </c>
      <c r="D761" s="8">
        <v>0</v>
      </c>
      <c r="E761" s="8">
        <v>0</v>
      </c>
      <c r="F761" s="8">
        <v>3942.03</v>
      </c>
      <c r="G761" s="8"/>
      <c r="H761" s="8"/>
      <c r="I761" s="8">
        <v>105</v>
      </c>
      <c r="J761" s="11">
        <v>6.4615384615384616E-2</v>
      </c>
      <c r="K761" s="18">
        <f t="shared" si="101"/>
        <v>146.62070769230769</v>
      </c>
      <c r="L761" s="10">
        <f t="shared" si="102"/>
        <v>53.912434218461541</v>
      </c>
      <c r="M761" s="10">
        <v>56.63796923076923</v>
      </c>
      <c r="N761" s="10">
        <v>32.37876923076923</v>
      </c>
      <c r="O761" s="247">
        <f t="shared" si="103"/>
        <v>32.37876923076923</v>
      </c>
      <c r="P761" s="10">
        <f t="shared" si="99"/>
        <v>289.54988037230771</v>
      </c>
      <c r="Q761" s="11">
        <f t="shared" si="104"/>
        <v>7.3451972809011529E-2</v>
      </c>
    </row>
    <row r="762" spans="1:17">
      <c r="A762" s="9">
        <f t="shared" si="105"/>
        <v>126</v>
      </c>
      <c r="B762" s="14" t="s">
        <v>1034</v>
      </c>
      <c r="C762" s="8">
        <v>4373.2</v>
      </c>
      <c r="D762" s="8">
        <v>0</v>
      </c>
      <c r="E762" s="8">
        <v>0</v>
      </c>
      <c r="F762" s="8">
        <v>4373.2</v>
      </c>
      <c r="G762" s="8"/>
      <c r="H762" s="8"/>
      <c r="I762" s="8">
        <v>95</v>
      </c>
      <c r="J762" s="11">
        <v>5.8461538461538461E-2</v>
      </c>
      <c r="K762" s="18">
        <f t="shared" si="101"/>
        <v>132.65683076923077</v>
      </c>
      <c r="L762" s="10">
        <f t="shared" si="102"/>
        <v>48.777916673846157</v>
      </c>
      <c r="M762" s="10">
        <v>51.243876923076918</v>
      </c>
      <c r="N762" s="10">
        <v>17.602769230769233</v>
      </c>
      <c r="O762" s="247">
        <f t="shared" si="103"/>
        <v>17.602769230769233</v>
      </c>
      <c r="P762" s="10">
        <f t="shared" si="99"/>
        <v>250.2813935969231</v>
      </c>
      <c r="Q762" s="11">
        <f t="shared" si="104"/>
        <v>5.723072203350478E-2</v>
      </c>
    </row>
    <row r="763" spans="1:17">
      <c r="A763" s="9">
        <f t="shared" si="105"/>
        <v>127</v>
      </c>
      <c r="B763" s="14" t="s">
        <v>42</v>
      </c>
      <c r="C763" s="8">
        <v>5423.9</v>
      </c>
      <c r="D763" s="8">
        <v>0</v>
      </c>
      <c r="E763" s="8">
        <v>0</v>
      </c>
      <c r="F763" s="8">
        <v>5423.9</v>
      </c>
      <c r="G763" s="8"/>
      <c r="H763" s="8"/>
      <c r="I763" s="8">
        <v>100</v>
      </c>
      <c r="J763" s="11">
        <v>6.1538461538461542E-2</v>
      </c>
      <c r="K763" s="18">
        <f t="shared" si="101"/>
        <v>139.63876923076924</v>
      </c>
      <c r="L763" s="10">
        <f t="shared" si="102"/>
        <v>51.345175446153853</v>
      </c>
      <c r="M763" s="10">
        <v>53.940923076923077</v>
      </c>
      <c r="N763" s="10">
        <v>18.529230769230772</v>
      </c>
      <c r="O763" s="247">
        <f t="shared" si="103"/>
        <v>18.529230769230772</v>
      </c>
      <c r="P763" s="10">
        <f t="shared" ref="P763:P773" si="106">K763+L763+M763+O763</f>
        <v>263.45409852307694</v>
      </c>
      <c r="Q763" s="11">
        <f t="shared" si="104"/>
        <v>4.857281633567672E-2</v>
      </c>
    </row>
    <row r="764" spans="1:17">
      <c r="A764" s="9">
        <f t="shared" si="105"/>
        <v>128</v>
      </c>
      <c r="B764" s="14" t="s">
        <v>1039</v>
      </c>
      <c r="C764" s="8">
        <v>92.4</v>
      </c>
      <c r="D764" s="8">
        <v>0</v>
      </c>
      <c r="E764" s="8">
        <v>0</v>
      </c>
      <c r="F764" s="8">
        <v>92.4</v>
      </c>
      <c r="G764" s="8"/>
      <c r="H764" s="8"/>
      <c r="I764" s="8">
        <v>0</v>
      </c>
      <c r="J764" s="11">
        <v>0</v>
      </c>
      <c r="K764" s="18">
        <f t="shared" si="101"/>
        <v>0</v>
      </c>
      <c r="L764" s="10">
        <f t="shared" si="102"/>
        <v>0</v>
      </c>
      <c r="M764" s="10">
        <v>0</v>
      </c>
      <c r="N764" s="10">
        <v>0</v>
      </c>
      <c r="O764" s="247">
        <f t="shared" si="103"/>
        <v>0</v>
      </c>
      <c r="P764" s="10">
        <f t="shared" si="106"/>
        <v>0</v>
      </c>
      <c r="Q764" s="11">
        <f t="shared" si="104"/>
        <v>0</v>
      </c>
    </row>
    <row r="765" spans="1:17">
      <c r="A765" s="9">
        <f t="shared" si="105"/>
        <v>129</v>
      </c>
      <c r="B765" s="14" t="s">
        <v>1040</v>
      </c>
      <c r="C765" s="8">
        <v>26.1</v>
      </c>
      <c r="D765" s="8">
        <v>0</v>
      </c>
      <c r="E765" s="8">
        <v>0</v>
      </c>
      <c r="F765" s="8">
        <v>26.1</v>
      </c>
      <c r="G765" s="8"/>
      <c r="H765" s="8"/>
      <c r="I765" s="8">
        <v>0</v>
      </c>
      <c r="J765" s="11">
        <v>0</v>
      </c>
      <c r="K765" s="18">
        <f t="shared" ref="K765:K773" si="107">J765*$K$2</f>
        <v>0</v>
      </c>
      <c r="L765" s="10">
        <f t="shared" ref="L765:L773" si="108">K765*0.3677</f>
        <v>0</v>
      </c>
      <c r="M765" s="10">
        <v>0</v>
      </c>
      <c r="N765" s="10">
        <v>0</v>
      </c>
      <c r="O765" s="247">
        <f t="shared" ref="O765:O773" si="109">N765*$O$2</f>
        <v>0</v>
      </c>
      <c r="P765" s="10">
        <f t="shared" si="106"/>
        <v>0</v>
      </c>
      <c r="Q765" s="11">
        <f t="shared" ref="Q765:Q774" si="110">P765/F765</f>
        <v>0</v>
      </c>
    </row>
    <row r="766" spans="1:17">
      <c r="A766" s="9">
        <f t="shared" ref="A766:A773" si="111">A765+1</f>
        <v>130</v>
      </c>
      <c r="B766" s="14" t="s">
        <v>1043</v>
      </c>
      <c r="C766" s="8">
        <v>5964.3</v>
      </c>
      <c r="D766" s="8">
        <v>0</v>
      </c>
      <c r="E766" s="8">
        <v>0</v>
      </c>
      <c r="F766" s="8">
        <v>5964.3</v>
      </c>
      <c r="G766" s="8"/>
      <c r="H766" s="8"/>
      <c r="I766" s="8">
        <v>124</v>
      </c>
      <c r="J766" s="11">
        <v>7.6307692307692312E-2</v>
      </c>
      <c r="K766" s="18">
        <f t="shared" si="107"/>
        <v>173.15207384615385</v>
      </c>
      <c r="L766" s="10">
        <f t="shared" si="108"/>
        <v>63.668017553230776</v>
      </c>
      <c r="M766" s="10">
        <v>66.886744615384615</v>
      </c>
      <c r="N766" s="10">
        <v>22.976246153846159</v>
      </c>
      <c r="O766" s="247">
        <f t="shared" si="109"/>
        <v>22.976246153846159</v>
      </c>
      <c r="P766" s="10">
        <f t="shared" si="106"/>
        <v>326.68308216861539</v>
      </c>
      <c r="Q766" s="11">
        <f t="shared" si="110"/>
        <v>5.4773080188557817E-2</v>
      </c>
    </row>
    <row r="767" spans="1:17">
      <c r="A767" s="9">
        <f t="shared" si="111"/>
        <v>131</v>
      </c>
      <c r="B767" s="14" t="s">
        <v>1044</v>
      </c>
      <c r="C767" s="8">
        <v>5911.3</v>
      </c>
      <c r="D767" s="8">
        <v>0</v>
      </c>
      <c r="E767" s="8">
        <v>0</v>
      </c>
      <c r="F767" s="8">
        <v>5911.3</v>
      </c>
      <c r="G767" s="8"/>
      <c r="H767" s="8"/>
      <c r="I767" s="8">
        <v>129</v>
      </c>
      <c r="J767" s="11">
        <v>7.9384615384615387E-2</v>
      </c>
      <c r="K767" s="18">
        <f t="shared" si="107"/>
        <v>180.13401230769233</v>
      </c>
      <c r="L767" s="10">
        <f t="shared" si="108"/>
        <v>66.235276325538479</v>
      </c>
      <c r="M767" s="10">
        <v>69.583790769230774</v>
      </c>
      <c r="N767" s="10">
        <v>8.025784615384616</v>
      </c>
      <c r="O767" s="247">
        <f t="shared" si="109"/>
        <v>8.025784615384616</v>
      </c>
      <c r="P767" s="10">
        <f t="shared" si="106"/>
        <v>323.97886401784621</v>
      </c>
      <c r="Q767" s="11">
        <f t="shared" si="110"/>
        <v>5.4806703097093061E-2</v>
      </c>
    </row>
    <row r="768" spans="1:17">
      <c r="A768" s="9">
        <f t="shared" si="111"/>
        <v>132</v>
      </c>
      <c r="B768" s="14" t="s">
        <v>1045</v>
      </c>
      <c r="C768" s="8">
        <v>3419.4</v>
      </c>
      <c r="D768" s="8">
        <v>0</v>
      </c>
      <c r="E768" s="8">
        <v>0</v>
      </c>
      <c r="F768" s="8">
        <v>3419.4</v>
      </c>
      <c r="G768" s="8"/>
      <c r="H768" s="8"/>
      <c r="I768" s="8">
        <v>70</v>
      </c>
      <c r="J768" s="11">
        <v>4.3076923076923075E-2</v>
      </c>
      <c r="K768" s="18">
        <f t="shared" si="107"/>
        <v>97.747138461538469</v>
      </c>
      <c r="L768" s="10">
        <f t="shared" si="108"/>
        <v>35.941622812307699</v>
      </c>
      <c r="M768" s="10">
        <v>37.758646153846151</v>
      </c>
      <c r="N768" s="10">
        <v>12.970461538461539</v>
      </c>
      <c r="O768" s="247">
        <f t="shared" si="109"/>
        <v>12.970461538461539</v>
      </c>
      <c r="P768" s="10">
        <f t="shared" si="106"/>
        <v>184.41786896615386</v>
      </c>
      <c r="Q768" s="11">
        <f t="shared" si="110"/>
        <v>5.3932815396313345E-2</v>
      </c>
    </row>
    <row r="769" spans="1:18">
      <c r="A769" s="9">
        <f t="shared" si="111"/>
        <v>133</v>
      </c>
      <c r="B769" s="251" t="s">
        <v>1363</v>
      </c>
      <c r="C769" s="8">
        <v>1763.8</v>
      </c>
      <c r="D769" s="8">
        <v>0</v>
      </c>
      <c r="E769" s="8">
        <v>0</v>
      </c>
      <c r="F769" s="8">
        <v>1763.8</v>
      </c>
      <c r="G769" s="8"/>
      <c r="H769" s="8"/>
      <c r="I769" s="8">
        <v>48</v>
      </c>
      <c r="J769" s="11">
        <v>2.4767801857585137E-2</v>
      </c>
      <c r="K769" s="18">
        <f t="shared" si="107"/>
        <v>56.201362229102166</v>
      </c>
      <c r="L769" s="10">
        <f t="shared" si="108"/>
        <v>20.665240891640867</v>
      </c>
      <c r="M769" s="10">
        <v>25.043814241486064</v>
      </c>
      <c r="N769" s="10">
        <v>7.4575851393188852</v>
      </c>
      <c r="O769" s="247">
        <f t="shared" si="109"/>
        <v>7.4575851393188852</v>
      </c>
      <c r="P769" s="10">
        <f t="shared" si="106"/>
        <v>109.36800250154798</v>
      </c>
      <c r="Q769" s="11">
        <f t="shared" si="110"/>
        <v>6.2007031693813344E-2</v>
      </c>
      <c r="R769" s="11"/>
    </row>
    <row r="770" spans="1:18">
      <c r="A770" s="9">
        <f t="shared" si="111"/>
        <v>134</v>
      </c>
      <c r="B770" s="251" t="s">
        <v>1364</v>
      </c>
      <c r="C770" s="8">
        <v>3931</v>
      </c>
      <c r="D770" s="8">
        <v>0</v>
      </c>
      <c r="E770" s="8">
        <v>0</v>
      </c>
      <c r="F770" s="8">
        <v>3931</v>
      </c>
      <c r="G770" s="8"/>
      <c r="H770" s="8"/>
      <c r="I770" s="8">
        <v>106</v>
      </c>
      <c r="J770" s="11">
        <v>5.4695562435500514E-2</v>
      </c>
      <c r="K770" s="18">
        <f t="shared" si="107"/>
        <v>124.11134158926728</v>
      </c>
      <c r="L770" s="10">
        <f t="shared" si="108"/>
        <v>45.635740302373584</v>
      </c>
      <c r="M770" s="10">
        <v>55.305089783281737</v>
      </c>
      <c r="N770" s="10">
        <v>16.468833849329204</v>
      </c>
      <c r="O770" s="247">
        <f t="shared" si="109"/>
        <v>16.468833849329204</v>
      </c>
      <c r="P770" s="10">
        <f t="shared" si="106"/>
        <v>241.52100552425182</v>
      </c>
      <c r="Q770" s="11">
        <f t="shared" si="110"/>
        <v>6.1440092985055157E-2</v>
      </c>
      <c r="R770" s="11"/>
    </row>
    <row r="771" spans="1:18">
      <c r="A771" s="9">
        <f t="shared" si="111"/>
        <v>135</v>
      </c>
      <c r="B771" s="251" t="s">
        <v>1365</v>
      </c>
      <c r="C771" s="8">
        <v>2191.9</v>
      </c>
      <c r="D771" s="8">
        <v>0</v>
      </c>
      <c r="E771" s="8">
        <v>0</v>
      </c>
      <c r="F771" s="8">
        <v>2191.9</v>
      </c>
      <c r="G771" s="8"/>
      <c r="H771" s="8"/>
      <c r="I771" s="8">
        <v>98</v>
      </c>
      <c r="J771" s="11">
        <v>5.0567595459236322E-2</v>
      </c>
      <c r="K771" s="18">
        <f t="shared" si="107"/>
        <v>114.74444788441693</v>
      </c>
      <c r="L771" s="10">
        <f t="shared" si="108"/>
        <v>42.191533487100109</v>
      </c>
      <c r="M771" s="10">
        <v>51.131120743034053</v>
      </c>
      <c r="N771" s="10">
        <v>15.225902992776058</v>
      </c>
      <c r="O771" s="247">
        <f t="shared" si="109"/>
        <v>15.225902992776058</v>
      </c>
      <c r="P771" s="10">
        <f t="shared" si="106"/>
        <v>223.29300510732716</v>
      </c>
      <c r="Q771" s="11">
        <f t="shared" si="110"/>
        <v>0.10187189429596567</v>
      </c>
      <c r="R771" s="11"/>
    </row>
    <row r="772" spans="1:18">
      <c r="A772" s="9">
        <f t="shared" si="111"/>
        <v>136</v>
      </c>
      <c r="B772" s="251" t="s">
        <v>1366</v>
      </c>
      <c r="C772" s="8">
        <v>2055.21</v>
      </c>
      <c r="D772" s="8">
        <v>0</v>
      </c>
      <c r="E772" s="8">
        <v>0</v>
      </c>
      <c r="F772" s="8">
        <v>2055.21</v>
      </c>
      <c r="G772" s="8"/>
      <c r="H772" s="8"/>
      <c r="I772" s="8">
        <v>89</v>
      </c>
      <c r="J772" s="11">
        <v>4.5923632610939111E-2</v>
      </c>
      <c r="K772" s="18">
        <f t="shared" si="107"/>
        <v>104.20669246646027</v>
      </c>
      <c r="L772" s="10">
        <f t="shared" si="108"/>
        <v>38.316800819917447</v>
      </c>
      <c r="M772" s="10">
        <v>46.435405572755421</v>
      </c>
      <c r="N772" s="10">
        <v>13.827605779153767</v>
      </c>
      <c r="O772" s="247">
        <f t="shared" si="109"/>
        <v>13.827605779153767</v>
      </c>
      <c r="P772" s="10">
        <f t="shared" si="106"/>
        <v>202.78650463828691</v>
      </c>
      <c r="Q772" s="11">
        <f t="shared" si="110"/>
        <v>9.8669481288183161E-2</v>
      </c>
      <c r="R772" s="11"/>
    </row>
    <row r="773" spans="1:18">
      <c r="A773" s="9">
        <f t="shared" si="111"/>
        <v>137</v>
      </c>
      <c r="B773" s="251" t="s">
        <v>1367</v>
      </c>
      <c r="C773" s="8">
        <v>4130.1000000000004</v>
      </c>
      <c r="D773" s="8">
        <v>0</v>
      </c>
      <c r="E773" s="8">
        <v>0</v>
      </c>
      <c r="F773" s="8">
        <v>4130.1000000000004</v>
      </c>
      <c r="G773" s="8"/>
      <c r="H773" s="8"/>
      <c r="I773" s="8">
        <v>203</v>
      </c>
      <c r="J773" s="11">
        <v>0.10474716202270382</v>
      </c>
      <c r="K773" s="18">
        <f t="shared" si="107"/>
        <v>237.68492776057792</v>
      </c>
      <c r="L773" s="10">
        <f t="shared" si="108"/>
        <v>87.396747937564513</v>
      </c>
      <c r="M773" s="10">
        <v>105.91446439628481</v>
      </c>
      <c r="N773" s="10">
        <v>31.53937048503612</v>
      </c>
      <c r="O773" s="247">
        <f t="shared" si="109"/>
        <v>31.53937048503612</v>
      </c>
      <c r="P773" s="10">
        <f t="shared" si="106"/>
        <v>462.53551057946333</v>
      </c>
      <c r="Q773" s="11">
        <f t="shared" si="110"/>
        <v>0.11199135870304915</v>
      </c>
      <c r="R773" s="11"/>
    </row>
    <row r="774" spans="1:18">
      <c r="A774" s="12"/>
      <c r="B774" s="17" t="s">
        <v>576</v>
      </c>
      <c r="C774" s="13">
        <f>SUM(C637:C773)</f>
        <v>233814.98999999996</v>
      </c>
      <c r="D774" s="13">
        <f t="shared" ref="D774:P774" si="112">SUM(D637:D773)</f>
        <v>786.9</v>
      </c>
      <c r="E774" s="13">
        <f t="shared" si="112"/>
        <v>5137.9000000000005</v>
      </c>
      <c r="F774" s="13">
        <f t="shared" si="112"/>
        <v>239739.78999999992</v>
      </c>
      <c r="G774" s="13">
        <f t="shared" si="112"/>
        <v>14</v>
      </c>
      <c r="H774" s="13">
        <f t="shared" si="112"/>
        <v>34</v>
      </c>
      <c r="I774" s="13">
        <f t="shared" si="112"/>
        <v>5115</v>
      </c>
      <c r="J774" s="13">
        <f t="shared" si="112"/>
        <v>2.2060636032993823</v>
      </c>
      <c r="K774" s="13">
        <f t="shared" si="112"/>
        <v>5005.8451041547305</v>
      </c>
      <c r="L774" s="13">
        <f t="shared" si="112"/>
        <v>1840.6492447976941</v>
      </c>
      <c r="M774" s="13">
        <f t="shared" si="112"/>
        <v>1971.4865697834082</v>
      </c>
      <c r="N774" s="13">
        <f t="shared" si="112"/>
        <v>659.01772158371068</v>
      </c>
      <c r="O774" s="13">
        <f t="shared" si="112"/>
        <v>659.01772158371068</v>
      </c>
      <c r="P774" s="13">
        <f t="shared" si="112"/>
        <v>9476.9986403195435</v>
      </c>
      <c r="Q774" s="16">
        <f t="shared" si="110"/>
        <v>3.9530353473320165E-2</v>
      </c>
    </row>
    <row r="775" spans="1:18">
      <c r="A775" s="9"/>
      <c r="B775" s="7" t="s">
        <v>823</v>
      </c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11"/>
    </row>
    <row r="776" spans="1:18">
      <c r="A776" s="9">
        <v>1</v>
      </c>
      <c r="B776" s="8" t="s">
        <v>824</v>
      </c>
      <c r="C776" s="8">
        <f>димвенканали!C776</f>
        <v>106.7</v>
      </c>
      <c r="D776" s="8">
        <v>0</v>
      </c>
      <c r="E776" s="8">
        <v>0</v>
      </c>
      <c r="F776" s="8">
        <f t="shared" ref="F776:F829" si="113">C776+D776+E776</f>
        <v>106.7</v>
      </c>
      <c r="G776" s="8"/>
      <c r="H776" s="8"/>
      <c r="I776" s="8">
        <v>3</v>
      </c>
      <c r="J776" s="11">
        <v>2.3414634146341467E-3</v>
      </c>
      <c r="K776" s="18">
        <f>J776*$R$2</f>
        <v>5.1959648780487813</v>
      </c>
      <c r="L776" s="10">
        <f t="shared" ref="L776:L827" si="114">K776*0.3677</f>
        <v>1.910556285658537</v>
      </c>
      <c r="M776" s="10">
        <v>2.0523863414634147</v>
      </c>
      <c r="N776" s="10">
        <v>0.70501463414634158</v>
      </c>
      <c r="O776" s="247">
        <f t="shared" ref="O776:O839" si="115">N776*$O$2</f>
        <v>0.70501463414634158</v>
      </c>
      <c r="P776" s="10">
        <f t="shared" ref="P776:P827" si="116">K776+L776+M776+O776</f>
        <v>9.863922139317074</v>
      </c>
      <c r="Q776" s="11">
        <f t="shared" ref="Q776:Q827" si="117">P776/F776</f>
        <v>9.2445380874574268E-2</v>
      </c>
    </row>
    <row r="777" spans="1:18">
      <c r="A777" s="9">
        <f>1+A776</f>
        <v>2</v>
      </c>
      <c r="B777" s="8" t="s">
        <v>825</v>
      </c>
      <c r="C777" s="8">
        <f>димвенканали!C777</f>
        <v>56.6</v>
      </c>
      <c r="D777" s="8">
        <v>0</v>
      </c>
      <c r="E777" s="8">
        <v>0</v>
      </c>
      <c r="F777" s="8">
        <f t="shared" si="113"/>
        <v>56.6</v>
      </c>
      <c r="G777" s="8"/>
      <c r="H777" s="8"/>
      <c r="I777" s="8">
        <v>2</v>
      </c>
      <c r="J777" s="11">
        <v>1.5609756097560976E-3</v>
      </c>
      <c r="K777" s="18">
        <f t="shared" ref="K777:K839" si="118">J777*$R$2</f>
        <v>3.4639765853658542</v>
      </c>
      <c r="L777" s="10">
        <f t="shared" si="114"/>
        <v>1.2737041904390247</v>
      </c>
      <c r="M777" s="10">
        <v>1.3682575609756098</v>
      </c>
      <c r="N777" s="10">
        <v>0.47000975609756102</v>
      </c>
      <c r="O777" s="247">
        <f t="shared" si="115"/>
        <v>0.47000975609756102</v>
      </c>
      <c r="P777" s="10">
        <f t="shared" si="116"/>
        <v>6.5759480928780496</v>
      </c>
      <c r="Q777" s="11">
        <f t="shared" si="117"/>
        <v>0.11618282849607861</v>
      </c>
    </row>
    <row r="778" spans="1:18">
      <c r="A778" s="9">
        <f t="shared" ref="A778:A841" si="119">1+A777</f>
        <v>3</v>
      </c>
      <c r="B778" s="8" t="s">
        <v>826</v>
      </c>
      <c r="C778" s="8">
        <f>димвенканали!C778</f>
        <v>66.900000000000006</v>
      </c>
      <c r="D778" s="8">
        <v>0</v>
      </c>
      <c r="E778" s="8">
        <v>0</v>
      </c>
      <c r="F778" s="8">
        <f t="shared" si="113"/>
        <v>66.900000000000006</v>
      </c>
      <c r="G778" s="8"/>
      <c r="H778" s="8"/>
      <c r="I778" s="8">
        <v>2</v>
      </c>
      <c r="J778" s="11">
        <v>1.5609756097560976E-3</v>
      </c>
      <c r="K778" s="18">
        <f t="shared" si="118"/>
        <v>3.4639765853658542</v>
      </c>
      <c r="L778" s="10">
        <f t="shared" si="114"/>
        <v>1.2737041904390247</v>
      </c>
      <c r="M778" s="10">
        <v>1.3682575609756098</v>
      </c>
      <c r="N778" s="10">
        <v>0.47000975609756102</v>
      </c>
      <c r="O778" s="247">
        <f t="shared" si="115"/>
        <v>0.47000975609756102</v>
      </c>
      <c r="P778" s="10">
        <f t="shared" si="116"/>
        <v>6.5759480928780496</v>
      </c>
      <c r="Q778" s="11">
        <f t="shared" si="117"/>
        <v>9.8295188234350503E-2</v>
      </c>
    </row>
    <row r="779" spans="1:18">
      <c r="A779" s="9">
        <f t="shared" si="119"/>
        <v>4</v>
      </c>
      <c r="B779" s="8" t="s">
        <v>827</v>
      </c>
      <c r="C779" s="8">
        <f>димвенканали!C779</f>
        <v>64.900000000000006</v>
      </c>
      <c r="D779" s="8">
        <v>0</v>
      </c>
      <c r="E779" s="8">
        <v>0</v>
      </c>
      <c r="F779" s="8">
        <f t="shared" si="113"/>
        <v>64.900000000000006</v>
      </c>
      <c r="G779" s="8"/>
      <c r="H779" s="8"/>
      <c r="I779" s="8">
        <v>2</v>
      </c>
      <c r="J779" s="11">
        <v>1.5609756097560976E-3</v>
      </c>
      <c r="K779" s="18">
        <f t="shared" si="118"/>
        <v>3.4639765853658542</v>
      </c>
      <c r="L779" s="10">
        <f t="shared" si="114"/>
        <v>1.2737041904390247</v>
      </c>
      <c r="M779" s="10">
        <v>1.3682575609756098</v>
      </c>
      <c r="N779" s="10">
        <v>0.47000975609756102</v>
      </c>
      <c r="O779" s="247">
        <f t="shared" si="115"/>
        <v>0.47000975609756102</v>
      </c>
      <c r="P779" s="10">
        <f t="shared" si="116"/>
        <v>6.5759480928780496</v>
      </c>
      <c r="Q779" s="11">
        <f t="shared" si="117"/>
        <v>0.10132431576083281</v>
      </c>
    </row>
    <row r="780" spans="1:18">
      <c r="A780" s="9">
        <f t="shared" si="119"/>
        <v>5</v>
      </c>
      <c r="B780" s="8" t="s">
        <v>828</v>
      </c>
      <c r="C780" s="8">
        <f>димвенканали!C780</f>
        <v>45.2</v>
      </c>
      <c r="D780" s="8">
        <v>0</v>
      </c>
      <c r="E780" s="8">
        <v>0</v>
      </c>
      <c r="F780" s="8">
        <f t="shared" si="113"/>
        <v>45.2</v>
      </c>
      <c r="G780" s="8"/>
      <c r="H780" s="8"/>
      <c r="I780" s="8">
        <v>1</v>
      </c>
      <c r="J780" s="11">
        <v>7.8048780487804882E-4</v>
      </c>
      <c r="K780" s="18">
        <f t="shared" si="118"/>
        <v>1.7319882926829271</v>
      </c>
      <c r="L780" s="10">
        <f t="shared" si="114"/>
        <v>0.63685209521951236</v>
      </c>
      <c r="M780" s="10">
        <v>0.6841287804878049</v>
      </c>
      <c r="N780" s="10">
        <v>0.23500487804878051</v>
      </c>
      <c r="O780" s="247">
        <f t="shared" si="115"/>
        <v>0.23500487804878051</v>
      </c>
      <c r="P780" s="10">
        <f t="shared" si="116"/>
        <v>3.2879740464390248</v>
      </c>
      <c r="Q780" s="11">
        <f t="shared" si="117"/>
        <v>7.2742788638031519E-2</v>
      </c>
    </row>
    <row r="781" spans="1:18">
      <c r="A781" s="9">
        <f t="shared" si="119"/>
        <v>6</v>
      </c>
      <c r="B781" s="8" t="s">
        <v>829</v>
      </c>
      <c r="C781" s="8">
        <f>димвенканали!C781</f>
        <v>70.599999999999994</v>
      </c>
      <c r="D781" s="8">
        <v>0</v>
      </c>
      <c r="E781" s="8">
        <v>0</v>
      </c>
      <c r="F781" s="8">
        <f t="shared" si="113"/>
        <v>70.599999999999994</v>
      </c>
      <c r="G781" s="8"/>
      <c r="H781" s="8"/>
      <c r="I781" s="8">
        <v>2</v>
      </c>
      <c r="J781" s="11">
        <v>1.5609756097560976E-3</v>
      </c>
      <c r="K781" s="18">
        <f t="shared" si="118"/>
        <v>3.4639765853658542</v>
      </c>
      <c r="L781" s="10">
        <f t="shared" si="114"/>
        <v>1.2737041904390247</v>
      </c>
      <c r="M781" s="10">
        <v>1.3682575609756098</v>
      </c>
      <c r="N781" s="10">
        <v>0.47000975609756102</v>
      </c>
      <c r="O781" s="247">
        <f t="shared" si="115"/>
        <v>0.47000975609756102</v>
      </c>
      <c r="P781" s="10">
        <f t="shared" si="116"/>
        <v>6.5759480928780496</v>
      </c>
      <c r="Q781" s="11">
        <f t="shared" si="117"/>
        <v>9.3143740692323659E-2</v>
      </c>
    </row>
    <row r="782" spans="1:18">
      <c r="A782" s="9">
        <f t="shared" si="119"/>
        <v>7</v>
      </c>
      <c r="B782" s="8" t="s">
        <v>830</v>
      </c>
      <c r="C782" s="8">
        <f>димвенканали!C782</f>
        <v>66.3</v>
      </c>
      <c r="D782" s="8">
        <v>0</v>
      </c>
      <c r="E782" s="8">
        <v>0</v>
      </c>
      <c r="F782" s="8">
        <f t="shared" si="113"/>
        <v>66.3</v>
      </c>
      <c r="G782" s="8"/>
      <c r="H782" s="8"/>
      <c r="I782" s="8">
        <v>2</v>
      </c>
      <c r="J782" s="11">
        <v>1.5609756097560976E-3</v>
      </c>
      <c r="K782" s="18">
        <f t="shared" si="118"/>
        <v>3.4639765853658542</v>
      </c>
      <c r="L782" s="10">
        <f t="shared" si="114"/>
        <v>1.2737041904390247</v>
      </c>
      <c r="M782" s="10">
        <v>1.3682575609756098</v>
      </c>
      <c r="N782" s="10">
        <v>0.47000975609756102</v>
      </c>
      <c r="O782" s="247">
        <f t="shared" si="115"/>
        <v>0.47000975609756102</v>
      </c>
      <c r="P782" s="10">
        <f t="shared" si="116"/>
        <v>6.5759480928780496</v>
      </c>
      <c r="Q782" s="11">
        <f t="shared" si="117"/>
        <v>9.9184737449141025E-2</v>
      </c>
    </row>
    <row r="783" spans="1:18">
      <c r="A783" s="9">
        <f t="shared" si="119"/>
        <v>8</v>
      </c>
      <c r="B783" s="8" t="s">
        <v>831</v>
      </c>
      <c r="C783" s="8">
        <f>димвенканали!C783</f>
        <v>141.1</v>
      </c>
      <c r="D783" s="8">
        <v>0</v>
      </c>
      <c r="E783" s="8">
        <v>0</v>
      </c>
      <c r="F783" s="8">
        <f t="shared" si="113"/>
        <v>141.1</v>
      </c>
      <c r="G783" s="8"/>
      <c r="H783" s="8"/>
      <c r="I783" s="8">
        <v>4</v>
      </c>
      <c r="J783" s="11">
        <v>3.1219512195121953E-3</v>
      </c>
      <c r="K783" s="18">
        <f t="shared" si="118"/>
        <v>6.9279531707317084</v>
      </c>
      <c r="L783" s="10">
        <f t="shared" si="114"/>
        <v>2.5474083808780494</v>
      </c>
      <c r="M783" s="10">
        <v>2.7365151219512196</v>
      </c>
      <c r="N783" s="10">
        <v>0.94001951219512203</v>
      </c>
      <c r="O783" s="247">
        <f t="shared" si="115"/>
        <v>0.94001951219512203</v>
      </c>
      <c r="P783" s="10">
        <f t="shared" si="116"/>
        <v>13.151896185756099</v>
      </c>
      <c r="Q783" s="11">
        <f t="shared" si="117"/>
        <v>9.3209753265457829E-2</v>
      </c>
    </row>
    <row r="784" spans="1:18">
      <c r="A784" s="9">
        <f t="shared" si="119"/>
        <v>9</v>
      </c>
      <c r="B784" s="8" t="s">
        <v>832</v>
      </c>
      <c r="C784" s="8">
        <f>димвенканали!C784</f>
        <v>83.9</v>
      </c>
      <c r="D784" s="8">
        <v>0</v>
      </c>
      <c r="E784" s="8">
        <v>0</v>
      </c>
      <c r="F784" s="8">
        <f t="shared" si="113"/>
        <v>83.9</v>
      </c>
      <c r="G784" s="8"/>
      <c r="H784" s="8"/>
      <c r="I784" s="8">
        <v>2</v>
      </c>
      <c r="J784" s="11">
        <v>1.5609756097560976E-3</v>
      </c>
      <c r="K784" s="18">
        <f t="shared" si="118"/>
        <v>3.4639765853658542</v>
      </c>
      <c r="L784" s="10">
        <f t="shared" si="114"/>
        <v>1.2737041904390247</v>
      </c>
      <c r="M784" s="10">
        <v>1.3682575609756098</v>
      </c>
      <c r="N784" s="10">
        <v>0.47000975609756102</v>
      </c>
      <c r="O784" s="247">
        <f t="shared" si="115"/>
        <v>0.47000975609756102</v>
      </c>
      <c r="P784" s="10">
        <f t="shared" si="116"/>
        <v>6.5759480928780496</v>
      </c>
      <c r="Q784" s="11">
        <f t="shared" si="117"/>
        <v>7.83784039675572E-2</v>
      </c>
    </row>
    <row r="785" spans="1:17">
      <c r="A785" s="9">
        <f t="shared" si="119"/>
        <v>10</v>
      </c>
      <c r="B785" s="8" t="s">
        <v>833</v>
      </c>
      <c r="C785" s="8">
        <f>димвенканали!C785</f>
        <v>58.2</v>
      </c>
      <c r="D785" s="8">
        <v>0</v>
      </c>
      <c r="E785" s="8">
        <v>0</v>
      </c>
      <c r="F785" s="8">
        <f t="shared" si="113"/>
        <v>58.2</v>
      </c>
      <c r="G785" s="8"/>
      <c r="H785" s="8"/>
      <c r="I785" s="8">
        <v>2</v>
      </c>
      <c r="J785" s="11">
        <v>1.5609756097560976E-3</v>
      </c>
      <c r="K785" s="18">
        <f t="shared" si="118"/>
        <v>3.4639765853658542</v>
      </c>
      <c r="L785" s="10">
        <f t="shared" si="114"/>
        <v>1.2737041904390247</v>
      </c>
      <c r="M785" s="10">
        <v>1.3682575609756098</v>
      </c>
      <c r="N785" s="10">
        <v>0.47000975609756102</v>
      </c>
      <c r="O785" s="247">
        <f t="shared" si="115"/>
        <v>0.47000975609756102</v>
      </c>
      <c r="P785" s="10">
        <f t="shared" si="116"/>
        <v>6.5759480928780496</v>
      </c>
      <c r="Q785" s="11">
        <f t="shared" si="117"/>
        <v>0.11298879884670188</v>
      </c>
    </row>
    <row r="786" spans="1:17">
      <c r="A786" s="9">
        <f t="shared" si="119"/>
        <v>11</v>
      </c>
      <c r="B786" s="8" t="s">
        <v>834</v>
      </c>
      <c r="C786" s="8">
        <f>димвенканали!C786</f>
        <v>47.3</v>
      </c>
      <c r="D786" s="8">
        <v>0</v>
      </c>
      <c r="E786" s="8">
        <v>0</v>
      </c>
      <c r="F786" s="8">
        <f t="shared" si="113"/>
        <v>47.3</v>
      </c>
      <c r="G786" s="8"/>
      <c r="H786" s="8"/>
      <c r="I786" s="8">
        <v>1</v>
      </c>
      <c r="J786" s="11">
        <v>7.8048780487804882E-4</v>
      </c>
      <c r="K786" s="18">
        <f t="shared" si="118"/>
        <v>1.7319882926829271</v>
      </c>
      <c r="L786" s="10">
        <f t="shared" si="114"/>
        <v>0.63685209521951236</v>
      </c>
      <c r="M786" s="10">
        <v>0.6841287804878049</v>
      </c>
      <c r="N786" s="10">
        <v>0.23500487804878051</v>
      </c>
      <c r="O786" s="247">
        <f t="shared" si="115"/>
        <v>0.23500487804878051</v>
      </c>
      <c r="P786" s="10">
        <f t="shared" si="116"/>
        <v>3.2879740464390248</v>
      </c>
      <c r="Q786" s="11">
        <f t="shared" si="117"/>
        <v>6.9513193370803916E-2</v>
      </c>
    </row>
    <row r="787" spans="1:17">
      <c r="A787" s="9">
        <f t="shared" si="119"/>
        <v>12</v>
      </c>
      <c r="B787" s="8" t="s">
        <v>835</v>
      </c>
      <c r="C787" s="8">
        <f>димвенканали!C787</f>
        <v>133.19999999999999</v>
      </c>
      <c r="D787" s="8">
        <v>0</v>
      </c>
      <c r="E787" s="8">
        <v>0</v>
      </c>
      <c r="F787" s="8">
        <f t="shared" si="113"/>
        <v>133.19999999999999</v>
      </c>
      <c r="G787" s="8"/>
      <c r="H787" s="8"/>
      <c r="I787" s="8">
        <v>3</v>
      </c>
      <c r="J787" s="11">
        <v>2.3414634146341467E-3</v>
      </c>
      <c r="K787" s="18">
        <f t="shared" si="118"/>
        <v>5.1959648780487813</v>
      </c>
      <c r="L787" s="10">
        <f t="shared" si="114"/>
        <v>1.910556285658537</v>
      </c>
      <c r="M787" s="10">
        <v>2.0523863414634147</v>
      </c>
      <c r="N787" s="10">
        <v>0.70501463414634158</v>
      </c>
      <c r="O787" s="247">
        <f t="shared" si="115"/>
        <v>0.70501463414634158</v>
      </c>
      <c r="P787" s="10">
        <f t="shared" si="116"/>
        <v>9.863922139317074</v>
      </c>
      <c r="Q787" s="11">
        <f t="shared" si="117"/>
        <v>7.4053469514392456E-2</v>
      </c>
    </row>
    <row r="788" spans="1:17">
      <c r="A788" s="9">
        <f t="shared" si="119"/>
        <v>13</v>
      </c>
      <c r="B788" s="8" t="s">
        <v>836</v>
      </c>
      <c r="C788" s="8">
        <f>димвенканали!C788</f>
        <v>87.4</v>
      </c>
      <c r="D788" s="8">
        <v>0</v>
      </c>
      <c r="E788" s="8">
        <v>0</v>
      </c>
      <c r="F788" s="8">
        <f t="shared" si="113"/>
        <v>87.4</v>
      </c>
      <c r="G788" s="8"/>
      <c r="H788" s="8"/>
      <c r="I788" s="8">
        <v>2</v>
      </c>
      <c r="J788" s="11">
        <v>1.5609756097560976E-3</v>
      </c>
      <c r="K788" s="18">
        <f t="shared" si="118"/>
        <v>3.4639765853658542</v>
      </c>
      <c r="L788" s="10">
        <f t="shared" si="114"/>
        <v>1.2737041904390247</v>
      </c>
      <c r="M788" s="10">
        <v>1.3682575609756098</v>
      </c>
      <c r="N788" s="10">
        <v>0.47000975609756102</v>
      </c>
      <c r="O788" s="247">
        <f t="shared" si="115"/>
        <v>0.47000975609756102</v>
      </c>
      <c r="P788" s="10">
        <f t="shared" si="116"/>
        <v>6.5759480928780496</v>
      </c>
      <c r="Q788" s="11">
        <f t="shared" si="117"/>
        <v>7.5239680696545186E-2</v>
      </c>
    </row>
    <row r="789" spans="1:17">
      <c r="A789" s="9">
        <f t="shared" si="119"/>
        <v>14</v>
      </c>
      <c r="B789" s="8" t="s">
        <v>837</v>
      </c>
      <c r="C789" s="8">
        <f>димвенканали!C789</f>
        <v>102.5</v>
      </c>
      <c r="D789" s="8">
        <v>0</v>
      </c>
      <c r="E789" s="8">
        <v>0</v>
      </c>
      <c r="F789" s="8">
        <f t="shared" si="113"/>
        <v>102.5</v>
      </c>
      <c r="G789" s="8"/>
      <c r="H789" s="8"/>
      <c r="I789" s="8">
        <v>3</v>
      </c>
      <c r="J789" s="11">
        <v>2.3414634146341467E-3</v>
      </c>
      <c r="K789" s="18">
        <f t="shared" si="118"/>
        <v>5.1959648780487813</v>
      </c>
      <c r="L789" s="10">
        <f t="shared" si="114"/>
        <v>1.910556285658537</v>
      </c>
      <c r="M789" s="10">
        <v>2.0523863414634147</v>
      </c>
      <c r="N789" s="10">
        <v>0.70501463414634158</v>
      </c>
      <c r="O789" s="247">
        <f t="shared" si="115"/>
        <v>0.70501463414634158</v>
      </c>
      <c r="P789" s="10">
        <f t="shared" si="116"/>
        <v>9.863922139317074</v>
      </c>
      <c r="Q789" s="11">
        <f t="shared" si="117"/>
        <v>9.6233386725044626E-2</v>
      </c>
    </row>
    <row r="790" spans="1:17">
      <c r="A790" s="9">
        <f t="shared" si="119"/>
        <v>15</v>
      </c>
      <c r="B790" s="8" t="s">
        <v>838</v>
      </c>
      <c r="C790" s="8">
        <f>димвенканали!C790</f>
        <v>47.2</v>
      </c>
      <c r="D790" s="8">
        <v>0</v>
      </c>
      <c r="E790" s="8">
        <v>0</v>
      </c>
      <c r="F790" s="8">
        <f t="shared" si="113"/>
        <v>47.2</v>
      </c>
      <c r="G790" s="8"/>
      <c r="H790" s="8"/>
      <c r="I790" s="8">
        <v>1</v>
      </c>
      <c r="J790" s="11">
        <v>7.8048780487804882E-4</v>
      </c>
      <c r="K790" s="18">
        <f t="shared" si="118"/>
        <v>1.7319882926829271</v>
      </c>
      <c r="L790" s="10">
        <f t="shared" si="114"/>
        <v>0.63685209521951236</v>
      </c>
      <c r="M790" s="10">
        <v>0.6841287804878049</v>
      </c>
      <c r="N790" s="10">
        <v>0.23500487804878051</v>
      </c>
      <c r="O790" s="247">
        <f t="shared" si="115"/>
        <v>0.23500487804878051</v>
      </c>
      <c r="P790" s="10">
        <f t="shared" si="116"/>
        <v>3.2879740464390248</v>
      </c>
      <c r="Q790" s="11">
        <f t="shared" si="117"/>
        <v>6.9660467085572553E-2</v>
      </c>
    </row>
    <row r="791" spans="1:17">
      <c r="A791" s="9">
        <f t="shared" si="119"/>
        <v>16</v>
      </c>
      <c r="B791" s="8" t="s">
        <v>839</v>
      </c>
      <c r="C791" s="8">
        <f>димвенканали!C791</f>
        <v>138.08000000000001</v>
      </c>
      <c r="D791" s="8">
        <v>0</v>
      </c>
      <c r="E791" s="8">
        <v>0</v>
      </c>
      <c r="F791" s="8">
        <f t="shared" si="113"/>
        <v>138.08000000000001</v>
      </c>
      <c r="G791" s="8"/>
      <c r="H791" s="8"/>
      <c r="I791" s="8">
        <v>4</v>
      </c>
      <c r="J791" s="11">
        <v>3.1219512195121953E-3</v>
      </c>
      <c r="K791" s="18">
        <f t="shared" si="118"/>
        <v>6.9279531707317084</v>
      </c>
      <c r="L791" s="10">
        <f t="shared" si="114"/>
        <v>2.5474083808780494</v>
      </c>
      <c r="M791" s="10">
        <v>2.7365151219512196</v>
      </c>
      <c r="N791" s="10">
        <v>0.94001951219512203</v>
      </c>
      <c r="O791" s="247">
        <f t="shared" si="115"/>
        <v>0.94001951219512203</v>
      </c>
      <c r="P791" s="10">
        <f t="shared" si="116"/>
        <v>13.151896185756099</v>
      </c>
      <c r="Q791" s="11">
        <f t="shared" si="117"/>
        <v>9.5248379097306615E-2</v>
      </c>
    </row>
    <row r="792" spans="1:17">
      <c r="A792" s="9">
        <f t="shared" si="119"/>
        <v>17</v>
      </c>
      <c r="B792" s="8" t="s">
        <v>840</v>
      </c>
      <c r="C792" s="8">
        <f>димвенканали!C792</f>
        <v>37.799999999999997</v>
      </c>
      <c r="D792" s="8">
        <v>0</v>
      </c>
      <c r="E792" s="8">
        <v>0</v>
      </c>
      <c r="F792" s="8">
        <f t="shared" si="113"/>
        <v>37.799999999999997</v>
      </c>
      <c r="G792" s="8"/>
      <c r="H792" s="8"/>
      <c r="I792" s="8">
        <v>1</v>
      </c>
      <c r="J792" s="11">
        <v>7.8048780487804882E-4</v>
      </c>
      <c r="K792" s="18">
        <f t="shared" si="118"/>
        <v>1.7319882926829271</v>
      </c>
      <c r="L792" s="10">
        <f t="shared" si="114"/>
        <v>0.63685209521951236</v>
      </c>
      <c r="M792" s="10">
        <v>0.6841287804878049</v>
      </c>
      <c r="N792" s="10">
        <v>0.23500487804878051</v>
      </c>
      <c r="O792" s="247">
        <f t="shared" si="115"/>
        <v>0.23500487804878051</v>
      </c>
      <c r="P792" s="10">
        <f t="shared" si="116"/>
        <v>3.2879740464390248</v>
      </c>
      <c r="Q792" s="11">
        <f t="shared" si="117"/>
        <v>8.6983440381984786E-2</v>
      </c>
    </row>
    <row r="793" spans="1:17">
      <c r="A793" s="9">
        <f t="shared" si="119"/>
        <v>18</v>
      </c>
      <c r="B793" s="8" t="s">
        <v>841</v>
      </c>
      <c r="C793" s="8">
        <f>димвенканали!C793</f>
        <v>85.49</v>
      </c>
      <c r="D793" s="8">
        <v>0</v>
      </c>
      <c r="E793" s="8">
        <v>0</v>
      </c>
      <c r="F793" s="8">
        <f t="shared" si="113"/>
        <v>85.49</v>
      </c>
      <c r="G793" s="8"/>
      <c r="H793" s="8"/>
      <c r="I793" s="8">
        <v>2</v>
      </c>
      <c r="J793" s="11">
        <v>1.5609756097560976E-3</v>
      </c>
      <c r="K793" s="18">
        <f t="shared" si="118"/>
        <v>3.4639765853658542</v>
      </c>
      <c r="L793" s="10">
        <f t="shared" si="114"/>
        <v>1.2737041904390247</v>
      </c>
      <c r="M793" s="10">
        <v>1.3682575609756098</v>
      </c>
      <c r="N793" s="10">
        <v>0.47000975609756102</v>
      </c>
      <c r="O793" s="247">
        <f t="shared" si="115"/>
        <v>0.47000975609756102</v>
      </c>
      <c r="P793" s="10">
        <f t="shared" si="116"/>
        <v>6.5759480928780496</v>
      </c>
      <c r="Q793" s="11">
        <f t="shared" si="117"/>
        <v>7.6920670170523453E-2</v>
      </c>
    </row>
    <row r="794" spans="1:17">
      <c r="A794" s="9">
        <f t="shared" si="119"/>
        <v>19</v>
      </c>
      <c r="B794" s="8" t="s">
        <v>842</v>
      </c>
      <c r="C794" s="8">
        <f>димвенканали!C794</f>
        <v>67.69</v>
      </c>
      <c r="D794" s="8">
        <v>0</v>
      </c>
      <c r="E794" s="8">
        <v>0</v>
      </c>
      <c r="F794" s="8">
        <f t="shared" si="113"/>
        <v>67.69</v>
      </c>
      <c r="G794" s="8"/>
      <c r="H794" s="8"/>
      <c r="I794" s="8">
        <v>3</v>
      </c>
      <c r="J794" s="11">
        <v>2.3414634146341467E-3</v>
      </c>
      <c r="K794" s="18">
        <f t="shared" si="118"/>
        <v>5.1959648780487813</v>
      </c>
      <c r="L794" s="10">
        <f t="shared" si="114"/>
        <v>1.910556285658537</v>
      </c>
      <c r="M794" s="10">
        <v>2.0523863414634147</v>
      </c>
      <c r="N794" s="10">
        <v>0.70501463414634158</v>
      </c>
      <c r="O794" s="247">
        <f t="shared" si="115"/>
        <v>0.70501463414634158</v>
      </c>
      <c r="P794" s="10">
        <f t="shared" si="116"/>
        <v>9.863922139317074</v>
      </c>
      <c r="Q794" s="11">
        <f t="shared" si="117"/>
        <v>0.14572199939898176</v>
      </c>
    </row>
    <row r="795" spans="1:17">
      <c r="A795" s="9">
        <f t="shared" si="119"/>
        <v>20</v>
      </c>
      <c r="B795" s="8" t="s">
        <v>843</v>
      </c>
      <c r="C795" s="8">
        <f>димвенканали!C795</f>
        <v>97.3</v>
      </c>
      <c r="D795" s="8">
        <v>0</v>
      </c>
      <c r="E795" s="8">
        <v>0</v>
      </c>
      <c r="F795" s="8">
        <f t="shared" si="113"/>
        <v>97.3</v>
      </c>
      <c r="G795" s="8"/>
      <c r="H795" s="8"/>
      <c r="I795" s="8">
        <v>3</v>
      </c>
      <c r="J795" s="11">
        <v>2.3414634146341467E-3</v>
      </c>
      <c r="K795" s="18">
        <f t="shared" si="118"/>
        <v>5.1959648780487813</v>
      </c>
      <c r="L795" s="10">
        <f t="shared" si="114"/>
        <v>1.910556285658537</v>
      </c>
      <c r="M795" s="10">
        <v>2.0523863414634147</v>
      </c>
      <c r="N795" s="10">
        <v>0.70501463414634158</v>
      </c>
      <c r="O795" s="247">
        <f t="shared" si="115"/>
        <v>0.70501463414634158</v>
      </c>
      <c r="P795" s="10">
        <f t="shared" si="116"/>
        <v>9.863922139317074</v>
      </c>
      <c r="Q795" s="11">
        <f t="shared" si="117"/>
        <v>0.10137638375454341</v>
      </c>
    </row>
    <row r="796" spans="1:17">
      <c r="A796" s="9">
        <f t="shared" si="119"/>
        <v>21</v>
      </c>
      <c r="B796" s="8" t="s">
        <v>844</v>
      </c>
      <c r="C796" s="8">
        <f>димвенканали!C796</f>
        <v>6972.44</v>
      </c>
      <c r="D796" s="8">
        <v>0</v>
      </c>
      <c r="E796" s="8">
        <v>123.3</v>
      </c>
      <c r="F796" s="8">
        <f t="shared" si="113"/>
        <v>7095.74</v>
      </c>
      <c r="G796" s="8"/>
      <c r="H796" s="8">
        <v>1</v>
      </c>
      <c r="I796" s="8">
        <v>118</v>
      </c>
      <c r="J796" s="11">
        <v>9.2878048780487804E-2</v>
      </c>
      <c r="K796" s="18">
        <f t="shared" si="118"/>
        <v>206.10660682926832</v>
      </c>
      <c r="L796" s="10">
        <f t="shared" si="114"/>
        <v>75.785399331121965</v>
      </c>
      <c r="M796" s="10">
        <v>81.411324878048774</v>
      </c>
      <c r="N796" s="10">
        <v>27.965580487804878</v>
      </c>
      <c r="O796" s="247">
        <f t="shared" si="115"/>
        <v>27.965580487804878</v>
      </c>
      <c r="P796" s="10">
        <f t="shared" si="116"/>
        <v>391.26891152624393</v>
      </c>
      <c r="Q796" s="11">
        <f t="shared" si="117"/>
        <v>5.5141382227398963E-2</v>
      </c>
    </row>
    <row r="797" spans="1:17">
      <c r="A797" s="9">
        <f t="shared" si="119"/>
        <v>22</v>
      </c>
      <c r="B797" s="8" t="s">
        <v>845</v>
      </c>
      <c r="C797" s="8">
        <f>димвенканали!C797</f>
        <v>2574.58</v>
      </c>
      <c r="D797" s="8">
        <v>0</v>
      </c>
      <c r="E797" s="8">
        <v>0</v>
      </c>
      <c r="F797" s="8">
        <f t="shared" si="113"/>
        <v>2574.58</v>
      </c>
      <c r="G797" s="8"/>
      <c r="H797" s="8"/>
      <c r="I797" s="8">
        <v>84</v>
      </c>
      <c r="J797" s="11">
        <v>6.55609756097561E-2</v>
      </c>
      <c r="K797" s="18">
        <f t="shared" si="118"/>
        <v>145.48701658536586</v>
      </c>
      <c r="L797" s="10">
        <f t="shared" si="114"/>
        <v>53.49557599843903</v>
      </c>
      <c r="M797" s="10">
        <v>57.466817560975606</v>
      </c>
      <c r="N797" s="10">
        <v>19.740409756097563</v>
      </c>
      <c r="O797" s="247">
        <f t="shared" si="115"/>
        <v>19.740409756097563</v>
      </c>
      <c r="P797" s="10">
        <f t="shared" si="116"/>
        <v>276.18981990087804</v>
      </c>
      <c r="Q797" s="11">
        <f t="shared" si="117"/>
        <v>0.10727567987822403</v>
      </c>
    </row>
    <row r="798" spans="1:17">
      <c r="A798" s="9">
        <f t="shared" si="119"/>
        <v>23</v>
      </c>
      <c r="B798" s="8" t="s">
        <v>846</v>
      </c>
      <c r="C798" s="8">
        <f>димвенканали!C798</f>
        <v>316.8</v>
      </c>
      <c r="D798" s="8">
        <v>0</v>
      </c>
      <c r="E798" s="8">
        <v>0</v>
      </c>
      <c r="F798" s="8">
        <f t="shared" si="113"/>
        <v>316.8</v>
      </c>
      <c r="G798" s="8"/>
      <c r="H798" s="8"/>
      <c r="I798" s="8">
        <v>8</v>
      </c>
      <c r="J798" s="11">
        <v>6.2439024390243906E-3</v>
      </c>
      <c r="K798" s="18">
        <f t="shared" si="118"/>
        <v>13.855906341463417</v>
      </c>
      <c r="L798" s="10">
        <f t="shared" si="114"/>
        <v>5.0948167617560989</v>
      </c>
      <c r="M798" s="10">
        <v>5.4730302439024392</v>
      </c>
      <c r="N798" s="10">
        <v>1.8800390243902441</v>
      </c>
      <c r="O798" s="247">
        <f t="shared" si="115"/>
        <v>1.8800390243902441</v>
      </c>
      <c r="P798" s="10">
        <f t="shared" si="116"/>
        <v>26.303792371512198</v>
      </c>
      <c r="Q798" s="11">
        <f t="shared" si="117"/>
        <v>8.3029647637349102E-2</v>
      </c>
    </row>
    <row r="799" spans="1:17">
      <c r="A799" s="9">
        <f t="shared" si="119"/>
        <v>24</v>
      </c>
      <c r="B799" s="8" t="s">
        <v>847</v>
      </c>
      <c r="C799" s="8">
        <f>димвенканали!C799</f>
        <v>665.9</v>
      </c>
      <c r="D799" s="8">
        <v>0</v>
      </c>
      <c r="E799" s="8">
        <v>0</v>
      </c>
      <c r="F799" s="8">
        <f t="shared" si="113"/>
        <v>665.9</v>
      </c>
      <c r="G799" s="8"/>
      <c r="H799" s="8"/>
      <c r="I799" s="8">
        <v>12</v>
      </c>
      <c r="J799" s="11">
        <v>9.3658536585365867E-3</v>
      </c>
      <c r="K799" s="18">
        <f t="shared" si="118"/>
        <v>20.783859512195125</v>
      </c>
      <c r="L799" s="10">
        <f t="shared" si="114"/>
        <v>7.6422251426341479</v>
      </c>
      <c r="M799" s="10">
        <v>8.2095453658536588</v>
      </c>
      <c r="N799" s="10">
        <v>2.8200585365853663</v>
      </c>
      <c r="O799" s="247">
        <f t="shared" si="115"/>
        <v>2.8200585365853663</v>
      </c>
      <c r="P799" s="10">
        <f t="shared" si="116"/>
        <v>39.455688557268296</v>
      </c>
      <c r="Q799" s="11">
        <f t="shared" si="117"/>
        <v>5.9251672259000299E-2</v>
      </c>
    </row>
    <row r="800" spans="1:17">
      <c r="A800" s="9">
        <f t="shared" si="119"/>
        <v>25</v>
      </c>
      <c r="B800" s="8" t="s">
        <v>848</v>
      </c>
      <c r="C800" s="8">
        <f>димвенканали!C800</f>
        <v>266.8</v>
      </c>
      <c r="D800" s="8">
        <v>0</v>
      </c>
      <c r="E800" s="8">
        <v>0</v>
      </c>
      <c r="F800" s="8">
        <f t="shared" si="113"/>
        <v>266.8</v>
      </c>
      <c r="G800" s="8"/>
      <c r="H800" s="8"/>
      <c r="I800" s="8">
        <v>8</v>
      </c>
      <c r="J800" s="11">
        <v>6.2439024390243906E-3</v>
      </c>
      <c r="K800" s="18">
        <f t="shared" si="118"/>
        <v>13.855906341463417</v>
      </c>
      <c r="L800" s="10">
        <f t="shared" si="114"/>
        <v>5.0948167617560989</v>
      </c>
      <c r="M800" s="10">
        <v>5.4730302439024392</v>
      </c>
      <c r="N800" s="10">
        <v>1.8800390243902441</v>
      </c>
      <c r="O800" s="247">
        <f t="shared" si="115"/>
        <v>1.8800390243902441</v>
      </c>
      <c r="P800" s="10">
        <f t="shared" si="116"/>
        <v>26.303792371512198</v>
      </c>
      <c r="Q800" s="11">
        <f t="shared" si="117"/>
        <v>9.858992642995576E-2</v>
      </c>
    </row>
    <row r="801" spans="1:17">
      <c r="A801" s="9">
        <f t="shared" si="119"/>
        <v>26</v>
      </c>
      <c r="B801" s="8" t="s">
        <v>849</v>
      </c>
      <c r="C801" s="8">
        <f>димвенканали!C801</f>
        <v>1121.3800000000001</v>
      </c>
      <c r="D801" s="8">
        <v>0</v>
      </c>
      <c r="E801" s="8">
        <v>0</v>
      </c>
      <c r="F801" s="8">
        <f t="shared" si="113"/>
        <v>1121.3800000000001</v>
      </c>
      <c r="G801" s="8"/>
      <c r="H801" s="8"/>
      <c r="I801" s="8">
        <v>25</v>
      </c>
      <c r="J801" s="11">
        <v>1.9512195121951219E-2</v>
      </c>
      <c r="K801" s="18">
        <f t="shared" si="118"/>
        <v>43.299707317073171</v>
      </c>
      <c r="L801" s="10">
        <f t="shared" si="114"/>
        <v>15.921302380487806</v>
      </c>
      <c r="M801" s="10">
        <v>17.103219512195121</v>
      </c>
      <c r="N801" s="10">
        <v>5.875121951219513</v>
      </c>
      <c r="O801" s="247">
        <f t="shared" si="115"/>
        <v>5.875121951219513</v>
      </c>
      <c r="P801" s="10">
        <f t="shared" si="116"/>
        <v>82.19935116097561</v>
      </c>
      <c r="Q801" s="11">
        <f t="shared" si="117"/>
        <v>7.3301959336688371E-2</v>
      </c>
    </row>
    <row r="802" spans="1:17">
      <c r="A802" s="9">
        <f t="shared" si="119"/>
        <v>27</v>
      </c>
      <c r="B802" s="8" t="s">
        <v>850</v>
      </c>
      <c r="C802" s="8">
        <f>димвенканали!C802</f>
        <v>141.09</v>
      </c>
      <c r="D802" s="8">
        <v>0</v>
      </c>
      <c r="E802" s="8">
        <v>0</v>
      </c>
      <c r="F802" s="8">
        <f t="shared" si="113"/>
        <v>141.09</v>
      </c>
      <c r="G802" s="8"/>
      <c r="H802" s="8"/>
      <c r="I802" s="8">
        <v>3</v>
      </c>
      <c r="J802" s="11">
        <v>2.3414634146341467E-3</v>
      </c>
      <c r="K802" s="18">
        <f t="shared" si="118"/>
        <v>5.1959648780487813</v>
      </c>
      <c r="L802" s="10">
        <f t="shared" si="114"/>
        <v>1.910556285658537</v>
      </c>
      <c r="M802" s="10">
        <v>2.0523863414634147</v>
      </c>
      <c r="N802" s="10">
        <v>0.70501463414634158</v>
      </c>
      <c r="O802" s="247">
        <f t="shared" si="115"/>
        <v>0.70501463414634158</v>
      </c>
      <c r="P802" s="10">
        <f t="shared" si="116"/>
        <v>9.863922139317074</v>
      </c>
      <c r="Q802" s="11">
        <f t="shared" si="117"/>
        <v>6.9912269752052406E-2</v>
      </c>
    </row>
    <row r="803" spans="1:17">
      <c r="A803" s="9">
        <f t="shared" si="119"/>
        <v>28</v>
      </c>
      <c r="B803" s="8" t="s">
        <v>851</v>
      </c>
      <c r="C803" s="8">
        <f>димвенканали!C803</f>
        <v>2011.1</v>
      </c>
      <c r="D803" s="8">
        <v>0</v>
      </c>
      <c r="E803" s="8">
        <v>0</v>
      </c>
      <c r="F803" s="8">
        <f t="shared" si="113"/>
        <v>2011.1</v>
      </c>
      <c r="G803" s="8"/>
      <c r="H803" s="8"/>
      <c r="I803" s="8">
        <v>48</v>
      </c>
      <c r="J803" s="11">
        <v>3.7463414634146347E-2</v>
      </c>
      <c r="K803" s="18">
        <f t="shared" si="118"/>
        <v>83.1354380487805</v>
      </c>
      <c r="L803" s="10">
        <f t="shared" si="114"/>
        <v>30.568900570536591</v>
      </c>
      <c r="M803" s="10">
        <v>32.838181463414635</v>
      </c>
      <c r="N803" s="10">
        <v>11.280234146341465</v>
      </c>
      <c r="O803" s="247">
        <f t="shared" si="115"/>
        <v>11.280234146341465</v>
      </c>
      <c r="P803" s="10">
        <f t="shared" si="116"/>
        <v>157.82275422907318</v>
      </c>
      <c r="Q803" s="11">
        <f t="shared" si="117"/>
        <v>7.8475836223496187E-2</v>
      </c>
    </row>
    <row r="804" spans="1:17">
      <c r="A804" s="9">
        <f t="shared" si="119"/>
        <v>29</v>
      </c>
      <c r="B804" s="8" t="s">
        <v>852</v>
      </c>
      <c r="C804" s="8">
        <f>димвенканали!C804</f>
        <v>166.08</v>
      </c>
      <c r="D804" s="8">
        <v>0</v>
      </c>
      <c r="E804" s="8">
        <v>0</v>
      </c>
      <c r="F804" s="8">
        <f t="shared" si="113"/>
        <v>166.08</v>
      </c>
      <c r="G804" s="8"/>
      <c r="H804" s="8"/>
      <c r="I804" s="8">
        <v>4</v>
      </c>
      <c r="J804" s="11">
        <v>3.1219512195121953E-3</v>
      </c>
      <c r="K804" s="18">
        <f t="shared" si="118"/>
        <v>6.9279531707317084</v>
      </c>
      <c r="L804" s="10">
        <f t="shared" si="114"/>
        <v>2.5474083808780494</v>
      </c>
      <c r="M804" s="10">
        <v>2.7365151219512196</v>
      </c>
      <c r="N804" s="10">
        <v>0.94001951219512203</v>
      </c>
      <c r="O804" s="247">
        <f t="shared" si="115"/>
        <v>0.94001951219512203</v>
      </c>
      <c r="P804" s="10">
        <f t="shared" si="116"/>
        <v>13.151896185756099</v>
      </c>
      <c r="Q804" s="11">
        <f t="shared" si="117"/>
        <v>7.9190126359321406E-2</v>
      </c>
    </row>
    <row r="805" spans="1:17">
      <c r="A805" s="9">
        <f t="shared" si="119"/>
        <v>30</v>
      </c>
      <c r="B805" s="8" t="s">
        <v>853</v>
      </c>
      <c r="C805" s="8">
        <f>димвенканали!C805</f>
        <v>1580.97</v>
      </c>
      <c r="D805" s="8">
        <v>103.95</v>
      </c>
      <c r="E805" s="8">
        <v>98.1</v>
      </c>
      <c r="F805" s="8">
        <f t="shared" si="113"/>
        <v>1783.02</v>
      </c>
      <c r="G805" s="8">
        <v>1</v>
      </c>
      <c r="H805" s="8">
        <v>1</v>
      </c>
      <c r="I805" s="8">
        <v>38</v>
      </c>
      <c r="J805" s="11">
        <v>3.1219512195121951E-2</v>
      </c>
      <c r="K805" s="18">
        <f t="shared" si="118"/>
        <v>69.279531707317076</v>
      </c>
      <c r="L805" s="10">
        <f t="shared" si="114"/>
        <v>25.474083808780492</v>
      </c>
      <c r="M805" s="10">
        <v>27.365151219512192</v>
      </c>
      <c r="N805" s="10">
        <v>9.4001951219512208</v>
      </c>
      <c r="O805" s="247">
        <f t="shared" si="115"/>
        <v>9.4001951219512208</v>
      </c>
      <c r="P805" s="10">
        <f t="shared" si="116"/>
        <v>131.51896185756098</v>
      </c>
      <c r="Q805" s="11">
        <f t="shared" si="117"/>
        <v>7.3761910610963974E-2</v>
      </c>
    </row>
    <row r="806" spans="1:17">
      <c r="A806" s="9">
        <f t="shared" si="119"/>
        <v>31</v>
      </c>
      <c r="B806" s="8" t="s">
        <v>854</v>
      </c>
      <c r="C806" s="8">
        <f>димвенканали!C806</f>
        <v>132.97999999999999</v>
      </c>
      <c r="D806" s="8">
        <v>0</v>
      </c>
      <c r="E806" s="8">
        <v>0</v>
      </c>
      <c r="F806" s="8">
        <f t="shared" si="113"/>
        <v>132.97999999999999</v>
      </c>
      <c r="G806" s="8"/>
      <c r="H806" s="8"/>
      <c r="I806" s="8">
        <v>4</v>
      </c>
      <c r="J806" s="11">
        <v>3.1219512195121953E-3</v>
      </c>
      <c r="K806" s="18">
        <f t="shared" si="118"/>
        <v>6.9279531707317084</v>
      </c>
      <c r="L806" s="10">
        <f t="shared" si="114"/>
        <v>2.5474083808780494</v>
      </c>
      <c r="M806" s="10">
        <v>2.7365151219512196</v>
      </c>
      <c r="N806" s="10">
        <v>0.94001951219512203</v>
      </c>
      <c r="O806" s="247">
        <f t="shared" si="115"/>
        <v>0.94001951219512203</v>
      </c>
      <c r="P806" s="10">
        <f t="shared" si="116"/>
        <v>13.151896185756099</v>
      </c>
      <c r="Q806" s="11">
        <f t="shared" si="117"/>
        <v>9.8901309864311171E-2</v>
      </c>
    </row>
    <row r="807" spans="1:17">
      <c r="A807" s="9">
        <f t="shared" si="119"/>
        <v>32</v>
      </c>
      <c r="B807" s="8" t="s">
        <v>855</v>
      </c>
      <c r="C807" s="8">
        <f>димвенканали!C807</f>
        <v>386.3</v>
      </c>
      <c r="D807" s="8">
        <v>0</v>
      </c>
      <c r="E807" s="8">
        <v>0</v>
      </c>
      <c r="F807" s="8">
        <f t="shared" si="113"/>
        <v>386.3</v>
      </c>
      <c r="G807" s="8"/>
      <c r="H807" s="8"/>
      <c r="I807" s="8">
        <v>8</v>
      </c>
      <c r="J807" s="11">
        <v>6.2439024390243906E-3</v>
      </c>
      <c r="K807" s="18">
        <f t="shared" si="118"/>
        <v>13.855906341463417</v>
      </c>
      <c r="L807" s="10">
        <f t="shared" si="114"/>
        <v>5.0948167617560989</v>
      </c>
      <c r="M807" s="10">
        <v>5.4730302439024392</v>
      </c>
      <c r="N807" s="10">
        <v>1.8800390243902441</v>
      </c>
      <c r="O807" s="247">
        <f t="shared" si="115"/>
        <v>1.8800390243902441</v>
      </c>
      <c r="P807" s="10">
        <f t="shared" si="116"/>
        <v>26.303792371512198</v>
      </c>
      <c r="Q807" s="11">
        <f t="shared" si="117"/>
        <v>6.8091618875258081E-2</v>
      </c>
    </row>
    <row r="808" spans="1:17">
      <c r="A808" s="9">
        <f t="shared" si="119"/>
        <v>33</v>
      </c>
      <c r="B808" s="8" t="s">
        <v>856</v>
      </c>
      <c r="C808" s="8">
        <f>димвенканали!C808</f>
        <v>392.7</v>
      </c>
      <c r="D808" s="8">
        <v>0</v>
      </c>
      <c r="E808" s="8">
        <v>0</v>
      </c>
      <c r="F808" s="8">
        <f t="shared" si="113"/>
        <v>392.7</v>
      </c>
      <c r="G808" s="8"/>
      <c r="H808" s="8"/>
      <c r="I808" s="8">
        <v>8</v>
      </c>
      <c r="J808" s="11">
        <v>6.2439024390243906E-3</v>
      </c>
      <c r="K808" s="18">
        <f t="shared" si="118"/>
        <v>13.855906341463417</v>
      </c>
      <c r="L808" s="10">
        <f t="shared" si="114"/>
        <v>5.0948167617560989</v>
      </c>
      <c r="M808" s="10">
        <v>5.4730302439024392</v>
      </c>
      <c r="N808" s="10">
        <v>1.8800390243902441</v>
      </c>
      <c r="O808" s="247">
        <f t="shared" si="115"/>
        <v>1.8800390243902441</v>
      </c>
      <c r="P808" s="10">
        <f t="shared" si="116"/>
        <v>26.303792371512198</v>
      </c>
      <c r="Q808" s="11">
        <f t="shared" si="117"/>
        <v>6.6981900615004322E-2</v>
      </c>
    </row>
    <row r="809" spans="1:17">
      <c r="A809" s="9">
        <f t="shared" si="119"/>
        <v>34</v>
      </c>
      <c r="B809" s="8" t="s">
        <v>857</v>
      </c>
      <c r="C809" s="8">
        <f>димвенканали!C809</f>
        <v>392.7</v>
      </c>
      <c r="D809" s="8">
        <v>0</v>
      </c>
      <c r="E809" s="8">
        <v>0</v>
      </c>
      <c r="F809" s="8">
        <f t="shared" si="113"/>
        <v>392.7</v>
      </c>
      <c r="G809" s="8"/>
      <c r="H809" s="8"/>
      <c r="I809" s="8">
        <v>8</v>
      </c>
      <c r="J809" s="11">
        <v>6.2439024390243906E-3</v>
      </c>
      <c r="K809" s="18">
        <f t="shared" si="118"/>
        <v>13.855906341463417</v>
      </c>
      <c r="L809" s="10">
        <f t="shared" si="114"/>
        <v>5.0948167617560989</v>
      </c>
      <c r="M809" s="10">
        <v>5.4730302439024392</v>
      </c>
      <c r="N809" s="10">
        <v>1.8800390243902441</v>
      </c>
      <c r="O809" s="247">
        <f t="shared" si="115"/>
        <v>1.8800390243902441</v>
      </c>
      <c r="P809" s="10">
        <f t="shared" si="116"/>
        <v>26.303792371512198</v>
      </c>
      <c r="Q809" s="11">
        <f t="shared" si="117"/>
        <v>6.6981900615004322E-2</v>
      </c>
    </row>
    <row r="810" spans="1:17">
      <c r="A810" s="9">
        <f t="shared" si="119"/>
        <v>35</v>
      </c>
      <c r="B810" s="8" t="s">
        <v>858</v>
      </c>
      <c r="C810" s="8">
        <f>димвенканали!C810</f>
        <v>461.2</v>
      </c>
      <c r="D810" s="8">
        <v>0</v>
      </c>
      <c r="E810" s="8">
        <v>0</v>
      </c>
      <c r="F810" s="8">
        <f t="shared" si="113"/>
        <v>461.2</v>
      </c>
      <c r="G810" s="8"/>
      <c r="H810" s="8"/>
      <c r="I810" s="8">
        <v>7</v>
      </c>
      <c r="J810" s="11">
        <v>5.463414634146342E-3</v>
      </c>
      <c r="K810" s="18">
        <f t="shared" si="118"/>
        <v>12.123918048780491</v>
      </c>
      <c r="L810" s="10">
        <f t="shared" si="114"/>
        <v>4.4579646665365864</v>
      </c>
      <c r="M810" s="10">
        <v>4.7889014634146347</v>
      </c>
      <c r="N810" s="10">
        <v>1.6450341463414637</v>
      </c>
      <c r="O810" s="247">
        <f t="shared" si="115"/>
        <v>1.6450341463414637</v>
      </c>
      <c r="P810" s="10">
        <f t="shared" si="116"/>
        <v>23.015818325073177</v>
      </c>
      <c r="Q810" s="11">
        <f t="shared" si="117"/>
        <v>4.9904202786368555E-2</v>
      </c>
    </row>
    <row r="811" spans="1:17">
      <c r="A811" s="9">
        <f t="shared" si="119"/>
        <v>36</v>
      </c>
      <c r="B811" s="8" t="s">
        <v>859</v>
      </c>
      <c r="C811" s="8">
        <f>димвенканали!C811</f>
        <v>399.3</v>
      </c>
      <c r="D811" s="8">
        <v>0</v>
      </c>
      <c r="E811" s="8">
        <v>0</v>
      </c>
      <c r="F811" s="8">
        <f t="shared" si="113"/>
        <v>399.3</v>
      </c>
      <c r="G811" s="8"/>
      <c r="H811" s="8"/>
      <c r="I811" s="8">
        <v>8</v>
      </c>
      <c r="J811" s="11">
        <v>6.2439024390243906E-3</v>
      </c>
      <c r="K811" s="18">
        <f t="shared" si="118"/>
        <v>13.855906341463417</v>
      </c>
      <c r="L811" s="10">
        <f t="shared" si="114"/>
        <v>5.0948167617560989</v>
      </c>
      <c r="M811" s="10">
        <v>5.4730302439024392</v>
      </c>
      <c r="N811" s="10">
        <v>1.8800390243902441</v>
      </c>
      <c r="O811" s="247">
        <f t="shared" si="115"/>
        <v>1.8800390243902441</v>
      </c>
      <c r="P811" s="10">
        <f t="shared" si="116"/>
        <v>26.303792371512198</v>
      </c>
      <c r="Q811" s="11">
        <f t="shared" si="117"/>
        <v>6.5874761761863757E-2</v>
      </c>
    </row>
    <row r="812" spans="1:17">
      <c r="A812" s="9">
        <f t="shared" si="119"/>
        <v>37</v>
      </c>
      <c r="B812" s="8" t="s">
        <v>860</v>
      </c>
      <c r="C812" s="8">
        <f>димвенканали!C812</f>
        <v>309.5</v>
      </c>
      <c r="D812" s="8">
        <v>0</v>
      </c>
      <c r="E812" s="8">
        <v>0</v>
      </c>
      <c r="F812" s="8">
        <f t="shared" si="113"/>
        <v>309.5</v>
      </c>
      <c r="G812" s="8"/>
      <c r="H812" s="8"/>
      <c r="I812" s="8">
        <v>8</v>
      </c>
      <c r="J812" s="11">
        <v>6.2439024390243906E-3</v>
      </c>
      <c r="K812" s="18">
        <f t="shared" si="118"/>
        <v>13.855906341463417</v>
      </c>
      <c r="L812" s="10">
        <f t="shared" si="114"/>
        <v>5.0948167617560989</v>
      </c>
      <c r="M812" s="10">
        <v>5.4730302439024392</v>
      </c>
      <c r="N812" s="10">
        <v>1.8800390243902441</v>
      </c>
      <c r="O812" s="247">
        <f t="shared" si="115"/>
        <v>1.8800390243902441</v>
      </c>
      <c r="P812" s="10">
        <f t="shared" si="116"/>
        <v>26.303792371512198</v>
      </c>
      <c r="Q812" s="11">
        <f t="shared" si="117"/>
        <v>8.4988020586469135E-2</v>
      </c>
    </row>
    <row r="813" spans="1:17">
      <c r="A813" s="9">
        <f t="shared" si="119"/>
        <v>38</v>
      </c>
      <c r="B813" s="8" t="s">
        <v>861</v>
      </c>
      <c r="C813" s="8">
        <f>димвенканали!C813</f>
        <v>1851.7</v>
      </c>
      <c r="D813" s="8">
        <v>0</v>
      </c>
      <c r="E813" s="8">
        <v>0</v>
      </c>
      <c r="F813" s="8">
        <f t="shared" si="113"/>
        <v>1851.7</v>
      </c>
      <c r="G813" s="8"/>
      <c r="H813" s="8"/>
      <c r="I813" s="8">
        <v>40</v>
      </c>
      <c r="J813" s="11">
        <v>3.1219512195121951E-2</v>
      </c>
      <c r="K813" s="18">
        <f t="shared" si="118"/>
        <v>69.279531707317076</v>
      </c>
      <c r="L813" s="10">
        <f t="shared" si="114"/>
        <v>25.474083808780492</v>
      </c>
      <c r="M813" s="10">
        <v>27.365151219512192</v>
      </c>
      <c r="N813" s="10">
        <v>9.4001951219512208</v>
      </c>
      <c r="O813" s="247">
        <f t="shared" si="115"/>
        <v>9.4001951219512208</v>
      </c>
      <c r="P813" s="10">
        <f t="shared" si="116"/>
        <v>131.51896185756098</v>
      </c>
      <c r="Q813" s="11">
        <f t="shared" si="117"/>
        <v>7.1026063540293227E-2</v>
      </c>
    </row>
    <row r="814" spans="1:17">
      <c r="A814" s="9">
        <f t="shared" si="119"/>
        <v>39</v>
      </c>
      <c r="B814" s="8" t="s">
        <v>862</v>
      </c>
      <c r="C814" s="8">
        <f>димвенканали!C814</f>
        <v>303</v>
      </c>
      <c r="D814" s="8">
        <v>0</v>
      </c>
      <c r="E814" s="8">
        <v>0</v>
      </c>
      <c r="F814" s="8">
        <f t="shared" si="113"/>
        <v>303</v>
      </c>
      <c r="G814" s="8"/>
      <c r="H814" s="8"/>
      <c r="I814" s="8">
        <v>8</v>
      </c>
      <c r="J814" s="11">
        <v>6.2439024390243906E-3</v>
      </c>
      <c r="K814" s="18">
        <f t="shared" si="118"/>
        <v>13.855906341463417</v>
      </c>
      <c r="L814" s="10">
        <f t="shared" si="114"/>
        <v>5.0948167617560989</v>
      </c>
      <c r="M814" s="10">
        <v>5.4730302439024392</v>
      </c>
      <c r="N814" s="10">
        <v>1.8800390243902441</v>
      </c>
      <c r="O814" s="247">
        <f t="shared" si="115"/>
        <v>1.8800390243902441</v>
      </c>
      <c r="P814" s="10">
        <f t="shared" si="116"/>
        <v>26.303792371512198</v>
      </c>
      <c r="Q814" s="11">
        <f t="shared" si="117"/>
        <v>8.6811195945584813E-2</v>
      </c>
    </row>
    <row r="815" spans="1:17">
      <c r="A815" s="9">
        <f t="shared" si="119"/>
        <v>40</v>
      </c>
      <c r="B815" s="8" t="s">
        <v>863</v>
      </c>
      <c r="C815" s="8">
        <f>димвенканали!C815</f>
        <v>23.6</v>
      </c>
      <c r="D815" s="8">
        <v>0</v>
      </c>
      <c r="E815" s="8">
        <v>0</v>
      </c>
      <c r="F815" s="8">
        <f t="shared" si="113"/>
        <v>23.6</v>
      </c>
      <c r="G815" s="8"/>
      <c r="H815" s="8"/>
      <c r="I815" s="8">
        <v>1</v>
      </c>
      <c r="J815" s="11">
        <v>7.8048780487804882E-4</v>
      </c>
      <c r="K815" s="18">
        <f t="shared" si="118"/>
        <v>1.7319882926829271</v>
      </c>
      <c r="L815" s="10">
        <f t="shared" si="114"/>
        <v>0.63685209521951236</v>
      </c>
      <c r="M815" s="10">
        <v>0.6841287804878049</v>
      </c>
      <c r="N815" s="10">
        <v>0.23500487804878051</v>
      </c>
      <c r="O815" s="247">
        <f t="shared" si="115"/>
        <v>0.23500487804878051</v>
      </c>
      <c r="P815" s="10">
        <f t="shared" si="116"/>
        <v>3.2879740464390248</v>
      </c>
      <c r="Q815" s="11">
        <f t="shared" si="117"/>
        <v>0.13932093417114511</v>
      </c>
    </row>
    <row r="816" spans="1:17">
      <c r="A816" s="9">
        <f t="shared" si="119"/>
        <v>41</v>
      </c>
      <c r="B816" s="8" t="s">
        <v>864</v>
      </c>
      <c r="C816" s="8">
        <f>димвенканали!C816</f>
        <v>78.3</v>
      </c>
      <c r="D816" s="8">
        <v>0</v>
      </c>
      <c r="E816" s="8">
        <v>0</v>
      </c>
      <c r="F816" s="8">
        <f t="shared" si="113"/>
        <v>78.3</v>
      </c>
      <c r="G816" s="8"/>
      <c r="H816" s="8"/>
      <c r="I816" s="8">
        <v>2</v>
      </c>
      <c r="J816" s="11">
        <v>1.5609756097560976E-3</v>
      </c>
      <c r="K816" s="18">
        <f t="shared" si="118"/>
        <v>3.4639765853658542</v>
      </c>
      <c r="L816" s="10">
        <f t="shared" si="114"/>
        <v>1.2737041904390247</v>
      </c>
      <c r="M816" s="10">
        <v>1.3682575609756098</v>
      </c>
      <c r="N816" s="10">
        <v>0.47000975609756102</v>
      </c>
      <c r="O816" s="247">
        <f t="shared" si="115"/>
        <v>0.47000975609756102</v>
      </c>
      <c r="P816" s="10">
        <f t="shared" si="116"/>
        <v>6.5759480928780496</v>
      </c>
      <c r="Q816" s="11">
        <f t="shared" si="117"/>
        <v>8.3984011403295658E-2</v>
      </c>
    </row>
    <row r="817" spans="1:17">
      <c r="A817" s="9">
        <f t="shared" si="119"/>
        <v>42</v>
      </c>
      <c r="B817" s="8" t="s">
        <v>865</v>
      </c>
      <c r="C817" s="8">
        <f>димвенканали!C817</f>
        <v>42.8</v>
      </c>
      <c r="D817" s="8">
        <v>0</v>
      </c>
      <c r="E817" s="8">
        <v>0</v>
      </c>
      <c r="F817" s="8">
        <f t="shared" si="113"/>
        <v>42.8</v>
      </c>
      <c r="G817" s="8"/>
      <c r="H817" s="8"/>
      <c r="I817" s="8">
        <v>1</v>
      </c>
      <c r="J817" s="11">
        <v>7.8048780487804882E-4</v>
      </c>
      <c r="K817" s="18">
        <f t="shared" si="118"/>
        <v>1.7319882926829271</v>
      </c>
      <c r="L817" s="10">
        <f t="shared" si="114"/>
        <v>0.63685209521951236</v>
      </c>
      <c r="M817" s="10">
        <v>0.6841287804878049</v>
      </c>
      <c r="N817" s="10">
        <v>0.23500487804878051</v>
      </c>
      <c r="O817" s="247">
        <f t="shared" si="115"/>
        <v>0.23500487804878051</v>
      </c>
      <c r="P817" s="10">
        <f t="shared" si="116"/>
        <v>3.2879740464390248</v>
      </c>
      <c r="Q817" s="11">
        <f t="shared" si="117"/>
        <v>7.6821823514930485E-2</v>
      </c>
    </row>
    <row r="818" spans="1:17">
      <c r="A818" s="9">
        <f t="shared" si="119"/>
        <v>43</v>
      </c>
      <c r="B818" s="8" t="s">
        <v>866</v>
      </c>
      <c r="C818" s="8">
        <f>димвенканали!C818</f>
        <v>126.19</v>
      </c>
      <c r="D818" s="8">
        <v>0</v>
      </c>
      <c r="E818" s="8">
        <v>0</v>
      </c>
      <c r="F818" s="8">
        <f t="shared" si="113"/>
        <v>126.19</v>
      </c>
      <c r="G818" s="8"/>
      <c r="H818" s="8"/>
      <c r="I818" s="8">
        <v>3</v>
      </c>
      <c r="J818" s="11">
        <v>2.3414634146341467E-3</v>
      </c>
      <c r="K818" s="18">
        <f t="shared" si="118"/>
        <v>5.1959648780487813</v>
      </c>
      <c r="L818" s="10">
        <f t="shared" si="114"/>
        <v>1.910556285658537</v>
      </c>
      <c r="M818" s="10">
        <v>2.0523863414634147</v>
      </c>
      <c r="N818" s="10">
        <v>0.70501463414634158</v>
      </c>
      <c r="O818" s="247">
        <f t="shared" si="115"/>
        <v>0.70501463414634158</v>
      </c>
      <c r="P818" s="10">
        <f t="shared" si="116"/>
        <v>9.863922139317074</v>
      </c>
      <c r="Q818" s="11">
        <f t="shared" si="117"/>
        <v>7.8167225131286738E-2</v>
      </c>
    </row>
    <row r="819" spans="1:17">
      <c r="A819" s="9">
        <f t="shared" si="119"/>
        <v>44</v>
      </c>
      <c r="B819" s="8" t="s">
        <v>867</v>
      </c>
      <c r="C819" s="8">
        <f>димвенканали!C819</f>
        <v>91.2</v>
      </c>
      <c r="D819" s="8">
        <v>0</v>
      </c>
      <c r="E819" s="8">
        <v>0</v>
      </c>
      <c r="F819" s="8">
        <f t="shared" si="113"/>
        <v>91.2</v>
      </c>
      <c r="G819" s="8"/>
      <c r="H819" s="8"/>
      <c r="I819" s="8">
        <v>3</v>
      </c>
      <c r="J819" s="11">
        <v>2.3414634146341467E-3</v>
      </c>
      <c r="K819" s="18">
        <f t="shared" si="118"/>
        <v>5.1959648780487813</v>
      </c>
      <c r="L819" s="10">
        <f t="shared" si="114"/>
        <v>1.910556285658537</v>
      </c>
      <c r="M819" s="10">
        <v>2.0523863414634147</v>
      </c>
      <c r="N819" s="10">
        <v>0.70501463414634158</v>
      </c>
      <c r="O819" s="247">
        <f t="shared" si="115"/>
        <v>0.70501463414634158</v>
      </c>
      <c r="P819" s="10">
        <f t="shared" si="116"/>
        <v>9.863922139317074</v>
      </c>
      <c r="Q819" s="11">
        <f t="shared" si="117"/>
        <v>0.1081570410012837</v>
      </c>
    </row>
    <row r="820" spans="1:17">
      <c r="A820" s="9">
        <f t="shared" si="119"/>
        <v>45</v>
      </c>
      <c r="B820" s="8" t="s">
        <v>868</v>
      </c>
      <c r="C820" s="8">
        <f>димвенканали!C820</f>
        <v>127</v>
      </c>
      <c r="D820" s="8">
        <v>0</v>
      </c>
      <c r="E820" s="8">
        <v>0</v>
      </c>
      <c r="F820" s="8">
        <f t="shared" si="113"/>
        <v>127</v>
      </c>
      <c r="G820" s="8"/>
      <c r="H820" s="8"/>
      <c r="I820" s="8">
        <v>4</v>
      </c>
      <c r="J820" s="11">
        <v>3.1219512195121953E-3</v>
      </c>
      <c r="K820" s="18">
        <f t="shared" si="118"/>
        <v>6.9279531707317084</v>
      </c>
      <c r="L820" s="10">
        <f t="shared" si="114"/>
        <v>2.5474083808780494</v>
      </c>
      <c r="M820" s="10">
        <v>2.7365151219512196</v>
      </c>
      <c r="N820" s="10">
        <v>0.94001951219512203</v>
      </c>
      <c r="O820" s="247">
        <f t="shared" si="115"/>
        <v>0.94001951219512203</v>
      </c>
      <c r="P820" s="10">
        <f t="shared" si="116"/>
        <v>13.151896185756099</v>
      </c>
      <c r="Q820" s="11">
        <f t="shared" si="117"/>
        <v>0.10355823768311889</v>
      </c>
    </row>
    <row r="821" spans="1:17">
      <c r="A821" s="9">
        <f t="shared" si="119"/>
        <v>46</v>
      </c>
      <c r="B821" s="8" t="s">
        <v>869</v>
      </c>
      <c r="C821" s="8">
        <f>димвенканали!C821</f>
        <v>83.1</v>
      </c>
      <c r="D821" s="8">
        <v>0</v>
      </c>
      <c r="E821" s="8">
        <v>0</v>
      </c>
      <c r="F821" s="8">
        <f t="shared" si="113"/>
        <v>83.1</v>
      </c>
      <c r="G821" s="8"/>
      <c r="H821" s="8"/>
      <c r="I821" s="8">
        <v>3</v>
      </c>
      <c r="J821" s="11">
        <v>2.3414634146341467E-3</v>
      </c>
      <c r="K821" s="18">
        <f t="shared" si="118"/>
        <v>5.1959648780487813</v>
      </c>
      <c r="L821" s="10">
        <f t="shared" si="114"/>
        <v>1.910556285658537</v>
      </c>
      <c r="M821" s="10">
        <v>2.0523863414634147</v>
      </c>
      <c r="N821" s="10">
        <v>0.70501463414634158</v>
      </c>
      <c r="O821" s="247">
        <f t="shared" si="115"/>
        <v>0.70501463414634158</v>
      </c>
      <c r="P821" s="10">
        <f t="shared" si="116"/>
        <v>9.863922139317074</v>
      </c>
      <c r="Q821" s="11">
        <f t="shared" si="117"/>
        <v>0.11869942405917057</v>
      </c>
    </row>
    <row r="822" spans="1:17">
      <c r="A822" s="9">
        <f t="shared" si="119"/>
        <v>47</v>
      </c>
      <c r="B822" s="8" t="s">
        <v>870</v>
      </c>
      <c r="C822" s="8">
        <f>димвенканали!C822</f>
        <v>80.599999999999994</v>
      </c>
      <c r="D822" s="8">
        <v>0</v>
      </c>
      <c r="E822" s="8">
        <v>0</v>
      </c>
      <c r="F822" s="8">
        <f t="shared" si="113"/>
        <v>80.599999999999994</v>
      </c>
      <c r="G822" s="8"/>
      <c r="H822" s="8"/>
      <c r="I822" s="8">
        <v>2</v>
      </c>
      <c r="J822" s="11">
        <v>1.5609756097560976E-3</v>
      </c>
      <c r="K822" s="18">
        <f t="shared" si="118"/>
        <v>3.4639765853658542</v>
      </c>
      <c r="L822" s="10">
        <f t="shared" si="114"/>
        <v>1.2737041904390247</v>
      </c>
      <c r="M822" s="10">
        <v>1.3682575609756098</v>
      </c>
      <c r="N822" s="10">
        <v>0.47000975609756102</v>
      </c>
      <c r="O822" s="247">
        <f t="shared" si="115"/>
        <v>0.47000975609756102</v>
      </c>
      <c r="P822" s="10">
        <f t="shared" si="116"/>
        <v>6.5759480928780496</v>
      </c>
      <c r="Q822" s="11">
        <f t="shared" si="117"/>
        <v>8.1587445321067625E-2</v>
      </c>
    </row>
    <row r="823" spans="1:17">
      <c r="A823" s="9">
        <f t="shared" si="119"/>
        <v>48</v>
      </c>
      <c r="B823" s="8" t="s">
        <v>871</v>
      </c>
      <c r="C823" s="8">
        <f>димвенканали!C823</f>
        <v>103.8</v>
      </c>
      <c r="D823" s="8">
        <v>0</v>
      </c>
      <c r="E823" s="8">
        <v>0</v>
      </c>
      <c r="F823" s="8">
        <f t="shared" si="113"/>
        <v>103.8</v>
      </c>
      <c r="G823" s="8"/>
      <c r="H823" s="8"/>
      <c r="I823" s="8">
        <v>2</v>
      </c>
      <c r="J823" s="11">
        <v>1.5609756097560976E-3</v>
      </c>
      <c r="K823" s="18">
        <f t="shared" si="118"/>
        <v>3.4639765853658542</v>
      </c>
      <c r="L823" s="10">
        <f t="shared" si="114"/>
        <v>1.2737041904390247</v>
      </c>
      <c r="M823" s="10">
        <v>1.3682575609756098</v>
      </c>
      <c r="N823" s="10">
        <v>0.47000975609756102</v>
      </c>
      <c r="O823" s="247">
        <f t="shared" si="115"/>
        <v>0.47000975609756102</v>
      </c>
      <c r="P823" s="10">
        <f t="shared" si="116"/>
        <v>6.5759480928780496</v>
      </c>
      <c r="Q823" s="11">
        <f t="shared" si="117"/>
        <v>6.3352101087457133E-2</v>
      </c>
    </row>
    <row r="824" spans="1:17">
      <c r="A824" s="9">
        <f t="shared" si="119"/>
        <v>49</v>
      </c>
      <c r="B824" s="8" t="s">
        <v>872</v>
      </c>
      <c r="C824" s="8">
        <f>димвенканали!C824</f>
        <v>64.7</v>
      </c>
      <c r="D824" s="8">
        <v>0</v>
      </c>
      <c r="E824" s="8">
        <v>0</v>
      </c>
      <c r="F824" s="8">
        <f t="shared" si="113"/>
        <v>64.7</v>
      </c>
      <c r="G824" s="8"/>
      <c r="H824" s="8"/>
      <c r="I824" s="8">
        <v>3</v>
      </c>
      <c r="J824" s="11">
        <v>2.3414634146341467E-3</v>
      </c>
      <c r="K824" s="18">
        <f t="shared" si="118"/>
        <v>5.1959648780487813</v>
      </c>
      <c r="L824" s="10">
        <f t="shared" si="114"/>
        <v>1.910556285658537</v>
      </c>
      <c r="M824" s="10">
        <v>2.0523863414634147</v>
      </c>
      <c r="N824" s="10">
        <v>0.70501463414634158</v>
      </c>
      <c r="O824" s="247">
        <f t="shared" si="115"/>
        <v>0.70501463414634158</v>
      </c>
      <c r="P824" s="10">
        <f t="shared" si="116"/>
        <v>9.863922139317074</v>
      </c>
      <c r="Q824" s="11">
        <f t="shared" si="117"/>
        <v>0.15245629272514796</v>
      </c>
    </row>
    <row r="825" spans="1:17">
      <c r="A825" s="9">
        <f t="shared" si="119"/>
        <v>50</v>
      </c>
      <c r="B825" s="8" t="s">
        <v>873</v>
      </c>
      <c r="C825" s="8">
        <f>димвенканали!C825</f>
        <v>211.4</v>
      </c>
      <c r="D825" s="8">
        <v>0</v>
      </c>
      <c r="E825" s="8">
        <v>0</v>
      </c>
      <c r="F825" s="8">
        <f t="shared" si="113"/>
        <v>211.4</v>
      </c>
      <c r="G825" s="8"/>
      <c r="H825" s="8"/>
      <c r="I825" s="8">
        <v>6</v>
      </c>
      <c r="J825" s="11">
        <v>4.6829268292682934E-3</v>
      </c>
      <c r="K825" s="18">
        <f t="shared" si="118"/>
        <v>10.391929756097563</v>
      </c>
      <c r="L825" s="10">
        <f t="shared" si="114"/>
        <v>3.8211125713170739</v>
      </c>
      <c r="M825" s="10">
        <v>4.1047726829268294</v>
      </c>
      <c r="N825" s="10">
        <v>1.4100292682926832</v>
      </c>
      <c r="O825" s="247">
        <f t="shared" si="115"/>
        <v>1.4100292682926832</v>
      </c>
      <c r="P825" s="10">
        <f t="shared" si="116"/>
        <v>19.727844278634148</v>
      </c>
      <c r="Q825" s="11">
        <f t="shared" si="117"/>
        <v>9.3319982396566456E-2</v>
      </c>
    </row>
    <row r="826" spans="1:17">
      <c r="A826" s="9">
        <f t="shared" si="119"/>
        <v>51</v>
      </c>
      <c r="B826" s="8" t="s">
        <v>874</v>
      </c>
      <c r="C826" s="8">
        <f>димвенканали!C826</f>
        <v>37.799999999999997</v>
      </c>
      <c r="D826" s="8">
        <v>0</v>
      </c>
      <c r="E826" s="8">
        <v>0</v>
      </c>
      <c r="F826" s="8">
        <f t="shared" si="113"/>
        <v>37.799999999999997</v>
      </c>
      <c r="G826" s="8"/>
      <c r="H826" s="8"/>
      <c r="I826" s="8">
        <v>2</v>
      </c>
      <c r="J826" s="11">
        <v>1.5609756097560976E-3</v>
      </c>
      <c r="K826" s="18">
        <f t="shared" si="118"/>
        <v>3.4639765853658542</v>
      </c>
      <c r="L826" s="10">
        <f t="shared" si="114"/>
        <v>1.2737041904390247</v>
      </c>
      <c r="M826" s="10">
        <v>1.3682575609756098</v>
      </c>
      <c r="N826" s="10">
        <v>0.47000975609756102</v>
      </c>
      <c r="O826" s="247">
        <f t="shared" si="115"/>
        <v>0.47000975609756102</v>
      </c>
      <c r="P826" s="10">
        <f t="shared" si="116"/>
        <v>6.5759480928780496</v>
      </c>
      <c r="Q826" s="11">
        <f t="shared" si="117"/>
        <v>0.17396688076396957</v>
      </c>
    </row>
    <row r="827" spans="1:17">
      <c r="A827" s="9">
        <f t="shared" si="119"/>
        <v>52</v>
      </c>
      <c r="B827" s="8" t="s">
        <v>875</v>
      </c>
      <c r="C827" s="8">
        <f>димвенканали!C827</f>
        <v>74.099999999999994</v>
      </c>
      <c r="D827" s="8">
        <v>0</v>
      </c>
      <c r="E827" s="8">
        <v>0</v>
      </c>
      <c r="F827" s="8">
        <f t="shared" si="113"/>
        <v>74.099999999999994</v>
      </c>
      <c r="G827" s="8"/>
      <c r="H827" s="8"/>
      <c r="I827" s="8">
        <v>2</v>
      </c>
      <c r="J827" s="11">
        <v>1.5609756097560976E-3</v>
      </c>
      <c r="K827" s="18">
        <f t="shared" si="118"/>
        <v>3.4639765853658542</v>
      </c>
      <c r="L827" s="10">
        <f t="shared" si="114"/>
        <v>1.2737041904390247</v>
      </c>
      <c r="M827" s="10">
        <v>1.3682575609756098</v>
      </c>
      <c r="N827" s="10">
        <v>0.47000975609756102</v>
      </c>
      <c r="O827" s="247">
        <f t="shared" si="115"/>
        <v>0.47000975609756102</v>
      </c>
      <c r="P827" s="10">
        <f t="shared" si="116"/>
        <v>6.5759480928780496</v>
      </c>
      <c r="Q827" s="11">
        <f t="shared" si="117"/>
        <v>8.8744238770284076E-2</v>
      </c>
    </row>
    <row r="828" spans="1:17">
      <c r="A828" s="9">
        <f t="shared" si="119"/>
        <v>53</v>
      </c>
      <c r="B828" s="8" t="s">
        <v>876</v>
      </c>
      <c r="C828" s="8">
        <f>димвенканали!C828</f>
        <v>23.1</v>
      </c>
      <c r="D828" s="8">
        <v>0</v>
      </c>
      <c r="E828" s="8">
        <v>0</v>
      </c>
      <c r="F828" s="8">
        <f t="shared" si="113"/>
        <v>23.1</v>
      </c>
      <c r="G828" s="8"/>
      <c r="H828" s="8"/>
      <c r="I828" s="8">
        <v>1</v>
      </c>
      <c r="J828" s="11">
        <v>7.8048780487804882E-4</v>
      </c>
      <c r="K828" s="18">
        <f t="shared" si="118"/>
        <v>1.7319882926829271</v>
      </c>
      <c r="L828" s="10">
        <f t="shared" ref="L828:L880" si="120">K828*0.3677</f>
        <v>0.63685209521951236</v>
      </c>
      <c r="M828" s="10">
        <v>0.6841287804878049</v>
      </c>
      <c r="N828" s="10">
        <v>0.23500487804878051</v>
      </c>
      <c r="O828" s="247">
        <f t="shared" si="115"/>
        <v>0.23500487804878051</v>
      </c>
      <c r="P828" s="10">
        <f t="shared" ref="P828:P880" si="121">K828+L828+M828+O828</f>
        <v>3.2879740464390248</v>
      </c>
      <c r="Q828" s="11">
        <f t="shared" ref="Q828:Q880" si="122">P828/F828</f>
        <v>0.14233653880688418</v>
      </c>
    </row>
    <row r="829" spans="1:17">
      <c r="A829" s="9">
        <f t="shared" si="119"/>
        <v>54</v>
      </c>
      <c r="B829" s="8" t="s">
        <v>877</v>
      </c>
      <c r="C829" s="8">
        <f>димвенканали!C829</f>
        <v>132.80000000000001</v>
      </c>
      <c r="D829" s="8">
        <v>0</v>
      </c>
      <c r="E829" s="8">
        <v>0</v>
      </c>
      <c r="F829" s="8">
        <f t="shared" si="113"/>
        <v>132.80000000000001</v>
      </c>
      <c r="G829" s="8"/>
      <c r="H829" s="8"/>
      <c r="I829" s="8">
        <v>4</v>
      </c>
      <c r="J829" s="11">
        <v>3.1219512195121953E-3</v>
      </c>
      <c r="K829" s="18">
        <f t="shared" si="118"/>
        <v>6.9279531707317084</v>
      </c>
      <c r="L829" s="10">
        <f t="shared" si="120"/>
        <v>2.5474083808780494</v>
      </c>
      <c r="M829" s="10">
        <v>2.7365151219512196</v>
      </c>
      <c r="N829" s="10">
        <v>0.94001951219512203</v>
      </c>
      <c r="O829" s="247">
        <f t="shared" si="115"/>
        <v>0.94001951219512203</v>
      </c>
      <c r="P829" s="10">
        <f t="shared" si="121"/>
        <v>13.151896185756099</v>
      </c>
      <c r="Q829" s="11">
        <f t="shared" si="122"/>
        <v>9.9035362844548933E-2</v>
      </c>
    </row>
    <row r="830" spans="1:17">
      <c r="A830" s="9">
        <f t="shared" si="119"/>
        <v>55</v>
      </c>
      <c r="B830" s="8" t="s">
        <v>878</v>
      </c>
      <c r="C830" s="8">
        <f>димвенканали!C830</f>
        <v>3464.11</v>
      </c>
      <c r="D830" s="8">
        <v>203.9</v>
      </c>
      <c r="E830" s="8">
        <v>0</v>
      </c>
      <c r="F830" s="8">
        <f t="shared" ref="F830:F883" si="123">C830+D830+E830</f>
        <v>3668.01</v>
      </c>
      <c r="G830" s="8">
        <v>1</v>
      </c>
      <c r="H830" s="8"/>
      <c r="I830" s="8">
        <v>70</v>
      </c>
      <c r="J830" s="11">
        <v>5.5414634146341464E-2</v>
      </c>
      <c r="K830" s="18">
        <f t="shared" si="118"/>
        <v>122.97116878048782</v>
      </c>
      <c r="L830" s="10">
        <f t="shared" si="120"/>
        <v>45.216498760585374</v>
      </c>
      <c r="M830" s="10">
        <v>48.573143414634146</v>
      </c>
      <c r="N830" s="10">
        <v>16.685346341463415</v>
      </c>
      <c r="O830" s="247">
        <f t="shared" si="115"/>
        <v>16.685346341463415</v>
      </c>
      <c r="P830" s="10">
        <f t="shared" si="121"/>
        <v>233.44615729717071</v>
      </c>
      <c r="Q830" s="11">
        <f t="shared" si="122"/>
        <v>6.3643817028080807E-2</v>
      </c>
    </row>
    <row r="831" spans="1:17">
      <c r="A831" s="9">
        <f t="shared" si="119"/>
        <v>56</v>
      </c>
      <c r="B831" s="8" t="s">
        <v>879</v>
      </c>
      <c r="C831" s="8">
        <f>димвенканали!C831</f>
        <v>3464.39</v>
      </c>
      <c r="D831" s="8">
        <v>0</v>
      </c>
      <c r="E831" s="8">
        <v>204.7</v>
      </c>
      <c r="F831" s="8">
        <f t="shared" si="123"/>
        <v>3669.0899999999997</v>
      </c>
      <c r="G831" s="8"/>
      <c r="H831" s="8">
        <v>1</v>
      </c>
      <c r="I831" s="8">
        <v>70</v>
      </c>
      <c r="J831" s="11">
        <v>5.5414634146341464E-2</v>
      </c>
      <c r="K831" s="18">
        <f t="shared" si="118"/>
        <v>122.97116878048782</v>
      </c>
      <c r="L831" s="10">
        <f t="shared" si="120"/>
        <v>45.216498760585374</v>
      </c>
      <c r="M831" s="10">
        <v>48.573143414634146</v>
      </c>
      <c r="N831" s="10">
        <v>16.685346341463415</v>
      </c>
      <c r="O831" s="247">
        <f t="shared" si="115"/>
        <v>16.685346341463415</v>
      </c>
      <c r="P831" s="10">
        <f t="shared" si="121"/>
        <v>233.44615729717071</v>
      </c>
      <c r="Q831" s="11">
        <f t="shared" si="122"/>
        <v>6.3625083412282263E-2</v>
      </c>
    </row>
    <row r="832" spans="1:17">
      <c r="A832" s="9">
        <f t="shared" si="119"/>
        <v>57</v>
      </c>
      <c r="B832" s="8" t="s">
        <v>880</v>
      </c>
      <c r="C832" s="8">
        <f>димвенканали!C832</f>
        <v>31.4</v>
      </c>
      <c r="D832" s="8">
        <v>0</v>
      </c>
      <c r="E832" s="8">
        <v>0</v>
      </c>
      <c r="F832" s="8">
        <f t="shared" si="123"/>
        <v>31.4</v>
      </c>
      <c r="G832" s="8"/>
      <c r="H832" s="8"/>
      <c r="I832" s="8">
        <v>1</v>
      </c>
      <c r="J832" s="11">
        <v>7.8048780487804882E-4</v>
      </c>
      <c r="K832" s="18">
        <f t="shared" si="118"/>
        <v>1.7319882926829271</v>
      </c>
      <c r="L832" s="10">
        <f t="shared" si="120"/>
        <v>0.63685209521951236</v>
      </c>
      <c r="M832" s="10">
        <v>0.6841287804878049</v>
      </c>
      <c r="N832" s="10">
        <v>0.23500487804878051</v>
      </c>
      <c r="O832" s="247">
        <f t="shared" si="115"/>
        <v>0.23500487804878051</v>
      </c>
      <c r="P832" s="10">
        <f t="shared" si="121"/>
        <v>3.2879740464390248</v>
      </c>
      <c r="Q832" s="11">
        <f t="shared" si="122"/>
        <v>0.10471254924965048</v>
      </c>
    </row>
    <row r="833" spans="1:17">
      <c r="A833" s="9">
        <f t="shared" si="119"/>
        <v>58</v>
      </c>
      <c r="B833" s="8" t="s">
        <v>881</v>
      </c>
      <c r="C833" s="8">
        <f>димвенканали!C833</f>
        <v>71.5</v>
      </c>
      <c r="D833" s="8">
        <v>0</v>
      </c>
      <c r="E833" s="8">
        <v>0</v>
      </c>
      <c r="F833" s="8">
        <f t="shared" si="123"/>
        <v>71.5</v>
      </c>
      <c r="G833" s="8"/>
      <c r="H833" s="8"/>
      <c r="I833" s="8">
        <v>2</v>
      </c>
      <c r="J833" s="11">
        <v>1.5609756097560976E-3</v>
      </c>
      <c r="K833" s="18">
        <f t="shared" si="118"/>
        <v>3.4639765853658542</v>
      </c>
      <c r="L833" s="10">
        <f t="shared" si="120"/>
        <v>1.2737041904390247</v>
      </c>
      <c r="M833" s="10">
        <v>1.3682575609756098</v>
      </c>
      <c r="N833" s="10">
        <v>0.47000975609756102</v>
      </c>
      <c r="O833" s="247">
        <f t="shared" si="115"/>
        <v>0.47000975609756102</v>
      </c>
      <c r="P833" s="10">
        <f t="shared" si="121"/>
        <v>6.5759480928780496</v>
      </c>
      <c r="Q833" s="11">
        <f t="shared" si="122"/>
        <v>9.1971301998294397E-2</v>
      </c>
    </row>
    <row r="834" spans="1:17">
      <c r="A834" s="9">
        <f t="shared" si="119"/>
        <v>59</v>
      </c>
      <c r="B834" s="8" t="s">
        <v>882</v>
      </c>
      <c r="C834" s="8">
        <f>димвенканали!C834</f>
        <v>44</v>
      </c>
      <c r="D834" s="8">
        <v>0</v>
      </c>
      <c r="E834" s="8">
        <v>0</v>
      </c>
      <c r="F834" s="8">
        <f t="shared" si="123"/>
        <v>44</v>
      </c>
      <c r="G834" s="8"/>
      <c r="H834" s="8"/>
      <c r="I834" s="8">
        <v>1</v>
      </c>
      <c r="J834" s="11">
        <v>7.8048780487804882E-4</v>
      </c>
      <c r="K834" s="18">
        <f t="shared" si="118"/>
        <v>1.7319882926829271</v>
      </c>
      <c r="L834" s="10">
        <f t="shared" si="120"/>
        <v>0.63685209521951236</v>
      </c>
      <c r="M834" s="10">
        <v>0.6841287804878049</v>
      </c>
      <c r="N834" s="10">
        <v>0.23500487804878051</v>
      </c>
      <c r="O834" s="247">
        <f t="shared" si="115"/>
        <v>0.23500487804878051</v>
      </c>
      <c r="P834" s="10">
        <f t="shared" si="121"/>
        <v>3.2879740464390248</v>
      </c>
      <c r="Q834" s="11">
        <f t="shared" si="122"/>
        <v>7.4726682873614197E-2</v>
      </c>
    </row>
    <row r="835" spans="1:17">
      <c r="A835" s="9">
        <f t="shared" si="119"/>
        <v>60</v>
      </c>
      <c r="B835" s="8" t="s">
        <v>883</v>
      </c>
      <c r="C835" s="8">
        <f>димвенканали!C835</f>
        <v>89.5</v>
      </c>
      <c r="D835" s="8">
        <v>0</v>
      </c>
      <c r="E835" s="8">
        <v>0</v>
      </c>
      <c r="F835" s="8">
        <f t="shared" si="123"/>
        <v>89.5</v>
      </c>
      <c r="G835" s="8"/>
      <c r="H835" s="8"/>
      <c r="I835" s="8">
        <v>2</v>
      </c>
      <c r="J835" s="11">
        <v>1.5609756097560976E-3</v>
      </c>
      <c r="K835" s="18">
        <f t="shared" si="118"/>
        <v>3.4639765853658542</v>
      </c>
      <c r="L835" s="10">
        <f t="shared" si="120"/>
        <v>1.2737041904390247</v>
      </c>
      <c r="M835" s="10">
        <v>1.3682575609756098</v>
      </c>
      <c r="N835" s="10">
        <v>0.47000975609756102</v>
      </c>
      <c r="O835" s="247">
        <f t="shared" si="115"/>
        <v>0.47000975609756102</v>
      </c>
      <c r="P835" s="10">
        <f t="shared" si="121"/>
        <v>6.5759480928780496</v>
      </c>
      <c r="Q835" s="11">
        <f t="shared" si="122"/>
        <v>7.3474280367352512E-2</v>
      </c>
    </row>
    <row r="836" spans="1:17">
      <c r="A836" s="9">
        <f t="shared" si="119"/>
        <v>61</v>
      </c>
      <c r="B836" s="8" t="s">
        <v>884</v>
      </c>
      <c r="C836" s="8">
        <f>димвенканали!C836</f>
        <v>160.9</v>
      </c>
      <c r="D836" s="8">
        <v>0</v>
      </c>
      <c r="E836" s="8">
        <v>0</v>
      </c>
      <c r="F836" s="8">
        <f t="shared" si="123"/>
        <v>160.9</v>
      </c>
      <c r="G836" s="8"/>
      <c r="H836" s="8"/>
      <c r="I836" s="8">
        <v>7</v>
      </c>
      <c r="J836" s="11">
        <v>5.463414634146342E-3</v>
      </c>
      <c r="K836" s="18">
        <f t="shared" si="118"/>
        <v>12.123918048780491</v>
      </c>
      <c r="L836" s="10">
        <f t="shared" si="120"/>
        <v>4.4579646665365864</v>
      </c>
      <c r="M836" s="10">
        <v>4.7889014634146347</v>
      </c>
      <c r="N836" s="10">
        <v>1.6450341463414637</v>
      </c>
      <c r="O836" s="247">
        <f t="shared" si="115"/>
        <v>1.6450341463414637</v>
      </c>
      <c r="P836" s="10">
        <f t="shared" si="121"/>
        <v>23.015818325073177</v>
      </c>
      <c r="Q836" s="11">
        <f t="shared" si="122"/>
        <v>0.1430442406778942</v>
      </c>
    </row>
    <row r="837" spans="1:17">
      <c r="A837" s="9">
        <f t="shared" si="119"/>
        <v>62</v>
      </c>
      <c r="B837" s="8" t="s">
        <v>885</v>
      </c>
      <c r="C837" s="8">
        <f>димвенканали!C837</f>
        <v>6819.2</v>
      </c>
      <c r="D837" s="8">
        <v>0</v>
      </c>
      <c r="E837" s="8">
        <v>390.5</v>
      </c>
      <c r="F837" s="8">
        <f t="shared" si="123"/>
        <v>7209.7</v>
      </c>
      <c r="G837" s="8"/>
      <c r="H837" s="8">
        <v>3</v>
      </c>
      <c r="I837" s="8">
        <v>115</v>
      </c>
      <c r="J837" s="11">
        <v>9.2097560975609755E-2</v>
      </c>
      <c r="K837" s="18">
        <f t="shared" si="118"/>
        <v>204.37461853658539</v>
      </c>
      <c r="L837" s="10">
        <f t="shared" si="120"/>
        <v>75.148547235902456</v>
      </c>
      <c r="M837" s="10">
        <v>80.727196097560977</v>
      </c>
      <c r="N837" s="10">
        <v>27.730575609756098</v>
      </c>
      <c r="O837" s="247">
        <f t="shared" si="115"/>
        <v>27.730575609756098</v>
      </c>
      <c r="P837" s="10">
        <f t="shared" si="121"/>
        <v>387.98093747980494</v>
      </c>
      <c r="Q837" s="11">
        <f t="shared" si="122"/>
        <v>5.3813742247223177E-2</v>
      </c>
    </row>
    <row r="838" spans="1:17">
      <c r="A838" s="9">
        <f t="shared" si="119"/>
        <v>63</v>
      </c>
      <c r="B838" s="8" t="s">
        <v>886</v>
      </c>
      <c r="C838" s="8">
        <f>димвенканали!C838</f>
        <v>6078.6</v>
      </c>
      <c r="D838" s="8">
        <v>0</v>
      </c>
      <c r="E838" s="8">
        <v>0</v>
      </c>
      <c r="F838" s="8">
        <f t="shared" si="123"/>
        <v>6078.6</v>
      </c>
      <c r="G838" s="8"/>
      <c r="H838" s="8"/>
      <c r="I838" s="8">
        <v>162</v>
      </c>
      <c r="J838" s="11">
        <v>0.1264390243902439</v>
      </c>
      <c r="K838" s="18">
        <f t="shared" si="118"/>
        <v>280.58210341463416</v>
      </c>
      <c r="L838" s="10">
        <f t="shared" si="120"/>
        <v>103.17003942556099</v>
      </c>
      <c r="M838" s="10">
        <v>110.82886243902439</v>
      </c>
      <c r="N838" s="10">
        <v>38.070790243902444</v>
      </c>
      <c r="O838" s="247">
        <f t="shared" si="115"/>
        <v>38.070790243902444</v>
      </c>
      <c r="P838" s="10">
        <f t="shared" si="121"/>
        <v>532.65179552312202</v>
      </c>
      <c r="Q838" s="11">
        <f t="shared" si="122"/>
        <v>8.762738056840752E-2</v>
      </c>
    </row>
    <row r="839" spans="1:17">
      <c r="A839" s="9">
        <f t="shared" si="119"/>
        <v>64</v>
      </c>
      <c r="B839" s="8" t="s">
        <v>887</v>
      </c>
      <c r="C839" s="8">
        <f>димвенканали!C839</f>
        <v>69</v>
      </c>
      <c r="D839" s="8">
        <v>0</v>
      </c>
      <c r="E839" s="8">
        <v>0</v>
      </c>
      <c r="F839" s="8">
        <f t="shared" si="123"/>
        <v>69</v>
      </c>
      <c r="G839" s="8"/>
      <c r="H839" s="8"/>
      <c r="I839" s="8">
        <v>2</v>
      </c>
      <c r="J839" s="11">
        <v>1.5609756097560976E-3</v>
      </c>
      <c r="K839" s="18">
        <f t="shared" si="118"/>
        <v>3.4639765853658542</v>
      </c>
      <c r="L839" s="10">
        <f t="shared" si="120"/>
        <v>1.2737041904390247</v>
      </c>
      <c r="M839" s="10">
        <v>1.3682575609756098</v>
      </c>
      <c r="N839" s="10">
        <v>0.47000975609756102</v>
      </c>
      <c r="O839" s="247">
        <f t="shared" si="115"/>
        <v>0.47000975609756102</v>
      </c>
      <c r="P839" s="10">
        <f t="shared" si="121"/>
        <v>6.5759480928780496</v>
      </c>
      <c r="Q839" s="11">
        <f t="shared" si="122"/>
        <v>9.5303595548957246E-2</v>
      </c>
    </row>
    <row r="840" spans="1:17">
      <c r="A840" s="9">
        <f t="shared" si="119"/>
        <v>65</v>
      </c>
      <c r="B840" s="14" t="s">
        <v>888</v>
      </c>
      <c r="C840" s="8">
        <f>димвенканали!C840</f>
        <v>87.8</v>
      </c>
      <c r="D840" s="8">
        <v>0</v>
      </c>
      <c r="E840" s="8">
        <v>0</v>
      </c>
      <c r="F840" s="8">
        <f t="shared" si="123"/>
        <v>87.8</v>
      </c>
      <c r="G840" s="8"/>
      <c r="H840" s="8"/>
      <c r="I840" s="8">
        <v>3</v>
      </c>
      <c r="J840" s="11">
        <v>2.3414634146341467E-3</v>
      </c>
      <c r="K840" s="18">
        <f t="shared" ref="K840:K902" si="124">J840*$R$2</f>
        <v>5.1959648780487813</v>
      </c>
      <c r="L840" s="10">
        <f t="shared" si="120"/>
        <v>1.910556285658537</v>
      </c>
      <c r="M840" s="10">
        <v>2.0523863414634147</v>
      </c>
      <c r="N840" s="10">
        <v>0.70501463414634158</v>
      </c>
      <c r="O840" s="247">
        <f t="shared" ref="O840:O903" si="125">N840*$O$2</f>
        <v>0.70501463414634158</v>
      </c>
      <c r="P840" s="10">
        <f t="shared" si="121"/>
        <v>9.863922139317074</v>
      </c>
      <c r="Q840" s="11">
        <f t="shared" si="122"/>
        <v>0.11234535466192568</v>
      </c>
    </row>
    <row r="841" spans="1:17">
      <c r="A841" s="9">
        <f t="shared" si="119"/>
        <v>66</v>
      </c>
      <c r="B841" s="14" t="s">
        <v>889</v>
      </c>
      <c r="C841" s="8">
        <f>димвенканали!C841</f>
        <v>204.9</v>
      </c>
      <c r="D841" s="8">
        <v>0</v>
      </c>
      <c r="E841" s="8">
        <v>0</v>
      </c>
      <c r="F841" s="8">
        <f t="shared" si="123"/>
        <v>204.9</v>
      </c>
      <c r="G841" s="8"/>
      <c r="H841" s="8"/>
      <c r="I841" s="8">
        <v>5</v>
      </c>
      <c r="J841" s="11">
        <v>3.9024390243902439E-3</v>
      </c>
      <c r="K841" s="18">
        <f t="shared" si="124"/>
        <v>8.6599414634146346</v>
      </c>
      <c r="L841" s="10">
        <f t="shared" si="120"/>
        <v>3.1842604760975615</v>
      </c>
      <c r="M841" s="10">
        <v>3.4206439024390241</v>
      </c>
      <c r="N841" s="10">
        <v>1.1750243902439026</v>
      </c>
      <c r="O841" s="247">
        <f t="shared" si="125"/>
        <v>1.1750243902439026</v>
      </c>
      <c r="P841" s="10">
        <f t="shared" si="121"/>
        <v>16.439870232195123</v>
      </c>
      <c r="Q841" s="11">
        <f t="shared" si="122"/>
        <v>8.0233627292313925E-2</v>
      </c>
    </row>
    <row r="842" spans="1:17">
      <c r="A842" s="9">
        <f t="shared" ref="A842:A905" si="126">1+A841</f>
        <v>67</v>
      </c>
      <c r="B842" s="14" t="s">
        <v>890</v>
      </c>
      <c r="C842" s="8">
        <f>димвенканали!C842</f>
        <v>119.9</v>
      </c>
      <c r="D842" s="8">
        <v>0</v>
      </c>
      <c r="E842" s="8">
        <v>0</v>
      </c>
      <c r="F842" s="8">
        <f t="shared" si="123"/>
        <v>119.9</v>
      </c>
      <c r="G842" s="8"/>
      <c r="H842" s="8"/>
      <c r="I842" s="8">
        <v>4</v>
      </c>
      <c r="J842" s="11">
        <v>3.1219512195121953E-3</v>
      </c>
      <c r="K842" s="18">
        <f t="shared" si="124"/>
        <v>6.9279531707317084</v>
      </c>
      <c r="L842" s="10">
        <f t="shared" si="120"/>
        <v>2.5474083808780494</v>
      </c>
      <c r="M842" s="10">
        <v>2.7365151219512196</v>
      </c>
      <c r="N842" s="10">
        <v>0.94001951219512203</v>
      </c>
      <c r="O842" s="247">
        <f t="shared" si="125"/>
        <v>0.94001951219512203</v>
      </c>
      <c r="P842" s="10">
        <f t="shared" si="121"/>
        <v>13.151896185756099</v>
      </c>
      <c r="Q842" s="11">
        <f t="shared" si="122"/>
        <v>0.10969054366769056</v>
      </c>
    </row>
    <row r="843" spans="1:17">
      <c r="A843" s="9">
        <f t="shared" si="126"/>
        <v>68</v>
      </c>
      <c r="B843" s="14" t="s">
        <v>891</v>
      </c>
      <c r="C843" s="8">
        <f>димвенканали!C843</f>
        <v>111.8</v>
      </c>
      <c r="D843" s="8">
        <v>0</v>
      </c>
      <c r="E843" s="8">
        <v>0</v>
      </c>
      <c r="F843" s="8">
        <f t="shared" si="123"/>
        <v>111.8</v>
      </c>
      <c r="G843" s="8"/>
      <c r="H843" s="8"/>
      <c r="I843" s="8">
        <v>2</v>
      </c>
      <c r="J843" s="11">
        <v>1.5609756097560976E-3</v>
      </c>
      <c r="K843" s="18">
        <f t="shared" si="124"/>
        <v>3.4639765853658542</v>
      </c>
      <c r="L843" s="10">
        <f t="shared" si="120"/>
        <v>1.2737041904390247</v>
      </c>
      <c r="M843" s="10">
        <v>1.3682575609756098</v>
      </c>
      <c r="N843" s="10">
        <v>0.47000975609756102</v>
      </c>
      <c r="O843" s="247">
        <f t="shared" si="125"/>
        <v>0.47000975609756102</v>
      </c>
      <c r="P843" s="10">
        <f t="shared" si="121"/>
        <v>6.5759480928780496</v>
      </c>
      <c r="Q843" s="11">
        <f t="shared" si="122"/>
        <v>5.8818855929141767E-2</v>
      </c>
    </row>
    <row r="844" spans="1:17">
      <c r="A844" s="9">
        <f t="shared" si="126"/>
        <v>69</v>
      </c>
      <c r="B844" s="14" t="s">
        <v>892</v>
      </c>
      <c r="C844" s="8">
        <f>димвенканали!C844</f>
        <v>99</v>
      </c>
      <c r="D844" s="8">
        <v>0</v>
      </c>
      <c r="E844" s="8">
        <v>0</v>
      </c>
      <c r="F844" s="8">
        <f t="shared" si="123"/>
        <v>99</v>
      </c>
      <c r="G844" s="8"/>
      <c r="H844" s="8"/>
      <c r="I844" s="8">
        <v>3</v>
      </c>
      <c r="J844" s="11">
        <v>2.3414634146341467E-3</v>
      </c>
      <c r="K844" s="18">
        <f t="shared" si="124"/>
        <v>5.1959648780487813</v>
      </c>
      <c r="L844" s="10">
        <f t="shared" si="120"/>
        <v>1.910556285658537</v>
      </c>
      <c r="M844" s="10">
        <v>2.0523863414634147</v>
      </c>
      <c r="N844" s="10">
        <v>0.70501463414634158</v>
      </c>
      <c r="O844" s="247">
        <f t="shared" si="125"/>
        <v>0.70501463414634158</v>
      </c>
      <c r="P844" s="10">
        <f t="shared" si="121"/>
        <v>9.863922139317074</v>
      </c>
      <c r="Q844" s="11">
        <f t="shared" si="122"/>
        <v>9.9635577164818925E-2</v>
      </c>
    </row>
    <row r="845" spans="1:17">
      <c r="A845" s="9">
        <f t="shared" si="126"/>
        <v>70</v>
      </c>
      <c r="B845" s="14" t="s">
        <v>893</v>
      </c>
      <c r="C845" s="8">
        <f>димвенканали!C845</f>
        <v>39.5</v>
      </c>
      <c r="D845" s="8">
        <v>0</v>
      </c>
      <c r="E845" s="8">
        <v>0</v>
      </c>
      <c r="F845" s="8">
        <f t="shared" si="123"/>
        <v>39.5</v>
      </c>
      <c r="G845" s="8"/>
      <c r="H845" s="8"/>
      <c r="I845" s="8">
        <v>2</v>
      </c>
      <c r="J845" s="11">
        <v>1.5609756097560976E-3</v>
      </c>
      <c r="K845" s="18">
        <f t="shared" si="124"/>
        <v>3.4639765853658542</v>
      </c>
      <c r="L845" s="10">
        <f t="shared" si="120"/>
        <v>1.2737041904390247</v>
      </c>
      <c r="M845" s="10">
        <v>1.3682575609756098</v>
      </c>
      <c r="N845" s="10">
        <v>0.47000975609756102</v>
      </c>
      <c r="O845" s="247">
        <f t="shared" si="125"/>
        <v>0.47000975609756102</v>
      </c>
      <c r="P845" s="10">
        <f t="shared" si="121"/>
        <v>6.5759480928780496</v>
      </c>
      <c r="Q845" s="11">
        <f t="shared" si="122"/>
        <v>0.16647969855387468</v>
      </c>
    </row>
    <row r="846" spans="1:17">
      <c r="A846" s="9">
        <f t="shared" si="126"/>
        <v>71</v>
      </c>
      <c r="B846" s="14" t="s">
        <v>894</v>
      </c>
      <c r="C846" s="8">
        <f>димвенканали!C846</f>
        <v>81.2</v>
      </c>
      <c r="D846" s="8">
        <v>0</v>
      </c>
      <c r="E846" s="8">
        <v>0</v>
      </c>
      <c r="F846" s="8">
        <f t="shared" si="123"/>
        <v>81.2</v>
      </c>
      <c r="G846" s="8"/>
      <c r="H846" s="8"/>
      <c r="I846" s="8">
        <v>2</v>
      </c>
      <c r="J846" s="11">
        <v>1.5609756097560976E-3</v>
      </c>
      <c r="K846" s="18">
        <f t="shared" si="124"/>
        <v>3.4639765853658542</v>
      </c>
      <c r="L846" s="10">
        <f t="shared" si="120"/>
        <v>1.2737041904390247</v>
      </c>
      <c r="M846" s="10">
        <v>1.3682575609756098</v>
      </c>
      <c r="N846" s="10">
        <v>0.47000975609756102</v>
      </c>
      <c r="O846" s="247">
        <f t="shared" si="125"/>
        <v>0.47000975609756102</v>
      </c>
      <c r="P846" s="10">
        <f t="shared" si="121"/>
        <v>6.5759480928780496</v>
      </c>
      <c r="Q846" s="11">
        <f t="shared" si="122"/>
        <v>8.0984582424606516E-2</v>
      </c>
    </row>
    <row r="847" spans="1:17">
      <c r="A847" s="9">
        <f t="shared" si="126"/>
        <v>72</v>
      </c>
      <c r="B847" s="14" t="s">
        <v>895</v>
      </c>
      <c r="C847" s="8">
        <f>димвенканали!C847</f>
        <v>60.2</v>
      </c>
      <c r="D847" s="8">
        <v>0</v>
      </c>
      <c r="E847" s="8">
        <v>0</v>
      </c>
      <c r="F847" s="8">
        <f t="shared" si="123"/>
        <v>60.2</v>
      </c>
      <c r="G847" s="8"/>
      <c r="H847" s="8"/>
      <c r="I847" s="8">
        <v>1</v>
      </c>
      <c r="J847" s="11">
        <v>7.8048780487804882E-4</v>
      </c>
      <c r="K847" s="18">
        <f t="shared" si="124"/>
        <v>1.7319882926829271</v>
      </c>
      <c r="L847" s="10">
        <f t="shared" si="120"/>
        <v>0.63685209521951236</v>
      </c>
      <c r="M847" s="10">
        <v>0.6841287804878049</v>
      </c>
      <c r="N847" s="10">
        <v>0.23500487804878051</v>
      </c>
      <c r="O847" s="247">
        <f t="shared" si="125"/>
        <v>0.23500487804878051</v>
      </c>
      <c r="P847" s="10">
        <f t="shared" si="121"/>
        <v>3.2879740464390248</v>
      </c>
      <c r="Q847" s="11">
        <f t="shared" si="122"/>
        <v>5.4617509077060207E-2</v>
      </c>
    </row>
    <row r="848" spans="1:17">
      <c r="A848" s="9">
        <f t="shared" si="126"/>
        <v>73</v>
      </c>
      <c r="B848" s="14" t="s">
        <v>896</v>
      </c>
      <c r="C848" s="8">
        <f>димвенканали!C848</f>
        <v>53.5</v>
      </c>
      <c r="D848" s="8">
        <v>0</v>
      </c>
      <c r="E848" s="8">
        <v>0</v>
      </c>
      <c r="F848" s="8">
        <f t="shared" si="123"/>
        <v>53.5</v>
      </c>
      <c r="G848" s="8"/>
      <c r="H848" s="8"/>
      <c r="I848" s="8">
        <v>2</v>
      </c>
      <c r="J848" s="11">
        <v>1.5609756097560976E-3</v>
      </c>
      <c r="K848" s="18">
        <f t="shared" si="124"/>
        <v>3.4639765853658542</v>
      </c>
      <c r="L848" s="10">
        <f t="shared" si="120"/>
        <v>1.2737041904390247</v>
      </c>
      <c r="M848" s="10">
        <v>1.3682575609756098</v>
      </c>
      <c r="N848" s="10">
        <v>0.47000975609756102</v>
      </c>
      <c r="O848" s="247">
        <f t="shared" si="125"/>
        <v>0.47000975609756102</v>
      </c>
      <c r="P848" s="10">
        <f t="shared" si="121"/>
        <v>6.5759480928780496</v>
      </c>
      <c r="Q848" s="11">
        <f t="shared" si="122"/>
        <v>0.12291491762388877</v>
      </c>
    </row>
    <row r="849" spans="1:17">
      <c r="A849" s="9">
        <f t="shared" si="126"/>
        <v>74</v>
      </c>
      <c r="B849" s="8" t="s">
        <v>897</v>
      </c>
      <c r="C849" s="8">
        <f>димвенканали!C849</f>
        <v>104.2</v>
      </c>
      <c r="D849" s="8">
        <v>0</v>
      </c>
      <c r="E849" s="8">
        <v>0</v>
      </c>
      <c r="F849" s="8">
        <f t="shared" si="123"/>
        <v>104.2</v>
      </c>
      <c r="G849" s="8"/>
      <c r="H849" s="8"/>
      <c r="I849" s="8">
        <v>3</v>
      </c>
      <c r="J849" s="11">
        <v>2.3414634146341467E-3</v>
      </c>
      <c r="K849" s="18">
        <f t="shared" si="124"/>
        <v>5.1959648780487813</v>
      </c>
      <c r="L849" s="10">
        <f t="shared" si="120"/>
        <v>1.910556285658537</v>
      </c>
      <c r="M849" s="10">
        <v>2.0523863414634147</v>
      </c>
      <c r="N849" s="10">
        <v>0.70501463414634158</v>
      </c>
      <c r="O849" s="247">
        <f t="shared" si="125"/>
        <v>0.70501463414634158</v>
      </c>
      <c r="P849" s="10">
        <f t="shared" si="121"/>
        <v>9.863922139317074</v>
      </c>
      <c r="Q849" s="11">
        <f t="shared" si="122"/>
        <v>9.4663360262160018E-2</v>
      </c>
    </row>
    <row r="850" spans="1:17">
      <c r="A850" s="9">
        <f t="shared" si="126"/>
        <v>75</v>
      </c>
      <c r="B850" s="8" t="s">
        <v>898</v>
      </c>
      <c r="C850" s="8">
        <f>димвенканали!C850</f>
        <v>234.9</v>
      </c>
      <c r="D850" s="8">
        <v>0</v>
      </c>
      <c r="E850" s="8">
        <v>0</v>
      </c>
      <c r="F850" s="8">
        <f t="shared" si="123"/>
        <v>234.9</v>
      </c>
      <c r="G850" s="8"/>
      <c r="H850" s="8"/>
      <c r="I850" s="8">
        <v>6</v>
      </c>
      <c r="J850" s="11">
        <v>4.6829268292682934E-3</v>
      </c>
      <c r="K850" s="18">
        <f t="shared" si="124"/>
        <v>10.391929756097563</v>
      </c>
      <c r="L850" s="10">
        <f t="shared" si="120"/>
        <v>3.8211125713170739</v>
      </c>
      <c r="M850" s="10">
        <v>4.1047726829268294</v>
      </c>
      <c r="N850" s="10">
        <v>1.4100292682926832</v>
      </c>
      <c r="O850" s="247">
        <f t="shared" si="125"/>
        <v>1.4100292682926832</v>
      </c>
      <c r="P850" s="10">
        <f t="shared" si="121"/>
        <v>19.727844278634148</v>
      </c>
      <c r="Q850" s="11">
        <f t="shared" si="122"/>
        <v>8.3984011403295644E-2</v>
      </c>
    </row>
    <row r="851" spans="1:17">
      <c r="A851" s="9">
        <f t="shared" si="126"/>
        <v>76</v>
      </c>
      <c r="B851" s="8" t="s">
        <v>899</v>
      </c>
      <c r="C851" s="8">
        <f>димвенканали!C851</f>
        <v>71.7</v>
      </c>
      <c r="D851" s="8">
        <v>0</v>
      </c>
      <c r="E851" s="8">
        <v>0</v>
      </c>
      <c r="F851" s="8">
        <f t="shared" si="123"/>
        <v>71.7</v>
      </c>
      <c r="G851" s="8"/>
      <c r="H851" s="8"/>
      <c r="I851" s="8">
        <v>2</v>
      </c>
      <c r="J851" s="11">
        <v>1.5609756097560976E-3</v>
      </c>
      <c r="K851" s="18">
        <f t="shared" si="124"/>
        <v>3.4639765853658542</v>
      </c>
      <c r="L851" s="10">
        <f t="shared" si="120"/>
        <v>1.2737041904390247</v>
      </c>
      <c r="M851" s="10">
        <v>1.3682575609756098</v>
      </c>
      <c r="N851" s="10">
        <v>0.47000975609756102</v>
      </c>
      <c r="O851" s="247">
        <f t="shared" si="125"/>
        <v>0.47000975609756102</v>
      </c>
      <c r="P851" s="10">
        <f t="shared" si="121"/>
        <v>6.5759480928780496</v>
      </c>
      <c r="Q851" s="11">
        <f t="shared" si="122"/>
        <v>9.1714757222845875E-2</v>
      </c>
    </row>
    <row r="852" spans="1:17">
      <c r="A852" s="9">
        <f t="shared" si="126"/>
        <v>77</v>
      </c>
      <c r="B852" s="8" t="s">
        <v>900</v>
      </c>
      <c r="C852" s="8">
        <f>димвенканали!C852</f>
        <v>126.6</v>
      </c>
      <c r="D852" s="8">
        <v>0</v>
      </c>
      <c r="E852" s="8">
        <v>0</v>
      </c>
      <c r="F852" s="8">
        <f t="shared" si="123"/>
        <v>126.6</v>
      </c>
      <c r="G852" s="8"/>
      <c r="H852" s="8"/>
      <c r="I852" s="8">
        <v>4</v>
      </c>
      <c r="J852" s="11">
        <v>3.1219512195121953E-3</v>
      </c>
      <c r="K852" s="18">
        <f t="shared" si="124"/>
        <v>6.9279531707317084</v>
      </c>
      <c r="L852" s="10">
        <f t="shared" si="120"/>
        <v>2.5474083808780494</v>
      </c>
      <c r="M852" s="10">
        <v>2.7365151219512196</v>
      </c>
      <c r="N852" s="10">
        <v>0.94001951219512203</v>
      </c>
      <c r="O852" s="247">
        <f t="shared" si="125"/>
        <v>0.94001951219512203</v>
      </c>
      <c r="P852" s="10">
        <f t="shared" si="121"/>
        <v>13.151896185756099</v>
      </c>
      <c r="Q852" s="11">
        <f t="shared" si="122"/>
        <v>0.10388543590644629</v>
      </c>
    </row>
    <row r="853" spans="1:17">
      <c r="A853" s="9">
        <f t="shared" si="126"/>
        <v>78</v>
      </c>
      <c r="B853" s="8" t="s">
        <v>901</v>
      </c>
      <c r="C853" s="8">
        <f>димвенканали!C853</f>
        <v>89.7</v>
      </c>
      <c r="D853" s="8">
        <v>0</v>
      </c>
      <c r="E853" s="8">
        <v>0</v>
      </c>
      <c r="F853" s="8">
        <f t="shared" si="123"/>
        <v>89.7</v>
      </c>
      <c r="G853" s="8"/>
      <c r="H853" s="8"/>
      <c r="I853" s="8">
        <v>2</v>
      </c>
      <c r="J853" s="11">
        <v>1.5609756097560976E-3</v>
      </c>
      <c r="K853" s="18">
        <f t="shared" si="124"/>
        <v>3.4639765853658542</v>
      </c>
      <c r="L853" s="10">
        <f t="shared" si="120"/>
        <v>1.2737041904390247</v>
      </c>
      <c r="M853" s="10">
        <v>1.3682575609756098</v>
      </c>
      <c r="N853" s="10">
        <v>0.47000975609756102</v>
      </c>
      <c r="O853" s="247">
        <f t="shared" si="125"/>
        <v>0.47000975609756102</v>
      </c>
      <c r="P853" s="10">
        <f t="shared" si="121"/>
        <v>6.5759480928780496</v>
      </c>
      <c r="Q853" s="11">
        <f t="shared" si="122"/>
        <v>7.3310458114582491E-2</v>
      </c>
    </row>
    <row r="854" spans="1:17">
      <c r="A854" s="9">
        <f t="shared" si="126"/>
        <v>79</v>
      </c>
      <c r="B854" s="8" t="s">
        <v>902</v>
      </c>
      <c r="C854" s="8">
        <f>димвенканали!C854</f>
        <v>68.900000000000006</v>
      </c>
      <c r="D854" s="8">
        <v>0</v>
      </c>
      <c r="E854" s="8">
        <v>0</v>
      </c>
      <c r="F854" s="8">
        <f t="shared" si="123"/>
        <v>68.900000000000006</v>
      </c>
      <c r="G854" s="8"/>
      <c r="H854" s="8"/>
      <c r="I854" s="8">
        <v>2</v>
      </c>
      <c r="J854" s="11">
        <v>1.5609756097560976E-3</v>
      </c>
      <c r="K854" s="18">
        <f t="shared" si="124"/>
        <v>3.4639765853658542</v>
      </c>
      <c r="L854" s="10">
        <f t="shared" si="120"/>
        <v>1.2737041904390247</v>
      </c>
      <c r="M854" s="10">
        <v>1.3682575609756098</v>
      </c>
      <c r="N854" s="10">
        <v>0.47000975609756102</v>
      </c>
      <c r="O854" s="247">
        <f t="shared" si="125"/>
        <v>0.47000975609756102</v>
      </c>
      <c r="P854" s="10">
        <f t="shared" si="121"/>
        <v>6.5759480928780496</v>
      </c>
      <c r="Q854" s="11">
        <f t="shared" si="122"/>
        <v>9.5441917168041346E-2</v>
      </c>
    </row>
    <row r="855" spans="1:17">
      <c r="A855" s="9">
        <f t="shared" si="126"/>
        <v>80</v>
      </c>
      <c r="B855" s="8" t="s">
        <v>903</v>
      </c>
      <c r="C855" s="8">
        <f>димвенканали!C855</f>
        <v>82.2</v>
      </c>
      <c r="D855" s="8">
        <v>0</v>
      </c>
      <c r="E855" s="8">
        <v>0</v>
      </c>
      <c r="F855" s="8">
        <f t="shared" si="123"/>
        <v>82.2</v>
      </c>
      <c r="G855" s="8"/>
      <c r="H855" s="8"/>
      <c r="I855" s="8">
        <v>2</v>
      </c>
      <c r="J855" s="11">
        <v>1.5609756097560976E-3</v>
      </c>
      <c r="K855" s="18">
        <f t="shared" si="124"/>
        <v>3.4639765853658542</v>
      </c>
      <c r="L855" s="10">
        <f t="shared" si="120"/>
        <v>1.2737041904390247</v>
      </c>
      <c r="M855" s="10">
        <v>1.3682575609756098</v>
      </c>
      <c r="N855" s="10">
        <v>0.47000975609756102</v>
      </c>
      <c r="O855" s="247">
        <f t="shared" si="125"/>
        <v>0.47000975609756102</v>
      </c>
      <c r="P855" s="10">
        <f t="shared" si="121"/>
        <v>6.5759480928780496</v>
      </c>
      <c r="Q855" s="11">
        <f t="shared" si="122"/>
        <v>7.9999368526496945E-2</v>
      </c>
    </row>
    <row r="856" spans="1:17">
      <c r="A856" s="9">
        <f t="shared" si="126"/>
        <v>81</v>
      </c>
      <c r="B856" s="8" t="s">
        <v>904</v>
      </c>
      <c r="C856" s="8">
        <f>димвенканали!C856</f>
        <v>95.49</v>
      </c>
      <c r="D856" s="8">
        <v>0</v>
      </c>
      <c r="E856" s="8">
        <v>0</v>
      </c>
      <c r="F856" s="8">
        <f t="shared" si="123"/>
        <v>95.49</v>
      </c>
      <c r="G856" s="8"/>
      <c r="H856" s="8"/>
      <c r="I856" s="8">
        <v>3</v>
      </c>
      <c r="J856" s="11">
        <v>2.3414634146341467E-3</v>
      </c>
      <c r="K856" s="18">
        <f t="shared" si="124"/>
        <v>5.1959648780487813</v>
      </c>
      <c r="L856" s="10">
        <f t="shared" si="120"/>
        <v>1.910556285658537</v>
      </c>
      <c r="M856" s="10">
        <v>2.0523863414634147</v>
      </c>
      <c r="N856" s="10">
        <v>0.70501463414634158</v>
      </c>
      <c r="O856" s="247">
        <f t="shared" si="125"/>
        <v>0.70501463414634158</v>
      </c>
      <c r="P856" s="10">
        <f t="shared" si="121"/>
        <v>9.863922139317074</v>
      </c>
      <c r="Q856" s="11">
        <f t="shared" si="122"/>
        <v>0.10329795936032123</v>
      </c>
    </row>
    <row r="857" spans="1:17">
      <c r="A857" s="9">
        <f t="shared" si="126"/>
        <v>82</v>
      </c>
      <c r="B857" s="8" t="s">
        <v>905</v>
      </c>
      <c r="C857" s="8">
        <f>димвенканали!C857</f>
        <v>152.59</v>
      </c>
      <c r="D857" s="8">
        <v>142.80000000000001</v>
      </c>
      <c r="E857" s="8">
        <v>0</v>
      </c>
      <c r="F857" s="8">
        <f t="shared" si="123"/>
        <v>295.39</v>
      </c>
      <c r="G857" s="8">
        <v>1</v>
      </c>
      <c r="H857" s="8"/>
      <c r="I857" s="8">
        <v>4</v>
      </c>
      <c r="J857" s="11">
        <v>3.9024390243902439E-3</v>
      </c>
      <c r="K857" s="18">
        <f t="shared" si="124"/>
        <v>8.6599414634146346</v>
      </c>
      <c r="L857" s="10">
        <f t="shared" si="120"/>
        <v>3.1842604760975615</v>
      </c>
      <c r="M857" s="10">
        <v>3.4206439024390241</v>
      </c>
      <c r="N857" s="10">
        <v>2.3500487804878052</v>
      </c>
      <c r="O857" s="247">
        <f t="shared" si="125"/>
        <v>2.3500487804878052</v>
      </c>
      <c r="P857" s="10">
        <f t="shared" si="121"/>
        <v>17.614894622439024</v>
      </c>
      <c r="Q857" s="11">
        <f t="shared" si="122"/>
        <v>5.9632670782487643E-2</v>
      </c>
    </row>
    <row r="858" spans="1:17">
      <c r="A858" s="9">
        <f t="shared" si="126"/>
        <v>83</v>
      </c>
      <c r="B858" s="8" t="s">
        <v>906</v>
      </c>
      <c r="C858" s="8">
        <f>димвенканали!C858</f>
        <v>45.6</v>
      </c>
      <c r="D858" s="8">
        <v>0</v>
      </c>
      <c r="E858" s="8">
        <v>0</v>
      </c>
      <c r="F858" s="8">
        <f t="shared" si="123"/>
        <v>45.6</v>
      </c>
      <c r="G858" s="8"/>
      <c r="H858" s="8"/>
      <c r="I858" s="8">
        <v>1</v>
      </c>
      <c r="J858" s="11">
        <v>7.8048780487804882E-4</v>
      </c>
      <c r="K858" s="18">
        <f t="shared" si="124"/>
        <v>1.7319882926829271</v>
      </c>
      <c r="L858" s="10">
        <f t="shared" si="120"/>
        <v>0.63685209521951236</v>
      </c>
      <c r="M858" s="10">
        <v>0.6841287804878049</v>
      </c>
      <c r="N858" s="10">
        <v>0.23500487804878051</v>
      </c>
      <c r="O858" s="247">
        <f t="shared" si="125"/>
        <v>0.23500487804878051</v>
      </c>
      <c r="P858" s="10">
        <f t="shared" si="121"/>
        <v>3.2879740464390248</v>
      </c>
      <c r="Q858" s="11">
        <f t="shared" si="122"/>
        <v>7.2104694000855798E-2</v>
      </c>
    </row>
    <row r="859" spans="1:17">
      <c r="A859" s="9">
        <f t="shared" si="126"/>
        <v>84</v>
      </c>
      <c r="B859" s="8" t="s">
        <v>907</v>
      </c>
      <c r="C859" s="8">
        <f>димвенканали!C859</f>
        <v>220.1</v>
      </c>
      <c r="D859" s="8">
        <v>0</v>
      </c>
      <c r="E859" s="8">
        <v>0</v>
      </c>
      <c r="F859" s="8">
        <f t="shared" si="123"/>
        <v>220.1</v>
      </c>
      <c r="G859" s="8"/>
      <c r="H859" s="8"/>
      <c r="I859" s="8">
        <v>7</v>
      </c>
      <c r="J859" s="11">
        <v>5.463414634146342E-3</v>
      </c>
      <c r="K859" s="18">
        <f t="shared" si="124"/>
        <v>12.123918048780491</v>
      </c>
      <c r="L859" s="10">
        <f t="shared" si="120"/>
        <v>4.4579646665365864</v>
      </c>
      <c r="M859" s="10">
        <v>4.7889014634146347</v>
      </c>
      <c r="N859" s="10">
        <v>1.6450341463414637</v>
      </c>
      <c r="O859" s="247">
        <f t="shared" si="125"/>
        <v>1.6450341463414637</v>
      </c>
      <c r="P859" s="10">
        <f t="shared" si="121"/>
        <v>23.015818325073177</v>
      </c>
      <c r="Q859" s="11">
        <f t="shared" si="122"/>
        <v>0.10456982428474865</v>
      </c>
    </row>
    <row r="860" spans="1:17">
      <c r="A860" s="9">
        <f t="shared" si="126"/>
        <v>85</v>
      </c>
      <c r="B860" s="8" t="s">
        <v>908</v>
      </c>
      <c r="C860" s="8">
        <f>димвенканали!C860</f>
        <v>211.98</v>
      </c>
      <c r="D860" s="8">
        <v>0</v>
      </c>
      <c r="E860" s="8">
        <v>0</v>
      </c>
      <c r="F860" s="8">
        <f t="shared" si="123"/>
        <v>211.98</v>
      </c>
      <c r="G860" s="8"/>
      <c r="H860" s="8"/>
      <c r="I860" s="8">
        <v>9</v>
      </c>
      <c r="J860" s="11">
        <v>7.0243902439024392E-3</v>
      </c>
      <c r="K860" s="18">
        <f t="shared" si="124"/>
        <v>15.587894634146343</v>
      </c>
      <c r="L860" s="10">
        <f t="shared" si="120"/>
        <v>5.7316688569756105</v>
      </c>
      <c r="M860" s="10">
        <v>6.1571590243902437</v>
      </c>
      <c r="N860" s="10">
        <v>2.1150439024390244</v>
      </c>
      <c r="O860" s="247">
        <f t="shared" si="125"/>
        <v>2.1150439024390244</v>
      </c>
      <c r="P860" s="10">
        <f t="shared" si="121"/>
        <v>29.59176641795122</v>
      </c>
      <c r="Q860" s="11">
        <f t="shared" si="122"/>
        <v>0.13959697338405141</v>
      </c>
    </row>
    <row r="861" spans="1:17">
      <c r="A861" s="9">
        <f t="shared" si="126"/>
        <v>86</v>
      </c>
      <c r="B861" s="8" t="s">
        <v>909</v>
      </c>
      <c r="C861" s="8">
        <f>димвенканали!C861</f>
        <v>102.18</v>
      </c>
      <c r="D861" s="8">
        <v>0</v>
      </c>
      <c r="E861" s="8">
        <v>0</v>
      </c>
      <c r="F861" s="8">
        <f t="shared" si="123"/>
        <v>102.18</v>
      </c>
      <c r="G861" s="8"/>
      <c r="H861" s="8"/>
      <c r="I861" s="8">
        <v>3</v>
      </c>
      <c r="J861" s="11">
        <v>2.3414634146341467E-3</v>
      </c>
      <c r="K861" s="18">
        <f t="shared" si="124"/>
        <v>5.1959648780487813</v>
      </c>
      <c r="L861" s="10">
        <f t="shared" si="120"/>
        <v>1.910556285658537</v>
      </c>
      <c r="M861" s="10">
        <v>2.0523863414634147</v>
      </c>
      <c r="N861" s="10">
        <v>0.70501463414634158</v>
      </c>
      <c r="O861" s="247">
        <f t="shared" si="125"/>
        <v>0.70501463414634158</v>
      </c>
      <c r="P861" s="10">
        <f t="shared" si="121"/>
        <v>9.863922139317074</v>
      </c>
      <c r="Q861" s="11">
        <f t="shared" si="122"/>
        <v>9.6534763547828084E-2</v>
      </c>
    </row>
    <row r="862" spans="1:17">
      <c r="A862" s="9">
        <f t="shared" si="126"/>
        <v>87</v>
      </c>
      <c r="B862" s="8" t="s">
        <v>910</v>
      </c>
      <c r="C862" s="8">
        <f>димвенканали!C862</f>
        <v>200.28</v>
      </c>
      <c r="D862" s="8">
        <v>0</v>
      </c>
      <c r="E862" s="8">
        <v>0</v>
      </c>
      <c r="F862" s="8">
        <f t="shared" si="123"/>
        <v>200.28</v>
      </c>
      <c r="G862" s="8"/>
      <c r="H862" s="8"/>
      <c r="I862" s="8">
        <v>5</v>
      </c>
      <c r="J862" s="11">
        <v>3.9024390243902439E-3</v>
      </c>
      <c r="K862" s="18">
        <f t="shared" si="124"/>
        <v>8.6599414634146346</v>
      </c>
      <c r="L862" s="10">
        <f t="shared" si="120"/>
        <v>3.1842604760975615</v>
      </c>
      <c r="M862" s="10">
        <v>3.4206439024390241</v>
      </c>
      <c r="N862" s="10">
        <v>1.1750243902439026</v>
      </c>
      <c r="O862" s="247">
        <f t="shared" si="125"/>
        <v>1.1750243902439026</v>
      </c>
      <c r="P862" s="10">
        <f t="shared" si="121"/>
        <v>16.439870232195123</v>
      </c>
      <c r="Q862" s="11">
        <f t="shared" si="122"/>
        <v>8.2084432954838832E-2</v>
      </c>
    </row>
    <row r="863" spans="1:17">
      <c r="A863" s="9">
        <f t="shared" si="126"/>
        <v>88</v>
      </c>
      <c r="B863" s="8" t="s">
        <v>911</v>
      </c>
      <c r="C863" s="8">
        <f>димвенканали!C863</f>
        <v>183.1</v>
      </c>
      <c r="D863" s="8">
        <v>0</v>
      </c>
      <c r="E863" s="8">
        <v>0</v>
      </c>
      <c r="F863" s="8">
        <f t="shared" si="123"/>
        <v>183.1</v>
      </c>
      <c r="G863" s="8"/>
      <c r="H863" s="8"/>
      <c r="I863" s="8">
        <v>7</v>
      </c>
      <c r="J863" s="11">
        <v>5.463414634146342E-3</v>
      </c>
      <c r="K863" s="18">
        <f t="shared" si="124"/>
        <v>12.123918048780491</v>
      </c>
      <c r="L863" s="10">
        <f t="shared" si="120"/>
        <v>4.4579646665365864</v>
      </c>
      <c r="M863" s="10">
        <v>4.7889014634146347</v>
      </c>
      <c r="N863" s="10">
        <v>1.6450341463414637</v>
      </c>
      <c r="O863" s="247">
        <f t="shared" si="125"/>
        <v>1.6450341463414637</v>
      </c>
      <c r="P863" s="10">
        <f t="shared" si="121"/>
        <v>23.015818325073177</v>
      </c>
      <c r="Q863" s="11">
        <f t="shared" si="122"/>
        <v>0.1257008100768606</v>
      </c>
    </row>
    <row r="864" spans="1:17">
      <c r="A864" s="9">
        <f t="shared" si="126"/>
        <v>89</v>
      </c>
      <c r="B864" s="8" t="s">
        <v>912</v>
      </c>
      <c r="C864" s="8">
        <f>димвенканали!C864</f>
        <v>6638.08</v>
      </c>
      <c r="D864" s="8">
        <v>0</v>
      </c>
      <c r="E864" s="8">
        <v>0</v>
      </c>
      <c r="F864" s="8">
        <f t="shared" si="123"/>
        <v>6638.08</v>
      </c>
      <c r="G864" s="8"/>
      <c r="H864" s="8"/>
      <c r="I864" s="8">
        <v>120</v>
      </c>
      <c r="J864" s="11">
        <v>9.3658536585365854E-2</v>
      </c>
      <c r="K864" s="18">
        <f t="shared" si="124"/>
        <v>207.83859512195124</v>
      </c>
      <c r="L864" s="10">
        <f t="shared" si="120"/>
        <v>76.422251426341475</v>
      </c>
      <c r="M864" s="10">
        <v>82.095453658536584</v>
      </c>
      <c r="N864" s="10">
        <v>28.200585365853662</v>
      </c>
      <c r="O864" s="247">
        <f t="shared" si="125"/>
        <v>28.200585365853662</v>
      </c>
      <c r="P864" s="10">
        <f t="shared" si="121"/>
        <v>394.55688557268297</v>
      </c>
      <c r="Q864" s="11">
        <f t="shared" si="122"/>
        <v>5.9438404715321747E-2</v>
      </c>
    </row>
    <row r="865" spans="1:17">
      <c r="A865" s="9">
        <f t="shared" si="126"/>
        <v>90</v>
      </c>
      <c r="B865" s="8" t="s">
        <v>913</v>
      </c>
      <c r="C865" s="8">
        <f>димвенканали!C865</f>
        <v>174.99</v>
      </c>
      <c r="D865" s="8">
        <v>0</v>
      </c>
      <c r="E865" s="8">
        <v>0</v>
      </c>
      <c r="F865" s="8">
        <f t="shared" si="123"/>
        <v>174.99</v>
      </c>
      <c r="G865" s="8"/>
      <c r="H865" s="8"/>
      <c r="I865" s="8">
        <v>4</v>
      </c>
      <c r="J865" s="11">
        <v>3.1219512195121953E-3</v>
      </c>
      <c r="K865" s="18">
        <f t="shared" si="124"/>
        <v>6.9279531707317084</v>
      </c>
      <c r="L865" s="10">
        <f t="shared" si="120"/>
        <v>2.5474083808780494</v>
      </c>
      <c r="M865" s="10">
        <v>2.7365151219512196</v>
      </c>
      <c r="N865" s="10">
        <v>0.94001951219512203</v>
      </c>
      <c r="O865" s="247">
        <f t="shared" si="125"/>
        <v>0.94001951219512203</v>
      </c>
      <c r="P865" s="10">
        <f t="shared" si="121"/>
        <v>13.151896185756099</v>
      </c>
      <c r="Q865" s="11">
        <f t="shared" si="122"/>
        <v>7.5157987232162396E-2</v>
      </c>
    </row>
    <row r="866" spans="1:17">
      <c r="A866" s="9">
        <f t="shared" si="126"/>
        <v>91</v>
      </c>
      <c r="B866" s="8" t="s">
        <v>914</v>
      </c>
      <c r="C866" s="8">
        <f>димвенканали!C866</f>
        <v>4236.49</v>
      </c>
      <c r="D866" s="8">
        <v>0</v>
      </c>
      <c r="E866" s="8">
        <v>0</v>
      </c>
      <c r="F866" s="8">
        <f t="shared" si="123"/>
        <v>4236.49</v>
      </c>
      <c r="G866" s="8"/>
      <c r="H866" s="8"/>
      <c r="I866" s="8">
        <v>69</v>
      </c>
      <c r="J866" s="11">
        <v>5.3853658536585372E-2</v>
      </c>
      <c r="K866" s="18">
        <f t="shared" si="124"/>
        <v>119.50719219512197</v>
      </c>
      <c r="L866" s="10">
        <f t="shared" si="120"/>
        <v>43.942794570146354</v>
      </c>
      <c r="M866" s="10">
        <v>47.204885853658539</v>
      </c>
      <c r="N866" s="10">
        <v>16.215336585365858</v>
      </c>
      <c r="O866" s="247">
        <f t="shared" si="125"/>
        <v>16.215336585365858</v>
      </c>
      <c r="P866" s="10">
        <f t="shared" si="121"/>
        <v>226.87020920429273</v>
      </c>
      <c r="Q866" s="11">
        <f t="shared" si="122"/>
        <v>5.3551456324526375E-2</v>
      </c>
    </row>
    <row r="867" spans="1:17">
      <c r="A867" s="9">
        <f t="shared" si="126"/>
        <v>92</v>
      </c>
      <c r="B867" s="8" t="s">
        <v>915</v>
      </c>
      <c r="C867" s="8">
        <f>димвенканали!C867</f>
        <v>5395.1</v>
      </c>
      <c r="D867" s="8">
        <v>0</v>
      </c>
      <c r="E867" s="8">
        <v>0</v>
      </c>
      <c r="F867" s="8">
        <f t="shared" si="123"/>
        <v>5395.1</v>
      </c>
      <c r="G867" s="8"/>
      <c r="H867" s="8"/>
      <c r="I867" s="8">
        <v>108</v>
      </c>
      <c r="J867" s="11">
        <v>8.4292682926829274E-2</v>
      </c>
      <c r="K867" s="18">
        <f t="shared" si="124"/>
        <v>187.05473560975611</v>
      </c>
      <c r="L867" s="10">
        <f t="shared" si="120"/>
        <v>68.780026283707329</v>
      </c>
      <c r="M867" s="10">
        <v>73.885908292682927</v>
      </c>
      <c r="N867" s="10">
        <v>25.380526829268295</v>
      </c>
      <c r="O867" s="247">
        <f t="shared" si="125"/>
        <v>25.380526829268295</v>
      </c>
      <c r="P867" s="10">
        <f t="shared" si="121"/>
        <v>355.1011970154147</v>
      </c>
      <c r="Q867" s="11">
        <f t="shared" si="122"/>
        <v>6.5819205763640101E-2</v>
      </c>
    </row>
    <row r="868" spans="1:17">
      <c r="A868" s="9">
        <f t="shared" si="126"/>
        <v>93</v>
      </c>
      <c r="B868" s="8" t="s">
        <v>916</v>
      </c>
      <c r="C868" s="8">
        <f>димвенканали!C868</f>
        <v>4042.93</v>
      </c>
      <c r="D868" s="8">
        <v>0</v>
      </c>
      <c r="E868" s="8">
        <v>0</v>
      </c>
      <c r="F868" s="8">
        <f t="shared" si="123"/>
        <v>4042.93</v>
      </c>
      <c r="G868" s="8"/>
      <c r="H868" s="8"/>
      <c r="I868" s="8">
        <v>72</v>
      </c>
      <c r="J868" s="11">
        <v>5.6195121951219514E-2</v>
      </c>
      <c r="K868" s="18">
        <f t="shared" si="124"/>
        <v>124.70315707317074</v>
      </c>
      <c r="L868" s="10">
        <f t="shared" si="120"/>
        <v>45.853350855804884</v>
      </c>
      <c r="M868" s="10">
        <v>49.257272195121949</v>
      </c>
      <c r="N868" s="10">
        <v>16.920351219512195</v>
      </c>
      <c r="O868" s="247">
        <f t="shared" si="125"/>
        <v>16.920351219512195</v>
      </c>
      <c r="P868" s="10">
        <f t="shared" si="121"/>
        <v>236.73413134360976</v>
      </c>
      <c r="Q868" s="11">
        <f t="shared" si="122"/>
        <v>5.855509032894702E-2</v>
      </c>
    </row>
    <row r="869" spans="1:17">
      <c r="A869" s="9">
        <f t="shared" si="126"/>
        <v>94</v>
      </c>
      <c r="B869" s="8" t="s">
        <v>917</v>
      </c>
      <c r="C869" s="8">
        <f>димвенканали!C869</f>
        <v>68.8</v>
      </c>
      <c r="D869" s="8">
        <v>0</v>
      </c>
      <c r="E869" s="8">
        <v>0</v>
      </c>
      <c r="F869" s="8">
        <f t="shared" si="123"/>
        <v>68.8</v>
      </c>
      <c r="G869" s="8"/>
      <c r="H869" s="8"/>
      <c r="I869" s="8">
        <v>2</v>
      </c>
      <c r="J869" s="11">
        <v>1.5609756097560976E-3</v>
      </c>
      <c r="K869" s="18">
        <f t="shared" si="124"/>
        <v>3.4639765853658542</v>
      </c>
      <c r="L869" s="10">
        <f t="shared" si="120"/>
        <v>1.2737041904390247</v>
      </c>
      <c r="M869" s="10">
        <v>1.3682575609756098</v>
      </c>
      <c r="N869" s="10">
        <v>0.47000975609756102</v>
      </c>
      <c r="O869" s="247">
        <f t="shared" si="125"/>
        <v>0.47000975609756102</v>
      </c>
      <c r="P869" s="10">
        <f t="shared" si="121"/>
        <v>6.5759480928780496</v>
      </c>
      <c r="Q869" s="11">
        <f t="shared" si="122"/>
        <v>9.5580640884855378E-2</v>
      </c>
    </row>
    <row r="870" spans="1:17">
      <c r="A870" s="9">
        <f t="shared" si="126"/>
        <v>95</v>
      </c>
      <c r="B870" s="8" t="s">
        <v>918</v>
      </c>
      <c r="C870" s="8">
        <f>димвенканали!C870</f>
        <v>57.6</v>
      </c>
      <c r="D870" s="8">
        <v>0</v>
      </c>
      <c r="E870" s="8">
        <v>0</v>
      </c>
      <c r="F870" s="8">
        <f t="shared" si="123"/>
        <v>57.6</v>
      </c>
      <c r="G870" s="8"/>
      <c r="H870" s="8"/>
      <c r="I870" s="8">
        <v>2</v>
      </c>
      <c r="J870" s="11">
        <v>1.5609756097560976E-3</v>
      </c>
      <c r="K870" s="18">
        <f t="shared" si="124"/>
        <v>3.4639765853658542</v>
      </c>
      <c r="L870" s="10">
        <f t="shared" si="120"/>
        <v>1.2737041904390247</v>
      </c>
      <c r="M870" s="10">
        <v>1.3682575609756098</v>
      </c>
      <c r="N870" s="10">
        <v>0.47000975609756102</v>
      </c>
      <c r="O870" s="247">
        <f t="shared" si="125"/>
        <v>0.47000975609756102</v>
      </c>
      <c r="P870" s="10">
        <f t="shared" si="121"/>
        <v>6.5759480928780496</v>
      </c>
      <c r="Q870" s="11">
        <f t="shared" si="122"/>
        <v>0.11416576550135503</v>
      </c>
    </row>
    <row r="871" spans="1:17">
      <c r="A871" s="9">
        <f t="shared" si="126"/>
        <v>96</v>
      </c>
      <c r="B871" s="8" t="s">
        <v>919</v>
      </c>
      <c r="C871" s="8">
        <f>димвенканали!C871</f>
        <v>189.2</v>
      </c>
      <c r="D871" s="8">
        <v>0</v>
      </c>
      <c r="E871" s="8">
        <v>0</v>
      </c>
      <c r="F871" s="8">
        <f t="shared" si="123"/>
        <v>189.2</v>
      </c>
      <c r="G871" s="8"/>
      <c r="H871" s="8"/>
      <c r="I871" s="8">
        <v>3</v>
      </c>
      <c r="J871" s="11">
        <v>2.3414634146341467E-3</v>
      </c>
      <c r="K871" s="18">
        <f t="shared" si="124"/>
        <v>5.1959648780487813</v>
      </c>
      <c r="L871" s="10">
        <f t="shared" si="120"/>
        <v>1.910556285658537</v>
      </c>
      <c r="M871" s="10">
        <v>2.0523863414634147</v>
      </c>
      <c r="N871" s="10">
        <v>0.70501463414634158</v>
      </c>
      <c r="O871" s="247">
        <f t="shared" si="125"/>
        <v>0.70501463414634158</v>
      </c>
      <c r="P871" s="10">
        <f t="shared" si="121"/>
        <v>9.863922139317074</v>
      </c>
      <c r="Q871" s="11">
        <f t="shared" si="122"/>
        <v>5.213489502810293E-2</v>
      </c>
    </row>
    <row r="872" spans="1:17">
      <c r="A872" s="9">
        <f t="shared" si="126"/>
        <v>97</v>
      </c>
      <c r="B872" s="8" t="s">
        <v>920</v>
      </c>
      <c r="C872" s="8">
        <f>димвенканали!C872</f>
        <v>86.7</v>
      </c>
      <c r="D872" s="8">
        <v>0</v>
      </c>
      <c r="E872" s="8">
        <v>0</v>
      </c>
      <c r="F872" s="8">
        <f t="shared" si="123"/>
        <v>86.7</v>
      </c>
      <c r="G872" s="8"/>
      <c r="H872" s="8"/>
      <c r="I872" s="8">
        <v>2</v>
      </c>
      <c r="J872" s="11">
        <v>1.5609756097560976E-3</v>
      </c>
      <c r="K872" s="18">
        <f t="shared" si="124"/>
        <v>3.4639765853658542</v>
      </c>
      <c r="L872" s="10">
        <f t="shared" si="120"/>
        <v>1.2737041904390247</v>
      </c>
      <c r="M872" s="10">
        <v>1.3682575609756098</v>
      </c>
      <c r="N872" s="10">
        <v>0.47000975609756102</v>
      </c>
      <c r="O872" s="247">
        <f t="shared" si="125"/>
        <v>0.47000975609756102</v>
      </c>
      <c r="P872" s="10">
        <f t="shared" si="121"/>
        <v>6.5759480928780496</v>
      </c>
      <c r="Q872" s="11">
        <f t="shared" si="122"/>
        <v>7.5847152166990187E-2</v>
      </c>
    </row>
    <row r="873" spans="1:17">
      <c r="A873" s="9">
        <f t="shared" si="126"/>
        <v>98</v>
      </c>
      <c r="B873" s="8" t="s">
        <v>921</v>
      </c>
      <c r="C873" s="8">
        <f>димвенканали!C873</f>
        <v>118.58</v>
      </c>
      <c r="D873" s="8">
        <v>0</v>
      </c>
      <c r="E873" s="8">
        <v>0</v>
      </c>
      <c r="F873" s="8">
        <f t="shared" si="123"/>
        <v>118.58</v>
      </c>
      <c r="G873" s="8"/>
      <c r="H873" s="8"/>
      <c r="I873" s="8">
        <v>4</v>
      </c>
      <c r="J873" s="11">
        <v>3.1219512195121953E-3</v>
      </c>
      <c r="K873" s="18">
        <f t="shared" si="124"/>
        <v>6.9279531707317084</v>
      </c>
      <c r="L873" s="10">
        <f t="shared" si="120"/>
        <v>2.5474083808780494</v>
      </c>
      <c r="M873" s="10">
        <v>2.7365151219512196</v>
      </c>
      <c r="N873" s="10">
        <v>0.94001951219512203</v>
      </c>
      <c r="O873" s="247">
        <f t="shared" si="125"/>
        <v>0.94001951219512203</v>
      </c>
      <c r="P873" s="10">
        <f t="shared" si="121"/>
        <v>13.151896185756099</v>
      </c>
      <c r="Q873" s="11">
        <f t="shared" si="122"/>
        <v>0.11091158868068898</v>
      </c>
    </row>
    <row r="874" spans="1:17">
      <c r="A874" s="9">
        <f t="shared" si="126"/>
        <v>99</v>
      </c>
      <c r="B874" s="8" t="s">
        <v>922</v>
      </c>
      <c r="C874" s="8">
        <f>димвенканали!C874</f>
        <v>31</v>
      </c>
      <c r="D874" s="8">
        <v>0</v>
      </c>
      <c r="E874" s="8">
        <v>0</v>
      </c>
      <c r="F874" s="8">
        <f t="shared" si="123"/>
        <v>31</v>
      </c>
      <c r="G874" s="8"/>
      <c r="H874" s="8"/>
      <c r="I874" s="8">
        <v>1</v>
      </c>
      <c r="J874" s="11">
        <v>7.8048780487804882E-4</v>
      </c>
      <c r="K874" s="18">
        <f t="shared" si="124"/>
        <v>1.7319882926829271</v>
      </c>
      <c r="L874" s="10">
        <f t="shared" si="120"/>
        <v>0.63685209521951236</v>
      </c>
      <c r="M874" s="10">
        <v>0.6841287804878049</v>
      </c>
      <c r="N874" s="10">
        <v>0.23500487804878051</v>
      </c>
      <c r="O874" s="247">
        <f t="shared" si="125"/>
        <v>0.23500487804878051</v>
      </c>
      <c r="P874" s="10">
        <f t="shared" si="121"/>
        <v>3.2879740464390248</v>
      </c>
      <c r="Q874" s="11">
        <f t="shared" si="122"/>
        <v>0.1060636789173879</v>
      </c>
    </row>
    <row r="875" spans="1:17">
      <c r="A875" s="9">
        <f t="shared" si="126"/>
        <v>100</v>
      </c>
      <c r="B875" s="8" t="s">
        <v>923</v>
      </c>
      <c r="C875" s="8">
        <f>димвенканали!C875</f>
        <v>32.1</v>
      </c>
      <c r="D875" s="8">
        <v>0</v>
      </c>
      <c r="E875" s="8">
        <v>0</v>
      </c>
      <c r="F875" s="8">
        <f t="shared" si="123"/>
        <v>32.1</v>
      </c>
      <c r="G875" s="8"/>
      <c r="H875" s="8"/>
      <c r="I875" s="8">
        <v>1</v>
      </c>
      <c r="J875" s="11">
        <v>7.8048780487804882E-4</v>
      </c>
      <c r="K875" s="18">
        <f t="shared" si="124"/>
        <v>1.7319882926829271</v>
      </c>
      <c r="L875" s="10">
        <f t="shared" si="120"/>
        <v>0.63685209521951236</v>
      </c>
      <c r="M875" s="10">
        <v>0.6841287804878049</v>
      </c>
      <c r="N875" s="10">
        <v>0.23500487804878051</v>
      </c>
      <c r="O875" s="247">
        <f t="shared" si="125"/>
        <v>0.23500487804878051</v>
      </c>
      <c r="P875" s="10">
        <f t="shared" si="121"/>
        <v>3.2879740464390248</v>
      </c>
      <c r="Q875" s="11">
        <f t="shared" si="122"/>
        <v>0.10242909801990731</v>
      </c>
    </row>
    <row r="876" spans="1:17">
      <c r="A876" s="9">
        <f t="shared" si="126"/>
        <v>101</v>
      </c>
      <c r="B876" s="8" t="s">
        <v>924</v>
      </c>
      <c r="C876" s="8">
        <f>димвенканали!C876</f>
        <v>77.8</v>
      </c>
      <c r="D876" s="8">
        <v>0</v>
      </c>
      <c r="E876" s="8">
        <v>0</v>
      </c>
      <c r="F876" s="8">
        <f t="shared" si="123"/>
        <v>77.8</v>
      </c>
      <c r="G876" s="8"/>
      <c r="H876" s="8"/>
      <c r="I876" s="8">
        <v>2</v>
      </c>
      <c r="J876" s="11">
        <v>1.5609756097560976E-3</v>
      </c>
      <c r="K876" s="18">
        <f t="shared" si="124"/>
        <v>3.4639765853658542</v>
      </c>
      <c r="L876" s="10">
        <f t="shared" si="120"/>
        <v>1.2737041904390247</v>
      </c>
      <c r="M876" s="10">
        <v>1.3682575609756098</v>
      </c>
      <c r="N876" s="10">
        <v>0.47000975609756102</v>
      </c>
      <c r="O876" s="247">
        <f t="shared" si="125"/>
        <v>0.47000975609756102</v>
      </c>
      <c r="P876" s="10">
        <f t="shared" si="121"/>
        <v>6.5759480928780496</v>
      </c>
      <c r="Q876" s="11">
        <f t="shared" si="122"/>
        <v>8.4523754407172871E-2</v>
      </c>
    </row>
    <row r="877" spans="1:17">
      <c r="A877" s="9">
        <f t="shared" si="126"/>
        <v>102</v>
      </c>
      <c r="B877" s="8" t="s">
        <v>925</v>
      </c>
      <c r="C877" s="8">
        <f>димвенканали!C877</f>
        <v>64.5</v>
      </c>
      <c r="D877" s="8">
        <v>0</v>
      </c>
      <c r="E877" s="8">
        <v>0</v>
      </c>
      <c r="F877" s="8">
        <f t="shared" si="123"/>
        <v>64.5</v>
      </c>
      <c r="G877" s="8"/>
      <c r="H877" s="8"/>
      <c r="I877" s="8">
        <v>2</v>
      </c>
      <c r="J877" s="11">
        <v>1.5609756097560976E-3</v>
      </c>
      <c r="K877" s="18">
        <f t="shared" si="124"/>
        <v>3.4639765853658542</v>
      </c>
      <c r="L877" s="10">
        <f t="shared" si="120"/>
        <v>1.2737041904390247</v>
      </c>
      <c r="M877" s="10">
        <v>1.3682575609756098</v>
      </c>
      <c r="N877" s="10">
        <v>0.47000975609756102</v>
      </c>
      <c r="O877" s="247">
        <f t="shared" si="125"/>
        <v>0.47000975609756102</v>
      </c>
      <c r="P877" s="10">
        <f t="shared" si="121"/>
        <v>6.5759480928780496</v>
      </c>
      <c r="Q877" s="11">
        <f t="shared" si="122"/>
        <v>0.10195268361051239</v>
      </c>
    </row>
    <row r="878" spans="1:17">
      <c r="A878" s="9">
        <f t="shared" si="126"/>
        <v>103</v>
      </c>
      <c r="B878" s="8" t="s">
        <v>926</v>
      </c>
      <c r="C878" s="8">
        <f>димвенканали!C878</f>
        <v>95.2</v>
      </c>
      <c r="D878" s="8">
        <v>0</v>
      </c>
      <c r="E878" s="8">
        <v>0</v>
      </c>
      <c r="F878" s="8">
        <f t="shared" si="123"/>
        <v>95.2</v>
      </c>
      <c r="G878" s="8"/>
      <c r="H878" s="8"/>
      <c r="I878" s="8">
        <v>2</v>
      </c>
      <c r="J878" s="11">
        <v>1.5609756097560976E-3</v>
      </c>
      <c r="K878" s="18">
        <f t="shared" si="124"/>
        <v>3.4639765853658542</v>
      </c>
      <c r="L878" s="10">
        <f t="shared" si="120"/>
        <v>1.2737041904390247</v>
      </c>
      <c r="M878" s="10">
        <v>1.3682575609756098</v>
      </c>
      <c r="N878" s="10">
        <v>0.47000975609756102</v>
      </c>
      <c r="O878" s="247">
        <f t="shared" si="125"/>
        <v>0.47000975609756102</v>
      </c>
      <c r="P878" s="10">
        <f t="shared" si="121"/>
        <v>6.5759480928780496</v>
      </c>
      <c r="Q878" s="11">
        <f t="shared" si="122"/>
        <v>6.9075085009223214E-2</v>
      </c>
    </row>
    <row r="879" spans="1:17">
      <c r="A879" s="9">
        <f t="shared" si="126"/>
        <v>104</v>
      </c>
      <c r="B879" s="8" t="s">
        <v>927</v>
      </c>
      <c r="C879" s="8">
        <f>димвенканали!C879</f>
        <v>122.1</v>
      </c>
      <c r="D879" s="8">
        <v>0</v>
      </c>
      <c r="E879" s="8">
        <v>0</v>
      </c>
      <c r="F879" s="8">
        <f t="shared" si="123"/>
        <v>122.1</v>
      </c>
      <c r="G879" s="8"/>
      <c r="H879" s="8"/>
      <c r="I879" s="8">
        <v>1</v>
      </c>
      <c r="J879" s="11">
        <v>7.8048780487804882E-4</v>
      </c>
      <c r="K879" s="18">
        <f t="shared" si="124"/>
        <v>1.7319882926829271</v>
      </c>
      <c r="L879" s="10">
        <f t="shared" si="120"/>
        <v>0.63685209521951236</v>
      </c>
      <c r="M879" s="10">
        <v>0.6841287804878049</v>
      </c>
      <c r="N879" s="10">
        <v>0.23500487804878051</v>
      </c>
      <c r="O879" s="247">
        <f t="shared" si="125"/>
        <v>0.23500487804878051</v>
      </c>
      <c r="P879" s="10">
        <f t="shared" si="121"/>
        <v>3.2879740464390248</v>
      </c>
      <c r="Q879" s="11">
        <f t="shared" si="122"/>
        <v>2.6928534368869984E-2</v>
      </c>
    </row>
    <row r="880" spans="1:17">
      <c r="A880" s="9">
        <f t="shared" si="126"/>
        <v>105</v>
      </c>
      <c r="B880" s="8" t="s">
        <v>928</v>
      </c>
      <c r="C880" s="8">
        <f>димвенканали!C880</f>
        <v>321.89999999999998</v>
      </c>
      <c r="D880" s="8">
        <v>0</v>
      </c>
      <c r="E880" s="8">
        <v>0</v>
      </c>
      <c r="F880" s="8">
        <f t="shared" si="123"/>
        <v>321.89999999999998</v>
      </c>
      <c r="G880" s="8"/>
      <c r="H880" s="8"/>
      <c r="I880" s="8">
        <v>8</v>
      </c>
      <c r="J880" s="11">
        <v>6.2439024390243906E-3</v>
      </c>
      <c r="K880" s="18">
        <f t="shared" si="124"/>
        <v>13.855906341463417</v>
      </c>
      <c r="L880" s="10">
        <f t="shared" si="120"/>
        <v>5.0948167617560989</v>
      </c>
      <c r="M880" s="10">
        <v>5.4730302439024392</v>
      </c>
      <c r="N880" s="10">
        <v>1.8800390243902441</v>
      </c>
      <c r="O880" s="247">
        <f t="shared" si="125"/>
        <v>1.8800390243902441</v>
      </c>
      <c r="P880" s="10">
        <f t="shared" si="121"/>
        <v>26.303792371512198</v>
      </c>
      <c r="Q880" s="11">
        <f t="shared" si="122"/>
        <v>8.1714173257260644E-2</v>
      </c>
    </row>
    <row r="881" spans="1:17">
      <c r="A881" s="9">
        <f t="shared" si="126"/>
        <v>106</v>
      </c>
      <c r="B881" s="8" t="s">
        <v>929</v>
      </c>
      <c r="C881" s="8">
        <f>димвенканали!C881</f>
        <v>125.3</v>
      </c>
      <c r="D881" s="8">
        <v>0</v>
      </c>
      <c r="E881" s="8">
        <v>0</v>
      </c>
      <c r="F881" s="8">
        <f t="shared" si="123"/>
        <v>125.3</v>
      </c>
      <c r="G881" s="8"/>
      <c r="H881" s="8"/>
      <c r="I881" s="8">
        <v>4</v>
      </c>
      <c r="J881" s="11">
        <v>3.1219512195121953E-3</v>
      </c>
      <c r="K881" s="18">
        <f t="shared" si="124"/>
        <v>6.9279531707317084</v>
      </c>
      <c r="L881" s="10">
        <f t="shared" ref="L881:L934" si="127">K881*0.3677</f>
        <v>2.5474083808780494</v>
      </c>
      <c r="M881" s="10">
        <v>2.7365151219512196</v>
      </c>
      <c r="N881" s="10">
        <v>0.94001951219512203</v>
      </c>
      <c r="O881" s="247">
        <f t="shared" si="125"/>
        <v>0.94001951219512203</v>
      </c>
      <c r="P881" s="10">
        <f t="shared" ref="P881:P934" si="128">K881+L881+M881+O881</f>
        <v>13.151896185756099</v>
      </c>
      <c r="Q881" s="11">
        <f t="shared" ref="Q881:Q934" si="129">P881/F881</f>
        <v>0.10496325766764644</v>
      </c>
    </row>
    <row r="882" spans="1:17">
      <c r="A882" s="9">
        <f t="shared" si="126"/>
        <v>107</v>
      </c>
      <c r="B882" s="8" t="s">
        <v>930</v>
      </c>
      <c r="C882" s="8">
        <f>димвенканали!C882</f>
        <v>131.80000000000001</v>
      </c>
      <c r="D882" s="8">
        <v>0</v>
      </c>
      <c r="E882" s="8">
        <v>0</v>
      </c>
      <c r="F882" s="8">
        <f t="shared" si="123"/>
        <v>131.80000000000001</v>
      </c>
      <c r="G882" s="8"/>
      <c r="H882" s="8"/>
      <c r="I882" s="8">
        <v>4</v>
      </c>
      <c r="J882" s="11">
        <v>3.1219512195121953E-3</v>
      </c>
      <c r="K882" s="18">
        <f t="shared" si="124"/>
        <v>6.9279531707317084</v>
      </c>
      <c r="L882" s="10">
        <f t="shared" si="127"/>
        <v>2.5474083808780494</v>
      </c>
      <c r="M882" s="10">
        <v>2.7365151219512196</v>
      </c>
      <c r="N882" s="10">
        <v>0.94001951219512203</v>
      </c>
      <c r="O882" s="247">
        <f t="shared" si="125"/>
        <v>0.94001951219512203</v>
      </c>
      <c r="P882" s="10">
        <f t="shared" si="128"/>
        <v>13.151896185756099</v>
      </c>
      <c r="Q882" s="11">
        <f t="shared" si="129"/>
        <v>9.9786769239424117E-2</v>
      </c>
    </row>
    <row r="883" spans="1:17">
      <c r="A883" s="9">
        <f t="shared" si="126"/>
        <v>108</v>
      </c>
      <c r="B883" s="8" t="s">
        <v>931</v>
      </c>
      <c r="C883" s="8">
        <f>димвенканали!C883</f>
        <v>266.8</v>
      </c>
      <c r="D883" s="8">
        <v>0</v>
      </c>
      <c r="E883" s="8">
        <v>0</v>
      </c>
      <c r="F883" s="8">
        <f t="shared" si="123"/>
        <v>266.8</v>
      </c>
      <c r="G883" s="8"/>
      <c r="H883" s="8"/>
      <c r="I883" s="8">
        <v>8</v>
      </c>
      <c r="J883" s="11">
        <v>6.2439024390243906E-3</v>
      </c>
      <c r="K883" s="18">
        <f t="shared" si="124"/>
        <v>13.855906341463417</v>
      </c>
      <c r="L883" s="10">
        <f t="shared" si="127"/>
        <v>5.0948167617560989</v>
      </c>
      <c r="M883" s="10">
        <v>5.4730302439024392</v>
      </c>
      <c r="N883" s="10">
        <v>1.8800390243902441</v>
      </c>
      <c r="O883" s="247">
        <f t="shared" si="125"/>
        <v>1.8800390243902441</v>
      </c>
      <c r="P883" s="10">
        <f t="shared" si="128"/>
        <v>26.303792371512198</v>
      </c>
      <c r="Q883" s="11">
        <f t="shared" si="129"/>
        <v>9.858992642995576E-2</v>
      </c>
    </row>
    <row r="884" spans="1:17">
      <c r="A884" s="9">
        <f t="shared" si="126"/>
        <v>109</v>
      </c>
      <c r="B884" s="8" t="s">
        <v>932</v>
      </c>
      <c r="C884" s="8">
        <f>димвенканали!C884</f>
        <v>309.60000000000002</v>
      </c>
      <c r="D884" s="8">
        <v>0</v>
      </c>
      <c r="E884" s="8">
        <v>0</v>
      </c>
      <c r="F884" s="8">
        <f t="shared" ref="F884:F940" si="130">C884+D884+E884</f>
        <v>309.60000000000002</v>
      </c>
      <c r="G884" s="8"/>
      <c r="H884" s="8"/>
      <c r="I884" s="8">
        <v>8</v>
      </c>
      <c r="J884" s="11">
        <v>6.2439024390243906E-3</v>
      </c>
      <c r="K884" s="18">
        <f t="shared" si="124"/>
        <v>13.855906341463417</v>
      </c>
      <c r="L884" s="10">
        <f t="shared" si="127"/>
        <v>5.0948167617560989</v>
      </c>
      <c r="M884" s="10">
        <v>5.4730302439024392</v>
      </c>
      <c r="N884" s="10">
        <v>1.8800390243902441</v>
      </c>
      <c r="O884" s="247">
        <f t="shared" si="125"/>
        <v>1.8800390243902441</v>
      </c>
      <c r="P884" s="10">
        <f t="shared" si="128"/>
        <v>26.303792371512198</v>
      </c>
      <c r="Q884" s="11">
        <f t="shared" si="129"/>
        <v>8.4960569675426992E-2</v>
      </c>
    </row>
    <row r="885" spans="1:17">
      <c r="A885" s="9">
        <f t="shared" si="126"/>
        <v>110</v>
      </c>
      <c r="B885" s="8" t="s">
        <v>933</v>
      </c>
      <c r="C885" s="8">
        <f>димвенканали!C885</f>
        <v>339.5</v>
      </c>
      <c r="D885" s="8">
        <v>0</v>
      </c>
      <c r="E885" s="8">
        <v>0</v>
      </c>
      <c r="F885" s="8">
        <f t="shared" si="130"/>
        <v>339.5</v>
      </c>
      <c r="G885" s="8"/>
      <c r="H885" s="8"/>
      <c r="I885" s="8">
        <v>8</v>
      </c>
      <c r="J885" s="11">
        <v>6.2439024390243906E-3</v>
      </c>
      <c r="K885" s="18">
        <f t="shared" si="124"/>
        <v>13.855906341463417</v>
      </c>
      <c r="L885" s="10">
        <f t="shared" si="127"/>
        <v>5.0948167617560989</v>
      </c>
      <c r="M885" s="10">
        <v>5.4730302439024392</v>
      </c>
      <c r="N885" s="10">
        <v>1.8800390243902441</v>
      </c>
      <c r="O885" s="247">
        <f t="shared" si="125"/>
        <v>1.8800390243902441</v>
      </c>
      <c r="P885" s="10">
        <f t="shared" si="128"/>
        <v>26.303792371512198</v>
      </c>
      <c r="Q885" s="11">
        <f t="shared" si="129"/>
        <v>7.747803349488129E-2</v>
      </c>
    </row>
    <row r="886" spans="1:17">
      <c r="A886" s="9">
        <f t="shared" si="126"/>
        <v>111</v>
      </c>
      <c r="B886" s="8" t="s">
        <v>934</v>
      </c>
      <c r="C886" s="8">
        <f>димвенканали!C886</f>
        <v>1490.07</v>
      </c>
      <c r="D886" s="8">
        <v>0</v>
      </c>
      <c r="E886" s="8">
        <v>0</v>
      </c>
      <c r="F886" s="8">
        <f t="shared" si="130"/>
        <v>1490.07</v>
      </c>
      <c r="G886" s="8"/>
      <c r="H886" s="8"/>
      <c r="I886" s="8">
        <v>32</v>
      </c>
      <c r="J886" s="11">
        <v>2.4975609756097562E-2</v>
      </c>
      <c r="K886" s="18">
        <f t="shared" si="124"/>
        <v>55.423625365853667</v>
      </c>
      <c r="L886" s="10">
        <f t="shared" si="127"/>
        <v>20.379267047024396</v>
      </c>
      <c r="M886" s="10">
        <v>21.892120975609757</v>
      </c>
      <c r="N886" s="10">
        <v>7.5201560975609762</v>
      </c>
      <c r="O886" s="247">
        <f t="shared" si="125"/>
        <v>7.5201560975609762</v>
      </c>
      <c r="P886" s="10">
        <f t="shared" si="128"/>
        <v>105.21516948604879</v>
      </c>
      <c r="Q886" s="11">
        <f t="shared" si="129"/>
        <v>7.0610890418603689E-2</v>
      </c>
    </row>
    <row r="887" spans="1:17">
      <c r="A887" s="9">
        <f t="shared" si="126"/>
        <v>112</v>
      </c>
      <c r="B887" s="8" t="s">
        <v>935</v>
      </c>
      <c r="C887" s="8">
        <f>димвенканали!C887</f>
        <v>313.39999999999998</v>
      </c>
      <c r="D887" s="8">
        <v>0</v>
      </c>
      <c r="E887" s="8">
        <v>0</v>
      </c>
      <c r="F887" s="8">
        <f t="shared" si="130"/>
        <v>313.39999999999998</v>
      </c>
      <c r="G887" s="8"/>
      <c r="H887" s="8"/>
      <c r="I887" s="8">
        <v>8</v>
      </c>
      <c r="J887" s="11">
        <v>6.2439024390243906E-3</v>
      </c>
      <c r="K887" s="18">
        <f t="shared" si="124"/>
        <v>13.855906341463417</v>
      </c>
      <c r="L887" s="10">
        <f t="shared" si="127"/>
        <v>5.0948167617560989</v>
      </c>
      <c r="M887" s="10">
        <v>5.4730302439024392</v>
      </c>
      <c r="N887" s="10">
        <v>1.8800390243902441</v>
      </c>
      <c r="O887" s="247">
        <f t="shared" si="125"/>
        <v>1.8800390243902441</v>
      </c>
      <c r="P887" s="10">
        <f t="shared" si="128"/>
        <v>26.303792371512198</v>
      </c>
      <c r="Q887" s="11">
        <f t="shared" si="129"/>
        <v>8.3930415990785573E-2</v>
      </c>
    </row>
    <row r="888" spans="1:17">
      <c r="A888" s="9">
        <f t="shared" si="126"/>
        <v>113</v>
      </c>
      <c r="B888" s="8" t="s">
        <v>936</v>
      </c>
      <c r="C888" s="8">
        <f>димвенканали!C888</f>
        <v>1153.5999999999999</v>
      </c>
      <c r="D888" s="8">
        <v>0</v>
      </c>
      <c r="E888" s="8">
        <v>0</v>
      </c>
      <c r="F888" s="8">
        <f t="shared" si="130"/>
        <v>1153.5999999999999</v>
      </c>
      <c r="G888" s="8"/>
      <c r="H888" s="8"/>
      <c r="I888" s="8">
        <v>32</v>
      </c>
      <c r="J888" s="11">
        <v>2.4975609756097562E-2</v>
      </c>
      <c r="K888" s="18">
        <f t="shared" si="124"/>
        <v>55.423625365853667</v>
      </c>
      <c r="L888" s="10">
        <f t="shared" si="127"/>
        <v>20.379267047024396</v>
      </c>
      <c r="M888" s="10">
        <v>21.892120975609757</v>
      </c>
      <c r="N888" s="10">
        <v>7.5201560975609762</v>
      </c>
      <c r="O888" s="247">
        <f t="shared" si="125"/>
        <v>7.5201560975609762</v>
      </c>
      <c r="P888" s="10">
        <f t="shared" si="128"/>
        <v>105.21516948604879</v>
      </c>
      <c r="Q888" s="11">
        <f t="shared" si="129"/>
        <v>9.1205937487906383E-2</v>
      </c>
    </row>
    <row r="889" spans="1:17">
      <c r="A889" s="9">
        <f t="shared" si="126"/>
        <v>114</v>
      </c>
      <c r="B889" s="8" t="s">
        <v>937</v>
      </c>
      <c r="C889" s="8">
        <f>димвенканали!C889</f>
        <v>337.9</v>
      </c>
      <c r="D889" s="8">
        <v>0</v>
      </c>
      <c r="E889" s="8">
        <v>0</v>
      </c>
      <c r="F889" s="8">
        <f t="shared" si="130"/>
        <v>337.9</v>
      </c>
      <c r="G889" s="8"/>
      <c r="H889" s="8"/>
      <c r="I889" s="8">
        <v>8</v>
      </c>
      <c r="J889" s="11">
        <v>6.2439024390243906E-3</v>
      </c>
      <c r="K889" s="18">
        <f t="shared" si="124"/>
        <v>13.855906341463417</v>
      </c>
      <c r="L889" s="10">
        <f t="shared" si="127"/>
        <v>5.0948167617560989</v>
      </c>
      <c r="M889" s="10">
        <v>5.4730302439024392</v>
      </c>
      <c r="N889" s="10">
        <v>1.8800390243902441</v>
      </c>
      <c r="O889" s="247">
        <f t="shared" si="125"/>
        <v>1.8800390243902441</v>
      </c>
      <c r="P889" s="10">
        <f t="shared" si="128"/>
        <v>26.303792371512198</v>
      </c>
      <c r="Q889" s="11">
        <f t="shared" si="129"/>
        <v>7.7844901957715887E-2</v>
      </c>
    </row>
    <row r="890" spans="1:17">
      <c r="A890" s="9">
        <f t="shared" si="126"/>
        <v>115</v>
      </c>
      <c r="B890" s="8" t="s">
        <v>938</v>
      </c>
      <c r="C890" s="8">
        <f>димвенканали!C890</f>
        <v>376.7</v>
      </c>
      <c r="D890" s="8">
        <v>0</v>
      </c>
      <c r="E890" s="8">
        <v>0</v>
      </c>
      <c r="F890" s="8">
        <f t="shared" si="130"/>
        <v>376.7</v>
      </c>
      <c r="G890" s="8"/>
      <c r="H890" s="8"/>
      <c r="I890" s="8">
        <v>8</v>
      </c>
      <c r="J890" s="11">
        <v>6.2439024390243906E-3</v>
      </c>
      <c r="K890" s="18">
        <f t="shared" si="124"/>
        <v>13.855906341463417</v>
      </c>
      <c r="L890" s="10">
        <f t="shared" si="127"/>
        <v>5.0948167617560989</v>
      </c>
      <c r="M890" s="10">
        <v>5.4730302439024392</v>
      </c>
      <c r="N890" s="10">
        <v>1.8800390243902441</v>
      </c>
      <c r="O890" s="247">
        <f t="shared" si="125"/>
        <v>1.8800390243902441</v>
      </c>
      <c r="P890" s="10">
        <f t="shared" si="128"/>
        <v>26.303792371512198</v>
      </c>
      <c r="Q890" s="11">
        <f t="shared" si="129"/>
        <v>6.9826897721030526E-2</v>
      </c>
    </row>
    <row r="891" spans="1:17">
      <c r="A891" s="9">
        <f t="shared" si="126"/>
        <v>116</v>
      </c>
      <c r="B891" s="8" t="s">
        <v>939</v>
      </c>
      <c r="C891" s="8">
        <f>димвенканали!C891</f>
        <v>331.2</v>
      </c>
      <c r="D891" s="8">
        <v>0</v>
      </c>
      <c r="E891" s="8">
        <v>0</v>
      </c>
      <c r="F891" s="8">
        <f t="shared" si="130"/>
        <v>331.2</v>
      </c>
      <c r="G891" s="8"/>
      <c r="H891" s="8"/>
      <c r="I891" s="8">
        <v>8</v>
      </c>
      <c r="J891" s="11">
        <v>6.2439024390243906E-3</v>
      </c>
      <c r="K891" s="18">
        <f t="shared" si="124"/>
        <v>13.855906341463417</v>
      </c>
      <c r="L891" s="10">
        <f t="shared" si="127"/>
        <v>5.0948167617560989</v>
      </c>
      <c r="M891" s="10">
        <v>5.4730302439024392</v>
      </c>
      <c r="N891" s="10">
        <v>1.8800390243902441</v>
      </c>
      <c r="O891" s="247">
        <f t="shared" si="125"/>
        <v>1.8800390243902441</v>
      </c>
      <c r="P891" s="10">
        <f t="shared" si="128"/>
        <v>26.303792371512198</v>
      </c>
      <c r="Q891" s="11">
        <f t="shared" si="129"/>
        <v>7.9419662957464374E-2</v>
      </c>
    </row>
    <row r="892" spans="1:17">
      <c r="A892" s="9">
        <f t="shared" si="126"/>
        <v>117</v>
      </c>
      <c r="B892" s="8" t="s">
        <v>940</v>
      </c>
      <c r="C892" s="8">
        <f>димвенканали!C892</f>
        <v>4543.6099999999997</v>
      </c>
      <c r="D892" s="8">
        <v>0</v>
      </c>
      <c r="E892" s="8">
        <v>0</v>
      </c>
      <c r="F892" s="8">
        <f t="shared" si="130"/>
        <v>4543.6099999999997</v>
      </c>
      <c r="G892" s="8"/>
      <c r="H892" s="8"/>
      <c r="I892" s="8">
        <v>100</v>
      </c>
      <c r="J892" s="11">
        <v>7.8048780487804878E-2</v>
      </c>
      <c r="K892" s="18">
        <f t="shared" si="124"/>
        <v>173.19882926829268</v>
      </c>
      <c r="L892" s="10">
        <f t="shared" si="127"/>
        <v>63.685209521951222</v>
      </c>
      <c r="M892" s="10">
        <v>68.412878048780485</v>
      </c>
      <c r="N892" s="10">
        <v>23.500487804878052</v>
      </c>
      <c r="O892" s="247">
        <f t="shared" si="125"/>
        <v>23.500487804878052</v>
      </c>
      <c r="P892" s="10">
        <f t="shared" si="128"/>
        <v>328.79740464390244</v>
      </c>
      <c r="Q892" s="11">
        <f t="shared" si="129"/>
        <v>7.2364794655329676E-2</v>
      </c>
    </row>
    <row r="893" spans="1:17">
      <c r="A893" s="9">
        <f t="shared" si="126"/>
        <v>118</v>
      </c>
      <c r="B893" s="8" t="s">
        <v>941</v>
      </c>
      <c r="C893" s="8">
        <f>димвенканали!C893</f>
        <v>4442.1000000000004</v>
      </c>
      <c r="D893" s="8">
        <v>0</v>
      </c>
      <c r="E893" s="8">
        <v>0</v>
      </c>
      <c r="F893" s="8">
        <f t="shared" si="130"/>
        <v>4442.1000000000004</v>
      </c>
      <c r="G893" s="8"/>
      <c r="H893" s="8"/>
      <c r="I893" s="8">
        <v>98</v>
      </c>
      <c r="J893" s="11">
        <v>7.6487804878048779E-2</v>
      </c>
      <c r="K893" s="18">
        <f t="shared" si="124"/>
        <v>169.73485268292683</v>
      </c>
      <c r="L893" s="10">
        <f t="shared" si="127"/>
        <v>62.411505331512203</v>
      </c>
      <c r="M893" s="10">
        <v>67.044620487804877</v>
      </c>
      <c r="N893" s="10">
        <v>23.030478048780488</v>
      </c>
      <c r="O893" s="247">
        <f t="shared" si="125"/>
        <v>23.030478048780488</v>
      </c>
      <c r="P893" s="10">
        <f t="shared" si="128"/>
        <v>322.2214565510244</v>
      </c>
      <c r="Q893" s="11">
        <f t="shared" si="129"/>
        <v>7.253809156728222E-2</v>
      </c>
    </row>
    <row r="894" spans="1:17">
      <c r="A894" s="9">
        <f t="shared" si="126"/>
        <v>119</v>
      </c>
      <c r="B894" s="8" t="s">
        <v>942</v>
      </c>
      <c r="C894" s="8">
        <f>димвенканали!C894</f>
        <v>2681.07</v>
      </c>
      <c r="D894" s="8">
        <v>1283.7</v>
      </c>
      <c r="E894" s="8">
        <v>0</v>
      </c>
      <c r="F894" s="8">
        <f t="shared" si="130"/>
        <v>3964.7700000000004</v>
      </c>
      <c r="G894" s="8">
        <v>1</v>
      </c>
      <c r="H894" s="8"/>
      <c r="I894" s="8">
        <v>56</v>
      </c>
      <c r="J894" s="11">
        <v>4.4487804878048785E-2</v>
      </c>
      <c r="K894" s="18">
        <f t="shared" si="124"/>
        <v>98.723332682926852</v>
      </c>
      <c r="L894" s="10">
        <f t="shared" si="127"/>
        <v>36.300569427512208</v>
      </c>
      <c r="M894" s="10">
        <v>38.995340487804881</v>
      </c>
      <c r="N894" s="10">
        <v>13.39527804878049</v>
      </c>
      <c r="O894" s="247">
        <f t="shared" si="125"/>
        <v>13.39527804878049</v>
      </c>
      <c r="P894" s="10">
        <f t="shared" si="128"/>
        <v>187.4145206470244</v>
      </c>
      <c r="Q894" s="11">
        <f t="shared" si="129"/>
        <v>4.7269960337427995E-2</v>
      </c>
    </row>
    <row r="895" spans="1:17">
      <c r="A895" s="9">
        <f t="shared" si="126"/>
        <v>120</v>
      </c>
      <c r="B895" s="8" t="s">
        <v>943</v>
      </c>
      <c r="C895" s="8">
        <f>димвенканали!C895</f>
        <v>4513.9799999999996</v>
      </c>
      <c r="D895" s="8">
        <v>0</v>
      </c>
      <c r="E895" s="8">
        <v>0</v>
      </c>
      <c r="F895" s="8">
        <f t="shared" si="130"/>
        <v>4513.9799999999996</v>
      </c>
      <c r="G895" s="8"/>
      <c r="H895" s="8"/>
      <c r="I895" s="8">
        <v>100</v>
      </c>
      <c r="J895" s="11">
        <v>7.8048780487804878E-2</v>
      </c>
      <c r="K895" s="18">
        <f t="shared" si="124"/>
        <v>173.19882926829268</v>
      </c>
      <c r="L895" s="10">
        <f t="shared" si="127"/>
        <v>63.685209521951222</v>
      </c>
      <c r="M895" s="10">
        <v>68.412878048780485</v>
      </c>
      <c r="N895" s="10">
        <v>23.500487804878052</v>
      </c>
      <c r="O895" s="247">
        <f t="shared" si="125"/>
        <v>23.500487804878052</v>
      </c>
      <c r="P895" s="10">
        <f t="shared" si="128"/>
        <v>328.79740464390244</v>
      </c>
      <c r="Q895" s="11">
        <f t="shared" si="129"/>
        <v>7.2839800939282509E-2</v>
      </c>
    </row>
    <row r="896" spans="1:17">
      <c r="A896" s="9">
        <f t="shared" si="126"/>
        <v>121</v>
      </c>
      <c r="B896" s="8" t="s">
        <v>944</v>
      </c>
      <c r="C896" s="8">
        <f>димвенканали!C896</f>
        <v>6160.06</v>
      </c>
      <c r="D896" s="8">
        <v>98.8</v>
      </c>
      <c r="E896" s="8">
        <v>0</v>
      </c>
      <c r="F896" s="8">
        <f t="shared" si="130"/>
        <v>6258.8600000000006</v>
      </c>
      <c r="G896" s="8">
        <v>1</v>
      </c>
      <c r="H896" s="8"/>
      <c r="I896" s="8">
        <v>129</v>
      </c>
      <c r="J896" s="11">
        <v>0.10146341463414635</v>
      </c>
      <c r="K896" s="18">
        <f t="shared" si="124"/>
        <v>225.15847804878052</v>
      </c>
      <c r="L896" s="10">
        <f t="shared" si="127"/>
        <v>82.790772378536602</v>
      </c>
      <c r="M896" s="10">
        <v>88.936741463414634</v>
      </c>
      <c r="N896" s="10">
        <v>30.550634146341469</v>
      </c>
      <c r="O896" s="247">
        <f t="shared" si="125"/>
        <v>30.550634146341469</v>
      </c>
      <c r="P896" s="10">
        <f t="shared" si="128"/>
        <v>427.43662603707321</v>
      </c>
      <c r="Q896" s="11">
        <f t="shared" si="129"/>
        <v>6.8293047941170304E-2</v>
      </c>
    </row>
    <row r="897" spans="1:17">
      <c r="A897" s="9">
        <f t="shared" si="126"/>
        <v>122</v>
      </c>
      <c r="B897" s="8" t="s">
        <v>945</v>
      </c>
      <c r="C897" s="8">
        <f>димвенканали!C897</f>
        <v>2230.3000000000002</v>
      </c>
      <c r="D897" s="8">
        <v>0</v>
      </c>
      <c r="E897" s="8">
        <v>0</v>
      </c>
      <c r="F897" s="8">
        <f t="shared" si="130"/>
        <v>2230.3000000000002</v>
      </c>
      <c r="G897" s="8"/>
      <c r="H897" s="8"/>
      <c r="I897" s="8">
        <v>40</v>
      </c>
      <c r="J897" s="11">
        <v>3.1219512195121951E-2</v>
      </c>
      <c r="K897" s="18">
        <f t="shared" si="124"/>
        <v>69.279531707317076</v>
      </c>
      <c r="L897" s="10">
        <f t="shared" si="127"/>
        <v>25.474083808780492</v>
      </c>
      <c r="M897" s="10">
        <v>27.365151219512192</v>
      </c>
      <c r="N897" s="10">
        <v>3.4341463414634149E-2</v>
      </c>
      <c r="O897" s="247">
        <f t="shared" si="125"/>
        <v>3.4341463414634149E-2</v>
      </c>
      <c r="P897" s="10">
        <f t="shared" si="128"/>
        <v>122.1531081990244</v>
      </c>
      <c r="Q897" s="11">
        <f t="shared" si="129"/>
        <v>5.4769810428652824E-2</v>
      </c>
    </row>
    <row r="898" spans="1:17">
      <c r="A898" s="9">
        <f t="shared" si="126"/>
        <v>123</v>
      </c>
      <c r="B898" s="8" t="s">
        <v>946</v>
      </c>
      <c r="C898" s="8">
        <f>димвенканали!C898</f>
        <v>3177.46</v>
      </c>
      <c r="D898" s="8">
        <v>0</v>
      </c>
      <c r="E898" s="8">
        <v>0</v>
      </c>
      <c r="F898" s="8">
        <f t="shared" si="130"/>
        <v>3177.46</v>
      </c>
      <c r="G898" s="8"/>
      <c r="H898" s="8"/>
      <c r="I898" s="8">
        <v>70</v>
      </c>
      <c r="J898" s="11">
        <v>5.4634146341463415E-2</v>
      </c>
      <c r="K898" s="18">
        <f t="shared" si="124"/>
        <v>121.23918048780489</v>
      </c>
      <c r="L898" s="10">
        <f t="shared" si="127"/>
        <v>44.579646665365857</v>
      </c>
      <c r="M898" s="10">
        <v>47.889014634146342</v>
      </c>
      <c r="N898" s="10">
        <v>16.450341463414635</v>
      </c>
      <c r="O898" s="247">
        <f t="shared" si="125"/>
        <v>16.450341463414635</v>
      </c>
      <c r="P898" s="10">
        <f t="shared" si="128"/>
        <v>230.15818325073172</v>
      </c>
      <c r="Q898" s="11">
        <f t="shared" si="129"/>
        <v>7.2434643788035644E-2</v>
      </c>
    </row>
    <row r="899" spans="1:17">
      <c r="A899" s="9">
        <f t="shared" si="126"/>
        <v>124</v>
      </c>
      <c r="B899" s="8" t="s">
        <v>947</v>
      </c>
      <c r="C899" s="8">
        <f>димвенканали!C899</f>
        <v>6153.96</v>
      </c>
      <c r="D899" s="8">
        <v>0</v>
      </c>
      <c r="E899" s="8">
        <v>0</v>
      </c>
      <c r="F899" s="8">
        <f t="shared" si="130"/>
        <v>6153.96</v>
      </c>
      <c r="G899" s="8"/>
      <c r="H899" s="8"/>
      <c r="I899" s="8">
        <v>129</v>
      </c>
      <c r="J899" s="11">
        <v>0.1006829268292683</v>
      </c>
      <c r="K899" s="18">
        <f t="shared" si="124"/>
        <v>223.4264897560976</v>
      </c>
      <c r="L899" s="10">
        <f t="shared" si="127"/>
        <v>82.153920283317092</v>
      </c>
      <c r="M899" s="10">
        <v>88.252612682926838</v>
      </c>
      <c r="N899" s="10">
        <v>30.315629268292685</v>
      </c>
      <c r="O899" s="247">
        <f t="shared" si="125"/>
        <v>30.315629268292685</v>
      </c>
      <c r="P899" s="10">
        <f t="shared" si="128"/>
        <v>424.14865199063422</v>
      </c>
      <c r="Q899" s="11">
        <f t="shared" si="129"/>
        <v>6.8922880875181863E-2</v>
      </c>
    </row>
    <row r="900" spans="1:17">
      <c r="A900" s="9">
        <f t="shared" si="126"/>
        <v>125</v>
      </c>
      <c r="B900" s="8" t="s">
        <v>948</v>
      </c>
      <c r="C900" s="8">
        <f>димвенканали!C900</f>
        <v>4767.16</v>
      </c>
      <c r="D900" s="8">
        <v>0</v>
      </c>
      <c r="E900" s="8">
        <v>0</v>
      </c>
      <c r="F900" s="8">
        <f t="shared" si="130"/>
        <v>4767.16</v>
      </c>
      <c r="G900" s="8"/>
      <c r="H900" s="8"/>
      <c r="I900" s="8">
        <v>80</v>
      </c>
      <c r="J900" s="11">
        <v>6.2439024390243902E-2</v>
      </c>
      <c r="K900" s="18">
        <f t="shared" si="124"/>
        <v>138.55906341463415</v>
      </c>
      <c r="L900" s="10">
        <f t="shared" si="127"/>
        <v>50.948167617560983</v>
      </c>
      <c r="M900" s="10">
        <v>54.730302439024385</v>
      </c>
      <c r="N900" s="10">
        <v>18.800390243902442</v>
      </c>
      <c r="O900" s="247">
        <f t="shared" si="125"/>
        <v>18.800390243902442</v>
      </c>
      <c r="P900" s="10">
        <f t="shared" si="128"/>
        <v>263.03792371512196</v>
      </c>
      <c r="Q900" s="11">
        <f t="shared" si="129"/>
        <v>5.5177070565099968E-2</v>
      </c>
    </row>
    <row r="901" spans="1:17">
      <c r="A901" s="9">
        <f t="shared" si="126"/>
        <v>126</v>
      </c>
      <c r="B901" s="8" t="s">
        <v>949</v>
      </c>
      <c r="C901" s="8">
        <f>димвенканали!C901</f>
        <v>5138.5</v>
      </c>
      <c r="D901" s="8">
        <v>0</v>
      </c>
      <c r="E901" s="8">
        <v>51.8</v>
      </c>
      <c r="F901" s="8">
        <f t="shared" si="130"/>
        <v>5190.3</v>
      </c>
      <c r="G901" s="8"/>
      <c r="H901" s="8">
        <v>1</v>
      </c>
      <c r="I901" s="8">
        <v>67</v>
      </c>
      <c r="J901" s="11">
        <v>5.3073170731707323E-2</v>
      </c>
      <c r="K901" s="18">
        <f t="shared" si="124"/>
        <v>117.77520390243905</v>
      </c>
      <c r="L901" s="10">
        <f t="shared" si="127"/>
        <v>43.305942474926837</v>
      </c>
      <c r="M901" s="10">
        <v>46.520757073170735</v>
      </c>
      <c r="N901" s="10">
        <v>15.980331707317076</v>
      </c>
      <c r="O901" s="247">
        <f t="shared" si="125"/>
        <v>15.980331707317076</v>
      </c>
      <c r="P901" s="10">
        <f t="shared" si="128"/>
        <v>223.58223515785369</v>
      </c>
      <c r="Q901" s="11">
        <f t="shared" si="129"/>
        <v>4.307693874301171E-2</v>
      </c>
    </row>
    <row r="902" spans="1:17">
      <c r="A902" s="9">
        <f t="shared" si="126"/>
        <v>127</v>
      </c>
      <c r="B902" s="8" t="s">
        <v>950</v>
      </c>
      <c r="C902" s="8">
        <f>димвенканали!C902</f>
        <v>2683</v>
      </c>
      <c r="D902" s="8">
        <v>0</v>
      </c>
      <c r="E902" s="8">
        <v>0</v>
      </c>
      <c r="F902" s="8">
        <f t="shared" si="130"/>
        <v>2683</v>
      </c>
      <c r="G902" s="8"/>
      <c r="H902" s="8"/>
      <c r="I902" s="8">
        <v>44</v>
      </c>
      <c r="J902" s="11">
        <v>3.4341463414634149E-2</v>
      </c>
      <c r="K902" s="18">
        <f t="shared" si="124"/>
        <v>76.207484878048788</v>
      </c>
      <c r="L902" s="10">
        <f t="shared" si="127"/>
        <v>28.021492189658542</v>
      </c>
      <c r="M902" s="10">
        <v>30.101666341463417</v>
      </c>
      <c r="N902" s="10">
        <v>10.340214634146344</v>
      </c>
      <c r="O902" s="247">
        <f t="shared" si="125"/>
        <v>10.340214634146344</v>
      </c>
      <c r="P902" s="10">
        <f t="shared" si="128"/>
        <v>144.67085804331711</v>
      </c>
      <c r="Q902" s="11">
        <f t="shared" si="129"/>
        <v>5.3921303780587813E-2</v>
      </c>
    </row>
    <row r="903" spans="1:17">
      <c r="A903" s="9">
        <f t="shared" si="126"/>
        <v>128</v>
      </c>
      <c r="B903" s="8" t="s">
        <v>951</v>
      </c>
      <c r="C903" s="8">
        <f>димвенканали!C903</f>
        <v>4751.5</v>
      </c>
      <c r="D903" s="8">
        <v>0</v>
      </c>
      <c r="E903" s="8">
        <v>0</v>
      </c>
      <c r="F903" s="8">
        <f t="shared" si="130"/>
        <v>4751.5</v>
      </c>
      <c r="G903" s="8"/>
      <c r="H903" s="8"/>
      <c r="I903" s="8">
        <v>80</v>
      </c>
      <c r="J903" s="11">
        <v>6.2439024390243902E-2</v>
      </c>
      <c r="K903" s="18">
        <f t="shared" ref="K903:K955" si="131">J903*$R$2</f>
        <v>138.55906341463415</v>
      </c>
      <c r="L903" s="10">
        <f t="shared" si="127"/>
        <v>50.948167617560983</v>
      </c>
      <c r="M903" s="10">
        <v>54.730302439024385</v>
      </c>
      <c r="N903" s="10">
        <v>18.800390243902442</v>
      </c>
      <c r="O903" s="247">
        <f t="shared" si="125"/>
        <v>18.800390243902442</v>
      </c>
      <c r="P903" s="10">
        <f t="shared" si="128"/>
        <v>263.03792371512196</v>
      </c>
      <c r="Q903" s="11">
        <f t="shared" si="129"/>
        <v>5.5358923227427539E-2</v>
      </c>
    </row>
    <row r="904" spans="1:17">
      <c r="A904" s="9">
        <f t="shared" si="126"/>
        <v>129</v>
      </c>
      <c r="B904" s="8" t="s">
        <v>952</v>
      </c>
      <c r="C904" s="8">
        <f>димвенканали!C904</f>
        <v>3593.8</v>
      </c>
      <c r="D904" s="8">
        <v>0</v>
      </c>
      <c r="E904" s="8">
        <v>0</v>
      </c>
      <c r="F904" s="8">
        <f t="shared" si="130"/>
        <v>3593.8</v>
      </c>
      <c r="G904" s="8"/>
      <c r="H904" s="8"/>
      <c r="I904" s="8">
        <v>72</v>
      </c>
      <c r="J904" s="11">
        <v>5.6195121951219514E-2</v>
      </c>
      <c r="K904" s="18">
        <f t="shared" si="131"/>
        <v>124.70315707317074</v>
      </c>
      <c r="L904" s="10">
        <f t="shared" si="127"/>
        <v>45.853350855804884</v>
      </c>
      <c r="M904" s="10">
        <v>49.257272195121949</v>
      </c>
      <c r="N904" s="10">
        <v>16.920351219512195</v>
      </c>
      <c r="O904" s="247">
        <f t="shared" ref="O904:O955" si="132">N904*$O$2</f>
        <v>16.920351219512195</v>
      </c>
      <c r="P904" s="10">
        <f t="shared" si="128"/>
        <v>236.73413134360976</v>
      </c>
      <c r="Q904" s="11">
        <f t="shared" si="129"/>
        <v>6.5872928750517493E-2</v>
      </c>
    </row>
    <row r="905" spans="1:17">
      <c r="A905" s="9">
        <f t="shared" si="126"/>
        <v>130</v>
      </c>
      <c r="B905" s="8" t="s">
        <v>953</v>
      </c>
      <c r="C905" s="8">
        <f>димвенканали!C905</f>
        <v>6136.78</v>
      </c>
      <c r="D905" s="8">
        <v>0</v>
      </c>
      <c r="E905" s="8">
        <v>0</v>
      </c>
      <c r="F905" s="8">
        <f t="shared" si="130"/>
        <v>6136.78</v>
      </c>
      <c r="G905" s="8"/>
      <c r="H905" s="8"/>
      <c r="I905" s="8">
        <v>129</v>
      </c>
      <c r="J905" s="11">
        <v>0.1006829268292683</v>
      </c>
      <c r="K905" s="18">
        <f t="shared" si="131"/>
        <v>223.4264897560976</v>
      </c>
      <c r="L905" s="10">
        <f t="shared" si="127"/>
        <v>82.153920283317092</v>
      </c>
      <c r="M905" s="10">
        <v>88.252612682926838</v>
      </c>
      <c r="N905" s="10">
        <v>30.315629268292685</v>
      </c>
      <c r="O905" s="247">
        <f t="shared" si="132"/>
        <v>30.315629268292685</v>
      </c>
      <c r="P905" s="10">
        <f t="shared" si="128"/>
        <v>424.14865199063422</v>
      </c>
      <c r="Q905" s="11">
        <f t="shared" si="129"/>
        <v>6.9115831427985719E-2</v>
      </c>
    </row>
    <row r="906" spans="1:17">
      <c r="A906" s="9">
        <f t="shared" ref="A906:A955" si="133">1+A905</f>
        <v>131</v>
      </c>
      <c r="B906" s="8" t="s">
        <v>954</v>
      </c>
      <c r="C906" s="8">
        <f>димвенканали!C906</f>
        <v>4533.76</v>
      </c>
      <c r="D906" s="8">
        <v>0</v>
      </c>
      <c r="E906" s="8">
        <v>104</v>
      </c>
      <c r="F906" s="8">
        <f t="shared" si="130"/>
        <v>4637.76</v>
      </c>
      <c r="G906" s="8"/>
      <c r="H906" s="8">
        <v>1</v>
      </c>
      <c r="I906" s="8">
        <v>100</v>
      </c>
      <c r="J906" s="11">
        <v>7.8829268292682927E-2</v>
      </c>
      <c r="K906" s="18">
        <f t="shared" si="131"/>
        <v>174.93081756097561</v>
      </c>
      <c r="L906" s="10">
        <f t="shared" si="127"/>
        <v>64.322061617170732</v>
      </c>
      <c r="M906" s="10">
        <v>69.097006829268295</v>
      </c>
      <c r="N906" s="10">
        <v>23.735492682926832</v>
      </c>
      <c r="O906" s="247">
        <f t="shared" si="132"/>
        <v>23.735492682926832</v>
      </c>
      <c r="P906" s="10">
        <f t="shared" si="128"/>
        <v>332.08537869034149</v>
      </c>
      <c r="Q906" s="11">
        <f t="shared" si="129"/>
        <v>7.160469250033237E-2</v>
      </c>
    </row>
    <row r="907" spans="1:17">
      <c r="A907" s="9">
        <f t="shared" si="133"/>
        <v>132</v>
      </c>
      <c r="B907" s="8" t="s">
        <v>955</v>
      </c>
      <c r="C907" s="8">
        <f>димвенканали!C907</f>
        <v>4481.28</v>
      </c>
      <c r="D907" s="8">
        <v>99.8</v>
      </c>
      <c r="E907" s="8">
        <v>0</v>
      </c>
      <c r="F907" s="8">
        <f t="shared" si="130"/>
        <v>4581.08</v>
      </c>
      <c r="G907" s="8">
        <v>1</v>
      </c>
      <c r="H907" s="8"/>
      <c r="I907" s="8">
        <v>100</v>
      </c>
      <c r="J907" s="11">
        <v>7.8829268292682927E-2</v>
      </c>
      <c r="K907" s="18">
        <f t="shared" si="131"/>
        <v>174.93081756097561</v>
      </c>
      <c r="L907" s="10">
        <f t="shared" si="127"/>
        <v>64.322061617170732</v>
      </c>
      <c r="M907" s="10">
        <v>69.097006829268295</v>
      </c>
      <c r="N907" s="10">
        <v>23.735492682926832</v>
      </c>
      <c r="O907" s="247">
        <f t="shared" si="132"/>
        <v>23.735492682926832</v>
      </c>
      <c r="P907" s="10">
        <f t="shared" si="128"/>
        <v>332.08537869034149</v>
      </c>
      <c r="Q907" s="11">
        <f t="shared" si="129"/>
        <v>7.2490630744353191E-2</v>
      </c>
    </row>
    <row r="908" spans="1:17">
      <c r="A908" s="9">
        <f t="shared" si="133"/>
        <v>133</v>
      </c>
      <c r="B908" s="8" t="s">
        <v>956</v>
      </c>
      <c r="C908" s="8">
        <f>димвенканали!C908</f>
        <v>3949.68</v>
      </c>
      <c r="D908" s="8">
        <v>0</v>
      </c>
      <c r="E908" s="8">
        <v>0</v>
      </c>
      <c r="F908" s="8">
        <f t="shared" si="130"/>
        <v>3949.68</v>
      </c>
      <c r="G908" s="8"/>
      <c r="H908" s="8"/>
      <c r="I908" s="8">
        <v>60</v>
      </c>
      <c r="J908" s="11">
        <v>4.6829268292682927E-2</v>
      </c>
      <c r="K908" s="18">
        <f t="shared" si="131"/>
        <v>103.91929756097562</v>
      </c>
      <c r="L908" s="10">
        <f t="shared" si="127"/>
        <v>38.211125713170738</v>
      </c>
      <c r="M908" s="10">
        <v>41.047726829268292</v>
      </c>
      <c r="N908" s="10">
        <v>14.100292682926831</v>
      </c>
      <c r="O908" s="247">
        <f t="shared" si="132"/>
        <v>14.100292682926831</v>
      </c>
      <c r="P908" s="10">
        <f t="shared" si="128"/>
        <v>197.27844278634149</v>
      </c>
      <c r="Q908" s="11">
        <f t="shared" si="129"/>
        <v>4.9947955982849623E-2</v>
      </c>
    </row>
    <row r="909" spans="1:17">
      <c r="A909" s="9">
        <f t="shared" si="133"/>
        <v>134</v>
      </c>
      <c r="B909" s="8" t="s">
        <v>957</v>
      </c>
      <c r="C909" s="8">
        <f>димвенканали!C909</f>
        <v>77</v>
      </c>
      <c r="D909" s="8">
        <v>0</v>
      </c>
      <c r="E909" s="8">
        <v>0</v>
      </c>
      <c r="F909" s="8">
        <f t="shared" si="130"/>
        <v>77</v>
      </c>
      <c r="G909" s="8"/>
      <c r="H909" s="8"/>
      <c r="I909" s="8">
        <v>2</v>
      </c>
      <c r="J909" s="11">
        <v>1.5609756097560976E-3</v>
      </c>
      <c r="K909" s="18">
        <f t="shared" si="131"/>
        <v>3.4639765853658542</v>
      </c>
      <c r="L909" s="10">
        <f t="shared" si="127"/>
        <v>1.2737041904390247</v>
      </c>
      <c r="M909" s="10">
        <v>1.3682575609756098</v>
      </c>
      <c r="N909" s="10">
        <v>0.47000975609756102</v>
      </c>
      <c r="O909" s="247">
        <f t="shared" si="132"/>
        <v>0.47000975609756102</v>
      </c>
      <c r="P909" s="10">
        <f t="shared" si="128"/>
        <v>6.5759480928780496</v>
      </c>
      <c r="Q909" s="11">
        <f t="shared" si="129"/>
        <v>8.5401923284130515E-2</v>
      </c>
    </row>
    <row r="910" spans="1:17">
      <c r="A910" s="9">
        <f t="shared" si="133"/>
        <v>135</v>
      </c>
      <c r="B910" s="8" t="s">
        <v>958</v>
      </c>
      <c r="C910" s="8">
        <f>димвенканали!C910</f>
        <v>34.799999999999997</v>
      </c>
      <c r="D910" s="8">
        <v>0</v>
      </c>
      <c r="E910" s="8">
        <v>0</v>
      </c>
      <c r="F910" s="8">
        <f t="shared" si="130"/>
        <v>34.799999999999997</v>
      </c>
      <c r="G910" s="8"/>
      <c r="H910" s="8"/>
      <c r="I910" s="8">
        <v>1</v>
      </c>
      <c r="J910" s="11">
        <v>7.8048780487804882E-4</v>
      </c>
      <c r="K910" s="18">
        <f t="shared" si="131"/>
        <v>1.7319882926829271</v>
      </c>
      <c r="L910" s="10">
        <f t="shared" si="127"/>
        <v>0.63685209521951236</v>
      </c>
      <c r="M910" s="10">
        <v>0.6841287804878049</v>
      </c>
      <c r="N910" s="10">
        <v>0.23500487804878051</v>
      </c>
      <c r="O910" s="247">
        <f t="shared" si="132"/>
        <v>0.23500487804878051</v>
      </c>
      <c r="P910" s="10">
        <f t="shared" si="128"/>
        <v>3.2879740464390248</v>
      </c>
      <c r="Q910" s="11">
        <f t="shared" si="129"/>
        <v>9.4482012828707621E-2</v>
      </c>
    </row>
    <row r="911" spans="1:17">
      <c r="A911" s="9">
        <f t="shared" si="133"/>
        <v>136</v>
      </c>
      <c r="B911" s="8" t="s">
        <v>959</v>
      </c>
      <c r="C911" s="8">
        <f>димвенканали!C911</f>
        <v>6375.55</v>
      </c>
      <c r="D911" s="8">
        <v>0</v>
      </c>
      <c r="E911" s="8">
        <v>169.5</v>
      </c>
      <c r="F911" s="8">
        <f t="shared" si="130"/>
        <v>6545.05</v>
      </c>
      <c r="G911" s="8"/>
      <c r="H911" s="8">
        <v>2</v>
      </c>
      <c r="I911" s="8">
        <v>105</v>
      </c>
      <c r="J911" s="11">
        <v>8.3512195121951224E-2</v>
      </c>
      <c r="K911" s="18">
        <f t="shared" si="131"/>
        <v>185.32274731707318</v>
      </c>
      <c r="L911" s="10">
        <f t="shared" si="127"/>
        <v>68.143174188487819</v>
      </c>
      <c r="M911" s="10">
        <v>73.201779512195117</v>
      </c>
      <c r="N911" s="10">
        <v>25.145521951219514</v>
      </c>
      <c r="O911" s="247">
        <f t="shared" si="132"/>
        <v>25.145521951219514</v>
      </c>
      <c r="P911" s="10">
        <f t="shared" si="128"/>
        <v>351.81322296897565</v>
      </c>
      <c r="Q911" s="11">
        <f t="shared" si="129"/>
        <v>5.37525646051559E-2</v>
      </c>
    </row>
    <row r="912" spans="1:17">
      <c r="A912" s="9">
        <f t="shared" si="133"/>
        <v>137</v>
      </c>
      <c r="B912" s="8" t="s">
        <v>960</v>
      </c>
      <c r="C912" s="8">
        <f>димвенканали!C912</f>
        <v>5034.24</v>
      </c>
      <c r="D912" s="8">
        <v>204.9</v>
      </c>
      <c r="E912" s="8">
        <v>106.7</v>
      </c>
      <c r="F912" s="8">
        <f t="shared" si="130"/>
        <v>5345.8399999999992</v>
      </c>
      <c r="G912" s="8">
        <v>2</v>
      </c>
      <c r="H912" s="8">
        <v>1</v>
      </c>
      <c r="I912" s="8">
        <v>101</v>
      </c>
      <c r="J912" s="11">
        <v>8.1170731707317076E-2</v>
      </c>
      <c r="K912" s="18">
        <f t="shared" si="131"/>
        <v>180.1267824390244</v>
      </c>
      <c r="L912" s="10">
        <f t="shared" si="127"/>
        <v>66.232617902829276</v>
      </c>
      <c r="M912" s="10">
        <v>71.149393170731713</v>
      </c>
      <c r="N912" s="10">
        <v>24.440507317073173</v>
      </c>
      <c r="O912" s="247">
        <f t="shared" si="132"/>
        <v>24.440507317073173</v>
      </c>
      <c r="P912" s="10">
        <f t="shared" si="128"/>
        <v>341.94930082965857</v>
      </c>
      <c r="Q912" s="11">
        <f t="shared" si="129"/>
        <v>6.3965494820207608E-2</v>
      </c>
    </row>
    <row r="913" spans="1:17">
      <c r="A913" s="9">
        <f t="shared" si="133"/>
        <v>138</v>
      </c>
      <c r="B913" s="8" t="s">
        <v>961</v>
      </c>
      <c r="C913" s="8">
        <f>димвенканали!C913</f>
        <v>4025.8</v>
      </c>
      <c r="D913" s="8">
        <v>0</v>
      </c>
      <c r="E913" s="8">
        <v>0</v>
      </c>
      <c r="F913" s="8">
        <f t="shared" si="130"/>
        <v>4025.8</v>
      </c>
      <c r="G913" s="8"/>
      <c r="H913" s="8"/>
      <c r="I913" s="8">
        <v>70</v>
      </c>
      <c r="J913" s="11">
        <v>5.4634146341463415E-2</v>
      </c>
      <c r="K913" s="18">
        <f t="shared" si="131"/>
        <v>121.23918048780489</v>
      </c>
      <c r="L913" s="10">
        <f t="shared" si="127"/>
        <v>44.579646665365857</v>
      </c>
      <c r="M913" s="10">
        <v>47.889014634146342</v>
      </c>
      <c r="N913" s="10">
        <v>16.450341463414635</v>
      </c>
      <c r="O913" s="247">
        <f t="shared" si="132"/>
        <v>16.450341463414635</v>
      </c>
      <c r="P913" s="10">
        <f t="shared" si="128"/>
        <v>230.15818325073172</v>
      </c>
      <c r="Q913" s="11">
        <f t="shared" si="129"/>
        <v>5.7170794190156422E-2</v>
      </c>
    </row>
    <row r="914" spans="1:17">
      <c r="A914" s="9">
        <f t="shared" si="133"/>
        <v>139</v>
      </c>
      <c r="B914" s="8" t="s">
        <v>962</v>
      </c>
      <c r="C914" s="8">
        <f>димвенканали!C914</f>
        <v>5829.59</v>
      </c>
      <c r="D914" s="8">
        <v>0</v>
      </c>
      <c r="E914" s="8">
        <v>0</v>
      </c>
      <c r="F914" s="8">
        <f t="shared" si="130"/>
        <v>5829.59</v>
      </c>
      <c r="G914" s="8"/>
      <c r="H914" s="8"/>
      <c r="I914" s="8">
        <v>108</v>
      </c>
      <c r="J914" s="11">
        <v>8.4292682926829274E-2</v>
      </c>
      <c r="K914" s="18">
        <f t="shared" si="131"/>
        <v>187.05473560975611</v>
      </c>
      <c r="L914" s="10">
        <f t="shared" si="127"/>
        <v>68.780026283707329</v>
      </c>
      <c r="M914" s="10">
        <v>73.885908292682927</v>
      </c>
      <c r="N914" s="10">
        <v>25.380526829268295</v>
      </c>
      <c r="O914" s="247">
        <f t="shared" si="132"/>
        <v>25.380526829268295</v>
      </c>
      <c r="P914" s="10">
        <f t="shared" si="128"/>
        <v>355.1011970154147</v>
      </c>
      <c r="Q914" s="11">
        <f t="shared" si="129"/>
        <v>6.0913580031428403E-2</v>
      </c>
    </row>
    <row r="915" spans="1:17">
      <c r="A915" s="9">
        <f t="shared" si="133"/>
        <v>140</v>
      </c>
      <c r="B915" s="8" t="s">
        <v>963</v>
      </c>
      <c r="C915" s="8">
        <f>димвенканали!C915</f>
        <v>4802</v>
      </c>
      <c r="D915" s="8">
        <v>0</v>
      </c>
      <c r="E915" s="8">
        <v>0</v>
      </c>
      <c r="F915" s="8">
        <f t="shared" si="130"/>
        <v>4802</v>
      </c>
      <c r="G915" s="8"/>
      <c r="H915" s="8"/>
      <c r="I915" s="8">
        <v>80</v>
      </c>
      <c r="J915" s="11">
        <v>6.2439024390243902E-2</v>
      </c>
      <c r="K915" s="18">
        <f t="shared" si="131"/>
        <v>138.55906341463415</v>
      </c>
      <c r="L915" s="10">
        <f t="shared" si="127"/>
        <v>50.948167617560983</v>
      </c>
      <c r="M915" s="10">
        <v>54.730302439024385</v>
      </c>
      <c r="N915" s="10">
        <v>18.800390243902442</v>
      </c>
      <c r="O915" s="247">
        <f t="shared" si="132"/>
        <v>18.800390243902442</v>
      </c>
      <c r="P915" s="10">
        <f t="shared" si="128"/>
        <v>263.03792371512196</v>
      </c>
      <c r="Q915" s="11">
        <f t="shared" si="129"/>
        <v>5.4776743797401495E-2</v>
      </c>
    </row>
    <row r="916" spans="1:17">
      <c r="A916" s="9">
        <f t="shared" si="133"/>
        <v>141</v>
      </c>
      <c r="B916" s="8" t="s">
        <v>964</v>
      </c>
      <c r="C916" s="8">
        <f>димвенканали!C916</f>
        <v>4841.7</v>
      </c>
      <c r="D916" s="8">
        <v>0</v>
      </c>
      <c r="E916" s="8">
        <v>0</v>
      </c>
      <c r="F916" s="8">
        <f t="shared" si="130"/>
        <v>4841.7</v>
      </c>
      <c r="G916" s="8"/>
      <c r="H916" s="8"/>
      <c r="I916" s="8">
        <v>80</v>
      </c>
      <c r="J916" s="11">
        <v>6.2439024390243902E-2</v>
      </c>
      <c r="K916" s="18">
        <f t="shared" si="131"/>
        <v>138.55906341463415</v>
      </c>
      <c r="L916" s="10">
        <f t="shared" si="127"/>
        <v>50.948167617560983</v>
      </c>
      <c r="M916" s="10">
        <v>54.730302439024385</v>
      </c>
      <c r="N916" s="10">
        <v>18.800390243902442</v>
      </c>
      <c r="O916" s="247">
        <f t="shared" si="132"/>
        <v>18.800390243902442</v>
      </c>
      <c r="P916" s="10">
        <f t="shared" si="128"/>
        <v>263.03792371512196</v>
      </c>
      <c r="Q916" s="11">
        <f t="shared" si="129"/>
        <v>5.4327596446521256E-2</v>
      </c>
    </row>
    <row r="917" spans="1:17">
      <c r="A917" s="9">
        <f t="shared" si="133"/>
        <v>142</v>
      </c>
      <c r="B917" s="8" t="s">
        <v>965</v>
      </c>
      <c r="C917" s="8">
        <f>димвенканали!C917</f>
        <v>103.9</v>
      </c>
      <c r="D917" s="8">
        <v>0</v>
      </c>
      <c r="E917" s="8">
        <v>0</v>
      </c>
      <c r="F917" s="8">
        <f t="shared" si="130"/>
        <v>103.9</v>
      </c>
      <c r="G917" s="8"/>
      <c r="H917" s="8"/>
      <c r="I917" s="8">
        <v>3</v>
      </c>
      <c r="J917" s="11">
        <v>2.3414634146341467E-3</v>
      </c>
      <c r="K917" s="18">
        <f t="shared" si="131"/>
        <v>5.1959648780487813</v>
      </c>
      <c r="L917" s="10">
        <f t="shared" si="127"/>
        <v>1.910556285658537</v>
      </c>
      <c r="M917" s="10">
        <v>2.0523863414634147</v>
      </c>
      <c r="N917" s="10">
        <v>0.70501463414634158</v>
      </c>
      <c r="O917" s="247">
        <f t="shared" si="132"/>
        <v>0.70501463414634158</v>
      </c>
      <c r="P917" s="10">
        <f t="shared" si="128"/>
        <v>9.863922139317074</v>
      </c>
      <c r="Q917" s="11">
        <f t="shared" si="129"/>
        <v>9.493669046503439E-2</v>
      </c>
    </row>
    <row r="918" spans="1:17">
      <c r="A918" s="9">
        <f t="shared" si="133"/>
        <v>143</v>
      </c>
      <c r="B918" s="8" t="s">
        <v>966</v>
      </c>
      <c r="C918" s="8">
        <f>димвенканали!C918</f>
        <v>81.400000000000006</v>
      </c>
      <c r="D918" s="8">
        <v>0</v>
      </c>
      <c r="E918" s="8">
        <v>0</v>
      </c>
      <c r="F918" s="8">
        <f t="shared" si="130"/>
        <v>81.400000000000006</v>
      </c>
      <c r="G918" s="8"/>
      <c r="H918" s="8"/>
      <c r="I918" s="8">
        <v>2</v>
      </c>
      <c r="J918" s="11">
        <v>1.5609756097560976E-3</v>
      </c>
      <c r="K918" s="18">
        <f t="shared" si="131"/>
        <v>3.4639765853658542</v>
      </c>
      <c r="L918" s="10">
        <f t="shared" si="127"/>
        <v>1.2737041904390247</v>
      </c>
      <c r="M918" s="10">
        <v>1.3682575609756098</v>
      </c>
      <c r="N918" s="10">
        <v>0.47000975609756102</v>
      </c>
      <c r="O918" s="247">
        <f t="shared" si="132"/>
        <v>0.47000975609756102</v>
      </c>
      <c r="P918" s="10">
        <f t="shared" si="128"/>
        <v>6.5759480928780496</v>
      </c>
      <c r="Q918" s="11">
        <f t="shared" si="129"/>
        <v>8.0785603106609941E-2</v>
      </c>
    </row>
    <row r="919" spans="1:17">
      <c r="A919" s="9">
        <f t="shared" si="133"/>
        <v>144</v>
      </c>
      <c r="B919" s="8" t="s">
        <v>967</v>
      </c>
      <c r="C919" s="8">
        <f>димвенканали!C919</f>
        <v>94.4</v>
      </c>
      <c r="D919" s="8">
        <v>0</v>
      </c>
      <c r="E919" s="8">
        <v>0</v>
      </c>
      <c r="F919" s="8">
        <f t="shared" si="130"/>
        <v>94.4</v>
      </c>
      <c r="G919" s="8"/>
      <c r="H919" s="8"/>
      <c r="I919" s="8">
        <v>2</v>
      </c>
      <c r="J919" s="11">
        <v>1.5609756097560976E-3</v>
      </c>
      <c r="K919" s="18">
        <f t="shared" si="131"/>
        <v>3.4639765853658542</v>
      </c>
      <c r="L919" s="10">
        <f t="shared" si="127"/>
        <v>1.2737041904390247</v>
      </c>
      <c r="M919" s="10">
        <v>1.3682575609756098</v>
      </c>
      <c r="N919" s="10">
        <v>0.47000975609756102</v>
      </c>
      <c r="O919" s="247">
        <f t="shared" si="132"/>
        <v>0.47000975609756102</v>
      </c>
      <c r="P919" s="10">
        <f t="shared" si="128"/>
        <v>6.5759480928780496</v>
      </c>
      <c r="Q919" s="11">
        <f t="shared" si="129"/>
        <v>6.9660467085572553E-2</v>
      </c>
    </row>
    <row r="920" spans="1:17">
      <c r="A920" s="9">
        <f t="shared" si="133"/>
        <v>145</v>
      </c>
      <c r="B920" s="8" t="s">
        <v>968</v>
      </c>
      <c r="C920" s="8">
        <f>димвенканали!C920</f>
        <v>74.7</v>
      </c>
      <c r="D920" s="8">
        <v>0</v>
      </c>
      <c r="E920" s="8">
        <v>0</v>
      </c>
      <c r="F920" s="8">
        <f t="shared" si="130"/>
        <v>74.7</v>
      </c>
      <c r="G920" s="8"/>
      <c r="H920" s="8"/>
      <c r="I920" s="8">
        <v>2</v>
      </c>
      <c r="J920" s="11">
        <v>1.5609756097560976E-3</v>
      </c>
      <c r="K920" s="18">
        <f t="shared" si="131"/>
        <v>3.4639765853658542</v>
      </c>
      <c r="L920" s="10">
        <f t="shared" si="127"/>
        <v>1.2737041904390247</v>
      </c>
      <c r="M920" s="10">
        <v>1.3682575609756098</v>
      </c>
      <c r="N920" s="10">
        <v>0.47000975609756102</v>
      </c>
      <c r="O920" s="247">
        <f t="shared" si="132"/>
        <v>0.47000975609756102</v>
      </c>
      <c r="P920" s="10">
        <f t="shared" si="128"/>
        <v>6.5759480928780496</v>
      </c>
      <c r="Q920" s="11">
        <f t="shared" si="129"/>
        <v>8.803143363959906E-2</v>
      </c>
    </row>
    <row r="921" spans="1:17">
      <c r="A921" s="9">
        <f t="shared" si="133"/>
        <v>146</v>
      </c>
      <c r="B921" s="8" t="s">
        <v>969</v>
      </c>
      <c r="C921" s="8">
        <f>димвенканали!C921</f>
        <v>117.5</v>
      </c>
      <c r="D921" s="8">
        <v>0</v>
      </c>
      <c r="E921" s="8">
        <v>0</v>
      </c>
      <c r="F921" s="8">
        <f t="shared" si="130"/>
        <v>117.5</v>
      </c>
      <c r="G921" s="8"/>
      <c r="H921" s="8"/>
      <c r="I921" s="8">
        <v>2</v>
      </c>
      <c r="J921" s="11">
        <v>1.5609756097560976E-3</v>
      </c>
      <c r="K921" s="18">
        <f t="shared" si="131"/>
        <v>3.4639765853658542</v>
      </c>
      <c r="L921" s="10">
        <f t="shared" si="127"/>
        <v>1.2737041904390247</v>
      </c>
      <c r="M921" s="10">
        <v>1.3682575609756098</v>
      </c>
      <c r="N921" s="10">
        <v>0.47000975609756102</v>
      </c>
      <c r="O921" s="247">
        <f t="shared" si="132"/>
        <v>0.47000975609756102</v>
      </c>
      <c r="P921" s="10">
        <f t="shared" si="128"/>
        <v>6.5759480928780496</v>
      </c>
      <c r="Q921" s="11">
        <f t="shared" si="129"/>
        <v>5.5965515684068511E-2</v>
      </c>
    </row>
    <row r="922" spans="1:17">
      <c r="A922" s="9">
        <f t="shared" si="133"/>
        <v>147</v>
      </c>
      <c r="B922" s="8" t="s">
        <v>970</v>
      </c>
      <c r="C922" s="8">
        <f>димвенканали!C922</f>
        <v>97.5</v>
      </c>
      <c r="D922" s="8">
        <v>0</v>
      </c>
      <c r="E922" s="8">
        <v>0</v>
      </c>
      <c r="F922" s="8">
        <f t="shared" si="130"/>
        <v>97.5</v>
      </c>
      <c r="G922" s="8"/>
      <c r="H922" s="8"/>
      <c r="I922" s="8">
        <v>2</v>
      </c>
      <c r="J922" s="11">
        <v>1.5609756097560976E-3</v>
      </c>
      <c r="K922" s="18">
        <f t="shared" si="131"/>
        <v>3.4639765853658542</v>
      </c>
      <c r="L922" s="10">
        <f t="shared" si="127"/>
        <v>1.2737041904390247</v>
      </c>
      <c r="M922" s="10">
        <v>1.3682575609756098</v>
      </c>
      <c r="N922" s="10">
        <v>0.47000975609756102</v>
      </c>
      <c r="O922" s="247">
        <f t="shared" si="132"/>
        <v>0.47000975609756102</v>
      </c>
      <c r="P922" s="10">
        <f t="shared" si="128"/>
        <v>6.5759480928780496</v>
      </c>
      <c r="Q922" s="11">
        <f t="shared" si="129"/>
        <v>6.7445621465415898E-2</v>
      </c>
    </row>
    <row r="923" spans="1:17">
      <c r="A923" s="9">
        <f t="shared" si="133"/>
        <v>148</v>
      </c>
      <c r="B923" s="8" t="s">
        <v>971</v>
      </c>
      <c r="C923" s="8">
        <f>димвенканали!C923</f>
        <v>61.3</v>
      </c>
      <c r="D923" s="8">
        <v>0</v>
      </c>
      <c r="E923" s="8">
        <v>0</v>
      </c>
      <c r="F923" s="8">
        <f t="shared" si="130"/>
        <v>61.3</v>
      </c>
      <c r="G923" s="8"/>
      <c r="H923" s="8"/>
      <c r="I923" s="8">
        <v>1</v>
      </c>
      <c r="J923" s="11">
        <v>7.8048780487804882E-4</v>
      </c>
      <c r="K923" s="18">
        <f t="shared" si="131"/>
        <v>1.7319882926829271</v>
      </c>
      <c r="L923" s="10">
        <f t="shared" si="127"/>
        <v>0.63685209521951236</v>
      </c>
      <c r="M923" s="10">
        <v>0.6841287804878049</v>
      </c>
      <c r="N923" s="10">
        <v>0.23500487804878051</v>
      </c>
      <c r="O923" s="247">
        <f t="shared" si="132"/>
        <v>0.23500487804878051</v>
      </c>
      <c r="P923" s="10">
        <f t="shared" si="128"/>
        <v>3.2879740464390248</v>
      </c>
      <c r="Q923" s="11">
        <f t="shared" si="129"/>
        <v>5.3637423269804647E-2</v>
      </c>
    </row>
    <row r="924" spans="1:17">
      <c r="A924" s="9">
        <f t="shared" si="133"/>
        <v>149</v>
      </c>
      <c r="B924" s="8" t="s">
        <v>972</v>
      </c>
      <c r="C924" s="8">
        <f>димвенканали!C924</f>
        <v>51.3</v>
      </c>
      <c r="D924" s="8">
        <v>0</v>
      </c>
      <c r="E924" s="8">
        <v>0</v>
      </c>
      <c r="F924" s="8">
        <f t="shared" si="130"/>
        <v>51.3</v>
      </c>
      <c r="G924" s="8"/>
      <c r="H924" s="8"/>
      <c r="I924" s="8">
        <v>2</v>
      </c>
      <c r="J924" s="11">
        <v>1.5609756097560976E-3</v>
      </c>
      <c r="K924" s="18">
        <f t="shared" si="131"/>
        <v>3.4639765853658542</v>
      </c>
      <c r="L924" s="10">
        <f t="shared" si="127"/>
        <v>1.2737041904390247</v>
      </c>
      <c r="M924" s="10">
        <v>1.3682575609756098</v>
      </c>
      <c r="N924" s="10">
        <v>0.47000975609756102</v>
      </c>
      <c r="O924" s="247">
        <f t="shared" si="132"/>
        <v>0.47000975609756102</v>
      </c>
      <c r="P924" s="10">
        <f t="shared" si="128"/>
        <v>6.5759480928780496</v>
      </c>
      <c r="Q924" s="11">
        <f t="shared" si="129"/>
        <v>0.1281861226681881</v>
      </c>
    </row>
    <row r="925" spans="1:17">
      <c r="A925" s="9">
        <f t="shared" si="133"/>
        <v>150</v>
      </c>
      <c r="B925" s="8" t="s">
        <v>973</v>
      </c>
      <c r="C925" s="8">
        <f>димвенканали!C925</f>
        <v>34.299999999999997</v>
      </c>
      <c r="D925" s="8">
        <v>0</v>
      </c>
      <c r="E925" s="8">
        <v>0</v>
      </c>
      <c r="F925" s="8">
        <f t="shared" si="130"/>
        <v>34.299999999999997</v>
      </c>
      <c r="G925" s="8"/>
      <c r="H925" s="8"/>
      <c r="I925" s="8">
        <v>1</v>
      </c>
      <c r="J925" s="11">
        <v>7.8048780487804882E-4</v>
      </c>
      <c r="K925" s="18">
        <f t="shared" si="131"/>
        <v>1.7319882926829271</v>
      </c>
      <c r="L925" s="10">
        <f t="shared" si="127"/>
        <v>0.63685209521951236</v>
      </c>
      <c r="M925" s="10">
        <v>0.6841287804878049</v>
      </c>
      <c r="N925" s="10">
        <v>0.23500487804878051</v>
      </c>
      <c r="O925" s="247">
        <f t="shared" si="132"/>
        <v>0.23500487804878051</v>
      </c>
      <c r="P925" s="10">
        <f t="shared" si="128"/>
        <v>3.2879740464390248</v>
      </c>
      <c r="Q925" s="11">
        <f t="shared" si="129"/>
        <v>9.585930164545263E-2</v>
      </c>
    </row>
    <row r="926" spans="1:17">
      <c r="A926" s="9">
        <f t="shared" si="133"/>
        <v>151</v>
      </c>
      <c r="B926" s="8" t="s">
        <v>974</v>
      </c>
      <c r="C926" s="8">
        <f>димвенканали!C926</f>
        <v>20.6</v>
      </c>
      <c r="D926" s="8">
        <v>0</v>
      </c>
      <c r="E926" s="8">
        <v>0</v>
      </c>
      <c r="F926" s="8">
        <f t="shared" si="130"/>
        <v>20.6</v>
      </c>
      <c r="G926" s="8"/>
      <c r="H926" s="8"/>
      <c r="I926" s="8">
        <v>1</v>
      </c>
      <c r="J926" s="11">
        <v>7.8048780487804882E-4</v>
      </c>
      <c r="K926" s="18">
        <f t="shared" si="131"/>
        <v>1.7319882926829271</v>
      </c>
      <c r="L926" s="10">
        <f t="shared" si="127"/>
        <v>0.63685209521951236</v>
      </c>
      <c r="M926" s="10">
        <v>0.6841287804878049</v>
      </c>
      <c r="N926" s="10">
        <v>0.23500487804878051</v>
      </c>
      <c r="O926" s="247">
        <f t="shared" si="132"/>
        <v>0.23500487804878051</v>
      </c>
      <c r="P926" s="10">
        <f t="shared" si="128"/>
        <v>3.2879740464390248</v>
      </c>
      <c r="Q926" s="11">
        <f t="shared" si="129"/>
        <v>0.15961039060383614</v>
      </c>
    </row>
    <row r="927" spans="1:17">
      <c r="A927" s="9">
        <f t="shared" si="133"/>
        <v>152</v>
      </c>
      <c r="B927" s="8" t="s">
        <v>975</v>
      </c>
      <c r="C927" s="8">
        <f>димвенканали!C927</f>
        <v>103.2</v>
      </c>
      <c r="D927" s="8">
        <v>0</v>
      </c>
      <c r="E927" s="8">
        <v>0</v>
      </c>
      <c r="F927" s="8">
        <f t="shared" si="130"/>
        <v>103.2</v>
      </c>
      <c r="G927" s="8"/>
      <c r="H927" s="8"/>
      <c r="I927" s="8">
        <v>4</v>
      </c>
      <c r="J927" s="11">
        <v>3.1219512195121953E-3</v>
      </c>
      <c r="K927" s="18">
        <f t="shared" si="131"/>
        <v>6.9279531707317084</v>
      </c>
      <c r="L927" s="10">
        <f t="shared" si="127"/>
        <v>2.5474083808780494</v>
      </c>
      <c r="M927" s="10">
        <v>2.7365151219512196</v>
      </c>
      <c r="N927" s="10">
        <v>0.94001951219512203</v>
      </c>
      <c r="O927" s="247">
        <f t="shared" si="132"/>
        <v>0.94001951219512203</v>
      </c>
      <c r="P927" s="10">
        <f t="shared" si="128"/>
        <v>13.151896185756099</v>
      </c>
      <c r="Q927" s="11">
        <f t="shared" si="129"/>
        <v>0.12744085451314049</v>
      </c>
    </row>
    <row r="928" spans="1:17">
      <c r="A928" s="9">
        <f t="shared" si="133"/>
        <v>153</v>
      </c>
      <c r="B928" s="8" t="s">
        <v>976</v>
      </c>
      <c r="C928" s="8">
        <f>димвенканали!C928</f>
        <v>189.3</v>
      </c>
      <c r="D928" s="8">
        <v>0</v>
      </c>
      <c r="E928" s="8">
        <v>0</v>
      </c>
      <c r="F928" s="8">
        <f t="shared" si="130"/>
        <v>189.3</v>
      </c>
      <c r="G928" s="8"/>
      <c r="H928" s="8"/>
      <c r="I928" s="8">
        <v>6</v>
      </c>
      <c r="J928" s="11">
        <v>4.6829268292682934E-3</v>
      </c>
      <c r="K928" s="18">
        <f t="shared" si="131"/>
        <v>10.391929756097563</v>
      </c>
      <c r="L928" s="10">
        <f t="shared" si="127"/>
        <v>3.8211125713170739</v>
      </c>
      <c r="M928" s="10">
        <v>4.1047726829268294</v>
      </c>
      <c r="N928" s="10">
        <v>1.4100292682926832</v>
      </c>
      <c r="O928" s="247">
        <f t="shared" si="132"/>
        <v>1.4100292682926832</v>
      </c>
      <c r="P928" s="10">
        <f t="shared" si="128"/>
        <v>19.727844278634148</v>
      </c>
      <c r="Q928" s="11">
        <f t="shared" si="129"/>
        <v>0.1042147082864984</v>
      </c>
    </row>
    <row r="929" spans="1:17">
      <c r="A929" s="9">
        <f t="shared" si="133"/>
        <v>154</v>
      </c>
      <c r="B929" s="8" t="s">
        <v>977</v>
      </c>
      <c r="C929" s="8">
        <f>димвенканали!C929</f>
        <v>95.8</v>
      </c>
      <c r="D929" s="8">
        <v>0</v>
      </c>
      <c r="E929" s="8">
        <v>0</v>
      </c>
      <c r="F929" s="8">
        <f t="shared" si="130"/>
        <v>95.8</v>
      </c>
      <c r="G929" s="8"/>
      <c r="H929" s="8"/>
      <c r="I929" s="8">
        <v>3</v>
      </c>
      <c r="J929" s="11">
        <v>2.3414634146341467E-3</v>
      </c>
      <c r="K929" s="18">
        <f t="shared" si="131"/>
        <v>5.1959648780487813</v>
      </c>
      <c r="L929" s="10">
        <f t="shared" si="127"/>
        <v>1.910556285658537</v>
      </c>
      <c r="M929" s="10">
        <v>2.0523863414634147</v>
      </c>
      <c r="N929" s="10">
        <v>0.70501463414634158</v>
      </c>
      <c r="O929" s="247">
        <f t="shared" si="132"/>
        <v>0.70501463414634158</v>
      </c>
      <c r="P929" s="10">
        <f t="shared" si="128"/>
        <v>9.863922139317074</v>
      </c>
      <c r="Q929" s="11">
        <f t="shared" si="129"/>
        <v>0.10296369665257907</v>
      </c>
    </row>
    <row r="930" spans="1:17">
      <c r="A930" s="9">
        <f t="shared" si="133"/>
        <v>155</v>
      </c>
      <c r="B930" s="8" t="s">
        <v>978</v>
      </c>
      <c r="C930" s="8">
        <f>димвенканали!C930</f>
        <v>57.5</v>
      </c>
      <c r="D930" s="8">
        <v>0</v>
      </c>
      <c r="E930" s="8">
        <v>0</v>
      </c>
      <c r="F930" s="8">
        <f t="shared" si="130"/>
        <v>57.5</v>
      </c>
      <c r="G930" s="8"/>
      <c r="H930" s="8"/>
      <c r="I930" s="8">
        <v>1</v>
      </c>
      <c r="J930" s="11">
        <v>7.8048780487804882E-4</v>
      </c>
      <c r="K930" s="18">
        <f t="shared" si="131"/>
        <v>1.7319882926829271</v>
      </c>
      <c r="L930" s="10">
        <f t="shared" si="127"/>
        <v>0.63685209521951236</v>
      </c>
      <c r="M930" s="10">
        <v>0.6841287804878049</v>
      </c>
      <c r="N930" s="10">
        <v>0.23500487804878051</v>
      </c>
      <c r="O930" s="247">
        <f t="shared" si="132"/>
        <v>0.23500487804878051</v>
      </c>
      <c r="P930" s="10">
        <f t="shared" si="128"/>
        <v>3.2879740464390248</v>
      </c>
      <c r="Q930" s="11">
        <f t="shared" si="129"/>
        <v>5.7182157329374345E-2</v>
      </c>
    </row>
    <row r="931" spans="1:17">
      <c r="A931" s="9">
        <f t="shared" si="133"/>
        <v>156</v>
      </c>
      <c r="B931" s="8" t="s">
        <v>979</v>
      </c>
      <c r="C931" s="8">
        <f>димвенканали!C931</f>
        <v>51.1</v>
      </c>
      <c r="D931" s="8">
        <v>0</v>
      </c>
      <c r="E931" s="8">
        <v>0</v>
      </c>
      <c r="F931" s="8">
        <f t="shared" si="130"/>
        <v>51.1</v>
      </c>
      <c r="G931" s="8"/>
      <c r="H931" s="8"/>
      <c r="I931" s="8">
        <v>1</v>
      </c>
      <c r="J931" s="11">
        <v>7.8048780487804882E-4</v>
      </c>
      <c r="K931" s="18">
        <f t="shared" si="131"/>
        <v>1.7319882926829271</v>
      </c>
      <c r="L931" s="10">
        <f t="shared" si="127"/>
        <v>0.63685209521951236</v>
      </c>
      <c r="M931" s="10">
        <v>0.6841287804878049</v>
      </c>
      <c r="N931" s="10">
        <v>0.23500487804878051</v>
      </c>
      <c r="O931" s="247">
        <f t="shared" si="132"/>
        <v>0.23500487804878051</v>
      </c>
      <c r="P931" s="10">
        <f t="shared" si="128"/>
        <v>3.2879740464390248</v>
      </c>
      <c r="Q931" s="11">
        <f t="shared" si="129"/>
        <v>6.4343914803112023E-2</v>
      </c>
    </row>
    <row r="932" spans="1:17">
      <c r="A932" s="9">
        <f t="shared" si="133"/>
        <v>157</v>
      </c>
      <c r="B932" s="8" t="s">
        <v>980</v>
      </c>
      <c r="C932" s="8">
        <f>димвенканали!C932</f>
        <v>88.4</v>
      </c>
      <c r="D932" s="8">
        <v>0</v>
      </c>
      <c r="E932" s="8">
        <v>0</v>
      </c>
      <c r="F932" s="8">
        <f t="shared" si="130"/>
        <v>88.4</v>
      </c>
      <c r="G932" s="8"/>
      <c r="H932" s="8"/>
      <c r="I932" s="8">
        <v>3</v>
      </c>
      <c r="J932" s="11">
        <v>2.3414634146341467E-3</v>
      </c>
      <c r="K932" s="18">
        <f t="shared" si="131"/>
        <v>5.1959648780487813</v>
      </c>
      <c r="L932" s="10">
        <f t="shared" si="127"/>
        <v>1.910556285658537</v>
      </c>
      <c r="M932" s="10">
        <v>2.0523863414634147</v>
      </c>
      <c r="N932" s="10">
        <v>0.70501463414634158</v>
      </c>
      <c r="O932" s="247">
        <f t="shared" si="132"/>
        <v>0.70501463414634158</v>
      </c>
      <c r="P932" s="10">
        <f t="shared" si="128"/>
        <v>9.863922139317074</v>
      </c>
      <c r="Q932" s="11">
        <f t="shared" si="129"/>
        <v>0.11158282963028364</v>
      </c>
    </row>
    <row r="933" spans="1:17">
      <c r="A933" s="9">
        <f t="shared" si="133"/>
        <v>158</v>
      </c>
      <c r="B933" s="8" t="s">
        <v>981</v>
      </c>
      <c r="C933" s="8">
        <f>димвенканали!C933</f>
        <v>106.3</v>
      </c>
      <c r="D933" s="8">
        <v>0</v>
      </c>
      <c r="E933" s="8">
        <v>0</v>
      </c>
      <c r="F933" s="8">
        <f t="shared" si="130"/>
        <v>106.3</v>
      </c>
      <c r="G933" s="8"/>
      <c r="H933" s="8"/>
      <c r="I933" s="8">
        <v>3</v>
      </c>
      <c r="J933" s="11">
        <v>2.3414634146341467E-3</v>
      </c>
      <c r="K933" s="18">
        <f t="shared" si="131"/>
        <v>5.1959648780487813</v>
      </c>
      <c r="L933" s="10">
        <f t="shared" si="127"/>
        <v>1.910556285658537</v>
      </c>
      <c r="M933" s="10">
        <v>2.0523863414634147</v>
      </c>
      <c r="N933" s="10">
        <v>0.70501463414634158</v>
      </c>
      <c r="O933" s="247">
        <f t="shared" si="132"/>
        <v>0.70501463414634158</v>
      </c>
      <c r="P933" s="10">
        <f t="shared" si="128"/>
        <v>9.863922139317074</v>
      </c>
      <c r="Q933" s="11">
        <f t="shared" si="129"/>
        <v>9.2793246842117344E-2</v>
      </c>
    </row>
    <row r="934" spans="1:17">
      <c r="A934" s="9">
        <f t="shared" si="133"/>
        <v>159</v>
      </c>
      <c r="B934" s="8" t="s">
        <v>982</v>
      </c>
      <c r="C934" s="8">
        <f>димвенканали!C934</f>
        <v>81.489999999999995</v>
      </c>
      <c r="D934" s="8">
        <v>0</v>
      </c>
      <c r="E934" s="8">
        <v>0</v>
      </c>
      <c r="F934" s="8">
        <f t="shared" si="130"/>
        <v>81.489999999999995</v>
      </c>
      <c r="G934" s="8"/>
      <c r="H934" s="8"/>
      <c r="I934" s="8">
        <v>3</v>
      </c>
      <c r="J934" s="11">
        <v>2.3414634146341467E-3</v>
      </c>
      <c r="K934" s="18">
        <f t="shared" si="131"/>
        <v>5.1959648780487813</v>
      </c>
      <c r="L934" s="10">
        <f t="shared" si="127"/>
        <v>1.910556285658537</v>
      </c>
      <c r="M934" s="10">
        <v>2.0523863414634147</v>
      </c>
      <c r="N934" s="10">
        <v>0.70501463414634158</v>
      </c>
      <c r="O934" s="247">
        <f t="shared" si="132"/>
        <v>0.70501463414634158</v>
      </c>
      <c r="P934" s="10">
        <f t="shared" si="128"/>
        <v>9.863922139317074</v>
      </c>
      <c r="Q934" s="11">
        <f t="shared" si="129"/>
        <v>0.12104457159549729</v>
      </c>
    </row>
    <row r="935" spans="1:17">
      <c r="A935" s="9">
        <f t="shared" si="133"/>
        <v>160</v>
      </c>
      <c r="B935" s="8" t="s">
        <v>983</v>
      </c>
      <c r="C935" s="8">
        <f>димвенканали!C935</f>
        <v>153.19999999999999</v>
      </c>
      <c r="D935" s="8">
        <v>0</v>
      </c>
      <c r="E935" s="8">
        <v>0</v>
      </c>
      <c r="F935" s="8">
        <f t="shared" si="130"/>
        <v>153.19999999999999</v>
      </c>
      <c r="G935" s="8"/>
      <c r="H935" s="8"/>
      <c r="I935" s="8">
        <v>6</v>
      </c>
      <c r="J935" s="11">
        <v>4.6829268292682934E-3</v>
      </c>
      <c r="K935" s="18">
        <f t="shared" si="131"/>
        <v>10.391929756097563</v>
      </c>
      <c r="L935" s="10">
        <f t="shared" ref="L935:L955" si="134">K935*0.3677</f>
        <v>3.8211125713170739</v>
      </c>
      <c r="M935" s="10">
        <v>4.1047726829268294</v>
      </c>
      <c r="N935" s="10">
        <v>1.4100292682926832</v>
      </c>
      <c r="O935" s="247">
        <f t="shared" si="132"/>
        <v>1.4100292682926832</v>
      </c>
      <c r="P935" s="10">
        <f t="shared" ref="P935:P956" si="135">K935+L935+M935+O935</f>
        <v>19.727844278634148</v>
      </c>
      <c r="Q935" s="11">
        <f t="shared" ref="Q935:Q956" si="136">P935/F935</f>
        <v>0.12877182949500096</v>
      </c>
    </row>
    <row r="936" spans="1:17">
      <c r="A936" s="9">
        <f t="shared" si="133"/>
        <v>161</v>
      </c>
      <c r="B936" s="8" t="s">
        <v>984</v>
      </c>
      <c r="C936" s="8">
        <f>димвенканали!C936</f>
        <v>130.4</v>
      </c>
      <c r="D936" s="8">
        <v>0</v>
      </c>
      <c r="E936" s="8">
        <v>0</v>
      </c>
      <c r="F936" s="8">
        <f t="shared" si="130"/>
        <v>130.4</v>
      </c>
      <c r="G936" s="8"/>
      <c r="H936" s="8"/>
      <c r="I936" s="8">
        <v>4</v>
      </c>
      <c r="J936" s="11">
        <v>3.1219512195121953E-3</v>
      </c>
      <c r="K936" s="18">
        <f t="shared" si="131"/>
        <v>6.9279531707317084</v>
      </c>
      <c r="L936" s="10">
        <f t="shared" si="134"/>
        <v>2.5474083808780494</v>
      </c>
      <c r="M936" s="10">
        <v>2.7365151219512196</v>
      </c>
      <c r="N936" s="10">
        <v>0.94001951219512203</v>
      </c>
      <c r="O936" s="247">
        <f t="shared" si="132"/>
        <v>0.94001951219512203</v>
      </c>
      <c r="P936" s="10">
        <f t="shared" si="135"/>
        <v>13.151896185756099</v>
      </c>
      <c r="Q936" s="11">
        <f t="shared" si="136"/>
        <v>0.10085809958401916</v>
      </c>
    </row>
    <row r="937" spans="1:17">
      <c r="A937" s="9">
        <f t="shared" si="133"/>
        <v>162</v>
      </c>
      <c r="B937" s="8" t="s">
        <v>985</v>
      </c>
      <c r="C937" s="8">
        <f>димвенканали!C937</f>
        <v>5265.83</v>
      </c>
      <c r="D937" s="8">
        <v>0</v>
      </c>
      <c r="E937" s="8">
        <v>1489.9</v>
      </c>
      <c r="F937" s="8">
        <f t="shared" si="130"/>
        <v>6755.73</v>
      </c>
      <c r="G937" s="8"/>
      <c r="H937" s="8">
        <v>2</v>
      </c>
      <c r="I937" s="8">
        <v>96</v>
      </c>
      <c r="J937" s="11">
        <v>7.6487804878048779E-2</v>
      </c>
      <c r="K937" s="18">
        <f t="shared" si="131"/>
        <v>169.73485268292683</v>
      </c>
      <c r="L937" s="10">
        <f t="shared" si="134"/>
        <v>62.411505331512203</v>
      </c>
      <c r="M937" s="10">
        <v>67.044620487804877</v>
      </c>
      <c r="N937" s="10">
        <v>23.030478048780488</v>
      </c>
      <c r="O937" s="247">
        <f t="shared" si="132"/>
        <v>23.030478048780488</v>
      </c>
      <c r="P937" s="10">
        <f t="shared" si="135"/>
        <v>322.2214565510244</v>
      </c>
      <c r="Q937" s="11">
        <f t="shared" si="136"/>
        <v>4.7696023457276179E-2</v>
      </c>
    </row>
    <row r="938" spans="1:17">
      <c r="A938" s="9">
        <f t="shared" si="133"/>
        <v>163</v>
      </c>
      <c r="B938" s="8" t="s">
        <v>986</v>
      </c>
      <c r="C938" s="8">
        <f>димвенканали!C938</f>
        <v>3884.83</v>
      </c>
      <c r="D938" s="8">
        <v>0</v>
      </c>
      <c r="E938" s="8">
        <v>230.5</v>
      </c>
      <c r="F938" s="8">
        <f t="shared" si="130"/>
        <v>4115.33</v>
      </c>
      <c r="G938" s="8"/>
      <c r="H938" s="8">
        <v>4</v>
      </c>
      <c r="I938" s="8">
        <v>65</v>
      </c>
      <c r="J938" s="11">
        <v>5.3853658536585372E-2</v>
      </c>
      <c r="K938" s="18">
        <f t="shared" si="131"/>
        <v>119.50719219512197</v>
      </c>
      <c r="L938" s="10">
        <f t="shared" si="134"/>
        <v>43.942794570146354</v>
      </c>
      <c r="M938" s="10">
        <v>47.204885853658539</v>
      </c>
      <c r="N938" s="10">
        <v>16.215336585365858</v>
      </c>
      <c r="O938" s="247">
        <f t="shared" si="132"/>
        <v>16.215336585365858</v>
      </c>
      <c r="P938" s="10">
        <f t="shared" si="135"/>
        <v>226.87020920429273</v>
      </c>
      <c r="Q938" s="11">
        <f t="shared" si="136"/>
        <v>5.5128072160505415E-2</v>
      </c>
    </row>
    <row r="939" spans="1:17">
      <c r="A939" s="9">
        <f t="shared" si="133"/>
        <v>164</v>
      </c>
      <c r="B939" s="8" t="s">
        <v>987</v>
      </c>
      <c r="C939" s="8">
        <f>димвенканали!C939</f>
        <v>4215.83</v>
      </c>
      <c r="D939" s="8">
        <v>0</v>
      </c>
      <c r="E939" s="8">
        <v>0</v>
      </c>
      <c r="F939" s="8">
        <f t="shared" si="130"/>
        <v>4215.83</v>
      </c>
      <c r="G939" s="8"/>
      <c r="H939" s="8"/>
      <c r="I939" s="8">
        <v>84</v>
      </c>
      <c r="J939" s="11">
        <v>6.55609756097561E-2</v>
      </c>
      <c r="K939" s="18">
        <f t="shared" si="131"/>
        <v>145.48701658536586</v>
      </c>
      <c r="L939" s="10">
        <f t="shared" si="134"/>
        <v>53.49557599843903</v>
      </c>
      <c r="M939" s="10">
        <v>57.466817560975606</v>
      </c>
      <c r="N939" s="10">
        <v>19.740409756097563</v>
      </c>
      <c r="O939" s="247">
        <f t="shared" si="132"/>
        <v>19.740409756097563</v>
      </c>
      <c r="P939" s="10">
        <f t="shared" si="135"/>
        <v>276.18981990087804</v>
      </c>
      <c r="Q939" s="11">
        <f t="shared" si="136"/>
        <v>6.5512560966850666E-2</v>
      </c>
    </row>
    <row r="940" spans="1:17">
      <c r="A940" s="9">
        <f t="shared" si="133"/>
        <v>165</v>
      </c>
      <c r="B940" s="8" t="s">
        <v>988</v>
      </c>
      <c r="C940" s="8">
        <f>димвенканали!C940</f>
        <v>4235.75</v>
      </c>
      <c r="D940" s="8">
        <v>0</v>
      </c>
      <c r="E940" s="8">
        <v>0</v>
      </c>
      <c r="F940" s="8">
        <f t="shared" si="130"/>
        <v>4235.75</v>
      </c>
      <c r="G940" s="8"/>
      <c r="H940" s="8"/>
      <c r="I940" s="8">
        <v>84</v>
      </c>
      <c r="J940" s="11">
        <v>6.55609756097561E-2</v>
      </c>
      <c r="K940" s="18">
        <f t="shared" si="131"/>
        <v>145.48701658536586</v>
      </c>
      <c r="L940" s="10">
        <f t="shared" si="134"/>
        <v>53.49557599843903</v>
      </c>
      <c r="M940" s="10">
        <v>57.466817560975606</v>
      </c>
      <c r="N940" s="10">
        <v>19.740409756097563</v>
      </c>
      <c r="O940" s="247">
        <f t="shared" si="132"/>
        <v>19.740409756097563</v>
      </c>
      <c r="P940" s="10">
        <f t="shared" si="135"/>
        <v>276.18981990087804</v>
      </c>
      <c r="Q940" s="11">
        <f t="shared" si="136"/>
        <v>6.5204466718025864E-2</v>
      </c>
    </row>
    <row r="941" spans="1:17">
      <c r="A941" s="9">
        <f t="shared" si="133"/>
        <v>166</v>
      </c>
      <c r="B941" s="8" t="s">
        <v>989</v>
      </c>
      <c r="C941" s="8">
        <f>димвенканали!C941</f>
        <v>4215</v>
      </c>
      <c r="D941" s="8">
        <v>0</v>
      </c>
      <c r="E941" s="8">
        <v>0</v>
      </c>
      <c r="F941" s="8">
        <f t="shared" ref="F941:F954" si="137">C941+D941+E941</f>
        <v>4215</v>
      </c>
      <c r="G941" s="8"/>
      <c r="H941" s="8"/>
      <c r="I941" s="8">
        <v>84</v>
      </c>
      <c r="J941" s="11">
        <v>6.55609756097561E-2</v>
      </c>
      <c r="K941" s="18">
        <f t="shared" si="131"/>
        <v>145.48701658536586</v>
      </c>
      <c r="L941" s="10">
        <f t="shared" si="134"/>
        <v>53.49557599843903</v>
      </c>
      <c r="M941" s="10">
        <v>57.466817560975606</v>
      </c>
      <c r="N941" s="10">
        <v>19.740409756097563</v>
      </c>
      <c r="O941" s="247">
        <f t="shared" si="132"/>
        <v>19.740409756097563</v>
      </c>
      <c r="P941" s="10">
        <f t="shared" si="135"/>
        <v>276.18981990087804</v>
      </c>
      <c r="Q941" s="11">
        <f t="shared" si="136"/>
        <v>6.5525461423695863E-2</v>
      </c>
    </row>
    <row r="942" spans="1:17">
      <c r="A942" s="9">
        <f t="shared" si="133"/>
        <v>167</v>
      </c>
      <c r="B942" s="8" t="s">
        <v>990</v>
      </c>
      <c r="C942" s="8">
        <f>димвенканали!C942</f>
        <v>4962.2</v>
      </c>
      <c r="D942" s="8">
        <v>0</v>
      </c>
      <c r="E942" s="8">
        <v>0</v>
      </c>
      <c r="F942" s="8">
        <f t="shared" si="137"/>
        <v>4962.2</v>
      </c>
      <c r="G942" s="8"/>
      <c r="H942" s="8"/>
      <c r="I942" s="8">
        <v>90</v>
      </c>
      <c r="J942" s="11">
        <v>7.0243902439024397E-2</v>
      </c>
      <c r="K942" s="18">
        <f t="shared" si="131"/>
        <v>155.87894634146343</v>
      </c>
      <c r="L942" s="10">
        <f t="shared" si="134"/>
        <v>57.31668856975611</v>
      </c>
      <c r="M942" s="10">
        <v>61.571590243902442</v>
      </c>
      <c r="N942" s="10">
        <v>21.150439024390248</v>
      </c>
      <c r="O942" s="247">
        <f t="shared" si="132"/>
        <v>21.150439024390248</v>
      </c>
      <c r="P942" s="10">
        <f t="shared" si="135"/>
        <v>295.91766417951226</v>
      </c>
      <c r="Q942" s="11">
        <f t="shared" si="136"/>
        <v>5.9634368662994694E-2</v>
      </c>
    </row>
    <row r="943" spans="1:17">
      <c r="A943" s="9">
        <f t="shared" si="133"/>
        <v>168</v>
      </c>
      <c r="B943" s="8" t="s">
        <v>991</v>
      </c>
      <c r="C943" s="8">
        <f>димвенканали!C943</f>
        <v>3826.09</v>
      </c>
      <c r="D943" s="8">
        <v>0</v>
      </c>
      <c r="E943" s="8">
        <v>0</v>
      </c>
      <c r="F943" s="8">
        <f t="shared" si="137"/>
        <v>3826.09</v>
      </c>
      <c r="G943" s="8"/>
      <c r="H943" s="8"/>
      <c r="I943" s="8">
        <v>65</v>
      </c>
      <c r="J943" s="11">
        <v>5.0731707317073174E-2</v>
      </c>
      <c r="K943" s="18">
        <f t="shared" si="131"/>
        <v>112.57923902439026</v>
      </c>
      <c r="L943" s="10">
        <f t="shared" si="134"/>
        <v>41.395386189268301</v>
      </c>
      <c r="M943" s="10">
        <v>44.468370731707317</v>
      </c>
      <c r="N943" s="10">
        <v>15.275317073170735</v>
      </c>
      <c r="O943" s="247">
        <f t="shared" si="132"/>
        <v>15.275317073170735</v>
      </c>
      <c r="P943" s="10">
        <f t="shared" si="135"/>
        <v>213.71831301853661</v>
      </c>
      <c r="Q943" s="11">
        <f t="shared" si="136"/>
        <v>5.5858151015406483E-2</v>
      </c>
    </row>
    <row r="944" spans="1:17">
      <c r="A944" s="9">
        <f t="shared" si="133"/>
        <v>169</v>
      </c>
      <c r="B944" s="8" t="s">
        <v>992</v>
      </c>
      <c r="C944" s="8">
        <f>димвенканали!C944</f>
        <v>3985.25</v>
      </c>
      <c r="D944" s="8">
        <v>0</v>
      </c>
      <c r="E944" s="8">
        <v>0</v>
      </c>
      <c r="F944" s="8">
        <f t="shared" si="137"/>
        <v>3985.25</v>
      </c>
      <c r="G944" s="8"/>
      <c r="H944" s="8"/>
      <c r="I944" s="8">
        <v>72</v>
      </c>
      <c r="J944" s="11">
        <v>5.6195121951219514E-2</v>
      </c>
      <c r="K944" s="18">
        <f t="shared" si="131"/>
        <v>124.70315707317074</v>
      </c>
      <c r="L944" s="10">
        <f t="shared" si="134"/>
        <v>45.853350855804884</v>
      </c>
      <c r="M944" s="10">
        <v>49.257272195121949</v>
      </c>
      <c r="N944" s="10">
        <v>16.920351219512195</v>
      </c>
      <c r="O944" s="247">
        <f t="shared" si="132"/>
        <v>16.920351219512195</v>
      </c>
      <c r="P944" s="10">
        <f t="shared" si="135"/>
        <v>236.73413134360976</v>
      </c>
      <c r="Q944" s="11">
        <f t="shared" si="136"/>
        <v>5.9402579849095985E-2</v>
      </c>
    </row>
    <row r="945" spans="1:17">
      <c r="A945" s="9">
        <f t="shared" si="133"/>
        <v>170</v>
      </c>
      <c r="B945" s="8" t="s">
        <v>993</v>
      </c>
      <c r="C945" s="8">
        <f>димвенканали!C945</f>
        <v>3992.96</v>
      </c>
      <c r="D945" s="8">
        <v>0</v>
      </c>
      <c r="E945" s="8">
        <v>0</v>
      </c>
      <c r="F945" s="8">
        <f t="shared" si="137"/>
        <v>3992.96</v>
      </c>
      <c r="G945" s="8"/>
      <c r="H945" s="8"/>
      <c r="I945" s="8">
        <v>72</v>
      </c>
      <c r="J945" s="11">
        <v>5.6195121951219514E-2</v>
      </c>
      <c r="K945" s="18">
        <f t="shared" si="131"/>
        <v>124.70315707317074</v>
      </c>
      <c r="L945" s="10">
        <f t="shared" si="134"/>
        <v>45.853350855804884</v>
      </c>
      <c r="M945" s="10">
        <v>49.257272195121949</v>
      </c>
      <c r="N945" s="10">
        <v>16.920351219512195</v>
      </c>
      <c r="O945" s="247">
        <f t="shared" si="132"/>
        <v>16.920351219512195</v>
      </c>
      <c r="P945" s="10">
        <f t="shared" si="135"/>
        <v>236.73413134360976</v>
      </c>
      <c r="Q945" s="11">
        <f t="shared" si="136"/>
        <v>5.9287879503829181E-2</v>
      </c>
    </row>
    <row r="946" spans="1:17">
      <c r="A946" s="9">
        <f t="shared" si="133"/>
        <v>171</v>
      </c>
      <c r="B946" s="8" t="s">
        <v>994</v>
      </c>
      <c r="C946" s="8">
        <f>димвенканали!C946</f>
        <v>4337.99</v>
      </c>
      <c r="D946" s="8">
        <v>0</v>
      </c>
      <c r="E946" s="8">
        <v>0</v>
      </c>
      <c r="F946" s="8">
        <f t="shared" si="137"/>
        <v>4337.99</v>
      </c>
      <c r="G946" s="8"/>
      <c r="H946" s="8"/>
      <c r="I946" s="8">
        <v>72</v>
      </c>
      <c r="J946" s="11">
        <v>5.6195121951219514E-2</v>
      </c>
      <c r="K946" s="18">
        <f t="shared" si="131"/>
        <v>124.70315707317074</v>
      </c>
      <c r="L946" s="10">
        <f t="shared" si="134"/>
        <v>45.853350855804884</v>
      </c>
      <c r="M946" s="10">
        <v>49.257272195121949</v>
      </c>
      <c r="N946" s="10">
        <v>16.920351219512195</v>
      </c>
      <c r="O946" s="247">
        <f t="shared" si="132"/>
        <v>16.920351219512195</v>
      </c>
      <c r="P946" s="10">
        <f t="shared" si="135"/>
        <v>236.73413134360976</v>
      </c>
      <c r="Q946" s="11">
        <f t="shared" si="136"/>
        <v>5.4572309144006736E-2</v>
      </c>
    </row>
    <row r="947" spans="1:17">
      <c r="A947" s="9">
        <f t="shared" si="133"/>
        <v>172</v>
      </c>
      <c r="B947" s="8" t="s">
        <v>995</v>
      </c>
      <c r="C947" s="8">
        <f>димвенканали!C947</f>
        <v>3093.3</v>
      </c>
      <c r="D947" s="8">
        <v>0</v>
      </c>
      <c r="E947" s="8">
        <v>0</v>
      </c>
      <c r="F947" s="8">
        <f t="shared" si="137"/>
        <v>3093.3</v>
      </c>
      <c r="G947" s="8"/>
      <c r="H947" s="8"/>
      <c r="I947" s="8">
        <v>55</v>
      </c>
      <c r="J947" s="11">
        <v>4.2926829268292686E-2</v>
      </c>
      <c r="K947" s="18">
        <f t="shared" si="131"/>
        <v>95.259356097560982</v>
      </c>
      <c r="L947" s="10">
        <f t="shared" si="134"/>
        <v>35.026865237073174</v>
      </c>
      <c r="M947" s="10">
        <v>37.627082926829267</v>
      </c>
      <c r="N947" s="10">
        <v>12.925268292682929</v>
      </c>
      <c r="O947" s="247">
        <f t="shared" si="132"/>
        <v>12.925268292682929</v>
      </c>
      <c r="P947" s="10">
        <f t="shared" si="135"/>
        <v>180.83857255414637</v>
      </c>
      <c r="Q947" s="11">
        <f t="shared" si="136"/>
        <v>5.8461375409480605E-2</v>
      </c>
    </row>
    <row r="948" spans="1:17">
      <c r="A948" s="9">
        <f t="shared" si="133"/>
        <v>173</v>
      </c>
      <c r="B948" s="8" t="s">
        <v>996</v>
      </c>
      <c r="C948" s="8">
        <f>димвенканали!C948</f>
        <v>4114.87</v>
      </c>
      <c r="D948" s="8">
        <v>0</v>
      </c>
      <c r="E948" s="8">
        <v>0</v>
      </c>
      <c r="F948" s="8">
        <f t="shared" si="137"/>
        <v>4114.87</v>
      </c>
      <c r="G948" s="8"/>
      <c r="H948" s="8"/>
      <c r="I948" s="8">
        <v>72</v>
      </c>
      <c r="J948" s="11">
        <v>5.6195121951219514E-2</v>
      </c>
      <c r="K948" s="18">
        <f t="shared" si="131"/>
        <v>124.70315707317074</v>
      </c>
      <c r="L948" s="10">
        <f t="shared" si="134"/>
        <v>45.853350855804884</v>
      </c>
      <c r="M948" s="10">
        <v>49.257272195121949</v>
      </c>
      <c r="N948" s="10">
        <v>16.920351219512195</v>
      </c>
      <c r="O948" s="247">
        <f t="shared" si="132"/>
        <v>16.920351219512195</v>
      </c>
      <c r="P948" s="10">
        <f t="shared" si="135"/>
        <v>236.73413134360976</v>
      </c>
      <c r="Q948" s="11">
        <f t="shared" si="136"/>
        <v>5.7531375558306765E-2</v>
      </c>
    </row>
    <row r="949" spans="1:17">
      <c r="A949" s="9">
        <f t="shared" si="133"/>
        <v>174</v>
      </c>
      <c r="B949" s="8" t="s">
        <v>997</v>
      </c>
      <c r="C949" s="8">
        <f>димвенканали!C949</f>
        <v>5499.38</v>
      </c>
      <c r="D949" s="8">
        <v>0</v>
      </c>
      <c r="E949" s="8">
        <v>0</v>
      </c>
      <c r="F949" s="8">
        <f t="shared" si="137"/>
        <v>5499.38</v>
      </c>
      <c r="G949" s="8"/>
      <c r="H949" s="8"/>
      <c r="I949" s="8">
        <v>108</v>
      </c>
      <c r="J949" s="11">
        <v>8.4292682926829274E-2</v>
      </c>
      <c r="K949" s="18">
        <f t="shared" si="131"/>
        <v>187.05473560975611</v>
      </c>
      <c r="L949" s="10">
        <f t="shared" si="134"/>
        <v>68.780026283707329</v>
      </c>
      <c r="M949" s="10">
        <v>73.885908292682927</v>
      </c>
      <c r="N949" s="10">
        <v>25.380526829268295</v>
      </c>
      <c r="O949" s="247">
        <f t="shared" si="132"/>
        <v>25.380526829268295</v>
      </c>
      <c r="P949" s="10">
        <f t="shared" si="135"/>
        <v>355.1011970154147</v>
      </c>
      <c r="Q949" s="11">
        <f t="shared" si="136"/>
        <v>6.4571132930514835E-2</v>
      </c>
    </row>
    <row r="950" spans="1:17">
      <c r="A950" s="9">
        <f t="shared" si="133"/>
        <v>175</v>
      </c>
      <c r="B950" s="8" t="s">
        <v>998</v>
      </c>
      <c r="C950" s="8">
        <f>димвенканали!C950</f>
        <v>9903.31</v>
      </c>
      <c r="D950" s="8">
        <v>0</v>
      </c>
      <c r="E950" s="8">
        <v>0</v>
      </c>
      <c r="F950" s="8">
        <f t="shared" si="137"/>
        <v>9903.31</v>
      </c>
      <c r="G950" s="8"/>
      <c r="H950" s="8"/>
      <c r="I950" s="8">
        <v>180</v>
      </c>
      <c r="J950" s="11">
        <v>0.14048780487804879</v>
      </c>
      <c r="K950" s="18">
        <f t="shared" si="131"/>
        <v>311.75789268292687</v>
      </c>
      <c r="L950" s="10">
        <f t="shared" si="134"/>
        <v>114.63337713951222</v>
      </c>
      <c r="M950" s="10">
        <v>123.14318048780488</v>
      </c>
      <c r="N950" s="10">
        <v>42.300878048780497</v>
      </c>
      <c r="O950" s="247">
        <f t="shared" si="132"/>
        <v>42.300878048780497</v>
      </c>
      <c r="P950" s="10">
        <f t="shared" si="135"/>
        <v>591.83532835902452</v>
      </c>
      <c r="Q950" s="11">
        <f t="shared" si="136"/>
        <v>5.9761365478716161E-2</v>
      </c>
    </row>
    <row r="951" spans="1:17">
      <c r="A951" s="9">
        <f t="shared" si="133"/>
        <v>176</v>
      </c>
      <c r="B951" s="8" t="s">
        <v>999</v>
      </c>
      <c r="C951" s="8">
        <f>димвенканали!C951</f>
        <v>3585.51</v>
      </c>
      <c r="D951" s="8">
        <v>0</v>
      </c>
      <c r="E951" s="8">
        <v>0</v>
      </c>
      <c r="F951" s="8">
        <f t="shared" si="137"/>
        <v>3585.51</v>
      </c>
      <c r="G951" s="8"/>
      <c r="H951" s="8"/>
      <c r="I951" s="8">
        <v>72</v>
      </c>
      <c r="J951" s="11">
        <v>5.6195121951219514E-2</v>
      </c>
      <c r="K951" s="18">
        <f t="shared" si="131"/>
        <v>124.70315707317074</v>
      </c>
      <c r="L951" s="10">
        <f t="shared" si="134"/>
        <v>45.853350855804884</v>
      </c>
      <c r="M951" s="10">
        <v>49.257272195121949</v>
      </c>
      <c r="N951" s="10">
        <v>16.920351219512195</v>
      </c>
      <c r="O951" s="247">
        <f t="shared" si="132"/>
        <v>16.920351219512195</v>
      </c>
      <c r="P951" s="10">
        <f t="shared" si="135"/>
        <v>236.73413134360976</v>
      </c>
      <c r="Q951" s="11">
        <f t="shared" si="136"/>
        <v>6.6025232489550931E-2</v>
      </c>
    </row>
    <row r="952" spans="1:17">
      <c r="A952" s="9">
        <f t="shared" si="133"/>
        <v>177</v>
      </c>
      <c r="B952" s="8" t="s">
        <v>1000</v>
      </c>
      <c r="C952" s="8">
        <f>димвенканали!C952</f>
        <v>4638.37</v>
      </c>
      <c r="D952" s="8">
        <v>0</v>
      </c>
      <c r="E952" s="8">
        <v>0</v>
      </c>
      <c r="F952" s="8">
        <f t="shared" si="137"/>
        <v>4638.37</v>
      </c>
      <c r="G952" s="8"/>
      <c r="H952" s="8"/>
      <c r="I952" s="8">
        <v>100</v>
      </c>
      <c r="J952" s="11">
        <v>7.8048780487804878E-2</v>
      </c>
      <c r="K952" s="18">
        <f t="shared" si="131"/>
        <v>173.19882926829268</v>
      </c>
      <c r="L952" s="10">
        <f t="shared" si="134"/>
        <v>63.685209521951222</v>
      </c>
      <c r="M952" s="10">
        <v>68.412878048780485</v>
      </c>
      <c r="N952" s="10">
        <v>23.500487804878052</v>
      </c>
      <c r="O952" s="247">
        <f t="shared" si="132"/>
        <v>23.500487804878052</v>
      </c>
      <c r="P952" s="10">
        <f t="shared" si="135"/>
        <v>328.79740464390244</v>
      </c>
      <c r="Q952" s="11">
        <f t="shared" si="136"/>
        <v>7.0886411529029039E-2</v>
      </c>
    </row>
    <row r="953" spans="1:17">
      <c r="A953" s="9">
        <f t="shared" si="133"/>
        <v>178</v>
      </c>
      <c r="B953" s="8" t="s">
        <v>1001</v>
      </c>
      <c r="C953" s="8">
        <f>димвенканали!C953</f>
        <v>4563.3</v>
      </c>
      <c r="D953" s="8">
        <v>0</v>
      </c>
      <c r="E953" s="8">
        <v>0</v>
      </c>
      <c r="F953" s="8">
        <f t="shared" si="137"/>
        <v>4563.3</v>
      </c>
      <c r="G953" s="8"/>
      <c r="H953" s="8"/>
      <c r="I953" s="8">
        <v>80</v>
      </c>
      <c r="J953" s="11">
        <v>6.2439024390243902E-2</v>
      </c>
      <c r="K953" s="18">
        <f t="shared" si="131"/>
        <v>138.55906341463415</v>
      </c>
      <c r="L953" s="10">
        <f t="shared" si="134"/>
        <v>50.948167617560983</v>
      </c>
      <c r="M953" s="10">
        <v>54.730302439024385</v>
      </c>
      <c r="N953" s="10">
        <v>18.800390243902442</v>
      </c>
      <c r="O953" s="247">
        <f t="shared" si="132"/>
        <v>18.800390243902442</v>
      </c>
      <c r="P953" s="10">
        <f t="shared" si="135"/>
        <v>263.03792371512196</v>
      </c>
      <c r="Q953" s="11">
        <f t="shared" si="136"/>
        <v>5.7642040566064458E-2</v>
      </c>
    </row>
    <row r="954" spans="1:17">
      <c r="A954" s="9">
        <f t="shared" si="133"/>
        <v>179</v>
      </c>
      <c r="B954" s="8" t="s">
        <v>1291</v>
      </c>
      <c r="C954" s="8">
        <f>димвенканали!C954</f>
        <v>24.2</v>
      </c>
      <c r="D954" s="8">
        <v>0</v>
      </c>
      <c r="E954" s="8">
        <v>0</v>
      </c>
      <c r="F954" s="8">
        <f t="shared" si="137"/>
        <v>24.2</v>
      </c>
      <c r="G954" s="8"/>
      <c r="H954" s="8"/>
      <c r="I954" s="8">
        <v>1</v>
      </c>
      <c r="J954" s="11">
        <v>7.8048780487804882E-4</v>
      </c>
      <c r="K954" s="18">
        <f t="shared" si="131"/>
        <v>1.7319882926829271</v>
      </c>
      <c r="L954" s="10">
        <f t="shared" si="134"/>
        <v>0.63685209521951236</v>
      </c>
      <c r="M954" s="10">
        <v>0.6841287804878049</v>
      </c>
      <c r="N954" s="10">
        <v>0.23500487804878051</v>
      </c>
      <c r="O954" s="247">
        <f t="shared" si="132"/>
        <v>0.23500487804878051</v>
      </c>
      <c r="P954" s="10">
        <f t="shared" si="135"/>
        <v>3.2879740464390248</v>
      </c>
      <c r="Q954" s="11">
        <f t="shared" si="136"/>
        <v>0.135866696133844</v>
      </c>
    </row>
    <row r="955" spans="1:17">
      <c r="A955" s="9">
        <f t="shared" si="133"/>
        <v>180</v>
      </c>
      <c r="B955" s="187" t="s">
        <v>1361</v>
      </c>
      <c r="C955" s="8">
        <f>димвенканали!C955</f>
        <v>9432.4</v>
      </c>
      <c r="D955" s="8">
        <v>0</v>
      </c>
      <c r="E955" s="8">
        <v>0</v>
      </c>
      <c r="F955" s="8">
        <f>C955+D955+E955</f>
        <v>9432.4</v>
      </c>
      <c r="G955" s="8"/>
      <c r="H955" s="8"/>
      <c r="I955" s="8">
        <v>214</v>
      </c>
      <c r="J955" s="11">
        <v>0.21725888324873097</v>
      </c>
      <c r="K955" s="18">
        <f t="shared" si="131"/>
        <v>482.12136040609141</v>
      </c>
      <c r="L955" s="10">
        <f t="shared" si="134"/>
        <v>177.27602422131983</v>
      </c>
      <c r="M955" s="10">
        <v>215.80231451776646</v>
      </c>
      <c r="N955" s="10">
        <v>147.95873096446701</v>
      </c>
      <c r="O955" s="247">
        <f t="shared" si="132"/>
        <v>147.95873096446701</v>
      </c>
      <c r="P955" s="10">
        <f t="shared" si="135"/>
        <v>1023.1584301096448</v>
      </c>
      <c r="Q955" s="11">
        <f t="shared" si="136"/>
        <v>0.10847275668012858</v>
      </c>
    </row>
    <row r="956" spans="1:17">
      <c r="A956" s="12"/>
      <c r="B956" s="13" t="s">
        <v>576</v>
      </c>
      <c r="C956" s="13">
        <f>SUM(C776:C954)</f>
        <v>258516.46999999988</v>
      </c>
      <c r="D956" s="13">
        <f t="shared" ref="D956:O956" si="138">SUM(D776:D954)</f>
        <v>2137.85</v>
      </c>
      <c r="E956" s="13">
        <f t="shared" si="138"/>
        <v>2969</v>
      </c>
      <c r="F956" s="13">
        <f t="shared" si="138"/>
        <v>263623.31999999989</v>
      </c>
      <c r="G956" s="13">
        <f t="shared" si="138"/>
        <v>8</v>
      </c>
      <c r="H956" s="13">
        <f t="shared" si="138"/>
        <v>17</v>
      </c>
      <c r="I956" s="13">
        <f t="shared" si="138"/>
        <v>5083</v>
      </c>
      <c r="J956" s="13">
        <f t="shared" si="138"/>
        <v>3.9867317073170758</v>
      </c>
      <c r="K956" s="13">
        <f t="shared" si="138"/>
        <v>8846.9961990243883</v>
      </c>
      <c r="L956" s="13">
        <f t="shared" si="138"/>
        <v>3253.0405023812677</v>
      </c>
      <c r="M956" s="13">
        <f t="shared" si="138"/>
        <v>3494.5298107317049</v>
      </c>
      <c r="N956" s="13">
        <f t="shared" si="138"/>
        <v>1192.2140878048785</v>
      </c>
      <c r="O956" s="13">
        <f t="shared" si="138"/>
        <v>1192.2140878048785</v>
      </c>
      <c r="P956" s="15">
        <f t="shared" si="135"/>
        <v>16786.780599942238</v>
      </c>
      <c r="Q956" s="16">
        <f t="shared" si="136"/>
        <v>6.3677145860776829E-2</v>
      </c>
    </row>
    <row r="957" spans="1:17">
      <c r="A957" s="9"/>
      <c r="B957" s="13" t="s">
        <v>23</v>
      </c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11"/>
    </row>
    <row r="958" spans="1:17">
      <c r="A958" s="9">
        <v>1</v>
      </c>
      <c r="B958" s="14" t="s">
        <v>1272</v>
      </c>
      <c r="C958" s="8">
        <f>димвенканали!C958</f>
        <v>7044.8</v>
      </c>
      <c r="D958" s="8">
        <f>димвенканали!D958</f>
        <v>0</v>
      </c>
      <c r="E958" s="8">
        <f>димвенканали!E958</f>
        <v>419.4</v>
      </c>
      <c r="F958" s="8">
        <f t="shared" ref="F958:F982" si="139">C958+D958+E958</f>
        <v>7464.2</v>
      </c>
      <c r="G958" s="8"/>
      <c r="H958" s="8">
        <v>4</v>
      </c>
      <c r="I958" s="8">
        <v>142</v>
      </c>
      <c r="J958" s="11">
        <v>7.5765438505448882E-2</v>
      </c>
      <c r="K958" s="18">
        <f t="shared" ref="K958:K1010" si="140">J958*$K$2</f>
        <v>171.92162947586922</v>
      </c>
      <c r="L958" s="10">
        <f t="shared" ref="L958:L1010" si="141">K958*0.3677</f>
        <v>63.21558315827712</v>
      </c>
      <c r="M958" s="10">
        <v>66.411437467566159</v>
      </c>
      <c r="N958" s="10">
        <v>22.812973533990661</v>
      </c>
      <c r="O958" s="247">
        <f t="shared" ref="O958:O1010" si="142">N958*$O$2</f>
        <v>22.812973533990661</v>
      </c>
      <c r="P958" s="10">
        <f t="shared" ref="P958:P1010" si="143">K958+L958+M958+O958</f>
        <v>324.36162363570315</v>
      </c>
      <c r="Q958" s="11">
        <f t="shared" ref="Q958:Q1011" si="144">P958/F958</f>
        <v>4.3455644762426401E-2</v>
      </c>
    </row>
    <row r="959" spans="1:17">
      <c r="A959" s="9">
        <f t="shared" ref="A959:A1010" si="145">A958+1</f>
        <v>2</v>
      </c>
      <c r="B959" s="14" t="s">
        <v>1273</v>
      </c>
      <c r="C959" s="8">
        <f>димвенканали!C959</f>
        <v>7486.75</v>
      </c>
      <c r="D959" s="8">
        <f>димвенканали!D959</f>
        <v>0</v>
      </c>
      <c r="E959" s="8">
        <f>димвенканали!E959</f>
        <v>0</v>
      </c>
      <c r="F959" s="8">
        <f t="shared" si="139"/>
        <v>7486.75</v>
      </c>
      <c r="G959" s="8"/>
      <c r="H959" s="8"/>
      <c r="I959" s="8">
        <v>144</v>
      </c>
      <c r="J959" s="11">
        <v>7.4727555786196151E-2</v>
      </c>
      <c r="K959" s="18">
        <f t="shared" si="140"/>
        <v>169.56653866113129</v>
      </c>
      <c r="L959" s="10">
        <f t="shared" si="141"/>
        <v>62.349616265697982</v>
      </c>
      <c r="M959" s="10">
        <v>65.501691748832371</v>
      </c>
      <c r="N959" s="10">
        <v>22.500467047223662</v>
      </c>
      <c r="O959" s="247">
        <f t="shared" si="142"/>
        <v>22.500467047223662</v>
      </c>
      <c r="P959" s="10">
        <f t="shared" si="143"/>
        <v>319.91831372288527</v>
      </c>
      <c r="Q959" s="11">
        <f t="shared" si="144"/>
        <v>4.2731267068205202E-2</v>
      </c>
    </row>
    <row r="960" spans="1:17">
      <c r="A960" s="9">
        <f t="shared" si="145"/>
        <v>3</v>
      </c>
      <c r="B960" s="14" t="s">
        <v>1275</v>
      </c>
      <c r="C960" s="8">
        <f>димвенканали!C960</f>
        <v>4215.8999999999996</v>
      </c>
      <c r="D960" s="8">
        <f>димвенканали!D960</f>
        <v>0</v>
      </c>
      <c r="E960" s="8">
        <f>димвенканали!E960</f>
        <v>103.4</v>
      </c>
      <c r="F960" s="8">
        <f t="shared" si="139"/>
        <v>4319.2999999999993</v>
      </c>
      <c r="G960" s="8"/>
      <c r="H960" s="8">
        <v>2</v>
      </c>
      <c r="I960" s="8">
        <v>95</v>
      </c>
      <c r="J960" s="11">
        <v>5.0337311883757133E-2</v>
      </c>
      <c r="K960" s="18">
        <f t="shared" si="140"/>
        <v>114.22190451478983</v>
      </c>
      <c r="L960" s="10">
        <f t="shared" si="141"/>
        <v>41.999394290088226</v>
      </c>
      <c r="M960" s="10">
        <v>44.122667358588473</v>
      </c>
      <c r="N960" s="10">
        <v>15.156564608199274</v>
      </c>
      <c r="O960" s="247">
        <f t="shared" si="142"/>
        <v>15.156564608199274</v>
      </c>
      <c r="P960" s="10">
        <f t="shared" si="143"/>
        <v>215.50053077166578</v>
      </c>
      <c r="Q960" s="11">
        <f t="shared" si="144"/>
        <v>4.9892466550521104E-2</v>
      </c>
    </row>
    <row r="961" spans="1:17">
      <c r="A961" s="9">
        <f t="shared" si="145"/>
        <v>4</v>
      </c>
      <c r="B961" s="14" t="s">
        <v>1277</v>
      </c>
      <c r="C961" s="8">
        <f>димвенканали!C961</f>
        <v>5687.77</v>
      </c>
      <c r="D961" s="8">
        <f>димвенканали!D961</f>
        <v>0</v>
      </c>
      <c r="E961" s="8">
        <f>димвенканали!E961</f>
        <v>50.4</v>
      </c>
      <c r="F961" s="8">
        <f t="shared" si="139"/>
        <v>5738.17</v>
      </c>
      <c r="G961" s="8"/>
      <c r="H961" s="8">
        <v>1</v>
      </c>
      <c r="I961" s="8">
        <v>119</v>
      </c>
      <c r="J961" s="11">
        <v>6.2272963155163466E-2</v>
      </c>
      <c r="K961" s="18">
        <f t="shared" si="140"/>
        <v>141.30544888427607</v>
      </c>
      <c r="L961" s="10">
        <f t="shared" si="141"/>
        <v>51.95801355474832</v>
      </c>
      <c r="M961" s="10">
        <v>54.584743124026986</v>
      </c>
      <c r="N961" s="10">
        <v>18.750389206019722</v>
      </c>
      <c r="O961" s="247">
        <f t="shared" si="142"/>
        <v>18.750389206019722</v>
      </c>
      <c r="P961" s="10">
        <f t="shared" si="143"/>
        <v>266.59859476907116</v>
      </c>
      <c r="Q961" s="11">
        <f t="shared" si="144"/>
        <v>4.6460560556600999E-2</v>
      </c>
    </row>
    <row r="962" spans="1:17">
      <c r="A962" s="9">
        <f t="shared" si="145"/>
        <v>5</v>
      </c>
      <c r="B962" s="14" t="s">
        <v>1278</v>
      </c>
      <c r="C962" s="8">
        <f>димвенканали!C962</f>
        <v>5759.7</v>
      </c>
      <c r="D962" s="8">
        <f>димвенканали!D962</f>
        <v>0</v>
      </c>
      <c r="E962" s="8">
        <f>димвенканали!E962</f>
        <v>0</v>
      </c>
      <c r="F962" s="8">
        <f t="shared" si="139"/>
        <v>5759.7</v>
      </c>
      <c r="G962" s="8"/>
      <c r="H962" s="8"/>
      <c r="I962" s="8">
        <v>119</v>
      </c>
      <c r="J962" s="11">
        <v>6.1754021795537101E-2</v>
      </c>
      <c r="K962" s="18">
        <f t="shared" si="140"/>
        <v>140.12790347690711</v>
      </c>
      <c r="L962" s="10">
        <f t="shared" si="141"/>
        <v>51.525030108458751</v>
      </c>
      <c r="M962" s="10">
        <v>54.129870264660084</v>
      </c>
      <c r="N962" s="10">
        <v>18.594135962636223</v>
      </c>
      <c r="O962" s="247">
        <f t="shared" si="142"/>
        <v>18.594135962636223</v>
      </c>
      <c r="P962" s="10">
        <f t="shared" si="143"/>
        <v>264.37693981266221</v>
      </c>
      <c r="Q962" s="11">
        <f t="shared" si="144"/>
        <v>4.5901164958706567E-2</v>
      </c>
    </row>
    <row r="963" spans="1:17">
      <c r="A963" s="9">
        <f t="shared" si="145"/>
        <v>6</v>
      </c>
      <c r="B963" s="14" t="s">
        <v>1279</v>
      </c>
      <c r="C963" s="8">
        <f>димвенканали!C963</f>
        <v>2764</v>
      </c>
      <c r="D963" s="8">
        <f>димвенканали!D963</f>
        <v>0</v>
      </c>
      <c r="E963" s="8">
        <f>димвенканали!E963</f>
        <v>0</v>
      </c>
      <c r="F963" s="8">
        <f t="shared" si="139"/>
        <v>2764</v>
      </c>
      <c r="G963" s="8"/>
      <c r="H963" s="8"/>
      <c r="I963" s="8">
        <v>60</v>
      </c>
      <c r="J963" s="11">
        <v>3.1136481577581733E-2</v>
      </c>
      <c r="K963" s="18">
        <f t="shared" si="140"/>
        <v>70.652724442138037</v>
      </c>
      <c r="L963" s="10">
        <f t="shared" si="141"/>
        <v>25.97900677737416</v>
      </c>
      <c r="M963" s="10">
        <v>27.292371562013493</v>
      </c>
      <c r="N963" s="10">
        <v>9.3751946030098612</v>
      </c>
      <c r="O963" s="247">
        <f t="shared" si="142"/>
        <v>9.3751946030098612</v>
      </c>
      <c r="P963" s="10">
        <f t="shared" si="143"/>
        <v>133.29929738453558</v>
      </c>
      <c r="Q963" s="11">
        <f t="shared" si="144"/>
        <v>4.8226952744043261E-2</v>
      </c>
    </row>
    <row r="964" spans="1:17">
      <c r="A964" s="9">
        <f t="shared" si="145"/>
        <v>7</v>
      </c>
      <c r="B964" s="14" t="s">
        <v>1280</v>
      </c>
      <c r="C964" s="8">
        <f>димвенканали!C964</f>
        <v>2796.1</v>
      </c>
      <c r="D964" s="8">
        <f>димвенканали!D964</f>
        <v>0</v>
      </c>
      <c r="E964" s="8">
        <f>димвенканали!E964</f>
        <v>0</v>
      </c>
      <c r="F964" s="8">
        <f t="shared" si="139"/>
        <v>2796.1</v>
      </c>
      <c r="G964" s="8"/>
      <c r="H964" s="8"/>
      <c r="I964" s="8">
        <v>60</v>
      </c>
      <c r="J964" s="11">
        <v>3.1136481577581733E-2</v>
      </c>
      <c r="K964" s="18">
        <f t="shared" si="140"/>
        <v>70.652724442138037</v>
      </c>
      <c r="L964" s="10">
        <f t="shared" si="141"/>
        <v>25.97900677737416</v>
      </c>
      <c r="M964" s="10">
        <v>27.292371562013493</v>
      </c>
      <c r="N964" s="10">
        <v>9.3751946030098612</v>
      </c>
      <c r="O964" s="247">
        <f t="shared" si="142"/>
        <v>9.3751946030098612</v>
      </c>
      <c r="P964" s="10">
        <f t="shared" si="143"/>
        <v>133.29929738453558</v>
      </c>
      <c r="Q964" s="11">
        <f t="shared" si="144"/>
        <v>4.7673294011135361E-2</v>
      </c>
    </row>
    <row r="965" spans="1:17">
      <c r="A965" s="9">
        <f t="shared" si="145"/>
        <v>8</v>
      </c>
      <c r="B965" s="14" t="s">
        <v>1281</v>
      </c>
      <c r="C965" s="8">
        <f>димвенканали!C965</f>
        <v>4337</v>
      </c>
      <c r="D965" s="8">
        <f>димвенканали!D965</f>
        <v>0</v>
      </c>
      <c r="E965" s="8">
        <f>димвенканали!E965</f>
        <v>0</v>
      </c>
      <c r="F965" s="8">
        <f t="shared" si="139"/>
        <v>4337</v>
      </c>
      <c r="G965" s="8"/>
      <c r="H965" s="8"/>
      <c r="I965" s="8">
        <v>95</v>
      </c>
      <c r="J965" s="11">
        <v>4.9299429164504409E-2</v>
      </c>
      <c r="K965" s="18">
        <f t="shared" si="140"/>
        <v>111.86681370005189</v>
      </c>
      <c r="L965" s="10">
        <f t="shared" si="141"/>
        <v>41.133427397509081</v>
      </c>
      <c r="M965" s="10">
        <v>43.212921639854692</v>
      </c>
      <c r="N965" s="10">
        <v>14.844058121432278</v>
      </c>
      <c r="O965" s="247">
        <f t="shared" si="142"/>
        <v>14.844058121432278</v>
      </c>
      <c r="P965" s="10">
        <f t="shared" si="143"/>
        <v>211.05722085884796</v>
      </c>
      <c r="Q965" s="11">
        <f t="shared" si="144"/>
        <v>4.8664334991664275E-2</v>
      </c>
    </row>
    <row r="966" spans="1:17">
      <c r="A966" s="9">
        <f t="shared" si="145"/>
        <v>9</v>
      </c>
      <c r="B966" s="14" t="s">
        <v>1282</v>
      </c>
      <c r="C966" s="8">
        <f>димвенканали!C966</f>
        <v>4335.5</v>
      </c>
      <c r="D966" s="8">
        <f>димвенканали!D966</f>
        <v>0</v>
      </c>
      <c r="E966" s="8">
        <f>димвенканали!E966</f>
        <v>0</v>
      </c>
      <c r="F966" s="8">
        <f t="shared" si="139"/>
        <v>4335.5</v>
      </c>
      <c r="G966" s="8"/>
      <c r="H966" s="8"/>
      <c r="I966" s="8">
        <v>95</v>
      </c>
      <c r="J966" s="11">
        <v>4.9299429164504409E-2</v>
      </c>
      <c r="K966" s="18">
        <f t="shared" si="140"/>
        <v>111.86681370005189</v>
      </c>
      <c r="L966" s="10">
        <f t="shared" si="141"/>
        <v>41.133427397509081</v>
      </c>
      <c r="M966" s="10">
        <v>43.212921639854692</v>
      </c>
      <c r="N966" s="10">
        <v>14.844058121432278</v>
      </c>
      <c r="O966" s="247">
        <f t="shared" si="142"/>
        <v>14.844058121432278</v>
      </c>
      <c r="P966" s="10">
        <f t="shared" si="143"/>
        <v>211.05722085884796</v>
      </c>
      <c r="Q966" s="11">
        <f t="shared" si="144"/>
        <v>4.8681171919928025E-2</v>
      </c>
    </row>
    <row r="967" spans="1:17">
      <c r="A967" s="9">
        <f t="shared" si="145"/>
        <v>10</v>
      </c>
      <c r="B967" s="14" t="s">
        <v>1283</v>
      </c>
      <c r="C967" s="8">
        <f>димвенканали!C967</f>
        <v>4326.2</v>
      </c>
      <c r="D967" s="8">
        <f>димвенканали!D967</f>
        <v>0</v>
      </c>
      <c r="E967" s="8">
        <f>димвенканали!E967</f>
        <v>0</v>
      </c>
      <c r="F967" s="8">
        <f t="shared" si="139"/>
        <v>4326.2</v>
      </c>
      <c r="G967" s="8"/>
      <c r="H967" s="8"/>
      <c r="I967" s="8">
        <v>96</v>
      </c>
      <c r="J967" s="11">
        <v>4.9818370524130767E-2</v>
      </c>
      <c r="K967" s="18">
        <f t="shared" si="140"/>
        <v>113.04435910742086</v>
      </c>
      <c r="L967" s="10">
        <f t="shared" si="141"/>
        <v>41.56641084379865</v>
      </c>
      <c r="M967" s="10">
        <v>43.667794499221579</v>
      </c>
      <c r="N967" s="10">
        <v>15.000311364815776</v>
      </c>
      <c r="O967" s="247">
        <f t="shared" si="142"/>
        <v>15.000311364815776</v>
      </c>
      <c r="P967" s="10">
        <f t="shared" si="143"/>
        <v>213.27887581525687</v>
      </c>
      <c r="Q967" s="11">
        <f t="shared" si="144"/>
        <v>4.9299356436423851E-2</v>
      </c>
    </row>
    <row r="968" spans="1:17">
      <c r="A968" s="9">
        <f t="shared" si="145"/>
        <v>11</v>
      </c>
      <c r="B968" s="14" t="s">
        <v>0</v>
      </c>
      <c r="C968" s="8">
        <f>димвенканали!C968</f>
        <v>4335.3999999999996</v>
      </c>
      <c r="D968" s="8">
        <f>димвенканали!D968</f>
        <v>0</v>
      </c>
      <c r="E968" s="8">
        <f>димвенканали!E968</f>
        <v>0</v>
      </c>
      <c r="F968" s="8">
        <f t="shared" si="139"/>
        <v>4335.3999999999996</v>
      </c>
      <c r="G968" s="8"/>
      <c r="H968" s="8"/>
      <c r="I968" s="8">
        <v>95</v>
      </c>
      <c r="J968" s="11">
        <v>4.9299429164504409E-2</v>
      </c>
      <c r="K968" s="18">
        <f t="shared" si="140"/>
        <v>111.86681370005189</v>
      </c>
      <c r="L968" s="10">
        <f t="shared" si="141"/>
        <v>41.133427397509081</v>
      </c>
      <c r="M968" s="10">
        <v>43.212921639854692</v>
      </c>
      <c r="N968" s="10">
        <v>14.844058121432278</v>
      </c>
      <c r="O968" s="247">
        <f t="shared" si="142"/>
        <v>14.844058121432278</v>
      </c>
      <c r="P968" s="10">
        <f t="shared" si="143"/>
        <v>211.05722085884796</v>
      </c>
      <c r="Q968" s="11">
        <f t="shared" si="144"/>
        <v>4.8682294796062182E-2</v>
      </c>
    </row>
    <row r="969" spans="1:17">
      <c r="A969" s="9">
        <f t="shared" si="145"/>
        <v>12</v>
      </c>
      <c r="B969" s="14" t="s">
        <v>1</v>
      </c>
      <c r="C969" s="8">
        <f>димвенканали!C969</f>
        <v>4342.7</v>
      </c>
      <c r="D969" s="8">
        <f>димвенканали!D969</f>
        <v>0</v>
      </c>
      <c r="E969" s="8">
        <f>димвенканали!E969</f>
        <v>0</v>
      </c>
      <c r="F969" s="8">
        <f t="shared" si="139"/>
        <v>4342.7</v>
      </c>
      <c r="G969" s="8"/>
      <c r="H969" s="8"/>
      <c r="I969" s="8">
        <v>95</v>
      </c>
      <c r="J969" s="11">
        <v>4.9299429164504409E-2</v>
      </c>
      <c r="K969" s="18">
        <f t="shared" si="140"/>
        <v>111.86681370005189</v>
      </c>
      <c r="L969" s="10">
        <f t="shared" si="141"/>
        <v>41.133427397509081</v>
      </c>
      <c r="M969" s="10">
        <v>43.212921639854692</v>
      </c>
      <c r="N969" s="10">
        <v>14.844058121432278</v>
      </c>
      <c r="O969" s="247">
        <f t="shared" si="142"/>
        <v>14.844058121432278</v>
      </c>
      <c r="P969" s="10">
        <f t="shared" si="143"/>
        <v>211.05722085884796</v>
      </c>
      <c r="Q969" s="11">
        <f t="shared" si="144"/>
        <v>4.8600460740748377E-2</v>
      </c>
    </row>
    <row r="970" spans="1:17">
      <c r="A970" s="9">
        <f t="shared" si="145"/>
        <v>13</v>
      </c>
      <c r="B970" s="14" t="s">
        <v>2</v>
      </c>
      <c r="C970" s="8">
        <f>димвенканали!C970</f>
        <v>4234.1000000000004</v>
      </c>
      <c r="D970" s="8">
        <f>димвенканали!D970</f>
        <v>0</v>
      </c>
      <c r="E970" s="8">
        <f>димвенканали!E970</f>
        <v>0</v>
      </c>
      <c r="F970" s="8">
        <f t="shared" si="139"/>
        <v>4234.1000000000004</v>
      </c>
      <c r="G970" s="8"/>
      <c r="H970" s="8"/>
      <c r="I970" s="8">
        <v>72</v>
      </c>
      <c r="J970" s="11">
        <v>3.7363777893098075E-2</v>
      </c>
      <c r="K970" s="18">
        <f t="shared" si="140"/>
        <v>84.783269330565645</v>
      </c>
      <c r="L970" s="10">
        <f t="shared" si="141"/>
        <v>31.174808132848991</v>
      </c>
      <c r="M970" s="10">
        <v>32.750845874416186</v>
      </c>
      <c r="N970" s="10">
        <v>11.250233523611831</v>
      </c>
      <c r="O970" s="247">
        <f t="shared" si="142"/>
        <v>11.250233523611831</v>
      </c>
      <c r="P970" s="10">
        <f t="shared" si="143"/>
        <v>159.95915686144264</v>
      </c>
      <c r="Q970" s="11">
        <f t="shared" si="144"/>
        <v>3.7778785777719613E-2</v>
      </c>
    </row>
    <row r="971" spans="1:17">
      <c r="A971" s="9">
        <f t="shared" si="145"/>
        <v>14</v>
      </c>
      <c r="B971" s="14" t="s">
        <v>3</v>
      </c>
      <c r="C971" s="8">
        <f>димвенканали!C971</f>
        <v>6197.58</v>
      </c>
      <c r="D971" s="8">
        <f>димвенканали!D971</f>
        <v>0</v>
      </c>
      <c r="E971" s="8">
        <f>димвенканали!E971</f>
        <v>0</v>
      </c>
      <c r="F971" s="8">
        <f t="shared" si="139"/>
        <v>6197.58</v>
      </c>
      <c r="G971" s="8"/>
      <c r="H971" s="8"/>
      <c r="I971" s="8">
        <v>109</v>
      </c>
      <c r="J971" s="11">
        <v>5.6564608199273482E-2</v>
      </c>
      <c r="K971" s="18">
        <f t="shared" si="140"/>
        <v>128.35244940321743</v>
      </c>
      <c r="L971" s="10">
        <f t="shared" si="141"/>
        <v>47.195195645563054</v>
      </c>
      <c r="M971" s="10">
        <v>49.581141670991173</v>
      </c>
      <c r="N971" s="10">
        <v>17.031603528801245</v>
      </c>
      <c r="O971" s="247">
        <f t="shared" si="142"/>
        <v>17.031603528801245</v>
      </c>
      <c r="P971" s="10">
        <f t="shared" si="143"/>
        <v>242.1603902485729</v>
      </c>
      <c r="Q971" s="11">
        <f t="shared" si="144"/>
        <v>3.9073378681448709E-2</v>
      </c>
    </row>
    <row r="972" spans="1:17">
      <c r="A972" s="9">
        <f t="shared" si="145"/>
        <v>15</v>
      </c>
      <c r="B972" s="14" t="s">
        <v>38</v>
      </c>
      <c r="C972" s="8">
        <f>димвенканали!C972</f>
        <v>4859.8999999999996</v>
      </c>
      <c r="D972" s="8">
        <f>димвенканали!D972</f>
        <v>0</v>
      </c>
      <c r="E972" s="8">
        <f>димвенканали!E972</f>
        <v>32.700000000000003</v>
      </c>
      <c r="F972" s="8">
        <f t="shared" si="139"/>
        <v>4892.5999999999995</v>
      </c>
      <c r="G972" s="8"/>
      <c r="H972" s="8">
        <v>1</v>
      </c>
      <c r="I972" s="8">
        <v>132</v>
      </c>
      <c r="J972" s="11">
        <v>6.9019200830306174E-2</v>
      </c>
      <c r="K972" s="18">
        <f t="shared" si="140"/>
        <v>156.61353918007265</v>
      </c>
      <c r="L972" s="10">
        <f t="shared" si="141"/>
        <v>57.586798356512716</v>
      </c>
      <c r="M972" s="10">
        <v>60.498090295796572</v>
      </c>
      <c r="N972" s="10">
        <v>20.781681370005192</v>
      </c>
      <c r="O972" s="247">
        <f t="shared" si="142"/>
        <v>20.781681370005192</v>
      </c>
      <c r="P972" s="10">
        <f t="shared" si="143"/>
        <v>295.48010920238715</v>
      </c>
      <c r="Q972" s="11">
        <f t="shared" si="144"/>
        <v>6.0393269264274047E-2</v>
      </c>
    </row>
    <row r="973" spans="1:17">
      <c r="A973" s="9">
        <f t="shared" si="145"/>
        <v>16</v>
      </c>
      <c r="B973" s="14" t="s">
        <v>39</v>
      </c>
      <c r="C973" s="8">
        <f>димвенканали!C973</f>
        <v>3972.7</v>
      </c>
      <c r="D973" s="8">
        <f>димвенканали!D973</f>
        <v>0</v>
      </c>
      <c r="E973" s="8">
        <f>димвенканали!E973</f>
        <v>0</v>
      </c>
      <c r="F973" s="8">
        <f t="shared" si="139"/>
        <v>3972.7</v>
      </c>
      <c r="G973" s="8"/>
      <c r="H973" s="8"/>
      <c r="I973" s="8">
        <v>132</v>
      </c>
      <c r="J973" s="11">
        <v>6.8500259470679808E-2</v>
      </c>
      <c r="K973" s="18">
        <f t="shared" si="140"/>
        <v>155.43599377270368</v>
      </c>
      <c r="L973" s="10">
        <f t="shared" si="141"/>
        <v>57.153814910223147</v>
      </c>
      <c r="M973" s="10">
        <v>60.043217436429678</v>
      </c>
      <c r="N973" s="10">
        <v>20.625428126621692</v>
      </c>
      <c r="O973" s="247">
        <f t="shared" si="142"/>
        <v>20.625428126621692</v>
      </c>
      <c r="P973" s="10">
        <f t="shared" si="143"/>
        <v>293.25845424597821</v>
      </c>
      <c r="Q973" s="11">
        <f t="shared" si="144"/>
        <v>7.3818424307392508E-2</v>
      </c>
    </row>
    <row r="974" spans="1:17">
      <c r="A974" s="9">
        <f t="shared" si="145"/>
        <v>17</v>
      </c>
      <c r="B974" s="14" t="s">
        <v>40</v>
      </c>
      <c r="C974" s="8">
        <f>димвенканали!C974</f>
        <v>4010.6</v>
      </c>
      <c r="D974" s="8">
        <f>димвенканали!D974</f>
        <v>0</v>
      </c>
      <c r="E974" s="8">
        <f>димвенканали!E974</f>
        <v>0</v>
      </c>
      <c r="F974" s="8">
        <f t="shared" si="139"/>
        <v>4010.6</v>
      </c>
      <c r="G974" s="8"/>
      <c r="H974" s="8"/>
      <c r="I974" s="8">
        <v>132</v>
      </c>
      <c r="J974" s="11">
        <v>6.8500259470679808E-2</v>
      </c>
      <c r="K974" s="18">
        <f t="shared" si="140"/>
        <v>155.43599377270368</v>
      </c>
      <c r="L974" s="10">
        <f t="shared" si="141"/>
        <v>57.153814910223147</v>
      </c>
      <c r="M974" s="10">
        <v>60.043217436429678</v>
      </c>
      <c r="N974" s="10">
        <v>20.625428126621692</v>
      </c>
      <c r="O974" s="247">
        <f t="shared" si="142"/>
        <v>20.625428126621692</v>
      </c>
      <c r="P974" s="10">
        <f t="shared" si="143"/>
        <v>293.25845424597821</v>
      </c>
      <c r="Q974" s="11">
        <f t="shared" si="144"/>
        <v>7.3120843326678855E-2</v>
      </c>
    </row>
    <row r="975" spans="1:17">
      <c r="A975" s="9">
        <f t="shared" si="145"/>
        <v>18</v>
      </c>
      <c r="B975" s="14" t="s">
        <v>4</v>
      </c>
      <c r="C975" s="8">
        <f>димвенканали!C975</f>
        <v>4033.1</v>
      </c>
      <c r="D975" s="8">
        <f>димвенканали!D975</f>
        <v>118.9</v>
      </c>
      <c r="E975" s="8">
        <f>димвенканали!E975</f>
        <v>0</v>
      </c>
      <c r="F975" s="8">
        <f t="shared" si="139"/>
        <v>4152</v>
      </c>
      <c r="G975" s="8">
        <v>1</v>
      </c>
      <c r="H975" s="8"/>
      <c r="I975" s="8">
        <v>70</v>
      </c>
      <c r="J975" s="11">
        <v>3.6844836533471717E-2</v>
      </c>
      <c r="K975" s="18">
        <f t="shared" si="140"/>
        <v>83.605723923196678</v>
      </c>
      <c r="L975" s="10">
        <f t="shared" si="141"/>
        <v>30.741824686559422</v>
      </c>
      <c r="M975" s="10">
        <v>32.295973015049299</v>
      </c>
      <c r="N975" s="10">
        <v>11.093980280228335</v>
      </c>
      <c r="O975" s="247">
        <f t="shared" si="142"/>
        <v>11.093980280228335</v>
      </c>
      <c r="P975" s="10">
        <f t="shared" si="143"/>
        <v>157.73750190503372</v>
      </c>
      <c r="Q975" s="11">
        <f t="shared" si="144"/>
        <v>3.7990727819131438E-2</v>
      </c>
    </row>
    <row r="976" spans="1:17">
      <c r="A976" s="9">
        <f t="shared" si="145"/>
        <v>19</v>
      </c>
      <c r="B976" s="14" t="s">
        <v>5</v>
      </c>
      <c r="C976" s="8">
        <f>димвенканали!C976</f>
        <v>5734.5</v>
      </c>
      <c r="D976" s="8">
        <f>димвенканали!D976</f>
        <v>0</v>
      </c>
      <c r="E976" s="8">
        <f>димвенканали!E976</f>
        <v>0</v>
      </c>
      <c r="F976" s="8">
        <f t="shared" si="139"/>
        <v>5734.5</v>
      </c>
      <c r="G976" s="8"/>
      <c r="H976" s="8"/>
      <c r="I976" s="8">
        <v>119</v>
      </c>
      <c r="J976" s="11">
        <v>6.1754021795537101E-2</v>
      </c>
      <c r="K976" s="18">
        <f t="shared" si="140"/>
        <v>140.12790347690711</v>
      </c>
      <c r="L976" s="10">
        <f t="shared" si="141"/>
        <v>51.525030108458751</v>
      </c>
      <c r="M976" s="10">
        <v>54.129870264660084</v>
      </c>
      <c r="N976" s="10">
        <v>18.594135962636223</v>
      </c>
      <c r="O976" s="247">
        <f t="shared" si="142"/>
        <v>18.594135962636223</v>
      </c>
      <c r="P976" s="10">
        <f t="shared" si="143"/>
        <v>264.37693981266221</v>
      </c>
      <c r="Q976" s="11">
        <f t="shared" si="144"/>
        <v>4.6102875544975538E-2</v>
      </c>
    </row>
    <row r="977" spans="1:17">
      <c r="A977" s="9">
        <f t="shared" si="145"/>
        <v>20</v>
      </c>
      <c r="B977" s="14" t="s">
        <v>6</v>
      </c>
      <c r="C977" s="8">
        <f>димвенканали!C977</f>
        <v>5650.1</v>
      </c>
      <c r="D977" s="8">
        <f>димвенканали!D977</f>
        <v>0</v>
      </c>
      <c r="E977" s="8">
        <f>димвенканали!E977</f>
        <v>59.9</v>
      </c>
      <c r="F977" s="8">
        <f t="shared" si="139"/>
        <v>5710</v>
      </c>
      <c r="G977" s="8"/>
      <c r="H977" s="8">
        <v>1</v>
      </c>
      <c r="I977" s="8">
        <v>119</v>
      </c>
      <c r="J977" s="11">
        <v>6.2272963155163466E-2</v>
      </c>
      <c r="K977" s="18">
        <f t="shared" si="140"/>
        <v>141.30544888427607</v>
      </c>
      <c r="L977" s="10">
        <f t="shared" si="141"/>
        <v>51.95801355474832</v>
      </c>
      <c r="M977" s="10">
        <v>54.584743124026986</v>
      </c>
      <c r="N977" s="10">
        <v>18.750389206019722</v>
      </c>
      <c r="O977" s="247">
        <f t="shared" si="142"/>
        <v>18.750389206019722</v>
      </c>
      <c r="P977" s="10">
        <f t="shared" si="143"/>
        <v>266.59859476907116</v>
      </c>
      <c r="Q977" s="11">
        <f t="shared" si="144"/>
        <v>4.6689771413147313E-2</v>
      </c>
    </row>
    <row r="978" spans="1:17">
      <c r="A978" s="9">
        <f t="shared" si="145"/>
        <v>21</v>
      </c>
      <c r="B978" s="14" t="s">
        <v>7</v>
      </c>
      <c r="C978" s="8">
        <f>димвенканали!C978</f>
        <v>5805.91</v>
      </c>
      <c r="D978" s="8">
        <f>димвенканали!D978</f>
        <v>0</v>
      </c>
      <c r="E978" s="8">
        <f>димвенканали!E978</f>
        <v>0</v>
      </c>
      <c r="F978" s="8">
        <f t="shared" si="139"/>
        <v>5805.91</v>
      </c>
      <c r="G978" s="8"/>
      <c r="H978" s="8"/>
      <c r="I978" s="8">
        <v>119</v>
      </c>
      <c r="J978" s="11">
        <v>6.1754021795537101E-2</v>
      </c>
      <c r="K978" s="18">
        <f t="shared" si="140"/>
        <v>140.12790347690711</v>
      </c>
      <c r="L978" s="10">
        <f t="shared" si="141"/>
        <v>51.525030108458751</v>
      </c>
      <c r="M978" s="10">
        <v>54.129870264660084</v>
      </c>
      <c r="N978" s="10">
        <v>18.594135962636223</v>
      </c>
      <c r="O978" s="247">
        <f t="shared" si="142"/>
        <v>18.594135962636223</v>
      </c>
      <c r="P978" s="10">
        <f t="shared" si="143"/>
        <v>264.37693981266221</v>
      </c>
      <c r="Q978" s="11">
        <f t="shared" si="144"/>
        <v>4.5535831560024567E-2</v>
      </c>
    </row>
    <row r="979" spans="1:17">
      <c r="A979" s="9">
        <f t="shared" si="145"/>
        <v>22</v>
      </c>
      <c r="B979" s="14" t="s">
        <v>8</v>
      </c>
      <c r="C979" s="8">
        <f>димвенканали!C979</f>
        <v>4379.5</v>
      </c>
      <c r="D979" s="8">
        <f>димвенканали!D979</f>
        <v>0</v>
      </c>
      <c r="E979" s="8">
        <f>димвенканали!E979</f>
        <v>0</v>
      </c>
      <c r="F979" s="8">
        <f t="shared" si="139"/>
        <v>4379.5</v>
      </c>
      <c r="G979" s="8"/>
      <c r="H979" s="8"/>
      <c r="I979" s="8">
        <v>95</v>
      </c>
      <c r="J979" s="11">
        <v>4.9299429164504409E-2</v>
      </c>
      <c r="K979" s="18">
        <f t="shared" si="140"/>
        <v>111.86681370005189</v>
      </c>
      <c r="L979" s="10">
        <f t="shared" si="141"/>
        <v>41.133427397509081</v>
      </c>
      <c r="M979" s="10">
        <v>43.212921639854692</v>
      </c>
      <c r="N979" s="10">
        <v>14.844058121432278</v>
      </c>
      <c r="O979" s="247">
        <f t="shared" si="142"/>
        <v>14.844058121432278</v>
      </c>
      <c r="P979" s="10">
        <f t="shared" si="143"/>
        <v>211.05722085884796</v>
      </c>
      <c r="Q979" s="11">
        <f t="shared" si="144"/>
        <v>4.8192081483924641E-2</v>
      </c>
    </row>
    <row r="980" spans="1:17">
      <c r="A980" s="9">
        <f t="shared" si="145"/>
        <v>23</v>
      </c>
      <c r="B980" s="14" t="s">
        <v>9</v>
      </c>
      <c r="C980" s="8">
        <f>димвенканали!C980</f>
        <v>4199.45</v>
      </c>
      <c r="D980" s="8">
        <f>димвенканали!D980</f>
        <v>0</v>
      </c>
      <c r="E980" s="8">
        <f>димвенканали!E980</f>
        <v>0</v>
      </c>
      <c r="F980" s="8">
        <f t="shared" si="139"/>
        <v>4199.45</v>
      </c>
      <c r="G980" s="8"/>
      <c r="H980" s="8"/>
      <c r="I980" s="8">
        <v>85</v>
      </c>
      <c r="J980" s="11">
        <v>4.4110015568240783E-2</v>
      </c>
      <c r="K980" s="18">
        <f t="shared" si="140"/>
        <v>100.09135962636222</v>
      </c>
      <c r="L980" s="10">
        <f t="shared" si="141"/>
        <v>36.803592934613391</v>
      </c>
      <c r="M980" s="10">
        <v>38.664193046185773</v>
      </c>
      <c r="N980" s="10">
        <v>13.2815256875973</v>
      </c>
      <c r="O980" s="247">
        <f t="shared" si="142"/>
        <v>13.2815256875973</v>
      </c>
      <c r="P980" s="10">
        <f t="shared" si="143"/>
        <v>188.84067129475869</v>
      </c>
      <c r="Q980" s="11">
        <f t="shared" si="144"/>
        <v>4.4967953254535405E-2</v>
      </c>
    </row>
    <row r="981" spans="1:17">
      <c r="A981" s="9">
        <f t="shared" si="145"/>
        <v>24</v>
      </c>
      <c r="B981" s="14" t="s">
        <v>10</v>
      </c>
      <c r="C981" s="8">
        <f>димвенканали!C981</f>
        <v>3384.13</v>
      </c>
      <c r="D981" s="8">
        <f>димвенканали!D981</f>
        <v>0</v>
      </c>
      <c r="E981" s="8">
        <f>димвенканали!E981</f>
        <v>0</v>
      </c>
      <c r="F981" s="8">
        <f t="shared" si="139"/>
        <v>3384.13</v>
      </c>
      <c r="G981" s="8"/>
      <c r="H981" s="8"/>
      <c r="I981" s="8">
        <v>70</v>
      </c>
      <c r="J981" s="11">
        <v>3.6325895173845352E-2</v>
      </c>
      <c r="K981" s="18">
        <f t="shared" si="140"/>
        <v>82.42817851582771</v>
      </c>
      <c r="L981" s="10">
        <f t="shared" si="141"/>
        <v>30.308841240269853</v>
      </c>
      <c r="M981" s="10">
        <v>31.841100155682405</v>
      </c>
      <c r="N981" s="10">
        <v>10.937727036844835</v>
      </c>
      <c r="O981" s="247">
        <f t="shared" si="142"/>
        <v>10.937727036844835</v>
      </c>
      <c r="P981" s="10">
        <f t="shared" si="143"/>
        <v>155.51584694862481</v>
      </c>
      <c r="Q981" s="11">
        <f t="shared" si="144"/>
        <v>4.5954454157678577E-2</v>
      </c>
    </row>
    <row r="982" spans="1:17">
      <c r="A982" s="9">
        <f t="shared" si="145"/>
        <v>25</v>
      </c>
      <c r="B982" s="14" t="s">
        <v>11</v>
      </c>
      <c r="C982" s="8">
        <f>димвенканали!C982</f>
        <v>3373.86</v>
      </c>
      <c r="D982" s="8">
        <f>димвенканали!D982</f>
        <v>0</v>
      </c>
      <c r="E982" s="8">
        <f>димвенканали!E982</f>
        <v>0</v>
      </c>
      <c r="F982" s="8">
        <f t="shared" si="139"/>
        <v>3373.86</v>
      </c>
      <c r="G982" s="8"/>
      <c r="H982" s="8"/>
      <c r="I982" s="8">
        <v>70</v>
      </c>
      <c r="J982" s="11">
        <v>3.6325895173845352E-2</v>
      </c>
      <c r="K982" s="18">
        <f t="shared" si="140"/>
        <v>82.42817851582771</v>
      </c>
      <c r="L982" s="10">
        <f t="shared" si="141"/>
        <v>30.308841240269853</v>
      </c>
      <c r="M982" s="10">
        <v>31.841100155682405</v>
      </c>
      <c r="N982" s="10">
        <v>10.937727036844835</v>
      </c>
      <c r="O982" s="247">
        <f t="shared" si="142"/>
        <v>10.937727036844835</v>
      </c>
      <c r="P982" s="10">
        <f t="shared" si="143"/>
        <v>155.51584694862481</v>
      </c>
      <c r="Q982" s="11">
        <f t="shared" si="144"/>
        <v>4.6094339109691809E-2</v>
      </c>
    </row>
    <row r="983" spans="1:17">
      <c r="A983" s="9">
        <f t="shared" si="145"/>
        <v>26</v>
      </c>
      <c r="B983" s="14" t="s">
        <v>12</v>
      </c>
      <c r="C983" s="8">
        <f>димвенканали!C983</f>
        <v>4489.03</v>
      </c>
      <c r="D983" s="8">
        <f>димвенканали!D983</f>
        <v>0</v>
      </c>
      <c r="E983" s="8">
        <f>димвенканали!E983</f>
        <v>0</v>
      </c>
      <c r="F983" s="8">
        <f t="shared" ref="F983:F1010" si="146">C983+D983+E983</f>
        <v>4489.03</v>
      </c>
      <c r="G983" s="8"/>
      <c r="H983" s="8"/>
      <c r="I983" s="8">
        <v>76</v>
      </c>
      <c r="J983" s="11">
        <v>3.943954333160353E-2</v>
      </c>
      <c r="K983" s="18">
        <f t="shared" si="140"/>
        <v>89.493450960041528</v>
      </c>
      <c r="L983" s="10">
        <f t="shared" si="141"/>
        <v>32.90674191800727</v>
      </c>
      <c r="M983" s="10">
        <v>34.570337311883755</v>
      </c>
      <c r="N983" s="10">
        <v>11.875246497145824</v>
      </c>
      <c r="O983" s="247">
        <f t="shared" si="142"/>
        <v>11.875246497145824</v>
      </c>
      <c r="P983" s="10">
        <f t="shared" si="143"/>
        <v>168.8457766870784</v>
      </c>
      <c r="Q983" s="11">
        <f t="shared" si="144"/>
        <v>3.7612975784763837E-2</v>
      </c>
    </row>
    <row r="984" spans="1:17">
      <c r="A984" s="9">
        <f t="shared" si="145"/>
        <v>27</v>
      </c>
      <c r="B984" s="14" t="s">
        <v>13</v>
      </c>
      <c r="C984" s="8">
        <f>димвенканали!C984</f>
        <v>2188.04</v>
      </c>
      <c r="D984" s="8">
        <f>димвенканали!D984</f>
        <v>0</v>
      </c>
      <c r="E984" s="8">
        <f>димвенканали!E984</f>
        <v>0</v>
      </c>
      <c r="F984" s="8">
        <f t="shared" si="146"/>
        <v>2188.04</v>
      </c>
      <c r="G984" s="8"/>
      <c r="H984" s="8"/>
      <c r="I984" s="8">
        <v>40</v>
      </c>
      <c r="J984" s="11">
        <v>2.0757654385054489E-2</v>
      </c>
      <c r="K984" s="18">
        <f t="shared" si="140"/>
        <v>47.101816294758692</v>
      </c>
      <c r="L984" s="10">
        <f t="shared" si="141"/>
        <v>17.319337851582773</v>
      </c>
      <c r="M984" s="10">
        <v>18.194914374675662</v>
      </c>
      <c r="N984" s="10">
        <v>6.2501297353399075</v>
      </c>
      <c r="O984" s="247">
        <f t="shared" si="142"/>
        <v>6.2501297353399075</v>
      </c>
      <c r="P984" s="10">
        <f t="shared" si="143"/>
        <v>88.866198256357038</v>
      </c>
      <c r="Q984" s="11">
        <f t="shared" si="144"/>
        <v>4.0614521789527173E-2</v>
      </c>
    </row>
    <row r="985" spans="1:17">
      <c r="A985" s="9">
        <f t="shared" si="145"/>
        <v>28</v>
      </c>
      <c r="B985" s="14" t="s">
        <v>14</v>
      </c>
      <c r="C985" s="8">
        <f>димвенканали!C985</f>
        <v>2637.65</v>
      </c>
      <c r="D985" s="8">
        <f>димвенканали!D985</f>
        <v>0</v>
      </c>
      <c r="E985" s="8">
        <f>димвенканали!E985</f>
        <v>0</v>
      </c>
      <c r="F985" s="8">
        <f t="shared" si="146"/>
        <v>2637.65</v>
      </c>
      <c r="G985" s="8"/>
      <c r="H985" s="8"/>
      <c r="I985" s="8">
        <v>41</v>
      </c>
      <c r="J985" s="11">
        <v>2.1276595744680851E-2</v>
      </c>
      <c r="K985" s="18">
        <f t="shared" si="140"/>
        <v>48.279361702127659</v>
      </c>
      <c r="L985" s="10">
        <f t="shared" si="141"/>
        <v>17.752321297872342</v>
      </c>
      <c r="M985" s="10">
        <v>18.649787234042552</v>
      </c>
      <c r="N985" s="10">
        <v>6.4063829787234043</v>
      </c>
      <c r="O985" s="247">
        <f t="shared" si="142"/>
        <v>6.4063829787234043</v>
      </c>
      <c r="P985" s="10">
        <f t="shared" si="143"/>
        <v>91.08785321276595</v>
      </c>
      <c r="Q985" s="11">
        <f t="shared" si="144"/>
        <v>3.4533714940483365E-2</v>
      </c>
    </row>
    <row r="986" spans="1:17">
      <c r="A986" s="9">
        <f t="shared" si="145"/>
        <v>29</v>
      </c>
      <c r="B986" s="14" t="s">
        <v>15</v>
      </c>
      <c r="C986" s="8">
        <f>димвенканали!C986</f>
        <v>2209.6999999999998</v>
      </c>
      <c r="D986" s="8">
        <f>димвенканали!D986</f>
        <v>0</v>
      </c>
      <c r="E986" s="8">
        <f>димвенканали!E986</f>
        <v>0</v>
      </c>
      <c r="F986" s="8">
        <f t="shared" si="146"/>
        <v>2209.6999999999998</v>
      </c>
      <c r="G986" s="8"/>
      <c r="H986" s="8"/>
      <c r="I986" s="8">
        <v>40</v>
      </c>
      <c r="J986" s="11">
        <v>2.0757654385054489E-2</v>
      </c>
      <c r="K986" s="18">
        <f t="shared" si="140"/>
        <v>47.101816294758692</v>
      </c>
      <c r="L986" s="10">
        <f t="shared" si="141"/>
        <v>17.319337851582773</v>
      </c>
      <c r="M986" s="10">
        <v>18.194914374675662</v>
      </c>
      <c r="N986" s="10">
        <v>6.2501297353399075</v>
      </c>
      <c r="O986" s="247">
        <f t="shared" si="142"/>
        <v>6.2501297353399075</v>
      </c>
      <c r="P986" s="10">
        <f t="shared" si="143"/>
        <v>88.866198256357038</v>
      </c>
      <c r="Q986" s="11">
        <f t="shared" si="144"/>
        <v>4.0216408678262677E-2</v>
      </c>
    </row>
    <row r="987" spans="1:17">
      <c r="A987" s="9">
        <f t="shared" si="145"/>
        <v>30</v>
      </c>
      <c r="B987" s="14" t="s">
        <v>16</v>
      </c>
      <c r="C987" s="8">
        <f>димвенканали!C987</f>
        <v>1908.5</v>
      </c>
      <c r="D987" s="8">
        <f>димвенканали!D987</f>
        <v>0</v>
      </c>
      <c r="E987" s="8">
        <f>димвенканали!E987</f>
        <v>0</v>
      </c>
      <c r="F987" s="8">
        <f t="shared" si="146"/>
        <v>1908.5</v>
      </c>
      <c r="G987" s="8"/>
      <c r="H987" s="8"/>
      <c r="I987" s="8">
        <v>36</v>
      </c>
      <c r="J987" s="11">
        <v>1.8681888946549038E-2</v>
      </c>
      <c r="K987" s="18">
        <f t="shared" si="140"/>
        <v>42.391634665282822</v>
      </c>
      <c r="L987" s="10">
        <f t="shared" si="141"/>
        <v>15.587404066424495</v>
      </c>
      <c r="M987" s="10">
        <v>16.375422937208093</v>
      </c>
      <c r="N987" s="10">
        <v>5.6251167618059155</v>
      </c>
      <c r="O987" s="247">
        <f t="shared" si="142"/>
        <v>5.6251167618059155</v>
      </c>
      <c r="P987" s="10">
        <f t="shared" si="143"/>
        <v>79.979578430721318</v>
      </c>
      <c r="Q987" s="11">
        <f t="shared" si="144"/>
        <v>4.1907036117747612E-2</v>
      </c>
    </row>
    <row r="988" spans="1:17">
      <c r="A988" s="9">
        <f t="shared" si="145"/>
        <v>31</v>
      </c>
      <c r="B988" s="14" t="s">
        <v>17</v>
      </c>
      <c r="C988" s="8">
        <f>димвенканали!C988</f>
        <v>9465.31</v>
      </c>
      <c r="D988" s="8">
        <f>димвенканали!D988</f>
        <v>604.92999999999995</v>
      </c>
      <c r="E988" s="8">
        <f>димвенканали!E988</f>
        <v>0</v>
      </c>
      <c r="F988" s="8">
        <f t="shared" si="146"/>
        <v>10070.24</v>
      </c>
      <c r="G988" s="8">
        <v>3</v>
      </c>
      <c r="H988" s="8"/>
      <c r="I988" s="8">
        <v>192</v>
      </c>
      <c r="J988" s="11">
        <v>0.10119356512714063</v>
      </c>
      <c r="K988" s="18">
        <f t="shared" si="140"/>
        <v>229.62135443694862</v>
      </c>
      <c r="L988" s="10">
        <f t="shared" si="141"/>
        <v>84.431772026466021</v>
      </c>
      <c r="M988" s="10">
        <v>88.700207576543846</v>
      </c>
      <c r="N988" s="10">
        <v>30.469382459782047</v>
      </c>
      <c r="O988" s="247">
        <f t="shared" si="142"/>
        <v>30.469382459782047</v>
      </c>
      <c r="P988" s="10">
        <f t="shared" si="143"/>
        <v>433.2227164997405</v>
      </c>
      <c r="Q988" s="11">
        <f t="shared" si="144"/>
        <v>4.3020098478262735E-2</v>
      </c>
    </row>
    <row r="989" spans="1:17">
      <c r="A989" s="9">
        <f t="shared" si="145"/>
        <v>32</v>
      </c>
      <c r="B989" s="14" t="s">
        <v>18</v>
      </c>
      <c r="C989" s="8">
        <f>димвенканали!C989</f>
        <v>4055.4</v>
      </c>
      <c r="D989" s="8">
        <f>димвенканали!D989</f>
        <v>33.9</v>
      </c>
      <c r="E989" s="8">
        <f>димвенканали!E989</f>
        <v>161.30000000000001</v>
      </c>
      <c r="F989" s="8">
        <f t="shared" si="146"/>
        <v>4250.6000000000004</v>
      </c>
      <c r="G989" s="8">
        <v>1</v>
      </c>
      <c r="H989" s="8">
        <v>3</v>
      </c>
      <c r="I989" s="8">
        <v>163</v>
      </c>
      <c r="J989" s="11">
        <v>8.6663207057602484E-2</v>
      </c>
      <c r="K989" s="18">
        <f t="shared" si="140"/>
        <v>196.65008303061754</v>
      </c>
      <c r="L989" s="10">
        <f t="shared" si="141"/>
        <v>72.308235530358075</v>
      </c>
      <c r="M989" s="10">
        <v>75.963767514270884</v>
      </c>
      <c r="N989" s="10">
        <v>26.094291645044109</v>
      </c>
      <c r="O989" s="247">
        <f t="shared" si="142"/>
        <v>26.094291645044109</v>
      </c>
      <c r="P989" s="10">
        <f t="shared" si="143"/>
        <v>371.01637772029062</v>
      </c>
      <c r="Q989" s="11">
        <f t="shared" si="144"/>
        <v>8.7285648548508579E-2</v>
      </c>
    </row>
    <row r="990" spans="1:17">
      <c r="A990" s="9">
        <f t="shared" si="145"/>
        <v>33</v>
      </c>
      <c r="B990" s="14" t="s">
        <v>19</v>
      </c>
      <c r="C990" s="8">
        <f>димвенканали!C990</f>
        <v>4238.2299999999996</v>
      </c>
      <c r="D990" s="8">
        <f>димвенканали!D990</f>
        <v>0</v>
      </c>
      <c r="E990" s="8">
        <f>димвенканали!E990</f>
        <v>0</v>
      </c>
      <c r="F990" s="8">
        <f t="shared" si="146"/>
        <v>4238.2299999999996</v>
      </c>
      <c r="G990" s="8"/>
      <c r="H990" s="8"/>
      <c r="I990" s="8">
        <v>72</v>
      </c>
      <c r="J990" s="11">
        <v>3.7363777893098075E-2</v>
      </c>
      <c r="K990" s="18">
        <f t="shared" si="140"/>
        <v>84.783269330565645</v>
      </c>
      <c r="L990" s="10">
        <f t="shared" si="141"/>
        <v>31.174808132848991</v>
      </c>
      <c r="M990" s="10">
        <v>32.750845874416186</v>
      </c>
      <c r="N990" s="10">
        <v>11.250233523611831</v>
      </c>
      <c r="O990" s="247">
        <f t="shared" si="142"/>
        <v>11.250233523611831</v>
      </c>
      <c r="P990" s="10">
        <f t="shared" si="143"/>
        <v>159.95915686144264</v>
      </c>
      <c r="Q990" s="11">
        <f t="shared" si="144"/>
        <v>3.7741971733823473E-2</v>
      </c>
    </row>
    <row r="991" spans="1:17">
      <c r="A991" s="9">
        <f t="shared" si="145"/>
        <v>34</v>
      </c>
      <c r="B991" s="14" t="s">
        <v>20</v>
      </c>
      <c r="C991" s="8">
        <f>димвенканали!C991</f>
        <v>4245.3999999999996</v>
      </c>
      <c r="D991" s="8">
        <f>димвенканали!D991</f>
        <v>0</v>
      </c>
      <c r="E991" s="8">
        <f>димвенканали!E991</f>
        <v>0</v>
      </c>
      <c r="F991" s="8">
        <f t="shared" si="146"/>
        <v>4245.3999999999996</v>
      </c>
      <c r="G991" s="8"/>
      <c r="H991" s="8"/>
      <c r="I991" s="8">
        <v>72</v>
      </c>
      <c r="J991" s="11">
        <v>3.7363777893098075E-2</v>
      </c>
      <c r="K991" s="18">
        <f t="shared" si="140"/>
        <v>84.783269330565645</v>
      </c>
      <c r="L991" s="10">
        <f t="shared" si="141"/>
        <v>31.174808132848991</v>
      </c>
      <c r="M991" s="10">
        <v>32.750845874416186</v>
      </c>
      <c r="N991" s="10">
        <v>11.250233523611831</v>
      </c>
      <c r="O991" s="247">
        <f t="shared" si="142"/>
        <v>11.250233523611831</v>
      </c>
      <c r="P991" s="10">
        <f t="shared" si="143"/>
        <v>159.95915686144264</v>
      </c>
      <c r="Q991" s="11">
        <f t="shared" si="144"/>
        <v>3.7678229816140447E-2</v>
      </c>
    </row>
    <row r="992" spans="1:17">
      <c r="A992" s="9">
        <f t="shared" si="145"/>
        <v>35</v>
      </c>
      <c r="B992" s="14" t="s">
        <v>21</v>
      </c>
      <c r="C992" s="8">
        <f>димвенканали!C992</f>
        <v>4246.87</v>
      </c>
      <c r="D992" s="8">
        <f>димвенканали!D992</f>
        <v>0</v>
      </c>
      <c r="E992" s="8">
        <f>димвенканали!E992</f>
        <v>0</v>
      </c>
      <c r="F992" s="8">
        <f t="shared" si="146"/>
        <v>4246.87</v>
      </c>
      <c r="G992" s="8"/>
      <c r="H992" s="8"/>
      <c r="I992" s="8">
        <v>72</v>
      </c>
      <c r="J992" s="11">
        <v>3.7363777893098075E-2</v>
      </c>
      <c r="K992" s="18">
        <f t="shared" si="140"/>
        <v>84.783269330565645</v>
      </c>
      <c r="L992" s="10">
        <f t="shared" si="141"/>
        <v>31.174808132848991</v>
      </c>
      <c r="M992" s="10">
        <v>32.750845874416186</v>
      </c>
      <c r="N992" s="10">
        <v>11.250233523611831</v>
      </c>
      <c r="O992" s="247">
        <f t="shared" si="142"/>
        <v>11.250233523611831</v>
      </c>
      <c r="P992" s="10">
        <f t="shared" si="143"/>
        <v>159.95915686144264</v>
      </c>
      <c r="Q992" s="11">
        <f t="shared" si="144"/>
        <v>3.766518797642561E-2</v>
      </c>
    </row>
    <row r="993" spans="1:17">
      <c r="A993" s="9">
        <f t="shared" si="145"/>
        <v>36</v>
      </c>
      <c r="B993" s="14" t="s">
        <v>22</v>
      </c>
      <c r="C993" s="8">
        <f>димвенканали!C993</f>
        <v>4173.55</v>
      </c>
      <c r="D993" s="8">
        <f>димвенканали!D993</f>
        <v>0</v>
      </c>
      <c r="E993" s="8">
        <f>димвенканали!E993</f>
        <v>0</v>
      </c>
      <c r="F993" s="8">
        <f t="shared" si="146"/>
        <v>4173.55</v>
      </c>
      <c r="G993" s="8"/>
      <c r="H993" s="8"/>
      <c r="I993" s="8">
        <v>72</v>
      </c>
      <c r="J993" s="11">
        <v>3.7363777893098075E-2</v>
      </c>
      <c r="K993" s="18">
        <f t="shared" si="140"/>
        <v>84.783269330565645</v>
      </c>
      <c r="L993" s="10">
        <f t="shared" si="141"/>
        <v>31.174808132848991</v>
      </c>
      <c r="M993" s="10">
        <v>32.750845874416186</v>
      </c>
      <c r="N993" s="10">
        <v>11.250233523611831</v>
      </c>
      <c r="O993" s="247">
        <f t="shared" si="142"/>
        <v>11.250233523611831</v>
      </c>
      <c r="P993" s="10">
        <f t="shared" si="143"/>
        <v>159.95915686144264</v>
      </c>
      <c r="Q993" s="11">
        <f t="shared" si="144"/>
        <v>3.832688163827979E-2</v>
      </c>
    </row>
    <row r="994" spans="1:17">
      <c r="A994" s="9">
        <f t="shared" si="145"/>
        <v>37</v>
      </c>
      <c r="B994" s="14" t="s">
        <v>1301</v>
      </c>
      <c r="C994" s="8">
        <f>димвенканали!C994</f>
        <v>2393.84</v>
      </c>
      <c r="D994" s="8">
        <f>димвенканали!D994</f>
        <v>0</v>
      </c>
      <c r="E994" s="8">
        <f>димвенканали!E994</f>
        <v>0</v>
      </c>
      <c r="F994" s="8">
        <f t="shared" si="146"/>
        <v>2393.84</v>
      </c>
      <c r="G994" s="8"/>
      <c r="H994" s="8"/>
      <c r="I994" s="8">
        <v>94</v>
      </c>
      <c r="J994" s="11">
        <v>4.8780487804878044E-2</v>
      </c>
      <c r="K994" s="18">
        <f t="shared" si="140"/>
        <v>110.68926829268293</v>
      </c>
      <c r="L994" s="10">
        <f t="shared" si="141"/>
        <v>40.700443951219512</v>
      </c>
      <c r="M994" s="10">
        <v>42.758048780487798</v>
      </c>
      <c r="N994" s="10">
        <v>39.078048780487805</v>
      </c>
      <c r="O994" s="247">
        <f t="shared" si="142"/>
        <v>39.078048780487805</v>
      </c>
      <c r="P994" s="10">
        <f t="shared" si="143"/>
        <v>233.22580980487805</v>
      </c>
      <c r="Q994" s="83">
        <f t="shared" si="144"/>
        <v>9.7427484629247579E-2</v>
      </c>
    </row>
    <row r="995" spans="1:17">
      <c r="A995" s="9">
        <f t="shared" si="145"/>
        <v>38</v>
      </c>
      <c r="B995" s="79" t="s">
        <v>43</v>
      </c>
      <c r="C995" s="8">
        <f>димвенканали!C995</f>
        <v>1450.7</v>
      </c>
      <c r="D995" s="8">
        <f>димвенканали!D995</f>
        <v>0</v>
      </c>
      <c r="E995" s="8">
        <f>димвенканали!E995</f>
        <v>0</v>
      </c>
      <c r="F995" s="8">
        <f t="shared" si="146"/>
        <v>1450.7</v>
      </c>
      <c r="G995" s="8"/>
      <c r="H995" s="8"/>
      <c r="I995" s="8">
        <v>25</v>
      </c>
      <c r="J995" s="11">
        <v>1.5384615384615385E-2</v>
      </c>
      <c r="K995" s="18">
        <f t="shared" si="140"/>
        <v>34.90969230769231</v>
      </c>
      <c r="L995" s="10">
        <f t="shared" si="141"/>
        <v>12.836293861538463</v>
      </c>
      <c r="M995" s="10">
        <v>13.485230769230769</v>
      </c>
      <c r="N995" s="10">
        <v>4.6323076923076929</v>
      </c>
      <c r="O995" s="247">
        <f t="shared" si="142"/>
        <v>4.6323076923076929</v>
      </c>
      <c r="P995" s="10">
        <f t="shared" si="143"/>
        <v>65.863524630769234</v>
      </c>
      <c r="Q995" s="83">
        <f t="shared" si="144"/>
        <v>4.540120261306213E-2</v>
      </c>
    </row>
    <row r="996" spans="1:17">
      <c r="A996" s="9">
        <f t="shared" si="145"/>
        <v>39</v>
      </c>
      <c r="B996" s="79" t="s">
        <v>1016</v>
      </c>
      <c r="C996" s="8">
        <f>димвенканали!C996</f>
        <v>4720.87</v>
      </c>
      <c r="D996" s="8">
        <f>димвенканали!D996</f>
        <v>0</v>
      </c>
      <c r="E996" s="8">
        <f>димвенканали!E996</f>
        <v>0</v>
      </c>
      <c r="F996" s="8">
        <f t="shared" si="146"/>
        <v>4720.87</v>
      </c>
      <c r="G996" s="8"/>
      <c r="H996" s="8"/>
      <c r="I996" s="8">
        <v>80</v>
      </c>
      <c r="J996" s="11">
        <v>4.9230769230769231E-2</v>
      </c>
      <c r="K996" s="18">
        <f t="shared" si="140"/>
        <v>111.71101538461539</v>
      </c>
      <c r="L996" s="10">
        <f t="shared" si="141"/>
        <v>41.076140356923084</v>
      </c>
      <c r="M996" s="10">
        <v>43.152738461538462</v>
      </c>
      <c r="N996" s="10">
        <v>14.823384615384617</v>
      </c>
      <c r="O996" s="247">
        <f t="shared" si="142"/>
        <v>14.823384615384617</v>
      </c>
      <c r="P996" s="10">
        <f t="shared" si="143"/>
        <v>210.76327881846154</v>
      </c>
      <c r="Q996" s="83">
        <f t="shared" si="144"/>
        <v>4.464500797913553E-2</v>
      </c>
    </row>
    <row r="997" spans="1:17">
      <c r="A997" s="9">
        <f t="shared" si="145"/>
        <v>40</v>
      </c>
      <c r="B997" s="79" t="s">
        <v>1016</v>
      </c>
      <c r="C997" s="8">
        <f>димвенканали!C997</f>
        <v>6051.96</v>
      </c>
      <c r="D997" s="8">
        <f>димвенканали!D997</f>
        <v>0</v>
      </c>
      <c r="E997" s="8">
        <f>димвенканали!E997</f>
        <v>0</v>
      </c>
      <c r="F997" s="8">
        <f t="shared" si="146"/>
        <v>6051.96</v>
      </c>
      <c r="G997" s="8"/>
      <c r="H997" s="8"/>
      <c r="I997" s="8">
        <v>111</v>
      </c>
      <c r="J997" s="11">
        <v>6.8307692307692305E-2</v>
      </c>
      <c r="K997" s="18">
        <f t="shared" si="140"/>
        <v>154.99903384615385</v>
      </c>
      <c r="L997" s="10">
        <f t="shared" si="141"/>
        <v>56.993144745230772</v>
      </c>
      <c r="M997" s="10">
        <v>59.874424615384612</v>
      </c>
      <c r="N997" s="10">
        <v>20.567446153846156</v>
      </c>
      <c r="O997" s="247">
        <f t="shared" si="142"/>
        <v>20.567446153846156</v>
      </c>
      <c r="P997" s="10">
        <f t="shared" si="143"/>
        <v>292.4340493606154</v>
      </c>
      <c r="Q997" s="83">
        <f t="shared" si="144"/>
        <v>4.8320552244333306E-2</v>
      </c>
    </row>
    <row r="998" spans="1:17">
      <c r="A998" s="9">
        <f t="shared" si="145"/>
        <v>41</v>
      </c>
      <c r="B998" s="79" t="s">
        <v>1017</v>
      </c>
      <c r="C998" s="8">
        <f>димвенканали!C998</f>
        <v>6263.08</v>
      </c>
      <c r="D998" s="8">
        <f>димвенканали!D998</f>
        <v>0</v>
      </c>
      <c r="E998" s="8">
        <f>димвенканали!E998</f>
        <v>0</v>
      </c>
      <c r="F998" s="8">
        <f t="shared" si="146"/>
        <v>6263.08</v>
      </c>
      <c r="G998" s="8"/>
      <c r="H998" s="8"/>
      <c r="I998" s="8">
        <v>110</v>
      </c>
      <c r="J998" s="11">
        <v>6.7692307692307691E-2</v>
      </c>
      <c r="K998" s="18">
        <f t="shared" si="140"/>
        <v>153.60264615384617</v>
      </c>
      <c r="L998" s="10">
        <f t="shared" si="141"/>
        <v>56.479692990769237</v>
      </c>
      <c r="M998" s="10">
        <v>59.335015384615382</v>
      </c>
      <c r="N998" s="10">
        <v>20.382153846153848</v>
      </c>
      <c r="O998" s="247">
        <f t="shared" si="142"/>
        <v>20.382153846153848</v>
      </c>
      <c r="P998" s="10">
        <f t="shared" si="143"/>
        <v>289.79950837538462</v>
      </c>
      <c r="Q998" s="83">
        <f t="shared" si="144"/>
        <v>4.6271085212927922E-2</v>
      </c>
    </row>
    <row r="999" spans="1:17">
      <c r="A999" s="9">
        <f t="shared" si="145"/>
        <v>42</v>
      </c>
      <c r="B999" s="79" t="s">
        <v>1018</v>
      </c>
      <c r="C999" s="8">
        <f>димвенканали!C999</f>
        <v>4604.96</v>
      </c>
      <c r="D999" s="8">
        <f>димвенканали!D999</f>
        <v>0</v>
      </c>
      <c r="E999" s="8">
        <f>димвенканали!E999</f>
        <v>0</v>
      </c>
      <c r="F999" s="8">
        <f t="shared" si="146"/>
        <v>4604.96</v>
      </c>
      <c r="G999" s="8"/>
      <c r="H999" s="8"/>
      <c r="I999" s="8">
        <v>98</v>
      </c>
      <c r="J999" s="11">
        <v>6.0307692307692312E-2</v>
      </c>
      <c r="K999" s="18">
        <f t="shared" si="140"/>
        <v>136.84599384615387</v>
      </c>
      <c r="L999" s="10">
        <f t="shared" si="141"/>
        <v>50.318271937230783</v>
      </c>
      <c r="M999" s="10">
        <v>52.862104615384617</v>
      </c>
      <c r="N999" s="10">
        <v>18.158646153846156</v>
      </c>
      <c r="O999" s="247">
        <f t="shared" si="142"/>
        <v>18.158646153846156</v>
      </c>
      <c r="P999" s="10">
        <f t="shared" si="143"/>
        <v>258.18501655261542</v>
      </c>
      <c r="Q999" s="83">
        <f t="shared" si="144"/>
        <v>5.6066722957987786E-2</v>
      </c>
    </row>
    <row r="1000" spans="1:17">
      <c r="A1000" s="9">
        <f t="shared" si="145"/>
        <v>43</v>
      </c>
      <c r="B1000" s="79" t="s">
        <v>1019</v>
      </c>
      <c r="C1000" s="8">
        <f>димвенканали!C1000</f>
        <v>4237.38</v>
      </c>
      <c r="D1000" s="8">
        <f>димвенканали!D1000</f>
        <v>0</v>
      </c>
      <c r="E1000" s="8">
        <f>димвенканали!E1000</f>
        <v>0</v>
      </c>
      <c r="F1000" s="8">
        <f t="shared" si="146"/>
        <v>4237.38</v>
      </c>
      <c r="G1000" s="8"/>
      <c r="H1000" s="8"/>
      <c r="I1000" s="8">
        <v>90</v>
      </c>
      <c r="J1000" s="11">
        <v>5.5384615384615386E-2</v>
      </c>
      <c r="K1000" s="18">
        <f t="shared" si="140"/>
        <v>125.67489230769232</v>
      </c>
      <c r="L1000" s="10">
        <f t="shared" si="141"/>
        <v>46.210657901538468</v>
      </c>
      <c r="M1000" s="10">
        <v>48.546830769230766</v>
      </c>
      <c r="N1000" s="10">
        <v>16.676307692307695</v>
      </c>
      <c r="O1000" s="247">
        <f t="shared" si="142"/>
        <v>16.676307692307695</v>
      </c>
      <c r="P1000" s="10">
        <f t="shared" si="143"/>
        <v>237.10868867076923</v>
      </c>
      <c r="Q1000" s="83">
        <f t="shared" si="144"/>
        <v>5.5956437390738904E-2</v>
      </c>
    </row>
    <row r="1001" spans="1:17">
      <c r="A1001" s="9">
        <f t="shared" si="145"/>
        <v>44</v>
      </c>
      <c r="B1001" s="79" t="s">
        <v>1020</v>
      </c>
      <c r="C1001" s="8">
        <f>димвенканали!C1001</f>
        <v>4096.5200000000004</v>
      </c>
      <c r="D1001" s="8">
        <f>димвенканали!D1001</f>
        <v>0</v>
      </c>
      <c r="E1001" s="8">
        <f>димвенканали!E1001</f>
        <v>0</v>
      </c>
      <c r="F1001" s="8">
        <f t="shared" si="146"/>
        <v>4096.5200000000004</v>
      </c>
      <c r="G1001" s="8"/>
      <c r="H1001" s="8"/>
      <c r="I1001" s="8">
        <v>88</v>
      </c>
      <c r="J1001" s="11">
        <v>5.4153846153846157E-2</v>
      </c>
      <c r="K1001" s="18">
        <f t="shared" si="140"/>
        <v>122.88211692307694</v>
      </c>
      <c r="L1001" s="10">
        <f t="shared" si="141"/>
        <v>45.183754392615391</v>
      </c>
      <c r="M1001" s="10">
        <v>47.468012307692305</v>
      </c>
      <c r="N1001" s="10">
        <v>16.30572307692308</v>
      </c>
      <c r="O1001" s="247">
        <f t="shared" si="142"/>
        <v>16.30572307692308</v>
      </c>
      <c r="P1001" s="10">
        <f t="shared" si="143"/>
        <v>231.83960670030771</v>
      </c>
      <c r="Q1001" s="83">
        <f t="shared" si="144"/>
        <v>5.6594281658653607E-2</v>
      </c>
    </row>
    <row r="1002" spans="1:17">
      <c r="A1002" s="9">
        <f t="shared" si="145"/>
        <v>45</v>
      </c>
      <c r="B1002" s="79" t="s">
        <v>1035</v>
      </c>
      <c r="C1002" s="8">
        <f>димвенканали!C1002</f>
        <v>2547.02</v>
      </c>
      <c r="D1002" s="8">
        <f>димвенканали!D1002</f>
        <v>0</v>
      </c>
      <c r="E1002" s="8">
        <f>димвенканали!E1002</f>
        <v>0</v>
      </c>
      <c r="F1002" s="8">
        <f t="shared" si="146"/>
        <v>2547.02</v>
      </c>
      <c r="G1002" s="8"/>
      <c r="H1002" s="8"/>
      <c r="I1002" s="8">
        <v>45</v>
      </c>
      <c r="J1002" s="11">
        <v>2.7692307692307693E-2</v>
      </c>
      <c r="K1002" s="18">
        <f t="shared" si="140"/>
        <v>62.837446153846159</v>
      </c>
      <c r="L1002" s="10">
        <f t="shared" si="141"/>
        <v>23.105328950769234</v>
      </c>
      <c r="M1002" s="10">
        <v>24.273415384615383</v>
      </c>
      <c r="N1002" s="10">
        <v>8.3381538461538476</v>
      </c>
      <c r="O1002" s="247">
        <f t="shared" si="142"/>
        <v>8.3381538461538476</v>
      </c>
      <c r="P1002" s="10">
        <f t="shared" si="143"/>
        <v>118.55434433538461</v>
      </c>
      <c r="Q1002" s="83">
        <f t="shared" si="144"/>
        <v>4.6546295017465357E-2</v>
      </c>
    </row>
    <row r="1003" spans="1:17">
      <c r="A1003" s="9">
        <f t="shared" si="145"/>
        <v>46</v>
      </c>
      <c r="B1003" s="79" t="s">
        <v>1036</v>
      </c>
      <c r="C1003" s="8">
        <f>димвенканали!C1003</f>
        <v>3753.15</v>
      </c>
      <c r="D1003" s="8">
        <f>димвенканали!D1003</f>
        <v>0</v>
      </c>
      <c r="E1003" s="8">
        <f>димвенканали!E1003</f>
        <v>0</v>
      </c>
      <c r="F1003" s="8">
        <f t="shared" si="146"/>
        <v>3753.15</v>
      </c>
      <c r="G1003" s="8"/>
      <c r="H1003" s="8"/>
      <c r="I1003" s="8">
        <v>65</v>
      </c>
      <c r="J1003" s="11">
        <v>0.04</v>
      </c>
      <c r="K1003" s="18">
        <f t="shared" si="140"/>
        <v>90.765200000000007</v>
      </c>
      <c r="L1003" s="10">
        <f t="shared" si="141"/>
        <v>33.374364040000003</v>
      </c>
      <c r="M1003" s="10">
        <v>35.061599999999999</v>
      </c>
      <c r="N1003" s="10">
        <v>12.044</v>
      </c>
      <c r="O1003" s="247">
        <f t="shared" si="142"/>
        <v>12.044</v>
      </c>
      <c r="P1003" s="10">
        <f t="shared" si="143"/>
        <v>171.24516404000002</v>
      </c>
      <c r="Q1003" s="83">
        <f t="shared" si="144"/>
        <v>4.5627050355035108E-2</v>
      </c>
    </row>
    <row r="1004" spans="1:17">
      <c r="A1004" s="9">
        <f t="shared" si="145"/>
        <v>47</v>
      </c>
      <c r="B1004" s="79" t="s">
        <v>1037</v>
      </c>
      <c r="C1004" s="8">
        <f>димвенканали!C1004</f>
        <v>3742.7</v>
      </c>
      <c r="D1004" s="8">
        <f>димвенканали!D1004</f>
        <v>0</v>
      </c>
      <c r="E1004" s="8">
        <f>димвенканали!E1004</f>
        <v>0</v>
      </c>
      <c r="F1004" s="8">
        <f t="shared" si="146"/>
        <v>3742.7</v>
      </c>
      <c r="G1004" s="8"/>
      <c r="H1004" s="8"/>
      <c r="I1004" s="8">
        <v>65</v>
      </c>
      <c r="J1004" s="11">
        <v>0.04</v>
      </c>
      <c r="K1004" s="18">
        <f t="shared" si="140"/>
        <v>90.765200000000007</v>
      </c>
      <c r="L1004" s="10">
        <f t="shared" si="141"/>
        <v>33.374364040000003</v>
      </c>
      <c r="M1004" s="10">
        <v>35.061599999999999</v>
      </c>
      <c r="N1004" s="10">
        <v>12.044</v>
      </c>
      <c r="O1004" s="247">
        <f t="shared" si="142"/>
        <v>12.044</v>
      </c>
      <c r="P1004" s="10">
        <f t="shared" si="143"/>
        <v>171.24516404000002</v>
      </c>
      <c r="Q1004" s="83">
        <f t="shared" si="144"/>
        <v>4.5754445731691032E-2</v>
      </c>
    </row>
    <row r="1005" spans="1:17">
      <c r="A1005" s="9">
        <f t="shared" si="145"/>
        <v>48</v>
      </c>
      <c r="B1005" s="79" t="s">
        <v>1038</v>
      </c>
      <c r="C1005" s="8">
        <f>димвенканали!C1005</f>
        <v>2566.9499999999998</v>
      </c>
      <c r="D1005" s="8">
        <f>димвенканали!D1005</f>
        <v>0</v>
      </c>
      <c r="E1005" s="8">
        <f>димвенканали!E1005</f>
        <v>0</v>
      </c>
      <c r="F1005" s="8">
        <f t="shared" si="146"/>
        <v>2566.9499999999998</v>
      </c>
      <c r="G1005" s="8"/>
      <c r="H1005" s="8"/>
      <c r="I1005" s="8">
        <v>45</v>
      </c>
      <c r="J1005" s="11">
        <v>2.7692307692307693E-2</v>
      </c>
      <c r="K1005" s="18">
        <f t="shared" si="140"/>
        <v>62.837446153846159</v>
      </c>
      <c r="L1005" s="10">
        <f t="shared" si="141"/>
        <v>23.105328950769234</v>
      </c>
      <c r="M1005" s="10">
        <v>24.273415384615383</v>
      </c>
      <c r="N1005" s="10">
        <v>2.7996923076923075</v>
      </c>
      <c r="O1005" s="247">
        <f t="shared" si="142"/>
        <v>2.7996923076923075</v>
      </c>
      <c r="P1005" s="10">
        <f t="shared" si="143"/>
        <v>113.01588279692308</v>
      </c>
      <c r="Q1005" s="83">
        <f t="shared" si="144"/>
        <v>4.4027301971960142E-2</v>
      </c>
    </row>
    <row r="1006" spans="1:17">
      <c r="A1006" s="9">
        <f t="shared" si="145"/>
        <v>49</v>
      </c>
      <c r="B1006" s="79" t="s">
        <v>1041</v>
      </c>
      <c r="C1006" s="8">
        <f>димвенканали!C1006</f>
        <v>3966</v>
      </c>
      <c r="D1006" s="8">
        <f>димвенканали!D1006</f>
        <v>214</v>
      </c>
      <c r="E1006" s="8">
        <f>димвенканали!E1006</f>
        <v>0</v>
      </c>
      <c r="F1006" s="8">
        <f t="shared" si="146"/>
        <v>4180</v>
      </c>
      <c r="G1006" s="8">
        <v>1</v>
      </c>
      <c r="H1006" s="8"/>
      <c r="I1006" s="8">
        <v>163</v>
      </c>
      <c r="J1006" s="11">
        <v>0.10092307692307692</v>
      </c>
      <c r="K1006" s="18">
        <f t="shared" si="140"/>
        <v>229.00758153846155</v>
      </c>
      <c r="L1006" s="10">
        <f t="shared" si="141"/>
        <v>84.206087731692321</v>
      </c>
      <c r="M1006" s="10">
        <v>88.463113846153846</v>
      </c>
      <c r="N1006" s="10">
        <v>30.387938461538464</v>
      </c>
      <c r="O1006" s="247">
        <f t="shared" si="142"/>
        <v>30.387938461538464</v>
      </c>
      <c r="P1006" s="10">
        <f t="shared" si="143"/>
        <v>432.06472157784623</v>
      </c>
      <c r="Q1006" s="83">
        <f t="shared" si="144"/>
        <v>0.1033647659277144</v>
      </c>
    </row>
    <row r="1007" spans="1:17">
      <c r="A1007" s="9">
        <f t="shared" si="145"/>
        <v>50</v>
      </c>
      <c r="B1007" s="79" t="s">
        <v>1042</v>
      </c>
      <c r="C1007" s="8">
        <f>димвенканали!C1007</f>
        <v>3971.3</v>
      </c>
      <c r="D1007" s="8">
        <f>димвенканали!D1007</f>
        <v>214</v>
      </c>
      <c r="E1007" s="8">
        <f>димвенканали!E1007</f>
        <v>0</v>
      </c>
      <c r="F1007" s="8">
        <f t="shared" si="146"/>
        <v>4185.3</v>
      </c>
      <c r="G1007" s="8">
        <v>1</v>
      </c>
      <c r="H1007" s="8"/>
      <c r="I1007" s="8">
        <v>162</v>
      </c>
      <c r="J1007" s="11">
        <v>0.10030769230769231</v>
      </c>
      <c r="K1007" s="18">
        <f t="shared" si="140"/>
        <v>227.61119384615387</v>
      </c>
      <c r="L1007" s="10">
        <f t="shared" si="141"/>
        <v>83.692635977230779</v>
      </c>
      <c r="M1007" s="10">
        <v>87.923704615384608</v>
      </c>
      <c r="N1007" s="10">
        <v>30.202646153846157</v>
      </c>
      <c r="O1007" s="247">
        <f t="shared" si="142"/>
        <v>30.202646153846157</v>
      </c>
      <c r="P1007" s="10">
        <f t="shared" si="143"/>
        <v>429.43018059261544</v>
      </c>
      <c r="Q1007" s="83">
        <f t="shared" si="144"/>
        <v>0.10260439648116394</v>
      </c>
    </row>
    <row r="1008" spans="1:17">
      <c r="A1008" s="9">
        <f t="shared" si="145"/>
        <v>51</v>
      </c>
      <c r="B1008" s="79" t="s">
        <v>1046</v>
      </c>
      <c r="C1008" s="8">
        <f>димвенканали!C1008</f>
        <v>70.5</v>
      </c>
      <c r="D1008" s="8">
        <f>димвенканали!D1008</f>
        <v>0</v>
      </c>
      <c r="E1008" s="8">
        <f>димвенканали!E1008</f>
        <v>0</v>
      </c>
      <c r="F1008" s="8">
        <f t="shared" si="146"/>
        <v>70.5</v>
      </c>
      <c r="G1008" s="8"/>
      <c r="H1008" s="8"/>
      <c r="I1008" s="8">
        <v>0</v>
      </c>
      <c r="J1008" s="11">
        <v>0</v>
      </c>
      <c r="K1008" s="18">
        <f t="shared" si="140"/>
        <v>0</v>
      </c>
      <c r="L1008" s="10">
        <f t="shared" si="141"/>
        <v>0</v>
      </c>
      <c r="M1008" s="10">
        <v>0</v>
      </c>
      <c r="N1008" s="10">
        <v>0</v>
      </c>
      <c r="O1008" s="247">
        <f t="shared" si="142"/>
        <v>0</v>
      </c>
      <c r="P1008" s="10">
        <f t="shared" si="143"/>
        <v>0</v>
      </c>
      <c r="Q1008" s="83">
        <f t="shared" si="144"/>
        <v>0</v>
      </c>
    </row>
    <row r="1009" spans="1:17">
      <c r="A1009" s="9">
        <f t="shared" si="145"/>
        <v>52</v>
      </c>
      <c r="B1009" s="14" t="s">
        <v>1362</v>
      </c>
      <c r="C1009" s="8">
        <f>димвенканали!C1009</f>
        <v>12677.6</v>
      </c>
      <c r="D1009" s="8">
        <f>димвенканали!D1009</f>
        <v>0</v>
      </c>
      <c r="E1009" s="8">
        <f>димвенканали!E1009</f>
        <v>0</v>
      </c>
      <c r="F1009" s="8">
        <f t="shared" si="146"/>
        <v>12677.6</v>
      </c>
      <c r="G1009" s="8"/>
      <c r="H1009" s="8"/>
      <c r="I1009" s="8">
        <v>249</v>
      </c>
      <c r="J1009" s="11">
        <v>0.12848297213622289</v>
      </c>
      <c r="K1009" s="18">
        <f t="shared" si="140"/>
        <v>291.54456656346747</v>
      </c>
      <c r="L1009" s="10">
        <f t="shared" si="141"/>
        <v>107.200937125387</v>
      </c>
      <c r="M1009" s="10">
        <v>129.91478637770896</v>
      </c>
      <c r="N1009" s="10">
        <v>38.686222910216713</v>
      </c>
      <c r="O1009" s="247">
        <f t="shared" si="142"/>
        <v>38.686222910216713</v>
      </c>
      <c r="P1009" s="10">
        <f t="shared" si="143"/>
        <v>567.3465129767801</v>
      </c>
      <c r="Q1009" s="83">
        <f t="shared" si="144"/>
        <v>4.4751886238466279E-2</v>
      </c>
    </row>
    <row r="1010" spans="1:17">
      <c r="A1010" s="9">
        <f t="shared" si="145"/>
        <v>53</v>
      </c>
      <c r="B1010" s="14" t="s">
        <v>1016</v>
      </c>
      <c r="C1010" s="8">
        <f>димвенканали!C1010</f>
        <v>1215.9000000000001</v>
      </c>
      <c r="D1010" s="8">
        <f>димвенканали!D1010</f>
        <v>0</v>
      </c>
      <c r="E1010" s="8">
        <f>димвенканали!E1010</f>
        <v>0</v>
      </c>
      <c r="F1010" s="8">
        <f t="shared" si="146"/>
        <v>1215.9000000000001</v>
      </c>
      <c r="G1010" s="8"/>
      <c r="H1010" s="8"/>
      <c r="I1010" s="8">
        <v>30</v>
      </c>
      <c r="J1010" s="11">
        <v>1.547987616099071E-2</v>
      </c>
      <c r="K1010" s="18">
        <f t="shared" si="140"/>
        <v>35.125851393188853</v>
      </c>
      <c r="L1010" s="10">
        <f t="shared" si="141"/>
        <v>12.915775557275543</v>
      </c>
      <c r="M1010" s="10">
        <v>15.65238390092879</v>
      </c>
      <c r="N1010" s="10">
        <v>4.6609907120743035</v>
      </c>
      <c r="O1010" s="247">
        <f t="shared" si="142"/>
        <v>4.6609907120743035</v>
      </c>
      <c r="P1010" s="10">
        <f t="shared" si="143"/>
        <v>68.355001563467496</v>
      </c>
      <c r="Q1010" s="83">
        <f t="shared" si="144"/>
        <v>5.6217617866162917E-2</v>
      </c>
    </row>
    <row r="1011" spans="1:17">
      <c r="A1011" s="9"/>
      <c r="B1011" s="17" t="s">
        <v>576</v>
      </c>
      <c r="C1011" s="13">
        <f t="shared" ref="C1011:M1011" si="147">SUM(C958:C1010)</f>
        <v>229455.35999999993</v>
      </c>
      <c r="D1011" s="13">
        <f t="shared" si="147"/>
        <v>1185.73</v>
      </c>
      <c r="E1011" s="13">
        <f t="shared" si="147"/>
        <v>827.09999999999991</v>
      </c>
      <c r="F1011" s="13">
        <f t="shared" si="147"/>
        <v>231468.18999999994</v>
      </c>
      <c r="G1011" s="13">
        <f t="shared" si="147"/>
        <v>7</v>
      </c>
      <c r="H1011" s="13">
        <f t="shared" si="147"/>
        <v>12</v>
      </c>
      <c r="I1011" s="13">
        <f t="shared" si="147"/>
        <v>4935</v>
      </c>
      <c r="J1011" s="13">
        <f t="shared" si="147"/>
        <v>2.6808270054166901</v>
      </c>
      <c r="K1011" s="13">
        <f t="shared" si="147"/>
        <v>6083.144982801171</v>
      </c>
      <c r="L1011" s="13">
        <f t="shared" si="147"/>
        <v>2236.7724101759923</v>
      </c>
      <c r="M1011" s="13">
        <f t="shared" si="147"/>
        <v>2369.2300785601433</v>
      </c>
      <c r="N1011" s="13"/>
      <c r="O1011" s="15">
        <f>SUM(O958:O1010)</f>
        <v>826.0487936949429</v>
      </c>
      <c r="P1011" s="15">
        <f>K1011+L1011+M1011+O1011</f>
        <v>11515.196265232251</v>
      </c>
      <c r="Q1011" s="97">
        <f t="shared" si="144"/>
        <v>4.9748504385126326E-2</v>
      </c>
    </row>
    <row r="1012" spans="1:17">
      <c r="A1012" s="9"/>
      <c r="B1012" s="7" t="s">
        <v>1047</v>
      </c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11"/>
    </row>
    <row r="1013" spans="1:17">
      <c r="A1013" s="9">
        <v>1</v>
      </c>
      <c r="B1013" s="14" t="s">
        <v>1048</v>
      </c>
      <c r="C1013" s="8">
        <f>димвенканали!C1013</f>
        <v>209.7</v>
      </c>
      <c r="D1013" s="8">
        <f>димвенканали!D1013</f>
        <v>0</v>
      </c>
      <c r="E1013" s="8">
        <f>димвенканали!E1013</f>
        <v>0</v>
      </c>
      <c r="F1013" s="8">
        <f t="shared" ref="F1013:F1071" si="148">C1013+D1013+E1013</f>
        <v>209.7</v>
      </c>
      <c r="G1013" s="8"/>
      <c r="H1013" s="8"/>
      <c r="I1013" s="8">
        <v>4</v>
      </c>
      <c r="J1013" s="11">
        <v>2.6942074539739562E-3</v>
      </c>
      <c r="K1013" s="18">
        <f t="shared" ref="K1013:K1075" si="149">J1013*$K$2</f>
        <v>6.1135069600359238</v>
      </c>
      <c r="L1013" s="10">
        <f t="shared" ref="L1013:L1071" si="150">K1013*0.3677</f>
        <v>2.2479365092052093</v>
      </c>
      <c r="M1013" s="10">
        <v>2.3615806017063314</v>
      </c>
      <c r="N1013" s="10">
        <v>0.8112258643915583</v>
      </c>
      <c r="O1013" s="247">
        <f t="shared" ref="O1013:O1076" si="151">N1013*$O$2</f>
        <v>0.8112258643915583</v>
      </c>
      <c r="P1013" s="10">
        <f t="shared" ref="P1013:P1071" si="152">K1013+L1013+M1013+O1013</f>
        <v>11.534249935339021</v>
      </c>
      <c r="Q1013" s="11">
        <f t="shared" ref="Q1013:Q1071" si="153">P1013/F1013</f>
        <v>5.5003576229561382E-2</v>
      </c>
    </row>
    <row r="1014" spans="1:17">
      <c r="A1014" s="9">
        <f t="shared" ref="A1014:A1077" si="154">A1013+1</f>
        <v>2</v>
      </c>
      <c r="B1014" s="14" t="s">
        <v>1049</v>
      </c>
      <c r="C1014" s="8">
        <f>димвенканали!C1014</f>
        <v>306</v>
      </c>
      <c r="D1014" s="8">
        <f>димвенканали!D1014</f>
        <v>0</v>
      </c>
      <c r="E1014" s="8">
        <f>димвенканали!E1014</f>
        <v>0</v>
      </c>
      <c r="F1014" s="8">
        <f t="shared" si="148"/>
        <v>306</v>
      </c>
      <c r="G1014" s="8"/>
      <c r="H1014" s="8"/>
      <c r="I1014" s="8">
        <v>8</v>
      </c>
      <c r="J1014" s="11">
        <v>5.3884149079479124E-3</v>
      </c>
      <c r="K1014" s="18">
        <f t="shared" si="149"/>
        <v>12.227013920071848</v>
      </c>
      <c r="L1014" s="10">
        <f t="shared" si="150"/>
        <v>4.4958730184104185</v>
      </c>
      <c r="M1014" s="10">
        <v>4.7231612034126629</v>
      </c>
      <c r="N1014" s="10">
        <v>1.6224517287831166</v>
      </c>
      <c r="O1014" s="247">
        <f t="shared" si="151"/>
        <v>1.6224517287831166</v>
      </c>
      <c r="P1014" s="10">
        <f t="shared" si="152"/>
        <v>23.068499870678043</v>
      </c>
      <c r="Q1014" s="11">
        <f t="shared" si="153"/>
        <v>7.5387254479340013E-2</v>
      </c>
    </row>
    <row r="1015" spans="1:17">
      <c r="A1015" s="9">
        <f t="shared" si="154"/>
        <v>3</v>
      </c>
      <c r="B1015" s="14" t="s">
        <v>1050</v>
      </c>
      <c r="C1015" s="8">
        <f>димвенканали!C1015</f>
        <v>419.5</v>
      </c>
      <c r="D1015" s="8">
        <f>димвенканали!D1015</f>
        <v>0</v>
      </c>
      <c r="E1015" s="8">
        <f>димвенканали!E1015</f>
        <v>0</v>
      </c>
      <c r="F1015" s="8">
        <f t="shared" si="148"/>
        <v>419.5</v>
      </c>
      <c r="G1015" s="8"/>
      <c r="H1015" s="8"/>
      <c r="I1015" s="8">
        <v>8</v>
      </c>
      <c r="J1015" s="11">
        <v>5.3884149079479124E-3</v>
      </c>
      <c r="K1015" s="18">
        <f t="shared" si="149"/>
        <v>12.227013920071848</v>
      </c>
      <c r="L1015" s="10">
        <f t="shared" si="150"/>
        <v>4.4958730184104185</v>
      </c>
      <c r="M1015" s="10">
        <v>4.7231612034126629</v>
      </c>
      <c r="N1015" s="10">
        <v>1.6224517287831166</v>
      </c>
      <c r="O1015" s="247">
        <f t="shared" si="151"/>
        <v>1.6224517287831166</v>
      </c>
      <c r="P1015" s="10">
        <f t="shared" si="152"/>
        <v>23.068499870678043</v>
      </c>
      <c r="Q1015" s="11">
        <f t="shared" si="153"/>
        <v>5.499046453081774E-2</v>
      </c>
    </row>
    <row r="1016" spans="1:17">
      <c r="A1016" s="9">
        <f t="shared" si="154"/>
        <v>4</v>
      </c>
      <c r="B1016" s="14" t="s">
        <v>1051</v>
      </c>
      <c r="C1016" s="8">
        <f>димвенканали!C1016</f>
        <v>734.75</v>
      </c>
      <c r="D1016" s="8">
        <f>димвенканали!D1016</f>
        <v>0</v>
      </c>
      <c r="E1016" s="8">
        <f>димвенканали!E1016</f>
        <v>0</v>
      </c>
      <c r="F1016" s="8">
        <f t="shared" si="148"/>
        <v>734.75</v>
      </c>
      <c r="G1016" s="8"/>
      <c r="H1016" s="8"/>
      <c r="I1016" s="8">
        <v>20</v>
      </c>
      <c r="J1016" s="11">
        <v>1.3471037269869781E-2</v>
      </c>
      <c r="K1016" s="18">
        <f t="shared" si="149"/>
        <v>30.567534800179619</v>
      </c>
      <c r="L1016" s="10">
        <f t="shared" si="150"/>
        <v>11.239682546026046</v>
      </c>
      <c r="M1016" s="10">
        <v>11.807903008531657</v>
      </c>
      <c r="N1016" s="10">
        <v>4.0561293219577914</v>
      </c>
      <c r="O1016" s="247">
        <f t="shared" si="151"/>
        <v>4.0561293219577914</v>
      </c>
      <c r="P1016" s="10">
        <f t="shared" si="152"/>
        <v>57.671249676695105</v>
      </c>
      <c r="Q1016" s="11">
        <f t="shared" si="153"/>
        <v>7.8490982887642197E-2</v>
      </c>
    </row>
    <row r="1017" spans="1:17">
      <c r="A1017" s="9">
        <f t="shared" si="154"/>
        <v>5</v>
      </c>
      <c r="B1017" s="14" t="s">
        <v>1052</v>
      </c>
      <c r="C1017" s="8">
        <f>димвенканали!C1017</f>
        <v>737</v>
      </c>
      <c r="D1017" s="8">
        <f>димвенканали!D1017</f>
        <v>0</v>
      </c>
      <c r="E1017" s="8">
        <f>димвенканали!E1017</f>
        <v>0</v>
      </c>
      <c r="F1017" s="8">
        <f t="shared" si="148"/>
        <v>737</v>
      </c>
      <c r="G1017" s="8"/>
      <c r="H1017" s="8"/>
      <c r="I1017" s="8">
        <v>17</v>
      </c>
      <c r="J1017" s="11">
        <v>1.1450381679389315E-2</v>
      </c>
      <c r="K1017" s="18">
        <f t="shared" si="149"/>
        <v>25.982404580152679</v>
      </c>
      <c r="L1017" s="10">
        <f t="shared" si="150"/>
        <v>9.5537301641221415</v>
      </c>
      <c r="M1017" s="10">
        <v>10.03671755725191</v>
      </c>
      <c r="N1017" s="10">
        <v>3.4477099236641231</v>
      </c>
      <c r="O1017" s="247">
        <f t="shared" si="151"/>
        <v>3.4477099236641231</v>
      </c>
      <c r="P1017" s="10">
        <f t="shared" si="152"/>
        <v>49.020562225190851</v>
      </c>
      <c r="Q1017" s="11">
        <f t="shared" si="153"/>
        <v>6.6513652951412275E-2</v>
      </c>
    </row>
    <row r="1018" spans="1:17">
      <c r="A1018" s="9">
        <f t="shared" si="154"/>
        <v>6</v>
      </c>
      <c r="B1018" s="14" t="s">
        <v>1053</v>
      </c>
      <c r="C1018" s="8">
        <f>димвенканали!C1018</f>
        <v>839.8</v>
      </c>
      <c r="D1018" s="8">
        <f>димвенканали!D1018</f>
        <v>0</v>
      </c>
      <c r="E1018" s="8">
        <f>димвенканали!E1018</f>
        <v>0</v>
      </c>
      <c r="F1018" s="8">
        <f t="shared" si="148"/>
        <v>839.8</v>
      </c>
      <c r="G1018" s="8"/>
      <c r="H1018" s="8"/>
      <c r="I1018" s="8">
        <v>13</v>
      </c>
      <c r="J1018" s="11">
        <v>8.7561742254153585E-3</v>
      </c>
      <c r="K1018" s="18">
        <f t="shared" si="149"/>
        <v>19.868897620116755</v>
      </c>
      <c r="L1018" s="10">
        <f t="shared" si="150"/>
        <v>7.3057936549169309</v>
      </c>
      <c r="M1018" s="10">
        <v>7.675136955545578</v>
      </c>
      <c r="N1018" s="10">
        <v>2.6364840592725645</v>
      </c>
      <c r="O1018" s="247">
        <f t="shared" si="151"/>
        <v>2.6364840592725645</v>
      </c>
      <c r="P1018" s="10">
        <f t="shared" si="152"/>
        <v>37.486312289851824</v>
      </c>
      <c r="Q1018" s="11">
        <f t="shared" si="153"/>
        <v>4.4637190152240803E-2</v>
      </c>
    </row>
    <row r="1019" spans="1:17">
      <c r="A1019" s="9">
        <f t="shared" si="154"/>
        <v>7</v>
      </c>
      <c r="B1019" s="14" t="s">
        <v>1054</v>
      </c>
      <c r="C1019" s="8">
        <f>димвенканали!C1019</f>
        <v>410.1</v>
      </c>
      <c r="D1019" s="8">
        <f>димвенканали!D1019</f>
        <v>0</v>
      </c>
      <c r="E1019" s="8">
        <f>димвенканали!E1019</f>
        <v>0</v>
      </c>
      <c r="F1019" s="8">
        <f t="shared" si="148"/>
        <v>410.1</v>
      </c>
      <c r="G1019" s="8"/>
      <c r="H1019" s="8"/>
      <c r="I1019" s="8">
        <v>8</v>
      </c>
      <c r="J1019" s="11">
        <v>5.3884149079479124E-3</v>
      </c>
      <c r="K1019" s="18">
        <f t="shared" si="149"/>
        <v>12.227013920071848</v>
      </c>
      <c r="L1019" s="10">
        <f t="shared" si="150"/>
        <v>4.4958730184104185</v>
      </c>
      <c r="M1019" s="10">
        <v>4.7231612034126629</v>
      </c>
      <c r="N1019" s="10">
        <v>1.6224517287831166</v>
      </c>
      <c r="O1019" s="247">
        <f t="shared" si="151"/>
        <v>1.6224517287831166</v>
      </c>
      <c r="P1019" s="10">
        <f t="shared" si="152"/>
        <v>23.068499870678043</v>
      </c>
      <c r="Q1019" s="11">
        <f t="shared" si="153"/>
        <v>5.625091409577674E-2</v>
      </c>
    </row>
    <row r="1020" spans="1:17">
      <c r="A1020" s="9">
        <f t="shared" si="154"/>
        <v>8</v>
      </c>
      <c r="B1020" s="14" t="s">
        <v>1055</v>
      </c>
      <c r="C1020" s="8">
        <f>димвенканали!C1020</f>
        <v>364.6</v>
      </c>
      <c r="D1020" s="8">
        <f>димвенканали!D1020</f>
        <v>0</v>
      </c>
      <c r="E1020" s="8">
        <f>димвенканали!E1020</f>
        <v>0</v>
      </c>
      <c r="F1020" s="8">
        <f t="shared" si="148"/>
        <v>364.6</v>
      </c>
      <c r="G1020" s="8"/>
      <c r="H1020" s="8"/>
      <c r="I1020" s="8">
        <v>8</v>
      </c>
      <c r="J1020" s="11">
        <v>5.3884149079479124E-3</v>
      </c>
      <c r="K1020" s="18">
        <f t="shared" si="149"/>
        <v>12.227013920071848</v>
      </c>
      <c r="L1020" s="10">
        <f t="shared" si="150"/>
        <v>4.4958730184104185</v>
      </c>
      <c r="M1020" s="10">
        <v>4.7231612034126629</v>
      </c>
      <c r="N1020" s="10">
        <v>1.6224517287831166</v>
      </c>
      <c r="O1020" s="247">
        <f t="shared" si="151"/>
        <v>1.6224517287831166</v>
      </c>
      <c r="P1020" s="10">
        <f t="shared" si="152"/>
        <v>23.068499870678043</v>
      </c>
      <c r="Q1020" s="11">
        <f t="shared" si="153"/>
        <v>6.3270707270098855E-2</v>
      </c>
    </row>
    <row r="1021" spans="1:17">
      <c r="A1021" s="9">
        <f t="shared" si="154"/>
        <v>9</v>
      </c>
      <c r="B1021" s="14" t="s">
        <v>1056</v>
      </c>
      <c r="C1021" s="8">
        <f>димвенканали!C1021</f>
        <v>753.65</v>
      </c>
      <c r="D1021" s="8">
        <f>димвенканали!D1021</f>
        <v>0</v>
      </c>
      <c r="E1021" s="8">
        <f>димвенканали!E1021</f>
        <v>0</v>
      </c>
      <c r="F1021" s="8">
        <f t="shared" si="148"/>
        <v>753.65</v>
      </c>
      <c r="G1021" s="8"/>
      <c r="H1021" s="8"/>
      <c r="I1021" s="8">
        <v>14</v>
      </c>
      <c r="J1021" s="11">
        <v>9.4297260889088467E-3</v>
      </c>
      <c r="K1021" s="18">
        <f t="shared" si="149"/>
        <v>21.397274360125731</v>
      </c>
      <c r="L1021" s="10">
        <f t="shared" si="150"/>
        <v>7.8677777822182318</v>
      </c>
      <c r="M1021" s="10">
        <v>8.2655321059721594</v>
      </c>
      <c r="N1021" s="10">
        <v>2.8392905253704539</v>
      </c>
      <c r="O1021" s="247">
        <f t="shared" si="151"/>
        <v>2.8392905253704539</v>
      </c>
      <c r="P1021" s="10">
        <f t="shared" si="152"/>
        <v>40.369874773686568</v>
      </c>
      <c r="Q1021" s="11">
        <f t="shared" si="153"/>
        <v>5.3565812742899982E-2</v>
      </c>
    </row>
    <row r="1022" spans="1:17">
      <c r="A1022" s="9">
        <f t="shared" si="154"/>
        <v>10</v>
      </c>
      <c r="B1022" s="14" t="s">
        <v>1057</v>
      </c>
      <c r="C1022" s="8">
        <f>димвенканали!C1022</f>
        <v>769.2</v>
      </c>
      <c r="D1022" s="8">
        <f>димвенканали!D1022</f>
        <v>0</v>
      </c>
      <c r="E1022" s="8">
        <f>димвенканали!E1022</f>
        <v>0</v>
      </c>
      <c r="F1022" s="8">
        <f t="shared" si="148"/>
        <v>769.2</v>
      </c>
      <c r="G1022" s="8"/>
      <c r="H1022" s="8"/>
      <c r="I1022" s="8">
        <v>16</v>
      </c>
      <c r="J1022" s="11">
        <v>1.0776829815895825E-2</v>
      </c>
      <c r="K1022" s="18">
        <f t="shared" si="149"/>
        <v>24.454027840143695</v>
      </c>
      <c r="L1022" s="10">
        <f t="shared" si="150"/>
        <v>8.9917460368208371</v>
      </c>
      <c r="M1022" s="10">
        <v>9.4463224068253258</v>
      </c>
      <c r="N1022" s="10">
        <v>3.2449034575662332</v>
      </c>
      <c r="O1022" s="247">
        <f t="shared" si="151"/>
        <v>3.2449034575662332</v>
      </c>
      <c r="P1022" s="10">
        <f t="shared" si="152"/>
        <v>46.136999741356085</v>
      </c>
      <c r="Q1022" s="11">
        <f t="shared" si="153"/>
        <v>5.9980498883718258E-2</v>
      </c>
    </row>
    <row r="1023" spans="1:17">
      <c r="A1023" s="9">
        <f t="shared" si="154"/>
        <v>11</v>
      </c>
      <c r="B1023" s="14" t="s">
        <v>1058</v>
      </c>
      <c r="C1023" s="8">
        <f>димвенканали!C1023</f>
        <v>373.5</v>
      </c>
      <c r="D1023" s="8">
        <f>димвенканали!D1023</f>
        <v>0</v>
      </c>
      <c r="E1023" s="8">
        <f>димвенканали!E1023</f>
        <v>0</v>
      </c>
      <c r="F1023" s="8">
        <f t="shared" si="148"/>
        <v>373.5</v>
      </c>
      <c r="G1023" s="8"/>
      <c r="H1023" s="8"/>
      <c r="I1023" s="8">
        <v>8</v>
      </c>
      <c r="J1023" s="11">
        <v>5.3884149079479124E-3</v>
      </c>
      <c r="K1023" s="18">
        <f t="shared" si="149"/>
        <v>12.227013920071848</v>
      </c>
      <c r="L1023" s="10">
        <f t="shared" si="150"/>
        <v>4.4958730184104185</v>
      </c>
      <c r="M1023" s="10">
        <v>4.7231612034126629</v>
      </c>
      <c r="N1023" s="10">
        <v>1.6224517287831166</v>
      </c>
      <c r="O1023" s="247">
        <f t="shared" si="151"/>
        <v>1.6224517287831166</v>
      </c>
      <c r="P1023" s="10">
        <f t="shared" si="152"/>
        <v>23.068499870678043</v>
      </c>
      <c r="Q1023" s="11">
        <f t="shared" si="153"/>
        <v>6.1763051862591817E-2</v>
      </c>
    </row>
    <row r="1024" spans="1:17">
      <c r="A1024" s="9">
        <f t="shared" si="154"/>
        <v>12</v>
      </c>
      <c r="B1024" s="14" t="s">
        <v>1059</v>
      </c>
      <c r="C1024" s="8">
        <f>димвенканали!C1024</f>
        <v>331.8</v>
      </c>
      <c r="D1024" s="8">
        <f>димвенканали!D1024</f>
        <v>0</v>
      </c>
      <c r="E1024" s="8">
        <f>димвенканали!E1024</f>
        <v>0</v>
      </c>
      <c r="F1024" s="8">
        <f t="shared" si="148"/>
        <v>331.8</v>
      </c>
      <c r="G1024" s="8"/>
      <c r="H1024" s="8"/>
      <c r="I1024" s="8">
        <v>8</v>
      </c>
      <c r="J1024" s="11">
        <v>5.3884149079479124E-3</v>
      </c>
      <c r="K1024" s="18">
        <f t="shared" si="149"/>
        <v>12.227013920071848</v>
      </c>
      <c r="L1024" s="10">
        <f t="shared" si="150"/>
        <v>4.4958730184104185</v>
      </c>
      <c r="M1024" s="10">
        <v>4.7231612034126629</v>
      </c>
      <c r="N1024" s="10">
        <v>1.6224517287831166</v>
      </c>
      <c r="O1024" s="247">
        <f t="shared" si="151"/>
        <v>1.6224517287831166</v>
      </c>
      <c r="P1024" s="10">
        <f t="shared" si="152"/>
        <v>23.068499870678043</v>
      </c>
      <c r="Q1024" s="11">
        <f t="shared" si="153"/>
        <v>6.952531606593744E-2</v>
      </c>
    </row>
    <row r="1025" spans="1:17">
      <c r="A1025" s="9">
        <f t="shared" si="154"/>
        <v>13</v>
      </c>
      <c r="B1025" s="14" t="s">
        <v>1060</v>
      </c>
      <c r="C1025" s="8">
        <f>димвенканали!C1025</f>
        <v>4787.4799999999996</v>
      </c>
      <c r="D1025" s="8">
        <f>димвенканали!D1025</f>
        <v>0</v>
      </c>
      <c r="E1025" s="8">
        <f>димвенканали!E1025</f>
        <v>0</v>
      </c>
      <c r="F1025" s="8">
        <f t="shared" si="148"/>
        <v>4787.4799999999996</v>
      </c>
      <c r="G1025" s="8"/>
      <c r="H1025" s="8"/>
      <c r="I1025" s="8">
        <v>80</v>
      </c>
      <c r="J1025" s="11">
        <v>5.3884149079479124E-2</v>
      </c>
      <c r="K1025" s="18">
        <f t="shared" si="149"/>
        <v>122.27013920071848</v>
      </c>
      <c r="L1025" s="10">
        <f t="shared" si="150"/>
        <v>44.958730184104184</v>
      </c>
      <c r="M1025" s="10">
        <v>47.231612034126627</v>
      </c>
      <c r="N1025" s="10">
        <v>16.224517287831166</v>
      </c>
      <c r="O1025" s="247">
        <f t="shared" si="151"/>
        <v>16.224517287831166</v>
      </c>
      <c r="P1025" s="10">
        <f t="shared" si="152"/>
        <v>230.68499870678042</v>
      </c>
      <c r="Q1025" s="11">
        <f t="shared" si="153"/>
        <v>4.8185057422021699E-2</v>
      </c>
    </row>
    <row r="1026" spans="1:17">
      <c r="A1026" s="9">
        <f t="shared" si="154"/>
        <v>14</v>
      </c>
      <c r="B1026" s="14" t="s">
        <v>1061</v>
      </c>
      <c r="C1026" s="8">
        <f>димвенканали!C1026</f>
        <v>186.8</v>
      </c>
      <c r="D1026" s="8">
        <f>димвенканали!D1026</f>
        <v>0</v>
      </c>
      <c r="E1026" s="8">
        <f>димвенканали!E1026</f>
        <v>0</v>
      </c>
      <c r="F1026" s="8">
        <f t="shared" si="148"/>
        <v>186.8</v>
      </c>
      <c r="G1026" s="8"/>
      <c r="H1026" s="8"/>
      <c r="I1026" s="8">
        <v>4</v>
      </c>
      <c r="J1026" s="11">
        <v>2.6942074539739562E-3</v>
      </c>
      <c r="K1026" s="18">
        <f t="shared" si="149"/>
        <v>6.1135069600359238</v>
      </c>
      <c r="L1026" s="10">
        <f t="shared" si="150"/>
        <v>2.2479365092052093</v>
      </c>
      <c r="M1026" s="10">
        <v>2.3615806017063314</v>
      </c>
      <c r="N1026" s="10">
        <v>0.8112258643915583</v>
      </c>
      <c r="O1026" s="247">
        <f t="shared" si="151"/>
        <v>0.8112258643915583</v>
      </c>
      <c r="P1026" s="10">
        <f t="shared" si="152"/>
        <v>11.534249935339021</v>
      </c>
      <c r="Q1026" s="11">
        <f t="shared" si="153"/>
        <v>6.1746519996461566E-2</v>
      </c>
    </row>
    <row r="1027" spans="1:17">
      <c r="A1027" s="9">
        <f t="shared" si="154"/>
        <v>15</v>
      </c>
      <c r="B1027" s="14" t="s">
        <v>1062</v>
      </c>
      <c r="C1027" s="8">
        <f>димвенканали!C1027</f>
        <v>196.8</v>
      </c>
      <c r="D1027" s="8">
        <f>димвенканали!D1027</f>
        <v>0</v>
      </c>
      <c r="E1027" s="8">
        <f>димвенканали!E1027</f>
        <v>0</v>
      </c>
      <c r="F1027" s="8">
        <f t="shared" si="148"/>
        <v>196.8</v>
      </c>
      <c r="G1027" s="8"/>
      <c r="H1027" s="8"/>
      <c r="I1027" s="8">
        <v>4</v>
      </c>
      <c r="J1027" s="11">
        <v>2.6942074539739562E-3</v>
      </c>
      <c r="K1027" s="18">
        <f t="shared" si="149"/>
        <v>6.1135069600359238</v>
      </c>
      <c r="L1027" s="10">
        <f t="shared" si="150"/>
        <v>2.2479365092052093</v>
      </c>
      <c r="M1027" s="10">
        <v>2.3615806017063314</v>
      </c>
      <c r="N1027" s="10">
        <v>0.8112258643915583</v>
      </c>
      <c r="O1027" s="247">
        <f t="shared" si="151"/>
        <v>0.8112258643915583</v>
      </c>
      <c r="P1027" s="10">
        <f t="shared" si="152"/>
        <v>11.534249935339021</v>
      </c>
      <c r="Q1027" s="11">
        <f t="shared" si="153"/>
        <v>5.8608993573877138E-2</v>
      </c>
    </row>
    <row r="1028" spans="1:17">
      <c r="A1028" s="9">
        <f t="shared" si="154"/>
        <v>16</v>
      </c>
      <c r="B1028" s="14" t="s">
        <v>1063</v>
      </c>
      <c r="C1028" s="8">
        <f>димвенканали!C1028</f>
        <v>144.1</v>
      </c>
      <c r="D1028" s="8">
        <f>димвенканали!D1028</f>
        <v>0</v>
      </c>
      <c r="E1028" s="8">
        <f>димвенканали!E1028</f>
        <v>0</v>
      </c>
      <c r="F1028" s="8">
        <f t="shared" si="148"/>
        <v>144.1</v>
      </c>
      <c r="G1028" s="8"/>
      <c r="H1028" s="8"/>
      <c r="I1028" s="8">
        <v>4</v>
      </c>
      <c r="J1028" s="11">
        <v>2.6942074539739562E-3</v>
      </c>
      <c r="K1028" s="18">
        <f t="shared" si="149"/>
        <v>6.1135069600359238</v>
      </c>
      <c r="L1028" s="10">
        <f t="shared" si="150"/>
        <v>2.2479365092052093</v>
      </c>
      <c r="M1028" s="10">
        <v>2.3615806017063314</v>
      </c>
      <c r="N1028" s="10">
        <v>0.8112258643915583</v>
      </c>
      <c r="O1028" s="247">
        <f t="shared" si="151"/>
        <v>0.8112258643915583</v>
      </c>
      <c r="P1028" s="10">
        <f t="shared" si="152"/>
        <v>11.534249935339021</v>
      </c>
      <c r="Q1028" s="11">
        <f t="shared" si="153"/>
        <v>8.0043372209153515E-2</v>
      </c>
    </row>
    <row r="1029" spans="1:17">
      <c r="A1029" s="9">
        <f t="shared" si="154"/>
        <v>17</v>
      </c>
      <c r="B1029" s="14" t="s">
        <v>1064</v>
      </c>
      <c r="C1029" s="8">
        <f>димвенканали!C1029</f>
        <v>194.1</v>
      </c>
      <c r="D1029" s="8">
        <f>димвенканали!D1029</f>
        <v>0</v>
      </c>
      <c r="E1029" s="8">
        <f>димвенканали!E1029</f>
        <v>0</v>
      </c>
      <c r="F1029" s="8">
        <f t="shared" si="148"/>
        <v>194.1</v>
      </c>
      <c r="G1029" s="8"/>
      <c r="H1029" s="8"/>
      <c r="I1029" s="8">
        <v>4</v>
      </c>
      <c r="J1029" s="11">
        <v>2.6942074539739562E-3</v>
      </c>
      <c r="K1029" s="18">
        <f t="shared" si="149"/>
        <v>6.1135069600359238</v>
      </c>
      <c r="L1029" s="10">
        <f t="shared" si="150"/>
        <v>2.2479365092052093</v>
      </c>
      <c r="M1029" s="10">
        <v>2.3615806017063314</v>
      </c>
      <c r="N1029" s="10">
        <v>0.8112258643915583</v>
      </c>
      <c r="O1029" s="247">
        <f t="shared" si="151"/>
        <v>0.8112258643915583</v>
      </c>
      <c r="P1029" s="10">
        <f t="shared" si="152"/>
        <v>11.534249935339021</v>
      </c>
      <c r="Q1029" s="11">
        <f t="shared" si="153"/>
        <v>5.9424265509217013E-2</v>
      </c>
    </row>
    <row r="1030" spans="1:17">
      <c r="A1030" s="9">
        <f t="shared" si="154"/>
        <v>18</v>
      </c>
      <c r="B1030" s="14" t="s">
        <v>1065</v>
      </c>
      <c r="C1030" s="8">
        <f>димвенканали!C1030</f>
        <v>130.5</v>
      </c>
      <c r="D1030" s="8">
        <f>димвенканали!D1030</f>
        <v>0</v>
      </c>
      <c r="E1030" s="8">
        <f>димвенканали!E1030</f>
        <v>0</v>
      </c>
      <c r="F1030" s="8">
        <f t="shared" si="148"/>
        <v>130.5</v>
      </c>
      <c r="G1030" s="8"/>
      <c r="H1030" s="8"/>
      <c r="I1030" s="8">
        <v>3</v>
      </c>
      <c r="J1030" s="11">
        <v>2.0206555904804671E-3</v>
      </c>
      <c r="K1030" s="18">
        <f t="shared" si="149"/>
        <v>4.5851302200269428</v>
      </c>
      <c r="L1030" s="10">
        <f t="shared" si="150"/>
        <v>1.6859523819039071</v>
      </c>
      <c r="M1030" s="10">
        <v>1.7711854512797487</v>
      </c>
      <c r="N1030" s="10">
        <v>0.60841939829366876</v>
      </c>
      <c r="O1030" s="247">
        <f t="shared" si="151"/>
        <v>0.60841939829366876</v>
      </c>
      <c r="P1030" s="10">
        <f t="shared" si="152"/>
        <v>8.6506874515042682</v>
      </c>
      <c r="Q1030" s="11">
        <f t="shared" si="153"/>
        <v>6.6288792731833468E-2</v>
      </c>
    </row>
    <row r="1031" spans="1:17">
      <c r="A1031" s="9">
        <f t="shared" si="154"/>
        <v>19</v>
      </c>
      <c r="B1031" s="14" t="s">
        <v>1066</v>
      </c>
      <c r="C1031" s="8">
        <f>димвенканали!C1031</f>
        <v>137.6</v>
      </c>
      <c r="D1031" s="8">
        <f>димвенканали!D1031</f>
        <v>0</v>
      </c>
      <c r="E1031" s="8">
        <f>димвенканали!E1031</f>
        <v>0</v>
      </c>
      <c r="F1031" s="8">
        <f t="shared" si="148"/>
        <v>137.6</v>
      </c>
      <c r="G1031" s="8"/>
      <c r="H1031" s="8"/>
      <c r="I1031" s="8">
        <v>4</v>
      </c>
      <c r="J1031" s="11">
        <v>2.6942074539739562E-3</v>
      </c>
      <c r="K1031" s="18">
        <f t="shared" si="149"/>
        <v>6.1135069600359238</v>
      </c>
      <c r="L1031" s="10">
        <f t="shared" si="150"/>
        <v>2.2479365092052093</v>
      </c>
      <c r="M1031" s="10">
        <v>2.3615806017063314</v>
      </c>
      <c r="N1031" s="10">
        <v>0.8112258643915583</v>
      </c>
      <c r="O1031" s="247">
        <f t="shared" si="151"/>
        <v>0.8112258643915583</v>
      </c>
      <c r="P1031" s="10">
        <f t="shared" si="152"/>
        <v>11.534249935339021</v>
      </c>
      <c r="Q1031" s="11">
        <f t="shared" si="153"/>
        <v>8.3824490809149874E-2</v>
      </c>
    </row>
    <row r="1032" spans="1:17">
      <c r="A1032" s="9">
        <f t="shared" si="154"/>
        <v>20</v>
      </c>
      <c r="B1032" s="14" t="s">
        <v>1067</v>
      </c>
      <c r="C1032" s="8">
        <f>димвенканали!C1032</f>
        <v>136.69999999999999</v>
      </c>
      <c r="D1032" s="8">
        <f>димвенканали!D1032</f>
        <v>0</v>
      </c>
      <c r="E1032" s="8">
        <f>димвенканали!E1032</f>
        <v>0</v>
      </c>
      <c r="F1032" s="8">
        <f t="shared" si="148"/>
        <v>136.69999999999999</v>
      </c>
      <c r="G1032" s="8"/>
      <c r="H1032" s="8"/>
      <c r="I1032" s="8">
        <v>4</v>
      </c>
      <c r="J1032" s="11">
        <v>2.6942074539739562E-3</v>
      </c>
      <c r="K1032" s="18">
        <f t="shared" si="149"/>
        <v>6.1135069600359238</v>
      </c>
      <c r="L1032" s="10">
        <f t="shared" si="150"/>
        <v>2.2479365092052093</v>
      </c>
      <c r="M1032" s="10">
        <v>2.3615806017063314</v>
      </c>
      <c r="N1032" s="10">
        <v>0.8112258643915583</v>
      </c>
      <c r="O1032" s="247">
        <f t="shared" si="151"/>
        <v>0.8112258643915583</v>
      </c>
      <c r="P1032" s="10">
        <f t="shared" si="152"/>
        <v>11.534249935339021</v>
      </c>
      <c r="Q1032" s="11">
        <f t="shared" si="153"/>
        <v>8.4376371143665127E-2</v>
      </c>
    </row>
    <row r="1033" spans="1:17">
      <c r="A1033" s="9">
        <f t="shared" si="154"/>
        <v>21</v>
      </c>
      <c r="B1033" s="14" t="s">
        <v>1068</v>
      </c>
      <c r="C1033" s="8">
        <f>димвенканали!C1033</f>
        <v>231.7</v>
      </c>
      <c r="D1033" s="8">
        <f>димвенканали!D1033</f>
        <v>0</v>
      </c>
      <c r="E1033" s="8">
        <f>димвенканали!E1033</f>
        <v>0</v>
      </c>
      <c r="F1033" s="8">
        <f t="shared" si="148"/>
        <v>231.7</v>
      </c>
      <c r="G1033" s="8"/>
      <c r="H1033" s="8"/>
      <c r="I1033" s="8">
        <v>3</v>
      </c>
      <c r="J1033" s="11">
        <v>2.0206555904804671E-3</v>
      </c>
      <c r="K1033" s="18">
        <f t="shared" si="149"/>
        <v>4.5851302200269428</v>
      </c>
      <c r="L1033" s="10">
        <f t="shared" si="150"/>
        <v>1.6859523819039071</v>
      </c>
      <c r="M1033" s="10">
        <v>1.7711854512797487</v>
      </c>
      <c r="N1033" s="10">
        <v>0.60841939829366876</v>
      </c>
      <c r="O1033" s="247">
        <f t="shared" si="151"/>
        <v>0.60841939829366876</v>
      </c>
      <c r="P1033" s="10">
        <f t="shared" si="152"/>
        <v>8.6506874515042682</v>
      </c>
      <c r="Q1033" s="11">
        <f t="shared" si="153"/>
        <v>3.7335724866224725E-2</v>
      </c>
    </row>
    <row r="1034" spans="1:17">
      <c r="A1034" s="9">
        <f t="shared" si="154"/>
        <v>22</v>
      </c>
      <c r="B1034" s="14" t="s">
        <v>1069</v>
      </c>
      <c r="C1034" s="8">
        <f>димвенканали!C1034</f>
        <v>221.2</v>
      </c>
      <c r="D1034" s="8">
        <f>димвенканали!D1034</f>
        <v>0</v>
      </c>
      <c r="E1034" s="8">
        <f>димвенканали!E1034</f>
        <v>0</v>
      </c>
      <c r="F1034" s="8">
        <f t="shared" si="148"/>
        <v>221.2</v>
      </c>
      <c r="G1034" s="8"/>
      <c r="H1034" s="8"/>
      <c r="I1034" s="8">
        <v>4</v>
      </c>
      <c r="J1034" s="11">
        <v>2.6942074539739562E-3</v>
      </c>
      <c r="K1034" s="18">
        <f t="shared" si="149"/>
        <v>6.1135069600359238</v>
      </c>
      <c r="L1034" s="10">
        <f t="shared" si="150"/>
        <v>2.2479365092052093</v>
      </c>
      <c r="M1034" s="10">
        <v>2.3615806017063314</v>
      </c>
      <c r="N1034" s="10">
        <v>0.8112258643915583</v>
      </c>
      <c r="O1034" s="247">
        <f t="shared" si="151"/>
        <v>0.8112258643915583</v>
      </c>
      <c r="P1034" s="10">
        <f t="shared" si="152"/>
        <v>11.534249935339021</v>
      </c>
      <c r="Q1034" s="11">
        <f t="shared" si="153"/>
        <v>5.2143987049453083E-2</v>
      </c>
    </row>
    <row r="1035" spans="1:17">
      <c r="A1035" s="9">
        <f t="shared" si="154"/>
        <v>23</v>
      </c>
      <c r="B1035" s="14" t="s">
        <v>1070</v>
      </c>
      <c r="C1035" s="8">
        <f>димвенканали!C1035</f>
        <v>275.3</v>
      </c>
      <c r="D1035" s="8">
        <f>димвенканали!D1035</f>
        <v>0</v>
      </c>
      <c r="E1035" s="8">
        <f>димвенканали!E1035</f>
        <v>0</v>
      </c>
      <c r="F1035" s="8">
        <f t="shared" si="148"/>
        <v>275.3</v>
      </c>
      <c r="G1035" s="8"/>
      <c r="H1035" s="8"/>
      <c r="I1035" s="8">
        <v>3</v>
      </c>
      <c r="J1035" s="11">
        <v>2.0206555904804671E-3</v>
      </c>
      <c r="K1035" s="18">
        <f t="shared" si="149"/>
        <v>4.5851302200269428</v>
      </c>
      <c r="L1035" s="10">
        <f t="shared" si="150"/>
        <v>1.6859523819039071</v>
      </c>
      <c r="M1035" s="10">
        <v>1.7711854512797487</v>
      </c>
      <c r="N1035" s="10">
        <v>0.60841939829366876</v>
      </c>
      <c r="O1035" s="247">
        <f t="shared" si="151"/>
        <v>0.60841939829366876</v>
      </c>
      <c r="P1035" s="10">
        <f t="shared" si="152"/>
        <v>8.6506874515042682</v>
      </c>
      <c r="Q1035" s="11">
        <f t="shared" si="153"/>
        <v>3.1422765897218555E-2</v>
      </c>
    </row>
    <row r="1036" spans="1:17">
      <c r="A1036" s="9">
        <f t="shared" si="154"/>
        <v>24</v>
      </c>
      <c r="B1036" s="14" t="s">
        <v>1071</v>
      </c>
      <c r="C1036" s="8">
        <f>димвенканали!C1036</f>
        <v>332.45</v>
      </c>
      <c r="D1036" s="8">
        <f>димвенканали!D1036</f>
        <v>0</v>
      </c>
      <c r="E1036" s="8">
        <f>димвенканали!E1036</f>
        <v>0</v>
      </c>
      <c r="F1036" s="8">
        <f t="shared" si="148"/>
        <v>332.45</v>
      </c>
      <c r="G1036" s="8"/>
      <c r="H1036" s="8"/>
      <c r="I1036" s="8">
        <v>4</v>
      </c>
      <c r="J1036" s="11">
        <v>2.6942074539739562E-3</v>
      </c>
      <c r="K1036" s="18">
        <f t="shared" si="149"/>
        <v>6.1135069600359238</v>
      </c>
      <c r="L1036" s="10">
        <f t="shared" si="150"/>
        <v>2.2479365092052093</v>
      </c>
      <c r="M1036" s="10">
        <v>2.3615806017063314</v>
      </c>
      <c r="N1036" s="10">
        <v>0.8112258643915583</v>
      </c>
      <c r="O1036" s="247">
        <f t="shared" si="151"/>
        <v>0.8112258643915583</v>
      </c>
      <c r="P1036" s="10">
        <f t="shared" si="152"/>
        <v>11.534249935339021</v>
      </c>
      <c r="Q1036" s="11">
        <f t="shared" si="153"/>
        <v>3.4694690736468706E-2</v>
      </c>
    </row>
    <row r="1037" spans="1:17">
      <c r="A1037" s="9">
        <f t="shared" si="154"/>
        <v>25</v>
      </c>
      <c r="B1037" s="14" t="s">
        <v>1072</v>
      </c>
      <c r="C1037" s="8">
        <f>димвенканали!C1037</f>
        <v>122.2</v>
      </c>
      <c r="D1037" s="8">
        <f>димвенканали!D1037</f>
        <v>0</v>
      </c>
      <c r="E1037" s="8">
        <f>димвенканали!E1037</f>
        <v>0</v>
      </c>
      <c r="F1037" s="8">
        <f t="shared" si="148"/>
        <v>122.2</v>
      </c>
      <c r="G1037" s="8"/>
      <c r="H1037" s="8"/>
      <c r="I1037" s="8">
        <v>2</v>
      </c>
      <c r="J1037" s="11">
        <v>1.3471037269869781E-3</v>
      </c>
      <c r="K1037" s="18">
        <f t="shared" si="149"/>
        <v>3.0567534800179619</v>
      </c>
      <c r="L1037" s="10">
        <f t="shared" si="150"/>
        <v>1.1239682546026046</v>
      </c>
      <c r="M1037" s="10">
        <v>1.1807903008531657</v>
      </c>
      <c r="N1037" s="10">
        <v>0.40561293219577915</v>
      </c>
      <c r="O1037" s="247">
        <f t="shared" si="151"/>
        <v>0.40561293219577915</v>
      </c>
      <c r="P1037" s="10">
        <f t="shared" si="152"/>
        <v>5.7671249676695107</v>
      </c>
      <c r="Q1037" s="11">
        <f t="shared" si="153"/>
        <v>4.719414867159992E-2</v>
      </c>
    </row>
    <row r="1038" spans="1:17">
      <c r="A1038" s="9">
        <f t="shared" si="154"/>
        <v>26</v>
      </c>
      <c r="B1038" s="14" t="s">
        <v>1073</v>
      </c>
      <c r="C1038" s="8">
        <f>димвенканали!C1038</f>
        <v>94.6</v>
      </c>
      <c r="D1038" s="8">
        <f>димвенканали!D1038</f>
        <v>0</v>
      </c>
      <c r="E1038" s="8">
        <f>димвенканали!E1038</f>
        <v>0</v>
      </c>
      <c r="F1038" s="8">
        <f t="shared" si="148"/>
        <v>94.6</v>
      </c>
      <c r="G1038" s="8"/>
      <c r="H1038" s="8"/>
      <c r="I1038" s="8">
        <v>2</v>
      </c>
      <c r="J1038" s="11">
        <v>1.3471037269869781E-3</v>
      </c>
      <c r="K1038" s="18">
        <f t="shared" si="149"/>
        <v>3.0567534800179619</v>
      </c>
      <c r="L1038" s="10">
        <f t="shared" si="150"/>
        <v>1.1239682546026046</v>
      </c>
      <c r="M1038" s="10">
        <v>1.1807903008531657</v>
      </c>
      <c r="N1038" s="10">
        <v>0.40561293219577915</v>
      </c>
      <c r="O1038" s="247">
        <f t="shared" si="151"/>
        <v>0.40561293219577915</v>
      </c>
      <c r="P1038" s="10">
        <f t="shared" si="152"/>
        <v>5.7671249676695107</v>
      </c>
      <c r="Q1038" s="11">
        <f t="shared" si="153"/>
        <v>6.0963266043018084E-2</v>
      </c>
    </row>
    <row r="1039" spans="1:17">
      <c r="A1039" s="9">
        <f t="shared" si="154"/>
        <v>27</v>
      </c>
      <c r="B1039" s="14" t="s">
        <v>1074</v>
      </c>
      <c r="C1039" s="8">
        <f>димвенканали!C1039</f>
        <v>208</v>
      </c>
      <c r="D1039" s="8">
        <f>димвенканали!D1039</f>
        <v>0</v>
      </c>
      <c r="E1039" s="8">
        <f>димвенканали!E1039</f>
        <v>0</v>
      </c>
      <c r="F1039" s="8">
        <f t="shared" si="148"/>
        <v>208</v>
      </c>
      <c r="G1039" s="8"/>
      <c r="H1039" s="8"/>
      <c r="I1039" s="8">
        <v>4</v>
      </c>
      <c r="J1039" s="11">
        <v>2.6942074539739562E-3</v>
      </c>
      <c r="K1039" s="18">
        <f t="shared" si="149"/>
        <v>6.1135069600359238</v>
      </c>
      <c r="L1039" s="10">
        <f t="shared" si="150"/>
        <v>2.2479365092052093</v>
      </c>
      <c r="M1039" s="10">
        <v>2.3615806017063314</v>
      </c>
      <c r="N1039" s="10">
        <v>0.8112258643915583</v>
      </c>
      <c r="O1039" s="247">
        <f t="shared" si="151"/>
        <v>0.8112258643915583</v>
      </c>
      <c r="P1039" s="10">
        <f t="shared" si="152"/>
        <v>11.534249935339021</v>
      </c>
      <c r="Q1039" s="11">
        <f t="shared" si="153"/>
        <v>5.5453124689129912E-2</v>
      </c>
    </row>
    <row r="1040" spans="1:17">
      <c r="A1040" s="9">
        <f t="shared" si="154"/>
        <v>28</v>
      </c>
      <c r="B1040" s="14" t="s">
        <v>1075</v>
      </c>
      <c r="C1040" s="8">
        <f>димвенканали!C1040</f>
        <v>141</v>
      </c>
      <c r="D1040" s="8">
        <f>димвенканали!D1040</f>
        <v>0</v>
      </c>
      <c r="E1040" s="8">
        <f>димвенканали!E1040</f>
        <v>0</v>
      </c>
      <c r="F1040" s="8">
        <f t="shared" si="148"/>
        <v>141</v>
      </c>
      <c r="G1040" s="8"/>
      <c r="H1040" s="8"/>
      <c r="I1040" s="8">
        <v>4</v>
      </c>
      <c r="J1040" s="11">
        <v>2.6942074539739562E-3</v>
      </c>
      <c r="K1040" s="18">
        <f t="shared" si="149"/>
        <v>6.1135069600359238</v>
      </c>
      <c r="L1040" s="10">
        <f t="shared" si="150"/>
        <v>2.2479365092052093</v>
      </c>
      <c r="M1040" s="10">
        <v>2.3615806017063314</v>
      </c>
      <c r="N1040" s="10">
        <v>0.8112258643915583</v>
      </c>
      <c r="O1040" s="247">
        <f t="shared" si="151"/>
        <v>0.8112258643915583</v>
      </c>
      <c r="P1040" s="10">
        <f t="shared" si="152"/>
        <v>11.534249935339021</v>
      </c>
      <c r="Q1040" s="11">
        <f t="shared" si="153"/>
        <v>8.1803191030773201E-2</v>
      </c>
    </row>
    <row r="1041" spans="1:17">
      <c r="A1041" s="9">
        <f t="shared" si="154"/>
        <v>29</v>
      </c>
      <c r="B1041" s="14" t="s">
        <v>1076</v>
      </c>
      <c r="C1041" s="8">
        <f>димвенканали!C1041</f>
        <v>4122.1499999999996</v>
      </c>
      <c r="D1041" s="8">
        <f>димвенканали!D1041</f>
        <v>0</v>
      </c>
      <c r="E1041" s="8">
        <f>димвенканали!E1041</f>
        <v>0</v>
      </c>
      <c r="F1041" s="8">
        <f t="shared" si="148"/>
        <v>4122.1499999999996</v>
      </c>
      <c r="G1041" s="8"/>
      <c r="H1041" s="8"/>
      <c r="I1041" s="8">
        <v>70</v>
      </c>
      <c r="J1041" s="11">
        <v>4.7148630444544232E-2</v>
      </c>
      <c r="K1041" s="18">
        <f t="shared" si="149"/>
        <v>106.98637180062866</v>
      </c>
      <c r="L1041" s="10">
        <f t="shared" si="150"/>
        <v>39.338888911091161</v>
      </c>
      <c r="M1041" s="10">
        <v>41.3276605298608</v>
      </c>
      <c r="N1041" s="10">
        <v>14.196452626852269</v>
      </c>
      <c r="O1041" s="247">
        <f t="shared" si="151"/>
        <v>14.196452626852269</v>
      </c>
      <c r="P1041" s="10">
        <f t="shared" si="152"/>
        <v>201.84937386843288</v>
      </c>
      <c r="Q1041" s="11">
        <f t="shared" si="153"/>
        <v>4.8967013298505127E-2</v>
      </c>
    </row>
    <row r="1042" spans="1:17">
      <c r="A1042" s="9">
        <f t="shared" si="154"/>
        <v>30</v>
      </c>
      <c r="B1042" s="14" t="s">
        <v>1077</v>
      </c>
      <c r="C1042" s="8">
        <f>димвенканали!C1042</f>
        <v>382.3</v>
      </c>
      <c r="D1042" s="8">
        <f>димвенканали!D1042</f>
        <v>0</v>
      </c>
      <c r="E1042" s="8">
        <f>димвенканали!E1042</f>
        <v>0</v>
      </c>
      <c r="F1042" s="8">
        <f t="shared" si="148"/>
        <v>382.3</v>
      </c>
      <c r="G1042" s="8"/>
      <c r="H1042" s="8"/>
      <c r="I1042" s="8">
        <v>8</v>
      </c>
      <c r="J1042" s="11">
        <v>5.3884149079479124E-3</v>
      </c>
      <c r="K1042" s="18">
        <f t="shared" si="149"/>
        <v>12.227013920071848</v>
      </c>
      <c r="L1042" s="10">
        <f t="shared" si="150"/>
        <v>4.4958730184104185</v>
      </c>
      <c r="M1042" s="10">
        <v>4.7231612034126629</v>
      </c>
      <c r="N1042" s="10">
        <v>1.6224517287831166</v>
      </c>
      <c r="O1042" s="247">
        <f t="shared" si="151"/>
        <v>1.6224517287831166</v>
      </c>
      <c r="P1042" s="10">
        <f t="shared" si="152"/>
        <v>23.068499870678043</v>
      </c>
      <c r="Q1042" s="11">
        <f t="shared" si="153"/>
        <v>6.0341354618566684E-2</v>
      </c>
    </row>
    <row r="1043" spans="1:17">
      <c r="A1043" s="9">
        <f t="shared" si="154"/>
        <v>31</v>
      </c>
      <c r="B1043" s="14" t="s">
        <v>1078</v>
      </c>
      <c r="C1043" s="8">
        <f>димвенканали!C1043</f>
        <v>377.25</v>
      </c>
      <c r="D1043" s="8">
        <f>димвенканали!D1043</f>
        <v>0</v>
      </c>
      <c r="E1043" s="8">
        <f>димвенканали!E1043</f>
        <v>0</v>
      </c>
      <c r="F1043" s="8">
        <f t="shared" si="148"/>
        <v>377.25</v>
      </c>
      <c r="G1043" s="8"/>
      <c r="H1043" s="8"/>
      <c r="I1043" s="8">
        <v>9</v>
      </c>
      <c r="J1043" s="11">
        <v>6.0619667714414014E-3</v>
      </c>
      <c r="K1043" s="18">
        <f t="shared" si="149"/>
        <v>13.755390660080828</v>
      </c>
      <c r="L1043" s="10">
        <f t="shared" si="150"/>
        <v>5.0578571457117203</v>
      </c>
      <c r="M1043" s="10">
        <v>5.3135563538392461</v>
      </c>
      <c r="N1043" s="10">
        <v>1.825258194881006</v>
      </c>
      <c r="O1043" s="247">
        <f t="shared" si="151"/>
        <v>1.825258194881006</v>
      </c>
      <c r="P1043" s="10">
        <f t="shared" si="152"/>
        <v>25.952062354512801</v>
      </c>
      <c r="Q1043" s="11">
        <f t="shared" si="153"/>
        <v>6.879274315311544E-2</v>
      </c>
    </row>
    <row r="1044" spans="1:17">
      <c r="A1044" s="9">
        <f t="shared" si="154"/>
        <v>32</v>
      </c>
      <c r="B1044" s="14" t="s">
        <v>1079</v>
      </c>
      <c r="C1044" s="8">
        <f>димвенканали!C1044</f>
        <v>1464.75</v>
      </c>
      <c r="D1044" s="8">
        <f>димвенканали!D1044</f>
        <v>0</v>
      </c>
      <c r="E1044" s="8">
        <f>димвенканали!E1044</f>
        <v>0</v>
      </c>
      <c r="F1044" s="8">
        <f t="shared" si="148"/>
        <v>1464.75</v>
      </c>
      <c r="G1044" s="8"/>
      <c r="H1044" s="8"/>
      <c r="I1044" s="8">
        <v>21</v>
      </c>
      <c r="J1044" s="11">
        <v>1.4144589133363271E-2</v>
      </c>
      <c r="K1044" s="18">
        <f t="shared" si="149"/>
        <v>32.095911540188602</v>
      </c>
      <c r="L1044" s="10">
        <f t="shared" si="150"/>
        <v>11.80166667332735</v>
      </c>
      <c r="M1044" s="10">
        <v>12.398298158958241</v>
      </c>
      <c r="N1044" s="10">
        <v>4.2589357880556813</v>
      </c>
      <c r="O1044" s="247">
        <f t="shared" si="151"/>
        <v>4.2589357880556813</v>
      </c>
      <c r="P1044" s="10">
        <f t="shared" si="152"/>
        <v>60.554812160529877</v>
      </c>
      <c r="Q1044" s="11">
        <f t="shared" si="153"/>
        <v>4.1341397617702599E-2</v>
      </c>
    </row>
    <row r="1045" spans="1:17">
      <c r="A1045" s="9">
        <f t="shared" si="154"/>
        <v>33</v>
      </c>
      <c r="B1045" s="14" t="s">
        <v>1080</v>
      </c>
      <c r="C1045" s="8">
        <f>димвенканали!C1045</f>
        <v>363</v>
      </c>
      <c r="D1045" s="8">
        <f>димвенканали!D1045</f>
        <v>0</v>
      </c>
      <c r="E1045" s="8">
        <f>димвенканали!E1045</f>
        <v>0</v>
      </c>
      <c r="F1045" s="8">
        <f t="shared" si="148"/>
        <v>363</v>
      </c>
      <c r="G1045" s="8"/>
      <c r="H1045" s="8"/>
      <c r="I1045" s="8">
        <v>8</v>
      </c>
      <c r="J1045" s="11">
        <v>5.3884149079479124E-3</v>
      </c>
      <c r="K1045" s="18">
        <f t="shared" si="149"/>
        <v>12.227013920071848</v>
      </c>
      <c r="L1045" s="10">
        <f t="shared" si="150"/>
        <v>4.4958730184104185</v>
      </c>
      <c r="M1045" s="10">
        <v>4.7231612034126629</v>
      </c>
      <c r="N1045" s="10">
        <v>1.6224517287831166</v>
      </c>
      <c r="O1045" s="247">
        <f t="shared" si="151"/>
        <v>1.6224517287831166</v>
      </c>
      <c r="P1045" s="10">
        <f t="shared" si="152"/>
        <v>23.068499870678043</v>
      </c>
      <c r="Q1045" s="11">
        <f t="shared" si="153"/>
        <v>6.3549586420600671E-2</v>
      </c>
    </row>
    <row r="1046" spans="1:17">
      <c r="A1046" s="9">
        <f t="shared" si="154"/>
        <v>34</v>
      </c>
      <c r="B1046" s="14" t="s">
        <v>1081</v>
      </c>
      <c r="C1046" s="8">
        <f>димвенканали!C1046</f>
        <v>356.7</v>
      </c>
      <c r="D1046" s="8">
        <f>димвенканали!D1046</f>
        <v>0</v>
      </c>
      <c r="E1046" s="8">
        <f>димвенканали!E1046</f>
        <v>0</v>
      </c>
      <c r="F1046" s="8">
        <f t="shared" si="148"/>
        <v>356.7</v>
      </c>
      <c r="G1046" s="8"/>
      <c r="H1046" s="8"/>
      <c r="I1046" s="8">
        <v>8</v>
      </c>
      <c r="J1046" s="11">
        <v>5.3884149079479124E-3</v>
      </c>
      <c r="K1046" s="18">
        <f t="shared" si="149"/>
        <v>12.227013920071848</v>
      </c>
      <c r="L1046" s="10">
        <f t="shared" si="150"/>
        <v>4.4958730184104185</v>
      </c>
      <c r="M1046" s="10">
        <v>4.7231612034126629</v>
      </c>
      <c r="N1046" s="10">
        <v>1.6224517287831166</v>
      </c>
      <c r="O1046" s="247">
        <f t="shared" si="151"/>
        <v>1.6224517287831166</v>
      </c>
      <c r="P1046" s="10">
        <f t="shared" si="152"/>
        <v>23.068499870678043</v>
      </c>
      <c r="Q1046" s="11">
        <f t="shared" si="153"/>
        <v>6.4671992909105816E-2</v>
      </c>
    </row>
    <row r="1047" spans="1:17">
      <c r="A1047" s="9">
        <f t="shared" si="154"/>
        <v>35</v>
      </c>
      <c r="B1047" s="14" t="s">
        <v>1082</v>
      </c>
      <c r="C1047" s="8">
        <f>димвенканали!C1047</f>
        <v>3174</v>
      </c>
      <c r="D1047" s="8">
        <f>димвенканали!D1047</f>
        <v>0</v>
      </c>
      <c r="E1047" s="8">
        <f>димвенканали!E1047</f>
        <v>0</v>
      </c>
      <c r="F1047" s="8">
        <f t="shared" si="148"/>
        <v>3174</v>
      </c>
      <c r="G1047" s="8"/>
      <c r="H1047" s="8"/>
      <c r="I1047" s="8">
        <v>120</v>
      </c>
      <c r="J1047" s="11">
        <v>8.0826223619218679E-2</v>
      </c>
      <c r="K1047" s="18">
        <f t="shared" si="149"/>
        <v>183.40520880107769</v>
      </c>
      <c r="L1047" s="10">
        <f t="shared" si="150"/>
        <v>67.438095276156275</v>
      </c>
      <c r="M1047" s="10">
        <v>70.847418051189933</v>
      </c>
      <c r="N1047" s="10">
        <v>24.336775931746747</v>
      </c>
      <c r="O1047" s="247">
        <f t="shared" si="151"/>
        <v>24.336775931746747</v>
      </c>
      <c r="P1047" s="10">
        <f t="shared" si="152"/>
        <v>346.02749806017061</v>
      </c>
      <c r="Q1047" s="11">
        <f t="shared" si="153"/>
        <v>0.1090193755703121</v>
      </c>
    </row>
    <row r="1048" spans="1:17">
      <c r="A1048" s="9">
        <f t="shared" si="154"/>
        <v>36</v>
      </c>
      <c r="B1048" s="14" t="s">
        <v>1083</v>
      </c>
      <c r="C1048" s="8">
        <f>димвенканали!C1048</f>
        <v>7564.79</v>
      </c>
      <c r="D1048" s="8">
        <f>димвенканали!D1048</f>
        <v>0</v>
      </c>
      <c r="E1048" s="8">
        <f>димвенканали!E1048</f>
        <v>0</v>
      </c>
      <c r="F1048" s="8">
        <f t="shared" si="148"/>
        <v>7564.79</v>
      </c>
      <c r="G1048" s="8"/>
      <c r="H1048" s="8"/>
      <c r="I1048" s="8">
        <v>144</v>
      </c>
      <c r="J1048" s="11">
        <v>9.6991468343062423E-2</v>
      </c>
      <c r="K1048" s="18">
        <f t="shared" si="149"/>
        <v>220.08625056129324</v>
      </c>
      <c r="L1048" s="10">
        <f t="shared" si="150"/>
        <v>80.925714331387525</v>
      </c>
      <c r="M1048" s="10">
        <v>85.016901661427937</v>
      </c>
      <c r="N1048" s="10">
        <v>29.204131118096097</v>
      </c>
      <c r="O1048" s="247">
        <f t="shared" si="151"/>
        <v>29.204131118096097</v>
      </c>
      <c r="P1048" s="10">
        <f t="shared" si="152"/>
        <v>415.23299767220482</v>
      </c>
      <c r="Q1048" s="11">
        <f t="shared" si="153"/>
        <v>5.4890221364004135E-2</v>
      </c>
    </row>
    <row r="1049" spans="1:17">
      <c r="A1049" s="9">
        <f t="shared" si="154"/>
        <v>37</v>
      </c>
      <c r="B1049" s="14" t="s">
        <v>1084</v>
      </c>
      <c r="C1049" s="8">
        <f>димвенканали!C1049</f>
        <v>7586.48</v>
      </c>
      <c r="D1049" s="8">
        <f>димвенканали!D1049</f>
        <v>0</v>
      </c>
      <c r="E1049" s="8">
        <f>димвенканали!E1049</f>
        <v>0</v>
      </c>
      <c r="F1049" s="8">
        <f t="shared" si="148"/>
        <v>7586.48</v>
      </c>
      <c r="G1049" s="8"/>
      <c r="H1049" s="8"/>
      <c r="I1049" s="8">
        <v>144</v>
      </c>
      <c r="J1049" s="11">
        <v>9.6991468343062423E-2</v>
      </c>
      <c r="K1049" s="18">
        <f t="shared" si="149"/>
        <v>220.08625056129324</v>
      </c>
      <c r="L1049" s="10">
        <f t="shared" si="150"/>
        <v>80.925714331387525</v>
      </c>
      <c r="M1049" s="10">
        <v>85.016901661427937</v>
      </c>
      <c r="N1049" s="10">
        <v>29.204131118096097</v>
      </c>
      <c r="O1049" s="247">
        <f t="shared" si="151"/>
        <v>29.204131118096097</v>
      </c>
      <c r="P1049" s="10">
        <f t="shared" si="152"/>
        <v>415.23299767220482</v>
      </c>
      <c r="Q1049" s="11">
        <f t="shared" si="153"/>
        <v>5.4733288385681478E-2</v>
      </c>
    </row>
    <row r="1050" spans="1:17">
      <c r="A1050" s="9">
        <f t="shared" si="154"/>
        <v>38</v>
      </c>
      <c r="B1050" s="14" t="s">
        <v>1085</v>
      </c>
      <c r="C1050" s="8">
        <f>димвенканали!C1050</f>
        <v>4003.9</v>
      </c>
      <c r="D1050" s="8">
        <f>димвенканали!D1050</f>
        <v>0</v>
      </c>
      <c r="E1050" s="8">
        <f>димвенканали!E1050</f>
        <v>0</v>
      </c>
      <c r="F1050" s="8">
        <f t="shared" si="148"/>
        <v>4003.9</v>
      </c>
      <c r="G1050" s="8"/>
      <c r="H1050" s="8"/>
      <c r="I1050" s="8">
        <v>72</v>
      </c>
      <c r="J1050" s="11">
        <v>4.8495734171531212E-2</v>
      </c>
      <c r="K1050" s="18">
        <f t="shared" si="149"/>
        <v>110.04312528064662</v>
      </c>
      <c r="L1050" s="10">
        <f t="shared" si="150"/>
        <v>40.462857165693762</v>
      </c>
      <c r="M1050" s="10">
        <v>42.508450830713969</v>
      </c>
      <c r="N1050" s="10">
        <v>14.602065559048048</v>
      </c>
      <c r="O1050" s="247">
        <f t="shared" si="151"/>
        <v>14.602065559048048</v>
      </c>
      <c r="P1050" s="10">
        <f t="shared" si="152"/>
        <v>207.61649883610241</v>
      </c>
      <c r="Q1050" s="11">
        <f t="shared" si="153"/>
        <v>5.1853567480731888E-2</v>
      </c>
    </row>
    <row r="1051" spans="1:17">
      <c r="A1051" s="9">
        <f t="shared" si="154"/>
        <v>39</v>
      </c>
      <c r="B1051" s="14" t="s">
        <v>1086</v>
      </c>
      <c r="C1051" s="8">
        <f>димвенканали!C1051</f>
        <v>3984.06</v>
      </c>
      <c r="D1051" s="8">
        <f>димвенканали!D1051</f>
        <v>0</v>
      </c>
      <c r="E1051" s="8">
        <f>димвенканали!E1051</f>
        <v>0</v>
      </c>
      <c r="F1051" s="8">
        <f t="shared" si="148"/>
        <v>3984.06</v>
      </c>
      <c r="G1051" s="8"/>
      <c r="H1051" s="8"/>
      <c r="I1051" s="8">
        <v>72</v>
      </c>
      <c r="J1051" s="11">
        <v>4.8495734171531212E-2</v>
      </c>
      <c r="K1051" s="18">
        <f t="shared" si="149"/>
        <v>110.04312528064662</v>
      </c>
      <c r="L1051" s="10">
        <f t="shared" si="150"/>
        <v>40.462857165693762</v>
      </c>
      <c r="M1051" s="10">
        <v>42.508450830713969</v>
      </c>
      <c r="N1051" s="10">
        <v>14.602065559048048</v>
      </c>
      <c r="O1051" s="247">
        <f t="shared" si="151"/>
        <v>14.602065559048048</v>
      </c>
      <c r="P1051" s="10">
        <f t="shared" si="152"/>
        <v>207.61649883610241</v>
      </c>
      <c r="Q1051" s="11">
        <f t="shared" si="153"/>
        <v>5.2111790192944485E-2</v>
      </c>
    </row>
    <row r="1052" spans="1:17">
      <c r="A1052" s="9">
        <f t="shared" si="154"/>
        <v>40</v>
      </c>
      <c r="B1052" s="14" t="s">
        <v>1087</v>
      </c>
      <c r="C1052" s="8">
        <f>димвенканали!C1052</f>
        <v>82.8</v>
      </c>
      <c r="D1052" s="8">
        <f>димвенканали!D1052</f>
        <v>0</v>
      </c>
      <c r="E1052" s="8">
        <f>димвенканали!E1052</f>
        <v>0</v>
      </c>
      <c r="F1052" s="8">
        <f t="shared" si="148"/>
        <v>82.8</v>
      </c>
      <c r="G1052" s="8"/>
      <c r="H1052" s="8"/>
      <c r="I1052" s="8">
        <v>2</v>
      </c>
      <c r="J1052" s="11">
        <v>1.3471037269869781E-3</v>
      </c>
      <c r="K1052" s="18">
        <f t="shared" si="149"/>
        <v>3.0567534800179619</v>
      </c>
      <c r="L1052" s="10">
        <f t="shared" si="150"/>
        <v>1.1239682546026046</v>
      </c>
      <c r="M1052" s="10">
        <v>1.1807903008531657</v>
      </c>
      <c r="N1052" s="10">
        <v>0.40561293219577915</v>
      </c>
      <c r="O1052" s="247">
        <f t="shared" si="151"/>
        <v>0.40561293219577915</v>
      </c>
      <c r="P1052" s="10">
        <f t="shared" si="152"/>
        <v>5.7671249676695107</v>
      </c>
      <c r="Q1052" s="11">
        <f t="shared" si="153"/>
        <v>6.9651267725477181E-2</v>
      </c>
    </row>
    <row r="1053" spans="1:17">
      <c r="A1053" s="9">
        <f t="shared" si="154"/>
        <v>41</v>
      </c>
      <c r="B1053" s="14" t="s">
        <v>1088</v>
      </c>
      <c r="C1053" s="8">
        <f>димвенканали!C1053</f>
        <v>334.8</v>
      </c>
      <c r="D1053" s="8">
        <f>димвенканали!D1053</f>
        <v>0</v>
      </c>
      <c r="E1053" s="8">
        <f>димвенканали!E1053</f>
        <v>0</v>
      </c>
      <c r="F1053" s="8">
        <f t="shared" si="148"/>
        <v>334.8</v>
      </c>
      <c r="G1053" s="8"/>
      <c r="H1053" s="8"/>
      <c r="I1053" s="8">
        <v>8</v>
      </c>
      <c r="J1053" s="11">
        <v>5.3884149079479124E-3</v>
      </c>
      <c r="K1053" s="18">
        <f t="shared" si="149"/>
        <v>12.227013920071848</v>
      </c>
      <c r="L1053" s="10">
        <f t="shared" si="150"/>
        <v>4.4958730184104185</v>
      </c>
      <c r="M1053" s="10">
        <v>4.7231612034126629</v>
      </c>
      <c r="N1053" s="10">
        <v>1.6224517287831166</v>
      </c>
      <c r="O1053" s="247">
        <f t="shared" si="151"/>
        <v>1.6224517287831166</v>
      </c>
      <c r="P1053" s="10">
        <f t="shared" si="152"/>
        <v>23.068499870678043</v>
      </c>
      <c r="Q1053" s="11">
        <f t="shared" si="153"/>
        <v>6.8902329362837633E-2</v>
      </c>
    </row>
    <row r="1054" spans="1:17">
      <c r="A1054" s="9">
        <f t="shared" si="154"/>
        <v>42</v>
      </c>
      <c r="B1054" s="14" t="s">
        <v>1089</v>
      </c>
      <c r="C1054" s="8">
        <f>димвенканали!C1054</f>
        <v>435.7</v>
      </c>
      <c r="D1054" s="8">
        <f>димвенканали!D1054</f>
        <v>0</v>
      </c>
      <c r="E1054" s="8">
        <f>димвенканали!E1054</f>
        <v>0</v>
      </c>
      <c r="F1054" s="8">
        <f t="shared" si="148"/>
        <v>435.7</v>
      </c>
      <c r="G1054" s="8"/>
      <c r="H1054" s="8"/>
      <c r="I1054" s="8">
        <v>8</v>
      </c>
      <c r="J1054" s="11">
        <v>5.3884149079479124E-3</v>
      </c>
      <c r="K1054" s="18">
        <f t="shared" si="149"/>
        <v>12.227013920071848</v>
      </c>
      <c r="L1054" s="10">
        <f t="shared" si="150"/>
        <v>4.4958730184104185</v>
      </c>
      <c r="M1054" s="10">
        <v>4.7231612034126629</v>
      </c>
      <c r="N1054" s="10">
        <v>1.6224517287831166</v>
      </c>
      <c r="O1054" s="247">
        <f t="shared" si="151"/>
        <v>1.6224517287831166</v>
      </c>
      <c r="P1054" s="10">
        <f t="shared" si="152"/>
        <v>23.068499870678043</v>
      </c>
      <c r="Q1054" s="11">
        <f t="shared" si="153"/>
        <v>5.2945833992834618E-2</v>
      </c>
    </row>
    <row r="1055" spans="1:17">
      <c r="A1055" s="9">
        <f t="shared" si="154"/>
        <v>43</v>
      </c>
      <c r="B1055" s="14" t="s">
        <v>1090</v>
      </c>
      <c r="C1055" s="8">
        <f>димвенканали!C1055</f>
        <v>431.1</v>
      </c>
      <c r="D1055" s="8">
        <f>димвенканали!D1055</f>
        <v>0</v>
      </c>
      <c r="E1055" s="8">
        <f>димвенканали!E1055</f>
        <v>0</v>
      </c>
      <c r="F1055" s="8">
        <f t="shared" si="148"/>
        <v>431.1</v>
      </c>
      <c r="G1055" s="8"/>
      <c r="H1055" s="8"/>
      <c r="I1055" s="8">
        <v>8</v>
      </c>
      <c r="J1055" s="11">
        <v>5.3884149079479124E-3</v>
      </c>
      <c r="K1055" s="18">
        <f t="shared" si="149"/>
        <v>12.227013920071848</v>
      </c>
      <c r="L1055" s="10">
        <f t="shared" si="150"/>
        <v>4.4958730184104185</v>
      </c>
      <c r="M1055" s="10">
        <v>4.7231612034126629</v>
      </c>
      <c r="N1055" s="10">
        <v>1.6224517287831166</v>
      </c>
      <c r="O1055" s="247">
        <f t="shared" si="151"/>
        <v>1.6224517287831166</v>
      </c>
      <c r="P1055" s="10">
        <f t="shared" si="152"/>
        <v>23.068499870678043</v>
      </c>
      <c r="Q1055" s="11">
        <f t="shared" si="153"/>
        <v>5.3510786060491859E-2</v>
      </c>
    </row>
    <row r="1056" spans="1:17">
      <c r="A1056" s="9">
        <f t="shared" si="154"/>
        <v>44</v>
      </c>
      <c r="B1056" s="14" t="s">
        <v>1091</v>
      </c>
      <c r="C1056" s="8">
        <f>димвенканали!C1056</f>
        <v>174.4</v>
      </c>
      <c r="D1056" s="8">
        <f>димвенканали!D1056</f>
        <v>0</v>
      </c>
      <c r="E1056" s="8">
        <f>димвенканали!E1056</f>
        <v>0</v>
      </c>
      <c r="F1056" s="8">
        <f t="shared" si="148"/>
        <v>174.4</v>
      </c>
      <c r="G1056" s="8"/>
      <c r="H1056" s="8"/>
      <c r="I1056" s="8">
        <v>4</v>
      </c>
      <c r="J1056" s="11">
        <v>2.6942074539739562E-3</v>
      </c>
      <c r="K1056" s="18">
        <f t="shared" si="149"/>
        <v>6.1135069600359238</v>
      </c>
      <c r="L1056" s="10">
        <f t="shared" si="150"/>
        <v>2.2479365092052093</v>
      </c>
      <c r="M1056" s="10">
        <v>2.3615806017063314</v>
      </c>
      <c r="N1056" s="10">
        <v>0.8112258643915583</v>
      </c>
      <c r="O1056" s="247">
        <f t="shared" si="151"/>
        <v>0.8112258643915583</v>
      </c>
      <c r="P1056" s="10">
        <f t="shared" si="152"/>
        <v>11.534249935339021</v>
      </c>
      <c r="Q1056" s="11">
        <f t="shared" si="153"/>
        <v>6.6136754216393465E-2</v>
      </c>
    </row>
    <row r="1057" spans="1:17">
      <c r="A1057" s="9">
        <f t="shared" si="154"/>
        <v>45</v>
      </c>
      <c r="B1057" s="14" t="s">
        <v>1092</v>
      </c>
      <c r="C1057" s="8">
        <f>димвенканали!C1057</f>
        <v>345.2</v>
      </c>
      <c r="D1057" s="8">
        <f>димвенканали!D1057</f>
        <v>0</v>
      </c>
      <c r="E1057" s="8">
        <f>димвенканали!E1057</f>
        <v>0</v>
      </c>
      <c r="F1057" s="8">
        <f t="shared" si="148"/>
        <v>345.2</v>
      </c>
      <c r="G1057" s="8"/>
      <c r="H1057" s="8"/>
      <c r="I1057" s="8">
        <v>8</v>
      </c>
      <c r="J1057" s="11">
        <v>5.3884149079479124E-3</v>
      </c>
      <c r="K1057" s="18">
        <f t="shared" si="149"/>
        <v>12.227013920071848</v>
      </c>
      <c r="L1057" s="10">
        <f t="shared" si="150"/>
        <v>4.4958730184104185</v>
      </c>
      <c r="M1057" s="10">
        <v>4.7231612034126629</v>
      </c>
      <c r="N1057" s="10">
        <v>1.6224517287831166</v>
      </c>
      <c r="O1057" s="247">
        <f t="shared" si="151"/>
        <v>1.6224517287831166</v>
      </c>
      <c r="P1057" s="10">
        <f t="shared" si="152"/>
        <v>23.068499870678043</v>
      </c>
      <c r="Q1057" s="11">
        <f t="shared" si="153"/>
        <v>6.6826477029774164E-2</v>
      </c>
    </row>
    <row r="1058" spans="1:17">
      <c r="A1058" s="9">
        <f t="shared" si="154"/>
        <v>46</v>
      </c>
      <c r="B1058" s="14" t="s">
        <v>1093</v>
      </c>
      <c r="C1058" s="8">
        <f>димвенканали!C1058</f>
        <v>344.6</v>
      </c>
      <c r="D1058" s="8">
        <f>димвенканали!D1058</f>
        <v>0</v>
      </c>
      <c r="E1058" s="8">
        <f>димвенканали!E1058</f>
        <v>0</v>
      </c>
      <c r="F1058" s="8">
        <f t="shared" si="148"/>
        <v>344.6</v>
      </c>
      <c r="G1058" s="8"/>
      <c r="H1058" s="8"/>
      <c r="I1058" s="8">
        <v>8</v>
      </c>
      <c r="J1058" s="11">
        <v>5.3884149079479124E-3</v>
      </c>
      <c r="K1058" s="18">
        <f t="shared" si="149"/>
        <v>12.227013920071848</v>
      </c>
      <c r="L1058" s="10">
        <f t="shared" si="150"/>
        <v>4.4958730184104185</v>
      </c>
      <c r="M1058" s="10">
        <v>4.7231612034126629</v>
      </c>
      <c r="N1058" s="10">
        <v>1.6224517287831166</v>
      </c>
      <c r="O1058" s="247">
        <f t="shared" si="151"/>
        <v>1.6224517287831166</v>
      </c>
      <c r="P1058" s="10">
        <f t="shared" si="152"/>
        <v>23.068499870678043</v>
      </c>
      <c r="Q1058" s="11">
        <f t="shared" si="153"/>
        <v>6.6942831894016369E-2</v>
      </c>
    </row>
    <row r="1059" spans="1:17">
      <c r="A1059" s="9">
        <f t="shared" si="154"/>
        <v>47</v>
      </c>
      <c r="B1059" s="14" t="s">
        <v>1094</v>
      </c>
      <c r="C1059" s="8">
        <f>димвенканали!C1059</f>
        <v>332.1</v>
      </c>
      <c r="D1059" s="8">
        <f>димвенканали!D1059</f>
        <v>0</v>
      </c>
      <c r="E1059" s="8">
        <f>димвенканали!E1059</f>
        <v>0</v>
      </c>
      <c r="F1059" s="8">
        <f t="shared" si="148"/>
        <v>332.1</v>
      </c>
      <c r="G1059" s="8"/>
      <c r="H1059" s="8"/>
      <c r="I1059" s="8">
        <v>8</v>
      </c>
      <c r="J1059" s="11">
        <v>5.3884149079479124E-3</v>
      </c>
      <c r="K1059" s="18">
        <f t="shared" si="149"/>
        <v>12.227013920071848</v>
      </c>
      <c r="L1059" s="10">
        <f t="shared" si="150"/>
        <v>4.4958730184104185</v>
      </c>
      <c r="M1059" s="10">
        <v>4.7231612034126629</v>
      </c>
      <c r="N1059" s="10">
        <v>1.6224517287831166</v>
      </c>
      <c r="O1059" s="247">
        <f t="shared" si="151"/>
        <v>1.6224517287831166</v>
      </c>
      <c r="P1059" s="10">
        <f t="shared" si="152"/>
        <v>23.068499870678043</v>
      </c>
      <c r="Q1059" s="11">
        <f t="shared" si="153"/>
        <v>6.9462510902372904E-2</v>
      </c>
    </row>
    <row r="1060" spans="1:17">
      <c r="A1060" s="9">
        <f t="shared" si="154"/>
        <v>48</v>
      </c>
      <c r="B1060" s="14" t="s">
        <v>1095</v>
      </c>
      <c r="C1060" s="8">
        <f>димвенканали!C1060</f>
        <v>335.1</v>
      </c>
      <c r="D1060" s="8">
        <f>димвенканали!D1060</f>
        <v>0</v>
      </c>
      <c r="E1060" s="8">
        <f>димвенканали!E1060</f>
        <v>0</v>
      </c>
      <c r="F1060" s="8">
        <f t="shared" si="148"/>
        <v>335.1</v>
      </c>
      <c r="G1060" s="8"/>
      <c r="H1060" s="8"/>
      <c r="I1060" s="8">
        <v>8</v>
      </c>
      <c r="J1060" s="11">
        <v>5.3884149079479124E-3</v>
      </c>
      <c r="K1060" s="18">
        <f t="shared" si="149"/>
        <v>12.227013920071848</v>
      </c>
      <c r="L1060" s="10">
        <f t="shared" si="150"/>
        <v>4.4958730184104185</v>
      </c>
      <c r="M1060" s="10">
        <v>4.7231612034126629</v>
      </c>
      <c r="N1060" s="10">
        <v>1.6224517287831166</v>
      </c>
      <c r="O1060" s="247">
        <f t="shared" si="151"/>
        <v>1.6224517287831166</v>
      </c>
      <c r="P1060" s="10">
        <f t="shared" si="152"/>
        <v>23.068499870678043</v>
      </c>
      <c r="Q1060" s="11">
        <f t="shared" si="153"/>
        <v>6.8840644197785864E-2</v>
      </c>
    </row>
    <row r="1061" spans="1:17">
      <c r="A1061" s="9">
        <f t="shared" si="154"/>
        <v>49</v>
      </c>
      <c r="B1061" s="14" t="s">
        <v>1096</v>
      </c>
      <c r="C1061" s="8">
        <f>димвенканали!C1061</f>
        <v>326.89999999999998</v>
      </c>
      <c r="D1061" s="8">
        <f>димвенканали!D1061</f>
        <v>0</v>
      </c>
      <c r="E1061" s="8">
        <f>димвенканали!E1061</f>
        <v>0</v>
      </c>
      <c r="F1061" s="8">
        <f t="shared" si="148"/>
        <v>326.89999999999998</v>
      </c>
      <c r="G1061" s="8"/>
      <c r="H1061" s="8"/>
      <c r="I1061" s="8">
        <v>8</v>
      </c>
      <c r="J1061" s="11">
        <v>5.3884149079479124E-3</v>
      </c>
      <c r="K1061" s="18">
        <f t="shared" si="149"/>
        <v>12.227013920071848</v>
      </c>
      <c r="L1061" s="10">
        <f t="shared" si="150"/>
        <v>4.4958730184104185</v>
      </c>
      <c r="M1061" s="10">
        <v>4.7231612034126629</v>
      </c>
      <c r="N1061" s="10">
        <v>1.6224517287831166</v>
      </c>
      <c r="O1061" s="247">
        <f t="shared" si="151"/>
        <v>1.6224517287831166</v>
      </c>
      <c r="P1061" s="10">
        <f t="shared" si="152"/>
        <v>23.068499870678043</v>
      </c>
      <c r="Q1061" s="11">
        <f t="shared" si="153"/>
        <v>7.0567451424527514E-2</v>
      </c>
    </row>
    <row r="1062" spans="1:17">
      <c r="A1062" s="9">
        <f t="shared" si="154"/>
        <v>50</v>
      </c>
      <c r="B1062" s="14" t="s">
        <v>1097</v>
      </c>
      <c r="C1062" s="8">
        <f>димвенканали!C1062</f>
        <v>199</v>
      </c>
      <c r="D1062" s="8">
        <f>димвенканали!D1062</f>
        <v>0</v>
      </c>
      <c r="E1062" s="8">
        <f>димвенканали!E1062</f>
        <v>0</v>
      </c>
      <c r="F1062" s="8">
        <f t="shared" si="148"/>
        <v>199</v>
      </c>
      <c r="G1062" s="8"/>
      <c r="H1062" s="8"/>
      <c r="I1062" s="8">
        <v>4</v>
      </c>
      <c r="J1062" s="11">
        <v>2.6942074539739562E-3</v>
      </c>
      <c r="K1062" s="18">
        <f t="shared" si="149"/>
        <v>6.1135069600359238</v>
      </c>
      <c r="L1062" s="10">
        <f t="shared" si="150"/>
        <v>2.2479365092052093</v>
      </c>
      <c r="M1062" s="10">
        <v>2.3615806017063314</v>
      </c>
      <c r="N1062" s="10">
        <v>0.8112258643915583</v>
      </c>
      <c r="O1062" s="247">
        <f t="shared" si="151"/>
        <v>0.8112258643915583</v>
      </c>
      <c r="P1062" s="10">
        <f t="shared" si="152"/>
        <v>11.534249935339021</v>
      </c>
      <c r="Q1062" s="11">
        <f t="shared" si="153"/>
        <v>5.7961054951452366E-2</v>
      </c>
    </row>
    <row r="1063" spans="1:17">
      <c r="A1063" s="9">
        <f t="shared" si="154"/>
        <v>51</v>
      </c>
      <c r="B1063" s="14" t="s">
        <v>1098</v>
      </c>
      <c r="C1063" s="8">
        <f>димвенканали!C1063</f>
        <v>242.5</v>
      </c>
      <c r="D1063" s="8">
        <f>димвенканали!D1063</f>
        <v>0</v>
      </c>
      <c r="E1063" s="8">
        <f>димвенканали!E1063</f>
        <v>0</v>
      </c>
      <c r="F1063" s="8">
        <f t="shared" si="148"/>
        <v>242.5</v>
      </c>
      <c r="G1063" s="8"/>
      <c r="H1063" s="8"/>
      <c r="I1063" s="8">
        <v>3</v>
      </c>
      <c r="J1063" s="11">
        <v>2.0206555904804671E-3</v>
      </c>
      <c r="K1063" s="18">
        <f t="shared" si="149"/>
        <v>4.5851302200269428</v>
      </c>
      <c r="L1063" s="10">
        <f t="shared" si="150"/>
        <v>1.6859523819039071</v>
      </c>
      <c r="M1063" s="10">
        <v>1.7711854512797487</v>
      </c>
      <c r="N1063" s="10">
        <v>0.60841939829366876</v>
      </c>
      <c r="O1063" s="247">
        <f t="shared" si="151"/>
        <v>0.60841939829366876</v>
      </c>
      <c r="P1063" s="10">
        <f t="shared" si="152"/>
        <v>8.6506874515042682</v>
      </c>
      <c r="Q1063" s="11">
        <f t="shared" si="153"/>
        <v>3.5672937944347498E-2</v>
      </c>
    </row>
    <row r="1064" spans="1:17">
      <c r="A1064" s="9">
        <f t="shared" si="154"/>
        <v>52</v>
      </c>
      <c r="B1064" s="14" t="s">
        <v>1099</v>
      </c>
      <c r="C1064" s="8">
        <f>димвенканали!C1064</f>
        <v>312.5</v>
      </c>
      <c r="D1064" s="8">
        <f>димвенканали!D1064</f>
        <v>0</v>
      </c>
      <c r="E1064" s="8">
        <f>димвенканали!E1064</f>
        <v>0</v>
      </c>
      <c r="F1064" s="8">
        <f t="shared" si="148"/>
        <v>312.5</v>
      </c>
      <c r="G1064" s="8"/>
      <c r="H1064" s="8"/>
      <c r="I1064" s="8">
        <v>8</v>
      </c>
      <c r="J1064" s="11">
        <v>5.3884149079479124E-3</v>
      </c>
      <c r="K1064" s="18">
        <f t="shared" si="149"/>
        <v>12.227013920071848</v>
      </c>
      <c r="L1064" s="10">
        <f t="shared" si="150"/>
        <v>4.4958730184104185</v>
      </c>
      <c r="M1064" s="10">
        <v>4.7231612034126629</v>
      </c>
      <c r="N1064" s="10">
        <v>1.6224517287831166</v>
      </c>
      <c r="O1064" s="247">
        <f t="shared" si="151"/>
        <v>1.6224517287831166</v>
      </c>
      <c r="P1064" s="10">
        <f t="shared" si="152"/>
        <v>23.068499870678043</v>
      </c>
      <c r="Q1064" s="11">
        <f t="shared" si="153"/>
        <v>7.381919958616974E-2</v>
      </c>
    </row>
    <row r="1065" spans="1:17">
      <c r="A1065" s="9">
        <f t="shared" si="154"/>
        <v>53</v>
      </c>
      <c r="B1065" s="14" t="s">
        <v>1100</v>
      </c>
      <c r="C1065" s="8">
        <f>димвенканали!C1065</f>
        <v>148</v>
      </c>
      <c r="D1065" s="8">
        <f>димвенканали!D1065</f>
        <v>0</v>
      </c>
      <c r="E1065" s="8">
        <f>димвенканали!E1065</f>
        <v>0</v>
      </c>
      <c r="F1065" s="8">
        <f t="shared" si="148"/>
        <v>148</v>
      </c>
      <c r="G1065" s="8"/>
      <c r="H1065" s="8"/>
      <c r="I1065" s="8">
        <v>2</v>
      </c>
      <c r="J1065" s="11">
        <v>1.3471037269869781E-3</v>
      </c>
      <c r="K1065" s="18">
        <f t="shared" si="149"/>
        <v>3.0567534800179619</v>
      </c>
      <c r="L1065" s="10">
        <f t="shared" si="150"/>
        <v>1.1239682546026046</v>
      </c>
      <c r="M1065" s="10">
        <v>1.1807903008531657</v>
      </c>
      <c r="N1065" s="10">
        <v>0.40561293219577915</v>
      </c>
      <c r="O1065" s="247">
        <f t="shared" si="151"/>
        <v>0.40561293219577915</v>
      </c>
      <c r="P1065" s="10">
        <f t="shared" si="152"/>
        <v>5.7671249676695107</v>
      </c>
      <c r="Q1065" s="11">
        <f t="shared" si="153"/>
        <v>3.896706059236156E-2</v>
      </c>
    </row>
    <row r="1066" spans="1:17">
      <c r="A1066" s="9">
        <f t="shared" si="154"/>
        <v>54</v>
      </c>
      <c r="B1066" s="14" t="s">
        <v>1101</v>
      </c>
      <c r="C1066" s="8">
        <f>димвенканали!C1066</f>
        <v>4132.99</v>
      </c>
      <c r="D1066" s="8">
        <f>димвенканали!D1066</f>
        <v>0</v>
      </c>
      <c r="E1066" s="8">
        <f>димвенканали!E1066</f>
        <v>51.3</v>
      </c>
      <c r="F1066" s="8">
        <f t="shared" si="148"/>
        <v>4184.29</v>
      </c>
      <c r="G1066" s="8"/>
      <c r="H1066" s="8">
        <v>1</v>
      </c>
      <c r="I1066" s="8">
        <v>83</v>
      </c>
      <c r="J1066" s="11">
        <v>5.6578356533453084E-2</v>
      </c>
      <c r="K1066" s="18">
        <f t="shared" si="149"/>
        <v>128.38364616075441</v>
      </c>
      <c r="L1066" s="10">
        <f t="shared" si="150"/>
        <v>47.206666693309401</v>
      </c>
      <c r="M1066" s="10">
        <v>49.593192635832963</v>
      </c>
      <c r="N1066" s="10">
        <v>17.035743152222725</v>
      </c>
      <c r="O1066" s="247">
        <f t="shared" si="151"/>
        <v>17.035743152222725</v>
      </c>
      <c r="P1066" s="10">
        <f t="shared" si="152"/>
        <v>242.21924864211951</v>
      </c>
      <c r="Q1066" s="11">
        <f t="shared" si="153"/>
        <v>5.7887777530266665E-2</v>
      </c>
    </row>
    <row r="1067" spans="1:17">
      <c r="A1067" s="9">
        <f t="shared" si="154"/>
        <v>55</v>
      </c>
      <c r="B1067" s="14" t="s">
        <v>1102</v>
      </c>
      <c r="C1067" s="8">
        <f>димвенканали!C1067</f>
        <v>429.5</v>
      </c>
      <c r="D1067" s="8">
        <f>димвенканали!D1067</f>
        <v>0</v>
      </c>
      <c r="E1067" s="8">
        <f>димвенканали!E1067</f>
        <v>0</v>
      </c>
      <c r="F1067" s="8">
        <f t="shared" si="148"/>
        <v>429.5</v>
      </c>
      <c r="G1067" s="8"/>
      <c r="H1067" s="8"/>
      <c r="I1067" s="8">
        <v>8</v>
      </c>
      <c r="J1067" s="11">
        <v>5.3884149079479124E-3</v>
      </c>
      <c r="K1067" s="18">
        <f t="shared" si="149"/>
        <v>12.227013920071848</v>
      </c>
      <c r="L1067" s="10">
        <f t="shared" si="150"/>
        <v>4.4958730184104185</v>
      </c>
      <c r="M1067" s="10">
        <v>4.7231612034126629</v>
      </c>
      <c r="N1067" s="10">
        <v>1.6224517287831166</v>
      </c>
      <c r="O1067" s="247">
        <f t="shared" si="151"/>
        <v>1.6224517287831166</v>
      </c>
      <c r="P1067" s="10">
        <f t="shared" si="152"/>
        <v>23.068499870678043</v>
      </c>
      <c r="Q1067" s="11">
        <f t="shared" si="153"/>
        <v>5.3710127754780075E-2</v>
      </c>
    </row>
    <row r="1068" spans="1:17">
      <c r="A1068" s="9">
        <f t="shared" si="154"/>
        <v>56</v>
      </c>
      <c r="B1068" s="14" t="s">
        <v>1103</v>
      </c>
      <c r="C1068" s="8">
        <f>димвенканали!C1068</f>
        <v>313</v>
      </c>
      <c r="D1068" s="8">
        <f>димвенканали!D1068</f>
        <v>0</v>
      </c>
      <c r="E1068" s="8">
        <f>димвенканали!E1068</f>
        <v>0</v>
      </c>
      <c r="F1068" s="8">
        <f t="shared" si="148"/>
        <v>313</v>
      </c>
      <c r="G1068" s="8"/>
      <c r="H1068" s="8"/>
      <c r="I1068" s="8">
        <v>8</v>
      </c>
      <c r="J1068" s="11">
        <v>5.3884149079479124E-3</v>
      </c>
      <c r="K1068" s="18">
        <f t="shared" si="149"/>
        <v>12.227013920071848</v>
      </c>
      <c r="L1068" s="10">
        <f t="shared" si="150"/>
        <v>4.4958730184104185</v>
      </c>
      <c r="M1068" s="10">
        <v>4.7231612034126629</v>
      </c>
      <c r="N1068" s="10">
        <v>1.6224517287831166</v>
      </c>
      <c r="O1068" s="247">
        <f t="shared" si="151"/>
        <v>1.6224517287831166</v>
      </c>
      <c r="P1068" s="10">
        <f t="shared" si="152"/>
        <v>23.068499870678043</v>
      </c>
      <c r="Q1068" s="11">
        <f t="shared" si="153"/>
        <v>7.3701277542102372E-2</v>
      </c>
    </row>
    <row r="1069" spans="1:17">
      <c r="A1069" s="9">
        <f t="shared" si="154"/>
        <v>57</v>
      </c>
      <c r="B1069" s="14" t="s">
        <v>1104</v>
      </c>
      <c r="C1069" s="8">
        <f>димвенканали!C1069</f>
        <v>348.9</v>
      </c>
      <c r="D1069" s="8">
        <f>димвенканали!D1069</f>
        <v>0</v>
      </c>
      <c r="E1069" s="8">
        <f>димвенканали!E1069</f>
        <v>0</v>
      </c>
      <c r="F1069" s="8">
        <f t="shared" si="148"/>
        <v>348.9</v>
      </c>
      <c r="G1069" s="8"/>
      <c r="H1069" s="8"/>
      <c r="I1069" s="8">
        <v>8</v>
      </c>
      <c r="J1069" s="11">
        <v>5.3884149079479124E-3</v>
      </c>
      <c r="K1069" s="18">
        <f t="shared" si="149"/>
        <v>12.227013920071848</v>
      </c>
      <c r="L1069" s="10">
        <f t="shared" si="150"/>
        <v>4.4958730184104185</v>
      </c>
      <c r="M1069" s="10">
        <v>4.7231612034126629</v>
      </c>
      <c r="N1069" s="10">
        <v>1.6224517287831166</v>
      </c>
      <c r="O1069" s="247">
        <f t="shared" si="151"/>
        <v>1.6224517287831166</v>
      </c>
      <c r="P1069" s="10">
        <f t="shared" si="152"/>
        <v>23.068499870678043</v>
      </c>
      <c r="Q1069" s="11">
        <f t="shared" si="153"/>
        <v>6.6117798425560453E-2</v>
      </c>
    </row>
    <row r="1070" spans="1:17">
      <c r="A1070" s="9">
        <f t="shared" si="154"/>
        <v>58</v>
      </c>
      <c r="B1070" s="14" t="s">
        <v>1105</v>
      </c>
      <c r="C1070" s="8">
        <f>димвенканали!C1070</f>
        <v>345</v>
      </c>
      <c r="D1070" s="8">
        <f>димвенканали!D1070</f>
        <v>0</v>
      </c>
      <c r="E1070" s="8">
        <f>димвенканали!E1070</f>
        <v>0</v>
      </c>
      <c r="F1070" s="8">
        <f t="shared" si="148"/>
        <v>345</v>
      </c>
      <c r="G1070" s="8"/>
      <c r="H1070" s="8"/>
      <c r="I1070" s="8">
        <v>8</v>
      </c>
      <c r="J1070" s="11">
        <v>5.3884149079479124E-3</v>
      </c>
      <c r="K1070" s="18">
        <f t="shared" si="149"/>
        <v>12.227013920071848</v>
      </c>
      <c r="L1070" s="10">
        <f t="shared" si="150"/>
        <v>4.4958730184104185</v>
      </c>
      <c r="M1070" s="10">
        <v>4.7231612034126629</v>
      </c>
      <c r="N1070" s="10">
        <v>1.6224517287831166</v>
      </c>
      <c r="O1070" s="247">
        <f t="shared" si="151"/>
        <v>1.6224517287831166</v>
      </c>
      <c r="P1070" s="10">
        <f t="shared" si="152"/>
        <v>23.068499870678043</v>
      </c>
      <c r="Q1070" s="11">
        <f t="shared" si="153"/>
        <v>6.6865217016458089E-2</v>
      </c>
    </row>
    <row r="1071" spans="1:17">
      <c r="A1071" s="9">
        <f t="shared" si="154"/>
        <v>59</v>
      </c>
      <c r="B1071" s="14" t="s">
        <v>1106</v>
      </c>
      <c r="C1071" s="8">
        <f>димвенканали!C1071</f>
        <v>139.5</v>
      </c>
      <c r="D1071" s="8">
        <f>димвенканали!D1071</f>
        <v>0</v>
      </c>
      <c r="E1071" s="8">
        <f>димвенканали!E1071</f>
        <v>0</v>
      </c>
      <c r="F1071" s="8">
        <f t="shared" si="148"/>
        <v>139.5</v>
      </c>
      <c r="G1071" s="8"/>
      <c r="H1071" s="8"/>
      <c r="I1071" s="8">
        <v>5</v>
      </c>
      <c r="J1071" s="11">
        <v>3.3677593174674452E-3</v>
      </c>
      <c r="K1071" s="18">
        <f t="shared" si="149"/>
        <v>7.6418837000449047</v>
      </c>
      <c r="L1071" s="10">
        <f t="shared" si="150"/>
        <v>2.8099206365065115</v>
      </c>
      <c r="M1071" s="10">
        <v>2.9519757521329142</v>
      </c>
      <c r="N1071" s="10">
        <v>1.0140323304894479</v>
      </c>
      <c r="O1071" s="247">
        <f t="shared" si="151"/>
        <v>1.0140323304894479</v>
      </c>
      <c r="P1071" s="10">
        <f t="shared" si="152"/>
        <v>14.417812419173776</v>
      </c>
      <c r="Q1071" s="11">
        <f t="shared" si="153"/>
        <v>0.10335349404425646</v>
      </c>
    </row>
    <row r="1072" spans="1:17">
      <c r="A1072" s="9">
        <f t="shared" si="154"/>
        <v>60</v>
      </c>
      <c r="B1072" s="14" t="s">
        <v>1107</v>
      </c>
      <c r="C1072" s="8">
        <f>димвенканали!C1072</f>
        <v>70.400000000000006</v>
      </c>
      <c r="D1072" s="8">
        <f>димвенканали!D1072</f>
        <v>0</v>
      </c>
      <c r="E1072" s="8">
        <f>димвенканали!E1072</f>
        <v>0</v>
      </c>
      <c r="F1072" s="8">
        <f t="shared" ref="F1072:F1127" si="155">C1072+D1072+E1072</f>
        <v>70.400000000000006</v>
      </c>
      <c r="G1072" s="8"/>
      <c r="H1072" s="8"/>
      <c r="I1072" s="8">
        <v>3</v>
      </c>
      <c r="J1072" s="11">
        <v>2.0206555904804671E-3</v>
      </c>
      <c r="K1072" s="18">
        <f t="shared" si="149"/>
        <v>4.5851302200269428</v>
      </c>
      <c r="L1072" s="10">
        <f t="shared" ref="L1072:L1126" si="156">K1072*0.3677</f>
        <v>1.6859523819039071</v>
      </c>
      <c r="M1072" s="10">
        <v>1.7711854512797487</v>
      </c>
      <c r="N1072" s="10">
        <v>0.60841939829366876</v>
      </c>
      <c r="O1072" s="247">
        <f t="shared" si="151"/>
        <v>0.60841939829366876</v>
      </c>
      <c r="P1072" s="10">
        <f t="shared" ref="P1072:P1126" si="157">K1072+L1072+M1072+O1072</f>
        <v>8.6506874515042682</v>
      </c>
      <c r="Q1072" s="11">
        <f t="shared" ref="Q1072:Q1126" si="158">P1072/F1072</f>
        <v>0.12287908311795835</v>
      </c>
    </row>
    <row r="1073" spans="1:17">
      <c r="A1073" s="9">
        <f t="shared" si="154"/>
        <v>61</v>
      </c>
      <c r="B1073" s="14" t="s">
        <v>1108</v>
      </c>
      <c r="C1073" s="8">
        <f>димвенканали!C1073</f>
        <v>70.599999999999994</v>
      </c>
      <c r="D1073" s="8">
        <f>димвенканали!D1073</f>
        <v>0</v>
      </c>
      <c r="E1073" s="8">
        <f>димвенканали!E1073</f>
        <v>0</v>
      </c>
      <c r="F1073" s="8">
        <f t="shared" si="155"/>
        <v>70.599999999999994</v>
      </c>
      <c r="G1073" s="8"/>
      <c r="H1073" s="8"/>
      <c r="I1073" s="8">
        <v>2</v>
      </c>
      <c r="J1073" s="11">
        <v>1.3471037269869781E-3</v>
      </c>
      <c r="K1073" s="18">
        <f t="shared" si="149"/>
        <v>3.0567534800179619</v>
      </c>
      <c r="L1073" s="10">
        <f t="shared" si="156"/>
        <v>1.1239682546026046</v>
      </c>
      <c r="M1073" s="10">
        <v>1.1807903008531657</v>
      </c>
      <c r="N1073" s="10">
        <v>0.40561293219577915</v>
      </c>
      <c r="O1073" s="247">
        <f t="shared" si="151"/>
        <v>0.40561293219577915</v>
      </c>
      <c r="P1073" s="10">
        <f t="shared" si="157"/>
        <v>5.7671249676695107</v>
      </c>
      <c r="Q1073" s="11">
        <f t="shared" si="158"/>
        <v>8.1687322488236708E-2</v>
      </c>
    </row>
    <row r="1074" spans="1:17">
      <c r="A1074" s="9">
        <f t="shared" si="154"/>
        <v>62</v>
      </c>
      <c r="B1074" s="14" t="s">
        <v>1109</v>
      </c>
      <c r="C1074" s="8">
        <f>димвенканали!C1074</f>
        <v>126.1</v>
      </c>
      <c r="D1074" s="8">
        <f>димвенканали!D1074</f>
        <v>0</v>
      </c>
      <c r="E1074" s="8">
        <f>димвенканали!E1074</f>
        <v>0</v>
      </c>
      <c r="F1074" s="8">
        <f t="shared" si="155"/>
        <v>126.1</v>
      </c>
      <c r="G1074" s="8"/>
      <c r="H1074" s="8"/>
      <c r="I1074" s="8">
        <v>4</v>
      </c>
      <c r="J1074" s="11">
        <v>2.6942074539739562E-3</v>
      </c>
      <c r="K1074" s="18">
        <f t="shared" si="149"/>
        <v>6.1135069600359238</v>
      </c>
      <c r="L1074" s="10">
        <f t="shared" si="156"/>
        <v>2.2479365092052093</v>
      </c>
      <c r="M1074" s="10">
        <v>2.3615806017063314</v>
      </c>
      <c r="N1074" s="10">
        <v>0.8112258643915583</v>
      </c>
      <c r="O1074" s="247">
        <f t="shared" si="151"/>
        <v>0.8112258643915583</v>
      </c>
      <c r="P1074" s="10">
        <f t="shared" si="157"/>
        <v>11.534249935339021</v>
      </c>
      <c r="Q1074" s="11">
        <f t="shared" si="158"/>
        <v>9.1469071652173051E-2</v>
      </c>
    </row>
    <row r="1075" spans="1:17">
      <c r="A1075" s="9">
        <f t="shared" si="154"/>
        <v>63</v>
      </c>
      <c r="B1075" s="14" t="s">
        <v>1110</v>
      </c>
      <c r="C1075" s="8">
        <f>димвенканали!C1075</f>
        <v>165.8</v>
      </c>
      <c r="D1075" s="8">
        <f>димвенканали!D1075</f>
        <v>0</v>
      </c>
      <c r="E1075" s="8">
        <f>димвенканали!E1075</f>
        <v>0</v>
      </c>
      <c r="F1075" s="8">
        <f t="shared" si="155"/>
        <v>165.8</v>
      </c>
      <c r="G1075" s="8"/>
      <c r="H1075" s="8"/>
      <c r="I1075" s="8">
        <v>4</v>
      </c>
      <c r="J1075" s="11">
        <v>2.6942074539739562E-3</v>
      </c>
      <c r="K1075" s="18">
        <f t="shared" si="149"/>
        <v>6.1135069600359238</v>
      </c>
      <c r="L1075" s="10">
        <f t="shared" si="156"/>
        <v>2.2479365092052093</v>
      </c>
      <c r="M1075" s="10">
        <v>2.3615806017063314</v>
      </c>
      <c r="N1075" s="10">
        <v>0.8112258643915583</v>
      </c>
      <c r="O1075" s="247">
        <f t="shared" si="151"/>
        <v>0.8112258643915583</v>
      </c>
      <c r="P1075" s="10">
        <f t="shared" si="157"/>
        <v>11.534249935339021</v>
      </c>
      <c r="Q1075" s="11">
        <f t="shared" si="158"/>
        <v>6.9567249308437995E-2</v>
      </c>
    </row>
    <row r="1076" spans="1:17">
      <c r="A1076" s="9">
        <f t="shared" si="154"/>
        <v>64</v>
      </c>
      <c r="B1076" s="14" t="s">
        <v>1111</v>
      </c>
      <c r="C1076" s="8">
        <f>димвенканали!C1076</f>
        <v>100.4</v>
      </c>
      <c r="D1076" s="8">
        <f>димвенканали!D1076</f>
        <v>0</v>
      </c>
      <c r="E1076" s="8">
        <f>димвенканали!E1076</f>
        <v>0</v>
      </c>
      <c r="F1076" s="8">
        <f t="shared" si="155"/>
        <v>100.4</v>
      </c>
      <c r="G1076" s="8"/>
      <c r="H1076" s="8"/>
      <c r="I1076" s="8">
        <v>4</v>
      </c>
      <c r="J1076" s="11">
        <v>2.6942074539739562E-3</v>
      </c>
      <c r="K1076" s="18">
        <f t="shared" ref="K1076:K1139" si="159">J1076*$K$2</f>
        <v>6.1135069600359238</v>
      </c>
      <c r="L1076" s="10">
        <f t="shared" si="156"/>
        <v>2.2479365092052093</v>
      </c>
      <c r="M1076" s="10">
        <v>2.3615806017063314</v>
      </c>
      <c r="N1076" s="10">
        <v>0.8112258643915583</v>
      </c>
      <c r="O1076" s="247">
        <f t="shared" si="151"/>
        <v>0.8112258643915583</v>
      </c>
      <c r="P1076" s="10">
        <f t="shared" si="157"/>
        <v>11.534249935339021</v>
      </c>
      <c r="Q1076" s="11">
        <f t="shared" si="158"/>
        <v>0.11488296748345637</v>
      </c>
    </row>
    <row r="1077" spans="1:17">
      <c r="A1077" s="9">
        <f t="shared" si="154"/>
        <v>65</v>
      </c>
      <c r="B1077" s="14" t="s">
        <v>1112</v>
      </c>
      <c r="C1077" s="8">
        <f>димвенканали!C1077</f>
        <v>102.7</v>
      </c>
      <c r="D1077" s="8">
        <f>димвенканали!D1077</f>
        <v>0</v>
      </c>
      <c r="E1077" s="8">
        <f>димвенканали!E1077</f>
        <v>0</v>
      </c>
      <c r="F1077" s="8">
        <f t="shared" si="155"/>
        <v>102.7</v>
      </c>
      <c r="G1077" s="8"/>
      <c r="H1077" s="8"/>
      <c r="I1077" s="8">
        <v>3</v>
      </c>
      <c r="J1077" s="11">
        <v>2.0206555904804671E-3</v>
      </c>
      <c r="K1077" s="18">
        <f t="shared" si="159"/>
        <v>4.5851302200269428</v>
      </c>
      <c r="L1077" s="10">
        <f t="shared" si="156"/>
        <v>1.6859523819039071</v>
      </c>
      <c r="M1077" s="10">
        <v>1.7711854512797487</v>
      </c>
      <c r="N1077" s="10">
        <v>0.60841939829366876</v>
      </c>
      <c r="O1077" s="247">
        <f t="shared" ref="O1077:O1140" si="160">N1077*$O$2</f>
        <v>0.60841939829366876</v>
      </c>
      <c r="P1077" s="10">
        <f t="shared" si="157"/>
        <v>8.6506874515042682</v>
      </c>
      <c r="Q1077" s="11">
        <f t="shared" si="158"/>
        <v>8.4232594464501154E-2</v>
      </c>
    </row>
    <row r="1078" spans="1:17">
      <c r="A1078" s="9">
        <f t="shared" ref="A1078:A1141" si="161">A1077+1</f>
        <v>66</v>
      </c>
      <c r="B1078" s="14" t="s">
        <v>1113</v>
      </c>
      <c r="C1078" s="8">
        <f>димвенканали!C1078</f>
        <v>55.2</v>
      </c>
      <c r="D1078" s="8">
        <f>димвенканали!D1078</f>
        <v>0</v>
      </c>
      <c r="E1078" s="8">
        <f>димвенканали!E1078</f>
        <v>0</v>
      </c>
      <c r="F1078" s="8">
        <f t="shared" si="155"/>
        <v>55.2</v>
      </c>
      <c r="G1078" s="8"/>
      <c r="H1078" s="8"/>
      <c r="I1078" s="8">
        <v>1</v>
      </c>
      <c r="J1078" s="11">
        <v>6.7355186349348905E-4</v>
      </c>
      <c r="K1078" s="18">
        <f t="shared" si="159"/>
        <v>1.5283767400089809</v>
      </c>
      <c r="L1078" s="10">
        <f t="shared" si="156"/>
        <v>0.56198412730130232</v>
      </c>
      <c r="M1078" s="10">
        <v>0.59039515042658286</v>
      </c>
      <c r="N1078" s="10">
        <v>0.20280646609788958</v>
      </c>
      <c r="O1078" s="247">
        <f t="shared" si="160"/>
        <v>0.20280646609788958</v>
      </c>
      <c r="P1078" s="10">
        <f t="shared" si="157"/>
        <v>2.8835624838347553</v>
      </c>
      <c r="Q1078" s="11">
        <f t="shared" si="158"/>
        <v>5.2238450794107882E-2</v>
      </c>
    </row>
    <row r="1079" spans="1:17">
      <c r="A1079" s="9">
        <f t="shared" si="161"/>
        <v>67</v>
      </c>
      <c r="B1079" s="14" t="s">
        <v>1114</v>
      </c>
      <c r="C1079" s="8">
        <f>димвенканали!C1079</f>
        <v>84.9</v>
      </c>
      <c r="D1079" s="8">
        <f>димвенканали!D1079</f>
        <v>0</v>
      </c>
      <c r="E1079" s="8">
        <f>димвенканали!E1079</f>
        <v>0</v>
      </c>
      <c r="F1079" s="8">
        <f t="shared" si="155"/>
        <v>84.9</v>
      </c>
      <c r="G1079" s="8"/>
      <c r="H1079" s="8"/>
      <c r="I1079" s="8">
        <v>3</v>
      </c>
      <c r="J1079" s="11">
        <v>2.0206555904804671E-3</v>
      </c>
      <c r="K1079" s="18">
        <f t="shared" si="159"/>
        <v>4.5851302200269428</v>
      </c>
      <c r="L1079" s="10">
        <f t="shared" si="156"/>
        <v>1.6859523819039071</v>
      </c>
      <c r="M1079" s="10">
        <v>1.7711854512797487</v>
      </c>
      <c r="N1079" s="10">
        <v>0.60841939829366876</v>
      </c>
      <c r="O1079" s="247">
        <f t="shared" si="160"/>
        <v>0.60841939829366876</v>
      </c>
      <c r="P1079" s="10">
        <f t="shared" si="157"/>
        <v>8.6506874515042682</v>
      </c>
      <c r="Q1079" s="11">
        <f t="shared" si="158"/>
        <v>0.10189266727331293</v>
      </c>
    </row>
    <row r="1080" spans="1:17">
      <c r="A1080" s="9">
        <f t="shared" si="161"/>
        <v>68</v>
      </c>
      <c r="B1080" s="14" t="s">
        <v>1115</v>
      </c>
      <c r="C1080" s="8">
        <f>димвенканали!C1080</f>
        <v>97.9</v>
      </c>
      <c r="D1080" s="8">
        <f>димвенканали!D1080</f>
        <v>0</v>
      </c>
      <c r="E1080" s="8">
        <f>димвенканали!E1080</f>
        <v>0</v>
      </c>
      <c r="F1080" s="8">
        <f t="shared" si="155"/>
        <v>97.9</v>
      </c>
      <c r="G1080" s="8"/>
      <c r="H1080" s="8"/>
      <c r="I1080" s="8">
        <v>3</v>
      </c>
      <c r="J1080" s="11">
        <v>2.0206555904804671E-3</v>
      </c>
      <c r="K1080" s="18">
        <f t="shared" si="159"/>
        <v>4.5851302200269428</v>
      </c>
      <c r="L1080" s="10">
        <f t="shared" si="156"/>
        <v>1.6859523819039071</v>
      </c>
      <c r="M1080" s="10">
        <v>1.7711854512797487</v>
      </c>
      <c r="N1080" s="10">
        <v>0.60841939829366876</v>
      </c>
      <c r="O1080" s="247">
        <f t="shared" si="160"/>
        <v>0.60841939829366876</v>
      </c>
      <c r="P1080" s="10">
        <f t="shared" si="157"/>
        <v>8.6506874515042682</v>
      </c>
      <c r="Q1080" s="11">
        <f t="shared" si="158"/>
        <v>8.8362486736509371E-2</v>
      </c>
    </row>
    <row r="1081" spans="1:17">
      <c r="A1081" s="9">
        <f t="shared" si="161"/>
        <v>69</v>
      </c>
      <c r="B1081" s="14" t="s">
        <v>1116</v>
      </c>
      <c r="C1081" s="8">
        <f>димвенканали!C1081</f>
        <v>76.599999999999994</v>
      </c>
      <c r="D1081" s="8">
        <f>димвенканали!D1081</f>
        <v>0</v>
      </c>
      <c r="E1081" s="8">
        <f>димвенканали!E1081</f>
        <v>0</v>
      </c>
      <c r="F1081" s="8">
        <f t="shared" si="155"/>
        <v>76.599999999999994</v>
      </c>
      <c r="G1081" s="8"/>
      <c r="H1081" s="8"/>
      <c r="I1081" s="8">
        <v>2</v>
      </c>
      <c r="J1081" s="11">
        <v>1.3471037269869781E-3</v>
      </c>
      <c r="K1081" s="18">
        <f t="shared" si="159"/>
        <v>3.0567534800179619</v>
      </c>
      <c r="L1081" s="10">
        <f t="shared" si="156"/>
        <v>1.1239682546026046</v>
      </c>
      <c r="M1081" s="10">
        <v>1.1807903008531657</v>
      </c>
      <c r="N1081" s="10">
        <v>0.40561293219577915</v>
      </c>
      <c r="O1081" s="247">
        <f t="shared" si="160"/>
        <v>0.40561293219577915</v>
      </c>
      <c r="P1081" s="10">
        <f t="shared" si="157"/>
        <v>5.7671249676695107</v>
      </c>
      <c r="Q1081" s="11">
        <f t="shared" si="158"/>
        <v>7.5288837698035391E-2</v>
      </c>
    </row>
    <row r="1082" spans="1:17">
      <c r="A1082" s="9">
        <f t="shared" si="161"/>
        <v>70</v>
      </c>
      <c r="B1082" s="14" t="s">
        <v>1117</v>
      </c>
      <c r="C1082" s="8">
        <f>димвенканали!C1082</f>
        <v>34.9</v>
      </c>
      <c r="D1082" s="8">
        <f>димвенканали!D1082</f>
        <v>0</v>
      </c>
      <c r="E1082" s="8">
        <f>димвенканали!E1082</f>
        <v>0</v>
      </c>
      <c r="F1082" s="8">
        <f t="shared" si="155"/>
        <v>34.9</v>
      </c>
      <c r="G1082" s="8"/>
      <c r="H1082" s="8"/>
      <c r="I1082" s="8">
        <v>1</v>
      </c>
      <c r="J1082" s="11">
        <v>6.7355186349348905E-4</v>
      </c>
      <c r="K1082" s="18">
        <f t="shared" si="159"/>
        <v>1.5283767400089809</v>
      </c>
      <c r="L1082" s="10">
        <f t="shared" si="156"/>
        <v>0.56198412730130232</v>
      </c>
      <c r="M1082" s="10">
        <v>0.59039515042658286</v>
      </c>
      <c r="N1082" s="10">
        <v>0.20280646609788958</v>
      </c>
      <c r="O1082" s="247">
        <f t="shared" si="160"/>
        <v>0.20280646609788958</v>
      </c>
      <c r="P1082" s="10">
        <f t="shared" si="157"/>
        <v>2.8835624838347553</v>
      </c>
      <c r="Q1082" s="11">
        <f t="shared" si="158"/>
        <v>8.2623566872056034E-2</v>
      </c>
    </row>
    <row r="1083" spans="1:17">
      <c r="A1083" s="9">
        <f t="shared" si="161"/>
        <v>71</v>
      </c>
      <c r="B1083" s="14" t="s">
        <v>1118</v>
      </c>
      <c r="C1083" s="8">
        <f>димвенканали!C1083</f>
        <v>73.099999999999994</v>
      </c>
      <c r="D1083" s="8">
        <f>димвенканали!D1083</f>
        <v>0</v>
      </c>
      <c r="E1083" s="8">
        <f>димвенканали!E1083</f>
        <v>0</v>
      </c>
      <c r="F1083" s="8">
        <f t="shared" si="155"/>
        <v>73.099999999999994</v>
      </c>
      <c r="G1083" s="8"/>
      <c r="H1083" s="8"/>
      <c r="I1083" s="8">
        <v>2</v>
      </c>
      <c r="J1083" s="11">
        <v>1.3471037269869781E-3</v>
      </c>
      <c r="K1083" s="18">
        <f t="shared" si="159"/>
        <v>3.0567534800179619</v>
      </c>
      <c r="L1083" s="10">
        <f t="shared" si="156"/>
        <v>1.1239682546026046</v>
      </c>
      <c r="M1083" s="10">
        <v>1.1807903008531657</v>
      </c>
      <c r="N1083" s="10">
        <v>0.40561293219577915</v>
      </c>
      <c r="O1083" s="247">
        <f t="shared" si="160"/>
        <v>0.40561293219577915</v>
      </c>
      <c r="P1083" s="10">
        <f t="shared" si="157"/>
        <v>5.7671249676695107</v>
      </c>
      <c r="Q1083" s="11">
        <f t="shared" si="158"/>
        <v>7.8893638408611647E-2</v>
      </c>
    </row>
    <row r="1084" spans="1:17">
      <c r="A1084" s="9">
        <f t="shared" si="161"/>
        <v>72</v>
      </c>
      <c r="B1084" s="14" t="s">
        <v>1119</v>
      </c>
      <c r="C1084" s="8">
        <f>димвенканали!C1084</f>
        <v>65.099999999999994</v>
      </c>
      <c r="D1084" s="8">
        <f>димвенканали!D1084</f>
        <v>0</v>
      </c>
      <c r="E1084" s="8">
        <f>димвенканали!E1084</f>
        <v>0</v>
      </c>
      <c r="F1084" s="8">
        <f t="shared" si="155"/>
        <v>65.099999999999994</v>
      </c>
      <c r="G1084" s="8"/>
      <c r="H1084" s="8"/>
      <c r="I1084" s="8">
        <v>2</v>
      </c>
      <c r="J1084" s="11">
        <v>1.3471037269869781E-3</v>
      </c>
      <c r="K1084" s="18">
        <f t="shared" si="159"/>
        <v>3.0567534800179619</v>
      </c>
      <c r="L1084" s="10">
        <f t="shared" si="156"/>
        <v>1.1239682546026046</v>
      </c>
      <c r="M1084" s="10">
        <v>1.1807903008531657</v>
      </c>
      <c r="N1084" s="10">
        <v>0.40561293219577915</v>
      </c>
      <c r="O1084" s="247">
        <f t="shared" si="160"/>
        <v>0.40561293219577915</v>
      </c>
      <c r="P1084" s="10">
        <f t="shared" si="157"/>
        <v>5.7671249676695107</v>
      </c>
      <c r="Q1084" s="11">
        <f t="shared" si="158"/>
        <v>8.8588709180791259E-2</v>
      </c>
    </row>
    <row r="1085" spans="1:17">
      <c r="A1085" s="9">
        <f t="shared" si="161"/>
        <v>73</v>
      </c>
      <c r="B1085" s="14" t="s">
        <v>1120</v>
      </c>
      <c r="C1085" s="8">
        <f>димвенканали!C1085</f>
        <v>185</v>
      </c>
      <c r="D1085" s="8">
        <f>димвенканали!D1085</f>
        <v>0</v>
      </c>
      <c r="E1085" s="8">
        <f>димвенканали!E1085</f>
        <v>0</v>
      </c>
      <c r="F1085" s="8">
        <f t="shared" si="155"/>
        <v>185</v>
      </c>
      <c r="G1085" s="8"/>
      <c r="H1085" s="8"/>
      <c r="I1085" s="8">
        <v>7</v>
      </c>
      <c r="J1085" s="11">
        <v>4.7148630444544233E-3</v>
      </c>
      <c r="K1085" s="18">
        <f t="shared" si="159"/>
        <v>10.698637180062866</v>
      </c>
      <c r="L1085" s="10">
        <f t="shared" si="156"/>
        <v>3.9338888911091159</v>
      </c>
      <c r="M1085" s="10">
        <v>4.1327660529860797</v>
      </c>
      <c r="N1085" s="10">
        <v>1.4196452626852269</v>
      </c>
      <c r="O1085" s="247">
        <f t="shared" si="160"/>
        <v>1.4196452626852269</v>
      </c>
      <c r="P1085" s="10">
        <f t="shared" si="157"/>
        <v>20.184937386843284</v>
      </c>
      <c r="Q1085" s="11">
        <f t="shared" si="158"/>
        <v>0.10910776965861235</v>
      </c>
    </row>
    <row r="1086" spans="1:17">
      <c r="A1086" s="9">
        <f t="shared" si="161"/>
        <v>74</v>
      </c>
      <c r="B1086" s="14" t="s">
        <v>1121</v>
      </c>
      <c r="C1086" s="8">
        <f>димвенканали!C1086</f>
        <v>527.4</v>
      </c>
      <c r="D1086" s="8">
        <f>димвенканали!D1086</f>
        <v>0</v>
      </c>
      <c r="E1086" s="8">
        <f>димвенканали!E1086</f>
        <v>0</v>
      </c>
      <c r="F1086" s="8">
        <f t="shared" si="155"/>
        <v>527.4</v>
      </c>
      <c r="G1086" s="8"/>
      <c r="H1086" s="8"/>
      <c r="I1086" s="8">
        <v>12</v>
      </c>
      <c r="J1086" s="11">
        <v>8.0826223619218686E-3</v>
      </c>
      <c r="K1086" s="18">
        <f t="shared" si="159"/>
        <v>18.340520880107771</v>
      </c>
      <c r="L1086" s="10">
        <f t="shared" si="156"/>
        <v>6.7438095276156282</v>
      </c>
      <c r="M1086" s="10">
        <v>7.0847418051189948</v>
      </c>
      <c r="N1086" s="10">
        <v>2.433677593174675</v>
      </c>
      <c r="O1086" s="247">
        <f t="shared" si="160"/>
        <v>2.433677593174675</v>
      </c>
      <c r="P1086" s="10">
        <f t="shared" si="157"/>
        <v>34.602749806017073</v>
      </c>
      <c r="Q1086" s="11">
        <f t="shared" si="158"/>
        <v>6.5610067891575793E-2</v>
      </c>
    </row>
    <row r="1087" spans="1:17">
      <c r="A1087" s="9">
        <f t="shared" si="161"/>
        <v>75</v>
      </c>
      <c r="B1087" s="14" t="s">
        <v>1122</v>
      </c>
      <c r="C1087" s="8">
        <f>димвенканали!C1087</f>
        <v>520.9</v>
      </c>
      <c r="D1087" s="8">
        <f>димвенканали!D1087</f>
        <v>0</v>
      </c>
      <c r="E1087" s="8">
        <f>димвенканали!E1087</f>
        <v>0</v>
      </c>
      <c r="F1087" s="8">
        <f t="shared" si="155"/>
        <v>520.9</v>
      </c>
      <c r="G1087" s="8"/>
      <c r="H1087" s="8"/>
      <c r="I1087" s="8">
        <v>12</v>
      </c>
      <c r="J1087" s="11">
        <v>8.0826223619218686E-3</v>
      </c>
      <c r="K1087" s="18">
        <f t="shared" si="159"/>
        <v>18.340520880107771</v>
      </c>
      <c r="L1087" s="10">
        <f t="shared" si="156"/>
        <v>6.7438095276156282</v>
      </c>
      <c r="M1087" s="10">
        <v>7.0847418051189948</v>
      </c>
      <c r="N1087" s="10">
        <v>2.433677593174675</v>
      </c>
      <c r="O1087" s="247">
        <f t="shared" si="160"/>
        <v>2.433677593174675</v>
      </c>
      <c r="P1087" s="10">
        <f t="shared" si="157"/>
        <v>34.602749806017073</v>
      </c>
      <c r="Q1087" s="11">
        <f t="shared" si="158"/>
        <v>6.6428776744129531E-2</v>
      </c>
    </row>
    <row r="1088" spans="1:17">
      <c r="A1088" s="9">
        <f t="shared" si="161"/>
        <v>76</v>
      </c>
      <c r="B1088" s="14" t="s">
        <v>1123</v>
      </c>
      <c r="C1088" s="8">
        <f>димвенканали!C1088</f>
        <v>308.3</v>
      </c>
      <c r="D1088" s="8">
        <f>димвенканали!D1088</f>
        <v>0</v>
      </c>
      <c r="E1088" s="8">
        <f>димвенканали!E1088</f>
        <v>0</v>
      </c>
      <c r="F1088" s="8">
        <f t="shared" si="155"/>
        <v>308.3</v>
      </c>
      <c r="G1088" s="8"/>
      <c r="H1088" s="8"/>
      <c r="I1088" s="8">
        <v>8</v>
      </c>
      <c r="J1088" s="11">
        <v>5.3884149079479124E-3</v>
      </c>
      <c r="K1088" s="18">
        <f t="shared" si="159"/>
        <v>12.227013920071848</v>
      </c>
      <c r="L1088" s="10">
        <f t="shared" si="156"/>
        <v>4.4958730184104185</v>
      </c>
      <c r="M1088" s="10">
        <v>4.7231612034126629</v>
      </c>
      <c r="N1088" s="10">
        <v>1.6224517287831166</v>
      </c>
      <c r="O1088" s="247">
        <f t="shared" si="160"/>
        <v>1.6224517287831166</v>
      </c>
      <c r="P1088" s="10">
        <f t="shared" si="157"/>
        <v>23.068499870678043</v>
      </c>
      <c r="Q1088" s="11">
        <f t="shared" si="158"/>
        <v>7.4824845509821741E-2</v>
      </c>
    </row>
    <row r="1089" spans="1:17">
      <c r="A1089" s="9">
        <f t="shared" si="161"/>
        <v>77</v>
      </c>
      <c r="B1089" s="14" t="s">
        <v>1124</v>
      </c>
      <c r="C1089" s="8">
        <f>димвенканали!C1089</f>
        <v>524.94000000000005</v>
      </c>
      <c r="D1089" s="8">
        <f>димвенканали!D1089</f>
        <v>0</v>
      </c>
      <c r="E1089" s="8">
        <f>димвенканали!E1089</f>
        <v>0</v>
      </c>
      <c r="F1089" s="8">
        <f t="shared" si="155"/>
        <v>524.94000000000005</v>
      </c>
      <c r="G1089" s="8"/>
      <c r="H1089" s="8"/>
      <c r="I1089" s="8">
        <v>12</v>
      </c>
      <c r="J1089" s="11">
        <v>8.0826223619218686E-3</v>
      </c>
      <c r="K1089" s="18">
        <f t="shared" si="159"/>
        <v>18.340520880107771</v>
      </c>
      <c r="L1089" s="10">
        <f t="shared" si="156"/>
        <v>6.7438095276156282</v>
      </c>
      <c r="M1089" s="10">
        <v>7.0847418051189948</v>
      </c>
      <c r="N1089" s="10">
        <v>2.433677593174675</v>
      </c>
      <c r="O1089" s="247">
        <f t="shared" si="160"/>
        <v>2.433677593174675</v>
      </c>
      <c r="P1089" s="10">
        <f t="shared" si="157"/>
        <v>34.602749806017073</v>
      </c>
      <c r="Q1089" s="11">
        <f t="shared" si="158"/>
        <v>6.5917533062858746E-2</v>
      </c>
    </row>
    <row r="1090" spans="1:17">
      <c r="A1090" s="9">
        <f t="shared" si="161"/>
        <v>78</v>
      </c>
      <c r="B1090" s="14" t="s">
        <v>1125</v>
      </c>
      <c r="C1090" s="8">
        <f>димвенканали!C1090</f>
        <v>522.54999999999995</v>
      </c>
      <c r="D1090" s="8">
        <f>димвенканали!D1090</f>
        <v>0</v>
      </c>
      <c r="E1090" s="8">
        <f>димвенканали!E1090</f>
        <v>0</v>
      </c>
      <c r="F1090" s="8">
        <f t="shared" si="155"/>
        <v>522.54999999999995</v>
      </c>
      <c r="G1090" s="8"/>
      <c r="H1090" s="8"/>
      <c r="I1090" s="8">
        <v>12</v>
      </c>
      <c r="J1090" s="11">
        <v>8.0826223619218686E-3</v>
      </c>
      <c r="K1090" s="18">
        <f t="shared" si="159"/>
        <v>18.340520880107771</v>
      </c>
      <c r="L1090" s="10">
        <f t="shared" si="156"/>
        <v>6.7438095276156282</v>
      </c>
      <c r="M1090" s="10">
        <v>7.0847418051189948</v>
      </c>
      <c r="N1090" s="10">
        <v>2.433677593174675</v>
      </c>
      <c r="O1090" s="247">
        <f t="shared" si="160"/>
        <v>2.433677593174675</v>
      </c>
      <c r="P1090" s="10">
        <f t="shared" si="157"/>
        <v>34.602749806017073</v>
      </c>
      <c r="Q1090" s="11">
        <f t="shared" si="158"/>
        <v>6.6219021731924357E-2</v>
      </c>
    </row>
    <row r="1091" spans="1:17">
      <c r="A1091" s="9">
        <f t="shared" si="161"/>
        <v>79</v>
      </c>
      <c r="B1091" s="14" t="s">
        <v>1126</v>
      </c>
      <c r="C1091" s="8">
        <f>димвенканали!C1091</f>
        <v>315.77999999999997</v>
      </c>
      <c r="D1091" s="8">
        <f>димвенканали!D1091</f>
        <v>0</v>
      </c>
      <c r="E1091" s="8">
        <f>димвенканали!E1091</f>
        <v>0</v>
      </c>
      <c r="F1091" s="8">
        <f t="shared" si="155"/>
        <v>315.77999999999997</v>
      </c>
      <c r="G1091" s="8"/>
      <c r="H1091" s="8"/>
      <c r="I1091" s="8">
        <v>8</v>
      </c>
      <c r="J1091" s="11">
        <v>5.3884149079479124E-3</v>
      </c>
      <c r="K1091" s="18">
        <f t="shared" si="159"/>
        <v>12.227013920071848</v>
      </c>
      <c r="L1091" s="10">
        <f t="shared" si="156"/>
        <v>4.4958730184104185</v>
      </c>
      <c r="M1091" s="10">
        <v>4.7231612034126629</v>
      </c>
      <c r="N1091" s="10">
        <v>1.6224517287831166</v>
      </c>
      <c r="O1091" s="247">
        <f t="shared" si="160"/>
        <v>1.6224517287831166</v>
      </c>
      <c r="P1091" s="10">
        <f t="shared" si="157"/>
        <v>23.068499870678043</v>
      </c>
      <c r="Q1091" s="11">
        <f t="shared" si="158"/>
        <v>7.3052441163715384E-2</v>
      </c>
    </row>
    <row r="1092" spans="1:17">
      <c r="A1092" s="9">
        <f t="shared" si="161"/>
        <v>80</v>
      </c>
      <c r="B1092" s="14" t="s">
        <v>1127</v>
      </c>
      <c r="C1092" s="8">
        <f>димвенканали!C1092</f>
        <v>538.4</v>
      </c>
      <c r="D1092" s="8">
        <f>димвенканали!D1092</f>
        <v>0</v>
      </c>
      <c r="E1092" s="8">
        <f>димвенканали!E1092</f>
        <v>0</v>
      </c>
      <c r="F1092" s="8">
        <f t="shared" si="155"/>
        <v>538.4</v>
      </c>
      <c r="G1092" s="8"/>
      <c r="H1092" s="8"/>
      <c r="I1092" s="8">
        <v>12</v>
      </c>
      <c r="J1092" s="11">
        <v>8.0826223619218686E-3</v>
      </c>
      <c r="K1092" s="18">
        <f t="shared" si="159"/>
        <v>18.340520880107771</v>
      </c>
      <c r="L1092" s="10">
        <f t="shared" si="156"/>
        <v>6.7438095276156282</v>
      </c>
      <c r="M1092" s="10">
        <v>7.0847418051189948</v>
      </c>
      <c r="N1092" s="10">
        <v>2.433677593174675</v>
      </c>
      <c r="O1092" s="247">
        <f t="shared" si="160"/>
        <v>2.433677593174675</v>
      </c>
      <c r="P1092" s="10">
        <f t="shared" si="157"/>
        <v>34.602749806017073</v>
      </c>
      <c r="Q1092" s="11">
        <f t="shared" si="158"/>
        <v>6.426959473628728E-2</v>
      </c>
    </row>
    <row r="1093" spans="1:17">
      <c r="A1093" s="9">
        <f t="shared" si="161"/>
        <v>81</v>
      </c>
      <c r="B1093" s="14" t="s">
        <v>1128</v>
      </c>
      <c r="C1093" s="8">
        <f>димвенканали!C1093</f>
        <v>509.66</v>
      </c>
      <c r="D1093" s="8">
        <f>димвенканали!D1093</f>
        <v>0</v>
      </c>
      <c r="E1093" s="8">
        <f>димвенканали!E1093</f>
        <v>0</v>
      </c>
      <c r="F1093" s="8">
        <f t="shared" si="155"/>
        <v>509.66</v>
      </c>
      <c r="G1093" s="8"/>
      <c r="H1093" s="8"/>
      <c r="I1093" s="8">
        <v>12</v>
      </c>
      <c r="J1093" s="11">
        <v>8.0826223619218686E-3</v>
      </c>
      <c r="K1093" s="18">
        <f t="shared" si="159"/>
        <v>18.340520880107771</v>
      </c>
      <c r="L1093" s="10">
        <f t="shared" si="156"/>
        <v>6.7438095276156282</v>
      </c>
      <c r="M1093" s="10">
        <v>7.0847418051189948</v>
      </c>
      <c r="N1093" s="10">
        <v>2.433677593174675</v>
      </c>
      <c r="O1093" s="247">
        <f t="shared" si="160"/>
        <v>2.433677593174675</v>
      </c>
      <c r="P1093" s="10">
        <f t="shared" si="157"/>
        <v>34.602749806017073</v>
      </c>
      <c r="Q1093" s="11">
        <f t="shared" si="158"/>
        <v>6.7893791559112099E-2</v>
      </c>
    </row>
    <row r="1094" spans="1:17">
      <c r="A1094" s="9">
        <f t="shared" si="161"/>
        <v>82</v>
      </c>
      <c r="B1094" s="14" t="s">
        <v>1129</v>
      </c>
      <c r="C1094" s="8">
        <f>димвенканали!C1094</f>
        <v>508.2</v>
      </c>
      <c r="D1094" s="8">
        <f>димвенканали!D1094</f>
        <v>0</v>
      </c>
      <c r="E1094" s="8">
        <f>димвенканали!E1094</f>
        <v>0</v>
      </c>
      <c r="F1094" s="8">
        <f t="shared" si="155"/>
        <v>508.2</v>
      </c>
      <c r="G1094" s="8"/>
      <c r="H1094" s="8"/>
      <c r="I1094" s="8">
        <v>12</v>
      </c>
      <c r="J1094" s="11">
        <v>8.0826223619218686E-3</v>
      </c>
      <c r="K1094" s="18">
        <f t="shared" si="159"/>
        <v>18.340520880107771</v>
      </c>
      <c r="L1094" s="10">
        <f t="shared" si="156"/>
        <v>6.7438095276156282</v>
      </c>
      <c r="M1094" s="10">
        <v>7.0847418051189948</v>
      </c>
      <c r="N1094" s="10">
        <v>2.433677593174675</v>
      </c>
      <c r="O1094" s="247">
        <f t="shared" si="160"/>
        <v>2.433677593174675</v>
      </c>
      <c r="P1094" s="10">
        <f t="shared" si="157"/>
        <v>34.602749806017073</v>
      </c>
      <c r="Q1094" s="11">
        <f t="shared" si="158"/>
        <v>6.8088842593500731E-2</v>
      </c>
    </row>
    <row r="1095" spans="1:17">
      <c r="A1095" s="9">
        <f t="shared" si="161"/>
        <v>83</v>
      </c>
      <c r="B1095" s="14" t="s">
        <v>1130</v>
      </c>
      <c r="C1095" s="8">
        <f>димвенканали!C1095</f>
        <v>362.92</v>
      </c>
      <c r="D1095" s="8">
        <f>димвенканали!D1095</f>
        <v>0</v>
      </c>
      <c r="E1095" s="8">
        <f>димвенканали!E1095</f>
        <v>0</v>
      </c>
      <c r="F1095" s="8">
        <f t="shared" si="155"/>
        <v>362.92</v>
      </c>
      <c r="G1095" s="8"/>
      <c r="H1095" s="8"/>
      <c r="I1095" s="8">
        <v>8</v>
      </c>
      <c r="J1095" s="11">
        <v>5.3884149079479124E-3</v>
      </c>
      <c r="K1095" s="18">
        <f t="shared" si="159"/>
        <v>12.227013920071848</v>
      </c>
      <c r="L1095" s="10">
        <f t="shared" si="156"/>
        <v>4.4958730184104185</v>
      </c>
      <c r="M1095" s="10">
        <v>4.7231612034126629</v>
      </c>
      <c r="N1095" s="10">
        <v>1.6224517287831166</v>
      </c>
      <c r="O1095" s="247">
        <f t="shared" si="160"/>
        <v>1.6224517287831166</v>
      </c>
      <c r="P1095" s="10">
        <f t="shared" si="157"/>
        <v>23.068499870678043</v>
      </c>
      <c r="Q1095" s="11">
        <f t="shared" si="158"/>
        <v>6.3563594926369565E-2</v>
      </c>
    </row>
    <row r="1096" spans="1:17">
      <c r="A1096" s="9">
        <f t="shared" si="161"/>
        <v>84</v>
      </c>
      <c r="B1096" s="14" t="s">
        <v>1131</v>
      </c>
      <c r="C1096" s="8">
        <f>димвенканали!C1096</f>
        <v>507.8</v>
      </c>
      <c r="D1096" s="8">
        <f>димвенканали!D1096</f>
        <v>0</v>
      </c>
      <c r="E1096" s="8">
        <f>димвенканали!E1096</f>
        <v>0</v>
      </c>
      <c r="F1096" s="8">
        <f t="shared" si="155"/>
        <v>507.8</v>
      </c>
      <c r="G1096" s="8"/>
      <c r="H1096" s="8"/>
      <c r="I1096" s="8">
        <v>12</v>
      </c>
      <c r="J1096" s="11">
        <v>8.0826223619218686E-3</v>
      </c>
      <c r="K1096" s="18">
        <f t="shared" si="159"/>
        <v>18.340520880107771</v>
      </c>
      <c r="L1096" s="10">
        <f t="shared" si="156"/>
        <v>6.7438095276156282</v>
      </c>
      <c r="M1096" s="10">
        <v>7.0847418051189948</v>
      </c>
      <c r="N1096" s="10">
        <v>2.433677593174675</v>
      </c>
      <c r="O1096" s="247">
        <f t="shared" si="160"/>
        <v>2.433677593174675</v>
      </c>
      <c r="P1096" s="10">
        <f t="shared" si="157"/>
        <v>34.602749806017073</v>
      </c>
      <c r="Q1096" s="11">
        <f t="shared" si="158"/>
        <v>6.8142476971282145E-2</v>
      </c>
    </row>
    <row r="1097" spans="1:17">
      <c r="A1097" s="9">
        <f t="shared" si="161"/>
        <v>85</v>
      </c>
      <c r="B1097" s="14" t="s">
        <v>1132</v>
      </c>
      <c r="C1097" s="8">
        <f>димвенканали!C1097</f>
        <v>511.64</v>
      </c>
      <c r="D1097" s="8">
        <f>димвенканали!D1097</f>
        <v>0</v>
      </c>
      <c r="E1097" s="8">
        <f>димвенканали!E1097</f>
        <v>0</v>
      </c>
      <c r="F1097" s="8">
        <f t="shared" si="155"/>
        <v>511.64</v>
      </c>
      <c r="G1097" s="8"/>
      <c r="H1097" s="8"/>
      <c r="I1097" s="8">
        <v>12</v>
      </c>
      <c r="J1097" s="11">
        <v>8.0826223619218686E-3</v>
      </c>
      <c r="K1097" s="18">
        <f t="shared" si="159"/>
        <v>18.340520880107771</v>
      </c>
      <c r="L1097" s="10">
        <f t="shared" si="156"/>
        <v>6.7438095276156282</v>
      </c>
      <c r="M1097" s="10">
        <v>7.0847418051189948</v>
      </c>
      <c r="N1097" s="10">
        <v>2.433677593174675</v>
      </c>
      <c r="O1097" s="247">
        <f t="shared" si="160"/>
        <v>2.433677593174675</v>
      </c>
      <c r="P1097" s="10">
        <f t="shared" si="157"/>
        <v>34.602749806017073</v>
      </c>
      <c r="Q1097" s="11">
        <f t="shared" si="158"/>
        <v>6.7631048796061827E-2</v>
      </c>
    </row>
    <row r="1098" spans="1:17">
      <c r="A1098" s="9">
        <f t="shared" si="161"/>
        <v>86</v>
      </c>
      <c r="B1098" s="14" t="s">
        <v>1133</v>
      </c>
      <c r="C1098" s="8">
        <f>димвенканали!C1098</f>
        <v>317.8</v>
      </c>
      <c r="D1098" s="8">
        <f>димвенканали!D1098</f>
        <v>0</v>
      </c>
      <c r="E1098" s="8">
        <f>димвенканали!E1098</f>
        <v>0</v>
      </c>
      <c r="F1098" s="8">
        <f t="shared" si="155"/>
        <v>317.8</v>
      </c>
      <c r="G1098" s="8"/>
      <c r="H1098" s="8"/>
      <c r="I1098" s="8">
        <v>8</v>
      </c>
      <c r="J1098" s="11">
        <v>5.3884149079479124E-3</v>
      </c>
      <c r="K1098" s="18">
        <f t="shared" si="159"/>
        <v>12.227013920071848</v>
      </c>
      <c r="L1098" s="10">
        <f t="shared" si="156"/>
        <v>4.4958730184104185</v>
      </c>
      <c r="M1098" s="10">
        <v>4.7231612034126629</v>
      </c>
      <c r="N1098" s="10">
        <v>1.6224517287831166</v>
      </c>
      <c r="O1098" s="247">
        <f t="shared" si="160"/>
        <v>1.6224517287831166</v>
      </c>
      <c r="P1098" s="10">
        <f t="shared" si="157"/>
        <v>23.068499870678043</v>
      </c>
      <c r="Q1098" s="11">
        <f t="shared" si="158"/>
        <v>7.2588105319943488E-2</v>
      </c>
    </row>
    <row r="1099" spans="1:17">
      <c r="A1099" s="9">
        <f t="shared" si="161"/>
        <v>87</v>
      </c>
      <c r="B1099" s="14" t="s">
        <v>1134</v>
      </c>
      <c r="C1099" s="8">
        <f>димвенканали!C1099</f>
        <v>514.9</v>
      </c>
      <c r="D1099" s="8">
        <f>димвенканали!D1099</f>
        <v>0</v>
      </c>
      <c r="E1099" s="8">
        <f>димвенканали!E1099</f>
        <v>0</v>
      </c>
      <c r="F1099" s="8">
        <f t="shared" si="155"/>
        <v>514.9</v>
      </c>
      <c r="G1099" s="8"/>
      <c r="H1099" s="8"/>
      <c r="I1099" s="8">
        <v>12</v>
      </c>
      <c r="J1099" s="11">
        <v>8.0826223619218686E-3</v>
      </c>
      <c r="K1099" s="18">
        <f t="shared" si="159"/>
        <v>18.340520880107771</v>
      </c>
      <c r="L1099" s="10">
        <f t="shared" si="156"/>
        <v>6.7438095276156282</v>
      </c>
      <c r="M1099" s="10">
        <v>7.0847418051189948</v>
      </c>
      <c r="N1099" s="10">
        <v>2.433677593174675</v>
      </c>
      <c r="O1099" s="247">
        <f t="shared" si="160"/>
        <v>2.433677593174675</v>
      </c>
      <c r="P1099" s="10">
        <f t="shared" si="157"/>
        <v>34.602749806017073</v>
      </c>
      <c r="Q1099" s="11">
        <f t="shared" si="158"/>
        <v>6.720285454654705E-2</v>
      </c>
    </row>
    <row r="1100" spans="1:17">
      <c r="A1100" s="9">
        <f t="shared" si="161"/>
        <v>88</v>
      </c>
      <c r="B1100" s="14" t="s">
        <v>1135</v>
      </c>
      <c r="C1100" s="8">
        <f>димвенканали!C1100</f>
        <v>513.5</v>
      </c>
      <c r="D1100" s="8">
        <f>димвенканали!D1100</f>
        <v>0</v>
      </c>
      <c r="E1100" s="8">
        <f>димвенканали!E1100</f>
        <v>0</v>
      </c>
      <c r="F1100" s="8">
        <f t="shared" si="155"/>
        <v>513.5</v>
      </c>
      <c r="G1100" s="8"/>
      <c r="H1100" s="8"/>
      <c r="I1100" s="8">
        <v>12</v>
      </c>
      <c r="J1100" s="11">
        <v>8.0826223619218686E-3</v>
      </c>
      <c r="K1100" s="18">
        <f t="shared" si="159"/>
        <v>18.340520880107771</v>
      </c>
      <c r="L1100" s="10">
        <f t="shared" si="156"/>
        <v>6.7438095276156282</v>
      </c>
      <c r="M1100" s="10">
        <v>7.0847418051189948</v>
      </c>
      <c r="N1100" s="10">
        <v>2.433677593174675</v>
      </c>
      <c r="O1100" s="247">
        <f t="shared" si="160"/>
        <v>2.433677593174675</v>
      </c>
      <c r="P1100" s="10">
        <f t="shared" si="157"/>
        <v>34.602749806017073</v>
      </c>
      <c r="Q1100" s="11">
        <f t="shared" si="158"/>
        <v>6.7386075571600923E-2</v>
      </c>
    </row>
    <row r="1101" spans="1:17">
      <c r="A1101" s="9">
        <f t="shared" si="161"/>
        <v>89</v>
      </c>
      <c r="B1101" s="14" t="s">
        <v>1136</v>
      </c>
      <c r="C1101" s="8">
        <f>димвенканали!C1101</f>
        <v>314.7</v>
      </c>
      <c r="D1101" s="8">
        <f>димвенканали!D1101</f>
        <v>0</v>
      </c>
      <c r="E1101" s="8">
        <f>димвенканали!E1101</f>
        <v>0</v>
      </c>
      <c r="F1101" s="8">
        <f t="shared" si="155"/>
        <v>314.7</v>
      </c>
      <c r="G1101" s="8"/>
      <c r="H1101" s="8"/>
      <c r="I1101" s="8">
        <v>8</v>
      </c>
      <c r="J1101" s="11">
        <v>5.3884149079479124E-3</v>
      </c>
      <c r="K1101" s="18">
        <f t="shared" si="159"/>
        <v>12.227013920071848</v>
      </c>
      <c r="L1101" s="10">
        <f t="shared" si="156"/>
        <v>4.4958730184104185</v>
      </c>
      <c r="M1101" s="10">
        <v>4.7231612034126629</v>
      </c>
      <c r="N1101" s="10">
        <v>1.6224517287831166</v>
      </c>
      <c r="O1101" s="247">
        <f t="shared" si="160"/>
        <v>1.6224517287831166</v>
      </c>
      <c r="P1101" s="10">
        <f t="shared" si="157"/>
        <v>23.068499870678043</v>
      </c>
      <c r="Q1101" s="11">
        <f t="shared" si="158"/>
        <v>7.330314544225626E-2</v>
      </c>
    </row>
    <row r="1102" spans="1:17">
      <c r="A1102" s="9">
        <f t="shared" si="161"/>
        <v>90</v>
      </c>
      <c r="B1102" s="14" t="s">
        <v>1137</v>
      </c>
      <c r="C1102" s="8">
        <f>димвенканали!C1102</f>
        <v>368.4</v>
      </c>
      <c r="D1102" s="8">
        <f>димвенканали!D1102</f>
        <v>0</v>
      </c>
      <c r="E1102" s="8">
        <f>димвенканали!E1102</f>
        <v>0</v>
      </c>
      <c r="F1102" s="8">
        <f t="shared" si="155"/>
        <v>368.4</v>
      </c>
      <c r="G1102" s="8"/>
      <c r="H1102" s="8"/>
      <c r="I1102" s="8">
        <v>7</v>
      </c>
      <c r="J1102" s="11">
        <v>4.7148630444544233E-3</v>
      </c>
      <c r="K1102" s="18">
        <f t="shared" si="159"/>
        <v>10.698637180062866</v>
      </c>
      <c r="L1102" s="10">
        <f t="shared" si="156"/>
        <v>3.9338888911091159</v>
      </c>
      <c r="M1102" s="10">
        <v>4.1327660529860797</v>
      </c>
      <c r="N1102" s="10">
        <v>1.4196452626852269</v>
      </c>
      <c r="O1102" s="247">
        <f t="shared" si="160"/>
        <v>1.4196452626852269</v>
      </c>
      <c r="P1102" s="10">
        <f t="shared" si="157"/>
        <v>20.184937386843284</v>
      </c>
      <c r="Q1102" s="11">
        <f t="shared" si="158"/>
        <v>5.4790818096751591E-2</v>
      </c>
    </row>
    <row r="1103" spans="1:17">
      <c r="A1103" s="9">
        <f t="shared" si="161"/>
        <v>91</v>
      </c>
      <c r="B1103" s="14" t="s">
        <v>1138</v>
      </c>
      <c r="C1103" s="8">
        <f>димвенканали!C1103</f>
        <v>506.3</v>
      </c>
      <c r="D1103" s="8">
        <f>димвенканали!D1103</f>
        <v>0</v>
      </c>
      <c r="E1103" s="8">
        <f>димвенканали!E1103</f>
        <v>0</v>
      </c>
      <c r="F1103" s="8">
        <f t="shared" si="155"/>
        <v>506.3</v>
      </c>
      <c r="G1103" s="8"/>
      <c r="H1103" s="8"/>
      <c r="I1103" s="8">
        <v>12</v>
      </c>
      <c r="J1103" s="11">
        <v>8.0826223619218686E-3</v>
      </c>
      <c r="K1103" s="18">
        <f t="shared" si="159"/>
        <v>18.340520880107771</v>
      </c>
      <c r="L1103" s="10">
        <f t="shared" si="156"/>
        <v>6.7438095276156282</v>
      </c>
      <c r="M1103" s="10">
        <v>7.0847418051189948</v>
      </c>
      <c r="N1103" s="10">
        <v>2.433677593174675</v>
      </c>
      <c r="O1103" s="247">
        <f t="shared" si="160"/>
        <v>2.433677593174675</v>
      </c>
      <c r="P1103" s="10">
        <f t="shared" si="157"/>
        <v>34.602749806017073</v>
      </c>
      <c r="Q1103" s="11">
        <f t="shared" si="158"/>
        <v>6.8344360667622103E-2</v>
      </c>
    </row>
    <row r="1104" spans="1:17">
      <c r="A1104" s="9">
        <f t="shared" si="161"/>
        <v>92</v>
      </c>
      <c r="B1104" s="14" t="s">
        <v>1139</v>
      </c>
      <c r="C1104" s="8">
        <f>димвенканали!C1104</f>
        <v>312.3</v>
      </c>
      <c r="D1104" s="8">
        <f>димвенканали!D1104</f>
        <v>0</v>
      </c>
      <c r="E1104" s="8">
        <f>димвенканали!E1104</f>
        <v>0</v>
      </c>
      <c r="F1104" s="8">
        <f t="shared" si="155"/>
        <v>312.3</v>
      </c>
      <c r="G1104" s="8"/>
      <c r="H1104" s="8"/>
      <c r="I1104" s="8">
        <v>8</v>
      </c>
      <c r="J1104" s="11">
        <v>5.3884149079479124E-3</v>
      </c>
      <c r="K1104" s="18">
        <f t="shared" si="159"/>
        <v>12.227013920071848</v>
      </c>
      <c r="L1104" s="10">
        <f t="shared" si="156"/>
        <v>4.4958730184104185</v>
      </c>
      <c r="M1104" s="10">
        <v>4.7231612034126629</v>
      </c>
      <c r="N1104" s="10">
        <v>1.6224517287831166</v>
      </c>
      <c r="O1104" s="247">
        <f t="shared" si="160"/>
        <v>1.6224517287831166</v>
      </c>
      <c r="P1104" s="10">
        <f t="shared" si="157"/>
        <v>23.068499870678043</v>
      </c>
      <c r="Q1104" s="11">
        <f t="shared" si="158"/>
        <v>7.3866474129612683E-2</v>
      </c>
    </row>
    <row r="1105" spans="1:17">
      <c r="A1105" s="9">
        <f t="shared" si="161"/>
        <v>93</v>
      </c>
      <c r="B1105" s="14" t="s">
        <v>1140</v>
      </c>
      <c r="C1105" s="8">
        <f>димвенканали!C1105</f>
        <v>774.9</v>
      </c>
      <c r="D1105" s="8">
        <f>димвенканали!D1105</f>
        <v>0</v>
      </c>
      <c r="E1105" s="8">
        <f>димвенканали!E1105</f>
        <v>0</v>
      </c>
      <c r="F1105" s="8">
        <f t="shared" si="155"/>
        <v>774.9</v>
      </c>
      <c r="G1105" s="8"/>
      <c r="H1105" s="8"/>
      <c r="I1105" s="8">
        <v>23</v>
      </c>
      <c r="J1105" s="11">
        <v>1.5491692860350247E-2</v>
      </c>
      <c r="K1105" s="18">
        <f t="shared" si="159"/>
        <v>35.152665020206555</v>
      </c>
      <c r="L1105" s="10">
        <f t="shared" si="156"/>
        <v>12.925634927929952</v>
      </c>
      <c r="M1105" s="10">
        <v>13.579088459811405</v>
      </c>
      <c r="N1105" s="10">
        <v>4.6645487202514602</v>
      </c>
      <c r="O1105" s="247">
        <f t="shared" si="160"/>
        <v>4.6645487202514602</v>
      </c>
      <c r="P1105" s="10">
        <f t="shared" si="157"/>
        <v>66.321937128199366</v>
      </c>
      <c r="Q1105" s="11">
        <f t="shared" si="158"/>
        <v>8.5587736647566609E-2</v>
      </c>
    </row>
    <row r="1106" spans="1:17">
      <c r="A1106" s="9">
        <f t="shared" si="161"/>
        <v>94</v>
      </c>
      <c r="B1106" s="14" t="s">
        <v>1141</v>
      </c>
      <c r="C1106" s="8">
        <f>димвенканали!C1106</f>
        <v>776.8</v>
      </c>
      <c r="D1106" s="8">
        <f>димвенканали!D1106</f>
        <v>0</v>
      </c>
      <c r="E1106" s="8">
        <f>димвенканали!E1106</f>
        <v>0</v>
      </c>
      <c r="F1106" s="8">
        <f t="shared" si="155"/>
        <v>776.8</v>
      </c>
      <c r="G1106" s="8"/>
      <c r="H1106" s="8"/>
      <c r="I1106" s="8">
        <v>25</v>
      </c>
      <c r="J1106" s="11">
        <v>1.6838796587337227E-2</v>
      </c>
      <c r="K1106" s="18">
        <f t="shared" si="159"/>
        <v>38.209418500224523</v>
      </c>
      <c r="L1106" s="10">
        <f t="shared" si="156"/>
        <v>14.049603182532557</v>
      </c>
      <c r="M1106" s="10">
        <v>14.759878760664572</v>
      </c>
      <c r="N1106" s="10">
        <v>5.070161652447239</v>
      </c>
      <c r="O1106" s="247">
        <f t="shared" si="160"/>
        <v>5.070161652447239</v>
      </c>
      <c r="P1106" s="10">
        <f t="shared" si="157"/>
        <v>72.089062095868897</v>
      </c>
      <c r="Q1106" s="11">
        <f t="shared" si="158"/>
        <v>9.2802603110026902E-2</v>
      </c>
    </row>
    <row r="1107" spans="1:17">
      <c r="A1107" s="9">
        <f t="shared" si="161"/>
        <v>95</v>
      </c>
      <c r="B1107" s="14" t="s">
        <v>1142</v>
      </c>
      <c r="C1107" s="8">
        <f>димвенканали!C1107</f>
        <v>312.8</v>
      </c>
      <c r="D1107" s="8">
        <f>димвенканали!D1107</f>
        <v>0</v>
      </c>
      <c r="E1107" s="8">
        <f>димвенканали!E1107</f>
        <v>0</v>
      </c>
      <c r="F1107" s="8">
        <f t="shared" si="155"/>
        <v>312.8</v>
      </c>
      <c r="G1107" s="8"/>
      <c r="H1107" s="8"/>
      <c r="I1107" s="8">
        <v>8</v>
      </c>
      <c r="J1107" s="11">
        <v>5.3884149079479124E-3</v>
      </c>
      <c r="K1107" s="18">
        <f t="shared" si="159"/>
        <v>12.227013920071848</v>
      </c>
      <c r="L1107" s="10">
        <f t="shared" si="156"/>
        <v>4.4958730184104185</v>
      </c>
      <c r="M1107" s="10">
        <v>4.7231612034126629</v>
      </c>
      <c r="N1107" s="10">
        <v>1.6224517287831166</v>
      </c>
      <c r="O1107" s="247">
        <f t="shared" si="160"/>
        <v>1.6224517287831166</v>
      </c>
      <c r="P1107" s="10">
        <f t="shared" si="157"/>
        <v>23.068499870678043</v>
      </c>
      <c r="Q1107" s="11">
        <f t="shared" si="158"/>
        <v>7.3748401121093488E-2</v>
      </c>
    </row>
    <row r="1108" spans="1:17">
      <c r="A1108" s="9">
        <f t="shared" si="161"/>
        <v>96</v>
      </c>
      <c r="B1108" s="14" t="s">
        <v>1143</v>
      </c>
      <c r="C1108" s="8">
        <f>димвенканали!C1108</f>
        <v>317.2</v>
      </c>
      <c r="D1108" s="8">
        <f>димвенканали!D1108</f>
        <v>0</v>
      </c>
      <c r="E1108" s="8">
        <f>димвенканали!E1108</f>
        <v>0</v>
      </c>
      <c r="F1108" s="8">
        <f t="shared" si="155"/>
        <v>317.2</v>
      </c>
      <c r="G1108" s="8"/>
      <c r="H1108" s="8"/>
      <c r="I1108" s="8">
        <v>8</v>
      </c>
      <c r="J1108" s="11">
        <v>5.3884149079479124E-3</v>
      </c>
      <c r="K1108" s="18">
        <f t="shared" si="159"/>
        <v>12.227013920071848</v>
      </c>
      <c r="L1108" s="10">
        <f t="shared" si="156"/>
        <v>4.4958730184104185</v>
      </c>
      <c r="M1108" s="10">
        <v>4.7231612034126629</v>
      </c>
      <c r="N1108" s="10">
        <v>1.6224517287831166</v>
      </c>
      <c r="O1108" s="247">
        <f t="shared" si="160"/>
        <v>1.6224517287831166</v>
      </c>
      <c r="P1108" s="10">
        <f t="shared" si="157"/>
        <v>23.068499870678043</v>
      </c>
      <c r="Q1108" s="11">
        <f t="shared" si="158"/>
        <v>7.2725409428367097E-2</v>
      </c>
    </row>
    <row r="1109" spans="1:17">
      <c r="A1109" s="9">
        <f t="shared" si="161"/>
        <v>97</v>
      </c>
      <c r="B1109" s="14" t="s">
        <v>1144</v>
      </c>
      <c r="C1109" s="8">
        <f>димвенканали!C1109</f>
        <v>329.5</v>
      </c>
      <c r="D1109" s="8">
        <f>димвенканали!D1109</f>
        <v>0</v>
      </c>
      <c r="E1109" s="8">
        <f>димвенканали!E1109</f>
        <v>0</v>
      </c>
      <c r="F1109" s="8">
        <f t="shared" si="155"/>
        <v>329.5</v>
      </c>
      <c r="G1109" s="8"/>
      <c r="H1109" s="8"/>
      <c r="I1109" s="8">
        <v>8</v>
      </c>
      <c r="J1109" s="11">
        <v>5.3884149079479124E-3</v>
      </c>
      <c r="K1109" s="18">
        <f t="shared" si="159"/>
        <v>12.227013920071848</v>
      </c>
      <c r="L1109" s="10">
        <f t="shared" si="156"/>
        <v>4.4958730184104185</v>
      </c>
      <c r="M1109" s="10">
        <v>4.7231612034126629</v>
      </c>
      <c r="N1109" s="10">
        <v>1.6224517287831166</v>
      </c>
      <c r="O1109" s="247">
        <f t="shared" si="160"/>
        <v>1.6224517287831166</v>
      </c>
      <c r="P1109" s="10">
        <f t="shared" si="157"/>
        <v>23.068499870678043</v>
      </c>
      <c r="Q1109" s="11">
        <f t="shared" si="158"/>
        <v>7.0010621762300579E-2</v>
      </c>
    </row>
    <row r="1110" spans="1:17">
      <c r="A1110" s="9">
        <f t="shared" si="161"/>
        <v>98</v>
      </c>
      <c r="B1110" s="14" t="s">
        <v>1145</v>
      </c>
      <c r="C1110" s="8">
        <f>димвенканали!C1110</f>
        <v>314.2</v>
      </c>
      <c r="D1110" s="8">
        <f>димвенканали!D1110</f>
        <v>0</v>
      </c>
      <c r="E1110" s="8">
        <f>димвенканали!E1110</f>
        <v>0</v>
      </c>
      <c r="F1110" s="8">
        <f t="shared" si="155"/>
        <v>314.2</v>
      </c>
      <c r="G1110" s="8"/>
      <c r="H1110" s="8"/>
      <c r="I1110" s="8">
        <v>8</v>
      </c>
      <c r="J1110" s="11">
        <v>5.3884149079479124E-3</v>
      </c>
      <c r="K1110" s="18">
        <f t="shared" si="159"/>
        <v>12.227013920071848</v>
      </c>
      <c r="L1110" s="10">
        <f t="shared" si="156"/>
        <v>4.4958730184104185</v>
      </c>
      <c r="M1110" s="10">
        <v>4.7231612034126629</v>
      </c>
      <c r="N1110" s="10">
        <v>1.6224517287831166</v>
      </c>
      <c r="O1110" s="247">
        <f t="shared" si="160"/>
        <v>1.6224517287831166</v>
      </c>
      <c r="P1110" s="10">
        <f t="shared" si="157"/>
        <v>23.068499870678043</v>
      </c>
      <c r="Q1110" s="11">
        <f t="shared" si="158"/>
        <v>7.341979589649282E-2</v>
      </c>
    </row>
    <row r="1111" spans="1:17">
      <c r="A1111" s="9">
        <f t="shared" si="161"/>
        <v>99</v>
      </c>
      <c r="B1111" s="14" t="s">
        <v>1146</v>
      </c>
      <c r="C1111" s="8">
        <f>димвенканали!C1111</f>
        <v>317.7</v>
      </c>
      <c r="D1111" s="8">
        <f>димвенканали!D1111</f>
        <v>0</v>
      </c>
      <c r="E1111" s="8">
        <f>димвенканали!E1111</f>
        <v>0</v>
      </c>
      <c r="F1111" s="8">
        <f t="shared" si="155"/>
        <v>317.7</v>
      </c>
      <c r="G1111" s="8"/>
      <c r="H1111" s="8"/>
      <c r="I1111" s="8">
        <v>8</v>
      </c>
      <c r="J1111" s="11">
        <v>5.3884149079479124E-3</v>
      </c>
      <c r="K1111" s="18">
        <f t="shared" si="159"/>
        <v>12.227013920071848</v>
      </c>
      <c r="L1111" s="10">
        <f t="shared" si="156"/>
        <v>4.4958730184104185</v>
      </c>
      <c r="M1111" s="10">
        <v>4.7231612034126629</v>
      </c>
      <c r="N1111" s="10">
        <v>1.6224517287831166</v>
      </c>
      <c r="O1111" s="247">
        <f t="shared" si="160"/>
        <v>1.6224517287831166</v>
      </c>
      <c r="P1111" s="10">
        <f t="shared" si="157"/>
        <v>23.068499870678043</v>
      </c>
      <c r="Q1111" s="11">
        <f t="shared" si="158"/>
        <v>7.2610953322877064E-2</v>
      </c>
    </row>
    <row r="1112" spans="1:17">
      <c r="A1112" s="9">
        <f t="shared" si="161"/>
        <v>100</v>
      </c>
      <c r="B1112" s="14" t="s">
        <v>1147</v>
      </c>
      <c r="C1112" s="8">
        <f>димвенканали!C1112</f>
        <v>197.7</v>
      </c>
      <c r="D1112" s="8">
        <f>димвенканали!D1112</f>
        <v>0</v>
      </c>
      <c r="E1112" s="8">
        <f>димвенканали!E1112</f>
        <v>0</v>
      </c>
      <c r="F1112" s="8">
        <f t="shared" si="155"/>
        <v>197.7</v>
      </c>
      <c r="G1112" s="8"/>
      <c r="H1112" s="8"/>
      <c r="I1112" s="8">
        <v>3</v>
      </c>
      <c r="J1112" s="11">
        <v>2.0206555904804671E-3</v>
      </c>
      <c r="K1112" s="18">
        <f t="shared" si="159"/>
        <v>4.5851302200269428</v>
      </c>
      <c r="L1112" s="10">
        <f t="shared" si="156"/>
        <v>1.6859523819039071</v>
      </c>
      <c r="M1112" s="10">
        <v>1.7711854512797487</v>
      </c>
      <c r="N1112" s="10">
        <v>0.60841939829366876</v>
      </c>
      <c r="O1112" s="247">
        <f t="shared" si="160"/>
        <v>0.60841939829366876</v>
      </c>
      <c r="P1112" s="10">
        <f t="shared" si="157"/>
        <v>8.6506874515042682</v>
      </c>
      <c r="Q1112" s="11">
        <f t="shared" si="158"/>
        <v>4.3756638601437879E-2</v>
      </c>
    </row>
    <row r="1113" spans="1:17">
      <c r="A1113" s="9">
        <f t="shared" si="161"/>
        <v>101</v>
      </c>
      <c r="B1113" s="14" t="s">
        <v>1148</v>
      </c>
      <c r="C1113" s="8">
        <f>димвенканали!C1113</f>
        <v>208</v>
      </c>
      <c r="D1113" s="8">
        <f>димвенканали!D1113</f>
        <v>0</v>
      </c>
      <c r="E1113" s="8">
        <f>димвенканали!E1113</f>
        <v>0</v>
      </c>
      <c r="F1113" s="8">
        <f t="shared" si="155"/>
        <v>208</v>
      </c>
      <c r="G1113" s="8"/>
      <c r="H1113" s="8"/>
      <c r="I1113" s="8">
        <v>3</v>
      </c>
      <c r="J1113" s="11">
        <v>2.0206555904804671E-3</v>
      </c>
      <c r="K1113" s="18">
        <f t="shared" si="159"/>
        <v>4.5851302200269428</v>
      </c>
      <c r="L1113" s="10">
        <f t="shared" si="156"/>
        <v>1.6859523819039071</v>
      </c>
      <c r="M1113" s="10">
        <v>1.7711854512797487</v>
      </c>
      <c r="N1113" s="10">
        <v>0.60841939829366876</v>
      </c>
      <c r="O1113" s="247">
        <f t="shared" si="160"/>
        <v>0.60841939829366876</v>
      </c>
      <c r="P1113" s="10">
        <f t="shared" si="157"/>
        <v>8.6506874515042682</v>
      </c>
      <c r="Q1113" s="11">
        <f t="shared" si="158"/>
        <v>4.1589843516847441E-2</v>
      </c>
    </row>
    <row r="1114" spans="1:17">
      <c r="A1114" s="9">
        <f t="shared" si="161"/>
        <v>102</v>
      </c>
      <c r="B1114" s="14" t="s">
        <v>1149</v>
      </c>
      <c r="C1114" s="8">
        <f>димвенканали!C1114</f>
        <v>147.1</v>
      </c>
      <c r="D1114" s="8">
        <f>димвенканали!D1114</f>
        <v>0</v>
      </c>
      <c r="E1114" s="8">
        <f>димвенканали!E1114</f>
        <v>0</v>
      </c>
      <c r="F1114" s="8">
        <f t="shared" si="155"/>
        <v>147.1</v>
      </c>
      <c r="G1114" s="8"/>
      <c r="H1114" s="8"/>
      <c r="I1114" s="8">
        <v>2</v>
      </c>
      <c r="J1114" s="11">
        <v>1.3471037269869781E-3</v>
      </c>
      <c r="K1114" s="18">
        <f t="shared" si="159"/>
        <v>3.0567534800179619</v>
      </c>
      <c r="L1114" s="10">
        <f t="shared" si="156"/>
        <v>1.1239682546026046</v>
      </c>
      <c r="M1114" s="10">
        <v>1.1807903008531657</v>
      </c>
      <c r="N1114" s="10">
        <v>0.40561293219577915</v>
      </c>
      <c r="O1114" s="247">
        <f t="shared" si="160"/>
        <v>0.40561293219577915</v>
      </c>
      <c r="P1114" s="10">
        <f t="shared" si="157"/>
        <v>5.7671249676695107</v>
      </c>
      <c r="Q1114" s="11">
        <f t="shared" si="158"/>
        <v>3.9205472247923256E-2</v>
      </c>
    </row>
    <row r="1115" spans="1:17">
      <c r="A1115" s="9">
        <f t="shared" si="161"/>
        <v>103</v>
      </c>
      <c r="B1115" s="14" t="s">
        <v>1150</v>
      </c>
      <c r="C1115" s="8">
        <f>димвенканали!C1115</f>
        <v>145.5</v>
      </c>
      <c r="D1115" s="8">
        <f>димвенканали!D1115</f>
        <v>0</v>
      </c>
      <c r="E1115" s="8">
        <f>димвенканали!E1115</f>
        <v>0</v>
      </c>
      <c r="F1115" s="8">
        <f t="shared" si="155"/>
        <v>145.5</v>
      </c>
      <c r="G1115" s="8"/>
      <c r="H1115" s="8"/>
      <c r="I1115" s="8">
        <v>2</v>
      </c>
      <c r="J1115" s="11">
        <v>1.3471037269869781E-3</v>
      </c>
      <c r="K1115" s="18">
        <f t="shared" si="159"/>
        <v>3.0567534800179619</v>
      </c>
      <c r="L1115" s="10">
        <f t="shared" si="156"/>
        <v>1.1239682546026046</v>
      </c>
      <c r="M1115" s="10">
        <v>1.1807903008531657</v>
      </c>
      <c r="N1115" s="10">
        <v>0.40561293219577915</v>
      </c>
      <c r="O1115" s="247">
        <f t="shared" si="160"/>
        <v>0.40561293219577915</v>
      </c>
      <c r="P1115" s="10">
        <f t="shared" si="157"/>
        <v>5.7671249676695107</v>
      </c>
      <c r="Q1115" s="11">
        <f t="shared" si="158"/>
        <v>3.9636597715941656E-2</v>
      </c>
    </row>
    <row r="1116" spans="1:17">
      <c r="A1116" s="9">
        <f t="shared" si="161"/>
        <v>104</v>
      </c>
      <c r="B1116" s="14" t="s">
        <v>1151</v>
      </c>
      <c r="C1116" s="8">
        <f>димвенканали!C1116</f>
        <v>160.5</v>
      </c>
      <c r="D1116" s="8">
        <f>димвенканали!D1116</f>
        <v>0</v>
      </c>
      <c r="E1116" s="8">
        <f>димвенканали!E1116</f>
        <v>0</v>
      </c>
      <c r="F1116" s="8">
        <f t="shared" si="155"/>
        <v>160.5</v>
      </c>
      <c r="G1116" s="8"/>
      <c r="H1116" s="8"/>
      <c r="I1116" s="8">
        <v>2</v>
      </c>
      <c r="J1116" s="11">
        <v>1.3471037269869781E-3</v>
      </c>
      <c r="K1116" s="18">
        <f t="shared" si="159"/>
        <v>3.0567534800179619</v>
      </c>
      <c r="L1116" s="10">
        <f t="shared" si="156"/>
        <v>1.1239682546026046</v>
      </c>
      <c r="M1116" s="10">
        <v>1.1807903008531657</v>
      </c>
      <c r="N1116" s="10">
        <v>0.40561293219577915</v>
      </c>
      <c r="O1116" s="247">
        <f t="shared" si="160"/>
        <v>0.40561293219577915</v>
      </c>
      <c r="P1116" s="10">
        <f t="shared" si="157"/>
        <v>5.7671249676695107</v>
      </c>
      <c r="Q1116" s="11">
        <f t="shared" si="158"/>
        <v>3.5932242789218138E-2</v>
      </c>
    </row>
    <row r="1117" spans="1:17">
      <c r="A1117" s="9">
        <f t="shared" si="161"/>
        <v>105</v>
      </c>
      <c r="B1117" s="14" t="s">
        <v>1152</v>
      </c>
      <c r="C1117" s="8">
        <f>димвенканали!C1117</f>
        <v>69.400000000000006</v>
      </c>
      <c r="D1117" s="8">
        <f>димвенканали!D1117</f>
        <v>0</v>
      </c>
      <c r="E1117" s="8">
        <f>димвенканали!E1117</f>
        <v>0</v>
      </c>
      <c r="F1117" s="8">
        <f t="shared" si="155"/>
        <v>69.400000000000006</v>
      </c>
      <c r="G1117" s="8"/>
      <c r="H1117" s="8"/>
      <c r="I1117" s="8">
        <v>1</v>
      </c>
      <c r="J1117" s="11">
        <v>6.7355186349348905E-4</v>
      </c>
      <c r="K1117" s="18">
        <f t="shared" si="159"/>
        <v>1.5283767400089809</v>
      </c>
      <c r="L1117" s="10">
        <f t="shared" si="156"/>
        <v>0.56198412730130232</v>
      </c>
      <c r="M1117" s="10">
        <v>0.59039515042658286</v>
      </c>
      <c r="N1117" s="10">
        <v>0.20280646609788958</v>
      </c>
      <c r="O1117" s="247">
        <f t="shared" si="160"/>
        <v>0.20280646609788958</v>
      </c>
      <c r="P1117" s="10">
        <f t="shared" si="157"/>
        <v>2.8835624838347553</v>
      </c>
      <c r="Q1117" s="11">
        <f t="shared" si="158"/>
        <v>4.1549891697907133E-2</v>
      </c>
    </row>
    <row r="1118" spans="1:17">
      <c r="A1118" s="9">
        <f t="shared" si="161"/>
        <v>106</v>
      </c>
      <c r="B1118" s="14" t="s">
        <v>1153</v>
      </c>
      <c r="C1118" s="8">
        <f>димвенканали!C1118</f>
        <v>167.7</v>
      </c>
      <c r="D1118" s="8">
        <f>димвенканали!D1118</f>
        <v>0</v>
      </c>
      <c r="E1118" s="8">
        <f>димвенканали!E1118</f>
        <v>0</v>
      </c>
      <c r="F1118" s="8">
        <f t="shared" si="155"/>
        <v>167.7</v>
      </c>
      <c r="G1118" s="8"/>
      <c r="H1118" s="8"/>
      <c r="I1118" s="8">
        <v>3</v>
      </c>
      <c r="J1118" s="11">
        <v>2.0206555904804671E-3</v>
      </c>
      <c r="K1118" s="18">
        <f t="shared" si="159"/>
        <v>4.5851302200269428</v>
      </c>
      <c r="L1118" s="10">
        <f t="shared" si="156"/>
        <v>1.6859523819039071</v>
      </c>
      <c r="M1118" s="10">
        <v>1.7711854512797487</v>
      </c>
      <c r="N1118" s="10">
        <v>0.60841939829366876</v>
      </c>
      <c r="O1118" s="247">
        <f t="shared" si="160"/>
        <v>0.60841939829366876</v>
      </c>
      <c r="P1118" s="10">
        <f t="shared" si="157"/>
        <v>8.6506874515042682</v>
      </c>
      <c r="Q1118" s="11">
        <f t="shared" si="158"/>
        <v>5.158430203639993E-2</v>
      </c>
    </row>
    <row r="1119" spans="1:17">
      <c r="A1119" s="9">
        <f t="shared" si="161"/>
        <v>107</v>
      </c>
      <c r="B1119" s="14" t="s">
        <v>1154</v>
      </c>
      <c r="C1119" s="8">
        <f>димвенканали!C1119</f>
        <v>221.9</v>
      </c>
      <c r="D1119" s="8">
        <f>димвенканали!D1119</f>
        <v>0</v>
      </c>
      <c r="E1119" s="8">
        <f>димвенканали!E1119</f>
        <v>0</v>
      </c>
      <c r="F1119" s="8">
        <f t="shared" si="155"/>
        <v>221.9</v>
      </c>
      <c r="G1119" s="8"/>
      <c r="H1119" s="8"/>
      <c r="I1119" s="8">
        <v>2</v>
      </c>
      <c r="J1119" s="11">
        <v>1.3471037269869781E-3</v>
      </c>
      <c r="K1119" s="18">
        <f t="shared" si="159"/>
        <v>3.0567534800179619</v>
      </c>
      <c r="L1119" s="10">
        <f t="shared" si="156"/>
        <v>1.1239682546026046</v>
      </c>
      <c r="M1119" s="10">
        <v>1.1807903008531657</v>
      </c>
      <c r="N1119" s="10">
        <v>0.40561293219577915</v>
      </c>
      <c r="O1119" s="247">
        <f t="shared" si="160"/>
        <v>0.40561293219577915</v>
      </c>
      <c r="P1119" s="10">
        <f t="shared" si="157"/>
        <v>5.7671249676695107</v>
      </c>
      <c r="Q1119" s="11">
        <f t="shared" si="158"/>
        <v>2.5989747488370935E-2</v>
      </c>
    </row>
    <row r="1120" spans="1:17">
      <c r="A1120" s="9">
        <f t="shared" si="161"/>
        <v>108</v>
      </c>
      <c r="B1120" s="14" t="s">
        <v>1155</v>
      </c>
      <c r="C1120" s="8">
        <f>димвенканали!C1120</f>
        <v>142.19999999999999</v>
      </c>
      <c r="D1120" s="8">
        <f>димвенканали!D1120</f>
        <v>0</v>
      </c>
      <c r="E1120" s="8">
        <f>димвенканали!E1120</f>
        <v>0</v>
      </c>
      <c r="F1120" s="8">
        <f t="shared" si="155"/>
        <v>142.19999999999999</v>
      </c>
      <c r="G1120" s="8"/>
      <c r="H1120" s="8"/>
      <c r="I1120" s="8">
        <v>2</v>
      </c>
      <c r="J1120" s="11">
        <v>1.3471037269869781E-3</v>
      </c>
      <c r="K1120" s="18">
        <f t="shared" si="159"/>
        <v>3.0567534800179619</v>
      </c>
      <c r="L1120" s="10">
        <f t="shared" si="156"/>
        <v>1.1239682546026046</v>
      </c>
      <c r="M1120" s="10">
        <v>1.1807903008531657</v>
      </c>
      <c r="N1120" s="10">
        <v>0.40561293219577915</v>
      </c>
      <c r="O1120" s="247">
        <f t="shared" si="160"/>
        <v>0.40561293219577915</v>
      </c>
      <c r="P1120" s="10">
        <f t="shared" si="157"/>
        <v>5.7671249676695107</v>
      </c>
      <c r="Q1120" s="11">
        <f t="shared" si="158"/>
        <v>4.0556434371796846E-2</v>
      </c>
    </row>
    <row r="1121" spans="1:17">
      <c r="A1121" s="9">
        <f t="shared" si="161"/>
        <v>109</v>
      </c>
      <c r="B1121" s="14" t="s">
        <v>1156</v>
      </c>
      <c r="C1121" s="8">
        <f>димвенканали!C1121</f>
        <v>534.29999999999995</v>
      </c>
      <c r="D1121" s="8">
        <f>димвенканали!D1121</f>
        <v>0</v>
      </c>
      <c r="E1121" s="8">
        <f>димвенканали!E1121</f>
        <v>0</v>
      </c>
      <c r="F1121" s="8">
        <f t="shared" si="155"/>
        <v>534.29999999999995</v>
      </c>
      <c r="G1121" s="8"/>
      <c r="H1121" s="8"/>
      <c r="I1121" s="8">
        <v>9</v>
      </c>
      <c r="J1121" s="11">
        <v>6.0619667714414014E-3</v>
      </c>
      <c r="K1121" s="18">
        <f t="shared" si="159"/>
        <v>13.755390660080828</v>
      </c>
      <c r="L1121" s="10">
        <f t="shared" si="156"/>
        <v>5.0578571457117203</v>
      </c>
      <c r="M1121" s="10">
        <v>5.3135563538392461</v>
      </c>
      <c r="N1121" s="10">
        <v>1.825258194881006</v>
      </c>
      <c r="O1121" s="247">
        <f t="shared" si="160"/>
        <v>1.825258194881006</v>
      </c>
      <c r="P1121" s="10">
        <f t="shared" si="157"/>
        <v>25.952062354512801</v>
      </c>
      <c r="Q1121" s="11">
        <f t="shared" si="158"/>
        <v>4.8572080019675841E-2</v>
      </c>
    </row>
    <row r="1122" spans="1:17">
      <c r="A1122" s="9">
        <f t="shared" si="161"/>
        <v>110</v>
      </c>
      <c r="B1122" s="14" t="s">
        <v>1157</v>
      </c>
      <c r="C1122" s="8">
        <f>димвенканали!C1122</f>
        <v>387.1</v>
      </c>
      <c r="D1122" s="8">
        <f>димвенканали!D1122</f>
        <v>0</v>
      </c>
      <c r="E1122" s="8">
        <f>димвенканали!E1122</f>
        <v>0</v>
      </c>
      <c r="F1122" s="8">
        <f t="shared" si="155"/>
        <v>387.1</v>
      </c>
      <c r="G1122" s="8"/>
      <c r="H1122" s="8"/>
      <c r="I1122" s="8">
        <v>9</v>
      </c>
      <c r="J1122" s="11">
        <v>6.0619667714414014E-3</v>
      </c>
      <c r="K1122" s="18">
        <f t="shared" si="159"/>
        <v>13.755390660080828</v>
      </c>
      <c r="L1122" s="10">
        <f t="shared" si="156"/>
        <v>5.0578571457117203</v>
      </c>
      <c r="M1122" s="10">
        <v>5.3135563538392461</v>
      </c>
      <c r="N1122" s="10">
        <v>1.825258194881006</v>
      </c>
      <c r="O1122" s="247">
        <f t="shared" si="160"/>
        <v>1.825258194881006</v>
      </c>
      <c r="P1122" s="10">
        <f t="shared" si="157"/>
        <v>25.952062354512801</v>
      </c>
      <c r="Q1122" s="11">
        <f t="shared" si="158"/>
        <v>6.704226906358253E-2</v>
      </c>
    </row>
    <row r="1123" spans="1:17">
      <c r="A1123" s="9">
        <f t="shared" si="161"/>
        <v>111</v>
      </c>
      <c r="B1123" s="14" t="s">
        <v>1158</v>
      </c>
      <c r="C1123" s="8">
        <f>димвенканали!C1123</f>
        <v>1464.69</v>
      </c>
      <c r="D1123" s="8">
        <f>димвенканали!D1123</f>
        <v>0</v>
      </c>
      <c r="E1123" s="8">
        <f>димвенканали!E1123</f>
        <v>0</v>
      </c>
      <c r="F1123" s="8">
        <f t="shared" si="155"/>
        <v>1464.69</v>
      </c>
      <c r="G1123" s="8"/>
      <c r="H1123" s="8"/>
      <c r="I1123" s="8">
        <v>32</v>
      </c>
      <c r="J1123" s="11">
        <v>2.155365963179165E-2</v>
      </c>
      <c r="K1123" s="18">
        <f t="shared" si="159"/>
        <v>48.90805568028739</v>
      </c>
      <c r="L1123" s="10">
        <f t="shared" si="156"/>
        <v>17.983492073641674</v>
      </c>
      <c r="M1123" s="10">
        <v>18.892644813650652</v>
      </c>
      <c r="N1123" s="10">
        <v>6.4898069151324664</v>
      </c>
      <c r="O1123" s="247">
        <f t="shared" si="160"/>
        <v>6.4898069151324664</v>
      </c>
      <c r="P1123" s="10">
        <f t="shared" si="157"/>
        <v>92.273999482712171</v>
      </c>
      <c r="Q1123" s="11">
        <f t="shared" si="158"/>
        <v>6.2998996021487258E-2</v>
      </c>
    </row>
    <row r="1124" spans="1:17">
      <c r="A1124" s="9">
        <f t="shared" si="161"/>
        <v>112</v>
      </c>
      <c r="B1124" s="14" t="s">
        <v>1159</v>
      </c>
      <c r="C1124" s="8">
        <f>димвенканали!C1124</f>
        <v>3203.8</v>
      </c>
      <c r="D1124" s="8">
        <f>димвенканали!D1124</f>
        <v>0</v>
      </c>
      <c r="E1124" s="8">
        <f>димвенканали!E1124</f>
        <v>0</v>
      </c>
      <c r="F1124" s="8">
        <f t="shared" si="155"/>
        <v>3203.8</v>
      </c>
      <c r="G1124" s="8"/>
      <c r="H1124" s="8"/>
      <c r="I1124" s="8">
        <v>120</v>
      </c>
      <c r="J1124" s="11">
        <v>8.0826223619218679E-2</v>
      </c>
      <c r="K1124" s="18">
        <f t="shared" si="159"/>
        <v>183.40520880107769</v>
      </c>
      <c r="L1124" s="10">
        <f t="shared" si="156"/>
        <v>67.438095276156275</v>
      </c>
      <c r="M1124" s="10">
        <v>70.847418051189933</v>
      </c>
      <c r="N1124" s="10">
        <v>24.336775931746747</v>
      </c>
      <c r="O1124" s="247">
        <f t="shared" si="160"/>
        <v>24.336775931746747</v>
      </c>
      <c r="P1124" s="10">
        <f t="shared" si="157"/>
        <v>346.02749806017061</v>
      </c>
      <c r="Q1124" s="11">
        <f t="shared" si="158"/>
        <v>0.10800533680634578</v>
      </c>
    </row>
    <row r="1125" spans="1:17">
      <c r="A1125" s="9">
        <f t="shared" si="161"/>
        <v>113</v>
      </c>
      <c r="B1125" s="14" t="s">
        <v>1160</v>
      </c>
      <c r="C1125" s="8">
        <f>димвенканали!C1125</f>
        <v>4027.6</v>
      </c>
      <c r="D1125" s="8">
        <f>димвенканали!D1125</f>
        <v>0</v>
      </c>
      <c r="E1125" s="8">
        <f>димвенканали!E1125</f>
        <v>0</v>
      </c>
      <c r="F1125" s="8">
        <f t="shared" si="155"/>
        <v>4027.6</v>
      </c>
      <c r="G1125" s="8"/>
      <c r="H1125" s="8"/>
      <c r="I1125" s="8">
        <v>72</v>
      </c>
      <c r="J1125" s="11">
        <v>4.8495734171531212E-2</v>
      </c>
      <c r="K1125" s="18">
        <f t="shared" si="159"/>
        <v>110.04312528064662</v>
      </c>
      <c r="L1125" s="10">
        <f t="shared" si="156"/>
        <v>40.462857165693762</v>
      </c>
      <c r="M1125" s="10">
        <v>42.508450830713969</v>
      </c>
      <c r="N1125" s="10">
        <v>14.602065559048048</v>
      </c>
      <c r="O1125" s="247">
        <f t="shared" si="160"/>
        <v>14.602065559048048</v>
      </c>
      <c r="P1125" s="10">
        <f t="shared" si="157"/>
        <v>207.61649883610241</v>
      </c>
      <c r="Q1125" s="11">
        <f t="shared" si="158"/>
        <v>5.1548440469784094E-2</v>
      </c>
    </row>
    <row r="1126" spans="1:17">
      <c r="A1126" s="9">
        <f t="shared" si="161"/>
        <v>114</v>
      </c>
      <c r="B1126" s="14" t="s">
        <v>1161</v>
      </c>
      <c r="C1126" s="8">
        <f>димвенканали!C1126</f>
        <v>318.5</v>
      </c>
      <c r="D1126" s="8">
        <f>димвенканали!D1126</f>
        <v>0</v>
      </c>
      <c r="E1126" s="8">
        <f>димвенканали!E1126</f>
        <v>0</v>
      </c>
      <c r="F1126" s="8">
        <f t="shared" si="155"/>
        <v>318.5</v>
      </c>
      <c r="G1126" s="8"/>
      <c r="H1126" s="8"/>
      <c r="I1126" s="8">
        <v>8</v>
      </c>
      <c r="J1126" s="11">
        <v>5.3884149079479124E-3</v>
      </c>
      <c r="K1126" s="18">
        <f t="shared" si="159"/>
        <v>12.227013920071848</v>
      </c>
      <c r="L1126" s="10">
        <f t="shared" si="156"/>
        <v>4.4958730184104185</v>
      </c>
      <c r="M1126" s="10">
        <v>4.7231612034126629</v>
      </c>
      <c r="N1126" s="10">
        <v>1.6224517287831166</v>
      </c>
      <c r="O1126" s="247">
        <f t="shared" si="160"/>
        <v>1.6224517287831166</v>
      </c>
      <c r="P1126" s="10">
        <f t="shared" si="157"/>
        <v>23.068499870678043</v>
      </c>
      <c r="Q1126" s="11">
        <f t="shared" si="158"/>
        <v>7.2428571022537025E-2</v>
      </c>
    </row>
    <row r="1127" spans="1:17">
      <c r="A1127" s="9">
        <f t="shared" si="161"/>
        <v>115</v>
      </c>
      <c r="B1127" s="14" t="s">
        <v>1162</v>
      </c>
      <c r="C1127" s="8">
        <f>димвенканали!C1127</f>
        <v>308</v>
      </c>
      <c r="D1127" s="8">
        <f>димвенканали!D1127</f>
        <v>0</v>
      </c>
      <c r="E1127" s="8">
        <f>димвенканали!E1127</f>
        <v>0</v>
      </c>
      <c r="F1127" s="8">
        <f t="shared" si="155"/>
        <v>308</v>
      </c>
      <c r="G1127" s="8"/>
      <c r="H1127" s="8"/>
      <c r="I1127" s="8">
        <v>8</v>
      </c>
      <c r="J1127" s="11">
        <v>5.3884149079479124E-3</v>
      </c>
      <c r="K1127" s="18">
        <f t="shared" si="159"/>
        <v>12.227013920071848</v>
      </c>
      <c r="L1127" s="10">
        <f t="shared" ref="L1127:L1184" si="162">K1127*0.3677</f>
        <v>4.4958730184104185</v>
      </c>
      <c r="M1127" s="10">
        <v>4.7231612034126629</v>
      </c>
      <c r="N1127" s="10">
        <v>1.6224517287831166</v>
      </c>
      <c r="O1127" s="247">
        <f t="shared" si="160"/>
        <v>1.6224517287831166</v>
      </c>
      <c r="P1127" s="10">
        <f t="shared" ref="P1127:P1184" si="163">K1127+L1127+M1127+O1127</f>
        <v>23.068499870678043</v>
      </c>
      <c r="Q1127" s="11">
        <f t="shared" ref="Q1127:Q1184" si="164">P1127/F1127</f>
        <v>7.4897726852850788E-2</v>
      </c>
    </row>
    <row r="1128" spans="1:17">
      <c r="A1128" s="9">
        <f t="shared" si="161"/>
        <v>116</v>
      </c>
      <c r="B1128" s="14" t="s">
        <v>1163</v>
      </c>
      <c r="C1128" s="8">
        <f>димвенканали!C1128</f>
        <v>304</v>
      </c>
      <c r="D1128" s="8">
        <f>димвенканали!D1128</f>
        <v>0</v>
      </c>
      <c r="E1128" s="8">
        <f>димвенканали!E1128</f>
        <v>0</v>
      </c>
      <c r="F1128" s="8">
        <f t="shared" ref="F1128:F1187" si="165">C1128+D1128+E1128</f>
        <v>304</v>
      </c>
      <c r="G1128" s="8"/>
      <c r="H1128" s="8"/>
      <c r="I1128" s="8">
        <v>8</v>
      </c>
      <c r="J1128" s="11">
        <v>5.3884149079479124E-3</v>
      </c>
      <c r="K1128" s="18">
        <f t="shared" si="159"/>
        <v>12.227013920071848</v>
      </c>
      <c r="L1128" s="10">
        <f t="shared" si="162"/>
        <v>4.4958730184104185</v>
      </c>
      <c r="M1128" s="10">
        <v>4.7231612034126629</v>
      </c>
      <c r="N1128" s="10">
        <v>1.6224517287831166</v>
      </c>
      <c r="O1128" s="247">
        <f t="shared" si="160"/>
        <v>1.6224517287831166</v>
      </c>
      <c r="P1128" s="10">
        <f t="shared" si="163"/>
        <v>23.068499870678043</v>
      </c>
      <c r="Q1128" s="11">
        <f t="shared" si="164"/>
        <v>7.5883223258809349E-2</v>
      </c>
    </row>
    <row r="1129" spans="1:17">
      <c r="A1129" s="9">
        <f t="shared" si="161"/>
        <v>117</v>
      </c>
      <c r="B1129" s="14" t="s">
        <v>1164</v>
      </c>
      <c r="C1129" s="8">
        <f>димвенканали!C1129</f>
        <v>318.10000000000002</v>
      </c>
      <c r="D1129" s="8">
        <f>димвенканали!D1129</f>
        <v>0</v>
      </c>
      <c r="E1129" s="8">
        <f>димвенканали!E1129</f>
        <v>0</v>
      </c>
      <c r="F1129" s="8">
        <f t="shared" si="165"/>
        <v>318.10000000000002</v>
      </c>
      <c r="G1129" s="8"/>
      <c r="H1129" s="8"/>
      <c r="I1129" s="8">
        <v>7</v>
      </c>
      <c r="J1129" s="11">
        <v>4.7148630444544233E-3</v>
      </c>
      <c r="K1129" s="18">
        <f t="shared" si="159"/>
        <v>10.698637180062866</v>
      </c>
      <c r="L1129" s="10">
        <f t="shared" si="162"/>
        <v>3.9338888911091159</v>
      </c>
      <c r="M1129" s="10">
        <v>4.1327660529860797</v>
      </c>
      <c r="N1129" s="10">
        <v>1.4196452626852269</v>
      </c>
      <c r="O1129" s="247">
        <f t="shared" si="160"/>
        <v>1.4196452626852269</v>
      </c>
      <c r="P1129" s="10">
        <f t="shared" si="163"/>
        <v>20.184937386843284</v>
      </c>
      <c r="Q1129" s="11">
        <f t="shared" si="164"/>
        <v>6.3454691565052762E-2</v>
      </c>
    </row>
    <row r="1130" spans="1:17">
      <c r="A1130" s="9">
        <f t="shared" si="161"/>
        <v>118</v>
      </c>
      <c r="B1130" s="14" t="s">
        <v>1165</v>
      </c>
      <c r="C1130" s="8">
        <f>димвенканали!C1130</f>
        <v>203.7</v>
      </c>
      <c r="D1130" s="8">
        <f>димвенканали!D1130</f>
        <v>0</v>
      </c>
      <c r="E1130" s="8">
        <f>димвенканали!E1130</f>
        <v>0</v>
      </c>
      <c r="F1130" s="8">
        <f t="shared" si="165"/>
        <v>203.7</v>
      </c>
      <c r="G1130" s="8"/>
      <c r="H1130" s="8"/>
      <c r="I1130" s="8">
        <v>4</v>
      </c>
      <c r="J1130" s="11">
        <v>2.6942074539739562E-3</v>
      </c>
      <c r="K1130" s="18">
        <f t="shared" si="159"/>
        <v>6.1135069600359238</v>
      </c>
      <c r="L1130" s="10">
        <f t="shared" si="162"/>
        <v>2.2479365092052093</v>
      </c>
      <c r="M1130" s="10">
        <v>2.3615806017063314</v>
      </c>
      <c r="N1130" s="10">
        <v>0.8112258643915583</v>
      </c>
      <c r="O1130" s="247">
        <f t="shared" si="160"/>
        <v>0.8112258643915583</v>
      </c>
      <c r="P1130" s="10">
        <f t="shared" si="163"/>
        <v>11.534249935339021</v>
      </c>
      <c r="Q1130" s="11">
        <f t="shared" si="164"/>
        <v>5.6623711022773797E-2</v>
      </c>
    </row>
    <row r="1131" spans="1:17">
      <c r="A1131" s="9">
        <f t="shared" si="161"/>
        <v>119</v>
      </c>
      <c r="B1131" s="14" t="s">
        <v>1166</v>
      </c>
      <c r="C1131" s="8">
        <f>димвенканали!C1131</f>
        <v>341</v>
      </c>
      <c r="D1131" s="8">
        <f>димвенканали!D1131</f>
        <v>0</v>
      </c>
      <c r="E1131" s="8">
        <f>димвенканали!E1131</f>
        <v>0</v>
      </c>
      <c r="F1131" s="8">
        <f t="shared" si="165"/>
        <v>341</v>
      </c>
      <c r="G1131" s="8"/>
      <c r="H1131" s="8"/>
      <c r="I1131" s="8">
        <v>8</v>
      </c>
      <c r="J1131" s="11">
        <v>5.3884149079479124E-3</v>
      </c>
      <c r="K1131" s="18">
        <f t="shared" si="159"/>
        <v>12.227013920071848</v>
      </c>
      <c r="L1131" s="10">
        <f t="shared" si="162"/>
        <v>4.4958730184104185</v>
      </c>
      <c r="M1131" s="10">
        <v>4.7231612034126629</v>
      </c>
      <c r="N1131" s="10">
        <v>1.6224517287831166</v>
      </c>
      <c r="O1131" s="247">
        <f t="shared" si="160"/>
        <v>1.6224517287831166</v>
      </c>
      <c r="P1131" s="10">
        <f t="shared" si="163"/>
        <v>23.068499870678043</v>
      </c>
      <c r="Q1131" s="11">
        <f t="shared" si="164"/>
        <v>6.7649559738058779E-2</v>
      </c>
    </row>
    <row r="1132" spans="1:17">
      <c r="A1132" s="9">
        <f t="shared" si="161"/>
        <v>120</v>
      </c>
      <c r="B1132" s="14" t="s">
        <v>1167</v>
      </c>
      <c r="C1132" s="8">
        <f>димвенканали!C1132</f>
        <v>154.69999999999999</v>
      </c>
      <c r="D1132" s="8">
        <f>димвенканали!D1132</f>
        <v>0</v>
      </c>
      <c r="E1132" s="8">
        <f>димвенканали!E1132</f>
        <v>0</v>
      </c>
      <c r="F1132" s="8">
        <f t="shared" si="165"/>
        <v>154.69999999999999</v>
      </c>
      <c r="G1132" s="8"/>
      <c r="H1132" s="8"/>
      <c r="I1132" s="8">
        <v>3</v>
      </c>
      <c r="J1132" s="11">
        <v>2.0206555904804671E-3</v>
      </c>
      <c r="K1132" s="18">
        <f t="shared" si="159"/>
        <v>4.5851302200269428</v>
      </c>
      <c r="L1132" s="10">
        <f t="shared" si="162"/>
        <v>1.6859523819039071</v>
      </c>
      <c r="M1132" s="10">
        <v>1.7711854512797487</v>
      </c>
      <c r="N1132" s="10">
        <v>0.60841939829366876</v>
      </c>
      <c r="O1132" s="247">
        <f t="shared" si="160"/>
        <v>0.60841939829366876</v>
      </c>
      <c r="P1132" s="10">
        <f t="shared" si="163"/>
        <v>8.6506874515042682</v>
      </c>
      <c r="Q1132" s="11">
        <f t="shared" si="164"/>
        <v>5.59191173335764E-2</v>
      </c>
    </row>
    <row r="1133" spans="1:17">
      <c r="A1133" s="9">
        <f t="shared" si="161"/>
        <v>121</v>
      </c>
      <c r="B1133" s="14" t="s">
        <v>1168</v>
      </c>
      <c r="C1133" s="8">
        <f>димвенканали!C1133</f>
        <v>415.2</v>
      </c>
      <c r="D1133" s="8">
        <f>димвенканали!D1133</f>
        <v>0</v>
      </c>
      <c r="E1133" s="8">
        <f>димвенканали!E1133</f>
        <v>0</v>
      </c>
      <c r="F1133" s="8">
        <f t="shared" si="165"/>
        <v>415.2</v>
      </c>
      <c r="G1133" s="8"/>
      <c r="H1133" s="8"/>
      <c r="I1133" s="8">
        <v>8</v>
      </c>
      <c r="J1133" s="11">
        <v>5.3884149079479124E-3</v>
      </c>
      <c r="K1133" s="18">
        <f t="shared" si="159"/>
        <v>12.227013920071848</v>
      </c>
      <c r="L1133" s="10">
        <f t="shared" si="162"/>
        <v>4.4958730184104185</v>
      </c>
      <c r="M1133" s="10">
        <v>4.7231612034126629</v>
      </c>
      <c r="N1133" s="10">
        <v>1.6224517287831166</v>
      </c>
      <c r="O1133" s="247">
        <f t="shared" si="160"/>
        <v>1.6224517287831166</v>
      </c>
      <c r="P1133" s="10">
        <f t="shared" si="163"/>
        <v>23.068499870678043</v>
      </c>
      <c r="Q1133" s="11">
        <f t="shared" si="164"/>
        <v>5.5559970786796829E-2</v>
      </c>
    </row>
    <row r="1134" spans="1:17">
      <c r="A1134" s="9">
        <f t="shared" si="161"/>
        <v>122</v>
      </c>
      <c r="B1134" s="14" t="s">
        <v>1169</v>
      </c>
      <c r="C1134" s="8">
        <f>димвенканали!C1134</f>
        <v>108.5</v>
      </c>
      <c r="D1134" s="8">
        <f>димвенканали!D1134</f>
        <v>0</v>
      </c>
      <c r="E1134" s="8">
        <f>димвенканали!E1134</f>
        <v>0</v>
      </c>
      <c r="F1134" s="8">
        <f t="shared" si="165"/>
        <v>108.5</v>
      </c>
      <c r="G1134" s="8"/>
      <c r="H1134" s="8"/>
      <c r="I1134" s="8">
        <v>2</v>
      </c>
      <c r="J1134" s="11">
        <v>1.3471037269869781E-3</v>
      </c>
      <c r="K1134" s="18">
        <f t="shared" si="159"/>
        <v>3.0567534800179619</v>
      </c>
      <c r="L1134" s="10">
        <f t="shared" si="162"/>
        <v>1.1239682546026046</v>
      </c>
      <c r="M1134" s="10">
        <v>1.1807903008531657</v>
      </c>
      <c r="N1134" s="10">
        <v>0.40561293219577915</v>
      </c>
      <c r="O1134" s="247">
        <f t="shared" si="160"/>
        <v>0.40561293219577915</v>
      </c>
      <c r="P1134" s="10">
        <f t="shared" si="163"/>
        <v>5.7671249676695107</v>
      </c>
      <c r="Q1134" s="11">
        <f t="shared" si="164"/>
        <v>5.3153225508474754E-2</v>
      </c>
    </row>
    <row r="1135" spans="1:17">
      <c r="A1135" s="9">
        <f t="shared" si="161"/>
        <v>123</v>
      </c>
      <c r="B1135" s="14" t="s">
        <v>1170</v>
      </c>
      <c r="C1135" s="8">
        <f>димвенканали!C1135</f>
        <v>144.4</v>
      </c>
      <c r="D1135" s="8">
        <f>димвенканали!D1135</f>
        <v>0</v>
      </c>
      <c r="E1135" s="8">
        <f>димвенканали!E1135</f>
        <v>0</v>
      </c>
      <c r="F1135" s="8">
        <f t="shared" si="165"/>
        <v>144.4</v>
      </c>
      <c r="G1135" s="8"/>
      <c r="H1135" s="8"/>
      <c r="I1135" s="8">
        <v>3</v>
      </c>
      <c r="J1135" s="11">
        <v>2.0206555904804671E-3</v>
      </c>
      <c r="K1135" s="18">
        <f t="shared" si="159"/>
        <v>4.5851302200269428</v>
      </c>
      <c r="L1135" s="10">
        <f t="shared" si="162"/>
        <v>1.6859523819039071</v>
      </c>
      <c r="M1135" s="10">
        <v>1.7711854512797487</v>
      </c>
      <c r="N1135" s="10">
        <v>0.60841939829366876</v>
      </c>
      <c r="O1135" s="247">
        <f t="shared" si="160"/>
        <v>0.60841939829366876</v>
      </c>
      <c r="P1135" s="10">
        <f t="shared" si="163"/>
        <v>8.6506874515042682</v>
      </c>
      <c r="Q1135" s="11">
        <f t="shared" si="164"/>
        <v>5.9907807835902133E-2</v>
      </c>
    </row>
    <row r="1136" spans="1:17">
      <c r="A1136" s="9">
        <f t="shared" si="161"/>
        <v>124</v>
      </c>
      <c r="B1136" s="14" t="s">
        <v>1171</v>
      </c>
      <c r="C1136" s="8">
        <f>димвенканали!C1136</f>
        <v>325.10000000000002</v>
      </c>
      <c r="D1136" s="8">
        <f>димвенканали!D1136</f>
        <v>0</v>
      </c>
      <c r="E1136" s="8">
        <f>димвенканали!E1136</f>
        <v>0</v>
      </c>
      <c r="F1136" s="8">
        <f t="shared" si="165"/>
        <v>325.10000000000002</v>
      </c>
      <c r="G1136" s="8"/>
      <c r="H1136" s="8"/>
      <c r="I1136" s="8">
        <v>8</v>
      </c>
      <c r="J1136" s="11">
        <v>5.3884149079479124E-3</v>
      </c>
      <c r="K1136" s="18">
        <f t="shared" si="159"/>
        <v>12.227013920071848</v>
      </c>
      <c r="L1136" s="10">
        <f t="shared" si="162"/>
        <v>4.4958730184104185</v>
      </c>
      <c r="M1136" s="10">
        <v>4.7231612034126629</v>
      </c>
      <c r="N1136" s="10">
        <v>1.6224517287831166</v>
      </c>
      <c r="O1136" s="247">
        <f t="shared" si="160"/>
        <v>1.6224517287831166</v>
      </c>
      <c r="P1136" s="10">
        <f t="shared" si="163"/>
        <v>23.068499870678043</v>
      </c>
      <c r="Q1136" s="11">
        <f t="shared" si="164"/>
        <v>7.0958166320141625E-2</v>
      </c>
    </row>
    <row r="1137" spans="1:17">
      <c r="A1137" s="9">
        <f t="shared" si="161"/>
        <v>125</v>
      </c>
      <c r="B1137" s="14" t="s">
        <v>1172</v>
      </c>
      <c r="C1137" s="8">
        <f>димвенканали!C1137</f>
        <v>116.4</v>
      </c>
      <c r="D1137" s="8">
        <f>димвенканали!D1137</f>
        <v>0</v>
      </c>
      <c r="E1137" s="8">
        <f>димвенканали!E1137</f>
        <v>0</v>
      </c>
      <c r="F1137" s="8">
        <f t="shared" si="165"/>
        <v>116.4</v>
      </c>
      <c r="G1137" s="8"/>
      <c r="H1137" s="8"/>
      <c r="I1137" s="8">
        <v>3</v>
      </c>
      <c r="J1137" s="11">
        <v>2.0206555904804671E-3</v>
      </c>
      <c r="K1137" s="18">
        <f t="shared" si="159"/>
        <v>4.5851302200269428</v>
      </c>
      <c r="L1137" s="10">
        <f t="shared" si="162"/>
        <v>1.6859523819039071</v>
      </c>
      <c r="M1137" s="10">
        <v>1.7711854512797487</v>
      </c>
      <c r="N1137" s="10">
        <v>0.60841939829366876</v>
      </c>
      <c r="O1137" s="247">
        <f t="shared" si="160"/>
        <v>0.60841939829366876</v>
      </c>
      <c r="P1137" s="10">
        <f t="shared" si="163"/>
        <v>8.6506874515042682</v>
      </c>
      <c r="Q1137" s="11">
        <f t="shared" si="164"/>
        <v>7.4318620717390621E-2</v>
      </c>
    </row>
    <row r="1138" spans="1:17">
      <c r="A1138" s="9">
        <f t="shared" si="161"/>
        <v>126</v>
      </c>
      <c r="B1138" s="14" t="s">
        <v>1173</v>
      </c>
      <c r="C1138" s="8">
        <f>димвенканали!C1138</f>
        <v>323.89999999999998</v>
      </c>
      <c r="D1138" s="8">
        <f>димвенканали!D1138</f>
        <v>0</v>
      </c>
      <c r="E1138" s="8">
        <f>димвенканали!E1138</f>
        <v>0</v>
      </c>
      <c r="F1138" s="8">
        <f t="shared" si="165"/>
        <v>323.89999999999998</v>
      </c>
      <c r="G1138" s="8"/>
      <c r="H1138" s="8"/>
      <c r="I1138" s="8">
        <v>8</v>
      </c>
      <c r="J1138" s="11">
        <v>5.3884149079479124E-3</v>
      </c>
      <c r="K1138" s="18">
        <f t="shared" si="159"/>
        <v>12.227013920071848</v>
      </c>
      <c r="L1138" s="10">
        <f t="shared" si="162"/>
        <v>4.4958730184104185</v>
      </c>
      <c r="M1138" s="10">
        <v>4.7231612034126629</v>
      </c>
      <c r="N1138" s="10">
        <v>1.6224517287831166</v>
      </c>
      <c r="O1138" s="247">
        <f t="shared" si="160"/>
        <v>1.6224517287831166</v>
      </c>
      <c r="P1138" s="10">
        <f t="shared" si="163"/>
        <v>23.068499870678043</v>
      </c>
      <c r="Q1138" s="11">
        <f t="shared" si="164"/>
        <v>7.1221055482179815E-2</v>
      </c>
    </row>
    <row r="1139" spans="1:17">
      <c r="A1139" s="9">
        <f t="shared" si="161"/>
        <v>127</v>
      </c>
      <c r="B1139" s="14" t="s">
        <v>1174</v>
      </c>
      <c r="C1139" s="8">
        <f>димвенканали!C1139</f>
        <v>176.7</v>
      </c>
      <c r="D1139" s="8">
        <f>димвенканали!D1139</f>
        <v>0</v>
      </c>
      <c r="E1139" s="8">
        <f>димвенканали!E1139</f>
        <v>0</v>
      </c>
      <c r="F1139" s="8">
        <f t="shared" si="165"/>
        <v>176.7</v>
      </c>
      <c r="G1139" s="8"/>
      <c r="H1139" s="8"/>
      <c r="I1139" s="8">
        <v>2</v>
      </c>
      <c r="J1139" s="11">
        <v>1.3471037269869781E-3</v>
      </c>
      <c r="K1139" s="18">
        <f t="shared" si="159"/>
        <v>3.0567534800179619</v>
      </c>
      <c r="L1139" s="10">
        <f t="shared" si="162"/>
        <v>1.1239682546026046</v>
      </c>
      <c r="M1139" s="10">
        <v>1.1807903008531657</v>
      </c>
      <c r="N1139" s="10">
        <v>0.40561293219577915</v>
      </c>
      <c r="O1139" s="247">
        <f t="shared" si="160"/>
        <v>0.40561293219577915</v>
      </c>
      <c r="P1139" s="10">
        <f t="shared" si="163"/>
        <v>5.7671249676695107</v>
      </c>
      <c r="Q1139" s="11">
        <f t="shared" si="164"/>
        <v>3.2637945487659935E-2</v>
      </c>
    </row>
    <row r="1140" spans="1:17">
      <c r="A1140" s="9">
        <f t="shared" si="161"/>
        <v>128</v>
      </c>
      <c r="B1140" s="14" t="s">
        <v>1175</v>
      </c>
      <c r="C1140" s="8">
        <f>димвенканали!C1140</f>
        <v>248.4</v>
      </c>
      <c r="D1140" s="8">
        <f>димвенканали!D1140</f>
        <v>0</v>
      </c>
      <c r="E1140" s="8">
        <f>димвенканали!E1140</f>
        <v>0</v>
      </c>
      <c r="F1140" s="8">
        <f t="shared" si="165"/>
        <v>248.4</v>
      </c>
      <c r="G1140" s="8"/>
      <c r="H1140" s="8"/>
      <c r="I1140" s="8">
        <v>2</v>
      </c>
      <c r="J1140" s="11">
        <v>1.3471037269869781E-3</v>
      </c>
      <c r="K1140" s="18">
        <f t="shared" ref="K1140:K1202" si="166">J1140*$K$2</f>
        <v>3.0567534800179619</v>
      </c>
      <c r="L1140" s="10">
        <f t="shared" si="162"/>
        <v>1.1239682546026046</v>
      </c>
      <c r="M1140" s="10">
        <v>1.1807903008531657</v>
      </c>
      <c r="N1140" s="10">
        <v>0.40561293219577915</v>
      </c>
      <c r="O1140" s="247">
        <f t="shared" si="160"/>
        <v>0.40561293219577915</v>
      </c>
      <c r="P1140" s="10">
        <f t="shared" si="163"/>
        <v>5.7671249676695107</v>
      </c>
      <c r="Q1140" s="11">
        <f t="shared" si="164"/>
        <v>2.3217089241825726E-2</v>
      </c>
    </row>
    <row r="1141" spans="1:17">
      <c r="A1141" s="9">
        <f t="shared" si="161"/>
        <v>129</v>
      </c>
      <c r="B1141" s="14" t="s">
        <v>1176</v>
      </c>
      <c r="C1141" s="8">
        <f>димвенканали!C1141</f>
        <v>192.4</v>
      </c>
      <c r="D1141" s="8">
        <f>димвенканали!D1141</f>
        <v>0</v>
      </c>
      <c r="E1141" s="8">
        <f>димвенканали!E1141</f>
        <v>0</v>
      </c>
      <c r="F1141" s="8">
        <f t="shared" si="165"/>
        <v>192.4</v>
      </c>
      <c r="G1141" s="8"/>
      <c r="H1141" s="8"/>
      <c r="I1141" s="8">
        <v>4</v>
      </c>
      <c r="J1141" s="11">
        <v>2.6942074539739562E-3</v>
      </c>
      <c r="K1141" s="18">
        <f t="shared" si="166"/>
        <v>6.1135069600359238</v>
      </c>
      <c r="L1141" s="10">
        <f t="shared" si="162"/>
        <v>2.2479365092052093</v>
      </c>
      <c r="M1141" s="10">
        <v>2.3615806017063314</v>
      </c>
      <c r="N1141" s="10">
        <v>0.8112258643915583</v>
      </c>
      <c r="O1141" s="247">
        <f t="shared" ref="O1141:O1204" si="167">N1141*$O$2</f>
        <v>0.8112258643915583</v>
      </c>
      <c r="P1141" s="10">
        <f t="shared" si="163"/>
        <v>11.534249935339021</v>
      </c>
      <c r="Q1141" s="11">
        <f t="shared" si="164"/>
        <v>5.9949323988248551E-2</v>
      </c>
    </row>
    <row r="1142" spans="1:17">
      <c r="A1142" s="9">
        <f t="shared" ref="A1142:A1205" si="168">A1141+1</f>
        <v>130</v>
      </c>
      <c r="B1142" s="14" t="s">
        <v>1177</v>
      </c>
      <c r="C1142" s="8">
        <f>димвенканали!C1142</f>
        <v>114.5</v>
      </c>
      <c r="D1142" s="8">
        <f>димвенканали!D1142</f>
        <v>0</v>
      </c>
      <c r="E1142" s="8">
        <f>димвенканали!E1142</f>
        <v>0</v>
      </c>
      <c r="F1142" s="8">
        <f t="shared" si="165"/>
        <v>114.5</v>
      </c>
      <c r="G1142" s="8"/>
      <c r="H1142" s="8"/>
      <c r="I1142" s="8">
        <v>1</v>
      </c>
      <c r="J1142" s="11">
        <v>6.7355186349348905E-4</v>
      </c>
      <c r="K1142" s="18">
        <f t="shared" si="166"/>
        <v>1.5283767400089809</v>
      </c>
      <c r="L1142" s="10">
        <f t="shared" si="162"/>
        <v>0.56198412730130232</v>
      </c>
      <c r="M1142" s="10">
        <v>0.59039515042658286</v>
      </c>
      <c r="N1142" s="10">
        <v>0.40561293219577915</v>
      </c>
      <c r="O1142" s="247">
        <f t="shared" si="167"/>
        <v>0.40561293219577915</v>
      </c>
      <c r="P1142" s="10">
        <f t="shared" si="163"/>
        <v>3.0863689499326452</v>
      </c>
      <c r="Q1142" s="11">
        <f t="shared" si="164"/>
        <v>2.6955187335656289E-2</v>
      </c>
    </row>
    <row r="1143" spans="1:17">
      <c r="A1143" s="9">
        <f t="shared" si="168"/>
        <v>131</v>
      </c>
      <c r="B1143" s="14" t="s">
        <v>1178</v>
      </c>
      <c r="C1143" s="8">
        <f>димвенканали!C1143</f>
        <v>617.4</v>
      </c>
      <c r="D1143" s="8">
        <f>димвенканали!D1143</f>
        <v>0</v>
      </c>
      <c r="E1143" s="8">
        <f>димвенканали!E1143</f>
        <v>0</v>
      </c>
      <c r="F1143" s="8">
        <f t="shared" si="165"/>
        <v>617.4</v>
      </c>
      <c r="G1143" s="8"/>
      <c r="H1143" s="8"/>
      <c r="I1143" s="8">
        <v>16</v>
      </c>
      <c r="J1143" s="11">
        <v>1.0776829815895825E-2</v>
      </c>
      <c r="K1143" s="18">
        <f t="shared" si="166"/>
        <v>24.454027840143695</v>
      </c>
      <c r="L1143" s="10">
        <f t="shared" si="162"/>
        <v>8.9917460368208371</v>
      </c>
      <c r="M1143" s="10">
        <v>9.4463224068253258</v>
      </c>
      <c r="N1143" s="10">
        <v>3.2449034575662332</v>
      </c>
      <c r="O1143" s="247">
        <f t="shared" si="167"/>
        <v>3.2449034575662332</v>
      </c>
      <c r="P1143" s="10">
        <f t="shared" si="163"/>
        <v>46.136999741356085</v>
      </c>
      <c r="Q1143" s="11">
        <f t="shared" si="164"/>
        <v>7.4727890737538202E-2</v>
      </c>
    </row>
    <row r="1144" spans="1:17">
      <c r="A1144" s="9">
        <f t="shared" si="168"/>
        <v>132</v>
      </c>
      <c r="B1144" s="14" t="s">
        <v>1179</v>
      </c>
      <c r="C1144" s="8">
        <f>димвенканали!C1144</f>
        <v>852.7</v>
      </c>
      <c r="D1144" s="8">
        <f>димвенканали!D1144</f>
        <v>0</v>
      </c>
      <c r="E1144" s="8">
        <f>димвенканали!E1144</f>
        <v>0</v>
      </c>
      <c r="F1144" s="8">
        <f t="shared" si="165"/>
        <v>852.7</v>
      </c>
      <c r="G1144" s="8"/>
      <c r="H1144" s="8"/>
      <c r="I1144" s="8">
        <v>18</v>
      </c>
      <c r="J1144" s="11">
        <v>1.2123933542882803E-2</v>
      </c>
      <c r="K1144" s="18">
        <f t="shared" si="166"/>
        <v>27.510781320161655</v>
      </c>
      <c r="L1144" s="10">
        <f t="shared" si="162"/>
        <v>10.115714291423441</v>
      </c>
      <c r="M1144" s="10">
        <v>10.627112707678492</v>
      </c>
      <c r="N1144" s="10">
        <v>3.6505163897620121</v>
      </c>
      <c r="O1144" s="247">
        <f t="shared" si="167"/>
        <v>3.6505163897620121</v>
      </c>
      <c r="P1144" s="10">
        <f t="shared" si="163"/>
        <v>51.904124709025602</v>
      </c>
      <c r="Q1144" s="11">
        <f t="shared" si="164"/>
        <v>6.0870323336490673E-2</v>
      </c>
    </row>
    <row r="1145" spans="1:17">
      <c r="A1145" s="9">
        <f t="shared" si="168"/>
        <v>133</v>
      </c>
      <c r="B1145" s="14" t="s">
        <v>1180</v>
      </c>
      <c r="C1145" s="8">
        <f>димвенканали!C1145</f>
        <v>70.099999999999994</v>
      </c>
      <c r="D1145" s="8">
        <f>димвенканали!D1145</f>
        <v>0</v>
      </c>
      <c r="E1145" s="8">
        <f>димвенканали!E1145</f>
        <v>0</v>
      </c>
      <c r="F1145" s="8">
        <f t="shared" si="165"/>
        <v>70.099999999999994</v>
      </c>
      <c r="G1145" s="8"/>
      <c r="H1145" s="8"/>
      <c r="I1145" s="8">
        <v>2</v>
      </c>
      <c r="J1145" s="11">
        <v>1.3471037269869781E-3</v>
      </c>
      <c r="K1145" s="18">
        <f t="shared" si="166"/>
        <v>3.0567534800179619</v>
      </c>
      <c r="L1145" s="10">
        <f t="shared" si="162"/>
        <v>1.1239682546026046</v>
      </c>
      <c r="M1145" s="10">
        <v>1.1807903008531657</v>
      </c>
      <c r="N1145" s="10">
        <v>0.40561293219577915</v>
      </c>
      <c r="O1145" s="247">
        <f t="shared" si="167"/>
        <v>0.40561293219577915</v>
      </c>
      <c r="P1145" s="10">
        <f t="shared" si="163"/>
        <v>5.7671249676695107</v>
      </c>
      <c r="Q1145" s="11">
        <f t="shared" si="164"/>
        <v>8.2269971008124262E-2</v>
      </c>
    </row>
    <row r="1146" spans="1:17">
      <c r="A1146" s="9">
        <f t="shared" si="168"/>
        <v>134</v>
      </c>
      <c r="B1146" s="14" t="s">
        <v>1181</v>
      </c>
      <c r="C1146" s="8">
        <f>димвенканали!C1146</f>
        <v>60.6</v>
      </c>
      <c r="D1146" s="8">
        <f>димвенканали!D1146</f>
        <v>0</v>
      </c>
      <c r="E1146" s="8">
        <f>димвенканали!E1146</f>
        <v>0</v>
      </c>
      <c r="F1146" s="8">
        <f t="shared" si="165"/>
        <v>60.6</v>
      </c>
      <c r="G1146" s="8"/>
      <c r="H1146" s="8"/>
      <c r="I1146" s="8">
        <v>2</v>
      </c>
      <c r="J1146" s="11">
        <v>1.3471037269869781E-3</v>
      </c>
      <c r="K1146" s="18">
        <f t="shared" si="166"/>
        <v>3.0567534800179619</v>
      </c>
      <c r="L1146" s="10">
        <f t="shared" si="162"/>
        <v>1.1239682546026046</v>
      </c>
      <c r="M1146" s="10">
        <v>1.1807903008531657</v>
      </c>
      <c r="N1146" s="10">
        <v>0.40561293219577915</v>
      </c>
      <c r="O1146" s="247">
        <f t="shared" si="167"/>
        <v>0.40561293219577915</v>
      </c>
      <c r="P1146" s="10">
        <f t="shared" si="163"/>
        <v>5.7671249676695107</v>
      </c>
      <c r="Q1146" s="11">
        <f t="shared" si="164"/>
        <v>9.516707867441436E-2</v>
      </c>
    </row>
    <row r="1147" spans="1:17">
      <c r="A1147" s="9">
        <f t="shared" si="168"/>
        <v>135</v>
      </c>
      <c r="B1147" s="14" t="s">
        <v>1182</v>
      </c>
      <c r="C1147" s="8">
        <f>димвенканали!C1147</f>
        <v>66.45</v>
      </c>
      <c r="D1147" s="8">
        <f>димвенканали!D1147</f>
        <v>0</v>
      </c>
      <c r="E1147" s="8">
        <f>димвенканали!E1147</f>
        <v>0</v>
      </c>
      <c r="F1147" s="8">
        <f t="shared" si="165"/>
        <v>66.45</v>
      </c>
      <c r="G1147" s="8"/>
      <c r="H1147" s="8"/>
      <c r="I1147" s="8">
        <v>2</v>
      </c>
      <c r="J1147" s="11">
        <v>1.3471037269869781E-3</v>
      </c>
      <c r="K1147" s="18">
        <f t="shared" si="166"/>
        <v>3.0567534800179619</v>
      </c>
      <c r="L1147" s="10">
        <f t="shared" si="162"/>
        <v>1.1239682546026046</v>
      </c>
      <c r="M1147" s="10">
        <v>1.1807903008531657</v>
      </c>
      <c r="N1147" s="10">
        <v>0.40561293219577915</v>
      </c>
      <c r="O1147" s="247">
        <f t="shared" si="167"/>
        <v>0.40561293219577915</v>
      </c>
      <c r="P1147" s="10">
        <f t="shared" si="163"/>
        <v>5.7671249676695107</v>
      </c>
      <c r="Q1147" s="11">
        <f t="shared" si="164"/>
        <v>8.6788938565380142E-2</v>
      </c>
    </row>
    <row r="1148" spans="1:17">
      <c r="A1148" s="9">
        <f t="shared" si="168"/>
        <v>136</v>
      </c>
      <c r="B1148" s="14" t="s">
        <v>1183</v>
      </c>
      <c r="C1148" s="8">
        <f>димвенканали!C1148</f>
        <v>76.5</v>
      </c>
      <c r="D1148" s="8">
        <f>димвенканали!D1148</f>
        <v>0</v>
      </c>
      <c r="E1148" s="8">
        <f>димвенканали!E1148</f>
        <v>0</v>
      </c>
      <c r="F1148" s="8">
        <f t="shared" si="165"/>
        <v>76.5</v>
      </c>
      <c r="G1148" s="8"/>
      <c r="H1148" s="8"/>
      <c r="I1148" s="8">
        <v>2</v>
      </c>
      <c r="J1148" s="11">
        <v>1.3471037269869781E-3</v>
      </c>
      <c r="K1148" s="18">
        <f t="shared" si="166"/>
        <v>3.0567534800179619</v>
      </c>
      <c r="L1148" s="10">
        <f t="shared" si="162"/>
        <v>1.1239682546026046</v>
      </c>
      <c r="M1148" s="10">
        <v>1.1807903008531657</v>
      </c>
      <c r="N1148" s="10">
        <v>0.40561293219577915</v>
      </c>
      <c r="O1148" s="247">
        <f t="shared" si="167"/>
        <v>0.40561293219577915</v>
      </c>
      <c r="P1148" s="10">
        <f t="shared" si="163"/>
        <v>5.7671249676695107</v>
      </c>
      <c r="Q1148" s="11">
        <f t="shared" si="164"/>
        <v>7.5387254479340013E-2</v>
      </c>
    </row>
    <row r="1149" spans="1:17">
      <c r="A1149" s="9">
        <f t="shared" si="168"/>
        <v>137</v>
      </c>
      <c r="B1149" s="14" t="s">
        <v>1184</v>
      </c>
      <c r="C1149" s="8">
        <f>димвенканали!C1149</f>
        <v>26.4</v>
      </c>
      <c r="D1149" s="8">
        <f>димвенканали!D1149</f>
        <v>0</v>
      </c>
      <c r="E1149" s="8">
        <f>димвенканали!E1149</f>
        <v>0</v>
      </c>
      <c r="F1149" s="8">
        <f t="shared" si="165"/>
        <v>26.4</v>
      </c>
      <c r="G1149" s="8"/>
      <c r="H1149" s="8"/>
      <c r="I1149" s="8">
        <v>1</v>
      </c>
      <c r="J1149" s="11">
        <v>6.7355186349348905E-4</v>
      </c>
      <c r="K1149" s="18">
        <f t="shared" si="166"/>
        <v>1.5283767400089809</v>
      </c>
      <c r="L1149" s="10">
        <f t="shared" si="162"/>
        <v>0.56198412730130232</v>
      </c>
      <c r="M1149" s="10">
        <v>0.59039515042658286</v>
      </c>
      <c r="N1149" s="10">
        <v>0.20280646609788958</v>
      </c>
      <c r="O1149" s="247">
        <f t="shared" si="167"/>
        <v>0.20280646609788958</v>
      </c>
      <c r="P1149" s="10">
        <f t="shared" si="163"/>
        <v>2.8835624838347553</v>
      </c>
      <c r="Q1149" s="11">
        <f t="shared" si="164"/>
        <v>0.10922585166040741</v>
      </c>
    </row>
    <row r="1150" spans="1:17">
      <c r="A1150" s="9">
        <f t="shared" si="168"/>
        <v>138</v>
      </c>
      <c r="B1150" s="14" t="s">
        <v>1185</v>
      </c>
      <c r="C1150" s="8">
        <f>димвенканали!C1150</f>
        <v>85.8</v>
      </c>
      <c r="D1150" s="8">
        <f>димвенканали!D1150</f>
        <v>0</v>
      </c>
      <c r="E1150" s="8">
        <f>димвенканали!E1150</f>
        <v>0</v>
      </c>
      <c r="F1150" s="8">
        <f t="shared" si="165"/>
        <v>85.8</v>
      </c>
      <c r="G1150" s="8"/>
      <c r="H1150" s="8"/>
      <c r="I1150" s="8">
        <v>2</v>
      </c>
      <c r="J1150" s="11">
        <v>1.3471037269869781E-3</v>
      </c>
      <c r="K1150" s="18">
        <f t="shared" si="166"/>
        <v>3.0567534800179619</v>
      </c>
      <c r="L1150" s="10">
        <f t="shared" si="162"/>
        <v>1.1239682546026046</v>
      </c>
      <c r="M1150" s="10">
        <v>1.1807903008531657</v>
      </c>
      <c r="N1150" s="10">
        <v>0.40561293219577915</v>
      </c>
      <c r="O1150" s="247">
        <f t="shared" si="167"/>
        <v>0.40561293219577915</v>
      </c>
      <c r="P1150" s="10">
        <f t="shared" si="163"/>
        <v>5.7671249676695107</v>
      </c>
      <c r="Q1150" s="11">
        <f t="shared" si="164"/>
        <v>6.721590871409687E-2</v>
      </c>
    </row>
    <row r="1151" spans="1:17">
      <c r="A1151" s="9">
        <f t="shared" si="168"/>
        <v>139</v>
      </c>
      <c r="B1151" s="14" t="s">
        <v>1186</v>
      </c>
      <c r="C1151" s="8">
        <f>димвенканали!C1151</f>
        <v>125.9</v>
      </c>
      <c r="D1151" s="8">
        <f>димвенканали!D1151</f>
        <v>0</v>
      </c>
      <c r="E1151" s="8">
        <f>димвенканали!E1151</f>
        <v>0</v>
      </c>
      <c r="F1151" s="8">
        <f t="shared" si="165"/>
        <v>125.9</v>
      </c>
      <c r="G1151" s="8"/>
      <c r="H1151" s="8"/>
      <c r="I1151" s="8">
        <v>3</v>
      </c>
      <c r="J1151" s="11">
        <v>2.0206555904804671E-3</v>
      </c>
      <c r="K1151" s="18">
        <f t="shared" si="166"/>
        <v>4.5851302200269428</v>
      </c>
      <c r="L1151" s="10">
        <f t="shared" si="162"/>
        <v>1.6859523819039071</v>
      </c>
      <c r="M1151" s="10">
        <v>1.7711854512797487</v>
      </c>
      <c r="N1151" s="10">
        <v>0.60841939829366876</v>
      </c>
      <c r="O1151" s="247">
        <f t="shared" si="167"/>
        <v>0.60841939829366876</v>
      </c>
      <c r="P1151" s="10">
        <f t="shared" si="163"/>
        <v>8.6506874515042682</v>
      </c>
      <c r="Q1151" s="11">
        <f t="shared" si="164"/>
        <v>6.8710781981765431E-2</v>
      </c>
    </row>
    <row r="1152" spans="1:17">
      <c r="A1152" s="9">
        <f t="shared" si="168"/>
        <v>140</v>
      </c>
      <c r="B1152" s="14" t="s">
        <v>1187</v>
      </c>
      <c r="C1152" s="8">
        <f>димвенканали!C1152</f>
        <v>81</v>
      </c>
      <c r="D1152" s="8">
        <f>димвенканали!D1152</f>
        <v>0</v>
      </c>
      <c r="E1152" s="8">
        <f>димвенканали!E1152</f>
        <v>0</v>
      </c>
      <c r="F1152" s="8">
        <f t="shared" si="165"/>
        <v>81</v>
      </c>
      <c r="G1152" s="8"/>
      <c r="H1152" s="8"/>
      <c r="I1152" s="8">
        <v>2</v>
      </c>
      <c r="J1152" s="11">
        <v>1.3471037269869781E-3</v>
      </c>
      <c r="K1152" s="18">
        <f t="shared" si="166"/>
        <v>3.0567534800179619</v>
      </c>
      <c r="L1152" s="10">
        <f t="shared" si="162"/>
        <v>1.1239682546026046</v>
      </c>
      <c r="M1152" s="10">
        <v>1.1807903008531657</v>
      </c>
      <c r="N1152" s="10">
        <v>0.40561293219577915</v>
      </c>
      <c r="O1152" s="247">
        <f t="shared" si="167"/>
        <v>0.40561293219577915</v>
      </c>
      <c r="P1152" s="10">
        <f t="shared" si="163"/>
        <v>5.7671249676695107</v>
      </c>
      <c r="Q1152" s="11">
        <f t="shared" si="164"/>
        <v>7.1199073674932237E-2</v>
      </c>
    </row>
    <row r="1153" spans="1:17">
      <c r="A1153" s="9">
        <f t="shared" si="168"/>
        <v>141</v>
      </c>
      <c r="B1153" s="14" t="s">
        <v>1188</v>
      </c>
      <c r="C1153" s="8">
        <f>димвенканали!C1153</f>
        <v>62.4</v>
      </c>
      <c r="D1153" s="8">
        <f>димвенканали!D1153</f>
        <v>0</v>
      </c>
      <c r="E1153" s="8">
        <f>димвенканали!E1153</f>
        <v>0</v>
      </c>
      <c r="F1153" s="8">
        <f t="shared" si="165"/>
        <v>62.4</v>
      </c>
      <c r="G1153" s="8"/>
      <c r="H1153" s="8"/>
      <c r="I1153" s="8">
        <v>2</v>
      </c>
      <c r="J1153" s="11">
        <v>1.3471037269869781E-3</v>
      </c>
      <c r="K1153" s="18">
        <f t="shared" si="166"/>
        <v>3.0567534800179619</v>
      </c>
      <c r="L1153" s="10">
        <f t="shared" si="162"/>
        <v>1.1239682546026046</v>
      </c>
      <c r="M1153" s="10">
        <v>1.1807903008531657</v>
      </c>
      <c r="N1153" s="10">
        <v>0.40561293219577915</v>
      </c>
      <c r="O1153" s="247">
        <f t="shared" si="167"/>
        <v>0.40561293219577915</v>
      </c>
      <c r="P1153" s="10">
        <f t="shared" si="163"/>
        <v>5.7671249676695107</v>
      </c>
      <c r="Q1153" s="11">
        <f t="shared" si="164"/>
        <v>9.2421874481883187E-2</v>
      </c>
    </row>
    <row r="1154" spans="1:17">
      <c r="A1154" s="9">
        <f t="shared" si="168"/>
        <v>142</v>
      </c>
      <c r="B1154" s="14" t="s">
        <v>1189</v>
      </c>
      <c r="C1154" s="8">
        <f>димвенканали!C1154</f>
        <v>35.4</v>
      </c>
      <c r="D1154" s="8">
        <f>димвенканали!D1154</f>
        <v>0</v>
      </c>
      <c r="E1154" s="8">
        <f>димвенканали!E1154</f>
        <v>0</v>
      </c>
      <c r="F1154" s="8">
        <f t="shared" si="165"/>
        <v>35.4</v>
      </c>
      <c r="G1154" s="8"/>
      <c r="H1154" s="8"/>
      <c r="I1154" s="8">
        <v>1</v>
      </c>
      <c r="J1154" s="11">
        <v>6.7355186349348905E-4</v>
      </c>
      <c r="K1154" s="18">
        <f t="shared" si="166"/>
        <v>1.5283767400089809</v>
      </c>
      <c r="L1154" s="10">
        <f t="shared" si="162"/>
        <v>0.56198412730130232</v>
      </c>
      <c r="M1154" s="10">
        <v>0.59039515042658286</v>
      </c>
      <c r="N1154" s="10">
        <v>0.20280646609788958</v>
      </c>
      <c r="O1154" s="247">
        <f t="shared" si="167"/>
        <v>0.20280646609788958</v>
      </c>
      <c r="P1154" s="10">
        <f t="shared" si="163"/>
        <v>2.8835624838347553</v>
      </c>
      <c r="Q1154" s="11">
        <f t="shared" si="164"/>
        <v>8.1456567339964842E-2</v>
      </c>
    </row>
    <row r="1155" spans="1:17">
      <c r="A1155" s="9">
        <f t="shared" si="168"/>
        <v>143</v>
      </c>
      <c r="B1155" s="14" t="s">
        <v>1190</v>
      </c>
      <c r="C1155" s="8">
        <f>димвенканали!C1155</f>
        <v>71.2</v>
      </c>
      <c r="D1155" s="8">
        <f>димвенканали!D1155</f>
        <v>0</v>
      </c>
      <c r="E1155" s="8">
        <f>димвенканали!E1155</f>
        <v>0</v>
      </c>
      <c r="F1155" s="8">
        <f t="shared" si="165"/>
        <v>71.2</v>
      </c>
      <c r="G1155" s="8"/>
      <c r="H1155" s="8"/>
      <c r="I1155" s="8">
        <v>2</v>
      </c>
      <c r="J1155" s="11">
        <v>1.3471037269869781E-3</v>
      </c>
      <c r="K1155" s="18">
        <f t="shared" si="166"/>
        <v>3.0567534800179619</v>
      </c>
      <c r="L1155" s="10">
        <f t="shared" si="162"/>
        <v>1.1239682546026046</v>
      </c>
      <c r="M1155" s="10">
        <v>1.1807903008531657</v>
      </c>
      <c r="N1155" s="10">
        <v>0.40561293219577915</v>
      </c>
      <c r="O1155" s="247">
        <f t="shared" si="167"/>
        <v>0.40561293219577915</v>
      </c>
      <c r="P1155" s="10">
        <f t="shared" si="163"/>
        <v>5.7671249676695107</v>
      </c>
      <c r="Q1155" s="11">
        <f t="shared" si="164"/>
        <v>8.0998946175133577E-2</v>
      </c>
    </row>
    <row r="1156" spans="1:17">
      <c r="A1156" s="9">
        <f t="shared" si="168"/>
        <v>144</v>
      </c>
      <c r="B1156" s="14" t="s">
        <v>1191</v>
      </c>
      <c r="C1156" s="8">
        <f>димвенканали!C1156</f>
        <v>78.3</v>
      </c>
      <c r="D1156" s="8">
        <f>димвенканали!D1156</f>
        <v>0</v>
      </c>
      <c r="E1156" s="8">
        <f>димвенканали!E1156</f>
        <v>0</v>
      </c>
      <c r="F1156" s="8">
        <f t="shared" si="165"/>
        <v>78.3</v>
      </c>
      <c r="G1156" s="8"/>
      <c r="H1156" s="8"/>
      <c r="I1156" s="8">
        <v>2</v>
      </c>
      <c r="J1156" s="11">
        <v>1.3471037269869781E-3</v>
      </c>
      <c r="K1156" s="18">
        <f t="shared" si="166"/>
        <v>3.0567534800179619</v>
      </c>
      <c r="L1156" s="10">
        <f t="shared" si="162"/>
        <v>1.1239682546026046</v>
      </c>
      <c r="M1156" s="10">
        <v>1.1807903008531657</v>
      </c>
      <c r="N1156" s="10">
        <v>0.40561293219577915</v>
      </c>
      <c r="O1156" s="247">
        <f t="shared" si="167"/>
        <v>0.40561293219577915</v>
      </c>
      <c r="P1156" s="10">
        <f t="shared" si="163"/>
        <v>5.7671249676695107</v>
      </c>
      <c r="Q1156" s="11">
        <f t="shared" si="164"/>
        <v>7.3654214146481614E-2</v>
      </c>
    </row>
    <row r="1157" spans="1:17">
      <c r="A1157" s="9">
        <f t="shared" si="168"/>
        <v>145</v>
      </c>
      <c r="B1157" s="14" t="s">
        <v>1192</v>
      </c>
      <c r="C1157" s="8">
        <f>димвенканали!C1157</f>
        <v>69.400000000000006</v>
      </c>
      <c r="D1157" s="8">
        <f>димвенканали!D1157</f>
        <v>0</v>
      </c>
      <c r="E1157" s="8">
        <f>димвенканали!E1157</f>
        <v>0</v>
      </c>
      <c r="F1157" s="8">
        <f t="shared" si="165"/>
        <v>69.400000000000006</v>
      </c>
      <c r="G1157" s="8"/>
      <c r="H1157" s="8"/>
      <c r="I1157" s="8">
        <v>2</v>
      </c>
      <c r="J1157" s="11">
        <v>1.3471037269869781E-3</v>
      </c>
      <c r="K1157" s="18">
        <f t="shared" si="166"/>
        <v>3.0567534800179619</v>
      </c>
      <c r="L1157" s="10">
        <f t="shared" si="162"/>
        <v>1.1239682546026046</v>
      </c>
      <c r="M1157" s="10">
        <v>1.1807903008531657</v>
      </c>
      <c r="N1157" s="10">
        <v>0.40561293219577915</v>
      </c>
      <c r="O1157" s="247">
        <f t="shared" si="167"/>
        <v>0.40561293219577915</v>
      </c>
      <c r="P1157" s="10">
        <f t="shared" si="163"/>
        <v>5.7671249676695107</v>
      </c>
      <c r="Q1157" s="11">
        <f t="shared" si="164"/>
        <v>8.3099783395814267E-2</v>
      </c>
    </row>
    <row r="1158" spans="1:17">
      <c r="A1158" s="9">
        <f t="shared" si="168"/>
        <v>146</v>
      </c>
      <c r="B1158" s="14" t="s">
        <v>1193</v>
      </c>
      <c r="C1158" s="8">
        <f>димвенканали!C1158</f>
        <v>67.099999999999994</v>
      </c>
      <c r="D1158" s="8">
        <f>димвенканали!D1158</f>
        <v>0</v>
      </c>
      <c r="E1158" s="8">
        <f>димвенканали!E1158</f>
        <v>0</v>
      </c>
      <c r="F1158" s="8">
        <f t="shared" si="165"/>
        <v>67.099999999999994</v>
      </c>
      <c r="G1158" s="8"/>
      <c r="H1158" s="8"/>
      <c r="I1158" s="8">
        <v>2</v>
      </c>
      <c r="J1158" s="11">
        <v>1.3471037269869781E-3</v>
      </c>
      <c r="K1158" s="18">
        <f t="shared" si="166"/>
        <v>3.0567534800179619</v>
      </c>
      <c r="L1158" s="10">
        <f t="shared" si="162"/>
        <v>1.1239682546026046</v>
      </c>
      <c r="M1158" s="10">
        <v>1.1807903008531657</v>
      </c>
      <c r="N1158" s="10">
        <v>0.40561293219577915</v>
      </c>
      <c r="O1158" s="247">
        <f t="shared" si="167"/>
        <v>0.40561293219577915</v>
      </c>
      <c r="P1158" s="10">
        <f t="shared" si="163"/>
        <v>5.7671249676695107</v>
      </c>
      <c r="Q1158" s="11">
        <f t="shared" si="164"/>
        <v>8.5948211142615666E-2</v>
      </c>
    </row>
    <row r="1159" spans="1:17">
      <c r="A1159" s="9">
        <f t="shared" si="168"/>
        <v>147</v>
      </c>
      <c r="B1159" s="14" t="s">
        <v>1194</v>
      </c>
      <c r="C1159" s="8">
        <f>димвенканали!C1159</f>
        <v>19.600000000000001</v>
      </c>
      <c r="D1159" s="8">
        <f>димвенканали!D1159</f>
        <v>0</v>
      </c>
      <c r="E1159" s="8">
        <f>димвенканали!E1159</f>
        <v>0</v>
      </c>
      <c r="F1159" s="8">
        <f t="shared" si="165"/>
        <v>19.600000000000001</v>
      </c>
      <c r="G1159" s="8"/>
      <c r="H1159" s="8"/>
      <c r="I1159" s="8">
        <v>2</v>
      </c>
      <c r="J1159" s="11">
        <v>1.3471037269869781E-3</v>
      </c>
      <c r="K1159" s="18">
        <f t="shared" si="166"/>
        <v>3.0567534800179619</v>
      </c>
      <c r="L1159" s="10">
        <f t="shared" si="162"/>
        <v>1.1239682546026046</v>
      </c>
      <c r="M1159" s="10">
        <v>1.1807903008531657</v>
      </c>
      <c r="N1159" s="10">
        <v>1.3471037269869781E-3</v>
      </c>
      <c r="O1159" s="247">
        <f t="shared" si="167"/>
        <v>1.3471037269869781E-3</v>
      </c>
      <c r="P1159" s="10">
        <f t="shared" si="163"/>
        <v>5.3628591392007188</v>
      </c>
      <c r="Q1159" s="11">
        <f t="shared" si="164"/>
        <v>0.2736152622041183</v>
      </c>
    </row>
    <row r="1160" spans="1:17">
      <c r="A1160" s="9">
        <f t="shared" si="168"/>
        <v>148</v>
      </c>
      <c r="B1160" s="14" t="s">
        <v>1195</v>
      </c>
      <c r="C1160" s="8">
        <f>димвенканали!C1160</f>
        <v>310.10000000000002</v>
      </c>
      <c r="D1160" s="8">
        <f>димвенканали!D1160</f>
        <v>0</v>
      </c>
      <c r="E1160" s="8">
        <f>димвенканали!E1160</f>
        <v>0</v>
      </c>
      <c r="F1160" s="8">
        <f t="shared" si="165"/>
        <v>310.10000000000002</v>
      </c>
      <c r="G1160" s="8"/>
      <c r="H1160" s="8"/>
      <c r="I1160" s="8">
        <v>8</v>
      </c>
      <c r="J1160" s="11">
        <v>5.3884149079479124E-3</v>
      </c>
      <c r="K1160" s="18">
        <f t="shared" si="166"/>
        <v>12.227013920071848</v>
      </c>
      <c r="L1160" s="10">
        <f t="shared" si="162"/>
        <v>4.4958730184104185</v>
      </c>
      <c r="M1160" s="10">
        <v>4.7231612034126629</v>
      </c>
      <c r="N1160" s="10">
        <v>1.6224517287831166</v>
      </c>
      <c r="O1160" s="247">
        <f t="shared" si="167"/>
        <v>1.6224517287831166</v>
      </c>
      <c r="P1160" s="10">
        <f t="shared" si="163"/>
        <v>23.068499870678043</v>
      </c>
      <c r="Q1160" s="11">
        <f t="shared" si="164"/>
        <v>7.4390518770325834E-2</v>
      </c>
    </row>
    <row r="1161" spans="1:17">
      <c r="A1161" s="9">
        <f t="shared" si="168"/>
        <v>149</v>
      </c>
      <c r="B1161" s="14" t="s">
        <v>1196</v>
      </c>
      <c r="C1161" s="8">
        <f>димвенканали!C1161</f>
        <v>384.2</v>
      </c>
      <c r="D1161" s="8">
        <f>димвенканали!D1161</f>
        <v>0</v>
      </c>
      <c r="E1161" s="8">
        <f>димвенканали!E1161</f>
        <v>0</v>
      </c>
      <c r="F1161" s="8">
        <f t="shared" si="165"/>
        <v>384.2</v>
      </c>
      <c r="G1161" s="8"/>
      <c r="H1161" s="8"/>
      <c r="I1161" s="8">
        <v>8</v>
      </c>
      <c r="J1161" s="11">
        <v>5.3884149079479124E-3</v>
      </c>
      <c r="K1161" s="18">
        <f t="shared" si="166"/>
        <v>12.227013920071848</v>
      </c>
      <c r="L1161" s="10">
        <f t="shared" si="162"/>
        <v>4.4958730184104185</v>
      </c>
      <c r="M1161" s="10">
        <v>4.7231612034126629</v>
      </c>
      <c r="N1161" s="10">
        <v>1.6224517287831166</v>
      </c>
      <c r="O1161" s="247">
        <f t="shared" si="167"/>
        <v>1.6224517287831166</v>
      </c>
      <c r="P1161" s="10">
        <f t="shared" si="163"/>
        <v>23.068499870678043</v>
      </c>
      <c r="Q1161" s="11">
        <f t="shared" si="164"/>
        <v>6.0042946045492047E-2</v>
      </c>
    </row>
    <row r="1162" spans="1:17">
      <c r="A1162" s="9">
        <f t="shared" si="168"/>
        <v>150</v>
      </c>
      <c r="B1162" s="14" t="s">
        <v>1197</v>
      </c>
      <c r="C1162" s="8">
        <f>димвенканали!C1162</f>
        <v>387.4</v>
      </c>
      <c r="D1162" s="8">
        <f>димвенканали!D1162</f>
        <v>0</v>
      </c>
      <c r="E1162" s="8">
        <f>димвенканали!E1162</f>
        <v>0</v>
      </c>
      <c r="F1162" s="8">
        <f t="shared" si="165"/>
        <v>387.4</v>
      </c>
      <c r="G1162" s="8"/>
      <c r="H1162" s="8"/>
      <c r="I1162" s="8">
        <v>8</v>
      </c>
      <c r="J1162" s="11">
        <v>5.3884149079479124E-3</v>
      </c>
      <c r="K1162" s="18">
        <f t="shared" si="166"/>
        <v>12.227013920071848</v>
      </c>
      <c r="L1162" s="10">
        <f t="shared" si="162"/>
        <v>4.4958730184104185</v>
      </c>
      <c r="M1162" s="10">
        <v>4.7231612034126629</v>
      </c>
      <c r="N1162" s="10">
        <v>1.6224517287831166</v>
      </c>
      <c r="O1162" s="247">
        <f t="shared" si="167"/>
        <v>1.6224517287831166</v>
      </c>
      <c r="P1162" s="10">
        <f t="shared" si="163"/>
        <v>23.068499870678043</v>
      </c>
      <c r="Q1162" s="11">
        <f t="shared" si="164"/>
        <v>5.9546979531951587E-2</v>
      </c>
    </row>
    <row r="1163" spans="1:17">
      <c r="A1163" s="9">
        <f t="shared" si="168"/>
        <v>151</v>
      </c>
      <c r="B1163" s="14" t="s">
        <v>1198</v>
      </c>
      <c r="C1163" s="8">
        <f>димвенканали!C1163</f>
        <v>306.2</v>
      </c>
      <c r="D1163" s="8">
        <f>димвенканали!D1163</f>
        <v>0</v>
      </c>
      <c r="E1163" s="8">
        <f>димвенканали!E1163</f>
        <v>0</v>
      </c>
      <c r="F1163" s="8">
        <f t="shared" si="165"/>
        <v>306.2</v>
      </c>
      <c r="G1163" s="8"/>
      <c r="H1163" s="8"/>
      <c r="I1163" s="8">
        <v>8</v>
      </c>
      <c r="J1163" s="11">
        <v>5.3884149079479124E-3</v>
      </c>
      <c r="K1163" s="18">
        <f t="shared" si="166"/>
        <v>12.227013920071848</v>
      </c>
      <c r="L1163" s="10">
        <f t="shared" si="162"/>
        <v>4.4958730184104185</v>
      </c>
      <c r="M1163" s="10">
        <v>4.7231612034126629</v>
      </c>
      <c r="N1163" s="10">
        <v>1.6224517287831166</v>
      </c>
      <c r="O1163" s="247">
        <f t="shared" si="167"/>
        <v>1.6224517287831166</v>
      </c>
      <c r="P1163" s="10">
        <f t="shared" si="163"/>
        <v>23.068499870678043</v>
      </c>
      <c r="Q1163" s="11">
        <f t="shared" si="164"/>
        <v>7.5338013947348278E-2</v>
      </c>
    </row>
    <row r="1164" spans="1:17">
      <c r="A1164" s="9">
        <f t="shared" si="168"/>
        <v>152</v>
      </c>
      <c r="B1164" s="14" t="s">
        <v>1199</v>
      </c>
      <c r="C1164" s="8">
        <f>димвенканали!C1164</f>
        <v>407.7</v>
      </c>
      <c r="D1164" s="8">
        <f>димвенканали!D1164</f>
        <v>0</v>
      </c>
      <c r="E1164" s="8">
        <f>димвенканали!E1164</f>
        <v>0</v>
      </c>
      <c r="F1164" s="8">
        <f t="shared" si="165"/>
        <v>407.7</v>
      </c>
      <c r="G1164" s="8"/>
      <c r="H1164" s="8"/>
      <c r="I1164" s="8">
        <v>8</v>
      </c>
      <c r="J1164" s="11">
        <v>5.3884149079479124E-3</v>
      </c>
      <c r="K1164" s="18">
        <f t="shared" si="166"/>
        <v>12.227013920071848</v>
      </c>
      <c r="L1164" s="10">
        <f t="shared" si="162"/>
        <v>4.4958730184104185</v>
      </c>
      <c r="M1164" s="10">
        <v>4.7231612034126629</v>
      </c>
      <c r="N1164" s="10">
        <v>1.6224517287831166</v>
      </c>
      <c r="O1164" s="247">
        <f t="shared" si="167"/>
        <v>1.6224517287831166</v>
      </c>
      <c r="P1164" s="10">
        <f t="shared" si="163"/>
        <v>23.068499870678043</v>
      </c>
      <c r="Q1164" s="11">
        <f t="shared" si="164"/>
        <v>5.6582045304581906E-2</v>
      </c>
    </row>
    <row r="1165" spans="1:17">
      <c r="A1165" s="9">
        <f t="shared" si="168"/>
        <v>153</v>
      </c>
      <c r="B1165" s="14" t="s">
        <v>1200</v>
      </c>
      <c r="C1165" s="8">
        <f>димвенканали!C1165</f>
        <v>304.3</v>
      </c>
      <c r="D1165" s="8">
        <f>димвенканали!D1165</f>
        <v>0</v>
      </c>
      <c r="E1165" s="8">
        <f>димвенканали!E1165</f>
        <v>0</v>
      </c>
      <c r="F1165" s="8">
        <f t="shared" si="165"/>
        <v>304.3</v>
      </c>
      <c r="G1165" s="8"/>
      <c r="H1165" s="8"/>
      <c r="I1165" s="8">
        <v>8</v>
      </c>
      <c r="J1165" s="11">
        <v>5.3884149079479124E-3</v>
      </c>
      <c r="K1165" s="18">
        <f t="shared" si="166"/>
        <v>12.227013920071848</v>
      </c>
      <c r="L1165" s="10">
        <f t="shared" si="162"/>
        <v>4.4958730184104185</v>
      </c>
      <c r="M1165" s="10">
        <v>4.7231612034126629</v>
      </c>
      <c r="N1165" s="10">
        <v>1.6224517287831166</v>
      </c>
      <c r="O1165" s="247">
        <f t="shared" si="167"/>
        <v>1.6224517287831166</v>
      </c>
      <c r="P1165" s="10">
        <f t="shared" si="163"/>
        <v>23.068499870678043</v>
      </c>
      <c r="Q1165" s="11">
        <f t="shared" si="164"/>
        <v>7.5808412325593308E-2</v>
      </c>
    </row>
    <row r="1166" spans="1:17">
      <c r="A1166" s="9">
        <f t="shared" si="168"/>
        <v>154</v>
      </c>
      <c r="B1166" s="14" t="s">
        <v>1201</v>
      </c>
      <c r="C1166" s="8">
        <f>димвенканали!C1166</f>
        <v>413.7</v>
      </c>
      <c r="D1166" s="8">
        <f>димвенканали!D1166</f>
        <v>0</v>
      </c>
      <c r="E1166" s="8">
        <f>димвенканали!E1166</f>
        <v>0</v>
      </c>
      <c r="F1166" s="8">
        <f t="shared" si="165"/>
        <v>413.7</v>
      </c>
      <c r="G1166" s="8"/>
      <c r="H1166" s="8"/>
      <c r="I1166" s="8">
        <v>8</v>
      </c>
      <c r="J1166" s="11">
        <v>5.3884149079479124E-3</v>
      </c>
      <c r="K1166" s="18">
        <f t="shared" si="166"/>
        <v>12.227013920071848</v>
      </c>
      <c r="L1166" s="10">
        <f t="shared" si="162"/>
        <v>4.4958730184104185</v>
      </c>
      <c r="M1166" s="10">
        <v>4.7231612034126629</v>
      </c>
      <c r="N1166" s="10">
        <v>1.6224517287831166</v>
      </c>
      <c r="O1166" s="247">
        <f t="shared" si="167"/>
        <v>1.6224517287831166</v>
      </c>
      <c r="P1166" s="10">
        <f t="shared" si="163"/>
        <v>23.068499870678043</v>
      </c>
      <c r="Q1166" s="11">
        <f t="shared" si="164"/>
        <v>5.576142100719856E-2</v>
      </c>
    </row>
    <row r="1167" spans="1:17">
      <c r="A1167" s="9">
        <f t="shared" si="168"/>
        <v>155</v>
      </c>
      <c r="B1167" s="14" t="s">
        <v>1202</v>
      </c>
      <c r="C1167" s="8">
        <f>димвенканали!C1167</f>
        <v>387.6</v>
      </c>
      <c r="D1167" s="8">
        <f>димвенканали!D1167</f>
        <v>0</v>
      </c>
      <c r="E1167" s="8">
        <f>димвенканали!E1167</f>
        <v>0</v>
      </c>
      <c r="F1167" s="8">
        <f t="shared" si="165"/>
        <v>387.6</v>
      </c>
      <c r="G1167" s="8"/>
      <c r="H1167" s="8"/>
      <c r="I1167" s="8">
        <v>8</v>
      </c>
      <c r="J1167" s="11">
        <v>5.3884149079479124E-3</v>
      </c>
      <c r="K1167" s="18">
        <f t="shared" si="166"/>
        <v>12.227013920071848</v>
      </c>
      <c r="L1167" s="10">
        <f t="shared" si="162"/>
        <v>4.4958730184104185</v>
      </c>
      <c r="M1167" s="10">
        <v>4.7231612034126629</v>
      </c>
      <c r="N1167" s="10">
        <v>1.6224517287831166</v>
      </c>
      <c r="O1167" s="247">
        <f t="shared" si="167"/>
        <v>1.6224517287831166</v>
      </c>
      <c r="P1167" s="10">
        <f t="shared" si="163"/>
        <v>23.068499870678043</v>
      </c>
      <c r="Q1167" s="11">
        <f t="shared" si="164"/>
        <v>5.9516253536321055E-2</v>
      </c>
    </row>
    <row r="1168" spans="1:17">
      <c r="A1168" s="9">
        <f t="shared" si="168"/>
        <v>156</v>
      </c>
      <c r="B1168" s="14" t="s">
        <v>1203</v>
      </c>
      <c r="C1168" s="8">
        <f>димвенканали!C1168</f>
        <v>189.8</v>
      </c>
      <c r="D1168" s="8">
        <f>димвенканали!D1168</f>
        <v>0</v>
      </c>
      <c r="E1168" s="8">
        <f>димвенканали!E1168</f>
        <v>0</v>
      </c>
      <c r="F1168" s="8">
        <f t="shared" si="165"/>
        <v>189.8</v>
      </c>
      <c r="G1168" s="8"/>
      <c r="H1168" s="8"/>
      <c r="I1168" s="8">
        <v>4</v>
      </c>
      <c r="J1168" s="11">
        <v>2.6942074539739562E-3</v>
      </c>
      <c r="K1168" s="18">
        <f t="shared" si="166"/>
        <v>6.1135069600359238</v>
      </c>
      <c r="L1168" s="10">
        <f t="shared" si="162"/>
        <v>2.2479365092052093</v>
      </c>
      <c r="M1168" s="10">
        <v>2.3615806017063314</v>
      </c>
      <c r="N1168" s="10">
        <v>0.8112258643915583</v>
      </c>
      <c r="O1168" s="247">
        <f t="shared" si="167"/>
        <v>0.8112258643915583</v>
      </c>
      <c r="P1168" s="10">
        <f t="shared" si="163"/>
        <v>11.534249935339021</v>
      </c>
      <c r="Q1168" s="11">
        <f t="shared" si="164"/>
        <v>6.0770547604525924E-2</v>
      </c>
    </row>
    <row r="1169" spans="1:17">
      <c r="A1169" s="9">
        <f t="shared" si="168"/>
        <v>157</v>
      </c>
      <c r="B1169" s="14" t="s">
        <v>1204</v>
      </c>
      <c r="C1169" s="8">
        <f>димвенканали!C1169</f>
        <v>372.5</v>
      </c>
      <c r="D1169" s="8">
        <f>димвенканали!D1169</f>
        <v>0</v>
      </c>
      <c r="E1169" s="8">
        <f>димвенканали!E1169</f>
        <v>0</v>
      </c>
      <c r="F1169" s="8">
        <f t="shared" si="165"/>
        <v>372.5</v>
      </c>
      <c r="G1169" s="8"/>
      <c r="H1169" s="8"/>
      <c r="I1169" s="8">
        <v>8</v>
      </c>
      <c r="J1169" s="11">
        <v>5.3884149079479124E-3</v>
      </c>
      <c r="K1169" s="18">
        <f t="shared" si="166"/>
        <v>12.227013920071848</v>
      </c>
      <c r="L1169" s="10">
        <f t="shared" si="162"/>
        <v>4.4958730184104185</v>
      </c>
      <c r="M1169" s="10">
        <v>4.7231612034126629</v>
      </c>
      <c r="N1169" s="10">
        <v>1.6224517287831166</v>
      </c>
      <c r="O1169" s="247">
        <f t="shared" si="167"/>
        <v>1.6224517287831166</v>
      </c>
      <c r="P1169" s="10">
        <f t="shared" si="163"/>
        <v>23.068499870678043</v>
      </c>
      <c r="Q1169" s="11">
        <f t="shared" si="164"/>
        <v>6.1928858713229645E-2</v>
      </c>
    </row>
    <row r="1170" spans="1:17">
      <c r="A1170" s="9">
        <f t="shared" si="168"/>
        <v>158</v>
      </c>
      <c r="B1170" s="14" t="s">
        <v>1205</v>
      </c>
      <c r="C1170" s="8">
        <f>димвенканали!C1170</f>
        <v>370.7</v>
      </c>
      <c r="D1170" s="8">
        <f>димвенканали!D1170</f>
        <v>0</v>
      </c>
      <c r="E1170" s="8">
        <f>димвенканали!E1170</f>
        <v>0</v>
      </c>
      <c r="F1170" s="8">
        <f t="shared" si="165"/>
        <v>370.7</v>
      </c>
      <c r="G1170" s="8"/>
      <c r="H1170" s="8"/>
      <c r="I1170" s="8">
        <v>8</v>
      </c>
      <c r="J1170" s="11">
        <v>5.3884149079479124E-3</v>
      </c>
      <c r="K1170" s="18">
        <f t="shared" si="166"/>
        <v>12.227013920071848</v>
      </c>
      <c r="L1170" s="10">
        <f t="shared" si="162"/>
        <v>4.4958730184104185</v>
      </c>
      <c r="M1170" s="10">
        <v>4.7231612034126629</v>
      </c>
      <c r="N1170" s="10">
        <v>1.6224517287831166</v>
      </c>
      <c r="O1170" s="247">
        <f t="shared" si="167"/>
        <v>1.6224517287831166</v>
      </c>
      <c r="P1170" s="10">
        <f t="shared" si="163"/>
        <v>23.068499870678043</v>
      </c>
      <c r="Q1170" s="11">
        <f t="shared" si="164"/>
        <v>6.2229565337680183E-2</v>
      </c>
    </row>
    <row r="1171" spans="1:17">
      <c r="A1171" s="9">
        <f t="shared" si="168"/>
        <v>159</v>
      </c>
      <c r="B1171" s="14" t="s">
        <v>1206</v>
      </c>
      <c r="C1171" s="8">
        <f>димвенканали!C1171</f>
        <v>409.1</v>
      </c>
      <c r="D1171" s="8">
        <f>димвенканали!D1171</f>
        <v>0</v>
      </c>
      <c r="E1171" s="8">
        <f>димвенканали!E1171</f>
        <v>0</v>
      </c>
      <c r="F1171" s="8">
        <f t="shared" si="165"/>
        <v>409.1</v>
      </c>
      <c r="G1171" s="8"/>
      <c r="H1171" s="8"/>
      <c r="I1171" s="8">
        <v>8</v>
      </c>
      <c r="J1171" s="11">
        <v>5.3884149079479124E-3</v>
      </c>
      <c r="K1171" s="18">
        <f t="shared" si="166"/>
        <v>12.227013920071848</v>
      </c>
      <c r="L1171" s="10">
        <f t="shared" si="162"/>
        <v>4.4958730184104185</v>
      </c>
      <c r="M1171" s="10">
        <v>4.7231612034126629</v>
      </c>
      <c r="N1171" s="10">
        <v>1.6224517287831166</v>
      </c>
      <c r="O1171" s="247">
        <f t="shared" si="167"/>
        <v>1.6224517287831166</v>
      </c>
      <c r="P1171" s="10">
        <f t="shared" si="163"/>
        <v>23.068499870678043</v>
      </c>
      <c r="Q1171" s="11">
        <f t="shared" si="164"/>
        <v>5.6388413274695771E-2</v>
      </c>
    </row>
    <row r="1172" spans="1:17">
      <c r="A1172" s="9">
        <f t="shared" si="168"/>
        <v>160</v>
      </c>
      <c r="B1172" s="14" t="s">
        <v>1207</v>
      </c>
      <c r="C1172" s="8">
        <f>димвенканали!C1172</f>
        <v>373.1</v>
      </c>
      <c r="D1172" s="8">
        <f>димвенканали!D1172</f>
        <v>0</v>
      </c>
      <c r="E1172" s="8">
        <f>димвенканали!E1172</f>
        <v>0</v>
      </c>
      <c r="F1172" s="8">
        <f t="shared" si="165"/>
        <v>373.1</v>
      </c>
      <c r="G1172" s="8"/>
      <c r="H1172" s="8"/>
      <c r="I1172" s="8">
        <v>8</v>
      </c>
      <c r="J1172" s="11">
        <v>5.3884149079479124E-3</v>
      </c>
      <c r="K1172" s="18">
        <f t="shared" si="166"/>
        <v>12.227013920071848</v>
      </c>
      <c r="L1172" s="10">
        <f t="shared" si="162"/>
        <v>4.4958730184104185</v>
      </c>
      <c r="M1172" s="10">
        <v>4.7231612034126629</v>
      </c>
      <c r="N1172" s="10">
        <v>1.6224517287831166</v>
      </c>
      <c r="O1172" s="247">
        <f t="shared" si="167"/>
        <v>1.6224517287831166</v>
      </c>
      <c r="P1172" s="10">
        <f t="shared" si="163"/>
        <v>23.068499870678043</v>
      </c>
      <c r="Q1172" s="11">
        <f t="shared" si="164"/>
        <v>6.1829267946068189E-2</v>
      </c>
    </row>
    <row r="1173" spans="1:17">
      <c r="A1173" s="9">
        <f t="shared" si="168"/>
        <v>161</v>
      </c>
      <c r="B1173" s="14" t="s">
        <v>1208</v>
      </c>
      <c r="C1173" s="8">
        <f>димвенканали!C1173</f>
        <v>374</v>
      </c>
      <c r="D1173" s="8">
        <f>димвенканали!D1173</f>
        <v>0</v>
      </c>
      <c r="E1173" s="8">
        <f>димвенканали!E1173</f>
        <v>0</v>
      </c>
      <c r="F1173" s="8">
        <f t="shared" si="165"/>
        <v>374</v>
      </c>
      <c r="G1173" s="8"/>
      <c r="H1173" s="8"/>
      <c r="I1173" s="8">
        <v>8</v>
      </c>
      <c r="J1173" s="11">
        <v>5.3884149079479124E-3</v>
      </c>
      <c r="K1173" s="18">
        <f t="shared" si="166"/>
        <v>12.227013920071848</v>
      </c>
      <c r="L1173" s="10">
        <f t="shared" si="162"/>
        <v>4.4958730184104185</v>
      </c>
      <c r="M1173" s="10">
        <v>4.7231612034126629</v>
      </c>
      <c r="N1173" s="10">
        <v>1.6224517287831166</v>
      </c>
      <c r="O1173" s="247">
        <f t="shared" si="167"/>
        <v>1.6224517287831166</v>
      </c>
      <c r="P1173" s="10">
        <f t="shared" si="163"/>
        <v>23.068499870678043</v>
      </c>
      <c r="Q1173" s="11">
        <f t="shared" si="164"/>
        <v>6.1680480937641828E-2</v>
      </c>
    </row>
    <row r="1174" spans="1:17">
      <c r="A1174" s="9">
        <f t="shared" si="168"/>
        <v>162</v>
      </c>
      <c r="B1174" s="14" t="s">
        <v>1209</v>
      </c>
      <c r="C1174" s="8">
        <f>димвенканали!C1174</f>
        <v>327.2</v>
      </c>
      <c r="D1174" s="8">
        <f>димвенканали!D1174</f>
        <v>0</v>
      </c>
      <c r="E1174" s="8">
        <f>димвенканали!E1174</f>
        <v>0</v>
      </c>
      <c r="F1174" s="8">
        <f t="shared" si="165"/>
        <v>327.2</v>
      </c>
      <c r="G1174" s="8"/>
      <c r="H1174" s="8"/>
      <c r="I1174" s="8">
        <v>8</v>
      </c>
      <c r="J1174" s="11">
        <v>5.3884149079479124E-3</v>
      </c>
      <c r="K1174" s="18">
        <f t="shared" si="166"/>
        <v>12.227013920071848</v>
      </c>
      <c r="L1174" s="10">
        <f t="shared" si="162"/>
        <v>4.4958730184104185</v>
      </c>
      <c r="M1174" s="10">
        <v>4.7231612034126629</v>
      </c>
      <c r="N1174" s="10">
        <v>1.6224517287831166</v>
      </c>
      <c r="O1174" s="247">
        <f t="shared" si="167"/>
        <v>1.6224517287831166</v>
      </c>
      <c r="P1174" s="10">
        <f t="shared" si="163"/>
        <v>23.068499870678043</v>
      </c>
      <c r="Q1174" s="11">
        <f t="shared" si="164"/>
        <v>7.0502750216008686E-2</v>
      </c>
    </row>
    <row r="1175" spans="1:17">
      <c r="A1175" s="9">
        <f t="shared" si="168"/>
        <v>163</v>
      </c>
      <c r="B1175" s="14" t="s">
        <v>1210</v>
      </c>
      <c r="C1175" s="8">
        <f>димвенканали!C1175</f>
        <v>198.1</v>
      </c>
      <c r="D1175" s="8">
        <f>димвенканали!D1175</f>
        <v>0</v>
      </c>
      <c r="E1175" s="8">
        <f>димвенканали!E1175</f>
        <v>0</v>
      </c>
      <c r="F1175" s="8">
        <f t="shared" si="165"/>
        <v>198.1</v>
      </c>
      <c r="G1175" s="8"/>
      <c r="H1175" s="8"/>
      <c r="I1175" s="8">
        <v>4</v>
      </c>
      <c r="J1175" s="11">
        <v>2.6942074539739562E-3</v>
      </c>
      <c r="K1175" s="18">
        <f t="shared" si="166"/>
        <v>6.1135069600359238</v>
      </c>
      <c r="L1175" s="10">
        <f t="shared" si="162"/>
        <v>2.2479365092052093</v>
      </c>
      <c r="M1175" s="10">
        <v>2.3615806017063314</v>
      </c>
      <c r="N1175" s="10">
        <v>0.8112258643915583</v>
      </c>
      <c r="O1175" s="247">
        <f t="shared" si="167"/>
        <v>0.8112258643915583</v>
      </c>
      <c r="P1175" s="10">
        <f t="shared" si="163"/>
        <v>11.534249935339021</v>
      </c>
      <c r="Q1175" s="11">
        <f t="shared" si="164"/>
        <v>5.8224381299035947E-2</v>
      </c>
    </row>
    <row r="1176" spans="1:17">
      <c r="A1176" s="9">
        <f t="shared" si="168"/>
        <v>164</v>
      </c>
      <c r="B1176" s="14" t="s">
        <v>1211</v>
      </c>
      <c r="C1176" s="8">
        <f>димвенканали!C1176</f>
        <v>308</v>
      </c>
      <c r="D1176" s="8">
        <f>димвенканали!D1176</f>
        <v>0</v>
      </c>
      <c r="E1176" s="8">
        <f>димвенканали!E1176</f>
        <v>0</v>
      </c>
      <c r="F1176" s="8">
        <f t="shared" si="165"/>
        <v>308</v>
      </c>
      <c r="G1176" s="8"/>
      <c r="H1176" s="8"/>
      <c r="I1176" s="8">
        <v>8</v>
      </c>
      <c r="J1176" s="11">
        <v>5.3884149079479124E-3</v>
      </c>
      <c r="K1176" s="18">
        <f t="shared" si="166"/>
        <v>12.227013920071848</v>
      </c>
      <c r="L1176" s="10">
        <f t="shared" si="162"/>
        <v>4.4958730184104185</v>
      </c>
      <c r="M1176" s="10">
        <v>4.7231612034126629</v>
      </c>
      <c r="N1176" s="10">
        <v>1.6224517287831166</v>
      </c>
      <c r="O1176" s="247">
        <f t="shared" si="167"/>
        <v>1.6224517287831166</v>
      </c>
      <c r="P1176" s="10">
        <f t="shared" si="163"/>
        <v>23.068499870678043</v>
      </c>
      <c r="Q1176" s="11">
        <f t="shared" si="164"/>
        <v>7.4897726852850788E-2</v>
      </c>
    </row>
    <row r="1177" spans="1:17">
      <c r="A1177" s="9">
        <f t="shared" si="168"/>
        <v>165</v>
      </c>
      <c r="B1177" s="14" t="s">
        <v>1212</v>
      </c>
      <c r="C1177" s="8">
        <f>димвенканали!C1177</f>
        <v>333.2</v>
      </c>
      <c r="D1177" s="8">
        <f>димвенканали!D1177</f>
        <v>0</v>
      </c>
      <c r="E1177" s="8">
        <f>димвенканали!E1177</f>
        <v>0</v>
      </c>
      <c r="F1177" s="8">
        <f t="shared" si="165"/>
        <v>333.2</v>
      </c>
      <c r="G1177" s="8"/>
      <c r="H1177" s="8"/>
      <c r="I1177" s="8">
        <v>8</v>
      </c>
      <c r="J1177" s="11">
        <v>5.3884149079479124E-3</v>
      </c>
      <c r="K1177" s="18">
        <f t="shared" si="166"/>
        <v>12.227013920071848</v>
      </c>
      <c r="L1177" s="10">
        <f t="shared" si="162"/>
        <v>4.4958730184104185</v>
      </c>
      <c r="M1177" s="10">
        <v>4.7231612034126629</v>
      </c>
      <c r="N1177" s="10">
        <v>1.6224517287831166</v>
      </c>
      <c r="O1177" s="247">
        <f t="shared" si="167"/>
        <v>1.6224517287831166</v>
      </c>
      <c r="P1177" s="10">
        <f t="shared" si="163"/>
        <v>23.068499870678043</v>
      </c>
      <c r="Q1177" s="11">
        <f t="shared" si="164"/>
        <v>6.9233192889189804E-2</v>
      </c>
    </row>
    <row r="1178" spans="1:17">
      <c r="A1178" s="9">
        <f t="shared" si="168"/>
        <v>166</v>
      </c>
      <c r="B1178" s="14" t="s">
        <v>1213</v>
      </c>
      <c r="C1178" s="8">
        <f>димвенканали!C1178</f>
        <v>356.2</v>
      </c>
      <c r="D1178" s="8">
        <f>димвенканали!D1178</f>
        <v>0</v>
      </c>
      <c r="E1178" s="8">
        <f>димвенканали!E1178</f>
        <v>0</v>
      </c>
      <c r="F1178" s="8">
        <f t="shared" si="165"/>
        <v>356.2</v>
      </c>
      <c r="G1178" s="8"/>
      <c r="H1178" s="8"/>
      <c r="I1178" s="8">
        <v>8</v>
      </c>
      <c r="J1178" s="11">
        <v>5.3884149079479124E-3</v>
      </c>
      <c r="K1178" s="18">
        <f t="shared" si="166"/>
        <v>12.227013920071848</v>
      </c>
      <c r="L1178" s="10">
        <f t="shared" si="162"/>
        <v>4.4958730184104185</v>
      </c>
      <c r="M1178" s="10">
        <v>4.7231612034126629</v>
      </c>
      <c r="N1178" s="10">
        <v>1.6224517287831166</v>
      </c>
      <c r="O1178" s="247">
        <f t="shared" si="167"/>
        <v>1.6224517287831166</v>
      </c>
      <c r="P1178" s="10">
        <f t="shared" si="163"/>
        <v>23.068499870678043</v>
      </c>
      <c r="Q1178" s="11">
        <f t="shared" si="164"/>
        <v>6.4762773359567774E-2</v>
      </c>
    </row>
    <row r="1179" spans="1:17">
      <c r="A1179" s="9">
        <f t="shared" si="168"/>
        <v>167</v>
      </c>
      <c r="B1179" s="14" t="s">
        <v>1214</v>
      </c>
      <c r="C1179" s="8">
        <f>димвенканали!C1179</f>
        <v>339.8</v>
      </c>
      <c r="D1179" s="8">
        <f>димвенканали!D1179</f>
        <v>0</v>
      </c>
      <c r="E1179" s="8">
        <f>димвенканали!E1179</f>
        <v>0</v>
      </c>
      <c r="F1179" s="8">
        <f t="shared" si="165"/>
        <v>339.8</v>
      </c>
      <c r="G1179" s="8"/>
      <c r="H1179" s="8"/>
      <c r="I1179" s="8">
        <v>8</v>
      </c>
      <c r="J1179" s="11">
        <v>5.3884149079479124E-3</v>
      </c>
      <c r="K1179" s="18">
        <f t="shared" si="166"/>
        <v>12.227013920071848</v>
      </c>
      <c r="L1179" s="10">
        <f t="shared" si="162"/>
        <v>4.4958730184104185</v>
      </c>
      <c r="M1179" s="10">
        <v>4.7231612034126629</v>
      </c>
      <c r="N1179" s="10">
        <v>1.6224517287831166</v>
      </c>
      <c r="O1179" s="247">
        <f t="shared" si="167"/>
        <v>1.6224517287831166</v>
      </c>
      <c r="P1179" s="10">
        <f t="shared" si="163"/>
        <v>23.068499870678043</v>
      </c>
      <c r="Q1179" s="11">
        <f t="shared" si="164"/>
        <v>6.7888463421654041E-2</v>
      </c>
    </row>
    <row r="1180" spans="1:17">
      <c r="A1180" s="9">
        <f t="shared" si="168"/>
        <v>168</v>
      </c>
      <c r="B1180" s="14" t="s">
        <v>1215</v>
      </c>
      <c r="C1180" s="8">
        <f>димвенканали!C1180</f>
        <v>392.1</v>
      </c>
      <c r="D1180" s="8">
        <f>димвенканали!D1180</f>
        <v>0</v>
      </c>
      <c r="E1180" s="8">
        <f>димвенканали!E1180</f>
        <v>0</v>
      </c>
      <c r="F1180" s="8">
        <f t="shared" si="165"/>
        <v>392.1</v>
      </c>
      <c r="G1180" s="8"/>
      <c r="H1180" s="8"/>
      <c r="I1180" s="8">
        <v>8</v>
      </c>
      <c r="J1180" s="11">
        <v>5.3884149079479124E-3</v>
      </c>
      <c r="K1180" s="18">
        <f t="shared" si="166"/>
        <v>12.227013920071848</v>
      </c>
      <c r="L1180" s="10">
        <f t="shared" si="162"/>
        <v>4.4958730184104185</v>
      </c>
      <c r="M1180" s="10">
        <v>4.7231612034126629</v>
      </c>
      <c r="N1180" s="10">
        <v>1.6224517287831166</v>
      </c>
      <c r="O1180" s="247">
        <f t="shared" si="167"/>
        <v>1.6224517287831166</v>
      </c>
      <c r="P1180" s="10">
        <f t="shared" si="163"/>
        <v>23.068499870678043</v>
      </c>
      <c r="Q1180" s="11">
        <f t="shared" si="164"/>
        <v>5.8833205485024333E-2</v>
      </c>
    </row>
    <row r="1181" spans="1:17">
      <c r="A1181" s="9">
        <f t="shared" si="168"/>
        <v>169</v>
      </c>
      <c r="B1181" s="14" t="s">
        <v>1216</v>
      </c>
      <c r="C1181" s="8">
        <f>димвенканали!C1181</f>
        <v>355.1</v>
      </c>
      <c r="D1181" s="8">
        <f>димвенканали!D1181</f>
        <v>0</v>
      </c>
      <c r="E1181" s="8">
        <f>димвенканали!E1181</f>
        <v>0</v>
      </c>
      <c r="F1181" s="8">
        <f t="shared" si="165"/>
        <v>355.1</v>
      </c>
      <c r="G1181" s="8"/>
      <c r="H1181" s="8"/>
      <c r="I1181" s="8">
        <v>8</v>
      </c>
      <c r="J1181" s="11">
        <v>5.3884149079479124E-3</v>
      </c>
      <c r="K1181" s="18">
        <f t="shared" si="166"/>
        <v>12.227013920071848</v>
      </c>
      <c r="L1181" s="10">
        <f t="shared" si="162"/>
        <v>4.4958730184104185</v>
      </c>
      <c r="M1181" s="10">
        <v>4.7231612034126629</v>
      </c>
      <c r="N1181" s="10">
        <v>1.6224517287831166</v>
      </c>
      <c r="O1181" s="247">
        <f t="shared" si="167"/>
        <v>1.6224517287831166</v>
      </c>
      <c r="P1181" s="10">
        <f t="shared" si="163"/>
        <v>23.068499870678043</v>
      </c>
      <c r="Q1181" s="11">
        <f t="shared" si="164"/>
        <v>6.4963390230014198E-2</v>
      </c>
    </row>
    <row r="1182" spans="1:17">
      <c r="A1182" s="9">
        <f t="shared" si="168"/>
        <v>170</v>
      </c>
      <c r="B1182" s="14" t="s">
        <v>1217</v>
      </c>
      <c r="C1182" s="8">
        <f>димвенканали!C1182</f>
        <v>196.9</v>
      </c>
      <c r="D1182" s="8">
        <f>димвенканали!D1182</f>
        <v>0</v>
      </c>
      <c r="E1182" s="8">
        <f>димвенканали!E1182</f>
        <v>0</v>
      </c>
      <c r="F1182" s="8">
        <f t="shared" si="165"/>
        <v>196.9</v>
      </c>
      <c r="G1182" s="8"/>
      <c r="H1182" s="8"/>
      <c r="I1182" s="8">
        <v>4</v>
      </c>
      <c r="J1182" s="11">
        <v>2.6942074539739562E-3</v>
      </c>
      <c r="K1182" s="18">
        <f t="shared" si="166"/>
        <v>6.1135069600359238</v>
      </c>
      <c r="L1182" s="10">
        <f t="shared" si="162"/>
        <v>2.2479365092052093</v>
      </c>
      <c r="M1182" s="10">
        <v>2.3615806017063314</v>
      </c>
      <c r="N1182" s="10">
        <v>0.8112258643915583</v>
      </c>
      <c r="O1182" s="247">
        <f t="shared" si="167"/>
        <v>0.8112258643915583</v>
      </c>
      <c r="P1182" s="10">
        <f t="shared" si="163"/>
        <v>11.534249935339021</v>
      </c>
      <c r="Q1182" s="11">
        <f t="shared" si="164"/>
        <v>5.8579227706140276E-2</v>
      </c>
    </row>
    <row r="1183" spans="1:17">
      <c r="A1183" s="9">
        <f t="shared" si="168"/>
        <v>171</v>
      </c>
      <c r="B1183" s="14" t="s">
        <v>1218</v>
      </c>
      <c r="C1183" s="8">
        <f>димвенканали!C1183</f>
        <v>393.6</v>
      </c>
      <c r="D1183" s="8">
        <f>димвенканали!D1183</f>
        <v>0</v>
      </c>
      <c r="E1183" s="8">
        <f>димвенканали!E1183</f>
        <v>0</v>
      </c>
      <c r="F1183" s="8">
        <f t="shared" si="165"/>
        <v>393.6</v>
      </c>
      <c r="G1183" s="8"/>
      <c r="H1183" s="8"/>
      <c r="I1183" s="8">
        <v>8</v>
      </c>
      <c r="J1183" s="11">
        <v>5.3884149079479124E-3</v>
      </c>
      <c r="K1183" s="18">
        <f t="shared" si="166"/>
        <v>12.227013920071848</v>
      </c>
      <c r="L1183" s="10">
        <f t="shared" si="162"/>
        <v>4.4958730184104185</v>
      </c>
      <c r="M1183" s="10">
        <v>4.7231612034126629</v>
      </c>
      <c r="N1183" s="10">
        <v>1.6224517287831166</v>
      </c>
      <c r="O1183" s="247">
        <f t="shared" si="167"/>
        <v>1.6224517287831166</v>
      </c>
      <c r="P1183" s="10">
        <f t="shared" si="163"/>
        <v>23.068499870678043</v>
      </c>
      <c r="Q1183" s="11">
        <f t="shared" si="164"/>
        <v>5.8608993573877138E-2</v>
      </c>
    </row>
    <row r="1184" spans="1:17">
      <c r="A1184" s="9">
        <f t="shared" si="168"/>
        <v>172</v>
      </c>
      <c r="B1184" s="14" t="s">
        <v>1219</v>
      </c>
      <c r="C1184" s="8">
        <f>димвенканали!C1184</f>
        <v>352.2</v>
      </c>
      <c r="D1184" s="8">
        <f>димвенканали!D1184</f>
        <v>0</v>
      </c>
      <c r="E1184" s="8">
        <f>димвенканали!E1184</f>
        <v>0</v>
      </c>
      <c r="F1184" s="8">
        <f t="shared" si="165"/>
        <v>352.2</v>
      </c>
      <c r="G1184" s="8"/>
      <c r="H1184" s="8"/>
      <c r="I1184" s="8">
        <v>8</v>
      </c>
      <c r="J1184" s="11">
        <v>5.3884149079479124E-3</v>
      </c>
      <c r="K1184" s="18">
        <f t="shared" si="166"/>
        <v>12.227013920071848</v>
      </c>
      <c r="L1184" s="10">
        <f t="shared" si="162"/>
        <v>4.4958730184104185</v>
      </c>
      <c r="M1184" s="10">
        <v>4.7231612034126629</v>
      </c>
      <c r="N1184" s="10">
        <v>1.6224517287831166</v>
      </c>
      <c r="O1184" s="247">
        <f t="shared" si="167"/>
        <v>1.6224517287831166</v>
      </c>
      <c r="P1184" s="10">
        <f t="shared" si="163"/>
        <v>23.068499870678043</v>
      </c>
      <c r="Q1184" s="11">
        <f t="shared" si="164"/>
        <v>6.5498296055303926E-2</v>
      </c>
    </row>
    <row r="1185" spans="1:17">
      <c r="A1185" s="9">
        <f t="shared" si="168"/>
        <v>173</v>
      </c>
      <c r="B1185" s="14" t="s">
        <v>1220</v>
      </c>
      <c r="C1185" s="8">
        <f>димвенканали!C1185</f>
        <v>361.1</v>
      </c>
      <c r="D1185" s="8">
        <f>димвенканали!D1185</f>
        <v>0</v>
      </c>
      <c r="E1185" s="8">
        <f>димвенканали!E1185</f>
        <v>0</v>
      </c>
      <c r="F1185" s="8">
        <f t="shared" si="165"/>
        <v>361.1</v>
      </c>
      <c r="G1185" s="8"/>
      <c r="H1185" s="8"/>
      <c r="I1185" s="8">
        <v>8</v>
      </c>
      <c r="J1185" s="11">
        <v>5.3884149079479124E-3</v>
      </c>
      <c r="K1185" s="18">
        <f t="shared" si="166"/>
        <v>12.227013920071848</v>
      </c>
      <c r="L1185" s="10">
        <f t="shared" ref="L1185:L1245" si="169">K1185*0.3677</f>
        <v>4.4958730184104185</v>
      </c>
      <c r="M1185" s="10">
        <v>4.7231612034126629</v>
      </c>
      <c r="N1185" s="10">
        <v>1.6224517287831166</v>
      </c>
      <c r="O1185" s="247">
        <f t="shared" si="167"/>
        <v>1.6224517287831166</v>
      </c>
      <c r="P1185" s="10">
        <f t="shared" ref="P1185:P1245" si="170">K1185+L1185+M1185+O1185</f>
        <v>23.068499870678043</v>
      </c>
      <c r="Q1185" s="11">
        <f t="shared" ref="Q1185:Q1250" si="171">P1185/F1185</f>
        <v>6.3883965302348494E-2</v>
      </c>
    </row>
    <row r="1186" spans="1:17">
      <c r="A1186" s="9">
        <f t="shared" si="168"/>
        <v>174</v>
      </c>
      <c r="B1186" s="14" t="s">
        <v>1221</v>
      </c>
      <c r="C1186" s="8">
        <f>димвенканали!C1186</f>
        <v>370.4</v>
      </c>
      <c r="D1186" s="8">
        <f>димвенканали!D1186</f>
        <v>0</v>
      </c>
      <c r="E1186" s="8">
        <f>димвенканали!E1186</f>
        <v>0</v>
      </c>
      <c r="F1186" s="8">
        <f t="shared" si="165"/>
        <v>370.4</v>
      </c>
      <c r="G1186" s="8"/>
      <c r="H1186" s="8"/>
      <c r="I1186" s="8">
        <v>8</v>
      </c>
      <c r="J1186" s="11">
        <v>5.3884149079479124E-3</v>
      </c>
      <c r="K1186" s="18">
        <f t="shared" si="166"/>
        <v>12.227013920071848</v>
      </c>
      <c r="L1186" s="10">
        <f t="shared" si="169"/>
        <v>4.4958730184104185</v>
      </c>
      <c r="M1186" s="10">
        <v>4.7231612034126629</v>
      </c>
      <c r="N1186" s="10">
        <v>1.6224517287831166</v>
      </c>
      <c r="O1186" s="247">
        <f t="shared" si="167"/>
        <v>1.6224517287831166</v>
      </c>
      <c r="P1186" s="10">
        <f t="shared" si="170"/>
        <v>23.068499870678043</v>
      </c>
      <c r="Q1186" s="11">
        <f t="shared" si="171"/>
        <v>6.227996725345044E-2</v>
      </c>
    </row>
    <row r="1187" spans="1:17">
      <c r="A1187" s="9">
        <f t="shared" si="168"/>
        <v>175</v>
      </c>
      <c r="B1187" s="14" t="s">
        <v>1222</v>
      </c>
      <c r="C1187" s="8">
        <f>димвенканали!C1187</f>
        <v>419.9</v>
      </c>
      <c r="D1187" s="8">
        <f>димвенканали!D1187</f>
        <v>0</v>
      </c>
      <c r="E1187" s="8">
        <f>димвенканали!E1187</f>
        <v>0</v>
      </c>
      <c r="F1187" s="8">
        <f t="shared" si="165"/>
        <v>419.9</v>
      </c>
      <c r="G1187" s="8"/>
      <c r="H1187" s="8"/>
      <c r="I1187" s="8">
        <v>8</v>
      </c>
      <c r="J1187" s="11">
        <v>5.3884149079479124E-3</v>
      </c>
      <c r="K1187" s="18">
        <f t="shared" si="166"/>
        <v>12.227013920071848</v>
      </c>
      <c r="L1187" s="10">
        <f t="shared" si="169"/>
        <v>4.4958730184104185</v>
      </c>
      <c r="M1187" s="10">
        <v>4.7231612034126629</v>
      </c>
      <c r="N1187" s="10">
        <v>1.6224517287831166</v>
      </c>
      <c r="O1187" s="247">
        <f t="shared" si="167"/>
        <v>1.6224517287831166</v>
      </c>
      <c r="P1187" s="10">
        <f t="shared" si="170"/>
        <v>23.068499870678043</v>
      </c>
      <c r="Q1187" s="11">
        <f t="shared" si="171"/>
        <v>5.4938080187373291E-2</v>
      </c>
    </row>
    <row r="1188" spans="1:17">
      <c r="A1188" s="9">
        <f t="shared" si="168"/>
        <v>176</v>
      </c>
      <c r="B1188" s="14" t="s">
        <v>1223</v>
      </c>
      <c r="C1188" s="8">
        <f>димвенканали!C1188</f>
        <v>551.79999999999995</v>
      </c>
      <c r="D1188" s="8">
        <f>димвенканали!D1188</f>
        <v>0</v>
      </c>
      <c r="E1188" s="8">
        <f>димвенканали!E1188</f>
        <v>0</v>
      </c>
      <c r="F1188" s="8">
        <f t="shared" ref="F1188:F1203" si="172">C1188+D1188+E1188</f>
        <v>551.79999999999995</v>
      </c>
      <c r="G1188" s="8"/>
      <c r="H1188" s="8"/>
      <c r="I1188" s="8">
        <v>12</v>
      </c>
      <c r="J1188" s="11">
        <v>8.0826223619218686E-3</v>
      </c>
      <c r="K1188" s="18">
        <f t="shared" si="166"/>
        <v>18.340520880107771</v>
      </c>
      <c r="L1188" s="10">
        <f t="shared" si="169"/>
        <v>6.7438095276156282</v>
      </c>
      <c r="M1188" s="10">
        <v>7.0847418051189948</v>
      </c>
      <c r="N1188" s="10">
        <v>2.433677593174675</v>
      </c>
      <c r="O1188" s="247">
        <f t="shared" si="167"/>
        <v>2.433677593174675</v>
      </c>
      <c r="P1188" s="10">
        <f t="shared" si="170"/>
        <v>34.602749806017073</v>
      </c>
      <c r="Q1188" s="11">
        <f t="shared" si="171"/>
        <v>6.2708861554942139E-2</v>
      </c>
    </row>
    <row r="1189" spans="1:17">
      <c r="A1189" s="9">
        <f t="shared" si="168"/>
        <v>177</v>
      </c>
      <c r="B1189" s="14" t="s">
        <v>1224</v>
      </c>
      <c r="C1189" s="8">
        <f>димвенканали!C1189</f>
        <v>551.20000000000005</v>
      </c>
      <c r="D1189" s="8">
        <f>димвенканали!D1189</f>
        <v>0</v>
      </c>
      <c r="E1189" s="8">
        <f>димвенканали!E1189</f>
        <v>0</v>
      </c>
      <c r="F1189" s="8">
        <f t="shared" si="172"/>
        <v>551.20000000000005</v>
      </c>
      <c r="G1189" s="8"/>
      <c r="H1189" s="8"/>
      <c r="I1189" s="8">
        <v>12</v>
      </c>
      <c r="J1189" s="11">
        <v>8.0826223619218686E-3</v>
      </c>
      <c r="K1189" s="18">
        <f t="shared" si="166"/>
        <v>18.340520880107771</v>
      </c>
      <c r="L1189" s="10">
        <f t="shared" si="169"/>
        <v>6.7438095276156282</v>
      </c>
      <c r="M1189" s="10">
        <v>7.0847418051189948</v>
      </c>
      <c r="N1189" s="10">
        <v>2.433677593174675</v>
      </c>
      <c r="O1189" s="247">
        <f t="shared" si="167"/>
        <v>2.433677593174675</v>
      </c>
      <c r="P1189" s="10">
        <f t="shared" si="170"/>
        <v>34.602749806017073</v>
      </c>
      <c r="Q1189" s="11">
        <f t="shared" si="171"/>
        <v>6.2777122289581044E-2</v>
      </c>
    </row>
    <row r="1190" spans="1:17">
      <c r="A1190" s="9">
        <f t="shared" si="168"/>
        <v>178</v>
      </c>
      <c r="B1190" s="14" t="s">
        <v>1225</v>
      </c>
      <c r="C1190" s="8">
        <f>димвенканали!C1190</f>
        <v>317.2</v>
      </c>
      <c r="D1190" s="8">
        <f>димвенканали!D1190</f>
        <v>0</v>
      </c>
      <c r="E1190" s="8">
        <f>димвенканали!E1190</f>
        <v>0</v>
      </c>
      <c r="F1190" s="8">
        <f t="shared" si="172"/>
        <v>317.2</v>
      </c>
      <c r="G1190" s="8"/>
      <c r="H1190" s="8"/>
      <c r="I1190" s="8">
        <v>8</v>
      </c>
      <c r="J1190" s="11">
        <v>5.3884149079479124E-3</v>
      </c>
      <c r="K1190" s="18">
        <f t="shared" si="166"/>
        <v>12.227013920071848</v>
      </c>
      <c r="L1190" s="10">
        <f t="shared" si="169"/>
        <v>4.4958730184104185</v>
      </c>
      <c r="M1190" s="10">
        <v>4.7231612034126629</v>
      </c>
      <c r="N1190" s="10">
        <v>1.6224517287831166</v>
      </c>
      <c r="O1190" s="247">
        <f t="shared" si="167"/>
        <v>1.6224517287831166</v>
      </c>
      <c r="P1190" s="10">
        <f t="shared" si="170"/>
        <v>23.068499870678043</v>
      </c>
      <c r="Q1190" s="11">
        <f t="shared" si="171"/>
        <v>7.2725409428367097E-2</v>
      </c>
    </row>
    <row r="1191" spans="1:17">
      <c r="A1191" s="9">
        <f t="shared" si="168"/>
        <v>179</v>
      </c>
      <c r="B1191" s="14" t="s">
        <v>1226</v>
      </c>
      <c r="C1191" s="8">
        <f>димвенканали!C1191</f>
        <v>554.52</v>
      </c>
      <c r="D1191" s="8">
        <f>димвенканали!D1191</f>
        <v>0</v>
      </c>
      <c r="E1191" s="8">
        <f>димвенканали!E1191</f>
        <v>0</v>
      </c>
      <c r="F1191" s="8">
        <f t="shared" si="172"/>
        <v>554.52</v>
      </c>
      <c r="G1191" s="8"/>
      <c r="H1191" s="8"/>
      <c r="I1191" s="8">
        <v>12</v>
      </c>
      <c r="J1191" s="11">
        <v>8.0826223619218686E-3</v>
      </c>
      <c r="K1191" s="18">
        <f t="shared" si="166"/>
        <v>18.340520880107771</v>
      </c>
      <c r="L1191" s="10">
        <f t="shared" si="169"/>
        <v>6.7438095276156282</v>
      </c>
      <c r="M1191" s="10">
        <v>7.0847418051189948</v>
      </c>
      <c r="N1191" s="10">
        <v>2.433677593174675</v>
      </c>
      <c r="O1191" s="247">
        <f t="shared" si="167"/>
        <v>2.433677593174675</v>
      </c>
      <c r="P1191" s="10">
        <f t="shared" si="170"/>
        <v>34.602749806017073</v>
      </c>
      <c r="Q1191" s="11">
        <f t="shared" si="171"/>
        <v>6.2401265609927641E-2</v>
      </c>
    </row>
    <row r="1192" spans="1:17">
      <c r="A1192" s="9">
        <f t="shared" si="168"/>
        <v>180</v>
      </c>
      <c r="B1192" s="14" t="s">
        <v>1227</v>
      </c>
      <c r="C1192" s="8">
        <f>димвенканали!C1192</f>
        <v>315</v>
      </c>
      <c r="D1192" s="8">
        <f>димвенканали!D1192</f>
        <v>0</v>
      </c>
      <c r="E1192" s="8">
        <f>димвенканали!E1192</f>
        <v>0</v>
      </c>
      <c r="F1192" s="8">
        <f t="shared" si="172"/>
        <v>315</v>
      </c>
      <c r="G1192" s="8"/>
      <c r="H1192" s="8"/>
      <c r="I1192" s="8">
        <v>9</v>
      </c>
      <c r="J1192" s="11">
        <v>6.0619667714414014E-3</v>
      </c>
      <c r="K1192" s="18">
        <f t="shared" si="166"/>
        <v>13.755390660080828</v>
      </c>
      <c r="L1192" s="10">
        <f t="shared" si="169"/>
        <v>5.0578571457117203</v>
      </c>
      <c r="M1192" s="10">
        <v>5.3135563538392461</v>
      </c>
      <c r="N1192" s="10">
        <v>1.825258194881006</v>
      </c>
      <c r="O1192" s="247">
        <f t="shared" si="167"/>
        <v>1.825258194881006</v>
      </c>
      <c r="P1192" s="10">
        <f t="shared" si="170"/>
        <v>25.952062354512801</v>
      </c>
      <c r="Q1192" s="11">
        <f t="shared" si="171"/>
        <v>8.2387499538135872E-2</v>
      </c>
    </row>
    <row r="1193" spans="1:17">
      <c r="A1193" s="9">
        <f t="shared" si="168"/>
        <v>181</v>
      </c>
      <c r="B1193" s="14" t="s">
        <v>1228</v>
      </c>
      <c r="C1193" s="8">
        <f>димвенканали!C1193</f>
        <v>930.4</v>
      </c>
      <c r="D1193" s="8">
        <f>димвенканали!D1193</f>
        <v>0</v>
      </c>
      <c r="E1193" s="8">
        <f>димвенканали!E1193</f>
        <v>0</v>
      </c>
      <c r="F1193" s="8">
        <f t="shared" si="172"/>
        <v>930.4</v>
      </c>
      <c r="G1193" s="8"/>
      <c r="H1193" s="8"/>
      <c r="I1193" s="8">
        <v>24</v>
      </c>
      <c r="J1193" s="11">
        <v>1.6165244723843737E-2</v>
      </c>
      <c r="K1193" s="18">
        <f t="shared" si="166"/>
        <v>36.681041760215543</v>
      </c>
      <c r="L1193" s="10">
        <f t="shared" si="169"/>
        <v>13.487619055231256</v>
      </c>
      <c r="M1193" s="10">
        <v>14.16948361023799</v>
      </c>
      <c r="N1193" s="10">
        <v>4.86735518634935</v>
      </c>
      <c r="O1193" s="247">
        <f t="shared" si="167"/>
        <v>4.86735518634935</v>
      </c>
      <c r="P1193" s="10">
        <f t="shared" si="170"/>
        <v>69.205499612034146</v>
      </c>
      <c r="Q1193" s="11">
        <f t="shared" si="171"/>
        <v>7.4382523228755534E-2</v>
      </c>
    </row>
    <row r="1194" spans="1:17">
      <c r="A1194" s="9">
        <f t="shared" si="168"/>
        <v>182</v>
      </c>
      <c r="B1194" s="14" t="s">
        <v>1229</v>
      </c>
      <c r="C1194" s="8">
        <f>димвенканали!C1194</f>
        <v>4196.8</v>
      </c>
      <c r="D1194" s="8">
        <f>димвенканали!D1194</f>
        <v>0</v>
      </c>
      <c r="E1194" s="8">
        <f>димвенканали!E1194</f>
        <v>40.200000000000003</v>
      </c>
      <c r="F1194" s="8">
        <f t="shared" si="172"/>
        <v>4237</v>
      </c>
      <c r="G1194" s="8"/>
      <c r="H1194" s="8">
        <v>1</v>
      </c>
      <c r="I1194" s="8">
        <v>83</v>
      </c>
      <c r="J1194" s="11">
        <v>5.6578356533453084E-2</v>
      </c>
      <c r="K1194" s="18">
        <f t="shared" si="166"/>
        <v>128.38364616075441</v>
      </c>
      <c r="L1194" s="10">
        <f t="shared" si="169"/>
        <v>47.206666693309401</v>
      </c>
      <c r="M1194" s="10">
        <v>49.593192635832963</v>
      </c>
      <c r="N1194" s="10">
        <v>17.035743152222725</v>
      </c>
      <c r="O1194" s="247">
        <f t="shared" si="167"/>
        <v>17.035743152222725</v>
      </c>
      <c r="P1194" s="10">
        <f t="shared" si="170"/>
        <v>242.21924864211951</v>
      </c>
      <c r="Q1194" s="11">
        <f t="shared" si="171"/>
        <v>5.7167630078385531E-2</v>
      </c>
    </row>
    <row r="1195" spans="1:17">
      <c r="A1195" s="9">
        <f t="shared" si="168"/>
        <v>183</v>
      </c>
      <c r="B1195" s="14" t="s">
        <v>1230</v>
      </c>
      <c r="C1195" s="8">
        <f>димвенканали!C1195</f>
        <v>313.39999999999998</v>
      </c>
      <c r="D1195" s="8">
        <f>димвенканали!D1195</f>
        <v>0</v>
      </c>
      <c r="E1195" s="8">
        <f>димвенканали!E1195</f>
        <v>0</v>
      </c>
      <c r="F1195" s="8">
        <f t="shared" si="172"/>
        <v>313.39999999999998</v>
      </c>
      <c r="G1195" s="8"/>
      <c r="H1195" s="8"/>
      <c r="I1195" s="8">
        <v>8</v>
      </c>
      <c r="J1195" s="11">
        <v>5.3884149079479124E-3</v>
      </c>
      <c r="K1195" s="18">
        <f t="shared" si="166"/>
        <v>12.227013920071848</v>
      </c>
      <c r="L1195" s="10">
        <f t="shared" si="169"/>
        <v>4.4958730184104185</v>
      </c>
      <c r="M1195" s="10">
        <v>4.7231612034126629</v>
      </c>
      <c r="N1195" s="10">
        <v>1.6224517287831166</v>
      </c>
      <c r="O1195" s="247">
        <f t="shared" si="167"/>
        <v>1.6224517287831166</v>
      </c>
      <c r="P1195" s="10">
        <f t="shared" si="170"/>
        <v>23.068499870678043</v>
      </c>
      <c r="Q1195" s="11">
        <f t="shared" si="171"/>
        <v>7.360721081901099E-2</v>
      </c>
    </row>
    <row r="1196" spans="1:17">
      <c r="A1196" s="9">
        <f t="shared" si="168"/>
        <v>184</v>
      </c>
      <c r="B1196" s="14" t="s">
        <v>1231</v>
      </c>
      <c r="C1196" s="8">
        <f>димвенканали!C1196</f>
        <v>311</v>
      </c>
      <c r="D1196" s="8">
        <f>димвенканали!D1196</f>
        <v>0</v>
      </c>
      <c r="E1196" s="8">
        <f>димвенканали!E1196</f>
        <v>0</v>
      </c>
      <c r="F1196" s="8">
        <f t="shared" si="172"/>
        <v>311</v>
      </c>
      <c r="G1196" s="8"/>
      <c r="H1196" s="8"/>
      <c r="I1196" s="8">
        <v>8</v>
      </c>
      <c r="J1196" s="11">
        <v>5.3884149079479124E-3</v>
      </c>
      <c r="K1196" s="18">
        <f t="shared" si="166"/>
        <v>12.227013920071848</v>
      </c>
      <c r="L1196" s="10">
        <f t="shared" si="169"/>
        <v>4.4958730184104185</v>
      </c>
      <c r="M1196" s="10">
        <v>4.7231612034126629</v>
      </c>
      <c r="N1196" s="10">
        <v>1.6224517287831166</v>
      </c>
      <c r="O1196" s="247">
        <f t="shared" si="167"/>
        <v>1.6224517287831166</v>
      </c>
      <c r="P1196" s="10">
        <f t="shared" si="170"/>
        <v>23.068499870678043</v>
      </c>
      <c r="Q1196" s="11">
        <f t="shared" si="171"/>
        <v>7.4175240741730042E-2</v>
      </c>
    </row>
    <row r="1197" spans="1:17">
      <c r="A1197" s="9">
        <f t="shared" si="168"/>
        <v>185</v>
      </c>
      <c r="B1197" s="14" t="s">
        <v>1232</v>
      </c>
      <c r="C1197" s="8">
        <f>димвенканали!C1197</f>
        <v>302.3</v>
      </c>
      <c r="D1197" s="8">
        <f>димвенканали!D1197</f>
        <v>0</v>
      </c>
      <c r="E1197" s="8">
        <f>димвенканали!E1197</f>
        <v>0</v>
      </c>
      <c r="F1197" s="8">
        <f t="shared" si="172"/>
        <v>302.3</v>
      </c>
      <c r="G1197" s="8"/>
      <c r="H1197" s="8"/>
      <c r="I1197" s="8">
        <v>8</v>
      </c>
      <c r="J1197" s="11">
        <v>5.3884149079479124E-3</v>
      </c>
      <c r="K1197" s="18">
        <f t="shared" si="166"/>
        <v>12.227013920071848</v>
      </c>
      <c r="L1197" s="10">
        <f t="shared" si="169"/>
        <v>4.4958730184104185</v>
      </c>
      <c r="M1197" s="10">
        <v>4.7231612034126629</v>
      </c>
      <c r="N1197" s="10">
        <v>1.6224517287831166</v>
      </c>
      <c r="O1197" s="247">
        <f t="shared" si="167"/>
        <v>1.6224517287831166</v>
      </c>
      <c r="P1197" s="10">
        <f t="shared" si="170"/>
        <v>23.068499870678043</v>
      </c>
      <c r="Q1197" s="11">
        <f t="shared" si="171"/>
        <v>7.6309956568567788E-2</v>
      </c>
    </row>
    <row r="1198" spans="1:17">
      <c r="A1198" s="9">
        <f t="shared" si="168"/>
        <v>186</v>
      </c>
      <c r="B1198" s="14" t="s">
        <v>1233</v>
      </c>
      <c r="C1198" s="8">
        <f>димвенканали!C1198</f>
        <v>314.10000000000002</v>
      </c>
      <c r="D1198" s="8">
        <f>димвенканали!D1198</f>
        <v>0</v>
      </c>
      <c r="E1198" s="8">
        <f>димвенканали!E1198</f>
        <v>0</v>
      </c>
      <c r="F1198" s="8">
        <f t="shared" si="172"/>
        <v>314.10000000000002</v>
      </c>
      <c r="G1198" s="8"/>
      <c r="H1198" s="8"/>
      <c r="I1198" s="8">
        <v>8</v>
      </c>
      <c r="J1198" s="11">
        <v>5.3884149079479124E-3</v>
      </c>
      <c r="K1198" s="18">
        <f t="shared" si="166"/>
        <v>12.227013920071848</v>
      </c>
      <c r="L1198" s="10">
        <f t="shared" si="169"/>
        <v>4.4958730184104185</v>
      </c>
      <c r="M1198" s="10">
        <v>4.7231612034126629</v>
      </c>
      <c r="N1198" s="10">
        <v>1.6224517287831166</v>
      </c>
      <c r="O1198" s="247">
        <f t="shared" si="167"/>
        <v>1.6224517287831166</v>
      </c>
      <c r="P1198" s="10">
        <f t="shared" si="170"/>
        <v>23.068499870678043</v>
      </c>
      <c r="Q1198" s="11">
        <f t="shared" si="171"/>
        <v>7.3443170552938683E-2</v>
      </c>
    </row>
    <row r="1199" spans="1:17">
      <c r="A1199" s="9">
        <f t="shared" si="168"/>
        <v>187</v>
      </c>
      <c r="B1199" s="14" t="s">
        <v>1234</v>
      </c>
      <c r="C1199" s="8">
        <f>димвенканали!C1199</f>
        <v>280.5</v>
      </c>
      <c r="D1199" s="8">
        <f>димвенканали!D1199</f>
        <v>0</v>
      </c>
      <c r="E1199" s="8">
        <f>димвенканали!E1199</f>
        <v>36.6</v>
      </c>
      <c r="F1199" s="8">
        <f t="shared" si="172"/>
        <v>317.10000000000002</v>
      </c>
      <c r="G1199" s="8"/>
      <c r="H1199" s="8">
        <v>1</v>
      </c>
      <c r="I1199" s="8">
        <v>7</v>
      </c>
      <c r="J1199" s="11">
        <v>5.3884149079479124E-3</v>
      </c>
      <c r="K1199" s="18">
        <f t="shared" si="166"/>
        <v>12.227013920071848</v>
      </c>
      <c r="L1199" s="10">
        <f t="shared" si="169"/>
        <v>4.4958730184104185</v>
      </c>
      <c r="M1199" s="10">
        <v>4.7231612034126629</v>
      </c>
      <c r="N1199" s="10">
        <v>1.6224517287831166</v>
      </c>
      <c r="O1199" s="247">
        <f t="shared" si="167"/>
        <v>1.6224517287831166</v>
      </c>
      <c r="P1199" s="10">
        <f t="shared" si="170"/>
        <v>23.068499870678043</v>
      </c>
      <c r="Q1199" s="11">
        <f t="shared" si="171"/>
        <v>7.2748343963033868E-2</v>
      </c>
    </row>
    <row r="1200" spans="1:17">
      <c r="A1200" s="9">
        <f t="shared" si="168"/>
        <v>188</v>
      </c>
      <c r="B1200" s="14" t="s">
        <v>1235</v>
      </c>
      <c r="C1200" s="8">
        <f>димвенканали!C1200</f>
        <v>126.9</v>
      </c>
      <c r="D1200" s="8">
        <f>димвенканали!D1200</f>
        <v>0</v>
      </c>
      <c r="E1200" s="8">
        <f>димвенканали!E1200</f>
        <v>0</v>
      </c>
      <c r="F1200" s="8">
        <f t="shared" si="172"/>
        <v>126.9</v>
      </c>
      <c r="G1200" s="8"/>
      <c r="H1200" s="8"/>
      <c r="I1200" s="8">
        <v>4</v>
      </c>
      <c r="J1200" s="11">
        <v>2.6942074539739562E-3</v>
      </c>
      <c r="K1200" s="18">
        <f t="shared" si="166"/>
        <v>6.1135069600359238</v>
      </c>
      <c r="L1200" s="10">
        <f t="shared" si="169"/>
        <v>2.2479365092052093</v>
      </c>
      <c r="M1200" s="10">
        <v>2.3615806017063314</v>
      </c>
      <c r="N1200" s="10">
        <v>0.8112258643915583</v>
      </c>
      <c r="O1200" s="247">
        <f t="shared" si="167"/>
        <v>0.8112258643915583</v>
      </c>
      <c r="P1200" s="10">
        <f t="shared" si="170"/>
        <v>11.534249935339021</v>
      </c>
      <c r="Q1200" s="11">
        <f t="shared" si="171"/>
        <v>9.0892434478636888E-2</v>
      </c>
    </row>
    <row r="1201" spans="1:17">
      <c r="A1201" s="9">
        <f t="shared" si="168"/>
        <v>189</v>
      </c>
      <c r="B1201" s="14" t="s">
        <v>1236</v>
      </c>
      <c r="C1201" s="8">
        <f>димвенканали!C1201</f>
        <v>137</v>
      </c>
      <c r="D1201" s="8">
        <f>димвенканали!D1201</f>
        <v>0</v>
      </c>
      <c r="E1201" s="8">
        <f>димвенканали!E1201</f>
        <v>0</v>
      </c>
      <c r="F1201" s="8">
        <f t="shared" si="172"/>
        <v>137</v>
      </c>
      <c r="G1201" s="8"/>
      <c r="H1201" s="8"/>
      <c r="I1201" s="8">
        <v>3</v>
      </c>
      <c r="J1201" s="11">
        <v>2.0206555904804671E-3</v>
      </c>
      <c r="K1201" s="18">
        <f t="shared" si="166"/>
        <v>4.5851302200269428</v>
      </c>
      <c r="L1201" s="10">
        <f t="shared" si="169"/>
        <v>1.6859523819039071</v>
      </c>
      <c r="M1201" s="10">
        <v>1.7711854512797487</v>
      </c>
      <c r="N1201" s="10">
        <v>0.60841939829366876</v>
      </c>
      <c r="O1201" s="247">
        <f t="shared" si="167"/>
        <v>0.60841939829366876</v>
      </c>
      <c r="P1201" s="10">
        <f t="shared" si="170"/>
        <v>8.6506874515042682</v>
      </c>
      <c r="Q1201" s="11">
        <f t="shared" si="171"/>
        <v>6.3143704025578604E-2</v>
      </c>
    </row>
    <row r="1202" spans="1:17">
      <c r="A1202" s="9">
        <f t="shared" si="168"/>
        <v>190</v>
      </c>
      <c r="B1202" s="14" t="s">
        <v>1237</v>
      </c>
      <c r="C1202" s="8">
        <f>димвенканали!C1202</f>
        <v>135.30000000000001</v>
      </c>
      <c r="D1202" s="8">
        <f>димвенканали!D1202</f>
        <v>0</v>
      </c>
      <c r="E1202" s="8">
        <f>димвенканали!E1202</f>
        <v>0</v>
      </c>
      <c r="F1202" s="8">
        <f t="shared" si="172"/>
        <v>135.30000000000001</v>
      </c>
      <c r="G1202" s="8"/>
      <c r="H1202" s="8"/>
      <c r="I1202" s="8">
        <v>4</v>
      </c>
      <c r="J1202" s="11">
        <v>2.6942074539739562E-3</v>
      </c>
      <c r="K1202" s="18">
        <f t="shared" si="166"/>
        <v>6.1135069600359238</v>
      </c>
      <c r="L1202" s="10">
        <f t="shared" si="169"/>
        <v>2.2479365092052093</v>
      </c>
      <c r="M1202" s="10">
        <v>2.3615806017063314</v>
      </c>
      <c r="N1202" s="10">
        <v>0.8112258643915583</v>
      </c>
      <c r="O1202" s="247">
        <f t="shared" si="167"/>
        <v>0.8112258643915583</v>
      </c>
      <c r="P1202" s="10">
        <f t="shared" si="170"/>
        <v>11.534249935339021</v>
      </c>
      <c r="Q1202" s="11">
        <f t="shared" si="171"/>
        <v>8.5249445198366747E-2</v>
      </c>
    </row>
    <row r="1203" spans="1:17">
      <c r="A1203" s="9">
        <f t="shared" si="168"/>
        <v>191</v>
      </c>
      <c r="B1203" s="14" t="s">
        <v>1238</v>
      </c>
      <c r="C1203" s="8">
        <f>димвенканали!C1203</f>
        <v>149.19999999999999</v>
      </c>
      <c r="D1203" s="8">
        <f>димвенканали!D1203</f>
        <v>0</v>
      </c>
      <c r="E1203" s="8">
        <f>димвенканали!E1203</f>
        <v>0</v>
      </c>
      <c r="F1203" s="8">
        <f t="shared" si="172"/>
        <v>149.19999999999999</v>
      </c>
      <c r="G1203" s="8"/>
      <c r="H1203" s="8"/>
      <c r="I1203" s="8">
        <v>4</v>
      </c>
      <c r="J1203" s="11">
        <v>2.6942074539739562E-3</v>
      </c>
      <c r="K1203" s="18">
        <f t="shared" ref="K1203:K1245" si="173">J1203*$K$2</f>
        <v>6.1135069600359238</v>
      </c>
      <c r="L1203" s="10">
        <f t="shared" si="169"/>
        <v>2.2479365092052093</v>
      </c>
      <c r="M1203" s="10">
        <v>2.3615806017063314</v>
      </c>
      <c r="N1203" s="10">
        <v>0.8112258643915583</v>
      </c>
      <c r="O1203" s="247">
        <f t="shared" si="167"/>
        <v>0.8112258643915583</v>
      </c>
      <c r="P1203" s="10">
        <f t="shared" si="170"/>
        <v>11.534249935339021</v>
      </c>
      <c r="Q1203" s="11">
        <f t="shared" si="171"/>
        <v>7.7307305196642237E-2</v>
      </c>
    </row>
    <row r="1204" spans="1:17">
      <c r="A1204" s="9">
        <f t="shared" si="168"/>
        <v>192</v>
      </c>
      <c r="B1204" s="14" t="s">
        <v>1239</v>
      </c>
      <c r="C1204" s="8">
        <f>димвенканали!C1204</f>
        <v>378.9</v>
      </c>
      <c r="D1204" s="8">
        <f>димвенканали!D1204</f>
        <v>0</v>
      </c>
      <c r="E1204" s="8">
        <f>димвенканали!E1204</f>
        <v>0</v>
      </c>
      <c r="F1204" s="8">
        <f t="shared" ref="F1204:F1245" si="174">C1204+D1204+E1204</f>
        <v>378.9</v>
      </c>
      <c r="G1204" s="8"/>
      <c r="H1204" s="8"/>
      <c r="I1204" s="8">
        <v>7</v>
      </c>
      <c r="J1204" s="11">
        <v>4.7148630444544233E-3</v>
      </c>
      <c r="K1204" s="18">
        <f t="shared" si="173"/>
        <v>10.698637180062866</v>
      </c>
      <c r="L1204" s="10">
        <f t="shared" si="169"/>
        <v>3.9338888911091159</v>
      </c>
      <c r="M1204" s="10">
        <v>4.1327660529860797</v>
      </c>
      <c r="N1204" s="10">
        <v>1.4196452626852269</v>
      </c>
      <c r="O1204" s="247">
        <f t="shared" si="167"/>
        <v>1.4196452626852269</v>
      </c>
      <c r="P1204" s="10">
        <f t="shared" si="170"/>
        <v>20.184937386843284</v>
      </c>
      <c r="Q1204" s="11">
        <f t="shared" si="171"/>
        <v>5.3272466051315082E-2</v>
      </c>
    </row>
    <row r="1205" spans="1:17">
      <c r="A1205" s="9">
        <f t="shared" si="168"/>
        <v>193</v>
      </c>
      <c r="B1205" s="14" t="s">
        <v>1240</v>
      </c>
      <c r="C1205" s="8">
        <f>димвенканали!C1205</f>
        <v>4354.66</v>
      </c>
      <c r="D1205" s="8">
        <f>димвенканали!D1205</f>
        <v>83.5</v>
      </c>
      <c r="E1205" s="8">
        <f>димвенканали!E1205</f>
        <v>0</v>
      </c>
      <c r="F1205" s="8">
        <f t="shared" si="174"/>
        <v>4438.16</v>
      </c>
      <c r="G1205" s="8">
        <v>1</v>
      </c>
      <c r="H1205" s="8"/>
      <c r="I1205" s="8">
        <v>97</v>
      </c>
      <c r="J1205" s="11">
        <v>6.6008082622361922E-2</v>
      </c>
      <c r="K1205" s="18">
        <f t="shared" si="173"/>
        <v>149.7809205208801</v>
      </c>
      <c r="L1205" s="10">
        <f t="shared" si="169"/>
        <v>55.074444475527621</v>
      </c>
      <c r="M1205" s="10">
        <v>57.858724741805119</v>
      </c>
      <c r="N1205" s="10">
        <v>19.875033677593176</v>
      </c>
      <c r="O1205" s="247">
        <f t="shared" ref="O1205:O1245" si="175">N1205*$O$2</f>
        <v>19.875033677593176</v>
      </c>
      <c r="P1205" s="10">
        <f t="shared" si="170"/>
        <v>282.58912341580606</v>
      </c>
      <c r="Q1205" s="11">
        <f t="shared" si="171"/>
        <v>6.3672585804884468E-2</v>
      </c>
    </row>
    <row r="1206" spans="1:17">
      <c r="A1206" s="9">
        <f t="shared" ref="A1206:A1248" si="176">A1205+1</f>
        <v>194</v>
      </c>
      <c r="B1206" s="14" t="s">
        <v>1241</v>
      </c>
      <c r="C1206" s="8">
        <f>димвенканали!C1206</f>
        <v>1768.02</v>
      </c>
      <c r="D1206" s="8">
        <f>димвенканали!D1206</f>
        <v>0</v>
      </c>
      <c r="E1206" s="8">
        <f>димвенканали!E1206</f>
        <v>0</v>
      </c>
      <c r="F1206" s="8">
        <f t="shared" si="174"/>
        <v>1768.02</v>
      </c>
      <c r="G1206" s="8"/>
      <c r="H1206" s="8"/>
      <c r="I1206" s="8">
        <v>40</v>
      </c>
      <c r="J1206" s="11">
        <v>2.6942074539739562E-2</v>
      </c>
      <c r="K1206" s="18">
        <f t="shared" si="173"/>
        <v>61.135069600359238</v>
      </c>
      <c r="L1206" s="10">
        <f t="shared" si="169"/>
        <v>22.479365092052092</v>
      </c>
      <c r="M1206" s="10">
        <v>23.615806017063314</v>
      </c>
      <c r="N1206" s="10">
        <v>8.1122586439155828</v>
      </c>
      <c r="O1206" s="247">
        <f t="shared" si="175"/>
        <v>8.1122586439155828</v>
      </c>
      <c r="P1206" s="10">
        <f t="shared" si="170"/>
        <v>115.34249935339021</v>
      </c>
      <c r="Q1206" s="11">
        <f t="shared" si="171"/>
        <v>6.5238232233453361E-2</v>
      </c>
    </row>
    <row r="1207" spans="1:17">
      <c r="A1207" s="9">
        <f t="shared" si="176"/>
        <v>195</v>
      </c>
      <c r="B1207" s="14" t="s">
        <v>1242</v>
      </c>
      <c r="C1207" s="8">
        <f>димвенканали!C1207</f>
        <v>7561.12</v>
      </c>
      <c r="D1207" s="8">
        <f>димвенканали!D1207</f>
        <v>0</v>
      </c>
      <c r="E1207" s="8">
        <f>димвенканали!E1207</f>
        <v>0</v>
      </c>
      <c r="F1207" s="8">
        <f t="shared" si="174"/>
        <v>7561.12</v>
      </c>
      <c r="G1207" s="8"/>
      <c r="H1207" s="8"/>
      <c r="I1207" s="8">
        <v>144</v>
      </c>
      <c r="J1207" s="11">
        <v>9.6991468343062423E-2</v>
      </c>
      <c r="K1207" s="18">
        <f t="shared" si="173"/>
        <v>220.08625056129324</v>
      </c>
      <c r="L1207" s="10">
        <f t="shared" si="169"/>
        <v>80.925714331387525</v>
      </c>
      <c r="M1207" s="10">
        <v>85.016901661427937</v>
      </c>
      <c r="N1207" s="10">
        <v>29.204131118096097</v>
      </c>
      <c r="O1207" s="247">
        <f t="shared" si="175"/>
        <v>29.204131118096097</v>
      </c>
      <c r="P1207" s="10">
        <f t="shared" si="170"/>
        <v>415.23299767220482</v>
      </c>
      <c r="Q1207" s="11">
        <f t="shared" si="171"/>
        <v>5.4916863860407561E-2</v>
      </c>
    </row>
    <row r="1208" spans="1:17">
      <c r="A1208" s="9">
        <f t="shared" si="176"/>
        <v>196</v>
      </c>
      <c r="B1208" s="14" t="s">
        <v>1243</v>
      </c>
      <c r="C1208" s="8">
        <f>димвенканали!C1208</f>
        <v>113.1</v>
      </c>
      <c r="D1208" s="8">
        <f>димвенканали!D1208</f>
        <v>0</v>
      </c>
      <c r="E1208" s="8">
        <f>димвенканали!E1208</f>
        <v>0</v>
      </c>
      <c r="F1208" s="8">
        <f t="shared" si="174"/>
        <v>113.1</v>
      </c>
      <c r="G1208" s="8"/>
      <c r="H1208" s="8"/>
      <c r="I1208" s="8">
        <v>1</v>
      </c>
      <c r="J1208" s="11">
        <v>6.7355186349348905E-4</v>
      </c>
      <c r="K1208" s="18">
        <f t="shared" si="173"/>
        <v>1.5283767400089809</v>
      </c>
      <c r="L1208" s="10">
        <f t="shared" si="169"/>
        <v>0.56198412730130232</v>
      </c>
      <c r="M1208" s="10">
        <v>0.59039515042658286</v>
      </c>
      <c r="N1208" s="10">
        <v>0.20280646609788958</v>
      </c>
      <c r="O1208" s="247">
        <f t="shared" si="175"/>
        <v>0.20280646609788958</v>
      </c>
      <c r="P1208" s="10">
        <f t="shared" si="170"/>
        <v>2.8835624838347553</v>
      </c>
      <c r="Q1208" s="11">
        <f t="shared" si="171"/>
        <v>2.5495689512243638E-2</v>
      </c>
    </row>
    <row r="1209" spans="1:17">
      <c r="A1209" s="9">
        <f t="shared" si="176"/>
        <v>197</v>
      </c>
      <c r="B1209" s="14" t="s">
        <v>1244</v>
      </c>
      <c r="C1209" s="8">
        <f>димвенканали!C1209</f>
        <v>126.3</v>
      </c>
      <c r="D1209" s="8">
        <f>димвенканали!D1209</f>
        <v>0</v>
      </c>
      <c r="E1209" s="8">
        <f>димвенканали!E1209</f>
        <v>0</v>
      </c>
      <c r="F1209" s="8">
        <f t="shared" si="174"/>
        <v>126.3</v>
      </c>
      <c r="G1209" s="8"/>
      <c r="H1209" s="8"/>
      <c r="I1209" s="8">
        <v>4</v>
      </c>
      <c r="J1209" s="11">
        <v>2.6942074539739562E-3</v>
      </c>
      <c r="K1209" s="18">
        <f t="shared" si="173"/>
        <v>6.1135069600359238</v>
      </c>
      <c r="L1209" s="10">
        <f t="shared" si="169"/>
        <v>2.2479365092052093</v>
      </c>
      <c r="M1209" s="10">
        <v>2.3615806017063314</v>
      </c>
      <c r="N1209" s="10">
        <v>0.8112258643915583</v>
      </c>
      <c r="O1209" s="247">
        <f t="shared" si="175"/>
        <v>0.8112258643915583</v>
      </c>
      <c r="P1209" s="10">
        <f t="shared" si="170"/>
        <v>11.534249935339021</v>
      </c>
      <c r="Q1209" s="11">
        <f t="shared" si="171"/>
        <v>9.1324227516540152E-2</v>
      </c>
    </row>
    <row r="1210" spans="1:17">
      <c r="A1210" s="9">
        <f t="shared" si="176"/>
        <v>198</v>
      </c>
      <c r="B1210" s="14" t="s">
        <v>1245</v>
      </c>
      <c r="C1210" s="8">
        <f>димвенканали!C1210</f>
        <v>943.1</v>
      </c>
      <c r="D1210" s="8">
        <f>димвенканали!D1210</f>
        <v>0</v>
      </c>
      <c r="E1210" s="8">
        <f>димвенканали!E1210</f>
        <v>0</v>
      </c>
      <c r="F1210" s="8">
        <f t="shared" si="174"/>
        <v>943.1</v>
      </c>
      <c r="G1210" s="8"/>
      <c r="H1210" s="8"/>
      <c r="I1210" s="8">
        <v>24</v>
      </c>
      <c r="J1210" s="11">
        <v>1.6165244723843737E-2</v>
      </c>
      <c r="K1210" s="18">
        <f t="shared" si="173"/>
        <v>36.681041760215543</v>
      </c>
      <c r="L1210" s="10">
        <f t="shared" si="169"/>
        <v>13.487619055231256</v>
      </c>
      <c r="M1210" s="10">
        <v>14.16948361023799</v>
      </c>
      <c r="N1210" s="10">
        <v>4.86735518634935</v>
      </c>
      <c r="O1210" s="247">
        <f t="shared" si="175"/>
        <v>4.86735518634935</v>
      </c>
      <c r="P1210" s="10">
        <f t="shared" si="170"/>
        <v>69.205499612034146</v>
      </c>
      <c r="Q1210" s="11">
        <f t="shared" si="171"/>
        <v>7.3380871182307433E-2</v>
      </c>
    </row>
    <row r="1211" spans="1:17">
      <c r="A1211" s="9">
        <f t="shared" si="176"/>
        <v>199</v>
      </c>
      <c r="B1211" s="14" t="s">
        <v>1246</v>
      </c>
      <c r="C1211" s="8">
        <f>димвенканали!C1211</f>
        <v>51.6</v>
      </c>
      <c r="D1211" s="8">
        <f>димвенканали!D1211</f>
        <v>0</v>
      </c>
      <c r="E1211" s="8">
        <f>димвенканали!E1211</f>
        <v>0</v>
      </c>
      <c r="F1211" s="8">
        <f t="shared" si="174"/>
        <v>51.6</v>
      </c>
      <c r="G1211" s="8"/>
      <c r="H1211" s="8"/>
      <c r="I1211" s="8">
        <v>2</v>
      </c>
      <c r="J1211" s="11">
        <v>1.3471037269869781E-3</v>
      </c>
      <c r="K1211" s="18">
        <f t="shared" si="173"/>
        <v>3.0567534800179619</v>
      </c>
      <c r="L1211" s="10">
        <f t="shared" si="169"/>
        <v>1.1239682546026046</v>
      </c>
      <c r="M1211" s="10">
        <v>1.1807903008531657</v>
      </c>
      <c r="N1211" s="10">
        <v>0.40561293219577915</v>
      </c>
      <c r="O1211" s="247">
        <f t="shared" si="175"/>
        <v>0.40561293219577915</v>
      </c>
      <c r="P1211" s="10">
        <f t="shared" si="170"/>
        <v>5.7671249676695107</v>
      </c>
      <c r="Q1211" s="11">
        <f t="shared" si="171"/>
        <v>0.11176598774553315</v>
      </c>
    </row>
    <row r="1212" spans="1:17">
      <c r="A1212" s="9">
        <f t="shared" si="176"/>
        <v>200</v>
      </c>
      <c r="B1212" s="14" t="s">
        <v>1247</v>
      </c>
      <c r="C1212" s="8">
        <f>димвенканали!C1212</f>
        <v>12939.28</v>
      </c>
      <c r="D1212" s="8">
        <f>димвенканали!D1212</f>
        <v>0</v>
      </c>
      <c r="E1212" s="8">
        <f>димвенканали!E1212</f>
        <v>103.91</v>
      </c>
      <c r="F1212" s="8">
        <f t="shared" si="174"/>
        <v>13043.19</v>
      </c>
      <c r="G1212" s="8"/>
      <c r="H1212" s="8">
        <v>2</v>
      </c>
      <c r="I1212" s="8">
        <v>234</v>
      </c>
      <c r="J1212" s="11">
        <v>0.15895823978446341</v>
      </c>
      <c r="K1212" s="18">
        <f t="shared" si="173"/>
        <v>360.69691064211946</v>
      </c>
      <c r="L1212" s="10">
        <f t="shared" si="169"/>
        <v>132.62825404310735</v>
      </c>
      <c r="M1212" s="10">
        <v>139.33325550067354</v>
      </c>
      <c r="N1212" s="10">
        <v>47.862325999101934</v>
      </c>
      <c r="O1212" s="247">
        <f t="shared" si="175"/>
        <v>47.862325999101934</v>
      </c>
      <c r="P1212" s="10">
        <f t="shared" si="170"/>
        <v>680.52074618500228</v>
      </c>
      <c r="Q1212" s="11">
        <f t="shared" si="171"/>
        <v>5.2174410261983627E-2</v>
      </c>
    </row>
    <row r="1213" spans="1:17">
      <c r="A1213" s="9">
        <f t="shared" si="176"/>
        <v>201</v>
      </c>
      <c r="B1213" s="14" t="s">
        <v>1248</v>
      </c>
      <c r="C1213" s="8">
        <f>димвенканали!C1213</f>
        <v>222</v>
      </c>
      <c r="D1213" s="8">
        <f>димвенканали!D1213</f>
        <v>0</v>
      </c>
      <c r="E1213" s="8">
        <f>димвенканали!E1213</f>
        <v>0</v>
      </c>
      <c r="F1213" s="8">
        <f t="shared" si="174"/>
        <v>222</v>
      </c>
      <c r="G1213" s="8"/>
      <c r="H1213" s="8"/>
      <c r="I1213" s="8">
        <v>6</v>
      </c>
      <c r="J1213" s="11">
        <v>4.0413111809609343E-3</v>
      </c>
      <c r="K1213" s="18">
        <f t="shared" si="173"/>
        <v>9.1702604400538856</v>
      </c>
      <c r="L1213" s="10">
        <f t="shared" si="169"/>
        <v>3.3719047638078141</v>
      </c>
      <c r="M1213" s="10">
        <v>3.5423709025594974</v>
      </c>
      <c r="N1213" s="10">
        <v>1.2168387965873375</v>
      </c>
      <c r="O1213" s="247">
        <f t="shared" si="175"/>
        <v>1.2168387965873375</v>
      </c>
      <c r="P1213" s="10">
        <f t="shared" si="170"/>
        <v>17.301374903008536</v>
      </c>
      <c r="Q1213" s="11">
        <f t="shared" si="171"/>
        <v>7.7934121184723135E-2</v>
      </c>
    </row>
    <row r="1214" spans="1:17">
      <c r="A1214" s="9">
        <f t="shared" si="176"/>
        <v>202</v>
      </c>
      <c r="B1214" s="14" t="s">
        <v>1249</v>
      </c>
      <c r="C1214" s="8">
        <f>димвенканали!C1214</f>
        <v>4018.97</v>
      </c>
      <c r="D1214" s="8">
        <f>димвенканали!D1214</f>
        <v>242.6</v>
      </c>
      <c r="E1214" s="8">
        <f>димвенканали!E1214</f>
        <v>0</v>
      </c>
      <c r="F1214" s="8">
        <f t="shared" si="174"/>
        <v>4261.57</v>
      </c>
      <c r="G1214" s="8">
        <v>3</v>
      </c>
      <c r="H1214" s="8"/>
      <c r="I1214" s="8">
        <v>102</v>
      </c>
      <c r="J1214" s="11">
        <v>7.0722945666816348E-2</v>
      </c>
      <c r="K1214" s="18">
        <f t="shared" si="173"/>
        <v>160.47955770094299</v>
      </c>
      <c r="L1214" s="10">
        <f t="shared" si="169"/>
        <v>59.008333366636741</v>
      </c>
      <c r="M1214" s="10">
        <v>61.991490794791197</v>
      </c>
      <c r="N1214" s="10">
        <v>21.294678940278406</v>
      </c>
      <c r="O1214" s="247">
        <f t="shared" si="175"/>
        <v>21.294678940278406</v>
      </c>
      <c r="P1214" s="10">
        <f t="shared" si="170"/>
        <v>302.77406080264933</v>
      </c>
      <c r="Q1214" s="11">
        <f t="shared" si="171"/>
        <v>7.1047539006199437E-2</v>
      </c>
    </row>
    <row r="1215" spans="1:17">
      <c r="A1215" s="9">
        <f t="shared" si="176"/>
        <v>203</v>
      </c>
      <c r="B1215" s="14" t="s">
        <v>1250</v>
      </c>
      <c r="C1215" s="8">
        <f>димвенканали!C1215</f>
        <v>6404.15</v>
      </c>
      <c r="D1215" s="8">
        <f>димвенканали!D1215</f>
        <v>0</v>
      </c>
      <c r="E1215" s="8">
        <f>димвенканали!E1215</f>
        <v>0</v>
      </c>
      <c r="F1215" s="8">
        <f t="shared" si="174"/>
        <v>6404.15</v>
      </c>
      <c r="G1215" s="8"/>
      <c r="H1215" s="8"/>
      <c r="I1215" s="8">
        <v>106</v>
      </c>
      <c r="J1215" s="11">
        <v>7.1396497530309841E-2</v>
      </c>
      <c r="K1215" s="18">
        <f t="shared" si="173"/>
        <v>162.00793444095197</v>
      </c>
      <c r="L1215" s="10">
        <f t="shared" si="169"/>
        <v>59.570317493938042</v>
      </c>
      <c r="M1215" s="10">
        <v>62.581885945217785</v>
      </c>
      <c r="N1215" s="10">
        <v>21.497485406376295</v>
      </c>
      <c r="O1215" s="247">
        <f t="shared" si="175"/>
        <v>21.497485406376295</v>
      </c>
      <c r="P1215" s="10">
        <f t="shared" si="170"/>
        <v>305.65762328648412</v>
      </c>
      <c r="Q1215" s="11">
        <f t="shared" si="171"/>
        <v>4.7728054977863442E-2</v>
      </c>
    </row>
    <row r="1216" spans="1:17">
      <c r="A1216" s="9">
        <f t="shared" si="176"/>
        <v>204</v>
      </c>
      <c r="B1216" s="14" t="s">
        <v>1251</v>
      </c>
      <c r="C1216" s="8">
        <f>димвенканали!C1216</f>
        <v>97.3</v>
      </c>
      <c r="D1216" s="8">
        <f>димвенканали!D1216</f>
        <v>0</v>
      </c>
      <c r="E1216" s="8">
        <f>димвенканали!E1216</f>
        <v>0</v>
      </c>
      <c r="F1216" s="8">
        <f t="shared" si="174"/>
        <v>97.3</v>
      </c>
      <c r="G1216" s="8"/>
      <c r="H1216" s="8"/>
      <c r="I1216" s="8">
        <v>2</v>
      </c>
      <c r="J1216" s="11">
        <v>1.3471037269869781E-3</v>
      </c>
      <c r="K1216" s="18">
        <f t="shared" si="173"/>
        <v>3.0567534800179619</v>
      </c>
      <c r="L1216" s="10">
        <f t="shared" si="169"/>
        <v>1.1239682546026046</v>
      </c>
      <c r="M1216" s="10">
        <v>1.1807903008531657</v>
      </c>
      <c r="N1216" s="10">
        <v>0.40561293219577915</v>
      </c>
      <c r="O1216" s="247">
        <f t="shared" si="175"/>
        <v>0.40561293219577915</v>
      </c>
      <c r="P1216" s="10">
        <f t="shared" si="170"/>
        <v>5.7671249676695107</v>
      </c>
      <c r="Q1216" s="11">
        <f t="shared" si="171"/>
        <v>5.9271582401536599E-2</v>
      </c>
    </row>
    <row r="1217" spans="1:17">
      <c r="A1217" s="9">
        <f t="shared" si="176"/>
        <v>205</v>
      </c>
      <c r="B1217" s="14" t="s">
        <v>1252</v>
      </c>
      <c r="C1217" s="8">
        <f>димвенканали!C1217</f>
        <v>6645.5</v>
      </c>
      <c r="D1217" s="8">
        <f>димвенканали!D1217</f>
        <v>10.5</v>
      </c>
      <c r="E1217" s="8">
        <f>димвенканали!E1217</f>
        <v>0</v>
      </c>
      <c r="F1217" s="8">
        <f t="shared" si="174"/>
        <v>6656</v>
      </c>
      <c r="G1217" s="8">
        <v>1</v>
      </c>
      <c r="H1217" s="8"/>
      <c r="I1217" s="8">
        <v>120</v>
      </c>
      <c r="J1217" s="11">
        <v>8.1499775482712172E-2</v>
      </c>
      <c r="K1217" s="18">
        <f t="shared" si="173"/>
        <v>184.93358554108667</v>
      </c>
      <c r="L1217" s="10">
        <f t="shared" si="169"/>
        <v>68.000079403457576</v>
      </c>
      <c r="M1217" s="10">
        <v>71.437813201616521</v>
      </c>
      <c r="N1217" s="10">
        <v>24.539582397844637</v>
      </c>
      <c r="O1217" s="247">
        <f t="shared" si="175"/>
        <v>24.539582397844637</v>
      </c>
      <c r="P1217" s="10">
        <f t="shared" si="170"/>
        <v>348.91106054400541</v>
      </c>
      <c r="Q1217" s="11">
        <f t="shared" si="171"/>
        <v>5.2420531932693124E-2</v>
      </c>
    </row>
    <row r="1218" spans="1:17">
      <c r="A1218" s="9">
        <f t="shared" si="176"/>
        <v>206</v>
      </c>
      <c r="B1218" s="14" t="s">
        <v>1253</v>
      </c>
      <c r="C1218" s="8">
        <f>димвенканали!C1218</f>
        <v>7072</v>
      </c>
      <c r="D1218" s="8">
        <f>димвенканали!D1218</f>
        <v>0</v>
      </c>
      <c r="E1218" s="8">
        <f>димвенканали!E1218</f>
        <v>0</v>
      </c>
      <c r="F1218" s="8">
        <f t="shared" si="174"/>
        <v>7072</v>
      </c>
      <c r="G1218" s="8"/>
      <c r="H1218" s="8"/>
      <c r="I1218" s="8">
        <v>120</v>
      </c>
      <c r="J1218" s="11">
        <v>8.0826223619218679E-2</v>
      </c>
      <c r="K1218" s="18">
        <f t="shared" si="173"/>
        <v>183.40520880107769</v>
      </c>
      <c r="L1218" s="10">
        <f t="shared" si="169"/>
        <v>67.438095276156275</v>
      </c>
      <c r="M1218" s="10">
        <v>70.847418051189933</v>
      </c>
      <c r="N1218" s="10">
        <v>24.336775931746747</v>
      </c>
      <c r="O1218" s="247">
        <f t="shared" si="175"/>
        <v>24.336775931746747</v>
      </c>
      <c r="P1218" s="10">
        <f t="shared" si="170"/>
        <v>346.02749806017061</v>
      </c>
      <c r="Q1218" s="11">
        <f t="shared" si="171"/>
        <v>4.8929227666879328E-2</v>
      </c>
    </row>
    <row r="1219" spans="1:17">
      <c r="A1219" s="9">
        <f t="shared" si="176"/>
        <v>207</v>
      </c>
      <c r="B1219" s="14" t="s">
        <v>1254</v>
      </c>
      <c r="C1219" s="8">
        <f>димвенканали!C1219</f>
        <v>10857.65</v>
      </c>
      <c r="D1219" s="8">
        <f>димвенканали!D1219</f>
        <v>12.2</v>
      </c>
      <c r="E1219" s="8">
        <f>димвенканали!E1219</f>
        <v>0</v>
      </c>
      <c r="F1219" s="8">
        <f t="shared" si="174"/>
        <v>10869.85</v>
      </c>
      <c r="G1219" s="8">
        <v>1</v>
      </c>
      <c r="H1219" s="8"/>
      <c r="I1219" s="8">
        <v>156</v>
      </c>
      <c r="J1219" s="11">
        <v>0.10574764256847778</v>
      </c>
      <c r="K1219" s="18">
        <f t="shared" si="173"/>
        <v>239.95514818141001</v>
      </c>
      <c r="L1219" s="10">
        <f t="shared" si="169"/>
        <v>88.231507986304464</v>
      </c>
      <c r="M1219" s="10">
        <v>92.692038616973505</v>
      </c>
      <c r="N1219" s="10">
        <v>31.840615177368662</v>
      </c>
      <c r="O1219" s="247">
        <f t="shared" si="175"/>
        <v>31.840615177368662</v>
      </c>
      <c r="P1219" s="10">
        <f t="shared" si="170"/>
        <v>452.71930996205663</v>
      </c>
      <c r="Q1219" s="11">
        <f t="shared" si="171"/>
        <v>4.1649085310474072E-2</v>
      </c>
    </row>
    <row r="1220" spans="1:17">
      <c r="A1220" s="9">
        <f t="shared" si="176"/>
        <v>208</v>
      </c>
      <c r="B1220" s="14" t="s">
        <v>1255</v>
      </c>
      <c r="C1220" s="8">
        <f>димвенканали!C1220</f>
        <v>128</v>
      </c>
      <c r="D1220" s="8">
        <f>димвенканали!D1220</f>
        <v>0</v>
      </c>
      <c r="E1220" s="8">
        <f>димвенканали!E1220</f>
        <v>0</v>
      </c>
      <c r="F1220" s="8">
        <f t="shared" si="174"/>
        <v>128</v>
      </c>
      <c r="G1220" s="8"/>
      <c r="H1220" s="8"/>
      <c r="I1220" s="8">
        <v>4</v>
      </c>
      <c r="J1220" s="11">
        <v>2.6942074539739562E-3</v>
      </c>
      <c r="K1220" s="18">
        <f t="shared" si="173"/>
        <v>6.1135069600359238</v>
      </c>
      <c r="L1220" s="10">
        <f t="shared" si="169"/>
        <v>2.2479365092052093</v>
      </c>
      <c r="M1220" s="10">
        <v>2.3615806017063314</v>
      </c>
      <c r="N1220" s="10">
        <v>0.8112258643915583</v>
      </c>
      <c r="O1220" s="247">
        <f t="shared" si="175"/>
        <v>0.8112258643915583</v>
      </c>
      <c r="P1220" s="10">
        <f t="shared" si="170"/>
        <v>11.534249935339021</v>
      </c>
      <c r="Q1220" s="11">
        <f t="shared" si="171"/>
        <v>9.0111327619836104E-2</v>
      </c>
    </row>
    <row r="1221" spans="1:17">
      <c r="A1221" s="9">
        <f t="shared" si="176"/>
        <v>209</v>
      </c>
      <c r="B1221" s="14" t="s">
        <v>1256</v>
      </c>
      <c r="C1221" s="8">
        <f>димвенканали!C1221</f>
        <v>98.2</v>
      </c>
      <c r="D1221" s="8">
        <f>димвенканали!D1221</f>
        <v>0</v>
      </c>
      <c r="E1221" s="8">
        <f>димвенканали!E1221</f>
        <v>0</v>
      </c>
      <c r="F1221" s="8">
        <f t="shared" si="174"/>
        <v>98.2</v>
      </c>
      <c r="G1221" s="8"/>
      <c r="H1221" s="8"/>
      <c r="I1221" s="8">
        <v>3</v>
      </c>
      <c r="J1221" s="11">
        <v>2.0206555904804671E-3</v>
      </c>
      <c r="K1221" s="18">
        <f t="shared" si="173"/>
        <v>4.5851302200269428</v>
      </c>
      <c r="L1221" s="10">
        <f t="shared" si="169"/>
        <v>1.6859523819039071</v>
      </c>
      <c r="M1221" s="10">
        <v>1.7711854512797487</v>
      </c>
      <c r="N1221" s="10">
        <v>0.60841939829366876</v>
      </c>
      <c r="O1221" s="247">
        <f t="shared" si="175"/>
        <v>0.60841939829366876</v>
      </c>
      <c r="P1221" s="10">
        <f t="shared" si="170"/>
        <v>8.6506874515042682</v>
      </c>
      <c r="Q1221" s="11">
        <f t="shared" si="171"/>
        <v>8.8092540239350994E-2</v>
      </c>
    </row>
    <row r="1222" spans="1:17">
      <c r="A1222" s="9">
        <f t="shared" si="176"/>
        <v>210</v>
      </c>
      <c r="B1222" s="14" t="s">
        <v>1257</v>
      </c>
      <c r="C1222" s="8">
        <f>димвенканали!C1222</f>
        <v>93.5</v>
      </c>
      <c r="D1222" s="8">
        <f>димвенканали!D1222</f>
        <v>0</v>
      </c>
      <c r="E1222" s="8">
        <f>димвенканали!E1222</f>
        <v>0</v>
      </c>
      <c r="F1222" s="8">
        <f t="shared" si="174"/>
        <v>93.5</v>
      </c>
      <c r="G1222" s="8"/>
      <c r="H1222" s="8"/>
      <c r="I1222" s="8">
        <v>2</v>
      </c>
      <c r="J1222" s="11">
        <v>1.3471037269869781E-3</v>
      </c>
      <c r="K1222" s="18">
        <f t="shared" si="173"/>
        <v>3.0567534800179619</v>
      </c>
      <c r="L1222" s="10">
        <f t="shared" si="169"/>
        <v>1.1239682546026046</v>
      </c>
      <c r="M1222" s="10">
        <v>1.1807903008531657</v>
      </c>
      <c r="N1222" s="10">
        <v>0.40561293219577915</v>
      </c>
      <c r="O1222" s="247">
        <f t="shared" si="175"/>
        <v>0.40561293219577915</v>
      </c>
      <c r="P1222" s="10">
        <f t="shared" si="170"/>
        <v>5.7671249676695107</v>
      </c>
      <c r="Q1222" s="11">
        <f t="shared" si="171"/>
        <v>6.1680480937641828E-2</v>
      </c>
    </row>
    <row r="1223" spans="1:17">
      <c r="A1223" s="9">
        <f t="shared" si="176"/>
        <v>211</v>
      </c>
      <c r="B1223" s="14" t="s">
        <v>1258</v>
      </c>
      <c r="C1223" s="8">
        <f>димвенканали!C1223</f>
        <v>79.900000000000006</v>
      </c>
      <c r="D1223" s="8">
        <f>димвенканали!D1223</f>
        <v>0</v>
      </c>
      <c r="E1223" s="8">
        <f>димвенканали!E1223</f>
        <v>0</v>
      </c>
      <c r="F1223" s="8">
        <f t="shared" si="174"/>
        <v>79.900000000000006</v>
      </c>
      <c r="G1223" s="8"/>
      <c r="H1223" s="8"/>
      <c r="I1223" s="8">
        <v>2</v>
      </c>
      <c r="J1223" s="11">
        <v>1.3471037269869781E-3</v>
      </c>
      <c r="K1223" s="18">
        <f t="shared" si="173"/>
        <v>3.0567534800179619</v>
      </c>
      <c r="L1223" s="10">
        <f t="shared" si="169"/>
        <v>1.1239682546026046</v>
      </c>
      <c r="M1223" s="10">
        <v>1.1807903008531657</v>
      </c>
      <c r="N1223" s="10">
        <v>0.40561293219577915</v>
      </c>
      <c r="O1223" s="247">
        <f t="shared" si="175"/>
        <v>0.40561293219577915</v>
      </c>
      <c r="P1223" s="10">
        <f t="shared" si="170"/>
        <v>5.7671249676695107</v>
      </c>
      <c r="Q1223" s="11">
        <f t="shared" si="171"/>
        <v>7.2179286203623405E-2</v>
      </c>
    </row>
    <row r="1224" spans="1:17">
      <c r="A1224" s="9">
        <f t="shared" si="176"/>
        <v>212</v>
      </c>
      <c r="B1224" s="14" t="s">
        <v>1259</v>
      </c>
      <c r="C1224" s="8">
        <f>димвенканали!C1224</f>
        <v>223.5</v>
      </c>
      <c r="D1224" s="8">
        <f>димвенканали!D1224</f>
        <v>0</v>
      </c>
      <c r="E1224" s="8">
        <f>димвенканали!E1224</f>
        <v>0</v>
      </c>
      <c r="F1224" s="8">
        <f t="shared" si="174"/>
        <v>223.5</v>
      </c>
      <c r="G1224" s="8"/>
      <c r="H1224" s="8"/>
      <c r="I1224" s="8">
        <v>6</v>
      </c>
      <c r="J1224" s="11">
        <v>4.0413111809609343E-3</v>
      </c>
      <c r="K1224" s="18">
        <f t="shared" si="173"/>
        <v>9.1702604400538856</v>
      </c>
      <c r="L1224" s="10">
        <f t="shared" si="169"/>
        <v>3.3719047638078141</v>
      </c>
      <c r="M1224" s="10">
        <v>3.5423709025594974</v>
      </c>
      <c r="N1224" s="10">
        <v>1.2168387965873375</v>
      </c>
      <c r="O1224" s="247">
        <f t="shared" si="175"/>
        <v>1.2168387965873375</v>
      </c>
      <c r="P1224" s="10">
        <f t="shared" si="170"/>
        <v>17.301374903008536</v>
      </c>
      <c r="Q1224" s="11">
        <f t="shared" si="171"/>
        <v>7.7411073391537077E-2</v>
      </c>
    </row>
    <row r="1225" spans="1:17">
      <c r="A1225" s="9">
        <f t="shared" si="176"/>
        <v>213</v>
      </c>
      <c r="B1225" s="14" t="s">
        <v>1260</v>
      </c>
      <c r="C1225" s="8">
        <f>димвенканали!C1225</f>
        <v>34.6</v>
      </c>
      <c r="D1225" s="8">
        <f>димвенканали!D1225</f>
        <v>0</v>
      </c>
      <c r="E1225" s="8">
        <f>димвенканали!E1225</f>
        <v>0</v>
      </c>
      <c r="F1225" s="8">
        <f t="shared" si="174"/>
        <v>34.6</v>
      </c>
      <c r="G1225" s="8"/>
      <c r="H1225" s="8"/>
      <c r="I1225" s="8">
        <v>1</v>
      </c>
      <c r="J1225" s="11">
        <v>6.7355186349348905E-4</v>
      </c>
      <c r="K1225" s="18">
        <f t="shared" si="173"/>
        <v>1.5283767400089809</v>
      </c>
      <c r="L1225" s="10">
        <f t="shared" si="169"/>
        <v>0.56198412730130232</v>
      </c>
      <c r="M1225" s="10">
        <v>0.59039515042658286</v>
      </c>
      <c r="N1225" s="10">
        <v>0.20280646609788958</v>
      </c>
      <c r="O1225" s="247">
        <f t="shared" si="175"/>
        <v>0.20280646609788958</v>
      </c>
      <c r="P1225" s="10">
        <f t="shared" si="170"/>
        <v>2.8835624838347553</v>
      </c>
      <c r="Q1225" s="11">
        <f t="shared" si="171"/>
        <v>8.333995618019524E-2</v>
      </c>
    </row>
    <row r="1226" spans="1:17">
      <c r="A1226" s="9">
        <f t="shared" si="176"/>
        <v>214</v>
      </c>
      <c r="B1226" s="14" t="s">
        <v>1261</v>
      </c>
      <c r="C1226" s="8">
        <f>димвенканали!C1226</f>
        <v>7086.2</v>
      </c>
      <c r="D1226" s="8">
        <f>димвенканали!D1226</f>
        <v>0</v>
      </c>
      <c r="E1226" s="8">
        <f>димвенканали!E1226</f>
        <v>0</v>
      </c>
      <c r="F1226" s="8">
        <f t="shared" si="174"/>
        <v>7086.2</v>
      </c>
      <c r="G1226" s="8"/>
      <c r="H1226" s="8"/>
      <c r="I1226" s="8">
        <v>120</v>
      </c>
      <c r="J1226" s="11">
        <v>8.0826223619218679E-2</v>
      </c>
      <c r="K1226" s="18">
        <f t="shared" si="173"/>
        <v>183.40520880107769</v>
      </c>
      <c r="L1226" s="10">
        <f t="shared" si="169"/>
        <v>67.438095276156275</v>
      </c>
      <c r="M1226" s="10">
        <v>70.847418051189933</v>
      </c>
      <c r="N1226" s="10">
        <v>24.336775931746747</v>
      </c>
      <c r="O1226" s="247">
        <f t="shared" si="175"/>
        <v>24.336775931746747</v>
      </c>
      <c r="P1226" s="10">
        <f t="shared" si="170"/>
        <v>346.02749806017061</v>
      </c>
      <c r="Q1226" s="11">
        <f t="shared" si="171"/>
        <v>4.8831178637375551E-2</v>
      </c>
    </row>
    <row r="1227" spans="1:17">
      <c r="A1227" s="9">
        <f t="shared" si="176"/>
        <v>215</v>
      </c>
      <c r="B1227" s="14" t="s">
        <v>1262</v>
      </c>
      <c r="C1227" s="8">
        <f>димвенканали!C1227</f>
        <v>119.3</v>
      </c>
      <c r="D1227" s="8">
        <f>димвенканали!D1227</f>
        <v>0</v>
      </c>
      <c r="E1227" s="8">
        <f>димвенканали!E1227</f>
        <v>25.7</v>
      </c>
      <c r="F1227" s="8">
        <f t="shared" si="174"/>
        <v>145</v>
      </c>
      <c r="G1227" s="8"/>
      <c r="H1227" s="8">
        <v>1</v>
      </c>
      <c r="I1227" s="8">
        <v>4</v>
      </c>
      <c r="J1227" s="11">
        <v>3.3677593174674452E-3</v>
      </c>
      <c r="K1227" s="18">
        <f t="shared" si="173"/>
        <v>7.6418837000449047</v>
      </c>
      <c r="L1227" s="10">
        <f t="shared" si="169"/>
        <v>2.8099206365065115</v>
      </c>
      <c r="M1227" s="10">
        <v>2.9519757521329142</v>
      </c>
      <c r="N1227" s="10">
        <v>1.0140323304894479</v>
      </c>
      <c r="O1227" s="247">
        <f t="shared" si="175"/>
        <v>1.0140323304894479</v>
      </c>
      <c r="P1227" s="10">
        <f t="shared" si="170"/>
        <v>14.417812419173776</v>
      </c>
      <c r="Q1227" s="11">
        <f t="shared" si="171"/>
        <v>9.9433189097750174E-2</v>
      </c>
    </row>
    <row r="1228" spans="1:17">
      <c r="A1228" s="9">
        <f t="shared" si="176"/>
        <v>216</v>
      </c>
      <c r="B1228" s="14" t="s">
        <v>1285</v>
      </c>
      <c r="C1228" s="8">
        <f>димвенканали!C1228</f>
        <v>48.3</v>
      </c>
      <c r="D1228" s="8">
        <f>димвенканали!D1228</f>
        <v>0</v>
      </c>
      <c r="E1228" s="8">
        <f>димвенканали!E1228</f>
        <v>0</v>
      </c>
      <c r="F1228" s="8">
        <f t="shared" si="174"/>
        <v>48.3</v>
      </c>
      <c r="G1228" s="8"/>
      <c r="H1228" s="8"/>
      <c r="I1228" s="8">
        <v>1</v>
      </c>
      <c r="J1228" s="11">
        <v>6.7355186349348905E-4</v>
      </c>
      <c r="K1228" s="18">
        <f t="shared" si="173"/>
        <v>1.5283767400089809</v>
      </c>
      <c r="L1228" s="10">
        <f t="shared" si="169"/>
        <v>0.56198412730130232</v>
      </c>
      <c r="M1228" s="10">
        <v>0.59039515042658286</v>
      </c>
      <c r="N1228" s="10">
        <v>0.20280646609788958</v>
      </c>
      <c r="O1228" s="247">
        <f t="shared" si="175"/>
        <v>0.20280646609788958</v>
      </c>
      <c r="P1228" s="10">
        <f t="shared" si="170"/>
        <v>2.8835624838347553</v>
      </c>
      <c r="Q1228" s="11">
        <f t="shared" si="171"/>
        <v>5.9701086621837589E-2</v>
      </c>
    </row>
    <row r="1229" spans="1:17">
      <c r="A1229" s="9">
        <f t="shared" si="176"/>
        <v>217</v>
      </c>
      <c r="B1229" s="14" t="s">
        <v>1264</v>
      </c>
      <c r="C1229" s="8">
        <f>димвенканали!C1229</f>
        <v>4464.3</v>
      </c>
      <c r="D1229" s="8">
        <f>димвенканали!D1229</f>
        <v>0</v>
      </c>
      <c r="E1229" s="8">
        <f>димвенканали!E1229</f>
        <v>0</v>
      </c>
      <c r="F1229" s="8">
        <f t="shared" si="174"/>
        <v>4464.3</v>
      </c>
      <c r="G1229" s="8"/>
      <c r="H1229" s="8"/>
      <c r="I1229" s="8">
        <v>99</v>
      </c>
      <c r="J1229" s="11">
        <v>6.6681634485855415E-2</v>
      </c>
      <c r="K1229" s="18">
        <f t="shared" si="173"/>
        <v>151.30929726088911</v>
      </c>
      <c r="L1229" s="10">
        <f t="shared" si="169"/>
        <v>55.636428602828929</v>
      </c>
      <c r="M1229" s="10">
        <v>58.4491198922317</v>
      </c>
      <c r="N1229" s="10">
        <v>20.077840143691066</v>
      </c>
      <c r="O1229" s="247">
        <f t="shared" si="175"/>
        <v>20.077840143691066</v>
      </c>
      <c r="P1229" s="10">
        <f t="shared" si="170"/>
        <v>285.47268589964079</v>
      </c>
      <c r="Q1229" s="11">
        <f t="shared" si="171"/>
        <v>6.3945677015353086E-2</v>
      </c>
    </row>
    <row r="1230" spans="1:17">
      <c r="A1230" s="9">
        <f t="shared" si="176"/>
        <v>218</v>
      </c>
      <c r="B1230" s="14" t="s">
        <v>1265</v>
      </c>
      <c r="C1230" s="8">
        <f>димвенканали!C1230</f>
        <v>4442.8</v>
      </c>
      <c r="D1230" s="8">
        <f>димвенканали!D1230</f>
        <v>93.6</v>
      </c>
      <c r="E1230" s="8">
        <f>димвенканали!E1230</f>
        <v>44.3</v>
      </c>
      <c r="F1230" s="8">
        <f t="shared" si="174"/>
        <v>4580.7000000000007</v>
      </c>
      <c r="G1230" s="8">
        <v>1</v>
      </c>
      <c r="H1230" s="8">
        <v>1</v>
      </c>
      <c r="I1230" s="8">
        <v>95</v>
      </c>
      <c r="J1230" s="11">
        <v>6.5334530758868442E-2</v>
      </c>
      <c r="K1230" s="18">
        <f t="shared" si="173"/>
        <v>148.25254378087115</v>
      </c>
      <c r="L1230" s="10">
        <f t="shared" si="169"/>
        <v>54.512460348226327</v>
      </c>
      <c r="M1230" s="10">
        <v>57.268329591378539</v>
      </c>
      <c r="N1230" s="10">
        <v>19.67222721149529</v>
      </c>
      <c r="O1230" s="247">
        <f t="shared" si="175"/>
        <v>19.67222721149529</v>
      </c>
      <c r="P1230" s="10">
        <f t="shared" si="170"/>
        <v>279.70556093197126</v>
      </c>
      <c r="Q1230" s="11">
        <f t="shared" si="171"/>
        <v>6.1061750590951432E-2</v>
      </c>
    </row>
    <row r="1231" spans="1:17">
      <c r="A1231" s="9">
        <f t="shared" si="176"/>
        <v>219</v>
      </c>
      <c r="B1231" s="14" t="s">
        <v>1266</v>
      </c>
      <c r="C1231" s="8">
        <f>димвенканали!C1231</f>
        <v>4605.3999999999996</v>
      </c>
      <c r="D1231" s="8">
        <f>димвенканали!D1231</f>
        <v>0</v>
      </c>
      <c r="E1231" s="8">
        <f>димвенканали!E1231</f>
        <v>0</v>
      </c>
      <c r="F1231" s="8">
        <f t="shared" si="174"/>
        <v>4605.3999999999996</v>
      </c>
      <c r="G1231" s="8"/>
      <c r="H1231" s="8"/>
      <c r="I1231" s="8">
        <v>98</v>
      </c>
      <c r="J1231" s="11">
        <v>6.6008082622361922E-2</v>
      </c>
      <c r="K1231" s="18">
        <f t="shared" si="173"/>
        <v>149.7809205208801</v>
      </c>
      <c r="L1231" s="10">
        <f t="shared" si="169"/>
        <v>55.074444475527621</v>
      </c>
      <c r="M1231" s="10">
        <v>57.858724741805119</v>
      </c>
      <c r="N1231" s="10">
        <v>19.875033677593176</v>
      </c>
      <c r="O1231" s="247">
        <f t="shared" si="175"/>
        <v>19.875033677593176</v>
      </c>
      <c r="P1231" s="10">
        <f t="shared" si="170"/>
        <v>282.58912341580606</v>
      </c>
      <c r="Q1231" s="11">
        <f t="shared" si="171"/>
        <v>6.1360386375951294E-2</v>
      </c>
    </row>
    <row r="1232" spans="1:17">
      <c r="A1232" s="9">
        <f t="shared" si="176"/>
        <v>220</v>
      </c>
      <c r="B1232" s="14" t="s">
        <v>1267</v>
      </c>
      <c r="C1232" s="8">
        <f>димвенканали!C1232</f>
        <v>3144.4</v>
      </c>
      <c r="D1232" s="8">
        <f>димвенканали!D1232</f>
        <v>0</v>
      </c>
      <c r="E1232" s="8">
        <f>димвенканали!E1232</f>
        <v>0</v>
      </c>
      <c r="F1232" s="8">
        <f t="shared" si="174"/>
        <v>3144.4</v>
      </c>
      <c r="G1232" s="8"/>
      <c r="H1232" s="8"/>
      <c r="I1232" s="8">
        <v>70</v>
      </c>
      <c r="J1232" s="11">
        <v>4.7148630444544232E-2</v>
      </c>
      <c r="K1232" s="18">
        <f t="shared" si="173"/>
        <v>106.98637180062866</v>
      </c>
      <c r="L1232" s="10">
        <f t="shared" si="169"/>
        <v>39.338888911091161</v>
      </c>
      <c r="M1232" s="10">
        <v>41.3276605298608</v>
      </c>
      <c r="N1232" s="10">
        <v>14.196452626852269</v>
      </c>
      <c r="O1232" s="247">
        <f t="shared" si="175"/>
        <v>14.196452626852269</v>
      </c>
      <c r="P1232" s="10">
        <f t="shared" si="170"/>
        <v>201.84937386843288</v>
      </c>
      <c r="Q1232" s="11">
        <f t="shared" si="171"/>
        <v>6.4193287707808439E-2</v>
      </c>
    </row>
    <row r="1233" spans="1:17">
      <c r="A1233" s="9">
        <f t="shared" si="176"/>
        <v>221</v>
      </c>
      <c r="B1233" s="14" t="s">
        <v>1268</v>
      </c>
      <c r="C1233" s="8">
        <f>димвенканали!C1233</f>
        <v>3129.44</v>
      </c>
      <c r="D1233" s="8">
        <f>димвенканали!D1233</f>
        <v>0</v>
      </c>
      <c r="E1233" s="8">
        <f>димвенканали!E1233</f>
        <v>0</v>
      </c>
      <c r="F1233" s="8">
        <f t="shared" si="174"/>
        <v>3129.44</v>
      </c>
      <c r="G1233" s="8"/>
      <c r="H1233" s="8"/>
      <c r="I1233" s="8">
        <v>70</v>
      </c>
      <c r="J1233" s="11">
        <v>4.7148630444544232E-2</v>
      </c>
      <c r="K1233" s="18">
        <f t="shared" si="173"/>
        <v>106.98637180062866</v>
      </c>
      <c r="L1233" s="10">
        <f t="shared" si="169"/>
        <v>39.338888911091161</v>
      </c>
      <c r="M1233" s="10">
        <v>41.3276605298608</v>
      </c>
      <c r="N1233" s="10">
        <v>14.196452626852269</v>
      </c>
      <c r="O1233" s="247">
        <f t="shared" si="175"/>
        <v>14.196452626852269</v>
      </c>
      <c r="P1233" s="10">
        <f t="shared" si="170"/>
        <v>201.84937386843288</v>
      </c>
      <c r="Q1233" s="11">
        <f t="shared" si="171"/>
        <v>6.4500157813676851E-2</v>
      </c>
    </row>
    <row r="1234" spans="1:17">
      <c r="A1234" s="9">
        <f t="shared" si="176"/>
        <v>222</v>
      </c>
      <c r="B1234" s="14" t="s">
        <v>1269</v>
      </c>
      <c r="C1234" s="8">
        <f>димвенканали!C1234</f>
        <v>2023.28</v>
      </c>
      <c r="D1234" s="8">
        <f>димвенканали!D1234</f>
        <v>0</v>
      </c>
      <c r="E1234" s="8">
        <f>димвенканали!E1234</f>
        <v>0</v>
      </c>
      <c r="F1234" s="8">
        <f t="shared" si="174"/>
        <v>2023.28</v>
      </c>
      <c r="G1234" s="8"/>
      <c r="H1234" s="8"/>
      <c r="I1234" s="8">
        <v>54</v>
      </c>
      <c r="J1234" s="11">
        <v>3.6371800628648407E-2</v>
      </c>
      <c r="K1234" s="18">
        <f t="shared" si="173"/>
        <v>82.532343960484965</v>
      </c>
      <c r="L1234" s="10">
        <f t="shared" si="169"/>
        <v>30.347142874270325</v>
      </c>
      <c r="M1234" s="10">
        <v>31.881338123035473</v>
      </c>
      <c r="N1234" s="10">
        <v>10.951549169286036</v>
      </c>
      <c r="O1234" s="247">
        <f t="shared" si="175"/>
        <v>10.951549169286036</v>
      </c>
      <c r="P1234" s="10">
        <f t="shared" si="170"/>
        <v>155.7123741270768</v>
      </c>
      <c r="Q1234" s="11">
        <f t="shared" si="171"/>
        <v>7.6960368375645877E-2</v>
      </c>
    </row>
    <row r="1235" spans="1:17">
      <c r="A1235" s="9">
        <f t="shared" si="176"/>
        <v>223</v>
      </c>
      <c r="B1235" s="14" t="s">
        <v>1263</v>
      </c>
      <c r="C1235" s="8">
        <f>димвенканали!C1235</f>
        <v>1913.79</v>
      </c>
      <c r="D1235" s="8">
        <f>димвенканали!D1235</f>
        <v>0</v>
      </c>
      <c r="E1235" s="8">
        <f>димвенканали!E1235</f>
        <v>0</v>
      </c>
      <c r="F1235" s="8">
        <f t="shared" si="174"/>
        <v>1913.79</v>
      </c>
      <c r="G1235" s="8"/>
      <c r="H1235" s="8"/>
      <c r="I1235" s="8">
        <v>56</v>
      </c>
      <c r="J1235" s="11">
        <v>3.7718904355635387E-2</v>
      </c>
      <c r="K1235" s="18">
        <f t="shared" si="173"/>
        <v>85.589097440502925</v>
      </c>
      <c r="L1235" s="10">
        <f t="shared" si="169"/>
        <v>31.471111128872927</v>
      </c>
      <c r="M1235" s="10">
        <v>33.062128423888637</v>
      </c>
      <c r="N1235" s="10">
        <v>11.357162101481816</v>
      </c>
      <c r="O1235" s="247">
        <f t="shared" si="175"/>
        <v>11.357162101481816</v>
      </c>
      <c r="P1235" s="10">
        <f t="shared" si="170"/>
        <v>161.47949909474627</v>
      </c>
      <c r="Q1235" s="83">
        <f t="shared" si="171"/>
        <v>8.4376812029922962E-2</v>
      </c>
    </row>
    <row r="1236" spans="1:17">
      <c r="A1236" s="9">
        <f t="shared" si="176"/>
        <v>224</v>
      </c>
      <c r="B1236" s="14" t="s">
        <v>1286</v>
      </c>
      <c r="C1236" s="8">
        <f>димвенканали!C1236</f>
        <v>577.85</v>
      </c>
      <c r="D1236" s="8">
        <f>димвенканали!D1236</f>
        <v>103.9</v>
      </c>
      <c r="E1236" s="8">
        <f>димвенканали!E1236</f>
        <v>13.6</v>
      </c>
      <c r="F1236" s="8">
        <f t="shared" si="174"/>
        <v>695.35</v>
      </c>
      <c r="G1236" s="8">
        <v>1</v>
      </c>
      <c r="H1236" s="8">
        <v>1</v>
      </c>
      <c r="I1236" s="8">
        <v>16</v>
      </c>
      <c r="J1236" s="11">
        <v>1.2123933542882803E-2</v>
      </c>
      <c r="K1236" s="18">
        <f t="shared" si="173"/>
        <v>27.510781320161655</v>
      </c>
      <c r="L1236" s="10">
        <f t="shared" si="169"/>
        <v>10.115714291423441</v>
      </c>
      <c r="M1236" s="10">
        <v>10.627112707678492</v>
      </c>
      <c r="N1236" s="10">
        <v>3.6505163897620121</v>
      </c>
      <c r="O1236" s="247">
        <f t="shared" si="175"/>
        <v>3.6505163897620121</v>
      </c>
      <c r="P1236" s="10">
        <f t="shared" si="170"/>
        <v>51.904124709025602</v>
      </c>
      <c r="Q1236" s="83">
        <f t="shared" si="171"/>
        <v>7.4644603018660535E-2</v>
      </c>
    </row>
    <row r="1237" spans="1:17">
      <c r="A1237" s="9">
        <f t="shared" si="176"/>
        <v>225</v>
      </c>
      <c r="B1237" s="14" t="s">
        <v>1287</v>
      </c>
      <c r="C1237" s="8">
        <f>димвенканали!C1237</f>
        <v>89.3</v>
      </c>
      <c r="D1237" s="8">
        <f>димвенканали!D1237</f>
        <v>0</v>
      </c>
      <c r="E1237" s="8">
        <f>димвенканали!E1237</f>
        <v>0</v>
      </c>
      <c r="F1237" s="8">
        <f t="shared" si="174"/>
        <v>89.3</v>
      </c>
      <c r="G1237" s="8"/>
      <c r="H1237" s="8"/>
      <c r="I1237" s="8">
        <v>2</v>
      </c>
      <c r="J1237" s="11">
        <v>1.3471037269869781E-3</v>
      </c>
      <c r="K1237" s="18">
        <f t="shared" si="173"/>
        <v>3.0567534800179619</v>
      </c>
      <c r="L1237" s="10">
        <f t="shared" si="169"/>
        <v>1.1239682546026046</v>
      </c>
      <c r="M1237" s="10">
        <v>1.1807903008531657</v>
      </c>
      <c r="N1237" s="10">
        <v>0.40561293219577915</v>
      </c>
      <c r="O1237" s="247">
        <f t="shared" si="175"/>
        <v>0.40561293219577915</v>
      </c>
      <c r="P1237" s="10">
        <f t="shared" si="170"/>
        <v>5.7671249676695107</v>
      </c>
      <c r="Q1237" s="83">
        <f t="shared" si="171"/>
        <v>6.4581466603242002E-2</v>
      </c>
    </row>
    <row r="1238" spans="1:17">
      <c r="A1238" s="9">
        <f t="shared" si="176"/>
        <v>226</v>
      </c>
      <c r="B1238" s="14" t="s">
        <v>1302</v>
      </c>
      <c r="C1238" s="8">
        <f>димвенканали!C1238</f>
        <v>1487.8</v>
      </c>
      <c r="D1238" s="8">
        <f>димвенканали!D1238</f>
        <v>0</v>
      </c>
      <c r="E1238" s="8">
        <f>димвенканали!E1238</f>
        <v>0</v>
      </c>
      <c r="F1238" s="8">
        <f t="shared" si="174"/>
        <v>1487.8</v>
      </c>
      <c r="G1238" s="8"/>
      <c r="H1238" s="8"/>
      <c r="I1238" s="8">
        <v>44</v>
      </c>
      <c r="J1238" s="11">
        <v>2.9636281993713518E-2</v>
      </c>
      <c r="K1238" s="18">
        <f t="shared" si="173"/>
        <v>67.248576560395165</v>
      </c>
      <c r="L1238" s="10">
        <f t="shared" si="169"/>
        <v>24.727301601257302</v>
      </c>
      <c r="M1238" s="10">
        <v>25.977386618769646</v>
      </c>
      <c r="N1238" s="10">
        <v>8.9234845083071406</v>
      </c>
      <c r="O1238" s="247">
        <f t="shared" si="175"/>
        <v>8.9234845083071406</v>
      </c>
      <c r="P1238" s="10">
        <f t="shared" si="170"/>
        <v>126.87674928872926</v>
      </c>
      <c r="Q1238" s="83">
        <f t="shared" si="171"/>
        <v>8.5278094696013759E-2</v>
      </c>
    </row>
    <row r="1239" spans="1:17">
      <c r="A1239" s="9">
        <f t="shared" si="176"/>
        <v>227</v>
      </c>
      <c r="B1239" s="14" t="s">
        <v>1321</v>
      </c>
      <c r="C1239" s="8">
        <f>димвенканали!C1239</f>
        <v>1266.08</v>
      </c>
      <c r="D1239" s="8">
        <f>димвенканали!D1239</f>
        <v>0</v>
      </c>
      <c r="E1239" s="8">
        <f>димвенканали!E1239</f>
        <v>0</v>
      </c>
      <c r="F1239" s="8">
        <f t="shared" si="174"/>
        <v>1266.08</v>
      </c>
      <c r="G1239" s="8"/>
      <c r="H1239" s="8"/>
      <c r="I1239" s="8">
        <v>73</v>
      </c>
      <c r="J1239" s="11">
        <v>4.9169286035024698E-2</v>
      </c>
      <c r="K1239" s="18">
        <f t="shared" si="173"/>
        <v>111.5715020206556</v>
      </c>
      <c r="L1239" s="10">
        <f t="shared" si="169"/>
        <v>41.02484129299507</v>
      </c>
      <c r="M1239" s="10">
        <v>43.098845981140549</v>
      </c>
      <c r="N1239" s="10">
        <v>14.804872025145938</v>
      </c>
      <c r="O1239" s="247">
        <f t="shared" si="175"/>
        <v>14.804872025145938</v>
      </c>
      <c r="P1239" s="10">
        <f t="shared" si="170"/>
        <v>210.50006131993715</v>
      </c>
      <c r="Q1239" s="83">
        <f t="shared" si="171"/>
        <v>0.16626126415387429</v>
      </c>
    </row>
    <row r="1240" spans="1:17">
      <c r="A1240" s="9">
        <f t="shared" si="176"/>
        <v>228</v>
      </c>
      <c r="B1240" s="14" t="s">
        <v>1322</v>
      </c>
      <c r="C1240" s="8">
        <f>димвенканали!C1240</f>
        <v>3679.6</v>
      </c>
      <c r="D1240" s="8">
        <f>димвенканали!D1240</f>
        <v>0</v>
      </c>
      <c r="E1240" s="8">
        <f>димвенканали!E1240</f>
        <v>0</v>
      </c>
      <c r="F1240" s="8">
        <f t="shared" si="174"/>
        <v>3679.6</v>
      </c>
      <c r="G1240" s="8"/>
      <c r="H1240" s="8"/>
      <c r="I1240" s="8">
        <v>116</v>
      </c>
      <c r="J1240" s="11">
        <v>7.8132016165244733E-2</v>
      </c>
      <c r="K1240" s="18">
        <f t="shared" si="173"/>
        <v>177.2917018410418</v>
      </c>
      <c r="L1240" s="10">
        <f t="shared" si="169"/>
        <v>65.190158766951072</v>
      </c>
      <c r="M1240" s="10">
        <v>68.485837449483611</v>
      </c>
      <c r="N1240" s="10">
        <v>23.525550067355191</v>
      </c>
      <c r="O1240" s="247">
        <f t="shared" si="175"/>
        <v>23.525550067355191</v>
      </c>
      <c r="P1240" s="10">
        <f t="shared" si="170"/>
        <v>334.49324812483167</v>
      </c>
      <c r="Q1240" s="83">
        <f t="shared" si="171"/>
        <v>9.0904785336675634E-2</v>
      </c>
    </row>
    <row r="1241" spans="1:17">
      <c r="A1241" s="9">
        <f t="shared" si="176"/>
        <v>229</v>
      </c>
      <c r="B1241" s="14" t="s">
        <v>1329</v>
      </c>
      <c r="C1241" s="8">
        <f>димвенканали!C1241</f>
        <v>1605.7</v>
      </c>
      <c r="D1241" s="8">
        <f>димвенканали!D1241</f>
        <v>65.5</v>
      </c>
      <c r="E1241" s="8">
        <f>димвенканали!E1241</f>
        <v>0</v>
      </c>
      <c r="F1241" s="8">
        <f t="shared" si="174"/>
        <v>1671.2</v>
      </c>
      <c r="G1241" s="8">
        <v>1</v>
      </c>
      <c r="H1241" s="8"/>
      <c r="I1241" s="8">
        <v>56</v>
      </c>
      <c r="J1241" s="11">
        <f>3/4485*(I1241+H1241+G1241)</f>
        <v>3.8127090301003343E-2</v>
      </c>
      <c r="K1241" s="18">
        <f t="shared" si="173"/>
        <v>86.515324414715721</v>
      </c>
      <c r="L1241" s="10">
        <f t="shared" si="169"/>
        <v>31.811684787290972</v>
      </c>
      <c r="M1241" s="10">
        <v>33.652523574315218</v>
      </c>
      <c r="N1241" s="10">
        <v>11.559968567579704</v>
      </c>
      <c r="O1241" s="247">
        <f t="shared" si="175"/>
        <v>11.559968567579704</v>
      </c>
      <c r="P1241" s="10">
        <f t="shared" si="170"/>
        <v>163.53950134390163</v>
      </c>
      <c r="Q1241" s="83">
        <f t="shared" si="171"/>
        <v>9.785752832928532E-2</v>
      </c>
    </row>
    <row r="1242" spans="1:17">
      <c r="A1242" s="9">
        <f t="shared" si="176"/>
        <v>230</v>
      </c>
      <c r="B1242" s="14" t="s">
        <v>1330</v>
      </c>
      <c r="C1242" s="8">
        <f>димвенканали!C1242</f>
        <v>632.79999999999995</v>
      </c>
      <c r="D1242" s="8">
        <f>димвенканали!D1242</f>
        <v>0</v>
      </c>
      <c r="E1242" s="8">
        <f>димвенканали!E1242</f>
        <v>0</v>
      </c>
      <c r="F1242" s="8">
        <f t="shared" si="174"/>
        <v>632.79999999999995</v>
      </c>
      <c r="G1242" s="8"/>
      <c r="H1242" s="8"/>
      <c r="I1242" s="8">
        <v>26</v>
      </c>
      <c r="J1242" s="11">
        <f>3/4485*(I1242+H1242+G1242)</f>
        <v>1.7391304347826087E-2</v>
      </c>
      <c r="K1242" s="18">
        <f t="shared" si="173"/>
        <v>39.463130434782613</v>
      </c>
      <c r="L1242" s="10">
        <f t="shared" si="169"/>
        <v>14.510593060869567</v>
      </c>
      <c r="M1242" s="10">
        <v>15.350273911091156</v>
      </c>
      <c r="N1242" s="10">
        <v>5.2729681185451289</v>
      </c>
      <c r="O1242" s="247">
        <f t="shared" si="175"/>
        <v>5.2729681185451289</v>
      </c>
      <c r="P1242" s="10">
        <f t="shared" si="170"/>
        <v>74.596965525288454</v>
      </c>
      <c r="Q1242" s="83">
        <f t="shared" si="171"/>
        <v>0.11788395310570236</v>
      </c>
    </row>
    <row r="1243" spans="1:17">
      <c r="A1243" s="9">
        <f t="shared" si="176"/>
        <v>231</v>
      </c>
      <c r="B1243" s="14" t="s">
        <v>1331</v>
      </c>
      <c r="C1243" s="8">
        <f>димвенканали!C1243</f>
        <v>514.6</v>
      </c>
      <c r="D1243" s="8">
        <f>димвенканали!D1243</f>
        <v>0</v>
      </c>
      <c r="E1243" s="8">
        <f>димвенканали!E1243</f>
        <v>0</v>
      </c>
      <c r="F1243" s="8">
        <f t="shared" si="174"/>
        <v>514.6</v>
      </c>
      <c r="G1243" s="8"/>
      <c r="H1243" s="8"/>
      <c r="I1243" s="8">
        <v>12</v>
      </c>
      <c r="J1243" s="11">
        <f>3/4485*(I1243+H1243+G1243)</f>
        <v>8.0267558528428085E-3</v>
      </c>
      <c r="K1243" s="18">
        <f t="shared" si="173"/>
        <v>18.213752508361203</v>
      </c>
      <c r="L1243" s="10">
        <f t="shared" si="169"/>
        <v>6.6971967973244153</v>
      </c>
      <c r="M1243" s="10">
        <v>7.0862925555555556</v>
      </c>
      <c r="N1243" s="10">
        <v>2.4342102910052912</v>
      </c>
      <c r="O1243" s="247">
        <f t="shared" si="175"/>
        <v>2.4342102910052912</v>
      </c>
      <c r="P1243" s="10">
        <f t="shared" si="170"/>
        <v>34.431452152246464</v>
      </c>
      <c r="Q1243" s="83">
        <f t="shared" si="171"/>
        <v>6.6909156922360019E-2</v>
      </c>
    </row>
    <row r="1244" spans="1:17">
      <c r="A1244" s="9">
        <f t="shared" si="176"/>
        <v>232</v>
      </c>
      <c r="B1244" s="182" t="s">
        <v>1358</v>
      </c>
      <c r="C1244" s="8">
        <f>димвенканали!C1244</f>
        <v>6066</v>
      </c>
      <c r="D1244" s="8">
        <f>димвенканали!D1244</f>
        <v>0</v>
      </c>
      <c r="E1244" s="8">
        <f>димвенканали!E1244</f>
        <v>0</v>
      </c>
      <c r="F1244" s="8">
        <f t="shared" si="174"/>
        <v>6066</v>
      </c>
      <c r="G1244" s="8"/>
      <c r="H1244" s="8"/>
      <c r="I1244" s="115">
        <v>172</v>
      </c>
      <c r="J1244" s="11">
        <v>0.17461928934010154</v>
      </c>
      <c r="K1244" s="18">
        <f t="shared" si="173"/>
        <v>396.23386802030461</v>
      </c>
      <c r="L1244" s="10">
        <f t="shared" si="169"/>
        <v>145.69519327106602</v>
      </c>
      <c r="M1244" s="10">
        <v>173.44858923857868</v>
      </c>
      <c r="N1244" s="10">
        <v>118.92010152284264</v>
      </c>
      <c r="O1244" s="247">
        <f t="shared" si="175"/>
        <v>118.92010152284264</v>
      </c>
      <c r="P1244" s="10">
        <f t="shared" si="170"/>
        <v>834.29775205279191</v>
      </c>
      <c r="Q1244" s="83">
        <f t="shared" si="171"/>
        <v>0.13753672140665874</v>
      </c>
    </row>
    <row r="1245" spans="1:17">
      <c r="A1245" s="9">
        <f t="shared" si="176"/>
        <v>233</v>
      </c>
      <c r="B1245" s="182" t="s">
        <v>1359</v>
      </c>
      <c r="C1245" s="8">
        <f>димвенканали!C1245</f>
        <v>5812</v>
      </c>
      <c r="D1245" s="8">
        <f>димвенканали!D1245</f>
        <v>0</v>
      </c>
      <c r="E1245" s="8">
        <f>димвенканали!E1245</f>
        <v>261.60000000000002</v>
      </c>
      <c r="F1245" s="8">
        <f t="shared" si="174"/>
        <v>6073.6</v>
      </c>
      <c r="G1245" s="8"/>
      <c r="H1245" s="8"/>
      <c r="I1245" s="115">
        <v>115</v>
      </c>
      <c r="J1245" s="11">
        <v>0.11776649746192894</v>
      </c>
      <c r="K1245" s="18">
        <f t="shared" si="173"/>
        <v>267.22749238578683</v>
      </c>
      <c r="L1245" s="10">
        <f t="shared" si="169"/>
        <v>98.25954895025383</v>
      </c>
      <c r="M1245" s="10">
        <v>116.97695553299492</v>
      </c>
      <c r="N1245" s="10">
        <v>80.201928934010155</v>
      </c>
      <c r="O1245" s="247">
        <f t="shared" si="175"/>
        <v>80.201928934010155</v>
      </c>
      <c r="P1245" s="10">
        <f t="shared" si="170"/>
        <v>562.66592580304575</v>
      </c>
      <c r="Q1245" s="83">
        <f t="shared" si="171"/>
        <v>9.2641254906981968E-2</v>
      </c>
    </row>
    <row r="1246" spans="1:17">
      <c r="A1246" s="9">
        <f t="shared" si="176"/>
        <v>234</v>
      </c>
      <c r="B1246" s="14"/>
      <c r="C1246" s="8"/>
      <c r="D1246" s="8"/>
      <c r="E1246" s="8"/>
      <c r="F1246" s="8"/>
      <c r="G1246" s="8"/>
      <c r="H1246" s="8"/>
      <c r="I1246" s="8"/>
      <c r="J1246" s="11"/>
      <c r="K1246" s="18"/>
      <c r="L1246" s="10"/>
      <c r="M1246" s="10"/>
      <c r="N1246" s="10"/>
      <c r="O1246" s="147"/>
      <c r="P1246" s="10"/>
      <c r="Q1246" s="83"/>
    </row>
    <row r="1247" spans="1:17">
      <c r="A1247" s="9">
        <f t="shared" si="176"/>
        <v>235</v>
      </c>
      <c r="B1247" s="14"/>
      <c r="C1247" s="8"/>
      <c r="D1247" s="8"/>
      <c r="E1247" s="8"/>
      <c r="F1247" s="8"/>
      <c r="G1247" s="8"/>
      <c r="H1247" s="8"/>
      <c r="I1247" s="8"/>
      <c r="J1247" s="11"/>
      <c r="K1247" s="18"/>
      <c r="L1247" s="10"/>
      <c r="M1247" s="10"/>
      <c r="N1247" s="10"/>
      <c r="O1247" s="147"/>
      <c r="P1247" s="10"/>
      <c r="Q1247" s="83"/>
    </row>
    <row r="1248" spans="1:17">
      <c r="A1248" s="9">
        <f t="shared" si="176"/>
        <v>236</v>
      </c>
      <c r="B1248" s="14"/>
      <c r="C1248" s="8"/>
      <c r="D1248" s="8"/>
      <c r="E1248" s="8"/>
      <c r="F1248" s="8"/>
      <c r="G1248" s="8"/>
      <c r="H1248" s="8"/>
      <c r="I1248" s="8"/>
      <c r="J1248" s="11"/>
      <c r="K1248" s="18"/>
      <c r="L1248" s="10"/>
      <c r="M1248" s="10"/>
      <c r="N1248" s="10"/>
      <c r="O1248" s="147"/>
      <c r="P1248" s="10"/>
      <c r="Q1248" s="83"/>
    </row>
    <row r="1249" spans="1:17">
      <c r="A1249" s="12"/>
      <c r="B1249" s="13" t="s">
        <v>576</v>
      </c>
      <c r="C1249" s="13">
        <f>SUM(C1013:C1243)</f>
        <v>211761.63999999993</v>
      </c>
      <c r="D1249" s="13">
        <f t="shared" ref="D1249:L1249" si="177">SUM(D1013:D1243)</f>
        <v>611.79999999999995</v>
      </c>
      <c r="E1249" s="13">
        <f t="shared" si="177"/>
        <v>315.61</v>
      </c>
      <c r="F1249" s="13">
        <f t="shared" si="177"/>
        <v>212689.05</v>
      </c>
      <c r="G1249" s="13">
        <f t="shared" si="177"/>
        <v>9</v>
      </c>
      <c r="H1249" s="13">
        <f t="shared" si="177"/>
        <v>8</v>
      </c>
      <c r="I1249" s="13">
        <f t="shared" si="177"/>
        <v>4509</v>
      </c>
      <c r="J1249" s="13">
        <f t="shared" si="177"/>
        <v>3.0480534576413256</v>
      </c>
      <c r="K1249" s="13">
        <f t="shared" si="177"/>
        <v>6916.4295423376598</v>
      </c>
      <c r="L1249" s="13">
        <f t="shared" si="177"/>
        <v>2543.1711427175605</v>
      </c>
      <c r="M1249" s="13">
        <f>SUM(M1013:M1243)</f>
        <v>2672.1300015811512</v>
      </c>
      <c r="N1249" s="13">
        <f>SUM(N1013:N1243)</f>
        <v>917.70113889450784</v>
      </c>
      <c r="O1249" s="13">
        <f>SUM(O1013:O1243)</f>
        <v>917.70113889450784</v>
      </c>
      <c r="P1249" s="13">
        <f>SUM(P1013:P1243)</f>
        <v>13049.431825530884</v>
      </c>
      <c r="Q1249" s="97">
        <f t="shared" si="171"/>
        <v>6.1354507086899324E-2</v>
      </c>
    </row>
    <row r="1250" spans="1:17" ht="18.75" thickBot="1">
      <c r="A1250" s="19"/>
      <c r="B1250" s="13" t="s">
        <v>1271</v>
      </c>
      <c r="C1250" s="15">
        <f t="shared" ref="C1250:P1250" si="178">C479+C551+C635+C774+C956+C1011+C1249</f>
        <v>1600896.2599999998</v>
      </c>
      <c r="D1250" s="15">
        <f t="shared" si="178"/>
        <v>8944.5799999999981</v>
      </c>
      <c r="E1250" s="15">
        <f t="shared" si="178"/>
        <v>21767.61</v>
      </c>
      <c r="F1250" s="15">
        <f t="shared" si="178"/>
        <v>1631608.4499999997</v>
      </c>
      <c r="G1250" s="15">
        <f t="shared" si="178"/>
        <v>98</v>
      </c>
      <c r="H1250" s="15">
        <f t="shared" si="178"/>
        <v>205</v>
      </c>
      <c r="I1250" s="15">
        <f t="shared" si="178"/>
        <v>34284</v>
      </c>
      <c r="J1250" s="15">
        <f t="shared" si="178"/>
        <v>18.177593647338135</v>
      </c>
      <c r="K1250" s="15">
        <f t="shared" si="178"/>
        <v>41047.906752984367</v>
      </c>
      <c r="L1250" s="15">
        <f t="shared" si="178"/>
        <v>15093.315313072359</v>
      </c>
      <c r="M1250" s="15">
        <f t="shared" si="178"/>
        <v>16689.601245718051</v>
      </c>
      <c r="N1250" s="15">
        <f t="shared" si="178"/>
        <v>3131.5592647760909</v>
      </c>
      <c r="O1250" s="15">
        <f t="shared" si="178"/>
        <v>5769.3967633455977</v>
      </c>
      <c r="P1250" s="15">
        <f t="shared" si="178"/>
        <v>78600.220075120393</v>
      </c>
      <c r="Q1250" s="97">
        <f t="shared" si="171"/>
        <v>4.8173457348250681E-2</v>
      </c>
    </row>
    <row r="1251" spans="1:17">
      <c r="A1251" s="1"/>
    </row>
    <row r="1252" spans="1:17">
      <c r="A1252" s="1"/>
    </row>
    <row r="1253" spans="1:17">
      <c r="A1253" s="1"/>
    </row>
    <row r="1254" spans="1:17">
      <c r="A1254" s="1"/>
    </row>
    <row r="1255" spans="1:17">
      <c r="A1255" s="1"/>
    </row>
    <row r="1256" spans="1:17">
      <c r="A1256" s="1"/>
    </row>
    <row r="1257" spans="1:17">
      <c r="A1257" s="1"/>
    </row>
    <row r="1258" spans="1:17">
      <c r="A1258" s="1"/>
    </row>
    <row r="1259" spans="1:17">
      <c r="A1259" s="1"/>
    </row>
    <row r="1260" spans="1:17">
      <c r="A1260" s="1"/>
    </row>
    <row r="1261" spans="1:17">
      <c r="A1261" s="1"/>
    </row>
    <row r="1262" spans="1:17">
      <c r="A1262" s="1"/>
    </row>
    <row r="1263" spans="1:17">
      <c r="A1263" s="1"/>
    </row>
    <row r="1264" spans="1:17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</sheetData>
  <mergeCells count="1">
    <mergeCell ref="B1:R1"/>
  </mergeCells>
  <phoneticPr fontId="0" type="noConversion"/>
  <pageMargins left="0.39370078740157483" right="0.39370078740157483" top="0.78740157480314965" bottom="0.78740157480314965" header="0.51181102362204722" footer="0.51181102362204722"/>
  <pageSetup paperSize="9" scale="80" orientation="landscape" r:id="rId1"/>
  <headerFooter alignWithMargins="0"/>
  <rowBreaks count="5" manualBreakCount="5">
    <brk id="419" max="11" man="1"/>
    <brk id="479" max="16383" man="1"/>
    <brk id="551" max="11" man="1"/>
    <brk id="635" max="11" man="1"/>
    <brk id="9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8</vt:i4>
      </vt:variant>
    </vt:vector>
  </HeadingPairs>
  <TitlesOfParts>
    <vt:vector size="26" baseType="lpstr">
      <vt:lpstr>зведена</vt:lpstr>
      <vt:lpstr>димвенканали</vt:lpstr>
      <vt:lpstr>сходові кл</vt:lpstr>
      <vt:lpstr>електрики</vt:lpstr>
      <vt:lpstr>прибуд тер</vt:lpstr>
      <vt:lpstr>покрівлі</vt:lpstr>
      <vt:lpstr>під зими</vt:lpstr>
      <vt:lpstr>маляри</vt:lpstr>
      <vt:lpstr>слюсарі х.в.</vt:lpstr>
      <vt:lpstr>водовідведення</vt:lpstr>
      <vt:lpstr>зварювальник</vt:lpstr>
      <vt:lpstr>слюсарі ц.о. г.в.</vt:lpstr>
      <vt:lpstr>гаряча вода</vt:lpstr>
      <vt:lpstr>даратиз</vt:lpstr>
      <vt:lpstr>аварійні служби</vt:lpstr>
      <vt:lpstr>водій</vt:lpstr>
      <vt:lpstr>підкачка</vt:lpstr>
      <vt:lpstr>Лист1</vt:lpstr>
      <vt:lpstr>'аварійні служби'!Область_печати</vt:lpstr>
      <vt:lpstr>димвенканали!Область_печати</vt:lpstr>
      <vt:lpstr>зведена!Область_печати</vt:lpstr>
      <vt:lpstr>покрівлі!Область_печати</vt:lpstr>
      <vt:lpstr>'прибуд тер'!Область_печати</vt:lpstr>
      <vt:lpstr>'слюсарі х.в.'!Область_печати</vt:lpstr>
      <vt:lpstr>'слюсарі ц.о. г.в.'!Область_печати</vt:lpstr>
      <vt:lpstr>'сходові кл'!Область_печати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Стажувальник Прес-служба</cp:lastModifiedBy>
  <cp:lastPrinted>2014-10-22T13:44:26Z</cp:lastPrinted>
  <dcterms:created xsi:type="dcterms:W3CDTF">1996-10-08T23:32:33Z</dcterms:created>
  <dcterms:modified xsi:type="dcterms:W3CDTF">2014-10-28T07:59:15Z</dcterms:modified>
</cp:coreProperties>
</file>